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MCL Eric B\Desktop\MCL ANALYSIS\CHECK OFF\"/>
    </mc:Choice>
  </mc:AlternateContent>
  <xr:revisionPtr revIDLastSave="0" documentId="13_ncr:1_{142A3B91-F167-430F-A2EB-C5E45FC11C0A}" xr6:coauthVersionLast="37" xr6:coauthVersionMax="37" xr10:uidLastSave="{00000000-0000-0000-0000-000000000000}"/>
  <bookViews>
    <workbookView xWindow="-105" yWindow="-105" windowWidth="23250" windowHeight="12450" firstSheet="2" activeTab="7" xr2:uid="{00000000-000D-0000-FFFF-FFFF00000000}"/>
  </bookViews>
  <sheets>
    <sheet name="DAILY SALES " sheetId="7" r:id="rId1"/>
    <sheet name="WEEKLY SALES " sheetId="10" r:id="rId2"/>
    <sheet name="MONTHLY SALES " sheetId="2" r:id="rId3"/>
    <sheet name="WEEKLY  TO WEEK SALES " sheetId="11" r:id="rId4"/>
    <sheet name="NEW EXISITNG " sheetId="13" r:id="rId5"/>
    <sheet name="PENDING ANALYSIS " sheetId="34" r:id="rId6"/>
    <sheet name="PENDING FULL BOOKING" sheetId="5" r:id="rId7"/>
    <sheet name="Fully Booked" sheetId="1" r:id="rId8"/>
    <sheet name="REGIONAL SALES" sheetId="43" r:id="rId9"/>
    <sheet name="REGIONAL EFFICENCY" sheetId="14" r:id="rId10"/>
    <sheet name="MARKETERS ANALYSIS" sheetId="35" r:id="rId11"/>
    <sheet name="MARKETERS ALONE" sheetId="38" r:id="rId12"/>
    <sheet name="REGIONAL MARKTERS " sheetId="36" r:id="rId13"/>
    <sheet name="DAILY WEEKLY GRAPHS " sheetId="21" r:id="rId14"/>
    <sheet name="REGIONS" sheetId="4" r:id="rId15"/>
    <sheet name="PRODUCT MANAGER EFFICIENCY" sheetId="29" r:id="rId16"/>
    <sheet name="SALES " sheetId="30" r:id="rId17"/>
    <sheet name="SUMMARY" sheetId="3" r:id="rId18"/>
    <sheet name="disbursment and by product summ" sheetId="6" r:id="rId19"/>
    <sheet name="BYPRODUCT CHANGE" sheetId="19" r:id="rId20"/>
    <sheet name="CLEARANCE" sheetId="20" r:id="rId21"/>
    <sheet name="Sheet1" sheetId="32" r:id="rId22"/>
    <sheet name="Sheet4" sheetId="41" r:id="rId23"/>
    <sheet name="CHECKOFF P&amp;L" sheetId="26" r:id="rId24"/>
    <sheet name="CHECKOFF YEAR TO DATE " sheetId="33" r:id="rId25"/>
    <sheet name="SUMMARY YTD" sheetId="37" r:id="rId26"/>
    <sheet name="DAY TO DAY PERFORMANCE" sheetId="27" r:id="rId27"/>
    <sheet name="PENDING BUY OFF CASES" sheetId="15" r:id="rId28"/>
  </sheets>
  <externalReferences>
    <externalReference r:id="rId29"/>
    <externalReference r:id="rId30"/>
    <externalReference r:id="rId31"/>
  </externalReferences>
  <definedNames>
    <definedName name="_xlnm._FilterDatabase" localSheetId="19" hidden="1">'BYPRODUCT CHANGE'!$A$61:$O$103</definedName>
    <definedName name="_xlnm._FilterDatabase" localSheetId="23" hidden="1">'CHECKOFF P&amp;L'!$A$13:$J$69</definedName>
    <definedName name="_xlnm._FilterDatabase" localSheetId="24" hidden="1">'CHECKOFF YEAR TO DATE '!$D$1:$D$2564</definedName>
    <definedName name="_xlnm._FilterDatabase" localSheetId="20" hidden="1">CLEARANCE!$A$1:$K$1</definedName>
    <definedName name="_xlnm._FilterDatabase" localSheetId="0" hidden="1">'DAILY SALES '!$A$1:$O$11</definedName>
    <definedName name="_xlnm._FilterDatabase" localSheetId="7" hidden="1">'Fully Booked'!$B$1:$B$2603</definedName>
    <definedName name="_xlnm._FilterDatabase" localSheetId="2" hidden="1">'MONTHLY SALES '!$A$85:$L$100</definedName>
    <definedName name="_xlnm._FilterDatabase" localSheetId="4" hidden="1">'NEW EXISITNG '!$A$1:$X$55</definedName>
    <definedName name="_xlnm._FilterDatabase" localSheetId="6" hidden="1">'PENDING FULL BOOKING'!$C$1:$C$88</definedName>
    <definedName name="_xlnm._FilterDatabase" localSheetId="15" hidden="1">'PRODUCT MANAGER EFFICIENCY'!$A$2:$B$24</definedName>
    <definedName name="_xlnm._FilterDatabase" localSheetId="21" hidden="1">Sheet1!$A$1:$C$89</definedName>
    <definedName name="_xlnm._FilterDatabase" localSheetId="17" hidden="1">SUMMARY!$A$2:$Z$59</definedName>
    <definedName name="Z_529A07F7_6419_495C_9383_E88B18E6BE51_.wvu.FilterData" localSheetId="7" hidden="1">'Fully Booked'!$A$1:$AH$1</definedName>
  </definedNames>
  <calcPr calcId="179021"/>
  <customWorkbookViews>
    <customWorkbookView name="Filter 1" guid="{529A07F7-6419-495C-9383-E88B18E6BE51}" maximized="1" windowWidth="0" windowHeight="0" activeSheetId="0"/>
  </customWorkbookViews>
</workbook>
</file>

<file path=xl/calcChain.xml><?xml version="1.0" encoding="utf-8"?>
<calcChain xmlns="http://schemas.openxmlformats.org/spreadsheetml/2006/main">
  <c r="E108" i="14" l="1"/>
  <c r="F108" i="14"/>
  <c r="G108" i="14" s="1"/>
  <c r="H108" i="14"/>
  <c r="E109" i="14"/>
  <c r="F109" i="14"/>
  <c r="G109" i="14" s="1"/>
  <c r="H109" i="14"/>
  <c r="E110" i="14"/>
  <c r="F110" i="14"/>
  <c r="G110" i="14" s="1"/>
  <c r="H110" i="14"/>
  <c r="E111" i="14"/>
  <c r="F111" i="14"/>
  <c r="G111" i="14" s="1"/>
  <c r="H111" i="14"/>
  <c r="R77" i="1" l="1"/>
  <c r="R78" i="1"/>
  <c r="R79" i="1"/>
  <c r="R80" i="1"/>
  <c r="R81" i="1"/>
  <c r="R82" i="1"/>
  <c r="R83" i="1"/>
  <c r="R84" i="1"/>
  <c r="R85" i="1"/>
  <c r="R86" i="1"/>
  <c r="R87" i="1"/>
  <c r="R88" i="1"/>
  <c r="R89" i="1"/>
  <c r="Q140" i="5" l="1"/>
  <c r="R140" i="5" s="1"/>
  <c r="Q139" i="5"/>
  <c r="R139" i="5" s="1"/>
  <c r="V138" i="5"/>
  <c r="W138" i="5"/>
  <c r="X138" i="5"/>
  <c r="AA138" i="5"/>
  <c r="V139" i="5"/>
  <c r="W139" i="5"/>
  <c r="X139" i="5"/>
  <c r="AA139" i="5"/>
  <c r="V140" i="5"/>
  <c r="W140" i="5"/>
  <c r="X140" i="5"/>
  <c r="AA140" i="5"/>
  <c r="Q138" i="5"/>
  <c r="R138" i="5" s="1"/>
  <c r="Y138" i="5" l="1"/>
  <c r="Y140" i="5"/>
  <c r="Y139" i="5"/>
  <c r="Q126" i="5"/>
  <c r="R126" i="5" s="1"/>
  <c r="V126" i="5"/>
  <c r="W126" i="5"/>
  <c r="X126" i="5"/>
  <c r="AA126" i="5"/>
  <c r="Q127" i="5"/>
  <c r="R127" i="5" s="1"/>
  <c r="V127" i="5"/>
  <c r="W127" i="5"/>
  <c r="X127" i="5"/>
  <c r="AA127" i="5"/>
  <c r="Q128" i="5"/>
  <c r="R128" i="5" s="1"/>
  <c r="V128" i="5"/>
  <c r="W128" i="5"/>
  <c r="X128" i="5"/>
  <c r="AA128" i="5"/>
  <c r="Q129" i="5"/>
  <c r="R129" i="5" s="1"/>
  <c r="V129" i="5"/>
  <c r="W129" i="5"/>
  <c r="X129" i="5"/>
  <c r="AA129" i="5"/>
  <c r="Q130" i="5"/>
  <c r="R130" i="5" s="1"/>
  <c r="V130" i="5"/>
  <c r="W130" i="5"/>
  <c r="X130" i="5"/>
  <c r="AA130" i="5"/>
  <c r="Q131" i="5"/>
  <c r="R131" i="5" s="1"/>
  <c r="V131" i="5"/>
  <c r="W131" i="5"/>
  <c r="X131" i="5"/>
  <c r="AA131" i="5"/>
  <c r="Q132" i="5"/>
  <c r="R132" i="5" s="1"/>
  <c r="V132" i="5"/>
  <c r="W132" i="5"/>
  <c r="X132" i="5"/>
  <c r="AA132" i="5"/>
  <c r="Q133" i="5"/>
  <c r="R133" i="5" s="1"/>
  <c r="V133" i="5"/>
  <c r="W133" i="5"/>
  <c r="X133" i="5"/>
  <c r="AA133" i="5"/>
  <c r="Q134" i="5"/>
  <c r="R134" i="5" s="1"/>
  <c r="V134" i="5"/>
  <c r="W134" i="5"/>
  <c r="X134" i="5"/>
  <c r="AA134" i="5"/>
  <c r="Q135" i="5"/>
  <c r="R135" i="5"/>
  <c r="V135" i="5"/>
  <c r="W135" i="5"/>
  <c r="X135" i="5"/>
  <c r="AA135" i="5"/>
  <c r="Q136" i="5"/>
  <c r="R136" i="5" s="1"/>
  <c r="V136" i="5"/>
  <c r="W136" i="5"/>
  <c r="X136" i="5"/>
  <c r="AA136" i="5"/>
  <c r="Q137" i="5"/>
  <c r="R137" i="5" s="1"/>
  <c r="V137" i="5"/>
  <c r="W137" i="5"/>
  <c r="X137" i="5"/>
  <c r="AA137" i="5"/>
  <c r="Y133" i="5" l="1"/>
  <c r="Y135" i="5"/>
  <c r="Y132" i="5"/>
  <c r="Y129" i="5"/>
  <c r="Y128" i="5"/>
  <c r="Y136" i="5"/>
  <c r="Y137" i="5"/>
  <c r="Y130" i="5"/>
  <c r="Y134" i="5"/>
  <c r="Y127" i="5"/>
  <c r="Y131" i="5"/>
  <c r="Y126" i="5"/>
  <c r="R54" i="1"/>
  <c r="R55" i="1"/>
  <c r="R56" i="1"/>
  <c r="R57" i="1"/>
  <c r="R58" i="1"/>
  <c r="V123" i="5" l="1"/>
  <c r="W123" i="5"/>
  <c r="X123" i="5"/>
  <c r="AA123" i="5"/>
  <c r="V124" i="5"/>
  <c r="W124" i="5"/>
  <c r="X124" i="5"/>
  <c r="AA124" i="5"/>
  <c r="V125" i="5"/>
  <c r="W125" i="5"/>
  <c r="X125" i="5"/>
  <c r="AA125" i="5"/>
  <c r="Q125" i="5"/>
  <c r="R125" i="5" s="1"/>
  <c r="Q124" i="5"/>
  <c r="R124" i="5" s="1"/>
  <c r="Q123" i="5"/>
  <c r="R123" i="5" s="1"/>
  <c r="Y125" i="5" l="1"/>
  <c r="Y124" i="5"/>
  <c r="Y123" i="5"/>
  <c r="V115" i="5"/>
  <c r="W115" i="5"/>
  <c r="X115" i="5"/>
  <c r="AA115" i="5"/>
  <c r="V116" i="5"/>
  <c r="W116" i="5"/>
  <c r="X116" i="5"/>
  <c r="AA116" i="5"/>
  <c r="V117" i="5"/>
  <c r="W117" i="5"/>
  <c r="X117" i="5"/>
  <c r="AA117" i="5"/>
  <c r="V118" i="5"/>
  <c r="W118" i="5"/>
  <c r="X118" i="5"/>
  <c r="AA118" i="5"/>
  <c r="V119" i="5"/>
  <c r="W119" i="5"/>
  <c r="X119" i="5"/>
  <c r="AA119" i="5"/>
  <c r="V122" i="5"/>
  <c r="W122" i="5"/>
  <c r="X122" i="5"/>
  <c r="AA122" i="5"/>
  <c r="V120" i="5"/>
  <c r="W120" i="5"/>
  <c r="X120" i="5"/>
  <c r="AA120" i="5"/>
  <c r="V121" i="5"/>
  <c r="W121" i="5"/>
  <c r="X121" i="5"/>
  <c r="AA121" i="5"/>
  <c r="Q117" i="5"/>
  <c r="R117" i="5" s="1"/>
  <c r="Q118" i="5"/>
  <c r="R118" i="5" s="1"/>
  <c r="Q119" i="5"/>
  <c r="R119" i="5" s="1"/>
  <c r="Q122" i="5"/>
  <c r="R122" i="5" s="1"/>
  <c r="Q120" i="5"/>
  <c r="R120" i="5" s="1"/>
  <c r="Q121" i="5"/>
  <c r="R121" i="5" s="1"/>
  <c r="Q116" i="5"/>
  <c r="R116" i="5" s="1"/>
  <c r="Q115" i="5"/>
  <c r="R115" i="5" s="1"/>
  <c r="Y122" i="5" l="1"/>
  <c r="Y119" i="5"/>
  <c r="Y117" i="5"/>
  <c r="Y116" i="5"/>
  <c r="Y120" i="5"/>
  <c r="Y121" i="5"/>
  <c r="Y118" i="5"/>
  <c r="Y115" i="5"/>
  <c r="Q114" i="5"/>
  <c r="R114" i="5" s="1"/>
  <c r="V113" i="5"/>
  <c r="W113" i="5"/>
  <c r="X113" i="5"/>
  <c r="AA113" i="5"/>
  <c r="V114" i="5"/>
  <c r="W114" i="5"/>
  <c r="X114" i="5"/>
  <c r="AA114" i="5"/>
  <c r="Q113" i="5"/>
  <c r="R113" i="5" s="1"/>
  <c r="Y114" i="5" l="1"/>
  <c r="Y113" i="5"/>
  <c r="Q98" i="5"/>
  <c r="R98" i="5" s="1"/>
  <c r="V98" i="5"/>
  <c r="W98" i="5"/>
  <c r="X98" i="5"/>
  <c r="AA98" i="5"/>
  <c r="Q99" i="5"/>
  <c r="R99" i="5" s="1"/>
  <c r="V99" i="5"/>
  <c r="W99" i="5"/>
  <c r="X99" i="5"/>
  <c r="AA99" i="5"/>
  <c r="Q100" i="5"/>
  <c r="R100" i="5" s="1"/>
  <c r="V100" i="5"/>
  <c r="W100" i="5"/>
  <c r="X100" i="5"/>
  <c r="AA100" i="5"/>
  <c r="Q101" i="5"/>
  <c r="R101" i="5" s="1"/>
  <c r="V101" i="5"/>
  <c r="W101" i="5"/>
  <c r="X101" i="5"/>
  <c r="AA101" i="5"/>
  <c r="Q102" i="5"/>
  <c r="R102" i="5" s="1"/>
  <c r="V102" i="5"/>
  <c r="W102" i="5"/>
  <c r="X102" i="5"/>
  <c r="AA102" i="5"/>
  <c r="Q103" i="5"/>
  <c r="R103" i="5" s="1"/>
  <c r="V103" i="5"/>
  <c r="W103" i="5"/>
  <c r="X103" i="5"/>
  <c r="AA103" i="5"/>
  <c r="Q104" i="5"/>
  <c r="R104" i="5" s="1"/>
  <c r="V104" i="5"/>
  <c r="W104" i="5"/>
  <c r="X104" i="5"/>
  <c r="AA104" i="5"/>
  <c r="Q105" i="5"/>
  <c r="R105" i="5" s="1"/>
  <c r="V105" i="5"/>
  <c r="W105" i="5"/>
  <c r="X105" i="5"/>
  <c r="AA105" i="5"/>
  <c r="Q106" i="5"/>
  <c r="R106" i="5" s="1"/>
  <c r="V106" i="5"/>
  <c r="W106" i="5"/>
  <c r="X106" i="5"/>
  <c r="AA106" i="5"/>
  <c r="Q107" i="5"/>
  <c r="R107" i="5" s="1"/>
  <c r="V107" i="5"/>
  <c r="W107" i="5"/>
  <c r="X107" i="5"/>
  <c r="AA107" i="5"/>
  <c r="Q108" i="5"/>
  <c r="R108" i="5" s="1"/>
  <c r="V108" i="5"/>
  <c r="W108" i="5"/>
  <c r="X108" i="5"/>
  <c r="AA108" i="5"/>
  <c r="Q109" i="5"/>
  <c r="R109" i="5" s="1"/>
  <c r="V109" i="5"/>
  <c r="W109" i="5"/>
  <c r="X109" i="5"/>
  <c r="AA109" i="5"/>
  <c r="Q110" i="5"/>
  <c r="R110" i="5" s="1"/>
  <c r="V110" i="5"/>
  <c r="W110" i="5"/>
  <c r="X110" i="5"/>
  <c r="AA110" i="5"/>
  <c r="Q111" i="5"/>
  <c r="R111" i="5" s="1"/>
  <c r="V111" i="5"/>
  <c r="W111" i="5"/>
  <c r="X111" i="5"/>
  <c r="AA111" i="5"/>
  <c r="Q112" i="5"/>
  <c r="R112" i="5" s="1"/>
  <c r="V112" i="5"/>
  <c r="W112" i="5"/>
  <c r="X112" i="5"/>
  <c r="AA112" i="5"/>
  <c r="Y101" i="5" l="1"/>
  <c r="Y98" i="5"/>
  <c r="Y106" i="5"/>
  <c r="Y102" i="5"/>
  <c r="Y99" i="5"/>
  <c r="Y110" i="5"/>
  <c r="Y107" i="5"/>
  <c r="Y104" i="5"/>
  <c r="Y100" i="5"/>
  <c r="Y111" i="5"/>
  <c r="Y109" i="5"/>
  <c r="Y105" i="5"/>
  <c r="Y112" i="5"/>
  <c r="Y108" i="5"/>
  <c r="Y103" i="5"/>
  <c r="V89" i="5"/>
  <c r="W89" i="5"/>
  <c r="X89" i="5"/>
  <c r="AA89" i="5"/>
  <c r="V90" i="5"/>
  <c r="W90" i="5"/>
  <c r="X90" i="5"/>
  <c r="AA90" i="5"/>
  <c r="V91" i="5"/>
  <c r="W91" i="5"/>
  <c r="X91" i="5"/>
  <c r="AA91" i="5"/>
  <c r="V92" i="5"/>
  <c r="W92" i="5"/>
  <c r="X92" i="5"/>
  <c r="AA92" i="5"/>
  <c r="V93" i="5"/>
  <c r="W93" i="5"/>
  <c r="X93" i="5"/>
  <c r="AA93" i="5"/>
  <c r="V94" i="5"/>
  <c r="W94" i="5"/>
  <c r="X94" i="5"/>
  <c r="AA94" i="5"/>
  <c r="V95" i="5"/>
  <c r="W95" i="5"/>
  <c r="X95" i="5"/>
  <c r="AA95" i="5"/>
  <c r="V96" i="5"/>
  <c r="W96" i="5"/>
  <c r="X96" i="5"/>
  <c r="AA96" i="5"/>
  <c r="V97" i="5"/>
  <c r="W97" i="5"/>
  <c r="X97" i="5"/>
  <c r="AA97" i="5"/>
  <c r="Q91" i="5"/>
  <c r="R91" i="5" s="1"/>
  <c r="Q92" i="5"/>
  <c r="R92" i="5" s="1"/>
  <c r="Q93" i="5"/>
  <c r="R93" i="5" s="1"/>
  <c r="Q94" i="5"/>
  <c r="R94" i="5" s="1"/>
  <c r="Q95" i="5"/>
  <c r="R95" i="5" s="1"/>
  <c r="Q96" i="5"/>
  <c r="R96" i="5" s="1"/>
  <c r="Q97" i="5"/>
  <c r="R97" i="5" s="1"/>
  <c r="Q90" i="5"/>
  <c r="R90" i="5" s="1"/>
  <c r="Q89" i="5"/>
  <c r="R89" i="5" s="1"/>
  <c r="Y89" i="5" l="1"/>
  <c r="Y93" i="5"/>
  <c r="Y97" i="5"/>
  <c r="Y91" i="5"/>
  <c r="Y96" i="5"/>
  <c r="Y94" i="5"/>
  <c r="Y95" i="5"/>
  <c r="Y92" i="5"/>
  <c r="Y90" i="5"/>
  <c r="AF2605" i="33"/>
  <c r="AE2605" i="33"/>
  <c r="AG2605" i="33" s="1"/>
  <c r="AD2605" i="33"/>
  <c r="S2605" i="33"/>
  <c r="AI2605" i="33" s="1"/>
  <c r="J2605" i="33"/>
  <c r="AI2604" i="33"/>
  <c r="AF2604" i="33"/>
  <c r="AE2604" i="33"/>
  <c r="AG2604" i="33" s="1"/>
  <c r="AD2604" i="33"/>
  <c r="S2604" i="33"/>
  <c r="J2604" i="33"/>
  <c r="AG2603" i="33"/>
  <c r="AF2603" i="33"/>
  <c r="AE2603" i="33"/>
  <c r="AD2603" i="33"/>
  <c r="S2603" i="33"/>
  <c r="AI2603" i="33" s="1"/>
  <c r="J2603" i="33"/>
  <c r="AF2602" i="33"/>
  <c r="AG2602" i="33" s="1"/>
  <c r="AE2602" i="33"/>
  <c r="AD2602" i="33"/>
  <c r="S2602" i="33"/>
  <c r="AI2602" i="33" s="1"/>
  <c r="J2602" i="33"/>
  <c r="AF2601" i="33"/>
  <c r="AE2601" i="33"/>
  <c r="AG2601" i="33" s="1"/>
  <c r="AD2601" i="33"/>
  <c r="S2601" i="33"/>
  <c r="AI2601" i="33" s="1"/>
  <c r="J2601" i="33"/>
  <c r="AI2600" i="33"/>
  <c r="AF2600" i="33"/>
  <c r="AE2600" i="33"/>
  <c r="AG2600" i="33" s="1"/>
  <c r="AD2600" i="33"/>
  <c r="S2600" i="33"/>
  <c r="J2600" i="33"/>
  <c r="AG2599" i="33"/>
  <c r="AF2599" i="33"/>
  <c r="AE2599" i="33"/>
  <c r="AD2599" i="33"/>
  <c r="S2599" i="33"/>
  <c r="AI2599" i="33" s="1"/>
  <c r="J2599" i="33"/>
  <c r="AF2598" i="33"/>
  <c r="AG2598" i="33" s="1"/>
  <c r="AE2598" i="33"/>
  <c r="AD2598" i="33"/>
  <c r="S2598" i="33"/>
  <c r="AI2598" i="33" s="1"/>
  <c r="J2598" i="33"/>
  <c r="AF2597" i="33"/>
  <c r="AE2597" i="33"/>
  <c r="AG2597" i="33" s="1"/>
  <c r="AD2597" i="33"/>
  <c r="S2597" i="33"/>
  <c r="AI2597" i="33" s="1"/>
  <c r="J2597" i="33"/>
  <c r="AI2596" i="33"/>
  <c r="AF2596" i="33"/>
  <c r="AE2596" i="33"/>
  <c r="AG2596" i="33" s="1"/>
  <c r="AD2596" i="33"/>
  <c r="S2596" i="33"/>
  <c r="J2596" i="33"/>
  <c r="AG2595" i="33"/>
  <c r="AF2595" i="33"/>
  <c r="AE2595" i="33"/>
  <c r="AD2595" i="33"/>
  <c r="S2595" i="33"/>
  <c r="AI2595" i="33" s="1"/>
  <c r="J2595" i="33"/>
  <c r="AF2594" i="33"/>
  <c r="AG2594" i="33" s="1"/>
  <c r="AE2594" i="33"/>
  <c r="AD2594" i="33"/>
  <c r="S2594" i="33"/>
  <c r="AI2594" i="33" s="1"/>
  <c r="J2594" i="33"/>
  <c r="AF2593" i="33"/>
  <c r="AE2593" i="33"/>
  <c r="AG2593" i="33" s="1"/>
  <c r="AD2593" i="33"/>
  <c r="S2593" i="33"/>
  <c r="AI2593" i="33" s="1"/>
  <c r="J2593" i="33"/>
  <c r="AI2592" i="33"/>
  <c r="AF2592" i="33"/>
  <c r="AE2592" i="33"/>
  <c r="AG2592" i="33" s="1"/>
  <c r="AD2592" i="33"/>
  <c r="S2592" i="33"/>
  <c r="J2592" i="33"/>
  <c r="AG2591" i="33"/>
  <c r="AF2591" i="33"/>
  <c r="AE2591" i="33"/>
  <c r="AD2591" i="33"/>
  <c r="S2591" i="33"/>
  <c r="AI2591" i="33" s="1"/>
  <c r="J2591" i="33"/>
  <c r="AF2590" i="33"/>
  <c r="AG2590" i="33" s="1"/>
  <c r="AE2590" i="33"/>
  <c r="AD2590" i="33"/>
  <c r="S2590" i="33"/>
  <c r="AI2590" i="33" s="1"/>
  <c r="J2590" i="33"/>
  <c r="AF2589" i="33"/>
  <c r="AE2589" i="33"/>
  <c r="AG2589" i="33" s="1"/>
  <c r="AD2589" i="33"/>
  <c r="S2589" i="33"/>
  <c r="AI2589" i="33" s="1"/>
  <c r="J2589" i="33"/>
  <c r="AI2588" i="33"/>
  <c r="AF2588" i="33"/>
  <c r="AE2588" i="33"/>
  <c r="AG2588" i="33" s="1"/>
  <c r="AD2588" i="33"/>
  <c r="S2588" i="33"/>
  <c r="J2588" i="33"/>
  <c r="AG2587" i="33"/>
  <c r="AF2587" i="33"/>
  <c r="AE2587" i="33"/>
  <c r="AD2587" i="33"/>
  <c r="S2587" i="33"/>
  <c r="AI2587" i="33" s="1"/>
  <c r="J2587" i="33"/>
  <c r="AF2586" i="33"/>
  <c r="AG2586" i="33" s="1"/>
  <c r="AE2586" i="33"/>
  <c r="AD2586" i="33"/>
  <c r="S2586" i="33"/>
  <c r="AI2586" i="33" s="1"/>
  <c r="J2586" i="33"/>
  <c r="AF2585" i="33"/>
  <c r="AE2585" i="33"/>
  <c r="AG2585" i="33" s="1"/>
  <c r="AD2585" i="33"/>
  <c r="S2585" i="33"/>
  <c r="AI2585" i="33" s="1"/>
  <c r="J2585" i="33"/>
  <c r="AI2584" i="33"/>
  <c r="AF2584" i="33"/>
  <c r="AE2584" i="33"/>
  <c r="AG2584" i="33" s="1"/>
  <c r="AD2584" i="33"/>
  <c r="S2584" i="33"/>
  <c r="J2584" i="33"/>
  <c r="AG2583" i="33"/>
  <c r="AF2583" i="33"/>
  <c r="AE2583" i="33"/>
  <c r="AD2583" i="33"/>
  <c r="S2583" i="33"/>
  <c r="AI2583" i="33" s="1"/>
  <c r="J2583" i="33"/>
  <c r="AF2582" i="33"/>
  <c r="AG2582" i="33" s="1"/>
  <c r="AE2582" i="33"/>
  <c r="AD2582" i="33"/>
  <c r="S2582" i="33"/>
  <c r="AI2582" i="33" s="1"/>
  <c r="J2582" i="33"/>
  <c r="AF2581" i="33"/>
  <c r="AE2581" i="33"/>
  <c r="AG2581" i="33" s="1"/>
  <c r="AD2581" i="33"/>
  <c r="S2581" i="33"/>
  <c r="AI2581" i="33" s="1"/>
  <c r="J2581" i="33"/>
  <c r="AI2580" i="33"/>
  <c r="AF2580" i="33"/>
  <c r="AE2580" i="33"/>
  <c r="AG2580" i="33" s="1"/>
  <c r="AD2580" i="33"/>
  <c r="S2580" i="33"/>
  <c r="J2580" i="33"/>
  <c r="AG2579" i="33"/>
  <c r="AF2579" i="33"/>
  <c r="AE2579" i="33"/>
  <c r="AD2579" i="33"/>
  <c r="S2579" i="33"/>
  <c r="AI2579" i="33" s="1"/>
  <c r="J2579" i="33"/>
  <c r="AF2578" i="33"/>
  <c r="AG2578" i="33" s="1"/>
  <c r="AE2578" i="33"/>
  <c r="AD2578" i="33"/>
  <c r="S2578" i="33"/>
  <c r="AI2578" i="33" s="1"/>
  <c r="J2578" i="33"/>
  <c r="AF2577" i="33"/>
  <c r="AE2577" i="33"/>
  <c r="AG2577" i="33" s="1"/>
  <c r="AD2577" i="33"/>
  <c r="S2577" i="33"/>
  <c r="AI2577" i="33" s="1"/>
  <c r="J2577" i="33"/>
  <c r="AI2576" i="33"/>
  <c r="AF2576" i="33"/>
  <c r="AE2576" i="33"/>
  <c r="AG2576" i="33" s="1"/>
  <c r="AD2576" i="33"/>
  <c r="S2576" i="33"/>
  <c r="J2576" i="33"/>
  <c r="AG2575" i="33"/>
  <c r="AF2575" i="33"/>
  <c r="AE2575" i="33"/>
  <c r="AD2575" i="33"/>
  <c r="S2575" i="33"/>
  <c r="AI2575" i="33" s="1"/>
  <c r="J2575" i="33"/>
  <c r="AF2574" i="33"/>
  <c r="AG2574" i="33" s="1"/>
  <c r="AE2574" i="33"/>
  <c r="AD2574" i="33"/>
  <c r="S2574" i="33"/>
  <c r="AI2574" i="33" s="1"/>
  <c r="J2574" i="33"/>
  <c r="AF2573" i="33"/>
  <c r="AE2573" i="33"/>
  <c r="AG2573" i="33" s="1"/>
  <c r="AD2573" i="33"/>
  <c r="S2573" i="33"/>
  <c r="AI2573" i="33" s="1"/>
  <c r="J2573" i="33"/>
  <c r="AI2572" i="33"/>
  <c r="AF2572" i="33"/>
  <c r="AE2572" i="33"/>
  <c r="AG2572" i="33" s="1"/>
  <c r="AD2572" i="33"/>
  <c r="S2572" i="33"/>
  <c r="J2572" i="33"/>
  <c r="AG2571" i="33"/>
  <c r="AF2571" i="33"/>
  <c r="AE2571" i="33"/>
  <c r="AD2571" i="33"/>
  <c r="S2571" i="33"/>
  <c r="AI2571" i="33" s="1"/>
  <c r="J2571" i="33"/>
  <c r="AF2570" i="33"/>
  <c r="AG2570" i="33" s="1"/>
  <c r="AE2570" i="33"/>
  <c r="AD2570" i="33"/>
  <c r="S2570" i="33"/>
  <c r="AI2570" i="33" s="1"/>
  <c r="J2570" i="33"/>
  <c r="AF2569" i="33"/>
  <c r="AE2569" i="33"/>
  <c r="AG2569" i="33" s="1"/>
  <c r="AD2569" i="33"/>
  <c r="S2569" i="33"/>
  <c r="AI2569" i="33" s="1"/>
  <c r="J2569" i="33"/>
  <c r="AI2568" i="33"/>
  <c r="AF2568" i="33"/>
  <c r="AE2568" i="33"/>
  <c r="AG2568" i="33" s="1"/>
  <c r="AD2568" i="33"/>
  <c r="S2568" i="33"/>
  <c r="J2568" i="33"/>
  <c r="AG2567" i="33"/>
  <c r="AF2567" i="33"/>
  <c r="AE2567" i="33"/>
  <c r="AD2567" i="33"/>
  <c r="S2567" i="33"/>
  <c r="AI2567" i="33" s="1"/>
  <c r="J2567" i="33"/>
  <c r="AF2566" i="33"/>
  <c r="AG2566" i="33" s="1"/>
  <c r="AE2566" i="33"/>
  <c r="AD2566" i="33"/>
  <c r="S2566" i="33"/>
  <c r="AI2566" i="33" s="1"/>
  <c r="J2566" i="33"/>
  <c r="AF2565" i="33"/>
  <c r="AE2565" i="33"/>
  <c r="AG2565" i="33" s="1"/>
  <c r="AD2565" i="33"/>
  <c r="S2565" i="33"/>
  <c r="AI2565" i="33" s="1"/>
  <c r="J2565" i="33"/>
  <c r="AE510" i="1" l="1"/>
  <c r="AD510" i="1"/>
  <c r="R510" i="1"/>
  <c r="AE509" i="1"/>
  <c r="AD509" i="1"/>
  <c r="R508" i="1"/>
  <c r="R509" i="1"/>
  <c r="AE508" i="1"/>
  <c r="AD508" i="1"/>
  <c r="AE507" i="1"/>
  <c r="AD507" i="1"/>
  <c r="C272" i="36" l="1"/>
  <c r="D272" i="36"/>
  <c r="E272" i="36"/>
  <c r="C273" i="36"/>
  <c r="D273" i="36"/>
  <c r="E273" i="36"/>
  <c r="C274" i="36"/>
  <c r="D274" i="36"/>
  <c r="E274" i="36"/>
  <c r="C275" i="36"/>
  <c r="E275" i="36"/>
  <c r="B277" i="38"/>
  <c r="C277" i="38"/>
  <c r="D277" i="38"/>
  <c r="E277" i="38"/>
  <c r="G277" i="38"/>
  <c r="B278" i="38"/>
  <c r="C278" i="38"/>
  <c r="D278" i="38"/>
  <c r="E278" i="38"/>
  <c r="G278" i="38"/>
  <c r="B279" i="38"/>
  <c r="C279" i="38"/>
  <c r="D279" i="38"/>
  <c r="E279" i="38"/>
  <c r="G279" i="38"/>
  <c r="B280" i="38"/>
  <c r="C280" i="38"/>
  <c r="D280" i="38"/>
  <c r="E280" i="38"/>
  <c r="G280" i="38"/>
  <c r="E136" i="35"/>
  <c r="F136" i="35"/>
  <c r="G136" i="35"/>
  <c r="E137" i="35"/>
  <c r="F137" i="35"/>
  <c r="G137" i="35"/>
  <c r="E138" i="35"/>
  <c r="G138" i="35"/>
  <c r="E139" i="35"/>
  <c r="F139" i="35"/>
  <c r="G139" i="35"/>
  <c r="C227" i="36"/>
  <c r="D227" i="36"/>
  <c r="E227" i="36"/>
  <c r="C228" i="36"/>
  <c r="D228" i="36"/>
  <c r="E228" i="36"/>
  <c r="C229" i="36"/>
  <c r="E229" i="36"/>
  <c r="C230" i="36"/>
  <c r="D230" i="36"/>
  <c r="E230" i="36"/>
  <c r="B281" i="38"/>
  <c r="C281" i="38"/>
  <c r="D281" i="38"/>
  <c r="E281" i="38"/>
  <c r="G281" i="38"/>
  <c r="B282" i="38"/>
  <c r="C282" i="38"/>
  <c r="D282" i="38"/>
  <c r="E282" i="38"/>
  <c r="G282" i="38"/>
  <c r="B283" i="38"/>
  <c r="C283" i="38"/>
  <c r="D283" i="38"/>
  <c r="E283" i="38"/>
  <c r="G283" i="38"/>
  <c r="E16" i="35"/>
  <c r="F16" i="35"/>
  <c r="G16" i="35"/>
  <c r="C72" i="36"/>
  <c r="D72" i="36"/>
  <c r="E72" i="36"/>
  <c r="C73" i="36"/>
  <c r="D73" i="36"/>
  <c r="E73" i="36"/>
  <c r="C74" i="36"/>
  <c r="D74" i="36"/>
  <c r="E74" i="36"/>
  <c r="C75" i="36"/>
  <c r="D75" i="36"/>
  <c r="E75" i="36"/>
  <c r="E511" i="35"/>
  <c r="F511" i="35"/>
  <c r="G511" i="35"/>
  <c r="E512" i="35"/>
  <c r="F512" i="35"/>
  <c r="G512" i="35"/>
  <c r="C69" i="36"/>
  <c r="D69" i="36"/>
  <c r="E69" i="36"/>
  <c r="C70" i="36"/>
  <c r="D70" i="36"/>
  <c r="E70" i="36"/>
  <c r="C71" i="36"/>
  <c r="E71" i="36"/>
  <c r="B284" i="38"/>
  <c r="C284" i="38"/>
  <c r="D284" i="38"/>
  <c r="E284" i="38"/>
  <c r="G284" i="38"/>
  <c r="B285" i="38"/>
  <c r="C285" i="38"/>
  <c r="D285" i="38"/>
  <c r="E285" i="38"/>
  <c r="G285" i="38"/>
  <c r="C84" i="36"/>
  <c r="D84" i="36"/>
  <c r="E84" i="36"/>
  <c r="C85" i="36"/>
  <c r="D85" i="36"/>
  <c r="E85" i="36"/>
  <c r="C86" i="36"/>
  <c r="E86" i="36"/>
  <c r="B286" i="38"/>
  <c r="C286" i="38"/>
  <c r="D286" i="38"/>
  <c r="E286" i="38"/>
  <c r="G286" i="38"/>
  <c r="B287" i="38"/>
  <c r="C287" i="38"/>
  <c r="D287" i="38"/>
  <c r="E287" i="38"/>
  <c r="G287" i="38"/>
  <c r="B288" i="38"/>
  <c r="C288" i="38"/>
  <c r="D288" i="38"/>
  <c r="E288" i="38"/>
  <c r="G288" i="38"/>
  <c r="B274" i="38"/>
  <c r="C274" i="38"/>
  <c r="D274" i="38"/>
  <c r="E274" i="38"/>
  <c r="G274" i="38"/>
  <c r="B275" i="38"/>
  <c r="C275" i="38"/>
  <c r="D275" i="38"/>
  <c r="E275" i="38"/>
  <c r="G275" i="38"/>
  <c r="B276" i="38"/>
  <c r="C276" i="38"/>
  <c r="D276" i="38"/>
  <c r="E276" i="38"/>
  <c r="G276" i="38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F277" i="38" l="1"/>
  <c r="F283" i="38"/>
  <c r="F281" i="38"/>
  <c r="F279" i="38"/>
  <c r="F280" i="38"/>
  <c r="F278" i="38"/>
  <c r="F282" i="38"/>
  <c r="F286" i="38"/>
  <c r="F285" i="38"/>
  <c r="F284" i="38"/>
  <c r="F288" i="38"/>
  <c r="F276" i="38"/>
  <c r="F274" i="38"/>
  <c r="F287" i="38"/>
  <c r="F275" i="38"/>
  <c r="AE496" i="1"/>
  <c r="AD496" i="1"/>
  <c r="E335" i="35"/>
  <c r="F335" i="35"/>
  <c r="G335" i="35"/>
  <c r="E336" i="35"/>
  <c r="F336" i="35"/>
  <c r="G336" i="35"/>
  <c r="E337" i="35"/>
  <c r="F337" i="35"/>
  <c r="G337" i="35"/>
  <c r="C245" i="36"/>
  <c r="D245" i="36"/>
  <c r="E245" i="36"/>
  <c r="C246" i="36"/>
  <c r="D246" i="36"/>
  <c r="E246" i="36"/>
  <c r="C247" i="36"/>
  <c r="E247" i="36"/>
  <c r="C248" i="36"/>
  <c r="E248" i="36"/>
  <c r="C88" i="36"/>
  <c r="E88" i="36"/>
  <c r="C89" i="36"/>
  <c r="D89" i="36"/>
  <c r="E89" i="36"/>
  <c r="C90" i="36"/>
  <c r="D90" i="36"/>
  <c r="E90" i="36"/>
  <c r="C91" i="36"/>
  <c r="D91" i="36"/>
  <c r="E91" i="36"/>
  <c r="C92" i="36"/>
  <c r="D92" i="36"/>
  <c r="E92" i="36"/>
  <c r="C93" i="36"/>
  <c r="E93" i="36"/>
  <c r="C94" i="36"/>
  <c r="D94" i="36"/>
  <c r="E94" i="36"/>
  <c r="E418" i="35"/>
  <c r="F418" i="35"/>
  <c r="G418" i="35"/>
  <c r="E419" i="35"/>
  <c r="F419" i="35"/>
  <c r="G419" i="35"/>
  <c r="E420" i="35"/>
  <c r="F420" i="35"/>
  <c r="G420" i="35"/>
  <c r="C266" i="36"/>
  <c r="D266" i="36"/>
  <c r="E266" i="36"/>
  <c r="C267" i="36"/>
  <c r="E267" i="36"/>
  <c r="C268" i="36"/>
  <c r="D268" i="36"/>
  <c r="E268" i="36"/>
  <c r="C269" i="36"/>
  <c r="D269" i="36"/>
  <c r="E269" i="36"/>
  <c r="B268" i="38"/>
  <c r="C268" i="38"/>
  <c r="D268" i="38"/>
  <c r="E268" i="38"/>
  <c r="G268" i="38"/>
  <c r="B269" i="38"/>
  <c r="C269" i="38"/>
  <c r="D269" i="38"/>
  <c r="E269" i="38"/>
  <c r="G269" i="38"/>
  <c r="B270" i="38"/>
  <c r="C270" i="38"/>
  <c r="D270" i="38"/>
  <c r="E270" i="38"/>
  <c r="G270" i="38"/>
  <c r="B271" i="38"/>
  <c r="C271" i="38"/>
  <c r="D271" i="38"/>
  <c r="E271" i="38"/>
  <c r="G271" i="38"/>
  <c r="B272" i="38"/>
  <c r="C272" i="38"/>
  <c r="D272" i="38"/>
  <c r="E272" i="38"/>
  <c r="G272" i="38"/>
  <c r="B273" i="38"/>
  <c r="C273" i="38"/>
  <c r="D273" i="38"/>
  <c r="E273" i="38"/>
  <c r="G273" i="38"/>
  <c r="E224" i="35"/>
  <c r="F224" i="35"/>
  <c r="G224" i="35"/>
  <c r="E225" i="35"/>
  <c r="F225" i="35"/>
  <c r="G225" i="35"/>
  <c r="AE495" i="1"/>
  <c r="AD495" i="1"/>
  <c r="AE494" i="1"/>
  <c r="AD494" i="1"/>
  <c r="AE493" i="1"/>
  <c r="AD493" i="1"/>
  <c r="AE492" i="1"/>
  <c r="AD492" i="1"/>
  <c r="AE491" i="1"/>
  <c r="AD491" i="1"/>
  <c r="AE490" i="1"/>
  <c r="AD490" i="1"/>
  <c r="AE489" i="1"/>
  <c r="AD489" i="1"/>
  <c r="F272" i="38" l="1"/>
  <c r="F271" i="38"/>
  <c r="F273" i="38"/>
  <c r="F269" i="38"/>
  <c r="F270" i="38"/>
  <c r="F268" i="38"/>
  <c r="C126" i="36"/>
  <c r="D126" i="36"/>
  <c r="E126" i="36"/>
  <c r="C127" i="36"/>
  <c r="D127" i="36"/>
  <c r="E127" i="36"/>
  <c r="C128" i="36"/>
  <c r="D128" i="36"/>
  <c r="E128" i="36"/>
  <c r="C129" i="36"/>
  <c r="D129" i="36"/>
  <c r="E129" i="36"/>
  <c r="C130" i="36"/>
  <c r="D130" i="36"/>
  <c r="E130" i="36"/>
  <c r="C131" i="36"/>
  <c r="E131" i="36"/>
  <c r="C132" i="36"/>
  <c r="D132" i="36"/>
  <c r="E132" i="36"/>
  <c r="C133" i="36"/>
  <c r="D133" i="36"/>
  <c r="E133" i="36"/>
  <c r="C134" i="36"/>
  <c r="D134" i="36"/>
  <c r="E134" i="36"/>
  <c r="C135" i="36"/>
  <c r="D135" i="36"/>
  <c r="E135" i="36"/>
  <c r="C136" i="36"/>
  <c r="E136" i="36"/>
  <c r="C137" i="36"/>
  <c r="D137" i="36"/>
  <c r="E137" i="36"/>
  <c r="C138" i="36"/>
  <c r="D138" i="36"/>
  <c r="E138" i="36"/>
  <c r="C139" i="36"/>
  <c r="D139" i="36"/>
  <c r="E139" i="36"/>
  <c r="C140" i="36"/>
  <c r="D140" i="36"/>
  <c r="E140" i="36"/>
  <c r="C141" i="36"/>
  <c r="D141" i="36"/>
  <c r="E141" i="36"/>
  <c r="C142" i="36"/>
  <c r="D142" i="36"/>
  <c r="E142" i="36"/>
  <c r="C143" i="36"/>
  <c r="D143" i="36"/>
  <c r="E143" i="36"/>
  <c r="C144" i="36"/>
  <c r="E144" i="36"/>
  <c r="C145" i="36"/>
  <c r="D145" i="36"/>
  <c r="E145" i="36"/>
  <c r="C105" i="36"/>
  <c r="D105" i="36"/>
  <c r="E105" i="36"/>
  <c r="C106" i="36"/>
  <c r="D106" i="36"/>
  <c r="E106" i="36"/>
  <c r="C107" i="36"/>
  <c r="E107" i="36"/>
  <c r="C108" i="36"/>
  <c r="D108" i="36"/>
  <c r="E108" i="36"/>
  <c r="C109" i="36"/>
  <c r="D109" i="36"/>
  <c r="E109" i="36"/>
  <c r="C110" i="36"/>
  <c r="D110" i="36"/>
  <c r="E110" i="36"/>
  <c r="C111" i="36"/>
  <c r="D111" i="36"/>
  <c r="E111" i="36"/>
  <c r="C112" i="36"/>
  <c r="E112" i="36"/>
  <c r="C113" i="36"/>
  <c r="D113" i="36"/>
  <c r="E113" i="36"/>
  <c r="C114" i="36"/>
  <c r="D114" i="36"/>
  <c r="E114" i="36"/>
  <c r="C115" i="36"/>
  <c r="D115" i="36"/>
  <c r="E115" i="36"/>
  <c r="C116" i="36"/>
  <c r="D116" i="36"/>
  <c r="E116" i="36"/>
  <c r="C117" i="36"/>
  <c r="E117" i="36"/>
  <c r="C118" i="36"/>
  <c r="D118" i="36"/>
  <c r="E118" i="36"/>
  <c r="C119" i="36"/>
  <c r="D119" i="36"/>
  <c r="E119" i="36"/>
  <c r="C120" i="36"/>
  <c r="D120" i="36"/>
  <c r="E120" i="36"/>
  <c r="C121" i="36"/>
  <c r="D121" i="36"/>
  <c r="E121" i="36"/>
  <c r="C122" i="36"/>
  <c r="D122" i="36"/>
  <c r="E122" i="36"/>
  <c r="C123" i="36"/>
  <c r="E123" i="36"/>
  <c r="C124" i="36"/>
  <c r="E124" i="36"/>
  <c r="C125" i="36"/>
  <c r="D125" i="36"/>
  <c r="E125" i="36"/>
  <c r="F82" i="14"/>
  <c r="G82" i="14" s="1"/>
  <c r="H82" i="14"/>
  <c r="F83" i="14"/>
  <c r="G83" i="14" s="1"/>
  <c r="H83" i="14"/>
  <c r="F84" i="14"/>
  <c r="G84" i="14" s="1"/>
  <c r="H84" i="14"/>
  <c r="F85" i="14"/>
  <c r="G85" i="14" s="1"/>
  <c r="H85" i="14"/>
  <c r="F86" i="14"/>
  <c r="G86" i="14" s="1"/>
  <c r="H86" i="14"/>
  <c r="F87" i="14"/>
  <c r="H87" i="14"/>
  <c r="F45" i="14"/>
  <c r="G45" i="14" s="1"/>
  <c r="H45" i="14"/>
  <c r="F46" i="14"/>
  <c r="G46" i="14" s="1"/>
  <c r="H46" i="14"/>
  <c r="F47" i="14"/>
  <c r="G47" i="14" s="1"/>
  <c r="H47" i="14"/>
  <c r="F48" i="14"/>
  <c r="G48" i="14" s="1"/>
  <c r="H48" i="14"/>
  <c r="F49" i="14"/>
  <c r="G49" i="14" s="1"/>
  <c r="H49" i="14"/>
  <c r="E19" i="43"/>
  <c r="E20" i="43"/>
  <c r="E21" i="43"/>
  <c r="E22" i="43"/>
  <c r="D68" i="43"/>
  <c r="E68" i="43"/>
  <c r="F68" i="43"/>
  <c r="G68" i="43"/>
  <c r="D69" i="43"/>
  <c r="E69" i="43"/>
  <c r="F69" i="43"/>
  <c r="G69" i="43"/>
  <c r="D70" i="43"/>
  <c r="E70" i="43"/>
  <c r="F70" i="43"/>
  <c r="G70" i="43"/>
  <c r="D71" i="43"/>
  <c r="E71" i="43"/>
  <c r="F71" i="43"/>
  <c r="G71" i="43"/>
  <c r="AE488" i="1"/>
  <c r="AD488" i="1"/>
  <c r="AE487" i="1"/>
  <c r="AD487" i="1"/>
  <c r="AE486" i="1"/>
  <c r="AD486" i="1"/>
  <c r="AE485" i="1"/>
  <c r="AD485" i="1"/>
  <c r="AE484" i="1"/>
  <c r="AD484" i="1"/>
  <c r="AE483" i="1"/>
  <c r="AD483" i="1"/>
  <c r="AD482" i="1"/>
  <c r="AD481" i="1"/>
  <c r="AD480" i="1"/>
  <c r="H88" i="14" l="1"/>
  <c r="F88" i="14"/>
  <c r="G88" i="14" s="1"/>
  <c r="G87" i="14"/>
  <c r="E86" i="35"/>
  <c r="G86" i="35"/>
  <c r="E87" i="35"/>
  <c r="G87" i="35"/>
  <c r="E223" i="35"/>
  <c r="G223" i="35"/>
  <c r="C60" i="36"/>
  <c r="E60" i="36"/>
  <c r="C61" i="36"/>
  <c r="E61" i="36"/>
  <c r="C62" i="36"/>
  <c r="E62" i="36"/>
  <c r="E513" i="35"/>
  <c r="G513" i="35"/>
  <c r="E514" i="35"/>
  <c r="G514" i="35"/>
  <c r="AD479" i="1"/>
  <c r="AD478" i="1"/>
  <c r="AD477" i="1"/>
  <c r="AD476" i="1"/>
  <c r="AE473" i="1"/>
  <c r="AE474" i="1"/>
  <c r="AE475" i="1"/>
  <c r="AE476" i="1"/>
  <c r="AE477" i="1"/>
  <c r="AE478" i="1"/>
  <c r="AE479" i="1"/>
  <c r="AE480" i="1"/>
  <c r="AE481" i="1"/>
  <c r="AE482" i="1"/>
  <c r="AD475" i="1"/>
  <c r="AD474" i="1"/>
  <c r="AD473" i="1"/>
  <c r="AE472" i="1"/>
  <c r="AD472" i="1"/>
  <c r="AE471" i="1"/>
  <c r="AD471" i="1"/>
  <c r="AE470" i="1"/>
  <c r="AD470" i="1"/>
  <c r="Q81" i="5" l="1"/>
  <c r="R81" i="5" s="1"/>
  <c r="V81" i="5"/>
  <c r="W81" i="5"/>
  <c r="X81" i="5"/>
  <c r="AA81" i="5"/>
  <c r="Q82" i="5"/>
  <c r="R82" i="5" s="1"/>
  <c r="V82" i="5"/>
  <c r="W82" i="5"/>
  <c r="X82" i="5"/>
  <c r="AA82" i="5"/>
  <c r="Q83" i="5"/>
  <c r="R83" i="5" s="1"/>
  <c r="V83" i="5"/>
  <c r="W83" i="5"/>
  <c r="X83" i="5"/>
  <c r="AA83" i="5"/>
  <c r="Q84" i="5"/>
  <c r="R84" i="5" s="1"/>
  <c r="V84" i="5"/>
  <c r="W84" i="5"/>
  <c r="X84" i="5"/>
  <c r="AA84" i="5"/>
  <c r="Q85" i="5"/>
  <c r="R85" i="5" s="1"/>
  <c r="V85" i="5"/>
  <c r="W85" i="5"/>
  <c r="X85" i="5"/>
  <c r="AA85" i="5"/>
  <c r="Q86" i="5"/>
  <c r="R86" i="5" s="1"/>
  <c r="V86" i="5"/>
  <c r="W86" i="5"/>
  <c r="X86" i="5"/>
  <c r="AA86" i="5"/>
  <c r="Q87" i="5"/>
  <c r="R87" i="5" s="1"/>
  <c r="V87" i="5"/>
  <c r="W87" i="5"/>
  <c r="X87" i="5"/>
  <c r="AA87" i="5"/>
  <c r="Q88" i="5"/>
  <c r="R88" i="5" s="1"/>
  <c r="V88" i="5"/>
  <c r="W88" i="5"/>
  <c r="X88" i="5"/>
  <c r="AA88" i="5"/>
  <c r="Y86" i="5" l="1"/>
  <c r="Y84" i="5"/>
  <c r="Y85" i="5"/>
  <c r="Y82" i="5"/>
  <c r="Y81" i="5"/>
  <c r="Y88" i="5"/>
  <c r="Y87" i="5"/>
  <c r="Y83" i="5"/>
  <c r="Q80" i="5"/>
  <c r="R80" i="5" s="1"/>
  <c r="V80" i="5"/>
  <c r="W80" i="5"/>
  <c r="X80" i="5"/>
  <c r="AA80" i="5"/>
  <c r="Y80" i="5" l="1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40" i="2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30" i="34"/>
  <c r="P26" i="13"/>
  <c r="Q26" i="13"/>
  <c r="R26" i="13"/>
  <c r="T26" i="13"/>
  <c r="U26" i="13"/>
  <c r="V26" i="13"/>
  <c r="P27" i="13"/>
  <c r="Q27" i="13"/>
  <c r="R27" i="13"/>
  <c r="T27" i="13"/>
  <c r="U27" i="13"/>
  <c r="V27" i="13"/>
  <c r="P28" i="13"/>
  <c r="Q28" i="13"/>
  <c r="R28" i="13"/>
  <c r="T28" i="13"/>
  <c r="U28" i="13"/>
  <c r="V28" i="13"/>
  <c r="P29" i="13"/>
  <c r="Q29" i="13"/>
  <c r="R29" i="13"/>
  <c r="T29" i="13"/>
  <c r="U29" i="13"/>
  <c r="V29" i="13"/>
  <c r="P30" i="13"/>
  <c r="Q30" i="13"/>
  <c r="R30" i="13"/>
  <c r="T30" i="13"/>
  <c r="U30" i="13"/>
  <c r="V30" i="13"/>
  <c r="P31" i="13"/>
  <c r="Q31" i="13"/>
  <c r="R31" i="13"/>
  <c r="T31" i="13"/>
  <c r="U31" i="13"/>
  <c r="V31" i="13"/>
  <c r="P32" i="13"/>
  <c r="Q32" i="13"/>
  <c r="R32" i="13"/>
  <c r="T32" i="13"/>
  <c r="U32" i="13"/>
  <c r="V32" i="13"/>
  <c r="P33" i="13"/>
  <c r="Q33" i="13"/>
  <c r="R33" i="13"/>
  <c r="T33" i="13"/>
  <c r="U33" i="13"/>
  <c r="V33" i="13"/>
  <c r="P34" i="13"/>
  <c r="Q34" i="13"/>
  <c r="R34" i="13"/>
  <c r="T34" i="13"/>
  <c r="U34" i="13"/>
  <c r="V34" i="13"/>
  <c r="P35" i="13"/>
  <c r="Q35" i="13"/>
  <c r="R35" i="13"/>
  <c r="T35" i="13"/>
  <c r="U35" i="13"/>
  <c r="V35" i="13"/>
  <c r="P36" i="13"/>
  <c r="Q36" i="13"/>
  <c r="R36" i="13"/>
  <c r="T36" i="13"/>
  <c r="U36" i="13"/>
  <c r="V36" i="13"/>
  <c r="P37" i="13"/>
  <c r="Q37" i="13"/>
  <c r="R37" i="13"/>
  <c r="T37" i="13"/>
  <c r="U37" i="13"/>
  <c r="V37" i="13"/>
  <c r="P38" i="13"/>
  <c r="Q38" i="13"/>
  <c r="R38" i="13"/>
  <c r="T38" i="13"/>
  <c r="U38" i="13"/>
  <c r="V38" i="13"/>
  <c r="P39" i="13"/>
  <c r="Q39" i="13"/>
  <c r="R39" i="13"/>
  <c r="T39" i="13"/>
  <c r="U39" i="13"/>
  <c r="V39" i="13"/>
  <c r="C4" i="11"/>
  <c r="C5" i="11"/>
  <c r="D5" i="11"/>
  <c r="E5" i="11"/>
  <c r="F5" i="11"/>
  <c r="C6" i="11"/>
  <c r="D6" i="11"/>
  <c r="E6" i="11"/>
  <c r="F6" i="11"/>
  <c r="B5" i="37"/>
  <c r="B6" i="37"/>
  <c r="B7" i="37"/>
  <c r="B8" i="37"/>
  <c r="I24" i="37"/>
  <c r="I25" i="37"/>
  <c r="I26" i="37"/>
  <c r="I27" i="37"/>
  <c r="I28" i="37"/>
  <c r="I29" i="37"/>
  <c r="I30" i="37"/>
  <c r="J40" i="37"/>
  <c r="J41" i="37"/>
  <c r="J42" i="37"/>
  <c r="J43" i="37"/>
  <c r="J44" i="37"/>
  <c r="J45" i="37"/>
  <c r="J46" i="37"/>
  <c r="J39" i="37"/>
  <c r="I39" i="37"/>
  <c r="W31" i="13" l="1"/>
  <c r="W29" i="13"/>
  <c r="W27" i="13"/>
  <c r="W39" i="13"/>
  <c r="W37" i="13"/>
  <c r="W35" i="13"/>
  <c r="W33" i="13"/>
  <c r="S26" i="13"/>
  <c r="S34" i="13"/>
  <c r="W32" i="13"/>
  <c r="W30" i="13"/>
  <c r="W28" i="13"/>
  <c r="W26" i="13"/>
  <c r="W38" i="13"/>
  <c r="W36" i="13"/>
  <c r="W34" i="13"/>
  <c r="S38" i="13"/>
  <c r="S36" i="13"/>
  <c r="S32" i="13"/>
  <c r="S30" i="13"/>
  <c r="S28" i="13"/>
  <c r="S39" i="13"/>
  <c r="S37" i="13"/>
  <c r="S35" i="13"/>
  <c r="S33" i="13"/>
  <c r="S31" i="13"/>
  <c r="S29" i="13"/>
  <c r="S27" i="13"/>
  <c r="G6" i="11"/>
  <c r="J6" i="11" s="1"/>
  <c r="I66" i="34"/>
  <c r="J66" i="34"/>
  <c r="G5" i="11"/>
  <c r="I5" i="11" s="1"/>
  <c r="AF2564" i="33"/>
  <c r="AE2564" i="33"/>
  <c r="AD2564" i="33"/>
  <c r="S2564" i="33"/>
  <c r="AI2564" i="33" s="1"/>
  <c r="J2564" i="33"/>
  <c r="AF2563" i="33"/>
  <c r="AE2563" i="33"/>
  <c r="AD2563" i="33"/>
  <c r="S2563" i="33"/>
  <c r="AI2563" i="33" s="1"/>
  <c r="J2563" i="33"/>
  <c r="AF2562" i="33"/>
  <c r="AE2562" i="33"/>
  <c r="AD2562" i="33"/>
  <c r="S2562" i="33"/>
  <c r="AI2562" i="33" s="1"/>
  <c r="J2562" i="33"/>
  <c r="AF2561" i="33"/>
  <c r="AE2561" i="33"/>
  <c r="AD2561" i="33"/>
  <c r="S2561" i="33"/>
  <c r="AI2561" i="33" s="1"/>
  <c r="J2561" i="33"/>
  <c r="AF2560" i="33"/>
  <c r="AE2560" i="33"/>
  <c r="AD2560" i="33"/>
  <c r="S2560" i="33"/>
  <c r="AI2560" i="33" s="1"/>
  <c r="J2560" i="33"/>
  <c r="AF2559" i="33"/>
  <c r="AE2559" i="33"/>
  <c r="AD2559" i="33"/>
  <c r="S2559" i="33"/>
  <c r="AI2559" i="33" s="1"/>
  <c r="J2559" i="33"/>
  <c r="AF2558" i="33"/>
  <c r="AE2558" i="33"/>
  <c r="AD2558" i="33"/>
  <c r="S2558" i="33"/>
  <c r="AI2558" i="33" s="1"/>
  <c r="J2558" i="33"/>
  <c r="AF2557" i="33"/>
  <c r="AE2557" i="33"/>
  <c r="AD2557" i="33"/>
  <c r="S2557" i="33"/>
  <c r="AI2557" i="33" s="1"/>
  <c r="J2557" i="33"/>
  <c r="AF2556" i="33"/>
  <c r="AE2556" i="33"/>
  <c r="AD2556" i="33"/>
  <c r="S2556" i="33"/>
  <c r="AI2556" i="33" s="1"/>
  <c r="J2556" i="33"/>
  <c r="AF2555" i="33"/>
  <c r="AE2555" i="33"/>
  <c r="AD2555" i="33"/>
  <c r="S2555" i="33"/>
  <c r="AI2555" i="33" s="1"/>
  <c r="J2555" i="33"/>
  <c r="AF2554" i="33"/>
  <c r="AE2554" i="33"/>
  <c r="AD2554" i="33"/>
  <c r="S2554" i="33"/>
  <c r="AI2554" i="33" s="1"/>
  <c r="J2554" i="33"/>
  <c r="AF2553" i="33"/>
  <c r="AE2553" i="33"/>
  <c r="AD2553" i="33"/>
  <c r="S2553" i="33"/>
  <c r="AI2553" i="33" s="1"/>
  <c r="J2553" i="33"/>
  <c r="AF2552" i="33"/>
  <c r="AE2552" i="33"/>
  <c r="AD2552" i="33"/>
  <c r="S2552" i="33"/>
  <c r="AI2552" i="33" s="1"/>
  <c r="J2552" i="33"/>
  <c r="AF2551" i="33"/>
  <c r="AE2551" i="33"/>
  <c r="AD2551" i="33"/>
  <c r="S2551" i="33"/>
  <c r="AI2551" i="33" s="1"/>
  <c r="J2551" i="33"/>
  <c r="AF2550" i="33"/>
  <c r="AE2550" i="33"/>
  <c r="AD2550" i="33"/>
  <c r="S2550" i="33"/>
  <c r="AI2550" i="33" s="1"/>
  <c r="J2550" i="33"/>
  <c r="AF2549" i="33"/>
  <c r="AE2549" i="33"/>
  <c r="AD2549" i="33"/>
  <c r="S2549" i="33"/>
  <c r="AI2549" i="33" s="1"/>
  <c r="J2549" i="33"/>
  <c r="AF2548" i="33"/>
  <c r="AE2548" i="33"/>
  <c r="AD2548" i="33"/>
  <c r="S2548" i="33"/>
  <c r="AI2548" i="33" s="1"/>
  <c r="J2548" i="33"/>
  <c r="AF2547" i="33"/>
  <c r="AE2547" i="33"/>
  <c r="AD2547" i="33"/>
  <c r="S2547" i="33"/>
  <c r="AI2547" i="33" s="1"/>
  <c r="J2547" i="33"/>
  <c r="AF2546" i="33"/>
  <c r="AE2546" i="33"/>
  <c r="AG2546" i="33" s="1"/>
  <c r="AD2546" i="33"/>
  <c r="S2546" i="33"/>
  <c r="AI2546" i="33" s="1"/>
  <c r="J2546" i="33"/>
  <c r="AF2545" i="33"/>
  <c r="AE2545" i="33"/>
  <c r="AD2545" i="33"/>
  <c r="S2545" i="33"/>
  <c r="AI2545" i="33" s="1"/>
  <c r="J2545" i="33"/>
  <c r="AF2544" i="33"/>
  <c r="AE2544" i="33"/>
  <c r="AD2544" i="33"/>
  <c r="S2544" i="33"/>
  <c r="AI2544" i="33" s="1"/>
  <c r="J2544" i="33"/>
  <c r="AF2543" i="33"/>
  <c r="AE2543" i="33"/>
  <c r="AD2543" i="33"/>
  <c r="S2543" i="33"/>
  <c r="AI2543" i="33" s="1"/>
  <c r="J2543" i="33"/>
  <c r="AF2542" i="33"/>
  <c r="AE2542" i="33"/>
  <c r="AD2542" i="33"/>
  <c r="S2542" i="33"/>
  <c r="AI2542" i="33" s="1"/>
  <c r="J2542" i="33"/>
  <c r="AF2541" i="33"/>
  <c r="AE2541" i="33"/>
  <c r="AD2541" i="33"/>
  <c r="S2541" i="33"/>
  <c r="AI2541" i="33" s="1"/>
  <c r="J2541" i="33"/>
  <c r="AF2540" i="33"/>
  <c r="AE2540" i="33"/>
  <c r="AD2540" i="33"/>
  <c r="S2540" i="33"/>
  <c r="AI2540" i="33" s="1"/>
  <c r="J2540" i="33"/>
  <c r="AF2539" i="33"/>
  <c r="AE2539" i="33"/>
  <c r="AD2539" i="33"/>
  <c r="S2539" i="33"/>
  <c r="AI2539" i="33" s="1"/>
  <c r="J2539" i="33"/>
  <c r="AF2538" i="33"/>
  <c r="AE2538" i="33"/>
  <c r="AD2538" i="33"/>
  <c r="S2538" i="33"/>
  <c r="AI2538" i="33" s="1"/>
  <c r="J2538" i="33"/>
  <c r="AF2537" i="33"/>
  <c r="AE2537" i="33"/>
  <c r="AD2537" i="33"/>
  <c r="S2537" i="33"/>
  <c r="AI2537" i="33" s="1"/>
  <c r="J2537" i="33"/>
  <c r="AF2536" i="33"/>
  <c r="AE2536" i="33"/>
  <c r="AD2536" i="33"/>
  <c r="S2536" i="33"/>
  <c r="AI2536" i="33" s="1"/>
  <c r="J2536" i="33"/>
  <c r="AF2535" i="33"/>
  <c r="AE2535" i="33"/>
  <c r="AD2535" i="33"/>
  <c r="S2535" i="33"/>
  <c r="AI2535" i="33" s="1"/>
  <c r="J2535" i="33"/>
  <c r="AF2534" i="33"/>
  <c r="AE2534" i="33"/>
  <c r="AD2534" i="33"/>
  <c r="S2534" i="33"/>
  <c r="AI2534" i="33" s="1"/>
  <c r="J2534" i="33"/>
  <c r="AF2533" i="33"/>
  <c r="AE2533" i="33"/>
  <c r="AD2533" i="33"/>
  <c r="S2533" i="33"/>
  <c r="AI2533" i="33" s="1"/>
  <c r="J2533" i="33"/>
  <c r="AF2532" i="33"/>
  <c r="AE2532" i="33"/>
  <c r="AG2532" i="33" s="1"/>
  <c r="AD2532" i="33"/>
  <c r="S2532" i="33"/>
  <c r="AI2532" i="33" s="1"/>
  <c r="J2532" i="33"/>
  <c r="AF2531" i="33"/>
  <c r="AE2531" i="33"/>
  <c r="AD2531" i="33"/>
  <c r="S2531" i="33"/>
  <c r="AI2531" i="33" s="1"/>
  <c r="J2531" i="33"/>
  <c r="AI2530" i="33"/>
  <c r="AF2530" i="33"/>
  <c r="AE2530" i="33"/>
  <c r="AD2530" i="33"/>
  <c r="J2530" i="33"/>
  <c r="AF2529" i="33"/>
  <c r="AE2529" i="33"/>
  <c r="AD2529" i="33"/>
  <c r="S2529" i="33"/>
  <c r="AI2529" i="33" s="1"/>
  <c r="J2529" i="33"/>
  <c r="AF2528" i="33"/>
  <c r="AE2528" i="33"/>
  <c r="AG2528" i="33" s="1"/>
  <c r="AD2528" i="33"/>
  <c r="S2528" i="33"/>
  <c r="AI2528" i="33" s="1"/>
  <c r="J2528" i="33"/>
  <c r="AF2527" i="33"/>
  <c r="AE2527" i="33"/>
  <c r="AD2527" i="33"/>
  <c r="S2527" i="33"/>
  <c r="AI2527" i="33" s="1"/>
  <c r="J2527" i="33"/>
  <c r="AF2526" i="33"/>
  <c r="AE2526" i="33"/>
  <c r="AD2526" i="33"/>
  <c r="S2526" i="33"/>
  <c r="AI2526" i="33" s="1"/>
  <c r="J2526" i="33"/>
  <c r="AF2525" i="33"/>
  <c r="AE2525" i="33"/>
  <c r="AD2525" i="33"/>
  <c r="S2525" i="33"/>
  <c r="AI2525" i="33" s="1"/>
  <c r="J2525" i="33"/>
  <c r="AF2524" i="33"/>
  <c r="AE2524" i="33"/>
  <c r="AD2524" i="33"/>
  <c r="S2524" i="33"/>
  <c r="AI2524" i="33" s="1"/>
  <c r="J2524" i="33"/>
  <c r="AF2523" i="33"/>
  <c r="AE2523" i="33"/>
  <c r="AD2523" i="33"/>
  <c r="S2523" i="33"/>
  <c r="AI2523" i="33" s="1"/>
  <c r="J2523" i="33"/>
  <c r="AF2522" i="33"/>
  <c r="AE2522" i="33"/>
  <c r="AG2522" i="33" s="1"/>
  <c r="AD2522" i="33"/>
  <c r="S2522" i="33"/>
  <c r="AI2522" i="33" s="1"/>
  <c r="J2522" i="33"/>
  <c r="AF2521" i="33"/>
  <c r="AE2521" i="33"/>
  <c r="AD2521" i="33"/>
  <c r="S2521" i="33"/>
  <c r="AI2521" i="33" s="1"/>
  <c r="J2521" i="33"/>
  <c r="AF2520" i="33"/>
  <c r="AE2520" i="33"/>
  <c r="AG2520" i="33" s="1"/>
  <c r="AD2520" i="33"/>
  <c r="S2520" i="33"/>
  <c r="AI2520" i="33" s="1"/>
  <c r="J2520" i="33"/>
  <c r="AF2519" i="33"/>
  <c r="AE2519" i="33"/>
  <c r="AD2519" i="33"/>
  <c r="S2519" i="33"/>
  <c r="AI2519" i="33" s="1"/>
  <c r="J2519" i="33"/>
  <c r="AF2518" i="33"/>
  <c r="AE2518" i="33"/>
  <c r="AD2518" i="33"/>
  <c r="S2518" i="33"/>
  <c r="AI2518" i="33" s="1"/>
  <c r="J2518" i="33"/>
  <c r="AF2517" i="33"/>
  <c r="AE2517" i="33"/>
  <c r="AD2517" i="33"/>
  <c r="S2517" i="33"/>
  <c r="AI2517" i="33" s="1"/>
  <c r="J2517" i="33"/>
  <c r="AF2516" i="33"/>
  <c r="AE2516" i="33"/>
  <c r="AG2516" i="33" s="1"/>
  <c r="AD2516" i="33"/>
  <c r="S2516" i="33"/>
  <c r="AI2516" i="33" s="1"/>
  <c r="J2516" i="33"/>
  <c r="AF2515" i="33"/>
  <c r="AE2515" i="33"/>
  <c r="AD2515" i="33"/>
  <c r="S2515" i="33"/>
  <c r="AI2515" i="33" s="1"/>
  <c r="J2515" i="33"/>
  <c r="AF2514" i="33"/>
  <c r="AE2514" i="33"/>
  <c r="AD2514" i="33"/>
  <c r="S2514" i="33"/>
  <c r="AI2514" i="33" s="1"/>
  <c r="J2514" i="33"/>
  <c r="AF2513" i="33"/>
  <c r="AE2513" i="33"/>
  <c r="AD2513" i="33"/>
  <c r="S2513" i="33"/>
  <c r="AI2513" i="33" s="1"/>
  <c r="J2513" i="33"/>
  <c r="AF2512" i="33"/>
  <c r="AE2512" i="33"/>
  <c r="AD2512" i="33"/>
  <c r="S2512" i="33"/>
  <c r="AI2512" i="33" s="1"/>
  <c r="J2512" i="33"/>
  <c r="AF2511" i="33"/>
  <c r="AE2511" i="33"/>
  <c r="AD2511" i="33"/>
  <c r="S2511" i="33"/>
  <c r="AI2511" i="33" s="1"/>
  <c r="J2511" i="33"/>
  <c r="AF2510" i="33"/>
  <c r="AE2510" i="33"/>
  <c r="AD2510" i="33"/>
  <c r="S2510" i="33"/>
  <c r="AI2510" i="33" s="1"/>
  <c r="J2510" i="33"/>
  <c r="AF2509" i="33"/>
  <c r="AE2509" i="33"/>
  <c r="AD2509" i="33"/>
  <c r="S2509" i="33"/>
  <c r="AI2509" i="33" s="1"/>
  <c r="J2509" i="33"/>
  <c r="AF2508" i="33"/>
  <c r="AE2508" i="33"/>
  <c r="AD2508" i="33"/>
  <c r="S2508" i="33"/>
  <c r="AI2508" i="33" s="1"/>
  <c r="J2508" i="33"/>
  <c r="AF2507" i="33"/>
  <c r="AE2507" i="33"/>
  <c r="AD2507" i="33"/>
  <c r="S2507" i="33"/>
  <c r="AI2507" i="33" s="1"/>
  <c r="J2507" i="33"/>
  <c r="AF2506" i="33"/>
  <c r="AE2506" i="33"/>
  <c r="AD2506" i="33"/>
  <c r="S2506" i="33"/>
  <c r="AI2506" i="33" s="1"/>
  <c r="J2506" i="33"/>
  <c r="AF2505" i="33"/>
  <c r="AE2505" i="33"/>
  <c r="AD2505" i="33"/>
  <c r="S2505" i="33"/>
  <c r="AI2505" i="33" s="1"/>
  <c r="J2505" i="33"/>
  <c r="AF2504" i="33"/>
  <c r="AE2504" i="33"/>
  <c r="AD2504" i="33"/>
  <c r="S2504" i="33"/>
  <c r="AI2504" i="33" s="1"/>
  <c r="J2504" i="33"/>
  <c r="AF2503" i="33"/>
  <c r="AE2503" i="33"/>
  <c r="AD2503" i="33"/>
  <c r="S2503" i="33"/>
  <c r="AI2503" i="33" s="1"/>
  <c r="J2503" i="33"/>
  <c r="AF2502" i="33"/>
  <c r="AE2502" i="33"/>
  <c r="AD2502" i="33"/>
  <c r="S2502" i="33"/>
  <c r="AI2502" i="33" s="1"/>
  <c r="J2502" i="33"/>
  <c r="AF2501" i="33"/>
  <c r="AE2501" i="33"/>
  <c r="AD2501" i="33"/>
  <c r="S2501" i="33"/>
  <c r="AI2501" i="33" s="1"/>
  <c r="J2501" i="33"/>
  <c r="AF2500" i="33"/>
  <c r="AE2500" i="33"/>
  <c r="AD2500" i="33"/>
  <c r="S2500" i="33"/>
  <c r="AI2500" i="33" s="1"/>
  <c r="J2500" i="33"/>
  <c r="AF2499" i="33"/>
  <c r="AE2499" i="33"/>
  <c r="AD2499" i="33"/>
  <c r="S2499" i="33"/>
  <c r="AI2499" i="33" s="1"/>
  <c r="J2499" i="33"/>
  <c r="AF2498" i="33"/>
  <c r="AE2498" i="33"/>
  <c r="AD2498" i="33"/>
  <c r="S2498" i="33"/>
  <c r="AI2498" i="33" s="1"/>
  <c r="J2498" i="33"/>
  <c r="AF2497" i="33"/>
  <c r="AE2497" i="33"/>
  <c r="AD2497" i="33"/>
  <c r="S2497" i="33"/>
  <c r="AI2497" i="33" s="1"/>
  <c r="J2497" i="33"/>
  <c r="AF2496" i="33"/>
  <c r="AE2496" i="33"/>
  <c r="AD2496" i="33"/>
  <c r="S2496" i="33"/>
  <c r="AI2496" i="33" s="1"/>
  <c r="J2496" i="33"/>
  <c r="AF2495" i="33"/>
  <c r="AE2495" i="33"/>
  <c r="AD2495" i="33"/>
  <c r="S2495" i="33"/>
  <c r="AI2495" i="33" s="1"/>
  <c r="J2495" i="33"/>
  <c r="AF2494" i="33"/>
  <c r="AE2494" i="33"/>
  <c r="AD2494" i="33"/>
  <c r="S2494" i="33"/>
  <c r="AI2494" i="33" s="1"/>
  <c r="J2494" i="33"/>
  <c r="AF2493" i="33"/>
  <c r="AE2493" i="33"/>
  <c r="AD2493" i="33"/>
  <c r="S2493" i="33"/>
  <c r="AI2493" i="33" s="1"/>
  <c r="J2493" i="33"/>
  <c r="AF2492" i="33"/>
  <c r="AE2492" i="33"/>
  <c r="AD2492" i="33"/>
  <c r="S2492" i="33"/>
  <c r="AI2492" i="33" s="1"/>
  <c r="J2492" i="33"/>
  <c r="AF2491" i="33"/>
  <c r="AE2491" i="33"/>
  <c r="AD2491" i="33"/>
  <c r="S2491" i="33"/>
  <c r="AI2491" i="33" s="1"/>
  <c r="J2491" i="33"/>
  <c r="AF2490" i="33"/>
  <c r="AE2490" i="33"/>
  <c r="AD2490" i="33"/>
  <c r="S2490" i="33"/>
  <c r="AI2490" i="33" s="1"/>
  <c r="J2490" i="33"/>
  <c r="AF2489" i="33"/>
  <c r="AE2489" i="33"/>
  <c r="AD2489" i="33"/>
  <c r="S2489" i="33"/>
  <c r="AI2489" i="33" s="1"/>
  <c r="J2489" i="33"/>
  <c r="AF2488" i="33"/>
  <c r="AE2488" i="33"/>
  <c r="AD2488" i="33"/>
  <c r="S2488" i="33"/>
  <c r="AI2488" i="33" s="1"/>
  <c r="J2488" i="33"/>
  <c r="AF2487" i="33"/>
  <c r="AE2487" i="33"/>
  <c r="AD2487" i="33"/>
  <c r="S2487" i="33"/>
  <c r="AI2487" i="33" s="1"/>
  <c r="J2487" i="33"/>
  <c r="AF2486" i="33"/>
  <c r="AE2486" i="33"/>
  <c r="AD2486" i="33"/>
  <c r="S2486" i="33"/>
  <c r="AI2486" i="33" s="1"/>
  <c r="J2486" i="33"/>
  <c r="AF2485" i="33"/>
  <c r="AE2485" i="33"/>
  <c r="AD2485" i="33"/>
  <c r="S2485" i="33"/>
  <c r="AI2485" i="33" s="1"/>
  <c r="J2485" i="33"/>
  <c r="AF2484" i="33"/>
  <c r="AE2484" i="33"/>
  <c r="AD2484" i="33"/>
  <c r="S2484" i="33"/>
  <c r="AI2484" i="33" s="1"/>
  <c r="J2484" i="33"/>
  <c r="AF2483" i="33"/>
  <c r="AE2483" i="33"/>
  <c r="AD2483" i="33"/>
  <c r="S2483" i="33"/>
  <c r="AI2483" i="33" s="1"/>
  <c r="J2483" i="33"/>
  <c r="AF2482" i="33"/>
  <c r="AE2482" i="33"/>
  <c r="AD2482" i="33"/>
  <c r="S2482" i="33"/>
  <c r="AI2482" i="33" s="1"/>
  <c r="J2482" i="33"/>
  <c r="AF2481" i="33"/>
  <c r="AE2481" i="33"/>
  <c r="AD2481" i="33"/>
  <c r="S2481" i="33"/>
  <c r="AI2481" i="33" s="1"/>
  <c r="J2481" i="33"/>
  <c r="AF2480" i="33"/>
  <c r="AE2480" i="33"/>
  <c r="AD2480" i="33"/>
  <c r="S2480" i="33"/>
  <c r="AI2480" i="33" s="1"/>
  <c r="J2480" i="33"/>
  <c r="AF2479" i="33"/>
  <c r="AE2479" i="33"/>
  <c r="AD2479" i="33"/>
  <c r="S2479" i="33"/>
  <c r="AI2479" i="33" s="1"/>
  <c r="J2479" i="33"/>
  <c r="AF2478" i="33"/>
  <c r="AE2478" i="33"/>
  <c r="AD2478" i="33"/>
  <c r="S2478" i="33"/>
  <c r="AI2478" i="33" s="1"/>
  <c r="J2478" i="33"/>
  <c r="AF2477" i="33"/>
  <c r="AE2477" i="33"/>
  <c r="AD2477" i="33"/>
  <c r="S2477" i="33"/>
  <c r="AI2477" i="33" s="1"/>
  <c r="J2477" i="33"/>
  <c r="AF2476" i="33"/>
  <c r="AE2476" i="33"/>
  <c r="AD2476" i="33"/>
  <c r="S2476" i="33"/>
  <c r="AI2476" i="33" s="1"/>
  <c r="J2476" i="33"/>
  <c r="AF2475" i="33"/>
  <c r="AE2475" i="33"/>
  <c r="AD2475" i="33"/>
  <c r="S2475" i="33"/>
  <c r="AI2475" i="33" s="1"/>
  <c r="J2475" i="33"/>
  <c r="AF2474" i="33"/>
  <c r="AE2474" i="33"/>
  <c r="AD2474" i="33"/>
  <c r="S2474" i="33"/>
  <c r="AI2474" i="33" s="1"/>
  <c r="J2474" i="33"/>
  <c r="AF2473" i="33"/>
  <c r="AE2473" i="33"/>
  <c r="AD2473" i="33"/>
  <c r="S2473" i="33"/>
  <c r="AI2473" i="33" s="1"/>
  <c r="J2473" i="33"/>
  <c r="AF2472" i="33"/>
  <c r="AE2472" i="33"/>
  <c r="AD2472" i="33"/>
  <c r="S2472" i="33"/>
  <c r="AI2472" i="33" s="1"/>
  <c r="J2472" i="33"/>
  <c r="AF2471" i="33"/>
  <c r="AE2471" i="33"/>
  <c r="AD2471" i="33"/>
  <c r="S2471" i="33"/>
  <c r="AI2471" i="33" s="1"/>
  <c r="J2471" i="33"/>
  <c r="AF2470" i="33"/>
  <c r="AE2470" i="33"/>
  <c r="AD2470" i="33"/>
  <c r="S2470" i="33"/>
  <c r="AI2470" i="33" s="1"/>
  <c r="J2470" i="33"/>
  <c r="AF2469" i="33"/>
  <c r="AE2469" i="33"/>
  <c r="AD2469" i="33"/>
  <c r="S2469" i="33"/>
  <c r="AI2469" i="33" s="1"/>
  <c r="J2469" i="33"/>
  <c r="AF2468" i="33"/>
  <c r="AE2468" i="33"/>
  <c r="AD2468" i="33"/>
  <c r="S2468" i="33"/>
  <c r="AI2468" i="33" s="1"/>
  <c r="J2468" i="33"/>
  <c r="AF2467" i="33"/>
  <c r="AE2467" i="33"/>
  <c r="AD2467" i="33"/>
  <c r="S2467" i="33"/>
  <c r="AI2467" i="33" s="1"/>
  <c r="J2467" i="33"/>
  <c r="AF2466" i="33"/>
  <c r="AE2466" i="33"/>
  <c r="AD2466" i="33"/>
  <c r="S2466" i="33"/>
  <c r="AI2466" i="33" s="1"/>
  <c r="J2466" i="33"/>
  <c r="AF2465" i="33"/>
  <c r="AE2465" i="33"/>
  <c r="AD2465" i="33"/>
  <c r="S2465" i="33"/>
  <c r="AI2465" i="33" s="1"/>
  <c r="J2465" i="33"/>
  <c r="AF2464" i="33"/>
  <c r="AE2464" i="33"/>
  <c r="AD2464" i="33"/>
  <c r="S2464" i="33"/>
  <c r="AI2464" i="33" s="1"/>
  <c r="J2464" i="33"/>
  <c r="AF2463" i="33"/>
  <c r="AE2463" i="33"/>
  <c r="AD2463" i="33"/>
  <c r="S2463" i="33"/>
  <c r="AI2463" i="33" s="1"/>
  <c r="J2463" i="33"/>
  <c r="AF2462" i="33"/>
  <c r="AE2462" i="33"/>
  <c r="AD2462" i="33"/>
  <c r="S2462" i="33"/>
  <c r="AI2462" i="33" s="1"/>
  <c r="J2462" i="33"/>
  <c r="AF2461" i="33"/>
  <c r="AE2461" i="33"/>
  <c r="AD2461" i="33"/>
  <c r="S2461" i="33"/>
  <c r="AI2461" i="33" s="1"/>
  <c r="J2461" i="33"/>
  <c r="AF2460" i="33"/>
  <c r="AE2460" i="33"/>
  <c r="AD2460" i="33"/>
  <c r="S2460" i="33"/>
  <c r="AI2460" i="33" s="1"/>
  <c r="J2460" i="33"/>
  <c r="AF2459" i="33"/>
  <c r="AE2459" i="33"/>
  <c r="AD2459" i="33"/>
  <c r="S2459" i="33"/>
  <c r="AI2459" i="33" s="1"/>
  <c r="J2459" i="33"/>
  <c r="AF2458" i="33"/>
  <c r="AE2458" i="33"/>
  <c r="AD2458" i="33"/>
  <c r="S2458" i="33"/>
  <c r="AI2458" i="33" s="1"/>
  <c r="J2458" i="33"/>
  <c r="AF2457" i="33"/>
  <c r="AE2457" i="33"/>
  <c r="AD2457" i="33"/>
  <c r="S2457" i="33"/>
  <c r="AI2457" i="33" s="1"/>
  <c r="J2457" i="33"/>
  <c r="AF2456" i="33"/>
  <c r="AE2456" i="33"/>
  <c r="AD2456" i="33"/>
  <c r="S2456" i="33"/>
  <c r="AI2456" i="33" s="1"/>
  <c r="J2456" i="33"/>
  <c r="AF2455" i="33"/>
  <c r="AE2455" i="33"/>
  <c r="AD2455" i="33"/>
  <c r="S2455" i="33"/>
  <c r="AI2455" i="33" s="1"/>
  <c r="J2455" i="33"/>
  <c r="AF2454" i="33"/>
  <c r="AE2454" i="33"/>
  <c r="AD2454" i="33"/>
  <c r="S2454" i="33"/>
  <c r="AI2454" i="33" s="1"/>
  <c r="J2454" i="33"/>
  <c r="AF2453" i="33"/>
  <c r="AE2453" i="33"/>
  <c r="AD2453" i="33"/>
  <c r="S2453" i="33"/>
  <c r="AI2453" i="33" s="1"/>
  <c r="J2453" i="33"/>
  <c r="AF2452" i="33"/>
  <c r="AE2452" i="33"/>
  <c r="AD2452" i="33"/>
  <c r="S2452" i="33"/>
  <c r="AI2452" i="33" s="1"/>
  <c r="J2452" i="33"/>
  <c r="AF2451" i="33"/>
  <c r="AE2451" i="33"/>
  <c r="AD2451" i="33"/>
  <c r="S2451" i="33"/>
  <c r="AI2451" i="33" s="1"/>
  <c r="J2451" i="33"/>
  <c r="AF2450" i="33"/>
  <c r="AE2450" i="33"/>
  <c r="AD2450" i="33"/>
  <c r="S2450" i="33"/>
  <c r="AI2450" i="33" s="1"/>
  <c r="J2450" i="33"/>
  <c r="AF2449" i="33"/>
  <c r="AE2449" i="33"/>
  <c r="AD2449" i="33"/>
  <c r="S2449" i="33"/>
  <c r="AI2449" i="33" s="1"/>
  <c r="J2449" i="33"/>
  <c r="AF2448" i="33"/>
  <c r="AE2448" i="33"/>
  <c r="AD2448" i="33"/>
  <c r="S2448" i="33"/>
  <c r="AI2448" i="33" s="1"/>
  <c r="J2448" i="33"/>
  <c r="AF2447" i="33"/>
  <c r="AE2447" i="33"/>
  <c r="AD2447" i="33"/>
  <c r="S2447" i="33"/>
  <c r="AI2447" i="33" s="1"/>
  <c r="J2447" i="33"/>
  <c r="AF2446" i="33"/>
  <c r="AE2446" i="33"/>
  <c r="AD2446" i="33"/>
  <c r="S2446" i="33"/>
  <c r="AI2446" i="33" s="1"/>
  <c r="J2446" i="33"/>
  <c r="AF2445" i="33"/>
  <c r="AE2445" i="33"/>
  <c r="AD2445" i="33"/>
  <c r="S2445" i="33"/>
  <c r="AI2445" i="33" s="1"/>
  <c r="J2445" i="33"/>
  <c r="AF2444" i="33"/>
  <c r="AE2444" i="33"/>
  <c r="AD2444" i="33"/>
  <c r="S2444" i="33"/>
  <c r="AI2444" i="33" s="1"/>
  <c r="J2444" i="33"/>
  <c r="AF2443" i="33"/>
  <c r="AE2443" i="33"/>
  <c r="AD2443" i="33"/>
  <c r="S2443" i="33"/>
  <c r="AI2443" i="33" s="1"/>
  <c r="J2443" i="33"/>
  <c r="AF2442" i="33"/>
  <c r="AE2442" i="33"/>
  <c r="AD2442" i="33"/>
  <c r="S2442" i="33"/>
  <c r="AI2442" i="33" s="1"/>
  <c r="J2442" i="33"/>
  <c r="AF2441" i="33"/>
  <c r="AE2441" i="33"/>
  <c r="AD2441" i="33"/>
  <c r="S2441" i="33"/>
  <c r="AI2441" i="33" s="1"/>
  <c r="J2441" i="33"/>
  <c r="AF2440" i="33"/>
  <c r="AE2440" i="33"/>
  <c r="AD2440" i="33"/>
  <c r="S2440" i="33"/>
  <c r="AI2440" i="33" s="1"/>
  <c r="J2440" i="33"/>
  <c r="AF2439" i="33"/>
  <c r="AE2439" i="33"/>
  <c r="AD2439" i="33"/>
  <c r="S2439" i="33"/>
  <c r="AI2439" i="33" s="1"/>
  <c r="J2439" i="33"/>
  <c r="AF2438" i="33"/>
  <c r="AE2438" i="33"/>
  <c r="AD2438" i="33"/>
  <c r="S2438" i="33"/>
  <c r="AI2438" i="33" s="1"/>
  <c r="J2438" i="33"/>
  <c r="AF2437" i="33"/>
  <c r="AE2437" i="33"/>
  <c r="AD2437" i="33"/>
  <c r="S2437" i="33"/>
  <c r="AI2437" i="33" s="1"/>
  <c r="J2437" i="33"/>
  <c r="AF2436" i="33"/>
  <c r="AE2436" i="33"/>
  <c r="AD2436" i="33"/>
  <c r="S2436" i="33"/>
  <c r="AI2436" i="33" s="1"/>
  <c r="J2436" i="33"/>
  <c r="AF2435" i="33"/>
  <c r="AE2435" i="33"/>
  <c r="AD2435" i="33"/>
  <c r="S2435" i="33"/>
  <c r="AI2435" i="33" s="1"/>
  <c r="J2435" i="33"/>
  <c r="AF2434" i="33"/>
  <c r="AE2434" i="33"/>
  <c r="AD2434" i="33"/>
  <c r="S2434" i="33"/>
  <c r="AI2434" i="33" s="1"/>
  <c r="J2434" i="33"/>
  <c r="AF2433" i="33"/>
  <c r="AE2433" i="33"/>
  <c r="AD2433" i="33"/>
  <c r="S2433" i="33"/>
  <c r="AI2433" i="33" s="1"/>
  <c r="J2433" i="33"/>
  <c r="AF2432" i="33"/>
  <c r="AE2432" i="33"/>
  <c r="AD2432" i="33"/>
  <c r="S2432" i="33"/>
  <c r="AI2432" i="33" s="1"/>
  <c r="J2432" i="33"/>
  <c r="AF2431" i="33"/>
  <c r="AE2431" i="33"/>
  <c r="AD2431" i="33"/>
  <c r="S2431" i="33"/>
  <c r="AI2431" i="33" s="1"/>
  <c r="J2431" i="33"/>
  <c r="AF2430" i="33"/>
  <c r="AE2430" i="33"/>
  <c r="AD2430" i="33"/>
  <c r="S2430" i="33"/>
  <c r="AI2430" i="33" s="1"/>
  <c r="J2430" i="33"/>
  <c r="AF2429" i="33"/>
  <c r="AE2429" i="33"/>
  <c r="AD2429" i="33"/>
  <c r="S2429" i="33"/>
  <c r="AI2429" i="33" s="1"/>
  <c r="J2429" i="33"/>
  <c r="AF2428" i="33"/>
  <c r="AE2428" i="33"/>
  <c r="AD2428" i="33"/>
  <c r="S2428" i="33"/>
  <c r="AI2428" i="33" s="1"/>
  <c r="J2428" i="33"/>
  <c r="AF2427" i="33"/>
  <c r="AE2427" i="33"/>
  <c r="AD2427" i="33"/>
  <c r="S2427" i="33"/>
  <c r="AI2427" i="33" s="1"/>
  <c r="J2427" i="33"/>
  <c r="AF2426" i="33"/>
  <c r="AE2426" i="33"/>
  <c r="AD2426" i="33"/>
  <c r="S2426" i="33"/>
  <c r="AI2426" i="33" s="1"/>
  <c r="J2426" i="33"/>
  <c r="AF2425" i="33"/>
  <c r="AE2425" i="33"/>
  <c r="AD2425" i="33"/>
  <c r="S2425" i="33"/>
  <c r="AI2425" i="33" s="1"/>
  <c r="J2425" i="33"/>
  <c r="AF2424" i="33"/>
  <c r="AE2424" i="33"/>
  <c r="AD2424" i="33"/>
  <c r="S2424" i="33"/>
  <c r="AI2424" i="33" s="1"/>
  <c r="J2424" i="33"/>
  <c r="AF2423" i="33"/>
  <c r="AE2423" i="33"/>
  <c r="AD2423" i="33"/>
  <c r="S2423" i="33"/>
  <c r="AI2423" i="33" s="1"/>
  <c r="J2423" i="33"/>
  <c r="AF2422" i="33"/>
  <c r="AE2422" i="33"/>
  <c r="AD2422" i="33"/>
  <c r="S2422" i="33"/>
  <c r="AI2422" i="33" s="1"/>
  <c r="J2422" i="33"/>
  <c r="AF2421" i="33"/>
  <c r="AE2421" i="33"/>
  <c r="AD2421" i="33"/>
  <c r="S2421" i="33"/>
  <c r="AI2421" i="33" s="1"/>
  <c r="J2421" i="33"/>
  <c r="AF2420" i="33"/>
  <c r="AE2420" i="33"/>
  <c r="AD2420" i="33"/>
  <c r="S2420" i="33"/>
  <c r="AI2420" i="33" s="1"/>
  <c r="J2420" i="33"/>
  <c r="AF2419" i="33"/>
  <c r="AE2419" i="33"/>
  <c r="AD2419" i="33"/>
  <c r="S2419" i="33"/>
  <c r="AI2419" i="33" s="1"/>
  <c r="J2419" i="33"/>
  <c r="AF2418" i="33"/>
  <c r="AE2418" i="33"/>
  <c r="AD2418" i="33"/>
  <c r="S2418" i="33"/>
  <c r="AI2418" i="33" s="1"/>
  <c r="J2418" i="33"/>
  <c r="AF2417" i="33"/>
  <c r="AE2417" i="33"/>
  <c r="AD2417" i="33"/>
  <c r="S2417" i="33"/>
  <c r="AI2417" i="33" s="1"/>
  <c r="J2417" i="33"/>
  <c r="AF2416" i="33"/>
  <c r="AE2416" i="33"/>
  <c r="AD2416" i="33"/>
  <c r="S2416" i="33"/>
  <c r="AI2416" i="33" s="1"/>
  <c r="J2416" i="33"/>
  <c r="AF2415" i="33"/>
  <c r="AE2415" i="33"/>
  <c r="AD2415" i="33"/>
  <c r="S2415" i="33"/>
  <c r="AI2415" i="33" s="1"/>
  <c r="J2415" i="33"/>
  <c r="AF2414" i="33"/>
  <c r="AE2414" i="33"/>
  <c r="AD2414" i="33"/>
  <c r="S2414" i="33"/>
  <c r="AI2414" i="33" s="1"/>
  <c r="J2414" i="33"/>
  <c r="AF2413" i="33"/>
  <c r="AE2413" i="33"/>
  <c r="AD2413" i="33"/>
  <c r="S2413" i="33"/>
  <c r="AI2413" i="33" s="1"/>
  <c r="J2413" i="33"/>
  <c r="AF2412" i="33"/>
  <c r="AE2412" i="33"/>
  <c r="AD2412" i="33"/>
  <c r="S2412" i="33"/>
  <c r="AI2412" i="33" s="1"/>
  <c r="J2412" i="33"/>
  <c r="AF2411" i="33"/>
  <c r="AE2411" i="33"/>
  <c r="AD2411" i="33"/>
  <c r="S2411" i="33"/>
  <c r="AI2411" i="33" s="1"/>
  <c r="J2411" i="33"/>
  <c r="AF2410" i="33"/>
  <c r="AE2410" i="33"/>
  <c r="AD2410" i="33"/>
  <c r="S2410" i="33"/>
  <c r="AI2410" i="33" s="1"/>
  <c r="J2410" i="33"/>
  <c r="AF2409" i="33"/>
  <c r="AE2409" i="33"/>
  <c r="AD2409" i="33"/>
  <c r="S2409" i="33"/>
  <c r="AI2409" i="33" s="1"/>
  <c r="J2409" i="33"/>
  <c r="AF2408" i="33"/>
  <c r="AE2408" i="33"/>
  <c r="AD2408" i="33"/>
  <c r="S2408" i="33"/>
  <c r="AI2408" i="33" s="1"/>
  <c r="J2408" i="33"/>
  <c r="AF2407" i="33"/>
  <c r="AE2407" i="33"/>
  <c r="AD2407" i="33"/>
  <c r="S2407" i="33"/>
  <c r="AI2407" i="33" s="1"/>
  <c r="J2407" i="33"/>
  <c r="AF2406" i="33"/>
  <c r="AE2406" i="33"/>
  <c r="AD2406" i="33"/>
  <c r="S2406" i="33"/>
  <c r="AI2406" i="33" s="1"/>
  <c r="J2406" i="33"/>
  <c r="AF2405" i="33"/>
  <c r="AE2405" i="33"/>
  <c r="AD2405" i="33"/>
  <c r="S2405" i="33"/>
  <c r="AI2405" i="33" s="1"/>
  <c r="J2405" i="33"/>
  <c r="AF2404" i="33"/>
  <c r="AE2404" i="33"/>
  <c r="AD2404" i="33"/>
  <c r="S2404" i="33"/>
  <c r="AI2404" i="33" s="1"/>
  <c r="J2404" i="33"/>
  <c r="AF2403" i="33"/>
  <c r="AE2403" i="33"/>
  <c r="AD2403" i="33"/>
  <c r="S2403" i="33"/>
  <c r="AI2403" i="33" s="1"/>
  <c r="J2403" i="33"/>
  <c r="AF2402" i="33"/>
  <c r="AE2402" i="33"/>
  <c r="AD2402" i="33"/>
  <c r="S2402" i="33"/>
  <c r="AI2402" i="33" s="1"/>
  <c r="J2402" i="33"/>
  <c r="AF2401" i="33"/>
  <c r="AE2401" i="33"/>
  <c r="AD2401" i="33"/>
  <c r="S2401" i="33"/>
  <c r="AI2401" i="33" s="1"/>
  <c r="J2401" i="33"/>
  <c r="AF2400" i="33"/>
  <c r="AE2400" i="33"/>
  <c r="AD2400" i="33"/>
  <c r="S2400" i="33"/>
  <c r="AI2400" i="33" s="1"/>
  <c r="J2400" i="33"/>
  <c r="AF2399" i="33"/>
  <c r="AE2399" i="33"/>
  <c r="AD2399" i="33"/>
  <c r="S2399" i="33"/>
  <c r="AI2399" i="33" s="1"/>
  <c r="J2399" i="33"/>
  <c r="AF2398" i="33"/>
  <c r="AE2398" i="33"/>
  <c r="AD2398" i="33"/>
  <c r="S2398" i="33"/>
  <c r="AI2398" i="33" s="1"/>
  <c r="J2398" i="33"/>
  <c r="AF2397" i="33"/>
  <c r="AE2397" i="33"/>
  <c r="AD2397" i="33"/>
  <c r="S2397" i="33"/>
  <c r="AI2397" i="33" s="1"/>
  <c r="J2397" i="33"/>
  <c r="AF2396" i="33"/>
  <c r="AE2396" i="33"/>
  <c r="AD2396" i="33"/>
  <c r="S2396" i="33"/>
  <c r="AI2396" i="33" s="1"/>
  <c r="J2396" i="33"/>
  <c r="AF2395" i="33"/>
  <c r="AE2395" i="33"/>
  <c r="AD2395" i="33"/>
  <c r="S2395" i="33"/>
  <c r="AI2395" i="33" s="1"/>
  <c r="J2395" i="33"/>
  <c r="AF2394" i="33"/>
  <c r="AE2394" i="33"/>
  <c r="AD2394" i="33"/>
  <c r="S2394" i="33"/>
  <c r="AI2394" i="33" s="1"/>
  <c r="J2394" i="33"/>
  <c r="AF2393" i="33"/>
  <c r="AE2393" i="33"/>
  <c r="AD2393" i="33"/>
  <c r="S2393" i="33"/>
  <c r="AI2393" i="33" s="1"/>
  <c r="J2393" i="33"/>
  <c r="AF2392" i="33"/>
  <c r="AE2392" i="33"/>
  <c r="AD2392" i="33"/>
  <c r="S2392" i="33"/>
  <c r="AI2392" i="33" s="1"/>
  <c r="J2392" i="33"/>
  <c r="AF2391" i="33"/>
  <c r="AE2391" i="33"/>
  <c r="AD2391" i="33"/>
  <c r="S2391" i="33"/>
  <c r="AI2391" i="33" s="1"/>
  <c r="J2391" i="33"/>
  <c r="AF2390" i="33"/>
  <c r="AE2390" i="33"/>
  <c r="AD2390" i="33"/>
  <c r="S2390" i="33"/>
  <c r="AI2390" i="33" s="1"/>
  <c r="J2390" i="33"/>
  <c r="AF2389" i="33"/>
  <c r="AE2389" i="33"/>
  <c r="AD2389" i="33"/>
  <c r="S2389" i="33"/>
  <c r="AI2389" i="33" s="1"/>
  <c r="J2389" i="33"/>
  <c r="AF2388" i="33"/>
  <c r="AE2388" i="33"/>
  <c r="AD2388" i="33"/>
  <c r="S2388" i="33"/>
  <c r="AI2388" i="33" s="1"/>
  <c r="J2388" i="33"/>
  <c r="AF2387" i="33"/>
  <c r="AE2387" i="33"/>
  <c r="AD2387" i="33"/>
  <c r="S2387" i="33"/>
  <c r="AI2387" i="33" s="1"/>
  <c r="J2387" i="33"/>
  <c r="AF2386" i="33"/>
  <c r="AE2386" i="33"/>
  <c r="AD2386" i="33"/>
  <c r="S2386" i="33"/>
  <c r="AI2386" i="33" s="1"/>
  <c r="J2386" i="33"/>
  <c r="AF2385" i="33"/>
  <c r="AE2385" i="33"/>
  <c r="AD2385" i="33"/>
  <c r="S2385" i="33"/>
  <c r="AI2385" i="33" s="1"/>
  <c r="J2385" i="33"/>
  <c r="AF2384" i="33"/>
  <c r="AE2384" i="33"/>
  <c r="AD2384" i="33"/>
  <c r="S2384" i="33"/>
  <c r="AI2384" i="33" s="1"/>
  <c r="J2384" i="33"/>
  <c r="AF2383" i="33"/>
  <c r="AE2383" i="33"/>
  <c r="AD2383" i="33"/>
  <c r="S2383" i="33"/>
  <c r="AI2383" i="33" s="1"/>
  <c r="J2383" i="33"/>
  <c r="AF2382" i="33"/>
  <c r="AE2382" i="33"/>
  <c r="AD2382" i="33"/>
  <c r="S2382" i="33"/>
  <c r="AI2382" i="33" s="1"/>
  <c r="J2382" i="33"/>
  <c r="AF2381" i="33"/>
  <c r="AE2381" i="33"/>
  <c r="AD2381" i="33"/>
  <c r="S2381" i="33"/>
  <c r="AI2381" i="33" s="1"/>
  <c r="J2381" i="33"/>
  <c r="AF2380" i="33"/>
  <c r="AE2380" i="33"/>
  <c r="AD2380" i="33"/>
  <c r="S2380" i="33"/>
  <c r="AI2380" i="33" s="1"/>
  <c r="J2380" i="33"/>
  <c r="AF2379" i="33"/>
  <c r="AE2379" i="33"/>
  <c r="AD2379" i="33"/>
  <c r="S2379" i="33"/>
  <c r="AI2379" i="33" s="1"/>
  <c r="J2379" i="33"/>
  <c r="AF2378" i="33"/>
  <c r="AE2378" i="33"/>
  <c r="AD2378" i="33"/>
  <c r="S2378" i="33"/>
  <c r="AI2378" i="33" s="1"/>
  <c r="J2378" i="33"/>
  <c r="AF2377" i="33"/>
  <c r="AE2377" i="33"/>
  <c r="AD2377" i="33"/>
  <c r="S2377" i="33"/>
  <c r="AI2377" i="33" s="1"/>
  <c r="J2377" i="33"/>
  <c r="AF2376" i="33"/>
  <c r="AE2376" i="33"/>
  <c r="AD2376" i="33"/>
  <c r="S2376" i="33"/>
  <c r="AI2376" i="33" s="1"/>
  <c r="J2376" i="33"/>
  <c r="AF2375" i="33"/>
  <c r="AE2375" i="33"/>
  <c r="AD2375" i="33"/>
  <c r="S2375" i="33"/>
  <c r="AI2375" i="33" s="1"/>
  <c r="J2375" i="33"/>
  <c r="AF2374" i="33"/>
  <c r="AE2374" i="33"/>
  <c r="AD2374" i="33"/>
  <c r="S2374" i="33"/>
  <c r="AI2374" i="33" s="1"/>
  <c r="J2374" i="33"/>
  <c r="AF2373" i="33"/>
  <c r="AE2373" i="33"/>
  <c r="AD2373" i="33"/>
  <c r="S2373" i="33"/>
  <c r="AI2373" i="33" s="1"/>
  <c r="J2373" i="33"/>
  <c r="AF2372" i="33"/>
  <c r="AE2372" i="33"/>
  <c r="AD2372" i="33"/>
  <c r="S2372" i="33"/>
  <c r="AI2372" i="33" s="1"/>
  <c r="J2372" i="33"/>
  <c r="AF2371" i="33"/>
  <c r="AE2371" i="33"/>
  <c r="AD2371" i="33"/>
  <c r="S2371" i="33"/>
  <c r="AI2371" i="33" s="1"/>
  <c r="J2371" i="33"/>
  <c r="AF2370" i="33"/>
  <c r="AE2370" i="33"/>
  <c r="AD2370" i="33"/>
  <c r="S2370" i="33"/>
  <c r="AI2370" i="33" s="1"/>
  <c r="J2370" i="33"/>
  <c r="AF2369" i="33"/>
  <c r="AE2369" i="33"/>
  <c r="AD2369" i="33"/>
  <c r="S2369" i="33"/>
  <c r="AI2369" i="33" s="1"/>
  <c r="J2369" i="33"/>
  <c r="AF2368" i="33"/>
  <c r="AE2368" i="33"/>
  <c r="AD2368" i="33"/>
  <c r="S2368" i="33"/>
  <c r="AI2368" i="33" s="1"/>
  <c r="J2368" i="33"/>
  <c r="AF2367" i="33"/>
  <c r="AE2367" i="33"/>
  <c r="AD2367" i="33"/>
  <c r="S2367" i="33"/>
  <c r="AI2367" i="33" s="1"/>
  <c r="J2367" i="33"/>
  <c r="AF2366" i="33"/>
  <c r="AE2366" i="33"/>
  <c r="AD2366" i="33"/>
  <c r="S2366" i="33"/>
  <c r="AI2366" i="33" s="1"/>
  <c r="J2366" i="33"/>
  <c r="AF2365" i="33"/>
  <c r="AE2365" i="33"/>
  <c r="AD2365" i="33"/>
  <c r="S2365" i="33"/>
  <c r="AI2365" i="33" s="1"/>
  <c r="J2365" i="33"/>
  <c r="AF2364" i="33"/>
  <c r="AE2364" i="33"/>
  <c r="AD2364" i="33"/>
  <c r="S2364" i="33"/>
  <c r="AI2364" i="33" s="1"/>
  <c r="J2364" i="33"/>
  <c r="AF2363" i="33"/>
  <c r="AE2363" i="33"/>
  <c r="AD2363" i="33"/>
  <c r="S2363" i="33"/>
  <c r="AI2363" i="33" s="1"/>
  <c r="J2363" i="33"/>
  <c r="AF2362" i="33"/>
  <c r="AE2362" i="33"/>
  <c r="AD2362" i="33"/>
  <c r="S2362" i="33"/>
  <c r="AI2362" i="33" s="1"/>
  <c r="J2362" i="33"/>
  <c r="AF2361" i="33"/>
  <c r="AE2361" i="33"/>
  <c r="AD2361" i="33"/>
  <c r="S2361" i="33"/>
  <c r="AI2361" i="33" s="1"/>
  <c r="J2361" i="33"/>
  <c r="AF2360" i="33"/>
  <c r="AE2360" i="33"/>
  <c r="AD2360" i="33"/>
  <c r="S2360" i="33"/>
  <c r="AI2360" i="33" s="1"/>
  <c r="J2360" i="33"/>
  <c r="AF2359" i="33"/>
  <c r="AE2359" i="33"/>
  <c r="AD2359" i="33"/>
  <c r="S2359" i="33"/>
  <c r="AI2359" i="33" s="1"/>
  <c r="J2359" i="33"/>
  <c r="AF2358" i="33"/>
  <c r="AE2358" i="33"/>
  <c r="AD2358" i="33"/>
  <c r="S2358" i="33"/>
  <c r="AI2358" i="33" s="1"/>
  <c r="J2358" i="33"/>
  <c r="AF2357" i="33"/>
  <c r="AE2357" i="33"/>
  <c r="AD2357" i="33"/>
  <c r="S2357" i="33"/>
  <c r="AI2357" i="33" s="1"/>
  <c r="J2357" i="33"/>
  <c r="AF2356" i="33"/>
  <c r="AE2356" i="33"/>
  <c r="AD2356" i="33"/>
  <c r="S2356" i="33"/>
  <c r="AI2356" i="33" s="1"/>
  <c r="J2356" i="33"/>
  <c r="AF2355" i="33"/>
  <c r="AE2355" i="33"/>
  <c r="AD2355" i="33"/>
  <c r="S2355" i="33"/>
  <c r="AI2355" i="33" s="1"/>
  <c r="J2355" i="33"/>
  <c r="AF2354" i="33"/>
  <c r="AE2354" i="33"/>
  <c r="AD2354" i="33"/>
  <c r="S2354" i="33"/>
  <c r="AI2354" i="33" s="1"/>
  <c r="J2354" i="33"/>
  <c r="AF2353" i="33"/>
  <c r="AE2353" i="33"/>
  <c r="AD2353" i="33"/>
  <c r="S2353" i="33"/>
  <c r="AI2353" i="33" s="1"/>
  <c r="J2353" i="33"/>
  <c r="AF2352" i="33"/>
  <c r="AE2352" i="33"/>
  <c r="AD2352" i="33"/>
  <c r="S2352" i="33"/>
  <c r="AI2352" i="33" s="1"/>
  <c r="J2352" i="33"/>
  <c r="AF2351" i="33"/>
  <c r="AE2351" i="33"/>
  <c r="AD2351" i="33"/>
  <c r="S2351" i="33"/>
  <c r="AI2351" i="33" s="1"/>
  <c r="J2351" i="33"/>
  <c r="AF2350" i="33"/>
  <c r="AE2350" i="33"/>
  <c r="AD2350" i="33"/>
  <c r="S2350" i="33"/>
  <c r="AI2350" i="33" s="1"/>
  <c r="J2350" i="33"/>
  <c r="AF2349" i="33"/>
  <c r="AE2349" i="33"/>
  <c r="AD2349" i="33"/>
  <c r="S2349" i="33"/>
  <c r="AI2349" i="33" s="1"/>
  <c r="J2349" i="33"/>
  <c r="AF2348" i="33"/>
  <c r="AE2348" i="33"/>
  <c r="AD2348" i="33"/>
  <c r="S2348" i="33"/>
  <c r="AI2348" i="33" s="1"/>
  <c r="J2348" i="33"/>
  <c r="AF2347" i="33"/>
  <c r="AE2347" i="33"/>
  <c r="AD2347" i="33"/>
  <c r="S2347" i="33"/>
  <c r="AI2347" i="33" s="1"/>
  <c r="J2347" i="33"/>
  <c r="AF2346" i="33"/>
  <c r="AE2346" i="33"/>
  <c r="AD2346" i="33"/>
  <c r="S2346" i="33"/>
  <c r="AI2346" i="33" s="1"/>
  <c r="J2346" i="33"/>
  <c r="AF2345" i="33"/>
  <c r="AE2345" i="33"/>
  <c r="AD2345" i="33"/>
  <c r="S2345" i="33"/>
  <c r="AI2345" i="33" s="1"/>
  <c r="J2345" i="33"/>
  <c r="I6" i="11" l="1"/>
  <c r="J5" i="11"/>
  <c r="AG2512" i="33"/>
  <c r="AG2524" i="33"/>
  <c r="AG2511" i="33"/>
  <c r="AG2540" i="33"/>
  <c r="AG2548" i="33"/>
  <c r="AG2556" i="33"/>
  <c r="AG2564" i="33"/>
  <c r="AG2455" i="33"/>
  <c r="AG2471" i="33"/>
  <c r="AG2495" i="33"/>
  <c r="AG2503" i="33"/>
  <c r="AG2507" i="33"/>
  <c r="AG2480" i="33"/>
  <c r="AG2501" i="33"/>
  <c r="AG2505" i="33"/>
  <c r="AG2346" i="33"/>
  <c r="AG2350" i="33"/>
  <c r="AG2366" i="33"/>
  <c r="AG2401" i="33"/>
  <c r="AG2422" i="33"/>
  <c r="AG2449" i="33"/>
  <c r="AG2353" i="33"/>
  <c r="AG2360" i="33"/>
  <c r="AG2361" i="33"/>
  <c r="AG2369" i="33"/>
  <c r="AG2377" i="33"/>
  <c r="AG2385" i="33"/>
  <c r="AG2393" i="33"/>
  <c r="AG2409" i="33"/>
  <c r="AG2417" i="33"/>
  <c r="AG2425" i="33"/>
  <c r="AG2429" i="33"/>
  <c r="AG2433" i="33"/>
  <c r="AG2440" i="33"/>
  <c r="AG2441" i="33"/>
  <c r="AG2523" i="33"/>
  <c r="AG2531" i="33"/>
  <c r="AG2535" i="33"/>
  <c r="AG2539" i="33"/>
  <c r="AG2382" i="33"/>
  <c r="AG2453" i="33"/>
  <c r="AG2454" i="33"/>
  <c r="AG2462" i="33"/>
  <c r="AG2470" i="33"/>
  <c r="AG2478" i="33"/>
  <c r="AG2482" i="33"/>
  <c r="AG2486" i="33"/>
  <c r="AG2506" i="33"/>
  <c r="AG2513" i="33"/>
  <c r="AG2521" i="33"/>
  <c r="AG2530" i="33"/>
  <c r="AG2545" i="33"/>
  <c r="AG2408" i="33"/>
  <c r="AG2416" i="33"/>
  <c r="AG2479" i="33"/>
  <c r="AG2491" i="33"/>
  <c r="AG2502" i="33"/>
  <c r="AG2509" i="33"/>
  <c r="AG2527" i="33"/>
  <c r="AG2543" i="33"/>
  <c r="AG2550" i="33"/>
  <c r="AG2562" i="33"/>
  <c r="AG2374" i="33"/>
  <c r="AG2438" i="33"/>
  <c r="AG2456" i="33"/>
  <c r="AG2457" i="33"/>
  <c r="AG2465" i="33"/>
  <c r="AG2481" i="33"/>
  <c r="AG2485" i="33"/>
  <c r="AG2489" i="33"/>
  <c r="AG2493" i="33"/>
  <c r="AG2497" i="33"/>
  <c r="AG2504" i="33"/>
  <c r="AG2515" i="33"/>
  <c r="AG2519" i="33"/>
  <c r="AG2526" i="33"/>
  <c r="AG2534" i="33"/>
  <c r="AG2553" i="33"/>
  <c r="AG2561" i="33"/>
  <c r="AG2398" i="33"/>
  <c r="AG2424" i="33"/>
  <c r="AG2464" i="33"/>
  <c r="AG2484" i="33"/>
  <c r="AG2488" i="33"/>
  <c r="AG2551" i="33"/>
  <c r="AG2559" i="33"/>
  <c r="AG2368" i="33"/>
  <c r="AG2376" i="33"/>
  <c r="AG2384" i="33"/>
  <c r="AG2392" i="33"/>
  <c r="AG2432" i="33"/>
  <c r="AG2448" i="33"/>
  <c r="AG2492" i="33"/>
  <c r="AG2496" i="33"/>
  <c r="AG2538" i="33"/>
  <c r="AG2406" i="33"/>
  <c r="AG2414" i="33"/>
  <c r="AG2345" i="33"/>
  <c r="AG2400" i="33"/>
  <c r="AG2430" i="33"/>
  <c r="AG2437" i="33"/>
  <c r="AG2446" i="33"/>
  <c r="AG2463" i="33"/>
  <c r="AG2469" i="33"/>
  <c r="AG2472" i="33"/>
  <c r="AG2473" i="33"/>
  <c r="AG2483" i="33"/>
  <c r="AG2487" i="33"/>
  <c r="AG2490" i="33"/>
  <c r="AG2494" i="33"/>
  <c r="AG2517" i="33"/>
  <c r="AG2533" i="33"/>
  <c r="AG2542" i="33"/>
  <c r="AG2554" i="33"/>
  <c r="AG2421" i="33"/>
  <c r="AG2349" i="33"/>
  <c r="AG2348" i="33"/>
  <c r="AG2351" i="33"/>
  <c r="AG2358" i="33"/>
  <c r="AG2390" i="33"/>
  <c r="AG2445" i="33"/>
  <c r="AG2461" i="33"/>
  <c r="AG2477" i="33"/>
  <c r="AG2558" i="33"/>
  <c r="AG2352" i="33"/>
  <c r="AG2354" i="33"/>
  <c r="AG2356" i="33"/>
  <c r="AG2359" i="33"/>
  <c r="AG2365" i="33"/>
  <c r="AG2370" i="33"/>
  <c r="AG2372" i="33"/>
  <c r="AG2375" i="33"/>
  <c r="AG2381" i="33"/>
  <c r="AG2386" i="33"/>
  <c r="AG2388" i="33"/>
  <c r="AG2391" i="33"/>
  <c r="AG2397" i="33"/>
  <c r="AG2402" i="33"/>
  <c r="AG2404" i="33"/>
  <c r="AG2407" i="33"/>
  <c r="AG2413" i="33"/>
  <c r="AG2418" i="33"/>
  <c r="AG2420" i="33"/>
  <c r="AG2434" i="33"/>
  <c r="AG2436" i="33"/>
  <c r="AG2450" i="33"/>
  <c r="AG2452" i="33"/>
  <c r="AG2459" i="33"/>
  <c r="AG2466" i="33"/>
  <c r="AG2468" i="33"/>
  <c r="AG2475" i="33"/>
  <c r="AG2498" i="33"/>
  <c r="AG2500" i="33"/>
  <c r="AG2508" i="33"/>
  <c r="AG2537" i="33"/>
  <c r="AG2541" i="33"/>
  <c r="AG2547" i="33"/>
  <c r="AG2552" i="33"/>
  <c r="AG2557" i="33"/>
  <c r="AG2563" i="33"/>
  <c r="AG2357" i="33"/>
  <c r="AG2362" i="33"/>
  <c r="AG2364" i="33"/>
  <c r="AG2367" i="33"/>
  <c r="AG2373" i="33"/>
  <c r="AG2378" i="33"/>
  <c r="AG2380" i="33"/>
  <c r="AG2383" i="33"/>
  <c r="AG2389" i="33"/>
  <c r="AG2394" i="33"/>
  <c r="AG2396" i="33"/>
  <c r="AG2399" i="33"/>
  <c r="AG2405" i="33"/>
  <c r="AG2410" i="33"/>
  <c r="AG2412" i="33"/>
  <c r="AG2415" i="33"/>
  <c r="AG2426" i="33"/>
  <c r="AG2428" i="33"/>
  <c r="AG2442" i="33"/>
  <c r="AG2444" i="33"/>
  <c r="AG2458" i="33"/>
  <c r="AG2460" i="33"/>
  <c r="AG2467" i="33"/>
  <c r="AG2474" i="33"/>
  <c r="AG2476" i="33"/>
  <c r="AG2499" i="33"/>
  <c r="AG2510" i="33"/>
  <c r="AG2514" i="33"/>
  <c r="AG2518" i="33"/>
  <c r="AG2525" i="33"/>
  <c r="AG2529" i="33"/>
  <c r="AG2536" i="33"/>
  <c r="AG2544" i="33"/>
  <c r="AG2549" i="33"/>
  <c r="AG2555" i="33"/>
  <c r="AG2560" i="33"/>
  <c r="AG2419" i="33"/>
  <c r="AG2423" i="33"/>
  <c r="AG2427" i="33"/>
  <c r="AG2431" i="33"/>
  <c r="AG2435" i="33"/>
  <c r="AG2439" i="33"/>
  <c r="AG2443" i="33"/>
  <c r="AG2447" i="33"/>
  <c r="AG2451" i="33"/>
  <c r="AG2347" i="33"/>
  <c r="AG2355" i="33"/>
  <c r="AG2363" i="33"/>
  <c r="AG2371" i="33"/>
  <c r="AG2379" i="33"/>
  <c r="AG2387" i="33"/>
  <c r="AG2395" i="33"/>
  <c r="AG2403" i="33"/>
  <c r="AG2411" i="33"/>
  <c r="AE469" i="1"/>
  <c r="AD469" i="1"/>
  <c r="AE468" i="1"/>
  <c r="AD468" i="1"/>
  <c r="AE467" i="1"/>
  <c r="AD467" i="1"/>
  <c r="C262" i="36"/>
  <c r="E262" i="36"/>
  <c r="C263" i="36"/>
  <c r="E263" i="36"/>
  <c r="C264" i="36"/>
  <c r="E264" i="36"/>
  <c r="C265" i="36"/>
  <c r="E265" i="36"/>
  <c r="B6" i="38"/>
  <c r="C6" i="38"/>
  <c r="D6" i="38"/>
  <c r="E6" i="38"/>
  <c r="G6" i="38"/>
  <c r="B7" i="38"/>
  <c r="C7" i="38"/>
  <c r="D7" i="38"/>
  <c r="E7" i="38"/>
  <c r="G7" i="38"/>
  <c r="B8" i="38"/>
  <c r="C8" i="38"/>
  <c r="D8" i="38"/>
  <c r="E8" i="38"/>
  <c r="G8" i="38"/>
  <c r="B9" i="38"/>
  <c r="C9" i="38"/>
  <c r="D9" i="38"/>
  <c r="E9" i="38"/>
  <c r="G9" i="38"/>
  <c r="B10" i="38"/>
  <c r="C10" i="38"/>
  <c r="D10" i="38"/>
  <c r="E10" i="38"/>
  <c r="G10" i="38"/>
  <c r="B11" i="38"/>
  <c r="C11" i="38"/>
  <c r="D11" i="38"/>
  <c r="E11" i="38"/>
  <c r="G11" i="38"/>
  <c r="B12" i="38"/>
  <c r="C12" i="38"/>
  <c r="D12" i="38"/>
  <c r="E12" i="38"/>
  <c r="G12" i="38"/>
  <c r="B13" i="38"/>
  <c r="C13" i="38"/>
  <c r="D13" i="38"/>
  <c r="E13" i="38"/>
  <c r="G13" i="38"/>
  <c r="B14" i="38"/>
  <c r="C14" i="38"/>
  <c r="D14" i="38"/>
  <c r="E14" i="38"/>
  <c r="G14" i="38"/>
  <c r="B15" i="38"/>
  <c r="C15" i="38"/>
  <c r="D15" i="38"/>
  <c r="E15" i="38"/>
  <c r="G15" i="38"/>
  <c r="B16" i="38"/>
  <c r="C16" i="38"/>
  <c r="D16" i="38"/>
  <c r="E16" i="38"/>
  <c r="G16" i="38"/>
  <c r="B17" i="38"/>
  <c r="C17" i="38"/>
  <c r="D17" i="38"/>
  <c r="E17" i="38"/>
  <c r="G17" i="38"/>
  <c r="B18" i="38"/>
  <c r="C18" i="38"/>
  <c r="D18" i="38"/>
  <c r="E18" i="38"/>
  <c r="G18" i="38"/>
  <c r="B19" i="38"/>
  <c r="C19" i="38"/>
  <c r="D19" i="38"/>
  <c r="E19" i="38"/>
  <c r="G19" i="38"/>
  <c r="B20" i="38"/>
  <c r="C20" i="38"/>
  <c r="D20" i="38"/>
  <c r="E20" i="38"/>
  <c r="G20" i="38"/>
  <c r="B21" i="38"/>
  <c r="C21" i="38"/>
  <c r="D21" i="38"/>
  <c r="E21" i="38"/>
  <c r="G21" i="38"/>
  <c r="B22" i="38"/>
  <c r="C22" i="38"/>
  <c r="D22" i="38"/>
  <c r="E22" i="38"/>
  <c r="G22" i="38"/>
  <c r="B23" i="38"/>
  <c r="C23" i="38"/>
  <c r="D23" i="38"/>
  <c r="E23" i="38"/>
  <c r="G23" i="38"/>
  <c r="B24" i="38"/>
  <c r="C24" i="38"/>
  <c r="D24" i="38"/>
  <c r="E24" i="38"/>
  <c r="G24" i="38"/>
  <c r="B25" i="38"/>
  <c r="C25" i="38"/>
  <c r="D25" i="38"/>
  <c r="E25" i="38"/>
  <c r="G25" i="38"/>
  <c r="B26" i="38"/>
  <c r="C26" i="38"/>
  <c r="D26" i="38"/>
  <c r="E26" i="38"/>
  <c r="G26" i="38"/>
  <c r="B27" i="38"/>
  <c r="C27" i="38"/>
  <c r="D27" i="38"/>
  <c r="E27" i="38"/>
  <c r="G27" i="38"/>
  <c r="B28" i="38"/>
  <c r="C28" i="38"/>
  <c r="D28" i="38"/>
  <c r="E28" i="38"/>
  <c r="G28" i="38"/>
  <c r="B29" i="38"/>
  <c r="C29" i="38"/>
  <c r="D29" i="38"/>
  <c r="E29" i="38"/>
  <c r="G29" i="38"/>
  <c r="B30" i="38"/>
  <c r="C30" i="38"/>
  <c r="D30" i="38"/>
  <c r="E30" i="38"/>
  <c r="G30" i="38"/>
  <c r="B31" i="38"/>
  <c r="C31" i="38"/>
  <c r="D31" i="38"/>
  <c r="E31" i="38"/>
  <c r="G31" i="38"/>
  <c r="B32" i="38"/>
  <c r="C32" i="38"/>
  <c r="D32" i="38"/>
  <c r="E32" i="38"/>
  <c r="G32" i="38"/>
  <c r="B33" i="38"/>
  <c r="C33" i="38"/>
  <c r="D33" i="38"/>
  <c r="E33" i="38"/>
  <c r="G33" i="38"/>
  <c r="B34" i="38"/>
  <c r="C34" i="38"/>
  <c r="D34" i="38"/>
  <c r="E34" i="38"/>
  <c r="G34" i="38"/>
  <c r="B35" i="38"/>
  <c r="C35" i="38"/>
  <c r="D35" i="38"/>
  <c r="E35" i="38"/>
  <c r="G35" i="38"/>
  <c r="B36" i="38"/>
  <c r="C36" i="38"/>
  <c r="D36" i="38"/>
  <c r="E36" i="38"/>
  <c r="G36" i="38"/>
  <c r="B37" i="38"/>
  <c r="C37" i="38"/>
  <c r="D37" i="38"/>
  <c r="E37" i="38"/>
  <c r="G37" i="38"/>
  <c r="B38" i="38"/>
  <c r="C38" i="38"/>
  <c r="D38" i="38"/>
  <c r="E38" i="38"/>
  <c r="G38" i="38"/>
  <c r="B39" i="38"/>
  <c r="C39" i="38"/>
  <c r="D39" i="38"/>
  <c r="E39" i="38"/>
  <c r="G39" i="38"/>
  <c r="B40" i="38"/>
  <c r="C40" i="38"/>
  <c r="D40" i="38"/>
  <c r="E40" i="38"/>
  <c r="G40" i="38"/>
  <c r="B41" i="38"/>
  <c r="C41" i="38"/>
  <c r="D41" i="38"/>
  <c r="E41" i="38"/>
  <c r="G41" i="38"/>
  <c r="B42" i="38"/>
  <c r="C42" i="38"/>
  <c r="D42" i="38"/>
  <c r="E42" i="38"/>
  <c r="G42" i="38"/>
  <c r="B43" i="38"/>
  <c r="C43" i="38"/>
  <c r="D43" i="38"/>
  <c r="E43" i="38"/>
  <c r="G43" i="38"/>
  <c r="B44" i="38"/>
  <c r="C44" i="38"/>
  <c r="D44" i="38"/>
  <c r="E44" i="38"/>
  <c r="G44" i="38"/>
  <c r="B45" i="38"/>
  <c r="C45" i="38"/>
  <c r="D45" i="38"/>
  <c r="E45" i="38"/>
  <c r="G45" i="38"/>
  <c r="B46" i="38"/>
  <c r="C46" i="38"/>
  <c r="D46" i="38"/>
  <c r="E46" i="38"/>
  <c r="G46" i="38"/>
  <c r="B47" i="38"/>
  <c r="C47" i="38"/>
  <c r="D47" i="38"/>
  <c r="E47" i="38"/>
  <c r="G47" i="38"/>
  <c r="B48" i="38"/>
  <c r="C48" i="38"/>
  <c r="D48" i="38"/>
  <c r="E48" i="38"/>
  <c r="G48" i="38"/>
  <c r="B49" i="38"/>
  <c r="C49" i="38"/>
  <c r="D49" i="38"/>
  <c r="E49" i="38"/>
  <c r="G49" i="38"/>
  <c r="B50" i="38"/>
  <c r="C50" i="38"/>
  <c r="D50" i="38"/>
  <c r="E50" i="38"/>
  <c r="G50" i="38"/>
  <c r="B51" i="38"/>
  <c r="C51" i="38"/>
  <c r="D51" i="38"/>
  <c r="E51" i="38"/>
  <c r="G51" i="38"/>
  <c r="B52" i="38"/>
  <c r="C52" i="38"/>
  <c r="D52" i="38"/>
  <c r="E52" i="38"/>
  <c r="G52" i="38"/>
  <c r="B53" i="38"/>
  <c r="C53" i="38"/>
  <c r="D53" i="38"/>
  <c r="E53" i="38"/>
  <c r="G53" i="38"/>
  <c r="B54" i="38"/>
  <c r="C54" i="38"/>
  <c r="D54" i="38"/>
  <c r="E54" i="38"/>
  <c r="G54" i="38"/>
  <c r="B55" i="38"/>
  <c r="C55" i="38"/>
  <c r="D55" i="38"/>
  <c r="E55" i="38"/>
  <c r="G55" i="38"/>
  <c r="B56" i="38"/>
  <c r="C56" i="38"/>
  <c r="D56" i="38"/>
  <c r="E56" i="38"/>
  <c r="G56" i="38"/>
  <c r="B57" i="38"/>
  <c r="C57" i="38"/>
  <c r="D57" i="38"/>
  <c r="E57" i="38"/>
  <c r="G57" i="38"/>
  <c r="B58" i="38"/>
  <c r="C58" i="38"/>
  <c r="D58" i="38"/>
  <c r="E58" i="38"/>
  <c r="G58" i="38"/>
  <c r="B59" i="38"/>
  <c r="C59" i="38"/>
  <c r="D59" i="38"/>
  <c r="E59" i="38"/>
  <c r="G59" i="38"/>
  <c r="B60" i="38"/>
  <c r="C60" i="38"/>
  <c r="D60" i="38"/>
  <c r="E60" i="38"/>
  <c r="G60" i="38"/>
  <c r="B61" i="38"/>
  <c r="C61" i="38"/>
  <c r="D61" i="38"/>
  <c r="E61" i="38"/>
  <c r="G61" i="38"/>
  <c r="B62" i="38"/>
  <c r="C62" i="38"/>
  <c r="D62" i="38"/>
  <c r="E62" i="38"/>
  <c r="G62" i="38"/>
  <c r="B63" i="38"/>
  <c r="C63" i="38"/>
  <c r="D63" i="38"/>
  <c r="E63" i="38"/>
  <c r="G63" i="38"/>
  <c r="B64" i="38"/>
  <c r="C64" i="38"/>
  <c r="D64" i="38"/>
  <c r="E64" i="38"/>
  <c r="G64" i="38"/>
  <c r="B65" i="38"/>
  <c r="C65" i="38"/>
  <c r="D65" i="38"/>
  <c r="E65" i="38"/>
  <c r="G65" i="38"/>
  <c r="B66" i="38"/>
  <c r="C66" i="38"/>
  <c r="D66" i="38"/>
  <c r="E66" i="38"/>
  <c r="G66" i="38"/>
  <c r="B67" i="38"/>
  <c r="C67" i="38"/>
  <c r="D67" i="38"/>
  <c r="E67" i="38"/>
  <c r="G67" i="38"/>
  <c r="B68" i="38"/>
  <c r="C68" i="38"/>
  <c r="D68" i="38"/>
  <c r="E68" i="38"/>
  <c r="G68" i="38"/>
  <c r="B69" i="38"/>
  <c r="C69" i="38"/>
  <c r="D69" i="38"/>
  <c r="E69" i="38"/>
  <c r="G69" i="38"/>
  <c r="B70" i="38"/>
  <c r="C70" i="38"/>
  <c r="D70" i="38"/>
  <c r="E70" i="38"/>
  <c r="G70" i="38"/>
  <c r="B71" i="38"/>
  <c r="C71" i="38"/>
  <c r="D71" i="38"/>
  <c r="E71" i="38"/>
  <c r="G71" i="38"/>
  <c r="B72" i="38"/>
  <c r="C72" i="38"/>
  <c r="D72" i="38"/>
  <c r="E72" i="38"/>
  <c r="G72" i="38"/>
  <c r="B73" i="38"/>
  <c r="C73" i="38"/>
  <c r="D73" i="38"/>
  <c r="E73" i="38"/>
  <c r="G73" i="38"/>
  <c r="B74" i="38"/>
  <c r="C74" i="38"/>
  <c r="D74" i="38"/>
  <c r="E74" i="38"/>
  <c r="G74" i="38"/>
  <c r="B75" i="38"/>
  <c r="C75" i="38"/>
  <c r="D75" i="38"/>
  <c r="E75" i="38"/>
  <c r="G75" i="38"/>
  <c r="B76" i="38"/>
  <c r="C76" i="38"/>
  <c r="D76" i="38"/>
  <c r="E76" i="38"/>
  <c r="G76" i="38"/>
  <c r="B77" i="38"/>
  <c r="C77" i="38"/>
  <c r="D77" i="38"/>
  <c r="E77" i="38"/>
  <c r="G77" i="38"/>
  <c r="B78" i="38"/>
  <c r="C78" i="38"/>
  <c r="D78" i="38"/>
  <c r="E78" i="38"/>
  <c r="G78" i="38"/>
  <c r="B79" i="38"/>
  <c r="C79" i="38"/>
  <c r="D79" i="38"/>
  <c r="E79" i="38"/>
  <c r="G79" i="38"/>
  <c r="B80" i="38"/>
  <c r="C80" i="38"/>
  <c r="D80" i="38"/>
  <c r="E80" i="38"/>
  <c r="G80" i="38"/>
  <c r="B81" i="38"/>
  <c r="C81" i="38"/>
  <c r="D81" i="38"/>
  <c r="E81" i="38"/>
  <c r="G81" i="38"/>
  <c r="B82" i="38"/>
  <c r="C82" i="38"/>
  <c r="D82" i="38"/>
  <c r="E82" i="38"/>
  <c r="G82" i="38"/>
  <c r="B83" i="38"/>
  <c r="C83" i="38"/>
  <c r="D83" i="38"/>
  <c r="E83" i="38"/>
  <c r="G83" i="38"/>
  <c r="B84" i="38"/>
  <c r="C84" i="38"/>
  <c r="D84" i="38"/>
  <c r="E84" i="38"/>
  <c r="G84" i="38"/>
  <c r="B85" i="38"/>
  <c r="C85" i="38"/>
  <c r="D85" i="38"/>
  <c r="E85" i="38"/>
  <c r="G85" i="38"/>
  <c r="B86" i="38"/>
  <c r="C86" i="38"/>
  <c r="D86" i="38"/>
  <c r="E86" i="38"/>
  <c r="G86" i="38"/>
  <c r="B87" i="38"/>
  <c r="C87" i="38"/>
  <c r="D87" i="38"/>
  <c r="E87" i="38"/>
  <c r="G87" i="38"/>
  <c r="B88" i="38"/>
  <c r="C88" i="38"/>
  <c r="D88" i="38"/>
  <c r="E88" i="38"/>
  <c r="G88" i="38"/>
  <c r="B89" i="38"/>
  <c r="C89" i="38"/>
  <c r="D89" i="38"/>
  <c r="E89" i="38"/>
  <c r="G89" i="38"/>
  <c r="B90" i="38"/>
  <c r="C90" i="38"/>
  <c r="D90" i="38"/>
  <c r="E90" i="38"/>
  <c r="G90" i="38"/>
  <c r="B91" i="38"/>
  <c r="C91" i="38"/>
  <c r="D91" i="38"/>
  <c r="E91" i="38"/>
  <c r="G91" i="38"/>
  <c r="B92" i="38"/>
  <c r="C92" i="38"/>
  <c r="D92" i="38"/>
  <c r="E92" i="38"/>
  <c r="G92" i="38"/>
  <c r="B93" i="38"/>
  <c r="C93" i="38"/>
  <c r="D93" i="38"/>
  <c r="E93" i="38"/>
  <c r="G93" i="38"/>
  <c r="B94" i="38"/>
  <c r="C94" i="38"/>
  <c r="D94" i="38"/>
  <c r="E94" i="38"/>
  <c r="G94" i="38"/>
  <c r="B95" i="38"/>
  <c r="C95" i="38"/>
  <c r="D95" i="38"/>
  <c r="E95" i="38"/>
  <c r="G95" i="38"/>
  <c r="B96" i="38"/>
  <c r="C96" i="38"/>
  <c r="D96" i="38"/>
  <c r="E96" i="38"/>
  <c r="G96" i="38"/>
  <c r="B97" i="38"/>
  <c r="C97" i="38"/>
  <c r="D97" i="38"/>
  <c r="E97" i="38"/>
  <c r="G97" i="38"/>
  <c r="B98" i="38"/>
  <c r="C98" i="38"/>
  <c r="D98" i="38"/>
  <c r="E98" i="38"/>
  <c r="G98" i="38"/>
  <c r="B99" i="38"/>
  <c r="C99" i="38"/>
  <c r="D99" i="38"/>
  <c r="E99" i="38"/>
  <c r="G99" i="38"/>
  <c r="B100" i="38"/>
  <c r="C100" i="38"/>
  <c r="D100" i="38"/>
  <c r="E100" i="38"/>
  <c r="G100" i="38"/>
  <c r="B101" i="38"/>
  <c r="C101" i="38"/>
  <c r="D101" i="38"/>
  <c r="E101" i="38"/>
  <c r="G101" i="38"/>
  <c r="B102" i="38"/>
  <c r="C102" i="38"/>
  <c r="D102" i="38"/>
  <c r="E102" i="38"/>
  <c r="G102" i="38"/>
  <c r="B103" i="38"/>
  <c r="C103" i="38"/>
  <c r="D103" i="38"/>
  <c r="E103" i="38"/>
  <c r="G103" i="38"/>
  <c r="B104" i="38"/>
  <c r="C104" i="38"/>
  <c r="D104" i="38"/>
  <c r="E104" i="38"/>
  <c r="G104" i="38"/>
  <c r="B105" i="38"/>
  <c r="C105" i="38"/>
  <c r="D105" i="38"/>
  <c r="E105" i="38"/>
  <c r="G105" i="38"/>
  <c r="B106" i="38"/>
  <c r="C106" i="38"/>
  <c r="D106" i="38"/>
  <c r="E106" i="38"/>
  <c r="G106" i="38"/>
  <c r="B107" i="38"/>
  <c r="C107" i="38"/>
  <c r="D107" i="38"/>
  <c r="E107" i="38"/>
  <c r="G107" i="38"/>
  <c r="B108" i="38"/>
  <c r="C108" i="38"/>
  <c r="D108" i="38"/>
  <c r="E108" i="38"/>
  <c r="G108" i="38"/>
  <c r="B109" i="38"/>
  <c r="C109" i="38"/>
  <c r="D109" i="38"/>
  <c r="E109" i="38"/>
  <c r="G109" i="38"/>
  <c r="B110" i="38"/>
  <c r="C110" i="38"/>
  <c r="D110" i="38"/>
  <c r="E110" i="38"/>
  <c r="G110" i="38"/>
  <c r="B111" i="38"/>
  <c r="C111" i="38"/>
  <c r="D111" i="38"/>
  <c r="E111" i="38"/>
  <c r="G111" i="38"/>
  <c r="B112" i="38"/>
  <c r="C112" i="38"/>
  <c r="D112" i="38"/>
  <c r="E112" i="38"/>
  <c r="G112" i="38"/>
  <c r="B113" i="38"/>
  <c r="C113" i="38"/>
  <c r="D113" i="38"/>
  <c r="E113" i="38"/>
  <c r="G113" i="38"/>
  <c r="B114" i="38"/>
  <c r="C114" i="38"/>
  <c r="D114" i="38"/>
  <c r="E114" i="38"/>
  <c r="G114" i="38"/>
  <c r="B115" i="38"/>
  <c r="C115" i="38"/>
  <c r="D115" i="38"/>
  <c r="E115" i="38"/>
  <c r="G115" i="38"/>
  <c r="B116" i="38"/>
  <c r="C116" i="38"/>
  <c r="D116" i="38"/>
  <c r="E116" i="38"/>
  <c r="G116" i="38"/>
  <c r="B117" i="38"/>
  <c r="C117" i="38"/>
  <c r="D117" i="38"/>
  <c r="E117" i="38"/>
  <c r="G117" i="38"/>
  <c r="B118" i="38"/>
  <c r="C118" i="38"/>
  <c r="D118" i="38"/>
  <c r="E118" i="38"/>
  <c r="G118" i="38"/>
  <c r="B119" i="38"/>
  <c r="C119" i="38"/>
  <c r="D119" i="38"/>
  <c r="E119" i="38"/>
  <c r="G119" i="38"/>
  <c r="B120" i="38"/>
  <c r="C120" i="38"/>
  <c r="D120" i="38"/>
  <c r="E120" i="38"/>
  <c r="G120" i="38"/>
  <c r="B121" i="38"/>
  <c r="C121" i="38"/>
  <c r="D121" i="38"/>
  <c r="E121" i="38"/>
  <c r="G121" i="38"/>
  <c r="B122" i="38"/>
  <c r="C122" i="38"/>
  <c r="D122" i="38"/>
  <c r="E122" i="38"/>
  <c r="G122" i="38"/>
  <c r="B123" i="38"/>
  <c r="C123" i="38"/>
  <c r="D123" i="38"/>
  <c r="E123" i="38"/>
  <c r="G123" i="38"/>
  <c r="B124" i="38"/>
  <c r="C124" i="38"/>
  <c r="D124" i="38"/>
  <c r="E124" i="38"/>
  <c r="G124" i="38"/>
  <c r="B125" i="38"/>
  <c r="C125" i="38"/>
  <c r="D125" i="38"/>
  <c r="E125" i="38"/>
  <c r="G125" i="38"/>
  <c r="B126" i="38"/>
  <c r="C126" i="38"/>
  <c r="D126" i="38"/>
  <c r="E126" i="38"/>
  <c r="G126" i="38"/>
  <c r="B127" i="38"/>
  <c r="C127" i="38"/>
  <c r="D127" i="38"/>
  <c r="E127" i="38"/>
  <c r="G127" i="38"/>
  <c r="B128" i="38"/>
  <c r="C128" i="38"/>
  <c r="D128" i="38"/>
  <c r="E128" i="38"/>
  <c r="G128" i="38"/>
  <c r="B129" i="38"/>
  <c r="C129" i="38"/>
  <c r="D129" i="38"/>
  <c r="E129" i="38"/>
  <c r="G129" i="38"/>
  <c r="B130" i="38"/>
  <c r="C130" i="38"/>
  <c r="D130" i="38"/>
  <c r="E130" i="38"/>
  <c r="G130" i="38"/>
  <c r="B131" i="38"/>
  <c r="C131" i="38"/>
  <c r="D131" i="38"/>
  <c r="E131" i="38"/>
  <c r="G131" i="38"/>
  <c r="B132" i="38"/>
  <c r="C132" i="38"/>
  <c r="D132" i="38"/>
  <c r="E132" i="38"/>
  <c r="G132" i="38"/>
  <c r="B133" i="38"/>
  <c r="C133" i="38"/>
  <c r="D133" i="38"/>
  <c r="E133" i="38"/>
  <c r="G133" i="38"/>
  <c r="B134" i="38"/>
  <c r="C134" i="38"/>
  <c r="D134" i="38"/>
  <c r="E134" i="38"/>
  <c r="G134" i="38"/>
  <c r="B135" i="38"/>
  <c r="C135" i="38"/>
  <c r="D135" i="38"/>
  <c r="E135" i="38"/>
  <c r="G135" i="38"/>
  <c r="B136" i="38"/>
  <c r="C136" i="38"/>
  <c r="D136" i="38"/>
  <c r="E136" i="38"/>
  <c r="G136" i="38"/>
  <c r="B137" i="38"/>
  <c r="C137" i="38"/>
  <c r="D137" i="38"/>
  <c r="E137" i="38"/>
  <c r="G137" i="38"/>
  <c r="B138" i="38"/>
  <c r="C138" i="38"/>
  <c r="D138" i="38"/>
  <c r="E138" i="38"/>
  <c r="G138" i="38"/>
  <c r="B139" i="38"/>
  <c r="C139" i="38"/>
  <c r="D139" i="38"/>
  <c r="E139" i="38"/>
  <c r="G139" i="38"/>
  <c r="B140" i="38"/>
  <c r="C140" i="38"/>
  <c r="D140" i="38"/>
  <c r="E140" i="38"/>
  <c r="G140" i="38"/>
  <c r="B141" i="38"/>
  <c r="C141" i="38"/>
  <c r="D141" i="38"/>
  <c r="E141" i="38"/>
  <c r="G141" i="38"/>
  <c r="B142" i="38"/>
  <c r="C142" i="38"/>
  <c r="D142" i="38"/>
  <c r="E142" i="38"/>
  <c r="G142" i="38"/>
  <c r="B143" i="38"/>
  <c r="C143" i="38"/>
  <c r="D143" i="38"/>
  <c r="E143" i="38"/>
  <c r="G143" i="38"/>
  <c r="B144" i="38"/>
  <c r="C144" i="38"/>
  <c r="D144" i="38"/>
  <c r="E144" i="38"/>
  <c r="G144" i="38"/>
  <c r="B145" i="38"/>
  <c r="C145" i="38"/>
  <c r="D145" i="38"/>
  <c r="E145" i="38"/>
  <c r="G145" i="38"/>
  <c r="B146" i="38"/>
  <c r="C146" i="38"/>
  <c r="D146" i="38"/>
  <c r="E146" i="38"/>
  <c r="G146" i="38"/>
  <c r="B147" i="38"/>
  <c r="C147" i="38"/>
  <c r="D147" i="38"/>
  <c r="E147" i="38"/>
  <c r="G147" i="38"/>
  <c r="B148" i="38"/>
  <c r="C148" i="38"/>
  <c r="D148" i="38"/>
  <c r="E148" i="38"/>
  <c r="G148" i="38"/>
  <c r="B149" i="38"/>
  <c r="C149" i="38"/>
  <c r="D149" i="38"/>
  <c r="E149" i="38"/>
  <c r="G149" i="38"/>
  <c r="B150" i="38"/>
  <c r="C150" i="38"/>
  <c r="D150" i="38"/>
  <c r="E150" i="38"/>
  <c r="G150" i="38"/>
  <c r="B151" i="38"/>
  <c r="C151" i="38"/>
  <c r="D151" i="38"/>
  <c r="E151" i="38"/>
  <c r="G151" i="38"/>
  <c r="B152" i="38"/>
  <c r="C152" i="38"/>
  <c r="D152" i="38"/>
  <c r="E152" i="38"/>
  <c r="G152" i="38"/>
  <c r="B153" i="38"/>
  <c r="C153" i="38"/>
  <c r="D153" i="38"/>
  <c r="E153" i="38"/>
  <c r="G153" i="38"/>
  <c r="B154" i="38"/>
  <c r="C154" i="38"/>
  <c r="D154" i="38"/>
  <c r="E154" i="38"/>
  <c r="G154" i="38"/>
  <c r="B155" i="38"/>
  <c r="C155" i="38"/>
  <c r="D155" i="38"/>
  <c r="E155" i="38"/>
  <c r="G155" i="38"/>
  <c r="B156" i="38"/>
  <c r="C156" i="38"/>
  <c r="D156" i="38"/>
  <c r="E156" i="38"/>
  <c r="G156" i="38"/>
  <c r="B157" i="38"/>
  <c r="C157" i="38"/>
  <c r="D157" i="38"/>
  <c r="E157" i="38"/>
  <c r="G157" i="38"/>
  <c r="B158" i="38"/>
  <c r="C158" i="38"/>
  <c r="D158" i="38"/>
  <c r="E158" i="38"/>
  <c r="G158" i="38"/>
  <c r="B159" i="38"/>
  <c r="C159" i="38"/>
  <c r="D159" i="38"/>
  <c r="E159" i="38"/>
  <c r="G159" i="38"/>
  <c r="B160" i="38"/>
  <c r="C160" i="38"/>
  <c r="D160" i="38"/>
  <c r="E160" i="38"/>
  <c r="G160" i="38"/>
  <c r="B161" i="38"/>
  <c r="C161" i="38"/>
  <c r="D161" i="38"/>
  <c r="E161" i="38"/>
  <c r="G161" i="38"/>
  <c r="B162" i="38"/>
  <c r="C162" i="38"/>
  <c r="D162" i="38"/>
  <c r="E162" i="38"/>
  <c r="G162" i="38"/>
  <c r="B163" i="38"/>
  <c r="C163" i="38"/>
  <c r="D163" i="38"/>
  <c r="E163" i="38"/>
  <c r="G163" i="38"/>
  <c r="B164" i="38"/>
  <c r="C164" i="38"/>
  <c r="D164" i="38"/>
  <c r="E164" i="38"/>
  <c r="G164" i="38"/>
  <c r="B165" i="38"/>
  <c r="C165" i="38"/>
  <c r="D165" i="38"/>
  <c r="E165" i="38"/>
  <c r="G165" i="38"/>
  <c r="B166" i="38"/>
  <c r="C166" i="38"/>
  <c r="D166" i="38"/>
  <c r="E166" i="38"/>
  <c r="G166" i="38"/>
  <c r="B167" i="38"/>
  <c r="C167" i="38"/>
  <c r="D167" i="38"/>
  <c r="E167" i="38"/>
  <c r="G167" i="38"/>
  <c r="B168" i="38"/>
  <c r="C168" i="38"/>
  <c r="D168" i="38"/>
  <c r="E168" i="38"/>
  <c r="G168" i="38"/>
  <c r="B169" i="38"/>
  <c r="C169" i="38"/>
  <c r="D169" i="38"/>
  <c r="E169" i="38"/>
  <c r="G169" i="38"/>
  <c r="B170" i="38"/>
  <c r="C170" i="38"/>
  <c r="D170" i="38"/>
  <c r="E170" i="38"/>
  <c r="G170" i="38"/>
  <c r="B171" i="38"/>
  <c r="C171" i="38"/>
  <c r="D171" i="38"/>
  <c r="E171" i="38"/>
  <c r="G171" i="38"/>
  <c r="B172" i="38"/>
  <c r="C172" i="38"/>
  <c r="D172" i="38"/>
  <c r="E172" i="38"/>
  <c r="G172" i="38"/>
  <c r="B173" i="38"/>
  <c r="C173" i="38"/>
  <c r="D173" i="38"/>
  <c r="E173" i="38"/>
  <c r="G173" i="38"/>
  <c r="B174" i="38"/>
  <c r="C174" i="38"/>
  <c r="D174" i="38"/>
  <c r="E174" i="38"/>
  <c r="G174" i="38"/>
  <c r="B175" i="38"/>
  <c r="C175" i="38"/>
  <c r="D175" i="38"/>
  <c r="E175" i="38"/>
  <c r="G175" i="38"/>
  <c r="B176" i="38"/>
  <c r="C176" i="38"/>
  <c r="D176" i="38"/>
  <c r="E176" i="38"/>
  <c r="G176" i="38"/>
  <c r="B177" i="38"/>
  <c r="C177" i="38"/>
  <c r="D177" i="38"/>
  <c r="E177" i="38"/>
  <c r="G177" i="38"/>
  <c r="B178" i="38"/>
  <c r="C178" i="38"/>
  <c r="D178" i="38"/>
  <c r="E178" i="38"/>
  <c r="G178" i="38"/>
  <c r="B179" i="38"/>
  <c r="C179" i="38"/>
  <c r="D179" i="38"/>
  <c r="E179" i="38"/>
  <c r="G179" i="38"/>
  <c r="B180" i="38"/>
  <c r="C180" i="38"/>
  <c r="D180" i="38"/>
  <c r="E180" i="38"/>
  <c r="G180" i="38"/>
  <c r="B181" i="38"/>
  <c r="C181" i="38"/>
  <c r="D181" i="38"/>
  <c r="E181" i="38"/>
  <c r="G181" i="38"/>
  <c r="B182" i="38"/>
  <c r="C182" i="38"/>
  <c r="D182" i="38"/>
  <c r="E182" i="38"/>
  <c r="G182" i="38"/>
  <c r="B183" i="38"/>
  <c r="C183" i="38"/>
  <c r="D183" i="38"/>
  <c r="E183" i="38"/>
  <c r="G183" i="38"/>
  <c r="B184" i="38"/>
  <c r="C184" i="38"/>
  <c r="D184" i="38"/>
  <c r="E184" i="38"/>
  <c r="G184" i="38"/>
  <c r="B185" i="38"/>
  <c r="C185" i="38"/>
  <c r="D185" i="38"/>
  <c r="E185" i="38"/>
  <c r="G185" i="38"/>
  <c r="B186" i="38"/>
  <c r="C186" i="38"/>
  <c r="D186" i="38"/>
  <c r="E186" i="38"/>
  <c r="G186" i="38"/>
  <c r="B187" i="38"/>
  <c r="C187" i="38"/>
  <c r="D187" i="38"/>
  <c r="E187" i="38"/>
  <c r="G187" i="38"/>
  <c r="B188" i="38"/>
  <c r="C188" i="38"/>
  <c r="D188" i="38"/>
  <c r="E188" i="38"/>
  <c r="G188" i="38"/>
  <c r="B189" i="38"/>
  <c r="C189" i="38"/>
  <c r="D189" i="38"/>
  <c r="E189" i="38"/>
  <c r="G189" i="38"/>
  <c r="B190" i="38"/>
  <c r="C190" i="38"/>
  <c r="D190" i="38"/>
  <c r="E190" i="38"/>
  <c r="G190" i="38"/>
  <c r="B191" i="38"/>
  <c r="C191" i="38"/>
  <c r="D191" i="38"/>
  <c r="E191" i="38"/>
  <c r="G191" i="38"/>
  <c r="B192" i="38"/>
  <c r="C192" i="38"/>
  <c r="D192" i="38"/>
  <c r="E192" i="38"/>
  <c r="G192" i="38"/>
  <c r="B193" i="38"/>
  <c r="C193" i="38"/>
  <c r="D193" i="38"/>
  <c r="E193" i="38"/>
  <c r="G193" i="38"/>
  <c r="B194" i="38"/>
  <c r="C194" i="38"/>
  <c r="D194" i="38"/>
  <c r="E194" i="38"/>
  <c r="G194" i="38"/>
  <c r="B195" i="38"/>
  <c r="C195" i="38"/>
  <c r="D195" i="38"/>
  <c r="E195" i="38"/>
  <c r="G195" i="38"/>
  <c r="B196" i="38"/>
  <c r="C196" i="38"/>
  <c r="D196" i="38"/>
  <c r="E196" i="38"/>
  <c r="G196" i="38"/>
  <c r="B197" i="38"/>
  <c r="C197" i="38"/>
  <c r="D197" i="38"/>
  <c r="E197" i="38"/>
  <c r="G197" i="38"/>
  <c r="B198" i="38"/>
  <c r="C198" i="38"/>
  <c r="D198" i="38"/>
  <c r="E198" i="38"/>
  <c r="G198" i="38"/>
  <c r="B199" i="38"/>
  <c r="C199" i="38"/>
  <c r="D199" i="38"/>
  <c r="E199" i="38"/>
  <c r="G199" i="38"/>
  <c r="B200" i="38"/>
  <c r="C200" i="38"/>
  <c r="D200" i="38"/>
  <c r="E200" i="38"/>
  <c r="G200" i="38"/>
  <c r="B201" i="38"/>
  <c r="C201" i="38"/>
  <c r="D201" i="38"/>
  <c r="E201" i="38"/>
  <c r="G201" i="38"/>
  <c r="B202" i="38"/>
  <c r="C202" i="38"/>
  <c r="D202" i="38"/>
  <c r="E202" i="38"/>
  <c r="G202" i="38"/>
  <c r="B203" i="38"/>
  <c r="C203" i="38"/>
  <c r="D203" i="38"/>
  <c r="E203" i="38"/>
  <c r="G203" i="38"/>
  <c r="B204" i="38"/>
  <c r="C204" i="38"/>
  <c r="D204" i="38"/>
  <c r="E204" i="38"/>
  <c r="G204" i="38"/>
  <c r="B205" i="38"/>
  <c r="C205" i="38"/>
  <c r="D205" i="38"/>
  <c r="E205" i="38"/>
  <c r="G205" i="38"/>
  <c r="B206" i="38"/>
  <c r="C206" i="38"/>
  <c r="D206" i="38"/>
  <c r="E206" i="38"/>
  <c r="G206" i="38"/>
  <c r="B207" i="38"/>
  <c r="C207" i="38"/>
  <c r="D207" i="38"/>
  <c r="E207" i="38"/>
  <c r="G207" i="38"/>
  <c r="B208" i="38"/>
  <c r="C208" i="38"/>
  <c r="D208" i="38"/>
  <c r="E208" i="38"/>
  <c r="G208" i="38"/>
  <c r="B209" i="38"/>
  <c r="C209" i="38"/>
  <c r="D209" i="38"/>
  <c r="E209" i="38"/>
  <c r="G209" i="38"/>
  <c r="B210" i="38"/>
  <c r="C210" i="38"/>
  <c r="D210" i="38"/>
  <c r="E210" i="38"/>
  <c r="G210" i="38"/>
  <c r="B211" i="38"/>
  <c r="C211" i="38"/>
  <c r="D211" i="38"/>
  <c r="E211" i="38"/>
  <c r="G211" i="38"/>
  <c r="B212" i="38"/>
  <c r="C212" i="38"/>
  <c r="D212" i="38"/>
  <c r="E212" i="38"/>
  <c r="G212" i="38"/>
  <c r="B213" i="38"/>
  <c r="C213" i="38"/>
  <c r="D213" i="38"/>
  <c r="E213" i="38"/>
  <c r="G213" i="38"/>
  <c r="B214" i="38"/>
  <c r="C214" i="38"/>
  <c r="D214" i="38"/>
  <c r="E214" i="38"/>
  <c r="G214" i="38"/>
  <c r="B215" i="38"/>
  <c r="C215" i="38"/>
  <c r="D215" i="38"/>
  <c r="E215" i="38"/>
  <c r="G215" i="38"/>
  <c r="B216" i="38"/>
  <c r="C216" i="38"/>
  <c r="D216" i="38"/>
  <c r="E216" i="38"/>
  <c r="G216" i="38"/>
  <c r="B217" i="38"/>
  <c r="C217" i="38"/>
  <c r="D217" i="38"/>
  <c r="E217" i="38"/>
  <c r="G217" i="38"/>
  <c r="B218" i="38"/>
  <c r="C218" i="38"/>
  <c r="D218" i="38"/>
  <c r="E218" i="38"/>
  <c r="G218" i="38"/>
  <c r="B219" i="38"/>
  <c r="C219" i="38"/>
  <c r="D219" i="38"/>
  <c r="E219" i="38"/>
  <c r="G219" i="38"/>
  <c r="B220" i="38"/>
  <c r="C220" i="38"/>
  <c r="D220" i="38"/>
  <c r="E220" i="38"/>
  <c r="G220" i="38"/>
  <c r="B221" i="38"/>
  <c r="C221" i="38"/>
  <c r="D221" i="38"/>
  <c r="E221" i="38"/>
  <c r="G221" i="38"/>
  <c r="B222" i="38"/>
  <c r="C222" i="38"/>
  <c r="D222" i="38"/>
  <c r="E222" i="38"/>
  <c r="G222" i="38"/>
  <c r="B223" i="38"/>
  <c r="C223" i="38"/>
  <c r="D223" i="38"/>
  <c r="E223" i="38"/>
  <c r="G223" i="38"/>
  <c r="B224" i="38"/>
  <c r="C224" i="38"/>
  <c r="D224" i="38"/>
  <c r="E224" i="38"/>
  <c r="G224" i="38"/>
  <c r="B225" i="38"/>
  <c r="C225" i="38"/>
  <c r="D225" i="38"/>
  <c r="E225" i="38"/>
  <c r="G225" i="38"/>
  <c r="B226" i="38"/>
  <c r="C226" i="38"/>
  <c r="D226" i="38"/>
  <c r="E226" i="38"/>
  <c r="G226" i="38"/>
  <c r="B227" i="38"/>
  <c r="C227" i="38"/>
  <c r="D227" i="38"/>
  <c r="E227" i="38"/>
  <c r="G227" i="38"/>
  <c r="B228" i="38"/>
  <c r="C228" i="38"/>
  <c r="D228" i="38"/>
  <c r="E228" i="38"/>
  <c r="G228" i="38"/>
  <c r="B229" i="38"/>
  <c r="C229" i="38"/>
  <c r="D229" i="38"/>
  <c r="E229" i="38"/>
  <c r="G229" i="38"/>
  <c r="B230" i="38"/>
  <c r="C230" i="38"/>
  <c r="D230" i="38"/>
  <c r="E230" i="38"/>
  <c r="G230" i="38"/>
  <c r="B231" i="38"/>
  <c r="C231" i="38"/>
  <c r="D231" i="38"/>
  <c r="E231" i="38"/>
  <c r="G231" i="38"/>
  <c r="B232" i="38"/>
  <c r="C232" i="38"/>
  <c r="D232" i="38"/>
  <c r="E232" i="38"/>
  <c r="G232" i="38"/>
  <c r="B233" i="38"/>
  <c r="C233" i="38"/>
  <c r="D233" i="38"/>
  <c r="E233" i="38"/>
  <c r="G233" i="38"/>
  <c r="B234" i="38"/>
  <c r="C234" i="38"/>
  <c r="D234" i="38"/>
  <c r="E234" i="38"/>
  <c r="G234" i="38"/>
  <c r="B235" i="38"/>
  <c r="C235" i="38"/>
  <c r="D235" i="38"/>
  <c r="E235" i="38"/>
  <c r="G235" i="38"/>
  <c r="B236" i="38"/>
  <c r="C236" i="38"/>
  <c r="D236" i="38"/>
  <c r="E236" i="38"/>
  <c r="G236" i="38"/>
  <c r="B237" i="38"/>
  <c r="C237" i="38"/>
  <c r="D237" i="38"/>
  <c r="E237" i="38"/>
  <c r="G237" i="38"/>
  <c r="B238" i="38"/>
  <c r="C238" i="38"/>
  <c r="D238" i="38"/>
  <c r="E238" i="38"/>
  <c r="G238" i="38"/>
  <c r="B239" i="38"/>
  <c r="C239" i="38"/>
  <c r="D239" i="38"/>
  <c r="E239" i="38"/>
  <c r="G239" i="38"/>
  <c r="B240" i="38"/>
  <c r="C240" i="38"/>
  <c r="D240" i="38"/>
  <c r="E240" i="38"/>
  <c r="G240" i="38"/>
  <c r="B241" i="38"/>
  <c r="C241" i="38"/>
  <c r="D241" i="38"/>
  <c r="E241" i="38"/>
  <c r="G241" i="38"/>
  <c r="B242" i="38"/>
  <c r="C242" i="38"/>
  <c r="D242" i="38"/>
  <c r="E242" i="38"/>
  <c r="G242" i="38"/>
  <c r="B243" i="38"/>
  <c r="C243" i="38"/>
  <c r="D243" i="38"/>
  <c r="E243" i="38"/>
  <c r="G243" i="38"/>
  <c r="B244" i="38"/>
  <c r="C244" i="38"/>
  <c r="D244" i="38"/>
  <c r="E244" i="38"/>
  <c r="G244" i="38"/>
  <c r="B245" i="38"/>
  <c r="C245" i="38"/>
  <c r="D245" i="38"/>
  <c r="E245" i="38"/>
  <c r="G245" i="38"/>
  <c r="B246" i="38"/>
  <c r="C246" i="38"/>
  <c r="D246" i="38"/>
  <c r="E246" i="38"/>
  <c r="G246" i="38"/>
  <c r="B247" i="38"/>
  <c r="C247" i="38"/>
  <c r="D247" i="38"/>
  <c r="E247" i="38"/>
  <c r="G247" i="38"/>
  <c r="B248" i="38"/>
  <c r="C248" i="38"/>
  <c r="D248" i="38"/>
  <c r="E248" i="38"/>
  <c r="G248" i="38"/>
  <c r="B249" i="38"/>
  <c r="C249" i="38"/>
  <c r="D249" i="38"/>
  <c r="E249" i="38"/>
  <c r="G249" i="38"/>
  <c r="B250" i="38"/>
  <c r="C250" i="38"/>
  <c r="D250" i="38"/>
  <c r="E250" i="38"/>
  <c r="G250" i="38"/>
  <c r="B251" i="38"/>
  <c r="C251" i="38"/>
  <c r="D251" i="38"/>
  <c r="E251" i="38"/>
  <c r="G251" i="38"/>
  <c r="B252" i="38"/>
  <c r="C252" i="38"/>
  <c r="D252" i="38"/>
  <c r="E252" i="38"/>
  <c r="G252" i="38"/>
  <c r="B253" i="38"/>
  <c r="C253" i="38"/>
  <c r="D253" i="38"/>
  <c r="E253" i="38"/>
  <c r="G253" i="38"/>
  <c r="B254" i="38"/>
  <c r="C254" i="38"/>
  <c r="D254" i="38"/>
  <c r="E254" i="38"/>
  <c r="G254" i="38"/>
  <c r="B255" i="38"/>
  <c r="C255" i="38"/>
  <c r="D255" i="38"/>
  <c r="E255" i="38"/>
  <c r="G255" i="38"/>
  <c r="B256" i="38"/>
  <c r="C256" i="38"/>
  <c r="D256" i="38"/>
  <c r="E256" i="38"/>
  <c r="G256" i="38"/>
  <c r="B257" i="38"/>
  <c r="C257" i="38"/>
  <c r="D257" i="38"/>
  <c r="E257" i="38"/>
  <c r="G257" i="38"/>
  <c r="B258" i="38"/>
  <c r="C258" i="38"/>
  <c r="D258" i="38"/>
  <c r="E258" i="38"/>
  <c r="G258" i="38"/>
  <c r="B259" i="38"/>
  <c r="C259" i="38"/>
  <c r="D259" i="38"/>
  <c r="E259" i="38"/>
  <c r="G259" i="38"/>
  <c r="B260" i="38"/>
  <c r="C260" i="38"/>
  <c r="D260" i="38"/>
  <c r="E260" i="38"/>
  <c r="G260" i="38"/>
  <c r="B261" i="38"/>
  <c r="C261" i="38"/>
  <c r="D261" i="38"/>
  <c r="E261" i="38"/>
  <c r="G261" i="38"/>
  <c r="B262" i="38"/>
  <c r="C262" i="38"/>
  <c r="D262" i="38"/>
  <c r="E262" i="38"/>
  <c r="G262" i="38"/>
  <c r="B263" i="38"/>
  <c r="C263" i="38"/>
  <c r="D263" i="38"/>
  <c r="E263" i="38"/>
  <c r="G263" i="38"/>
  <c r="B264" i="38"/>
  <c r="C264" i="38"/>
  <c r="D264" i="38"/>
  <c r="E264" i="38"/>
  <c r="G264" i="38"/>
  <c r="B265" i="38"/>
  <c r="C265" i="38"/>
  <c r="D265" i="38"/>
  <c r="E265" i="38"/>
  <c r="G265" i="38"/>
  <c r="B266" i="38"/>
  <c r="C266" i="38"/>
  <c r="D266" i="38"/>
  <c r="E266" i="38"/>
  <c r="G266" i="38"/>
  <c r="B267" i="38"/>
  <c r="C267" i="38"/>
  <c r="D267" i="38"/>
  <c r="E267" i="38"/>
  <c r="G267" i="38"/>
  <c r="B289" i="38"/>
  <c r="C289" i="38"/>
  <c r="D289" i="38"/>
  <c r="E289" i="38"/>
  <c r="G289" i="38"/>
  <c r="B290" i="38"/>
  <c r="C290" i="38"/>
  <c r="D290" i="38"/>
  <c r="E290" i="38"/>
  <c r="G290" i="38"/>
  <c r="E222" i="35"/>
  <c r="G222" i="35"/>
  <c r="E226" i="35"/>
  <c r="G226" i="35"/>
  <c r="E176" i="35"/>
  <c r="G176" i="35"/>
  <c r="E177" i="35"/>
  <c r="G177" i="35"/>
  <c r="E178" i="35"/>
  <c r="G178" i="35"/>
  <c r="B135" i="34"/>
  <c r="C135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I6" i="34"/>
  <c r="J6" i="34"/>
  <c r="K6" i="34"/>
  <c r="I7" i="34"/>
  <c r="J7" i="34"/>
  <c r="K7" i="34"/>
  <c r="I8" i="34"/>
  <c r="J8" i="34"/>
  <c r="K8" i="34"/>
  <c r="I9" i="34"/>
  <c r="J9" i="34"/>
  <c r="K9" i="34"/>
  <c r="I10" i="34"/>
  <c r="J10" i="34"/>
  <c r="K10" i="34"/>
  <c r="I11" i="34"/>
  <c r="J11" i="34"/>
  <c r="K11" i="34"/>
  <c r="I12" i="34"/>
  <c r="J12" i="34"/>
  <c r="K12" i="34"/>
  <c r="I13" i="34"/>
  <c r="J13" i="34"/>
  <c r="K13" i="34"/>
  <c r="I14" i="34"/>
  <c r="J14" i="34"/>
  <c r="K14" i="34"/>
  <c r="I15" i="34"/>
  <c r="J15" i="34"/>
  <c r="K15" i="34"/>
  <c r="I16" i="34"/>
  <c r="J16" i="34"/>
  <c r="K16" i="34"/>
  <c r="I17" i="34"/>
  <c r="J17" i="34"/>
  <c r="K17" i="34"/>
  <c r="I18" i="34"/>
  <c r="J18" i="34"/>
  <c r="K18" i="34"/>
  <c r="I19" i="34"/>
  <c r="J19" i="34"/>
  <c r="K19" i="34"/>
  <c r="I20" i="34"/>
  <c r="J20" i="34"/>
  <c r="K20" i="34"/>
  <c r="I21" i="34"/>
  <c r="J21" i="34"/>
  <c r="K21" i="34"/>
  <c r="I22" i="34"/>
  <c r="J22" i="34"/>
  <c r="K22" i="34"/>
  <c r="I23" i="34"/>
  <c r="J23" i="34"/>
  <c r="K23" i="34"/>
  <c r="AE466" i="1"/>
  <c r="AD466" i="1"/>
  <c r="AE465" i="1"/>
  <c r="AD465" i="1"/>
  <c r="AE464" i="1"/>
  <c r="AD464" i="1"/>
  <c r="AE463" i="1"/>
  <c r="AD463" i="1"/>
  <c r="F6" i="38" l="1"/>
  <c r="F19" i="38"/>
  <c r="F290" i="38"/>
  <c r="F289" i="38"/>
  <c r="F267" i="38"/>
  <c r="F266" i="38"/>
  <c r="F262" i="38"/>
  <c r="F258" i="38"/>
  <c r="F254" i="38"/>
  <c r="F250" i="38"/>
  <c r="F246" i="38"/>
  <c r="F242" i="38"/>
  <c r="F238" i="38"/>
  <c r="F234" i="38"/>
  <c r="F230" i="38"/>
  <c r="F226" i="38"/>
  <c r="F222" i="38"/>
  <c r="F218" i="38"/>
  <c r="F214" i="38"/>
  <c r="F210" i="38"/>
  <c r="F206" i="38"/>
  <c r="F202" i="38"/>
  <c r="F198" i="38"/>
  <c r="F194" i="38"/>
  <c r="F190" i="38"/>
  <c r="F186" i="38"/>
  <c r="F182" i="38"/>
  <c r="F178" i="38"/>
  <c r="F174" i="38"/>
  <c r="F265" i="38"/>
  <c r="F261" i="38"/>
  <c r="F257" i="38"/>
  <c r="F253" i="38"/>
  <c r="F249" i="38"/>
  <c r="F245" i="38"/>
  <c r="F241" i="38"/>
  <c r="F237" i="38"/>
  <c r="F233" i="38"/>
  <c r="F229" i="38"/>
  <c r="F225" i="38"/>
  <c r="F221" i="38"/>
  <c r="F217" i="38"/>
  <c r="F213" i="38"/>
  <c r="F209" i="38"/>
  <c r="F205" i="38"/>
  <c r="F201" i="38"/>
  <c r="F197" i="38"/>
  <c r="F193" i="38"/>
  <c r="F189" i="38"/>
  <c r="F185" i="38"/>
  <c r="F181" i="38"/>
  <c r="F177" i="38"/>
  <c r="F161" i="38"/>
  <c r="F157" i="38"/>
  <c r="F153" i="38"/>
  <c r="F149" i="38"/>
  <c r="F145" i="38"/>
  <c r="F141" i="38"/>
  <c r="F137" i="38"/>
  <c r="F133" i="38"/>
  <c r="F129" i="38"/>
  <c r="F125" i="38"/>
  <c r="F121" i="38"/>
  <c r="F117" i="38"/>
  <c r="F113" i="38"/>
  <c r="F109" i="38"/>
  <c r="F105" i="38"/>
  <c r="F101" i="38"/>
  <c r="F97" i="38"/>
  <c r="F93" i="38"/>
  <c r="F89" i="38"/>
  <c r="F85" i="38"/>
  <c r="F81" i="38"/>
  <c r="F77" i="38"/>
  <c r="F73" i="38"/>
  <c r="F69" i="38"/>
  <c r="F65" i="38"/>
  <c r="F61" i="38"/>
  <c r="F57" i="38"/>
  <c r="F53" i="38"/>
  <c r="F49" i="38"/>
  <c r="F45" i="38"/>
  <c r="F41" i="38"/>
  <c r="F37" i="38"/>
  <c r="F33" i="38"/>
  <c r="F29" i="38"/>
  <c r="F25" i="38"/>
  <c r="F21" i="38"/>
  <c r="F17" i="38"/>
  <c r="F13" i="38"/>
  <c r="F9" i="38"/>
  <c r="F264" i="38"/>
  <c r="F260" i="38"/>
  <c r="F256" i="38"/>
  <c r="F252" i="38"/>
  <c r="F248" i="38"/>
  <c r="F244" i="38"/>
  <c r="F240" i="38"/>
  <c r="F236" i="38"/>
  <c r="F232" i="38"/>
  <c r="F228" i="38"/>
  <c r="F224" i="38"/>
  <c r="F220" i="38"/>
  <c r="F216" i="38"/>
  <c r="F212" i="38"/>
  <c r="F208" i="38"/>
  <c r="F204" i="38"/>
  <c r="F200" i="38"/>
  <c r="F196" i="38"/>
  <c r="F192" i="38"/>
  <c r="F188" i="38"/>
  <c r="F184" i="38"/>
  <c r="F180" i="38"/>
  <c r="F176" i="38"/>
  <c r="F172" i="38"/>
  <c r="F168" i="38"/>
  <c r="F164" i="38"/>
  <c r="F160" i="38"/>
  <c r="F156" i="38"/>
  <c r="F152" i="38"/>
  <c r="F148" i="38"/>
  <c r="F144" i="38"/>
  <c r="F140" i="38"/>
  <c r="F136" i="38"/>
  <c r="F132" i="38"/>
  <c r="F128" i="38"/>
  <c r="F124" i="38"/>
  <c r="F120" i="38"/>
  <c r="F116" i="38"/>
  <c r="F112" i="38"/>
  <c r="F108" i="38"/>
  <c r="F104" i="38"/>
  <c r="F100" i="38"/>
  <c r="F96" i="38"/>
  <c r="F92" i="38"/>
  <c r="F88" i="38"/>
  <c r="F84" i="38"/>
  <c r="F80" i="38"/>
  <c r="F76" i="38"/>
  <c r="F72" i="38"/>
  <c r="F68" i="38"/>
  <c r="F64" i="38"/>
  <c r="F60" i="38"/>
  <c r="F56" i="38"/>
  <c r="F52" i="38"/>
  <c r="F48" i="38"/>
  <c r="F44" i="38"/>
  <c r="F40" i="38"/>
  <c r="F36" i="38"/>
  <c r="F32" i="38"/>
  <c r="F28" i="38"/>
  <c r="F24" i="38"/>
  <c r="F20" i="38"/>
  <c r="F16" i="38"/>
  <c r="F12" i="38"/>
  <c r="F8" i="38"/>
  <c r="F263" i="38"/>
  <c r="F259" i="38"/>
  <c r="F255" i="38"/>
  <c r="F251" i="38"/>
  <c r="F247" i="38"/>
  <c r="F243" i="38"/>
  <c r="F239" i="38"/>
  <c r="F235" i="38"/>
  <c r="F231" i="38"/>
  <c r="F227" i="38"/>
  <c r="F223" i="38"/>
  <c r="F219" i="38"/>
  <c r="F215" i="38"/>
  <c r="F211" i="38"/>
  <c r="F207" i="38"/>
  <c r="F203" i="38"/>
  <c r="F199" i="38"/>
  <c r="F195" i="38"/>
  <c r="F191" i="38"/>
  <c r="F187" i="38"/>
  <c r="F183" i="38"/>
  <c r="F179" i="38"/>
  <c r="F171" i="38"/>
  <c r="F167" i="38"/>
  <c r="F163" i="38"/>
  <c r="F159" i="38"/>
  <c r="F155" i="38"/>
  <c r="F151" i="38"/>
  <c r="F147" i="38"/>
  <c r="F143" i="38"/>
  <c r="F139" i="38"/>
  <c r="F135" i="38"/>
  <c r="F131" i="38"/>
  <c r="F127" i="38"/>
  <c r="F123" i="38"/>
  <c r="F119" i="38"/>
  <c r="F115" i="38"/>
  <c r="F111" i="38"/>
  <c r="F107" i="38"/>
  <c r="F103" i="38"/>
  <c r="F99" i="38"/>
  <c r="F95" i="38"/>
  <c r="F91" i="38"/>
  <c r="F87" i="38"/>
  <c r="F83" i="38"/>
  <c r="F79" i="38"/>
  <c r="F75" i="38"/>
  <c r="F71" i="38"/>
  <c r="F67" i="38"/>
  <c r="F63" i="38"/>
  <c r="F59" i="38"/>
  <c r="F55" i="38"/>
  <c r="F51" i="38"/>
  <c r="F47" i="38"/>
  <c r="F43" i="38"/>
  <c r="F39" i="38"/>
  <c r="F35" i="38"/>
  <c r="F31" i="38"/>
  <c r="F27" i="38"/>
  <c r="F23" i="38"/>
  <c r="F15" i="38"/>
  <c r="F11" i="38"/>
  <c r="F7" i="38"/>
  <c r="F173" i="38"/>
  <c r="F170" i="38"/>
  <c r="F166" i="38"/>
  <c r="F162" i="38"/>
  <c r="F158" i="38"/>
  <c r="F154" i="38"/>
  <c r="F150" i="38"/>
  <c r="F146" i="38"/>
  <c r="F142" i="38"/>
  <c r="F138" i="38"/>
  <c r="F134" i="38"/>
  <c r="F130" i="38"/>
  <c r="F126" i="38"/>
  <c r="F122" i="38"/>
  <c r="F118" i="38"/>
  <c r="F114" i="38"/>
  <c r="F110" i="38"/>
  <c r="F106" i="38"/>
  <c r="F102" i="38"/>
  <c r="F98" i="38"/>
  <c r="F94" i="38"/>
  <c r="F90" i="38"/>
  <c r="F86" i="38"/>
  <c r="F82" i="38"/>
  <c r="F78" i="38"/>
  <c r="F74" i="38"/>
  <c r="F70" i="38"/>
  <c r="F66" i="38"/>
  <c r="F62" i="38"/>
  <c r="F58" i="38"/>
  <c r="F54" i="38"/>
  <c r="F50" i="38"/>
  <c r="F46" i="38"/>
  <c r="F42" i="38"/>
  <c r="F38" i="38"/>
  <c r="F34" i="38"/>
  <c r="F30" i="38"/>
  <c r="F26" i="38"/>
  <c r="F22" i="38"/>
  <c r="F18" i="38"/>
  <c r="F14" i="38"/>
  <c r="F10" i="38"/>
  <c r="F175" i="38"/>
  <c r="F169" i="38"/>
  <c r="F165" i="38"/>
  <c r="AE462" i="1"/>
  <c r="AD462" i="1"/>
  <c r="AE461" i="1"/>
  <c r="AD461" i="1"/>
  <c r="AE460" i="1"/>
  <c r="AD460" i="1"/>
  <c r="AE459" i="1"/>
  <c r="AD459" i="1"/>
  <c r="AE458" i="1"/>
  <c r="AD458" i="1"/>
  <c r="AE457" i="1"/>
  <c r="AD457" i="1"/>
  <c r="AE456" i="1"/>
  <c r="AD456" i="1"/>
  <c r="AE455" i="1"/>
  <c r="AD455" i="1"/>
  <c r="AE454" i="1"/>
  <c r="AD454" i="1"/>
  <c r="AE453" i="1"/>
  <c r="AD453" i="1"/>
  <c r="AE452" i="1"/>
  <c r="AD452" i="1"/>
  <c r="AE451" i="1"/>
  <c r="AD451" i="1"/>
  <c r="AE450" i="1"/>
  <c r="AD450" i="1"/>
  <c r="AE449" i="1"/>
  <c r="AD449" i="1"/>
  <c r="AE448" i="1"/>
  <c r="AD448" i="1"/>
  <c r="AE447" i="1"/>
  <c r="AD447" i="1"/>
  <c r="AE446" i="1"/>
  <c r="AD446" i="1"/>
  <c r="AE445" i="1"/>
  <c r="AD445" i="1"/>
  <c r="AE444" i="1"/>
  <c r="AD444" i="1"/>
  <c r="E362" i="35"/>
  <c r="G362" i="35"/>
  <c r="E363" i="35"/>
  <c r="F363" i="35"/>
  <c r="G363" i="35"/>
  <c r="E364" i="35"/>
  <c r="F364" i="35"/>
  <c r="G364" i="35"/>
  <c r="E365" i="35"/>
  <c r="G365" i="35"/>
  <c r="AE443" i="1"/>
  <c r="AD443" i="1"/>
  <c r="AE442" i="1"/>
  <c r="AD442" i="1"/>
  <c r="AE441" i="1" l="1"/>
  <c r="AD441" i="1"/>
  <c r="C152" i="36"/>
  <c r="E152" i="36"/>
  <c r="C153" i="36"/>
  <c r="E153" i="36"/>
  <c r="C154" i="36"/>
  <c r="D154" i="36"/>
  <c r="E154" i="36"/>
  <c r="C155" i="36"/>
  <c r="D155" i="36"/>
  <c r="E155" i="36"/>
  <c r="C156" i="36"/>
  <c r="E156" i="36"/>
  <c r="C157" i="36"/>
  <c r="E157" i="36"/>
  <c r="C158" i="36"/>
  <c r="E158" i="36"/>
  <c r="AE440" i="1"/>
  <c r="AD440" i="1"/>
  <c r="AE439" i="1"/>
  <c r="AD439" i="1"/>
  <c r="AE438" i="1"/>
  <c r="AD438" i="1"/>
  <c r="AE437" i="1"/>
  <c r="AD437" i="1"/>
  <c r="AE436" i="1"/>
  <c r="AD436" i="1"/>
  <c r="AE435" i="1"/>
  <c r="AD435" i="1"/>
  <c r="AE434" i="1"/>
  <c r="AD434" i="1"/>
  <c r="AE433" i="1"/>
  <c r="AD433" i="1"/>
  <c r="AE432" i="1"/>
  <c r="AD432" i="1"/>
  <c r="AE431" i="1"/>
  <c r="AD431" i="1"/>
  <c r="AE430" i="1"/>
  <c r="AD430" i="1"/>
  <c r="I428" i="1"/>
  <c r="I429" i="1"/>
  <c r="I430" i="1"/>
  <c r="I431" i="1"/>
  <c r="I432" i="1"/>
  <c r="AE429" i="1"/>
  <c r="AD429" i="1"/>
  <c r="AE428" i="1"/>
  <c r="AD428" i="1"/>
  <c r="AE427" i="1"/>
  <c r="AD427" i="1"/>
  <c r="AE426" i="1"/>
  <c r="AD426" i="1"/>
  <c r="AE425" i="1"/>
  <c r="AD425" i="1"/>
  <c r="AE424" i="1"/>
  <c r="AD424" i="1"/>
  <c r="AE423" i="1"/>
  <c r="AE422" i="1"/>
  <c r="AE421" i="1"/>
  <c r="AE420" i="1"/>
  <c r="AE419" i="1"/>
  <c r="AE418" i="1"/>
  <c r="AE417" i="1"/>
  <c r="E116" i="43"/>
  <c r="D116" i="43"/>
  <c r="E107" i="43"/>
  <c r="D107" i="43"/>
  <c r="E99" i="43"/>
  <c r="D99" i="43"/>
  <c r="E86" i="43"/>
  <c r="D86" i="43"/>
  <c r="E76" i="43"/>
  <c r="D76" i="43"/>
  <c r="E62" i="43"/>
  <c r="D62" i="43"/>
  <c r="E47" i="43"/>
  <c r="D47" i="43"/>
  <c r="J5" i="43" l="1"/>
  <c r="J6" i="43"/>
  <c r="J7" i="43"/>
  <c r="J8" i="43"/>
  <c r="J9" i="43"/>
  <c r="J10" i="43"/>
  <c r="J4" i="43"/>
  <c r="L5" i="43"/>
  <c r="L6" i="43"/>
  <c r="L7" i="43"/>
  <c r="L8" i="43"/>
  <c r="L9" i="43"/>
  <c r="L10" i="43"/>
  <c r="L4" i="43"/>
  <c r="K5" i="43"/>
  <c r="K6" i="43"/>
  <c r="K7" i="43"/>
  <c r="K8" i="43"/>
  <c r="K9" i="43"/>
  <c r="K10" i="43"/>
  <c r="K4" i="43"/>
  <c r="C203" i="36"/>
  <c r="E203" i="36"/>
  <c r="C204" i="36"/>
  <c r="E204" i="36"/>
  <c r="C205" i="36"/>
  <c r="E205" i="36"/>
  <c r="C206" i="36"/>
  <c r="E206" i="36"/>
  <c r="C207" i="36"/>
  <c r="E207" i="36"/>
  <c r="C208" i="36"/>
  <c r="E208" i="36"/>
  <c r="C209" i="36"/>
  <c r="E209" i="36"/>
  <c r="C210" i="36"/>
  <c r="E210" i="36"/>
  <c r="C211" i="36"/>
  <c r="E211" i="36"/>
  <c r="C212" i="36"/>
  <c r="E212" i="36"/>
  <c r="C213" i="36"/>
  <c r="E213" i="36"/>
  <c r="C214" i="36"/>
  <c r="E214" i="36"/>
  <c r="C215" i="36"/>
  <c r="E215" i="36"/>
  <c r="C216" i="36"/>
  <c r="E216" i="36"/>
  <c r="C217" i="36"/>
  <c r="E217" i="36"/>
  <c r="C218" i="36"/>
  <c r="E218" i="36"/>
  <c r="C219" i="36"/>
  <c r="E219" i="36"/>
  <c r="C220" i="36"/>
  <c r="E220" i="36"/>
  <c r="C221" i="36"/>
  <c r="E221" i="36"/>
  <c r="C222" i="36"/>
  <c r="E222" i="36"/>
  <c r="C223" i="36"/>
  <c r="E223" i="36"/>
  <c r="C224" i="36"/>
  <c r="E224" i="36"/>
  <c r="C225" i="36"/>
  <c r="E225" i="36"/>
  <c r="C226" i="36"/>
  <c r="E226" i="36"/>
  <c r="C231" i="36"/>
  <c r="E231" i="36"/>
  <c r="C232" i="36"/>
  <c r="E232" i="36"/>
  <c r="C233" i="36"/>
  <c r="E233" i="36"/>
  <c r="C234" i="36"/>
  <c r="E234" i="36"/>
  <c r="C235" i="36"/>
  <c r="E235" i="36"/>
  <c r="C236" i="36"/>
  <c r="E236" i="36"/>
  <c r="C237" i="36"/>
  <c r="E237" i="36"/>
  <c r="C238" i="36"/>
  <c r="E238" i="36"/>
  <c r="C239" i="36"/>
  <c r="E239" i="36"/>
  <c r="C240" i="36"/>
  <c r="E240" i="36"/>
  <c r="C241" i="36"/>
  <c r="E241" i="36"/>
  <c r="C242" i="36"/>
  <c r="E242" i="36"/>
  <c r="C243" i="36"/>
  <c r="E243" i="36"/>
  <c r="C244" i="36"/>
  <c r="E244" i="36"/>
  <c r="C249" i="36"/>
  <c r="E249" i="36"/>
  <c r="C250" i="36"/>
  <c r="E250" i="36"/>
  <c r="C251" i="36"/>
  <c r="E251" i="36"/>
  <c r="C252" i="36"/>
  <c r="D252" i="36"/>
  <c r="E252" i="36"/>
  <c r="C253" i="36"/>
  <c r="E253" i="36"/>
  <c r="C254" i="36"/>
  <c r="E254" i="36"/>
  <c r="C164" i="36"/>
  <c r="E164" i="36"/>
  <c r="C165" i="36"/>
  <c r="D165" i="36"/>
  <c r="E165" i="36"/>
  <c r="C187" i="36"/>
  <c r="E187" i="36"/>
  <c r="C188" i="36"/>
  <c r="E188" i="36"/>
  <c r="C189" i="36"/>
  <c r="D189" i="36"/>
  <c r="E189" i="36"/>
  <c r="C190" i="36"/>
  <c r="D190" i="36"/>
  <c r="E190" i="36"/>
  <c r="C191" i="36"/>
  <c r="D191" i="36"/>
  <c r="E191" i="36"/>
  <c r="C192" i="36"/>
  <c r="E192" i="36"/>
  <c r="C48" i="36"/>
  <c r="E48" i="36"/>
  <c r="C49" i="36"/>
  <c r="E49" i="36"/>
  <c r="C50" i="36"/>
  <c r="E50" i="36"/>
  <c r="C51" i="36"/>
  <c r="E51" i="36"/>
  <c r="C52" i="36"/>
  <c r="E52" i="36"/>
  <c r="C53" i="36"/>
  <c r="E53" i="36"/>
  <c r="C54" i="36"/>
  <c r="E54" i="36"/>
  <c r="C55" i="36"/>
  <c r="E55" i="36"/>
  <c r="C56" i="36"/>
  <c r="E56" i="36"/>
  <c r="C57" i="36"/>
  <c r="E57" i="36"/>
  <c r="C58" i="36"/>
  <c r="E58" i="36"/>
  <c r="C77" i="36"/>
  <c r="E77" i="36"/>
  <c r="C78" i="36"/>
  <c r="E78" i="36"/>
  <c r="C79" i="36"/>
  <c r="E79" i="36"/>
  <c r="G552" i="35"/>
  <c r="G553" i="35"/>
  <c r="G554" i="35"/>
  <c r="G555" i="35"/>
  <c r="G556" i="35"/>
  <c r="G557" i="35"/>
  <c r="G558" i="35"/>
  <c r="G551" i="35"/>
  <c r="E552" i="35"/>
  <c r="E553" i="35"/>
  <c r="E554" i="35"/>
  <c r="E555" i="35"/>
  <c r="E556" i="35"/>
  <c r="E557" i="35"/>
  <c r="E558" i="35"/>
  <c r="E551" i="35"/>
  <c r="G371" i="35"/>
  <c r="G372" i="35"/>
  <c r="G373" i="35"/>
  <c r="G374" i="35"/>
  <c r="G375" i="35"/>
  <c r="G376" i="35"/>
  <c r="G370" i="35"/>
  <c r="F375" i="35"/>
  <c r="E371" i="35"/>
  <c r="E372" i="35"/>
  <c r="E373" i="35"/>
  <c r="E374" i="35"/>
  <c r="E375" i="35"/>
  <c r="E376" i="35"/>
  <c r="E370" i="35"/>
  <c r="E357" i="35"/>
  <c r="G357" i="35"/>
  <c r="E358" i="35"/>
  <c r="G358" i="35"/>
  <c r="E267" i="35"/>
  <c r="G267" i="35"/>
  <c r="E268" i="35"/>
  <c r="G268" i="35"/>
  <c r="E162" i="35"/>
  <c r="G162" i="35"/>
  <c r="E163" i="35"/>
  <c r="G163" i="35"/>
  <c r="E164" i="35"/>
  <c r="G164" i="35"/>
  <c r="E186" i="35"/>
  <c r="F186" i="35"/>
  <c r="G186" i="35"/>
  <c r="E187" i="35"/>
  <c r="G187" i="35"/>
  <c r="E199" i="35"/>
  <c r="G199" i="35"/>
  <c r="E200" i="35"/>
  <c r="G200" i="35"/>
  <c r="E201" i="35"/>
  <c r="G201" i="35"/>
  <c r="F53" i="14"/>
  <c r="G53" i="14" s="1"/>
  <c r="H53" i="14"/>
  <c r="F20" i="14"/>
  <c r="G20" i="14" s="1"/>
  <c r="H20" i="14"/>
  <c r="F21" i="14"/>
  <c r="G21" i="14" s="1"/>
  <c r="H21" i="14"/>
  <c r="F22" i="14"/>
  <c r="G22" i="14" s="1"/>
  <c r="H22" i="14"/>
  <c r="C28" i="43"/>
  <c r="C29" i="43"/>
  <c r="C30" i="43"/>
  <c r="C31" i="43"/>
  <c r="C32" i="43"/>
  <c r="C33" i="43"/>
  <c r="C27" i="43"/>
  <c r="B28" i="43"/>
  <c r="B29" i="43"/>
  <c r="B30" i="43"/>
  <c r="B31" i="43"/>
  <c r="B32" i="43"/>
  <c r="B33" i="43"/>
  <c r="B27" i="43"/>
  <c r="C17" i="43"/>
  <c r="C18" i="43"/>
  <c r="C19" i="43"/>
  <c r="C20" i="43"/>
  <c r="C21" i="43"/>
  <c r="C22" i="43"/>
  <c r="C16" i="43"/>
  <c r="B17" i="43"/>
  <c r="B18" i="43"/>
  <c r="B19" i="43"/>
  <c r="B20" i="43"/>
  <c r="B21" i="43"/>
  <c r="B22" i="43"/>
  <c r="B16" i="43"/>
  <c r="C6" i="43"/>
  <c r="C7" i="43"/>
  <c r="C8" i="43"/>
  <c r="C9" i="43"/>
  <c r="C10" i="43"/>
  <c r="C11" i="43"/>
  <c r="C5" i="43"/>
  <c r="B6" i="43"/>
  <c r="B7" i="43"/>
  <c r="B8" i="43"/>
  <c r="B9" i="43"/>
  <c r="B10" i="43"/>
  <c r="B11" i="43"/>
  <c r="B5" i="43"/>
  <c r="F22" i="43" l="1"/>
  <c r="G22" i="43"/>
  <c r="F21" i="43"/>
  <c r="G21" i="43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E411" i="1"/>
  <c r="AE412" i="1"/>
  <c r="AE413" i="1"/>
  <c r="AE414" i="1"/>
  <c r="AE415" i="1"/>
  <c r="AE416" i="1"/>
  <c r="AE410" i="1"/>
  <c r="AE409" i="1"/>
  <c r="AD409" i="1"/>
  <c r="AE408" i="1"/>
  <c r="AD408" i="1"/>
  <c r="AE407" i="1"/>
  <c r="AD407" i="1"/>
  <c r="AE406" i="1"/>
  <c r="AD406" i="1"/>
  <c r="AE405" i="1"/>
  <c r="AD405" i="1"/>
  <c r="AE404" i="1"/>
  <c r="AD404" i="1"/>
  <c r="AE403" i="1"/>
  <c r="AD403" i="1"/>
  <c r="AE402" i="1" l="1"/>
  <c r="AD402" i="1"/>
  <c r="AE401" i="1"/>
  <c r="AD401" i="1"/>
  <c r="AE400" i="1"/>
  <c r="AD400" i="1"/>
  <c r="AE399" i="1"/>
  <c r="AD399" i="1"/>
  <c r="AE398" i="1"/>
  <c r="AD398" i="1"/>
  <c r="AE397" i="1"/>
  <c r="AD397" i="1"/>
  <c r="AE396" i="1"/>
  <c r="AD396" i="1"/>
  <c r="AE395" i="1"/>
  <c r="AD395" i="1"/>
  <c r="AE394" i="1"/>
  <c r="AD394" i="1"/>
  <c r="AE393" i="1"/>
  <c r="AD393" i="1"/>
  <c r="AE392" i="1"/>
  <c r="AD392" i="1"/>
  <c r="AE391" i="1"/>
  <c r="AD391" i="1"/>
  <c r="E361" i="35"/>
  <c r="G361" i="35"/>
  <c r="E179" i="35"/>
  <c r="G179" i="35"/>
  <c r="C82" i="36"/>
  <c r="E82" i="36"/>
  <c r="C83" i="36"/>
  <c r="E83" i="36"/>
  <c r="C270" i="36"/>
  <c r="E270" i="36"/>
  <c r="C271" i="36"/>
  <c r="E271" i="36"/>
  <c r="E157" i="35"/>
  <c r="G157" i="35"/>
  <c r="Q75" i="5" l="1"/>
  <c r="R75" i="5" s="1"/>
  <c r="V75" i="5"/>
  <c r="W75" i="5"/>
  <c r="X75" i="5"/>
  <c r="AA75" i="5"/>
  <c r="Q76" i="5"/>
  <c r="R76" i="5" s="1"/>
  <c r="V76" i="5"/>
  <c r="W76" i="5"/>
  <c r="X76" i="5"/>
  <c r="AA76" i="5"/>
  <c r="Q77" i="5"/>
  <c r="R77" i="5" s="1"/>
  <c r="V77" i="5"/>
  <c r="W77" i="5"/>
  <c r="X77" i="5"/>
  <c r="AA77" i="5"/>
  <c r="Q78" i="5"/>
  <c r="R78" i="5" s="1"/>
  <c r="V78" i="5"/>
  <c r="W78" i="5"/>
  <c r="X78" i="5"/>
  <c r="AA78" i="5"/>
  <c r="Q79" i="5"/>
  <c r="R79" i="5" s="1"/>
  <c r="V79" i="5"/>
  <c r="W79" i="5"/>
  <c r="X79" i="5"/>
  <c r="AA79" i="5"/>
  <c r="Y75" i="5" l="1"/>
  <c r="Y79" i="5"/>
  <c r="Y76" i="5"/>
  <c r="Y77" i="5"/>
  <c r="Y78" i="5"/>
  <c r="C65" i="36"/>
  <c r="E65" i="36"/>
  <c r="C66" i="36"/>
  <c r="E66" i="36"/>
  <c r="C67" i="36"/>
  <c r="E67" i="36"/>
  <c r="C68" i="36"/>
  <c r="E68" i="36"/>
  <c r="E53" i="35"/>
  <c r="G53" i="35"/>
  <c r="E54" i="35"/>
  <c r="G54" i="35"/>
  <c r="C276" i="36"/>
  <c r="E276" i="36"/>
  <c r="E307" i="35"/>
  <c r="G307" i="35"/>
  <c r="E308" i="35"/>
  <c r="G308" i="35"/>
  <c r="C64" i="36"/>
  <c r="E64" i="36"/>
  <c r="E359" i="35"/>
  <c r="G359" i="35"/>
  <c r="E360" i="35"/>
  <c r="G360" i="35"/>
  <c r="C76" i="36"/>
  <c r="E76" i="36"/>
  <c r="C80" i="36"/>
  <c r="E80" i="36"/>
  <c r="E188" i="35"/>
  <c r="G188" i="35"/>
  <c r="E189" i="35"/>
  <c r="G189" i="35"/>
  <c r="E338" i="35"/>
  <c r="G338" i="35"/>
  <c r="E339" i="35"/>
  <c r="G339" i="35"/>
  <c r="E165" i="35"/>
  <c r="G165" i="35"/>
  <c r="E166" i="35"/>
  <c r="G166" i="35"/>
  <c r="E244" i="35" l="1"/>
  <c r="G244" i="35"/>
  <c r="Q66" i="5"/>
  <c r="R66" i="5" s="1"/>
  <c r="V66" i="5"/>
  <c r="W66" i="5"/>
  <c r="X66" i="5"/>
  <c r="AA66" i="5"/>
  <c r="Q67" i="5"/>
  <c r="R67" i="5" s="1"/>
  <c r="V67" i="5"/>
  <c r="W67" i="5"/>
  <c r="X67" i="5"/>
  <c r="AA67" i="5"/>
  <c r="Q68" i="5"/>
  <c r="R68" i="5" s="1"/>
  <c r="V68" i="5"/>
  <c r="W68" i="5"/>
  <c r="X68" i="5"/>
  <c r="AA68" i="5"/>
  <c r="Q69" i="5"/>
  <c r="R69" i="5" s="1"/>
  <c r="V69" i="5"/>
  <c r="W69" i="5"/>
  <c r="X69" i="5"/>
  <c r="AA69" i="5"/>
  <c r="Q70" i="5"/>
  <c r="R70" i="5" s="1"/>
  <c r="V70" i="5"/>
  <c r="W70" i="5"/>
  <c r="X70" i="5"/>
  <c r="AA70" i="5"/>
  <c r="Q71" i="5"/>
  <c r="R71" i="5" s="1"/>
  <c r="V71" i="5"/>
  <c r="W71" i="5"/>
  <c r="X71" i="5"/>
  <c r="AA71" i="5"/>
  <c r="Q72" i="5"/>
  <c r="R72" i="5" s="1"/>
  <c r="V72" i="5"/>
  <c r="W72" i="5"/>
  <c r="X72" i="5"/>
  <c r="AA72" i="5"/>
  <c r="Q73" i="5"/>
  <c r="R73" i="5" s="1"/>
  <c r="V73" i="5"/>
  <c r="W73" i="5"/>
  <c r="X73" i="5"/>
  <c r="AA73" i="5"/>
  <c r="Q74" i="5"/>
  <c r="R74" i="5" s="1"/>
  <c r="V74" i="5"/>
  <c r="W74" i="5"/>
  <c r="X74" i="5"/>
  <c r="AA74" i="5"/>
  <c r="Q64" i="5"/>
  <c r="R64" i="5" s="1"/>
  <c r="V64" i="5"/>
  <c r="W64" i="5"/>
  <c r="X64" i="5"/>
  <c r="AA64" i="5"/>
  <c r="Q65" i="5"/>
  <c r="R65" i="5" s="1"/>
  <c r="V65" i="5"/>
  <c r="W65" i="5"/>
  <c r="X65" i="5"/>
  <c r="AA65" i="5"/>
  <c r="Y73" i="5" l="1"/>
  <c r="Y72" i="5"/>
  <c r="Y67" i="5"/>
  <c r="Y68" i="5"/>
  <c r="Y70" i="5"/>
  <c r="Y66" i="5"/>
  <c r="Y74" i="5"/>
  <c r="Y71" i="5"/>
  <c r="Y69" i="5"/>
  <c r="Y64" i="5"/>
  <c r="Y65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2" i="5"/>
  <c r="Q3" i="5"/>
  <c r="R3" i="5" s="1"/>
  <c r="Q4" i="5"/>
  <c r="R4" i="5" s="1"/>
  <c r="Q5" i="5"/>
  <c r="R5" i="5" s="1"/>
  <c r="Q6" i="5"/>
  <c r="R6" i="5" s="1"/>
  <c r="Q7" i="5"/>
  <c r="R7" i="5" s="1"/>
  <c r="Q8" i="5"/>
  <c r="R8" i="5" s="1"/>
  <c r="Q9" i="5"/>
  <c r="R9" i="5" s="1"/>
  <c r="Q10" i="5"/>
  <c r="R10" i="5" s="1"/>
  <c r="Q11" i="5"/>
  <c r="R11" i="5" s="1"/>
  <c r="Q12" i="5"/>
  <c r="R12" i="5" s="1"/>
  <c r="Q13" i="5"/>
  <c r="R13" i="5" s="1"/>
  <c r="Q14" i="5"/>
  <c r="R14" i="5" s="1"/>
  <c r="Q15" i="5"/>
  <c r="R15" i="5" s="1"/>
  <c r="Q16" i="5"/>
  <c r="R16" i="5" s="1"/>
  <c r="Q17" i="5"/>
  <c r="R17" i="5" s="1"/>
  <c r="Q18" i="5"/>
  <c r="R18" i="5" s="1"/>
  <c r="Q19" i="5"/>
  <c r="R19" i="5" s="1"/>
  <c r="Q20" i="5"/>
  <c r="R20" i="5" s="1"/>
  <c r="Q21" i="5"/>
  <c r="R21" i="5" s="1"/>
  <c r="Q22" i="5"/>
  <c r="R22" i="5" s="1"/>
  <c r="Q23" i="5"/>
  <c r="R23" i="5" s="1"/>
  <c r="Q24" i="5"/>
  <c r="R24" i="5" s="1"/>
  <c r="Q25" i="5"/>
  <c r="R25" i="5" s="1"/>
  <c r="Q26" i="5"/>
  <c r="R26" i="5" s="1"/>
  <c r="Q27" i="5"/>
  <c r="R27" i="5" s="1"/>
  <c r="Q28" i="5"/>
  <c r="R28" i="5" s="1"/>
  <c r="Q29" i="5"/>
  <c r="R29" i="5" s="1"/>
  <c r="Q30" i="5"/>
  <c r="R30" i="5" s="1"/>
  <c r="Q31" i="5"/>
  <c r="R31" i="5" s="1"/>
  <c r="Q32" i="5"/>
  <c r="R32" i="5" s="1"/>
  <c r="Q33" i="5"/>
  <c r="R33" i="5" s="1"/>
  <c r="Q34" i="5"/>
  <c r="R34" i="5" s="1"/>
  <c r="Q35" i="5"/>
  <c r="R35" i="5" s="1"/>
  <c r="Q36" i="5"/>
  <c r="R36" i="5" s="1"/>
  <c r="Q37" i="5"/>
  <c r="R37" i="5" s="1"/>
  <c r="Q38" i="5"/>
  <c r="R38" i="5" s="1"/>
  <c r="Q39" i="5"/>
  <c r="R39" i="5" s="1"/>
  <c r="Q40" i="5"/>
  <c r="R40" i="5" s="1"/>
  <c r="Q41" i="5"/>
  <c r="R41" i="5" s="1"/>
  <c r="Q42" i="5"/>
  <c r="R42" i="5" s="1"/>
  <c r="Q43" i="5"/>
  <c r="R43" i="5" s="1"/>
  <c r="Q44" i="5"/>
  <c r="R44" i="5" s="1"/>
  <c r="Q45" i="5"/>
  <c r="R45" i="5" s="1"/>
  <c r="Q46" i="5"/>
  <c r="R46" i="5" s="1"/>
  <c r="Q47" i="5"/>
  <c r="R47" i="5" s="1"/>
  <c r="Q48" i="5"/>
  <c r="R48" i="5" s="1"/>
  <c r="Q49" i="5"/>
  <c r="R49" i="5" s="1"/>
  <c r="Q50" i="5"/>
  <c r="R50" i="5" s="1"/>
  <c r="Q51" i="5"/>
  <c r="R51" i="5" s="1"/>
  <c r="Q52" i="5"/>
  <c r="R52" i="5" s="1"/>
  <c r="Q53" i="5"/>
  <c r="R53" i="5" s="1"/>
  <c r="Q54" i="5"/>
  <c r="R54" i="5" s="1"/>
  <c r="Q55" i="5"/>
  <c r="R55" i="5" s="1"/>
  <c r="Q56" i="5"/>
  <c r="R56" i="5" s="1"/>
  <c r="Q57" i="5"/>
  <c r="R57" i="5" s="1"/>
  <c r="Q58" i="5"/>
  <c r="R58" i="5" s="1"/>
  <c r="Q59" i="5"/>
  <c r="R59" i="5" s="1"/>
  <c r="Q60" i="5"/>
  <c r="R60" i="5" s="1"/>
  <c r="Q61" i="5"/>
  <c r="R61" i="5" s="1"/>
  <c r="Q62" i="5"/>
  <c r="R62" i="5" s="1"/>
  <c r="Q63" i="5"/>
  <c r="R63" i="5" s="1"/>
  <c r="Q2" i="5"/>
  <c r="R2" i="5" s="1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2" i="5"/>
  <c r="C87" i="36"/>
  <c r="E87" i="36"/>
  <c r="C261" i="36"/>
  <c r="E261" i="36"/>
  <c r="Y62" i="5" l="1"/>
  <c r="Y46" i="5"/>
  <c r="Y42" i="5"/>
  <c r="Y40" i="5"/>
  <c r="Y35" i="5"/>
  <c r="Y28" i="5"/>
  <c r="Y20" i="5"/>
  <c r="Y12" i="5"/>
  <c r="Y59" i="5"/>
  <c r="Y54" i="5"/>
  <c r="Y32" i="5"/>
  <c r="Y24" i="5"/>
  <c r="Y16" i="5"/>
  <c r="Y8" i="5"/>
  <c r="Y57" i="5"/>
  <c r="Y51" i="5"/>
  <c r="Y47" i="5"/>
  <c r="Y45" i="5"/>
  <c r="Y43" i="5"/>
  <c r="Y38" i="5"/>
  <c r="Y36" i="5"/>
  <c r="Y33" i="5"/>
  <c r="Y30" i="5"/>
  <c r="Y26" i="5"/>
  <c r="Y22" i="5"/>
  <c r="Y18" i="5"/>
  <c r="Y14" i="5"/>
  <c r="Y10" i="5"/>
  <c r="Y6" i="5"/>
  <c r="Y3" i="5"/>
  <c r="Y61" i="5"/>
  <c r="Y56" i="5"/>
  <c r="Y52" i="5"/>
  <c r="Y41" i="5"/>
  <c r="Y25" i="5"/>
  <c r="Y17" i="5"/>
  <c r="Y60" i="5"/>
  <c r="Y53" i="5"/>
  <c r="Y49" i="5"/>
  <c r="Y44" i="5"/>
  <c r="Y37" i="5"/>
  <c r="Y29" i="5"/>
  <c r="Y21" i="5"/>
  <c r="Y13" i="5"/>
  <c r="Y9" i="5"/>
  <c r="Y5" i="5"/>
  <c r="Y55" i="5"/>
  <c r="Y50" i="5"/>
  <c r="Y48" i="5"/>
  <c r="Y39" i="5"/>
  <c r="Y34" i="5"/>
  <c r="Y31" i="5"/>
  <c r="Y27" i="5"/>
  <c r="Y23" i="5"/>
  <c r="Y19" i="5"/>
  <c r="Y15" i="5"/>
  <c r="Y11" i="5"/>
  <c r="Y7" i="5"/>
  <c r="Y4" i="5"/>
  <c r="Y63" i="5"/>
  <c r="Y58" i="5"/>
  <c r="E366" i="35"/>
  <c r="G366" i="35"/>
  <c r="C81" i="36"/>
  <c r="E81" i="36"/>
  <c r="D5" i="20" l="1"/>
  <c r="D4" i="20"/>
  <c r="D3" i="20"/>
  <c r="D2" i="20"/>
  <c r="P19" i="13" l="1"/>
  <c r="Q19" i="13"/>
  <c r="R19" i="13"/>
  <c r="T19" i="13"/>
  <c r="U19" i="13"/>
  <c r="V19" i="13"/>
  <c r="P20" i="13"/>
  <c r="Q20" i="13"/>
  <c r="R20" i="13"/>
  <c r="T20" i="13"/>
  <c r="U20" i="13"/>
  <c r="V20" i="13"/>
  <c r="P21" i="13"/>
  <c r="Q21" i="13"/>
  <c r="R21" i="13"/>
  <c r="T21" i="13"/>
  <c r="U21" i="13"/>
  <c r="V21" i="13"/>
  <c r="P22" i="13"/>
  <c r="Q22" i="13"/>
  <c r="R22" i="13"/>
  <c r="T22" i="13"/>
  <c r="U22" i="13"/>
  <c r="V22" i="13"/>
  <c r="P23" i="13"/>
  <c r="Q23" i="13"/>
  <c r="R23" i="13"/>
  <c r="T23" i="13"/>
  <c r="U23" i="13"/>
  <c r="V23" i="13"/>
  <c r="P24" i="13"/>
  <c r="Q24" i="13"/>
  <c r="R24" i="13"/>
  <c r="T24" i="13"/>
  <c r="U24" i="13"/>
  <c r="V24" i="13"/>
  <c r="P25" i="13"/>
  <c r="Q25" i="13"/>
  <c r="R25" i="13"/>
  <c r="T25" i="13"/>
  <c r="U25" i="13"/>
  <c r="V25" i="13"/>
  <c r="P40" i="13"/>
  <c r="Q40" i="13"/>
  <c r="R40" i="13"/>
  <c r="T40" i="13"/>
  <c r="U40" i="13"/>
  <c r="V40" i="13"/>
  <c r="P41" i="13"/>
  <c r="Q41" i="13"/>
  <c r="R41" i="13"/>
  <c r="T41" i="13"/>
  <c r="U41" i="13"/>
  <c r="V41" i="13"/>
  <c r="P42" i="13"/>
  <c r="Q42" i="13"/>
  <c r="R42" i="13"/>
  <c r="T42" i="13"/>
  <c r="U42" i="13"/>
  <c r="V42" i="13"/>
  <c r="P43" i="13"/>
  <c r="Q43" i="13"/>
  <c r="R43" i="13"/>
  <c r="T43" i="13"/>
  <c r="U43" i="13"/>
  <c r="V43" i="13"/>
  <c r="P44" i="13"/>
  <c r="Q44" i="13"/>
  <c r="R44" i="13"/>
  <c r="T44" i="13"/>
  <c r="U44" i="13"/>
  <c r="V44" i="13"/>
  <c r="P45" i="13"/>
  <c r="Q45" i="13"/>
  <c r="R45" i="13"/>
  <c r="T45" i="13"/>
  <c r="U45" i="13"/>
  <c r="V45" i="13"/>
  <c r="P46" i="13"/>
  <c r="Q46" i="13"/>
  <c r="R46" i="13"/>
  <c r="T46" i="13"/>
  <c r="U46" i="13"/>
  <c r="V46" i="13"/>
  <c r="P47" i="13"/>
  <c r="Q47" i="13"/>
  <c r="R47" i="13"/>
  <c r="T47" i="13"/>
  <c r="U47" i="13"/>
  <c r="V47" i="13"/>
  <c r="P48" i="13"/>
  <c r="Q48" i="13"/>
  <c r="R48" i="13"/>
  <c r="T48" i="13"/>
  <c r="U48" i="13"/>
  <c r="V48" i="13"/>
  <c r="P49" i="13"/>
  <c r="Q49" i="13"/>
  <c r="R49" i="13"/>
  <c r="T49" i="13"/>
  <c r="U49" i="13"/>
  <c r="V49" i="13"/>
  <c r="P50" i="13"/>
  <c r="Q50" i="13"/>
  <c r="R50" i="13"/>
  <c r="T50" i="13"/>
  <c r="U50" i="13"/>
  <c r="V50" i="13"/>
  <c r="P51" i="13"/>
  <c r="Q51" i="13"/>
  <c r="R51" i="13"/>
  <c r="T51" i="13"/>
  <c r="U51" i="13"/>
  <c r="V51" i="13"/>
  <c r="P52" i="13"/>
  <c r="Q52" i="13"/>
  <c r="R52" i="13"/>
  <c r="T52" i="13"/>
  <c r="U52" i="13"/>
  <c r="V52" i="13"/>
  <c r="P53" i="13"/>
  <c r="Q53" i="13"/>
  <c r="R53" i="13"/>
  <c r="T53" i="13"/>
  <c r="U53" i="13"/>
  <c r="V53" i="13"/>
  <c r="P54" i="13"/>
  <c r="Q54" i="13"/>
  <c r="R54" i="13"/>
  <c r="T54" i="13"/>
  <c r="U54" i="13"/>
  <c r="V54" i="13"/>
  <c r="P55" i="13"/>
  <c r="Q55" i="13"/>
  <c r="R55" i="13"/>
  <c r="T55" i="13"/>
  <c r="U55" i="13"/>
  <c r="V55" i="13"/>
  <c r="P56" i="13"/>
  <c r="Q56" i="13"/>
  <c r="R56" i="13"/>
  <c r="T56" i="13"/>
  <c r="U56" i="13"/>
  <c r="V56" i="13"/>
  <c r="P57" i="13"/>
  <c r="Q57" i="13"/>
  <c r="R57" i="13"/>
  <c r="T57" i="13"/>
  <c r="U57" i="13"/>
  <c r="V57" i="13"/>
  <c r="P58" i="13"/>
  <c r="Q58" i="13"/>
  <c r="R58" i="13"/>
  <c r="T58" i="13"/>
  <c r="U58" i="13"/>
  <c r="V58" i="13"/>
  <c r="P59" i="13"/>
  <c r="Q59" i="13"/>
  <c r="R59" i="13"/>
  <c r="T59" i="13"/>
  <c r="U59" i="13"/>
  <c r="V59" i="13"/>
  <c r="P60" i="13"/>
  <c r="Q60" i="13"/>
  <c r="R60" i="13"/>
  <c r="T60" i="13"/>
  <c r="U60" i="13"/>
  <c r="V60" i="13"/>
  <c r="P61" i="13"/>
  <c r="Q61" i="13"/>
  <c r="R61" i="13"/>
  <c r="T61" i="13"/>
  <c r="U61" i="13"/>
  <c r="V61" i="13"/>
  <c r="P62" i="13"/>
  <c r="Q62" i="13"/>
  <c r="R62" i="13"/>
  <c r="T62" i="13"/>
  <c r="U62" i="13"/>
  <c r="V62" i="13"/>
  <c r="P63" i="13"/>
  <c r="Q63" i="13"/>
  <c r="R63" i="13"/>
  <c r="T63" i="13"/>
  <c r="U63" i="13"/>
  <c r="V63" i="13"/>
  <c r="W2" i="5"/>
  <c r="X2" i="5"/>
  <c r="I33" i="11"/>
  <c r="I45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4" i="11"/>
  <c r="I35" i="11"/>
  <c r="I36" i="11"/>
  <c r="I37" i="11"/>
  <c r="I38" i="11"/>
  <c r="I39" i="11"/>
  <c r="I40" i="11"/>
  <c r="I41" i="11"/>
  <c r="I42" i="11"/>
  <c r="I43" i="11"/>
  <c r="I44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Y2" i="5" l="1"/>
  <c r="S19" i="13"/>
  <c r="W19" i="13"/>
  <c r="S62" i="13"/>
  <c r="S60" i="13"/>
  <c r="S58" i="13"/>
  <c r="S56" i="13"/>
  <c r="S54" i="13"/>
  <c r="S52" i="13"/>
  <c r="S50" i="13"/>
  <c r="S48" i="13"/>
  <c r="S46" i="13"/>
  <c r="S44" i="13"/>
  <c r="S42" i="13"/>
  <c r="S40" i="13"/>
  <c r="S25" i="13"/>
  <c r="S23" i="13"/>
  <c r="S21" i="13"/>
  <c r="S45" i="13"/>
  <c r="S43" i="13"/>
  <c r="S20" i="13"/>
  <c r="W62" i="13"/>
  <c r="W60" i="13"/>
  <c r="W58" i="13"/>
  <c r="W56" i="13"/>
  <c r="W54" i="13"/>
  <c r="W52" i="13"/>
  <c r="W50" i="13"/>
  <c r="W48" i="13"/>
  <c r="W46" i="13"/>
  <c r="W44" i="13"/>
  <c r="W42" i="13"/>
  <c r="W40" i="13"/>
  <c r="W25" i="13"/>
  <c r="W23" i="13"/>
  <c r="W21" i="13"/>
  <c r="W63" i="13"/>
  <c r="W61" i="13"/>
  <c r="W59" i="13"/>
  <c r="W57" i="13"/>
  <c r="W55" i="13"/>
  <c r="W53" i="13"/>
  <c r="W51" i="13"/>
  <c r="W49" i="13"/>
  <c r="W47" i="13"/>
  <c r="W45" i="13"/>
  <c r="W43" i="13"/>
  <c r="W41" i="13"/>
  <c r="W24" i="13"/>
  <c r="W22" i="13"/>
  <c r="W20" i="13"/>
  <c r="S63" i="13"/>
  <c r="S61" i="13"/>
  <c r="S59" i="13"/>
  <c r="S57" i="13"/>
  <c r="S55" i="13"/>
  <c r="S53" i="13"/>
  <c r="S51" i="13"/>
  <c r="S49" i="13"/>
  <c r="S47" i="13"/>
  <c r="S41" i="13"/>
  <c r="S24" i="13"/>
  <c r="S22" i="13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C60" i="7"/>
  <c r="E60" i="7" s="1"/>
  <c r="H60" i="7"/>
  <c r="C95" i="36"/>
  <c r="E95" i="36"/>
  <c r="G60" i="7" l="1"/>
  <c r="F60" i="7"/>
  <c r="C63" i="36"/>
  <c r="E63" i="36"/>
  <c r="E190" i="35" l="1"/>
  <c r="G190" i="35"/>
  <c r="R220" i="1" l="1"/>
  <c r="E191" i="35" l="1"/>
  <c r="G191" i="35"/>
  <c r="E192" i="35"/>
  <c r="G192" i="35"/>
  <c r="R234" i="1"/>
  <c r="R235" i="1"/>
  <c r="R236" i="1"/>
  <c r="R237" i="1"/>
  <c r="R238" i="1"/>
  <c r="E175" i="35"/>
  <c r="G175" i="35"/>
  <c r="E438" i="35"/>
  <c r="G438" i="35"/>
  <c r="E439" i="35"/>
  <c r="G439" i="35"/>
  <c r="E180" i="35" l="1"/>
  <c r="G180" i="35"/>
  <c r="E181" i="35"/>
  <c r="G181" i="35"/>
  <c r="K47" i="34" l="1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I24" i="34"/>
  <c r="J24" i="34"/>
  <c r="K24" i="34"/>
  <c r="I25" i="34"/>
  <c r="J25" i="34"/>
  <c r="K25" i="34"/>
  <c r="I26" i="34"/>
  <c r="J26" i="34"/>
  <c r="K26" i="34"/>
  <c r="E167" i="35" l="1"/>
  <c r="G167" i="35"/>
  <c r="E168" i="35"/>
  <c r="G168" i="35"/>
  <c r="E169" i="35"/>
  <c r="G169" i="35"/>
  <c r="E367" i="35" l="1"/>
  <c r="G367" i="35"/>
  <c r="E368" i="35"/>
  <c r="G368" i="35"/>
  <c r="H46" i="7"/>
  <c r="I46" i="7"/>
  <c r="H47" i="7"/>
  <c r="I47" i="7"/>
  <c r="H48" i="7"/>
  <c r="I48" i="7"/>
  <c r="H49" i="7"/>
  <c r="I49" i="7"/>
  <c r="C46" i="7"/>
  <c r="E46" i="7" s="1"/>
  <c r="C47" i="7"/>
  <c r="E47" i="7" s="1"/>
  <c r="C48" i="7"/>
  <c r="G48" i="7" s="1"/>
  <c r="C45" i="10"/>
  <c r="G45" i="10" s="1"/>
  <c r="H45" i="10"/>
  <c r="C46" i="10"/>
  <c r="G46" i="10" s="1"/>
  <c r="H46" i="10"/>
  <c r="C47" i="10"/>
  <c r="G47" i="10" s="1"/>
  <c r="H47" i="10"/>
  <c r="C68" i="2"/>
  <c r="D68" i="2"/>
  <c r="E68" i="2"/>
  <c r="F68" i="2"/>
  <c r="C69" i="2"/>
  <c r="D69" i="2"/>
  <c r="E69" i="2"/>
  <c r="F69" i="2"/>
  <c r="F31" i="13"/>
  <c r="C70" i="2"/>
  <c r="D70" i="2"/>
  <c r="E70" i="2"/>
  <c r="F70" i="2"/>
  <c r="F32" i="13"/>
  <c r="C71" i="2"/>
  <c r="D71" i="2"/>
  <c r="E71" i="2"/>
  <c r="F71" i="2"/>
  <c r="F33" i="13"/>
  <c r="D46" i="11"/>
  <c r="E46" i="11"/>
  <c r="F46" i="11"/>
  <c r="G46" i="11"/>
  <c r="D47" i="11"/>
  <c r="E47" i="11"/>
  <c r="F47" i="11"/>
  <c r="G47" i="11"/>
  <c r="D48" i="11"/>
  <c r="E48" i="11"/>
  <c r="F48" i="11"/>
  <c r="G48" i="11"/>
  <c r="C31" i="13"/>
  <c r="D31" i="13"/>
  <c r="H31" i="13"/>
  <c r="I31" i="13"/>
  <c r="J31" i="13"/>
  <c r="K31" i="13"/>
  <c r="L31" i="13"/>
  <c r="C32" i="13"/>
  <c r="D32" i="13"/>
  <c r="H32" i="13"/>
  <c r="I32" i="13"/>
  <c r="J32" i="13"/>
  <c r="K32" i="13"/>
  <c r="L32" i="13"/>
  <c r="C33" i="13"/>
  <c r="D33" i="13"/>
  <c r="H33" i="13"/>
  <c r="I33" i="13"/>
  <c r="J33" i="13"/>
  <c r="K33" i="13"/>
  <c r="L33" i="13"/>
  <c r="E46" i="10" l="1"/>
  <c r="I71" i="2"/>
  <c r="I70" i="2"/>
  <c r="E47" i="10"/>
  <c r="I68" i="2"/>
  <c r="E45" i="10"/>
  <c r="M31" i="13"/>
  <c r="M32" i="13"/>
  <c r="K69" i="2"/>
  <c r="E31" i="13"/>
  <c r="G31" i="13" s="1"/>
  <c r="J69" i="2"/>
  <c r="E32" i="13"/>
  <c r="G32" i="13" s="1"/>
  <c r="G47" i="7"/>
  <c r="E33" i="13"/>
  <c r="G33" i="13" s="1"/>
  <c r="K70" i="2"/>
  <c r="M33" i="13"/>
  <c r="F48" i="7"/>
  <c r="F47" i="10"/>
  <c r="F45" i="10"/>
  <c r="E48" i="7"/>
  <c r="F47" i="7"/>
  <c r="G46" i="7"/>
  <c r="J70" i="2"/>
  <c r="K68" i="2"/>
  <c r="F46" i="7"/>
  <c r="H48" i="11"/>
  <c r="K48" i="11" s="1"/>
  <c r="K71" i="2"/>
  <c r="H47" i="11"/>
  <c r="K47" i="11" s="1"/>
  <c r="H46" i="11"/>
  <c r="K46" i="11" s="1"/>
  <c r="J71" i="2"/>
  <c r="J68" i="2"/>
  <c r="F46" i="10"/>
  <c r="I69" i="2"/>
  <c r="J46" i="11" l="1"/>
  <c r="J48" i="11"/>
  <c r="J47" i="11"/>
  <c r="D114" i="43"/>
  <c r="E114" i="43"/>
  <c r="F114" i="43"/>
  <c r="G114" i="43"/>
  <c r="D115" i="43"/>
  <c r="E115" i="43"/>
  <c r="F115" i="43"/>
  <c r="G115" i="43"/>
  <c r="D112" i="43"/>
  <c r="F30" i="43"/>
  <c r="F31" i="43"/>
  <c r="E7" i="43"/>
  <c r="E8" i="43"/>
  <c r="E9" i="43"/>
  <c r="G20" i="43" l="1"/>
  <c r="G9" i="43"/>
  <c r="G8" i="43"/>
  <c r="G31" i="43"/>
  <c r="G30" i="43"/>
  <c r="F19" i="43"/>
  <c r="G19" i="43"/>
  <c r="F8" i="43"/>
  <c r="F7" i="43"/>
  <c r="F20" i="43"/>
  <c r="F9" i="43"/>
  <c r="G7" i="43"/>
  <c r="R106" i="1"/>
  <c r="R107" i="1"/>
  <c r="R108" i="1"/>
  <c r="R74" i="1" l="1"/>
  <c r="R75" i="1"/>
  <c r="R76" i="1"/>
  <c r="R73" i="1"/>
  <c r="I84" i="1"/>
  <c r="I85" i="1"/>
  <c r="I86" i="1"/>
  <c r="I87" i="1"/>
  <c r="I88" i="1"/>
  <c r="I89" i="1"/>
  <c r="G248" i="35"/>
  <c r="G249" i="35" s="1"/>
  <c r="E248" i="35"/>
  <c r="E249" i="35" s="1"/>
  <c r="F30" i="14" l="1"/>
  <c r="G30" i="14" s="1"/>
  <c r="H30" i="14"/>
  <c r="F31" i="14"/>
  <c r="G31" i="14" s="1"/>
  <c r="H31" i="14"/>
  <c r="F32" i="14"/>
  <c r="G32" i="14" s="1"/>
  <c r="H32" i="14"/>
  <c r="F33" i="14"/>
  <c r="G33" i="14" s="1"/>
  <c r="H33" i="14"/>
  <c r="F34" i="14"/>
  <c r="G34" i="14" s="1"/>
  <c r="H34" i="14"/>
  <c r="F35" i="14"/>
  <c r="G35" i="14" s="1"/>
  <c r="H35" i="14"/>
  <c r="D57" i="43"/>
  <c r="E57" i="43"/>
  <c r="F57" i="43"/>
  <c r="G57" i="43"/>
  <c r="D58" i="43"/>
  <c r="E58" i="43"/>
  <c r="F58" i="43"/>
  <c r="G58" i="43"/>
  <c r="D59" i="43"/>
  <c r="E59" i="43"/>
  <c r="F59" i="43"/>
  <c r="G59" i="43"/>
  <c r="E23" i="43" l="1"/>
  <c r="E12" i="43"/>
  <c r="I5" i="34" l="1"/>
  <c r="J5" i="34"/>
  <c r="K5" i="34"/>
  <c r="I3" i="34"/>
  <c r="J3" i="34"/>
  <c r="K3" i="34"/>
  <c r="I4" i="34"/>
  <c r="J4" i="34"/>
  <c r="K4" i="34"/>
  <c r="AF2096" i="33"/>
  <c r="AE2096" i="33"/>
  <c r="AD2096" i="33"/>
  <c r="S2096" i="33"/>
  <c r="AI2096" i="33" s="1"/>
  <c r="J2096" i="33"/>
  <c r="AF2095" i="33"/>
  <c r="AE2095" i="33"/>
  <c r="AD2095" i="33"/>
  <c r="S2095" i="33"/>
  <c r="AI2095" i="33" s="1"/>
  <c r="J2095" i="33"/>
  <c r="AF2094" i="33"/>
  <c r="AE2094" i="33"/>
  <c r="AD2094" i="33"/>
  <c r="S2094" i="33"/>
  <c r="AI2094" i="33" s="1"/>
  <c r="J2094" i="33"/>
  <c r="AF2093" i="33"/>
  <c r="AE2093" i="33"/>
  <c r="AD2093" i="33"/>
  <c r="S2093" i="33"/>
  <c r="AI2093" i="33" s="1"/>
  <c r="J2093" i="33"/>
  <c r="AF2092" i="33"/>
  <c r="AE2092" i="33"/>
  <c r="AD2092" i="33"/>
  <c r="S2092" i="33"/>
  <c r="AI2092" i="33" s="1"/>
  <c r="J2092" i="33"/>
  <c r="AF2091" i="33"/>
  <c r="AE2091" i="33"/>
  <c r="AD2091" i="33"/>
  <c r="S2091" i="33"/>
  <c r="AI2091" i="33" s="1"/>
  <c r="J2091" i="33"/>
  <c r="AF2090" i="33"/>
  <c r="AE2090" i="33"/>
  <c r="AD2090" i="33"/>
  <c r="S2090" i="33"/>
  <c r="AI2090" i="33" s="1"/>
  <c r="J2090" i="33"/>
  <c r="AF2089" i="33"/>
  <c r="AE2089" i="33"/>
  <c r="AD2089" i="33"/>
  <c r="S2089" i="33"/>
  <c r="AI2089" i="33" s="1"/>
  <c r="J2089" i="33"/>
  <c r="AF2088" i="33"/>
  <c r="AE2088" i="33"/>
  <c r="AD2088" i="33"/>
  <c r="S2088" i="33"/>
  <c r="AI2088" i="33" s="1"/>
  <c r="J2088" i="33"/>
  <c r="AF2087" i="33"/>
  <c r="AE2087" i="33"/>
  <c r="AD2087" i="33"/>
  <c r="S2087" i="33"/>
  <c r="AI2087" i="33" s="1"/>
  <c r="J2087" i="33"/>
  <c r="AF2086" i="33"/>
  <c r="AE2086" i="33"/>
  <c r="AD2086" i="33"/>
  <c r="S2086" i="33"/>
  <c r="AI2086" i="33" s="1"/>
  <c r="J2086" i="33"/>
  <c r="AF2085" i="33"/>
  <c r="AE2085" i="33"/>
  <c r="AD2085" i="33"/>
  <c r="S2085" i="33"/>
  <c r="AI2085" i="33" s="1"/>
  <c r="J2085" i="33"/>
  <c r="AF2084" i="33"/>
  <c r="AE2084" i="33"/>
  <c r="AD2084" i="33"/>
  <c r="S2084" i="33"/>
  <c r="AI2084" i="33" s="1"/>
  <c r="J2084" i="33"/>
  <c r="AF2083" i="33"/>
  <c r="AE2083" i="33"/>
  <c r="AD2083" i="33"/>
  <c r="S2083" i="33"/>
  <c r="AI2083" i="33" s="1"/>
  <c r="J2083" i="33"/>
  <c r="AF2082" i="33"/>
  <c r="AE2082" i="33"/>
  <c r="AD2082" i="33"/>
  <c r="S2082" i="33"/>
  <c r="AI2082" i="33" s="1"/>
  <c r="J2082" i="33"/>
  <c r="AF2081" i="33"/>
  <c r="AE2081" i="33"/>
  <c r="AD2081" i="33"/>
  <c r="S2081" i="33"/>
  <c r="AI2081" i="33" s="1"/>
  <c r="J2081" i="33"/>
  <c r="AF2080" i="33"/>
  <c r="AE2080" i="33"/>
  <c r="AD2080" i="33"/>
  <c r="S2080" i="33"/>
  <c r="AI2080" i="33" s="1"/>
  <c r="J2080" i="33"/>
  <c r="AF2079" i="33"/>
  <c r="AE2079" i="33"/>
  <c r="AD2079" i="33"/>
  <c r="S2079" i="33"/>
  <c r="AI2079" i="33" s="1"/>
  <c r="J2079" i="33"/>
  <c r="AF2078" i="33"/>
  <c r="AE2078" i="33"/>
  <c r="AD2078" i="33"/>
  <c r="S2078" i="33"/>
  <c r="AI2078" i="33" s="1"/>
  <c r="J2078" i="33"/>
  <c r="AF2077" i="33"/>
  <c r="AE2077" i="33"/>
  <c r="AD2077" i="33"/>
  <c r="S2077" i="33"/>
  <c r="AI2077" i="33" s="1"/>
  <c r="J2077" i="33"/>
  <c r="AF2076" i="33"/>
  <c r="AE2076" i="33"/>
  <c r="AD2076" i="33"/>
  <c r="S2076" i="33"/>
  <c r="AI2076" i="33" s="1"/>
  <c r="J2076" i="33"/>
  <c r="AF2075" i="33"/>
  <c r="AE2075" i="33"/>
  <c r="AD2075" i="33"/>
  <c r="S2075" i="33"/>
  <c r="AI2075" i="33" s="1"/>
  <c r="J2075" i="33"/>
  <c r="AF2074" i="33"/>
  <c r="AE2074" i="33"/>
  <c r="AD2074" i="33"/>
  <c r="S2074" i="33"/>
  <c r="AI2074" i="33" s="1"/>
  <c r="J2074" i="33"/>
  <c r="AF2073" i="33"/>
  <c r="AE2073" i="33"/>
  <c r="AD2073" i="33"/>
  <c r="S2073" i="33"/>
  <c r="AI2073" i="33" s="1"/>
  <c r="J2073" i="33"/>
  <c r="AF2072" i="33"/>
  <c r="AE2072" i="33"/>
  <c r="AD2072" i="33"/>
  <c r="S2072" i="33"/>
  <c r="AI2072" i="33" s="1"/>
  <c r="J2072" i="33"/>
  <c r="AF2071" i="33"/>
  <c r="AE2071" i="33"/>
  <c r="AD2071" i="33"/>
  <c r="S2071" i="33"/>
  <c r="AI2071" i="33" s="1"/>
  <c r="J2071" i="33"/>
  <c r="AF2070" i="33"/>
  <c r="AE2070" i="33"/>
  <c r="AD2070" i="33"/>
  <c r="S2070" i="33"/>
  <c r="AI2070" i="33" s="1"/>
  <c r="J2070" i="33"/>
  <c r="AF2069" i="33"/>
  <c r="AE2069" i="33"/>
  <c r="AD2069" i="33"/>
  <c r="S2069" i="33"/>
  <c r="AI2069" i="33" s="1"/>
  <c r="J2069" i="33"/>
  <c r="AF2068" i="33"/>
  <c r="AE2068" i="33"/>
  <c r="AD2068" i="33"/>
  <c r="S2068" i="33"/>
  <c r="AI2068" i="33" s="1"/>
  <c r="J2068" i="33"/>
  <c r="AF2067" i="33"/>
  <c r="AE2067" i="33"/>
  <c r="AD2067" i="33"/>
  <c r="S2067" i="33"/>
  <c r="AI2067" i="33" s="1"/>
  <c r="J2067" i="33"/>
  <c r="AF2066" i="33"/>
  <c r="AE2066" i="33"/>
  <c r="AD2066" i="33"/>
  <c r="S2066" i="33"/>
  <c r="AI2066" i="33" s="1"/>
  <c r="J2066" i="33"/>
  <c r="AF2065" i="33"/>
  <c r="AE2065" i="33"/>
  <c r="AD2065" i="33"/>
  <c r="S2065" i="33"/>
  <c r="AI2065" i="33" s="1"/>
  <c r="J2065" i="33"/>
  <c r="AF2064" i="33"/>
  <c r="AE2064" i="33"/>
  <c r="AD2064" i="33"/>
  <c r="S2064" i="33"/>
  <c r="AI2064" i="33" s="1"/>
  <c r="J2064" i="33"/>
  <c r="AF2063" i="33"/>
  <c r="AE2063" i="33"/>
  <c r="AD2063" i="33"/>
  <c r="S2063" i="33"/>
  <c r="AI2063" i="33" s="1"/>
  <c r="J2063" i="33"/>
  <c r="AF2062" i="33"/>
  <c r="AE2062" i="33"/>
  <c r="AD2062" i="33"/>
  <c r="S2062" i="33"/>
  <c r="AI2062" i="33" s="1"/>
  <c r="J2062" i="33"/>
  <c r="AF2061" i="33"/>
  <c r="AE2061" i="33"/>
  <c r="AD2061" i="33"/>
  <c r="S2061" i="33"/>
  <c r="AI2061" i="33" s="1"/>
  <c r="J2061" i="33"/>
  <c r="AF2060" i="33"/>
  <c r="AE2060" i="33"/>
  <c r="AD2060" i="33"/>
  <c r="S2060" i="33"/>
  <c r="AI2060" i="33" s="1"/>
  <c r="J2060" i="33"/>
  <c r="AF2059" i="33"/>
  <c r="AE2059" i="33"/>
  <c r="AD2059" i="33"/>
  <c r="S2059" i="33"/>
  <c r="AI2059" i="33" s="1"/>
  <c r="J2059" i="33"/>
  <c r="AF2058" i="33"/>
  <c r="AE2058" i="33"/>
  <c r="AD2058" i="33"/>
  <c r="S2058" i="33"/>
  <c r="AI2058" i="33" s="1"/>
  <c r="J2058" i="33"/>
  <c r="AF2057" i="33"/>
  <c r="AE2057" i="33"/>
  <c r="AD2057" i="33"/>
  <c r="S2057" i="33"/>
  <c r="AI2057" i="33" s="1"/>
  <c r="J2057" i="33"/>
  <c r="AF2056" i="33"/>
  <c r="AE2056" i="33"/>
  <c r="AD2056" i="33"/>
  <c r="S2056" i="33"/>
  <c r="AI2056" i="33" s="1"/>
  <c r="J2056" i="33"/>
  <c r="AF2055" i="33"/>
  <c r="AE2055" i="33"/>
  <c r="AD2055" i="33"/>
  <c r="S2055" i="33"/>
  <c r="AI2055" i="33" s="1"/>
  <c r="J2055" i="33"/>
  <c r="AF2054" i="33"/>
  <c r="AE2054" i="33"/>
  <c r="AD2054" i="33"/>
  <c r="S2054" i="33"/>
  <c r="AI2054" i="33" s="1"/>
  <c r="J2054" i="33"/>
  <c r="AF2053" i="33"/>
  <c r="AE2053" i="33"/>
  <c r="AD2053" i="33"/>
  <c r="S2053" i="33"/>
  <c r="AI2053" i="33" s="1"/>
  <c r="J2053" i="33"/>
  <c r="AF2052" i="33"/>
  <c r="AE2052" i="33"/>
  <c r="AD2052" i="33"/>
  <c r="S2052" i="33"/>
  <c r="AI2052" i="33" s="1"/>
  <c r="J2052" i="33"/>
  <c r="AF2051" i="33"/>
  <c r="AE2051" i="33"/>
  <c r="AD2051" i="33"/>
  <c r="S2051" i="33"/>
  <c r="AI2051" i="33" s="1"/>
  <c r="J2051" i="33"/>
  <c r="AF2050" i="33"/>
  <c r="AE2050" i="33"/>
  <c r="AD2050" i="33"/>
  <c r="S2050" i="33"/>
  <c r="AI2050" i="33" s="1"/>
  <c r="J2050" i="33"/>
  <c r="AF2049" i="33"/>
  <c r="AE2049" i="33"/>
  <c r="AD2049" i="33"/>
  <c r="S2049" i="33"/>
  <c r="AI2049" i="33" s="1"/>
  <c r="J2049" i="33"/>
  <c r="AF2048" i="33"/>
  <c r="AE2048" i="33"/>
  <c r="AD2048" i="33"/>
  <c r="S2048" i="33"/>
  <c r="AI2048" i="33" s="1"/>
  <c r="J2048" i="33"/>
  <c r="AF2047" i="33"/>
  <c r="AE2047" i="33"/>
  <c r="AD2047" i="33"/>
  <c r="S2047" i="33"/>
  <c r="AI2047" i="33" s="1"/>
  <c r="J2047" i="33"/>
  <c r="AF2046" i="33"/>
  <c r="AE2046" i="33"/>
  <c r="AD2046" i="33"/>
  <c r="S2046" i="33"/>
  <c r="AI2046" i="33" s="1"/>
  <c r="J2046" i="33"/>
  <c r="AF2045" i="33"/>
  <c r="AE2045" i="33"/>
  <c r="AD2045" i="33"/>
  <c r="S2045" i="33"/>
  <c r="AI2045" i="33" s="1"/>
  <c r="J2045" i="33"/>
  <c r="AF2044" i="33"/>
  <c r="AE2044" i="33"/>
  <c r="AD2044" i="33"/>
  <c r="S2044" i="33"/>
  <c r="AI2044" i="33" s="1"/>
  <c r="J2044" i="33"/>
  <c r="AF2043" i="33"/>
  <c r="AE2043" i="33"/>
  <c r="AD2043" i="33"/>
  <c r="S2043" i="33"/>
  <c r="AI2043" i="33" s="1"/>
  <c r="J2043" i="33"/>
  <c r="AF2042" i="33"/>
  <c r="AE2042" i="33"/>
  <c r="AD2042" i="33"/>
  <c r="S2042" i="33"/>
  <c r="AI2042" i="33" s="1"/>
  <c r="J2042" i="33"/>
  <c r="AF2041" i="33"/>
  <c r="AE2041" i="33"/>
  <c r="AD2041" i="33"/>
  <c r="S2041" i="33"/>
  <c r="AI2041" i="33" s="1"/>
  <c r="J2041" i="33"/>
  <c r="AF2040" i="33"/>
  <c r="AE2040" i="33"/>
  <c r="AD2040" i="33"/>
  <c r="S2040" i="33"/>
  <c r="AI2040" i="33" s="1"/>
  <c r="J2040" i="33"/>
  <c r="AF2039" i="33"/>
  <c r="AE2039" i="33"/>
  <c r="AD2039" i="33"/>
  <c r="S2039" i="33"/>
  <c r="AI2039" i="33" s="1"/>
  <c r="J2039" i="33"/>
  <c r="AF2038" i="33"/>
  <c r="AE2038" i="33"/>
  <c r="AD2038" i="33"/>
  <c r="S2038" i="33"/>
  <c r="AI2038" i="33" s="1"/>
  <c r="J2038" i="33"/>
  <c r="AF2037" i="33"/>
  <c r="AE2037" i="33"/>
  <c r="AD2037" i="33"/>
  <c r="S2037" i="33"/>
  <c r="AI2037" i="33" s="1"/>
  <c r="J2037" i="33"/>
  <c r="AF2036" i="33"/>
  <c r="AE2036" i="33"/>
  <c r="AD2036" i="33"/>
  <c r="S2036" i="33"/>
  <c r="AI2036" i="33" s="1"/>
  <c r="J2036" i="33"/>
  <c r="AF2035" i="33"/>
  <c r="AE2035" i="33"/>
  <c r="AD2035" i="33"/>
  <c r="S2035" i="33"/>
  <c r="AI2035" i="33" s="1"/>
  <c r="J2035" i="33"/>
  <c r="AF2034" i="33"/>
  <c r="AE2034" i="33"/>
  <c r="AD2034" i="33"/>
  <c r="S2034" i="33"/>
  <c r="AI2034" i="33" s="1"/>
  <c r="J2034" i="33"/>
  <c r="AF2033" i="33"/>
  <c r="AE2033" i="33"/>
  <c r="AD2033" i="33"/>
  <c r="S2033" i="33"/>
  <c r="AI2033" i="33" s="1"/>
  <c r="J2033" i="33"/>
  <c r="AF2032" i="33"/>
  <c r="AE2032" i="33"/>
  <c r="AD2032" i="33"/>
  <c r="S2032" i="33"/>
  <c r="AI2032" i="33" s="1"/>
  <c r="J2032" i="33"/>
  <c r="AF2031" i="33"/>
  <c r="AE2031" i="33"/>
  <c r="AD2031" i="33"/>
  <c r="S2031" i="33"/>
  <c r="AI2031" i="33" s="1"/>
  <c r="J2031" i="33"/>
  <c r="AF2030" i="33"/>
  <c r="AE2030" i="33"/>
  <c r="AD2030" i="33"/>
  <c r="S2030" i="33"/>
  <c r="AI2030" i="33" s="1"/>
  <c r="J2030" i="33"/>
  <c r="AF2029" i="33"/>
  <c r="AE2029" i="33"/>
  <c r="AD2029" i="33"/>
  <c r="S2029" i="33"/>
  <c r="AI2029" i="33" s="1"/>
  <c r="J2029" i="33"/>
  <c r="AF2028" i="33"/>
  <c r="AE2028" i="33"/>
  <c r="AD2028" i="33"/>
  <c r="S2028" i="33"/>
  <c r="AI2028" i="33" s="1"/>
  <c r="J2028" i="33"/>
  <c r="AF2027" i="33"/>
  <c r="AE2027" i="33"/>
  <c r="AD2027" i="33"/>
  <c r="S2027" i="33"/>
  <c r="AI2027" i="33" s="1"/>
  <c r="J2027" i="33"/>
  <c r="AF2026" i="33"/>
  <c r="AE2026" i="33"/>
  <c r="AD2026" i="33"/>
  <c r="S2026" i="33"/>
  <c r="AI2026" i="33" s="1"/>
  <c r="J2026" i="33"/>
  <c r="AF2025" i="33"/>
  <c r="AE2025" i="33"/>
  <c r="AD2025" i="33"/>
  <c r="S2025" i="33"/>
  <c r="AI2025" i="33" s="1"/>
  <c r="J2025" i="33"/>
  <c r="AF2024" i="33"/>
  <c r="AE2024" i="33"/>
  <c r="AD2024" i="33"/>
  <c r="S2024" i="33"/>
  <c r="AI2024" i="33" s="1"/>
  <c r="J2024" i="33"/>
  <c r="AF2023" i="33"/>
  <c r="AE2023" i="33"/>
  <c r="AD2023" i="33"/>
  <c r="S2023" i="33"/>
  <c r="AI2023" i="33" s="1"/>
  <c r="J2023" i="33"/>
  <c r="AF2022" i="33"/>
  <c r="AE2022" i="33"/>
  <c r="AD2022" i="33"/>
  <c r="S2022" i="33"/>
  <c r="AI2022" i="33" s="1"/>
  <c r="J2022" i="33"/>
  <c r="AF2021" i="33"/>
  <c r="AE2021" i="33"/>
  <c r="AD2021" i="33"/>
  <c r="S2021" i="33"/>
  <c r="AI2021" i="33" s="1"/>
  <c r="J2021" i="33"/>
  <c r="AF2020" i="33"/>
  <c r="AE2020" i="33"/>
  <c r="AD2020" i="33"/>
  <c r="S2020" i="33"/>
  <c r="AI2020" i="33" s="1"/>
  <c r="J2020" i="33"/>
  <c r="AF2019" i="33"/>
  <c r="AE2019" i="33"/>
  <c r="AD2019" i="33"/>
  <c r="S2019" i="33"/>
  <c r="AI2019" i="33" s="1"/>
  <c r="J2019" i="33"/>
  <c r="AF2018" i="33"/>
  <c r="AE2018" i="33"/>
  <c r="AD2018" i="33"/>
  <c r="S2018" i="33"/>
  <c r="AI2018" i="33" s="1"/>
  <c r="J2018" i="33"/>
  <c r="AF2017" i="33"/>
  <c r="AE2017" i="33"/>
  <c r="AD2017" i="33"/>
  <c r="S2017" i="33"/>
  <c r="AI2017" i="33" s="1"/>
  <c r="J2017" i="33"/>
  <c r="AF2016" i="33"/>
  <c r="AE2016" i="33"/>
  <c r="AD2016" i="33"/>
  <c r="S2016" i="33"/>
  <c r="AI2016" i="33" s="1"/>
  <c r="J2016" i="33"/>
  <c r="AF2015" i="33"/>
  <c r="AE2015" i="33"/>
  <c r="AD2015" i="33"/>
  <c r="S2015" i="33"/>
  <c r="AI2015" i="33" s="1"/>
  <c r="J2015" i="33"/>
  <c r="AF2014" i="33"/>
  <c r="AE2014" i="33"/>
  <c r="AD2014" i="33"/>
  <c r="S2014" i="33"/>
  <c r="AI2014" i="33" s="1"/>
  <c r="J2014" i="33"/>
  <c r="AF2013" i="33"/>
  <c r="AE2013" i="33"/>
  <c r="AD2013" i="33"/>
  <c r="S2013" i="33"/>
  <c r="AI2013" i="33" s="1"/>
  <c r="J2013" i="33"/>
  <c r="AF2012" i="33"/>
  <c r="AE2012" i="33"/>
  <c r="AD2012" i="33"/>
  <c r="S2012" i="33"/>
  <c r="AI2012" i="33" s="1"/>
  <c r="J2012" i="33"/>
  <c r="AF2011" i="33"/>
  <c r="AE2011" i="33"/>
  <c r="AD2011" i="33"/>
  <c r="S2011" i="33"/>
  <c r="AI2011" i="33" s="1"/>
  <c r="J2011" i="33"/>
  <c r="AF2010" i="33"/>
  <c r="AE2010" i="33"/>
  <c r="AD2010" i="33"/>
  <c r="S2010" i="33"/>
  <c r="AI2010" i="33" s="1"/>
  <c r="J2010" i="33"/>
  <c r="AF2009" i="33"/>
  <c r="AE2009" i="33"/>
  <c r="AD2009" i="33"/>
  <c r="S2009" i="33"/>
  <c r="AI2009" i="33" s="1"/>
  <c r="J2009" i="33"/>
  <c r="AF2008" i="33"/>
  <c r="AE2008" i="33"/>
  <c r="AD2008" i="33"/>
  <c r="S2008" i="33"/>
  <c r="AI2008" i="33" s="1"/>
  <c r="J2008" i="33"/>
  <c r="AF2007" i="33"/>
  <c r="AE2007" i="33"/>
  <c r="AD2007" i="33"/>
  <c r="S2007" i="33"/>
  <c r="AI2007" i="33" s="1"/>
  <c r="J2007" i="33"/>
  <c r="AF2006" i="33"/>
  <c r="AE2006" i="33"/>
  <c r="AD2006" i="33"/>
  <c r="S2006" i="33"/>
  <c r="AI2006" i="33" s="1"/>
  <c r="J2006" i="33"/>
  <c r="AF2005" i="33"/>
  <c r="AE2005" i="33"/>
  <c r="AD2005" i="33"/>
  <c r="S2005" i="33"/>
  <c r="AI2005" i="33" s="1"/>
  <c r="J2005" i="33"/>
  <c r="AF2004" i="33"/>
  <c r="AE2004" i="33"/>
  <c r="AD2004" i="33"/>
  <c r="S2004" i="33"/>
  <c r="AI2004" i="33" s="1"/>
  <c r="J2004" i="33"/>
  <c r="AF2003" i="33"/>
  <c r="AE2003" i="33"/>
  <c r="AD2003" i="33"/>
  <c r="S2003" i="33"/>
  <c r="AI2003" i="33" s="1"/>
  <c r="J2003" i="33"/>
  <c r="AF2002" i="33"/>
  <c r="AE2002" i="33"/>
  <c r="AD2002" i="33"/>
  <c r="S2002" i="33"/>
  <c r="AI2002" i="33" s="1"/>
  <c r="J2002" i="33"/>
  <c r="AF2001" i="33"/>
  <c r="AE2001" i="33"/>
  <c r="AD2001" i="33"/>
  <c r="S2001" i="33"/>
  <c r="AI2001" i="33" s="1"/>
  <c r="J2001" i="33"/>
  <c r="AF2000" i="33"/>
  <c r="AE2000" i="33"/>
  <c r="AD2000" i="33"/>
  <c r="S2000" i="33"/>
  <c r="AI2000" i="33" s="1"/>
  <c r="J2000" i="33"/>
  <c r="AF1999" i="33"/>
  <c r="AE1999" i="33"/>
  <c r="AD1999" i="33"/>
  <c r="S1999" i="33"/>
  <c r="AI1999" i="33" s="1"/>
  <c r="J1999" i="33"/>
  <c r="AF1998" i="33"/>
  <c r="AE1998" i="33"/>
  <c r="AD1998" i="33"/>
  <c r="S1998" i="33"/>
  <c r="AI1998" i="33" s="1"/>
  <c r="J1998" i="33"/>
  <c r="AF1997" i="33"/>
  <c r="AE1997" i="33"/>
  <c r="AD1997" i="33"/>
  <c r="S1997" i="33"/>
  <c r="AI1997" i="33" s="1"/>
  <c r="J1997" i="33"/>
  <c r="AF1996" i="33"/>
  <c r="AE1996" i="33"/>
  <c r="AD1996" i="33"/>
  <c r="S1996" i="33"/>
  <c r="AI1996" i="33" s="1"/>
  <c r="J1996" i="33"/>
  <c r="AF1995" i="33"/>
  <c r="AE1995" i="33"/>
  <c r="AD1995" i="33"/>
  <c r="S1995" i="33"/>
  <c r="AI1995" i="33" s="1"/>
  <c r="J1995" i="33"/>
  <c r="AF1994" i="33"/>
  <c r="AE1994" i="33"/>
  <c r="AD1994" i="33"/>
  <c r="S1994" i="33"/>
  <c r="AI1994" i="33" s="1"/>
  <c r="J1994" i="33"/>
  <c r="AF1993" i="33"/>
  <c r="AE1993" i="33"/>
  <c r="AD1993" i="33"/>
  <c r="S1993" i="33"/>
  <c r="AI1993" i="33" s="1"/>
  <c r="J1993" i="33"/>
  <c r="AF1992" i="33"/>
  <c r="AE1992" i="33"/>
  <c r="AD1992" i="33"/>
  <c r="S1992" i="33"/>
  <c r="AI1992" i="33" s="1"/>
  <c r="J1992" i="33"/>
  <c r="AF1991" i="33"/>
  <c r="AE1991" i="33"/>
  <c r="AD1991" i="33"/>
  <c r="S1991" i="33"/>
  <c r="AI1991" i="33" s="1"/>
  <c r="J1991" i="33"/>
  <c r="AF1990" i="33"/>
  <c r="AE1990" i="33"/>
  <c r="AD1990" i="33"/>
  <c r="S1990" i="33"/>
  <c r="AI1990" i="33" s="1"/>
  <c r="J1990" i="33"/>
  <c r="AF1989" i="33"/>
  <c r="AE1989" i="33"/>
  <c r="AD1989" i="33"/>
  <c r="S1989" i="33"/>
  <c r="AI1989" i="33" s="1"/>
  <c r="J1989" i="33"/>
  <c r="AF1988" i="33"/>
  <c r="AE1988" i="33"/>
  <c r="AD1988" i="33"/>
  <c r="S1988" i="33"/>
  <c r="AI1988" i="33" s="1"/>
  <c r="J1988" i="33"/>
  <c r="AF1987" i="33"/>
  <c r="AE1987" i="33"/>
  <c r="AD1987" i="33"/>
  <c r="S1987" i="33"/>
  <c r="AI1987" i="33" s="1"/>
  <c r="J1987" i="33"/>
  <c r="AF1986" i="33"/>
  <c r="AE1986" i="33"/>
  <c r="AD1986" i="33"/>
  <c r="S1986" i="33"/>
  <c r="AI1986" i="33" s="1"/>
  <c r="J1986" i="33"/>
  <c r="AF1985" i="33"/>
  <c r="AE1985" i="33"/>
  <c r="AD1985" i="33"/>
  <c r="S1985" i="33"/>
  <c r="AI1985" i="33" s="1"/>
  <c r="J1985" i="33"/>
  <c r="AF1984" i="33"/>
  <c r="AE1984" i="33"/>
  <c r="AD1984" i="33"/>
  <c r="S1984" i="33"/>
  <c r="AI1984" i="33" s="1"/>
  <c r="J1984" i="33"/>
  <c r="AF1983" i="33"/>
  <c r="AE1983" i="33"/>
  <c r="AD1983" i="33"/>
  <c r="S1983" i="33"/>
  <c r="AI1983" i="33" s="1"/>
  <c r="J1983" i="33"/>
  <c r="AF1982" i="33"/>
  <c r="AE1982" i="33"/>
  <c r="AD1982" i="33"/>
  <c r="S1982" i="33"/>
  <c r="AI1982" i="33" s="1"/>
  <c r="J1982" i="33"/>
  <c r="AF1981" i="33"/>
  <c r="AE1981" i="33"/>
  <c r="AD1981" i="33"/>
  <c r="S1981" i="33"/>
  <c r="AI1981" i="33" s="1"/>
  <c r="J1981" i="33"/>
  <c r="AF1980" i="33"/>
  <c r="AE1980" i="33"/>
  <c r="AD1980" i="33"/>
  <c r="S1980" i="33"/>
  <c r="AI1980" i="33" s="1"/>
  <c r="J1980" i="33"/>
  <c r="AF1979" i="33"/>
  <c r="AE1979" i="33"/>
  <c r="AD1979" i="33"/>
  <c r="S1979" i="33"/>
  <c r="AI1979" i="33" s="1"/>
  <c r="J1979" i="33"/>
  <c r="AF1978" i="33"/>
  <c r="AE1978" i="33"/>
  <c r="AD1978" i="33"/>
  <c r="S1978" i="33"/>
  <c r="AI1978" i="33" s="1"/>
  <c r="J1978" i="33"/>
  <c r="AF1977" i="33"/>
  <c r="AE1977" i="33"/>
  <c r="AD1977" i="33"/>
  <c r="S1977" i="33"/>
  <c r="AI1977" i="33" s="1"/>
  <c r="J1977" i="33"/>
  <c r="AF1976" i="33"/>
  <c r="AE1976" i="33"/>
  <c r="AD1976" i="33"/>
  <c r="S1976" i="33"/>
  <c r="AI1976" i="33" s="1"/>
  <c r="J1976" i="33"/>
  <c r="AF1975" i="33"/>
  <c r="AE1975" i="33"/>
  <c r="AD1975" i="33"/>
  <c r="S1975" i="33"/>
  <c r="AI1975" i="33" s="1"/>
  <c r="J1975" i="33"/>
  <c r="AF1974" i="33"/>
  <c r="AE1974" i="33"/>
  <c r="AD1974" i="33"/>
  <c r="S1974" i="33"/>
  <c r="AI1974" i="33" s="1"/>
  <c r="J1974" i="33"/>
  <c r="AF1973" i="33"/>
  <c r="AE1973" i="33"/>
  <c r="AD1973" i="33"/>
  <c r="S1973" i="33"/>
  <c r="AI1973" i="33" s="1"/>
  <c r="J1973" i="33"/>
  <c r="AF1972" i="33"/>
  <c r="AE1972" i="33"/>
  <c r="AD1972" i="33"/>
  <c r="S1972" i="33"/>
  <c r="AI1972" i="33" s="1"/>
  <c r="J1972" i="33"/>
  <c r="AF1971" i="33"/>
  <c r="AE1971" i="33"/>
  <c r="AD1971" i="33"/>
  <c r="S1971" i="33"/>
  <c r="AI1971" i="33" s="1"/>
  <c r="J1971" i="33"/>
  <c r="AF1970" i="33"/>
  <c r="AE1970" i="33"/>
  <c r="AD1970" i="33"/>
  <c r="S1970" i="33"/>
  <c r="AI1970" i="33" s="1"/>
  <c r="J1970" i="33"/>
  <c r="AF1969" i="33"/>
  <c r="AE1969" i="33"/>
  <c r="AD1969" i="33"/>
  <c r="S1969" i="33"/>
  <c r="AI1969" i="33" s="1"/>
  <c r="J1969" i="33"/>
  <c r="AF1968" i="33"/>
  <c r="AE1968" i="33"/>
  <c r="AD1968" i="33"/>
  <c r="S1968" i="33"/>
  <c r="AI1968" i="33" s="1"/>
  <c r="J1968" i="33"/>
  <c r="AF1967" i="33"/>
  <c r="AE1967" i="33"/>
  <c r="AD1967" i="33"/>
  <c r="S1967" i="33"/>
  <c r="AI1967" i="33" s="1"/>
  <c r="J1967" i="33"/>
  <c r="AF1966" i="33"/>
  <c r="AE1966" i="33"/>
  <c r="AD1966" i="33"/>
  <c r="S1966" i="33"/>
  <c r="AI1966" i="33" s="1"/>
  <c r="J1966" i="33"/>
  <c r="AF1965" i="33"/>
  <c r="AE1965" i="33"/>
  <c r="AD1965" i="33"/>
  <c r="S1965" i="33"/>
  <c r="AI1965" i="33" s="1"/>
  <c r="J1965" i="33"/>
  <c r="AF1964" i="33"/>
  <c r="AE1964" i="33"/>
  <c r="AD1964" i="33"/>
  <c r="S1964" i="33"/>
  <c r="AI1964" i="33" s="1"/>
  <c r="J1964" i="33"/>
  <c r="AF1963" i="33"/>
  <c r="AE1963" i="33"/>
  <c r="AD1963" i="33"/>
  <c r="S1963" i="33"/>
  <c r="AI1963" i="33" s="1"/>
  <c r="J1963" i="33"/>
  <c r="AF1962" i="33"/>
  <c r="AE1962" i="33"/>
  <c r="AD1962" i="33"/>
  <c r="S1962" i="33"/>
  <c r="AI1962" i="33" s="1"/>
  <c r="J1962" i="33"/>
  <c r="AF1961" i="33"/>
  <c r="AE1961" i="33"/>
  <c r="AD1961" i="33"/>
  <c r="S1961" i="33"/>
  <c r="AI1961" i="33" s="1"/>
  <c r="J1961" i="33"/>
  <c r="AF1960" i="33"/>
  <c r="AE1960" i="33"/>
  <c r="AD1960" i="33"/>
  <c r="S1960" i="33"/>
  <c r="AI1960" i="33" s="1"/>
  <c r="J1960" i="33"/>
  <c r="AF1959" i="33"/>
  <c r="AE1959" i="33"/>
  <c r="AD1959" i="33"/>
  <c r="S1959" i="33"/>
  <c r="AI1959" i="33" s="1"/>
  <c r="J1959" i="33"/>
  <c r="AF1958" i="33"/>
  <c r="AE1958" i="33"/>
  <c r="AD1958" i="33"/>
  <c r="S1958" i="33"/>
  <c r="AI1958" i="33" s="1"/>
  <c r="J1958" i="33"/>
  <c r="AF1957" i="33"/>
  <c r="AE1957" i="33"/>
  <c r="AD1957" i="33"/>
  <c r="S1957" i="33"/>
  <c r="AI1957" i="33" s="1"/>
  <c r="J1957" i="33"/>
  <c r="AF1956" i="33"/>
  <c r="AE1956" i="33"/>
  <c r="AD1956" i="33"/>
  <c r="S1956" i="33"/>
  <c r="AI1956" i="33" s="1"/>
  <c r="J1956" i="33"/>
  <c r="AF1955" i="33"/>
  <c r="AE1955" i="33"/>
  <c r="AD1955" i="33"/>
  <c r="S1955" i="33"/>
  <c r="AI1955" i="33" s="1"/>
  <c r="J1955" i="33"/>
  <c r="AF1954" i="33"/>
  <c r="AE1954" i="33"/>
  <c r="AD1954" i="33"/>
  <c r="S1954" i="33"/>
  <c r="AI1954" i="33" s="1"/>
  <c r="J1954" i="33"/>
  <c r="AF1953" i="33"/>
  <c r="AE1953" i="33"/>
  <c r="AD1953" i="33"/>
  <c r="S1953" i="33"/>
  <c r="AI1953" i="33" s="1"/>
  <c r="J1953" i="33"/>
  <c r="AF1952" i="33"/>
  <c r="AE1952" i="33"/>
  <c r="AD1952" i="33"/>
  <c r="S1952" i="33"/>
  <c r="AI1952" i="33" s="1"/>
  <c r="J1952" i="33"/>
  <c r="AF1951" i="33"/>
  <c r="AE1951" i="33"/>
  <c r="AD1951" i="33"/>
  <c r="S1951" i="33"/>
  <c r="AI1951" i="33" s="1"/>
  <c r="J1951" i="33"/>
  <c r="AF1950" i="33"/>
  <c r="AE1950" i="33"/>
  <c r="AD1950" i="33"/>
  <c r="S1950" i="33"/>
  <c r="AI1950" i="33" s="1"/>
  <c r="J1950" i="33"/>
  <c r="AF1949" i="33"/>
  <c r="AE1949" i="33"/>
  <c r="AD1949" i="33"/>
  <c r="S1949" i="33"/>
  <c r="AI1949" i="33" s="1"/>
  <c r="J1949" i="33"/>
  <c r="AF1948" i="33"/>
  <c r="AE1948" i="33"/>
  <c r="AD1948" i="33"/>
  <c r="S1948" i="33"/>
  <c r="AI1948" i="33" s="1"/>
  <c r="J1948" i="33"/>
  <c r="AF1947" i="33"/>
  <c r="AE1947" i="33"/>
  <c r="AD1947" i="33"/>
  <c r="S1947" i="33"/>
  <c r="AI1947" i="33" s="1"/>
  <c r="J1947" i="33"/>
  <c r="AF1946" i="33"/>
  <c r="AE1946" i="33"/>
  <c r="AD1946" i="33"/>
  <c r="S1946" i="33"/>
  <c r="AI1946" i="33" s="1"/>
  <c r="J1946" i="33"/>
  <c r="AF1945" i="33"/>
  <c r="AE1945" i="33"/>
  <c r="AD1945" i="33"/>
  <c r="S1945" i="33"/>
  <c r="AI1945" i="33" s="1"/>
  <c r="J1945" i="33"/>
  <c r="AF1944" i="33"/>
  <c r="AE1944" i="33"/>
  <c r="AD1944" i="33"/>
  <c r="S1944" i="33"/>
  <c r="AI1944" i="33" s="1"/>
  <c r="J1944" i="33"/>
  <c r="AF1943" i="33"/>
  <c r="AE1943" i="33"/>
  <c r="AD1943" i="33"/>
  <c r="S1943" i="33"/>
  <c r="AI1943" i="33" s="1"/>
  <c r="J1943" i="33"/>
  <c r="AF1942" i="33"/>
  <c r="AE1942" i="33"/>
  <c r="AD1942" i="33"/>
  <c r="S1942" i="33"/>
  <c r="AI1942" i="33" s="1"/>
  <c r="J1942" i="33"/>
  <c r="AF1941" i="33"/>
  <c r="AE1941" i="33"/>
  <c r="AD1941" i="33"/>
  <c r="S1941" i="33"/>
  <c r="AI1941" i="33" s="1"/>
  <c r="J1941" i="33"/>
  <c r="AF1940" i="33"/>
  <c r="AE1940" i="33"/>
  <c r="AD1940" i="33"/>
  <c r="S1940" i="33"/>
  <c r="AI1940" i="33" s="1"/>
  <c r="J1940" i="33"/>
  <c r="AF1939" i="33"/>
  <c r="AE1939" i="33"/>
  <c r="AD1939" i="33"/>
  <c r="S1939" i="33"/>
  <c r="AI1939" i="33" s="1"/>
  <c r="J1939" i="33"/>
  <c r="AF1938" i="33"/>
  <c r="AE1938" i="33"/>
  <c r="AD1938" i="33"/>
  <c r="S1938" i="33"/>
  <c r="AI1938" i="33" s="1"/>
  <c r="J1938" i="33"/>
  <c r="AF1937" i="33"/>
  <c r="AE1937" i="33"/>
  <c r="AD1937" i="33"/>
  <c r="S1937" i="33"/>
  <c r="AI1937" i="33" s="1"/>
  <c r="J1937" i="33"/>
  <c r="AF1936" i="33"/>
  <c r="AE1936" i="33"/>
  <c r="AD1936" i="33"/>
  <c r="S1936" i="33"/>
  <c r="AI1936" i="33" s="1"/>
  <c r="J1936" i="33"/>
  <c r="AF1935" i="33"/>
  <c r="AE1935" i="33"/>
  <c r="AD1935" i="33"/>
  <c r="S1935" i="33"/>
  <c r="AI1935" i="33" s="1"/>
  <c r="J1935" i="33"/>
  <c r="AF1934" i="33"/>
  <c r="AE1934" i="33"/>
  <c r="AD1934" i="33"/>
  <c r="S1934" i="33"/>
  <c r="AI1934" i="33" s="1"/>
  <c r="J1934" i="33"/>
  <c r="AF1933" i="33"/>
  <c r="AE1933" i="33"/>
  <c r="AD1933" i="33"/>
  <c r="S1933" i="33"/>
  <c r="AI1933" i="33" s="1"/>
  <c r="J1933" i="33"/>
  <c r="AF1932" i="33"/>
  <c r="AE1932" i="33"/>
  <c r="AD1932" i="33"/>
  <c r="S1932" i="33"/>
  <c r="AI1932" i="33" s="1"/>
  <c r="J1932" i="33"/>
  <c r="AF1931" i="33"/>
  <c r="AE1931" i="33"/>
  <c r="AD1931" i="33"/>
  <c r="S1931" i="33"/>
  <c r="AI1931" i="33" s="1"/>
  <c r="J1931" i="33"/>
  <c r="AF1930" i="33"/>
  <c r="AE1930" i="33"/>
  <c r="AD1930" i="33"/>
  <c r="S1930" i="33"/>
  <c r="AI1930" i="33" s="1"/>
  <c r="J1930" i="33"/>
  <c r="AF1929" i="33"/>
  <c r="AE1929" i="33"/>
  <c r="AD1929" i="33"/>
  <c r="S1929" i="33"/>
  <c r="AI1929" i="33" s="1"/>
  <c r="J1929" i="33"/>
  <c r="AF1928" i="33"/>
  <c r="AE1928" i="33"/>
  <c r="AD1928" i="33"/>
  <c r="S1928" i="33"/>
  <c r="AI1928" i="33" s="1"/>
  <c r="J1928" i="33"/>
  <c r="AF1927" i="33"/>
  <c r="AE1927" i="33"/>
  <c r="AD1927" i="33"/>
  <c r="S1927" i="33"/>
  <c r="AI1927" i="33" s="1"/>
  <c r="J1927" i="33"/>
  <c r="AF1926" i="33"/>
  <c r="AE1926" i="33"/>
  <c r="AD1926" i="33"/>
  <c r="S1926" i="33"/>
  <c r="AI1926" i="33" s="1"/>
  <c r="J1926" i="33"/>
  <c r="AF1925" i="33"/>
  <c r="AE1925" i="33"/>
  <c r="AD1925" i="33"/>
  <c r="S1925" i="33"/>
  <c r="AI1925" i="33" s="1"/>
  <c r="J1925" i="33"/>
  <c r="AF1924" i="33"/>
  <c r="AE1924" i="33"/>
  <c r="AD1924" i="33"/>
  <c r="S1924" i="33"/>
  <c r="AI1924" i="33" s="1"/>
  <c r="J1924" i="33"/>
  <c r="AF1923" i="33"/>
  <c r="AE1923" i="33"/>
  <c r="AD1923" i="33"/>
  <c r="S1923" i="33"/>
  <c r="AI1923" i="33" s="1"/>
  <c r="J1923" i="33"/>
  <c r="AF1922" i="33"/>
  <c r="AE1922" i="33"/>
  <c r="AD1922" i="33"/>
  <c r="S1922" i="33"/>
  <c r="AI1922" i="33" s="1"/>
  <c r="J1922" i="33"/>
  <c r="AF1921" i="33"/>
  <c r="AE1921" i="33"/>
  <c r="AD1921" i="33"/>
  <c r="S1921" i="33"/>
  <c r="AI1921" i="33" s="1"/>
  <c r="J1921" i="33"/>
  <c r="AF1920" i="33"/>
  <c r="AE1920" i="33"/>
  <c r="AD1920" i="33"/>
  <c r="S1920" i="33"/>
  <c r="AI1920" i="33" s="1"/>
  <c r="J1920" i="33"/>
  <c r="AF1919" i="33"/>
  <c r="AE1919" i="33"/>
  <c r="AD1919" i="33"/>
  <c r="S1919" i="33"/>
  <c r="AI1919" i="33" s="1"/>
  <c r="J1919" i="33"/>
  <c r="AF1918" i="33"/>
  <c r="AE1918" i="33"/>
  <c r="AD1918" i="33"/>
  <c r="S1918" i="33"/>
  <c r="AI1918" i="33" s="1"/>
  <c r="J1918" i="33"/>
  <c r="AF1917" i="33"/>
  <c r="AE1917" i="33"/>
  <c r="AD1917" i="33"/>
  <c r="S1917" i="33"/>
  <c r="AI1917" i="33" s="1"/>
  <c r="J1917" i="33"/>
  <c r="AF1916" i="33"/>
  <c r="AE1916" i="33"/>
  <c r="AD1916" i="33"/>
  <c r="S1916" i="33"/>
  <c r="AI1916" i="33" s="1"/>
  <c r="J1916" i="33"/>
  <c r="AF1915" i="33"/>
  <c r="AE1915" i="33"/>
  <c r="AD1915" i="33"/>
  <c r="S1915" i="33"/>
  <c r="AI1915" i="33" s="1"/>
  <c r="J1915" i="33"/>
  <c r="AF1914" i="33"/>
  <c r="AE1914" i="33"/>
  <c r="AD1914" i="33"/>
  <c r="S1914" i="33"/>
  <c r="AI1914" i="33" s="1"/>
  <c r="J1914" i="33"/>
  <c r="AF1913" i="33"/>
  <c r="AE1913" i="33"/>
  <c r="AD1913" i="33"/>
  <c r="S1913" i="33"/>
  <c r="AI1913" i="33" s="1"/>
  <c r="J1913" i="33"/>
  <c r="AF1912" i="33"/>
  <c r="AE1912" i="33"/>
  <c r="AD1912" i="33"/>
  <c r="S1912" i="33"/>
  <c r="AI1912" i="33" s="1"/>
  <c r="J1912" i="33"/>
  <c r="AF1911" i="33"/>
  <c r="AE1911" i="33"/>
  <c r="AD1911" i="33"/>
  <c r="S1911" i="33"/>
  <c r="AI1911" i="33" s="1"/>
  <c r="J1911" i="33"/>
  <c r="AF1910" i="33"/>
  <c r="AE1910" i="33"/>
  <c r="AD1910" i="33"/>
  <c r="S1910" i="33"/>
  <c r="AI1910" i="33" s="1"/>
  <c r="J1910" i="33"/>
  <c r="AF1909" i="33"/>
  <c r="AE1909" i="33"/>
  <c r="AD1909" i="33"/>
  <c r="S1909" i="33"/>
  <c r="AI1909" i="33" s="1"/>
  <c r="J1909" i="33"/>
  <c r="AF1908" i="33"/>
  <c r="AE1908" i="33"/>
  <c r="AD1908" i="33"/>
  <c r="S1908" i="33"/>
  <c r="AI1908" i="33" s="1"/>
  <c r="J1908" i="33"/>
  <c r="AF1907" i="33"/>
  <c r="AE1907" i="33"/>
  <c r="AD1907" i="33"/>
  <c r="S1907" i="33"/>
  <c r="AI1907" i="33" s="1"/>
  <c r="J1907" i="33"/>
  <c r="AF1906" i="33"/>
  <c r="AE1906" i="33"/>
  <c r="AD1906" i="33"/>
  <c r="S1906" i="33"/>
  <c r="AI1906" i="33" s="1"/>
  <c r="J1906" i="33"/>
  <c r="AF1905" i="33"/>
  <c r="AE1905" i="33"/>
  <c r="AD1905" i="33"/>
  <c r="S1905" i="33"/>
  <c r="AI1905" i="33" s="1"/>
  <c r="J1905" i="33"/>
  <c r="AF1904" i="33"/>
  <c r="AE1904" i="33"/>
  <c r="AD1904" i="33"/>
  <c r="S1904" i="33"/>
  <c r="AI1904" i="33" s="1"/>
  <c r="J1904" i="33"/>
  <c r="AF1903" i="33"/>
  <c r="AE1903" i="33"/>
  <c r="AD1903" i="33"/>
  <c r="S1903" i="33"/>
  <c r="AI1903" i="33" s="1"/>
  <c r="J1903" i="33"/>
  <c r="AF1902" i="33"/>
  <c r="AE1902" i="33"/>
  <c r="AD1902" i="33"/>
  <c r="S1902" i="33"/>
  <c r="AI1902" i="33" s="1"/>
  <c r="J1902" i="33"/>
  <c r="AF1901" i="33"/>
  <c r="AE1901" i="33"/>
  <c r="AD1901" i="33"/>
  <c r="S1901" i="33"/>
  <c r="AI1901" i="33" s="1"/>
  <c r="J1901" i="33"/>
  <c r="AF1900" i="33"/>
  <c r="AE1900" i="33"/>
  <c r="AD1900" i="33"/>
  <c r="S1900" i="33"/>
  <c r="AI1900" i="33" s="1"/>
  <c r="J1900" i="33"/>
  <c r="AF1899" i="33"/>
  <c r="AE1899" i="33"/>
  <c r="AD1899" i="33"/>
  <c r="S1899" i="33"/>
  <c r="AI1899" i="33" s="1"/>
  <c r="J1899" i="33"/>
  <c r="AF1898" i="33"/>
  <c r="AE1898" i="33"/>
  <c r="AD1898" i="33"/>
  <c r="S1898" i="33"/>
  <c r="AI1898" i="33" s="1"/>
  <c r="J1898" i="33"/>
  <c r="AF1897" i="33"/>
  <c r="AE1897" i="33"/>
  <c r="AD1897" i="33"/>
  <c r="S1897" i="33"/>
  <c r="AI1897" i="33" s="1"/>
  <c r="J1897" i="33"/>
  <c r="AF1896" i="33"/>
  <c r="AE1896" i="33"/>
  <c r="AD1896" i="33"/>
  <c r="S1896" i="33"/>
  <c r="AI1896" i="33" s="1"/>
  <c r="J1896" i="33"/>
  <c r="AF1895" i="33"/>
  <c r="AE1895" i="33"/>
  <c r="AD1895" i="33"/>
  <c r="S1895" i="33"/>
  <c r="AI1895" i="33" s="1"/>
  <c r="J1895" i="33"/>
  <c r="AF1894" i="33"/>
  <c r="AE1894" i="33"/>
  <c r="AD1894" i="33"/>
  <c r="S1894" i="33"/>
  <c r="AI1894" i="33" s="1"/>
  <c r="J1894" i="33"/>
  <c r="AF1893" i="33"/>
  <c r="AE1893" i="33"/>
  <c r="AD1893" i="33"/>
  <c r="S1893" i="33"/>
  <c r="AI1893" i="33" s="1"/>
  <c r="J1893" i="33"/>
  <c r="AF1892" i="33"/>
  <c r="AE1892" i="33"/>
  <c r="AD1892" i="33"/>
  <c r="S1892" i="33"/>
  <c r="AI1892" i="33" s="1"/>
  <c r="J1892" i="33"/>
  <c r="AF1891" i="33"/>
  <c r="AE1891" i="33"/>
  <c r="AD1891" i="33"/>
  <c r="S1891" i="33"/>
  <c r="AI1891" i="33" s="1"/>
  <c r="J1891" i="33"/>
  <c r="AF1890" i="33"/>
  <c r="AE1890" i="33"/>
  <c r="AD1890" i="33"/>
  <c r="S1890" i="33"/>
  <c r="AI1890" i="33" s="1"/>
  <c r="J1890" i="33"/>
  <c r="AF1889" i="33"/>
  <c r="AE1889" i="33"/>
  <c r="AD1889" i="33"/>
  <c r="S1889" i="33"/>
  <c r="AI1889" i="33" s="1"/>
  <c r="J1889" i="33"/>
  <c r="AF1888" i="33"/>
  <c r="AE1888" i="33"/>
  <c r="AD1888" i="33"/>
  <c r="S1888" i="33"/>
  <c r="AI1888" i="33" s="1"/>
  <c r="J1888" i="33"/>
  <c r="AF1887" i="33"/>
  <c r="AE1887" i="33"/>
  <c r="AD1887" i="33"/>
  <c r="S1887" i="33"/>
  <c r="AI1887" i="33" s="1"/>
  <c r="J1887" i="33"/>
  <c r="AF1886" i="33"/>
  <c r="AE1886" i="33"/>
  <c r="AD1886" i="33"/>
  <c r="S1886" i="33"/>
  <c r="AI1886" i="33" s="1"/>
  <c r="J1886" i="33"/>
  <c r="AF1885" i="33"/>
  <c r="AE1885" i="33"/>
  <c r="AD1885" i="33"/>
  <c r="S1885" i="33"/>
  <c r="AI1885" i="33" s="1"/>
  <c r="J1885" i="33"/>
  <c r="AF1884" i="33"/>
  <c r="AE1884" i="33"/>
  <c r="AD1884" i="33"/>
  <c r="S1884" i="33"/>
  <c r="AI1884" i="33" s="1"/>
  <c r="J1884" i="33"/>
  <c r="AF1883" i="33"/>
  <c r="AE1883" i="33"/>
  <c r="AD1883" i="33"/>
  <c r="S1883" i="33"/>
  <c r="AI1883" i="33" s="1"/>
  <c r="J1883" i="33"/>
  <c r="AF1882" i="33"/>
  <c r="AE1882" i="33"/>
  <c r="AD1882" i="33"/>
  <c r="S1882" i="33"/>
  <c r="AI1882" i="33" s="1"/>
  <c r="J1882" i="33"/>
  <c r="AF1881" i="33"/>
  <c r="AE1881" i="33"/>
  <c r="AD1881" i="33"/>
  <c r="S1881" i="33"/>
  <c r="AI1881" i="33" s="1"/>
  <c r="J1881" i="33"/>
  <c r="AF1880" i="33"/>
  <c r="AE1880" i="33"/>
  <c r="AD1880" i="33"/>
  <c r="S1880" i="33"/>
  <c r="AI1880" i="33" s="1"/>
  <c r="J1880" i="33"/>
  <c r="AF1879" i="33"/>
  <c r="AE1879" i="33"/>
  <c r="AD1879" i="33"/>
  <c r="S1879" i="33"/>
  <c r="AI1879" i="33" s="1"/>
  <c r="J1879" i="33"/>
  <c r="AF1878" i="33"/>
  <c r="AE1878" i="33"/>
  <c r="AD1878" i="33"/>
  <c r="S1878" i="33"/>
  <c r="AI1878" i="33" s="1"/>
  <c r="J1878" i="33"/>
  <c r="AF1877" i="33"/>
  <c r="AE1877" i="33"/>
  <c r="AD1877" i="33"/>
  <c r="S1877" i="33"/>
  <c r="AI1877" i="33" s="1"/>
  <c r="J1877" i="33"/>
  <c r="AF1876" i="33"/>
  <c r="AE1876" i="33"/>
  <c r="AD1876" i="33"/>
  <c r="S1876" i="33"/>
  <c r="AI1876" i="33" s="1"/>
  <c r="J1876" i="33"/>
  <c r="AF1875" i="33"/>
  <c r="AE1875" i="33"/>
  <c r="AD1875" i="33"/>
  <c r="S1875" i="33"/>
  <c r="AI1875" i="33" s="1"/>
  <c r="J1875" i="33"/>
  <c r="AF1874" i="33"/>
  <c r="AE1874" i="33"/>
  <c r="AD1874" i="33"/>
  <c r="S1874" i="33"/>
  <c r="AI1874" i="33" s="1"/>
  <c r="J1874" i="33"/>
  <c r="AF1873" i="33"/>
  <c r="AE1873" i="33"/>
  <c r="AD1873" i="33"/>
  <c r="S1873" i="33"/>
  <c r="AI1873" i="33" s="1"/>
  <c r="J1873" i="33"/>
  <c r="AF1872" i="33"/>
  <c r="AE1872" i="33"/>
  <c r="AD1872" i="33"/>
  <c r="S1872" i="33"/>
  <c r="AI1872" i="33" s="1"/>
  <c r="J1872" i="33"/>
  <c r="AF1871" i="33"/>
  <c r="AE1871" i="33"/>
  <c r="AD1871" i="33"/>
  <c r="S1871" i="33"/>
  <c r="AI1871" i="33" s="1"/>
  <c r="J1871" i="33"/>
  <c r="AF1870" i="33"/>
  <c r="AE1870" i="33"/>
  <c r="AD1870" i="33"/>
  <c r="S1870" i="33"/>
  <c r="AI1870" i="33" s="1"/>
  <c r="J1870" i="33"/>
  <c r="AF1869" i="33"/>
  <c r="AE1869" i="33"/>
  <c r="AD1869" i="33"/>
  <c r="S1869" i="33"/>
  <c r="AI1869" i="33" s="1"/>
  <c r="J1869" i="33"/>
  <c r="AF1868" i="33"/>
  <c r="AE1868" i="33"/>
  <c r="AD1868" i="33"/>
  <c r="S1868" i="33"/>
  <c r="AI1868" i="33" s="1"/>
  <c r="J1868" i="33"/>
  <c r="AF1867" i="33"/>
  <c r="AE1867" i="33"/>
  <c r="AD1867" i="33"/>
  <c r="S1867" i="33"/>
  <c r="AI1867" i="33" s="1"/>
  <c r="J1867" i="33"/>
  <c r="AF1866" i="33"/>
  <c r="AE1866" i="33"/>
  <c r="AD1866" i="33"/>
  <c r="S1866" i="33"/>
  <c r="AI1866" i="33" s="1"/>
  <c r="J1866" i="33"/>
  <c r="AF1865" i="33"/>
  <c r="AE1865" i="33"/>
  <c r="AD1865" i="33"/>
  <c r="S1865" i="33"/>
  <c r="AI1865" i="33" s="1"/>
  <c r="J1865" i="33"/>
  <c r="AF1864" i="33"/>
  <c r="AE1864" i="33"/>
  <c r="AD1864" i="33"/>
  <c r="S1864" i="33"/>
  <c r="AI1864" i="33" s="1"/>
  <c r="J1864" i="33"/>
  <c r="AF1863" i="33"/>
  <c r="AE1863" i="33"/>
  <c r="AD1863" i="33"/>
  <c r="S1863" i="33"/>
  <c r="AI1863" i="33" s="1"/>
  <c r="J1863" i="33"/>
  <c r="AF1862" i="33"/>
  <c r="AE1862" i="33"/>
  <c r="AD1862" i="33"/>
  <c r="S1862" i="33"/>
  <c r="AI1862" i="33" s="1"/>
  <c r="J1862" i="33"/>
  <c r="AF1861" i="33"/>
  <c r="AE1861" i="33"/>
  <c r="AD1861" i="33"/>
  <c r="S1861" i="33"/>
  <c r="AI1861" i="33" s="1"/>
  <c r="J1861" i="33"/>
  <c r="AF1860" i="33"/>
  <c r="AE1860" i="33"/>
  <c r="AD1860" i="33"/>
  <c r="S1860" i="33"/>
  <c r="AI1860" i="33" s="1"/>
  <c r="J1860" i="33"/>
  <c r="AF1859" i="33"/>
  <c r="AE1859" i="33"/>
  <c r="AD1859" i="33"/>
  <c r="S1859" i="33"/>
  <c r="AI1859" i="33" s="1"/>
  <c r="J1859" i="33"/>
  <c r="AF1858" i="33"/>
  <c r="AE1858" i="33"/>
  <c r="AD1858" i="33"/>
  <c r="S1858" i="33"/>
  <c r="AI1858" i="33" s="1"/>
  <c r="J1858" i="33"/>
  <c r="AF1857" i="33"/>
  <c r="AE1857" i="33"/>
  <c r="AD1857" i="33"/>
  <c r="S1857" i="33"/>
  <c r="AI1857" i="33" s="1"/>
  <c r="J1857" i="33"/>
  <c r="AF1856" i="33"/>
  <c r="AE1856" i="33"/>
  <c r="AD1856" i="33"/>
  <c r="S1856" i="33"/>
  <c r="AI1856" i="33" s="1"/>
  <c r="J1856" i="33"/>
  <c r="AF1855" i="33"/>
  <c r="AE1855" i="33"/>
  <c r="AD1855" i="33"/>
  <c r="S1855" i="33"/>
  <c r="AI1855" i="33" s="1"/>
  <c r="J1855" i="33"/>
  <c r="AF1854" i="33"/>
  <c r="AE1854" i="33"/>
  <c r="AD1854" i="33"/>
  <c r="S1854" i="33"/>
  <c r="AI1854" i="33" s="1"/>
  <c r="J1854" i="33"/>
  <c r="AF1853" i="33"/>
  <c r="AE1853" i="33"/>
  <c r="AD1853" i="33"/>
  <c r="S1853" i="33"/>
  <c r="AI1853" i="33" s="1"/>
  <c r="J1853" i="33"/>
  <c r="AF1852" i="33"/>
  <c r="AE1852" i="33"/>
  <c r="AD1852" i="33"/>
  <c r="S1852" i="33"/>
  <c r="AI1852" i="33" s="1"/>
  <c r="J1852" i="33"/>
  <c r="AF1851" i="33"/>
  <c r="AE1851" i="33"/>
  <c r="AD1851" i="33"/>
  <c r="S1851" i="33"/>
  <c r="AI1851" i="33" s="1"/>
  <c r="J1851" i="33"/>
  <c r="AF1850" i="33"/>
  <c r="AE1850" i="33"/>
  <c r="AD1850" i="33"/>
  <c r="S1850" i="33"/>
  <c r="AI1850" i="33" s="1"/>
  <c r="J1850" i="33"/>
  <c r="AF1849" i="33"/>
  <c r="AE1849" i="33"/>
  <c r="AD1849" i="33"/>
  <c r="S1849" i="33"/>
  <c r="AI1849" i="33" s="1"/>
  <c r="J1849" i="33"/>
  <c r="AF1848" i="33"/>
  <c r="AE1848" i="33"/>
  <c r="AD1848" i="33"/>
  <c r="S1848" i="33"/>
  <c r="AI1848" i="33" s="1"/>
  <c r="J1848" i="33"/>
  <c r="AF1847" i="33"/>
  <c r="AE1847" i="33"/>
  <c r="AD1847" i="33"/>
  <c r="S1847" i="33"/>
  <c r="AI1847" i="33" s="1"/>
  <c r="J1847" i="33"/>
  <c r="AF1846" i="33"/>
  <c r="AE1846" i="33"/>
  <c r="AD1846" i="33"/>
  <c r="S1846" i="33"/>
  <c r="AI1846" i="33" s="1"/>
  <c r="J1846" i="33"/>
  <c r="AF1845" i="33"/>
  <c r="AE1845" i="33"/>
  <c r="AD1845" i="33"/>
  <c r="S1845" i="33"/>
  <c r="AI1845" i="33" s="1"/>
  <c r="J1845" i="33"/>
  <c r="AF1844" i="33"/>
  <c r="AE1844" i="33"/>
  <c r="AD1844" i="33"/>
  <c r="S1844" i="33"/>
  <c r="AI1844" i="33" s="1"/>
  <c r="J1844" i="33"/>
  <c r="AF1843" i="33"/>
  <c r="AE1843" i="33"/>
  <c r="AD1843" i="33"/>
  <c r="S1843" i="33"/>
  <c r="AI1843" i="33" s="1"/>
  <c r="J1843" i="33"/>
  <c r="AF1842" i="33"/>
  <c r="AE1842" i="33"/>
  <c r="AD1842" i="33"/>
  <c r="S1842" i="33"/>
  <c r="AI1842" i="33" s="1"/>
  <c r="J1842" i="33"/>
  <c r="AF1841" i="33"/>
  <c r="AE1841" i="33"/>
  <c r="AD1841" i="33"/>
  <c r="S1841" i="33"/>
  <c r="AI1841" i="33" s="1"/>
  <c r="J1841" i="33"/>
  <c r="AF1840" i="33"/>
  <c r="AE1840" i="33"/>
  <c r="AD1840" i="33"/>
  <c r="S1840" i="33"/>
  <c r="AI1840" i="33" s="1"/>
  <c r="J1840" i="33"/>
  <c r="AF1839" i="33"/>
  <c r="AE1839" i="33"/>
  <c r="AD1839" i="33"/>
  <c r="S1839" i="33"/>
  <c r="AI1839" i="33" s="1"/>
  <c r="J1839" i="33"/>
  <c r="AF1838" i="33"/>
  <c r="AE1838" i="33"/>
  <c r="AD1838" i="33"/>
  <c r="S1838" i="33"/>
  <c r="AI1838" i="33" s="1"/>
  <c r="J1838" i="33"/>
  <c r="AF1837" i="33"/>
  <c r="AE1837" i="33"/>
  <c r="AD1837" i="33"/>
  <c r="S1837" i="33"/>
  <c r="AI1837" i="33" s="1"/>
  <c r="J1837" i="33"/>
  <c r="AF1836" i="33"/>
  <c r="AE1836" i="33"/>
  <c r="AD1836" i="33"/>
  <c r="S1836" i="33"/>
  <c r="AI1836" i="33" s="1"/>
  <c r="J1836" i="33"/>
  <c r="AF1835" i="33"/>
  <c r="AE1835" i="33"/>
  <c r="AD1835" i="33"/>
  <c r="S1835" i="33"/>
  <c r="AI1835" i="33" s="1"/>
  <c r="J1835" i="33"/>
  <c r="AF1834" i="33"/>
  <c r="AE1834" i="33"/>
  <c r="AD1834" i="33"/>
  <c r="S1834" i="33"/>
  <c r="AI1834" i="33" s="1"/>
  <c r="J1834" i="33"/>
  <c r="AF1833" i="33"/>
  <c r="AE1833" i="33"/>
  <c r="AD1833" i="33"/>
  <c r="S1833" i="33"/>
  <c r="AI1833" i="33" s="1"/>
  <c r="J1833" i="33"/>
  <c r="AF1832" i="33"/>
  <c r="AE1832" i="33"/>
  <c r="AD1832" i="33"/>
  <c r="S1832" i="33"/>
  <c r="AI1832" i="33" s="1"/>
  <c r="J1832" i="33"/>
  <c r="AF1831" i="33"/>
  <c r="AE1831" i="33"/>
  <c r="AD1831" i="33"/>
  <c r="S1831" i="33"/>
  <c r="AI1831" i="33" s="1"/>
  <c r="J1831" i="33"/>
  <c r="AF1830" i="33"/>
  <c r="AE1830" i="33"/>
  <c r="AD1830" i="33"/>
  <c r="S1830" i="33"/>
  <c r="AI1830" i="33" s="1"/>
  <c r="J1830" i="33"/>
  <c r="AF1829" i="33"/>
  <c r="AE1829" i="33"/>
  <c r="AD1829" i="33"/>
  <c r="S1829" i="33"/>
  <c r="AI1829" i="33" s="1"/>
  <c r="J1829" i="33"/>
  <c r="AF1828" i="33"/>
  <c r="AE1828" i="33"/>
  <c r="AD1828" i="33"/>
  <c r="S1828" i="33"/>
  <c r="AI1828" i="33" s="1"/>
  <c r="J1828" i="33"/>
  <c r="AF1827" i="33"/>
  <c r="AE1827" i="33"/>
  <c r="AD1827" i="33"/>
  <c r="S1827" i="33"/>
  <c r="AI1827" i="33" s="1"/>
  <c r="J1827" i="33"/>
  <c r="AF1826" i="33"/>
  <c r="AE1826" i="33"/>
  <c r="AD1826" i="33"/>
  <c r="S1826" i="33"/>
  <c r="AI1826" i="33" s="1"/>
  <c r="J1826" i="33"/>
  <c r="AF1825" i="33"/>
  <c r="AE1825" i="33"/>
  <c r="AD1825" i="33"/>
  <c r="S1825" i="33"/>
  <c r="AI1825" i="33" s="1"/>
  <c r="J1825" i="33"/>
  <c r="AF1824" i="33"/>
  <c r="AE1824" i="33"/>
  <c r="AD1824" i="33"/>
  <c r="S1824" i="33"/>
  <c r="AI1824" i="33" s="1"/>
  <c r="J1824" i="33"/>
  <c r="AF1823" i="33"/>
  <c r="AE1823" i="33"/>
  <c r="AD1823" i="33"/>
  <c r="S1823" i="33"/>
  <c r="AI1823" i="33" s="1"/>
  <c r="J1823" i="33"/>
  <c r="AF1822" i="33"/>
  <c r="AE1822" i="33"/>
  <c r="AD1822" i="33"/>
  <c r="S1822" i="33"/>
  <c r="AI1822" i="33" s="1"/>
  <c r="J1822" i="33"/>
  <c r="AF1821" i="33"/>
  <c r="AE1821" i="33"/>
  <c r="AD1821" i="33"/>
  <c r="S1821" i="33"/>
  <c r="AI1821" i="33" s="1"/>
  <c r="J1821" i="33"/>
  <c r="AF1820" i="33"/>
  <c r="AE1820" i="33"/>
  <c r="AD1820" i="33"/>
  <c r="S1820" i="33"/>
  <c r="AI1820" i="33" s="1"/>
  <c r="J1820" i="33"/>
  <c r="AF1819" i="33"/>
  <c r="AE1819" i="33"/>
  <c r="AD1819" i="33"/>
  <c r="S1819" i="33"/>
  <c r="AI1819" i="33" s="1"/>
  <c r="J1819" i="33"/>
  <c r="AF1818" i="33"/>
  <c r="AE1818" i="33"/>
  <c r="AD1818" i="33"/>
  <c r="S1818" i="33"/>
  <c r="AI1818" i="33" s="1"/>
  <c r="J1818" i="33"/>
  <c r="AF1817" i="33"/>
  <c r="AE1817" i="33"/>
  <c r="AD1817" i="33"/>
  <c r="S1817" i="33"/>
  <c r="AI1817" i="33" s="1"/>
  <c r="J1817" i="33"/>
  <c r="AF1816" i="33"/>
  <c r="AE1816" i="33"/>
  <c r="AD1816" i="33"/>
  <c r="S1816" i="33"/>
  <c r="AI1816" i="33" s="1"/>
  <c r="J1816" i="33"/>
  <c r="AF1815" i="33"/>
  <c r="AE1815" i="33"/>
  <c r="AD1815" i="33"/>
  <c r="S1815" i="33"/>
  <c r="AI1815" i="33" s="1"/>
  <c r="J1815" i="33"/>
  <c r="AF1814" i="33"/>
  <c r="AE1814" i="33"/>
  <c r="AD1814" i="33"/>
  <c r="S1814" i="33"/>
  <c r="AI1814" i="33" s="1"/>
  <c r="J1814" i="33"/>
  <c r="AF1813" i="33"/>
  <c r="AE1813" i="33"/>
  <c r="AD1813" i="33"/>
  <c r="S1813" i="33"/>
  <c r="AI1813" i="33" s="1"/>
  <c r="J1813" i="33"/>
  <c r="AF1812" i="33"/>
  <c r="AE1812" i="33"/>
  <c r="AD1812" i="33"/>
  <c r="S1812" i="33"/>
  <c r="AI1812" i="33" s="1"/>
  <c r="J1812" i="33"/>
  <c r="AI1811" i="33"/>
  <c r="AF1811" i="33"/>
  <c r="AE1811" i="33"/>
  <c r="AD1811" i="33"/>
  <c r="J1811" i="33"/>
  <c r="AF1810" i="33"/>
  <c r="AE1810" i="33"/>
  <c r="AD1810" i="33"/>
  <c r="S1810" i="33"/>
  <c r="AI1810" i="33" s="1"/>
  <c r="J1810" i="33"/>
  <c r="AF1809" i="33"/>
  <c r="AE1809" i="33"/>
  <c r="AD1809" i="33"/>
  <c r="S1809" i="33"/>
  <c r="AI1809" i="33" s="1"/>
  <c r="J1809" i="33"/>
  <c r="AF1808" i="33"/>
  <c r="AE1808" i="33"/>
  <c r="AD1808" i="33"/>
  <c r="S1808" i="33"/>
  <c r="AI1808" i="33" s="1"/>
  <c r="J1808" i="33"/>
  <c r="AF1807" i="33"/>
  <c r="AE1807" i="33"/>
  <c r="AD1807" i="33"/>
  <c r="S1807" i="33"/>
  <c r="AI1807" i="33" s="1"/>
  <c r="J1807" i="33"/>
  <c r="AF1806" i="33"/>
  <c r="AE1806" i="33"/>
  <c r="AD1806" i="33"/>
  <c r="S1806" i="33"/>
  <c r="AI1806" i="33" s="1"/>
  <c r="J1806" i="33"/>
  <c r="AF1805" i="33"/>
  <c r="AE1805" i="33"/>
  <c r="AD1805" i="33"/>
  <c r="S1805" i="33"/>
  <c r="AI1805" i="33" s="1"/>
  <c r="J1805" i="33"/>
  <c r="AF1804" i="33"/>
  <c r="AE1804" i="33"/>
  <c r="AD1804" i="33"/>
  <c r="S1804" i="33"/>
  <c r="AI1804" i="33" s="1"/>
  <c r="J1804" i="33"/>
  <c r="B2" i="38"/>
  <c r="B3" i="38"/>
  <c r="B4" i="38"/>
  <c r="B5" i="38"/>
  <c r="E239" i="35"/>
  <c r="G239" i="35"/>
  <c r="E240" i="35"/>
  <c r="G240" i="35"/>
  <c r="B291" i="38" l="1"/>
  <c r="AG1809" i="33"/>
  <c r="AG1813" i="33"/>
  <c r="AG1817" i="33"/>
  <c r="AG1821" i="33"/>
  <c r="AG1829" i="33"/>
  <c r="AG1845" i="33"/>
  <c r="AG1861" i="33"/>
  <c r="AG1877" i="33"/>
  <c r="AG1885" i="33"/>
  <c r="AG1893" i="33"/>
  <c r="AG1917" i="33"/>
  <c r="AG1925" i="33"/>
  <c r="AG2089" i="33"/>
  <c r="AG2010" i="33"/>
  <c r="AG2022" i="33"/>
  <c r="AG1843" i="33"/>
  <c r="AG1851" i="33"/>
  <c r="AG1859" i="33"/>
  <c r="AG1867" i="33"/>
  <c r="AG1883" i="33"/>
  <c r="AG1903" i="33"/>
  <c r="AG1915" i="33"/>
  <c r="AG1923" i="33"/>
  <c r="AG1999" i="33"/>
  <c r="AG1804" i="33"/>
  <c r="AG1805" i="33"/>
  <c r="AG1808" i="33"/>
  <c r="AG1824" i="33"/>
  <c r="AG1840" i="33"/>
  <c r="AG1856" i="33"/>
  <c r="AG1872" i="33"/>
  <c r="AG1888" i="33"/>
  <c r="AG1900" i="33"/>
  <c r="AG1920" i="33"/>
  <c r="AG1972" i="33"/>
  <c r="AG1975" i="33"/>
  <c r="AG1979" i="33"/>
  <c r="AG1980" i="33"/>
  <c r="AG2028" i="33"/>
  <c r="AG2048" i="33"/>
  <c r="AG2056" i="33"/>
  <c r="AG2075" i="33"/>
  <c r="AG2076" i="33"/>
  <c r="AG1822" i="33"/>
  <c r="AG1838" i="33"/>
  <c r="AG1854" i="33"/>
  <c r="AG1870" i="33"/>
  <c r="AG1886" i="33"/>
  <c r="AG1898" i="33"/>
  <c r="AG1910" i="33"/>
  <c r="AG1918" i="33"/>
  <c r="AG1974" i="33"/>
  <c r="AG1990" i="33"/>
  <c r="AG1994" i="33"/>
  <c r="AG2030" i="33"/>
  <c r="AG2054" i="33"/>
  <c r="AG2058" i="33"/>
  <c r="AG2066" i="33"/>
  <c r="AG2074" i="33"/>
  <c r="AG2086" i="33"/>
  <c r="AG1811" i="33"/>
  <c r="AG1814" i="33"/>
  <c r="AG1818" i="33"/>
  <c r="AG1825" i="33"/>
  <c r="AG1828" i="33"/>
  <c r="AG1831" i="33"/>
  <c r="AG1839" i="33"/>
  <c r="AG1842" i="33"/>
  <c r="AG1846" i="33"/>
  <c r="AG1850" i="33"/>
  <c r="AG1863" i="33"/>
  <c r="AG1868" i="33"/>
  <c r="AG1874" i="33"/>
  <c r="AG1878" i="33"/>
  <c r="AG1882" i="33"/>
  <c r="AG1889" i="33"/>
  <c r="AG1899" i="33"/>
  <c r="AG1902" i="33"/>
  <c r="AG1909" i="33"/>
  <c r="AG1919" i="33"/>
  <c r="AG1926" i="33"/>
  <c r="AG1929" i="33"/>
  <c r="AG1937" i="33"/>
  <c r="AG1938" i="33"/>
  <c r="AG1941" i="33"/>
  <c r="AG1946" i="33"/>
  <c r="AG1949" i="33"/>
  <c r="AG1950" i="33"/>
  <c r="AG1953" i="33"/>
  <c r="AG1958" i="33"/>
  <c r="AG1961" i="33"/>
  <c r="AG1970" i="33"/>
  <c r="AG1983" i="33"/>
  <c r="AG1986" i="33"/>
  <c r="AG1998" i="33"/>
  <c r="AG2014" i="33"/>
  <c r="AG2018" i="33"/>
  <c r="AG2062" i="33"/>
  <c r="AG2078" i="33"/>
  <c r="AG2090" i="33"/>
  <c r="AG2096" i="33"/>
  <c r="AG1820" i="33"/>
  <c r="AG1826" i="33"/>
  <c r="AG1830" i="33"/>
  <c r="AG1834" i="33"/>
  <c r="AG1841" i="33"/>
  <c r="AG1855" i="33"/>
  <c r="AG1858" i="33"/>
  <c r="AG1862" i="33"/>
  <c r="AG1866" i="33"/>
  <c r="AG1873" i="33"/>
  <c r="AG1875" i="33"/>
  <c r="AG1884" i="33"/>
  <c r="AG1887" i="33"/>
  <c r="AG1890" i="33"/>
  <c r="AG1894" i="33"/>
  <c r="AG1901" i="33"/>
  <c r="AG1904" i="33"/>
  <c r="AG1907" i="33"/>
  <c r="AG1914" i="33"/>
  <c r="AG1932" i="33"/>
  <c r="AG1936" i="33"/>
  <c r="AG1944" i="33"/>
  <c r="AG1948" i="33"/>
  <c r="AG1956" i="33"/>
  <c r="AG1960" i="33"/>
  <c r="AG1968" i="33"/>
  <c r="AG1987" i="33"/>
  <c r="AG1988" i="33"/>
  <c r="AG1991" i="33"/>
  <c r="AG2015" i="33"/>
  <c r="AG2034" i="33"/>
  <c r="AG2038" i="33"/>
  <c r="AG2041" i="33"/>
  <c r="AG2057" i="33"/>
  <c r="AG2063" i="33"/>
  <c r="AG1836" i="33"/>
  <c r="AG1852" i="33"/>
  <c r="AG1916" i="33"/>
  <c r="AG2006" i="33"/>
  <c r="AG2027" i="33"/>
  <c r="AG2047" i="33"/>
  <c r="AG2070" i="33"/>
  <c r="AG2077" i="33"/>
  <c r="AG1891" i="33"/>
  <c r="AG1930" i="33"/>
  <c r="AG1942" i="33"/>
  <c r="AG1954" i="33"/>
  <c r="AG1966" i="33"/>
  <c r="AG1997" i="33"/>
  <c r="AG2036" i="33"/>
  <c r="AG2068" i="33"/>
  <c r="AG2084" i="33"/>
  <c r="AG1827" i="33"/>
  <c r="AG1857" i="33"/>
  <c r="AG1905" i="33"/>
  <c r="AG1921" i="33"/>
  <c r="AG1984" i="33"/>
  <c r="AG1816" i="33"/>
  <c r="AG1832" i="33"/>
  <c r="AG1848" i="33"/>
  <c r="AG1864" i="33"/>
  <c r="AG1880" i="33"/>
  <c r="AG1896" i="33"/>
  <c r="AG1912" i="33"/>
  <c r="AG1928" i="33"/>
  <c r="AG1940" i="33"/>
  <c r="AG1952" i="33"/>
  <c r="AG1964" i="33"/>
  <c r="AG1971" i="33"/>
  <c r="AG1982" i="33"/>
  <c r="AG2009" i="33"/>
  <c r="AG2016" i="33"/>
  <c r="AG2032" i="33"/>
  <c r="AG2043" i="33"/>
  <c r="AG2050" i="33"/>
  <c r="AG2064" i="33"/>
  <c r="AG2082" i="33"/>
  <c r="AG2095" i="33"/>
  <c r="AG1823" i="33"/>
  <c r="AG1837" i="33"/>
  <c r="AG1853" i="33"/>
  <c r="AG1869" i="33"/>
  <c r="AG1871" i="33"/>
  <c r="AG1933" i="33"/>
  <c r="AG1945" i="33"/>
  <c r="AG1957" i="33"/>
  <c r="AG1962" i="33"/>
  <c r="AG1978" i="33"/>
  <c r="AG2002" i="33"/>
  <c r="AG2055" i="33"/>
  <c r="AG1812" i="33"/>
  <c r="AG1844" i="33"/>
  <c r="AG1860" i="33"/>
  <c r="AG1876" i="33"/>
  <c r="AG1892" i="33"/>
  <c r="AG1908" i="33"/>
  <c r="AG1924" i="33"/>
  <c r="AG1976" i="33"/>
  <c r="AG2000" i="33"/>
  <c r="AG2026" i="33"/>
  <c r="AG2046" i="33"/>
  <c r="AG1819" i="33"/>
  <c r="AG1833" i="33"/>
  <c r="AG1835" i="33"/>
  <c r="AG1849" i="33"/>
  <c r="AG1865" i="33"/>
  <c r="AG1881" i="33"/>
  <c r="AG1897" i="33"/>
  <c r="AG1906" i="33"/>
  <c r="AG1913" i="33"/>
  <c r="AG1922" i="33"/>
  <c r="AG1996" i="33"/>
  <c r="AG2035" i="33"/>
  <c r="AG2067" i="33"/>
  <c r="AG1934" i="33"/>
  <c r="AG2083" i="33"/>
  <c r="AG2094" i="33"/>
  <c r="AG1815" i="33"/>
  <c r="AG1847" i="33"/>
  <c r="AG1879" i="33"/>
  <c r="AG1895" i="33"/>
  <c r="AG1911" i="33"/>
  <c r="AG1927" i="33"/>
  <c r="AG1992" i="33"/>
  <c r="AG2003" i="33"/>
  <c r="AG2008" i="33"/>
  <c r="AG2029" i="33"/>
  <c r="AG2042" i="33"/>
  <c r="AG1807" i="33"/>
  <c r="AG2012" i="33"/>
  <c r="AG2039" i="33"/>
  <c r="AG2060" i="33"/>
  <c r="AG2087" i="33"/>
  <c r="AG2004" i="33"/>
  <c r="AG2025" i="33"/>
  <c r="AG2031" i="33"/>
  <c r="AG2052" i="33"/>
  <c r="AG2073" i="33"/>
  <c r="AG2079" i="33"/>
  <c r="AG2023" i="33"/>
  <c r="AG2044" i="33"/>
  <c r="AG2071" i="33"/>
  <c r="AG2092" i="33"/>
  <c r="AG2013" i="33"/>
  <c r="AG2019" i="33"/>
  <c r="AG2040" i="33"/>
  <c r="AG2061" i="33"/>
  <c r="AG2088" i="33"/>
  <c r="AG1806" i="33"/>
  <c r="AG1810" i="33"/>
  <c r="AG2011" i="33"/>
  <c r="AG2059" i="33"/>
  <c r="AG2080" i="33"/>
  <c r="AG2007" i="33"/>
  <c r="AG2024" i="33"/>
  <c r="AG2045" i="33"/>
  <c r="AG2051" i="33"/>
  <c r="AG2072" i="33"/>
  <c r="AG2093" i="33"/>
  <c r="AG1995" i="33"/>
  <c r="AG2020" i="33"/>
  <c r="AG2091" i="33"/>
  <c r="I27" i="34"/>
  <c r="K27" i="34"/>
  <c r="J27" i="34"/>
  <c r="AG1993" i="33"/>
  <c r="AG1989" i="33"/>
  <c r="AG2005" i="33"/>
  <c r="AG2021" i="33"/>
  <c r="AG2037" i="33"/>
  <c r="AG2053" i="33"/>
  <c r="AG2069" i="33"/>
  <c r="AG2085" i="33"/>
  <c r="AG1931" i="33"/>
  <c r="AG1935" i="33"/>
  <c r="AG1939" i="33"/>
  <c r="AG1943" i="33"/>
  <c r="AG1947" i="33"/>
  <c r="AG1951" i="33"/>
  <c r="AG1955" i="33"/>
  <c r="AG1959" i="33"/>
  <c r="AG1963" i="33"/>
  <c r="AG1965" i="33"/>
  <c r="AG1967" i="33"/>
  <c r="AG1969" i="33"/>
  <c r="AG1973" i="33"/>
  <c r="AG1977" i="33"/>
  <c r="AG1981" i="33"/>
  <c r="AG1985" i="33"/>
  <c r="AG2001" i="33"/>
  <c r="AG2017" i="33"/>
  <c r="AG2033" i="33"/>
  <c r="AG2049" i="33"/>
  <c r="AG2065" i="33"/>
  <c r="AG2081" i="33"/>
  <c r="AE390" i="1" l="1"/>
  <c r="AD390" i="1"/>
  <c r="E134" i="35"/>
  <c r="G134" i="35"/>
  <c r="E135" i="35"/>
  <c r="G135" i="35"/>
  <c r="AE389" i="1"/>
  <c r="AD389" i="1"/>
  <c r="AE388" i="1"/>
  <c r="AD388" i="1"/>
  <c r="AE387" i="1"/>
  <c r="AD387" i="1"/>
  <c r="AE386" i="1" l="1"/>
  <c r="AD386" i="1"/>
  <c r="E151" i="35" l="1"/>
  <c r="G151" i="35"/>
  <c r="E152" i="35"/>
  <c r="G152" i="35"/>
  <c r="AE385" i="1"/>
  <c r="AD385" i="1"/>
  <c r="AE384" i="1"/>
  <c r="AD384" i="1"/>
  <c r="AE383" i="1" l="1"/>
  <c r="AD383" i="1"/>
  <c r="AE382" i="1"/>
  <c r="AD382" i="1"/>
  <c r="AE381" i="1"/>
  <c r="AD381" i="1"/>
  <c r="AE380" i="1"/>
  <c r="AD380" i="1"/>
  <c r="AE379" i="1"/>
  <c r="AD379" i="1"/>
  <c r="AE378" i="1"/>
  <c r="AD378" i="1"/>
  <c r="AE377" i="1"/>
  <c r="AD377" i="1"/>
  <c r="AE376" i="1"/>
  <c r="AD376" i="1"/>
  <c r="E334" i="35"/>
  <c r="G334" i="35"/>
  <c r="AE375" i="1"/>
  <c r="AD375" i="1"/>
  <c r="C313" i="36"/>
  <c r="E313" i="36"/>
  <c r="C314" i="36"/>
  <c r="E314" i="36"/>
  <c r="C315" i="36"/>
  <c r="E315" i="36"/>
  <c r="E320" i="35"/>
  <c r="G320" i="35"/>
  <c r="AE374" i="1"/>
  <c r="AD374" i="1"/>
  <c r="AE373" i="1"/>
  <c r="AD373" i="1"/>
  <c r="AE372" i="1" l="1"/>
  <c r="AD372" i="1"/>
  <c r="AE371" i="1"/>
  <c r="AD371" i="1"/>
  <c r="AE370" i="1"/>
  <c r="AD370" i="1"/>
  <c r="AE369" i="1"/>
  <c r="AD369" i="1"/>
  <c r="AE368" i="1"/>
  <c r="AD368" i="1"/>
  <c r="AE367" i="1"/>
  <c r="AD367" i="1"/>
  <c r="AE366" i="1"/>
  <c r="AD366" i="1"/>
  <c r="AE365" i="1"/>
  <c r="AD365" i="1"/>
  <c r="AE364" i="1"/>
  <c r="AD364" i="1"/>
  <c r="AE363" i="1"/>
  <c r="AD363" i="1"/>
  <c r="AE362" i="1"/>
  <c r="AD362" i="1"/>
  <c r="C301" i="36"/>
  <c r="E301" i="36"/>
  <c r="C302" i="36"/>
  <c r="E302" i="36"/>
  <c r="C303" i="36"/>
  <c r="E303" i="36"/>
  <c r="AE361" i="1"/>
  <c r="AD361" i="1"/>
  <c r="G15" i="35"/>
  <c r="G17" i="35" s="1"/>
  <c r="E15" i="35"/>
  <c r="E17" i="35" s="1"/>
  <c r="AE360" i="1"/>
  <c r="AD360" i="1"/>
  <c r="AE359" i="1"/>
  <c r="AD359" i="1"/>
  <c r="AE358" i="1"/>
  <c r="AD358" i="1"/>
  <c r="AE357" i="1"/>
  <c r="AD357" i="1"/>
  <c r="AE356" i="1" l="1"/>
  <c r="AD356" i="1"/>
  <c r="AE355" i="1"/>
  <c r="AD355" i="1"/>
  <c r="E133" i="35"/>
  <c r="G133" i="35"/>
  <c r="AE354" i="1"/>
  <c r="AD354" i="1"/>
  <c r="E132" i="35"/>
  <c r="G132" i="35"/>
  <c r="AE353" i="1"/>
  <c r="AD353" i="1"/>
  <c r="E140" i="35"/>
  <c r="G140" i="35"/>
  <c r="AE352" i="1"/>
  <c r="AD352" i="1"/>
  <c r="C311" i="36"/>
  <c r="E311" i="36"/>
  <c r="C312" i="36"/>
  <c r="E312" i="36"/>
  <c r="AE351" i="1"/>
  <c r="AD351" i="1"/>
  <c r="AE350" i="1" l="1"/>
  <c r="AD350" i="1"/>
  <c r="C304" i="36"/>
  <c r="E304" i="36"/>
  <c r="AE349" i="1"/>
  <c r="AD349" i="1"/>
  <c r="C316" i="36"/>
  <c r="E316" i="36"/>
  <c r="C317" i="36"/>
  <c r="E317" i="36"/>
  <c r="E306" i="35"/>
  <c r="G306" i="35"/>
  <c r="AE348" i="1"/>
  <c r="AD348" i="1"/>
  <c r="AE347" i="1"/>
  <c r="AD347" i="1"/>
  <c r="AE346" i="1"/>
  <c r="AD346" i="1"/>
  <c r="AE345" i="1"/>
  <c r="AD345" i="1"/>
  <c r="AE344" i="1"/>
  <c r="AD344" i="1"/>
  <c r="E9" i="35"/>
  <c r="G9" i="35"/>
  <c r="E10" i="35"/>
  <c r="G10" i="35"/>
  <c r="AE343" i="1"/>
  <c r="AD343" i="1"/>
  <c r="AE342" i="1"/>
  <c r="AD342" i="1"/>
  <c r="E508" i="35"/>
  <c r="G508" i="35"/>
  <c r="E509" i="35"/>
  <c r="G509" i="35"/>
  <c r="E510" i="35"/>
  <c r="G510" i="35"/>
  <c r="AE341" i="1"/>
  <c r="AD341" i="1"/>
  <c r="AE340" i="1"/>
  <c r="AD340" i="1"/>
  <c r="AE339" i="1"/>
  <c r="AD339" i="1"/>
  <c r="AE338" i="1"/>
  <c r="AD338" i="1"/>
  <c r="AE337" i="1"/>
  <c r="AD337" i="1"/>
  <c r="E4" i="35"/>
  <c r="G4" i="35"/>
  <c r="E5" i="35"/>
  <c r="G5" i="35"/>
  <c r="E6" i="35"/>
  <c r="G6" i="35"/>
  <c r="AE336" i="1"/>
  <c r="AD336" i="1"/>
  <c r="AE335" i="1"/>
  <c r="AD335" i="1"/>
  <c r="AE334" i="1"/>
  <c r="AD334" i="1"/>
  <c r="AE333" i="1"/>
  <c r="AD333" i="1"/>
  <c r="AE332" i="1"/>
  <c r="AD332" i="1"/>
  <c r="C100" i="36"/>
  <c r="E100" i="36"/>
  <c r="C159" i="36"/>
  <c r="E159" i="36"/>
  <c r="C160" i="36"/>
  <c r="E160" i="36"/>
  <c r="C161" i="36"/>
  <c r="E161" i="36"/>
  <c r="E92" i="35"/>
  <c r="G92" i="35"/>
  <c r="E93" i="35"/>
  <c r="G93" i="35"/>
  <c r="E18" i="43" l="1"/>
  <c r="F29" i="43"/>
  <c r="E486" i="35"/>
  <c r="G486" i="35"/>
  <c r="C309" i="36"/>
  <c r="E309" i="36"/>
  <c r="C310" i="36"/>
  <c r="E310" i="36"/>
  <c r="G29" i="43" l="1"/>
  <c r="F18" i="43"/>
  <c r="G18" i="43"/>
  <c r="AC313" i="1"/>
  <c r="AC314" i="1"/>
  <c r="AC315" i="1"/>
  <c r="AC316" i="1"/>
  <c r="AC317" i="1"/>
  <c r="AC318" i="1"/>
  <c r="AC319" i="1"/>
  <c r="G39" i="43" l="1"/>
  <c r="G40" i="43"/>
  <c r="G41" i="43"/>
  <c r="G42" i="43"/>
  <c r="G43" i="43"/>
  <c r="G44" i="43"/>
  <c r="G45" i="43"/>
  <c r="G51" i="43"/>
  <c r="G52" i="43"/>
  <c r="G53" i="43"/>
  <c r="G54" i="43"/>
  <c r="G55" i="43"/>
  <c r="G56" i="43"/>
  <c r="G60" i="43"/>
  <c r="G61" i="43"/>
  <c r="G46" i="43"/>
  <c r="G72" i="43"/>
  <c r="G73" i="43"/>
  <c r="G74" i="43"/>
  <c r="G75" i="43"/>
  <c r="G80" i="43"/>
  <c r="G81" i="43"/>
  <c r="G82" i="43"/>
  <c r="G83" i="43"/>
  <c r="G84" i="43"/>
  <c r="G85" i="43"/>
  <c r="G90" i="43"/>
  <c r="G91" i="43"/>
  <c r="G92" i="43"/>
  <c r="G93" i="43"/>
  <c r="G94" i="43"/>
  <c r="G95" i="43"/>
  <c r="G96" i="43"/>
  <c r="G97" i="43"/>
  <c r="G98" i="43"/>
  <c r="G103" i="43"/>
  <c r="G104" i="43"/>
  <c r="G105" i="43"/>
  <c r="G106" i="43"/>
  <c r="G112" i="43"/>
  <c r="G113" i="43"/>
  <c r="G38" i="43"/>
  <c r="E39" i="43"/>
  <c r="E40" i="43"/>
  <c r="E41" i="43"/>
  <c r="E42" i="43"/>
  <c r="E43" i="43"/>
  <c r="E44" i="43"/>
  <c r="E45" i="43"/>
  <c r="E51" i="43"/>
  <c r="E52" i="43"/>
  <c r="E53" i="43"/>
  <c r="E54" i="43"/>
  <c r="E55" i="43"/>
  <c r="E56" i="43"/>
  <c r="E60" i="43"/>
  <c r="E61" i="43"/>
  <c r="E46" i="43"/>
  <c r="E72" i="43"/>
  <c r="E73" i="43"/>
  <c r="E74" i="43"/>
  <c r="E75" i="43"/>
  <c r="E80" i="43"/>
  <c r="E81" i="43"/>
  <c r="E82" i="43"/>
  <c r="E83" i="43"/>
  <c r="E84" i="43"/>
  <c r="E85" i="43"/>
  <c r="E90" i="43"/>
  <c r="E91" i="43"/>
  <c r="E92" i="43"/>
  <c r="E93" i="43"/>
  <c r="E94" i="43"/>
  <c r="E95" i="43"/>
  <c r="E96" i="43"/>
  <c r="E97" i="43"/>
  <c r="E98" i="43"/>
  <c r="E103" i="43"/>
  <c r="E104" i="43"/>
  <c r="E105" i="43"/>
  <c r="E106" i="43"/>
  <c r="E112" i="43"/>
  <c r="E113" i="43"/>
  <c r="E38" i="43"/>
  <c r="F39" i="43"/>
  <c r="F40" i="43"/>
  <c r="F41" i="43"/>
  <c r="F42" i="43"/>
  <c r="F43" i="43"/>
  <c r="F44" i="43"/>
  <c r="F45" i="43"/>
  <c r="F51" i="43"/>
  <c r="F52" i="43"/>
  <c r="F53" i="43"/>
  <c r="F54" i="43"/>
  <c r="F55" i="43"/>
  <c r="F56" i="43"/>
  <c r="F60" i="43"/>
  <c r="F61" i="43"/>
  <c r="F46" i="43"/>
  <c r="F72" i="43"/>
  <c r="F73" i="43"/>
  <c r="F74" i="43"/>
  <c r="F75" i="43"/>
  <c r="F80" i="43"/>
  <c r="F81" i="43"/>
  <c r="F82" i="43"/>
  <c r="F83" i="43"/>
  <c r="F84" i="43"/>
  <c r="F85" i="43"/>
  <c r="F90" i="43"/>
  <c r="F91" i="43"/>
  <c r="F92" i="43"/>
  <c r="F93" i="43"/>
  <c r="F94" i="43"/>
  <c r="F95" i="43"/>
  <c r="F96" i="43"/>
  <c r="F97" i="43"/>
  <c r="F98" i="43"/>
  <c r="F103" i="43"/>
  <c r="F104" i="43"/>
  <c r="F105" i="43"/>
  <c r="F106" i="43"/>
  <c r="F112" i="43"/>
  <c r="F113" i="43"/>
  <c r="F38" i="43"/>
  <c r="D39" i="43"/>
  <c r="D40" i="43"/>
  <c r="D41" i="43"/>
  <c r="D42" i="43"/>
  <c r="D43" i="43"/>
  <c r="D44" i="43"/>
  <c r="D45" i="43"/>
  <c r="D51" i="43"/>
  <c r="D52" i="43"/>
  <c r="D53" i="43"/>
  <c r="D54" i="43"/>
  <c r="D55" i="43"/>
  <c r="D56" i="43"/>
  <c r="D60" i="43"/>
  <c r="D61" i="43"/>
  <c r="D46" i="43"/>
  <c r="D72" i="43"/>
  <c r="D73" i="43"/>
  <c r="D74" i="43"/>
  <c r="D75" i="43"/>
  <c r="D80" i="43"/>
  <c r="D81" i="43"/>
  <c r="D82" i="43"/>
  <c r="D83" i="43"/>
  <c r="D84" i="43"/>
  <c r="D85" i="43"/>
  <c r="D90" i="43"/>
  <c r="D91" i="43"/>
  <c r="D92" i="43"/>
  <c r="D93" i="43"/>
  <c r="D94" i="43"/>
  <c r="D95" i="43"/>
  <c r="D96" i="43"/>
  <c r="D97" i="43"/>
  <c r="D98" i="43"/>
  <c r="D103" i="43"/>
  <c r="D104" i="43"/>
  <c r="D105" i="43"/>
  <c r="D106" i="43"/>
  <c r="D113" i="43"/>
  <c r="D38" i="43"/>
  <c r="F28" i="43"/>
  <c r="G32" i="43"/>
  <c r="G33" i="43"/>
  <c r="G27" i="43"/>
  <c r="E17" i="43"/>
  <c r="E16" i="43"/>
  <c r="E11" i="43"/>
  <c r="E10" i="43"/>
  <c r="E6" i="43"/>
  <c r="E5" i="43"/>
  <c r="F77" i="43" l="1"/>
  <c r="G77" i="43"/>
  <c r="D77" i="43"/>
  <c r="E77" i="43"/>
  <c r="G63" i="43"/>
  <c r="F63" i="43"/>
  <c r="E63" i="43"/>
  <c r="D63" i="43"/>
  <c r="D48" i="43"/>
  <c r="G48" i="43"/>
  <c r="D117" i="43"/>
  <c r="D100" i="43"/>
  <c r="F48" i="43"/>
  <c r="F117" i="43"/>
  <c r="E87" i="43"/>
  <c r="G108" i="43"/>
  <c r="F87" i="43"/>
  <c r="E108" i="43"/>
  <c r="G100" i="43"/>
  <c r="D87" i="43"/>
  <c r="F108" i="43"/>
  <c r="E100" i="43"/>
  <c r="G117" i="43"/>
  <c r="D108" i="43"/>
  <c r="F100" i="43"/>
  <c r="E48" i="43"/>
  <c r="E117" i="43"/>
  <c r="G87" i="43"/>
  <c r="F6" i="43"/>
  <c r="G10" i="43"/>
  <c r="F11" i="43"/>
  <c r="G5" i="43"/>
  <c r="G28" i="43"/>
  <c r="F32" i="43"/>
  <c r="F17" i="43"/>
  <c r="K11" i="43"/>
  <c r="J11" i="43"/>
  <c r="F10" i="43"/>
  <c r="L11" i="43"/>
  <c r="G17" i="43"/>
  <c r="F5" i="43"/>
  <c r="G11" i="43"/>
  <c r="G6" i="43"/>
  <c r="C34" i="43"/>
  <c r="F33" i="43"/>
  <c r="B34" i="43"/>
  <c r="F34" i="43" s="1"/>
  <c r="F27" i="43"/>
  <c r="C23" i="43"/>
  <c r="B23" i="43"/>
  <c r="F16" i="43"/>
  <c r="G16" i="43"/>
  <c r="C12" i="43"/>
  <c r="B12" i="43"/>
  <c r="E490" i="35"/>
  <c r="G490" i="35"/>
  <c r="E491" i="35"/>
  <c r="G491" i="35"/>
  <c r="C141" i="37"/>
  <c r="D141" i="37"/>
  <c r="E141" i="37"/>
  <c r="F141" i="37"/>
  <c r="G141" i="37"/>
  <c r="H141" i="37"/>
  <c r="I141" i="37"/>
  <c r="N141" i="37"/>
  <c r="P141" i="37" s="1"/>
  <c r="C142" i="37"/>
  <c r="D142" i="37"/>
  <c r="E142" i="37"/>
  <c r="F142" i="37"/>
  <c r="G142" i="37"/>
  <c r="H142" i="37"/>
  <c r="I142" i="37"/>
  <c r="N142" i="37"/>
  <c r="P142" i="37" s="1"/>
  <c r="C143" i="37"/>
  <c r="D143" i="37"/>
  <c r="E143" i="37"/>
  <c r="F143" i="37"/>
  <c r="G143" i="37"/>
  <c r="H143" i="37"/>
  <c r="I143" i="37"/>
  <c r="N143" i="37"/>
  <c r="P143" i="37" s="1"/>
  <c r="C144" i="37"/>
  <c r="D144" i="37"/>
  <c r="E144" i="37"/>
  <c r="F144" i="37"/>
  <c r="G144" i="37"/>
  <c r="H144" i="37"/>
  <c r="I144" i="37"/>
  <c r="N144" i="37"/>
  <c r="P144" i="37" s="1"/>
  <c r="C66" i="37"/>
  <c r="D66" i="37"/>
  <c r="E66" i="37"/>
  <c r="F66" i="37"/>
  <c r="G66" i="37"/>
  <c r="C67" i="37"/>
  <c r="D67" i="37"/>
  <c r="E67" i="37"/>
  <c r="F67" i="37"/>
  <c r="G67" i="37"/>
  <c r="C68" i="37"/>
  <c r="D68" i="37"/>
  <c r="E68" i="37"/>
  <c r="F68" i="37"/>
  <c r="G68" i="37"/>
  <c r="C35" i="26"/>
  <c r="E35" i="26"/>
  <c r="I35" i="26"/>
  <c r="C36" i="26"/>
  <c r="E36" i="26"/>
  <c r="I36" i="26"/>
  <c r="C37" i="26"/>
  <c r="E37" i="26"/>
  <c r="I37" i="26"/>
  <c r="C38" i="26"/>
  <c r="E38" i="26"/>
  <c r="I38" i="26"/>
  <c r="D24" i="3"/>
  <c r="E24" i="3"/>
  <c r="F24" i="3"/>
  <c r="I24" i="3"/>
  <c r="D25" i="3"/>
  <c r="E25" i="3"/>
  <c r="F25" i="3"/>
  <c r="I25" i="3"/>
  <c r="D26" i="3"/>
  <c r="E26" i="3"/>
  <c r="F26" i="3"/>
  <c r="I26" i="3"/>
  <c r="C23" i="30"/>
  <c r="D23" i="30" s="1"/>
  <c r="C24" i="30"/>
  <c r="D24" i="30" s="1"/>
  <c r="C25" i="30"/>
  <c r="D25" i="30" s="1"/>
  <c r="F51" i="14"/>
  <c r="G51" i="14" s="1"/>
  <c r="H51" i="14"/>
  <c r="F52" i="14"/>
  <c r="G52" i="14" s="1"/>
  <c r="H52" i="14"/>
  <c r="C23" i="13"/>
  <c r="D23" i="13"/>
  <c r="H23" i="13"/>
  <c r="I23" i="13"/>
  <c r="J23" i="13"/>
  <c r="K23" i="13"/>
  <c r="L23" i="13"/>
  <c r="C24" i="13"/>
  <c r="D24" i="13"/>
  <c r="H24" i="13"/>
  <c r="I24" i="13"/>
  <c r="J24" i="13"/>
  <c r="K24" i="13"/>
  <c r="L24" i="13"/>
  <c r="C25" i="13"/>
  <c r="D25" i="13"/>
  <c r="H25" i="13"/>
  <c r="I25" i="13"/>
  <c r="J25" i="13"/>
  <c r="K25" i="13"/>
  <c r="L25" i="13"/>
  <c r="D38" i="11"/>
  <c r="E38" i="11"/>
  <c r="F38" i="11"/>
  <c r="G38" i="11"/>
  <c r="D39" i="11"/>
  <c r="E39" i="11"/>
  <c r="F39" i="11"/>
  <c r="G39" i="11"/>
  <c r="D40" i="11"/>
  <c r="E40" i="11"/>
  <c r="F40" i="11"/>
  <c r="G40" i="11"/>
  <c r="C61" i="2"/>
  <c r="D61" i="2"/>
  <c r="E61" i="2"/>
  <c r="F61" i="2"/>
  <c r="F23" i="13"/>
  <c r="C62" i="2"/>
  <c r="D62" i="2"/>
  <c r="E62" i="2"/>
  <c r="F62" i="2"/>
  <c r="F24" i="13"/>
  <c r="C63" i="2"/>
  <c r="D63" i="2"/>
  <c r="E63" i="2"/>
  <c r="F63" i="2"/>
  <c r="F25" i="13"/>
  <c r="C37" i="10"/>
  <c r="G37" i="10" s="1"/>
  <c r="H37" i="10"/>
  <c r="C38" i="10"/>
  <c r="G38" i="10" s="1"/>
  <c r="H38" i="10"/>
  <c r="C39" i="10"/>
  <c r="G39" i="10" s="1"/>
  <c r="H39" i="10"/>
  <c r="C38" i="7"/>
  <c r="E38" i="7" s="1"/>
  <c r="H38" i="7"/>
  <c r="I38" i="7"/>
  <c r="C39" i="7"/>
  <c r="G39" i="7" s="1"/>
  <c r="H39" i="7"/>
  <c r="I39" i="7"/>
  <c r="C40" i="7"/>
  <c r="E40" i="7" s="1"/>
  <c r="H40" i="7"/>
  <c r="I40" i="7"/>
  <c r="E7" i="35"/>
  <c r="G7" i="35"/>
  <c r="E8" i="35"/>
  <c r="G8" i="35"/>
  <c r="E37" i="10" l="1"/>
  <c r="E39" i="10"/>
  <c r="E38" i="10"/>
  <c r="I61" i="2"/>
  <c r="J66" i="37"/>
  <c r="K143" i="37"/>
  <c r="M143" i="37" s="1"/>
  <c r="K142" i="37"/>
  <c r="M142" i="37" s="1"/>
  <c r="K144" i="37"/>
  <c r="M144" i="37" s="1"/>
  <c r="K141" i="37"/>
  <c r="M141" i="37" s="1"/>
  <c r="F119" i="43"/>
  <c r="G119" i="43"/>
  <c r="E119" i="43"/>
  <c r="D119" i="43"/>
  <c r="G34" i="43"/>
  <c r="K61" i="2"/>
  <c r="M23" i="13"/>
  <c r="F23" i="43"/>
  <c r="G12" i="43"/>
  <c r="F12" i="43"/>
  <c r="G23" i="43"/>
  <c r="E25" i="13"/>
  <c r="G25" i="13" s="1"/>
  <c r="E24" i="13"/>
  <c r="G24" i="13" s="1"/>
  <c r="K62" i="2"/>
  <c r="F38" i="10"/>
  <c r="J63" i="2"/>
  <c r="H40" i="11"/>
  <c r="J40" i="11" s="1"/>
  <c r="G24" i="3"/>
  <c r="J24" i="3" s="1"/>
  <c r="J62" i="2"/>
  <c r="M25" i="13"/>
  <c r="M24" i="13"/>
  <c r="F39" i="10"/>
  <c r="G25" i="3"/>
  <c r="J25" i="3" s="1"/>
  <c r="H39" i="11"/>
  <c r="K39" i="11" s="1"/>
  <c r="E23" i="13"/>
  <c r="G23" i="13" s="1"/>
  <c r="F39" i="7"/>
  <c r="E39" i="7"/>
  <c r="I63" i="2"/>
  <c r="G26" i="3"/>
  <c r="J26" i="3" s="1"/>
  <c r="H38" i="11"/>
  <c r="J38" i="11" s="1"/>
  <c r="J61" i="2"/>
  <c r="F37" i="10"/>
  <c r="G38" i="7"/>
  <c r="J68" i="37"/>
  <c r="J67" i="37"/>
  <c r="I62" i="2"/>
  <c r="K63" i="2"/>
  <c r="G40" i="7"/>
  <c r="F40" i="7"/>
  <c r="F38" i="7"/>
  <c r="K40" i="11" l="1"/>
  <c r="J39" i="11"/>
  <c r="K38" i="11"/>
  <c r="C305" i="36" l="1"/>
  <c r="E305" i="36"/>
  <c r="E302" i="35"/>
  <c r="G302" i="35"/>
  <c r="E313" i="35"/>
  <c r="G313" i="35"/>
  <c r="E235" i="35"/>
  <c r="G235" i="35"/>
  <c r="C320" i="36" l="1"/>
  <c r="E320" i="36"/>
  <c r="C321" i="36"/>
  <c r="E321" i="36"/>
  <c r="C318" i="36"/>
  <c r="E318" i="36"/>
  <c r="C306" i="36"/>
  <c r="E306" i="36"/>
  <c r="R261" i="1" l="1"/>
  <c r="R262" i="1"/>
  <c r="R263" i="1"/>
  <c r="C307" i="36" l="1"/>
  <c r="E307" i="36"/>
  <c r="C295" i="36"/>
  <c r="E295" i="36"/>
  <c r="C296" i="36"/>
  <c r="E296" i="36"/>
  <c r="C297" i="36"/>
  <c r="E297" i="36"/>
  <c r="C298" i="36"/>
  <c r="E298" i="36"/>
  <c r="G305" i="35" l="1"/>
  <c r="G309" i="35"/>
  <c r="E309" i="35"/>
  <c r="I18" i="7" l="1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41" i="7"/>
  <c r="I42" i="7"/>
  <c r="I43" i="7"/>
  <c r="I44" i="7"/>
  <c r="I45" i="7"/>
  <c r="I50" i="7"/>
  <c r="I51" i="7"/>
  <c r="I52" i="7"/>
  <c r="I53" i="7"/>
  <c r="I54" i="7"/>
  <c r="I55" i="7"/>
  <c r="I56" i="7"/>
  <c r="I57" i="7"/>
  <c r="I58" i="7"/>
  <c r="I59" i="7"/>
  <c r="I61" i="7"/>
  <c r="I62" i="7"/>
  <c r="I63" i="7"/>
  <c r="I64" i="7"/>
  <c r="I65" i="7"/>
  <c r="I66" i="7"/>
  <c r="I67" i="7"/>
  <c r="I68" i="7"/>
  <c r="I69" i="7"/>
  <c r="I70" i="7"/>
  <c r="I71" i="7"/>
  <c r="I17" i="7"/>
  <c r="I72" i="7" l="1"/>
  <c r="E131" i="35"/>
  <c r="E141" i="35"/>
  <c r="G141" i="35"/>
  <c r="C61" i="37" l="1"/>
  <c r="D61" i="37"/>
  <c r="E61" i="37"/>
  <c r="F61" i="37"/>
  <c r="G61" i="37"/>
  <c r="C62" i="37"/>
  <c r="D62" i="37"/>
  <c r="E62" i="37"/>
  <c r="F62" i="37"/>
  <c r="G62" i="37"/>
  <c r="C63" i="37"/>
  <c r="D63" i="37"/>
  <c r="E63" i="37"/>
  <c r="F63" i="37"/>
  <c r="G63" i="37"/>
  <c r="C64" i="37"/>
  <c r="D64" i="37"/>
  <c r="E64" i="37"/>
  <c r="F64" i="37"/>
  <c r="G64" i="37"/>
  <c r="C65" i="37"/>
  <c r="D65" i="37"/>
  <c r="E65" i="37"/>
  <c r="F65" i="37"/>
  <c r="G65" i="37"/>
  <c r="C69" i="37"/>
  <c r="D69" i="37"/>
  <c r="E69" i="37"/>
  <c r="F69" i="37"/>
  <c r="G69" i="37"/>
  <c r="C70" i="37"/>
  <c r="D70" i="37"/>
  <c r="E70" i="37"/>
  <c r="F70" i="37"/>
  <c r="G70" i="37"/>
  <c r="C71" i="37"/>
  <c r="D71" i="37"/>
  <c r="E71" i="37"/>
  <c r="F71" i="37"/>
  <c r="C72" i="37"/>
  <c r="D72" i="37"/>
  <c r="E72" i="37"/>
  <c r="F72" i="37"/>
  <c r="C137" i="37"/>
  <c r="D137" i="37"/>
  <c r="E137" i="37"/>
  <c r="F137" i="37"/>
  <c r="G137" i="37"/>
  <c r="H137" i="37"/>
  <c r="I137" i="37"/>
  <c r="N137" i="37"/>
  <c r="P137" i="37" s="1"/>
  <c r="C138" i="37"/>
  <c r="D138" i="37"/>
  <c r="E138" i="37"/>
  <c r="F138" i="37"/>
  <c r="G138" i="37"/>
  <c r="H138" i="37"/>
  <c r="I138" i="37"/>
  <c r="N138" i="37"/>
  <c r="P138" i="37" s="1"/>
  <c r="C139" i="37"/>
  <c r="D139" i="37"/>
  <c r="E139" i="37"/>
  <c r="F139" i="37"/>
  <c r="G139" i="37"/>
  <c r="H139" i="37"/>
  <c r="I139" i="37"/>
  <c r="N139" i="37"/>
  <c r="P139" i="37" s="1"/>
  <c r="C140" i="37"/>
  <c r="D140" i="37"/>
  <c r="E140" i="37"/>
  <c r="F140" i="37"/>
  <c r="G140" i="37"/>
  <c r="H140" i="37"/>
  <c r="I140" i="37"/>
  <c r="N140" i="37"/>
  <c r="P140" i="37" s="1"/>
  <c r="C145" i="37"/>
  <c r="D145" i="37"/>
  <c r="E145" i="37"/>
  <c r="F145" i="37"/>
  <c r="G145" i="37"/>
  <c r="H145" i="37"/>
  <c r="I145" i="37"/>
  <c r="N145" i="37"/>
  <c r="P145" i="37" s="1"/>
  <c r="C146" i="37"/>
  <c r="D146" i="37"/>
  <c r="E146" i="37"/>
  <c r="F146" i="37"/>
  <c r="G146" i="37"/>
  <c r="H146" i="37"/>
  <c r="I146" i="37"/>
  <c r="N146" i="37"/>
  <c r="P146" i="37" s="1"/>
  <c r="C147" i="37"/>
  <c r="D147" i="37"/>
  <c r="E147" i="37"/>
  <c r="F147" i="37"/>
  <c r="G147" i="37"/>
  <c r="H147" i="37"/>
  <c r="I147" i="37"/>
  <c r="N147" i="37"/>
  <c r="P147" i="37" s="1"/>
  <c r="H105" i="37"/>
  <c r="H107" i="37"/>
  <c r="H108" i="37"/>
  <c r="H110" i="37"/>
  <c r="H111" i="37"/>
  <c r="H112" i="37"/>
  <c r="H113" i="37"/>
  <c r="H114" i="37"/>
  <c r="H115" i="37"/>
  <c r="H116" i="37"/>
  <c r="H117" i="37"/>
  <c r="H118" i="37"/>
  <c r="C204" i="37"/>
  <c r="D204" i="37"/>
  <c r="E204" i="37"/>
  <c r="F204" i="37"/>
  <c r="G204" i="37"/>
  <c r="H204" i="37"/>
  <c r="I204" i="37"/>
  <c r="C132" i="37"/>
  <c r="D132" i="37"/>
  <c r="E132" i="37"/>
  <c r="F132" i="37"/>
  <c r="G132" i="37"/>
  <c r="H132" i="37"/>
  <c r="I132" i="37"/>
  <c r="C133" i="37"/>
  <c r="D133" i="37"/>
  <c r="E133" i="37"/>
  <c r="F133" i="37"/>
  <c r="G133" i="37"/>
  <c r="H133" i="37"/>
  <c r="I133" i="37"/>
  <c r="C134" i="37"/>
  <c r="D134" i="37"/>
  <c r="E134" i="37"/>
  <c r="F134" i="37"/>
  <c r="G134" i="37"/>
  <c r="H134" i="37"/>
  <c r="I134" i="37"/>
  <c r="C135" i="37"/>
  <c r="D135" i="37"/>
  <c r="E135" i="37"/>
  <c r="F135" i="37"/>
  <c r="G135" i="37"/>
  <c r="H135" i="37"/>
  <c r="I135" i="37"/>
  <c r="C136" i="37"/>
  <c r="D136" i="37"/>
  <c r="E136" i="37"/>
  <c r="F136" i="37"/>
  <c r="G136" i="37"/>
  <c r="H136" i="37"/>
  <c r="I136" i="37"/>
  <c r="C148" i="37"/>
  <c r="D148" i="37"/>
  <c r="E148" i="37"/>
  <c r="F148" i="37"/>
  <c r="G148" i="37"/>
  <c r="H148" i="37"/>
  <c r="I148" i="37"/>
  <c r="C149" i="37"/>
  <c r="D149" i="37"/>
  <c r="E149" i="37"/>
  <c r="F149" i="37"/>
  <c r="G149" i="37"/>
  <c r="H149" i="37"/>
  <c r="I149" i="37"/>
  <c r="C150" i="37"/>
  <c r="D150" i="37"/>
  <c r="E150" i="37"/>
  <c r="F150" i="37"/>
  <c r="G150" i="37"/>
  <c r="H150" i="37"/>
  <c r="I150" i="37"/>
  <c r="C151" i="37"/>
  <c r="D151" i="37"/>
  <c r="E151" i="37"/>
  <c r="F151" i="37"/>
  <c r="G151" i="37"/>
  <c r="H151" i="37"/>
  <c r="I151" i="37"/>
  <c r="C152" i="37"/>
  <c r="D152" i="37"/>
  <c r="E152" i="37"/>
  <c r="F152" i="37"/>
  <c r="G152" i="37"/>
  <c r="H152" i="37"/>
  <c r="I152" i="37"/>
  <c r="C153" i="37"/>
  <c r="D153" i="37"/>
  <c r="E153" i="37"/>
  <c r="F153" i="37"/>
  <c r="G153" i="37"/>
  <c r="H153" i="37"/>
  <c r="I153" i="37"/>
  <c r="C154" i="37"/>
  <c r="D154" i="37"/>
  <c r="E154" i="37"/>
  <c r="F154" i="37"/>
  <c r="G154" i="37"/>
  <c r="H154" i="37"/>
  <c r="I154" i="37"/>
  <c r="C155" i="37"/>
  <c r="D155" i="37"/>
  <c r="E155" i="37"/>
  <c r="F155" i="37"/>
  <c r="G155" i="37"/>
  <c r="H155" i="37"/>
  <c r="I155" i="37"/>
  <c r="C156" i="37"/>
  <c r="D156" i="37"/>
  <c r="E156" i="37"/>
  <c r="F156" i="37"/>
  <c r="G156" i="37"/>
  <c r="H156" i="37"/>
  <c r="I156" i="37"/>
  <c r="C157" i="37"/>
  <c r="D157" i="37"/>
  <c r="E157" i="37"/>
  <c r="F157" i="37"/>
  <c r="G157" i="37"/>
  <c r="H157" i="37"/>
  <c r="I157" i="37"/>
  <c r="C158" i="37"/>
  <c r="D158" i="37"/>
  <c r="E158" i="37"/>
  <c r="F158" i="37"/>
  <c r="G158" i="37"/>
  <c r="H158" i="37"/>
  <c r="I158" i="37"/>
  <c r="C159" i="37"/>
  <c r="D159" i="37"/>
  <c r="E159" i="37"/>
  <c r="F159" i="37"/>
  <c r="G159" i="37"/>
  <c r="H159" i="37"/>
  <c r="I159" i="37"/>
  <c r="C160" i="37"/>
  <c r="D160" i="37"/>
  <c r="E160" i="37"/>
  <c r="F160" i="37"/>
  <c r="G160" i="37"/>
  <c r="H160" i="37"/>
  <c r="I160" i="37"/>
  <c r="C161" i="37"/>
  <c r="D161" i="37"/>
  <c r="E161" i="37"/>
  <c r="F161" i="37"/>
  <c r="G161" i="37"/>
  <c r="H161" i="37"/>
  <c r="I161" i="37"/>
  <c r="C162" i="37"/>
  <c r="D162" i="37"/>
  <c r="E162" i="37"/>
  <c r="F162" i="37"/>
  <c r="G162" i="37"/>
  <c r="H162" i="37"/>
  <c r="I162" i="37"/>
  <c r="C163" i="37"/>
  <c r="D163" i="37"/>
  <c r="E163" i="37"/>
  <c r="F163" i="37"/>
  <c r="G163" i="37"/>
  <c r="H163" i="37"/>
  <c r="I163" i="37"/>
  <c r="C164" i="37"/>
  <c r="D164" i="37"/>
  <c r="E164" i="37"/>
  <c r="F164" i="37"/>
  <c r="G164" i="37"/>
  <c r="H164" i="37"/>
  <c r="I164" i="37"/>
  <c r="C165" i="37"/>
  <c r="D165" i="37"/>
  <c r="E165" i="37"/>
  <c r="F165" i="37"/>
  <c r="G165" i="37"/>
  <c r="H165" i="37"/>
  <c r="I165" i="37"/>
  <c r="C166" i="37"/>
  <c r="D166" i="37"/>
  <c r="E166" i="37"/>
  <c r="F166" i="37"/>
  <c r="G166" i="37"/>
  <c r="H166" i="37"/>
  <c r="I166" i="37"/>
  <c r="C167" i="37"/>
  <c r="D167" i="37"/>
  <c r="E167" i="37"/>
  <c r="F167" i="37"/>
  <c r="G167" i="37"/>
  <c r="H167" i="37"/>
  <c r="I167" i="37"/>
  <c r="C168" i="37"/>
  <c r="D168" i="37"/>
  <c r="E168" i="37"/>
  <c r="F168" i="37"/>
  <c r="G168" i="37"/>
  <c r="H168" i="37"/>
  <c r="I168" i="37"/>
  <c r="C169" i="37"/>
  <c r="D169" i="37"/>
  <c r="E169" i="37"/>
  <c r="F169" i="37"/>
  <c r="G169" i="37"/>
  <c r="H169" i="37"/>
  <c r="I169" i="37"/>
  <c r="C170" i="37"/>
  <c r="D170" i="37"/>
  <c r="E170" i="37"/>
  <c r="F170" i="37"/>
  <c r="G170" i="37"/>
  <c r="H170" i="37"/>
  <c r="I170" i="37"/>
  <c r="C171" i="37"/>
  <c r="D171" i="37"/>
  <c r="E171" i="37"/>
  <c r="F171" i="37"/>
  <c r="G171" i="37"/>
  <c r="H171" i="37"/>
  <c r="I171" i="37"/>
  <c r="C172" i="37"/>
  <c r="D172" i="37"/>
  <c r="E172" i="37"/>
  <c r="F172" i="37"/>
  <c r="G172" i="37"/>
  <c r="H172" i="37"/>
  <c r="I172" i="37"/>
  <c r="C173" i="37"/>
  <c r="D173" i="37"/>
  <c r="E173" i="37"/>
  <c r="F173" i="37"/>
  <c r="G173" i="37"/>
  <c r="H173" i="37"/>
  <c r="I173" i="37"/>
  <c r="C174" i="37"/>
  <c r="D174" i="37"/>
  <c r="E174" i="37"/>
  <c r="F174" i="37"/>
  <c r="G174" i="37"/>
  <c r="H174" i="37"/>
  <c r="I174" i="37"/>
  <c r="C175" i="37"/>
  <c r="D175" i="37"/>
  <c r="E175" i="37"/>
  <c r="F175" i="37"/>
  <c r="G175" i="37"/>
  <c r="H175" i="37"/>
  <c r="I175" i="37"/>
  <c r="C176" i="37"/>
  <c r="D176" i="37"/>
  <c r="E176" i="37"/>
  <c r="F176" i="37"/>
  <c r="G176" i="37"/>
  <c r="H176" i="37"/>
  <c r="I176" i="37"/>
  <c r="C177" i="37"/>
  <c r="D177" i="37"/>
  <c r="E177" i="37"/>
  <c r="F177" i="37"/>
  <c r="G177" i="37"/>
  <c r="H177" i="37"/>
  <c r="I177" i="37"/>
  <c r="C178" i="37"/>
  <c r="D178" i="37"/>
  <c r="E178" i="37"/>
  <c r="F178" i="37"/>
  <c r="G178" i="37"/>
  <c r="H178" i="37"/>
  <c r="I178" i="37"/>
  <c r="C179" i="37"/>
  <c r="D179" i="37"/>
  <c r="E179" i="37"/>
  <c r="F179" i="37"/>
  <c r="G179" i="37"/>
  <c r="H179" i="37"/>
  <c r="I179" i="37"/>
  <c r="C180" i="37"/>
  <c r="D180" i="37"/>
  <c r="E180" i="37"/>
  <c r="F180" i="37"/>
  <c r="G180" i="37"/>
  <c r="H180" i="37"/>
  <c r="I180" i="37"/>
  <c r="C181" i="37"/>
  <c r="D181" i="37"/>
  <c r="E181" i="37"/>
  <c r="F181" i="37"/>
  <c r="G181" i="37"/>
  <c r="H181" i="37"/>
  <c r="I181" i="37"/>
  <c r="C182" i="37"/>
  <c r="D182" i="37"/>
  <c r="E182" i="37"/>
  <c r="F182" i="37"/>
  <c r="G182" i="37"/>
  <c r="H182" i="37"/>
  <c r="I182" i="37"/>
  <c r="C183" i="37"/>
  <c r="D183" i="37"/>
  <c r="E183" i="37"/>
  <c r="F183" i="37"/>
  <c r="G183" i="37"/>
  <c r="H183" i="37"/>
  <c r="I183" i="37"/>
  <c r="C184" i="37"/>
  <c r="D184" i="37"/>
  <c r="E184" i="37"/>
  <c r="F184" i="37"/>
  <c r="G184" i="37"/>
  <c r="H184" i="37"/>
  <c r="I184" i="37"/>
  <c r="C185" i="37"/>
  <c r="D185" i="37"/>
  <c r="E185" i="37"/>
  <c r="F185" i="37"/>
  <c r="G185" i="37"/>
  <c r="H185" i="37"/>
  <c r="I185" i="37"/>
  <c r="C186" i="37"/>
  <c r="D186" i="37"/>
  <c r="E186" i="37"/>
  <c r="F186" i="37"/>
  <c r="G186" i="37"/>
  <c r="H186" i="37"/>
  <c r="I186" i="37"/>
  <c r="C187" i="37"/>
  <c r="D187" i="37"/>
  <c r="E187" i="37"/>
  <c r="F187" i="37"/>
  <c r="G187" i="37"/>
  <c r="H187" i="37"/>
  <c r="I187" i="37"/>
  <c r="C188" i="37"/>
  <c r="D188" i="37"/>
  <c r="E188" i="37"/>
  <c r="F188" i="37"/>
  <c r="G188" i="37"/>
  <c r="H188" i="37"/>
  <c r="I188" i="37"/>
  <c r="C189" i="37"/>
  <c r="D189" i="37"/>
  <c r="E189" i="37"/>
  <c r="F189" i="37"/>
  <c r="G189" i="37"/>
  <c r="H189" i="37"/>
  <c r="I189" i="37"/>
  <c r="C190" i="37"/>
  <c r="D190" i="37"/>
  <c r="E190" i="37"/>
  <c r="F190" i="37"/>
  <c r="G190" i="37"/>
  <c r="H190" i="37"/>
  <c r="I190" i="37"/>
  <c r="C191" i="37"/>
  <c r="D191" i="37"/>
  <c r="E191" i="37"/>
  <c r="F191" i="37"/>
  <c r="G191" i="37"/>
  <c r="H191" i="37"/>
  <c r="I191" i="37"/>
  <c r="C192" i="37"/>
  <c r="D192" i="37"/>
  <c r="E192" i="37"/>
  <c r="F192" i="37"/>
  <c r="G192" i="37"/>
  <c r="H192" i="37"/>
  <c r="I192" i="37"/>
  <c r="C193" i="37"/>
  <c r="D193" i="37"/>
  <c r="E193" i="37"/>
  <c r="F193" i="37"/>
  <c r="G193" i="37"/>
  <c r="H193" i="37"/>
  <c r="I193" i="37"/>
  <c r="C194" i="37"/>
  <c r="D194" i="37"/>
  <c r="E194" i="37"/>
  <c r="F194" i="37"/>
  <c r="G194" i="37"/>
  <c r="H194" i="37"/>
  <c r="I194" i="37"/>
  <c r="C195" i="37"/>
  <c r="D195" i="37"/>
  <c r="E195" i="37"/>
  <c r="F195" i="37"/>
  <c r="G195" i="37"/>
  <c r="H195" i="37"/>
  <c r="I195" i="37"/>
  <c r="C196" i="37"/>
  <c r="D196" i="37"/>
  <c r="E196" i="37"/>
  <c r="F196" i="37"/>
  <c r="G196" i="37"/>
  <c r="H196" i="37"/>
  <c r="I196" i="37"/>
  <c r="C197" i="37"/>
  <c r="D197" i="37"/>
  <c r="E197" i="37"/>
  <c r="F197" i="37"/>
  <c r="G197" i="37"/>
  <c r="H197" i="37"/>
  <c r="I197" i="37"/>
  <c r="C198" i="37"/>
  <c r="D198" i="37"/>
  <c r="E198" i="37"/>
  <c r="F198" i="37"/>
  <c r="G198" i="37"/>
  <c r="H198" i="37"/>
  <c r="I198" i="37"/>
  <c r="C199" i="37"/>
  <c r="D199" i="37"/>
  <c r="E199" i="37"/>
  <c r="F199" i="37"/>
  <c r="G199" i="37"/>
  <c r="H199" i="37"/>
  <c r="I199" i="37"/>
  <c r="C200" i="37"/>
  <c r="D200" i="37"/>
  <c r="E200" i="37"/>
  <c r="F200" i="37"/>
  <c r="G200" i="37"/>
  <c r="H200" i="37"/>
  <c r="I200" i="37"/>
  <c r="C201" i="37"/>
  <c r="D201" i="37"/>
  <c r="E201" i="37"/>
  <c r="F201" i="37"/>
  <c r="G201" i="37"/>
  <c r="H201" i="37"/>
  <c r="I201" i="37"/>
  <c r="C202" i="37"/>
  <c r="D202" i="37"/>
  <c r="E202" i="37"/>
  <c r="F202" i="37"/>
  <c r="G202" i="37"/>
  <c r="H202" i="37"/>
  <c r="I202" i="37"/>
  <c r="C203" i="37"/>
  <c r="D203" i="37"/>
  <c r="E203" i="37"/>
  <c r="F203" i="37"/>
  <c r="G203" i="37"/>
  <c r="H203" i="37"/>
  <c r="I203" i="37"/>
  <c r="I40" i="37"/>
  <c r="I41" i="37"/>
  <c r="I42" i="37"/>
  <c r="I43" i="37"/>
  <c r="I44" i="37"/>
  <c r="I45" i="37"/>
  <c r="I46" i="37"/>
  <c r="H40" i="37"/>
  <c r="H41" i="37"/>
  <c r="H42" i="37"/>
  <c r="H43" i="37"/>
  <c r="H44" i="37"/>
  <c r="H45" i="37"/>
  <c r="H46" i="37"/>
  <c r="H39" i="37"/>
  <c r="G40" i="37"/>
  <c r="G41" i="37"/>
  <c r="G42" i="37"/>
  <c r="G43" i="37"/>
  <c r="G44" i="37"/>
  <c r="G45" i="37"/>
  <c r="G46" i="37"/>
  <c r="G39" i="37"/>
  <c r="F40" i="37"/>
  <c r="F41" i="37"/>
  <c r="F42" i="37"/>
  <c r="F43" i="37"/>
  <c r="F44" i="37"/>
  <c r="F45" i="37"/>
  <c r="F46" i="37"/>
  <c r="F39" i="37"/>
  <c r="J47" i="37"/>
  <c r="K47" i="37"/>
  <c r="L47" i="37"/>
  <c r="M47" i="37"/>
  <c r="N47" i="37"/>
  <c r="B24" i="37"/>
  <c r="C24" i="37"/>
  <c r="D24" i="37"/>
  <c r="B25" i="37"/>
  <c r="C25" i="37"/>
  <c r="D25" i="37"/>
  <c r="B26" i="37"/>
  <c r="C26" i="37"/>
  <c r="D26" i="37"/>
  <c r="B27" i="37"/>
  <c r="C27" i="37"/>
  <c r="D27" i="37"/>
  <c r="B28" i="37"/>
  <c r="C28" i="37"/>
  <c r="D28" i="37"/>
  <c r="B29" i="37"/>
  <c r="C29" i="37"/>
  <c r="D29" i="37"/>
  <c r="B30" i="37"/>
  <c r="C30" i="37"/>
  <c r="D30" i="37"/>
  <c r="B31" i="37"/>
  <c r="C31" i="37"/>
  <c r="D31" i="37"/>
  <c r="B32" i="37"/>
  <c r="C32" i="37"/>
  <c r="D32" i="37"/>
  <c r="B33" i="37"/>
  <c r="C33" i="37"/>
  <c r="D33" i="37"/>
  <c r="B34" i="37"/>
  <c r="C34" i="37"/>
  <c r="D34" i="37"/>
  <c r="H9" i="37"/>
  <c r="I9" i="37"/>
  <c r="H10" i="37"/>
  <c r="I10" i="37"/>
  <c r="H11" i="37"/>
  <c r="I11" i="37"/>
  <c r="H12" i="37"/>
  <c r="I12" i="37"/>
  <c r="H13" i="37"/>
  <c r="I13" i="37"/>
  <c r="H14" i="37"/>
  <c r="I14" i="37"/>
  <c r="H15" i="37"/>
  <c r="I15" i="37"/>
  <c r="H16" i="37"/>
  <c r="I16" i="37"/>
  <c r="H17" i="37"/>
  <c r="I17" i="37"/>
  <c r="J17" i="37"/>
  <c r="I131" i="37"/>
  <c r="I130" i="37"/>
  <c r="J61" i="37" l="1"/>
  <c r="J70" i="37"/>
  <c r="K146" i="37"/>
  <c r="M146" i="37" s="1"/>
  <c r="K133" i="37"/>
  <c r="K147" i="37"/>
  <c r="M147" i="37" s="1"/>
  <c r="J72" i="37"/>
  <c r="J65" i="37"/>
  <c r="K201" i="37"/>
  <c r="K197" i="37"/>
  <c r="K193" i="37"/>
  <c r="K189" i="37"/>
  <c r="K185" i="37"/>
  <c r="K181" i="37"/>
  <c r="K177" i="37"/>
  <c r="K173" i="37"/>
  <c r="K169" i="37"/>
  <c r="K165" i="37"/>
  <c r="K161" i="37"/>
  <c r="K157" i="37"/>
  <c r="K153" i="37"/>
  <c r="K149" i="37"/>
  <c r="K145" i="37"/>
  <c r="M145" i="37" s="1"/>
  <c r="J69" i="37"/>
  <c r="K139" i="37"/>
  <c r="M139" i="37" s="1"/>
  <c r="K137" i="37"/>
  <c r="M137" i="37" s="1"/>
  <c r="J71" i="37"/>
  <c r="J64" i="37"/>
  <c r="J63" i="37"/>
  <c r="J62" i="37"/>
  <c r="K138" i="37"/>
  <c r="M138" i="37" s="1"/>
  <c r="K140" i="37"/>
  <c r="M140" i="37" s="1"/>
  <c r="K202" i="37"/>
  <c r="K198" i="37"/>
  <c r="K194" i="37"/>
  <c r="K190" i="37"/>
  <c r="K186" i="37"/>
  <c r="K182" i="37"/>
  <c r="K178" i="37"/>
  <c r="K174" i="37"/>
  <c r="K170" i="37"/>
  <c r="K166" i="37"/>
  <c r="K162" i="37"/>
  <c r="K158" i="37"/>
  <c r="K154" i="37"/>
  <c r="K150" i="37"/>
  <c r="K134" i="37"/>
  <c r="K203" i="37"/>
  <c r="K199" i="37"/>
  <c r="K195" i="37"/>
  <c r="K191" i="37"/>
  <c r="K187" i="37"/>
  <c r="K183" i="37"/>
  <c r="K179" i="37"/>
  <c r="K175" i="37"/>
  <c r="K171" i="37"/>
  <c r="K167" i="37"/>
  <c r="K163" i="37"/>
  <c r="K159" i="37"/>
  <c r="K155" i="37"/>
  <c r="K151" i="37"/>
  <c r="K135" i="37"/>
  <c r="K204" i="37"/>
  <c r="K200" i="37"/>
  <c r="K196" i="37"/>
  <c r="K192" i="37"/>
  <c r="K188" i="37"/>
  <c r="K184" i="37"/>
  <c r="K180" i="37"/>
  <c r="K176" i="37"/>
  <c r="K172" i="37"/>
  <c r="K168" i="37"/>
  <c r="K164" i="37"/>
  <c r="K160" i="37"/>
  <c r="K156" i="37"/>
  <c r="K148" i="37"/>
  <c r="K136" i="37"/>
  <c r="K132" i="37"/>
  <c r="K152" i="37"/>
  <c r="I47" i="37"/>
  <c r="H47" i="37"/>
  <c r="G47" i="37"/>
  <c r="F47" i="37"/>
  <c r="I205" i="37"/>
  <c r="AE91" i="1"/>
  <c r="AC91" i="1"/>
  <c r="AD91" i="1"/>
  <c r="R91" i="1"/>
  <c r="AH91" i="1" s="1"/>
  <c r="I91" i="1"/>
  <c r="D86" i="36" s="1"/>
  <c r="AF91" i="1" l="1"/>
  <c r="C24" i="19" l="1"/>
  <c r="H24" i="19"/>
  <c r="C25" i="19"/>
  <c r="E25" i="19"/>
  <c r="H25" i="19"/>
  <c r="C26" i="19"/>
  <c r="E26" i="19"/>
  <c r="H26" i="19"/>
  <c r="C49" i="19"/>
  <c r="H49" i="19"/>
  <c r="C50" i="19"/>
  <c r="H50" i="19"/>
  <c r="G485" i="35"/>
  <c r="G487" i="35" s="1"/>
  <c r="E485" i="35"/>
  <c r="E487" i="35" s="1"/>
  <c r="G25" i="19" l="1"/>
  <c r="I25" i="19" s="1"/>
  <c r="G26" i="19"/>
  <c r="I26" i="19" s="1"/>
  <c r="AE331" i="1"/>
  <c r="AD331" i="1"/>
  <c r="AE330" i="1"/>
  <c r="AD330" i="1"/>
  <c r="AE329" i="1" l="1"/>
  <c r="AD329" i="1"/>
  <c r="H131" i="37"/>
  <c r="H130" i="37"/>
  <c r="C292" i="36"/>
  <c r="E292" i="36"/>
  <c r="C293" i="36"/>
  <c r="E293" i="36"/>
  <c r="C294" i="36"/>
  <c r="E294" i="36"/>
  <c r="AE328" i="1"/>
  <c r="AD328" i="1"/>
  <c r="AE327" i="1"/>
  <c r="AD327" i="1"/>
  <c r="AE326" i="1"/>
  <c r="AD326" i="1"/>
  <c r="AE325" i="1"/>
  <c r="AD325" i="1"/>
  <c r="AE324" i="1" l="1"/>
  <c r="AD324" i="1"/>
  <c r="AE323" i="1"/>
  <c r="AD323" i="1"/>
  <c r="AE322" i="1" l="1"/>
  <c r="AD322" i="1"/>
  <c r="AE321" i="1" l="1"/>
  <c r="AD321" i="1"/>
  <c r="AE320" i="1"/>
  <c r="AD320" i="1"/>
  <c r="AE319" i="1"/>
  <c r="AD319" i="1"/>
  <c r="AE318" i="1"/>
  <c r="AD318" i="1"/>
  <c r="AE317" i="1"/>
  <c r="AD317" i="1"/>
  <c r="AE316" i="1"/>
  <c r="AD316" i="1"/>
  <c r="AE315" i="1"/>
  <c r="AD315" i="1"/>
  <c r="R314" i="1" l="1"/>
  <c r="R315" i="1"/>
  <c r="R316" i="1"/>
  <c r="AE314" i="1" l="1"/>
  <c r="AD314" i="1"/>
  <c r="E33" i="35"/>
  <c r="G33" i="35"/>
  <c r="AE313" i="1"/>
  <c r="AD313" i="1"/>
  <c r="AE312" i="1"/>
  <c r="AD312" i="1"/>
  <c r="AE311" i="1"/>
  <c r="AD311" i="1"/>
  <c r="AE310" i="1"/>
  <c r="AD310" i="1"/>
  <c r="AE309" i="1"/>
  <c r="AD309" i="1"/>
  <c r="E62" i="35"/>
  <c r="G62" i="35"/>
  <c r="E63" i="35"/>
  <c r="G63" i="35"/>
  <c r="E241" i="35" l="1"/>
  <c r="G241" i="35"/>
  <c r="E182" i="35"/>
  <c r="G182" i="35"/>
  <c r="H66" i="37" l="1"/>
  <c r="H67" i="37"/>
  <c r="H68" i="37"/>
  <c r="K65" i="34"/>
  <c r="X3" i="13"/>
  <c r="X4" i="13"/>
  <c r="X5" i="13"/>
  <c r="X6" i="13"/>
  <c r="X7" i="13"/>
  <c r="X8" i="13"/>
  <c r="X9" i="13"/>
  <c r="X2" i="13"/>
  <c r="W3" i="13"/>
  <c r="W4" i="13"/>
  <c r="W5" i="13"/>
  <c r="W6" i="13"/>
  <c r="W7" i="13"/>
  <c r="W8" i="13"/>
  <c r="W9" i="13"/>
  <c r="W2" i="13"/>
  <c r="Q2" i="13"/>
  <c r="Q5" i="13"/>
  <c r="R5" i="13"/>
  <c r="J3" i="10"/>
  <c r="K68" i="37" l="1"/>
  <c r="I68" i="37"/>
  <c r="I67" i="37"/>
  <c r="K67" i="37"/>
  <c r="K66" i="37"/>
  <c r="I66" i="37"/>
  <c r="H72" i="37"/>
  <c r="H71" i="37"/>
  <c r="H70" i="37"/>
  <c r="H61" i="37"/>
  <c r="H69" i="37"/>
  <c r="H104" i="37"/>
  <c r="H103" i="37"/>
  <c r="H65" i="37"/>
  <c r="H102" i="37"/>
  <c r="H64" i="37"/>
  <c r="H101" i="37"/>
  <c r="H63" i="37"/>
  <c r="H62" i="37"/>
  <c r="W10" i="13"/>
  <c r="S5" i="13"/>
  <c r="U5" i="13" s="1"/>
  <c r="X10" i="13"/>
  <c r="I64" i="37" l="1"/>
  <c r="K64" i="37"/>
  <c r="K71" i="37"/>
  <c r="I71" i="37"/>
  <c r="K61" i="37"/>
  <c r="I61" i="37"/>
  <c r="I70" i="37"/>
  <c r="K70" i="37"/>
  <c r="K69" i="37"/>
  <c r="I69" i="37"/>
  <c r="K65" i="37"/>
  <c r="I65" i="37"/>
  <c r="I62" i="37"/>
  <c r="K62" i="37"/>
  <c r="K72" i="37"/>
  <c r="I72" i="37"/>
  <c r="K63" i="37"/>
  <c r="I63" i="37"/>
  <c r="V5" i="13"/>
  <c r="AE308" i="1"/>
  <c r="AD308" i="1"/>
  <c r="AE307" i="1"/>
  <c r="AD307" i="1"/>
  <c r="AE306" i="1"/>
  <c r="AD306" i="1"/>
  <c r="AE305" i="1"/>
  <c r="AD305" i="1"/>
  <c r="AE304" i="1"/>
  <c r="AD304" i="1"/>
  <c r="AE303" i="1"/>
  <c r="AD303" i="1"/>
  <c r="AE302" i="1"/>
  <c r="AD302" i="1"/>
  <c r="AE301" i="1"/>
  <c r="AD301" i="1"/>
  <c r="I30" i="13"/>
  <c r="I34" i="13"/>
  <c r="I35" i="13"/>
  <c r="I36" i="13"/>
  <c r="I37" i="13"/>
  <c r="I38" i="13"/>
  <c r="C23" i="26"/>
  <c r="E23" i="26"/>
  <c r="I23" i="26"/>
  <c r="C24" i="26"/>
  <c r="E24" i="26"/>
  <c r="I24" i="26"/>
  <c r="C25" i="26"/>
  <c r="E25" i="26"/>
  <c r="I25" i="26"/>
  <c r="C26" i="26"/>
  <c r="E26" i="26"/>
  <c r="I26" i="26"/>
  <c r="C27" i="26"/>
  <c r="E27" i="26"/>
  <c r="I27" i="26"/>
  <c r="C28" i="26"/>
  <c r="E28" i="26"/>
  <c r="I28" i="26"/>
  <c r="C29" i="26"/>
  <c r="E29" i="26"/>
  <c r="I29" i="26"/>
  <c r="C30" i="26"/>
  <c r="E30" i="26"/>
  <c r="I30" i="26"/>
  <c r="D27" i="3"/>
  <c r="E27" i="3"/>
  <c r="F27" i="3"/>
  <c r="I27" i="3"/>
  <c r="D28" i="3"/>
  <c r="E28" i="3"/>
  <c r="F28" i="3"/>
  <c r="I28" i="3"/>
  <c r="D29" i="3"/>
  <c r="E29" i="3"/>
  <c r="F29" i="3"/>
  <c r="I29" i="3"/>
  <c r="D30" i="3"/>
  <c r="E30" i="3"/>
  <c r="F30" i="3"/>
  <c r="I30" i="3"/>
  <c r="D31" i="3"/>
  <c r="E31" i="3"/>
  <c r="F31" i="3"/>
  <c r="I31" i="3"/>
  <c r="D32" i="3"/>
  <c r="E32" i="3"/>
  <c r="F32" i="3"/>
  <c r="I32" i="3"/>
  <c r="D33" i="3"/>
  <c r="E33" i="3"/>
  <c r="F33" i="3"/>
  <c r="I33" i="3"/>
  <c r="C29" i="30"/>
  <c r="D29" i="30" s="1"/>
  <c r="C30" i="30"/>
  <c r="D30" i="30" s="1"/>
  <c r="C31" i="30"/>
  <c r="D31" i="30" s="1"/>
  <c r="C32" i="30"/>
  <c r="D32" i="30" s="1"/>
  <c r="C33" i="30"/>
  <c r="D33" i="30" s="1"/>
  <c r="C34" i="30"/>
  <c r="D34" i="30" s="1"/>
  <c r="C35" i="30"/>
  <c r="D35" i="30" s="1"/>
  <c r="C36" i="30"/>
  <c r="D36" i="30" s="1"/>
  <c r="C37" i="30"/>
  <c r="D37" i="30" s="1"/>
  <c r="C38" i="30"/>
  <c r="D38" i="30" s="1"/>
  <c r="C299" i="36"/>
  <c r="E299" i="36"/>
  <c r="C300" i="36"/>
  <c r="E300" i="36"/>
  <c r="C5" i="38"/>
  <c r="D5" i="38"/>
  <c r="E5" i="38"/>
  <c r="G5" i="38"/>
  <c r="E515" i="35"/>
  <c r="G515" i="35"/>
  <c r="E52" i="35"/>
  <c r="E55" i="35" s="1"/>
  <c r="G52" i="35"/>
  <c r="G55" i="35" s="1"/>
  <c r="E47" i="35"/>
  <c r="G47" i="35"/>
  <c r="E48" i="35"/>
  <c r="G48" i="35"/>
  <c r="E49" i="35"/>
  <c r="G49" i="35"/>
  <c r="E25" i="35"/>
  <c r="G25" i="35"/>
  <c r="E26" i="35"/>
  <c r="G26" i="35"/>
  <c r="F17" i="14"/>
  <c r="G17" i="14" s="1"/>
  <c r="H17" i="14"/>
  <c r="C291" i="36"/>
  <c r="E291" i="36"/>
  <c r="G28" i="3" l="1"/>
  <c r="J28" i="3" s="1"/>
  <c r="G31" i="3"/>
  <c r="J31" i="3" s="1"/>
  <c r="G27" i="3"/>
  <c r="J27" i="3" s="1"/>
  <c r="G29" i="3"/>
  <c r="J29" i="3" s="1"/>
  <c r="G30" i="3"/>
  <c r="J30" i="3" s="1"/>
  <c r="G33" i="3"/>
  <c r="J33" i="3" s="1"/>
  <c r="G32" i="3"/>
  <c r="J32" i="3" s="1"/>
  <c r="F5" i="38"/>
  <c r="AE300" i="1"/>
  <c r="AD300" i="1"/>
  <c r="AE299" i="1"/>
  <c r="AD299" i="1"/>
  <c r="G301" i="35"/>
  <c r="G303" i="35" s="1"/>
  <c r="E301" i="35"/>
  <c r="E303" i="35" s="1"/>
  <c r="AE298" i="1"/>
  <c r="AD298" i="1"/>
  <c r="AE297" i="1"/>
  <c r="AD297" i="1"/>
  <c r="AE296" i="1"/>
  <c r="AD296" i="1"/>
  <c r="AE295" i="1"/>
  <c r="AD295" i="1"/>
  <c r="AE294" i="1"/>
  <c r="AD294" i="1"/>
  <c r="AE293" i="1"/>
  <c r="AD293" i="1"/>
  <c r="AE292" i="1"/>
  <c r="AD292" i="1"/>
  <c r="AE291" i="1"/>
  <c r="AD291" i="1"/>
  <c r="AE290" i="1"/>
  <c r="AD290" i="1"/>
  <c r="AE289" i="1"/>
  <c r="AD289" i="1"/>
  <c r="AE288" i="1"/>
  <c r="AD288" i="1"/>
  <c r="AE287" i="1"/>
  <c r="AD287" i="1"/>
  <c r="AE286" i="1"/>
  <c r="AD286" i="1"/>
  <c r="AE285" i="1"/>
  <c r="AD285" i="1"/>
  <c r="AE284" i="1"/>
  <c r="AD284" i="1"/>
  <c r="AE283" i="1"/>
  <c r="AD283" i="1"/>
  <c r="AE282" i="1"/>
  <c r="AD282" i="1"/>
  <c r="AE281" i="1"/>
  <c r="AD281" i="1"/>
  <c r="AE280" i="1"/>
  <c r="AD280" i="1"/>
  <c r="AE279" i="1"/>
  <c r="AD279" i="1"/>
  <c r="AE278" i="1"/>
  <c r="AD278" i="1"/>
  <c r="AE277" i="1"/>
  <c r="AD277" i="1"/>
  <c r="AE276" i="1"/>
  <c r="AD276" i="1"/>
  <c r="AE275" i="1"/>
  <c r="AD275" i="1"/>
  <c r="AE274" i="1"/>
  <c r="AD274" i="1"/>
  <c r="AE273" i="1"/>
  <c r="AD273" i="1"/>
  <c r="AE272" i="1"/>
  <c r="AD272" i="1"/>
  <c r="AE271" i="1" l="1"/>
  <c r="AD271" i="1"/>
  <c r="E61" i="35" l="1"/>
  <c r="G61" i="35"/>
  <c r="E64" i="35" l="1"/>
  <c r="G64" i="35"/>
  <c r="E65" i="35"/>
  <c r="G65" i="35"/>
  <c r="G479" i="35" l="1"/>
  <c r="G480" i="35" s="1"/>
  <c r="E479" i="35"/>
  <c r="E480" i="35" s="1"/>
  <c r="G312" i="35"/>
  <c r="G314" i="35" s="1"/>
  <c r="E312" i="35"/>
  <c r="E314" i="35" s="1"/>
  <c r="F95" i="14"/>
  <c r="G95" i="14" s="1"/>
  <c r="H95" i="14"/>
  <c r="F96" i="14"/>
  <c r="G96" i="14" s="1"/>
  <c r="H96" i="14"/>
  <c r="E316" i="35"/>
  <c r="E317" i="35" s="1"/>
  <c r="G316" i="35"/>
  <c r="G317" i="35" s="1"/>
  <c r="C43" i="7" l="1"/>
  <c r="E43" i="7" s="1"/>
  <c r="H43" i="7"/>
  <c r="C44" i="7"/>
  <c r="E44" i="7" s="1"/>
  <c r="H44" i="7"/>
  <c r="C45" i="7"/>
  <c r="E45" i="7" s="1"/>
  <c r="H45" i="7"/>
  <c r="C49" i="7"/>
  <c r="C50" i="7"/>
  <c r="G50" i="7" s="1"/>
  <c r="H50" i="7"/>
  <c r="C51" i="7"/>
  <c r="E51" i="7" s="1"/>
  <c r="H51" i="7"/>
  <c r="C52" i="7"/>
  <c r="E52" i="7" s="1"/>
  <c r="H52" i="7"/>
  <c r="C53" i="7"/>
  <c r="F53" i="7" s="1"/>
  <c r="H53" i="7"/>
  <c r="C54" i="7"/>
  <c r="E54" i="7" s="1"/>
  <c r="H54" i="7"/>
  <c r="C55" i="7"/>
  <c r="F55" i="7" s="1"/>
  <c r="H55" i="7"/>
  <c r="F49" i="7" l="1"/>
  <c r="G49" i="7"/>
  <c r="E49" i="7"/>
  <c r="G53" i="7"/>
  <c r="F52" i="7"/>
  <c r="E53" i="7"/>
  <c r="G45" i="7"/>
  <c r="E55" i="7"/>
  <c r="G54" i="7"/>
  <c r="F54" i="7"/>
  <c r="F50" i="7"/>
  <c r="G52" i="7"/>
  <c r="E50" i="7"/>
  <c r="F45" i="7"/>
  <c r="G44" i="7"/>
  <c r="G43" i="7"/>
  <c r="F44" i="7"/>
  <c r="G51" i="7"/>
  <c r="F43" i="7"/>
  <c r="G55" i="7"/>
  <c r="F51" i="7"/>
  <c r="G234" i="35"/>
  <c r="G236" i="35" s="1"/>
  <c r="E234" i="35"/>
  <c r="E236" i="35" s="1"/>
  <c r="F72" i="14"/>
  <c r="G72" i="14" s="1"/>
  <c r="H72" i="14"/>
  <c r="L3" i="13" l="1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6" i="13"/>
  <c r="L27" i="13"/>
  <c r="L28" i="13"/>
  <c r="L29" i="13"/>
  <c r="L30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2" i="13"/>
  <c r="C3" i="13"/>
  <c r="D3" i="13"/>
  <c r="H3" i="13"/>
  <c r="I3" i="13"/>
  <c r="J3" i="13"/>
  <c r="K3" i="13"/>
  <c r="C4" i="13"/>
  <c r="D4" i="13"/>
  <c r="H4" i="13"/>
  <c r="I4" i="13"/>
  <c r="J4" i="13"/>
  <c r="K4" i="13"/>
  <c r="C5" i="13"/>
  <c r="D5" i="13"/>
  <c r="H5" i="13"/>
  <c r="I5" i="13"/>
  <c r="J5" i="13"/>
  <c r="K5" i="13"/>
  <c r="C6" i="13"/>
  <c r="D6" i="13"/>
  <c r="H6" i="13"/>
  <c r="I6" i="13"/>
  <c r="J6" i="13"/>
  <c r="K6" i="13"/>
  <c r="C7" i="13"/>
  <c r="D7" i="13"/>
  <c r="H7" i="13"/>
  <c r="I7" i="13"/>
  <c r="J7" i="13"/>
  <c r="K7" i="13"/>
  <c r="C8" i="13"/>
  <c r="D8" i="13"/>
  <c r="H8" i="13"/>
  <c r="I8" i="13"/>
  <c r="J8" i="13"/>
  <c r="K8" i="13"/>
  <c r="C9" i="13"/>
  <c r="D9" i="13"/>
  <c r="H9" i="13"/>
  <c r="I9" i="13"/>
  <c r="J9" i="13"/>
  <c r="K9" i="13"/>
  <c r="C10" i="13"/>
  <c r="D10" i="13"/>
  <c r="H10" i="13"/>
  <c r="I10" i="13"/>
  <c r="J10" i="13"/>
  <c r="K10" i="13"/>
  <c r="C11" i="13"/>
  <c r="D11" i="13"/>
  <c r="H11" i="13"/>
  <c r="I11" i="13"/>
  <c r="J11" i="13"/>
  <c r="K11" i="13"/>
  <c r="C12" i="13"/>
  <c r="D12" i="13"/>
  <c r="H12" i="13"/>
  <c r="I12" i="13"/>
  <c r="J12" i="13"/>
  <c r="K12" i="13"/>
  <c r="C13" i="13"/>
  <c r="D13" i="13"/>
  <c r="H13" i="13"/>
  <c r="I13" i="13"/>
  <c r="J13" i="13"/>
  <c r="K13" i="13"/>
  <c r="C14" i="13"/>
  <c r="D14" i="13"/>
  <c r="H14" i="13"/>
  <c r="I14" i="13"/>
  <c r="J14" i="13"/>
  <c r="K14" i="13"/>
  <c r="C15" i="13"/>
  <c r="D15" i="13"/>
  <c r="H15" i="13"/>
  <c r="I15" i="13"/>
  <c r="J15" i="13"/>
  <c r="K15" i="13"/>
  <c r="C16" i="13"/>
  <c r="D16" i="13"/>
  <c r="H16" i="13"/>
  <c r="I16" i="13"/>
  <c r="J16" i="13"/>
  <c r="K16" i="13"/>
  <c r="C17" i="13"/>
  <c r="D17" i="13"/>
  <c r="H17" i="13"/>
  <c r="I17" i="13"/>
  <c r="J17" i="13"/>
  <c r="K17" i="13"/>
  <c r="C18" i="13"/>
  <c r="D18" i="13"/>
  <c r="H18" i="13"/>
  <c r="I18" i="13"/>
  <c r="J18" i="13"/>
  <c r="K18" i="13"/>
  <c r="C19" i="13"/>
  <c r="D19" i="13"/>
  <c r="H19" i="13"/>
  <c r="I19" i="13"/>
  <c r="J19" i="13"/>
  <c r="K19" i="13"/>
  <c r="C20" i="13"/>
  <c r="D20" i="13"/>
  <c r="H20" i="13"/>
  <c r="I20" i="13"/>
  <c r="J20" i="13"/>
  <c r="K20" i="13"/>
  <c r="C21" i="13"/>
  <c r="D21" i="13"/>
  <c r="H21" i="13"/>
  <c r="I21" i="13"/>
  <c r="J21" i="13"/>
  <c r="K21" i="13"/>
  <c r="C22" i="13"/>
  <c r="D22" i="13"/>
  <c r="H22" i="13"/>
  <c r="I22" i="13"/>
  <c r="J22" i="13"/>
  <c r="K22" i="13"/>
  <c r="C26" i="13"/>
  <c r="D26" i="13"/>
  <c r="H26" i="13"/>
  <c r="I26" i="13"/>
  <c r="J26" i="13"/>
  <c r="K26" i="13"/>
  <c r="C27" i="13"/>
  <c r="D27" i="13"/>
  <c r="H27" i="13"/>
  <c r="I27" i="13"/>
  <c r="J27" i="13"/>
  <c r="K27" i="13"/>
  <c r="C28" i="13"/>
  <c r="D28" i="13"/>
  <c r="H28" i="13"/>
  <c r="I28" i="13"/>
  <c r="J28" i="13"/>
  <c r="K28" i="13"/>
  <c r="C29" i="13"/>
  <c r="D29" i="13"/>
  <c r="H29" i="13"/>
  <c r="I29" i="13"/>
  <c r="J29" i="13"/>
  <c r="K29" i="13"/>
  <c r="C30" i="13"/>
  <c r="D30" i="13"/>
  <c r="H30" i="13"/>
  <c r="J30" i="13"/>
  <c r="K30" i="13"/>
  <c r="C34" i="13"/>
  <c r="D34" i="13"/>
  <c r="H34" i="13"/>
  <c r="J34" i="13"/>
  <c r="K34" i="13"/>
  <c r="C35" i="13"/>
  <c r="D35" i="13"/>
  <c r="H35" i="13"/>
  <c r="J35" i="13"/>
  <c r="K35" i="13"/>
  <c r="C36" i="13"/>
  <c r="D36" i="13"/>
  <c r="H36" i="13"/>
  <c r="J36" i="13"/>
  <c r="K36" i="13"/>
  <c r="C37" i="13"/>
  <c r="D37" i="13"/>
  <c r="H37" i="13"/>
  <c r="J37" i="13"/>
  <c r="K37" i="13"/>
  <c r="C38" i="13"/>
  <c r="D38" i="13"/>
  <c r="H38" i="13"/>
  <c r="J38" i="13"/>
  <c r="K38" i="13"/>
  <c r="C39" i="13"/>
  <c r="D39" i="13"/>
  <c r="H39" i="13"/>
  <c r="I39" i="13"/>
  <c r="J39" i="13"/>
  <c r="K39" i="13"/>
  <c r="C40" i="13"/>
  <c r="D40" i="13"/>
  <c r="H40" i="13"/>
  <c r="I40" i="13"/>
  <c r="J40" i="13"/>
  <c r="K40" i="13"/>
  <c r="C41" i="13"/>
  <c r="D41" i="13"/>
  <c r="H41" i="13"/>
  <c r="I41" i="13"/>
  <c r="J41" i="13"/>
  <c r="K41" i="13"/>
  <c r="C42" i="13"/>
  <c r="D42" i="13"/>
  <c r="H42" i="13"/>
  <c r="I42" i="13"/>
  <c r="J42" i="13"/>
  <c r="K42" i="13"/>
  <c r="C43" i="13"/>
  <c r="D43" i="13"/>
  <c r="H43" i="13"/>
  <c r="I43" i="13"/>
  <c r="J43" i="13"/>
  <c r="K43" i="13"/>
  <c r="C44" i="13"/>
  <c r="D44" i="13"/>
  <c r="H44" i="13"/>
  <c r="I44" i="13"/>
  <c r="J44" i="13"/>
  <c r="K44" i="13"/>
  <c r="C45" i="13"/>
  <c r="D45" i="13"/>
  <c r="H45" i="13"/>
  <c r="I45" i="13"/>
  <c r="J45" i="13"/>
  <c r="K45" i="13"/>
  <c r="C46" i="13"/>
  <c r="D46" i="13"/>
  <c r="H46" i="13"/>
  <c r="I46" i="13"/>
  <c r="J46" i="13"/>
  <c r="K46" i="13"/>
  <c r="C47" i="13"/>
  <c r="D47" i="13"/>
  <c r="H47" i="13"/>
  <c r="I47" i="13"/>
  <c r="J47" i="13"/>
  <c r="K47" i="13"/>
  <c r="C48" i="13"/>
  <c r="D48" i="13"/>
  <c r="H48" i="13"/>
  <c r="I48" i="13"/>
  <c r="J48" i="13"/>
  <c r="K48" i="13"/>
  <c r="C49" i="13"/>
  <c r="D49" i="13"/>
  <c r="H49" i="13"/>
  <c r="I49" i="13"/>
  <c r="J49" i="13"/>
  <c r="K49" i="13"/>
  <c r="C50" i="13"/>
  <c r="D50" i="13"/>
  <c r="H50" i="13"/>
  <c r="I50" i="13"/>
  <c r="J50" i="13"/>
  <c r="K50" i="13"/>
  <c r="C51" i="13"/>
  <c r="D51" i="13"/>
  <c r="H51" i="13"/>
  <c r="I51" i="13"/>
  <c r="J51" i="13"/>
  <c r="K51" i="13"/>
  <c r="C52" i="13"/>
  <c r="D52" i="13"/>
  <c r="H52" i="13"/>
  <c r="I52" i="13"/>
  <c r="J52" i="13"/>
  <c r="K52" i="13"/>
  <c r="C53" i="13"/>
  <c r="D53" i="13"/>
  <c r="H53" i="13"/>
  <c r="I53" i="13"/>
  <c r="J53" i="13"/>
  <c r="K53" i="13"/>
  <c r="C54" i="13"/>
  <c r="D54" i="13"/>
  <c r="H54" i="13"/>
  <c r="I54" i="13"/>
  <c r="J54" i="13"/>
  <c r="K54" i="13"/>
  <c r="C55" i="13"/>
  <c r="D55" i="13"/>
  <c r="H55" i="13"/>
  <c r="I55" i="13"/>
  <c r="J55" i="13"/>
  <c r="K55" i="13"/>
  <c r="C56" i="13"/>
  <c r="D56" i="13"/>
  <c r="F56" i="13"/>
  <c r="H56" i="13"/>
  <c r="I56" i="13"/>
  <c r="J56" i="13"/>
  <c r="K56" i="13"/>
  <c r="D41" i="11"/>
  <c r="E41" i="11"/>
  <c r="F41" i="11"/>
  <c r="G41" i="11"/>
  <c r="D42" i="11"/>
  <c r="E42" i="11"/>
  <c r="F42" i="11"/>
  <c r="G42" i="11"/>
  <c r="D43" i="11"/>
  <c r="E43" i="11"/>
  <c r="F43" i="11"/>
  <c r="G43" i="11"/>
  <c r="D44" i="11"/>
  <c r="E44" i="11"/>
  <c r="F44" i="11"/>
  <c r="G44" i="11"/>
  <c r="D45" i="11"/>
  <c r="E45" i="11"/>
  <c r="F45" i="11"/>
  <c r="G45" i="11"/>
  <c r="E44" i="13" l="1"/>
  <c r="E20" i="13"/>
  <c r="M48" i="13"/>
  <c r="E16" i="13"/>
  <c r="M39" i="13"/>
  <c r="M26" i="13"/>
  <c r="M37" i="13"/>
  <c r="E34" i="13"/>
  <c r="M47" i="13"/>
  <c r="M35" i="13"/>
  <c r="M38" i="13"/>
  <c r="M12" i="13"/>
  <c r="E51" i="13"/>
  <c r="M6" i="13"/>
  <c r="M49" i="13"/>
  <c r="M11" i="13"/>
  <c r="E39" i="13"/>
  <c r="M44" i="13"/>
  <c r="M18" i="13"/>
  <c r="M54" i="13"/>
  <c r="M42" i="13"/>
  <c r="M29" i="13"/>
  <c r="M16" i="13"/>
  <c r="M21" i="13"/>
  <c r="M56" i="13"/>
  <c r="M55" i="13"/>
  <c r="M4" i="13"/>
  <c r="M36" i="13"/>
  <c r="M10" i="13"/>
  <c r="M51" i="13"/>
  <c r="M13" i="13"/>
  <c r="M9" i="13"/>
  <c r="M45" i="13"/>
  <c r="M22" i="13"/>
  <c r="M50" i="13"/>
  <c r="M19" i="13"/>
  <c r="M30" i="13"/>
  <c r="M20" i="13"/>
  <c r="M8" i="13"/>
  <c r="M53" i="13"/>
  <c r="M41" i="13"/>
  <c r="M28" i="13"/>
  <c r="M15" i="13"/>
  <c r="M3" i="13"/>
  <c r="M52" i="13"/>
  <c r="M40" i="13"/>
  <c r="M27" i="13"/>
  <c r="M14" i="13"/>
  <c r="M7" i="13"/>
  <c r="M17" i="13"/>
  <c r="E6" i="13"/>
  <c r="M46" i="13"/>
  <c r="M34" i="13"/>
  <c r="M43" i="13"/>
  <c r="M5" i="13"/>
  <c r="E43" i="13"/>
  <c r="E13" i="13"/>
  <c r="E56" i="13"/>
  <c r="E17" i="13"/>
  <c r="E42" i="13"/>
  <c r="E47" i="13"/>
  <c r="E54" i="13"/>
  <c r="E21" i="13"/>
  <c r="E55" i="13"/>
  <c r="E50" i="13"/>
  <c r="E46" i="13"/>
  <c r="E29" i="13"/>
  <c r="E38" i="13"/>
  <c r="E30" i="13"/>
  <c r="E4" i="13"/>
  <c r="E35" i="13"/>
  <c r="E9" i="13"/>
  <c r="E36" i="13"/>
  <c r="E3" i="13"/>
  <c r="E8" i="13"/>
  <c r="E11" i="13"/>
  <c r="E48" i="13"/>
  <c r="E22" i="13"/>
  <c r="E14" i="13"/>
  <c r="E27" i="13"/>
  <c r="E19" i="13"/>
  <c r="H42" i="11"/>
  <c r="H43" i="11"/>
  <c r="H45" i="11"/>
  <c r="E40" i="13"/>
  <c r="E26" i="13"/>
  <c r="E52" i="13"/>
  <c r="H44" i="11"/>
  <c r="H41" i="11"/>
  <c r="E5" i="13"/>
  <c r="E12" i="13"/>
  <c r="E49" i="13"/>
  <c r="E10" i="13"/>
  <c r="E7" i="13"/>
  <c r="E28" i="13"/>
  <c r="E53" i="13"/>
  <c r="E41" i="13"/>
  <c r="E18" i="13"/>
  <c r="E15" i="13"/>
  <c r="E37" i="13"/>
  <c r="E45" i="13"/>
  <c r="D72" i="7" l="1"/>
  <c r="H95" i="2" s="1"/>
  <c r="C74" i="2"/>
  <c r="D74" i="2"/>
  <c r="E74" i="2"/>
  <c r="F74" i="2"/>
  <c r="K74" i="2" s="1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I79" i="2" s="1"/>
  <c r="C23" i="10"/>
  <c r="G23" i="10" s="1"/>
  <c r="H23" i="10"/>
  <c r="C24" i="10"/>
  <c r="H24" i="10"/>
  <c r="C25" i="10"/>
  <c r="H25" i="10"/>
  <c r="C26" i="10"/>
  <c r="G26" i="10" s="1"/>
  <c r="H26" i="10"/>
  <c r="C27" i="10"/>
  <c r="H27" i="10"/>
  <c r="C28" i="10"/>
  <c r="G28" i="10" s="1"/>
  <c r="H28" i="10"/>
  <c r="E24" i="10" l="1"/>
  <c r="G24" i="10"/>
  <c r="E27" i="10"/>
  <c r="G27" i="10"/>
  <c r="E25" i="10"/>
  <c r="G25" i="10"/>
  <c r="F23" i="10"/>
  <c r="E23" i="10"/>
  <c r="F28" i="10"/>
  <c r="E28" i="10"/>
  <c r="F26" i="10"/>
  <c r="E26" i="10"/>
  <c r="I76" i="2"/>
  <c r="F26" i="13"/>
  <c r="G26" i="13" s="1"/>
  <c r="K41" i="11"/>
  <c r="J41" i="11"/>
  <c r="F27" i="13"/>
  <c r="G27" i="13" s="1"/>
  <c r="J42" i="11"/>
  <c r="K42" i="11"/>
  <c r="F30" i="13"/>
  <c r="G30" i="13" s="1"/>
  <c r="J45" i="11"/>
  <c r="K45" i="11"/>
  <c r="F29" i="13"/>
  <c r="G29" i="13" s="1"/>
  <c r="J44" i="11"/>
  <c r="K44" i="11"/>
  <c r="F28" i="13"/>
  <c r="G28" i="13" s="1"/>
  <c r="J43" i="11"/>
  <c r="K43" i="11"/>
  <c r="J77" i="2"/>
  <c r="J74" i="2"/>
  <c r="K75" i="2"/>
  <c r="J76" i="2"/>
  <c r="J78" i="2"/>
  <c r="F24" i="10"/>
  <c r="K79" i="2"/>
  <c r="J75" i="2"/>
  <c r="I74" i="2"/>
  <c r="I78" i="2"/>
  <c r="J79" i="2"/>
  <c r="K77" i="2"/>
  <c r="K76" i="2"/>
  <c r="I75" i="2"/>
  <c r="K78" i="2"/>
  <c r="I77" i="2"/>
  <c r="F27" i="10"/>
  <c r="F25" i="10"/>
  <c r="I72" i="11" l="1"/>
  <c r="H106" i="37"/>
  <c r="E507" i="35" l="1"/>
  <c r="G507" i="35"/>
  <c r="E516" i="35"/>
  <c r="G516" i="35"/>
  <c r="E197" i="35"/>
  <c r="G197" i="35"/>
  <c r="E198" i="35"/>
  <c r="G198" i="35"/>
  <c r="E202" i="35"/>
  <c r="G202" i="35"/>
  <c r="E203" i="35"/>
  <c r="G203" i="35"/>
  <c r="E96" i="35"/>
  <c r="G96" i="35"/>
  <c r="E97" i="35"/>
  <c r="G97" i="35"/>
  <c r="E98" i="35"/>
  <c r="G98" i="35"/>
  <c r="E99" i="35"/>
  <c r="G99" i="35"/>
  <c r="E100" i="35"/>
  <c r="G100" i="35"/>
  <c r="E66" i="35"/>
  <c r="G66" i="35"/>
  <c r="E67" i="35"/>
  <c r="G67" i="35"/>
  <c r="C73" i="37" l="1"/>
  <c r="D73" i="37"/>
  <c r="E73" i="37"/>
  <c r="F73" i="37"/>
  <c r="C74" i="37"/>
  <c r="D74" i="37"/>
  <c r="E74" i="37"/>
  <c r="F74" i="37"/>
  <c r="C75" i="37"/>
  <c r="D75" i="37"/>
  <c r="E75" i="37"/>
  <c r="F75" i="37"/>
  <c r="C76" i="37"/>
  <c r="D76" i="37"/>
  <c r="E76" i="37"/>
  <c r="F76" i="37"/>
  <c r="C77" i="37"/>
  <c r="D77" i="37"/>
  <c r="E77" i="37"/>
  <c r="F77" i="37"/>
  <c r="N151" i="37"/>
  <c r="P151" i="37" s="1"/>
  <c r="N152" i="37"/>
  <c r="P152" i="37" s="1"/>
  <c r="N153" i="37"/>
  <c r="P153" i="37" s="1"/>
  <c r="N154" i="37"/>
  <c r="P154" i="37" s="1"/>
  <c r="N155" i="37"/>
  <c r="P155" i="37" s="1"/>
  <c r="N156" i="37"/>
  <c r="P156" i="37" s="1"/>
  <c r="C22" i="26"/>
  <c r="E22" i="26"/>
  <c r="I22" i="26"/>
  <c r="D11" i="3"/>
  <c r="E11" i="3"/>
  <c r="F11" i="3"/>
  <c r="I11" i="3"/>
  <c r="D12" i="3"/>
  <c r="E12" i="3"/>
  <c r="F12" i="3"/>
  <c r="I12" i="3"/>
  <c r="D13" i="3"/>
  <c r="E13" i="3"/>
  <c r="F13" i="3"/>
  <c r="I13" i="3"/>
  <c r="C10" i="30"/>
  <c r="D10" i="30" s="1"/>
  <c r="C11" i="30"/>
  <c r="D11" i="30" s="1"/>
  <c r="C12" i="30"/>
  <c r="D12" i="30" s="1"/>
  <c r="G238" i="35"/>
  <c r="G242" i="35" s="1"/>
  <c r="E238" i="35"/>
  <c r="E242" i="35" s="1"/>
  <c r="F74" i="14"/>
  <c r="G74" i="14" s="1"/>
  <c r="H74" i="14"/>
  <c r="F75" i="14"/>
  <c r="G75" i="14" s="1"/>
  <c r="H75" i="14"/>
  <c r="D25" i="11"/>
  <c r="E25" i="11"/>
  <c r="F25" i="11"/>
  <c r="G25" i="11"/>
  <c r="D26" i="11"/>
  <c r="E26" i="11"/>
  <c r="F26" i="11"/>
  <c r="G26" i="11"/>
  <c r="D27" i="11"/>
  <c r="E27" i="11"/>
  <c r="F27" i="11"/>
  <c r="G27" i="11"/>
  <c r="D28" i="11"/>
  <c r="E28" i="11"/>
  <c r="F28" i="11"/>
  <c r="G28" i="11"/>
  <c r="C48" i="2"/>
  <c r="D48" i="2"/>
  <c r="E48" i="2"/>
  <c r="F48" i="2"/>
  <c r="F10" i="13"/>
  <c r="G10" i="13" s="1"/>
  <c r="C49" i="2"/>
  <c r="D49" i="2"/>
  <c r="E49" i="2"/>
  <c r="F49" i="2"/>
  <c r="F11" i="13"/>
  <c r="G11" i="13" s="1"/>
  <c r="C30" i="10"/>
  <c r="H30" i="10"/>
  <c r="C31" i="10"/>
  <c r="H31" i="10"/>
  <c r="C32" i="10"/>
  <c r="H32" i="10"/>
  <c r="H26" i="7"/>
  <c r="H27" i="7"/>
  <c r="C26" i="7"/>
  <c r="E26" i="7" s="1"/>
  <c r="E60" i="35"/>
  <c r="G60" i="35"/>
  <c r="E32" i="10" l="1"/>
  <c r="G32" i="10"/>
  <c r="E31" i="10"/>
  <c r="G31" i="10"/>
  <c r="E30" i="10"/>
  <c r="G30" i="10"/>
  <c r="M155" i="37"/>
  <c r="M156" i="37"/>
  <c r="M154" i="37"/>
  <c r="J77" i="37"/>
  <c r="J73" i="37"/>
  <c r="I48" i="2"/>
  <c r="J74" i="37"/>
  <c r="J75" i="37"/>
  <c r="M153" i="37"/>
  <c r="I49" i="2"/>
  <c r="J76" i="37"/>
  <c r="K49" i="2"/>
  <c r="K48" i="2"/>
  <c r="G13" i="3"/>
  <c r="J13" i="3" s="1"/>
  <c r="G12" i="3"/>
  <c r="J12" i="3" s="1"/>
  <c r="G11" i="3"/>
  <c r="J11" i="3" s="1"/>
  <c r="J49" i="2"/>
  <c r="F31" i="10"/>
  <c r="H28" i="11"/>
  <c r="F32" i="10"/>
  <c r="H25" i="11"/>
  <c r="K25" i="11" s="1"/>
  <c r="J48" i="2"/>
  <c r="H27" i="11"/>
  <c r="H26" i="11"/>
  <c r="M152" i="37"/>
  <c r="F30" i="10"/>
  <c r="G26" i="7"/>
  <c r="F26" i="7"/>
  <c r="R165" i="1"/>
  <c r="R166" i="1"/>
  <c r="C104" i="37"/>
  <c r="D104" i="37"/>
  <c r="E104" i="37"/>
  <c r="F104" i="37"/>
  <c r="C105" i="37"/>
  <c r="D105" i="37"/>
  <c r="E105" i="37"/>
  <c r="F105" i="37"/>
  <c r="C106" i="37"/>
  <c r="D106" i="37"/>
  <c r="E106" i="37"/>
  <c r="F106" i="37"/>
  <c r="N157" i="37"/>
  <c r="P157" i="37" s="1"/>
  <c r="N158" i="37"/>
  <c r="P158" i="37" s="1"/>
  <c r="C50" i="26"/>
  <c r="E50" i="26"/>
  <c r="I50" i="26"/>
  <c r="C51" i="26"/>
  <c r="E51" i="26"/>
  <c r="I51" i="26"/>
  <c r="C52" i="26"/>
  <c r="E52" i="26"/>
  <c r="I52" i="26"/>
  <c r="D39" i="3"/>
  <c r="E39" i="3"/>
  <c r="F39" i="3"/>
  <c r="I39" i="3"/>
  <c r="D40" i="3"/>
  <c r="E40" i="3"/>
  <c r="F40" i="3"/>
  <c r="I40" i="3"/>
  <c r="C39" i="30"/>
  <c r="D39" i="30" s="1"/>
  <c r="G174" i="35"/>
  <c r="G183" i="35" s="1"/>
  <c r="E174" i="35"/>
  <c r="E183" i="35" s="1"/>
  <c r="D54" i="11"/>
  <c r="E54" i="11"/>
  <c r="F54" i="11"/>
  <c r="G54" i="11"/>
  <c r="D55" i="11"/>
  <c r="E55" i="11"/>
  <c r="F55" i="11"/>
  <c r="G55" i="11"/>
  <c r="D56" i="11"/>
  <c r="E56" i="11"/>
  <c r="F56" i="11"/>
  <c r="G56" i="11"/>
  <c r="F39" i="13"/>
  <c r="G39" i="13" s="1"/>
  <c r="C72" i="2"/>
  <c r="D72" i="2"/>
  <c r="E72" i="2"/>
  <c r="F72" i="2"/>
  <c r="F40" i="13"/>
  <c r="G40" i="13" s="1"/>
  <c r="C53" i="10"/>
  <c r="H53" i="10"/>
  <c r="C54" i="10"/>
  <c r="G54" i="10" s="1"/>
  <c r="H54" i="10"/>
  <c r="C55" i="10"/>
  <c r="H55" i="10"/>
  <c r="E55" i="10" l="1"/>
  <c r="G55" i="10"/>
  <c r="E53" i="10"/>
  <c r="G53" i="10"/>
  <c r="M158" i="37"/>
  <c r="J104" i="37"/>
  <c r="F54" i="10"/>
  <c r="E54" i="10"/>
  <c r="J26" i="11"/>
  <c r="K26" i="11"/>
  <c r="J25" i="11"/>
  <c r="J105" i="37"/>
  <c r="K106" i="37"/>
  <c r="J106" i="37"/>
  <c r="I106" i="37"/>
  <c r="M157" i="37"/>
  <c r="K105" i="37"/>
  <c r="I72" i="2"/>
  <c r="G39" i="3"/>
  <c r="J39" i="3" s="1"/>
  <c r="K72" i="2"/>
  <c r="G40" i="3"/>
  <c r="J40" i="3" s="1"/>
  <c r="H56" i="11"/>
  <c r="J72" i="2"/>
  <c r="H55" i="11"/>
  <c r="K55" i="11" s="1"/>
  <c r="I105" i="37"/>
  <c r="H54" i="11"/>
  <c r="F55" i="10"/>
  <c r="F53" i="10"/>
  <c r="E69" i="35"/>
  <c r="G69" i="35"/>
  <c r="E70" i="35"/>
  <c r="G70" i="35"/>
  <c r="J54" i="11" l="1"/>
  <c r="K54" i="11"/>
  <c r="J55" i="11"/>
  <c r="N148" i="37"/>
  <c r="P148" i="37" s="1"/>
  <c r="N149" i="37"/>
  <c r="P149" i="37" s="1"/>
  <c r="M151" i="37"/>
  <c r="N150" i="37"/>
  <c r="P150" i="37" s="1"/>
  <c r="C59" i="37"/>
  <c r="D59" i="37"/>
  <c r="E59" i="37"/>
  <c r="F59" i="37"/>
  <c r="C60" i="37"/>
  <c r="D60" i="37"/>
  <c r="E60" i="37"/>
  <c r="F60" i="37"/>
  <c r="C34" i="26"/>
  <c r="E34" i="26"/>
  <c r="I34" i="26"/>
  <c r="D17" i="3"/>
  <c r="E17" i="3"/>
  <c r="F17" i="3"/>
  <c r="I17" i="3"/>
  <c r="D18" i="3"/>
  <c r="E18" i="3"/>
  <c r="F18" i="3"/>
  <c r="I18" i="3"/>
  <c r="D19" i="3"/>
  <c r="E19" i="3"/>
  <c r="F19" i="3"/>
  <c r="I19" i="3"/>
  <c r="D20" i="3"/>
  <c r="E20" i="3"/>
  <c r="F20" i="3"/>
  <c r="I20" i="3"/>
  <c r="D21" i="3"/>
  <c r="E21" i="3"/>
  <c r="F21" i="3"/>
  <c r="I21" i="3"/>
  <c r="C16" i="30"/>
  <c r="D16" i="30" s="1"/>
  <c r="C17" i="30"/>
  <c r="D17" i="30" s="1"/>
  <c r="C18" i="30"/>
  <c r="D18" i="30" s="1"/>
  <c r="G310" i="35"/>
  <c r="E305" i="35"/>
  <c r="E310" i="35" s="1"/>
  <c r="F97" i="14"/>
  <c r="G97" i="14" s="1"/>
  <c r="H97" i="14"/>
  <c r="D31" i="11"/>
  <c r="E31" i="11"/>
  <c r="F31" i="11"/>
  <c r="G31" i="11"/>
  <c r="D32" i="11"/>
  <c r="E32" i="11"/>
  <c r="F32" i="11"/>
  <c r="G32" i="11"/>
  <c r="D33" i="11"/>
  <c r="E33" i="11"/>
  <c r="F33" i="11"/>
  <c r="G33" i="11"/>
  <c r="C54" i="2"/>
  <c r="D54" i="2"/>
  <c r="E54" i="2"/>
  <c r="F54" i="2"/>
  <c r="F16" i="13"/>
  <c r="G16" i="13" s="1"/>
  <c r="C55" i="2"/>
  <c r="D55" i="2"/>
  <c r="E55" i="2"/>
  <c r="F55" i="2"/>
  <c r="C56" i="2"/>
  <c r="D56" i="2"/>
  <c r="E56" i="2"/>
  <c r="F56" i="2"/>
  <c r="C57" i="2"/>
  <c r="D57" i="2"/>
  <c r="E57" i="2"/>
  <c r="F57" i="2"/>
  <c r="C31" i="7"/>
  <c r="E31" i="7" s="1"/>
  <c r="H31" i="7"/>
  <c r="C32" i="7"/>
  <c r="E32" i="7" s="1"/>
  <c r="H32" i="7"/>
  <c r="C33" i="7"/>
  <c r="E33" i="7" s="1"/>
  <c r="H33" i="7"/>
  <c r="C34" i="7"/>
  <c r="E34" i="7" s="1"/>
  <c r="H34" i="7"/>
  <c r="N136" i="37"/>
  <c r="P136" i="37" s="1"/>
  <c r="N159" i="37"/>
  <c r="P159" i="37" s="1"/>
  <c r="N160" i="37"/>
  <c r="P160" i="37" s="1"/>
  <c r="N161" i="37"/>
  <c r="P161" i="37" s="1"/>
  <c r="N162" i="37"/>
  <c r="P162" i="37" s="1"/>
  <c r="N163" i="37"/>
  <c r="P163" i="37" s="1"/>
  <c r="N164" i="37"/>
  <c r="P164" i="37" s="1"/>
  <c r="N165" i="37"/>
  <c r="P165" i="37" s="1"/>
  <c r="N166" i="37"/>
  <c r="P166" i="37" s="1"/>
  <c r="N167" i="37"/>
  <c r="P167" i="37" s="1"/>
  <c r="N168" i="37"/>
  <c r="P168" i="37" s="1"/>
  <c r="N169" i="37"/>
  <c r="P169" i="37" s="1"/>
  <c r="N170" i="37"/>
  <c r="P170" i="37" s="1"/>
  <c r="N171" i="37"/>
  <c r="P171" i="37" s="1"/>
  <c r="N172" i="37"/>
  <c r="P172" i="37" s="1"/>
  <c r="N173" i="37"/>
  <c r="P173" i="37" s="1"/>
  <c r="N174" i="37"/>
  <c r="P174" i="37" s="1"/>
  <c r="N175" i="37"/>
  <c r="P175" i="37" s="1"/>
  <c r="C55" i="37"/>
  <c r="D55" i="37"/>
  <c r="E55" i="37"/>
  <c r="F55" i="37"/>
  <c r="G55" i="37"/>
  <c r="C56" i="37"/>
  <c r="D56" i="37"/>
  <c r="E56" i="37"/>
  <c r="F56" i="37"/>
  <c r="C57" i="37"/>
  <c r="D57" i="37"/>
  <c r="E57" i="37"/>
  <c r="F57" i="37"/>
  <c r="G57" i="37"/>
  <c r="C58" i="37"/>
  <c r="D58" i="37"/>
  <c r="E58" i="37"/>
  <c r="F58" i="37"/>
  <c r="C78" i="37"/>
  <c r="D78" i="37"/>
  <c r="E78" i="37"/>
  <c r="F78" i="37"/>
  <c r="C79" i="37"/>
  <c r="D79" i="37"/>
  <c r="E79" i="37"/>
  <c r="F79" i="37"/>
  <c r="C80" i="37"/>
  <c r="D80" i="37"/>
  <c r="E80" i="37"/>
  <c r="F80" i="37"/>
  <c r="C81" i="37"/>
  <c r="D81" i="37"/>
  <c r="E81" i="37"/>
  <c r="F81" i="37"/>
  <c r="C82" i="37"/>
  <c r="D82" i="37"/>
  <c r="E82" i="37"/>
  <c r="F82" i="37"/>
  <c r="C83" i="37"/>
  <c r="D83" i="37"/>
  <c r="E83" i="37"/>
  <c r="F83" i="37"/>
  <c r="C84" i="37"/>
  <c r="D84" i="37"/>
  <c r="E84" i="37"/>
  <c r="F84" i="37"/>
  <c r="C85" i="37"/>
  <c r="D85" i="37"/>
  <c r="E85" i="37"/>
  <c r="F85" i="37"/>
  <c r="C86" i="37"/>
  <c r="D86" i="37"/>
  <c r="E86" i="37"/>
  <c r="F86" i="37"/>
  <c r="C87" i="37"/>
  <c r="D87" i="37"/>
  <c r="E87" i="37"/>
  <c r="F87" i="37"/>
  <c r="C88" i="37"/>
  <c r="D88" i="37"/>
  <c r="E88" i="37"/>
  <c r="F88" i="37"/>
  <c r="C89" i="37"/>
  <c r="D89" i="37"/>
  <c r="E89" i="37"/>
  <c r="F89" i="37"/>
  <c r="C90" i="37"/>
  <c r="D90" i="37"/>
  <c r="E90" i="37"/>
  <c r="F90" i="37"/>
  <c r="C91" i="37"/>
  <c r="D91" i="37"/>
  <c r="E91" i="37"/>
  <c r="F91" i="37"/>
  <c r="C92" i="37"/>
  <c r="D92" i="37"/>
  <c r="E92" i="37"/>
  <c r="F92" i="37"/>
  <c r="G92" i="37"/>
  <c r="C93" i="37"/>
  <c r="D93" i="37"/>
  <c r="E93" i="37"/>
  <c r="F93" i="37"/>
  <c r="G93" i="37"/>
  <c r="C94" i="37"/>
  <c r="D94" i="37"/>
  <c r="E94" i="37"/>
  <c r="F94" i="37"/>
  <c r="C95" i="37"/>
  <c r="D95" i="37"/>
  <c r="E95" i="37"/>
  <c r="F95" i="37"/>
  <c r="C96" i="37"/>
  <c r="D96" i="37"/>
  <c r="E96" i="37"/>
  <c r="F96" i="37"/>
  <c r="C97" i="37"/>
  <c r="D97" i="37"/>
  <c r="E97" i="37"/>
  <c r="F97" i="37"/>
  <c r="C98" i="37"/>
  <c r="D98" i="37"/>
  <c r="E98" i="37"/>
  <c r="F98" i="37"/>
  <c r="C99" i="37"/>
  <c r="D99" i="37"/>
  <c r="E99" i="37"/>
  <c r="F99" i="37"/>
  <c r="G99" i="37"/>
  <c r="C100" i="37"/>
  <c r="D100" i="37"/>
  <c r="E100" i="37"/>
  <c r="F100" i="37"/>
  <c r="C101" i="37"/>
  <c r="D101" i="37"/>
  <c r="E101" i="37"/>
  <c r="F101" i="37"/>
  <c r="C102" i="37"/>
  <c r="D102" i="37"/>
  <c r="E102" i="37"/>
  <c r="F102" i="37"/>
  <c r="C103" i="37"/>
  <c r="D103" i="37"/>
  <c r="E103" i="37"/>
  <c r="F103" i="37"/>
  <c r="C107" i="37"/>
  <c r="D107" i="37"/>
  <c r="E107" i="37"/>
  <c r="F107" i="37"/>
  <c r="C108" i="37"/>
  <c r="D108" i="37"/>
  <c r="E108" i="37"/>
  <c r="F108" i="37"/>
  <c r="G108" i="37"/>
  <c r="C109" i="37"/>
  <c r="D109" i="37"/>
  <c r="E109" i="37"/>
  <c r="F109" i="37"/>
  <c r="G109" i="37"/>
  <c r="C110" i="37"/>
  <c r="D110" i="37"/>
  <c r="E110" i="37"/>
  <c r="F110" i="37"/>
  <c r="C111" i="37"/>
  <c r="D111" i="37"/>
  <c r="E111" i="37"/>
  <c r="F111" i="37"/>
  <c r="C112" i="37"/>
  <c r="D112" i="37"/>
  <c r="E112" i="37"/>
  <c r="F112" i="37"/>
  <c r="C113" i="37"/>
  <c r="D113" i="37"/>
  <c r="E113" i="37"/>
  <c r="F113" i="37"/>
  <c r="C114" i="37"/>
  <c r="D114" i="37"/>
  <c r="E114" i="37"/>
  <c r="F114" i="37"/>
  <c r="G114" i="37"/>
  <c r="C115" i="37"/>
  <c r="D115" i="37"/>
  <c r="E115" i="37"/>
  <c r="F115" i="37"/>
  <c r="G115" i="37"/>
  <c r="C116" i="37"/>
  <c r="D116" i="37"/>
  <c r="E116" i="37"/>
  <c r="F116" i="37"/>
  <c r="C117" i="37"/>
  <c r="D117" i="37"/>
  <c r="E117" i="37"/>
  <c r="F117" i="37"/>
  <c r="C118" i="37"/>
  <c r="D118" i="37"/>
  <c r="E118" i="37"/>
  <c r="F118" i="37"/>
  <c r="M174" i="37" l="1"/>
  <c r="M172" i="37"/>
  <c r="M170" i="37"/>
  <c r="M168" i="37"/>
  <c r="M166" i="37"/>
  <c r="M162" i="37"/>
  <c r="M160" i="37"/>
  <c r="M149" i="37"/>
  <c r="M175" i="37"/>
  <c r="M173" i="37"/>
  <c r="M171" i="37"/>
  <c r="M169" i="37"/>
  <c r="M167" i="37"/>
  <c r="M163" i="37"/>
  <c r="M161" i="37"/>
  <c r="M150" i="37"/>
  <c r="M148" i="37"/>
  <c r="F18" i="13"/>
  <c r="G18" i="13" s="1"/>
  <c r="H74" i="37"/>
  <c r="J60" i="37"/>
  <c r="F17" i="13"/>
  <c r="G17" i="13" s="1"/>
  <c r="H73" i="37"/>
  <c r="M165" i="37"/>
  <c r="M159" i="37"/>
  <c r="J59" i="37"/>
  <c r="K112" i="37"/>
  <c r="M164" i="37"/>
  <c r="I56" i="2"/>
  <c r="I117" i="37"/>
  <c r="I54" i="2"/>
  <c r="I57" i="2"/>
  <c r="G17" i="3"/>
  <c r="J17" i="3" s="1"/>
  <c r="J56" i="2"/>
  <c r="K56" i="2"/>
  <c r="G20" i="3"/>
  <c r="J20" i="3" s="1"/>
  <c r="G18" i="3"/>
  <c r="J18" i="3" s="1"/>
  <c r="K57" i="2"/>
  <c r="K54" i="2"/>
  <c r="K55" i="2"/>
  <c r="G21" i="3"/>
  <c r="J21" i="3" s="1"/>
  <c r="H33" i="11"/>
  <c r="G32" i="7"/>
  <c r="J57" i="2"/>
  <c r="H32" i="11"/>
  <c r="K32" i="11" s="1"/>
  <c r="G19" i="3"/>
  <c r="J19" i="3" s="1"/>
  <c r="J55" i="2"/>
  <c r="G33" i="7"/>
  <c r="G34" i="7"/>
  <c r="F34" i="7"/>
  <c r="F33" i="7"/>
  <c r="J109" i="37"/>
  <c r="J80" i="37"/>
  <c r="I107" i="37"/>
  <c r="H31" i="11"/>
  <c r="K31" i="11" s="1"/>
  <c r="J54" i="2"/>
  <c r="I55" i="2"/>
  <c r="I111" i="37"/>
  <c r="G31" i="7"/>
  <c r="F31" i="7"/>
  <c r="F32" i="7"/>
  <c r="J87" i="37"/>
  <c r="I116" i="37"/>
  <c r="I114" i="37"/>
  <c r="K113" i="37"/>
  <c r="J101" i="37"/>
  <c r="J81" i="37"/>
  <c r="J55" i="37"/>
  <c r="J113" i="37"/>
  <c r="K116" i="37"/>
  <c r="J117" i="37"/>
  <c r="I115" i="37"/>
  <c r="I112" i="37"/>
  <c r="K111" i="37"/>
  <c r="J108" i="37"/>
  <c r="J103" i="37"/>
  <c r="J93" i="37"/>
  <c r="J89" i="37"/>
  <c r="J85" i="37"/>
  <c r="J112" i="37"/>
  <c r="I118" i="37"/>
  <c r="K117" i="37"/>
  <c r="K114" i="37"/>
  <c r="I113" i="37"/>
  <c r="I108" i="37"/>
  <c r="K107" i="37"/>
  <c r="J97" i="37"/>
  <c r="J96" i="37"/>
  <c r="J94" i="37"/>
  <c r="J78" i="37"/>
  <c r="J116" i="37"/>
  <c r="J110" i="37"/>
  <c r="K108" i="37"/>
  <c r="J107" i="37"/>
  <c r="J100" i="37"/>
  <c r="J91" i="37"/>
  <c r="J84" i="37"/>
  <c r="J82" i="37"/>
  <c r="J58" i="37"/>
  <c r="J56" i="37"/>
  <c r="K115" i="37"/>
  <c r="J114" i="37"/>
  <c r="J111" i="37"/>
  <c r="J98" i="37"/>
  <c r="J95" i="37"/>
  <c r="J88" i="37"/>
  <c r="J86" i="37"/>
  <c r="J79" i="37"/>
  <c r="K118" i="37"/>
  <c r="J118" i="37"/>
  <c r="J115" i="37"/>
  <c r="J102" i="37"/>
  <c r="J99" i="37"/>
  <c r="J92" i="37"/>
  <c r="J90" i="37"/>
  <c r="J83" i="37"/>
  <c r="J57" i="37"/>
  <c r="H205" i="37"/>
  <c r="E50" i="35"/>
  <c r="G50" i="35"/>
  <c r="J33" i="11" l="1"/>
  <c r="K33" i="11"/>
  <c r="K73" i="37"/>
  <c r="I73" i="37"/>
  <c r="K74" i="37"/>
  <c r="I74" i="37"/>
  <c r="J32" i="11"/>
  <c r="J31" i="11"/>
  <c r="R39" i="1" l="1"/>
  <c r="R40" i="1"/>
  <c r="R41" i="1"/>
  <c r="R42" i="1"/>
  <c r="R43" i="1"/>
  <c r="N179" i="37" l="1"/>
  <c r="P179" i="37" s="1"/>
  <c r="N180" i="37"/>
  <c r="N181" i="37"/>
  <c r="P181" i="37" s="1"/>
  <c r="N182" i="37"/>
  <c r="N183" i="37"/>
  <c r="P183" i="37" s="1"/>
  <c r="C39" i="26"/>
  <c r="E39" i="26"/>
  <c r="I39" i="26"/>
  <c r="C19" i="30"/>
  <c r="D19" i="30" s="1"/>
  <c r="C20" i="30"/>
  <c r="D20" i="30" s="1"/>
  <c r="C21" i="30"/>
  <c r="D21" i="30" s="1"/>
  <c r="C22" i="30"/>
  <c r="D22" i="30" s="1"/>
  <c r="D34" i="11"/>
  <c r="E34" i="11"/>
  <c r="F34" i="11"/>
  <c r="G34" i="11"/>
  <c r="D35" i="11"/>
  <c r="E35" i="11"/>
  <c r="F35" i="11"/>
  <c r="G35" i="11"/>
  <c r="D36" i="11"/>
  <c r="E36" i="11"/>
  <c r="F36" i="11"/>
  <c r="G36" i="11"/>
  <c r="D37" i="11"/>
  <c r="E37" i="11"/>
  <c r="F37" i="11"/>
  <c r="G37" i="11"/>
  <c r="C36" i="10"/>
  <c r="H36" i="10"/>
  <c r="C40" i="10"/>
  <c r="H40" i="10"/>
  <c r="C41" i="10"/>
  <c r="G41" i="10" s="1"/>
  <c r="H41" i="10"/>
  <c r="C42" i="10"/>
  <c r="H42" i="10"/>
  <c r="C35" i="7"/>
  <c r="F35" i="7" s="1"/>
  <c r="H35" i="7"/>
  <c r="F98" i="14"/>
  <c r="G98" i="14" s="1"/>
  <c r="H98" i="14"/>
  <c r="F99" i="14"/>
  <c r="G99" i="14" s="1"/>
  <c r="H99" i="14"/>
  <c r="G319" i="35"/>
  <c r="G321" i="35" s="1"/>
  <c r="E319" i="35"/>
  <c r="E321" i="35" s="1"/>
  <c r="E40" i="10" l="1"/>
  <c r="G40" i="10"/>
  <c r="E36" i="10"/>
  <c r="G36" i="10"/>
  <c r="E42" i="10"/>
  <c r="G42" i="10"/>
  <c r="M180" i="37"/>
  <c r="M183" i="37"/>
  <c r="M181" i="37"/>
  <c r="F41" i="10"/>
  <c r="E41" i="10"/>
  <c r="M182" i="37"/>
  <c r="F19" i="13"/>
  <c r="G19" i="13" s="1"/>
  <c r="H37" i="11"/>
  <c r="F42" i="10"/>
  <c r="F40" i="10"/>
  <c r="F36" i="10"/>
  <c r="G35" i="7"/>
  <c r="E35" i="7"/>
  <c r="H35" i="11"/>
  <c r="H34" i="11"/>
  <c r="H36" i="11"/>
  <c r="E482" i="35"/>
  <c r="E483" i="35" s="1"/>
  <c r="G482" i="35"/>
  <c r="G483" i="35" s="1"/>
  <c r="K34" i="11" l="1"/>
  <c r="J34" i="11"/>
  <c r="R13" i="1" l="1"/>
  <c r="N176" i="37" l="1"/>
  <c r="N177" i="37"/>
  <c r="P177" i="37" s="1"/>
  <c r="M179" i="37"/>
  <c r="N178" i="37"/>
  <c r="C31" i="26"/>
  <c r="E31" i="26"/>
  <c r="I31" i="26"/>
  <c r="D14" i="3"/>
  <c r="E14" i="3"/>
  <c r="F14" i="3"/>
  <c r="I14" i="3"/>
  <c r="C13" i="30"/>
  <c r="D13" i="30" s="1"/>
  <c r="C50" i="2"/>
  <c r="D50" i="2"/>
  <c r="E50" i="2"/>
  <c r="F50" i="2"/>
  <c r="C51" i="2"/>
  <c r="D51" i="2"/>
  <c r="E51" i="2"/>
  <c r="F51" i="2"/>
  <c r="C33" i="10"/>
  <c r="H33" i="10"/>
  <c r="C25" i="7"/>
  <c r="E25" i="7" s="1"/>
  <c r="H25" i="7"/>
  <c r="C27" i="7"/>
  <c r="C28" i="7"/>
  <c r="E28" i="7" s="1"/>
  <c r="H28" i="7"/>
  <c r="C29" i="7"/>
  <c r="E29" i="7" s="1"/>
  <c r="H29" i="7"/>
  <c r="E33" i="10" l="1"/>
  <c r="G33" i="10"/>
  <c r="M177" i="37"/>
  <c r="M178" i="37"/>
  <c r="M176" i="37"/>
  <c r="F13" i="13"/>
  <c r="G13" i="13" s="1"/>
  <c r="K28" i="11"/>
  <c r="H59" i="37"/>
  <c r="K59" i="37" s="1"/>
  <c r="J28" i="11"/>
  <c r="E27" i="7"/>
  <c r="F27" i="7"/>
  <c r="G27" i="7"/>
  <c r="H60" i="37"/>
  <c r="H58" i="37"/>
  <c r="I51" i="2"/>
  <c r="K50" i="2"/>
  <c r="K51" i="2"/>
  <c r="G14" i="3"/>
  <c r="J14" i="3" s="1"/>
  <c r="J50" i="2"/>
  <c r="G29" i="7"/>
  <c r="F29" i="7"/>
  <c r="F33" i="10"/>
  <c r="J51" i="2"/>
  <c r="F28" i="7"/>
  <c r="G25" i="7"/>
  <c r="G28" i="7"/>
  <c r="I50" i="2"/>
  <c r="F25" i="7"/>
  <c r="R2" i="1"/>
  <c r="I59" i="37" l="1"/>
  <c r="F12" i="13"/>
  <c r="G12" i="13" s="1"/>
  <c r="K27" i="11"/>
  <c r="J27" i="11"/>
  <c r="K60" i="37"/>
  <c r="I60" i="37"/>
  <c r="I58" i="37"/>
  <c r="K58" i="37"/>
  <c r="M136" i="37" l="1"/>
  <c r="C18" i="26"/>
  <c r="E18" i="26"/>
  <c r="I18" i="26"/>
  <c r="C19" i="26"/>
  <c r="E19" i="26"/>
  <c r="I19" i="26"/>
  <c r="C20" i="26"/>
  <c r="E20" i="26"/>
  <c r="I20" i="26"/>
  <c r="C21" i="26"/>
  <c r="E21" i="26"/>
  <c r="I21" i="26"/>
  <c r="C32" i="26"/>
  <c r="E32" i="26"/>
  <c r="I32" i="26"/>
  <c r="C33" i="26"/>
  <c r="E33" i="26"/>
  <c r="I33" i="26"/>
  <c r="C40" i="26"/>
  <c r="E40" i="26"/>
  <c r="I40" i="26"/>
  <c r="C41" i="26"/>
  <c r="E41" i="26"/>
  <c r="I41" i="26"/>
  <c r="C42" i="26"/>
  <c r="E42" i="26"/>
  <c r="I42" i="26"/>
  <c r="C43" i="26"/>
  <c r="E43" i="26"/>
  <c r="I43" i="26"/>
  <c r="C44" i="26"/>
  <c r="E44" i="26"/>
  <c r="I44" i="26"/>
  <c r="C45" i="26"/>
  <c r="E45" i="26"/>
  <c r="I45" i="26"/>
  <c r="C46" i="26"/>
  <c r="E46" i="26"/>
  <c r="I46" i="26"/>
  <c r="C47" i="26"/>
  <c r="E47" i="26"/>
  <c r="I47" i="26"/>
  <c r="C48" i="26"/>
  <c r="E48" i="26"/>
  <c r="I48" i="26"/>
  <c r="C49" i="26"/>
  <c r="E49" i="26"/>
  <c r="I49" i="26"/>
  <c r="D4" i="3"/>
  <c r="E4" i="3"/>
  <c r="F4" i="3"/>
  <c r="I4" i="3"/>
  <c r="D5" i="3"/>
  <c r="E5" i="3"/>
  <c r="F5" i="3"/>
  <c r="I5" i="3"/>
  <c r="D6" i="3"/>
  <c r="E6" i="3"/>
  <c r="F6" i="3"/>
  <c r="I6" i="3"/>
  <c r="D7" i="3"/>
  <c r="E7" i="3"/>
  <c r="F7" i="3"/>
  <c r="I7" i="3"/>
  <c r="D8" i="3"/>
  <c r="E8" i="3"/>
  <c r="F8" i="3"/>
  <c r="I8" i="3"/>
  <c r="D9" i="3"/>
  <c r="E9" i="3"/>
  <c r="F9" i="3"/>
  <c r="I9" i="3"/>
  <c r="D10" i="3"/>
  <c r="E10" i="3"/>
  <c r="F10" i="3"/>
  <c r="I10" i="3"/>
  <c r="D15" i="3"/>
  <c r="E15" i="3"/>
  <c r="F15" i="3"/>
  <c r="I15" i="3"/>
  <c r="D16" i="3"/>
  <c r="E16" i="3"/>
  <c r="F16" i="3"/>
  <c r="I16" i="3"/>
  <c r="D22" i="3"/>
  <c r="E22" i="3"/>
  <c r="F22" i="3"/>
  <c r="I22" i="3"/>
  <c r="D23" i="3"/>
  <c r="E23" i="3"/>
  <c r="F23" i="3"/>
  <c r="I23" i="3"/>
  <c r="D34" i="3"/>
  <c r="E34" i="3"/>
  <c r="F34" i="3"/>
  <c r="I34" i="3"/>
  <c r="D35" i="3"/>
  <c r="E35" i="3"/>
  <c r="F35" i="3"/>
  <c r="I35" i="3"/>
  <c r="D36" i="3"/>
  <c r="E36" i="3"/>
  <c r="F36" i="3"/>
  <c r="I36" i="3"/>
  <c r="D37" i="3"/>
  <c r="E37" i="3"/>
  <c r="F37" i="3"/>
  <c r="I37" i="3"/>
  <c r="D38" i="3"/>
  <c r="E38" i="3"/>
  <c r="F38" i="3"/>
  <c r="I38" i="3"/>
  <c r="D41" i="3"/>
  <c r="E41" i="3"/>
  <c r="F41" i="3"/>
  <c r="I41" i="3"/>
  <c r="D42" i="3"/>
  <c r="E42" i="3"/>
  <c r="F42" i="3"/>
  <c r="I42" i="3"/>
  <c r="D43" i="3"/>
  <c r="E43" i="3"/>
  <c r="F43" i="3"/>
  <c r="I43" i="3"/>
  <c r="D44" i="3"/>
  <c r="E44" i="3"/>
  <c r="F44" i="3"/>
  <c r="I44" i="3"/>
  <c r="D45" i="3"/>
  <c r="E45" i="3"/>
  <c r="F45" i="3"/>
  <c r="I45" i="3"/>
  <c r="D46" i="3"/>
  <c r="E46" i="3"/>
  <c r="F46" i="3"/>
  <c r="I46" i="3"/>
  <c r="D47" i="3"/>
  <c r="E47" i="3"/>
  <c r="F47" i="3"/>
  <c r="I47" i="3"/>
  <c r="D48" i="3"/>
  <c r="E48" i="3"/>
  <c r="F48" i="3"/>
  <c r="I48" i="3"/>
  <c r="D49" i="3"/>
  <c r="E49" i="3"/>
  <c r="F49" i="3"/>
  <c r="I49" i="3"/>
  <c r="D50" i="3"/>
  <c r="E50" i="3"/>
  <c r="F50" i="3"/>
  <c r="I50" i="3"/>
  <c r="D51" i="3"/>
  <c r="E51" i="3"/>
  <c r="F51" i="3"/>
  <c r="I51" i="3"/>
  <c r="D52" i="3"/>
  <c r="E52" i="3"/>
  <c r="F52" i="3"/>
  <c r="I52" i="3"/>
  <c r="D53" i="3"/>
  <c r="E53" i="3"/>
  <c r="F53" i="3"/>
  <c r="I53" i="3"/>
  <c r="D54" i="3"/>
  <c r="E54" i="3"/>
  <c r="F54" i="3"/>
  <c r="I54" i="3"/>
  <c r="D55" i="3"/>
  <c r="E55" i="3"/>
  <c r="F55" i="3"/>
  <c r="I55" i="3"/>
  <c r="D56" i="3"/>
  <c r="E56" i="3"/>
  <c r="F56" i="3"/>
  <c r="I56" i="3"/>
  <c r="C4" i="38"/>
  <c r="D4" i="38"/>
  <c r="E4" i="38"/>
  <c r="G4" i="38"/>
  <c r="E432" i="35"/>
  <c r="G432" i="35"/>
  <c r="E433" i="35"/>
  <c r="G433" i="35"/>
  <c r="E207" i="35"/>
  <c r="G207" i="35"/>
  <c r="E208" i="35"/>
  <c r="G208" i="35"/>
  <c r="AE270" i="1"/>
  <c r="AD270" i="1"/>
  <c r="AE269" i="1"/>
  <c r="AD269" i="1"/>
  <c r="AE268" i="1"/>
  <c r="AD268" i="1"/>
  <c r="AE267" i="1"/>
  <c r="AD267" i="1"/>
  <c r="AE266" i="1"/>
  <c r="AD266" i="1"/>
  <c r="AE265" i="1"/>
  <c r="AD265" i="1"/>
  <c r="AE264" i="1"/>
  <c r="AD264" i="1"/>
  <c r="AE263" i="1"/>
  <c r="AD263" i="1"/>
  <c r="AE262" i="1"/>
  <c r="AD262" i="1"/>
  <c r="AE261" i="1"/>
  <c r="AD261" i="1"/>
  <c r="AE260" i="1"/>
  <c r="AD260" i="1"/>
  <c r="AE259" i="1"/>
  <c r="AD259" i="1"/>
  <c r="AE258" i="1"/>
  <c r="AD258" i="1"/>
  <c r="AE257" i="1"/>
  <c r="AD257" i="1"/>
  <c r="G56" i="3" l="1"/>
  <c r="J56" i="3" s="1"/>
  <c r="G49" i="3"/>
  <c r="J49" i="3" s="1"/>
  <c r="G48" i="3"/>
  <c r="J48" i="3" s="1"/>
  <c r="G44" i="3"/>
  <c r="J44" i="3" s="1"/>
  <c r="G8" i="3"/>
  <c r="J8" i="3" s="1"/>
  <c r="G4" i="3"/>
  <c r="J4" i="3" s="1"/>
  <c r="G35" i="3"/>
  <c r="J35" i="3" s="1"/>
  <c r="G10" i="3"/>
  <c r="J10" i="3" s="1"/>
  <c r="G45" i="3"/>
  <c r="J45" i="3" s="1"/>
  <c r="G23" i="3"/>
  <c r="J23" i="3" s="1"/>
  <c r="G52" i="3"/>
  <c r="J52" i="3" s="1"/>
  <c r="G51" i="3"/>
  <c r="J51" i="3" s="1"/>
  <c r="G47" i="3"/>
  <c r="J47" i="3" s="1"/>
  <c r="G37" i="3"/>
  <c r="J37" i="3" s="1"/>
  <c r="F4" i="38"/>
  <c r="G54" i="3"/>
  <c r="J54" i="3" s="1"/>
  <c r="G43" i="3"/>
  <c r="J43" i="3" s="1"/>
  <c r="G41" i="3"/>
  <c r="J41" i="3" s="1"/>
  <c r="G15" i="3"/>
  <c r="J15" i="3" s="1"/>
  <c r="G6" i="3"/>
  <c r="J6" i="3" s="1"/>
  <c r="G53" i="3"/>
  <c r="J53" i="3" s="1"/>
  <c r="G50" i="3"/>
  <c r="J50" i="3" s="1"/>
  <c r="G46" i="3"/>
  <c r="J46" i="3" s="1"/>
  <c r="G38" i="3"/>
  <c r="J38" i="3" s="1"/>
  <c r="G36" i="3"/>
  <c r="J36" i="3" s="1"/>
  <c r="G22" i="3"/>
  <c r="J22" i="3" s="1"/>
  <c r="G9" i="3"/>
  <c r="J9" i="3" s="1"/>
  <c r="G55" i="3"/>
  <c r="J55" i="3" s="1"/>
  <c r="G42" i="3"/>
  <c r="J42" i="3" s="1"/>
  <c r="G34" i="3"/>
  <c r="J34" i="3" s="1"/>
  <c r="G16" i="3"/>
  <c r="J16" i="3" s="1"/>
  <c r="G7" i="3"/>
  <c r="J7" i="3" s="1"/>
  <c r="G5" i="3"/>
  <c r="J5" i="3" s="1"/>
  <c r="C20" i="34"/>
  <c r="D20" i="34"/>
  <c r="C21" i="34"/>
  <c r="D21" i="34"/>
  <c r="C22" i="34"/>
  <c r="D22" i="34"/>
  <c r="C23" i="34"/>
  <c r="D23" i="34"/>
  <c r="C24" i="34"/>
  <c r="D24" i="34"/>
  <c r="C25" i="34"/>
  <c r="D25" i="34"/>
  <c r="C26" i="34"/>
  <c r="D26" i="34"/>
  <c r="D19" i="34"/>
  <c r="C19" i="34"/>
  <c r="C3" i="34"/>
  <c r="D3" i="34"/>
  <c r="C4" i="34"/>
  <c r="D4" i="34"/>
  <c r="C5" i="34"/>
  <c r="D5" i="34"/>
  <c r="C6" i="34"/>
  <c r="D6" i="34"/>
  <c r="C7" i="34"/>
  <c r="D7" i="34"/>
  <c r="C8" i="34"/>
  <c r="D8" i="34"/>
  <c r="C9" i="34"/>
  <c r="D9" i="34"/>
  <c r="C10" i="34"/>
  <c r="D10" i="34"/>
  <c r="C11" i="34"/>
  <c r="D11" i="34"/>
  <c r="C12" i="34"/>
  <c r="D12" i="34"/>
  <c r="C13" i="34"/>
  <c r="D13" i="34"/>
  <c r="C14" i="34"/>
  <c r="D14" i="34"/>
  <c r="D2" i="34"/>
  <c r="C2" i="34"/>
  <c r="I2" i="13"/>
  <c r="H2" i="13"/>
  <c r="D17" i="11"/>
  <c r="D18" i="11"/>
  <c r="D19" i="11"/>
  <c r="D20" i="11"/>
  <c r="D21" i="11"/>
  <c r="D22" i="11"/>
  <c r="D23" i="11"/>
  <c r="D24" i="11"/>
  <c r="D29" i="11"/>
  <c r="D30" i="11"/>
  <c r="D49" i="11"/>
  <c r="D50" i="11"/>
  <c r="D51" i="11"/>
  <c r="D52" i="11"/>
  <c r="D53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H55" i="37"/>
  <c r="H56" i="37"/>
  <c r="H57" i="37"/>
  <c r="H77" i="37"/>
  <c r="H82" i="37"/>
  <c r="H83" i="37"/>
  <c r="H86" i="37"/>
  <c r="H87" i="37"/>
  <c r="H90" i="37"/>
  <c r="H91" i="37"/>
  <c r="H94" i="37"/>
  <c r="H95" i="37"/>
  <c r="H98" i="37"/>
  <c r="H99" i="37"/>
  <c r="AE256" i="1"/>
  <c r="AD256" i="1"/>
  <c r="F22" i="13" l="1"/>
  <c r="G22" i="13" s="1"/>
  <c r="K37" i="11"/>
  <c r="F41" i="13"/>
  <c r="G41" i="13" s="1"/>
  <c r="K56" i="11"/>
  <c r="K77" i="37"/>
  <c r="I77" i="37"/>
  <c r="H76" i="37"/>
  <c r="H75" i="37"/>
  <c r="K103" i="37"/>
  <c r="J56" i="11"/>
  <c r="H100" i="37"/>
  <c r="H92" i="37"/>
  <c r="H93" i="37"/>
  <c r="H84" i="37"/>
  <c r="H85" i="37"/>
  <c r="K95" i="37"/>
  <c r="I95" i="37"/>
  <c r="K87" i="37"/>
  <c r="I87" i="37"/>
  <c r="H79" i="37"/>
  <c r="J37" i="11"/>
  <c r="K55" i="37"/>
  <c r="I55" i="37"/>
  <c r="H124" i="37"/>
  <c r="H96" i="37"/>
  <c r="H97" i="37"/>
  <c r="H88" i="37"/>
  <c r="H89" i="37"/>
  <c r="H80" i="37"/>
  <c r="H81" i="37"/>
  <c r="I99" i="37"/>
  <c r="K99" i="37"/>
  <c r="I91" i="37"/>
  <c r="K91" i="37"/>
  <c r="I83" i="37"/>
  <c r="K83" i="37"/>
  <c r="I56" i="37"/>
  <c r="K56" i="37"/>
  <c r="K102" i="37"/>
  <c r="I102" i="37"/>
  <c r="I98" i="37"/>
  <c r="K98" i="37"/>
  <c r="K94" i="37"/>
  <c r="I94" i="37"/>
  <c r="K90" i="37"/>
  <c r="I90" i="37"/>
  <c r="I86" i="37"/>
  <c r="K86" i="37"/>
  <c r="I82" i="37"/>
  <c r="K82" i="37"/>
  <c r="H78" i="37"/>
  <c r="K57" i="37"/>
  <c r="I57" i="37"/>
  <c r="C27" i="34"/>
  <c r="C15" i="34"/>
  <c r="D27" i="34"/>
  <c r="D15" i="34"/>
  <c r="H57" i="13"/>
  <c r="I57" i="13"/>
  <c r="AE255" i="1"/>
  <c r="AD255" i="1"/>
  <c r="AE254" i="1"/>
  <c r="AD254" i="1"/>
  <c r="AE253" i="1"/>
  <c r="AD253" i="1"/>
  <c r="AE252" i="1"/>
  <c r="AD252" i="1"/>
  <c r="E447" i="35"/>
  <c r="G447" i="35"/>
  <c r="E448" i="35"/>
  <c r="G448" i="35"/>
  <c r="AE251" i="1"/>
  <c r="AD251" i="1"/>
  <c r="AE250" i="1"/>
  <c r="AD250" i="1"/>
  <c r="AE249" i="1"/>
  <c r="AD249" i="1"/>
  <c r="F21" i="13" l="1"/>
  <c r="G21" i="13" s="1"/>
  <c r="K36" i="11"/>
  <c r="F20" i="13"/>
  <c r="G20" i="13" s="1"/>
  <c r="K35" i="11"/>
  <c r="K76" i="37"/>
  <c r="I76" i="37"/>
  <c r="I103" i="37"/>
  <c r="K75" i="37"/>
  <c r="I75" i="37"/>
  <c r="K104" i="37"/>
  <c r="I104" i="37"/>
  <c r="I88" i="37"/>
  <c r="K88" i="37"/>
  <c r="K81" i="37"/>
  <c r="I81" i="37"/>
  <c r="K97" i="37"/>
  <c r="I97" i="37"/>
  <c r="K92" i="37"/>
  <c r="I92" i="37"/>
  <c r="J35" i="11"/>
  <c r="I80" i="37"/>
  <c r="K80" i="37"/>
  <c r="K96" i="37"/>
  <c r="I96" i="37"/>
  <c r="I85" i="37"/>
  <c r="K85" i="37"/>
  <c r="K101" i="37"/>
  <c r="I101" i="37"/>
  <c r="I78" i="37"/>
  <c r="K78" i="37"/>
  <c r="I93" i="37"/>
  <c r="K93" i="37"/>
  <c r="J36" i="11"/>
  <c r="K89" i="37"/>
  <c r="I89" i="37"/>
  <c r="K79" i="37"/>
  <c r="I79" i="37"/>
  <c r="I84" i="37"/>
  <c r="K84" i="37"/>
  <c r="K100" i="37"/>
  <c r="I100" i="37"/>
  <c r="AE248" i="1"/>
  <c r="AD248" i="1"/>
  <c r="AE247" i="1"/>
  <c r="AD247" i="1"/>
  <c r="AE246" i="1"/>
  <c r="AD246" i="1"/>
  <c r="AE245" i="1"/>
  <c r="AD245" i="1"/>
  <c r="AE244" i="1"/>
  <c r="AD244" i="1"/>
  <c r="AE243" i="1"/>
  <c r="AD243" i="1"/>
  <c r="AE242" i="1"/>
  <c r="AD242" i="1"/>
  <c r="AE241" i="1"/>
  <c r="AD241" i="1"/>
  <c r="AE240" i="1"/>
  <c r="AD240" i="1"/>
  <c r="AE239" i="1"/>
  <c r="AD239" i="1"/>
  <c r="AE238" i="1"/>
  <c r="AD238" i="1"/>
  <c r="AE237" i="1"/>
  <c r="AD237" i="1"/>
  <c r="AE236" i="1"/>
  <c r="AD236" i="1"/>
  <c r="AE235" i="1"/>
  <c r="AD235" i="1"/>
  <c r="AE234" i="1"/>
  <c r="AD234" i="1"/>
  <c r="AE233" i="1"/>
  <c r="AD233" i="1"/>
  <c r="AE232" i="1"/>
  <c r="AD232" i="1"/>
  <c r="AE231" i="1"/>
  <c r="AD231" i="1"/>
  <c r="AE230" i="1"/>
  <c r="AD230" i="1"/>
  <c r="AE229" i="1"/>
  <c r="AD229" i="1"/>
  <c r="AE228" i="1"/>
  <c r="AD228" i="1"/>
  <c r="E413" i="35"/>
  <c r="G413" i="35"/>
  <c r="AE227" i="1" l="1"/>
  <c r="AD227" i="1"/>
  <c r="AE226" i="1"/>
  <c r="AD226" i="1"/>
  <c r="E449" i="35"/>
  <c r="AE225" i="1" l="1"/>
  <c r="AD225" i="1"/>
  <c r="AE224" i="1"/>
  <c r="AD224" i="1"/>
  <c r="AE223" i="1"/>
  <c r="AD223" i="1"/>
  <c r="AE222" i="1" l="1"/>
  <c r="AD222" i="1"/>
  <c r="AE221" i="1"/>
  <c r="AD221" i="1"/>
  <c r="E245" i="35"/>
  <c r="G245" i="35"/>
  <c r="AE220" i="1" l="1"/>
  <c r="AD220" i="1"/>
  <c r="AE219" i="1" l="1"/>
  <c r="AD219" i="1"/>
  <c r="AE218" i="1"/>
  <c r="AD218" i="1"/>
  <c r="AE217" i="1"/>
  <c r="AD217" i="1"/>
  <c r="AE216" i="1"/>
  <c r="AD216" i="1"/>
  <c r="AE215" i="1"/>
  <c r="AD215" i="1"/>
  <c r="AE214" i="1"/>
  <c r="AD214" i="1"/>
  <c r="AE213" i="1"/>
  <c r="AD213" i="1"/>
  <c r="AE212" i="1"/>
  <c r="AD212" i="1"/>
  <c r="AE211" i="1"/>
  <c r="AD211" i="1"/>
  <c r="AE210" i="1"/>
  <c r="AD210" i="1"/>
  <c r="AE209" i="1" l="1"/>
  <c r="AD209" i="1"/>
  <c r="AE208" i="1"/>
  <c r="AD208" i="1"/>
  <c r="AD207" i="1" l="1"/>
  <c r="AD206" i="1" l="1"/>
  <c r="AD205" i="1" l="1"/>
  <c r="AD204" i="1" l="1"/>
  <c r="AD203" i="1"/>
  <c r="AD202" i="1"/>
  <c r="E206" i="35"/>
  <c r="G206" i="35"/>
  <c r="AD201" i="1"/>
  <c r="AD200" i="1"/>
  <c r="AD199" i="1"/>
  <c r="AD198" i="1"/>
  <c r="AD197" i="1"/>
  <c r="AD196" i="1"/>
  <c r="AD195" i="1"/>
  <c r="AD194" i="1"/>
  <c r="AD193" i="1"/>
  <c r="AD192" i="1"/>
  <c r="AD191" i="1" l="1"/>
  <c r="AD190" i="1"/>
  <c r="AD189" i="1"/>
  <c r="AD188" i="1"/>
  <c r="E351" i="35"/>
  <c r="G351" i="35"/>
  <c r="E352" i="35"/>
  <c r="G352" i="35"/>
  <c r="AD187" i="1"/>
  <c r="AD186" i="1"/>
  <c r="AD185" i="1"/>
  <c r="AD184" i="1"/>
  <c r="AD183" i="1"/>
  <c r="AD182" i="1"/>
  <c r="AD181" i="1"/>
  <c r="AD180" i="1"/>
  <c r="AD178" i="1"/>
  <c r="AD177" i="1"/>
  <c r="AD176" i="1"/>
  <c r="AD175" i="1"/>
  <c r="AD174" i="1"/>
  <c r="AD173" i="1"/>
  <c r="AD172" i="1"/>
  <c r="AD171" i="1"/>
  <c r="AD179" i="1" l="1"/>
  <c r="AD170" i="1"/>
  <c r="AD169" i="1" l="1"/>
  <c r="AD168" i="1"/>
  <c r="AD167" i="1"/>
  <c r="AD166" i="1"/>
  <c r="AD165" i="1"/>
  <c r="AD164" i="1"/>
  <c r="AD163" i="1"/>
  <c r="AD162" i="1"/>
  <c r="AD161" i="1"/>
  <c r="AD160" i="1"/>
  <c r="I164" i="19" l="1"/>
  <c r="J164" i="19"/>
  <c r="I165" i="19"/>
  <c r="J165" i="19"/>
  <c r="I166" i="19"/>
  <c r="J166" i="19"/>
  <c r="I167" i="19"/>
  <c r="J167" i="19"/>
  <c r="I168" i="19"/>
  <c r="J168" i="19"/>
  <c r="I169" i="19"/>
  <c r="J169" i="19"/>
  <c r="I170" i="19"/>
  <c r="J170" i="19"/>
  <c r="I171" i="19"/>
  <c r="J171" i="19"/>
  <c r="B175" i="19"/>
  <c r="E175" i="19"/>
  <c r="C9" i="14"/>
  <c r="D2" i="13"/>
  <c r="C2" i="13"/>
  <c r="K2" i="13"/>
  <c r="M2" i="13" s="1"/>
  <c r="M57" i="13" s="1"/>
  <c r="J2" i="13"/>
  <c r="C17" i="7"/>
  <c r="C18" i="7"/>
  <c r="C19" i="7"/>
  <c r="C20" i="7"/>
  <c r="C21" i="7"/>
  <c r="C22" i="7"/>
  <c r="C23" i="7"/>
  <c r="C24" i="7"/>
  <c r="C30" i="7"/>
  <c r="C36" i="7"/>
  <c r="C37" i="7"/>
  <c r="C41" i="7"/>
  <c r="C42" i="7"/>
  <c r="C56" i="7"/>
  <c r="C57" i="7"/>
  <c r="C58" i="7"/>
  <c r="C59" i="7"/>
  <c r="C61" i="7"/>
  <c r="C62" i="7"/>
  <c r="C63" i="7"/>
  <c r="C64" i="7"/>
  <c r="C65" i="7"/>
  <c r="C66" i="7"/>
  <c r="C67" i="7"/>
  <c r="C68" i="7"/>
  <c r="C69" i="7"/>
  <c r="C70" i="7"/>
  <c r="G492" i="35"/>
  <c r="E492" i="35"/>
  <c r="J57" i="13" l="1"/>
  <c r="J172" i="19"/>
  <c r="E62" i="7" l="1"/>
  <c r="H62" i="7"/>
  <c r="E63" i="7"/>
  <c r="H63" i="7"/>
  <c r="E64" i="7"/>
  <c r="H64" i="7"/>
  <c r="C60" i="10"/>
  <c r="H60" i="10"/>
  <c r="C61" i="10"/>
  <c r="H61" i="10"/>
  <c r="C84" i="2"/>
  <c r="D84" i="2"/>
  <c r="E84" i="2"/>
  <c r="F84" i="2"/>
  <c r="C85" i="2"/>
  <c r="D85" i="2"/>
  <c r="E85" i="2"/>
  <c r="F85" i="2"/>
  <c r="E61" i="11"/>
  <c r="F61" i="11"/>
  <c r="G61" i="11"/>
  <c r="E62" i="11"/>
  <c r="F62" i="11"/>
  <c r="G62" i="11"/>
  <c r="G377" i="35"/>
  <c r="E377" i="35"/>
  <c r="E61" i="10" l="1"/>
  <c r="G61" i="10"/>
  <c r="E60" i="10"/>
  <c r="G60" i="10"/>
  <c r="I85" i="2"/>
  <c r="I84" i="2"/>
  <c r="K84" i="2"/>
  <c r="G63" i="7"/>
  <c r="G64" i="7"/>
  <c r="F64" i="7"/>
  <c r="F63" i="7"/>
  <c r="H62" i="11"/>
  <c r="H61" i="11"/>
  <c r="K85" i="2"/>
  <c r="J84" i="2"/>
  <c r="J85" i="2"/>
  <c r="F61" i="10"/>
  <c r="G62" i="7"/>
  <c r="F62" i="7"/>
  <c r="F60" i="10"/>
  <c r="E68" i="35" l="1"/>
  <c r="G68" i="35"/>
  <c r="B12" i="34" l="1"/>
  <c r="E12" i="34"/>
  <c r="F12" i="34"/>
  <c r="B13" i="34"/>
  <c r="E13" i="34"/>
  <c r="F13" i="34"/>
  <c r="G29" i="35" l="1"/>
  <c r="G30" i="35" s="1"/>
  <c r="E29" i="35"/>
  <c r="E30" i="35" s="1"/>
  <c r="F18" i="14"/>
  <c r="G18" i="14" s="1"/>
  <c r="H18" i="14"/>
  <c r="G131" i="37" l="1"/>
  <c r="G130" i="37"/>
  <c r="G205" i="37" l="1"/>
  <c r="G427" i="35" l="1"/>
  <c r="E427" i="35"/>
  <c r="E428" i="35" l="1"/>
  <c r="G428" i="35"/>
  <c r="G103" i="35"/>
  <c r="G104" i="35"/>
  <c r="G105" i="35"/>
  <c r="G106" i="35"/>
  <c r="G107" i="35"/>
  <c r="G102" i="35"/>
  <c r="F107" i="35"/>
  <c r="E103" i="35"/>
  <c r="E104" i="35"/>
  <c r="E105" i="35"/>
  <c r="E106" i="35"/>
  <c r="E107" i="35"/>
  <c r="E102" i="35"/>
  <c r="G356" i="35"/>
  <c r="G369" i="35" s="1"/>
  <c r="E356" i="35"/>
  <c r="E369" i="35" s="1"/>
  <c r="G350" i="35"/>
  <c r="G353" i="35"/>
  <c r="G354" i="35"/>
  <c r="G349" i="35"/>
  <c r="E350" i="35"/>
  <c r="E353" i="35"/>
  <c r="E354" i="35"/>
  <c r="E349" i="35"/>
  <c r="E355" i="35" l="1"/>
  <c r="E378" i="35" s="1"/>
  <c r="G355" i="35"/>
  <c r="E24" i="11"/>
  <c r="F24" i="11"/>
  <c r="G24" i="11"/>
  <c r="C47" i="2"/>
  <c r="D47" i="2"/>
  <c r="E47" i="2"/>
  <c r="F47" i="2"/>
  <c r="F9" i="13"/>
  <c r="G9" i="13" s="1"/>
  <c r="C52" i="2"/>
  <c r="D52" i="2"/>
  <c r="E52" i="2"/>
  <c r="F52" i="2"/>
  <c r="C29" i="10"/>
  <c r="H29" i="10"/>
  <c r="C34" i="10"/>
  <c r="G34" i="10" s="1"/>
  <c r="H34" i="10"/>
  <c r="E24" i="7"/>
  <c r="H24" i="7"/>
  <c r="G243" i="35"/>
  <c r="G246" i="35" s="1"/>
  <c r="E243" i="35"/>
  <c r="E246" i="35" s="1"/>
  <c r="E29" i="10" l="1"/>
  <c r="G29" i="10"/>
  <c r="F34" i="10"/>
  <c r="E34" i="10"/>
  <c r="I52" i="2"/>
  <c r="E2" i="13"/>
  <c r="K52" i="2"/>
  <c r="K47" i="2"/>
  <c r="F29" i="10"/>
  <c r="J52" i="2"/>
  <c r="J47" i="2"/>
  <c r="H24" i="11"/>
  <c r="I47" i="2"/>
  <c r="G24" i="7"/>
  <c r="F24" i="7"/>
  <c r="F113" i="14"/>
  <c r="G113" i="14" s="1"/>
  <c r="H113" i="14"/>
  <c r="L8" i="2"/>
  <c r="M8" i="2"/>
  <c r="L9" i="2"/>
  <c r="M9" i="2"/>
  <c r="G8" i="2"/>
  <c r="H8" i="2"/>
  <c r="G9" i="2"/>
  <c r="H9" i="2"/>
  <c r="G10" i="2"/>
  <c r="H10" i="2"/>
  <c r="J24" i="11" l="1"/>
  <c r="K24" i="11"/>
  <c r="I3" i="1"/>
  <c r="I4" i="1"/>
  <c r="D88" i="36" s="1"/>
  <c r="AC346" i="1" l="1"/>
  <c r="AF346" i="1"/>
  <c r="F244" i="35" s="1"/>
  <c r="AC347" i="1"/>
  <c r="AF347" i="1"/>
  <c r="AC348" i="1"/>
  <c r="AF348" i="1"/>
  <c r="AC349" i="1"/>
  <c r="AF349" i="1"/>
  <c r="AC350" i="1"/>
  <c r="AF350" i="1"/>
  <c r="F554" i="35" s="1"/>
  <c r="AC351" i="1"/>
  <c r="AF351" i="1"/>
  <c r="AC352" i="1"/>
  <c r="AF352" i="1"/>
  <c r="AC353" i="1"/>
  <c r="AF353" i="1"/>
  <c r="AC354" i="1"/>
  <c r="AF354" i="1"/>
  <c r="AC355" i="1"/>
  <c r="AF355" i="1"/>
  <c r="AC356" i="1"/>
  <c r="AF356" i="1"/>
  <c r="F338" i="35" s="1"/>
  <c r="AC357" i="1"/>
  <c r="AF357" i="1"/>
  <c r="AC358" i="1"/>
  <c r="AF358" i="1"/>
  <c r="AC359" i="1"/>
  <c r="AF359" i="1"/>
  <c r="F188" i="35" s="1"/>
  <c r="AC360" i="1"/>
  <c r="AF360" i="1"/>
  <c r="AC361" i="1"/>
  <c r="AF361" i="1"/>
  <c r="AC362" i="1"/>
  <c r="AF362" i="1"/>
  <c r="AC363" i="1"/>
  <c r="AF363" i="1"/>
  <c r="AC364" i="1"/>
  <c r="AF364" i="1"/>
  <c r="AC365" i="1"/>
  <c r="AF365" i="1"/>
  <c r="AC366" i="1"/>
  <c r="AF366" i="1"/>
  <c r="F307" i="35" s="1"/>
  <c r="AC367" i="1"/>
  <c r="AF367" i="1"/>
  <c r="AC368" i="1"/>
  <c r="AF368" i="1"/>
  <c r="AC369" i="1"/>
  <c r="AF369" i="1"/>
  <c r="F53" i="35" s="1"/>
  <c r="AC370" i="1"/>
  <c r="AF370" i="1"/>
  <c r="AC371" i="1"/>
  <c r="AF371" i="1"/>
  <c r="AC372" i="1"/>
  <c r="AF372" i="1"/>
  <c r="AC373" i="1"/>
  <c r="AF373" i="1"/>
  <c r="AC374" i="1"/>
  <c r="AF374" i="1"/>
  <c r="AC375" i="1"/>
  <c r="AF375" i="1"/>
  <c r="AC376" i="1"/>
  <c r="AF376" i="1"/>
  <c r="AC377" i="1"/>
  <c r="AF377" i="1"/>
  <c r="AC378" i="1"/>
  <c r="AF378" i="1"/>
  <c r="AC379" i="1"/>
  <c r="AF379" i="1"/>
  <c r="AC380" i="1"/>
  <c r="AF380" i="1"/>
  <c r="AC381" i="1"/>
  <c r="AF381" i="1"/>
  <c r="AC382" i="1"/>
  <c r="AF382" i="1"/>
  <c r="AC383" i="1"/>
  <c r="AF383" i="1"/>
  <c r="F556" i="35" s="1"/>
  <c r="AC384" i="1"/>
  <c r="AF384" i="1"/>
  <c r="AC385" i="1"/>
  <c r="AF385" i="1"/>
  <c r="F371" i="35" s="1"/>
  <c r="AC386" i="1"/>
  <c r="AF386" i="1"/>
  <c r="AC387" i="1"/>
  <c r="AF387" i="1"/>
  <c r="F178" i="35" s="1"/>
  <c r="AC388" i="1"/>
  <c r="AF388" i="1"/>
  <c r="F361" i="35" s="1"/>
  <c r="AC389" i="1"/>
  <c r="AF389" i="1"/>
  <c r="AC390" i="1"/>
  <c r="AF390" i="1"/>
  <c r="AC391" i="1"/>
  <c r="AF391" i="1"/>
  <c r="AC392" i="1"/>
  <c r="AF392" i="1"/>
  <c r="F177" i="35" s="1"/>
  <c r="AC393" i="1"/>
  <c r="AF393" i="1"/>
  <c r="AC394" i="1"/>
  <c r="AF394" i="1"/>
  <c r="F162" i="35" s="1"/>
  <c r="AC395" i="1"/>
  <c r="AF395" i="1"/>
  <c r="AC396" i="1"/>
  <c r="AF396" i="1"/>
  <c r="AC397" i="1"/>
  <c r="AF397" i="1"/>
  <c r="AC398" i="1"/>
  <c r="AF398" i="1"/>
  <c r="AC399" i="1"/>
  <c r="AF399" i="1"/>
  <c r="AC400" i="1"/>
  <c r="AF400" i="1"/>
  <c r="AC401" i="1"/>
  <c r="AF401" i="1"/>
  <c r="AC402" i="1"/>
  <c r="AF402" i="1"/>
  <c r="AC403" i="1"/>
  <c r="AF403" i="1"/>
  <c r="AC404" i="1"/>
  <c r="AF404" i="1"/>
  <c r="AC405" i="1"/>
  <c r="AF405" i="1"/>
  <c r="AC406" i="1"/>
  <c r="AF406" i="1"/>
  <c r="AC407" i="1"/>
  <c r="AF407" i="1"/>
  <c r="AC408" i="1"/>
  <c r="AF408" i="1"/>
  <c r="AC409" i="1"/>
  <c r="AF409" i="1"/>
  <c r="AC410" i="1"/>
  <c r="AF410" i="1"/>
  <c r="AC411" i="1"/>
  <c r="AF411" i="1"/>
  <c r="AC412" i="1"/>
  <c r="AF412" i="1"/>
  <c r="AC413" i="1"/>
  <c r="AF413" i="1"/>
  <c r="F357" i="35" s="1"/>
  <c r="AC414" i="1"/>
  <c r="AF414" i="1"/>
  <c r="AC415" i="1"/>
  <c r="AF415" i="1"/>
  <c r="AC416" i="1"/>
  <c r="AF416" i="1"/>
  <c r="AC417" i="1"/>
  <c r="AF417" i="1"/>
  <c r="AC418" i="1"/>
  <c r="AF418" i="1"/>
  <c r="AC419" i="1"/>
  <c r="AF419" i="1"/>
  <c r="AC420" i="1"/>
  <c r="AF420" i="1"/>
  <c r="AC421" i="1"/>
  <c r="AF421" i="1"/>
  <c r="AC422" i="1"/>
  <c r="AF422" i="1"/>
  <c r="AC423" i="1"/>
  <c r="AF423" i="1"/>
  <c r="AC424" i="1"/>
  <c r="AF424" i="1"/>
  <c r="AC425" i="1"/>
  <c r="AF425" i="1"/>
  <c r="AC426" i="1"/>
  <c r="AF426" i="1"/>
  <c r="AC427" i="1"/>
  <c r="AF427" i="1"/>
  <c r="AC428" i="1"/>
  <c r="AF428" i="1"/>
  <c r="AC429" i="1"/>
  <c r="AF429" i="1"/>
  <c r="AC430" i="1"/>
  <c r="AF430" i="1"/>
  <c r="AC431" i="1"/>
  <c r="AF431" i="1"/>
  <c r="AC432" i="1"/>
  <c r="AF432" i="1"/>
  <c r="AC433" i="1"/>
  <c r="AF433" i="1"/>
  <c r="AC434" i="1"/>
  <c r="AF434" i="1"/>
  <c r="AC435" i="1"/>
  <c r="AF435" i="1"/>
  <c r="AC436" i="1"/>
  <c r="AF436" i="1"/>
  <c r="AC437" i="1"/>
  <c r="AF437" i="1"/>
  <c r="AC438" i="1"/>
  <c r="AF438" i="1"/>
  <c r="AC439" i="1"/>
  <c r="AF439" i="1"/>
  <c r="AC440" i="1"/>
  <c r="AF440" i="1"/>
  <c r="AC441" i="1"/>
  <c r="AF441" i="1"/>
  <c r="AC442" i="1"/>
  <c r="AF442" i="1"/>
  <c r="AC443" i="1"/>
  <c r="AF443" i="1"/>
  <c r="F362" i="35" s="1"/>
  <c r="AC444" i="1"/>
  <c r="AF444" i="1"/>
  <c r="AC445" i="1"/>
  <c r="AF445" i="1"/>
  <c r="AC446" i="1"/>
  <c r="AF446" i="1"/>
  <c r="AC447" i="1"/>
  <c r="AF447" i="1"/>
  <c r="AC448" i="1"/>
  <c r="AF448" i="1"/>
  <c r="AC449" i="1"/>
  <c r="AF449" i="1"/>
  <c r="AC450" i="1"/>
  <c r="AF450" i="1"/>
  <c r="AC451" i="1"/>
  <c r="AF451" i="1"/>
  <c r="AC452" i="1"/>
  <c r="AF452" i="1"/>
  <c r="AC453" i="1"/>
  <c r="AF453" i="1"/>
  <c r="AC454" i="1"/>
  <c r="AF454" i="1"/>
  <c r="AC455" i="1"/>
  <c r="AF455" i="1"/>
  <c r="AC456" i="1"/>
  <c r="AF456" i="1"/>
  <c r="AC457" i="1"/>
  <c r="AF457" i="1"/>
  <c r="AC458" i="1"/>
  <c r="AF458" i="1"/>
  <c r="AC459" i="1"/>
  <c r="AF459" i="1"/>
  <c r="AC460" i="1"/>
  <c r="AF460" i="1"/>
  <c r="F222" i="35" s="1"/>
  <c r="AC461" i="1"/>
  <c r="AF461" i="1"/>
  <c r="AC462" i="1"/>
  <c r="AF462" i="1"/>
  <c r="AC463" i="1"/>
  <c r="AF463" i="1"/>
  <c r="AC464" i="1"/>
  <c r="AF464" i="1"/>
  <c r="AC465" i="1"/>
  <c r="AF465" i="1"/>
  <c r="AC466" i="1"/>
  <c r="AF466" i="1"/>
  <c r="AC467" i="1"/>
  <c r="AF467" i="1"/>
  <c r="AC468" i="1"/>
  <c r="AF468" i="1"/>
  <c r="F513" i="35" s="1"/>
  <c r="AC469" i="1"/>
  <c r="AF469" i="1"/>
  <c r="AC470" i="1"/>
  <c r="AF470" i="1"/>
  <c r="AC471" i="1"/>
  <c r="AF471" i="1"/>
  <c r="AC472" i="1"/>
  <c r="AF472" i="1"/>
  <c r="AC473" i="1"/>
  <c r="AF473" i="1"/>
  <c r="AC474" i="1"/>
  <c r="AF474" i="1"/>
  <c r="AC475" i="1"/>
  <c r="AF475" i="1"/>
  <c r="AC476" i="1"/>
  <c r="AF476" i="1"/>
  <c r="F223" i="35" s="1"/>
  <c r="AC477" i="1"/>
  <c r="AF477" i="1"/>
  <c r="AC478" i="1"/>
  <c r="AF478" i="1"/>
  <c r="F86" i="35" s="1"/>
  <c r="AC479" i="1"/>
  <c r="AF479" i="1"/>
  <c r="AC480" i="1"/>
  <c r="AF480" i="1"/>
  <c r="AC481" i="1"/>
  <c r="AF481" i="1"/>
  <c r="AC482" i="1"/>
  <c r="AF482" i="1"/>
  <c r="AC483" i="1"/>
  <c r="AF483" i="1"/>
  <c r="AC484" i="1"/>
  <c r="AF484" i="1"/>
  <c r="AC485" i="1"/>
  <c r="AF485" i="1"/>
  <c r="AC486" i="1"/>
  <c r="AF486" i="1"/>
  <c r="AC487" i="1"/>
  <c r="AF487" i="1"/>
  <c r="AC488" i="1"/>
  <c r="AF488" i="1"/>
  <c r="AC489" i="1"/>
  <c r="AF489" i="1"/>
  <c r="AC490" i="1"/>
  <c r="AF490" i="1"/>
  <c r="AC491" i="1"/>
  <c r="AF491" i="1"/>
  <c r="AC492" i="1"/>
  <c r="AF492" i="1"/>
  <c r="AC493" i="1"/>
  <c r="AF493" i="1"/>
  <c r="AC494" i="1"/>
  <c r="AF494" i="1"/>
  <c r="AC495" i="1"/>
  <c r="AF495" i="1"/>
  <c r="AC496" i="1"/>
  <c r="AF496" i="1"/>
  <c r="AC497" i="1"/>
  <c r="AF497" i="1"/>
  <c r="AC498" i="1"/>
  <c r="AF498" i="1"/>
  <c r="AC499" i="1"/>
  <c r="AF499" i="1"/>
  <c r="AC500" i="1"/>
  <c r="AF500" i="1"/>
  <c r="AC501" i="1"/>
  <c r="AF501" i="1"/>
  <c r="AC502" i="1"/>
  <c r="AF502" i="1"/>
  <c r="AC503" i="1"/>
  <c r="AF503" i="1"/>
  <c r="AC504" i="1"/>
  <c r="AF504" i="1"/>
  <c r="AC505" i="1"/>
  <c r="AF505" i="1"/>
  <c r="AC506" i="1"/>
  <c r="AF506" i="1"/>
  <c r="AC507" i="1"/>
  <c r="AF507" i="1"/>
  <c r="AC508" i="1"/>
  <c r="AF508" i="1"/>
  <c r="AC509" i="1"/>
  <c r="AF509" i="1"/>
  <c r="AH509" i="1"/>
  <c r="AC510" i="1"/>
  <c r="AF510" i="1"/>
  <c r="AH510" i="1"/>
  <c r="AC511" i="1"/>
  <c r="AF511" i="1"/>
  <c r="AH511" i="1"/>
  <c r="AC512" i="1"/>
  <c r="AF512" i="1"/>
  <c r="AH512" i="1"/>
  <c r="AC513" i="1"/>
  <c r="AF513" i="1"/>
  <c r="AH513" i="1"/>
  <c r="AC514" i="1"/>
  <c r="AF514" i="1"/>
  <c r="AH514" i="1"/>
  <c r="AC515" i="1"/>
  <c r="AF515" i="1"/>
  <c r="AH515" i="1"/>
  <c r="AC516" i="1"/>
  <c r="AF516" i="1"/>
  <c r="AH516" i="1"/>
  <c r="AC517" i="1"/>
  <c r="AF517" i="1"/>
  <c r="AH517" i="1"/>
  <c r="AC518" i="1"/>
  <c r="AF518" i="1"/>
  <c r="AH518" i="1"/>
  <c r="AC519" i="1"/>
  <c r="AF519" i="1"/>
  <c r="AH519" i="1"/>
  <c r="AC520" i="1"/>
  <c r="AF520" i="1"/>
  <c r="AH520" i="1"/>
  <c r="AC521" i="1"/>
  <c r="AF521" i="1"/>
  <c r="AH521" i="1"/>
  <c r="AC522" i="1"/>
  <c r="AF522" i="1"/>
  <c r="AH522" i="1"/>
  <c r="AC523" i="1"/>
  <c r="AF523" i="1"/>
  <c r="AH523" i="1"/>
  <c r="AC524" i="1"/>
  <c r="AF524" i="1"/>
  <c r="AH524" i="1"/>
  <c r="AC525" i="1"/>
  <c r="AF525" i="1"/>
  <c r="AH525" i="1"/>
  <c r="AC526" i="1"/>
  <c r="AF526" i="1"/>
  <c r="AH526" i="1"/>
  <c r="AC527" i="1"/>
  <c r="AF527" i="1"/>
  <c r="AH527" i="1"/>
  <c r="AC528" i="1"/>
  <c r="AF528" i="1"/>
  <c r="AH528" i="1"/>
  <c r="AC529" i="1"/>
  <c r="AF529" i="1"/>
  <c r="AH529" i="1"/>
  <c r="AC530" i="1"/>
  <c r="AF530" i="1"/>
  <c r="AH530" i="1"/>
  <c r="AC531" i="1"/>
  <c r="AF531" i="1"/>
  <c r="AH531" i="1"/>
  <c r="AC532" i="1"/>
  <c r="AF532" i="1"/>
  <c r="AH532" i="1"/>
  <c r="AC533" i="1"/>
  <c r="AF533" i="1"/>
  <c r="AH533" i="1"/>
  <c r="AC534" i="1"/>
  <c r="AF534" i="1"/>
  <c r="AH534" i="1"/>
  <c r="AC535" i="1"/>
  <c r="AF535" i="1"/>
  <c r="AH535" i="1"/>
  <c r="AC536" i="1"/>
  <c r="AF536" i="1"/>
  <c r="AH536" i="1"/>
  <c r="AC537" i="1"/>
  <c r="AF537" i="1"/>
  <c r="AH537" i="1"/>
  <c r="AC538" i="1"/>
  <c r="AF538" i="1"/>
  <c r="AH538" i="1"/>
  <c r="AC539" i="1"/>
  <c r="AF539" i="1"/>
  <c r="AH539" i="1"/>
  <c r="AC540" i="1"/>
  <c r="AF540" i="1"/>
  <c r="AH540" i="1"/>
  <c r="AC541" i="1"/>
  <c r="AF541" i="1"/>
  <c r="AH541" i="1"/>
  <c r="AC542" i="1"/>
  <c r="AF542" i="1"/>
  <c r="AH542" i="1"/>
  <c r="AC543" i="1"/>
  <c r="AF543" i="1"/>
  <c r="AH543" i="1"/>
  <c r="AC544" i="1"/>
  <c r="AF544" i="1"/>
  <c r="AH544" i="1"/>
  <c r="AC545" i="1"/>
  <c r="AF545" i="1"/>
  <c r="AH545" i="1"/>
  <c r="AC546" i="1"/>
  <c r="AF546" i="1"/>
  <c r="AH546" i="1"/>
  <c r="AC547" i="1"/>
  <c r="AF547" i="1"/>
  <c r="AH547" i="1"/>
  <c r="AC548" i="1"/>
  <c r="AF548" i="1"/>
  <c r="AH548" i="1"/>
  <c r="AC549" i="1"/>
  <c r="AF549" i="1"/>
  <c r="AH549" i="1"/>
  <c r="AC550" i="1"/>
  <c r="AF550" i="1"/>
  <c r="AH550" i="1"/>
  <c r="AC551" i="1"/>
  <c r="AF551" i="1"/>
  <c r="AH551" i="1"/>
  <c r="AC552" i="1"/>
  <c r="AF552" i="1"/>
  <c r="AH552" i="1"/>
  <c r="AC553" i="1"/>
  <c r="AF553" i="1"/>
  <c r="AH553" i="1"/>
  <c r="AC554" i="1"/>
  <c r="AF554" i="1"/>
  <c r="AH554" i="1"/>
  <c r="AC555" i="1"/>
  <c r="AF555" i="1"/>
  <c r="AH555" i="1"/>
  <c r="AC556" i="1"/>
  <c r="AF556" i="1"/>
  <c r="AH556" i="1"/>
  <c r="AC557" i="1"/>
  <c r="AF557" i="1"/>
  <c r="AH557" i="1"/>
  <c r="AC558" i="1"/>
  <c r="AF558" i="1"/>
  <c r="AH558" i="1"/>
  <c r="AC559" i="1"/>
  <c r="AF559" i="1"/>
  <c r="AH559" i="1"/>
  <c r="AC560" i="1"/>
  <c r="AF560" i="1"/>
  <c r="AH560" i="1"/>
  <c r="AC561" i="1"/>
  <c r="AF561" i="1"/>
  <c r="AH561" i="1"/>
  <c r="AC562" i="1"/>
  <c r="AF562" i="1"/>
  <c r="AH562" i="1"/>
  <c r="AC563" i="1"/>
  <c r="AF563" i="1"/>
  <c r="AH563" i="1"/>
  <c r="AC564" i="1"/>
  <c r="AF564" i="1"/>
  <c r="AH564" i="1"/>
  <c r="AC565" i="1"/>
  <c r="AF565" i="1"/>
  <c r="AH565" i="1"/>
  <c r="AC566" i="1"/>
  <c r="AF566" i="1"/>
  <c r="AH566" i="1"/>
  <c r="AC567" i="1"/>
  <c r="AF567" i="1"/>
  <c r="AH567" i="1"/>
  <c r="AC568" i="1"/>
  <c r="AF568" i="1"/>
  <c r="AH568" i="1"/>
  <c r="AC569" i="1"/>
  <c r="AF569" i="1"/>
  <c r="AH569" i="1"/>
  <c r="AC570" i="1"/>
  <c r="AF570" i="1"/>
  <c r="AH570" i="1"/>
  <c r="AC571" i="1"/>
  <c r="AF571" i="1"/>
  <c r="AH571" i="1"/>
  <c r="AC572" i="1"/>
  <c r="AF572" i="1"/>
  <c r="AH572" i="1"/>
  <c r="AC573" i="1"/>
  <c r="AF573" i="1"/>
  <c r="AH573" i="1"/>
  <c r="AC574" i="1"/>
  <c r="AF574" i="1"/>
  <c r="AH574" i="1"/>
  <c r="AC575" i="1"/>
  <c r="AF575" i="1"/>
  <c r="AH575" i="1"/>
  <c r="AC576" i="1"/>
  <c r="AF576" i="1"/>
  <c r="AH576" i="1"/>
  <c r="AC577" i="1"/>
  <c r="AF577" i="1"/>
  <c r="AH577" i="1"/>
  <c r="AC578" i="1"/>
  <c r="AF578" i="1"/>
  <c r="AH578" i="1"/>
  <c r="AC579" i="1"/>
  <c r="AF579" i="1"/>
  <c r="AH579" i="1"/>
  <c r="AC580" i="1"/>
  <c r="AF580" i="1"/>
  <c r="AH580" i="1"/>
  <c r="AC581" i="1"/>
  <c r="AF581" i="1"/>
  <c r="AH581" i="1"/>
  <c r="AC582" i="1"/>
  <c r="AF582" i="1"/>
  <c r="AH582" i="1"/>
  <c r="AC583" i="1"/>
  <c r="AF583" i="1"/>
  <c r="AH583" i="1"/>
  <c r="AC584" i="1"/>
  <c r="AF584" i="1"/>
  <c r="AH584" i="1"/>
  <c r="AC585" i="1"/>
  <c r="AF585" i="1"/>
  <c r="AH585" i="1"/>
  <c r="AC586" i="1"/>
  <c r="AF586" i="1"/>
  <c r="AH586" i="1"/>
  <c r="AC587" i="1"/>
  <c r="AF587" i="1"/>
  <c r="AH587" i="1"/>
  <c r="AC588" i="1"/>
  <c r="AF588" i="1"/>
  <c r="AH588" i="1"/>
  <c r="AC589" i="1"/>
  <c r="AF589" i="1"/>
  <c r="AH589" i="1"/>
  <c r="AC590" i="1"/>
  <c r="AF590" i="1"/>
  <c r="AH590" i="1"/>
  <c r="AC591" i="1"/>
  <c r="AF591" i="1"/>
  <c r="AH591" i="1"/>
  <c r="AC592" i="1"/>
  <c r="AF592" i="1"/>
  <c r="AH592" i="1"/>
  <c r="AC593" i="1"/>
  <c r="AF593" i="1"/>
  <c r="AH593" i="1"/>
  <c r="AC594" i="1"/>
  <c r="AF594" i="1"/>
  <c r="AH594" i="1"/>
  <c r="AC595" i="1"/>
  <c r="AF595" i="1"/>
  <c r="AH595" i="1"/>
  <c r="AC596" i="1"/>
  <c r="AF596" i="1"/>
  <c r="AH596" i="1"/>
  <c r="AC597" i="1"/>
  <c r="AF597" i="1"/>
  <c r="AH597" i="1"/>
  <c r="AC598" i="1"/>
  <c r="AF598" i="1"/>
  <c r="AH598" i="1"/>
  <c r="AC599" i="1"/>
  <c r="AF599" i="1"/>
  <c r="AH599" i="1"/>
  <c r="AC600" i="1"/>
  <c r="AF600" i="1"/>
  <c r="AH600" i="1"/>
  <c r="AC601" i="1"/>
  <c r="AF601" i="1"/>
  <c r="AH601" i="1"/>
  <c r="AC602" i="1"/>
  <c r="AF602" i="1"/>
  <c r="AH602" i="1"/>
  <c r="AC603" i="1"/>
  <c r="AF603" i="1"/>
  <c r="AH603" i="1"/>
  <c r="AC604" i="1"/>
  <c r="AF604" i="1"/>
  <c r="AH604" i="1"/>
  <c r="AC605" i="1"/>
  <c r="AF605" i="1"/>
  <c r="AH605" i="1"/>
  <c r="AC606" i="1"/>
  <c r="AF606" i="1"/>
  <c r="AH606" i="1"/>
  <c r="AC607" i="1"/>
  <c r="AF607" i="1"/>
  <c r="AH607" i="1"/>
  <c r="AC608" i="1"/>
  <c r="AF608" i="1"/>
  <c r="AH608" i="1"/>
  <c r="AC609" i="1"/>
  <c r="AF609" i="1"/>
  <c r="AH609" i="1"/>
  <c r="AC610" i="1"/>
  <c r="AF610" i="1"/>
  <c r="AH610" i="1"/>
  <c r="AC611" i="1"/>
  <c r="AF611" i="1"/>
  <c r="AH611" i="1"/>
  <c r="AC612" i="1"/>
  <c r="AF612" i="1"/>
  <c r="AH612" i="1"/>
  <c r="AC613" i="1"/>
  <c r="AF613" i="1"/>
  <c r="AH613" i="1"/>
  <c r="AC614" i="1"/>
  <c r="AF614" i="1"/>
  <c r="AH614" i="1"/>
  <c r="AC615" i="1"/>
  <c r="AF615" i="1"/>
  <c r="AH615" i="1"/>
  <c r="AC616" i="1"/>
  <c r="AF616" i="1"/>
  <c r="AH616" i="1"/>
  <c r="AC617" i="1"/>
  <c r="AF617" i="1"/>
  <c r="AH617" i="1"/>
  <c r="AC618" i="1"/>
  <c r="AF618" i="1"/>
  <c r="AH618" i="1"/>
  <c r="AC619" i="1"/>
  <c r="AF619" i="1"/>
  <c r="AH619" i="1"/>
  <c r="AC620" i="1"/>
  <c r="AF620" i="1"/>
  <c r="AH620" i="1"/>
  <c r="AC621" i="1"/>
  <c r="AF621" i="1"/>
  <c r="AH621" i="1"/>
  <c r="AC622" i="1"/>
  <c r="AF622" i="1"/>
  <c r="AH622" i="1"/>
  <c r="AC623" i="1"/>
  <c r="AF623" i="1"/>
  <c r="AH623" i="1"/>
  <c r="AC624" i="1"/>
  <c r="AF624" i="1"/>
  <c r="AH624" i="1"/>
  <c r="AC625" i="1"/>
  <c r="AF625" i="1"/>
  <c r="AH625" i="1"/>
  <c r="AC626" i="1"/>
  <c r="AF626" i="1"/>
  <c r="AH626" i="1"/>
  <c r="AC627" i="1"/>
  <c r="AF627" i="1"/>
  <c r="AH627" i="1"/>
  <c r="AC628" i="1"/>
  <c r="AF628" i="1"/>
  <c r="AH628" i="1"/>
  <c r="AC629" i="1"/>
  <c r="AF629" i="1"/>
  <c r="AH629" i="1"/>
  <c r="AC630" i="1"/>
  <c r="AF630" i="1"/>
  <c r="AH630" i="1"/>
  <c r="AC631" i="1"/>
  <c r="AF631" i="1"/>
  <c r="AH631" i="1"/>
  <c r="AC632" i="1"/>
  <c r="AF632" i="1"/>
  <c r="AH632" i="1"/>
  <c r="AC633" i="1"/>
  <c r="AF633" i="1"/>
  <c r="AH633" i="1"/>
  <c r="AC634" i="1"/>
  <c r="AF634" i="1"/>
  <c r="AH634" i="1"/>
  <c r="AC635" i="1"/>
  <c r="AF635" i="1"/>
  <c r="AH635" i="1"/>
  <c r="AC636" i="1"/>
  <c r="AF636" i="1"/>
  <c r="AH636" i="1"/>
  <c r="AC637" i="1"/>
  <c r="AF637" i="1"/>
  <c r="AH637" i="1"/>
  <c r="AC638" i="1"/>
  <c r="AF638" i="1"/>
  <c r="AH638" i="1"/>
  <c r="AC639" i="1"/>
  <c r="AF639" i="1"/>
  <c r="AH639" i="1"/>
  <c r="AC640" i="1"/>
  <c r="AF640" i="1"/>
  <c r="AH640" i="1"/>
  <c r="AC641" i="1"/>
  <c r="AF641" i="1"/>
  <c r="AH641" i="1"/>
  <c r="AC642" i="1"/>
  <c r="AF642" i="1"/>
  <c r="AH642" i="1"/>
  <c r="AC643" i="1"/>
  <c r="AF643" i="1"/>
  <c r="AH643" i="1"/>
  <c r="AC644" i="1"/>
  <c r="AF644" i="1"/>
  <c r="AH644" i="1"/>
  <c r="AC645" i="1"/>
  <c r="AF645" i="1"/>
  <c r="AH645" i="1"/>
  <c r="AC646" i="1"/>
  <c r="AF646" i="1"/>
  <c r="AH646" i="1"/>
  <c r="AC647" i="1"/>
  <c r="AF647" i="1"/>
  <c r="AH647" i="1"/>
  <c r="AC648" i="1"/>
  <c r="AF648" i="1"/>
  <c r="AH648" i="1"/>
  <c r="AC649" i="1"/>
  <c r="AF649" i="1"/>
  <c r="AH649" i="1"/>
  <c r="AC650" i="1"/>
  <c r="AF650" i="1"/>
  <c r="AH650" i="1"/>
  <c r="AC651" i="1"/>
  <c r="AF651" i="1"/>
  <c r="AH651" i="1"/>
  <c r="AC652" i="1"/>
  <c r="AF652" i="1"/>
  <c r="AH652" i="1"/>
  <c r="AC653" i="1"/>
  <c r="AF653" i="1"/>
  <c r="AH653" i="1"/>
  <c r="AC654" i="1"/>
  <c r="AF654" i="1"/>
  <c r="AH654" i="1"/>
  <c r="AC655" i="1"/>
  <c r="AF655" i="1"/>
  <c r="AH655" i="1"/>
  <c r="AC656" i="1"/>
  <c r="AF656" i="1"/>
  <c r="AH656" i="1"/>
  <c r="AC657" i="1"/>
  <c r="AF657" i="1"/>
  <c r="AH657" i="1"/>
  <c r="AC658" i="1"/>
  <c r="AF658" i="1"/>
  <c r="AH658" i="1"/>
  <c r="AC659" i="1"/>
  <c r="AF659" i="1"/>
  <c r="AH659" i="1"/>
  <c r="AC660" i="1"/>
  <c r="AF660" i="1"/>
  <c r="AH660" i="1"/>
  <c r="AC661" i="1"/>
  <c r="AF661" i="1"/>
  <c r="AH661" i="1"/>
  <c r="AC662" i="1"/>
  <c r="AF662" i="1"/>
  <c r="AH662" i="1"/>
  <c r="AC663" i="1"/>
  <c r="AF663" i="1"/>
  <c r="AH663" i="1"/>
  <c r="AC664" i="1"/>
  <c r="AF664" i="1"/>
  <c r="AH664" i="1"/>
  <c r="AC665" i="1"/>
  <c r="AF665" i="1"/>
  <c r="AH665" i="1"/>
  <c r="AC666" i="1"/>
  <c r="AF666" i="1"/>
  <c r="AH666" i="1"/>
  <c r="AC667" i="1"/>
  <c r="AF667" i="1"/>
  <c r="AH667" i="1"/>
  <c r="AC668" i="1"/>
  <c r="AF668" i="1"/>
  <c r="AH668" i="1"/>
  <c r="AC669" i="1"/>
  <c r="AF669" i="1"/>
  <c r="AH669" i="1"/>
  <c r="AC670" i="1"/>
  <c r="AF670" i="1"/>
  <c r="AH670" i="1"/>
  <c r="AC671" i="1"/>
  <c r="AF671" i="1"/>
  <c r="AH671" i="1"/>
  <c r="AC672" i="1"/>
  <c r="AF672" i="1"/>
  <c r="AH672" i="1"/>
  <c r="AC673" i="1"/>
  <c r="AF673" i="1"/>
  <c r="AH673" i="1"/>
  <c r="AC674" i="1"/>
  <c r="AF674" i="1"/>
  <c r="AH674" i="1"/>
  <c r="AC675" i="1"/>
  <c r="AF675" i="1"/>
  <c r="AH675" i="1"/>
  <c r="AC676" i="1"/>
  <c r="AF676" i="1"/>
  <c r="AH676" i="1"/>
  <c r="AC677" i="1"/>
  <c r="AF677" i="1"/>
  <c r="AH677" i="1"/>
  <c r="AC678" i="1"/>
  <c r="AF678" i="1"/>
  <c r="AH678" i="1"/>
  <c r="AC679" i="1"/>
  <c r="AF679" i="1"/>
  <c r="AH679" i="1"/>
  <c r="AC680" i="1"/>
  <c r="AF680" i="1"/>
  <c r="AH680" i="1"/>
  <c r="AC681" i="1"/>
  <c r="AF681" i="1"/>
  <c r="AH681" i="1"/>
  <c r="AC682" i="1"/>
  <c r="AF682" i="1"/>
  <c r="AH682" i="1"/>
  <c r="AC683" i="1"/>
  <c r="AF683" i="1"/>
  <c r="AH683" i="1"/>
  <c r="AC684" i="1"/>
  <c r="AF684" i="1"/>
  <c r="AH684" i="1"/>
  <c r="AC685" i="1"/>
  <c r="AF685" i="1"/>
  <c r="AH685" i="1"/>
  <c r="AC686" i="1"/>
  <c r="AF686" i="1"/>
  <c r="AH686" i="1"/>
  <c r="AC687" i="1"/>
  <c r="AF687" i="1"/>
  <c r="AH687" i="1"/>
  <c r="AC688" i="1"/>
  <c r="AF688" i="1"/>
  <c r="AH688" i="1"/>
  <c r="AC689" i="1"/>
  <c r="AF689" i="1"/>
  <c r="AH689" i="1"/>
  <c r="AC690" i="1"/>
  <c r="AF690" i="1"/>
  <c r="AH690" i="1"/>
  <c r="AC691" i="1"/>
  <c r="AF691" i="1"/>
  <c r="AH691" i="1"/>
  <c r="AC692" i="1"/>
  <c r="AF692" i="1"/>
  <c r="AH692" i="1"/>
  <c r="AC693" i="1"/>
  <c r="AF693" i="1"/>
  <c r="AH693" i="1"/>
  <c r="AC694" i="1"/>
  <c r="AF694" i="1"/>
  <c r="AH694" i="1"/>
  <c r="AC695" i="1"/>
  <c r="AF695" i="1"/>
  <c r="AH695" i="1"/>
  <c r="AC696" i="1"/>
  <c r="AF696" i="1"/>
  <c r="AH696" i="1"/>
  <c r="AC697" i="1"/>
  <c r="AF697" i="1"/>
  <c r="AH697" i="1"/>
  <c r="AC698" i="1"/>
  <c r="AF698" i="1"/>
  <c r="AH698" i="1"/>
  <c r="AC699" i="1"/>
  <c r="AF699" i="1"/>
  <c r="AH699" i="1"/>
  <c r="AC700" i="1"/>
  <c r="AF700" i="1"/>
  <c r="AH700" i="1"/>
  <c r="AC701" i="1"/>
  <c r="AF701" i="1"/>
  <c r="AH701" i="1"/>
  <c r="AC702" i="1"/>
  <c r="AF702" i="1"/>
  <c r="AH702" i="1"/>
  <c r="AC703" i="1"/>
  <c r="AF703" i="1"/>
  <c r="AH703" i="1"/>
  <c r="AC704" i="1"/>
  <c r="AF704" i="1"/>
  <c r="AH704" i="1"/>
  <c r="AC705" i="1"/>
  <c r="AF705" i="1"/>
  <c r="AH705" i="1"/>
  <c r="AC706" i="1"/>
  <c r="AF706" i="1"/>
  <c r="AH706" i="1"/>
  <c r="AC707" i="1"/>
  <c r="AF707" i="1"/>
  <c r="AH707" i="1"/>
  <c r="AC708" i="1"/>
  <c r="AF708" i="1"/>
  <c r="AH708" i="1"/>
  <c r="AC709" i="1"/>
  <c r="AF709" i="1"/>
  <c r="AH709" i="1"/>
  <c r="AC710" i="1"/>
  <c r="AF710" i="1"/>
  <c r="AH710" i="1"/>
  <c r="AC711" i="1"/>
  <c r="AF711" i="1"/>
  <c r="AH711" i="1"/>
  <c r="AC712" i="1"/>
  <c r="AF712" i="1"/>
  <c r="AH712" i="1"/>
  <c r="AC713" i="1"/>
  <c r="AF713" i="1"/>
  <c r="AH713" i="1"/>
  <c r="AC714" i="1"/>
  <c r="AF714" i="1"/>
  <c r="AH714" i="1"/>
  <c r="AC715" i="1"/>
  <c r="AF715" i="1"/>
  <c r="AH715" i="1"/>
  <c r="AC716" i="1"/>
  <c r="AF716" i="1"/>
  <c r="AH716" i="1"/>
  <c r="AC717" i="1"/>
  <c r="AF717" i="1"/>
  <c r="AH717" i="1"/>
  <c r="AC718" i="1"/>
  <c r="AF718" i="1"/>
  <c r="AH718" i="1"/>
  <c r="AC719" i="1"/>
  <c r="AF719" i="1"/>
  <c r="AH719" i="1"/>
  <c r="AC720" i="1"/>
  <c r="AF720" i="1"/>
  <c r="AH720" i="1"/>
  <c r="AC721" i="1"/>
  <c r="AF721" i="1"/>
  <c r="AH721" i="1"/>
  <c r="AC722" i="1"/>
  <c r="AF722" i="1"/>
  <c r="AH722" i="1"/>
  <c r="AC723" i="1"/>
  <c r="AF723" i="1"/>
  <c r="AH723" i="1"/>
  <c r="AC724" i="1"/>
  <c r="AF724" i="1"/>
  <c r="AH724" i="1"/>
  <c r="AC725" i="1"/>
  <c r="AF725" i="1"/>
  <c r="AH725" i="1"/>
  <c r="AC726" i="1"/>
  <c r="AF726" i="1"/>
  <c r="AH726" i="1"/>
  <c r="AC727" i="1"/>
  <c r="AF727" i="1"/>
  <c r="AH727" i="1"/>
  <c r="AC728" i="1"/>
  <c r="AF728" i="1"/>
  <c r="AH728" i="1"/>
  <c r="AC729" i="1"/>
  <c r="AF729" i="1"/>
  <c r="AH729" i="1"/>
  <c r="AC730" i="1"/>
  <c r="AF730" i="1"/>
  <c r="AH730" i="1"/>
  <c r="AC731" i="1"/>
  <c r="AF731" i="1"/>
  <c r="AH731" i="1"/>
  <c r="AC732" i="1"/>
  <c r="AF732" i="1"/>
  <c r="AH732" i="1"/>
  <c r="AC733" i="1"/>
  <c r="AF733" i="1"/>
  <c r="AH733" i="1"/>
  <c r="AC734" i="1"/>
  <c r="AF734" i="1"/>
  <c r="AH734" i="1"/>
  <c r="AC735" i="1"/>
  <c r="AF735" i="1"/>
  <c r="AH735" i="1"/>
  <c r="AC736" i="1"/>
  <c r="AF736" i="1"/>
  <c r="AH736" i="1"/>
  <c r="AC737" i="1"/>
  <c r="AF737" i="1"/>
  <c r="AH737" i="1"/>
  <c r="AC738" i="1"/>
  <c r="AF738" i="1"/>
  <c r="AH738" i="1"/>
  <c r="AC739" i="1"/>
  <c r="AF739" i="1"/>
  <c r="AH739" i="1"/>
  <c r="AC740" i="1"/>
  <c r="AF740" i="1"/>
  <c r="AH740" i="1"/>
  <c r="AC741" i="1"/>
  <c r="AF741" i="1"/>
  <c r="AH741" i="1"/>
  <c r="AC742" i="1"/>
  <c r="AF742" i="1"/>
  <c r="AH742" i="1"/>
  <c r="AC743" i="1"/>
  <c r="AF743" i="1"/>
  <c r="AH743" i="1"/>
  <c r="AC744" i="1"/>
  <c r="AF744" i="1"/>
  <c r="AH744" i="1"/>
  <c r="AC745" i="1"/>
  <c r="AF745" i="1"/>
  <c r="AH745" i="1"/>
  <c r="AC746" i="1"/>
  <c r="AF746" i="1"/>
  <c r="AH746" i="1"/>
  <c r="AC747" i="1"/>
  <c r="AF747" i="1"/>
  <c r="AH747" i="1"/>
  <c r="AC748" i="1"/>
  <c r="AF748" i="1"/>
  <c r="AH748" i="1"/>
  <c r="AC749" i="1"/>
  <c r="AF749" i="1"/>
  <c r="AH749" i="1"/>
  <c r="AC750" i="1"/>
  <c r="AF750" i="1"/>
  <c r="AH750" i="1"/>
  <c r="AC751" i="1"/>
  <c r="AF751" i="1"/>
  <c r="AH751" i="1"/>
  <c r="AC752" i="1"/>
  <c r="AF752" i="1"/>
  <c r="AH752" i="1"/>
  <c r="AC753" i="1"/>
  <c r="AF753" i="1"/>
  <c r="AH753" i="1"/>
  <c r="AC754" i="1"/>
  <c r="AF754" i="1"/>
  <c r="AH754" i="1"/>
  <c r="AC755" i="1"/>
  <c r="AF755" i="1"/>
  <c r="AH755" i="1"/>
  <c r="AC756" i="1"/>
  <c r="AF756" i="1"/>
  <c r="AH756" i="1"/>
  <c r="AC757" i="1"/>
  <c r="AF757" i="1"/>
  <c r="AH757" i="1"/>
  <c r="AC758" i="1"/>
  <c r="AF758" i="1"/>
  <c r="AH758" i="1"/>
  <c r="AC759" i="1"/>
  <c r="AF759" i="1"/>
  <c r="AH759" i="1"/>
  <c r="AC760" i="1"/>
  <c r="AF760" i="1"/>
  <c r="AH760" i="1"/>
  <c r="AC761" i="1"/>
  <c r="AF761" i="1"/>
  <c r="AH761" i="1"/>
  <c r="AC762" i="1"/>
  <c r="AF762" i="1"/>
  <c r="AH762" i="1"/>
  <c r="AC763" i="1"/>
  <c r="AF763" i="1"/>
  <c r="AH763" i="1"/>
  <c r="AC764" i="1"/>
  <c r="AF764" i="1"/>
  <c r="AH764" i="1"/>
  <c r="AC765" i="1"/>
  <c r="AF765" i="1"/>
  <c r="AH765" i="1"/>
  <c r="AC766" i="1"/>
  <c r="AF766" i="1"/>
  <c r="AH766" i="1"/>
  <c r="AC767" i="1"/>
  <c r="AF767" i="1"/>
  <c r="AH767" i="1"/>
  <c r="AC768" i="1"/>
  <c r="AF768" i="1"/>
  <c r="AH768" i="1"/>
  <c r="AC769" i="1"/>
  <c r="AF769" i="1"/>
  <c r="AH769" i="1"/>
  <c r="AC770" i="1"/>
  <c r="AF770" i="1"/>
  <c r="AH770" i="1"/>
  <c r="AC771" i="1"/>
  <c r="AF771" i="1"/>
  <c r="AH771" i="1"/>
  <c r="AC772" i="1"/>
  <c r="AF772" i="1"/>
  <c r="AH772" i="1"/>
  <c r="AC773" i="1"/>
  <c r="AF773" i="1"/>
  <c r="AH773" i="1"/>
  <c r="AC774" i="1"/>
  <c r="AF774" i="1"/>
  <c r="AH774" i="1"/>
  <c r="AC775" i="1"/>
  <c r="AF775" i="1"/>
  <c r="AH775" i="1"/>
  <c r="AC776" i="1"/>
  <c r="AF776" i="1"/>
  <c r="AH776" i="1"/>
  <c r="AC777" i="1"/>
  <c r="AF777" i="1"/>
  <c r="AH777" i="1"/>
  <c r="AC778" i="1"/>
  <c r="AF778" i="1"/>
  <c r="AH778" i="1"/>
  <c r="AC779" i="1"/>
  <c r="AF779" i="1"/>
  <c r="AH779" i="1"/>
  <c r="AC780" i="1"/>
  <c r="AF780" i="1"/>
  <c r="AH780" i="1"/>
  <c r="AC781" i="1"/>
  <c r="AF781" i="1"/>
  <c r="AH781" i="1"/>
  <c r="AC782" i="1"/>
  <c r="AF782" i="1"/>
  <c r="AH782" i="1"/>
  <c r="AC783" i="1"/>
  <c r="AF783" i="1"/>
  <c r="AH783" i="1"/>
  <c r="AC784" i="1"/>
  <c r="AF784" i="1"/>
  <c r="AH784" i="1"/>
  <c r="AC785" i="1"/>
  <c r="AF785" i="1"/>
  <c r="AH785" i="1"/>
  <c r="AC786" i="1"/>
  <c r="AF786" i="1"/>
  <c r="AH786" i="1"/>
  <c r="AC787" i="1"/>
  <c r="AF787" i="1"/>
  <c r="AH787" i="1"/>
  <c r="AC788" i="1"/>
  <c r="AF788" i="1"/>
  <c r="AH788" i="1"/>
  <c r="AC789" i="1"/>
  <c r="AF789" i="1"/>
  <c r="AH789" i="1"/>
  <c r="AC790" i="1"/>
  <c r="AF790" i="1"/>
  <c r="AH790" i="1"/>
  <c r="AC791" i="1"/>
  <c r="AF791" i="1"/>
  <c r="AH791" i="1"/>
  <c r="AC792" i="1"/>
  <c r="AF792" i="1"/>
  <c r="AH792" i="1"/>
  <c r="AC793" i="1"/>
  <c r="AF793" i="1"/>
  <c r="AH793" i="1"/>
  <c r="AC794" i="1"/>
  <c r="AF794" i="1"/>
  <c r="AH794" i="1"/>
  <c r="AC795" i="1"/>
  <c r="AF795" i="1"/>
  <c r="AH795" i="1"/>
  <c r="AC796" i="1"/>
  <c r="AF796" i="1"/>
  <c r="AH796" i="1"/>
  <c r="AC797" i="1"/>
  <c r="AF797" i="1"/>
  <c r="AH797" i="1"/>
  <c r="AC798" i="1"/>
  <c r="AF798" i="1"/>
  <c r="AH798" i="1"/>
  <c r="AC799" i="1"/>
  <c r="AF799" i="1"/>
  <c r="AH799" i="1"/>
  <c r="AC800" i="1"/>
  <c r="AF800" i="1"/>
  <c r="AH800" i="1"/>
  <c r="AC801" i="1"/>
  <c r="AF801" i="1"/>
  <c r="AH801" i="1"/>
  <c r="AC802" i="1"/>
  <c r="AF802" i="1"/>
  <c r="AH802" i="1"/>
  <c r="AC803" i="1"/>
  <c r="AF803" i="1"/>
  <c r="AH803" i="1"/>
  <c r="AC804" i="1"/>
  <c r="AF804" i="1"/>
  <c r="AH804" i="1"/>
  <c r="AC805" i="1"/>
  <c r="AF805" i="1"/>
  <c r="AH805" i="1"/>
  <c r="AC806" i="1"/>
  <c r="AF806" i="1"/>
  <c r="AH806" i="1"/>
  <c r="AC807" i="1"/>
  <c r="AF807" i="1"/>
  <c r="AH807" i="1"/>
  <c r="AC808" i="1"/>
  <c r="AF808" i="1"/>
  <c r="AH808" i="1"/>
  <c r="AC809" i="1"/>
  <c r="AF809" i="1"/>
  <c r="AH809" i="1"/>
  <c r="AC810" i="1"/>
  <c r="AF810" i="1"/>
  <c r="AH810" i="1"/>
  <c r="AC811" i="1"/>
  <c r="AF811" i="1"/>
  <c r="AH811" i="1"/>
  <c r="AC812" i="1"/>
  <c r="AF812" i="1"/>
  <c r="AH812" i="1"/>
  <c r="AC813" i="1"/>
  <c r="AF813" i="1"/>
  <c r="AH813" i="1"/>
  <c r="AC814" i="1"/>
  <c r="AF814" i="1"/>
  <c r="AH814" i="1"/>
  <c r="AC815" i="1"/>
  <c r="AF815" i="1"/>
  <c r="AH815" i="1"/>
  <c r="AC816" i="1"/>
  <c r="AF816" i="1"/>
  <c r="AH816" i="1"/>
  <c r="AC817" i="1"/>
  <c r="AF817" i="1"/>
  <c r="AH817" i="1"/>
  <c r="AC818" i="1"/>
  <c r="AF818" i="1"/>
  <c r="AH818" i="1"/>
  <c r="AC819" i="1"/>
  <c r="AF819" i="1"/>
  <c r="AH819" i="1"/>
  <c r="AC820" i="1"/>
  <c r="AF820" i="1"/>
  <c r="AH820" i="1"/>
  <c r="AC821" i="1"/>
  <c r="AF821" i="1"/>
  <c r="AH821" i="1"/>
  <c r="AC822" i="1"/>
  <c r="AF822" i="1"/>
  <c r="AH822" i="1"/>
  <c r="AC823" i="1"/>
  <c r="AF823" i="1"/>
  <c r="AH823" i="1"/>
  <c r="AC824" i="1"/>
  <c r="AF824" i="1"/>
  <c r="AH824" i="1"/>
  <c r="AC825" i="1"/>
  <c r="AF825" i="1"/>
  <c r="AH825" i="1"/>
  <c r="AC826" i="1"/>
  <c r="AF826" i="1"/>
  <c r="AH826" i="1"/>
  <c r="AC827" i="1"/>
  <c r="AF827" i="1"/>
  <c r="AH827" i="1"/>
  <c r="AC828" i="1"/>
  <c r="AF828" i="1"/>
  <c r="AH828" i="1"/>
  <c r="AC829" i="1"/>
  <c r="AF829" i="1"/>
  <c r="AH829" i="1"/>
  <c r="AC830" i="1"/>
  <c r="AF830" i="1"/>
  <c r="AH830" i="1"/>
  <c r="AC831" i="1"/>
  <c r="AF831" i="1"/>
  <c r="AH831" i="1"/>
  <c r="AC832" i="1"/>
  <c r="AF832" i="1"/>
  <c r="AH832" i="1"/>
  <c r="AC833" i="1"/>
  <c r="AF833" i="1"/>
  <c r="AH833" i="1"/>
  <c r="AC834" i="1"/>
  <c r="AF834" i="1"/>
  <c r="AH834" i="1"/>
  <c r="AC835" i="1"/>
  <c r="AF835" i="1"/>
  <c r="AH835" i="1"/>
  <c r="AC836" i="1"/>
  <c r="AF836" i="1"/>
  <c r="AH836" i="1"/>
  <c r="AC837" i="1"/>
  <c r="AF837" i="1"/>
  <c r="AH837" i="1"/>
  <c r="AC838" i="1"/>
  <c r="AF838" i="1"/>
  <c r="AH838" i="1"/>
  <c r="AC839" i="1"/>
  <c r="AF839" i="1"/>
  <c r="AH839" i="1"/>
  <c r="AC840" i="1"/>
  <c r="AF840" i="1"/>
  <c r="AH840" i="1"/>
  <c r="AC841" i="1"/>
  <c r="AF841" i="1"/>
  <c r="AH841" i="1"/>
  <c r="AC842" i="1"/>
  <c r="AF842" i="1"/>
  <c r="AH842" i="1"/>
  <c r="AC843" i="1"/>
  <c r="AF843" i="1"/>
  <c r="AH843" i="1"/>
  <c r="AC844" i="1"/>
  <c r="AF844" i="1"/>
  <c r="AH844" i="1"/>
  <c r="AC845" i="1"/>
  <c r="AF845" i="1"/>
  <c r="AH845" i="1"/>
  <c r="AC846" i="1"/>
  <c r="AF846" i="1"/>
  <c r="AH846" i="1"/>
  <c r="AC847" i="1"/>
  <c r="AF847" i="1"/>
  <c r="AH847" i="1"/>
  <c r="AC848" i="1"/>
  <c r="AF848" i="1"/>
  <c r="AH848" i="1"/>
  <c r="AC849" i="1"/>
  <c r="AF849" i="1"/>
  <c r="AH849" i="1"/>
  <c r="AC850" i="1"/>
  <c r="AF850" i="1"/>
  <c r="AH850" i="1"/>
  <c r="AC851" i="1"/>
  <c r="AF851" i="1"/>
  <c r="AH851" i="1"/>
  <c r="AC852" i="1"/>
  <c r="AF852" i="1"/>
  <c r="AH852" i="1"/>
  <c r="AC853" i="1"/>
  <c r="AF853" i="1"/>
  <c r="AH853" i="1"/>
  <c r="AC854" i="1"/>
  <c r="AF854" i="1"/>
  <c r="AH854" i="1"/>
  <c r="AC855" i="1"/>
  <c r="AF855" i="1"/>
  <c r="AH855" i="1"/>
  <c r="AC856" i="1"/>
  <c r="AF856" i="1"/>
  <c r="AH856" i="1"/>
  <c r="AC857" i="1"/>
  <c r="AF857" i="1"/>
  <c r="AH857" i="1"/>
  <c r="AC858" i="1"/>
  <c r="AF858" i="1"/>
  <c r="AH858" i="1"/>
  <c r="AC859" i="1"/>
  <c r="AF859" i="1"/>
  <c r="AH859" i="1"/>
  <c r="AC860" i="1"/>
  <c r="AF860" i="1"/>
  <c r="AH860" i="1"/>
  <c r="AC861" i="1"/>
  <c r="AF861" i="1"/>
  <c r="AH861" i="1"/>
  <c r="AC862" i="1"/>
  <c r="AF862" i="1"/>
  <c r="AH862" i="1"/>
  <c r="AC863" i="1"/>
  <c r="AF863" i="1"/>
  <c r="AH863" i="1"/>
  <c r="AC864" i="1"/>
  <c r="AF864" i="1"/>
  <c r="AH864" i="1"/>
  <c r="AC865" i="1"/>
  <c r="AF865" i="1"/>
  <c r="AH865" i="1"/>
  <c r="AC866" i="1"/>
  <c r="AF866" i="1"/>
  <c r="AH866" i="1"/>
  <c r="AC867" i="1"/>
  <c r="AF867" i="1"/>
  <c r="AH867" i="1"/>
  <c r="AC868" i="1"/>
  <c r="AF868" i="1"/>
  <c r="AH868" i="1"/>
  <c r="AC869" i="1"/>
  <c r="AF869" i="1"/>
  <c r="AH869" i="1"/>
  <c r="AC870" i="1"/>
  <c r="AF870" i="1"/>
  <c r="AH870" i="1"/>
  <c r="AC871" i="1"/>
  <c r="AF871" i="1"/>
  <c r="AH871" i="1"/>
  <c r="AC872" i="1"/>
  <c r="AF872" i="1"/>
  <c r="AH872" i="1"/>
  <c r="AC873" i="1"/>
  <c r="AF873" i="1"/>
  <c r="AH873" i="1"/>
  <c r="AC874" i="1"/>
  <c r="AF874" i="1"/>
  <c r="AH874" i="1"/>
  <c r="AC875" i="1"/>
  <c r="AF875" i="1"/>
  <c r="AH875" i="1"/>
  <c r="AC876" i="1"/>
  <c r="AF876" i="1"/>
  <c r="AH876" i="1"/>
  <c r="AC877" i="1"/>
  <c r="AF877" i="1"/>
  <c r="AH877" i="1"/>
  <c r="AC878" i="1"/>
  <c r="AF878" i="1"/>
  <c r="AH878" i="1"/>
  <c r="AC879" i="1"/>
  <c r="AF879" i="1"/>
  <c r="AH879" i="1"/>
  <c r="AC880" i="1"/>
  <c r="AF880" i="1"/>
  <c r="AH880" i="1"/>
  <c r="AC881" i="1"/>
  <c r="AF881" i="1"/>
  <c r="AH881" i="1"/>
  <c r="AC882" i="1"/>
  <c r="AF882" i="1"/>
  <c r="AH882" i="1"/>
  <c r="AC883" i="1"/>
  <c r="AF883" i="1"/>
  <c r="AH883" i="1"/>
  <c r="AC884" i="1"/>
  <c r="AF884" i="1"/>
  <c r="AH884" i="1"/>
  <c r="AC885" i="1"/>
  <c r="AF885" i="1"/>
  <c r="AH885" i="1"/>
  <c r="AC886" i="1"/>
  <c r="AF886" i="1"/>
  <c r="AH886" i="1"/>
  <c r="AC887" i="1"/>
  <c r="AF887" i="1"/>
  <c r="AH887" i="1"/>
  <c r="AC888" i="1"/>
  <c r="AF888" i="1"/>
  <c r="AH888" i="1"/>
  <c r="AC889" i="1"/>
  <c r="AF889" i="1"/>
  <c r="AH889" i="1"/>
  <c r="AC890" i="1"/>
  <c r="AF890" i="1"/>
  <c r="AH890" i="1"/>
  <c r="AC891" i="1"/>
  <c r="AF891" i="1"/>
  <c r="AH891" i="1"/>
  <c r="AC892" i="1"/>
  <c r="AF892" i="1"/>
  <c r="AH892" i="1"/>
  <c r="AC893" i="1"/>
  <c r="AF893" i="1"/>
  <c r="AH893" i="1"/>
  <c r="AC894" i="1"/>
  <c r="AF894" i="1"/>
  <c r="AH894" i="1"/>
  <c r="AC895" i="1"/>
  <c r="AF895" i="1"/>
  <c r="AH895" i="1"/>
  <c r="AC896" i="1"/>
  <c r="AF896" i="1"/>
  <c r="AH896" i="1"/>
  <c r="AC897" i="1"/>
  <c r="AF897" i="1"/>
  <c r="AH897" i="1"/>
  <c r="AC898" i="1"/>
  <c r="AF898" i="1"/>
  <c r="AH898" i="1"/>
  <c r="AC899" i="1"/>
  <c r="AF899" i="1"/>
  <c r="AH899" i="1"/>
  <c r="AC900" i="1"/>
  <c r="AF900" i="1"/>
  <c r="AH900" i="1"/>
  <c r="AC901" i="1"/>
  <c r="AF901" i="1"/>
  <c r="AH901" i="1"/>
  <c r="AC902" i="1"/>
  <c r="AF902" i="1"/>
  <c r="AH902" i="1"/>
  <c r="AC903" i="1"/>
  <c r="AF903" i="1"/>
  <c r="AH903" i="1"/>
  <c r="AC904" i="1"/>
  <c r="AF904" i="1"/>
  <c r="AH904" i="1"/>
  <c r="AC905" i="1"/>
  <c r="AF905" i="1"/>
  <c r="AH905" i="1"/>
  <c r="AC906" i="1"/>
  <c r="AF906" i="1"/>
  <c r="AH906" i="1"/>
  <c r="AC907" i="1"/>
  <c r="AF907" i="1"/>
  <c r="AH907" i="1"/>
  <c r="AC908" i="1"/>
  <c r="AF908" i="1"/>
  <c r="AH908" i="1"/>
  <c r="AC909" i="1"/>
  <c r="AF909" i="1"/>
  <c r="AH909" i="1"/>
  <c r="AC910" i="1"/>
  <c r="AF910" i="1"/>
  <c r="AH910" i="1"/>
  <c r="AC911" i="1"/>
  <c r="AF911" i="1"/>
  <c r="AH911" i="1"/>
  <c r="AC912" i="1"/>
  <c r="AF912" i="1"/>
  <c r="AH912" i="1"/>
  <c r="AC913" i="1"/>
  <c r="AF913" i="1"/>
  <c r="AH913" i="1"/>
  <c r="AC914" i="1"/>
  <c r="AF914" i="1"/>
  <c r="AH914" i="1"/>
  <c r="AC915" i="1"/>
  <c r="AF915" i="1"/>
  <c r="AH915" i="1"/>
  <c r="AC916" i="1"/>
  <c r="AF916" i="1"/>
  <c r="AH916" i="1"/>
  <c r="AC917" i="1"/>
  <c r="AF917" i="1"/>
  <c r="AH917" i="1"/>
  <c r="AC918" i="1"/>
  <c r="AF918" i="1"/>
  <c r="AH918" i="1"/>
  <c r="AC919" i="1"/>
  <c r="AF919" i="1"/>
  <c r="AH919" i="1"/>
  <c r="AC920" i="1"/>
  <c r="AF920" i="1"/>
  <c r="AH920" i="1"/>
  <c r="AC921" i="1"/>
  <c r="AF921" i="1"/>
  <c r="AH921" i="1"/>
  <c r="AC922" i="1"/>
  <c r="AF922" i="1"/>
  <c r="AH922" i="1"/>
  <c r="AC923" i="1"/>
  <c r="AF923" i="1"/>
  <c r="AH923" i="1"/>
  <c r="AC924" i="1"/>
  <c r="AF924" i="1"/>
  <c r="AH924" i="1"/>
  <c r="AC925" i="1"/>
  <c r="AF925" i="1"/>
  <c r="AH925" i="1"/>
  <c r="AC926" i="1"/>
  <c r="AF926" i="1"/>
  <c r="AH926" i="1"/>
  <c r="AC927" i="1"/>
  <c r="AF927" i="1"/>
  <c r="AH927" i="1"/>
  <c r="AC928" i="1"/>
  <c r="AF928" i="1"/>
  <c r="AH928" i="1"/>
  <c r="AC929" i="1"/>
  <c r="AF929" i="1"/>
  <c r="AH929" i="1"/>
  <c r="AC930" i="1"/>
  <c r="AF930" i="1"/>
  <c r="AH930" i="1"/>
  <c r="AC931" i="1"/>
  <c r="AF931" i="1"/>
  <c r="AH931" i="1"/>
  <c r="AC932" i="1"/>
  <c r="AF932" i="1"/>
  <c r="AH932" i="1"/>
  <c r="AC933" i="1"/>
  <c r="AF933" i="1"/>
  <c r="AH933" i="1"/>
  <c r="AC934" i="1"/>
  <c r="AF934" i="1"/>
  <c r="AH934" i="1"/>
  <c r="AC935" i="1"/>
  <c r="AF935" i="1"/>
  <c r="AH935" i="1"/>
  <c r="AC936" i="1"/>
  <c r="AF936" i="1"/>
  <c r="AH936" i="1"/>
  <c r="AC937" i="1"/>
  <c r="AF937" i="1"/>
  <c r="AH937" i="1"/>
  <c r="AC938" i="1"/>
  <c r="AF938" i="1"/>
  <c r="AH938" i="1"/>
  <c r="AC939" i="1"/>
  <c r="AF939" i="1"/>
  <c r="AH939" i="1"/>
  <c r="AC940" i="1"/>
  <c r="AF940" i="1"/>
  <c r="AH940" i="1"/>
  <c r="AC941" i="1"/>
  <c r="AF941" i="1"/>
  <c r="AH941" i="1"/>
  <c r="AC942" i="1"/>
  <c r="AF942" i="1"/>
  <c r="AH942" i="1"/>
  <c r="AC943" i="1"/>
  <c r="AF943" i="1"/>
  <c r="AH943" i="1"/>
  <c r="AC944" i="1"/>
  <c r="AF944" i="1"/>
  <c r="AH944" i="1"/>
  <c r="AC945" i="1"/>
  <c r="AF945" i="1"/>
  <c r="AH945" i="1"/>
  <c r="AC946" i="1"/>
  <c r="AF946" i="1"/>
  <c r="AH946" i="1"/>
  <c r="AC947" i="1"/>
  <c r="AF947" i="1"/>
  <c r="AH947" i="1"/>
  <c r="AC948" i="1"/>
  <c r="AF948" i="1"/>
  <c r="AH948" i="1"/>
  <c r="AC949" i="1"/>
  <c r="AF949" i="1"/>
  <c r="AH949" i="1"/>
  <c r="AC950" i="1"/>
  <c r="AF950" i="1"/>
  <c r="AH950" i="1"/>
  <c r="AC951" i="1"/>
  <c r="AF951" i="1"/>
  <c r="AH951" i="1"/>
  <c r="AC952" i="1"/>
  <c r="AF952" i="1"/>
  <c r="AH952" i="1"/>
  <c r="AC953" i="1"/>
  <c r="AF953" i="1"/>
  <c r="AH953" i="1"/>
  <c r="AC954" i="1"/>
  <c r="AF954" i="1"/>
  <c r="AH954" i="1"/>
  <c r="AC955" i="1"/>
  <c r="AF955" i="1"/>
  <c r="AH955" i="1"/>
  <c r="AC956" i="1"/>
  <c r="AF956" i="1"/>
  <c r="AH956" i="1"/>
  <c r="AC957" i="1"/>
  <c r="AF957" i="1"/>
  <c r="AH957" i="1"/>
  <c r="AC958" i="1"/>
  <c r="AF958" i="1"/>
  <c r="AH958" i="1"/>
  <c r="AC959" i="1"/>
  <c r="AF959" i="1"/>
  <c r="AH959" i="1"/>
  <c r="AC960" i="1"/>
  <c r="AF960" i="1"/>
  <c r="AH960" i="1"/>
  <c r="AC961" i="1"/>
  <c r="AF961" i="1"/>
  <c r="AH961" i="1"/>
  <c r="AC962" i="1"/>
  <c r="AF962" i="1"/>
  <c r="AH962" i="1"/>
  <c r="AC963" i="1"/>
  <c r="AF963" i="1"/>
  <c r="AH963" i="1"/>
  <c r="AC964" i="1"/>
  <c r="AF964" i="1"/>
  <c r="AH964" i="1"/>
  <c r="AC965" i="1"/>
  <c r="AF965" i="1"/>
  <c r="AH965" i="1"/>
  <c r="AC966" i="1"/>
  <c r="AF966" i="1"/>
  <c r="AH966" i="1"/>
  <c r="AC967" i="1"/>
  <c r="AF967" i="1"/>
  <c r="AH967" i="1"/>
  <c r="AC968" i="1"/>
  <c r="AF968" i="1"/>
  <c r="AH968" i="1"/>
  <c r="AC969" i="1"/>
  <c r="AF969" i="1"/>
  <c r="AH969" i="1"/>
  <c r="AC970" i="1"/>
  <c r="AF970" i="1"/>
  <c r="AH970" i="1"/>
  <c r="AC971" i="1"/>
  <c r="AF971" i="1"/>
  <c r="AH971" i="1"/>
  <c r="AC972" i="1"/>
  <c r="AF972" i="1"/>
  <c r="AH972" i="1"/>
  <c r="AC973" i="1"/>
  <c r="AF973" i="1"/>
  <c r="AH973" i="1"/>
  <c r="AC974" i="1"/>
  <c r="AF974" i="1"/>
  <c r="AH974" i="1"/>
  <c r="AC975" i="1"/>
  <c r="AF975" i="1"/>
  <c r="AH975" i="1"/>
  <c r="AC976" i="1"/>
  <c r="AF976" i="1"/>
  <c r="AH976" i="1"/>
  <c r="AC977" i="1"/>
  <c r="AF977" i="1"/>
  <c r="AH977" i="1"/>
  <c r="AC978" i="1"/>
  <c r="AF978" i="1"/>
  <c r="AH978" i="1"/>
  <c r="AC979" i="1"/>
  <c r="AF979" i="1"/>
  <c r="AH979" i="1"/>
  <c r="AC980" i="1"/>
  <c r="AF980" i="1"/>
  <c r="AH980" i="1"/>
  <c r="AC981" i="1"/>
  <c r="AF981" i="1"/>
  <c r="AH981" i="1"/>
  <c r="AC982" i="1"/>
  <c r="AF982" i="1"/>
  <c r="AH982" i="1"/>
  <c r="AC983" i="1"/>
  <c r="AF983" i="1"/>
  <c r="AH983" i="1"/>
  <c r="AC984" i="1"/>
  <c r="AF984" i="1"/>
  <c r="AH984" i="1"/>
  <c r="AC985" i="1"/>
  <c r="AF985" i="1"/>
  <c r="AH985" i="1"/>
  <c r="AC986" i="1"/>
  <c r="AF986" i="1"/>
  <c r="AH986" i="1"/>
  <c r="AC987" i="1"/>
  <c r="AF987" i="1"/>
  <c r="AH987" i="1"/>
  <c r="AC988" i="1"/>
  <c r="AF988" i="1"/>
  <c r="AH988" i="1"/>
  <c r="AC989" i="1"/>
  <c r="AF989" i="1"/>
  <c r="AH989" i="1"/>
  <c r="AC990" i="1"/>
  <c r="AF990" i="1"/>
  <c r="AH990" i="1"/>
  <c r="AC991" i="1"/>
  <c r="AF991" i="1"/>
  <c r="AH991" i="1"/>
  <c r="AC992" i="1"/>
  <c r="AF992" i="1"/>
  <c r="AH992" i="1"/>
  <c r="AC993" i="1"/>
  <c r="AF993" i="1"/>
  <c r="AH993" i="1"/>
  <c r="AC994" i="1"/>
  <c r="AF994" i="1"/>
  <c r="AH994" i="1"/>
  <c r="AC995" i="1"/>
  <c r="AF995" i="1"/>
  <c r="AH995" i="1"/>
  <c r="AC996" i="1"/>
  <c r="AF996" i="1"/>
  <c r="AH996" i="1"/>
  <c r="AC997" i="1"/>
  <c r="AF997" i="1"/>
  <c r="AH997" i="1"/>
  <c r="AC998" i="1"/>
  <c r="AF998" i="1"/>
  <c r="AH998" i="1"/>
  <c r="AC999" i="1"/>
  <c r="AF999" i="1"/>
  <c r="AH999" i="1"/>
  <c r="AC1000" i="1"/>
  <c r="AF1000" i="1"/>
  <c r="AH1000" i="1"/>
  <c r="AC1001" i="1"/>
  <c r="AF1001" i="1"/>
  <c r="AH1001" i="1"/>
  <c r="AC1002" i="1"/>
  <c r="AF1002" i="1"/>
  <c r="AH1002" i="1"/>
  <c r="AC1003" i="1"/>
  <c r="AF1003" i="1"/>
  <c r="AH1003" i="1"/>
  <c r="AC1004" i="1"/>
  <c r="AF1004" i="1"/>
  <c r="AH1004" i="1"/>
  <c r="AC1005" i="1"/>
  <c r="AF1005" i="1"/>
  <c r="AH1005" i="1"/>
  <c r="AC1006" i="1"/>
  <c r="AF1006" i="1"/>
  <c r="AH1006" i="1"/>
  <c r="AC1007" i="1"/>
  <c r="AF1007" i="1"/>
  <c r="AH1007" i="1"/>
  <c r="AC1008" i="1"/>
  <c r="AF1008" i="1"/>
  <c r="AH1008" i="1"/>
  <c r="AC1009" i="1"/>
  <c r="AF1009" i="1"/>
  <c r="AH1009" i="1"/>
  <c r="AC1010" i="1"/>
  <c r="AF1010" i="1"/>
  <c r="AH1010" i="1"/>
  <c r="AC1011" i="1"/>
  <c r="AF1011" i="1"/>
  <c r="AH1011" i="1"/>
  <c r="AC1012" i="1"/>
  <c r="AF1012" i="1"/>
  <c r="AH1012" i="1"/>
  <c r="AC1013" i="1"/>
  <c r="AF1013" i="1"/>
  <c r="AH1013" i="1"/>
  <c r="AC1014" i="1"/>
  <c r="AF1014" i="1"/>
  <c r="AH1014" i="1"/>
  <c r="AC1015" i="1"/>
  <c r="AF1015" i="1"/>
  <c r="AH1015" i="1"/>
  <c r="AC1016" i="1"/>
  <c r="AF1016" i="1"/>
  <c r="AH1016" i="1"/>
  <c r="AC1017" i="1"/>
  <c r="AF1017" i="1"/>
  <c r="AH1017" i="1"/>
  <c r="AC1018" i="1"/>
  <c r="AF1018" i="1"/>
  <c r="AH1018" i="1"/>
  <c r="AC1019" i="1"/>
  <c r="AF1019" i="1"/>
  <c r="AH1019" i="1"/>
  <c r="AC1020" i="1"/>
  <c r="AF1020" i="1"/>
  <c r="AH1020" i="1"/>
  <c r="AC1021" i="1"/>
  <c r="AF1021" i="1"/>
  <c r="AH1021" i="1"/>
  <c r="AC1022" i="1"/>
  <c r="AF1022" i="1"/>
  <c r="AH1022" i="1"/>
  <c r="AC1023" i="1"/>
  <c r="AF1023" i="1"/>
  <c r="AH1023" i="1"/>
  <c r="AC1024" i="1"/>
  <c r="AF1024" i="1"/>
  <c r="AH1024" i="1"/>
  <c r="AC1025" i="1"/>
  <c r="AF1025" i="1"/>
  <c r="AH1025" i="1"/>
  <c r="AC1026" i="1"/>
  <c r="AF1026" i="1"/>
  <c r="AH1026" i="1"/>
  <c r="AC1027" i="1"/>
  <c r="AF1027" i="1"/>
  <c r="AH1027" i="1"/>
  <c r="AC1028" i="1"/>
  <c r="AF1028" i="1"/>
  <c r="AH1028" i="1"/>
  <c r="AC1029" i="1"/>
  <c r="AF1029" i="1"/>
  <c r="AH1029" i="1"/>
  <c r="AC1030" i="1"/>
  <c r="AF1030" i="1"/>
  <c r="AH1030" i="1"/>
  <c r="AC1031" i="1"/>
  <c r="AF1031" i="1"/>
  <c r="AH1031" i="1"/>
  <c r="AC1032" i="1"/>
  <c r="AF1032" i="1"/>
  <c r="AH1032" i="1"/>
  <c r="AC1033" i="1"/>
  <c r="AF1033" i="1"/>
  <c r="AH1033" i="1"/>
  <c r="AC1034" i="1"/>
  <c r="AF1034" i="1"/>
  <c r="AH1034" i="1"/>
  <c r="AC1035" i="1"/>
  <c r="AF1035" i="1"/>
  <c r="AH1035" i="1"/>
  <c r="AC1036" i="1"/>
  <c r="AF1036" i="1"/>
  <c r="AH1036" i="1"/>
  <c r="AC1037" i="1"/>
  <c r="AF1037" i="1"/>
  <c r="AH1037" i="1"/>
  <c r="AC1038" i="1"/>
  <c r="AF1038" i="1"/>
  <c r="AH1038" i="1"/>
  <c r="AC1039" i="1"/>
  <c r="AF1039" i="1"/>
  <c r="AH1039" i="1"/>
  <c r="AC1040" i="1"/>
  <c r="AF1040" i="1"/>
  <c r="AH1040" i="1"/>
  <c r="AC1041" i="1"/>
  <c r="AF1041" i="1"/>
  <c r="AH1041" i="1"/>
  <c r="AC1042" i="1"/>
  <c r="AF1042" i="1"/>
  <c r="AH1042" i="1"/>
  <c r="AC1043" i="1"/>
  <c r="AF1043" i="1"/>
  <c r="AH1043" i="1"/>
  <c r="AC1044" i="1"/>
  <c r="AF1044" i="1"/>
  <c r="AH1044" i="1"/>
  <c r="AC1045" i="1"/>
  <c r="AF1045" i="1"/>
  <c r="AH1045" i="1"/>
  <c r="AC1046" i="1"/>
  <c r="AF1046" i="1"/>
  <c r="AH1046" i="1"/>
  <c r="AC1047" i="1"/>
  <c r="AF1047" i="1"/>
  <c r="AH1047" i="1"/>
  <c r="AC1048" i="1"/>
  <c r="AF1048" i="1"/>
  <c r="AH1048" i="1"/>
  <c r="AC1049" i="1"/>
  <c r="AF1049" i="1"/>
  <c r="AH1049" i="1"/>
  <c r="AC1050" i="1"/>
  <c r="AF1050" i="1"/>
  <c r="AH1050" i="1"/>
  <c r="AC1051" i="1"/>
  <c r="AF1051" i="1"/>
  <c r="AH1051" i="1"/>
  <c r="AC1052" i="1"/>
  <c r="AF1052" i="1"/>
  <c r="AH1052" i="1"/>
  <c r="AC1053" i="1"/>
  <c r="AF1053" i="1"/>
  <c r="AH1053" i="1"/>
  <c r="AC1054" i="1"/>
  <c r="AF1054" i="1"/>
  <c r="AH1054" i="1"/>
  <c r="AC1055" i="1"/>
  <c r="AF1055" i="1"/>
  <c r="AH1055" i="1"/>
  <c r="AC1056" i="1"/>
  <c r="AF1056" i="1"/>
  <c r="AH1056" i="1"/>
  <c r="AC1057" i="1"/>
  <c r="AF1057" i="1"/>
  <c r="AH1057" i="1"/>
  <c r="AC1058" i="1"/>
  <c r="AF1058" i="1"/>
  <c r="AH1058" i="1"/>
  <c r="AC1059" i="1"/>
  <c r="AF1059" i="1"/>
  <c r="AH1059" i="1"/>
  <c r="AC1060" i="1"/>
  <c r="AF1060" i="1"/>
  <c r="AH1060" i="1"/>
  <c r="AC1061" i="1"/>
  <c r="AF1061" i="1"/>
  <c r="AH1061" i="1"/>
  <c r="AC1062" i="1"/>
  <c r="AF1062" i="1"/>
  <c r="AH1062" i="1"/>
  <c r="AC1063" i="1"/>
  <c r="AF1063" i="1"/>
  <c r="AH1063" i="1"/>
  <c r="AC1064" i="1"/>
  <c r="AF1064" i="1"/>
  <c r="AH1064" i="1"/>
  <c r="AC1065" i="1"/>
  <c r="AF1065" i="1"/>
  <c r="AH1065" i="1"/>
  <c r="AC1066" i="1"/>
  <c r="AF1066" i="1"/>
  <c r="AH1066" i="1"/>
  <c r="AC1067" i="1"/>
  <c r="AF1067" i="1"/>
  <c r="AH1067" i="1"/>
  <c r="AC1068" i="1"/>
  <c r="AF1068" i="1"/>
  <c r="AH1068" i="1"/>
  <c r="AC1069" i="1"/>
  <c r="AF1069" i="1"/>
  <c r="AH1069" i="1"/>
  <c r="AC1070" i="1"/>
  <c r="AF1070" i="1"/>
  <c r="AH1070" i="1"/>
  <c r="AC1071" i="1"/>
  <c r="AF1071" i="1"/>
  <c r="AH1071" i="1"/>
  <c r="AC1072" i="1"/>
  <c r="AF1072" i="1"/>
  <c r="AH1072" i="1"/>
  <c r="AC1073" i="1"/>
  <c r="AF1073" i="1"/>
  <c r="AH1073" i="1"/>
  <c r="AC1074" i="1"/>
  <c r="AF1074" i="1"/>
  <c r="AH1074" i="1"/>
  <c r="AC1075" i="1"/>
  <c r="AF1075" i="1"/>
  <c r="AH1075" i="1"/>
  <c r="AC1076" i="1"/>
  <c r="AF1076" i="1"/>
  <c r="AH1076" i="1"/>
  <c r="AC1077" i="1"/>
  <c r="AF1077" i="1"/>
  <c r="AH1077" i="1"/>
  <c r="AC1078" i="1"/>
  <c r="AF1078" i="1"/>
  <c r="AH1078" i="1"/>
  <c r="AC1079" i="1"/>
  <c r="AF1079" i="1"/>
  <c r="AH1079" i="1"/>
  <c r="AC1080" i="1"/>
  <c r="AF1080" i="1"/>
  <c r="AH1080" i="1"/>
  <c r="AC1081" i="1"/>
  <c r="AF1081" i="1"/>
  <c r="AH1081" i="1"/>
  <c r="AC1082" i="1"/>
  <c r="AF1082" i="1"/>
  <c r="AH1082" i="1"/>
  <c r="AC1083" i="1"/>
  <c r="AF1083" i="1"/>
  <c r="AH1083" i="1"/>
  <c r="AC1084" i="1"/>
  <c r="AF1084" i="1"/>
  <c r="AH1084" i="1"/>
  <c r="AC1085" i="1"/>
  <c r="AF1085" i="1"/>
  <c r="AH1085" i="1"/>
  <c r="AC1086" i="1"/>
  <c r="AF1086" i="1"/>
  <c r="AH1086" i="1"/>
  <c r="AC1087" i="1"/>
  <c r="AF1087" i="1"/>
  <c r="AH1087" i="1"/>
  <c r="AC1088" i="1"/>
  <c r="AF1088" i="1"/>
  <c r="AH1088" i="1"/>
  <c r="AC1089" i="1"/>
  <c r="AF1089" i="1"/>
  <c r="AH1089" i="1"/>
  <c r="AC1090" i="1"/>
  <c r="AF1090" i="1"/>
  <c r="AH1090" i="1"/>
  <c r="AC1091" i="1"/>
  <c r="AF1091" i="1"/>
  <c r="AH1091" i="1"/>
  <c r="AC1092" i="1"/>
  <c r="AF1092" i="1"/>
  <c r="AH1092" i="1"/>
  <c r="AC1093" i="1"/>
  <c r="AF1093" i="1"/>
  <c r="AH1093" i="1"/>
  <c r="AC1094" i="1"/>
  <c r="AF1094" i="1"/>
  <c r="AH1094" i="1"/>
  <c r="AC1095" i="1"/>
  <c r="AF1095" i="1"/>
  <c r="AH1095" i="1"/>
  <c r="AC1096" i="1"/>
  <c r="AF1096" i="1"/>
  <c r="AH1096" i="1"/>
  <c r="AC1097" i="1"/>
  <c r="AF1097" i="1"/>
  <c r="AH1097" i="1"/>
  <c r="AC1098" i="1"/>
  <c r="AF1098" i="1"/>
  <c r="AH1098" i="1"/>
  <c r="AC1099" i="1"/>
  <c r="AF1099" i="1"/>
  <c r="AH1099" i="1"/>
  <c r="AC1100" i="1"/>
  <c r="AF1100" i="1"/>
  <c r="AH1100" i="1"/>
  <c r="AC1101" i="1"/>
  <c r="AF1101" i="1"/>
  <c r="AH1101" i="1"/>
  <c r="AC1102" i="1"/>
  <c r="AF1102" i="1"/>
  <c r="AH1102" i="1"/>
  <c r="AC1103" i="1"/>
  <c r="AF1103" i="1"/>
  <c r="AH1103" i="1"/>
  <c r="AC1104" i="1"/>
  <c r="AF1104" i="1"/>
  <c r="AH1104" i="1"/>
  <c r="AC1105" i="1"/>
  <c r="AF1105" i="1"/>
  <c r="AH1105" i="1"/>
  <c r="AC1106" i="1"/>
  <c r="AF1106" i="1"/>
  <c r="AH1106" i="1"/>
  <c r="AC1107" i="1"/>
  <c r="AF1107" i="1"/>
  <c r="AH1107" i="1"/>
  <c r="AC1108" i="1"/>
  <c r="AF1108" i="1"/>
  <c r="AH1108" i="1"/>
  <c r="AC1109" i="1"/>
  <c r="AF1109" i="1"/>
  <c r="AH1109" i="1"/>
  <c r="AC1110" i="1"/>
  <c r="AF1110" i="1"/>
  <c r="AH1110" i="1"/>
  <c r="AC1111" i="1"/>
  <c r="AF1111" i="1"/>
  <c r="AH1111" i="1"/>
  <c r="AC1112" i="1"/>
  <c r="AF1112" i="1"/>
  <c r="AH1112" i="1"/>
  <c r="AC1113" i="1"/>
  <c r="AF1113" i="1"/>
  <c r="AH1113" i="1"/>
  <c r="AC1114" i="1"/>
  <c r="AF1114" i="1"/>
  <c r="AH1114" i="1"/>
  <c r="AC1115" i="1"/>
  <c r="AF1115" i="1"/>
  <c r="AH1115" i="1"/>
  <c r="AC1116" i="1"/>
  <c r="AF1116" i="1"/>
  <c r="AH1116" i="1"/>
  <c r="AC1117" i="1"/>
  <c r="AF1117" i="1"/>
  <c r="AH1117" i="1"/>
  <c r="AC1118" i="1"/>
  <c r="AF1118" i="1"/>
  <c r="AH1118" i="1"/>
  <c r="AC1119" i="1"/>
  <c r="AF1119" i="1"/>
  <c r="AH1119" i="1"/>
  <c r="AC1120" i="1"/>
  <c r="AF1120" i="1"/>
  <c r="AH1120" i="1"/>
  <c r="AC1121" i="1"/>
  <c r="AF1121" i="1"/>
  <c r="AH1121" i="1"/>
  <c r="AC1122" i="1"/>
  <c r="AF1122" i="1"/>
  <c r="AH1122" i="1"/>
  <c r="AC1123" i="1"/>
  <c r="AF1123" i="1"/>
  <c r="AH1123" i="1"/>
  <c r="AC1124" i="1"/>
  <c r="AF1124" i="1"/>
  <c r="AH1124" i="1"/>
  <c r="AC1125" i="1"/>
  <c r="AF1125" i="1"/>
  <c r="AH1125" i="1"/>
  <c r="AC1126" i="1"/>
  <c r="AF1126" i="1"/>
  <c r="AH1126" i="1"/>
  <c r="AC1127" i="1"/>
  <c r="AF1127" i="1"/>
  <c r="AH1127" i="1"/>
  <c r="AC1128" i="1"/>
  <c r="AF1128" i="1"/>
  <c r="AH1128" i="1"/>
  <c r="AC1129" i="1"/>
  <c r="AF1129" i="1"/>
  <c r="AH1129" i="1"/>
  <c r="AC1130" i="1"/>
  <c r="AF1130" i="1"/>
  <c r="AH1130" i="1"/>
  <c r="AC1131" i="1"/>
  <c r="AF1131" i="1"/>
  <c r="AH1131" i="1"/>
  <c r="AC1132" i="1"/>
  <c r="AF1132" i="1"/>
  <c r="AH1132" i="1"/>
  <c r="AC1133" i="1"/>
  <c r="AF1133" i="1"/>
  <c r="AH1133" i="1"/>
  <c r="AC1134" i="1"/>
  <c r="AF1134" i="1"/>
  <c r="AH1134" i="1"/>
  <c r="AC1135" i="1"/>
  <c r="AF1135" i="1"/>
  <c r="AH1135" i="1"/>
  <c r="AC1136" i="1"/>
  <c r="AF1136" i="1"/>
  <c r="AH1136" i="1"/>
  <c r="AC1137" i="1"/>
  <c r="AF1137" i="1"/>
  <c r="AH1137" i="1"/>
  <c r="AC1138" i="1"/>
  <c r="AF1138" i="1"/>
  <c r="AH1138" i="1"/>
  <c r="AC1139" i="1"/>
  <c r="AF1139" i="1"/>
  <c r="AH1139" i="1"/>
  <c r="AC1140" i="1"/>
  <c r="AF1140" i="1"/>
  <c r="AH1140" i="1"/>
  <c r="AC1141" i="1"/>
  <c r="AF1141" i="1"/>
  <c r="AH1141" i="1"/>
  <c r="AC1142" i="1"/>
  <c r="AF1142" i="1"/>
  <c r="AH1142" i="1"/>
  <c r="AC1143" i="1"/>
  <c r="AF1143" i="1"/>
  <c r="AH1143" i="1"/>
  <c r="AC1144" i="1"/>
  <c r="AF1144" i="1"/>
  <c r="AH1144" i="1"/>
  <c r="AC1145" i="1"/>
  <c r="AF1145" i="1"/>
  <c r="AH1145" i="1"/>
  <c r="AC1146" i="1"/>
  <c r="AF1146" i="1"/>
  <c r="AH1146" i="1"/>
  <c r="AC1147" i="1"/>
  <c r="AF1147" i="1"/>
  <c r="AH1147" i="1"/>
  <c r="AC1148" i="1"/>
  <c r="AF1148" i="1"/>
  <c r="AH1148" i="1"/>
  <c r="AC1149" i="1"/>
  <c r="AF1149" i="1"/>
  <c r="AH1149" i="1"/>
  <c r="AC1150" i="1"/>
  <c r="AF1150" i="1"/>
  <c r="AH1150" i="1"/>
  <c r="AC1151" i="1"/>
  <c r="AF1151" i="1"/>
  <c r="AH1151" i="1"/>
  <c r="AC1152" i="1"/>
  <c r="AF1152" i="1"/>
  <c r="AH1152" i="1"/>
  <c r="AC1153" i="1"/>
  <c r="AF1153" i="1"/>
  <c r="AH1153" i="1"/>
  <c r="AC1154" i="1"/>
  <c r="AF1154" i="1"/>
  <c r="AH1154" i="1"/>
  <c r="AC1155" i="1"/>
  <c r="AF1155" i="1"/>
  <c r="AH1155" i="1"/>
  <c r="AC1156" i="1"/>
  <c r="AF1156" i="1"/>
  <c r="AH1156" i="1"/>
  <c r="AC1157" i="1"/>
  <c r="AF1157" i="1"/>
  <c r="AH1157" i="1"/>
  <c r="AC1158" i="1"/>
  <c r="AF1158" i="1"/>
  <c r="AH1158" i="1"/>
  <c r="AC1159" i="1"/>
  <c r="AF1159" i="1"/>
  <c r="AH1159" i="1"/>
  <c r="AC1160" i="1"/>
  <c r="AF1160" i="1"/>
  <c r="AH1160" i="1"/>
  <c r="AC1161" i="1"/>
  <c r="AF1161" i="1"/>
  <c r="AH1161" i="1"/>
  <c r="AC1162" i="1"/>
  <c r="AF1162" i="1"/>
  <c r="AH1162" i="1"/>
  <c r="AC1163" i="1"/>
  <c r="AF1163" i="1"/>
  <c r="AH1163" i="1"/>
  <c r="AC1164" i="1"/>
  <c r="AF1164" i="1"/>
  <c r="AH1164" i="1"/>
  <c r="AC1165" i="1"/>
  <c r="AF1165" i="1"/>
  <c r="AH1165" i="1"/>
  <c r="AC1166" i="1"/>
  <c r="AF1166" i="1"/>
  <c r="AH1166" i="1"/>
  <c r="AC1167" i="1"/>
  <c r="AF1167" i="1"/>
  <c r="AH1167" i="1"/>
  <c r="AC1168" i="1"/>
  <c r="AF1168" i="1"/>
  <c r="AH1168" i="1"/>
  <c r="AC1169" i="1"/>
  <c r="AF1169" i="1"/>
  <c r="AH1169" i="1"/>
  <c r="AC1170" i="1"/>
  <c r="AF1170" i="1"/>
  <c r="AH1170" i="1"/>
  <c r="AC1171" i="1"/>
  <c r="AF1171" i="1"/>
  <c r="AH1171" i="1"/>
  <c r="AC1172" i="1"/>
  <c r="AF1172" i="1"/>
  <c r="AH1172" i="1"/>
  <c r="AC1173" i="1"/>
  <c r="AF1173" i="1"/>
  <c r="AH1173" i="1"/>
  <c r="AC1174" i="1"/>
  <c r="AF1174" i="1"/>
  <c r="AH1174" i="1"/>
  <c r="AC1175" i="1"/>
  <c r="AF1175" i="1"/>
  <c r="AH1175" i="1"/>
  <c r="AC1176" i="1"/>
  <c r="AF1176" i="1"/>
  <c r="AH1176" i="1"/>
  <c r="AC1177" i="1"/>
  <c r="AF1177" i="1"/>
  <c r="AH1177" i="1"/>
  <c r="AC1178" i="1"/>
  <c r="AF1178" i="1"/>
  <c r="AH1178" i="1"/>
  <c r="AC1179" i="1"/>
  <c r="AF1179" i="1"/>
  <c r="AH1179" i="1"/>
  <c r="AC1180" i="1"/>
  <c r="AF1180" i="1"/>
  <c r="AH1180" i="1"/>
  <c r="AC1181" i="1"/>
  <c r="AF1181" i="1"/>
  <c r="AH1181" i="1"/>
  <c r="AC1182" i="1"/>
  <c r="AF1182" i="1"/>
  <c r="AH1182" i="1"/>
  <c r="AC1183" i="1"/>
  <c r="AF1183" i="1"/>
  <c r="AH1183" i="1"/>
  <c r="AC1184" i="1"/>
  <c r="AF1184" i="1"/>
  <c r="AH1184" i="1"/>
  <c r="AC1185" i="1"/>
  <c r="AF1185" i="1"/>
  <c r="AH1185" i="1"/>
  <c r="AC1186" i="1"/>
  <c r="AF1186" i="1"/>
  <c r="AH1186" i="1"/>
  <c r="AC1187" i="1"/>
  <c r="AF1187" i="1"/>
  <c r="AH1187" i="1"/>
  <c r="AC1188" i="1"/>
  <c r="AF1188" i="1"/>
  <c r="AH1188" i="1"/>
  <c r="AC1189" i="1"/>
  <c r="AF1189" i="1"/>
  <c r="AH1189" i="1"/>
  <c r="AC1190" i="1"/>
  <c r="AF1190" i="1"/>
  <c r="AH1190" i="1"/>
  <c r="AC1191" i="1"/>
  <c r="AF1191" i="1"/>
  <c r="AH1191" i="1"/>
  <c r="AC1192" i="1"/>
  <c r="AF1192" i="1"/>
  <c r="AH1192" i="1"/>
  <c r="AC1193" i="1"/>
  <c r="AF1193" i="1"/>
  <c r="AH1193" i="1"/>
  <c r="AC1194" i="1"/>
  <c r="AF1194" i="1"/>
  <c r="AH1194" i="1"/>
  <c r="AC1195" i="1"/>
  <c r="AF1195" i="1"/>
  <c r="AH1195" i="1"/>
  <c r="AC1196" i="1"/>
  <c r="AF1196" i="1"/>
  <c r="AH1196" i="1"/>
  <c r="AC1197" i="1"/>
  <c r="AF1197" i="1"/>
  <c r="AH1197" i="1"/>
  <c r="AC1198" i="1"/>
  <c r="AF1198" i="1"/>
  <c r="AH1198" i="1"/>
  <c r="AC1199" i="1"/>
  <c r="AF1199" i="1"/>
  <c r="AH1199" i="1"/>
  <c r="AC1200" i="1"/>
  <c r="AF1200" i="1"/>
  <c r="AH1200" i="1"/>
  <c r="AC1201" i="1"/>
  <c r="AF1201" i="1"/>
  <c r="AH1201" i="1"/>
  <c r="AC1202" i="1"/>
  <c r="AF1202" i="1"/>
  <c r="AH1202" i="1"/>
  <c r="AC1203" i="1"/>
  <c r="AF1203" i="1"/>
  <c r="AH1203" i="1"/>
  <c r="AC1204" i="1"/>
  <c r="AF1204" i="1"/>
  <c r="AH1204" i="1"/>
  <c r="AC1205" i="1"/>
  <c r="AF1205" i="1"/>
  <c r="AH1205" i="1"/>
  <c r="AC1206" i="1"/>
  <c r="AF1206" i="1"/>
  <c r="AH1206" i="1"/>
  <c r="AC1207" i="1"/>
  <c r="AF1207" i="1"/>
  <c r="AH1207" i="1"/>
  <c r="AC1208" i="1"/>
  <c r="AF1208" i="1"/>
  <c r="AH1208" i="1"/>
  <c r="AC1209" i="1"/>
  <c r="AF1209" i="1"/>
  <c r="AH1209" i="1"/>
  <c r="AC1210" i="1"/>
  <c r="AF1210" i="1"/>
  <c r="AH1210" i="1"/>
  <c r="AC1211" i="1"/>
  <c r="AF1211" i="1"/>
  <c r="AH1211" i="1"/>
  <c r="AC1212" i="1"/>
  <c r="AF1212" i="1"/>
  <c r="AH1212" i="1"/>
  <c r="AC1213" i="1"/>
  <c r="AF1213" i="1"/>
  <c r="AH1213" i="1"/>
  <c r="AC1214" i="1"/>
  <c r="AF1214" i="1"/>
  <c r="AH1214" i="1"/>
  <c r="AC1215" i="1"/>
  <c r="AF1215" i="1"/>
  <c r="AH1215" i="1"/>
  <c r="AC1216" i="1"/>
  <c r="AF1216" i="1"/>
  <c r="AH1216" i="1"/>
  <c r="AC1217" i="1"/>
  <c r="AF1217" i="1"/>
  <c r="AH1217" i="1"/>
  <c r="AC1218" i="1"/>
  <c r="AF1218" i="1"/>
  <c r="AH1218" i="1"/>
  <c r="AC1219" i="1"/>
  <c r="AF1219" i="1"/>
  <c r="AH1219" i="1"/>
  <c r="AC1220" i="1"/>
  <c r="AF1220" i="1"/>
  <c r="AH1220" i="1"/>
  <c r="AC1221" i="1"/>
  <c r="AF1221" i="1"/>
  <c r="AH1221" i="1"/>
  <c r="AC1222" i="1"/>
  <c r="AF1222" i="1"/>
  <c r="AH1222" i="1"/>
  <c r="AC1223" i="1"/>
  <c r="AF1223" i="1"/>
  <c r="AH1223" i="1"/>
  <c r="AC1224" i="1"/>
  <c r="AF1224" i="1"/>
  <c r="AH1224" i="1"/>
  <c r="AC1225" i="1"/>
  <c r="AF1225" i="1"/>
  <c r="AH1225" i="1"/>
  <c r="AC1226" i="1"/>
  <c r="AF1226" i="1"/>
  <c r="AH1226" i="1"/>
  <c r="AC1227" i="1"/>
  <c r="AF1227" i="1"/>
  <c r="AH1227" i="1"/>
  <c r="AC1228" i="1"/>
  <c r="AF1228" i="1"/>
  <c r="AH1228" i="1"/>
  <c r="AC1229" i="1"/>
  <c r="AF1229" i="1"/>
  <c r="AH1229" i="1"/>
  <c r="AC1230" i="1"/>
  <c r="AF1230" i="1"/>
  <c r="AH1230" i="1"/>
  <c r="AC1231" i="1"/>
  <c r="AF1231" i="1"/>
  <c r="AH1231" i="1"/>
  <c r="AC1232" i="1"/>
  <c r="AF1232" i="1"/>
  <c r="AH1232" i="1"/>
  <c r="AC1233" i="1"/>
  <c r="AF1233" i="1"/>
  <c r="AH1233" i="1"/>
  <c r="AC1234" i="1"/>
  <c r="AF1234" i="1"/>
  <c r="AH1234" i="1"/>
  <c r="AC1235" i="1"/>
  <c r="AF1235" i="1"/>
  <c r="AH1235" i="1"/>
  <c r="AC1236" i="1"/>
  <c r="AF1236" i="1"/>
  <c r="AH1236" i="1"/>
  <c r="AC1237" i="1"/>
  <c r="AF1237" i="1"/>
  <c r="AH1237" i="1"/>
  <c r="AC1238" i="1"/>
  <c r="AF1238" i="1"/>
  <c r="AH1238" i="1"/>
  <c r="AC1239" i="1"/>
  <c r="AF1239" i="1"/>
  <c r="AH1239" i="1"/>
  <c r="AC1240" i="1"/>
  <c r="AF1240" i="1"/>
  <c r="AH1240" i="1"/>
  <c r="AC1241" i="1"/>
  <c r="AF1241" i="1"/>
  <c r="AH1241" i="1"/>
  <c r="AC1242" i="1"/>
  <c r="AF1242" i="1"/>
  <c r="AH1242" i="1"/>
  <c r="AC1243" i="1"/>
  <c r="AF1243" i="1"/>
  <c r="AH1243" i="1"/>
  <c r="AC1244" i="1"/>
  <c r="AF1244" i="1"/>
  <c r="AH1244" i="1"/>
  <c r="AC1245" i="1"/>
  <c r="AF1245" i="1"/>
  <c r="AH1245" i="1"/>
  <c r="AC1246" i="1"/>
  <c r="AF1246" i="1"/>
  <c r="AH1246" i="1"/>
  <c r="AC1247" i="1"/>
  <c r="AF1247" i="1"/>
  <c r="AH1247" i="1"/>
  <c r="AC1248" i="1"/>
  <c r="AF1248" i="1"/>
  <c r="AH1248" i="1"/>
  <c r="AC1249" i="1"/>
  <c r="AF1249" i="1"/>
  <c r="AH1249" i="1"/>
  <c r="AC1250" i="1"/>
  <c r="AF1250" i="1"/>
  <c r="AH1250" i="1"/>
  <c r="AC1251" i="1"/>
  <c r="AF1251" i="1"/>
  <c r="AH1251" i="1"/>
  <c r="AC1252" i="1"/>
  <c r="AF1252" i="1"/>
  <c r="AH1252" i="1"/>
  <c r="AC1253" i="1"/>
  <c r="AF1253" i="1"/>
  <c r="AH1253" i="1"/>
  <c r="AC1254" i="1"/>
  <c r="AF1254" i="1"/>
  <c r="AH1254" i="1"/>
  <c r="AC1255" i="1"/>
  <c r="AF1255" i="1"/>
  <c r="AH1255" i="1"/>
  <c r="AC1256" i="1"/>
  <c r="AF1256" i="1"/>
  <c r="AH1256" i="1"/>
  <c r="AC1257" i="1"/>
  <c r="AF1257" i="1"/>
  <c r="AH1257" i="1"/>
  <c r="AC1258" i="1"/>
  <c r="AF1258" i="1"/>
  <c r="AH1258" i="1"/>
  <c r="AC1259" i="1"/>
  <c r="AF1259" i="1"/>
  <c r="AH1259" i="1"/>
  <c r="AC1260" i="1"/>
  <c r="AF1260" i="1"/>
  <c r="AH1260" i="1"/>
  <c r="AC1261" i="1"/>
  <c r="AF1261" i="1"/>
  <c r="AH1261" i="1"/>
  <c r="AC1262" i="1"/>
  <c r="AF1262" i="1"/>
  <c r="AH1262" i="1"/>
  <c r="AC1263" i="1"/>
  <c r="AF1263" i="1"/>
  <c r="AH1263" i="1"/>
  <c r="AC1264" i="1"/>
  <c r="AF1264" i="1"/>
  <c r="AH1264" i="1"/>
  <c r="AC1265" i="1"/>
  <c r="AF1265" i="1"/>
  <c r="AH1265" i="1"/>
  <c r="AC1266" i="1"/>
  <c r="AF1266" i="1"/>
  <c r="AH1266" i="1"/>
  <c r="AC1267" i="1"/>
  <c r="AF1267" i="1"/>
  <c r="AH1267" i="1"/>
  <c r="AC1268" i="1"/>
  <c r="AF1268" i="1"/>
  <c r="AH1268" i="1"/>
  <c r="AC1269" i="1"/>
  <c r="AF1269" i="1"/>
  <c r="AH1269" i="1"/>
  <c r="AC1270" i="1"/>
  <c r="AF1270" i="1"/>
  <c r="AH1270" i="1"/>
  <c r="AC1271" i="1"/>
  <c r="AF1271" i="1"/>
  <c r="AH1271" i="1"/>
  <c r="AC1272" i="1"/>
  <c r="AF1272" i="1"/>
  <c r="AH1272" i="1"/>
  <c r="AC1273" i="1"/>
  <c r="AF1273" i="1"/>
  <c r="AH1273" i="1"/>
  <c r="AC1274" i="1"/>
  <c r="AF1274" i="1"/>
  <c r="AH1274" i="1"/>
  <c r="AC1275" i="1"/>
  <c r="AF1275" i="1"/>
  <c r="AH1275" i="1"/>
  <c r="AC1276" i="1"/>
  <c r="AF1276" i="1"/>
  <c r="AH1276" i="1"/>
  <c r="AC1277" i="1"/>
  <c r="AF1277" i="1"/>
  <c r="AH1277" i="1"/>
  <c r="AC1278" i="1"/>
  <c r="AF1278" i="1"/>
  <c r="AH1278" i="1"/>
  <c r="AC1279" i="1"/>
  <c r="AF1279" i="1"/>
  <c r="AH1279" i="1"/>
  <c r="AC1280" i="1"/>
  <c r="AF1280" i="1"/>
  <c r="AH1280" i="1"/>
  <c r="AC1281" i="1"/>
  <c r="AF1281" i="1"/>
  <c r="AH1281" i="1"/>
  <c r="AC1282" i="1"/>
  <c r="AF1282" i="1"/>
  <c r="AH1282" i="1"/>
  <c r="AC1283" i="1"/>
  <c r="AF1283" i="1"/>
  <c r="AH1283" i="1"/>
  <c r="AC1284" i="1"/>
  <c r="AF1284" i="1"/>
  <c r="AH1284" i="1"/>
  <c r="AC1285" i="1"/>
  <c r="AF1285" i="1"/>
  <c r="AH1285" i="1"/>
  <c r="AC1286" i="1"/>
  <c r="AF1286" i="1"/>
  <c r="AH1286" i="1"/>
  <c r="AC1287" i="1"/>
  <c r="AF1287" i="1"/>
  <c r="AH1287" i="1"/>
  <c r="AC1288" i="1"/>
  <c r="AF1288" i="1"/>
  <c r="AH1288" i="1"/>
  <c r="AC1289" i="1"/>
  <c r="AF1289" i="1"/>
  <c r="AH1289" i="1"/>
  <c r="AC1290" i="1"/>
  <c r="AF1290" i="1"/>
  <c r="AH1290" i="1"/>
  <c r="AC1291" i="1"/>
  <c r="AF1291" i="1"/>
  <c r="AH1291" i="1"/>
  <c r="AC1292" i="1"/>
  <c r="AF1292" i="1"/>
  <c r="AH1292" i="1"/>
  <c r="AC1293" i="1"/>
  <c r="AF1293" i="1"/>
  <c r="AH1293" i="1"/>
  <c r="AC1294" i="1"/>
  <c r="AF1294" i="1"/>
  <c r="AH1294" i="1"/>
  <c r="AC1295" i="1"/>
  <c r="AF1295" i="1"/>
  <c r="AH1295" i="1"/>
  <c r="AC1296" i="1"/>
  <c r="AF1296" i="1"/>
  <c r="AH1296" i="1"/>
  <c r="AC1297" i="1"/>
  <c r="AF1297" i="1"/>
  <c r="AH1297" i="1"/>
  <c r="AC1298" i="1"/>
  <c r="AF1298" i="1"/>
  <c r="AH1298" i="1"/>
  <c r="AC1299" i="1"/>
  <c r="AF1299" i="1"/>
  <c r="AH1299" i="1"/>
  <c r="AC1300" i="1"/>
  <c r="AF1300" i="1"/>
  <c r="AH1300" i="1"/>
  <c r="AC1301" i="1"/>
  <c r="AF1301" i="1"/>
  <c r="AH1301" i="1"/>
  <c r="AC1302" i="1"/>
  <c r="AF1302" i="1"/>
  <c r="AH1302" i="1"/>
  <c r="AC1303" i="1"/>
  <c r="AF1303" i="1"/>
  <c r="AH1303" i="1"/>
  <c r="AC1304" i="1"/>
  <c r="AF1304" i="1"/>
  <c r="AH1304" i="1"/>
  <c r="AC1305" i="1"/>
  <c r="AF1305" i="1"/>
  <c r="AH1305" i="1"/>
  <c r="AC1306" i="1"/>
  <c r="AF1306" i="1"/>
  <c r="AH1306" i="1"/>
  <c r="AC1307" i="1"/>
  <c r="AF1307" i="1"/>
  <c r="AH1307" i="1"/>
  <c r="AC1308" i="1"/>
  <c r="AF1308" i="1"/>
  <c r="AH1308" i="1"/>
  <c r="AC1309" i="1"/>
  <c r="AF1309" i="1"/>
  <c r="AH1309" i="1"/>
  <c r="AC1310" i="1"/>
  <c r="AF1310" i="1"/>
  <c r="AH1310" i="1"/>
  <c r="AC1311" i="1"/>
  <c r="AF1311" i="1"/>
  <c r="AH1311" i="1"/>
  <c r="AC1312" i="1"/>
  <c r="AF1312" i="1"/>
  <c r="AH1312" i="1"/>
  <c r="AC1313" i="1"/>
  <c r="AF1313" i="1"/>
  <c r="AH1313" i="1"/>
  <c r="AC1314" i="1"/>
  <c r="AF1314" i="1"/>
  <c r="AH1314" i="1"/>
  <c r="AC1315" i="1"/>
  <c r="AF1315" i="1"/>
  <c r="AH1315" i="1"/>
  <c r="AC1316" i="1"/>
  <c r="AF1316" i="1"/>
  <c r="AH1316" i="1"/>
  <c r="AC1317" i="1"/>
  <c r="AF1317" i="1"/>
  <c r="AH1317" i="1"/>
  <c r="AC1318" i="1"/>
  <c r="AF1318" i="1"/>
  <c r="AH1318" i="1"/>
  <c r="AC1319" i="1"/>
  <c r="AF1319" i="1"/>
  <c r="AH1319" i="1"/>
  <c r="AC1320" i="1"/>
  <c r="AF1320" i="1"/>
  <c r="AH1320" i="1"/>
  <c r="AC1321" i="1"/>
  <c r="AF1321" i="1"/>
  <c r="AH1321" i="1"/>
  <c r="AC1322" i="1"/>
  <c r="AF1322" i="1"/>
  <c r="AH1322" i="1"/>
  <c r="AC1323" i="1"/>
  <c r="AF1323" i="1"/>
  <c r="AH1323" i="1"/>
  <c r="AC1324" i="1"/>
  <c r="AF1324" i="1"/>
  <c r="AH1324" i="1"/>
  <c r="AC1325" i="1"/>
  <c r="AF1325" i="1"/>
  <c r="AH1325" i="1"/>
  <c r="AC1326" i="1"/>
  <c r="AF1326" i="1"/>
  <c r="AH1326" i="1"/>
  <c r="AC1327" i="1"/>
  <c r="AF1327" i="1"/>
  <c r="AH1327" i="1"/>
  <c r="AC1328" i="1"/>
  <c r="AF1328" i="1"/>
  <c r="AH1328" i="1"/>
  <c r="AC1329" i="1"/>
  <c r="AF1329" i="1"/>
  <c r="AH1329" i="1"/>
  <c r="AC1330" i="1"/>
  <c r="AF1330" i="1"/>
  <c r="AH1330" i="1"/>
  <c r="AC1331" i="1"/>
  <c r="AF1331" i="1"/>
  <c r="AH1331" i="1"/>
  <c r="AC1332" i="1"/>
  <c r="AF1332" i="1"/>
  <c r="AH1332" i="1"/>
  <c r="AC1333" i="1"/>
  <c r="AF1333" i="1"/>
  <c r="AH1333" i="1"/>
  <c r="AC1334" i="1"/>
  <c r="AF1334" i="1"/>
  <c r="AH1334" i="1"/>
  <c r="AC1335" i="1"/>
  <c r="AF1335" i="1"/>
  <c r="AH1335" i="1"/>
  <c r="AC1336" i="1"/>
  <c r="AF1336" i="1"/>
  <c r="AH1336" i="1"/>
  <c r="AC1337" i="1"/>
  <c r="AF1337" i="1"/>
  <c r="AH1337" i="1"/>
  <c r="AC1338" i="1"/>
  <c r="AF1338" i="1"/>
  <c r="AH1338" i="1"/>
  <c r="AC1339" i="1"/>
  <c r="AF1339" i="1"/>
  <c r="AH1339" i="1"/>
  <c r="AC1340" i="1"/>
  <c r="AF1340" i="1"/>
  <c r="AH1340" i="1"/>
  <c r="AC1341" i="1"/>
  <c r="AF1341" i="1"/>
  <c r="AH1341" i="1"/>
  <c r="AC1342" i="1"/>
  <c r="AF1342" i="1"/>
  <c r="AH1342" i="1"/>
  <c r="AC1343" i="1"/>
  <c r="AF1343" i="1"/>
  <c r="AH1343" i="1"/>
  <c r="AC1344" i="1"/>
  <c r="AF1344" i="1"/>
  <c r="AH1344" i="1"/>
  <c r="AC1345" i="1"/>
  <c r="AF1345" i="1"/>
  <c r="AH1345" i="1"/>
  <c r="AC1346" i="1"/>
  <c r="AF1346" i="1"/>
  <c r="AH1346" i="1"/>
  <c r="AC1347" i="1"/>
  <c r="AF1347" i="1"/>
  <c r="AH1347" i="1"/>
  <c r="AC1348" i="1"/>
  <c r="AF1348" i="1"/>
  <c r="AH1348" i="1"/>
  <c r="AC1349" i="1"/>
  <c r="AF1349" i="1"/>
  <c r="AH1349" i="1"/>
  <c r="AC1350" i="1"/>
  <c r="AF1350" i="1"/>
  <c r="AH1350" i="1"/>
  <c r="AC1351" i="1"/>
  <c r="AF1351" i="1"/>
  <c r="AH1351" i="1"/>
  <c r="AC1352" i="1"/>
  <c r="AF1352" i="1"/>
  <c r="AH1352" i="1"/>
  <c r="AC1353" i="1"/>
  <c r="AF1353" i="1"/>
  <c r="AH1353" i="1"/>
  <c r="AC1354" i="1"/>
  <c r="AF1354" i="1"/>
  <c r="AH1354" i="1"/>
  <c r="AC1355" i="1"/>
  <c r="AF1355" i="1"/>
  <c r="AH1355" i="1"/>
  <c r="AC1356" i="1"/>
  <c r="AF1356" i="1"/>
  <c r="AH1356" i="1"/>
  <c r="AC1357" i="1"/>
  <c r="AF1357" i="1"/>
  <c r="AH1357" i="1"/>
  <c r="AC1358" i="1"/>
  <c r="AF1358" i="1"/>
  <c r="AH1358" i="1"/>
  <c r="AC1359" i="1"/>
  <c r="AF1359" i="1"/>
  <c r="AH1359" i="1"/>
  <c r="AC1360" i="1"/>
  <c r="AF1360" i="1"/>
  <c r="AH1360" i="1"/>
  <c r="AC1361" i="1"/>
  <c r="AF1361" i="1"/>
  <c r="AH1361" i="1"/>
  <c r="AC1362" i="1"/>
  <c r="AF1362" i="1"/>
  <c r="AH1362" i="1"/>
  <c r="AC1363" i="1"/>
  <c r="AF1363" i="1"/>
  <c r="AH1363" i="1"/>
  <c r="AC1364" i="1"/>
  <c r="AF1364" i="1"/>
  <c r="AH1364" i="1"/>
  <c r="AC1365" i="1"/>
  <c r="AF1365" i="1"/>
  <c r="AH1365" i="1"/>
  <c r="AC1366" i="1"/>
  <c r="AF1366" i="1"/>
  <c r="AH1366" i="1"/>
  <c r="AC1367" i="1"/>
  <c r="AF1367" i="1"/>
  <c r="AH1367" i="1"/>
  <c r="AC1368" i="1"/>
  <c r="AF1368" i="1"/>
  <c r="AH1368" i="1"/>
  <c r="AC1369" i="1"/>
  <c r="AF1369" i="1"/>
  <c r="AH1369" i="1"/>
  <c r="AC1370" i="1"/>
  <c r="AF1370" i="1"/>
  <c r="AH1370" i="1"/>
  <c r="AC1371" i="1"/>
  <c r="AF1371" i="1"/>
  <c r="AH1371" i="1"/>
  <c r="AC1372" i="1"/>
  <c r="AF1372" i="1"/>
  <c r="AH1372" i="1"/>
  <c r="AC1373" i="1"/>
  <c r="AF1373" i="1"/>
  <c r="AH1373" i="1"/>
  <c r="AC1374" i="1"/>
  <c r="AF1374" i="1"/>
  <c r="AH1374" i="1"/>
  <c r="AC1375" i="1"/>
  <c r="AF1375" i="1"/>
  <c r="AH1375" i="1"/>
  <c r="AC1376" i="1"/>
  <c r="AF1376" i="1"/>
  <c r="AH1376" i="1"/>
  <c r="AC1377" i="1"/>
  <c r="AF1377" i="1"/>
  <c r="AH1377" i="1"/>
  <c r="AC1378" i="1"/>
  <c r="AF1378" i="1"/>
  <c r="AH1378" i="1"/>
  <c r="AC1379" i="1"/>
  <c r="AF1379" i="1"/>
  <c r="AH1379" i="1"/>
  <c r="AC1380" i="1"/>
  <c r="AF1380" i="1"/>
  <c r="AH1380" i="1"/>
  <c r="AC1381" i="1"/>
  <c r="AF1381" i="1"/>
  <c r="AH1381" i="1"/>
  <c r="AC1382" i="1"/>
  <c r="AF1382" i="1"/>
  <c r="AH1382" i="1"/>
  <c r="AC1383" i="1"/>
  <c r="AF1383" i="1"/>
  <c r="AH1383" i="1"/>
  <c r="AC1384" i="1"/>
  <c r="AF1384" i="1"/>
  <c r="AH1384" i="1"/>
  <c r="AC1385" i="1"/>
  <c r="AF1385" i="1"/>
  <c r="AH1385" i="1"/>
  <c r="AC1386" i="1"/>
  <c r="AF1386" i="1"/>
  <c r="AH1386" i="1"/>
  <c r="AC1387" i="1"/>
  <c r="AF1387" i="1"/>
  <c r="AH1387" i="1"/>
  <c r="AC1388" i="1"/>
  <c r="AF1388" i="1"/>
  <c r="AH1388" i="1"/>
  <c r="AC1389" i="1"/>
  <c r="AF1389" i="1"/>
  <c r="AH1389" i="1"/>
  <c r="AC1390" i="1"/>
  <c r="AF1390" i="1"/>
  <c r="AH1390" i="1"/>
  <c r="AC1391" i="1"/>
  <c r="AF1391" i="1"/>
  <c r="AH1391" i="1"/>
  <c r="AC1392" i="1"/>
  <c r="AF1392" i="1"/>
  <c r="AH1392" i="1"/>
  <c r="AC1393" i="1"/>
  <c r="AF1393" i="1"/>
  <c r="AH1393" i="1"/>
  <c r="AC1394" i="1"/>
  <c r="AF1394" i="1"/>
  <c r="AH1394" i="1"/>
  <c r="AC1395" i="1"/>
  <c r="AF1395" i="1"/>
  <c r="AH1395" i="1"/>
  <c r="AC1396" i="1"/>
  <c r="AF1396" i="1"/>
  <c r="AH1396" i="1"/>
  <c r="AC1397" i="1"/>
  <c r="AF1397" i="1"/>
  <c r="AH1397" i="1"/>
  <c r="AC1398" i="1"/>
  <c r="AF1398" i="1"/>
  <c r="AH1398" i="1"/>
  <c r="AC1399" i="1"/>
  <c r="AF1399" i="1"/>
  <c r="AH1399" i="1"/>
  <c r="AC1400" i="1"/>
  <c r="AF1400" i="1"/>
  <c r="AH1400" i="1"/>
  <c r="AC1401" i="1"/>
  <c r="AF1401" i="1"/>
  <c r="AH1401" i="1"/>
  <c r="AC1402" i="1"/>
  <c r="AF1402" i="1"/>
  <c r="AH1402" i="1"/>
  <c r="AC1403" i="1"/>
  <c r="AF1403" i="1"/>
  <c r="AH1403" i="1"/>
  <c r="AC1404" i="1"/>
  <c r="AF1404" i="1"/>
  <c r="AH1404" i="1"/>
  <c r="AC1405" i="1"/>
  <c r="AF1405" i="1"/>
  <c r="AH1405" i="1"/>
  <c r="AC1406" i="1"/>
  <c r="AF1406" i="1"/>
  <c r="AH1406" i="1"/>
  <c r="AC1407" i="1"/>
  <c r="AF1407" i="1"/>
  <c r="AH1407" i="1"/>
  <c r="AC1408" i="1"/>
  <c r="AF1408" i="1"/>
  <c r="AH1408" i="1"/>
  <c r="AC1409" i="1"/>
  <c r="AF1409" i="1"/>
  <c r="AH1409" i="1"/>
  <c r="AC1410" i="1"/>
  <c r="AF1410" i="1"/>
  <c r="AH1410" i="1"/>
  <c r="AC1411" i="1"/>
  <c r="AF1411" i="1"/>
  <c r="AH1411" i="1"/>
  <c r="AC1412" i="1"/>
  <c r="AF1412" i="1"/>
  <c r="AH1412" i="1"/>
  <c r="AC1413" i="1"/>
  <c r="AF1413" i="1"/>
  <c r="AH1413" i="1"/>
  <c r="AC1414" i="1"/>
  <c r="AF1414" i="1"/>
  <c r="AH1414" i="1"/>
  <c r="AC1415" i="1"/>
  <c r="AF1415" i="1"/>
  <c r="AH1415" i="1"/>
  <c r="AC1416" i="1"/>
  <c r="AF1416" i="1"/>
  <c r="AH1416" i="1"/>
  <c r="AC1417" i="1"/>
  <c r="AF1417" i="1"/>
  <c r="AH1417" i="1"/>
  <c r="AC1418" i="1"/>
  <c r="AF1418" i="1"/>
  <c r="AH1418" i="1"/>
  <c r="AC1419" i="1"/>
  <c r="AF1419" i="1"/>
  <c r="AH1419" i="1"/>
  <c r="AC1420" i="1"/>
  <c r="AF1420" i="1"/>
  <c r="AH1420" i="1"/>
  <c r="AC1421" i="1"/>
  <c r="AF1421" i="1"/>
  <c r="AH1421" i="1"/>
  <c r="AC1422" i="1"/>
  <c r="AF1422" i="1"/>
  <c r="AH1422" i="1"/>
  <c r="AC1423" i="1"/>
  <c r="AF1423" i="1"/>
  <c r="AH1423" i="1"/>
  <c r="AC1424" i="1"/>
  <c r="AF1424" i="1"/>
  <c r="AH1424" i="1"/>
  <c r="AC1425" i="1"/>
  <c r="AF1425" i="1"/>
  <c r="AH1425" i="1"/>
  <c r="AC1426" i="1"/>
  <c r="AF1426" i="1"/>
  <c r="AH1426" i="1"/>
  <c r="AC1427" i="1"/>
  <c r="AF1427" i="1"/>
  <c r="AH1427" i="1"/>
  <c r="AC1428" i="1"/>
  <c r="AF1428" i="1"/>
  <c r="AH1428" i="1"/>
  <c r="AC1429" i="1"/>
  <c r="AF1429" i="1"/>
  <c r="AH1429" i="1"/>
  <c r="AC1430" i="1"/>
  <c r="AF1430" i="1"/>
  <c r="AH1430" i="1"/>
  <c r="AC1431" i="1"/>
  <c r="AF1431" i="1"/>
  <c r="AH1431" i="1"/>
  <c r="AC1432" i="1"/>
  <c r="AF1432" i="1"/>
  <c r="AH1432" i="1"/>
  <c r="AC1433" i="1"/>
  <c r="AF1433" i="1"/>
  <c r="AH1433" i="1"/>
  <c r="AC1434" i="1"/>
  <c r="AF1434" i="1"/>
  <c r="AH1434" i="1"/>
  <c r="AC1435" i="1"/>
  <c r="AF1435" i="1"/>
  <c r="AH1435" i="1"/>
  <c r="AC1436" i="1"/>
  <c r="AF1436" i="1"/>
  <c r="AH1436" i="1"/>
  <c r="AC1437" i="1"/>
  <c r="AF1437" i="1"/>
  <c r="AH1437" i="1"/>
  <c r="AC1438" i="1"/>
  <c r="AF1438" i="1"/>
  <c r="AH1438" i="1"/>
  <c r="AC1439" i="1"/>
  <c r="AF1439" i="1"/>
  <c r="AH1439" i="1"/>
  <c r="AC1440" i="1"/>
  <c r="AF1440" i="1"/>
  <c r="AH1440" i="1"/>
  <c r="AC1441" i="1"/>
  <c r="AF1441" i="1"/>
  <c r="AH1441" i="1"/>
  <c r="AC1442" i="1"/>
  <c r="AF1442" i="1"/>
  <c r="AH1442" i="1"/>
  <c r="AC1443" i="1"/>
  <c r="AF1443" i="1"/>
  <c r="AH1443" i="1"/>
  <c r="AC1444" i="1"/>
  <c r="AF1444" i="1"/>
  <c r="AH1444" i="1"/>
  <c r="AC1445" i="1"/>
  <c r="AF1445" i="1"/>
  <c r="AH1445" i="1"/>
  <c r="AC1446" i="1"/>
  <c r="AF1446" i="1"/>
  <c r="AH1446" i="1"/>
  <c r="AC1447" i="1"/>
  <c r="AF1447" i="1"/>
  <c r="AH1447" i="1"/>
  <c r="AC1448" i="1"/>
  <c r="AF1448" i="1"/>
  <c r="AH1448" i="1"/>
  <c r="AC1449" i="1"/>
  <c r="AF1449" i="1"/>
  <c r="AH1449" i="1"/>
  <c r="AC1450" i="1"/>
  <c r="AF1450" i="1"/>
  <c r="AH1450" i="1"/>
  <c r="AC1451" i="1"/>
  <c r="AF1451" i="1"/>
  <c r="AH1451" i="1"/>
  <c r="AC1452" i="1"/>
  <c r="AF1452" i="1"/>
  <c r="AH1452" i="1"/>
  <c r="AC1453" i="1"/>
  <c r="AF1453" i="1"/>
  <c r="AH1453" i="1"/>
  <c r="AC1454" i="1"/>
  <c r="AF1454" i="1"/>
  <c r="AH1454" i="1"/>
  <c r="AC1455" i="1"/>
  <c r="AF1455" i="1"/>
  <c r="AH1455" i="1"/>
  <c r="AC1456" i="1"/>
  <c r="AF1456" i="1"/>
  <c r="AH1456" i="1"/>
  <c r="AC1457" i="1"/>
  <c r="AF1457" i="1"/>
  <c r="AH1457" i="1"/>
  <c r="AC1458" i="1"/>
  <c r="AF1458" i="1"/>
  <c r="AH1458" i="1"/>
  <c r="AC1459" i="1"/>
  <c r="AF1459" i="1"/>
  <c r="AH1459" i="1"/>
  <c r="AC1460" i="1"/>
  <c r="AF1460" i="1"/>
  <c r="AH1460" i="1"/>
  <c r="AC1461" i="1"/>
  <c r="AF1461" i="1"/>
  <c r="AH1461" i="1"/>
  <c r="AC1462" i="1"/>
  <c r="AF1462" i="1"/>
  <c r="AH1462" i="1"/>
  <c r="AC1463" i="1"/>
  <c r="AF1463" i="1"/>
  <c r="AH1463" i="1"/>
  <c r="AC1464" i="1"/>
  <c r="AF1464" i="1"/>
  <c r="AH1464" i="1"/>
  <c r="AC1465" i="1"/>
  <c r="AF1465" i="1"/>
  <c r="AH1465" i="1"/>
  <c r="AC1466" i="1"/>
  <c r="AF1466" i="1"/>
  <c r="AH1466" i="1"/>
  <c r="AC1467" i="1"/>
  <c r="AF1467" i="1"/>
  <c r="AH1467" i="1"/>
  <c r="AC1468" i="1"/>
  <c r="AF1468" i="1"/>
  <c r="AH1468" i="1"/>
  <c r="AC1469" i="1"/>
  <c r="AF1469" i="1"/>
  <c r="AH1469" i="1"/>
  <c r="AC1470" i="1"/>
  <c r="AF1470" i="1"/>
  <c r="AH1470" i="1"/>
  <c r="AC1471" i="1"/>
  <c r="AF1471" i="1"/>
  <c r="AH1471" i="1"/>
  <c r="AC1472" i="1"/>
  <c r="AF1472" i="1"/>
  <c r="AH1472" i="1"/>
  <c r="AC1473" i="1"/>
  <c r="AF1473" i="1"/>
  <c r="AH1473" i="1"/>
  <c r="AC1474" i="1"/>
  <c r="AF1474" i="1"/>
  <c r="AH1474" i="1"/>
  <c r="AC1475" i="1"/>
  <c r="AF1475" i="1"/>
  <c r="AH1475" i="1"/>
  <c r="AC1476" i="1"/>
  <c r="AF1476" i="1"/>
  <c r="AH1476" i="1"/>
  <c r="AC1477" i="1"/>
  <c r="AF1477" i="1"/>
  <c r="AH1477" i="1"/>
  <c r="AC1478" i="1"/>
  <c r="AF1478" i="1"/>
  <c r="AH1478" i="1"/>
  <c r="AC1479" i="1"/>
  <c r="AF1479" i="1"/>
  <c r="AH1479" i="1"/>
  <c r="AC1480" i="1"/>
  <c r="AF1480" i="1"/>
  <c r="AH1480" i="1"/>
  <c r="AC1481" i="1"/>
  <c r="AF1481" i="1"/>
  <c r="AH1481" i="1"/>
  <c r="AC1482" i="1"/>
  <c r="AF1482" i="1"/>
  <c r="AH1482" i="1"/>
  <c r="AC1483" i="1"/>
  <c r="AF1483" i="1"/>
  <c r="AH1483" i="1"/>
  <c r="AC1484" i="1"/>
  <c r="AF1484" i="1"/>
  <c r="AH1484" i="1"/>
  <c r="AC1485" i="1"/>
  <c r="AF1485" i="1"/>
  <c r="AH1485" i="1"/>
  <c r="AC1486" i="1"/>
  <c r="AF1486" i="1"/>
  <c r="AH1486" i="1"/>
  <c r="AC1487" i="1"/>
  <c r="AF1487" i="1"/>
  <c r="AH1487" i="1"/>
  <c r="AC1488" i="1"/>
  <c r="AF1488" i="1"/>
  <c r="AH1488" i="1"/>
  <c r="AC1489" i="1"/>
  <c r="AF1489" i="1"/>
  <c r="AH1489" i="1"/>
  <c r="AC1490" i="1"/>
  <c r="AF1490" i="1"/>
  <c r="AH1490" i="1"/>
  <c r="AC1491" i="1"/>
  <c r="AF1491" i="1"/>
  <c r="AH1491" i="1"/>
  <c r="AC1492" i="1"/>
  <c r="AF1492" i="1"/>
  <c r="AH1492" i="1"/>
  <c r="AC1493" i="1"/>
  <c r="AF1493" i="1"/>
  <c r="AH1493" i="1"/>
  <c r="AC1494" i="1"/>
  <c r="AF1494" i="1"/>
  <c r="AH1494" i="1"/>
  <c r="AC1495" i="1"/>
  <c r="AF1495" i="1"/>
  <c r="AH1495" i="1"/>
  <c r="AC1496" i="1"/>
  <c r="AF1496" i="1"/>
  <c r="AH1496" i="1"/>
  <c r="AC1497" i="1"/>
  <c r="AF1497" i="1"/>
  <c r="AH1497" i="1"/>
  <c r="AC1498" i="1"/>
  <c r="AF1498" i="1"/>
  <c r="AH1498" i="1"/>
  <c r="AC1499" i="1"/>
  <c r="AF1499" i="1"/>
  <c r="AH1499" i="1"/>
  <c r="AC1500" i="1"/>
  <c r="AF1500" i="1"/>
  <c r="AH1500" i="1"/>
  <c r="AC1501" i="1"/>
  <c r="AF1501" i="1"/>
  <c r="AH1501" i="1"/>
  <c r="AC1502" i="1"/>
  <c r="AF1502" i="1"/>
  <c r="AH1502" i="1"/>
  <c r="AC1503" i="1"/>
  <c r="AF1503" i="1"/>
  <c r="AH1503" i="1"/>
  <c r="AC1504" i="1"/>
  <c r="AF1504" i="1"/>
  <c r="AH1504" i="1"/>
  <c r="AC1505" i="1"/>
  <c r="AF1505" i="1"/>
  <c r="AH1505" i="1"/>
  <c r="AC1506" i="1"/>
  <c r="AF1506" i="1"/>
  <c r="AH1506" i="1"/>
  <c r="AC1507" i="1"/>
  <c r="AF1507" i="1"/>
  <c r="AH1507" i="1"/>
  <c r="AC1508" i="1"/>
  <c r="AF1508" i="1"/>
  <c r="AH1508" i="1"/>
  <c r="AC1509" i="1"/>
  <c r="AF1509" i="1"/>
  <c r="AH1509" i="1"/>
  <c r="AC1510" i="1"/>
  <c r="AF1510" i="1"/>
  <c r="AH1510" i="1"/>
  <c r="AC1511" i="1"/>
  <c r="AF1511" i="1"/>
  <c r="AH1511" i="1"/>
  <c r="AC1512" i="1"/>
  <c r="AF1512" i="1"/>
  <c r="AH1512" i="1"/>
  <c r="AC1513" i="1"/>
  <c r="AF1513" i="1"/>
  <c r="AH1513" i="1"/>
  <c r="AC1514" i="1"/>
  <c r="AF1514" i="1"/>
  <c r="AH1514" i="1"/>
  <c r="AC1515" i="1"/>
  <c r="AF1515" i="1"/>
  <c r="AH1515" i="1"/>
  <c r="AC1516" i="1"/>
  <c r="AF1516" i="1"/>
  <c r="AH1516" i="1"/>
  <c r="AC1517" i="1"/>
  <c r="AF1517" i="1"/>
  <c r="AH1517" i="1"/>
  <c r="AC1518" i="1"/>
  <c r="AF1518" i="1"/>
  <c r="AH1518" i="1"/>
  <c r="AC1519" i="1"/>
  <c r="AF1519" i="1"/>
  <c r="AH1519" i="1"/>
  <c r="AC1520" i="1"/>
  <c r="AF1520" i="1"/>
  <c r="AH1520" i="1"/>
  <c r="AC1521" i="1"/>
  <c r="AF1521" i="1"/>
  <c r="AH1521" i="1"/>
  <c r="AC1522" i="1"/>
  <c r="AF1522" i="1"/>
  <c r="AH1522" i="1"/>
  <c r="AC1523" i="1"/>
  <c r="AF1523" i="1"/>
  <c r="AH1523" i="1"/>
  <c r="AC1524" i="1"/>
  <c r="AF1524" i="1"/>
  <c r="AH1524" i="1"/>
  <c r="AC1525" i="1"/>
  <c r="AF1525" i="1"/>
  <c r="AH1525" i="1"/>
  <c r="AC1526" i="1"/>
  <c r="AF1526" i="1"/>
  <c r="AH1526" i="1"/>
  <c r="AC1527" i="1"/>
  <c r="AF1527" i="1"/>
  <c r="AH1527" i="1"/>
  <c r="AC1528" i="1"/>
  <c r="AF1528" i="1"/>
  <c r="AH1528" i="1"/>
  <c r="AC1529" i="1"/>
  <c r="AF1529" i="1"/>
  <c r="AH1529" i="1"/>
  <c r="AC1530" i="1"/>
  <c r="AF1530" i="1"/>
  <c r="AH1530" i="1"/>
  <c r="AC1531" i="1"/>
  <c r="AF1531" i="1"/>
  <c r="AH1531" i="1"/>
  <c r="AC1532" i="1"/>
  <c r="AF1532" i="1"/>
  <c r="AH1532" i="1"/>
  <c r="AC1533" i="1"/>
  <c r="AF1533" i="1"/>
  <c r="AH1533" i="1"/>
  <c r="AC1534" i="1"/>
  <c r="AF1534" i="1"/>
  <c r="AH1534" i="1"/>
  <c r="AC1535" i="1"/>
  <c r="AF1535" i="1"/>
  <c r="AH1535" i="1"/>
  <c r="AC1536" i="1"/>
  <c r="AF1536" i="1"/>
  <c r="AH1536" i="1"/>
  <c r="AC1537" i="1"/>
  <c r="AF1537" i="1"/>
  <c r="AH1537" i="1"/>
  <c r="AC1538" i="1"/>
  <c r="AF1538" i="1"/>
  <c r="AH1538" i="1"/>
  <c r="AC1539" i="1"/>
  <c r="AF1539" i="1"/>
  <c r="AH1539" i="1"/>
  <c r="AC1540" i="1"/>
  <c r="AF1540" i="1"/>
  <c r="AH1540" i="1"/>
  <c r="AC1541" i="1"/>
  <c r="AF1541" i="1"/>
  <c r="AH1541" i="1"/>
  <c r="AC1542" i="1"/>
  <c r="AF1542" i="1"/>
  <c r="AH1542" i="1"/>
  <c r="AC1543" i="1"/>
  <c r="AF1543" i="1"/>
  <c r="AH1543" i="1"/>
  <c r="AC1544" i="1"/>
  <c r="AF1544" i="1"/>
  <c r="AH1544" i="1"/>
  <c r="AC1545" i="1"/>
  <c r="AF1545" i="1"/>
  <c r="AH1545" i="1"/>
  <c r="AC1546" i="1"/>
  <c r="AF1546" i="1"/>
  <c r="AH1546" i="1"/>
  <c r="AC1547" i="1"/>
  <c r="AF1547" i="1"/>
  <c r="AH1547" i="1"/>
  <c r="AC1548" i="1"/>
  <c r="AF1548" i="1"/>
  <c r="AH1548" i="1"/>
  <c r="AC1549" i="1"/>
  <c r="AF1549" i="1"/>
  <c r="AH1549" i="1"/>
  <c r="AC1550" i="1"/>
  <c r="AF1550" i="1"/>
  <c r="AH1550" i="1"/>
  <c r="AC1551" i="1"/>
  <c r="AF1551" i="1"/>
  <c r="AH1551" i="1"/>
  <c r="AC1552" i="1"/>
  <c r="AF1552" i="1"/>
  <c r="AH1552" i="1"/>
  <c r="AC1553" i="1"/>
  <c r="AF1553" i="1"/>
  <c r="AH1553" i="1"/>
  <c r="AC1554" i="1"/>
  <c r="AF1554" i="1"/>
  <c r="AH1554" i="1"/>
  <c r="AC1555" i="1"/>
  <c r="AF1555" i="1"/>
  <c r="AH1555" i="1"/>
  <c r="AC1556" i="1"/>
  <c r="AF1556" i="1"/>
  <c r="AH1556" i="1"/>
  <c r="AC1557" i="1"/>
  <c r="AF1557" i="1"/>
  <c r="AH1557" i="1"/>
  <c r="AC1558" i="1"/>
  <c r="AF1558" i="1"/>
  <c r="AH1558" i="1"/>
  <c r="AC1559" i="1"/>
  <c r="AF1559" i="1"/>
  <c r="AH1559" i="1"/>
  <c r="AC1560" i="1"/>
  <c r="AF1560" i="1"/>
  <c r="AH1560" i="1"/>
  <c r="AC1561" i="1"/>
  <c r="AF1561" i="1"/>
  <c r="AH1561" i="1"/>
  <c r="AC1562" i="1"/>
  <c r="AF1562" i="1"/>
  <c r="AH1562" i="1"/>
  <c r="AC1563" i="1"/>
  <c r="AF1563" i="1"/>
  <c r="AH1563" i="1"/>
  <c r="AC1564" i="1"/>
  <c r="AF1564" i="1"/>
  <c r="AH1564" i="1"/>
  <c r="AC1565" i="1"/>
  <c r="AF1565" i="1"/>
  <c r="AH1565" i="1"/>
  <c r="AC1566" i="1"/>
  <c r="AF1566" i="1"/>
  <c r="AH1566" i="1"/>
  <c r="AC1567" i="1"/>
  <c r="AF1567" i="1"/>
  <c r="AH1567" i="1"/>
  <c r="AC1568" i="1"/>
  <c r="AF1568" i="1"/>
  <c r="AH1568" i="1"/>
  <c r="AC1569" i="1"/>
  <c r="AF1569" i="1"/>
  <c r="AH1569" i="1"/>
  <c r="AC1570" i="1"/>
  <c r="AF1570" i="1"/>
  <c r="AH1570" i="1"/>
  <c r="AC1571" i="1"/>
  <c r="AF1571" i="1"/>
  <c r="AH1571" i="1"/>
  <c r="AC1572" i="1"/>
  <c r="AF1572" i="1"/>
  <c r="AH1572" i="1"/>
  <c r="AC1573" i="1"/>
  <c r="AF1573" i="1"/>
  <c r="AH1573" i="1"/>
  <c r="AC1574" i="1"/>
  <c r="AF1574" i="1"/>
  <c r="AH1574" i="1"/>
  <c r="AC1575" i="1"/>
  <c r="AF1575" i="1"/>
  <c r="AH1575" i="1"/>
  <c r="AC1576" i="1"/>
  <c r="AF1576" i="1"/>
  <c r="AH1576" i="1"/>
  <c r="AC1577" i="1"/>
  <c r="AF1577" i="1"/>
  <c r="AH1577" i="1"/>
  <c r="AC1578" i="1"/>
  <c r="AF1578" i="1"/>
  <c r="AH1578" i="1"/>
  <c r="AC1579" i="1"/>
  <c r="AF1579" i="1"/>
  <c r="AH1579" i="1"/>
  <c r="AC1580" i="1"/>
  <c r="AF1580" i="1"/>
  <c r="AH1580" i="1"/>
  <c r="AC1581" i="1"/>
  <c r="AF1581" i="1"/>
  <c r="AH1581" i="1"/>
  <c r="AC1582" i="1"/>
  <c r="AF1582" i="1"/>
  <c r="AH1582" i="1"/>
  <c r="AC1583" i="1"/>
  <c r="AF1583" i="1"/>
  <c r="AH1583" i="1"/>
  <c r="AC1584" i="1"/>
  <c r="AF1584" i="1"/>
  <c r="AH1584" i="1"/>
  <c r="AC1585" i="1"/>
  <c r="AF1585" i="1"/>
  <c r="AH1585" i="1"/>
  <c r="AC1586" i="1"/>
  <c r="AF1586" i="1"/>
  <c r="AH1586" i="1"/>
  <c r="AC1587" i="1"/>
  <c r="AF1587" i="1"/>
  <c r="AH1587" i="1"/>
  <c r="AC1588" i="1"/>
  <c r="AF1588" i="1"/>
  <c r="AH1588" i="1"/>
  <c r="AC1589" i="1"/>
  <c r="AF1589" i="1"/>
  <c r="AH1589" i="1"/>
  <c r="AC1590" i="1"/>
  <c r="AF1590" i="1"/>
  <c r="AH1590" i="1"/>
  <c r="AC1591" i="1"/>
  <c r="AF1591" i="1"/>
  <c r="AH1591" i="1"/>
  <c r="AC1592" i="1"/>
  <c r="AF1592" i="1"/>
  <c r="AH1592" i="1"/>
  <c r="AC1593" i="1"/>
  <c r="AF1593" i="1"/>
  <c r="AH1593" i="1"/>
  <c r="AC1594" i="1"/>
  <c r="AF1594" i="1"/>
  <c r="AH1594" i="1"/>
  <c r="AC1595" i="1"/>
  <c r="AF1595" i="1"/>
  <c r="AH1595" i="1"/>
  <c r="AC1596" i="1"/>
  <c r="AF1596" i="1"/>
  <c r="AH1596" i="1"/>
  <c r="AC1597" i="1"/>
  <c r="AF1597" i="1"/>
  <c r="AH1597" i="1"/>
  <c r="AC1598" i="1"/>
  <c r="AF1598" i="1"/>
  <c r="AH1598" i="1"/>
  <c r="AC1599" i="1"/>
  <c r="AF1599" i="1"/>
  <c r="AH1599" i="1"/>
  <c r="AC1600" i="1"/>
  <c r="AF1600" i="1"/>
  <c r="AH1600" i="1"/>
  <c r="AC1601" i="1"/>
  <c r="AF1601" i="1"/>
  <c r="AH1601" i="1"/>
  <c r="AC1602" i="1"/>
  <c r="AF1602" i="1"/>
  <c r="AH1602" i="1"/>
  <c r="AC1603" i="1"/>
  <c r="AF1603" i="1"/>
  <c r="AH1603" i="1"/>
  <c r="AC1604" i="1"/>
  <c r="AF1604" i="1"/>
  <c r="AH1604" i="1"/>
  <c r="AC1605" i="1"/>
  <c r="AF1605" i="1"/>
  <c r="AH1605" i="1"/>
  <c r="AC1606" i="1"/>
  <c r="AF1606" i="1"/>
  <c r="AH1606" i="1"/>
  <c r="AC1607" i="1"/>
  <c r="AF1607" i="1"/>
  <c r="AH1607" i="1"/>
  <c r="AC1608" i="1"/>
  <c r="AF1608" i="1"/>
  <c r="AH1608" i="1"/>
  <c r="AC1609" i="1"/>
  <c r="AF1609" i="1"/>
  <c r="AH1609" i="1"/>
  <c r="AC1610" i="1"/>
  <c r="AF1610" i="1"/>
  <c r="AH1610" i="1"/>
  <c r="AC1611" i="1"/>
  <c r="AF1611" i="1"/>
  <c r="AH1611" i="1"/>
  <c r="AC1612" i="1"/>
  <c r="AF1612" i="1"/>
  <c r="AH1612" i="1"/>
  <c r="AC1613" i="1"/>
  <c r="AF1613" i="1"/>
  <c r="AH1613" i="1"/>
  <c r="AC1614" i="1"/>
  <c r="AF1614" i="1"/>
  <c r="AH1614" i="1"/>
  <c r="AC1615" i="1"/>
  <c r="AF1615" i="1"/>
  <c r="AH1615" i="1"/>
  <c r="AC1616" i="1"/>
  <c r="AF1616" i="1"/>
  <c r="AH1616" i="1"/>
  <c r="AC1617" i="1"/>
  <c r="AF1617" i="1"/>
  <c r="AH1617" i="1"/>
  <c r="AC1618" i="1"/>
  <c r="AF1618" i="1"/>
  <c r="AH1618" i="1"/>
  <c r="AC1619" i="1"/>
  <c r="AF1619" i="1"/>
  <c r="AH1619" i="1"/>
  <c r="AC1620" i="1"/>
  <c r="AF1620" i="1"/>
  <c r="AH1620" i="1"/>
  <c r="AC1621" i="1"/>
  <c r="AF1621" i="1"/>
  <c r="AH1621" i="1"/>
  <c r="AC1622" i="1"/>
  <c r="AF1622" i="1"/>
  <c r="AH1622" i="1"/>
  <c r="AC1623" i="1"/>
  <c r="AF1623" i="1"/>
  <c r="AH1623" i="1"/>
  <c r="AC1624" i="1"/>
  <c r="AF1624" i="1"/>
  <c r="AH1624" i="1"/>
  <c r="AC1625" i="1"/>
  <c r="AF1625" i="1"/>
  <c r="AH1625" i="1"/>
  <c r="AC1626" i="1"/>
  <c r="AF1626" i="1"/>
  <c r="AH1626" i="1"/>
  <c r="AC1627" i="1"/>
  <c r="AF1627" i="1"/>
  <c r="AH1627" i="1"/>
  <c r="AC1628" i="1"/>
  <c r="AF1628" i="1"/>
  <c r="AH1628" i="1"/>
  <c r="AC1629" i="1"/>
  <c r="AF1629" i="1"/>
  <c r="AH1629" i="1"/>
  <c r="AC1630" i="1"/>
  <c r="AF1630" i="1"/>
  <c r="AH1630" i="1"/>
  <c r="AC1631" i="1"/>
  <c r="AF1631" i="1"/>
  <c r="AH1631" i="1"/>
  <c r="AC1632" i="1"/>
  <c r="AF1632" i="1"/>
  <c r="AH1632" i="1"/>
  <c r="AC1633" i="1"/>
  <c r="AF1633" i="1"/>
  <c r="AH1633" i="1"/>
  <c r="AC1634" i="1"/>
  <c r="AF1634" i="1"/>
  <c r="AH1634" i="1"/>
  <c r="AC1635" i="1"/>
  <c r="AF1635" i="1"/>
  <c r="AH1635" i="1"/>
  <c r="AC1636" i="1"/>
  <c r="AF1636" i="1"/>
  <c r="AH1636" i="1"/>
  <c r="AC1637" i="1"/>
  <c r="AF1637" i="1"/>
  <c r="AH1637" i="1"/>
  <c r="AC1638" i="1"/>
  <c r="AF1638" i="1"/>
  <c r="AH1638" i="1"/>
  <c r="AC1639" i="1"/>
  <c r="AF1639" i="1"/>
  <c r="AH1639" i="1"/>
  <c r="AC1640" i="1"/>
  <c r="AF1640" i="1"/>
  <c r="AH1640" i="1"/>
  <c r="AC1641" i="1"/>
  <c r="AF1641" i="1"/>
  <c r="AH1641" i="1"/>
  <c r="AC1642" i="1"/>
  <c r="AF1642" i="1"/>
  <c r="AH1642" i="1"/>
  <c r="AC1643" i="1"/>
  <c r="AF1643" i="1"/>
  <c r="AH1643" i="1"/>
  <c r="AC1644" i="1"/>
  <c r="AF1644" i="1"/>
  <c r="AH1644" i="1"/>
  <c r="AC1645" i="1"/>
  <c r="AF1645" i="1"/>
  <c r="AH1645" i="1"/>
  <c r="AC1646" i="1"/>
  <c r="AF1646" i="1"/>
  <c r="AH1646" i="1"/>
  <c r="AC1647" i="1"/>
  <c r="AF1647" i="1"/>
  <c r="AH1647" i="1"/>
  <c r="AC1648" i="1"/>
  <c r="AF1648" i="1"/>
  <c r="AH1648" i="1"/>
  <c r="AC1649" i="1"/>
  <c r="AF1649" i="1"/>
  <c r="AH1649" i="1"/>
  <c r="AC1650" i="1"/>
  <c r="AF1650" i="1"/>
  <c r="AH1650" i="1"/>
  <c r="AC1651" i="1"/>
  <c r="AF1651" i="1"/>
  <c r="AH1651" i="1"/>
  <c r="AC1652" i="1"/>
  <c r="AF1652" i="1"/>
  <c r="AH1652" i="1"/>
  <c r="AC1653" i="1"/>
  <c r="AF1653" i="1"/>
  <c r="AH1653" i="1"/>
  <c r="AC1654" i="1"/>
  <c r="AF1654" i="1"/>
  <c r="AH1654" i="1"/>
  <c r="AC1655" i="1"/>
  <c r="AF1655" i="1"/>
  <c r="AH1655" i="1"/>
  <c r="AC1656" i="1"/>
  <c r="AF1656" i="1"/>
  <c r="AH1656" i="1"/>
  <c r="AC1657" i="1"/>
  <c r="AF1657" i="1"/>
  <c r="AH1657" i="1"/>
  <c r="AC1658" i="1"/>
  <c r="AF1658" i="1"/>
  <c r="AH1658" i="1"/>
  <c r="AC1659" i="1"/>
  <c r="AF1659" i="1"/>
  <c r="AH1659" i="1"/>
  <c r="AC1660" i="1"/>
  <c r="AF1660" i="1"/>
  <c r="AH1660" i="1"/>
  <c r="AC1661" i="1"/>
  <c r="AF1661" i="1"/>
  <c r="AH1661" i="1"/>
  <c r="AC1662" i="1"/>
  <c r="AF1662" i="1"/>
  <c r="AH1662" i="1"/>
  <c r="AC1663" i="1"/>
  <c r="AF1663" i="1"/>
  <c r="AH1663" i="1"/>
  <c r="AC1664" i="1"/>
  <c r="AF1664" i="1"/>
  <c r="AH1664" i="1"/>
  <c r="AC1665" i="1"/>
  <c r="AF1665" i="1"/>
  <c r="AH1665" i="1"/>
  <c r="AC1666" i="1"/>
  <c r="AF1666" i="1"/>
  <c r="AH1666" i="1"/>
  <c r="AC1667" i="1"/>
  <c r="AF1667" i="1"/>
  <c r="AH1667" i="1"/>
  <c r="AC1668" i="1"/>
  <c r="AF1668" i="1"/>
  <c r="AH1668" i="1"/>
  <c r="AC1669" i="1"/>
  <c r="AF1669" i="1"/>
  <c r="AH1669" i="1"/>
  <c r="AC1670" i="1"/>
  <c r="AF1670" i="1"/>
  <c r="AH1670" i="1"/>
  <c r="AC1671" i="1"/>
  <c r="AF1671" i="1"/>
  <c r="AH1671" i="1"/>
  <c r="AC1672" i="1"/>
  <c r="AF1672" i="1"/>
  <c r="AH1672" i="1"/>
  <c r="AC1673" i="1"/>
  <c r="AF1673" i="1"/>
  <c r="AH1673" i="1"/>
  <c r="AC1674" i="1"/>
  <c r="AF1674" i="1"/>
  <c r="AH1674" i="1"/>
  <c r="AC1675" i="1"/>
  <c r="AF1675" i="1"/>
  <c r="AH1675" i="1"/>
  <c r="AC1676" i="1"/>
  <c r="AF1676" i="1"/>
  <c r="AH1676" i="1"/>
  <c r="AC1677" i="1"/>
  <c r="AF1677" i="1"/>
  <c r="AH1677" i="1"/>
  <c r="AC1678" i="1"/>
  <c r="AF1678" i="1"/>
  <c r="AH1678" i="1"/>
  <c r="AC1679" i="1"/>
  <c r="AF1679" i="1"/>
  <c r="AH1679" i="1"/>
  <c r="AC1680" i="1"/>
  <c r="AF1680" i="1"/>
  <c r="AH1680" i="1"/>
  <c r="AC1681" i="1"/>
  <c r="AF1681" i="1"/>
  <c r="AH1681" i="1"/>
  <c r="AC1682" i="1"/>
  <c r="AF1682" i="1"/>
  <c r="AH1682" i="1"/>
  <c r="AC1683" i="1"/>
  <c r="AF1683" i="1"/>
  <c r="AH1683" i="1"/>
  <c r="AC1684" i="1"/>
  <c r="AF1684" i="1"/>
  <c r="AH1684" i="1"/>
  <c r="AC1685" i="1"/>
  <c r="AF1685" i="1"/>
  <c r="AH1685" i="1"/>
  <c r="AC1686" i="1"/>
  <c r="AF1686" i="1"/>
  <c r="AH1686" i="1"/>
  <c r="AC1687" i="1"/>
  <c r="AF1687" i="1"/>
  <c r="AH1687" i="1"/>
  <c r="AC1688" i="1"/>
  <c r="AF1688" i="1"/>
  <c r="AH1688" i="1"/>
  <c r="AC1689" i="1"/>
  <c r="AF1689" i="1"/>
  <c r="AH1689" i="1"/>
  <c r="AC1690" i="1"/>
  <c r="AF1690" i="1"/>
  <c r="AH1690" i="1"/>
  <c r="AC1691" i="1"/>
  <c r="AF1691" i="1"/>
  <c r="AH1691" i="1"/>
  <c r="AC1692" i="1"/>
  <c r="AF1692" i="1"/>
  <c r="AH1692" i="1"/>
  <c r="AC1693" i="1"/>
  <c r="AF1693" i="1"/>
  <c r="AH1693" i="1"/>
  <c r="AC1694" i="1"/>
  <c r="AF1694" i="1"/>
  <c r="AH1694" i="1"/>
  <c r="AC1695" i="1"/>
  <c r="AF1695" i="1"/>
  <c r="AH1695" i="1"/>
  <c r="AC1696" i="1"/>
  <c r="AF1696" i="1"/>
  <c r="AH1696" i="1"/>
  <c r="AC1697" i="1"/>
  <c r="AF1697" i="1"/>
  <c r="AH1697" i="1"/>
  <c r="AC1698" i="1"/>
  <c r="AF1698" i="1"/>
  <c r="AH1698" i="1"/>
  <c r="AC1699" i="1"/>
  <c r="AF1699" i="1"/>
  <c r="AH1699" i="1"/>
  <c r="AC1700" i="1"/>
  <c r="AF1700" i="1"/>
  <c r="AH1700" i="1"/>
  <c r="AC1701" i="1"/>
  <c r="AF1701" i="1"/>
  <c r="AH1701" i="1"/>
  <c r="AC1702" i="1"/>
  <c r="AF1702" i="1"/>
  <c r="AH1702" i="1"/>
  <c r="AC1703" i="1"/>
  <c r="AF1703" i="1"/>
  <c r="AH1703" i="1"/>
  <c r="AC1704" i="1"/>
  <c r="AF1704" i="1"/>
  <c r="AH1704" i="1"/>
  <c r="AC1705" i="1"/>
  <c r="AF1705" i="1"/>
  <c r="AH1705" i="1"/>
  <c r="AC1706" i="1"/>
  <c r="AF1706" i="1"/>
  <c r="AH1706" i="1"/>
  <c r="AC1707" i="1"/>
  <c r="AF1707" i="1"/>
  <c r="AH1707" i="1"/>
  <c r="AC1708" i="1"/>
  <c r="AF1708" i="1"/>
  <c r="AH1708" i="1"/>
  <c r="AC1709" i="1"/>
  <c r="AF1709" i="1"/>
  <c r="AH1709" i="1"/>
  <c r="AC1710" i="1"/>
  <c r="AF1710" i="1"/>
  <c r="AH1710" i="1"/>
  <c r="AC1711" i="1"/>
  <c r="AF1711" i="1"/>
  <c r="AH1711" i="1"/>
  <c r="AC1712" i="1"/>
  <c r="AF1712" i="1"/>
  <c r="AH1712" i="1"/>
  <c r="AC1713" i="1"/>
  <c r="AF1713" i="1"/>
  <c r="AH1713" i="1"/>
  <c r="AC1714" i="1"/>
  <c r="AF1714" i="1"/>
  <c r="AH1714" i="1"/>
  <c r="AC1715" i="1"/>
  <c r="AF1715" i="1"/>
  <c r="AH1715" i="1"/>
  <c r="AC1716" i="1"/>
  <c r="AF1716" i="1"/>
  <c r="AH1716" i="1"/>
  <c r="AC1717" i="1"/>
  <c r="AF1717" i="1"/>
  <c r="AH1717" i="1"/>
  <c r="AC1718" i="1"/>
  <c r="AF1718" i="1"/>
  <c r="AH1718" i="1"/>
  <c r="AC1719" i="1"/>
  <c r="AF1719" i="1"/>
  <c r="AH1719" i="1"/>
  <c r="AC1720" i="1"/>
  <c r="AF1720" i="1"/>
  <c r="AH1720" i="1"/>
  <c r="AC1721" i="1"/>
  <c r="AF1721" i="1"/>
  <c r="AH1721" i="1"/>
  <c r="AC1722" i="1"/>
  <c r="AF1722" i="1"/>
  <c r="AH1722" i="1"/>
  <c r="AC1723" i="1"/>
  <c r="AF1723" i="1"/>
  <c r="AH1723" i="1"/>
  <c r="AC1724" i="1"/>
  <c r="AF1724" i="1"/>
  <c r="AH1724" i="1"/>
  <c r="AC1725" i="1"/>
  <c r="AF1725" i="1"/>
  <c r="AH1725" i="1"/>
  <c r="AC1726" i="1"/>
  <c r="AF1726" i="1"/>
  <c r="AH1726" i="1"/>
  <c r="AC1727" i="1"/>
  <c r="AF1727" i="1"/>
  <c r="AH1727" i="1"/>
  <c r="AC1728" i="1"/>
  <c r="AF1728" i="1"/>
  <c r="AH1728" i="1"/>
  <c r="AC1729" i="1"/>
  <c r="AF1729" i="1"/>
  <c r="AH1729" i="1"/>
  <c r="AC1730" i="1"/>
  <c r="AF1730" i="1"/>
  <c r="AH1730" i="1"/>
  <c r="AC1731" i="1"/>
  <c r="AF1731" i="1"/>
  <c r="AH1731" i="1"/>
  <c r="AC1732" i="1"/>
  <c r="AF1732" i="1"/>
  <c r="AH1732" i="1"/>
  <c r="AC1733" i="1"/>
  <c r="AF1733" i="1"/>
  <c r="AH1733" i="1"/>
  <c r="AC1734" i="1"/>
  <c r="AF1734" i="1"/>
  <c r="AH1734" i="1"/>
  <c r="AC1735" i="1"/>
  <c r="AF1735" i="1"/>
  <c r="AH1735" i="1"/>
  <c r="AC1736" i="1"/>
  <c r="AF1736" i="1"/>
  <c r="AH1736" i="1"/>
  <c r="AC1737" i="1"/>
  <c r="AF1737" i="1"/>
  <c r="AH1737" i="1"/>
  <c r="AC1738" i="1"/>
  <c r="AF1738" i="1"/>
  <c r="AH1738" i="1"/>
  <c r="AC1739" i="1"/>
  <c r="AF1739" i="1"/>
  <c r="AH1739" i="1"/>
  <c r="AC1740" i="1"/>
  <c r="AF1740" i="1"/>
  <c r="AH1740" i="1"/>
  <c r="AC1741" i="1"/>
  <c r="AF1741" i="1"/>
  <c r="AH1741" i="1"/>
  <c r="AC1742" i="1"/>
  <c r="AF1742" i="1"/>
  <c r="AH1742" i="1"/>
  <c r="AC1743" i="1"/>
  <c r="AF1743" i="1"/>
  <c r="AH1743" i="1"/>
  <c r="AC1744" i="1"/>
  <c r="AF1744" i="1"/>
  <c r="AH1744" i="1"/>
  <c r="AC1745" i="1"/>
  <c r="AF1745" i="1"/>
  <c r="AH1745" i="1"/>
  <c r="AC1746" i="1"/>
  <c r="AF1746" i="1"/>
  <c r="AH1746" i="1"/>
  <c r="AC1747" i="1"/>
  <c r="AF1747" i="1"/>
  <c r="AH1747" i="1"/>
  <c r="AC1748" i="1"/>
  <c r="AF1748" i="1"/>
  <c r="AH1748" i="1"/>
  <c r="AC1749" i="1"/>
  <c r="AF1749" i="1"/>
  <c r="AH1749" i="1"/>
  <c r="AC1750" i="1"/>
  <c r="AF1750" i="1"/>
  <c r="AH1750" i="1"/>
  <c r="AC1751" i="1"/>
  <c r="AF1751" i="1"/>
  <c r="AH1751" i="1"/>
  <c r="AC1752" i="1"/>
  <c r="AF1752" i="1"/>
  <c r="AH1752" i="1"/>
  <c r="AC1753" i="1"/>
  <c r="AF1753" i="1"/>
  <c r="AH1753" i="1"/>
  <c r="AC1754" i="1"/>
  <c r="AF1754" i="1"/>
  <c r="AH1754" i="1"/>
  <c r="AC1755" i="1"/>
  <c r="AF1755" i="1"/>
  <c r="AH1755" i="1"/>
  <c r="AC1756" i="1"/>
  <c r="AF1756" i="1"/>
  <c r="AH1756" i="1"/>
  <c r="AC1757" i="1"/>
  <c r="AF1757" i="1"/>
  <c r="AH1757" i="1"/>
  <c r="AC1758" i="1"/>
  <c r="AF1758" i="1"/>
  <c r="AH1758" i="1"/>
  <c r="AC1759" i="1"/>
  <c r="AF1759" i="1"/>
  <c r="AH1759" i="1"/>
  <c r="AC1760" i="1"/>
  <c r="AF1760" i="1"/>
  <c r="AH1760" i="1"/>
  <c r="AC1761" i="1"/>
  <c r="AF1761" i="1"/>
  <c r="AH1761" i="1"/>
  <c r="AC1762" i="1"/>
  <c r="AF1762" i="1"/>
  <c r="AH1762" i="1"/>
  <c r="AC1763" i="1"/>
  <c r="AF1763" i="1"/>
  <c r="AH1763" i="1"/>
  <c r="AC1764" i="1"/>
  <c r="AF1764" i="1"/>
  <c r="AH1764" i="1"/>
  <c r="AC1765" i="1"/>
  <c r="AF1765" i="1"/>
  <c r="AH1765" i="1"/>
  <c r="AC1766" i="1"/>
  <c r="AF1766" i="1"/>
  <c r="AH1766" i="1"/>
  <c r="AC1767" i="1"/>
  <c r="AF1767" i="1"/>
  <c r="AH1767" i="1"/>
  <c r="AC1768" i="1"/>
  <c r="AF1768" i="1"/>
  <c r="AH1768" i="1"/>
  <c r="AC1769" i="1"/>
  <c r="AF1769" i="1"/>
  <c r="AH1769" i="1"/>
  <c r="AC1770" i="1"/>
  <c r="AF1770" i="1"/>
  <c r="AH1770" i="1"/>
  <c r="AC1771" i="1"/>
  <c r="AF1771" i="1"/>
  <c r="AH1771" i="1"/>
  <c r="AC1772" i="1"/>
  <c r="AF1772" i="1"/>
  <c r="AH1772" i="1"/>
  <c r="AC1773" i="1"/>
  <c r="AF1773" i="1"/>
  <c r="AH1773" i="1"/>
  <c r="AC1774" i="1"/>
  <c r="AF1774" i="1"/>
  <c r="AH1774" i="1"/>
  <c r="AC1775" i="1"/>
  <c r="AF1775" i="1"/>
  <c r="AH1775" i="1"/>
  <c r="AC1776" i="1"/>
  <c r="AF1776" i="1"/>
  <c r="AH1776" i="1"/>
  <c r="AC1777" i="1"/>
  <c r="AF1777" i="1"/>
  <c r="AH1777" i="1"/>
  <c r="AC1778" i="1"/>
  <c r="AF1778" i="1"/>
  <c r="AH1778" i="1"/>
  <c r="AC1779" i="1"/>
  <c r="AF1779" i="1"/>
  <c r="AH1779" i="1"/>
  <c r="AC1780" i="1"/>
  <c r="AF1780" i="1"/>
  <c r="AH1780" i="1"/>
  <c r="AC1781" i="1"/>
  <c r="AF1781" i="1"/>
  <c r="AH1781" i="1"/>
  <c r="AC1782" i="1"/>
  <c r="AF1782" i="1"/>
  <c r="AH1782" i="1"/>
  <c r="AC1783" i="1"/>
  <c r="AF1783" i="1"/>
  <c r="AH1783" i="1"/>
  <c r="AC1784" i="1"/>
  <c r="AF1784" i="1"/>
  <c r="AH1784" i="1"/>
  <c r="AC1785" i="1"/>
  <c r="AF1785" i="1"/>
  <c r="AH1785" i="1"/>
  <c r="AC1786" i="1"/>
  <c r="AF1786" i="1"/>
  <c r="AH1786" i="1"/>
  <c r="AC1787" i="1"/>
  <c r="AF1787" i="1"/>
  <c r="AH1787" i="1"/>
  <c r="AC1788" i="1"/>
  <c r="AF1788" i="1"/>
  <c r="AH1788" i="1"/>
  <c r="AC1789" i="1"/>
  <c r="AF1789" i="1"/>
  <c r="AH1789" i="1"/>
  <c r="AC1790" i="1"/>
  <c r="AF1790" i="1"/>
  <c r="AH1790" i="1"/>
  <c r="AC1791" i="1"/>
  <c r="AF1791" i="1"/>
  <c r="AH1791" i="1"/>
  <c r="AC1792" i="1"/>
  <c r="AF1792" i="1"/>
  <c r="AH1792" i="1"/>
  <c r="AC1793" i="1"/>
  <c r="AF1793" i="1"/>
  <c r="AH1793" i="1"/>
  <c r="AC1794" i="1"/>
  <c r="AF1794" i="1"/>
  <c r="AH1794" i="1"/>
  <c r="AC1795" i="1"/>
  <c r="AF1795" i="1"/>
  <c r="AH1795" i="1"/>
  <c r="AC1796" i="1"/>
  <c r="AF1796" i="1"/>
  <c r="AH1796" i="1"/>
  <c r="AC1797" i="1"/>
  <c r="AF1797" i="1"/>
  <c r="AH1797" i="1"/>
  <c r="AC1798" i="1"/>
  <c r="AF1798" i="1"/>
  <c r="AH1798" i="1"/>
  <c r="AC1799" i="1"/>
  <c r="AF1799" i="1"/>
  <c r="AH1799" i="1"/>
  <c r="AC1800" i="1"/>
  <c r="AF1800" i="1"/>
  <c r="AH1800" i="1"/>
  <c r="AC1801" i="1"/>
  <c r="AF1801" i="1"/>
  <c r="AH1801" i="1"/>
  <c r="AC1802" i="1"/>
  <c r="AF1802" i="1"/>
  <c r="AH1802" i="1"/>
  <c r="AC1803" i="1"/>
  <c r="AF1803" i="1"/>
  <c r="AH1803" i="1"/>
  <c r="AC1804" i="1"/>
  <c r="AF1804" i="1"/>
  <c r="AH1804" i="1"/>
  <c r="AC1805" i="1"/>
  <c r="AF1805" i="1"/>
  <c r="AH1805" i="1"/>
  <c r="AC1806" i="1"/>
  <c r="AF1806" i="1"/>
  <c r="AH1806" i="1"/>
  <c r="AC1807" i="1"/>
  <c r="AF1807" i="1"/>
  <c r="AH1807" i="1"/>
  <c r="AC1808" i="1"/>
  <c r="AF1808" i="1"/>
  <c r="AH1808" i="1"/>
  <c r="AC1809" i="1"/>
  <c r="AF1809" i="1"/>
  <c r="AH1809" i="1"/>
  <c r="AC1810" i="1"/>
  <c r="AF1810" i="1"/>
  <c r="AH1810" i="1"/>
  <c r="AC1811" i="1"/>
  <c r="AF1811" i="1"/>
  <c r="AH1811" i="1"/>
  <c r="AC1812" i="1"/>
  <c r="AF1812" i="1"/>
  <c r="AH1812" i="1"/>
  <c r="AC1813" i="1"/>
  <c r="AF1813" i="1"/>
  <c r="AH1813" i="1"/>
  <c r="AC1814" i="1"/>
  <c r="AF1814" i="1"/>
  <c r="AH1814" i="1"/>
  <c r="AC1815" i="1"/>
  <c r="AF1815" i="1"/>
  <c r="AH1815" i="1"/>
  <c r="AC1816" i="1"/>
  <c r="AF1816" i="1"/>
  <c r="AH1816" i="1"/>
  <c r="AC1817" i="1"/>
  <c r="AF1817" i="1"/>
  <c r="AH1817" i="1"/>
  <c r="AC1818" i="1"/>
  <c r="AF1818" i="1"/>
  <c r="AH1818" i="1"/>
  <c r="AC1819" i="1"/>
  <c r="AF1819" i="1"/>
  <c r="AH1819" i="1"/>
  <c r="AC1820" i="1"/>
  <c r="AF1820" i="1"/>
  <c r="AH1820" i="1"/>
  <c r="AC1821" i="1"/>
  <c r="AF1821" i="1"/>
  <c r="AH1821" i="1"/>
  <c r="AC1822" i="1"/>
  <c r="AF1822" i="1"/>
  <c r="AH1822" i="1"/>
  <c r="AC1823" i="1"/>
  <c r="AF1823" i="1"/>
  <c r="AH1823" i="1"/>
  <c r="AC1824" i="1"/>
  <c r="AF1824" i="1"/>
  <c r="AH1824" i="1"/>
  <c r="AC1825" i="1"/>
  <c r="AF1825" i="1"/>
  <c r="AH1825" i="1"/>
  <c r="AC1826" i="1"/>
  <c r="AF1826" i="1"/>
  <c r="AH1826" i="1"/>
  <c r="AC1827" i="1"/>
  <c r="AF1827" i="1"/>
  <c r="AH1827" i="1"/>
  <c r="AC1828" i="1"/>
  <c r="AF1828" i="1"/>
  <c r="AH1828" i="1"/>
  <c r="AC1829" i="1"/>
  <c r="AF1829" i="1"/>
  <c r="AH1829" i="1"/>
  <c r="AC1830" i="1"/>
  <c r="AF1830" i="1"/>
  <c r="AH1830" i="1"/>
  <c r="AC1831" i="1"/>
  <c r="AF1831" i="1"/>
  <c r="AH1831" i="1"/>
  <c r="AC1832" i="1"/>
  <c r="AF1832" i="1"/>
  <c r="AH1832" i="1"/>
  <c r="AC1833" i="1"/>
  <c r="AF1833" i="1"/>
  <c r="AH1833" i="1"/>
  <c r="AC1834" i="1"/>
  <c r="AF1834" i="1"/>
  <c r="AH1834" i="1"/>
  <c r="AC1835" i="1"/>
  <c r="AF1835" i="1"/>
  <c r="AH1835" i="1"/>
  <c r="AC1836" i="1"/>
  <c r="AF1836" i="1"/>
  <c r="AH1836" i="1"/>
  <c r="AC1837" i="1"/>
  <c r="AF1837" i="1"/>
  <c r="AH1837" i="1"/>
  <c r="AC1838" i="1"/>
  <c r="AF1838" i="1"/>
  <c r="AH1838" i="1"/>
  <c r="AC1839" i="1"/>
  <c r="AF1839" i="1"/>
  <c r="AH1839" i="1"/>
  <c r="AC1840" i="1"/>
  <c r="AF1840" i="1"/>
  <c r="AH1840" i="1"/>
  <c r="AC1841" i="1"/>
  <c r="AF1841" i="1"/>
  <c r="AH1841" i="1"/>
  <c r="AC1842" i="1"/>
  <c r="AF1842" i="1"/>
  <c r="AH1842" i="1"/>
  <c r="AC1843" i="1"/>
  <c r="AF1843" i="1"/>
  <c r="AH1843" i="1"/>
  <c r="AC1844" i="1"/>
  <c r="AF1844" i="1"/>
  <c r="AH1844" i="1"/>
  <c r="AC1845" i="1"/>
  <c r="AF1845" i="1"/>
  <c r="AH1845" i="1"/>
  <c r="AC1846" i="1"/>
  <c r="AF1846" i="1"/>
  <c r="AH1846" i="1"/>
  <c r="AC1847" i="1"/>
  <c r="AF1847" i="1"/>
  <c r="AH1847" i="1"/>
  <c r="AC1848" i="1"/>
  <c r="AF1848" i="1"/>
  <c r="AH1848" i="1"/>
  <c r="AC1849" i="1"/>
  <c r="AF1849" i="1"/>
  <c r="AH1849" i="1"/>
  <c r="AC1850" i="1"/>
  <c r="AF1850" i="1"/>
  <c r="AH1850" i="1"/>
  <c r="AC1851" i="1"/>
  <c r="AF1851" i="1"/>
  <c r="AH1851" i="1"/>
  <c r="AC1852" i="1"/>
  <c r="AF1852" i="1"/>
  <c r="AH1852" i="1"/>
  <c r="AC1853" i="1"/>
  <c r="AF1853" i="1"/>
  <c r="AH1853" i="1"/>
  <c r="AC1854" i="1"/>
  <c r="AF1854" i="1"/>
  <c r="AH1854" i="1"/>
  <c r="AC1855" i="1"/>
  <c r="AF1855" i="1"/>
  <c r="AH1855" i="1"/>
  <c r="AC1856" i="1"/>
  <c r="AF1856" i="1"/>
  <c r="AH1856" i="1"/>
  <c r="AC1857" i="1"/>
  <c r="AF1857" i="1"/>
  <c r="AH1857" i="1"/>
  <c r="AC1858" i="1"/>
  <c r="AF1858" i="1"/>
  <c r="AH1858" i="1"/>
  <c r="AC1859" i="1"/>
  <c r="AF1859" i="1"/>
  <c r="AH1859" i="1"/>
  <c r="AC1860" i="1"/>
  <c r="AF1860" i="1"/>
  <c r="AH1860" i="1"/>
  <c r="AC1861" i="1"/>
  <c r="AF1861" i="1"/>
  <c r="AH1861" i="1"/>
  <c r="AC1862" i="1"/>
  <c r="AF1862" i="1"/>
  <c r="AH1862" i="1"/>
  <c r="AC1863" i="1"/>
  <c r="AF1863" i="1"/>
  <c r="AH1863" i="1"/>
  <c r="AC1864" i="1"/>
  <c r="AF1864" i="1"/>
  <c r="AH1864" i="1"/>
  <c r="AC1865" i="1"/>
  <c r="AF1865" i="1"/>
  <c r="AH1865" i="1"/>
  <c r="AC1866" i="1"/>
  <c r="AF1866" i="1"/>
  <c r="AH1866" i="1"/>
  <c r="AC1867" i="1"/>
  <c r="AF1867" i="1"/>
  <c r="AH1867" i="1"/>
  <c r="AC1868" i="1"/>
  <c r="AF1868" i="1"/>
  <c r="AH1868" i="1"/>
  <c r="AC1869" i="1"/>
  <c r="AF1869" i="1"/>
  <c r="AH1869" i="1"/>
  <c r="AC1870" i="1"/>
  <c r="AF1870" i="1"/>
  <c r="AH1870" i="1"/>
  <c r="AC1871" i="1"/>
  <c r="AF1871" i="1"/>
  <c r="AH1871" i="1"/>
  <c r="AC1872" i="1"/>
  <c r="AF1872" i="1"/>
  <c r="AH1872" i="1"/>
  <c r="AC1873" i="1"/>
  <c r="AF1873" i="1"/>
  <c r="AH1873" i="1"/>
  <c r="AC1874" i="1"/>
  <c r="AF1874" i="1"/>
  <c r="AH1874" i="1"/>
  <c r="AC1875" i="1"/>
  <c r="AF1875" i="1"/>
  <c r="AH1875" i="1"/>
  <c r="AC1876" i="1"/>
  <c r="AF1876" i="1"/>
  <c r="AH1876" i="1"/>
  <c r="AC1877" i="1"/>
  <c r="AF1877" i="1"/>
  <c r="AH1877" i="1"/>
  <c r="AC1878" i="1"/>
  <c r="AF1878" i="1"/>
  <c r="AH1878" i="1"/>
  <c r="AC1879" i="1"/>
  <c r="AF1879" i="1"/>
  <c r="AH1879" i="1"/>
  <c r="AC1880" i="1"/>
  <c r="AF1880" i="1"/>
  <c r="AH1880" i="1"/>
  <c r="AC1881" i="1"/>
  <c r="AF1881" i="1"/>
  <c r="AH1881" i="1"/>
  <c r="AC1882" i="1"/>
  <c r="AF1882" i="1"/>
  <c r="AH1882" i="1"/>
  <c r="AC1883" i="1"/>
  <c r="AF1883" i="1"/>
  <c r="AH1883" i="1"/>
  <c r="AC1884" i="1"/>
  <c r="AF1884" i="1"/>
  <c r="AH1884" i="1"/>
  <c r="AC1885" i="1"/>
  <c r="AF1885" i="1"/>
  <c r="AH1885" i="1"/>
  <c r="AC1886" i="1"/>
  <c r="AF1886" i="1"/>
  <c r="AH1886" i="1"/>
  <c r="AC1887" i="1"/>
  <c r="AF1887" i="1"/>
  <c r="AH1887" i="1"/>
  <c r="AC1888" i="1"/>
  <c r="AF1888" i="1"/>
  <c r="AH1888" i="1"/>
  <c r="AC1889" i="1"/>
  <c r="AF1889" i="1"/>
  <c r="AH1889" i="1"/>
  <c r="AC1890" i="1"/>
  <c r="AF1890" i="1"/>
  <c r="AH1890" i="1"/>
  <c r="AC1891" i="1"/>
  <c r="AF1891" i="1"/>
  <c r="AH1891" i="1"/>
  <c r="AC1892" i="1"/>
  <c r="AF1892" i="1"/>
  <c r="AH1892" i="1"/>
  <c r="AC1893" i="1"/>
  <c r="AF1893" i="1"/>
  <c r="AH1893" i="1"/>
  <c r="AC1894" i="1"/>
  <c r="AF1894" i="1"/>
  <c r="AH1894" i="1"/>
  <c r="AC1895" i="1"/>
  <c r="AF1895" i="1"/>
  <c r="AH1895" i="1"/>
  <c r="AC1896" i="1"/>
  <c r="AF1896" i="1"/>
  <c r="AH1896" i="1"/>
  <c r="AC1897" i="1"/>
  <c r="AF1897" i="1"/>
  <c r="AH1897" i="1"/>
  <c r="AC1898" i="1"/>
  <c r="AF1898" i="1"/>
  <c r="AH1898" i="1"/>
  <c r="AC1899" i="1"/>
  <c r="AF1899" i="1"/>
  <c r="AH1899" i="1"/>
  <c r="AC1900" i="1"/>
  <c r="AF1900" i="1"/>
  <c r="AH1900" i="1"/>
  <c r="AC1901" i="1"/>
  <c r="AF1901" i="1"/>
  <c r="AH1901" i="1"/>
  <c r="AC1902" i="1"/>
  <c r="AF1902" i="1"/>
  <c r="AH1902" i="1"/>
  <c r="AC1903" i="1"/>
  <c r="AF1903" i="1"/>
  <c r="AH1903" i="1"/>
  <c r="AC1904" i="1"/>
  <c r="AF1904" i="1"/>
  <c r="AH1904" i="1"/>
  <c r="AC1905" i="1"/>
  <c r="AF1905" i="1"/>
  <c r="AH1905" i="1"/>
  <c r="AC1906" i="1"/>
  <c r="AF1906" i="1"/>
  <c r="AH1906" i="1"/>
  <c r="AC1907" i="1"/>
  <c r="AF1907" i="1"/>
  <c r="AH1907" i="1"/>
  <c r="AC1908" i="1"/>
  <c r="AF1908" i="1"/>
  <c r="AH1908" i="1"/>
  <c r="AC1909" i="1"/>
  <c r="AF1909" i="1"/>
  <c r="AH1909" i="1"/>
  <c r="AC1910" i="1"/>
  <c r="AF1910" i="1"/>
  <c r="AH1910" i="1"/>
  <c r="AC1911" i="1"/>
  <c r="AF1911" i="1"/>
  <c r="AH1911" i="1"/>
  <c r="AC1912" i="1"/>
  <c r="AF1912" i="1"/>
  <c r="AH1912" i="1"/>
  <c r="AC1913" i="1"/>
  <c r="AF1913" i="1"/>
  <c r="AH1913" i="1"/>
  <c r="AC1914" i="1"/>
  <c r="AF1914" i="1"/>
  <c r="AH1914" i="1"/>
  <c r="AC1915" i="1"/>
  <c r="AF1915" i="1"/>
  <c r="AH1915" i="1"/>
  <c r="AC1916" i="1"/>
  <c r="AF1916" i="1"/>
  <c r="AH1916" i="1"/>
  <c r="AC1917" i="1"/>
  <c r="AF1917" i="1"/>
  <c r="AH1917" i="1"/>
  <c r="AC1918" i="1"/>
  <c r="AF1918" i="1"/>
  <c r="AH1918" i="1"/>
  <c r="AC1919" i="1"/>
  <c r="AF1919" i="1"/>
  <c r="AH1919" i="1"/>
  <c r="AC1920" i="1"/>
  <c r="AF1920" i="1"/>
  <c r="AH1920" i="1"/>
  <c r="AC1921" i="1"/>
  <c r="AF1921" i="1"/>
  <c r="AH1921" i="1"/>
  <c r="AC1922" i="1"/>
  <c r="AF1922" i="1"/>
  <c r="AH1922" i="1"/>
  <c r="AC1923" i="1"/>
  <c r="AF1923" i="1"/>
  <c r="AH1923" i="1"/>
  <c r="AC1924" i="1"/>
  <c r="AF1924" i="1"/>
  <c r="AH1924" i="1"/>
  <c r="AC1925" i="1"/>
  <c r="AF1925" i="1"/>
  <c r="AH1925" i="1"/>
  <c r="AC1926" i="1"/>
  <c r="AF1926" i="1"/>
  <c r="AH1926" i="1"/>
  <c r="AC1927" i="1"/>
  <c r="AF1927" i="1"/>
  <c r="AH1927" i="1"/>
  <c r="AC1928" i="1"/>
  <c r="AF1928" i="1"/>
  <c r="AH1928" i="1"/>
  <c r="AC1929" i="1"/>
  <c r="AF1929" i="1"/>
  <c r="AH1929" i="1"/>
  <c r="AC1930" i="1"/>
  <c r="AF1930" i="1"/>
  <c r="AH1930" i="1"/>
  <c r="AC1931" i="1"/>
  <c r="AF1931" i="1"/>
  <c r="AH1931" i="1"/>
  <c r="AC1932" i="1"/>
  <c r="AF1932" i="1"/>
  <c r="AH1932" i="1"/>
  <c r="AC1933" i="1"/>
  <c r="AF1933" i="1"/>
  <c r="AH1933" i="1"/>
  <c r="AC1934" i="1"/>
  <c r="AF1934" i="1"/>
  <c r="AH1934" i="1"/>
  <c r="AC1935" i="1"/>
  <c r="AF1935" i="1"/>
  <c r="AH1935" i="1"/>
  <c r="AC1936" i="1"/>
  <c r="AF1936" i="1"/>
  <c r="AH1936" i="1"/>
  <c r="AC1937" i="1"/>
  <c r="AF1937" i="1"/>
  <c r="AH1937" i="1"/>
  <c r="AC1938" i="1"/>
  <c r="AF1938" i="1"/>
  <c r="AH1938" i="1"/>
  <c r="AC1939" i="1"/>
  <c r="AF1939" i="1"/>
  <c r="AH1939" i="1"/>
  <c r="AC1940" i="1"/>
  <c r="AF1940" i="1"/>
  <c r="AH1940" i="1"/>
  <c r="AC1941" i="1"/>
  <c r="AF1941" i="1"/>
  <c r="AH1941" i="1"/>
  <c r="AC1942" i="1"/>
  <c r="AF1942" i="1"/>
  <c r="AH1942" i="1"/>
  <c r="AC1943" i="1"/>
  <c r="AF1943" i="1"/>
  <c r="AH1943" i="1"/>
  <c r="AC1944" i="1"/>
  <c r="AF1944" i="1"/>
  <c r="AH1944" i="1"/>
  <c r="AC1945" i="1"/>
  <c r="AF1945" i="1"/>
  <c r="AH1945" i="1"/>
  <c r="AC1946" i="1"/>
  <c r="AF1946" i="1"/>
  <c r="AH1946" i="1"/>
  <c r="AC1947" i="1"/>
  <c r="AF1947" i="1"/>
  <c r="AH1947" i="1"/>
  <c r="AC1948" i="1"/>
  <c r="AF1948" i="1"/>
  <c r="AH1948" i="1"/>
  <c r="AC1949" i="1"/>
  <c r="AF1949" i="1"/>
  <c r="AH1949" i="1"/>
  <c r="AC1950" i="1"/>
  <c r="AF1950" i="1"/>
  <c r="AH1950" i="1"/>
  <c r="AC1951" i="1"/>
  <c r="AF1951" i="1"/>
  <c r="AH1951" i="1"/>
  <c r="AC1952" i="1"/>
  <c r="AF1952" i="1"/>
  <c r="AH1952" i="1"/>
  <c r="AC1953" i="1"/>
  <c r="AF1953" i="1"/>
  <c r="AH1953" i="1"/>
  <c r="AC1954" i="1"/>
  <c r="AF1954" i="1"/>
  <c r="AH1954" i="1"/>
  <c r="AC1955" i="1"/>
  <c r="AF1955" i="1"/>
  <c r="AH1955" i="1"/>
  <c r="AC1956" i="1"/>
  <c r="AF1956" i="1"/>
  <c r="AH1956" i="1"/>
  <c r="AC1957" i="1"/>
  <c r="AF1957" i="1"/>
  <c r="AH1957" i="1"/>
  <c r="AC1958" i="1"/>
  <c r="AF1958" i="1"/>
  <c r="AH1958" i="1"/>
  <c r="AC1959" i="1"/>
  <c r="AF1959" i="1"/>
  <c r="AH1959" i="1"/>
  <c r="AC1960" i="1"/>
  <c r="AF1960" i="1"/>
  <c r="AH1960" i="1"/>
  <c r="AC1961" i="1"/>
  <c r="AF1961" i="1"/>
  <c r="AH1961" i="1"/>
  <c r="AC1962" i="1"/>
  <c r="AF1962" i="1"/>
  <c r="AH1962" i="1"/>
  <c r="AC1963" i="1"/>
  <c r="AF1963" i="1"/>
  <c r="AH1963" i="1"/>
  <c r="AC1964" i="1"/>
  <c r="AF1964" i="1"/>
  <c r="AH1964" i="1"/>
  <c r="AC1965" i="1"/>
  <c r="AF1965" i="1"/>
  <c r="AH1965" i="1"/>
  <c r="AC1966" i="1"/>
  <c r="AF1966" i="1"/>
  <c r="AH1966" i="1"/>
  <c r="AC1967" i="1"/>
  <c r="AF1967" i="1"/>
  <c r="AH1967" i="1"/>
  <c r="AC1968" i="1"/>
  <c r="AF1968" i="1"/>
  <c r="AH1968" i="1"/>
  <c r="AC1969" i="1"/>
  <c r="AF1969" i="1"/>
  <c r="AH1969" i="1"/>
  <c r="AC1970" i="1"/>
  <c r="AF1970" i="1"/>
  <c r="AH1970" i="1"/>
  <c r="AC1971" i="1"/>
  <c r="AF1971" i="1"/>
  <c r="AH1971" i="1"/>
  <c r="AC1972" i="1"/>
  <c r="AF1972" i="1"/>
  <c r="AH1972" i="1"/>
  <c r="AC1973" i="1"/>
  <c r="AF1973" i="1"/>
  <c r="AH1973" i="1"/>
  <c r="AC1974" i="1"/>
  <c r="AF1974" i="1"/>
  <c r="AH1974" i="1"/>
  <c r="AC1975" i="1"/>
  <c r="AF1975" i="1"/>
  <c r="AH1975" i="1"/>
  <c r="AC1976" i="1"/>
  <c r="AF1976" i="1"/>
  <c r="AH1976" i="1"/>
  <c r="AC1977" i="1"/>
  <c r="AF1977" i="1"/>
  <c r="AH1977" i="1"/>
  <c r="AC1978" i="1"/>
  <c r="AF1978" i="1"/>
  <c r="AH1978" i="1"/>
  <c r="AC1979" i="1"/>
  <c r="AF1979" i="1"/>
  <c r="AH1979" i="1"/>
  <c r="AC1980" i="1"/>
  <c r="AF1980" i="1"/>
  <c r="AH1980" i="1"/>
  <c r="AC1981" i="1"/>
  <c r="AF1981" i="1"/>
  <c r="AH1981" i="1"/>
  <c r="AC1982" i="1"/>
  <c r="AF1982" i="1"/>
  <c r="AH1982" i="1"/>
  <c r="AC1983" i="1"/>
  <c r="AF1983" i="1"/>
  <c r="AH1983" i="1"/>
  <c r="AC1984" i="1"/>
  <c r="AF1984" i="1"/>
  <c r="AH1984" i="1"/>
  <c r="AC1985" i="1"/>
  <c r="AF1985" i="1"/>
  <c r="AH1985" i="1"/>
  <c r="AC1986" i="1"/>
  <c r="AF1986" i="1"/>
  <c r="AH1986" i="1"/>
  <c r="AC1987" i="1"/>
  <c r="AF1987" i="1"/>
  <c r="AH1987" i="1"/>
  <c r="AC1988" i="1"/>
  <c r="AF1988" i="1"/>
  <c r="AH1988" i="1"/>
  <c r="AC1989" i="1"/>
  <c r="AF1989" i="1"/>
  <c r="AH1989" i="1"/>
  <c r="AC1990" i="1"/>
  <c r="AF1990" i="1"/>
  <c r="AH1990" i="1"/>
  <c r="AC1991" i="1"/>
  <c r="AF1991" i="1"/>
  <c r="AH1991" i="1"/>
  <c r="AC1992" i="1"/>
  <c r="AF1992" i="1"/>
  <c r="AH1992" i="1"/>
  <c r="AC1993" i="1"/>
  <c r="AF1993" i="1"/>
  <c r="AH1993" i="1"/>
  <c r="AC1994" i="1"/>
  <c r="AF1994" i="1"/>
  <c r="AH1994" i="1"/>
  <c r="AC1995" i="1"/>
  <c r="AF1995" i="1"/>
  <c r="AH1995" i="1"/>
  <c r="AC1996" i="1"/>
  <c r="AF1996" i="1"/>
  <c r="AH1996" i="1"/>
  <c r="AC1997" i="1"/>
  <c r="AF1997" i="1"/>
  <c r="AH1997" i="1"/>
  <c r="AC1998" i="1"/>
  <c r="AF1998" i="1"/>
  <c r="AH1998" i="1"/>
  <c r="AC1999" i="1"/>
  <c r="AF1999" i="1"/>
  <c r="AH1999" i="1"/>
  <c r="AC2000" i="1"/>
  <c r="AF2000" i="1"/>
  <c r="AH2000" i="1"/>
  <c r="AC2001" i="1"/>
  <c r="AF2001" i="1"/>
  <c r="AH2001" i="1"/>
  <c r="AC2002" i="1"/>
  <c r="AF2002" i="1"/>
  <c r="AH2002" i="1"/>
  <c r="AC2003" i="1"/>
  <c r="AF2003" i="1"/>
  <c r="AH2003" i="1"/>
  <c r="AC2004" i="1"/>
  <c r="AF2004" i="1"/>
  <c r="AH2004" i="1"/>
  <c r="AC2005" i="1"/>
  <c r="AF2005" i="1"/>
  <c r="AH2005" i="1"/>
  <c r="AC2006" i="1"/>
  <c r="AF2006" i="1"/>
  <c r="AH2006" i="1"/>
  <c r="AC2007" i="1"/>
  <c r="AF2007" i="1"/>
  <c r="AH2007" i="1"/>
  <c r="AC2008" i="1"/>
  <c r="AF2008" i="1"/>
  <c r="AH2008" i="1"/>
  <c r="AC2009" i="1"/>
  <c r="AF2009" i="1"/>
  <c r="AH2009" i="1"/>
  <c r="AC2010" i="1"/>
  <c r="AF2010" i="1"/>
  <c r="AH2010" i="1"/>
  <c r="AC2011" i="1"/>
  <c r="AF2011" i="1"/>
  <c r="AH2011" i="1"/>
  <c r="AC2012" i="1"/>
  <c r="AF2012" i="1"/>
  <c r="AH2012" i="1"/>
  <c r="AC2013" i="1"/>
  <c r="AF2013" i="1"/>
  <c r="AH2013" i="1"/>
  <c r="AC2014" i="1"/>
  <c r="AF2014" i="1"/>
  <c r="AH2014" i="1"/>
  <c r="AC2015" i="1"/>
  <c r="AF2015" i="1"/>
  <c r="AH2015" i="1"/>
  <c r="AC2016" i="1"/>
  <c r="AF2016" i="1"/>
  <c r="AH2016" i="1"/>
  <c r="AC2017" i="1"/>
  <c r="AF2017" i="1"/>
  <c r="AH2017" i="1"/>
  <c r="AC2018" i="1"/>
  <c r="AF2018" i="1"/>
  <c r="AH2018" i="1"/>
  <c r="AC2019" i="1"/>
  <c r="AF2019" i="1"/>
  <c r="AH2019" i="1"/>
  <c r="AC2020" i="1"/>
  <c r="AF2020" i="1"/>
  <c r="AH2020" i="1"/>
  <c r="AC2021" i="1"/>
  <c r="AF2021" i="1"/>
  <c r="AH2021" i="1"/>
  <c r="AC2022" i="1"/>
  <c r="AF2022" i="1"/>
  <c r="AH2022" i="1"/>
  <c r="AC2023" i="1"/>
  <c r="AF2023" i="1"/>
  <c r="AH2023" i="1"/>
  <c r="AC2024" i="1"/>
  <c r="AF2024" i="1"/>
  <c r="AH2024" i="1"/>
  <c r="AC2025" i="1"/>
  <c r="AF2025" i="1"/>
  <c r="AH2025" i="1"/>
  <c r="AC2026" i="1"/>
  <c r="AF2026" i="1"/>
  <c r="AH2026" i="1"/>
  <c r="AC2027" i="1"/>
  <c r="AF2027" i="1"/>
  <c r="AH2027" i="1"/>
  <c r="AC2028" i="1"/>
  <c r="AF2028" i="1"/>
  <c r="AH2028" i="1"/>
  <c r="AC2029" i="1"/>
  <c r="AF2029" i="1"/>
  <c r="AH2029" i="1"/>
  <c r="AC2030" i="1"/>
  <c r="AF2030" i="1"/>
  <c r="AH2030" i="1"/>
  <c r="AC2031" i="1"/>
  <c r="AF2031" i="1"/>
  <c r="AH2031" i="1"/>
  <c r="AC2032" i="1"/>
  <c r="AF2032" i="1"/>
  <c r="AH2032" i="1"/>
  <c r="AC2033" i="1"/>
  <c r="AF2033" i="1"/>
  <c r="AH2033" i="1"/>
  <c r="AC2034" i="1"/>
  <c r="AF2034" i="1"/>
  <c r="AH2034" i="1"/>
  <c r="AC2035" i="1"/>
  <c r="AF2035" i="1"/>
  <c r="AH2035" i="1"/>
  <c r="AC2036" i="1"/>
  <c r="AF2036" i="1"/>
  <c r="AH2036" i="1"/>
  <c r="AC2037" i="1"/>
  <c r="AF2037" i="1"/>
  <c r="AH2037" i="1"/>
  <c r="AC2038" i="1"/>
  <c r="AF2038" i="1"/>
  <c r="AH2038" i="1"/>
  <c r="AC2039" i="1"/>
  <c r="AF2039" i="1"/>
  <c r="AH2039" i="1"/>
  <c r="AC2040" i="1"/>
  <c r="AF2040" i="1"/>
  <c r="AH2040" i="1"/>
  <c r="AC2041" i="1"/>
  <c r="AF2041" i="1"/>
  <c r="AH2041" i="1"/>
  <c r="AC2042" i="1"/>
  <c r="AF2042" i="1"/>
  <c r="AH2042" i="1"/>
  <c r="AC2043" i="1"/>
  <c r="AF2043" i="1"/>
  <c r="AH2043" i="1"/>
  <c r="AC2044" i="1"/>
  <c r="AF2044" i="1"/>
  <c r="AH2044" i="1"/>
  <c r="AC2045" i="1"/>
  <c r="AF2045" i="1"/>
  <c r="AH2045" i="1"/>
  <c r="AC2046" i="1"/>
  <c r="AF2046" i="1"/>
  <c r="AH2046" i="1"/>
  <c r="AC2047" i="1"/>
  <c r="AF2047" i="1"/>
  <c r="AH2047" i="1"/>
  <c r="AC2048" i="1"/>
  <c r="AF2048" i="1"/>
  <c r="AH2048" i="1"/>
  <c r="AC2049" i="1"/>
  <c r="AF2049" i="1"/>
  <c r="AH2049" i="1"/>
  <c r="AC2050" i="1"/>
  <c r="AF2050" i="1"/>
  <c r="AH2050" i="1"/>
  <c r="AC2051" i="1"/>
  <c r="AF2051" i="1"/>
  <c r="AH2051" i="1"/>
  <c r="AC2052" i="1"/>
  <c r="AF2052" i="1"/>
  <c r="AH2052" i="1"/>
  <c r="AC2053" i="1"/>
  <c r="AF2053" i="1"/>
  <c r="AH2053" i="1"/>
  <c r="AC2054" i="1"/>
  <c r="AF2054" i="1"/>
  <c r="AH2054" i="1"/>
  <c r="AC2055" i="1"/>
  <c r="AF2055" i="1"/>
  <c r="AH2055" i="1"/>
  <c r="AC2056" i="1"/>
  <c r="AF2056" i="1"/>
  <c r="AH2056" i="1"/>
  <c r="AC2057" i="1"/>
  <c r="AF2057" i="1"/>
  <c r="AH2057" i="1"/>
  <c r="AC2058" i="1"/>
  <c r="AF2058" i="1"/>
  <c r="AH2058" i="1"/>
  <c r="AC2059" i="1"/>
  <c r="AF2059" i="1"/>
  <c r="AH2059" i="1"/>
  <c r="AC2060" i="1"/>
  <c r="AF2060" i="1"/>
  <c r="AH2060" i="1"/>
  <c r="AC2061" i="1"/>
  <c r="AF2061" i="1"/>
  <c r="AH2061" i="1"/>
  <c r="AC2062" i="1"/>
  <c r="AF2062" i="1"/>
  <c r="AH2062" i="1"/>
  <c r="AC2063" i="1"/>
  <c r="AF2063" i="1"/>
  <c r="AH2063" i="1"/>
  <c r="AC2064" i="1"/>
  <c r="AF2064" i="1"/>
  <c r="AH2064" i="1"/>
  <c r="AC2065" i="1"/>
  <c r="AF2065" i="1"/>
  <c r="AH2065" i="1"/>
  <c r="AC2066" i="1"/>
  <c r="AF2066" i="1"/>
  <c r="AH2066" i="1"/>
  <c r="AC2067" i="1"/>
  <c r="AF2067" i="1"/>
  <c r="AH2067" i="1"/>
  <c r="AC2068" i="1"/>
  <c r="AF2068" i="1"/>
  <c r="AH2068" i="1"/>
  <c r="AC2069" i="1"/>
  <c r="AF2069" i="1"/>
  <c r="AH2069" i="1"/>
  <c r="AC2070" i="1"/>
  <c r="AF2070" i="1"/>
  <c r="AH2070" i="1"/>
  <c r="AC2071" i="1"/>
  <c r="AF2071" i="1"/>
  <c r="AH2071" i="1"/>
  <c r="AC2072" i="1"/>
  <c r="AF2072" i="1"/>
  <c r="AH2072" i="1"/>
  <c r="AC2073" i="1"/>
  <c r="AF2073" i="1"/>
  <c r="AH2073" i="1"/>
  <c r="AC2074" i="1"/>
  <c r="AF2074" i="1"/>
  <c r="AH2074" i="1"/>
  <c r="AC2075" i="1"/>
  <c r="AF2075" i="1"/>
  <c r="AH2075" i="1"/>
  <c r="AC2076" i="1"/>
  <c r="AF2076" i="1"/>
  <c r="AH2076" i="1"/>
  <c r="AC2077" i="1"/>
  <c r="AF2077" i="1"/>
  <c r="AH2077" i="1"/>
  <c r="AC2078" i="1"/>
  <c r="AF2078" i="1"/>
  <c r="AH2078" i="1"/>
  <c r="AC2079" i="1"/>
  <c r="AF2079" i="1"/>
  <c r="AH2079" i="1"/>
  <c r="AC2080" i="1"/>
  <c r="AF2080" i="1"/>
  <c r="AH2080" i="1"/>
  <c r="AC2081" i="1"/>
  <c r="AF2081" i="1"/>
  <c r="AH2081" i="1"/>
  <c r="AC2082" i="1"/>
  <c r="AF2082" i="1"/>
  <c r="AH2082" i="1"/>
  <c r="AC2083" i="1"/>
  <c r="AF2083" i="1"/>
  <c r="AH2083" i="1"/>
  <c r="AC2084" i="1"/>
  <c r="AF2084" i="1"/>
  <c r="AH2084" i="1"/>
  <c r="AC2085" i="1"/>
  <c r="AF2085" i="1"/>
  <c r="AH2085" i="1"/>
  <c r="AC2086" i="1"/>
  <c r="AF2086" i="1"/>
  <c r="AH2086" i="1"/>
  <c r="AC2087" i="1"/>
  <c r="AF2087" i="1"/>
  <c r="AH2087" i="1"/>
  <c r="AC2088" i="1"/>
  <c r="AF2088" i="1"/>
  <c r="AH2088" i="1"/>
  <c r="AC2089" i="1"/>
  <c r="AF2089" i="1"/>
  <c r="AH2089" i="1"/>
  <c r="AC2090" i="1"/>
  <c r="AF2090" i="1"/>
  <c r="AH2090" i="1"/>
  <c r="AC2091" i="1"/>
  <c r="AF2091" i="1"/>
  <c r="AH2091" i="1"/>
  <c r="AC2092" i="1"/>
  <c r="AF2092" i="1"/>
  <c r="AH2092" i="1"/>
  <c r="AC2093" i="1"/>
  <c r="AF2093" i="1"/>
  <c r="AH2093" i="1"/>
  <c r="AC2094" i="1"/>
  <c r="AF2094" i="1"/>
  <c r="AH2094" i="1"/>
  <c r="AC2095" i="1"/>
  <c r="AF2095" i="1"/>
  <c r="AH2095" i="1"/>
  <c r="AC2096" i="1"/>
  <c r="AF2096" i="1"/>
  <c r="AH2096" i="1"/>
  <c r="AC2097" i="1"/>
  <c r="AF2097" i="1"/>
  <c r="AH2097" i="1"/>
  <c r="AC2098" i="1"/>
  <c r="AF2098" i="1"/>
  <c r="AH2098" i="1"/>
  <c r="AC2099" i="1"/>
  <c r="AF2099" i="1"/>
  <c r="AH2099" i="1"/>
  <c r="AC2100" i="1"/>
  <c r="AF2100" i="1"/>
  <c r="AH2100" i="1"/>
  <c r="AC2101" i="1"/>
  <c r="AF2101" i="1"/>
  <c r="AH2101" i="1"/>
  <c r="AC2102" i="1"/>
  <c r="AF2102" i="1"/>
  <c r="AH2102" i="1"/>
  <c r="AC2103" i="1"/>
  <c r="AF2103" i="1"/>
  <c r="AH2103" i="1"/>
  <c r="AC2104" i="1"/>
  <c r="AF2104" i="1"/>
  <c r="AH2104" i="1"/>
  <c r="AC2105" i="1"/>
  <c r="AF2105" i="1"/>
  <c r="AH2105" i="1"/>
  <c r="AC2106" i="1"/>
  <c r="AF2106" i="1"/>
  <c r="AH2106" i="1"/>
  <c r="AC2107" i="1"/>
  <c r="AF2107" i="1"/>
  <c r="AH2107" i="1"/>
  <c r="AC2108" i="1"/>
  <c r="AF2108" i="1"/>
  <c r="AH2108" i="1"/>
  <c r="AC2109" i="1"/>
  <c r="AF2109" i="1"/>
  <c r="AH2109" i="1"/>
  <c r="AC2110" i="1"/>
  <c r="AF2110" i="1"/>
  <c r="AH2110" i="1"/>
  <c r="AC2111" i="1"/>
  <c r="AF2111" i="1"/>
  <c r="AH2111" i="1"/>
  <c r="AC2112" i="1"/>
  <c r="AF2112" i="1"/>
  <c r="AH2112" i="1"/>
  <c r="AC2113" i="1"/>
  <c r="AF2113" i="1"/>
  <c r="AH2113" i="1"/>
  <c r="AC2114" i="1"/>
  <c r="AF2114" i="1"/>
  <c r="AH2114" i="1"/>
  <c r="AC2115" i="1"/>
  <c r="AF2115" i="1"/>
  <c r="AH2115" i="1"/>
  <c r="AC2116" i="1"/>
  <c r="AF2116" i="1"/>
  <c r="AH2116" i="1"/>
  <c r="AC2117" i="1"/>
  <c r="AF2117" i="1"/>
  <c r="AH2117" i="1"/>
  <c r="AC2118" i="1"/>
  <c r="AF2118" i="1"/>
  <c r="AH2118" i="1"/>
  <c r="AC2119" i="1"/>
  <c r="AF2119" i="1"/>
  <c r="AH2119" i="1"/>
  <c r="AC2120" i="1"/>
  <c r="AF2120" i="1"/>
  <c r="AH2120" i="1"/>
  <c r="AC2121" i="1"/>
  <c r="AF2121" i="1"/>
  <c r="AH2121" i="1"/>
  <c r="AC2122" i="1"/>
  <c r="AF2122" i="1"/>
  <c r="AH2122" i="1"/>
  <c r="AC2123" i="1"/>
  <c r="AF2123" i="1"/>
  <c r="AH2123" i="1"/>
  <c r="AC2124" i="1"/>
  <c r="AF2124" i="1"/>
  <c r="AH2124" i="1"/>
  <c r="AC2125" i="1"/>
  <c r="AF2125" i="1"/>
  <c r="AH2125" i="1"/>
  <c r="AC2126" i="1"/>
  <c r="AF2126" i="1"/>
  <c r="AH2126" i="1"/>
  <c r="AC2127" i="1"/>
  <c r="AF2127" i="1"/>
  <c r="AH2127" i="1"/>
  <c r="AC2128" i="1"/>
  <c r="AF2128" i="1"/>
  <c r="AH2128" i="1"/>
  <c r="AC2129" i="1"/>
  <c r="AF2129" i="1"/>
  <c r="AH2129" i="1"/>
  <c r="AC2130" i="1"/>
  <c r="AF2130" i="1"/>
  <c r="AH2130" i="1"/>
  <c r="AC2131" i="1"/>
  <c r="AF2131" i="1"/>
  <c r="AH2131" i="1"/>
  <c r="AC2132" i="1"/>
  <c r="AF2132" i="1"/>
  <c r="AH2132" i="1"/>
  <c r="AC2133" i="1"/>
  <c r="AF2133" i="1"/>
  <c r="AH2133" i="1"/>
  <c r="AC2134" i="1"/>
  <c r="AF2134" i="1"/>
  <c r="AH2134" i="1"/>
  <c r="AC2135" i="1"/>
  <c r="AF2135" i="1"/>
  <c r="AH2135" i="1"/>
  <c r="AC2136" i="1"/>
  <c r="AF2136" i="1"/>
  <c r="AH2136" i="1"/>
  <c r="AC2137" i="1"/>
  <c r="AF2137" i="1"/>
  <c r="AH2137" i="1"/>
  <c r="AC2138" i="1"/>
  <c r="AF2138" i="1"/>
  <c r="AH2138" i="1"/>
  <c r="AC2139" i="1"/>
  <c r="AF2139" i="1"/>
  <c r="AH2139" i="1"/>
  <c r="AC2140" i="1"/>
  <c r="AF2140" i="1"/>
  <c r="AH2140" i="1"/>
  <c r="AC2141" i="1"/>
  <c r="AF2141" i="1"/>
  <c r="AH2141" i="1"/>
  <c r="AC2142" i="1"/>
  <c r="AF2142" i="1"/>
  <c r="AH2142" i="1"/>
  <c r="AC2143" i="1"/>
  <c r="AF2143" i="1"/>
  <c r="AH2143" i="1"/>
  <c r="AC2144" i="1"/>
  <c r="AF2144" i="1"/>
  <c r="AH2144" i="1"/>
  <c r="AC2145" i="1"/>
  <c r="AF2145" i="1"/>
  <c r="AH2145" i="1"/>
  <c r="AC2146" i="1"/>
  <c r="AF2146" i="1"/>
  <c r="AH2146" i="1"/>
  <c r="AC2147" i="1"/>
  <c r="AF2147" i="1"/>
  <c r="AH2147" i="1"/>
  <c r="AC2148" i="1"/>
  <c r="AF2148" i="1"/>
  <c r="AH2148" i="1"/>
  <c r="AC2149" i="1"/>
  <c r="AF2149" i="1"/>
  <c r="AH2149" i="1"/>
  <c r="AC2150" i="1"/>
  <c r="AF2150" i="1"/>
  <c r="AH2150" i="1"/>
  <c r="AC2151" i="1"/>
  <c r="AF2151" i="1"/>
  <c r="AH2151" i="1"/>
  <c r="AC2152" i="1"/>
  <c r="AF2152" i="1"/>
  <c r="AH2152" i="1"/>
  <c r="AC2153" i="1"/>
  <c r="AF2153" i="1"/>
  <c r="AH2153" i="1"/>
  <c r="AC2154" i="1"/>
  <c r="AF2154" i="1"/>
  <c r="AH2154" i="1"/>
  <c r="AC2155" i="1"/>
  <c r="AF2155" i="1"/>
  <c r="AH2155" i="1"/>
  <c r="AC2156" i="1"/>
  <c r="AF2156" i="1"/>
  <c r="AH2156" i="1"/>
  <c r="AC2157" i="1"/>
  <c r="AF2157" i="1"/>
  <c r="AH2157" i="1"/>
  <c r="AC2158" i="1"/>
  <c r="AF2158" i="1"/>
  <c r="AH2158" i="1"/>
  <c r="AC2159" i="1"/>
  <c r="AF2159" i="1"/>
  <c r="AH2159" i="1"/>
  <c r="AC2160" i="1"/>
  <c r="AF2160" i="1"/>
  <c r="AH2160" i="1"/>
  <c r="AC2161" i="1"/>
  <c r="AF2161" i="1"/>
  <c r="AH2161" i="1"/>
  <c r="AC2162" i="1"/>
  <c r="AF2162" i="1"/>
  <c r="AH2162" i="1"/>
  <c r="AC2163" i="1"/>
  <c r="AF2163" i="1"/>
  <c r="AH2163" i="1"/>
  <c r="AC2164" i="1"/>
  <c r="AF2164" i="1"/>
  <c r="AH2164" i="1"/>
  <c r="AC2165" i="1"/>
  <c r="AF2165" i="1"/>
  <c r="AH2165" i="1"/>
  <c r="AC2166" i="1"/>
  <c r="AF2166" i="1"/>
  <c r="AH2166" i="1"/>
  <c r="AC2167" i="1"/>
  <c r="AF2167" i="1"/>
  <c r="AH2167" i="1"/>
  <c r="AC2168" i="1"/>
  <c r="AF2168" i="1"/>
  <c r="AH2168" i="1"/>
  <c r="AC2169" i="1"/>
  <c r="AF2169" i="1"/>
  <c r="AH2169" i="1"/>
  <c r="AC2170" i="1"/>
  <c r="AF2170" i="1"/>
  <c r="AH2170" i="1"/>
  <c r="AC2171" i="1"/>
  <c r="AF2171" i="1"/>
  <c r="AH2171" i="1"/>
  <c r="AC2172" i="1"/>
  <c r="AF2172" i="1"/>
  <c r="AH2172" i="1"/>
  <c r="AC2173" i="1"/>
  <c r="AF2173" i="1"/>
  <c r="AH2173" i="1"/>
  <c r="AC2174" i="1"/>
  <c r="AF2174" i="1"/>
  <c r="AH2174" i="1"/>
  <c r="AC2175" i="1"/>
  <c r="AF2175" i="1"/>
  <c r="AH2175" i="1"/>
  <c r="AC2176" i="1"/>
  <c r="AF2176" i="1"/>
  <c r="AH2176" i="1"/>
  <c r="AC2177" i="1"/>
  <c r="AF2177" i="1"/>
  <c r="AH2177" i="1"/>
  <c r="AC2178" i="1"/>
  <c r="AF2178" i="1"/>
  <c r="AH2178" i="1"/>
  <c r="AC2179" i="1"/>
  <c r="AF2179" i="1"/>
  <c r="AH2179" i="1"/>
  <c r="AC2180" i="1"/>
  <c r="AF2180" i="1"/>
  <c r="AH2180" i="1"/>
  <c r="AC2181" i="1"/>
  <c r="AF2181" i="1"/>
  <c r="AH2181" i="1"/>
  <c r="AC2182" i="1"/>
  <c r="AF2182" i="1"/>
  <c r="AH2182" i="1"/>
  <c r="AC2183" i="1"/>
  <c r="AF2183" i="1"/>
  <c r="AH2183" i="1"/>
  <c r="AC2184" i="1"/>
  <c r="AF2184" i="1"/>
  <c r="AH2184" i="1"/>
  <c r="AC2185" i="1"/>
  <c r="AF2185" i="1"/>
  <c r="AH2185" i="1"/>
  <c r="AC2186" i="1"/>
  <c r="AF2186" i="1"/>
  <c r="AH2186" i="1"/>
  <c r="AC2187" i="1"/>
  <c r="AF2187" i="1"/>
  <c r="AH2187" i="1"/>
  <c r="AC2188" i="1"/>
  <c r="AF2188" i="1"/>
  <c r="AH2188" i="1"/>
  <c r="AC2189" i="1"/>
  <c r="AF2189" i="1"/>
  <c r="AH2189" i="1"/>
  <c r="AC2190" i="1"/>
  <c r="AF2190" i="1"/>
  <c r="AH2190" i="1"/>
  <c r="AC2191" i="1"/>
  <c r="AF2191" i="1"/>
  <c r="AH2191" i="1"/>
  <c r="AC2192" i="1"/>
  <c r="AF2192" i="1"/>
  <c r="AH2192" i="1"/>
  <c r="AC2193" i="1"/>
  <c r="AF2193" i="1"/>
  <c r="AH2193" i="1"/>
  <c r="AC2194" i="1"/>
  <c r="AF2194" i="1"/>
  <c r="AH2194" i="1"/>
  <c r="AC2195" i="1"/>
  <c r="AF2195" i="1"/>
  <c r="AH2195" i="1"/>
  <c r="AC2196" i="1"/>
  <c r="AF2196" i="1"/>
  <c r="AH2196" i="1"/>
  <c r="AC2197" i="1"/>
  <c r="AF2197" i="1"/>
  <c r="AH2197" i="1"/>
  <c r="AC2198" i="1"/>
  <c r="AF2198" i="1"/>
  <c r="AH2198" i="1"/>
  <c r="AC2199" i="1"/>
  <c r="AF2199" i="1"/>
  <c r="AH2199" i="1"/>
  <c r="AC2200" i="1"/>
  <c r="AF2200" i="1"/>
  <c r="AH2200" i="1"/>
  <c r="AC2201" i="1"/>
  <c r="AF2201" i="1"/>
  <c r="AH2201" i="1"/>
  <c r="AC2202" i="1"/>
  <c r="AF2202" i="1"/>
  <c r="AH2202" i="1"/>
  <c r="AC2203" i="1"/>
  <c r="AF2203" i="1"/>
  <c r="AH2203" i="1"/>
  <c r="AC2204" i="1"/>
  <c r="AF2204" i="1"/>
  <c r="AH2204" i="1"/>
  <c r="AC2205" i="1"/>
  <c r="AF2205" i="1"/>
  <c r="AH2205" i="1"/>
  <c r="AC2206" i="1"/>
  <c r="AF2206" i="1"/>
  <c r="AH2206" i="1"/>
  <c r="AC2207" i="1"/>
  <c r="AF2207" i="1"/>
  <c r="AH2207" i="1"/>
  <c r="AC2208" i="1"/>
  <c r="AF2208" i="1"/>
  <c r="AH2208" i="1"/>
  <c r="AC2209" i="1"/>
  <c r="AF2209" i="1"/>
  <c r="AH2209" i="1"/>
  <c r="AC2210" i="1"/>
  <c r="AF2210" i="1"/>
  <c r="AH2210" i="1"/>
  <c r="AC2211" i="1"/>
  <c r="AF2211" i="1"/>
  <c r="AH2211" i="1"/>
  <c r="AC2212" i="1"/>
  <c r="AF2212" i="1"/>
  <c r="AH2212" i="1"/>
  <c r="AC2213" i="1"/>
  <c r="AF2213" i="1"/>
  <c r="AH2213" i="1"/>
  <c r="AC2214" i="1"/>
  <c r="AF2214" i="1"/>
  <c r="AH2214" i="1"/>
  <c r="AC2215" i="1"/>
  <c r="AF2215" i="1"/>
  <c r="AH2215" i="1"/>
  <c r="AC2216" i="1"/>
  <c r="AF2216" i="1"/>
  <c r="AH2216" i="1"/>
  <c r="AC2217" i="1"/>
  <c r="AF2217" i="1"/>
  <c r="AH2217" i="1"/>
  <c r="AC2218" i="1"/>
  <c r="AF2218" i="1"/>
  <c r="AH2218" i="1"/>
  <c r="AC2219" i="1"/>
  <c r="AF2219" i="1"/>
  <c r="AH2219" i="1"/>
  <c r="AC2220" i="1"/>
  <c r="AF2220" i="1"/>
  <c r="AH2220" i="1"/>
  <c r="AC2221" i="1"/>
  <c r="AF2221" i="1"/>
  <c r="AH2221" i="1"/>
  <c r="AC2222" i="1"/>
  <c r="AF2222" i="1"/>
  <c r="AH2222" i="1"/>
  <c r="AC2223" i="1"/>
  <c r="AF2223" i="1"/>
  <c r="AH2223" i="1"/>
  <c r="AC2224" i="1"/>
  <c r="AF2224" i="1"/>
  <c r="AH2224" i="1"/>
  <c r="AC2225" i="1"/>
  <c r="AF2225" i="1"/>
  <c r="AH2225" i="1"/>
  <c r="AC2226" i="1"/>
  <c r="AF2226" i="1"/>
  <c r="AH2226" i="1"/>
  <c r="AC2227" i="1"/>
  <c r="AF2227" i="1"/>
  <c r="AH2227" i="1"/>
  <c r="AC2228" i="1"/>
  <c r="AF2228" i="1"/>
  <c r="AH2228" i="1"/>
  <c r="AC2229" i="1"/>
  <c r="AF2229" i="1"/>
  <c r="AH2229" i="1"/>
  <c r="AC2230" i="1"/>
  <c r="AF2230" i="1"/>
  <c r="AH2230" i="1"/>
  <c r="AC2231" i="1"/>
  <c r="AF2231" i="1"/>
  <c r="AH2231" i="1"/>
  <c r="AC2232" i="1"/>
  <c r="AF2232" i="1"/>
  <c r="AH2232" i="1"/>
  <c r="AC2233" i="1"/>
  <c r="AF2233" i="1"/>
  <c r="AH2233" i="1"/>
  <c r="AC2234" i="1"/>
  <c r="AF2234" i="1"/>
  <c r="AH2234" i="1"/>
  <c r="AC2235" i="1"/>
  <c r="AF2235" i="1"/>
  <c r="AH2235" i="1"/>
  <c r="AC2236" i="1"/>
  <c r="AF2236" i="1"/>
  <c r="AH2236" i="1"/>
  <c r="AC2237" i="1"/>
  <c r="AF2237" i="1"/>
  <c r="AH2237" i="1"/>
  <c r="AC2238" i="1"/>
  <c r="AF2238" i="1"/>
  <c r="AH2238" i="1"/>
  <c r="AC2239" i="1"/>
  <c r="AF2239" i="1"/>
  <c r="AH2239" i="1"/>
  <c r="AC2240" i="1"/>
  <c r="AF2240" i="1"/>
  <c r="AH2240" i="1"/>
  <c r="AC2241" i="1"/>
  <c r="AF2241" i="1"/>
  <c r="AH2241" i="1"/>
  <c r="AC2242" i="1"/>
  <c r="AF2242" i="1"/>
  <c r="AH2242" i="1"/>
  <c r="AC2243" i="1"/>
  <c r="AF2243" i="1"/>
  <c r="AH2243" i="1"/>
  <c r="AC2244" i="1"/>
  <c r="AF2244" i="1"/>
  <c r="AH2244" i="1"/>
  <c r="AC2245" i="1"/>
  <c r="AF2245" i="1"/>
  <c r="AH2245" i="1"/>
  <c r="AC2246" i="1"/>
  <c r="AF2246" i="1"/>
  <c r="AH2246" i="1"/>
  <c r="AC2247" i="1"/>
  <c r="AF2247" i="1"/>
  <c r="AH2247" i="1"/>
  <c r="AC2248" i="1"/>
  <c r="AF2248" i="1"/>
  <c r="AH2248" i="1"/>
  <c r="AC2249" i="1"/>
  <c r="AF2249" i="1"/>
  <c r="AH2249" i="1"/>
  <c r="AC2250" i="1"/>
  <c r="AF2250" i="1"/>
  <c r="AH2250" i="1"/>
  <c r="AC2251" i="1"/>
  <c r="AF2251" i="1"/>
  <c r="AH2251" i="1"/>
  <c r="AC2252" i="1"/>
  <c r="AF2252" i="1"/>
  <c r="AH2252" i="1"/>
  <c r="AC2253" i="1"/>
  <c r="AF2253" i="1"/>
  <c r="AH2253" i="1"/>
  <c r="AC2254" i="1"/>
  <c r="AF2254" i="1"/>
  <c r="AH2254" i="1"/>
  <c r="AC2255" i="1"/>
  <c r="AF2255" i="1"/>
  <c r="AH2255" i="1"/>
  <c r="AC2256" i="1"/>
  <c r="AF2256" i="1"/>
  <c r="AH2256" i="1"/>
  <c r="AC2257" i="1"/>
  <c r="AF2257" i="1"/>
  <c r="AH2257" i="1"/>
  <c r="AC2258" i="1"/>
  <c r="AF2258" i="1"/>
  <c r="AH2258" i="1"/>
  <c r="AC2259" i="1"/>
  <c r="AF2259" i="1"/>
  <c r="AH2259" i="1"/>
  <c r="AC2260" i="1"/>
  <c r="AF2260" i="1"/>
  <c r="AH2260" i="1"/>
  <c r="AC2261" i="1"/>
  <c r="AF2261" i="1"/>
  <c r="AH2261" i="1"/>
  <c r="AC2262" i="1"/>
  <c r="AF2262" i="1"/>
  <c r="AH2262" i="1"/>
  <c r="AC2263" i="1"/>
  <c r="AF2263" i="1"/>
  <c r="AH2263" i="1"/>
  <c r="AC2264" i="1"/>
  <c r="AF2264" i="1"/>
  <c r="AH2264" i="1"/>
  <c r="AC2265" i="1"/>
  <c r="AF2265" i="1"/>
  <c r="AH2265" i="1"/>
  <c r="AC2266" i="1"/>
  <c r="AF2266" i="1"/>
  <c r="AH2266" i="1"/>
  <c r="AC2267" i="1"/>
  <c r="AF2267" i="1"/>
  <c r="AH2267" i="1"/>
  <c r="AC2268" i="1"/>
  <c r="AF2268" i="1"/>
  <c r="AH2268" i="1"/>
  <c r="AC2269" i="1"/>
  <c r="AF2269" i="1"/>
  <c r="AH2269" i="1"/>
  <c r="AC2270" i="1"/>
  <c r="AF2270" i="1"/>
  <c r="AH2270" i="1"/>
  <c r="AC2271" i="1"/>
  <c r="AF2271" i="1"/>
  <c r="AH2271" i="1"/>
  <c r="AC2272" i="1"/>
  <c r="AF2272" i="1"/>
  <c r="AH2272" i="1"/>
  <c r="AC2273" i="1"/>
  <c r="AF2273" i="1"/>
  <c r="AH2273" i="1"/>
  <c r="AC2274" i="1"/>
  <c r="AF2274" i="1"/>
  <c r="AH2274" i="1"/>
  <c r="AC2275" i="1"/>
  <c r="AF2275" i="1"/>
  <c r="AH2275" i="1"/>
  <c r="AC2276" i="1"/>
  <c r="AF2276" i="1"/>
  <c r="AH2276" i="1"/>
  <c r="AC2277" i="1"/>
  <c r="AF2277" i="1"/>
  <c r="AH2277" i="1"/>
  <c r="AC2278" i="1"/>
  <c r="AF2278" i="1"/>
  <c r="AH2278" i="1"/>
  <c r="AC2279" i="1"/>
  <c r="AF2279" i="1"/>
  <c r="AH2279" i="1"/>
  <c r="AC2280" i="1"/>
  <c r="AF2280" i="1"/>
  <c r="AH2280" i="1"/>
  <c r="AC2281" i="1"/>
  <c r="AF2281" i="1"/>
  <c r="AH2281" i="1"/>
  <c r="AC2282" i="1"/>
  <c r="AF2282" i="1"/>
  <c r="AH2282" i="1"/>
  <c r="AC2283" i="1"/>
  <c r="AF2283" i="1"/>
  <c r="AH2283" i="1"/>
  <c r="AC2284" i="1"/>
  <c r="AF2284" i="1"/>
  <c r="AH2284" i="1"/>
  <c r="AC2285" i="1"/>
  <c r="AF2285" i="1"/>
  <c r="AH2285" i="1"/>
  <c r="AC2286" i="1"/>
  <c r="AF2286" i="1"/>
  <c r="AH2286" i="1"/>
  <c r="AC2287" i="1"/>
  <c r="AF2287" i="1"/>
  <c r="AH2287" i="1"/>
  <c r="AC2288" i="1"/>
  <c r="AF2288" i="1"/>
  <c r="AH2288" i="1"/>
  <c r="AC2289" i="1"/>
  <c r="AF2289" i="1"/>
  <c r="AH2289" i="1"/>
  <c r="AC2290" i="1"/>
  <c r="AF2290" i="1"/>
  <c r="AH2290" i="1"/>
  <c r="AC2291" i="1"/>
  <c r="AF2291" i="1"/>
  <c r="AH2291" i="1"/>
  <c r="AC2292" i="1"/>
  <c r="AF2292" i="1"/>
  <c r="AH2292" i="1"/>
  <c r="AC2293" i="1"/>
  <c r="AF2293" i="1"/>
  <c r="AH2293" i="1"/>
  <c r="AC2294" i="1"/>
  <c r="AF2294" i="1"/>
  <c r="AH2294" i="1"/>
  <c r="AC2295" i="1"/>
  <c r="AF2295" i="1"/>
  <c r="AH2295" i="1"/>
  <c r="AC2296" i="1"/>
  <c r="AF2296" i="1"/>
  <c r="AH2296" i="1"/>
  <c r="AC2297" i="1"/>
  <c r="AF2297" i="1"/>
  <c r="AH2297" i="1"/>
  <c r="AC2298" i="1"/>
  <c r="AF2298" i="1"/>
  <c r="AH2298" i="1"/>
  <c r="AC2299" i="1"/>
  <c r="AF2299" i="1"/>
  <c r="AH2299" i="1"/>
  <c r="AC2300" i="1"/>
  <c r="AF2300" i="1"/>
  <c r="AH2300" i="1"/>
  <c r="AC2301" i="1"/>
  <c r="AF2301" i="1"/>
  <c r="AH2301" i="1"/>
  <c r="AC2302" i="1"/>
  <c r="AF2302" i="1"/>
  <c r="AH2302" i="1"/>
  <c r="AC2303" i="1"/>
  <c r="AF2303" i="1"/>
  <c r="AH2303" i="1"/>
  <c r="AC2304" i="1"/>
  <c r="AF2304" i="1"/>
  <c r="AH2304" i="1"/>
  <c r="AC2305" i="1"/>
  <c r="AF2305" i="1"/>
  <c r="AH2305" i="1"/>
  <c r="AC2306" i="1"/>
  <c r="AF2306" i="1"/>
  <c r="AH2306" i="1"/>
  <c r="AC2307" i="1"/>
  <c r="AF2307" i="1"/>
  <c r="AH2307" i="1"/>
  <c r="AC2308" i="1"/>
  <c r="AF2308" i="1"/>
  <c r="AH2308" i="1"/>
  <c r="AC2309" i="1"/>
  <c r="AF2309" i="1"/>
  <c r="AH2309" i="1"/>
  <c r="AC2310" i="1"/>
  <c r="AF2310" i="1"/>
  <c r="AH2310" i="1"/>
  <c r="AC2311" i="1"/>
  <c r="AF2311" i="1"/>
  <c r="AH2311" i="1"/>
  <c r="AC2312" i="1"/>
  <c r="AF2312" i="1"/>
  <c r="AH2312" i="1"/>
  <c r="AC2313" i="1"/>
  <c r="AF2313" i="1"/>
  <c r="AH2313" i="1"/>
  <c r="AC2314" i="1"/>
  <c r="AF2314" i="1"/>
  <c r="AH2314" i="1"/>
  <c r="AC2315" i="1"/>
  <c r="AF2315" i="1"/>
  <c r="AH2315" i="1"/>
  <c r="AC2316" i="1"/>
  <c r="AF2316" i="1"/>
  <c r="AH2316" i="1"/>
  <c r="AC2317" i="1"/>
  <c r="AF2317" i="1"/>
  <c r="AH2317" i="1"/>
  <c r="AC2318" i="1"/>
  <c r="AF2318" i="1"/>
  <c r="AH2318" i="1"/>
  <c r="AC2319" i="1"/>
  <c r="AF2319" i="1"/>
  <c r="AH2319" i="1"/>
  <c r="AC2320" i="1"/>
  <c r="AF2320" i="1"/>
  <c r="AH2320" i="1"/>
  <c r="AC2321" i="1"/>
  <c r="AF2321" i="1"/>
  <c r="AH2321" i="1"/>
  <c r="AC2322" i="1"/>
  <c r="AF2322" i="1"/>
  <c r="AH2322" i="1"/>
  <c r="AC2323" i="1"/>
  <c r="AF2323" i="1"/>
  <c r="AH2323" i="1"/>
  <c r="AC2324" i="1"/>
  <c r="AF2324" i="1"/>
  <c r="AH2324" i="1"/>
  <c r="AC2325" i="1"/>
  <c r="AF2325" i="1"/>
  <c r="AH2325" i="1"/>
  <c r="AC2326" i="1"/>
  <c r="AF2326" i="1"/>
  <c r="AH2326" i="1"/>
  <c r="AC2327" i="1"/>
  <c r="AF2327" i="1"/>
  <c r="AH2327" i="1"/>
  <c r="AC2328" i="1"/>
  <c r="AF2328" i="1"/>
  <c r="AH2328" i="1"/>
  <c r="AC2329" i="1"/>
  <c r="AF2329" i="1"/>
  <c r="AH2329" i="1"/>
  <c r="AC2330" i="1"/>
  <c r="AF2330" i="1"/>
  <c r="AH2330" i="1"/>
  <c r="AC2331" i="1"/>
  <c r="AF2331" i="1"/>
  <c r="AH2331" i="1"/>
  <c r="AC2332" i="1"/>
  <c r="AF2332" i="1"/>
  <c r="AH2332" i="1"/>
  <c r="AC2333" i="1"/>
  <c r="AF2333" i="1"/>
  <c r="AH2333" i="1"/>
  <c r="AC2334" i="1"/>
  <c r="AF2334" i="1"/>
  <c r="AH2334" i="1"/>
  <c r="AC2335" i="1"/>
  <c r="AF2335" i="1"/>
  <c r="AH2335" i="1"/>
  <c r="AC2336" i="1"/>
  <c r="AF2336" i="1"/>
  <c r="AH2336" i="1"/>
  <c r="AC2337" i="1"/>
  <c r="AF2337" i="1"/>
  <c r="AH2337" i="1"/>
  <c r="AC2338" i="1"/>
  <c r="AF2338" i="1"/>
  <c r="AH2338" i="1"/>
  <c r="AC2339" i="1"/>
  <c r="AF2339" i="1"/>
  <c r="AH2339" i="1"/>
  <c r="AC2340" i="1"/>
  <c r="AF2340" i="1"/>
  <c r="AH2340" i="1"/>
  <c r="AC2341" i="1"/>
  <c r="AF2341" i="1"/>
  <c r="AH2341" i="1"/>
  <c r="AC2342" i="1"/>
  <c r="AF2342" i="1"/>
  <c r="AH2342" i="1"/>
  <c r="AC2343" i="1"/>
  <c r="AF2343" i="1"/>
  <c r="AH2343" i="1"/>
  <c r="AC2344" i="1"/>
  <c r="AF2344" i="1"/>
  <c r="AH2344" i="1"/>
  <c r="AC2345" i="1"/>
  <c r="AF2345" i="1"/>
  <c r="AH2345" i="1"/>
  <c r="AC2346" i="1"/>
  <c r="AF2346" i="1"/>
  <c r="AH2346" i="1"/>
  <c r="AC2347" i="1"/>
  <c r="AF2347" i="1"/>
  <c r="AH2347" i="1"/>
  <c r="AC2348" i="1"/>
  <c r="AF2348" i="1"/>
  <c r="AH2348" i="1"/>
  <c r="AC2349" i="1"/>
  <c r="AF2349" i="1"/>
  <c r="AH2349" i="1"/>
  <c r="AC2350" i="1"/>
  <c r="AF2350" i="1"/>
  <c r="AH2350" i="1"/>
  <c r="AC2351" i="1"/>
  <c r="AF2351" i="1"/>
  <c r="AH2351" i="1"/>
  <c r="AC2352" i="1"/>
  <c r="AF2352" i="1"/>
  <c r="AH2352" i="1"/>
  <c r="AC2353" i="1"/>
  <c r="AF2353" i="1"/>
  <c r="AH2353" i="1"/>
  <c r="AC2354" i="1"/>
  <c r="AF2354" i="1"/>
  <c r="AH2354" i="1"/>
  <c r="AC2355" i="1"/>
  <c r="AF2355" i="1"/>
  <c r="AH2355" i="1"/>
  <c r="AC2356" i="1"/>
  <c r="AF2356" i="1"/>
  <c r="AH2356" i="1"/>
  <c r="AC2357" i="1"/>
  <c r="AF2357" i="1"/>
  <c r="AH2357" i="1"/>
  <c r="AC2358" i="1"/>
  <c r="AF2358" i="1"/>
  <c r="AH2358" i="1"/>
  <c r="AC2359" i="1"/>
  <c r="AF2359" i="1"/>
  <c r="AH2359" i="1"/>
  <c r="AC2360" i="1"/>
  <c r="AF2360" i="1"/>
  <c r="AH2360" i="1"/>
  <c r="AC2361" i="1"/>
  <c r="AF2361" i="1"/>
  <c r="AH2361" i="1"/>
  <c r="AC2362" i="1"/>
  <c r="AF2362" i="1"/>
  <c r="AH2362" i="1"/>
  <c r="AC2363" i="1"/>
  <c r="AF2363" i="1"/>
  <c r="AH2363" i="1"/>
  <c r="AC2364" i="1"/>
  <c r="AF2364" i="1"/>
  <c r="AH2364" i="1"/>
  <c r="AC2365" i="1"/>
  <c r="AF2365" i="1"/>
  <c r="AH2365" i="1"/>
  <c r="AC2366" i="1"/>
  <c r="AF2366" i="1"/>
  <c r="AH2366" i="1"/>
  <c r="AC2367" i="1"/>
  <c r="AF2367" i="1"/>
  <c r="AH2367" i="1"/>
  <c r="AC2368" i="1"/>
  <c r="AF2368" i="1"/>
  <c r="AH2368" i="1"/>
  <c r="AC2369" i="1"/>
  <c r="AF2369" i="1"/>
  <c r="AH2369" i="1"/>
  <c r="AC2370" i="1"/>
  <c r="AF2370" i="1"/>
  <c r="AH2370" i="1"/>
  <c r="AC2371" i="1"/>
  <c r="AF2371" i="1"/>
  <c r="AH2371" i="1"/>
  <c r="AC2372" i="1"/>
  <c r="AF2372" i="1"/>
  <c r="AH2372" i="1"/>
  <c r="AC2373" i="1"/>
  <c r="AF2373" i="1"/>
  <c r="AH2373" i="1"/>
  <c r="AC2374" i="1"/>
  <c r="AF2374" i="1"/>
  <c r="AH2374" i="1"/>
  <c r="AC2375" i="1"/>
  <c r="AF2375" i="1"/>
  <c r="AH2375" i="1"/>
  <c r="AC2376" i="1"/>
  <c r="AF2376" i="1"/>
  <c r="AH2376" i="1"/>
  <c r="AC2377" i="1"/>
  <c r="AF2377" i="1"/>
  <c r="AH2377" i="1"/>
  <c r="AC2378" i="1"/>
  <c r="AF2378" i="1"/>
  <c r="AH2378" i="1"/>
  <c r="AC2379" i="1"/>
  <c r="AF2379" i="1"/>
  <c r="AH2379" i="1"/>
  <c r="AC2380" i="1"/>
  <c r="AF2380" i="1"/>
  <c r="AH2380" i="1"/>
  <c r="AC2381" i="1"/>
  <c r="AF2381" i="1"/>
  <c r="AH2381" i="1"/>
  <c r="AC2382" i="1"/>
  <c r="AF2382" i="1"/>
  <c r="AH2382" i="1"/>
  <c r="AC2383" i="1"/>
  <c r="AF2383" i="1"/>
  <c r="AH2383" i="1"/>
  <c r="AC2384" i="1"/>
  <c r="AF2384" i="1"/>
  <c r="AH2384" i="1"/>
  <c r="AC2385" i="1"/>
  <c r="AF2385" i="1"/>
  <c r="AH2385" i="1"/>
  <c r="AC2386" i="1"/>
  <c r="AF2386" i="1"/>
  <c r="AH2386" i="1"/>
  <c r="AC2387" i="1"/>
  <c r="AF2387" i="1"/>
  <c r="AH2387" i="1"/>
  <c r="AC2388" i="1"/>
  <c r="AF2388" i="1"/>
  <c r="AH2388" i="1"/>
  <c r="AC2389" i="1"/>
  <c r="AF2389" i="1"/>
  <c r="AH2389" i="1"/>
  <c r="AC2390" i="1"/>
  <c r="AF2390" i="1"/>
  <c r="AH2390" i="1"/>
  <c r="AC2391" i="1"/>
  <c r="AF2391" i="1"/>
  <c r="AH2391" i="1"/>
  <c r="AC2392" i="1"/>
  <c r="AF2392" i="1"/>
  <c r="AH2392" i="1"/>
  <c r="AC2393" i="1"/>
  <c r="AF2393" i="1"/>
  <c r="AH2393" i="1"/>
  <c r="AC2394" i="1"/>
  <c r="AF2394" i="1"/>
  <c r="AH2394" i="1"/>
  <c r="AC2395" i="1"/>
  <c r="AF2395" i="1"/>
  <c r="AH2395" i="1"/>
  <c r="AC2396" i="1"/>
  <c r="AF2396" i="1"/>
  <c r="AH2396" i="1"/>
  <c r="AC2397" i="1"/>
  <c r="AF2397" i="1"/>
  <c r="AH2397" i="1"/>
  <c r="AC2398" i="1"/>
  <c r="AF2398" i="1"/>
  <c r="AH2398" i="1"/>
  <c r="AC2399" i="1"/>
  <c r="AF2399" i="1"/>
  <c r="AH2399" i="1"/>
  <c r="AC2400" i="1"/>
  <c r="AF2400" i="1"/>
  <c r="AH2400" i="1"/>
  <c r="AC2401" i="1"/>
  <c r="AF2401" i="1"/>
  <c r="AH2401" i="1"/>
  <c r="AC2402" i="1"/>
  <c r="AF2402" i="1"/>
  <c r="AH2402" i="1"/>
  <c r="AC2403" i="1"/>
  <c r="AF2403" i="1"/>
  <c r="AH2403" i="1"/>
  <c r="AC2404" i="1"/>
  <c r="AF2404" i="1"/>
  <c r="AH2404" i="1"/>
  <c r="AC2405" i="1"/>
  <c r="AF2405" i="1"/>
  <c r="AH2405" i="1"/>
  <c r="AC2406" i="1"/>
  <c r="AF2406" i="1"/>
  <c r="AH2406" i="1"/>
  <c r="AC2407" i="1"/>
  <c r="AF2407" i="1"/>
  <c r="AH2407" i="1"/>
  <c r="AC2408" i="1"/>
  <c r="AF2408" i="1"/>
  <c r="AH2408" i="1"/>
  <c r="AC2409" i="1"/>
  <c r="AF2409" i="1"/>
  <c r="AH2409" i="1"/>
  <c r="AC2410" i="1"/>
  <c r="AF2410" i="1"/>
  <c r="AH2410" i="1"/>
  <c r="AC2411" i="1"/>
  <c r="AF2411" i="1"/>
  <c r="AH2411" i="1"/>
  <c r="AC2412" i="1"/>
  <c r="AF2412" i="1"/>
  <c r="AH2412" i="1"/>
  <c r="AC2413" i="1"/>
  <c r="AF2413" i="1"/>
  <c r="AH2413" i="1"/>
  <c r="AC2414" i="1"/>
  <c r="AF2414" i="1"/>
  <c r="AH2414" i="1"/>
  <c r="AC2415" i="1"/>
  <c r="AF2415" i="1"/>
  <c r="AH2415" i="1"/>
  <c r="AC2416" i="1"/>
  <c r="AF2416" i="1"/>
  <c r="AH2416" i="1"/>
  <c r="AC2417" i="1"/>
  <c r="AF2417" i="1"/>
  <c r="AH2417" i="1"/>
  <c r="AC2418" i="1"/>
  <c r="AF2418" i="1"/>
  <c r="AH2418" i="1"/>
  <c r="AC2419" i="1"/>
  <c r="AF2419" i="1"/>
  <c r="AH2419" i="1"/>
  <c r="AC2420" i="1"/>
  <c r="AF2420" i="1"/>
  <c r="AH2420" i="1"/>
  <c r="AC2421" i="1"/>
  <c r="AF2421" i="1"/>
  <c r="AH2421" i="1"/>
  <c r="AC2422" i="1"/>
  <c r="AF2422" i="1"/>
  <c r="AH2422" i="1"/>
  <c r="AC2423" i="1"/>
  <c r="AF2423" i="1"/>
  <c r="AH2423" i="1"/>
  <c r="AC2424" i="1"/>
  <c r="AF2424" i="1"/>
  <c r="AH2424" i="1"/>
  <c r="AC2425" i="1"/>
  <c r="AF2425" i="1"/>
  <c r="AH2425" i="1"/>
  <c r="AC2426" i="1"/>
  <c r="AF2426" i="1"/>
  <c r="AH2426" i="1"/>
  <c r="AC2427" i="1"/>
  <c r="AF2427" i="1"/>
  <c r="AH2427" i="1"/>
  <c r="AC2428" i="1"/>
  <c r="AF2428" i="1"/>
  <c r="AH2428" i="1"/>
  <c r="AC2429" i="1"/>
  <c r="AF2429" i="1"/>
  <c r="AH2429" i="1"/>
  <c r="AC2430" i="1"/>
  <c r="AF2430" i="1"/>
  <c r="AH2430" i="1"/>
  <c r="AC2431" i="1"/>
  <c r="AF2431" i="1"/>
  <c r="AH2431" i="1"/>
  <c r="AC2432" i="1"/>
  <c r="AF2432" i="1"/>
  <c r="AH2432" i="1"/>
  <c r="AC2433" i="1"/>
  <c r="AF2433" i="1"/>
  <c r="AH2433" i="1"/>
  <c r="AC2434" i="1"/>
  <c r="AF2434" i="1"/>
  <c r="AH2434" i="1"/>
  <c r="AC2435" i="1"/>
  <c r="AF2435" i="1"/>
  <c r="AH2435" i="1"/>
  <c r="AC2436" i="1"/>
  <c r="AF2436" i="1"/>
  <c r="AH2436" i="1"/>
  <c r="AC2437" i="1"/>
  <c r="AF2437" i="1"/>
  <c r="AH2437" i="1"/>
  <c r="AC2438" i="1"/>
  <c r="AF2438" i="1"/>
  <c r="AH2438" i="1"/>
  <c r="AC2439" i="1"/>
  <c r="AF2439" i="1"/>
  <c r="AH2439" i="1"/>
  <c r="AC2440" i="1"/>
  <c r="AF2440" i="1"/>
  <c r="AH2440" i="1"/>
  <c r="AC2441" i="1"/>
  <c r="AF2441" i="1"/>
  <c r="AH2441" i="1"/>
  <c r="AC2442" i="1"/>
  <c r="AF2442" i="1"/>
  <c r="AH2442" i="1"/>
  <c r="AC2443" i="1"/>
  <c r="AF2443" i="1"/>
  <c r="AH2443" i="1"/>
  <c r="AC2444" i="1"/>
  <c r="AF2444" i="1"/>
  <c r="AH2444" i="1"/>
  <c r="AC2445" i="1"/>
  <c r="AF2445" i="1"/>
  <c r="AH2445" i="1"/>
  <c r="AC2446" i="1"/>
  <c r="AF2446" i="1"/>
  <c r="AH2446" i="1"/>
  <c r="AC2447" i="1"/>
  <c r="AF2447" i="1"/>
  <c r="AH2447" i="1"/>
  <c r="AC2448" i="1"/>
  <c r="AF2448" i="1"/>
  <c r="AH2448" i="1"/>
  <c r="AC2449" i="1"/>
  <c r="AF2449" i="1"/>
  <c r="AH2449" i="1"/>
  <c r="AC2450" i="1"/>
  <c r="AF2450" i="1"/>
  <c r="AH2450" i="1"/>
  <c r="AC2451" i="1"/>
  <c r="AF2451" i="1"/>
  <c r="AH2451" i="1"/>
  <c r="AC2452" i="1"/>
  <c r="AF2452" i="1"/>
  <c r="AH2452" i="1"/>
  <c r="AC2453" i="1"/>
  <c r="AF2453" i="1"/>
  <c r="AH2453" i="1"/>
  <c r="AC2454" i="1"/>
  <c r="AF2454" i="1"/>
  <c r="AH2454" i="1"/>
  <c r="AC2455" i="1"/>
  <c r="AF2455" i="1"/>
  <c r="AH2455" i="1"/>
  <c r="AC2456" i="1"/>
  <c r="AF2456" i="1"/>
  <c r="AH2456" i="1"/>
  <c r="AC2457" i="1"/>
  <c r="AF2457" i="1"/>
  <c r="AH2457" i="1"/>
  <c r="AC2458" i="1"/>
  <c r="AF2458" i="1"/>
  <c r="AH2458" i="1"/>
  <c r="AC2459" i="1"/>
  <c r="AF2459" i="1"/>
  <c r="AH2459" i="1"/>
  <c r="AC2460" i="1"/>
  <c r="AF2460" i="1"/>
  <c r="AH2460" i="1"/>
  <c r="AC2461" i="1"/>
  <c r="AF2461" i="1"/>
  <c r="AH2461" i="1"/>
  <c r="AC2462" i="1"/>
  <c r="AF2462" i="1"/>
  <c r="AH2462" i="1"/>
  <c r="AC2463" i="1"/>
  <c r="AF2463" i="1"/>
  <c r="AH2463" i="1"/>
  <c r="AC2464" i="1"/>
  <c r="AF2464" i="1"/>
  <c r="AH2464" i="1"/>
  <c r="AC2465" i="1"/>
  <c r="AF2465" i="1"/>
  <c r="AH2465" i="1"/>
  <c r="AC2466" i="1"/>
  <c r="AF2466" i="1"/>
  <c r="AH2466" i="1"/>
  <c r="AC2467" i="1"/>
  <c r="AF2467" i="1"/>
  <c r="AH2467" i="1"/>
  <c r="AC2468" i="1"/>
  <c r="AF2468" i="1"/>
  <c r="AH2468" i="1"/>
  <c r="AC2469" i="1"/>
  <c r="AF2469" i="1"/>
  <c r="AH2469" i="1"/>
  <c r="AC2470" i="1"/>
  <c r="AF2470" i="1"/>
  <c r="AH2470" i="1"/>
  <c r="AC2471" i="1"/>
  <c r="AF2471" i="1"/>
  <c r="AH2471" i="1"/>
  <c r="AC2472" i="1"/>
  <c r="AF2472" i="1"/>
  <c r="AH2472" i="1"/>
  <c r="AC2473" i="1"/>
  <c r="AF2473" i="1"/>
  <c r="AH2473" i="1"/>
  <c r="AC2474" i="1"/>
  <c r="AF2474" i="1"/>
  <c r="AH2474" i="1"/>
  <c r="AC2475" i="1"/>
  <c r="AF2475" i="1"/>
  <c r="AH2475" i="1"/>
  <c r="AC2476" i="1"/>
  <c r="AF2476" i="1"/>
  <c r="AH2476" i="1"/>
  <c r="AC2477" i="1"/>
  <c r="AF2477" i="1"/>
  <c r="AH2477" i="1"/>
  <c r="AC2478" i="1"/>
  <c r="AF2478" i="1"/>
  <c r="AH2478" i="1"/>
  <c r="AC2479" i="1"/>
  <c r="AF2479" i="1"/>
  <c r="AH2479" i="1"/>
  <c r="AC2480" i="1"/>
  <c r="AF2480" i="1"/>
  <c r="AH2480" i="1"/>
  <c r="AC2481" i="1"/>
  <c r="AF2481" i="1"/>
  <c r="AH2481" i="1"/>
  <c r="AC2482" i="1"/>
  <c r="AF2482" i="1"/>
  <c r="AH2482" i="1"/>
  <c r="AC2483" i="1"/>
  <c r="AF2483" i="1"/>
  <c r="AH2483" i="1"/>
  <c r="AC2484" i="1"/>
  <c r="AF2484" i="1"/>
  <c r="AH2484" i="1"/>
  <c r="AC2485" i="1"/>
  <c r="AF2485" i="1"/>
  <c r="AH2485" i="1"/>
  <c r="AC2486" i="1"/>
  <c r="AF2486" i="1"/>
  <c r="AH2486" i="1"/>
  <c r="AC2487" i="1"/>
  <c r="AF2487" i="1"/>
  <c r="AH2487" i="1"/>
  <c r="AC2488" i="1"/>
  <c r="AF2488" i="1"/>
  <c r="AH2488" i="1"/>
  <c r="AC2489" i="1"/>
  <c r="AF2489" i="1"/>
  <c r="AH2489" i="1"/>
  <c r="AC2490" i="1"/>
  <c r="AF2490" i="1"/>
  <c r="AH2490" i="1"/>
  <c r="AC2491" i="1"/>
  <c r="AF2491" i="1"/>
  <c r="AH2491" i="1"/>
  <c r="AC2492" i="1"/>
  <c r="AF2492" i="1"/>
  <c r="AH2492" i="1"/>
  <c r="AC2493" i="1"/>
  <c r="AF2493" i="1"/>
  <c r="AH2493" i="1"/>
  <c r="AC2494" i="1"/>
  <c r="AF2494" i="1"/>
  <c r="AH2494" i="1"/>
  <c r="AC2495" i="1"/>
  <c r="AF2495" i="1"/>
  <c r="AH2495" i="1"/>
  <c r="AC2496" i="1"/>
  <c r="AF2496" i="1"/>
  <c r="AH2496" i="1"/>
  <c r="AC2497" i="1"/>
  <c r="AF2497" i="1"/>
  <c r="AH2497" i="1"/>
  <c r="AC2498" i="1"/>
  <c r="AF2498" i="1"/>
  <c r="AH2498" i="1"/>
  <c r="AC2499" i="1"/>
  <c r="AF2499" i="1"/>
  <c r="AH2499" i="1"/>
  <c r="AC2500" i="1"/>
  <c r="AF2500" i="1"/>
  <c r="AH2500" i="1"/>
  <c r="AC2501" i="1"/>
  <c r="AF2501" i="1"/>
  <c r="AH2501" i="1"/>
  <c r="AC2502" i="1"/>
  <c r="AF2502" i="1"/>
  <c r="AH2502" i="1"/>
  <c r="AC2503" i="1"/>
  <c r="AF2503" i="1"/>
  <c r="AH2503" i="1"/>
  <c r="AC2504" i="1"/>
  <c r="AF2504" i="1"/>
  <c r="AH2504" i="1"/>
  <c r="AC2505" i="1"/>
  <c r="AF2505" i="1"/>
  <c r="AH2505" i="1"/>
  <c r="AC2506" i="1"/>
  <c r="AF2506" i="1"/>
  <c r="AH2506" i="1"/>
  <c r="AC2507" i="1"/>
  <c r="AF2507" i="1"/>
  <c r="AH2507" i="1"/>
  <c r="AC2508" i="1"/>
  <c r="AF2508" i="1"/>
  <c r="AH2508" i="1"/>
  <c r="AC2509" i="1"/>
  <c r="AF2509" i="1"/>
  <c r="AH2509" i="1"/>
  <c r="AC2510" i="1"/>
  <c r="AF2510" i="1"/>
  <c r="AH2510" i="1"/>
  <c r="AC2511" i="1"/>
  <c r="AF2511" i="1"/>
  <c r="AH2511" i="1"/>
  <c r="AC2512" i="1"/>
  <c r="AF2512" i="1"/>
  <c r="AH2512" i="1"/>
  <c r="AC2513" i="1"/>
  <c r="AF2513" i="1"/>
  <c r="AH2513" i="1"/>
  <c r="AC2514" i="1"/>
  <c r="AF2514" i="1"/>
  <c r="AH2514" i="1"/>
  <c r="AC2515" i="1"/>
  <c r="AF2515" i="1"/>
  <c r="AH2515" i="1"/>
  <c r="AC2516" i="1"/>
  <c r="AF2516" i="1"/>
  <c r="AH2516" i="1"/>
  <c r="AC2517" i="1"/>
  <c r="AF2517" i="1"/>
  <c r="AH2517" i="1"/>
  <c r="AC2518" i="1"/>
  <c r="AF2518" i="1"/>
  <c r="AH2518" i="1"/>
  <c r="AC2519" i="1"/>
  <c r="AF2519" i="1"/>
  <c r="AH2519" i="1"/>
  <c r="AC2520" i="1"/>
  <c r="AF2520" i="1"/>
  <c r="AH2520" i="1"/>
  <c r="AC2521" i="1"/>
  <c r="AF2521" i="1"/>
  <c r="AH2521" i="1"/>
  <c r="AC2522" i="1"/>
  <c r="AF2522" i="1"/>
  <c r="AH2522" i="1"/>
  <c r="AC2523" i="1"/>
  <c r="AF2523" i="1"/>
  <c r="AH2523" i="1"/>
  <c r="AC2524" i="1"/>
  <c r="AF2524" i="1"/>
  <c r="AH2524" i="1"/>
  <c r="AC2525" i="1"/>
  <c r="AF2525" i="1"/>
  <c r="AH2525" i="1"/>
  <c r="AC2526" i="1"/>
  <c r="AF2526" i="1"/>
  <c r="AH2526" i="1"/>
  <c r="AC2527" i="1"/>
  <c r="AF2527" i="1"/>
  <c r="AH2527" i="1"/>
  <c r="AC2528" i="1"/>
  <c r="AF2528" i="1"/>
  <c r="AH2528" i="1"/>
  <c r="AC2529" i="1"/>
  <c r="AF2529" i="1"/>
  <c r="AH2529" i="1"/>
  <c r="AC2530" i="1"/>
  <c r="AF2530" i="1"/>
  <c r="AH2530" i="1"/>
  <c r="AC2531" i="1"/>
  <c r="AF2531" i="1"/>
  <c r="AH2531" i="1"/>
  <c r="AC2532" i="1"/>
  <c r="AF2532" i="1"/>
  <c r="AH2532" i="1"/>
  <c r="AC2533" i="1"/>
  <c r="AF2533" i="1"/>
  <c r="AH2533" i="1"/>
  <c r="AC2534" i="1"/>
  <c r="AF2534" i="1"/>
  <c r="AH2534" i="1"/>
  <c r="AC2535" i="1"/>
  <c r="AF2535" i="1"/>
  <c r="AH2535" i="1"/>
  <c r="AC2536" i="1"/>
  <c r="AF2536" i="1"/>
  <c r="AH2536" i="1"/>
  <c r="AC2537" i="1"/>
  <c r="AF2537" i="1"/>
  <c r="AH2537" i="1"/>
  <c r="AC2538" i="1"/>
  <c r="AF2538" i="1"/>
  <c r="AH2538" i="1"/>
  <c r="AC2539" i="1"/>
  <c r="AF2539" i="1"/>
  <c r="AH2539" i="1"/>
  <c r="AC2540" i="1"/>
  <c r="AF2540" i="1"/>
  <c r="AH2540" i="1"/>
  <c r="AC2541" i="1"/>
  <c r="AF2541" i="1"/>
  <c r="AH2541" i="1"/>
  <c r="AC2542" i="1"/>
  <c r="AF2542" i="1"/>
  <c r="AH2542" i="1"/>
  <c r="AC2543" i="1"/>
  <c r="AF2543" i="1"/>
  <c r="AH2543" i="1"/>
  <c r="AC2544" i="1"/>
  <c r="AF2544" i="1"/>
  <c r="AH2544" i="1"/>
  <c r="AC2545" i="1"/>
  <c r="AF2545" i="1"/>
  <c r="AH2545" i="1"/>
  <c r="AC2546" i="1"/>
  <c r="AF2546" i="1"/>
  <c r="AH2546" i="1"/>
  <c r="AC2547" i="1"/>
  <c r="AF2547" i="1"/>
  <c r="AH2547" i="1"/>
  <c r="AC2548" i="1"/>
  <c r="AF2548" i="1"/>
  <c r="AH2548" i="1"/>
  <c r="AC2549" i="1"/>
  <c r="AF2549" i="1"/>
  <c r="AH2549" i="1"/>
  <c r="AC2550" i="1"/>
  <c r="AF2550" i="1"/>
  <c r="AH2550" i="1"/>
  <c r="AC2551" i="1"/>
  <c r="AF2551" i="1"/>
  <c r="AH2551" i="1"/>
  <c r="AC2552" i="1"/>
  <c r="AF2552" i="1"/>
  <c r="AH2552" i="1"/>
  <c r="AC2553" i="1"/>
  <c r="AF2553" i="1"/>
  <c r="AH2553" i="1"/>
  <c r="AC2554" i="1"/>
  <c r="AF2554" i="1"/>
  <c r="AH2554" i="1"/>
  <c r="AC2555" i="1"/>
  <c r="AF2555" i="1"/>
  <c r="AH2555" i="1"/>
  <c r="AC2556" i="1"/>
  <c r="AF2556" i="1"/>
  <c r="AH2556" i="1"/>
  <c r="AC2557" i="1"/>
  <c r="AF2557" i="1"/>
  <c r="AH2557" i="1"/>
  <c r="AC2558" i="1"/>
  <c r="AF2558" i="1"/>
  <c r="AH2558" i="1"/>
  <c r="AC2559" i="1"/>
  <c r="AF2559" i="1"/>
  <c r="AH2559" i="1"/>
  <c r="AC2560" i="1"/>
  <c r="AF2560" i="1"/>
  <c r="AH2560" i="1"/>
  <c r="AC2561" i="1"/>
  <c r="AF2561" i="1"/>
  <c r="AH2561" i="1"/>
  <c r="AC2562" i="1"/>
  <c r="AF2562" i="1"/>
  <c r="AH2562" i="1"/>
  <c r="AC2563" i="1"/>
  <c r="AF2563" i="1"/>
  <c r="AH2563" i="1"/>
  <c r="AC2564" i="1"/>
  <c r="AF2564" i="1"/>
  <c r="AH2564" i="1"/>
  <c r="AC2565" i="1"/>
  <c r="AF2565" i="1"/>
  <c r="AH2565" i="1"/>
  <c r="AC2566" i="1"/>
  <c r="AF2566" i="1"/>
  <c r="AH2566" i="1"/>
  <c r="AC2567" i="1"/>
  <c r="AF2567" i="1"/>
  <c r="AH2567" i="1"/>
  <c r="AC2568" i="1"/>
  <c r="AF2568" i="1"/>
  <c r="AH2568" i="1"/>
  <c r="AC2569" i="1"/>
  <c r="AF2569" i="1"/>
  <c r="AH2569" i="1"/>
  <c r="AC2570" i="1"/>
  <c r="AF2570" i="1"/>
  <c r="AH2570" i="1"/>
  <c r="AC2571" i="1"/>
  <c r="AF2571" i="1"/>
  <c r="AH2571" i="1"/>
  <c r="AC2572" i="1"/>
  <c r="AF2572" i="1"/>
  <c r="AH2572" i="1"/>
  <c r="AC2573" i="1"/>
  <c r="AF2573" i="1"/>
  <c r="AH2573" i="1"/>
  <c r="AC2574" i="1"/>
  <c r="AF2574" i="1"/>
  <c r="AH2574" i="1"/>
  <c r="AC2575" i="1"/>
  <c r="AF2575" i="1"/>
  <c r="AH2575" i="1"/>
  <c r="AC2576" i="1"/>
  <c r="AF2576" i="1"/>
  <c r="AH2576" i="1"/>
  <c r="AC2577" i="1"/>
  <c r="AF2577" i="1"/>
  <c r="AH2577" i="1"/>
  <c r="AC2578" i="1"/>
  <c r="AF2578" i="1"/>
  <c r="AH2578" i="1"/>
  <c r="AC2579" i="1"/>
  <c r="AF2579" i="1"/>
  <c r="AH2579" i="1"/>
  <c r="AC2580" i="1"/>
  <c r="AF2580" i="1"/>
  <c r="AH2580" i="1"/>
  <c r="AC2581" i="1"/>
  <c r="AF2581" i="1"/>
  <c r="AH2581" i="1"/>
  <c r="AC2582" i="1"/>
  <c r="AF2582" i="1"/>
  <c r="AH2582" i="1"/>
  <c r="AC2583" i="1"/>
  <c r="AF2583" i="1"/>
  <c r="AH2583" i="1"/>
  <c r="AC2584" i="1"/>
  <c r="AF2584" i="1"/>
  <c r="AH2584" i="1"/>
  <c r="AC2585" i="1"/>
  <c r="AF2585" i="1"/>
  <c r="AH2585" i="1"/>
  <c r="AC2586" i="1"/>
  <c r="AF2586" i="1"/>
  <c r="AH2586" i="1"/>
  <c r="AC2587" i="1"/>
  <c r="AF2587" i="1"/>
  <c r="AH2587" i="1"/>
  <c r="AC2588" i="1"/>
  <c r="AF2588" i="1"/>
  <c r="AH2588" i="1"/>
  <c r="AC2589" i="1"/>
  <c r="AF2589" i="1"/>
  <c r="AH2589" i="1"/>
  <c r="AC2590" i="1"/>
  <c r="AF2590" i="1"/>
  <c r="AH2590" i="1"/>
  <c r="AC2591" i="1"/>
  <c r="AF2591" i="1"/>
  <c r="AH2591" i="1"/>
  <c r="AC2592" i="1"/>
  <c r="AF2592" i="1"/>
  <c r="AH2592" i="1"/>
  <c r="AC2593" i="1"/>
  <c r="AF2593" i="1"/>
  <c r="AH2593" i="1"/>
  <c r="AC2594" i="1"/>
  <c r="AF2594" i="1"/>
  <c r="AH2594" i="1"/>
  <c r="AC2595" i="1"/>
  <c r="AF2595" i="1"/>
  <c r="AH2595" i="1"/>
  <c r="AC2596" i="1"/>
  <c r="AF2596" i="1"/>
  <c r="AH2596" i="1"/>
  <c r="D5" i="43" l="1"/>
  <c r="F134" i="35"/>
  <c r="F359" i="35"/>
  <c r="F365" i="35"/>
  <c r="D6" i="43"/>
  <c r="D8" i="43"/>
  <c r="D11" i="43"/>
  <c r="F157" i="35"/>
  <c r="D10" i="43"/>
  <c r="F133" i="35"/>
  <c r="F165" i="35"/>
  <c r="K46" i="34"/>
  <c r="K66" i="34" s="1"/>
  <c r="I17" i="11" l="1"/>
  <c r="F2" i="13" s="1"/>
  <c r="G2" i="13" s="1"/>
  <c r="F3" i="13"/>
  <c r="G3" i="13" s="1"/>
  <c r="F5" i="13"/>
  <c r="G5" i="13" s="1"/>
  <c r="F6" i="13"/>
  <c r="G6" i="13" s="1"/>
  <c r="F7" i="13"/>
  <c r="G7" i="13" s="1"/>
  <c r="F14" i="13"/>
  <c r="G14" i="13" s="1"/>
  <c r="F34" i="13"/>
  <c r="G34" i="13" s="1"/>
  <c r="F35" i="13"/>
  <c r="G35" i="13" s="1"/>
  <c r="F36" i="13"/>
  <c r="G36" i="13" s="1"/>
  <c r="F38" i="13"/>
  <c r="G38" i="13" s="1"/>
  <c r="F43" i="13"/>
  <c r="G43" i="13" s="1"/>
  <c r="F44" i="13"/>
  <c r="G44" i="13" s="1"/>
  <c r="F45" i="13"/>
  <c r="G45" i="13" s="1"/>
  <c r="F49" i="13"/>
  <c r="G49" i="13" s="1"/>
  <c r="F50" i="13"/>
  <c r="G50" i="13" s="1"/>
  <c r="F52" i="13"/>
  <c r="G52" i="13" s="1"/>
  <c r="F53" i="13"/>
  <c r="G53" i="13" s="1"/>
  <c r="F54" i="13"/>
  <c r="G54" i="13" s="1"/>
  <c r="F48" i="13" l="1"/>
  <c r="G48" i="13" s="1"/>
  <c r="F42" i="13"/>
  <c r="G42" i="13" s="1"/>
  <c r="F15" i="13"/>
  <c r="G15" i="13" s="1"/>
  <c r="F55" i="13"/>
  <c r="G55" i="13" s="1"/>
  <c r="F37" i="13"/>
  <c r="G37" i="13" s="1"/>
  <c r="F8" i="13"/>
  <c r="G8" i="13" s="1"/>
  <c r="F51" i="13"/>
  <c r="G51" i="13" s="1"/>
  <c r="F4" i="13"/>
  <c r="G4" i="13" s="1"/>
  <c r="F46" i="13" l="1"/>
  <c r="G46" i="13" s="1"/>
  <c r="K61" i="11"/>
  <c r="F47" i="13"/>
  <c r="G47" i="13" s="1"/>
  <c r="K62" i="11"/>
  <c r="J61" i="11"/>
  <c r="J62" i="11"/>
  <c r="C53" i="26"/>
  <c r="E53" i="26"/>
  <c r="I53" i="26"/>
  <c r="C54" i="26"/>
  <c r="E54" i="26"/>
  <c r="I54" i="26"/>
  <c r="C55" i="26"/>
  <c r="E55" i="26"/>
  <c r="I55" i="26"/>
  <c r="C56" i="26"/>
  <c r="E56" i="26"/>
  <c r="I56" i="26"/>
  <c r="C57" i="26"/>
  <c r="E57" i="26"/>
  <c r="I57" i="26"/>
  <c r="C58" i="26"/>
  <c r="E58" i="26"/>
  <c r="I58" i="26"/>
  <c r="C59" i="26"/>
  <c r="E59" i="26"/>
  <c r="I59" i="26"/>
  <c r="C60" i="26"/>
  <c r="E60" i="26"/>
  <c r="I60" i="26"/>
  <c r="C61" i="26"/>
  <c r="E61" i="26"/>
  <c r="I61" i="26"/>
  <c r="C62" i="26"/>
  <c r="E62" i="26"/>
  <c r="I62" i="26"/>
  <c r="E59" i="35"/>
  <c r="G59" i="35"/>
  <c r="C289" i="36" l="1"/>
  <c r="E289" i="36"/>
  <c r="C290" i="36"/>
  <c r="E290" i="36"/>
  <c r="E517" i="35" l="1"/>
  <c r="G517" i="35"/>
  <c r="C308" i="36" l="1"/>
  <c r="E308" i="36"/>
  <c r="G46" i="35" l="1"/>
  <c r="G51" i="35" s="1"/>
  <c r="E46" i="35"/>
  <c r="E51" i="35" s="1"/>
  <c r="E446" i="35" l="1"/>
  <c r="G446" i="35"/>
  <c r="G449" i="35"/>
  <c r="N184" i="37" l="1"/>
  <c r="P184" i="37" s="1"/>
  <c r="N185" i="37"/>
  <c r="P185" i="37" s="1"/>
  <c r="N186" i="37"/>
  <c r="P186" i="37" s="1"/>
  <c r="N187" i="37"/>
  <c r="P187" i="37" s="1"/>
  <c r="N188" i="37"/>
  <c r="P188" i="37" s="1"/>
  <c r="G506" i="35"/>
  <c r="G518" i="35" s="1"/>
  <c r="E506" i="35"/>
  <c r="E518" i="35" s="1"/>
  <c r="F39" i="14"/>
  <c r="G39" i="14" s="1"/>
  <c r="H39" i="14"/>
  <c r="H65" i="7"/>
  <c r="M186" i="37" l="1"/>
  <c r="M188" i="37"/>
  <c r="M185" i="37"/>
  <c r="M184" i="37"/>
  <c r="M187" i="37"/>
  <c r="C287" i="36" l="1"/>
  <c r="E287" i="36"/>
  <c r="C288" i="36"/>
  <c r="E288" i="36"/>
  <c r="C17" i="10" l="1"/>
  <c r="C18" i="10"/>
  <c r="C19" i="10"/>
  <c r="C20" i="10"/>
  <c r="C21" i="10"/>
  <c r="C22" i="10"/>
  <c r="C35" i="10"/>
  <c r="C43" i="10"/>
  <c r="C44" i="10"/>
  <c r="C48" i="10"/>
  <c r="C49" i="10"/>
  <c r="C50" i="10"/>
  <c r="C51" i="10"/>
  <c r="C52" i="10"/>
  <c r="C56" i="10"/>
  <c r="C57" i="10"/>
  <c r="C58" i="10"/>
  <c r="C59" i="10"/>
  <c r="C62" i="10"/>
  <c r="C63" i="10"/>
  <c r="C64" i="10"/>
  <c r="C65" i="10"/>
  <c r="C66" i="10"/>
  <c r="C67" i="10"/>
  <c r="C68" i="10"/>
  <c r="C69" i="10"/>
  <c r="C70" i="10"/>
  <c r="C184" i="36"/>
  <c r="E184" i="36"/>
  <c r="C185" i="36"/>
  <c r="E185" i="36"/>
  <c r="C186" i="36"/>
  <c r="E186" i="36"/>
  <c r="E463" i="35"/>
  <c r="G463" i="35"/>
  <c r="E464" i="35"/>
  <c r="F464" i="35"/>
  <c r="G464" i="35"/>
  <c r="E49" i="10" l="1"/>
  <c r="G49" i="10"/>
  <c r="E50" i="10"/>
  <c r="G50" i="10"/>
  <c r="E65" i="10"/>
  <c r="G65" i="10"/>
  <c r="E48" i="10"/>
  <c r="G48" i="10"/>
  <c r="E64" i="10"/>
  <c r="G64" i="10"/>
  <c r="E44" i="10"/>
  <c r="G44" i="10"/>
  <c r="E63" i="10"/>
  <c r="G63" i="10"/>
  <c r="E43" i="10"/>
  <c r="G43" i="10"/>
  <c r="E62" i="10"/>
  <c r="G62" i="10"/>
  <c r="E35" i="10"/>
  <c r="G35" i="10"/>
  <c r="E67" i="10"/>
  <c r="G67" i="10"/>
  <c r="E59" i="10"/>
  <c r="G59" i="10"/>
  <c r="E22" i="10"/>
  <c r="G22" i="10"/>
  <c r="E66" i="10"/>
  <c r="G66" i="10"/>
  <c r="E58" i="10"/>
  <c r="G58" i="10"/>
  <c r="E21" i="10"/>
  <c r="G21" i="10"/>
  <c r="E57" i="10"/>
  <c r="G57" i="10"/>
  <c r="E20" i="10"/>
  <c r="G20" i="10"/>
  <c r="E56" i="10"/>
  <c r="G56" i="10"/>
  <c r="E19" i="10"/>
  <c r="G19" i="10"/>
  <c r="E69" i="10"/>
  <c r="G69" i="10"/>
  <c r="E52" i="10"/>
  <c r="G52" i="10"/>
  <c r="E18" i="10"/>
  <c r="G18" i="10"/>
  <c r="E68" i="10"/>
  <c r="G68" i="10"/>
  <c r="E51" i="10"/>
  <c r="G51" i="10"/>
  <c r="E17" i="10"/>
  <c r="G17" i="10"/>
  <c r="E445" i="35"/>
  <c r="E450" i="35" s="1"/>
  <c r="G445" i="35"/>
  <c r="E451" i="35"/>
  <c r="G451" i="35"/>
  <c r="E452" i="35"/>
  <c r="G452" i="35"/>
  <c r="E453" i="35"/>
  <c r="G453" i="35"/>
  <c r="E454" i="35"/>
  <c r="G454" i="35"/>
  <c r="E456" i="35"/>
  <c r="G456" i="35"/>
  <c r="E457" i="35"/>
  <c r="G457" i="35"/>
  <c r="E458" i="35"/>
  <c r="G458" i="35"/>
  <c r="E459" i="35"/>
  <c r="G459" i="35"/>
  <c r="E460" i="35"/>
  <c r="G460" i="35"/>
  <c r="E461" i="35"/>
  <c r="F461" i="35"/>
  <c r="G461" i="35"/>
  <c r="E462" i="35"/>
  <c r="F462" i="35"/>
  <c r="G462" i="35"/>
  <c r="E465" i="35"/>
  <c r="G465" i="35"/>
  <c r="E466" i="35"/>
  <c r="G466" i="35"/>
  <c r="E468" i="35"/>
  <c r="G468" i="35"/>
  <c r="E469" i="35"/>
  <c r="G469" i="35"/>
  <c r="E470" i="35"/>
  <c r="G470" i="35"/>
  <c r="E471" i="35"/>
  <c r="G471" i="35"/>
  <c r="E472" i="35"/>
  <c r="G472" i="35"/>
  <c r="E473" i="35"/>
  <c r="G473" i="35"/>
  <c r="E474" i="35"/>
  <c r="G474" i="35"/>
  <c r="E475" i="35"/>
  <c r="F475" i="35"/>
  <c r="G475" i="35"/>
  <c r="E476" i="35"/>
  <c r="F476" i="35"/>
  <c r="G476" i="35"/>
  <c r="E477" i="35"/>
  <c r="G477" i="35"/>
  <c r="E489" i="35"/>
  <c r="G489" i="35"/>
  <c r="E496" i="35"/>
  <c r="G496" i="35"/>
  <c r="E497" i="35"/>
  <c r="F497" i="35"/>
  <c r="G497" i="35"/>
  <c r="E498" i="35"/>
  <c r="F498" i="35"/>
  <c r="G498" i="35"/>
  <c r="E499" i="35"/>
  <c r="F499" i="35"/>
  <c r="G499" i="35"/>
  <c r="E500" i="35"/>
  <c r="F500" i="35"/>
  <c r="G500" i="35"/>
  <c r="E501" i="35"/>
  <c r="F501" i="35"/>
  <c r="G501" i="35"/>
  <c r="E502" i="35"/>
  <c r="G502" i="35"/>
  <c r="E503" i="35"/>
  <c r="G503" i="35"/>
  <c r="E504" i="35"/>
  <c r="F504" i="35"/>
  <c r="G504" i="35"/>
  <c r="E520" i="35"/>
  <c r="F520" i="35"/>
  <c r="G520" i="35"/>
  <c r="E521" i="35"/>
  <c r="F521" i="35"/>
  <c r="G521" i="35"/>
  <c r="E467" i="35" l="1"/>
  <c r="E493" i="35"/>
  <c r="E455" i="35"/>
  <c r="G455" i="35"/>
  <c r="G505" i="35"/>
  <c r="E505" i="35"/>
  <c r="E478" i="35"/>
  <c r="G493" i="35"/>
  <c r="G478" i="35"/>
  <c r="G467" i="35"/>
  <c r="G450" i="35"/>
  <c r="C59" i="36"/>
  <c r="E59" i="36"/>
  <c r="G205" i="35" l="1"/>
  <c r="G209" i="35" s="1"/>
  <c r="E205" i="35"/>
  <c r="E209" i="35" s="1"/>
  <c r="E58" i="35"/>
  <c r="G58" i="35"/>
  <c r="G57" i="35"/>
  <c r="E57" i="35"/>
  <c r="E34" i="35"/>
  <c r="G34" i="35"/>
  <c r="G32" i="35"/>
  <c r="E32" i="35"/>
  <c r="AF955" i="33" l="1"/>
  <c r="AE955" i="33"/>
  <c r="AD955" i="33"/>
  <c r="S955" i="33"/>
  <c r="AI955" i="33" s="1"/>
  <c r="J955" i="33"/>
  <c r="AF954" i="33"/>
  <c r="AE954" i="33"/>
  <c r="AD954" i="33"/>
  <c r="S954" i="33"/>
  <c r="AI954" i="33" s="1"/>
  <c r="J954" i="33"/>
  <c r="AF953" i="33"/>
  <c r="AE953" i="33"/>
  <c r="AD953" i="33"/>
  <c r="S953" i="33"/>
  <c r="AI953" i="33" s="1"/>
  <c r="J953" i="33"/>
  <c r="AF952" i="33"/>
  <c r="AE952" i="33"/>
  <c r="AD952" i="33"/>
  <c r="S952" i="33"/>
  <c r="AI952" i="33" s="1"/>
  <c r="J952" i="33"/>
  <c r="AF951" i="33"/>
  <c r="AE951" i="33"/>
  <c r="AD951" i="33"/>
  <c r="S951" i="33"/>
  <c r="AI951" i="33" s="1"/>
  <c r="J951" i="33"/>
  <c r="AF950" i="33"/>
  <c r="AE950" i="33"/>
  <c r="AD950" i="33"/>
  <c r="S950" i="33"/>
  <c r="AI950" i="33" s="1"/>
  <c r="J950" i="33"/>
  <c r="AF949" i="33"/>
  <c r="AE949" i="33"/>
  <c r="AD949" i="33"/>
  <c r="S949" i="33"/>
  <c r="AI949" i="33" s="1"/>
  <c r="J949" i="33"/>
  <c r="AF948" i="33"/>
  <c r="AE948" i="33"/>
  <c r="AD948" i="33"/>
  <c r="S948" i="33"/>
  <c r="AI948" i="33" s="1"/>
  <c r="J948" i="33"/>
  <c r="AG949" i="33" l="1"/>
  <c r="AG955" i="33"/>
  <c r="AG950" i="33"/>
  <c r="AG954" i="33"/>
  <c r="AG951" i="33"/>
  <c r="AG952" i="33"/>
  <c r="AG953" i="33"/>
  <c r="AG948" i="33"/>
  <c r="AF947" i="33"/>
  <c r="AE947" i="33"/>
  <c r="AD947" i="33"/>
  <c r="S947" i="33"/>
  <c r="AI947" i="33" s="1"/>
  <c r="J947" i="33"/>
  <c r="F131" i="37"/>
  <c r="F130" i="37"/>
  <c r="AG947" i="33" l="1"/>
  <c r="F205" i="37"/>
  <c r="C319" i="36" l="1"/>
  <c r="E319" i="36"/>
  <c r="E254" i="35"/>
  <c r="G254" i="35"/>
  <c r="E150" i="35" l="1"/>
  <c r="G150" i="35"/>
  <c r="E153" i="35"/>
  <c r="G153" i="35"/>
  <c r="E154" i="35"/>
  <c r="G154" i="35"/>
  <c r="E340" i="35" l="1"/>
  <c r="G340" i="35"/>
  <c r="N8" i="2" l="1"/>
  <c r="E84" i="35"/>
  <c r="G84" i="35"/>
  <c r="E85" i="35"/>
  <c r="G85" i="35"/>
  <c r="E280" i="35" l="1"/>
  <c r="G280" i="35"/>
  <c r="E281" i="35"/>
  <c r="G281" i="35"/>
  <c r="E282" i="35"/>
  <c r="G282" i="35"/>
  <c r="E547" i="35"/>
  <c r="G547" i="35"/>
  <c r="E548" i="35"/>
  <c r="F548" i="35"/>
  <c r="G548" i="35"/>
  <c r="E540" i="35"/>
  <c r="G540" i="35"/>
  <c r="E227" i="35" l="1"/>
  <c r="G227" i="35"/>
  <c r="E228" i="35"/>
  <c r="G228" i="35"/>
  <c r="E525" i="35"/>
  <c r="G525" i="35"/>
  <c r="E344" i="35" l="1"/>
  <c r="G344" i="35"/>
  <c r="AF208" i="1" l="1"/>
  <c r="AF209" i="1"/>
  <c r="AF210" i="1"/>
  <c r="AF211" i="1"/>
  <c r="AF212" i="1"/>
  <c r="AF213" i="1"/>
  <c r="AF214" i="1"/>
  <c r="F48" i="35" s="1"/>
  <c r="AF215" i="1"/>
  <c r="AF216" i="1"/>
  <c r="AF217" i="1"/>
  <c r="AF218" i="1"/>
  <c r="AF219" i="1"/>
  <c r="AF220" i="1"/>
  <c r="AF221" i="1"/>
  <c r="AF222" i="1"/>
  <c r="F438" i="35" s="1"/>
  <c r="AF223" i="1"/>
  <c r="AF224" i="1"/>
  <c r="AF225" i="1"/>
  <c r="AF226" i="1"/>
  <c r="F132" i="35" s="1"/>
  <c r="AF227" i="1"/>
  <c r="AF228" i="1"/>
  <c r="AF229" i="1"/>
  <c r="AF230" i="1"/>
  <c r="AF231" i="1"/>
  <c r="AF232" i="1"/>
  <c r="AF233" i="1"/>
  <c r="F175" i="35" s="1"/>
  <c r="AF234" i="1"/>
  <c r="AF235" i="1"/>
  <c r="AF236" i="1"/>
  <c r="AF237" i="1"/>
  <c r="AF238" i="1"/>
  <c r="AF239" i="1"/>
  <c r="AF240" i="1"/>
  <c r="AF241" i="1"/>
  <c r="AF242" i="1"/>
  <c r="AF243" i="1"/>
  <c r="AF244" i="1"/>
  <c r="F373" i="35" s="1"/>
  <c r="AF245" i="1"/>
  <c r="AF246" i="1"/>
  <c r="AF247" i="1"/>
  <c r="AF248" i="1"/>
  <c r="AF249" i="1"/>
  <c r="AF250" i="1"/>
  <c r="F226" i="35" s="1"/>
  <c r="AF251" i="1"/>
  <c r="AF252" i="1"/>
  <c r="AF253" i="1"/>
  <c r="F200" i="35" s="1"/>
  <c r="AF254" i="1"/>
  <c r="AF255" i="1"/>
  <c r="AF256" i="1"/>
  <c r="AF257" i="1"/>
  <c r="AF258" i="1"/>
  <c r="AF259" i="1"/>
  <c r="AF260" i="1"/>
  <c r="F187" i="35" s="1"/>
  <c r="AF261" i="1"/>
  <c r="AF262" i="1"/>
  <c r="AF263" i="1"/>
  <c r="AF264" i="1"/>
  <c r="AF265" i="1"/>
  <c r="F368" i="35" s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F7" i="35" s="1"/>
  <c r="AF283" i="1"/>
  <c r="AF284" i="1"/>
  <c r="AF285" i="1"/>
  <c r="AF286" i="1"/>
  <c r="AF287" i="1"/>
  <c r="F164" i="35" s="1"/>
  <c r="AF288" i="1"/>
  <c r="AF289" i="1"/>
  <c r="AF290" i="1"/>
  <c r="AF291" i="1"/>
  <c r="AF292" i="1"/>
  <c r="AF293" i="1"/>
  <c r="AF294" i="1"/>
  <c r="AF295" i="1"/>
  <c r="AF296" i="1"/>
  <c r="AF297" i="1"/>
  <c r="AF298" i="1"/>
  <c r="F366" i="35" s="1"/>
  <c r="AF299" i="1"/>
  <c r="AF300" i="1"/>
  <c r="AF301" i="1"/>
  <c r="AF302" i="1"/>
  <c r="AF303" i="1"/>
  <c r="AF304" i="1"/>
  <c r="AF305" i="1"/>
  <c r="AF306" i="1"/>
  <c r="AF307" i="1"/>
  <c r="AF308" i="1"/>
  <c r="AF309" i="1"/>
  <c r="F87" i="35" s="1"/>
  <c r="AF310" i="1"/>
  <c r="F477" i="35" s="1"/>
  <c r="AF311" i="1"/>
  <c r="AF312" i="1"/>
  <c r="AF313" i="1"/>
  <c r="AF314" i="1"/>
  <c r="F320" i="35" s="1"/>
  <c r="AF315" i="1"/>
  <c r="AF316" i="1"/>
  <c r="F202" i="35" s="1"/>
  <c r="AF317" i="1"/>
  <c r="AF318" i="1"/>
  <c r="F93" i="35" s="1"/>
  <c r="AF319" i="1"/>
  <c r="AF320" i="1"/>
  <c r="F306" i="35" s="1"/>
  <c r="AF321" i="1"/>
  <c r="AF322" i="1"/>
  <c r="F486" i="35" s="1"/>
  <c r="AF323" i="1"/>
  <c r="AF324" i="1"/>
  <c r="AF325" i="1"/>
  <c r="AF326" i="1"/>
  <c r="F267" i="35" s="1"/>
  <c r="AF327" i="1"/>
  <c r="AF328" i="1"/>
  <c r="F92" i="35" s="1"/>
  <c r="AF329" i="1"/>
  <c r="AF330" i="1"/>
  <c r="AF331" i="1"/>
  <c r="AF332" i="1"/>
  <c r="AF333" i="1"/>
  <c r="AF334" i="1"/>
  <c r="AF335" i="1"/>
  <c r="AF336" i="1"/>
  <c r="AF337" i="1"/>
  <c r="AF338" i="1"/>
  <c r="AF339" i="1"/>
  <c r="F551" i="35" s="1"/>
  <c r="AF340" i="1"/>
  <c r="AF341" i="1"/>
  <c r="F508" i="35" s="1"/>
  <c r="AF342" i="1"/>
  <c r="AF343" i="1"/>
  <c r="F9" i="35" s="1"/>
  <c r="AF344" i="1"/>
  <c r="AF345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69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AE167" i="1"/>
  <c r="AF167" i="1" s="1"/>
  <c r="F199" i="35" s="1"/>
  <c r="AE168" i="1"/>
  <c r="AF168" i="1" s="1"/>
  <c r="AE169" i="1"/>
  <c r="AF169" i="1" s="1"/>
  <c r="AE170" i="1"/>
  <c r="AF170" i="1" s="1"/>
  <c r="AE179" i="1"/>
  <c r="AF179" i="1" s="1"/>
  <c r="AE171" i="1"/>
  <c r="AF171" i="1" s="1"/>
  <c r="AE172" i="1"/>
  <c r="AF172" i="1" s="1"/>
  <c r="AE173" i="1"/>
  <c r="AF173" i="1" s="1"/>
  <c r="F151" i="35" s="1"/>
  <c r="AE174" i="1"/>
  <c r="AF174" i="1" s="1"/>
  <c r="AE175" i="1"/>
  <c r="AF175" i="1" s="1"/>
  <c r="AE176" i="1"/>
  <c r="AF176" i="1" s="1"/>
  <c r="AE177" i="1"/>
  <c r="AF177" i="1" s="1"/>
  <c r="AE178" i="1"/>
  <c r="AF178" i="1" s="1"/>
  <c r="F353" i="35"/>
  <c r="AE180" i="1"/>
  <c r="AF180" i="1" s="1"/>
  <c r="AE181" i="1"/>
  <c r="AF181" i="1" s="1"/>
  <c r="AE182" i="1"/>
  <c r="AE183" i="1"/>
  <c r="AF183" i="1" s="1"/>
  <c r="F54" i="35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F302" i="35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F372" i="35" s="1"/>
  <c r="AE203" i="1"/>
  <c r="AF203" i="1" s="1"/>
  <c r="AE204" i="1"/>
  <c r="AF204" i="1" s="1"/>
  <c r="F367" i="35" s="1"/>
  <c r="AE205" i="1"/>
  <c r="AF205" i="1" s="1"/>
  <c r="AE206" i="1"/>
  <c r="AF206" i="1" s="1"/>
  <c r="AE207" i="1"/>
  <c r="AF207" i="1" s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69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69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9" i="1"/>
  <c r="AC171" i="1"/>
  <c r="AC172" i="1"/>
  <c r="AC173" i="1"/>
  <c r="AC174" i="1"/>
  <c r="AC175" i="1"/>
  <c r="AC176" i="1"/>
  <c r="AC177" i="1"/>
  <c r="AC178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H2" i="1"/>
  <c r="R3" i="1"/>
  <c r="AH3" i="1" s="1"/>
  <c r="R4" i="1"/>
  <c r="AH4" i="1" s="1"/>
  <c r="R5" i="1"/>
  <c r="AH5" i="1" s="1"/>
  <c r="R6" i="1"/>
  <c r="AH6" i="1" s="1"/>
  <c r="R7" i="1"/>
  <c r="AH7" i="1" s="1"/>
  <c r="R8" i="1"/>
  <c r="AH8" i="1" s="1"/>
  <c r="R9" i="1"/>
  <c r="AH9" i="1" s="1"/>
  <c r="R10" i="1"/>
  <c r="AH10" i="1" s="1"/>
  <c r="R11" i="1"/>
  <c r="AH11" i="1" s="1"/>
  <c r="R12" i="1"/>
  <c r="AH12" i="1" s="1"/>
  <c r="AH13" i="1"/>
  <c r="R14" i="1"/>
  <c r="AH14" i="1" s="1"/>
  <c r="R15" i="1"/>
  <c r="AH15" i="1" s="1"/>
  <c r="R16" i="1"/>
  <c r="AH16" i="1" s="1"/>
  <c r="R17" i="1"/>
  <c r="AH17" i="1" s="1"/>
  <c r="R18" i="1"/>
  <c r="AH18" i="1" s="1"/>
  <c r="R19" i="1"/>
  <c r="AH19" i="1" s="1"/>
  <c r="R20" i="1"/>
  <c r="AH20" i="1" s="1"/>
  <c r="R21" i="1"/>
  <c r="AH21" i="1" s="1"/>
  <c r="R22" i="1"/>
  <c r="AH22" i="1" s="1"/>
  <c r="R23" i="1"/>
  <c r="AH23" i="1" s="1"/>
  <c r="R24" i="1"/>
  <c r="AH24" i="1" s="1"/>
  <c r="R25" i="1"/>
  <c r="AH25" i="1" s="1"/>
  <c r="R26" i="1"/>
  <c r="AH26" i="1" s="1"/>
  <c r="R27" i="1"/>
  <c r="AH27" i="1" s="1"/>
  <c r="R28" i="1"/>
  <c r="AH28" i="1" s="1"/>
  <c r="R29" i="1"/>
  <c r="AH29" i="1" s="1"/>
  <c r="R30" i="1"/>
  <c r="AH30" i="1" s="1"/>
  <c r="R31" i="1"/>
  <c r="AH31" i="1" s="1"/>
  <c r="R32" i="1"/>
  <c r="AH32" i="1" s="1"/>
  <c r="R33" i="1"/>
  <c r="AH33" i="1" s="1"/>
  <c r="R34" i="1"/>
  <c r="AH34" i="1" s="1"/>
  <c r="R35" i="1"/>
  <c r="AH35" i="1" s="1"/>
  <c r="R36" i="1"/>
  <c r="AH36" i="1" s="1"/>
  <c r="R37" i="1"/>
  <c r="AH37" i="1" s="1"/>
  <c r="R38" i="1"/>
  <c r="AH38" i="1" s="1"/>
  <c r="AH39" i="1"/>
  <c r="AH40" i="1"/>
  <c r="AH41" i="1"/>
  <c r="AH42" i="1"/>
  <c r="AH43" i="1"/>
  <c r="R44" i="1"/>
  <c r="AH44" i="1" s="1"/>
  <c r="R45" i="1"/>
  <c r="AH45" i="1" s="1"/>
  <c r="R46" i="1"/>
  <c r="AH46" i="1" s="1"/>
  <c r="R47" i="1"/>
  <c r="AH47" i="1" s="1"/>
  <c r="R48" i="1"/>
  <c r="AH48" i="1" s="1"/>
  <c r="R49" i="1"/>
  <c r="AH49" i="1" s="1"/>
  <c r="R50" i="1"/>
  <c r="AH50" i="1" s="1"/>
  <c r="R51" i="1"/>
  <c r="AH51" i="1" s="1"/>
  <c r="R52" i="1"/>
  <c r="AH52" i="1" s="1"/>
  <c r="R53" i="1"/>
  <c r="AH53" i="1" s="1"/>
  <c r="AH54" i="1"/>
  <c r="AH55" i="1"/>
  <c r="AH56" i="1"/>
  <c r="AH57" i="1"/>
  <c r="AH58" i="1"/>
  <c r="R59" i="1"/>
  <c r="AH59" i="1" s="1"/>
  <c r="R60" i="1"/>
  <c r="AH60" i="1" s="1"/>
  <c r="R61" i="1"/>
  <c r="AH61" i="1" s="1"/>
  <c r="R62" i="1"/>
  <c r="AH62" i="1" s="1"/>
  <c r="R63" i="1"/>
  <c r="AH63" i="1" s="1"/>
  <c r="R64" i="1"/>
  <c r="AH64" i="1" s="1"/>
  <c r="R65" i="1"/>
  <c r="AH65" i="1" s="1"/>
  <c r="R66" i="1"/>
  <c r="AH66" i="1" s="1"/>
  <c r="R67" i="1"/>
  <c r="AH67" i="1" s="1"/>
  <c r="R68" i="1"/>
  <c r="AH68" i="1" s="1"/>
  <c r="R70" i="1"/>
  <c r="AH70" i="1" s="1"/>
  <c r="AH71" i="1"/>
  <c r="R72" i="1"/>
  <c r="AH72" i="1" s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R90" i="1"/>
  <c r="AH90" i="1" s="1"/>
  <c r="R69" i="1"/>
  <c r="AH69" i="1" s="1"/>
  <c r="R92" i="1"/>
  <c r="AH92" i="1" s="1"/>
  <c r="R93" i="1"/>
  <c r="AH93" i="1" s="1"/>
  <c r="R94" i="1"/>
  <c r="AH94" i="1" s="1"/>
  <c r="R95" i="1"/>
  <c r="AH95" i="1" s="1"/>
  <c r="R97" i="1"/>
  <c r="AH97" i="1" s="1"/>
  <c r="R98" i="1"/>
  <c r="AH98" i="1" s="1"/>
  <c r="R99" i="1"/>
  <c r="AH99" i="1" s="1"/>
  <c r="R100" i="1"/>
  <c r="AH100" i="1" s="1"/>
  <c r="R101" i="1"/>
  <c r="AH101" i="1" s="1"/>
  <c r="R102" i="1"/>
  <c r="AH102" i="1" s="1"/>
  <c r="R103" i="1"/>
  <c r="AH103" i="1" s="1"/>
  <c r="R104" i="1"/>
  <c r="AH104" i="1" s="1"/>
  <c r="R105" i="1"/>
  <c r="AH105" i="1" s="1"/>
  <c r="AH106" i="1"/>
  <c r="AH107" i="1"/>
  <c r="AH108" i="1"/>
  <c r="R109" i="1"/>
  <c r="AH109" i="1" s="1"/>
  <c r="R110" i="1"/>
  <c r="AH110" i="1" s="1"/>
  <c r="R111" i="1"/>
  <c r="AH111" i="1" s="1"/>
  <c r="R112" i="1"/>
  <c r="AH112" i="1" s="1"/>
  <c r="R113" i="1"/>
  <c r="AH113" i="1" s="1"/>
  <c r="R114" i="1"/>
  <c r="AH114" i="1" s="1"/>
  <c r="R115" i="1"/>
  <c r="AH115" i="1" s="1"/>
  <c r="R116" i="1"/>
  <c r="AH116" i="1" s="1"/>
  <c r="R117" i="1"/>
  <c r="AH117" i="1" s="1"/>
  <c r="R118" i="1"/>
  <c r="AH118" i="1" s="1"/>
  <c r="R119" i="1"/>
  <c r="AH119" i="1" s="1"/>
  <c r="R120" i="1"/>
  <c r="AH120" i="1" s="1"/>
  <c r="R121" i="1"/>
  <c r="AH121" i="1" s="1"/>
  <c r="R122" i="1"/>
  <c r="AH122" i="1" s="1"/>
  <c r="R123" i="1"/>
  <c r="AH123" i="1" s="1"/>
  <c r="R124" i="1"/>
  <c r="AH124" i="1" s="1"/>
  <c r="R125" i="1"/>
  <c r="AH125" i="1" s="1"/>
  <c r="R126" i="1"/>
  <c r="AH126" i="1" s="1"/>
  <c r="R127" i="1"/>
  <c r="AH127" i="1" s="1"/>
  <c r="R128" i="1"/>
  <c r="AH128" i="1" s="1"/>
  <c r="R129" i="1"/>
  <c r="AH129" i="1" s="1"/>
  <c r="R130" i="1"/>
  <c r="AH130" i="1" s="1"/>
  <c r="R131" i="1"/>
  <c r="AH131" i="1" s="1"/>
  <c r="R132" i="1"/>
  <c r="AH132" i="1" s="1"/>
  <c r="R133" i="1"/>
  <c r="AH133" i="1" s="1"/>
  <c r="R134" i="1"/>
  <c r="AH134" i="1" s="1"/>
  <c r="R135" i="1"/>
  <c r="AH135" i="1" s="1"/>
  <c r="R136" i="1"/>
  <c r="AH136" i="1" s="1"/>
  <c r="R137" i="1"/>
  <c r="AH137" i="1" s="1"/>
  <c r="R138" i="1"/>
  <c r="AH138" i="1" s="1"/>
  <c r="R139" i="1"/>
  <c r="AH139" i="1" s="1"/>
  <c r="R140" i="1"/>
  <c r="AH140" i="1" s="1"/>
  <c r="R141" i="1"/>
  <c r="AH141" i="1" s="1"/>
  <c r="R142" i="1"/>
  <c r="AH142" i="1" s="1"/>
  <c r="R143" i="1"/>
  <c r="AH143" i="1" s="1"/>
  <c r="R144" i="1"/>
  <c r="AH144" i="1" s="1"/>
  <c r="R145" i="1"/>
  <c r="AH145" i="1" s="1"/>
  <c r="R146" i="1"/>
  <c r="AH146" i="1" s="1"/>
  <c r="R147" i="1"/>
  <c r="AH147" i="1" s="1"/>
  <c r="R148" i="1"/>
  <c r="AH148" i="1" s="1"/>
  <c r="R149" i="1"/>
  <c r="AH149" i="1" s="1"/>
  <c r="R150" i="1"/>
  <c r="AH150" i="1" s="1"/>
  <c r="R151" i="1"/>
  <c r="AH151" i="1" s="1"/>
  <c r="R152" i="1"/>
  <c r="AH152" i="1" s="1"/>
  <c r="R153" i="1"/>
  <c r="AH153" i="1" s="1"/>
  <c r="R154" i="1"/>
  <c r="AH154" i="1" s="1"/>
  <c r="R155" i="1"/>
  <c r="AH155" i="1" s="1"/>
  <c r="R156" i="1"/>
  <c r="AH156" i="1" s="1"/>
  <c r="R157" i="1"/>
  <c r="AH157" i="1" s="1"/>
  <c r="R158" i="1"/>
  <c r="AH158" i="1" s="1"/>
  <c r="R159" i="1"/>
  <c r="AH159" i="1" s="1"/>
  <c r="R160" i="1"/>
  <c r="AH160" i="1" s="1"/>
  <c r="R161" i="1"/>
  <c r="AH161" i="1" s="1"/>
  <c r="R162" i="1"/>
  <c r="AH162" i="1" s="1"/>
  <c r="R163" i="1"/>
  <c r="AH163" i="1" s="1"/>
  <c r="R164" i="1"/>
  <c r="AH164" i="1" s="1"/>
  <c r="AH165" i="1"/>
  <c r="AH166" i="1"/>
  <c r="R167" i="1"/>
  <c r="AH167" i="1" s="1"/>
  <c r="R168" i="1"/>
  <c r="AH168" i="1" s="1"/>
  <c r="R169" i="1"/>
  <c r="AH169" i="1" s="1"/>
  <c r="R170" i="1"/>
  <c r="AH170" i="1" s="1"/>
  <c r="R179" i="1"/>
  <c r="AH179" i="1" s="1"/>
  <c r="R171" i="1"/>
  <c r="AH171" i="1" s="1"/>
  <c r="R172" i="1"/>
  <c r="AH172" i="1" s="1"/>
  <c r="R173" i="1"/>
  <c r="AH173" i="1" s="1"/>
  <c r="R174" i="1"/>
  <c r="AH174" i="1" s="1"/>
  <c r="R175" i="1"/>
  <c r="AH175" i="1" s="1"/>
  <c r="R176" i="1"/>
  <c r="AH176" i="1" s="1"/>
  <c r="R177" i="1"/>
  <c r="AH177" i="1" s="1"/>
  <c r="R178" i="1"/>
  <c r="AH178" i="1" s="1"/>
  <c r="R180" i="1"/>
  <c r="AH180" i="1" s="1"/>
  <c r="R181" i="1"/>
  <c r="AH181" i="1" s="1"/>
  <c r="R182" i="1"/>
  <c r="AH182" i="1" s="1"/>
  <c r="R183" i="1"/>
  <c r="AH183" i="1" s="1"/>
  <c r="R184" i="1"/>
  <c r="AH184" i="1" s="1"/>
  <c r="R185" i="1"/>
  <c r="AH185" i="1" s="1"/>
  <c r="R186" i="1"/>
  <c r="AH186" i="1" s="1"/>
  <c r="R187" i="1"/>
  <c r="AH187" i="1" s="1"/>
  <c r="R188" i="1"/>
  <c r="AH188" i="1" s="1"/>
  <c r="R189" i="1"/>
  <c r="AH189" i="1" s="1"/>
  <c r="R190" i="1"/>
  <c r="AH190" i="1" s="1"/>
  <c r="R191" i="1"/>
  <c r="AH191" i="1" s="1"/>
  <c r="R192" i="1"/>
  <c r="AH192" i="1" s="1"/>
  <c r="R193" i="1"/>
  <c r="AH193" i="1" s="1"/>
  <c r="R194" i="1"/>
  <c r="AH194" i="1" s="1"/>
  <c r="R195" i="1"/>
  <c r="AH195" i="1" s="1"/>
  <c r="R196" i="1"/>
  <c r="AH196" i="1" s="1"/>
  <c r="R197" i="1"/>
  <c r="AH197" i="1" s="1"/>
  <c r="R198" i="1"/>
  <c r="AH198" i="1" s="1"/>
  <c r="R199" i="1"/>
  <c r="AH199" i="1" s="1"/>
  <c r="R200" i="1"/>
  <c r="AH200" i="1" s="1"/>
  <c r="R201" i="1"/>
  <c r="AH201" i="1" s="1"/>
  <c r="R202" i="1"/>
  <c r="AH202" i="1" s="1"/>
  <c r="R203" i="1"/>
  <c r="AH203" i="1" s="1"/>
  <c r="R204" i="1"/>
  <c r="AH204" i="1" s="1"/>
  <c r="R205" i="1"/>
  <c r="AH205" i="1" s="1"/>
  <c r="R206" i="1"/>
  <c r="AH206" i="1" s="1"/>
  <c r="R207" i="1"/>
  <c r="AH207" i="1" s="1"/>
  <c r="R208" i="1"/>
  <c r="AH208" i="1" s="1"/>
  <c r="R209" i="1"/>
  <c r="AH209" i="1" s="1"/>
  <c r="R210" i="1"/>
  <c r="AH210" i="1" s="1"/>
  <c r="R211" i="1"/>
  <c r="AH211" i="1" s="1"/>
  <c r="R212" i="1"/>
  <c r="AH212" i="1" s="1"/>
  <c r="R213" i="1"/>
  <c r="AH213" i="1" s="1"/>
  <c r="R214" i="1"/>
  <c r="AH214" i="1" s="1"/>
  <c r="R215" i="1"/>
  <c r="AH215" i="1" s="1"/>
  <c r="R216" i="1"/>
  <c r="AH216" i="1" s="1"/>
  <c r="R217" i="1"/>
  <c r="AH217" i="1" s="1"/>
  <c r="R218" i="1"/>
  <c r="AH218" i="1" s="1"/>
  <c r="R219" i="1"/>
  <c r="AH219" i="1" s="1"/>
  <c r="AH220" i="1"/>
  <c r="R221" i="1"/>
  <c r="AH221" i="1" s="1"/>
  <c r="R222" i="1"/>
  <c r="AH222" i="1" s="1"/>
  <c r="R223" i="1"/>
  <c r="AH223" i="1" s="1"/>
  <c r="R224" i="1"/>
  <c r="AH224" i="1" s="1"/>
  <c r="R225" i="1"/>
  <c r="AH225" i="1" s="1"/>
  <c r="R226" i="1"/>
  <c r="AH226" i="1" s="1"/>
  <c r="R227" i="1"/>
  <c r="AH227" i="1" s="1"/>
  <c r="R228" i="1"/>
  <c r="AH228" i="1" s="1"/>
  <c r="R229" i="1"/>
  <c r="AH229" i="1" s="1"/>
  <c r="R230" i="1"/>
  <c r="AH230" i="1" s="1"/>
  <c r="R231" i="1"/>
  <c r="AH231" i="1" s="1"/>
  <c r="R232" i="1"/>
  <c r="AH232" i="1" s="1"/>
  <c r="R233" i="1"/>
  <c r="AH233" i="1" s="1"/>
  <c r="AH234" i="1"/>
  <c r="AH235" i="1"/>
  <c r="AH236" i="1"/>
  <c r="AH237" i="1"/>
  <c r="AH238" i="1"/>
  <c r="R239" i="1"/>
  <c r="AH239" i="1" s="1"/>
  <c r="R240" i="1"/>
  <c r="AH240" i="1" s="1"/>
  <c r="R241" i="1"/>
  <c r="AH241" i="1" s="1"/>
  <c r="R242" i="1"/>
  <c r="AH242" i="1" s="1"/>
  <c r="R243" i="1"/>
  <c r="AH243" i="1" s="1"/>
  <c r="R244" i="1"/>
  <c r="AH244" i="1" s="1"/>
  <c r="R245" i="1"/>
  <c r="AH245" i="1" s="1"/>
  <c r="R246" i="1"/>
  <c r="AH246" i="1" s="1"/>
  <c r="R247" i="1"/>
  <c r="AH247" i="1" s="1"/>
  <c r="R248" i="1"/>
  <c r="AH248" i="1" s="1"/>
  <c r="R249" i="1"/>
  <c r="AH249" i="1" s="1"/>
  <c r="R250" i="1"/>
  <c r="AH250" i="1" s="1"/>
  <c r="R251" i="1"/>
  <c r="AH251" i="1" s="1"/>
  <c r="R252" i="1"/>
  <c r="AH252" i="1" s="1"/>
  <c r="R253" i="1"/>
  <c r="AH253" i="1" s="1"/>
  <c r="R254" i="1"/>
  <c r="AH254" i="1" s="1"/>
  <c r="R255" i="1"/>
  <c r="AH255" i="1" s="1"/>
  <c r="R256" i="1"/>
  <c r="AH256" i="1" s="1"/>
  <c r="R257" i="1"/>
  <c r="AH257" i="1" s="1"/>
  <c r="R258" i="1"/>
  <c r="AH258" i="1" s="1"/>
  <c r="R259" i="1"/>
  <c r="AH259" i="1" s="1"/>
  <c r="R260" i="1"/>
  <c r="AH260" i="1" s="1"/>
  <c r="AH261" i="1"/>
  <c r="AH262" i="1"/>
  <c r="AH263" i="1"/>
  <c r="R264" i="1"/>
  <c r="AH264" i="1" s="1"/>
  <c r="R265" i="1"/>
  <c r="AH265" i="1" s="1"/>
  <c r="R266" i="1"/>
  <c r="AH266" i="1" s="1"/>
  <c r="R267" i="1"/>
  <c r="AH267" i="1" s="1"/>
  <c r="R268" i="1"/>
  <c r="AH268" i="1" s="1"/>
  <c r="R269" i="1"/>
  <c r="AH269" i="1" s="1"/>
  <c r="R270" i="1"/>
  <c r="AH270" i="1" s="1"/>
  <c r="R271" i="1"/>
  <c r="AH271" i="1" s="1"/>
  <c r="R272" i="1"/>
  <c r="AH272" i="1" s="1"/>
  <c r="R273" i="1"/>
  <c r="AH273" i="1" s="1"/>
  <c r="R274" i="1"/>
  <c r="AH274" i="1" s="1"/>
  <c r="R275" i="1"/>
  <c r="AH275" i="1" s="1"/>
  <c r="R276" i="1"/>
  <c r="AH276" i="1" s="1"/>
  <c r="R277" i="1"/>
  <c r="AH277" i="1" s="1"/>
  <c r="R278" i="1"/>
  <c r="AH278" i="1" s="1"/>
  <c r="R279" i="1"/>
  <c r="AH279" i="1" s="1"/>
  <c r="R280" i="1"/>
  <c r="AH280" i="1" s="1"/>
  <c r="R281" i="1"/>
  <c r="AH281" i="1" s="1"/>
  <c r="R282" i="1"/>
  <c r="AH282" i="1" s="1"/>
  <c r="R283" i="1"/>
  <c r="AH283" i="1" s="1"/>
  <c r="R284" i="1"/>
  <c r="AH284" i="1" s="1"/>
  <c r="R285" i="1"/>
  <c r="AH285" i="1" s="1"/>
  <c r="R286" i="1"/>
  <c r="AH286" i="1" s="1"/>
  <c r="R287" i="1"/>
  <c r="AH287" i="1" s="1"/>
  <c r="R288" i="1"/>
  <c r="AH288" i="1" s="1"/>
  <c r="R289" i="1"/>
  <c r="AH289" i="1" s="1"/>
  <c r="R290" i="1"/>
  <c r="AH290" i="1" s="1"/>
  <c r="R291" i="1"/>
  <c r="AH291" i="1" s="1"/>
  <c r="R292" i="1"/>
  <c r="AH292" i="1" s="1"/>
  <c r="R293" i="1"/>
  <c r="AH293" i="1" s="1"/>
  <c r="R294" i="1"/>
  <c r="AH294" i="1" s="1"/>
  <c r="R295" i="1"/>
  <c r="AH295" i="1" s="1"/>
  <c r="R296" i="1"/>
  <c r="AH296" i="1" s="1"/>
  <c r="R297" i="1"/>
  <c r="AH297" i="1" s="1"/>
  <c r="R298" i="1"/>
  <c r="AH298" i="1" s="1"/>
  <c r="R299" i="1"/>
  <c r="AH299" i="1" s="1"/>
  <c r="R300" i="1"/>
  <c r="AH300" i="1" s="1"/>
  <c r="R301" i="1"/>
  <c r="AH301" i="1" s="1"/>
  <c r="R302" i="1"/>
  <c r="AH302" i="1" s="1"/>
  <c r="R303" i="1"/>
  <c r="AH303" i="1" s="1"/>
  <c r="R304" i="1"/>
  <c r="AH304" i="1" s="1"/>
  <c r="R305" i="1"/>
  <c r="AH305" i="1" s="1"/>
  <c r="R306" i="1"/>
  <c r="AH306" i="1" s="1"/>
  <c r="R307" i="1"/>
  <c r="AH307" i="1" s="1"/>
  <c r="R308" i="1"/>
  <c r="AH308" i="1" s="1"/>
  <c r="R309" i="1"/>
  <c r="AH309" i="1" s="1"/>
  <c r="R310" i="1"/>
  <c r="AH310" i="1" s="1"/>
  <c r="R311" i="1"/>
  <c r="AH311" i="1" s="1"/>
  <c r="R312" i="1"/>
  <c r="AH312" i="1" s="1"/>
  <c r="R313" i="1"/>
  <c r="AH313" i="1" s="1"/>
  <c r="AH314" i="1"/>
  <c r="AH315" i="1"/>
  <c r="AH316" i="1"/>
  <c r="R317" i="1"/>
  <c r="AH317" i="1" s="1"/>
  <c r="R318" i="1"/>
  <c r="AH318" i="1" s="1"/>
  <c r="R319" i="1"/>
  <c r="AH319" i="1" s="1"/>
  <c r="R320" i="1"/>
  <c r="AH320" i="1" s="1"/>
  <c r="R321" i="1"/>
  <c r="AH321" i="1" s="1"/>
  <c r="R322" i="1"/>
  <c r="AH322" i="1" s="1"/>
  <c r="R323" i="1"/>
  <c r="AH323" i="1" s="1"/>
  <c r="R324" i="1"/>
  <c r="AH324" i="1" s="1"/>
  <c r="R325" i="1"/>
  <c r="AH325" i="1" s="1"/>
  <c r="R326" i="1"/>
  <c r="AH326" i="1" s="1"/>
  <c r="R327" i="1"/>
  <c r="AH327" i="1" s="1"/>
  <c r="R328" i="1"/>
  <c r="AH328" i="1" s="1"/>
  <c r="R329" i="1"/>
  <c r="AH329" i="1" s="1"/>
  <c r="R330" i="1"/>
  <c r="AH330" i="1" s="1"/>
  <c r="R331" i="1"/>
  <c r="AH331" i="1" s="1"/>
  <c r="R332" i="1"/>
  <c r="AH332" i="1" s="1"/>
  <c r="R333" i="1"/>
  <c r="AH333" i="1" s="1"/>
  <c r="R334" i="1"/>
  <c r="AH334" i="1" s="1"/>
  <c r="R335" i="1"/>
  <c r="AH335" i="1" s="1"/>
  <c r="R336" i="1"/>
  <c r="AH336" i="1" s="1"/>
  <c r="R337" i="1"/>
  <c r="AH337" i="1" s="1"/>
  <c r="R338" i="1"/>
  <c r="AH338" i="1" s="1"/>
  <c r="R339" i="1"/>
  <c r="AH339" i="1" s="1"/>
  <c r="R340" i="1"/>
  <c r="AH340" i="1" s="1"/>
  <c r="R341" i="1"/>
  <c r="AH341" i="1" s="1"/>
  <c r="R342" i="1"/>
  <c r="AH342" i="1" s="1"/>
  <c r="R343" i="1"/>
  <c r="AH343" i="1" s="1"/>
  <c r="R344" i="1"/>
  <c r="AH344" i="1" s="1"/>
  <c r="R345" i="1"/>
  <c r="AH345" i="1" s="1"/>
  <c r="R346" i="1"/>
  <c r="AH346" i="1" s="1"/>
  <c r="R347" i="1"/>
  <c r="AH347" i="1" s="1"/>
  <c r="R348" i="1"/>
  <c r="AH348" i="1" s="1"/>
  <c r="R349" i="1"/>
  <c r="AH349" i="1" s="1"/>
  <c r="R350" i="1"/>
  <c r="AH350" i="1" s="1"/>
  <c r="R351" i="1"/>
  <c r="AH351" i="1" s="1"/>
  <c r="R352" i="1"/>
  <c r="AH352" i="1" s="1"/>
  <c r="R353" i="1"/>
  <c r="AH353" i="1" s="1"/>
  <c r="R354" i="1"/>
  <c r="AH354" i="1" s="1"/>
  <c r="R355" i="1"/>
  <c r="AH355" i="1" s="1"/>
  <c r="R356" i="1"/>
  <c r="AH356" i="1" s="1"/>
  <c r="R357" i="1"/>
  <c r="AH357" i="1" s="1"/>
  <c r="R358" i="1"/>
  <c r="AH358" i="1" s="1"/>
  <c r="R359" i="1"/>
  <c r="AH359" i="1" s="1"/>
  <c r="R360" i="1"/>
  <c r="AH360" i="1" s="1"/>
  <c r="R361" i="1"/>
  <c r="AH361" i="1" s="1"/>
  <c r="R362" i="1"/>
  <c r="AH362" i="1" s="1"/>
  <c r="R363" i="1"/>
  <c r="AH363" i="1" s="1"/>
  <c r="R364" i="1"/>
  <c r="AH364" i="1" s="1"/>
  <c r="R365" i="1"/>
  <c r="AH365" i="1" s="1"/>
  <c r="R366" i="1"/>
  <c r="AH366" i="1" s="1"/>
  <c r="R367" i="1"/>
  <c r="AH367" i="1" s="1"/>
  <c r="R368" i="1"/>
  <c r="AH368" i="1" s="1"/>
  <c r="R369" i="1"/>
  <c r="AH369" i="1" s="1"/>
  <c r="R370" i="1"/>
  <c r="AH370" i="1" s="1"/>
  <c r="R371" i="1"/>
  <c r="AH371" i="1" s="1"/>
  <c r="R372" i="1"/>
  <c r="AH372" i="1" s="1"/>
  <c r="R373" i="1"/>
  <c r="AH373" i="1" s="1"/>
  <c r="R374" i="1"/>
  <c r="AH374" i="1" s="1"/>
  <c r="R375" i="1"/>
  <c r="AH375" i="1" s="1"/>
  <c r="R376" i="1"/>
  <c r="AH376" i="1" s="1"/>
  <c r="R377" i="1"/>
  <c r="AH377" i="1" s="1"/>
  <c r="R378" i="1"/>
  <c r="AH378" i="1" s="1"/>
  <c r="R379" i="1"/>
  <c r="AH379" i="1" s="1"/>
  <c r="R380" i="1"/>
  <c r="AH380" i="1" s="1"/>
  <c r="R381" i="1"/>
  <c r="AH381" i="1" s="1"/>
  <c r="R382" i="1"/>
  <c r="AH382" i="1" s="1"/>
  <c r="R383" i="1"/>
  <c r="AH383" i="1" s="1"/>
  <c r="R384" i="1"/>
  <c r="AH384" i="1" s="1"/>
  <c r="R385" i="1"/>
  <c r="AH385" i="1" s="1"/>
  <c r="R386" i="1"/>
  <c r="AH386" i="1" s="1"/>
  <c r="R387" i="1"/>
  <c r="AH387" i="1" s="1"/>
  <c r="R388" i="1"/>
  <c r="AH388" i="1" s="1"/>
  <c r="R389" i="1"/>
  <c r="AH389" i="1" s="1"/>
  <c r="R390" i="1"/>
  <c r="AH390" i="1" s="1"/>
  <c r="R391" i="1"/>
  <c r="AH391" i="1" s="1"/>
  <c r="R392" i="1"/>
  <c r="AH392" i="1" s="1"/>
  <c r="R393" i="1"/>
  <c r="AH393" i="1" s="1"/>
  <c r="R394" i="1"/>
  <c r="AH394" i="1" s="1"/>
  <c r="R395" i="1"/>
  <c r="AH395" i="1" s="1"/>
  <c r="R396" i="1"/>
  <c r="AH396" i="1" s="1"/>
  <c r="R397" i="1"/>
  <c r="AH397" i="1" s="1"/>
  <c r="R398" i="1"/>
  <c r="AH398" i="1" s="1"/>
  <c r="R399" i="1"/>
  <c r="AH399" i="1" s="1"/>
  <c r="R400" i="1"/>
  <c r="AH400" i="1" s="1"/>
  <c r="R401" i="1"/>
  <c r="AH401" i="1" s="1"/>
  <c r="R402" i="1"/>
  <c r="AH402" i="1" s="1"/>
  <c r="R403" i="1"/>
  <c r="AH403" i="1" s="1"/>
  <c r="R404" i="1"/>
  <c r="AH404" i="1" s="1"/>
  <c r="R405" i="1"/>
  <c r="AH405" i="1" s="1"/>
  <c r="R406" i="1"/>
  <c r="AH406" i="1" s="1"/>
  <c r="R407" i="1"/>
  <c r="AH407" i="1" s="1"/>
  <c r="R408" i="1"/>
  <c r="AH408" i="1" s="1"/>
  <c r="R409" i="1"/>
  <c r="AH409" i="1" s="1"/>
  <c r="R410" i="1"/>
  <c r="AH410" i="1" s="1"/>
  <c r="R411" i="1"/>
  <c r="AH411" i="1" s="1"/>
  <c r="R412" i="1"/>
  <c r="AH412" i="1" s="1"/>
  <c r="R413" i="1"/>
  <c r="AH413" i="1" s="1"/>
  <c r="R414" i="1"/>
  <c r="AH414" i="1" s="1"/>
  <c r="R415" i="1"/>
  <c r="AH415" i="1" s="1"/>
  <c r="R416" i="1"/>
  <c r="AH416" i="1" s="1"/>
  <c r="R417" i="1"/>
  <c r="AH417" i="1" s="1"/>
  <c r="R418" i="1"/>
  <c r="AH418" i="1" s="1"/>
  <c r="R419" i="1"/>
  <c r="AH419" i="1" s="1"/>
  <c r="R420" i="1"/>
  <c r="AH420" i="1" s="1"/>
  <c r="R421" i="1"/>
  <c r="AH421" i="1" s="1"/>
  <c r="R422" i="1"/>
  <c r="AH422" i="1" s="1"/>
  <c r="R423" i="1"/>
  <c r="AH423" i="1" s="1"/>
  <c r="R424" i="1"/>
  <c r="AH424" i="1" s="1"/>
  <c r="R425" i="1"/>
  <c r="AH425" i="1" s="1"/>
  <c r="R426" i="1"/>
  <c r="AH426" i="1" s="1"/>
  <c r="R427" i="1"/>
  <c r="AH427" i="1" s="1"/>
  <c r="R428" i="1"/>
  <c r="AH428" i="1" s="1"/>
  <c r="R429" i="1"/>
  <c r="AH429" i="1" s="1"/>
  <c r="R430" i="1"/>
  <c r="AH430" i="1" s="1"/>
  <c r="R431" i="1"/>
  <c r="AH431" i="1" s="1"/>
  <c r="R432" i="1"/>
  <c r="AH432" i="1" s="1"/>
  <c r="R433" i="1"/>
  <c r="AH433" i="1" s="1"/>
  <c r="R434" i="1"/>
  <c r="AH434" i="1" s="1"/>
  <c r="AH435" i="1"/>
  <c r="R436" i="1"/>
  <c r="AH436" i="1" s="1"/>
  <c r="R437" i="1"/>
  <c r="AH437" i="1" s="1"/>
  <c r="R438" i="1"/>
  <c r="AH438" i="1" s="1"/>
  <c r="R439" i="1"/>
  <c r="AH439" i="1" s="1"/>
  <c r="R440" i="1"/>
  <c r="AH440" i="1" s="1"/>
  <c r="R441" i="1"/>
  <c r="AH441" i="1" s="1"/>
  <c r="R442" i="1"/>
  <c r="AH442" i="1" s="1"/>
  <c r="R443" i="1"/>
  <c r="AH443" i="1" s="1"/>
  <c r="R444" i="1"/>
  <c r="AH444" i="1" s="1"/>
  <c r="R445" i="1"/>
  <c r="AH445" i="1" s="1"/>
  <c r="R446" i="1"/>
  <c r="AH446" i="1" s="1"/>
  <c r="R447" i="1"/>
  <c r="AH447" i="1" s="1"/>
  <c r="R448" i="1"/>
  <c r="AH448" i="1" s="1"/>
  <c r="R449" i="1"/>
  <c r="AH449" i="1" s="1"/>
  <c r="R450" i="1"/>
  <c r="AH450" i="1" s="1"/>
  <c r="R451" i="1"/>
  <c r="AH451" i="1" s="1"/>
  <c r="R452" i="1"/>
  <c r="AH452" i="1" s="1"/>
  <c r="R453" i="1"/>
  <c r="AH453" i="1" s="1"/>
  <c r="R454" i="1"/>
  <c r="AH454" i="1" s="1"/>
  <c r="R455" i="1"/>
  <c r="AH455" i="1" s="1"/>
  <c r="R456" i="1"/>
  <c r="AH456" i="1" s="1"/>
  <c r="R457" i="1"/>
  <c r="AH457" i="1" s="1"/>
  <c r="R458" i="1"/>
  <c r="AH458" i="1" s="1"/>
  <c r="R459" i="1"/>
  <c r="AH459" i="1" s="1"/>
  <c r="R460" i="1"/>
  <c r="AH460" i="1" s="1"/>
  <c r="R461" i="1"/>
  <c r="AH461" i="1" s="1"/>
  <c r="R462" i="1"/>
  <c r="AH462" i="1" s="1"/>
  <c r="R463" i="1"/>
  <c r="AH463" i="1" s="1"/>
  <c r="R464" i="1"/>
  <c r="AH464" i="1" s="1"/>
  <c r="R465" i="1"/>
  <c r="AH465" i="1" s="1"/>
  <c r="R466" i="1"/>
  <c r="AH466" i="1" s="1"/>
  <c r="R467" i="1"/>
  <c r="AH467" i="1" s="1"/>
  <c r="R468" i="1"/>
  <c r="AH468" i="1" s="1"/>
  <c r="R469" i="1"/>
  <c r="AH469" i="1" s="1"/>
  <c r="R470" i="1"/>
  <c r="AH470" i="1" s="1"/>
  <c r="R471" i="1"/>
  <c r="AH471" i="1" s="1"/>
  <c r="R472" i="1"/>
  <c r="AH472" i="1" s="1"/>
  <c r="R473" i="1"/>
  <c r="AH473" i="1" s="1"/>
  <c r="R474" i="1"/>
  <c r="AH474" i="1" s="1"/>
  <c r="R475" i="1"/>
  <c r="AH475" i="1" s="1"/>
  <c r="R476" i="1"/>
  <c r="AH476" i="1" s="1"/>
  <c r="R477" i="1"/>
  <c r="AH477" i="1" s="1"/>
  <c r="R478" i="1"/>
  <c r="AH478" i="1" s="1"/>
  <c r="R479" i="1"/>
  <c r="AH479" i="1" s="1"/>
  <c r="R480" i="1"/>
  <c r="AH480" i="1" s="1"/>
  <c r="R481" i="1"/>
  <c r="AH481" i="1" s="1"/>
  <c r="R482" i="1"/>
  <c r="AH482" i="1" s="1"/>
  <c r="R483" i="1"/>
  <c r="AH483" i="1" s="1"/>
  <c r="R484" i="1"/>
  <c r="AH484" i="1" s="1"/>
  <c r="R485" i="1"/>
  <c r="AH485" i="1" s="1"/>
  <c r="R486" i="1"/>
  <c r="AH486" i="1" s="1"/>
  <c r="R487" i="1"/>
  <c r="AH487" i="1" s="1"/>
  <c r="R488" i="1"/>
  <c r="AH488" i="1" s="1"/>
  <c r="R489" i="1"/>
  <c r="AH489" i="1" s="1"/>
  <c r="R490" i="1"/>
  <c r="AH490" i="1" s="1"/>
  <c r="R491" i="1"/>
  <c r="AH491" i="1" s="1"/>
  <c r="R492" i="1"/>
  <c r="AH492" i="1" s="1"/>
  <c r="R493" i="1"/>
  <c r="AH493" i="1" s="1"/>
  <c r="R494" i="1"/>
  <c r="AH494" i="1" s="1"/>
  <c r="R495" i="1"/>
  <c r="AH495" i="1" s="1"/>
  <c r="R496" i="1"/>
  <c r="AH496" i="1" s="1"/>
  <c r="R497" i="1"/>
  <c r="AH497" i="1" s="1"/>
  <c r="R498" i="1"/>
  <c r="AH498" i="1" s="1"/>
  <c r="R499" i="1"/>
  <c r="AH499" i="1" s="1"/>
  <c r="R500" i="1"/>
  <c r="AH500" i="1" s="1"/>
  <c r="R501" i="1"/>
  <c r="AH501" i="1" s="1"/>
  <c r="R502" i="1"/>
  <c r="AH502" i="1" s="1"/>
  <c r="R503" i="1"/>
  <c r="AH503" i="1" s="1"/>
  <c r="R504" i="1"/>
  <c r="AH504" i="1" s="1"/>
  <c r="R505" i="1"/>
  <c r="AH505" i="1" s="1"/>
  <c r="R506" i="1"/>
  <c r="AH506" i="1" s="1"/>
  <c r="R507" i="1"/>
  <c r="AH507" i="1" s="1"/>
  <c r="AH508" i="1"/>
  <c r="I5" i="1"/>
  <c r="D144" i="36" s="1"/>
  <c r="I6" i="1"/>
  <c r="D123" i="36" s="1"/>
  <c r="I7" i="1"/>
  <c r="I8" i="1"/>
  <c r="D117" i="36" s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D61" i="36" s="1"/>
  <c r="I29" i="1"/>
  <c r="I30" i="1"/>
  <c r="D164" i="36" s="1"/>
  <c r="I31" i="1"/>
  <c r="I32" i="1"/>
  <c r="D131" i="36" s="1"/>
  <c r="I33" i="1"/>
  <c r="I34" i="1"/>
  <c r="D237" i="36" s="1"/>
  <c r="I35" i="1"/>
  <c r="I36" i="1"/>
  <c r="D203" i="36" s="1"/>
  <c r="I37" i="1"/>
  <c r="D248" i="36" s="1"/>
  <c r="I38" i="1"/>
  <c r="I39" i="1"/>
  <c r="D214" i="36" s="1"/>
  <c r="I40" i="1"/>
  <c r="I41" i="1"/>
  <c r="D204" i="36" s="1"/>
  <c r="I42" i="1"/>
  <c r="I43" i="1"/>
  <c r="I44" i="1"/>
  <c r="I45" i="1"/>
  <c r="I46" i="1"/>
  <c r="I47" i="1"/>
  <c r="I48" i="1"/>
  <c r="I49" i="1"/>
  <c r="I50" i="1"/>
  <c r="I51" i="1"/>
  <c r="D267" i="36" s="1"/>
  <c r="I52" i="1"/>
  <c r="I53" i="1"/>
  <c r="I54" i="1"/>
  <c r="I55" i="1"/>
  <c r="D124" i="36" s="1"/>
  <c r="I56" i="1"/>
  <c r="I57" i="1"/>
  <c r="I58" i="1"/>
  <c r="I59" i="1"/>
  <c r="I60" i="1"/>
  <c r="I61" i="1"/>
  <c r="I62" i="1"/>
  <c r="I63" i="1"/>
  <c r="I64" i="1"/>
  <c r="D247" i="36" s="1"/>
  <c r="I65" i="1"/>
  <c r="I66" i="1"/>
  <c r="I67" i="1"/>
  <c r="D218" i="36" s="1"/>
  <c r="I68" i="1"/>
  <c r="I70" i="1"/>
  <c r="I71" i="1"/>
  <c r="I72" i="1"/>
  <c r="I73" i="1"/>
  <c r="I74" i="1"/>
  <c r="I75" i="1"/>
  <c r="I76" i="1"/>
  <c r="D276" i="36" s="1"/>
  <c r="I77" i="1"/>
  <c r="I78" i="1"/>
  <c r="D93" i="36" s="1"/>
  <c r="I79" i="1"/>
  <c r="I80" i="1"/>
  <c r="I81" i="1"/>
  <c r="D229" i="36" s="1"/>
  <c r="I82" i="1"/>
  <c r="D136" i="36" s="1"/>
  <c r="I83" i="1"/>
  <c r="D107" i="36" s="1"/>
  <c r="I90" i="1"/>
  <c r="I69" i="1"/>
  <c r="I92" i="1"/>
  <c r="I93" i="1"/>
  <c r="D112" i="36" s="1"/>
  <c r="I94" i="1"/>
  <c r="I95" i="1"/>
  <c r="D211" i="36" s="1"/>
  <c r="I96" i="1"/>
  <c r="I97" i="1"/>
  <c r="I98" i="1"/>
  <c r="D80" i="36" s="1"/>
  <c r="I99" i="1"/>
  <c r="I100" i="1"/>
  <c r="I101" i="1"/>
  <c r="D208" i="36" s="1"/>
  <c r="I102" i="1"/>
  <c r="I103" i="1"/>
  <c r="D95" i="36" s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D210" i="36" s="1"/>
  <c r="I135" i="1"/>
  <c r="I136" i="1"/>
  <c r="I137" i="1"/>
  <c r="D265" i="36" s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9" i="1"/>
  <c r="I171" i="1"/>
  <c r="I172" i="1"/>
  <c r="I173" i="1"/>
  <c r="I174" i="1"/>
  <c r="I175" i="1"/>
  <c r="I176" i="1"/>
  <c r="I177" i="1"/>
  <c r="I178" i="1"/>
  <c r="I180" i="1"/>
  <c r="I181" i="1"/>
  <c r="I182" i="1"/>
  <c r="I183" i="1"/>
  <c r="D243" i="36" s="1"/>
  <c r="I184" i="1"/>
  <c r="I185" i="1"/>
  <c r="I186" i="1"/>
  <c r="I187" i="1"/>
  <c r="I188" i="1"/>
  <c r="I189" i="1"/>
  <c r="I190" i="1"/>
  <c r="I191" i="1"/>
  <c r="I192" i="1"/>
  <c r="D158" i="36" s="1"/>
  <c r="I193" i="1"/>
  <c r="I194" i="1"/>
  <c r="I195" i="1"/>
  <c r="I196" i="1"/>
  <c r="D233" i="36" s="1"/>
  <c r="I197" i="1"/>
  <c r="I198" i="1"/>
  <c r="D188" i="36" s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D244" i="36" s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D264" i="36" s="1"/>
  <c r="I225" i="1"/>
  <c r="I226" i="1"/>
  <c r="I227" i="1"/>
  <c r="I228" i="1"/>
  <c r="I229" i="1"/>
  <c r="I230" i="1"/>
  <c r="I231" i="1"/>
  <c r="I232" i="1"/>
  <c r="D52" i="36" s="1"/>
  <c r="I233" i="1"/>
  <c r="I234" i="1"/>
  <c r="I235" i="1"/>
  <c r="I236" i="1"/>
  <c r="I237" i="1"/>
  <c r="I238" i="1"/>
  <c r="D79" i="36" s="1"/>
  <c r="I239" i="1"/>
  <c r="I240" i="1"/>
  <c r="I241" i="1"/>
  <c r="I242" i="1"/>
  <c r="I243" i="1"/>
  <c r="I244" i="1"/>
  <c r="D83" i="36" s="1"/>
  <c r="I245" i="1"/>
  <c r="I246" i="1"/>
  <c r="I247" i="1"/>
  <c r="I248" i="1"/>
  <c r="D48" i="36" s="1"/>
  <c r="I249" i="1"/>
  <c r="I250" i="1"/>
  <c r="I251" i="1"/>
  <c r="I252" i="1"/>
  <c r="I253" i="1"/>
  <c r="I254" i="1"/>
  <c r="I255" i="1"/>
  <c r="I256" i="1"/>
  <c r="I257" i="1"/>
  <c r="I258" i="1"/>
  <c r="D231" i="36" s="1"/>
  <c r="I259" i="1"/>
  <c r="I260" i="1"/>
  <c r="I261" i="1"/>
  <c r="I262" i="1"/>
  <c r="D213" i="36" s="1"/>
  <c r="I263" i="1"/>
  <c r="I264" i="1"/>
  <c r="I265" i="1"/>
  <c r="I266" i="1"/>
  <c r="I267" i="1"/>
  <c r="I268" i="1"/>
  <c r="I269" i="1"/>
  <c r="D62" i="36" s="1"/>
  <c r="I270" i="1"/>
  <c r="I271" i="1"/>
  <c r="I272" i="1"/>
  <c r="D68" i="36" s="1"/>
  <c r="I273" i="1"/>
  <c r="D236" i="36" s="1"/>
  <c r="I274" i="1"/>
  <c r="I275" i="1"/>
  <c r="I276" i="1"/>
  <c r="I277" i="1"/>
  <c r="I278" i="1"/>
  <c r="I279" i="1"/>
  <c r="I280" i="1"/>
  <c r="I281" i="1"/>
  <c r="I282" i="1"/>
  <c r="I283" i="1"/>
  <c r="D187" i="36" s="1"/>
  <c r="I284" i="1"/>
  <c r="I285" i="1"/>
  <c r="I286" i="1"/>
  <c r="I287" i="1"/>
  <c r="I288" i="1"/>
  <c r="I289" i="1"/>
  <c r="I290" i="1"/>
  <c r="I291" i="1"/>
  <c r="I292" i="1"/>
  <c r="I293" i="1"/>
  <c r="D232" i="36" s="1"/>
  <c r="I294" i="1"/>
  <c r="I295" i="1"/>
  <c r="I296" i="1"/>
  <c r="I297" i="1"/>
  <c r="D76" i="36" s="1"/>
  <c r="I298" i="1"/>
  <c r="D87" i="36" s="1"/>
  <c r="I299" i="1"/>
  <c r="I300" i="1"/>
  <c r="I301" i="1"/>
  <c r="I302" i="1"/>
  <c r="I303" i="1"/>
  <c r="I304" i="1"/>
  <c r="D251" i="36" s="1"/>
  <c r="I305" i="1"/>
  <c r="I306" i="1"/>
  <c r="I307" i="1"/>
  <c r="I308" i="1"/>
  <c r="I309" i="1"/>
  <c r="D212" i="36" s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D261" i="36" s="1"/>
  <c r="I336" i="1"/>
  <c r="D49" i="36" s="1"/>
  <c r="I337" i="1"/>
  <c r="I338" i="1"/>
  <c r="I339" i="1"/>
  <c r="I340" i="1"/>
  <c r="I341" i="1"/>
  <c r="I342" i="1"/>
  <c r="D250" i="36" s="1"/>
  <c r="I343" i="1"/>
  <c r="I344" i="1"/>
  <c r="I345" i="1"/>
  <c r="I346" i="1"/>
  <c r="D271" i="36" s="1"/>
  <c r="I347" i="1"/>
  <c r="I348" i="1"/>
  <c r="D315" i="36" s="1"/>
  <c r="I349" i="1"/>
  <c r="I350" i="1"/>
  <c r="I351" i="1"/>
  <c r="I352" i="1"/>
  <c r="I353" i="1"/>
  <c r="I354" i="1"/>
  <c r="I355" i="1"/>
  <c r="I356" i="1"/>
  <c r="D78" i="36" s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D239" i="36" s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D263" i="36" s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D217" i="36" s="1"/>
  <c r="I404" i="1"/>
  <c r="I405" i="1"/>
  <c r="I406" i="1"/>
  <c r="I407" i="1"/>
  <c r="D241" i="36" s="1"/>
  <c r="I408" i="1"/>
  <c r="D50" i="36" s="1"/>
  <c r="I409" i="1"/>
  <c r="I410" i="1"/>
  <c r="I411" i="1"/>
  <c r="I412" i="1"/>
  <c r="I413" i="1"/>
  <c r="D51" i="36" s="1"/>
  <c r="I414" i="1"/>
  <c r="I415" i="1"/>
  <c r="I416" i="1"/>
  <c r="I417" i="1"/>
  <c r="I418" i="1"/>
  <c r="I419" i="1"/>
  <c r="I420" i="1"/>
  <c r="I421" i="1"/>
  <c r="I422" i="1"/>
  <c r="I423" i="1"/>
  <c r="I424" i="1"/>
  <c r="D223" i="36" s="1"/>
  <c r="I425" i="1"/>
  <c r="I426" i="1"/>
  <c r="I427" i="1"/>
  <c r="I433" i="1"/>
  <c r="I434" i="1"/>
  <c r="I435" i="1"/>
  <c r="I436" i="1"/>
  <c r="I437" i="1"/>
  <c r="I438" i="1"/>
  <c r="I439" i="1"/>
  <c r="I440" i="1"/>
  <c r="D152" i="36" s="1"/>
  <c r="I441" i="1"/>
  <c r="I442" i="1"/>
  <c r="I443" i="1"/>
  <c r="D53" i="36" s="1"/>
  <c r="I444" i="1"/>
  <c r="I445" i="1"/>
  <c r="D54" i="36" s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D262" i="36" s="1"/>
  <c r="I461" i="1"/>
  <c r="I462" i="1"/>
  <c r="D225" i="36" s="1"/>
  <c r="I463" i="1"/>
  <c r="D226" i="36" s="1"/>
  <c r="I464" i="1"/>
  <c r="I465" i="1"/>
  <c r="I466" i="1"/>
  <c r="I467" i="1"/>
  <c r="I468" i="1"/>
  <c r="I469" i="1"/>
  <c r="I470" i="1"/>
  <c r="I471" i="1"/>
  <c r="I472" i="1"/>
  <c r="I473" i="1"/>
  <c r="D60" i="36" s="1"/>
  <c r="I474" i="1"/>
  <c r="I475" i="1"/>
  <c r="I476" i="1"/>
  <c r="I477" i="1"/>
  <c r="I478" i="1"/>
  <c r="I479" i="1"/>
  <c r="I480" i="1"/>
  <c r="I481" i="1"/>
  <c r="I482" i="1"/>
  <c r="I483" i="1"/>
  <c r="I484" i="1"/>
  <c r="I485" i="1"/>
  <c r="D153" i="36" s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D71" i="36" s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2" i="1"/>
  <c r="E88" i="35"/>
  <c r="G88" i="35"/>
  <c r="D275" i="36" l="1"/>
  <c r="D301" i="36"/>
  <c r="F105" i="35"/>
  <c r="D64" i="36"/>
  <c r="D242" i="36"/>
  <c r="G35" i="26"/>
  <c r="J35" i="26" s="1"/>
  <c r="D222" i="36"/>
  <c r="D312" i="36"/>
  <c r="D215" i="36"/>
  <c r="D253" i="36"/>
  <c r="D157" i="36"/>
  <c r="D234" i="36"/>
  <c r="D224" i="36"/>
  <c r="D156" i="36"/>
  <c r="D56" i="36"/>
  <c r="D206" i="36"/>
  <c r="D55" i="36"/>
  <c r="D220" i="36"/>
  <c r="D221" i="36"/>
  <c r="D160" i="36"/>
  <c r="D192" i="36"/>
  <c r="D314" i="36"/>
  <c r="D77" i="36"/>
  <c r="D235" i="36"/>
  <c r="D38" i="26"/>
  <c r="G38" i="26"/>
  <c r="J38" i="26" s="1"/>
  <c r="D216" i="36"/>
  <c r="D254" i="36"/>
  <c r="D219" i="36"/>
  <c r="D58" i="36"/>
  <c r="D57" i="36"/>
  <c r="D307" i="36"/>
  <c r="D249" i="36"/>
  <c r="D238" i="36"/>
  <c r="D209" i="36"/>
  <c r="D207" i="36"/>
  <c r="D240" i="36"/>
  <c r="D205" i="36"/>
  <c r="F152" i="35"/>
  <c r="F189" i="35"/>
  <c r="D270" i="36"/>
  <c r="D82" i="36"/>
  <c r="D66" i="36"/>
  <c r="D303" i="36"/>
  <c r="D67" i="36"/>
  <c r="D296" i="36"/>
  <c r="D65" i="36"/>
  <c r="F240" i="35"/>
  <c r="F339" i="35"/>
  <c r="D318" i="36"/>
  <c r="D81" i="36"/>
  <c r="D313" i="36"/>
  <c r="F510" i="35"/>
  <c r="D306" i="36"/>
  <c r="D297" i="36"/>
  <c r="D63" i="36"/>
  <c r="D309" i="36"/>
  <c r="D100" i="36"/>
  <c r="F334" i="35"/>
  <c r="D310" i="36"/>
  <c r="F63" i="35"/>
  <c r="F191" i="35"/>
  <c r="D311" i="36"/>
  <c r="D161" i="36"/>
  <c r="D23" i="26"/>
  <c r="G23" i="26"/>
  <c r="J23" i="26" s="1"/>
  <c r="D317" i="36"/>
  <c r="D316" i="36"/>
  <c r="D295" i="36"/>
  <c r="D159" i="36"/>
  <c r="D302" i="36"/>
  <c r="D304" i="36"/>
  <c r="F97" i="35"/>
  <c r="F490" i="35"/>
  <c r="D320" i="36"/>
  <c r="D305" i="36"/>
  <c r="D321" i="36"/>
  <c r="D35" i="26"/>
  <c r="F62" i="35"/>
  <c r="G36" i="26"/>
  <c r="J36" i="26" s="1"/>
  <c r="D37" i="26"/>
  <c r="D36" i="26"/>
  <c r="G37" i="26"/>
  <c r="J37" i="26" s="1"/>
  <c r="E50" i="19"/>
  <c r="G50" i="19" s="1"/>
  <c r="I50" i="19" s="1"/>
  <c r="D298" i="36"/>
  <c r="E24" i="19"/>
  <c r="G24" i="19" s="1"/>
  <c r="I24" i="19" s="1"/>
  <c r="D34" i="26"/>
  <c r="D292" i="36"/>
  <c r="F241" i="35"/>
  <c r="D186" i="36"/>
  <c r="D30" i="26"/>
  <c r="F448" i="35"/>
  <c r="F301" i="35"/>
  <c r="F303" i="35" s="1"/>
  <c r="E49" i="19"/>
  <c r="G49" i="19" s="1"/>
  <c r="I49" i="19" s="1"/>
  <c r="D185" i="36"/>
  <c r="F206" i="35"/>
  <c r="D299" i="36"/>
  <c r="G50" i="26"/>
  <c r="J50" i="26" s="1"/>
  <c r="D300" i="36"/>
  <c r="G34" i="26"/>
  <c r="J34" i="26" s="1"/>
  <c r="G30" i="26"/>
  <c r="J30" i="26" s="1"/>
  <c r="D293" i="36"/>
  <c r="D291" i="36"/>
  <c r="G19" i="26"/>
  <c r="J19" i="26" s="1"/>
  <c r="D19" i="26"/>
  <c r="D294" i="36"/>
  <c r="D50" i="26"/>
  <c r="G27" i="26"/>
  <c r="J27" i="26" s="1"/>
  <c r="G25" i="26"/>
  <c r="J25" i="26" s="1"/>
  <c r="D33" i="26"/>
  <c r="D28" i="26"/>
  <c r="D26" i="26"/>
  <c r="G33" i="26"/>
  <c r="J33" i="26" s="1"/>
  <c r="G28" i="26"/>
  <c r="J28" i="26" s="1"/>
  <c r="G26" i="26"/>
  <c r="J26" i="26" s="1"/>
  <c r="D22" i="26"/>
  <c r="D24" i="26"/>
  <c r="D27" i="26"/>
  <c r="G24" i="26"/>
  <c r="J24" i="26" s="1"/>
  <c r="D25" i="26"/>
  <c r="D20" i="26"/>
  <c r="G20" i="26"/>
  <c r="J20" i="26" s="1"/>
  <c r="D29" i="26"/>
  <c r="G29" i="26"/>
  <c r="J29" i="26" s="1"/>
  <c r="G41" i="26"/>
  <c r="J41" i="26" s="1"/>
  <c r="F479" i="35"/>
  <c r="F480" i="35" s="1"/>
  <c r="D308" i="36"/>
  <c r="F208" i="35"/>
  <c r="F98" i="35"/>
  <c r="AF182" i="1"/>
  <c r="F192" i="35" s="1"/>
  <c r="G22" i="26"/>
  <c r="J22" i="26" s="1"/>
  <c r="F351" i="35"/>
  <c r="F66" i="35"/>
  <c r="G51" i="26"/>
  <c r="J51" i="26" s="1"/>
  <c r="D52" i="26"/>
  <c r="D51" i="26"/>
  <c r="G52" i="26"/>
  <c r="J52" i="26" s="1"/>
  <c r="D39" i="26"/>
  <c r="G39" i="26"/>
  <c r="J39" i="26" s="1"/>
  <c r="G40" i="26"/>
  <c r="J40" i="26" s="1"/>
  <c r="D290" i="36"/>
  <c r="D184" i="36"/>
  <c r="D288" i="36"/>
  <c r="D31" i="26"/>
  <c r="G31" i="26"/>
  <c r="J31" i="26" s="1"/>
  <c r="D42" i="26"/>
  <c r="D48" i="26"/>
  <c r="D49" i="26"/>
  <c r="D32" i="26"/>
  <c r="G47" i="26"/>
  <c r="J47" i="26" s="1"/>
  <c r="G44" i="26"/>
  <c r="J44" i="26" s="1"/>
  <c r="G46" i="26"/>
  <c r="J46" i="26" s="1"/>
  <c r="G18" i="26"/>
  <c r="J18" i="26" s="1"/>
  <c r="G21" i="26"/>
  <c r="J21" i="26" s="1"/>
  <c r="D41" i="26"/>
  <c r="D45" i="26"/>
  <c r="D40" i="26"/>
  <c r="D47" i="26"/>
  <c r="D44" i="26"/>
  <c r="D46" i="26"/>
  <c r="D18" i="26"/>
  <c r="D21" i="26"/>
  <c r="G42" i="26"/>
  <c r="J42" i="26" s="1"/>
  <c r="G48" i="26"/>
  <c r="J48" i="26" s="1"/>
  <c r="G49" i="26"/>
  <c r="J49" i="26" s="1"/>
  <c r="G32" i="26"/>
  <c r="J32" i="26" s="1"/>
  <c r="G43" i="26"/>
  <c r="J43" i="26" s="1"/>
  <c r="G45" i="26"/>
  <c r="J45" i="26" s="1"/>
  <c r="D59" i="26"/>
  <c r="G59" i="26"/>
  <c r="J59" i="26" s="1"/>
  <c r="K164" i="19"/>
  <c r="K171" i="19"/>
  <c r="L171" i="19" s="1"/>
  <c r="K169" i="19"/>
  <c r="L169" i="19" s="1"/>
  <c r="C175" i="19"/>
  <c r="D175" i="19" s="1"/>
  <c r="K165" i="19"/>
  <c r="L165" i="19" s="1"/>
  <c r="K167" i="19"/>
  <c r="L167" i="19" s="1"/>
  <c r="K166" i="19"/>
  <c r="L166" i="19" s="1"/>
  <c r="K170" i="19"/>
  <c r="L170" i="19" s="1"/>
  <c r="K168" i="19"/>
  <c r="L168" i="19" s="1"/>
  <c r="D59" i="36"/>
  <c r="D56" i="26"/>
  <c r="G56" i="26"/>
  <c r="J56" i="26" s="1"/>
  <c r="AF149" i="1"/>
  <c r="F207" i="35" s="1"/>
  <c r="AF141" i="1"/>
  <c r="F514" i="35" s="1"/>
  <c r="AF129" i="1"/>
  <c r="F360" i="35" s="1"/>
  <c r="AF117" i="1"/>
  <c r="AF105" i="1"/>
  <c r="AF94" i="1"/>
  <c r="AF82" i="1"/>
  <c r="AF71" i="1"/>
  <c r="AF59" i="1"/>
  <c r="AF49" i="1"/>
  <c r="F459" i="35" s="1"/>
  <c r="AF37" i="1"/>
  <c r="F460" i="35" s="1"/>
  <c r="AF25" i="1"/>
  <c r="AF13" i="1"/>
  <c r="AF137" i="1"/>
  <c r="AF125" i="1"/>
  <c r="AF113" i="1"/>
  <c r="AF101" i="1"/>
  <c r="F312" i="35" s="1"/>
  <c r="AF90" i="1"/>
  <c r="AF78" i="1"/>
  <c r="F447" i="35" s="1"/>
  <c r="AF67" i="1"/>
  <c r="AF55" i="1"/>
  <c r="F376" i="35" s="1"/>
  <c r="AF45" i="1"/>
  <c r="AF33" i="1"/>
  <c r="AF21" i="1"/>
  <c r="AF9" i="1"/>
  <c r="D289" i="36"/>
  <c r="AF156" i="1"/>
  <c r="AF145" i="1"/>
  <c r="F135" i="35" s="1"/>
  <c r="AF133" i="1"/>
  <c r="F5" i="35" s="1"/>
  <c r="AF121" i="1"/>
  <c r="AF109" i="1"/>
  <c r="AF98" i="1"/>
  <c r="AF86" i="1"/>
  <c r="AF74" i="1"/>
  <c r="AF63" i="1"/>
  <c r="F413" i="35" s="1"/>
  <c r="AF52" i="1"/>
  <c r="AF41" i="1"/>
  <c r="AF29" i="1"/>
  <c r="AF17" i="1"/>
  <c r="F167" i="35" s="1"/>
  <c r="D58" i="26"/>
  <c r="G60" i="26"/>
  <c r="J60" i="26" s="1"/>
  <c r="D62" i="26"/>
  <c r="G58" i="26"/>
  <c r="J58" i="26" s="1"/>
  <c r="G61" i="26"/>
  <c r="J61" i="26" s="1"/>
  <c r="G57" i="26"/>
  <c r="J57" i="26" s="1"/>
  <c r="D61" i="26"/>
  <c r="D57" i="26"/>
  <c r="G53" i="26"/>
  <c r="J53" i="26" s="1"/>
  <c r="G55" i="26"/>
  <c r="J55" i="26" s="1"/>
  <c r="D60" i="26"/>
  <c r="D53" i="26"/>
  <c r="D55" i="26"/>
  <c r="G54" i="26"/>
  <c r="J54" i="26" s="1"/>
  <c r="D54" i="26"/>
  <c r="G62" i="26"/>
  <c r="J62" i="26" s="1"/>
  <c r="AF158" i="1"/>
  <c r="F555" i="35" s="1"/>
  <c r="AF154" i="1"/>
  <c r="AF151" i="1"/>
  <c r="AF147" i="1"/>
  <c r="F99" i="35" s="1"/>
  <c r="AF143" i="1"/>
  <c r="AF139" i="1"/>
  <c r="AF135" i="1"/>
  <c r="AF131" i="1"/>
  <c r="AF127" i="1"/>
  <c r="AF123" i="1"/>
  <c r="F65" i="35" s="1"/>
  <c r="D287" i="36"/>
  <c r="AF119" i="1"/>
  <c r="AF115" i="1"/>
  <c r="F471" i="35" s="1"/>
  <c r="AF111" i="1"/>
  <c r="F153" i="35" s="1"/>
  <c r="AF107" i="1"/>
  <c r="F268" i="35" s="1"/>
  <c r="AF103" i="1"/>
  <c r="AF96" i="1"/>
  <c r="AF92" i="1"/>
  <c r="AF88" i="1"/>
  <c r="F163" i="35" s="1"/>
  <c r="AF84" i="1"/>
  <c r="AF80" i="1"/>
  <c r="AF76" i="1"/>
  <c r="AF73" i="1"/>
  <c r="AF65" i="1"/>
  <c r="AF61" i="1"/>
  <c r="AF57" i="1"/>
  <c r="AF54" i="1"/>
  <c r="AF51" i="1"/>
  <c r="F235" i="35" s="1"/>
  <c r="AF47" i="1"/>
  <c r="F305" i="35" s="1"/>
  <c r="AF43" i="1"/>
  <c r="AF39" i="1"/>
  <c r="AF35" i="1"/>
  <c r="AF31" i="1"/>
  <c r="AF27" i="1"/>
  <c r="AF23" i="1"/>
  <c r="AF19" i="1"/>
  <c r="AF15" i="1"/>
  <c r="AF11" i="1"/>
  <c r="AF7" i="1"/>
  <c r="F453" i="35"/>
  <c r="AF3" i="1"/>
  <c r="D319" i="36"/>
  <c r="AF157" i="1"/>
  <c r="AF153" i="1"/>
  <c r="AF150" i="1"/>
  <c r="AF146" i="1"/>
  <c r="F4" i="35" s="1"/>
  <c r="AF142" i="1"/>
  <c r="AF138" i="1"/>
  <c r="AF134" i="1"/>
  <c r="F26" i="35" s="1"/>
  <c r="AF130" i="1"/>
  <c r="AF126" i="1"/>
  <c r="AF122" i="1"/>
  <c r="F69" i="35" s="1"/>
  <c r="AF118" i="1"/>
  <c r="AF114" i="1"/>
  <c r="AF110" i="1"/>
  <c r="AF106" i="1"/>
  <c r="AF102" i="1"/>
  <c r="F168" i="35" s="1"/>
  <c r="AF99" i="1"/>
  <c r="F466" i="35" s="1"/>
  <c r="AF95" i="1"/>
  <c r="AF69" i="1"/>
  <c r="AF87" i="1"/>
  <c r="AF83" i="1"/>
  <c r="F203" i="35" s="1"/>
  <c r="AF79" i="1"/>
  <c r="AF12" i="1"/>
  <c r="F281" i="35"/>
  <c r="AF75" i="1"/>
  <c r="D9" i="43" s="1"/>
  <c r="AF72" i="1"/>
  <c r="F248" i="35" s="1"/>
  <c r="F249" i="35" s="1"/>
  <c r="AF68" i="1"/>
  <c r="AF64" i="1"/>
  <c r="F457" i="35" s="1"/>
  <c r="AF60" i="1"/>
  <c r="F308" i="35" s="1"/>
  <c r="AF56" i="1"/>
  <c r="AF53" i="1"/>
  <c r="AF50" i="1"/>
  <c r="D18" i="43" s="1"/>
  <c r="AF46" i="1"/>
  <c r="AF42" i="1"/>
  <c r="AF38" i="1"/>
  <c r="AF34" i="1"/>
  <c r="AF30" i="1"/>
  <c r="AF26" i="1"/>
  <c r="AF22" i="1"/>
  <c r="AF18" i="1"/>
  <c r="AF14" i="1"/>
  <c r="AF10" i="1"/>
  <c r="AF6" i="1"/>
  <c r="F176" i="35" s="1"/>
  <c r="F228" i="35"/>
  <c r="F463" i="35"/>
  <c r="F502" i="35"/>
  <c r="AF2" i="1"/>
  <c r="AF5" i="1"/>
  <c r="F85" i="35"/>
  <c r="F154" i="35"/>
  <c r="AF159" i="1"/>
  <c r="AF155" i="1"/>
  <c r="AF152" i="1"/>
  <c r="F10" i="35" s="1"/>
  <c r="AF148" i="1"/>
  <c r="AF144" i="1"/>
  <c r="AF140" i="1"/>
  <c r="AF136" i="1"/>
  <c r="AF132" i="1"/>
  <c r="AF128" i="1"/>
  <c r="AF124" i="1"/>
  <c r="F492" i="35" s="1"/>
  <c r="AF120" i="1"/>
  <c r="AF116" i="1"/>
  <c r="AF112" i="1"/>
  <c r="AF108" i="1"/>
  <c r="F190" i="35" s="1"/>
  <c r="AF104" i="1"/>
  <c r="AF100" i="1"/>
  <c r="AF97" i="1"/>
  <c r="F452" i="35" s="1"/>
  <c r="AF93" i="1"/>
  <c r="F180" i="35" s="1"/>
  <c r="AF89" i="1"/>
  <c r="AF85" i="1"/>
  <c r="AF81" i="1"/>
  <c r="AF77" i="1"/>
  <c r="AF70" i="1"/>
  <c r="F469" i="35" s="1"/>
  <c r="AF66" i="1"/>
  <c r="AF62" i="1"/>
  <c r="AF58" i="1"/>
  <c r="AF48" i="1"/>
  <c r="F166" i="35" s="1"/>
  <c r="AF44" i="1"/>
  <c r="AF40" i="1"/>
  <c r="AF36" i="1"/>
  <c r="F47" i="35" s="1"/>
  <c r="AF32" i="1"/>
  <c r="F181" i="35" s="1"/>
  <c r="AF28" i="1"/>
  <c r="AF24" i="1"/>
  <c r="AF20" i="1"/>
  <c r="AF16" i="1"/>
  <c r="AF8" i="1"/>
  <c r="F34" i="35" s="1"/>
  <c r="AF4" i="1"/>
  <c r="F557" i="35" s="1"/>
  <c r="F491" i="35" l="1"/>
  <c r="F370" i="35"/>
  <c r="D20" i="43"/>
  <c r="D7" i="43"/>
  <c r="F374" i="35"/>
  <c r="F552" i="35"/>
  <c r="D16" i="43"/>
  <c r="D19" i="43"/>
  <c r="F358" i="35"/>
  <c r="F138" i="35"/>
  <c r="D21" i="43"/>
  <c r="D17" i="43"/>
  <c r="F61" i="35"/>
  <c r="D22" i="43"/>
  <c r="F352" i="35"/>
  <c r="F201" i="35"/>
  <c r="F38" i="26"/>
  <c r="H21" i="3"/>
  <c r="H46" i="3"/>
  <c r="F558" i="35"/>
  <c r="F553" i="35"/>
  <c r="F35" i="26"/>
  <c r="F313" i="35"/>
  <c r="F314" i="35" s="1"/>
  <c r="D33" i="43"/>
  <c r="D28" i="43"/>
  <c r="F198" i="35"/>
  <c r="D31" i="43"/>
  <c r="D30" i="43"/>
  <c r="D32" i="43"/>
  <c r="D27" i="43"/>
  <c r="D29" i="43"/>
  <c r="F179" i="35"/>
  <c r="F439" i="35"/>
  <c r="F516" i="35"/>
  <c r="F309" i="35"/>
  <c r="F310" i="35" s="1"/>
  <c r="F169" i="35"/>
  <c r="G69" i="2"/>
  <c r="H28" i="3"/>
  <c r="F33" i="35"/>
  <c r="F106" i="35"/>
  <c r="G71" i="2"/>
  <c r="G70" i="2"/>
  <c r="G68" i="2"/>
  <c r="F84" i="35"/>
  <c r="H42" i="3"/>
  <c r="F104" i="35"/>
  <c r="F52" i="35"/>
  <c r="F55" i="35" s="1"/>
  <c r="F25" i="35"/>
  <c r="F100" i="35"/>
  <c r="H24" i="3"/>
  <c r="F140" i="35"/>
  <c r="F15" i="35"/>
  <c r="F17" i="35" s="1"/>
  <c r="F449" i="35"/>
  <c r="F182" i="35"/>
  <c r="H29" i="3"/>
  <c r="G61" i="2"/>
  <c r="F239" i="35"/>
  <c r="F23" i="26"/>
  <c r="F6" i="35"/>
  <c r="F433" i="35"/>
  <c r="F509" i="35"/>
  <c r="F485" i="35"/>
  <c r="F487" i="35" s="1"/>
  <c r="F280" i="35"/>
  <c r="F28" i="26"/>
  <c r="F8" i="35"/>
  <c r="F316" i="35"/>
  <c r="F317" i="35" s="1"/>
  <c r="G62" i="2"/>
  <c r="H25" i="3"/>
  <c r="F36" i="26"/>
  <c r="F37" i="26"/>
  <c r="H26" i="3"/>
  <c r="G63" i="2"/>
  <c r="F49" i="35"/>
  <c r="G74" i="2"/>
  <c r="F29" i="26"/>
  <c r="G77" i="2"/>
  <c r="F60" i="35"/>
  <c r="G76" i="2"/>
  <c r="F427" i="35"/>
  <c r="F428" i="35" s="1"/>
  <c r="F141" i="35"/>
  <c r="F205" i="35"/>
  <c r="F209" i="35" s="1"/>
  <c r="F30" i="26"/>
  <c r="F234" i="35"/>
  <c r="F236" i="35" s="1"/>
  <c r="F432" i="35"/>
  <c r="F64" i="35"/>
  <c r="H51" i="3"/>
  <c r="F340" i="35"/>
  <c r="F197" i="35"/>
  <c r="F96" i="35"/>
  <c r="F27" i="26"/>
  <c r="F349" i="35"/>
  <c r="F25" i="26"/>
  <c r="H33" i="3"/>
  <c r="H27" i="3"/>
  <c r="H32" i="3"/>
  <c r="F26" i="26"/>
  <c r="F20" i="26"/>
  <c r="H9" i="3"/>
  <c r="F515" i="35"/>
  <c r="H30" i="3"/>
  <c r="F245" i="35"/>
  <c r="F24" i="26"/>
  <c r="H31" i="3"/>
  <c r="G79" i="2"/>
  <c r="G75" i="2"/>
  <c r="G78" i="2"/>
  <c r="F474" i="35"/>
  <c r="F507" i="35"/>
  <c r="F67" i="35"/>
  <c r="G48" i="2"/>
  <c r="F22" i="26"/>
  <c r="H11" i="3"/>
  <c r="F238" i="35"/>
  <c r="H12" i="3"/>
  <c r="G49" i="2"/>
  <c r="H13" i="3"/>
  <c r="F59" i="35"/>
  <c r="G72" i="2"/>
  <c r="H40" i="3"/>
  <c r="F51" i="26"/>
  <c r="H5" i="3"/>
  <c r="H39" i="3"/>
  <c r="F50" i="26"/>
  <c r="F174" i="35"/>
  <c r="F52" i="26"/>
  <c r="F103" i="35"/>
  <c r="F102" i="35"/>
  <c r="F70" i="35"/>
  <c r="F34" i="26"/>
  <c r="G54" i="2"/>
  <c r="H17" i="3"/>
  <c r="H49" i="3"/>
  <c r="F50" i="35"/>
  <c r="H19" i="3"/>
  <c r="G56" i="2"/>
  <c r="H18" i="3"/>
  <c r="G55" i="2"/>
  <c r="H20" i="3"/>
  <c r="G57" i="2"/>
  <c r="F472" i="35"/>
  <c r="H8" i="3"/>
  <c r="F19" i="26"/>
  <c r="F68" i="35"/>
  <c r="F150" i="35"/>
  <c r="F58" i="35"/>
  <c r="F39" i="26"/>
  <c r="F350" i="35"/>
  <c r="F32" i="35"/>
  <c r="H47" i="3"/>
  <c r="F451" i="35"/>
  <c r="H50" i="3"/>
  <c r="F319" i="35"/>
  <c r="F321" i="35" s="1"/>
  <c r="F468" i="35"/>
  <c r="H48" i="3"/>
  <c r="H6" i="3"/>
  <c r="F446" i="35"/>
  <c r="F482" i="35"/>
  <c r="F483" i="35" s="1"/>
  <c r="H54" i="3"/>
  <c r="F470" i="35"/>
  <c r="G50" i="2"/>
  <c r="F254" i="35"/>
  <c r="F31" i="26"/>
  <c r="H14" i="3"/>
  <c r="G51" i="2"/>
  <c r="F33" i="26"/>
  <c r="H16" i="3"/>
  <c r="H38" i="3"/>
  <c r="F49" i="26"/>
  <c r="F42" i="26"/>
  <c r="H45" i="3"/>
  <c r="F43" i="26"/>
  <c r="H55" i="3"/>
  <c r="F21" i="26"/>
  <c r="H10" i="3"/>
  <c r="H7" i="3"/>
  <c r="F18" i="26"/>
  <c r="H15" i="3"/>
  <c r="F32" i="26"/>
  <c r="H53" i="3"/>
  <c r="F356" i="35"/>
  <c r="H23" i="3"/>
  <c r="F41" i="26"/>
  <c r="F46" i="26"/>
  <c r="H35" i="3"/>
  <c r="H4" i="3"/>
  <c r="F48" i="26"/>
  <c r="H37" i="3"/>
  <c r="F40" i="26"/>
  <c r="H22" i="3"/>
  <c r="F445" i="35"/>
  <c r="H52" i="3"/>
  <c r="H34" i="3"/>
  <c r="F45" i="26"/>
  <c r="F458" i="35"/>
  <c r="H44" i="3"/>
  <c r="F59" i="26"/>
  <c r="H43" i="3"/>
  <c r="H56" i="3"/>
  <c r="F44" i="26"/>
  <c r="H36" i="3"/>
  <c r="F47" i="26"/>
  <c r="H41" i="3"/>
  <c r="F227" i="35"/>
  <c r="L164" i="19"/>
  <c r="L172" i="19" s="1"/>
  <c r="K172" i="19"/>
  <c r="G84" i="2"/>
  <c r="G85" i="2"/>
  <c r="F517" i="35"/>
  <c r="F29" i="35"/>
  <c r="F30" i="35" s="1"/>
  <c r="F456" i="35"/>
  <c r="F282" i="35"/>
  <c r="I9" i="2"/>
  <c r="F354" i="35"/>
  <c r="F56" i="26"/>
  <c r="F243" i="35"/>
  <c r="G47" i="2"/>
  <c r="F46" i="35"/>
  <c r="G52" i="2"/>
  <c r="I8" i="2"/>
  <c r="I10" i="2"/>
  <c r="F473" i="35"/>
  <c r="F62" i="26"/>
  <c r="F525" i="35"/>
  <c r="F61" i="26"/>
  <c r="F506" i="35"/>
  <c r="F58" i="26"/>
  <c r="F344" i="35"/>
  <c r="F547" i="35"/>
  <c r="F57" i="26"/>
  <c r="F60" i="26"/>
  <c r="F54" i="26"/>
  <c r="F496" i="35"/>
  <c r="F55" i="26"/>
  <c r="F53" i="26"/>
  <c r="F454" i="35"/>
  <c r="F88" i="35"/>
  <c r="F503" i="35"/>
  <c r="F489" i="35"/>
  <c r="F493" i="35" s="1"/>
  <c r="F465" i="35"/>
  <c r="F57" i="35"/>
  <c r="F540" i="35"/>
  <c r="E76" i="35"/>
  <c r="F76" i="35"/>
  <c r="G76" i="35"/>
  <c r="E77" i="35"/>
  <c r="F77" i="35"/>
  <c r="G77" i="35"/>
  <c r="F559" i="35" l="1"/>
  <c r="F369" i="35"/>
  <c r="F183" i="35"/>
  <c r="F242" i="35"/>
  <c r="D23" i="43"/>
  <c r="D12" i="43"/>
  <c r="F377" i="35"/>
  <c r="D34" i="43"/>
  <c r="F246" i="35"/>
  <c r="F455" i="35"/>
  <c r="F355" i="35"/>
  <c r="F51" i="35"/>
  <c r="F450" i="35"/>
  <c r="F478" i="35"/>
  <c r="F518" i="35"/>
  <c r="F467" i="35"/>
  <c r="F505" i="35"/>
  <c r="E41" i="35" l="1"/>
  <c r="F41" i="35"/>
  <c r="G41" i="35"/>
  <c r="N133" i="37" l="1"/>
  <c r="P133" i="37" s="1"/>
  <c r="N134" i="37"/>
  <c r="P134" i="37" s="1"/>
  <c r="N135" i="37"/>
  <c r="P135" i="37" s="1"/>
  <c r="N189" i="37"/>
  <c r="P189" i="37" s="1"/>
  <c r="N190" i="37"/>
  <c r="P190" i="37" s="1"/>
  <c r="N191" i="37"/>
  <c r="P191" i="37" s="1"/>
  <c r="N192" i="37"/>
  <c r="P192" i="37" s="1"/>
  <c r="N193" i="37"/>
  <c r="P193" i="37" s="1"/>
  <c r="N194" i="37"/>
  <c r="P194" i="37" s="1"/>
  <c r="N195" i="37"/>
  <c r="P195" i="37" s="1"/>
  <c r="N196" i="37"/>
  <c r="P196" i="37" s="1"/>
  <c r="N197" i="37"/>
  <c r="P197" i="37" s="1"/>
  <c r="N198" i="37"/>
  <c r="P198" i="37" s="1"/>
  <c r="N199" i="37"/>
  <c r="P199" i="37" s="1"/>
  <c r="N200" i="37"/>
  <c r="P200" i="37" s="1"/>
  <c r="N201" i="37"/>
  <c r="P201" i="37" s="1"/>
  <c r="N202" i="37"/>
  <c r="P202" i="37" s="1"/>
  <c r="N203" i="37"/>
  <c r="P203" i="37" s="1"/>
  <c r="N204" i="37"/>
  <c r="P204" i="37" s="1"/>
  <c r="E131" i="37"/>
  <c r="E130" i="37"/>
  <c r="E40" i="37"/>
  <c r="E41" i="37"/>
  <c r="E42" i="37"/>
  <c r="E43" i="37"/>
  <c r="E44" i="37"/>
  <c r="E45" i="37"/>
  <c r="E46" i="37"/>
  <c r="E39" i="37"/>
  <c r="M202" i="37" l="1"/>
  <c r="M204" i="37"/>
  <c r="M203" i="37"/>
  <c r="E205" i="37"/>
  <c r="E47" i="37"/>
  <c r="D57" i="3" l="1"/>
  <c r="E57" i="3"/>
  <c r="F57" i="3"/>
  <c r="I57" i="3"/>
  <c r="C56" i="30"/>
  <c r="D56" i="30" s="1"/>
  <c r="G57" i="3" l="1"/>
  <c r="J57" i="3" s="1"/>
  <c r="C15" i="36"/>
  <c r="E15" i="36"/>
  <c r="C16" i="36"/>
  <c r="E16" i="36"/>
  <c r="C17" i="36"/>
  <c r="D17" i="36"/>
  <c r="E17" i="36"/>
  <c r="C18" i="36"/>
  <c r="D18" i="36"/>
  <c r="E18" i="36"/>
  <c r="G343" i="35"/>
  <c r="G345" i="35" s="1"/>
  <c r="G378" i="35" s="1"/>
  <c r="E343" i="35"/>
  <c r="E345" i="35" s="1"/>
  <c r="F64" i="14"/>
  <c r="G64" i="14" s="1"/>
  <c r="H64" i="14"/>
  <c r="F65" i="14"/>
  <c r="G65" i="14" s="1"/>
  <c r="H65" i="14"/>
  <c r="C322" i="36"/>
  <c r="E322" i="36"/>
  <c r="E261" i="35"/>
  <c r="G261" i="35"/>
  <c r="E262" i="35"/>
  <c r="G262" i="35"/>
  <c r="F114" i="14"/>
  <c r="E43" i="35" l="1"/>
  <c r="G43" i="35"/>
  <c r="C179" i="36"/>
  <c r="E179" i="36"/>
  <c r="C180" i="36"/>
  <c r="D180" i="36"/>
  <c r="E180" i="36"/>
  <c r="C181" i="36"/>
  <c r="E181" i="36"/>
  <c r="C182" i="36"/>
  <c r="E182" i="36"/>
  <c r="E442" i="35"/>
  <c r="G442" i="35"/>
  <c r="E443" i="35"/>
  <c r="F443" i="35"/>
  <c r="G443" i="35"/>
  <c r="E213" i="35"/>
  <c r="G213" i="35"/>
  <c r="E214" i="35"/>
  <c r="G214" i="35"/>
  <c r="E274" i="35"/>
  <c r="G274" i="35"/>
  <c r="D2" i="38" l="1"/>
  <c r="C2" i="38"/>
  <c r="G3" i="38"/>
  <c r="G2" i="38"/>
  <c r="G291" i="38" l="1"/>
  <c r="K57" i="13"/>
  <c r="C11" i="36" l="1"/>
  <c r="E11" i="36"/>
  <c r="C12" i="36"/>
  <c r="E12" i="36"/>
  <c r="C13" i="36"/>
  <c r="E13" i="36"/>
  <c r="C14" i="36"/>
  <c r="E14" i="36"/>
  <c r="E412" i="35"/>
  <c r="G412" i="35"/>
  <c r="E269" i="35"/>
  <c r="G269" i="35"/>
  <c r="C147" i="36"/>
  <c r="E147" i="36"/>
  <c r="C148" i="36"/>
  <c r="E148" i="36"/>
  <c r="C149" i="36"/>
  <c r="E149" i="36"/>
  <c r="C10" i="36" l="1"/>
  <c r="E10" i="36"/>
  <c r="E404" i="35"/>
  <c r="G404" i="35"/>
  <c r="E405" i="35"/>
  <c r="G405" i="35"/>
  <c r="E406" i="35"/>
  <c r="G406" i="35"/>
  <c r="C146" i="36"/>
  <c r="E146" i="36"/>
  <c r="E78" i="35"/>
  <c r="G78" i="35"/>
  <c r="E79" i="35"/>
  <c r="G79" i="35"/>
  <c r="E537" i="35" l="1"/>
  <c r="G537" i="35"/>
  <c r="E538" i="35"/>
  <c r="G538" i="35"/>
  <c r="E539" i="35"/>
  <c r="F539" i="35"/>
  <c r="G539" i="35"/>
  <c r="E327" i="35" l="1"/>
  <c r="G327" i="35"/>
  <c r="E126" i="35" l="1"/>
  <c r="G126" i="35"/>
  <c r="E127" i="35"/>
  <c r="F127" i="35"/>
  <c r="G127" i="35"/>
  <c r="E128" i="35"/>
  <c r="G128" i="35"/>
  <c r="E391" i="35"/>
  <c r="G391" i="35"/>
  <c r="E392" i="35"/>
  <c r="F392" i="35"/>
  <c r="G392" i="35"/>
  <c r="C71" i="7" l="1"/>
  <c r="E65" i="7" l="1"/>
  <c r="F65" i="7"/>
  <c r="G65" i="7"/>
  <c r="E533" i="35"/>
  <c r="G533" i="35"/>
  <c r="E534" i="35"/>
  <c r="F534" i="35"/>
  <c r="G534" i="35"/>
  <c r="E270" i="35" l="1"/>
  <c r="G270" i="35"/>
  <c r="C19" i="36" l="1"/>
  <c r="E19" i="36"/>
  <c r="C20" i="36"/>
  <c r="E20" i="36"/>
  <c r="C21" i="36"/>
  <c r="E21" i="36"/>
  <c r="C22" i="36"/>
  <c r="D22" i="36"/>
  <c r="E22" i="36"/>
  <c r="E260" i="35"/>
  <c r="G260" i="35"/>
  <c r="C28" i="19"/>
  <c r="H28" i="19"/>
  <c r="C29" i="19"/>
  <c r="H29" i="19"/>
  <c r="C30" i="19"/>
  <c r="E30" i="19"/>
  <c r="H30" i="19"/>
  <c r="E42" i="35"/>
  <c r="G42" i="35"/>
  <c r="E44" i="35"/>
  <c r="G44" i="35"/>
  <c r="H18" i="7"/>
  <c r="H19" i="7"/>
  <c r="H20" i="7"/>
  <c r="H21" i="7"/>
  <c r="H22" i="7"/>
  <c r="H23" i="7"/>
  <c r="H30" i="7"/>
  <c r="H36" i="7"/>
  <c r="H37" i="7"/>
  <c r="H41" i="7"/>
  <c r="H42" i="7"/>
  <c r="H56" i="7"/>
  <c r="H57" i="7"/>
  <c r="H58" i="7"/>
  <c r="H59" i="7"/>
  <c r="H61" i="7"/>
  <c r="H66" i="7"/>
  <c r="H67" i="7"/>
  <c r="H68" i="7"/>
  <c r="H69" i="7"/>
  <c r="H70" i="7"/>
  <c r="H71" i="7"/>
  <c r="H17" i="7"/>
  <c r="H72" i="7" l="1"/>
  <c r="G30" i="19"/>
  <c r="I30" i="19" s="1"/>
  <c r="E421" i="35"/>
  <c r="F421" i="35"/>
  <c r="G421" i="35"/>
  <c r="C151" i="36"/>
  <c r="E151" i="36"/>
  <c r="E80" i="35"/>
  <c r="G80" i="35"/>
  <c r="E81" i="35"/>
  <c r="F81" i="35"/>
  <c r="G81" i="35"/>
  <c r="G19" i="35" l="1"/>
  <c r="G20" i="35" s="1"/>
  <c r="E19" i="35"/>
  <c r="E20" i="35" s="1"/>
  <c r="E19" i="11"/>
  <c r="F19" i="11"/>
  <c r="G19" i="11"/>
  <c r="E20" i="11"/>
  <c r="F20" i="11"/>
  <c r="G20" i="11"/>
  <c r="C42" i="2"/>
  <c r="D42" i="2"/>
  <c r="E42" i="2"/>
  <c r="F42" i="2"/>
  <c r="C43" i="2"/>
  <c r="D43" i="2"/>
  <c r="E43" i="2"/>
  <c r="F43" i="2"/>
  <c r="G43" i="2"/>
  <c r="H18" i="10"/>
  <c r="F19" i="10"/>
  <c r="H19" i="10"/>
  <c r="E19" i="7"/>
  <c r="E20" i="7"/>
  <c r="E21" i="7"/>
  <c r="I43" i="2" l="1"/>
  <c r="K42" i="2"/>
  <c r="I42" i="2"/>
  <c r="K43" i="2"/>
  <c r="H19" i="11"/>
  <c r="K19" i="11" s="1"/>
  <c r="F18" i="10"/>
  <c r="H20" i="11"/>
  <c r="G20" i="7"/>
  <c r="G19" i="7"/>
  <c r="F19" i="7"/>
  <c r="J43" i="2"/>
  <c r="J42" i="2"/>
  <c r="G21" i="7"/>
  <c r="F21" i="7"/>
  <c r="F20" i="7"/>
  <c r="J20" i="11" l="1"/>
  <c r="K20" i="11"/>
  <c r="J19" i="11"/>
  <c r="E328" i="35"/>
  <c r="E542" i="35"/>
  <c r="E559" i="35"/>
  <c r="E18" i="11"/>
  <c r="F18" i="11"/>
  <c r="G18" i="11"/>
  <c r="E21" i="11"/>
  <c r="F21" i="11"/>
  <c r="G21" i="11"/>
  <c r="E22" i="11"/>
  <c r="F22" i="11"/>
  <c r="G22" i="11"/>
  <c r="E23" i="11"/>
  <c r="F23" i="11"/>
  <c r="G23" i="11"/>
  <c r="E29" i="11"/>
  <c r="F29" i="11"/>
  <c r="G29" i="11"/>
  <c r="E30" i="11"/>
  <c r="F30" i="11"/>
  <c r="G30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3" i="11"/>
  <c r="F53" i="11"/>
  <c r="G53" i="11"/>
  <c r="E57" i="11"/>
  <c r="F57" i="11"/>
  <c r="G57" i="11"/>
  <c r="E58" i="11"/>
  <c r="F58" i="11"/>
  <c r="G58" i="11"/>
  <c r="E59" i="11"/>
  <c r="F59" i="11"/>
  <c r="G59" i="11"/>
  <c r="E60" i="11"/>
  <c r="F60" i="11"/>
  <c r="G60" i="11"/>
  <c r="E63" i="11"/>
  <c r="F63" i="11"/>
  <c r="G63" i="11"/>
  <c r="E64" i="11"/>
  <c r="F64" i="11"/>
  <c r="G64" i="11"/>
  <c r="E65" i="11"/>
  <c r="F65" i="11"/>
  <c r="G65" i="11"/>
  <c r="E66" i="11"/>
  <c r="F66" i="11"/>
  <c r="G66" i="11"/>
  <c r="E67" i="11"/>
  <c r="F67" i="11"/>
  <c r="G67" i="11"/>
  <c r="E68" i="11"/>
  <c r="F68" i="11"/>
  <c r="G68" i="11"/>
  <c r="E69" i="11"/>
  <c r="F69" i="11"/>
  <c r="G69" i="11"/>
  <c r="E70" i="11"/>
  <c r="F70" i="11"/>
  <c r="G70" i="11"/>
  <c r="D71" i="11"/>
  <c r="E71" i="11"/>
  <c r="F71" i="11"/>
  <c r="G71" i="11"/>
  <c r="P25" i="2"/>
  <c r="P26" i="2"/>
  <c r="P27" i="2"/>
  <c r="P28" i="2"/>
  <c r="P29" i="2"/>
  <c r="P30" i="2"/>
  <c r="P31" i="2"/>
  <c r="P24" i="2"/>
  <c r="H22" i="11" l="1"/>
  <c r="H69" i="11"/>
  <c r="K69" i="11" s="1"/>
  <c r="H65" i="11"/>
  <c r="K65" i="11" s="1"/>
  <c r="H60" i="11"/>
  <c r="K60" i="11" s="1"/>
  <c r="H51" i="11"/>
  <c r="K51" i="11" s="1"/>
  <c r="H29" i="11"/>
  <c r="K29" i="11" s="1"/>
  <c r="H21" i="11"/>
  <c r="K21" i="11" s="1"/>
  <c r="H49" i="11"/>
  <c r="K49" i="11" s="1"/>
  <c r="H30" i="11"/>
  <c r="K30" i="11" s="1"/>
  <c r="H23" i="11"/>
  <c r="K23" i="11" s="1"/>
  <c r="H71" i="11"/>
  <c r="H70" i="11"/>
  <c r="K70" i="11" s="1"/>
  <c r="H68" i="11"/>
  <c r="K68" i="11" s="1"/>
  <c r="H67" i="11"/>
  <c r="K67" i="11" s="1"/>
  <c r="H66" i="11"/>
  <c r="K66" i="11" s="1"/>
  <c r="H64" i="11"/>
  <c r="K64" i="11" s="1"/>
  <c r="H63" i="11"/>
  <c r="K63" i="11" s="1"/>
  <c r="H59" i="11"/>
  <c r="K59" i="11" s="1"/>
  <c r="H58" i="11"/>
  <c r="K58" i="11" s="1"/>
  <c r="H57" i="11"/>
  <c r="K57" i="11" s="1"/>
  <c r="H53" i="11"/>
  <c r="K53" i="11" s="1"/>
  <c r="H52" i="11"/>
  <c r="K52" i="11" s="1"/>
  <c r="H50" i="11"/>
  <c r="K50" i="11" s="1"/>
  <c r="H18" i="11"/>
  <c r="K18" i="11" s="1"/>
  <c r="E40" i="35"/>
  <c r="G40" i="35"/>
  <c r="J22" i="11" l="1"/>
  <c r="K22" i="11"/>
  <c r="J65" i="11"/>
  <c r="J60" i="11"/>
  <c r="J51" i="11"/>
  <c r="J69" i="11"/>
  <c r="J59" i="11"/>
  <c r="J18" i="11"/>
  <c r="J67" i="11"/>
  <c r="J53" i="11"/>
  <c r="J66" i="11"/>
  <c r="J30" i="11"/>
  <c r="J50" i="11"/>
  <c r="J57" i="11"/>
  <c r="J63" i="11"/>
  <c r="J68" i="11"/>
  <c r="J49" i="11"/>
  <c r="J21" i="11"/>
  <c r="J52" i="11"/>
  <c r="J58" i="11"/>
  <c r="J64" i="11"/>
  <c r="J70" i="11"/>
  <c r="J23" i="11"/>
  <c r="J29" i="11"/>
  <c r="C162" i="36" l="1"/>
  <c r="E162" i="36"/>
  <c r="E549" i="35" l="1"/>
  <c r="F549" i="35"/>
  <c r="G549" i="35"/>
  <c r="C6" i="36"/>
  <c r="E6" i="36"/>
  <c r="C7" i="36"/>
  <c r="E7" i="36"/>
  <c r="E407" i="35"/>
  <c r="G407" i="35"/>
  <c r="E341" i="35" l="1"/>
  <c r="F341" i="35"/>
  <c r="G341" i="35"/>
  <c r="E546" i="35" l="1"/>
  <c r="G546" i="35"/>
  <c r="C23" i="36" l="1"/>
  <c r="D23" i="36"/>
  <c r="E23" i="36"/>
  <c r="E381" i="35"/>
  <c r="G381" i="35"/>
  <c r="E382" i="35"/>
  <c r="F382" i="35"/>
  <c r="G382" i="35"/>
  <c r="E326" i="35"/>
  <c r="E408" i="35"/>
  <c r="G408" i="35"/>
  <c r="E409" i="35"/>
  <c r="F409" i="35"/>
  <c r="G409" i="35"/>
  <c r="C150" i="36"/>
  <c r="E150" i="36"/>
  <c r="E75" i="35"/>
  <c r="G75" i="35"/>
  <c r="G71" i="35" l="1"/>
  <c r="E71" i="35"/>
  <c r="E1" i="14"/>
  <c r="H17" i="10"/>
  <c r="H20" i="10"/>
  <c r="H21" i="10"/>
  <c r="H22" i="10"/>
  <c r="H35" i="10"/>
  <c r="H43" i="10"/>
  <c r="H44" i="10"/>
  <c r="H48" i="10"/>
  <c r="H49" i="10"/>
  <c r="H50" i="10"/>
  <c r="H51" i="10"/>
  <c r="H52" i="10"/>
  <c r="H56" i="10"/>
  <c r="H57" i="10"/>
  <c r="H58" i="10"/>
  <c r="H59" i="10"/>
  <c r="H62" i="10"/>
  <c r="H63" i="10"/>
  <c r="H64" i="10"/>
  <c r="H65" i="10"/>
  <c r="H66" i="10"/>
  <c r="H67" i="10"/>
  <c r="H68" i="10"/>
  <c r="H69" i="10"/>
  <c r="H70" i="10"/>
  <c r="H16" i="10"/>
  <c r="E83" i="14" l="1"/>
  <c r="E87" i="14"/>
  <c r="E84" i="14"/>
  <c r="E85" i="14"/>
  <c r="E82" i="14"/>
  <c r="E86" i="14"/>
  <c r="E53" i="14"/>
  <c r="E45" i="14"/>
  <c r="E48" i="14"/>
  <c r="E47" i="14"/>
  <c r="E46" i="14"/>
  <c r="E49" i="14"/>
  <c r="E20" i="14"/>
  <c r="E22" i="14"/>
  <c r="E21" i="14"/>
  <c r="E30" i="14"/>
  <c r="E38" i="14"/>
  <c r="E34" i="14"/>
  <c r="E39" i="14"/>
  <c r="E31" i="14"/>
  <c r="E32" i="14"/>
  <c r="E29" i="14"/>
  <c r="E37" i="14"/>
  <c r="E35" i="14"/>
  <c r="E33" i="14"/>
  <c r="E36" i="14"/>
  <c r="E51" i="14"/>
  <c r="E52" i="14"/>
  <c r="E17" i="14"/>
  <c r="E72" i="14"/>
  <c r="E95" i="14"/>
  <c r="E96" i="14"/>
  <c r="E74" i="14"/>
  <c r="E75" i="14"/>
  <c r="E97" i="14"/>
  <c r="E99" i="14"/>
  <c r="E98" i="14"/>
  <c r="E18" i="14"/>
  <c r="E113" i="14"/>
  <c r="E65" i="14"/>
  <c r="E64" i="14"/>
  <c r="E19" i="14"/>
  <c r="H71" i="10"/>
  <c r="E89" i="14" l="1"/>
  <c r="E292" i="35"/>
  <c r="G292" i="35"/>
  <c r="E293" i="35"/>
  <c r="G293" i="35"/>
  <c r="C183" i="36" l="1"/>
  <c r="E183" i="36"/>
  <c r="M6" i="7" l="1"/>
  <c r="M5" i="7"/>
  <c r="C172" i="36"/>
  <c r="E172" i="36"/>
  <c r="C173" i="36"/>
  <c r="D173" i="36"/>
  <c r="E173" i="36"/>
  <c r="C24" i="36"/>
  <c r="D24" i="36"/>
  <c r="E24" i="36"/>
  <c r="C25" i="36"/>
  <c r="D25" i="36"/>
  <c r="E25" i="36"/>
  <c r="C26" i="36"/>
  <c r="D26" i="36"/>
  <c r="E26" i="36"/>
  <c r="E323" i="35"/>
  <c r="G323" i="35"/>
  <c r="C9" i="36" l="1"/>
  <c r="E9" i="36"/>
  <c r="E297" i="35" l="1"/>
  <c r="G297" i="35"/>
  <c r="E253" i="35" l="1"/>
  <c r="E283" i="35" l="1"/>
  <c r="F283" i="35"/>
  <c r="G283" i="35"/>
  <c r="E284" i="35"/>
  <c r="F284" i="35"/>
  <c r="G284" i="35"/>
  <c r="C178" i="36" l="1"/>
  <c r="E178" i="36"/>
  <c r="E294" i="35"/>
  <c r="G294" i="35"/>
  <c r="E295" i="35"/>
  <c r="F295" i="35"/>
  <c r="G295" i="35"/>
  <c r="E296" i="35"/>
  <c r="F296" i="35"/>
  <c r="G296" i="35"/>
  <c r="E119" i="35" l="1"/>
  <c r="G119" i="35"/>
  <c r="G326" i="35" l="1"/>
  <c r="G328" i="35"/>
  <c r="E215" i="35" l="1"/>
  <c r="G215" i="35"/>
  <c r="F538" i="35" l="1"/>
  <c r="F293" i="35"/>
  <c r="F297" i="35"/>
  <c r="F407" i="35"/>
  <c r="F42" i="35"/>
  <c r="F215" i="35"/>
  <c r="F533" i="35"/>
  <c r="F126" i="35"/>
  <c r="F327" i="35"/>
  <c r="F78" i="35"/>
  <c r="F404" i="35"/>
  <c r="F269" i="35"/>
  <c r="F412" i="35"/>
  <c r="F274" i="35"/>
  <c r="F213" i="35"/>
  <c r="F442" i="35"/>
  <c r="F43" i="35"/>
  <c r="F261" i="35"/>
  <c r="F44" i="35"/>
  <c r="F80" i="35" l="1"/>
  <c r="F405" i="35"/>
  <c r="H57" i="3"/>
  <c r="F343" i="35"/>
  <c r="F345" i="35" s="1"/>
  <c r="F378" i="35" s="1"/>
  <c r="F262" i="35"/>
  <c r="F40" i="35"/>
  <c r="F79" i="35"/>
  <c r="F537" i="35"/>
  <c r="F128" i="35"/>
  <c r="F214" i="35"/>
  <c r="F406" i="35"/>
  <c r="F260" i="35"/>
  <c r="F391" i="35"/>
  <c r="F270" i="35"/>
  <c r="F292" i="35"/>
  <c r="G42" i="2"/>
  <c r="F19" i="35"/>
  <c r="F20" i="35" s="1"/>
  <c r="Q27" i="2"/>
  <c r="Q29" i="2"/>
  <c r="Q24" i="2"/>
  <c r="Q26" i="2"/>
  <c r="Q30" i="2"/>
  <c r="Q28" i="2"/>
  <c r="Q31" i="2"/>
  <c r="F546" i="35"/>
  <c r="F408" i="35"/>
  <c r="F381" i="35"/>
  <c r="F75" i="35"/>
  <c r="F294" i="35"/>
  <c r="F323" i="35"/>
  <c r="F119" i="35"/>
  <c r="F328" i="35"/>
  <c r="F326" i="35"/>
  <c r="F71" i="35" l="1"/>
  <c r="Q25" i="2" l="1"/>
  <c r="AF550" i="33"/>
  <c r="AE550" i="33"/>
  <c r="AD550" i="33"/>
  <c r="S550" i="33"/>
  <c r="AI550" i="33" s="1"/>
  <c r="J550" i="33"/>
  <c r="AF549" i="33"/>
  <c r="AE549" i="33"/>
  <c r="AD549" i="33"/>
  <c r="S549" i="33"/>
  <c r="AI549" i="33" s="1"/>
  <c r="J549" i="33"/>
  <c r="AF548" i="33"/>
  <c r="AE548" i="33"/>
  <c r="AD548" i="33"/>
  <c r="S548" i="33"/>
  <c r="AI548" i="33" s="1"/>
  <c r="J548" i="33"/>
  <c r="AF547" i="33"/>
  <c r="AE547" i="33"/>
  <c r="AD547" i="33"/>
  <c r="S547" i="33"/>
  <c r="AI547" i="33" s="1"/>
  <c r="J547" i="33"/>
  <c r="AF546" i="33"/>
  <c r="AE546" i="33"/>
  <c r="AD546" i="33"/>
  <c r="S546" i="33"/>
  <c r="AI546" i="33" s="1"/>
  <c r="J546" i="33"/>
  <c r="AF545" i="33"/>
  <c r="AE545" i="33"/>
  <c r="AD545" i="33"/>
  <c r="S545" i="33"/>
  <c r="AI545" i="33" s="1"/>
  <c r="J545" i="33"/>
  <c r="AF544" i="33"/>
  <c r="AE544" i="33"/>
  <c r="AD544" i="33"/>
  <c r="S544" i="33"/>
  <c r="AI544" i="33" s="1"/>
  <c r="J544" i="33"/>
  <c r="AF543" i="33"/>
  <c r="AE543" i="33"/>
  <c r="AD543" i="33"/>
  <c r="S543" i="33"/>
  <c r="AI543" i="33" s="1"/>
  <c r="J543" i="33"/>
  <c r="AF542" i="33"/>
  <c r="AE542" i="33"/>
  <c r="AD542" i="33"/>
  <c r="S542" i="33"/>
  <c r="AI542" i="33" s="1"/>
  <c r="J542" i="33"/>
  <c r="AF541" i="33"/>
  <c r="AE541" i="33"/>
  <c r="AD541" i="33"/>
  <c r="S541" i="33"/>
  <c r="AI541" i="33" s="1"/>
  <c r="J541" i="33"/>
  <c r="AF540" i="33"/>
  <c r="AE540" i="33"/>
  <c r="AD540" i="33"/>
  <c r="S540" i="33"/>
  <c r="AI540" i="33" s="1"/>
  <c r="J540" i="33"/>
  <c r="AF539" i="33"/>
  <c r="AE539" i="33"/>
  <c r="AD539" i="33"/>
  <c r="S539" i="33"/>
  <c r="AI539" i="33" s="1"/>
  <c r="J539" i="33"/>
  <c r="AF538" i="33"/>
  <c r="AE538" i="33"/>
  <c r="AD538" i="33"/>
  <c r="S538" i="33"/>
  <c r="AI538" i="33" s="1"/>
  <c r="J538" i="33"/>
  <c r="AF537" i="33"/>
  <c r="AE537" i="33"/>
  <c r="AD537" i="33"/>
  <c r="S537" i="33"/>
  <c r="AI537" i="33" s="1"/>
  <c r="J537" i="33"/>
  <c r="AF536" i="33"/>
  <c r="AE536" i="33"/>
  <c r="AD536" i="33"/>
  <c r="S536" i="33"/>
  <c r="AI536" i="33" s="1"/>
  <c r="J536" i="33"/>
  <c r="AF535" i="33"/>
  <c r="AE535" i="33"/>
  <c r="AD535" i="33"/>
  <c r="S535" i="33"/>
  <c r="AI535" i="33" s="1"/>
  <c r="J535" i="33"/>
  <c r="AF534" i="33"/>
  <c r="AE534" i="33"/>
  <c r="AD534" i="33"/>
  <c r="S534" i="33"/>
  <c r="AI534" i="33" s="1"/>
  <c r="J534" i="33"/>
  <c r="AF533" i="33"/>
  <c r="AE533" i="33"/>
  <c r="AD533" i="33"/>
  <c r="S533" i="33"/>
  <c r="AI533" i="33" s="1"/>
  <c r="J533" i="33"/>
  <c r="AF532" i="33"/>
  <c r="AE532" i="33"/>
  <c r="AD532" i="33"/>
  <c r="S532" i="33"/>
  <c r="AI532" i="33" s="1"/>
  <c r="J532" i="33"/>
  <c r="AF531" i="33"/>
  <c r="AE531" i="33"/>
  <c r="AD531" i="33"/>
  <c r="S531" i="33"/>
  <c r="AI531" i="33" s="1"/>
  <c r="J531" i="33"/>
  <c r="AF530" i="33"/>
  <c r="AE530" i="33"/>
  <c r="AD530" i="33"/>
  <c r="S530" i="33"/>
  <c r="AI530" i="33" s="1"/>
  <c r="J530" i="33"/>
  <c r="AF529" i="33"/>
  <c r="AE529" i="33"/>
  <c r="AD529" i="33"/>
  <c r="S529" i="33"/>
  <c r="AI529" i="33" s="1"/>
  <c r="J529" i="33"/>
  <c r="AF528" i="33"/>
  <c r="AE528" i="33"/>
  <c r="AD528" i="33"/>
  <c r="S528" i="33"/>
  <c r="AI528" i="33" s="1"/>
  <c r="J528" i="33"/>
  <c r="AF527" i="33"/>
  <c r="AE527" i="33"/>
  <c r="AD527" i="33"/>
  <c r="S527" i="33"/>
  <c r="AI527" i="33" s="1"/>
  <c r="J527" i="33"/>
  <c r="AF526" i="33"/>
  <c r="AE526" i="33"/>
  <c r="AD526" i="33"/>
  <c r="S526" i="33"/>
  <c r="AI526" i="33" s="1"/>
  <c r="J526" i="33"/>
  <c r="AF525" i="33"/>
  <c r="AE525" i="33"/>
  <c r="AD525" i="33"/>
  <c r="S525" i="33"/>
  <c r="AI525" i="33" s="1"/>
  <c r="J525" i="33"/>
  <c r="AF524" i="33"/>
  <c r="AE524" i="33"/>
  <c r="AD524" i="33"/>
  <c r="S524" i="33"/>
  <c r="AI524" i="33" s="1"/>
  <c r="J524" i="33"/>
  <c r="AF523" i="33"/>
  <c r="AE523" i="33"/>
  <c r="AD523" i="33"/>
  <c r="S523" i="33"/>
  <c r="AI523" i="33" s="1"/>
  <c r="J523" i="33"/>
  <c r="AF522" i="33"/>
  <c r="AE522" i="33"/>
  <c r="AD522" i="33"/>
  <c r="S522" i="33"/>
  <c r="AI522" i="33" s="1"/>
  <c r="J522" i="33"/>
  <c r="AF521" i="33"/>
  <c r="AE521" i="33"/>
  <c r="AD521" i="33"/>
  <c r="S521" i="33"/>
  <c r="AI521" i="33" s="1"/>
  <c r="J521" i="33"/>
  <c r="AF520" i="33"/>
  <c r="AE520" i="33"/>
  <c r="AD520" i="33"/>
  <c r="S520" i="33"/>
  <c r="AI520" i="33" s="1"/>
  <c r="J520" i="33"/>
  <c r="AF519" i="33"/>
  <c r="AE519" i="33"/>
  <c r="AD519" i="33"/>
  <c r="S519" i="33"/>
  <c r="AI519" i="33" s="1"/>
  <c r="J519" i="33"/>
  <c r="AF518" i="33"/>
  <c r="AE518" i="33"/>
  <c r="AD518" i="33"/>
  <c r="S518" i="33"/>
  <c r="AI518" i="33" s="1"/>
  <c r="J518" i="33"/>
  <c r="AF517" i="33"/>
  <c r="AE517" i="33"/>
  <c r="AD517" i="33"/>
  <c r="S517" i="33"/>
  <c r="AI517" i="33" s="1"/>
  <c r="J517" i="33"/>
  <c r="AF516" i="33"/>
  <c r="AE516" i="33"/>
  <c r="AD516" i="33"/>
  <c r="S516" i="33"/>
  <c r="AI516" i="33" s="1"/>
  <c r="J516" i="33"/>
  <c r="AF515" i="33"/>
  <c r="AE515" i="33"/>
  <c r="AD515" i="33"/>
  <c r="S515" i="33"/>
  <c r="AI515" i="33" s="1"/>
  <c r="J515" i="33"/>
  <c r="AF514" i="33"/>
  <c r="AE514" i="33"/>
  <c r="AD514" i="33"/>
  <c r="S514" i="33"/>
  <c r="AI514" i="33" s="1"/>
  <c r="J514" i="33"/>
  <c r="AF513" i="33"/>
  <c r="AE513" i="33"/>
  <c r="AD513" i="33"/>
  <c r="S513" i="33"/>
  <c r="AI513" i="33" s="1"/>
  <c r="J513" i="33"/>
  <c r="AF512" i="33"/>
  <c r="AE512" i="33"/>
  <c r="AD512" i="33"/>
  <c r="S512" i="33"/>
  <c r="AI512" i="33" s="1"/>
  <c r="J512" i="33"/>
  <c r="AF511" i="33"/>
  <c r="AE511" i="33"/>
  <c r="AD511" i="33"/>
  <c r="S511" i="33"/>
  <c r="AI511" i="33" s="1"/>
  <c r="J511" i="33"/>
  <c r="AF510" i="33"/>
  <c r="AE510" i="33"/>
  <c r="AD510" i="33"/>
  <c r="S510" i="33"/>
  <c r="AI510" i="33" s="1"/>
  <c r="J510" i="33"/>
  <c r="AF509" i="33"/>
  <c r="AE509" i="33"/>
  <c r="AD509" i="33"/>
  <c r="S509" i="33"/>
  <c r="AI509" i="33" s="1"/>
  <c r="J509" i="33"/>
  <c r="AF508" i="33"/>
  <c r="AE508" i="33"/>
  <c r="AD508" i="33"/>
  <c r="S508" i="33"/>
  <c r="AI508" i="33" s="1"/>
  <c r="J508" i="33"/>
  <c r="AF507" i="33"/>
  <c r="AE507" i="33"/>
  <c r="AD507" i="33"/>
  <c r="S507" i="33"/>
  <c r="AI507" i="33" s="1"/>
  <c r="J507" i="33"/>
  <c r="AF506" i="33"/>
  <c r="AE506" i="33"/>
  <c r="AD506" i="33"/>
  <c r="S506" i="33"/>
  <c r="AI506" i="33" s="1"/>
  <c r="J506" i="33"/>
  <c r="AF505" i="33"/>
  <c r="AE505" i="33"/>
  <c r="AD505" i="33"/>
  <c r="S505" i="33"/>
  <c r="AI505" i="33" s="1"/>
  <c r="J505" i="33"/>
  <c r="AF504" i="33"/>
  <c r="AE504" i="33"/>
  <c r="AD504" i="33"/>
  <c r="S504" i="33"/>
  <c r="AI504" i="33" s="1"/>
  <c r="J504" i="33"/>
  <c r="AF503" i="33"/>
  <c r="AE503" i="33"/>
  <c r="AD503" i="33"/>
  <c r="S503" i="33"/>
  <c r="AI503" i="33" s="1"/>
  <c r="J503" i="33"/>
  <c r="AF502" i="33"/>
  <c r="AE502" i="33"/>
  <c r="AD502" i="33"/>
  <c r="S502" i="33"/>
  <c r="AI502" i="33" s="1"/>
  <c r="J502" i="33"/>
  <c r="AF501" i="33"/>
  <c r="AE501" i="33"/>
  <c r="AD501" i="33"/>
  <c r="S501" i="33"/>
  <c r="AI501" i="33" s="1"/>
  <c r="J501" i="33"/>
  <c r="AF500" i="33"/>
  <c r="AE500" i="33"/>
  <c r="AD500" i="33"/>
  <c r="S500" i="33"/>
  <c r="AI500" i="33" s="1"/>
  <c r="J500" i="33"/>
  <c r="AF499" i="33"/>
  <c r="AE499" i="33"/>
  <c r="AD499" i="33"/>
  <c r="S499" i="33"/>
  <c r="AI499" i="33" s="1"/>
  <c r="J499" i="33"/>
  <c r="AF498" i="33"/>
  <c r="AE498" i="33"/>
  <c r="AD498" i="33"/>
  <c r="S498" i="33"/>
  <c r="AI498" i="33" s="1"/>
  <c r="J498" i="33"/>
  <c r="AF497" i="33"/>
  <c r="AE497" i="33"/>
  <c r="AD497" i="33"/>
  <c r="S497" i="33"/>
  <c r="AI497" i="33" s="1"/>
  <c r="J497" i="33"/>
  <c r="AF496" i="33"/>
  <c r="AE496" i="33"/>
  <c r="AD496" i="33"/>
  <c r="S496" i="33"/>
  <c r="AI496" i="33" s="1"/>
  <c r="J496" i="33"/>
  <c r="AF495" i="33"/>
  <c r="AE495" i="33"/>
  <c r="AD495" i="33"/>
  <c r="S495" i="33"/>
  <c r="AI495" i="33" s="1"/>
  <c r="J495" i="33"/>
  <c r="AF494" i="33"/>
  <c r="AE494" i="33"/>
  <c r="AD494" i="33"/>
  <c r="S494" i="33"/>
  <c r="AI494" i="33" s="1"/>
  <c r="J494" i="33"/>
  <c r="AF493" i="33"/>
  <c r="AE493" i="33"/>
  <c r="AD493" i="33"/>
  <c r="S493" i="33"/>
  <c r="AI493" i="33" s="1"/>
  <c r="J493" i="33"/>
  <c r="AF492" i="33"/>
  <c r="AE492" i="33"/>
  <c r="AD492" i="33"/>
  <c r="S492" i="33"/>
  <c r="AI492" i="33" s="1"/>
  <c r="J492" i="33"/>
  <c r="AF491" i="33"/>
  <c r="AE491" i="33"/>
  <c r="AD491" i="33"/>
  <c r="S491" i="33"/>
  <c r="AI491" i="33" s="1"/>
  <c r="J491" i="33"/>
  <c r="AF490" i="33"/>
  <c r="AE490" i="33"/>
  <c r="AD490" i="33"/>
  <c r="S490" i="33"/>
  <c r="AI490" i="33" s="1"/>
  <c r="J490" i="33"/>
  <c r="AF489" i="33"/>
  <c r="AE489" i="33"/>
  <c r="AD489" i="33"/>
  <c r="S489" i="33"/>
  <c r="AI489" i="33" s="1"/>
  <c r="J489" i="33"/>
  <c r="AF488" i="33"/>
  <c r="AE488" i="33"/>
  <c r="AD488" i="33"/>
  <c r="S488" i="33"/>
  <c r="AI488" i="33" s="1"/>
  <c r="J488" i="33"/>
  <c r="AF487" i="33"/>
  <c r="AE487" i="33"/>
  <c r="AD487" i="33"/>
  <c r="S487" i="33"/>
  <c r="AI487" i="33" s="1"/>
  <c r="J487" i="33"/>
  <c r="AF486" i="33"/>
  <c r="AE486" i="33"/>
  <c r="AD486" i="33"/>
  <c r="S486" i="33"/>
  <c r="AI486" i="33" s="1"/>
  <c r="J486" i="33"/>
  <c r="AF485" i="33"/>
  <c r="AE485" i="33"/>
  <c r="AD485" i="33"/>
  <c r="S485" i="33"/>
  <c r="AI485" i="33" s="1"/>
  <c r="J485" i="33"/>
  <c r="AF484" i="33"/>
  <c r="AE484" i="33"/>
  <c r="AD484" i="33"/>
  <c r="S484" i="33"/>
  <c r="AI484" i="33" s="1"/>
  <c r="J484" i="33"/>
  <c r="AF483" i="33"/>
  <c r="AE483" i="33"/>
  <c r="AD483" i="33"/>
  <c r="S483" i="33"/>
  <c r="AI483" i="33" s="1"/>
  <c r="J483" i="33"/>
  <c r="AF482" i="33"/>
  <c r="AE482" i="33"/>
  <c r="AD482" i="33"/>
  <c r="S482" i="33"/>
  <c r="AI482" i="33" s="1"/>
  <c r="J482" i="33"/>
  <c r="AF481" i="33"/>
  <c r="AE481" i="33"/>
  <c r="AD481" i="33"/>
  <c r="S481" i="33"/>
  <c r="AI481" i="33" s="1"/>
  <c r="J481" i="33"/>
  <c r="AF480" i="33"/>
  <c r="AE480" i="33"/>
  <c r="AD480" i="33"/>
  <c r="S480" i="33"/>
  <c r="AI480" i="33" s="1"/>
  <c r="J480" i="33"/>
  <c r="AF479" i="33"/>
  <c r="AE479" i="33"/>
  <c r="AD479" i="33"/>
  <c r="S479" i="33"/>
  <c r="AI479" i="33" s="1"/>
  <c r="J479" i="33"/>
  <c r="AF478" i="33"/>
  <c r="AE478" i="33"/>
  <c r="AD478" i="33"/>
  <c r="S478" i="33"/>
  <c r="AI478" i="33" s="1"/>
  <c r="J478" i="33"/>
  <c r="AF477" i="33"/>
  <c r="AE477" i="33"/>
  <c r="AD477" i="33"/>
  <c r="S477" i="33"/>
  <c r="AI477" i="33" s="1"/>
  <c r="J477" i="33"/>
  <c r="AF476" i="33"/>
  <c r="AE476" i="33"/>
  <c r="AD476" i="33"/>
  <c r="S476" i="33"/>
  <c r="AI476" i="33" s="1"/>
  <c r="J476" i="33"/>
  <c r="AF475" i="33"/>
  <c r="AE475" i="33"/>
  <c r="AD475" i="33"/>
  <c r="S475" i="33"/>
  <c r="AI475" i="33" s="1"/>
  <c r="J475" i="33"/>
  <c r="AF474" i="33"/>
  <c r="AE474" i="33"/>
  <c r="AD474" i="33"/>
  <c r="S474" i="33"/>
  <c r="AI474" i="33" s="1"/>
  <c r="J474" i="33"/>
  <c r="AF473" i="33"/>
  <c r="AE473" i="33"/>
  <c r="AD473" i="33"/>
  <c r="S473" i="33"/>
  <c r="AI473" i="33" s="1"/>
  <c r="J473" i="33"/>
  <c r="AF472" i="33"/>
  <c r="AE472" i="33"/>
  <c r="AD472" i="33"/>
  <c r="S472" i="33"/>
  <c r="AI472" i="33" s="1"/>
  <c r="J472" i="33"/>
  <c r="AF471" i="33"/>
  <c r="AE471" i="33"/>
  <c r="AD471" i="33"/>
  <c r="S471" i="33"/>
  <c r="AI471" i="33" s="1"/>
  <c r="J471" i="33"/>
  <c r="AF470" i="33"/>
  <c r="AE470" i="33"/>
  <c r="AD470" i="33"/>
  <c r="S470" i="33"/>
  <c r="AI470" i="33" s="1"/>
  <c r="J470" i="33"/>
  <c r="AF469" i="33"/>
  <c r="AE469" i="33"/>
  <c r="AD469" i="33"/>
  <c r="S469" i="33"/>
  <c r="AI469" i="33" s="1"/>
  <c r="J469" i="33"/>
  <c r="AF468" i="33"/>
  <c r="AE468" i="33"/>
  <c r="AD468" i="33"/>
  <c r="S468" i="33"/>
  <c r="AI468" i="33" s="1"/>
  <c r="J468" i="33"/>
  <c r="AF467" i="33"/>
  <c r="AE467" i="33"/>
  <c r="AD467" i="33"/>
  <c r="S467" i="33"/>
  <c r="AI467" i="33" s="1"/>
  <c r="J467" i="33"/>
  <c r="AF466" i="33"/>
  <c r="AE466" i="33"/>
  <c r="AD466" i="33"/>
  <c r="S466" i="33"/>
  <c r="AI466" i="33" s="1"/>
  <c r="J466" i="33"/>
  <c r="AF465" i="33"/>
  <c r="AE465" i="33"/>
  <c r="AD465" i="33"/>
  <c r="S465" i="33"/>
  <c r="AI465" i="33" s="1"/>
  <c r="J465" i="33"/>
  <c r="AF464" i="33"/>
  <c r="AE464" i="33"/>
  <c r="AD464" i="33"/>
  <c r="S464" i="33"/>
  <c r="AI464" i="33" s="1"/>
  <c r="J464" i="33"/>
  <c r="AF463" i="33"/>
  <c r="AE463" i="33"/>
  <c r="AD463" i="33"/>
  <c r="S463" i="33"/>
  <c r="AI463" i="33" s="1"/>
  <c r="J463" i="33"/>
  <c r="AF462" i="33"/>
  <c r="AE462" i="33"/>
  <c r="AD462" i="33"/>
  <c r="S462" i="33"/>
  <c r="AI462" i="33" s="1"/>
  <c r="J462" i="33"/>
  <c r="AF461" i="33"/>
  <c r="AE461" i="33"/>
  <c r="AD461" i="33"/>
  <c r="S461" i="33"/>
  <c r="AI461" i="33" s="1"/>
  <c r="J461" i="33"/>
  <c r="AF460" i="33"/>
  <c r="AE460" i="33"/>
  <c r="AD460" i="33"/>
  <c r="S460" i="33"/>
  <c r="AI460" i="33" s="1"/>
  <c r="J460" i="33"/>
  <c r="AF459" i="33"/>
  <c r="AE459" i="33"/>
  <c r="AD459" i="33"/>
  <c r="S459" i="33"/>
  <c r="AI459" i="33" s="1"/>
  <c r="J459" i="33"/>
  <c r="AF458" i="33"/>
  <c r="AE458" i="33"/>
  <c r="AD458" i="33"/>
  <c r="S458" i="33"/>
  <c r="AI458" i="33" s="1"/>
  <c r="J458" i="33"/>
  <c r="AF457" i="33"/>
  <c r="AE457" i="33"/>
  <c r="AD457" i="33"/>
  <c r="S457" i="33"/>
  <c r="AI457" i="33" s="1"/>
  <c r="J457" i="33"/>
  <c r="AF456" i="33"/>
  <c r="AE456" i="33"/>
  <c r="AD456" i="33"/>
  <c r="S456" i="33"/>
  <c r="AI456" i="33" s="1"/>
  <c r="J456" i="33"/>
  <c r="AF455" i="33"/>
  <c r="AE455" i="33"/>
  <c r="AD455" i="33"/>
  <c r="S455" i="33"/>
  <c r="AI455" i="33" s="1"/>
  <c r="J455" i="33"/>
  <c r="AF454" i="33"/>
  <c r="AE454" i="33"/>
  <c r="AD454" i="33"/>
  <c r="S454" i="33"/>
  <c r="AI454" i="33" s="1"/>
  <c r="J454" i="33"/>
  <c r="AF453" i="33"/>
  <c r="AE453" i="33"/>
  <c r="AD453" i="33"/>
  <c r="S453" i="33"/>
  <c r="AI453" i="33" s="1"/>
  <c r="J453" i="33"/>
  <c r="AF452" i="33"/>
  <c r="AE452" i="33"/>
  <c r="AD452" i="33"/>
  <c r="S452" i="33"/>
  <c r="AI452" i="33" s="1"/>
  <c r="J452" i="33"/>
  <c r="AF451" i="33"/>
  <c r="AE451" i="33"/>
  <c r="AD451" i="33"/>
  <c r="S451" i="33"/>
  <c r="AI451" i="33" s="1"/>
  <c r="J451" i="33"/>
  <c r="AF450" i="33"/>
  <c r="AE450" i="33"/>
  <c r="AD450" i="33"/>
  <c r="S450" i="33"/>
  <c r="AI450" i="33" s="1"/>
  <c r="J450" i="33"/>
  <c r="AF449" i="33"/>
  <c r="AE449" i="33"/>
  <c r="AD449" i="33"/>
  <c r="S449" i="33"/>
  <c r="AI449" i="33" s="1"/>
  <c r="J449" i="33"/>
  <c r="AF448" i="33"/>
  <c r="AE448" i="33"/>
  <c r="AD448" i="33"/>
  <c r="S448" i="33"/>
  <c r="AI448" i="33" s="1"/>
  <c r="J448" i="33"/>
  <c r="AF447" i="33"/>
  <c r="AE447" i="33"/>
  <c r="AD447" i="33"/>
  <c r="S447" i="33"/>
  <c r="AI447" i="33" s="1"/>
  <c r="J447" i="33"/>
  <c r="AF446" i="33"/>
  <c r="AE446" i="33"/>
  <c r="AD446" i="33"/>
  <c r="S446" i="33"/>
  <c r="AI446" i="33" s="1"/>
  <c r="J446" i="33"/>
  <c r="AF445" i="33"/>
  <c r="AE445" i="33"/>
  <c r="AD445" i="33"/>
  <c r="S445" i="33"/>
  <c r="AI445" i="33" s="1"/>
  <c r="J445" i="33"/>
  <c r="AF444" i="33"/>
  <c r="AE444" i="33"/>
  <c r="AD444" i="33"/>
  <c r="S444" i="33"/>
  <c r="AI444" i="33" s="1"/>
  <c r="J444" i="33"/>
  <c r="AF443" i="33"/>
  <c r="AE443" i="33"/>
  <c r="AD443" i="33"/>
  <c r="S443" i="33"/>
  <c r="AI443" i="33" s="1"/>
  <c r="J443" i="33"/>
  <c r="AF442" i="33"/>
  <c r="AE442" i="33"/>
  <c r="AD442" i="33"/>
  <c r="S442" i="33"/>
  <c r="AI442" i="33" s="1"/>
  <c r="J442" i="33"/>
  <c r="AF441" i="33"/>
  <c r="AE441" i="33"/>
  <c r="AD441" i="33"/>
  <c r="S441" i="33"/>
  <c r="AI441" i="33" s="1"/>
  <c r="J441" i="33"/>
  <c r="AF440" i="33"/>
  <c r="AE440" i="33"/>
  <c r="AD440" i="33"/>
  <c r="S440" i="33"/>
  <c r="AI440" i="33" s="1"/>
  <c r="J440" i="33"/>
  <c r="AF439" i="33"/>
  <c r="AE439" i="33"/>
  <c r="AD439" i="33"/>
  <c r="S439" i="33"/>
  <c r="AI439" i="33" s="1"/>
  <c r="J439" i="33"/>
  <c r="AF438" i="33"/>
  <c r="AE438" i="33"/>
  <c r="AD438" i="33"/>
  <c r="S438" i="33"/>
  <c r="AI438" i="33" s="1"/>
  <c r="J438" i="33"/>
  <c r="AF437" i="33"/>
  <c r="AE437" i="33"/>
  <c r="AD437" i="33"/>
  <c r="S437" i="33"/>
  <c r="AI437" i="33" s="1"/>
  <c r="J437" i="33"/>
  <c r="AF436" i="33"/>
  <c r="AE436" i="33"/>
  <c r="AD436" i="33"/>
  <c r="S436" i="33"/>
  <c r="AI436" i="33" s="1"/>
  <c r="J436" i="33"/>
  <c r="AF435" i="33"/>
  <c r="AE435" i="33"/>
  <c r="AD435" i="33"/>
  <c r="S435" i="33"/>
  <c r="AI435" i="33" s="1"/>
  <c r="J435" i="33"/>
  <c r="AF434" i="33"/>
  <c r="AE434" i="33"/>
  <c r="AD434" i="33"/>
  <c r="S434" i="33"/>
  <c r="AI434" i="33" s="1"/>
  <c r="J434" i="33"/>
  <c r="AF433" i="33"/>
  <c r="AE433" i="33"/>
  <c r="AD433" i="33"/>
  <c r="S433" i="33"/>
  <c r="AI433" i="33" s="1"/>
  <c r="J433" i="33"/>
  <c r="AF432" i="33"/>
  <c r="AE432" i="33"/>
  <c r="AD432" i="33"/>
  <c r="S432" i="33"/>
  <c r="AI432" i="33" s="1"/>
  <c r="J432" i="33"/>
  <c r="AF431" i="33"/>
  <c r="AE431" i="33"/>
  <c r="AD431" i="33"/>
  <c r="S431" i="33"/>
  <c r="AI431" i="33" s="1"/>
  <c r="J431" i="33"/>
  <c r="AF430" i="33"/>
  <c r="AE430" i="33"/>
  <c r="AD430" i="33"/>
  <c r="S430" i="33"/>
  <c r="AI430" i="33" s="1"/>
  <c r="J430" i="33"/>
  <c r="AF429" i="33"/>
  <c r="AE429" i="33"/>
  <c r="AD429" i="33"/>
  <c r="S429" i="33"/>
  <c r="AI429" i="33" s="1"/>
  <c r="J429" i="33"/>
  <c r="AF428" i="33"/>
  <c r="AE428" i="33"/>
  <c r="AD428" i="33"/>
  <c r="S428" i="33"/>
  <c r="AI428" i="33" s="1"/>
  <c r="J428" i="33"/>
  <c r="AF427" i="33"/>
  <c r="AE427" i="33"/>
  <c r="AD427" i="33"/>
  <c r="S427" i="33"/>
  <c r="AI427" i="33" s="1"/>
  <c r="J427" i="33"/>
  <c r="AF426" i="33"/>
  <c r="AE426" i="33"/>
  <c r="AD426" i="33"/>
  <c r="S426" i="33"/>
  <c r="AI426" i="33" s="1"/>
  <c r="J426" i="33"/>
  <c r="AF425" i="33"/>
  <c r="AE425" i="33"/>
  <c r="AD425" i="33"/>
  <c r="S425" i="33"/>
  <c r="AI425" i="33" s="1"/>
  <c r="J425" i="33"/>
  <c r="AF424" i="33"/>
  <c r="AE424" i="33"/>
  <c r="AD424" i="33"/>
  <c r="S424" i="33"/>
  <c r="AI424" i="33" s="1"/>
  <c r="J424" i="33"/>
  <c r="AF423" i="33"/>
  <c r="AE423" i="33"/>
  <c r="AD423" i="33"/>
  <c r="S423" i="33"/>
  <c r="AI423" i="33" s="1"/>
  <c r="J423" i="33"/>
  <c r="AF422" i="33"/>
  <c r="AE422" i="33"/>
  <c r="AD422" i="33"/>
  <c r="S422" i="33"/>
  <c r="AI422" i="33" s="1"/>
  <c r="J422" i="33"/>
  <c r="AF421" i="33"/>
  <c r="AE421" i="33"/>
  <c r="AD421" i="33"/>
  <c r="S421" i="33"/>
  <c r="AI421" i="33" s="1"/>
  <c r="J421" i="33"/>
  <c r="AF420" i="33"/>
  <c r="AE420" i="33"/>
  <c r="AD420" i="33"/>
  <c r="S420" i="33"/>
  <c r="AI420" i="33" s="1"/>
  <c r="J420" i="33"/>
  <c r="AF419" i="33"/>
  <c r="AE419" i="33"/>
  <c r="AD419" i="33"/>
  <c r="S419" i="33"/>
  <c r="AI419" i="33" s="1"/>
  <c r="J419" i="33"/>
  <c r="AF418" i="33"/>
  <c r="AE418" i="33"/>
  <c r="AD418" i="33"/>
  <c r="S418" i="33"/>
  <c r="AI418" i="33" s="1"/>
  <c r="J418" i="33"/>
  <c r="AF417" i="33"/>
  <c r="AE417" i="33"/>
  <c r="AD417" i="33"/>
  <c r="S417" i="33"/>
  <c r="AI417" i="33" s="1"/>
  <c r="J417" i="33"/>
  <c r="AF416" i="33"/>
  <c r="AE416" i="33"/>
  <c r="AD416" i="33"/>
  <c r="S416" i="33"/>
  <c r="AI416" i="33" s="1"/>
  <c r="J416" i="33"/>
  <c r="AF415" i="33"/>
  <c r="AE415" i="33"/>
  <c r="AD415" i="33"/>
  <c r="S415" i="33"/>
  <c r="AI415" i="33" s="1"/>
  <c r="J415" i="33"/>
  <c r="AF414" i="33"/>
  <c r="AE414" i="33"/>
  <c r="AD414" i="33"/>
  <c r="S414" i="33"/>
  <c r="AI414" i="33" s="1"/>
  <c r="J414" i="33"/>
  <c r="AF413" i="33"/>
  <c r="AE413" i="33"/>
  <c r="AD413" i="33"/>
  <c r="S413" i="33"/>
  <c r="AI413" i="33" s="1"/>
  <c r="J413" i="33"/>
  <c r="AF412" i="33"/>
  <c r="AE412" i="33"/>
  <c r="AD412" i="33"/>
  <c r="S412" i="33"/>
  <c r="AI412" i="33" s="1"/>
  <c r="J412" i="33"/>
  <c r="AF411" i="33"/>
  <c r="AE411" i="33"/>
  <c r="AD411" i="33"/>
  <c r="S411" i="33"/>
  <c r="AI411" i="33" s="1"/>
  <c r="J411" i="33"/>
  <c r="AF410" i="33"/>
  <c r="AE410" i="33"/>
  <c r="AD410" i="33"/>
  <c r="S410" i="33"/>
  <c r="AI410" i="33" s="1"/>
  <c r="J410" i="33"/>
  <c r="AF409" i="33"/>
  <c r="AE409" i="33"/>
  <c r="AD409" i="33"/>
  <c r="S409" i="33"/>
  <c r="AI409" i="33" s="1"/>
  <c r="J409" i="33"/>
  <c r="AF408" i="33"/>
  <c r="AE408" i="33"/>
  <c r="AD408" i="33"/>
  <c r="S408" i="33"/>
  <c r="AI408" i="33" s="1"/>
  <c r="J408" i="33"/>
  <c r="AF407" i="33"/>
  <c r="AE407" i="33"/>
  <c r="AD407" i="33"/>
  <c r="S407" i="33"/>
  <c r="AI407" i="33" s="1"/>
  <c r="J407" i="33"/>
  <c r="AF406" i="33"/>
  <c r="AE406" i="33"/>
  <c r="AD406" i="33"/>
  <c r="S406" i="33"/>
  <c r="AI406" i="33" s="1"/>
  <c r="J406" i="33"/>
  <c r="AF405" i="33"/>
  <c r="AE405" i="33"/>
  <c r="AD405" i="33"/>
  <c r="S405" i="33"/>
  <c r="AI405" i="33" s="1"/>
  <c r="J405" i="33"/>
  <c r="AF404" i="33"/>
  <c r="AE404" i="33"/>
  <c r="AD404" i="33"/>
  <c r="S404" i="33"/>
  <c r="AI404" i="33" s="1"/>
  <c r="J404" i="33"/>
  <c r="AF403" i="33"/>
  <c r="AE403" i="33"/>
  <c r="AD403" i="33"/>
  <c r="S403" i="33"/>
  <c r="AI403" i="33" s="1"/>
  <c r="J403" i="33"/>
  <c r="AF402" i="33"/>
  <c r="AE402" i="33"/>
  <c r="AD402" i="33"/>
  <c r="S402" i="33"/>
  <c r="AI402" i="33" s="1"/>
  <c r="J402" i="33"/>
  <c r="AF401" i="33"/>
  <c r="AE401" i="33"/>
  <c r="AD401" i="33"/>
  <c r="S401" i="33"/>
  <c r="AI401" i="33" s="1"/>
  <c r="J401" i="33"/>
  <c r="AF400" i="33"/>
  <c r="AE400" i="33"/>
  <c r="AD400" i="33"/>
  <c r="S400" i="33"/>
  <c r="AI400" i="33" s="1"/>
  <c r="J400" i="33"/>
  <c r="AF399" i="33"/>
  <c r="AE399" i="33"/>
  <c r="AD399" i="33"/>
  <c r="S399" i="33"/>
  <c r="AI399" i="33" s="1"/>
  <c r="J399" i="33"/>
  <c r="AF398" i="33"/>
  <c r="AE398" i="33"/>
  <c r="AD398" i="33"/>
  <c r="S398" i="33"/>
  <c r="AI398" i="33" s="1"/>
  <c r="J398" i="33"/>
  <c r="AF397" i="33"/>
  <c r="AE397" i="33"/>
  <c r="AD397" i="33"/>
  <c r="S397" i="33"/>
  <c r="AI397" i="33" s="1"/>
  <c r="J397" i="33"/>
  <c r="AF396" i="33"/>
  <c r="AE396" i="33"/>
  <c r="AD396" i="33"/>
  <c r="S396" i="33"/>
  <c r="AI396" i="33" s="1"/>
  <c r="J396" i="33"/>
  <c r="AF395" i="33"/>
  <c r="AE395" i="33"/>
  <c r="AD395" i="33"/>
  <c r="S395" i="33"/>
  <c r="AI395" i="33" s="1"/>
  <c r="J395" i="33"/>
  <c r="AF394" i="33"/>
  <c r="AE394" i="33"/>
  <c r="AD394" i="33"/>
  <c r="S394" i="33"/>
  <c r="AI394" i="33" s="1"/>
  <c r="J394" i="33"/>
  <c r="AF393" i="33"/>
  <c r="AE393" i="33"/>
  <c r="AD393" i="33"/>
  <c r="S393" i="33"/>
  <c r="AI393" i="33" s="1"/>
  <c r="J393" i="33"/>
  <c r="AF392" i="33"/>
  <c r="AE392" i="33"/>
  <c r="AD392" i="33"/>
  <c r="S392" i="33"/>
  <c r="AI392" i="33" s="1"/>
  <c r="J392" i="33"/>
  <c r="AF391" i="33"/>
  <c r="AE391" i="33"/>
  <c r="AD391" i="33"/>
  <c r="S391" i="33"/>
  <c r="AI391" i="33" s="1"/>
  <c r="J391" i="33"/>
  <c r="AF390" i="33"/>
  <c r="AE390" i="33"/>
  <c r="AD390" i="33"/>
  <c r="S390" i="33"/>
  <c r="AI390" i="33" s="1"/>
  <c r="J390" i="33"/>
  <c r="AF389" i="33"/>
  <c r="AE389" i="33"/>
  <c r="AD389" i="33"/>
  <c r="S389" i="33"/>
  <c r="AI389" i="33" s="1"/>
  <c r="J389" i="33"/>
  <c r="AF388" i="33"/>
  <c r="AE388" i="33"/>
  <c r="AD388" i="33"/>
  <c r="S388" i="33"/>
  <c r="AI388" i="33" s="1"/>
  <c r="J388" i="33"/>
  <c r="AF387" i="33"/>
  <c r="AE387" i="33"/>
  <c r="AD387" i="33"/>
  <c r="S387" i="33"/>
  <c r="AI387" i="33" s="1"/>
  <c r="J387" i="33"/>
  <c r="AF386" i="33"/>
  <c r="AE386" i="33"/>
  <c r="AD386" i="33"/>
  <c r="S386" i="33"/>
  <c r="AI386" i="33" s="1"/>
  <c r="J386" i="33"/>
  <c r="AF385" i="33"/>
  <c r="AE385" i="33"/>
  <c r="AD385" i="33"/>
  <c r="S385" i="33"/>
  <c r="AI385" i="33" s="1"/>
  <c r="J385" i="33"/>
  <c r="AF384" i="33"/>
  <c r="AE384" i="33"/>
  <c r="AD384" i="33"/>
  <c r="S384" i="33"/>
  <c r="AI384" i="33" s="1"/>
  <c r="J384" i="33"/>
  <c r="AF383" i="33"/>
  <c r="AE383" i="33"/>
  <c r="AD383" i="33"/>
  <c r="S383" i="33"/>
  <c r="AI383" i="33" s="1"/>
  <c r="J383" i="33"/>
  <c r="AF382" i="33"/>
  <c r="AE382" i="33"/>
  <c r="AD382" i="33"/>
  <c r="S382" i="33"/>
  <c r="AI382" i="33" s="1"/>
  <c r="J382" i="33"/>
  <c r="AF381" i="33"/>
  <c r="AE381" i="33"/>
  <c r="AD381" i="33"/>
  <c r="S381" i="33"/>
  <c r="AI381" i="33" s="1"/>
  <c r="J381" i="33"/>
  <c r="AF380" i="33"/>
  <c r="AE380" i="33"/>
  <c r="AD380" i="33"/>
  <c r="S380" i="33"/>
  <c r="AI380" i="33" s="1"/>
  <c r="J380" i="33"/>
  <c r="AF379" i="33"/>
  <c r="AE379" i="33"/>
  <c r="AD379" i="33"/>
  <c r="S379" i="33"/>
  <c r="AI379" i="33" s="1"/>
  <c r="J379" i="33"/>
  <c r="AF378" i="33"/>
  <c r="AE378" i="33"/>
  <c r="AD378" i="33"/>
  <c r="S378" i="33"/>
  <c r="AI378" i="33" s="1"/>
  <c r="J378" i="33"/>
  <c r="AF377" i="33"/>
  <c r="AE377" i="33"/>
  <c r="AD377" i="33"/>
  <c r="S377" i="33"/>
  <c r="AI377" i="33" s="1"/>
  <c r="J377" i="33"/>
  <c r="AF376" i="33"/>
  <c r="AE376" i="33"/>
  <c r="AD376" i="33"/>
  <c r="S376" i="33"/>
  <c r="AI376" i="33" s="1"/>
  <c r="J376" i="33"/>
  <c r="AF375" i="33"/>
  <c r="AE375" i="33"/>
  <c r="AD375" i="33"/>
  <c r="S375" i="33"/>
  <c r="AI375" i="33" s="1"/>
  <c r="J375" i="33"/>
  <c r="AF374" i="33"/>
  <c r="AE374" i="33"/>
  <c r="AD374" i="33"/>
  <c r="S374" i="33"/>
  <c r="AI374" i="33" s="1"/>
  <c r="J374" i="33"/>
  <c r="AF373" i="33"/>
  <c r="AE373" i="33"/>
  <c r="AD373" i="33"/>
  <c r="S373" i="33"/>
  <c r="AI373" i="33" s="1"/>
  <c r="J373" i="33"/>
  <c r="AF372" i="33"/>
  <c r="AE372" i="33"/>
  <c r="AD372" i="33"/>
  <c r="S372" i="33"/>
  <c r="AI372" i="33" s="1"/>
  <c r="J372" i="33"/>
  <c r="AF371" i="33"/>
  <c r="AE371" i="33"/>
  <c r="AD371" i="33"/>
  <c r="S371" i="33"/>
  <c r="AI371" i="33" s="1"/>
  <c r="J371" i="33"/>
  <c r="AF370" i="33"/>
  <c r="AE370" i="33"/>
  <c r="AD370" i="33"/>
  <c r="S370" i="33"/>
  <c r="AI370" i="33" s="1"/>
  <c r="J370" i="33"/>
  <c r="AF369" i="33"/>
  <c r="AE369" i="33"/>
  <c r="AD369" i="33"/>
  <c r="S369" i="33"/>
  <c r="AI369" i="33" s="1"/>
  <c r="J369" i="33"/>
  <c r="AF368" i="33"/>
  <c r="AE368" i="33"/>
  <c r="AD368" i="33"/>
  <c r="S368" i="33"/>
  <c r="AI368" i="33" s="1"/>
  <c r="J368" i="33"/>
  <c r="AF367" i="33"/>
  <c r="AE367" i="33"/>
  <c r="AD367" i="33"/>
  <c r="S367" i="33"/>
  <c r="AI367" i="33" s="1"/>
  <c r="J367" i="33"/>
  <c r="AF366" i="33"/>
  <c r="AE366" i="33"/>
  <c r="AD366" i="33"/>
  <c r="S366" i="33"/>
  <c r="AI366" i="33" s="1"/>
  <c r="J366" i="33"/>
  <c r="AF365" i="33"/>
  <c r="AE365" i="33"/>
  <c r="AD365" i="33"/>
  <c r="S365" i="33"/>
  <c r="AI365" i="33" s="1"/>
  <c r="J365" i="33"/>
  <c r="AF364" i="33"/>
  <c r="AE364" i="33"/>
  <c r="AD364" i="33"/>
  <c r="S364" i="33"/>
  <c r="AI364" i="33" s="1"/>
  <c r="J364" i="33"/>
  <c r="AF363" i="33"/>
  <c r="AE363" i="33"/>
  <c r="AD363" i="33"/>
  <c r="S363" i="33"/>
  <c r="AI363" i="33" s="1"/>
  <c r="J363" i="33"/>
  <c r="AF362" i="33"/>
  <c r="AE362" i="33"/>
  <c r="AD362" i="33"/>
  <c r="S362" i="33"/>
  <c r="AI362" i="33" s="1"/>
  <c r="J362" i="33"/>
  <c r="AF361" i="33"/>
  <c r="AE361" i="33"/>
  <c r="AD361" i="33"/>
  <c r="S361" i="33"/>
  <c r="AI361" i="33" s="1"/>
  <c r="J361" i="33"/>
  <c r="AF360" i="33"/>
  <c r="AE360" i="33"/>
  <c r="AD360" i="33"/>
  <c r="S360" i="33"/>
  <c r="AI360" i="33" s="1"/>
  <c r="J360" i="33"/>
  <c r="AF359" i="33"/>
  <c r="AE359" i="33"/>
  <c r="AD359" i="33"/>
  <c r="S359" i="33"/>
  <c r="AI359" i="33" s="1"/>
  <c r="J359" i="33"/>
  <c r="AF358" i="33"/>
  <c r="AE358" i="33"/>
  <c r="AD358" i="33"/>
  <c r="S358" i="33"/>
  <c r="AI358" i="33" s="1"/>
  <c r="J358" i="33"/>
  <c r="AF357" i="33"/>
  <c r="AE357" i="33"/>
  <c r="AD357" i="33"/>
  <c r="S357" i="33"/>
  <c r="AI357" i="33" s="1"/>
  <c r="J357" i="33"/>
  <c r="AF356" i="33"/>
  <c r="AE356" i="33"/>
  <c r="AD356" i="33"/>
  <c r="S356" i="33"/>
  <c r="AI356" i="33" s="1"/>
  <c r="J356" i="33"/>
  <c r="AF355" i="33"/>
  <c r="AE355" i="33"/>
  <c r="AD355" i="33"/>
  <c r="S355" i="33"/>
  <c r="AI355" i="33" s="1"/>
  <c r="J355" i="33"/>
  <c r="AF354" i="33"/>
  <c r="AE354" i="33"/>
  <c r="AD354" i="33"/>
  <c r="S354" i="33"/>
  <c r="AI354" i="33" s="1"/>
  <c r="J354" i="33"/>
  <c r="AF353" i="33"/>
  <c r="AE353" i="33"/>
  <c r="AD353" i="33"/>
  <c r="S353" i="33"/>
  <c r="AI353" i="33" s="1"/>
  <c r="J353" i="33"/>
  <c r="AF352" i="33"/>
  <c r="AE352" i="33"/>
  <c r="AD352" i="33"/>
  <c r="S352" i="33"/>
  <c r="AI352" i="33" s="1"/>
  <c r="J352" i="33"/>
  <c r="AF351" i="33"/>
  <c r="AE351" i="33"/>
  <c r="AD351" i="33"/>
  <c r="S351" i="33"/>
  <c r="AI351" i="33" s="1"/>
  <c r="J351" i="33"/>
  <c r="AF350" i="33"/>
  <c r="AE350" i="33"/>
  <c r="AD350" i="33"/>
  <c r="S350" i="33"/>
  <c r="AI350" i="33" s="1"/>
  <c r="J350" i="33"/>
  <c r="AF349" i="33"/>
  <c r="AE349" i="33"/>
  <c r="AD349" i="33"/>
  <c r="S349" i="33"/>
  <c r="AI349" i="33" s="1"/>
  <c r="J349" i="33"/>
  <c r="AF348" i="33"/>
  <c r="AE348" i="33"/>
  <c r="AD348" i="33"/>
  <c r="S348" i="33"/>
  <c r="AI348" i="33" s="1"/>
  <c r="J348" i="33"/>
  <c r="AF347" i="33"/>
  <c r="AE347" i="33"/>
  <c r="AD347" i="33"/>
  <c r="S347" i="33"/>
  <c r="AI347" i="33" s="1"/>
  <c r="J347" i="33"/>
  <c r="AF346" i="33"/>
  <c r="AE346" i="33"/>
  <c r="AD346" i="33"/>
  <c r="S346" i="33"/>
  <c r="AI346" i="33" s="1"/>
  <c r="J346" i="33"/>
  <c r="AF345" i="33"/>
  <c r="AE345" i="33"/>
  <c r="AD345" i="33"/>
  <c r="S345" i="33"/>
  <c r="AI345" i="33" s="1"/>
  <c r="J345" i="33"/>
  <c r="AF344" i="33"/>
  <c r="AE344" i="33"/>
  <c r="AD344" i="33"/>
  <c r="S344" i="33"/>
  <c r="AI344" i="33" s="1"/>
  <c r="J344" i="33"/>
  <c r="AF343" i="33"/>
  <c r="AE343" i="33"/>
  <c r="AD343" i="33"/>
  <c r="S343" i="33"/>
  <c r="AI343" i="33" s="1"/>
  <c r="J343" i="33"/>
  <c r="AF342" i="33"/>
  <c r="AE342" i="33"/>
  <c r="AD342" i="33"/>
  <c r="S342" i="33"/>
  <c r="AI342" i="33" s="1"/>
  <c r="J342" i="33"/>
  <c r="AF341" i="33"/>
  <c r="AE341" i="33"/>
  <c r="AD341" i="33"/>
  <c r="S341" i="33"/>
  <c r="AI341" i="33" s="1"/>
  <c r="J341" i="33"/>
  <c r="AF340" i="33"/>
  <c r="AE340" i="33"/>
  <c r="AD340" i="33"/>
  <c r="S340" i="33"/>
  <c r="AI340" i="33" s="1"/>
  <c r="J340" i="33"/>
  <c r="AF339" i="33"/>
  <c r="AE339" i="33"/>
  <c r="AD339" i="33"/>
  <c r="S339" i="33"/>
  <c r="AI339" i="33" s="1"/>
  <c r="J339" i="33"/>
  <c r="AF338" i="33"/>
  <c r="AE338" i="33"/>
  <c r="AD338" i="33"/>
  <c r="S338" i="33"/>
  <c r="AI338" i="33" s="1"/>
  <c r="J338" i="33"/>
  <c r="AF337" i="33"/>
  <c r="AE337" i="33"/>
  <c r="AD337" i="33"/>
  <c r="S337" i="33"/>
  <c r="AI337" i="33" s="1"/>
  <c r="J337" i="33"/>
  <c r="AF336" i="33"/>
  <c r="AE336" i="33"/>
  <c r="AD336" i="33"/>
  <c r="S336" i="33"/>
  <c r="AI336" i="33" s="1"/>
  <c r="J336" i="33"/>
  <c r="AF335" i="33"/>
  <c r="AE335" i="33"/>
  <c r="AD335" i="33"/>
  <c r="S335" i="33"/>
  <c r="AI335" i="33" s="1"/>
  <c r="J335" i="33"/>
  <c r="AF334" i="33"/>
  <c r="AE334" i="33"/>
  <c r="AD334" i="33"/>
  <c r="S334" i="33"/>
  <c r="AI334" i="33" s="1"/>
  <c r="J334" i="33"/>
  <c r="AF333" i="33"/>
  <c r="AE333" i="33"/>
  <c r="AD333" i="33"/>
  <c r="S333" i="33"/>
  <c r="AI333" i="33" s="1"/>
  <c r="J333" i="33"/>
  <c r="AF332" i="33"/>
  <c r="AE332" i="33"/>
  <c r="AD332" i="33"/>
  <c r="S332" i="33"/>
  <c r="AI332" i="33" s="1"/>
  <c r="J332" i="33"/>
  <c r="AF331" i="33"/>
  <c r="AE331" i="33"/>
  <c r="AD331" i="33"/>
  <c r="S331" i="33"/>
  <c r="AI331" i="33" s="1"/>
  <c r="J331" i="33"/>
  <c r="AF330" i="33"/>
  <c r="AE330" i="33"/>
  <c r="AD330" i="33"/>
  <c r="S330" i="33"/>
  <c r="AI330" i="33" s="1"/>
  <c r="J330" i="33"/>
  <c r="AF329" i="33"/>
  <c r="AE329" i="33"/>
  <c r="AD329" i="33"/>
  <c r="S329" i="33"/>
  <c r="AI329" i="33" s="1"/>
  <c r="J329" i="33"/>
  <c r="AF328" i="33"/>
  <c r="AE328" i="33"/>
  <c r="AD328" i="33"/>
  <c r="S328" i="33"/>
  <c r="AI328" i="33" s="1"/>
  <c r="J328" i="33"/>
  <c r="AF327" i="33"/>
  <c r="AE327" i="33"/>
  <c r="AD327" i="33"/>
  <c r="S327" i="33"/>
  <c r="AI327" i="33" s="1"/>
  <c r="J327" i="33"/>
  <c r="AF326" i="33"/>
  <c r="AE326" i="33"/>
  <c r="AD326" i="33"/>
  <c r="S326" i="33"/>
  <c r="AI326" i="33" s="1"/>
  <c r="J326" i="33"/>
  <c r="AF325" i="33"/>
  <c r="AE325" i="33"/>
  <c r="AD325" i="33"/>
  <c r="S325" i="33"/>
  <c r="AI325" i="33" s="1"/>
  <c r="J325" i="33"/>
  <c r="AF324" i="33"/>
  <c r="AE324" i="33"/>
  <c r="AD324" i="33"/>
  <c r="S324" i="33"/>
  <c r="AI324" i="33" s="1"/>
  <c r="J324" i="33"/>
  <c r="AF323" i="33"/>
  <c r="AE323" i="33"/>
  <c r="AD323" i="33"/>
  <c r="S323" i="33"/>
  <c r="AI323" i="33" s="1"/>
  <c r="J323" i="33"/>
  <c r="AF322" i="33"/>
  <c r="AE322" i="33"/>
  <c r="AD322" i="33"/>
  <c r="S322" i="33"/>
  <c r="AI322" i="33" s="1"/>
  <c r="J322" i="33"/>
  <c r="AF321" i="33"/>
  <c r="AE321" i="33"/>
  <c r="AD321" i="33"/>
  <c r="S321" i="33"/>
  <c r="AI321" i="33" s="1"/>
  <c r="J321" i="33"/>
  <c r="AF320" i="33"/>
  <c r="AE320" i="33"/>
  <c r="AD320" i="33"/>
  <c r="S320" i="33"/>
  <c r="AI320" i="33" s="1"/>
  <c r="J320" i="33"/>
  <c r="AF319" i="33"/>
  <c r="AE319" i="33"/>
  <c r="AD319" i="33"/>
  <c r="S319" i="33"/>
  <c r="AI319" i="33" s="1"/>
  <c r="J319" i="33"/>
  <c r="AF318" i="33"/>
  <c r="AE318" i="33"/>
  <c r="AD318" i="33"/>
  <c r="S318" i="33"/>
  <c r="AI318" i="33" s="1"/>
  <c r="J318" i="33"/>
  <c r="AF317" i="33"/>
  <c r="AE317" i="33"/>
  <c r="AD317" i="33"/>
  <c r="S317" i="33"/>
  <c r="AI317" i="33" s="1"/>
  <c r="J317" i="33"/>
  <c r="AF316" i="33"/>
  <c r="AE316" i="33"/>
  <c r="AD316" i="33"/>
  <c r="S316" i="33"/>
  <c r="AI316" i="33" s="1"/>
  <c r="J316" i="33"/>
  <c r="AF315" i="33"/>
  <c r="AE315" i="33"/>
  <c r="AD315" i="33"/>
  <c r="S315" i="33"/>
  <c r="AI315" i="33" s="1"/>
  <c r="J315" i="33"/>
  <c r="AF314" i="33"/>
  <c r="AE314" i="33"/>
  <c r="AD314" i="33"/>
  <c r="S314" i="33"/>
  <c r="AI314" i="33" s="1"/>
  <c r="J314" i="33"/>
  <c r="AF313" i="33"/>
  <c r="AE313" i="33"/>
  <c r="AD313" i="33"/>
  <c r="S313" i="33"/>
  <c r="AI313" i="33" s="1"/>
  <c r="J313" i="33"/>
  <c r="AF312" i="33"/>
  <c r="AE312" i="33"/>
  <c r="AD312" i="33"/>
  <c r="S312" i="33"/>
  <c r="AI312" i="33" s="1"/>
  <c r="J312" i="33"/>
  <c r="AF311" i="33"/>
  <c r="AE311" i="33"/>
  <c r="AD311" i="33"/>
  <c r="S311" i="33"/>
  <c r="AI311" i="33" s="1"/>
  <c r="J311" i="33"/>
  <c r="AF310" i="33"/>
  <c r="AE310" i="33"/>
  <c r="AD310" i="33"/>
  <c r="S310" i="33"/>
  <c r="AI310" i="33" s="1"/>
  <c r="J310" i="33"/>
  <c r="AF309" i="33"/>
  <c r="AE309" i="33"/>
  <c r="AD309" i="33"/>
  <c r="S309" i="33"/>
  <c r="AI309" i="33" s="1"/>
  <c r="J309" i="33"/>
  <c r="AF308" i="33"/>
  <c r="AE308" i="33"/>
  <c r="AD308" i="33"/>
  <c r="S308" i="33"/>
  <c r="AI308" i="33" s="1"/>
  <c r="J308" i="33"/>
  <c r="AF307" i="33"/>
  <c r="AE307" i="33"/>
  <c r="AD307" i="33"/>
  <c r="S307" i="33"/>
  <c r="AI307" i="33" s="1"/>
  <c r="J307" i="33"/>
  <c r="AF306" i="33"/>
  <c r="AE306" i="33"/>
  <c r="AD306" i="33"/>
  <c r="S306" i="33"/>
  <c r="AI306" i="33" s="1"/>
  <c r="J306" i="33"/>
  <c r="AF305" i="33"/>
  <c r="AE305" i="33"/>
  <c r="AD305" i="33"/>
  <c r="S305" i="33"/>
  <c r="AI305" i="33" s="1"/>
  <c r="J305" i="33"/>
  <c r="AF304" i="33"/>
  <c r="AE304" i="33"/>
  <c r="AD304" i="33"/>
  <c r="S304" i="33"/>
  <c r="AI304" i="33" s="1"/>
  <c r="J304" i="33"/>
  <c r="AF303" i="33"/>
  <c r="AE303" i="33"/>
  <c r="AD303" i="33"/>
  <c r="S303" i="33"/>
  <c r="AI303" i="33" s="1"/>
  <c r="J303" i="33"/>
  <c r="AF302" i="33"/>
  <c r="AE302" i="33"/>
  <c r="AD302" i="33"/>
  <c r="S302" i="33"/>
  <c r="AI302" i="33" s="1"/>
  <c r="J302" i="33"/>
  <c r="AF301" i="33"/>
  <c r="AE301" i="33"/>
  <c r="AD301" i="33"/>
  <c r="S301" i="33"/>
  <c r="AI301" i="33" s="1"/>
  <c r="J301" i="33"/>
  <c r="AF300" i="33"/>
  <c r="AE300" i="33"/>
  <c r="AD300" i="33"/>
  <c r="S300" i="33"/>
  <c r="AI300" i="33" s="1"/>
  <c r="J300" i="33"/>
  <c r="AF299" i="33"/>
  <c r="AE299" i="33"/>
  <c r="AD299" i="33"/>
  <c r="S299" i="33"/>
  <c r="AI299" i="33" s="1"/>
  <c r="J299" i="33"/>
  <c r="AF298" i="33"/>
  <c r="AE298" i="33"/>
  <c r="AD298" i="33"/>
  <c r="S298" i="33"/>
  <c r="AI298" i="33" s="1"/>
  <c r="J298" i="33"/>
  <c r="AF297" i="33"/>
  <c r="AE297" i="33"/>
  <c r="AD297" i="33"/>
  <c r="S297" i="33"/>
  <c r="AI297" i="33" s="1"/>
  <c r="J297" i="33"/>
  <c r="AF296" i="33"/>
  <c r="AE296" i="33"/>
  <c r="AD296" i="33"/>
  <c r="S296" i="33"/>
  <c r="AI296" i="33" s="1"/>
  <c r="J296" i="33"/>
  <c r="AF295" i="33"/>
  <c r="AE295" i="33"/>
  <c r="AD295" i="33"/>
  <c r="S295" i="33"/>
  <c r="AI295" i="33" s="1"/>
  <c r="J295" i="33"/>
  <c r="AF294" i="33"/>
  <c r="AE294" i="33"/>
  <c r="AD294" i="33"/>
  <c r="S294" i="33"/>
  <c r="AI294" i="33" s="1"/>
  <c r="J294" i="33"/>
  <c r="AF293" i="33"/>
  <c r="AE293" i="33"/>
  <c r="AD293" i="33"/>
  <c r="S293" i="33"/>
  <c r="AI293" i="33" s="1"/>
  <c r="J293" i="33"/>
  <c r="AF292" i="33"/>
  <c r="AE292" i="33"/>
  <c r="AD292" i="33"/>
  <c r="S292" i="33"/>
  <c r="AI292" i="33" s="1"/>
  <c r="J292" i="33"/>
  <c r="AF291" i="33"/>
  <c r="AE291" i="33"/>
  <c r="AD291" i="33"/>
  <c r="S291" i="33"/>
  <c r="AI291" i="33" s="1"/>
  <c r="J291" i="33"/>
  <c r="AF290" i="33"/>
  <c r="AE290" i="33"/>
  <c r="AD290" i="33"/>
  <c r="S290" i="33"/>
  <c r="AI290" i="33" s="1"/>
  <c r="J290" i="33"/>
  <c r="AF289" i="33"/>
  <c r="AE289" i="33"/>
  <c r="AD289" i="33"/>
  <c r="S289" i="33"/>
  <c r="AI289" i="33" s="1"/>
  <c r="J289" i="33"/>
  <c r="AF288" i="33"/>
  <c r="AE288" i="33"/>
  <c r="AD288" i="33"/>
  <c r="S288" i="33"/>
  <c r="AI288" i="33" s="1"/>
  <c r="J288" i="33"/>
  <c r="AF287" i="33"/>
  <c r="AE287" i="33"/>
  <c r="AD287" i="33"/>
  <c r="S287" i="33"/>
  <c r="AI287" i="33" s="1"/>
  <c r="J287" i="33"/>
  <c r="AF286" i="33"/>
  <c r="AE286" i="33"/>
  <c r="AD286" i="33"/>
  <c r="S286" i="33"/>
  <c r="AI286" i="33" s="1"/>
  <c r="J286" i="33"/>
  <c r="AF285" i="33"/>
  <c r="AE285" i="33"/>
  <c r="AD285" i="33"/>
  <c r="S285" i="33"/>
  <c r="AI285" i="33" s="1"/>
  <c r="J285" i="33"/>
  <c r="AF284" i="33"/>
  <c r="AE284" i="33"/>
  <c r="AD284" i="33"/>
  <c r="S284" i="33"/>
  <c r="AI284" i="33" s="1"/>
  <c r="J284" i="33"/>
  <c r="AG516" i="33" l="1"/>
  <c r="AG528" i="33"/>
  <c r="AG381" i="33"/>
  <c r="AG509" i="33"/>
  <c r="AG507" i="33"/>
  <c r="AG465" i="33"/>
  <c r="AG417" i="33"/>
  <c r="AG513" i="33"/>
  <c r="AG290" i="33"/>
  <c r="AG298" i="33"/>
  <c r="AG310" i="33"/>
  <c r="AG314" i="33"/>
  <c r="AG334" i="33"/>
  <c r="AG338" i="33"/>
  <c r="AG350" i="33"/>
  <c r="AG398" i="33"/>
  <c r="AG410" i="33"/>
  <c r="AG434" i="33"/>
  <c r="AG446" i="33"/>
  <c r="AG454" i="33"/>
  <c r="AG458" i="33"/>
  <c r="AG466" i="33"/>
  <c r="AG470" i="33"/>
  <c r="AG482" i="33"/>
  <c r="AG490" i="33"/>
  <c r="AG494" i="33"/>
  <c r="AG502" i="33"/>
  <c r="AG506" i="33"/>
  <c r="AG296" i="33"/>
  <c r="AG545" i="33"/>
  <c r="AG549" i="33"/>
  <c r="AG423" i="33"/>
  <c r="AG427" i="33"/>
  <c r="AG499" i="33"/>
  <c r="AG431" i="33"/>
  <c r="AG455" i="33"/>
  <c r="AG503" i="33"/>
  <c r="G100" i="37" s="1"/>
  <c r="AG355" i="33"/>
  <c r="AG287" i="33"/>
  <c r="AG288" i="33"/>
  <c r="AG291" i="33"/>
  <c r="AG300" i="33"/>
  <c r="AG304" i="33"/>
  <c r="AG311" i="33"/>
  <c r="AG312" i="33"/>
  <c r="AG328" i="33"/>
  <c r="AG335" i="33"/>
  <c r="AG367" i="33"/>
  <c r="AG375" i="33"/>
  <c r="AG379" i="33"/>
  <c r="AG387" i="33"/>
  <c r="AG391" i="33"/>
  <c r="AG415" i="33"/>
  <c r="AG418" i="33"/>
  <c r="AG419" i="33"/>
  <c r="AG479" i="33"/>
  <c r="AG526" i="33"/>
  <c r="AG289" i="33"/>
  <c r="AG297" i="33"/>
  <c r="AG301" i="33"/>
  <c r="AG333" i="33"/>
  <c r="AG336" i="33"/>
  <c r="AG384" i="33"/>
  <c r="AG396" i="33"/>
  <c r="AG412" i="33"/>
  <c r="AG420" i="33"/>
  <c r="AG432" i="33"/>
  <c r="AG444" i="33"/>
  <c r="AG460" i="33"/>
  <c r="AG480" i="33"/>
  <c r="AG484" i="33"/>
  <c r="AG495" i="33"/>
  <c r="AG527" i="33"/>
  <c r="AG539" i="33"/>
  <c r="AG547" i="33"/>
  <c r="AG546" i="33"/>
  <c r="AG323" i="33"/>
  <c r="AG337" i="33"/>
  <c r="AG349" i="33"/>
  <c r="AG373" i="33"/>
  <c r="AG409" i="33"/>
  <c r="AG512" i="33"/>
  <c r="AG347" i="33"/>
  <c r="AG443" i="33"/>
  <c r="AG324" i="33"/>
  <c r="AG439" i="33"/>
  <c r="AG475" i="33"/>
  <c r="AG360" i="33"/>
  <c r="AG372" i="33"/>
  <c r="AG408" i="33"/>
  <c r="AG468" i="33"/>
  <c r="AG492" i="33"/>
  <c r="AG504" i="33"/>
  <c r="AG511" i="33"/>
  <c r="AG523" i="33"/>
  <c r="AG395" i="33"/>
  <c r="AG491" i="33"/>
  <c r="AG341" i="33"/>
  <c r="AG353" i="33"/>
  <c r="AG365" i="33"/>
  <c r="AG377" i="33"/>
  <c r="AG389" i="33"/>
  <c r="AG401" i="33"/>
  <c r="AG413" i="33"/>
  <c r="AG449" i="33"/>
  <c r="AG461" i="33"/>
  <c r="AG473" i="33"/>
  <c r="AG485" i="33"/>
  <c r="AG497" i="33"/>
  <c r="AG462" i="33"/>
  <c r="AG522" i="33"/>
  <c r="AG284" i="33"/>
  <c r="AG320" i="33"/>
  <c r="AG332" i="33"/>
  <c r="AG346" i="33"/>
  <c r="AG370" i="33"/>
  <c r="AG382" i="33"/>
  <c r="AG394" i="33"/>
  <c r="AG406" i="33"/>
  <c r="AG442" i="33"/>
  <c r="AG538" i="33"/>
  <c r="AG438" i="33"/>
  <c r="AG359" i="33"/>
  <c r="AG294" i="33"/>
  <c r="AG306" i="33"/>
  <c r="AG330" i="33"/>
  <c r="AG356" i="33"/>
  <c r="AG380" i="33"/>
  <c r="AG392" i="33"/>
  <c r="AG416" i="33"/>
  <c r="AG488" i="33"/>
  <c r="AG500" i="33"/>
  <c r="AG519" i="33"/>
  <c r="AG543" i="33"/>
  <c r="AG303" i="33"/>
  <c r="AG317" i="33"/>
  <c r="AG383" i="33"/>
  <c r="AG390" i="33"/>
  <c r="AG456" i="33"/>
  <c r="AG508" i="33"/>
  <c r="AG515" i="33"/>
  <c r="AG518" i="33"/>
  <c r="AG525" i="33"/>
  <c r="AG529" i="33"/>
  <c r="AG533" i="33"/>
  <c r="AG540" i="33"/>
  <c r="AG374" i="33"/>
  <c r="AG378" i="33"/>
  <c r="AG397" i="33"/>
  <c r="AG405" i="33"/>
  <c r="AG467" i="33"/>
  <c r="AG474" i="33"/>
  <c r="AG481" i="33"/>
  <c r="AG322" i="33"/>
  <c r="AG358" i="33"/>
  <c r="AG450" i="33"/>
  <c r="AG451" i="33"/>
  <c r="AG457" i="33"/>
  <c r="AG534" i="33"/>
  <c r="AG535" i="33"/>
  <c r="AG542" i="33"/>
  <c r="AG550" i="33"/>
  <c r="AG286" i="33"/>
  <c r="AG292" i="33"/>
  <c r="AG299" i="33"/>
  <c r="AG319" i="33"/>
  <c r="AG327" i="33"/>
  <c r="AG340" i="33"/>
  <c r="AG348" i="33"/>
  <c r="AG362" i="33"/>
  <c r="AG376" i="33"/>
  <c r="AG428" i="33"/>
  <c r="AG486" i="33"/>
  <c r="AG293" i="33"/>
  <c r="AG295" i="33"/>
  <c r="AG302" i="33"/>
  <c r="AG305" i="33"/>
  <c r="AG307" i="33"/>
  <c r="AG308" i="33"/>
  <c r="AG315" i="33"/>
  <c r="AG318" i="33"/>
  <c r="AG321" i="33"/>
  <c r="AG325" i="33"/>
  <c r="AG345" i="33"/>
  <c r="AG364" i="33"/>
  <c r="AG371" i="33"/>
  <c r="AG403" i="33"/>
  <c r="AG411" i="33"/>
  <c r="AG414" i="33"/>
  <c r="AG430" i="33"/>
  <c r="AG448" i="33"/>
  <c r="AG472" i="33"/>
  <c r="AG285" i="33"/>
  <c r="AG309" i="33"/>
  <c r="AG313" i="33"/>
  <c r="AG316" i="33"/>
  <c r="AG339" i="33"/>
  <c r="AG342" i="33"/>
  <c r="AG352" i="33"/>
  <c r="AG361" i="33"/>
  <c r="AG369" i="33"/>
  <c r="AG400" i="33"/>
  <c r="AG407" i="33"/>
  <c r="AG437" i="33"/>
  <c r="AG445" i="33"/>
  <c r="AG453" i="33"/>
  <c r="AG463" i="33"/>
  <c r="AG469" i="33"/>
  <c r="AG477" i="33"/>
  <c r="AG487" i="33"/>
  <c r="AG343" i="33"/>
  <c r="AG385" i="33"/>
  <c r="AG421" i="33"/>
  <c r="AG424" i="33"/>
  <c r="AG426" i="33"/>
  <c r="AG429" i="33"/>
  <c r="AG435" i="33"/>
  <c r="AG440" i="33"/>
  <c r="AG510" i="33"/>
  <c r="AG517" i="33"/>
  <c r="AG520" i="33"/>
  <c r="AG524" i="33"/>
  <c r="AG531" i="33"/>
  <c r="AG326" i="33"/>
  <c r="AG329" i="33"/>
  <c r="AG331" i="33"/>
  <c r="AG344" i="33"/>
  <c r="AG351" i="33"/>
  <c r="AG354" i="33"/>
  <c r="AG357" i="33"/>
  <c r="AG363" i="33"/>
  <c r="AG366" i="33"/>
  <c r="AG368" i="33"/>
  <c r="AG386" i="33"/>
  <c r="AG388" i="33"/>
  <c r="AG393" i="33"/>
  <c r="AG399" i="33"/>
  <c r="AG402" i="33"/>
  <c r="AG404" i="33"/>
  <c r="AG422" i="33"/>
  <c r="AG425" i="33"/>
  <c r="AG433" i="33"/>
  <c r="AG436" i="33"/>
  <c r="AG441" i="33"/>
  <c r="AG447" i="33"/>
  <c r="AG452" i="33"/>
  <c r="AG459" i="33"/>
  <c r="AG464" i="33"/>
  <c r="AG471" i="33"/>
  <c r="AG476" i="33"/>
  <c r="AG478" i="33"/>
  <c r="AG483" i="33"/>
  <c r="AG532" i="33"/>
  <c r="AG536" i="33"/>
  <c r="AG489" i="33"/>
  <c r="AG493" i="33"/>
  <c r="AG496" i="33"/>
  <c r="AG498" i="33"/>
  <c r="AG501" i="33"/>
  <c r="AG505" i="33"/>
  <c r="AG514" i="33"/>
  <c r="AG521" i="33"/>
  <c r="AG530" i="33"/>
  <c r="AG537" i="33"/>
  <c r="AG541" i="33"/>
  <c r="AG544" i="33"/>
  <c r="AG548" i="33"/>
  <c r="AF283" i="33"/>
  <c r="AE283" i="33"/>
  <c r="AD283" i="33"/>
  <c r="S283" i="33"/>
  <c r="AI283" i="33" s="1"/>
  <c r="J283" i="33"/>
  <c r="AF282" i="33"/>
  <c r="AE282" i="33"/>
  <c r="AD282" i="33"/>
  <c r="S282" i="33"/>
  <c r="AI282" i="33" s="1"/>
  <c r="J282" i="33"/>
  <c r="AF281" i="33"/>
  <c r="AE281" i="33"/>
  <c r="AD281" i="33"/>
  <c r="S281" i="33"/>
  <c r="AI281" i="33" s="1"/>
  <c r="J281" i="33"/>
  <c r="AF280" i="33"/>
  <c r="AE280" i="33"/>
  <c r="AD280" i="33"/>
  <c r="S280" i="33"/>
  <c r="AI280" i="33" s="1"/>
  <c r="J280" i="33"/>
  <c r="AF279" i="33"/>
  <c r="AE279" i="33"/>
  <c r="AD279" i="33"/>
  <c r="S279" i="33"/>
  <c r="AI279" i="33" s="1"/>
  <c r="J279" i="33"/>
  <c r="AF278" i="33"/>
  <c r="AE278" i="33"/>
  <c r="AD278" i="33"/>
  <c r="S278" i="33"/>
  <c r="AI278" i="33" s="1"/>
  <c r="J278" i="33"/>
  <c r="AF277" i="33"/>
  <c r="AE277" i="33"/>
  <c r="AD277" i="33"/>
  <c r="S277" i="33"/>
  <c r="AI277" i="33" s="1"/>
  <c r="J277" i="33"/>
  <c r="AF276" i="33"/>
  <c r="AE276" i="33"/>
  <c r="AD276" i="33"/>
  <c r="S276" i="33"/>
  <c r="AI276" i="33" s="1"/>
  <c r="J276" i="33"/>
  <c r="AF275" i="33"/>
  <c r="AE275" i="33"/>
  <c r="AD275" i="33"/>
  <c r="S275" i="33"/>
  <c r="AI275" i="33" s="1"/>
  <c r="J275" i="33"/>
  <c r="AF274" i="33"/>
  <c r="AE274" i="33"/>
  <c r="AD274" i="33"/>
  <c r="S274" i="33"/>
  <c r="AI274" i="33" s="1"/>
  <c r="J274" i="33"/>
  <c r="AF273" i="33"/>
  <c r="AE273" i="33"/>
  <c r="AD273" i="33"/>
  <c r="S273" i="33"/>
  <c r="AI273" i="33" s="1"/>
  <c r="J273" i="33"/>
  <c r="AF272" i="33"/>
  <c r="AE272" i="33"/>
  <c r="AD272" i="33"/>
  <c r="S272" i="33"/>
  <c r="AI272" i="33" s="1"/>
  <c r="J272" i="33"/>
  <c r="AF271" i="33"/>
  <c r="AE271" i="33"/>
  <c r="AD271" i="33"/>
  <c r="S271" i="33"/>
  <c r="AI271" i="33" s="1"/>
  <c r="J271" i="33"/>
  <c r="AF270" i="33"/>
  <c r="AE270" i="33"/>
  <c r="AD270" i="33"/>
  <c r="S270" i="33"/>
  <c r="AI270" i="33" s="1"/>
  <c r="J270" i="33"/>
  <c r="AF269" i="33"/>
  <c r="AE269" i="33"/>
  <c r="AD269" i="33"/>
  <c r="S269" i="33"/>
  <c r="AI269" i="33" s="1"/>
  <c r="J269" i="33"/>
  <c r="AF268" i="33"/>
  <c r="AE268" i="33"/>
  <c r="AD268" i="33"/>
  <c r="S268" i="33"/>
  <c r="AI268" i="33" s="1"/>
  <c r="J268" i="33"/>
  <c r="AF267" i="33"/>
  <c r="AE267" i="33"/>
  <c r="AD267" i="33"/>
  <c r="S267" i="33"/>
  <c r="AI267" i="33" s="1"/>
  <c r="J267" i="33"/>
  <c r="AF266" i="33"/>
  <c r="AE266" i="33"/>
  <c r="AD266" i="33"/>
  <c r="S266" i="33"/>
  <c r="AI266" i="33" s="1"/>
  <c r="J266" i="33"/>
  <c r="AF265" i="33"/>
  <c r="AE265" i="33"/>
  <c r="AD265" i="33"/>
  <c r="S265" i="33"/>
  <c r="AI265" i="33" s="1"/>
  <c r="J265" i="33"/>
  <c r="AF264" i="33"/>
  <c r="AE264" i="33"/>
  <c r="AD264" i="33"/>
  <c r="S264" i="33"/>
  <c r="AI264" i="33" s="1"/>
  <c r="J264" i="33"/>
  <c r="AF263" i="33"/>
  <c r="AE263" i="33"/>
  <c r="AD263" i="33"/>
  <c r="S263" i="33"/>
  <c r="AI263" i="33" s="1"/>
  <c r="J263" i="33"/>
  <c r="AF262" i="33"/>
  <c r="AE262" i="33"/>
  <c r="AD262" i="33"/>
  <c r="S262" i="33"/>
  <c r="AI262" i="33" s="1"/>
  <c r="J262" i="33"/>
  <c r="AF261" i="33"/>
  <c r="AE261" i="33"/>
  <c r="AD261" i="33"/>
  <c r="S261" i="33"/>
  <c r="AI261" i="33" s="1"/>
  <c r="J261" i="33"/>
  <c r="AF260" i="33"/>
  <c r="AE260" i="33"/>
  <c r="AD260" i="33"/>
  <c r="S260" i="33"/>
  <c r="AI260" i="33" s="1"/>
  <c r="J260" i="33"/>
  <c r="AF259" i="33"/>
  <c r="AE259" i="33"/>
  <c r="AD259" i="33"/>
  <c r="S259" i="33"/>
  <c r="AI259" i="33" s="1"/>
  <c r="J259" i="33"/>
  <c r="AF258" i="33"/>
  <c r="AE258" i="33"/>
  <c r="AD258" i="33"/>
  <c r="S258" i="33"/>
  <c r="AI258" i="33" s="1"/>
  <c r="J258" i="33"/>
  <c r="AF257" i="33"/>
  <c r="AE257" i="33"/>
  <c r="AD257" i="33"/>
  <c r="S257" i="33"/>
  <c r="AI257" i="33" s="1"/>
  <c r="J257" i="33"/>
  <c r="AF256" i="33"/>
  <c r="AE256" i="33"/>
  <c r="AD256" i="33"/>
  <c r="S256" i="33"/>
  <c r="AI256" i="33" s="1"/>
  <c r="J256" i="33"/>
  <c r="AF255" i="33"/>
  <c r="AE255" i="33"/>
  <c r="AD255" i="33"/>
  <c r="S255" i="33"/>
  <c r="AI255" i="33" s="1"/>
  <c r="J255" i="33"/>
  <c r="AF254" i="33"/>
  <c r="AE254" i="33"/>
  <c r="AD254" i="33"/>
  <c r="S254" i="33"/>
  <c r="AI254" i="33" s="1"/>
  <c r="J254" i="33"/>
  <c r="AF253" i="33"/>
  <c r="AE253" i="33"/>
  <c r="AD253" i="33"/>
  <c r="S253" i="33"/>
  <c r="AI253" i="33" s="1"/>
  <c r="J253" i="33"/>
  <c r="AF252" i="33"/>
  <c r="AE252" i="33"/>
  <c r="AD252" i="33"/>
  <c r="S252" i="33"/>
  <c r="AI252" i="33" s="1"/>
  <c r="J252" i="33"/>
  <c r="AF251" i="33"/>
  <c r="AE251" i="33"/>
  <c r="AD251" i="33"/>
  <c r="S251" i="33"/>
  <c r="AI251" i="33" s="1"/>
  <c r="J251" i="33"/>
  <c r="AF250" i="33"/>
  <c r="AE250" i="33"/>
  <c r="AD250" i="33"/>
  <c r="S250" i="33"/>
  <c r="AI250" i="33" s="1"/>
  <c r="J250" i="33"/>
  <c r="AF249" i="33"/>
  <c r="AE249" i="33"/>
  <c r="AD249" i="33"/>
  <c r="S249" i="33"/>
  <c r="AI249" i="33" s="1"/>
  <c r="J249" i="33"/>
  <c r="AF248" i="33"/>
  <c r="AE248" i="33"/>
  <c r="AD248" i="33"/>
  <c r="S248" i="33"/>
  <c r="AI248" i="33" s="1"/>
  <c r="J248" i="33"/>
  <c r="AF247" i="33"/>
  <c r="AE247" i="33"/>
  <c r="AD247" i="33"/>
  <c r="S247" i="33"/>
  <c r="AI247" i="33" s="1"/>
  <c r="J247" i="33"/>
  <c r="AF246" i="33"/>
  <c r="AE246" i="33"/>
  <c r="AD246" i="33"/>
  <c r="S246" i="33"/>
  <c r="AI246" i="33" s="1"/>
  <c r="J246" i="33"/>
  <c r="AF245" i="33"/>
  <c r="AE245" i="33"/>
  <c r="AD245" i="33"/>
  <c r="S245" i="33"/>
  <c r="AI245" i="33" s="1"/>
  <c r="J245" i="33"/>
  <c r="AF244" i="33"/>
  <c r="AE244" i="33"/>
  <c r="AD244" i="33"/>
  <c r="S244" i="33"/>
  <c r="AI244" i="33" s="1"/>
  <c r="J244" i="33"/>
  <c r="AF243" i="33"/>
  <c r="AE243" i="33"/>
  <c r="AD243" i="33"/>
  <c r="S243" i="33"/>
  <c r="AI243" i="33" s="1"/>
  <c r="J243" i="33"/>
  <c r="AF242" i="33"/>
  <c r="AE242" i="33"/>
  <c r="AD242" i="33"/>
  <c r="S242" i="33"/>
  <c r="AI242" i="33" s="1"/>
  <c r="J242" i="33"/>
  <c r="AF241" i="33"/>
  <c r="AE241" i="33"/>
  <c r="AD241" i="33"/>
  <c r="S241" i="33"/>
  <c r="AI241" i="33" s="1"/>
  <c r="J241" i="33"/>
  <c r="AF240" i="33"/>
  <c r="AE240" i="33"/>
  <c r="AD240" i="33"/>
  <c r="S240" i="33"/>
  <c r="AI240" i="33" s="1"/>
  <c r="J240" i="33"/>
  <c r="AF239" i="33"/>
  <c r="AE239" i="33"/>
  <c r="AD239" i="33"/>
  <c r="S239" i="33"/>
  <c r="AI239" i="33" s="1"/>
  <c r="J239" i="33"/>
  <c r="AF238" i="33"/>
  <c r="AE238" i="33"/>
  <c r="AD238" i="33"/>
  <c r="S238" i="33"/>
  <c r="AI238" i="33" s="1"/>
  <c r="J238" i="33"/>
  <c r="AF237" i="33"/>
  <c r="AE237" i="33"/>
  <c r="AD237" i="33"/>
  <c r="S237" i="33"/>
  <c r="AI237" i="33" s="1"/>
  <c r="J237" i="33"/>
  <c r="AF236" i="33"/>
  <c r="AE236" i="33"/>
  <c r="AD236" i="33"/>
  <c r="S236" i="33"/>
  <c r="AI236" i="33" s="1"/>
  <c r="J236" i="33"/>
  <c r="AF235" i="33"/>
  <c r="AE235" i="33"/>
  <c r="AD235" i="33"/>
  <c r="S235" i="33"/>
  <c r="AI235" i="33" s="1"/>
  <c r="J235" i="33"/>
  <c r="AF234" i="33"/>
  <c r="AE234" i="33"/>
  <c r="AD234" i="33"/>
  <c r="S234" i="33"/>
  <c r="AI234" i="33" s="1"/>
  <c r="J234" i="33"/>
  <c r="AF233" i="33"/>
  <c r="AE233" i="33"/>
  <c r="AD233" i="33"/>
  <c r="S233" i="33"/>
  <c r="AI233" i="33" s="1"/>
  <c r="J233" i="33"/>
  <c r="AF232" i="33"/>
  <c r="AE232" i="33"/>
  <c r="AD232" i="33"/>
  <c r="S232" i="33"/>
  <c r="AI232" i="33" s="1"/>
  <c r="J232" i="33"/>
  <c r="AF231" i="33"/>
  <c r="AE231" i="33"/>
  <c r="AD231" i="33"/>
  <c r="S231" i="33"/>
  <c r="AI231" i="33" s="1"/>
  <c r="J231" i="33"/>
  <c r="AF230" i="33"/>
  <c r="AE230" i="33"/>
  <c r="AD230" i="33"/>
  <c r="S230" i="33"/>
  <c r="AI230" i="33" s="1"/>
  <c r="J230" i="33"/>
  <c r="AF229" i="33"/>
  <c r="AE229" i="33"/>
  <c r="AD229" i="33"/>
  <c r="S229" i="33"/>
  <c r="AI229" i="33" s="1"/>
  <c r="J229" i="33"/>
  <c r="AF228" i="33"/>
  <c r="AE228" i="33"/>
  <c r="AD228" i="33"/>
  <c r="S228" i="33"/>
  <c r="AI228" i="33" s="1"/>
  <c r="J228" i="33"/>
  <c r="AF227" i="33"/>
  <c r="AE227" i="33"/>
  <c r="AD227" i="33"/>
  <c r="S227" i="33"/>
  <c r="AI227" i="33" s="1"/>
  <c r="J227" i="33"/>
  <c r="AF226" i="33"/>
  <c r="AE226" i="33"/>
  <c r="AD226" i="33"/>
  <c r="S226" i="33"/>
  <c r="AI226" i="33" s="1"/>
  <c r="J226" i="33"/>
  <c r="AF225" i="33"/>
  <c r="AE225" i="33"/>
  <c r="AD225" i="33"/>
  <c r="S225" i="33"/>
  <c r="AI225" i="33" s="1"/>
  <c r="J225" i="33"/>
  <c r="AF224" i="33"/>
  <c r="AE224" i="33"/>
  <c r="AD224" i="33"/>
  <c r="S224" i="33"/>
  <c r="AI224" i="33" s="1"/>
  <c r="J224" i="33"/>
  <c r="AF223" i="33"/>
  <c r="AE223" i="33"/>
  <c r="AD223" i="33"/>
  <c r="S223" i="33"/>
  <c r="AI223" i="33" s="1"/>
  <c r="J223" i="33"/>
  <c r="AF222" i="33"/>
  <c r="AE222" i="33"/>
  <c r="AD222" i="33"/>
  <c r="S222" i="33"/>
  <c r="AI222" i="33" s="1"/>
  <c r="J222" i="33"/>
  <c r="AF221" i="33"/>
  <c r="AE221" i="33"/>
  <c r="AD221" i="33"/>
  <c r="S221" i="33"/>
  <c r="AI221" i="33" s="1"/>
  <c r="J221" i="33"/>
  <c r="AF220" i="33"/>
  <c r="AE220" i="33"/>
  <c r="AD220" i="33"/>
  <c r="S220" i="33"/>
  <c r="AI220" i="33" s="1"/>
  <c r="J220" i="33"/>
  <c r="AF219" i="33"/>
  <c r="AE219" i="33"/>
  <c r="AD219" i="33"/>
  <c r="S219" i="33"/>
  <c r="AI219" i="33" s="1"/>
  <c r="J219" i="33"/>
  <c r="AF218" i="33"/>
  <c r="AE218" i="33"/>
  <c r="AD218" i="33"/>
  <c r="S218" i="33"/>
  <c r="AI218" i="33" s="1"/>
  <c r="J218" i="33"/>
  <c r="AF217" i="33"/>
  <c r="AE217" i="33"/>
  <c r="AD217" i="33"/>
  <c r="S217" i="33"/>
  <c r="AI217" i="33" s="1"/>
  <c r="J217" i="33"/>
  <c r="AF216" i="33"/>
  <c r="AE216" i="33"/>
  <c r="AD216" i="33"/>
  <c r="S216" i="33"/>
  <c r="AI216" i="33" s="1"/>
  <c r="J216" i="33"/>
  <c r="AF215" i="33"/>
  <c r="AE215" i="33"/>
  <c r="AD215" i="33"/>
  <c r="S215" i="33"/>
  <c r="AI215" i="33" s="1"/>
  <c r="J215" i="33"/>
  <c r="AF214" i="33"/>
  <c r="AE214" i="33"/>
  <c r="AD214" i="33"/>
  <c r="S214" i="33"/>
  <c r="AI214" i="33" s="1"/>
  <c r="J214" i="33"/>
  <c r="AF213" i="33"/>
  <c r="AE213" i="33"/>
  <c r="AD213" i="33"/>
  <c r="S213" i="33"/>
  <c r="AI213" i="33" s="1"/>
  <c r="J213" i="33"/>
  <c r="AF212" i="33"/>
  <c r="AE212" i="33"/>
  <c r="AD212" i="33"/>
  <c r="S212" i="33"/>
  <c r="AI212" i="33" s="1"/>
  <c r="J212" i="33"/>
  <c r="AF211" i="33"/>
  <c r="AE211" i="33"/>
  <c r="AD211" i="33"/>
  <c r="S211" i="33"/>
  <c r="AI211" i="33" s="1"/>
  <c r="J211" i="33"/>
  <c r="AF210" i="33"/>
  <c r="AE210" i="33"/>
  <c r="AD210" i="33"/>
  <c r="S210" i="33"/>
  <c r="AI210" i="33" s="1"/>
  <c r="J210" i="33"/>
  <c r="AF209" i="33"/>
  <c r="AE209" i="33"/>
  <c r="AD209" i="33"/>
  <c r="S209" i="33"/>
  <c r="AI209" i="33" s="1"/>
  <c r="J209" i="33"/>
  <c r="AF208" i="33"/>
  <c r="AE208" i="33"/>
  <c r="AD208" i="33"/>
  <c r="S208" i="33"/>
  <c r="AI208" i="33" s="1"/>
  <c r="J208" i="33"/>
  <c r="AF207" i="33"/>
  <c r="AE207" i="33"/>
  <c r="AD207" i="33"/>
  <c r="S207" i="33"/>
  <c r="AI207" i="33" s="1"/>
  <c r="J207" i="33"/>
  <c r="AF206" i="33"/>
  <c r="AE206" i="33"/>
  <c r="AD206" i="33"/>
  <c r="S206" i="33"/>
  <c r="AI206" i="33" s="1"/>
  <c r="J206" i="33"/>
  <c r="AF205" i="33"/>
  <c r="AE205" i="33"/>
  <c r="AD205" i="33"/>
  <c r="S205" i="33"/>
  <c r="AI205" i="33" s="1"/>
  <c r="J205" i="33"/>
  <c r="AF204" i="33"/>
  <c r="AE204" i="33"/>
  <c r="AD204" i="33"/>
  <c r="S204" i="33"/>
  <c r="AI204" i="33" s="1"/>
  <c r="J204" i="33"/>
  <c r="AF203" i="33"/>
  <c r="AE203" i="33"/>
  <c r="AD203" i="33"/>
  <c r="S203" i="33"/>
  <c r="AI203" i="33" s="1"/>
  <c r="J203" i="33"/>
  <c r="AF202" i="33"/>
  <c r="AE202" i="33"/>
  <c r="AD202" i="33"/>
  <c r="S202" i="33"/>
  <c r="AI202" i="33" s="1"/>
  <c r="J202" i="33"/>
  <c r="AF201" i="33"/>
  <c r="AE201" i="33"/>
  <c r="AD201" i="33"/>
  <c r="S201" i="33"/>
  <c r="AI201" i="33" s="1"/>
  <c r="J201" i="33"/>
  <c r="AF200" i="33"/>
  <c r="AE200" i="33"/>
  <c r="AD200" i="33"/>
  <c r="S200" i="33"/>
  <c r="AI200" i="33" s="1"/>
  <c r="J200" i="33"/>
  <c r="AF199" i="33"/>
  <c r="AE199" i="33"/>
  <c r="AD199" i="33"/>
  <c r="S199" i="33"/>
  <c r="AI199" i="33" s="1"/>
  <c r="J199" i="33"/>
  <c r="AF198" i="33"/>
  <c r="AE198" i="33"/>
  <c r="AD198" i="33"/>
  <c r="S198" i="33"/>
  <c r="AI198" i="33" s="1"/>
  <c r="J198" i="33"/>
  <c r="AF197" i="33"/>
  <c r="AE197" i="33"/>
  <c r="AD197" i="33"/>
  <c r="S197" i="33"/>
  <c r="AI197" i="33" s="1"/>
  <c r="J197" i="33"/>
  <c r="AF196" i="33"/>
  <c r="AE196" i="33"/>
  <c r="AD196" i="33"/>
  <c r="S196" i="33"/>
  <c r="AI196" i="33" s="1"/>
  <c r="J196" i="33"/>
  <c r="AF195" i="33"/>
  <c r="AE195" i="33"/>
  <c r="AD195" i="33"/>
  <c r="S195" i="33"/>
  <c r="AI195" i="33" s="1"/>
  <c r="J195" i="33"/>
  <c r="AF194" i="33"/>
  <c r="AE194" i="33"/>
  <c r="AD194" i="33"/>
  <c r="S194" i="33"/>
  <c r="AI194" i="33" s="1"/>
  <c r="J194" i="33"/>
  <c r="AF193" i="33"/>
  <c r="AE193" i="33"/>
  <c r="AD193" i="33"/>
  <c r="S193" i="33"/>
  <c r="AI193" i="33" s="1"/>
  <c r="J193" i="33"/>
  <c r="AF192" i="33"/>
  <c r="AE192" i="33"/>
  <c r="AD192" i="33"/>
  <c r="S192" i="33"/>
  <c r="AI192" i="33" s="1"/>
  <c r="J192" i="33"/>
  <c r="AF191" i="33"/>
  <c r="AE191" i="33"/>
  <c r="AD191" i="33"/>
  <c r="S191" i="33"/>
  <c r="AI191" i="33" s="1"/>
  <c r="J191" i="33"/>
  <c r="AF190" i="33"/>
  <c r="AE190" i="33"/>
  <c r="AD190" i="33"/>
  <c r="S190" i="33"/>
  <c r="AI190" i="33" s="1"/>
  <c r="J190" i="33"/>
  <c r="AF189" i="33"/>
  <c r="AE189" i="33"/>
  <c r="AD189" i="33"/>
  <c r="S189" i="33"/>
  <c r="AI189" i="33" s="1"/>
  <c r="J189" i="33"/>
  <c r="AF188" i="33"/>
  <c r="AE188" i="33"/>
  <c r="AD188" i="33"/>
  <c r="S188" i="33"/>
  <c r="AI188" i="33" s="1"/>
  <c r="J188" i="33"/>
  <c r="AF187" i="33"/>
  <c r="AE187" i="33"/>
  <c r="AD187" i="33"/>
  <c r="S187" i="33"/>
  <c r="AI187" i="33" s="1"/>
  <c r="J187" i="33"/>
  <c r="AF186" i="33"/>
  <c r="AE186" i="33"/>
  <c r="AD186" i="33"/>
  <c r="S186" i="33"/>
  <c r="AI186" i="33" s="1"/>
  <c r="J186" i="33"/>
  <c r="AF185" i="33"/>
  <c r="AE185" i="33"/>
  <c r="AD185" i="33"/>
  <c r="S185" i="33"/>
  <c r="AI185" i="33" s="1"/>
  <c r="J185" i="33"/>
  <c r="AF184" i="33"/>
  <c r="AE184" i="33"/>
  <c r="AD184" i="33"/>
  <c r="S184" i="33"/>
  <c r="AI184" i="33" s="1"/>
  <c r="J184" i="33"/>
  <c r="AF183" i="33"/>
  <c r="AE183" i="33"/>
  <c r="AD183" i="33"/>
  <c r="S183" i="33"/>
  <c r="AI183" i="33" s="1"/>
  <c r="J183" i="33"/>
  <c r="AF182" i="33"/>
  <c r="AE182" i="33"/>
  <c r="AD182" i="33"/>
  <c r="S182" i="33"/>
  <c r="AI182" i="33" s="1"/>
  <c r="J182" i="33"/>
  <c r="AF181" i="33"/>
  <c r="AE181" i="33"/>
  <c r="AD181" i="33"/>
  <c r="S181" i="33"/>
  <c r="AI181" i="33" s="1"/>
  <c r="J181" i="33"/>
  <c r="AF180" i="33"/>
  <c r="AE180" i="33"/>
  <c r="AD180" i="33"/>
  <c r="S180" i="33"/>
  <c r="AI180" i="33" s="1"/>
  <c r="J180" i="33"/>
  <c r="AF179" i="33"/>
  <c r="AE179" i="33"/>
  <c r="AD179" i="33"/>
  <c r="S179" i="33"/>
  <c r="AI179" i="33" s="1"/>
  <c r="J179" i="33"/>
  <c r="AF178" i="33"/>
  <c r="AE178" i="33"/>
  <c r="AD178" i="33"/>
  <c r="S178" i="33"/>
  <c r="AI178" i="33" s="1"/>
  <c r="J178" i="33"/>
  <c r="AF177" i="33"/>
  <c r="AE177" i="33"/>
  <c r="AD177" i="33"/>
  <c r="S177" i="33"/>
  <c r="AI177" i="33" s="1"/>
  <c r="J177" i="33"/>
  <c r="AF176" i="33"/>
  <c r="AE176" i="33"/>
  <c r="AD176" i="33"/>
  <c r="S176" i="33"/>
  <c r="AI176" i="33" s="1"/>
  <c r="J176" i="33"/>
  <c r="AF175" i="33"/>
  <c r="AE175" i="33"/>
  <c r="AD175" i="33"/>
  <c r="S175" i="33"/>
  <c r="AI175" i="33" s="1"/>
  <c r="J175" i="33"/>
  <c r="AF174" i="33"/>
  <c r="AE174" i="33"/>
  <c r="AD174" i="33"/>
  <c r="S174" i="33"/>
  <c r="AI174" i="33" s="1"/>
  <c r="J174" i="33"/>
  <c r="AF173" i="33"/>
  <c r="AE173" i="33"/>
  <c r="AD173" i="33"/>
  <c r="S173" i="33"/>
  <c r="AI173" i="33" s="1"/>
  <c r="J173" i="33"/>
  <c r="AF172" i="33"/>
  <c r="AE172" i="33"/>
  <c r="AD172" i="33"/>
  <c r="S172" i="33"/>
  <c r="AI172" i="33" s="1"/>
  <c r="J172" i="33"/>
  <c r="AF171" i="33"/>
  <c r="AE171" i="33"/>
  <c r="AD171" i="33"/>
  <c r="S171" i="33"/>
  <c r="AI171" i="33" s="1"/>
  <c r="J171" i="33"/>
  <c r="AF170" i="33"/>
  <c r="AE170" i="33"/>
  <c r="AD170" i="33"/>
  <c r="S170" i="33"/>
  <c r="AI170" i="33" s="1"/>
  <c r="J170" i="33"/>
  <c r="AF169" i="33"/>
  <c r="AE169" i="33"/>
  <c r="AD169" i="33"/>
  <c r="S169" i="33"/>
  <c r="AI169" i="33" s="1"/>
  <c r="J169" i="33"/>
  <c r="AF168" i="33"/>
  <c r="AE168" i="33"/>
  <c r="AD168" i="33"/>
  <c r="S168" i="33"/>
  <c r="AI168" i="33" s="1"/>
  <c r="J168" i="33"/>
  <c r="AF167" i="33"/>
  <c r="AE167" i="33"/>
  <c r="AD167" i="33"/>
  <c r="S167" i="33"/>
  <c r="AI167" i="33" s="1"/>
  <c r="J167" i="33"/>
  <c r="AF166" i="33"/>
  <c r="AE166" i="33"/>
  <c r="AD166" i="33"/>
  <c r="S166" i="33"/>
  <c r="AI166" i="33" s="1"/>
  <c r="J166" i="33"/>
  <c r="AF165" i="33"/>
  <c r="AE165" i="33"/>
  <c r="AD165" i="33"/>
  <c r="S165" i="33"/>
  <c r="AI165" i="33" s="1"/>
  <c r="J165" i="33"/>
  <c r="AF164" i="33"/>
  <c r="AE164" i="33"/>
  <c r="AD164" i="33"/>
  <c r="S164" i="33"/>
  <c r="AI164" i="33" s="1"/>
  <c r="J164" i="33"/>
  <c r="AF163" i="33"/>
  <c r="AE163" i="33"/>
  <c r="AD163" i="33"/>
  <c r="S163" i="33"/>
  <c r="AI163" i="33" s="1"/>
  <c r="J163" i="33"/>
  <c r="AF162" i="33"/>
  <c r="AE162" i="33"/>
  <c r="AD162" i="33"/>
  <c r="S162" i="33"/>
  <c r="AI162" i="33" s="1"/>
  <c r="J162" i="33"/>
  <c r="AF161" i="33"/>
  <c r="AE161" i="33"/>
  <c r="AD161" i="33"/>
  <c r="S161" i="33"/>
  <c r="AI161" i="33" s="1"/>
  <c r="J161" i="33"/>
  <c r="AF160" i="33"/>
  <c r="AE160" i="33"/>
  <c r="AD160" i="33"/>
  <c r="S160" i="33"/>
  <c r="AI160" i="33" s="1"/>
  <c r="J160" i="33"/>
  <c r="AF159" i="33"/>
  <c r="AE159" i="33"/>
  <c r="AD159" i="33"/>
  <c r="S159" i="33"/>
  <c r="AI159" i="33" s="1"/>
  <c r="J159" i="33"/>
  <c r="AF158" i="33"/>
  <c r="AE158" i="33"/>
  <c r="AD158" i="33"/>
  <c r="S158" i="33"/>
  <c r="AI158" i="33" s="1"/>
  <c r="J158" i="33"/>
  <c r="AF157" i="33"/>
  <c r="AE157" i="33"/>
  <c r="AD157" i="33"/>
  <c r="S157" i="33"/>
  <c r="AI157" i="33" s="1"/>
  <c r="J157" i="33"/>
  <c r="AF156" i="33"/>
  <c r="AE156" i="33"/>
  <c r="AD156" i="33"/>
  <c r="S156" i="33"/>
  <c r="AI156" i="33" s="1"/>
  <c r="J156" i="33"/>
  <c r="AF155" i="33"/>
  <c r="AE155" i="33"/>
  <c r="AD155" i="33"/>
  <c r="S155" i="33"/>
  <c r="AI155" i="33" s="1"/>
  <c r="J155" i="33"/>
  <c r="AF154" i="33"/>
  <c r="AE154" i="33"/>
  <c r="AD154" i="33"/>
  <c r="S154" i="33"/>
  <c r="AI154" i="33" s="1"/>
  <c r="J154" i="33"/>
  <c r="AF153" i="33"/>
  <c r="AE153" i="33"/>
  <c r="AD153" i="33"/>
  <c r="S153" i="33"/>
  <c r="AI153" i="33" s="1"/>
  <c r="J153" i="33"/>
  <c r="AF152" i="33"/>
  <c r="AE152" i="33"/>
  <c r="AD152" i="33"/>
  <c r="S152" i="33"/>
  <c r="AI152" i="33" s="1"/>
  <c r="J152" i="33"/>
  <c r="AF151" i="33"/>
  <c r="AE151" i="33"/>
  <c r="AD151" i="33"/>
  <c r="S151" i="33"/>
  <c r="AI151" i="33" s="1"/>
  <c r="J151" i="33"/>
  <c r="AF150" i="33"/>
  <c r="AE150" i="33"/>
  <c r="AD150" i="33"/>
  <c r="S150" i="33"/>
  <c r="AI150" i="33" s="1"/>
  <c r="J150" i="33"/>
  <c r="AF149" i="33"/>
  <c r="AE149" i="33"/>
  <c r="AD149" i="33"/>
  <c r="S149" i="33"/>
  <c r="AI149" i="33" s="1"/>
  <c r="J149" i="33"/>
  <c r="AF148" i="33"/>
  <c r="AE148" i="33"/>
  <c r="AD148" i="33"/>
  <c r="S148" i="33"/>
  <c r="AI148" i="33" s="1"/>
  <c r="J148" i="33"/>
  <c r="AF147" i="33"/>
  <c r="AE147" i="33"/>
  <c r="AD147" i="33"/>
  <c r="S147" i="33"/>
  <c r="AI147" i="33" s="1"/>
  <c r="J147" i="33"/>
  <c r="AF146" i="33"/>
  <c r="AE146" i="33"/>
  <c r="AD146" i="33"/>
  <c r="S146" i="33"/>
  <c r="AI146" i="33" s="1"/>
  <c r="J146" i="33"/>
  <c r="AF145" i="33"/>
  <c r="AE145" i="33"/>
  <c r="AD145" i="33"/>
  <c r="S145" i="33"/>
  <c r="AI145" i="33" s="1"/>
  <c r="J145" i="33"/>
  <c r="AF144" i="33"/>
  <c r="AE144" i="33"/>
  <c r="AD144" i="33"/>
  <c r="S144" i="33"/>
  <c r="AI144" i="33" s="1"/>
  <c r="J144" i="33"/>
  <c r="AF143" i="33"/>
  <c r="AE143" i="33"/>
  <c r="AD143" i="33"/>
  <c r="S143" i="33"/>
  <c r="AI143" i="33" s="1"/>
  <c r="J143" i="33"/>
  <c r="AF142" i="33"/>
  <c r="AE142" i="33"/>
  <c r="AD142" i="33"/>
  <c r="S142" i="33"/>
  <c r="AI142" i="33" s="1"/>
  <c r="J142" i="33"/>
  <c r="AF141" i="33"/>
  <c r="AE141" i="33"/>
  <c r="AD141" i="33"/>
  <c r="S141" i="33"/>
  <c r="AI141" i="33" s="1"/>
  <c r="J141" i="33"/>
  <c r="AF140" i="33"/>
  <c r="AE140" i="33"/>
  <c r="AD140" i="33"/>
  <c r="S140" i="33"/>
  <c r="AI140" i="33" s="1"/>
  <c r="J140" i="33"/>
  <c r="AF139" i="33"/>
  <c r="AE139" i="33"/>
  <c r="AD139" i="33"/>
  <c r="S139" i="33"/>
  <c r="AI139" i="33" s="1"/>
  <c r="J139" i="33"/>
  <c r="AF138" i="33"/>
  <c r="AE138" i="33"/>
  <c r="AD138" i="33"/>
  <c r="S138" i="33"/>
  <c r="AI138" i="33" s="1"/>
  <c r="J138" i="33"/>
  <c r="AF137" i="33"/>
  <c r="AE137" i="33"/>
  <c r="AD137" i="33"/>
  <c r="S137" i="33"/>
  <c r="AI137" i="33" s="1"/>
  <c r="J137" i="33"/>
  <c r="AF136" i="33"/>
  <c r="AE136" i="33"/>
  <c r="AD136" i="33"/>
  <c r="S136" i="33"/>
  <c r="AI136" i="33" s="1"/>
  <c r="J136" i="33"/>
  <c r="AF135" i="33"/>
  <c r="AE135" i="33"/>
  <c r="AD135" i="33"/>
  <c r="S135" i="33"/>
  <c r="AI135" i="33" s="1"/>
  <c r="J135" i="33"/>
  <c r="AF134" i="33"/>
  <c r="AE134" i="33"/>
  <c r="AD134" i="33"/>
  <c r="S134" i="33"/>
  <c r="AI134" i="33" s="1"/>
  <c r="J134" i="33"/>
  <c r="AF133" i="33"/>
  <c r="AE133" i="33"/>
  <c r="AD133" i="33"/>
  <c r="S133" i="33"/>
  <c r="AI133" i="33" s="1"/>
  <c r="J133" i="33"/>
  <c r="AF132" i="33"/>
  <c r="AE132" i="33"/>
  <c r="AD132" i="33"/>
  <c r="S132" i="33"/>
  <c r="AI132" i="33" s="1"/>
  <c r="J132" i="33"/>
  <c r="AF131" i="33"/>
  <c r="AE131" i="33"/>
  <c r="AD131" i="33"/>
  <c r="S131" i="33"/>
  <c r="AI131" i="33" s="1"/>
  <c r="J131" i="33"/>
  <c r="AF130" i="33"/>
  <c r="AE130" i="33"/>
  <c r="AD130" i="33"/>
  <c r="S130" i="33"/>
  <c r="AI130" i="33" s="1"/>
  <c r="J130" i="33"/>
  <c r="AF129" i="33"/>
  <c r="AE129" i="33"/>
  <c r="AD129" i="33"/>
  <c r="S129" i="33"/>
  <c r="AI129" i="33" s="1"/>
  <c r="J129" i="33"/>
  <c r="AF128" i="33"/>
  <c r="AE128" i="33"/>
  <c r="AD128" i="33"/>
  <c r="S128" i="33"/>
  <c r="AI128" i="33" s="1"/>
  <c r="J128" i="33"/>
  <c r="AF127" i="33"/>
  <c r="AE127" i="33"/>
  <c r="AD127" i="33"/>
  <c r="S127" i="33"/>
  <c r="AI127" i="33" s="1"/>
  <c r="J127" i="33"/>
  <c r="AF126" i="33"/>
  <c r="AE126" i="33"/>
  <c r="AD126" i="33"/>
  <c r="S126" i="33"/>
  <c r="AI126" i="33" s="1"/>
  <c r="J126" i="33"/>
  <c r="AF125" i="33"/>
  <c r="AE125" i="33"/>
  <c r="AD125" i="33"/>
  <c r="S125" i="33"/>
  <c r="AI125" i="33" s="1"/>
  <c r="J125" i="33"/>
  <c r="AF124" i="33"/>
  <c r="AE124" i="33"/>
  <c r="AD124" i="33"/>
  <c r="S124" i="33"/>
  <c r="AI124" i="33" s="1"/>
  <c r="J124" i="33"/>
  <c r="AF123" i="33"/>
  <c r="AE123" i="33"/>
  <c r="AD123" i="33"/>
  <c r="S123" i="33"/>
  <c r="AI123" i="33" s="1"/>
  <c r="J123" i="33"/>
  <c r="AF122" i="33"/>
  <c r="AE122" i="33"/>
  <c r="AD122" i="33"/>
  <c r="S122" i="33"/>
  <c r="AI122" i="33" s="1"/>
  <c r="J122" i="33"/>
  <c r="AF121" i="33"/>
  <c r="AE121" i="33"/>
  <c r="AD121" i="33"/>
  <c r="S121" i="33"/>
  <c r="AI121" i="33" s="1"/>
  <c r="J121" i="33"/>
  <c r="AF120" i="33"/>
  <c r="AE120" i="33"/>
  <c r="AD120" i="33"/>
  <c r="S120" i="33"/>
  <c r="AI120" i="33" s="1"/>
  <c r="J120" i="33"/>
  <c r="AF119" i="33"/>
  <c r="AE119" i="33"/>
  <c r="AD119" i="33"/>
  <c r="S119" i="33"/>
  <c r="AI119" i="33" s="1"/>
  <c r="J119" i="33"/>
  <c r="AF118" i="33"/>
  <c r="AE118" i="33"/>
  <c r="AD118" i="33"/>
  <c r="S118" i="33"/>
  <c r="AI118" i="33" s="1"/>
  <c r="J118" i="33"/>
  <c r="AF117" i="33"/>
  <c r="AE117" i="33"/>
  <c r="AD117" i="33"/>
  <c r="S117" i="33"/>
  <c r="AI117" i="33" s="1"/>
  <c r="J117" i="33"/>
  <c r="AF116" i="33"/>
  <c r="AE116" i="33"/>
  <c r="AD116" i="33"/>
  <c r="S116" i="33"/>
  <c r="AI116" i="33" s="1"/>
  <c r="J116" i="33"/>
  <c r="AF115" i="33"/>
  <c r="AE115" i="33"/>
  <c r="AD115" i="33"/>
  <c r="S115" i="33"/>
  <c r="AI115" i="33" s="1"/>
  <c r="J115" i="33"/>
  <c r="AF114" i="33"/>
  <c r="AE114" i="33"/>
  <c r="AD114" i="33"/>
  <c r="S114" i="33"/>
  <c r="AI114" i="33" s="1"/>
  <c r="J114" i="33"/>
  <c r="AF113" i="33"/>
  <c r="AE113" i="33"/>
  <c r="AD113" i="33"/>
  <c r="S113" i="33"/>
  <c r="AI113" i="33" s="1"/>
  <c r="J113" i="33"/>
  <c r="AF112" i="33"/>
  <c r="AE112" i="33"/>
  <c r="AD112" i="33"/>
  <c r="S112" i="33"/>
  <c r="AI112" i="33" s="1"/>
  <c r="J112" i="33"/>
  <c r="AF111" i="33"/>
  <c r="AE111" i="33"/>
  <c r="AD111" i="33"/>
  <c r="S111" i="33"/>
  <c r="AI111" i="33" s="1"/>
  <c r="J111" i="33"/>
  <c r="AF110" i="33"/>
  <c r="AE110" i="33"/>
  <c r="AD110" i="33"/>
  <c r="S110" i="33"/>
  <c r="AI110" i="33" s="1"/>
  <c r="J110" i="33"/>
  <c r="AF109" i="33"/>
  <c r="AE109" i="33"/>
  <c r="AD109" i="33"/>
  <c r="S109" i="33"/>
  <c r="AI109" i="33" s="1"/>
  <c r="J109" i="33"/>
  <c r="AF108" i="33"/>
  <c r="AE108" i="33"/>
  <c r="AD108" i="33"/>
  <c r="S108" i="33"/>
  <c r="AI108" i="33" s="1"/>
  <c r="J108" i="33"/>
  <c r="AF107" i="33"/>
  <c r="AE107" i="33"/>
  <c r="AD107" i="33"/>
  <c r="S107" i="33"/>
  <c r="AI107" i="33" s="1"/>
  <c r="J107" i="33"/>
  <c r="AF106" i="33"/>
  <c r="AE106" i="33"/>
  <c r="AD106" i="33"/>
  <c r="S106" i="33"/>
  <c r="AI106" i="33" s="1"/>
  <c r="J106" i="33"/>
  <c r="AF105" i="33"/>
  <c r="AE105" i="33"/>
  <c r="AD105" i="33"/>
  <c r="S105" i="33"/>
  <c r="AI105" i="33" s="1"/>
  <c r="J105" i="33"/>
  <c r="AF104" i="33"/>
  <c r="AE104" i="33"/>
  <c r="AD104" i="33"/>
  <c r="S104" i="33"/>
  <c r="AI104" i="33" s="1"/>
  <c r="J104" i="33"/>
  <c r="AF103" i="33"/>
  <c r="AE103" i="33"/>
  <c r="AD103" i="33"/>
  <c r="S103" i="33"/>
  <c r="AI103" i="33" s="1"/>
  <c r="J103" i="33"/>
  <c r="AF102" i="33"/>
  <c r="AE102" i="33"/>
  <c r="AD102" i="33"/>
  <c r="S102" i="33"/>
  <c r="AI102" i="33" s="1"/>
  <c r="J102" i="33"/>
  <c r="AF101" i="33"/>
  <c r="AE101" i="33"/>
  <c r="AD101" i="33"/>
  <c r="S101" i="33"/>
  <c r="AI101" i="33" s="1"/>
  <c r="J101" i="33"/>
  <c r="AF100" i="33"/>
  <c r="AE100" i="33"/>
  <c r="AD100" i="33"/>
  <c r="S100" i="33"/>
  <c r="AI100" i="33" s="1"/>
  <c r="J100" i="33"/>
  <c r="AF99" i="33"/>
  <c r="AE99" i="33"/>
  <c r="AD99" i="33"/>
  <c r="S99" i="33"/>
  <c r="AI99" i="33" s="1"/>
  <c r="J99" i="33"/>
  <c r="AF98" i="33"/>
  <c r="AE98" i="33"/>
  <c r="AD98" i="33"/>
  <c r="S98" i="33"/>
  <c r="AI98" i="33" s="1"/>
  <c r="J98" i="33"/>
  <c r="AF97" i="33"/>
  <c r="AE97" i="33"/>
  <c r="AD97" i="33"/>
  <c r="S97" i="33"/>
  <c r="AI97" i="33" s="1"/>
  <c r="J97" i="33"/>
  <c r="AF96" i="33"/>
  <c r="AE96" i="33"/>
  <c r="AD96" i="33"/>
  <c r="S96" i="33"/>
  <c r="AI96" i="33" s="1"/>
  <c r="J96" i="33"/>
  <c r="AF95" i="33"/>
  <c r="AE95" i="33"/>
  <c r="AD95" i="33"/>
  <c r="S95" i="33"/>
  <c r="AI95" i="33" s="1"/>
  <c r="J95" i="33"/>
  <c r="AF94" i="33"/>
  <c r="AE94" i="33"/>
  <c r="AD94" i="33"/>
  <c r="S94" i="33"/>
  <c r="AI94" i="33" s="1"/>
  <c r="J94" i="33"/>
  <c r="AF93" i="33"/>
  <c r="AE93" i="33"/>
  <c r="AD93" i="33"/>
  <c r="S93" i="33"/>
  <c r="AI93" i="33" s="1"/>
  <c r="J93" i="33"/>
  <c r="AF92" i="33"/>
  <c r="AE92" i="33"/>
  <c r="AD92" i="33"/>
  <c r="S92" i="33"/>
  <c r="AI92" i="33" s="1"/>
  <c r="J92" i="33"/>
  <c r="AF91" i="33"/>
  <c r="AE91" i="33"/>
  <c r="AD91" i="33"/>
  <c r="S91" i="33"/>
  <c r="AI91" i="33" s="1"/>
  <c r="J91" i="33"/>
  <c r="AF90" i="33"/>
  <c r="AE90" i="33"/>
  <c r="AD90" i="33"/>
  <c r="S90" i="33"/>
  <c r="AI90" i="33" s="1"/>
  <c r="J90" i="33"/>
  <c r="AF89" i="33"/>
  <c r="AE89" i="33"/>
  <c r="AD89" i="33"/>
  <c r="S89" i="33"/>
  <c r="AI89" i="33" s="1"/>
  <c r="J89" i="33"/>
  <c r="AF88" i="33"/>
  <c r="AE88" i="33"/>
  <c r="AD88" i="33"/>
  <c r="S88" i="33"/>
  <c r="AI88" i="33" s="1"/>
  <c r="J88" i="33"/>
  <c r="AF87" i="33"/>
  <c r="AE87" i="33"/>
  <c r="AD87" i="33"/>
  <c r="S87" i="33"/>
  <c r="AI87" i="33" s="1"/>
  <c r="J87" i="33"/>
  <c r="AF86" i="33"/>
  <c r="AE86" i="33"/>
  <c r="AD86" i="33"/>
  <c r="S86" i="33"/>
  <c r="AI86" i="33" s="1"/>
  <c r="J86" i="33"/>
  <c r="AF85" i="33"/>
  <c r="AE85" i="33"/>
  <c r="AD85" i="33"/>
  <c r="S85" i="33"/>
  <c r="AI85" i="33" s="1"/>
  <c r="J85" i="33"/>
  <c r="AF84" i="33"/>
  <c r="AE84" i="33"/>
  <c r="AD84" i="33"/>
  <c r="S84" i="33"/>
  <c r="AI84" i="33" s="1"/>
  <c r="J84" i="33"/>
  <c r="AF83" i="33"/>
  <c r="AE83" i="33"/>
  <c r="AD83" i="33"/>
  <c r="S83" i="33"/>
  <c r="AI83" i="33" s="1"/>
  <c r="J83" i="33"/>
  <c r="AF82" i="33"/>
  <c r="AE82" i="33"/>
  <c r="AD82" i="33"/>
  <c r="S82" i="33"/>
  <c r="AI82" i="33" s="1"/>
  <c r="J82" i="33"/>
  <c r="AF81" i="33"/>
  <c r="AE81" i="33"/>
  <c r="AD81" i="33"/>
  <c r="S81" i="33"/>
  <c r="AI81" i="33" s="1"/>
  <c r="J81" i="33"/>
  <c r="AF80" i="33"/>
  <c r="AE80" i="33"/>
  <c r="AD80" i="33"/>
  <c r="S80" i="33"/>
  <c r="AI80" i="33" s="1"/>
  <c r="J80" i="33"/>
  <c r="AF79" i="33"/>
  <c r="AE79" i="33"/>
  <c r="AD79" i="33"/>
  <c r="S79" i="33"/>
  <c r="AI79" i="33" s="1"/>
  <c r="J79" i="33"/>
  <c r="AF78" i="33"/>
  <c r="AE78" i="33"/>
  <c r="AD78" i="33"/>
  <c r="S78" i="33"/>
  <c r="AI78" i="33" s="1"/>
  <c r="J78" i="33"/>
  <c r="AF77" i="33"/>
  <c r="AE77" i="33"/>
  <c r="AD77" i="33"/>
  <c r="S77" i="33"/>
  <c r="AI77" i="33" s="1"/>
  <c r="J77" i="33"/>
  <c r="AF76" i="33"/>
  <c r="AE76" i="33"/>
  <c r="AD76" i="33"/>
  <c r="S76" i="33"/>
  <c r="AI76" i="33" s="1"/>
  <c r="J76" i="33"/>
  <c r="AF75" i="33"/>
  <c r="AE75" i="33"/>
  <c r="AD75" i="33"/>
  <c r="S75" i="33"/>
  <c r="AI75" i="33" s="1"/>
  <c r="J75" i="33"/>
  <c r="AF74" i="33"/>
  <c r="AE74" i="33"/>
  <c r="AD74" i="33"/>
  <c r="S74" i="33"/>
  <c r="AI74" i="33" s="1"/>
  <c r="J74" i="33"/>
  <c r="AF73" i="33"/>
  <c r="AE73" i="33"/>
  <c r="AD73" i="33"/>
  <c r="S73" i="33"/>
  <c r="AI73" i="33" s="1"/>
  <c r="J73" i="33"/>
  <c r="AF72" i="33"/>
  <c r="AE72" i="33"/>
  <c r="AD72" i="33"/>
  <c r="S72" i="33"/>
  <c r="AI72" i="33" s="1"/>
  <c r="J72" i="33"/>
  <c r="AF71" i="33"/>
  <c r="AE71" i="33"/>
  <c r="AD71" i="33"/>
  <c r="S71" i="33"/>
  <c r="AI71" i="33" s="1"/>
  <c r="J71" i="33"/>
  <c r="AF70" i="33"/>
  <c r="AE70" i="33"/>
  <c r="AD70" i="33"/>
  <c r="S70" i="33"/>
  <c r="AI70" i="33" s="1"/>
  <c r="J70" i="33"/>
  <c r="AF69" i="33"/>
  <c r="AE69" i="33"/>
  <c r="AD69" i="33"/>
  <c r="S69" i="33"/>
  <c r="AI69" i="33" s="1"/>
  <c r="J69" i="33"/>
  <c r="AF68" i="33"/>
  <c r="AE68" i="33"/>
  <c r="AD68" i="33"/>
  <c r="S68" i="33"/>
  <c r="AI68" i="33" s="1"/>
  <c r="J68" i="33"/>
  <c r="AF67" i="33"/>
  <c r="AE67" i="33"/>
  <c r="AD67" i="33"/>
  <c r="S67" i="33"/>
  <c r="AI67" i="33" s="1"/>
  <c r="J67" i="33"/>
  <c r="AF66" i="33"/>
  <c r="AE66" i="33"/>
  <c r="AD66" i="33"/>
  <c r="S66" i="33"/>
  <c r="AI66" i="33" s="1"/>
  <c r="J66" i="33"/>
  <c r="AF65" i="33"/>
  <c r="AE65" i="33"/>
  <c r="AD65" i="33"/>
  <c r="S65" i="33"/>
  <c r="AI65" i="33" s="1"/>
  <c r="J65" i="33"/>
  <c r="AF64" i="33"/>
  <c r="AE64" i="33"/>
  <c r="AD64" i="33"/>
  <c r="S64" i="33"/>
  <c r="AI64" i="33" s="1"/>
  <c r="J64" i="33"/>
  <c r="AF63" i="33"/>
  <c r="AE63" i="33"/>
  <c r="AD63" i="33"/>
  <c r="S63" i="33"/>
  <c r="AI63" i="33" s="1"/>
  <c r="J63" i="33"/>
  <c r="AF62" i="33"/>
  <c r="AE62" i="33"/>
  <c r="AD62" i="33"/>
  <c r="S62" i="33"/>
  <c r="AI62" i="33" s="1"/>
  <c r="J62" i="33"/>
  <c r="AF61" i="33"/>
  <c r="AE61" i="33"/>
  <c r="AD61" i="33"/>
  <c r="S61" i="33"/>
  <c r="AI61" i="33" s="1"/>
  <c r="J61" i="33"/>
  <c r="AF60" i="33"/>
  <c r="AE60" i="33"/>
  <c r="AD60" i="33"/>
  <c r="S60" i="33"/>
  <c r="AI60" i="33" s="1"/>
  <c r="J60" i="33"/>
  <c r="AF59" i="33"/>
  <c r="AE59" i="33"/>
  <c r="AD59" i="33"/>
  <c r="S59" i="33"/>
  <c r="AI59" i="33" s="1"/>
  <c r="J59" i="33"/>
  <c r="AF58" i="33"/>
  <c r="AE58" i="33"/>
  <c r="AD58" i="33"/>
  <c r="S58" i="33"/>
  <c r="AI58" i="33" s="1"/>
  <c r="J58" i="33"/>
  <c r="AF57" i="33"/>
  <c r="AE57" i="33"/>
  <c r="AD57" i="33"/>
  <c r="S57" i="33"/>
  <c r="AI57" i="33" s="1"/>
  <c r="J57" i="33"/>
  <c r="AF56" i="33"/>
  <c r="AE56" i="33"/>
  <c r="AD56" i="33"/>
  <c r="S56" i="33"/>
  <c r="AI56" i="33" s="1"/>
  <c r="J56" i="33"/>
  <c r="AF55" i="33"/>
  <c r="AE55" i="33"/>
  <c r="AD55" i="33"/>
  <c r="S55" i="33"/>
  <c r="AI55" i="33" s="1"/>
  <c r="J55" i="33"/>
  <c r="AF54" i="33"/>
  <c r="AE54" i="33"/>
  <c r="AD54" i="33"/>
  <c r="S54" i="33"/>
  <c r="AI54" i="33" s="1"/>
  <c r="J54" i="33"/>
  <c r="AF53" i="33"/>
  <c r="AE53" i="33"/>
  <c r="AD53" i="33"/>
  <c r="S53" i="33"/>
  <c r="AI53" i="33" s="1"/>
  <c r="J53" i="33"/>
  <c r="AF52" i="33"/>
  <c r="AE52" i="33"/>
  <c r="AD52" i="33"/>
  <c r="S52" i="33"/>
  <c r="AI52" i="33" s="1"/>
  <c r="J52" i="33"/>
  <c r="AF51" i="33"/>
  <c r="AE51" i="33"/>
  <c r="AD51" i="33"/>
  <c r="S51" i="33"/>
  <c r="AI51" i="33" s="1"/>
  <c r="J51" i="33"/>
  <c r="AF50" i="33"/>
  <c r="AE50" i="33"/>
  <c r="AD50" i="33"/>
  <c r="S50" i="33"/>
  <c r="AI50" i="33" s="1"/>
  <c r="J50" i="33"/>
  <c r="AF49" i="33"/>
  <c r="AE49" i="33"/>
  <c r="AD49" i="33"/>
  <c r="S49" i="33"/>
  <c r="AI49" i="33" s="1"/>
  <c r="J49" i="33"/>
  <c r="AF48" i="33"/>
  <c r="AE48" i="33"/>
  <c r="AD48" i="33"/>
  <c r="S48" i="33"/>
  <c r="AI48" i="33" s="1"/>
  <c r="J48" i="33"/>
  <c r="AF47" i="33"/>
  <c r="AE47" i="33"/>
  <c r="AD47" i="33"/>
  <c r="S47" i="33"/>
  <c r="AI47" i="33" s="1"/>
  <c r="J47" i="33"/>
  <c r="AF46" i="33"/>
  <c r="AE46" i="33"/>
  <c r="AD46" i="33"/>
  <c r="S46" i="33"/>
  <c r="AI46" i="33" s="1"/>
  <c r="J46" i="33"/>
  <c r="AF45" i="33"/>
  <c r="AE45" i="33"/>
  <c r="AD45" i="33"/>
  <c r="S45" i="33"/>
  <c r="AI45" i="33" s="1"/>
  <c r="J45" i="33"/>
  <c r="AF44" i="33"/>
  <c r="AE44" i="33"/>
  <c r="AD44" i="33"/>
  <c r="S44" i="33"/>
  <c r="AI44" i="33" s="1"/>
  <c r="J44" i="33"/>
  <c r="AF43" i="33"/>
  <c r="AE43" i="33"/>
  <c r="AD43" i="33"/>
  <c r="S43" i="33"/>
  <c r="AI43" i="33" s="1"/>
  <c r="J43" i="33"/>
  <c r="AF42" i="33"/>
  <c r="AE42" i="33"/>
  <c r="AD42" i="33"/>
  <c r="S42" i="33"/>
  <c r="AI42" i="33" s="1"/>
  <c r="J42" i="33"/>
  <c r="AF41" i="33"/>
  <c r="AE41" i="33"/>
  <c r="AD41" i="33"/>
  <c r="S41" i="33"/>
  <c r="AI41" i="33" s="1"/>
  <c r="J41" i="33"/>
  <c r="AF40" i="33"/>
  <c r="AE40" i="33"/>
  <c r="AD40" i="33"/>
  <c r="S40" i="33"/>
  <c r="AI40" i="33" s="1"/>
  <c r="J40" i="33"/>
  <c r="AF39" i="33"/>
  <c r="AE39" i="33"/>
  <c r="AD39" i="33"/>
  <c r="S39" i="33"/>
  <c r="AI39" i="33" s="1"/>
  <c r="J39" i="33"/>
  <c r="AF38" i="33"/>
  <c r="AE38" i="33"/>
  <c r="AD38" i="33"/>
  <c r="S38" i="33"/>
  <c r="AI38" i="33" s="1"/>
  <c r="J38" i="33"/>
  <c r="AF37" i="33"/>
  <c r="AE37" i="33"/>
  <c r="AD37" i="33"/>
  <c r="S37" i="33"/>
  <c r="AI37" i="33" s="1"/>
  <c r="J37" i="33"/>
  <c r="AF36" i="33"/>
  <c r="AE36" i="33"/>
  <c r="AD36" i="33"/>
  <c r="S36" i="33"/>
  <c r="AI36" i="33" s="1"/>
  <c r="J36" i="33"/>
  <c r="AF35" i="33"/>
  <c r="AE35" i="33"/>
  <c r="AD35" i="33"/>
  <c r="S35" i="33"/>
  <c r="AI35" i="33" s="1"/>
  <c r="J35" i="33"/>
  <c r="AF34" i="33"/>
  <c r="AE34" i="33"/>
  <c r="AD34" i="33"/>
  <c r="S34" i="33"/>
  <c r="AI34" i="33" s="1"/>
  <c r="J34" i="33"/>
  <c r="AF33" i="33"/>
  <c r="AE33" i="33"/>
  <c r="AD33" i="33"/>
  <c r="S33" i="33"/>
  <c r="AI33" i="33" s="1"/>
  <c r="J33" i="33"/>
  <c r="AF32" i="33"/>
  <c r="AE32" i="33"/>
  <c r="AD32" i="33"/>
  <c r="S32" i="33"/>
  <c r="AI32" i="33" s="1"/>
  <c r="J32" i="33"/>
  <c r="AF31" i="33"/>
  <c r="AE31" i="33"/>
  <c r="AD31" i="33"/>
  <c r="S31" i="33"/>
  <c r="AI31" i="33" s="1"/>
  <c r="J31" i="33"/>
  <c r="AF30" i="33"/>
  <c r="AE30" i="33"/>
  <c r="AD30" i="33"/>
  <c r="S30" i="33"/>
  <c r="AI30" i="33" s="1"/>
  <c r="J30" i="33"/>
  <c r="AF29" i="33"/>
  <c r="AE29" i="33"/>
  <c r="AD29" i="33"/>
  <c r="S29" i="33"/>
  <c r="AI29" i="33" s="1"/>
  <c r="J29" i="33"/>
  <c r="AF28" i="33"/>
  <c r="AE28" i="33"/>
  <c r="AD28" i="33"/>
  <c r="S28" i="33"/>
  <c r="AI28" i="33" s="1"/>
  <c r="J28" i="33"/>
  <c r="AF27" i="33"/>
  <c r="AE27" i="33"/>
  <c r="AD27" i="33"/>
  <c r="S27" i="33"/>
  <c r="AI27" i="33" s="1"/>
  <c r="J27" i="33"/>
  <c r="AF26" i="33"/>
  <c r="AE26" i="33"/>
  <c r="AD26" i="33"/>
  <c r="S26" i="33"/>
  <c r="AI26" i="33" s="1"/>
  <c r="J26" i="33"/>
  <c r="AF25" i="33"/>
  <c r="AE25" i="33"/>
  <c r="AD25" i="33"/>
  <c r="S25" i="33"/>
  <c r="AI25" i="33" s="1"/>
  <c r="J25" i="33"/>
  <c r="AF24" i="33"/>
  <c r="AE24" i="33"/>
  <c r="AD24" i="33"/>
  <c r="S24" i="33"/>
  <c r="AI24" i="33" s="1"/>
  <c r="J24" i="33"/>
  <c r="AF23" i="33"/>
  <c r="AE23" i="33"/>
  <c r="AD23" i="33"/>
  <c r="S23" i="33"/>
  <c r="AI23" i="33" s="1"/>
  <c r="J23" i="33"/>
  <c r="AF22" i="33"/>
  <c r="AE22" i="33"/>
  <c r="AD22" i="33"/>
  <c r="S22" i="33"/>
  <c r="AI22" i="33" s="1"/>
  <c r="J22" i="33"/>
  <c r="AF21" i="33"/>
  <c r="AE21" i="33"/>
  <c r="AD21" i="33"/>
  <c r="S21" i="33"/>
  <c r="AI21" i="33" s="1"/>
  <c r="J21" i="33"/>
  <c r="AF20" i="33"/>
  <c r="AE20" i="33"/>
  <c r="AD20" i="33"/>
  <c r="S20" i="33"/>
  <c r="AI20" i="33" s="1"/>
  <c r="J20" i="33"/>
  <c r="AF19" i="33"/>
  <c r="AE19" i="33"/>
  <c r="AD19" i="33"/>
  <c r="S19" i="33"/>
  <c r="AI19" i="33" s="1"/>
  <c r="J19" i="33"/>
  <c r="AF18" i="33"/>
  <c r="AE18" i="33"/>
  <c r="AD18" i="33"/>
  <c r="S18" i="33"/>
  <c r="AI18" i="33" s="1"/>
  <c r="J18" i="33"/>
  <c r="AF17" i="33"/>
  <c r="AE17" i="33"/>
  <c r="AD17" i="33"/>
  <c r="S17" i="33"/>
  <c r="AI17" i="33" s="1"/>
  <c r="J17" i="33"/>
  <c r="AF16" i="33"/>
  <c r="AE16" i="33"/>
  <c r="AD16" i="33"/>
  <c r="S16" i="33"/>
  <c r="AI16" i="33" s="1"/>
  <c r="J16" i="33"/>
  <c r="AF15" i="33"/>
  <c r="AE15" i="33"/>
  <c r="AD15" i="33"/>
  <c r="S15" i="33"/>
  <c r="AI15" i="33" s="1"/>
  <c r="J15" i="33"/>
  <c r="AF14" i="33"/>
  <c r="AE14" i="33"/>
  <c r="AD14" i="33"/>
  <c r="S14" i="33"/>
  <c r="AI14" i="33" s="1"/>
  <c r="J14" i="33"/>
  <c r="AF13" i="33"/>
  <c r="AE13" i="33"/>
  <c r="AD13" i="33"/>
  <c r="S13" i="33"/>
  <c r="AI13" i="33" s="1"/>
  <c r="J13" i="33"/>
  <c r="AF12" i="33"/>
  <c r="AE12" i="33"/>
  <c r="AD12" i="33"/>
  <c r="S12" i="33"/>
  <c r="AI12" i="33" s="1"/>
  <c r="J12" i="33"/>
  <c r="AF11" i="33"/>
  <c r="AE11" i="33"/>
  <c r="AD11" i="33"/>
  <c r="S11" i="33"/>
  <c r="AI11" i="33" s="1"/>
  <c r="J11" i="33"/>
  <c r="AF10" i="33"/>
  <c r="AE10" i="33"/>
  <c r="AD10" i="33"/>
  <c r="S10" i="33"/>
  <c r="AI10" i="33" s="1"/>
  <c r="J10" i="33"/>
  <c r="AF9" i="33"/>
  <c r="AE9" i="33"/>
  <c r="AD9" i="33"/>
  <c r="S9" i="33"/>
  <c r="AI9" i="33" s="1"/>
  <c r="J9" i="33"/>
  <c r="AF8" i="33"/>
  <c r="AE8" i="33"/>
  <c r="AD8" i="33"/>
  <c r="S8" i="33"/>
  <c r="AI8" i="33" s="1"/>
  <c r="J8" i="33"/>
  <c r="AF7" i="33"/>
  <c r="AE7" i="33"/>
  <c r="AD7" i="33"/>
  <c r="S7" i="33"/>
  <c r="AI7" i="33" s="1"/>
  <c r="J7" i="33"/>
  <c r="AF6" i="33"/>
  <c r="AE6" i="33"/>
  <c r="AD6" i="33"/>
  <c r="S6" i="33"/>
  <c r="AI6" i="33" s="1"/>
  <c r="J6" i="33"/>
  <c r="AF5" i="33"/>
  <c r="AE5" i="33"/>
  <c r="AD5" i="33"/>
  <c r="S5" i="33"/>
  <c r="AI5" i="33" s="1"/>
  <c r="J5" i="33"/>
  <c r="AF4" i="33"/>
  <c r="AE4" i="33"/>
  <c r="AD4" i="33"/>
  <c r="S4" i="33"/>
  <c r="AI4" i="33" s="1"/>
  <c r="J4" i="33"/>
  <c r="AF3" i="33"/>
  <c r="AE3" i="33"/>
  <c r="AD3" i="33"/>
  <c r="S3" i="33"/>
  <c r="AI3" i="33" s="1"/>
  <c r="J3" i="33"/>
  <c r="AF2" i="33"/>
  <c r="AE2" i="33"/>
  <c r="AD2" i="33"/>
  <c r="S2" i="33"/>
  <c r="AI2" i="33" s="1"/>
  <c r="J2" i="33"/>
  <c r="C14" i="37"/>
  <c r="AG4" i="33" l="1"/>
  <c r="AG24" i="33"/>
  <c r="AG48" i="33"/>
  <c r="AG60" i="33"/>
  <c r="AG72" i="33"/>
  <c r="AG84" i="33"/>
  <c r="AG108" i="33"/>
  <c r="AG120" i="33"/>
  <c r="AG144" i="33"/>
  <c r="AG156" i="33"/>
  <c r="AG168" i="33"/>
  <c r="AG192" i="33"/>
  <c r="AG204" i="33"/>
  <c r="AG216" i="33"/>
  <c r="AG63" i="33"/>
  <c r="AG135" i="33"/>
  <c r="AG147" i="33"/>
  <c r="AG159" i="33"/>
  <c r="AG207" i="33"/>
  <c r="AG283" i="33"/>
  <c r="AG173" i="33"/>
  <c r="AG245" i="33"/>
  <c r="AG153" i="33"/>
  <c r="AG224" i="33"/>
  <c r="AG9" i="33"/>
  <c r="AG191" i="33"/>
  <c r="AG215" i="33"/>
  <c r="AG11" i="33"/>
  <c r="AG252" i="33"/>
  <c r="AG268" i="33"/>
  <c r="G83" i="37" s="1"/>
  <c r="AG55" i="33"/>
  <c r="AG91" i="33"/>
  <c r="AG14" i="33"/>
  <c r="AG30" i="33"/>
  <c r="AG38" i="33"/>
  <c r="AG50" i="33"/>
  <c r="AG54" i="33"/>
  <c r="AG74" i="33"/>
  <c r="AG86" i="33"/>
  <c r="AG90" i="33"/>
  <c r="AG98" i="33"/>
  <c r="AG102" i="33"/>
  <c r="AG114" i="33"/>
  <c r="AG126" i="33"/>
  <c r="AG138" i="33"/>
  <c r="AG158" i="33"/>
  <c r="AG162" i="33"/>
  <c r="AG170" i="33"/>
  <c r="AG174" i="33"/>
  <c r="AG182" i="33"/>
  <c r="AG210" i="33"/>
  <c r="AG222" i="33"/>
  <c r="AG234" i="33"/>
  <c r="AG242" i="33"/>
  <c r="AG246" i="33"/>
  <c r="AG262" i="33"/>
  <c r="AG266" i="33"/>
  <c r="AG270" i="33"/>
  <c r="AG3" i="33"/>
  <c r="J27" i="37" s="1"/>
  <c r="AG15" i="33"/>
  <c r="AG39" i="33"/>
  <c r="AG111" i="33"/>
  <c r="AG123" i="33"/>
  <c r="AG248" i="33"/>
  <c r="AG260" i="33"/>
  <c r="AG37" i="33"/>
  <c r="AG40" i="33"/>
  <c r="AG61" i="33"/>
  <c r="AG109" i="33"/>
  <c r="AG112" i="33"/>
  <c r="AG145" i="33"/>
  <c r="AG169" i="33"/>
  <c r="AG181" i="33"/>
  <c r="AG217" i="33"/>
  <c r="AG225" i="33"/>
  <c r="AG229" i="33"/>
  <c r="AG237" i="33"/>
  <c r="AG241" i="33"/>
  <c r="AG253" i="33"/>
  <c r="AG273" i="33"/>
  <c r="G113" i="37" s="1"/>
  <c r="AG34" i="33"/>
  <c r="AG70" i="33"/>
  <c r="AG94" i="33"/>
  <c r="AG130" i="33"/>
  <c r="AG154" i="33"/>
  <c r="AG178" i="33"/>
  <c r="AG190" i="33"/>
  <c r="AG202" i="33"/>
  <c r="AG233" i="33"/>
  <c r="AG269" i="33"/>
  <c r="AG8" i="33"/>
  <c r="AG128" i="33"/>
  <c r="AG140" i="33"/>
  <c r="AG152" i="33"/>
  <c r="AG188" i="33"/>
  <c r="AG200" i="33"/>
  <c r="AG231" i="33"/>
  <c r="AG255" i="33"/>
  <c r="AG267" i="33"/>
  <c r="AG97" i="33"/>
  <c r="AG59" i="33"/>
  <c r="AG107" i="33"/>
  <c r="AG16" i="33"/>
  <c r="AG52" i="33"/>
  <c r="AG64" i="33"/>
  <c r="AG88" i="33"/>
  <c r="AG124" i="33"/>
  <c r="AG136" i="33"/>
  <c r="AG148" i="33"/>
  <c r="AG160" i="33"/>
  <c r="AG184" i="33"/>
  <c r="AG196" i="33"/>
  <c r="AG239" i="33"/>
  <c r="AG251" i="33"/>
  <c r="AG85" i="33"/>
  <c r="AG33" i="33"/>
  <c r="AG45" i="33"/>
  <c r="AG57" i="33"/>
  <c r="AG81" i="33"/>
  <c r="AG93" i="33"/>
  <c r="AG105" i="33"/>
  <c r="AG117" i="33"/>
  <c r="AG129" i="33"/>
  <c r="AG141" i="33"/>
  <c r="AG177" i="33"/>
  <c r="AG189" i="33"/>
  <c r="AG213" i="33"/>
  <c r="AG220" i="33"/>
  <c r="AG232" i="33"/>
  <c r="AG244" i="33"/>
  <c r="AG280" i="33"/>
  <c r="AG19" i="33"/>
  <c r="AG31" i="33"/>
  <c r="AG43" i="33"/>
  <c r="AG67" i="33"/>
  <c r="AG127" i="33"/>
  <c r="AG151" i="33"/>
  <c r="AG163" i="33"/>
  <c r="AG187" i="33"/>
  <c r="AG199" i="33"/>
  <c r="AG218" i="33"/>
  <c r="AG261" i="33"/>
  <c r="AG5" i="33"/>
  <c r="AG29" i="33"/>
  <c r="AG36" i="33"/>
  <c r="AG41" i="33"/>
  <c r="AG53" i="33"/>
  <c r="AG77" i="33"/>
  <c r="G75" i="37" s="1"/>
  <c r="AG89" i="33"/>
  <c r="AG113" i="33"/>
  <c r="AG137" i="33"/>
  <c r="AG149" i="33"/>
  <c r="AG161" i="33"/>
  <c r="AG185" i="33"/>
  <c r="AG197" i="33"/>
  <c r="AG209" i="33"/>
  <c r="AG228" i="33"/>
  <c r="AG240" i="33"/>
  <c r="AG264" i="33"/>
  <c r="AG69" i="33"/>
  <c r="AG115" i="33"/>
  <c r="AG118" i="33"/>
  <c r="AG125" i="33"/>
  <c r="AG132" i="33"/>
  <c r="AG142" i="33"/>
  <c r="AG208" i="33"/>
  <c r="AG223" i="33"/>
  <c r="AG226" i="33"/>
  <c r="AG250" i="33"/>
  <c r="AG254" i="33"/>
  <c r="AG257" i="33"/>
  <c r="AG272" i="33"/>
  <c r="AG275" i="33"/>
  <c r="AG279" i="33"/>
  <c r="AG282" i="33"/>
  <c r="AG7" i="33"/>
  <c r="AG26" i="33"/>
  <c r="AG73" i="33"/>
  <c r="AG92" i="33"/>
  <c r="AG116" i="33"/>
  <c r="AG119" i="33"/>
  <c r="AG143" i="33"/>
  <c r="AG180" i="33"/>
  <c r="AG195" i="33"/>
  <c r="AG201" i="33"/>
  <c r="AG206" i="33"/>
  <c r="AG227" i="33"/>
  <c r="AG27" i="33"/>
  <c r="AG68" i="33"/>
  <c r="AG96" i="33"/>
  <c r="AG104" i="33"/>
  <c r="AG249" i="33"/>
  <c r="AG256" i="33"/>
  <c r="AG259" i="33"/>
  <c r="AG276" i="33"/>
  <c r="AG277" i="33"/>
  <c r="AG28" i="33"/>
  <c r="AG32" i="33"/>
  <c r="AG87" i="33"/>
  <c r="AG131" i="33"/>
  <c r="AG176" i="33"/>
  <c r="AG179" i="33"/>
  <c r="AG183" i="33"/>
  <c r="AG186" i="33"/>
  <c r="AG193" i="33"/>
  <c r="AG221" i="33"/>
  <c r="AG274" i="33"/>
  <c r="AG278" i="33"/>
  <c r="AG281" i="33"/>
  <c r="AG2" i="33"/>
  <c r="AG10" i="33"/>
  <c r="AG12" i="33"/>
  <c r="AG13" i="33"/>
  <c r="AG21" i="33"/>
  <c r="AG62" i="33"/>
  <c r="AG167" i="33"/>
  <c r="AG17" i="33"/>
  <c r="AG22" i="33"/>
  <c r="AG25" i="33"/>
  <c r="AG35" i="33"/>
  <c r="G59" i="37" s="1"/>
  <c r="AG47" i="33"/>
  <c r="AG49" i="33"/>
  <c r="AG51" i="33"/>
  <c r="AG56" i="33"/>
  <c r="AG58" i="33"/>
  <c r="AG65" i="33"/>
  <c r="AG76" i="33"/>
  <c r="AG83" i="33"/>
  <c r="AG100" i="33"/>
  <c r="AG106" i="33"/>
  <c r="AG139" i="33"/>
  <c r="AG6" i="33"/>
  <c r="AG18" i="33"/>
  <c r="AG20" i="33"/>
  <c r="AG23" i="33"/>
  <c r="AG165" i="33"/>
  <c r="AG172" i="33"/>
  <c r="AG79" i="33"/>
  <c r="AG211" i="33"/>
  <c r="AG235" i="33"/>
  <c r="AG42" i="33"/>
  <c r="AG44" i="33"/>
  <c r="G87" i="37" s="1"/>
  <c r="AG46" i="33"/>
  <c r="AG66" i="33"/>
  <c r="AG71" i="33"/>
  <c r="AG75" i="33"/>
  <c r="AG78" i="33"/>
  <c r="AG80" i="33"/>
  <c r="AG82" i="33"/>
  <c r="G84" i="37" s="1"/>
  <c r="AG95" i="33"/>
  <c r="AG99" i="33"/>
  <c r="AG101" i="33"/>
  <c r="AG103" i="33"/>
  <c r="AG110" i="33"/>
  <c r="AG121" i="33"/>
  <c r="AG122" i="33"/>
  <c r="AG133" i="33"/>
  <c r="AG134" i="33"/>
  <c r="AG146" i="33"/>
  <c r="AG150" i="33"/>
  <c r="AG155" i="33"/>
  <c r="AG157" i="33"/>
  <c r="AG164" i="33"/>
  <c r="AG166" i="33"/>
  <c r="AG171" i="33"/>
  <c r="AG175" i="33"/>
  <c r="AG194" i="33"/>
  <c r="AG198" i="33"/>
  <c r="AG203" i="33"/>
  <c r="AG205" i="33"/>
  <c r="AG212" i="33"/>
  <c r="AG214" i="33"/>
  <c r="AG219" i="33"/>
  <c r="AG230" i="33"/>
  <c r="AG236" i="33"/>
  <c r="AG238" i="33"/>
  <c r="AG243" i="33"/>
  <c r="AG247" i="33"/>
  <c r="AG258" i="33"/>
  <c r="AG263" i="33"/>
  <c r="AG265" i="33"/>
  <c r="AG271" i="33"/>
  <c r="Y18" i="13" a="1"/>
  <c r="Y18" i="13" s="1"/>
  <c r="G86" i="37" l="1"/>
  <c r="G74" i="37"/>
  <c r="G98" i="37"/>
  <c r="G91" i="37"/>
  <c r="G104" i="37"/>
  <c r="G95" i="37"/>
  <c r="G72" i="37"/>
  <c r="G80" i="37"/>
  <c r="J12" i="37"/>
  <c r="J15" i="37"/>
  <c r="J14" i="37"/>
  <c r="G82" i="37"/>
  <c r="G71" i="37"/>
  <c r="J16" i="37"/>
  <c r="J11" i="37"/>
  <c r="J10" i="37"/>
  <c r="J13" i="37"/>
  <c r="J9" i="37"/>
  <c r="G73" i="37"/>
  <c r="G90" i="37"/>
  <c r="G60" i="37"/>
  <c r="G94" i="37"/>
  <c r="G118" i="37"/>
  <c r="G105" i="37"/>
  <c r="G85" i="37"/>
  <c r="G96" i="37"/>
  <c r="G101" i="37"/>
  <c r="G97" i="37"/>
  <c r="G89" i="37"/>
  <c r="G112" i="37"/>
  <c r="G110" i="37"/>
  <c r="G58" i="37"/>
  <c r="G117" i="37"/>
  <c r="G81" i="37"/>
  <c r="G79" i="37"/>
  <c r="G76" i="37"/>
  <c r="G77" i="37"/>
  <c r="G111" i="37"/>
  <c r="G107" i="37"/>
  <c r="G103" i="37"/>
  <c r="G56" i="37"/>
  <c r="G88" i="37"/>
  <c r="G106" i="37"/>
  <c r="G102" i="37"/>
  <c r="G116" i="37"/>
  <c r="G78" i="37"/>
  <c r="E156" i="35" l="1"/>
  <c r="E158" i="35" s="1"/>
  <c r="G156" i="35"/>
  <c r="G158" i="35" s="1"/>
  <c r="E171" i="35"/>
  <c r="G559" i="35"/>
  <c r="E333" i="35"/>
  <c r="G333" i="35"/>
  <c r="G332" i="35"/>
  <c r="E332" i="35"/>
  <c r="G325" i="35"/>
  <c r="E325" i="35"/>
  <c r="G253" i="35"/>
  <c r="E255" i="35"/>
  <c r="G255" i="35"/>
  <c r="G252" i="35"/>
  <c r="E252" i="35"/>
  <c r="E342" i="35" l="1"/>
  <c r="E347" i="35" s="1"/>
  <c r="G342" i="35"/>
  <c r="G347" i="35" s="1"/>
  <c r="G329" i="35"/>
  <c r="E329" i="35"/>
  <c r="E256" i="35"/>
  <c r="G256" i="35"/>
  <c r="G108" i="35"/>
  <c r="E35" i="35"/>
  <c r="E108" i="35"/>
  <c r="E414" i="35"/>
  <c r="G414" i="35"/>
  <c r="E172" i="35" l="1"/>
  <c r="G131" i="35"/>
  <c r="G142" i="35" s="1"/>
  <c r="E142" i="35"/>
  <c r="G266" i="35"/>
  <c r="G271" i="35" s="1"/>
  <c r="E266" i="35"/>
  <c r="E271" i="35" s="1"/>
  <c r="G171" i="35"/>
  <c r="G172" i="35" s="1"/>
  <c r="C27" i="36"/>
  <c r="E27" i="36"/>
  <c r="C28" i="36"/>
  <c r="E28" i="36"/>
  <c r="C29" i="36"/>
  <c r="E29" i="36"/>
  <c r="C30" i="36"/>
  <c r="E30" i="36"/>
  <c r="C31" i="36"/>
  <c r="D31" i="36"/>
  <c r="E31" i="36"/>
  <c r="C32" i="36"/>
  <c r="E32" i="36"/>
  <c r="D27" i="36"/>
  <c r="F530" i="35" l="1"/>
  <c r="F171" i="35"/>
  <c r="F172" i="35" s="1"/>
  <c r="E545" i="35"/>
  <c r="E550" i="35" s="1"/>
  <c r="G545" i="35"/>
  <c r="G550" i="35" s="1"/>
  <c r="E530" i="35"/>
  <c r="G530" i="35"/>
  <c r="E531" i="35"/>
  <c r="G531" i="35"/>
  <c r="E532" i="35"/>
  <c r="G532" i="35"/>
  <c r="E535" i="35"/>
  <c r="G535" i="35"/>
  <c r="E536" i="35"/>
  <c r="G536" i="35"/>
  <c r="E541" i="35"/>
  <c r="F541" i="35"/>
  <c r="G541" i="35"/>
  <c r="G542" i="35"/>
  <c r="E543" i="35"/>
  <c r="F543" i="35"/>
  <c r="G543" i="35"/>
  <c r="G529" i="35"/>
  <c r="F529" i="35"/>
  <c r="E529" i="35"/>
  <c r="E524" i="35"/>
  <c r="G524" i="35"/>
  <c r="E526" i="35"/>
  <c r="G526" i="35"/>
  <c r="E527" i="35"/>
  <c r="G527" i="35"/>
  <c r="G523" i="35"/>
  <c r="E523" i="35"/>
  <c r="E441" i="35"/>
  <c r="G441" i="35"/>
  <c r="G437" i="35"/>
  <c r="E437" i="35"/>
  <c r="E434" i="35"/>
  <c r="G434" i="35"/>
  <c r="G431" i="35"/>
  <c r="E431" i="35"/>
  <c r="E417" i="35"/>
  <c r="F417" i="35"/>
  <c r="G417" i="35"/>
  <c r="E422" i="35"/>
  <c r="F422" i="35"/>
  <c r="G422" i="35"/>
  <c r="E423" i="35"/>
  <c r="G423" i="35"/>
  <c r="E424" i="35"/>
  <c r="F424" i="35"/>
  <c r="G424" i="35"/>
  <c r="G416" i="35"/>
  <c r="E416" i="35"/>
  <c r="G411" i="35"/>
  <c r="G415" i="35" s="1"/>
  <c r="E411" i="35"/>
  <c r="E415" i="35" s="1"/>
  <c r="G403" i="35"/>
  <c r="F403" i="35"/>
  <c r="E403" i="35"/>
  <c r="G401" i="35"/>
  <c r="E401" i="35"/>
  <c r="E395" i="35"/>
  <c r="G395" i="35"/>
  <c r="E396" i="35"/>
  <c r="G396" i="35"/>
  <c r="E397" i="35"/>
  <c r="F397" i="35"/>
  <c r="G397" i="35"/>
  <c r="E398" i="35"/>
  <c r="G398" i="35"/>
  <c r="E399" i="35"/>
  <c r="F399" i="35"/>
  <c r="G399" i="35"/>
  <c r="G394" i="35"/>
  <c r="E394" i="35"/>
  <c r="G390" i="35"/>
  <c r="G393" i="35" s="1"/>
  <c r="F390" i="35"/>
  <c r="E390" i="35"/>
  <c r="E393" i="35" s="1"/>
  <c r="E385" i="35"/>
  <c r="G385" i="35"/>
  <c r="E386" i="35"/>
  <c r="G386" i="35"/>
  <c r="E387" i="35"/>
  <c r="F387" i="35"/>
  <c r="G387" i="35"/>
  <c r="E388" i="35"/>
  <c r="G388" i="35"/>
  <c r="G384" i="35"/>
  <c r="F384" i="35"/>
  <c r="E384" i="35"/>
  <c r="G380" i="35"/>
  <c r="F380" i="35"/>
  <c r="E380" i="35"/>
  <c r="G322" i="35"/>
  <c r="G324" i="35" s="1"/>
  <c r="E322" i="35"/>
  <c r="E324" i="35" s="1"/>
  <c r="E289" i="35"/>
  <c r="F289" i="35"/>
  <c r="G289" i="35"/>
  <c r="E290" i="35"/>
  <c r="G290" i="35"/>
  <c r="E291" i="35"/>
  <c r="G291" i="35"/>
  <c r="E298" i="35"/>
  <c r="G298" i="35"/>
  <c r="G288" i="35"/>
  <c r="F288" i="35"/>
  <c r="E288" i="35"/>
  <c r="E277" i="35"/>
  <c r="F277" i="35"/>
  <c r="G277" i="35"/>
  <c r="E278" i="35"/>
  <c r="G278" i="35"/>
  <c r="E279" i="35"/>
  <c r="G279" i="35"/>
  <c r="E285" i="35"/>
  <c r="F285" i="35"/>
  <c r="G285" i="35"/>
  <c r="E286" i="35"/>
  <c r="G286" i="35"/>
  <c r="G276" i="35"/>
  <c r="E276" i="35"/>
  <c r="G273" i="35"/>
  <c r="G275" i="35" s="1"/>
  <c r="E273" i="35"/>
  <c r="E275" i="35" s="1"/>
  <c r="E263" i="35"/>
  <c r="G263" i="35"/>
  <c r="E264" i="35"/>
  <c r="F264" i="35"/>
  <c r="G264" i="35"/>
  <c r="G259" i="35"/>
  <c r="F259" i="35"/>
  <c r="E259" i="35"/>
  <c r="E218" i="35"/>
  <c r="G218" i="35"/>
  <c r="E219" i="35"/>
  <c r="G219" i="35"/>
  <c r="E220" i="35"/>
  <c r="G220" i="35"/>
  <c r="E221" i="35"/>
  <c r="F221" i="35"/>
  <c r="G221" i="35"/>
  <c r="E229" i="35"/>
  <c r="F229" i="35"/>
  <c r="G229" i="35"/>
  <c r="E230" i="35"/>
  <c r="G230" i="35"/>
  <c r="E231" i="35"/>
  <c r="F231" i="35"/>
  <c r="G231" i="35"/>
  <c r="G217" i="35"/>
  <c r="E217" i="35"/>
  <c r="G212" i="35"/>
  <c r="E212" i="35"/>
  <c r="G185" i="35"/>
  <c r="E185" i="35"/>
  <c r="G161" i="35"/>
  <c r="G170" i="35" s="1"/>
  <c r="F161" i="35"/>
  <c r="F170" i="35" s="1"/>
  <c r="E161" i="35"/>
  <c r="E170" i="35" s="1"/>
  <c r="E149" i="35"/>
  <c r="G149" i="35"/>
  <c r="E148" i="35"/>
  <c r="G148" i="35"/>
  <c r="E146" i="35"/>
  <c r="F146" i="35"/>
  <c r="G146" i="35"/>
  <c r="G145" i="35"/>
  <c r="F145" i="35"/>
  <c r="E145" i="35"/>
  <c r="E123" i="35"/>
  <c r="F123" i="35"/>
  <c r="G123" i="35"/>
  <c r="E124" i="35"/>
  <c r="G124" i="35"/>
  <c r="E125" i="35"/>
  <c r="G125" i="35"/>
  <c r="E129" i="35"/>
  <c r="G129" i="35"/>
  <c r="G122" i="35"/>
  <c r="E122" i="35"/>
  <c r="E118" i="35"/>
  <c r="G118" i="35"/>
  <c r="E120" i="35"/>
  <c r="G120" i="35"/>
  <c r="G117" i="35"/>
  <c r="E117" i="35"/>
  <c r="E195" i="35"/>
  <c r="G195" i="35"/>
  <c r="E196" i="35"/>
  <c r="G196" i="35"/>
  <c r="G194" i="35"/>
  <c r="E194" i="35"/>
  <c r="E112" i="35"/>
  <c r="F112" i="35"/>
  <c r="G112" i="35"/>
  <c r="E113" i="35"/>
  <c r="G113" i="35"/>
  <c r="E114" i="35"/>
  <c r="G114" i="35"/>
  <c r="E115" i="35"/>
  <c r="G115" i="35"/>
  <c r="G111" i="35"/>
  <c r="E111" i="35"/>
  <c r="E155" i="35" l="1"/>
  <c r="F393" i="35"/>
  <c r="E204" i="35"/>
  <c r="G204" i="35"/>
  <c r="G116" i="35"/>
  <c r="G121" i="35"/>
  <c r="E130" i="35"/>
  <c r="G130" i="35"/>
  <c r="G155" i="35"/>
  <c r="E116" i="35"/>
  <c r="E121" i="35"/>
  <c r="E400" i="35"/>
  <c r="E425" i="35"/>
  <c r="E287" i="35"/>
  <c r="E232" i="35"/>
  <c r="G95" i="35"/>
  <c r="F95" i="35"/>
  <c r="E95" i="35"/>
  <c r="E101" i="35" s="1"/>
  <c r="G91" i="35"/>
  <c r="G94" i="35" s="1"/>
  <c r="F91" i="35"/>
  <c r="F94" i="35" s="1"/>
  <c r="E91" i="35"/>
  <c r="E94" i="35" s="1"/>
  <c r="E89" i="35"/>
  <c r="G89" i="35"/>
  <c r="G83" i="35"/>
  <c r="E83" i="35"/>
  <c r="G74" i="35"/>
  <c r="E74" i="35"/>
  <c r="E39" i="35"/>
  <c r="F39" i="35"/>
  <c r="G39" i="35"/>
  <c r="G38" i="35"/>
  <c r="E38" i="35"/>
  <c r="E27" i="35"/>
  <c r="F27" i="35"/>
  <c r="G27" i="35"/>
  <c r="G24" i="35"/>
  <c r="E24" i="35"/>
  <c r="E3" i="35"/>
  <c r="F3" i="35"/>
  <c r="G3" i="35"/>
  <c r="E11" i="35"/>
  <c r="G11" i="35"/>
  <c r="E12" i="35"/>
  <c r="G12" i="35"/>
  <c r="G2" i="35"/>
  <c r="E2" i="35"/>
  <c r="E13" i="35" l="1"/>
  <c r="E45" i="35"/>
  <c r="E72" i="35" s="1"/>
  <c r="F94" i="14" l="1"/>
  <c r="G94" i="14" s="1"/>
  <c r="H94" i="14"/>
  <c r="D40" i="37"/>
  <c r="D41" i="37"/>
  <c r="D42" i="37"/>
  <c r="D43" i="37"/>
  <c r="D44" i="37"/>
  <c r="D45" i="37"/>
  <c r="D46" i="37"/>
  <c r="D39" i="37"/>
  <c r="C40" i="37"/>
  <c r="C41" i="37"/>
  <c r="C42" i="37"/>
  <c r="C43" i="37"/>
  <c r="C44" i="37"/>
  <c r="C45" i="37"/>
  <c r="C46" i="37"/>
  <c r="C39" i="37"/>
  <c r="O42" i="37" l="1"/>
  <c r="O39" i="37"/>
  <c r="O40" i="37"/>
  <c r="O44" i="37"/>
  <c r="O41" i="37"/>
  <c r="O46" i="37"/>
  <c r="O45" i="37"/>
  <c r="O43" i="37"/>
  <c r="D47" i="37"/>
  <c r="C47" i="37"/>
  <c r="O47" i="37" l="1"/>
  <c r="N131" i="37" l="1"/>
  <c r="P131" i="37" s="1"/>
  <c r="N132" i="37"/>
  <c r="P132" i="37" s="1"/>
  <c r="N130" i="37"/>
  <c r="M205" i="37" l="1"/>
  <c r="P130" i="37"/>
  <c r="D322" i="36"/>
  <c r="D32" i="36"/>
  <c r="D162" i="36"/>
  <c r="D149" i="36"/>
  <c r="D11" i="36"/>
  <c r="D147" i="36"/>
  <c r="D10" i="36"/>
  <c r="D146" i="36"/>
  <c r="D15" i="36"/>
  <c r="D13" i="36"/>
  <c r="E29" i="19"/>
  <c r="G29" i="19" s="1"/>
  <c r="I29" i="19" s="1"/>
  <c r="D151" i="36"/>
  <c r="D172" i="36"/>
  <c r="D14" i="36"/>
  <c r="D7" i="36"/>
  <c r="D148" i="36"/>
  <c r="D20" i="36"/>
  <c r="D182" i="36"/>
  <c r="D9" i="36"/>
  <c r="D179" i="36"/>
  <c r="D12" i="36"/>
  <c r="D16" i="36"/>
  <c r="D178" i="36"/>
  <c r="D19" i="36"/>
  <c r="D181" i="36" l="1"/>
  <c r="D183" i="36"/>
  <c r="D6" i="36"/>
  <c r="D150" i="36"/>
  <c r="D21" i="36"/>
  <c r="E28" i="19"/>
  <c r="G28" i="19" s="1"/>
  <c r="I28" i="19" s="1"/>
  <c r="C3" i="38"/>
  <c r="C291" i="38" s="1"/>
  <c r="D3" i="38"/>
  <c r="D291" i="38" s="1"/>
  <c r="E3" i="38"/>
  <c r="E2" i="38"/>
  <c r="E291" i="38" l="1"/>
  <c r="F2" i="38"/>
  <c r="F3" i="38"/>
  <c r="J2" i="38"/>
  <c r="J3" i="38"/>
  <c r="J4" i="38"/>
  <c r="J5" i="38"/>
  <c r="F291" i="38" l="1"/>
  <c r="J6" i="38"/>
  <c r="C41" i="2" l="1"/>
  <c r="D41" i="2"/>
  <c r="E41" i="2"/>
  <c r="F41" i="2"/>
  <c r="C44" i="2"/>
  <c r="D44" i="2"/>
  <c r="E44" i="2"/>
  <c r="F44" i="2"/>
  <c r="C45" i="2"/>
  <c r="D45" i="2"/>
  <c r="E45" i="2"/>
  <c r="F45" i="2"/>
  <c r="C46" i="2"/>
  <c r="D46" i="2"/>
  <c r="E46" i="2"/>
  <c r="F46" i="2"/>
  <c r="G46" i="2"/>
  <c r="C53" i="2"/>
  <c r="D53" i="2"/>
  <c r="E53" i="2"/>
  <c r="F53" i="2"/>
  <c r="C58" i="2"/>
  <c r="D58" i="2"/>
  <c r="E58" i="2"/>
  <c r="F58" i="2"/>
  <c r="C59" i="2"/>
  <c r="D59" i="2"/>
  <c r="E59" i="2"/>
  <c r="F59" i="2"/>
  <c r="C60" i="2"/>
  <c r="D60" i="2"/>
  <c r="E60" i="2"/>
  <c r="F60" i="2"/>
  <c r="C64" i="2"/>
  <c r="D64" i="2"/>
  <c r="E64" i="2"/>
  <c r="F64" i="2"/>
  <c r="G64" i="2"/>
  <c r="C65" i="2"/>
  <c r="D65" i="2"/>
  <c r="E65" i="2"/>
  <c r="F65" i="2"/>
  <c r="C66" i="2"/>
  <c r="D66" i="2"/>
  <c r="E66" i="2"/>
  <c r="F66" i="2"/>
  <c r="C67" i="2"/>
  <c r="D67" i="2"/>
  <c r="E67" i="2"/>
  <c r="F67" i="2"/>
  <c r="C73" i="2"/>
  <c r="D73" i="2"/>
  <c r="E73" i="2"/>
  <c r="F73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G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G93" i="2"/>
  <c r="C94" i="2"/>
  <c r="D94" i="2"/>
  <c r="E94" i="2"/>
  <c r="F94" i="2"/>
  <c r="J82" i="2" l="1"/>
  <c r="J80" i="2"/>
  <c r="J83" i="2"/>
  <c r="J65" i="2"/>
  <c r="J94" i="2"/>
  <c r="J87" i="2"/>
  <c r="J66" i="2"/>
  <c r="J58" i="2"/>
  <c r="J90" i="2"/>
  <c r="J60" i="2"/>
  <c r="J45" i="2"/>
  <c r="J91" i="2"/>
  <c r="K94" i="2"/>
  <c r="J93" i="2"/>
  <c r="J92" i="2"/>
  <c r="J88" i="2"/>
  <c r="J59" i="2"/>
  <c r="J46" i="2"/>
  <c r="J89" i="2"/>
  <c r="J81" i="2"/>
  <c r="J67" i="2"/>
  <c r="J64" i="2"/>
  <c r="J44" i="2"/>
  <c r="J86" i="2"/>
  <c r="J73" i="2"/>
  <c r="J53" i="2"/>
  <c r="J41" i="2"/>
  <c r="F17" i="10"/>
  <c r="F21" i="10"/>
  <c r="F52" i="10"/>
  <c r="F56" i="10"/>
  <c r="F59" i="10"/>
  <c r="F64" i="10"/>
  <c r="F65" i="10"/>
  <c r="F66" i="10"/>
  <c r="F67" i="10"/>
  <c r="F68" i="10"/>
  <c r="F69" i="10"/>
  <c r="E18" i="7"/>
  <c r="E22" i="7"/>
  <c r="E23" i="7"/>
  <c r="E30" i="7"/>
  <c r="E36" i="7"/>
  <c r="E37" i="7"/>
  <c r="E41" i="7"/>
  <c r="E42" i="7"/>
  <c r="E56" i="7"/>
  <c r="E57" i="7"/>
  <c r="E58" i="7"/>
  <c r="E59" i="7"/>
  <c r="E61" i="7"/>
  <c r="E66" i="7"/>
  <c r="E67" i="7"/>
  <c r="E68" i="7"/>
  <c r="E69" i="7"/>
  <c r="E70" i="7"/>
  <c r="K53" i="2" l="1"/>
  <c r="K88" i="2"/>
  <c r="K86" i="2"/>
  <c r="I45" i="2"/>
  <c r="I53" i="2"/>
  <c r="K58" i="2"/>
  <c r="K65" i="2"/>
  <c r="K59" i="2"/>
  <c r="K87" i="2"/>
  <c r="K80" i="2"/>
  <c r="K66" i="2"/>
  <c r="K83" i="2"/>
  <c r="I93" i="2"/>
  <c r="I83" i="2"/>
  <c r="I90" i="2"/>
  <c r="I58" i="2"/>
  <c r="I66" i="2"/>
  <c r="I92" i="2"/>
  <c r="K45" i="2"/>
  <c r="I73" i="2"/>
  <c r="K91" i="2"/>
  <c r="I81" i="2"/>
  <c r="K64" i="2"/>
  <c r="K73" i="2"/>
  <c r="I59" i="2"/>
  <c r="I65" i="2"/>
  <c r="I89" i="2"/>
  <c r="K67" i="2"/>
  <c r="I67" i="2"/>
  <c r="I80" i="2"/>
  <c r="I60" i="2"/>
  <c r="K82" i="2"/>
  <c r="I82" i="2"/>
  <c r="I44" i="2"/>
  <c r="K89" i="2"/>
  <c r="K44" i="2"/>
  <c r="K92" i="2"/>
  <c r="I87" i="2"/>
  <c r="I64" i="2"/>
  <c r="I88" i="2"/>
  <c r="I86" i="2"/>
  <c r="I46" i="2"/>
  <c r="K90" i="2"/>
  <c r="I91" i="2"/>
  <c r="K41" i="2"/>
  <c r="K93" i="2"/>
  <c r="K81" i="2"/>
  <c r="I41" i="2"/>
  <c r="K46" i="2"/>
  <c r="K60" i="2"/>
  <c r="F22" i="10"/>
  <c r="F35" i="10"/>
  <c r="F70" i="10"/>
  <c r="F63" i="10"/>
  <c r="F48" i="10"/>
  <c r="F49" i="10"/>
  <c r="F51" i="10"/>
  <c r="F62" i="10"/>
  <c r="F43" i="10"/>
  <c r="F57" i="10"/>
  <c r="F50" i="10"/>
  <c r="F58" i="10"/>
  <c r="F44" i="10"/>
  <c r="F20" i="10"/>
  <c r="D40" i="2" l="1"/>
  <c r="D95" i="2" l="1"/>
  <c r="C174" i="36"/>
  <c r="E174" i="36"/>
  <c r="C175" i="36"/>
  <c r="E175" i="36"/>
  <c r="C176" i="36"/>
  <c r="E176" i="36"/>
  <c r="C177" i="36"/>
  <c r="E177" i="36"/>
  <c r="D174" i="36"/>
  <c r="G56" i="7"/>
  <c r="F57" i="7"/>
  <c r="F58" i="7"/>
  <c r="M199" i="37" l="1"/>
  <c r="M197" i="37"/>
  <c r="M200" i="37"/>
  <c r="M198" i="37"/>
  <c r="G57" i="7"/>
  <c r="F56" i="7"/>
  <c r="D177" i="36" l="1"/>
  <c r="D131" i="37" l="1"/>
  <c r="D130" i="37"/>
  <c r="C131" i="37"/>
  <c r="C130" i="37"/>
  <c r="H126" i="37"/>
  <c r="G52" i="37"/>
  <c r="G53" i="37"/>
  <c r="G54" i="37"/>
  <c r="G119" i="37"/>
  <c r="G120" i="37"/>
  <c r="G121" i="37"/>
  <c r="G122" i="37"/>
  <c r="G123" i="37"/>
  <c r="G124" i="37"/>
  <c r="G125" i="37"/>
  <c r="G51" i="37"/>
  <c r="F52" i="37"/>
  <c r="F53" i="37"/>
  <c r="F54" i="37"/>
  <c r="F119" i="37"/>
  <c r="F120" i="37"/>
  <c r="F121" i="37"/>
  <c r="F122" i="37"/>
  <c r="F123" i="37"/>
  <c r="F124" i="37"/>
  <c r="F125" i="37"/>
  <c r="F51" i="37"/>
  <c r="E52" i="37"/>
  <c r="E53" i="37"/>
  <c r="E54" i="37"/>
  <c r="E119" i="37"/>
  <c r="E120" i="37"/>
  <c r="E121" i="37"/>
  <c r="E122" i="37"/>
  <c r="E123" i="37"/>
  <c r="E124" i="37"/>
  <c r="E125" i="37"/>
  <c r="E51" i="37"/>
  <c r="D52" i="37"/>
  <c r="D53" i="37"/>
  <c r="D54" i="37"/>
  <c r="D119" i="37"/>
  <c r="D120" i="37"/>
  <c r="D121" i="37"/>
  <c r="D122" i="37"/>
  <c r="D123" i="37"/>
  <c r="D124" i="37"/>
  <c r="D125" i="37"/>
  <c r="D51" i="37"/>
  <c r="C52" i="37"/>
  <c r="C53" i="37"/>
  <c r="C54" i="37"/>
  <c r="C119" i="37"/>
  <c r="C120" i="37"/>
  <c r="C121" i="37"/>
  <c r="C122" i="37"/>
  <c r="C123" i="37"/>
  <c r="C124" i="37"/>
  <c r="C125" i="37"/>
  <c r="C51" i="37"/>
  <c r="K31" i="37"/>
  <c r="J24" i="37"/>
  <c r="J25" i="37"/>
  <c r="J26" i="37"/>
  <c r="J28" i="37"/>
  <c r="J29" i="37"/>
  <c r="J30" i="37"/>
  <c r="J23" i="37"/>
  <c r="I23" i="37"/>
  <c r="H24" i="37"/>
  <c r="H25" i="37"/>
  <c r="H26" i="37"/>
  <c r="H27" i="37"/>
  <c r="H28" i="37"/>
  <c r="H29" i="37"/>
  <c r="H30" i="37"/>
  <c r="H23" i="37"/>
  <c r="D23" i="37"/>
  <c r="C23" i="37"/>
  <c r="B23" i="37"/>
  <c r="O5" i="37"/>
  <c r="O6" i="37"/>
  <c r="O7" i="37"/>
  <c r="O8" i="37"/>
  <c r="O9" i="37"/>
  <c r="O10" i="37"/>
  <c r="O11" i="37"/>
  <c r="O12" i="37"/>
  <c r="O13" i="37"/>
  <c r="O14" i="37"/>
  <c r="O15" i="37"/>
  <c r="O4" i="37"/>
  <c r="N5" i="37"/>
  <c r="N6" i="37"/>
  <c r="N7" i="37"/>
  <c r="N8" i="37"/>
  <c r="N9" i="37"/>
  <c r="N10" i="37"/>
  <c r="N11" i="37"/>
  <c r="N12" i="37"/>
  <c r="N13" i="37"/>
  <c r="N14" i="37"/>
  <c r="N15" i="37"/>
  <c r="N4" i="37"/>
  <c r="M5" i="37"/>
  <c r="M6" i="37"/>
  <c r="M7" i="37"/>
  <c r="M8" i="37"/>
  <c r="M9" i="37"/>
  <c r="M10" i="37"/>
  <c r="M11" i="37"/>
  <c r="M12" i="37"/>
  <c r="M13" i="37"/>
  <c r="M14" i="37"/>
  <c r="M15" i="37"/>
  <c r="M4" i="37"/>
  <c r="J6" i="37"/>
  <c r="J7" i="37"/>
  <c r="J8" i="37"/>
  <c r="J5" i="37"/>
  <c r="I6" i="37"/>
  <c r="I7" i="37"/>
  <c r="I8" i="37"/>
  <c r="I5" i="37"/>
  <c r="H6" i="37"/>
  <c r="H7" i="37"/>
  <c r="H8" i="37"/>
  <c r="H5" i="37"/>
  <c r="D5" i="37"/>
  <c r="D6" i="37"/>
  <c r="D7" i="37"/>
  <c r="D8" i="37"/>
  <c r="D4" i="37"/>
  <c r="C5" i="37"/>
  <c r="C6" i="37"/>
  <c r="C7" i="37"/>
  <c r="C8" i="37"/>
  <c r="C4" i="37"/>
  <c r="B4" i="37"/>
  <c r="K131" i="37" l="1"/>
  <c r="M131" i="37" s="1"/>
  <c r="K130" i="37"/>
  <c r="M130" i="37" s="1"/>
  <c r="M133" i="37"/>
  <c r="J123" i="37"/>
  <c r="J124" i="37"/>
  <c r="I124" i="37"/>
  <c r="K124" i="37"/>
  <c r="M192" i="37"/>
  <c r="M194" i="37"/>
  <c r="M190" i="37"/>
  <c r="M195" i="37"/>
  <c r="M191" i="37"/>
  <c r="M189" i="37"/>
  <c r="M132" i="37"/>
  <c r="M201" i="37"/>
  <c r="M193" i="37"/>
  <c r="M196" i="37"/>
  <c r="M135" i="37"/>
  <c r="D205" i="37"/>
  <c r="C205" i="37"/>
  <c r="J51" i="37"/>
  <c r="E126" i="37"/>
  <c r="D126" i="37"/>
  <c r="F126" i="37"/>
  <c r="I126" i="37" s="1"/>
  <c r="G126" i="37"/>
  <c r="C35" i="37"/>
  <c r="N17" i="37"/>
  <c r="I18" i="37"/>
  <c r="C9" i="37"/>
  <c r="I31" i="37"/>
  <c r="J18" i="37"/>
  <c r="O17" i="37"/>
  <c r="D9" i="37"/>
  <c r="D13" i="37" s="1"/>
  <c r="J31" i="37"/>
  <c r="H18" i="37"/>
  <c r="M17" i="37"/>
  <c r="B35" i="37"/>
  <c r="D35" i="37"/>
  <c r="H31" i="37"/>
  <c r="L31" i="37" s="1"/>
  <c r="B9" i="37"/>
  <c r="B13" i="37" s="1"/>
  <c r="C126" i="37"/>
  <c r="K205" i="37" l="1"/>
  <c r="M134" i="37"/>
  <c r="D15" i="37"/>
  <c r="C13" i="37"/>
  <c r="C15" i="37"/>
  <c r="K126" i="37"/>
  <c r="F118" i="35" l="1"/>
  <c r="F74" i="35"/>
  <c r="F532" i="35"/>
  <c r="F263" i="35"/>
  <c r="F196" i="35"/>
  <c r="F396" i="35"/>
  <c r="F441" i="35"/>
  <c r="F122" i="35"/>
  <c r="F423" i="35"/>
  <c r="F523" i="35"/>
  <c r="F83" i="35"/>
  <c r="F252" i="35" l="1"/>
  <c r="G92" i="2"/>
  <c r="G88" i="2"/>
  <c r="F125" i="35"/>
  <c r="G67" i="2"/>
  <c r="G83" i="2" l="1"/>
  <c r="F545" i="35"/>
  <c r="F550" i="35" s="1"/>
  <c r="F11" i="35"/>
  <c r="F322" i="35" l="1"/>
  <c r="F324" i="35" s="1"/>
  <c r="C171" i="36"/>
  <c r="D171" i="36"/>
  <c r="E171" i="36"/>
  <c r="C163" i="36"/>
  <c r="E163" i="36"/>
  <c r="F434" i="35" l="1"/>
  <c r="F542" i="35"/>
  <c r="C259" i="36" l="1"/>
  <c r="E259" i="36"/>
  <c r="C260" i="36"/>
  <c r="E260" i="36"/>
  <c r="F290" i="35" l="1"/>
  <c r="F148" i="35" l="1"/>
  <c r="F536" i="35" l="1"/>
  <c r="F131" i="35" l="1"/>
  <c r="F142" i="35" s="1"/>
  <c r="F386" i="35"/>
  <c r="F279" i="35"/>
  <c r="F278" i="35" l="1"/>
  <c r="F220" i="35"/>
  <c r="F149" i="35" l="1"/>
  <c r="F111" i="35"/>
  <c r="C2" i="30"/>
  <c r="C3" i="30"/>
  <c r="C4" i="30"/>
  <c r="C5" i="30"/>
  <c r="C6" i="30"/>
  <c r="C7" i="30"/>
  <c r="C8" i="30"/>
  <c r="C9" i="30"/>
  <c r="C14" i="30"/>
  <c r="C15" i="30"/>
  <c r="C26" i="30"/>
  <c r="C27" i="30"/>
  <c r="C28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193" i="36"/>
  <c r="D193" i="36"/>
  <c r="E193" i="36"/>
  <c r="C194" i="36"/>
  <c r="E194" i="36"/>
  <c r="C43" i="19"/>
  <c r="E43" i="19"/>
  <c r="H43" i="19"/>
  <c r="C44" i="19"/>
  <c r="H44" i="19"/>
  <c r="C45" i="19"/>
  <c r="H45" i="19"/>
  <c r="C46" i="19"/>
  <c r="H46" i="19"/>
  <c r="C57" i="30" l="1"/>
  <c r="F273" i="35"/>
  <c r="F275" i="35" s="1"/>
  <c r="F531" i="35"/>
  <c r="F12" i="35"/>
  <c r="G43" i="19"/>
  <c r="I43" i="19" s="1"/>
  <c r="F156" i="35"/>
  <c r="F158" i="35" s="1"/>
  <c r="F431" i="35" l="1"/>
  <c r="G81" i="2"/>
  <c r="C277" i="36" l="1"/>
  <c r="E277" i="36"/>
  <c r="C278" i="36"/>
  <c r="D278" i="36"/>
  <c r="E278" i="36"/>
  <c r="C279" i="36"/>
  <c r="E279" i="36"/>
  <c r="F255" i="35" l="1"/>
  <c r="F218" i="35" l="1"/>
  <c r="C33" i="36" l="1"/>
  <c r="D33" i="36"/>
  <c r="E33" i="36"/>
  <c r="C34" i="36"/>
  <c r="D34" i="36"/>
  <c r="E34" i="36"/>
  <c r="D175" i="36"/>
  <c r="D260" i="36"/>
  <c r="D28" i="36"/>
  <c r="D259" i="36" l="1"/>
  <c r="F416" i="35"/>
  <c r="F219" i="35"/>
  <c r="E46" i="19"/>
  <c r="G46" i="19" s="1"/>
  <c r="I46" i="19" s="1"/>
  <c r="F129" i="35"/>
  <c r="F333" i="35"/>
  <c r="D279" i="36"/>
  <c r="E44" i="19"/>
  <c r="G44" i="19" s="1"/>
  <c r="I44" i="19" s="1"/>
  <c r="H19" i="14"/>
  <c r="F16" i="14"/>
  <c r="F19" i="14"/>
  <c r="G19" i="14" s="1"/>
  <c r="D30" i="36" l="1"/>
  <c r="F394" i="35" l="1"/>
  <c r="G65" i="2" l="1"/>
  <c r="F266" i="35"/>
  <c r="F271" i="35" s="1"/>
  <c r="E45" i="19"/>
  <c r="G45" i="19" s="1"/>
  <c r="I45" i="19" s="1"/>
  <c r="F388" i="35" l="1"/>
  <c r="C280" i="36"/>
  <c r="E280" i="36"/>
  <c r="C281" i="36"/>
  <c r="E281" i="36"/>
  <c r="C35" i="36"/>
  <c r="E35" i="36"/>
  <c r="C36" i="36"/>
  <c r="E36" i="36"/>
  <c r="C37" i="36"/>
  <c r="E37" i="36"/>
  <c r="C38" i="36"/>
  <c r="E38" i="36"/>
  <c r="C39" i="36"/>
  <c r="E39" i="36"/>
  <c r="C40" i="36"/>
  <c r="E40" i="36"/>
  <c r="C41" i="36"/>
  <c r="E41" i="36"/>
  <c r="C42" i="36"/>
  <c r="E42" i="36"/>
  <c r="C43" i="36"/>
  <c r="E43" i="36"/>
  <c r="C44" i="36"/>
  <c r="E44" i="36"/>
  <c r="G41" i="2" l="1"/>
  <c r="F527" i="35"/>
  <c r="F230" i="35"/>
  <c r="F291" i="35" l="1"/>
  <c r="D29" i="36" l="1"/>
  <c r="F117" i="35" l="1"/>
  <c r="G86" i="2" l="1"/>
  <c r="F411" i="35"/>
  <c r="F114" i="35"/>
  <c r="F414" i="35"/>
  <c r="F526" i="35"/>
  <c r="F398" i="35"/>
  <c r="F415" i="35" l="1"/>
  <c r="G90" i="2"/>
  <c r="F120" i="35"/>
  <c r="F121" i="35" s="1"/>
  <c r="G91" i="2"/>
  <c r="F401" i="35"/>
  <c r="F185" i="35"/>
  <c r="F115" i="35"/>
  <c r="F298" i="35" l="1"/>
  <c r="F212" i="35" l="1"/>
  <c r="F276" i="35"/>
  <c r="G53" i="2" l="1"/>
  <c r="F217" i="35"/>
  <c r="G69" i="7"/>
  <c r="F70" i="7"/>
  <c r="G70" i="7" l="1"/>
  <c r="G82" i="2" l="1"/>
  <c r="F108" i="35"/>
  <c r="F535" i="35"/>
  <c r="G45" i="2" l="1"/>
  <c r="F124" i="35"/>
  <c r="F130" i="35" s="1"/>
  <c r="C96" i="36"/>
  <c r="E96" i="36"/>
  <c r="C97" i="36"/>
  <c r="E97" i="36"/>
  <c r="F38" i="35" l="1"/>
  <c r="F253" i="35"/>
  <c r="F256" i="35" s="1"/>
  <c r="F24" i="35" l="1"/>
  <c r="G73" i="2"/>
  <c r="F437" i="35" l="1"/>
  <c r="G60" i="2"/>
  <c r="G66" i="2" l="1"/>
  <c r="F89" i="35"/>
  <c r="F385" i="35"/>
  <c r="G59" i="2" l="1"/>
  <c r="G58" i="2"/>
  <c r="F286" i="35"/>
  <c r="F155" i="35"/>
  <c r="G87" i="2" l="1"/>
  <c r="F395" i="35"/>
  <c r="F325" i="35"/>
  <c r="F329" i="35" s="1"/>
  <c r="F2" i="35"/>
  <c r="F195" i="35"/>
  <c r="D194" i="36"/>
  <c r="D44" i="36"/>
  <c r="D176" i="36"/>
  <c r="D163" i="36"/>
  <c r="D41" i="36"/>
  <c r="D37" i="36"/>
  <c r="D43" i="36"/>
  <c r="D97" i="36"/>
  <c r="D40" i="36"/>
  <c r="D42" i="36"/>
  <c r="D36" i="36"/>
  <c r="D96" i="36"/>
  <c r="D39" i="36"/>
  <c r="G80" i="2" l="1"/>
  <c r="F524" i="35"/>
  <c r="D277" i="36"/>
  <c r="D35" i="36"/>
  <c r="D38" i="36"/>
  <c r="D281" i="36"/>
  <c r="D280" i="36"/>
  <c r="F332" i="35"/>
  <c r="F342" i="35" s="1"/>
  <c r="F347" i="35" s="1"/>
  <c r="F194" i="35" l="1"/>
  <c r="F204" i="35" s="1"/>
  <c r="G94" i="2"/>
  <c r="G44" i="2"/>
  <c r="F113" i="35"/>
  <c r="F116" i="35" s="1"/>
  <c r="B4" i="34"/>
  <c r="E4" i="34"/>
  <c r="F4" i="34"/>
  <c r="B5" i="34"/>
  <c r="E5" i="34"/>
  <c r="F5" i="34"/>
  <c r="B6" i="34"/>
  <c r="E6" i="34"/>
  <c r="F6" i="34"/>
  <c r="B7" i="34"/>
  <c r="E7" i="34"/>
  <c r="F7" i="34"/>
  <c r="B8" i="34"/>
  <c r="E8" i="34"/>
  <c r="F8" i="34"/>
  <c r="B9" i="34"/>
  <c r="E9" i="34"/>
  <c r="F9" i="34"/>
  <c r="C282" i="36" l="1"/>
  <c r="D282" i="36"/>
  <c r="E282" i="36"/>
  <c r="E410" i="35" l="1"/>
  <c r="F410" i="35"/>
  <c r="C195" i="36"/>
  <c r="E195" i="36"/>
  <c r="C98" i="36" l="1"/>
  <c r="E98" i="36"/>
  <c r="C196" i="36" l="1"/>
  <c r="E196" i="36"/>
  <c r="C197" i="36"/>
  <c r="E197" i="36"/>
  <c r="F40" i="14" l="1"/>
  <c r="F36" i="14"/>
  <c r="F37" i="14"/>
  <c r="F38" i="14"/>
  <c r="F101" i="14"/>
  <c r="F100" i="14"/>
  <c r="G100" i="14" s="1"/>
  <c r="F93" i="14"/>
  <c r="G93" i="14" s="1"/>
  <c r="H93" i="14"/>
  <c r="H100" i="14"/>
  <c r="C286" i="36"/>
  <c r="E286" i="36"/>
  <c r="C257" i="36"/>
  <c r="E257" i="36"/>
  <c r="C258" i="36"/>
  <c r="E258" i="36"/>
  <c r="C202" i="36"/>
  <c r="E202" i="36"/>
  <c r="C168" i="36"/>
  <c r="E168" i="36"/>
  <c r="C169" i="36"/>
  <c r="E169" i="36"/>
  <c r="C170" i="36"/>
  <c r="E170" i="36"/>
  <c r="C198" i="36"/>
  <c r="E198" i="36"/>
  <c r="C199" i="36"/>
  <c r="E199" i="36"/>
  <c r="C104" i="36"/>
  <c r="E104" i="36"/>
  <c r="C47" i="36"/>
  <c r="E47" i="36"/>
  <c r="C99" i="36"/>
  <c r="E99" i="36"/>
  <c r="C101" i="36"/>
  <c r="E101" i="36"/>
  <c r="F66" i="14"/>
  <c r="F59" i="14"/>
  <c r="F60" i="14"/>
  <c r="F61" i="14"/>
  <c r="F62" i="14"/>
  <c r="F63" i="14"/>
  <c r="F54" i="14"/>
  <c r="F23" i="14"/>
  <c r="F112" i="14"/>
  <c r="G112" i="14" s="1"/>
  <c r="H112" i="14"/>
  <c r="F67" i="14" l="1"/>
  <c r="G68" i="7"/>
  <c r="G42" i="7" l="1"/>
  <c r="F42" i="7"/>
  <c r="F41" i="7"/>
  <c r="F59" i="7"/>
  <c r="G61" i="14"/>
  <c r="H61" i="14"/>
  <c r="G62" i="14"/>
  <c r="H62" i="14"/>
  <c r="G63" i="14"/>
  <c r="H63" i="14"/>
  <c r="F29" i="14"/>
  <c r="G29" i="14" s="1"/>
  <c r="H29" i="14"/>
  <c r="G36" i="14"/>
  <c r="H36" i="14"/>
  <c r="G37" i="14"/>
  <c r="H37" i="14"/>
  <c r="G38" i="14"/>
  <c r="H38" i="14"/>
  <c r="G114" i="14"/>
  <c r="H114" i="14"/>
  <c r="H3" i="14"/>
  <c r="C8" i="36"/>
  <c r="E8" i="36"/>
  <c r="I15" i="26" l="1"/>
  <c r="I16" i="26"/>
  <c r="I17" i="26"/>
  <c r="I63" i="26"/>
  <c r="I64" i="26"/>
  <c r="I65" i="26"/>
  <c r="I66" i="26"/>
  <c r="I67" i="26"/>
  <c r="I68" i="26"/>
  <c r="C15" i="26"/>
  <c r="E15" i="26"/>
  <c r="C16" i="26"/>
  <c r="D16" i="26"/>
  <c r="E16" i="26"/>
  <c r="F16" i="26"/>
  <c r="G16" i="26"/>
  <c r="C17" i="26"/>
  <c r="E17" i="26"/>
  <c r="C63" i="26"/>
  <c r="E63" i="26"/>
  <c r="C64" i="26"/>
  <c r="E64" i="26"/>
  <c r="C65" i="26"/>
  <c r="E65" i="26"/>
  <c r="C66" i="26"/>
  <c r="E66" i="26"/>
  <c r="C67" i="26"/>
  <c r="E67" i="26"/>
  <c r="F67" i="26"/>
  <c r="G67" i="26"/>
  <c r="C68" i="26"/>
  <c r="E68" i="26"/>
  <c r="B133" i="19"/>
  <c r="C133" i="19"/>
  <c r="D133" i="19"/>
  <c r="E133" i="19"/>
  <c r="F133" i="19"/>
  <c r="G133" i="19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2" i="3"/>
  <c r="D3" i="30"/>
  <c r="D4" i="30"/>
  <c r="D5" i="30"/>
  <c r="D6" i="30"/>
  <c r="D7" i="30"/>
  <c r="D8" i="30"/>
  <c r="D9" i="30"/>
  <c r="D14" i="30"/>
  <c r="D15" i="30"/>
  <c r="D26" i="30"/>
  <c r="D27" i="30"/>
  <c r="D28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F107" i="14"/>
  <c r="F92" i="14"/>
  <c r="F77" i="14"/>
  <c r="F76" i="14"/>
  <c r="F73" i="14"/>
  <c r="F71" i="14"/>
  <c r="F50" i="14"/>
  <c r="F55" i="14" s="1"/>
  <c r="F28" i="14"/>
  <c r="F41" i="14" s="1"/>
  <c r="F15" i="14"/>
  <c r="F14" i="14"/>
  <c r="F8" i="14"/>
  <c r="F7" i="14"/>
  <c r="F6" i="14"/>
  <c r="F5" i="14"/>
  <c r="F4" i="14"/>
  <c r="F3" i="14"/>
  <c r="F2" i="14"/>
  <c r="C40" i="2"/>
  <c r="E40" i="2"/>
  <c r="C16" i="10"/>
  <c r="C71" i="10" s="1"/>
  <c r="H52" i="37"/>
  <c r="H53" i="37"/>
  <c r="H54" i="37"/>
  <c r="H119" i="37"/>
  <c r="H120" i="37"/>
  <c r="H121" i="37"/>
  <c r="H122" i="37"/>
  <c r="H123" i="37"/>
  <c r="F30" i="7"/>
  <c r="G30" i="7"/>
  <c r="F36" i="7"/>
  <c r="G36" i="7"/>
  <c r="F37" i="7"/>
  <c r="G37" i="7"/>
  <c r="G41" i="7"/>
  <c r="G66" i="26"/>
  <c r="K119" i="37" l="1"/>
  <c r="I119" i="37"/>
  <c r="I53" i="37"/>
  <c r="K53" i="37"/>
  <c r="K123" i="37"/>
  <c r="I123" i="37"/>
  <c r="K122" i="37"/>
  <c r="I122" i="37"/>
  <c r="I120" i="37"/>
  <c r="K120" i="37"/>
  <c r="I54" i="37"/>
  <c r="K54" i="37"/>
  <c r="I52" i="37"/>
  <c r="K52" i="37"/>
  <c r="K121" i="37"/>
  <c r="I121" i="37"/>
  <c r="F78" i="14"/>
  <c r="D197" i="36"/>
  <c r="F66" i="26"/>
  <c r="J67" i="26"/>
  <c r="J66" i="26"/>
  <c r="J16" i="26"/>
  <c r="H133" i="19"/>
  <c r="J122" i="37" l="1"/>
  <c r="J53" i="37"/>
  <c r="J125" i="37"/>
  <c r="J120" i="37"/>
  <c r="J119" i="37"/>
  <c r="J121" i="37"/>
  <c r="J54" i="37"/>
  <c r="J52" i="37"/>
  <c r="C32" i="19"/>
  <c r="E32" i="19"/>
  <c r="H32" i="19"/>
  <c r="C33" i="19"/>
  <c r="H33" i="19"/>
  <c r="C34" i="19"/>
  <c r="E34" i="19"/>
  <c r="H34" i="19"/>
  <c r="C35" i="19"/>
  <c r="H35" i="19"/>
  <c r="C36" i="19"/>
  <c r="H36" i="19"/>
  <c r="C37" i="19"/>
  <c r="H37" i="19"/>
  <c r="J126" i="37" l="1"/>
  <c r="E33" i="19"/>
  <c r="G33" i="19" s="1"/>
  <c r="I33" i="19" s="1"/>
  <c r="G32" i="19"/>
  <c r="I32" i="19" s="1"/>
  <c r="G34" i="19"/>
  <c r="I34" i="19" s="1"/>
  <c r="C86" i="19" l="1"/>
  <c r="H86" i="19"/>
  <c r="C87" i="19"/>
  <c r="H87" i="19"/>
  <c r="C128" i="19"/>
  <c r="C127" i="19"/>
  <c r="C116" i="19"/>
  <c r="C117" i="19"/>
  <c r="C118" i="19"/>
  <c r="C112" i="19"/>
  <c r="E128" i="19"/>
  <c r="E123" i="19"/>
  <c r="E122" i="19"/>
  <c r="E118" i="19"/>
  <c r="E109" i="19"/>
  <c r="E107" i="19"/>
  <c r="E106" i="19"/>
  <c r="E101" i="19"/>
  <c r="E100" i="19"/>
  <c r="E99" i="19"/>
  <c r="E98" i="19"/>
  <c r="E97" i="19"/>
  <c r="E96" i="19"/>
  <c r="E95" i="19"/>
  <c r="E94" i="19"/>
  <c r="E93" i="19"/>
  <c r="E91" i="19"/>
  <c r="E90" i="19"/>
  <c r="E89" i="19"/>
  <c r="E88" i="19"/>
  <c r="E85" i="19"/>
  <c r="E84" i="19"/>
  <c r="E83" i="19"/>
  <c r="E82" i="19"/>
  <c r="E81" i="19"/>
  <c r="E80" i="19"/>
  <c r="E78" i="19"/>
  <c r="E77" i="19"/>
  <c r="E76" i="19"/>
  <c r="E75" i="19"/>
  <c r="E73" i="19"/>
  <c r="E71" i="19"/>
  <c r="E68" i="19"/>
  <c r="E66" i="19"/>
  <c r="E65" i="19"/>
  <c r="E64" i="19"/>
  <c r="E62" i="19"/>
  <c r="E58" i="19"/>
  <c r="E55" i="19"/>
  <c r="E54" i="19"/>
  <c r="E52" i="19"/>
  <c r="E51" i="19"/>
  <c r="E48" i="19"/>
  <c r="E42" i="19"/>
  <c r="E40" i="19"/>
  <c r="E39" i="19"/>
  <c r="E31" i="19"/>
  <c r="E23" i="19"/>
  <c r="E22" i="19"/>
  <c r="E21" i="19"/>
  <c r="C107" i="19"/>
  <c r="C108" i="19"/>
  <c r="C109" i="19"/>
  <c r="C110" i="19"/>
  <c r="C111" i="19"/>
  <c r="C106" i="19"/>
  <c r="C102" i="19"/>
  <c r="C75" i="19"/>
  <c r="H75" i="19"/>
  <c r="C76" i="19"/>
  <c r="H76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7" i="19"/>
  <c r="C78" i="19"/>
  <c r="C79" i="19"/>
  <c r="C80" i="19"/>
  <c r="C81" i="19"/>
  <c r="C82" i="19"/>
  <c r="C83" i="19"/>
  <c r="C84" i="19"/>
  <c r="C85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62" i="19"/>
  <c r="C58" i="19"/>
  <c r="C38" i="19"/>
  <c r="C39" i="19"/>
  <c r="C40" i="19"/>
  <c r="C41" i="19"/>
  <c r="C42" i="19"/>
  <c r="C47" i="19"/>
  <c r="C48" i="19"/>
  <c r="C51" i="19"/>
  <c r="C52" i="19"/>
  <c r="C53" i="19"/>
  <c r="C54" i="19"/>
  <c r="C55" i="19"/>
  <c r="C56" i="19"/>
  <c r="C57" i="19"/>
  <c r="C22" i="19"/>
  <c r="C23" i="19"/>
  <c r="C27" i="19"/>
  <c r="C31" i="19"/>
  <c r="C21" i="19"/>
  <c r="F40" i="2"/>
  <c r="F95" i="2" s="1"/>
  <c r="L12" i="2"/>
  <c r="M12" i="2"/>
  <c r="N12" i="2"/>
  <c r="L13" i="2"/>
  <c r="M13" i="2"/>
  <c r="G12" i="2"/>
  <c r="H12" i="2"/>
  <c r="B7" i="2"/>
  <c r="B65" i="13"/>
  <c r="C65" i="13"/>
  <c r="D65" i="13"/>
  <c r="F65" i="13"/>
  <c r="G65" i="13"/>
  <c r="H65" i="13"/>
  <c r="B66" i="13"/>
  <c r="C66" i="13"/>
  <c r="D66" i="13"/>
  <c r="F66" i="13"/>
  <c r="G66" i="13"/>
  <c r="H66" i="13"/>
  <c r="B67" i="13"/>
  <c r="C67" i="13"/>
  <c r="D67" i="13"/>
  <c r="F67" i="13"/>
  <c r="G67" i="13"/>
  <c r="H67" i="13"/>
  <c r="B68" i="13"/>
  <c r="C68" i="13"/>
  <c r="D68" i="13"/>
  <c r="F68" i="13"/>
  <c r="G68" i="13"/>
  <c r="H68" i="13"/>
  <c r="B69" i="13"/>
  <c r="C69" i="13"/>
  <c r="D69" i="13"/>
  <c r="F69" i="13"/>
  <c r="G69" i="13"/>
  <c r="H69" i="13"/>
  <c r="B70" i="13"/>
  <c r="C70" i="13"/>
  <c r="D70" i="13"/>
  <c r="F70" i="13"/>
  <c r="G70" i="13"/>
  <c r="H70" i="13"/>
  <c r="B71" i="13"/>
  <c r="C71" i="13"/>
  <c r="D71" i="13"/>
  <c r="F71" i="13"/>
  <c r="G71" i="13"/>
  <c r="H71" i="13"/>
  <c r="B72" i="13"/>
  <c r="C72" i="13"/>
  <c r="D72" i="13"/>
  <c r="F72" i="13"/>
  <c r="G72" i="13"/>
  <c r="H72" i="13"/>
  <c r="E71" i="13" l="1"/>
  <c r="G75" i="19"/>
  <c r="I75" i="19" s="1"/>
  <c r="G76" i="19"/>
  <c r="I76" i="19" s="1"/>
  <c r="K95" i="2"/>
  <c r="I70" i="13"/>
  <c r="I67" i="13"/>
  <c r="E68" i="13"/>
  <c r="E65" i="13"/>
  <c r="I66" i="13"/>
  <c r="E66" i="13"/>
  <c r="E70" i="13"/>
  <c r="I65" i="13"/>
  <c r="E69" i="13"/>
  <c r="I69" i="13"/>
  <c r="I72" i="13"/>
  <c r="I71" i="13"/>
  <c r="I68" i="13"/>
  <c r="E67" i="13"/>
  <c r="E72" i="13"/>
  <c r="H73" i="14"/>
  <c r="G76" i="14"/>
  <c r="H76" i="14"/>
  <c r="H77" i="14"/>
  <c r="G60" i="14"/>
  <c r="H60" i="14"/>
  <c r="H66" i="14"/>
  <c r="H15" i="14"/>
  <c r="H16" i="14"/>
  <c r="H23" i="14"/>
  <c r="H14" i="14"/>
  <c r="H101" i="14"/>
  <c r="H54" i="14"/>
  <c r="G64" i="26"/>
  <c r="J64" i="26" s="1"/>
  <c r="H40" i="14"/>
  <c r="G61" i="7" l="1"/>
  <c r="F61" i="7"/>
  <c r="F64" i="26" l="1"/>
  <c r="E285" i="36" l="1"/>
  <c r="E284" i="36"/>
  <c r="C285" i="36"/>
  <c r="C284" i="36"/>
  <c r="E256" i="36"/>
  <c r="C256" i="36"/>
  <c r="E201" i="36"/>
  <c r="C201" i="36"/>
  <c r="C255" i="36" s="1"/>
  <c r="E167" i="36"/>
  <c r="C167" i="36"/>
  <c r="E103" i="36"/>
  <c r="C103" i="36"/>
  <c r="E46" i="36"/>
  <c r="C46" i="36"/>
  <c r="E4" i="36"/>
  <c r="E5" i="36"/>
  <c r="E3" i="36"/>
  <c r="C4" i="36"/>
  <c r="C5" i="36"/>
  <c r="C3" i="36"/>
  <c r="E265" i="35"/>
  <c r="C45" i="36" l="1"/>
  <c r="E402" i="35"/>
  <c r="E193" i="35"/>
  <c r="E28" i="35"/>
  <c r="E36" i="35" s="1"/>
  <c r="E147" i="35"/>
  <c r="E159" i="35" s="1"/>
  <c r="E522" i="35"/>
  <c r="E82" i="35"/>
  <c r="E444" i="35"/>
  <c r="E435" i="35"/>
  <c r="E440" i="35" l="1"/>
  <c r="E494" i="35" s="1"/>
  <c r="E216" i="35"/>
  <c r="E257" i="35" s="1"/>
  <c r="H38" i="19"/>
  <c r="H39" i="19"/>
  <c r="E47" i="19"/>
  <c r="E108" i="19"/>
  <c r="E79" i="19"/>
  <c r="D66" i="26"/>
  <c r="D67" i="26"/>
  <c r="E210" i="35" l="1"/>
  <c r="D202" i="36"/>
  <c r="D196" i="36"/>
  <c r="D258" i="36"/>
  <c r="E41" i="19"/>
  <c r="E102" i="19"/>
  <c r="E35" i="19"/>
  <c r="G35" i="19" s="1"/>
  <c r="I35" i="19" s="1"/>
  <c r="E57" i="19"/>
  <c r="E112" i="19"/>
  <c r="D64" i="26"/>
  <c r="D99" i="36" l="1"/>
  <c r="I12" i="2"/>
  <c r="F45" i="35"/>
  <c r="D98" i="36"/>
  <c r="D257" i="36"/>
  <c r="G65" i="26"/>
  <c r="J65" i="26" s="1"/>
  <c r="D170" i="36"/>
  <c r="F72" i="35" l="1"/>
  <c r="E74" i="19"/>
  <c r="F265" i="35"/>
  <c r="F522" i="35"/>
  <c r="F435" i="35"/>
  <c r="M3" i="4"/>
  <c r="M4" i="4"/>
  <c r="G3" i="10"/>
  <c r="D71" i="10" l="1"/>
  <c r="M11" i="10"/>
  <c r="F440" i="35"/>
  <c r="F402" i="35"/>
  <c r="F65" i="26"/>
  <c r="E70" i="19"/>
  <c r="F2" i="36" l="1"/>
  <c r="H1" i="35"/>
  <c r="F272" i="36" l="1"/>
  <c r="F273" i="36"/>
  <c r="F274" i="36"/>
  <c r="F275" i="36"/>
  <c r="H16" i="35"/>
  <c r="H136" i="35"/>
  <c r="H137" i="35"/>
  <c r="H138" i="35"/>
  <c r="H139" i="35"/>
  <c r="F229" i="36"/>
  <c r="F228" i="36"/>
  <c r="F227" i="36"/>
  <c r="F230" i="36"/>
  <c r="F73" i="36"/>
  <c r="F72" i="36"/>
  <c r="F74" i="36"/>
  <c r="F75" i="36"/>
  <c r="H512" i="35"/>
  <c r="H511" i="35"/>
  <c r="F70" i="36"/>
  <c r="F69" i="36"/>
  <c r="F71" i="36"/>
  <c r="F85" i="36"/>
  <c r="F84" i="36"/>
  <c r="F86" i="36"/>
  <c r="H335" i="35"/>
  <c r="H336" i="35"/>
  <c r="H337" i="35"/>
  <c r="F245" i="36"/>
  <c r="F246" i="36"/>
  <c r="F247" i="36"/>
  <c r="F248" i="36"/>
  <c r="F90" i="36"/>
  <c r="F94" i="36"/>
  <c r="F89" i="36"/>
  <c r="F88" i="36"/>
  <c r="F91" i="36"/>
  <c r="F92" i="36"/>
  <c r="F93" i="36"/>
  <c r="H419" i="35"/>
  <c r="H418" i="35"/>
  <c r="H420" i="35"/>
  <c r="F266" i="36"/>
  <c r="F267" i="36"/>
  <c r="F268" i="36"/>
  <c r="F269" i="36"/>
  <c r="H225" i="35"/>
  <c r="H224" i="35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H87" i="35"/>
  <c r="H86" i="35"/>
  <c r="H223" i="35"/>
  <c r="F62" i="36"/>
  <c r="F61" i="36"/>
  <c r="F60" i="36"/>
  <c r="H514" i="35"/>
  <c r="H513" i="35"/>
  <c r="F262" i="36"/>
  <c r="F263" i="36"/>
  <c r="F264" i="36"/>
  <c r="F265" i="36"/>
  <c r="H222" i="35"/>
  <c r="H226" i="35"/>
  <c r="H176" i="35"/>
  <c r="H177" i="35"/>
  <c r="H178" i="35"/>
  <c r="H362" i="35"/>
  <c r="H363" i="35"/>
  <c r="H364" i="35"/>
  <c r="H365" i="35"/>
  <c r="F154" i="36"/>
  <c r="F155" i="36"/>
  <c r="F157" i="36"/>
  <c r="F153" i="36"/>
  <c r="F158" i="36"/>
  <c r="F152" i="36"/>
  <c r="F156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6" i="36"/>
  <c r="F231" i="36"/>
  <c r="F232" i="36"/>
  <c r="F233" i="36"/>
  <c r="F234" i="36"/>
  <c r="F236" i="36"/>
  <c r="F237" i="36"/>
  <c r="F238" i="36"/>
  <c r="F241" i="36"/>
  <c r="F243" i="36"/>
  <c r="F249" i="36"/>
  <c r="F251" i="36"/>
  <c r="F253" i="36"/>
  <c r="F225" i="36"/>
  <c r="F235" i="36"/>
  <c r="F239" i="36"/>
  <c r="F240" i="36"/>
  <c r="F242" i="36"/>
  <c r="F244" i="36"/>
  <c r="F250" i="36"/>
  <c r="F252" i="36"/>
  <c r="F254" i="36"/>
  <c r="F164" i="36"/>
  <c r="F165" i="36"/>
  <c r="F190" i="36"/>
  <c r="F192" i="36"/>
  <c r="F187" i="36"/>
  <c r="F191" i="36"/>
  <c r="F188" i="36"/>
  <c r="F189" i="36"/>
  <c r="F50" i="36"/>
  <c r="F52" i="36"/>
  <c r="F56" i="36"/>
  <c r="F58" i="36"/>
  <c r="F49" i="36"/>
  <c r="F53" i="36"/>
  <c r="F55" i="36"/>
  <c r="F48" i="36"/>
  <c r="F51" i="36"/>
  <c r="F54" i="36"/>
  <c r="F57" i="36"/>
  <c r="F79" i="36"/>
  <c r="F78" i="36"/>
  <c r="F77" i="36"/>
  <c r="H551" i="35"/>
  <c r="H556" i="35"/>
  <c r="H553" i="35"/>
  <c r="H554" i="35"/>
  <c r="H558" i="35"/>
  <c r="H555" i="35"/>
  <c r="H552" i="35"/>
  <c r="H557" i="35"/>
  <c r="H370" i="35"/>
  <c r="H371" i="35"/>
  <c r="H373" i="35"/>
  <c r="H376" i="35"/>
  <c r="H374" i="35"/>
  <c r="H372" i="35"/>
  <c r="H375" i="35"/>
  <c r="H358" i="35"/>
  <c r="H357" i="35"/>
  <c r="H268" i="35"/>
  <c r="H267" i="35"/>
  <c r="H162" i="35"/>
  <c r="H163" i="35"/>
  <c r="H164" i="35"/>
  <c r="H187" i="35"/>
  <c r="H186" i="35"/>
  <c r="H200" i="35"/>
  <c r="H199" i="35"/>
  <c r="H201" i="35"/>
  <c r="H361" i="35"/>
  <c r="H157" i="35"/>
  <c r="H179" i="35"/>
  <c r="F83" i="36"/>
  <c r="F82" i="36"/>
  <c r="F271" i="36"/>
  <c r="F270" i="36"/>
  <c r="F67" i="36"/>
  <c r="F66" i="36"/>
  <c r="F68" i="36"/>
  <c r="F65" i="36"/>
  <c r="H54" i="35"/>
  <c r="H53" i="35"/>
  <c r="F276" i="36"/>
  <c r="H308" i="35"/>
  <c r="H307" i="35"/>
  <c r="F64" i="36"/>
  <c r="H360" i="35"/>
  <c r="H359" i="35"/>
  <c r="F76" i="36"/>
  <c r="F80" i="36"/>
  <c r="H189" i="35"/>
  <c r="H188" i="35"/>
  <c r="H339" i="35"/>
  <c r="H338" i="35"/>
  <c r="H165" i="35"/>
  <c r="H166" i="35"/>
  <c r="H244" i="35"/>
  <c r="F87" i="36"/>
  <c r="F261" i="36"/>
  <c r="H366" i="35"/>
  <c r="F81" i="36"/>
  <c r="F95" i="36"/>
  <c r="F63" i="36"/>
  <c r="H190" i="35"/>
  <c r="H191" i="35"/>
  <c r="H192" i="35"/>
  <c r="H175" i="35"/>
  <c r="H438" i="35"/>
  <c r="H439" i="35"/>
  <c r="H180" i="35"/>
  <c r="H181" i="35"/>
  <c r="H167" i="35"/>
  <c r="H168" i="35"/>
  <c r="H169" i="35"/>
  <c r="H248" i="35"/>
  <c r="H249" i="35" s="1"/>
  <c r="H368" i="35"/>
  <c r="H367" i="35"/>
  <c r="H239" i="35"/>
  <c r="H240" i="35"/>
  <c r="H134" i="35"/>
  <c r="H135" i="35"/>
  <c r="H151" i="35"/>
  <c r="H152" i="35"/>
  <c r="H334" i="35"/>
  <c r="F314" i="36"/>
  <c r="F315" i="36"/>
  <c r="F313" i="36"/>
  <c r="H15" i="35"/>
  <c r="H17" i="35" s="1"/>
  <c r="H320" i="35"/>
  <c r="F302" i="36"/>
  <c r="F301" i="36"/>
  <c r="F303" i="36"/>
  <c r="H133" i="35"/>
  <c r="H132" i="35"/>
  <c r="H140" i="35"/>
  <c r="F312" i="36"/>
  <c r="F311" i="36"/>
  <c r="F304" i="36"/>
  <c r="F316" i="36"/>
  <c r="F317" i="36"/>
  <c r="H306" i="35"/>
  <c r="H9" i="35"/>
  <c r="H10" i="35"/>
  <c r="H508" i="35"/>
  <c r="H509" i="35"/>
  <c r="H510" i="35"/>
  <c r="H4" i="35"/>
  <c r="H5" i="35"/>
  <c r="H6" i="35"/>
  <c r="F100" i="36"/>
  <c r="F159" i="36"/>
  <c r="F160" i="36"/>
  <c r="F161" i="36"/>
  <c r="H92" i="35"/>
  <c r="H93" i="35"/>
  <c r="H486" i="35"/>
  <c r="F310" i="36"/>
  <c r="F309" i="36"/>
  <c r="H491" i="35"/>
  <c r="H490" i="35"/>
  <c r="H7" i="35"/>
  <c r="H8" i="35"/>
  <c r="F305" i="36"/>
  <c r="H313" i="35"/>
  <c r="H302" i="35"/>
  <c r="H235" i="35"/>
  <c r="F320" i="36"/>
  <c r="F321" i="36"/>
  <c r="F318" i="36"/>
  <c r="F306" i="36"/>
  <c r="F307" i="36"/>
  <c r="F297" i="36"/>
  <c r="F295" i="36"/>
  <c r="F296" i="36"/>
  <c r="F298" i="36"/>
  <c r="H305" i="35"/>
  <c r="H309" i="35"/>
  <c r="H485" i="35"/>
  <c r="H141" i="35"/>
  <c r="H33" i="35"/>
  <c r="F292" i="36"/>
  <c r="F294" i="36"/>
  <c r="F293" i="36"/>
  <c r="H63" i="35"/>
  <c r="H62" i="35"/>
  <c r="H182" i="35"/>
  <c r="H241" i="35"/>
  <c r="F299" i="36"/>
  <c r="F300" i="36"/>
  <c r="H515" i="35"/>
  <c r="H52" i="35"/>
  <c r="H47" i="35"/>
  <c r="H49" i="35"/>
  <c r="H48" i="35"/>
  <c r="H301" i="35"/>
  <c r="H25" i="35"/>
  <c r="H26" i="35"/>
  <c r="F291" i="36"/>
  <c r="H61" i="35"/>
  <c r="H479" i="35"/>
  <c r="H480" i="35" s="1"/>
  <c r="H64" i="35"/>
  <c r="H65" i="35"/>
  <c r="H312" i="35"/>
  <c r="H316" i="35"/>
  <c r="H234" i="35"/>
  <c r="H507" i="35"/>
  <c r="H516" i="35"/>
  <c r="H197" i="35"/>
  <c r="H198" i="35"/>
  <c r="H203" i="35"/>
  <c r="H202" i="35"/>
  <c r="H96" i="35"/>
  <c r="H97" i="35"/>
  <c r="H98" i="35"/>
  <c r="H99" i="35"/>
  <c r="H100" i="35"/>
  <c r="H67" i="35"/>
  <c r="H66" i="35"/>
  <c r="H238" i="35"/>
  <c r="H60" i="35"/>
  <c r="H174" i="35"/>
  <c r="H70" i="35"/>
  <c r="H69" i="35"/>
  <c r="H50" i="35"/>
  <c r="H319" i="35"/>
  <c r="H482" i="35"/>
  <c r="H483" i="35" s="1"/>
  <c r="H432" i="35"/>
  <c r="H433" i="35"/>
  <c r="H208" i="35"/>
  <c r="H207" i="35"/>
  <c r="H447" i="35"/>
  <c r="H448" i="35"/>
  <c r="H413" i="35"/>
  <c r="H245" i="35"/>
  <c r="H206" i="35"/>
  <c r="H351" i="35"/>
  <c r="H352" i="35"/>
  <c r="H492" i="35"/>
  <c r="H68" i="35"/>
  <c r="H29" i="35"/>
  <c r="H30" i="35" s="1"/>
  <c r="H427" i="35"/>
  <c r="H103" i="35"/>
  <c r="H107" i="35"/>
  <c r="H105" i="35"/>
  <c r="H106" i="35"/>
  <c r="H104" i="35"/>
  <c r="H356" i="35"/>
  <c r="H102" i="35"/>
  <c r="H349" i="35"/>
  <c r="H350" i="35"/>
  <c r="H353" i="35"/>
  <c r="H354" i="35"/>
  <c r="H243" i="35"/>
  <c r="H59" i="35"/>
  <c r="F289" i="36"/>
  <c r="F290" i="36"/>
  <c r="H46" i="35"/>
  <c r="H517" i="35"/>
  <c r="F308" i="36"/>
  <c r="H506" i="35"/>
  <c r="H449" i="35"/>
  <c r="H446" i="35"/>
  <c r="F288" i="36"/>
  <c r="F287" i="36"/>
  <c r="F184" i="36"/>
  <c r="F185" i="36"/>
  <c r="F186" i="36"/>
  <c r="H463" i="35"/>
  <c r="H464" i="35"/>
  <c r="H445" i="35"/>
  <c r="H451" i="35"/>
  <c r="H452" i="35"/>
  <c r="H453" i="35"/>
  <c r="H454" i="35"/>
  <c r="H456" i="35"/>
  <c r="H457" i="35"/>
  <c r="H458" i="35"/>
  <c r="H459" i="35"/>
  <c r="H460" i="35"/>
  <c r="H461" i="35"/>
  <c r="H462" i="35"/>
  <c r="H465" i="35"/>
  <c r="H466" i="35"/>
  <c r="H468" i="35"/>
  <c r="H469" i="35"/>
  <c r="H470" i="35"/>
  <c r="H471" i="35"/>
  <c r="H472" i="35"/>
  <c r="H473" i="35"/>
  <c r="H474" i="35"/>
  <c r="H475" i="35"/>
  <c r="H476" i="35"/>
  <c r="H477" i="35"/>
  <c r="H489" i="35"/>
  <c r="H496" i="35"/>
  <c r="H497" i="35"/>
  <c r="H498" i="35"/>
  <c r="H499" i="35"/>
  <c r="H500" i="35"/>
  <c r="H501" i="35"/>
  <c r="H502" i="35"/>
  <c r="H503" i="35"/>
  <c r="H504" i="35"/>
  <c r="H520" i="35"/>
  <c r="H521" i="35"/>
  <c r="F59" i="36"/>
  <c r="H205" i="35"/>
  <c r="H57" i="35"/>
  <c r="H58" i="35"/>
  <c r="H32" i="35"/>
  <c r="H34" i="35"/>
  <c r="H254" i="35"/>
  <c r="F319" i="36"/>
  <c r="H150" i="35"/>
  <c r="H153" i="35"/>
  <c r="H154" i="35"/>
  <c r="H340" i="35"/>
  <c r="H85" i="35"/>
  <c r="H84" i="35"/>
  <c r="H280" i="35"/>
  <c r="H281" i="35"/>
  <c r="H282" i="35"/>
  <c r="H540" i="35"/>
  <c r="H548" i="35"/>
  <c r="H547" i="35"/>
  <c r="H227" i="35"/>
  <c r="H228" i="35"/>
  <c r="H344" i="35"/>
  <c r="H525" i="35"/>
  <c r="H88" i="35"/>
  <c r="H76" i="35"/>
  <c r="H77" i="35"/>
  <c r="H343" i="35"/>
  <c r="H41" i="35"/>
  <c r="F15" i="36"/>
  <c r="F16" i="36"/>
  <c r="F17" i="36"/>
  <c r="F18" i="36"/>
  <c r="F322" i="36"/>
  <c r="H262" i="35"/>
  <c r="H261" i="35"/>
  <c r="H43" i="35"/>
  <c r="F179" i="36"/>
  <c r="F180" i="36"/>
  <c r="F181" i="36"/>
  <c r="F182" i="36"/>
  <c r="H443" i="35"/>
  <c r="H442" i="35"/>
  <c r="H274" i="35"/>
  <c r="H214" i="35"/>
  <c r="H213" i="35"/>
  <c r="F11" i="36"/>
  <c r="F12" i="36"/>
  <c r="F13" i="36"/>
  <c r="F14" i="36"/>
  <c r="H412" i="35"/>
  <c r="H269" i="35"/>
  <c r="F147" i="36"/>
  <c r="F148" i="36"/>
  <c r="F149" i="36"/>
  <c r="F10" i="36"/>
  <c r="H404" i="35"/>
  <c r="H405" i="35"/>
  <c r="H406" i="35"/>
  <c r="F146" i="36"/>
  <c r="H79" i="35"/>
  <c r="H78" i="35"/>
  <c r="H327" i="35"/>
  <c r="H538" i="35"/>
  <c r="H539" i="35"/>
  <c r="H537" i="35"/>
  <c r="H126" i="35"/>
  <c r="H128" i="35"/>
  <c r="H127" i="35"/>
  <c r="H391" i="35"/>
  <c r="H392" i="35"/>
  <c r="H534" i="35"/>
  <c r="H533" i="35"/>
  <c r="H270" i="35"/>
  <c r="F19" i="36"/>
  <c r="F20" i="36"/>
  <c r="F21" i="36"/>
  <c r="F22" i="36"/>
  <c r="H260" i="35"/>
  <c r="H44" i="35"/>
  <c r="H42" i="35"/>
  <c r="H421" i="35"/>
  <c r="F151" i="36"/>
  <c r="H80" i="35"/>
  <c r="H81" i="35"/>
  <c r="H19" i="35"/>
  <c r="H20" i="35" s="1"/>
  <c r="F31" i="36"/>
  <c r="H40" i="35"/>
  <c r="F162" i="36"/>
  <c r="H549" i="35"/>
  <c r="F7" i="36"/>
  <c r="F6" i="36"/>
  <c r="H407" i="35"/>
  <c r="H341" i="35"/>
  <c r="H546" i="35"/>
  <c r="F23" i="36"/>
  <c r="H382" i="35"/>
  <c r="H381" i="35"/>
  <c r="H75" i="35"/>
  <c r="H408" i="35"/>
  <c r="H409" i="35"/>
  <c r="F150" i="36"/>
  <c r="H293" i="35"/>
  <c r="H292" i="35"/>
  <c r="F183" i="36"/>
  <c r="F173" i="36"/>
  <c r="F172" i="36"/>
  <c r="F24" i="36"/>
  <c r="F26" i="36"/>
  <c r="F25" i="36"/>
  <c r="H323" i="35"/>
  <c r="F9" i="36"/>
  <c r="H297" i="35"/>
  <c r="H283" i="35"/>
  <c r="H284" i="35"/>
  <c r="F178" i="36"/>
  <c r="H294" i="35"/>
  <c r="H295" i="35"/>
  <c r="H296" i="35"/>
  <c r="H119" i="35"/>
  <c r="H326" i="35"/>
  <c r="H328" i="35"/>
  <c r="H215" i="35"/>
  <c r="H156" i="35"/>
  <c r="H332" i="35"/>
  <c r="H333" i="35"/>
  <c r="H325" i="35"/>
  <c r="H252" i="35"/>
  <c r="H253" i="35"/>
  <c r="H255" i="35"/>
  <c r="H414" i="35"/>
  <c r="H131" i="35"/>
  <c r="H266" i="35"/>
  <c r="H171" i="35"/>
  <c r="H172" i="35" s="1"/>
  <c r="F27" i="36"/>
  <c r="F29" i="36"/>
  <c r="F32" i="36"/>
  <c r="F28" i="36"/>
  <c r="F30" i="36"/>
  <c r="H545" i="35"/>
  <c r="H529" i="35"/>
  <c r="H530" i="35"/>
  <c r="H531" i="35"/>
  <c r="H532" i="35"/>
  <c r="H535" i="35"/>
  <c r="H536" i="35"/>
  <c r="H541" i="35"/>
  <c r="H542" i="35"/>
  <c r="H543" i="35"/>
  <c r="H523" i="35"/>
  <c r="H527" i="35"/>
  <c r="H526" i="35"/>
  <c r="H524" i="35"/>
  <c r="H441" i="35"/>
  <c r="H437" i="35"/>
  <c r="H431" i="35"/>
  <c r="H434" i="35"/>
  <c r="H416" i="35"/>
  <c r="H417" i="35"/>
  <c r="H422" i="35"/>
  <c r="H423" i="35"/>
  <c r="H424" i="35"/>
  <c r="H411" i="35"/>
  <c r="H403" i="35"/>
  <c r="H401" i="35"/>
  <c r="H394" i="35"/>
  <c r="H395" i="35"/>
  <c r="H396" i="35"/>
  <c r="H397" i="35"/>
  <c r="H398" i="35"/>
  <c r="H399" i="35"/>
  <c r="H390" i="35"/>
  <c r="H384" i="35"/>
  <c r="H387" i="35"/>
  <c r="H386" i="35"/>
  <c r="H385" i="35"/>
  <c r="H388" i="35"/>
  <c r="H380" i="35"/>
  <c r="H322" i="35"/>
  <c r="H288" i="35"/>
  <c r="H289" i="35"/>
  <c r="H290" i="35"/>
  <c r="H291" i="35"/>
  <c r="H298" i="35"/>
  <c r="H276" i="35"/>
  <c r="H279" i="35"/>
  <c r="H285" i="35"/>
  <c r="H278" i="35"/>
  <c r="H277" i="35"/>
  <c r="H286" i="35"/>
  <c r="H273" i="35"/>
  <c r="H264" i="35"/>
  <c r="H263" i="35"/>
  <c r="H259" i="35"/>
  <c r="H217" i="35"/>
  <c r="H218" i="35"/>
  <c r="H219" i="35"/>
  <c r="H220" i="35"/>
  <c r="H221" i="35"/>
  <c r="H229" i="35"/>
  <c r="H230" i="35"/>
  <c r="H231" i="35"/>
  <c r="H212" i="35"/>
  <c r="H185" i="35"/>
  <c r="H161" i="35"/>
  <c r="H148" i="35"/>
  <c r="H149" i="35"/>
  <c r="H145" i="35"/>
  <c r="H146" i="35"/>
  <c r="H122" i="35"/>
  <c r="H123" i="35"/>
  <c r="H124" i="35"/>
  <c r="H125" i="35"/>
  <c r="H129" i="35"/>
  <c r="H117" i="35"/>
  <c r="H120" i="35"/>
  <c r="H118" i="35"/>
  <c r="H194" i="35"/>
  <c r="H195" i="35"/>
  <c r="H196" i="35"/>
  <c r="H111" i="35"/>
  <c r="H112" i="35"/>
  <c r="H113" i="35"/>
  <c r="H114" i="35"/>
  <c r="H115" i="35"/>
  <c r="H95" i="35"/>
  <c r="H91" i="35"/>
  <c r="H83" i="35"/>
  <c r="H89" i="35"/>
  <c r="H74" i="35"/>
  <c r="H38" i="35"/>
  <c r="H39" i="35"/>
  <c r="H24" i="35"/>
  <c r="H27" i="35"/>
  <c r="H2" i="35"/>
  <c r="H11" i="35"/>
  <c r="H3" i="35"/>
  <c r="H12" i="35"/>
  <c r="F174" i="36"/>
  <c r="F175" i="36"/>
  <c r="F176" i="36"/>
  <c r="F177" i="36"/>
  <c r="F171" i="36"/>
  <c r="F163" i="36"/>
  <c r="F260" i="36"/>
  <c r="F259" i="36"/>
  <c r="F193" i="36"/>
  <c r="F194" i="36"/>
  <c r="F277" i="36"/>
  <c r="F278" i="36"/>
  <c r="F279" i="36"/>
  <c r="F33" i="36"/>
  <c r="F34" i="36"/>
  <c r="F280" i="36"/>
  <c r="F281" i="36"/>
  <c r="F42" i="36"/>
  <c r="F37" i="36"/>
  <c r="F40" i="36"/>
  <c r="F43" i="36"/>
  <c r="F36" i="36"/>
  <c r="F38" i="36"/>
  <c r="F41" i="36"/>
  <c r="F44" i="36"/>
  <c r="F35" i="36"/>
  <c r="F39" i="36"/>
  <c r="F96" i="36"/>
  <c r="F97" i="36"/>
  <c r="F282" i="36"/>
  <c r="F195" i="36"/>
  <c r="F98" i="36"/>
  <c r="F197" i="36"/>
  <c r="F196" i="36"/>
  <c r="F286" i="36"/>
  <c r="F257" i="36"/>
  <c r="F258" i="36"/>
  <c r="F202" i="36"/>
  <c r="F198" i="36"/>
  <c r="F168" i="36"/>
  <c r="F169" i="36"/>
  <c r="F199" i="36"/>
  <c r="F170" i="36"/>
  <c r="F104" i="36"/>
  <c r="F47" i="36"/>
  <c r="F99" i="36"/>
  <c r="F101" i="36"/>
  <c r="F8" i="36"/>
  <c r="F284" i="36"/>
  <c r="F285" i="36"/>
  <c r="F256" i="36"/>
  <c r="F201" i="36"/>
  <c r="F167" i="36"/>
  <c r="F103" i="36"/>
  <c r="F46" i="36"/>
  <c r="F3" i="36"/>
  <c r="F4" i="36"/>
  <c r="F5" i="36"/>
  <c r="E56" i="19"/>
  <c r="D47" i="36"/>
  <c r="H158" i="35" l="1"/>
  <c r="H55" i="35"/>
  <c r="H321" i="35"/>
  <c r="H94" i="35"/>
  <c r="H487" i="35"/>
  <c r="H236" i="35"/>
  <c r="H314" i="35"/>
  <c r="H303" i="35"/>
  <c r="H310" i="35"/>
  <c r="H142" i="35"/>
  <c r="H242" i="35"/>
  <c r="H183" i="35"/>
  <c r="H317" i="35"/>
  <c r="H170" i="35"/>
  <c r="H246" i="35"/>
  <c r="H51" i="35"/>
  <c r="H377" i="35"/>
  <c r="H369" i="35"/>
  <c r="H428" i="35"/>
  <c r="H355" i="35"/>
  <c r="H518" i="35"/>
  <c r="H209" i="35"/>
  <c r="H493" i="35"/>
  <c r="H450" i="35"/>
  <c r="H505" i="35"/>
  <c r="H478" i="35"/>
  <c r="H467" i="35"/>
  <c r="H455" i="35"/>
  <c r="H559" i="35"/>
  <c r="H345" i="35"/>
  <c r="H275" i="35"/>
  <c r="H71" i="35"/>
  <c r="H324" i="35"/>
  <c r="H271" i="35"/>
  <c r="H204" i="35"/>
  <c r="H155" i="35"/>
  <c r="H121" i="35"/>
  <c r="H130" i="35"/>
  <c r="H116" i="35"/>
  <c r="H342" i="35"/>
  <c r="H329" i="35"/>
  <c r="H256" i="35"/>
  <c r="H108" i="35"/>
  <c r="H415" i="35"/>
  <c r="H393" i="35"/>
  <c r="H550" i="35"/>
  <c r="D198" i="36"/>
  <c r="E72" i="19"/>
  <c r="F102" i="36"/>
  <c r="F166" i="36"/>
  <c r="E116" i="19"/>
  <c r="D101" i="36"/>
  <c r="E69" i="19"/>
  <c r="H378" i="35" l="1"/>
  <c r="H347" i="35"/>
  <c r="D104" i="36"/>
  <c r="E27" i="19"/>
  <c r="E36" i="19"/>
  <c r="G36" i="19" s="1"/>
  <c r="I36" i="19" s="1"/>
  <c r="E37" i="19"/>
  <c r="G37" i="19" s="1"/>
  <c r="I37" i="19" s="1"/>
  <c r="E67" i="19"/>
  <c r="E92" i="19"/>
  <c r="E63" i="19"/>
  <c r="D169" i="36"/>
  <c r="G77" i="14"/>
  <c r="F544" i="35" l="1"/>
  <c r="E38" i="19"/>
  <c r="D65" i="26"/>
  <c r="E323" i="36"/>
  <c r="F200" i="36"/>
  <c r="F444" i="35"/>
  <c r="F494" i="35" s="1"/>
  <c r="G38" i="19" l="1"/>
  <c r="I38" i="19" s="1"/>
  <c r="E117" i="19"/>
  <c r="E544" i="35"/>
  <c r="F323" i="36"/>
  <c r="F45" i="36"/>
  <c r="F283" i="36"/>
  <c r="E200" i="36"/>
  <c r="F82" i="35"/>
  <c r="F255" i="36"/>
  <c r="G39" i="19" l="1"/>
  <c r="I39" i="19" s="1"/>
  <c r="F325" i="36"/>
  <c r="G17" i="26"/>
  <c r="J17" i="26" s="1"/>
  <c r="E389" i="35" l="1"/>
  <c r="F389" i="35"/>
  <c r="E166" i="36"/>
  <c r="D17" i="26"/>
  <c r="D8" i="36" l="1"/>
  <c r="F17" i="26"/>
  <c r="E53" i="19"/>
  <c r="E59" i="19" s="1"/>
  <c r="E255" i="36"/>
  <c r="E383" i="35"/>
  <c r="E429" i="35" s="1"/>
  <c r="F216" i="35" l="1"/>
  <c r="F383" i="35" l="1"/>
  <c r="E283" i="36"/>
  <c r="D286" i="36" l="1"/>
  <c r="G68" i="26"/>
  <c r="J68" i="26" s="1"/>
  <c r="D195" i="36"/>
  <c r="G73" i="14"/>
  <c r="D199" i="36" l="1"/>
  <c r="E110" i="19"/>
  <c r="D168" i="36"/>
  <c r="G15" i="26"/>
  <c r="J15" i="26" s="1"/>
  <c r="G63" i="26"/>
  <c r="J63" i="26" s="1"/>
  <c r="E86" i="19"/>
  <c r="G86" i="19" s="1"/>
  <c r="I86" i="19" s="1"/>
  <c r="E87" i="19"/>
  <c r="G87" i="19" s="1"/>
  <c r="I87" i="19" s="1"/>
  <c r="E127" i="19"/>
  <c r="G101" i="14"/>
  <c r="E22" i="35"/>
  <c r="D3" i="36"/>
  <c r="D4" i="36"/>
  <c r="D167" i="36"/>
  <c r="D256" i="36"/>
  <c r="E90" i="35"/>
  <c r="D46" i="36"/>
  <c r="D5" i="36"/>
  <c r="C283" i="36"/>
  <c r="F28" i="35"/>
  <c r="D201" i="36"/>
  <c r="D284" i="36"/>
  <c r="F528" i="35"/>
  <c r="F193" i="35"/>
  <c r="F210" i="35" s="1"/>
  <c r="E528" i="35"/>
  <c r="F299" i="35"/>
  <c r="D285" i="36"/>
  <c r="E299" i="35"/>
  <c r="E330" i="35" s="1"/>
  <c r="E45" i="36"/>
  <c r="F147" i="35"/>
  <c r="G40" i="2"/>
  <c r="F560" i="35" l="1"/>
  <c r="E560" i="35"/>
  <c r="F35" i="35"/>
  <c r="F36" i="35" s="1"/>
  <c r="F90" i="35"/>
  <c r="D63" i="26"/>
  <c r="F13" i="35"/>
  <c r="F159" i="35" s="1"/>
  <c r="D283" i="36"/>
  <c r="F232" i="35"/>
  <c r="F257" i="35" s="1"/>
  <c r="D15" i="26"/>
  <c r="F287" i="35"/>
  <c r="F330" i="35" s="1"/>
  <c r="E103" i="19"/>
  <c r="F63" i="26"/>
  <c r="F68" i="26"/>
  <c r="F15" i="26"/>
  <c r="F400" i="35"/>
  <c r="F425" i="35"/>
  <c r="D45" i="36"/>
  <c r="D323" i="36"/>
  <c r="D255" i="36"/>
  <c r="C102" i="36"/>
  <c r="C200" i="36"/>
  <c r="D102" i="36"/>
  <c r="D200" i="36"/>
  <c r="C323" i="36"/>
  <c r="F22" i="35" l="1"/>
  <c r="F429" i="35"/>
  <c r="F20" i="34"/>
  <c r="F21" i="34"/>
  <c r="F22" i="34"/>
  <c r="F23" i="34"/>
  <c r="F24" i="34"/>
  <c r="F25" i="34"/>
  <c r="F26" i="34"/>
  <c r="F19" i="34"/>
  <c r="F3" i="34"/>
  <c r="F10" i="34"/>
  <c r="F11" i="34"/>
  <c r="F14" i="34"/>
  <c r="F2" i="34"/>
  <c r="B20" i="34"/>
  <c r="E20" i="34"/>
  <c r="B21" i="34"/>
  <c r="E21" i="34"/>
  <c r="B22" i="34"/>
  <c r="E22" i="34"/>
  <c r="B23" i="34"/>
  <c r="E23" i="34"/>
  <c r="B24" i="34"/>
  <c r="E24" i="34"/>
  <c r="B25" i="34"/>
  <c r="E25" i="34"/>
  <c r="B26" i="34"/>
  <c r="E26" i="34"/>
  <c r="E19" i="34"/>
  <c r="B19" i="34"/>
  <c r="B3" i="34"/>
  <c r="E3" i="34"/>
  <c r="B10" i="34"/>
  <c r="E10" i="34"/>
  <c r="B11" i="34"/>
  <c r="E11" i="34"/>
  <c r="B14" i="34"/>
  <c r="E14" i="34"/>
  <c r="E2" i="34"/>
  <c r="B2" i="34"/>
  <c r="F27" i="34" l="1"/>
  <c r="F15" i="34"/>
  <c r="B27" i="34"/>
  <c r="B15" i="34"/>
  <c r="E27" i="34"/>
  <c r="E15" i="34"/>
  <c r="N13" i="2" l="1"/>
  <c r="D16" i="10" l="1"/>
  <c r="H51" i="37" s="1"/>
  <c r="I51" i="37" l="1"/>
  <c r="K51" i="37"/>
  <c r="K40" i="2"/>
  <c r="B62" i="13" l="1"/>
  <c r="C62" i="13"/>
  <c r="D62" i="13"/>
  <c r="B63" i="13"/>
  <c r="C63" i="13"/>
  <c r="D63" i="13"/>
  <c r="B64" i="13"/>
  <c r="C64" i="13"/>
  <c r="D64" i="13"/>
  <c r="E63" i="13" l="1"/>
  <c r="E62" i="13"/>
  <c r="E64" i="13"/>
  <c r="H98" i="2" l="1"/>
  <c r="H109" i="37" s="1"/>
  <c r="K109" i="37" l="1"/>
  <c r="I109" i="37"/>
  <c r="K110" i="37"/>
  <c r="I110" i="37"/>
  <c r="C166" i="36"/>
  <c r="C325" i="36" s="1"/>
  <c r="E109" i="35" l="1"/>
  <c r="E562" i="35" s="1"/>
  <c r="E111" i="19"/>
  <c r="D103" i="36"/>
  <c r="E151" i="19"/>
  <c r="E152" i="19"/>
  <c r="E153" i="19"/>
  <c r="E154" i="19"/>
  <c r="E155" i="19"/>
  <c r="E156" i="19"/>
  <c r="E157" i="19"/>
  <c r="E158" i="19"/>
  <c r="E159" i="19"/>
  <c r="E160" i="19"/>
  <c r="E150" i="19"/>
  <c r="D150" i="19"/>
  <c r="D166" i="36" l="1"/>
  <c r="D325" i="36" s="1"/>
  <c r="F101" i="35"/>
  <c r="F109" i="35" s="1"/>
  <c r="F562" i="35" s="1"/>
  <c r="E161" i="19"/>
  <c r="D6" i="7" l="1"/>
  <c r="C165" i="19" l="1"/>
  <c r="J4" i="19"/>
  <c r="J5" i="19"/>
  <c r="J8" i="19"/>
  <c r="J9" i="19"/>
  <c r="J10" i="19"/>
  <c r="J16" i="19"/>
  <c r="J17" i="19"/>
  <c r="B13" i="2"/>
  <c r="I17" i="19" l="1"/>
  <c r="L17" i="19"/>
  <c r="S4" i="5" l="1"/>
  <c r="N9" i="2" l="1"/>
  <c r="P9" i="13" l="1"/>
  <c r="J9" i="10"/>
  <c r="J3" i="7" l="1"/>
  <c r="J7" i="19" l="1"/>
  <c r="C164" i="19" l="1"/>
  <c r="J11" i="19"/>
  <c r="D5" i="7"/>
  <c r="C173" i="19"/>
  <c r="J14" i="19"/>
  <c r="C174" i="19"/>
  <c r="C171" i="19"/>
  <c r="C168" i="19"/>
  <c r="C170" i="19"/>
  <c r="C169" i="19"/>
  <c r="J12" i="19"/>
  <c r="C176" i="19"/>
  <c r="J15" i="19"/>
  <c r="J13" i="19"/>
  <c r="C166" i="19"/>
  <c r="J6" i="19"/>
  <c r="C172" i="19"/>
  <c r="D172" i="19" s="1"/>
  <c r="C167" i="19"/>
  <c r="J3" i="19"/>
  <c r="C177" i="19" l="1"/>
  <c r="D9" i="10"/>
  <c r="G58" i="7" l="1"/>
  <c r="I4" i="19" l="1"/>
  <c r="I5" i="19"/>
  <c r="I6" i="19"/>
  <c r="I7" i="19"/>
  <c r="I8" i="19"/>
  <c r="I9" i="19"/>
  <c r="I10" i="19"/>
  <c r="I11" i="19"/>
  <c r="I12" i="19"/>
  <c r="I13" i="19"/>
  <c r="I14" i="19"/>
  <c r="I15" i="19"/>
  <c r="I16" i="19"/>
  <c r="I3" i="19"/>
  <c r="E165" i="19"/>
  <c r="E166" i="19"/>
  <c r="E167" i="19"/>
  <c r="E168" i="19"/>
  <c r="E169" i="19"/>
  <c r="E170" i="19"/>
  <c r="E171" i="19"/>
  <c r="E172" i="19"/>
  <c r="E173" i="19"/>
  <c r="E174" i="19"/>
  <c r="E176" i="19"/>
  <c r="E164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07" i="19"/>
  <c r="J207" i="19"/>
  <c r="B182" i="19"/>
  <c r="C182" i="19"/>
  <c r="D182" i="19"/>
  <c r="E182" i="19"/>
  <c r="F182" i="19"/>
  <c r="G182" i="19"/>
  <c r="H182" i="19"/>
  <c r="I182" i="19"/>
  <c r="B183" i="19"/>
  <c r="C183" i="19"/>
  <c r="D183" i="19"/>
  <c r="E183" i="19"/>
  <c r="F183" i="19"/>
  <c r="G183" i="19"/>
  <c r="H183" i="19"/>
  <c r="I183" i="19"/>
  <c r="B184" i="19"/>
  <c r="C184" i="19"/>
  <c r="D184" i="19"/>
  <c r="E184" i="19"/>
  <c r="F184" i="19"/>
  <c r="G184" i="19"/>
  <c r="H184" i="19"/>
  <c r="I184" i="19"/>
  <c r="B185" i="19"/>
  <c r="C185" i="19"/>
  <c r="D185" i="19"/>
  <c r="E185" i="19"/>
  <c r="F185" i="19"/>
  <c r="G185" i="19"/>
  <c r="H185" i="19"/>
  <c r="I185" i="19"/>
  <c r="B186" i="19"/>
  <c r="C186" i="19"/>
  <c r="D186" i="19"/>
  <c r="E186" i="19"/>
  <c r="F186" i="19"/>
  <c r="G186" i="19"/>
  <c r="H186" i="19"/>
  <c r="I186" i="19"/>
  <c r="B187" i="19"/>
  <c r="C187" i="19"/>
  <c r="D187" i="19"/>
  <c r="E187" i="19"/>
  <c r="F187" i="19"/>
  <c r="G187" i="19"/>
  <c r="H187" i="19"/>
  <c r="I187" i="19"/>
  <c r="B188" i="19"/>
  <c r="C188" i="19"/>
  <c r="D188" i="19"/>
  <c r="E188" i="19"/>
  <c r="F188" i="19"/>
  <c r="G188" i="19"/>
  <c r="H188" i="19"/>
  <c r="I188" i="19"/>
  <c r="B189" i="19"/>
  <c r="C189" i="19"/>
  <c r="D189" i="19"/>
  <c r="E189" i="19"/>
  <c r="F189" i="19"/>
  <c r="G189" i="19"/>
  <c r="H189" i="19"/>
  <c r="I189" i="19"/>
  <c r="D145" i="19"/>
  <c r="D146" i="19"/>
  <c r="D144" i="19"/>
  <c r="C145" i="19"/>
  <c r="C146" i="19"/>
  <c r="C144" i="19"/>
  <c r="F3" i="3"/>
  <c r="E3" i="3"/>
  <c r="D3" i="3"/>
  <c r="I18" i="19" l="1"/>
  <c r="G3" i="3"/>
  <c r="E177" i="19"/>
  <c r="F220" i="19"/>
  <c r="J189" i="19"/>
  <c r="K220" i="19"/>
  <c r="J187" i="19"/>
  <c r="J184" i="19"/>
  <c r="J188" i="19"/>
  <c r="J185" i="19"/>
  <c r="J182" i="19"/>
  <c r="J186" i="19"/>
  <c r="J183" i="19"/>
  <c r="C147" i="19"/>
  <c r="D147" i="19"/>
  <c r="G58" i="3" l="1"/>
  <c r="C64" i="3" l="1"/>
  <c r="C63" i="3"/>
  <c r="H31" i="19" l="1"/>
  <c r="H27" i="19"/>
  <c r="G27" i="19" l="1"/>
  <c r="I27" i="19" s="1"/>
  <c r="G31" i="19"/>
  <c r="I31" i="19" s="1"/>
  <c r="L57" i="13" l="1"/>
  <c r="D3" i="6" l="1"/>
  <c r="L35" i="6"/>
  <c r="K35" i="6"/>
  <c r="J35" i="6"/>
  <c r="I35" i="6"/>
  <c r="H35" i="6"/>
  <c r="G35" i="6"/>
  <c r="F35" i="6"/>
  <c r="E35" i="6"/>
  <c r="D35" i="6"/>
  <c r="C35" i="6"/>
  <c r="B35" i="6"/>
  <c r="L34" i="6"/>
  <c r="K34" i="6"/>
  <c r="J34" i="6"/>
  <c r="I34" i="6"/>
  <c r="H34" i="6"/>
  <c r="G34" i="6"/>
  <c r="F34" i="6"/>
  <c r="E34" i="6"/>
  <c r="D34" i="6"/>
  <c r="C34" i="6"/>
  <c r="B34" i="6"/>
  <c r="L33" i="6"/>
  <c r="K33" i="6"/>
  <c r="J33" i="6"/>
  <c r="I33" i="6"/>
  <c r="H33" i="6"/>
  <c r="G33" i="6"/>
  <c r="F33" i="6"/>
  <c r="E33" i="6"/>
  <c r="D33" i="6"/>
  <c r="C33" i="6"/>
  <c r="B33" i="6"/>
  <c r="L32" i="6"/>
  <c r="K32" i="6"/>
  <c r="J32" i="6"/>
  <c r="I32" i="6"/>
  <c r="H32" i="6"/>
  <c r="G32" i="6"/>
  <c r="F32" i="6"/>
  <c r="E32" i="6"/>
  <c r="D32" i="6"/>
  <c r="C32" i="6"/>
  <c r="B32" i="6"/>
  <c r="L31" i="6"/>
  <c r="K31" i="6"/>
  <c r="J31" i="6"/>
  <c r="I31" i="6"/>
  <c r="H31" i="6"/>
  <c r="G31" i="6"/>
  <c r="F31" i="6"/>
  <c r="E31" i="6"/>
  <c r="D31" i="6"/>
  <c r="C31" i="6"/>
  <c r="B31" i="6"/>
  <c r="L30" i="6"/>
  <c r="K30" i="6"/>
  <c r="J30" i="6"/>
  <c r="I30" i="6"/>
  <c r="H30" i="6"/>
  <c r="G30" i="6"/>
  <c r="F30" i="6"/>
  <c r="E30" i="6"/>
  <c r="D30" i="6"/>
  <c r="C30" i="6"/>
  <c r="B30" i="6"/>
  <c r="L29" i="6"/>
  <c r="K29" i="6"/>
  <c r="J29" i="6"/>
  <c r="I29" i="6"/>
  <c r="H29" i="6"/>
  <c r="G29" i="6"/>
  <c r="F29" i="6"/>
  <c r="E29" i="6"/>
  <c r="D29" i="6"/>
  <c r="C29" i="6"/>
  <c r="B29" i="6"/>
  <c r="L28" i="6"/>
  <c r="K28" i="6"/>
  <c r="J28" i="6"/>
  <c r="I28" i="6"/>
  <c r="H28" i="6"/>
  <c r="G28" i="6"/>
  <c r="F28" i="6"/>
  <c r="E28" i="6"/>
  <c r="D28" i="6"/>
  <c r="C28" i="6"/>
  <c r="B28" i="6"/>
  <c r="L27" i="6"/>
  <c r="K27" i="6"/>
  <c r="J27" i="6"/>
  <c r="I27" i="6"/>
  <c r="H27" i="6"/>
  <c r="G27" i="6"/>
  <c r="F27" i="6"/>
  <c r="E27" i="6"/>
  <c r="D27" i="6"/>
  <c r="C27" i="6"/>
  <c r="B27" i="6"/>
  <c r="L26" i="6"/>
  <c r="K26" i="6"/>
  <c r="J26" i="6"/>
  <c r="I26" i="6"/>
  <c r="H26" i="6"/>
  <c r="G26" i="6"/>
  <c r="F26" i="6"/>
  <c r="E26" i="6"/>
  <c r="D26" i="6"/>
  <c r="C26" i="6"/>
  <c r="B26" i="6"/>
  <c r="L25" i="6"/>
  <c r="K25" i="6"/>
  <c r="J25" i="6"/>
  <c r="I25" i="6"/>
  <c r="H25" i="6"/>
  <c r="G25" i="6"/>
  <c r="F25" i="6"/>
  <c r="E25" i="6"/>
  <c r="D25" i="6"/>
  <c r="C25" i="6"/>
  <c r="B25" i="6"/>
  <c r="L24" i="6"/>
  <c r="K24" i="6"/>
  <c r="J24" i="6"/>
  <c r="I24" i="6"/>
  <c r="H24" i="6"/>
  <c r="G24" i="6"/>
  <c r="F24" i="6"/>
  <c r="E24" i="6"/>
  <c r="D24" i="6"/>
  <c r="C24" i="6"/>
  <c r="B24" i="6"/>
  <c r="L23" i="6"/>
  <c r="K23" i="6"/>
  <c r="J23" i="6"/>
  <c r="I23" i="6"/>
  <c r="H23" i="6"/>
  <c r="G23" i="6"/>
  <c r="F23" i="6"/>
  <c r="E23" i="6"/>
  <c r="D23" i="6"/>
  <c r="C23" i="6"/>
  <c r="B23" i="6"/>
  <c r="L22" i="6"/>
  <c r="K22" i="6"/>
  <c r="J22" i="6"/>
  <c r="I22" i="6"/>
  <c r="H22" i="6"/>
  <c r="G22" i="6"/>
  <c r="F22" i="6"/>
  <c r="E22" i="6"/>
  <c r="D22" i="6"/>
  <c r="C22" i="6"/>
  <c r="B22" i="6"/>
  <c r="L21" i="6"/>
  <c r="K21" i="6"/>
  <c r="J21" i="6"/>
  <c r="I21" i="6"/>
  <c r="H21" i="6"/>
  <c r="G21" i="6"/>
  <c r="F21" i="6"/>
  <c r="E21" i="6"/>
  <c r="D21" i="6"/>
  <c r="C21" i="6"/>
  <c r="B21" i="6"/>
  <c r="L20" i="6"/>
  <c r="K20" i="6"/>
  <c r="J20" i="6"/>
  <c r="I20" i="6"/>
  <c r="H20" i="6"/>
  <c r="G20" i="6"/>
  <c r="F20" i="6"/>
  <c r="E20" i="6"/>
  <c r="D20" i="6"/>
  <c r="C20" i="6"/>
  <c r="B20" i="6"/>
  <c r="L19" i="6"/>
  <c r="K19" i="6"/>
  <c r="J19" i="6"/>
  <c r="I19" i="6"/>
  <c r="H19" i="6"/>
  <c r="G19" i="6"/>
  <c r="F19" i="6"/>
  <c r="E19" i="6"/>
  <c r="D19" i="6"/>
  <c r="C19" i="6"/>
  <c r="B19" i="6"/>
  <c r="L18" i="6"/>
  <c r="K18" i="6"/>
  <c r="J18" i="6"/>
  <c r="I18" i="6"/>
  <c r="H18" i="6"/>
  <c r="G18" i="6"/>
  <c r="F18" i="6"/>
  <c r="E18" i="6"/>
  <c r="D18" i="6"/>
  <c r="C18" i="6"/>
  <c r="B18" i="6"/>
  <c r="L17" i="6"/>
  <c r="K17" i="6"/>
  <c r="J17" i="6"/>
  <c r="I17" i="6"/>
  <c r="H17" i="6"/>
  <c r="G17" i="6"/>
  <c r="F17" i="6"/>
  <c r="E17" i="6"/>
  <c r="D17" i="6"/>
  <c r="C17" i="6"/>
  <c r="B17" i="6"/>
  <c r="L16" i="6"/>
  <c r="K16" i="6"/>
  <c r="J16" i="6"/>
  <c r="I16" i="6"/>
  <c r="H16" i="6"/>
  <c r="G16" i="6"/>
  <c r="F16" i="6"/>
  <c r="E16" i="6"/>
  <c r="D16" i="6"/>
  <c r="C16" i="6"/>
  <c r="B16" i="6"/>
  <c r="L15" i="6"/>
  <c r="K15" i="6"/>
  <c r="J15" i="6"/>
  <c r="I15" i="6"/>
  <c r="H15" i="6"/>
  <c r="G15" i="6"/>
  <c r="F15" i="6"/>
  <c r="E15" i="6"/>
  <c r="D15" i="6"/>
  <c r="C15" i="6"/>
  <c r="B15" i="6"/>
  <c r="L14" i="6"/>
  <c r="K14" i="6"/>
  <c r="J14" i="6"/>
  <c r="I14" i="6"/>
  <c r="H14" i="6"/>
  <c r="G14" i="6"/>
  <c r="F14" i="6"/>
  <c r="E14" i="6"/>
  <c r="D14" i="6"/>
  <c r="C14" i="6"/>
  <c r="B14" i="6"/>
  <c r="L13" i="6"/>
  <c r="K13" i="6"/>
  <c r="J13" i="6"/>
  <c r="I13" i="6"/>
  <c r="H13" i="6"/>
  <c r="G13" i="6"/>
  <c r="F13" i="6"/>
  <c r="E13" i="6"/>
  <c r="D13" i="6"/>
  <c r="C13" i="6"/>
  <c r="B13" i="6"/>
  <c r="L12" i="6"/>
  <c r="K12" i="6"/>
  <c r="J12" i="6"/>
  <c r="I12" i="6"/>
  <c r="H12" i="6"/>
  <c r="G12" i="6"/>
  <c r="F12" i="6"/>
  <c r="E12" i="6"/>
  <c r="D12" i="6"/>
  <c r="C12" i="6"/>
  <c r="B12" i="6"/>
  <c r="L11" i="6"/>
  <c r="K11" i="6"/>
  <c r="J11" i="6"/>
  <c r="I11" i="6"/>
  <c r="H11" i="6"/>
  <c r="G11" i="6"/>
  <c r="F11" i="6"/>
  <c r="E11" i="6"/>
  <c r="D11" i="6"/>
  <c r="C11" i="6"/>
  <c r="B11" i="6"/>
  <c r="L10" i="6"/>
  <c r="K10" i="6"/>
  <c r="J10" i="6"/>
  <c r="I10" i="6"/>
  <c r="H10" i="6"/>
  <c r="G10" i="6"/>
  <c r="F10" i="6"/>
  <c r="E10" i="6"/>
  <c r="D10" i="6"/>
  <c r="C10" i="6"/>
  <c r="B10" i="6"/>
  <c r="L9" i="6"/>
  <c r="K9" i="6"/>
  <c r="J9" i="6"/>
  <c r="I9" i="6"/>
  <c r="H9" i="6"/>
  <c r="G9" i="6"/>
  <c r="F9" i="6"/>
  <c r="E9" i="6"/>
  <c r="D9" i="6"/>
  <c r="C9" i="6"/>
  <c r="B9" i="6"/>
  <c r="L8" i="6"/>
  <c r="K8" i="6"/>
  <c r="J8" i="6"/>
  <c r="I8" i="6"/>
  <c r="H8" i="6"/>
  <c r="G8" i="6"/>
  <c r="F8" i="6"/>
  <c r="E8" i="6"/>
  <c r="D8" i="6"/>
  <c r="C8" i="6"/>
  <c r="B8" i="6"/>
  <c r="L7" i="6"/>
  <c r="K7" i="6"/>
  <c r="J7" i="6"/>
  <c r="I7" i="6"/>
  <c r="H7" i="6"/>
  <c r="G7" i="6"/>
  <c r="F7" i="6"/>
  <c r="E7" i="6"/>
  <c r="D7" i="6"/>
  <c r="C7" i="6"/>
  <c r="B7" i="6"/>
  <c r="L6" i="6"/>
  <c r="K6" i="6"/>
  <c r="J6" i="6"/>
  <c r="I6" i="6"/>
  <c r="H6" i="6"/>
  <c r="G6" i="6"/>
  <c r="F6" i="6"/>
  <c r="E6" i="6"/>
  <c r="D6" i="6"/>
  <c r="C6" i="6"/>
  <c r="B6" i="6"/>
  <c r="L5" i="6"/>
  <c r="K5" i="6"/>
  <c r="J5" i="6"/>
  <c r="I5" i="6"/>
  <c r="H5" i="6"/>
  <c r="G5" i="6"/>
  <c r="F5" i="6"/>
  <c r="E5" i="6"/>
  <c r="D5" i="6"/>
  <c r="C5" i="6"/>
  <c r="B5" i="6"/>
  <c r="L4" i="6"/>
  <c r="K4" i="6"/>
  <c r="J4" i="6"/>
  <c r="I4" i="6"/>
  <c r="H4" i="6"/>
  <c r="G4" i="6"/>
  <c r="F4" i="6"/>
  <c r="E4" i="6"/>
  <c r="D4" i="6"/>
  <c r="C4" i="6"/>
  <c r="B4" i="6"/>
  <c r="L3" i="6"/>
  <c r="K3" i="6"/>
  <c r="J3" i="6"/>
  <c r="I3" i="6"/>
  <c r="H3" i="6"/>
  <c r="G3" i="6"/>
  <c r="F3" i="6"/>
  <c r="E3" i="6"/>
  <c r="C3" i="6"/>
  <c r="B3" i="6"/>
  <c r="C14" i="26"/>
  <c r="B65" i="4"/>
  <c r="B61" i="4"/>
  <c r="B60" i="4"/>
  <c r="B59" i="4"/>
  <c r="B58" i="4"/>
  <c r="B57" i="4"/>
  <c r="B53" i="4"/>
  <c r="B52" i="4"/>
  <c r="B51" i="4"/>
  <c r="B50" i="4"/>
  <c r="B49" i="4"/>
  <c r="B48" i="4"/>
  <c r="B47" i="4"/>
  <c r="B46" i="4"/>
  <c r="B45" i="4"/>
  <c r="B44" i="4"/>
  <c r="B40" i="4"/>
  <c r="B39" i="4"/>
  <c r="B38" i="4"/>
  <c r="B37" i="4"/>
  <c r="B36" i="4"/>
  <c r="B35" i="4"/>
  <c r="M31" i="4"/>
  <c r="B31" i="4"/>
  <c r="M30" i="4"/>
  <c r="B30" i="4"/>
  <c r="M29" i="4"/>
  <c r="B29" i="4"/>
  <c r="M28" i="4"/>
  <c r="B28" i="4"/>
  <c r="M27" i="4"/>
  <c r="B27" i="4"/>
  <c r="M26" i="4"/>
  <c r="B26" i="4"/>
  <c r="M25" i="4"/>
  <c r="M24" i="4"/>
  <c r="M23" i="4"/>
  <c r="M22" i="4"/>
  <c r="B22" i="4"/>
  <c r="M21" i="4"/>
  <c r="B21" i="4"/>
  <c r="M19" i="4"/>
  <c r="B20" i="4"/>
  <c r="M18" i="4"/>
  <c r="B19" i="4"/>
  <c r="M17" i="4"/>
  <c r="B18" i="4"/>
  <c r="M16" i="4"/>
  <c r="M15" i="4"/>
  <c r="M14" i="4"/>
  <c r="M13" i="4"/>
  <c r="B14" i="4"/>
  <c r="M12" i="4"/>
  <c r="B13" i="4"/>
  <c r="M11" i="4"/>
  <c r="B12" i="4"/>
  <c r="M10" i="4"/>
  <c r="B11" i="4"/>
  <c r="M9" i="4"/>
  <c r="B10" i="4"/>
  <c r="M8" i="4"/>
  <c r="M7" i="4"/>
  <c r="M6" i="4"/>
  <c r="M5" i="4"/>
  <c r="B5" i="4"/>
  <c r="B4" i="4"/>
  <c r="B3" i="4"/>
  <c r="I112" i="13"/>
  <c r="H112" i="13"/>
  <c r="G112" i="13"/>
  <c r="F112" i="13"/>
  <c r="E112" i="13"/>
  <c r="D112" i="13"/>
  <c r="C112" i="13"/>
  <c r="B112" i="13"/>
  <c r="I111" i="13"/>
  <c r="H111" i="13"/>
  <c r="G111" i="13"/>
  <c r="F111" i="13"/>
  <c r="E111" i="13"/>
  <c r="D111" i="13"/>
  <c r="C111" i="13"/>
  <c r="B111" i="13"/>
  <c r="I110" i="13"/>
  <c r="H110" i="13"/>
  <c r="G110" i="13"/>
  <c r="F110" i="13"/>
  <c r="E110" i="13"/>
  <c r="D110" i="13"/>
  <c r="C110" i="13"/>
  <c r="B110" i="13"/>
  <c r="I109" i="13"/>
  <c r="H109" i="13"/>
  <c r="G109" i="13"/>
  <c r="F109" i="13"/>
  <c r="E109" i="13"/>
  <c r="D109" i="13"/>
  <c r="C109" i="13"/>
  <c r="B109" i="13"/>
  <c r="I108" i="13"/>
  <c r="H108" i="13"/>
  <c r="G108" i="13"/>
  <c r="F108" i="13"/>
  <c r="E108" i="13"/>
  <c r="D108" i="13"/>
  <c r="C108" i="13"/>
  <c r="B108" i="13"/>
  <c r="I107" i="13"/>
  <c r="H107" i="13"/>
  <c r="G107" i="13"/>
  <c r="F107" i="13"/>
  <c r="E107" i="13"/>
  <c r="D107" i="13"/>
  <c r="C107" i="13"/>
  <c r="B107" i="13"/>
  <c r="I106" i="13"/>
  <c r="H106" i="13"/>
  <c r="G106" i="13"/>
  <c r="F106" i="13"/>
  <c r="E106" i="13"/>
  <c r="D106" i="13"/>
  <c r="C106" i="13"/>
  <c r="B106" i="13"/>
  <c r="I105" i="13"/>
  <c r="H105" i="13"/>
  <c r="G105" i="13"/>
  <c r="F105" i="13"/>
  <c r="E105" i="13"/>
  <c r="D105" i="13"/>
  <c r="C105" i="13"/>
  <c r="B105" i="13"/>
  <c r="I104" i="13"/>
  <c r="H104" i="13"/>
  <c r="G104" i="13"/>
  <c r="F104" i="13"/>
  <c r="E104" i="13"/>
  <c r="D104" i="13"/>
  <c r="C104" i="13"/>
  <c r="B104" i="13"/>
  <c r="I103" i="13"/>
  <c r="H103" i="13"/>
  <c r="G103" i="13"/>
  <c r="F103" i="13"/>
  <c r="E103" i="13"/>
  <c r="D103" i="13"/>
  <c r="C103" i="13"/>
  <c r="B103" i="13"/>
  <c r="I102" i="13"/>
  <c r="H102" i="13"/>
  <c r="G102" i="13"/>
  <c r="F102" i="13"/>
  <c r="E102" i="13"/>
  <c r="D102" i="13"/>
  <c r="C102" i="13"/>
  <c r="B102" i="13"/>
  <c r="I101" i="13"/>
  <c r="H101" i="13"/>
  <c r="G101" i="13"/>
  <c r="F101" i="13"/>
  <c r="E101" i="13"/>
  <c r="D101" i="13"/>
  <c r="C101" i="13"/>
  <c r="B101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B78" i="13"/>
  <c r="C77" i="13"/>
  <c r="B77" i="13"/>
  <c r="D61" i="13"/>
  <c r="C61" i="13"/>
  <c r="B61" i="13"/>
  <c r="B73" i="13" s="1"/>
  <c r="R18" i="13"/>
  <c r="Q18" i="13"/>
  <c r="P18" i="13"/>
  <c r="R9" i="13"/>
  <c r="Q9" i="13"/>
  <c r="R8" i="13"/>
  <c r="Q8" i="13"/>
  <c r="R7" i="13"/>
  <c r="Q7" i="13"/>
  <c r="R6" i="13"/>
  <c r="Q6" i="13"/>
  <c r="R4" i="13"/>
  <c r="Q4" i="13"/>
  <c r="R3" i="13"/>
  <c r="Q3" i="13"/>
  <c r="R2" i="13"/>
  <c r="B87" i="7"/>
  <c r="B86" i="7"/>
  <c r="B85" i="7"/>
  <c r="B84" i="7"/>
  <c r="B83" i="7"/>
  <c r="B82" i="7"/>
  <c r="B81" i="7"/>
  <c r="B80" i="7"/>
  <c r="B79" i="7"/>
  <c r="B78" i="7"/>
  <c r="B77" i="7"/>
  <c r="B76" i="7"/>
  <c r="J10" i="7"/>
  <c r="J9" i="7"/>
  <c r="J8" i="7"/>
  <c r="C8" i="7"/>
  <c r="J7" i="7"/>
  <c r="C7" i="7"/>
  <c r="J6" i="7"/>
  <c r="C6" i="7"/>
  <c r="J5" i="7"/>
  <c r="C5" i="7"/>
  <c r="J4" i="7"/>
  <c r="C4" i="7"/>
  <c r="B32" i="2"/>
  <c r="B31" i="2"/>
  <c r="B30" i="2"/>
  <c r="B29" i="2"/>
  <c r="B28" i="2"/>
  <c r="B27" i="2"/>
  <c r="B26" i="2"/>
  <c r="B25" i="2"/>
  <c r="B24" i="2"/>
  <c r="B23" i="2"/>
  <c r="B22" i="2"/>
  <c r="B21" i="2"/>
  <c r="H18" i="2"/>
  <c r="H17" i="2"/>
  <c r="H16" i="2"/>
  <c r="H15" i="2"/>
  <c r="H14" i="2"/>
  <c r="H13" i="2"/>
  <c r="H11" i="2"/>
  <c r="C9" i="2"/>
  <c r="C8" i="2"/>
  <c r="H7" i="2"/>
  <c r="C7" i="2"/>
  <c r="H6" i="2"/>
  <c r="C6" i="2"/>
  <c r="C5" i="2"/>
  <c r="E88" i="11"/>
  <c r="D88" i="11"/>
  <c r="C88" i="11"/>
  <c r="B88" i="11"/>
  <c r="E87" i="11"/>
  <c r="D87" i="11"/>
  <c r="C87" i="11"/>
  <c r="B87" i="11"/>
  <c r="E86" i="11"/>
  <c r="D86" i="11"/>
  <c r="C86" i="11"/>
  <c r="B86" i="11"/>
  <c r="E85" i="11"/>
  <c r="D85" i="11"/>
  <c r="C85" i="11"/>
  <c r="B85" i="11"/>
  <c r="E84" i="11"/>
  <c r="D84" i="11"/>
  <c r="C84" i="11"/>
  <c r="B84" i="11"/>
  <c r="E83" i="11"/>
  <c r="D83" i="11"/>
  <c r="C83" i="11"/>
  <c r="B83" i="11"/>
  <c r="E82" i="11"/>
  <c r="D82" i="11"/>
  <c r="C82" i="11"/>
  <c r="B82" i="11"/>
  <c r="E81" i="11"/>
  <c r="D81" i="11"/>
  <c r="C81" i="11"/>
  <c r="B81" i="11"/>
  <c r="E80" i="11"/>
  <c r="D80" i="11"/>
  <c r="C80" i="11"/>
  <c r="B80" i="11"/>
  <c r="E79" i="11"/>
  <c r="D79" i="11"/>
  <c r="C79" i="11"/>
  <c r="B79" i="11"/>
  <c r="E78" i="11"/>
  <c r="D78" i="11"/>
  <c r="C78" i="11"/>
  <c r="B78" i="11"/>
  <c r="E77" i="11"/>
  <c r="D77" i="11"/>
  <c r="C77" i="11"/>
  <c r="B77" i="11"/>
  <c r="G17" i="11"/>
  <c r="F17" i="11"/>
  <c r="E17" i="11"/>
  <c r="D7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4" i="11"/>
  <c r="E4" i="11"/>
  <c r="D4" i="11"/>
  <c r="B86" i="10"/>
  <c r="B85" i="10"/>
  <c r="B84" i="10"/>
  <c r="B83" i="10"/>
  <c r="B82" i="10"/>
  <c r="B81" i="10"/>
  <c r="B80" i="10"/>
  <c r="B79" i="10"/>
  <c r="B78" i="10"/>
  <c r="B77" i="10"/>
  <c r="B76" i="10"/>
  <c r="B75" i="10"/>
  <c r="J10" i="10"/>
  <c r="B9" i="10"/>
  <c r="J8" i="10"/>
  <c r="B8" i="10"/>
  <c r="J7" i="10"/>
  <c r="B7" i="10"/>
  <c r="J6" i="10"/>
  <c r="B6" i="10"/>
  <c r="J5" i="10"/>
  <c r="B5" i="10"/>
  <c r="J4" i="10"/>
  <c r="C1" i="10"/>
  <c r="I95" i="2" l="1"/>
  <c r="C72" i="7"/>
  <c r="J11" i="10"/>
  <c r="M21" i="6"/>
  <c r="M5" i="6"/>
  <c r="M23" i="6"/>
  <c r="M28" i="6"/>
  <c r="M14" i="6"/>
  <c r="M8" i="6"/>
  <c r="M15" i="6"/>
  <c r="M22" i="6"/>
  <c r="M16" i="6"/>
  <c r="M17" i="6"/>
  <c r="M18" i="6"/>
  <c r="M19" i="6"/>
  <c r="M20" i="6"/>
  <c r="M4" i="6"/>
  <c r="M27" i="6"/>
  <c r="M29" i="6"/>
  <c r="M30" i="6"/>
  <c r="M31" i="6"/>
  <c r="M32" i="6"/>
  <c r="M33" i="6"/>
  <c r="M34" i="6"/>
  <c r="M35" i="6"/>
  <c r="M24" i="6"/>
  <c r="M25" i="6"/>
  <c r="M26" i="6"/>
  <c r="B36" i="2" l="1"/>
  <c r="I9" i="14" s="1"/>
  <c r="M13" i="6"/>
  <c r="M12" i="6" l="1"/>
  <c r="M7" i="6" l="1"/>
  <c r="M11" i="6"/>
  <c r="M10" i="6" l="1"/>
  <c r="M9" i="6"/>
  <c r="M6" i="6" l="1"/>
  <c r="B136" i="19" l="1"/>
  <c r="C136" i="19"/>
  <c r="D136" i="19"/>
  <c r="E136" i="19"/>
  <c r="F136" i="19"/>
  <c r="G136" i="19"/>
  <c r="H151" i="19"/>
  <c r="H152" i="19"/>
  <c r="H153" i="19"/>
  <c r="H154" i="19"/>
  <c r="H155" i="19"/>
  <c r="H156" i="19"/>
  <c r="H157" i="19"/>
  <c r="H158" i="19"/>
  <c r="H159" i="19"/>
  <c r="H160" i="19"/>
  <c r="H150" i="19"/>
  <c r="G150" i="19"/>
  <c r="B145" i="19"/>
  <c r="B146" i="19"/>
  <c r="G134" i="19"/>
  <c r="G135" i="19"/>
  <c r="G137" i="19"/>
  <c r="G138" i="19"/>
  <c r="G139" i="19"/>
  <c r="G140" i="19"/>
  <c r="G132" i="19"/>
  <c r="F132" i="19"/>
  <c r="H161" i="19" l="1"/>
  <c r="H136" i="19"/>
  <c r="G141" i="19"/>
  <c r="F22" i="7" l="1"/>
  <c r="F67" i="7"/>
  <c r="F66" i="7" l="1"/>
  <c r="G66" i="7"/>
  <c r="G67" i="7"/>
  <c r="G59" i="7"/>
  <c r="F69" i="7"/>
  <c r="F23" i="7"/>
  <c r="G23" i="7"/>
  <c r="G22" i="7"/>
  <c r="G18" i="7" l="1"/>
  <c r="F18" i="7"/>
  <c r="D208" i="19"/>
  <c r="E208" i="19"/>
  <c r="G208" i="19"/>
  <c r="H208" i="19"/>
  <c r="I208" i="19"/>
  <c r="J208" i="19"/>
  <c r="L208" i="19"/>
  <c r="D209" i="19"/>
  <c r="E209" i="19"/>
  <c r="G209" i="19"/>
  <c r="H209" i="19"/>
  <c r="I209" i="19"/>
  <c r="J209" i="19"/>
  <c r="L209" i="19"/>
  <c r="D210" i="19"/>
  <c r="E210" i="19"/>
  <c r="G210" i="19"/>
  <c r="H210" i="19"/>
  <c r="I210" i="19"/>
  <c r="J210" i="19"/>
  <c r="L210" i="19"/>
  <c r="D211" i="19"/>
  <c r="E211" i="19"/>
  <c r="G211" i="19"/>
  <c r="H211" i="19"/>
  <c r="I211" i="19"/>
  <c r="J211" i="19"/>
  <c r="L211" i="19"/>
  <c r="D212" i="19"/>
  <c r="E212" i="19"/>
  <c r="G212" i="19"/>
  <c r="H212" i="19"/>
  <c r="I212" i="19"/>
  <c r="J212" i="19"/>
  <c r="L212" i="19"/>
  <c r="D213" i="19"/>
  <c r="E213" i="19"/>
  <c r="G213" i="19"/>
  <c r="H213" i="19"/>
  <c r="I213" i="19"/>
  <c r="J213" i="19"/>
  <c r="L213" i="19"/>
  <c r="D214" i="19"/>
  <c r="E214" i="19"/>
  <c r="G214" i="19"/>
  <c r="H214" i="19"/>
  <c r="I214" i="19"/>
  <c r="J214" i="19"/>
  <c r="L214" i="19"/>
  <c r="D215" i="19"/>
  <c r="E215" i="19"/>
  <c r="G215" i="19"/>
  <c r="H215" i="19"/>
  <c r="I215" i="19"/>
  <c r="J215" i="19"/>
  <c r="L215" i="19"/>
  <c r="D216" i="19"/>
  <c r="E216" i="19"/>
  <c r="G216" i="19"/>
  <c r="H216" i="19"/>
  <c r="I216" i="19"/>
  <c r="J216" i="19"/>
  <c r="L216" i="19"/>
  <c r="D217" i="19"/>
  <c r="E217" i="19"/>
  <c r="G217" i="19"/>
  <c r="H217" i="19"/>
  <c r="I217" i="19"/>
  <c r="J217" i="19"/>
  <c r="L217" i="19"/>
  <c r="D218" i="19"/>
  <c r="E218" i="19"/>
  <c r="G218" i="19"/>
  <c r="H218" i="19"/>
  <c r="I218" i="19"/>
  <c r="J218" i="19"/>
  <c r="L218" i="19"/>
  <c r="D219" i="19"/>
  <c r="E219" i="19"/>
  <c r="G219" i="19"/>
  <c r="H219" i="19"/>
  <c r="I219" i="19"/>
  <c r="J219" i="19"/>
  <c r="L219" i="19"/>
  <c r="H63" i="19"/>
  <c r="G63" i="19" s="1"/>
  <c r="I63" i="19" s="1"/>
  <c r="H64" i="19"/>
  <c r="G64" i="19" s="1"/>
  <c r="I64" i="19" s="1"/>
  <c r="H65" i="19"/>
  <c r="G65" i="19" s="1"/>
  <c r="I65" i="19" s="1"/>
  <c r="H66" i="19"/>
  <c r="G66" i="19" s="1"/>
  <c r="I66" i="19" s="1"/>
  <c r="H67" i="19"/>
  <c r="G67" i="19" s="1"/>
  <c r="I67" i="19" s="1"/>
  <c r="H68" i="19"/>
  <c r="G68" i="19" s="1"/>
  <c r="I68" i="19" s="1"/>
  <c r="H69" i="19"/>
  <c r="G69" i="19" s="1"/>
  <c r="I69" i="19" s="1"/>
  <c r="H70" i="19"/>
  <c r="G70" i="19" s="1"/>
  <c r="I70" i="19" s="1"/>
  <c r="H71" i="19"/>
  <c r="G71" i="19" s="1"/>
  <c r="I71" i="19" s="1"/>
  <c r="H72" i="19"/>
  <c r="G72" i="19" s="1"/>
  <c r="I72" i="19" s="1"/>
  <c r="H73" i="19"/>
  <c r="G73" i="19" s="1"/>
  <c r="I73" i="19" s="1"/>
  <c r="H74" i="19"/>
  <c r="G74" i="19" s="1"/>
  <c r="I74" i="19" s="1"/>
  <c r="H77" i="19"/>
  <c r="G77" i="19" s="1"/>
  <c r="I77" i="19" s="1"/>
  <c r="H78" i="19"/>
  <c r="G78" i="19" s="1"/>
  <c r="I78" i="19" s="1"/>
  <c r="H79" i="19"/>
  <c r="G79" i="19" s="1"/>
  <c r="I79" i="19" s="1"/>
  <c r="H80" i="19"/>
  <c r="G80" i="19" s="1"/>
  <c r="I80" i="19" s="1"/>
  <c r="H81" i="19"/>
  <c r="G81" i="19" s="1"/>
  <c r="I81" i="19" s="1"/>
  <c r="H82" i="19"/>
  <c r="G82" i="19" s="1"/>
  <c r="I82" i="19" s="1"/>
  <c r="H83" i="19"/>
  <c r="G83" i="19" s="1"/>
  <c r="I83" i="19" s="1"/>
  <c r="H84" i="19"/>
  <c r="G84" i="19" s="1"/>
  <c r="I84" i="19" s="1"/>
  <c r="H85" i="19"/>
  <c r="G85" i="19" s="1"/>
  <c r="I85" i="19" s="1"/>
  <c r="H88" i="19"/>
  <c r="G88" i="19" s="1"/>
  <c r="I88" i="19" s="1"/>
  <c r="H89" i="19"/>
  <c r="G89" i="19" s="1"/>
  <c r="I89" i="19" s="1"/>
  <c r="H90" i="19"/>
  <c r="G90" i="19" s="1"/>
  <c r="I90" i="19" s="1"/>
  <c r="H91" i="19"/>
  <c r="G91" i="19" s="1"/>
  <c r="I91" i="19" s="1"/>
  <c r="H92" i="19"/>
  <c r="G92" i="19" s="1"/>
  <c r="I92" i="19" s="1"/>
  <c r="H93" i="19"/>
  <c r="G93" i="19" s="1"/>
  <c r="I93" i="19" s="1"/>
  <c r="H94" i="19"/>
  <c r="G94" i="19" s="1"/>
  <c r="I94" i="19" s="1"/>
  <c r="H95" i="19"/>
  <c r="G95" i="19" s="1"/>
  <c r="I95" i="19" s="1"/>
  <c r="H96" i="19"/>
  <c r="G96" i="19" s="1"/>
  <c r="I96" i="19" s="1"/>
  <c r="H97" i="19"/>
  <c r="G97" i="19" s="1"/>
  <c r="I97" i="19" s="1"/>
  <c r="H98" i="19"/>
  <c r="G98" i="19" s="1"/>
  <c r="I98" i="19" s="1"/>
  <c r="H99" i="19"/>
  <c r="G99" i="19" s="1"/>
  <c r="I99" i="19" s="1"/>
  <c r="H100" i="19"/>
  <c r="G100" i="19" s="1"/>
  <c r="I100" i="19" s="1"/>
  <c r="H101" i="19"/>
  <c r="G101" i="19" s="1"/>
  <c r="I101" i="19" s="1"/>
  <c r="H102" i="19"/>
  <c r="G102" i="19" s="1"/>
  <c r="I102" i="19" s="1"/>
  <c r="H22" i="19"/>
  <c r="H23" i="19"/>
  <c r="H40" i="19"/>
  <c r="H41" i="19"/>
  <c r="H42" i="19"/>
  <c r="H47" i="19"/>
  <c r="H48" i="19"/>
  <c r="H51" i="19"/>
  <c r="H52" i="19"/>
  <c r="H53" i="19"/>
  <c r="H54" i="19"/>
  <c r="H55" i="19"/>
  <c r="H56" i="19"/>
  <c r="H57" i="19"/>
  <c r="H58" i="19"/>
  <c r="M212" i="19" l="1"/>
  <c r="M218" i="19"/>
  <c r="M216" i="19"/>
  <c r="M209" i="19"/>
  <c r="M214" i="19"/>
  <c r="M219" i="19"/>
  <c r="M217" i="19"/>
  <c r="M210" i="19"/>
  <c r="M215" i="19"/>
  <c r="M208" i="19"/>
  <c r="M213" i="19"/>
  <c r="M211" i="19"/>
  <c r="F68" i="7"/>
  <c r="G58" i="19"/>
  <c r="I58" i="19" s="1"/>
  <c r="G40" i="19"/>
  <c r="I40" i="19" s="1"/>
  <c r="G53" i="19"/>
  <c r="I53" i="19" s="1"/>
  <c r="G41" i="19"/>
  <c r="I41" i="19" s="1"/>
  <c r="G23" i="19"/>
  <c r="I23" i="19" s="1"/>
  <c r="G56" i="19"/>
  <c r="I56" i="19" s="1"/>
  <c r="G55" i="19"/>
  <c r="I55" i="19" s="1"/>
  <c r="G52" i="19"/>
  <c r="I52" i="19" s="1"/>
  <c r="G57" i="19"/>
  <c r="I57" i="19" s="1"/>
  <c r="B134" i="19" l="1"/>
  <c r="C134" i="19"/>
  <c r="D134" i="19"/>
  <c r="E134" i="19"/>
  <c r="F134" i="19"/>
  <c r="B135" i="19"/>
  <c r="C135" i="19"/>
  <c r="D135" i="19"/>
  <c r="E135" i="19"/>
  <c r="F135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50" i="19"/>
  <c r="B151" i="19"/>
  <c r="B152" i="19"/>
  <c r="B153" i="19"/>
  <c r="B154" i="19"/>
  <c r="H139" i="19" l="1"/>
  <c r="H134" i="19"/>
  <c r="H135" i="19"/>
  <c r="H137" i="19"/>
  <c r="H140" i="19"/>
  <c r="H138" i="19"/>
  <c r="G42" i="19" l="1"/>
  <c r="I42" i="19" s="1"/>
  <c r="G22" i="19" l="1"/>
  <c r="I22" i="19" s="1"/>
  <c r="G54" i="19" l="1"/>
  <c r="I54" i="19" s="1"/>
  <c r="G48" i="19"/>
  <c r="I48" i="19" s="1"/>
  <c r="G47" i="19" l="1"/>
  <c r="I47" i="19" s="1"/>
  <c r="G51" i="19" l="1"/>
  <c r="I51" i="19" s="1"/>
  <c r="E207" i="19" l="1"/>
  <c r="E220" i="19" l="1"/>
  <c r="L207" i="19" l="1"/>
  <c r="L220" i="19" s="1"/>
  <c r="D2" i="30" l="1"/>
  <c r="D57" i="30" l="1"/>
  <c r="B144" i="19" l="1"/>
  <c r="B147" i="19" s="1"/>
  <c r="D27" i="29"/>
  <c r="D207" i="19" l="1"/>
  <c r="I207" i="19" l="1"/>
  <c r="H207" i="19"/>
  <c r="G207" i="19"/>
  <c r="M207" i="19" l="1"/>
  <c r="M220" i="19" s="1"/>
  <c r="J220" i="19"/>
  <c r="I220" i="19"/>
  <c r="J111" i="13" l="1"/>
  <c r="J85" i="11" l="1"/>
  <c r="J86" i="11"/>
  <c r="J87" i="11"/>
  <c r="I85" i="11"/>
  <c r="I86" i="11"/>
  <c r="I87" i="11"/>
  <c r="H85" i="11"/>
  <c r="H87" i="11"/>
  <c r="H88" i="11"/>
  <c r="G85" i="11"/>
  <c r="G86" i="11"/>
  <c r="G87" i="11"/>
  <c r="B176" i="19"/>
  <c r="K87" i="11" l="1"/>
  <c r="K85" i="11"/>
  <c r="D27" i="2"/>
  <c r="D28" i="2"/>
  <c r="C27" i="2"/>
  <c r="C28" i="2"/>
  <c r="C29" i="2"/>
  <c r="K28" i="2"/>
  <c r="K29" i="2"/>
  <c r="K30" i="2"/>
  <c r="J28" i="2"/>
  <c r="J29" i="2"/>
  <c r="I28" i="2"/>
  <c r="I29" i="2"/>
  <c r="H28" i="2"/>
  <c r="H29" i="2"/>
  <c r="H30" i="2"/>
  <c r="G25" i="2"/>
  <c r="G26" i="2"/>
  <c r="G27" i="2"/>
  <c r="G28" i="2"/>
  <c r="G29" i="2"/>
  <c r="G30" i="2"/>
  <c r="C81" i="10"/>
  <c r="C82" i="10"/>
  <c r="C83" i="10"/>
  <c r="C84" i="10"/>
  <c r="D84" i="10"/>
  <c r="C86" i="7"/>
  <c r="D86" i="7"/>
  <c r="C26" i="2" l="1"/>
  <c r="C80" i="10"/>
  <c r="F86" i="11" l="1"/>
  <c r="H86" i="11" l="1"/>
  <c r="K86" i="11" s="1"/>
  <c r="E22" i="29" l="1"/>
  <c r="I22" i="29" s="1"/>
  <c r="D22" i="29"/>
  <c r="F22" i="29" l="1"/>
  <c r="G22" i="29" s="1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3" i="29"/>
  <c r="E4" i="29"/>
  <c r="I4" i="29" s="1"/>
  <c r="E5" i="29"/>
  <c r="I5" i="29" s="1"/>
  <c r="E6" i="29"/>
  <c r="I6" i="29" s="1"/>
  <c r="E7" i="29"/>
  <c r="I7" i="29" s="1"/>
  <c r="E8" i="29"/>
  <c r="I8" i="29" s="1"/>
  <c r="E9" i="29"/>
  <c r="I9" i="29" s="1"/>
  <c r="E10" i="29"/>
  <c r="I10" i="29" s="1"/>
  <c r="E11" i="29"/>
  <c r="I11" i="29" s="1"/>
  <c r="E12" i="29"/>
  <c r="I12" i="29" s="1"/>
  <c r="E13" i="29"/>
  <c r="I13" i="29" s="1"/>
  <c r="E14" i="29"/>
  <c r="I14" i="29" s="1"/>
  <c r="E15" i="29"/>
  <c r="I15" i="29" s="1"/>
  <c r="E16" i="29"/>
  <c r="I16" i="29" s="1"/>
  <c r="E17" i="29"/>
  <c r="I17" i="29" s="1"/>
  <c r="E18" i="29"/>
  <c r="I18" i="29" s="1"/>
  <c r="E19" i="29"/>
  <c r="E20" i="29"/>
  <c r="E21" i="29"/>
  <c r="E2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3" i="29"/>
  <c r="G18" i="29" l="1"/>
  <c r="G6" i="29"/>
  <c r="G17" i="29"/>
  <c r="G5" i="29"/>
  <c r="G16" i="29"/>
  <c r="G14" i="29"/>
  <c r="G12" i="29"/>
  <c r="G21" i="29"/>
  <c r="G10" i="29"/>
  <c r="G15" i="29"/>
  <c r="G4" i="29"/>
  <c r="G13" i="29"/>
  <c r="G23" i="29"/>
  <c r="G11" i="29"/>
  <c r="G20" i="29"/>
  <c r="G9" i="29"/>
  <c r="G8" i="29"/>
  <c r="G19" i="29"/>
  <c r="G7" i="29"/>
  <c r="I14" i="26" l="1"/>
  <c r="H2" i="26"/>
  <c r="J110" i="13" l="1"/>
  <c r="J107" i="13"/>
  <c r="C132" i="19" l="1"/>
  <c r="C2" i="29"/>
  <c r="C27" i="29"/>
  <c r="D31" i="29"/>
  <c r="D32" i="29"/>
  <c r="D35" i="29"/>
  <c r="D36" i="29"/>
  <c r="D37" i="29"/>
  <c r="D38" i="29"/>
  <c r="D40" i="29"/>
  <c r="D41" i="29"/>
  <c r="D42" i="29"/>
  <c r="E114" i="14"/>
  <c r="E94" i="14" l="1"/>
  <c r="E15" i="14"/>
  <c r="E16" i="14"/>
  <c r="E23" i="14"/>
  <c r="E93" i="14"/>
  <c r="E100" i="14"/>
  <c r="E112" i="14"/>
  <c r="E61" i="14"/>
  <c r="E62" i="14"/>
  <c r="E63" i="14"/>
  <c r="E107" i="14"/>
  <c r="E92" i="14"/>
  <c r="E76" i="14"/>
  <c r="E71" i="14"/>
  <c r="E60" i="14"/>
  <c r="E54" i="14"/>
  <c r="E28" i="14"/>
  <c r="E14" i="14"/>
  <c r="E7" i="14"/>
  <c r="E5" i="14"/>
  <c r="E4" i="14"/>
  <c r="E2" i="14"/>
  <c r="E101" i="14"/>
  <c r="E77" i="14"/>
  <c r="E73" i="14"/>
  <c r="E66" i="14"/>
  <c r="E59" i="14"/>
  <c r="E50" i="14"/>
  <c r="E40" i="14"/>
  <c r="E8" i="14"/>
  <c r="E6" i="14"/>
  <c r="E3" i="14"/>
  <c r="C3" i="29"/>
  <c r="C15" i="29"/>
  <c r="C21" i="29"/>
  <c r="C11" i="29"/>
  <c r="C4" i="29"/>
  <c r="C16" i="29"/>
  <c r="C10" i="29"/>
  <c r="C5" i="29"/>
  <c r="C17" i="29"/>
  <c r="C22" i="29"/>
  <c r="C6" i="29"/>
  <c r="C18" i="29"/>
  <c r="C23" i="29"/>
  <c r="C7" i="29"/>
  <c r="C19" i="29"/>
  <c r="C20" i="29"/>
  <c r="C12" i="29"/>
  <c r="C14" i="29"/>
  <c r="C8" i="29"/>
  <c r="C13" i="29"/>
  <c r="C9" i="29"/>
  <c r="C28" i="29"/>
  <c r="E13" i="14"/>
  <c r="E27" i="14" s="1"/>
  <c r="E44" i="14" s="1"/>
  <c r="E58" i="14" s="1"/>
  <c r="E70" i="14" s="1"/>
  <c r="E81" i="14" s="1"/>
  <c r="C40" i="29"/>
  <c r="C35" i="29"/>
  <c r="C29" i="29"/>
  <c r="C39" i="29"/>
  <c r="C34" i="29"/>
  <c r="C38" i="29"/>
  <c r="C33" i="29"/>
  <c r="C32" i="29"/>
  <c r="C42" i="29"/>
  <c r="C37" i="29"/>
  <c r="C31" i="29"/>
  <c r="C41" i="29"/>
  <c r="C36" i="29"/>
  <c r="C30" i="29"/>
  <c r="E91" i="14" l="1"/>
  <c r="E106" i="14" s="1"/>
  <c r="E41" i="14"/>
  <c r="D39" i="29"/>
  <c r="E115" i="14"/>
  <c r="C24" i="29"/>
  <c r="C43" i="29"/>
  <c r="J112" i="13" l="1"/>
  <c r="F29" i="29" l="1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E32" i="29"/>
  <c r="I32" i="29" s="1"/>
  <c r="E36" i="29"/>
  <c r="I36" i="29" s="1"/>
  <c r="E41" i="29"/>
  <c r="I41" i="29" s="1"/>
  <c r="G41" i="29" l="1"/>
  <c r="G36" i="29"/>
  <c r="G32" i="29"/>
  <c r="E78" i="14" l="1"/>
  <c r="D34" i="29"/>
  <c r="D33" i="29"/>
  <c r="E67" i="14"/>
  <c r="D3" i="29" l="1"/>
  <c r="D24" i="29" s="1"/>
  <c r="E55" i="14"/>
  <c r="D30" i="29" l="1"/>
  <c r="E102" i="14"/>
  <c r="D29" i="29"/>
  <c r="D28" i="29"/>
  <c r="G153" i="19"/>
  <c r="F153" i="19"/>
  <c r="D153" i="19"/>
  <c r="C153" i="19"/>
  <c r="I194" i="19"/>
  <c r="I195" i="19"/>
  <c r="I196" i="19"/>
  <c r="I197" i="19"/>
  <c r="I198" i="19"/>
  <c r="H194" i="19"/>
  <c r="H195" i="19"/>
  <c r="H196" i="19"/>
  <c r="H197" i="19"/>
  <c r="H198" i="19"/>
  <c r="G194" i="19"/>
  <c r="G195" i="19"/>
  <c r="G196" i="19"/>
  <c r="G197" i="19"/>
  <c r="F194" i="19"/>
  <c r="F195" i="19"/>
  <c r="F196" i="19"/>
  <c r="F197" i="19"/>
  <c r="E194" i="19"/>
  <c r="E195" i="19"/>
  <c r="E196" i="19"/>
  <c r="D194" i="19"/>
  <c r="D195" i="19"/>
  <c r="D196" i="19"/>
  <c r="C194" i="19"/>
  <c r="C195" i="19"/>
  <c r="C196" i="19"/>
  <c r="B194" i="19"/>
  <c r="B195" i="19"/>
  <c r="B196" i="19"/>
  <c r="G72" i="11"/>
  <c r="G82" i="11"/>
  <c r="G83" i="11"/>
  <c r="G88" i="11"/>
  <c r="I153" i="19" l="1"/>
  <c r="D43" i="29"/>
  <c r="E24" i="14"/>
  <c r="E9" i="14"/>
  <c r="J195" i="19"/>
  <c r="J196" i="19"/>
  <c r="J194" i="19"/>
  <c r="B174" i="19" l="1"/>
  <c r="I19" i="29" l="1"/>
  <c r="I20" i="29" l="1"/>
  <c r="M8" i="27" l="1"/>
  <c r="M9" i="27"/>
  <c r="J8" i="27"/>
  <c r="J9" i="27"/>
  <c r="H7" i="27"/>
  <c r="H8" i="27"/>
  <c r="H9" i="27"/>
  <c r="G7" i="27"/>
  <c r="G8" i="27"/>
  <c r="G9" i="27"/>
  <c r="F8" i="27"/>
  <c r="F9" i="27"/>
  <c r="E9" i="27"/>
  <c r="D8" i="27"/>
  <c r="D9" i="27"/>
  <c r="C6" i="27"/>
  <c r="C7" i="27"/>
  <c r="C8" i="27"/>
  <c r="C9" i="27"/>
  <c r="B3" i="27"/>
  <c r="B4" i="27"/>
  <c r="B5" i="27"/>
  <c r="B6" i="27"/>
  <c r="B7" i="27"/>
  <c r="B8" i="27"/>
  <c r="B9" i="27"/>
  <c r="H7" i="26"/>
  <c r="D7" i="26"/>
  <c r="B7" i="26"/>
  <c r="H6" i="14"/>
  <c r="H7" i="14"/>
  <c r="K29" i="37"/>
  <c r="L29" i="37" s="1"/>
  <c r="B2" i="27"/>
  <c r="E132" i="19"/>
  <c r="E8" i="27" l="1"/>
  <c r="I8" i="27" s="1"/>
  <c r="E42" i="29"/>
  <c r="I9" i="27"/>
  <c r="I42" i="29" l="1"/>
  <c r="G42" i="29"/>
  <c r="F72" i="11"/>
  <c r="E39" i="29" l="1"/>
  <c r="C103" i="19"/>
  <c r="I39" i="29" l="1"/>
  <c r="G39" i="29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F113" i="13" l="1"/>
  <c r="E31" i="29"/>
  <c r="C5" i="27"/>
  <c r="E35" i="29" l="1"/>
  <c r="I31" i="29"/>
  <c r="G31" i="29"/>
  <c r="I35" i="29" l="1"/>
  <c r="G35" i="29"/>
  <c r="C4" i="27"/>
  <c r="C3" i="27"/>
  <c r="F3" i="29" l="1"/>
  <c r="F24" i="29" s="1"/>
  <c r="C59" i="19"/>
  <c r="E40" i="29" l="1"/>
  <c r="I40" i="29" l="1"/>
  <c r="G40" i="29"/>
  <c r="G14" i="26" l="1"/>
  <c r="G69" i="26" s="1"/>
  <c r="C5" i="10"/>
  <c r="C69" i="26" l="1"/>
  <c r="E34" i="29"/>
  <c r="H77" i="11"/>
  <c r="I34" i="29" l="1"/>
  <c r="G34" i="29"/>
  <c r="D113" i="13" l="1"/>
  <c r="J106" i="13" l="1"/>
  <c r="D58" i="3"/>
  <c r="E33" i="29" l="1"/>
  <c r="I33" i="29" l="1"/>
  <c r="G33" i="29"/>
  <c r="I21" i="29" l="1"/>
  <c r="J108" i="13"/>
  <c r="G84" i="11" l="1"/>
  <c r="J109" i="13"/>
  <c r="I23" i="29" l="1"/>
  <c r="B3" i="26"/>
  <c r="B4" i="26"/>
  <c r="B5" i="26"/>
  <c r="B6" i="26"/>
  <c r="B8" i="26"/>
  <c r="B9" i="26"/>
  <c r="B2" i="26"/>
  <c r="K24" i="37"/>
  <c r="L24" i="37" s="1"/>
  <c r="K25" i="37"/>
  <c r="L25" i="37" s="1"/>
  <c r="K26" i="37"/>
  <c r="L26" i="37" s="1"/>
  <c r="K27" i="37"/>
  <c r="L27" i="37" s="1"/>
  <c r="K28" i="37"/>
  <c r="L28" i="37" s="1"/>
  <c r="K30" i="37"/>
  <c r="L30" i="37" s="1"/>
  <c r="I4" i="7"/>
  <c r="I5" i="7"/>
  <c r="I6" i="7"/>
  <c r="I7" i="7"/>
  <c r="I8" i="7"/>
  <c r="I9" i="7"/>
  <c r="I10" i="7"/>
  <c r="I3" i="7"/>
  <c r="K23" i="37" l="1"/>
  <c r="L23" i="37" s="1"/>
  <c r="G2" i="14"/>
  <c r="F7" i="26"/>
  <c r="I7" i="26" s="1"/>
  <c r="D14" i="26" l="1"/>
  <c r="H113" i="13"/>
  <c r="E38" i="29"/>
  <c r="E37" i="29"/>
  <c r="G7" i="14"/>
  <c r="I7" i="14" s="1"/>
  <c r="E113" i="13" l="1"/>
  <c r="E28" i="29"/>
  <c r="I37" i="29"/>
  <c r="G37" i="29"/>
  <c r="I38" i="29"/>
  <c r="G38" i="29"/>
  <c r="E7" i="26"/>
  <c r="D174" i="19"/>
  <c r="I28" i="29" l="1"/>
  <c r="I113" i="13" l="1"/>
  <c r="J104" i="13"/>
  <c r="J102" i="13"/>
  <c r="G113" i="13"/>
  <c r="E29" i="29"/>
  <c r="E30" i="29"/>
  <c r="G80" i="11"/>
  <c r="D65" i="4"/>
  <c r="D66" i="4" s="1"/>
  <c r="C65" i="4"/>
  <c r="B66" i="4"/>
  <c r="I18" i="2"/>
  <c r="G18" i="2"/>
  <c r="L9" i="7"/>
  <c r="K9" i="7"/>
  <c r="M9" i="7"/>
  <c r="M3" i="7"/>
  <c r="L9" i="10"/>
  <c r="K9" i="10"/>
  <c r="H107" i="14"/>
  <c r="J103" i="13" l="1"/>
  <c r="I11" i="4"/>
  <c r="G11" i="4"/>
  <c r="G78" i="11"/>
  <c r="I29" i="29"/>
  <c r="G29" i="29"/>
  <c r="I30" i="29"/>
  <c r="G30" i="29"/>
  <c r="G79" i="11"/>
  <c r="G10" i="11"/>
  <c r="O30" i="2" s="1"/>
  <c r="S30" i="2" s="1"/>
  <c r="M9" i="10"/>
  <c r="O9" i="10" s="1"/>
  <c r="K8" i="27"/>
  <c r="L8" i="27" s="1"/>
  <c r="C66" i="4"/>
  <c r="O9" i="7"/>
  <c r="N9" i="7"/>
  <c r="F115" i="14"/>
  <c r="G115" i="14" s="1"/>
  <c r="H115" i="14"/>
  <c r="G107" i="14"/>
  <c r="H11" i="4" l="1"/>
  <c r="J105" i="13"/>
  <c r="N9" i="10"/>
  <c r="J101" i="13"/>
  <c r="E3" i="29"/>
  <c r="G3" i="29" s="1"/>
  <c r="F28" i="29"/>
  <c r="F43" i="29" s="1"/>
  <c r="I10" i="11"/>
  <c r="J10" i="11"/>
  <c r="J113" i="13" l="1"/>
  <c r="E43" i="29"/>
  <c r="C113" i="13"/>
  <c r="B113" i="13"/>
  <c r="I3" i="29"/>
  <c r="E24" i="29"/>
  <c r="G24" i="29" s="1"/>
  <c r="G28" i="29"/>
  <c r="G81" i="11"/>
  <c r="G77" i="11"/>
  <c r="G43" i="29" l="1"/>
  <c r="I43" i="29" s="1"/>
  <c r="I24" i="29"/>
  <c r="G89" i="11"/>
  <c r="D220" i="19" l="1"/>
  <c r="G220" i="19"/>
  <c r="H220" i="19"/>
  <c r="M11" i="7" l="1"/>
  <c r="N52" i="27" l="1"/>
  <c r="N53" i="27"/>
  <c r="I52" i="27"/>
  <c r="I53" i="27"/>
  <c r="H52" i="27"/>
  <c r="H53" i="27"/>
  <c r="G52" i="27"/>
  <c r="G53" i="27"/>
  <c r="F52" i="27"/>
  <c r="F53" i="27"/>
  <c r="E52" i="27"/>
  <c r="E53" i="27"/>
  <c r="J52" i="27"/>
  <c r="J5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13" i="27"/>
  <c r="J2" i="27"/>
  <c r="J3" i="27"/>
  <c r="J4" i="27"/>
  <c r="J5" i="27"/>
  <c r="J6" i="27"/>
  <c r="J7" i="27"/>
  <c r="J54" i="27" l="1"/>
  <c r="D53" i="27"/>
  <c r="K53" i="27" s="1"/>
  <c r="N13" i="27"/>
  <c r="B173" i="19"/>
  <c r="D52" i="27" l="1"/>
  <c r="K52" i="27" s="1"/>
  <c r="M52" i="27" l="1"/>
  <c r="N14" i="27" l="1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M3" i="27"/>
  <c r="M4" i="27"/>
  <c r="M5" i="27"/>
  <c r="M6" i="27"/>
  <c r="M7" i="27"/>
  <c r="M2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13" i="27"/>
  <c r="H14" i="27"/>
  <c r="H15" i="27"/>
  <c r="H17" i="27"/>
  <c r="H18" i="27"/>
  <c r="H19" i="27"/>
  <c r="H21" i="27"/>
  <c r="H22" i="27"/>
  <c r="H23" i="27"/>
  <c r="H24" i="27"/>
  <c r="H25" i="27"/>
  <c r="H26" i="27"/>
  <c r="H27" i="27"/>
  <c r="H28" i="27"/>
  <c r="H29" i="27"/>
  <c r="H30" i="27"/>
  <c r="H31" i="27"/>
  <c r="H33" i="27"/>
  <c r="H34" i="27"/>
  <c r="H35" i="27"/>
  <c r="H37" i="27"/>
  <c r="H38" i="27"/>
  <c r="H39" i="27"/>
  <c r="H40" i="27"/>
  <c r="H41" i="27"/>
  <c r="H42" i="27"/>
  <c r="H43" i="27"/>
  <c r="H44" i="27"/>
  <c r="H46" i="27"/>
  <c r="H47" i="27"/>
  <c r="H48" i="27"/>
  <c r="H49" i="27"/>
  <c r="H50" i="27"/>
  <c r="H51" i="27"/>
  <c r="G15" i="27"/>
  <c r="G16" i="27"/>
  <c r="G17" i="27"/>
  <c r="G18" i="27"/>
  <c r="G20" i="27"/>
  <c r="G21" i="27"/>
  <c r="G22" i="27"/>
  <c r="G23" i="27"/>
  <c r="G24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8" i="27"/>
  <c r="G49" i="27"/>
  <c r="G50" i="27"/>
  <c r="G51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8" i="27"/>
  <c r="F39" i="27"/>
  <c r="F40" i="27"/>
  <c r="F41" i="27"/>
  <c r="F42" i="27"/>
  <c r="F43" i="27"/>
  <c r="F44" i="27"/>
  <c r="F45" i="27"/>
  <c r="F46" i="27"/>
  <c r="F47" i="27"/>
  <c r="F49" i="27"/>
  <c r="F50" i="27"/>
  <c r="F51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G13" i="27"/>
  <c r="E13" i="27"/>
  <c r="D13" i="27"/>
  <c r="D15" i="27"/>
  <c r="D16" i="27"/>
  <c r="D18" i="27"/>
  <c r="D19" i="27"/>
  <c r="D20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I54" i="27" l="1"/>
  <c r="E54" i="27"/>
  <c r="J10" i="27"/>
  <c r="N54" i="27"/>
  <c r="M10" i="27"/>
  <c r="K15" i="27"/>
  <c r="K46" i="27"/>
  <c r="K31" i="27"/>
  <c r="K38" i="27"/>
  <c r="K30" i="27"/>
  <c r="K27" i="27"/>
  <c r="K24" i="27"/>
  <c r="K44" i="27"/>
  <c r="K33" i="27"/>
  <c r="K41" i="27"/>
  <c r="K51" i="27"/>
  <c r="K18" i="27"/>
  <c r="K49" i="27"/>
  <c r="K39" i="27"/>
  <c r="K28" i="27"/>
  <c r="K35" i="27"/>
  <c r="K42" i="27"/>
  <c r="K40" i="27"/>
  <c r="K50" i="27"/>
  <c r="K34" i="27"/>
  <c r="K22" i="27"/>
  <c r="K23" i="27"/>
  <c r="K43" i="27"/>
  <c r="K29" i="27"/>
  <c r="D3" i="27" l="1"/>
  <c r="D4" i="27"/>
  <c r="D5" i="27"/>
  <c r="D6" i="27"/>
  <c r="D7" i="27"/>
  <c r="H3" i="27"/>
  <c r="H4" i="27"/>
  <c r="H5" i="27"/>
  <c r="H6" i="27"/>
  <c r="G3" i="27"/>
  <c r="F5" i="27"/>
  <c r="F7" i="27"/>
  <c r="E3" i="27"/>
  <c r="E4" i="27"/>
  <c r="E6" i="27"/>
  <c r="H2" i="27"/>
  <c r="D2" i="27"/>
  <c r="H13" i="27"/>
  <c r="H20" i="27" l="1"/>
  <c r="K20" i="27" s="1"/>
  <c r="H45" i="27"/>
  <c r="K45" i="27" s="1"/>
  <c r="G6" i="27"/>
  <c r="H16" i="27"/>
  <c r="K16" i="27" s="1"/>
  <c r="G4" i="27"/>
  <c r="H36" i="27"/>
  <c r="G5" i="27"/>
  <c r="G2" i="27"/>
  <c r="D10" i="27"/>
  <c r="H10" i="27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3" i="19"/>
  <c r="L18" i="19" l="1"/>
  <c r="G14" i="27"/>
  <c r="G26" i="27"/>
  <c r="K26" i="27" s="1"/>
  <c r="F3" i="27"/>
  <c r="I3" i="27" s="1"/>
  <c r="H32" i="27"/>
  <c r="H54" i="27" s="1"/>
  <c r="G10" i="27"/>
  <c r="F37" i="27" l="1"/>
  <c r="K37" i="27" s="1"/>
  <c r="D17" i="27"/>
  <c r="K17" i="27" s="1"/>
  <c r="G19" i="27"/>
  <c r="D14" i="27"/>
  <c r="C2" i="27"/>
  <c r="G47" i="27"/>
  <c r="K47" i="27" s="1"/>
  <c r="F2" i="27"/>
  <c r="G25" i="27"/>
  <c r="K25" i="27" s="1"/>
  <c r="F4" i="27"/>
  <c r="I4" i="27" s="1"/>
  <c r="F6" i="27"/>
  <c r="E7" i="27"/>
  <c r="I7" i="27" s="1"/>
  <c r="F48" i="27"/>
  <c r="K48" i="27" s="1"/>
  <c r="E5" i="27"/>
  <c r="F13" i="27"/>
  <c r="E2" i="27"/>
  <c r="D21" i="27"/>
  <c r="K21" i="27" s="1"/>
  <c r="D36" i="27"/>
  <c r="K36" i="27" s="1"/>
  <c r="K32" i="27"/>
  <c r="D54" i="27" l="1"/>
  <c r="F54" i="27"/>
  <c r="G54" i="27"/>
  <c r="I5" i="27"/>
  <c r="I6" i="27"/>
  <c r="E10" i="27"/>
  <c r="K13" i="27"/>
  <c r="K19" i="27"/>
  <c r="F10" i="27"/>
  <c r="C10" i="27"/>
  <c r="I2" i="27"/>
  <c r="K14" i="27"/>
  <c r="K54" i="27" l="1"/>
  <c r="M54" i="27" s="1"/>
  <c r="I10" i="27"/>
  <c r="L10" i="27" s="1"/>
  <c r="F3" i="26"/>
  <c r="F4" i="26"/>
  <c r="F5" i="26"/>
  <c r="F6" i="26"/>
  <c r="F8" i="26"/>
  <c r="F9" i="26"/>
  <c r="H3" i="26"/>
  <c r="H4" i="26"/>
  <c r="H5" i="26"/>
  <c r="H6" i="26"/>
  <c r="H8" i="26"/>
  <c r="H9" i="26"/>
  <c r="J14" i="26" l="1"/>
  <c r="D173" i="19"/>
  <c r="I6" i="26"/>
  <c r="I9" i="26"/>
  <c r="I8" i="26"/>
  <c r="I5" i="26"/>
  <c r="I4" i="26"/>
  <c r="I3" i="26"/>
  <c r="I69" i="26" l="1"/>
  <c r="H10" i="26" s="1"/>
  <c r="E3" i="26"/>
  <c r="E4" i="26"/>
  <c r="E8" i="26"/>
  <c r="E9" i="26"/>
  <c r="D3" i="26"/>
  <c r="D4" i="26"/>
  <c r="D5" i="26"/>
  <c r="D6" i="26"/>
  <c r="D8" i="26"/>
  <c r="D9" i="26"/>
  <c r="D2" i="26"/>
  <c r="E14" i="26"/>
  <c r="E69" i="26" s="1"/>
  <c r="C4" i="26"/>
  <c r="C5" i="26"/>
  <c r="C6" i="26"/>
  <c r="C8" i="26"/>
  <c r="C9" i="26"/>
  <c r="F14" i="26"/>
  <c r="F69" i="26" s="1"/>
  <c r="H59" i="14"/>
  <c r="H92" i="14"/>
  <c r="H71" i="14"/>
  <c r="H50" i="14"/>
  <c r="H55" i="14" s="1"/>
  <c r="H28" i="14"/>
  <c r="H4" i="14"/>
  <c r="H5" i="14"/>
  <c r="H8" i="14"/>
  <c r="H2" i="14"/>
  <c r="H102" i="14" l="1"/>
  <c r="H41" i="14"/>
  <c r="H67" i="14"/>
  <c r="E2" i="26"/>
  <c r="F2" i="26"/>
  <c r="I2" i="26" s="1"/>
  <c r="H78" i="14"/>
  <c r="H24" i="14"/>
  <c r="D10" i="26"/>
  <c r="H9" i="14"/>
  <c r="J69" i="26" l="1"/>
  <c r="F10" i="26"/>
  <c r="I10" i="26" s="1"/>
  <c r="E6" i="26" l="1"/>
  <c r="E5" i="26" l="1"/>
  <c r="E10" i="26" s="1"/>
  <c r="I199" i="19"/>
  <c r="I200" i="19"/>
  <c r="I201" i="19"/>
  <c r="I202" i="19"/>
  <c r="I203" i="19"/>
  <c r="H199" i="19"/>
  <c r="H200" i="19"/>
  <c r="H201" i="19"/>
  <c r="H202" i="19"/>
  <c r="H203" i="19"/>
  <c r="G198" i="19"/>
  <c r="G199" i="19"/>
  <c r="G200" i="19"/>
  <c r="G201" i="19"/>
  <c r="G202" i="19"/>
  <c r="G203" i="19"/>
  <c r="F198" i="19"/>
  <c r="F199" i="19"/>
  <c r="F200" i="19"/>
  <c r="F201" i="19"/>
  <c r="F202" i="19"/>
  <c r="F203" i="19"/>
  <c r="E197" i="19"/>
  <c r="E198" i="19"/>
  <c r="E199" i="19"/>
  <c r="E200" i="19"/>
  <c r="E201" i="19"/>
  <c r="E202" i="19"/>
  <c r="E203" i="19"/>
  <c r="D197" i="19"/>
  <c r="D198" i="19"/>
  <c r="D199" i="19"/>
  <c r="D200" i="19"/>
  <c r="D201" i="19"/>
  <c r="D202" i="19"/>
  <c r="D203" i="19"/>
  <c r="C197" i="19"/>
  <c r="C198" i="19"/>
  <c r="C199" i="19"/>
  <c r="C200" i="19"/>
  <c r="C201" i="19"/>
  <c r="C202" i="19"/>
  <c r="C203" i="19"/>
  <c r="I193" i="19"/>
  <c r="H193" i="19"/>
  <c r="G193" i="19"/>
  <c r="F193" i="19"/>
  <c r="E193" i="19"/>
  <c r="D193" i="19"/>
  <c r="C193" i="19"/>
  <c r="B193" i="19"/>
  <c r="B197" i="19"/>
  <c r="B198" i="19"/>
  <c r="B199" i="19"/>
  <c r="B200" i="19"/>
  <c r="B201" i="19"/>
  <c r="B202" i="19"/>
  <c r="B203" i="19"/>
  <c r="C181" i="19"/>
  <c r="I181" i="19"/>
  <c r="H181" i="19"/>
  <c r="G181" i="19"/>
  <c r="F181" i="19"/>
  <c r="E181" i="19"/>
  <c r="D181" i="19"/>
  <c r="B181" i="19"/>
  <c r="B165" i="19"/>
  <c r="D165" i="19" s="1"/>
  <c r="B166" i="19"/>
  <c r="D166" i="19" s="1"/>
  <c r="B167" i="19"/>
  <c r="D167" i="19" s="1"/>
  <c r="B168" i="19"/>
  <c r="B169" i="19"/>
  <c r="D169" i="19" s="1"/>
  <c r="B170" i="19"/>
  <c r="D170" i="19" s="1"/>
  <c r="B171" i="19"/>
  <c r="B172" i="19"/>
  <c r="D176" i="19"/>
  <c r="B164" i="19"/>
  <c r="D164" i="19" s="1"/>
  <c r="C151" i="19"/>
  <c r="C152" i="19"/>
  <c r="C154" i="19"/>
  <c r="C155" i="19"/>
  <c r="C156" i="19"/>
  <c r="C157" i="19"/>
  <c r="C158" i="19"/>
  <c r="C159" i="19"/>
  <c r="C160" i="19"/>
  <c r="D151" i="19"/>
  <c r="D152" i="19"/>
  <c r="D154" i="19"/>
  <c r="D155" i="19"/>
  <c r="D156" i="19"/>
  <c r="D157" i="19"/>
  <c r="D158" i="19"/>
  <c r="D159" i="19"/>
  <c r="D160" i="19"/>
  <c r="F151" i="19"/>
  <c r="F152" i="19"/>
  <c r="F154" i="19"/>
  <c r="F155" i="19"/>
  <c r="F156" i="19"/>
  <c r="F157" i="19"/>
  <c r="F158" i="19"/>
  <c r="F159" i="19"/>
  <c r="F160" i="19"/>
  <c r="G151" i="19"/>
  <c r="G152" i="19"/>
  <c r="G154" i="19"/>
  <c r="G155" i="19"/>
  <c r="G156" i="19"/>
  <c r="G157" i="19"/>
  <c r="G158" i="19"/>
  <c r="G159" i="19"/>
  <c r="G160" i="19"/>
  <c r="F150" i="19"/>
  <c r="C150" i="19"/>
  <c r="B155" i="19"/>
  <c r="B156" i="19"/>
  <c r="B157" i="19"/>
  <c r="B158" i="19"/>
  <c r="B159" i="19"/>
  <c r="B160" i="19"/>
  <c r="D132" i="19"/>
  <c r="B132" i="19"/>
  <c r="B177" i="19" l="1"/>
  <c r="I151" i="19"/>
  <c r="I158" i="19"/>
  <c r="I155" i="19"/>
  <c r="I160" i="19"/>
  <c r="I157" i="19"/>
  <c r="I154" i="19"/>
  <c r="H132" i="19"/>
  <c r="I159" i="19"/>
  <c r="I156" i="19"/>
  <c r="I152" i="19"/>
  <c r="I150" i="19"/>
  <c r="J197" i="19"/>
  <c r="B141" i="19"/>
  <c r="J198" i="19"/>
  <c r="J199" i="19"/>
  <c r="J201" i="19"/>
  <c r="J202" i="19"/>
  <c r="J200" i="19"/>
  <c r="F141" i="19"/>
  <c r="J203" i="19"/>
  <c r="J193" i="19"/>
  <c r="D168" i="19"/>
  <c r="D171" i="19"/>
  <c r="C141" i="19"/>
  <c r="D141" i="19"/>
  <c r="E141" i="19"/>
  <c r="C161" i="19"/>
  <c r="D161" i="19"/>
  <c r="F161" i="19"/>
  <c r="G161" i="19"/>
  <c r="B204" i="19"/>
  <c r="I204" i="19"/>
  <c r="H204" i="19"/>
  <c r="G204" i="19"/>
  <c r="F204" i="19"/>
  <c r="E204" i="19"/>
  <c r="D204" i="19"/>
  <c r="C204" i="19"/>
  <c r="I190" i="19"/>
  <c r="H190" i="19"/>
  <c r="G190" i="19"/>
  <c r="F190" i="19"/>
  <c r="E190" i="19"/>
  <c r="B161" i="19"/>
  <c r="B190" i="19"/>
  <c r="J181" i="19"/>
  <c r="D190" i="19"/>
  <c r="C190" i="19"/>
  <c r="D177" i="19" l="1"/>
  <c r="I161" i="19"/>
  <c r="J190" i="19"/>
  <c r="H141" i="19"/>
  <c r="J204" i="19"/>
  <c r="K3" i="7" l="1"/>
  <c r="K4" i="7"/>
  <c r="M4" i="7"/>
  <c r="K3" i="27" s="1"/>
  <c r="K5" i="7"/>
  <c r="K4" i="27"/>
  <c r="K6" i="7"/>
  <c r="K5" i="27"/>
  <c r="K7" i="7"/>
  <c r="M7" i="7"/>
  <c r="K6" i="27" s="1"/>
  <c r="K8" i="7"/>
  <c r="M8" i="7"/>
  <c r="K7" i="27" s="1"/>
  <c r="K10" i="7"/>
  <c r="M10" i="7"/>
  <c r="O10" i="7" l="1"/>
  <c r="O7" i="7"/>
  <c r="O3" i="7"/>
  <c r="O5" i="7"/>
  <c r="O6" i="7"/>
  <c r="O8" i="7"/>
  <c r="O4" i="7"/>
  <c r="M27" i="27"/>
  <c r="M26" i="27"/>
  <c r="M20" i="27"/>
  <c r="M7" i="10"/>
  <c r="L6" i="27"/>
  <c r="M3" i="10"/>
  <c r="K2" i="27"/>
  <c r="L2" i="27" s="1"/>
  <c r="M6" i="10"/>
  <c r="L5" i="27"/>
  <c r="M10" i="10"/>
  <c r="K9" i="27"/>
  <c r="L9" i="27" s="1"/>
  <c r="M5" i="10"/>
  <c r="L4" i="27"/>
  <c r="M8" i="10"/>
  <c r="L7" i="27"/>
  <c r="M4" i="10"/>
  <c r="L3" i="27"/>
  <c r="N8" i="7"/>
  <c r="N3" i="7"/>
  <c r="N10" i="7"/>
  <c r="N4" i="7"/>
  <c r="N6" i="7"/>
  <c r="K11" i="7"/>
  <c r="J11" i="7"/>
  <c r="O11" i="7" s="1"/>
  <c r="N7" i="7"/>
  <c r="N5" i="7"/>
  <c r="M28" i="27" l="1"/>
  <c r="M47" i="27"/>
  <c r="M44" i="27"/>
  <c r="M45" i="27"/>
  <c r="M50" i="27"/>
  <c r="M46" i="27"/>
  <c r="M16" i="27"/>
  <c r="M33" i="27"/>
  <c r="M38" i="27"/>
  <c r="M22" i="27"/>
  <c r="M24" i="27"/>
  <c r="M40" i="27"/>
  <c r="M37" i="27"/>
  <c r="M51" i="27"/>
  <c r="M39" i="27"/>
  <c r="M30" i="27"/>
  <c r="M36" i="27"/>
  <c r="M35" i="27"/>
  <c r="M34" i="27"/>
  <c r="M48" i="27"/>
  <c r="M41" i="27"/>
  <c r="M19" i="27"/>
  <c r="M49" i="27"/>
  <c r="M42" i="27"/>
  <c r="M18" i="27"/>
  <c r="M32" i="27"/>
  <c r="M29" i="27"/>
  <c r="M43" i="27"/>
  <c r="M15" i="27"/>
  <c r="M17" i="27"/>
  <c r="M31" i="27"/>
  <c r="M14" i="27"/>
  <c r="M21" i="27"/>
  <c r="M23" i="27"/>
  <c r="M25" i="27"/>
  <c r="L5" i="7" l="1"/>
  <c r="L4" i="7"/>
  <c r="L8" i="7"/>
  <c r="L7" i="7"/>
  <c r="L10" i="7"/>
  <c r="L3" i="7"/>
  <c r="J1" i="14"/>
  <c r="D5" i="14" l="1"/>
  <c r="D2" i="14"/>
  <c r="D6" i="14"/>
  <c r="D3" i="14"/>
  <c r="D8" i="14"/>
  <c r="D7" i="14"/>
  <c r="D4" i="14"/>
  <c r="D1" i="14"/>
  <c r="D13" i="14" s="1"/>
  <c r="L6" i="7"/>
  <c r="L11" i="7" s="1"/>
  <c r="D20" i="14" l="1"/>
  <c r="D22" i="14"/>
  <c r="D21" i="14"/>
  <c r="D17" i="14"/>
  <c r="D18" i="14"/>
  <c r="D16" i="14"/>
  <c r="D19" i="14"/>
  <c r="D14" i="14"/>
  <c r="D15" i="14"/>
  <c r="D23" i="14"/>
  <c r="D27" i="14"/>
  <c r="D9" i="14"/>
  <c r="D33" i="14" l="1"/>
  <c r="D34" i="14"/>
  <c r="D32" i="14"/>
  <c r="D35" i="14"/>
  <c r="D39" i="14"/>
  <c r="D28" i="14"/>
  <c r="D30" i="14"/>
  <c r="D31" i="14"/>
  <c r="D37" i="14"/>
  <c r="D38" i="14"/>
  <c r="D29" i="14"/>
  <c r="D36" i="14"/>
  <c r="D40" i="14"/>
  <c r="D44" i="14"/>
  <c r="C83" i="7"/>
  <c r="C84" i="7"/>
  <c r="D83" i="7"/>
  <c r="J88" i="11"/>
  <c r="K33" i="2"/>
  <c r="J33" i="2"/>
  <c r="I33" i="2"/>
  <c r="H33" i="2"/>
  <c r="G33" i="2"/>
  <c r="D31" i="2"/>
  <c r="D85" i="10"/>
  <c r="D85" i="7"/>
  <c r="B1" i="19"/>
  <c r="D53" i="14" l="1"/>
  <c r="D45" i="14"/>
  <c r="D49" i="14"/>
  <c r="D48" i="14"/>
  <c r="D46" i="14"/>
  <c r="D47" i="14"/>
  <c r="D113" i="14"/>
  <c r="D51" i="14"/>
  <c r="D52" i="14"/>
  <c r="D25" i="19"/>
  <c r="F25" i="19" s="1"/>
  <c r="D26" i="19"/>
  <c r="F26" i="19" s="1"/>
  <c r="D24" i="19"/>
  <c r="F24" i="19" s="1"/>
  <c r="D50" i="19"/>
  <c r="F50" i="19" s="1"/>
  <c r="D49" i="19"/>
  <c r="F49" i="19" s="1"/>
  <c r="D29" i="19"/>
  <c r="F29" i="19" s="1"/>
  <c r="D28" i="19"/>
  <c r="F28" i="19" s="1"/>
  <c r="D30" i="19"/>
  <c r="F30" i="19" s="1"/>
  <c r="D44" i="19"/>
  <c r="F44" i="19" s="1"/>
  <c r="D43" i="19"/>
  <c r="F43" i="19" s="1"/>
  <c r="D45" i="19"/>
  <c r="F45" i="19" s="1"/>
  <c r="D46" i="19"/>
  <c r="F46" i="19" s="1"/>
  <c r="D50" i="14"/>
  <c r="D54" i="14"/>
  <c r="D112" i="14"/>
  <c r="D58" i="14"/>
  <c r="D41" i="14"/>
  <c r="D33" i="19"/>
  <c r="F33" i="19" s="1"/>
  <c r="D37" i="19"/>
  <c r="F37" i="19" s="1"/>
  <c r="D32" i="19"/>
  <c r="F32" i="19" s="1"/>
  <c r="D36" i="19"/>
  <c r="F36" i="19" s="1"/>
  <c r="D35" i="19"/>
  <c r="F35" i="19" s="1"/>
  <c r="D34" i="19"/>
  <c r="F34" i="19" s="1"/>
  <c r="D86" i="19"/>
  <c r="F86" i="19" s="1"/>
  <c r="D87" i="19"/>
  <c r="F87" i="19" s="1"/>
  <c r="D75" i="19"/>
  <c r="F75" i="19" s="1"/>
  <c r="D76" i="19"/>
  <c r="F76" i="19" s="1"/>
  <c r="D38" i="19"/>
  <c r="F38" i="19" s="1"/>
  <c r="D39" i="19"/>
  <c r="F39" i="19" s="1"/>
  <c r="C3" i="19"/>
  <c r="C4" i="19"/>
  <c r="C16" i="19"/>
  <c r="C7" i="19"/>
  <c r="C9" i="19"/>
  <c r="C11" i="19"/>
  <c r="C13" i="19"/>
  <c r="C15" i="19"/>
  <c r="C5" i="19"/>
  <c r="C17" i="19"/>
  <c r="C8" i="19"/>
  <c r="C10" i="19"/>
  <c r="C12" i="19"/>
  <c r="C14" i="19"/>
  <c r="C6" i="19"/>
  <c r="D27" i="19"/>
  <c r="F27" i="19" s="1"/>
  <c r="D31" i="19"/>
  <c r="F31" i="19" s="1"/>
  <c r="D68" i="19"/>
  <c r="F68" i="19" s="1"/>
  <c r="D81" i="19"/>
  <c r="F81" i="19" s="1"/>
  <c r="D95" i="19"/>
  <c r="F95" i="19" s="1"/>
  <c r="D77" i="19"/>
  <c r="F77" i="19" s="1"/>
  <c r="D63" i="19"/>
  <c r="F63" i="19" s="1"/>
  <c r="D90" i="19"/>
  <c r="F90" i="19" s="1"/>
  <c r="D102" i="19"/>
  <c r="F102" i="19" s="1"/>
  <c r="D67" i="19"/>
  <c r="F67" i="19" s="1"/>
  <c r="D94" i="19"/>
  <c r="F94" i="19" s="1"/>
  <c r="D69" i="19"/>
  <c r="F69" i="19" s="1"/>
  <c r="D96" i="19"/>
  <c r="F96" i="19" s="1"/>
  <c r="D64" i="19"/>
  <c r="F64" i="19" s="1"/>
  <c r="D73" i="19"/>
  <c r="F73" i="19" s="1"/>
  <c r="D100" i="19"/>
  <c r="F100" i="19" s="1"/>
  <c r="D70" i="19"/>
  <c r="F70" i="19" s="1"/>
  <c r="D83" i="19"/>
  <c r="F83" i="19" s="1"/>
  <c r="D97" i="19"/>
  <c r="F97" i="19" s="1"/>
  <c r="D91" i="19"/>
  <c r="F91" i="19" s="1"/>
  <c r="D65" i="19"/>
  <c r="F65" i="19" s="1"/>
  <c r="D78" i="19"/>
  <c r="F78" i="19" s="1"/>
  <c r="D92" i="19"/>
  <c r="F92" i="19" s="1"/>
  <c r="D74" i="19"/>
  <c r="F74" i="19" s="1"/>
  <c r="D101" i="19"/>
  <c r="F101" i="19" s="1"/>
  <c r="D82" i="19"/>
  <c r="F82" i="19" s="1"/>
  <c r="D72" i="19"/>
  <c r="F72" i="19" s="1"/>
  <c r="D85" i="19"/>
  <c r="F85" i="19" s="1"/>
  <c r="D99" i="19"/>
  <c r="F99" i="19" s="1"/>
  <c r="D80" i="19"/>
  <c r="F80" i="19" s="1"/>
  <c r="D89" i="19"/>
  <c r="F89" i="19" s="1"/>
  <c r="D88" i="19"/>
  <c r="F88" i="19" s="1"/>
  <c r="D71" i="19"/>
  <c r="F71" i="19" s="1"/>
  <c r="D84" i="19"/>
  <c r="F84" i="19" s="1"/>
  <c r="D98" i="19"/>
  <c r="F98" i="19" s="1"/>
  <c r="D66" i="19"/>
  <c r="F66" i="19" s="1"/>
  <c r="D79" i="19"/>
  <c r="F79" i="19" s="1"/>
  <c r="D93" i="19"/>
  <c r="F93" i="19" s="1"/>
  <c r="D56" i="19"/>
  <c r="F56" i="19" s="1"/>
  <c r="D58" i="19"/>
  <c r="F58" i="19" s="1"/>
  <c r="D22" i="19"/>
  <c r="F22" i="19" s="1"/>
  <c r="D47" i="19"/>
  <c r="F47" i="19" s="1"/>
  <c r="D41" i="19"/>
  <c r="F41" i="19" s="1"/>
  <c r="D53" i="19"/>
  <c r="F53" i="19" s="1"/>
  <c r="D23" i="19"/>
  <c r="F23" i="19" s="1"/>
  <c r="D42" i="19"/>
  <c r="F42" i="19" s="1"/>
  <c r="D55" i="19"/>
  <c r="F55" i="19" s="1"/>
  <c r="D40" i="19"/>
  <c r="F40" i="19" s="1"/>
  <c r="D52" i="19"/>
  <c r="F52" i="19" s="1"/>
  <c r="D54" i="19"/>
  <c r="F54" i="19" s="1"/>
  <c r="D57" i="19"/>
  <c r="F57" i="19" s="1"/>
  <c r="D51" i="19"/>
  <c r="F51" i="19" s="1"/>
  <c r="D48" i="19"/>
  <c r="F48" i="19" s="1"/>
  <c r="F87" i="11"/>
  <c r="D83" i="10"/>
  <c r="D64" i="14" l="1"/>
  <c r="D65" i="14"/>
  <c r="D59" i="14"/>
  <c r="D62" i="14"/>
  <c r="D66" i="14"/>
  <c r="D60" i="14"/>
  <c r="D61" i="14"/>
  <c r="D63" i="14"/>
  <c r="D70" i="14"/>
  <c r="D81" i="14" s="1"/>
  <c r="C31" i="2"/>
  <c r="C85" i="10"/>
  <c r="C85" i="7"/>
  <c r="H128" i="19"/>
  <c r="H127" i="19"/>
  <c r="H122" i="19"/>
  <c r="H123" i="19"/>
  <c r="H116" i="19"/>
  <c r="H117" i="19"/>
  <c r="H118" i="19"/>
  <c r="H107" i="19"/>
  <c r="H108" i="19"/>
  <c r="H109" i="19"/>
  <c r="H110" i="19"/>
  <c r="H111" i="19"/>
  <c r="H112" i="19"/>
  <c r="H106" i="19"/>
  <c r="C124" i="19"/>
  <c r="C129" i="19"/>
  <c r="C119" i="19"/>
  <c r="C113" i="19"/>
  <c r="H62" i="19"/>
  <c r="G62" i="19" s="1"/>
  <c r="H21" i="19"/>
  <c r="D84" i="14" l="1"/>
  <c r="D85" i="14"/>
  <c r="D82" i="14"/>
  <c r="D86" i="14"/>
  <c r="D83" i="14"/>
  <c r="D87" i="14"/>
  <c r="D72" i="14"/>
  <c r="D74" i="14"/>
  <c r="D75" i="14"/>
  <c r="D73" i="14"/>
  <c r="D76" i="14"/>
  <c r="D77" i="14"/>
  <c r="D71" i="14"/>
  <c r="D67" i="14"/>
  <c r="I62" i="19"/>
  <c r="G103" i="19"/>
  <c r="H59" i="19"/>
  <c r="H129" i="19"/>
  <c r="G128" i="19"/>
  <c r="I128" i="19" s="1"/>
  <c r="H119" i="19"/>
  <c r="H124" i="19"/>
  <c r="G123" i="19"/>
  <c r="I123" i="19" s="1"/>
  <c r="E124" i="19"/>
  <c r="G118" i="19"/>
  <c r="I118" i="19" s="1"/>
  <c r="G111" i="19"/>
  <c r="I111" i="19" s="1"/>
  <c r="D128" i="19"/>
  <c r="D127" i="19"/>
  <c r="D122" i="19"/>
  <c r="D123" i="19"/>
  <c r="D118" i="19"/>
  <c r="G122" i="19"/>
  <c r="I122" i="19" s="1"/>
  <c r="D117" i="19"/>
  <c r="D116" i="19"/>
  <c r="D106" i="19"/>
  <c r="D109" i="19"/>
  <c r="D111" i="19"/>
  <c r="D108" i="19"/>
  <c r="D112" i="19"/>
  <c r="D110" i="19"/>
  <c r="D107" i="19"/>
  <c r="H103" i="19"/>
  <c r="H113" i="19"/>
  <c r="D62" i="19"/>
  <c r="D21" i="19"/>
  <c r="C57" i="13"/>
  <c r="D88" i="14" l="1"/>
  <c r="D91" i="14"/>
  <c r="D78" i="14"/>
  <c r="D59" i="19"/>
  <c r="F118" i="19"/>
  <c r="F123" i="19"/>
  <c r="F122" i="19"/>
  <c r="F128" i="19"/>
  <c r="F111" i="19"/>
  <c r="G124" i="19"/>
  <c r="I124" i="19" s="1"/>
  <c r="D129" i="19"/>
  <c r="D124" i="19"/>
  <c r="D119" i="19"/>
  <c r="D113" i="19"/>
  <c r="F62" i="19"/>
  <c r="D103" i="19"/>
  <c r="D95" i="14" l="1"/>
  <c r="D96" i="14"/>
  <c r="D97" i="14"/>
  <c r="D98" i="14"/>
  <c r="D99" i="14"/>
  <c r="D94" i="14"/>
  <c r="D100" i="14"/>
  <c r="D101" i="14"/>
  <c r="D93" i="14"/>
  <c r="D92" i="14"/>
  <c r="D106" i="14"/>
  <c r="F124" i="19"/>
  <c r="C18" i="19"/>
  <c r="AB8" i="15"/>
  <c r="Y8" i="15"/>
  <c r="X8" i="15"/>
  <c r="W8" i="15"/>
  <c r="T8" i="15"/>
  <c r="R8" i="15"/>
  <c r="S8" i="15" s="1"/>
  <c r="AB7" i="15"/>
  <c r="Y7" i="15"/>
  <c r="X7" i="15"/>
  <c r="W7" i="15"/>
  <c r="T7" i="15"/>
  <c r="R7" i="15"/>
  <c r="S7" i="15" s="1"/>
  <c r="AB6" i="15"/>
  <c r="Y6" i="15"/>
  <c r="X6" i="15"/>
  <c r="W6" i="15"/>
  <c r="T6" i="15"/>
  <c r="R6" i="15"/>
  <c r="S6" i="15" s="1"/>
  <c r="AB5" i="15"/>
  <c r="Y5" i="15"/>
  <c r="X5" i="15"/>
  <c r="W5" i="15"/>
  <c r="T5" i="15"/>
  <c r="R5" i="15"/>
  <c r="S5" i="15" s="1"/>
  <c r="AB4" i="15"/>
  <c r="Y4" i="15"/>
  <c r="X4" i="15"/>
  <c r="W4" i="15"/>
  <c r="T4" i="15"/>
  <c r="R4" i="15"/>
  <c r="S4" i="15" s="1"/>
  <c r="AB3" i="15"/>
  <c r="Y3" i="15"/>
  <c r="X3" i="15"/>
  <c r="W3" i="15"/>
  <c r="T3" i="15"/>
  <c r="R3" i="15"/>
  <c r="S3" i="15" s="1"/>
  <c r="AB2" i="15"/>
  <c r="Y2" i="15"/>
  <c r="X2" i="15"/>
  <c r="W2" i="15"/>
  <c r="T2" i="15"/>
  <c r="R2" i="15"/>
  <c r="S2" i="15" s="1"/>
  <c r="D108" i="14" l="1"/>
  <c r="D109" i="14"/>
  <c r="D110" i="14"/>
  <c r="D111" i="14"/>
  <c r="D107" i="14"/>
  <c r="D114" i="14"/>
  <c r="D102" i="14"/>
  <c r="G107" i="19"/>
  <c r="F107" i="19" s="1"/>
  <c r="Z2" i="15"/>
  <c r="Z3" i="15"/>
  <c r="Z4" i="15"/>
  <c r="Z5" i="15"/>
  <c r="Z6" i="15"/>
  <c r="Z7" i="15"/>
  <c r="Z8" i="15"/>
  <c r="G50" i="14"/>
  <c r="D115" i="14" l="1"/>
  <c r="I107" i="19"/>
  <c r="G21" i="19"/>
  <c r="G55" i="14"/>
  <c r="G59" i="14"/>
  <c r="G28" i="14"/>
  <c r="G15" i="14"/>
  <c r="G16" i="14"/>
  <c r="G4" i="14"/>
  <c r="I4" i="14" s="1"/>
  <c r="G5" i="14"/>
  <c r="I5" i="14" s="1"/>
  <c r="G6" i="14"/>
  <c r="I6" i="14" s="1"/>
  <c r="G8" i="14"/>
  <c r="I8" i="14" s="1"/>
  <c r="I2" i="14"/>
  <c r="O3" i="10"/>
  <c r="O4" i="10"/>
  <c r="O5" i="10"/>
  <c r="O6" i="10"/>
  <c r="O7" i="10"/>
  <c r="O8" i="10"/>
  <c r="O10" i="10"/>
  <c r="I21" i="19" l="1"/>
  <c r="G59" i="19"/>
  <c r="I59" i="19" s="1"/>
  <c r="G92" i="14"/>
  <c r="G71" i="14"/>
  <c r="G14" i="14"/>
  <c r="G117" i="19"/>
  <c r="G67" i="14"/>
  <c r="G41" i="14"/>
  <c r="G78" i="14"/>
  <c r="F102" i="14"/>
  <c r="F9" i="14"/>
  <c r="G9" i="14" s="1"/>
  <c r="G3" i="14"/>
  <c r="I3" i="14" s="1"/>
  <c r="F24" i="14"/>
  <c r="G24" i="14" s="1"/>
  <c r="F117" i="19" l="1"/>
  <c r="I117" i="19"/>
  <c r="F21" i="19"/>
  <c r="G102" i="14"/>
  <c r="G106" i="19"/>
  <c r="F106" i="19" s="1"/>
  <c r="I106" i="19" l="1"/>
  <c r="F103" i="19"/>
  <c r="G61" i="3"/>
  <c r="E119" i="19"/>
  <c r="G116" i="19"/>
  <c r="E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77" i="13"/>
  <c r="E95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H62" i="13"/>
  <c r="H63" i="13"/>
  <c r="H64" i="13"/>
  <c r="H61" i="13"/>
  <c r="G62" i="13"/>
  <c r="G63" i="13"/>
  <c r="G64" i="13"/>
  <c r="G61" i="13"/>
  <c r="F61" i="13"/>
  <c r="F62" i="13"/>
  <c r="F63" i="13"/>
  <c r="F64" i="13"/>
  <c r="V18" i="13"/>
  <c r="U18" i="13"/>
  <c r="T18" i="13"/>
  <c r="D57" i="13"/>
  <c r="F116" i="19" l="1"/>
  <c r="I116" i="19"/>
  <c r="J18" i="19"/>
  <c r="E129" i="19"/>
  <c r="I103" i="19"/>
  <c r="G109" i="19"/>
  <c r="F109" i="19" s="1"/>
  <c r="G110" i="19"/>
  <c r="F110" i="19" s="1"/>
  <c r="G112" i="19"/>
  <c r="F112" i="19" s="1"/>
  <c r="G108" i="19"/>
  <c r="F108" i="19" s="1"/>
  <c r="I61" i="13"/>
  <c r="I64" i="13"/>
  <c r="I63" i="13"/>
  <c r="I62" i="13"/>
  <c r="G127" i="19"/>
  <c r="G119" i="19"/>
  <c r="E113" i="19"/>
  <c r="G83" i="13"/>
  <c r="G80" i="13"/>
  <c r="G78" i="13"/>
  <c r="G81" i="13"/>
  <c r="G91" i="13"/>
  <c r="G79" i="13"/>
  <c r="G86" i="13"/>
  <c r="G94" i="13"/>
  <c r="G82" i="13"/>
  <c r="G90" i="13"/>
  <c r="G85" i="13"/>
  <c r="D87" i="13"/>
  <c r="G84" i="13"/>
  <c r="D83" i="13"/>
  <c r="G92" i="13"/>
  <c r="G89" i="13"/>
  <c r="D93" i="13"/>
  <c r="D81" i="13"/>
  <c r="D88" i="13"/>
  <c r="D86" i="13"/>
  <c r="G87" i="13"/>
  <c r="D85" i="13"/>
  <c r="D94" i="13"/>
  <c r="D82" i="13"/>
  <c r="G88" i="13"/>
  <c r="G77" i="13"/>
  <c r="D84" i="13"/>
  <c r="D95" i="13"/>
  <c r="D92" i="13"/>
  <c r="D80" i="13"/>
  <c r="D91" i="13"/>
  <c r="G93" i="13"/>
  <c r="G95" i="13"/>
  <c r="D90" i="13"/>
  <c r="D79" i="13"/>
  <c r="D89" i="13"/>
  <c r="D78" i="13"/>
  <c r="D77" i="13"/>
  <c r="F96" i="13"/>
  <c r="E96" i="13"/>
  <c r="C96" i="13"/>
  <c r="B96" i="13"/>
  <c r="C73" i="13"/>
  <c r="H73" i="13"/>
  <c r="G73" i="13"/>
  <c r="E61" i="13"/>
  <c r="E73" i="13" s="1"/>
  <c r="D73" i="13"/>
  <c r="P64" i="13"/>
  <c r="T64" i="13"/>
  <c r="V64" i="13"/>
  <c r="U64" i="13"/>
  <c r="W18" i="13"/>
  <c r="R64" i="13"/>
  <c r="Q64" i="13"/>
  <c r="S18" i="13"/>
  <c r="S9" i="13"/>
  <c r="S7" i="13"/>
  <c r="S6" i="13"/>
  <c r="S3" i="13"/>
  <c r="S8" i="13"/>
  <c r="S4" i="13"/>
  <c r="S2" i="13"/>
  <c r="Q10" i="13"/>
  <c r="P12" i="13" s="1"/>
  <c r="R10" i="13"/>
  <c r="P13" i="13" s="1"/>
  <c r="D14" i="4"/>
  <c r="C13" i="4"/>
  <c r="E57" i="13" l="1"/>
  <c r="G57" i="13" s="1"/>
  <c r="F127" i="19"/>
  <c r="I127" i="19"/>
  <c r="F119" i="19"/>
  <c r="I119" i="19"/>
  <c r="S10" i="13"/>
  <c r="F59" i="19"/>
  <c r="I108" i="19"/>
  <c r="I110" i="19"/>
  <c r="I109" i="19"/>
  <c r="I112" i="19"/>
  <c r="G113" i="19"/>
  <c r="F113" i="19" s="1"/>
  <c r="U2" i="13"/>
  <c r="V2" i="13"/>
  <c r="U4" i="13"/>
  <c r="V4" i="13"/>
  <c r="U8" i="13"/>
  <c r="V8" i="13"/>
  <c r="U3" i="13"/>
  <c r="V3" i="13"/>
  <c r="U6" i="13"/>
  <c r="V6" i="13"/>
  <c r="U7" i="13"/>
  <c r="V7" i="13"/>
  <c r="U9" i="13"/>
  <c r="V9" i="13"/>
  <c r="P14" i="13"/>
  <c r="Q13" i="13" s="1"/>
  <c r="I73" i="13"/>
  <c r="G129" i="19"/>
  <c r="D96" i="13"/>
  <c r="G96" i="13"/>
  <c r="F73" i="13"/>
  <c r="W64" i="13"/>
  <c r="S64" i="13"/>
  <c r="F129" i="19" l="1"/>
  <c r="I129" i="19"/>
  <c r="I113" i="19"/>
  <c r="U10" i="13"/>
  <c r="V10" i="13"/>
  <c r="Q12" i="13"/>
  <c r="C13" i="2" l="1"/>
  <c r="D13" i="4" l="1"/>
  <c r="B5" i="2" l="1"/>
  <c r="B6" i="2"/>
  <c r="J84" i="11"/>
  <c r="J82" i="11" l="1"/>
  <c r="J80" i="11"/>
  <c r="J83" i="11" l="1"/>
  <c r="J79" i="11"/>
  <c r="E95" i="2"/>
  <c r="K4" i="10"/>
  <c r="K5" i="10"/>
  <c r="K6" i="10"/>
  <c r="K7" i="10"/>
  <c r="K8" i="10"/>
  <c r="K10" i="10"/>
  <c r="K3" i="10"/>
  <c r="H82" i="11"/>
  <c r="H84" i="11"/>
  <c r="I84" i="11"/>
  <c r="I88" i="11"/>
  <c r="E72" i="11"/>
  <c r="C95" i="2" l="1"/>
  <c r="F85" i="11"/>
  <c r="G4" i="11"/>
  <c r="O24" i="2" s="1"/>
  <c r="O25" i="2"/>
  <c r="S25" i="2" s="1"/>
  <c r="G11" i="11"/>
  <c r="O31" i="2" s="1"/>
  <c r="S31" i="2" s="1"/>
  <c r="G9" i="11"/>
  <c r="G8" i="11"/>
  <c r="O28" i="2" s="1"/>
  <c r="S28" i="2" s="1"/>
  <c r="G7" i="11"/>
  <c r="O27" i="2" s="1"/>
  <c r="S27" i="2" s="1"/>
  <c r="O26" i="2"/>
  <c r="K84" i="11"/>
  <c r="H17" i="11"/>
  <c r="I40" i="2"/>
  <c r="J40" i="2"/>
  <c r="J81" i="11"/>
  <c r="J77" i="11"/>
  <c r="J78" i="11"/>
  <c r="F88" i="11"/>
  <c r="F82" i="11"/>
  <c r="F78" i="11"/>
  <c r="K11" i="10"/>
  <c r="F77" i="11"/>
  <c r="F83" i="11"/>
  <c r="F79" i="11"/>
  <c r="F84" i="11"/>
  <c r="F80" i="11"/>
  <c r="F81" i="11"/>
  <c r="C89" i="11"/>
  <c r="D89" i="11"/>
  <c r="B89" i="11"/>
  <c r="E89" i="11"/>
  <c r="F12" i="11"/>
  <c r="E12" i="11"/>
  <c r="D12" i="11"/>
  <c r="C12" i="11"/>
  <c r="N10" i="10"/>
  <c r="N8" i="10"/>
  <c r="N7" i="10"/>
  <c r="N6" i="10"/>
  <c r="N5" i="10"/>
  <c r="N4" i="10"/>
  <c r="N17" i="2"/>
  <c r="M17" i="2"/>
  <c r="L17" i="2"/>
  <c r="G15" i="2"/>
  <c r="C4" i="4"/>
  <c r="J9" i="11" l="1"/>
  <c r="O29" i="2"/>
  <c r="S29" i="2" s="1"/>
  <c r="S26" i="2"/>
  <c r="J95" i="2"/>
  <c r="H72" i="11"/>
  <c r="K72" i="11" s="1"/>
  <c r="G12" i="11"/>
  <c r="I9" i="11"/>
  <c r="I4" i="11"/>
  <c r="J4" i="11"/>
  <c r="I8" i="11"/>
  <c r="J8" i="11"/>
  <c r="I7" i="11"/>
  <c r="J7" i="11"/>
  <c r="I11" i="11"/>
  <c r="J11" i="11"/>
  <c r="K17" i="11"/>
  <c r="N11" i="10"/>
  <c r="O11" i="10"/>
  <c r="J89" i="11"/>
  <c r="F89" i="11"/>
  <c r="N3" i="10"/>
  <c r="J17" i="11"/>
  <c r="O32" i="2" l="1"/>
  <c r="I12" i="11"/>
  <c r="J12" i="11"/>
  <c r="I15" i="2"/>
  <c r="D4" i="4"/>
  <c r="I80" i="11"/>
  <c r="L7" i="10" l="1"/>
  <c r="I82" i="11"/>
  <c r="K82" i="11" s="1"/>
  <c r="I79" i="11" l="1"/>
  <c r="L3" i="10"/>
  <c r="D13" i="2"/>
  <c r="I81" i="11" l="1"/>
  <c r="L10" i="10"/>
  <c r="I83" i="11"/>
  <c r="L6" i="10"/>
  <c r="L8" i="10"/>
  <c r="L4" i="10"/>
  <c r="I78" i="11" l="1"/>
  <c r="I77" i="11" l="1"/>
  <c r="L5" i="10"/>
  <c r="L11" i="10" s="1"/>
  <c r="I89" i="11" l="1"/>
  <c r="K77" i="11"/>
  <c r="K88" i="11"/>
  <c r="G17" i="7" l="1"/>
  <c r="G16" i="10"/>
  <c r="L13" i="27" l="1"/>
  <c r="M13" i="27" s="1"/>
  <c r="E17" i="7"/>
  <c r="H83" i="11"/>
  <c r="K83" i="11" s="1"/>
  <c r="H79" i="11"/>
  <c r="K79" i="11" s="1"/>
  <c r="H80" i="11"/>
  <c r="K80" i="11" s="1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H78" i="11" l="1"/>
  <c r="K78" i="11" s="1"/>
  <c r="H81" i="11" l="1"/>
  <c r="C60" i="4"/>
  <c r="C61" i="4"/>
  <c r="D61" i="4"/>
  <c r="H89" i="11" l="1"/>
  <c r="K81" i="11"/>
  <c r="D60" i="4" l="1"/>
  <c r="G95" i="2" l="1"/>
  <c r="K89" i="11"/>
  <c r="C81" i="7" l="1"/>
  <c r="C87" i="7"/>
  <c r="D81" i="7"/>
  <c r="D82" i="7"/>
  <c r="D84" i="7"/>
  <c r="D87" i="7"/>
  <c r="C82" i="7" l="1"/>
  <c r="D82" i="10"/>
  <c r="D86" i="10"/>
  <c r="D78" i="7" l="1"/>
  <c r="D79" i="7"/>
  <c r="D80" i="7"/>
  <c r="C28" i="4" l="1"/>
  <c r="F17" i="7" l="1"/>
  <c r="C80" i="7"/>
  <c r="C79" i="7"/>
  <c r="D28" i="4" l="1"/>
  <c r="C78" i="7"/>
  <c r="C77" i="7" l="1"/>
  <c r="D77" i="7"/>
  <c r="C86" i="10" l="1"/>
  <c r="D81" i="10" l="1"/>
  <c r="D80" i="10" l="1"/>
  <c r="E1" i="10" l="1"/>
  <c r="C76" i="10"/>
  <c r="C78" i="10"/>
  <c r="C79" i="10"/>
  <c r="C75" i="10"/>
  <c r="D76" i="10"/>
  <c r="D77" i="10"/>
  <c r="D78" i="10"/>
  <c r="D79" i="10"/>
  <c r="D6" i="10"/>
  <c r="D7" i="10"/>
  <c r="D8" i="10"/>
  <c r="D5" i="10"/>
  <c r="C6" i="10"/>
  <c r="C7" i="10"/>
  <c r="C8" i="10"/>
  <c r="C9" i="10"/>
  <c r="D76" i="7"/>
  <c r="B5" i="7"/>
  <c r="B6" i="7"/>
  <c r="B7" i="7"/>
  <c r="B8" i="7"/>
  <c r="B4" i="7"/>
  <c r="D7" i="7"/>
  <c r="D8" i="7"/>
  <c r="D4" i="7"/>
  <c r="G4" i="10" l="1"/>
  <c r="G5" i="10"/>
  <c r="G71" i="10" s="1"/>
  <c r="E71" i="10"/>
  <c r="B12" i="10" s="1"/>
  <c r="F16" i="10"/>
  <c r="E16" i="10"/>
  <c r="G1" i="10"/>
  <c r="C76" i="7"/>
  <c r="C88" i="7" s="1"/>
  <c r="C77" i="10"/>
  <c r="C10" i="10"/>
  <c r="B87" i="10"/>
  <c r="D10" i="10"/>
  <c r="B10" i="10"/>
  <c r="D75" i="10"/>
  <c r="B88" i="7"/>
  <c r="B9" i="7"/>
  <c r="C9" i="7"/>
  <c r="D9" i="7"/>
  <c r="G1" i="7" s="1"/>
  <c r="C87" i="10" l="1"/>
  <c r="J25" i="2" l="1"/>
  <c r="J26" i="2"/>
  <c r="J27" i="2"/>
  <c r="J30" i="2"/>
  <c r="J31" i="2"/>
  <c r="J32" i="2"/>
  <c r="J34" i="2"/>
  <c r="J35" i="2"/>
  <c r="J24" i="2"/>
  <c r="I25" i="2"/>
  <c r="I26" i="2"/>
  <c r="I27" i="2"/>
  <c r="I30" i="2"/>
  <c r="I31" i="2"/>
  <c r="I32" i="2"/>
  <c r="I34" i="2"/>
  <c r="I35" i="2"/>
  <c r="I24" i="2"/>
  <c r="H24" i="2"/>
  <c r="B8" i="2"/>
  <c r="I36" i="2" l="1"/>
  <c r="J36" i="2"/>
  <c r="D8" i="2" l="1"/>
  <c r="N72" i="6"/>
  <c r="L72" i="6"/>
  <c r="K72" i="6"/>
  <c r="J72" i="6"/>
  <c r="I72" i="6"/>
  <c r="H72" i="6"/>
  <c r="G72" i="6"/>
  <c r="F72" i="6"/>
  <c r="E72" i="6"/>
  <c r="D72" i="6"/>
  <c r="C72" i="6"/>
  <c r="B71" i="6"/>
  <c r="B72" i="6"/>
  <c r="N34" i="6"/>
  <c r="D7" i="2"/>
  <c r="M72" i="6" l="1"/>
  <c r="O29" i="4" l="1"/>
  <c r="O30" i="4"/>
  <c r="O31" i="4"/>
  <c r="N31" i="4"/>
  <c r="N30" i="4" l="1"/>
  <c r="N29" i="4" l="1"/>
  <c r="J13" i="4" l="1"/>
  <c r="L6" i="2" l="1"/>
  <c r="L41" i="6" l="1"/>
  <c r="L42" i="6" l="1"/>
  <c r="L43" i="6"/>
  <c r="L44" i="6"/>
  <c r="L45" i="6"/>
  <c r="L46" i="6"/>
  <c r="L47" i="6"/>
  <c r="L48" i="6"/>
  <c r="L49" i="6"/>
  <c r="L50" i="6"/>
  <c r="L51" i="6"/>
  <c r="L52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3" i="6"/>
  <c r="N11" i="2"/>
  <c r="M6" i="2"/>
  <c r="I11" i="2"/>
  <c r="H19" i="2"/>
  <c r="L36" i="6" l="1"/>
  <c r="I17" i="2" l="1"/>
  <c r="K41" i="6"/>
  <c r="N3" i="6"/>
  <c r="L54" i="6" l="1"/>
  <c r="L74" i="6" s="1"/>
  <c r="K69" i="6" l="1"/>
  <c r="K70" i="6"/>
  <c r="K71" i="6"/>
  <c r="K73" i="6"/>
  <c r="K42" i="6"/>
  <c r="K43" i="6"/>
  <c r="K44" i="6"/>
  <c r="K45" i="6"/>
  <c r="K46" i="6"/>
  <c r="K47" i="6"/>
  <c r="K48" i="6"/>
  <c r="K49" i="6"/>
  <c r="K50" i="6"/>
  <c r="K51" i="6"/>
  <c r="K52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J41" i="6"/>
  <c r="N14" i="6"/>
  <c r="K36" i="6" l="1"/>
  <c r="K53" i="6" l="1"/>
  <c r="K74" i="6" s="1"/>
  <c r="O4" i="4" l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1" i="4"/>
  <c r="O22" i="4"/>
  <c r="O23" i="4"/>
  <c r="O24" i="4"/>
  <c r="O25" i="4"/>
  <c r="O26" i="4"/>
  <c r="O27" i="4"/>
  <c r="O28" i="4"/>
  <c r="O3" i="4"/>
  <c r="N4" i="4" l="1"/>
  <c r="N8" i="4"/>
  <c r="N10" i="4"/>
  <c r="N11" i="4"/>
  <c r="N12" i="4"/>
  <c r="N13" i="4"/>
  <c r="N14" i="4"/>
  <c r="N15" i="4"/>
  <c r="N16" i="4"/>
  <c r="N17" i="4"/>
  <c r="N18" i="4"/>
  <c r="N19" i="4"/>
  <c r="N21" i="4"/>
  <c r="N22" i="4"/>
  <c r="N23" i="4"/>
  <c r="N24" i="4"/>
  <c r="N25" i="4"/>
  <c r="N26" i="4"/>
  <c r="N27" i="4"/>
  <c r="N28" i="4"/>
  <c r="K25" i="2"/>
  <c r="K26" i="2"/>
  <c r="K27" i="2"/>
  <c r="K31" i="2"/>
  <c r="K32" i="2"/>
  <c r="K34" i="2"/>
  <c r="K35" i="2"/>
  <c r="K24" i="2"/>
  <c r="H25" i="2"/>
  <c r="H26" i="2"/>
  <c r="H27" i="2"/>
  <c r="H31" i="2"/>
  <c r="H32" i="2"/>
  <c r="H34" i="2"/>
  <c r="H35" i="2"/>
  <c r="G24" i="2"/>
  <c r="G31" i="2"/>
  <c r="G32" i="2"/>
  <c r="G34" i="2"/>
  <c r="G35" i="2"/>
  <c r="D22" i="2"/>
  <c r="D23" i="2"/>
  <c r="D24" i="2"/>
  <c r="D25" i="2"/>
  <c r="D26" i="2"/>
  <c r="D29" i="2"/>
  <c r="D30" i="2"/>
  <c r="D32" i="2"/>
  <c r="D21" i="2"/>
  <c r="C30" i="2"/>
  <c r="C32" i="2"/>
  <c r="B33" i="2" l="1"/>
  <c r="N9" i="4"/>
  <c r="K36" i="2"/>
  <c r="H36" i="2"/>
  <c r="G36" i="2"/>
  <c r="D33" i="2"/>
  <c r="N14" i="2" l="1"/>
  <c r="J42" i="6"/>
  <c r="J43" i="6"/>
  <c r="J44" i="6"/>
  <c r="J45" i="6"/>
  <c r="J46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3" i="6"/>
  <c r="I41" i="6"/>
  <c r="N7" i="4" l="1"/>
  <c r="J47" i="6" l="1"/>
  <c r="J74" i="6" s="1"/>
  <c r="J36" i="6"/>
  <c r="E46" i="6" l="1"/>
  <c r="H46" i="6"/>
  <c r="C41" i="6"/>
  <c r="D41" i="6"/>
  <c r="E41" i="6"/>
  <c r="F41" i="6"/>
  <c r="G41" i="6"/>
  <c r="H41" i="6"/>
  <c r="N41" i="6"/>
  <c r="B42" i="6"/>
  <c r="C42" i="6"/>
  <c r="D42" i="6"/>
  <c r="E42" i="6"/>
  <c r="F42" i="6"/>
  <c r="G42" i="6"/>
  <c r="H42" i="6"/>
  <c r="I42" i="6"/>
  <c r="N42" i="6"/>
  <c r="D43" i="6"/>
  <c r="E43" i="6"/>
  <c r="F43" i="6"/>
  <c r="G43" i="6"/>
  <c r="H43" i="6"/>
  <c r="I43" i="6"/>
  <c r="N43" i="6"/>
  <c r="B44" i="6"/>
  <c r="C44" i="6"/>
  <c r="F44" i="6"/>
  <c r="G44" i="6"/>
  <c r="N44" i="6"/>
  <c r="B45" i="6"/>
  <c r="D45" i="6"/>
  <c r="H45" i="6"/>
  <c r="I45" i="6"/>
  <c r="N45" i="6"/>
  <c r="B46" i="6"/>
  <c r="D46" i="6"/>
  <c r="G46" i="6"/>
  <c r="I46" i="6"/>
  <c r="N46" i="6"/>
  <c r="B47" i="6"/>
  <c r="C47" i="6"/>
  <c r="D47" i="6"/>
  <c r="E47" i="6"/>
  <c r="F47" i="6"/>
  <c r="G47" i="6"/>
  <c r="H47" i="6"/>
  <c r="I47" i="6"/>
  <c r="N47" i="6"/>
  <c r="B48" i="6"/>
  <c r="C48" i="6"/>
  <c r="D48" i="6"/>
  <c r="E48" i="6"/>
  <c r="F48" i="6"/>
  <c r="G48" i="6"/>
  <c r="H48" i="6"/>
  <c r="I48" i="6"/>
  <c r="N48" i="6"/>
  <c r="B49" i="6"/>
  <c r="C49" i="6"/>
  <c r="D49" i="6"/>
  <c r="E49" i="6"/>
  <c r="F49" i="6"/>
  <c r="G49" i="6"/>
  <c r="H49" i="6"/>
  <c r="I49" i="6"/>
  <c r="N49" i="6"/>
  <c r="B50" i="6"/>
  <c r="C50" i="6"/>
  <c r="D50" i="6"/>
  <c r="E50" i="6"/>
  <c r="F50" i="6"/>
  <c r="G50" i="6"/>
  <c r="H50" i="6"/>
  <c r="I50" i="6"/>
  <c r="N50" i="6"/>
  <c r="B51" i="6"/>
  <c r="C51" i="6"/>
  <c r="D51" i="6"/>
  <c r="E51" i="6"/>
  <c r="F51" i="6"/>
  <c r="G51" i="6"/>
  <c r="H51" i="6"/>
  <c r="I51" i="6"/>
  <c r="N51" i="6"/>
  <c r="B52" i="6"/>
  <c r="C52" i="6"/>
  <c r="D52" i="6"/>
  <c r="E52" i="6"/>
  <c r="F52" i="6"/>
  <c r="G52" i="6"/>
  <c r="H52" i="6"/>
  <c r="I52" i="6"/>
  <c r="N52" i="6"/>
  <c r="B53" i="6"/>
  <c r="C53" i="6"/>
  <c r="D53" i="6"/>
  <c r="E53" i="6"/>
  <c r="F53" i="6"/>
  <c r="G53" i="6"/>
  <c r="H53" i="6"/>
  <c r="I53" i="6"/>
  <c r="N53" i="6"/>
  <c r="B54" i="6"/>
  <c r="C54" i="6"/>
  <c r="D54" i="6"/>
  <c r="E54" i="6"/>
  <c r="F54" i="6"/>
  <c r="G54" i="6"/>
  <c r="H54" i="6"/>
  <c r="I54" i="6"/>
  <c r="N54" i="6"/>
  <c r="B55" i="6"/>
  <c r="C55" i="6"/>
  <c r="D55" i="6"/>
  <c r="E55" i="6"/>
  <c r="F55" i="6"/>
  <c r="G55" i="6"/>
  <c r="H55" i="6"/>
  <c r="I55" i="6"/>
  <c r="N55" i="6"/>
  <c r="B56" i="6"/>
  <c r="C56" i="6"/>
  <c r="D56" i="6"/>
  <c r="E56" i="6"/>
  <c r="F56" i="6"/>
  <c r="G56" i="6"/>
  <c r="H56" i="6"/>
  <c r="I56" i="6"/>
  <c r="N56" i="6"/>
  <c r="B57" i="6"/>
  <c r="C57" i="6"/>
  <c r="D57" i="6"/>
  <c r="E57" i="6"/>
  <c r="F57" i="6"/>
  <c r="G57" i="6"/>
  <c r="H57" i="6"/>
  <c r="I57" i="6"/>
  <c r="N57" i="6"/>
  <c r="B58" i="6"/>
  <c r="C58" i="6"/>
  <c r="D58" i="6"/>
  <c r="E58" i="6"/>
  <c r="F58" i="6"/>
  <c r="G58" i="6"/>
  <c r="H58" i="6"/>
  <c r="I58" i="6"/>
  <c r="N58" i="6"/>
  <c r="B59" i="6"/>
  <c r="C59" i="6"/>
  <c r="D59" i="6"/>
  <c r="E59" i="6"/>
  <c r="F59" i="6"/>
  <c r="G59" i="6"/>
  <c r="H59" i="6"/>
  <c r="I59" i="6"/>
  <c r="N59" i="6"/>
  <c r="B60" i="6"/>
  <c r="C60" i="6"/>
  <c r="D60" i="6"/>
  <c r="E60" i="6"/>
  <c r="F60" i="6"/>
  <c r="G60" i="6"/>
  <c r="H60" i="6"/>
  <c r="I60" i="6"/>
  <c r="N60" i="6"/>
  <c r="B61" i="6"/>
  <c r="C61" i="6"/>
  <c r="D61" i="6"/>
  <c r="E61" i="6"/>
  <c r="F61" i="6"/>
  <c r="G61" i="6"/>
  <c r="H61" i="6"/>
  <c r="I61" i="6"/>
  <c r="N61" i="6"/>
  <c r="B62" i="6"/>
  <c r="C62" i="6"/>
  <c r="D62" i="6"/>
  <c r="E62" i="6"/>
  <c r="F62" i="6"/>
  <c r="G62" i="6"/>
  <c r="H62" i="6"/>
  <c r="I62" i="6"/>
  <c r="N62" i="6"/>
  <c r="B63" i="6"/>
  <c r="C63" i="6"/>
  <c r="D63" i="6"/>
  <c r="E63" i="6"/>
  <c r="F63" i="6"/>
  <c r="G63" i="6"/>
  <c r="H63" i="6"/>
  <c r="I63" i="6"/>
  <c r="N63" i="6"/>
  <c r="B64" i="6"/>
  <c r="C64" i="6"/>
  <c r="D64" i="6"/>
  <c r="E64" i="6"/>
  <c r="F64" i="6"/>
  <c r="G64" i="6"/>
  <c r="H64" i="6"/>
  <c r="I64" i="6"/>
  <c r="N64" i="6"/>
  <c r="B65" i="6"/>
  <c r="C65" i="6"/>
  <c r="D65" i="6"/>
  <c r="E65" i="6"/>
  <c r="F65" i="6"/>
  <c r="G65" i="6"/>
  <c r="H65" i="6"/>
  <c r="I65" i="6"/>
  <c r="N65" i="6"/>
  <c r="B66" i="6"/>
  <c r="C66" i="6"/>
  <c r="D66" i="6"/>
  <c r="E66" i="6"/>
  <c r="F66" i="6"/>
  <c r="G66" i="6"/>
  <c r="H66" i="6"/>
  <c r="I66" i="6"/>
  <c r="N66" i="6"/>
  <c r="B67" i="6"/>
  <c r="C67" i="6"/>
  <c r="D67" i="6"/>
  <c r="E67" i="6"/>
  <c r="F67" i="6"/>
  <c r="G67" i="6"/>
  <c r="H67" i="6"/>
  <c r="I67" i="6"/>
  <c r="N67" i="6"/>
  <c r="B68" i="6"/>
  <c r="C68" i="6"/>
  <c r="D68" i="6"/>
  <c r="E68" i="6"/>
  <c r="F68" i="6"/>
  <c r="G68" i="6"/>
  <c r="H68" i="6"/>
  <c r="I68" i="6"/>
  <c r="N68" i="6"/>
  <c r="B69" i="6"/>
  <c r="C69" i="6"/>
  <c r="D69" i="6"/>
  <c r="E69" i="6"/>
  <c r="F69" i="6"/>
  <c r="G69" i="6"/>
  <c r="H69" i="6"/>
  <c r="I69" i="6"/>
  <c r="N69" i="6"/>
  <c r="B70" i="6"/>
  <c r="C70" i="6"/>
  <c r="D70" i="6"/>
  <c r="E70" i="6"/>
  <c r="F70" i="6"/>
  <c r="G70" i="6"/>
  <c r="H70" i="6"/>
  <c r="I70" i="6"/>
  <c r="N70" i="6"/>
  <c r="C71" i="6"/>
  <c r="D71" i="6"/>
  <c r="E71" i="6"/>
  <c r="F71" i="6"/>
  <c r="G71" i="6"/>
  <c r="H71" i="6"/>
  <c r="I71" i="6"/>
  <c r="N71" i="6"/>
  <c r="B73" i="6"/>
  <c r="C73" i="6"/>
  <c r="D73" i="6"/>
  <c r="E73" i="6"/>
  <c r="F73" i="6"/>
  <c r="G73" i="6"/>
  <c r="H73" i="6"/>
  <c r="I73" i="6"/>
  <c r="N73" i="6"/>
  <c r="N35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3" i="6"/>
  <c r="N12" i="6"/>
  <c r="N11" i="6"/>
  <c r="N10" i="6"/>
  <c r="N9" i="6"/>
  <c r="N8" i="6"/>
  <c r="N7" i="6"/>
  <c r="N6" i="6"/>
  <c r="N5" i="6"/>
  <c r="N4" i="6"/>
  <c r="E1" i="7" l="1"/>
  <c r="G1" i="2"/>
  <c r="H1" i="4"/>
  <c r="M3" i="6"/>
  <c r="F46" i="6"/>
  <c r="M61" i="6"/>
  <c r="M53" i="6"/>
  <c r="M42" i="6"/>
  <c r="M69" i="6"/>
  <c r="M70" i="6"/>
  <c r="M62" i="6"/>
  <c r="M54" i="6"/>
  <c r="M68" i="6"/>
  <c r="M60" i="6"/>
  <c r="M52" i="6"/>
  <c r="M67" i="6"/>
  <c r="M59" i="6"/>
  <c r="M51" i="6"/>
  <c r="M66" i="6"/>
  <c r="M58" i="6"/>
  <c r="M50" i="6"/>
  <c r="M65" i="6"/>
  <c r="M57" i="6"/>
  <c r="M49" i="6"/>
  <c r="M73" i="6"/>
  <c r="M64" i="6"/>
  <c r="M56" i="6"/>
  <c r="M48" i="6"/>
  <c r="M71" i="6"/>
  <c r="M63" i="6"/>
  <c r="M55" i="6"/>
  <c r="M47" i="6"/>
  <c r="N74" i="6"/>
  <c r="D36" i="6"/>
  <c r="E36" i="6"/>
  <c r="F36" i="6"/>
  <c r="G36" i="6"/>
  <c r="H36" i="6"/>
  <c r="I36" i="6"/>
  <c r="N36" i="6"/>
  <c r="C36" i="6"/>
  <c r="B36" i="6"/>
  <c r="M36" i="6" l="1"/>
  <c r="C1" i="7"/>
  <c r="G3" i="7" s="1"/>
  <c r="N11" i="7" l="1"/>
  <c r="G4" i="7"/>
  <c r="G72" i="7" s="1"/>
  <c r="C46" i="6"/>
  <c r="M46" i="6" s="1"/>
  <c r="C25" i="2" l="1"/>
  <c r="C45" i="6" l="1"/>
  <c r="E45" i="6"/>
  <c r="I14" i="2"/>
  <c r="C24" i="2"/>
  <c r="G45" i="6"/>
  <c r="G74" i="6" s="1"/>
  <c r="F45" i="6"/>
  <c r="F74" i="6" s="1"/>
  <c r="M45" i="6" l="1"/>
  <c r="I6" i="2"/>
  <c r="I13" i="2" l="1"/>
  <c r="I44" i="6"/>
  <c r="I74" i="6" s="1"/>
  <c r="I16" i="2"/>
  <c r="C23" i="2"/>
  <c r="D44" i="6"/>
  <c r="N6" i="4"/>
  <c r="E44" i="6"/>
  <c r="E74" i="6" s="1"/>
  <c r="H44" i="6"/>
  <c r="H74" i="6" s="1"/>
  <c r="M44" i="6" l="1"/>
  <c r="F1" i="4" s="1"/>
  <c r="I7" i="2"/>
  <c r="D5" i="2"/>
  <c r="B43" i="6"/>
  <c r="D6" i="2"/>
  <c r="D74" i="6"/>
  <c r="N5" i="4"/>
  <c r="C22" i="2"/>
  <c r="C43" i="6"/>
  <c r="C74" i="6" s="1"/>
  <c r="M43" i="6" l="1"/>
  <c r="E1" i="2" l="1"/>
  <c r="D47" i="4"/>
  <c r="C52" i="4" l="1"/>
  <c r="B9" i="2" l="1"/>
  <c r="C48" i="4" l="1"/>
  <c r="M7" i="2"/>
  <c r="M10" i="2"/>
  <c r="M11" i="2"/>
  <c r="M14" i="2"/>
  <c r="M15" i="2"/>
  <c r="M16" i="2"/>
  <c r="M18" i="2"/>
  <c r="L7" i="2"/>
  <c r="L10" i="2"/>
  <c r="L11" i="2"/>
  <c r="L14" i="2"/>
  <c r="L15" i="2"/>
  <c r="L16" i="2"/>
  <c r="L18" i="2"/>
  <c r="L19" i="2" l="1"/>
  <c r="M19" i="2"/>
  <c r="F58" i="3"/>
  <c r="D57" i="4"/>
  <c r="D39" i="4"/>
  <c r="C10" i="2" l="1"/>
  <c r="D17" i="2" s="1"/>
  <c r="C15" i="2" l="1"/>
  <c r="C17" i="2"/>
  <c r="D48" i="4"/>
  <c r="D50" i="4"/>
  <c r="B68" i="3" l="1"/>
  <c r="E58" i="3"/>
  <c r="I3" i="3"/>
  <c r="I58" i="3" s="1"/>
  <c r="J58" i="3" l="1"/>
  <c r="C58" i="4"/>
  <c r="C59" i="4"/>
  <c r="C57" i="4"/>
  <c r="D46" i="4"/>
  <c r="D49" i="4"/>
  <c r="C45" i="4"/>
  <c r="C46" i="4"/>
  <c r="C47" i="4"/>
  <c r="C49" i="4"/>
  <c r="C50" i="4"/>
  <c r="C51" i="4"/>
  <c r="C53" i="4"/>
  <c r="C44" i="4"/>
  <c r="D36" i="4"/>
  <c r="D40" i="4"/>
  <c r="C36" i="4"/>
  <c r="C37" i="4"/>
  <c r="C38" i="4"/>
  <c r="C39" i="4"/>
  <c r="C40" i="4"/>
  <c r="C35" i="4"/>
  <c r="C27" i="4"/>
  <c r="C29" i="4"/>
  <c r="C30" i="4"/>
  <c r="C31" i="4"/>
  <c r="C26" i="4"/>
  <c r="C11" i="4"/>
  <c r="C12" i="4"/>
  <c r="C14" i="4"/>
  <c r="C18" i="4"/>
  <c r="C19" i="4"/>
  <c r="C20" i="4"/>
  <c r="C21" i="4"/>
  <c r="C22" i="4"/>
  <c r="C10" i="4"/>
  <c r="J3" i="3" l="1"/>
  <c r="B23" i="4"/>
  <c r="G10" i="4" s="1"/>
  <c r="B15" i="4"/>
  <c r="G6" i="4" s="1"/>
  <c r="C23" i="4"/>
  <c r="C15" i="4"/>
  <c r="C5" i="4"/>
  <c r="C3" i="4"/>
  <c r="G7" i="2"/>
  <c r="G11" i="2"/>
  <c r="G13" i="2"/>
  <c r="G14" i="2"/>
  <c r="G16" i="2"/>
  <c r="G17" i="2"/>
  <c r="G6" i="2"/>
  <c r="H6" i="4" l="1"/>
  <c r="H10" i="4"/>
  <c r="G19" i="2"/>
  <c r="C6" i="4"/>
  <c r="H5" i="4" s="1"/>
  <c r="B6" i="4"/>
  <c r="G5" i="4" s="1"/>
  <c r="S24" i="2" l="1"/>
  <c r="B10" i="2"/>
  <c r="D53" i="4"/>
  <c r="D22" i="4" l="1"/>
  <c r="C84" i="3" l="1"/>
  <c r="B15" i="2"/>
  <c r="N7" i="2" l="1"/>
  <c r="H3" i="3"/>
  <c r="H58" i="3" s="1"/>
  <c r="D9" i="2"/>
  <c r="D10" i="2" s="1"/>
  <c r="D15" i="2" s="1"/>
  <c r="I19" i="2"/>
  <c r="N3" i="4"/>
  <c r="M32" i="4" s="1"/>
  <c r="C21" i="2"/>
  <c r="C33" i="2" s="1"/>
  <c r="B41" i="6"/>
  <c r="M41" i="6" s="1"/>
  <c r="D20" i="4"/>
  <c r="D27" i="4"/>
  <c r="C41" i="4"/>
  <c r="D18" i="4"/>
  <c r="C54" i="4"/>
  <c r="B32" i="4"/>
  <c r="G7" i="4" s="1"/>
  <c r="C32" i="4"/>
  <c r="B62" i="4"/>
  <c r="G12" i="4" s="1"/>
  <c r="D52" i="4"/>
  <c r="D31" i="4"/>
  <c r="B41" i="4"/>
  <c r="G8" i="4" s="1"/>
  <c r="B54" i="4"/>
  <c r="G9" i="4" s="1"/>
  <c r="D37" i="4"/>
  <c r="B84" i="3"/>
  <c r="C62" i="4"/>
  <c r="H12" i="4" l="1"/>
  <c r="H7" i="4"/>
  <c r="H8" i="4"/>
  <c r="H9" i="4"/>
  <c r="I1" i="2"/>
  <c r="J1" i="4"/>
  <c r="N32" i="4"/>
  <c r="O32" i="4"/>
  <c r="M74" i="6"/>
  <c r="B74" i="6"/>
  <c r="D5" i="4"/>
  <c r="D3" i="4"/>
  <c r="G13" i="4"/>
  <c r="D58" i="4"/>
  <c r="D59" i="4"/>
  <c r="D19" i="4"/>
  <c r="D26" i="4"/>
  <c r="D45" i="4"/>
  <c r="D35" i="4"/>
  <c r="D11" i="4"/>
  <c r="D10" i="4"/>
  <c r="D30" i="4"/>
  <c r="D44" i="4"/>
  <c r="D51" i="4"/>
  <c r="D12" i="4"/>
  <c r="D29" i="4"/>
  <c r="H13" i="4" l="1"/>
  <c r="P32" i="2"/>
  <c r="S32" i="2"/>
  <c r="D15" i="4"/>
  <c r="D23" i="4"/>
  <c r="N6" i="2"/>
  <c r="N15" i="2"/>
  <c r="D6" i="4"/>
  <c r="D54" i="4"/>
  <c r="I9" i="4" s="1"/>
  <c r="D32" i="4"/>
  <c r="D41" i="4"/>
  <c r="I8" i="4" s="1"/>
  <c r="D62" i="4"/>
  <c r="I12" i="4" s="1"/>
  <c r="I7" i="4" l="1"/>
  <c r="I10" i="4"/>
  <c r="I6" i="4"/>
  <c r="I5" i="4"/>
  <c r="N10" i="2"/>
  <c r="N18" i="2"/>
  <c r="N16" i="2"/>
  <c r="G62" i="3"/>
  <c r="N19" i="2" l="1"/>
  <c r="I13" i="4"/>
  <c r="Q32" i="2" s="1"/>
  <c r="G63" i="3"/>
  <c r="E72" i="7"/>
  <c r="B12" i="7" s="1"/>
  <c r="E102" i="36" l="1"/>
  <c r="E325" i="36" s="1"/>
  <c r="D55" i="14" l="1"/>
  <c r="D24" i="14"/>
  <c r="G45" i="35" l="1"/>
  <c r="G383" i="35"/>
  <c r="G147" i="35"/>
  <c r="G216" i="35"/>
  <c r="G402" i="35"/>
  <c r="G435" i="35"/>
  <c r="G13" i="35"/>
  <c r="G22" i="35" l="1"/>
  <c r="G72" i="35"/>
  <c r="G425" i="35"/>
  <c r="G528" i="35"/>
  <c r="G544" i="35"/>
  <c r="G287" i="35"/>
  <c r="G410" i="35"/>
  <c r="G522" i="35"/>
  <c r="G444" i="35"/>
  <c r="G265" i="35"/>
  <c r="G232" i="35"/>
  <c r="G257" i="35" s="1"/>
  <c r="G193" i="35"/>
  <c r="G440" i="35"/>
  <c r="G82" i="35"/>
  <c r="G101" i="35"/>
  <c r="G299" i="35"/>
  <c r="G90" i="35"/>
  <c r="G28" i="35"/>
  <c r="G389" i="35"/>
  <c r="G400" i="35"/>
  <c r="H216" i="35"/>
  <c r="H147" i="35"/>
  <c r="H402" i="35"/>
  <c r="H435" i="35"/>
  <c r="G494" i="35" l="1"/>
  <c r="G560" i="35"/>
  <c r="G210" i="35"/>
  <c r="G159" i="35"/>
  <c r="G429" i="35"/>
  <c r="G330" i="35"/>
  <c r="G109" i="35"/>
  <c r="G35" i="35"/>
  <c r="G36" i="35" s="1"/>
  <c r="H522" i="35"/>
  <c r="H528" i="35"/>
  <c r="H45" i="35"/>
  <c r="H444" i="35"/>
  <c r="H440" i="35"/>
  <c r="H28" i="35"/>
  <c r="H193" i="35"/>
  <c r="H383" i="35"/>
  <c r="H544" i="35"/>
  <c r="H82" i="35"/>
  <c r="H90" i="35"/>
  <c r="H13" i="35"/>
  <c r="H389" i="35"/>
  <c r="H232" i="35"/>
  <c r="H410" i="35"/>
  <c r="H101" i="35"/>
  <c r="H425" i="35"/>
  <c r="H265" i="35"/>
  <c r="H287" i="35"/>
  <c r="H299" i="35"/>
  <c r="H400" i="35"/>
  <c r="H22" i="35" l="1"/>
  <c r="H257" i="35"/>
  <c r="G562" i="35"/>
  <c r="H494" i="35"/>
  <c r="H72" i="35"/>
  <c r="H210" i="35"/>
  <c r="H159" i="35"/>
  <c r="H560" i="35"/>
  <c r="H429" i="35"/>
  <c r="H330" i="35"/>
  <c r="H109" i="35"/>
  <c r="H36" i="35"/>
  <c r="H35" i="35"/>
  <c r="H562" i="35" l="1"/>
  <c r="B5" i="19" l="1"/>
  <c r="B7" i="19"/>
  <c r="B14" i="19"/>
  <c r="B17" i="19"/>
  <c r="B15" i="19"/>
  <c r="B3" i="19"/>
  <c r="B11" i="19"/>
  <c r="B13" i="19"/>
  <c r="B12" i="19"/>
  <c r="B6" i="19"/>
  <c r="B9" i="19"/>
  <c r="B10" i="19"/>
  <c r="B16" i="19"/>
  <c r="B4" i="19"/>
  <c r="B8" i="19"/>
  <c r="K10" i="19" l="1"/>
  <c r="H10" i="19"/>
  <c r="K13" i="19"/>
  <c r="H13" i="19"/>
  <c r="K17" i="19"/>
  <c r="M17" i="19" s="1"/>
  <c r="N17" i="19" s="1"/>
  <c r="H17" i="19"/>
  <c r="K8" i="19"/>
  <c r="H8" i="19"/>
  <c r="K9" i="19"/>
  <c r="H9" i="19"/>
  <c r="K11" i="19"/>
  <c r="H11" i="19"/>
  <c r="H14" i="19"/>
  <c r="K14" i="19"/>
  <c r="K4" i="19"/>
  <c r="H4" i="19"/>
  <c r="K6" i="19"/>
  <c r="H6" i="19"/>
  <c r="K3" i="19"/>
  <c r="H3" i="19"/>
  <c r="B18" i="19"/>
  <c r="H7" i="19"/>
  <c r="K7" i="19"/>
  <c r="H16" i="19"/>
  <c r="K16" i="19"/>
  <c r="H12" i="19"/>
  <c r="K12" i="19"/>
  <c r="H15" i="19"/>
  <c r="K15" i="19"/>
  <c r="H5" i="19"/>
  <c r="K5" i="19"/>
  <c r="H18" i="19" l="1"/>
  <c r="M7" i="19"/>
  <c r="D7" i="19"/>
  <c r="D4" i="19"/>
  <c r="M4" i="19"/>
  <c r="D11" i="19"/>
  <c r="M11" i="19"/>
  <c r="M8" i="19"/>
  <c r="D8" i="19"/>
  <c r="D13" i="19"/>
  <c r="M13" i="19"/>
  <c r="D5" i="19"/>
  <c r="M5" i="19"/>
  <c r="D3" i="19"/>
  <c r="K18" i="19"/>
  <c r="M3" i="19"/>
  <c r="D14" i="19"/>
  <c r="M14" i="19"/>
  <c r="M12" i="19"/>
  <c r="D12" i="19"/>
  <c r="M15" i="19"/>
  <c r="D15" i="19"/>
  <c r="D16" i="19"/>
  <c r="M16" i="19"/>
  <c r="M6" i="19"/>
  <c r="D6" i="19"/>
  <c r="M9" i="19"/>
  <c r="D9" i="19"/>
  <c r="M10" i="19"/>
  <c r="D10" i="19"/>
  <c r="E16" i="19" l="1"/>
  <c r="N16" i="19"/>
  <c r="N3" i="19"/>
  <c r="E3" i="19"/>
  <c r="M18" i="19"/>
  <c r="N8" i="19"/>
  <c r="E8" i="19"/>
  <c r="N11" i="19"/>
  <c r="E11" i="19"/>
  <c r="D18" i="19"/>
  <c r="E7" i="19"/>
  <c r="N7" i="19"/>
  <c r="E9" i="19"/>
  <c r="N9" i="19"/>
  <c r="N12" i="19"/>
  <c r="E12" i="19"/>
  <c r="N13" i="19"/>
  <c r="E13" i="19"/>
  <c r="N14" i="19"/>
  <c r="E14" i="19"/>
  <c r="E10" i="19"/>
  <c r="N10" i="19"/>
  <c r="E6" i="19"/>
  <c r="N6" i="19"/>
  <c r="E15" i="19"/>
  <c r="N15" i="19"/>
  <c r="E5" i="19"/>
  <c r="N5" i="19"/>
  <c r="E4" i="19"/>
  <c r="N4" i="19"/>
  <c r="N18" i="19" l="1"/>
  <c r="E18" i="19"/>
  <c r="R96" i="1"/>
  <c r="AH96" i="1" s="1"/>
  <c r="C3" i="26" l="1"/>
  <c r="D43" i="26"/>
  <c r="C7" i="26"/>
  <c r="D68" i="26"/>
  <c r="D69" i="26" s="1"/>
  <c r="C2" i="26"/>
  <c r="C10" i="26" s="1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<sst xmlns="http://schemas.openxmlformats.org/spreadsheetml/2006/main" count="51529" uniqueCount="7801">
  <si>
    <t>Branch</t>
  </si>
  <si>
    <t>CODE</t>
  </si>
  <si>
    <t xml:space="preserve">Client Name </t>
  </si>
  <si>
    <t>ID Number</t>
  </si>
  <si>
    <t xml:space="preserve">Date disbursed </t>
  </si>
  <si>
    <t>Employer</t>
  </si>
  <si>
    <t xml:space="preserve">Amount Disbused </t>
  </si>
  <si>
    <t>Loan Period</t>
  </si>
  <si>
    <t>TYPE</t>
  </si>
  <si>
    <t>Buyoff Institution</t>
  </si>
  <si>
    <t>LOAN NO</t>
  </si>
  <si>
    <t>PROCCESSING RATE</t>
  </si>
  <si>
    <t>MARK</t>
  </si>
  <si>
    <t>RATE</t>
  </si>
  <si>
    <t xml:space="preserve">PROCCESSING FEE </t>
  </si>
  <si>
    <t>PRINCIPAL</t>
  </si>
  <si>
    <t>INTEREST</t>
  </si>
  <si>
    <t>BYPRODUCT</t>
  </si>
  <si>
    <t>COMM RATE</t>
  </si>
  <si>
    <t xml:space="preserve">COMMISION </t>
  </si>
  <si>
    <t>MACHAKOS</t>
  </si>
  <si>
    <t>PRISONS</t>
  </si>
  <si>
    <t>VIHIGA</t>
  </si>
  <si>
    <t>ELDORET</t>
  </si>
  <si>
    <t>KITUI</t>
  </si>
  <si>
    <t xml:space="preserve">KITENGELA </t>
  </si>
  <si>
    <t>EMILY WANYERA</t>
  </si>
  <si>
    <t>NAKURU</t>
  </si>
  <si>
    <t>Buy off</t>
  </si>
  <si>
    <t>KISUMU</t>
  </si>
  <si>
    <t>RICHARD KABINGA</t>
  </si>
  <si>
    <t>ECOBANK</t>
  </si>
  <si>
    <t>RACHAEL MBITHE</t>
  </si>
  <si>
    <t>KISII</t>
  </si>
  <si>
    <t>EVANS MAOBE</t>
  </si>
  <si>
    <t>KERICHO</t>
  </si>
  <si>
    <t xml:space="preserve">POLICE </t>
  </si>
  <si>
    <t>MOMBASA</t>
  </si>
  <si>
    <t>PENSION</t>
  </si>
  <si>
    <t>HOMABAY</t>
  </si>
  <si>
    <t>OLGAH OGALLO</t>
  </si>
  <si>
    <t>KAKAMEGA</t>
  </si>
  <si>
    <t>GRACE WESONGA</t>
  </si>
  <si>
    <t>TSC</t>
  </si>
  <si>
    <t>HOLA</t>
  </si>
  <si>
    <t>KAJIADO</t>
  </si>
  <si>
    <t>GEORGE OKUTE</t>
  </si>
  <si>
    <t>VOI</t>
  </si>
  <si>
    <t>ROBERT GABRIEL</t>
  </si>
  <si>
    <t>THIKA</t>
  </si>
  <si>
    <t>CAROLYNE MUTILE</t>
  </si>
  <si>
    <t>OYUGIS</t>
  </si>
  <si>
    <t>MATUU</t>
  </si>
  <si>
    <t>KILIFI</t>
  </si>
  <si>
    <t>SIAYA</t>
  </si>
  <si>
    <t>BUNGOMA</t>
  </si>
  <si>
    <t>DOD</t>
  </si>
  <si>
    <t>LAMU</t>
  </si>
  <si>
    <t>SELECT MANAGEMENT SERVICES LTD</t>
  </si>
  <si>
    <t>ITEM</t>
  </si>
  <si>
    <t>LOANS</t>
  </si>
  <si>
    <t>AMOUNT</t>
  </si>
  <si>
    <t xml:space="preserve">STRAIGHT LOANS </t>
  </si>
  <si>
    <t>LIQUIDATIONS</t>
  </si>
  <si>
    <t xml:space="preserve">BUY OFFS </t>
  </si>
  <si>
    <t>EMPLOYER</t>
  </si>
  <si>
    <t>BY PRODUCT</t>
  </si>
  <si>
    <t xml:space="preserve">FULLY BOOKED </t>
  </si>
  <si>
    <t>PENDING FULL BOOKING</t>
  </si>
  <si>
    <t>TOTAL LOANS TO DATE</t>
  </si>
  <si>
    <t>PENDING BOOKING</t>
  </si>
  <si>
    <t>TOTAL</t>
  </si>
  <si>
    <t>BRANCH</t>
  </si>
  <si>
    <t>TARGET</t>
  </si>
  <si>
    <t>FULLY BOOKED</t>
  </si>
  <si>
    <t>DISBURSEMENT</t>
  </si>
  <si>
    <t>NO OF LOANS</t>
  </si>
  <si>
    <t>ACHIEVEMENT</t>
  </si>
  <si>
    <t>LOAN AMOUNT</t>
  </si>
  <si>
    <t>CHEQUE AMOUNT</t>
  </si>
  <si>
    <t>TAKE HOME</t>
  </si>
  <si>
    <t>DATE</t>
  </si>
  <si>
    <t>BUSIA</t>
  </si>
  <si>
    <t>KABARNET</t>
  </si>
  <si>
    <t>KIAMBU</t>
  </si>
  <si>
    <t>MWINGI</t>
  </si>
  <si>
    <t>MURANGA</t>
  </si>
  <si>
    <t>SAMBURU</t>
  </si>
  <si>
    <t>NAROK</t>
  </si>
  <si>
    <t>ELDAMA RAVIN</t>
  </si>
  <si>
    <t>NYAHURURU</t>
  </si>
  <si>
    <t>NANYUKI</t>
  </si>
  <si>
    <t>MAKUENI</t>
  </si>
  <si>
    <t xml:space="preserve">REGIONAL PERFORMANCE </t>
  </si>
  <si>
    <t>REGION</t>
  </si>
  <si>
    <t>AMT</t>
  </si>
  <si>
    <t xml:space="preserve">LOANS </t>
  </si>
  <si>
    <t>RIFT VALLEY REGION</t>
  </si>
  <si>
    <t>LOWER EASTERN</t>
  </si>
  <si>
    <t>COASTAL  REGION</t>
  </si>
  <si>
    <t>ISAIAH KIRWA</t>
  </si>
  <si>
    <t>NAIROBI REGION</t>
  </si>
  <si>
    <t>VINCENT OGAL</t>
  </si>
  <si>
    <t>STEPHEN ONYANGO</t>
  </si>
  <si>
    <t>NICHOLAS KIRIAMA</t>
  </si>
  <si>
    <t>Loan Amount</t>
  </si>
  <si>
    <t>REMARKS</t>
  </si>
  <si>
    <t>CHEQUE DATE</t>
  </si>
  <si>
    <t>CLEARANCE EXPECTED</t>
  </si>
  <si>
    <t>TAKEHOME</t>
  </si>
  <si>
    <t>PROCESSING FEE</t>
  </si>
  <si>
    <t>PRINCIPLE</t>
  </si>
  <si>
    <t>COMMISSION</t>
  </si>
  <si>
    <t>ANTONY WANZALA</t>
  </si>
  <si>
    <t xml:space="preserve">ANTHONY  MULUNGA </t>
  </si>
  <si>
    <t>PLATINUM</t>
  </si>
  <si>
    <t>L21159</t>
  </si>
  <si>
    <t>NOT FULLY BOOKED</t>
  </si>
  <si>
    <t>RECEIVED</t>
  </si>
  <si>
    <t>PETER OMONDI</t>
  </si>
  <si>
    <t>OGUOK GEORGE OTIENO</t>
  </si>
  <si>
    <t>AFRICAN CAPITAL</t>
  </si>
  <si>
    <t>L21299</t>
  </si>
  <si>
    <t>FRANCIS OKONGO</t>
  </si>
  <si>
    <t>RINGO  ABUBAKAR</t>
  </si>
  <si>
    <t>ECONOMIC CREDIT LIMITED</t>
  </si>
  <si>
    <t>L25747</t>
  </si>
  <si>
    <t>MARIGAT</t>
  </si>
  <si>
    <t>OOP POLICE</t>
  </si>
  <si>
    <t>LOAN TYPE</t>
  </si>
  <si>
    <t>BRANCH .</t>
  </si>
  <si>
    <t>MIGORI</t>
  </si>
  <si>
    <t>THOMAS OBONDO</t>
  </si>
  <si>
    <t>MOUNT KENYA REGION</t>
  </si>
  <si>
    <t>AMMOUNT</t>
  </si>
  <si>
    <t xml:space="preserve">BRANCH </t>
  </si>
  <si>
    <t>REGIONAL SALES MANAGER</t>
  </si>
  <si>
    <t xml:space="preserve">ALVAN MOSOMI </t>
  </si>
  <si>
    <t>MONTHLY  TARGET</t>
  </si>
  <si>
    <t>AVARAGE TARGET TO DATE</t>
  </si>
  <si>
    <t>ACHIEVEMENT TO DATE</t>
  </si>
  <si>
    <t>DAILY TARGET</t>
  </si>
  <si>
    <t>PENDING</t>
  </si>
  <si>
    <t>BRANCH.</t>
  </si>
  <si>
    <t xml:space="preserve">                DAILY  FULLY BOOKED LOANS </t>
  </si>
  <si>
    <t>WAMBA</t>
  </si>
  <si>
    <t>TODAYS DISBURSMENT</t>
  </si>
  <si>
    <t>ACCOUNTS</t>
  </si>
  <si>
    <t>COUNTY</t>
  </si>
  <si>
    <t xml:space="preserve">                DAILY  FULLY BOOKED LOANS BYPRODUCT</t>
  </si>
  <si>
    <t>ACCOUNTS PER EMPLOYER PER TYPE</t>
  </si>
  <si>
    <t>DISBURSMENT</t>
  </si>
  <si>
    <t>TEAM LEADER PER LOAN TYPE PER DISBURSMENT PER BYPRODUCT</t>
  </si>
  <si>
    <t xml:space="preserve">DISBURSMENT </t>
  </si>
  <si>
    <t xml:space="preserve">TOTAL </t>
  </si>
  <si>
    <t>%ARCHIEVED</t>
  </si>
  <si>
    <t>RONO ANTON OBONYO</t>
  </si>
  <si>
    <t>NYS</t>
  </si>
  <si>
    <t>Catherine Keverenge</t>
  </si>
  <si>
    <t>L27442</t>
  </si>
  <si>
    <t>BRIAN OGARE</t>
  </si>
  <si>
    <t>TRUSTGRO SCA LTD</t>
  </si>
  <si>
    <t>PHOEBE WANYAMA</t>
  </si>
  <si>
    <t xml:space="preserve">UNIT MANAGERS  </t>
  </si>
  <si>
    <t xml:space="preserve"> WESTERN REGION</t>
  </si>
  <si>
    <t>OLGAH  OGALO</t>
  </si>
  <si>
    <t xml:space="preserve">NYANZA REGION </t>
  </si>
  <si>
    <t>NYANZA REGION</t>
  </si>
  <si>
    <t>WESTERN REGION</t>
  </si>
  <si>
    <t xml:space="preserve">TARGET </t>
  </si>
  <si>
    <t>% ACHIEVED</t>
  </si>
  <si>
    <t xml:space="preserve">UNIT MANAGER </t>
  </si>
  <si>
    <t xml:space="preserve">CHECKOFF ADVISORS </t>
  </si>
  <si>
    <t>MINISTRIES</t>
  </si>
  <si>
    <t>OOP MAIN</t>
  </si>
  <si>
    <t xml:space="preserve">      </t>
  </si>
  <si>
    <t xml:space="preserve">RSM NAME </t>
  </si>
  <si>
    <t>THOMAS KHAMASI</t>
  </si>
  <si>
    <t xml:space="preserve">Lorna nafula  </t>
  </si>
  <si>
    <t>DAYS LEFT</t>
  </si>
  <si>
    <t>STATUS</t>
  </si>
  <si>
    <t>L27236</t>
  </si>
  <si>
    <t>HARAMAN OKUMU OCHIENG</t>
  </si>
  <si>
    <t>STARLIT FURNISHERS LIMITED</t>
  </si>
  <si>
    <t>KITENGELA</t>
  </si>
  <si>
    <t xml:space="preserve">Kennedy Onyango </t>
  </si>
  <si>
    <t>L27954</t>
  </si>
  <si>
    <t>TOP UP</t>
  </si>
  <si>
    <t>PRIVATE CHECKOFF</t>
  </si>
  <si>
    <t>WINFRED MAKENA</t>
  </si>
  <si>
    <t>STATUS FOR TODAY</t>
  </si>
  <si>
    <t>TEAM LEADERS LOANS FULLY BOOKED TODAY</t>
  </si>
  <si>
    <t>STATUS TODAY</t>
  </si>
  <si>
    <t xml:space="preserve">EMPLOYER DISBURSMENT TODAY </t>
  </si>
  <si>
    <t>WEEK</t>
  </si>
  <si>
    <t xml:space="preserve">WEEK ONE </t>
  </si>
  <si>
    <t>WEEK TWO</t>
  </si>
  <si>
    <t>WEEK FOUR</t>
  </si>
  <si>
    <t>WEEKLY STATUS</t>
  </si>
  <si>
    <t>RODAH MAINGI</t>
  </si>
  <si>
    <t>JANICE KAWIRA</t>
  </si>
  <si>
    <t>THIS WEEKS DISBURSMENT</t>
  </si>
  <si>
    <t>FULLY BOOKED THIS WEEK</t>
  </si>
  <si>
    <t>TEAM LEADERS LOANS FULLY BOOKED THIS WEEK</t>
  </si>
  <si>
    <t xml:space="preserve">EMPLOYER DISBURSMENT THIS WEEK </t>
  </si>
  <si>
    <t>JOY MATUMA</t>
  </si>
  <si>
    <t>GLADYS PAUL</t>
  </si>
  <si>
    <t>MALINDI</t>
  </si>
  <si>
    <t>JOTHARM MUTUKU</t>
  </si>
  <si>
    <t>BENARD OGELLO</t>
  </si>
  <si>
    <t>WEEK THREE</t>
  </si>
  <si>
    <t>ALICE LOMO</t>
  </si>
  <si>
    <t>FRIDAH MWONDO</t>
  </si>
  <si>
    <t xml:space="preserve">WEEKLY TARGET </t>
  </si>
  <si>
    <t xml:space="preserve">ACHIEVEMENT </t>
  </si>
  <si>
    <t xml:space="preserve">DAILY TARGET </t>
  </si>
  <si>
    <t>JOSEPH  MURIMI</t>
  </si>
  <si>
    <t>DUE FOR BOOKING</t>
  </si>
  <si>
    <t>DCI</t>
  </si>
  <si>
    <t>BEATRICE KWAMBOKA KACHIETANO</t>
  </si>
  <si>
    <t>JARED  MASIKIA  OKERIO</t>
  </si>
  <si>
    <t>NYAMIRA COUNTY</t>
  </si>
  <si>
    <t>PREMIER KENYA LIMITED</t>
  </si>
  <si>
    <t>L26673</t>
  </si>
  <si>
    <t xml:space="preserve"> </t>
  </si>
  <si>
    <t>KAJIADO COUNTY</t>
  </si>
  <si>
    <t>LOITOKTOK</t>
  </si>
  <si>
    <t>LARISA MONG'ARE</t>
  </si>
  <si>
    <t>PHILEMON OMOLLO</t>
  </si>
  <si>
    <t>TODAYS DISBURESMENT</t>
  </si>
  <si>
    <t xml:space="preserve">PARTIALLY BOOKED  </t>
  </si>
  <si>
    <t xml:space="preserve">RATE </t>
  </si>
  <si>
    <t xml:space="preserve">  </t>
  </si>
  <si>
    <t>GEORGE OGALLO</t>
  </si>
  <si>
    <t>LUCAS MWANAMAWE</t>
  </si>
  <si>
    <t>CLIENT HAS ABILITY OF -31 TOOK A LOAN WITH PRIMIER AFTER BUY OFF</t>
  </si>
  <si>
    <t xml:space="preserve">CLIENT HAS NO ABILITY , TOOK LOAN WITH OTHER INSITITUION </t>
  </si>
  <si>
    <t xml:space="preserve">HARDSHIP ALLOWANCE REMOVED NO ABILITY WAITING FOR SALARY INCREMENT </t>
  </si>
  <si>
    <t>DEDUCTION BOOKED BY HARAMBEE SACCO AFTER BUY OFF</t>
  </si>
  <si>
    <t xml:space="preserve">SALARY STOPPAGE, CASE IN COURT, CLIENT WAITING FOR REINSTANMENT </t>
  </si>
  <si>
    <t xml:space="preserve">CLIENT TO PROVIDE PASSWORD FOR ABILITY CHECK CLENT DOES NOT PICK CALLS </t>
  </si>
  <si>
    <t>TRADE CENTER</t>
  </si>
  <si>
    <t>MONTH TO DATE</t>
  </si>
  <si>
    <t xml:space="preserve">ACHIEVED </t>
  </si>
  <si>
    <t xml:space="preserve">TOTAL DISBURSMENT </t>
  </si>
  <si>
    <t>TOTAL BY PRODUCT</t>
  </si>
  <si>
    <t>DISBURSEMENT PRINCIPAL</t>
  </si>
  <si>
    <t>MONTHLY ACHIEVEMENT</t>
  </si>
  <si>
    <t>FRANCISCA JEROTICH</t>
  </si>
  <si>
    <t>.</t>
  </si>
  <si>
    <t>BARINGO COUNTY</t>
  </si>
  <si>
    <t>BUSIA COUNTY</t>
  </si>
  <si>
    <t>TANA RIVER</t>
  </si>
  <si>
    <t>MOMBASA COUNTY</t>
  </si>
  <si>
    <t>TRANS-NZOIA</t>
  </si>
  <si>
    <t>IRENE WAMBUA</t>
  </si>
  <si>
    <t>UASIN GISHU</t>
  </si>
  <si>
    <t>NAROK COUNTY</t>
  </si>
  <si>
    <t>HOMABAY COUNTY</t>
  </si>
  <si>
    <t>TAITA TAVETA</t>
  </si>
  <si>
    <t>NAIROBI COUNTY</t>
  </si>
  <si>
    <t>ALEX OTIENO</t>
  </si>
  <si>
    <t xml:space="preserve">Homabay county </t>
  </si>
  <si>
    <t>MIGORI COUNTY</t>
  </si>
  <si>
    <t>KISUMU COUNTY</t>
  </si>
  <si>
    <t>NICHOLAS MUNGENDI</t>
  </si>
  <si>
    <t>BUNGOMA COUNTY</t>
  </si>
  <si>
    <t>SIAYA COUNTY</t>
  </si>
  <si>
    <t>ROBERT KIRUI</t>
  </si>
  <si>
    <t xml:space="preserve">JACKSON ONZERE </t>
  </si>
  <si>
    <t>RODGERS TOM</t>
  </si>
  <si>
    <t>PREVIOUS DEDUCTION</t>
  </si>
  <si>
    <t>CURRENT DEDUCTION</t>
  </si>
  <si>
    <t>KISII COUNTY</t>
  </si>
  <si>
    <t>BYPRODUCT CHANGE</t>
  </si>
  <si>
    <t>ACHIEVED</t>
  </si>
  <si>
    <t>NEW</t>
  </si>
  <si>
    <t>EXISTING</t>
  </si>
  <si>
    <t>NEW/EXISITNG</t>
  </si>
  <si>
    <t xml:space="preserve">PERCENTAGE </t>
  </si>
  <si>
    <t xml:space="preserve">AMOUNT DISBURSED </t>
  </si>
  <si>
    <t>COUNT OF LOANS</t>
  </si>
  <si>
    <t>COUNT</t>
  </si>
  <si>
    <t>%ACHIEVED</t>
  </si>
  <si>
    <t>%EFFICENCY</t>
  </si>
  <si>
    <t>TEAM LEADER</t>
  </si>
  <si>
    <t>DISBURSED</t>
  </si>
  <si>
    <t>KITUI COUNTY</t>
  </si>
  <si>
    <t xml:space="preserve">STEPHEN NYAUMA </t>
  </si>
  <si>
    <t>STEPHEN HABWE</t>
  </si>
  <si>
    <t>NAKURU COUNTY</t>
  </si>
  <si>
    <t>JORAM JOASH</t>
  </si>
  <si>
    <t>STEVE OLUOCH</t>
  </si>
  <si>
    <t>MCL475</t>
  </si>
  <si>
    <t>MCL189</t>
  </si>
  <si>
    <t>MCL476</t>
  </si>
  <si>
    <t>MCL263</t>
  </si>
  <si>
    <t>MCL719</t>
  </si>
  <si>
    <t>MCL604</t>
  </si>
  <si>
    <t>MCL710</t>
  </si>
  <si>
    <t>MCL711</t>
  </si>
  <si>
    <t>MCL697</t>
  </si>
  <si>
    <t>MCL756</t>
  </si>
  <si>
    <t>MCL110</t>
  </si>
  <si>
    <t>MCL191</t>
  </si>
  <si>
    <t>MCL346</t>
  </si>
  <si>
    <t>MCL743</t>
  </si>
  <si>
    <t>MCL766</t>
  </si>
  <si>
    <t>MCL259</t>
  </si>
  <si>
    <t>MCL454</t>
  </si>
  <si>
    <t>MCL677</t>
  </si>
  <si>
    <t>MCL771</t>
  </si>
  <si>
    <t>MCL770</t>
  </si>
  <si>
    <t>MCL607</t>
  </si>
  <si>
    <t>MCL683</t>
  </si>
  <si>
    <t>MCL721</t>
  </si>
  <si>
    <t>MCL706</t>
  </si>
  <si>
    <t>MCL462</t>
  </si>
  <si>
    <t>MCL586</t>
  </si>
  <si>
    <t>MCL757</t>
  </si>
  <si>
    <t>MCL590</t>
  </si>
  <si>
    <t>MCL443</t>
  </si>
  <si>
    <t>MCL725</t>
  </si>
  <si>
    <t>MCL724</t>
  </si>
  <si>
    <t>MCL728</t>
  </si>
  <si>
    <t>MCL685</t>
  </si>
  <si>
    <t>STAFF NUMBER</t>
  </si>
  <si>
    <t>OOP-ADPOL</t>
  </si>
  <si>
    <t>MINISTRY OF EDUCATION(EARLY LEARNING)</t>
  </si>
  <si>
    <t>UASIN GISHU COUNTY</t>
  </si>
  <si>
    <t>TAITA TAVETA COUNTY</t>
  </si>
  <si>
    <t>KENYATTA NATIONAL HOSPITAL</t>
  </si>
  <si>
    <t>MACHAKOS COUNTY</t>
  </si>
  <si>
    <t>MARSABIT COUNTY</t>
  </si>
  <si>
    <t>KWALE COUNTY</t>
  </si>
  <si>
    <t>BUYOFF</t>
  </si>
  <si>
    <t>CHRYSAL EAST AFRICA</t>
  </si>
  <si>
    <t>ELGEIYO MARAKWET</t>
  </si>
  <si>
    <t>GARISSA COUNTY</t>
  </si>
  <si>
    <t>KAKAMEGA COUNTY</t>
  </si>
  <si>
    <t>KIAMBU COUNTY</t>
  </si>
  <si>
    <t>LABWARE</t>
  </si>
  <si>
    <t>LAMU COUNTY</t>
  </si>
  <si>
    <t>MAKUENI COUNTY</t>
  </si>
  <si>
    <t>MINISTRY OF AGRICULTURE LIVESTOCK AND FISHERIES</t>
  </si>
  <si>
    <t>MINISTRY OF ENERGY</t>
  </si>
  <si>
    <t>MINISTRY OF ENVIRONMENT</t>
  </si>
  <si>
    <t>MINISTRY OF FISHERIES</t>
  </si>
  <si>
    <t>MINISTRY OF FOREIGN AFFAIRS</t>
  </si>
  <si>
    <t>MINISTRY OF HEALTH</t>
  </si>
  <si>
    <t>MINISTRY OF INFORMATION &amp; TECHNOLOGY ICT</t>
  </si>
  <si>
    <t>MINISTRY OF INFRASTRUCTURE</t>
  </si>
  <si>
    <t>MINISTRY OF LABOUR &amp; SOCIAL PROTECTION</t>
  </si>
  <si>
    <t>MINISTRY OF LABOUR</t>
  </si>
  <si>
    <t>MINISTRY OF LANDS</t>
  </si>
  <si>
    <t>MINISTRY OF VOCATIONAL TRAINING (EDUCATION)</t>
  </si>
  <si>
    <t>NANDI COUNTY</t>
  </si>
  <si>
    <t>NATIONAL TREASURY AND PLANNING</t>
  </si>
  <si>
    <t>STATE DEPT UNIVERSITY EDUCATION</t>
  </si>
  <si>
    <t>TRANZOIA COUNTY</t>
  </si>
  <si>
    <t>TSC SECRETARIAT</t>
  </si>
  <si>
    <t>PUBLIC WORKS</t>
  </si>
  <si>
    <t>VIHIGA COUNTY</t>
  </si>
  <si>
    <t xml:space="preserve">EMPLOYER DISBURSMENT </t>
  </si>
  <si>
    <t>CATEGORY</t>
  </si>
  <si>
    <t>UNIVERSITY</t>
  </si>
  <si>
    <t>PARASTATAL</t>
  </si>
  <si>
    <t>DAILY CHANGE</t>
  </si>
  <si>
    <t>INCREASE</t>
  </si>
  <si>
    <t>% INCREASE</t>
  </si>
  <si>
    <t>%DAILY INCREASE</t>
  </si>
  <si>
    <t>MONTHLY CHANGE</t>
  </si>
  <si>
    <t>NAME</t>
  </si>
  <si>
    <t>PERIOD</t>
  </si>
  <si>
    <t>APRROVED AMMOUNT</t>
  </si>
  <si>
    <t>DEDUCTION</t>
  </si>
  <si>
    <t>BUYOFF INSTITUTION</t>
  </si>
  <si>
    <t xml:space="preserve">DAILY </t>
  </si>
  <si>
    <t xml:space="preserve">MONTHLY </t>
  </si>
  <si>
    <t>MONTHLY INCREASE TO BEFORE BUYOFFS</t>
  </si>
  <si>
    <t>BYPRODUCT PROJECTED AFTER BUYOFFS</t>
  </si>
  <si>
    <t>DAILY %CHANGE</t>
  </si>
  <si>
    <t>MONTHLY PROJECTED</t>
  </si>
  <si>
    <t xml:space="preserve">MONTHLY PROJECTED %CHANGE </t>
  </si>
  <si>
    <t>MICHAEL GICHUNGE</t>
  </si>
  <si>
    <t>MCL769</t>
  </si>
  <si>
    <t>ABSA</t>
  </si>
  <si>
    <t>FAMILY BANK</t>
  </si>
  <si>
    <t>% NEW</t>
  </si>
  <si>
    <t>BUYOFFS</t>
  </si>
  <si>
    <t>p.RATE</t>
  </si>
  <si>
    <t xml:space="preserve">ESTIMATED COMMISSION PAYED </t>
  </si>
  <si>
    <t>ESTIMATED TAKEHOME GIVEN</t>
  </si>
  <si>
    <t>ESTIMATED INTERST</t>
  </si>
  <si>
    <t>P &amp; L PRODUCTIVITY</t>
  </si>
  <si>
    <t>PREVIOUS AMOUNT</t>
  </si>
  <si>
    <t>CURRENT AMOUNT</t>
  </si>
  <si>
    <t>WEEKLY TARGET</t>
  </si>
  <si>
    <t>PENDIND FULL BOOKING</t>
  </si>
  <si>
    <t>TOTAL ACCOUNTS FULLY BOKKED</t>
  </si>
  <si>
    <t>TOTAL ACCOUNTS FULLY BOOKED</t>
  </si>
  <si>
    <t xml:space="preserve">BYPRODUCT LOST </t>
  </si>
  <si>
    <t xml:space="preserve">BYPRODUCT GAINED </t>
  </si>
  <si>
    <t>BYPRODUCT GAINED THIS MONTH AFTER BUYOFF</t>
  </si>
  <si>
    <t>MOSES WANDERA</t>
  </si>
  <si>
    <t>OTHER STAFF</t>
  </si>
  <si>
    <t>DEFICIT</t>
  </si>
  <si>
    <t>DEFICIT FOR DAY</t>
  </si>
  <si>
    <t>DEFICIT FOR THE WEEK</t>
  </si>
  <si>
    <t>DEFICIT FOR THE MONTH</t>
  </si>
  <si>
    <t>DEFICIT FOR THE DAY</t>
  </si>
  <si>
    <t xml:space="preserve">MONTHLY DEFICIT </t>
  </si>
  <si>
    <t>CURRENT STATUS</t>
  </si>
  <si>
    <t>NO OF LOANS LOST</t>
  </si>
  <si>
    <t>BYPRODUCT LOST</t>
  </si>
  <si>
    <t>CURRENT ROLE</t>
  </si>
  <si>
    <t>IZWE LOANS KENYA LIMITED</t>
  </si>
  <si>
    <t>IRENE MUSYOKI</t>
  </si>
  <si>
    <t>IVUTHA NZAU</t>
  </si>
  <si>
    <t>MOSES MUTHEMI</t>
  </si>
  <si>
    <t>EASTERN REGION</t>
  </si>
  <si>
    <t>CAROLINE KAREBE</t>
  </si>
  <si>
    <t>AMBROSE OLOO</t>
  </si>
  <si>
    <t>MOREEN KAMADI</t>
  </si>
  <si>
    <t>THARAKA NITHI COUNTY</t>
  </si>
  <si>
    <t xml:space="preserve">CALL CENTER SALES </t>
  </si>
  <si>
    <t>TOTAL PRODUCTIVITY</t>
  </si>
  <si>
    <t>MICHAEL OKINDA</t>
  </si>
  <si>
    <t>JOSEPHAT OGADA</t>
  </si>
  <si>
    <t>KMTC</t>
  </si>
  <si>
    <t xml:space="preserve">MONTH TO DATE </t>
  </si>
  <si>
    <t>MANAGER</t>
  </si>
  <si>
    <t>MONTHLY TARGET</t>
  </si>
  <si>
    <t>MONTHLY ACHIEVED</t>
  </si>
  <si>
    <t>CALL CENTER LOANS</t>
  </si>
  <si>
    <t>TABSON ARTOIS MUOI KAYANDA</t>
  </si>
  <si>
    <t>L31027</t>
  </si>
  <si>
    <t>MARY HADIA MARO</t>
  </si>
  <si>
    <t>STEVE ODONGO</t>
  </si>
  <si>
    <t>TEAM LEADERS LOANS FULLY BOOKED MONTH TO DATE</t>
  </si>
  <si>
    <t>EWOI LOKUR PAUL</t>
  </si>
  <si>
    <t>L31052</t>
  </si>
  <si>
    <t>DANIEL KWEMOI ANDIEMA</t>
  </si>
  <si>
    <t>EXPECTED INTERST</t>
  </si>
  <si>
    <t>MICHAEL OKINDA/JOSEPHAT OGADA</t>
  </si>
  <si>
    <t>INTEREST PROFITABILITY</t>
  </si>
  <si>
    <t xml:space="preserve">AMMOUNT DIISBURSED </t>
  </si>
  <si>
    <t>FRANSISCA JERUTICH</t>
  </si>
  <si>
    <t>KELVIN KIMALELE</t>
  </si>
  <si>
    <t>PHILIS MOMBI</t>
  </si>
  <si>
    <t>ANDREW KHAMALA</t>
  </si>
  <si>
    <t>STEVE HABWE</t>
  </si>
  <si>
    <t>PAULINE ACHIENG</t>
  </si>
  <si>
    <t>WASHINGTONE OTIENO</t>
  </si>
  <si>
    <t>RICHARD KABINGA SINGOMBE</t>
  </si>
  <si>
    <t>STEPHENE NYAUMA</t>
  </si>
  <si>
    <t>EMMILLY NYAWERA</t>
  </si>
  <si>
    <t>FAITH GICHURU</t>
  </si>
  <si>
    <t>SAMWEL MUTINDA</t>
  </si>
  <si>
    <t>LUKAS MANAMAWE</t>
  </si>
  <si>
    <t>VIOLET VESINA</t>
  </si>
  <si>
    <t>JOSEPH MUNGA</t>
  </si>
  <si>
    <t>FIDELIS MUIA</t>
  </si>
  <si>
    <t>INTERIOR &amp; COORDINATION OF NAT. GOVT - IMMIGRATION</t>
  </si>
  <si>
    <t>DEVOLUTION &amp; PLANING - DEVOLUTION</t>
  </si>
  <si>
    <t>DIRECTORATE OF PUBLIC PROSECUTION</t>
  </si>
  <si>
    <t>EAST AFRICAN, COMMERCE &amp; TOURISM - EAST AFRICAN</t>
  </si>
  <si>
    <t>INDUSTRIALISATION AND ENTERPRISE DEVELOPMENT</t>
  </si>
  <si>
    <t>INTERIOR &amp; COORDINATION OF NAT. GOVT - CORDINATION</t>
  </si>
  <si>
    <t>KENYA FOREST SERVICES</t>
  </si>
  <si>
    <t>MINISTRY OF PUBLIC SERVICE, YOUTH AND GENDER</t>
  </si>
  <si>
    <t>MINISTRY OF SPORTS, CULTURE - ARTS AND CULTURE</t>
  </si>
  <si>
    <t>STATE DEPARTMENT FOR WATER AND SANITATION</t>
  </si>
  <si>
    <t>STATE DEPARTMENT FOR MINING</t>
  </si>
  <si>
    <t>NORTH CORRIDOR DEVELOPMENT</t>
  </si>
  <si>
    <t>OFFICE - ATTORNEY GENERAL &amp; DEPARTMENT OF JUSTICE</t>
  </si>
  <si>
    <t>STATE DEPARTMENT FOR YOUTH AFFAIRS AND THE ARTS</t>
  </si>
  <si>
    <t>STATE HOUSE</t>
  </si>
  <si>
    <t>THE PRESIDENCY - CABINET OFFICE</t>
  </si>
  <si>
    <t>TRANSPORT AND INFRASTRUCTURE-HOUSING &amp; URBAN DVPT</t>
  </si>
  <si>
    <t>NEW + EXISITNG BUSINESS</t>
  </si>
  <si>
    <t>% ACHIEVED WITH NEW  + EXISITNG BUSINESS</t>
  </si>
  <si>
    <t>DANCUN KIMATHI</t>
  </si>
  <si>
    <t>GRACE NAMUNYAK</t>
  </si>
  <si>
    <t>LEFT</t>
  </si>
  <si>
    <t xml:space="preserve">   </t>
  </si>
  <si>
    <t>INSTITUTION</t>
  </si>
  <si>
    <t>FAULU BANK</t>
  </si>
  <si>
    <t>N/A</t>
  </si>
  <si>
    <t>MILLICENT KIRUKI</t>
  </si>
  <si>
    <t>OGADA</t>
  </si>
  <si>
    <t>JOSEPHAT ODHIAMBO</t>
  </si>
  <si>
    <t>OGADA JOSEPHAT</t>
  </si>
  <si>
    <t>ISIOLO</t>
  </si>
  <si>
    <t>MINISTRY OF IRRIGATION</t>
  </si>
  <si>
    <t>STATE DEPARTMENT FOR PARLIAMENTARY AFFAIRS</t>
  </si>
  <si>
    <t>PETER MUSEMBI</t>
  </si>
  <si>
    <t>WINFRED MAKENA MAORE</t>
  </si>
  <si>
    <t>TEAM LEADER THIKA</t>
  </si>
  <si>
    <t>FAITH NYIVA</t>
  </si>
  <si>
    <t>PAMELA ATIENO OWADE</t>
  </si>
  <si>
    <t>GEORGE OUMA OKUTE</t>
  </si>
  <si>
    <t xml:space="preserve">                   </t>
  </si>
  <si>
    <t>EXPIRED</t>
  </si>
  <si>
    <t>NATIONAL BANK</t>
  </si>
  <si>
    <t>CHRIS ODALI</t>
  </si>
  <si>
    <t>EQUITY BANK</t>
  </si>
  <si>
    <t>THOMAS OBONDO ACHOLA</t>
  </si>
  <si>
    <t>JOYCE ESHUNWA</t>
  </si>
  <si>
    <t>COOPERATIVE BANK</t>
  </si>
  <si>
    <t>PLATINUM CREDIT</t>
  </si>
  <si>
    <t>ROBERT NGURIA</t>
  </si>
  <si>
    <t>LILIAN NDUNGWA</t>
  </si>
  <si>
    <t>PRINCIPAL BOUGHT</t>
  </si>
  <si>
    <t>BYPRODUCT BOUGHT</t>
  </si>
  <si>
    <t>ALVAN MOSOMI</t>
  </si>
  <si>
    <t>ERUSTAS MUNYUA</t>
  </si>
  <si>
    <t xml:space="preserve">PRINCIPAL LOST </t>
  </si>
  <si>
    <t>TEAM LEADER ELDORET</t>
  </si>
  <si>
    <t>SEPTEMBER  BYPRODUCT</t>
  </si>
  <si>
    <t>MASINDE MULIRO UNIVERSITY OF SCIENCE &amp; TECHNOLOGY</t>
  </si>
  <si>
    <t>MINISTRY OF TRADE</t>
  </si>
  <si>
    <t>MINISTRY OF PETROLEUM</t>
  </si>
  <si>
    <t>NO</t>
  </si>
  <si>
    <t>MCL399</t>
  </si>
  <si>
    <t>MCL850</t>
  </si>
  <si>
    <t>MCL816</t>
  </si>
  <si>
    <t>MCL268</t>
  </si>
  <si>
    <t>JOSEPH NYAMBEGO OUKO</t>
  </si>
  <si>
    <t>FAMILY BANK LTD</t>
  </si>
  <si>
    <t>JACKLINE KANANA</t>
  </si>
  <si>
    <t>JUDITH KOSGEI</t>
  </si>
  <si>
    <t>JANET NDUNGWA</t>
  </si>
  <si>
    <t>ON THE PROCESS</t>
  </si>
  <si>
    <t>TRUSTGRO</t>
  </si>
  <si>
    <t>ELIZABETH MULI</t>
  </si>
  <si>
    <t>FAULU, COOP AND TRUSTGRO</t>
  </si>
  <si>
    <t>WAJIR COUNTY</t>
  </si>
  <si>
    <t>UNIVERISTY</t>
  </si>
  <si>
    <t>YUSUF MUSSAH KIPTALAM</t>
  </si>
  <si>
    <t>PLATINUM CREDIT LTD</t>
  </si>
  <si>
    <t>MINISTRY OF DEFENCE</t>
  </si>
  <si>
    <t>MARETE ISAAC M</t>
  </si>
  <si>
    <t>MONTHLY PROJECTION INCREASE</t>
  </si>
  <si>
    <t>BYPRODUCT GAINED CHANGE</t>
  </si>
  <si>
    <t>STELLA AKINYI</t>
  </si>
  <si>
    <t>CHRISTINE OIRA</t>
  </si>
  <si>
    <t>FAULU MICROFINANCE BANK LTD</t>
  </si>
  <si>
    <t xml:space="preserve">NOVEMBER  DISBURSEMENT PER BRANCH </t>
  </si>
  <si>
    <t>ELIJAH NGILA</t>
  </si>
  <si>
    <t>ENOS KINAGU</t>
  </si>
  <si>
    <t>JACKSON ONZERE</t>
  </si>
  <si>
    <t>OK</t>
  </si>
  <si>
    <t>SAMUEL MUSYOKA</t>
  </si>
  <si>
    <t>JACKLINE MUKUHI</t>
  </si>
  <si>
    <t>SUSAN MACHUMA</t>
  </si>
  <si>
    <t>MAUREEN AKINYI</t>
  </si>
  <si>
    <t>FELIX AGWELI</t>
  </si>
  <si>
    <t>S00708</t>
  </si>
  <si>
    <t>S01273</t>
  </si>
  <si>
    <t>S01889</t>
  </si>
  <si>
    <t>S00132</t>
  </si>
  <si>
    <t>BRENDA KENDI</t>
  </si>
  <si>
    <t>S00740</t>
  </si>
  <si>
    <t>BRAYAN LOTILEM</t>
  </si>
  <si>
    <t>S01428</t>
  </si>
  <si>
    <t>S00314</t>
  </si>
  <si>
    <t>S01609</t>
  </si>
  <si>
    <t>S00753</t>
  </si>
  <si>
    <t>S00117</t>
  </si>
  <si>
    <t>S00272</t>
  </si>
  <si>
    <t>S01039</t>
  </si>
  <si>
    <t>LETSHEGO</t>
  </si>
  <si>
    <t>S01704</t>
  </si>
  <si>
    <t>BARRY CHERUIYOT</t>
  </si>
  <si>
    <t>S00943</t>
  </si>
  <si>
    <t>PREMIER KENYA LTD</t>
  </si>
  <si>
    <t>FRIDAH MUENI</t>
  </si>
  <si>
    <t>S00040</t>
  </si>
  <si>
    <t>THOMAS ONYIKWA</t>
  </si>
  <si>
    <t>S01723</t>
  </si>
  <si>
    <t>S01467</t>
  </si>
  <si>
    <t>FRANCISCA KANANA</t>
  </si>
  <si>
    <t>S01361</t>
  </si>
  <si>
    <t>S01837</t>
  </si>
  <si>
    <t>S00457</t>
  </si>
  <si>
    <t>COSMAS KIPKOROS</t>
  </si>
  <si>
    <t>LYDIA NYAMOITA</t>
  </si>
  <si>
    <t>THIMA ALI OMAR</t>
  </si>
  <si>
    <t>BRIAN IRUNGU</t>
  </si>
  <si>
    <t>S020091</t>
  </si>
  <si>
    <t>S01673</t>
  </si>
  <si>
    <t>S00417</t>
  </si>
  <si>
    <t>S01902</t>
  </si>
  <si>
    <t>S01413</t>
  </si>
  <si>
    <t>S02016</t>
  </si>
  <si>
    <t>FRANCISCA TAABU</t>
  </si>
  <si>
    <t>S01841</t>
  </si>
  <si>
    <t>S01803</t>
  </si>
  <si>
    <t>JOSEPH KAMAU</t>
  </si>
  <si>
    <t>S01722</t>
  </si>
  <si>
    <t>S00241</t>
  </si>
  <si>
    <t>S02010</t>
  </si>
  <si>
    <t>S01870</t>
  </si>
  <si>
    <t>MULI KYALO</t>
  </si>
  <si>
    <t>S01810</t>
  </si>
  <si>
    <t>S01216</t>
  </si>
  <si>
    <t>FAULU</t>
  </si>
  <si>
    <t>JOYCE MAGAGA</t>
  </si>
  <si>
    <t>KCB</t>
  </si>
  <si>
    <t>S01868</t>
  </si>
  <si>
    <t>SELECT</t>
  </si>
  <si>
    <t>DANIEL MUGUNA</t>
  </si>
  <si>
    <t>BARINGO</t>
  </si>
  <si>
    <t>MONTH</t>
  </si>
  <si>
    <t>JANUARY</t>
  </si>
  <si>
    <t>S01016</t>
  </si>
  <si>
    <t>S00959</t>
  </si>
  <si>
    <t>S01323</t>
  </si>
  <si>
    <t>S00224</t>
  </si>
  <si>
    <t>S00046</t>
  </si>
  <si>
    <t>S00849</t>
  </si>
  <si>
    <t>S00484</t>
  </si>
  <si>
    <t>S00519</t>
  </si>
  <si>
    <t>S01401</t>
  </si>
  <si>
    <t>S01242</t>
  </si>
  <si>
    <t>CORNELIUS KIPLETING KEMBOI</t>
  </si>
  <si>
    <t>S00800</t>
  </si>
  <si>
    <t>S01091</t>
  </si>
  <si>
    <t>S00500</t>
  </si>
  <si>
    <t>S01040</t>
  </si>
  <si>
    <t>S01210</t>
  </si>
  <si>
    <t>FEBRUARY</t>
  </si>
  <si>
    <t>MAURINE OWINO</t>
  </si>
  <si>
    <t>MARGARET MWENDE</t>
  </si>
  <si>
    <t>VANE KERUBO</t>
  </si>
  <si>
    <t>S00111</t>
  </si>
  <si>
    <t>JAMES MAKAU MUSYA</t>
  </si>
  <si>
    <t>S01280</t>
  </si>
  <si>
    <t>PETER WALTER OTIENO</t>
  </si>
  <si>
    <t>S01241</t>
  </si>
  <si>
    <t>RUTH JEPTOO CHEBON</t>
  </si>
  <si>
    <t>CHRISTINE MUENI</t>
  </si>
  <si>
    <t>PAMELA AKINYI</t>
  </si>
  <si>
    <t>REHEMA NERIMA</t>
  </si>
  <si>
    <t>S01033</t>
  </si>
  <si>
    <t>S00459</t>
  </si>
  <si>
    <t>MONICAH CHEPCHIRCHIR</t>
  </si>
  <si>
    <t>S01192</t>
  </si>
  <si>
    <t>S01518</t>
  </si>
  <si>
    <t>COOP BANK</t>
  </si>
  <si>
    <t>S01392</t>
  </si>
  <si>
    <t>FATUMA ASHA MOHAMED</t>
  </si>
  <si>
    <t>S00334</t>
  </si>
  <si>
    <t>S01142</t>
  </si>
  <si>
    <t>S01504</t>
  </si>
  <si>
    <t>S00811</t>
  </si>
  <si>
    <t>S01373</t>
  </si>
  <si>
    <t>S01271</t>
  </si>
  <si>
    <t>S00212</t>
  </si>
  <si>
    <t>SHARON ATIENO</t>
  </si>
  <si>
    <t>S00141</t>
  </si>
  <si>
    <t>PREMIER</t>
  </si>
  <si>
    <t>LIBERTY AFRICA</t>
  </si>
  <si>
    <t>S01276</t>
  </si>
  <si>
    <t>IZWE</t>
  </si>
  <si>
    <t>S01584</t>
  </si>
  <si>
    <t>S01235</t>
  </si>
  <si>
    <t>MOGOI SIBWOGA FREDRICK</t>
  </si>
  <si>
    <t>S00562</t>
  </si>
  <si>
    <t>HELA</t>
  </si>
  <si>
    <t>EMMANUEL AKARE</t>
  </si>
  <si>
    <t>HELB</t>
  </si>
  <si>
    <t>FUTURES</t>
  </si>
  <si>
    <t>HELA CAPITA</t>
  </si>
  <si>
    <t>NAOMI JEBITOK</t>
  </si>
  <si>
    <t>MICROMART</t>
  </si>
  <si>
    <t>DENNIS ORERO</t>
  </si>
  <si>
    <t>BONVENTURE ASEMBEKA</t>
  </si>
  <si>
    <t>S00291</t>
  </si>
  <si>
    <t>AMOS KITONGA</t>
  </si>
  <si>
    <t>S01712</t>
  </si>
  <si>
    <t>DANIEL KWEMOI</t>
  </si>
  <si>
    <t>GEOFFREY SOGHONA</t>
  </si>
  <si>
    <t>GEDI GAJORE BIDU</t>
  </si>
  <si>
    <t>S01640</t>
  </si>
  <si>
    <t>MARTIN NYAMBURA</t>
  </si>
  <si>
    <t>CECILIA WANDERI</t>
  </si>
  <si>
    <t>SCHOLASTICA KOSGEI</t>
  </si>
  <si>
    <t>GLADYS CHEPCHIRCHIR</t>
  </si>
  <si>
    <t>S01664</t>
  </si>
  <si>
    <t>CAROLINE AWINO OYULA</t>
  </si>
  <si>
    <t>HOSEA KIBIWOTT KEMBOI</t>
  </si>
  <si>
    <t>JAMES NDAIGA</t>
  </si>
  <si>
    <t>S00720</t>
  </si>
  <si>
    <t>LIZ ATANDA</t>
  </si>
  <si>
    <t>NANCY AGAI</t>
  </si>
  <si>
    <t>CHARLES OTIENO OMORO</t>
  </si>
  <si>
    <t>STEPHEN OCHIENG</t>
  </si>
  <si>
    <t>OLIVER NGANYI</t>
  </si>
  <si>
    <t>S123456</t>
  </si>
  <si>
    <t>CECILIA WANJIRA</t>
  </si>
  <si>
    <t>S01662</t>
  </si>
  <si>
    <t>SHARON CHEPKOECH</t>
  </si>
  <si>
    <t>S01580</t>
  </si>
  <si>
    <t>MOSES ASMANDERI LOEYENG</t>
  </si>
  <si>
    <t>TL0161</t>
  </si>
  <si>
    <t>COLLINS AKHUBULA</t>
  </si>
  <si>
    <t>WILLIS ODIWUOR OTIENO</t>
  </si>
  <si>
    <t>MERCY MWALIMU</t>
  </si>
  <si>
    <t>S01760</t>
  </si>
  <si>
    <t>AMOS JUMA MALEMO</t>
  </si>
  <si>
    <t>ALICE WANGUI MAGENYI</t>
  </si>
  <si>
    <t>FAITH TOROREI</t>
  </si>
  <si>
    <t>TL0154</t>
  </si>
  <si>
    <t>ABRAHAM CHERUIYOT KOMEN</t>
  </si>
  <si>
    <t>ZIPPORAH MUTIA</t>
  </si>
  <si>
    <t>ISAAC MUKHWANA WEKESA</t>
  </si>
  <si>
    <t>RAEL KIBORUS</t>
  </si>
  <si>
    <t>S00341</t>
  </si>
  <si>
    <t>CHRISTINE NZIVO</t>
  </si>
  <si>
    <t>MARY WANJIRU</t>
  </si>
  <si>
    <t>S01223</t>
  </si>
  <si>
    <t>OMAR WARE SHONGOLO</t>
  </si>
  <si>
    <t>BETH NGUGI</t>
  </si>
  <si>
    <t>S01767</t>
  </si>
  <si>
    <t>SIMON KIOKO</t>
  </si>
  <si>
    <t>S01672</t>
  </si>
  <si>
    <t>GEORGE OMUKATIA</t>
  </si>
  <si>
    <t>S01784</t>
  </si>
  <si>
    <t>CORAZZON NYANGALA</t>
  </si>
  <si>
    <t>ASHLEY MBAJI</t>
  </si>
  <si>
    <t>DAISY KEMUMA</t>
  </si>
  <si>
    <t>S020077</t>
  </si>
  <si>
    <t>S01194</t>
  </si>
  <si>
    <t>THOMAS MIKE</t>
  </si>
  <si>
    <t>S01792</t>
  </si>
  <si>
    <t>FRIDAH SYOMBUA</t>
  </si>
  <si>
    <t>S01829</t>
  </si>
  <si>
    <t>SHARON ACHIENG OKETCH</t>
  </si>
  <si>
    <t>MOHAMED HUSSEIN KOMORA</t>
  </si>
  <si>
    <t>ERIC MWENDA MANYORE</t>
  </si>
  <si>
    <t>EDWIN ORONJE</t>
  </si>
  <si>
    <t>JUDY ERAMOGA</t>
  </si>
  <si>
    <t>S020085</t>
  </si>
  <si>
    <t>DEBORAH ALEYO</t>
  </si>
  <si>
    <t>SHARON NDUTA GITAU</t>
  </si>
  <si>
    <t>ELIUD MANGALE DZOMBO</t>
  </si>
  <si>
    <t>DIANA WACERA</t>
  </si>
  <si>
    <t>JANE JERUTO</t>
  </si>
  <si>
    <t>EDWIN KIPRONO</t>
  </si>
  <si>
    <t>S01844</t>
  </si>
  <si>
    <t>S01831</t>
  </si>
  <si>
    <t>S01847</t>
  </si>
  <si>
    <t>PAULINE MURINGI KIRUKI</t>
  </si>
  <si>
    <t>JUSTUS BONZO</t>
  </si>
  <si>
    <t>S01824</t>
  </si>
  <si>
    <t>PHIDELIS MUENDO</t>
  </si>
  <si>
    <t>S01859</t>
  </si>
  <si>
    <t>GILBERT OBURA</t>
  </si>
  <si>
    <t>JOSHUA MANGAYUK</t>
  </si>
  <si>
    <t>S01075</t>
  </si>
  <si>
    <t>GILBERT IMO ESAKINA</t>
  </si>
  <si>
    <t>S00242</t>
  </si>
  <si>
    <t>CALEB ONYANGO</t>
  </si>
  <si>
    <t>MERCY TITO</t>
  </si>
  <si>
    <t>FAUSTIN DAVID</t>
  </si>
  <si>
    <t>JUMA ATHMAN</t>
  </si>
  <si>
    <t>BETH NDANU</t>
  </si>
  <si>
    <t>BEATRICE MAINA</t>
  </si>
  <si>
    <t>S01265</t>
  </si>
  <si>
    <t>DAINE AWANGE</t>
  </si>
  <si>
    <t>GEORGE MORRIS OMONDI NYASEME</t>
  </si>
  <si>
    <t>S01465</t>
  </si>
  <si>
    <t>S01874</t>
  </si>
  <si>
    <t>SHEILA CHERUTO</t>
  </si>
  <si>
    <t>S020084</t>
  </si>
  <si>
    <t>PROGRESSIVE</t>
  </si>
  <si>
    <t>MORRIS KURIA</t>
  </si>
  <si>
    <t>FREDRICK SILA MUTETI</t>
  </si>
  <si>
    <t>WILFRED MEREMO MOHAGACHI</t>
  </si>
  <si>
    <t>L33153</t>
  </si>
  <si>
    <t>S01876</t>
  </si>
  <si>
    <t>BENARD KEROIGE</t>
  </si>
  <si>
    <t>S01905</t>
  </si>
  <si>
    <t>BYRON JUMA</t>
  </si>
  <si>
    <t>S01873</t>
  </si>
  <si>
    <t>SHADRACK SAFARI KASIMBA</t>
  </si>
  <si>
    <t>OSCAR SANKARA</t>
  </si>
  <si>
    <t>JOSEPHINE SAMBA</t>
  </si>
  <si>
    <t>JACKTONE STEPHEN AKONDO AKATSA</t>
  </si>
  <si>
    <t>State Department for Public Health &amp; Professional Standards.</t>
  </si>
  <si>
    <t>STATE DEPARTMENT DIASPORA AFFAIRS</t>
  </si>
  <si>
    <t>CHECK OFF ADVISOR</t>
  </si>
  <si>
    <t>DAVID OTIENO OYUGI</t>
  </si>
  <si>
    <t>TL0192</t>
  </si>
  <si>
    <t>SHARON NAFULA</t>
  </si>
  <si>
    <t>SARAH AWINO</t>
  </si>
  <si>
    <t>S00556</t>
  </si>
  <si>
    <t>FAITH WANJIRU</t>
  </si>
  <si>
    <t>FREDRICK NDISYA</t>
  </si>
  <si>
    <t>DAVIS NDEVU</t>
  </si>
  <si>
    <t>WELDON MANGESO</t>
  </si>
  <si>
    <t>MERCY NDUTA</t>
  </si>
  <si>
    <t>PHILIP HAMBAN</t>
  </si>
  <si>
    <t>S02014</t>
  </si>
  <si>
    <t>S00726</t>
  </si>
  <si>
    <t>S01917</t>
  </si>
  <si>
    <t>PROGRESSIVE CREDIT LTD</t>
  </si>
  <si>
    <t>NYASEME GEORGE</t>
  </si>
  <si>
    <t>S02024</t>
  </si>
  <si>
    <t>BEATRICE TAGO</t>
  </si>
  <si>
    <t>S01903</t>
  </si>
  <si>
    <t>FADHILI WAMBUA MAKAU</t>
  </si>
  <si>
    <t>SALAN ABDULLAHI AHMED</t>
  </si>
  <si>
    <t>CO-OPERATIVE BANK OF KENYA LTD</t>
  </si>
  <si>
    <t>S01908</t>
  </si>
  <si>
    <t>BRIGID WANJA</t>
  </si>
  <si>
    <t>S01774</t>
  </si>
  <si>
    <t>NELLY ADONGO ATATA</t>
  </si>
  <si>
    <t>KIRUI KIPROTICH</t>
  </si>
  <si>
    <t>ROBERT CHACHA</t>
  </si>
  <si>
    <t>L32771</t>
  </si>
  <si>
    <t>L33867</t>
  </si>
  <si>
    <t>L34064</t>
  </si>
  <si>
    <t>L33885</t>
  </si>
  <si>
    <t>L34063</t>
  </si>
  <si>
    <t>BENSON MWANDAO</t>
  </si>
  <si>
    <t>CHRISTOPHER NDONYE</t>
  </si>
  <si>
    <t>VICTOR MUTISYA</t>
  </si>
  <si>
    <t>MAUREEN MUTHONI MUTINDA</t>
  </si>
  <si>
    <t>MANGAUK STANLEY JOSHUA</t>
  </si>
  <si>
    <t>FRANSCISCA ADHIAMBO OTIENO</t>
  </si>
  <si>
    <t>PATRICK KIMATHI MURANGIRI</t>
  </si>
  <si>
    <t>JOSEPHINE AKECH</t>
  </si>
  <si>
    <t>PAUL OKEYO ADEK</t>
  </si>
  <si>
    <t>WALTER OKETCH ODWOUR</t>
  </si>
  <si>
    <t>S02025</t>
  </si>
  <si>
    <t>GEOFFREY NYAMAI</t>
  </si>
  <si>
    <t>JOYCE MUKABANE ESHUNWA</t>
  </si>
  <si>
    <t>MINISTRY OF ENVIRONMENT AND FORESTRY</t>
  </si>
  <si>
    <t>HENRY MAKAU MAINGI</t>
  </si>
  <si>
    <t>CELESTINE AWINO ABONGO</t>
  </si>
  <si>
    <t>MAUREEN NAFULA</t>
  </si>
  <si>
    <t>WALTER MWIKA</t>
  </si>
  <si>
    <t>GIDEON MUTISYA MUTHIAN</t>
  </si>
  <si>
    <t>KEVIN OTIENO AGANYO</t>
  </si>
  <si>
    <t>EDWIN OQUELLO</t>
  </si>
  <si>
    <t>BENJYLINE AKOTH OCHOLA</t>
  </si>
  <si>
    <t>ANGELA KINGA'I</t>
  </si>
  <si>
    <t>S00915</t>
  </si>
  <si>
    <t>L34313</t>
  </si>
  <si>
    <t>DANIEL MBITI NGEI</t>
  </si>
  <si>
    <t>PRISCA TIMOTHY</t>
  </si>
  <si>
    <t>S01362</t>
  </si>
  <si>
    <t>WYCLIFFE CHERUIYOT</t>
  </si>
  <si>
    <t>MARYLINE JEMUTAI KIRWOK</t>
  </si>
  <si>
    <t>VIOLA JELIMO</t>
  </si>
  <si>
    <t>BENSON KIRUI</t>
  </si>
  <si>
    <t>JOSPHINE AHURA AMUKO</t>
  </si>
  <si>
    <t>KIBET EDMOND KOROS</t>
  </si>
  <si>
    <t>BRIAN KIBE</t>
  </si>
  <si>
    <t>EUNICE OKOTH</t>
  </si>
  <si>
    <t>L34317</t>
  </si>
  <si>
    <t>SHARON KIPYEGEN</t>
  </si>
  <si>
    <t>L33637</t>
  </si>
  <si>
    <t>BEATRICE MASAA</t>
  </si>
  <si>
    <t>MTD SALES</t>
  </si>
  <si>
    <t>BYPRODUCT GAINED</t>
  </si>
  <si>
    <t>GRAND TOTAL</t>
  </si>
  <si>
    <t>REUBEN USHINDI</t>
  </si>
  <si>
    <t>TOBIAS OTIENO</t>
  </si>
  <si>
    <t>ZACHARIAH ASIAGO</t>
  </si>
  <si>
    <t>NANCY KOMEN</t>
  </si>
  <si>
    <t>DANSON KARUGU</t>
  </si>
  <si>
    <t>S01920</t>
  </si>
  <si>
    <t>IRINE MAYAKA</t>
  </si>
  <si>
    <t>MUENI MUNYOKI</t>
  </si>
  <si>
    <t>JANE WANJIRU</t>
  </si>
  <si>
    <t>LONAH NAFULA WANYAMA</t>
  </si>
  <si>
    <t>ALEX WAMBUA MUTETI</t>
  </si>
  <si>
    <t>LILLIAN AKINYI GOGO</t>
  </si>
  <si>
    <t>SIMON OGWENO OGOYE</t>
  </si>
  <si>
    <t>CAROLINE MUTILE</t>
  </si>
  <si>
    <t>WYCLIFFE OSINYA</t>
  </si>
  <si>
    <t>BETTY CHEROP</t>
  </si>
  <si>
    <t>MOSES CHAI TSUMA</t>
  </si>
  <si>
    <t>LORINE NYAOKE</t>
  </si>
  <si>
    <t>JUDY MWAKALI</t>
  </si>
  <si>
    <t>HENOCK JILLO ABIO</t>
  </si>
  <si>
    <t>FAITH MWIKALI MUNYAO</t>
  </si>
  <si>
    <t>S00850</t>
  </si>
  <si>
    <t>KENNEDY OLOO TOM</t>
  </si>
  <si>
    <t>CHRISTINE KAVEKE</t>
  </si>
  <si>
    <t>L34372</t>
  </si>
  <si>
    <t>STEPHEN MIGWI</t>
  </si>
  <si>
    <t>L34303</t>
  </si>
  <si>
    <t>GRACE ALILA</t>
  </si>
  <si>
    <t>ERICK SINDANI MAJIMBO</t>
  </si>
  <si>
    <t>L34368</t>
  </si>
  <si>
    <t xml:space="preserve">DISBURSEMENT EFFICIENCY </t>
  </si>
  <si>
    <t>CHRIS BABU</t>
  </si>
  <si>
    <t>GLADYS WAKESHO</t>
  </si>
  <si>
    <t>MONTHLY INCREASE</t>
  </si>
  <si>
    <t>UNAITAS SACCO</t>
  </si>
  <si>
    <t>S01879</t>
  </si>
  <si>
    <t>MICHAEL ADHOLA</t>
  </si>
  <si>
    <t>SIMON KAHIRO NJERI</t>
  </si>
  <si>
    <t>MASERO BRUNO NYANTORI</t>
  </si>
  <si>
    <t>EMMANUEL MUINDE MUTUA</t>
  </si>
  <si>
    <t>L34608</t>
  </si>
  <si>
    <t>L34673</t>
  </si>
  <si>
    <t>L34698</t>
  </si>
  <si>
    <t>MERCYLINE KASICHANA</t>
  </si>
  <si>
    <t xml:space="preserve">DAISY LEURIEN </t>
  </si>
  <si>
    <t>BOMET COUNTY</t>
  </si>
  <si>
    <t>ABRAHAM MONGERI</t>
  </si>
  <si>
    <t>SELINA NALIAKA</t>
  </si>
  <si>
    <t>ALEX SEVENI</t>
  </si>
  <si>
    <t>S01947</t>
  </si>
  <si>
    <t>DERRICK ESEGERI</t>
  </si>
  <si>
    <t>JOSEPH ORINA</t>
  </si>
  <si>
    <t>OLIVER ODONGO</t>
  </si>
  <si>
    <t>GEORGE OTIENO OGALLO</t>
  </si>
  <si>
    <t>MARY NJERI</t>
  </si>
  <si>
    <t>NELSON MANDELA</t>
  </si>
  <si>
    <t>KENNEDY NDUNGA</t>
  </si>
  <si>
    <t>RONOH DESMOND</t>
  </si>
  <si>
    <t>SALOME MWANDIRI</t>
  </si>
  <si>
    <t>CLAIRE WANGECHI</t>
  </si>
  <si>
    <t>PIUS MUSEE</t>
  </si>
  <si>
    <t>JEREMIAH KAMULA</t>
  </si>
  <si>
    <t>GEOFREY MWAMBELA</t>
  </si>
  <si>
    <t>OGADA JOSEPH</t>
  </si>
  <si>
    <t>FULLY BOOKED AND PAID</t>
  </si>
  <si>
    <t>RODGERS EKODERE</t>
  </si>
  <si>
    <t>L34706</t>
  </si>
  <si>
    <t>L34714</t>
  </si>
  <si>
    <t>L34716</t>
  </si>
  <si>
    <t>LAZARUS ADE</t>
  </si>
  <si>
    <t>TRIZZER KILOZI</t>
  </si>
  <si>
    <t>S01896</t>
  </si>
  <si>
    <t xml:space="preserve">JOSES MUTHENGI </t>
  </si>
  <si>
    <t>LOREEN ACHIENG NYAOKE</t>
  </si>
  <si>
    <t>MUTATI PETER</t>
  </si>
  <si>
    <t>VICTOR MACHARIA MWANGI</t>
  </si>
  <si>
    <t>MARGARET KAVUTHA MUSILI</t>
  </si>
  <si>
    <t>EZEKIEL KIOKO NYAMAI</t>
  </si>
  <si>
    <t>MARY KANYASI</t>
  </si>
  <si>
    <t>S01933</t>
  </si>
  <si>
    <t>CAROLINE KATHINI</t>
  </si>
  <si>
    <t>ELIZABETH MWEZINANE</t>
  </si>
  <si>
    <t>L34727</t>
  </si>
  <si>
    <t>L34713</t>
  </si>
  <si>
    <t>L34740</t>
  </si>
  <si>
    <t>L34730</t>
  </si>
  <si>
    <t>L34774</t>
  </si>
  <si>
    <t>L34762</t>
  </si>
  <si>
    <t>L34749</t>
  </si>
  <si>
    <t>HUSNA WANJIKU MWIKAMBA</t>
  </si>
  <si>
    <t>MELISSA MATEYA</t>
  </si>
  <si>
    <t>L34790</t>
  </si>
  <si>
    <t>L34723</t>
  </si>
  <si>
    <t>MOSES WANJALA JUMA</t>
  </si>
  <si>
    <t>L34805</t>
  </si>
  <si>
    <t>L34795</t>
  </si>
  <si>
    <t>DENNIS KARANJA</t>
  </si>
  <si>
    <t>S01938</t>
  </si>
  <si>
    <t>JAMES MWANGEMI</t>
  </si>
  <si>
    <t>EUNICE AKOTH ODHUNO</t>
  </si>
  <si>
    <t>MORRIS MUGALO</t>
  </si>
  <si>
    <t>EMILY JEROTICH</t>
  </si>
  <si>
    <t>L34840</t>
  </si>
  <si>
    <t>L34839</t>
  </si>
  <si>
    <t>ERIC MITAU</t>
  </si>
  <si>
    <t>MARY EKADIZE</t>
  </si>
  <si>
    <t>WINNIE AKOTH AGIMBA</t>
  </si>
  <si>
    <t>KENNEDY NYAMWEYA ONKOBA</t>
  </si>
  <si>
    <t>MOHAMED HASSAN BIYE</t>
  </si>
  <si>
    <t>NICODEMUS NZILI</t>
  </si>
  <si>
    <t>L34773</t>
  </si>
  <si>
    <t>L34855</t>
  </si>
  <si>
    <t>L34844</t>
  </si>
  <si>
    <t>JOHN KYALO</t>
  </si>
  <si>
    <t>S02054</t>
  </si>
  <si>
    <t>TIMOTHY PELLO PKEMOI</t>
  </si>
  <si>
    <t>L34910</t>
  </si>
  <si>
    <t>STEPHEN OKINYI MANGUTI</t>
  </si>
  <si>
    <t>YEGON HARON CHEROP</t>
  </si>
  <si>
    <t>PAUL GICHUNGE MARETE</t>
  </si>
  <si>
    <t>L34597</t>
  </si>
  <si>
    <t>L34518</t>
  </si>
  <si>
    <t>JOSEPHAT MAKORI</t>
  </si>
  <si>
    <t>L34589</t>
  </si>
  <si>
    <t>CHRISTOPHER MUEMA</t>
  </si>
  <si>
    <t>KELVIN KHADUDU</t>
  </si>
  <si>
    <t>DANIEL AMBWERE</t>
  </si>
  <si>
    <t>L34917</t>
  </si>
  <si>
    <t>L34890</t>
  </si>
  <si>
    <t>S02061</t>
  </si>
  <si>
    <t>L34915</t>
  </si>
  <si>
    <t>L34912</t>
  </si>
  <si>
    <t>BRENDA KUTULA KAMUTI</t>
  </si>
  <si>
    <t>JIMMY TONYA MWAMLANDA</t>
  </si>
  <si>
    <t>L34862</t>
  </si>
  <si>
    <t>DEBORAH NYARIGE</t>
  </si>
  <si>
    <t>ORIOKI NYANDIKA</t>
  </si>
  <si>
    <t>L34927</t>
  </si>
  <si>
    <t>S020140</t>
  </si>
  <si>
    <t>L34900</t>
  </si>
  <si>
    <t>DORAH AUKA</t>
  </si>
  <si>
    <t>L34923</t>
  </si>
  <si>
    <t>PRISCILLA KATHINI MUSYOKA</t>
  </si>
  <si>
    <t>ANTONY MUTINDA KYUSYA</t>
  </si>
  <si>
    <t>L34547</t>
  </si>
  <si>
    <t>ZENA ABDULRAHMAN</t>
  </si>
  <si>
    <t>L34941</t>
  </si>
  <si>
    <t>DENNIS EVANS OUMA</t>
  </si>
  <si>
    <t>L34940</t>
  </si>
  <si>
    <t>WALTER ODEDE</t>
  </si>
  <si>
    <t>L34573</t>
  </si>
  <si>
    <t>JARED CHIMATUNI</t>
  </si>
  <si>
    <t>L34944</t>
  </si>
  <si>
    <t>L34945</t>
  </si>
  <si>
    <t>ALLOYYS OPIYO OPIYO</t>
  </si>
  <si>
    <t>JUDE MUKINISU SIMIYU</t>
  </si>
  <si>
    <t>L34942</t>
  </si>
  <si>
    <t>SAMUEL MBOGO</t>
  </si>
  <si>
    <t xml:space="preserve">Mohamednur Ali Galgallo </t>
  </si>
  <si>
    <t>S00969</t>
  </si>
  <si>
    <t>L34951</t>
  </si>
  <si>
    <t>S01872</t>
  </si>
  <si>
    <t xml:space="preserve">Eliud Ng'ang'a  </t>
  </si>
  <si>
    <t>OKEO VINCENT MAKORI</t>
  </si>
  <si>
    <t>S01232</t>
  </si>
  <si>
    <t>SYLAS ISANYA MUTSOTSO</t>
  </si>
  <si>
    <t>L34968</t>
  </si>
  <si>
    <t>WALTER OTIENO OPINDE</t>
  </si>
  <si>
    <t>ANTHONY MWANGI</t>
  </si>
  <si>
    <t>STEPHEN MACHARIA</t>
  </si>
  <si>
    <t>S02034</t>
  </si>
  <si>
    <t>L32057</t>
  </si>
  <si>
    <t>L34916</t>
  </si>
  <si>
    <t>NANDABWELA ABIUD LUNANI</t>
  </si>
  <si>
    <t>WILBERFORCE BIEGON</t>
  </si>
  <si>
    <t>L34979</t>
  </si>
  <si>
    <t>L34984</t>
  </si>
  <si>
    <t>SAMUEL KIBOR</t>
  </si>
  <si>
    <t>L33846</t>
  </si>
  <si>
    <t>OCHAPO WILLIAM JOSHUA</t>
  </si>
  <si>
    <t>DORCAS MWENDE</t>
  </si>
  <si>
    <t>NICHOLAS MUMO KISAVI</t>
  </si>
  <si>
    <t>L34986</t>
  </si>
  <si>
    <t>S02062</t>
  </si>
  <si>
    <t>L34983</t>
  </si>
  <si>
    <t>L34964</t>
  </si>
  <si>
    <t>PAUL MAINA</t>
  </si>
  <si>
    <t>L34990</t>
  </si>
  <si>
    <t>MICHAEL OMONDI ARINGO</t>
  </si>
  <si>
    <t>L34997</t>
  </si>
  <si>
    <t>MUSEE MUTUA</t>
  </si>
  <si>
    <t>KENNEDY NZIMBI</t>
  </si>
  <si>
    <t>PENINA AMUNGA MUSUNGU</t>
  </si>
  <si>
    <t>JOHN ODONGO</t>
  </si>
  <si>
    <t>KAGWIKA RUTH</t>
  </si>
  <si>
    <t>SAMWEL MOIKOYO OMWERI</t>
  </si>
  <si>
    <t>EVANS KIPLIMO KOSGEI</t>
  </si>
  <si>
    <t>MAUREEN MUTUKU</t>
  </si>
  <si>
    <t>EDWARD KIRIMI MWITHIA</t>
  </si>
  <si>
    <t xml:space="preserve">Quentolian Awino        </t>
  </si>
  <si>
    <t>VERAH VUGUTSA</t>
  </si>
  <si>
    <t>L35013</t>
  </si>
  <si>
    <t>S02069</t>
  </si>
  <si>
    <t>L34529</t>
  </si>
  <si>
    <t>L34691</t>
  </si>
  <si>
    <t>L34835</t>
  </si>
  <si>
    <t>S020142</t>
  </si>
  <si>
    <t>L34994</t>
  </si>
  <si>
    <t>L35020</t>
  </si>
  <si>
    <t>L35023</t>
  </si>
  <si>
    <t>L35021</t>
  </si>
  <si>
    <t>S02079</t>
  </si>
  <si>
    <t>RAPHAEL KENGA</t>
  </si>
  <si>
    <t>L35035</t>
  </si>
  <si>
    <t>RICHARD OUKO OGALLOH</t>
  </si>
  <si>
    <t>PHILIP ONYANGO</t>
  </si>
  <si>
    <t>L34999</t>
  </si>
  <si>
    <t>SETH NYAMWAYA WARINDAH</t>
  </si>
  <si>
    <t>L35048</t>
  </si>
  <si>
    <t>FRED OMWOYO ONCHARI</t>
  </si>
  <si>
    <t>L35032</t>
  </si>
  <si>
    <t>ALUSIA KAGENDO</t>
  </si>
  <si>
    <t>NELSON KHAKAME WAMUKOTA</t>
  </si>
  <si>
    <t>KIPYEGON KIRUI</t>
  </si>
  <si>
    <t>L35054</t>
  </si>
  <si>
    <t>L35055</t>
  </si>
  <si>
    <t>L35036</t>
  </si>
  <si>
    <t>EUNICE MUMBUA KIOKO</t>
  </si>
  <si>
    <t>L35007</t>
  </si>
  <si>
    <t>ESTHER SOTE CHESANG</t>
  </si>
  <si>
    <t>L35051</t>
  </si>
  <si>
    <t>L35016</t>
  </si>
  <si>
    <t>ELIZABETH NZOMO</t>
  </si>
  <si>
    <t>ERIC MURAYA</t>
  </si>
  <si>
    <t>ANDREW CLIFFORD OKAL</t>
  </si>
  <si>
    <t>JULIUS MUTUA NDUNGO</t>
  </si>
  <si>
    <t>L35003</t>
  </si>
  <si>
    <t>L35027</t>
  </si>
  <si>
    <t>L35029</t>
  </si>
  <si>
    <t>L35031</t>
  </si>
  <si>
    <t>JULIUS MALALA</t>
  </si>
  <si>
    <t>KELVIN MBUVI MASAU</t>
  </si>
  <si>
    <t>L35065</t>
  </si>
  <si>
    <t>ELIZABETH JEMUTAI KANGOGO</t>
  </si>
  <si>
    <t>L35066</t>
  </si>
  <si>
    <t>L35058</t>
  </si>
  <si>
    <t>SILVANS OCHIENG</t>
  </si>
  <si>
    <t>CATHERINE WANJIRU GITAU</t>
  </si>
  <si>
    <t>L35049</t>
  </si>
  <si>
    <t>L35079</t>
  </si>
  <si>
    <t>PATRICK MBUVI MUANGE</t>
  </si>
  <si>
    <t>L34802</t>
  </si>
  <si>
    <t>DAVID KIPROTICH CHEBET</t>
  </si>
  <si>
    <t>L35077</t>
  </si>
  <si>
    <t>AUDREY LUKULU</t>
  </si>
  <si>
    <t>L35086</t>
  </si>
  <si>
    <t>NANCY KERUBO</t>
  </si>
  <si>
    <t>LOVEX ISRAEL ORENGO</t>
  </si>
  <si>
    <t>JASON KAMOTHO KAMAU</t>
  </si>
  <si>
    <t>EUNICE ADERA ONYANGO</t>
  </si>
  <si>
    <t>WINNIE AGIZA</t>
  </si>
  <si>
    <t>L35046</t>
  </si>
  <si>
    <t>L35028</t>
  </si>
  <si>
    <t>L35091</t>
  </si>
  <si>
    <t>L35094</t>
  </si>
  <si>
    <t>L35103</t>
  </si>
  <si>
    <t>L35033</t>
  </si>
  <si>
    <t>L35057</t>
  </si>
  <si>
    <t>L33718</t>
  </si>
  <si>
    <t>ANTHONY MUYA</t>
  </si>
  <si>
    <t>L35108</t>
  </si>
  <si>
    <t>HUMPHREY KADARA</t>
  </si>
  <si>
    <t>SUSAN ANYANGO</t>
  </si>
  <si>
    <t>L35074</t>
  </si>
  <si>
    <t>L35100</t>
  </si>
  <si>
    <t>L35128</t>
  </si>
  <si>
    <t>L35127</t>
  </si>
  <si>
    <t>CATHERINE KANINI KIVAVA</t>
  </si>
  <si>
    <t>L35130</t>
  </si>
  <si>
    <t>DAVID KIMANI MUBANGI</t>
  </si>
  <si>
    <t>ALI MOHAMED MUHUMED</t>
  </si>
  <si>
    <t>ERIC OMWENGA ONGORO</t>
  </si>
  <si>
    <t>WALTER MAKAMU BUSHASHA</t>
  </si>
  <si>
    <t>JOYCE SHALI</t>
  </si>
  <si>
    <t>FRANCIS SHITIKA</t>
  </si>
  <si>
    <t>L35131</t>
  </si>
  <si>
    <t>L35145</t>
  </si>
  <si>
    <t>CHRISTINE MALI</t>
  </si>
  <si>
    <t>L35104</t>
  </si>
  <si>
    <t>L35116</t>
  </si>
  <si>
    <t>L35119</t>
  </si>
  <si>
    <t>L35105</t>
  </si>
  <si>
    <t>L35115</t>
  </si>
  <si>
    <t>L35107</t>
  </si>
  <si>
    <t>L34383</t>
  </si>
  <si>
    <t>Manasseh Oderah Samson</t>
  </si>
  <si>
    <t>L35148</t>
  </si>
  <si>
    <t xml:space="preserve">SALIM ABUBAKAR EDARUS </t>
  </si>
  <si>
    <t>BERNARD KOWITI</t>
  </si>
  <si>
    <t>PETRONILLA MULEI NDUSYA</t>
  </si>
  <si>
    <t>HAMISI GAYOYE SAID</t>
  </si>
  <si>
    <t>BONFACE MAGOMERE NJANDI</t>
  </si>
  <si>
    <t>KENNEDY OTIENO OCHIENG</t>
  </si>
  <si>
    <t>KENAN ODHIAMBO</t>
  </si>
  <si>
    <t>FAITH KAHARE</t>
  </si>
  <si>
    <t>SHIELA JERONO</t>
  </si>
  <si>
    <t>HASHIM ALI ZUBER</t>
  </si>
  <si>
    <t>L35164</t>
  </si>
  <si>
    <t>L35129</t>
  </si>
  <si>
    <t>L35155</t>
  </si>
  <si>
    <t>L35167</t>
  </si>
  <si>
    <t>L34913</t>
  </si>
  <si>
    <t>S02051</t>
  </si>
  <si>
    <t>L34925</t>
  </si>
  <si>
    <t>S020129</t>
  </si>
  <si>
    <t>L35169</t>
  </si>
  <si>
    <t>L35073</t>
  </si>
  <si>
    <t>FREDRICK KIBET BUTTUK</t>
  </si>
  <si>
    <t>L34707</t>
  </si>
  <si>
    <t>L35162</t>
  </si>
  <si>
    <t>SIMON OGWENI</t>
  </si>
  <si>
    <t>EMMAH WANJIRU KARUNGU</t>
  </si>
  <si>
    <t>DANIEL MUNENE</t>
  </si>
  <si>
    <t>L35184</t>
  </si>
  <si>
    <t>L35194</t>
  </si>
  <si>
    <t>WILLIAM ODUOR</t>
  </si>
  <si>
    <t>JAPHET OBUYA OKETCH</t>
  </si>
  <si>
    <t>KINARI OBED OKEMWA</t>
  </si>
  <si>
    <t>YUSSUF KWAKA</t>
  </si>
  <si>
    <t>DIANA WALI</t>
  </si>
  <si>
    <t>KELVIN MUNYUA MURIITHI</t>
  </si>
  <si>
    <t>L35201</t>
  </si>
  <si>
    <t>L35191</t>
  </si>
  <si>
    <t>S02011</t>
  </si>
  <si>
    <t>L35197</t>
  </si>
  <si>
    <t>L35170</t>
  </si>
  <si>
    <t>MALAU MUTUKU</t>
  </si>
  <si>
    <t>L35207</t>
  </si>
  <si>
    <t>L35212</t>
  </si>
  <si>
    <t>NICHOLAS OLUOCH OORO</t>
  </si>
  <si>
    <t>RASHID CHIBRA ADANO</t>
  </si>
  <si>
    <t>DAVID WEKESA WAMALWA WASIKE</t>
  </si>
  <si>
    <t>GALGALO ALI GALGALO</t>
  </si>
  <si>
    <t>DAVID KIPKOSGEI KOGO</t>
  </si>
  <si>
    <t>SYLVESTER OCHIENG</t>
  </si>
  <si>
    <t>L35117</t>
  </si>
  <si>
    <t>ROSE WANDERA</t>
  </si>
  <si>
    <t>L35118</t>
  </si>
  <si>
    <t>SAMUEL MWANGI</t>
  </si>
  <si>
    <t>L35135</t>
  </si>
  <si>
    <t>FLAVIN INGATO</t>
  </si>
  <si>
    <t>L35133</t>
  </si>
  <si>
    <t>L35160</t>
  </si>
  <si>
    <t>L35121</t>
  </si>
  <si>
    <t>L34467</t>
  </si>
  <si>
    <t>L35185</t>
  </si>
  <si>
    <t>L35163</t>
  </si>
  <si>
    <t>L35168</t>
  </si>
  <si>
    <t>JOEL OTIENO ODUNDO</t>
  </si>
  <si>
    <t>L35215</t>
  </si>
  <si>
    <t>CHARLES KIPLAGAT ROTICH</t>
  </si>
  <si>
    <t>KENNEDY ODHIAMBO</t>
  </si>
  <si>
    <t>L35200</t>
  </si>
  <si>
    <t>S02057</t>
  </si>
  <si>
    <t>KENNETH ANAM JUMA</t>
  </si>
  <si>
    <t>BRIAN OMONDI JOMO</t>
  </si>
  <si>
    <t>JAMES MUTIA</t>
  </si>
  <si>
    <t>L35226</t>
  </si>
  <si>
    <t>L35234</t>
  </si>
  <si>
    <t>L35233</t>
  </si>
  <si>
    <t>DAVID SIOCHA</t>
  </si>
  <si>
    <t>L35120</t>
  </si>
  <si>
    <t>STELLA KERUBO OSOSI</t>
  </si>
  <si>
    <t>L35225</t>
  </si>
  <si>
    <t>FREDRICK OJIAMBO</t>
  </si>
  <si>
    <t>CHACHA JACKSON MAROA</t>
  </si>
  <si>
    <t>L35205</t>
  </si>
  <si>
    <t>S02090</t>
  </si>
  <si>
    <t>DENNIS NJERU GITONGA</t>
  </si>
  <si>
    <t>L35221</t>
  </si>
  <si>
    <t>TL0448</t>
  </si>
  <si>
    <t>FRANK STEPHEN MRAMBA</t>
  </si>
  <si>
    <t>DANIEL REWARD MBINDA</t>
  </si>
  <si>
    <t>NELIUS WAITHIRA</t>
  </si>
  <si>
    <t>JANE WANGUI KIBUNJA</t>
  </si>
  <si>
    <t>MURANGA COUNTY</t>
  </si>
  <si>
    <t>ELIZABETH AKINYI ODHIAMBO</t>
  </si>
  <si>
    <t>ISABELLA KIRIGHA</t>
  </si>
  <si>
    <t>GEORGE OTIENO ODERO</t>
  </si>
  <si>
    <t>DIANA TRACY JERUTO</t>
  </si>
  <si>
    <t>L35018</t>
  </si>
  <si>
    <t>L35250</t>
  </si>
  <si>
    <t>S02041</t>
  </si>
  <si>
    <t>L35239</t>
  </si>
  <si>
    <t>S02102</t>
  </si>
  <si>
    <t>L35228</t>
  </si>
  <si>
    <t>L35224</t>
  </si>
  <si>
    <t>S02095</t>
  </si>
  <si>
    <t>L35237</t>
  </si>
  <si>
    <t>CHRISTOPHER MUTUNGA</t>
  </si>
  <si>
    <t>LEWIS KEMEI</t>
  </si>
  <si>
    <t>EDINAH KEMUNTO</t>
  </si>
  <si>
    <t>TIMOTHY GICHUNGE CHABARI</t>
  </si>
  <si>
    <t>DAVID MUTHUKU KIVALE</t>
  </si>
  <si>
    <t>L35253</t>
  </si>
  <si>
    <t>L35267</t>
  </si>
  <si>
    <t>L35220</t>
  </si>
  <si>
    <t>L35188</t>
  </si>
  <si>
    <t>NATINI EKIRU</t>
  </si>
  <si>
    <t>FRANCIS J O OSENDO</t>
  </si>
  <si>
    <t>NICHOLAS NJOROGE MUTHONI</t>
  </si>
  <si>
    <t>CECILIA NAMAUA NYANGA</t>
  </si>
  <si>
    <t>DANIEL MUSOO MAKAU</t>
  </si>
  <si>
    <t>JEREMIAH OCHARI ORECHI</t>
  </si>
  <si>
    <t>JOHN OTIENO OGUTA</t>
  </si>
  <si>
    <t>ELIZABETH NDANU</t>
  </si>
  <si>
    <t>L35138</t>
  </si>
  <si>
    <t>L35211</t>
  </si>
  <si>
    <t>ELIZABETH NANDAKO</t>
  </si>
  <si>
    <t>TIMOTHY MUTAMBUKI</t>
  </si>
  <si>
    <t>L35210</t>
  </si>
  <si>
    <t>VERONICAH NZIOKA</t>
  </si>
  <si>
    <t>L35102</t>
  </si>
  <si>
    <t>L35137</t>
  </si>
  <si>
    <t>DOREEN NKIROTE</t>
  </si>
  <si>
    <t>L35213</t>
  </si>
  <si>
    <t>L35199</t>
  </si>
  <si>
    <t>L35247</t>
  </si>
  <si>
    <t>PASCALINE MULI</t>
  </si>
  <si>
    <t>L35263</t>
  </si>
  <si>
    <t>L35259</t>
  </si>
  <si>
    <t>DAVID KIARIE GICHUHI</t>
  </si>
  <si>
    <t>S00074</t>
  </si>
  <si>
    <t>L35231</t>
  </si>
  <si>
    <t>L35219</t>
  </si>
  <si>
    <t>DAVID MUTURI WANJIRU</t>
  </si>
  <si>
    <t>L35269</t>
  </si>
  <si>
    <t>EMMANUEL SIMIYU</t>
  </si>
  <si>
    <t>MMUST</t>
  </si>
  <si>
    <t>JOHN KIBE KARIUKI</t>
  </si>
  <si>
    <t>L35260</t>
  </si>
  <si>
    <t>L35265</t>
  </si>
  <si>
    <t>S02026</t>
  </si>
  <si>
    <t>FIN KENYA</t>
  </si>
  <si>
    <t>DUNCAN KIPSOY NDIWA</t>
  </si>
  <si>
    <t>L35273</t>
  </si>
  <si>
    <t>MILLICENT AOKO</t>
  </si>
  <si>
    <t>WILLIS OKWANYI ODHIAMBO</t>
  </si>
  <si>
    <t>L35300</t>
  </si>
  <si>
    <t>MAURICE MASERA</t>
  </si>
  <si>
    <t>MOURICE OKOTH BANDO</t>
  </si>
  <si>
    <t>L35261</t>
  </si>
  <si>
    <t>L35320</t>
  </si>
  <si>
    <t>CHRISTINE NAKARU EDUNG</t>
  </si>
  <si>
    <t>GERRY NYONGESA KHISA</t>
  </si>
  <si>
    <t>CITIZENS</t>
  </si>
  <si>
    <t>JOHN BOSCO KIBAGI</t>
  </si>
  <si>
    <t>EMILY NAFULA LUMBASI</t>
  </si>
  <si>
    <t>MOSES KURIA</t>
  </si>
  <si>
    <t>ERICK NYABUTO MACHUKI</t>
  </si>
  <si>
    <t xml:space="preserve">ALFRED BISHOPU WACHAYA </t>
  </si>
  <si>
    <t>S020128</t>
  </si>
  <si>
    <t>L35101</t>
  </si>
  <si>
    <t>L35316</t>
  </si>
  <si>
    <t>L35285</t>
  </si>
  <si>
    <t>L35041</t>
  </si>
  <si>
    <t>S02067</t>
  </si>
  <si>
    <t>L35241</t>
  </si>
  <si>
    <t>JOSEPH MUMO JAMES</t>
  </si>
  <si>
    <t>ADAN HASSAN</t>
  </si>
  <si>
    <t>L35339</t>
  </si>
  <si>
    <t>S020078</t>
  </si>
  <si>
    <t>JOSHUA N. N KERANDI</t>
  </si>
  <si>
    <t>AGNES MORAA</t>
  </si>
  <si>
    <t>L35306</t>
  </si>
  <si>
    <t>EVERLYN KAMEME</t>
  </si>
  <si>
    <t>RAPHAEL DUNCAN</t>
  </si>
  <si>
    <t>L35093</t>
  </si>
  <si>
    <t>BENSON OUMA ODHIAMBO</t>
  </si>
  <si>
    <t>L35276</t>
  </si>
  <si>
    <t>L35332</t>
  </si>
  <si>
    <t>VALLARY ADHIAMBO</t>
  </si>
  <si>
    <t>L35286</t>
  </si>
  <si>
    <t>MARIYLINE KIRWOK</t>
  </si>
  <si>
    <t>HUSDSON LOTIMAN</t>
  </si>
  <si>
    <t>L34620</t>
  </si>
  <si>
    <t>VICTOR ODONGO</t>
  </si>
  <si>
    <t>JACKSON ONDUSO</t>
  </si>
  <si>
    <t>L35350</t>
  </si>
  <si>
    <t>S02107</t>
  </si>
  <si>
    <t>MILLICENT ROSALIA</t>
  </si>
  <si>
    <t>ZEDEKIA ONYANGO ACHOUDHO</t>
  </si>
  <si>
    <t>ONDIEK RONALD RAGOT</t>
  </si>
  <si>
    <t>EZEKIEL NYAKUNDI OKARI</t>
  </si>
  <si>
    <t>L35244</t>
  </si>
  <si>
    <t>L35284</t>
  </si>
  <si>
    <t>MARTIN AMAKOBE</t>
  </si>
  <si>
    <t>L35142</t>
  </si>
  <si>
    <t>L35362</t>
  </si>
  <si>
    <t>L35341</t>
  </si>
  <si>
    <t xml:space="preserve">ALEX NJENGA MBUNGUA </t>
  </si>
  <si>
    <t>L35345</t>
  </si>
  <si>
    <t>LILIAN AKINYI ONYANGO</t>
  </si>
  <si>
    <t>S01926</t>
  </si>
  <si>
    <t>L35281</t>
  </si>
  <si>
    <t>S02087</t>
  </si>
  <si>
    <t>ANNALINE JEBICHY</t>
  </si>
  <si>
    <t>LEONARD MUTHIANI PAULINE</t>
  </si>
  <si>
    <t>NELSON BAYA</t>
  </si>
  <si>
    <t>ERIC PETER GIKUNDA</t>
  </si>
  <si>
    <t>FESTUS MUSYA MWANDIKWA</t>
  </si>
  <si>
    <t>FELIX MUSYOKA MAINGA</t>
  </si>
  <si>
    <t>L35289</t>
  </si>
  <si>
    <t>L35272</t>
  </si>
  <si>
    <t>L35291</t>
  </si>
  <si>
    <t>JOSEPH MAGDALENA</t>
  </si>
  <si>
    <t>L35280</t>
  </si>
  <si>
    <t>L35349</t>
  </si>
  <si>
    <t>NAOMI LOLOCHUM</t>
  </si>
  <si>
    <t>L35379</t>
  </si>
  <si>
    <t>L35351</t>
  </si>
  <si>
    <t>S01945</t>
  </si>
  <si>
    <t>L35360</t>
  </si>
  <si>
    <t>L35371</t>
  </si>
  <si>
    <t>L35377</t>
  </si>
  <si>
    <t>S02040</t>
  </si>
  <si>
    <t>L35383</t>
  </si>
  <si>
    <t>CAROLINE MARIAM N</t>
  </si>
  <si>
    <t>ERNEST KIPEMBOI CHESIRE</t>
  </si>
  <si>
    <t>COOPEARTIVE</t>
  </si>
  <si>
    <t>BRIAN REAGAN NJILIMAN</t>
  </si>
  <si>
    <t>KCB &amp;IZWE</t>
  </si>
  <si>
    <t>L35373</t>
  </si>
  <si>
    <t>S02083</t>
  </si>
  <si>
    <t>GEORGE NG'ONGA</t>
  </si>
  <si>
    <t>L35176</t>
  </si>
  <si>
    <t>S01912</t>
  </si>
  <si>
    <t>TOJO SUSY VUGUTSA</t>
  </si>
  <si>
    <t>LILIAN KASYOKA</t>
  </si>
  <si>
    <t>JOEL MUNGAI NDUATI</t>
  </si>
  <si>
    <t>FAITH MUNYWOKI MWIKALI</t>
  </si>
  <si>
    <t>CALEB OCHIENG MIRUKA</t>
  </si>
  <si>
    <t>L35415</t>
  </si>
  <si>
    <t>L35416</t>
  </si>
  <si>
    <t>L35420</t>
  </si>
  <si>
    <t>S02106</t>
  </si>
  <si>
    <t>S02097</t>
  </si>
  <si>
    <t>MONICAH WANJIKU GITAU</t>
  </si>
  <si>
    <t>STEPHEN KIBUI</t>
  </si>
  <si>
    <t>ALEXANDER KAMAU</t>
  </si>
  <si>
    <t>L35043</t>
  </si>
  <si>
    <t>S00952</t>
  </si>
  <si>
    <t>L35258</t>
  </si>
  <si>
    <t>S02101</t>
  </si>
  <si>
    <t>LYDIA GAKII</t>
  </si>
  <si>
    <t>KENYATTA MATIBABU SACCO</t>
  </si>
  <si>
    <t>L34433</t>
  </si>
  <si>
    <t>ELIUD EREGAE LULUNGAE</t>
  </si>
  <si>
    <t>L35389</t>
  </si>
  <si>
    <t>L35427</t>
  </si>
  <si>
    <t>MERCY NGEI</t>
  </si>
  <si>
    <t>MAXWELL SODOWO</t>
  </si>
  <si>
    <t>ISAAC MASAI CHEPOSHOW</t>
  </si>
  <si>
    <t>L35385</t>
  </si>
  <si>
    <t>ALFRED MURIITHI IRUNGU</t>
  </si>
  <si>
    <t>L35421</t>
  </si>
  <si>
    <t>LOIS OIRURIA</t>
  </si>
  <si>
    <t>S01129</t>
  </si>
  <si>
    <t>CHARLES MWANZIA MUTIA</t>
  </si>
  <si>
    <t>L34215</t>
  </si>
  <si>
    <t>ISAAC VICTOR MOSHE</t>
  </si>
  <si>
    <t>L34014</t>
  </si>
  <si>
    <t>MOHAMED BUNO  OMAR</t>
  </si>
  <si>
    <t>L33842</t>
  </si>
  <si>
    <t>EMMANUEL MULEKANO OCHANJI</t>
  </si>
  <si>
    <t>L33660</t>
  </si>
  <si>
    <t>ROBERT MOMANYI MARITA</t>
  </si>
  <si>
    <t>L33934</t>
  </si>
  <si>
    <t>SIMON NJAGI MWANGANGI</t>
  </si>
  <si>
    <t>ROSKY CREDIT LIMITED</t>
  </si>
  <si>
    <t>L34076</t>
  </si>
  <si>
    <t>JOEL YARO DHADHO</t>
  </si>
  <si>
    <t>L34157</t>
  </si>
  <si>
    <t xml:space="preserve">HAMISI KOMORA </t>
  </si>
  <si>
    <t>L34226</t>
  </si>
  <si>
    <t>EMILY KARWITHA .</t>
  </si>
  <si>
    <t>L33860</t>
  </si>
  <si>
    <t>EDWARD MUSUNDI TWOL</t>
  </si>
  <si>
    <t>L34091</t>
  </si>
  <si>
    <t>BONFREY SHIRAMA ANYUNGU</t>
  </si>
  <si>
    <t>L33719</t>
  </si>
  <si>
    <t>JOSHUA  BARAKA MUTIA</t>
  </si>
  <si>
    <t>L34235</t>
  </si>
  <si>
    <t>KELVIN KABURIA WAMUYU</t>
  </si>
  <si>
    <t>L34085</t>
  </si>
  <si>
    <t>LOICE ATIENO OTIENO</t>
  </si>
  <si>
    <t>L34236</t>
  </si>
  <si>
    <t>S02027</t>
  </si>
  <si>
    <t>STEPHEN MAKAU MUIA</t>
  </si>
  <si>
    <t>L34082</t>
  </si>
  <si>
    <t>RICHARD LEMAIYAN BENSON</t>
  </si>
  <si>
    <t>L34247</t>
  </si>
  <si>
    <t>S01934</t>
  </si>
  <si>
    <t>SILVANUS MUENDO KIVINDU</t>
  </si>
  <si>
    <t>L34240</t>
  </si>
  <si>
    <t>S01921</t>
  </si>
  <si>
    <t>KEVIN  OTIENO NYANGIENDO</t>
  </si>
  <si>
    <t>L34252</t>
  </si>
  <si>
    <t xml:space="preserve">BEATRICE MUNANI NZAMBI </t>
  </si>
  <si>
    <t>L34200</t>
  </si>
  <si>
    <t>ANTONY NAAMAN JAOKO OMOLLO</t>
  </si>
  <si>
    <t>L34239</t>
  </si>
  <si>
    <t>JOHN MWILU KALOKI</t>
  </si>
  <si>
    <t>L34261</t>
  </si>
  <si>
    <t>L34098</t>
  </si>
  <si>
    <t>S02031</t>
  </si>
  <si>
    <t>AGNETTA CHORE OMONDI</t>
  </si>
  <si>
    <t>L34079</t>
  </si>
  <si>
    <t>S00034</t>
  </si>
  <si>
    <t xml:space="preserve">ABDALLAH IMBUNDU MERABU </t>
  </si>
  <si>
    <t>L34267</t>
  </si>
  <si>
    <t>GILBERT KEMBOI KIMUTAI</t>
  </si>
  <si>
    <t>L34246</t>
  </si>
  <si>
    <t>VICTORIA KEREMA OLOIKORA</t>
  </si>
  <si>
    <t>L34271</t>
  </si>
  <si>
    <t>GERALD NJUGUNA MUHUNGI</t>
  </si>
  <si>
    <t>L34274</t>
  </si>
  <si>
    <t>L34277</t>
  </si>
  <si>
    <t>NICHOLAS MAKIYA MONGARE</t>
  </si>
  <si>
    <t>L34284</t>
  </si>
  <si>
    <t>ANNE EMMA AORI</t>
  </si>
  <si>
    <t>L34289</t>
  </si>
  <si>
    <t>JOSEPH ODHIAMBO OKOTH</t>
  </si>
  <si>
    <t>L34292</t>
  </si>
  <si>
    <t>JEFWA TINGA</t>
  </si>
  <si>
    <t>L34279</t>
  </si>
  <si>
    <t>L34298</t>
  </si>
  <si>
    <t>DHADHO BAKARI SALIM</t>
  </si>
  <si>
    <t>L34311</t>
  </si>
  <si>
    <t>EXODUS RHIGHO DUKO</t>
  </si>
  <si>
    <t>L34300</t>
  </si>
  <si>
    <t>L34310</t>
  </si>
  <si>
    <t>KUHZEMA AHMED MOHAMED</t>
  </si>
  <si>
    <t>L34321</t>
  </si>
  <si>
    <t>L34308</t>
  </si>
  <si>
    <t>MARIA NEKALA NAULIKHA</t>
  </si>
  <si>
    <t>L34327</t>
  </si>
  <si>
    <t>MASWELINE CHEMUTAI</t>
  </si>
  <si>
    <t>L34309</t>
  </si>
  <si>
    <t>RASHID RASHID MWAMOYO</t>
  </si>
  <si>
    <t>L34305</t>
  </si>
  <si>
    <t>JONAH KIPROP MURREY</t>
  </si>
  <si>
    <t>L33765</t>
  </si>
  <si>
    <t>AGATHA ABWIRE</t>
  </si>
  <si>
    <t>L34370</t>
  </si>
  <si>
    <t>S02036</t>
  </si>
  <si>
    <t>ESTHER MUTHONI NJAMA</t>
  </si>
  <si>
    <t>L34353</t>
  </si>
  <si>
    <t>KEN KIBET SANG</t>
  </si>
  <si>
    <t>L34189</t>
  </si>
  <si>
    <t>L34377</t>
  </si>
  <si>
    <t>S01913</t>
  </si>
  <si>
    <t>YAHYA AHMED SEBIT</t>
  </si>
  <si>
    <t>L33837</t>
  </si>
  <si>
    <t>RAWLINGS MUSYIMI KASII</t>
  </si>
  <si>
    <t>L33832</t>
  </si>
  <si>
    <t>ANTHONY KIPKORIR</t>
  </si>
  <si>
    <t>L34385</t>
  </si>
  <si>
    <t>NICHOLAS SAYIA</t>
  </si>
  <si>
    <t>L34381</t>
  </si>
  <si>
    <t>AHMEDIN SHUKRI</t>
  </si>
  <si>
    <t>L33806</t>
  </si>
  <si>
    <t>ADAM MASO MARO</t>
  </si>
  <si>
    <t>L34376</t>
  </si>
  <si>
    <t>ESTHER KAMBUA</t>
  </si>
  <si>
    <t>L34358</t>
  </si>
  <si>
    <t>MWANASITI LUVUNO JUMA</t>
  </si>
  <si>
    <t>L34361</t>
  </si>
  <si>
    <t>S02018</t>
  </si>
  <si>
    <t>JACKSON TOROITICH</t>
  </si>
  <si>
    <t>L34388</t>
  </si>
  <si>
    <t>BENEDICT MWABOLO</t>
  </si>
  <si>
    <t>L34319</t>
  </si>
  <si>
    <t>HATITI MILCAH NZUNGU</t>
  </si>
  <si>
    <t>L34373</t>
  </si>
  <si>
    <t>S02021</t>
  </si>
  <si>
    <t>FRANCIS KATANA CHARO</t>
  </si>
  <si>
    <t>L33729</t>
  </si>
  <si>
    <t>FAITH MAWIA NDAVI</t>
  </si>
  <si>
    <t>L33838</t>
  </si>
  <si>
    <t>RICHARD JEREMIAH KAVYU</t>
  </si>
  <si>
    <t>L34389</t>
  </si>
  <si>
    <t>MATAYO WANJALA</t>
  </si>
  <si>
    <t>L34090</t>
  </si>
  <si>
    <t>CYRUS KABARI MAGANA</t>
  </si>
  <si>
    <t>L34405</t>
  </si>
  <si>
    <t xml:space="preserve">CAROLYNE JUDITH ADEMBA </t>
  </si>
  <si>
    <t>L33758</t>
  </si>
  <si>
    <t>JANET MBATTA OMULO</t>
  </si>
  <si>
    <t>L34409</t>
  </si>
  <si>
    <t>MURREY MUTEGI JERI</t>
  </si>
  <si>
    <t>L34396</t>
  </si>
  <si>
    <t>EPUYO ISAAC</t>
  </si>
  <si>
    <t>L34415</t>
  </si>
  <si>
    <t>ABDIFATAH JAMAL</t>
  </si>
  <si>
    <t>L34153</t>
  </si>
  <si>
    <t>SIMON MUTULA MUTIE</t>
  </si>
  <si>
    <t>L34356</t>
  </si>
  <si>
    <t>LAVENDER AKINYI</t>
  </si>
  <si>
    <t>L34335</t>
  </si>
  <si>
    <t>LINDA ANYANGO</t>
  </si>
  <si>
    <t>L34418</t>
  </si>
  <si>
    <t>S01935</t>
  </si>
  <si>
    <t>LOKWAU KAKUKO ALFRED</t>
  </si>
  <si>
    <t>L34250</t>
  </si>
  <si>
    <t>REMJUS OWITI</t>
  </si>
  <si>
    <t>L34190</t>
  </si>
  <si>
    <t>HASSAN YAKUB ALI</t>
  </si>
  <si>
    <t>L33778</t>
  </si>
  <si>
    <t>S02017</t>
  </si>
  <si>
    <t>NGITIRA ERAGAE</t>
  </si>
  <si>
    <t>L33887</t>
  </si>
  <si>
    <t>L34386</t>
  </si>
  <si>
    <t>JOHN OLDAPASHI</t>
  </si>
  <si>
    <t>L33629</t>
  </si>
  <si>
    <t>S02023</t>
  </si>
  <si>
    <t>NAHUM NGUTE</t>
  </si>
  <si>
    <t>L33835</t>
  </si>
  <si>
    <t>L33856</t>
  </si>
  <si>
    <t>ISAAC WAFULA SIMIYU</t>
  </si>
  <si>
    <t>L34424</t>
  </si>
  <si>
    <t>BERIDGE ONGIRI</t>
  </si>
  <si>
    <t>L34442</t>
  </si>
  <si>
    <t>L34464</t>
  </si>
  <si>
    <t>L34387</t>
  </si>
  <si>
    <t>ALBERT KIPCHIRCHIR KANGONGO</t>
  </si>
  <si>
    <t>L34451</t>
  </si>
  <si>
    <t>CYRUS NDWIGA KABUCHI</t>
  </si>
  <si>
    <t>L34474</t>
  </si>
  <si>
    <t>VALENTINE ASHIONO AYISI</t>
  </si>
  <si>
    <t>L34481</t>
  </si>
  <si>
    <t>L34436</t>
  </si>
  <si>
    <t>MOSES OBURU</t>
  </si>
  <si>
    <t>L34447</t>
  </si>
  <si>
    <t>TL0122</t>
  </si>
  <si>
    <t>MAUREEN KAYESI</t>
  </si>
  <si>
    <t>L34295</t>
  </si>
  <si>
    <t>L34465</t>
  </si>
  <si>
    <t>SAMUEL WACIRA GITHINJI</t>
  </si>
  <si>
    <t>L34492</t>
  </si>
  <si>
    <t>JULIUS MUTUA</t>
  </si>
  <si>
    <t>L34493</t>
  </si>
  <si>
    <t>LEURENCE WAFULA WANYONYI</t>
  </si>
  <si>
    <t>L34491</t>
  </si>
  <si>
    <t>STELLA INJINIA MALALU</t>
  </si>
  <si>
    <t>L34466</t>
  </si>
  <si>
    <t>LYDIA SHABE DACHE</t>
  </si>
  <si>
    <t>L34486</t>
  </si>
  <si>
    <t>AGNESS HATUTA AMUMA</t>
  </si>
  <si>
    <t>L34469</t>
  </si>
  <si>
    <t>ARNOLD MANENO BALESA</t>
  </si>
  <si>
    <t>L34499</t>
  </si>
  <si>
    <t>S02039</t>
  </si>
  <si>
    <t>BENJAMIN NDUNDA MAILU</t>
  </si>
  <si>
    <t>L34484</t>
  </si>
  <si>
    <t>L34448</t>
  </si>
  <si>
    <t>JACOB GITONGA</t>
  </si>
  <si>
    <t>L33732</t>
  </si>
  <si>
    <t>S01195</t>
  </si>
  <si>
    <t>L34515</t>
  </si>
  <si>
    <t>GEOFFREY KYEVA MBUVI</t>
  </si>
  <si>
    <t>L34520</t>
  </si>
  <si>
    <t>LOCKBX AND FUTURES</t>
  </si>
  <si>
    <t>L33947</t>
  </si>
  <si>
    <t>GEOFFREY ROMO NAIRI</t>
  </si>
  <si>
    <t>L34152</t>
  </si>
  <si>
    <t>S00270</t>
  </si>
  <si>
    <t>JACKLINE ATIENO AWANDU</t>
  </si>
  <si>
    <t>L34070</t>
  </si>
  <si>
    <t>JARED ONYAMBU MOSE</t>
  </si>
  <si>
    <t>L34195</t>
  </si>
  <si>
    <t>HUMPHREY MAGANGA TOTO</t>
  </si>
  <si>
    <t>L33486</t>
  </si>
  <si>
    <t>JUDY NZAMBI KITONGA</t>
  </si>
  <si>
    <t>L33646</t>
  </si>
  <si>
    <t>L34526</t>
  </si>
  <si>
    <t>S02033</t>
  </si>
  <si>
    <t>JOHN MWENDWA STEPHEN</t>
  </si>
  <si>
    <t>L34094</t>
  </si>
  <si>
    <t>JOSEPHINE MUTINDA KITHOME</t>
  </si>
  <si>
    <t>L34183</t>
  </si>
  <si>
    <t>YVES KOMORA MAUA</t>
  </si>
  <si>
    <t>L34525</t>
  </si>
  <si>
    <t>ALI SHIRE</t>
  </si>
  <si>
    <t>L34512</t>
  </si>
  <si>
    <t>CALVIN MAKORI ONDARI</t>
  </si>
  <si>
    <t>L34534</t>
  </si>
  <si>
    <t>GASCOIN ATIKINYA</t>
  </si>
  <si>
    <t>L34549</t>
  </si>
  <si>
    <t>S01062</t>
  </si>
  <si>
    <t>JOSEPH LOWOI</t>
  </si>
  <si>
    <t>L34552</t>
  </si>
  <si>
    <t>SEMLA MBASHU MWALUGHA</t>
  </si>
  <si>
    <t>L34490</t>
  </si>
  <si>
    <t>KIPLANGAT FESTUS NGENO</t>
  </si>
  <si>
    <t>L34553</t>
  </si>
  <si>
    <t>DANIEL NZIOKI KYALO</t>
  </si>
  <si>
    <t>L34538</t>
  </si>
  <si>
    <t>S02019</t>
  </si>
  <si>
    <t>GEOFFREY MUMO</t>
  </si>
  <si>
    <t>L33733</t>
  </si>
  <si>
    <t>S02042</t>
  </si>
  <si>
    <t>CHARLES OLILO</t>
  </si>
  <si>
    <t>L34540</t>
  </si>
  <si>
    <t>SOPHY OSITA ALICE</t>
  </si>
  <si>
    <t>L34577</t>
  </si>
  <si>
    <t>L34578</t>
  </si>
  <si>
    <t>DANIEL KIOKO JOHN</t>
  </si>
  <si>
    <t>L34587</t>
  </si>
  <si>
    <t>WARIO GUYO YABALO</t>
  </si>
  <si>
    <t>L34167</t>
  </si>
  <si>
    <t>L34522</t>
  </si>
  <si>
    <t>DANIEL LUMWAJI</t>
  </si>
  <si>
    <t>L34150</t>
  </si>
  <si>
    <t>JACK ODHIAMBO NYAKWAMBA</t>
  </si>
  <si>
    <t>L34136</t>
  </si>
  <si>
    <t>DUNCAN KIBET MWETICH</t>
  </si>
  <si>
    <t>L34537</t>
  </si>
  <si>
    <t>SIMON MUTUA</t>
  </si>
  <si>
    <t>L34584</t>
  </si>
  <si>
    <t>VIOLET ADWOGO OSIDE</t>
  </si>
  <si>
    <t>L34504</t>
  </si>
  <si>
    <t>JULIUS MUNYASA</t>
  </si>
  <si>
    <t>L34602</t>
  </si>
  <si>
    <t>JOB MOSE OTORO</t>
  </si>
  <si>
    <t>L34323</t>
  </si>
  <si>
    <t>DANIEL SITIENEI</t>
  </si>
  <si>
    <t>L34331</t>
  </si>
  <si>
    <t>L34590</t>
  </si>
  <si>
    <t>ALEX GAKAHU MUKIRI</t>
  </si>
  <si>
    <t>L34594</t>
  </si>
  <si>
    <t>ISAAC KIRWA LAGAT</t>
  </si>
  <si>
    <t>L34557</t>
  </si>
  <si>
    <t>SAMUEL ONTIRI</t>
  </si>
  <si>
    <t>L34596</t>
  </si>
  <si>
    <t>MARY NGANDI</t>
  </si>
  <si>
    <t>L34301</t>
  </si>
  <si>
    <t>VICTOR KIPTOO</t>
  </si>
  <si>
    <t>L34613</t>
  </si>
  <si>
    <t>WILLIAM NYINGI MWONGA</t>
  </si>
  <si>
    <t>SELECT CREDIT</t>
  </si>
  <si>
    <t>L34363</t>
  </si>
  <si>
    <t>RICHARD KITHEKA MULWA</t>
  </si>
  <si>
    <t>L34428</t>
  </si>
  <si>
    <t>BAKARI HASSAN HAMVI</t>
  </si>
  <si>
    <t>DOUGLAS DADAI MUGANDA</t>
  </si>
  <si>
    <t>L33599</t>
  </si>
  <si>
    <t>S01936</t>
  </si>
  <si>
    <t>KEVIN WAMARI OTIENO</t>
  </si>
  <si>
    <t>L34612</t>
  </si>
  <si>
    <t>JUSTICE LANGAT</t>
  </si>
  <si>
    <t>L34633</t>
  </si>
  <si>
    <t>FRANCIS MONYO KARWIMBO</t>
  </si>
  <si>
    <t>L33628</t>
  </si>
  <si>
    <t>ISAAC KIBIWOT</t>
  </si>
  <si>
    <t>L34638</t>
  </si>
  <si>
    <t>L34640</t>
  </si>
  <si>
    <t>KASSIM DAVID KASSIM</t>
  </si>
  <si>
    <t>L34621</t>
  </si>
  <si>
    <t>JOSEPH KURIA THUO</t>
  </si>
  <si>
    <t>L33714</t>
  </si>
  <si>
    <t>L34645</t>
  </si>
  <si>
    <t>JOHNSON MAKOTSI MUTESHI</t>
  </si>
  <si>
    <t>L34508</t>
  </si>
  <si>
    <t>WASHINGTON OTIENO MWAI</t>
  </si>
  <si>
    <t>L34568</t>
  </si>
  <si>
    <t>BERNARD WANJAU WANGECI</t>
  </si>
  <si>
    <t>L34652</t>
  </si>
  <si>
    <t>NICHOLAS GAKUYA</t>
  </si>
  <si>
    <t>L34650</t>
  </si>
  <si>
    <t>CATHERINE MURIUKI</t>
  </si>
  <si>
    <t>L33807</t>
  </si>
  <si>
    <t>PATRICIA MULEWA MUSYOKA</t>
  </si>
  <si>
    <t>L34644</t>
  </si>
  <si>
    <t>NAHASHON KARIITH MBUGUA</t>
  </si>
  <si>
    <t>L34661</t>
  </si>
  <si>
    <t>SO2011</t>
  </si>
  <si>
    <t>MESHACK KATIECH TUNGA</t>
  </si>
  <si>
    <t>L34392</t>
  </si>
  <si>
    <t>PRISCAH JESANG</t>
  </si>
  <si>
    <t>L34337</t>
  </si>
  <si>
    <t>SYLVESTER ULE KATODI</t>
  </si>
  <si>
    <t>L34382</t>
  </si>
  <si>
    <t>CALVINCE OTIENO</t>
  </si>
  <si>
    <t>L34679</t>
  </si>
  <si>
    <t>MILLICENT KAVERE ANDANJE</t>
  </si>
  <si>
    <t>L34458</t>
  </si>
  <si>
    <t>GEOFFREY ABUGA NYAKUNDI</t>
  </si>
  <si>
    <t>L34408</t>
  </si>
  <si>
    <t>L34674</t>
  </si>
  <si>
    <t>FEDELIS NDUKU MICHAEL</t>
  </si>
  <si>
    <t>L34666</t>
  </si>
  <si>
    <t>SALIM HAMAD SHUGHULI</t>
  </si>
  <si>
    <t>L34670</t>
  </si>
  <si>
    <t>JOSEPH KINYANJUI GATECHA</t>
  </si>
  <si>
    <t>L34390</t>
  </si>
  <si>
    <t>JONATHAN PARSERE SANINGO</t>
  </si>
  <si>
    <t>L34281</t>
  </si>
  <si>
    <t>ALEXANDAR GALANA GAFO</t>
  </si>
  <si>
    <t>L34634</t>
  </si>
  <si>
    <t>L34680</t>
  </si>
  <si>
    <t>L34688</t>
  </si>
  <si>
    <t>DENNIS KEBASI OMWARI</t>
  </si>
  <si>
    <t>L34690</t>
  </si>
  <si>
    <t>ZILPHER AKELLO</t>
  </si>
  <si>
    <t>L34699</t>
  </si>
  <si>
    <t>ABDULLAH SALAT GUYO</t>
  </si>
  <si>
    <t>L34682</t>
  </si>
  <si>
    <t>JULIUS MWANGI KIENJI</t>
  </si>
  <si>
    <t>L34689</t>
  </si>
  <si>
    <t>S0129</t>
  </si>
  <si>
    <t>JOSPHAT LANGAT</t>
  </si>
  <si>
    <t>L33276</t>
  </si>
  <si>
    <t>L34704</t>
  </si>
  <si>
    <t>JONES MUTINDA MUNYAO</t>
  </si>
  <si>
    <t>L34155</t>
  </si>
  <si>
    <t>EUNICE MOSOIN CHELANGAT</t>
  </si>
  <si>
    <t>L34717</t>
  </si>
  <si>
    <t>CRISPINUS WAFULA WAMALWA</t>
  </si>
  <si>
    <t>L34334</t>
  </si>
  <si>
    <t>DAISY MANDRIN WANJIKU KAHARA</t>
  </si>
  <si>
    <t>L34668</t>
  </si>
  <si>
    <t>ALEXANDER NDUVA MUSILI</t>
  </si>
  <si>
    <t>L34556</t>
  </si>
  <si>
    <t>ALEX KIMUTAI KIRUI</t>
  </si>
  <si>
    <t>L34721</t>
  </si>
  <si>
    <t>BEATRICE NJERI KINYANJUI</t>
  </si>
  <si>
    <t>L34352</t>
  </si>
  <si>
    <t>HASSAN ALI TUKUNA</t>
  </si>
  <si>
    <t>L34722</t>
  </si>
  <si>
    <t>S01822</t>
  </si>
  <si>
    <t>JEMIMAH ACHIENG</t>
  </si>
  <si>
    <t>L34728</t>
  </si>
  <si>
    <t>SOLOMON KIPCHIRCHIR MUREY</t>
  </si>
  <si>
    <t>L34570</t>
  </si>
  <si>
    <t>L34121</t>
  </si>
  <si>
    <t>MICHAEL NGOMBE OWOYO</t>
  </si>
  <si>
    <t>L34724</t>
  </si>
  <si>
    <t>JAMES ODHIAMBO</t>
  </si>
  <si>
    <t>L34726</t>
  </si>
  <si>
    <t>WILBERFORCE MATEKWA</t>
  </si>
  <si>
    <t>L08417</t>
  </si>
  <si>
    <t>S02045</t>
  </si>
  <si>
    <t>CHIGAMBA MWENDA MWAONO</t>
  </si>
  <si>
    <t>L34535</t>
  </si>
  <si>
    <t>GEOFFREY MURONGOLE AMOTHING</t>
  </si>
  <si>
    <t>L34497</t>
  </si>
  <si>
    <t>L34725</t>
  </si>
  <si>
    <t>WILLIS OMONDI ABUTO</t>
  </si>
  <si>
    <t>L34611</t>
  </si>
  <si>
    <t>RUTH JEPKOECH KANGOGO</t>
  </si>
  <si>
    <t>L34751</t>
  </si>
  <si>
    <t>FRANCIS WAMBAYA KISAKA</t>
  </si>
  <si>
    <t>L34393</t>
  </si>
  <si>
    <t>JOHN OMARIBA BOSIRE</t>
  </si>
  <si>
    <t>L34397</t>
  </si>
  <si>
    <t>CHRISTOPHER MURIITHI NGOROI</t>
  </si>
  <si>
    <t>L34344</t>
  </si>
  <si>
    <t>ROSELYNE ANYANGO</t>
  </si>
  <si>
    <t>L34754</t>
  </si>
  <si>
    <t>EGLAY MASITSA MARK</t>
  </si>
  <si>
    <t>L34757</t>
  </si>
  <si>
    <t>DANIEL OKAL NYAMBAGA</t>
  </si>
  <si>
    <t>L34112</t>
  </si>
  <si>
    <t>EMILY NANGOROMBI GULLU</t>
  </si>
  <si>
    <t>L34718</t>
  </si>
  <si>
    <t>MUZNA HADIA BUYA</t>
  </si>
  <si>
    <t>L34759</t>
  </si>
  <si>
    <t>HILLARY KIMETTO KIPKORIR</t>
  </si>
  <si>
    <t>L34768</t>
  </si>
  <si>
    <t>S02037</t>
  </si>
  <si>
    <t>KENNETH KIPLANGAT KIRUI</t>
  </si>
  <si>
    <t>L34521</t>
  </si>
  <si>
    <t>BONIFACE MBURU</t>
  </si>
  <si>
    <t>L34765</t>
  </si>
  <si>
    <t>ELLY OTIENO NYAKOMITTAH</t>
  </si>
  <si>
    <t>ROCKLAND CREDIT AND CITIZEN</t>
  </si>
  <si>
    <t>L34601</t>
  </si>
  <si>
    <t>JOHN KYALO AMUTABI</t>
  </si>
  <si>
    <t>L34564</t>
  </si>
  <si>
    <t>VINCENT ANJECHE NYAPOLA</t>
  </si>
  <si>
    <t>L34769</t>
  </si>
  <si>
    <t>S01939</t>
  </si>
  <si>
    <t>CATHERINE MWIKALI WAMBUA</t>
  </si>
  <si>
    <t>L34384</t>
  </si>
  <si>
    <t>BHENSON MWENDA</t>
  </si>
  <si>
    <t>L34296</t>
  </si>
  <si>
    <t>JEY LONGELI LOICHONG</t>
  </si>
  <si>
    <t>L34366</t>
  </si>
  <si>
    <t>CONSTANTINE MATHENGE NJOGU</t>
  </si>
  <si>
    <t>L34789</t>
  </si>
  <si>
    <t>FRANCIS OMONDI ODALO</t>
  </si>
  <si>
    <t>L34766</t>
  </si>
  <si>
    <t>L34574</t>
  </si>
  <si>
    <t>KIPTUKYO KIPROP ROTICH</t>
  </si>
  <si>
    <t>L34560</t>
  </si>
  <si>
    <t>ROBERT DICKSON OPUKA</t>
  </si>
  <si>
    <t>L34565</t>
  </si>
  <si>
    <t>FRANICIS KYALO MWANGANGI</t>
  </si>
  <si>
    <t>JAMES OLANG OCHIENG</t>
  </si>
  <si>
    <t>L34788</t>
  </si>
  <si>
    <t>BOAZ KIMETTO</t>
  </si>
  <si>
    <t>L34791</t>
  </si>
  <si>
    <t>JAMLICK GATHERU GITHINJI</t>
  </si>
  <si>
    <t>L34476</t>
  </si>
  <si>
    <t>JULIE HAWAGO HERO</t>
  </si>
  <si>
    <t>L34809</t>
  </si>
  <si>
    <t>S01625</t>
  </si>
  <si>
    <t>HANDERSON MWANDEMBO</t>
  </si>
  <si>
    <t>L34800</t>
  </si>
  <si>
    <t>ROSYLYDAH AMUGUNE</t>
  </si>
  <si>
    <t>L34792</t>
  </si>
  <si>
    <t>JEREMIAH OJALA OLUMO</t>
  </si>
  <si>
    <t>L34605</t>
  </si>
  <si>
    <t>SUSAN NYAMWERU MBUGUA</t>
  </si>
  <si>
    <t>L34770</t>
  </si>
  <si>
    <t>DAN DARIUS</t>
  </si>
  <si>
    <t>JOEL MUTHAMA NGWILI</t>
  </si>
  <si>
    <t>L34813</t>
  </si>
  <si>
    <t>SOLOMON NDITIKU MUTHAMBIRI</t>
  </si>
  <si>
    <t>L34755</t>
  </si>
  <si>
    <t>CATHERINE NAKHUMICHA WAFULA</t>
  </si>
  <si>
    <t>L34814</t>
  </si>
  <si>
    <t>SAMUEL NKARDA</t>
  </si>
  <si>
    <t>L34510</t>
  </si>
  <si>
    <t>Galgallo Boru</t>
  </si>
  <si>
    <t>L34524</t>
  </si>
  <si>
    <t>SHEM NCHORE OYORI</t>
  </si>
  <si>
    <t>L33902</t>
  </si>
  <si>
    <t>ISAAC MWANGI ICHAGUA</t>
  </si>
  <si>
    <t>L34772</t>
  </si>
  <si>
    <t>PETER KARANJA NJERI</t>
  </si>
  <si>
    <t>L34825</t>
  </si>
  <si>
    <t>MARTIN MUTUI JUMA</t>
  </si>
  <si>
    <t>L34838</t>
  </si>
  <si>
    <t>REBECCA CHEPKORIR MALAKWEN</t>
  </si>
  <si>
    <t>L34829</t>
  </si>
  <si>
    <t>EDWIN BENARD ESHITEMI</t>
  </si>
  <si>
    <t>L34834</t>
  </si>
  <si>
    <t>PHILIP ETYANG</t>
  </si>
  <si>
    <t>L34176</t>
  </si>
  <si>
    <t>ANNE WANGARI MWANGI</t>
  </si>
  <si>
    <t>L34803</t>
  </si>
  <si>
    <t>S020144</t>
  </si>
  <si>
    <t>ASHA HAMISI MWATSAKATSA</t>
  </si>
  <si>
    <t>L34831</t>
  </si>
  <si>
    <t>IRINE MWABE OBARE</t>
  </si>
  <si>
    <t>L34532</t>
  </si>
  <si>
    <t>MUTEMI MUNYITHYA</t>
  </si>
  <si>
    <t>L34550</t>
  </si>
  <si>
    <t>JUSTUS KARIOK OIRERE</t>
  </si>
  <si>
    <t>L34513</t>
  </si>
  <si>
    <t>MARTIN YEGON RUTO</t>
  </si>
  <si>
    <t>L34429</t>
  </si>
  <si>
    <t>ZACHEUS ABOKI TOCHI</t>
  </si>
  <si>
    <t>L34746</t>
  </si>
  <si>
    <t>S01067</t>
  </si>
  <si>
    <t>HARUN NGANGA</t>
  </si>
  <si>
    <t>L34848</t>
  </si>
  <si>
    <t>JOSEPH KAIRU WANJIRU</t>
  </si>
  <si>
    <t>L34357</t>
  </si>
  <si>
    <t>MOHAMMED MWABI</t>
  </si>
  <si>
    <t>L34851</t>
  </si>
  <si>
    <t>S01929</t>
  </si>
  <si>
    <t>STEPHEN KONINI</t>
  </si>
  <si>
    <t>L34472</t>
  </si>
  <si>
    <t>AWALE AHMED</t>
  </si>
  <si>
    <t>L34148</t>
  </si>
  <si>
    <t>RICHARD NDEGE</t>
  </si>
  <si>
    <t>L34865</t>
  </si>
  <si>
    <t>MARYAN AHMED ALI</t>
  </si>
  <si>
    <t>L34878</t>
  </si>
  <si>
    <t>LABAN OTIENO AYOO</t>
  </si>
  <si>
    <t>L34860</t>
  </si>
  <si>
    <t>SAID MAALIM HUSSEIN</t>
  </si>
  <si>
    <t>L34593</t>
  </si>
  <si>
    <t>MORRIS MACHARIA MURIMI</t>
  </si>
  <si>
    <t>L34872</t>
  </si>
  <si>
    <t>MERCY JERUTO KIBET</t>
  </si>
  <si>
    <t>L34858</t>
  </si>
  <si>
    <t>EMERSON MUTIE MUTHINI</t>
  </si>
  <si>
    <t>L34752</t>
  </si>
  <si>
    <t>WILFRED OMBASA</t>
  </si>
  <si>
    <t>L34735</t>
  </si>
  <si>
    <t>STEPHEN MBENGE</t>
  </si>
  <si>
    <t>L34864</t>
  </si>
  <si>
    <t xml:space="preserve">AFTIN HUSSEIN ADEN </t>
  </si>
  <si>
    <t>L34676</t>
  </si>
  <si>
    <t>JAMES MOMANYI</t>
  </si>
  <si>
    <t>L34906</t>
  </si>
  <si>
    <t>ERIC MUNENE MWIKA</t>
  </si>
  <si>
    <t>L34908</t>
  </si>
  <si>
    <t>MELISA ATIENO</t>
  </si>
  <si>
    <t>L34705</t>
  </si>
  <si>
    <t>2024   DISBURSEMENT REPORT SUMMARY</t>
  </si>
  <si>
    <t xml:space="preserve">2024  DISBURSEMENT PER BRANCH </t>
  </si>
  <si>
    <t>FULLY BOOKED PER EMPLOYER</t>
  </si>
  <si>
    <t>DEFICIT FOR THE YEAR</t>
  </si>
  <si>
    <t>WILSON JOSPHAT SAOLI</t>
  </si>
  <si>
    <t>L35342</t>
  </si>
  <si>
    <t>L35408</t>
  </si>
  <si>
    <t xml:space="preserve">Brown Lihanda MBalanya </t>
  </si>
  <si>
    <t>WILLIS OMONDI ONDURU</t>
  </si>
  <si>
    <t>RASHID MUSYOKI JOHN</t>
  </si>
  <si>
    <t>HILLARY MUOKI</t>
  </si>
  <si>
    <t>KEVIN MULONGO</t>
  </si>
  <si>
    <t>L35432</t>
  </si>
  <si>
    <t>S01957</t>
  </si>
  <si>
    <t>L35449</t>
  </si>
  <si>
    <t>S02068</t>
  </si>
  <si>
    <t>L35437</t>
  </si>
  <si>
    <t>JAMES KAMANDE MURIGI</t>
  </si>
  <si>
    <t>L35439</t>
  </si>
  <si>
    <t>ERIC WACHIRA NGUNYI</t>
  </si>
  <si>
    <t>L35431</t>
  </si>
  <si>
    <t>S00503</t>
  </si>
  <si>
    <t>SAMWEL SAGARA MENGANYI</t>
  </si>
  <si>
    <t>L35435</t>
  </si>
  <si>
    <t>EVERLYNE CHERONO</t>
  </si>
  <si>
    <t>JULIU OUMA ADUMBO</t>
  </si>
  <si>
    <t>PAUL OUMA</t>
  </si>
  <si>
    <t>LYDIAH MULINGE</t>
  </si>
  <si>
    <t>GLADSTONE MUYANGA KITHOME</t>
  </si>
  <si>
    <t>L35442</t>
  </si>
  <si>
    <t>S02110</t>
  </si>
  <si>
    <t>L35457</t>
  </si>
  <si>
    <t>S02113</t>
  </si>
  <si>
    <t>BENARD KIPLIMO ROTICH</t>
  </si>
  <si>
    <t>RICHARD MATOLO</t>
  </si>
  <si>
    <t>MIRIAM WACUKA WAITHIRA</t>
  </si>
  <si>
    <t>L35468</t>
  </si>
  <si>
    <t>L35458</t>
  </si>
  <si>
    <t>L35292</t>
  </si>
  <si>
    <t>MUZAMIL ISSAC</t>
  </si>
  <si>
    <t>MICHAEL VUNDI</t>
  </si>
  <si>
    <t>Guyato mwanahamisi dhidha</t>
  </si>
  <si>
    <t>VINCENT OTIENO AKAL</t>
  </si>
  <si>
    <t>JOEL MUNGA</t>
  </si>
  <si>
    <t>JAMES LEWIS MWANGI</t>
  </si>
  <si>
    <t>OSMAN BILLOW NUROW</t>
  </si>
  <si>
    <t>ROBINSON MULINGE</t>
  </si>
  <si>
    <t>CHARDWICK OJWANG</t>
  </si>
  <si>
    <t>L35227</t>
  </si>
  <si>
    <t>L35067</t>
  </si>
  <si>
    <t>L35467</t>
  </si>
  <si>
    <t>L35485</t>
  </si>
  <si>
    <t>L35482</t>
  </si>
  <si>
    <t>L35487</t>
  </si>
  <si>
    <t>L35484</t>
  </si>
  <si>
    <t>L35483</t>
  </si>
  <si>
    <t>L35139</t>
  </si>
  <si>
    <t>S02049</t>
  </si>
  <si>
    <t>L35159</t>
  </si>
  <si>
    <t>S02088</t>
  </si>
  <si>
    <t>BONICE ONGERI</t>
  </si>
  <si>
    <t>KCB BUYOFF</t>
  </si>
  <si>
    <t>DENIS NZIVE KYALO</t>
  </si>
  <si>
    <t>ANTONY KIMONDO MAINA</t>
  </si>
  <si>
    <t>JEREMIAH ORECHI OCHARI</t>
  </si>
  <si>
    <t>ALEX KIMANZI</t>
  </si>
  <si>
    <t xml:space="preserve"> Abdiaziz Hassan </t>
  </si>
  <si>
    <t>PATRICK ONYANGO MBAGOH</t>
  </si>
  <si>
    <t>L35202</t>
  </si>
  <si>
    <t>L35504</t>
  </si>
  <si>
    <t>L35266</t>
  </si>
  <si>
    <t>TL0113</t>
  </si>
  <si>
    <t>L35252</t>
  </si>
  <si>
    <t>L35517</t>
  </si>
  <si>
    <t>L35311</t>
  </si>
  <si>
    <t>L35489</t>
  </si>
  <si>
    <t>OMAR ABDI ISMAIL</t>
  </si>
  <si>
    <t xml:space="preserve">PATRICK ONYANGO </t>
  </si>
  <si>
    <t>GIFT DAVIS KABALA</t>
  </si>
  <si>
    <t>BEATRICE IRUNGU</t>
  </si>
  <si>
    <t>DEBORAH KERUBO ELIJAH</t>
  </si>
  <si>
    <t>PATRICK KARISA KAZUNGU</t>
  </si>
  <si>
    <t>L23983</t>
  </si>
  <si>
    <t>L35245</t>
  </si>
  <si>
    <t>L35486</t>
  </si>
  <si>
    <t>L35526</t>
  </si>
  <si>
    <t>L35515</t>
  </si>
  <si>
    <t>PETER MUHUTHU KABUI</t>
  </si>
  <si>
    <t>STELLA KANANA MBILA</t>
  </si>
  <si>
    <t>MERCY AMANI M'MBONE</t>
  </si>
  <si>
    <t>CHRISPINE ODHIAMBO OMONDI</t>
  </si>
  <si>
    <t>ELOSY GATABI</t>
  </si>
  <si>
    <t>L35430</t>
  </si>
  <si>
    <t>L35454</t>
  </si>
  <si>
    <t>CAROLINE MUGURE</t>
  </si>
  <si>
    <t>L35473</t>
  </si>
  <si>
    <t>L35488</t>
  </si>
  <si>
    <t>L35499</t>
  </si>
  <si>
    <t>CAROLYNE STEPHANIE</t>
  </si>
  <si>
    <t>L35502</t>
  </si>
  <si>
    <t>L35509</t>
  </si>
  <si>
    <t>TIMOTHY MAKAU</t>
  </si>
  <si>
    <t>L35503</t>
  </si>
  <si>
    <t>RAPHAEL OTIENO</t>
  </si>
  <si>
    <t>L35496</t>
  </si>
  <si>
    <t>DOROTHY NYATICHI ONGUTI</t>
  </si>
  <si>
    <t>L35527</t>
  </si>
  <si>
    <t>HAAVIAH ODONGO</t>
  </si>
  <si>
    <t>PAULINE RACHEL</t>
  </si>
  <si>
    <t>AUDREY  LUKULU</t>
  </si>
  <si>
    <t>L35063</t>
  </si>
  <si>
    <t xml:space="preserve">ANDREW MBEVO MUNYWOKI </t>
  </si>
  <si>
    <t>L35539</t>
  </si>
  <si>
    <t>IRENE NJERI KAMAU</t>
  </si>
  <si>
    <t>L35554</t>
  </si>
  <si>
    <t>JAMES EMOJA EWOTON</t>
  </si>
  <si>
    <t>L35529</t>
  </si>
  <si>
    <t>SAMUEL KAREGI</t>
  </si>
  <si>
    <t>Kelvin Kaheku Kifoko</t>
  </si>
  <si>
    <t>L35556</t>
  </si>
  <si>
    <t>S02065</t>
  </si>
  <si>
    <t xml:space="preserve">WEEK </t>
  </si>
  <si>
    <t xml:space="preserve">MARKETERS </t>
  </si>
  <si>
    <t>MTD AVARAGE</t>
  </si>
  <si>
    <t>JANE WAHU</t>
  </si>
  <si>
    <t>NANCY WAKESHO NYALE</t>
  </si>
  <si>
    <t>NINAH ATIENO OJWANG</t>
  </si>
  <si>
    <t>JOHN MASINZA KHAMASI</t>
  </si>
  <si>
    <t>ABDULLAHI SALAT GUYO</t>
  </si>
  <si>
    <t>KLAIKON SALAASH</t>
  </si>
  <si>
    <t>L35551</t>
  </si>
  <si>
    <t>S00162</t>
  </si>
  <si>
    <t>L35566</t>
  </si>
  <si>
    <t>L35570</t>
  </si>
  <si>
    <t>L35558</t>
  </si>
  <si>
    <t>L35569</t>
  </si>
  <si>
    <t>EAST AFRICA FEATURES LTD</t>
  </si>
  <si>
    <t>LOCKBX LTD</t>
  </si>
  <si>
    <t>QUARTER ONE TARGET</t>
  </si>
  <si>
    <t>NUMBER OF CLIENTS</t>
  </si>
  <si>
    <t>DEFICIT FOR THE QUARTER</t>
  </si>
  <si>
    <t>ACTIVE MARKETERS</t>
  </si>
  <si>
    <t>EMMANUEL KIPROTICH KIPSANG</t>
  </si>
  <si>
    <t>JACKSON NTHUMO MBINDA</t>
  </si>
  <si>
    <t xml:space="preserve">VICTOR ANGAYA </t>
  </si>
  <si>
    <t>S01230</t>
  </si>
  <si>
    <t>ELIZABETH KASEKU KISILU</t>
  </si>
  <si>
    <t>L35589</t>
  </si>
  <si>
    <t>S02118</t>
  </si>
  <si>
    <t>WILSON MUBUU</t>
  </si>
  <si>
    <t>L35583</t>
  </si>
  <si>
    <t>REGIONAL MONTH TO MONTH PERFOMANCE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</si>
  <si>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</si>
  <si>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</si>
  <si>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</si>
  <si>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</si>
  <si>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</si>
  <si>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</si>
  <si>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</si>
  <si>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</si>
  <si>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</si>
  <si>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</si>
  <si>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ANDREW OCHIENG</t>
  </si>
  <si>
    <t>WILSON KIPYEGO CHESIRE</t>
  </si>
  <si>
    <t>MOSES MBURU</t>
  </si>
  <si>
    <t>L35282</t>
  </si>
  <si>
    <t>S01787</t>
  </si>
  <si>
    <t>L35576</t>
  </si>
  <si>
    <t>L34646</t>
  </si>
  <si>
    <t>L35610</t>
  </si>
  <si>
    <t>L35322</t>
  </si>
  <si>
    <t>DANMIKE ODHIAMBO OLIECH</t>
  </si>
  <si>
    <t>L35616</t>
  </si>
  <si>
    <t>Nicholas Kamande</t>
  </si>
  <si>
    <t xml:space="preserve">LINTA AKOTH OCHIENG </t>
  </si>
  <si>
    <t>DANIEL CHAI NZARO</t>
  </si>
  <si>
    <t>JOHN GOKO NJUGUNA</t>
  </si>
  <si>
    <t>JOHNSON MAINA WAMBURU</t>
  </si>
  <si>
    <t>DAVID INNOCENT OGOLLAH</t>
  </si>
  <si>
    <t>ALLAN KIBUI NDUNGU</t>
  </si>
  <si>
    <t>POLYNE VOSEVWA KIDAVI</t>
  </si>
  <si>
    <t>BRIAN CHIRINGA</t>
  </si>
  <si>
    <t>L35518</t>
  </si>
  <si>
    <t>L35505</t>
  </si>
  <si>
    <t>L35367</t>
  </si>
  <si>
    <t>L35546</t>
  </si>
  <si>
    <t>L35557</t>
  </si>
  <si>
    <t>L35567</t>
  </si>
  <si>
    <t>L35568</t>
  </si>
  <si>
    <t>L35542</t>
  </si>
  <si>
    <t>L35533</t>
  </si>
  <si>
    <t>L35541</t>
  </si>
  <si>
    <t>L35561</t>
  </si>
  <si>
    <t>L35528</t>
  </si>
  <si>
    <t>L35564</t>
  </si>
  <si>
    <t>L35600</t>
  </si>
  <si>
    <t>IRENE ORAO</t>
  </si>
  <si>
    <t>ERIC KIPKEMBOI CHEPTOBOCK</t>
  </si>
  <si>
    <t>NICKSON JOHN MUIA</t>
  </si>
  <si>
    <t>MILKA MAKOKHA</t>
  </si>
  <si>
    <t>L35492</t>
  </si>
  <si>
    <t>S01433</t>
  </si>
  <si>
    <t>L35614</t>
  </si>
  <si>
    <t>L35352</t>
  </si>
  <si>
    <t>S00957</t>
  </si>
  <si>
    <t>L35635</t>
  </si>
  <si>
    <t>SULEIMAN TSIMBI MWAKIMWAGA</t>
  </si>
  <si>
    <t>L35625</t>
  </si>
  <si>
    <t>STEPHEN NCHIMA DADDAH</t>
  </si>
  <si>
    <t>L35633</t>
  </si>
  <si>
    <t>ALBASHIR WERE RAMADHAN</t>
  </si>
  <si>
    <t>S02091</t>
  </si>
  <si>
    <t>MWANANCHI CREDIT</t>
  </si>
  <si>
    <t>SARAH MUNYWOKI</t>
  </si>
  <si>
    <t>S02126</t>
  </si>
  <si>
    <t>FRANCO MUTHAMI MUTHUI</t>
  </si>
  <si>
    <t>L35644</t>
  </si>
  <si>
    <t>MAGDALENE HALUA</t>
  </si>
  <si>
    <t>S01960</t>
  </si>
  <si>
    <t>THOMAS YERI YAA</t>
  </si>
  <si>
    <t>L35622</t>
  </si>
  <si>
    <t>Frankline Bett Kiplangat</t>
  </si>
  <si>
    <t>Brian Ondieki Omari</t>
  </si>
  <si>
    <t>Onesmus kiptuli Leurien</t>
  </si>
  <si>
    <t>S020152</t>
  </si>
  <si>
    <t>Zadock Kipmutai Langat</t>
  </si>
  <si>
    <t>isaak boneya abusheku</t>
  </si>
  <si>
    <t>L35662</t>
  </si>
  <si>
    <t>Justin Wachira Ngigi</t>
  </si>
  <si>
    <t xml:space="preserve">Laurent righa lenjo </t>
  </si>
  <si>
    <t>L35649</t>
  </si>
  <si>
    <t xml:space="preserve">Philip mutio musee </t>
  </si>
  <si>
    <t>L35599</t>
  </si>
  <si>
    <t>Abdullahi Abdirahman Ismail</t>
  </si>
  <si>
    <t>Mohamed Abdi Omar</t>
  </si>
  <si>
    <t>L35604</t>
  </si>
  <si>
    <t>NELLY IMBUSI</t>
  </si>
  <si>
    <t>Tamia Yinda</t>
  </si>
  <si>
    <t>L35683</t>
  </si>
  <si>
    <t>S020135</t>
  </si>
  <si>
    <t>Reuben Makari</t>
  </si>
  <si>
    <t>L35642</t>
  </si>
  <si>
    <t>Billy Opiyo Kosoko</t>
  </si>
  <si>
    <t>L35676</t>
  </si>
  <si>
    <t>CLIFF ONKOBA MAINYE</t>
  </si>
  <si>
    <t>FELISTUS KASUNI KASIA</t>
  </si>
  <si>
    <t>L35613</t>
  </si>
  <si>
    <t>L35540</t>
  </si>
  <si>
    <t>L35627</t>
  </si>
  <si>
    <t>L35621</t>
  </si>
  <si>
    <t>L35571</t>
  </si>
  <si>
    <t>JANUARY  BYPRODUCT</t>
  </si>
  <si>
    <t>JANUARY BYPRODUCT</t>
  </si>
  <si>
    <t>VILNAH STATIAN</t>
  </si>
  <si>
    <t>NICHOLAS OMONDI OMOLO</t>
  </si>
  <si>
    <t>L35671</t>
  </si>
  <si>
    <t>ROBERT KARURU</t>
  </si>
  <si>
    <t>L35628</t>
  </si>
  <si>
    <t>L35677</t>
  </si>
  <si>
    <t xml:space="preserve">Irene Achieng Oduor </t>
  </si>
  <si>
    <t>L35532</t>
  </si>
  <si>
    <t>L35669</t>
  </si>
  <si>
    <t>Dennis Matata Kasina</t>
  </si>
  <si>
    <t>COOPERATIVE AND FAULU</t>
  </si>
  <si>
    <t>Dickson Oginda Mokoro</t>
  </si>
  <si>
    <t>Emmah KWAMBOKA</t>
  </si>
  <si>
    <t>Johnstone  Mose Okiogi</t>
  </si>
  <si>
    <t>L35632</t>
  </si>
  <si>
    <t>L35694</t>
  </si>
  <si>
    <t>S01959</t>
  </si>
  <si>
    <t>PAMELA AUMA</t>
  </si>
  <si>
    <t xml:space="preserve"> MOURINE NASIMIYU WANWIRE</t>
  </si>
  <si>
    <t>Linus Masinga Ochudi</t>
  </si>
  <si>
    <t xml:space="preserve">Elizabeth Achupa </t>
  </si>
  <si>
    <t xml:space="preserve">AFYA SACCO AND HELB </t>
  </si>
  <si>
    <t>P</t>
  </si>
  <si>
    <t>S01786</t>
  </si>
  <si>
    <t>MICHAEL KIPCHUMBA LANGAT</t>
  </si>
  <si>
    <t>KHAMISI MWAKUNEMWA MKONGA</t>
  </si>
  <si>
    <t>JOHN MAINA</t>
  </si>
  <si>
    <t>L35513</t>
  </si>
  <si>
    <t>L35703</t>
  </si>
  <si>
    <t>L35661</t>
  </si>
  <si>
    <t xml:space="preserve">Brian Vincent Wambaya </t>
  </si>
  <si>
    <t xml:space="preserve"> Ben Vocus Mukowa</t>
  </si>
  <si>
    <t xml:space="preserve">Kenneth Mande Mcharo </t>
  </si>
  <si>
    <t>Martin Lomuyak Ngojine</t>
  </si>
  <si>
    <t xml:space="preserve">Ltarasan Lempautie </t>
  </si>
  <si>
    <t>Gaya Abdi Tukuna</t>
  </si>
  <si>
    <t>COPERATIVE BANK</t>
  </si>
  <si>
    <t>Mercy Mutheu Muiya</t>
  </si>
  <si>
    <t>FLORENCE AMBANI</t>
  </si>
  <si>
    <t>GREGORY MWANZIA</t>
  </si>
  <si>
    <t>JAMES MENZA GEORGE</t>
  </si>
  <si>
    <t>BENARD SIMIYU</t>
  </si>
  <si>
    <t>EMILY CHEPNGETICH LIMO</t>
  </si>
  <si>
    <t>ISAAC FUKUTO</t>
  </si>
  <si>
    <t>L35636</t>
  </si>
  <si>
    <t>L35721</t>
  </si>
  <si>
    <t>L09450</t>
  </si>
  <si>
    <t>L35738</t>
  </si>
  <si>
    <t>L35701</t>
  </si>
  <si>
    <t>L35158</t>
  </si>
  <si>
    <t>L35747</t>
  </si>
  <si>
    <t>L35754</t>
  </si>
  <si>
    <t>S003347</t>
  </si>
  <si>
    <t>L35737</t>
  </si>
  <si>
    <t>L35755</t>
  </si>
  <si>
    <t>S00510</t>
  </si>
  <si>
    <t>L35749</t>
  </si>
  <si>
    <t>AGNES WAMAITHA</t>
  </si>
  <si>
    <t>Lewis Mlewa Kalama</t>
  </si>
  <si>
    <t>MICHAEL KANYO</t>
  </si>
  <si>
    <t>JOE NGANGA NJEHIA</t>
  </si>
  <si>
    <t>REGINA SAMBA</t>
  </si>
  <si>
    <t>LOICE ATIENO</t>
  </si>
  <si>
    <t>OWUOR OCHIENG COLLINS</t>
  </si>
  <si>
    <t xml:space="preserve"> Martin Mutune Nguli</t>
  </si>
  <si>
    <t>CHARLES OTIENO</t>
  </si>
  <si>
    <t>COLLINS OWINO OWINO</t>
  </si>
  <si>
    <t>Mohamed godon</t>
  </si>
  <si>
    <t>L35748</t>
  </si>
  <si>
    <t>Moses Kitavi</t>
  </si>
  <si>
    <t>L35742</t>
  </si>
  <si>
    <t>S01669</t>
  </si>
  <si>
    <t>L09649</t>
  </si>
  <si>
    <t>S01815</t>
  </si>
  <si>
    <t>L35786</t>
  </si>
  <si>
    <t>L35761</t>
  </si>
  <si>
    <t>L35739</t>
  </si>
  <si>
    <t>L35333</t>
  </si>
  <si>
    <t xml:space="preserve">Diana Winnie </t>
  </si>
  <si>
    <t>PHILIP NGALA KILUNGYA</t>
  </si>
  <si>
    <t>L35791</t>
  </si>
  <si>
    <t>L35522</t>
  </si>
  <si>
    <t>L35726</t>
  </si>
  <si>
    <t>CHRISTINE ATIENO</t>
  </si>
  <si>
    <t>L35776</t>
  </si>
  <si>
    <t>S02109</t>
  </si>
  <si>
    <t>CYNTHIA AKINYI</t>
  </si>
  <si>
    <t>GEORGE ODUKA</t>
  </si>
  <si>
    <t>ROSELYNN WANGU</t>
  </si>
  <si>
    <t>SAMWEL BONUKE ONKOBA</t>
  </si>
  <si>
    <t>CHADWICK BENARD BWIRE OCHWADA</t>
  </si>
  <si>
    <t>L35808</t>
  </si>
  <si>
    <t>S00119</t>
  </si>
  <si>
    <t>HILLARY OKOTH OOKO</t>
  </si>
  <si>
    <t>FESTUS OBUYA</t>
  </si>
  <si>
    <t>THERESIA SYOWAI</t>
  </si>
  <si>
    <t>ZECHARIAH WANGWA MARUTI</t>
  </si>
  <si>
    <t>EZEKIEL BUNDI</t>
  </si>
  <si>
    <t>EQUITY</t>
  </si>
  <si>
    <t>L35807</t>
  </si>
  <si>
    <t>S01819</t>
  </si>
  <si>
    <t>L35629</t>
  </si>
  <si>
    <t>S01349</t>
  </si>
  <si>
    <t>L35796</t>
  </si>
  <si>
    <t>L35805</t>
  </si>
  <si>
    <t>BRAMWEL KHWATENGE WANYAMA</t>
  </si>
  <si>
    <t>L35586</t>
  </si>
  <si>
    <t>L35823</t>
  </si>
  <si>
    <t>L35413</t>
  </si>
  <si>
    <t>S00025</t>
  </si>
  <si>
    <t>MILKA ODARI</t>
  </si>
  <si>
    <t>L35827</t>
  </si>
  <si>
    <t>RITAH MUKAMI</t>
  </si>
  <si>
    <t>NICHOLAS KIRIMI RUGENDO</t>
  </si>
  <si>
    <t>L35824</t>
  </si>
  <si>
    <t>S01860</t>
  </si>
  <si>
    <t>PETER KIPLANGAT KIPKIRUI</t>
  </si>
  <si>
    <t>S00597</t>
  </si>
  <si>
    <t>L35476</t>
  </si>
  <si>
    <t>S02043</t>
  </si>
  <si>
    <t>EMMAH WANJIRU</t>
  </si>
  <si>
    <t>L35841</t>
  </si>
  <si>
    <t>FRANCIS KATIKU</t>
  </si>
  <si>
    <t>EDWARD MURILA</t>
  </si>
  <si>
    <t>MAXWELL OJWANDO ODHIAMBO</t>
  </si>
  <si>
    <t xml:space="preserve">BENARD KIBET CHERUIYOT </t>
  </si>
  <si>
    <t>L35804</t>
  </si>
  <si>
    <t>S01779</t>
  </si>
  <si>
    <t>L35491</t>
  </si>
  <si>
    <t>L35497</t>
  </si>
  <si>
    <t>S01114</t>
  </si>
  <si>
    <t>OLIVER SUTER</t>
  </si>
  <si>
    <t>WINNIE MOGUTE NYAKWARA</t>
  </si>
  <si>
    <t>L35187</t>
  </si>
  <si>
    <t>L35822</t>
  </si>
  <si>
    <t>L35830</t>
  </si>
  <si>
    <t>CYRUS MOKAYA NYAKOENI</t>
  </si>
  <si>
    <t>DENIS OTIENO ODONGO</t>
  </si>
  <si>
    <t>L35865</t>
  </si>
  <si>
    <t>WILBERFORCE AYOMA</t>
  </si>
  <si>
    <t>ORINA MAKORI JUSTUS</t>
  </si>
  <si>
    <t>SACCO</t>
  </si>
  <si>
    <t>ELIAS KARISA</t>
  </si>
  <si>
    <t>CHARLES MUNGA KATAMA</t>
  </si>
  <si>
    <t>AHMED DEKOW DAHIR</t>
  </si>
  <si>
    <t>RUTH MUKONJIA OTWERE</t>
  </si>
  <si>
    <t>JEMIMA MUCHIKA</t>
  </si>
  <si>
    <t>MWALIMU SACCO</t>
  </si>
  <si>
    <t>VINCENT OKENG'O</t>
  </si>
  <si>
    <t>L35863</t>
  </si>
  <si>
    <t>S02137</t>
  </si>
  <si>
    <t>HARRIET  INZIANI MALONGO</t>
  </si>
  <si>
    <t>L35795</t>
  </si>
  <si>
    <t>S02140</t>
  </si>
  <si>
    <t>L35896</t>
  </si>
  <si>
    <t>L35901</t>
  </si>
  <si>
    <t>L34907</t>
  </si>
  <si>
    <t>JOAN LIJUMA MUKANGAI</t>
  </si>
  <si>
    <t>CLEOPHAS WATTOR KITUI</t>
  </si>
  <si>
    <t>BENARD OINO KINARO</t>
  </si>
  <si>
    <t>KENNEDY WAMBUA MUSYOKA</t>
  </si>
  <si>
    <t>BENJAMIN KIOKO MUTUA</t>
  </si>
  <si>
    <t>JARED ONDARA NYAUNCHO</t>
  </si>
  <si>
    <t>L35873</t>
  </si>
  <si>
    <t>L35880</t>
  </si>
  <si>
    <t>STEPHEN KILONZO</t>
  </si>
  <si>
    <t>L35847</t>
  </si>
  <si>
    <t>L35843</t>
  </si>
  <si>
    <t>LILIAN MWENDE</t>
  </si>
  <si>
    <t>L35756</t>
  </si>
  <si>
    <t>L35857</t>
  </si>
  <si>
    <t>L35866</t>
  </si>
  <si>
    <t>ZIPPORAH MUENI KIOKO</t>
  </si>
  <si>
    <t>L35867</t>
  </si>
  <si>
    <t>L35864</t>
  </si>
  <si>
    <t>L35852</t>
  </si>
  <si>
    <t>MARGARET OJORO</t>
  </si>
  <si>
    <t>DANIEL OMONDI</t>
  </si>
  <si>
    <t>L35894</t>
  </si>
  <si>
    <t>S01550</t>
  </si>
  <si>
    <t>RICHARDS OOKO OGUTA</t>
  </si>
  <si>
    <t xml:space="preserve"> KIPNGENO LANGAT </t>
  </si>
  <si>
    <t>MATHEW MUCHUMA</t>
  </si>
  <si>
    <t>HUMPHREY MBEYA MATIEBO</t>
  </si>
  <si>
    <t>FAITH MUTEI KIMANZI</t>
  </si>
  <si>
    <t>JACOB WAMALWA WERUNGA</t>
  </si>
  <si>
    <t>CORNEL CHILISWA MAKOKHA</t>
  </si>
  <si>
    <t>LILIAN LUTA</t>
  </si>
  <si>
    <t>BERNARD KHAMALA OBWORA</t>
  </si>
  <si>
    <t>L35891</t>
  </si>
  <si>
    <t>L35903</t>
  </si>
  <si>
    <t>ELIZABETH MUTINDI MULI</t>
  </si>
  <si>
    <t>L35897</t>
  </si>
  <si>
    <t>L35493</t>
  </si>
  <si>
    <t>L35913</t>
  </si>
  <si>
    <t>L35921</t>
  </si>
  <si>
    <t>L35935</t>
  </si>
  <si>
    <t>L35645</t>
  </si>
  <si>
    <t>S02122</t>
  </si>
  <si>
    <t xml:space="preserve"> HAGGAI GEKARA AGWATA </t>
  </si>
  <si>
    <t>L35946</t>
  </si>
  <si>
    <t>L35829</t>
  </si>
  <si>
    <t>L35854</t>
  </si>
  <si>
    <t>L35890</t>
  </si>
  <si>
    <t>L35907</t>
  </si>
  <si>
    <t>L35910</t>
  </si>
  <si>
    <t>L35902</t>
  </si>
  <si>
    <t>L35888</t>
  </si>
  <si>
    <t>SUSAN MULWA</t>
  </si>
  <si>
    <t>DANIEL MUTUKU MUTUA</t>
  </si>
  <si>
    <t>AMIRAH MOHAMED</t>
  </si>
  <si>
    <t>MARTHA MWAIE NDAMBUKU</t>
  </si>
  <si>
    <t xml:space="preserve">NORAH CHEPKEMOI BARTAH </t>
  </si>
  <si>
    <t>RASHID OMWENGA ONGUTI</t>
  </si>
  <si>
    <t>L31254</t>
  </si>
  <si>
    <t>S02144</t>
  </si>
  <si>
    <t>L35957</t>
  </si>
  <si>
    <t>S00538</t>
  </si>
  <si>
    <t>S02124</t>
  </si>
  <si>
    <t>L35952</t>
  </si>
  <si>
    <t>BENSON MUTUNGA WAMBUA</t>
  </si>
  <si>
    <t>L35943</t>
  </si>
  <si>
    <t>AUDITOR GENERAL</t>
  </si>
  <si>
    <t>NELSON KIPLIMO CHUMO</t>
  </si>
  <si>
    <t>NAFTALY OTIENO LAMOH</t>
  </si>
  <si>
    <t>SAM ODHIAMBO</t>
  </si>
  <si>
    <t xml:space="preserve"> Lesatim Letubeiya</t>
  </si>
  <si>
    <t>ZECHARIAH KIPRONO</t>
  </si>
  <si>
    <t>JOSPHAT KAMBI WANGARI</t>
  </si>
  <si>
    <t>GEORGE MARANGA NYABOGA</t>
  </si>
  <si>
    <t>CLIFF NICKSON NYANUMBA</t>
  </si>
  <si>
    <t>DENNIS LESHOKO KUYA</t>
  </si>
  <si>
    <t>L35898</t>
  </si>
  <si>
    <t>L35949</t>
  </si>
  <si>
    <t>L35954</t>
  </si>
  <si>
    <t>S02084</t>
  </si>
  <si>
    <t>S02114</t>
  </si>
  <si>
    <t>L35146</t>
  </si>
  <si>
    <t>L35958</t>
  </si>
  <si>
    <t>L34506</t>
  </si>
  <si>
    <t>L35811</t>
  </si>
  <si>
    <t>JACOB GAIVIRA ODUMBA</t>
  </si>
  <si>
    <t>BENJAMIN KIMATHI MBUVI</t>
  </si>
  <si>
    <t>GEORGE NYASEME</t>
  </si>
  <si>
    <t>L35876</t>
  </si>
  <si>
    <t>L35938</t>
  </si>
  <si>
    <t>VICTOR KOMBE</t>
  </si>
  <si>
    <t>L35925</t>
  </si>
  <si>
    <t>SHADRACK KIOKO</t>
  </si>
  <si>
    <t>L35970</t>
  </si>
  <si>
    <t>L35961</t>
  </si>
  <si>
    <t>THOMAS NDUNDA</t>
  </si>
  <si>
    <t>MICHAEL MUNGAI</t>
  </si>
  <si>
    <t>L35945</t>
  </si>
  <si>
    <t>HOSEA SAMALA</t>
  </si>
  <si>
    <t>L35912</t>
  </si>
  <si>
    <t>ANNE ANYANGO</t>
  </si>
  <si>
    <t>HILLARY ADAGI</t>
  </si>
  <si>
    <t>L35911</t>
  </si>
  <si>
    <t>S02150</t>
  </si>
  <si>
    <t>TEDDY ANGAYO</t>
  </si>
  <si>
    <t>VINCENT KIJANA</t>
  </si>
  <si>
    <t>L35985</t>
  </si>
  <si>
    <t>ISSACK MOHAMED</t>
  </si>
  <si>
    <t>FUTURES AND TOP UP</t>
  </si>
  <si>
    <t>L33598</t>
  </si>
  <si>
    <t>GODFREY MUNENE NJAGI</t>
  </si>
  <si>
    <t>ERICK ONGAKI ORENGE</t>
  </si>
  <si>
    <t>L35960</t>
  </si>
  <si>
    <t>L35992</t>
  </si>
  <si>
    <t>CAROLINE JOSEPH</t>
  </si>
  <si>
    <t>CAROLINE MUSANGI MUTUA</t>
  </si>
  <si>
    <t xml:space="preserve">WILDAN CHERUIYOT </t>
  </si>
  <si>
    <t>L35986</t>
  </si>
  <si>
    <t>S02147</t>
  </si>
  <si>
    <t>L35757</t>
  </si>
  <si>
    <t>NO. ACCOUNTS</t>
  </si>
  <si>
    <t>EMMACULATE AGUINO ADONGO OGOLA</t>
  </si>
  <si>
    <t>EMMANUEL ODIWOUR</t>
  </si>
  <si>
    <t>JOHN GWADA</t>
  </si>
  <si>
    <t>NICHOLAS MUTHUI MULWA</t>
  </si>
  <si>
    <t>FRANCISCA KALEVU</t>
  </si>
  <si>
    <t>ANNALYNE JEPTOO MAIYO</t>
  </si>
  <si>
    <t>DENIS NYAGAKA  ONYONKA</t>
  </si>
  <si>
    <t>DIANA MWANDE PAUL</t>
  </si>
  <si>
    <t>S01338</t>
  </si>
  <si>
    <t>JOSEPH MUSEE KATHINI</t>
  </si>
  <si>
    <t xml:space="preserve">TOBIAS ODUNDO ODHIAMBO </t>
  </si>
  <si>
    <t>CHARLES OUMA OCHIENG</t>
  </si>
  <si>
    <t>ERICK LEMAIYIAN EROMINI</t>
  </si>
  <si>
    <t>L35745</t>
  </si>
  <si>
    <t>L35735</t>
  </si>
  <si>
    <t>L35956</t>
  </si>
  <si>
    <t>L36003</t>
  </si>
  <si>
    <t>L34669</t>
  </si>
  <si>
    <t>L36007</t>
  </si>
  <si>
    <t>L36023</t>
  </si>
  <si>
    <t>L35817</t>
  </si>
  <si>
    <t>L36033</t>
  </si>
  <si>
    <t>L32629</t>
  </si>
  <si>
    <t>L35993</t>
  </si>
  <si>
    <t>WINNIE NDUTA</t>
  </si>
  <si>
    <t>BENARD MUTHANGYA  KITHEKA</t>
  </si>
  <si>
    <t>L36016</t>
  </si>
  <si>
    <t>S01956</t>
  </si>
  <si>
    <t>S02050</t>
  </si>
  <si>
    <t>CONSTANT OUMA EGESA</t>
  </si>
  <si>
    <t>CYPRIAN OTUNDO MAKORI</t>
  </si>
  <si>
    <t>FELIX OMONDI ODHIAMBO</t>
  </si>
  <si>
    <t>EQUITY BANK KENYA LTD</t>
  </si>
  <si>
    <t>JACKLINE JEROP</t>
  </si>
  <si>
    <t>L35972</t>
  </si>
  <si>
    <t>L35559</t>
  </si>
  <si>
    <t>L35950</t>
  </si>
  <si>
    <t>ELVIS BWIRE</t>
  </si>
  <si>
    <t>L35941</t>
  </si>
  <si>
    <t>L36014</t>
  </si>
  <si>
    <t>L35999</t>
  </si>
  <si>
    <t>L35983</t>
  </si>
  <si>
    <t>L35931</t>
  </si>
  <si>
    <t>AMOS KIPNGETICH</t>
  </si>
  <si>
    <t>L36048</t>
  </si>
  <si>
    <t>SERAH MUENI BOMAN</t>
  </si>
  <si>
    <t>DISMUS OKINDO</t>
  </si>
  <si>
    <t>L36055</t>
  </si>
  <si>
    <t>SAMMY KILIMO KIPLOMERLY</t>
  </si>
  <si>
    <t>KHAMIS ODHIAMBO</t>
  </si>
  <si>
    <t>SAMSON PARIKEN KIROKU</t>
  </si>
  <si>
    <t>ELIJAH KIPTOO CHUMBA</t>
  </si>
  <si>
    <t>L36052</t>
  </si>
  <si>
    <t>L35928</t>
  </si>
  <si>
    <t>S02159</t>
  </si>
  <si>
    <t>L36045</t>
  </si>
  <si>
    <t>S02166</t>
  </si>
  <si>
    <t>MARGARET ABIGAEL</t>
  </si>
  <si>
    <t>DUNCAN MUFIRIA NDUNGU</t>
  </si>
  <si>
    <t>WELLINGTONE MASAKU KIOKO</t>
  </si>
  <si>
    <t>MICHAEL MURIMI NJOGOO</t>
  </si>
  <si>
    <t>EMMANUEL MUTHONI MUGAMBI</t>
  </si>
  <si>
    <t>ADEN OSMAN OMAR</t>
  </si>
  <si>
    <t>HELLEN NAFULA OKUMU</t>
  </si>
  <si>
    <t>WILLIS SAMWEL OKOTH</t>
  </si>
  <si>
    <t>SIMON BARASA MASIKA</t>
  </si>
  <si>
    <t>KELVIN KIPTOO</t>
  </si>
  <si>
    <t>ISAAC WAMBUGU WANYIRI</t>
  </si>
  <si>
    <t>L35869</t>
  </si>
  <si>
    <t>L36029</t>
  </si>
  <si>
    <t>S020132</t>
  </si>
  <si>
    <t>L34180</t>
  </si>
  <si>
    <t>L36000</t>
  </si>
  <si>
    <t>L36011</t>
  </si>
  <si>
    <t>L36061</t>
  </si>
  <si>
    <t>L35799</t>
  </si>
  <si>
    <t>L36063</t>
  </si>
  <si>
    <t>L36057</t>
  </si>
  <si>
    <t>CHRISTINE MALI MWANIKI</t>
  </si>
  <si>
    <t>DANIEL MUNYAO MUTUA</t>
  </si>
  <si>
    <t>L36017</t>
  </si>
  <si>
    <t>S02120</t>
  </si>
  <si>
    <t>OLOO SYLVESTER EDWIN</t>
  </si>
  <si>
    <t>L20761</t>
  </si>
  <si>
    <t>S00514</t>
  </si>
  <si>
    <t>WILLINGTON KIPRUTO KOECH</t>
  </si>
  <si>
    <t>CYRUS KIPTOO TUM</t>
  </si>
  <si>
    <t>MOHAMED MBARAK</t>
  </si>
  <si>
    <t>LIVINGSTONE MWAKIO MGHANGA</t>
  </si>
  <si>
    <t>PAUL MBWAGA</t>
  </si>
  <si>
    <t>LODRICK NDUNDE BALABALA</t>
  </si>
  <si>
    <t>L35994</t>
  </si>
  <si>
    <t>S02048</t>
  </si>
  <si>
    <t>L34653</t>
  </si>
  <si>
    <t>L36030</t>
  </si>
  <si>
    <t>S02162</t>
  </si>
  <si>
    <t>L35639</t>
  </si>
  <si>
    <t>MAUREEN MWASIA</t>
  </si>
  <si>
    <t>OMAR GAWAWA DIRIVO</t>
  </si>
  <si>
    <t>MOSES KAYIANKA LESANYA</t>
  </si>
  <si>
    <t>L36104</t>
  </si>
  <si>
    <t>S00958</t>
  </si>
  <si>
    <t>L35294</t>
  </si>
  <si>
    <t>PETER MARWA GHATI</t>
  </si>
  <si>
    <t>SHARON MORAA MAKONE</t>
  </si>
  <si>
    <t>MICHAEL SIFUNA</t>
  </si>
  <si>
    <t>PATRICK OMWOYO</t>
  </si>
  <si>
    <t>L36106</t>
  </si>
  <si>
    <t>S02145</t>
  </si>
  <si>
    <t>L36098</t>
  </si>
  <si>
    <t>L36103</t>
  </si>
  <si>
    <t>L35893</t>
  </si>
  <si>
    <t>S00670</t>
  </si>
  <si>
    <t>CHARLES KIRIMA GITHEGI</t>
  </si>
  <si>
    <t>PURITY MUTANU PENDA</t>
  </si>
  <si>
    <t>WYCLIFFE OMONDI ODHIAMBO</t>
  </si>
  <si>
    <t>L36043</t>
  </si>
  <si>
    <t>L36025</t>
  </si>
  <si>
    <t>HAGGAI  WANJALA MUTAI</t>
  </si>
  <si>
    <t>RACHAEL NYAMBURA</t>
  </si>
  <si>
    <t>ISAAC RUNGAI GITHINJI</t>
  </si>
  <si>
    <t>KENNEDY OCHIENG OMONDI</t>
  </si>
  <si>
    <t>PKI</t>
  </si>
  <si>
    <t>PAUL MWEGA THINGURI</t>
  </si>
  <si>
    <t>ERIC KIDWARO ODENDO</t>
  </si>
  <si>
    <t>JOHN MAXWELL</t>
  </si>
  <si>
    <t>STEPHEN OBIEWA</t>
  </si>
  <si>
    <t>L36094</t>
  </si>
  <si>
    <t>PATRICK KAVUU</t>
  </si>
  <si>
    <t>MICHELLE BONARERI MACHANA</t>
  </si>
  <si>
    <t>MOSES WAFULA MURENYI</t>
  </si>
  <si>
    <t>CHARLES TETU KANYARU</t>
  </si>
  <si>
    <t>L35979</t>
  </si>
  <si>
    <t>L36049</t>
  </si>
  <si>
    <t>MERCY MATUM</t>
  </si>
  <si>
    <t>L36100</t>
  </si>
  <si>
    <t>L36082</t>
  </si>
  <si>
    <t>L36112</t>
  </si>
  <si>
    <t>S02163</t>
  </si>
  <si>
    <t>L29926</t>
  </si>
  <si>
    <t>L35908</t>
  </si>
  <si>
    <t>L36085</t>
  </si>
  <si>
    <t>L36116</t>
  </si>
  <si>
    <t>L36013</t>
  </si>
  <si>
    <t>KENNEDY OBONDO OSODO</t>
  </si>
  <si>
    <t>BRUNO ORANGA ADUMA</t>
  </si>
  <si>
    <t>DERICK CALEB OMOLO</t>
  </si>
  <si>
    <t>L36034</t>
  </si>
  <si>
    <t>L35271</t>
  </si>
  <si>
    <t>L35887</t>
  </si>
  <si>
    <t>L35974</t>
  </si>
  <si>
    <t>L36009</t>
  </si>
  <si>
    <t>L36071</t>
  </si>
  <si>
    <t>BRIAN ODUOR</t>
  </si>
  <si>
    <t>RAYMOND OLUOCH OTIENO</t>
  </si>
  <si>
    <t>MAURICE OMONDI GUTI</t>
  </si>
  <si>
    <t>ALICE ATIENO JUMA</t>
  </si>
  <si>
    <t>DENNIS KARIUKI MAINA</t>
  </si>
  <si>
    <t>AFRICAN CAPITAL LTD</t>
  </si>
  <si>
    <t>LAIKIPIA COUNTY</t>
  </si>
  <si>
    <t>L36095</t>
  </si>
  <si>
    <t>L36105</t>
  </si>
  <si>
    <t>L36012</t>
  </si>
  <si>
    <t>ALICE MUINGO</t>
  </si>
  <si>
    <t>L36125</t>
  </si>
  <si>
    <t>L34456</t>
  </si>
  <si>
    <t>AUGUSTUS MALUKI</t>
  </si>
  <si>
    <t>L36131</t>
  </si>
  <si>
    <t>RUTH WAINAINA</t>
  </si>
  <si>
    <t>SARAH MUTHONI</t>
  </si>
  <si>
    <t>JOHN JUMA MADERU</t>
  </si>
  <si>
    <t>IRENE CHEMUTAI</t>
  </si>
  <si>
    <t>SALOME GICHUHO</t>
  </si>
  <si>
    <t>FRANCIS ONDICHO MOTIRI</t>
  </si>
  <si>
    <t>JOSPHINE MWENI MAITHA</t>
  </si>
  <si>
    <t>ALPHONSE OLAJE</t>
  </si>
  <si>
    <t>L36066</t>
  </si>
  <si>
    <t>S020156</t>
  </si>
  <si>
    <t>L36121</t>
  </si>
  <si>
    <t>L36019</t>
  </si>
  <si>
    <t>S020138</t>
  </si>
  <si>
    <t>S00857</t>
  </si>
  <si>
    <t>L36087</t>
  </si>
  <si>
    <t>L36126</t>
  </si>
  <si>
    <t>AMOS MUTUKU</t>
  </si>
  <si>
    <t>EVANS CHERUIYOT</t>
  </si>
  <si>
    <t>MICHAEL MAEKA MAKAU</t>
  </si>
  <si>
    <t>L29120</t>
  </si>
  <si>
    <t>ALFRED NJERU NYAGA</t>
  </si>
  <si>
    <t>WILLIAM KAMUNYU</t>
  </si>
  <si>
    <t>L23874</t>
  </si>
  <si>
    <t>L35918</t>
  </si>
  <si>
    <t>SYDNEY MUHINDI</t>
  </si>
  <si>
    <t>FEISAL ABDULLAH HAJJI</t>
  </si>
  <si>
    <t>GODFREY MBARA OTIENO</t>
  </si>
  <si>
    <t>LINET ATIENO</t>
  </si>
  <si>
    <t>HIRAM MUTUNGI MURIMI</t>
  </si>
  <si>
    <t>JOYCE NAKITO</t>
  </si>
  <si>
    <t>HELLEN NYIVA MUNYAO</t>
  </si>
  <si>
    <t>LAURENT RIGHA LENJO</t>
  </si>
  <si>
    <t>VYLEIN ALUOCH OSUMBA</t>
  </si>
  <si>
    <t>NZUKI CHARLES KOMU</t>
  </si>
  <si>
    <t>MOHAMED ABDULLAH DUBOW</t>
  </si>
  <si>
    <t>JOSELINE WANYONYI</t>
  </si>
  <si>
    <t>DAYOW ALI</t>
  </si>
  <si>
    <t>L35991</t>
  </si>
  <si>
    <t>L36127</t>
  </si>
  <si>
    <t>S02168</t>
  </si>
  <si>
    <t>L36018</t>
  </si>
  <si>
    <t>L36070</t>
  </si>
  <si>
    <t>L36162</t>
  </si>
  <si>
    <t>L36159</t>
  </si>
  <si>
    <t>L36178</t>
  </si>
  <si>
    <t>S003348</t>
  </si>
  <si>
    <t>JAMES NAKALI</t>
  </si>
  <si>
    <t>ALEX KIPYEGON KIPTOO</t>
  </si>
  <si>
    <t>DANIEL MUSYIMI</t>
  </si>
  <si>
    <t>DAN OWINO OKOTH</t>
  </si>
  <si>
    <t>THOMAS MACHUKI</t>
  </si>
  <si>
    <t>KENNEDY LUKWILI WEKUKE</t>
  </si>
  <si>
    <t>DAVID MUGAMBI MWANIKI</t>
  </si>
  <si>
    <t>OSMAN ABDUBA CHECHENE</t>
  </si>
  <si>
    <t>L36144</t>
  </si>
  <si>
    <t>L33652</t>
  </si>
  <si>
    <t>L36193</t>
  </si>
  <si>
    <t>S00168</t>
  </si>
  <si>
    <t>L36145</t>
  </si>
  <si>
    <t>L36165</t>
  </si>
  <si>
    <t>S01513</t>
  </si>
  <si>
    <t>L36192</t>
  </si>
  <si>
    <t>DHADHO JOEL YARO</t>
  </si>
  <si>
    <t>MAXWELL MAGETO</t>
  </si>
  <si>
    <t>AUSTINE JOSHUA JUMA</t>
  </si>
  <si>
    <t>L36194</t>
  </si>
  <si>
    <t>L36155</t>
  </si>
  <si>
    <t>S02089</t>
  </si>
  <si>
    <t>L36167</t>
  </si>
  <si>
    <t>FEN AKUMU OCHIENG</t>
  </si>
  <si>
    <t>RUTH WAMBARA KOIMBURI</t>
  </si>
  <si>
    <t>S01948</t>
  </si>
  <si>
    <t>L36195</t>
  </si>
  <si>
    <t>BENNA ATIENO</t>
  </si>
  <si>
    <t>JAPHET RONO</t>
  </si>
  <si>
    <t>NAOMI KHAYONGO</t>
  </si>
  <si>
    <t>L36168</t>
  </si>
  <si>
    <t>S00263</t>
  </si>
  <si>
    <t>SCOLASTIC NELIMA WANJALA</t>
  </si>
  <si>
    <t>L35978</t>
  </si>
  <si>
    <t>S02148</t>
  </si>
  <si>
    <t>ANN WAIRIMU</t>
  </si>
  <si>
    <t>MURUNGANO SACCO</t>
  </si>
  <si>
    <t>JOY FLORAH ATSINGA ETEMESI</t>
  </si>
  <si>
    <t>JOSHUA JOSEPH</t>
  </si>
  <si>
    <t>L36093</t>
  </si>
  <si>
    <t>L35980</t>
  </si>
  <si>
    <t>SHEM WAMBUA NZEKI</t>
  </si>
  <si>
    <t>L36163</t>
  </si>
  <si>
    <t>S02178</t>
  </si>
  <si>
    <t>MUSAMULI WAKESHO</t>
  </si>
  <si>
    <t>ODERO VICTOR ODEDEH</t>
  </si>
  <si>
    <t>KEVIN BUHOYA BUSIEKA</t>
  </si>
  <si>
    <t>NGETICH KIBET JOHNSON</t>
  </si>
  <si>
    <t>JAMES MURIUKI MICEKA</t>
  </si>
  <si>
    <t xml:space="preserve">QUINTO Ayieko </t>
  </si>
  <si>
    <t>L36154</t>
  </si>
  <si>
    <t>L36177</t>
  </si>
  <si>
    <t>S02134</t>
  </si>
  <si>
    <t>L36202</t>
  </si>
  <si>
    <t>L36212</t>
  </si>
  <si>
    <t>L33635</t>
  </si>
  <si>
    <t>CHARLES MAREGA PETER</t>
  </si>
  <si>
    <t>ALI ARESS SHOME</t>
  </si>
  <si>
    <t>L36203</t>
  </si>
  <si>
    <t>L36217</t>
  </si>
  <si>
    <t>KATAMPE KUYIONI</t>
  </si>
  <si>
    <t>L36190</t>
  </si>
  <si>
    <t>S02077</t>
  </si>
  <si>
    <t>CHRISTINE MALI MAKAU</t>
  </si>
  <si>
    <t>WINFRED NDUTA</t>
  </si>
  <si>
    <t>VINCENT AROCH OPWAR</t>
  </si>
  <si>
    <t>ABDALLAH IMBUNDU MERAB</t>
  </si>
  <si>
    <t>AUGUSTINE SIMIYU WANYONYI</t>
  </si>
  <si>
    <t>SHARON AWUOR JABUYA</t>
  </si>
  <si>
    <t>DICKSON KIPRUTO</t>
  </si>
  <si>
    <t>L36226</t>
  </si>
  <si>
    <t>L36228</t>
  </si>
  <si>
    <t>S02151</t>
  </si>
  <si>
    <t>L36250</t>
  </si>
  <si>
    <t>NICHOLAS KIPNGENO TOWETT</t>
  </si>
  <si>
    <t>OOP</t>
  </si>
  <si>
    <t>SAMUEL KINYWA GITHIU</t>
  </si>
  <si>
    <t>KENNETH OKOTH ADOYO</t>
  </si>
  <si>
    <t>BELVINE NASIMIYU WEKESA</t>
  </si>
  <si>
    <t>L36207</t>
  </si>
  <si>
    <t>L36247</t>
  </si>
  <si>
    <t>L36214</t>
  </si>
  <si>
    <t>L36251</t>
  </si>
  <si>
    <t>ALEXIOUS MUTUKU</t>
  </si>
  <si>
    <t>JOHN KILUYI MANSON</t>
  </si>
  <si>
    <t>KWFT</t>
  </si>
  <si>
    <t>HERINE ANYIM</t>
  </si>
  <si>
    <t>GIDEON ANGUNZA OCHANGO</t>
  </si>
  <si>
    <t>ZENKA</t>
  </si>
  <si>
    <t>DIANAH CHEBET</t>
  </si>
  <si>
    <t>LOCKBX</t>
  </si>
  <si>
    <t>L36075</t>
  </si>
  <si>
    <t>S02138</t>
  </si>
  <si>
    <t>L36005</t>
  </si>
  <si>
    <t>IRINE AWOUR</t>
  </si>
  <si>
    <t>OCHIENG A STEPHEN</t>
  </si>
  <si>
    <t>ONESMUS KIPROTICH CHERUIYOT</t>
  </si>
  <si>
    <t>CALEB KIPRONO LAGAT</t>
  </si>
  <si>
    <t>L36229</t>
  </si>
  <si>
    <t>L36238</t>
  </si>
  <si>
    <t>NELLY KATHAMBI</t>
  </si>
  <si>
    <t>L36249</t>
  </si>
  <si>
    <t>VIOLET WAKESHO</t>
  </si>
  <si>
    <t>ANNE WANJIRA ICHAHURIAH</t>
  </si>
  <si>
    <t>GREGORY MULUTA</t>
  </si>
  <si>
    <t>L35900</t>
  </si>
  <si>
    <t>S02139</t>
  </si>
  <si>
    <t>L36248</t>
  </si>
  <si>
    <t>JARA OMAR MARO</t>
  </si>
  <si>
    <t>ABDIQADIR HUSSEN WAGACHA MBUTU</t>
  </si>
  <si>
    <t>LANDS</t>
  </si>
  <si>
    <t>DAVIS AYIEGO</t>
  </si>
  <si>
    <t>JOSPHAT  MWANIKI MAHITO</t>
  </si>
  <si>
    <t>NIVIAH OTIENO ONGARO</t>
  </si>
  <si>
    <t>BRRON OTIENO ODUNGA</t>
  </si>
  <si>
    <t>JOMO BECKAH ONYANCHA</t>
  </si>
  <si>
    <t>SAMUEL KIPROTICH TAURUS</t>
  </si>
  <si>
    <t>DAVID KIPTROTICH CHEBET</t>
  </si>
  <si>
    <t>MWANAIDI MAINGI</t>
  </si>
  <si>
    <t>CHRISTOPHER GREGORY OGALLO</t>
  </si>
  <si>
    <t>ESTHER SIRENGO</t>
  </si>
  <si>
    <t>DAVID KAMAU</t>
  </si>
  <si>
    <t>S00497</t>
  </si>
  <si>
    <t>S00990</t>
  </si>
  <si>
    <t>WINNIE NDUTA WAWERU</t>
  </si>
  <si>
    <t>S00582</t>
  </si>
  <si>
    <t>S01930</t>
  </si>
  <si>
    <t>S00262</t>
  </si>
  <si>
    <t>L36257</t>
  </si>
  <si>
    <t>L36221</t>
  </si>
  <si>
    <t>L35963</t>
  </si>
  <si>
    <t>L36272</t>
  </si>
  <si>
    <t>L36259</t>
  </si>
  <si>
    <t>l36288</t>
  </si>
  <si>
    <t>L27255</t>
  </si>
  <si>
    <t>CHRIS WANYAMA CHEBOKHA</t>
  </si>
  <si>
    <t>SOLOMON MAYIANI KUKEI</t>
  </si>
  <si>
    <t>GABRIEL AMISI MOKONO</t>
  </si>
  <si>
    <t>JACK OMONDI AYIERA</t>
  </si>
  <si>
    <t>EVANS IKABWENYIT WABWIRE</t>
  </si>
  <si>
    <t>EDWIN MUCHIRI NDWIGA</t>
  </si>
  <si>
    <t>DENNIS WAMBUA KILOMBE</t>
  </si>
  <si>
    <t>ABRAHAM ERUKON BENARD</t>
  </si>
  <si>
    <t>ONESMUS MUNYAO MUTISO</t>
  </si>
  <si>
    <t>NELSON ANYASI MALAHA</t>
  </si>
  <si>
    <t>L36262</t>
  </si>
  <si>
    <t>FRANKLINE MAWIRA KABURU</t>
  </si>
  <si>
    <t>L36294</t>
  </si>
  <si>
    <t>L36293</t>
  </si>
  <si>
    <t>VIVIAN FEITZ NJERI</t>
  </si>
  <si>
    <t>LINET ATIENO OLUOCH</t>
  </si>
  <si>
    <t>L36300</t>
  </si>
  <si>
    <t xml:space="preserve">ALEX OTIENO ONG'OLLA </t>
  </si>
  <si>
    <t>ELIJAH KIPLAGAT</t>
  </si>
  <si>
    <t>PATRICK TAME ONJORO</t>
  </si>
  <si>
    <t>SHEILAH CHEPKORIR KORIR</t>
  </si>
  <si>
    <t xml:space="preserve">CHEBET DAVID KIPROTICH </t>
  </si>
  <si>
    <t>DANIEL NYAMAI MULULU</t>
  </si>
  <si>
    <t>BOVINCE ODHIAMBO</t>
  </si>
  <si>
    <t>JACOB LEWATUCHUM</t>
  </si>
  <si>
    <t>SAMSON SARUNI</t>
  </si>
  <si>
    <t>EMILLIAN BANDI MWENDO</t>
  </si>
  <si>
    <t>JACKSON IGANZA NDAMA</t>
  </si>
  <si>
    <t>MUSUNDI NABIRANDA</t>
  </si>
  <si>
    <t>DAVID MBUGUA</t>
  </si>
  <si>
    <t>JOHN PAUL</t>
  </si>
  <si>
    <t>NANCY MVOYI</t>
  </si>
  <si>
    <t>MWANAKOMBO RASHID KIGOTI</t>
  </si>
  <si>
    <t>DANIEL KENO NYAMACHE</t>
  </si>
  <si>
    <t>ALLAN NJANGI MBUGI</t>
  </si>
  <si>
    <t>VINCENT KYALO NDELEVA</t>
  </si>
  <si>
    <t>VICTOR KIPLIMO KIPKEU</t>
  </si>
  <si>
    <t>KEPHA OTIENO OWITI</t>
  </si>
  <si>
    <t>TITUS GIATHI MUHIA</t>
  </si>
  <si>
    <t>PAUL OMONDI OKOTH</t>
  </si>
  <si>
    <t>CORNELIUS KIPLIMO</t>
  </si>
  <si>
    <t>SAMSON NYOIKE MAINA</t>
  </si>
  <si>
    <t>EVELYN ANGAYWA</t>
  </si>
  <si>
    <t>JOSEPH WAWERU KURU</t>
  </si>
  <si>
    <t>CHARLES MAINA MWANGI</t>
  </si>
  <si>
    <t>FIDEL ONKEO NYAPENI</t>
  </si>
  <si>
    <t>CHARLES MBIYUH NJUGUNA</t>
  </si>
  <si>
    <t>KEVIN GAKINYA MUHOHO</t>
  </si>
  <si>
    <t>L36146</t>
  </si>
  <si>
    <t>L36151</t>
  </si>
  <si>
    <t>L36128</t>
  </si>
  <si>
    <t>L36174</t>
  </si>
  <si>
    <t>L36222</t>
  </si>
  <si>
    <t>L36210</t>
  </si>
  <si>
    <t>L34182</t>
  </si>
  <si>
    <t>L36205</t>
  </si>
  <si>
    <t>L36278</t>
  </si>
  <si>
    <t>S02149</t>
  </si>
  <si>
    <t>L36215</t>
  </si>
  <si>
    <t>L36232</t>
  </si>
  <si>
    <t>L33295</t>
  </si>
  <si>
    <t>L35075</t>
  </si>
  <si>
    <t>L36307</t>
  </si>
  <si>
    <t>L36313</t>
  </si>
  <si>
    <t>L36321</t>
  </si>
  <si>
    <t>L36303</t>
  </si>
  <si>
    <t>L36337</t>
  </si>
  <si>
    <t>L36317</t>
  </si>
  <si>
    <t>L34628</t>
  </si>
  <si>
    <t>S02187</t>
  </si>
  <si>
    <t>L36329</t>
  </si>
  <si>
    <t>L36111</t>
  </si>
  <si>
    <t>L36363</t>
  </si>
  <si>
    <t>L36345</t>
  </si>
  <si>
    <t>L36314</t>
  </si>
  <si>
    <t>L36141</t>
  </si>
  <si>
    <t>L36267</t>
  </si>
  <si>
    <t>L36364</t>
  </si>
  <si>
    <t>L36365</t>
  </si>
  <si>
    <t>L36366</t>
  </si>
  <si>
    <t>L36331</t>
  </si>
  <si>
    <t>S00383</t>
  </si>
  <si>
    <t>L36074</t>
  </si>
  <si>
    <t>L36113</t>
  </si>
  <si>
    <t>L36158</t>
  </si>
  <si>
    <t>L21922</t>
  </si>
  <si>
    <t>L08430</t>
  </si>
  <si>
    <t>L36181</t>
  </si>
  <si>
    <t>L36287</t>
  </si>
  <si>
    <t>L35832</t>
  </si>
  <si>
    <t>L36269</t>
  </si>
  <si>
    <t xml:space="preserve">MACHAKOS </t>
  </si>
  <si>
    <t>MARY DAMARIS SALIM</t>
  </si>
  <si>
    <t>L36328</t>
  </si>
  <si>
    <t>SERAH MUTHONI</t>
  </si>
  <si>
    <t>L33266</t>
  </si>
  <si>
    <t>L36306</t>
  </si>
  <si>
    <t>L36341</t>
  </si>
  <si>
    <t>L36343</t>
  </si>
  <si>
    <t>IVY ATIENO</t>
  </si>
  <si>
    <t>L36309</t>
  </si>
  <si>
    <t>LINDA KANANU MBURU</t>
  </si>
  <si>
    <t>GEORGE LETEIPA</t>
  </si>
  <si>
    <t>MARTIN NAMAYI</t>
  </si>
  <si>
    <t>RAEL OGUTU</t>
  </si>
  <si>
    <t>PETER MABUKA MARUTHI</t>
  </si>
  <si>
    <t>ERICK BONAYA KOMORA</t>
  </si>
  <si>
    <t>DOMINIC LANGAT</t>
  </si>
  <si>
    <t>MERCY ACHOTE</t>
  </si>
  <si>
    <t>LYDIA NYAGUTHII</t>
  </si>
  <si>
    <t>SAMWEL NJOKA KINYUA</t>
  </si>
  <si>
    <t>NOOR MOHAMED ABDI</t>
  </si>
  <si>
    <t>GEORGE WAMAI GICHURU</t>
  </si>
  <si>
    <t>L36385</t>
  </si>
  <si>
    <t>L36372</t>
  </si>
  <si>
    <t>S02190</t>
  </si>
  <si>
    <t>L36354</t>
  </si>
  <si>
    <t>L36382</t>
  </si>
  <si>
    <t>S01211</t>
  </si>
  <si>
    <t>L36404</t>
  </si>
  <si>
    <t>L36407</t>
  </si>
  <si>
    <t>DAHIR ABDIRAHMAN</t>
  </si>
  <si>
    <t>L36277</t>
  </si>
  <si>
    <t>JOSEPH WAITHAKA</t>
  </si>
  <si>
    <t>EMMY JEPTUM KIPKOSGEI</t>
  </si>
  <si>
    <t>L36396</t>
  </si>
  <si>
    <t>MERCYLINE NANGILA WABOMBA</t>
  </si>
  <si>
    <t>EDWIN JAPHETH OWINO</t>
  </si>
  <si>
    <t>PAMELA MINYOSO DEYIE</t>
  </si>
  <si>
    <t>VINLAY OGEGA MOEMI</t>
  </si>
  <si>
    <t>POLICE</t>
  </si>
  <si>
    <t>PRUDENT</t>
  </si>
  <si>
    <t>kitui</t>
  </si>
  <si>
    <t>JAFARI CREDIT LTD</t>
  </si>
  <si>
    <t>FAITH MWIKALI</t>
  </si>
  <si>
    <t>LIBERTY</t>
  </si>
  <si>
    <t>MICHELLE WAMALWA</t>
  </si>
  <si>
    <t>UNIFI CREDIT LTD</t>
  </si>
  <si>
    <t>L36260</t>
  </si>
  <si>
    <t>L36335</t>
  </si>
  <si>
    <t>L35905</t>
  </si>
  <si>
    <t>L35803</t>
  </si>
  <si>
    <t>L36186</t>
  </si>
  <si>
    <t>L36185</t>
  </si>
  <si>
    <t>L34475</t>
  </si>
  <si>
    <t>L36310</t>
  </si>
  <si>
    <t>L36322</t>
  </si>
  <si>
    <t>HELLEN MUNYIVA MUNYAO</t>
  </si>
  <si>
    <t>ODHIAMBO DUNCAN AREGO</t>
  </si>
  <si>
    <t>TERESA WANGECHI</t>
  </si>
  <si>
    <t>HARISSON OWINO</t>
  </si>
  <si>
    <t>L36401</t>
  </si>
  <si>
    <t>S01434</t>
  </si>
  <si>
    <t>ANNET AMASE ETYANG</t>
  </si>
  <si>
    <t>ABDALLA SAID KOMORA</t>
  </si>
  <si>
    <t>L36411</t>
  </si>
  <si>
    <t>CAROLINE MUTUKU</t>
  </si>
  <si>
    <t>SUSAN ATIENO OUMA</t>
  </si>
  <si>
    <t>L36424</t>
  </si>
  <si>
    <t>S02199</t>
  </si>
  <si>
    <t>KENNEDY WAMBUA MAITHYA</t>
  </si>
  <si>
    <t>MULISHO ISSA ADHAN</t>
  </si>
  <si>
    <t>L36426</t>
  </si>
  <si>
    <t>L22194</t>
  </si>
  <si>
    <t>KENNEDY OMONDI MBARA</t>
  </si>
  <si>
    <t>DARREL MUGA</t>
  </si>
  <si>
    <t>BONAYA GALUGALU</t>
  </si>
  <si>
    <t>S01186</t>
  </si>
  <si>
    <t>ALEX MURIUKI MBABU</t>
  </si>
  <si>
    <t>MOHAMED OMAR HASSAN</t>
  </si>
  <si>
    <t>L36445</t>
  </si>
  <si>
    <t>L36443</t>
  </si>
  <si>
    <t>JOSEPH NJOROGE THURE</t>
  </si>
  <si>
    <t>EUGENE OMBWAYA</t>
  </si>
  <si>
    <t>TIBERIUS CHARLES NYAKWAKA</t>
  </si>
  <si>
    <t>L36375</t>
  </si>
  <si>
    <t>L36451</t>
  </si>
  <si>
    <t>L36117</t>
  </si>
  <si>
    <t>LUCIA MUTUA</t>
  </si>
  <si>
    <t>DENNIS NJIRU</t>
  </si>
  <si>
    <t>JARED OUMA NYANDERE</t>
  </si>
  <si>
    <t>ISMAEL BUSAKA</t>
  </si>
  <si>
    <t>ANDERSON MWANGI  NDEGWA</t>
  </si>
  <si>
    <t>BENSON MUTINDA MUTHAMA</t>
  </si>
  <si>
    <t>MARSHEL ALIMASA AMIANI</t>
  </si>
  <si>
    <t>BOCHA ABDULLAHI MOHAMED</t>
  </si>
  <si>
    <t>EMMA OGOLA OMOLO</t>
  </si>
  <si>
    <t>L36400</t>
  </si>
  <si>
    <t>L36403</t>
  </si>
  <si>
    <t>L36370</t>
  </si>
  <si>
    <t>VELMA MUNYOLO</t>
  </si>
  <si>
    <t>L36398</t>
  </si>
  <si>
    <t>Domitila loisi</t>
  </si>
  <si>
    <t>L36386</t>
  </si>
  <si>
    <t>CHARLES MUTISO</t>
  </si>
  <si>
    <t>LILIAN MATI</t>
  </si>
  <si>
    <t>L36361</t>
  </si>
  <si>
    <t>L36406</t>
  </si>
  <si>
    <t>EVERLYNE KAMEME</t>
  </si>
  <si>
    <t>L36439</t>
  </si>
  <si>
    <t>L36444</t>
  </si>
  <si>
    <t>MIRRIAM NGONYI</t>
  </si>
  <si>
    <t>L36448</t>
  </si>
  <si>
    <t>L36394</t>
  </si>
  <si>
    <t>CHARLES CHACHA KIMWANA</t>
  </si>
  <si>
    <t>L36347</t>
  </si>
  <si>
    <t>S196312</t>
  </si>
  <si>
    <t>L36486</t>
  </si>
  <si>
    <t>STEWARD OTIENO OPIYO</t>
  </si>
  <si>
    <t>MOUREEN WACHIRA</t>
  </si>
  <si>
    <t>IAN MUNGE WANGUI</t>
  </si>
  <si>
    <t>CALEB OBED OBWOGE</t>
  </si>
  <si>
    <t>PLATINUM, AFRICAN CAPITAL AND NACICCO</t>
  </si>
  <si>
    <t>L36425</t>
  </si>
  <si>
    <t>L36497</t>
  </si>
  <si>
    <t>S02204</t>
  </si>
  <si>
    <t>L36490</t>
  </si>
  <si>
    <t>L36512</t>
  </si>
  <si>
    <t>NELSON HEBRON TELEWA</t>
  </si>
  <si>
    <t>L36503</t>
  </si>
  <si>
    <t xml:space="preserve">CHARLES WANGARI </t>
  </si>
  <si>
    <t>L36500</t>
  </si>
  <si>
    <t>MOHAMED GODON</t>
  </si>
  <si>
    <t>JOHN MWETU</t>
  </si>
  <si>
    <t>SIMON OPATI</t>
  </si>
  <si>
    <t>WINNIE OWUOR</t>
  </si>
  <si>
    <t>KEVIN OCHIENG ODHIAMBO</t>
  </si>
  <si>
    <t>MARISELLASTELLA NYANGATE</t>
  </si>
  <si>
    <t>S00250</t>
  </si>
  <si>
    <t>MOUREEN WAYELA  MASAI</t>
  </si>
  <si>
    <t>HELA CAPITAL</t>
  </si>
  <si>
    <t>BERNARD RAMOYA ACHOLA</t>
  </si>
  <si>
    <t xml:space="preserve">PLATINUM   </t>
  </si>
  <si>
    <t>BETTLINE OSENO</t>
  </si>
  <si>
    <t>JOSPHAT KIPRUTO BUSIENEI</t>
  </si>
  <si>
    <t>L36513</t>
  </si>
  <si>
    <t>L36367</t>
  </si>
  <si>
    <t>S02111</t>
  </si>
  <si>
    <t>L36515</t>
  </si>
  <si>
    <t>S02208</t>
  </si>
  <si>
    <t>L36360</t>
  </si>
  <si>
    <t>L36510</t>
  </si>
  <si>
    <t>S02173</t>
  </si>
  <si>
    <t>JOYCE ATIENO</t>
  </si>
  <si>
    <t>JOHNSTONE KIMUTAI TANUI</t>
  </si>
  <si>
    <t>JACKLYNE ALUMASA</t>
  </si>
  <si>
    <t>EVANS WANGILA WANYAMA</t>
  </si>
  <si>
    <t>L36554</t>
  </si>
  <si>
    <t>S02032</t>
  </si>
  <si>
    <t>L36538</t>
  </si>
  <si>
    <t>S02213</t>
  </si>
  <si>
    <t>ALVIN BARASA</t>
  </si>
  <si>
    <t>L36379</t>
  </si>
  <si>
    <t>DENNIS ASIAGO MORANG'A</t>
  </si>
  <si>
    <t>KEVIN MWABE ISAMBE</t>
  </si>
  <si>
    <t>JUDITH AKINYI</t>
  </si>
  <si>
    <t>KELVIN MAINA MURIUKI</t>
  </si>
  <si>
    <t>L36501</t>
  </si>
  <si>
    <t>L36534</t>
  </si>
  <si>
    <t>S02210</t>
  </si>
  <si>
    <t>SABAH ABDULRAZAQ NURU</t>
  </si>
  <si>
    <t>L36547</t>
  </si>
  <si>
    <t>S02215</t>
  </si>
  <si>
    <t>CYRUS OTIENO OBUYA</t>
  </si>
  <si>
    <t>URBANUS KIMANGA MUSYOKA</t>
  </si>
  <si>
    <t>L36559</t>
  </si>
  <si>
    <t>S1414</t>
  </si>
  <si>
    <t>L36562</t>
  </si>
  <si>
    <t>L36565</t>
  </si>
  <si>
    <t>KHISA KENNEDY</t>
  </si>
  <si>
    <t>DEBORAH MBULA MUANGE</t>
  </si>
  <si>
    <t>EVERLYNE KASYOKA JOSHUA</t>
  </si>
  <si>
    <t>NASRA ADAN HUSSEIN</t>
  </si>
  <si>
    <t>OTIENO WILLIS ODIWUOR</t>
  </si>
  <si>
    <t>ESTHER LAMWENYA</t>
  </si>
  <si>
    <t>SAMMY LUVONGA</t>
  </si>
  <si>
    <t>DAMARIS NDUKI SAMMY</t>
  </si>
  <si>
    <t>JACOB JUMA</t>
  </si>
  <si>
    <t>JANE ANYANGO</t>
  </si>
  <si>
    <t>JIM O CHACHA</t>
  </si>
  <si>
    <t>DAVID OTIENO</t>
  </si>
  <si>
    <t>BANCY NYAWIRA NDWIGAH</t>
  </si>
  <si>
    <t>KENNEDY WAGALLA</t>
  </si>
  <si>
    <t>OJWANG JAEL ADHIAMBO</t>
  </si>
  <si>
    <t>VOLENTER AUMA</t>
  </si>
  <si>
    <t>EZEKIEL OMONDI ONDITI</t>
  </si>
  <si>
    <t>PATRICK NGULI MULWA</t>
  </si>
  <si>
    <t>L36527</t>
  </si>
  <si>
    <t>S0219</t>
  </si>
  <si>
    <t>L36555</t>
  </si>
  <si>
    <t>S02194</t>
  </si>
  <si>
    <t>L36281</t>
  </si>
  <si>
    <t>L36575</t>
  </si>
  <si>
    <t>S00134</t>
  </si>
  <si>
    <t>L36569</t>
  </si>
  <si>
    <t>L36502</t>
  </si>
  <si>
    <t>L36568</t>
  </si>
  <si>
    <t>L36567</t>
  </si>
  <si>
    <t>S02136</t>
  </si>
  <si>
    <t>L36582</t>
  </si>
  <si>
    <t>L36573</t>
  </si>
  <si>
    <t>L36563</t>
  </si>
  <si>
    <t>L36581</t>
  </si>
  <si>
    <t>L36584</t>
  </si>
  <si>
    <t>TL0004</t>
  </si>
  <si>
    <t xml:space="preserve">HELLEN ROBI MAROA </t>
  </si>
  <si>
    <t>L36588</t>
  </si>
  <si>
    <t>L36544</t>
  </si>
  <si>
    <t>L36595</t>
  </si>
  <si>
    <t>S02202</t>
  </si>
  <si>
    <t>L36557</t>
  </si>
  <si>
    <t>MICKEY NJAU WAWEU</t>
  </si>
  <si>
    <t>MATERE ISAAC</t>
  </si>
  <si>
    <t>ERICK NYAIRO</t>
  </si>
  <si>
    <t>SARAH WAIRIMU</t>
  </si>
  <si>
    <t>PERIS MUTHONI KIRONJI</t>
  </si>
  <si>
    <t>ANNA VIATA MUKULO</t>
  </si>
  <si>
    <t>ELIZABETH WANGUI</t>
  </si>
  <si>
    <t>OCHIENG STEPHEN OKINYI</t>
  </si>
  <si>
    <t>WILLIAM ONYANDO OIGARA</t>
  </si>
  <si>
    <t>L36542</t>
  </si>
  <si>
    <t>S01729</t>
  </si>
  <si>
    <t>L36574</t>
  </si>
  <si>
    <t>S020133</t>
  </si>
  <si>
    <t>L36578</t>
  </si>
  <si>
    <t>L36540</t>
  </si>
  <si>
    <t>L36579</t>
  </si>
  <si>
    <t>S02214</t>
  </si>
  <si>
    <t>L36589</t>
  </si>
  <si>
    <t>S00580</t>
  </si>
  <si>
    <t>ANTONY KAMAU NJIHIA</t>
  </si>
  <si>
    <t>ROBA DIDO HASSAN</t>
  </si>
  <si>
    <t>L36612</t>
  </si>
  <si>
    <t>S00206</t>
  </si>
  <si>
    <t>DAN KIPROP KIPLAGAT</t>
  </si>
  <si>
    <t>LEAH OPIYO OKUTA</t>
  </si>
  <si>
    <t>EDWIN MAKONGO  MAKALALE</t>
  </si>
  <si>
    <t>LUKE KIPROP KETTER</t>
  </si>
  <si>
    <t>L36622</t>
  </si>
  <si>
    <t>L36629</t>
  </si>
  <si>
    <t>L36634</t>
  </si>
  <si>
    <t>L36010</t>
  </si>
  <si>
    <t>KEPHER OTIENDE</t>
  </si>
  <si>
    <t>ATHIAMBO KEVIN'S ATHIAMBO</t>
  </si>
  <si>
    <t>L36635</t>
  </si>
  <si>
    <t>S02220</t>
  </si>
  <si>
    <t>CLIFFORD OGINGA</t>
  </si>
  <si>
    <t>L36670</t>
  </si>
  <si>
    <t>EDWARD MAKENZI MUTINDA</t>
  </si>
  <si>
    <t>L36676</t>
  </si>
  <si>
    <t>BENSON ABUGA KUMENDA</t>
  </si>
  <si>
    <t>DOUGLAS ONYAMBU</t>
  </si>
  <si>
    <t>KEMBOI IRENE</t>
  </si>
  <si>
    <t>JOACHIM OYUGI</t>
  </si>
  <si>
    <t>LEONARD NYANKOBA</t>
  </si>
  <si>
    <t xml:space="preserve">MOURINE OTIENO </t>
  </si>
  <si>
    <t>BENSON MAYUNGA OYEMBA</t>
  </si>
  <si>
    <t>L36672</t>
  </si>
  <si>
    <t>JOSEPH WAMBUA KYALO</t>
  </si>
  <si>
    <t>S02219</t>
  </si>
  <si>
    <t>L36566</t>
  </si>
  <si>
    <t>L36296</t>
  </si>
  <si>
    <t>L36704</t>
  </si>
  <si>
    <t>L36713</t>
  </si>
  <si>
    <t>S02221</t>
  </si>
  <si>
    <t>MANDERA</t>
  </si>
  <si>
    <t>ANTONE ODONGO</t>
  </si>
  <si>
    <t>CHARLES ODUOR</t>
  </si>
  <si>
    <t>TIMOTHY MARUTI WANERA</t>
  </si>
  <si>
    <t>SHEM MONYENYE</t>
  </si>
  <si>
    <t>WILSON OKONDO ALANDO</t>
  </si>
  <si>
    <t>MOHAMED YUSSUF OSMAN</t>
  </si>
  <si>
    <t>ABDIRAHMAN BISHAR MOHAMED</t>
  </si>
  <si>
    <t>CHARLES MUNENE MBUBA</t>
  </si>
  <si>
    <t>ABDULLAHI ABDIRAHMAN ISMAIL</t>
  </si>
  <si>
    <t>ONESMUS MWANZIA MAINGI</t>
  </si>
  <si>
    <t>ONESMUS MUTUKU MULAA</t>
  </si>
  <si>
    <t>HUSSEIN ABDI HUSSEIN</t>
  </si>
  <si>
    <t>DANIEL MAINA MUGO</t>
  </si>
  <si>
    <t>JEREMIAH OCHIENG OTIENO</t>
  </si>
  <si>
    <t>HELB LOANS KENYA LTD</t>
  </si>
  <si>
    <t>L36625</t>
  </si>
  <si>
    <t>L36630</t>
  </si>
  <si>
    <t>L36476</t>
  </si>
  <si>
    <t>ELLY ONYANGO</t>
  </si>
  <si>
    <t>L36658</t>
  </si>
  <si>
    <t>DANIEL MBITI</t>
  </si>
  <si>
    <t>L34457</t>
  </si>
  <si>
    <t>GEORGE OGALO</t>
  </si>
  <si>
    <t>L36661</t>
  </si>
  <si>
    <t>L36607</t>
  </si>
  <si>
    <t>GRACE PAUL</t>
  </si>
  <si>
    <t>L36631</t>
  </si>
  <si>
    <t>BONIFACE KARIUKI</t>
  </si>
  <si>
    <t>L36637</t>
  </si>
  <si>
    <t>L36642</t>
  </si>
  <si>
    <t>L36673</t>
  </si>
  <si>
    <t>L36683</t>
  </si>
  <si>
    <t>DORCAS MALI</t>
  </si>
  <si>
    <t>L36610</t>
  </si>
  <si>
    <t>L36659</t>
  </si>
  <si>
    <t>L36399</t>
  </si>
  <si>
    <t>JUSTUS WEKESA</t>
  </si>
  <si>
    <t>KENNEDY MANYU</t>
  </si>
  <si>
    <t>COOP BANK AND HELA CREDIT</t>
  </si>
  <si>
    <t>L36700</t>
  </si>
  <si>
    <t>S02228</t>
  </si>
  <si>
    <t>L36702</t>
  </si>
  <si>
    <t>S00549</t>
  </si>
  <si>
    <t>SULEIMAN DAHIR HUSSEIN</t>
  </si>
  <si>
    <t>L36611</t>
  </si>
  <si>
    <t>ALEX KIPROTICH CHEPKURGOR</t>
  </si>
  <si>
    <t>DOMINIC GACHANJA MATIRI</t>
  </si>
  <si>
    <t>JOASH MOMANYI MATONDA</t>
  </si>
  <si>
    <t>JOSEPHINE ANYANGO OUMA</t>
  </si>
  <si>
    <t>SAMMY KIMURGOR ROTICH</t>
  </si>
  <si>
    <t>JOEL SIGEI</t>
  </si>
  <si>
    <t>MOHAMED MUSA ADAN</t>
  </si>
  <si>
    <t>RODGERS MASOLO WANAMBISI</t>
  </si>
  <si>
    <t>LUCY ADHIAMBO OGINGA</t>
  </si>
  <si>
    <t>MELODY INDUSA INGADULI</t>
  </si>
  <si>
    <t>DORCAS TARUS</t>
  </si>
  <si>
    <t>TREASURY</t>
  </si>
  <si>
    <t>L36677</t>
  </si>
  <si>
    <t>L36628</t>
  </si>
  <si>
    <t>L36669</t>
  </si>
  <si>
    <t>L36692</t>
  </si>
  <si>
    <t>Geoffrey soghona</t>
  </si>
  <si>
    <t>L36684</t>
  </si>
  <si>
    <t>L36464</t>
  </si>
  <si>
    <t>JULIET KANANU</t>
  </si>
  <si>
    <t>L36721</t>
  </si>
  <si>
    <t>SIMON OGWENO</t>
  </si>
  <si>
    <t>L36725</t>
  </si>
  <si>
    <t>L36722</t>
  </si>
  <si>
    <t>DAUD MOHAMED GALCHO</t>
  </si>
  <si>
    <t>AFYA SACCO</t>
  </si>
  <si>
    <t>IRENE WAMBUA MURUKU</t>
  </si>
  <si>
    <t>JOYCE AKOTH</t>
  </si>
  <si>
    <t>STANLEY CHIMWANI KUSINJIRU</t>
  </si>
  <si>
    <t>L36735</t>
  </si>
  <si>
    <t>L36730</t>
  </si>
  <si>
    <t>L36652</t>
  </si>
  <si>
    <t>JOSEPHINE DAMAR ATIENO KICHE</t>
  </si>
  <si>
    <t>MOW</t>
  </si>
  <si>
    <t>S01962</t>
  </si>
  <si>
    <t>JOHN MWAMBOKO MSHANGAI</t>
  </si>
  <si>
    <t>JACOB OUMA NDIEGE</t>
  </si>
  <si>
    <t>L36763</t>
  </si>
  <si>
    <t>L36733</t>
  </si>
  <si>
    <t>ROSE CHEPCHIRCHIR</t>
  </si>
  <si>
    <t>PETER MAINA</t>
  </si>
  <si>
    <t>MARGARET KAWIRA</t>
  </si>
  <si>
    <t>KENNEDY OLOO</t>
  </si>
  <si>
    <t>MULONDANOME GODFREY</t>
  </si>
  <si>
    <t>REDEMPTA KATHINI KYUI</t>
  </si>
  <si>
    <t>MARY MAZERAH</t>
  </si>
  <si>
    <t>JAMES MUTIA MURUNGI</t>
  </si>
  <si>
    <t>L36766</t>
  </si>
  <si>
    <t>L36775</t>
  </si>
  <si>
    <t>S02146</t>
  </si>
  <si>
    <t>L36761</t>
  </si>
  <si>
    <t>L36666</t>
  </si>
  <si>
    <t>L36780</t>
  </si>
  <si>
    <t>KENNEDY JUMA</t>
  </si>
  <si>
    <t>L36755</t>
  </si>
  <si>
    <t>STEPHEN MUSALIA VODOT</t>
  </si>
  <si>
    <t>L36773</t>
  </si>
  <si>
    <t>S02132</t>
  </si>
  <si>
    <t>HALIMA KARONGO ATHUMANI</t>
  </si>
  <si>
    <t>MWANGI MWENDWA</t>
  </si>
  <si>
    <t>FLORENCE KANANU</t>
  </si>
  <si>
    <t>GLADYS KERUBO</t>
  </si>
  <si>
    <t>LEAKEY ONYANGO</t>
  </si>
  <si>
    <t xml:space="preserve">JEMMIMA OPIYO </t>
  </si>
  <si>
    <t>L36774</t>
  </si>
  <si>
    <t>L36777</t>
  </si>
  <si>
    <t>L36771</t>
  </si>
  <si>
    <t>L36794</t>
  </si>
  <si>
    <t>L36768</t>
  </si>
  <si>
    <t>L36790</t>
  </si>
  <si>
    <t>BETHWELL KIBET</t>
  </si>
  <si>
    <t>S020145</t>
  </si>
  <si>
    <t>MARKETER</t>
  </si>
  <si>
    <t>LOISE WANJIKU GACHUCHE</t>
  </si>
  <si>
    <t>JUSTUS MONGARE</t>
  </si>
  <si>
    <t>MARY EGADIZE</t>
  </si>
  <si>
    <t>MARCEL GOR OCHOLA</t>
  </si>
  <si>
    <t>VINCENT KIMANI</t>
  </si>
  <si>
    <t>JULIA JERONO KATAM</t>
  </si>
  <si>
    <t>ANN KAVESU MAINGI</t>
  </si>
  <si>
    <t>LUCY WAYUA NDIVAI</t>
  </si>
  <si>
    <t>PHILIP KOSKEI KIPLANGAT</t>
  </si>
  <si>
    <t>KUZA SACCO</t>
  </si>
  <si>
    <t>JOHN WARURU NDIRANGU</t>
  </si>
  <si>
    <t>COLLINS ONYANDO ODERO</t>
  </si>
  <si>
    <t>L36800</t>
  </si>
  <si>
    <t>L36805</t>
  </si>
  <si>
    <t>L36804</t>
  </si>
  <si>
    <t>S02189</t>
  </si>
  <si>
    <t>L36679</t>
  </si>
  <si>
    <t>S00422</t>
  </si>
  <si>
    <t>S01963</t>
  </si>
  <si>
    <t>L36785</t>
  </si>
  <si>
    <t>L36455</t>
  </si>
  <si>
    <t>ISAAC MUYALE</t>
  </si>
  <si>
    <t>LOCKBX AND TOP UP</t>
  </si>
  <si>
    <t>IGNATIOUS NDUNGA NZOYA</t>
  </si>
  <si>
    <t>IZWE AND EAST AFRICA</t>
  </si>
  <si>
    <t>JAMES KIBITOK NYANGO</t>
  </si>
  <si>
    <t>L36352</t>
  </si>
  <si>
    <t>L36498</t>
  </si>
  <si>
    <t>NURIA ABDULLAH KONE</t>
  </si>
  <si>
    <t>GLORIA NYAMBUKA</t>
  </si>
  <si>
    <t>RAZIAH KASSIM</t>
  </si>
  <si>
    <t>JULIUS CHEPTOO</t>
  </si>
  <si>
    <t xml:space="preserve">BARINGO </t>
  </si>
  <si>
    <t>L36832</t>
  </si>
  <si>
    <t>L36521</t>
  </si>
  <si>
    <t>L36835</t>
  </si>
  <si>
    <t>L36836</t>
  </si>
  <si>
    <t>S01360</t>
  </si>
  <si>
    <t>JEREMANO WANJOHI WANGUI</t>
  </si>
  <si>
    <t>MARY ATIENO OMONDI</t>
  </si>
  <si>
    <t>DAVID MUEMA WAITA</t>
  </si>
  <si>
    <t>DENNIS MUBWEKA</t>
  </si>
  <si>
    <t>TABITHA SEII</t>
  </si>
  <si>
    <t>JOHN KYALO MUSYOKA</t>
  </si>
  <si>
    <t>NICHOLAS KOOME KINONDO</t>
  </si>
  <si>
    <t>VICTOR KIPKEMOI BIWOTT</t>
  </si>
  <si>
    <t>L36685</t>
  </si>
  <si>
    <t>AGRIPINER KALUKI</t>
  </si>
  <si>
    <t>L36769</t>
  </si>
  <si>
    <t>ELIZABETH MUINDI</t>
  </si>
  <si>
    <t>L36708</t>
  </si>
  <si>
    <t>CORAZON NYANGALA</t>
  </si>
  <si>
    <t>L36718</t>
  </si>
  <si>
    <t>JUVENSER MWANGO</t>
  </si>
  <si>
    <t>L36744</t>
  </si>
  <si>
    <t>L36695</t>
  </si>
  <si>
    <t>GABRIEL MAKEVE</t>
  </si>
  <si>
    <t>L36786</t>
  </si>
  <si>
    <t>PAULINE ANYANGO</t>
  </si>
  <si>
    <t>L36743</t>
  </si>
  <si>
    <t>DOREEN KATHURE</t>
  </si>
  <si>
    <t>ISIOLO COUNTY</t>
  </si>
  <si>
    <t>L36782</t>
  </si>
  <si>
    <t>MAWIA MUSYOKA</t>
  </si>
  <si>
    <t>L36795</t>
  </si>
  <si>
    <t>L36797</t>
  </si>
  <si>
    <t>L36720</t>
  </si>
  <si>
    <t>BEATRICE KARITHI</t>
  </si>
  <si>
    <t>L36740</t>
  </si>
  <si>
    <t>LILIAN MWIKALI KYALO</t>
  </si>
  <si>
    <t>SULUHU SACCO SOCIETY</t>
  </si>
  <si>
    <t>JOEL NDAMBIRI NJOKA</t>
  </si>
  <si>
    <t>MOSES KOBIA</t>
  </si>
  <si>
    <t>SAMUEL SULUBU</t>
  </si>
  <si>
    <t>BENARD ONYANGO OSENG</t>
  </si>
  <si>
    <t>PAUL OCHIENG OKETCH</t>
  </si>
  <si>
    <t>L36849</t>
  </si>
  <si>
    <t>L36818</t>
  </si>
  <si>
    <t>L36867</t>
  </si>
  <si>
    <t>L36865</t>
  </si>
  <si>
    <t>L36869</t>
  </si>
  <si>
    <t>L36873</t>
  </si>
  <si>
    <t>RUTH WAMBURA</t>
  </si>
  <si>
    <t>SHITEMI WANJALA FRANCIS</t>
  </si>
  <si>
    <t>L36852</t>
  </si>
  <si>
    <t>S02238</t>
  </si>
  <si>
    <t>FELISTA NGEI</t>
  </si>
  <si>
    <t>ISSA MOHAMED FARAH</t>
  </si>
  <si>
    <t>JOYCE AKETCH ADHIAMBO</t>
  </si>
  <si>
    <t>DAVID HOSEA OJWANG</t>
  </si>
  <si>
    <t>L36830</t>
  </si>
  <si>
    <t>S01689</t>
  </si>
  <si>
    <t>L36750</t>
  </si>
  <si>
    <t>L36753</t>
  </si>
  <si>
    <t>BENARD KIBET MUTAI</t>
  </si>
  <si>
    <t>PHOEBE YULA STEPHEN</t>
  </si>
  <si>
    <t>AMON KIRWA ROTICH</t>
  </si>
  <si>
    <t>L36815</t>
  </si>
  <si>
    <t>L36841</t>
  </si>
  <si>
    <t>L36846</t>
  </si>
  <si>
    <t>MILLICENT WAWIRA</t>
  </si>
  <si>
    <t>JOHN KATUKU</t>
  </si>
  <si>
    <t>EUNICE CHELANGAT</t>
  </si>
  <si>
    <t>BERNARD WANJOHI THAARA</t>
  </si>
  <si>
    <t>L36843</t>
  </si>
  <si>
    <t>S02152</t>
  </si>
  <si>
    <t>L36886</t>
  </si>
  <si>
    <t>L36719</t>
  </si>
  <si>
    <t>MARTHA KYELE</t>
  </si>
  <si>
    <t>JEMIMAH MUIYA STEPHEN</t>
  </si>
  <si>
    <t>LYDIA OTIENO</t>
  </si>
  <si>
    <t>VICTOR OTIENO ODINGA</t>
  </si>
  <si>
    <t>L36580</t>
  </si>
  <si>
    <t>S00883</t>
  </si>
  <si>
    <t>L36884</t>
  </si>
  <si>
    <t>S02224</t>
  </si>
  <si>
    <t>JECINTA KITILI</t>
  </si>
  <si>
    <t>JAMES MUTUA</t>
  </si>
  <si>
    <t>DANIEL LESUKAT</t>
  </si>
  <si>
    <t>FREDRICK SAMBOJA</t>
  </si>
  <si>
    <t>JACKSON KIBIWOT KENEI</t>
  </si>
  <si>
    <t>CHRISTOPHER KISOMA MUTUKU</t>
  </si>
  <si>
    <t>DOROTHY KALONDU NZOVAH</t>
  </si>
  <si>
    <t>L36858</t>
  </si>
  <si>
    <t>JUDITH ANYANGO</t>
  </si>
  <si>
    <t>L36742</t>
  </si>
  <si>
    <t>L36877</t>
  </si>
  <si>
    <t>GEORGE NYAKADO</t>
  </si>
  <si>
    <t>TRUSTGRO, PLATINUMA ND PREMIER</t>
  </si>
  <si>
    <t>ELLON WENDOH</t>
  </si>
  <si>
    <t>L36904</t>
  </si>
  <si>
    <t>S00367</t>
  </si>
  <si>
    <t>L36896</t>
  </si>
  <si>
    <t>L32686</t>
  </si>
  <si>
    <t>L36903</t>
  </si>
  <si>
    <t>L36791</t>
  </si>
  <si>
    <t>CONSLATA ACHOLA OPONDO</t>
  </si>
  <si>
    <t>L36384</t>
  </si>
  <si>
    <t>JIDRAPH MBUGUA</t>
  </si>
  <si>
    <t>IREEN AWOUR</t>
  </si>
  <si>
    <t>CYRUS MATHENGE KINYUA</t>
  </si>
  <si>
    <t>JOHN MUSILI</t>
  </si>
  <si>
    <t>NICKSON EIJAH MUTISO</t>
  </si>
  <si>
    <t>SUSAN MAKUNGU</t>
  </si>
  <si>
    <t>PAUL KINAYIA</t>
  </si>
  <si>
    <t>L36681</t>
  </si>
  <si>
    <t>L36914</t>
  </si>
  <si>
    <t>S012890</t>
  </si>
  <si>
    <t>L36671</t>
  </si>
  <si>
    <t>L36654</t>
  </si>
  <si>
    <t>S02226</t>
  </si>
  <si>
    <t>L36913</t>
  </si>
  <si>
    <t>L36820</t>
  </si>
  <si>
    <t>RUTH NEKESA ONJAJI</t>
  </si>
  <si>
    <t>JAFARI CREDIT</t>
  </si>
  <si>
    <t>PERES AKINYI OCHIEL</t>
  </si>
  <si>
    <t>PHILIP KARIUKI GITONGA</t>
  </si>
  <si>
    <t>TUMPEEN NKITINYO NTAATI</t>
  </si>
  <si>
    <t>L36687</t>
  </si>
  <si>
    <t>L36848</t>
  </si>
  <si>
    <t>L36930</t>
  </si>
  <si>
    <t>L36915</t>
  </si>
  <si>
    <t>S01641</t>
  </si>
  <si>
    <t>L29113</t>
  </si>
  <si>
    <t>CLEOPHAS KITUI</t>
  </si>
  <si>
    <t>SAMUEL MOSETI</t>
  </si>
  <si>
    <t>L36619</t>
  </si>
  <si>
    <t>NAOMI MUKAMI KABARI</t>
  </si>
  <si>
    <t>EZRA KIBIWOT</t>
  </si>
  <si>
    <t>IBRAHIM MBARAK</t>
  </si>
  <si>
    <t>FRANCIS NJENGA GICHUNGO</t>
  </si>
  <si>
    <t>JEMIMAH MUTHOKA</t>
  </si>
  <si>
    <t>STEPHEN KIMANTHI PETER</t>
  </si>
  <si>
    <t>ABDI HASSAN</t>
  </si>
  <si>
    <t>ERNEST KARITHI MUNENE</t>
  </si>
  <si>
    <t>JOHNSON KOMU KIBARA</t>
  </si>
  <si>
    <t>ROBERT OUKO OUMA</t>
  </si>
  <si>
    <t>DAVID LEPARAN KIMIRINY</t>
  </si>
  <si>
    <t>L36732</t>
  </si>
  <si>
    <t>L36879</t>
  </si>
  <si>
    <t>L36834</t>
  </si>
  <si>
    <t>L36839</t>
  </si>
  <si>
    <t>DORCAS CHEPKORIR</t>
  </si>
  <si>
    <t>L36909</t>
  </si>
  <si>
    <t>JOY WINNIE</t>
  </si>
  <si>
    <t>L36917</t>
  </si>
  <si>
    <t>L36927</t>
  </si>
  <si>
    <t>L36837</t>
  </si>
  <si>
    <t>L36895</t>
  </si>
  <si>
    <t>L36810</t>
  </si>
  <si>
    <t>L36906</t>
  </si>
  <si>
    <t>S02243</t>
  </si>
  <si>
    <t>L36934</t>
  </si>
  <si>
    <t>L36939</t>
  </si>
  <si>
    <t>ALEX MURIUKI GAKURU</t>
  </si>
  <si>
    <t>L36940</t>
  </si>
  <si>
    <t>VICTORIA OLOIKORA</t>
  </si>
  <si>
    <t>RAPHAEL WANYONYI</t>
  </si>
  <si>
    <t>DENNIS SALAASH</t>
  </si>
  <si>
    <t>EGESA KHALID</t>
  </si>
  <si>
    <t>DHADHO MILKA MALIKA</t>
  </si>
  <si>
    <t>DAMSKY KISANYA</t>
  </si>
  <si>
    <t>LOICE MAINA</t>
  </si>
  <si>
    <t>CHRISTOPHER MUKUTHAI MUNYWOKI</t>
  </si>
  <si>
    <t>L36929</t>
  </si>
  <si>
    <t>L36829</t>
  </si>
  <si>
    <t>L36938</t>
  </si>
  <si>
    <t>L36465</t>
  </si>
  <si>
    <t>L36935</t>
  </si>
  <si>
    <t>L36942</t>
  </si>
  <si>
    <t>L36359</t>
  </si>
  <si>
    <t>S02131</t>
  </si>
  <si>
    <t>L36944</t>
  </si>
  <si>
    <t>S02244</t>
  </si>
  <si>
    <t>DHADHO HIRIBAE JARHA</t>
  </si>
  <si>
    <t xml:space="preserve">REUBEN ONYANGO </t>
  </si>
  <si>
    <t>L21442</t>
  </si>
  <si>
    <t>S00978</t>
  </si>
  <si>
    <t>L36985</t>
  </si>
  <si>
    <t>KEVIN MUTUA</t>
  </si>
  <si>
    <t>KEVIN OPIYO ONDITI</t>
  </si>
  <si>
    <t>L36922</t>
  </si>
  <si>
    <t>S02241</t>
  </si>
  <si>
    <t>BENSON DAUDI NZUKI</t>
  </si>
  <si>
    <t>GEORGE GICHUHI KARANJA</t>
  </si>
  <si>
    <t>EMMANUEL OCHANJI</t>
  </si>
  <si>
    <t>L36979</t>
  </si>
  <si>
    <t>L36988</t>
  </si>
  <si>
    <t>L36973</t>
  </si>
  <si>
    <t>S02192</t>
  </si>
  <si>
    <t>EDWARD KUGWE WANJAU</t>
  </si>
  <si>
    <t>PETER MUCHIRI NDIRITU</t>
  </si>
  <si>
    <t>CHRISTOPHER MULASYA</t>
  </si>
  <si>
    <t>CARO MUNYAO</t>
  </si>
  <si>
    <t>ESTHER KAREN MWANTHI</t>
  </si>
  <si>
    <t xml:space="preserve">LEAH KHAOYAH MBAYACHI </t>
  </si>
  <si>
    <t>LORNA AKOTH</t>
  </si>
  <si>
    <t>LINDA NABUCHA</t>
  </si>
  <si>
    <t>MANNASEH MULATI</t>
  </si>
  <si>
    <t>NELLY WAIRIMU NGUGI</t>
  </si>
  <si>
    <t>PATRICK OWINO ABOK</t>
  </si>
  <si>
    <t>JULIET BARAZA</t>
  </si>
  <si>
    <t>L20745</t>
  </si>
  <si>
    <t>KEVIN AGANYO</t>
  </si>
  <si>
    <t>L36993</t>
  </si>
  <si>
    <t>L36995</t>
  </si>
  <si>
    <t>L36987</t>
  </si>
  <si>
    <t>L36982</t>
  </si>
  <si>
    <t>S00543</t>
  </si>
  <si>
    <t>L36989</t>
  </si>
  <si>
    <t>S02233</t>
  </si>
  <si>
    <t>L36746</t>
  </si>
  <si>
    <t>L36709</t>
  </si>
  <si>
    <t>S02184</t>
  </si>
  <si>
    <t>L36990</t>
  </si>
  <si>
    <t>L36999</t>
  </si>
  <si>
    <t>L36603</t>
  </si>
  <si>
    <t>L36674</t>
  </si>
  <si>
    <t>WILSON KIBURI IRUNGU</t>
  </si>
  <si>
    <t>BCF AND AFRICAN CAPITAL</t>
  </si>
  <si>
    <t>BENARD OTIENO OBUYA</t>
  </si>
  <si>
    <t>BENARD OMWOYO OTOKI</t>
  </si>
  <si>
    <t>S00450</t>
  </si>
  <si>
    <t>L36543</t>
  </si>
  <si>
    <t>L36402</t>
  </si>
  <si>
    <t>L37010</t>
  </si>
  <si>
    <t>SYLVESTER KYALO</t>
  </si>
  <si>
    <t>L37017</t>
  </si>
  <si>
    <t>LILIAN WAMAITHA WAMWEYA</t>
  </si>
  <si>
    <t>ERICK TSUMA JACKSON</t>
  </si>
  <si>
    <t>TRUPHOSA KWAMBOKA MOBISA</t>
  </si>
  <si>
    <t>LILIAN HERINA OGWAYO</t>
  </si>
  <si>
    <t>L37022</t>
  </si>
  <si>
    <t>JAMES OSANO WERE</t>
  </si>
  <si>
    <t>FAULU, PREMIER</t>
  </si>
  <si>
    <t>L36668</t>
  </si>
  <si>
    <t>L37009</t>
  </si>
  <si>
    <t>L37012</t>
  </si>
  <si>
    <t>ALICE MUTHONI</t>
  </si>
  <si>
    <t>L36346</t>
  </si>
  <si>
    <t>LILIAN PENDA</t>
  </si>
  <si>
    <t>L37021</t>
  </si>
  <si>
    <t>GEORGE ONYANGO</t>
  </si>
  <si>
    <t>JASON BOSIRE ONYARI</t>
  </si>
  <si>
    <t xml:space="preserve">IZWE  </t>
  </si>
  <si>
    <t xml:space="preserve">PHANUEL ALUOMU </t>
  </si>
  <si>
    <t>L37041</t>
  </si>
  <si>
    <t>L37038</t>
  </si>
  <si>
    <t>L09030</t>
  </si>
  <si>
    <t>SOPHIA NYAMBURA MUCHERU</t>
  </si>
  <si>
    <t>TERRY MASAA KOINANGE</t>
  </si>
  <si>
    <t>L37018</t>
  </si>
  <si>
    <t>L37036</t>
  </si>
  <si>
    <t>PHILOMENA WANZA KISINGA</t>
  </si>
  <si>
    <t>MUKELI MUNYAO</t>
  </si>
  <si>
    <t>SOSTEN KIPKOGAN</t>
  </si>
  <si>
    <t>MOURINE AKOTH</t>
  </si>
  <si>
    <t>S02235</t>
  </si>
  <si>
    <t>L37046</t>
  </si>
  <si>
    <t>L37040</t>
  </si>
  <si>
    <t>S02227</t>
  </si>
  <si>
    <t>BEATRICE MUTINDI MWANGI</t>
  </si>
  <si>
    <t>KENNEDY OKOTH ACHOLA</t>
  </si>
  <si>
    <t>L37059</t>
  </si>
  <si>
    <t>HUDSON TIOKO LOTIMAN</t>
  </si>
  <si>
    <t>DOROTHY MWIKALI KIEMA</t>
  </si>
  <si>
    <t>VIVIAN ATIENO</t>
  </si>
  <si>
    <t>SYLVESTER KWENA RAJULA</t>
  </si>
  <si>
    <t>L37037</t>
  </si>
  <si>
    <t>L37035</t>
  </si>
  <si>
    <t>MILICENT AOKO</t>
  </si>
  <si>
    <t>L37032</t>
  </si>
  <si>
    <t>MOSES JOSEPH</t>
  </si>
  <si>
    <t>L36477</t>
  </si>
  <si>
    <t>AUSTINE JOSHWA JUMA</t>
  </si>
  <si>
    <t>EAST AFRICA FUTURES</t>
  </si>
  <si>
    <t>MUIA MUSANGO</t>
  </si>
  <si>
    <t>GRANSON KITUO KIMANZI</t>
  </si>
  <si>
    <t>L36883</t>
  </si>
  <si>
    <t>L37064</t>
  </si>
  <si>
    <t>L37066</t>
  </si>
  <si>
    <t>L36986</t>
  </si>
  <si>
    <t>S02212</t>
  </si>
  <si>
    <t>MESHACK WAFULA NABIBIA</t>
  </si>
  <si>
    <t>DOMITILA LOISI</t>
  </si>
  <si>
    <t>AMBROSE MWENDWA KIIO</t>
  </si>
  <si>
    <t>TOM FRANKLIN NYAEMO</t>
  </si>
  <si>
    <t xml:space="preserve">ROSBEL ACHIENG OTIENO  </t>
  </si>
  <si>
    <t>NANCY ANYANGO ANYUKA</t>
  </si>
  <si>
    <t>MARGARET ANGAYA</t>
  </si>
  <si>
    <t>DOUGLAS NYAKWARA</t>
  </si>
  <si>
    <t>FAITH CHEPKEMOI</t>
  </si>
  <si>
    <t>L36284</t>
  </si>
  <si>
    <t>L37072</t>
  </si>
  <si>
    <t>S02191</t>
  </si>
  <si>
    <t>S02092</t>
  </si>
  <si>
    <t>S02188</t>
  </si>
  <si>
    <t>L37085</t>
  </si>
  <si>
    <t>L36878</t>
  </si>
  <si>
    <t>ABDULLAH KEINAN SALAT</t>
  </si>
  <si>
    <t>L37045</t>
  </si>
  <si>
    <t xml:space="preserve">JOSEPH NDOO KIMUNDI </t>
  </si>
  <si>
    <t>JOHN MUSILI THIONGO</t>
  </si>
  <si>
    <t>ISMAIL ISAA</t>
  </si>
  <si>
    <t>MARTIN NAMAI</t>
  </si>
  <si>
    <t>MCL286</t>
  </si>
  <si>
    <t>MCL950</t>
  </si>
  <si>
    <t>MCL1007</t>
  </si>
  <si>
    <t>MCL1076</t>
  </si>
  <si>
    <t>MCL991</t>
  </si>
  <si>
    <t>MCL993</t>
  </si>
  <si>
    <t>MCL1075</t>
  </si>
  <si>
    <t>MCL956</t>
  </si>
  <si>
    <t>MCL958</t>
  </si>
  <si>
    <t>MCL453</t>
  </si>
  <si>
    <t>MCL1001</t>
  </si>
  <si>
    <t>MCL1002</t>
  </si>
  <si>
    <t>MCL1054</t>
  </si>
  <si>
    <t>S00142</t>
  </si>
  <si>
    <t>DUNCUN OBONYO</t>
  </si>
  <si>
    <t>STATE DEPT FOR MICRO SMALL AND MEDIUM ENT</t>
  </si>
  <si>
    <t>STATE DEPT FOR PLANNING</t>
  </si>
  <si>
    <t>GEORGE BOGOMBA ABERI</t>
  </si>
  <si>
    <t>JUDITH MUKAMI</t>
  </si>
  <si>
    <t>L37049</t>
  </si>
  <si>
    <t>HENRY OTIENO</t>
  </si>
  <si>
    <t>HOMUCE SACCO</t>
  </si>
  <si>
    <t>ROBERT KARURU WATHUA</t>
  </si>
  <si>
    <t>ANN NGAHU</t>
  </si>
  <si>
    <t>L37125</t>
  </si>
  <si>
    <t>SAMMY WAMBUA MULE</t>
  </si>
  <si>
    <t>MARTIN MUTINDA MULINGE</t>
  </si>
  <si>
    <t>L37071</t>
  </si>
  <si>
    <t>L37090</t>
  </si>
  <si>
    <t>HESBON OTIENO OKWACH</t>
  </si>
  <si>
    <t>PREMIER AND HELB</t>
  </si>
  <si>
    <t>BARAZA OBEID JILLO</t>
  </si>
  <si>
    <t>MOHAMED KUNO</t>
  </si>
  <si>
    <t>VENESA CHEBET</t>
  </si>
  <si>
    <t>DENNIS MBUVI</t>
  </si>
  <si>
    <t>L37122</t>
  </si>
  <si>
    <t>S00267</t>
  </si>
  <si>
    <t>L37126</t>
  </si>
  <si>
    <t>L37141</t>
  </si>
  <si>
    <t>L37113</t>
  </si>
  <si>
    <t>S00917</t>
  </si>
  <si>
    <t>CAROLINE TANUI</t>
  </si>
  <si>
    <t>PLATINUM, PREMIER, LOCKBOX</t>
  </si>
  <si>
    <t>BENJAMIN MURITHI KABERIA</t>
  </si>
  <si>
    <t>L37156</t>
  </si>
  <si>
    <t>L36738</t>
  </si>
  <si>
    <t>S01096</t>
  </si>
  <si>
    <t>L36682</t>
  </si>
  <si>
    <t>L37142</t>
  </si>
  <si>
    <t>NELIUS WAITHERA</t>
  </si>
  <si>
    <t>MAGDALENE NJAMBI</t>
  </si>
  <si>
    <t>L37180</t>
  </si>
  <si>
    <t xml:space="preserve">PREMIER  </t>
  </si>
  <si>
    <t>CALISTO OGARA</t>
  </si>
  <si>
    <t>L37173</t>
  </si>
  <si>
    <t>JOSEPH PEPELA NYONGESA</t>
  </si>
  <si>
    <t>L37152</t>
  </si>
  <si>
    <t>PURITY MUTINDI</t>
  </si>
  <si>
    <t>SIMON MUTISYA KIMETI</t>
  </si>
  <si>
    <t>ONGUTI DOROTHY NYATICHI</t>
  </si>
  <si>
    <t>PLATINUM AND PREMIER</t>
  </si>
  <si>
    <t>L37136</t>
  </si>
  <si>
    <t>S02260</t>
  </si>
  <si>
    <t>S020074</t>
  </si>
  <si>
    <t>S00351</t>
  </si>
  <si>
    <t>TOM MUITE .</t>
  </si>
  <si>
    <t xml:space="preserve">SWARA HENRY NIXON </t>
  </si>
  <si>
    <t>L37182</t>
  </si>
  <si>
    <t>PREMIER AND PLATINUM</t>
  </si>
  <si>
    <t>JARED OGAYA</t>
  </si>
  <si>
    <t>PIUS OMAYO OOGA</t>
  </si>
  <si>
    <t>FELIX MBUVI</t>
  </si>
  <si>
    <t>MARY WAGIKUYU NGANGA</t>
  </si>
  <si>
    <t>RYGEL BAHATI</t>
  </si>
  <si>
    <t>WASIKE MARY LUMBASI</t>
  </si>
  <si>
    <t>PATRICK OTIENO ODHIAMBO</t>
  </si>
  <si>
    <t>CYNTHIA AKINYI OUMA</t>
  </si>
  <si>
    <t>PETER SIMIYU WAFULA</t>
  </si>
  <si>
    <t>DENNIS MUTAI</t>
  </si>
  <si>
    <t xml:space="preserve">SYLVESTER ODHIAMBO OKUNGU </t>
  </si>
  <si>
    <t xml:space="preserve">MORANGA ERASTUS OTOKI  </t>
  </si>
  <si>
    <t>PAUL NJUGUNA NGURE</t>
  </si>
  <si>
    <t>HENRY KARISA</t>
  </si>
  <si>
    <t>BENSON MAUNDU MUSYIMI</t>
  </si>
  <si>
    <t>FELIX MUTINDA MUOKA</t>
  </si>
  <si>
    <t>L37095</t>
  </si>
  <si>
    <t>S020189</t>
  </si>
  <si>
    <t>L37217</t>
  </si>
  <si>
    <t>L37215</t>
  </si>
  <si>
    <t>S02225</t>
  </si>
  <si>
    <t>L37219</t>
  </si>
  <si>
    <t>L37209</t>
  </si>
  <si>
    <t>L37020</t>
  </si>
  <si>
    <t>L37233</t>
  </si>
  <si>
    <t>L37221</t>
  </si>
  <si>
    <t>L37216</t>
  </si>
  <si>
    <t>L37200</t>
  </si>
  <si>
    <t>L37248</t>
  </si>
  <si>
    <t>L37220</t>
  </si>
  <si>
    <t>EMMA JEPTUM TANUI</t>
  </si>
  <si>
    <t>L37243</t>
  </si>
  <si>
    <t>Hongo</t>
  </si>
  <si>
    <t>SARAH N WANYONYI</t>
  </si>
  <si>
    <t>RUTH KHANYELELI LUKALIA</t>
  </si>
  <si>
    <t>DIANA OWIGO</t>
  </si>
  <si>
    <t>ALBERT ONYANGO OCHAM</t>
  </si>
  <si>
    <t>L37131</t>
  </si>
  <si>
    <t>S01064</t>
  </si>
  <si>
    <t>L37264</t>
  </si>
  <si>
    <t>L37227</t>
  </si>
  <si>
    <t>MILICENT KERUBO</t>
  </si>
  <si>
    <t>BERNARD KEROIGE</t>
  </si>
  <si>
    <t>EVANS OMWENGA</t>
  </si>
  <si>
    <t>L37198</t>
  </si>
  <si>
    <t>S02261</t>
  </si>
  <si>
    <t>JOSHUA KILONZO KAMWANA</t>
  </si>
  <si>
    <t>L36723</t>
  </si>
  <si>
    <t xml:space="preserve">GLADYS LEINA NKANAE </t>
  </si>
  <si>
    <t>PETER KIPTURU</t>
  </si>
  <si>
    <t>MIRRIAM MWONGELI MAKAU</t>
  </si>
  <si>
    <t>JOHN MARO KOFA</t>
  </si>
  <si>
    <t>JUDITH OUMA</t>
  </si>
  <si>
    <t>SHEM OWINO</t>
  </si>
  <si>
    <t>GAB OMAR MOHAMED</t>
  </si>
  <si>
    <t>HILDER MBATI</t>
  </si>
  <si>
    <t>RICHARD NGENO</t>
  </si>
  <si>
    <t>SAVELINE MITHI</t>
  </si>
  <si>
    <t>JOSHUA OLUOCH OTIENO</t>
  </si>
  <si>
    <t>GRACE KASELE</t>
  </si>
  <si>
    <t>GEORGE NDAKA MUIA</t>
  </si>
  <si>
    <t>L37249</t>
  </si>
  <si>
    <t>L37284</t>
  </si>
  <si>
    <t>L37285</t>
  </si>
  <si>
    <t>L37286</t>
  </si>
  <si>
    <t>L37276</t>
  </si>
  <si>
    <t>L37293</t>
  </si>
  <si>
    <t>L37267</t>
  </si>
  <si>
    <t>S02270</t>
  </si>
  <si>
    <t>L37290</t>
  </si>
  <si>
    <t>L37294</t>
  </si>
  <si>
    <t>L37268</t>
  </si>
  <si>
    <t>S00973</t>
  </si>
  <si>
    <t>GORDON OLUOCH ODEDE</t>
  </si>
  <si>
    <t>L37305</t>
  </si>
  <si>
    <t>MOSES ASANGO</t>
  </si>
  <si>
    <t>JOHN RANGE</t>
  </si>
  <si>
    <t>L37306</t>
  </si>
  <si>
    <t>S02271</t>
  </si>
  <si>
    <t>DANIEL OLE TAKI</t>
  </si>
  <si>
    <t>L37308</t>
  </si>
  <si>
    <t>NELLY MUYUGA ISOSO</t>
  </si>
  <si>
    <t>L37302</t>
  </si>
  <si>
    <t>ERIC OYONDI</t>
  </si>
  <si>
    <t>L37272</t>
  </si>
  <si>
    <t>GILBERT MATHEKA KINGOO</t>
  </si>
  <si>
    <t>L37313</t>
  </si>
  <si>
    <t>JUSTUS KIMUTAI</t>
  </si>
  <si>
    <t>JEMIMAH MAWIA MUSYOKA</t>
  </si>
  <si>
    <t>L37315</t>
  </si>
  <si>
    <t>S02207</t>
  </si>
  <si>
    <t>ZACHARIA TALAM</t>
  </si>
  <si>
    <t>L37311</t>
  </si>
  <si>
    <t>OKEYO ANDREW</t>
  </si>
  <si>
    <t>L37300</t>
  </si>
  <si>
    <t>MWINYI SALIM FORO</t>
  </si>
  <si>
    <t>TYSON OMWONG'A OREMO</t>
  </si>
  <si>
    <t>IRENE AWOUR</t>
  </si>
  <si>
    <t>JUDA MWANYUMBA MKALA</t>
  </si>
  <si>
    <t>CALVIN OCHIENG</t>
  </si>
  <si>
    <t>PHYLLY GEORGE NYAMWEYA</t>
  </si>
  <si>
    <t>JEREMIAH MUTUKU KIIO</t>
  </si>
  <si>
    <t>MARTIN KARIUKI NJERU</t>
  </si>
  <si>
    <t>STEPHEN KILONZO MUTISO</t>
  </si>
  <si>
    <t>ONESMUS MUENDO NZIVU</t>
  </si>
  <si>
    <t>ERNEST OLUOCH OTIENO</t>
  </si>
  <si>
    <t>L37317</t>
  </si>
  <si>
    <t>L37263</t>
  </si>
  <si>
    <t>S02183</t>
  </si>
  <si>
    <t>L37330</t>
  </si>
  <si>
    <t>L37343</t>
  </si>
  <si>
    <t>L37287</t>
  </si>
  <si>
    <t>L37344</t>
  </si>
  <si>
    <t>L37296</t>
  </si>
  <si>
    <t>S02267</t>
  </si>
  <si>
    <t>L37319</t>
  </si>
  <si>
    <t>S02269</t>
  </si>
  <si>
    <t>L37234</t>
  </si>
  <si>
    <t>MARION SIAMANTA KOIKAI</t>
  </si>
  <si>
    <t>ISSA IBRAHIM ALI</t>
  </si>
  <si>
    <t>KITUI SACCO</t>
  </si>
  <si>
    <t>WILLIAM ODIANGA</t>
  </si>
  <si>
    <t>L37298</t>
  </si>
  <si>
    <t>L37109</t>
  </si>
  <si>
    <t>DANIEL WAMBUA</t>
  </si>
  <si>
    <t>L36969</t>
  </si>
  <si>
    <t>ONESMUS MUEMA TITUS</t>
  </si>
  <si>
    <t>L37338</t>
  </si>
  <si>
    <t>GARE FRANCIS OMONDI</t>
  </si>
  <si>
    <t>WASHINGTON OPILI</t>
  </si>
  <si>
    <t>DORAH KADHIKAZI</t>
  </si>
  <si>
    <t>BINT MUSA</t>
  </si>
  <si>
    <t>L37350</t>
  </si>
  <si>
    <t>L37375</t>
  </si>
  <si>
    <t>L37386</t>
  </si>
  <si>
    <t>S1433</t>
  </si>
  <si>
    <t>L37372</t>
  </si>
  <si>
    <t>L37174</t>
  </si>
  <si>
    <t>ELIZABETH KITHUMBI JACOB</t>
  </si>
  <si>
    <t>L37359</t>
  </si>
  <si>
    <t>JOSHUA MSEE INANGA</t>
  </si>
  <si>
    <t>L37354</t>
  </si>
  <si>
    <t>MWANDE PAUL</t>
  </si>
  <si>
    <t>JULIAH MKANGANGA MBOLE</t>
  </si>
  <si>
    <t>L37084</t>
  </si>
  <si>
    <t>DENNIS KINYUA KIMANTHI</t>
  </si>
  <si>
    <t>L37406</t>
  </si>
  <si>
    <t>ERIC KIILU MUTIE</t>
  </si>
  <si>
    <t xml:space="preserve">ABDIKADIR ALI HASSAN </t>
  </si>
  <si>
    <t>JAMES JOSEPH MUMO</t>
  </si>
  <si>
    <t>LORE AMBROSE</t>
  </si>
  <si>
    <t>ELIZABETH OKOTH</t>
  </si>
  <si>
    <t>ISAAC SIMIYU</t>
  </si>
  <si>
    <t>MACLINES SIMIYU PIUS</t>
  </si>
  <si>
    <t>JIBIR YUNUS HASSAN</t>
  </si>
  <si>
    <t>JIMMY MUTUA SELETA</t>
  </si>
  <si>
    <t>CHARLES OMONDI ONYANGO</t>
  </si>
  <si>
    <t>EVERLYNE MBINYA KYALO</t>
  </si>
  <si>
    <t>ANDREW MAINGI MUINDE</t>
  </si>
  <si>
    <t>ANNE ACHIENG ORINA</t>
  </si>
  <si>
    <t>JAPHLET KIJANA OKOTH</t>
  </si>
  <si>
    <t>AMOS KIBAKI NDEGE</t>
  </si>
  <si>
    <t>MICHAEL MUTHIANI KALULI</t>
  </si>
  <si>
    <t>L36813</t>
  </si>
  <si>
    <t>L37070</t>
  </si>
  <si>
    <t>L37065</t>
  </si>
  <si>
    <t>L37444</t>
  </si>
  <si>
    <t>L37451</t>
  </si>
  <si>
    <t>L37457</t>
  </si>
  <si>
    <t>L37439</t>
  </si>
  <si>
    <t>S02280</t>
  </si>
  <si>
    <t>L37321</t>
  </si>
  <si>
    <t>L37257</t>
  </si>
  <si>
    <t>L37341</t>
  </si>
  <si>
    <t>L37374</t>
  </si>
  <si>
    <t>KEPHAH OTIENO</t>
  </si>
  <si>
    <t>L37394</t>
  </si>
  <si>
    <t>L37332</t>
  </si>
  <si>
    <t>L37377</t>
  </si>
  <si>
    <t>L37378</t>
  </si>
  <si>
    <t>L37379</t>
  </si>
  <si>
    <t>L37385</t>
  </si>
  <si>
    <t>STELLAH AKINYI</t>
  </si>
  <si>
    <t>SHARON CHESIRE</t>
  </si>
  <si>
    <t>L37398</t>
  </si>
  <si>
    <t>L37370</t>
  </si>
  <si>
    <t>L37428</t>
  </si>
  <si>
    <t>L37431</t>
  </si>
  <si>
    <t>L37405</t>
  </si>
  <si>
    <t>RICHARD YEGO</t>
  </si>
  <si>
    <t>ROSELINE APONDI AKIRI</t>
  </si>
  <si>
    <t>MALCOLM OKINYI ODHIAMBO</t>
  </si>
  <si>
    <t>L37474</t>
  </si>
  <si>
    <t>L37478</t>
  </si>
  <si>
    <t>L37435</t>
  </si>
  <si>
    <t>L37366</t>
  </si>
  <si>
    <t xml:space="preserve">ATONI EZEKIEL MERABA </t>
  </si>
  <si>
    <t>DIANA MWAKIO</t>
  </si>
  <si>
    <t>SHADRACK TERER</t>
  </si>
  <si>
    <t>JOSEPH OTIENO OKECH</t>
  </si>
  <si>
    <t>CHARLES OKELO NDIEGE</t>
  </si>
  <si>
    <t>HANNAH TUMUTI</t>
  </si>
  <si>
    <t>BENTER OKUNA AKINYI</t>
  </si>
  <si>
    <t>L37420</t>
  </si>
  <si>
    <t>L37322</t>
  </si>
  <si>
    <t>L37476</t>
  </si>
  <si>
    <t>L36650</t>
  </si>
  <si>
    <t>L37492</t>
  </si>
  <si>
    <t>L37491</t>
  </si>
  <si>
    <t>L37380</t>
  </si>
  <si>
    <t>FREDRICK KAZUNGU</t>
  </si>
  <si>
    <t xml:space="preserve">MASUD MWAMKOBA MOHAMED </t>
  </si>
  <si>
    <t>SARAH OMUNYERERE MULWALE</t>
  </si>
  <si>
    <t>SHEILA BONARERI MOTARI</t>
  </si>
  <si>
    <t xml:space="preserve">SHADRACK OMBOGA NYANTIKA </t>
  </si>
  <si>
    <t>ROSE NDINDA MUNZYU</t>
  </si>
  <si>
    <t>FLORENCE WANJA NJAGI</t>
  </si>
  <si>
    <t>ABISI ANOLD NYARIBO</t>
  </si>
  <si>
    <t>PETER MAILU KANYI</t>
  </si>
  <si>
    <t>BONIFACE MAILU MUANGE</t>
  </si>
  <si>
    <t>REINHARD KISILU TITUS</t>
  </si>
  <si>
    <t>SAMUEL MUTUA MUTHOKA</t>
  </si>
  <si>
    <t>SARAH BETTY OTIENO</t>
  </si>
  <si>
    <t>L37505</t>
  </si>
  <si>
    <t>S02286</t>
  </si>
  <si>
    <t>L37523</t>
  </si>
  <si>
    <t>L37528</t>
  </si>
  <si>
    <t>L37529</t>
  </si>
  <si>
    <t>S02251</t>
  </si>
  <si>
    <t>L37530</t>
  </si>
  <si>
    <t xml:space="preserve">ELIZABETH NEKESA KUNI </t>
  </si>
  <si>
    <t>L37513</t>
  </si>
  <si>
    <t>GLADYS MUENI KAMUKWA</t>
  </si>
  <si>
    <t>OLWAL JOANES ASHFORD</t>
  </si>
  <si>
    <t>HASSAN ADAN</t>
  </si>
  <si>
    <t>MILICENT ATIENO</t>
  </si>
  <si>
    <t>L37498</t>
  </si>
  <si>
    <t>L37536</t>
  </si>
  <si>
    <t>L37190</t>
  </si>
  <si>
    <t>L37500</t>
  </si>
  <si>
    <t>APOLLO ALBERT ODERA</t>
  </si>
  <si>
    <t>EAST AFRICAN FUTURES</t>
  </si>
  <si>
    <t>DENIS GITONGA NDWIGA</t>
  </si>
  <si>
    <t>REHNOR ATIENO</t>
  </si>
  <si>
    <t>JIBRIEL ALI MAALIM</t>
  </si>
  <si>
    <t>BRIDGIT MWENDE MUSYOKI</t>
  </si>
  <si>
    <t>PENINAH MBUTHYE KITHEKA</t>
  </si>
  <si>
    <t>WYCLIFFE ONSINYO OCHENGE</t>
  </si>
  <si>
    <t>STELLA BAHATI</t>
  </si>
  <si>
    <t>DIKA HASSAN SHUKRI</t>
  </si>
  <si>
    <t>ROCKLAND</t>
  </si>
  <si>
    <t>LAWRENCE CHEBII</t>
  </si>
  <si>
    <t>TERRY KATHINI WILLIE</t>
  </si>
  <si>
    <t>JOSPHAT MUASYA</t>
  </si>
  <si>
    <t>L37352</t>
  </si>
  <si>
    <t>L37396</t>
  </si>
  <si>
    <t>L37358</t>
  </si>
  <si>
    <t>L37346</t>
  </si>
  <si>
    <t>L37414</t>
  </si>
  <si>
    <t>L37395</t>
  </si>
  <si>
    <t>L37409</t>
  </si>
  <si>
    <t>JOSEPH KYALO</t>
  </si>
  <si>
    <t>L37392</t>
  </si>
  <si>
    <t>PURITY MAKAU</t>
  </si>
  <si>
    <t>L37097</t>
  </si>
  <si>
    <t>L37459</t>
  </si>
  <si>
    <t>L37442</t>
  </si>
  <si>
    <t>L37382</t>
  </si>
  <si>
    <t>L37448</t>
  </si>
  <si>
    <t>L37446</t>
  </si>
  <si>
    <t>L37481</t>
  </si>
  <si>
    <t>SARAH NASIMIYU</t>
  </si>
  <si>
    <t>L36645</t>
  </si>
  <si>
    <t>L37169</t>
  </si>
  <si>
    <t>S02153</t>
  </si>
  <si>
    <t>L37469</t>
  </si>
  <si>
    <t>S02274</t>
  </si>
  <si>
    <t>L37468</t>
  </si>
  <si>
    <t>L37460</t>
  </si>
  <si>
    <t>S02283</t>
  </si>
  <si>
    <t>L37425</t>
  </si>
  <si>
    <t>S02142</t>
  </si>
  <si>
    <t>L36762</t>
  </si>
  <si>
    <t>L37547</t>
  </si>
  <si>
    <t>JULIUS MWANGI KINYUA</t>
  </si>
  <si>
    <t>PRICSCAH JESANG</t>
  </si>
  <si>
    <t>DENIS SAKWA AMUKAYA</t>
  </si>
  <si>
    <t>L37557</t>
  </si>
  <si>
    <t>L37579</t>
  </si>
  <si>
    <t>L37576</t>
  </si>
  <si>
    <t>TITUS MWANGI KARIUKI</t>
  </si>
  <si>
    <t>L37580</t>
  </si>
  <si>
    <t>ERICK ODUOR OWISO</t>
  </si>
  <si>
    <t>L37541</t>
  </si>
  <si>
    <t>SALOME SAISI MBOGO</t>
  </si>
  <si>
    <t>L37588</t>
  </si>
  <si>
    <t>AKUMU NICOLE OTIENO</t>
  </si>
  <si>
    <t>L37355</t>
  </si>
  <si>
    <t>ZACCHAEUS MUTUA MUMO</t>
  </si>
  <si>
    <t>L37550</t>
  </si>
  <si>
    <t>VINCENT NZILU MWIKALI</t>
  </si>
  <si>
    <t>DAVID NJOKA MURIITHI</t>
  </si>
  <si>
    <t>JOSEPH MUSAU KIILU</t>
  </si>
  <si>
    <t>LAWRENCE SITATI WALIAULA</t>
  </si>
  <si>
    <t>PAUL MINANGA ORWA</t>
  </si>
  <si>
    <t>DANIEL NDETI MBITHI</t>
  </si>
  <si>
    <t>FLOYCE ONEYA</t>
  </si>
  <si>
    <t>ARMYCARS MUMBE PAUL</t>
  </si>
  <si>
    <t>WILLIAM MUNALA</t>
  </si>
  <si>
    <t>AGATHA MUTHONI</t>
  </si>
  <si>
    <t>CHRISTINE MWANIKI</t>
  </si>
  <si>
    <t>NORMAN MUOKI KYALE</t>
  </si>
  <si>
    <t>L37440</t>
  </si>
  <si>
    <t>L37401</t>
  </si>
  <si>
    <t>EDWARD MUTUMA</t>
  </si>
  <si>
    <t>L37499</t>
  </si>
  <si>
    <t>JOSEPH WAMBUA</t>
  </si>
  <si>
    <t>L37399</t>
  </si>
  <si>
    <t>L37522</t>
  </si>
  <si>
    <t>JENNIFER NJERI</t>
  </si>
  <si>
    <t>VIRGINIA</t>
  </si>
  <si>
    <t>L37388</t>
  </si>
  <si>
    <t>L37510</t>
  </si>
  <si>
    <t>L37438</t>
  </si>
  <si>
    <t>L37456</t>
  </si>
  <si>
    <t>L37486</t>
  </si>
  <si>
    <t>EVANS ONYANGO</t>
  </si>
  <si>
    <t>L37592</t>
  </si>
  <si>
    <t>L37597</t>
  </si>
  <si>
    <t>L37361</t>
  </si>
  <si>
    <t>L37565</t>
  </si>
  <si>
    <t>L37596</t>
  </si>
  <si>
    <t>IRENE MUYUKA</t>
  </si>
  <si>
    <t>WALTER NGAIRA</t>
  </si>
  <si>
    <t>FLORENCE CHEROTICH</t>
  </si>
  <si>
    <t>CAROLINE JEPCHUMBA</t>
  </si>
  <si>
    <t>FIN</t>
  </si>
  <si>
    <t>BIRON MWANZIA MWELII</t>
  </si>
  <si>
    <t>SELEMIA WANGA</t>
  </si>
  <si>
    <t>HESBON OLOO MWAMBI</t>
  </si>
  <si>
    <t>CHARLES K MAKAU</t>
  </si>
  <si>
    <t>JOEL NJERI KIMANI</t>
  </si>
  <si>
    <t>ROSALIDA GABRIEL</t>
  </si>
  <si>
    <t>MOHAMED DHADHO IDDI</t>
  </si>
  <si>
    <t xml:space="preserve">HANNINGTON BOSWONY </t>
  </si>
  <si>
    <t xml:space="preserve">NASRA ADAN HUSSEIN </t>
  </si>
  <si>
    <t>L37573</t>
  </si>
  <si>
    <t>S003352</t>
  </si>
  <si>
    <t>L37608</t>
  </si>
  <si>
    <t>L37629</t>
  </si>
  <si>
    <t>L37631</t>
  </si>
  <si>
    <t>L37158</t>
  </si>
  <si>
    <t>L37614</t>
  </si>
  <si>
    <t>S02123</t>
  </si>
  <si>
    <t>L37625</t>
  </si>
  <si>
    <t>L37364</t>
  </si>
  <si>
    <t>S01328</t>
  </si>
  <si>
    <t>DAUDI ALI ABDULLE</t>
  </si>
  <si>
    <t>JOSEPHINE SENEYIA</t>
  </si>
  <si>
    <t>L37648</t>
  </si>
  <si>
    <t>JACKSON IRINE MINOO</t>
  </si>
  <si>
    <t>L37653</t>
  </si>
  <si>
    <t xml:space="preserve">BENARD KEROIGE </t>
  </si>
  <si>
    <t>LUCY AKOTH</t>
  </si>
  <si>
    <t>JUSTINE MWANGI</t>
  </si>
  <si>
    <t>PAUL KINYUA</t>
  </si>
  <si>
    <t>RUTH WAMBUI</t>
  </si>
  <si>
    <t>MCL1103</t>
  </si>
  <si>
    <t>MCL1113</t>
  </si>
  <si>
    <t>MCL1114</t>
  </si>
  <si>
    <t>STATE DEPARTMENT FOR PERFORMANCE &amp; DELIVERY MANAGEMENT</t>
  </si>
  <si>
    <t>L37261</t>
  </si>
  <si>
    <t>L37554</t>
  </si>
  <si>
    <t>ANTHONY WACHIRA MURAGE</t>
  </si>
  <si>
    <t>FESTUS MATIVO MASILA</t>
  </si>
  <si>
    <t>JIBRIL AKIDA WANGARA</t>
  </si>
  <si>
    <t>SAID ALI ISSACK</t>
  </si>
  <si>
    <t>MORIASI BRIAN ONDIEKI</t>
  </si>
  <si>
    <t>ROSKY/HELA/FIN</t>
  </si>
  <si>
    <t>L37357</t>
  </si>
  <si>
    <t>L37162</t>
  </si>
  <si>
    <t>MARY WAMTU</t>
  </si>
  <si>
    <t>L37288</t>
  </si>
  <si>
    <t>L37334</t>
  </si>
  <si>
    <t>L37373</t>
  </si>
  <si>
    <t>KUZA</t>
  </si>
  <si>
    <t>L37345</t>
  </si>
  <si>
    <t>L37347</t>
  </si>
  <si>
    <t>BRADLEY MUHINDI</t>
  </si>
  <si>
    <t>L37558</t>
  </si>
  <si>
    <t>L37369</t>
  </si>
  <si>
    <t>ELLY OUMA</t>
  </si>
  <si>
    <t>L37583</t>
  </si>
  <si>
    <t>L37477</t>
  </si>
  <si>
    <t>L37421</t>
  </si>
  <si>
    <t>BRIAN MWADIME WANJALA</t>
  </si>
  <si>
    <t>BONFACE MULAYI</t>
  </si>
  <si>
    <t>SEBASTIAN CHABAYI MAKOBAH</t>
  </si>
  <si>
    <t>JULIUS MANYARA</t>
  </si>
  <si>
    <t>DANIEL KIBUNJA KIMEMIA</t>
  </si>
  <si>
    <t>EPHANTUS MUGWIMI MWANIKI</t>
  </si>
  <si>
    <t xml:space="preserve">ANNE WAMBANI </t>
  </si>
  <si>
    <t>L37656</t>
  </si>
  <si>
    <t>L37553</t>
  </si>
  <si>
    <t>S15684</t>
  </si>
  <si>
    <t>L37663</t>
  </si>
  <si>
    <t>L37668</t>
  </si>
  <si>
    <t>L37610</t>
  </si>
  <si>
    <t>L37669</t>
  </si>
  <si>
    <t>L37590</t>
  </si>
  <si>
    <t>ANDREW JOHN NGUGI</t>
  </si>
  <si>
    <t>ANTHONY KIPRONO CHEBON</t>
  </si>
  <si>
    <t>L36601</t>
  </si>
  <si>
    <t>L37675</t>
  </si>
  <si>
    <t>ELIJAH LIMO KIPLAGAT</t>
  </si>
  <si>
    <t>GODFORE FANCO</t>
  </si>
  <si>
    <t>FRANCIS MUEMA KIIO</t>
  </si>
  <si>
    <t>RODGERS OKEDERE</t>
  </si>
  <si>
    <t>ASHA BAKARI MADA</t>
  </si>
  <si>
    <t>SILAS OGUNA</t>
  </si>
  <si>
    <t>ANN KIMALA MWINZI</t>
  </si>
  <si>
    <t>SARAH MUENI</t>
  </si>
  <si>
    <t>DAVID MULI</t>
  </si>
  <si>
    <t xml:space="preserve">JOSEPH OTIENO   </t>
  </si>
  <si>
    <t>RUTH KAGWIKA</t>
  </si>
  <si>
    <t>L37316</t>
  </si>
  <si>
    <t>L37494</t>
  </si>
  <si>
    <t>L37689</t>
  </si>
  <si>
    <t>S02292</t>
  </si>
  <si>
    <t>L22988</t>
  </si>
  <si>
    <t>L37685</t>
  </si>
  <si>
    <t>L37655</t>
  </si>
  <si>
    <t>S02229</t>
  </si>
  <si>
    <t>S020130</t>
  </si>
  <si>
    <t>L37686</t>
  </si>
  <si>
    <t>ROSE KALAA MBUVI</t>
  </si>
  <si>
    <t>JOSEPH NGUGI KARANJA</t>
  </si>
  <si>
    <t>ROSELINE KAWIRA KITHINJI</t>
  </si>
  <si>
    <t>DAN WAFULA SIMIYU</t>
  </si>
  <si>
    <t>TITUS MUIRURI MWANIA</t>
  </si>
  <si>
    <t>JACKLINE KHENDO NGAO</t>
  </si>
  <si>
    <t>GORDON OCHIENG</t>
  </si>
  <si>
    <t>WINNY ATIENO ODHIAMBO</t>
  </si>
  <si>
    <t>L37682</t>
  </si>
  <si>
    <t>L37701</t>
  </si>
  <si>
    <t>KNH</t>
  </si>
  <si>
    <t>L37432</t>
  </si>
  <si>
    <t>MACMILLAN KEYA</t>
  </si>
  <si>
    <t>L37540</t>
  </si>
  <si>
    <t>GEDION MUCHIRI</t>
  </si>
  <si>
    <t>L37160</t>
  </si>
  <si>
    <t>L37562</t>
  </si>
  <si>
    <t>L37437</t>
  </si>
  <si>
    <t>JOSEPH MALONZA</t>
  </si>
  <si>
    <t>L37578</t>
  </si>
  <si>
    <t>MERCY GATUA</t>
  </si>
  <si>
    <t>L37633</t>
  </si>
  <si>
    <t>L37047</t>
  </si>
  <si>
    <t>DOREEN MWITI</t>
  </si>
  <si>
    <t>L37636</t>
  </si>
  <si>
    <t>L36799</t>
  </si>
  <si>
    <t>EVANS NZUMA</t>
  </si>
  <si>
    <t>L37650</t>
  </si>
  <si>
    <t>L37555</t>
  </si>
  <si>
    <t>L37665</t>
  </si>
  <si>
    <t>L37649</t>
  </si>
  <si>
    <t>L37679</t>
  </si>
  <si>
    <t>BONFIC NYAKANG'O</t>
  </si>
  <si>
    <t>SULEIMAN TSIMBI</t>
  </si>
  <si>
    <t>L37535</t>
  </si>
  <si>
    <t>NICHOLAS KIPSOI YEGON</t>
  </si>
  <si>
    <t xml:space="preserve">LOCKBX AND EAST FUTURES CAPITAL </t>
  </si>
  <si>
    <t>L37407</t>
  </si>
  <si>
    <t>SAMMY JONES MUTINDA</t>
  </si>
  <si>
    <t>L37695</t>
  </si>
  <si>
    <t>ALICE KAMBUA MUTUKU</t>
  </si>
  <si>
    <t>SHADRACK MANZO</t>
  </si>
  <si>
    <t>MICHAEL LUGWILI</t>
  </si>
  <si>
    <t>LEAH NADOO</t>
  </si>
  <si>
    <t>FRANK SIMBA MUANGE</t>
  </si>
  <si>
    <t>OMARA MOSES BAHOLA</t>
  </si>
  <si>
    <t>ANYANGO AMOLLO PAULINE</t>
  </si>
  <si>
    <t xml:space="preserve">JAPHETH KIPROTICH RONOH </t>
  </si>
  <si>
    <t>PHILIP MUTISYA</t>
  </si>
  <si>
    <t>MOSES MUCHERU</t>
  </si>
  <si>
    <t>WELDON KIPNGETICH KORIR</t>
  </si>
  <si>
    <t>GODFREY JUMA INYO</t>
  </si>
  <si>
    <t>L37710</t>
  </si>
  <si>
    <t>L37702</t>
  </si>
  <si>
    <t>S02279</t>
  </si>
  <si>
    <t>L37719</t>
  </si>
  <si>
    <t>L37721</t>
  </si>
  <si>
    <t>L37698</t>
  </si>
  <si>
    <t>S02300</t>
  </si>
  <si>
    <t>L37730</t>
  </si>
  <si>
    <t>L37687</t>
  </si>
  <si>
    <t>L37690</t>
  </si>
  <si>
    <t>L37712</t>
  </si>
  <si>
    <t>L37738</t>
  </si>
  <si>
    <t>NAFISA HUSSAIN MOHAMED</t>
  </si>
  <si>
    <t>L37723</t>
  </si>
  <si>
    <t>S02297</t>
  </si>
  <si>
    <t>HOSTER OMOSA STEPHEN</t>
  </si>
  <si>
    <t>L37542</t>
  </si>
  <si>
    <t>AUSTINE OUMA OMBEWA</t>
  </si>
  <si>
    <t xml:space="preserve">LOCKBX AND HELA CAPITAL </t>
  </si>
  <si>
    <t>L37349</t>
  </si>
  <si>
    <t>MONTH STATUS</t>
  </si>
  <si>
    <t>HENRY MANZI MUTETI</t>
  </si>
  <si>
    <t>BRIAN WERIMO ANZETSE</t>
  </si>
  <si>
    <t>ASHA AMADA AWADHI</t>
  </si>
  <si>
    <t>HILLARY KOECH</t>
  </si>
  <si>
    <t>JAFARI</t>
  </si>
  <si>
    <t>TIMOTHY KABURU KIARA</t>
  </si>
  <si>
    <t>VINCENT ADERO OTIENO</t>
  </si>
  <si>
    <t xml:space="preserve">KISII </t>
  </si>
  <si>
    <t>MESHACK NYABAYO MANGOA</t>
  </si>
  <si>
    <t>L37705</t>
  </si>
  <si>
    <t>L37400</t>
  </si>
  <si>
    <t>L37720</t>
  </si>
  <si>
    <t>L37516</t>
  </si>
  <si>
    <t>L37760</t>
  </si>
  <si>
    <t>L37764</t>
  </si>
  <si>
    <t>L37691</t>
  </si>
  <si>
    <t>AFFAN IBRAHIM MAALIM</t>
  </si>
  <si>
    <t>DERRICK ONGERI</t>
  </si>
  <si>
    <t>RUTH NYOKABI</t>
  </si>
  <si>
    <t>L37677</t>
  </si>
  <si>
    <t xml:space="preserve">EVERLINE KITHOME </t>
  </si>
  <si>
    <t>CHEPKILOT KIPLAGAT</t>
  </si>
  <si>
    <t>L37619</t>
  </si>
  <si>
    <t>L37178</t>
  </si>
  <si>
    <t>S02259</t>
  </si>
  <si>
    <t>WYCKLIFF OMONDI</t>
  </si>
  <si>
    <t>ANGELINA MUNYAO</t>
  </si>
  <si>
    <t>S02195</t>
  </si>
  <si>
    <t>THOMAS MUNUVE KIIO</t>
  </si>
  <si>
    <t>MESELEMANI MOHAMED</t>
  </si>
  <si>
    <t>CHARLES KIPROP CHEPKANGOR</t>
  </si>
  <si>
    <t>PETERSON KIGIO</t>
  </si>
  <si>
    <t>VICTOR WILSON BRANDON</t>
  </si>
  <si>
    <t>VERONICA WANJIRU</t>
  </si>
  <si>
    <t>FRANCISCA NDUKU MWIKYA</t>
  </si>
  <si>
    <t>ESNAS MKABI MUKOYA</t>
  </si>
  <si>
    <t>AMINA MOHAMED KHALIF</t>
  </si>
  <si>
    <t>GEORGE OTIENO</t>
  </si>
  <si>
    <t>TOM ABAJA</t>
  </si>
  <si>
    <t>BENSON NYORO KARU</t>
  </si>
  <si>
    <t>EVANS WEKESA SIMIYU</t>
  </si>
  <si>
    <t>DUNCAN OBONYO</t>
  </si>
  <si>
    <t>SHARON ONDECHE OWITI</t>
  </si>
  <si>
    <t>ISHMAEL MEMA MISOGA</t>
  </si>
  <si>
    <t>LINUS MUGO MURIUKI</t>
  </si>
  <si>
    <t>LAWRENCE OMBURO OGINDO</t>
  </si>
  <si>
    <t>HARRISON MOSES MUSYOKA</t>
  </si>
  <si>
    <t>FRANCIS OUMA OCHIENG</t>
  </si>
  <si>
    <t>CAROL KANYIVA KITILI</t>
  </si>
  <si>
    <t>ABRAHAM SIFUNA</t>
  </si>
  <si>
    <t>L37756</t>
  </si>
  <si>
    <t>L37768</t>
  </si>
  <si>
    <t>LYDIA ODOYO</t>
  </si>
  <si>
    <t>L37570</t>
  </si>
  <si>
    <t>L33523</t>
  </si>
  <si>
    <t>L37769</t>
  </si>
  <si>
    <t>L37779</t>
  </si>
  <si>
    <t>L37780</t>
  </si>
  <si>
    <t>L37736</t>
  </si>
  <si>
    <t>L37788</t>
  </si>
  <si>
    <t>S02293</t>
  </si>
  <si>
    <t>L37482</t>
  </si>
  <si>
    <t>L37782</t>
  </si>
  <si>
    <t>L37817</t>
  </si>
  <si>
    <t>L37748</t>
  </si>
  <si>
    <t>L37792</t>
  </si>
  <si>
    <t>L37688</t>
  </si>
  <si>
    <t>L37360</t>
  </si>
  <si>
    <t>S02175</t>
  </si>
  <si>
    <t>L37725</t>
  </si>
  <si>
    <t>L37820</t>
  </si>
  <si>
    <t>L37826</t>
  </si>
  <si>
    <t>L37715</t>
  </si>
  <si>
    <t>S00838</t>
  </si>
  <si>
    <t>L37670</t>
  </si>
  <si>
    <t>L37279</t>
  </si>
  <si>
    <t>GRACE WANJA</t>
  </si>
  <si>
    <t>S01209</t>
  </si>
  <si>
    <t>ZACHEAUS BIRECH</t>
  </si>
  <si>
    <t>JOSEPHINE KYAMBI MUTUA</t>
  </si>
  <si>
    <t>JOEL MUTISYA KATHOKA</t>
  </si>
  <si>
    <t>BEATRICE AWUOR</t>
  </si>
  <si>
    <t>BENARD AKEYO ODUOR</t>
  </si>
  <si>
    <t>L37545</t>
  </si>
  <si>
    <t>L37829</t>
  </si>
  <si>
    <t>L37804</t>
  </si>
  <si>
    <t>NICKSON KIGUHI</t>
  </si>
  <si>
    <t>L37828</t>
  </si>
  <si>
    <t>L37823</t>
  </si>
  <si>
    <t>MCL1117</t>
  </si>
  <si>
    <t>THIS MONTH SALES PIPELINE(BUYOFF)</t>
  </si>
  <si>
    <t>TOTAL SALES PIPELINE(BUYOFF)</t>
  </si>
  <si>
    <t>LAST  MONTH SALES PIPELINE(BUYOFF)</t>
  </si>
  <si>
    <t xml:space="preserve">TOTAL ACCOUNTS FULLY BOOKED </t>
  </si>
  <si>
    <t>ZENA JOSEPH</t>
  </si>
  <si>
    <t>NOAH MWAGANDI MGANGA</t>
  </si>
  <si>
    <t>LUCY BAHATI MARO</t>
  </si>
  <si>
    <t xml:space="preserve">ANDREW ASANDE </t>
  </si>
  <si>
    <t>FRANKLIN KIPRUTO</t>
  </si>
  <si>
    <t xml:space="preserve">PATRICK KARISA KAZUNGU </t>
  </si>
  <si>
    <t>AHMED HUSSEIN ADAB</t>
  </si>
  <si>
    <t>PHILIP NDANO</t>
  </si>
  <si>
    <t>ODENYO COLLINS MACODENYO</t>
  </si>
  <si>
    <t>PREMIRE/FAMILY/LOCKBX</t>
  </si>
  <si>
    <t>WILSON CHEPKONGA CHELAGAT</t>
  </si>
  <si>
    <t>L37830</t>
  </si>
  <si>
    <t>S02315</t>
  </si>
  <si>
    <t>S02256</t>
  </si>
  <si>
    <t>L37821</t>
  </si>
  <si>
    <t>L37848</t>
  </si>
  <si>
    <t>L37869</t>
  </si>
  <si>
    <t>L37871</t>
  </si>
  <si>
    <t>NASHON NYANJE</t>
  </si>
  <si>
    <t>ROBINSON KINYUA</t>
  </si>
  <si>
    <t>L30091</t>
  </si>
  <si>
    <t>S01620</t>
  </si>
  <si>
    <t>L37852</t>
  </si>
  <si>
    <t>JULIUS OMONDI ODINGA</t>
  </si>
  <si>
    <t>ALLAN ECHENJE EKHUYA</t>
  </si>
  <si>
    <t>JAMES KARIUKI WAGITHIGA</t>
  </si>
  <si>
    <t>KEITH ASHIONO TAMBASI</t>
  </si>
  <si>
    <t>COLLINS ISAYI</t>
  </si>
  <si>
    <t>OTIENO LINEX  JOWI</t>
  </si>
  <si>
    <t>L37836</t>
  </si>
  <si>
    <t>L37791</t>
  </si>
  <si>
    <t>L37787</t>
  </si>
  <si>
    <t>CHARLES ODUOR OUMA</t>
  </si>
  <si>
    <t>L37777</t>
  </si>
  <si>
    <t>L37808</t>
  </si>
  <si>
    <t>L37785</t>
  </si>
  <si>
    <t>KEVIN KIPKOSGEI</t>
  </si>
  <si>
    <t>L37752</t>
  </si>
  <si>
    <t>L37680</t>
  </si>
  <si>
    <t>L37790</t>
  </si>
  <si>
    <t>L37803</t>
  </si>
  <si>
    <t>JUSTUS KIPRUTO KORIR</t>
  </si>
  <si>
    <t>L37903</t>
  </si>
  <si>
    <t>S01256</t>
  </si>
  <si>
    <t xml:space="preserve">CAROLYNE NYAKUNDI GESARE </t>
  </si>
  <si>
    <t>L37884</t>
  </si>
  <si>
    <t>MIRIAM MUNYAO</t>
  </si>
  <si>
    <t>ABSA BANK</t>
  </si>
  <si>
    <t xml:space="preserve">DANIEL OMBISA MUDASIA </t>
  </si>
  <si>
    <t>WANJA NJONI</t>
  </si>
  <si>
    <t>FELIX OUMA MURIERA</t>
  </si>
  <si>
    <t>STEPHEN MENYA ODUOR</t>
  </si>
  <si>
    <t>L37876</t>
  </si>
  <si>
    <t>L37309</t>
  </si>
  <si>
    <t>L37913</t>
  </si>
  <si>
    <t>L37926</t>
  </si>
  <si>
    <t>ANTHONY LOTER AMOTHING</t>
  </si>
  <si>
    <t>L37757</t>
  </si>
  <si>
    <t>L37906</t>
  </si>
  <si>
    <t>FRANK JILO MADUGA</t>
  </si>
  <si>
    <t>GEORGINE ADHIAMBO ODUOR</t>
  </si>
  <si>
    <t>CONSOLATA ACHIENG</t>
  </si>
  <si>
    <t>L37840</t>
  </si>
  <si>
    <t>L37800</t>
  </si>
  <si>
    <t>L37809</t>
  </si>
  <si>
    <t>L37839</t>
  </si>
  <si>
    <t>L37827</t>
  </si>
  <si>
    <t>GABHABHA JILLO ZEPHANIA</t>
  </si>
  <si>
    <t>CAROLINE MUTHONI BOY</t>
  </si>
  <si>
    <t>MICHAEL KAMAU NJUGUNA</t>
  </si>
  <si>
    <t>PETER KECHULA</t>
  </si>
  <si>
    <t>DANIEL MUTUKU WAMBUGU</t>
  </si>
  <si>
    <t>CAPITAL</t>
  </si>
  <si>
    <t>L37854</t>
  </si>
  <si>
    <t>L35572</t>
  </si>
  <si>
    <t>L37916</t>
  </si>
  <si>
    <t>L37921</t>
  </si>
  <si>
    <t>L37947</t>
  </si>
  <si>
    <t>LYDIA KAILU KITHEKA</t>
  </si>
  <si>
    <t>CATHERINE MWIKALI MUSEE</t>
  </si>
  <si>
    <t>WILLIAM EVERIA</t>
  </si>
  <si>
    <t>JERONO BARKEBO</t>
  </si>
  <si>
    <t>LINDA ACHIENG OTIENO</t>
  </si>
  <si>
    <t>CELINE ATIENO OCHIENG</t>
  </si>
  <si>
    <t>NGEERA RICHARD GUANTAI</t>
  </si>
  <si>
    <t>SAMUEL OKUNYA OKOTH</t>
  </si>
  <si>
    <t>FUTURE</t>
  </si>
  <si>
    <t>FRANCISCA OTIENO</t>
  </si>
  <si>
    <t>L37896</t>
  </si>
  <si>
    <t>L37940</t>
  </si>
  <si>
    <t>L37794</t>
  </si>
  <si>
    <t>L37909</t>
  </si>
  <si>
    <t>CARO MWIKALI</t>
  </si>
  <si>
    <t>L37907</t>
  </si>
  <si>
    <t>L37754</t>
  </si>
  <si>
    <t>S01170</t>
  </si>
  <si>
    <t>L37960</t>
  </si>
  <si>
    <t>L37961</t>
  </si>
  <si>
    <t>S02160</t>
  </si>
  <si>
    <t>L37859</t>
  </si>
  <si>
    <t>L37806</t>
  </si>
  <si>
    <t>L37970</t>
  </si>
  <si>
    <t>FELIX OTIENO</t>
  </si>
  <si>
    <t>MAUREEN MAKENA</t>
  </si>
  <si>
    <t>L37988</t>
  </si>
  <si>
    <t>S01583</t>
  </si>
  <si>
    <t>FLORENCE ODHIAMBO</t>
  </si>
  <si>
    <t>CHRISTINE AWUOR NDEGE</t>
  </si>
  <si>
    <t>L37938</t>
  </si>
  <si>
    <t>S01406</t>
  </si>
  <si>
    <t>JASPER TIOLE WEKESA</t>
  </si>
  <si>
    <t>L37640</t>
  </si>
  <si>
    <t>ERIC OTIENO ONYANGO</t>
  </si>
  <si>
    <t>VICTOR OWUOR OGOLA</t>
  </si>
  <si>
    <t>L37953</t>
  </si>
  <si>
    <t>DEBORAH MUANGE</t>
  </si>
  <si>
    <t>L37955</t>
  </si>
  <si>
    <t>EMMANUEL MWANYANGE MWAMBA</t>
  </si>
  <si>
    <t>EVANS BIKUNDO MANGERA</t>
  </si>
  <si>
    <t>ERIC KIMOTHO</t>
  </si>
  <si>
    <t>HARUSI HALUVA SAID</t>
  </si>
  <si>
    <t>TANARIVER</t>
  </si>
  <si>
    <t>L37914</t>
  </si>
  <si>
    <t>S02181</t>
  </si>
  <si>
    <t>L37975</t>
  </si>
  <si>
    <t>L38018</t>
  </si>
  <si>
    <t>FOZIAH JAMAL SALIM</t>
  </si>
  <si>
    <t>BENARD OTIENO</t>
  </si>
  <si>
    <t>HILLARY KIPKURUI</t>
  </si>
  <si>
    <t>L37078</t>
  </si>
  <si>
    <t>L38030</t>
  </si>
  <si>
    <t>S02291</t>
  </si>
  <si>
    <t>JUDE KIVUVA MUASA</t>
  </si>
  <si>
    <t>HUMAN RESOURCE</t>
  </si>
  <si>
    <t>JOSEPH MURIMI NYAGA</t>
  </si>
  <si>
    <t>FELISTUS TERESIA MWENDWA</t>
  </si>
  <si>
    <t>EDWARD KAMIRU NJOROGE</t>
  </si>
  <si>
    <t>L37998</t>
  </si>
  <si>
    <t>L38006</t>
  </si>
  <si>
    <t>L37935</t>
  </si>
  <si>
    <t>L37939</t>
  </si>
  <si>
    <t>L38019</t>
  </si>
  <si>
    <t>L38005</t>
  </si>
  <si>
    <t>ROSE ACHIENG</t>
  </si>
  <si>
    <t>L38003</t>
  </si>
  <si>
    <t>DAUDI KIPCHIRCHIR KIPROTICH</t>
  </si>
  <si>
    <t>L37783</t>
  </si>
  <si>
    <t>KEVIN ALINYO AMBAYI</t>
  </si>
  <si>
    <t>JACOB KIBOKO</t>
  </si>
  <si>
    <t>MICHAEL OMBEN'GI NYANUSI</t>
  </si>
  <si>
    <t>IBRAHIM MBAI</t>
  </si>
  <si>
    <t>L37546</t>
  </si>
  <si>
    <t>L37862</t>
  </si>
  <si>
    <t>S01381</t>
  </si>
  <si>
    <t>S01222</t>
  </si>
  <si>
    <t>PASCALINE CHEPCHIRCHIR</t>
  </si>
  <si>
    <t>LUKA KIMELI KETER</t>
  </si>
  <si>
    <t>PETER KEMBOI</t>
  </si>
  <si>
    <t>EVERLYNE OWENDI LYLAH</t>
  </si>
  <si>
    <t>L38072</t>
  </si>
  <si>
    <t>S02352</t>
  </si>
  <si>
    <t>S01359</t>
  </si>
  <si>
    <t>SARAH MUKAMI NJURA</t>
  </si>
  <si>
    <t>L38069</t>
  </si>
  <si>
    <t>SALOME WANJIKU</t>
  </si>
  <si>
    <t>AYUB GITONGA KAMUNYA</t>
  </si>
  <si>
    <t>S02345</t>
  </si>
  <si>
    <t>L38048</t>
  </si>
  <si>
    <t>MILCAH HATITI NZUNGU</t>
  </si>
  <si>
    <t>BENJAMIN KANDAR KIBOR</t>
  </si>
  <si>
    <t>EMMA KEMUNTO MOMANYI</t>
  </si>
  <si>
    <t>MUSAWIA STEPHEN VODOTI</t>
  </si>
  <si>
    <t>SAUL SIMIYU</t>
  </si>
  <si>
    <t>SIMON MURIMI WANJIRU</t>
  </si>
  <si>
    <t>VICTORIA KENDI</t>
  </si>
  <si>
    <t>DENIS MUTAI</t>
  </si>
  <si>
    <t>MIRRIAM MUSYOKA</t>
  </si>
  <si>
    <t>KIENDE KINOTI</t>
  </si>
  <si>
    <t>KENNEDY MUTHOMI M'RINGERA</t>
  </si>
  <si>
    <t>WOLENA QALLA GALGALLO</t>
  </si>
  <si>
    <t>GRACE KALUNDA MINDU</t>
  </si>
  <si>
    <t>MUHUMED HUSSEIN</t>
  </si>
  <si>
    <t>ELIZABETH NDUKU MUTUKI</t>
  </si>
  <si>
    <t>L38049</t>
  </si>
  <si>
    <t>L37713</t>
  </si>
  <si>
    <t>L38050</t>
  </si>
  <si>
    <t>L37883</t>
  </si>
  <si>
    <t>S02273</t>
  </si>
  <si>
    <t>L38083</t>
  </si>
  <si>
    <t>L37937</t>
  </si>
  <si>
    <t>S02340</t>
  </si>
  <si>
    <t>L37734</t>
  </si>
  <si>
    <t>S02303</t>
  </si>
  <si>
    <t>L38091</t>
  </si>
  <si>
    <t>L38092</t>
  </si>
  <si>
    <t>L37835</t>
  </si>
  <si>
    <t>L38071</t>
  </si>
  <si>
    <t>L38100</t>
  </si>
  <si>
    <t>L38052</t>
  </si>
  <si>
    <t>L37799</t>
  </si>
  <si>
    <t>S00458</t>
  </si>
  <si>
    <t>CHERUIYOT KIBET JOHN</t>
  </si>
  <si>
    <t>ABEL ONUNDA MONYWANYWA</t>
  </si>
  <si>
    <t>L38103</t>
  </si>
  <si>
    <t>ROSE JAMES</t>
  </si>
  <si>
    <t>AGNESS AGATHA MULWA</t>
  </si>
  <si>
    <t>L38040</t>
  </si>
  <si>
    <t>S02282</t>
  </si>
  <si>
    <t>ESTHER MBUTHIA</t>
  </si>
  <si>
    <t>ADAN OMAR OSMAN</t>
  </si>
  <si>
    <t>KEVIN OMONDI OWITI</t>
  </si>
  <si>
    <t>FONDO SAMMY GONA</t>
  </si>
  <si>
    <t>TOM WAFULA WEKESA</t>
  </si>
  <si>
    <t>LOICE MWIKALI</t>
  </si>
  <si>
    <t>EDMOND MULEFU</t>
  </si>
  <si>
    <t>LEON WAFULA</t>
  </si>
  <si>
    <t>MOSES NYAKUNDI</t>
  </si>
  <si>
    <t>DANIEL OKOTH</t>
  </si>
  <si>
    <t>BEVERLY MUVAO</t>
  </si>
  <si>
    <t>EDWIN OSUNDWA</t>
  </si>
  <si>
    <t>OWIKO STEPHEN ODERA</t>
  </si>
  <si>
    <t>ONGIRI BERIDGE MUDHIRA</t>
  </si>
  <si>
    <t>BONFACE MATUI SANGULA</t>
  </si>
  <si>
    <t>DAVID ODHIAMBO</t>
  </si>
  <si>
    <t>L38102</t>
  </si>
  <si>
    <t>S02324</t>
  </si>
  <si>
    <t>L38045</t>
  </si>
  <si>
    <t>L37543</t>
  </si>
  <si>
    <t>L38080</t>
  </si>
  <si>
    <t>L38110</t>
  </si>
  <si>
    <t>S01117</t>
  </si>
  <si>
    <t>L38121</t>
  </si>
  <si>
    <t>L37833</t>
  </si>
  <si>
    <t>L38128</t>
  </si>
  <si>
    <t>S02272</t>
  </si>
  <si>
    <t>PATRICK KIMEU MBITHI</t>
  </si>
  <si>
    <t>L38074</t>
  </si>
  <si>
    <t>L38139</t>
  </si>
  <si>
    <t>L38142</t>
  </si>
  <si>
    <t>L38122</t>
  </si>
  <si>
    <t>OLIVER JUMA SOWOS</t>
  </si>
  <si>
    <t>L38079</t>
  </si>
  <si>
    <t>TIMOTHY KIBII</t>
  </si>
  <si>
    <t>WILFRED ONCHOKE</t>
  </si>
  <si>
    <t>L38084</t>
  </si>
  <si>
    <t>L38106</t>
  </si>
  <si>
    <t>L37948</t>
  </si>
  <si>
    <t>L38123</t>
  </si>
  <si>
    <t>L37875</t>
  </si>
  <si>
    <t>BERNARD KIPTOO KIPKULET</t>
  </si>
  <si>
    <t>EMMANUEL OKETCH</t>
  </si>
  <si>
    <t>L38068</t>
  </si>
  <si>
    <t>TIMOTHY NDAMBUKI</t>
  </si>
  <si>
    <t>HOGLAH MUSENGYA NGUE</t>
  </si>
  <si>
    <t>L38147</t>
  </si>
  <si>
    <t>ALBERT KIVIVYE</t>
  </si>
  <si>
    <t>MORRIS ONYANGO</t>
  </si>
  <si>
    <t>GORDON OLUOCH</t>
  </si>
  <si>
    <t>EMILY MURKOMEN</t>
  </si>
  <si>
    <t>DANIEL EYANAE</t>
  </si>
  <si>
    <t>TURKANA COUNTY</t>
  </si>
  <si>
    <t>ERICK KIPRONO ROTICH</t>
  </si>
  <si>
    <t>PURITY DISI MINA</t>
  </si>
  <si>
    <t>NELSON NJOROGE</t>
  </si>
  <si>
    <t>KELVIN MUSEMBI MUTINDA</t>
  </si>
  <si>
    <t>RYAN GITHINJI</t>
  </si>
  <si>
    <t>DAVID KIVALE KITHUKU</t>
  </si>
  <si>
    <t>FAITH OSORO</t>
  </si>
  <si>
    <t>STELLA NELIMA WANYONYI</t>
  </si>
  <si>
    <t>JOSEPHINE MUTINDI KITHOME</t>
  </si>
  <si>
    <t xml:space="preserve">JOSEPHINE MUTINDI </t>
  </si>
  <si>
    <t xml:space="preserve">DOROTHY KANZA ISOMBO </t>
  </si>
  <si>
    <t>MOSES MULEI KYENGO</t>
  </si>
  <si>
    <t>L38109</t>
  </si>
  <si>
    <t>L38168</t>
  </si>
  <si>
    <t>S02326</t>
  </si>
  <si>
    <t>L38167</t>
  </si>
  <si>
    <t>L38166</t>
  </si>
  <si>
    <t>L37902</t>
  </si>
  <si>
    <t>S020097</t>
  </si>
  <si>
    <t>L38176</t>
  </si>
  <si>
    <t>S02327</t>
  </si>
  <si>
    <t>L38164</t>
  </si>
  <si>
    <t>S01937</t>
  </si>
  <si>
    <t>S02277</t>
  </si>
  <si>
    <t>L38185</t>
  </si>
  <si>
    <t>EDGAR KADIEDA OLUOCH</t>
  </si>
  <si>
    <t>JOSEPH MAUNDU</t>
  </si>
  <si>
    <t>ANTONY MUTENA MWATU</t>
  </si>
  <si>
    <t>PRISCA KALEE</t>
  </si>
  <si>
    <t>SUSAN MWENDE MURIITHI</t>
  </si>
  <si>
    <t>THARAKA NITHI</t>
  </si>
  <si>
    <t>COOPERATIVE</t>
  </si>
  <si>
    <t>ANNE OMOIT</t>
  </si>
  <si>
    <t>URBANUS KIOLI WAITA</t>
  </si>
  <si>
    <t>NAOMI LOISE MUSYOKA</t>
  </si>
  <si>
    <t>L38163</t>
  </si>
  <si>
    <t>S00251</t>
  </si>
  <si>
    <t>L38131</t>
  </si>
  <si>
    <t>S0125</t>
  </si>
  <si>
    <t>L38192</t>
  </si>
  <si>
    <t>L38111</t>
  </si>
  <si>
    <t>L38194</t>
  </si>
  <si>
    <t>MARY NZULA WAMBUA</t>
  </si>
  <si>
    <t>DAVID WAITHAKA WANYOIKE</t>
  </si>
  <si>
    <t>CHRISANTUS LUCAS</t>
  </si>
  <si>
    <t>DENNIS KARANJA NYAGA</t>
  </si>
  <si>
    <t>L38198</t>
  </si>
  <si>
    <t>L38199</t>
  </si>
  <si>
    <t>L38201</t>
  </si>
  <si>
    <t>L38202</t>
  </si>
  <si>
    <t>L38195</t>
  </si>
  <si>
    <t>L38175</t>
  </si>
  <si>
    <t>DANIEL KENNEDY AWUOR OLAL</t>
  </si>
  <si>
    <t>L38146</t>
  </si>
  <si>
    <t>L37967</t>
  </si>
  <si>
    <t>L38157</t>
  </si>
  <si>
    <t>L37676</t>
  </si>
  <si>
    <t>SHERRYL KHAVAVI</t>
  </si>
  <si>
    <t>L38161</t>
  </si>
  <si>
    <t>L38132</t>
  </si>
  <si>
    <t>ALBERT CHAI MWANGIRI</t>
  </si>
  <si>
    <t>HENRY MWAHANJE NDEGWA</t>
  </si>
  <si>
    <t>NEEMEKA</t>
  </si>
  <si>
    <t xml:space="preserve">BENARD NYAKUNDI MOMANYI </t>
  </si>
  <si>
    <t>PKL</t>
  </si>
  <si>
    <t>SAMWEL THEBERE MWANGI</t>
  </si>
  <si>
    <t>DANIEL MWAMI</t>
  </si>
  <si>
    <t>JOHN NGILA MUVINZU</t>
  </si>
  <si>
    <t>MOURINE JOYCE AWOUR</t>
  </si>
  <si>
    <t>SAMWEL OMWERI MOIKOYO</t>
  </si>
  <si>
    <t>DANIEL KABULA</t>
  </si>
  <si>
    <t>STEPHEN OTIENO ODHIAMBO</t>
  </si>
  <si>
    <t>ALICE WANGUI</t>
  </si>
  <si>
    <t>L37874</t>
  </si>
  <si>
    <t>S02330</t>
  </si>
  <si>
    <t>L38210</t>
  </si>
  <si>
    <t>L38229</t>
  </si>
  <si>
    <t>L38216</t>
  </si>
  <si>
    <t>L38230</t>
  </si>
  <si>
    <t>L38209</t>
  </si>
  <si>
    <t>S02311</t>
  </si>
  <si>
    <t>DOUGLAS ODHIAMBO</t>
  </si>
  <si>
    <t xml:space="preserve">BENARD OUMA </t>
  </si>
  <si>
    <t>MICHAEL KIMUTAI KIGEN</t>
  </si>
  <si>
    <t>WELDON KIBET</t>
  </si>
  <si>
    <t>ZEPHANIAH ROTICH</t>
  </si>
  <si>
    <t xml:space="preserve">KUNE SALAH HUSSEIN </t>
  </si>
  <si>
    <t>ADHIAMBO JOICE AERO</t>
  </si>
  <si>
    <t>BRENDA OBAE</t>
  </si>
  <si>
    <t>PATIENT KOMORA</t>
  </si>
  <si>
    <t>L38267</t>
  </si>
  <si>
    <t>L38251</t>
  </si>
  <si>
    <t>S02240</t>
  </si>
  <si>
    <t>L38275</t>
  </si>
  <si>
    <t>L38273</t>
  </si>
  <si>
    <t>S02179</t>
  </si>
  <si>
    <t>L38274</t>
  </si>
  <si>
    <t>S02211</t>
  </si>
  <si>
    <t>L38302</t>
  </si>
  <si>
    <t>L38289</t>
  </si>
  <si>
    <t>S00830</t>
  </si>
  <si>
    <t>L38306</t>
  </si>
  <si>
    <t>FRANCIS MOMANYI OBIERO</t>
  </si>
  <si>
    <t>JULIUS KITHURU NJAGI</t>
  </si>
  <si>
    <t>L38312</t>
  </si>
  <si>
    <t>BONAYA KENNETH JILO</t>
  </si>
  <si>
    <t>BONFACE OWOUR OKELLO</t>
  </si>
  <si>
    <t>PHALIS KAMAU KABUKI</t>
  </si>
  <si>
    <t>PETER KIBET</t>
  </si>
  <si>
    <t>L38353</t>
  </si>
  <si>
    <t>L37678</t>
  </si>
  <si>
    <t>L38257</t>
  </si>
  <si>
    <t>L37487</t>
  </si>
  <si>
    <t>GEOFFREY WANJALA</t>
  </si>
  <si>
    <t>L38352</t>
  </si>
  <si>
    <t>ISAAC OGORI MAROKO</t>
  </si>
  <si>
    <t>L38347</t>
  </si>
  <si>
    <t>JOAN JEPCHIRCHIR</t>
  </si>
  <si>
    <t xml:space="preserve">KORIR JOHN </t>
  </si>
  <si>
    <t>ELIZABETH KAVATA ZAKAYO</t>
  </si>
  <si>
    <t>L38120</t>
  </si>
  <si>
    <t>S01853</t>
  </si>
  <si>
    <t>L38358</t>
  </si>
  <si>
    <t>UMMY ABDALLAH</t>
  </si>
  <si>
    <t>L38360</t>
  </si>
  <si>
    <t>JOSHUA MUTAI</t>
  </si>
  <si>
    <t>L38115</t>
  </si>
  <si>
    <t>ELIZABETH KANINI</t>
  </si>
  <si>
    <t>JANEFFER KILUTA MUINDE</t>
  </si>
  <si>
    <t>MWANSHAMBA ATHUMAN ALI</t>
  </si>
  <si>
    <t>MARRION LOKO MUINDI</t>
  </si>
  <si>
    <t>MOSES OBARA NYABICHA</t>
  </si>
  <si>
    <t>CAROLINE KATHURE NTAI</t>
  </si>
  <si>
    <t>MICHELLE AKINYI ODERA</t>
  </si>
  <si>
    <t>HAPPINESS DAMA MWARO</t>
  </si>
  <si>
    <t>EDWARD KIPCHUMBA BETT</t>
  </si>
  <si>
    <t>PETER MURUNGA</t>
  </si>
  <si>
    <t>SAMUEL WANDUNDU MUNENE</t>
  </si>
  <si>
    <t>KIZITO UKWANDA AMBEYI</t>
  </si>
  <si>
    <t>KELVIN KYALO KILONZO</t>
  </si>
  <si>
    <t>PHILEMON ONGALO OMUTITI</t>
  </si>
  <si>
    <t>FELISTUS METIAN KASIRIMO</t>
  </si>
  <si>
    <t>LADAN KORIR</t>
  </si>
  <si>
    <t>SAMMY NYAKUNDI</t>
  </si>
  <si>
    <t>HADIJA ISSA</t>
  </si>
  <si>
    <t>MILLICENT AWINO</t>
  </si>
  <si>
    <t>MBOYA NOLEEN</t>
  </si>
  <si>
    <t>CYRUS MAONGA</t>
  </si>
  <si>
    <t>GODWIN SORHE</t>
  </si>
  <si>
    <t xml:space="preserve">JOANNES OCHIENG OTIENO </t>
  </si>
  <si>
    <t>NACICO</t>
  </si>
  <si>
    <t>L38359</t>
  </si>
  <si>
    <t>S02370</t>
  </si>
  <si>
    <t>L38355</t>
  </si>
  <si>
    <t>S01002</t>
  </si>
  <si>
    <t>L38385</t>
  </si>
  <si>
    <t>S02369</t>
  </si>
  <si>
    <t>L38382</t>
  </si>
  <si>
    <t>L38395</t>
  </si>
  <si>
    <t>L38027</t>
  </si>
  <si>
    <t>ELIZABETH AKINYI</t>
  </si>
  <si>
    <t>L38356</t>
  </si>
  <si>
    <t>L38329</t>
  </si>
  <si>
    <t>L38346</t>
  </si>
  <si>
    <t>L38331</t>
  </si>
  <si>
    <t>L38377</t>
  </si>
  <si>
    <t>L38278</t>
  </si>
  <si>
    <t>ZIPPORAH KIOKO</t>
  </si>
  <si>
    <t>L38340</t>
  </si>
  <si>
    <t>L38362</t>
  </si>
  <si>
    <t>L38291</t>
  </si>
  <si>
    <t>MARGARET KAMAU</t>
  </si>
  <si>
    <t>L38342</t>
  </si>
  <si>
    <t>L37739</t>
  </si>
  <si>
    <t>L38368</t>
  </si>
  <si>
    <t>BENARD MITEVA</t>
  </si>
  <si>
    <t>L38245</t>
  </si>
  <si>
    <t>L38326</t>
  </si>
  <si>
    <t>MINISTRY OF INFORMATION</t>
  </si>
  <si>
    <t>L38301</t>
  </si>
  <si>
    <t>L38173</t>
  </si>
  <si>
    <t>L37429</t>
  </si>
  <si>
    <t>L37449</t>
  </si>
  <si>
    <t>L38255</t>
  </si>
  <si>
    <t>L38276</t>
  </si>
  <si>
    <t>L38254</t>
  </si>
  <si>
    <t>L38333</t>
  </si>
  <si>
    <t>L38256</t>
  </si>
  <si>
    <t>ISAAC MARETE</t>
  </si>
  <si>
    <t>L38285</t>
  </si>
  <si>
    <t>L38319</t>
  </si>
  <si>
    <t>L38226</t>
  </si>
  <si>
    <t>L35886</t>
  </si>
  <si>
    <t>L38215</t>
  </si>
  <si>
    <t>CLEOPAS CHESOLI CHARLES</t>
  </si>
  <si>
    <t>DAVID KISARU KELOI</t>
  </si>
  <si>
    <t>ROSILADA WIWARA</t>
  </si>
  <si>
    <t>RIZIKI JAMANDARI BWAJUMA</t>
  </si>
  <si>
    <t>CARLOS OUMA OBURA</t>
  </si>
  <si>
    <t>FLORENCE ATIENO</t>
  </si>
  <si>
    <t>L36680</t>
  </si>
  <si>
    <t>L38002</t>
  </si>
  <si>
    <t>L38047</t>
  </si>
  <si>
    <t>L38119</t>
  </si>
  <si>
    <t>LINET KWAMBOKA MAUTI</t>
  </si>
  <si>
    <t>CATHERINE ALIVITSA</t>
  </si>
  <si>
    <t>CYPRUS NDERITU WANGARI</t>
  </si>
  <si>
    <t xml:space="preserve">ISSACK AHMED MOHAMED </t>
  </si>
  <si>
    <t>AGNESS KAVATHE</t>
  </si>
  <si>
    <t>MARY MUTINDI MUTINDA</t>
  </si>
  <si>
    <t>LUCY SHITEKHA</t>
  </si>
  <si>
    <t>PHILIS MUTINDI KIOKO</t>
  </si>
  <si>
    <t>JOHNPAUL MBOLO</t>
  </si>
  <si>
    <t>ALEX WAMBUA</t>
  </si>
  <si>
    <t>METRINE CHERONO CHELIMO</t>
  </si>
  <si>
    <t>MITCHELLE WAMALWA</t>
  </si>
  <si>
    <t>EDWIN ODIDA ODHIAMBO</t>
  </si>
  <si>
    <t>GEORGE MUREITHI WACHIRA</t>
  </si>
  <si>
    <t>L38424</t>
  </si>
  <si>
    <t>L38426</t>
  </si>
  <si>
    <t>L38415</t>
  </si>
  <si>
    <t>S00289</t>
  </si>
  <si>
    <t>L38375</t>
  </si>
  <si>
    <t>S02336</t>
  </si>
  <si>
    <t>L38387</t>
  </si>
  <si>
    <t>S02381</t>
  </si>
  <si>
    <t>L38422</t>
  </si>
  <si>
    <t>L38032</t>
  </si>
  <si>
    <t>L38421</t>
  </si>
  <si>
    <t>S02117</t>
  </si>
  <si>
    <t>L37881</t>
  </si>
  <si>
    <t>PATRICK KINYUA MUGO</t>
  </si>
  <si>
    <t>JOGOO SACCO</t>
  </si>
  <si>
    <t>DUNCAN OTIENO OKONGO</t>
  </si>
  <si>
    <t>L38188</t>
  </si>
  <si>
    <t>L38159</t>
  </si>
  <si>
    <t>S2305</t>
  </si>
  <si>
    <t>JOSEPH YIALE NKOBEI</t>
  </si>
  <si>
    <t>JEMIMAH ALOKAIT OSOKIT</t>
  </si>
  <si>
    <t>FRIDAH TABITHA MWOSYA</t>
  </si>
  <si>
    <t>SOLOMON LESHAN NTIKOISA</t>
  </si>
  <si>
    <t>JIMMY SOITA WEBBO</t>
  </si>
  <si>
    <t>PETER KIRUI KIPROTICH</t>
  </si>
  <si>
    <t>PETER ODHIAMBO OLUOCH</t>
  </si>
  <si>
    <t>COLLINS MURIITHI</t>
  </si>
  <si>
    <t>JEROME JOASH</t>
  </si>
  <si>
    <t>BII SIMON KIPYEGON</t>
  </si>
  <si>
    <t>L38453</t>
  </si>
  <si>
    <t>S00178</t>
  </si>
  <si>
    <t>L38238</t>
  </si>
  <si>
    <t>L38411</t>
  </si>
  <si>
    <t>L38405</t>
  </si>
  <si>
    <t>PHOEBE OMONDI</t>
  </si>
  <si>
    <t>L37559</t>
  </si>
  <si>
    <t>AMOS NAKOLA</t>
  </si>
  <si>
    <t>L38386</t>
  </si>
  <si>
    <t>L38361</t>
  </si>
  <si>
    <t>BERRY OLUOCH</t>
  </si>
  <si>
    <t>L38231</t>
  </si>
  <si>
    <t>L38367</t>
  </si>
  <si>
    <t>L38066</t>
  </si>
  <si>
    <t>L38363</t>
  </si>
  <si>
    <t>L38193</t>
  </si>
  <si>
    <t>MESHACK ASAMBA MUKHALA</t>
  </si>
  <si>
    <t>VERONICA MUMBANU MUSILI</t>
  </si>
  <si>
    <t>L38396</t>
  </si>
  <si>
    <t>L38454</t>
  </si>
  <si>
    <t>EDWARD RAEN NAIMODU</t>
  </si>
  <si>
    <t>INTEGRAL</t>
  </si>
  <si>
    <t xml:space="preserve">JANETH CHERONO </t>
  </si>
  <si>
    <t>WYCKLIFFE MUNUBI</t>
  </si>
  <si>
    <t>DIANA AKINYI</t>
  </si>
  <si>
    <t>LINDA NJAGI</t>
  </si>
  <si>
    <t>MARY AMONDI ODARO</t>
  </si>
  <si>
    <t>L38384</t>
  </si>
  <si>
    <t>L38460</t>
  </si>
  <si>
    <t>L38470</t>
  </si>
  <si>
    <t>L38467</t>
  </si>
  <si>
    <t>L38469</t>
  </si>
  <si>
    <t>EVALENE WAMBUI</t>
  </si>
  <si>
    <t>MICHAEL OKUMU</t>
  </si>
  <si>
    <t>JUVENTURE ATIENO</t>
  </si>
  <si>
    <t>FINLET MOGAKA</t>
  </si>
  <si>
    <t>MAUREEN ATIENO</t>
  </si>
  <si>
    <t>PHILEMON ONYANGO</t>
  </si>
  <si>
    <t>TABITHA MBINYA</t>
  </si>
  <si>
    <t>ISIAH ONYANGO</t>
  </si>
  <si>
    <t>JACKSON MABUTO</t>
  </si>
  <si>
    <t>MCL1136</t>
  </si>
  <si>
    <t>MCL1128</t>
  </si>
  <si>
    <t>MCL1159</t>
  </si>
  <si>
    <t>MCL953</t>
  </si>
  <si>
    <t>MCL1156</t>
  </si>
  <si>
    <t>MCL1153</t>
  </si>
  <si>
    <t>MCL1139</t>
  </si>
  <si>
    <t>MCL1132</t>
  </si>
  <si>
    <t>MCL1140</t>
  </si>
  <si>
    <t>MCL1155</t>
  </si>
  <si>
    <t>MCL1158</t>
  </si>
  <si>
    <t>TOTAL LOANS</t>
  </si>
  <si>
    <t>PENDING FULL BOOKING LOANS</t>
  </si>
  <si>
    <t>CHEPTOO SHARON</t>
  </si>
  <si>
    <t>SHADRACK KUYEBI</t>
  </si>
  <si>
    <t>BONFACE WACHIRA IREGI</t>
  </si>
  <si>
    <t>LINDA AKINYI MATENGO</t>
  </si>
  <si>
    <t>IBRAHIM ALI</t>
  </si>
  <si>
    <t>SUSAN KIPLAGAT</t>
  </si>
  <si>
    <t>HELLEN GESARE</t>
  </si>
  <si>
    <t>KESHE KELVIN ODUPOI</t>
  </si>
  <si>
    <t xml:space="preserve">HELA </t>
  </si>
  <si>
    <t>ABIGAEL RHODAH ATSWEWA</t>
  </si>
  <si>
    <t>SUSAN NANJALA</t>
  </si>
  <si>
    <t>STEPHEN HONGO</t>
  </si>
  <si>
    <t>SUMEYA THABIT SAID</t>
  </si>
  <si>
    <t>CALEB OWUOR</t>
  </si>
  <si>
    <t>L38472</t>
  </si>
  <si>
    <t>L38480</t>
  </si>
  <si>
    <t>L38475</t>
  </si>
  <si>
    <t>S00379</t>
  </si>
  <si>
    <t>L38388</t>
  </si>
  <si>
    <t>L38248</t>
  </si>
  <si>
    <t>L38394</t>
  </si>
  <si>
    <t>L38042</t>
  </si>
  <si>
    <t>L38499</t>
  </si>
  <si>
    <t>L38504</t>
  </si>
  <si>
    <t>MICHAEL KIMANI MAINA</t>
  </si>
  <si>
    <t>MAURICE MWENDWA MWANTHI</t>
  </si>
  <si>
    <t>JENIFFER M JAMES</t>
  </si>
  <si>
    <t>WINNIE SIAN TINKOI</t>
  </si>
  <si>
    <t>EVELYNE MUTUO NGUI</t>
  </si>
  <si>
    <t>JOSEPH WANYOIKE NJOGU</t>
  </si>
  <si>
    <t>ANN NYAMBURA</t>
  </si>
  <si>
    <t>L38466</t>
  </si>
  <si>
    <t>L38399</t>
  </si>
  <si>
    <t>L38429</t>
  </si>
  <si>
    <t>L38459</t>
  </si>
  <si>
    <t>L38455</t>
  </si>
  <si>
    <t>L38420</t>
  </si>
  <si>
    <t>L38430</t>
  </si>
  <si>
    <t>L38407</t>
  </si>
  <si>
    <t>L36623</t>
  </si>
  <si>
    <t>L38339</t>
  </si>
  <si>
    <t>RUTH KILUNDA</t>
  </si>
  <si>
    <t>L38378</t>
  </si>
  <si>
    <t>L37758</t>
  </si>
  <si>
    <t>SARAH MADJER</t>
  </si>
  <si>
    <t>L38433</t>
  </si>
  <si>
    <t>LAVENAR AWUOR</t>
  </si>
  <si>
    <t>L38451</t>
  </si>
  <si>
    <t>L38303</t>
  </si>
  <si>
    <t>KIRUI KIPKOECH</t>
  </si>
  <si>
    <t xml:space="preserve">CHEPKEMOI MARY </t>
  </si>
  <si>
    <t>SHERRYL KHAVAYI</t>
  </si>
  <si>
    <t>HARRISON GITONGA NJAGI</t>
  </si>
  <si>
    <t>GIDEON KIPROTICH KERICH</t>
  </si>
  <si>
    <t>MARY WAENI NDUKU</t>
  </si>
  <si>
    <t>JAMES FREDRICK KAYAKI</t>
  </si>
  <si>
    <t xml:space="preserve">EVANS SHAMALH LUBISIA </t>
  </si>
  <si>
    <t>NANCY NJERI NGUGI</t>
  </si>
  <si>
    <t>KIFEDHA</t>
  </si>
  <si>
    <t>JOHN KARIUKI KIBE</t>
  </si>
  <si>
    <t>CAROLINE STEPHANIE</t>
  </si>
  <si>
    <t>NAOMI JEPKOSGEI CHESIRE</t>
  </si>
  <si>
    <t>ISMAEL ISSA</t>
  </si>
  <si>
    <t>STEPHEN OKEMO OCHIENG</t>
  </si>
  <si>
    <t>ONESMUS MBITHI MATHEKA</t>
  </si>
  <si>
    <t>ALEX MUSYOKI</t>
  </si>
  <si>
    <t>DORCAS MUTINDI MOSES</t>
  </si>
  <si>
    <t>JULIUS KYALO SILU</t>
  </si>
  <si>
    <t>SALOME BAHATI</t>
  </si>
  <si>
    <t>WINFRED WAVINYA</t>
  </si>
  <si>
    <t>FRANKLINE KABURU MAWIRA</t>
  </si>
  <si>
    <t>VELMA AKINYI</t>
  </si>
  <si>
    <t xml:space="preserve">TALBERT KIVANGO NGERI </t>
  </si>
  <si>
    <t>MOSES MULI ALEX</t>
  </si>
  <si>
    <t>GRACE UMAZI KAMANZA</t>
  </si>
  <si>
    <t>BENJAMIN KOFA JOHN</t>
  </si>
  <si>
    <t>L38456</t>
  </si>
  <si>
    <t>JOY WINNIE AKINYI</t>
  </si>
  <si>
    <t>L38308</t>
  </si>
  <si>
    <t>L38445</t>
  </si>
  <si>
    <t>L38505</t>
  </si>
  <si>
    <t>L38463</t>
  </si>
  <si>
    <t>ALPHA AGUKO</t>
  </si>
  <si>
    <t>L38489</t>
  </si>
  <si>
    <t>IMELDA ACHIENG OKELLO</t>
  </si>
  <si>
    <t>SILAH ORWA OTIENO</t>
  </si>
  <si>
    <t>MARY AWUOR ONYANGO</t>
  </si>
  <si>
    <t>L38506</t>
  </si>
  <si>
    <t>S00614</t>
  </si>
  <si>
    <t>L38051</t>
  </si>
  <si>
    <t>L38507</t>
  </si>
  <si>
    <t>L38260</t>
  </si>
  <si>
    <t>L38408</t>
  </si>
  <si>
    <t>L38263</t>
  </si>
  <si>
    <t>L38328</t>
  </si>
  <si>
    <t>L38519</t>
  </si>
  <si>
    <t>L38344</t>
  </si>
  <si>
    <t>S02380</t>
  </si>
  <si>
    <t>L38266</t>
  </si>
  <si>
    <t>L38503</t>
  </si>
  <si>
    <t>L38533</t>
  </si>
  <si>
    <t>S02408</t>
  </si>
  <si>
    <t>L38412</t>
  </si>
  <si>
    <t>L38534</t>
  </si>
  <si>
    <t>S02407</t>
  </si>
  <si>
    <t>L38493</t>
  </si>
  <si>
    <t>L38539</t>
  </si>
  <si>
    <t>S02411</t>
  </si>
  <si>
    <t>L38516</t>
  </si>
  <si>
    <t>JONATHAN KAVEKE KISEE</t>
  </si>
  <si>
    <t>L38536</t>
  </si>
  <si>
    <t>L38305</t>
  </si>
  <si>
    <t>L38403</t>
  </si>
  <si>
    <t>L38522</t>
  </si>
  <si>
    <t>L38354</t>
  </si>
  <si>
    <t>L38487</t>
  </si>
  <si>
    <t>JOEL RINNAH WANJALA</t>
  </si>
  <si>
    <t>WYCLIFE OCHIENG</t>
  </si>
  <si>
    <t>SULEIMAN MWANGI</t>
  </si>
  <si>
    <t>SAMSON TUWEI</t>
  </si>
  <si>
    <t>YVONE AKOTH</t>
  </si>
  <si>
    <t>MAUREEN ATIENO JODWA</t>
  </si>
  <si>
    <t>ELIZABETH ATIENO</t>
  </si>
  <si>
    <t>DANIEL ORINA</t>
  </si>
  <si>
    <t>KELVIN NJOROGE</t>
  </si>
  <si>
    <t>WILLIS ODIWOUR OTIENO</t>
  </si>
  <si>
    <t>ALI DUBA MUHAMED</t>
  </si>
  <si>
    <t>ROBERT NYONGESA TABANI</t>
  </si>
  <si>
    <t>MACKINON KIMANTHI KINYUA</t>
  </si>
  <si>
    <t>EDMON CHENONDE CHERET</t>
  </si>
  <si>
    <t>ANN KAVESU</t>
  </si>
  <si>
    <t>ANTHONY NZUVE KINGOLA</t>
  </si>
  <si>
    <t>WILLIAM GALO</t>
  </si>
  <si>
    <t>VINCENT KIMUTAI</t>
  </si>
  <si>
    <t>MOIBEN ISAYA KIPKOECH</t>
  </si>
  <si>
    <t>ERIC MUTWIRI MARANGU</t>
  </si>
  <si>
    <t>L38502</t>
  </si>
  <si>
    <t>L38545</t>
  </si>
  <si>
    <t>L38531</t>
  </si>
  <si>
    <t>S00414</t>
  </si>
  <si>
    <t>L38508</t>
  </si>
  <si>
    <t>S02405</t>
  </si>
  <si>
    <t>L38501</t>
  </si>
  <si>
    <t>S02403</t>
  </si>
  <si>
    <t>L38242</t>
  </si>
  <si>
    <t>S02302</t>
  </si>
  <si>
    <t>L38556</t>
  </si>
  <si>
    <t>L38546</t>
  </si>
  <si>
    <t>L38330</t>
  </si>
  <si>
    <t>L36838</t>
  </si>
  <si>
    <t>L38554</t>
  </si>
  <si>
    <t>L38528</t>
  </si>
  <si>
    <t>L38573</t>
  </si>
  <si>
    <t>PAUL ADECK</t>
  </si>
  <si>
    <t>ISAAC LANGAT</t>
  </si>
  <si>
    <t xml:space="preserve">DERRICK ABUTO OMONDI </t>
  </si>
  <si>
    <t>L38576</t>
  </si>
  <si>
    <t>VICTOR ODERO</t>
  </si>
  <si>
    <t>ANNE MBUVI</t>
  </si>
  <si>
    <t>JOHN MAGIO</t>
  </si>
  <si>
    <t>L38559</t>
  </si>
  <si>
    <t>L38580</t>
  </si>
  <si>
    <t>CRISPUS NJUMWA MWASAMBO</t>
  </si>
  <si>
    <t>L38391</t>
  </si>
  <si>
    <t>NZILANI MUTI</t>
  </si>
  <si>
    <t>BETTY JEPCHIRCHIR</t>
  </si>
  <si>
    <t>DAMARIS WANGUI MAINA</t>
  </si>
  <si>
    <t>PETER KIPCHUMBA KIMALINY</t>
  </si>
  <si>
    <t>JUDY MAINGI</t>
  </si>
  <si>
    <t>L38540</t>
  </si>
  <si>
    <t>SAMUEL MUTISYA</t>
  </si>
  <si>
    <t>L38553</t>
  </si>
  <si>
    <t>JOAN BOIT</t>
  </si>
  <si>
    <t>L38547</t>
  </si>
  <si>
    <t>L38417</t>
  </si>
  <si>
    <t>EVANS WAGALLA</t>
  </si>
  <si>
    <t>L38442</t>
  </si>
  <si>
    <t>L38332</t>
  </si>
  <si>
    <t>JOSEPHINE AKETCH</t>
  </si>
  <si>
    <t>L38571</t>
  </si>
  <si>
    <t xml:space="preserve">MERCYLINE ADHIAMBO ODUOR </t>
  </si>
  <si>
    <t>KEVIN LIAMBILA KASILI</t>
  </si>
  <si>
    <t>THOMAS MATOKE</t>
  </si>
  <si>
    <t xml:space="preserve">TOM ASETO </t>
  </si>
  <si>
    <t>HELLEN ROBI MORAA</t>
  </si>
  <si>
    <t>JOHNSTONE MASAKHA WELEMBA</t>
  </si>
  <si>
    <t>MAURICE ALUDA</t>
  </si>
  <si>
    <t>FIN LTD</t>
  </si>
  <si>
    <t xml:space="preserve">JOSHUA KERANDI NDUBI  </t>
  </si>
  <si>
    <t>WYCLIFFE OKEYO</t>
  </si>
  <si>
    <t>MELODY MAKANDI</t>
  </si>
  <si>
    <t>DICKSON MOKORO</t>
  </si>
  <si>
    <t>FREDRICK ODHIAMBO OMOLO</t>
  </si>
  <si>
    <t>CHARLES MUSEE MUNYOKI</t>
  </si>
  <si>
    <t>GIDEON MUTISYA</t>
  </si>
  <si>
    <t>MARY GORETY NGESA ODUNDO</t>
  </si>
  <si>
    <t>L38570</t>
  </si>
  <si>
    <t>L38321</t>
  </si>
  <si>
    <t>L38214</t>
  </si>
  <si>
    <t>L38264</t>
  </si>
  <si>
    <t>clinton ambune</t>
  </si>
  <si>
    <t>L38097</t>
  </si>
  <si>
    <t>L38316</t>
  </si>
  <si>
    <t>L38031</t>
  </si>
  <si>
    <t>S01510</t>
  </si>
  <si>
    <t>L38592</t>
  </si>
  <si>
    <t>L38567</t>
  </si>
  <si>
    <t>L37539</t>
  </si>
  <si>
    <t>L38601</t>
  </si>
  <si>
    <t>L38381</t>
  </si>
  <si>
    <t>JACKLINE JUMBA</t>
  </si>
  <si>
    <t xml:space="preserve">CYPRIAN KUBENDE </t>
  </si>
  <si>
    <t>L38272</t>
  </si>
  <si>
    <t>ATHUMANI MWASAMANI ATHUMANI</t>
  </si>
  <si>
    <t>L38600</t>
  </si>
  <si>
    <t>CHADWICK BERNARD BWIRE</t>
  </si>
  <si>
    <t>L38607</t>
  </si>
  <si>
    <t>L38585</t>
  </si>
  <si>
    <t>L38574</t>
  </si>
  <si>
    <t>RASTAM LUKU BADASO</t>
  </si>
  <si>
    <t>JOSEPHINE NZOMO</t>
  </si>
  <si>
    <t>LAZARUS ADE DOYO</t>
  </si>
  <si>
    <t>EDWARD MAVISI MUNANGWE</t>
  </si>
  <si>
    <t>BONIFACE MAILU</t>
  </si>
  <si>
    <t>JANET OPANDA</t>
  </si>
  <si>
    <t>IBRAHIM OMWANDO</t>
  </si>
  <si>
    <t>LESATIN LETUBEIYA</t>
  </si>
  <si>
    <t>COSMAS KIPKORIR MURKOMEN</t>
  </si>
  <si>
    <t>SIMON KIPYEGON</t>
  </si>
  <si>
    <t>ROBERT OKETCH</t>
  </si>
  <si>
    <t xml:space="preserve">YEGO ISAAC KIBIWOT </t>
  </si>
  <si>
    <t>PHILLY GEORGE NYAMWEYA</t>
  </si>
  <si>
    <t>IRENE CHEPKORIR</t>
  </si>
  <si>
    <t>RICHARD NYAGAKA</t>
  </si>
  <si>
    <t>TERESA EVERLYNE ACHIENG</t>
  </si>
  <si>
    <t>NICHOLAS OLUOCH OTIENO</t>
  </si>
  <si>
    <t>STEPHEN KAMAU MUTHUI</t>
  </si>
  <si>
    <t>MICHAEL WERU MAINA</t>
  </si>
  <si>
    <t>L38561</t>
  </si>
  <si>
    <t>L37247</t>
  </si>
  <si>
    <t>S00057</t>
  </si>
  <si>
    <t>L38602</t>
  </si>
  <si>
    <t>L38277</t>
  </si>
  <si>
    <t>L38610</t>
  </si>
  <si>
    <t>S02072</t>
  </si>
  <si>
    <t>S01728</t>
  </si>
  <si>
    <t>L38587</t>
  </si>
  <si>
    <t>L38603</t>
  </si>
  <si>
    <t>L38617</t>
  </si>
  <si>
    <t>L38609</t>
  </si>
  <si>
    <t>L38189</t>
  </si>
  <si>
    <t>L38181</t>
  </si>
  <si>
    <t xml:space="preserve">WILLYCE AWUOR OWITTI </t>
  </si>
  <si>
    <t>ELIUD MWANGI MAINGI</t>
  </si>
  <si>
    <t>L38153</t>
  </si>
  <si>
    <t>L38622</t>
  </si>
  <si>
    <t>JACKS NGALA NTHANGA</t>
  </si>
  <si>
    <t>IRERI CHRISTOPHER NJERU</t>
  </si>
  <si>
    <t>GODWIN NYONGESA</t>
  </si>
  <si>
    <t>NICHOLAS OUMA</t>
  </si>
  <si>
    <t>MBUSIRO PAUL MAGWI</t>
  </si>
  <si>
    <t>MOENGA AMOS OMWANGA</t>
  </si>
  <si>
    <t>YONAM AKORO PANYAKO</t>
  </si>
  <si>
    <t>L38299</t>
  </si>
  <si>
    <t>L37819</t>
  </si>
  <si>
    <t>L38282</t>
  </si>
  <si>
    <t>L38265</t>
  </si>
  <si>
    <t>L38262</t>
  </si>
  <si>
    <t>L38626</t>
  </si>
  <si>
    <t>L38461</t>
  </si>
  <si>
    <t>L38320</t>
  </si>
  <si>
    <t>L38334</t>
  </si>
  <si>
    <t>S02371</t>
  </si>
  <si>
    <t>L38315</t>
  </si>
  <si>
    <t>L38143</t>
  </si>
  <si>
    <t>L38591</t>
  </si>
  <si>
    <t>S01546</t>
  </si>
  <si>
    <t>L38627</t>
  </si>
  <si>
    <t>S00205</t>
  </si>
  <si>
    <t>L38640</t>
  </si>
  <si>
    <t>KEVIN HAGIN</t>
  </si>
  <si>
    <t>SHARON CHEPTOO</t>
  </si>
  <si>
    <t xml:space="preserve">PENDING FULL BOOKING </t>
  </si>
  <si>
    <t>ACCOUNTS PENDING</t>
  </si>
  <si>
    <t>PATRICK ONJORO</t>
  </si>
  <si>
    <t>MICRO MART AFRICA</t>
  </si>
  <si>
    <t>LEONARD MONGARE LIKUNDA</t>
  </si>
  <si>
    <t>ROCKLAND AND EAST AFRICA FEATURES</t>
  </si>
  <si>
    <t>L38560</t>
  </si>
  <si>
    <t>L38594</t>
  </si>
  <si>
    <t>L38233</t>
  </si>
  <si>
    <t>JOSEPH MATEKA</t>
  </si>
  <si>
    <t>L38496</t>
  </si>
  <si>
    <t>ZABLON MOTURI BOGOMBA</t>
  </si>
  <si>
    <t>RACHEL KINYUA</t>
  </si>
  <si>
    <t>SAMUEL OKUMU</t>
  </si>
  <si>
    <t>PHOEBE NAFULA CHIVEU</t>
  </si>
  <si>
    <t>L38259</t>
  </si>
  <si>
    <t>L38654</t>
  </si>
  <si>
    <t>L38645</t>
  </si>
  <si>
    <t>S02205</t>
  </si>
  <si>
    <t>EVANS MOGUSU MAKWANIA</t>
  </si>
  <si>
    <t>ALFRED KAKUKO LOKWAU</t>
  </si>
  <si>
    <t>L38656</t>
  </si>
  <si>
    <t>ANN ANYANGO</t>
  </si>
  <si>
    <t>L38662</t>
  </si>
  <si>
    <t>DAVID OJWANG</t>
  </si>
  <si>
    <t>MOVINE OTIENO</t>
  </si>
  <si>
    <t>RICHARD ANURI MOMANYI</t>
  </si>
  <si>
    <t>PHILEMON AWANDO</t>
  </si>
  <si>
    <t>L38653</t>
  </si>
  <si>
    <t>S02413</t>
  </si>
  <si>
    <t>EBBY MASINDE</t>
  </si>
  <si>
    <t>AUSTIN ALEGO OTIENO</t>
  </si>
  <si>
    <t>JOSEPH MATHEKA</t>
  </si>
  <si>
    <t>SYMON MAREYAN LESARIS</t>
  </si>
  <si>
    <t>WILFRED OKERI OMBASA</t>
  </si>
  <si>
    <t>GEBRIEL MUJIBI</t>
  </si>
  <si>
    <t>AGNES MURIUKI</t>
  </si>
  <si>
    <t>L38612</t>
  </si>
  <si>
    <t>L38665</t>
  </si>
  <si>
    <t>RACHAEL WABWOBA</t>
  </si>
  <si>
    <t>L38664</t>
  </si>
  <si>
    <t>L38686</t>
  </si>
  <si>
    <t>L38635</t>
  </si>
  <si>
    <t>LILIAN NELIMA CHIVEU</t>
  </si>
  <si>
    <t>HARRISON NGANGA TREASURY</t>
  </si>
  <si>
    <t>MARK KEMOSI MOMANYI</t>
  </si>
  <si>
    <t>PKI AND PCL</t>
  </si>
  <si>
    <t>MAHAT IDRIS ALI</t>
  </si>
  <si>
    <t>L38286</t>
  </si>
  <si>
    <t>L38693</t>
  </si>
  <si>
    <t>L38725</t>
  </si>
  <si>
    <t>ESTHER WANJIRU MUTHUMBI</t>
  </si>
  <si>
    <t>L38714</t>
  </si>
  <si>
    <t>L38701</t>
  </si>
  <si>
    <t>JESSE WAGURA</t>
  </si>
  <si>
    <t>SPENCER ONYANGO ABIYA</t>
  </si>
  <si>
    <t>LOISE WANGUI WAITHAKA</t>
  </si>
  <si>
    <t>L38727</t>
  </si>
  <si>
    <t>TL0246</t>
  </si>
  <si>
    <t>S02287</t>
  </si>
  <si>
    <t>L38694</t>
  </si>
  <si>
    <t>JOB ONGUBO OKEMWA</t>
  </si>
  <si>
    <t>JEREMIAH LESHAN KAPARIO</t>
  </si>
  <si>
    <t>BRIAN FREDRICK OTIENO</t>
  </si>
  <si>
    <t>ERIC MWENDWA MULI</t>
  </si>
  <si>
    <t>EMMANUEL MARK BARASA</t>
  </si>
  <si>
    <t>LILIAN JEPKEMBOI</t>
  </si>
  <si>
    <t>MEDIATRIX AWINO OKOTH</t>
  </si>
  <si>
    <t>DICKSON KIGWENAY</t>
  </si>
  <si>
    <t>L38741</t>
  </si>
  <si>
    <t>S02342</t>
  </si>
  <si>
    <t>L38748</t>
  </si>
  <si>
    <t>L38719</t>
  </si>
  <si>
    <t>SILVIA WUAPARY</t>
  </si>
  <si>
    <t>L38730</t>
  </si>
  <si>
    <t>L38703</t>
  </si>
  <si>
    <t>MIRRIAM LUYO</t>
  </si>
  <si>
    <t>L38148</t>
  </si>
  <si>
    <t>L38732</t>
  </si>
  <si>
    <t>L38718</t>
  </si>
  <si>
    <t>L38724</t>
  </si>
  <si>
    <t>L38722</t>
  </si>
  <si>
    <t>BRENDA KINYA</t>
  </si>
  <si>
    <t>EZEKIEL KUNTAYO LERINDO</t>
  </si>
  <si>
    <t>EVE GIKUNDA</t>
  </si>
  <si>
    <t>S1434</t>
  </si>
  <si>
    <t>S00906</t>
  </si>
  <si>
    <t>L38755</t>
  </si>
  <si>
    <t>RIZIKI ZAINABU</t>
  </si>
  <si>
    <t>AMINI SHENGA KIMWINYI</t>
  </si>
  <si>
    <t>L38754</t>
  </si>
  <si>
    <t>S012345</t>
  </si>
  <si>
    <t>L38753</t>
  </si>
  <si>
    <t>NICHOLUS MUSYOKA MBUVA</t>
  </si>
  <si>
    <t>MBESA MUTISYA</t>
  </si>
  <si>
    <t>JAMES MWANGI</t>
  </si>
  <si>
    <t>ROSE MUTETHYA</t>
  </si>
  <si>
    <t>L38751</t>
  </si>
  <si>
    <t>AMANI SALIM MWAKAYA</t>
  </si>
  <si>
    <t>L38736</t>
  </si>
  <si>
    <t>MUSOMI KIMANZI</t>
  </si>
  <si>
    <t>L38761</t>
  </si>
  <si>
    <t>L38767</t>
  </si>
  <si>
    <t>L38756</t>
  </si>
  <si>
    <t>L38098</t>
  </si>
  <si>
    <t>MELKIZEDEK SING'OEI</t>
  </si>
  <si>
    <t>RAEL OMBETTE WAMBOGO</t>
  </si>
  <si>
    <t>S00903</t>
  </si>
  <si>
    <t>S02290</t>
  </si>
  <si>
    <t>VICTORIA NJOKI KARIUKI</t>
  </si>
  <si>
    <t>L38781</t>
  </si>
  <si>
    <t>KENNEDY OKEYO</t>
  </si>
  <si>
    <t>L38784</t>
  </si>
  <si>
    <t>TED ONYANGO OTIENO</t>
  </si>
  <si>
    <t>PAUL HENYA KIMANI</t>
  </si>
  <si>
    <t xml:space="preserve">PLATINUM </t>
  </si>
  <si>
    <t>L38771</t>
  </si>
  <si>
    <t>L38827</t>
  </si>
  <si>
    <t>L38830</t>
  </si>
  <si>
    <t>JOSEPHINE MWENI MAITHA</t>
  </si>
  <si>
    <t>GILBERT LANGAT</t>
  </si>
  <si>
    <t>L38801</t>
  </si>
  <si>
    <t>FREDRICK ACHIENG</t>
  </si>
  <si>
    <t>WENDY OTIENO</t>
  </si>
  <si>
    <t>EMMANUEL AMWAYI OLILO</t>
  </si>
  <si>
    <t>EVANS ATAKA</t>
  </si>
  <si>
    <t>BOSIRE OGEKE JARED</t>
  </si>
  <si>
    <t>PLATINUM AND PREMIUM</t>
  </si>
  <si>
    <t>DOREEN KANINI</t>
  </si>
  <si>
    <t>PETER ODHIAMBO</t>
  </si>
  <si>
    <t>JACQUELINE KAVINDU KIMATA</t>
  </si>
  <si>
    <t>FREDRICK OTIENO ODINDO</t>
  </si>
  <si>
    <t>DAINAH MUTHONI NJOKI</t>
  </si>
  <si>
    <t>CLINTON ATIKA OGETO</t>
  </si>
  <si>
    <t>BRIAN ODHIAMBO</t>
  </si>
  <si>
    <t>KIJUKI JOSEPH KARANI</t>
  </si>
  <si>
    <t>RACHAEL NAKAMI</t>
  </si>
  <si>
    <t>GEORGE DOVOLO CHANYISA</t>
  </si>
  <si>
    <t>ERICK SHIMWAMA</t>
  </si>
  <si>
    <t>EDITH ADHIAMBO</t>
  </si>
  <si>
    <t>PATRICK MAKOKHA</t>
  </si>
  <si>
    <t>KENNEDY ONYANGO OUMA</t>
  </si>
  <si>
    <t>ALVINCE ODUOR</t>
  </si>
  <si>
    <t>ZACHARIAH NJURU WAITHIRA</t>
  </si>
  <si>
    <t>CORNEL LUMBASI</t>
  </si>
  <si>
    <t>WINFRED KANGAI</t>
  </si>
  <si>
    <t>L38773</t>
  </si>
  <si>
    <t>S02434</t>
  </si>
  <si>
    <t>L38838</t>
  </si>
  <si>
    <t>L38841</t>
  </si>
  <si>
    <t>L38293</t>
  </si>
  <si>
    <t>L38156</t>
  </si>
  <si>
    <t>L38300</t>
  </si>
  <si>
    <t>L38582</t>
  </si>
  <si>
    <t>S020195</t>
  </si>
  <si>
    <t>L38831</t>
  </si>
  <si>
    <t>L38850</t>
  </si>
  <si>
    <t>L38823</t>
  </si>
  <si>
    <t>S01654</t>
  </si>
  <si>
    <t>L38857</t>
  </si>
  <si>
    <t>S02396</t>
  </si>
  <si>
    <t>L38858</t>
  </si>
  <si>
    <t>S02431</t>
  </si>
  <si>
    <t>L38861</t>
  </si>
  <si>
    <t>L38863</t>
  </si>
  <si>
    <t>L38868</t>
  </si>
  <si>
    <t>L38866</t>
  </si>
  <si>
    <t>L38785</t>
  </si>
  <si>
    <t>HASTINGS KIVUVA</t>
  </si>
  <si>
    <t>L38862</t>
  </si>
  <si>
    <t>DAISY JEPKORIR</t>
  </si>
  <si>
    <t>VIRGINIA NDANI MUTEMI</t>
  </si>
  <si>
    <t>MERCY MUTUA</t>
  </si>
  <si>
    <t>PETER LADEMA MACKINTOSH</t>
  </si>
  <si>
    <t>GODFORE FRANCO</t>
  </si>
  <si>
    <t>JACK NYAKWAMBA</t>
  </si>
  <si>
    <t>SYLVESTER OUMA</t>
  </si>
  <si>
    <t>PAULINE ADHIAMBO</t>
  </si>
  <si>
    <t>GRACE NAISERIAN</t>
  </si>
  <si>
    <t>GRACE KASYOKA</t>
  </si>
  <si>
    <t>VONWARD MUTHAMI MBUVI</t>
  </si>
  <si>
    <t>MARY KITHOME</t>
  </si>
  <si>
    <t>PATRICK NGOKA</t>
  </si>
  <si>
    <t>RICHARD BOAZ ONYANGO AWUOR</t>
  </si>
  <si>
    <t>ESTHER MULEWA KIOKO</t>
  </si>
  <si>
    <t>SALOME KADZO KARISA</t>
  </si>
  <si>
    <t>NELLY AFANDI MUNGAFU</t>
  </si>
  <si>
    <t>YVONNE ODHIAMBO</t>
  </si>
  <si>
    <t>JOHN ANGALUKI MALESI</t>
  </si>
  <si>
    <t>MARY NASILUMBI WABWILE</t>
  </si>
  <si>
    <t>EDITH NTEERE MWENDWA</t>
  </si>
  <si>
    <t>LINET AJODE</t>
  </si>
  <si>
    <t>ISAAC OMOLO MUOK</t>
  </si>
  <si>
    <t>WAMAMILI JOHNSON WALUKHU</t>
  </si>
  <si>
    <t>L38854</t>
  </si>
  <si>
    <t>L38239</t>
  </si>
  <si>
    <t>L38705</t>
  </si>
  <si>
    <t>S02426</t>
  </si>
  <si>
    <t>L38867</t>
  </si>
  <si>
    <t>L38883</t>
  </si>
  <si>
    <t>S02394</t>
  </si>
  <si>
    <t>L38884</t>
  </si>
  <si>
    <t>L38891</t>
  </si>
  <si>
    <t>S02156</t>
  </si>
  <si>
    <t>L38721</t>
  </si>
  <si>
    <t>S02504</t>
  </si>
  <si>
    <t>L38894</t>
  </si>
  <si>
    <t>L38793</t>
  </si>
  <si>
    <t>S02435</t>
  </si>
  <si>
    <t>L38898</t>
  </si>
  <si>
    <t>L38674</t>
  </si>
  <si>
    <t>L38906</t>
  </si>
  <si>
    <t>L38905</t>
  </si>
  <si>
    <t>L38907</t>
  </si>
  <si>
    <t>LILIAN NKATHA</t>
  </si>
  <si>
    <t>STEPHEN MUTUMA ITHALE</t>
  </si>
  <si>
    <t>JOHN NDUNGU WAMBUI</t>
  </si>
  <si>
    <t>L38322</t>
  </si>
  <si>
    <t>S01780</t>
  </si>
  <si>
    <t>KENNETH KEANE</t>
  </si>
  <si>
    <t>ANN PATRICK</t>
  </si>
  <si>
    <t>LUCY KATHINI</t>
  </si>
  <si>
    <t>GEORGE OTIENO ONYANGO</t>
  </si>
  <si>
    <t>L38886</t>
  </si>
  <si>
    <t>L38851</t>
  </si>
  <si>
    <t>S02460</t>
  </si>
  <si>
    <t>L38843</t>
  </si>
  <si>
    <t>RONALD KYALO MUNYWOKI</t>
  </si>
  <si>
    <t>L38913</t>
  </si>
  <si>
    <t>BERNARD KIPRUTO KIPKORIR</t>
  </si>
  <si>
    <t>LANGAT WILLY</t>
  </si>
  <si>
    <t>JENIPHER OMOLLO</t>
  </si>
  <si>
    <t>SIMON OMONDI NYAKADO</t>
  </si>
  <si>
    <t>DAVID KAMAU NJOROGE</t>
  </si>
  <si>
    <t>CHARLES OKUMU</t>
  </si>
  <si>
    <t>PHILEMON OKUMU</t>
  </si>
  <si>
    <t>MERCY NALEKU NASERIAN</t>
  </si>
  <si>
    <t>DANSON MAGHANGA</t>
  </si>
  <si>
    <t>WILLIAM NYWANDWARO OMANGA</t>
  </si>
  <si>
    <t>DOMINIC KIPKEMOI KOECH</t>
  </si>
  <si>
    <t>KENYA HIGLAND SACCO</t>
  </si>
  <si>
    <t>L38919</t>
  </si>
  <si>
    <t>L38879</t>
  </si>
  <si>
    <t>S02378</t>
  </si>
  <si>
    <t>L38699</t>
  </si>
  <si>
    <t>L38916</t>
  </si>
  <si>
    <t>L38927</t>
  </si>
  <si>
    <t>L38881</t>
  </si>
  <si>
    <t>S02265</t>
  </si>
  <si>
    <t>JOHN KITONGA MUTHUI</t>
  </si>
  <si>
    <t>PHILIP OMONDI ONUONGA</t>
  </si>
  <si>
    <t>L38882</t>
  </si>
  <si>
    <t>L38900</t>
  </si>
  <si>
    <t>L38859</t>
  </si>
  <si>
    <t>FAITH JEREMIAH</t>
  </si>
  <si>
    <t>JOHN MUNYAO</t>
  </si>
  <si>
    <t>L38812</t>
  </si>
  <si>
    <t>L38804</t>
  </si>
  <si>
    <t>NIPHER SHILWATSO</t>
  </si>
  <si>
    <t>L38855</t>
  </si>
  <si>
    <t>L38853</t>
  </si>
  <si>
    <t>NANCY WANYANDE</t>
  </si>
  <si>
    <t>L38825</t>
  </si>
  <si>
    <t>BOVINCE OMONDI</t>
  </si>
  <si>
    <t>L38931</t>
  </si>
  <si>
    <t>JOHN OMOLLO WASONGA</t>
  </si>
  <si>
    <t>L38933</t>
  </si>
  <si>
    <t>EMMANUEL KURGAT</t>
  </si>
  <si>
    <t>LEAH APIYO OKUTA</t>
  </si>
  <si>
    <t>JAMES WAMUGE</t>
  </si>
  <si>
    <t>SALOME WAMBUI</t>
  </si>
  <si>
    <t xml:space="preserve">SIMON NJENGA </t>
  </si>
  <si>
    <t>ALBERT ADUR ODONGO</t>
  </si>
  <si>
    <t>JOSPHAT RURIGI WAMBUGU</t>
  </si>
  <si>
    <t>L38932</t>
  </si>
  <si>
    <t>L38946</t>
  </si>
  <si>
    <t>L38948</t>
  </si>
  <si>
    <t>L38942</t>
  </si>
  <si>
    <t>L32215</t>
  </si>
  <si>
    <t>OWEN KHAYUMBI MATASYOH</t>
  </si>
  <si>
    <t>MERCY GLORIA</t>
  </si>
  <si>
    <t>CAROLYNE ADHIAMBO OKINDA</t>
  </si>
  <si>
    <t>HESBON OTIENO</t>
  </si>
  <si>
    <t>OGOL JARED OSURI</t>
  </si>
  <si>
    <t>ALEX MATHEKA</t>
  </si>
  <si>
    <t>THEOPHILUS KAMBUA</t>
  </si>
  <si>
    <t>ALLAN CYRUS MOSE</t>
  </si>
  <si>
    <t>L38984</t>
  </si>
  <si>
    <t>L38988</t>
  </si>
  <si>
    <t>L38880</t>
  </si>
  <si>
    <t>S02458</t>
  </si>
  <si>
    <t>L38458</t>
  </si>
  <si>
    <t>L38971</t>
  </si>
  <si>
    <t>L38997</t>
  </si>
  <si>
    <t>S02295</t>
  </si>
  <si>
    <t>L38993</t>
  </si>
  <si>
    <t>ROLF KAUDIA</t>
  </si>
  <si>
    <t>DANIEL MUSYOKA</t>
  </si>
  <si>
    <t>GABRIEL MUTHOKA</t>
  </si>
  <si>
    <t>CHRISTOPHER MWOSYA MULATYA</t>
  </si>
  <si>
    <t xml:space="preserve">EDWIN NJENGA OBAYI </t>
  </si>
  <si>
    <t>L39023</t>
  </si>
  <si>
    <t>L39018</t>
  </si>
  <si>
    <t>S00650</t>
  </si>
  <si>
    <t>L39025</t>
  </si>
  <si>
    <t>NALWA SHEM LEAKY</t>
  </si>
  <si>
    <t>EZEKIEL JOSEPH ONYANCHA</t>
  </si>
  <si>
    <t>ROSE MSHILA</t>
  </si>
  <si>
    <t>JAMES PALA BARAWA</t>
  </si>
  <si>
    <t>STELLA MIRITI</t>
  </si>
  <si>
    <t>L39024</t>
  </si>
  <si>
    <t>L38904</t>
  </si>
  <si>
    <t>S02462</t>
  </si>
  <si>
    <t>LINDA KIBET CHERUGUT</t>
  </si>
  <si>
    <t>MOSES LOROT</t>
  </si>
  <si>
    <t>MOSES EYANAE</t>
  </si>
  <si>
    <t>EVANS MOKAYA</t>
  </si>
  <si>
    <t>KWAMBOKA ONDABU</t>
  </si>
  <si>
    <t>ELIZABETH NAFULA SITATI</t>
  </si>
  <si>
    <t>JOYCE CHEPKEMOI</t>
  </si>
  <si>
    <t>JOASH OTIENO</t>
  </si>
  <si>
    <t>ELISHA JUMA WEKESA</t>
  </si>
  <si>
    <t>SAMMY KIRANGA SHUMIRA</t>
  </si>
  <si>
    <t>WASHINGTON NDOLO KATEI</t>
  </si>
  <si>
    <t>ANTHONY RAINI MOKAYA</t>
  </si>
  <si>
    <t>BEATRICE NZOKA</t>
  </si>
  <si>
    <t>AMANI SAMPULI KATANA</t>
  </si>
  <si>
    <t>EDWARD NYAGERO</t>
  </si>
  <si>
    <t>MARY CHEPKOECH</t>
  </si>
  <si>
    <t>S00796</t>
  </si>
  <si>
    <t>S02393</t>
  </si>
  <si>
    <t>L38707</t>
  </si>
  <si>
    <t>S02344</t>
  </si>
  <si>
    <t>L38774</t>
  </si>
  <si>
    <t>SIMON EKAI MUTON</t>
  </si>
  <si>
    <t>L39044</t>
  </si>
  <si>
    <t>COLLINS OSANJO OMONDI</t>
  </si>
  <si>
    <t>EZEKIEL NYARIBARI</t>
  </si>
  <si>
    <t>PETER MUSEE MWENDWA</t>
  </si>
  <si>
    <t>MURSAL AHMED SADDAM</t>
  </si>
  <si>
    <t>EVERLYN WANJIRU</t>
  </si>
  <si>
    <t>JOHN MUTUA MUTINDA</t>
  </si>
  <si>
    <t>NAOMI SHIBWABO</t>
  </si>
  <si>
    <t>DAISY MADRIN KAHARA</t>
  </si>
  <si>
    <t>JOEL ONYANGO JAMWA</t>
  </si>
  <si>
    <t>DUNCAN ATEYA</t>
  </si>
  <si>
    <t>BAHOLA DUKO</t>
  </si>
  <si>
    <t>ALBERT CHAI</t>
  </si>
  <si>
    <t>NTEUZI HASSAN ZANI</t>
  </si>
  <si>
    <t>BARAKA WEKESA</t>
  </si>
  <si>
    <t>EVERLINE NAMAYE WAFULA</t>
  </si>
  <si>
    <t>STERLING</t>
  </si>
  <si>
    <t>PHIDEL OUTA OMBIMA</t>
  </si>
  <si>
    <t>HASSAN DAAR KORIO</t>
  </si>
  <si>
    <t>L39075</t>
  </si>
  <si>
    <t>L39056</t>
  </si>
  <si>
    <t>L38523</t>
  </si>
  <si>
    <t>S02388</t>
  </si>
  <si>
    <t>L38279</t>
  </si>
  <si>
    <t>L38852</t>
  </si>
  <si>
    <t>S00396</t>
  </si>
  <si>
    <t>L39088</t>
  </si>
  <si>
    <t>L38899</t>
  </si>
  <si>
    <t>L39119</t>
  </si>
  <si>
    <t>L38763</t>
  </si>
  <si>
    <t>L39124</t>
  </si>
  <si>
    <t>L38206</t>
  </si>
  <si>
    <t>L39129</t>
  </si>
  <si>
    <t>L39133</t>
  </si>
  <si>
    <t>VICTOR MOKAYA NDEGE</t>
  </si>
  <si>
    <t>MERCY MBULA JOSIAH</t>
  </si>
  <si>
    <t>JACKLINE MOKEIRA</t>
  </si>
  <si>
    <t>ESTHER WANGUI NGUNJIRI</t>
  </si>
  <si>
    <t>ROSEMARY AWUOR IMBO</t>
  </si>
  <si>
    <t>JAMES OMORO OKELLO</t>
  </si>
  <si>
    <t>DANIEL CHERUIYOT</t>
  </si>
  <si>
    <t>GEOFFREY MWANTHI MUENDO</t>
  </si>
  <si>
    <t>ROBERT CHERUIYOT KIPKORE</t>
  </si>
  <si>
    <t>DANIEL KIMACIA GATHUNGU</t>
  </si>
  <si>
    <t>EMMANUEL KIRWA ROP</t>
  </si>
  <si>
    <t>JULIANA NGINA KASYIMI</t>
  </si>
  <si>
    <t>ELIJAH MATHE GICHIMU</t>
  </si>
  <si>
    <t>FLORENCE MWENDWA KYENZI</t>
  </si>
  <si>
    <t>DARIUS MWINZI PETER</t>
  </si>
  <si>
    <t>FRANCIS MUTIE</t>
  </si>
  <si>
    <t>OCHIENG TIBERIUS OJWANG</t>
  </si>
  <si>
    <t>LORNA NYAMISA OTISO</t>
  </si>
  <si>
    <t>JAMES LOBOKAN</t>
  </si>
  <si>
    <t>MAUREEN ANINDO MOMANYI</t>
  </si>
  <si>
    <t>LENNICE TEMKO NDIEMA</t>
  </si>
  <si>
    <t>EZRA MATARA ORINA</t>
  </si>
  <si>
    <t>LYDIA NJERI</t>
  </si>
  <si>
    <t>PETER NYAANGA</t>
  </si>
  <si>
    <t>SARAH WANJIKU MUIGAI</t>
  </si>
  <si>
    <t xml:space="preserve">MOMOI HELLEN </t>
  </si>
  <si>
    <t>PETER GITUMA KABURIA</t>
  </si>
  <si>
    <t>ALICE SHALI KADZOYA</t>
  </si>
  <si>
    <t>ANDREW ASANDE</t>
  </si>
  <si>
    <t>JOHN KANINU MWANGI</t>
  </si>
  <si>
    <t>BEATRICE WANGUI</t>
  </si>
  <si>
    <t>MELENIA AMOLA EKESSA</t>
  </si>
  <si>
    <t>GRACE SYUKAU MUTETI</t>
  </si>
  <si>
    <t>L38712</t>
  </si>
  <si>
    <t>S02386</t>
  </si>
  <si>
    <t>L39132</t>
  </si>
  <si>
    <t>L32588</t>
  </si>
  <si>
    <t>L38818</t>
  </si>
  <si>
    <t>S02446</t>
  </si>
  <si>
    <t>L39173</t>
  </si>
  <si>
    <t>L39115</t>
  </si>
  <si>
    <t>L39009</t>
  </si>
  <si>
    <t>L39154</t>
  </si>
  <si>
    <t>S02397</t>
  </si>
  <si>
    <t>L38225</t>
  </si>
  <si>
    <t>L39137</t>
  </si>
  <si>
    <t>L38937</t>
  </si>
  <si>
    <t>L39176</t>
  </si>
  <si>
    <t>L38944</t>
  </si>
  <si>
    <t>L39105</t>
  </si>
  <si>
    <t>L39107</t>
  </si>
  <si>
    <t>L39172</t>
  </si>
  <si>
    <t>L39079</t>
  </si>
  <si>
    <t>L38775</t>
  </si>
  <si>
    <t>S02389</t>
  </si>
  <si>
    <t>GEORGE OYUGI</t>
  </si>
  <si>
    <t>L38998</t>
  </si>
  <si>
    <t>KENNEDY MBUKANE</t>
  </si>
  <si>
    <t>L38979</t>
  </si>
  <si>
    <t>L38969</t>
  </si>
  <si>
    <t>L38992</t>
  </si>
  <si>
    <t>L39019</t>
  </si>
  <si>
    <t xml:space="preserve">MBOYA NOLINE </t>
  </si>
  <si>
    <t>L39007</t>
  </si>
  <si>
    <t>L39010</t>
  </si>
  <si>
    <t>LEAH GATHUNGU</t>
  </si>
  <si>
    <t>L38974</t>
  </si>
  <si>
    <t>L39006</t>
  </si>
  <si>
    <t>JOSEPHINE SUPER</t>
  </si>
  <si>
    <t>L38973</t>
  </si>
  <si>
    <t>L39028</t>
  </si>
  <si>
    <t>L39026</t>
  </si>
  <si>
    <t>L39017</t>
  </si>
  <si>
    <t>L39003</t>
  </si>
  <si>
    <t>L38372</t>
  </si>
  <si>
    <t>L38978</t>
  </si>
  <si>
    <t>L38965</t>
  </si>
  <si>
    <t>L38954</t>
  </si>
  <si>
    <t>L38951</t>
  </si>
  <si>
    <t>L39043</t>
  </si>
  <si>
    <t>L39037</t>
  </si>
  <si>
    <t>L39067</t>
  </si>
  <si>
    <t>AUDRY ONDISO</t>
  </si>
  <si>
    <t>L38911</t>
  </si>
  <si>
    <t>L39066</t>
  </si>
  <si>
    <t>L39014</t>
  </si>
  <si>
    <t>L39051</t>
  </si>
  <si>
    <t>L39050</t>
  </si>
  <si>
    <t>L38803</t>
  </si>
  <si>
    <t>L39038</t>
  </si>
  <si>
    <t>L39065</t>
  </si>
  <si>
    <t>GLADYS KIPLAGAT</t>
  </si>
  <si>
    <t>L39063</t>
  </si>
  <si>
    <t>NYANDARUA COUNTY</t>
  </si>
  <si>
    <t>L39040</t>
  </si>
  <si>
    <t>L39046</t>
  </si>
  <si>
    <t>L39030</t>
  </si>
  <si>
    <t>PCL</t>
  </si>
  <si>
    <t>L39033</t>
  </si>
  <si>
    <t>JOSPHAT MULIKO</t>
  </si>
  <si>
    <t>L39071</t>
  </si>
  <si>
    <t>ERICK OTIENO</t>
  </si>
  <si>
    <t>L39060</t>
  </si>
  <si>
    <t>L39034</t>
  </si>
  <si>
    <t>DIANA GICHERU</t>
  </si>
  <si>
    <t>JOHN MULI MUTINDA</t>
  </si>
  <si>
    <t>FRANCISCA MWIKALI KALEVU</t>
  </si>
  <si>
    <t>BEATRICE AWUOR OTIENO</t>
  </si>
  <si>
    <t>DOMINIC MOSE</t>
  </si>
  <si>
    <t>ANN WANGARI KOIGI</t>
  </si>
  <si>
    <t>BELLINE ANYANGO</t>
  </si>
  <si>
    <t>AGNES AKEYO</t>
  </si>
  <si>
    <t>L38696</t>
  </si>
  <si>
    <t>S02341</t>
  </si>
  <si>
    <t>L39186</t>
  </si>
  <si>
    <t>L39163</t>
  </si>
  <si>
    <t>L39125</t>
  </si>
  <si>
    <t>L39196</t>
  </si>
  <si>
    <t>S14568</t>
  </si>
  <si>
    <t>L39195</t>
  </si>
  <si>
    <t>L39202</t>
  </si>
  <si>
    <t>EUNICE JEMUTAI</t>
  </si>
  <si>
    <t>PETER ADAMS OTSIENO</t>
  </si>
  <si>
    <t>HIRIBAE LENOX WARIO</t>
  </si>
  <si>
    <t>GALGALLO BORU GUYO</t>
  </si>
  <si>
    <t>KENNEDY OUMA</t>
  </si>
  <si>
    <t xml:space="preserve">SHARMAH OMONDI </t>
  </si>
  <si>
    <t xml:space="preserve">DICKSON OGINDA MOKORO </t>
  </si>
  <si>
    <t>MAURICE ISAIAH OTIENO APEE</t>
  </si>
  <si>
    <t>CALVIN SIMION OCHIENG</t>
  </si>
  <si>
    <t>DOROTHY JEPKEMBOI CHELAL</t>
  </si>
  <si>
    <t>BRIAN RIMBA</t>
  </si>
  <si>
    <t>FINN</t>
  </si>
  <si>
    <t>L39208</t>
  </si>
  <si>
    <t>L39212</t>
  </si>
  <si>
    <t>L39194</t>
  </si>
  <si>
    <t>L38689</t>
  </si>
  <si>
    <t>L39177</t>
  </si>
  <si>
    <t>L39142</t>
  </si>
  <si>
    <t>L39238</t>
  </si>
  <si>
    <t>L39236</t>
  </si>
  <si>
    <t>S02415</t>
  </si>
  <si>
    <t>L39234</t>
  </si>
  <si>
    <t>S02423</t>
  </si>
  <si>
    <t>S00697</t>
  </si>
  <si>
    <t>DIANA MUHONJA AGUSIOMA</t>
  </si>
  <si>
    <t>BRIAN OUMA WABWIRE</t>
  </si>
  <si>
    <t>L38959</t>
  </si>
  <si>
    <t>L39179</t>
  </si>
  <si>
    <t>HILLARY ALELE</t>
  </si>
  <si>
    <t>L39084</t>
  </si>
  <si>
    <t>L39185</t>
  </si>
  <si>
    <t>ESTHER NGINA</t>
  </si>
  <si>
    <t>MERCY MUMBE KYENI</t>
  </si>
  <si>
    <t>JOSHUA WAWERU</t>
  </si>
  <si>
    <t>BRIGHTSON MAGAMU SHIVACHI</t>
  </si>
  <si>
    <t xml:space="preserve">SHAMILLAH CHEMTAI MBISHAI </t>
  </si>
  <si>
    <t>SOSPTER MWANGI MBUGUA</t>
  </si>
  <si>
    <t>DORCAS ADHIAMBO</t>
  </si>
  <si>
    <t>EDWIN MBAYE</t>
  </si>
  <si>
    <t>JANE AWUOR PUOYO</t>
  </si>
  <si>
    <t>WYCLIFFE OTIENO OMIYA</t>
  </si>
  <si>
    <t>NICHOLAS OGWENO ODOYO</t>
  </si>
  <si>
    <t>JOHN OGUTU</t>
  </si>
  <si>
    <t>SILAS CHEROP</t>
  </si>
  <si>
    <t>JANE ROSE JEPKOGEI</t>
  </si>
  <si>
    <t>CHARLES MURAGURI NDIGIRIGI</t>
  </si>
  <si>
    <t>DAN ODIOLI ININGU</t>
  </si>
  <si>
    <t>SHADRACK NYANTIKA</t>
  </si>
  <si>
    <t>JOASH MAGETO</t>
  </si>
  <si>
    <t>FRANKLINE NAIBEI</t>
  </si>
  <si>
    <t xml:space="preserve">VANBESTEN JEFWA </t>
  </si>
  <si>
    <t>AUDREY ISWA</t>
  </si>
  <si>
    <t>ERIC JERRY OSORE</t>
  </si>
  <si>
    <t>L38975</t>
  </si>
  <si>
    <t>S02402</t>
  </si>
  <si>
    <t>L39217</t>
  </si>
  <si>
    <t>S02485</t>
  </si>
  <si>
    <t>L39244</t>
  </si>
  <si>
    <t>L39227</t>
  </si>
  <si>
    <t>L38710</t>
  </si>
  <si>
    <t>S02419</t>
  </si>
  <si>
    <t>L38955</t>
  </si>
  <si>
    <t>L39259</t>
  </si>
  <si>
    <t>L39256</t>
  </si>
  <si>
    <t>L37929</t>
  </si>
  <si>
    <t>S02457</t>
  </si>
  <si>
    <t>L38977</t>
  </si>
  <si>
    <t>L37664</t>
  </si>
  <si>
    <t>L38713</t>
  </si>
  <si>
    <t>S02376</t>
  </si>
  <si>
    <t>NOAH OCHIENG OLUNGA</t>
  </si>
  <si>
    <t>FIONA ADHIAMBO OTIENO</t>
  </si>
  <si>
    <t>S02374</t>
  </si>
  <si>
    <t xml:space="preserve">OSANO HESBON OLUOCH </t>
  </si>
  <si>
    <t>CHRISTOPHER BEJA</t>
  </si>
  <si>
    <t>MERCY AMBUSO ONZERE</t>
  </si>
  <si>
    <t>ENOCK OKARA</t>
  </si>
  <si>
    <t>DIANA ACHIENG OJENDO</t>
  </si>
  <si>
    <t>KEVIN ONALA WESONGA</t>
  </si>
  <si>
    <t>GEOFFREY KYUNUVE KISWII</t>
  </si>
  <si>
    <t>L29369</t>
  </si>
  <si>
    <t>L38949</t>
  </si>
  <si>
    <t>L38938</t>
  </si>
  <si>
    <t>S02399</t>
  </si>
  <si>
    <t>L39265</t>
  </si>
  <si>
    <t>S02428</t>
  </si>
  <si>
    <t>L39077</t>
  </si>
  <si>
    <t>L39270</t>
  </si>
  <si>
    <t>OCHIENG CARLOS OMONDI</t>
  </si>
  <si>
    <t>STELLA ZAINAB</t>
  </si>
  <si>
    <t>JOHN DULU DAIDO</t>
  </si>
  <si>
    <t>CAROLYNE DEDEYA OTWANE</t>
  </si>
  <si>
    <t>BONFACE MAKAWA WEKOE</t>
  </si>
  <si>
    <t>ISAAC KIPSANG</t>
  </si>
  <si>
    <t>S02400</t>
  </si>
  <si>
    <t>L38500</t>
  </si>
  <si>
    <t>L39280</t>
  </si>
  <si>
    <t>BARINGO COUNTY ASSEMBLY</t>
  </si>
  <si>
    <t>CROP DEVELOPMENT</t>
  </si>
  <si>
    <t>NAKURU COUNTY ASSEMBLY</t>
  </si>
  <si>
    <t>NYAMIRA COUNTY ASSEMBLY</t>
  </si>
  <si>
    <t>JUNE BY PRODUCT</t>
  </si>
  <si>
    <t>MPESA (SELF)</t>
  </si>
  <si>
    <t>MOHAMED HARUN KASSIM</t>
  </si>
  <si>
    <t>MARY WAMUTU</t>
  </si>
  <si>
    <t>BENARD GITAU</t>
  </si>
  <si>
    <t>AMANI MAE MWARINGA</t>
  </si>
  <si>
    <t>KILIFI COUNTY</t>
  </si>
  <si>
    <t>ALEX MAKORI</t>
  </si>
  <si>
    <t>ASENATH KEMUNTO ATUYA</t>
  </si>
  <si>
    <t>GAUDENCE MAGIRI MWAWURI</t>
  </si>
  <si>
    <t>ELIZABETH OTIENO</t>
  </si>
  <si>
    <t>MAURICE WASONGA OTIENO</t>
  </si>
  <si>
    <t>DENIS LANGAT</t>
  </si>
  <si>
    <t>SERA WANGUI MWAURA</t>
  </si>
  <si>
    <t>S00993</t>
  </si>
  <si>
    <t>S02288</t>
  </si>
  <si>
    <t>L39319</t>
  </si>
  <si>
    <t>L38657</t>
  </si>
  <si>
    <t>L39331</t>
  </si>
  <si>
    <t>L39232</t>
  </si>
  <si>
    <t>L38692</t>
  </si>
  <si>
    <t>L39214</t>
  </si>
  <si>
    <t>L39309</t>
  </si>
  <si>
    <t>L39315</t>
  </si>
  <si>
    <t>L39191</t>
  </si>
  <si>
    <t>BRENDA CHESANG</t>
  </si>
  <si>
    <t>DICKENS NYAKADO AJWANG</t>
  </si>
  <si>
    <t>L39333</t>
  </si>
  <si>
    <t>S02391</t>
  </si>
  <si>
    <t>MORAA OGAKE</t>
  </si>
  <si>
    <t>BONIFACE WAMBUA MBITHUKA</t>
  </si>
  <si>
    <t>L39204</t>
  </si>
  <si>
    <t>L38056</t>
  </si>
  <si>
    <t>PETER MUSUMBA</t>
  </si>
  <si>
    <t>MERCY NAVALIA MUSUMBA</t>
  </si>
  <si>
    <t>TITUS EKING'OL</t>
  </si>
  <si>
    <t>MUYEKHO INJENDI STEPHEN</t>
  </si>
  <si>
    <t>JEFFERSON MWAKESI</t>
  </si>
  <si>
    <t>ALOYCE OTIENO MUGAH</t>
  </si>
  <si>
    <t>L38762</t>
  </si>
  <si>
    <t>S02264</t>
  </si>
  <si>
    <t>L39355</t>
  </si>
  <si>
    <t>L39316</t>
  </si>
  <si>
    <t>S01156</t>
  </si>
  <si>
    <t>L37999</t>
  </si>
  <si>
    <t>L38089</t>
  </si>
  <si>
    <t xml:space="preserve">MOHAMED DAHIR MOHAMED </t>
  </si>
  <si>
    <t>L39149</t>
  </si>
  <si>
    <t>DOUGLAS MOTUKA KEGEGE</t>
  </si>
  <si>
    <t>DAVID OWINO OUMA</t>
  </si>
  <si>
    <t>GLEN MARTIN</t>
  </si>
  <si>
    <t xml:space="preserve">BARASA KENNEDY </t>
  </si>
  <si>
    <t>FESTO MUSILA</t>
  </si>
  <si>
    <t>PAUL MAINA ONOKA</t>
  </si>
  <si>
    <t>L39346</t>
  </si>
  <si>
    <t>S02520</t>
  </si>
  <si>
    <t>L39348</t>
  </si>
  <si>
    <t>L39330</t>
  </si>
  <si>
    <t>L39377</t>
  </si>
  <si>
    <t>L39372</t>
  </si>
  <si>
    <t>L39090</t>
  </si>
  <si>
    <t>L39141</t>
  </si>
  <si>
    <t>L39136</t>
  </si>
  <si>
    <t>L38950</t>
  </si>
  <si>
    <t>STANLEY NYAMAI KIMULI</t>
  </si>
  <si>
    <t>L39059</t>
  </si>
  <si>
    <t>DORCAS KATHINI MUSYOKA</t>
  </si>
  <si>
    <t>L39407</t>
  </si>
  <si>
    <t>DANIEL OKAL</t>
  </si>
  <si>
    <t>COSMAS KIPKURUI CHESUBE</t>
  </si>
  <si>
    <t>L39354</t>
  </si>
  <si>
    <t>L39134</t>
  </si>
  <si>
    <t>FLORENCE KANANU MARETE</t>
  </si>
  <si>
    <t>PAUL OLUNGA LUTTA</t>
  </si>
  <si>
    <t>GODWIN SHIHACHI MALUSU</t>
  </si>
  <si>
    <t>FIONA OTIENO</t>
  </si>
  <si>
    <t>L39273</t>
  </si>
  <si>
    <t>L39338</t>
  </si>
  <si>
    <t>L39349</t>
  </si>
  <si>
    <t>L38562</t>
  </si>
  <si>
    <t>SANDRA WAWUDA MWAILEMI</t>
  </si>
  <si>
    <t>L36572</t>
  </si>
  <si>
    <t>L39351</t>
  </si>
  <si>
    <t>NICKSON NGETICH</t>
  </si>
  <si>
    <t xml:space="preserve">CATHERINE MAKOKHA OBANDA </t>
  </si>
  <si>
    <t>L39408</t>
  </si>
  <si>
    <t>S0127</t>
  </si>
  <si>
    <t>MERCY MAMAI</t>
  </si>
  <si>
    <t>L39320</t>
  </si>
  <si>
    <t>LILIAN AKECH OKOTH</t>
  </si>
  <si>
    <t>ALLAN KAMAU WARERI</t>
  </si>
  <si>
    <t>SAMUEL KEMOI MAIYO</t>
  </si>
  <si>
    <t>CREDIT</t>
  </si>
  <si>
    <t>ROBERT OUKO</t>
  </si>
  <si>
    <t>MOHAMED HAMARA SHEIKH</t>
  </si>
  <si>
    <t>CHARLES BUYA SHARI</t>
  </si>
  <si>
    <t>MOGAKA KEMUNTO EDINAH</t>
  </si>
  <si>
    <t>STACY NJERI</t>
  </si>
  <si>
    <t>SAMMY KIBET AGUI</t>
  </si>
  <si>
    <t>EDMUND EYANAE YOHANA</t>
  </si>
  <si>
    <t>GABRIEL KAVETA KIKANDI</t>
  </si>
  <si>
    <t>CHARLTON ADE JARHA</t>
  </si>
  <si>
    <t>ABDULL MUKTAR</t>
  </si>
  <si>
    <t>MEBLE MUTASHI MULUNDA</t>
  </si>
  <si>
    <t>ABILITY</t>
  </si>
  <si>
    <t>L39306</t>
  </si>
  <si>
    <t>L39419</t>
  </si>
  <si>
    <t>L39174</t>
  </si>
  <si>
    <t>L39233</t>
  </si>
  <si>
    <t>L38970</t>
  </si>
  <si>
    <t>L39443</t>
  </si>
  <si>
    <t>L39412</t>
  </si>
  <si>
    <t>S00230</t>
  </si>
  <si>
    <t>L39055</t>
  </si>
  <si>
    <t>L39116</t>
  </si>
  <si>
    <t>S02469</t>
  </si>
  <si>
    <t>L38795</t>
  </si>
  <si>
    <t>L39444</t>
  </si>
  <si>
    <t>L39251</t>
  </si>
  <si>
    <t>L29088</t>
  </si>
  <si>
    <t>S00922</t>
  </si>
  <si>
    <t>L39459</t>
  </si>
  <si>
    <t>CAROLINE ATIENO OCHIENG</t>
  </si>
  <si>
    <t>ANN MAINGI</t>
  </si>
  <si>
    <t>JOYCE MUENDI MBITHI</t>
  </si>
  <si>
    <t>L32014</t>
  </si>
  <si>
    <t>L39057</t>
  </si>
  <si>
    <t>L39053</t>
  </si>
  <si>
    <t>BINTIALI JUMA ALI</t>
  </si>
  <si>
    <t>ANNAH MWENDE</t>
  </si>
  <si>
    <t>JOSEPH MAINA KABIRO</t>
  </si>
  <si>
    <t xml:space="preserve">TABITHA ELIJAH </t>
  </si>
  <si>
    <t>NAFTALY GITARI</t>
  </si>
  <si>
    <t>ERIC OCHIENG</t>
  </si>
  <si>
    <t>RUTH MUMO</t>
  </si>
  <si>
    <t>FELIX NYACHIO NYAKIRI</t>
  </si>
  <si>
    <t>L39237</t>
  </si>
  <si>
    <t>L39143</t>
  </si>
  <si>
    <t>L39239</t>
  </si>
  <si>
    <t>S02488</t>
  </si>
  <si>
    <t>L39230</t>
  </si>
  <si>
    <t>S020159</t>
  </si>
  <si>
    <t>L39413</t>
  </si>
  <si>
    <t>S02451</t>
  </si>
  <si>
    <t>HENRY MWANGI NDUNGU</t>
  </si>
  <si>
    <t xml:space="preserve">SHITEMI WANJALA FRANCIS </t>
  </si>
  <si>
    <t>L39480</t>
  </si>
  <si>
    <t>L39434</t>
  </si>
  <si>
    <t>JOANES ASHFORD OLWAL</t>
  </si>
  <si>
    <t>NORTH RIFT REGION</t>
  </si>
  <si>
    <t>SOUTH RIFT REGION</t>
  </si>
  <si>
    <t>DAILY SALES</t>
  </si>
  <si>
    <t>WEEKLY SALES</t>
  </si>
  <si>
    <t>MONTHLY SALES</t>
  </si>
  <si>
    <t>REGIONAL SALES ANALYSIS</t>
  </si>
  <si>
    <t>LOAN ACCOUNTS</t>
  </si>
  <si>
    <t>PIPELINE</t>
  </si>
  <si>
    <t>JACKTON MUSOKA SHIVANDA</t>
  </si>
  <si>
    <t>L39477</t>
  </si>
  <si>
    <t>STELLA MISIKO</t>
  </si>
  <si>
    <t>L39363</t>
  </si>
  <si>
    <t>L39206</t>
  </si>
  <si>
    <t>L39398</t>
  </si>
  <si>
    <t>L39277</t>
  </si>
  <si>
    <t>ZAITUN MOHAMED MABOGA</t>
  </si>
  <si>
    <t>STEPHEN KIMANZI MATINDA</t>
  </si>
  <si>
    <t>BENSON KEONGA OBINO</t>
  </si>
  <si>
    <t>LEONARD KANDIE</t>
  </si>
  <si>
    <t>EVERLYNE ANYANGO</t>
  </si>
  <si>
    <t>OLIVER OKOTH ODHIAMBO</t>
  </si>
  <si>
    <t>IMELDA OKELLO</t>
  </si>
  <si>
    <t>ABUBAKAR ATHMAN</t>
  </si>
  <si>
    <t xml:space="preserve">ALBERT MOTANYA ONDIEKI </t>
  </si>
  <si>
    <t>ROSKY</t>
  </si>
  <si>
    <t>L39482</t>
  </si>
  <si>
    <t>L39490</t>
  </si>
  <si>
    <t>L39226</t>
  </si>
  <si>
    <t>L39197</t>
  </si>
  <si>
    <t>L39128</t>
  </si>
  <si>
    <t>L39068</t>
  </si>
  <si>
    <t>L39495</t>
  </si>
  <si>
    <t>L39220</t>
  </si>
  <si>
    <t>L39021</t>
  </si>
  <si>
    <t>ALBERT WASILWA</t>
  </si>
  <si>
    <t>PHILIP KIPETUAN</t>
  </si>
  <si>
    <t xml:space="preserve">LILIAN NTHENYA </t>
  </si>
  <si>
    <t>REUBEN WAMBANI NANGABO</t>
  </si>
  <si>
    <t>KENNEDY OKOTH</t>
  </si>
  <si>
    <t>MARY ACHIENG ANUM</t>
  </si>
  <si>
    <t>KENNETH KIPKIRUI KOECH</t>
  </si>
  <si>
    <t>MARGARET MUMBI</t>
  </si>
  <si>
    <t>L39147</t>
  </si>
  <si>
    <t>S02478</t>
  </si>
  <si>
    <t>S02452</t>
  </si>
  <si>
    <t>L39228</t>
  </si>
  <si>
    <t>L39378</t>
  </si>
  <si>
    <t>S02518</t>
  </si>
  <si>
    <t>L39518</t>
  </si>
  <si>
    <t>L39499</t>
  </si>
  <si>
    <t>SCOLASTICA SYOKAU</t>
  </si>
  <si>
    <t>KENNEDY SIMIYU</t>
  </si>
  <si>
    <t>L39219</t>
  </si>
  <si>
    <t>S02491</t>
  </si>
  <si>
    <t>SAMSON MWANGI MWERA</t>
  </si>
  <si>
    <t>CAROLYNE ACHIENG OJWANG</t>
  </si>
  <si>
    <t>DENNIS OKOTH OIRO</t>
  </si>
  <si>
    <t>ALEX LENGETE PULEI</t>
  </si>
  <si>
    <t>EUNICE MUENI ZEDEKIA</t>
  </si>
  <si>
    <t>EUSYLAH JEPKEMEI</t>
  </si>
  <si>
    <t>KENETH KIPRONO</t>
  </si>
  <si>
    <t>JUSTUS MUNYAO MUNGUTI</t>
  </si>
  <si>
    <t xml:space="preserve">ABDI HUSSEIN NOOR </t>
  </si>
  <si>
    <t>PETERSON MBAYA KISALA</t>
  </si>
  <si>
    <t>PAUL MUNYOKI MWANDUKA</t>
  </si>
  <si>
    <t>TAMBA JOSEPHAT NYONGESA</t>
  </si>
  <si>
    <t>ELIZABETH KAVUTE</t>
  </si>
  <si>
    <t>ANNASTACIA NDUNGE</t>
  </si>
  <si>
    <t>DALMAS OYUGIS NYAKUNDI</t>
  </si>
  <si>
    <t>BRIAN MUDAKI KOLONGO</t>
  </si>
  <si>
    <t>KAVEMBA PATRICK</t>
  </si>
  <si>
    <t>JOHN PAUL MALOMBE</t>
  </si>
  <si>
    <t>GHABRIEL ALELA OWICH</t>
  </si>
  <si>
    <t>FAITH CHERONO</t>
  </si>
  <si>
    <t>TIMOTHY TIROP</t>
  </si>
  <si>
    <t>ZEPHANIAH ROBERT</t>
  </si>
  <si>
    <t>MIKE SAMMY</t>
  </si>
  <si>
    <t xml:space="preserve">EMILY ACHIENG OWINO </t>
  </si>
  <si>
    <t>HARO HASSAN ABDI</t>
  </si>
  <si>
    <t>GEORGE WINFRY WENDO OKUMU</t>
  </si>
  <si>
    <t>DAVID ODHIAMBO ODONGO</t>
  </si>
  <si>
    <t>DEBORAH MBULA</t>
  </si>
  <si>
    <t>SALOME LUVANDWA ASEYO</t>
  </si>
  <si>
    <t>SHEM OLANG OGUNDO</t>
  </si>
  <si>
    <t>GABRIEL MALEVE</t>
  </si>
  <si>
    <t>MARY KERUBO NDEMO</t>
  </si>
  <si>
    <t>EZRA AMUKONYI OLUCHIRI</t>
  </si>
  <si>
    <t>JACKLINE AKOTH OUKO</t>
  </si>
  <si>
    <t>L39426</t>
  </si>
  <si>
    <t>S02471</t>
  </si>
  <si>
    <t>L39534</t>
  </si>
  <si>
    <t>S02454</t>
  </si>
  <si>
    <t>L39492</t>
  </si>
  <si>
    <t>L39242</t>
  </si>
  <si>
    <t>L39497</t>
  </si>
  <si>
    <t>L39370</t>
  </si>
  <si>
    <t>S02513</t>
  </si>
  <si>
    <t>L39544</t>
  </si>
  <si>
    <t>L39547</t>
  </si>
  <si>
    <t>S02536</t>
  </si>
  <si>
    <t>L39082</t>
  </si>
  <si>
    <t>L39135</t>
  </si>
  <si>
    <t>L38902</t>
  </si>
  <si>
    <t>L38901</t>
  </si>
  <si>
    <t>L38810</t>
  </si>
  <si>
    <t>S01044</t>
  </si>
  <si>
    <t>L39540</t>
  </si>
  <si>
    <t>L39560</t>
  </si>
  <si>
    <t>L38452</t>
  </si>
  <si>
    <t>VALENTINE NJEREKA NGOJERE</t>
  </si>
  <si>
    <t>ARIEL GALANA MALICE</t>
  </si>
  <si>
    <t>L39153</t>
  </si>
  <si>
    <t>L39360</t>
  </si>
  <si>
    <t>L39361</t>
  </si>
  <si>
    <t>L39366</t>
  </si>
  <si>
    <t>L39347</t>
  </si>
  <si>
    <t>L39336</t>
  </si>
  <si>
    <t>L39255</t>
  </si>
  <si>
    <t>L39341</t>
  </si>
  <si>
    <t>L39416</t>
  </si>
  <si>
    <t>L39386</t>
  </si>
  <si>
    <t>L39441</t>
  </si>
  <si>
    <t>EZRA MOMANYI</t>
  </si>
  <si>
    <t>L39439</t>
  </si>
  <si>
    <t>L39446</t>
  </si>
  <si>
    <t>L39457</t>
  </si>
  <si>
    <t>L39449</t>
  </si>
  <si>
    <t>L39455</t>
  </si>
  <si>
    <t>L39465</t>
  </si>
  <si>
    <t>L39458</t>
  </si>
  <si>
    <t>L39371</t>
  </si>
  <si>
    <t>STELLA ZAINABU</t>
  </si>
  <si>
    <t>L39468</t>
  </si>
  <si>
    <t>L39471</t>
  </si>
  <si>
    <t>RUTH NYAWA</t>
  </si>
  <si>
    <t>L39376</t>
  </si>
  <si>
    <t>L39460</t>
  </si>
  <si>
    <t>L38890</t>
  </si>
  <si>
    <t>RAPHAEL ONGERA MBOGA</t>
  </si>
  <si>
    <t xml:space="preserve">PATRICK WABILI </t>
  </si>
  <si>
    <t xml:space="preserve">SAMMY LOBOKAN </t>
  </si>
  <si>
    <t>JULIA NAMULANDA AKITELA</t>
  </si>
  <si>
    <t>L39573</t>
  </si>
  <si>
    <t>L39359</t>
  </si>
  <si>
    <t>JOSEPH LOTIENG</t>
  </si>
  <si>
    <t>CHRISTINE EKARU LOKITO</t>
  </si>
  <si>
    <t>PURITY CHEPKOECH</t>
  </si>
  <si>
    <t>IGNATIUS IMONI STANISLAUS</t>
  </si>
  <si>
    <t>L39262</t>
  </si>
  <si>
    <t>S02436</t>
  </si>
  <si>
    <t>L39111</t>
  </si>
  <si>
    <t>S02392</t>
  </si>
  <si>
    <t>REDEMPTA NDUNGE MUMINA</t>
  </si>
  <si>
    <t>L39552</t>
  </si>
  <si>
    <t>L39248</t>
  </si>
  <si>
    <t>ENOCK AKAMA NYAUNGA</t>
  </si>
  <si>
    <t>RODGERS OMBAMBA MOTANYA</t>
  </si>
  <si>
    <t>PAPA CHACHE</t>
  </si>
  <si>
    <t>RACHAEL NASIPWONDI</t>
  </si>
  <si>
    <t>NICHOLAS OSIKO</t>
  </si>
  <si>
    <t>ONYANGO S. HILLARY OUKO</t>
  </si>
  <si>
    <t>ELIJAH WARINDU</t>
  </si>
  <si>
    <t>CAPITA</t>
  </si>
  <si>
    <t>ROBA BORU GALGALLO</t>
  </si>
  <si>
    <t>BONFACE NJOROGE</t>
  </si>
  <si>
    <t>ALLAN WANYAMA</t>
  </si>
  <si>
    <t>L39605</t>
  </si>
  <si>
    <t>LAMECK YUGI</t>
  </si>
  <si>
    <t>L39317</t>
  </si>
  <si>
    <t>L39579</t>
  </si>
  <si>
    <t>L39586</t>
  </si>
  <si>
    <t>L39184</t>
  </si>
  <si>
    <t>L38987</t>
  </si>
  <si>
    <t>L39292</t>
  </si>
  <si>
    <t>L39606</t>
  </si>
  <si>
    <t>L39428</t>
  </si>
  <si>
    <t>S02167</t>
  </si>
  <si>
    <t>CECILIA AMANA</t>
  </si>
  <si>
    <t>EMMANUEL INGOLAN</t>
  </si>
  <si>
    <t>VIOLET APIYO AGINGU</t>
  </si>
  <si>
    <t>L39613</t>
  </si>
  <si>
    <t>S02343</t>
  </si>
  <si>
    <t>L39193</t>
  </si>
  <si>
    <t>S2304</t>
  </si>
  <si>
    <t>JACKSON NYABUTO</t>
  </si>
  <si>
    <t>HILARY AVULARA KEVERENGE</t>
  </si>
  <si>
    <t xml:space="preserve">BETT GEOFFREY </t>
  </si>
  <si>
    <t>L39253</t>
  </si>
  <si>
    <t>S02422</t>
  </si>
  <si>
    <t>RYAN KARISA CHARO</t>
  </si>
  <si>
    <t>LILIAN IMOH</t>
  </si>
  <si>
    <t>REAGAN OMONDI ATETO</t>
  </si>
  <si>
    <t>FESTIS MUSANGO</t>
  </si>
  <si>
    <t>JACOB JUMA KITHUSI</t>
  </si>
  <si>
    <t>EVERLINE AKOTH</t>
  </si>
  <si>
    <t>SAMUEL ONYANGO OTIENO</t>
  </si>
  <si>
    <t>WAYNE BRIAN</t>
  </si>
  <si>
    <t xml:space="preserve">TERESA ACHIENG EVERLYNE </t>
  </si>
  <si>
    <t>L39374</t>
  </si>
  <si>
    <t>L39113</t>
  </si>
  <si>
    <t>S00489</t>
  </si>
  <si>
    <t>L39616</t>
  </si>
  <si>
    <t>L39345</t>
  </si>
  <si>
    <t>S02357</t>
  </si>
  <si>
    <t>BELDINA ATIENO</t>
  </si>
  <si>
    <t>PHLORENCE KADESA ONGONDO</t>
  </si>
  <si>
    <t>DAVID KIPKURUI</t>
  </si>
  <si>
    <t>L38994</t>
  </si>
  <si>
    <t>S02450</t>
  </si>
  <si>
    <t>L39264</t>
  </si>
  <si>
    <t>JOHN TOPOS MATINGA</t>
  </si>
  <si>
    <t>L38945</t>
  </si>
  <si>
    <t>BRIAN MURIKI</t>
  </si>
  <si>
    <t>MAQUIZLYN NABWIRE</t>
  </si>
  <si>
    <t>EMMANUEL TIKWEL EWUAR</t>
  </si>
  <si>
    <t>WESLEY RONO KIKPKIRUI</t>
  </si>
  <si>
    <t>L39615</t>
  </si>
  <si>
    <t>L39610</t>
  </si>
  <si>
    <t>S02197</t>
  </si>
  <si>
    <t>L39611</t>
  </si>
  <si>
    <t>JULY   DISBURSEMENT REPORT SUMMARY</t>
  </si>
  <si>
    <t xml:space="preserve">JULY  DISBURSEMENT PER BRANCH </t>
  </si>
  <si>
    <t>JOSEPH JUMA</t>
  </si>
  <si>
    <t>FAITH NGINA</t>
  </si>
  <si>
    <t>DORAH SIDI</t>
  </si>
  <si>
    <t>JOYCE KARUGA</t>
  </si>
  <si>
    <t>MICHAEL GICHONGE</t>
  </si>
  <si>
    <t>WINNIE AWUOR</t>
  </si>
  <si>
    <t>MCL1181</t>
  </si>
  <si>
    <t>MCL951</t>
  </si>
  <si>
    <t>MCL 1165</t>
  </si>
  <si>
    <t>MCL1188</t>
  </si>
  <si>
    <t>MCL1166</t>
  </si>
  <si>
    <t>MCL1177</t>
  </si>
  <si>
    <t>MCL1190</t>
  </si>
  <si>
    <t>MCL1178</t>
  </si>
  <si>
    <t>ELVIS INGURA OMODING</t>
  </si>
  <si>
    <t>JCL</t>
  </si>
  <si>
    <t>JOSEPH ABONGO OMBOTO</t>
  </si>
  <si>
    <t>ABRAHAM OSUTO</t>
  </si>
  <si>
    <t>CEDRIC POLO</t>
  </si>
  <si>
    <t>FRANCIS ODERO</t>
  </si>
  <si>
    <t>PETER KIUNJURI</t>
  </si>
  <si>
    <t>EUNICE WAIRIMU MAHU</t>
  </si>
  <si>
    <t>MARY WANGECI MWANGI</t>
  </si>
  <si>
    <t>L39103</t>
  </si>
  <si>
    <t>L39649</t>
  </si>
  <si>
    <t>L39279</t>
  </si>
  <si>
    <t>L39209</t>
  </si>
  <si>
    <t>L39521</t>
  </si>
  <si>
    <t>S01270</t>
  </si>
  <si>
    <t>L39254</t>
  </si>
  <si>
    <t>ANTHONY MUTUKU</t>
  </si>
  <si>
    <t>SHALON KENDI</t>
  </si>
  <si>
    <t>GODFREY MWENDA</t>
  </si>
  <si>
    <t>L39656</t>
  </si>
  <si>
    <t>L39301</t>
  </si>
  <si>
    <t>S02484</t>
  </si>
  <si>
    <t>SYLVIA AJIAMBO WAFULA</t>
  </si>
  <si>
    <t>SAMUEL NYAGA MBOGO</t>
  </si>
  <si>
    <t>S02481</t>
  </si>
  <si>
    <t>JOSEPH OMONDI ODUOR</t>
  </si>
  <si>
    <t>ALICE JELAGAT CHEBURET</t>
  </si>
  <si>
    <t>MWANADIE MAVUNA ABDALLA</t>
  </si>
  <si>
    <t xml:space="preserve">LEAH ADHIAMBO ORICHO </t>
  </si>
  <si>
    <t>ANTONY MWANGI KIRURI</t>
  </si>
  <si>
    <t>DAVID OYUGI</t>
  </si>
  <si>
    <t>LILIAN BULLEY</t>
  </si>
  <si>
    <t>MUKHEBI WEKESA</t>
  </si>
  <si>
    <t>JOSHUA MBUNZA MUSYOKA</t>
  </si>
  <si>
    <t>KITUI TEACHERS</t>
  </si>
  <si>
    <t>L39278</t>
  </si>
  <si>
    <t>S001020</t>
  </si>
  <si>
    <t>L39659</t>
  </si>
  <si>
    <t>S02558</t>
  </si>
  <si>
    <t>L39640</t>
  </si>
  <si>
    <t>L39638</t>
  </si>
  <si>
    <t>L39382</t>
  </si>
  <si>
    <t>L39667</t>
  </si>
  <si>
    <t>S01520</t>
  </si>
  <si>
    <t>LEVIS ONUNDU NYAKUNDI</t>
  </si>
  <si>
    <t>HALIMA ALI</t>
  </si>
  <si>
    <t>JEFWA YAA</t>
  </si>
  <si>
    <t>FREDRICK ODIWUOR OJALA</t>
  </si>
  <si>
    <t>MAUREEN WANJIRU</t>
  </si>
  <si>
    <t xml:space="preserve">ABDINOOR HUSSEIN </t>
  </si>
  <si>
    <t>HUMPHREY NAKAYA</t>
  </si>
  <si>
    <t>MESHACK OMWOYO</t>
  </si>
  <si>
    <t>SOSPETER MWANGI MBUGUA</t>
  </si>
  <si>
    <t>L39689</t>
  </si>
  <si>
    <t>L39207</t>
  </si>
  <si>
    <t>L39160</t>
  </si>
  <si>
    <t>L39677</t>
  </si>
  <si>
    <t>L39429</t>
  </si>
  <si>
    <t>S01946</t>
  </si>
  <si>
    <t>L39505</t>
  </si>
  <si>
    <t>L39699</t>
  </si>
  <si>
    <t>S02563</t>
  </si>
  <si>
    <t>BENJAMIN LOTADEI YOKI</t>
  </si>
  <si>
    <t>L34058</t>
  </si>
  <si>
    <t>L39203</t>
  </si>
  <si>
    <t>L39304</t>
  </si>
  <si>
    <t>L39668</t>
  </si>
  <si>
    <t xml:space="preserve">MILLICENT BWONONI SHIGAMI </t>
  </si>
  <si>
    <t>GIDEON YUKA</t>
  </si>
  <si>
    <t>SAHA MASKATI LWAMBI</t>
  </si>
  <si>
    <t>L39707</t>
  </si>
  <si>
    <t>S02565</t>
  </si>
  <si>
    <t>KENNETH NZIMBI</t>
  </si>
  <si>
    <t>VILNAH STATIAN KARBOLO</t>
  </si>
  <si>
    <t>ISAAC EKERO</t>
  </si>
  <si>
    <t>ISMAIL ODEM</t>
  </si>
  <si>
    <t>L39281</t>
  </si>
  <si>
    <t>L39733</t>
  </si>
  <si>
    <t>TL0447</t>
  </si>
  <si>
    <t>S01365</t>
  </si>
  <si>
    <t>L39726</t>
  </si>
  <si>
    <t xml:space="preserve">PAUL EMAAN </t>
  </si>
  <si>
    <t>DANIEL IKANDI</t>
  </si>
  <si>
    <t>AMOS SARRIMOI SHUNET</t>
  </si>
  <si>
    <t>BENSON WAMUICO WAMBUGU</t>
  </si>
  <si>
    <t xml:space="preserve">GEORGE ODHIAMBO </t>
  </si>
  <si>
    <t>MSITA JOHN</t>
  </si>
  <si>
    <t>EVANS KIBET KETER</t>
  </si>
  <si>
    <t>ALEX MOSETI MORANGA</t>
  </si>
  <si>
    <t>JULIUS MBOGHO</t>
  </si>
  <si>
    <t>AMBROSE KIMUTAI TONUI</t>
  </si>
  <si>
    <t>TILUS MUTUKU KATHAE</t>
  </si>
  <si>
    <t>EDWIN MAKORI</t>
  </si>
  <si>
    <t>GRACE NJERI</t>
  </si>
  <si>
    <t>L39671</t>
  </si>
  <si>
    <t>L39662</t>
  </si>
  <si>
    <t>S02601</t>
  </si>
  <si>
    <t>L39720</t>
  </si>
  <si>
    <t>L39414</t>
  </si>
  <si>
    <t>S02477</t>
  </si>
  <si>
    <t>S02242</t>
  </si>
  <si>
    <t>L39557</t>
  </si>
  <si>
    <t>S02442</t>
  </si>
  <si>
    <t>L39467</t>
  </si>
  <si>
    <t>L39730</t>
  </si>
  <si>
    <t>S02539</t>
  </si>
  <si>
    <t>MUDATHIR AHMED</t>
  </si>
  <si>
    <t>L39558</t>
  </si>
  <si>
    <t xml:space="preserve">CHRISTABEL KHALACHI </t>
  </si>
  <si>
    <t>MERCY AUMA</t>
  </si>
  <si>
    <t>WYCLIFE ODHIAMBO ONYANGO</t>
  </si>
  <si>
    <t>L39743</t>
  </si>
  <si>
    <t>S02467</t>
  </si>
  <si>
    <t>JAMES KIARA</t>
  </si>
  <si>
    <t>L39541</t>
  </si>
  <si>
    <t>BENARD MULE NZIOKI</t>
  </si>
  <si>
    <t>L39778</t>
  </si>
  <si>
    <t>EDMOND SHITUKANE MULEFU</t>
  </si>
  <si>
    <t>VICTOR MAKAU MULWA</t>
  </si>
  <si>
    <t>BENARD KAGONGO</t>
  </si>
  <si>
    <t>RATEMO JANET</t>
  </si>
  <si>
    <t>L39780</t>
  </si>
  <si>
    <t>L39530</t>
  </si>
  <si>
    <t>L39725</t>
  </si>
  <si>
    <t>TL0112</t>
  </si>
  <si>
    <t>LUKE MARITIM</t>
  </si>
  <si>
    <t>JEREMIAH KIPLANGAT BETT</t>
  </si>
  <si>
    <t>L39555</t>
  </si>
  <si>
    <t>S02540</t>
  </si>
  <si>
    <t>MCL1135</t>
  </si>
  <si>
    <t>OGAL ISAIAH ADERO</t>
  </si>
  <si>
    <t>ISAAC KIPKEMOI KIRUI</t>
  </si>
  <si>
    <t>CHEPNGETICH VICKY LANGAT</t>
  </si>
  <si>
    <t>JOSHUA ETABO LONYIPO</t>
  </si>
  <si>
    <t>PETER OTIENO NYADAWA</t>
  </si>
  <si>
    <t>VICTOR ONYANGO OMWOYO</t>
  </si>
  <si>
    <t>KELVIN EKAI</t>
  </si>
  <si>
    <t>JOHN KENNEDY BARASA</t>
  </si>
  <si>
    <t>TRIZAH BOSIBORI</t>
  </si>
  <si>
    <t>FREDRICK OKUMU</t>
  </si>
  <si>
    <t>KELVIN NYAMBOGE</t>
  </si>
  <si>
    <t>AMOS GACHINI KAMAU</t>
  </si>
  <si>
    <t>GERALD OPIYO OKELLO</t>
  </si>
  <si>
    <t>IDD OCHIENG ONYANGO</t>
  </si>
  <si>
    <t>RICHARD OYOO OKEYO</t>
  </si>
  <si>
    <t>KIBET JONAH KOSKEY</t>
  </si>
  <si>
    <t>LAWRENCE NGARI GATHINJI</t>
  </si>
  <si>
    <t>JACINTA NDUKU MOKI</t>
  </si>
  <si>
    <t>HANNINGTON EKARAN LOKADEMO</t>
  </si>
  <si>
    <t>NJOROGE JOSEPHAT MUNIU</t>
  </si>
  <si>
    <t>EDWIN CHEBON KIMUGE</t>
  </si>
  <si>
    <t>MERCY KHADIOLI SHAMALLAH</t>
  </si>
  <si>
    <t>CELESTINE NAFULA NYONGESA</t>
  </si>
  <si>
    <t>EDWARD MUNENE</t>
  </si>
  <si>
    <t>L39686</t>
  </si>
  <si>
    <t>L39691</t>
  </si>
  <si>
    <t>L39647</t>
  </si>
  <si>
    <t>L39685</t>
  </si>
  <si>
    <t>L39660</t>
  </si>
  <si>
    <t>L39650</t>
  </si>
  <si>
    <t>L39653</t>
  </si>
  <si>
    <t>L39617</t>
  </si>
  <si>
    <t>L39692</t>
  </si>
  <si>
    <t>L39688</t>
  </si>
  <si>
    <t>L39322</t>
  </si>
  <si>
    <t>MINISTRY OF EDUCATION</t>
  </si>
  <si>
    <t>L39637</t>
  </si>
  <si>
    <t>L39696</t>
  </si>
  <si>
    <t>L39709</t>
  </si>
  <si>
    <t>DENIS KARANJA</t>
  </si>
  <si>
    <t>L39693</t>
  </si>
  <si>
    <t>L39710</t>
  </si>
  <si>
    <t>L39723</t>
  </si>
  <si>
    <t>L39437</t>
  </si>
  <si>
    <t>L39550</t>
  </si>
  <si>
    <t>CAROLINE MUNYOKI</t>
  </si>
  <si>
    <t>L39512</t>
  </si>
  <si>
    <t>L39553</t>
  </si>
  <si>
    <t>ERICK MUTUNGA</t>
  </si>
  <si>
    <t>L39508</t>
  </si>
  <si>
    <t>L39572</t>
  </si>
  <si>
    <t>DENISH OLUMBE</t>
  </si>
  <si>
    <t>L39562</t>
  </si>
  <si>
    <t>L39463</t>
  </si>
  <si>
    <t>NELSON NJARO</t>
  </si>
  <si>
    <t>L39566</t>
  </si>
  <si>
    <t>L39506</t>
  </si>
  <si>
    <t>VIVIAN ALINDI</t>
  </si>
  <si>
    <t>L39368</t>
  </si>
  <si>
    <t>MONICA MUSYOKA</t>
  </si>
  <si>
    <t>L39453</t>
  </si>
  <si>
    <t>L39735</t>
  </si>
  <si>
    <t>L39738</t>
  </si>
  <si>
    <t>ISAIAHB SOI</t>
  </si>
  <si>
    <t>MINISTRY OF ROADS</t>
  </si>
  <si>
    <t>L39741</t>
  </si>
  <si>
    <t>L39454</t>
  </si>
  <si>
    <t>L39491</t>
  </si>
  <si>
    <t>APALAT REBECCA</t>
  </si>
  <si>
    <t>L39517</t>
  </si>
  <si>
    <t>L39669</t>
  </si>
  <si>
    <t>ROSALIDA WAWIRA</t>
  </si>
  <si>
    <t>L39670</t>
  </si>
  <si>
    <t>L39644</t>
  </si>
  <si>
    <t>L38133</t>
  </si>
  <si>
    <t>RUTH MOGERE</t>
  </si>
  <si>
    <t>L39597</t>
  </si>
  <si>
    <t>L39108</t>
  </si>
  <si>
    <t>L39286</t>
  </si>
  <si>
    <t>L39314</t>
  </si>
  <si>
    <t>FRIDAH MAINA</t>
  </si>
  <si>
    <t>L39258</t>
  </si>
  <si>
    <t>PAULINE NJERI KIUNA</t>
  </si>
  <si>
    <t>PURITY KATHAMBI MWEBIA</t>
  </si>
  <si>
    <t>AGNES KANANU</t>
  </si>
  <si>
    <t>GANICHA MATHEW MAMO</t>
  </si>
  <si>
    <t>ONESMUS NZAMBU KATUMBI</t>
  </si>
  <si>
    <t>JAMES HAMISI</t>
  </si>
  <si>
    <t>KORGOREN CHELANGAT</t>
  </si>
  <si>
    <t>L39787</t>
  </si>
  <si>
    <t>JOY KAVINYA</t>
  </si>
  <si>
    <t>L38187</t>
  </si>
  <si>
    <t>L39607</t>
  </si>
  <si>
    <t>L38258</t>
  </si>
  <si>
    <t>L39342</t>
  </si>
  <si>
    <t>TRUPHENA MORAA MOMANYI</t>
  </si>
  <si>
    <t>L39679</t>
  </si>
  <si>
    <t>HENOCK ABIO JILLO</t>
  </si>
  <si>
    <t>SALIM MWABENDO HAMADI</t>
  </si>
  <si>
    <t>L39810</t>
  </si>
  <si>
    <t>RAEL MORAA</t>
  </si>
  <si>
    <t>MORRIS MWANGI</t>
  </si>
  <si>
    <t>KITAMBULISHO WELFARE</t>
  </si>
  <si>
    <t>LUCY KATUALEI</t>
  </si>
  <si>
    <t>SHABAN JUMA</t>
  </si>
  <si>
    <t>CALLENDAR MALUKI</t>
  </si>
  <si>
    <t>EAST AFRICAN</t>
  </si>
  <si>
    <t>JOEL NJOKA</t>
  </si>
  <si>
    <t>MBESA NZOMO</t>
  </si>
  <si>
    <t>L39842</t>
  </si>
  <si>
    <t>S02268</t>
  </si>
  <si>
    <t>L39830</t>
  </si>
  <si>
    <t>S01332</t>
  </si>
  <si>
    <t>L39581</t>
  </si>
  <si>
    <t>L39469</t>
  </si>
  <si>
    <t>L39846</t>
  </si>
  <si>
    <t>CHESTER KASUSYA KIOKO</t>
  </si>
  <si>
    <t>CITIZEN AND FUTURES</t>
  </si>
  <si>
    <t>NYAMIRA</t>
  </si>
  <si>
    <t>ROSKY CREDIT</t>
  </si>
  <si>
    <t>ISAAC NYAMONDO OMBASA</t>
  </si>
  <si>
    <t>JULIUS MWANJEWE MWAKAJO</t>
  </si>
  <si>
    <t>RODAH ANUNDA</t>
  </si>
  <si>
    <t>S02550</t>
  </si>
  <si>
    <t>L39814</t>
  </si>
  <si>
    <t>L39713</t>
  </si>
  <si>
    <t>L39472</t>
  </si>
  <si>
    <t>S00404</t>
  </si>
  <si>
    <t>JONAH KIBET</t>
  </si>
  <si>
    <t>CHEPKEMOI HARZEL</t>
  </si>
  <si>
    <t>EDWIN ONSARINGO KENGERE</t>
  </si>
  <si>
    <t>MERCY KANGAI</t>
  </si>
  <si>
    <t>TITUS OMAMBIA MACHUKI</t>
  </si>
  <si>
    <t>PETER KIVINDU MUSYOKA</t>
  </si>
  <si>
    <t>ISAAC KURIA</t>
  </si>
  <si>
    <t>ANTHONY MUSILI</t>
  </si>
  <si>
    <t>MARTIN NYANGACHA MOINDI</t>
  </si>
  <si>
    <t>COLLINS ODERO OTIENO</t>
  </si>
  <si>
    <t>COLLINS OMONDI</t>
  </si>
  <si>
    <t>CLAYTON KICHWA</t>
  </si>
  <si>
    <t>RACHAEL NABWOBA</t>
  </si>
  <si>
    <t>MICHAEL OUMA</t>
  </si>
  <si>
    <t>JOHNSTONE OREYO</t>
  </si>
  <si>
    <t>EVELYN ANGANYWA</t>
  </si>
  <si>
    <t>ALEX MATWAL</t>
  </si>
  <si>
    <t>PETER MUTINDA</t>
  </si>
  <si>
    <t>L39859</t>
  </si>
  <si>
    <t>L38737</t>
  </si>
  <si>
    <t>L39875</t>
  </si>
  <si>
    <t>L39870</t>
  </si>
  <si>
    <t>L39775</t>
  </si>
  <si>
    <t>L39807</t>
  </si>
  <si>
    <t>S02453</t>
  </si>
  <si>
    <t>L39882</t>
  </si>
  <si>
    <t>L39881</t>
  </si>
  <si>
    <t>L39485</t>
  </si>
  <si>
    <t>L39872</t>
  </si>
  <si>
    <t>S02468</t>
  </si>
  <si>
    <t>L39520</t>
  </si>
  <si>
    <t>L39795</t>
  </si>
  <si>
    <t>L39883</t>
  </si>
  <si>
    <t>L39876</t>
  </si>
  <si>
    <t>L39802</t>
  </si>
  <si>
    <t>JACKSON RACHILO</t>
  </si>
  <si>
    <t>LILIAN MWAVULA</t>
  </si>
  <si>
    <t>REGINA MYAMWINA AMUMA</t>
  </si>
  <si>
    <t>RAPHAEL MPAPAI MPOE</t>
  </si>
  <si>
    <t>ALOICE JUMA</t>
  </si>
  <si>
    <t>KIPKORIR LANGAT DUNCUN</t>
  </si>
  <si>
    <t>JUDITH ATIENO</t>
  </si>
  <si>
    <t xml:space="preserve">ZIPPORA KAVATA FRANCIS </t>
  </si>
  <si>
    <t>MONICA WANGUI</t>
  </si>
  <si>
    <t>PHILIP KARANJA</t>
  </si>
  <si>
    <t>GILFRED MUSYOKI KASELE</t>
  </si>
  <si>
    <t>BONFACE MUTHOMI NJAGI</t>
  </si>
  <si>
    <t>CARO MUTHEU</t>
  </si>
  <si>
    <t>DAVID MAKAU MBINDYO</t>
  </si>
  <si>
    <t>ELIZABETH AWUOR ODHIAMBO</t>
  </si>
  <si>
    <t>L39914</t>
  </si>
  <si>
    <t>L39804</t>
  </si>
  <si>
    <t>S01848</t>
  </si>
  <si>
    <t>L39858</t>
  </si>
  <si>
    <t>L39755</t>
  </si>
  <si>
    <t>L39862</t>
  </si>
  <si>
    <t>L39897</t>
  </si>
  <si>
    <t>S02566</t>
  </si>
  <si>
    <t>L39903</t>
  </si>
  <si>
    <t>S02441</t>
  </si>
  <si>
    <t>L39462</t>
  </si>
  <si>
    <t>L39906</t>
  </si>
  <si>
    <t>L39893</t>
  </si>
  <si>
    <t>S02584</t>
  </si>
  <si>
    <t>JAMES OKAL</t>
  </si>
  <si>
    <t>TOBIAS OTIENO OGUTU</t>
  </si>
  <si>
    <t>JAMES MICEKA MURIUKI</t>
  </si>
  <si>
    <t>L39874</t>
  </si>
  <si>
    <t>L39844</t>
  </si>
  <si>
    <t>S02506</t>
  </si>
  <si>
    <t>L39905</t>
  </si>
  <si>
    <t>EUNICE AKOTH</t>
  </si>
  <si>
    <t>MAGETO DAVID NGERESA</t>
  </si>
  <si>
    <t>BETH NDANI</t>
  </si>
  <si>
    <t>MARY MUMANGI</t>
  </si>
  <si>
    <t>DUNCAN BORURA NYAMWAYA</t>
  </si>
  <si>
    <t>PENNINAH MUMBE</t>
  </si>
  <si>
    <t>VERONICA KOLUOCH</t>
  </si>
  <si>
    <t>DANIEL KIPKEMOI</t>
  </si>
  <si>
    <t>ROSEMARY WAMBUI GICHARA</t>
  </si>
  <si>
    <t>MASILA KASYOKA</t>
  </si>
  <si>
    <t>DULLU PASCAL MAKERE</t>
  </si>
  <si>
    <t>ABDULLAHI ABDILLE ABDI</t>
  </si>
  <si>
    <t>JACOB ODOYO</t>
  </si>
  <si>
    <t>EPHRAIM OWUOR SIKO</t>
  </si>
  <si>
    <t>BARBRA NATASHA</t>
  </si>
  <si>
    <t>ANTONY OTIENO AYOT</t>
  </si>
  <si>
    <t>ALEX KISUO</t>
  </si>
  <si>
    <t>BENEDICT KIOKO</t>
  </si>
  <si>
    <t>KIDASH GWIYO</t>
  </si>
  <si>
    <t>JOSEPH OTIENO OLIMA</t>
  </si>
  <si>
    <t>L39895</t>
  </si>
  <si>
    <t>L39877</t>
  </si>
  <si>
    <t>L39867</t>
  </si>
  <si>
    <t>L39848</t>
  </si>
  <si>
    <t>L39533</t>
  </si>
  <si>
    <t>L39803</t>
  </si>
  <si>
    <t>L39873</t>
  </si>
  <si>
    <t>L39917</t>
  </si>
  <si>
    <t>L39921</t>
  </si>
  <si>
    <t>L39904</t>
  </si>
  <si>
    <t>L39929</t>
  </si>
  <si>
    <t>S01911</t>
  </si>
  <si>
    <t>L39898</t>
  </si>
  <si>
    <t>L39920</t>
  </si>
  <si>
    <t>L39919</t>
  </si>
  <si>
    <t>S02361</t>
  </si>
  <si>
    <t>L39629</t>
  </si>
  <si>
    <t>S02542</t>
  </si>
  <si>
    <t>L39941</t>
  </si>
  <si>
    <t>`````</t>
  </si>
  <si>
    <t>SHEM NICKSON NYACHIO</t>
  </si>
  <si>
    <t>KIPKURUI KEVIN</t>
  </si>
  <si>
    <t>BRIAN OMONDI</t>
  </si>
  <si>
    <t>NTONGAI MORIS KAREMA</t>
  </si>
  <si>
    <t>SIYAD SALAT ALI</t>
  </si>
  <si>
    <t>SYMON MWAURA</t>
  </si>
  <si>
    <t xml:space="preserve">HUSSEIN MAHAT HARBI </t>
  </si>
  <si>
    <t>CHOPPER DAVID</t>
  </si>
  <si>
    <t>STEVE OWINO AKENO</t>
  </si>
  <si>
    <t>FAITH NDUNGE MULWA</t>
  </si>
  <si>
    <t>MOFFAT KIVUTHU</t>
  </si>
  <si>
    <t>NANCY MATEI</t>
  </si>
  <si>
    <t>FARAH MUHUMED AHMED</t>
  </si>
  <si>
    <t>L39943</t>
  </si>
  <si>
    <t>L39944</t>
  </si>
  <si>
    <t>S02592</t>
  </si>
  <si>
    <t>L39327</t>
  </si>
  <si>
    <t>S02486</t>
  </si>
  <si>
    <t>L39916</t>
  </si>
  <si>
    <t>S02143</t>
  </si>
  <si>
    <t>L39940</t>
  </si>
  <si>
    <t>L39486</t>
  </si>
  <si>
    <t>L39947</t>
  </si>
  <si>
    <t>S02476</t>
  </si>
  <si>
    <t>L39614</t>
  </si>
  <si>
    <t>L39961</t>
  </si>
  <si>
    <t>RUTH MUKAMI KIARIE</t>
  </si>
  <si>
    <t>MIBEI KIPROTICH Weldon</t>
  </si>
  <si>
    <t>L39955</t>
  </si>
  <si>
    <t>LINET ATIENO ANGUKO</t>
  </si>
  <si>
    <t>L39969</t>
  </si>
  <si>
    <t>DALMAS WAAKA OKINDA</t>
  </si>
  <si>
    <t>ERIC NYABUTO MACHUKI</t>
  </si>
  <si>
    <t>CAROLINE MWENDE KIMILU</t>
  </si>
  <si>
    <t>HENRY JOHN ORIMBA</t>
  </si>
  <si>
    <t>++</t>
  </si>
  <si>
    <t>0++</t>
  </si>
  <si>
    <t>MURIMI WANJIRU</t>
  </si>
  <si>
    <t>MUSTAPHA SALEH MADETE</t>
  </si>
  <si>
    <t>PETER KULECHO</t>
  </si>
  <si>
    <t>AMOS JUMA</t>
  </si>
  <si>
    <t>L39949</t>
  </si>
  <si>
    <t>S02494</t>
  </si>
  <si>
    <t>L39937</t>
  </si>
  <si>
    <t>L39960</t>
  </si>
  <si>
    <t>L39986</t>
  </si>
  <si>
    <t>SERAH MUENI</t>
  </si>
  <si>
    <t>MILLICENT KERUBO</t>
  </si>
  <si>
    <t>L39892</t>
  </si>
  <si>
    <t>L39912</t>
  </si>
  <si>
    <t>ELIZABETH WANJIRU</t>
  </si>
  <si>
    <t>L39884</t>
  </si>
  <si>
    <t xml:space="preserve">SALIM SHUGHULI </t>
  </si>
  <si>
    <t>L40012</t>
  </si>
  <si>
    <t>MUTHOKA ZEPHANIAH</t>
  </si>
  <si>
    <t>RAEL RUTTO</t>
  </si>
  <si>
    <t>L39954</t>
  </si>
  <si>
    <t>L39922</t>
  </si>
  <si>
    <t>JULIUS NATOKA</t>
  </si>
  <si>
    <t>L40035</t>
  </si>
  <si>
    <t>SILVIA KANGWENGWE</t>
  </si>
  <si>
    <t>L39542</t>
  </si>
  <si>
    <t>MARGARET WANGARI WAMBUGU</t>
  </si>
  <si>
    <t>STEPHEN MUSEE</t>
  </si>
  <si>
    <t>MOSES MUNGA NJOGU</t>
  </si>
  <si>
    <t xml:space="preserve">DANCAN KIPRONO </t>
  </si>
  <si>
    <t>MAAMUN SALIM HUSSEIN</t>
  </si>
  <si>
    <t>ABRAHAM NYARANGO MOKAYA</t>
  </si>
  <si>
    <t>KIPKOECH CHEPKWONY</t>
  </si>
  <si>
    <t>ALEX GALLO DIMA</t>
  </si>
  <si>
    <t>MAURICE OMWANDO AMORO</t>
  </si>
  <si>
    <t>L39965</t>
  </si>
  <si>
    <t>L39959</t>
  </si>
  <si>
    <t>L39982</t>
  </si>
  <si>
    <t>L39950</t>
  </si>
  <si>
    <t>L39946</t>
  </si>
  <si>
    <t>L39997</t>
  </si>
  <si>
    <t>L40021</t>
  </si>
  <si>
    <t xml:space="preserve">SHEM GUMBA </t>
  </si>
  <si>
    <t>L39907</t>
  </si>
  <si>
    <t>L39999</t>
  </si>
  <si>
    <t>FARIDAH MAKOKHA SAKWA</t>
  </si>
  <si>
    <t>L39977</t>
  </si>
  <si>
    <t>L39886</t>
  </si>
  <si>
    <t>LYDIA ADOYO</t>
  </si>
  <si>
    <t>L39988</t>
  </si>
  <si>
    <t>L39983</t>
  </si>
  <si>
    <t>L39964</t>
  </si>
  <si>
    <t>L39995</t>
  </si>
  <si>
    <t>L39902</t>
  </si>
  <si>
    <t>L39973</t>
  </si>
  <si>
    <t>L39990</t>
  </si>
  <si>
    <t>L40062</t>
  </si>
  <si>
    <t>L40060</t>
  </si>
  <si>
    <t xml:space="preserve">MONICAH NTHAMBI KYALO </t>
  </si>
  <si>
    <t>KENNEDY WEKESA JUMA</t>
  </si>
  <si>
    <t>EDWARD OTIENO NDOLO</t>
  </si>
  <si>
    <t>MBUVI MAKITI</t>
  </si>
  <si>
    <t>L40067</t>
  </si>
  <si>
    <t>L40077</t>
  </si>
  <si>
    <t>L40000</t>
  </si>
  <si>
    <t>L40075</t>
  </si>
  <si>
    <t xml:space="preserve">ALEXANDER NDUVA </t>
  </si>
  <si>
    <t>AGNES KATHONI MATINDI</t>
  </si>
  <si>
    <t>LILY ORUSI</t>
  </si>
  <si>
    <t>BILHA CHEROP</t>
  </si>
  <si>
    <t>STEPHEN LUVANGA</t>
  </si>
  <si>
    <t>L40069</t>
  </si>
  <si>
    <t>L40066</t>
  </si>
  <si>
    <t>L40088</t>
  </si>
  <si>
    <t>L40056</t>
  </si>
  <si>
    <t>S02356</t>
  </si>
  <si>
    <t>S02249</t>
  </si>
  <si>
    <t>PATRICK KIRORONYI NKURUMWA</t>
  </si>
  <si>
    <t>PATRICK MUCHAI</t>
  </si>
  <si>
    <t>EMILY AKINYI OWINO</t>
  </si>
  <si>
    <t>FLORENCE WANGARI GATUIKU</t>
  </si>
  <si>
    <t>ABDALLAH KHAMBO LYAGA</t>
  </si>
  <si>
    <t>CYNTHIA JEPTOO TARUS</t>
  </si>
  <si>
    <t>SYLUS KIPLAGAT CHEPKONGA</t>
  </si>
  <si>
    <t>EMMANUEL MACHANJA</t>
  </si>
  <si>
    <t>L40073</t>
  </si>
  <si>
    <t>L40122</t>
  </si>
  <si>
    <t>L40137</t>
  </si>
  <si>
    <t>L40140</t>
  </si>
  <si>
    <t>L40142</t>
  </si>
  <si>
    <t>L40104</t>
  </si>
  <si>
    <t>S00223</t>
  </si>
  <si>
    <t>EVERLYNE NJERI MAINA</t>
  </si>
  <si>
    <t>WILLIAM KIMUGE MUNAI</t>
  </si>
  <si>
    <t>PATRICK MWIKYA KISILU</t>
  </si>
  <si>
    <t>EVANS ONYANGO OBUNGA</t>
  </si>
  <si>
    <t>L40098</t>
  </si>
  <si>
    <t>S02598</t>
  </si>
  <si>
    <t>L40042</t>
  </si>
  <si>
    <t>CAROLINE NGUTE MUINDE</t>
  </si>
  <si>
    <t>FAITH ADHIAMBO</t>
  </si>
  <si>
    <t>JOSEPH MUTATI KISENGA</t>
  </si>
  <si>
    <t>CHEPKEMOI MARY</t>
  </si>
  <si>
    <t>JOSPHINE WAVINYA MUASA</t>
  </si>
  <si>
    <t>JULIUS KAINO</t>
  </si>
  <si>
    <t>EVANS ASIF BEBO</t>
  </si>
  <si>
    <t>PRAMILLAH MUHAMBE ILABO</t>
  </si>
  <si>
    <t>SUSAN MUKHAMULE</t>
  </si>
  <si>
    <t>MARTHA MUTEYE NZIOKS</t>
  </si>
  <si>
    <t>GORDON OPIYO OKELLO</t>
  </si>
  <si>
    <t>JANET JEMUTAI CHERONO</t>
  </si>
  <si>
    <t>WILSON HAYA</t>
  </si>
  <si>
    <t>DIANA ROSE ANYANGO WERE</t>
  </si>
  <si>
    <t>AMON MBURA MWASAMBU</t>
  </si>
  <si>
    <t>ROBERT OTITI</t>
  </si>
  <si>
    <t>L40158</t>
  </si>
  <si>
    <t>L40129</t>
  </si>
  <si>
    <t>L40166</t>
  </si>
  <si>
    <t>L40150</t>
  </si>
  <si>
    <t>S02608</t>
  </si>
  <si>
    <t>L40034</t>
  </si>
  <si>
    <t>S02549</t>
  </si>
  <si>
    <t>ESTHER NGINA MWANDOE</t>
  </si>
  <si>
    <t>SAID BUNU SAID</t>
  </si>
  <si>
    <t>JACK MURIIKI KIMATHI</t>
  </si>
  <si>
    <t xml:space="preserve">CAROLYNE GESARE NYAKUNDI </t>
  </si>
  <si>
    <t>MYCREDIT</t>
  </si>
  <si>
    <t xml:space="preserve">JUDITH KAHOMBI KINADIALI </t>
  </si>
  <si>
    <t>MINISTRY</t>
  </si>
  <si>
    <t>CHRYSAL AFRICA</t>
  </si>
  <si>
    <t>JECINTA ATIENO JAGONA</t>
  </si>
  <si>
    <t>ELIUD AMUTSAMA MASAI</t>
  </si>
  <si>
    <t>L40007</t>
  </si>
  <si>
    <t>DIANA AKOTH RIEMA</t>
  </si>
  <si>
    <t>L40085</t>
  </si>
  <si>
    <t>L39975</t>
  </si>
  <si>
    <t>L40036</t>
  </si>
  <si>
    <t>L40089</t>
  </si>
  <si>
    <t>L40097</t>
  </si>
  <si>
    <t>L40010</t>
  </si>
  <si>
    <t>BENSON KINYILI</t>
  </si>
  <si>
    <t>L40047</t>
  </si>
  <si>
    <t>L40086</t>
  </si>
  <si>
    <t>TITUS WAMBUA MANYI</t>
  </si>
  <si>
    <t>L40083</t>
  </si>
  <si>
    <t>L40068</t>
  </si>
  <si>
    <t>L40025</t>
  </si>
  <si>
    <t>L40045</t>
  </si>
  <si>
    <t>L40065</t>
  </si>
  <si>
    <t>L40082</t>
  </si>
  <si>
    <t>IRENE AWUOR</t>
  </si>
  <si>
    <t>JOYLINE CHEROP CHEWOREI</t>
  </si>
  <si>
    <t>ROBERT JOSEPH OMAMBIA</t>
  </si>
  <si>
    <t xml:space="preserve">STEPHEN ERNEST BIKO OKONGO </t>
  </si>
  <si>
    <t>OSCAR OKONGO'O ENDEKWA</t>
  </si>
  <si>
    <t>L39536</t>
  </si>
  <si>
    <t>L40184</t>
  </si>
  <si>
    <t>L23187</t>
  </si>
  <si>
    <t>S00292</t>
  </si>
  <si>
    <t>L40107</t>
  </si>
  <si>
    <t>L40189</t>
  </si>
  <si>
    <t>L40099</t>
  </si>
  <si>
    <t>S01049</t>
  </si>
  <si>
    <t>L40020</t>
  </si>
  <si>
    <t>L40148</t>
  </si>
  <si>
    <t>ALEX MUTUA MUMBUA</t>
  </si>
  <si>
    <t>NDUNGO NGUMU</t>
  </si>
  <si>
    <t>AMOS MWITA</t>
  </si>
  <si>
    <t>JANE ROSE JEPKOSGEI</t>
  </si>
  <si>
    <t>EDWIN MWANANJE MWAMUYE</t>
  </si>
  <si>
    <t>BETTY STELLA MWENDE</t>
  </si>
  <si>
    <t>NICHOLAS GITHINJI NGATIA</t>
  </si>
  <si>
    <t>ANN CHEPKURUI SOY</t>
  </si>
  <si>
    <t>L39684</t>
  </si>
  <si>
    <t>S02430</t>
  </si>
  <si>
    <t>L39104</t>
  </si>
  <si>
    <t>L40191</t>
  </si>
  <si>
    <t>L40201</t>
  </si>
  <si>
    <t>L39603</t>
  </si>
  <si>
    <t xml:space="preserve">JOSEPH ABONGO OMBOTO </t>
  </si>
  <si>
    <t>GEORGE SEDA OGENDO</t>
  </si>
  <si>
    <t>CHAI CHIVATSI MUNGA</t>
  </si>
  <si>
    <t>EVANS ASIT BEBO</t>
  </si>
  <si>
    <t>DAVID KOSKE KIPKURUI</t>
  </si>
  <si>
    <t>L40026</t>
  </si>
  <si>
    <t>L40029</t>
  </si>
  <si>
    <t>L40003</t>
  </si>
  <si>
    <t>L39996</t>
  </si>
  <si>
    <t>MWANAHAMISI DHIDHA GUYATO</t>
  </si>
  <si>
    <t>BAKARI BANTA</t>
  </si>
  <si>
    <t>TITUS OMONDI</t>
  </si>
  <si>
    <t>URBANUS KATIKU</t>
  </si>
  <si>
    <t>JOSEPH KAMOTHO KABARU</t>
  </si>
  <si>
    <t>ZEDEKIA ONYANGO</t>
  </si>
  <si>
    <t>BENARD WAWIRE</t>
  </si>
  <si>
    <t>ALPHINE ATIENO OBILA</t>
  </si>
  <si>
    <t>BRENDA ATIENO</t>
  </si>
  <si>
    <t>PAMELA ATIONO OKUL</t>
  </si>
  <si>
    <t xml:space="preserve">WILBRODAH MUKOYA </t>
  </si>
  <si>
    <t>KEPHA RATEMO</t>
  </si>
  <si>
    <t>GEOFFREY MURUKA</t>
  </si>
  <si>
    <t>JUDY NYAMBURA</t>
  </si>
  <si>
    <t>EVE OLOO ATHIAMBO</t>
  </si>
  <si>
    <t>NYAOGA BEATRICE NYAMISA</t>
  </si>
  <si>
    <t>PURITY JEPKOECH</t>
  </si>
  <si>
    <t>CHRISTOPHER APOSO NAMORU</t>
  </si>
  <si>
    <t xml:space="preserve">MILLICENT ANDANJE </t>
  </si>
  <si>
    <t>ONGIRI BERIDGE MADHIRA</t>
  </si>
  <si>
    <t>CAROLYNE MUNYOKI</t>
  </si>
  <si>
    <t>JOSPHINE KOKI MUTUA</t>
  </si>
  <si>
    <t>FELIX OMONDI OWUOR</t>
  </si>
  <si>
    <t>NANCY NAIPANOI NAGIRUO</t>
  </si>
  <si>
    <t>KENNEDY ANYANGO</t>
  </si>
  <si>
    <t>LOICE J KANGOGO</t>
  </si>
  <si>
    <t>JULIET RAILA SEWE</t>
  </si>
  <si>
    <t>CELESTINE ANYANGO OGUTU</t>
  </si>
  <si>
    <t>L40221</t>
  </si>
  <si>
    <t>L40181</t>
  </si>
  <si>
    <t>L40204</t>
  </si>
  <si>
    <t>L39911</t>
  </si>
  <si>
    <t>L40210</t>
  </si>
  <si>
    <t>L40192</t>
  </si>
  <si>
    <t>L39551</t>
  </si>
  <si>
    <t>L40203</t>
  </si>
  <si>
    <t>L40180</t>
  </si>
  <si>
    <t>L40176</t>
  </si>
  <si>
    <t>S02568</t>
  </si>
  <si>
    <t>L40222</t>
  </si>
  <si>
    <t>S01545</t>
  </si>
  <si>
    <t>L40207</t>
  </si>
  <si>
    <t>L40230</t>
  </si>
  <si>
    <t>L40217</t>
  </si>
  <si>
    <t>S02622</t>
  </si>
  <si>
    <t>L40152</t>
  </si>
  <si>
    <t>S02573</t>
  </si>
  <si>
    <t>L40232</t>
  </si>
  <si>
    <t>L40231</t>
  </si>
  <si>
    <t>L40220</t>
  </si>
  <si>
    <t>L40239</t>
  </si>
  <si>
    <t>L39595</t>
  </si>
  <si>
    <t>S02275</t>
  </si>
  <si>
    <t>L40237</t>
  </si>
  <si>
    <t>S02545</t>
  </si>
  <si>
    <t>L40246</t>
  </si>
  <si>
    <t>S02103</t>
  </si>
  <si>
    <t>L40211</t>
  </si>
  <si>
    <t>L40209</t>
  </si>
  <si>
    <t>GEORGE OGENDO SEDA</t>
  </si>
  <si>
    <t>SYLVESTER SAMMY MUSYOKI</t>
  </si>
  <si>
    <t>MARIA ALBINO</t>
  </si>
  <si>
    <t xml:space="preserve">ANN NYAGA </t>
  </si>
  <si>
    <t>HELLEN NASERIAN PARSALOI</t>
  </si>
  <si>
    <t>GAYA LARRY ABONYO</t>
  </si>
  <si>
    <t>BENARD MUSYOKI MUTUA</t>
  </si>
  <si>
    <t>ALUKHABA ROSELIDA AKUMU</t>
  </si>
  <si>
    <t>ABEL MOKAYA</t>
  </si>
  <si>
    <t>KEZIA MWENDE</t>
  </si>
  <si>
    <t>CONSESA MUANGE</t>
  </si>
  <si>
    <t>JAMES KILELE MUMO</t>
  </si>
  <si>
    <t>LUCY WANJIKU WANGUI</t>
  </si>
  <si>
    <t>VIOLET OGAKE KIBAGENDI</t>
  </si>
  <si>
    <t>MOLLY AUMA GOGA</t>
  </si>
  <si>
    <t>COLLINS KENNETH LANGA'T</t>
  </si>
  <si>
    <t>L40196</t>
  </si>
  <si>
    <t>S02582</t>
  </si>
  <si>
    <t>L40253</t>
  </si>
  <si>
    <t>L40257</t>
  </si>
  <si>
    <t>L40213</t>
  </si>
  <si>
    <t>L40261</t>
  </si>
  <si>
    <t>L40258</t>
  </si>
  <si>
    <t>L40266</t>
  </si>
  <si>
    <t>S02496</t>
  </si>
  <si>
    <t>L39976</t>
  </si>
  <si>
    <t>S02595</t>
  </si>
  <si>
    <t>L40260</t>
  </si>
  <si>
    <t>L40057</t>
  </si>
  <si>
    <t>L40014</t>
  </si>
  <si>
    <t>SEREFINE ARENGE</t>
  </si>
  <si>
    <t>L39967</t>
  </si>
  <si>
    <t>DERRICK MUKALO</t>
  </si>
  <si>
    <t>L40028</t>
  </si>
  <si>
    <t>L40023</t>
  </si>
  <si>
    <t>L40015</t>
  </si>
  <si>
    <t>BRAYAN LOLITEM</t>
  </si>
  <si>
    <t>L40040</t>
  </si>
  <si>
    <t>L39878</t>
  </si>
  <si>
    <t>MARY DAMARIS</t>
  </si>
  <si>
    <t>L40046</t>
  </si>
  <si>
    <t>L39392</t>
  </si>
  <si>
    <t>L40005</t>
  </si>
  <si>
    <t>L40118</t>
  </si>
  <si>
    <t>EVERYNE KAMEME</t>
  </si>
  <si>
    <t>MOHAMED ABDALLAHI DUBOW</t>
  </si>
  <si>
    <t>L39519</t>
  </si>
  <si>
    <t>LEYLAH ABDI LOYANAE</t>
  </si>
  <si>
    <t>L39815</t>
  </si>
  <si>
    <t>EVERLINE OKONJE</t>
  </si>
  <si>
    <t xml:space="preserve">ATIENO EUNICE </t>
  </si>
  <si>
    <t>HOSEA KEMBOI</t>
  </si>
  <si>
    <t>ELGEYO MARAKWET</t>
  </si>
  <si>
    <t>DENNIS KOECH</t>
  </si>
  <si>
    <t>DANIEL KAMAU</t>
  </si>
  <si>
    <t>OTIENO PHILIP OCHIRI</t>
  </si>
  <si>
    <t>NYAKUNDI OUKHEITZ DAVID</t>
  </si>
  <si>
    <t>EWAT LOKERIS JOSPHAT</t>
  </si>
  <si>
    <t>DAVID AKUNDA</t>
  </si>
  <si>
    <t>DAVID WERE</t>
  </si>
  <si>
    <t>GRACE NAFULA MUTONGWA</t>
  </si>
  <si>
    <t>SHADRACK MUTUKU MAANZO</t>
  </si>
  <si>
    <t>ALI SHITIALO OMAR</t>
  </si>
  <si>
    <t>MAURICE MWEBIA</t>
  </si>
  <si>
    <t>MICHAEL MWENDWA MBULA</t>
  </si>
  <si>
    <t>FRANCIS KIMEU KILUNDE</t>
  </si>
  <si>
    <t>L40278</t>
  </si>
  <si>
    <t>L40267</t>
  </si>
  <si>
    <t>L36958</t>
  </si>
  <si>
    <t>L40247</t>
  </si>
  <si>
    <t>L40006</t>
  </si>
  <si>
    <t>L40284</t>
  </si>
  <si>
    <t>L40296</t>
  </si>
  <si>
    <t>L40245</t>
  </si>
  <si>
    <t>S02628</t>
  </si>
  <si>
    <t>L40270</t>
  </si>
  <si>
    <t>S02512</t>
  </si>
  <si>
    <t>L39925</t>
  </si>
  <si>
    <t>S02528</t>
  </si>
  <si>
    <t>L39045</t>
  </si>
  <si>
    <t>L39962</t>
  </si>
  <si>
    <t>L40305</t>
  </si>
  <si>
    <t>L40183</t>
  </si>
  <si>
    <t xml:space="preserve">CALEB MAIYO </t>
  </si>
  <si>
    <t>MWAMBURI PETER</t>
  </si>
  <si>
    <t>GEOFFREY NGWELE MAKAU</t>
  </si>
  <si>
    <t>TITUS KERING</t>
  </si>
  <si>
    <t>JOB NYABUTO</t>
  </si>
  <si>
    <t xml:space="preserve">ISAAC KIAMATA MUTHAMI </t>
  </si>
  <si>
    <t xml:space="preserve">MINYEGA MORAA DEBORA </t>
  </si>
  <si>
    <t>REBECCA RACHEL AKOTH</t>
  </si>
  <si>
    <t>ROSELYNE ANYANGO KOWADE</t>
  </si>
  <si>
    <t>CHRISTINA KATINA MULEI</t>
  </si>
  <si>
    <t>L40302</t>
  </si>
  <si>
    <t>S02583</t>
  </si>
  <si>
    <t>L39145</t>
  </si>
  <si>
    <t>L39826</t>
  </si>
  <si>
    <t>L39563</t>
  </si>
  <si>
    <t>L40233</t>
  </si>
  <si>
    <t>L40318</t>
  </si>
  <si>
    <t>VICTRO OUMA ODONGO</t>
  </si>
  <si>
    <t>L38980</t>
  </si>
  <si>
    <t>AYUB WEKESA ALUMA</t>
  </si>
  <si>
    <t>GEORGE ODHIAMBO OTIENO</t>
  </si>
  <si>
    <t>ERIC MUTEMBEI</t>
  </si>
  <si>
    <t>DANIEL KIOKO MULEI</t>
  </si>
  <si>
    <t>OBED SOMBA MAKAU</t>
  </si>
  <si>
    <t>CONSOLATA NYANCHAMA NYANDIKO</t>
  </si>
  <si>
    <t>SHARON CHEPNGETICH RONO</t>
  </si>
  <si>
    <t>DAVIES ANYULA</t>
  </si>
  <si>
    <t>MARTIN MUMANYISI KABOLE</t>
  </si>
  <si>
    <t>JOB MASABA WANYAMA</t>
  </si>
  <si>
    <t>STELLA CHEPKORIR</t>
  </si>
  <si>
    <t>SELINA NAFULA NYONGESA</t>
  </si>
  <si>
    <t>KCB BANK LTD</t>
  </si>
  <si>
    <t>MWALIMU NATIONAL SACCO</t>
  </si>
  <si>
    <t>L39970</t>
  </si>
  <si>
    <t>L40164</t>
  </si>
  <si>
    <t>L40161</t>
  </si>
  <si>
    <t>L40182</t>
  </si>
  <si>
    <t>L40159</t>
  </si>
  <si>
    <t>L40149</t>
  </si>
  <si>
    <t>L40171</t>
  </si>
  <si>
    <t>L40115</t>
  </si>
  <si>
    <t>L40130</t>
  </si>
  <si>
    <t>L39825</t>
  </si>
  <si>
    <t>L40218</t>
  </si>
  <si>
    <t>JANE MUTHEU</t>
  </si>
  <si>
    <t>ANGELO ARITA</t>
  </si>
  <si>
    <t>L40226</t>
  </si>
  <si>
    <t>L40030</t>
  </si>
  <si>
    <t>L40243</t>
  </si>
  <si>
    <t>CALEB MAIYO</t>
  </si>
  <si>
    <t>L39992</t>
  </si>
  <si>
    <t>MARK OGALO</t>
  </si>
  <si>
    <t>L40144</t>
  </si>
  <si>
    <t>AGNES ADHIAMBO</t>
  </si>
  <si>
    <t>L40202</t>
  </si>
  <si>
    <t>L40214</t>
  </si>
  <si>
    <t>L40078</t>
  </si>
  <si>
    <t>L39641</t>
  </si>
  <si>
    <t>IRENE KAWIRA</t>
  </si>
  <si>
    <t>L40128</t>
  </si>
  <si>
    <t>L39792</t>
  </si>
  <si>
    <t>L40289</t>
  </si>
  <si>
    <t>L40283</t>
  </si>
  <si>
    <t>CATHERINE KAVERENGE</t>
  </si>
  <si>
    <t>L40251</t>
  </si>
  <si>
    <t>L40252</t>
  </si>
  <si>
    <t>YVONE ADHIAMBO</t>
  </si>
  <si>
    <t>L39981</t>
  </si>
  <si>
    <t>LAXTON KIBAMBA</t>
  </si>
  <si>
    <t>LEONARD MARINE</t>
  </si>
  <si>
    <t xml:space="preserve">JARED SHISAVALO CHIMATUNI </t>
  </si>
  <si>
    <t xml:space="preserve">VICTOR WANJOHI </t>
  </si>
  <si>
    <t>L40229</t>
  </si>
  <si>
    <t>L40291</t>
  </si>
  <si>
    <t>L40168</t>
  </si>
  <si>
    <t>L40234</t>
  </si>
  <si>
    <t>WINNIE TALLAM</t>
  </si>
  <si>
    <t>PAUL MUTWOL</t>
  </si>
  <si>
    <t xml:space="preserve">NYAGA ALFRED KIRIMI </t>
  </si>
  <si>
    <t>L40288</t>
  </si>
  <si>
    <t>S02387</t>
  </si>
  <si>
    <t>L40339</t>
  </si>
  <si>
    <t>ROSE NGINA</t>
  </si>
  <si>
    <t>ZACHEOUS MUIA MWEU</t>
  </si>
  <si>
    <t>L40298</t>
  </si>
  <si>
    <t>S02497</t>
  </si>
  <si>
    <t>CCIN000005-1000-007</t>
  </si>
  <si>
    <t>SAMUEL MBURU MAINA</t>
  </si>
  <si>
    <t>CCIN000268-2000-008</t>
  </si>
  <si>
    <t>PHILIP MUTALA MALEVU</t>
  </si>
  <si>
    <t>L27302</t>
  </si>
  <si>
    <t>CONSTANTINE KAMBARA</t>
  </si>
  <si>
    <t>MINISTRY OF VOCATIONAL TRAINING</t>
  </si>
  <si>
    <t>UNITAS SACCO</t>
  </si>
  <si>
    <t>CCIN002281-2000-002</t>
  </si>
  <si>
    <t>STANSLUS FRANCIS MOREMA</t>
  </si>
  <si>
    <t>COOPERATIVES</t>
  </si>
  <si>
    <t>TAITA TAVETA COUNTY ASSEMBLY</t>
  </si>
  <si>
    <t>JULY  BY PRODUCT</t>
  </si>
  <si>
    <t>BENJAMIN LUMBU</t>
  </si>
  <si>
    <t>L39851</t>
  </si>
  <si>
    <t>AGNES WACERA KARANGAU</t>
  </si>
  <si>
    <t>JACKSON LENJO MAGANGA</t>
  </si>
  <si>
    <t>MBARAK IBRAHIM MOHAMED</t>
  </si>
  <si>
    <t>JAFAR</t>
  </si>
  <si>
    <t>EMMANUEL WANJALA</t>
  </si>
  <si>
    <t xml:space="preserve">PETER OYUGI MOKAYA </t>
  </si>
  <si>
    <t>ISAAC KIBIWOTT</t>
  </si>
  <si>
    <t>ALEX MUSYOKA</t>
  </si>
  <si>
    <t>NICHOLAS KASEMA KITHEKA</t>
  </si>
  <si>
    <t xml:space="preserve">JOAN GESARE MWEBI </t>
  </si>
  <si>
    <t>HILLARY WASILWA KULUNDU</t>
  </si>
  <si>
    <t>THOMAS OTIENO</t>
  </si>
  <si>
    <t>DANIEL KIPLANGAT TUITOEK</t>
  </si>
  <si>
    <t>ABDINOOR NUNOW DAGANE</t>
  </si>
  <si>
    <t>L40340</t>
  </si>
  <si>
    <t>L40337</t>
  </si>
  <si>
    <t>L40111</t>
  </si>
  <si>
    <t>L39979</t>
  </si>
  <si>
    <t>L40321</t>
  </si>
  <si>
    <t>L39972</t>
  </si>
  <si>
    <t>S02580</t>
  </si>
  <si>
    <t>L40346</t>
  </si>
  <si>
    <t>L39853</t>
  </si>
  <si>
    <t>L39841</t>
  </si>
  <si>
    <t>S02559</t>
  </si>
  <si>
    <t>L38283</t>
  </si>
  <si>
    <t>L39742</t>
  </si>
  <si>
    <t xml:space="preserve">JOSHUA ONYONI MOGAKA </t>
  </si>
  <si>
    <t>BONIFACE MURITHI MBAYA</t>
  </si>
  <si>
    <t>L39994</t>
  </si>
  <si>
    <t xml:space="preserve">OSCAR LYAMBILA </t>
  </si>
  <si>
    <t>L40377</t>
  </si>
  <si>
    <t>ERICK MWANIA</t>
  </si>
  <si>
    <t>CARNITAS</t>
  </si>
  <si>
    <t>MIRERI JULIUS OGINGA</t>
  </si>
  <si>
    <t>L40271</t>
  </si>
  <si>
    <t>L40307</t>
  </si>
  <si>
    <t>L40303</t>
  </si>
  <si>
    <t>PATRICK INZUNGA</t>
  </si>
  <si>
    <t>L40282</t>
  </si>
  <si>
    <t>PATRICK MUIRURI KIMANI</t>
  </si>
  <si>
    <t>CLINSTINE OTIENO OGANA</t>
  </si>
  <si>
    <t>EDNA ASEYO</t>
  </si>
  <si>
    <t>VIOLET ALIVIDZA OKWENGU</t>
  </si>
  <si>
    <t xml:space="preserve">RUTH CHISINDAYI </t>
  </si>
  <si>
    <t>JECINTA ATIENO</t>
  </si>
  <si>
    <t>TABITHA WANGUI NDEGWA</t>
  </si>
  <si>
    <t>VINCENT MUNYASA ISHENYI</t>
  </si>
  <si>
    <t>JOFFLEY ARATI</t>
  </si>
  <si>
    <t>CLIFF SUNDAY OKELLO</t>
  </si>
  <si>
    <t>CLIVE ONWONGA ONWONGA</t>
  </si>
  <si>
    <t>BRIAN MWENDWA MULWA</t>
  </si>
  <si>
    <t xml:space="preserve">ELIUD EREGAE </t>
  </si>
  <si>
    <t>LINTA</t>
  </si>
  <si>
    <t>VICTOR ODHIAMBO ANYANGA</t>
  </si>
  <si>
    <t>ODHIAMBO OMONDI BOVINCE</t>
  </si>
  <si>
    <t>BEATRICE ACHIENG</t>
  </si>
  <si>
    <t>ERICK MESHACK OMONDI</t>
  </si>
  <si>
    <t>MARTIN MAKUMI NJERI</t>
  </si>
  <si>
    <t>CARITAS</t>
  </si>
  <si>
    <t xml:space="preserve">KEVIN MUTALI </t>
  </si>
  <si>
    <t>JENIPHER OMOLO</t>
  </si>
  <si>
    <t>JARED OTIENO NYAMWALA</t>
  </si>
  <si>
    <t>L39871</t>
  </si>
  <si>
    <t>S02218</t>
  </si>
  <si>
    <t>L40350</t>
  </si>
  <si>
    <t>L40080</t>
  </si>
  <si>
    <t>L39751</t>
  </si>
  <si>
    <t>S02569</t>
  </si>
  <si>
    <t>L40351</t>
  </si>
  <si>
    <t>L40388</t>
  </si>
  <si>
    <t>S01576</t>
  </si>
  <si>
    <t>L40193</t>
  </si>
  <si>
    <t>L40390</t>
  </si>
  <si>
    <t>L40405</t>
  </si>
  <si>
    <t>L39464</t>
  </si>
  <si>
    <t>L40146</t>
  </si>
  <si>
    <t>S02613</t>
  </si>
  <si>
    <t>L40420</t>
  </si>
  <si>
    <t>L39722</t>
  </si>
  <si>
    <t>L39772</t>
  </si>
  <si>
    <t>L39879</t>
  </si>
  <si>
    <t>S02581</t>
  </si>
  <si>
    <t>L40039</t>
  </si>
  <si>
    <t>L40342</t>
  </si>
  <si>
    <t>IRENE MWILAVI</t>
  </si>
  <si>
    <t>L40403</t>
  </si>
  <si>
    <t>S02309</t>
  </si>
  <si>
    <t>MARYLYNE WANJIKU</t>
  </si>
  <si>
    <t>ERICK OWINO NYAKITI</t>
  </si>
  <si>
    <t>FELIX RADING</t>
  </si>
  <si>
    <t>JACQUELINE MUYUMO</t>
  </si>
  <si>
    <t>SARAH JEBICHI KANGOGO</t>
  </si>
  <si>
    <t>SIMON SIMIYU NYONGESA</t>
  </si>
  <si>
    <t>LYDIA ONCHONGA KWAMBOKA</t>
  </si>
  <si>
    <t>JOHN PIUS MULWA</t>
  </si>
  <si>
    <t>AKHONYA WILBERFORCE</t>
  </si>
  <si>
    <t>L40387</t>
  </si>
  <si>
    <t>L40417</t>
  </si>
  <si>
    <t>L39585</t>
  </si>
  <si>
    <t>L40397</t>
  </si>
  <si>
    <t>S02623</t>
  </si>
  <si>
    <t>L37834</t>
  </si>
  <si>
    <t>S02310</t>
  </si>
  <si>
    <t>L40416</t>
  </si>
  <si>
    <t>L40131</t>
  </si>
  <si>
    <t>L40424</t>
  </si>
  <si>
    <t>L40421</t>
  </si>
  <si>
    <t>L40087</t>
  </si>
  <si>
    <t>L40208</t>
  </si>
  <si>
    <t>L40160</t>
  </si>
  <si>
    <t>L40174</t>
  </si>
  <si>
    <t>L40216</t>
  </si>
  <si>
    <t>L40101</t>
  </si>
  <si>
    <t>L40102</t>
  </si>
  <si>
    <t>DENIS OTIENO OBERA</t>
  </si>
  <si>
    <t>L38179</t>
  </si>
  <si>
    <t>FRANCIS OMONDI</t>
  </si>
  <si>
    <t>L40241</t>
  </si>
  <si>
    <t>STEPHEN MELITA</t>
  </si>
  <si>
    <t>L40093</t>
  </si>
  <si>
    <t>NYAOKE LOREEN</t>
  </si>
  <si>
    <t>MAUREEN AKOTH</t>
  </si>
  <si>
    <t>BABRA AWINO</t>
  </si>
  <si>
    <t>ESCRIVIA MUNYOKI</t>
  </si>
  <si>
    <t>PUBLIC PROSECUTION</t>
  </si>
  <si>
    <t>OTIENO</t>
  </si>
  <si>
    <t>ROSE LASOI SAKAYIAN</t>
  </si>
  <si>
    <t>MOHAMED HASSAN NOOR</t>
  </si>
  <si>
    <t>STEPHEN KAMAU MWAURA</t>
  </si>
  <si>
    <t>METRINE KHADIOLI LUGOSE</t>
  </si>
  <si>
    <t>KENNEDY BABU IRUNGU</t>
  </si>
  <si>
    <t>MAURICE ONYANGO MADALA OPALA</t>
  </si>
  <si>
    <t>JAMES NAKALI TITIA</t>
  </si>
  <si>
    <t>VERONICAH WAITHIRA MUIGAI</t>
  </si>
  <si>
    <t>SAMUEL GICHIRA MUNJIRU</t>
  </si>
  <si>
    <t>EVALYNE MUTUO NGUI</t>
  </si>
  <si>
    <t>FRANCIS OMONDI MARANJE</t>
  </si>
  <si>
    <t>BETHWEL OCHIENG OYUGI</t>
  </si>
  <si>
    <t>L39966</t>
  </si>
  <si>
    <t>L40121</t>
  </si>
  <si>
    <t>L39936</t>
  </si>
  <si>
    <t>L40155</t>
  </si>
  <si>
    <t>L40195</t>
  </si>
  <si>
    <t>L40177</t>
  </si>
  <si>
    <t>L40249</t>
  </si>
  <si>
    <t>L40227</t>
  </si>
  <si>
    <t>L40306</t>
  </si>
  <si>
    <t>L40250</t>
  </si>
  <si>
    <t>L40238</t>
  </si>
  <si>
    <t>L40206</t>
  </si>
  <si>
    <t>L40013</t>
  </si>
  <si>
    <t>ANN NYAYA</t>
  </si>
  <si>
    <t>FAITH JUMA</t>
  </si>
  <si>
    <t>VERONICAJ WANJIRU</t>
  </si>
  <si>
    <t>DANIEL MBITHI</t>
  </si>
  <si>
    <t>CARO MUNYOKI</t>
  </si>
  <si>
    <t>MINISTRY OF AGRICULTURE</t>
  </si>
  <si>
    <t>JUSTINE ONTARIGE</t>
  </si>
  <si>
    <t>S02602</t>
  </si>
  <si>
    <t>GEORGE OKELO WERE</t>
  </si>
  <si>
    <t>HILLARY KIPKEMOI CHEPKWONY</t>
  </si>
  <si>
    <t>MERAB ABDALLAH IMBUNDU</t>
  </si>
  <si>
    <t>DANIEL OGANDA</t>
  </si>
  <si>
    <t>AGNES WANGU</t>
  </si>
  <si>
    <t>SAMMY TOO CHUMA</t>
  </si>
  <si>
    <t>ABDRIZACK UGAS OLOW</t>
  </si>
  <si>
    <t>AISHA AHMED ADHAN</t>
  </si>
  <si>
    <t>ROSEMARY IGOKI</t>
  </si>
  <si>
    <t>OUMA ONYANGO</t>
  </si>
  <si>
    <t>JOHN KIHOTO KAMAU</t>
  </si>
  <si>
    <t>ANNA ERUPE EPURUTE</t>
  </si>
  <si>
    <t>EREGAE ISAIAH IKAAL</t>
  </si>
  <si>
    <t>JACKSON NJAAGA MACHARIA</t>
  </si>
  <si>
    <t>JOSHUA KAPOLON LEMKOL</t>
  </si>
  <si>
    <t>MAHAMUD DERE ALI</t>
  </si>
  <si>
    <t>SAMUEL MUTISYA MATIVO</t>
  </si>
  <si>
    <t>CARTHLINE ATIENO OLUOCH</t>
  </si>
  <si>
    <t>JOSEPH OTIENO OGEMBO</t>
  </si>
  <si>
    <t>JULIUS MRABU MANGALE</t>
  </si>
  <si>
    <t>SAMSON NZOMO MUASYA</t>
  </si>
  <si>
    <t xml:space="preserve">SIMON MORINKE TUMAINA </t>
  </si>
  <si>
    <t>PERES AWINO MBOTI</t>
  </si>
  <si>
    <t>MAXWELL MUDANYI</t>
  </si>
  <si>
    <t>NJEDIDA MAISULA SAPARAN</t>
  </si>
  <si>
    <t>GEORGE MICHAEL OKETCH</t>
  </si>
  <si>
    <t>FRANCIS OMONDI GARE</t>
  </si>
  <si>
    <t>ANTHONY NYAMAI KYUMA</t>
  </si>
  <si>
    <t>ROBA BORU ROBA</t>
  </si>
  <si>
    <t>KIBOR KORIR DAVID</t>
  </si>
  <si>
    <t>KUZA SACCO LTD</t>
  </si>
  <si>
    <t>FAULU MICROFINANCE BANK</t>
  </si>
  <si>
    <t>L40418</t>
  </si>
  <si>
    <t>L40414</t>
  </si>
  <si>
    <t>L40425</t>
  </si>
  <si>
    <t>L40106</t>
  </si>
  <si>
    <t>S02612</t>
  </si>
  <si>
    <t>L39588</t>
  </si>
  <si>
    <t>L40334</t>
  </si>
  <si>
    <t>L40429</t>
  </si>
  <si>
    <t>L39592</t>
  </si>
  <si>
    <t>L39951</t>
  </si>
  <si>
    <t>L39985</t>
  </si>
  <si>
    <t>L40024</t>
  </si>
  <si>
    <t>L40031</t>
  </si>
  <si>
    <t>L40125</t>
  </si>
  <si>
    <t>L39938</t>
  </si>
  <si>
    <t>L40451</t>
  </si>
  <si>
    <t>L40443</t>
  </si>
  <si>
    <t>L40448</t>
  </si>
  <si>
    <t>L38912</t>
  </si>
  <si>
    <t>S02604</t>
  </si>
  <si>
    <t>L39888</t>
  </si>
  <si>
    <t>L39630</t>
  </si>
  <si>
    <t>L39747</t>
  </si>
  <si>
    <t>L40411</t>
  </si>
  <si>
    <t>L40400</t>
  </si>
  <si>
    <t>L40455</t>
  </si>
  <si>
    <t>L40365</t>
  </si>
  <si>
    <t>L40360</t>
  </si>
  <si>
    <t>L40364</t>
  </si>
  <si>
    <t>L40345</t>
  </si>
  <si>
    <t>L40331</t>
  </si>
  <si>
    <t>L40348</t>
  </si>
  <si>
    <t>L40167</t>
  </si>
  <si>
    <t>L40256</t>
  </si>
  <si>
    <t>L40280</t>
  </si>
  <si>
    <t>L40228</t>
  </si>
  <si>
    <t>L40285</t>
  </si>
  <si>
    <t>IMMELDA OKELLO</t>
  </si>
  <si>
    <t>MESHACK KIOKO</t>
  </si>
  <si>
    <t xml:space="preserve">AAJI </t>
  </si>
  <si>
    <t>BEATRICE MUMO</t>
  </si>
  <si>
    <t>IRENE WAMBUA MBAI</t>
  </si>
  <si>
    <t>kisii</t>
  </si>
  <si>
    <t>JACKLINE MORAA</t>
  </si>
  <si>
    <t>ALEX KIPKOSGEI</t>
  </si>
  <si>
    <t>SAMMY MOROGO</t>
  </si>
  <si>
    <t>KURGAT EMMANUEL KIPLAGAT</t>
  </si>
  <si>
    <t xml:space="preserve">ALFRED THUKU </t>
  </si>
  <si>
    <t>MALACHI ODHIAMBO ODERO</t>
  </si>
  <si>
    <t>KENNEDY AFANDA SANGORO</t>
  </si>
  <si>
    <t>GEDDY ISSACK KARA</t>
  </si>
  <si>
    <t>NOEL SILAS</t>
  </si>
  <si>
    <t>KEVIN OTIENO</t>
  </si>
  <si>
    <t>MAEBO ELPHAS EPHRA</t>
  </si>
  <si>
    <t>EMMANUEL WEKESA</t>
  </si>
  <si>
    <t>EVELYN KAMENE</t>
  </si>
  <si>
    <t>MULI JAMES MWASYA</t>
  </si>
  <si>
    <t>FLORENCE WANDII</t>
  </si>
  <si>
    <t>JUSTINA MUMBUA MUTUA</t>
  </si>
  <si>
    <t>JOSEPH MAKOMBOTI WANYAMA</t>
  </si>
  <si>
    <t xml:space="preserve">KENNETH KIPLAGAT </t>
  </si>
  <si>
    <t>EKAI JOHN KORIANG</t>
  </si>
  <si>
    <t xml:space="preserve">RABECCA AJUCK </t>
  </si>
  <si>
    <t>MARTHA NYABOKE NYAINGO</t>
  </si>
  <si>
    <t>PETER NYAHANGA</t>
  </si>
  <si>
    <t>LYDIA MWANGI MUGURE</t>
  </si>
  <si>
    <t>SARAH NAKHAYENYE WANYONYI</t>
  </si>
  <si>
    <t>PURITY MAKENA</t>
  </si>
  <si>
    <t>ERIC KIPYEGO BETT</t>
  </si>
  <si>
    <t>DAINA SILA KOIKAI</t>
  </si>
  <si>
    <t>EPHRAIM MUNZATSI</t>
  </si>
  <si>
    <t>GEORGE OCHIENG ONYANGO</t>
  </si>
  <si>
    <t>EKAMAIS CHARLES</t>
  </si>
  <si>
    <t>L40076</t>
  </si>
  <si>
    <t>L40027</t>
  </si>
  <si>
    <t>L40117</t>
  </si>
  <si>
    <t>S02603</t>
  </si>
  <si>
    <t>L40135</t>
  </si>
  <si>
    <t>L40464</t>
  </si>
  <si>
    <t>S02599</t>
  </si>
  <si>
    <t>L40341</t>
  </si>
  <si>
    <t>L40143</t>
  </si>
  <si>
    <t>L40120</t>
  </si>
  <si>
    <t>L39939</t>
  </si>
  <si>
    <t>S02589</t>
  </si>
  <si>
    <t>S02514</t>
  </si>
  <si>
    <t>L40460</t>
  </si>
  <si>
    <t>L40456</t>
  </si>
  <si>
    <t>L40055</t>
  </si>
  <si>
    <t>L40476</t>
  </si>
  <si>
    <t>L40471</t>
  </si>
  <si>
    <t>L40469</t>
  </si>
  <si>
    <t>S02546</t>
  </si>
  <si>
    <t>L40478</t>
  </si>
  <si>
    <t>L39854</t>
  </si>
  <si>
    <t>JOAB MURIITHI</t>
  </si>
  <si>
    <t>QUINTO AYIEKO</t>
  </si>
  <si>
    <t>NICHOLAS KIOKO KINGOLA</t>
  </si>
  <si>
    <t>BOGOMBA ABERI</t>
  </si>
  <si>
    <t>JOYCE MWIKALI</t>
  </si>
  <si>
    <t>PATRICIA MUTHEU MUTUNGA</t>
  </si>
  <si>
    <t>L40485</t>
  </si>
  <si>
    <t>L39856</t>
  </si>
  <si>
    <t>L40126</t>
  </si>
  <si>
    <t>L40468</t>
  </si>
  <si>
    <t>L40484</t>
  </si>
  <si>
    <t>L40157</t>
  </si>
  <si>
    <t>S02616</t>
  </si>
  <si>
    <t>L40090</t>
  </si>
  <si>
    <t>L40225</t>
  </si>
  <si>
    <t>L40493</t>
  </si>
  <si>
    <t>L40483</t>
  </si>
  <si>
    <t>S02644</t>
  </si>
  <si>
    <t>BENARD ABULA SOSI</t>
  </si>
  <si>
    <t>GIFT MWAKIRA</t>
  </si>
  <si>
    <t>CICILIA BARASA NANJALA</t>
  </si>
  <si>
    <t>ANTONY MWANGI</t>
  </si>
  <si>
    <t>ERIC NGANGA NDIRANGU</t>
  </si>
  <si>
    <t>ELIAS ODHIAMBO OCHIENG</t>
  </si>
  <si>
    <t>ESTHER MUTHIO MALUKI</t>
  </si>
  <si>
    <t>DENNIS KIBAGENDI</t>
  </si>
  <si>
    <t>LOMURIA LOTOOM EKIRU</t>
  </si>
  <si>
    <t>WAMBUA NZIOKA</t>
  </si>
  <si>
    <t>PETER LOWOYA</t>
  </si>
  <si>
    <t xml:space="preserve">CALEB ONYANGO NYAKONGO </t>
  </si>
  <si>
    <t>SIMON MATIRI M</t>
  </si>
  <si>
    <t>L40495</t>
  </si>
  <si>
    <t>S02632</t>
  </si>
  <si>
    <t>CHESANG CLEOPAS</t>
  </si>
  <si>
    <t>L39565</t>
  </si>
  <si>
    <t>L39545</t>
  </si>
  <si>
    <t>L39847</t>
  </si>
  <si>
    <t>JOHNSON ICHULIO</t>
  </si>
  <si>
    <t>WAMA ALI</t>
  </si>
  <si>
    <t>AYEGE BENARD PAUL</t>
  </si>
  <si>
    <t>IRINE MORAA</t>
  </si>
  <si>
    <t>L40463</t>
  </si>
  <si>
    <t>L40380</t>
  </si>
  <si>
    <t>L40488</t>
  </si>
  <si>
    <t>L40506</t>
  </si>
  <si>
    <t>L39971</t>
  </si>
  <si>
    <t>S02588</t>
  </si>
  <si>
    <t>L40520</t>
  </si>
  <si>
    <t>L40500</t>
  </si>
  <si>
    <t>L40499</t>
  </si>
  <si>
    <t>L40501</t>
  </si>
  <si>
    <t>L40531</t>
  </si>
  <si>
    <t>S00904</t>
  </si>
  <si>
    <t>STEPHENE ERONDE</t>
  </si>
  <si>
    <t>BENEDICT OESE</t>
  </si>
  <si>
    <t>ABDALLAH MWANIKI</t>
  </si>
  <si>
    <t>thi</t>
  </si>
  <si>
    <t xml:space="preserve">STEPHEN MUTUMA ITHALE </t>
  </si>
  <si>
    <t>IRENE MUMBUA MBAI</t>
  </si>
  <si>
    <t>KEBASO BENARD MAERI</t>
  </si>
  <si>
    <t>LOCKBOX</t>
  </si>
  <si>
    <t xml:space="preserve">WYCLIFFE LUNARO NGUNGA </t>
  </si>
  <si>
    <t>VICTOR WEKESA SIMIYU</t>
  </si>
  <si>
    <t xml:space="preserve">JASON ATUBWA </t>
  </si>
  <si>
    <t>BRENDA OSUMBA</t>
  </si>
  <si>
    <t>MOURICE ACHUTI OMBACHO</t>
  </si>
  <si>
    <t>BRENDA KWAMBOKA MAGEKA</t>
  </si>
  <si>
    <t>MERCY WANGARI</t>
  </si>
  <si>
    <t>DENNIS GITONGA MBAE</t>
  </si>
  <si>
    <t>SIMON EMASE</t>
  </si>
  <si>
    <t>RAPHAEL OKWARO</t>
  </si>
  <si>
    <t>HOBSON MAROKO NYAMBATI</t>
  </si>
  <si>
    <t xml:space="preserve">LILIAN ODUKO </t>
  </si>
  <si>
    <t xml:space="preserve">GETRUDE CHOGO </t>
  </si>
  <si>
    <t>OMAR ADAWA EDOW</t>
  </si>
  <si>
    <t>MATHEW KIRIMI</t>
  </si>
  <si>
    <t>SILAS AWINO</t>
  </si>
  <si>
    <t xml:space="preserve">ROBERT OUKO MAUTI  </t>
  </si>
  <si>
    <t>L40187</t>
  </si>
  <si>
    <t>S02617</t>
  </si>
  <si>
    <t>S02624</t>
  </si>
  <si>
    <t>S02553</t>
  </si>
  <si>
    <t>S02579</t>
  </si>
  <si>
    <t>L40517</t>
  </si>
  <si>
    <t>S02609</t>
  </si>
  <si>
    <t>L40541</t>
  </si>
  <si>
    <t>L40536</t>
  </si>
  <si>
    <t>JOSEPH KIMUNDI</t>
  </si>
  <si>
    <t>MARTIN WANGARA NJERI</t>
  </si>
  <si>
    <t>ELIUS O OMILLO</t>
  </si>
  <si>
    <t>SARAH NEKESA SIMIYU</t>
  </si>
  <si>
    <t>L40079</t>
  </si>
  <si>
    <t>S00442</t>
  </si>
  <si>
    <t>L40535</t>
  </si>
  <si>
    <t>L40540</t>
  </si>
  <si>
    <t>L40542</t>
  </si>
  <si>
    <t>JACKSON WEKESA</t>
  </si>
  <si>
    <t>JANE MUNYAO</t>
  </si>
  <si>
    <t>DAVIES NIMO SITAI</t>
  </si>
  <si>
    <t>L40544</t>
  </si>
  <si>
    <t>RSM</t>
  </si>
  <si>
    <t>OLGA OGALLO-ACTING</t>
  </si>
  <si>
    <t>OLGA OGALLO</t>
  </si>
  <si>
    <t>OESE BENEDICT</t>
  </si>
  <si>
    <t>ABDALLA MWANIKI</t>
  </si>
  <si>
    <t>MCL</t>
  </si>
  <si>
    <t xml:space="preserve">SELECT MANAGEMENT </t>
  </si>
  <si>
    <t>L40112</t>
  </si>
  <si>
    <t>VINCENT WAWERU</t>
  </si>
  <si>
    <t>CHECK-OFF BUY-OFF LOAN (IZWE LOANS KENYA)</t>
  </si>
  <si>
    <t>L40453</t>
  </si>
  <si>
    <t>CLAUDIO ATIENO ONYANGO</t>
  </si>
  <si>
    <t>FRANCIS KIPTOO BARAIYWO</t>
  </si>
  <si>
    <t>SOLOMON NJAGI MUNYI</t>
  </si>
  <si>
    <t>OSCAR KIGEN SHAMALLA</t>
  </si>
  <si>
    <t>BENSON ONGWEKO LWAMIRE</t>
  </si>
  <si>
    <t>MAXWEL OTIENO OBURA</t>
  </si>
  <si>
    <t>NACICO SACCO</t>
  </si>
  <si>
    <t>IZWE LOANS KENYA LTD</t>
  </si>
  <si>
    <t>BEATRICE SHARON ADHIAMBO OSII</t>
  </si>
  <si>
    <t>NABBOTH ODUNDO ARODI</t>
  </si>
  <si>
    <t>EMILY MUZALALI SUMBA</t>
  </si>
  <si>
    <t>PATRICK MATUKU MWENDE</t>
  </si>
  <si>
    <t>MARTIN MWANGANGI .</t>
  </si>
  <si>
    <t>CHECK-OFF BUY-OFF LOAN (PLATINUM CREDIT)</t>
  </si>
  <si>
    <t>CHECK-OFF BUY-OFF (PLATIMUN CREDIT LTD)</t>
  </si>
  <si>
    <t>L40384</t>
  </si>
  <si>
    <t>L40361</t>
  </si>
  <si>
    <t>L40430</t>
  </si>
  <si>
    <t>L40465</t>
  </si>
  <si>
    <t>L40219</t>
  </si>
  <si>
    <t>L40444</t>
  </si>
  <si>
    <t>L40431</t>
  </si>
  <si>
    <t>L40477</t>
  </si>
  <si>
    <t>L40496</t>
  </si>
  <si>
    <t>L40494</t>
  </si>
  <si>
    <t>JANE MBURU</t>
  </si>
  <si>
    <t>SHARON VAATI</t>
  </si>
  <si>
    <t>MIRRIAM MAWIA</t>
  </si>
  <si>
    <t>KENYA FISHERIES SERVICE</t>
  </si>
  <si>
    <t>DENNIS KAMAU MWANGI</t>
  </si>
  <si>
    <t>HESBORN OLUOCH</t>
  </si>
  <si>
    <t>CELESTINE IMBOSA</t>
  </si>
  <si>
    <t xml:space="preserve">FAITH JUMA </t>
  </si>
  <si>
    <t>ZACHARY KIPLIMO KEITANY</t>
  </si>
  <si>
    <t>MARK OGALLO</t>
  </si>
  <si>
    <t>NANCY OLOO</t>
  </si>
  <si>
    <t>ABDALLAH IMBUNDU MERABU</t>
  </si>
  <si>
    <t>LUCY KATUELEI</t>
  </si>
  <si>
    <t>TIMOTHY CHEBOI</t>
  </si>
  <si>
    <t>EMMA KERUBO</t>
  </si>
  <si>
    <t>L40408</t>
  </si>
  <si>
    <t>S02606</t>
  </si>
  <si>
    <t>S00907</t>
  </si>
  <si>
    <t>L40563</t>
  </si>
  <si>
    <t>L40357</t>
  </si>
  <si>
    <t>RACHEL NASIPWONDI</t>
  </si>
  <si>
    <t>BRYSON MUTINDA MULEE</t>
  </si>
  <si>
    <t>MERCY BONAYA</t>
  </si>
  <si>
    <t>WILLIAM NJATHI WANGARI</t>
  </si>
  <si>
    <t>BONFACE MATABO EKAI</t>
  </si>
  <si>
    <t>PATRICK TAME</t>
  </si>
  <si>
    <t>SALOME NYAMBURA</t>
  </si>
  <si>
    <t>DENIS M MAKAU</t>
  </si>
  <si>
    <t>L40577</t>
  </si>
  <si>
    <t>L40514</t>
  </si>
  <si>
    <t>S01444</t>
  </si>
  <si>
    <t>L40583</t>
  </si>
  <si>
    <t>KEVIN KARITHI</t>
  </si>
  <si>
    <t>ROSELYNE WANJIKU KARANJA</t>
  </si>
  <si>
    <t>EAST AFRICA FUTURE</t>
  </si>
  <si>
    <t>SARAH KAEBA EMOIT</t>
  </si>
  <si>
    <t>ISCAH JELAGAT</t>
  </si>
  <si>
    <t>KARAMA KALUKU</t>
  </si>
  <si>
    <t>EVELYN NDAMBUKI</t>
  </si>
  <si>
    <t>BENJAMIN WAMBUA MUNYAO</t>
  </si>
  <si>
    <t>LYDIA MUNYENZE</t>
  </si>
  <si>
    <t>ERICK OUMA OJUKA</t>
  </si>
  <si>
    <t>WINNIE OCHIENG</t>
  </si>
  <si>
    <t>DICK OTIENO OGWENO</t>
  </si>
  <si>
    <t>EBULON SAMAL AMUI</t>
  </si>
  <si>
    <t>GIDEON NYENDE OLUNGA</t>
  </si>
  <si>
    <t>SHADRACK NDUNGU NJUGUNA</t>
  </si>
  <si>
    <t>ABDISALAM MOHAMED</t>
  </si>
  <si>
    <t>NANCY KOMEN KANGONGO</t>
  </si>
  <si>
    <t>BOAZ BARSEREM CHEMJOR</t>
  </si>
  <si>
    <t>WAMBUI WANYOIKE</t>
  </si>
  <si>
    <t>L40071</t>
  </si>
  <si>
    <t>S020169</t>
  </si>
  <si>
    <t>L40592</t>
  </si>
  <si>
    <t>S02653</t>
  </si>
  <si>
    <t>L40587</t>
  </si>
  <si>
    <t>L40190</t>
  </si>
  <si>
    <t>L39654</t>
  </si>
  <si>
    <t>L40492</t>
  </si>
  <si>
    <t>L39978</t>
  </si>
  <si>
    <t>L40597</t>
  </si>
  <si>
    <t>L40594</t>
  </si>
  <si>
    <t>L40179</t>
  </si>
  <si>
    <t>L40611</t>
  </si>
  <si>
    <t>L40607</t>
  </si>
  <si>
    <t>L40328</t>
  </si>
  <si>
    <t>L40617</t>
  </si>
  <si>
    <t>S02656</t>
  </si>
  <si>
    <t>L40347</t>
  </si>
  <si>
    <t>L40114</t>
  </si>
  <si>
    <t>S01307</t>
  </si>
  <si>
    <t>L40423</t>
  </si>
  <si>
    <t>L40240</t>
  </si>
  <si>
    <t>L40610</t>
  </si>
  <si>
    <t>L40624</t>
  </si>
  <si>
    <t>L40292</t>
  </si>
  <si>
    <t>L40606</t>
  </si>
  <si>
    <t>L40620</t>
  </si>
  <si>
    <t>L40613</t>
  </si>
  <si>
    <t>MILCAH NAFULA WAMALWA</t>
  </si>
  <si>
    <t>TERESA JEPKEMEI YEGO</t>
  </si>
  <si>
    <t>JOSEPH TAMA MUSYOKA</t>
  </si>
  <si>
    <t>MUGO LINUS MURIUKI</t>
  </si>
  <si>
    <t>DANIEL VAATI MATHEKA</t>
  </si>
  <si>
    <t>IDLE SUGOW MUHAMUD</t>
  </si>
  <si>
    <t>SARAH SHEUNDA WASWA</t>
  </si>
  <si>
    <t>STEPHEN IRERI IRIMA</t>
  </si>
  <si>
    <t>RIDGE WILLIAMS NYAMOSI</t>
  </si>
  <si>
    <t>MARGARATE MAWIA MUSYOKA</t>
  </si>
  <si>
    <t>HELB LOANS KENYA</t>
  </si>
  <si>
    <t>L40505</t>
  </si>
  <si>
    <t>L40393</t>
  </si>
  <si>
    <t>L40502</t>
  </si>
  <si>
    <t>L40497</t>
  </si>
  <si>
    <t>L40489</t>
  </si>
  <si>
    <t>L40507</t>
  </si>
  <si>
    <t>L40516</t>
  </si>
  <si>
    <t>L40486</t>
  </si>
  <si>
    <t>L40095</t>
  </si>
  <si>
    <t>L40504</t>
  </si>
  <si>
    <t>L40509</t>
  </si>
  <si>
    <t>L40482</t>
  </si>
  <si>
    <t>ANN MOLO</t>
  </si>
  <si>
    <t>TVET</t>
  </si>
  <si>
    <t>CHRISTINE WANJIRU</t>
  </si>
  <si>
    <t>EMMACULATE MWIKALI</t>
  </si>
  <si>
    <t>WALTER OKETCH</t>
  </si>
  <si>
    <t>ANASTACIA NJERI KAGORI</t>
  </si>
  <si>
    <t>EKIDOR KUCHAL</t>
  </si>
  <si>
    <t>MARTHA MULI</t>
  </si>
  <si>
    <t>EVERLYNE WANJIRU MAINA</t>
  </si>
  <si>
    <t>DOMINIC KIPTANUI</t>
  </si>
  <si>
    <t>CHARLES ODUOR ALOO</t>
  </si>
  <si>
    <t>AGNES KATUNGE MUTUNE</t>
  </si>
  <si>
    <t>MEGGIE WAMBUGHA MAGANGA</t>
  </si>
  <si>
    <t>L40614</t>
  </si>
  <si>
    <t>L40170</t>
  </si>
  <si>
    <t>L40581</t>
  </si>
  <si>
    <t>L40608</t>
  </si>
  <si>
    <t>L40627</t>
  </si>
  <si>
    <t>S01605</t>
  </si>
  <si>
    <t>L40622</t>
  </si>
  <si>
    <t>L40605</t>
  </si>
  <si>
    <t>ABDI ISMAIL RASHID</t>
  </si>
  <si>
    <t>CALEB MUTINDA</t>
  </si>
  <si>
    <t>ALLAN WAHOME WANGUI</t>
  </si>
  <si>
    <t>RAYMOND MURIUKI ROY</t>
  </si>
  <si>
    <t>ALPHANCE PIUS LOKIRA</t>
  </si>
  <si>
    <t>SARAH CHEBET BOR</t>
  </si>
  <si>
    <t>JOAN WAFULA MWAJUMA</t>
  </si>
  <si>
    <t>DAUDI NYANTIKA</t>
  </si>
  <si>
    <t>L40641</t>
  </si>
  <si>
    <t>L40604</t>
  </si>
  <si>
    <t>S02645</t>
  </si>
  <si>
    <t>L40647</t>
  </si>
  <si>
    <t>L40644</t>
  </si>
  <si>
    <t>S02658</t>
  </si>
  <si>
    <t>L40650</t>
  </si>
  <si>
    <t>KAIMU LOLMEWETI</t>
  </si>
  <si>
    <t>GEORGE WEMA ALEWA</t>
  </si>
  <si>
    <t>JOHN KIAMBA KATUKU</t>
  </si>
  <si>
    <t>BONFACE MUGONDO SHAVANGA</t>
  </si>
  <si>
    <t>KIBET KEVIN YEGON</t>
  </si>
  <si>
    <t>SIMON KAMAU GACHAU</t>
  </si>
  <si>
    <t>MARGARET THUMBI MUMBI</t>
  </si>
  <si>
    <t>JOSEPH MUCHUGIA CHEGE</t>
  </si>
  <si>
    <t>SCOLA ATABO AWOI</t>
  </si>
  <si>
    <t>JOHN NDUNGU NJAU</t>
  </si>
  <si>
    <t>MOHAMED AHMED ISMAIL</t>
  </si>
  <si>
    <t>ANDREW CHICHI KIRUI</t>
  </si>
  <si>
    <t>JUSTUS MUASYA MUNYAO</t>
  </si>
  <si>
    <t>KENNEDY AYAKO OMONDI</t>
  </si>
  <si>
    <t>KIPKOECH MIBEI SHADRACK</t>
  </si>
  <si>
    <t>BRANDSON BEVONS ALLOSSO</t>
  </si>
  <si>
    <t>LYDIA MASAKHWE</t>
  </si>
  <si>
    <t>ASILI SACCO SOCIETY</t>
  </si>
  <si>
    <t>PROGRESIVE CREDIT LIMITED</t>
  </si>
  <si>
    <t>GODWIN WALUVENGO</t>
  </si>
  <si>
    <t>IREEN KAWIRA</t>
  </si>
  <si>
    <t>SABURI ABDALLA</t>
  </si>
  <si>
    <t>MARTIN CHEGENYE BOGE</t>
  </si>
  <si>
    <t>JOYCE OSEBE</t>
  </si>
  <si>
    <t>L40616</t>
  </si>
  <si>
    <t>L40657</t>
  </si>
  <si>
    <t>AYUB ULUMA</t>
  </si>
  <si>
    <t>L40543</t>
  </si>
  <si>
    <t>L39798</t>
  </si>
  <si>
    <t>L40490</t>
  </si>
  <si>
    <t>L40547</t>
  </si>
  <si>
    <t>L40576</t>
  </si>
  <si>
    <t>L40521</t>
  </si>
  <si>
    <t>L40582</t>
  </si>
  <si>
    <t>L40568</t>
  </si>
  <si>
    <t>L40559</t>
  </si>
  <si>
    <t>L40511</t>
  </si>
  <si>
    <t>L39998</t>
  </si>
  <si>
    <t>L40603</t>
  </si>
  <si>
    <t>L40599</t>
  </si>
  <si>
    <t>L40590</t>
  </si>
  <si>
    <t>L40612</t>
  </si>
  <si>
    <t>L40600</t>
  </si>
  <si>
    <t>L40386</t>
  </si>
  <si>
    <t>ANN NYANGA</t>
  </si>
  <si>
    <t>HILLARY BIEGON</t>
  </si>
  <si>
    <t>DANIEL OLENYO</t>
  </si>
  <si>
    <t>OBUYA OTIENO MOSES</t>
  </si>
  <si>
    <t>L40379</t>
  </si>
  <si>
    <t xml:space="preserve">JUDITH ADHIAMBO ODIE </t>
  </si>
  <si>
    <t>LUCY ACHIENG OMORO</t>
  </si>
  <si>
    <t>ROSE CHEMJOR</t>
  </si>
  <si>
    <t>ISAAC CHEROP</t>
  </si>
  <si>
    <t>JOSPHAT OKOTH</t>
  </si>
  <si>
    <t>S02551</t>
  </si>
  <si>
    <t>L40656</t>
  </si>
  <si>
    <t>L40680</t>
  </si>
  <si>
    <t>S02663</t>
  </si>
  <si>
    <t>JOSPHAT AYOMA NJUME</t>
  </si>
  <si>
    <t>S02629</t>
  </si>
  <si>
    <t>MAXWELL OTIENO OBURA</t>
  </si>
  <si>
    <t xml:space="preserve">JAMES MUTSEMBI </t>
  </si>
  <si>
    <t>STEPHEN OCHIENG ACHIENG</t>
  </si>
  <si>
    <t xml:space="preserve">DAVID NJIRU </t>
  </si>
  <si>
    <t>JOYCE GATHIGIA MWARA</t>
  </si>
  <si>
    <t>CHECK-OFF BUY-OFF (LETSHEGO)</t>
  </si>
  <si>
    <t>L40378</t>
  </si>
  <si>
    <t>L40585</t>
  </si>
  <si>
    <t>CHECK-OFF BUY-OFF LOAN (LOCKBOX)</t>
  </si>
  <si>
    <t>L40584</t>
  </si>
  <si>
    <t>L39927</t>
  </si>
  <si>
    <t>ASHRAF MOHAMED FARAJI</t>
  </si>
  <si>
    <t>KASALI AHMED ABDI</t>
  </si>
  <si>
    <t>TRUSTRGRO</t>
  </si>
  <si>
    <t>JERONO KANDIE</t>
  </si>
  <si>
    <t>L39974</t>
  </si>
  <si>
    <t>L40689</t>
  </si>
  <si>
    <t>SAMUEL ORIMBA</t>
  </si>
  <si>
    <t>JACOB WAMBUA</t>
  </si>
  <si>
    <t>L40151</t>
  </si>
  <si>
    <t>L40708</t>
  </si>
  <si>
    <t>S02346</t>
  </si>
  <si>
    <t>JOHN MWEMA MATHENGE</t>
  </si>
  <si>
    <t>ROSE WAMBURA IRERI</t>
  </si>
  <si>
    <t>HUSSEIN ALINOOR MOHAMED</t>
  </si>
  <si>
    <t>PENINAH KAGWIRIA</t>
  </si>
  <si>
    <t>EMMANUEL KEYELE NGUNA</t>
  </si>
  <si>
    <t>ISAAC MWANGASU KARANI</t>
  </si>
  <si>
    <t>NJORO JUDY MUMBI</t>
  </si>
  <si>
    <t>PATRICK MULWA MULEE</t>
  </si>
  <si>
    <t>ABSA BANK LIMITED</t>
  </si>
  <si>
    <t>L40515</t>
  </si>
  <si>
    <t>L40663</t>
  </si>
  <si>
    <t>L40446</t>
  </si>
  <si>
    <t>L40668</t>
  </si>
  <si>
    <t>L40658</t>
  </si>
  <si>
    <t>L40654</t>
  </si>
  <si>
    <t>L40642</t>
  </si>
  <si>
    <t>L40675</t>
  </si>
  <si>
    <t>MAUREEN WANJIKU</t>
  </si>
  <si>
    <t>GEOFFREY ABOKO AYIECHA</t>
  </si>
  <si>
    <t>CHERUIYOT KIPLANGAT</t>
  </si>
  <si>
    <t>KENNETH KIBET</t>
  </si>
  <si>
    <t xml:space="preserve">NYAOKE LORINE </t>
  </si>
  <si>
    <t xml:space="preserve">CALVIN WANJALA BARASA </t>
  </si>
  <si>
    <t>IBRAHIM DIMBIL ABDI</t>
  </si>
  <si>
    <t>ANTHONY MASHA THOYA</t>
  </si>
  <si>
    <t>FRANCK NYACHIO ASUTA</t>
  </si>
  <si>
    <t xml:space="preserve">CYRUS OTIENO OBUYA </t>
  </si>
  <si>
    <t>L40503</t>
  </si>
  <si>
    <t>L40103</t>
  </si>
  <si>
    <t>L40712</t>
  </si>
  <si>
    <t>L40674</t>
  </si>
  <si>
    <t>RAYLEX AROT MANGURO</t>
  </si>
  <si>
    <t>ERIC MWONGELA NKUMBUKU</t>
  </si>
  <si>
    <t>L40692</t>
  </si>
  <si>
    <t>L39728</t>
  </si>
  <si>
    <t>L40718</t>
  </si>
  <si>
    <t>JOB OKEMWA ONGUBO</t>
  </si>
  <si>
    <t>L40574</t>
  </si>
  <si>
    <t>L39987</t>
  </si>
  <si>
    <t>MERCY KUBAI</t>
  </si>
  <si>
    <t>JOSEPHINE W NASAMBU</t>
  </si>
  <si>
    <t>ROBINSON MUSEMBI</t>
  </si>
  <si>
    <t xml:space="preserve">HIRAM MUTUGI </t>
  </si>
  <si>
    <t>KIPKOECH BII</t>
  </si>
  <si>
    <t>RUTH A HAYANGA</t>
  </si>
  <si>
    <t>NAFTALI GITARI</t>
  </si>
  <si>
    <t>WILBERSON EKIU</t>
  </si>
  <si>
    <t>NOLYNE MUHANJI</t>
  </si>
  <si>
    <t>GILBERT KIMATHI KIRIGIA</t>
  </si>
  <si>
    <t>OSCAR OKONGO ENDEKWA</t>
  </si>
  <si>
    <t>HILLARY ODHIAMBO</t>
  </si>
  <si>
    <t>MWITO SACCO</t>
  </si>
  <si>
    <t>L40598</t>
  </si>
  <si>
    <t>L40726</t>
  </si>
  <si>
    <t>L40719</t>
  </si>
  <si>
    <t>L40096</t>
  </si>
  <si>
    <t>L40728</t>
  </si>
  <si>
    <t>S02670</t>
  </si>
  <si>
    <t>L40730</t>
  </si>
  <si>
    <t>PRISCA WANJA NTWIGA</t>
  </si>
  <si>
    <t>SHEILA SIYION KOYIET</t>
  </si>
  <si>
    <t>ERNEST KARIITHI MUNENE</t>
  </si>
  <si>
    <t>AAJI ODUKI</t>
  </si>
  <si>
    <t>L40755</t>
  </si>
  <si>
    <t>L40290</t>
  </si>
  <si>
    <t>L40722</t>
  </si>
  <si>
    <t>S02245</t>
  </si>
  <si>
    <t>BRYAN GITONGA MUTIRIA</t>
  </si>
  <si>
    <t>MARTIN MURIITHI NGARI</t>
  </si>
  <si>
    <t>LILIAN CHEMTAI NAIBEI</t>
  </si>
  <si>
    <t>NABISWA BRIAN</t>
  </si>
  <si>
    <t>MWENDE MATHENGE</t>
  </si>
  <si>
    <t>ROBERT NKAALA TIOKO</t>
  </si>
  <si>
    <t>ERIC KAMAU NJIHIA</t>
  </si>
  <si>
    <t>PREMIER CREDIT LIMITED</t>
  </si>
  <si>
    <t>ANYANGO ADIWUOR</t>
  </si>
  <si>
    <t>JOSEPH KARIUKI MAINA</t>
  </si>
  <si>
    <t>WINNIE TAALAM</t>
  </si>
  <si>
    <t>L40693</t>
  </si>
  <si>
    <t>L40724</t>
  </si>
  <si>
    <t>L40682</t>
  </si>
  <si>
    <t>L40707</t>
  </si>
  <si>
    <t>L40679</t>
  </si>
  <si>
    <t>L40670</t>
  </si>
  <si>
    <t>L40677</t>
  </si>
  <si>
    <t>L40716</t>
  </si>
  <si>
    <t>L40717</t>
  </si>
  <si>
    <t>L40782</t>
  </si>
  <si>
    <t>L40530</t>
  </si>
  <si>
    <t>L40705</t>
  </si>
  <si>
    <t xml:space="preserve">VICTOR KIPRONO </t>
  </si>
  <si>
    <t>KENNEDY MACHARIA MAINA</t>
  </si>
  <si>
    <t>CHECK-OFF BUY-OFF LOAN ( CITIZENS CREDIT LIMITED )</t>
  </si>
  <si>
    <t>L40732</t>
  </si>
  <si>
    <t>CHECK-OFF BUY-OFF LOAN ( EAST AFRICA FUTURES )</t>
  </si>
  <si>
    <t>L40746</t>
  </si>
  <si>
    <t>GEORGE KIPKORIR</t>
  </si>
  <si>
    <t>L40729</t>
  </si>
  <si>
    <t>GEDION MUTISYA</t>
  </si>
  <si>
    <t>BONFACE KERANDA</t>
  </si>
  <si>
    <t>JACKLINE BAHATI</t>
  </si>
  <si>
    <t>FELIX MUTUMA MURIERA</t>
  </si>
  <si>
    <t>JOSEPH KURIA THOU</t>
  </si>
  <si>
    <t>KUNGURIA CYPRIAN MUTHINJA</t>
  </si>
  <si>
    <t>SHADRACK MUYONGA</t>
  </si>
  <si>
    <t>PAULINE ANYANGO AMOLLO</t>
  </si>
  <si>
    <t>L40763</t>
  </si>
  <si>
    <t>L40773</t>
  </si>
  <si>
    <t>S02620</t>
  </si>
  <si>
    <t>L40783</t>
  </si>
  <si>
    <t>L40772</t>
  </si>
  <si>
    <t>S02671</t>
  </si>
  <si>
    <t>ISAIAH SOI</t>
  </si>
  <si>
    <t>ANNA WECHULI</t>
  </si>
  <si>
    <t>IRENE JEPKEMBOI</t>
  </si>
  <si>
    <t>DANIEL KAMBA MWATU</t>
  </si>
  <si>
    <t>DAVID NZOLA</t>
  </si>
  <si>
    <t>S02567</t>
  </si>
  <si>
    <t>L40775</t>
  </si>
  <si>
    <t>S00339</t>
  </si>
  <si>
    <t>L39546</t>
  </si>
  <si>
    <t>L40776</t>
  </si>
  <si>
    <t>TABITHER MUTINDA</t>
  </si>
  <si>
    <t>WILLIAM OKOTH</t>
  </si>
  <si>
    <t>ENVILLER NANJALA PEPELA</t>
  </si>
  <si>
    <t>L40770</t>
  </si>
  <si>
    <t>L40786</t>
  </si>
  <si>
    <t>S02672</t>
  </si>
  <si>
    <t>NELSON KIPLAGAT CHEMIBEI</t>
  </si>
  <si>
    <t>DANIEL LTAALWA LESUKAT</t>
  </si>
  <si>
    <t>L40787</t>
  </si>
  <si>
    <t>L40629</t>
  </si>
  <si>
    <t>LILIAN JEPYEGON KIBOGONG</t>
  </si>
  <si>
    <t>MARRIETTA MUKONYO MUSEMBI</t>
  </si>
  <si>
    <t>L40785</t>
  </si>
  <si>
    <t>L40808</t>
  </si>
  <si>
    <t>L40799</t>
  </si>
  <si>
    <t>S01427</t>
  </si>
  <si>
    <t>CAXTON MUTHAMA TITUS</t>
  </si>
  <si>
    <t>LUSIMBO EVANCE</t>
  </si>
  <si>
    <t>L40800</t>
  </si>
  <si>
    <t>L40735</t>
  </si>
  <si>
    <t>JAMES SIVI</t>
  </si>
  <si>
    <t xml:space="preserve">ROY FELIX OCHIENG </t>
  </si>
  <si>
    <t>L40836</t>
  </si>
  <si>
    <t>MERCY JERONO</t>
  </si>
  <si>
    <t>JOHN EDONGA LOPONGO</t>
  </si>
  <si>
    <t>L40844</t>
  </si>
  <si>
    <t>S02425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</si>
</sst>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_(* #,##0_);_(* \(#,##0\);_(* &quot;-&quot;??_);_(@_)"/>
    <numFmt numFmtId="167" formatCode="mm/dd/yy;@"/>
    <numFmt numFmtId="168" formatCode="[$-14009]d\ mmmm\ yyyy;@"/>
    <numFmt numFmtId="169" formatCode="[$-F800]dddd\,\ mmmm\ dd\,\ yyyy"/>
    <numFmt numFmtId="170" formatCode="m/d/yy;@"/>
    <numFmt numFmtId="171" formatCode="0.0%"/>
    <numFmt numFmtId="172" formatCode="_(* #,##0.0_);_(* \(#,##0.0\);_(* &quot;-&quot;??_);_(@_)"/>
    <numFmt numFmtId="173" formatCode="_(* #,##0_);_(* \(#,##0\);_(* &quot;-&quot;?_);_(@_)"/>
  </numFmts>
  <fonts count="3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34343"/>
      <name val="Calibri"/>
      <family val="2"/>
    </font>
    <font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rgb="FF3F3F3F"/>
      </bottom>
      <diagonal/>
    </border>
    <border>
      <left/>
      <right/>
      <top style="thin">
        <color auto="1"/>
      </top>
      <bottom style="thin">
        <color rgb="FF3F3F3F"/>
      </bottom>
      <diagonal/>
    </border>
    <border>
      <left/>
      <right style="thin">
        <color auto="1"/>
      </right>
      <top style="thin">
        <color auto="1"/>
      </top>
      <bottom style="thin">
        <color rgb="FF3F3F3F"/>
      </bottom>
      <diagonal/>
    </border>
    <border>
      <left style="thin">
        <color auto="1"/>
      </left>
      <right/>
      <top style="thin">
        <color rgb="FF3F3F3F"/>
      </top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3F3F3F"/>
      </right>
      <top/>
      <bottom/>
      <diagonal/>
    </border>
    <border>
      <left/>
      <right style="thin">
        <color rgb="FF3F3F3F"/>
      </right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 style="thin">
        <color auto="1"/>
      </right>
      <top/>
      <bottom/>
      <diagonal/>
    </border>
  </borders>
  <cellStyleXfs count="33408">
    <xf numFmtId="0" fontId="0" fillId="0" borderId="0"/>
    <xf numFmtId="43" fontId="247" fillId="0" borderId="0" applyFont="0" applyFill="0" applyBorder="0" applyAlignment="0" applyProtection="0"/>
    <xf numFmtId="9" fontId="248" fillId="0" borderId="0" applyFont="0" applyFill="0" applyBorder="0" applyAlignment="0" applyProtection="0"/>
    <xf numFmtId="0" fontId="250" fillId="3" borderId="0" applyNumberFormat="0" applyBorder="0" applyAlignment="0" applyProtection="0"/>
    <xf numFmtId="0" fontId="252" fillId="4" borderId="4" applyNumberFormat="0" applyAlignment="0" applyProtection="0"/>
    <xf numFmtId="0" fontId="256" fillId="0" borderId="2"/>
    <xf numFmtId="43" fontId="240" fillId="0" borderId="2" applyFont="0" applyFill="0" applyBorder="0" applyAlignment="0" applyProtection="0"/>
    <xf numFmtId="0" fontId="240" fillId="0" borderId="2"/>
    <xf numFmtId="0" fontId="239" fillId="0" borderId="2"/>
    <xf numFmtId="43" fontId="239" fillId="0" borderId="2" applyFont="0" applyFill="0" applyBorder="0" applyAlignment="0" applyProtection="0"/>
    <xf numFmtId="0" fontId="239" fillId="0" borderId="2"/>
    <xf numFmtId="0" fontId="238" fillId="0" borderId="2"/>
    <xf numFmtId="43" fontId="238" fillId="0" borderId="2" applyFont="0" applyFill="0" applyBorder="0" applyAlignment="0" applyProtection="0"/>
    <xf numFmtId="0" fontId="238" fillId="0" borderId="2"/>
    <xf numFmtId="0" fontId="237" fillId="0" borderId="2"/>
    <xf numFmtId="43" fontId="237" fillId="0" borderId="2" applyFont="0" applyFill="0" applyBorder="0" applyAlignment="0" applyProtection="0"/>
    <xf numFmtId="0" fontId="237" fillId="0" borderId="2"/>
    <xf numFmtId="0" fontId="236" fillId="0" borderId="2"/>
    <xf numFmtId="43" fontId="236" fillId="0" borderId="2" applyFont="0" applyFill="0" applyBorder="0" applyAlignment="0" applyProtection="0"/>
    <xf numFmtId="0" fontId="236" fillId="0" borderId="2"/>
    <xf numFmtId="0" fontId="235" fillId="0" borderId="2"/>
    <xf numFmtId="43" fontId="235" fillId="0" borderId="2" applyFont="0" applyFill="0" applyBorder="0" applyAlignment="0" applyProtection="0"/>
    <xf numFmtId="0" fontId="235" fillId="0" borderId="2"/>
    <xf numFmtId="0" fontId="234" fillId="0" borderId="2"/>
    <xf numFmtId="43" fontId="234" fillId="0" borderId="2" applyFont="0" applyFill="0" applyBorder="0" applyAlignment="0" applyProtection="0"/>
    <xf numFmtId="0" fontId="234" fillId="0" borderId="2"/>
    <xf numFmtId="0" fontId="257" fillId="0" borderId="2"/>
    <xf numFmtId="43" fontId="233" fillId="0" borderId="2" applyFont="0" applyFill="0" applyBorder="0" applyAlignment="0" applyProtection="0"/>
    <xf numFmtId="0" fontId="233" fillId="0" borderId="2"/>
    <xf numFmtId="0" fontId="258" fillId="0" borderId="2"/>
    <xf numFmtId="43" fontId="232" fillId="0" borderId="2" applyFont="0" applyFill="0" applyBorder="0" applyAlignment="0" applyProtection="0"/>
    <xf numFmtId="0" fontId="232" fillId="0" borderId="2"/>
    <xf numFmtId="0" fontId="261" fillId="0" borderId="2"/>
    <xf numFmtId="43" fontId="231" fillId="0" borderId="2" applyFont="0" applyFill="0" applyBorder="0" applyAlignment="0" applyProtection="0"/>
    <xf numFmtId="0" fontId="231" fillId="0" borderId="2"/>
    <xf numFmtId="0" fontId="230" fillId="0" borderId="2"/>
    <xf numFmtId="43" fontId="230" fillId="0" borderId="2" applyFont="0" applyFill="0" applyBorder="0" applyAlignment="0" applyProtection="0"/>
    <xf numFmtId="0" fontId="230" fillId="0" borderId="2"/>
    <xf numFmtId="0" fontId="262" fillId="0" borderId="2"/>
    <xf numFmtId="43" fontId="229" fillId="0" borderId="2" applyFont="0" applyFill="0" applyBorder="0" applyAlignment="0" applyProtection="0"/>
    <xf numFmtId="0" fontId="229" fillId="0" borderId="2"/>
    <xf numFmtId="0" fontId="228" fillId="0" borderId="2"/>
    <xf numFmtId="43" fontId="228" fillId="0" borderId="2" applyFont="0" applyFill="0" applyBorder="0" applyAlignment="0" applyProtection="0"/>
    <xf numFmtId="0" fontId="228" fillId="0" borderId="2"/>
    <xf numFmtId="0" fontId="227" fillId="0" borderId="2"/>
    <xf numFmtId="43" fontId="227" fillId="0" borderId="2" applyFont="0" applyFill="0" applyBorder="0" applyAlignment="0" applyProtection="0"/>
    <xf numFmtId="0" fontId="227" fillId="0" borderId="2"/>
    <xf numFmtId="0" fontId="226" fillId="0" borderId="2"/>
    <xf numFmtId="43" fontId="226" fillId="0" borderId="2" applyFont="0" applyFill="0" applyBorder="0" applyAlignment="0" applyProtection="0"/>
    <xf numFmtId="0" fontId="226" fillId="0" borderId="2"/>
    <xf numFmtId="0" fontId="225" fillId="0" borderId="2"/>
    <xf numFmtId="43" fontId="225" fillId="0" borderId="2" applyFont="0" applyFill="0" applyBorder="0" applyAlignment="0" applyProtection="0"/>
    <xf numFmtId="0" fontId="225" fillId="0" borderId="2"/>
    <xf numFmtId="0" fontId="224" fillId="0" borderId="2"/>
    <xf numFmtId="43" fontId="224" fillId="0" borderId="2" applyFont="0" applyFill="0" applyBorder="0" applyAlignment="0" applyProtection="0"/>
    <xf numFmtId="0" fontId="224" fillId="0" borderId="2"/>
    <xf numFmtId="0" fontId="223" fillId="0" borderId="2"/>
    <xf numFmtId="43" fontId="223" fillId="0" borderId="2" applyFont="0" applyFill="0" applyBorder="0" applyAlignment="0" applyProtection="0"/>
    <xf numFmtId="0" fontId="223" fillId="0" borderId="2"/>
    <xf numFmtId="0" fontId="263" fillId="0" borderId="2"/>
    <xf numFmtId="43" fontId="222" fillId="0" borderId="2" applyFont="0" applyFill="0" applyBorder="0" applyAlignment="0" applyProtection="0"/>
    <xf numFmtId="0" fontId="222" fillId="0" borderId="2"/>
    <xf numFmtId="0" fontId="221" fillId="0" borderId="2"/>
    <xf numFmtId="43" fontId="221" fillId="0" borderId="2" applyFont="0" applyFill="0" applyBorder="0" applyAlignment="0" applyProtection="0"/>
    <xf numFmtId="0" fontId="221" fillId="0" borderId="2"/>
    <xf numFmtId="0" fontId="219" fillId="0" borderId="2"/>
    <xf numFmtId="43" fontId="219" fillId="0" borderId="2" applyFont="0" applyFill="0" applyBorder="0" applyAlignment="0" applyProtection="0"/>
    <xf numFmtId="0" fontId="219" fillId="0" borderId="2"/>
    <xf numFmtId="0" fontId="218" fillId="0" borderId="2"/>
    <xf numFmtId="43" fontId="218" fillId="0" borderId="2" applyFont="0" applyFill="0" applyBorder="0" applyAlignment="0" applyProtection="0"/>
    <xf numFmtId="0" fontId="218" fillId="0" borderId="2"/>
    <xf numFmtId="0" fontId="264" fillId="0" borderId="2"/>
    <xf numFmtId="43" fontId="217" fillId="0" borderId="2" applyFont="0" applyFill="0" applyBorder="0" applyAlignment="0" applyProtection="0"/>
    <xf numFmtId="0" fontId="217" fillId="0" borderId="2"/>
    <xf numFmtId="0" fontId="265" fillId="0" borderId="2"/>
    <xf numFmtId="43" fontId="216" fillId="0" borderId="2" applyFont="0" applyFill="0" applyBorder="0" applyAlignment="0" applyProtection="0"/>
    <xf numFmtId="0" fontId="216" fillId="0" borderId="2"/>
    <xf numFmtId="0" fontId="266" fillId="0" borderId="2"/>
    <xf numFmtId="43" fontId="215" fillId="0" borderId="2" applyFont="0" applyFill="0" applyBorder="0" applyAlignment="0" applyProtection="0"/>
    <xf numFmtId="0" fontId="215" fillId="0" borderId="2"/>
    <xf numFmtId="0" fontId="267" fillId="0" borderId="2"/>
    <xf numFmtId="43" fontId="214" fillId="0" borderId="2" applyFont="0" applyFill="0" applyBorder="0" applyAlignment="0" applyProtection="0"/>
    <xf numFmtId="0" fontId="214" fillId="0" borderId="2"/>
    <xf numFmtId="0" fontId="268" fillId="0" borderId="2"/>
    <xf numFmtId="43" fontId="213" fillId="0" borderId="2" applyFont="0" applyFill="0" applyBorder="0" applyAlignment="0" applyProtection="0"/>
    <xf numFmtId="0" fontId="213" fillId="0" borderId="2"/>
    <xf numFmtId="0" fontId="212" fillId="0" borderId="2"/>
    <xf numFmtId="43" fontId="212" fillId="0" borderId="2" applyFont="0" applyFill="0" applyBorder="0" applyAlignment="0" applyProtection="0"/>
    <xf numFmtId="0" fontId="212" fillId="0" borderId="2"/>
    <xf numFmtId="0" fontId="210" fillId="0" borderId="2"/>
    <xf numFmtId="43" fontId="210" fillId="0" borderId="2" applyFont="0" applyFill="0" applyBorder="0" applyAlignment="0" applyProtection="0"/>
    <xf numFmtId="0" fontId="210" fillId="0" borderId="2"/>
    <xf numFmtId="0" fontId="269" fillId="0" borderId="2"/>
    <xf numFmtId="0" fontId="270" fillId="0" borderId="2"/>
    <xf numFmtId="43" fontId="209" fillId="0" borderId="2" applyFont="0" applyFill="0" applyBorder="0" applyAlignment="0" applyProtection="0"/>
    <xf numFmtId="0" fontId="209" fillId="0" borderId="2"/>
    <xf numFmtId="0" fontId="208" fillId="0" borderId="2"/>
    <xf numFmtId="43" fontId="208" fillId="0" borderId="2" applyFont="0" applyFill="0" applyBorder="0" applyAlignment="0" applyProtection="0"/>
    <xf numFmtId="0" fontId="208" fillId="0" borderId="2"/>
    <xf numFmtId="0" fontId="207" fillId="0" borderId="2"/>
    <xf numFmtId="43" fontId="207" fillId="0" borderId="2" applyFont="0" applyFill="0" applyBorder="0" applyAlignment="0" applyProtection="0"/>
    <xf numFmtId="0" fontId="207" fillId="0" borderId="2"/>
    <xf numFmtId="0" fontId="271" fillId="0" borderId="2"/>
    <xf numFmtId="43" fontId="206" fillId="0" borderId="2" applyFont="0" applyFill="0" applyBorder="0" applyAlignment="0" applyProtection="0"/>
    <xf numFmtId="0" fontId="206" fillId="0" borderId="2"/>
    <xf numFmtId="0" fontId="205" fillId="0" borderId="2"/>
    <xf numFmtId="43" fontId="205" fillId="0" borderId="2" applyFont="0" applyFill="0" applyBorder="0" applyAlignment="0" applyProtection="0"/>
    <xf numFmtId="0" fontId="205" fillId="0" borderId="2"/>
    <xf numFmtId="0" fontId="204" fillId="0" borderId="2"/>
    <xf numFmtId="43" fontId="204" fillId="0" borderId="2" applyFont="0" applyFill="0" applyBorder="0" applyAlignment="0" applyProtection="0"/>
    <xf numFmtId="0" fontId="204" fillId="0" borderId="2"/>
    <xf numFmtId="0" fontId="203" fillId="0" borderId="2"/>
    <xf numFmtId="43" fontId="203" fillId="0" borderId="2" applyFont="0" applyFill="0" applyBorder="0" applyAlignment="0" applyProtection="0"/>
    <xf numFmtId="9" fontId="203" fillId="0" borderId="2" applyFont="0" applyFill="0" applyBorder="0" applyAlignment="0" applyProtection="0"/>
    <xf numFmtId="0" fontId="250" fillId="3" borderId="2" applyNumberFormat="0" applyBorder="0" applyAlignment="0" applyProtection="0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03" fillId="0" borderId="2"/>
    <xf numFmtId="43" fontId="203" fillId="0" borderId="2" applyFont="0" applyFill="0" applyBorder="0" applyAlignment="0" applyProtection="0"/>
    <xf numFmtId="0" fontId="203" fillId="0" borderId="2"/>
    <xf numFmtId="0" fontId="275" fillId="12" borderId="2" applyNumberFormat="0" applyBorder="0" applyAlignment="0" applyProtection="0"/>
    <xf numFmtId="0" fontId="279" fillId="0" borderId="2"/>
    <xf numFmtId="43" fontId="202" fillId="0" borderId="2" applyFont="0" applyFill="0" applyBorder="0" applyAlignment="0" applyProtection="0"/>
    <xf numFmtId="9" fontId="202" fillId="0" borderId="2" applyFont="0" applyFill="0" applyBorder="0" applyAlignment="0" applyProtection="0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9" fontId="202" fillId="0" borderId="2" applyFont="0" applyFill="0" applyBorder="0" applyAlignment="0" applyProtection="0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02" fillId="0" borderId="2"/>
    <xf numFmtId="43" fontId="202" fillId="0" borderId="2" applyFont="0" applyFill="0" applyBorder="0" applyAlignment="0" applyProtection="0"/>
    <xf numFmtId="0" fontId="202" fillId="0" borderId="2"/>
    <xf numFmtId="0" fontId="281" fillId="0" borderId="2"/>
    <xf numFmtId="164" fontId="200" fillId="0" borderId="2" applyFont="0" applyFill="0" applyBorder="0" applyAlignment="0" applyProtection="0"/>
    <xf numFmtId="0" fontId="200" fillId="0" borderId="2"/>
    <xf numFmtId="0" fontId="199" fillId="0" borderId="2"/>
    <xf numFmtId="165" fontId="199" fillId="0" borderId="2" applyFont="0" applyFill="0" applyBorder="0" applyAlignment="0" applyProtection="0"/>
    <xf numFmtId="0" fontId="199" fillId="0" borderId="2"/>
    <xf numFmtId="0" fontId="198" fillId="0" borderId="2"/>
    <xf numFmtId="165" fontId="198" fillId="0" borderId="2" applyFont="0" applyFill="0" applyBorder="0" applyAlignment="0" applyProtection="0"/>
    <xf numFmtId="0" fontId="198" fillId="0" borderId="2"/>
    <xf numFmtId="0" fontId="282" fillId="0" borderId="2"/>
    <xf numFmtId="165" fontId="197" fillId="0" borderId="2" applyFont="0" applyFill="0" applyBorder="0" applyAlignment="0" applyProtection="0"/>
    <xf numFmtId="0" fontId="197" fillId="0" borderId="2"/>
    <xf numFmtId="0" fontId="195" fillId="0" borderId="2"/>
    <xf numFmtId="165" fontId="195" fillId="0" borderId="2" applyFont="0" applyFill="0" applyBorder="0" applyAlignment="0" applyProtection="0"/>
    <xf numFmtId="0" fontId="195" fillId="0" borderId="2"/>
    <xf numFmtId="0" fontId="194" fillId="0" borderId="2"/>
    <xf numFmtId="165" fontId="194" fillId="0" borderId="2" applyFont="0" applyFill="0" applyBorder="0" applyAlignment="0" applyProtection="0"/>
    <xf numFmtId="0" fontId="194" fillId="0" borderId="2"/>
    <xf numFmtId="0" fontId="193" fillId="0" borderId="2"/>
    <xf numFmtId="165" fontId="193" fillId="0" borderId="2" applyFont="0" applyFill="0" applyBorder="0" applyAlignment="0" applyProtection="0"/>
    <xf numFmtId="0" fontId="193" fillId="0" borderId="2"/>
    <xf numFmtId="0" fontId="192" fillId="0" borderId="2"/>
    <xf numFmtId="165" fontId="192" fillId="0" borderId="2" applyFont="0" applyFill="0" applyBorder="0" applyAlignment="0" applyProtection="0"/>
    <xf numFmtId="0" fontId="192" fillId="0" borderId="2"/>
    <xf numFmtId="0" fontId="288" fillId="0" borderId="2"/>
    <xf numFmtId="165" fontId="191" fillId="0" borderId="2" applyFont="0" applyFill="0" applyBorder="0" applyAlignment="0" applyProtection="0"/>
    <xf numFmtId="0" fontId="191" fillId="0" borderId="2"/>
    <xf numFmtId="0" fontId="289" fillId="0" borderId="2"/>
    <xf numFmtId="43" fontId="190" fillId="0" borderId="2" applyFont="0" applyFill="0" applyBorder="0" applyAlignment="0" applyProtection="0"/>
    <xf numFmtId="0" fontId="190" fillId="0" borderId="2"/>
    <xf numFmtId="0" fontId="290" fillId="0" borderId="2"/>
    <xf numFmtId="43" fontId="189" fillId="0" borderId="2" applyFont="0" applyFill="0" applyBorder="0" applyAlignment="0" applyProtection="0"/>
    <xf numFmtId="0" fontId="189" fillId="0" borderId="2"/>
    <xf numFmtId="0" fontId="188" fillId="0" borderId="2"/>
    <xf numFmtId="43" fontId="188" fillId="0" borderId="2" applyFont="0" applyFill="0" applyBorder="0" applyAlignment="0" applyProtection="0"/>
    <xf numFmtId="0" fontId="188" fillId="0" borderId="2"/>
    <xf numFmtId="0" fontId="187" fillId="0" borderId="2"/>
    <xf numFmtId="43" fontId="187" fillId="0" borderId="2" applyFont="0" applyFill="0" applyBorder="0" applyAlignment="0" applyProtection="0"/>
    <xf numFmtId="0" fontId="187" fillId="0" borderId="2"/>
    <xf numFmtId="0" fontId="292" fillId="0" borderId="2"/>
    <xf numFmtId="43" fontId="186" fillId="0" borderId="2" applyFont="0" applyFill="0" applyBorder="0" applyAlignment="0" applyProtection="0"/>
    <xf numFmtId="0" fontId="186" fillId="0" borderId="2"/>
    <xf numFmtId="0" fontId="185" fillId="0" borderId="2"/>
    <xf numFmtId="43" fontId="185" fillId="0" borderId="2" applyFont="0" applyFill="0" applyBorder="0" applyAlignment="0" applyProtection="0"/>
    <xf numFmtId="0" fontId="185" fillId="0" borderId="2"/>
    <xf numFmtId="0" fontId="293" fillId="0" borderId="2"/>
    <xf numFmtId="43" fontId="184" fillId="0" borderId="2" applyFont="0" applyFill="0" applyBorder="0" applyAlignment="0" applyProtection="0"/>
    <xf numFmtId="0" fontId="184" fillId="0" borderId="2"/>
    <xf numFmtId="0" fontId="183" fillId="0" borderId="2"/>
    <xf numFmtId="43" fontId="183" fillId="0" borderId="2" applyFont="0" applyFill="0" applyBorder="0" applyAlignment="0" applyProtection="0"/>
    <xf numFmtId="0" fontId="183" fillId="0" borderId="2"/>
    <xf numFmtId="0" fontId="182" fillId="0" borderId="2"/>
    <xf numFmtId="43" fontId="182" fillId="0" borderId="2" applyFont="0" applyFill="0" applyBorder="0" applyAlignment="0" applyProtection="0"/>
    <xf numFmtId="0" fontId="182" fillId="0" borderId="2"/>
    <xf numFmtId="165" fontId="182" fillId="0" borderId="2" applyFont="0" applyFill="0" applyBorder="0" applyAlignment="0" applyProtection="0"/>
    <xf numFmtId="0" fontId="182" fillId="0" borderId="2"/>
    <xf numFmtId="0" fontId="181" fillId="0" borderId="2"/>
    <xf numFmtId="43" fontId="181" fillId="0" borderId="2" applyFont="0" applyFill="0" applyBorder="0" applyAlignment="0" applyProtection="0"/>
    <xf numFmtId="0" fontId="181" fillId="0" borderId="2"/>
    <xf numFmtId="165" fontId="181" fillId="0" borderId="2" applyFont="0" applyFill="0" applyBorder="0" applyAlignment="0" applyProtection="0"/>
    <xf numFmtId="0" fontId="181" fillId="0" borderId="2"/>
    <xf numFmtId="0" fontId="294" fillId="0" borderId="2"/>
    <xf numFmtId="43" fontId="180" fillId="0" borderId="2" applyFont="0" applyFill="0" applyBorder="0" applyAlignment="0" applyProtection="0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165" fontId="180" fillId="0" borderId="2" applyFont="0" applyFill="0" applyBorder="0" applyAlignment="0" applyProtection="0"/>
    <xf numFmtId="0" fontId="180" fillId="0" borderId="2"/>
    <xf numFmtId="0" fontId="295" fillId="0" borderId="2"/>
    <xf numFmtId="43" fontId="179" fillId="0" borderId="2" applyFont="0" applyFill="0" applyBorder="0" applyAlignment="0" applyProtection="0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165" fontId="179" fillId="0" borderId="2" applyFont="0" applyFill="0" applyBorder="0" applyAlignment="0" applyProtection="0"/>
    <xf numFmtId="0" fontId="179" fillId="0" borderId="2"/>
    <xf numFmtId="0" fontId="296" fillId="0" borderId="2"/>
    <xf numFmtId="0" fontId="178" fillId="0" borderId="2"/>
    <xf numFmtId="165" fontId="178" fillId="0" borderId="2" applyFont="0" applyFill="0" applyBorder="0" applyAlignment="0" applyProtection="0"/>
    <xf numFmtId="0" fontId="178" fillId="0" borderId="2"/>
    <xf numFmtId="165" fontId="178" fillId="0" borderId="2" applyFont="0" applyFill="0" applyBorder="0" applyAlignment="0" applyProtection="0"/>
    <xf numFmtId="0" fontId="178" fillId="0" borderId="2"/>
    <xf numFmtId="165" fontId="178" fillId="0" borderId="2" applyFont="0" applyFill="0" applyBorder="0" applyAlignment="0" applyProtection="0"/>
    <xf numFmtId="0" fontId="178" fillId="0" borderId="2"/>
    <xf numFmtId="0" fontId="297" fillId="0" borderId="2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165" fontId="177" fillId="0" borderId="2" applyFont="0" applyFill="0" applyBorder="0" applyAlignment="0" applyProtection="0"/>
    <xf numFmtId="0" fontId="177" fillId="0" borderId="2"/>
    <xf numFmtId="0" fontId="298" fillId="0" borderId="2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165" fontId="176" fillId="0" borderId="2" applyFont="0" applyFill="0" applyBorder="0" applyAlignment="0" applyProtection="0"/>
    <xf numFmtId="0" fontId="176" fillId="0" borderId="2"/>
    <xf numFmtId="0" fontId="299" fillId="0" borderId="2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165" fontId="175" fillId="0" borderId="2" applyFont="0" applyFill="0" applyBorder="0" applyAlignment="0" applyProtection="0"/>
    <xf numFmtId="0" fontId="175" fillId="0" borderId="2"/>
    <xf numFmtId="0" fontId="174" fillId="0" borderId="2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165" fontId="174" fillId="0" borderId="2" applyFont="0" applyFill="0" applyBorder="0" applyAlignment="0" applyProtection="0"/>
    <xf numFmtId="0" fontId="174" fillId="0" borderId="2"/>
    <xf numFmtId="0" fontId="173" fillId="0" borderId="2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165" fontId="173" fillId="0" borderId="2" applyFont="0" applyFill="0" applyBorder="0" applyAlignment="0" applyProtection="0"/>
    <xf numFmtId="0" fontId="173" fillId="0" borderId="2"/>
    <xf numFmtId="0" fontId="300" fillId="0" borderId="2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165" fontId="172" fillId="0" borderId="2" applyFont="0" applyFill="0" applyBorder="0" applyAlignment="0" applyProtection="0"/>
    <xf numFmtId="0" fontId="172" fillId="0" borderId="2"/>
    <xf numFmtId="0" fontId="171" fillId="0" borderId="2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165" fontId="171" fillId="0" borderId="2" applyFont="0" applyFill="0" applyBorder="0" applyAlignment="0" applyProtection="0"/>
    <xf numFmtId="0" fontId="171" fillId="0" borderId="2"/>
    <xf numFmtId="0" fontId="170" fillId="0" borderId="2"/>
    <xf numFmtId="0" fontId="170" fillId="0" borderId="2"/>
    <xf numFmtId="165" fontId="170" fillId="0" borderId="2" applyFont="0" applyFill="0" applyBorder="0" applyAlignment="0" applyProtection="0"/>
    <xf numFmtId="0" fontId="170" fillId="0" borderId="2"/>
    <xf numFmtId="165" fontId="170" fillId="0" borderId="2" applyFont="0" applyFill="0" applyBorder="0" applyAlignment="0" applyProtection="0"/>
    <xf numFmtId="0" fontId="170" fillId="0" borderId="2"/>
    <xf numFmtId="165" fontId="170" fillId="0" borderId="2" applyFont="0" applyFill="0" applyBorder="0" applyAlignment="0" applyProtection="0"/>
    <xf numFmtId="0" fontId="170" fillId="0" borderId="2"/>
    <xf numFmtId="0" fontId="301" fillId="0" borderId="2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165" fontId="169" fillId="0" borderId="2" applyFont="0" applyFill="0" applyBorder="0" applyAlignment="0" applyProtection="0"/>
    <xf numFmtId="0" fontId="169" fillId="0" borderId="2"/>
    <xf numFmtId="0" fontId="168" fillId="0" borderId="2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165" fontId="168" fillId="0" borderId="2" applyFont="0" applyFill="0" applyBorder="0" applyAlignment="0" applyProtection="0"/>
    <xf numFmtId="0" fontId="168" fillId="0" borderId="2"/>
    <xf numFmtId="0" fontId="167" fillId="0" borderId="2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165" fontId="167" fillId="0" borderId="2" applyFont="0" applyFill="0" applyBorder="0" applyAlignment="0" applyProtection="0"/>
    <xf numFmtId="0" fontId="167" fillId="0" borderId="2"/>
    <xf numFmtId="0" fontId="302" fillId="0" borderId="2"/>
    <xf numFmtId="165" fontId="166" fillId="0" borderId="2" applyFont="0" applyFill="0" applyBorder="0" applyAlignment="0" applyProtection="0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165" fontId="165" fillId="0" borderId="2" applyFont="0" applyFill="0" applyBorder="0" applyAlignment="0" applyProtection="0"/>
    <xf numFmtId="0" fontId="165" fillId="0" borderId="2"/>
    <xf numFmtId="0" fontId="164" fillId="0" borderId="2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165" fontId="164" fillId="0" borderId="2" applyFont="0" applyFill="0" applyBorder="0" applyAlignment="0" applyProtection="0"/>
    <xf numFmtId="0" fontId="164" fillId="0" borderId="2"/>
    <xf numFmtId="0" fontId="163" fillId="0" borderId="2"/>
    <xf numFmtId="0" fontId="163" fillId="0" borderId="2"/>
    <xf numFmtId="165" fontId="163" fillId="0" borderId="2" applyFont="0" applyFill="0" applyBorder="0" applyAlignment="0" applyProtection="0"/>
    <xf numFmtId="0" fontId="163" fillId="0" borderId="2"/>
    <xf numFmtId="165" fontId="163" fillId="0" borderId="2" applyFont="0" applyFill="0" applyBorder="0" applyAlignment="0" applyProtection="0"/>
    <xf numFmtId="0" fontId="163" fillId="0" borderId="2"/>
    <xf numFmtId="165" fontId="163" fillId="0" borderId="2" applyFont="0" applyFill="0" applyBorder="0" applyAlignment="0" applyProtection="0"/>
    <xf numFmtId="0" fontId="163" fillId="0" borderId="2"/>
    <xf numFmtId="0" fontId="162" fillId="0" borderId="2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165" fontId="162" fillId="0" borderId="2" applyFont="0" applyFill="0" applyBorder="0" applyAlignment="0" applyProtection="0"/>
    <xf numFmtId="0" fontId="162" fillId="0" borderId="2"/>
    <xf numFmtId="0" fontId="161" fillId="0" borderId="2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165" fontId="161" fillId="0" borderId="2" applyFont="0" applyFill="0" applyBorder="0" applyAlignment="0" applyProtection="0"/>
    <xf numFmtId="0" fontId="161" fillId="0" borderId="2"/>
    <xf numFmtId="0" fontId="160" fillId="0" borderId="2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165" fontId="160" fillId="0" borderId="2" applyFont="0" applyFill="0" applyBorder="0" applyAlignment="0" applyProtection="0"/>
    <xf numFmtId="0" fontId="160" fillId="0" borderId="2"/>
    <xf numFmtId="0" fontId="303" fillId="0" borderId="2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165" fontId="159" fillId="0" borderId="2" applyFont="0" applyFill="0" applyBorder="0" applyAlignment="0" applyProtection="0"/>
    <xf numFmtId="0" fontId="159" fillId="0" borderId="2"/>
    <xf numFmtId="0" fontId="304" fillId="0" borderId="2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165" fontId="157" fillId="0" borderId="2" applyFont="0" applyFill="0" applyBorder="0" applyAlignment="0" applyProtection="0"/>
    <xf numFmtId="0" fontId="157" fillId="0" borderId="2"/>
    <xf numFmtId="0" fontId="156" fillId="0" borderId="2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165" fontId="156" fillId="0" borderId="2" applyFont="0" applyFill="0" applyBorder="0" applyAlignment="0" applyProtection="0"/>
    <xf numFmtId="0" fontId="156" fillId="0" borderId="2"/>
    <xf numFmtId="0" fontId="305" fillId="0" borderId="2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165" fontId="155" fillId="0" borderId="2" applyFont="0" applyFill="0" applyBorder="0" applyAlignment="0" applyProtection="0"/>
    <xf numFmtId="0" fontId="155" fillId="0" borderId="2"/>
    <xf numFmtId="43" fontId="305" fillId="0" borderId="2" applyFont="0" applyFill="0" applyBorder="0" applyAlignment="0" applyProtection="0"/>
    <xf numFmtId="0" fontId="154" fillId="0" borderId="2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165" fontId="154" fillId="0" borderId="2" applyFont="0" applyFill="0" applyBorder="0" applyAlignment="0" applyProtection="0"/>
    <xf numFmtId="0" fontId="154" fillId="0" borderId="2"/>
    <xf numFmtId="43" fontId="154" fillId="0" borderId="2" applyFont="0" applyFill="0" applyBorder="0" applyAlignment="0" applyProtection="0"/>
    <xf numFmtId="0" fontId="306" fillId="0" borderId="2"/>
    <xf numFmtId="0" fontId="153" fillId="0" borderId="2"/>
    <xf numFmtId="165" fontId="153" fillId="0" borderId="2" applyFont="0" applyFill="0" applyBorder="0" applyAlignment="0" applyProtection="0"/>
    <xf numFmtId="0" fontId="153" fillId="0" borderId="2"/>
    <xf numFmtId="165" fontId="153" fillId="0" borderId="2" applyFont="0" applyFill="0" applyBorder="0" applyAlignment="0" applyProtection="0"/>
    <xf numFmtId="0" fontId="153" fillId="0" borderId="2"/>
    <xf numFmtId="165" fontId="153" fillId="0" borderId="2" applyFont="0" applyFill="0" applyBorder="0" applyAlignment="0" applyProtection="0"/>
    <xf numFmtId="0" fontId="153" fillId="0" borderId="2"/>
    <xf numFmtId="0" fontId="307" fillId="0" borderId="2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165" fontId="152" fillId="0" borderId="2" applyFont="0" applyFill="0" applyBorder="0" applyAlignment="0" applyProtection="0"/>
    <xf numFmtId="0" fontId="152" fillId="0" borderId="2"/>
    <xf numFmtId="0" fontId="151" fillId="0" borderId="2"/>
    <xf numFmtId="165" fontId="151" fillId="0" borderId="2" applyFont="0" applyFill="0" applyBorder="0" applyAlignment="0" applyProtection="0"/>
    <xf numFmtId="165" fontId="151" fillId="0" borderId="2" applyFont="0" applyFill="0" applyBorder="0" applyAlignment="0" applyProtection="0"/>
    <xf numFmtId="0" fontId="308" fillId="0" borderId="2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165" fontId="150" fillId="0" borderId="2" applyFont="0" applyFill="0" applyBorder="0" applyAlignment="0" applyProtection="0"/>
    <xf numFmtId="0" fontId="150" fillId="0" borderId="2"/>
    <xf numFmtId="0" fontId="309" fillId="0" borderId="2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165" fontId="149" fillId="0" borderId="2" applyFont="0" applyFill="0" applyBorder="0" applyAlignment="0" applyProtection="0"/>
    <xf numFmtId="0" fontId="149" fillId="0" borderId="2"/>
    <xf numFmtId="0" fontId="310" fillId="0" borderId="2"/>
    <xf numFmtId="0" fontId="148" fillId="0" borderId="2"/>
    <xf numFmtId="165" fontId="148" fillId="0" borderId="2" applyFont="0" applyFill="0" applyBorder="0" applyAlignment="0" applyProtection="0"/>
    <xf numFmtId="0" fontId="148" fillId="0" borderId="2"/>
    <xf numFmtId="165" fontId="148" fillId="0" borderId="2" applyFont="0" applyFill="0" applyBorder="0" applyAlignment="0" applyProtection="0"/>
    <xf numFmtId="0" fontId="148" fillId="0" borderId="2"/>
    <xf numFmtId="165" fontId="148" fillId="0" borderId="2" applyFont="0" applyFill="0" applyBorder="0" applyAlignment="0" applyProtection="0"/>
    <xf numFmtId="0" fontId="148" fillId="0" borderId="2"/>
    <xf numFmtId="0" fontId="311" fillId="0" borderId="2"/>
    <xf numFmtId="0" fontId="147" fillId="0" borderId="2"/>
    <xf numFmtId="165" fontId="147" fillId="0" borderId="2" applyFont="0" applyFill="0" applyBorder="0" applyAlignment="0" applyProtection="0"/>
    <xf numFmtId="0" fontId="147" fillId="0" borderId="2"/>
    <xf numFmtId="165" fontId="147" fillId="0" borderId="2" applyFont="0" applyFill="0" applyBorder="0" applyAlignment="0" applyProtection="0"/>
    <xf numFmtId="0" fontId="147" fillId="0" borderId="2"/>
    <xf numFmtId="165" fontId="147" fillId="0" borderId="2" applyFont="0" applyFill="0" applyBorder="0" applyAlignment="0" applyProtection="0"/>
    <xf numFmtId="0" fontId="147" fillId="0" borderId="2"/>
    <xf numFmtId="43" fontId="311" fillId="0" borderId="2" applyFont="0" applyFill="0" applyBorder="0" applyAlignment="0" applyProtection="0"/>
    <xf numFmtId="165" fontId="146" fillId="0" borderId="2" applyFont="0" applyFill="0" applyBorder="0" applyAlignment="0" applyProtection="0"/>
    <xf numFmtId="0" fontId="312" fillId="0" borderId="2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165" fontId="145" fillId="0" borderId="2" applyFont="0" applyFill="0" applyBorder="0" applyAlignment="0" applyProtection="0"/>
    <xf numFmtId="0" fontId="145" fillId="0" borderId="2"/>
    <xf numFmtId="43" fontId="312" fillId="0" borderId="2" applyFont="0" applyFill="0" applyBorder="0" applyAlignment="0" applyProtection="0"/>
    <xf numFmtId="0" fontId="313" fillId="0" borderId="2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165" fontId="144" fillId="0" borderId="2" applyFont="0" applyFill="0" applyBorder="0" applyAlignment="0" applyProtection="0"/>
    <xf numFmtId="0" fontId="144" fillId="0" borderId="2"/>
    <xf numFmtId="43" fontId="313" fillId="0" borderId="2" applyFont="0" applyFill="0" applyBorder="0" applyAlignment="0" applyProtection="0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0" fontId="142" fillId="0" borderId="2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43" fontId="142" fillId="0" borderId="2" applyFont="0" applyFill="0" applyBorder="0" applyAlignment="0" applyProtection="0"/>
    <xf numFmtId="0" fontId="314" fillId="0" borderId="2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43" fontId="140" fillId="0" borderId="2" applyFont="0" applyFill="0" applyBorder="0" applyAlignment="0" applyProtection="0"/>
    <xf numFmtId="0" fontId="315" fillId="0" borderId="2"/>
    <xf numFmtId="0" fontId="138" fillId="0" borderId="2"/>
    <xf numFmtId="165" fontId="138" fillId="0" borderId="2" applyFont="0" applyFill="0" applyBorder="0" applyAlignment="0" applyProtection="0"/>
    <xf numFmtId="0" fontId="138" fillId="0" borderId="2"/>
    <xf numFmtId="165" fontId="138" fillId="0" borderId="2" applyFont="0" applyFill="0" applyBorder="0" applyAlignment="0" applyProtection="0"/>
    <xf numFmtId="0" fontId="138" fillId="0" borderId="2"/>
    <xf numFmtId="165" fontId="138" fillId="0" borderId="2" applyFont="0" applyFill="0" applyBorder="0" applyAlignment="0" applyProtection="0"/>
    <xf numFmtId="0" fontId="138" fillId="0" borderId="2"/>
    <xf numFmtId="0" fontId="316" fillId="0" borderId="2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165" fontId="137" fillId="0" borderId="2" applyFont="0" applyFill="0" applyBorder="0" applyAlignment="0" applyProtection="0"/>
    <xf numFmtId="0" fontId="137" fillId="0" borderId="2"/>
    <xf numFmtId="0" fontId="317" fillId="0" borderId="2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165" fontId="134" fillId="0" borderId="2" applyFont="0" applyFill="0" applyBorder="0" applyAlignment="0" applyProtection="0"/>
    <xf numFmtId="0" fontId="134" fillId="0" borderId="2"/>
    <xf numFmtId="0" fontId="133" fillId="0" borderId="2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165" fontId="133" fillId="0" borderId="2" applyFont="0" applyFill="0" applyBorder="0" applyAlignment="0" applyProtection="0"/>
    <xf numFmtId="0" fontId="133" fillId="0" borderId="2"/>
    <xf numFmtId="43" fontId="133" fillId="0" borderId="2" applyFont="0" applyFill="0" applyBorder="0" applyAlignment="0" applyProtection="0"/>
    <xf numFmtId="0" fontId="318" fillId="0" borderId="2"/>
    <xf numFmtId="0" fontId="132" fillId="0" borderId="2"/>
    <xf numFmtId="165" fontId="132" fillId="0" borderId="2" applyFont="0" applyFill="0" applyBorder="0" applyAlignment="0" applyProtection="0"/>
    <xf numFmtId="0" fontId="132" fillId="0" borderId="2"/>
    <xf numFmtId="165" fontId="132" fillId="0" borderId="2" applyFont="0" applyFill="0" applyBorder="0" applyAlignment="0" applyProtection="0"/>
    <xf numFmtId="0" fontId="132" fillId="0" borderId="2"/>
    <xf numFmtId="165" fontId="132" fillId="0" borderId="2" applyFont="0" applyFill="0" applyBorder="0" applyAlignment="0" applyProtection="0"/>
    <xf numFmtId="0" fontId="132" fillId="0" borderId="2"/>
    <xf numFmtId="43" fontId="318" fillId="0" borderId="2" applyFont="0" applyFill="0" applyBorder="0" applyAlignment="0" applyProtection="0"/>
    <xf numFmtId="0" fontId="131" fillId="0" borderId="2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165" fontId="131" fillId="0" borderId="2" applyFont="0" applyFill="0" applyBorder="0" applyAlignment="0" applyProtection="0"/>
    <xf numFmtId="0" fontId="131" fillId="0" borderId="2"/>
    <xf numFmtId="0" fontId="319" fillId="0" borderId="2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0" fontId="129" fillId="0" borderId="2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0" fontId="321" fillId="0" borderId="2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43" fontId="128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43" fontId="127" fillId="0" borderId="2" applyFont="0" applyFill="0" applyBorder="0" applyAlignment="0" applyProtection="0"/>
    <xf numFmtId="0" fontId="125" fillId="0" borderId="2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0" fontId="124" fillId="0" borderId="2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0" fontId="122" fillId="0" borderId="2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0" fontId="121" fillId="0" borderId="2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0" fontId="322" fillId="0" borderId="2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43" fontId="322" fillId="0" borderId="2" applyFont="0" applyFill="0" applyBorder="0" applyAlignment="0" applyProtection="0"/>
    <xf numFmtId="0" fontId="118" fillId="0" borderId="2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43" fontId="118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0" fontId="115" fillId="0" borderId="2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43" fontId="115" fillId="0" borderId="2" applyFont="0" applyFill="0" applyBorder="0" applyAlignment="0" applyProtection="0"/>
    <xf numFmtId="0" fontId="324" fillId="0" borderId="2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165" fontId="114" fillId="0" borderId="2" applyFont="0" applyFill="0" applyBorder="0" applyAlignment="0" applyProtection="0"/>
    <xf numFmtId="0" fontId="114" fillId="0" borderId="2"/>
    <xf numFmtId="43" fontId="114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43" fontId="113" fillId="0" borderId="2" applyFont="0" applyFill="0" applyBorder="0" applyAlignment="0" applyProtection="0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43" fontId="112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43" fontId="111" fillId="0" borderId="2" applyFont="0" applyFill="0" applyBorder="0" applyAlignment="0" applyProtection="0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43" fontId="110" fillId="0" borderId="2" applyFont="0" applyFill="0" applyBorder="0" applyAlignment="0" applyProtection="0"/>
    <xf numFmtId="0" fontId="109" fillId="0" borderId="2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43" fontId="109" fillId="0" borderId="2" applyFont="0" applyFill="0" applyBorder="0" applyAlignment="0" applyProtection="0"/>
    <xf numFmtId="0" fontId="325" fillId="0" borderId="2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43" fontId="108" fillId="0" borderId="2" applyFont="0" applyFill="0" applyBorder="0" applyAlignment="0" applyProtection="0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165" fontId="106" fillId="0" borderId="2" applyFont="0" applyFill="0" applyBorder="0" applyAlignment="0" applyProtection="0"/>
    <xf numFmtId="0" fontId="106" fillId="0" borderId="2"/>
    <xf numFmtId="43" fontId="106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165" fontId="105" fillId="0" borderId="2" applyFont="0" applyFill="0" applyBorder="0" applyAlignment="0" applyProtection="0"/>
    <xf numFmtId="0" fontId="105" fillId="0" borderId="2"/>
    <xf numFmtId="43" fontId="105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43" fontId="104" fillId="0" borderId="2" applyFont="0" applyFill="0" applyBorder="0" applyAlignment="0" applyProtection="0"/>
    <xf numFmtId="0" fontId="326" fillId="0" borderId="2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43" fontId="103" fillId="0" borderId="2" applyFont="0" applyFill="0" applyBorder="0" applyAlignment="0" applyProtection="0"/>
    <xf numFmtId="0" fontId="327" fillId="0" borderId="2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43" fontId="102" fillId="0" borderId="2" applyFont="0" applyFill="0" applyBorder="0" applyAlignment="0" applyProtection="0"/>
    <xf numFmtId="0" fontId="328" fillId="0" borderId="2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43" fontId="101" fillId="0" borderId="2" applyFont="0" applyFill="0" applyBorder="0" applyAlignment="0" applyProtection="0"/>
    <xf numFmtId="0" fontId="332" fillId="0" borderId="2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43" fontId="99" fillId="0" borderId="2" applyFont="0" applyFill="0" applyBorder="0" applyAlignment="0" applyProtection="0"/>
    <xf numFmtId="0" fontId="334" fillId="0" borderId="2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43" fontId="97" fillId="0" borderId="2" applyFont="0" applyFill="0" applyBorder="0" applyAlignment="0" applyProtection="0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43" fontId="96" fillId="0" borderId="2" applyFont="0" applyFill="0" applyBorder="0" applyAlignment="0" applyProtection="0"/>
    <xf numFmtId="0" fontId="95" fillId="0" borderId="2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43" fontId="95" fillId="0" borderId="2" applyFont="0" applyFill="0" applyBorder="0" applyAlignment="0" applyProtection="0"/>
    <xf numFmtId="0" fontId="335" fillId="0" borderId="2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43" fontId="94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43" fontId="93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165" fontId="93" fillId="0" borderId="2" applyFont="0" applyFill="0" applyBorder="0" applyAlignment="0" applyProtection="0"/>
    <xf numFmtId="0" fontId="93" fillId="0" borderId="2"/>
    <xf numFmtId="43" fontId="93" fillId="0" borderId="2" applyFont="0" applyFill="0" applyBorder="0" applyAlignment="0" applyProtection="0"/>
    <xf numFmtId="0" fontId="92" fillId="0" borderId="2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43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43" fontId="92" fillId="0" borderId="2" applyFont="0" applyFill="0" applyBorder="0" applyAlignment="0" applyProtection="0"/>
    <xf numFmtId="0" fontId="90" fillId="0" borderId="2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43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43" fontId="90" fillId="0" borderId="2" applyFont="0" applyFill="0" applyBorder="0" applyAlignment="0" applyProtection="0"/>
    <xf numFmtId="0" fontId="336" fillId="0" borderId="2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43" fontId="88" fillId="0" borderId="2" applyFont="0" applyFill="0" applyBorder="0" applyAlignment="0" applyProtection="0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165" fontId="88" fillId="0" borderId="2" applyFont="0" applyFill="0" applyBorder="0" applyAlignment="0" applyProtection="0"/>
    <xf numFmtId="0" fontId="88" fillId="0" borderId="2"/>
    <xf numFmtId="43" fontId="88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86" fillId="0" borderId="2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165" fontId="86" fillId="0" borderId="2" applyFont="0" applyFill="0" applyBorder="0" applyAlignment="0" applyProtection="0"/>
    <xf numFmtId="0" fontId="86" fillId="0" borderId="2"/>
    <xf numFmtId="43" fontId="86" fillId="0" borderId="2" applyFont="0" applyFill="0" applyBorder="0" applyAlignment="0" applyProtection="0"/>
    <xf numFmtId="0" fontId="85" fillId="0" borderId="2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43" fontId="85" fillId="0" borderId="2" applyFont="0" applyFill="0" applyBorder="0" applyAlignment="0" applyProtection="0"/>
    <xf numFmtId="43" fontId="83" fillId="0" borderId="2" applyFont="0" applyFill="0" applyBorder="0" applyAlignment="0" applyProtection="0"/>
    <xf numFmtId="0" fontId="82" fillId="0" borderId="2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165" fontId="82" fillId="0" borderId="2" applyFont="0" applyFill="0" applyBorder="0" applyAlignment="0" applyProtection="0"/>
    <xf numFmtId="0" fontId="82" fillId="0" borderId="2"/>
    <xf numFmtId="43" fontId="82" fillId="0" borderId="2" applyFont="0" applyFill="0" applyBorder="0" applyAlignment="0" applyProtection="0"/>
    <xf numFmtId="43" fontId="81" fillId="0" borderId="2" applyFont="0" applyFill="0" applyBorder="0" applyAlignment="0" applyProtection="0"/>
    <xf numFmtId="9" fontId="81" fillId="0" borderId="2" applyFont="0" applyFill="0" applyBorder="0" applyAlignment="0" applyProtection="0"/>
    <xf numFmtId="9" fontId="81" fillId="0" borderId="2" applyFont="0" applyFill="0" applyBorder="0" applyAlignment="0" applyProtection="0"/>
    <xf numFmtId="165" fontId="81" fillId="0" borderId="2" applyFont="0" applyFill="0" applyBorder="0" applyAlignment="0" applyProtection="0"/>
    <xf numFmtId="0" fontId="338" fillId="0" borderId="2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165" fontId="73" fillId="0" borderId="2" applyFont="0" applyFill="0" applyBorder="0" applyAlignment="0" applyProtection="0"/>
    <xf numFmtId="0" fontId="73" fillId="0" borderId="2"/>
    <xf numFmtId="43" fontId="73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43" fontId="72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43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43" fontId="71" fillId="0" borderId="2" applyFont="0" applyFill="0" applyBorder="0" applyAlignment="0" applyProtection="0"/>
    <xf numFmtId="0" fontId="71" fillId="0" borderId="2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43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43" fontId="71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43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43" fontId="70" fillId="0" borderId="2" applyFont="0" applyFill="0" applyBorder="0" applyAlignment="0" applyProtection="0"/>
    <xf numFmtId="0" fontId="70" fillId="0" borderId="2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43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165" fontId="70" fillId="0" borderId="2" applyFont="0" applyFill="0" applyBorder="0" applyAlignment="0" applyProtection="0"/>
    <xf numFmtId="0" fontId="70" fillId="0" borderId="2"/>
    <xf numFmtId="43" fontId="70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43" fontId="69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43" fontId="68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66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43" fontId="64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0" fontId="63" fillId="0" borderId="2"/>
    <xf numFmtId="43" fontId="63" fillId="0" borderId="2" applyFont="0" applyFill="0" applyBorder="0" applyAlignment="0" applyProtection="0"/>
    <xf numFmtId="43" fontId="63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339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4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4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339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4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340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0" fontId="339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339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4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339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9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340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339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339" fillId="0" borderId="2"/>
    <xf numFmtId="0" fontId="339" fillId="0" borderId="2"/>
    <xf numFmtId="0" fontId="339" fillId="0" borderId="2"/>
    <xf numFmtId="0" fontId="339" fillId="0" borderId="2"/>
    <xf numFmtId="0" fontId="339" fillId="0" borderId="2"/>
    <xf numFmtId="0" fontId="339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0" fontId="61" fillId="0" borderId="2"/>
    <xf numFmtId="43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339" fillId="0" borderId="2"/>
    <xf numFmtId="165" fontId="61" fillId="0" borderId="2" applyFont="0" applyFill="0" applyBorder="0" applyAlignment="0" applyProtection="0"/>
    <xf numFmtId="0" fontId="61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59" fillId="0" borderId="2"/>
    <xf numFmtId="43" fontId="59" fillId="0" borderId="2" applyFont="0" applyFill="0" applyBorder="0" applyAlignment="0" applyProtection="0"/>
    <xf numFmtId="0" fontId="59" fillId="0" borderId="2"/>
    <xf numFmtId="0" fontId="59" fillId="0" borderId="2"/>
    <xf numFmtId="43" fontId="59" fillId="0" borderId="2" applyFont="0" applyFill="0" applyBorder="0" applyAlignment="0" applyProtection="0"/>
    <xf numFmtId="165" fontId="59" fillId="0" borderId="2" applyFont="0" applyFill="0" applyBorder="0" applyAlignment="0" applyProtection="0"/>
    <xf numFmtId="0" fontId="59" fillId="0" borderId="2"/>
    <xf numFmtId="165" fontId="59" fillId="0" borderId="2" applyFont="0" applyFill="0" applyBorder="0" applyAlignment="0" applyProtection="0"/>
    <xf numFmtId="0" fontId="59" fillId="0" borderId="2"/>
    <xf numFmtId="0" fontId="341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4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9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7" fillId="0" borderId="2"/>
    <xf numFmtId="0" fontId="57" fillId="0" borderId="2"/>
    <xf numFmtId="43" fontId="57" fillId="0" borderId="2" applyFont="0" applyFill="0" applyBorder="0" applyAlignment="0" applyProtection="0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0" fontId="57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342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165" fontId="54" fillId="0" borderId="2" applyFont="0" applyFill="0" applyBorder="0" applyAlignment="0" applyProtection="0"/>
    <xf numFmtId="0" fontId="54" fillId="0" borderId="2"/>
    <xf numFmtId="43" fontId="54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1" fillId="0" borderId="2"/>
    <xf numFmtId="0" fontId="51" fillId="0" borderId="2"/>
    <xf numFmtId="43" fontId="51" fillId="0" borderId="2" applyFont="0" applyFill="0" applyBorder="0" applyAlignment="0" applyProtection="0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0" fontId="344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3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9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4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9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43" fontId="45" fillId="0" borderId="2" applyFont="0" applyFill="0" applyBorder="0" applyAlignment="0" applyProtection="0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165" fontId="45" fillId="0" borderId="2" applyFont="0" applyFill="0" applyBorder="0" applyAlignment="0" applyProtection="0"/>
    <xf numFmtId="0" fontId="45" fillId="0" borderId="2"/>
    <xf numFmtId="43" fontId="45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346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47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165" fontId="36" fillId="0" borderId="2" applyFont="0" applyFill="0" applyBorder="0" applyAlignment="0" applyProtection="0"/>
    <xf numFmtId="0" fontId="36" fillId="0" borderId="2"/>
    <xf numFmtId="43" fontId="36" fillId="0" borderId="2" applyFont="0" applyFill="0" applyBorder="0" applyAlignment="0" applyProtection="0"/>
    <xf numFmtId="0" fontId="348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165" fontId="30" fillId="0" borderId="2" applyFont="0" applyFill="0" applyBorder="0" applyAlignment="0" applyProtection="0"/>
    <xf numFmtId="0" fontId="30" fillId="0" borderId="2"/>
    <xf numFmtId="43" fontId="30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165" fontId="25" fillId="0" borderId="2" applyFont="0" applyFill="0" applyBorder="0" applyAlignment="0" applyProtection="0"/>
    <xf numFmtId="0" fontId="25" fillId="0" borderId="2"/>
    <xf numFmtId="43" fontId="25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165" fontId="24" fillId="0" borderId="2" applyFont="0" applyFill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350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0" fillId="0" borderId="2"/>
    <xf numFmtId="0" fontId="3" fillId="0" borderId="2"/>
  </cellStyleXfs>
  <cellXfs count="804">
    <xf numFmtId="0" fontId="0" fillId="0" borderId="0" xfId="0"/>
    <xf numFmtId="0" fontId="242" fillId="0" borderId="0" xfId="0" applyFont="1"/>
    <xf numFmtId="43" fontId="242" fillId="0" borderId="0" xfId="0" applyNumberFormat="1" applyFont="1"/>
    <xf numFmtId="43" fontId="241" fillId="0" borderId="0" xfId="0" applyNumberFormat="1" applyFont="1"/>
    <xf numFmtId="0" fontId="244" fillId="0" borderId="0" xfId="0" applyFont="1"/>
    <xf numFmtId="43" fontId="245" fillId="0" borderId="0" xfId="0" applyNumberFormat="1" applyFont="1"/>
    <xf numFmtId="1" fontId="241" fillId="0" borderId="0" xfId="0" applyNumberFormat="1" applyFont="1"/>
    <xf numFmtId="166" fontId="242" fillId="0" borderId="0" xfId="0" applyNumberFormat="1" applyFont="1"/>
    <xf numFmtId="0" fontId="0" fillId="0" borderId="3" xfId="0" applyBorder="1"/>
    <xf numFmtId="0" fontId="242" fillId="0" borderId="3" xfId="0" applyFont="1" applyBorder="1"/>
    <xf numFmtId="0" fontId="241" fillId="0" borderId="3" xfId="0" applyFont="1" applyBorder="1"/>
    <xf numFmtId="43" fontId="241" fillId="0" borderId="3" xfId="0" applyNumberFormat="1" applyFont="1" applyBorder="1"/>
    <xf numFmtId="0" fontId="251" fillId="3" borderId="3" xfId="3" applyFont="1" applyBorder="1"/>
    <xf numFmtId="0" fontId="0" fillId="0" borderId="2" xfId="0" applyBorder="1"/>
    <xf numFmtId="0" fontId="251" fillId="3" borderId="0" xfId="3" applyFont="1"/>
    <xf numFmtId="43" fontId="251" fillId="3" borderId="0" xfId="3" applyNumberFormat="1" applyFont="1"/>
    <xf numFmtId="0" fontId="251" fillId="3" borderId="0" xfId="3" applyFont="1" applyAlignment="1"/>
    <xf numFmtId="43" fontId="252" fillId="4" borderId="4" xfId="4" applyNumberFormat="1"/>
    <xf numFmtId="166" fontId="252" fillId="4" borderId="4" xfId="4" applyNumberFormat="1"/>
    <xf numFmtId="0" fontId="252" fillId="4" borderId="4" xfId="4" applyAlignment="1"/>
    <xf numFmtId="1" fontId="251" fillId="3" borderId="1" xfId="3" applyNumberFormat="1" applyFont="1" applyBorder="1"/>
    <xf numFmtId="0" fontId="252" fillId="4" borderId="4" xfId="4"/>
    <xf numFmtId="1" fontId="251" fillId="3" borderId="4" xfId="3" applyNumberFormat="1" applyFont="1" applyBorder="1" applyAlignment="1">
      <alignment horizontal="center"/>
    </xf>
    <xf numFmtId="0" fontId="251" fillId="3" borderId="4" xfId="3" applyFont="1" applyBorder="1" applyAlignment="1">
      <alignment horizontal="center"/>
    </xf>
    <xf numFmtId="0" fontId="251" fillId="3" borderId="4" xfId="3" applyFont="1" applyBorder="1"/>
    <xf numFmtId="0" fontId="254" fillId="6" borderId="4" xfId="4" applyFont="1" applyFill="1" applyAlignment="1"/>
    <xf numFmtId="43" fontId="254" fillId="6" borderId="4" xfId="4" applyNumberFormat="1" applyFont="1" applyFill="1"/>
    <xf numFmtId="166" fontId="254" fillId="6" borderId="4" xfId="4" applyNumberFormat="1" applyFont="1" applyFill="1"/>
    <xf numFmtId="0" fontId="254" fillId="6" borderId="4" xfId="4" applyFont="1" applyFill="1"/>
    <xf numFmtId="43" fontId="252" fillId="4" borderId="4" xfId="1" applyFont="1" applyFill="1" applyBorder="1"/>
    <xf numFmtId="43" fontId="254" fillId="6" borderId="4" xfId="1" applyFont="1" applyFill="1" applyBorder="1"/>
    <xf numFmtId="43" fontId="251" fillId="3" borderId="3" xfId="3" applyNumberFormat="1" applyFont="1" applyBorder="1"/>
    <xf numFmtId="0" fontId="252" fillId="4" borderId="4" xfId="4" applyNumberFormat="1"/>
    <xf numFmtId="14" fontId="254" fillId="5" borderId="4" xfId="4" applyNumberFormat="1" applyFont="1" applyFill="1"/>
    <xf numFmtId="43" fontId="254" fillId="5" borderId="4" xfId="4" applyNumberFormat="1" applyFont="1" applyFill="1"/>
    <xf numFmtId="0" fontId="254" fillId="5" borderId="4" xfId="4" applyNumberFormat="1" applyFont="1" applyFill="1"/>
    <xf numFmtId="0" fontId="254" fillId="5" borderId="4" xfId="4" applyFont="1" applyFill="1"/>
    <xf numFmtId="43" fontId="252" fillId="4" borderId="8" xfId="4" applyNumberFormat="1" applyBorder="1"/>
    <xf numFmtId="14" fontId="0" fillId="0" borderId="3" xfId="0" applyNumberFormat="1" applyBorder="1"/>
    <xf numFmtId="43" fontId="242" fillId="0" borderId="3" xfId="0" applyNumberFormat="1" applyFont="1" applyBorder="1"/>
    <xf numFmtId="14" fontId="242" fillId="2" borderId="3" xfId="0" applyNumberFormat="1" applyFont="1" applyFill="1" applyBorder="1" applyAlignment="1">
      <alignment vertical="top"/>
    </xf>
    <xf numFmtId="10" fontId="242" fillId="0" borderId="3" xfId="0" applyNumberFormat="1" applyFont="1" applyBorder="1"/>
    <xf numFmtId="43" fontId="252" fillId="4" borderId="4" xfId="4" applyNumberFormat="1" applyAlignment="1"/>
    <xf numFmtId="0" fontId="251" fillId="3" borderId="3" xfId="3" applyNumberFormat="1" applyFont="1" applyBorder="1"/>
    <xf numFmtId="14" fontId="251" fillId="3" borderId="0" xfId="3" applyNumberFormat="1" applyFont="1" applyAlignment="1"/>
    <xf numFmtId="0" fontId="253" fillId="3" borderId="0" xfId="3" applyFont="1" applyAlignment="1"/>
    <xf numFmtId="43" fontId="252" fillId="4" borderId="4" xfId="1" applyFont="1" applyFill="1" applyBorder="1" applyAlignment="1"/>
    <xf numFmtId="43" fontId="254" fillId="5" borderId="4" xfId="1" applyFont="1" applyFill="1" applyBorder="1"/>
    <xf numFmtId="0" fontId="252" fillId="8" borderId="4" xfId="4" applyFill="1" applyAlignment="1"/>
    <xf numFmtId="0" fontId="251" fillId="3" borderId="2" xfId="3" applyFont="1" applyBorder="1"/>
    <xf numFmtId="0" fontId="0" fillId="9" borderId="3" xfId="0" applyFill="1" applyBorder="1"/>
    <xf numFmtId="0" fontId="242" fillId="9" borderId="3" xfId="0" applyFont="1" applyFill="1" applyBorder="1"/>
    <xf numFmtId="0" fontId="252" fillId="5" borderId="3" xfId="4" applyFill="1" applyBorder="1" applyAlignment="1"/>
    <xf numFmtId="0" fontId="253" fillId="7" borderId="4" xfId="4" applyFont="1" applyFill="1" applyAlignment="1"/>
    <xf numFmtId="43" fontId="241" fillId="0" borderId="3" xfId="1" applyFont="1" applyBorder="1"/>
    <xf numFmtId="10" fontId="252" fillId="4" borderId="4" xfId="4" applyNumberFormat="1"/>
    <xf numFmtId="0" fontId="251" fillId="10" borderId="2" xfId="0" applyFont="1" applyFill="1" applyBorder="1"/>
    <xf numFmtId="10" fontId="252" fillId="4" borderId="4" xfId="2" applyNumberFormat="1" applyFont="1" applyFill="1" applyBorder="1"/>
    <xf numFmtId="0" fontId="0" fillId="7" borderId="0" xfId="0" applyFill="1"/>
    <xf numFmtId="0" fontId="253" fillId="9" borderId="3" xfId="0" applyFont="1" applyFill="1" applyBorder="1"/>
    <xf numFmtId="43" fontId="0" fillId="0" borderId="3" xfId="1" applyFont="1" applyBorder="1" applyAlignment="1"/>
    <xf numFmtId="9" fontId="242" fillId="0" borderId="3" xfId="2" applyFont="1" applyBorder="1"/>
    <xf numFmtId="43" fontId="242" fillId="0" borderId="3" xfId="1" applyFont="1" applyBorder="1"/>
    <xf numFmtId="14" fontId="242" fillId="0" borderId="3" xfId="0" applyNumberFormat="1" applyFont="1" applyBorder="1" applyAlignment="1">
      <alignment vertical="top"/>
    </xf>
    <xf numFmtId="0" fontId="242" fillId="0" borderId="3" xfId="0" applyFont="1" applyBorder="1" applyAlignment="1">
      <alignment vertical="top"/>
    </xf>
    <xf numFmtId="43" fontId="252" fillId="0" borderId="4" xfId="4" applyNumberFormat="1" applyFill="1"/>
    <xf numFmtId="43" fontId="252" fillId="5" borderId="3" xfId="1" applyFont="1" applyFill="1" applyBorder="1" applyAlignment="1"/>
    <xf numFmtId="0" fontId="251" fillId="3" borderId="3" xfId="3" applyFont="1" applyBorder="1" applyAlignment="1"/>
    <xf numFmtId="14" fontId="251" fillId="3" borderId="3" xfId="3" applyNumberFormat="1" applyFont="1" applyBorder="1" applyAlignment="1"/>
    <xf numFmtId="43" fontId="252" fillId="4" borderId="3" xfId="4" applyNumberFormat="1" applyBorder="1" applyAlignment="1"/>
    <xf numFmtId="0" fontId="252" fillId="4" borderId="3" xfId="1" applyNumberFormat="1" applyFont="1" applyFill="1" applyBorder="1" applyAlignment="1"/>
    <xf numFmtId="0" fontId="253" fillId="3" borderId="3" xfId="3" applyFont="1" applyBorder="1" applyAlignment="1"/>
    <xf numFmtId="43" fontId="252" fillId="4" borderId="3" xfId="1" applyFont="1" applyFill="1" applyBorder="1" applyAlignment="1"/>
    <xf numFmtId="0" fontId="251" fillId="3" borderId="3" xfId="3" applyFont="1" applyBorder="1" applyAlignment="1">
      <alignment horizontal="center"/>
    </xf>
    <xf numFmtId="0" fontId="252" fillId="4" borderId="3" xfId="4" applyBorder="1" applyAlignment="1"/>
    <xf numFmtId="0" fontId="252" fillId="4" borderId="3" xfId="4" applyBorder="1" applyAlignment="1">
      <alignment horizontal="center"/>
    </xf>
    <xf numFmtId="4" fontId="252" fillId="4" borderId="3" xfId="4" applyNumberFormat="1" applyBorder="1"/>
    <xf numFmtId="0" fontId="252" fillId="11" borderId="3" xfId="4" applyFill="1" applyBorder="1" applyAlignment="1"/>
    <xf numFmtId="0" fontId="252" fillId="11" borderId="3" xfId="4" applyFill="1" applyBorder="1" applyAlignment="1">
      <alignment horizontal="center"/>
    </xf>
    <xf numFmtId="4" fontId="252" fillId="11" borderId="3" xfId="4" applyNumberFormat="1" applyFill="1" applyBorder="1"/>
    <xf numFmtId="0" fontId="251" fillId="7" borderId="3" xfId="0" applyFont="1" applyFill="1" applyBorder="1"/>
    <xf numFmtId="0" fontId="251" fillId="7" borderId="3" xfId="4" applyFont="1" applyFill="1" applyBorder="1"/>
    <xf numFmtId="43" fontId="251" fillId="7" borderId="3" xfId="4" applyNumberFormat="1" applyFont="1" applyFill="1" applyBorder="1" applyAlignment="1"/>
    <xf numFmtId="0" fontId="251" fillId="7" borderId="3" xfId="4" applyFont="1" applyFill="1" applyBorder="1" applyAlignment="1"/>
    <xf numFmtId="0" fontId="252" fillId="4" borderId="3" xfId="4" applyNumberFormat="1" applyBorder="1" applyAlignment="1"/>
    <xf numFmtId="0" fontId="260" fillId="8" borderId="3" xfId="4" applyFont="1" applyFill="1" applyBorder="1" applyAlignment="1"/>
    <xf numFmtId="43" fontId="260" fillId="8" borderId="3" xfId="1" applyFont="1" applyFill="1" applyBorder="1" applyAlignment="1"/>
    <xf numFmtId="0" fontId="250" fillId="0" borderId="3" xfId="0" applyFont="1" applyBorder="1"/>
    <xf numFmtId="43" fontId="252" fillId="4" borderId="3" xfId="1" applyFont="1" applyFill="1" applyBorder="1" applyAlignment="1">
      <alignment horizontal="center"/>
    </xf>
    <xf numFmtId="43" fontId="252" fillId="11" borderId="3" xfId="1" applyFont="1" applyFill="1" applyBorder="1" applyAlignment="1">
      <alignment horizontal="center"/>
    </xf>
    <xf numFmtId="0" fontId="252" fillId="4" borderId="3" xfId="4" applyNumberFormat="1" applyBorder="1"/>
    <xf numFmtId="0" fontId="252" fillId="11" borderId="3" xfId="4" applyNumberFormat="1" applyFill="1" applyBorder="1"/>
    <xf numFmtId="43" fontId="252" fillId="8" borderId="3" xfId="1" applyFont="1" applyFill="1" applyBorder="1" applyAlignment="1"/>
    <xf numFmtId="0" fontId="252" fillId="8" borderId="3" xfId="4" applyFill="1" applyBorder="1" applyAlignment="1"/>
    <xf numFmtId="0" fontId="211" fillId="0" borderId="3" xfId="0" applyFont="1" applyBorder="1"/>
    <xf numFmtId="10" fontId="252" fillId="4" borderId="3" xfId="2" applyNumberFormat="1" applyFont="1" applyFill="1" applyBorder="1" applyAlignment="1"/>
    <xf numFmtId="0" fontId="273" fillId="0" borderId="3" xfId="0" applyFont="1" applyBorder="1"/>
    <xf numFmtId="0" fontId="272" fillId="0" borderId="3" xfId="0" applyFont="1" applyBorder="1"/>
    <xf numFmtId="0" fontId="272" fillId="0" borderId="3" xfId="44" applyFont="1" applyBorder="1"/>
    <xf numFmtId="43" fontId="273" fillId="0" borderId="3" xfId="0" applyNumberFormat="1" applyFont="1" applyBorder="1"/>
    <xf numFmtId="14" fontId="273" fillId="0" borderId="3" xfId="0" applyNumberFormat="1" applyFont="1" applyBorder="1" applyAlignment="1">
      <alignment vertical="top"/>
    </xf>
    <xf numFmtId="0" fontId="273" fillId="0" borderId="3" xfId="0" applyFont="1" applyBorder="1" applyAlignment="1">
      <alignment vertical="top"/>
    </xf>
    <xf numFmtId="10" fontId="273" fillId="0" borderId="3" xfId="0" applyNumberFormat="1" applyFont="1" applyBorder="1"/>
    <xf numFmtId="43" fontId="273" fillId="0" borderId="3" xfId="1" applyFont="1" applyFill="1" applyBorder="1"/>
    <xf numFmtId="9" fontId="273" fillId="0" borderId="3" xfId="2" applyFont="1" applyFill="1" applyBorder="1"/>
    <xf numFmtId="0" fontId="274" fillId="0" borderId="3" xfId="0" applyFont="1" applyBorder="1"/>
    <xf numFmtId="43" fontId="272" fillId="0" borderId="3" xfId="45" applyFont="1" applyFill="1" applyBorder="1"/>
    <xf numFmtId="3" fontId="272" fillId="0" borderId="3" xfId="0" applyNumberFormat="1" applyFont="1" applyBorder="1"/>
    <xf numFmtId="0" fontId="272" fillId="0" borderId="3" xfId="71" applyFont="1" applyBorder="1"/>
    <xf numFmtId="3" fontId="272" fillId="0" borderId="3" xfId="73" applyNumberFormat="1" applyFont="1" applyBorder="1"/>
    <xf numFmtId="4" fontId="272" fillId="0" borderId="2" xfId="71" applyNumberFormat="1" applyFont="1"/>
    <xf numFmtId="10" fontId="272" fillId="0" borderId="3" xfId="2" applyNumberFormat="1" applyFont="1" applyFill="1" applyBorder="1" applyAlignment="1"/>
    <xf numFmtId="0" fontId="251" fillId="7" borderId="3" xfId="0" applyFont="1" applyFill="1" applyBorder="1" applyAlignment="1">
      <alignment horizontal="center"/>
    </xf>
    <xf numFmtId="0" fontId="253" fillId="9" borderId="4" xfId="4" applyFont="1" applyFill="1"/>
    <xf numFmtId="0" fontId="252" fillId="8" borderId="4" xfId="4" applyFill="1"/>
    <xf numFmtId="43" fontId="252" fillId="8" borderId="4" xfId="1" applyFont="1" applyFill="1" applyBorder="1"/>
    <xf numFmtId="43" fontId="0" fillId="0" borderId="3" xfId="1" applyFont="1" applyBorder="1"/>
    <xf numFmtId="10" fontId="0" fillId="0" borderId="3" xfId="2" applyNumberFormat="1" applyFont="1" applyBorder="1"/>
    <xf numFmtId="43" fontId="0" fillId="8" borderId="3" xfId="1" applyFont="1" applyFill="1" applyBorder="1"/>
    <xf numFmtId="0" fontId="252" fillId="4" borderId="4" xfId="1" applyNumberFormat="1" applyFont="1" applyFill="1" applyBorder="1"/>
    <xf numFmtId="0" fontId="0" fillId="0" borderId="11" xfId="0" applyBorder="1"/>
    <xf numFmtId="0" fontId="0" fillId="0" borderId="12" xfId="0" applyBorder="1"/>
    <xf numFmtId="0" fontId="252" fillId="5" borderId="3" xfId="4" applyNumberFormat="1" applyFill="1" applyBorder="1" applyAlignment="1"/>
    <xf numFmtId="10" fontId="252" fillId="5" borderId="3" xfId="2" applyNumberFormat="1" applyFont="1" applyFill="1" applyBorder="1" applyAlignment="1"/>
    <xf numFmtId="0" fontId="220" fillId="0" borderId="3" xfId="0" applyFont="1" applyBorder="1"/>
    <xf numFmtId="0" fontId="252" fillId="4" borderId="3" xfId="4" applyBorder="1"/>
    <xf numFmtId="43" fontId="252" fillId="4" borderId="3" xfId="4" applyNumberFormat="1" applyBorder="1"/>
    <xf numFmtId="0" fontId="244" fillId="0" borderId="3" xfId="0" applyFont="1" applyBorder="1"/>
    <xf numFmtId="0" fontId="254" fillId="6" borderId="3" xfId="4" applyFont="1" applyFill="1" applyBorder="1" applyAlignment="1"/>
    <xf numFmtId="0" fontId="254" fillId="6" borderId="3" xfId="4" applyFont="1" applyFill="1" applyBorder="1" applyAlignment="1">
      <alignment horizontal="center"/>
    </xf>
    <xf numFmtId="4" fontId="254" fillId="6" borderId="3" xfId="4" applyNumberFormat="1" applyFont="1" applyFill="1" applyBorder="1"/>
    <xf numFmtId="43" fontId="245" fillId="0" borderId="3" xfId="0" applyNumberFormat="1" applyFont="1" applyBorder="1"/>
    <xf numFmtId="0" fontId="254" fillId="6" borderId="3" xfId="4" applyFont="1" applyFill="1" applyBorder="1"/>
    <xf numFmtId="43" fontId="254" fillId="6" borderId="3" xfId="4" applyNumberFormat="1" applyFont="1" applyFill="1" applyBorder="1"/>
    <xf numFmtId="43" fontId="251" fillId="7" borderId="3" xfId="4" applyNumberFormat="1" applyFont="1" applyFill="1" applyBorder="1"/>
    <xf numFmtId="1" fontId="251" fillId="3" borderId="3" xfId="3" applyNumberFormat="1" applyFont="1" applyBorder="1" applyAlignment="1">
      <alignment horizontal="center"/>
    </xf>
    <xf numFmtId="0" fontId="251" fillId="10" borderId="3" xfId="0" applyFont="1" applyFill="1" applyBorder="1"/>
    <xf numFmtId="1" fontId="252" fillId="4" borderId="3" xfId="4" applyNumberFormat="1" applyBorder="1"/>
    <xf numFmtId="10" fontId="252" fillId="4" borderId="3" xfId="2" applyNumberFormat="1" applyFont="1" applyFill="1" applyBorder="1"/>
    <xf numFmtId="166" fontId="254" fillId="6" borderId="3" xfId="4" applyNumberFormat="1" applyFont="1" applyFill="1" applyBorder="1"/>
    <xf numFmtId="10" fontId="254" fillId="6" borderId="3" xfId="2" applyNumberFormat="1" applyFont="1" applyFill="1" applyBorder="1"/>
    <xf numFmtId="0" fontId="252" fillId="8" borderId="3" xfId="4" applyNumberFormat="1" applyFill="1" applyBorder="1"/>
    <xf numFmtId="0" fontId="252" fillId="8" borderId="3" xfId="4" applyNumberFormat="1" applyFill="1" applyBorder="1" applyAlignment="1"/>
    <xf numFmtId="0" fontId="254" fillId="6" borderId="4" xfId="4" applyNumberFormat="1" applyFont="1" applyFill="1"/>
    <xf numFmtId="14" fontId="276" fillId="0" borderId="3" xfId="0" applyNumberFormat="1" applyFont="1" applyBorder="1"/>
    <xf numFmtId="167" fontId="251" fillId="3" borderId="3" xfId="3" applyNumberFormat="1" applyFont="1" applyBorder="1"/>
    <xf numFmtId="14" fontId="277" fillId="0" borderId="3" xfId="0" applyNumberFormat="1" applyFont="1" applyBorder="1" applyAlignment="1">
      <alignment vertical="top"/>
    </xf>
    <xf numFmtId="0" fontId="243" fillId="0" borderId="3" xfId="0" applyFont="1" applyBorder="1" applyAlignment="1">
      <alignment vertical="top"/>
    </xf>
    <xf numFmtId="14" fontId="242" fillId="2" borderId="3" xfId="0" applyNumberFormat="1" applyFont="1" applyFill="1" applyBorder="1" applyAlignment="1">
      <alignment horizontal="left"/>
    </xf>
    <xf numFmtId="14" fontId="273" fillId="0" borderId="3" xfId="0" applyNumberFormat="1" applyFont="1" applyBorder="1" applyAlignment="1">
      <alignment horizontal="left"/>
    </xf>
    <xf numFmtId="0" fontId="251" fillId="7" borderId="12" xfId="0" applyFont="1" applyFill="1" applyBorder="1"/>
    <xf numFmtId="0" fontId="251" fillId="7" borderId="10" xfId="0" applyFont="1" applyFill="1" applyBorder="1"/>
    <xf numFmtId="43" fontId="252" fillId="4" borderId="10" xfId="2" applyNumberFormat="1" applyFont="1" applyFill="1" applyBorder="1" applyAlignment="1"/>
    <xf numFmtId="0" fontId="0" fillId="0" borderId="10" xfId="0" applyBorder="1"/>
    <xf numFmtId="10" fontId="0" fillId="0" borderId="12" xfId="2" applyNumberFormat="1" applyFont="1" applyBorder="1"/>
    <xf numFmtId="10" fontId="252" fillId="4" borderId="12" xfId="2" applyNumberFormat="1" applyFont="1" applyFill="1" applyBorder="1" applyAlignment="1"/>
    <xf numFmtId="10" fontId="252" fillId="8" borderId="12" xfId="2" applyNumberFormat="1" applyFont="1" applyFill="1" applyBorder="1" applyAlignment="1"/>
    <xf numFmtId="0" fontId="251" fillId="7" borderId="12" xfId="4" applyFont="1" applyFill="1" applyBorder="1" applyAlignment="1"/>
    <xf numFmtId="43" fontId="252" fillId="4" borderId="12" xfId="1" applyFont="1" applyFill="1" applyBorder="1" applyAlignment="1"/>
    <xf numFmtId="43" fontId="252" fillId="8" borderId="12" xfId="1" applyFont="1" applyFill="1" applyBorder="1" applyAlignment="1"/>
    <xf numFmtId="43" fontId="252" fillId="8" borderId="3" xfId="1" applyFont="1" applyFill="1" applyBorder="1"/>
    <xf numFmtId="0" fontId="252" fillId="13" borderId="3" xfId="4" applyFill="1" applyBorder="1" applyAlignment="1">
      <alignment horizontal="center"/>
    </xf>
    <xf numFmtId="0" fontId="241" fillId="13" borderId="3" xfId="0" applyFont="1" applyFill="1" applyBorder="1" applyAlignment="1">
      <alignment horizontal="center"/>
    </xf>
    <xf numFmtId="43" fontId="252" fillId="4" borderId="3" xfId="1" applyFont="1" applyFill="1" applyBorder="1"/>
    <xf numFmtId="43" fontId="251" fillId="7" borderId="3" xfId="1" applyFont="1" applyFill="1" applyBorder="1"/>
    <xf numFmtId="14" fontId="277" fillId="0" borderId="3" xfId="0" applyNumberFormat="1" applyFont="1" applyBorder="1"/>
    <xf numFmtId="14" fontId="243" fillId="0" borderId="3" xfId="0" applyNumberFormat="1" applyFont="1" applyBorder="1"/>
    <xf numFmtId="0" fontId="252" fillId="4" borderId="4" xfId="4" applyAlignment="1">
      <alignment horizontal="center"/>
    </xf>
    <xf numFmtId="10" fontId="251" fillId="3" borderId="3" xfId="2" applyNumberFormat="1" applyFont="1" applyFill="1" applyBorder="1" applyAlignment="1">
      <alignment horizontal="left"/>
    </xf>
    <xf numFmtId="10" fontId="252" fillId="4" borderId="4" xfId="2" applyNumberFormat="1" applyFont="1" applyFill="1" applyBorder="1" applyAlignment="1">
      <alignment horizontal="left"/>
    </xf>
    <xf numFmtId="10" fontId="252" fillId="11" borderId="3" xfId="2" applyNumberFormat="1" applyFont="1" applyFill="1" applyBorder="1" applyAlignment="1">
      <alignment horizontal="left"/>
    </xf>
    <xf numFmtId="0" fontId="243" fillId="0" borderId="3" xfId="0" applyFont="1" applyBorder="1"/>
    <xf numFmtId="0" fontId="201" fillId="0" borderId="3" xfId="0" applyFont="1" applyBorder="1"/>
    <xf numFmtId="0" fontId="277" fillId="0" borderId="3" xfId="0" applyFont="1" applyBorder="1"/>
    <xf numFmtId="0" fontId="280" fillId="0" borderId="3" xfId="0" applyFont="1" applyBorder="1"/>
    <xf numFmtId="43" fontId="277" fillId="0" borderId="3" xfId="1" applyFont="1" applyFill="1" applyBorder="1"/>
    <xf numFmtId="43" fontId="277" fillId="0" borderId="3" xfId="1" applyFont="1" applyFill="1" applyBorder="1" applyAlignment="1">
      <alignment horizontal="left"/>
    </xf>
    <xf numFmtId="10" fontId="277" fillId="0" borderId="3" xfId="2" applyNumberFormat="1" applyFont="1" applyFill="1" applyBorder="1"/>
    <xf numFmtId="43" fontId="277" fillId="0" borderId="3" xfId="0" applyNumberFormat="1" applyFont="1" applyBorder="1"/>
    <xf numFmtId="9" fontId="277" fillId="0" borderId="3" xfId="2" applyFont="1" applyFill="1" applyBorder="1"/>
    <xf numFmtId="0" fontId="276" fillId="0" borderId="3" xfId="0" applyFont="1" applyBorder="1"/>
    <xf numFmtId="43" fontId="243" fillId="0" borderId="3" xfId="1" applyFont="1" applyFill="1" applyBorder="1"/>
    <xf numFmtId="43" fontId="243" fillId="0" borderId="3" xfId="1" applyFont="1" applyFill="1" applyBorder="1" applyAlignment="1">
      <alignment horizontal="left"/>
    </xf>
    <xf numFmtId="10" fontId="243" fillId="0" borderId="3" xfId="2" applyNumberFormat="1" applyFont="1" applyFill="1" applyBorder="1"/>
    <xf numFmtId="43" fontId="243" fillId="0" borderId="3" xfId="0" applyNumberFormat="1" applyFont="1" applyBorder="1"/>
    <xf numFmtId="9" fontId="243" fillId="0" borderId="3" xfId="2" applyFont="1" applyFill="1" applyBorder="1"/>
    <xf numFmtId="43" fontId="276" fillId="0" borderId="3" xfId="1" applyFont="1" applyFill="1" applyBorder="1"/>
    <xf numFmtId="43" fontId="276" fillId="0" borderId="3" xfId="1" applyFont="1" applyFill="1" applyBorder="1" applyAlignment="1">
      <alignment horizontal="left"/>
    </xf>
    <xf numFmtId="10" fontId="276" fillId="0" borderId="3" xfId="2" applyNumberFormat="1" applyFont="1" applyFill="1" applyBorder="1" applyAlignment="1"/>
    <xf numFmtId="43" fontId="276" fillId="0" borderId="3" xfId="1" applyFont="1" applyFill="1" applyBorder="1" applyAlignment="1"/>
    <xf numFmtId="9" fontId="276" fillId="0" borderId="3" xfId="2" applyFont="1" applyFill="1" applyBorder="1" applyAlignment="1"/>
    <xf numFmtId="0" fontId="252" fillId="4" borderId="18" xfId="4" applyBorder="1"/>
    <xf numFmtId="10" fontId="243" fillId="0" borderId="3" xfId="2" applyNumberFormat="1" applyFont="1" applyFill="1" applyBorder="1" applyAlignment="1">
      <alignment horizontal="left"/>
    </xf>
    <xf numFmtId="10" fontId="277" fillId="0" borderId="3" xfId="2" applyNumberFormat="1" applyFont="1" applyFill="1" applyBorder="1" applyAlignment="1">
      <alignment horizontal="left"/>
    </xf>
    <xf numFmtId="10" fontId="276" fillId="0" borderId="3" xfId="2" applyNumberFormat="1" applyFont="1" applyFill="1" applyBorder="1" applyAlignment="1">
      <alignment horizontal="left"/>
    </xf>
    <xf numFmtId="0" fontId="277" fillId="0" borderId="3" xfId="0" applyFont="1" applyBorder="1" applyAlignment="1">
      <alignment horizontal="left"/>
    </xf>
    <xf numFmtId="0" fontId="243" fillId="0" borderId="3" xfId="0" applyFont="1" applyBorder="1" applyAlignment="1">
      <alignment horizontal="left"/>
    </xf>
    <xf numFmtId="0" fontId="276" fillId="0" borderId="3" xfId="0" applyFont="1" applyBorder="1" applyAlignment="1">
      <alignment horizontal="left"/>
    </xf>
    <xf numFmtId="0" fontId="249" fillId="0" borderId="3" xfId="0" applyFont="1" applyBorder="1"/>
    <xf numFmtId="43" fontId="251" fillId="7" borderId="3" xfId="4" applyNumberFormat="1" applyFont="1" applyFill="1" applyBorder="1" applyAlignment="1">
      <alignment wrapText="1"/>
    </xf>
    <xf numFmtId="43" fontId="252" fillId="4" borderId="4" xfId="4" applyNumberFormat="1" applyAlignment="1">
      <alignment wrapText="1"/>
    </xf>
    <xf numFmtId="14" fontId="251" fillId="7" borderId="3" xfId="4" applyNumberFormat="1" applyFont="1" applyFill="1" applyBorder="1" applyAlignment="1">
      <alignment wrapText="1"/>
    </xf>
    <xf numFmtId="10" fontId="260" fillId="8" borderId="3" xfId="2" applyNumberFormat="1" applyFont="1" applyFill="1" applyBorder="1" applyAlignment="1"/>
    <xf numFmtId="43" fontId="260" fillId="8" borderId="3" xfId="2" applyNumberFormat="1" applyFont="1" applyFill="1" applyBorder="1" applyAlignment="1"/>
    <xf numFmtId="0" fontId="252" fillId="4" borderId="7" xfId="4" applyBorder="1"/>
    <xf numFmtId="0" fontId="252" fillId="4" borderId="8" xfId="4" applyBorder="1"/>
    <xf numFmtId="43" fontId="252" fillId="4" borderId="18" xfId="1" applyFont="1" applyFill="1" applyBorder="1"/>
    <xf numFmtId="164" fontId="252" fillId="4" borderId="3" xfId="4" applyNumberFormat="1" applyBorder="1"/>
    <xf numFmtId="10" fontId="252" fillId="4" borderId="21" xfId="2" applyNumberFormat="1" applyFont="1" applyFill="1" applyBorder="1"/>
    <xf numFmtId="43" fontId="252" fillId="4" borderId="22" xfId="1" applyFont="1" applyFill="1" applyBorder="1"/>
    <xf numFmtId="10" fontId="252" fillId="8" borderId="3" xfId="2" applyNumberFormat="1" applyFont="1" applyFill="1" applyBorder="1"/>
    <xf numFmtId="43" fontId="252" fillId="4" borderId="7" xfId="1" applyFont="1" applyFill="1" applyBorder="1"/>
    <xf numFmtId="164" fontId="252" fillId="4" borderId="4" xfId="4" applyNumberFormat="1"/>
    <xf numFmtId="43" fontId="251" fillId="7" borderId="3" xfId="1" applyFont="1" applyFill="1" applyBorder="1" applyAlignment="1">
      <alignment wrapText="1"/>
    </xf>
    <xf numFmtId="165" fontId="277" fillId="0" borderId="3" xfId="1" applyNumberFormat="1" applyFont="1" applyFill="1" applyBorder="1" applyAlignment="1">
      <alignment horizontal="right"/>
    </xf>
    <xf numFmtId="165" fontId="243" fillId="0" borderId="3" xfId="1" applyNumberFormat="1" applyFont="1" applyFill="1" applyBorder="1" applyAlignment="1">
      <alignment horizontal="right"/>
    </xf>
    <xf numFmtId="165" fontId="276" fillId="0" borderId="3" xfId="1" applyNumberFormat="1" applyFont="1" applyFill="1" applyBorder="1" applyAlignment="1">
      <alignment horizontal="right"/>
    </xf>
    <xf numFmtId="0" fontId="196" fillId="0" borderId="3" xfId="0" applyFont="1" applyBorder="1"/>
    <xf numFmtId="0" fontId="283" fillId="0" borderId="3" xfId="0" applyFont="1" applyBorder="1"/>
    <xf numFmtId="0" fontId="260" fillId="4" borderId="4" xfId="4" applyFont="1" applyAlignment="1"/>
    <xf numFmtId="43" fontId="260" fillId="4" borderId="3" xfId="1" applyFont="1" applyFill="1" applyBorder="1" applyAlignment="1"/>
    <xf numFmtId="10" fontId="260" fillId="4" borderId="10" xfId="2" applyNumberFormat="1" applyFont="1" applyFill="1" applyBorder="1" applyAlignment="1"/>
    <xf numFmtId="0" fontId="283" fillId="0" borderId="10" xfId="0" applyFont="1" applyBorder="1"/>
    <xf numFmtId="43" fontId="283" fillId="0" borderId="3" xfId="1" applyFont="1" applyBorder="1"/>
    <xf numFmtId="43" fontId="283" fillId="0" borderId="12" xfId="1" applyFont="1" applyBorder="1"/>
    <xf numFmtId="10" fontId="283" fillId="0" borderId="3" xfId="2" applyNumberFormat="1" applyFont="1" applyBorder="1"/>
    <xf numFmtId="43" fontId="283" fillId="8" borderId="3" xfId="1" applyFont="1" applyFill="1" applyBorder="1"/>
    <xf numFmtId="43" fontId="283" fillId="8" borderId="12" xfId="1" applyFont="1" applyFill="1" applyBorder="1"/>
    <xf numFmtId="10" fontId="283" fillId="8" borderId="3" xfId="2" applyNumberFormat="1" applyFont="1" applyFill="1" applyBorder="1"/>
    <xf numFmtId="0" fontId="283" fillId="0" borderId="12" xfId="0" applyFont="1" applyBorder="1"/>
    <xf numFmtId="0" fontId="283" fillId="13" borderId="3" xfId="0" applyFont="1" applyFill="1" applyBorder="1"/>
    <xf numFmtId="0" fontId="284" fillId="13" borderId="3" xfId="0" applyFont="1" applyFill="1" applyBorder="1"/>
    <xf numFmtId="0" fontId="260" fillId="13" borderId="3" xfId="4" applyFont="1" applyFill="1" applyBorder="1" applyAlignment="1"/>
    <xf numFmtId="0" fontId="260" fillId="13" borderId="12" xfId="4" applyFont="1" applyFill="1" applyBorder="1" applyAlignment="1"/>
    <xf numFmtId="0" fontId="260" fillId="4" borderId="4" xfId="4" applyFont="1"/>
    <xf numFmtId="43" fontId="260" fillId="4" borderId="4" xfId="4" applyNumberFormat="1" applyFont="1"/>
    <xf numFmtId="0" fontId="283" fillId="11" borderId="10" xfId="0" applyFont="1" applyFill="1" applyBorder="1" applyAlignment="1">
      <alignment horizontal="center"/>
    </xf>
    <xf numFmtId="0" fontId="283" fillId="11" borderId="11" xfId="0" applyFont="1" applyFill="1" applyBorder="1" applyAlignment="1">
      <alignment horizontal="center"/>
    </xf>
    <xf numFmtId="0" fontId="284" fillId="13" borderId="10" xfId="0" applyFont="1" applyFill="1" applyBorder="1"/>
    <xf numFmtId="43" fontId="260" fillId="4" borderId="3" xfId="4" applyNumberFormat="1" applyFont="1" applyBorder="1" applyAlignment="1"/>
    <xf numFmtId="0" fontId="260" fillId="4" borderId="3" xfId="1" applyNumberFormat="1" applyFont="1" applyFill="1" applyBorder="1" applyAlignment="1"/>
    <xf numFmtId="0" fontId="260" fillId="4" borderId="10" xfId="1" applyNumberFormat="1" applyFont="1" applyFill="1" applyBorder="1" applyAlignment="1"/>
    <xf numFmtId="0" fontId="260" fillId="4" borderId="18" xfId="4" applyFont="1" applyBorder="1"/>
    <xf numFmtId="0" fontId="260" fillId="4" borderId="3" xfId="4" applyFont="1" applyBorder="1" applyAlignment="1"/>
    <xf numFmtId="0" fontId="260" fillId="8" borderId="4" xfId="4" applyFont="1" applyFill="1" applyAlignment="1"/>
    <xf numFmtId="0" fontId="260" fillId="8" borderId="3" xfId="1" applyNumberFormat="1" applyFont="1" applyFill="1" applyBorder="1" applyAlignment="1"/>
    <xf numFmtId="0" fontId="260" fillId="8" borderId="10" xfId="1" applyNumberFormat="1" applyFont="1" applyFill="1" applyBorder="1" applyAlignment="1"/>
    <xf numFmtId="14" fontId="251" fillId="7" borderId="3" xfId="4" applyNumberFormat="1" applyFont="1" applyFill="1" applyBorder="1" applyAlignment="1">
      <alignment vertical="center" wrapText="1"/>
    </xf>
    <xf numFmtId="43" fontId="251" fillId="7" borderId="3" xfId="1" applyFont="1" applyFill="1" applyBorder="1" applyAlignment="1">
      <alignment vertical="center" wrapText="1"/>
    </xf>
    <xf numFmtId="0" fontId="252" fillId="4" borderId="4" xfId="4" applyAlignment="1">
      <alignment vertical="center"/>
    </xf>
    <xf numFmtId="0" fontId="0" fillId="0" borderId="3" xfId="0" applyBorder="1" applyAlignment="1">
      <alignment vertical="center"/>
    </xf>
    <xf numFmtId="14" fontId="251" fillId="7" borderId="3" xfId="4" applyNumberFormat="1" applyFont="1" applyFill="1" applyBorder="1" applyAlignment="1">
      <alignment vertical="top" wrapText="1"/>
    </xf>
    <xf numFmtId="43" fontId="252" fillId="4" borderId="4" xfId="1" applyFont="1" applyFill="1" applyBorder="1" applyAlignment="1">
      <alignment horizontal="left"/>
    </xf>
    <xf numFmtId="43" fontId="252" fillId="11" borderId="3" xfId="1" applyFont="1" applyFill="1" applyBorder="1" applyAlignment="1">
      <alignment horizontal="left"/>
    </xf>
    <xf numFmtId="0" fontId="0" fillId="14" borderId="3" xfId="0" applyFill="1" applyBorder="1"/>
    <xf numFmtId="10" fontId="0" fillId="8" borderId="3" xfId="2" applyNumberFormat="1" applyFont="1" applyFill="1" applyBorder="1"/>
    <xf numFmtId="0" fontId="251" fillId="7" borderId="3" xfId="4" applyNumberFormat="1" applyFont="1" applyFill="1" applyBorder="1" applyAlignment="1">
      <alignment wrapText="1"/>
    </xf>
    <xf numFmtId="0" fontId="252" fillId="4" borderId="7" xfId="4" applyNumberFormat="1" applyBorder="1"/>
    <xf numFmtId="10" fontId="283" fillId="0" borderId="3" xfId="0" applyNumberFormat="1" applyFont="1" applyBorder="1"/>
    <xf numFmtId="0" fontId="285" fillId="0" borderId="3" xfId="0" applyFont="1" applyBorder="1"/>
    <xf numFmtId="10" fontId="285" fillId="0" borderId="3" xfId="2" applyNumberFormat="1" applyFont="1" applyBorder="1"/>
    <xf numFmtId="0" fontId="285" fillId="11" borderId="3" xfId="0" applyFont="1" applyFill="1" applyBorder="1" applyAlignment="1">
      <alignment horizontal="center"/>
    </xf>
    <xf numFmtId="0" fontId="286" fillId="13" borderId="3" xfId="0" applyFont="1" applyFill="1" applyBorder="1"/>
    <xf numFmtId="0" fontId="286" fillId="4" borderId="3" xfId="4" applyFont="1" applyBorder="1"/>
    <xf numFmtId="0" fontId="286" fillId="8" borderId="3" xfId="1" applyNumberFormat="1" applyFont="1" applyFill="1" applyBorder="1" applyAlignment="1"/>
    <xf numFmtId="0" fontId="283" fillId="13" borderId="12" xfId="0" applyFont="1" applyFill="1" applyBorder="1"/>
    <xf numFmtId="168" fontId="251" fillId="3" borderId="3" xfId="3" applyNumberFormat="1" applyFont="1" applyBorder="1" applyAlignment="1"/>
    <xf numFmtId="0" fontId="251" fillId="7" borderId="2" xfId="0" applyFont="1" applyFill="1" applyBorder="1" applyAlignment="1">
      <alignment horizontal="center"/>
    </xf>
    <xf numFmtId="43" fontId="252" fillId="11" borderId="2" xfId="1" applyFont="1" applyFill="1" applyBorder="1" applyAlignment="1">
      <alignment horizontal="left"/>
    </xf>
    <xf numFmtId="0" fontId="249" fillId="14" borderId="3" xfId="0" applyFont="1" applyFill="1" applyBorder="1"/>
    <xf numFmtId="10" fontId="252" fillId="8" borderId="3" xfId="2" applyNumberFormat="1" applyFont="1" applyFill="1" applyBorder="1" applyAlignment="1"/>
    <xf numFmtId="0" fontId="253" fillId="0" borderId="3" xfId="0" applyFont="1" applyBorder="1"/>
    <xf numFmtId="43" fontId="0" fillId="0" borderId="3" xfId="1" applyFont="1" applyFill="1" applyBorder="1"/>
    <xf numFmtId="43" fontId="277" fillId="0" borderId="3" xfId="1" applyFont="1" applyBorder="1"/>
    <xf numFmtId="43" fontId="276" fillId="0" borderId="3" xfId="1" applyFont="1" applyBorder="1"/>
    <xf numFmtId="43" fontId="0" fillId="8" borderId="12" xfId="1" applyFont="1" applyFill="1" applyBorder="1" applyAlignment="1">
      <alignment horizontal="center"/>
    </xf>
    <xf numFmtId="0" fontId="253" fillId="7" borderId="3" xfId="0" applyFont="1" applyFill="1" applyBorder="1" applyAlignment="1">
      <alignment vertical="center" wrapText="1"/>
    </xf>
    <xf numFmtId="169" fontId="253" fillId="7" borderId="3" xfId="0" applyNumberFormat="1" applyFont="1" applyFill="1" applyBorder="1" applyAlignment="1">
      <alignment vertical="center" wrapText="1"/>
    </xf>
    <xf numFmtId="14" fontId="253" fillId="7" borderId="3" xfId="0" applyNumberFormat="1" applyFont="1" applyFill="1" applyBorder="1" applyAlignment="1">
      <alignment vertical="center" wrapText="1"/>
    </xf>
    <xf numFmtId="43" fontId="0" fillId="8" borderId="3" xfId="2" applyNumberFormat="1" applyFont="1" applyFill="1" applyBorder="1"/>
    <xf numFmtId="0" fontId="251" fillId="7" borderId="3" xfId="0" applyFont="1" applyFill="1" applyBorder="1" applyAlignment="1">
      <alignment vertical="center" wrapText="1"/>
    </xf>
    <xf numFmtId="0" fontId="252" fillId="8" borderId="3" xfId="1" applyNumberFormat="1" applyFont="1" applyFill="1" applyBorder="1" applyAlignment="1"/>
    <xf numFmtId="0" fontId="0" fillId="0" borderId="3" xfId="1" applyNumberFormat="1" applyFont="1" applyBorder="1"/>
    <xf numFmtId="0" fontId="0" fillId="8" borderId="3" xfId="1" applyNumberFormat="1" applyFont="1" applyFill="1" applyBorder="1"/>
    <xf numFmtId="0" fontId="251" fillId="7" borderId="2" xfId="4" applyNumberFormat="1" applyFont="1" applyFill="1" applyBorder="1" applyAlignment="1">
      <alignment wrapText="1"/>
    </xf>
    <xf numFmtId="43" fontId="260" fillId="8" borderId="2" xfId="1" applyFont="1" applyFill="1" applyBorder="1" applyAlignment="1"/>
    <xf numFmtId="169" fontId="287" fillId="7" borderId="3" xfId="0" applyNumberFormat="1" applyFont="1" applyFill="1" applyBorder="1" applyAlignment="1">
      <alignment vertical="center" wrapText="1"/>
    </xf>
    <xf numFmtId="0" fontId="252" fillId="4" borderId="18" xfId="4" applyBorder="1" applyAlignment="1"/>
    <xf numFmtId="43" fontId="252" fillId="4" borderId="8" xfId="1" applyFont="1" applyFill="1" applyBorder="1" applyAlignment="1"/>
    <xf numFmtId="43" fontId="252" fillId="4" borderId="24" xfId="1" applyFont="1" applyFill="1" applyBorder="1" applyAlignment="1"/>
    <xf numFmtId="164" fontId="252" fillId="4" borderId="3" xfId="4" applyNumberFormat="1" applyBorder="1" applyAlignment="1"/>
    <xf numFmtId="164" fontId="252" fillId="5" borderId="3" xfId="4" applyNumberFormat="1" applyFill="1" applyBorder="1" applyAlignment="1"/>
    <xf numFmtId="0" fontId="253" fillId="9" borderId="25" xfId="4" applyFont="1" applyFill="1" applyBorder="1" applyAlignment="1">
      <alignment horizontal="center"/>
    </xf>
    <xf numFmtId="10" fontId="252" fillId="4" borderId="18" xfId="2" applyNumberFormat="1" applyFont="1" applyFill="1" applyBorder="1"/>
    <xf numFmtId="10" fontId="252" fillId="8" borderId="18" xfId="2" applyNumberFormat="1" applyFont="1" applyFill="1" applyBorder="1"/>
    <xf numFmtId="0" fontId="253" fillId="9" borderId="8" xfId="4" applyFont="1" applyFill="1" applyBorder="1"/>
    <xf numFmtId="0" fontId="253" fillId="9" borderId="18" xfId="4" applyFont="1" applyFill="1" applyBorder="1"/>
    <xf numFmtId="0" fontId="253" fillId="9" borderId="3" xfId="4" applyFont="1" applyFill="1" applyBorder="1" applyAlignment="1">
      <alignment horizontal="center"/>
    </xf>
    <xf numFmtId="0" fontId="253" fillId="9" borderId="3" xfId="4" applyFont="1" applyFill="1" applyBorder="1"/>
    <xf numFmtId="0" fontId="253" fillId="7" borderId="3" xfId="0" applyFont="1" applyFill="1" applyBorder="1" applyAlignment="1">
      <alignment vertical="top" wrapText="1"/>
    </xf>
    <xf numFmtId="0" fontId="253" fillId="7" borderId="12" xfId="0" applyFont="1" applyFill="1" applyBorder="1" applyAlignment="1">
      <alignment vertical="top" wrapText="1"/>
    </xf>
    <xf numFmtId="43" fontId="0" fillId="0" borderId="12" xfId="1" applyFont="1" applyBorder="1"/>
    <xf numFmtId="43" fontId="250" fillId="0" borderId="3" xfId="1" applyFont="1" applyBorder="1"/>
    <xf numFmtId="43" fontId="0" fillId="8" borderId="12" xfId="1" applyFont="1" applyFill="1" applyBorder="1"/>
    <xf numFmtId="0" fontId="251" fillId="7" borderId="10" xfId="0" applyFont="1" applyFill="1" applyBorder="1" applyAlignment="1">
      <alignment vertical="center" wrapText="1"/>
    </xf>
    <xf numFmtId="0" fontId="251" fillId="7" borderId="12" xfId="4" applyFont="1" applyFill="1" applyBorder="1" applyAlignment="1">
      <alignment vertical="center" wrapText="1"/>
    </xf>
    <xf numFmtId="0" fontId="252" fillId="4" borderId="24" xfId="4" applyBorder="1"/>
    <xf numFmtId="0" fontId="252" fillId="4" borderId="23" xfId="4" applyBorder="1"/>
    <xf numFmtId="0" fontId="252" fillId="4" borderId="7" xfId="1" applyNumberFormat="1" applyFont="1" applyFill="1" applyBorder="1"/>
    <xf numFmtId="43" fontId="252" fillId="4" borderId="8" xfId="1" applyFont="1" applyFill="1" applyBorder="1"/>
    <xf numFmtId="0" fontId="254" fillId="0" borderId="3" xfId="4" applyFont="1" applyFill="1" applyBorder="1"/>
    <xf numFmtId="43" fontId="254" fillId="0" borderId="3" xfId="4" applyNumberFormat="1" applyFont="1" applyFill="1" applyBorder="1"/>
    <xf numFmtId="166" fontId="254" fillId="0" borderId="3" xfId="4" applyNumberFormat="1" applyFont="1" applyFill="1" applyBorder="1"/>
    <xf numFmtId="10" fontId="254" fillId="0" borderId="3" xfId="2" applyNumberFormat="1" applyFont="1" applyFill="1" applyBorder="1"/>
    <xf numFmtId="0" fontId="250" fillId="0" borderId="12" xfId="0" applyFont="1" applyBorder="1"/>
    <xf numFmtId="0" fontId="252" fillId="0" borderId="5" xfId="4" applyFill="1" applyBorder="1" applyAlignment="1">
      <alignment horizontal="center"/>
    </xf>
    <xf numFmtId="0" fontId="252" fillId="0" borderId="6" xfId="4" applyFill="1" applyBorder="1" applyAlignment="1">
      <alignment horizontal="center"/>
    </xf>
    <xf numFmtId="43" fontId="252" fillId="0" borderId="2" xfId="1" applyFont="1" applyFill="1" applyBorder="1"/>
    <xf numFmtId="0" fontId="252" fillId="0" borderId="4" xfId="4" applyFill="1"/>
    <xf numFmtId="10" fontId="252" fillId="0" borderId="2" xfId="2" applyNumberFormat="1" applyFont="1" applyFill="1" applyBorder="1"/>
    <xf numFmtId="43" fontId="252" fillId="0" borderId="3" xfId="1" applyFont="1" applyFill="1" applyBorder="1"/>
    <xf numFmtId="43" fontId="254" fillId="0" borderId="3" xfId="1" applyFont="1" applyFill="1" applyBorder="1" applyAlignment="1"/>
    <xf numFmtId="0" fontId="260" fillId="0" borderId="3" xfId="4" applyFont="1" applyFill="1" applyBorder="1" applyAlignment="1"/>
    <xf numFmtId="0" fontId="252" fillId="0" borderId="3" xfId="4" applyNumberFormat="1" applyFill="1" applyBorder="1"/>
    <xf numFmtId="0" fontId="252" fillId="0" borderId="3" xfId="4" applyNumberFormat="1" applyFill="1" applyBorder="1" applyAlignment="1"/>
    <xf numFmtId="0" fontId="291" fillId="4" borderId="4" xfId="4" applyFont="1"/>
    <xf numFmtId="0" fontId="253" fillId="7" borderId="4" xfId="4" applyFont="1" applyFill="1"/>
    <xf numFmtId="0" fontId="280" fillId="0" borderId="10" xfId="0" applyFont="1" applyBorder="1"/>
    <xf numFmtId="0" fontId="276" fillId="0" borderId="10" xfId="0" applyFont="1" applyBorder="1"/>
    <xf numFmtId="0" fontId="277" fillId="0" borderId="12" xfId="0" applyFont="1" applyBorder="1"/>
    <xf numFmtId="0" fontId="243" fillId="0" borderId="12" xfId="0" applyFont="1" applyBorder="1"/>
    <xf numFmtId="0" fontId="276" fillId="0" borderId="12" xfId="0" applyFont="1" applyBorder="1"/>
    <xf numFmtId="43" fontId="252" fillId="4" borderId="26" xfId="1" applyFont="1" applyFill="1" applyBorder="1"/>
    <xf numFmtId="43" fontId="252" fillId="4" borderId="10" xfId="1" applyFont="1" applyFill="1" applyBorder="1" applyAlignment="1"/>
    <xf numFmtId="164" fontId="0" fillId="0" borderId="3" xfId="0" applyNumberFormat="1" applyBorder="1"/>
    <xf numFmtId="14" fontId="251" fillId="7" borderId="10" xfId="4" applyNumberFormat="1" applyFont="1" applyFill="1" applyBorder="1" applyAlignment="1">
      <alignment wrapText="1"/>
    </xf>
    <xf numFmtId="14" fontId="251" fillId="7" borderId="11" xfId="4" applyNumberFormat="1" applyFont="1" applyFill="1" applyBorder="1" applyAlignment="1">
      <alignment wrapText="1"/>
    </xf>
    <xf numFmtId="14" fontId="251" fillId="7" borderId="12" xfId="4" applyNumberFormat="1" applyFont="1" applyFill="1" applyBorder="1" applyAlignment="1">
      <alignment wrapText="1"/>
    </xf>
    <xf numFmtId="169" fontId="251" fillId="7" borderId="3" xfId="4" applyNumberFormat="1" applyFont="1" applyFill="1" applyBorder="1" applyAlignment="1">
      <alignment wrapText="1"/>
    </xf>
    <xf numFmtId="43" fontId="283" fillId="0" borderId="10" xfId="1" applyFont="1" applyBorder="1"/>
    <xf numFmtId="43" fontId="285" fillId="0" borderId="3" xfId="1" applyFont="1" applyBorder="1"/>
    <xf numFmtId="0" fontId="253" fillId="7" borderId="3" xfId="0" applyFont="1" applyFill="1" applyBorder="1" applyAlignment="1">
      <alignment wrapText="1"/>
    </xf>
    <xf numFmtId="10" fontId="253" fillId="7" borderId="3" xfId="2" applyNumberFormat="1" applyFont="1" applyFill="1" applyBorder="1" applyAlignment="1">
      <alignment wrapText="1"/>
    </xf>
    <xf numFmtId="0" fontId="251" fillId="7" borderId="3" xfId="0" applyFont="1" applyFill="1" applyBorder="1" applyAlignment="1">
      <alignment wrapText="1"/>
    </xf>
    <xf numFmtId="43" fontId="252" fillId="8" borderId="3" xfId="4" applyNumberFormat="1" applyFill="1" applyBorder="1" applyAlignment="1"/>
    <xf numFmtId="43" fontId="260" fillId="4" borderId="10" xfId="1" applyFont="1" applyFill="1" applyBorder="1" applyAlignment="1"/>
    <xf numFmtId="0" fontId="251" fillId="3" borderId="10" xfId="3" applyFont="1" applyBorder="1" applyAlignment="1">
      <alignment horizontal="center"/>
    </xf>
    <xf numFmtId="0" fontId="251" fillId="3" borderId="11" xfId="3" applyFont="1" applyBorder="1" applyAlignment="1">
      <alignment horizontal="center"/>
    </xf>
    <xf numFmtId="0" fontId="251" fillId="3" borderId="12" xfId="3" applyFont="1" applyBorder="1" applyAlignment="1">
      <alignment horizontal="center"/>
    </xf>
    <xf numFmtId="0" fontId="0" fillId="0" borderId="3" xfId="0" applyBorder="1" applyAlignment="1">
      <alignment wrapText="1"/>
    </xf>
    <xf numFmtId="0" fontId="249" fillId="15" borderId="3" xfId="0" applyFont="1" applyFill="1" applyBorder="1" applyAlignment="1">
      <alignment vertical="center" wrapText="1"/>
    </xf>
    <xf numFmtId="43" fontId="249" fillId="15" borderId="3" xfId="1" applyFont="1" applyFill="1" applyBorder="1" applyAlignment="1">
      <alignment vertical="center" wrapText="1"/>
    </xf>
    <xf numFmtId="0" fontId="249" fillId="8" borderId="3" xfId="0" applyFont="1" applyFill="1" applyBorder="1"/>
    <xf numFmtId="43" fontId="249" fillId="8" borderId="3" xfId="1" applyFont="1" applyFill="1" applyBorder="1"/>
    <xf numFmtId="10" fontId="249" fillId="8" borderId="3" xfId="2" applyNumberFormat="1" applyFont="1" applyFill="1" applyBorder="1"/>
    <xf numFmtId="0" fontId="252" fillId="0" borderId="3" xfId="4" applyFill="1" applyBorder="1" applyAlignment="1"/>
    <xf numFmtId="43" fontId="249" fillId="0" borderId="3" xfId="1" applyFont="1" applyBorder="1" applyAlignment="1"/>
    <xf numFmtId="0" fontId="249" fillId="0" borderId="10" xfId="0" applyFont="1" applyBorder="1"/>
    <xf numFmtId="0" fontId="158" fillId="0" borderId="3" xfId="0" applyFont="1" applyBorder="1"/>
    <xf numFmtId="0" fontId="283" fillId="0" borderId="3" xfId="0" applyFont="1" applyBorder="1" applyAlignment="1">
      <alignment wrapText="1"/>
    </xf>
    <xf numFmtId="0" fontId="283" fillId="0" borderId="12" xfId="0" applyFont="1" applyBorder="1" applyAlignment="1">
      <alignment wrapText="1"/>
    </xf>
    <xf numFmtId="170" fontId="251" fillId="3" borderId="3" xfId="3" applyNumberFormat="1" applyFont="1" applyBorder="1"/>
    <xf numFmtId="170" fontId="252" fillId="4" borderId="4" xfId="4" applyNumberFormat="1"/>
    <xf numFmtId="170" fontId="254" fillId="5" borderId="4" xfId="4" applyNumberFormat="1" applyFont="1" applyFill="1"/>
    <xf numFmtId="170" fontId="252" fillId="5" borderId="4" xfId="4" applyNumberFormat="1" applyFill="1"/>
    <xf numFmtId="170" fontId="0" fillId="0" borderId="0" xfId="0" applyNumberFormat="1"/>
    <xf numFmtId="0" fontId="251" fillId="7" borderId="10" xfId="0" applyFont="1" applyFill="1" applyBorder="1" applyAlignment="1">
      <alignment wrapText="1"/>
    </xf>
    <xf numFmtId="43" fontId="249" fillId="8" borderId="3" xfId="0" applyNumberFormat="1" applyFont="1" applyFill="1" applyBorder="1"/>
    <xf numFmtId="43" fontId="276" fillId="0" borderId="3" xfId="0" applyNumberFormat="1" applyFont="1" applyBorder="1"/>
    <xf numFmtId="43" fontId="283" fillId="0" borderId="3" xfId="1" applyFont="1" applyFill="1" applyBorder="1"/>
    <xf numFmtId="43" fontId="283" fillId="0" borderId="12" xfId="1" applyFont="1" applyFill="1" applyBorder="1"/>
    <xf numFmtId="0" fontId="252" fillId="0" borderId="4" xfId="4" applyFill="1" applyAlignment="1"/>
    <xf numFmtId="43" fontId="0" fillId="0" borderId="0" xfId="1" applyFont="1"/>
    <xf numFmtId="0" fontId="141" fillId="0" borderId="0" xfId="0" applyFont="1"/>
    <xf numFmtId="4" fontId="0" fillId="0" borderId="0" xfId="0" applyNumberFormat="1"/>
    <xf numFmtId="0" fontId="139" fillId="0" borderId="3" xfId="0" applyFont="1" applyBorder="1"/>
    <xf numFmtId="0" fontId="136" fillId="0" borderId="0" xfId="0" applyFont="1"/>
    <xf numFmtId="0" fontId="135" fillId="0" borderId="0" xfId="0" applyFont="1"/>
    <xf numFmtId="43" fontId="252" fillId="11" borderId="10" xfId="1" applyFont="1" applyFill="1" applyBorder="1" applyAlignment="1"/>
    <xf numFmtId="43" fontId="252" fillId="11" borderId="12" xfId="1" applyFont="1" applyFill="1" applyBorder="1" applyAlignment="1"/>
    <xf numFmtId="0" fontId="0" fillId="8" borderId="3" xfId="0" applyFill="1" applyBorder="1"/>
    <xf numFmtId="0" fontId="129" fillId="8" borderId="3" xfId="0" applyFont="1" applyFill="1" applyBorder="1"/>
    <xf numFmtId="0" fontId="320" fillId="0" borderId="0" xfId="0" applyFont="1"/>
    <xf numFmtId="14" fontId="249" fillId="8" borderId="3" xfId="0" applyNumberFormat="1" applyFont="1" applyFill="1" applyBorder="1"/>
    <xf numFmtId="166" fontId="0" fillId="0" borderId="3" xfId="1" applyNumberFormat="1" applyFont="1" applyBorder="1"/>
    <xf numFmtId="166" fontId="249" fillId="8" borderId="3" xfId="1" applyNumberFormat="1" applyFont="1" applyFill="1" applyBorder="1"/>
    <xf numFmtId="166" fontId="0" fillId="8" borderId="3" xfId="1" applyNumberFormat="1" applyFont="1" applyFill="1" applyBorder="1"/>
    <xf numFmtId="43" fontId="0" fillId="0" borderId="3" xfId="0" applyNumberFormat="1" applyBorder="1"/>
    <xf numFmtId="0" fontId="124" fillId="0" borderId="3" xfId="0" applyFont="1" applyBorder="1"/>
    <xf numFmtId="0" fontId="0" fillId="17" borderId="3" xfId="0" applyFill="1" applyBorder="1"/>
    <xf numFmtId="0" fontId="249" fillId="17" borderId="3" xfId="0" applyFont="1" applyFill="1" applyBorder="1"/>
    <xf numFmtId="43" fontId="249" fillId="17" borderId="3" xfId="1" applyFont="1" applyFill="1" applyBorder="1"/>
    <xf numFmtId="0" fontId="124" fillId="17" borderId="3" xfId="0" applyFont="1" applyFill="1" applyBorder="1"/>
    <xf numFmtId="0" fontId="124" fillId="15" borderId="3" xfId="0" applyFont="1" applyFill="1" applyBorder="1"/>
    <xf numFmtId="43" fontId="249" fillId="0" borderId="3" xfId="1" applyFont="1" applyFill="1" applyBorder="1"/>
    <xf numFmtId="0" fontId="123" fillId="0" borderId="3" xfId="0" applyFont="1" applyBorder="1"/>
    <xf numFmtId="43" fontId="0" fillId="17" borderId="3" xfId="1" applyFont="1" applyFill="1" applyBorder="1"/>
    <xf numFmtId="43" fontId="0" fillId="15" borderId="3" xfId="1" applyFont="1" applyFill="1" applyBorder="1"/>
    <xf numFmtId="0" fontId="126" fillId="8" borderId="3" xfId="0" applyFont="1" applyFill="1" applyBorder="1"/>
    <xf numFmtId="0" fontId="252" fillId="5" borderId="4" xfId="4" applyFill="1" applyAlignment="1"/>
    <xf numFmtId="0" fontId="252" fillId="17" borderId="4" xfId="4" applyFill="1"/>
    <xf numFmtId="0" fontId="120" fillId="0" borderId="0" xfId="0" applyFont="1"/>
    <xf numFmtId="10" fontId="252" fillId="8" borderId="4" xfId="2" applyNumberFormat="1" applyFont="1" applyFill="1" applyBorder="1"/>
    <xf numFmtId="164" fontId="252" fillId="0" borderId="3" xfId="4" applyNumberFormat="1" applyFill="1" applyBorder="1" applyAlignment="1"/>
    <xf numFmtId="0" fontId="323" fillId="16" borderId="12" xfId="0" applyFont="1" applyFill="1" applyBorder="1" applyAlignment="1">
      <alignment horizontal="center"/>
    </xf>
    <xf numFmtId="0" fontId="251" fillId="16" borderId="12" xfId="0" applyFont="1" applyFill="1" applyBorder="1" applyAlignment="1">
      <alignment horizontal="center"/>
    </xf>
    <xf numFmtId="10" fontId="252" fillId="0" borderId="4" xfId="2" applyNumberFormat="1" applyFont="1" applyFill="1" applyBorder="1" applyAlignment="1">
      <alignment horizontal="left"/>
    </xf>
    <xf numFmtId="43" fontId="252" fillId="0" borderId="4" xfId="1" applyFont="1" applyFill="1" applyBorder="1" applyAlignment="1">
      <alignment horizontal="left"/>
    </xf>
    <xf numFmtId="10" fontId="252" fillId="4" borderId="8" xfId="2" applyNumberFormat="1" applyFont="1" applyFill="1" applyBorder="1" applyAlignment="1">
      <alignment horizontal="left"/>
    </xf>
    <xf numFmtId="0" fontId="0" fillId="0" borderId="24" xfId="0" applyBorder="1"/>
    <xf numFmtId="10" fontId="252" fillId="0" borderId="3" xfId="2" applyNumberFormat="1" applyFont="1" applyFill="1" applyBorder="1" applyAlignment="1">
      <alignment horizontal="left"/>
    </xf>
    <xf numFmtId="10" fontId="252" fillId="4" borderId="18" xfId="2" applyNumberFormat="1" applyFont="1" applyFill="1" applyBorder="1" applyAlignment="1">
      <alignment horizontal="left"/>
    </xf>
    <xf numFmtId="10" fontId="252" fillId="4" borderId="3" xfId="2" applyNumberFormat="1" applyFont="1" applyFill="1" applyBorder="1" applyAlignment="1">
      <alignment horizontal="left"/>
    </xf>
    <xf numFmtId="0" fontId="243" fillId="0" borderId="4" xfId="0" applyFont="1" applyBorder="1"/>
    <xf numFmtId="0" fontId="252" fillId="0" borderId="12" xfId="4" applyFill="1" applyBorder="1" applyAlignment="1"/>
    <xf numFmtId="43" fontId="252" fillId="0" borderId="3" xfId="1" applyFont="1" applyFill="1" applyBorder="1" applyAlignment="1">
      <alignment horizontal="center"/>
    </xf>
    <xf numFmtId="43" fontId="252" fillId="0" borderId="2" xfId="1" applyFont="1" applyFill="1" applyBorder="1" applyAlignment="1">
      <alignment horizontal="left"/>
    </xf>
    <xf numFmtId="0" fontId="251" fillId="7" borderId="11" xfId="0" applyFont="1" applyFill="1" applyBorder="1"/>
    <xf numFmtId="0" fontId="251" fillId="7" borderId="5" xfId="0" applyFont="1" applyFill="1" applyBorder="1"/>
    <xf numFmtId="0" fontId="251" fillId="7" borderId="6" xfId="0" applyFont="1" applyFill="1" applyBorder="1"/>
    <xf numFmtId="0" fontId="251" fillId="7" borderId="27" xfId="0" applyFont="1" applyFill="1" applyBorder="1"/>
    <xf numFmtId="43" fontId="252" fillId="0" borderId="10" xfId="1" applyFont="1" applyFill="1" applyBorder="1" applyAlignment="1"/>
    <xf numFmtId="43" fontId="252" fillId="0" borderId="12" xfId="1" applyFont="1" applyFill="1" applyBorder="1" applyAlignment="1"/>
    <xf numFmtId="0" fontId="112" fillId="0" borderId="3" xfId="0" applyFont="1" applyBorder="1"/>
    <xf numFmtId="0" fontId="109" fillId="0" borderId="3" xfId="0" applyFont="1" applyBorder="1"/>
    <xf numFmtId="14" fontId="243" fillId="0" borderId="2" xfId="0" applyNumberFormat="1" applyFont="1" applyBorder="1"/>
    <xf numFmtId="0" fontId="243" fillId="0" borderId="2" xfId="0" applyFont="1" applyBorder="1"/>
    <xf numFmtId="0" fontId="107" fillId="0" borderId="0" xfId="0" applyFont="1"/>
    <xf numFmtId="16" fontId="276" fillId="0" borderId="3" xfId="0" applyNumberFormat="1" applyFont="1" applyBorder="1"/>
    <xf numFmtId="0" fontId="251" fillId="7" borderId="10" xfId="0" applyFont="1" applyFill="1" applyBorder="1" applyAlignment="1">
      <alignment horizontal="center"/>
    </xf>
    <xf numFmtId="0" fontId="251" fillId="7" borderId="11" xfId="0" applyFont="1" applyFill="1" applyBorder="1" applyAlignment="1">
      <alignment horizontal="center"/>
    </xf>
    <xf numFmtId="0" fontId="251" fillId="7" borderId="12" xfId="0" applyFont="1" applyFill="1" applyBorder="1" applyAlignment="1">
      <alignment horizontal="center"/>
    </xf>
    <xf numFmtId="172" fontId="252" fillId="4" borderId="3" xfId="1" applyNumberFormat="1" applyFont="1" applyFill="1" applyBorder="1" applyAlignment="1"/>
    <xf numFmtId="172" fontId="252" fillId="8" borderId="3" xfId="1" applyNumberFormat="1" applyFont="1" applyFill="1" applyBorder="1" applyAlignment="1"/>
    <xf numFmtId="172" fontId="252" fillId="0" borderId="3" xfId="1" applyNumberFormat="1" applyFont="1" applyFill="1" applyBorder="1" applyAlignment="1"/>
    <xf numFmtId="0" fontId="276" fillId="0" borderId="2" xfId="0" applyFont="1" applyBorder="1"/>
    <xf numFmtId="10" fontId="252" fillId="4" borderId="28" xfId="2" applyNumberFormat="1" applyFont="1" applyFill="1" applyBorder="1"/>
    <xf numFmtId="43" fontId="252" fillId="4" borderId="24" xfId="1" applyFont="1" applyFill="1" applyBorder="1"/>
    <xf numFmtId="0" fontId="252" fillId="4" borderId="21" xfId="4" applyBorder="1" applyAlignment="1"/>
    <xf numFmtId="0" fontId="252" fillId="4" borderId="29" xfId="4" applyBorder="1" applyAlignment="1"/>
    <xf numFmtId="164" fontId="252" fillId="4" borderId="29" xfId="4" applyNumberFormat="1" applyBorder="1" applyAlignment="1"/>
    <xf numFmtId="0" fontId="0" fillId="0" borderId="29" xfId="0" applyBorder="1"/>
    <xf numFmtId="0" fontId="252" fillId="4" borderId="21" xfId="4" applyBorder="1"/>
    <xf numFmtId="0" fontId="252" fillId="8" borderId="3" xfId="4" applyFill="1" applyBorder="1"/>
    <xf numFmtId="0" fontId="252" fillId="17" borderId="3" xfId="4" applyFill="1" applyBorder="1"/>
    <xf numFmtId="10" fontId="252" fillId="4" borderId="3" xfId="4" applyNumberFormat="1" applyBorder="1"/>
    <xf numFmtId="1" fontId="249" fillId="8" borderId="3" xfId="0" applyNumberFormat="1" applyFont="1" applyFill="1" applyBorder="1"/>
    <xf numFmtId="0" fontId="251" fillId="9" borderId="3" xfId="4" applyFont="1" applyFill="1" applyBorder="1"/>
    <xf numFmtId="173" fontId="0" fillId="0" borderId="3" xfId="0" applyNumberFormat="1" applyBorder="1"/>
    <xf numFmtId="166" fontId="252" fillId="0" borderId="3" xfId="1" applyNumberFormat="1" applyFont="1" applyFill="1" applyBorder="1" applyAlignment="1"/>
    <xf numFmtId="166" fontId="252" fillId="8" borderId="3" xfId="1" applyNumberFormat="1" applyFont="1" applyFill="1" applyBorder="1" applyAlignment="1"/>
    <xf numFmtId="0" fontId="252" fillId="13" borderId="3" xfId="4" applyFill="1" applyBorder="1" applyAlignment="1"/>
    <xf numFmtId="0" fontId="241" fillId="13" borderId="3" xfId="0" applyFont="1" applyFill="1" applyBorder="1"/>
    <xf numFmtId="0" fontId="329" fillId="9" borderId="3" xfId="4" applyFont="1" applyFill="1" applyBorder="1" applyAlignment="1"/>
    <xf numFmtId="172" fontId="291" fillId="9" borderId="3" xfId="1" applyNumberFormat="1" applyFont="1" applyFill="1" applyBorder="1" applyAlignment="1"/>
    <xf numFmtId="172" fontId="0" fillId="0" borderId="3" xfId="0" applyNumberFormat="1" applyBorder="1"/>
    <xf numFmtId="172" fontId="249" fillId="8" borderId="3" xfId="0" applyNumberFormat="1" applyFont="1" applyFill="1" applyBorder="1"/>
    <xf numFmtId="0" fontId="276" fillId="8" borderId="3" xfId="0" applyFont="1" applyFill="1" applyBorder="1"/>
    <xf numFmtId="0" fontId="276" fillId="17" borderId="3" xfId="0" applyFont="1" applyFill="1" applyBorder="1"/>
    <xf numFmtId="0" fontId="252" fillId="17" borderId="3" xfId="4" applyFill="1" applyBorder="1" applyAlignment="1"/>
    <xf numFmtId="0" fontId="100" fillId="0" borderId="3" xfId="0" applyFont="1" applyBorder="1"/>
    <xf numFmtId="0" fontId="126" fillId="0" borderId="3" xfId="0" applyFont="1" applyBorder="1"/>
    <xf numFmtId="0" fontId="100" fillId="0" borderId="29" xfId="0" applyFont="1" applyBorder="1" applyAlignment="1">
      <alignment horizontal="center" vertical="center"/>
    </xf>
    <xf numFmtId="0" fontId="249" fillId="15" borderId="3" xfId="0" applyFont="1" applyFill="1" applyBorder="1"/>
    <xf numFmtId="43" fontId="249" fillId="15" borderId="3" xfId="1" applyFont="1" applyFill="1" applyBorder="1"/>
    <xf numFmtId="0" fontId="249" fillId="0" borderId="29" xfId="0" applyFont="1" applyBorder="1" applyAlignment="1">
      <alignment horizontal="center" vertical="center"/>
    </xf>
    <xf numFmtId="0" fontId="330" fillId="0" borderId="0" xfId="0" applyFont="1"/>
    <xf numFmtId="0" fontId="249" fillId="0" borderId="3" xfId="0" applyFont="1" applyBorder="1" applyAlignment="1">
      <alignment horizontal="center" vertical="center"/>
    </xf>
    <xf numFmtId="0" fontId="331" fillId="8" borderId="3" xfId="0" applyFont="1" applyFill="1" applyBorder="1" applyAlignment="1">
      <alignment horizontal="left" indent="1"/>
    </xf>
    <xf numFmtId="0" fontId="331" fillId="0" borderId="3" xfId="0" applyFont="1" applyBorder="1" applyAlignment="1">
      <alignment horizontal="left" indent="1"/>
    </xf>
    <xf numFmtId="0" fontId="98" fillId="0" borderId="3" xfId="0" applyFont="1" applyBorder="1"/>
    <xf numFmtId="43" fontId="243" fillId="0" borderId="3" xfId="1" applyFont="1" applyBorder="1"/>
    <xf numFmtId="43" fontId="241" fillId="0" borderId="3" xfId="1" applyFont="1" applyFill="1" applyBorder="1"/>
    <xf numFmtId="165" fontId="241" fillId="0" borderId="3" xfId="1" applyNumberFormat="1" applyFont="1" applyFill="1" applyBorder="1" applyAlignment="1">
      <alignment horizontal="right"/>
    </xf>
    <xf numFmtId="10" fontId="241" fillId="0" borderId="3" xfId="2" applyNumberFormat="1" applyFont="1" applyFill="1" applyBorder="1" applyAlignment="1">
      <alignment horizontal="left"/>
    </xf>
    <xf numFmtId="0" fontId="241" fillId="0" borderId="3" xfId="0" applyFont="1" applyBorder="1" applyAlignment="1">
      <alignment horizontal="left"/>
    </xf>
    <xf numFmtId="10" fontId="241" fillId="0" borderId="3" xfId="2" applyNumberFormat="1" applyFont="1" applyFill="1" applyBorder="1"/>
    <xf numFmtId="9" fontId="241" fillId="0" borderId="3" xfId="2" applyFont="1" applyFill="1" applyBorder="1"/>
    <xf numFmtId="0" fontId="98" fillId="0" borderId="4" xfId="4" applyFont="1" applyFill="1"/>
    <xf numFmtId="43" fontId="333" fillId="4" borderId="4" xfId="1" applyFont="1" applyFill="1" applyBorder="1"/>
    <xf numFmtId="0" fontId="252" fillId="4" borderId="31" xfId="4" applyBorder="1"/>
    <xf numFmtId="0" fontId="129" fillId="0" borderId="3" xfId="860" applyBorder="1"/>
    <xf numFmtId="0" fontId="98" fillId="0" borderId="0" xfId="0" applyFont="1"/>
    <xf numFmtId="0" fontId="243" fillId="0" borderId="30" xfId="0" applyFont="1" applyBorder="1"/>
    <xf numFmtId="1" fontId="98" fillId="0" borderId="0" xfId="0" applyNumberFormat="1" applyFont="1"/>
    <xf numFmtId="43" fontId="98" fillId="0" borderId="3" xfId="1" applyFont="1" applyFill="1" applyBorder="1"/>
    <xf numFmtId="0" fontId="98" fillId="0" borderId="3" xfId="567" applyFont="1" applyBorder="1"/>
    <xf numFmtId="0" fontId="276" fillId="0" borderId="32" xfId="0" applyFont="1" applyBorder="1"/>
    <xf numFmtId="0" fontId="276" fillId="0" borderId="3" xfId="0" applyFont="1" applyBorder="1" applyAlignment="1">
      <alignment wrapText="1"/>
    </xf>
    <xf numFmtId="0" fontId="98" fillId="0" borderId="10" xfId="0" applyFont="1" applyBorder="1"/>
    <xf numFmtId="0" fontId="98" fillId="0" borderId="12" xfId="0" applyFont="1" applyBorder="1"/>
    <xf numFmtId="14" fontId="98" fillId="0" borderId="3" xfId="0" applyNumberFormat="1" applyFont="1" applyBorder="1"/>
    <xf numFmtId="14" fontId="241" fillId="0" borderId="3" xfId="0" applyNumberFormat="1" applyFont="1" applyBorder="1"/>
    <xf numFmtId="43" fontId="241" fillId="0" borderId="3" xfId="1" applyFont="1" applyFill="1" applyBorder="1" applyAlignment="1">
      <alignment horizontal="left"/>
    </xf>
    <xf numFmtId="165" fontId="98" fillId="0" borderId="3" xfId="1" applyNumberFormat="1" applyFont="1" applyFill="1" applyBorder="1" applyAlignment="1">
      <alignment horizontal="right"/>
    </xf>
    <xf numFmtId="10" fontId="98" fillId="0" borderId="3" xfId="2" applyNumberFormat="1" applyFont="1" applyFill="1" applyBorder="1" applyAlignment="1">
      <alignment horizontal="left"/>
    </xf>
    <xf numFmtId="0" fontId="98" fillId="0" borderId="3" xfId="0" applyFont="1" applyBorder="1" applyAlignment="1">
      <alignment horizontal="left"/>
    </xf>
    <xf numFmtId="10" fontId="98" fillId="0" borderId="3" xfId="2" applyNumberFormat="1" applyFont="1" applyFill="1" applyBorder="1" applyAlignment="1"/>
    <xf numFmtId="43" fontId="98" fillId="0" borderId="3" xfId="1" applyFont="1" applyFill="1" applyBorder="1" applyAlignment="1"/>
    <xf numFmtId="43" fontId="98" fillId="0" borderId="3" xfId="0" applyNumberFormat="1" applyFont="1" applyBorder="1"/>
    <xf numFmtId="9" fontId="98" fillId="0" borderId="3" xfId="2" applyFont="1" applyFill="1" applyBorder="1" applyAlignment="1"/>
    <xf numFmtId="0" fontId="98" fillId="0" borderId="3" xfId="868" applyFont="1" applyBorder="1"/>
    <xf numFmtId="0" fontId="122" fillId="0" borderId="3" xfId="901" applyBorder="1"/>
    <xf numFmtId="0" fontId="97" fillId="0" borderId="3" xfId="0" applyFont="1" applyBorder="1"/>
    <xf numFmtId="0" fontId="92" fillId="0" borderId="3" xfId="0" applyFont="1" applyBorder="1"/>
    <xf numFmtId="0" fontId="91" fillId="0" borderId="0" xfId="0" applyFont="1"/>
    <xf numFmtId="0" fontId="89" fillId="0" borderId="0" xfId="0" applyFont="1"/>
    <xf numFmtId="43" fontId="242" fillId="2" borderId="3" xfId="0" applyNumberFormat="1" applyFont="1" applyFill="1" applyBorder="1"/>
    <xf numFmtId="43" fontId="251" fillId="3" borderId="3" xfId="3" applyNumberFormat="1" applyFont="1" applyBorder="1" applyAlignment="1">
      <alignment horizontal="center"/>
    </xf>
    <xf numFmtId="43" fontId="241" fillId="2" borderId="3" xfId="0" applyNumberFormat="1" applyFont="1" applyFill="1" applyBorder="1"/>
    <xf numFmtId="0" fontId="241" fillId="2" borderId="3" xfId="0" applyFont="1" applyFill="1" applyBorder="1"/>
    <xf numFmtId="43" fontId="254" fillId="6" borderId="3" xfId="1" applyFont="1" applyFill="1" applyBorder="1"/>
    <xf numFmtId="10" fontId="254" fillId="6" borderId="3" xfId="4" applyNumberFormat="1" applyFont="1" applyFill="1" applyBorder="1"/>
    <xf numFmtId="0" fontId="251" fillId="0" borderId="3" xfId="3" applyFont="1" applyFill="1" applyBorder="1" applyAlignment="1">
      <alignment horizontal="center"/>
    </xf>
    <xf numFmtId="43" fontId="252" fillId="0" borderId="3" xfId="4" applyNumberFormat="1" applyFill="1" applyBorder="1"/>
    <xf numFmtId="9" fontId="255" fillId="6" borderId="3" xfId="3" applyNumberFormat="1" applyFont="1" applyFill="1" applyBorder="1"/>
    <xf numFmtId="9" fontId="252" fillId="4" borderId="3" xfId="2" applyFont="1" applyFill="1" applyBorder="1"/>
    <xf numFmtId="9" fontId="242" fillId="0" borderId="3" xfId="0" applyNumberFormat="1" applyFont="1" applyBorder="1"/>
    <xf numFmtId="43" fontId="251" fillId="3" borderId="3" xfId="1" applyFont="1" applyFill="1" applyBorder="1"/>
    <xf numFmtId="166" fontId="252" fillId="4" borderId="3" xfId="4" applyNumberFormat="1" applyBorder="1"/>
    <xf numFmtId="2" fontId="241" fillId="0" borderId="3" xfId="0" applyNumberFormat="1" applyFont="1" applyBorder="1"/>
    <xf numFmtId="0" fontId="254" fillId="5" borderId="3" xfId="4" applyFont="1" applyFill="1" applyBorder="1"/>
    <xf numFmtId="166" fontId="254" fillId="5" borderId="3" xfId="4" applyNumberFormat="1" applyFont="1" applyFill="1" applyBorder="1"/>
    <xf numFmtId="43" fontId="254" fillId="5" borderId="3" xfId="1" applyFont="1" applyFill="1" applyBorder="1"/>
    <xf numFmtId="166" fontId="246" fillId="2" borderId="3" xfId="0" applyNumberFormat="1" applyFont="1" applyFill="1" applyBorder="1"/>
    <xf numFmtId="43" fontId="245" fillId="0" borderId="3" xfId="1" applyFont="1" applyBorder="1"/>
    <xf numFmtId="43" fontId="241" fillId="2" borderId="3" xfId="1" applyFont="1" applyFill="1" applyBorder="1"/>
    <xf numFmtId="9" fontId="241" fillId="2" borderId="3" xfId="0" applyNumberFormat="1" applyFont="1" applyFill="1" applyBorder="1"/>
    <xf numFmtId="0" fontId="85" fillId="0" borderId="11" xfId="0" applyFont="1" applyBorder="1"/>
    <xf numFmtId="0" fontId="252" fillId="4" borderId="2" xfId="4" applyBorder="1"/>
    <xf numFmtId="0" fontId="252" fillId="5" borderId="3" xfId="1" applyNumberFormat="1" applyFont="1" applyFill="1" applyBorder="1" applyAlignment="1"/>
    <xf numFmtId="0" fontId="84" fillId="0" borderId="3" xfId="0" applyFont="1" applyBorder="1"/>
    <xf numFmtId="14" fontId="277" fillId="0" borderId="3" xfId="0" applyNumberFormat="1" applyFont="1" applyBorder="1" applyAlignment="1">
      <alignment horizontal="left"/>
    </xf>
    <xf numFmtId="0" fontId="277" fillId="0" borderId="3" xfId="0" applyFont="1" applyBorder="1" applyAlignment="1">
      <alignment vertical="top"/>
    </xf>
    <xf numFmtId="171" fontId="277" fillId="0" borderId="3" xfId="2" applyNumberFormat="1" applyFont="1" applyFill="1" applyBorder="1"/>
    <xf numFmtId="14" fontId="276" fillId="0" borderId="3" xfId="1" applyNumberFormat="1" applyFont="1" applyFill="1" applyBorder="1"/>
    <xf numFmtId="171" fontId="276" fillId="0" borderId="3" xfId="2" applyNumberFormat="1" applyFont="1" applyFill="1" applyBorder="1"/>
    <xf numFmtId="43" fontId="276" fillId="0" borderId="3" xfId="6" applyFont="1" applyFill="1" applyBorder="1"/>
    <xf numFmtId="14" fontId="243" fillId="0" borderId="3" xfId="0" applyNumberFormat="1" applyFont="1" applyBorder="1" applyAlignment="1">
      <alignment vertical="top"/>
    </xf>
    <xf numFmtId="171" fontId="243" fillId="0" borderId="3" xfId="2" applyNumberFormat="1" applyFont="1" applyFill="1" applyBorder="1"/>
    <xf numFmtId="0" fontId="276" fillId="0" borderId="3" xfId="852" applyFont="1" applyBorder="1"/>
    <xf numFmtId="0" fontId="276" fillId="0" borderId="3" xfId="1059" applyFont="1" applyBorder="1"/>
    <xf numFmtId="165" fontId="276" fillId="0" borderId="3" xfId="1063" applyFont="1" applyFill="1" applyBorder="1"/>
    <xf numFmtId="14" fontId="276" fillId="0" borderId="3" xfId="0" applyNumberFormat="1" applyFont="1" applyBorder="1" applyAlignment="1">
      <alignment horizontal="left"/>
    </xf>
    <xf numFmtId="4" fontId="276" fillId="0" borderId="3" xfId="0" applyNumberFormat="1" applyFont="1" applyBorder="1"/>
    <xf numFmtId="0" fontId="260" fillId="8" borderId="3" xfId="2" applyNumberFormat="1" applyFont="1" applyFill="1" applyBorder="1" applyAlignment="1"/>
    <xf numFmtId="0" fontId="82" fillId="0" borderId="3" xfId="0" applyFont="1" applyBorder="1"/>
    <xf numFmtId="0" fontId="82" fillId="0" borderId="3" xfId="1230" applyBorder="1"/>
    <xf numFmtId="43" fontId="82" fillId="0" borderId="3" xfId="1246" applyFont="1" applyBorder="1"/>
    <xf numFmtId="165" fontId="82" fillId="16" borderId="3" xfId="1242" applyFont="1" applyFill="1" applyBorder="1"/>
    <xf numFmtId="43" fontId="82" fillId="16" borderId="3" xfId="1246" applyFont="1" applyFill="1" applyBorder="1"/>
    <xf numFmtId="0" fontId="81" fillId="0" borderId="3" xfId="0" applyFont="1" applyBorder="1"/>
    <xf numFmtId="43" fontId="0" fillId="0" borderId="3" xfId="1247" applyFont="1" applyBorder="1"/>
    <xf numFmtId="171" fontId="0" fillId="0" borderId="3" xfId="1249" applyNumberFormat="1" applyFont="1" applyBorder="1"/>
    <xf numFmtId="43" fontId="81" fillId="0" borderId="3" xfId="9" applyFont="1" applyFill="1" applyBorder="1"/>
    <xf numFmtId="43" fontId="81" fillId="0" borderId="3" xfId="1247" applyFont="1" applyFill="1" applyBorder="1"/>
    <xf numFmtId="43" fontId="81" fillId="16" borderId="3" xfId="1247" applyFont="1" applyFill="1" applyBorder="1"/>
    <xf numFmtId="0" fontId="79" fillId="0" borderId="3" xfId="0" applyFont="1" applyBorder="1"/>
    <xf numFmtId="43" fontId="79" fillId="16" borderId="3" xfId="119" applyFont="1" applyFill="1" applyBorder="1"/>
    <xf numFmtId="43" fontId="79" fillId="0" borderId="3" xfId="119" applyFont="1" applyFill="1" applyBorder="1"/>
    <xf numFmtId="0" fontId="78" fillId="0" borderId="3" xfId="0" applyFont="1" applyBorder="1"/>
    <xf numFmtId="0" fontId="77" fillId="0" borderId="3" xfId="0" applyFont="1" applyBorder="1"/>
    <xf numFmtId="0" fontId="76" fillId="0" borderId="3" xfId="1126" applyFont="1" applyBorder="1"/>
    <xf numFmtId="43" fontId="76" fillId="0" borderId="3" xfId="122" applyFont="1" applyFill="1" applyBorder="1"/>
    <xf numFmtId="0" fontId="249" fillId="8" borderId="24" xfId="0" applyFont="1" applyFill="1" applyBorder="1"/>
    <xf numFmtId="43" fontId="249" fillId="8" borderId="24" xfId="1" applyFont="1" applyFill="1" applyBorder="1"/>
    <xf numFmtId="0" fontId="75" fillId="0" borderId="3" xfId="1283" applyBorder="1"/>
    <xf numFmtId="43" fontId="75" fillId="0" borderId="3" xfId="1284" applyFont="1" applyFill="1" applyBorder="1"/>
    <xf numFmtId="0" fontId="74" fillId="0" borderId="3" xfId="1316" applyBorder="1"/>
    <xf numFmtId="43" fontId="74" fillId="0" borderId="3" xfId="1317" applyFont="1" applyFill="1" applyBorder="1"/>
    <xf numFmtId="0" fontId="249" fillId="19" borderId="29" xfId="0" applyFont="1" applyFill="1" applyBorder="1" applyAlignment="1">
      <alignment horizontal="center" vertical="center"/>
    </xf>
    <xf numFmtId="3" fontId="0" fillId="0" borderId="3" xfId="0" applyNumberFormat="1" applyBorder="1"/>
    <xf numFmtId="0" fontId="249" fillId="19" borderId="24" xfId="0" applyFont="1" applyFill="1" applyBorder="1" applyAlignment="1">
      <alignment vertical="center"/>
    </xf>
    <xf numFmtId="0" fontId="249" fillId="19" borderId="30" xfId="0" applyFont="1" applyFill="1" applyBorder="1" applyAlignment="1">
      <alignment vertical="center"/>
    </xf>
    <xf numFmtId="0" fontId="249" fillId="19" borderId="29" xfId="0" applyFont="1" applyFill="1" applyBorder="1" applyAlignment="1">
      <alignment vertical="center"/>
    </xf>
    <xf numFmtId="0" fontId="331" fillId="19" borderId="3" xfId="0" applyFont="1" applyFill="1" applyBorder="1" applyAlignment="1">
      <alignment vertical="center"/>
    </xf>
    <xf numFmtId="0" fontId="249" fillId="18" borderId="24" xfId="0" applyFont="1" applyFill="1" applyBorder="1" applyAlignment="1">
      <alignment vertical="center"/>
    </xf>
    <xf numFmtId="0" fontId="249" fillId="18" borderId="30" xfId="0" applyFont="1" applyFill="1" applyBorder="1" applyAlignment="1">
      <alignment vertical="center"/>
    </xf>
    <xf numFmtId="0" fontId="249" fillId="18" borderId="29" xfId="0" applyFont="1" applyFill="1" applyBorder="1" applyAlignment="1">
      <alignment vertical="center"/>
    </xf>
    <xf numFmtId="0" fontId="249" fillId="0" borderId="30" xfId="0" applyFont="1" applyBorder="1" applyAlignment="1">
      <alignment vertical="center"/>
    </xf>
    <xf numFmtId="0" fontId="73" fillId="0" borderId="3" xfId="1349" applyBorder="1"/>
    <xf numFmtId="0" fontId="73" fillId="0" borderId="3" xfId="0" applyFont="1" applyBorder="1"/>
    <xf numFmtId="43" fontId="73" fillId="0" borderId="3" xfId="1350" applyFont="1" applyFill="1" applyBorder="1"/>
    <xf numFmtId="0" fontId="0" fillId="8" borderId="3" xfId="0" applyFill="1" applyBorder="1" applyAlignment="1">
      <alignment horizontal="left" indent="1"/>
    </xf>
    <xf numFmtId="0" fontId="0" fillId="0" borderId="3" xfId="0" applyBorder="1" applyAlignment="1">
      <alignment horizontal="left" indent="1"/>
    </xf>
    <xf numFmtId="0" fontId="252" fillId="0" borderId="3" xfId="4" applyFill="1" applyBorder="1" applyAlignment="1">
      <alignment horizontal="center"/>
    </xf>
    <xf numFmtId="0" fontId="252" fillId="0" borderId="3" xfId="4" applyFill="1" applyBorder="1"/>
    <xf numFmtId="10" fontId="252" fillId="0" borderId="3" xfId="2" applyNumberFormat="1" applyFont="1" applyFill="1" applyBorder="1"/>
    <xf numFmtId="0" fontId="68" fillId="0" borderId="3" xfId="0" applyFont="1" applyBorder="1"/>
    <xf numFmtId="0" fontId="67" fillId="0" borderId="0" xfId="0" applyFont="1"/>
    <xf numFmtId="0" fontId="331" fillId="19" borderId="29" xfId="0" applyFont="1" applyFill="1" applyBorder="1" applyAlignment="1">
      <alignment vertical="center"/>
    </xf>
    <xf numFmtId="0" fontId="331" fillId="0" borderId="29" xfId="0" applyFont="1" applyBorder="1" applyAlignment="1">
      <alignment vertical="center"/>
    </xf>
    <xf numFmtId="0" fontId="63" fillId="0" borderId="3" xfId="1682" applyBorder="1"/>
    <xf numFmtId="43" fontId="63" fillId="0" borderId="3" xfId="1684" applyFont="1" applyFill="1" applyBorder="1"/>
    <xf numFmtId="43" fontId="62" fillId="0" borderId="3" xfId="1790" applyFont="1" applyFill="1" applyBorder="1"/>
    <xf numFmtId="0" fontId="276" fillId="0" borderId="4" xfId="0" applyFont="1" applyBorder="1"/>
    <xf numFmtId="43" fontId="283" fillId="0" borderId="3" xfId="0" applyNumberFormat="1" applyFont="1" applyBorder="1"/>
    <xf numFmtId="3" fontId="0" fillId="0" borderId="0" xfId="0" applyNumberFormat="1"/>
    <xf numFmtId="0" fontId="337" fillId="0" borderId="3" xfId="0" applyFont="1" applyBorder="1"/>
    <xf numFmtId="0" fontId="80" fillId="0" borderId="3" xfId="0" applyFont="1" applyBorder="1"/>
    <xf numFmtId="0" fontId="320" fillId="0" borderId="3" xfId="0" applyFont="1" applyBorder="1"/>
    <xf numFmtId="0" fontId="76" fillId="0" borderId="3" xfId="0" applyFont="1" applyBorder="1"/>
    <xf numFmtId="0" fontId="75" fillId="0" borderId="3" xfId="0" applyFont="1" applyBorder="1"/>
    <xf numFmtId="0" fontId="60" fillId="0" borderId="3" xfId="7448" applyBorder="1"/>
    <xf numFmtId="43" fontId="60" fillId="0" borderId="3" xfId="7424" applyFont="1" applyFill="1" applyBorder="1"/>
    <xf numFmtId="0" fontId="0" fillId="8" borderId="3" xfId="0" applyFill="1" applyBorder="1" applyAlignment="1">
      <alignment wrapText="1"/>
    </xf>
    <xf numFmtId="0" fontId="129" fillId="8" borderId="3" xfId="0" applyFont="1" applyFill="1" applyBorder="1" applyAlignment="1">
      <alignment wrapText="1"/>
    </xf>
    <xf numFmtId="0" fontId="58" fillId="0" borderId="3" xfId="0" applyFont="1" applyBorder="1"/>
    <xf numFmtId="0" fontId="283" fillId="0" borderId="11" xfId="0" applyFont="1" applyBorder="1"/>
    <xf numFmtId="43" fontId="55" fillId="0" borderId="3" xfId="15092" applyFont="1" applyFill="1" applyBorder="1"/>
    <xf numFmtId="0" fontId="276" fillId="0" borderId="3" xfId="1" applyNumberFormat="1" applyFont="1" applyFill="1" applyBorder="1"/>
    <xf numFmtId="0" fontId="252" fillId="4" borderId="4" xfId="4" quotePrefix="1" applyAlignment="1"/>
    <xf numFmtId="0" fontId="52" fillId="0" borderId="3" xfId="15512" applyBorder="1"/>
    <xf numFmtId="43" fontId="52" fillId="0" borderId="3" xfId="15488" applyFont="1" applyFill="1" applyBorder="1"/>
    <xf numFmtId="10" fontId="285" fillId="0" borderId="12" xfId="2" applyNumberFormat="1" applyFont="1" applyBorder="1"/>
    <xf numFmtId="43" fontId="250" fillId="0" borderId="3" xfId="0" applyNumberFormat="1" applyFont="1" applyBorder="1"/>
    <xf numFmtId="0" fontId="50" fillId="8" borderId="12" xfId="0" applyFont="1" applyFill="1" applyBorder="1"/>
    <xf numFmtId="0" fontId="50" fillId="0" borderId="3" xfId="0" applyFont="1" applyBorder="1"/>
    <xf numFmtId="43" fontId="49" fillId="0" borderId="3" xfId="15627" applyFont="1" applyFill="1" applyBorder="1"/>
    <xf numFmtId="0" fontId="249" fillId="0" borderId="24" xfId="0" applyFont="1" applyBorder="1"/>
    <xf numFmtId="43" fontId="249" fillId="0" borderId="24" xfId="1" applyFont="1" applyFill="1" applyBorder="1"/>
    <xf numFmtId="0" fontId="47" fillId="0" borderId="3" xfId="0" applyFont="1" applyBorder="1"/>
    <xf numFmtId="43" fontId="249" fillId="8" borderId="29" xfId="1" applyFont="1" applyFill="1" applyBorder="1"/>
    <xf numFmtId="0" fontId="249" fillId="19" borderId="3" xfId="0" applyFont="1" applyFill="1" applyBorder="1" applyAlignment="1">
      <alignment vertical="center"/>
    </xf>
    <xf numFmtId="43" fontId="0" fillId="0" borderId="24" xfId="1" applyFont="1" applyBorder="1"/>
    <xf numFmtId="0" fontId="249" fillId="0" borderId="3" xfId="0" applyFont="1" applyBorder="1" applyAlignment="1">
      <alignment vertical="center"/>
    </xf>
    <xf numFmtId="0" fontId="249" fillId="8" borderId="29" xfId="0" applyFont="1" applyFill="1" applyBorder="1"/>
    <xf numFmtId="0" fontId="285" fillId="0" borderId="3" xfId="2" applyNumberFormat="1" applyFont="1" applyBorder="1"/>
    <xf numFmtId="0" fontId="283" fillId="8" borderId="3" xfId="2" applyNumberFormat="1" applyFont="1" applyFill="1" applyBorder="1"/>
    <xf numFmtId="0" fontId="345" fillId="0" borderId="3" xfId="15982" applyBorder="1"/>
    <xf numFmtId="14" fontId="276" fillId="0" borderId="3" xfId="15982" applyNumberFormat="1" applyFont="1" applyBorder="1"/>
    <xf numFmtId="0" fontId="276" fillId="0" borderId="3" xfId="15982" applyFont="1" applyBorder="1"/>
    <xf numFmtId="43" fontId="276" fillId="0" borderId="3" xfId="15983" applyFont="1" applyFill="1" applyBorder="1"/>
    <xf numFmtId="171" fontId="276" fillId="0" borderId="3" xfId="15984" applyNumberFormat="1" applyFont="1" applyFill="1" applyBorder="1"/>
    <xf numFmtId="3" fontId="276" fillId="0" borderId="3" xfId="0" applyNumberFormat="1" applyFont="1" applyBorder="1"/>
    <xf numFmtId="3" fontId="43" fillId="0" borderId="3" xfId="32090" applyNumberFormat="1" applyBorder="1"/>
    <xf numFmtId="0" fontId="43" fillId="0" borderId="3" xfId="0" applyFont="1" applyBorder="1"/>
    <xf numFmtId="0" fontId="41" fillId="0" borderId="3" xfId="0" applyFont="1" applyBorder="1"/>
    <xf numFmtId="0" fontId="40" fillId="0" borderId="3" xfId="0" applyFont="1" applyBorder="1"/>
    <xf numFmtId="0" fontId="38" fillId="0" borderId="3" xfId="0" applyFont="1" applyBorder="1"/>
    <xf numFmtId="43" fontId="252" fillId="5" borderId="3" xfId="4" applyNumberFormat="1" applyFill="1" applyBorder="1" applyAlignment="1"/>
    <xf numFmtId="0" fontId="35" fillId="0" borderId="3" xfId="0" applyFont="1" applyBorder="1"/>
    <xf numFmtId="0" fontId="34" fillId="0" borderId="3" xfId="0" applyFont="1" applyBorder="1"/>
    <xf numFmtId="0" fontId="33" fillId="0" borderId="3" xfId="0" applyFont="1" applyBorder="1"/>
    <xf numFmtId="0" fontId="32" fillId="0" borderId="3" xfId="0" applyFont="1" applyBorder="1"/>
    <xf numFmtId="0" fontId="31" fillId="0" borderId="3" xfId="0" applyFont="1" applyBorder="1"/>
    <xf numFmtId="14" fontId="249" fillId="17" borderId="3" xfId="0" applyNumberFormat="1" applyFont="1" applyFill="1" applyBorder="1"/>
    <xf numFmtId="166" fontId="249" fillId="17" borderId="3" xfId="1" applyNumberFormat="1" applyFont="1" applyFill="1" applyBorder="1"/>
    <xf numFmtId="166" fontId="0" fillId="0" borderId="3" xfId="1" applyNumberFormat="1" applyFont="1" applyFill="1" applyBorder="1"/>
    <xf numFmtId="166" fontId="249" fillId="0" borderId="3" xfId="1" applyNumberFormat="1" applyFont="1" applyFill="1" applyBorder="1"/>
    <xf numFmtId="0" fontId="280" fillId="17" borderId="3" xfId="0" applyFont="1" applyFill="1" applyBorder="1"/>
    <xf numFmtId="43" fontId="249" fillId="17" borderId="3" xfId="0" applyNumberFormat="1" applyFont="1" applyFill="1" applyBorder="1"/>
    <xf numFmtId="166" fontId="249" fillId="17" borderId="3" xfId="0" applyNumberFormat="1" applyFont="1" applyFill="1" applyBorder="1"/>
    <xf numFmtId="0" fontId="280" fillId="0" borderId="3" xfId="4" applyFont="1" applyFill="1" applyBorder="1"/>
    <xf numFmtId="4" fontId="343" fillId="0" borderId="3" xfId="0" applyNumberFormat="1" applyFont="1" applyBorder="1"/>
    <xf numFmtId="0" fontId="280" fillId="0" borderId="3" xfId="4" applyFont="1" applyFill="1" applyBorder="1" applyAlignment="1"/>
    <xf numFmtId="4" fontId="349" fillId="0" borderId="3" xfId="32748" applyNumberFormat="1" applyFont="1" applyBorder="1" applyAlignment="1">
      <alignment wrapText="1"/>
    </xf>
    <xf numFmtId="4" fontId="241" fillId="0" borderId="3" xfId="32748" applyNumberFormat="1" applyFont="1" applyBorder="1" applyAlignment="1">
      <alignment wrapText="1"/>
    </xf>
    <xf numFmtId="0" fontId="249" fillId="17" borderId="11" xfId="0" applyFont="1" applyFill="1" applyBorder="1" applyAlignment="1">
      <alignment horizontal="center"/>
    </xf>
    <xf numFmtId="0" fontId="249" fillId="17" borderId="12" xfId="0" applyFont="1" applyFill="1" applyBorder="1" applyAlignment="1">
      <alignment horizontal="center"/>
    </xf>
    <xf numFmtId="0" fontId="249" fillId="0" borderId="10" xfId="0" applyFont="1" applyBorder="1" applyAlignment="1">
      <alignment horizontal="center"/>
    </xf>
    <xf numFmtId="0" fontId="249" fillId="0" borderId="11" xfId="0" applyFont="1" applyBorder="1" applyAlignment="1">
      <alignment horizontal="center"/>
    </xf>
    <xf numFmtId="0" fontId="249" fillId="0" borderId="12" xfId="0" applyFont="1" applyBorder="1" applyAlignment="1">
      <alignment horizontal="center"/>
    </xf>
    <xf numFmtId="0" fontId="249" fillId="8" borderId="10" xfId="0" applyFont="1" applyFill="1" applyBorder="1"/>
    <xf numFmtId="0" fontId="249" fillId="8" borderId="11" xfId="0" applyFont="1" applyFill="1" applyBorder="1"/>
    <xf numFmtId="0" fontId="249" fillId="8" borderId="12" xfId="0" applyFont="1" applyFill="1" applyBorder="1"/>
    <xf numFmtId="0" fontId="249" fillId="17" borderId="10" xfId="0" applyFont="1" applyFill="1" applyBorder="1"/>
    <xf numFmtId="0" fontId="249" fillId="17" borderId="11" xfId="0" applyFont="1" applyFill="1" applyBorder="1"/>
    <xf numFmtId="0" fontId="249" fillId="17" borderId="12" xfId="0" applyFont="1" applyFill="1" applyBorder="1"/>
    <xf numFmtId="0" fontId="249" fillId="0" borderId="11" xfId="0" applyFont="1" applyBorder="1"/>
    <xf numFmtId="0" fontId="249" fillId="0" borderId="12" xfId="0" applyFont="1" applyBorder="1"/>
    <xf numFmtId="0" fontId="28" fillId="0" borderId="3" xfId="0" applyFont="1" applyBorder="1"/>
    <xf numFmtId="43" fontId="280" fillId="17" borderId="3" xfId="1" applyFont="1" applyFill="1" applyBorder="1"/>
    <xf numFmtId="10" fontId="0" fillId="17" borderId="3" xfId="2" applyNumberFormat="1" applyFont="1" applyFill="1" applyBorder="1"/>
    <xf numFmtId="10" fontId="249" fillId="17" borderId="3" xfId="2" applyNumberFormat="1" applyFont="1" applyFill="1" applyBorder="1"/>
    <xf numFmtId="0" fontId="27" fillId="0" borderId="3" xfId="0" applyFont="1" applyBorder="1"/>
    <xf numFmtId="0" fontId="26" fillId="0" borderId="3" xfId="0" applyFont="1" applyBorder="1"/>
    <xf numFmtId="43" fontId="284" fillId="11" borderId="3" xfId="1" applyFont="1" applyFill="1" applyBorder="1"/>
    <xf numFmtId="43" fontId="284" fillId="11" borderId="12" xfId="1" applyFont="1" applyFill="1" applyBorder="1"/>
    <xf numFmtId="0" fontId="284" fillId="11" borderId="3" xfId="0" applyFont="1" applyFill="1" applyBorder="1"/>
    <xf numFmtId="43" fontId="25" fillId="0" borderId="3" xfId="32985" applyFont="1" applyFill="1" applyBorder="1"/>
    <xf numFmtId="0" fontId="24" fillId="0" borderId="3" xfId="33074" applyBorder="1"/>
    <xf numFmtId="43" fontId="24" fillId="0" borderId="3" xfId="33116" applyFont="1" applyFill="1" applyBorder="1"/>
    <xf numFmtId="0" fontId="23" fillId="0" borderId="3" xfId="0" applyFont="1" applyBorder="1"/>
    <xf numFmtId="0" fontId="22" fillId="0" borderId="3" xfId="0" applyFont="1" applyBorder="1"/>
    <xf numFmtId="0" fontId="0" fillId="0" borderId="3" xfId="0" quotePrefix="1" applyBorder="1"/>
    <xf numFmtId="10" fontId="283" fillId="0" borderId="12" xfId="2" applyNumberFormat="1" applyFont="1" applyBorder="1"/>
    <xf numFmtId="43" fontId="260" fillId="4" borderId="7" xfId="4" applyNumberFormat="1" applyFont="1" applyBorder="1"/>
    <xf numFmtId="0" fontId="283" fillId="8" borderId="3" xfId="0" applyFont="1" applyFill="1" applyBorder="1"/>
    <xf numFmtId="0" fontId="260" fillId="4" borderId="3" xfId="4" applyFont="1" applyBorder="1"/>
    <xf numFmtId="43" fontId="260" fillId="4" borderId="3" xfId="4" applyNumberFormat="1" applyFont="1" applyBorder="1"/>
    <xf numFmtId="0" fontId="20" fillId="0" borderId="3" xfId="33142" applyBorder="1"/>
    <xf numFmtId="0" fontId="20" fillId="0" borderId="3" xfId="0" applyFont="1" applyBorder="1"/>
    <xf numFmtId="0" fontId="21" fillId="0" borderId="3" xfId="0" applyFont="1" applyBorder="1"/>
    <xf numFmtId="0" fontId="25" fillId="0" borderId="3" xfId="0" applyFont="1" applyBorder="1"/>
    <xf numFmtId="0" fontId="29" fillId="0" borderId="3" xfId="0" applyFont="1" applyBorder="1"/>
    <xf numFmtId="0" fontId="24" fillId="0" borderId="3" xfId="0" applyFont="1" applyBorder="1"/>
    <xf numFmtId="4" fontId="349" fillId="0" borderId="3" xfId="33142" applyNumberFormat="1" applyFont="1" applyBorder="1" applyAlignment="1">
      <alignment wrapText="1"/>
    </xf>
    <xf numFmtId="0" fontId="276" fillId="0" borderId="3" xfId="1103" applyFont="1" applyBorder="1"/>
    <xf numFmtId="0" fontId="30" fillId="0" borderId="3" xfId="32878" applyBorder="1"/>
    <xf numFmtId="0" fontId="25" fillId="0" borderId="3" xfId="33009" applyBorder="1"/>
    <xf numFmtId="0" fontId="19" fillId="0" borderId="0" xfId="0" applyFont="1"/>
    <xf numFmtId="0" fontId="18" fillId="0" borderId="3" xfId="33338" applyBorder="1"/>
    <xf numFmtId="0" fontId="18" fillId="0" borderId="0" xfId="0" applyFont="1"/>
    <xf numFmtId="43" fontId="18" fillId="0" borderId="3" xfId="33380" applyFont="1" applyFill="1" applyBorder="1"/>
    <xf numFmtId="0" fontId="17" fillId="0" borderId="3" xfId="0" applyFont="1" applyBorder="1"/>
    <xf numFmtId="0" fontId="16" fillId="0" borderId="0" xfId="0" applyFont="1"/>
    <xf numFmtId="0" fontId="15" fillId="0" borderId="3" xfId="0" applyFont="1" applyBorder="1"/>
    <xf numFmtId="0" fontId="14" fillId="0" borderId="3" xfId="0" applyFont="1" applyBorder="1"/>
    <xf numFmtId="0" fontId="13" fillId="0" borderId="0" xfId="0" applyFont="1"/>
    <xf numFmtId="0" fontId="12" fillId="0" borderId="0" xfId="0" applyFont="1"/>
    <xf numFmtId="0" fontId="11" fillId="0" borderId="3" xfId="0" applyFont="1" applyBorder="1"/>
    <xf numFmtId="0" fontId="10" fillId="0" borderId="3" xfId="0" applyFont="1" applyBorder="1"/>
    <xf numFmtId="0" fontId="9" fillId="0" borderId="3" xfId="0" applyFont="1" applyBorder="1"/>
    <xf numFmtId="0" fontId="8" fillId="0" borderId="3" xfId="0" applyFont="1" applyBorder="1"/>
    <xf numFmtId="10" fontId="276" fillId="0" borderId="3" xfId="2" applyNumberFormat="1" applyFont="1" applyBorder="1"/>
    <xf numFmtId="10" fontId="0" fillId="0" borderId="3" xfId="2" applyNumberFormat="1" applyFont="1" applyBorder="1" applyAlignment="1"/>
    <xf numFmtId="14" fontId="276" fillId="0" borderId="3" xfId="1" applyNumberFormat="1" applyFont="1" applyFill="1" applyBorder="1" applyAlignment="1"/>
    <xf numFmtId="0" fontId="7" fillId="0" borderId="0" xfId="0" applyFont="1"/>
    <xf numFmtId="0" fontId="0" fillId="0" borderId="3" xfId="0" applyBorder="1" applyAlignment="1">
      <alignment horizontal="left"/>
    </xf>
    <xf numFmtId="43" fontId="249" fillId="0" borderId="3" xfId="0" applyNumberFormat="1" applyFont="1" applyBorder="1"/>
    <xf numFmtId="0" fontId="6" fillId="8" borderId="10" xfId="0" applyFont="1" applyFill="1" applyBorder="1"/>
    <xf numFmtId="0" fontId="0" fillId="0" borderId="3" xfId="0" applyBorder="1"/>
    <xf numFmtId="0" fontId="0" fillId="0" borderId="3" xfId="0" applyBorder="1"/>
    <xf numFmtId="0" fontId="0" fillId="0" borderId="3" xfId="0" applyBorder="1"/>
    <xf numFmtId="0" fontId="0" fillId="0" borderId="3" xfId="0" applyFill="1" applyBorder="1"/>
    <xf numFmtId="0" fontId="5" fillId="0" borderId="3" xfId="0" applyFont="1" applyFill="1" applyBorder="1"/>
    <xf numFmtId="0" fontId="251" fillId="3" borderId="24" xfId="3" applyFont="1" applyBorder="1" applyAlignment="1"/>
    <xf numFmtId="168" fontId="251" fillId="3" borderId="24" xfId="3" applyNumberFormat="1" applyFont="1" applyBorder="1" applyAlignment="1"/>
    <xf numFmtId="14" fontId="251" fillId="3" borderId="24" xfId="3" applyNumberFormat="1" applyFont="1" applyBorder="1" applyAlignment="1"/>
    <xf numFmtId="10" fontId="251" fillId="3" borderId="24" xfId="2" applyNumberFormat="1" applyFont="1" applyFill="1" applyBorder="1" applyAlignment="1">
      <alignment horizontal="left"/>
    </xf>
    <xf numFmtId="43" fontId="252" fillId="4" borderId="21" xfId="4" applyNumberFormat="1" applyBorder="1"/>
    <xf numFmtId="10" fontId="252" fillId="4" borderId="21" xfId="2" applyNumberFormat="1" applyFont="1" applyFill="1" applyBorder="1" applyAlignment="1">
      <alignment horizontal="left"/>
    </xf>
    <xf numFmtId="43" fontId="252" fillId="4" borderId="21" xfId="1" applyFont="1" applyFill="1" applyBorder="1" applyAlignment="1">
      <alignment horizontal="left"/>
    </xf>
    <xf numFmtId="0" fontId="283" fillId="0" borderId="3" xfId="3" applyFont="1" applyFill="1" applyBorder="1" applyAlignment="1"/>
    <xf numFmtId="0" fontId="276" fillId="0" borderId="30" xfId="0" applyFont="1" applyBorder="1"/>
    <xf numFmtId="0" fontId="0" fillId="0" borderId="3" xfId="0" applyBorder="1"/>
    <xf numFmtId="0" fontId="4" fillId="0" borderId="3" xfId="1382" applyFont="1" applyBorder="1"/>
    <xf numFmtId="0" fontId="2" fillId="0" borderId="3" xfId="0" applyFont="1" applyBorder="1"/>
    <xf numFmtId="0" fontId="0" fillId="0" borderId="3" xfId="0" applyBorder="1"/>
    <xf numFmtId="0" fontId="0" fillId="0" borderId="3" xfId="0" applyBorder="1"/>
    <xf numFmtId="0" fontId="1" fillId="0" borderId="3" xfId="0" applyFont="1" applyBorder="1"/>
    <xf numFmtId="0" fontId="1" fillId="0" borderId="3" xfId="7523" applyFont="1" applyBorder="1"/>
    <xf numFmtId="0" fontId="0" fillId="0" borderId="3" xfId="0" applyBorder="1"/>
    <xf numFmtId="0" fontId="251" fillId="3" borderId="3" xfId="3" applyFont="1" applyBorder="1" applyAlignment="1">
      <alignment horizontal="center"/>
    </xf>
    <xf numFmtId="0" fontId="251" fillId="7" borderId="3" xfId="0" applyFont="1" applyFill="1" applyBorder="1" applyAlignment="1">
      <alignment horizontal="center"/>
    </xf>
    <xf numFmtId="0" fontId="253" fillId="9" borderId="13" xfId="4" applyFont="1" applyFill="1" applyBorder="1" applyAlignment="1">
      <alignment horizontal="center"/>
    </xf>
    <xf numFmtId="0" fontId="253" fillId="9" borderId="14" xfId="4" applyFont="1" applyFill="1" applyBorder="1" applyAlignment="1">
      <alignment horizontal="center"/>
    </xf>
    <xf numFmtId="0" fontId="253" fillId="9" borderId="15" xfId="4" applyFont="1" applyFill="1" applyBorder="1" applyAlignment="1">
      <alignment horizontal="center"/>
    </xf>
    <xf numFmtId="0" fontId="252" fillId="8" borderId="3" xfId="4" applyFill="1" applyBorder="1" applyAlignment="1">
      <alignment horizontal="center"/>
    </xf>
    <xf numFmtId="0" fontId="251" fillId="7" borderId="10" xfId="0" applyFont="1" applyFill="1" applyBorder="1" applyAlignment="1">
      <alignment horizontal="center"/>
    </xf>
    <xf numFmtId="0" fontId="251" fillId="7" borderId="11" xfId="0" applyFont="1" applyFill="1" applyBorder="1" applyAlignment="1">
      <alignment horizontal="center"/>
    </xf>
    <xf numFmtId="0" fontId="251" fillId="7" borderId="12" xfId="0" applyFont="1" applyFill="1" applyBorder="1" applyAlignment="1">
      <alignment horizontal="center"/>
    </xf>
    <xf numFmtId="0" fontId="252" fillId="8" borderId="16" xfId="4" applyFill="1" applyBorder="1" applyAlignment="1">
      <alignment horizontal="center"/>
    </xf>
    <xf numFmtId="0" fontId="252" fillId="8" borderId="17" xfId="4" applyFill="1" applyBorder="1" applyAlignment="1">
      <alignment horizontal="center"/>
    </xf>
    <xf numFmtId="0" fontId="252" fillId="5" borderId="10" xfId="4" applyFill="1" applyBorder="1" applyAlignment="1">
      <alignment horizontal="center"/>
    </xf>
    <xf numFmtId="0" fontId="252" fillId="5" borderId="12" xfId="4" applyFill="1" applyBorder="1" applyAlignment="1">
      <alignment horizontal="center"/>
    </xf>
    <xf numFmtId="0" fontId="259" fillId="7" borderId="3" xfId="0" applyFont="1" applyFill="1" applyBorder="1" applyAlignment="1">
      <alignment horizontal="center"/>
    </xf>
    <xf numFmtId="0" fontId="242" fillId="0" borderId="3" xfId="0" applyFont="1" applyBorder="1" applyAlignment="1">
      <alignment horizontal="center"/>
    </xf>
    <xf numFmtId="0" fontId="0" fillId="0" borderId="3" xfId="0" applyBorder="1"/>
    <xf numFmtId="0" fontId="251" fillId="3" borderId="3" xfId="3" applyFont="1" applyBorder="1"/>
    <xf numFmtId="0" fontId="253" fillId="3" borderId="3" xfId="3" applyFont="1" applyBorder="1" applyAlignment="1">
      <alignment horizontal="center"/>
    </xf>
    <xf numFmtId="0" fontId="253" fillId="7" borderId="10" xfId="0" applyFont="1" applyFill="1" applyBorder="1" applyAlignment="1">
      <alignment horizontal="center"/>
    </xf>
    <xf numFmtId="0" fontId="253" fillId="7" borderId="11" xfId="0" applyFont="1" applyFill="1" applyBorder="1" applyAlignment="1">
      <alignment horizontal="center"/>
    </xf>
    <xf numFmtId="0" fontId="253" fillId="7" borderId="12" xfId="0" applyFont="1" applyFill="1" applyBorder="1" applyAlignment="1">
      <alignment horizontal="center"/>
    </xf>
    <xf numFmtId="0" fontId="283" fillId="13" borderId="10" xfId="0" applyFont="1" applyFill="1" applyBorder="1" applyAlignment="1">
      <alignment horizontal="center"/>
    </xf>
    <xf numFmtId="0" fontId="283" fillId="13" borderId="11" xfId="0" applyFont="1" applyFill="1" applyBorder="1" applyAlignment="1">
      <alignment horizontal="center"/>
    </xf>
    <xf numFmtId="0" fontId="283" fillId="13" borderId="12" xfId="0" applyFont="1" applyFill="1" applyBorder="1" applyAlignment="1">
      <alignment horizontal="center"/>
    </xf>
    <xf numFmtId="0" fontId="283" fillId="11" borderId="10" xfId="0" applyFont="1" applyFill="1" applyBorder="1" applyAlignment="1">
      <alignment horizontal="center"/>
    </xf>
    <xf numFmtId="0" fontId="283" fillId="11" borderId="11" xfId="0" applyFont="1" applyFill="1" applyBorder="1" applyAlignment="1">
      <alignment horizontal="center"/>
    </xf>
    <xf numFmtId="0" fontId="283" fillId="11" borderId="12" xfId="0" applyFont="1" applyFill="1" applyBorder="1" applyAlignment="1">
      <alignment horizontal="center"/>
    </xf>
    <xf numFmtId="0" fontId="249" fillId="17" borderId="10" xfId="0" applyFont="1" applyFill="1" applyBorder="1" applyAlignment="1">
      <alignment horizontal="center"/>
    </xf>
    <xf numFmtId="0" fontId="249" fillId="17" borderId="11" xfId="0" applyFont="1" applyFill="1" applyBorder="1" applyAlignment="1">
      <alignment horizontal="center"/>
    </xf>
    <xf numFmtId="0" fontId="249" fillId="17" borderId="12" xfId="0" applyFont="1" applyFill="1" applyBorder="1" applyAlignment="1">
      <alignment horizontal="center"/>
    </xf>
    <xf numFmtId="0" fontId="249" fillId="8" borderId="10" xfId="0" applyFont="1" applyFill="1" applyBorder="1" applyAlignment="1">
      <alignment horizontal="center"/>
    </xf>
    <xf numFmtId="0" fontId="249" fillId="8" borderId="11" xfId="0" applyFont="1" applyFill="1" applyBorder="1" applyAlignment="1">
      <alignment horizontal="center"/>
    </xf>
    <xf numFmtId="0" fontId="249" fillId="8" borderId="12" xfId="0" applyFont="1" applyFill="1" applyBorder="1" applyAlignment="1">
      <alignment horizontal="center"/>
    </xf>
    <xf numFmtId="0" fontId="251" fillId="3" borderId="9" xfId="3" applyFont="1" applyBorder="1" applyAlignment="1">
      <alignment horizontal="center"/>
    </xf>
    <xf numFmtId="0" fontId="251" fillId="3" borderId="2" xfId="3" applyFont="1" applyBorder="1" applyAlignment="1">
      <alignment horizontal="center"/>
    </xf>
    <xf numFmtId="43" fontId="260" fillId="8" borderId="10" xfId="1" applyFont="1" applyFill="1" applyBorder="1" applyAlignment="1">
      <alignment horizontal="center"/>
    </xf>
    <xf numFmtId="43" fontId="260" fillId="8" borderId="12" xfId="1" applyFont="1" applyFill="1" applyBorder="1" applyAlignment="1">
      <alignment horizontal="center"/>
    </xf>
    <xf numFmtId="43" fontId="251" fillId="3" borderId="3" xfId="3" applyNumberFormat="1" applyFont="1" applyBorder="1" applyAlignment="1">
      <alignment horizontal="center"/>
    </xf>
    <xf numFmtId="43" fontId="251" fillId="3" borderId="3" xfId="1" applyFont="1" applyFill="1" applyBorder="1" applyAlignment="1">
      <alignment horizontal="center"/>
    </xf>
    <xf numFmtId="0" fontId="254" fillId="6" borderId="3" xfId="4" applyFont="1" applyFill="1" applyBorder="1" applyAlignment="1">
      <alignment horizontal="center"/>
    </xf>
    <xf numFmtId="0" fontId="251" fillId="3" borderId="5" xfId="3" applyFont="1" applyBorder="1" applyAlignment="1">
      <alignment horizontal="center"/>
    </xf>
    <xf numFmtId="0" fontId="251" fillId="3" borderId="6" xfId="3" applyFont="1" applyBorder="1" applyAlignment="1">
      <alignment horizontal="center"/>
    </xf>
    <xf numFmtId="14" fontId="251" fillId="7" borderId="10" xfId="4" applyNumberFormat="1" applyFont="1" applyFill="1" applyBorder="1" applyAlignment="1">
      <alignment horizontal="center" wrapText="1"/>
    </xf>
    <xf numFmtId="14" fontId="251" fillId="7" borderId="11" xfId="4" applyNumberFormat="1" applyFont="1" applyFill="1" applyBorder="1" applyAlignment="1">
      <alignment horizontal="center" wrapText="1"/>
    </xf>
    <xf numFmtId="14" fontId="251" fillId="7" borderId="12" xfId="4" applyNumberFormat="1" applyFont="1" applyFill="1" applyBorder="1" applyAlignment="1">
      <alignment horizontal="center" wrapText="1"/>
    </xf>
    <xf numFmtId="14" fontId="251" fillId="7" borderId="19" xfId="4" applyNumberFormat="1" applyFont="1" applyFill="1" applyBorder="1" applyAlignment="1">
      <alignment horizontal="center" wrapText="1"/>
    </xf>
    <xf numFmtId="14" fontId="251" fillId="7" borderId="6" xfId="4" applyNumberFormat="1" applyFont="1" applyFill="1" applyBorder="1" applyAlignment="1">
      <alignment horizontal="center" wrapText="1"/>
    </xf>
    <xf numFmtId="14" fontId="251" fillId="7" borderId="20" xfId="4" applyNumberFormat="1" applyFont="1" applyFill="1" applyBorder="1" applyAlignment="1">
      <alignment horizontal="center" wrapText="1"/>
    </xf>
    <xf numFmtId="43" fontId="260" fillId="8" borderId="11" xfId="1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329" fillId="9" borderId="10" xfId="4" applyFont="1" applyFill="1" applyBorder="1" applyAlignment="1">
      <alignment horizontal="center"/>
    </xf>
    <xf numFmtId="0" fontId="329" fillId="9" borderId="11" xfId="4" applyFont="1" applyFill="1" applyBorder="1" applyAlignment="1">
      <alignment horizontal="center"/>
    </xf>
    <xf numFmtId="0" fontId="329" fillId="9" borderId="12" xfId="4" applyFont="1" applyFill="1" applyBorder="1" applyAlignment="1">
      <alignment horizontal="center"/>
    </xf>
    <xf numFmtId="0" fontId="251" fillId="3" borderId="10" xfId="3" applyFont="1" applyBorder="1" applyAlignment="1">
      <alignment horizontal="center"/>
    </xf>
    <xf numFmtId="0" fontId="251" fillId="3" borderId="11" xfId="3" applyFont="1" applyBorder="1" applyAlignment="1">
      <alignment horizontal="center"/>
    </xf>
    <xf numFmtId="0" fontId="251" fillId="3" borderId="12" xfId="3" applyFont="1" applyBorder="1" applyAlignment="1">
      <alignment horizontal="center"/>
    </xf>
    <xf numFmtId="0" fontId="259" fillId="7" borderId="10" xfId="0" applyFont="1" applyFill="1" applyBorder="1" applyAlignment="1">
      <alignment horizontal="center"/>
    </xf>
    <xf numFmtId="0" fontId="259" fillId="7" borderId="11" xfId="0" applyFont="1" applyFill="1" applyBorder="1" applyAlignment="1">
      <alignment horizontal="center"/>
    </xf>
    <xf numFmtId="0" fontId="259" fillId="7" borderId="12" xfId="0" applyFont="1" applyFill="1" applyBorder="1" applyAlignment="1">
      <alignment horizontal="center"/>
    </xf>
  </cellXfs>
  <cellStyles count="33408">
    <cellStyle name="Accent1" xfId="3" builtinId="29"/>
    <cellStyle name="Accent1 2" xfId="114" xr:uid="{00000000-0005-0000-0000-000001000000}"/>
    <cellStyle name="Comma" xfId="1" builtinId="3"/>
    <cellStyle name="Comma 10" xfId="30" xr:uid="{00000000-0005-0000-0000-000003000000}"/>
    <cellStyle name="Comma 10 2" xfId="140" xr:uid="{00000000-0005-0000-0000-000004000000}"/>
    <cellStyle name="Comma 10 2 2" xfId="359" xr:uid="{00000000-0005-0000-0000-000005000000}"/>
    <cellStyle name="Comma 10 2 2 2" xfId="1229" xr:uid="{5B9B2C1B-37FA-449D-8EE2-7059A4E705F2}"/>
    <cellStyle name="Comma 10 2 2 2 2" xfId="4288" xr:uid="{A4C6B17B-26DB-4A5A-9F5F-31DC7DD311BC}"/>
    <cellStyle name="Comma 10 2 2 2 2 2" xfId="11750" xr:uid="{A4C6B17B-26DB-4A5A-9F5F-31DC7DD311BC}"/>
    <cellStyle name="Comma 10 2 2 2 2 2 2" xfId="27728" xr:uid="{A4C6B17B-26DB-4A5A-9F5F-31DC7DD311BC}"/>
    <cellStyle name="Comma 10 2 2 2 2 3" xfId="20266" xr:uid="{A4C6B17B-26DB-4A5A-9F5F-31DC7DD311BC}"/>
    <cellStyle name="Comma 10 2 2 2 3" xfId="5535" xr:uid="{70EDE742-F46C-4C2C-9283-C03ACA01C154}"/>
    <cellStyle name="Comma 10 2 2 2 3 2" xfId="12997" xr:uid="{70EDE742-F46C-4C2C-9283-C03ACA01C154}"/>
    <cellStyle name="Comma 10 2 2 2 3 2 2" xfId="28975" xr:uid="{70EDE742-F46C-4C2C-9283-C03ACA01C154}"/>
    <cellStyle name="Comma 10 2 2 2 3 3" xfId="21513" xr:uid="{70EDE742-F46C-4C2C-9283-C03ACA01C154}"/>
    <cellStyle name="Comma 10 2 2 2 4" xfId="6799" xr:uid="{9EFD9E82-1CD1-417D-BD2E-E8B56C46B19A}"/>
    <cellStyle name="Comma 10 2 2 2 4 2" xfId="14261" xr:uid="{9EFD9E82-1CD1-417D-BD2E-E8B56C46B19A}"/>
    <cellStyle name="Comma 10 2 2 2 4 2 2" xfId="30239" xr:uid="{9EFD9E82-1CD1-417D-BD2E-E8B56C46B19A}"/>
    <cellStyle name="Comma 10 2 2 2 4 3" xfId="22777" xr:uid="{9EFD9E82-1CD1-417D-BD2E-E8B56C46B19A}"/>
    <cellStyle name="Comma 10 2 2 2 5" xfId="3041" xr:uid="{5B9B2C1B-37FA-449D-8EE2-7059A4E705F2}"/>
    <cellStyle name="Comma 10 2 2 2 5 2" xfId="10503" xr:uid="{5B9B2C1B-37FA-449D-8EE2-7059A4E705F2}"/>
    <cellStyle name="Comma 10 2 2 2 5 2 2" xfId="26481" xr:uid="{5B9B2C1B-37FA-449D-8EE2-7059A4E705F2}"/>
    <cellStyle name="Comma 10 2 2 2 5 3" xfId="19019" xr:uid="{5B9B2C1B-37FA-449D-8EE2-7059A4E705F2}"/>
    <cellStyle name="Comma 10 2 2 2 6" xfId="8745" xr:uid="{5B9B2C1B-37FA-449D-8EE2-7059A4E705F2}"/>
    <cellStyle name="Comma 10 2 2 2 6 2" xfId="24723" xr:uid="{5B9B2C1B-37FA-449D-8EE2-7059A4E705F2}"/>
    <cellStyle name="Comma 10 2 2 2 7" xfId="17207" xr:uid="{5B9B2C1B-37FA-449D-8EE2-7059A4E705F2}"/>
    <cellStyle name="Comma 10 2 2 3" xfId="1247" xr:uid="{D1FFEE8E-D202-4F49-A8A5-56684784397F}"/>
    <cellStyle name="Comma 10 2 2 3 2" xfId="4306" xr:uid="{1216CC68-81AA-4310-963D-1BE90926F0DA}"/>
    <cellStyle name="Comma 10 2 2 3 2 2" xfId="11768" xr:uid="{1216CC68-81AA-4310-963D-1BE90926F0DA}"/>
    <cellStyle name="Comma 10 2 2 3 2 2 2" xfId="27746" xr:uid="{1216CC68-81AA-4310-963D-1BE90926F0DA}"/>
    <cellStyle name="Comma 10 2 2 3 2 3" xfId="20284" xr:uid="{1216CC68-81AA-4310-963D-1BE90926F0DA}"/>
    <cellStyle name="Comma 10 2 2 3 3" xfId="5553" xr:uid="{C1C93A8B-0931-4A24-9F34-1CBCD6655CD4}"/>
    <cellStyle name="Comma 10 2 2 3 3 2" xfId="13015" xr:uid="{C1C93A8B-0931-4A24-9F34-1CBCD6655CD4}"/>
    <cellStyle name="Comma 10 2 2 3 3 2 2" xfId="28993" xr:uid="{C1C93A8B-0931-4A24-9F34-1CBCD6655CD4}"/>
    <cellStyle name="Comma 10 2 2 3 3 3" xfId="21531" xr:uid="{C1C93A8B-0931-4A24-9F34-1CBCD6655CD4}"/>
    <cellStyle name="Comma 10 2 2 3 4" xfId="6817" xr:uid="{C71A9120-B5EB-40FD-988D-1826C3DF7779}"/>
    <cellStyle name="Comma 10 2 2 3 4 2" xfId="14279" xr:uid="{C71A9120-B5EB-40FD-988D-1826C3DF7779}"/>
    <cellStyle name="Comma 10 2 2 3 4 2 2" xfId="30257" xr:uid="{C71A9120-B5EB-40FD-988D-1826C3DF7779}"/>
    <cellStyle name="Comma 10 2 2 3 4 3" xfId="22795" xr:uid="{C71A9120-B5EB-40FD-988D-1826C3DF7779}"/>
    <cellStyle name="Comma 10 2 2 3 5" xfId="3059" xr:uid="{D1FFEE8E-D202-4F49-A8A5-56684784397F}"/>
    <cellStyle name="Comma 10 2 2 3 5 2" xfId="10521" xr:uid="{D1FFEE8E-D202-4F49-A8A5-56684784397F}"/>
    <cellStyle name="Comma 10 2 2 3 5 2 2" xfId="26499" xr:uid="{D1FFEE8E-D202-4F49-A8A5-56684784397F}"/>
    <cellStyle name="Comma 10 2 2 3 5 3" xfId="19037" xr:uid="{D1FFEE8E-D202-4F49-A8A5-56684784397F}"/>
    <cellStyle name="Comma 10 2 2 3 6" xfId="8763" xr:uid="{D1FFEE8E-D202-4F49-A8A5-56684784397F}"/>
    <cellStyle name="Comma 10 2 2 3 6 2" xfId="24741" xr:uid="{D1FFEE8E-D202-4F49-A8A5-56684784397F}"/>
    <cellStyle name="Comma 10 2 2 3 7" xfId="17225" xr:uid="{D1FFEE8E-D202-4F49-A8A5-56684784397F}"/>
    <cellStyle name="Comma 10 2 2 4" xfId="3418" xr:uid="{0A083351-6CBF-4310-AA58-827FC6EBBAAE}"/>
    <cellStyle name="Comma 10 2 2 4 2" xfId="10880" xr:uid="{0A083351-6CBF-4310-AA58-827FC6EBBAAE}"/>
    <cellStyle name="Comma 10 2 2 4 2 2" xfId="26858" xr:uid="{0A083351-6CBF-4310-AA58-827FC6EBBAAE}"/>
    <cellStyle name="Comma 10 2 2 4 3" xfId="19396" xr:uid="{0A083351-6CBF-4310-AA58-827FC6EBBAAE}"/>
    <cellStyle name="Comma 10 2 2 5" xfId="4665" xr:uid="{15BBB42E-DA5C-4DB7-BBEF-823970F29BA1}"/>
    <cellStyle name="Comma 10 2 2 5 2" xfId="12127" xr:uid="{15BBB42E-DA5C-4DB7-BBEF-823970F29BA1}"/>
    <cellStyle name="Comma 10 2 2 5 2 2" xfId="28105" xr:uid="{15BBB42E-DA5C-4DB7-BBEF-823970F29BA1}"/>
    <cellStyle name="Comma 10 2 2 5 3" xfId="20643" xr:uid="{15BBB42E-DA5C-4DB7-BBEF-823970F29BA1}"/>
    <cellStyle name="Comma 10 2 2 6" xfId="5936" xr:uid="{D2AB43E4-E067-4204-9D8A-7A32EAB1D960}"/>
    <cellStyle name="Comma 10 2 2 6 2" xfId="13398" xr:uid="{D2AB43E4-E067-4204-9D8A-7A32EAB1D960}"/>
    <cellStyle name="Comma 10 2 2 6 2 2" xfId="29376" xr:uid="{D2AB43E4-E067-4204-9D8A-7A32EAB1D960}"/>
    <cellStyle name="Comma 10 2 2 6 3" xfId="21914" xr:uid="{D2AB43E4-E067-4204-9D8A-7A32EAB1D960}"/>
    <cellStyle name="Comma 10 2 2 7" xfId="2171" xr:uid="{00000000-0005-0000-0000-000005000000}"/>
    <cellStyle name="Comma 10 2 2 7 2" xfId="9633" xr:uid="{00000000-0005-0000-0000-000005000000}"/>
    <cellStyle name="Comma 10 2 2 7 2 2" xfId="25611" xr:uid="{00000000-0005-0000-0000-000005000000}"/>
    <cellStyle name="Comma 10 2 2 7 3" xfId="18149" xr:uid="{00000000-0005-0000-0000-000005000000}"/>
    <cellStyle name="Comma 10 2 2 8" xfId="7909" xr:uid="{00000000-0005-0000-0000-000005000000}"/>
    <cellStyle name="Comma 10 2 2 8 2" xfId="23887" xr:uid="{00000000-0005-0000-0000-000005000000}"/>
    <cellStyle name="Comma 10 2 2 9" xfId="16337" xr:uid="{00000000-0005-0000-0000-000005000000}"/>
    <cellStyle name="Comma 10 2 3" xfId="3200" xr:uid="{FA42335E-2215-4167-93F3-0E8D27B6FC86}"/>
    <cellStyle name="Comma 10 2 3 2" xfId="10662" xr:uid="{FA42335E-2215-4167-93F3-0E8D27B6FC86}"/>
    <cellStyle name="Comma 10 2 3 2 2" xfId="26640" xr:uid="{FA42335E-2215-4167-93F3-0E8D27B6FC86}"/>
    <cellStyle name="Comma 10 2 3 3" xfId="19178" xr:uid="{FA42335E-2215-4167-93F3-0E8D27B6FC86}"/>
    <cellStyle name="Comma 10 2 4" xfId="4447" xr:uid="{34F38963-F6B4-42AC-A918-B5C604D4C58F}"/>
    <cellStyle name="Comma 10 2 4 2" xfId="11909" xr:uid="{34F38963-F6B4-42AC-A918-B5C604D4C58F}"/>
    <cellStyle name="Comma 10 2 4 2 2" xfId="27887" xr:uid="{34F38963-F6B4-42AC-A918-B5C604D4C58F}"/>
    <cellStyle name="Comma 10 2 4 3" xfId="20425" xr:uid="{34F38963-F6B4-42AC-A918-B5C604D4C58F}"/>
    <cellStyle name="Comma 10 2 5" xfId="5721" xr:uid="{393DF9ED-16F3-4AD3-88B9-BC0E85D3643B}"/>
    <cellStyle name="Comma 10 2 5 2" xfId="13183" xr:uid="{393DF9ED-16F3-4AD3-88B9-BC0E85D3643B}"/>
    <cellStyle name="Comma 10 2 5 2 2" xfId="29161" xr:uid="{393DF9ED-16F3-4AD3-88B9-BC0E85D3643B}"/>
    <cellStyle name="Comma 10 2 5 3" xfId="21699" xr:uid="{393DF9ED-16F3-4AD3-88B9-BC0E85D3643B}"/>
    <cellStyle name="Comma 10 2 6" xfId="1953" xr:uid="{00000000-0005-0000-0000-000004000000}"/>
    <cellStyle name="Comma 10 2 6 2" xfId="9415" xr:uid="{00000000-0005-0000-0000-000004000000}"/>
    <cellStyle name="Comma 10 2 6 2 2" xfId="25393" xr:uid="{00000000-0005-0000-0000-000004000000}"/>
    <cellStyle name="Comma 10 2 6 3" xfId="17931" xr:uid="{00000000-0005-0000-0000-000004000000}"/>
    <cellStyle name="Comma 10 2 7" xfId="7705" xr:uid="{00000000-0005-0000-0000-000004000000}"/>
    <cellStyle name="Comma 10 2 7 2" xfId="23683" xr:uid="{00000000-0005-0000-0000-000004000000}"/>
    <cellStyle name="Comma 10 2 8" xfId="16119" xr:uid="{00000000-0005-0000-0000-000004000000}"/>
    <cellStyle name="Comma 10 3" xfId="250" xr:uid="{00000000-0005-0000-0000-000006000000}"/>
    <cellStyle name="Comma 10 3 2" xfId="3309" xr:uid="{2988B7DD-3C42-4180-A693-6058858282EB}"/>
    <cellStyle name="Comma 10 3 2 2" xfId="10771" xr:uid="{2988B7DD-3C42-4180-A693-6058858282EB}"/>
    <cellStyle name="Comma 10 3 2 2 2" xfId="26749" xr:uid="{2988B7DD-3C42-4180-A693-6058858282EB}"/>
    <cellStyle name="Comma 10 3 2 3" xfId="19287" xr:uid="{2988B7DD-3C42-4180-A693-6058858282EB}"/>
    <cellStyle name="Comma 10 3 3" xfId="4556" xr:uid="{ECF8F7D3-B00B-4BCD-8B12-677550172B74}"/>
    <cellStyle name="Comma 10 3 3 2" xfId="12018" xr:uid="{ECF8F7D3-B00B-4BCD-8B12-677550172B74}"/>
    <cellStyle name="Comma 10 3 3 2 2" xfId="27996" xr:uid="{ECF8F7D3-B00B-4BCD-8B12-677550172B74}"/>
    <cellStyle name="Comma 10 3 3 3" xfId="20534" xr:uid="{ECF8F7D3-B00B-4BCD-8B12-677550172B74}"/>
    <cellStyle name="Comma 10 3 4" xfId="5828" xr:uid="{7662BF1F-C783-4A64-9AA4-5D63F6F6B124}"/>
    <cellStyle name="Comma 10 3 4 2" xfId="13290" xr:uid="{7662BF1F-C783-4A64-9AA4-5D63F6F6B124}"/>
    <cellStyle name="Comma 10 3 4 2 2" xfId="29268" xr:uid="{7662BF1F-C783-4A64-9AA4-5D63F6F6B124}"/>
    <cellStyle name="Comma 10 3 4 3" xfId="21806" xr:uid="{7662BF1F-C783-4A64-9AA4-5D63F6F6B124}"/>
    <cellStyle name="Comma 10 3 5" xfId="2062" xr:uid="{00000000-0005-0000-0000-000006000000}"/>
    <cellStyle name="Comma 10 3 5 2" xfId="9524" xr:uid="{00000000-0005-0000-0000-000006000000}"/>
    <cellStyle name="Comma 10 3 5 2 2" xfId="25502" xr:uid="{00000000-0005-0000-0000-000006000000}"/>
    <cellStyle name="Comma 10 3 5 3" xfId="18040" xr:uid="{00000000-0005-0000-0000-000006000000}"/>
    <cellStyle name="Comma 10 3 6" xfId="7807" xr:uid="{00000000-0005-0000-0000-000006000000}"/>
    <cellStyle name="Comma 10 3 6 2" xfId="23785" xr:uid="{00000000-0005-0000-0000-000006000000}"/>
    <cellStyle name="Comma 10 3 7" xfId="16228" xr:uid="{00000000-0005-0000-0000-000006000000}"/>
    <cellStyle name="Comma 10 4" xfId="3091" xr:uid="{8F6479D0-0F9E-4F57-BDBA-7F4649A569A9}"/>
    <cellStyle name="Comma 10 4 2" xfId="10553" xr:uid="{8F6479D0-0F9E-4F57-BDBA-7F4649A569A9}"/>
    <cellStyle name="Comma 10 4 2 2" xfId="26531" xr:uid="{8F6479D0-0F9E-4F57-BDBA-7F4649A569A9}"/>
    <cellStyle name="Comma 10 4 3" xfId="19069" xr:uid="{8F6479D0-0F9E-4F57-BDBA-7F4649A569A9}"/>
    <cellStyle name="Comma 10 5" xfId="4338" xr:uid="{8291B932-6C29-4977-ABCA-A81E1AF1CE51}"/>
    <cellStyle name="Comma 10 5 2" xfId="11800" xr:uid="{8291B932-6C29-4977-ABCA-A81E1AF1CE51}"/>
    <cellStyle name="Comma 10 5 2 2" xfId="27778" xr:uid="{8291B932-6C29-4977-ABCA-A81E1AF1CE51}"/>
    <cellStyle name="Comma 10 5 3" xfId="20316" xr:uid="{8291B932-6C29-4977-ABCA-A81E1AF1CE51}"/>
    <cellStyle name="Comma 10 6" xfId="5606" xr:uid="{83E98CEF-1D86-43A4-9A34-EED1ABCEC7B4}"/>
    <cellStyle name="Comma 10 6 2" xfId="13068" xr:uid="{83E98CEF-1D86-43A4-9A34-EED1ABCEC7B4}"/>
    <cellStyle name="Comma 10 6 2 2" xfId="29046" xr:uid="{83E98CEF-1D86-43A4-9A34-EED1ABCEC7B4}"/>
    <cellStyle name="Comma 10 6 3" xfId="21584" xr:uid="{83E98CEF-1D86-43A4-9A34-EED1ABCEC7B4}"/>
    <cellStyle name="Comma 10 7" xfId="1844" xr:uid="{00000000-0005-0000-0000-000003000000}"/>
    <cellStyle name="Comma 10 7 2" xfId="9306" xr:uid="{00000000-0005-0000-0000-000003000000}"/>
    <cellStyle name="Comma 10 7 2 2" xfId="25284" xr:uid="{00000000-0005-0000-0000-000003000000}"/>
    <cellStyle name="Comma 10 7 3" xfId="17822" xr:uid="{00000000-0005-0000-0000-000003000000}"/>
    <cellStyle name="Comma 10 8" xfId="7639" xr:uid="{00000000-0005-0000-0000-000003000000}"/>
    <cellStyle name="Comma 10 8 2" xfId="23617" xr:uid="{00000000-0005-0000-0000-000003000000}"/>
    <cellStyle name="Comma 10 9" xfId="16010" xr:uid="{00000000-0005-0000-0000-000003000000}"/>
    <cellStyle name="Comma 100" xfId="1259" xr:uid="{00000000-0005-0000-0000-00000D050000}"/>
    <cellStyle name="Comma 100 2" xfId="6829" xr:uid="{F8CE2EDE-35D4-44EA-93A1-9E93172E4AB0}"/>
    <cellStyle name="Comma 100 2 2" xfId="14291" xr:uid="{F8CE2EDE-35D4-44EA-93A1-9E93172E4AB0}"/>
    <cellStyle name="Comma 100 2 2 2" xfId="30269" xr:uid="{F8CE2EDE-35D4-44EA-93A1-9E93172E4AB0}"/>
    <cellStyle name="Comma 100 2 3" xfId="22807" xr:uid="{F8CE2EDE-35D4-44EA-93A1-9E93172E4AB0}"/>
    <cellStyle name="Comma 100 3" xfId="3064" xr:uid="{B73141A8-5875-4B0F-B56E-E2E67047CD87}"/>
    <cellStyle name="Comma 100 3 2" xfId="10526" xr:uid="{B73141A8-5875-4B0F-B56E-E2E67047CD87}"/>
    <cellStyle name="Comma 100 3 2 2" xfId="26504" xr:uid="{B73141A8-5875-4B0F-B56E-E2E67047CD87}"/>
    <cellStyle name="Comma 100 3 3" xfId="19042" xr:uid="{B73141A8-5875-4B0F-B56E-E2E67047CD87}"/>
    <cellStyle name="Comma 100 4" xfId="8774" xr:uid="{00000000-0005-0000-0000-00000D050000}"/>
    <cellStyle name="Comma 100 4 2" xfId="24752" xr:uid="{00000000-0005-0000-0000-00000D050000}"/>
    <cellStyle name="Comma 100 5" xfId="17237" xr:uid="{00000000-0005-0000-0000-00000D050000}"/>
    <cellStyle name="Comma 101" xfId="1292" xr:uid="{00000000-0005-0000-0000-00002F050000}"/>
    <cellStyle name="Comma 101 2" xfId="6862" xr:uid="{6E9FAF20-76D6-497F-A6BF-04BA807AF74D}"/>
    <cellStyle name="Comma 101 2 2" xfId="14324" xr:uid="{6E9FAF20-76D6-497F-A6BF-04BA807AF74D}"/>
    <cellStyle name="Comma 101 2 2 2" xfId="30302" xr:uid="{6E9FAF20-76D6-497F-A6BF-04BA807AF74D}"/>
    <cellStyle name="Comma 101 2 3" xfId="22840" xr:uid="{6E9FAF20-76D6-497F-A6BF-04BA807AF74D}"/>
    <cellStyle name="Comma 101 3" xfId="4311" xr:uid="{8246998E-70EE-4D6F-B7C9-2E06C146E282}"/>
    <cellStyle name="Comma 101 3 2" xfId="11773" xr:uid="{8246998E-70EE-4D6F-B7C9-2E06C146E282}"/>
    <cellStyle name="Comma 101 3 2 2" xfId="27751" xr:uid="{8246998E-70EE-4D6F-B7C9-2E06C146E282}"/>
    <cellStyle name="Comma 101 3 3" xfId="20289" xr:uid="{8246998E-70EE-4D6F-B7C9-2E06C146E282}"/>
    <cellStyle name="Comma 101 4" xfId="8793" xr:uid="{00000000-0005-0000-0000-00002F050000}"/>
    <cellStyle name="Comma 101 4 2" xfId="24771" xr:uid="{00000000-0005-0000-0000-00002F050000}"/>
    <cellStyle name="Comma 101 5" xfId="17270" xr:uid="{00000000-0005-0000-0000-00002F050000}"/>
    <cellStyle name="Comma 102" xfId="1325" xr:uid="{00000000-0005-0000-0000-000050050000}"/>
    <cellStyle name="Comma 102 2" xfId="5571" xr:uid="{584BE17C-422B-4D24-B975-9ABCEF605013}"/>
    <cellStyle name="Comma 102 2 2" xfId="13033" xr:uid="{584BE17C-422B-4D24-B975-9ABCEF605013}"/>
    <cellStyle name="Comma 102 2 2 2" xfId="29011" xr:uid="{584BE17C-422B-4D24-B975-9ABCEF605013}"/>
    <cellStyle name="Comma 102 2 3" xfId="21549" xr:uid="{584BE17C-422B-4D24-B975-9ABCEF605013}"/>
    <cellStyle name="Comma 102 3" xfId="8814" xr:uid="{00000000-0005-0000-0000-000050050000}"/>
    <cellStyle name="Comma 102 3 2" xfId="24792" xr:uid="{00000000-0005-0000-0000-000050050000}"/>
    <cellStyle name="Comma 102 4" xfId="17303" xr:uid="{00000000-0005-0000-0000-000050050000}"/>
    <cellStyle name="Comma 103" xfId="1358" xr:uid="{00000000-0005-0000-0000-000071050000}"/>
    <cellStyle name="Comma 103 2" xfId="6898" xr:uid="{473F9552-B6FD-4FC3-8EB2-06E767FC6CD7}"/>
    <cellStyle name="Comma 103 2 2" xfId="14360" xr:uid="{473F9552-B6FD-4FC3-8EB2-06E767FC6CD7}"/>
    <cellStyle name="Comma 103 2 2 2" xfId="30338" xr:uid="{473F9552-B6FD-4FC3-8EB2-06E767FC6CD7}"/>
    <cellStyle name="Comma 103 2 3" xfId="22876" xr:uid="{473F9552-B6FD-4FC3-8EB2-06E767FC6CD7}"/>
    <cellStyle name="Comma 103 3" xfId="8847" xr:uid="{00000000-0005-0000-0000-000071050000}"/>
    <cellStyle name="Comma 103 3 2" xfId="24825" xr:uid="{00000000-0005-0000-0000-000071050000}"/>
    <cellStyle name="Comma 103 4" xfId="17336" xr:uid="{00000000-0005-0000-0000-000071050000}"/>
    <cellStyle name="Comma 104" xfId="1391" xr:uid="{00000000-0005-0000-0000-000092050000}"/>
    <cellStyle name="Comma 104 2" xfId="6931" xr:uid="{0BDD3754-6FAF-4B01-BB18-11952175977D}"/>
    <cellStyle name="Comma 104 2 2" xfId="14393" xr:uid="{0BDD3754-6FAF-4B01-BB18-11952175977D}"/>
    <cellStyle name="Comma 104 2 2 2" xfId="30371" xr:uid="{0BDD3754-6FAF-4B01-BB18-11952175977D}"/>
    <cellStyle name="Comma 104 2 3" xfId="22909" xr:uid="{0BDD3754-6FAF-4B01-BB18-11952175977D}"/>
    <cellStyle name="Comma 104 3" xfId="8880" xr:uid="{00000000-0005-0000-0000-000092050000}"/>
    <cellStyle name="Comma 104 3 2" xfId="24858" xr:uid="{00000000-0005-0000-0000-000092050000}"/>
    <cellStyle name="Comma 104 4" xfId="17369" xr:uid="{00000000-0005-0000-0000-000092050000}"/>
    <cellStyle name="Comma 105" xfId="1424" xr:uid="{00000000-0005-0000-0000-0000B3050000}"/>
    <cellStyle name="Comma 105 2" xfId="6962" xr:uid="{657B00FD-B594-4BC1-A487-FD34FB2F8133}"/>
    <cellStyle name="Comma 105 2 2" xfId="14424" xr:uid="{657B00FD-B594-4BC1-A487-FD34FB2F8133}"/>
    <cellStyle name="Comma 105 2 2 2" xfId="30402" xr:uid="{657B00FD-B594-4BC1-A487-FD34FB2F8133}"/>
    <cellStyle name="Comma 105 2 3" xfId="22940" xr:uid="{657B00FD-B594-4BC1-A487-FD34FB2F8133}"/>
    <cellStyle name="Comma 105 3" xfId="8913" xr:uid="{00000000-0005-0000-0000-0000B3050000}"/>
    <cellStyle name="Comma 105 3 2" xfId="24891" xr:uid="{00000000-0005-0000-0000-0000B3050000}"/>
    <cellStyle name="Comma 105 4" xfId="17402" xr:uid="{00000000-0005-0000-0000-0000B3050000}"/>
    <cellStyle name="Comma 106" xfId="1457" xr:uid="{00000000-0005-0000-0000-0000D4050000}"/>
    <cellStyle name="Comma 106 2" xfId="6995" xr:uid="{687B2E23-2AC2-49A8-8FB8-96933F79BA6D}"/>
    <cellStyle name="Comma 106 2 2" xfId="14457" xr:uid="{687B2E23-2AC2-49A8-8FB8-96933F79BA6D}"/>
    <cellStyle name="Comma 106 2 2 2" xfId="30435" xr:uid="{687B2E23-2AC2-49A8-8FB8-96933F79BA6D}"/>
    <cellStyle name="Comma 106 2 3" xfId="22973" xr:uid="{687B2E23-2AC2-49A8-8FB8-96933F79BA6D}"/>
    <cellStyle name="Comma 106 3" xfId="8946" xr:uid="{00000000-0005-0000-0000-0000D4050000}"/>
    <cellStyle name="Comma 106 3 2" xfId="24924" xr:uid="{00000000-0005-0000-0000-0000D4050000}"/>
    <cellStyle name="Comma 106 4" xfId="17435" xr:uid="{00000000-0005-0000-0000-0000D4050000}"/>
    <cellStyle name="Comma 107" xfId="1490" xr:uid="{00000000-0005-0000-0000-0000F5050000}"/>
    <cellStyle name="Comma 107 2" xfId="7028" xr:uid="{8760C900-9D62-4404-A97E-9CB821BE9D9B}"/>
    <cellStyle name="Comma 107 2 2" xfId="14490" xr:uid="{8760C900-9D62-4404-A97E-9CB821BE9D9B}"/>
    <cellStyle name="Comma 107 2 2 2" xfId="30468" xr:uid="{8760C900-9D62-4404-A97E-9CB821BE9D9B}"/>
    <cellStyle name="Comma 107 2 3" xfId="23006" xr:uid="{8760C900-9D62-4404-A97E-9CB821BE9D9B}"/>
    <cellStyle name="Comma 107 3" xfId="8979" xr:uid="{00000000-0005-0000-0000-0000F5050000}"/>
    <cellStyle name="Comma 107 3 2" xfId="24957" xr:uid="{00000000-0005-0000-0000-0000F5050000}"/>
    <cellStyle name="Comma 107 4" xfId="17468" xr:uid="{00000000-0005-0000-0000-0000F5050000}"/>
    <cellStyle name="Comma 108" xfId="1523" xr:uid="{00000000-0005-0000-0000-000016060000}"/>
    <cellStyle name="Comma 108 2" xfId="7061" xr:uid="{FB02357F-128B-48B2-8DAA-1F6B624134F3}"/>
    <cellStyle name="Comma 108 2 2" xfId="14523" xr:uid="{FB02357F-128B-48B2-8DAA-1F6B624134F3}"/>
    <cellStyle name="Comma 108 2 2 2" xfId="30501" xr:uid="{FB02357F-128B-48B2-8DAA-1F6B624134F3}"/>
    <cellStyle name="Comma 108 2 3" xfId="23039" xr:uid="{FB02357F-128B-48B2-8DAA-1F6B624134F3}"/>
    <cellStyle name="Comma 108 3" xfId="9012" xr:uid="{00000000-0005-0000-0000-000016060000}"/>
    <cellStyle name="Comma 108 3 2" xfId="24990" xr:uid="{00000000-0005-0000-0000-000016060000}"/>
    <cellStyle name="Comma 108 4" xfId="17501" xr:uid="{00000000-0005-0000-0000-000016060000}"/>
    <cellStyle name="Comma 109" xfId="1557" xr:uid="{00000000-0005-0000-0000-000037060000}"/>
    <cellStyle name="Comma 109 2" xfId="7095" xr:uid="{27502ACC-49B1-4C9E-B10C-AC9FD35FE63A}"/>
    <cellStyle name="Comma 109 2 2" xfId="14557" xr:uid="{27502ACC-49B1-4C9E-B10C-AC9FD35FE63A}"/>
    <cellStyle name="Comma 109 2 2 2" xfId="30535" xr:uid="{27502ACC-49B1-4C9E-B10C-AC9FD35FE63A}"/>
    <cellStyle name="Comma 109 2 3" xfId="23073" xr:uid="{27502ACC-49B1-4C9E-B10C-AC9FD35FE63A}"/>
    <cellStyle name="Comma 109 3" xfId="9046" xr:uid="{00000000-0005-0000-0000-000037060000}"/>
    <cellStyle name="Comma 109 3 2" xfId="25024" xr:uid="{00000000-0005-0000-0000-000037060000}"/>
    <cellStyle name="Comma 109 4" xfId="17535" xr:uid="{00000000-0005-0000-0000-000037060000}"/>
    <cellStyle name="Comma 11" xfId="33" xr:uid="{00000000-0005-0000-0000-000007000000}"/>
    <cellStyle name="Comma 11 2" xfId="143" xr:uid="{00000000-0005-0000-0000-000008000000}"/>
    <cellStyle name="Comma 11 2 2" xfId="362" xr:uid="{00000000-0005-0000-0000-000009000000}"/>
    <cellStyle name="Comma 11 2 2 2" xfId="3421" xr:uid="{96F15A61-46E9-40ED-85C6-B450324D91B7}"/>
    <cellStyle name="Comma 11 2 2 2 2" xfId="10883" xr:uid="{96F15A61-46E9-40ED-85C6-B450324D91B7}"/>
    <cellStyle name="Comma 11 2 2 2 2 2" xfId="26861" xr:uid="{96F15A61-46E9-40ED-85C6-B450324D91B7}"/>
    <cellStyle name="Comma 11 2 2 2 3" xfId="19399" xr:uid="{96F15A61-46E9-40ED-85C6-B450324D91B7}"/>
    <cellStyle name="Comma 11 2 2 3" xfId="4668" xr:uid="{702B9348-EA5E-44DE-9722-6DD8AE51CDD2}"/>
    <cellStyle name="Comma 11 2 2 3 2" xfId="12130" xr:uid="{702B9348-EA5E-44DE-9722-6DD8AE51CDD2}"/>
    <cellStyle name="Comma 11 2 2 3 2 2" xfId="28108" xr:uid="{702B9348-EA5E-44DE-9722-6DD8AE51CDD2}"/>
    <cellStyle name="Comma 11 2 2 3 3" xfId="20646" xr:uid="{702B9348-EA5E-44DE-9722-6DD8AE51CDD2}"/>
    <cellStyle name="Comma 11 2 2 4" xfId="5939" xr:uid="{C3BB389E-2906-435A-99B8-696B0722D923}"/>
    <cellStyle name="Comma 11 2 2 4 2" xfId="13401" xr:uid="{C3BB389E-2906-435A-99B8-696B0722D923}"/>
    <cellStyle name="Comma 11 2 2 4 2 2" xfId="29379" xr:uid="{C3BB389E-2906-435A-99B8-696B0722D923}"/>
    <cellStyle name="Comma 11 2 2 4 3" xfId="21917" xr:uid="{C3BB389E-2906-435A-99B8-696B0722D923}"/>
    <cellStyle name="Comma 11 2 2 5" xfId="2174" xr:uid="{00000000-0005-0000-0000-000009000000}"/>
    <cellStyle name="Comma 11 2 2 5 2" xfId="9636" xr:uid="{00000000-0005-0000-0000-000009000000}"/>
    <cellStyle name="Comma 11 2 2 5 2 2" xfId="25614" xr:uid="{00000000-0005-0000-0000-000009000000}"/>
    <cellStyle name="Comma 11 2 2 5 3" xfId="18152" xr:uid="{00000000-0005-0000-0000-000009000000}"/>
    <cellStyle name="Comma 11 2 2 6" xfId="7912" xr:uid="{00000000-0005-0000-0000-000009000000}"/>
    <cellStyle name="Comma 11 2 2 6 2" xfId="23890" xr:uid="{00000000-0005-0000-0000-000009000000}"/>
    <cellStyle name="Comma 11 2 2 7" xfId="16340" xr:uid="{00000000-0005-0000-0000-000009000000}"/>
    <cellStyle name="Comma 11 2 3" xfId="3203" xr:uid="{3018505F-5930-4018-AFFA-425FB0D22A3A}"/>
    <cellStyle name="Comma 11 2 3 2" xfId="10665" xr:uid="{3018505F-5930-4018-AFFA-425FB0D22A3A}"/>
    <cellStyle name="Comma 11 2 3 2 2" xfId="26643" xr:uid="{3018505F-5930-4018-AFFA-425FB0D22A3A}"/>
    <cellStyle name="Comma 11 2 3 3" xfId="19181" xr:uid="{3018505F-5930-4018-AFFA-425FB0D22A3A}"/>
    <cellStyle name="Comma 11 2 4" xfId="4450" xr:uid="{7D324099-D889-464A-BCB9-B7A257E3BF6F}"/>
    <cellStyle name="Comma 11 2 4 2" xfId="11912" xr:uid="{7D324099-D889-464A-BCB9-B7A257E3BF6F}"/>
    <cellStyle name="Comma 11 2 4 2 2" xfId="27890" xr:uid="{7D324099-D889-464A-BCB9-B7A257E3BF6F}"/>
    <cellStyle name="Comma 11 2 4 3" xfId="20428" xr:uid="{7D324099-D889-464A-BCB9-B7A257E3BF6F}"/>
    <cellStyle name="Comma 11 2 5" xfId="5724" xr:uid="{630470A3-FBA4-46D9-8D52-6CA679472DAB}"/>
    <cellStyle name="Comma 11 2 5 2" xfId="13186" xr:uid="{630470A3-FBA4-46D9-8D52-6CA679472DAB}"/>
    <cellStyle name="Comma 11 2 5 2 2" xfId="29164" xr:uid="{630470A3-FBA4-46D9-8D52-6CA679472DAB}"/>
    <cellStyle name="Comma 11 2 5 3" xfId="21702" xr:uid="{630470A3-FBA4-46D9-8D52-6CA679472DAB}"/>
    <cellStyle name="Comma 11 2 6" xfId="1956" xr:uid="{00000000-0005-0000-0000-000008000000}"/>
    <cellStyle name="Comma 11 2 6 2" xfId="9418" xr:uid="{00000000-0005-0000-0000-000008000000}"/>
    <cellStyle name="Comma 11 2 6 2 2" xfId="25396" xr:uid="{00000000-0005-0000-0000-000008000000}"/>
    <cellStyle name="Comma 11 2 6 3" xfId="17934" xr:uid="{00000000-0005-0000-0000-000008000000}"/>
    <cellStyle name="Comma 11 2 7" xfId="7708" xr:uid="{00000000-0005-0000-0000-000008000000}"/>
    <cellStyle name="Comma 11 2 7 2" xfId="23686" xr:uid="{00000000-0005-0000-0000-000008000000}"/>
    <cellStyle name="Comma 11 2 8" xfId="16122" xr:uid="{00000000-0005-0000-0000-000008000000}"/>
    <cellStyle name="Comma 11 3" xfId="253" xr:uid="{00000000-0005-0000-0000-00000A000000}"/>
    <cellStyle name="Comma 11 3 2" xfId="3312" xr:uid="{3950AB34-AAE8-4C87-A0A1-88C102B68217}"/>
    <cellStyle name="Comma 11 3 2 2" xfId="10774" xr:uid="{3950AB34-AAE8-4C87-A0A1-88C102B68217}"/>
    <cellStyle name="Comma 11 3 2 2 2" xfId="26752" xr:uid="{3950AB34-AAE8-4C87-A0A1-88C102B68217}"/>
    <cellStyle name="Comma 11 3 2 3" xfId="19290" xr:uid="{3950AB34-AAE8-4C87-A0A1-88C102B68217}"/>
    <cellStyle name="Comma 11 3 3" xfId="4559" xr:uid="{44492EA1-B8A0-4188-B01D-D8046442A344}"/>
    <cellStyle name="Comma 11 3 3 2" xfId="12021" xr:uid="{44492EA1-B8A0-4188-B01D-D8046442A344}"/>
    <cellStyle name="Comma 11 3 3 2 2" xfId="27999" xr:uid="{44492EA1-B8A0-4188-B01D-D8046442A344}"/>
    <cellStyle name="Comma 11 3 3 3" xfId="20537" xr:uid="{44492EA1-B8A0-4188-B01D-D8046442A344}"/>
    <cellStyle name="Comma 11 3 4" xfId="5831" xr:uid="{AC382645-BE6C-45D0-A89D-24DA19A06EF3}"/>
    <cellStyle name="Comma 11 3 4 2" xfId="13293" xr:uid="{AC382645-BE6C-45D0-A89D-24DA19A06EF3}"/>
    <cellStyle name="Comma 11 3 4 2 2" xfId="29271" xr:uid="{AC382645-BE6C-45D0-A89D-24DA19A06EF3}"/>
    <cellStyle name="Comma 11 3 4 3" xfId="21809" xr:uid="{AC382645-BE6C-45D0-A89D-24DA19A06EF3}"/>
    <cellStyle name="Comma 11 3 5" xfId="2065" xr:uid="{00000000-0005-0000-0000-00000A000000}"/>
    <cellStyle name="Comma 11 3 5 2" xfId="9527" xr:uid="{00000000-0005-0000-0000-00000A000000}"/>
    <cellStyle name="Comma 11 3 5 2 2" xfId="25505" xr:uid="{00000000-0005-0000-0000-00000A000000}"/>
    <cellStyle name="Comma 11 3 5 3" xfId="18043" xr:uid="{00000000-0005-0000-0000-00000A000000}"/>
    <cellStyle name="Comma 11 3 6" xfId="7810" xr:uid="{00000000-0005-0000-0000-00000A000000}"/>
    <cellStyle name="Comma 11 3 6 2" xfId="23788" xr:uid="{00000000-0005-0000-0000-00000A000000}"/>
    <cellStyle name="Comma 11 3 7" xfId="16231" xr:uid="{00000000-0005-0000-0000-00000A000000}"/>
    <cellStyle name="Comma 11 4" xfId="3094" xr:uid="{4AED061C-5A63-416A-9581-07A4D428A072}"/>
    <cellStyle name="Comma 11 4 2" xfId="10556" xr:uid="{4AED061C-5A63-416A-9581-07A4D428A072}"/>
    <cellStyle name="Comma 11 4 2 2" xfId="26534" xr:uid="{4AED061C-5A63-416A-9581-07A4D428A072}"/>
    <cellStyle name="Comma 11 4 3" xfId="19072" xr:uid="{4AED061C-5A63-416A-9581-07A4D428A072}"/>
    <cellStyle name="Comma 11 5" xfId="4341" xr:uid="{C685AD06-B815-4FA6-94BA-CB349CCF9FCB}"/>
    <cellStyle name="Comma 11 5 2" xfId="11803" xr:uid="{C685AD06-B815-4FA6-94BA-CB349CCF9FCB}"/>
    <cellStyle name="Comma 11 5 2 2" xfId="27781" xr:uid="{C685AD06-B815-4FA6-94BA-CB349CCF9FCB}"/>
    <cellStyle name="Comma 11 5 3" xfId="20319" xr:uid="{C685AD06-B815-4FA6-94BA-CB349CCF9FCB}"/>
    <cellStyle name="Comma 11 6" xfId="5602" xr:uid="{0A409958-A817-4B45-82CC-F0C62F144A29}"/>
    <cellStyle name="Comma 11 6 2" xfId="13064" xr:uid="{0A409958-A817-4B45-82CC-F0C62F144A29}"/>
    <cellStyle name="Comma 11 6 2 2" xfId="29042" xr:uid="{0A409958-A817-4B45-82CC-F0C62F144A29}"/>
    <cellStyle name="Comma 11 6 3" xfId="21580" xr:uid="{0A409958-A817-4B45-82CC-F0C62F144A29}"/>
    <cellStyle name="Comma 11 7" xfId="1847" xr:uid="{00000000-0005-0000-0000-000007000000}"/>
    <cellStyle name="Comma 11 7 2" xfId="9309" xr:uid="{00000000-0005-0000-0000-000007000000}"/>
    <cellStyle name="Comma 11 7 2 2" xfId="25287" xr:uid="{00000000-0005-0000-0000-000007000000}"/>
    <cellStyle name="Comma 11 7 3" xfId="17825" xr:uid="{00000000-0005-0000-0000-000007000000}"/>
    <cellStyle name="Comma 11 8" xfId="7668" xr:uid="{00000000-0005-0000-0000-000007000000}"/>
    <cellStyle name="Comma 11 8 2" xfId="23646" xr:uid="{00000000-0005-0000-0000-000007000000}"/>
    <cellStyle name="Comma 11 9" xfId="16013" xr:uid="{00000000-0005-0000-0000-000007000000}"/>
    <cellStyle name="Comma 110" xfId="1590" xr:uid="{00000000-0005-0000-0000-000059060000}"/>
    <cellStyle name="Comma 110 2" xfId="7128" xr:uid="{396A0500-45C2-4618-9F20-C8B9628CD8B8}"/>
    <cellStyle name="Comma 110 2 2" xfId="14590" xr:uid="{396A0500-45C2-4618-9F20-C8B9628CD8B8}"/>
    <cellStyle name="Comma 110 2 2 2" xfId="30568" xr:uid="{396A0500-45C2-4618-9F20-C8B9628CD8B8}"/>
    <cellStyle name="Comma 110 2 3" xfId="23106" xr:uid="{396A0500-45C2-4618-9F20-C8B9628CD8B8}"/>
    <cellStyle name="Comma 110 3" xfId="9079" xr:uid="{00000000-0005-0000-0000-000059060000}"/>
    <cellStyle name="Comma 110 3 2" xfId="25057" xr:uid="{00000000-0005-0000-0000-000059060000}"/>
    <cellStyle name="Comma 110 4" xfId="17568" xr:uid="{00000000-0005-0000-0000-000059060000}"/>
    <cellStyle name="Comma 111" xfId="1623" xr:uid="{00000000-0005-0000-0000-00007A060000}"/>
    <cellStyle name="Comma 111 2" xfId="7167" xr:uid="{AFB730F9-6B40-49BB-B6B6-C8BA30B587DB}"/>
    <cellStyle name="Comma 111 2 2" xfId="14629" xr:uid="{AFB730F9-6B40-49BB-B6B6-C8BA30B587DB}"/>
    <cellStyle name="Comma 111 2 2 2" xfId="30607" xr:uid="{AFB730F9-6B40-49BB-B6B6-C8BA30B587DB}"/>
    <cellStyle name="Comma 111 2 3" xfId="23145" xr:uid="{AFB730F9-6B40-49BB-B6B6-C8BA30B587DB}"/>
    <cellStyle name="Comma 111 3" xfId="9112" xr:uid="{00000000-0005-0000-0000-00007A060000}"/>
    <cellStyle name="Comma 111 3 2" xfId="25090" xr:uid="{00000000-0005-0000-0000-00007A060000}"/>
    <cellStyle name="Comma 111 4" xfId="17601" xr:uid="{00000000-0005-0000-0000-00007A060000}"/>
    <cellStyle name="Comma 112" xfId="1817" xr:uid="{00000000-0005-0000-0000-000042070000}"/>
    <cellStyle name="Comma 112 2" xfId="9279" xr:uid="{00000000-0005-0000-0000-000042070000}"/>
    <cellStyle name="Comma 112 2 2" xfId="25257" xr:uid="{00000000-0005-0000-0000-000042070000}"/>
    <cellStyle name="Comma 112 3" xfId="17795" xr:uid="{00000000-0005-0000-0000-000042070000}"/>
    <cellStyle name="Comma 113" xfId="7451" xr:uid="{00000000-0005-0000-0000-0000441D0000}"/>
    <cellStyle name="Comma 113 2" xfId="14913" xr:uid="{00000000-0005-0000-0000-0000441D0000}"/>
    <cellStyle name="Comma 113 2 2" xfId="30891" xr:uid="{00000000-0005-0000-0000-0000441D0000}"/>
    <cellStyle name="Comma 113 3" xfId="23429" xr:uid="{00000000-0005-0000-0000-0000441D0000}"/>
    <cellStyle name="Comma 114" xfId="15983" xr:uid="{00000000-0005-0000-0000-0000983E0000}"/>
    <cellStyle name="Comma 12" xfId="36" xr:uid="{00000000-0005-0000-0000-00000B000000}"/>
    <cellStyle name="Comma 12 2" xfId="146" xr:uid="{00000000-0005-0000-0000-00000C000000}"/>
    <cellStyle name="Comma 12 2 2" xfId="365" xr:uid="{00000000-0005-0000-0000-00000D000000}"/>
    <cellStyle name="Comma 12 2 2 2" xfId="3424" xr:uid="{9AB8CA8B-4FCB-436F-91FA-FA6B9CE9540B}"/>
    <cellStyle name="Comma 12 2 2 2 2" xfId="10886" xr:uid="{9AB8CA8B-4FCB-436F-91FA-FA6B9CE9540B}"/>
    <cellStyle name="Comma 12 2 2 2 2 2" xfId="26864" xr:uid="{9AB8CA8B-4FCB-436F-91FA-FA6B9CE9540B}"/>
    <cellStyle name="Comma 12 2 2 2 3" xfId="19402" xr:uid="{9AB8CA8B-4FCB-436F-91FA-FA6B9CE9540B}"/>
    <cellStyle name="Comma 12 2 2 3" xfId="4671" xr:uid="{80CD5B8B-2262-4A58-A481-48D4BD2A2A4E}"/>
    <cellStyle name="Comma 12 2 2 3 2" xfId="12133" xr:uid="{80CD5B8B-2262-4A58-A481-48D4BD2A2A4E}"/>
    <cellStyle name="Comma 12 2 2 3 2 2" xfId="28111" xr:uid="{80CD5B8B-2262-4A58-A481-48D4BD2A2A4E}"/>
    <cellStyle name="Comma 12 2 2 3 3" xfId="20649" xr:uid="{80CD5B8B-2262-4A58-A481-48D4BD2A2A4E}"/>
    <cellStyle name="Comma 12 2 2 4" xfId="5942" xr:uid="{0437D011-B7BD-4EBB-BB61-31526847E4CE}"/>
    <cellStyle name="Comma 12 2 2 4 2" xfId="13404" xr:uid="{0437D011-B7BD-4EBB-BB61-31526847E4CE}"/>
    <cellStyle name="Comma 12 2 2 4 2 2" xfId="29382" xr:uid="{0437D011-B7BD-4EBB-BB61-31526847E4CE}"/>
    <cellStyle name="Comma 12 2 2 4 3" xfId="21920" xr:uid="{0437D011-B7BD-4EBB-BB61-31526847E4CE}"/>
    <cellStyle name="Comma 12 2 2 5" xfId="2177" xr:uid="{00000000-0005-0000-0000-00000D000000}"/>
    <cellStyle name="Comma 12 2 2 5 2" xfId="9639" xr:uid="{00000000-0005-0000-0000-00000D000000}"/>
    <cellStyle name="Comma 12 2 2 5 2 2" xfId="25617" xr:uid="{00000000-0005-0000-0000-00000D000000}"/>
    <cellStyle name="Comma 12 2 2 5 3" xfId="18155" xr:uid="{00000000-0005-0000-0000-00000D000000}"/>
    <cellStyle name="Comma 12 2 2 6" xfId="7915" xr:uid="{00000000-0005-0000-0000-00000D000000}"/>
    <cellStyle name="Comma 12 2 2 6 2" xfId="23893" xr:uid="{00000000-0005-0000-0000-00000D000000}"/>
    <cellStyle name="Comma 12 2 2 7" xfId="16343" xr:uid="{00000000-0005-0000-0000-00000D000000}"/>
    <cellStyle name="Comma 12 2 3" xfId="3206" xr:uid="{BFEDFC0B-1FB2-4EED-9B4E-9DAE8A1C6618}"/>
    <cellStyle name="Comma 12 2 3 2" xfId="10668" xr:uid="{BFEDFC0B-1FB2-4EED-9B4E-9DAE8A1C6618}"/>
    <cellStyle name="Comma 12 2 3 2 2" xfId="26646" xr:uid="{BFEDFC0B-1FB2-4EED-9B4E-9DAE8A1C6618}"/>
    <cellStyle name="Comma 12 2 3 3" xfId="19184" xr:uid="{BFEDFC0B-1FB2-4EED-9B4E-9DAE8A1C6618}"/>
    <cellStyle name="Comma 12 2 4" xfId="4453" xr:uid="{582F5DE9-7E96-4199-BE68-572A99454516}"/>
    <cellStyle name="Comma 12 2 4 2" xfId="11915" xr:uid="{582F5DE9-7E96-4199-BE68-572A99454516}"/>
    <cellStyle name="Comma 12 2 4 2 2" xfId="27893" xr:uid="{582F5DE9-7E96-4199-BE68-572A99454516}"/>
    <cellStyle name="Comma 12 2 4 3" xfId="20431" xr:uid="{582F5DE9-7E96-4199-BE68-572A99454516}"/>
    <cellStyle name="Comma 12 2 5" xfId="5727" xr:uid="{B4FE298C-A183-4B54-AD42-32C0DA838456}"/>
    <cellStyle name="Comma 12 2 5 2" xfId="13189" xr:uid="{B4FE298C-A183-4B54-AD42-32C0DA838456}"/>
    <cellStyle name="Comma 12 2 5 2 2" xfId="29167" xr:uid="{B4FE298C-A183-4B54-AD42-32C0DA838456}"/>
    <cellStyle name="Comma 12 2 5 3" xfId="21705" xr:uid="{B4FE298C-A183-4B54-AD42-32C0DA838456}"/>
    <cellStyle name="Comma 12 2 6" xfId="1959" xr:uid="{00000000-0005-0000-0000-00000C000000}"/>
    <cellStyle name="Comma 12 2 6 2" xfId="9421" xr:uid="{00000000-0005-0000-0000-00000C000000}"/>
    <cellStyle name="Comma 12 2 6 2 2" xfId="25399" xr:uid="{00000000-0005-0000-0000-00000C000000}"/>
    <cellStyle name="Comma 12 2 6 3" xfId="17937" xr:uid="{00000000-0005-0000-0000-00000C000000}"/>
    <cellStyle name="Comma 12 2 7" xfId="7711" xr:uid="{00000000-0005-0000-0000-00000C000000}"/>
    <cellStyle name="Comma 12 2 7 2" xfId="23689" xr:uid="{00000000-0005-0000-0000-00000C000000}"/>
    <cellStyle name="Comma 12 2 8" xfId="16125" xr:uid="{00000000-0005-0000-0000-00000C000000}"/>
    <cellStyle name="Comma 12 3" xfId="256" xr:uid="{00000000-0005-0000-0000-00000E000000}"/>
    <cellStyle name="Comma 12 3 2" xfId="3315" xr:uid="{1ABE10E6-04A4-4F90-9962-F120144921B7}"/>
    <cellStyle name="Comma 12 3 2 2" xfId="10777" xr:uid="{1ABE10E6-04A4-4F90-9962-F120144921B7}"/>
    <cellStyle name="Comma 12 3 2 2 2" xfId="26755" xr:uid="{1ABE10E6-04A4-4F90-9962-F120144921B7}"/>
    <cellStyle name="Comma 12 3 2 3" xfId="19293" xr:uid="{1ABE10E6-04A4-4F90-9962-F120144921B7}"/>
    <cellStyle name="Comma 12 3 3" xfId="4562" xr:uid="{AE7EAD62-FB9A-49F2-9AD1-A7BC9832072F}"/>
    <cellStyle name="Comma 12 3 3 2" xfId="12024" xr:uid="{AE7EAD62-FB9A-49F2-9AD1-A7BC9832072F}"/>
    <cellStyle name="Comma 12 3 3 2 2" xfId="28002" xr:uid="{AE7EAD62-FB9A-49F2-9AD1-A7BC9832072F}"/>
    <cellStyle name="Comma 12 3 3 3" xfId="20540" xr:uid="{AE7EAD62-FB9A-49F2-9AD1-A7BC9832072F}"/>
    <cellStyle name="Comma 12 3 4" xfId="5834" xr:uid="{3931BB07-F0FB-49C2-8098-CF2836412C37}"/>
    <cellStyle name="Comma 12 3 4 2" xfId="13296" xr:uid="{3931BB07-F0FB-49C2-8098-CF2836412C37}"/>
    <cellStyle name="Comma 12 3 4 2 2" xfId="29274" xr:uid="{3931BB07-F0FB-49C2-8098-CF2836412C37}"/>
    <cellStyle name="Comma 12 3 4 3" xfId="21812" xr:uid="{3931BB07-F0FB-49C2-8098-CF2836412C37}"/>
    <cellStyle name="Comma 12 3 5" xfId="2068" xr:uid="{00000000-0005-0000-0000-00000E000000}"/>
    <cellStyle name="Comma 12 3 5 2" xfId="9530" xr:uid="{00000000-0005-0000-0000-00000E000000}"/>
    <cellStyle name="Comma 12 3 5 2 2" xfId="25508" xr:uid="{00000000-0005-0000-0000-00000E000000}"/>
    <cellStyle name="Comma 12 3 5 3" xfId="18046" xr:uid="{00000000-0005-0000-0000-00000E000000}"/>
    <cellStyle name="Comma 12 3 6" xfId="7813" xr:uid="{00000000-0005-0000-0000-00000E000000}"/>
    <cellStyle name="Comma 12 3 6 2" xfId="23791" xr:uid="{00000000-0005-0000-0000-00000E000000}"/>
    <cellStyle name="Comma 12 3 7" xfId="16234" xr:uid="{00000000-0005-0000-0000-00000E000000}"/>
    <cellStyle name="Comma 12 4" xfId="3097" xr:uid="{0179D0F2-924E-4FA7-A435-70408A519156}"/>
    <cellStyle name="Comma 12 4 2" xfId="10559" xr:uid="{0179D0F2-924E-4FA7-A435-70408A519156}"/>
    <cellStyle name="Comma 12 4 2 2" xfId="26537" xr:uid="{0179D0F2-924E-4FA7-A435-70408A519156}"/>
    <cellStyle name="Comma 12 4 3" xfId="19075" xr:uid="{0179D0F2-924E-4FA7-A435-70408A519156}"/>
    <cellStyle name="Comma 12 5" xfId="4344" xr:uid="{2642CBF3-6B22-4C43-8EE7-A6C6B35B1938}"/>
    <cellStyle name="Comma 12 5 2" xfId="11806" xr:uid="{2642CBF3-6B22-4C43-8EE7-A6C6B35B1938}"/>
    <cellStyle name="Comma 12 5 2 2" xfId="27784" xr:uid="{2642CBF3-6B22-4C43-8EE7-A6C6B35B1938}"/>
    <cellStyle name="Comma 12 5 3" xfId="20322" xr:uid="{2642CBF3-6B22-4C43-8EE7-A6C6B35B1938}"/>
    <cellStyle name="Comma 12 6" xfId="5622" xr:uid="{62B2746E-C0C8-458E-A15A-2BBB6B75291E}"/>
    <cellStyle name="Comma 12 6 2" xfId="13084" xr:uid="{62B2746E-C0C8-458E-A15A-2BBB6B75291E}"/>
    <cellStyle name="Comma 12 6 2 2" xfId="29062" xr:uid="{62B2746E-C0C8-458E-A15A-2BBB6B75291E}"/>
    <cellStyle name="Comma 12 6 3" xfId="21600" xr:uid="{62B2746E-C0C8-458E-A15A-2BBB6B75291E}"/>
    <cellStyle name="Comma 12 7" xfId="1850" xr:uid="{00000000-0005-0000-0000-00000B000000}"/>
    <cellStyle name="Comma 12 7 2" xfId="9312" xr:uid="{00000000-0005-0000-0000-00000B000000}"/>
    <cellStyle name="Comma 12 7 2 2" xfId="25290" xr:uid="{00000000-0005-0000-0000-00000B000000}"/>
    <cellStyle name="Comma 12 7 3" xfId="17828" xr:uid="{00000000-0005-0000-0000-00000B000000}"/>
    <cellStyle name="Comma 12 8" xfId="7643" xr:uid="{00000000-0005-0000-0000-00000B000000}"/>
    <cellStyle name="Comma 12 8 2" xfId="23621" xr:uid="{00000000-0005-0000-0000-00000B000000}"/>
    <cellStyle name="Comma 12 9" xfId="16016" xr:uid="{00000000-0005-0000-0000-00000B000000}"/>
    <cellStyle name="Comma 13" xfId="39" xr:uid="{00000000-0005-0000-0000-00000F000000}"/>
    <cellStyle name="Comma 13 2" xfId="149" xr:uid="{00000000-0005-0000-0000-000010000000}"/>
    <cellStyle name="Comma 13 2 2" xfId="368" xr:uid="{00000000-0005-0000-0000-000011000000}"/>
    <cellStyle name="Comma 13 2 2 2" xfId="3427" xr:uid="{118CBEC6-6467-4247-B546-FB0878DAB30E}"/>
    <cellStyle name="Comma 13 2 2 2 2" xfId="10889" xr:uid="{118CBEC6-6467-4247-B546-FB0878DAB30E}"/>
    <cellStyle name="Comma 13 2 2 2 2 2" xfId="26867" xr:uid="{118CBEC6-6467-4247-B546-FB0878DAB30E}"/>
    <cellStyle name="Comma 13 2 2 2 3" xfId="19405" xr:uid="{118CBEC6-6467-4247-B546-FB0878DAB30E}"/>
    <cellStyle name="Comma 13 2 2 3" xfId="4674" xr:uid="{D99A6D96-42EF-4A25-8751-7234EF7D69C0}"/>
    <cellStyle name="Comma 13 2 2 3 2" xfId="12136" xr:uid="{D99A6D96-42EF-4A25-8751-7234EF7D69C0}"/>
    <cellStyle name="Comma 13 2 2 3 2 2" xfId="28114" xr:uid="{D99A6D96-42EF-4A25-8751-7234EF7D69C0}"/>
    <cellStyle name="Comma 13 2 2 3 3" xfId="20652" xr:uid="{D99A6D96-42EF-4A25-8751-7234EF7D69C0}"/>
    <cellStyle name="Comma 13 2 2 4" xfId="5945" xr:uid="{A6C0A113-4C4C-4127-A8EE-35ECFF046CB1}"/>
    <cellStyle name="Comma 13 2 2 4 2" xfId="13407" xr:uid="{A6C0A113-4C4C-4127-A8EE-35ECFF046CB1}"/>
    <cellStyle name="Comma 13 2 2 4 2 2" xfId="29385" xr:uid="{A6C0A113-4C4C-4127-A8EE-35ECFF046CB1}"/>
    <cellStyle name="Comma 13 2 2 4 3" xfId="21923" xr:uid="{A6C0A113-4C4C-4127-A8EE-35ECFF046CB1}"/>
    <cellStyle name="Comma 13 2 2 5" xfId="2180" xr:uid="{00000000-0005-0000-0000-000011000000}"/>
    <cellStyle name="Comma 13 2 2 5 2" xfId="9642" xr:uid="{00000000-0005-0000-0000-000011000000}"/>
    <cellStyle name="Comma 13 2 2 5 2 2" xfId="25620" xr:uid="{00000000-0005-0000-0000-000011000000}"/>
    <cellStyle name="Comma 13 2 2 5 3" xfId="18158" xr:uid="{00000000-0005-0000-0000-000011000000}"/>
    <cellStyle name="Comma 13 2 2 6" xfId="7918" xr:uid="{00000000-0005-0000-0000-000011000000}"/>
    <cellStyle name="Comma 13 2 2 6 2" xfId="23896" xr:uid="{00000000-0005-0000-0000-000011000000}"/>
    <cellStyle name="Comma 13 2 2 7" xfId="16346" xr:uid="{00000000-0005-0000-0000-000011000000}"/>
    <cellStyle name="Comma 13 2 3" xfId="3209" xr:uid="{F42426FE-D0D7-47AC-B6FC-D1591658295C}"/>
    <cellStyle name="Comma 13 2 3 2" xfId="10671" xr:uid="{F42426FE-D0D7-47AC-B6FC-D1591658295C}"/>
    <cellStyle name="Comma 13 2 3 2 2" xfId="26649" xr:uid="{F42426FE-D0D7-47AC-B6FC-D1591658295C}"/>
    <cellStyle name="Comma 13 2 3 3" xfId="19187" xr:uid="{F42426FE-D0D7-47AC-B6FC-D1591658295C}"/>
    <cellStyle name="Comma 13 2 4" xfId="4456" xr:uid="{398EB520-7BFF-4BD9-9244-650A70BFC785}"/>
    <cellStyle name="Comma 13 2 4 2" xfId="11918" xr:uid="{398EB520-7BFF-4BD9-9244-650A70BFC785}"/>
    <cellStyle name="Comma 13 2 4 2 2" xfId="27896" xr:uid="{398EB520-7BFF-4BD9-9244-650A70BFC785}"/>
    <cellStyle name="Comma 13 2 4 3" xfId="20434" xr:uid="{398EB520-7BFF-4BD9-9244-650A70BFC785}"/>
    <cellStyle name="Comma 13 2 5" xfId="5730" xr:uid="{34BA5383-1FF6-4E94-B6F8-7E094EDDB909}"/>
    <cellStyle name="Comma 13 2 5 2" xfId="13192" xr:uid="{34BA5383-1FF6-4E94-B6F8-7E094EDDB909}"/>
    <cellStyle name="Comma 13 2 5 2 2" xfId="29170" xr:uid="{34BA5383-1FF6-4E94-B6F8-7E094EDDB909}"/>
    <cellStyle name="Comma 13 2 5 3" xfId="21708" xr:uid="{34BA5383-1FF6-4E94-B6F8-7E094EDDB909}"/>
    <cellStyle name="Comma 13 2 6" xfId="1962" xr:uid="{00000000-0005-0000-0000-000010000000}"/>
    <cellStyle name="Comma 13 2 6 2" xfId="9424" xr:uid="{00000000-0005-0000-0000-000010000000}"/>
    <cellStyle name="Comma 13 2 6 2 2" xfId="25402" xr:uid="{00000000-0005-0000-0000-000010000000}"/>
    <cellStyle name="Comma 13 2 6 3" xfId="17940" xr:uid="{00000000-0005-0000-0000-000010000000}"/>
    <cellStyle name="Comma 13 2 7" xfId="7714" xr:uid="{00000000-0005-0000-0000-000010000000}"/>
    <cellStyle name="Comma 13 2 7 2" xfId="23692" xr:uid="{00000000-0005-0000-0000-000010000000}"/>
    <cellStyle name="Comma 13 2 8" xfId="16128" xr:uid="{00000000-0005-0000-0000-000010000000}"/>
    <cellStyle name="Comma 13 3" xfId="259" xr:uid="{00000000-0005-0000-0000-000012000000}"/>
    <cellStyle name="Comma 13 3 2" xfId="3318" xr:uid="{32A29684-56D9-4E12-99B6-1E3F4E3CFFC4}"/>
    <cellStyle name="Comma 13 3 2 2" xfId="10780" xr:uid="{32A29684-56D9-4E12-99B6-1E3F4E3CFFC4}"/>
    <cellStyle name="Comma 13 3 2 2 2" xfId="26758" xr:uid="{32A29684-56D9-4E12-99B6-1E3F4E3CFFC4}"/>
    <cellStyle name="Comma 13 3 2 3" xfId="19296" xr:uid="{32A29684-56D9-4E12-99B6-1E3F4E3CFFC4}"/>
    <cellStyle name="Comma 13 3 3" xfId="4565" xr:uid="{B2C18337-1BAB-4704-91A4-6B938DDD1431}"/>
    <cellStyle name="Comma 13 3 3 2" xfId="12027" xr:uid="{B2C18337-1BAB-4704-91A4-6B938DDD1431}"/>
    <cellStyle name="Comma 13 3 3 2 2" xfId="28005" xr:uid="{B2C18337-1BAB-4704-91A4-6B938DDD1431}"/>
    <cellStyle name="Comma 13 3 3 3" xfId="20543" xr:uid="{B2C18337-1BAB-4704-91A4-6B938DDD1431}"/>
    <cellStyle name="Comma 13 3 4" xfId="5837" xr:uid="{A1E870B7-7677-4391-A3B8-A3E00BF73265}"/>
    <cellStyle name="Comma 13 3 4 2" xfId="13299" xr:uid="{A1E870B7-7677-4391-A3B8-A3E00BF73265}"/>
    <cellStyle name="Comma 13 3 4 2 2" xfId="29277" xr:uid="{A1E870B7-7677-4391-A3B8-A3E00BF73265}"/>
    <cellStyle name="Comma 13 3 4 3" xfId="21815" xr:uid="{A1E870B7-7677-4391-A3B8-A3E00BF73265}"/>
    <cellStyle name="Comma 13 3 5" xfId="2071" xr:uid="{00000000-0005-0000-0000-000012000000}"/>
    <cellStyle name="Comma 13 3 5 2" xfId="9533" xr:uid="{00000000-0005-0000-0000-000012000000}"/>
    <cellStyle name="Comma 13 3 5 2 2" xfId="25511" xr:uid="{00000000-0005-0000-0000-000012000000}"/>
    <cellStyle name="Comma 13 3 5 3" xfId="18049" xr:uid="{00000000-0005-0000-0000-000012000000}"/>
    <cellStyle name="Comma 13 3 6" xfId="7816" xr:uid="{00000000-0005-0000-0000-000012000000}"/>
    <cellStyle name="Comma 13 3 6 2" xfId="23794" xr:uid="{00000000-0005-0000-0000-000012000000}"/>
    <cellStyle name="Comma 13 3 7" xfId="16237" xr:uid="{00000000-0005-0000-0000-000012000000}"/>
    <cellStyle name="Comma 13 4" xfId="3100" xr:uid="{A86E2D4D-F5FC-4169-8517-E081F7CE40C2}"/>
    <cellStyle name="Comma 13 4 2" xfId="10562" xr:uid="{A86E2D4D-F5FC-4169-8517-E081F7CE40C2}"/>
    <cellStyle name="Comma 13 4 2 2" xfId="26540" xr:uid="{A86E2D4D-F5FC-4169-8517-E081F7CE40C2}"/>
    <cellStyle name="Comma 13 4 3" xfId="19078" xr:uid="{A86E2D4D-F5FC-4169-8517-E081F7CE40C2}"/>
    <cellStyle name="Comma 13 5" xfId="4347" xr:uid="{763CA41A-0335-4C3B-9D13-77EA5EFFEF6F}"/>
    <cellStyle name="Comma 13 5 2" xfId="11809" xr:uid="{763CA41A-0335-4C3B-9D13-77EA5EFFEF6F}"/>
    <cellStyle name="Comma 13 5 2 2" xfId="27787" xr:uid="{763CA41A-0335-4C3B-9D13-77EA5EFFEF6F}"/>
    <cellStyle name="Comma 13 5 3" xfId="20325" xr:uid="{763CA41A-0335-4C3B-9D13-77EA5EFFEF6F}"/>
    <cellStyle name="Comma 13 6" xfId="5625" xr:uid="{3DFDF530-624A-4BB9-9C78-84EF39296CB9}"/>
    <cellStyle name="Comma 13 6 2" xfId="13087" xr:uid="{3DFDF530-624A-4BB9-9C78-84EF39296CB9}"/>
    <cellStyle name="Comma 13 6 2 2" xfId="29065" xr:uid="{3DFDF530-624A-4BB9-9C78-84EF39296CB9}"/>
    <cellStyle name="Comma 13 6 3" xfId="21603" xr:uid="{3DFDF530-624A-4BB9-9C78-84EF39296CB9}"/>
    <cellStyle name="Comma 13 7" xfId="1853" xr:uid="{00000000-0005-0000-0000-00000F000000}"/>
    <cellStyle name="Comma 13 7 2" xfId="9315" xr:uid="{00000000-0005-0000-0000-00000F000000}"/>
    <cellStyle name="Comma 13 7 2 2" xfId="25293" xr:uid="{00000000-0005-0000-0000-00000F000000}"/>
    <cellStyle name="Comma 13 7 3" xfId="17831" xr:uid="{00000000-0005-0000-0000-00000F000000}"/>
    <cellStyle name="Comma 13 8" xfId="7620" xr:uid="{00000000-0005-0000-0000-00000F000000}"/>
    <cellStyle name="Comma 13 8 2" xfId="23598" xr:uid="{00000000-0005-0000-0000-00000F000000}"/>
    <cellStyle name="Comma 13 9" xfId="16019" xr:uid="{00000000-0005-0000-0000-00000F000000}"/>
    <cellStyle name="Comma 14" xfId="42" xr:uid="{00000000-0005-0000-0000-000013000000}"/>
    <cellStyle name="Comma 14 2" xfId="152" xr:uid="{00000000-0005-0000-0000-000014000000}"/>
    <cellStyle name="Comma 14 2 2" xfId="371" xr:uid="{00000000-0005-0000-0000-000015000000}"/>
    <cellStyle name="Comma 14 2 2 2" xfId="3430" xr:uid="{92AD13EB-BEE1-48C9-BC00-882BDABB484E}"/>
    <cellStyle name="Comma 14 2 2 2 2" xfId="10892" xr:uid="{92AD13EB-BEE1-48C9-BC00-882BDABB484E}"/>
    <cellStyle name="Comma 14 2 2 2 2 2" xfId="26870" xr:uid="{92AD13EB-BEE1-48C9-BC00-882BDABB484E}"/>
    <cellStyle name="Comma 14 2 2 2 3" xfId="19408" xr:uid="{92AD13EB-BEE1-48C9-BC00-882BDABB484E}"/>
    <cellStyle name="Comma 14 2 2 3" xfId="4677" xr:uid="{D7BC2583-1F86-49CB-BFD3-AC08B86998D9}"/>
    <cellStyle name="Comma 14 2 2 3 2" xfId="12139" xr:uid="{D7BC2583-1F86-49CB-BFD3-AC08B86998D9}"/>
    <cellStyle name="Comma 14 2 2 3 2 2" xfId="28117" xr:uid="{D7BC2583-1F86-49CB-BFD3-AC08B86998D9}"/>
    <cellStyle name="Comma 14 2 2 3 3" xfId="20655" xr:uid="{D7BC2583-1F86-49CB-BFD3-AC08B86998D9}"/>
    <cellStyle name="Comma 14 2 2 4" xfId="5948" xr:uid="{EE52633C-CC55-410D-8623-427471EA9366}"/>
    <cellStyle name="Comma 14 2 2 4 2" xfId="13410" xr:uid="{EE52633C-CC55-410D-8623-427471EA9366}"/>
    <cellStyle name="Comma 14 2 2 4 2 2" xfId="29388" xr:uid="{EE52633C-CC55-410D-8623-427471EA9366}"/>
    <cellStyle name="Comma 14 2 2 4 3" xfId="21926" xr:uid="{EE52633C-CC55-410D-8623-427471EA9366}"/>
    <cellStyle name="Comma 14 2 2 5" xfId="2183" xr:uid="{00000000-0005-0000-0000-000015000000}"/>
    <cellStyle name="Comma 14 2 2 5 2" xfId="9645" xr:uid="{00000000-0005-0000-0000-000015000000}"/>
    <cellStyle name="Comma 14 2 2 5 2 2" xfId="25623" xr:uid="{00000000-0005-0000-0000-000015000000}"/>
    <cellStyle name="Comma 14 2 2 5 3" xfId="18161" xr:uid="{00000000-0005-0000-0000-000015000000}"/>
    <cellStyle name="Comma 14 2 2 6" xfId="7921" xr:uid="{00000000-0005-0000-0000-000015000000}"/>
    <cellStyle name="Comma 14 2 2 6 2" xfId="23899" xr:uid="{00000000-0005-0000-0000-000015000000}"/>
    <cellStyle name="Comma 14 2 2 7" xfId="16349" xr:uid="{00000000-0005-0000-0000-000015000000}"/>
    <cellStyle name="Comma 14 2 3" xfId="3212" xr:uid="{A65E6986-B606-4202-B5FC-8E50E5154C33}"/>
    <cellStyle name="Comma 14 2 3 2" xfId="10674" xr:uid="{A65E6986-B606-4202-B5FC-8E50E5154C33}"/>
    <cellStyle name="Comma 14 2 3 2 2" xfId="26652" xr:uid="{A65E6986-B606-4202-B5FC-8E50E5154C33}"/>
    <cellStyle name="Comma 14 2 3 3" xfId="19190" xr:uid="{A65E6986-B606-4202-B5FC-8E50E5154C33}"/>
    <cellStyle name="Comma 14 2 4" xfId="4459" xr:uid="{97A70BFD-7573-4260-84B3-8CE2C50C580C}"/>
    <cellStyle name="Comma 14 2 4 2" xfId="11921" xr:uid="{97A70BFD-7573-4260-84B3-8CE2C50C580C}"/>
    <cellStyle name="Comma 14 2 4 2 2" xfId="27899" xr:uid="{97A70BFD-7573-4260-84B3-8CE2C50C580C}"/>
    <cellStyle name="Comma 14 2 4 3" xfId="20437" xr:uid="{97A70BFD-7573-4260-84B3-8CE2C50C580C}"/>
    <cellStyle name="Comma 14 2 5" xfId="5733" xr:uid="{360F7CF8-1508-422D-B31B-7F1C9944255E}"/>
    <cellStyle name="Comma 14 2 5 2" xfId="13195" xr:uid="{360F7CF8-1508-422D-B31B-7F1C9944255E}"/>
    <cellStyle name="Comma 14 2 5 2 2" xfId="29173" xr:uid="{360F7CF8-1508-422D-B31B-7F1C9944255E}"/>
    <cellStyle name="Comma 14 2 5 3" xfId="21711" xr:uid="{360F7CF8-1508-422D-B31B-7F1C9944255E}"/>
    <cellStyle name="Comma 14 2 6" xfId="1965" xr:uid="{00000000-0005-0000-0000-000014000000}"/>
    <cellStyle name="Comma 14 2 6 2" xfId="9427" xr:uid="{00000000-0005-0000-0000-000014000000}"/>
    <cellStyle name="Comma 14 2 6 2 2" xfId="25405" xr:uid="{00000000-0005-0000-0000-000014000000}"/>
    <cellStyle name="Comma 14 2 6 3" xfId="17943" xr:uid="{00000000-0005-0000-0000-000014000000}"/>
    <cellStyle name="Comma 14 2 7" xfId="7717" xr:uid="{00000000-0005-0000-0000-000014000000}"/>
    <cellStyle name="Comma 14 2 7 2" xfId="23695" xr:uid="{00000000-0005-0000-0000-000014000000}"/>
    <cellStyle name="Comma 14 2 8" xfId="16131" xr:uid="{00000000-0005-0000-0000-000014000000}"/>
    <cellStyle name="Comma 14 3" xfId="262" xr:uid="{00000000-0005-0000-0000-000016000000}"/>
    <cellStyle name="Comma 14 3 2" xfId="3321" xr:uid="{7C9265F2-AD5F-42DC-89C4-548EBE069F08}"/>
    <cellStyle name="Comma 14 3 2 2" xfId="10783" xr:uid="{7C9265F2-AD5F-42DC-89C4-548EBE069F08}"/>
    <cellStyle name="Comma 14 3 2 2 2" xfId="26761" xr:uid="{7C9265F2-AD5F-42DC-89C4-548EBE069F08}"/>
    <cellStyle name="Comma 14 3 2 3" xfId="19299" xr:uid="{7C9265F2-AD5F-42DC-89C4-548EBE069F08}"/>
    <cellStyle name="Comma 14 3 3" xfId="4568" xr:uid="{50EA865A-A8B3-476D-8DC4-679C6EAD9716}"/>
    <cellStyle name="Comma 14 3 3 2" xfId="12030" xr:uid="{50EA865A-A8B3-476D-8DC4-679C6EAD9716}"/>
    <cellStyle name="Comma 14 3 3 2 2" xfId="28008" xr:uid="{50EA865A-A8B3-476D-8DC4-679C6EAD9716}"/>
    <cellStyle name="Comma 14 3 3 3" xfId="20546" xr:uid="{50EA865A-A8B3-476D-8DC4-679C6EAD9716}"/>
    <cellStyle name="Comma 14 3 4" xfId="5840" xr:uid="{F93F9F02-57D5-405E-8F6E-368C7528E3A6}"/>
    <cellStyle name="Comma 14 3 4 2" xfId="13302" xr:uid="{F93F9F02-57D5-405E-8F6E-368C7528E3A6}"/>
    <cellStyle name="Comma 14 3 4 2 2" xfId="29280" xr:uid="{F93F9F02-57D5-405E-8F6E-368C7528E3A6}"/>
    <cellStyle name="Comma 14 3 4 3" xfId="21818" xr:uid="{F93F9F02-57D5-405E-8F6E-368C7528E3A6}"/>
    <cellStyle name="Comma 14 3 5" xfId="2074" xr:uid="{00000000-0005-0000-0000-000016000000}"/>
    <cellStyle name="Comma 14 3 5 2" xfId="9536" xr:uid="{00000000-0005-0000-0000-000016000000}"/>
    <cellStyle name="Comma 14 3 5 2 2" xfId="25514" xr:uid="{00000000-0005-0000-0000-000016000000}"/>
    <cellStyle name="Comma 14 3 5 3" xfId="18052" xr:uid="{00000000-0005-0000-0000-000016000000}"/>
    <cellStyle name="Comma 14 3 6" xfId="7819" xr:uid="{00000000-0005-0000-0000-000016000000}"/>
    <cellStyle name="Comma 14 3 6 2" xfId="23797" xr:uid="{00000000-0005-0000-0000-000016000000}"/>
    <cellStyle name="Comma 14 3 7" xfId="16240" xr:uid="{00000000-0005-0000-0000-000016000000}"/>
    <cellStyle name="Comma 14 4" xfId="3103" xr:uid="{F15638FA-2CCA-4049-BB95-92D970903A99}"/>
    <cellStyle name="Comma 14 4 2" xfId="10565" xr:uid="{F15638FA-2CCA-4049-BB95-92D970903A99}"/>
    <cellStyle name="Comma 14 4 2 2" xfId="26543" xr:uid="{F15638FA-2CCA-4049-BB95-92D970903A99}"/>
    <cellStyle name="Comma 14 4 3" xfId="19081" xr:uid="{F15638FA-2CCA-4049-BB95-92D970903A99}"/>
    <cellStyle name="Comma 14 5" xfId="4350" xr:uid="{E474826A-D21D-49E5-BD1D-87E450742F17}"/>
    <cellStyle name="Comma 14 5 2" xfId="11812" xr:uid="{E474826A-D21D-49E5-BD1D-87E450742F17}"/>
    <cellStyle name="Comma 14 5 2 2" xfId="27790" xr:uid="{E474826A-D21D-49E5-BD1D-87E450742F17}"/>
    <cellStyle name="Comma 14 5 3" xfId="20328" xr:uid="{E474826A-D21D-49E5-BD1D-87E450742F17}"/>
    <cellStyle name="Comma 14 6" xfId="5628" xr:uid="{EAE002CD-E3DB-4168-9E2D-74B700A5DA5F}"/>
    <cellStyle name="Comma 14 6 2" xfId="13090" xr:uid="{EAE002CD-E3DB-4168-9E2D-74B700A5DA5F}"/>
    <cellStyle name="Comma 14 6 2 2" xfId="29068" xr:uid="{EAE002CD-E3DB-4168-9E2D-74B700A5DA5F}"/>
    <cellStyle name="Comma 14 6 3" xfId="21606" xr:uid="{EAE002CD-E3DB-4168-9E2D-74B700A5DA5F}"/>
    <cellStyle name="Comma 14 7" xfId="1856" xr:uid="{00000000-0005-0000-0000-000013000000}"/>
    <cellStyle name="Comma 14 7 2" xfId="9318" xr:uid="{00000000-0005-0000-0000-000013000000}"/>
    <cellStyle name="Comma 14 7 2 2" xfId="25296" xr:uid="{00000000-0005-0000-0000-000013000000}"/>
    <cellStyle name="Comma 14 7 3" xfId="17834" xr:uid="{00000000-0005-0000-0000-000013000000}"/>
    <cellStyle name="Comma 14 8" xfId="7621" xr:uid="{00000000-0005-0000-0000-000013000000}"/>
    <cellStyle name="Comma 14 8 2" xfId="23599" xr:uid="{00000000-0005-0000-0000-000013000000}"/>
    <cellStyle name="Comma 14 9" xfId="16022" xr:uid="{00000000-0005-0000-0000-000013000000}"/>
    <cellStyle name="Comma 15" xfId="45" xr:uid="{00000000-0005-0000-0000-000017000000}"/>
    <cellStyle name="Comma 15 2" xfId="155" xr:uid="{00000000-0005-0000-0000-000018000000}"/>
    <cellStyle name="Comma 15 2 2" xfId="374" xr:uid="{00000000-0005-0000-0000-000019000000}"/>
    <cellStyle name="Comma 15 2 2 2" xfId="3433" xr:uid="{5403A375-7C24-4B22-ADED-F4230C7B224C}"/>
    <cellStyle name="Comma 15 2 2 2 2" xfId="10895" xr:uid="{5403A375-7C24-4B22-ADED-F4230C7B224C}"/>
    <cellStyle name="Comma 15 2 2 2 2 2" xfId="26873" xr:uid="{5403A375-7C24-4B22-ADED-F4230C7B224C}"/>
    <cellStyle name="Comma 15 2 2 2 3" xfId="19411" xr:uid="{5403A375-7C24-4B22-ADED-F4230C7B224C}"/>
    <cellStyle name="Comma 15 2 2 3" xfId="4680" xr:uid="{91CDA16D-85B9-4859-9132-48C4CCDF86C3}"/>
    <cellStyle name="Comma 15 2 2 3 2" xfId="12142" xr:uid="{91CDA16D-85B9-4859-9132-48C4CCDF86C3}"/>
    <cellStyle name="Comma 15 2 2 3 2 2" xfId="28120" xr:uid="{91CDA16D-85B9-4859-9132-48C4CCDF86C3}"/>
    <cellStyle name="Comma 15 2 2 3 3" xfId="20658" xr:uid="{91CDA16D-85B9-4859-9132-48C4CCDF86C3}"/>
    <cellStyle name="Comma 15 2 2 4" xfId="5951" xr:uid="{0018D2C8-F8A4-4A89-866F-AF5306ADD193}"/>
    <cellStyle name="Comma 15 2 2 4 2" xfId="13413" xr:uid="{0018D2C8-F8A4-4A89-866F-AF5306ADD193}"/>
    <cellStyle name="Comma 15 2 2 4 2 2" xfId="29391" xr:uid="{0018D2C8-F8A4-4A89-866F-AF5306ADD193}"/>
    <cellStyle name="Comma 15 2 2 4 3" xfId="21929" xr:uid="{0018D2C8-F8A4-4A89-866F-AF5306ADD193}"/>
    <cellStyle name="Comma 15 2 2 5" xfId="2186" xr:uid="{00000000-0005-0000-0000-000019000000}"/>
    <cellStyle name="Comma 15 2 2 5 2" xfId="9648" xr:uid="{00000000-0005-0000-0000-000019000000}"/>
    <cellStyle name="Comma 15 2 2 5 2 2" xfId="25626" xr:uid="{00000000-0005-0000-0000-000019000000}"/>
    <cellStyle name="Comma 15 2 2 5 3" xfId="18164" xr:uid="{00000000-0005-0000-0000-000019000000}"/>
    <cellStyle name="Comma 15 2 2 6" xfId="7924" xr:uid="{00000000-0005-0000-0000-000019000000}"/>
    <cellStyle name="Comma 15 2 2 6 2" xfId="23902" xr:uid="{00000000-0005-0000-0000-000019000000}"/>
    <cellStyle name="Comma 15 2 2 7" xfId="16352" xr:uid="{00000000-0005-0000-0000-000019000000}"/>
    <cellStyle name="Comma 15 2 3" xfId="3215" xr:uid="{706A5946-7D2D-4019-ADB3-C92C76CAC635}"/>
    <cellStyle name="Comma 15 2 3 2" xfId="10677" xr:uid="{706A5946-7D2D-4019-ADB3-C92C76CAC635}"/>
    <cellStyle name="Comma 15 2 3 2 2" xfId="26655" xr:uid="{706A5946-7D2D-4019-ADB3-C92C76CAC635}"/>
    <cellStyle name="Comma 15 2 3 3" xfId="19193" xr:uid="{706A5946-7D2D-4019-ADB3-C92C76CAC635}"/>
    <cellStyle name="Comma 15 2 4" xfId="4462" xr:uid="{E47BC5BE-2029-47D4-B937-5B95A7965E36}"/>
    <cellStyle name="Comma 15 2 4 2" xfId="11924" xr:uid="{E47BC5BE-2029-47D4-B937-5B95A7965E36}"/>
    <cellStyle name="Comma 15 2 4 2 2" xfId="27902" xr:uid="{E47BC5BE-2029-47D4-B937-5B95A7965E36}"/>
    <cellStyle name="Comma 15 2 4 3" xfId="20440" xr:uid="{E47BC5BE-2029-47D4-B937-5B95A7965E36}"/>
    <cellStyle name="Comma 15 2 5" xfId="5736" xr:uid="{65848DC7-3FC7-4ED7-AB39-750F6817F15C}"/>
    <cellStyle name="Comma 15 2 5 2" xfId="13198" xr:uid="{65848DC7-3FC7-4ED7-AB39-750F6817F15C}"/>
    <cellStyle name="Comma 15 2 5 2 2" xfId="29176" xr:uid="{65848DC7-3FC7-4ED7-AB39-750F6817F15C}"/>
    <cellStyle name="Comma 15 2 5 3" xfId="21714" xr:uid="{65848DC7-3FC7-4ED7-AB39-750F6817F15C}"/>
    <cellStyle name="Comma 15 2 6" xfId="1968" xr:uid="{00000000-0005-0000-0000-000018000000}"/>
    <cellStyle name="Comma 15 2 6 2" xfId="9430" xr:uid="{00000000-0005-0000-0000-000018000000}"/>
    <cellStyle name="Comma 15 2 6 2 2" xfId="25408" xr:uid="{00000000-0005-0000-0000-000018000000}"/>
    <cellStyle name="Comma 15 2 6 3" xfId="17946" xr:uid="{00000000-0005-0000-0000-000018000000}"/>
    <cellStyle name="Comma 15 2 7" xfId="7720" xr:uid="{00000000-0005-0000-0000-000018000000}"/>
    <cellStyle name="Comma 15 2 7 2" xfId="23698" xr:uid="{00000000-0005-0000-0000-000018000000}"/>
    <cellStyle name="Comma 15 2 8" xfId="16134" xr:uid="{00000000-0005-0000-0000-000018000000}"/>
    <cellStyle name="Comma 15 3" xfId="265" xr:uid="{00000000-0005-0000-0000-00001A000000}"/>
    <cellStyle name="Comma 15 3 2" xfId="3324" xr:uid="{1BC8A267-18FF-4C68-8437-E325FDAB128A}"/>
    <cellStyle name="Comma 15 3 2 2" xfId="10786" xr:uid="{1BC8A267-18FF-4C68-8437-E325FDAB128A}"/>
    <cellStyle name="Comma 15 3 2 2 2" xfId="26764" xr:uid="{1BC8A267-18FF-4C68-8437-E325FDAB128A}"/>
    <cellStyle name="Comma 15 3 2 3" xfId="19302" xr:uid="{1BC8A267-18FF-4C68-8437-E325FDAB128A}"/>
    <cellStyle name="Comma 15 3 3" xfId="4571" xr:uid="{C4B777F9-9DC0-45DB-BA51-82B0796690A2}"/>
    <cellStyle name="Comma 15 3 3 2" xfId="12033" xr:uid="{C4B777F9-9DC0-45DB-BA51-82B0796690A2}"/>
    <cellStyle name="Comma 15 3 3 2 2" xfId="28011" xr:uid="{C4B777F9-9DC0-45DB-BA51-82B0796690A2}"/>
    <cellStyle name="Comma 15 3 3 3" xfId="20549" xr:uid="{C4B777F9-9DC0-45DB-BA51-82B0796690A2}"/>
    <cellStyle name="Comma 15 3 4" xfId="5843" xr:uid="{535642C3-FCC7-4FCB-960F-D61D08E34985}"/>
    <cellStyle name="Comma 15 3 4 2" xfId="13305" xr:uid="{535642C3-FCC7-4FCB-960F-D61D08E34985}"/>
    <cellStyle name="Comma 15 3 4 2 2" xfId="29283" xr:uid="{535642C3-FCC7-4FCB-960F-D61D08E34985}"/>
    <cellStyle name="Comma 15 3 4 3" xfId="21821" xr:uid="{535642C3-FCC7-4FCB-960F-D61D08E34985}"/>
    <cellStyle name="Comma 15 3 5" xfId="2077" xr:uid="{00000000-0005-0000-0000-00001A000000}"/>
    <cellStyle name="Comma 15 3 5 2" xfId="9539" xr:uid="{00000000-0005-0000-0000-00001A000000}"/>
    <cellStyle name="Comma 15 3 5 2 2" xfId="25517" xr:uid="{00000000-0005-0000-0000-00001A000000}"/>
    <cellStyle name="Comma 15 3 5 3" xfId="18055" xr:uid="{00000000-0005-0000-0000-00001A000000}"/>
    <cellStyle name="Comma 15 3 6" xfId="7822" xr:uid="{00000000-0005-0000-0000-00001A000000}"/>
    <cellStyle name="Comma 15 3 6 2" xfId="23800" xr:uid="{00000000-0005-0000-0000-00001A000000}"/>
    <cellStyle name="Comma 15 3 7" xfId="16243" xr:uid="{00000000-0005-0000-0000-00001A000000}"/>
    <cellStyle name="Comma 15 4" xfId="3106" xr:uid="{56BA9CDE-17F9-4C12-8DCD-0796DDAE49AA}"/>
    <cellStyle name="Comma 15 4 2" xfId="10568" xr:uid="{56BA9CDE-17F9-4C12-8DCD-0796DDAE49AA}"/>
    <cellStyle name="Comma 15 4 2 2" xfId="26546" xr:uid="{56BA9CDE-17F9-4C12-8DCD-0796DDAE49AA}"/>
    <cellStyle name="Comma 15 4 3" xfId="19084" xr:uid="{56BA9CDE-17F9-4C12-8DCD-0796DDAE49AA}"/>
    <cellStyle name="Comma 15 5" xfId="4353" xr:uid="{209B4240-8070-4A53-8576-C424108BBF92}"/>
    <cellStyle name="Comma 15 5 2" xfId="11815" xr:uid="{209B4240-8070-4A53-8576-C424108BBF92}"/>
    <cellStyle name="Comma 15 5 2 2" xfId="27793" xr:uid="{209B4240-8070-4A53-8576-C424108BBF92}"/>
    <cellStyle name="Comma 15 5 3" xfId="20331" xr:uid="{209B4240-8070-4A53-8576-C424108BBF92}"/>
    <cellStyle name="Comma 15 6" xfId="5631" xr:uid="{9CEBF2B9-1DC2-468C-9BDD-27BA2096404D}"/>
    <cellStyle name="Comma 15 6 2" xfId="13093" xr:uid="{9CEBF2B9-1DC2-468C-9BDD-27BA2096404D}"/>
    <cellStyle name="Comma 15 6 2 2" xfId="29071" xr:uid="{9CEBF2B9-1DC2-468C-9BDD-27BA2096404D}"/>
    <cellStyle name="Comma 15 6 3" xfId="21609" xr:uid="{9CEBF2B9-1DC2-468C-9BDD-27BA2096404D}"/>
    <cellStyle name="Comma 15 7" xfId="1859" xr:uid="{00000000-0005-0000-0000-000017000000}"/>
    <cellStyle name="Comma 15 7 2" xfId="9321" xr:uid="{00000000-0005-0000-0000-000017000000}"/>
    <cellStyle name="Comma 15 7 2 2" xfId="25299" xr:uid="{00000000-0005-0000-0000-000017000000}"/>
    <cellStyle name="Comma 15 7 3" xfId="17837" xr:uid="{00000000-0005-0000-0000-000017000000}"/>
    <cellStyle name="Comma 15 8" xfId="7694" xr:uid="{00000000-0005-0000-0000-000017000000}"/>
    <cellStyle name="Comma 15 8 2" xfId="23672" xr:uid="{00000000-0005-0000-0000-000017000000}"/>
    <cellStyle name="Comma 15 9" xfId="16025" xr:uid="{00000000-0005-0000-0000-000017000000}"/>
    <cellStyle name="Comma 16" xfId="48" xr:uid="{00000000-0005-0000-0000-00001B000000}"/>
    <cellStyle name="Comma 16 2" xfId="158" xr:uid="{00000000-0005-0000-0000-00001C000000}"/>
    <cellStyle name="Comma 16 2 2" xfId="377" xr:uid="{00000000-0005-0000-0000-00001D000000}"/>
    <cellStyle name="Comma 16 2 2 2" xfId="3436" xr:uid="{E6083064-A366-497F-8B32-905B9291FC3F}"/>
    <cellStyle name="Comma 16 2 2 2 2" xfId="10898" xr:uid="{E6083064-A366-497F-8B32-905B9291FC3F}"/>
    <cellStyle name="Comma 16 2 2 2 2 2" xfId="26876" xr:uid="{E6083064-A366-497F-8B32-905B9291FC3F}"/>
    <cellStyle name="Comma 16 2 2 2 3" xfId="19414" xr:uid="{E6083064-A366-497F-8B32-905B9291FC3F}"/>
    <cellStyle name="Comma 16 2 2 3" xfId="4683" xr:uid="{F38D2695-3F84-44DA-9F5F-80B6EB985667}"/>
    <cellStyle name="Comma 16 2 2 3 2" xfId="12145" xr:uid="{F38D2695-3F84-44DA-9F5F-80B6EB985667}"/>
    <cellStyle name="Comma 16 2 2 3 2 2" xfId="28123" xr:uid="{F38D2695-3F84-44DA-9F5F-80B6EB985667}"/>
    <cellStyle name="Comma 16 2 2 3 3" xfId="20661" xr:uid="{F38D2695-3F84-44DA-9F5F-80B6EB985667}"/>
    <cellStyle name="Comma 16 2 2 4" xfId="5954" xr:uid="{50DA1230-C27E-470C-8146-16DBA90C2194}"/>
    <cellStyle name="Comma 16 2 2 4 2" xfId="13416" xr:uid="{50DA1230-C27E-470C-8146-16DBA90C2194}"/>
    <cellStyle name="Comma 16 2 2 4 2 2" xfId="29394" xr:uid="{50DA1230-C27E-470C-8146-16DBA90C2194}"/>
    <cellStyle name="Comma 16 2 2 4 3" xfId="21932" xr:uid="{50DA1230-C27E-470C-8146-16DBA90C2194}"/>
    <cellStyle name="Comma 16 2 2 5" xfId="2189" xr:uid="{00000000-0005-0000-0000-00001D000000}"/>
    <cellStyle name="Comma 16 2 2 5 2" xfId="9651" xr:uid="{00000000-0005-0000-0000-00001D000000}"/>
    <cellStyle name="Comma 16 2 2 5 2 2" xfId="25629" xr:uid="{00000000-0005-0000-0000-00001D000000}"/>
    <cellStyle name="Comma 16 2 2 5 3" xfId="18167" xr:uid="{00000000-0005-0000-0000-00001D000000}"/>
    <cellStyle name="Comma 16 2 2 6" xfId="7927" xr:uid="{00000000-0005-0000-0000-00001D000000}"/>
    <cellStyle name="Comma 16 2 2 6 2" xfId="23905" xr:uid="{00000000-0005-0000-0000-00001D000000}"/>
    <cellStyle name="Comma 16 2 2 7" xfId="16355" xr:uid="{00000000-0005-0000-0000-00001D000000}"/>
    <cellStyle name="Comma 16 2 3" xfId="3218" xr:uid="{872299E6-3F80-4EB1-85DC-353CA575A6C1}"/>
    <cellStyle name="Comma 16 2 3 2" xfId="10680" xr:uid="{872299E6-3F80-4EB1-85DC-353CA575A6C1}"/>
    <cellStyle name="Comma 16 2 3 2 2" xfId="26658" xr:uid="{872299E6-3F80-4EB1-85DC-353CA575A6C1}"/>
    <cellStyle name="Comma 16 2 3 3" xfId="19196" xr:uid="{872299E6-3F80-4EB1-85DC-353CA575A6C1}"/>
    <cellStyle name="Comma 16 2 4" xfId="4465" xr:uid="{6CD24665-8B7B-4DD3-B623-C09A55151FC2}"/>
    <cellStyle name="Comma 16 2 4 2" xfId="11927" xr:uid="{6CD24665-8B7B-4DD3-B623-C09A55151FC2}"/>
    <cellStyle name="Comma 16 2 4 2 2" xfId="27905" xr:uid="{6CD24665-8B7B-4DD3-B623-C09A55151FC2}"/>
    <cellStyle name="Comma 16 2 4 3" xfId="20443" xr:uid="{6CD24665-8B7B-4DD3-B623-C09A55151FC2}"/>
    <cellStyle name="Comma 16 2 5" xfId="5739" xr:uid="{2AFF3A27-351D-46E4-BA90-0865EDB19E7D}"/>
    <cellStyle name="Comma 16 2 5 2" xfId="13201" xr:uid="{2AFF3A27-351D-46E4-BA90-0865EDB19E7D}"/>
    <cellStyle name="Comma 16 2 5 2 2" xfId="29179" xr:uid="{2AFF3A27-351D-46E4-BA90-0865EDB19E7D}"/>
    <cellStyle name="Comma 16 2 5 3" xfId="21717" xr:uid="{2AFF3A27-351D-46E4-BA90-0865EDB19E7D}"/>
    <cellStyle name="Comma 16 2 6" xfId="1971" xr:uid="{00000000-0005-0000-0000-00001C000000}"/>
    <cellStyle name="Comma 16 2 6 2" xfId="9433" xr:uid="{00000000-0005-0000-0000-00001C000000}"/>
    <cellStyle name="Comma 16 2 6 2 2" xfId="25411" xr:uid="{00000000-0005-0000-0000-00001C000000}"/>
    <cellStyle name="Comma 16 2 6 3" xfId="17949" xr:uid="{00000000-0005-0000-0000-00001C000000}"/>
    <cellStyle name="Comma 16 2 7" xfId="7723" xr:uid="{00000000-0005-0000-0000-00001C000000}"/>
    <cellStyle name="Comma 16 2 7 2" xfId="23701" xr:uid="{00000000-0005-0000-0000-00001C000000}"/>
    <cellStyle name="Comma 16 2 8" xfId="16137" xr:uid="{00000000-0005-0000-0000-00001C000000}"/>
    <cellStyle name="Comma 16 3" xfId="268" xr:uid="{00000000-0005-0000-0000-00001E000000}"/>
    <cellStyle name="Comma 16 3 2" xfId="3327" xr:uid="{D7F695DC-EF38-4032-9CA1-E06197A2212B}"/>
    <cellStyle name="Comma 16 3 2 2" xfId="10789" xr:uid="{D7F695DC-EF38-4032-9CA1-E06197A2212B}"/>
    <cellStyle name="Comma 16 3 2 2 2" xfId="26767" xr:uid="{D7F695DC-EF38-4032-9CA1-E06197A2212B}"/>
    <cellStyle name="Comma 16 3 2 3" xfId="19305" xr:uid="{D7F695DC-EF38-4032-9CA1-E06197A2212B}"/>
    <cellStyle name="Comma 16 3 3" xfId="4574" xr:uid="{56AB308E-7BE6-43E9-A17C-96CC7755A8DA}"/>
    <cellStyle name="Comma 16 3 3 2" xfId="12036" xr:uid="{56AB308E-7BE6-43E9-A17C-96CC7755A8DA}"/>
    <cellStyle name="Comma 16 3 3 2 2" xfId="28014" xr:uid="{56AB308E-7BE6-43E9-A17C-96CC7755A8DA}"/>
    <cellStyle name="Comma 16 3 3 3" xfId="20552" xr:uid="{56AB308E-7BE6-43E9-A17C-96CC7755A8DA}"/>
    <cellStyle name="Comma 16 3 4" xfId="5846" xr:uid="{DDF31671-4F5A-4B15-B0A5-5A774133B99D}"/>
    <cellStyle name="Comma 16 3 4 2" xfId="13308" xr:uid="{DDF31671-4F5A-4B15-B0A5-5A774133B99D}"/>
    <cellStyle name="Comma 16 3 4 2 2" xfId="29286" xr:uid="{DDF31671-4F5A-4B15-B0A5-5A774133B99D}"/>
    <cellStyle name="Comma 16 3 4 3" xfId="21824" xr:uid="{DDF31671-4F5A-4B15-B0A5-5A774133B99D}"/>
    <cellStyle name="Comma 16 3 5" xfId="2080" xr:uid="{00000000-0005-0000-0000-00001E000000}"/>
    <cellStyle name="Comma 16 3 5 2" xfId="9542" xr:uid="{00000000-0005-0000-0000-00001E000000}"/>
    <cellStyle name="Comma 16 3 5 2 2" xfId="25520" xr:uid="{00000000-0005-0000-0000-00001E000000}"/>
    <cellStyle name="Comma 16 3 5 3" xfId="18058" xr:uid="{00000000-0005-0000-0000-00001E000000}"/>
    <cellStyle name="Comma 16 3 6" xfId="7825" xr:uid="{00000000-0005-0000-0000-00001E000000}"/>
    <cellStyle name="Comma 16 3 6 2" xfId="23803" xr:uid="{00000000-0005-0000-0000-00001E000000}"/>
    <cellStyle name="Comma 16 3 7" xfId="16246" xr:uid="{00000000-0005-0000-0000-00001E000000}"/>
    <cellStyle name="Comma 16 4" xfId="3109" xr:uid="{C67F594B-7AC2-48BF-B1C2-55ACAEE48C7F}"/>
    <cellStyle name="Comma 16 4 2" xfId="10571" xr:uid="{C67F594B-7AC2-48BF-B1C2-55ACAEE48C7F}"/>
    <cellStyle name="Comma 16 4 2 2" xfId="26549" xr:uid="{C67F594B-7AC2-48BF-B1C2-55ACAEE48C7F}"/>
    <cellStyle name="Comma 16 4 3" xfId="19087" xr:uid="{C67F594B-7AC2-48BF-B1C2-55ACAEE48C7F}"/>
    <cellStyle name="Comma 16 5" xfId="4356" xr:uid="{17A16B93-D1DF-4B5E-88F4-242A46810228}"/>
    <cellStyle name="Comma 16 5 2" xfId="11818" xr:uid="{17A16B93-D1DF-4B5E-88F4-242A46810228}"/>
    <cellStyle name="Comma 16 5 2 2" xfId="27796" xr:uid="{17A16B93-D1DF-4B5E-88F4-242A46810228}"/>
    <cellStyle name="Comma 16 5 3" xfId="20334" xr:uid="{17A16B93-D1DF-4B5E-88F4-242A46810228}"/>
    <cellStyle name="Comma 16 6" xfId="5634" xr:uid="{4C71829E-7FD0-45E6-9CDF-50B6DC35C96E}"/>
    <cellStyle name="Comma 16 6 2" xfId="13096" xr:uid="{4C71829E-7FD0-45E6-9CDF-50B6DC35C96E}"/>
    <cellStyle name="Comma 16 6 2 2" xfId="29074" xr:uid="{4C71829E-7FD0-45E6-9CDF-50B6DC35C96E}"/>
    <cellStyle name="Comma 16 6 3" xfId="21612" xr:uid="{4C71829E-7FD0-45E6-9CDF-50B6DC35C96E}"/>
    <cellStyle name="Comma 16 7" xfId="1862" xr:uid="{00000000-0005-0000-0000-00001B000000}"/>
    <cellStyle name="Comma 16 7 2" xfId="9324" xr:uid="{00000000-0005-0000-0000-00001B000000}"/>
    <cellStyle name="Comma 16 7 2 2" xfId="25302" xr:uid="{00000000-0005-0000-0000-00001B000000}"/>
    <cellStyle name="Comma 16 7 3" xfId="17840" xr:uid="{00000000-0005-0000-0000-00001B000000}"/>
    <cellStyle name="Comma 16 8" xfId="7604" xr:uid="{00000000-0005-0000-0000-00001B000000}"/>
    <cellStyle name="Comma 16 8 2" xfId="23582" xr:uid="{00000000-0005-0000-0000-00001B000000}"/>
    <cellStyle name="Comma 16 9" xfId="16028" xr:uid="{00000000-0005-0000-0000-00001B000000}"/>
    <cellStyle name="Comma 17" xfId="51" xr:uid="{00000000-0005-0000-0000-00001F000000}"/>
    <cellStyle name="Comma 17 2" xfId="161" xr:uid="{00000000-0005-0000-0000-000020000000}"/>
    <cellStyle name="Comma 17 2 2" xfId="380" xr:uid="{00000000-0005-0000-0000-000021000000}"/>
    <cellStyle name="Comma 17 2 2 2" xfId="3439" xr:uid="{5B93C725-7B14-44E1-9972-9054B494874D}"/>
    <cellStyle name="Comma 17 2 2 2 2" xfId="10901" xr:uid="{5B93C725-7B14-44E1-9972-9054B494874D}"/>
    <cellStyle name="Comma 17 2 2 2 2 2" xfId="26879" xr:uid="{5B93C725-7B14-44E1-9972-9054B494874D}"/>
    <cellStyle name="Comma 17 2 2 2 3" xfId="19417" xr:uid="{5B93C725-7B14-44E1-9972-9054B494874D}"/>
    <cellStyle name="Comma 17 2 2 3" xfId="4686" xr:uid="{DAA7ED7E-7BDD-413F-862F-589CEB9D8245}"/>
    <cellStyle name="Comma 17 2 2 3 2" xfId="12148" xr:uid="{DAA7ED7E-7BDD-413F-862F-589CEB9D8245}"/>
    <cellStyle name="Comma 17 2 2 3 2 2" xfId="28126" xr:uid="{DAA7ED7E-7BDD-413F-862F-589CEB9D8245}"/>
    <cellStyle name="Comma 17 2 2 3 3" xfId="20664" xr:uid="{DAA7ED7E-7BDD-413F-862F-589CEB9D8245}"/>
    <cellStyle name="Comma 17 2 2 4" xfId="5957" xr:uid="{EBD3CF69-89B3-4172-9217-57532C50FA2B}"/>
    <cellStyle name="Comma 17 2 2 4 2" xfId="13419" xr:uid="{EBD3CF69-89B3-4172-9217-57532C50FA2B}"/>
    <cellStyle name="Comma 17 2 2 4 2 2" xfId="29397" xr:uid="{EBD3CF69-89B3-4172-9217-57532C50FA2B}"/>
    <cellStyle name="Comma 17 2 2 4 3" xfId="21935" xr:uid="{EBD3CF69-89B3-4172-9217-57532C50FA2B}"/>
    <cellStyle name="Comma 17 2 2 5" xfId="2192" xr:uid="{00000000-0005-0000-0000-000021000000}"/>
    <cellStyle name="Comma 17 2 2 5 2" xfId="9654" xr:uid="{00000000-0005-0000-0000-000021000000}"/>
    <cellStyle name="Comma 17 2 2 5 2 2" xfId="25632" xr:uid="{00000000-0005-0000-0000-000021000000}"/>
    <cellStyle name="Comma 17 2 2 5 3" xfId="18170" xr:uid="{00000000-0005-0000-0000-000021000000}"/>
    <cellStyle name="Comma 17 2 2 6" xfId="7930" xr:uid="{00000000-0005-0000-0000-000021000000}"/>
    <cellStyle name="Comma 17 2 2 6 2" xfId="23908" xr:uid="{00000000-0005-0000-0000-000021000000}"/>
    <cellStyle name="Comma 17 2 2 7" xfId="16358" xr:uid="{00000000-0005-0000-0000-000021000000}"/>
    <cellStyle name="Comma 17 2 3" xfId="3221" xr:uid="{E9F87C30-831C-4282-80FC-8409D20ED9F2}"/>
    <cellStyle name="Comma 17 2 3 2" xfId="10683" xr:uid="{E9F87C30-831C-4282-80FC-8409D20ED9F2}"/>
    <cellStyle name="Comma 17 2 3 2 2" xfId="26661" xr:uid="{E9F87C30-831C-4282-80FC-8409D20ED9F2}"/>
    <cellStyle name="Comma 17 2 3 3" xfId="19199" xr:uid="{E9F87C30-831C-4282-80FC-8409D20ED9F2}"/>
    <cellStyle name="Comma 17 2 4" xfId="4468" xr:uid="{4EE572E7-EFF1-40E7-AEF2-0708CED45174}"/>
    <cellStyle name="Comma 17 2 4 2" xfId="11930" xr:uid="{4EE572E7-EFF1-40E7-AEF2-0708CED45174}"/>
    <cellStyle name="Comma 17 2 4 2 2" xfId="27908" xr:uid="{4EE572E7-EFF1-40E7-AEF2-0708CED45174}"/>
    <cellStyle name="Comma 17 2 4 3" xfId="20446" xr:uid="{4EE572E7-EFF1-40E7-AEF2-0708CED45174}"/>
    <cellStyle name="Comma 17 2 5" xfId="5742" xr:uid="{7F0E69E7-20DE-403E-A410-24CDA13752EB}"/>
    <cellStyle name="Comma 17 2 5 2" xfId="13204" xr:uid="{7F0E69E7-20DE-403E-A410-24CDA13752EB}"/>
    <cellStyle name="Comma 17 2 5 2 2" xfId="29182" xr:uid="{7F0E69E7-20DE-403E-A410-24CDA13752EB}"/>
    <cellStyle name="Comma 17 2 5 3" xfId="21720" xr:uid="{7F0E69E7-20DE-403E-A410-24CDA13752EB}"/>
    <cellStyle name="Comma 17 2 6" xfId="1974" xr:uid="{00000000-0005-0000-0000-000020000000}"/>
    <cellStyle name="Comma 17 2 6 2" xfId="9436" xr:uid="{00000000-0005-0000-0000-000020000000}"/>
    <cellStyle name="Comma 17 2 6 2 2" xfId="25414" xr:uid="{00000000-0005-0000-0000-000020000000}"/>
    <cellStyle name="Comma 17 2 6 3" xfId="17952" xr:uid="{00000000-0005-0000-0000-000020000000}"/>
    <cellStyle name="Comma 17 2 7" xfId="7726" xr:uid="{00000000-0005-0000-0000-000020000000}"/>
    <cellStyle name="Comma 17 2 7 2" xfId="23704" xr:uid="{00000000-0005-0000-0000-000020000000}"/>
    <cellStyle name="Comma 17 2 8" xfId="16140" xr:uid="{00000000-0005-0000-0000-000020000000}"/>
    <cellStyle name="Comma 17 3" xfId="271" xr:uid="{00000000-0005-0000-0000-000022000000}"/>
    <cellStyle name="Comma 17 3 2" xfId="3330" xr:uid="{1EAE2609-7D3F-4646-BF3C-AFC1DC55FA8C}"/>
    <cellStyle name="Comma 17 3 2 2" xfId="10792" xr:uid="{1EAE2609-7D3F-4646-BF3C-AFC1DC55FA8C}"/>
    <cellStyle name="Comma 17 3 2 2 2" xfId="26770" xr:uid="{1EAE2609-7D3F-4646-BF3C-AFC1DC55FA8C}"/>
    <cellStyle name="Comma 17 3 2 3" xfId="19308" xr:uid="{1EAE2609-7D3F-4646-BF3C-AFC1DC55FA8C}"/>
    <cellStyle name="Comma 17 3 3" xfId="4577" xr:uid="{21E5FA0F-8B9F-4FC7-9F68-13ADF0878EB1}"/>
    <cellStyle name="Comma 17 3 3 2" xfId="12039" xr:uid="{21E5FA0F-8B9F-4FC7-9F68-13ADF0878EB1}"/>
    <cellStyle name="Comma 17 3 3 2 2" xfId="28017" xr:uid="{21E5FA0F-8B9F-4FC7-9F68-13ADF0878EB1}"/>
    <cellStyle name="Comma 17 3 3 3" xfId="20555" xr:uid="{21E5FA0F-8B9F-4FC7-9F68-13ADF0878EB1}"/>
    <cellStyle name="Comma 17 3 4" xfId="5849" xr:uid="{A98E0A3D-C2A8-4949-83CF-9B02629F38A0}"/>
    <cellStyle name="Comma 17 3 4 2" xfId="13311" xr:uid="{A98E0A3D-C2A8-4949-83CF-9B02629F38A0}"/>
    <cellStyle name="Comma 17 3 4 2 2" xfId="29289" xr:uid="{A98E0A3D-C2A8-4949-83CF-9B02629F38A0}"/>
    <cellStyle name="Comma 17 3 4 3" xfId="21827" xr:uid="{A98E0A3D-C2A8-4949-83CF-9B02629F38A0}"/>
    <cellStyle name="Comma 17 3 5" xfId="2083" xr:uid="{00000000-0005-0000-0000-000022000000}"/>
    <cellStyle name="Comma 17 3 5 2" xfId="9545" xr:uid="{00000000-0005-0000-0000-000022000000}"/>
    <cellStyle name="Comma 17 3 5 2 2" xfId="25523" xr:uid="{00000000-0005-0000-0000-000022000000}"/>
    <cellStyle name="Comma 17 3 5 3" xfId="18061" xr:uid="{00000000-0005-0000-0000-000022000000}"/>
    <cellStyle name="Comma 17 3 6" xfId="7828" xr:uid="{00000000-0005-0000-0000-000022000000}"/>
    <cellStyle name="Comma 17 3 6 2" xfId="23806" xr:uid="{00000000-0005-0000-0000-000022000000}"/>
    <cellStyle name="Comma 17 3 7" xfId="16249" xr:uid="{00000000-0005-0000-0000-000022000000}"/>
    <cellStyle name="Comma 17 4" xfId="3112" xr:uid="{2FE231FD-4258-4CA5-846D-5AB1AE57919A}"/>
    <cellStyle name="Comma 17 4 2" xfId="10574" xr:uid="{2FE231FD-4258-4CA5-846D-5AB1AE57919A}"/>
    <cellStyle name="Comma 17 4 2 2" xfId="26552" xr:uid="{2FE231FD-4258-4CA5-846D-5AB1AE57919A}"/>
    <cellStyle name="Comma 17 4 3" xfId="19090" xr:uid="{2FE231FD-4258-4CA5-846D-5AB1AE57919A}"/>
    <cellStyle name="Comma 17 5" xfId="4359" xr:uid="{0071596B-0E38-472F-A4A6-5803005104D5}"/>
    <cellStyle name="Comma 17 5 2" xfId="11821" xr:uid="{0071596B-0E38-472F-A4A6-5803005104D5}"/>
    <cellStyle name="Comma 17 5 2 2" xfId="27799" xr:uid="{0071596B-0E38-472F-A4A6-5803005104D5}"/>
    <cellStyle name="Comma 17 5 3" xfId="20337" xr:uid="{0071596B-0E38-472F-A4A6-5803005104D5}"/>
    <cellStyle name="Comma 17 6" xfId="5637" xr:uid="{788AF72E-E50F-4F9D-BA9A-3527CA122DD5}"/>
    <cellStyle name="Comma 17 6 2" xfId="13099" xr:uid="{788AF72E-E50F-4F9D-BA9A-3527CA122DD5}"/>
    <cellStyle name="Comma 17 6 2 2" xfId="29077" xr:uid="{788AF72E-E50F-4F9D-BA9A-3527CA122DD5}"/>
    <cellStyle name="Comma 17 6 3" xfId="21615" xr:uid="{788AF72E-E50F-4F9D-BA9A-3527CA122DD5}"/>
    <cellStyle name="Comma 17 7" xfId="1865" xr:uid="{00000000-0005-0000-0000-00001F000000}"/>
    <cellStyle name="Comma 17 7 2" xfId="9327" xr:uid="{00000000-0005-0000-0000-00001F000000}"/>
    <cellStyle name="Comma 17 7 2 2" xfId="25305" xr:uid="{00000000-0005-0000-0000-00001F000000}"/>
    <cellStyle name="Comma 17 7 3" xfId="17843" xr:uid="{00000000-0005-0000-0000-00001F000000}"/>
    <cellStyle name="Comma 17 8" xfId="7684" xr:uid="{00000000-0005-0000-0000-00001F000000}"/>
    <cellStyle name="Comma 17 8 2" xfId="23662" xr:uid="{00000000-0005-0000-0000-00001F000000}"/>
    <cellStyle name="Comma 17 9" xfId="16031" xr:uid="{00000000-0005-0000-0000-00001F000000}"/>
    <cellStyle name="Comma 18" xfId="54" xr:uid="{00000000-0005-0000-0000-000023000000}"/>
    <cellStyle name="Comma 18 2" xfId="164" xr:uid="{00000000-0005-0000-0000-000024000000}"/>
    <cellStyle name="Comma 18 2 2" xfId="383" xr:uid="{00000000-0005-0000-0000-000025000000}"/>
    <cellStyle name="Comma 18 2 2 2" xfId="3442" xr:uid="{0780CF6F-9C80-455C-B6DC-F2418A513CD9}"/>
    <cellStyle name="Comma 18 2 2 2 2" xfId="10904" xr:uid="{0780CF6F-9C80-455C-B6DC-F2418A513CD9}"/>
    <cellStyle name="Comma 18 2 2 2 2 2" xfId="26882" xr:uid="{0780CF6F-9C80-455C-B6DC-F2418A513CD9}"/>
    <cellStyle name="Comma 18 2 2 2 3" xfId="19420" xr:uid="{0780CF6F-9C80-455C-B6DC-F2418A513CD9}"/>
    <cellStyle name="Comma 18 2 2 3" xfId="4689" xr:uid="{9AA2F248-E896-476E-B84B-556E11761351}"/>
    <cellStyle name="Comma 18 2 2 3 2" xfId="12151" xr:uid="{9AA2F248-E896-476E-B84B-556E11761351}"/>
    <cellStyle name="Comma 18 2 2 3 2 2" xfId="28129" xr:uid="{9AA2F248-E896-476E-B84B-556E11761351}"/>
    <cellStyle name="Comma 18 2 2 3 3" xfId="20667" xr:uid="{9AA2F248-E896-476E-B84B-556E11761351}"/>
    <cellStyle name="Comma 18 2 2 4" xfId="5960" xr:uid="{3FCEFFFF-F0E1-473A-A8D6-98F8B68C3285}"/>
    <cellStyle name="Comma 18 2 2 4 2" xfId="13422" xr:uid="{3FCEFFFF-F0E1-473A-A8D6-98F8B68C3285}"/>
    <cellStyle name="Comma 18 2 2 4 2 2" xfId="29400" xr:uid="{3FCEFFFF-F0E1-473A-A8D6-98F8B68C3285}"/>
    <cellStyle name="Comma 18 2 2 4 3" xfId="21938" xr:uid="{3FCEFFFF-F0E1-473A-A8D6-98F8B68C3285}"/>
    <cellStyle name="Comma 18 2 2 5" xfId="2195" xr:uid="{00000000-0005-0000-0000-000025000000}"/>
    <cellStyle name="Comma 18 2 2 5 2" xfId="9657" xr:uid="{00000000-0005-0000-0000-000025000000}"/>
    <cellStyle name="Comma 18 2 2 5 2 2" xfId="25635" xr:uid="{00000000-0005-0000-0000-000025000000}"/>
    <cellStyle name="Comma 18 2 2 5 3" xfId="18173" xr:uid="{00000000-0005-0000-0000-000025000000}"/>
    <cellStyle name="Comma 18 2 2 6" xfId="7933" xr:uid="{00000000-0005-0000-0000-000025000000}"/>
    <cellStyle name="Comma 18 2 2 6 2" xfId="23911" xr:uid="{00000000-0005-0000-0000-000025000000}"/>
    <cellStyle name="Comma 18 2 2 7" xfId="16361" xr:uid="{00000000-0005-0000-0000-000025000000}"/>
    <cellStyle name="Comma 18 2 3" xfId="3224" xr:uid="{BC6FB709-454E-4E8B-B6EC-A51DA96A0F70}"/>
    <cellStyle name="Comma 18 2 3 2" xfId="10686" xr:uid="{BC6FB709-454E-4E8B-B6EC-A51DA96A0F70}"/>
    <cellStyle name="Comma 18 2 3 2 2" xfId="26664" xr:uid="{BC6FB709-454E-4E8B-B6EC-A51DA96A0F70}"/>
    <cellStyle name="Comma 18 2 3 3" xfId="19202" xr:uid="{BC6FB709-454E-4E8B-B6EC-A51DA96A0F70}"/>
    <cellStyle name="Comma 18 2 4" xfId="4471" xr:uid="{400A05E7-143D-4CCD-A351-B56CFD2CAD09}"/>
    <cellStyle name="Comma 18 2 4 2" xfId="11933" xr:uid="{400A05E7-143D-4CCD-A351-B56CFD2CAD09}"/>
    <cellStyle name="Comma 18 2 4 2 2" xfId="27911" xr:uid="{400A05E7-143D-4CCD-A351-B56CFD2CAD09}"/>
    <cellStyle name="Comma 18 2 4 3" xfId="20449" xr:uid="{400A05E7-143D-4CCD-A351-B56CFD2CAD09}"/>
    <cellStyle name="Comma 18 2 5" xfId="5745" xr:uid="{D2A0FC90-1EBF-4EF5-B4E7-D9BBB5AFE103}"/>
    <cellStyle name="Comma 18 2 5 2" xfId="13207" xr:uid="{D2A0FC90-1EBF-4EF5-B4E7-D9BBB5AFE103}"/>
    <cellStyle name="Comma 18 2 5 2 2" xfId="29185" xr:uid="{D2A0FC90-1EBF-4EF5-B4E7-D9BBB5AFE103}"/>
    <cellStyle name="Comma 18 2 5 3" xfId="21723" xr:uid="{D2A0FC90-1EBF-4EF5-B4E7-D9BBB5AFE103}"/>
    <cellStyle name="Comma 18 2 6" xfId="1977" xr:uid="{00000000-0005-0000-0000-000024000000}"/>
    <cellStyle name="Comma 18 2 6 2" xfId="9439" xr:uid="{00000000-0005-0000-0000-000024000000}"/>
    <cellStyle name="Comma 18 2 6 2 2" xfId="25417" xr:uid="{00000000-0005-0000-0000-000024000000}"/>
    <cellStyle name="Comma 18 2 6 3" xfId="17955" xr:uid="{00000000-0005-0000-0000-000024000000}"/>
    <cellStyle name="Comma 18 2 7" xfId="7729" xr:uid="{00000000-0005-0000-0000-000024000000}"/>
    <cellStyle name="Comma 18 2 7 2" xfId="23707" xr:uid="{00000000-0005-0000-0000-000024000000}"/>
    <cellStyle name="Comma 18 2 8" xfId="16143" xr:uid="{00000000-0005-0000-0000-000024000000}"/>
    <cellStyle name="Comma 18 3" xfId="274" xr:uid="{00000000-0005-0000-0000-000026000000}"/>
    <cellStyle name="Comma 18 3 2" xfId="3333" xr:uid="{7CBCA040-FAF3-4611-B070-7914F39D9095}"/>
    <cellStyle name="Comma 18 3 2 2" xfId="10795" xr:uid="{7CBCA040-FAF3-4611-B070-7914F39D9095}"/>
    <cellStyle name="Comma 18 3 2 2 2" xfId="26773" xr:uid="{7CBCA040-FAF3-4611-B070-7914F39D9095}"/>
    <cellStyle name="Comma 18 3 2 3" xfId="19311" xr:uid="{7CBCA040-FAF3-4611-B070-7914F39D9095}"/>
    <cellStyle name="Comma 18 3 3" xfId="4580" xr:uid="{7315EDB3-FAAC-4C70-95EE-DF61869DEBA3}"/>
    <cellStyle name="Comma 18 3 3 2" xfId="12042" xr:uid="{7315EDB3-FAAC-4C70-95EE-DF61869DEBA3}"/>
    <cellStyle name="Comma 18 3 3 2 2" xfId="28020" xr:uid="{7315EDB3-FAAC-4C70-95EE-DF61869DEBA3}"/>
    <cellStyle name="Comma 18 3 3 3" xfId="20558" xr:uid="{7315EDB3-FAAC-4C70-95EE-DF61869DEBA3}"/>
    <cellStyle name="Comma 18 3 4" xfId="5852" xr:uid="{2DE0924D-7CF2-4CBD-AE79-651ACFB74D97}"/>
    <cellStyle name="Comma 18 3 4 2" xfId="13314" xr:uid="{2DE0924D-7CF2-4CBD-AE79-651ACFB74D97}"/>
    <cellStyle name="Comma 18 3 4 2 2" xfId="29292" xr:uid="{2DE0924D-7CF2-4CBD-AE79-651ACFB74D97}"/>
    <cellStyle name="Comma 18 3 4 3" xfId="21830" xr:uid="{2DE0924D-7CF2-4CBD-AE79-651ACFB74D97}"/>
    <cellStyle name="Comma 18 3 5" xfId="2086" xr:uid="{00000000-0005-0000-0000-000026000000}"/>
    <cellStyle name="Comma 18 3 5 2" xfId="9548" xr:uid="{00000000-0005-0000-0000-000026000000}"/>
    <cellStyle name="Comma 18 3 5 2 2" xfId="25526" xr:uid="{00000000-0005-0000-0000-000026000000}"/>
    <cellStyle name="Comma 18 3 5 3" xfId="18064" xr:uid="{00000000-0005-0000-0000-000026000000}"/>
    <cellStyle name="Comma 18 3 6" xfId="7831" xr:uid="{00000000-0005-0000-0000-000026000000}"/>
    <cellStyle name="Comma 18 3 6 2" xfId="23809" xr:uid="{00000000-0005-0000-0000-000026000000}"/>
    <cellStyle name="Comma 18 3 7" xfId="16252" xr:uid="{00000000-0005-0000-0000-000026000000}"/>
    <cellStyle name="Comma 18 4" xfId="3115" xr:uid="{5E227035-9710-44BA-B073-35A8902A0E8E}"/>
    <cellStyle name="Comma 18 4 2" xfId="10577" xr:uid="{5E227035-9710-44BA-B073-35A8902A0E8E}"/>
    <cellStyle name="Comma 18 4 2 2" xfId="26555" xr:uid="{5E227035-9710-44BA-B073-35A8902A0E8E}"/>
    <cellStyle name="Comma 18 4 3" xfId="19093" xr:uid="{5E227035-9710-44BA-B073-35A8902A0E8E}"/>
    <cellStyle name="Comma 18 5" xfId="4362" xr:uid="{3C359CC3-69DB-4029-89B5-615C63503DCC}"/>
    <cellStyle name="Comma 18 5 2" xfId="11824" xr:uid="{3C359CC3-69DB-4029-89B5-615C63503DCC}"/>
    <cellStyle name="Comma 18 5 2 2" xfId="27802" xr:uid="{3C359CC3-69DB-4029-89B5-615C63503DCC}"/>
    <cellStyle name="Comma 18 5 3" xfId="20340" xr:uid="{3C359CC3-69DB-4029-89B5-615C63503DCC}"/>
    <cellStyle name="Comma 18 6" xfId="5640" xr:uid="{940B3B70-ED0E-4A06-A13B-641B3E1D806B}"/>
    <cellStyle name="Comma 18 6 2" xfId="13102" xr:uid="{940B3B70-ED0E-4A06-A13B-641B3E1D806B}"/>
    <cellStyle name="Comma 18 6 2 2" xfId="29080" xr:uid="{940B3B70-ED0E-4A06-A13B-641B3E1D806B}"/>
    <cellStyle name="Comma 18 6 3" xfId="21618" xr:uid="{940B3B70-ED0E-4A06-A13B-641B3E1D806B}"/>
    <cellStyle name="Comma 18 7" xfId="1868" xr:uid="{00000000-0005-0000-0000-000023000000}"/>
    <cellStyle name="Comma 18 7 2" xfId="9330" xr:uid="{00000000-0005-0000-0000-000023000000}"/>
    <cellStyle name="Comma 18 7 2 2" xfId="25308" xr:uid="{00000000-0005-0000-0000-000023000000}"/>
    <cellStyle name="Comma 18 7 3" xfId="17846" xr:uid="{00000000-0005-0000-0000-000023000000}"/>
    <cellStyle name="Comma 18 8" xfId="7607" xr:uid="{00000000-0005-0000-0000-000023000000}"/>
    <cellStyle name="Comma 18 8 2" xfId="23585" xr:uid="{00000000-0005-0000-0000-000023000000}"/>
    <cellStyle name="Comma 18 9" xfId="16034" xr:uid="{00000000-0005-0000-0000-000023000000}"/>
    <cellStyle name="Comma 19" xfId="57" xr:uid="{00000000-0005-0000-0000-000027000000}"/>
    <cellStyle name="Comma 19 2" xfId="167" xr:uid="{00000000-0005-0000-0000-000028000000}"/>
    <cellStyle name="Comma 19 2 2" xfId="386" xr:uid="{00000000-0005-0000-0000-000029000000}"/>
    <cellStyle name="Comma 19 2 2 2" xfId="3445" xr:uid="{DD90C7C2-AF20-4018-B33D-8465EE8D4E7B}"/>
    <cellStyle name="Comma 19 2 2 2 2" xfId="10907" xr:uid="{DD90C7C2-AF20-4018-B33D-8465EE8D4E7B}"/>
    <cellStyle name="Comma 19 2 2 2 2 2" xfId="26885" xr:uid="{DD90C7C2-AF20-4018-B33D-8465EE8D4E7B}"/>
    <cellStyle name="Comma 19 2 2 2 3" xfId="19423" xr:uid="{DD90C7C2-AF20-4018-B33D-8465EE8D4E7B}"/>
    <cellStyle name="Comma 19 2 2 3" xfId="4692" xr:uid="{9C514B8C-F652-43D8-84FA-727A0548DF29}"/>
    <cellStyle name="Comma 19 2 2 3 2" xfId="12154" xr:uid="{9C514B8C-F652-43D8-84FA-727A0548DF29}"/>
    <cellStyle name="Comma 19 2 2 3 2 2" xfId="28132" xr:uid="{9C514B8C-F652-43D8-84FA-727A0548DF29}"/>
    <cellStyle name="Comma 19 2 2 3 3" xfId="20670" xr:uid="{9C514B8C-F652-43D8-84FA-727A0548DF29}"/>
    <cellStyle name="Comma 19 2 2 4" xfId="5963" xr:uid="{060A930B-8DD0-476C-91D9-5AD00BE3C354}"/>
    <cellStyle name="Comma 19 2 2 4 2" xfId="13425" xr:uid="{060A930B-8DD0-476C-91D9-5AD00BE3C354}"/>
    <cellStyle name="Comma 19 2 2 4 2 2" xfId="29403" xr:uid="{060A930B-8DD0-476C-91D9-5AD00BE3C354}"/>
    <cellStyle name="Comma 19 2 2 4 3" xfId="21941" xr:uid="{060A930B-8DD0-476C-91D9-5AD00BE3C354}"/>
    <cellStyle name="Comma 19 2 2 5" xfId="2198" xr:uid="{00000000-0005-0000-0000-000029000000}"/>
    <cellStyle name="Comma 19 2 2 5 2" xfId="9660" xr:uid="{00000000-0005-0000-0000-000029000000}"/>
    <cellStyle name="Comma 19 2 2 5 2 2" xfId="25638" xr:uid="{00000000-0005-0000-0000-000029000000}"/>
    <cellStyle name="Comma 19 2 2 5 3" xfId="18176" xr:uid="{00000000-0005-0000-0000-000029000000}"/>
    <cellStyle name="Comma 19 2 2 6" xfId="7936" xr:uid="{00000000-0005-0000-0000-000029000000}"/>
    <cellStyle name="Comma 19 2 2 6 2" xfId="23914" xr:uid="{00000000-0005-0000-0000-000029000000}"/>
    <cellStyle name="Comma 19 2 2 7" xfId="16364" xr:uid="{00000000-0005-0000-0000-000029000000}"/>
    <cellStyle name="Comma 19 2 3" xfId="3227" xr:uid="{1CCE59B1-11F0-4E74-B95F-91FC1E8BBA14}"/>
    <cellStyle name="Comma 19 2 3 2" xfId="10689" xr:uid="{1CCE59B1-11F0-4E74-B95F-91FC1E8BBA14}"/>
    <cellStyle name="Comma 19 2 3 2 2" xfId="26667" xr:uid="{1CCE59B1-11F0-4E74-B95F-91FC1E8BBA14}"/>
    <cellStyle name="Comma 19 2 3 3" xfId="19205" xr:uid="{1CCE59B1-11F0-4E74-B95F-91FC1E8BBA14}"/>
    <cellStyle name="Comma 19 2 4" xfId="4474" xr:uid="{9710CAB2-EE2B-4413-A3A8-BA2ACA84F3CB}"/>
    <cellStyle name="Comma 19 2 4 2" xfId="11936" xr:uid="{9710CAB2-EE2B-4413-A3A8-BA2ACA84F3CB}"/>
    <cellStyle name="Comma 19 2 4 2 2" xfId="27914" xr:uid="{9710CAB2-EE2B-4413-A3A8-BA2ACA84F3CB}"/>
    <cellStyle name="Comma 19 2 4 3" xfId="20452" xr:uid="{9710CAB2-EE2B-4413-A3A8-BA2ACA84F3CB}"/>
    <cellStyle name="Comma 19 2 5" xfId="5748" xr:uid="{75469D38-631C-4E95-98C1-EF03CF9BB20F}"/>
    <cellStyle name="Comma 19 2 5 2" xfId="13210" xr:uid="{75469D38-631C-4E95-98C1-EF03CF9BB20F}"/>
    <cellStyle name="Comma 19 2 5 2 2" xfId="29188" xr:uid="{75469D38-631C-4E95-98C1-EF03CF9BB20F}"/>
    <cellStyle name="Comma 19 2 5 3" xfId="21726" xr:uid="{75469D38-631C-4E95-98C1-EF03CF9BB20F}"/>
    <cellStyle name="Comma 19 2 6" xfId="1980" xr:uid="{00000000-0005-0000-0000-000028000000}"/>
    <cellStyle name="Comma 19 2 6 2" xfId="9442" xr:uid="{00000000-0005-0000-0000-000028000000}"/>
    <cellStyle name="Comma 19 2 6 2 2" xfId="25420" xr:uid="{00000000-0005-0000-0000-000028000000}"/>
    <cellStyle name="Comma 19 2 6 3" xfId="17958" xr:uid="{00000000-0005-0000-0000-000028000000}"/>
    <cellStyle name="Comma 19 2 7" xfId="7732" xr:uid="{00000000-0005-0000-0000-000028000000}"/>
    <cellStyle name="Comma 19 2 7 2" xfId="23710" xr:uid="{00000000-0005-0000-0000-000028000000}"/>
    <cellStyle name="Comma 19 2 8" xfId="16146" xr:uid="{00000000-0005-0000-0000-000028000000}"/>
    <cellStyle name="Comma 19 3" xfId="277" xr:uid="{00000000-0005-0000-0000-00002A000000}"/>
    <cellStyle name="Comma 19 3 2" xfId="3336" xr:uid="{D82FFED2-B47F-45DC-BC70-D5DBDA2D80FC}"/>
    <cellStyle name="Comma 19 3 2 2" xfId="10798" xr:uid="{D82FFED2-B47F-45DC-BC70-D5DBDA2D80FC}"/>
    <cellStyle name="Comma 19 3 2 2 2" xfId="26776" xr:uid="{D82FFED2-B47F-45DC-BC70-D5DBDA2D80FC}"/>
    <cellStyle name="Comma 19 3 2 3" xfId="19314" xr:uid="{D82FFED2-B47F-45DC-BC70-D5DBDA2D80FC}"/>
    <cellStyle name="Comma 19 3 3" xfId="4583" xr:uid="{4D24C0E3-6483-4DFF-A2D4-C76A7B9765A9}"/>
    <cellStyle name="Comma 19 3 3 2" xfId="12045" xr:uid="{4D24C0E3-6483-4DFF-A2D4-C76A7B9765A9}"/>
    <cellStyle name="Comma 19 3 3 2 2" xfId="28023" xr:uid="{4D24C0E3-6483-4DFF-A2D4-C76A7B9765A9}"/>
    <cellStyle name="Comma 19 3 3 3" xfId="20561" xr:uid="{4D24C0E3-6483-4DFF-A2D4-C76A7B9765A9}"/>
    <cellStyle name="Comma 19 3 4" xfId="5855" xr:uid="{BBAB9755-FC86-4B26-B0CA-586FBCAB0C4A}"/>
    <cellStyle name="Comma 19 3 4 2" xfId="13317" xr:uid="{BBAB9755-FC86-4B26-B0CA-586FBCAB0C4A}"/>
    <cellStyle name="Comma 19 3 4 2 2" xfId="29295" xr:uid="{BBAB9755-FC86-4B26-B0CA-586FBCAB0C4A}"/>
    <cellStyle name="Comma 19 3 4 3" xfId="21833" xr:uid="{BBAB9755-FC86-4B26-B0CA-586FBCAB0C4A}"/>
    <cellStyle name="Comma 19 3 5" xfId="2089" xr:uid="{00000000-0005-0000-0000-00002A000000}"/>
    <cellStyle name="Comma 19 3 5 2" xfId="9551" xr:uid="{00000000-0005-0000-0000-00002A000000}"/>
    <cellStyle name="Comma 19 3 5 2 2" xfId="25529" xr:uid="{00000000-0005-0000-0000-00002A000000}"/>
    <cellStyle name="Comma 19 3 5 3" xfId="18067" xr:uid="{00000000-0005-0000-0000-00002A000000}"/>
    <cellStyle name="Comma 19 3 6" xfId="7834" xr:uid="{00000000-0005-0000-0000-00002A000000}"/>
    <cellStyle name="Comma 19 3 6 2" xfId="23812" xr:uid="{00000000-0005-0000-0000-00002A000000}"/>
    <cellStyle name="Comma 19 3 7" xfId="16255" xr:uid="{00000000-0005-0000-0000-00002A000000}"/>
    <cellStyle name="Comma 19 4" xfId="3118" xr:uid="{1E9219DC-D2F6-4F92-A668-C8452F5B4F1B}"/>
    <cellStyle name="Comma 19 4 2" xfId="10580" xr:uid="{1E9219DC-D2F6-4F92-A668-C8452F5B4F1B}"/>
    <cellStyle name="Comma 19 4 2 2" xfId="26558" xr:uid="{1E9219DC-D2F6-4F92-A668-C8452F5B4F1B}"/>
    <cellStyle name="Comma 19 4 3" xfId="19096" xr:uid="{1E9219DC-D2F6-4F92-A668-C8452F5B4F1B}"/>
    <cellStyle name="Comma 19 5" xfId="4365" xr:uid="{056F2A48-E4FC-4937-A579-FF79C22B27A1}"/>
    <cellStyle name="Comma 19 5 2" xfId="11827" xr:uid="{056F2A48-E4FC-4937-A579-FF79C22B27A1}"/>
    <cellStyle name="Comma 19 5 2 2" xfId="27805" xr:uid="{056F2A48-E4FC-4937-A579-FF79C22B27A1}"/>
    <cellStyle name="Comma 19 5 3" xfId="20343" xr:uid="{056F2A48-E4FC-4937-A579-FF79C22B27A1}"/>
    <cellStyle name="Comma 19 6" xfId="5643" xr:uid="{787FC03B-1C69-4D98-BD53-49829A5C09EB}"/>
    <cellStyle name="Comma 19 6 2" xfId="13105" xr:uid="{787FC03B-1C69-4D98-BD53-49829A5C09EB}"/>
    <cellStyle name="Comma 19 6 2 2" xfId="29083" xr:uid="{787FC03B-1C69-4D98-BD53-49829A5C09EB}"/>
    <cellStyle name="Comma 19 6 3" xfId="21621" xr:uid="{787FC03B-1C69-4D98-BD53-49829A5C09EB}"/>
    <cellStyle name="Comma 19 7" xfId="1871" xr:uid="{00000000-0005-0000-0000-000027000000}"/>
    <cellStyle name="Comma 19 7 2" xfId="9333" xr:uid="{00000000-0005-0000-0000-000027000000}"/>
    <cellStyle name="Comma 19 7 2 2" xfId="25311" xr:uid="{00000000-0005-0000-0000-000027000000}"/>
    <cellStyle name="Comma 19 7 3" xfId="17849" xr:uid="{00000000-0005-0000-0000-000027000000}"/>
    <cellStyle name="Comma 19 8" xfId="7610" xr:uid="{00000000-0005-0000-0000-000027000000}"/>
    <cellStyle name="Comma 19 8 2" xfId="23588" xr:uid="{00000000-0005-0000-0000-000027000000}"/>
    <cellStyle name="Comma 19 9" xfId="16037" xr:uid="{00000000-0005-0000-0000-000027000000}"/>
    <cellStyle name="Comma 2" xfId="6" xr:uid="{00000000-0005-0000-0000-00002B000000}"/>
    <cellStyle name="Comma 2 10" xfId="537" xr:uid="{00000000-0005-0000-0000-00002C000000}"/>
    <cellStyle name="Comma 2 10 2" xfId="3596" xr:uid="{05CE3044-7657-420A-9406-4C268FB3A1E6}"/>
    <cellStyle name="Comma 2 10 2 2" xfId="11058" xr:uid="{05CE3044-7657-420A-9406-4C268FB3A1E6}"/>
    <cellStyle name="Comma 2 10 2 2 2" xfId="27036" xr:uid="{05CE3044-7657-420A-9406-4C268FB3A1E6}"/>
    <cellStyle name="Comma 2 10 2 3" xfId="19574" xr:uid="{05CE3044-7657-420A-9406-4C268FB3A1E6}"/>
    <cellStyle name="Comma 2 10 3" xfId="4843" xr:uid="{71D32ACD-C085-4071-B16A-A033AAB1213C}"/>
    <cellStyle name="Comma 2 10 3 2" xfId="12305" xr:uid="{71D32ACD-C085-4071-B16A-A033AAB1213C}"/>
    <cellStyle name="Comma 2 10 3 2 2" xfId="28283" xr:uid="{71D32ACD-C085-4071-B16A-A033AAB1213C}"/>
    <cellStyle name="Comma 2 10 3 3" xfId="20821" xr:uid="{71D32ACD-C085-4071-B16A-A033AAB1213C}"/>
    <cellStyle name="Comma 2 10 4" xfId="6111" xr:uid="{ACD66560-21BC-46FD-AE3B-185C3C8DBCA9}"/>
    <cellStyle name="Comma 2 10 4 2" xfId="13573" xr:uid="{ACD66560-21BC-46FD-AE3B-185C3C8DBCA9}"/>
    <cellStyle name="Comma 2 10 4 2 2" xfId="29551" xr:uid="{ACD66560-21BC-46FD-AE3B-185C3C8DBCA9}"/>
    <cellStyle name="Comma 2 10 4 3" xfId="22089" xr:uid="{ACD66560-21BC-46FD-AE3B-185C3C8DBCA9}"/>
    <cellStyle name="Comma 2 10 5" xfId="2349" xr:uid="{00000000-0005-0000-0000-00002C000000}"/>
    <cellStyle name="Comma 2 10 5 2" xfId="9811" xr:uid="{00000000-0005-0000-0000-00002C000000}"/>
    <cellStyle name="Comma 2 10 5 2 2" xfId="25789" xr:uid="{00000000-0005-0000-0000-00002C000000}"/>
    <cellStyle name="Comma 2 10 5 3" xfId="18327" xr:uid="{00000000-0005-0000-0000-00002C000000}"/>
    <cellStyle name="Comma 2 10 6" xfId="8071" xr:uid="{00000000-0005-0000-0000-00002C000000}"/>
    <cellStyle name="Comma 2 10 6 2" xfId="24049" xr:uid="{00000000-0005-0000-0000-00002C000000}"/>
    <cellStyle name="Comma 2 10 7" xfId="16515" xr:uid="{00000000-0005-0000-0000-00002C000000}"/>
    <cellStyle name="Comma 2 100" xfId="1686" xr:uid="{E1945C21-A822-4001-9BA1-3A6EE4EAFF41}"/>
    <cellStyle name="Comma 2 100 2" xfId="7218" xr:uid="{7C4C57CE-C6AA-4A29-8F83-FEA7595C3F0F}"/>
    <cellStyle name="Comma 2 100 2 2" xfId="14680" xr:uid="{7C4C57CE-C6AA-4A29-8F83-FEA7595C3F0F}"/>
    <cellStyle name="Comma 2 100 2 2 2" xfId="30658" xr:uid="{7C4C57CE-C6AA-4A29-8F83-FEA7595C3F0F}"/>
    <cellStyle name="Comma 2 100 2 3" xfId="23196" xr:uid="{7C4C57CE-C6AA-4A29-8F83-FEA7595C3F0F}"/>
    <cellStyle name="Comma 2 100 3" xfId="9148" xr:uid="{E1945C21-A822-4001-9BA1-3A6EE4EAFF41}"/>
    <cellStyle name="Comma 2 100 3 2" xfId="25126" xr:uid="{E1945C21-A822-4001-9BA1-3A6EE4EAFF41}"/>
    <cellStyle name="Comma 2 100 4" xfId="17664" xr:uid="{E1945C21-A822-4001-9BA1-3A6EE4EAFF41}"/>
    <cellStyle name="Comma 2 101" xfId="1820" xr:uid="{00000000-0005-0000-0000-00002B000000}"/>
    <cellStyle name="Comma 2 101 2" xfId="9282" xr:uid="{00000000-0005-0000-0000-00002B000000}"/>
    <cellStyle name="Comma 2 101 2 2" xfId="25260" xr:uid="{00000000-0005-0000-0000-00002B000000}"/>
    <cellStyle name="Comma 2 101 3" xfId="17798" xr:uid="{00000000-0005-0000-0000-00002B000000}"/>
    <cellStyle name="Comma 2 102" xfId="7320" xr:uid="{E1945C21-A822-4001-9BA1-3A6EE4EAFF41}"/>
    <cellStyle name="Comma 2 102 2" xfId="14782" xr:uid="{E1945C21-A822-4001-9BA1-3A6EE4EAFF41}"/>
    <cellStyle name="Comma 2 102 2 2" xfId="30760" xr:uid="{E1945C21-A822-4001-9BA1-3A6EE4EAFF41}"/>
    <cellStyle name="Comma 2 102 3" xfId="23298" xr:uid="{E1945C21-A822-4001-9BA1-3A6EE4EAFF41}"/>
    <cellStyle name="Comma 2 103" xfId="7455" xr:uid="{558DBC1B-82DD-4814-85B8-52CADC2F0AE5}"/>
    <cellStyle name="Comma 2 103 2" xfId="14917" xr:uid="{558DBC1B-82DD-4814-85B8-52CADC2F0AE5}"/>
    <cellStyle name="Comma 2 103 2 2" xfId="30895" xr:uid="{558DBC1B-82DD-4814-85B8-52CADC2F0AE5}"/>
    <cellStyle name="Comma 2 103 3" xfId="23433" xr:uid="{558DBC1B-82DD-4814-85B8-52CADC2F0AE5}"/>
    <cellStyle name="Comma 2 104" xfId="7461" xr:uid="{E1945C21-A822-4001-9BA1-3A6EE4EAFF41}"/>
    <cellStyle name="Comma 2 104 2" xfId="23439" xr:uid="{E1945C21-A822-4001-9BA1-3A6EE4EAFF41}"/>
    <cellStyle name="Comma 2 105" xfId="7602" xr:uid="{00000000-0005-0000-0000-00002B000000}"/>
    <cellStyle name="Comma 2 105 2" xfId="23580" xr:uid="{00000000-0005-0000-0000-00002B000000}"/>
    <cellStyle name="Comma 2 106" xfId="14923" xr:uid="{E1945C21-A822-4001-9BA1-3A6EE4EAFF41}"/>
    <cellStyle name="Comma 2 106 2" xfId="30901" xr:uid="{E1945C21-A822-4001-9BA1-3A6EE4EAFF41}"/>
    <cellStyle name="Comma 2 107" xfId="15054" xr:uid="{E1945C21-A822-4001-9BA1-3A6EE4EAFF41}"/>
    <cellStyle name="Comma 2 107 2" xfId="31032" xr:uid="{E1945C21-A822-4001-9BA1-3A6EE4EAFF41}"/>
    <cellStyle name="Comma 2 108" xfId="15186" xr:uid="{E1945C21-A822-4001-9BA1-3A6EE4EAFF41}"/>
    <cellStyle name="Comma 2 108 2" xfId="31164" xr:uid="{E1945C21-A822-4001-9BA1-3A6EE4EAFF41}"/>
    <cellStyle name="Comma 2 109" xfId="15318" xr:uid="{E1945C21-A822-4001-9BA1-3A6EE4EAFF41}"/>
    <cellStyle name="Comma 2 109 2" xfId="31296" xr:uid="{E1945C21-A822-4001-9BA1-3A6EE4EAFF41}"/>
    <cellStyle name="Comma 2 11" xfId="545" xr:uid="{00000000-0005-0000-0000-00002D000000}"/>
    <cellStyle name="Comma 2 11 2" xfId="3604" xr:uid="{15EC553D-DA19-4584-A5AD-745FFBE5F202}"/>
    <cellStyle name="Comma 2 11 2 2" xfId="11066" xr:uid="{15EC553D-DA19-4584-A5AD-745FFBE5F202}"/>
    <cellStyle name="Comma 2 11 2 2 2" xfId="27044" xr:uid="{15EC553D-DA19-4584-A5AD-745FFBE5F202}"/>
    <cellStyle name="Comma 2 11 2 3" xfId="19582" xr:uid="{15EC553D-DA19-4584-A5AD-745FFBE5F202}"/>
    <cellStyle name="Comma 2 11 3" xfId="4851" xr:uid="{F91E281F-230B-43C8-B38E-60E33F8F27B9}"/>
    <cellStyle name="Comma 2 11 3 2" xfId="12313" xr:uid="{F91E281F-230B-43C8-B38E-60E33F8F27B9}"/>
    <cellStyle name="Comma 2 11 3 2 2" xfId="28291" xr:uid="{F91E281F-230B-43C8-B38E-60E33F8F27B9}"/>
    <cellStyle name="Comma 2 11 3 3" xfId="20829" xr:uid="{F91E281F-230B-43C8-B38E-60E33F8F27B9}"/>
    <cellStyle name="Comma 2 11 4" xfId="6119" xr:uid="{057D835A-1B1D-4C84-98B4-64D07B9B43F2}"/>
    <cellStyle name="Comma 2 11 4 2" xfId="13581" xr:uid="{057D835A-1B1D-4C84-98B4-64D07B9B43F2}"/>
    <cellStyle name="Comma 2 11 4 2 2" xfId="29559" xr:uid="{057D835A-1B1D-4C84-98B4-64D07B9B43F2}"/>
    <cellStyle name="Comma 2 11 4 3" xfId="22097" xr:uid="{057D835A-1B1D-4C84-98B4-64D07B9B43F2}"/>
    <cellStyle name="Comma 2 11 5" xfId="2357" xr:uid="{00000000-0005-0000-0000-00002D000000}"/>
    <cellStyle name="Comma 2 11 5 2" xfId="9819" xr:uid="{00000000-0005-0000-0000-00002D000000}"/>
    <cellStyle name="Comma 2 11 5 2 2" xfId="25797" xr:uid="{00000000-0005-0000-0000-00002D000000}"/>
    <cellStyle name="Comma 2 11 5 3" xfId="18335" xr:uid="{00000000-0005-0000-0000-00002D000000}"/>
    <cellStyle name="Comma 2 11 6" xfId="8079" xr:uid="{00000000-0005-0000-0000-00002D000000}"/>
    <cellStyle name="Comma 2 11 6 2" xfId="24057" xr:uid="{00000000-0005-0000-0000-00002D000000}"/>
    <cellStyle name="Comma 2 11 7" xfId="16523" xr:uid="{00000000-0005-0000-0000-00002D000000}"/>
    <cellStyle name="Comma 2 110" xfId="15450" xr:uid="{E1945C21-A822-4001-9BA1-3A6EE4EAFF41}"/>
    <cellStyle name="Comma 2 110 2" xfId="31428" xr:uid="{E1945C21-A822-4001-9BA1-3A6EE4EAFF41}"/>
    <cellStyle name="Comma 2 111" xfId="15583" xr:uid="{72584944-C815-47EC-8BD0-60C80055DAD1}"/>
    <cellStyle name="Comma 2 111 2" xfId="31561" xr:uid="{72584944-C815-47EC-8BD0-60C80055DAD1}"/>
    <cellStyle name="Comma 2 112" xfId="15589" xr:uid="{E1945C21-A822-4001-9BA1-3A6EE4EAFF41}"/>
    <cellStyle name="Comma 2 112 2" xfId="31566" xr:uid="{E1945C21-A822-4001-9BA1-3A6EE4EAFF41}"/>
    <cellStyle name="Comma 2 113" xfId="15721" xr:uid="{E1945C21-A822-4001-9BA1-3A6EE4EAFF41}"/>
    <cellStyle name="Comma 2 113 2" xfId="31698" xr:uid="{E1945C21-A822-4001-9BA1-3A6EE4EAFF41}"/>
    <cellStyle name="Comma 2 114" xfId="15852" xr:uid="{E1945C21-A822-4001-9BA1-3A6EE4EAFF41}"/>
    <cellStyle name="Comma 2 114 2" xfId="31829" xr:uid="{E1945C21-A822-4001-9BA1-3A6EE4EAFF41}"/>
    <cellStyle name="Comma 2 115" xfId="15986" xr:uid="{00000000-0005-0000-0000-00002B000000}"/>
    <cellStyle name="Comma 2 116" xfId="31960" xr:uid="{E1945C21-A822-4001-9BA1-3A6EE4EAFF41}"/>
    <cellStyle name="Comma 2 117" xfId="32092" xr:uid="{E1945C21-A822-4001-9BA1-3A6EE4EAFF41}"/>
    <cellStyle name="Comma 2 118" xfId="32223" xr:uid="{E1945C21-A822-4001-9BA1-3A6EE4EAFF41}"/>
    <cellStyle name="Comma 2 119" xfId="32355" xr:uid="{E1945C21-A822-4001-9BA1-3A6EE4EAFF41}"/>
    <cellStyle name="Comma 2 12" xfId="553" xr:uid="{00000000-0005-0000-0000-00002E000000}"/>
    <cellStyle name="Comma 2 12 2" xfId="3612" xr:uid="{8094023F-2700-44A1-9B10-50A2AB7E3C82}"/>
    <cellStyle name="Comma 2 12 2 2" xfId="11074" xr:uid="{8094023F-2700-44A1-9B10-50A2AB7E3C82}"/>
    <cellStyle name="Comma 2 12 2 2 2" xfId="27052" xr:uid="{8094023F-2700-44A1-9B10-50A2AB7E3C82}"/>
    <cellStyle name="Comma 2 12 2 3" xfId="19590" xr:uid="{8094023F-2700-44A1-9B10-50A2AB7E3C82}"/>
    <cellStyle name="Comma 2 12 3" xfId="4859" xr:uid="{86845FD8-8BEB-4F97-A615-090C1DF76B92}"/>
    <cellStyle name="Comma 2 12 3 2" xfId="12321" xr:uid="{86845FD8-8BEB-4F97-A615-090C1DF76B92}"/>
    <cellStyle name="Comma 2 12 3 2 2" xfId="28299" xr:uid="{86845FD8-8BEB-4F97-A615-090C1DF76B92}"/>
    <cellStyle name="Comma 2 12 3 3" xfId="20837" xr:uid="{86845FD8-8BEB-4F97-A615-090C1DF76B92}"/>
    <cellStyle name="Comma 2 12 4" xfId="6127" xr:uid="{D6D3C8BF-822E-4D4D-9C4A-EDA14DD26229}"/>
    <cellStyle name="Comma 2 12 4 2" xfId="13589" xr:uid="{D6D3C8BF-822E-4D4D-9C4A-EDA14DD26229}"/>
    <cellStyle name="Comma 2 12 4 2 2" xfId="29567" xr:uid="{D6D3C8BF-822E-4D4D-9C4A-EDA14DD26229}"/>
    <cellStyle name="Comma 2 12 4 3" xfId="22105" xr:uid="{D6D3C8BF-822E-4D4D-9C4A-EDA14DD26229}"/>
    <cellStyle name="Comma 2 12 5" xfId="2365" xr:uid="{00000000-0005-0000-0000-00002E000000}"/>
    <cellStyle name="Comma 2 12 5 2" xfId="9827" xr:uid="{00000000-0005-0000-0000-00002E000000}"/>
    <cellStyle name="Comma 2 12 5 2 2" xfId="25805" xr:uid="{00000000-0005-0000-0000-00002E000000}"/>
    <cellStyle name="Comma 2 12 5 3" xfId="18343" xr:uid="{00000000-0005-0000-0000-00002E000000}"/>
    <cellStyle name="Comma 2 12 6" xfId="8087" xr:uid="{00000000-0005-0000-0000-00002E000000}"/>
    <cellStyle name="Comma 2 12 6 2" xfId="24065" xr:uid="{00000000-0005-0000-0000-00002E000000}"/>
    <cellStyle name="Comma 2 12 7" xfId="16531" xr:uid="{00000000-0005-0000-0000-00002E000000}"/>
    <cellStyle name="Comma 2 120" xfId="32486" xr:uid="{E1945C21-A822-4001-9BA1-3A6EE4EAFF41}"/>
    <cellStyle name="Comma 2 121" xfId="32618" xr:uid="{7CF62321-214F-47C1-971B-6DFDC1D879A3}"/>
    <cellStyle name="Comma 2 122" xfId="32750" xr:uid="{00000000-0005-0000-0000-000000000000}"/>
    <cellStyle name="Comma 2 123" xfId="32881" xr:uid="{E1945C21-A822-4001-9BA1-3A6EE4EAFF41}"/>
    <cellStyle name="Comma 2 124" xfId="33012" xr:uid="{E1945C21-A822-4001-9BA1-3A6EE4EAFF41}"/>
    <cellStyle name="Comma 2 125" xfId="33144" xr:uid="{00000000-0005-0000-0000-000000000000}"/>
    <cellStyle name="Comma 2 126" xfId="33276" xr:uid="{EE91CCD3-D0C0-4D55-9709-5E21A888E581}"/>
    <cellStyle name="Comma 2 13" xfId="561" xr:uid="{00000000-0005-0000-0000-00002F000000}"/>
    <cellStyle name="Comma 2 13 2" xfId="3620" xr:uid="{71E46A16-D1BB-4E57-96CF-E6540C79DDCC}"/>
    <cellStyle name="Comma 2 13 2 2" xfId="11082" xr:uid="{71E46A16-D1BB-4E57-96CF-E6540C79DDCC}"/>
    <cellStyle name="Comma 2 13 2 2 2" xfId="27060" xr:uid="{71E46A16-D1BB-4E57-96CF-E6540C79DDCC}"/>
    <cellStyle name="Comma 2 13 2 3" xfId="19598" xr:uid="{71E46A16-D1BB-4E57-96CF-E6540C79DDCC}"/>
    <cellStyle name="Comma 2 13 3" xfId="4867" xr:uid="{6864F322-B120-4CFA-B031-4B9E98341860}"/>
    <cellStyle name="Comma 2 13 3 2" xfId="12329" xr:uid="{6864F322-B120-4CFA-B031-4B9E98341860}"/>
    <cellStyle name="Comma 2 13 3 2 2" xfId="28307" xr:uid="{6864F322-B120-4CFA-B031-4B9E98341860}"/>
    <cellStyle name="Comma 2 13 3 3" xfId="20845" xr:uid="{6864F322-B120-4CFA-B031-4B9E98341860}"/>
    <cellStyle name="Comma 2 13 4" xfId="6135" xr:uid="{EBA88B06-EC6D-4D99-BEC9-C5F8CDAC0DB4}"/>
    <cellStyle name="Comma 2 13 4 2" xfId="13597" xr:uid="{EBA88B06-EC6D-4D99-BEC9-C5F8CDAC0DB4}"/>
    <cellStyle name="Comma 2 13 4 2 2" xfId="29575" xr:uid="{EBA88B06-EC6D-4D99-BEC9-C5F8CDAC0DB4}"/>
    <cellStyle name="Comma 2 13 4 3" xfId="22113" xr:uid="{EBA88B06-EC6D-4D99-BEC9-C5F8CDAC0DB4}"/>
    <cellStyle name="Comma 2 13 5" xfId="2373" xr:uid="{00000000-0005-0000-0000-00002F000000}"/>
    <cellStyle name="Comma 2 13 5 2" xfId="9835" xr:uid="{00000000-0005-0000-0000-00002F000000}"/>
    <cellStyle name="Comma 2 13 5 2 2" xfId="25813" xr:uid="{00000000-0005-0000-0000-00002F000000}"/>
    <cellStyle name="Comma 2 13 5 3" xfId="18351" xr:uid="{00000000-0005-0000-0000-00002F000000}"/>
    <cellStyle name="Comma 2 13 6" xfId="8095" xr:uid="{00000000-0005-0000-0000-00002F000000}"/>
    <cellStyle name="Comma 2 13 6 2" xfId="24073" xr:uid="{00000000-0005-0000-0000-00002F000000}"/>
    <cellStyle name="Comma 2 13 7" xfId="16539" xr:uid="{00000000-0005-0000-0000-00002F000000}"/>
    <cellStyle name="Comma 2 14" xfId="569" xr:uid="{00000000-0005-0000-0000-000030000000}"/>
    <cellStyle name="Comma 2 14 2" xfId="3628" xr:uid="{803D81CE-9B8D-46CC-BE33-2682217D2102}"/>
    <cellStyle name="Comma 2 14 2 2" xfId="11090" xr:uid="{803D81CE-9B8D-46CC-BE33-2682217D2102}"/>
    <cellStyle name="Comma 2 14 2 2 2" xfId="27068" xr:uid="{803D81CE-9B8D-46CC-BE33-2682217D2102}"/>
    <cellStyle name="Comma 2 14 2 3" xfId="19606" xr:uid="{803D81CE-9B8D-46CC-BE33-2682217D2102}"/>
    <cellStyle name="Comma 2 14 3" xfId="4875" xr:uid="{D49B9ED2-4BDF-46BE-B4F8-91C5FCDEFDAE}"/>
    <cellStyle name="Comma 2 14 3 2" xfId="12337" xr:uid="{D49B9ED2-4BDF-46BE-B4F8-91C5FCDEFDAE}"/>
    <cellStyle name="Comma 2 14 3 2 2" xfId="28315" xr:uid="{D49B9ED2-4BDF-46BE-B4F8-91C5FCDEFDAE}"/>
    <cellStyle name="Comma 2 14 3 3" xfId="20853" xr:uid="{D49B9ED2-4BDF-46BE-B4F8-91C5FCDEFDAE}"/>
    <cellStyle name="Comma 2 14 4" xfId="6143" xr:uid="{4F7F82B6-C330-4F0D-B825-709249C3FF1F}"/>
    <cellStyle name="Comma 2 14 4 2" xfId="13605" xr:uid="{4F7F82B6-C330-4F0D-B825-709249C3FF1F}"/>
    <cellStyle name="Comma 2 14 4 2 2" xfId="29583" xr:uid="{4F7F82B6-C330-4F0D-B825-709249C3FF1F}"/>
    <cellStyle name="Comma 2 14 4 3" xfId="22121" xr:uid="{4F7F82B6-C330-4F0D-B825-709249C3FF1F}"/>
    <cellStyle name="Comma 2 14 5" xfId="2381" xr:uid="{00000000-0005-0000-0000-000030000000}"/>
    <cellStyle name="Comma 2 14 5 2" xfId="9843" xr:uid="{00000000-0005-0000-0000-000030000000}"/>
    <cellStyle name="Comma 2 14 5 2 2" xfId="25821" xr:uid="{00000000-0005-0000-0000-000030000000}"/>
    <cellStyle name="Comma 2 14 5 3" xfId="18359" xr:uid="{00000000-0005-0000-0000-000030000000}"/>
    <cellStyle name="Comma 2 14 6" xfId="8103" xr:uid="{00000000-0005-0000-0000-000030000000}"/>
    <cellStyle name="Comma 2 14 6 2" xfId="24081" xr:uid="{00000000-0005-0000-0000-000030000000}"/>
    <cellStyle name="Comma 2 14 7" xfId="16547" xr:uid="{00000000-0005-0000-0000-000030000000}"/>
    <cellStyle name="Comma 2 15" xfId="577" xr:uid="{00000000-0005-0000-0000-000031000000}"/>
    <cellStyle name="Comma 2 15 2" xfId="3636" xr:uid="{2E3FCDE5-A7C7-4080-A27C-3968DC55A690}"/>
    <cellStyle name="Comma 2 15 2 2" xfId="11098" xr:uid="{2E3FCDE5-A7C7-4080-A27C-3968DC55A690}"/>
    <cellStyle name="Comma 2 15 2 2 2" xfId="27076" xr:uid="{2E3FCDE5-A7C7-4080-A27C-3968DC55A690}"/>
    <cellStyle name="Comma 2 15 2 3" xfId="19614" xr:uid="{2E3FCDE5-A7C7-4080-A27C-3968DC55A690}"/>
    <cellStyle name="Comma 2 15 3" xfId="4883" xr:uid="{57B8CF98-641A-4AF9-8876-93C8ADEAE46F}"/>
    <cellStyle name="Comma 2 15 3 2" xfId="12345" xr:uid="{57B8CF98-641A-4AF9-8876-93C8ADEAE46F}"/>
    <cellStyle name="Comma 2 15 3 2 2" xfId="28323" xr:uid="{57B8CF98-641A-4AF9-8876-93C8ADEAE46F}"/>
    <cellStyle name="Comma 2 15 3 3" xfId="20861" xr:uid="{57B8CF98-641A-4AF9-8876-93C8ADEAE46F}"/>
    <cellStyle name="Comma 2 15 4" xfId="6151" xr:uid="{FD68FF7F-56A8-4A83-B05A-53C9C25F79DA}"/>
    <cellStyle name="Comma 2 15 4 2" xfId="13613" xr:uid="{FD68FF7F-56A8-4A83-B05A-53C9C25F79DA}"/>
    <cellStyle name="Comma 2 15 4 2 2" xfId="29591" xr:uid="{FD68FF7F-56A8-4A83-B05A-53C9C25F79DA}"/>
    <cellStyle name="Comma 2 15 4 3" xfId="22129" xr:uid="{FD68FF7F-56A8-4A83-B05A-53C9C25F79DA}"/>
    <cellStyle name="Comma 2 15 5" xfId="2389" xr:uid="{00000000-0005-0000-0000-000031000000}"/>
    <cellStyle name="Comma 2 15 5 2" xfId="9851" xr:uid="{00000000-0005-0000-0000-000031000000}"/>
    <cellStyle name="Comma 2 15 5 2 2" xfId="25829" xr:uid="{00000000-0005-0000-0000-000031000000}"/>
    <cellStyle name="Comma 2 15 5 3" xfId="18367" xr:uid="{00000000-0005-0000-0000-000031000000}"/>
    <cellStyle name="Comma 2 15 6" xfId="8111" xr:uid="{00000000-0005-0000-0000-000031000000}"/>
    <cellStyle name="Comma 2 15 6 2" xfId="24089" xr:uid="{00000000-0005-0000-0000-000031000000}"/>
    <cellStyle name="Comma 2 15 7" xfId="16555" xr:uid="{00000000-0005-0000-0000-000031000000}"/>
    <cellStyle name="Comma 2 16" xfId="585" xr:uid="{00000000-0005-0000-0000-000032000000}"/>
    <cellStyle name="Comma 2 16 2" xfId="3644" xr:uid="{875F8708-AFDB-4C2F-BF58-CAEF17F9F0F9}"/>
    <cellStyle name="Comma 2 16 2 2" xfId="11106" xr:uid="{875F8708-AFDB-4C2F-BF58-CAEF17F9F0F9}"/>
    <cellStyle name="Comma 2 16 2 2 2" xfId="27084" xr:uid="{875F8708-AFDB-4C2F-BF58-CAEF17F9F0F9}"/>
    <cellStyle name="Comma 2 16 2 3" xfId="19622" xr:uid="{875F8708-AFDB-4C2F-BF58-CAEF17F9F0F9}"/>
    <cellStyle name="Comma 2 16 3" xfId="4891" xr:uid="{3B547FA5-C63C-470B-AA01-9032AA311EAA}"/>
    <cellStyle name="Comma 2 16 3 2" xfId="12353" xr:uid="{3B547FA5-C63C-470B-AA01-9032AA311EAA}"/>
    <cellStyle name="Comma 2 16 3 2 2" xfId="28331" xr:uid="{3B547FA5-C63C-470B-AA01-9032AA311EAA}"/>
    <cellStyle name="Comma 2 16 3 3" xfId="20869" xr:uid="{3B547FA5-C63C-470B-AA01-9032AA311EAA}"/>
    <cellStyle name="Comma 2 16 4" xfId="6159" xr:uid="{C9EE032A-DC78-4632-BBDE-E6260DDCEA42}"/>
    <cellStyle name="Comma 2 16 4 2" xfId="13621" xr:uid="{C9EE032A-DC78-4632-BBDE-E6260DDCEA42}"/>
    <cellStyle name="Comma 2 16 4 2 2" xfId="29599" xr:uid="{C9EE032A-DC78-4632-BBDE-E6260DDCEA42}"/>
    <cellStyle name="Comma 2 16 4 3" xfId="22137" xr:uid="{C9EE032A-DC78-4632-BBDE-E6260DDCEA42}"/>
    <cellStyle name="Comma 2 16 5" xfId="2397" xr:uid="{00000000-0005-0000-0000-000032000000}"/>
    <cellStyle name="Comma 2 16 5 2" xfId="9859" xr:uid="{00000000-0005-0000-0000-000032000000}"/>
    <cellStyle name="Comma 2 16 5 2 2" xfId="25837" xr:uid="{00000000-0005-0000-0000-000032000000}"/>
    <cellStyle name="Comma 2 16 5 3" xfId="18375" xr:uid="{00000000-0005-0000-0000-000032000000}"/>
    <cellStyle name="Comma 2 16 6" xfId="8119" xr:uid="{00000000-0005-0000-0000-000032000000}"/>
    <cellStyle name="Comma 2 16 6 2" xfId="24097" xr:uid="{00000000-0005-0000-0000-000032000000}"/>
    <cellStyle name="Comma 2 16 7" xfId="16563" xr:uid="{00000000-0005-0000-0000-000032000000}"/>
    <cellStyle name="Comma 2 17" xfId="593" xr:uid="{00000000-0005-0000-0000-000033000000}"/>
    <cellStyle name="Comma 2 17 2" xfId="3652" xr:uid="{1A8E7317-7B17-41F0-9998-B3254D0C7CF1}"/>
    <cellStyle name="Comma 2 17 2 2" xfId="11114" xr:uid="{1A8E7317-7B17-41F0-9998-B3254D0C7CF1}"/>
    <cellStyle name="Comma 2 17 2 2 2" xfId="27092" xr:uid="{1A8E7317-7B17-41F0-9998-B3254D0C7CF1}"/>
    <cellStyle name="Comma 2 17 2 3" xfId="19630" xr:uid="{1A8E7317-7B17-41F0-9998-B3254D0C7CF1}"/>
    <cellStyle name="Comma 2 17 3" xfId="4899" xr:uid="{A7833AC1-C839-4F96-A800-93FF975BFC60}"/>
    <cellStyle name="Comma 2 17 3 2" xfId="12361" xr:uid="{A7833AC1-C839-4F96-A800-93FF975BFC60}"/>
    <cellStyle name="Comma 2 17 3 2 2" xfId="28339" xr:uid="{A7833AC1-C839-4F96-A800-93FF975BFC60}"/>
    <cellStyle name="Comma 2 17 3 3" xfId="20877" xr:uid="{A7833AC1-C839-4F96-A800-93FF975BFC60}"/>
    <cellStyle name="Comma 2 17 4" xfId="6167" xr:uid="{234A2963-60E5-4E19-842D-D7592FEA210E}"/>
    <cellStyle name="Comma 2 17 4 2" xfId="13629" xr:uid="{234A2963-60E5-4E19-842D-D7592FEA210E}"/>
    <cellStyle name="Comma 2 17 4 2 2" xfId="29607" xr:uid="{234A2963-60E5-4E19-842D-D7592FEA210E}"/>
    <cellStyle name="Comma 2 17 4 3" xfId="22145" xr:uid="{234A2963-60E5-4E19-842D-D7592FEA210E}"/>
    <cellStyle name="Comma 2 17 5" xfId="2405" xr:uid="{00000000-0005-0000-0000-000033000000}"/>
    <cellStyle name="Comma 2 17 5 2" xfId="9867" xr:uid="{00000000-0005-0000-0000-000033000000}"/>
    <cellStyle name="Comma 2 17 5 2 2" xfId="25845" xr:uid="{00000000-0005-0000-0000-000033000000}"/>
    <cellStyle name="Comma 2 17 5 3" xfId="18383" xr:uid="{00000000-0005-0000-0000-000033000000}"/>
    <cellStyle name="Comma 2 17 6" xfId="8127" xr:uid="{00000000-0005-0000-0000-000033000000}"/>
    <cellStyle name="Comma 2 17 6 2" xfId="24105" xr:uid="{00000000-0005-0000-0000-000033000000}"/>
    <cellStyle name="Comma 2 17 7" xfId="16571" xr:uid="{00000000-0005-0000-0000-000033000000}"/>
    <cellStyle name="Comma 2 18" xfId="601" xr:uid="{00000000-0005-0000-0000-000034000000}"/>
    <cellStyle name="Comma 2 18 2" xfId="3660" xr:uid="{AA2D9DD1-64E1-44D3-8556-71891FB65F83}"/>
    <cellStyle name="Comma 2 18 2 2" xfId="11122" xr:uid="{AA2D9DD1-64E1-44D3-8556-71891FB65F83}"/>
    <cellStyle name="Comma 2 18 2 2 2" xfId="27100" xr:uid="{AA2D9DD1-64E1-44D3-8556-71891FB65F83}"/>
    <cellStyle name="Comma 2 18 2 3" xfId="19638" xr:uid="{AA2D9DD1-64E1-44D3-8556-71891FB65F83}"/>
    <cellStyle name="Comma 2 18 3" xfId="4907" xr:uid="{3C8166D2-18C9-410A-9832-609A0FBFA6E8}"/>
    <cellStyle name="Comma 2 18 3 2" xfId="12369" xr:uid="{3C8166D2-18C9-410A-9832-609A0FBFA6E8}"/>
    <cellStyle name="Comma 2 18 3 2 2" xfId="28347" xr:uid="{3C8166D2-18C9-410A-9832-609A0FBFA6E8}"/>
    <cellStyle name="Comma 2 18 3 3" xfId="20885" xr:uid="{3C8166D2-18C9-410A-9832-609A0FBFA6E8}"/>
    <cellStyle name="Comma 2 18 4" xfId="6175" xr:uid="{63C8BF83-59A0-43A5-9193-7D34CC798C6E}"/>
    <cellStyle name="Comma 2 18 4 2" xfId="13637" xr:uid="{63C8BF83-59A0-43A5-9193-7D34CC798C6E}"/>
    <cellStyle name="Comma 2 18 4 2 2" xfId="29615" xr:uid="{63C8BF83-59A0-43A5-9193-7D34CC798C6E}"/>
    <cellStyle name="Comma 2 18 4 3" xfId="22153" xr:uid="{63C8BF83-59A0-43A5-9193-7D34CC798C6E}"/>
    <cellStyle name="Comma 2 18 5" xfId="2413" xr:uid="{00000000-0005-0000-0000-000034000000}"/>
    <cellStyle name="Comma 2 18 5 2" xfId="9875" xr:uid="{00000000-0005-0000-0000-000034000000}"/>
    <cellStyle name="Comma 2 18 5 2 2" xfId="25853" xr:uid="{00000000-0005-0000-0000-000034000000}"/>
    <cellStyle name="Comma 2 18 5 3" xfId="18391" xr:uid="{00000000-0005-0000-0000-000034000000}"/>
    <cellStyle name="Comma 2 18 6" xfId="8135" xr:uid="{00000000-0005-0000-0000-000034000000}"/>
    <cellStyle name="Comma 2 18 6 2" xfId="24113" xr:uid="{00000000-0005-0000-0000-000034000000}"/>
    <cellStyle name="Comma 2 18 7" xfId="16579" xr:uid="{00000000-0005-0000-0000-000034000000}"/>
    <cellStyle name="Comma 2 19" xfId="609" xr:uid="{00000000-0005-0000-0000-000035000000}"/>
    <cellStyle name="Comma 2 19 2" xfId="3668" xr:uid="{03D1098C-6645-4345-9C44-C7444EAE1A19}"/>
    <cellStyle name="Comma 2 19 2 2" xfId="11130" xr:uid="{03D1098C-6645-4345-9C44-C7444EAE1A19}"/>
    <cellStyle name="Comma 2 19 2 2 2" xfId="27108" xr:uid="{03D1098C-6645-4345-9C44-C7444EAE1A19}"/>
    <cellStyle name="Comma 2 19 2 3" xfId="19646" xr:uid="{03D1098C-6645-4345-9C44-C7444EAE1A19}"/>
    <cellStyle name="Comma 2 19 3" xfId="4915" xr:uid="{BB30962B-1F6F-4EF7-AB26-DE7D9FBA2E97}"/>
    <cellStyle name="Comma 2 19 3 2" xfId="12377" xr:uid="{BB30962B-1F6F-4EF7-AB26-DE7D9FBA2E97}"/>
    <cellStyle name="Comma 2 19 3 2 2" xfId="28355" xr:uid="{BB30962B-1F6F-4EF7-AB26-DE7D9FBA2E97}"/>
    <cellStyle name="Comma 2 19 3 3" xfId="20893" xr:uid="{BB30962B-1F6F-4EF7-AB26-DE7D9FBA2E97}"/>
    <cellStyle name="Comma 2 19 4" xfId="6183" xr:uid="{D2B5A3B2-9D2C-4267-931B-E53107FC53E6}"/>
    <cellStyle name="Comma 2 19 4 2" xfId="13645" xr:uid="{D2B5A3B2-9D2C-4267-931B-E53107FC53E6}"/>
    <cellStyle name="Comma 2 19 4 2 2" xfId="29623" xr:uid="{D2B5A3B2-9D2C-4267-931B-E53107FC53E6}"/>
    <cellStyle name="Comma 2 19 4 3" xfId="22161" xr:uid="{D2B5A3B2-9D2C-4267-931B-E53107FC53E6}"/>
    <cellStyle name="Comma 2 19 5" xfId="2421" xr:uid="{00000000-0005-0000-0000-000035000000}"/>
    <cellStyle name="Comma 2 19 5 2" xfId="9883" xr:uid="{00000000-0005-0000-0000-000035000000}"/>
    <cellStyle name="Comma 2 19 5 2 2" xfId="25861" xr:uid="{00000000-0005-0000-0000-000035000000}"/>
    <cellStyle name="Comma 2 19 5 3" xfId="18399" xr:uid="{00000000-0005-0000-0000-000035000000}"/>
    <cellStyle name="Comma 2 19 6" xfId="8143" xr:uid="{00000000-0005-0000-0000-000035000000}"/>
    <cellStyle name="Comma 2 19 6 2" xfId="24121" xr:uid="{00000000-0005-0000-0000-000035000000}"/>
    <cellStyle name="Comma 2 19 7" xfId="16587" xr:uid="{00000000-0005-0000-0000-000035000000}"/>
    <cellStyle name="Comma 2 2" xfId="116" xr:uid="{00000000-0005-0000-0000-000036000000}"/>
    <cellStyle name="Comma 2 2 10" xfId="565" xr:uid="{00000000-0005-0000-0000-000037000000}"/>
    <cellStyle name="Comma 2 2 10 2" xfId="3624" xr:uid="{D5F17863-AB01-4C40-9E55-9A62DE7E121E}"/>
    <cellStyle name="Comma 2 2 10 2 2" xfId="11086" xr:uid="{D5F17863-AB01-4C40-9E55-9A62DE7E121E}"/>
    <cellStyle name="Comma 2 2 10 2 2 2" xfId="27064" xr:uid="{D5F17863-AB01-4C40-9E55-9A62DE7E121E}"/>
    <cellStyle name="Comma 2 2 10 2 3" xfId="19602" xr:uid="{D5F17863-AB01-4C40-9E55-9A62DE7E121E}"/>
    <cellStyle name="Comma 2 2 10 3" xfId="4871" xr:uid="{8DD07D7C-2910-4AA2-8AD1-CC4901F10ED8}"/>
    <cellStyle name="Comma 2 2 10 3 2" xfId="12333" xr:uid="{8DD07D7C-2910-4AA2-8AD1-CC4901F10ED8}"/>
    <cellStyle name="Comma 2 2 10 3 2 2" xfId="28311" xr:uid="{8DD07D7C-2910-4AA2-8AD1-CC4901F10ED8}"/>
    <cellStyle name="Comma 2 2 10 3 3" xfId="20849" xr:uid="{8DD07D7C-2910-4AA2-8AD1-CC4901F10ED8}"/>
    <cellStyle name="Comma 2 2 10 4" xfId="6139" xr:uid="{27BAA576-96FF-4BED-9762-5B96CEA5F516}"/>
    <cellStyle name="Comma 2 2 10 4 2" xfId="13601" xr:uid="{27BAA576-96FF-4BED-9762-5B96CEA5F516}"/>
    <cellStyle name="Comma 2 2 10 4 2 2" xfId="29579" xr:uid="{27BAA576-96FF-4BED-9762-5B96CEA5F516}"/>
    <cellStyle name="Comma 2 2 10 4 3" xfId="22117" xr:uid="{27BAA576-96FF-4BED-9762-5B96CEA5F516}"/>
    <cellStyle name="Comma 2 2 10 5" xfId="2377" xr:uid="{00000000-0005-0000-0000-000037000000}"/>
    <cellStyle name="Comma 2 2 10 5 2" xfId="9839" xr:uid="{00000000-0005-0000-0000-000037000000}"/>
    <cellStyle name="Comma 2 2 10 5 2 2" xfId="25817" xr:uid="{00000000-0005-0000-0000-000037000000}"/>
    <cellStyle name="Comma 2 2 10 5 3" xfId="18355" xr:uid="{00000000-0005-0000-0000-000037000000}"/>
    <cellStyle name="Comma 2 2 10 6" xfId="8099" xr:uid="{00000000-0005-0000-0000-000037000000}"/>
    <cellStyle name="Comma 2 2 10 6 2" xfId="24077" xr:uid="{00000000-0005-0000-0000-000037000000}"/>
    <cellStyle name="Comma 2 2 10 7" xfId="16543" xr:uid="{00000000-0005-0000-0000-000037000000}"/>
    <cellStyle name="Comma 2 2 100" xfId="7324" xr:uid="{9D37D2B1-269E-4ED3-88EE-1AF2A4CC9106}"/>
    <cellStyle name="Comma 2 2 100 2" xfId="14786" xr:uid="{9D37D2B1-269E-4ED3-88EE-1AF2A4CC9106}"/>
    <cellStyle name="Comma 2 2 100 2 2" xfId="30764" xr:uid="{9D37D2B1-269E-4ED3-88EE-1AF2A4CC9106}"/>
    <cellStyle name="Comma 2 2 100 3" xfId="23302" xr:uid="{9D37D2B1-269E-4ED3-88EE-1AF2A4CC9106}"/>
    <cellStyle name="Comma 2 2 101" xfId="7465" xr:uid="{9D37D2B1-269E-4ED3-88EE-1AF2A4CC9106}"/>
    <cellStyle name="Comma 2 2 101 2" xfId="23443" xr:uid="{9D37D2B1-269E-4ED3-88EE-1AF2A4CC9106}"/>
    <cellStyle name="Comma 2 2 102" xfId="7656" xr:uid="{00000000-0005-0000-0000-000036000000}"/>
    <cellStyle name="Comma 2 2 102 2" xfId="23634" xr:uid="{00000000-0005-0000-0000-000036000000}"/>
    <cellStyle name="Comma 2 2 103" xfId="14927" xr:uid="{9D37D2B1-269E-4ED3-88EE-1AF2A4CC9106}"/>
    <cellStyle name="Comma 2 2 103 2" xfId="30905" xr:uid="{9D37D2B1-269E-4ED3-88EE-1AF2A4CC9106}"/>
    <cellStyle name="Comma 2 2 104" xfId="15058" xr:uid="{9D37D2B1-269E-4ED3-88EE-1AF2A4CC9106}"/>
    <cellStyle name="Comma 2 2 104 2" xfId="31036" xr:uid="{9D37D2B1-269E-4ED3-88EE-1AF2A4CC9106}"/>
    <cellStyle name="Comma 2 2 105" xfId="15190" xr:uid="{9D37D2B1-269E-4ED3-88EE-1AF2A4CC9106}"/>
    <cellStyle name="Comma 2 2 105 2" xfId="31168" xr:uid="{9D37D2B1-269E-4ED3-88EE-1AF2A4CC9106}"/>
    <cellStyle name="Comma 2 2 106" xfId="15322" xr:uid="{9D37D2B1-269E-4ED3-88EE-1AF2A4CC9106}"/>
    <cellStyle name="Comma 2 2 106 2" xfId="31300" xr:uid="{9D37D2B1-269E-4ED3-88EE-1AF2A4CC9106}"/>
    <cellStyle name="Comma 2 2 107" xfId="15454" xr:uid="{9D37D2B1-269E-4ED3-88EE-1AF2A4CC9106}"/>
    <cellStyle name="Comma 2 2 107 2" xfId="31432" xr:uid="{9D37D2B1-269E-4ED3-88EE-1AF2A4CC9106}"/>
    <cellStyle name="Comma 2 2 108" xfId="15593" xr:uid="{9D37D2B1-269E-4ED3-88EE-1AF2A4CC9106}"/>
    <cellStyle name="Comma 2 2 108 2" xfId="31570" xr:uid="{9D37D2B1-269E-4ED3-88EE-1AF2A4CC9106}"/>
    <cellStyle name="Comma 2 2 109" xfId="15725" xr:uid="{9D37D2B1-269E-4ED3-88EE-1AF2A4CC9106}"/>
    <cellStyle name="Comma 2 2 109 2" xfId="31702" xr:uid="{9D37D2B1-269E-4ED3-88EE-1AF2A4CC9106}"/>
    <cellStyle name="Comma 2 2 11" xfId="573" xr:uid="{00000000-0005-0000-0000-000038000000}"/>
    <cellStyle name="Comma 2 2 11 2" xfId="3632" xr:uid="{E9F19D98-AE52-4A34-A1C1-219C0D775219}"/>
    <cellStyle name="Comma 2 2 11 2 2" xfId="11094" xr:uid="{E9F19D98-AE52-4A34-A1C1-219C0D775219}"/>
    <cellStyle name="Comma 2 2 11 2 2 2" xfId="27072" xr:uid="{E9F19D98-AE52-4A34-A1C1-219C0D775219}"/>
    <cellStyle name="Comma 2 2 11 2 3" xfId="19610" xr:uid="{E9F19D98-AE52-4A34-A1C1-219C0D775219}"/>
    <cellStyle name="Comma 2 2 11 3" xfId="4879" xr:uid="{CC594A8F-CA4B-4D7E-92F2-7E608160503C}"/>
    <cellStyle name="Comma 2 2 11 3 2" xfId="12341" xr:uid="{CC594A8F-CA4B-4D7E-92F2-7E608160503C}"/>
    <cellStyle name="Comma 2 2 11 3 2 2" xfId="28319" xr:uid="{CC594A8F-CA4B-4D7E-92F2-7E608160503C}"/>
    <cellStyle name="Comma 2 2 11 3 3" xfId="20857" xr:uid="{CC594A8F-CA4B-4D7E-92F2-7E608160503C}"/>
    <cellStyle name="Comma 2 2 11 4" xfId="6147" xr:uid="{5264A9CA-8766-4182-B46A-8292D88DF608}"/>
    <cellStyle name="Comma 2 2 11 4 2" xfId="13609" xr:uid="{5264A9CA-8766-4182-B46A-8292D88DF608}"/>
    <cellStyle name="Comma 2 2 11 4 2 2" xfId="29587" xr:uid="{5264A9CA-8766-4182-B46A-8292D88DF608}"/>
    <cellStyle name="Comma 2 2 11 4 3" xfId="22125" xr:uid="{5264A9CA-8766-4182-B46A-8292D88DF608}"/>
    <cellStyle name="Comma 2 2 11 5" xfId="2385" xr:uid="{00000000-0005-0000-0000-000038000000}"/>
    <cellStyle name="Comma 2 2 11 5 2" xfId="9847" xr:uid="{00000000-0005-0000-0000-000038000000}"/>
    <cellStyle name="Comma 2 2 11 5 2 2" xfId="25825" xr:uid="{00000000-0005-0000-0000-000038000000}"/>
    <cellStyle name="Comma 2 2 11 5 3" xfId="18363" xr:uid="{00000000-0005-0000-0000-000038000000}"/>
    <cellStyle name="Comma 2 2 11 6" xfId="8107" xr:uid="{00000000-0005-0000-0000-000038000000}"/>
    <cellStyle name="Comma 2 2 11 6 2" xfId="24085" xr:uid="{00000000-0005-0000-0000-000038000000}"/>
    <cellStyle name="Comma 2 2 11 7" xfId="16551" xr:uid="{00000000-0005-0000-0000-000038000000}"/>
    <cellStyle name="Comma 2 2 110" xfId="15856" xr:uid="{9D37D2B1-269E-4ED3-88EE-1AF2A4CC9106}"/>
    <cellStyle name="Comma 2 2 110 2" xfId="31833" xr:uid="{9D37D2B1-269E-4ED3-88EE-1AF2A4CC9106}"/>
    <cellStyle name="Comma 2 2 111" xfId="16095" xr:uid="{00000000-0005-0000-0000-000036000000}"/>
    <cellStyle name="Comma 2 2 112" xfId="31964" xr:uid="{9D37D2B1-269E-4ED3-88EE-1AF2A4CC9106}"/>
    <cellStyle name="Comma 2 2 113" xfId="32096" xr:uid="{9D37D2B1-269E-4ED3-88EE-1AF2A4CC9106}"/>
    <cellStyle name="Comma 2 2 114" xfId="32227" xr:uid="{9D37D2B1-269E-4ED3-88EE-1AF2A4CC9106}"/>
    <cellStyle name="Comma 2 2 115" xfId="32359" xr:uid="{9D37D2B1-269E-4ED3-88EE-1AF2A4CC9106}"/>
    <cellStyle name="Comma 2 2 116" xfId="32490" xr:uid="{9D37D2B1-269E-4ED3-88EE-1AF2A4CC9106}"/>
    <cellStyle name="Comma 2 2 117" xfId="32622" xr:uid="{CCEACE76-0C87-4756-A620-1C034F268036}"/>
    <cellStyle name="Comma 2 2 118" xfId="32754" xr:uid="{00000000-0005-0000-0000-000001000000}"/>
    <cellStyle name="Comma 2 2 119" xfId="32885" xr:uid="{9D37D2B1-269E-4ED3-88EE-1AF2A4CC9106}"/>
    <cellStyle name="Comma 2 2 12" xfId="581" xr:uid="{00000000-0005-0000-0000-000039000000}"/>
    <cellStyle name="Comma 2 2 12 2" xfId="3640" xr:uid="{5A6A4D36-7A96-4B98-B3FA-6485ECF71040}"/>
    <cellStyle name="Comma 2 2 12 2 2" xfId="11102" xr:uid="{5A6A4D36-7A96-4B98-B3FA-6485ECF71040}"/>
    <cellStyle name="Comma 2 2 12 2 2 2" xfId="27080" xr:uid="{5A6A4D36-7A96-4B98-B3FA-6485ECF71040}"/>
    <cellStyle name="Comma 2 2 12 2 3" xfId="19618" xr:uid="{5A6A4D36-7A96-4B98-B3FA-6485ECF71040}"/>
    <cellStyle name="Comma 2 2 12 3" xfId="4887" xr:uid="{7B2EF649-0BF1-4113-95BB-1FE9B648C52E}"/>
    <cellStyle name="Comma 2 2 12 3 2" xfId="12349" xr:uid="{7B2EF649-0BF1-4113-95BB-1FE9B648C52E}"/>
    <cellStyle name="Comma 2 2 12 3 2 2" xfId="28327" xr:uid="{7B2EF649-0BF1-4113-95BB-1FE9B648C52E}"/>
    <cellStyle name="Comma 2 2 12 3 3" xfId="20865" xr:uid="{7B2EF649-0BF1-4113-95BB-1FE9B648C52E}"/>
    <cellStyle name="Comma 2 2 12 4" xfId="6155" xr:uid="{FE5FE781-341E-40B9-8025-F5F844C01262}"/>
    <cellStyle name="Comma 2 2 12 4 2" xfId="13617" xr:uid="{FE5FE781-341E-40B9-8025-F5F844C01262}"/>
    <cellStyle name="Comma 2 2 12 4 2 2" xfId="29595" xr:uid="{FE5FE781-341E-40B9-8025-F5F844C01262}"/>
    <cellStyle name="Comma 2 2 12 4 3" xfId="22133" xr:uid="{FE5FE781-341E-40B9-8025-F5F844C01262}"/>
    <cellStyle name="Comma 2 2 12 5" xfId="2393" xr:uid="{00000000-0005-0000-0000-000039000000}"/>
    <cellStyle name="Comma 2 2 12 5 2" xfId="9855" xr:uid="{00000000-0005-0000-0000-000039000000}"/>
    <cellStyle name="Comma 2 2 12 5 2 2" xfId="25833" xr:uid="{00000000-0005-0000-0000-000039000000}"/>
    <cellStyle name="Comma 2 2 12 5 3" xfId="18371" xr:uid="{00000000-0005-0000-0000-000039000000}"/>
    <cellStyle name="Comma 2 2 12 6" xfId="8115" xr:uid="{00000000-0005-0000-0000-000039000000}"/>
    <cellStyle name="Comma 2 2 12 6 2" xfId="24093" xr:uid="{00000000-0005-0000-0000-000039000000}"/>
    <cellStyle name="Comma 2 2 12 7" xfId="16559" xr:uid="{00000000-0005-0000-0000-000039000000}"/>
    <cellStyle name="Comma 2 2 120" xfId="33016" xr:uid="{9D37D2B1-269E-4ED3-88EE-1AF2A4CC9106}"/>
    <cellStyle name="Comma 2 2 121" xfId="33148" xr:uid="{00000000-0005-0000-0000-000001000000}"/>
    <cellStyle name="Comma 2 2 122" xfId="33280" xr:uid="{C30F1A3B-B329-434F-8FD8-9C8B09C31A1A}"/>
    <cellStyle name="Comma 2 2 13" xfId="589" xr:uid="{00000000-0005-0000-0000-00003A000000}"/>
    <cellStyle name="Comma 2 2 13 2" xfId="3648" xr:uid="{E8E319B8-60AD-4C7F-8DAF-B398F5B8E528}"/>
    <cellStyle name="Comma 2 2 13 2 2" xfId="11110" xr:uid="{E8E319B8-60AD-4C7F-8DAF-B398F5B8E528}"/>
    <cellStyle name="Comma 2 2 13 2 2 2" xfId="27088" xr:uid="{E8E319B8-60AD-4C7F-8DAF-B398F5B8E528}"/>
    <cellStyle name="Comma 2 2 13 2 3" xfId="19626" xr:uid="{E8E319B8-60AD-4C7F-8DAF-B398F5B8E528}"/>
    <cellStyle name="Comma 2 2 13 3" xfId="4895" xr:uid="{68C95B6F-F993-4D16-8AAD-32BC0F06E73C}"/>
    <cellStyle name="Comma 2 2 13 3 2" xfId="12357" xr:uid="{68C95B6F-F993-4D16-8AAD-32BC0F06E73C}"/>
    <cellStyle name="Comma 2 2 13 3 2 2" xfId="28335" xr:uid="{68C95B6F-F993-4D16-8AAD-32BC0F06E73C}"/>
    <cellStyle name="Comma 2 2 13 3 3" xfId="20873" xr:uid="{68C95B6F-F993-4D16-8AAD-32BC0F06E73C}"/>
    <cellStyle name="Comma 2 2 13 4" xfId="6163" xr:uid="{B3B02444-8EAD-4207-B811-38F8955286F0}"/>
    <cellStyle name="Comma 2 2 13 4 2" xfId="13625" xr:uid="{B3B02444-8EAD-4207-B811-38F8955286F0}"/>
    <cellStyle name="Comma 2 2 13 4 2 2" xfId="29603" xr:uid="{B3B02444-8EAD-4207-B811-38F8955286F0}"/>
    <cellStyle name="Comma 2 2 13 4 3" xfId="22141" xr:uid="{B3B02444-8EAD-4207-B811-38F8955286F0}"/>
    <cellStyle name="Comma 2 2 13 5" xfId="2401" xr:uid="{00000000-0005-0000-0000-00003A000000}"/>
    <cellStyle name="Comma 2 2 13 5 2" xfId="9863" xr:uid="{00000000-0005-0000-0000-00003A000000}"/>
    <cellStyle name="Comma 2 2 13 5 2 2" xfId="25841" xr:uid="{00000000-0005-0000-0000-00003A000000}"/>
    <cellStyle name="Comma 2 2 13 5 3" xfId="18379" xr:uid="{00000000-0005-0000-0000-00003A000000}"/>
    <cellStyle name="Comma 2 2 13 6" xfId="8123" xr:uid="{00000000-0005-0000-0000-00003A000000}"/>
    <cellStyle name="Comma 2 2 13 6 2" xfId="24101" xr:uid="{00000000-0005-0000-0000-00003A000000}"/>
    <cellStyle name="Comma 2 2 13 7" xfId="16567" xr:uid="{00000000-0005-0000-0000-00003A000000}"/>
    <cellStyle name="Comma 2 2 14" xfId="597" xr:uid="{00000000-0005-0000-0000-00003B000000}"/>
    <cellStyle name="Comma 2 2 14 2" xfId="3656" xr:uid="{CA6C7795-310A-4562-8F5B-501D4AB4A10F}"/>
    <cellStyle name="Comma 2 2 14 2 2" xfId="11118" xr:uid="{CA6C7795-310A-4562-8F5B-501D4AB4A10F}"/>
    <cellStyle name="Comma 2 2 14 2 2 2" xfId="27096" xr:uid="{CA6C7795-310A-4562-8F5B-501D4AB4A10F}"/>
    <cellStyle name="Comma 2 2 14 2 3" xfId="19634" xr:uid="{CA6C7795-310A-4562-8F5B-501D4AB4A10F}"/>
    <cellStyle name="Comma 2 2 14 3" xfId="4903" xr:uid="{91A38BDE-7698-4BAB-A63F-C539C00A72D4}"/>
    <cellStyle name="Comma 2 2 14 3 2" xfId="12365" xr:uid="{91A38BDE-7698-4BAB-A63F-C539C00A72D4}"/>
    <cellStyle name="Comma 2 2 14 3 2 2" xfId="28343" xr:uid="{91A38BDE-7698-4BAB-A63F-C539C00A72D4}"/>
    <cellStyle name="Comma 2 2 14 3 3" xfId="20881" xr:uid="{91A38BDE-7698-4BAB-A63F-C539C00A72D4}"/>
    <cellStyle name="Comma 2 2 14 4" xfId="6171" xr:uid="{79286503-2FB7-432B-A07F-991316C04B6D}"/>
    <cellStyle name="Comma 2 2 14 4 2" xfId="13633" xr:uid="{79286503-2FB7-432B-A07F-991316C04B6D}"/>
    <cellStyle name="Comma 2 2 14 4 2 2" xfId="29611" xr:uid="{79286503-2FB7-432B-A07F-991316C04B6D}"/>
    <cellStyle name="Comma 2 2 14 4 3" xfId="22149" xr:uid="{79286503-2FB7-432B-A07F-991316C04B6D}"/>
    <cellStyle name="Comma 2 2 14 5" xfId="2409" xr:uid="{00000000-0005-0000-0000-00003B000000}"/>
    <cellStyle name="Comma 2 2 14 5 2" xfId="9871" xr:uid="{00000000-0005-0000-0000-00003B000000}"/>
    <cellStyle name="Comma 2 2 14 5 2 2" xfId="25849" xr:uid="{00000000-0005-0000-0000-00003B000000}"/>
    <cellStyle name="Comma 2 2 14 5 3" xfId="18387" xr:uid="{00000000-0005-0000-0000-00003B000000}"/>
    <cellStyle name="Comma 2 2 14 6" xfId="8131" xr:uid="{00000000-0005-0000-0000-00003B000000}"/>
    <cellStyle name="Comma 2 2 14 6 2" xfId="24109" xr:uid="{00000000-0005-0000-0000-00003B000000}"/>
    <cellStyle name="Comma 2 2 14 7" xfId="16575" xr:uid="{00000000-0005-0000-0000-00003B000000}"/>
    <cellStyle name="Comma 2 2 15" xfId="605" xr:uid="{00000000-0005-0000-0000-00003C000000}"/>
    <cellStyle name="Comma 2 2 15 2" xfId="3664" xr:uid="{E71AB7B6-56EC-4335-B45D-69E9557FD331}"/>
    <cellStyle name="Comma 2 2 15 2 2" xfId="11126" xr:uid="{E71AB7B6-56EC-4335-B45D-69E9557FD331}"/>
    <cellStyle name="Comma 2 2 15 2 2 2" xfId="27104" xr:uid="{E71AB7B6-56EC-4335-B45D-69E9557FD331}"/>
    <cellStyle name="Comma 2 2 15 2 3" xfId="19642" xr:uid="{E71AB7B6-56EC-4335-B45D-69E9557FD331}"/>
    <cellStyle name="Comma 2 2 15 3" xfId="4911" xr:uid="{B7F782A8-39EF-44C7-9EA7-A53BAABF3E16}"/>
    <cellStyle name="Comma 2 2 15 3 2" xfId="12373" xr:uid="{B7F782A8-39EF-44C7-9EA7-A53BAABF3E16}"/>
    <cellStyle name="Comma 2 2 15 3 2 2" xfId="28351" xr:uid="{B7F782A8-39EF-44C7-9EA7-A53BAABF3E16}"/>
    <cellStyle name="Comma 2 2 15 3 3" xfId="20889" xr:uid="{B7F782A8-39EF-44C7-9EA7-A53BAABF3E16}"/>
    <cellStyle name="Comma 2 2 15 4" xfId="6179" xr:uid="{AEFD977E-3485-4FD4-938A-A5828493A4E0}"/>
    <cellStyle name="Comma 2 2 15 4 2" xfId="13641" xr:uid="{AEFD977E-3485-4FD4-938A-A5828493A4E0}"/>
    <cellStyle name="Comma 2 2 15 4 2 2" xfId="29619" xr:uid="{AEFD977E-3485-4FD4-938A-A5828493A4E0}"/>
    <cellStyle name="Comma 2 2 15 4 3" xfId="22157" xr:uid="{AEFD977E-3485-4FD4-938A-A5828493A4E0}"/>
    <cellStyle name="Comma 2 2 15 5" xfId="2417" xr:uid="{00000000-0005-0000-0000-00003C000000}"/>
    <cellStyle name="Comma 2 2 15 5 2" xfId="9879" xr:uid="{00000000-0005-0000-0000-00003C000000}"/>
    <cellStyle name="Comma 2 2 15 5 2 2" xfId="25857" xr:uid="{00000000-0005-0000-0000-00003C000000}"/>
    <cellStyle name="Comma 2 2 15 5 3" xfId="18395" xr:uid="{00000000-0005-0000-0000-00003C000000}"/>
    <cellStyle name="Comma 2 2 15 6" xfId="8139" xr:uid="{00000000-0005-0000-0000-00003C000000}"/>
    <cellStyle name="Comma 2 2 15 6 2" xfId="24117" xr:uid="{00000000-0005-0000-0000-00003C000000}"/>
    <cellStyle name="Comma 2 2 15 7" xfId="16583" xr:uid="{00000000-0005-0000-0000-00003C000000}"/>
    <cellStyle name="Comma 2 2 16" xfId="613" xr:uid="{00000000-0005-0000-0000-00003D000000}"/>
    <cellStyle name="Comma 2 2 16 2" xfId="3672" xr:uid="{B7011AD3-1723-4EE9-8AF6-E0D452465ED1}"/>
    <cellStyle name="Comma 2 2 16 2 2" xfId="11134" xr:uid="{B7011AD3-1723-4EE9-8AF6-E0D452465ED1}"/>
    <cellStyle name="Comma 2 2 16 2 2 2" xfId="27112" xr:uid="{B7011AD3-1723-4EE9-8AF6-E0D452465ED1}"/>
    <cellStyle name="Comma 2 2 16 2 3" xfId="19650" xr:uid="{B7011AD3-1723-4EE9-8AF6-E0D452465ED1}"/>
    <cellStyle name="Comma 2 2 16 3" xfId="4919" xr:uid="{CCFEE100-AACA-4D94-929E-63BC1D46F2E1}"/>
    <cellStyle name="Comma 2 2 16 3 2" xfId="12381" xr:uid="{CCFEE100-AACA-4D94-929E-63BC1D46F2E1}"/>
    <cellStyle name="Comma 2 2 16 3 2 2" xfId="28359" xr:uid="{CCFEE100-AACA-4D94-929E-63BC1D46F2E1}"/>
    <cellStyle name="Comma 2 2 16 3 3" xfId="20897" xr:uid="{CCFEE100-AACA-4D94-929E-63BC1D46F2E1}"/>
    <cellStyle name="Comma 2 2 16 4" xfId="6187" xr:uid="{E601517B-1D0F-46D0-9F98-295F13DE5159}"/>
    <cellStyle name="Comma 2 2 16 4 2" xfId="13649" xr:uid="{E601517B-1D0F-46D0-9F98-295F13DE5159}"/>
    <cellStyle name="Comma 2 2 16 4 2 2" xfId="29627" xr:uid="{E601517B-1D0F-46D0-9F98-295F13DE5159}"/>
    <cellStyle name="Comma 2 2 16 4 3" xfId="22165" xr:uid="{E601517B-1D0F-46D0-9F98-295F13DE5159}"/>
    <cellStyle name="Comma 2 2 16 5" xfId="2425" xr:uid="{00000000-0005-0000-0000-00003D000000}"/>
    <cellStyle name="Comma 2 2 16 5 2" xfId="9887" xr:uid="{00000000-0005-0000-0000-00003D000000}"/>
    <cellStyle name="Comma 2 2 16 5 2 2" xfId="25865" xr:uid="{00000000-0005-0000-0000-00003D000000}"/>
    <cellStyle name="Comma 2 2 16 5 3" xfId="18403" xr:uid="{00000000-0005-0000-0000-00003D000000}"/>
    <cellStyle name="Comma 2 2 16 6" xfId="8147" xr:uid="{00000000-0005-0000-0000-00003D000000}"/>
    <cellStyle name="Comma 2 2 16 6 2" xfId="24125" xr:uid="{00000000-0005-0000-0000-00003D000000}"/>
    <cellStyle name="Comma 2 2 16 7" xfId="16591" xr:uid="{00000000-0005-0000-0000-00003D000000}"/>
    <cellStyle name="Comma 2 2 17" xfId="616" xr:uid="{00000000-0005-0000-0000-00003E000000}"/>
    <cellStyle name="Comma 2 2 17 2" xfId="3675" xr:uid="{B405AA76-EFD9-4D9E-9EB2-CDA039ACDDB9}"/>
    <cellStyle name="Comma 2 2 17 2 2" xfId="11137" xr:uid="{B405AA76-EFD9-4D9E-9EB2-CDA039ACDDB9}"/>
    <cellStyle name="Comma 2 2 17 2 2 2" xfId="27115" xr:uid="{B405AA76-EFD9-4D9E-9EB2-CDA039ACDDB9}"/>
    <cellStyle name="Comma 2 2 17 2 3" xfId="19653" xr:uid="{B405AA76-EFD9-4D9E-9EB2-CDA039ACDDB9}"/>
    <cellStyle name="Comma 2 2 17 3" xfId="4922" xr:uid="{1F5472A1-0409-4FA1-A2D7-A9310BDE9CDA}"/>
    <cellStyle name="Comma 2 2 17 3 2" xfId="12384" xr:uid="{1F5472A1-0409-4FA1-A2D7-A9310BDE9CDA}"/>
    <cellStyle name="Comma 2 2 17 3 2 2" xfId="28362" xr:uid="{1F5472A1-0409-4FA1-A2D7-A9310BDE9CDA}"/>
    <cellStyle name="Comma 2 2 17 3 3" xfId="20900" xr:uid="{1F5472A1-0409-4FA1-A2D7-A9310BDE9CDA}"/>
    <cellStyle name="Comma 2 2 17 4" xfId="6190" xr:uid="{EAF6E644-5813-46E9-A6AC-DD1DBC92A4DE}"/>
    <cellStyle name="Comma 2 2 17 4 2" xfId="13652" xr:uid="{EAF6E644-5813-46E9-A6AC-DD1DBC92A4DE}"/>
    <cellStyle name="Comma 2 2 17 4 2 2" xfId="29630" xr:uid="{EAF6E644-5813-46E9-A6AC-DD1DBC92A4DE}"/>
    <cellStyle name="Comma 2 2 17 4 3" xfId="22168" xr:uid="{EAF6E644-5813-46E9-A6AC-DD1DBC92A4DE}"/>
    <cellStyle name="Comma 2 2 17 5" xfId="2428" xr:uid="{00000000-0005-0000-0000-00003E000000}"/>
    <cellStyle name="Comma 2 2 17 5 2" xfId="9890" xr:uid="{00000000-0005-0000-0000-00003E000000}"/>
    <cellStyle name="Comma 2 2 17 5 2 2" xfId="25868" xr:uid="{00000000-0005-0000-0000-00003E000000}"/>
    <cellStyle name="Comma 2 2 17 5 3" xfId="18406" xr:uid="{00000000-0005-0000-0000-00003E000000}"/>
    <cellStyle name="Comma 2 2 17 6" xfId="8150" xr:uid="{00000000-0005-0000-0000-00003E000000}"/>
    <cellStyle name="Comma 2 2 17 6 2" xfId="24128" xr:uid="{00000000-0005-0000-0000-00003E000000}"/>
    <cellStyle name="Comma 2 2 17 7" xfId="16594" xr:uid="{00000000-0005-0000-0000-00003E000000}"/>
    <cellStyle name="Comma 2 2 18" xfId="622" xr:uid="{00000000-0005-0000-0000-00003F000000}"/>
    <cellStyle name="Comma 2 2 18 2" xfId="3681" xr:uid="{3234EE32-B0BA-47C4-BBB4-56ED5C9715BD}"/>
    <cellStyle name="Comma 2 2 18 2 2" xfId="11143" xr:uid="{3234EE32-B0BA-47C4-BBB4-56ED5C9715BD}"/>
    <cellStyle name="Comma 2 2 18 2 2 2" xfId="27121" xr:uid="{3234EE32-B0BA-47C4-BBB4-56ED5C9715BD}"/>
    <cellStyle name="Comma 2 2 18 2 3" xfId="19659" xr:uid="{3234EE32-B0BA-47C4-BBB4-56ED5C9715BD}"/>
    <cellStyle name="Comma 2 2 18 3" xfId="4928" xr:uid="{0E42AEAB-C8E2-41D8-8407-303BD091AFBD}"/>
    <cellStyle name="Comma 2 2 18 3 2" xfId="12390" xr:uid="{0E42AEAB-C8E2-41D8-8407-303BD091AFBD}"/>
    <cellStyle name="Comma 2 2 18 3 2 2" xfId="28368" xr:uid="{0E42AEAB-C8E2-41D8-8407-303BD091AFBD}"/>
    <cellStyle name="Comma 2 2 18 3 3" xfId="20906" xr:uid="{0E42AEAB-C8E2-41D8-8407-303BD091AFBD}"/>
    <cellStyle name="Comma 2 2 18 4" xfId="6196" xr:uid="{6ECD9500-857A-4AC3-8951-BBC27D388D8E}"/>
    <cellStyle name="Comma 2 2 18 4 2" xfId="13658" xr:uid="{6ECD9500-857A-4AC3-8951-BBC27D388D8E}"/>
    <cellStyle name="Comma 2 2 18 4 2 2" xfId="29636" xr:uid="{6ECD9500-857A-4AC3-8951-BBC27D388D8E}"/>
    <cellStyle name="Comma 2 2 18 4 3" xfId="22174" xr:uid="{6ECD9500-857A-4AC3-8951-BBC27D388D8E}"/>
    <cellStyle name="Comma 2 2 18 5" xfId="2434" xr:uid="{00000000-0005-0000-0000-00003F000000}"/>
    <cellStyle name="Comma 2 2 18 5 2" xfId="9896" xr:uid="{00000000-0005-0000-0000-00003F000000}"/>
    <cellStyle name="Comma 2 2 18 5 2 2" xfId="25874" xr:uid="{00000000-0005-0000-0000-00003F000000}"/>
    <cellStyle name="Comma 2 2 18 5 3" xfId="18412" xr:uid="{00000000-0005-0000-0000-00003F000000}"/>
    <cellStyle name="Comma 2 2 18 6" xfId="8156" xr:uid="{00000000-0005-0000-0000-00003F000000}"/>
    <cellStyle name="Comma 2 2 18 6 2" xfId="24134" xr:uid="{00000000-0005-0000-0000-00003F000000}"/>
    <cellStyle name="Comma 2 2 18 7" xfId="16600" xr:uid="{00000000-0005-0000-0000-00003F000000}"/>
    <cellStyle name="Comma 2 2 19" xfId="630" xr:uid="{00000000-0005-0000-0000-000040000000}"/>
    <cellStyle name="Comma 2 2 19 2" xfId="3689" xr:uid="{BB2723B1-0FBA-43CD-8049-A23E8FE2195B}"/>
    <cellStyle name="Comma 2 2 19 2 2" xfId="11151" xr:uid="{BB2723B1-0FBA-43CD-8049-A23E8FE2195B}"/>
    <cellStyle name="Comma 2 2 19 2 2 2" xfId="27129" xr:uid="{BB2723B1-0FBA-43CD-8049-A23E8FE2195B}"/>
    <cellStyle name="Comma 2 2 19 2 3" xfId="19667" xr:uid="{BB2723B1-0FBA-43CD-8049-A23E8FE2195B}"/>
    <cellStyle name="Comma 2 2 19 3" xfId="4936" xr:uid="{64DFF671-A483-4C9C-AB7F-99816FC732A9}"/>
    <cellStyle name="Comma 2 2 19 3 2" xfId="12398" xr:uid="{64DFF671-A483-4C9C-AB7F-99816FC732A9}"/>
    <cellStyle name="Comma 2 2 19 3 2 2" xfId="28376" xr:uid="{64DFF671-A483-4C9C-AB7F-99816FC732A9}"/>
    <cellStyle name="Comma 2 2 19 3 3" xfId="20914" xr:uid="{64DFF671-A483-4C9C-AB7F-99816FC732A9}"/>
    <cellStyle name="Comma 2 2 19 4" xfId="6204" xr:uid="{95208E5C-04BB-4573-823C-7BBE5BAAE485}"/>
    <cellStyle name="Comma 2 2 19 4 2" xfId="13666" xr:uid="{95208E5C-04BB-4573-823C-7BBE5BAAE485}"/>
    <cellStyle name="Comma 2 2 19 4 2 2" xfId="29644" xr:uid="{95208E5C-04BB-4573-823C-7BBE5BAAE485}"/>
    <cellStyle name="Comma 2 2 19 4 3" xfId="22182" xr:uid="{95208E5C-04BB-4573-823C-7BBE5BAAE485}"/>
    <cellStyle name="Comma 2 2 19 5" xfId="2442" xr:uid="{00000000-0005-0000-0000-000040000000}"/>
    <cellStyle name="Comma 2 2 19 5 2" xfId="9904" xr:uid="{00000000-0005-0000-0000-000040000000}"/>
    <cellStyle name="Comma 2 2 19 5 2 2" xfId="25882" xr:uid="{00000000-0005-0000-0000-000040000000}"/>
    <cellStyle name="Comma 2 2 19 5 3" xfId="18420" xr:uid="{00000000-0005-0000-0000-000040000000}"/>
    <cellStyle name="Comma 2 2 19 6" xfId="8164" xr:uid="{00000000-0005-0000-0000-000040000000}"/>
    <cellStyle name="Comma 2 2 19 6 2" xfId="24142" xr:uid="{00000000-0005-0000-0000-000040000000}"/>
    <cellStyle name="Comma 2 2 19 7" xfId="16608" xr:uid="{00000000-0005-0000-0000-000040000000}"/>
    <cellStyle name="Comma 2 2 2" xfId="335" xr:uid="{00000000-0005-0000-0000-000041000000}"/>
    <cellStyle name="Comma 2 2 2 10" xfId="1265" xr:uid="{424066A5-5402-4549-8D81-4223AF00668C}"/>
    <cellStyle name="Comma 2 2 2 10 2" xfId="6835" xr:uid="{96B8727C-C397-4E1B-A94D-1107E78634E1}"/>
    <cellStyle name="Comma 2 2 2 10 2 2" xfId="14297" xr:uid="{96B8727C-C397-4E1B-A94D-1107E78634E1}"/>
    <cellStyle name="Comma 2 2 2 10 2 2 2" xfId="30275" xr:uid="{96B8727C-C397-4E1B-A94D-1107E78634E1}"/>
    <cellStyle name="Comma 2 2 2 10 2 3" xfId="22813" xr:uid="{96B8727C-C397-4E1B-A94D-1107E78634E1}"/>
    <cellStyle name="Comma 2 2 2 10 3" xfId="3394" xr:uid="{B5BCD8F5-0879-4440-8C69-5A85C9B0C2F9}"/>
    <cellStyle name="Comma 2 2 2 10 3 2" xfId="10856" xr:uid="{B5BCD8F5-0879-4440-8C69-5A85C9B0C2F9}"/>
    <cellStyle name="Comma 2 2 2 10 3 2 2" xfId="26834" xr:uid="{B5BCD8F5-0879-4440-8C69-5A85C9B0C2F9}"/>
    <cellStyle name="Comma 2 2 2 10 3 3" xfId="19372" xr:uid="{B5BCD8F5-0879-4440-8C69-5A85C9B0C2F9}"/>
    <cellStyle name="Comma 2 2 2 10 4" xfId="8780" xr:uid="{424066A5-5402-4549-8D81-4223AF00668C}"/>
    <cellStyle name="Comma 2 2 2 10 4 2" xfId="24758" xr:uid="{424066A5-5402-4549-8D81-4223AF00668C}"/>
    <cellStyle name="Comma 2 2 2 10 5" xfId="17243" xr:uid="{424066A5-5402-4549-8D81-4223AF00668C}"/>
    <cellStyle name="Comma 2 2 2 11" xfId="1298" xr:uid="{424066A5-5402-4549-8D81-4223AF00668C}"/>
    <cellStyle name="Comma 2 2 2 11 2" xfId="6868" xr:uid="{AB02D219-6A0E-494E-BD81-6234230C0D8D}"/>
    <cellStyle name="Comma 2 2 2 11 2 2" xfId="14330" xr:uid="{AB02D219-6A0E-494E-BD81-6234230C0D8D}"/>
    <cellStyle name="Comma 2 2 2 11 2 2 2" xfId="30308" xr:uid="{AB02D219-6A0E-494E-BD81-6234230C0D8D}"/>
    <cellStyle name="Comma 2 2 2 11 2 3" xfId="22846" xr:uid="{AB02D219-6A0E-494E-BD81-6234230C0D8D}"/>
    <cellStyle name="Comma 2 2 2 11 3" xfId="4641" xr:uid="{86FD6F5B-E473-44B7-9737-8BCCEA7746F3}"/>
    <cellStyle name="Comma 2 2 2 11 3 2" xfId="12103" xr:uid="{86FD6F5B-E473-44B7-9737-8BCCEA7746F3}"/>
    <cellStyle name="Comma 2 2 2 11 3 2 2" xfId="28081" xr:uid="{86FD6F5B-E473-44B7-9737-8BCCEA7746F3}"/>
    <cellStyle name="Comma 2 2 2 11 3 3" xfId="20619" xr:uid="{86FD6F5B-E473-44B7-9737-8BCCEA7746F3}"/>
    <cellStyle name="Comma 2 2 2 11 4" xfId="8799" xr:uid="{424066A5-5402-4549-8D81-4223AF00668C}"/>
    <cellStyle name="Comma 2 2 2 11 4 2" xfId="24777" xr:uid="{424066A5-5402-4549-8D81-4223AF00668C}"/>
    <cellStyle name="Comma 2 2 2 11 5" xfId="17276" xr:uid="{424066A5-5402-4549-8D81-4223AF00668C}"/>
    <cellStyle name="Comma 2 2 2 12" xfId="1331" xr:uid="{424066A5-5402-4549-8D81-4223AF00668C}"/>
    <cellStyle name="Comma 2 2 2 12 2" xfId="5577" xr:uid="{B26C1073-EFB7-4C0C-8FC0-760E2A46AE26}"/>
    <cellStyle name="Comma 2 2 2 12 2 2" xfId="13039" xr:uid="{B26C1073-EFB7-4C0C-8FC0-760E2A46AE26}"/>
    <cellStyle name="Comma 2 2 2 12 2 2 2" xfId="29017" xr:uid="{B26C1073-EFB7-4C0C-8FC0-760E2A46AE26}"/>
    <cellStyle name="Comma 2 2 2 12 2 3" xfId="21555" xr:uid="{B26C1073-EFB7-4C0C-8FC0-760E2A46AE26}"/>
    <cellStyle name="Comma 2 2 2 12 3" xfId="8820" xr:uid="{424066A5-5402-4549-8D81-4223AF00668C}"/>
    <cellStyle name="Comma 2 2 2 12 3 2" xfId="24798" xr:uid="{424066A5-5402-4549-8D81-4223AF00668C}"/>
    <cellStyle name="Comma 2 2 2 12 4" xfId="17309" xr:uid="{424066A5-5402-4549-8D81-4223AF00668C}"/>
    <cellStyle name="Comma 2 2 2 13" xfId="1364" xr:uid="{424066A5-5402-4549-8D81-4223AF00668C}"/>
    <cellStyle name="Comma 2 2 2 13 2" xfId="6904" xr:uid="{E3DB68ED-B52E-4A9F-9130-060C447D8FE9}"/>
    <cellStyle name="Comma 2 2 2 13 2 2" xfId="14366" xr:uid="{E3DB68ED-B52E-4A9F-9130-060C447D8FE9}"/>
    <cellStyle name="Comma 2 2 2 13 2 2 2" xfId="30344" xr:uid="{E3DB68ED-B52E-4A9F-9130-060C447D8FE9}"/>
    <cellStyle name="Comma 2 2 2 13 2 3" xfId="22882" xr:uid="{E3DB68ED-B52E-4A9F-9130-060C447D8FE9}"/>
    <cellStyle name="Comma 2 2 2 13 3" xfId="8853" xr:uid="{424066A5-5402-4549-8D81-4223AF00668C}"/>
    <cellStyle name="Comma 2 2 2 13 3 2" xfId="24831" xr:uid="{424066A5-5402-4549-8D81-4223AF00668C}"/>
    <cellStyle name="Comma 2 2 2 13 4" xfId="17342" xr:uid="{424066A5-5402-4549-8D81-4223AF00668C}"/>
    <cellStyle name="Comma 2 2 2 14" xfId="1397" xr:uid="{424066A5-5402-4549-8D81-4223AF00668C}"/>
    <cellStyle name="Comma 2 2 2 14 2" xfId="6937" xr:uid="{69DA5D93-2BA2-41FA-BBAE-2268A284F549}"/>
    <cellStyle name="Comma 2 2 2 14 2 2" xfId="14399" xr:uid="{69DA5D93-2BA2-41FA-BBAE-2268A284F549}"/>
    <cellStyle name="Comma 2 2 2 14 2 2 2" xfId="30377" xr:uid="{69DA5D93-2BA2-41FA-BBAE-2268A284F549}"/>
    <cellStyle name="Comma 2 2 2 14 2 3" xfId="22915" xr:uid="{69DA5D93-2BA2-41FA-BBAE-2268A284F549}"/>
    <cellStyle name="Comma 2 2 2 14 3" xfId="8886" xr:uid="{424066A5-5402-4549-8D81-4223AF00668C}"/>
    <cellStyle name="Comma 2 2 2 14 3 2" xfId="24864" xr:uid="{424066A5-5402-4549-8D81-4223AF00668C}"/>
    <cellStyle name="Comma 2 2 2 14 4" xfId="17375" xr:uid="{424066A5-5402-4549-8D81-4223AF00668C}"/>
    <cellStyle name="Comma 2 2 2 15" xfId="1430" xr:uid="{424066A5-5402-4549-8D81-4223AF00668C}"/>
    <cellStyle name="Comma 2 2 2 15 2" xfId="6968" xr:uid="{D5FB85D5-D87A-44DA-8AC1-BB54C79089C5}"/>
    <cellStyle name="Comma 2 2 2 15 2 2" xfId="14430" xr:uid="{D5FB85D5-D87A-44DA-8AC1-BB54C79089C5}"/>
    <cellStyle name="Comma 2 2 2 15 2 2 2" xfId="30408" xr:uid="{D5FB85D5-D87A-44DA-8AC1-BB54C79089C5}"/>
    <cellStyle name="Comma 2 2 2 15 2 3" xfId="22946" xr:uid="{D5FB85D5-D87A-44DA-8AC1-BB54C79089C5}"/>
    <cellStyle name="Comma 2 2 2 15 3" xfId="8919" xr:uid="{424066A5-5402-4549-8D81-4223AF00668C}"/>
    <cellStyle name="Comma 2 2 2 15 3 2" xfId="24897" xr:uid="{424066A5-5402-4549-8D81-4223AF00668C}"/>
    <cellStyle name="Comma 2 2 2 15 4" xfId="17408" xr:uid="{424066A5-5402-4549-8D81-4223AF00668C}"/>
    <cellStyle name="Comma 2 2 2 16" xfId="1463" xr:uid="{424066A5-5402-4549-8D81-4223AF00668C}"/>
    <cellStyle name="Comma 2 2 2 16 2" xfId="7001" xr:uid="{E6C46A47-26B4-4888-9BE5-17239DD7230C}"/>
    <cellStyle name="Comma 2 2 2 16 2 2" xfId="14463" xr:uid="{E6C46A47-26B4-4888-9BE5-17239DD7230C}"/>
    <cellStyle name="Comma 2 2 2 16 2 2 2" xfId="30441" xr:uid="{E6C46A47-26B4-4888-9BE5-17239DD7230C}"/>
    <cellStyle name="Comma 2 2 2 16 2 3" xfId="22979" xr:uid="{E6C46A47-26B4-4888-9BE5-17239DD7230C}"/>
    <cellStyle name="Comma 2 2 2 16 3" xfId="8952" xr:uid="{424066A5-5402-4549-8D81-4223AF00668C}"/>
    <cellStyle name="Comma 2 2 2 16 3 2" xfId="24930" xr:uid="{424066A5-5402-4549-8D81-4223AF00668C}"/>
    <cellStyle name="Comma 2 2 2 16 4" xfId="17441" xr:uid="{424066A5-5402-4549-8D81-4223AF00668C}"/>
    <cellStyle name="Comma 2 2 2 17" xfId="1496" xr:uid="{424066A5-5402-4549-8D81-4223AF00668C}"/>
    <cellStyle name="Comma 2 2 2 17 2" xfId="7034" xr:uid="{1288383F-9744-4899-9791-7B9DBB496EC5}"/>
    <cellStyle name="Comma 2 2 2 17 2 2" xfId="14496" xr:uid="{1288383F-9744-4899-9791-7B9DBB496EC5}"/>
    <cellStyle name="Comma 2 2 2 17 2 2 2" xfId="30474" xr:uid="{1288383F-9744-4899-9791-7B9DBB496EC5}"/>
    <cellStyle name="Comma 2 2 2 17 2 3" xfId="23012" xr:uid="{1288383F-9744-4899-9791-7B9DBB496EC5}"/>
    <cellStyle name="Comma 2 2 2 17 3" xfId="8985" xr:uid="{424066A5-5402-4549-8D81-4223AF00668C}"/>
    <cellStyle name="Comma 2 2 2 17 3 2" xfId="24963" xr:uid="{424066A5-5402-4549-8D81-4223AF00668C}"/>
    <cellStyle name="Comma 2 2 2 17 4" xfId="17474" xr:uid="{424066A5-5402-4549-8D81-4223AF00668C}"/>
    <cellStyle name="Comma 2 2 2 18" xfId="1529" xr:uid="{424066A5-5402-4549-8D81-4223AF00668C}"/>
    <cellStyle name="Comma 2 2 2 18 2" xfId="7067" xr:uid="{5896D492-F0F9-44BE-AABB-5F387FAA498C}"/>
    <cellStyle name="Comma 2 2 2 18 2 2" xfId="14529" xr:uid="{5896D492-F0F9-44BE-AABB-5F387FAA498C}"/>
    <cellStyle name="Comma 2 2 2 18 2 2 2" xfId="30507" xr:uid="{5896D492-F0F9-44BE-AABB-5F387FAA498C}"/>
    <cellStyle name="Comma 2 2 2 18 2 3" xfId="23045" xr:uid="{5896D492-F0F9-44BE-AABB-5F387FAA498C}"/>
    <cellStyle name="Comma 2 2 2 18 3" xfId="9018" xr:uid="{424066A5-5402-4549-8D81-4223AF00668C}"/>
    <cellStyle name="Comma 2 2 2 18 3 2" xfId="24996" xr:uid="{424066A5-5402-4549-8D81-4223AF00668C}"/>
    <cellStyle name="Comma 2 2 2 18 4" xfId="17507" xr:uid="{424066A5-5402-4549-8D81-4223AF00668C}"/>
    <cellStyle name="Comma 2 2 2 19" xfId="1563" xr:uid="{424066A5-5402-4549-8D81-4223AF00668C}"/>
    <cellStyle name="Comma 2 2 2 19 2" xfId="7101" xr:uid="{07B68423-6C94-406D-89E5-4B40C02F6099}"/>
    <cellStyle name="Comma 2 2 2 19 2 2" xfId="14563" xr:uid="{07B68423-6C94-406D-89E5-4B40C02F6099}"/>
    <cellStyle name="Comma 2 2 2 19 2 2 2" xfId="30541" xr:uid="{07B68423-6C94-406D-89E5-4B40C02F6099}"/>
    <cellStyle name="Comma 2 2 2 19 2 3" xfId="23079" xr:uid="{07B68423-6C94-406D-89E5-4B40C02F6099}"/>
    <cellStyle name="Comma 2 2 2 19 3" xfId="9052" xr:uid="{424066A5-5402-4549-8D81-4223AF00668C}"/>
    <cellStyle name="Comma 2 2 2 19 3 2" xfId="25030" xr:uid="{424066A5-5402-4549-8D81-4223AF00668C}"/>
    <cellStyle name="Comma 2 2 2 19 4" xfId="17541" xr:uid="{424066A5-5402-4549-8D81-4223AF00668C}"/>
    <cellStyle name="Comma 2 2 2 2" xfId="1125" xr:uid="{424066A5-5402-4549-8D81-4223AF00668C}"/>
    <cellStyle name="Comma 2 2 2 2 10" xfId="1546" xr:uid="{2F871055-0F98-4FFF-BC53-679487F9261A}"/>
    <cellStyle name="Comma 2 2 2 2 10 2" xfId="7084" xr:uid="{8B26F517-9207-4FD8-B2EC-F82541090B2D}"/>
    <cellStyle name="Comma 2 2 2 2 10 2 2" xfId="14546" xr:uid="{8B26F517-9207-4FD8-B2EC-F82541090B2D}"/>
    <cellStyle name="Comma 2 2 2 2 10 2 2 2" xfId="30524" xr:uid="{8B26F517-9207-4FD8-B2EC-F82541090B2D}"/>
    <cellStyle name="Comma 2 2 2 2 10 2 3" xfId="23062" xr:uid="{8B26F517-9207-4FD8-B2EC-F82541090B2D}"/>
    <cellStyle name="Comma 2 2 2 2 10 3" xfId="9035" xr:uid="{2F871055-0F98-4FFF-BC53-679487F9261A}"/>
    <cellStyle name="Comma 2 2 2 2 10 3 2" xfId="25013" xr:uid="{2F871055-0F98-4FFF-BC53-679487F9261A}"/>
    <cellStyle name="Comma 2 2 2 2 10 4" xfId="17524" xr:uid="{2F871055-0F98-4FFF-BC53-679487F9261A}"/>
    <cellStyle name="Comma 2 2 2 2 11" xfId="1580" xr:uid="{2F871055-0F98-4FFF-BC53-679487F9261A}"/>
    <cellStyle name="Comma 2 2 2 2 11 2" xfId="7118" xr:uid="{532D3613-9197-493B-AAA4-F95A6321E825}"/>
    <cellStyle name="Comma 2 2 2 2 11 2 2" xfId="14580" xr:uid="{532D3613-9197-493B-AAA4-F95A6321E825}"/>
    <cellStyle name="Comma 2 2 2 2 11 2 2 2" xfId="30558" xr:uid="{532D3613-9197-493B-AAA4-F95A6321E825}"/>
    <cellStyle name="Comma 2 2 2 2 11 2 3" xfId="23096" xr:uid="{532D3613-9197-493B-AAA4-F95A6321E825}"/>
    <cellStyle name="Comma 2 2 2 2 11 3" xfId="9069" xr:uid="{2F871055-0F98-4FFF-BC53-679487F9261A}"/>
    <cellStyle name="Comma 2 2 2 2 11 3 2" xfId="25047" xr:uid="{2F871055-0F98-4FFF-BC53-679487F9261A}"/>
    <cellStyle name="Comma 2 2 2 2 11 4" xfId="17558" xr:uid="{2F871055-0F98-4FFF-BC53-679487F9261A}"/>
    <cellStyle name="Comma 2 2 2 2 12" xfId="1613" xr:uid="{2F871055-0F98-4FFF-BC53-679487F9261A}"/>
    <cellStyle name="Comma 2 2 2 2 12 2" xfId="7151" xr:uid="{0AF0DE41-A735-49EB-B178-4156A8F21ADE}"/>
    <cellStyle name="Comma 2 2 2 2 12 2 2" xfId="14613" xr:uid="{0AF0DE41-A735-49EB-B178-4156A8F21ADE}"/>
    <cellStyle name="Comma 2 2 2 2 12 2 2 2" xfId="30591" xr:uid="{0AF0DE41-A735-49EB-B178-4156A8F21ADE}"/>
    <cellStyle name="Comma 2 2 2 2 12 2 3" xfId="23129" xr:uid="{0AF0DE41-A735-49EB-B178-4156A8F21ADE}"/>
    <cellStyle name="Comma 2 2 2 2 12 3" xfId="9102" xr:uid="{2F871055-0F98-4FFF-BC53-679487F9261A}"/>
    <cellStyle name="Comma 2 2 2 2 12 3 2" xfId="25080" xr:uid="{2F871055-0F98-4FFF-BC53-679487F9261A}"/>
    <cellStyle name="Comma 2 2 2 2 12 4" xfId="17591" xr:uid="{2F871055-0F98-4FFF-BC53-679487F9261A}"/>
    <cellStyle name="Comma 2 2 2 2 13" xfId="1646" xr:uid="{2F871055-0F98-4FFF-BC53-679487F9261A}"/>
    <cellStyle name="Comma 2 2 2 2 13 2" xfId="7190" xr:uid="{D5DA27CF-ECF9-4DC6-85BF-E1C0FB59C3D5}"/>
    <cellStyle name="Comma 2 2 2 2 13 2 2" xfId="14652" xr:uid="{D5DA27CF-ECF9-4DC6-85BF-E1C0FB59C3D5}"/>
    <cellStyle name="Comma 2 2 2 2 13 2 2 2" xfId="30630" xr:uid="{D5DA27CF-ECF9-4DC6-85BF-E1C0FB59C3D5}"/>
    <cellStyle name="Comma 2 2 2 2 13 2 3" xfId="23168" xr:uid="{D5DA27CF-ECF9-4DC6-85BF-E1C0FB59C3D5}"/>
    <cellStyle name="Comma 2 2 2 2 13 3" xfId="9135" xr:uid="{2F871055-0F98-4FFF-BC53-679487F9261A}"/>
    <cellStyle name="Comma 2 2 2 2 13 3 2" xfId="25113" xr:uid="{2F871055-0F98-4FFF-BC53-679487F9261A}"/>
    <cellStyle name="Comma 2 2 2 2 13 4" xfId="17624" xr:uid="{2F871055-0F98-4FFF-BC53-679487F9261A}"/>
    <cellStyle name="Comma 2 2 2 2 14" xfId="1714" xr:uid="{2F871055-0F98-4FFF-BC53-679487F9261A}"/>
    <cellStyle name="Comma 2 2 2 2 14 2" xfId="7246" xr:uid="{49A98CA3-8D39-46AC-88CC-6A968EBC118B}"/>
    <cellStyle name="Comma 2 2 2 2 14 2 2" xfId="14708" xr:uid="{49A98CA3-8D39-46AC-88CC-6A968EBC118B}"/>
    <cellStyle name="Comma 2 2 2 2 14 2 2 2" xfId="30686" xr:uid="{49A98CA3-8D39-46AC-88CC-6A968EBC118B}"/>
    <cellStyle name="Comma 2 2 2 2 14 2 3" xfId="23224" xr:uid="{49A98CA3-8D39-46AC-88CC-6A968EBC118B}"/>
    <cellStyle name="Comma 2 2 2 2 14 3" xfId="9176" xr:uid="{2F871055-0F98-4FFF-BC53-679487F9261A}"/>
    <cellStyle name="Comma 2 2 2 2 14 3 2" xfId="25154" xr:uid="{2F871055-0F98-4FFF-BC53-679487F9261A}"/>
    <cellStyle name="Comma 2 2 2 2 14 4" xfId="17692" xr:uid="{2F871055-0F98-4FFF-BC53-679487F9261A}"/>
    <cellStyle name="Comma 2 2 2 2 15" xfId="2937" xr:uid="{424066A5-5402-4549-8D81-4223AF00668C}"/>
    <cellStyle name="Comma 2 2 2 2 15 2" xfId="10399" xr:uid="{424066A5-5402-4549-8D81-4223AF00668C}"/>
    <cellStyle name="Comma 2 2 2 2 15 2 2" xfId="26377" xr:uid="{424066A5-5402-4549-8D81-4223AF00668C}"/>
    <cellStyle name="Comma 2 2 2 2 15 3" xfId="18915" xr:uid="{424066A5-5402-4549-8D81-4223AF00668C}"/>
    <cellStyle name="Comma 2 2 2 2 16" xfId="7348" xr:uid="{2F871055-0F98-4FFF-BC53-679487F9261A}"/>
    <cellStyle name="Comma 2 2 2 2 16 2" xfId="14810" xr:uid="{2F871055-0F98-4FFF-BC53-679487F9261A}"/>
    <cellStyle name="Comma 2 2 2 2 16 2 2" xfId="30788" xr:uid="{2F871055-0F98-4FFF-BC53-679487F9261A}"/>
    <cellStyle name="Comma 2 2 2 2 16 3" xfId="23326" xr:uid="{2F871055-0F98-4FFF-BC53-679487F9261A}"/>
    <cellStyle name="Comma 2 2 2 2 17" xfId="7489" xr:uid="{2F871055-0F98-4FFF-BC53-679487F9261A}"/>
    <cellStyle name="Comma 2 2 2 2 17 2" xfId="23467" xr:uid="{2F871055-0F98-4FFF-BC53-679487F9261A}"/>
    <cellStyle name="Comma 2 2 2 2 18" xfId="14951" xr:uid="{2F871055-0F98-4FFF-BC53-679487F9261A}"/>
    <cellStyle name="Comma 2 2 2 2 18 2" xfId="30929" xr:uid="{2F871055-0F98-4FFF-BC53-679487F9261A}"/>
    <cellStyle name="Comma 2 2 2 2 19" xfId="15082" xr:uid="{2F871055-0F98-4FFF-BC53-679487F9261A}"/>
    <cellStyle name="Comma 2 2 2 2 19 2" xfId="31060" xr:uid="{2F871055-0F98-4FFF-BC53-679487F9261A}"/>
    <cellStyle name="Comma 2 2 2 2 2" xfId="1282" xr:uid="{2F871055-0F98-4FFF-BC53-679487F9261A}"/>
    <cellStyle name="Comma 2 2 2 2 2 10" xfId="15379" xr:uid="{1A66F931-119D-4207-9859-0F883636376B}"/>
    <cellStyle name="Comma 2 2 2 2 2 10 2" xfId="31357" xr:uid="{1A66F931-119D-4207-9859-0F883636376B}"/>
    <cellStyle name="Comma 2 2 2 2 2 11" xfId="15511" xr:uid="{1A66F931-119D-4207-9859-0F883636376B}"/>
    <cellStyle name="Comma 2 2 2 2 2 11 2" xfId="31489" xr:uid="{1A66F931-119D-4207-9859-0F883636376B}"/>
    <cellStyle name="Comma 2 2 2 2 2 12" xfId="15650" xr:uid="{1A66F931-119D-4207-9859-0F883636376B}"/>
    <cellStyle name="Comma 2 2 2 2 2 12 2" xfId="31627" xr:uid="{1A66F931-119D-4207-9859-0F883636376B}"/>
    <cellStyle name="Comma 2 2 2 2 2 13" xfId="15782" xr:uid="{1A66F931-119D-4207-9859-0F883636376B}"/>
    <cellStyle name="Comma 2 2 2 2 2 13 2" xfId="31759" xr:uid="{1A66F931-119D-4207-9859-0F883636376B}"/>
    <cellStyle name="Comma 2 2 2 2 2 14" xfId="15913" xr:uid="{1A66F931-119D-4207-9859-0F883636376B}"/>
    <cellStyle name="Comma 2 2 2 2 2 14 2" xfId="31890" xr:uid="{1A66F931-119D-4207-9859-0F883636376B}"/>
    <cellStyle name="Comma 2 2 2 2 2 15" xfId="17260" xr:uid="{2F871055-0F98-4FFF-BC53-679487F9261A}"/>
    <cellStyle name="Comma 2 2 2 2 2 16" xfId="32021" xr:uid="{1A66F931-119D-4207-9859-0F883636376B}"/>
    <cellStyle name="Comma 2 2 2 2 2 17" xfId="32153" xr:uid="{1A66F931-119D-4207-9859-0F883636376B}"/>
    <cellStyle name="Comma 2 2 2 2 2 18" xfId="32284" xr:uid="{1A66F931-119D-4207-9859-0F883636376B}"/>
    <cellStyle name="Comma 2 2 2 2 2 19" xfId="32416" xr:uid="{1A66F931-119D-4207-9859-0F883636376B}"/>
    <cellStyle name="Comma 2 2 2 2 2 2" xfId="1679" xr:uid="{1A66F931-119D-4207-9859-0F883636376B}"/>
    <cellStyle name="Comma 2 2 2 2 2 2 10" xfId="15577" xr:uid="{5BDE0B7B-109A-47FB-8420-A07C145DA16A}"/>
    <cellStyle name="Comma 2 2 2 2 2 2 10 2" xfId="31555" xr:uid="{5BDE0B7B-109A-47FB-8420-A07C145DA16A}"/>
    <cellStyle name="Comma 2 2 2 2 2 2 11" xfId="15716" xr:uid="{5BDE0B7B-109A-47FB-8420-A07C145DA16A}"/>
    <cellStyle name="Comma 2 2 2 2 2 2 11 2" xfId="31693" xr:uid="{5BDE0B7B-109A-47FB-8420-A07C145DA16A}"/>
    <cellStyle name="Comma 2 2 2 2 2 2 12" xfId="15848" xr:uid="{5BDE0B7B-109A-47FB-8420-A07C145DA16A}"/>
    <cellStyle name="Comma 2 2 2 2 2 2 12 2" xfId="31825" xr:uid="{5BDE0B7B-109A-47FB-8420-A07C145DA16A}"/>
    <cellStyle name="Comma 2 2 2 2 2 2 13" xfId="15979" xr:uid="{5BDE0B7B-109A-47FB-8420-A07C145DA16A}"/>
    <cellStyle name="Comma 2 2 2 2 2 2 13 2" xfId="31956" xr:uid="{5BDE0B7B-109A-47FB-8420-A07C145DA16A}"/>
    <cellStyle name="Comma 2 2 2 2 2 2 14" xfId="17657" xr:uid="{1A66F931-119D-4207-9859-0F883636376B}"/>
    <cellStyle name="Comma 2 2 2 2 2 2 15" xfId="32087" xr:uid="{5BDE0B7B-109A-47FB-8420-A07C145DA16A}"/>
    <cellStyle name="Comma 2 2 2 2 2 2 16" xfId="32219" xr:uid="{5BDE0B7B-109A-47FB-8420-A07C145DA16A}"/>
    <cellStyle name="Comma 2 2 2 2 2 2 17" xfId="32350" xr:uid="{5BDE0B7B-109A-47FB-8420-A07C145DA16A}"/>
    <cellStyle name="Comma 2 2 2 2 2 2 18" xfId="32482" xr:uid="{5BDE0B7B-109A-47FB-8420-A07C145DA16A}"/>
    <cellStyle name="Comma 2 2 2 2 2 2 19" xfId="32613" xr:uid="{5BDE0B7B-109A-47FB-8420-A07C145DA16A}"/>
    <cellStyle name="Comma 2 2 2 2 2 2 2" xfId="1813" xr:uid="{5BDE0B7B-109A-47FB-8420-A07C145DA16A}"/>
    <cellStyle name="Comma 2 2 2 2 2 2 2 2" xfId="7317" xr:uid="{E19636B3-5A2D-4C23-B7E3-2ED36B4206B1}"/>
    <cellStyle name="Comma 2 2 2 2 2 2 2 2 2" xfId="14779" xr:uid="{E19636B3-5A2D-4C23-B7E3-2ED36B4206B1}"/>
    <cellStyle name="Comma 2 2 2 2 2 2 2 2 2 2" xfId="30757" xr:uid="{E19636B3-5A2D-4C23-B7E3-2ED36B4206B1}"/>
    <cellStyle name="Comma 2 2 2 2 2 2 2 2 3" xfId="23295" xr:uid="{E19636B3-5A2D-4C23-B7E3-2ED36B4206B1}"/>
    <cellStyle name="Comma 2 2 2 2 2 2 2 3" xfId="9275" xr:uid="{5BDE0B7B-109A-47FB-8420-A07C145DA16A}"/>
    <cellStyle name="Comma 2 2 2 2 2 2 2 3 2" xfId="25253" xr:uid="{5BDE0B7B-109A-47FB-8420-A07C145DA16A}"/>
    <cellStyle name="Comma 2 2 2 2 2 2 2 4" xfId="17791" xr:uid="{5BDE0B7B-109A-47FB-8420-A07C145DA16A}"/>
    <cellStyle name="Comma 2 2 2 2 2 2 20" xfId="32745" xr:uid="{2BF0FBC2-909D-4F36-BE0B-863F1D148273}"/>
    <cellStyle name="Comma 2 2 2 2 2 2 21" xfId="32877" xr:uid="{00000000-0005-0000-0000-000005000000}"/>
    <cellStyle name="Comma 2 2 2 2 2 2 22" xfId="33008" xr:uid="{5BDE0B7B-109A-47FB-8420-A07C145DA16A}"/>
    <cellStyle name="Comma 2 2 2 2 2 2 23" xfId="33139" xr:uid="{5BDE0B7B-109A-47FB-8420-A07C145DA16A}"/>
    <cellStyle name="Comma 2 2 2 2 2 2 24" xfId="33271" xr:uid="{00000000-0005-0000-0000-000005000000}"/>
    <cellStyle name="Comma 2 2 2 2 2 2 25" xfId="33403" xr:uid="{6F9995B8-2393-4B6F-BEF6-5D7285BFE9C1}"/>
    <cellStyle name="Comma 2 2 2 2 2 2 3" xfId="6852" xr:uid="{4EAF40C8-5341-4110-8068-975AA9D454EF}"/>
    <cellStyle name="Comma 2 2 2 2 2 2 3 2" xfId="14314" xr:uid="{4EAF40C8-5341-4110-8068-975AA9D454EF}"/>
    <cellStyle name="Comma 2 2 2 2 2 2 3 2 2" xfId="30292" xr:uid="{4EAF40C8-5341-4110-8068-975AA9D454EF}"/>
    <cellStyle name="Comma 2 2 2 2 2 2 3 3" xfId="22830" xr:uid="{4EAF40C8-5341-4110-8068-975AA9D454EF}"/>
    <cellStyle name="Comma 2 2 2 2 2 2 4" xfId="7447" xr:uid="{5BDE0B7B-109A-47FB-8420-A07C145DA16A}"/>
    <cellStyle name="Comma 2 2 2 2 2 2 4 2" xfId="14909" xr:uid="{5BDE0B7B-109A-47FB-8420-A07C145DA16A}"/>
    <cellStyle name="Comma 2 2 2 2 2 2 4 2 2" xfId="30887" xr:uid="{5BDE0B7B-109A-47FB-8420-A07C145DA16A}"/>
    <cellStyle name="Comma 2 2 2 2 2 2 4 3" xfId="23425" xr:uid="{5BDE0B7B-109A-47FB-8420-A07C145DA16A}"/>
    <cellStyle name="Comma 2 2 2 2 2 2 5" xfId="7588" xr:uid="{5BDE0B7B-109A-47FB-8420-A07C145DA16A}"/>
    <cellStyle name="Comma 2 2 2 2 2 2 5 2" xfId="23566" xr:uid="{5BDE0B7B-109A-47FB-8420-A07C145DA16A}"/>
    <cellStyle name="Comma 2 2 2 2 2 2 6" xfId="15050" xr:uid="{5BDE0B7B-109A-47FB-8420-A07C145DA16A}"/>
    <cellStyle name="Comma 2 2 2 2 2 2 6 2" xfId="31028" xr:uid="{5BDE0B7B-109A-47FB-8420-A07C145DA16A}"/>
    <cellStyle name="Comma 2 2 2 2 2 2 7" xfId="15181" xr:uid="{5BDE0B7B-109A-47FB-8420-A07C145DA16A}"/>
    <cellStyle name="Comma 2 2 2 2 2 2 7 2" xfId="31159" xr:uid="{5BDE0B7B-109A-47FB-8420-A07C145DA16A}"/>
    <cellStyle name="Comma 2 2 2 2 2 2 8" xfId="15313" xr:uid="{5BDE0B7B-109A-47FB-8420-A07C145DA16A}"/>
    <cellStyle name="Comma 2 2 2 2 2 2 8 2" xfId="31291" xr:uid="{5BDE0B7B-109A-47FB-8420-A07C145DA16A}"/>
    <cellStyle name="Comma 2 2 2 2 2 2 9" xfId="15445" xr:uid="{5BDE0B7B-109A-47FB-8420-A07C145DA16A}"/>
    <cellStyle name="Comma 2 2 2 2 2 2 9 2" xfId="31423" xr:uid="{5BDE0B7B-109A-47FB-8420-A07C145DA16A}"/>
    <cellStyle name="Comma 2 2 2 2 2 20" xfId="32547" xr:uid="{1A66F931-119D-4207-9859-0F883636376B}"/>
    <cellStyle name="Comma 2 2 2 2 2 21" xfId="32679" xr:uid="{6283C1BF-D223-418D-9F00-69EA1D5D875C}"/>
    <cellStyle name="Comma 2 2 2 2 2 22" xfId="32811" xr:uid="{00000000-0005-0000-0000-000004000000}"/>
    <cellStyle name="Comma 2 2 2 2 2 23" xfId="32942" xr:uid="{1A66F931-119D-4207-9859-0F883636376B}"/>
    <cellStyle name="Comma 2 2 2 2 2 24" xfId="33073" xr:uid="{1A66F931-119D-4207-9859-0F883636376B}"/>
    <cellStyle name="Comma 2 2 2 2 2 25" xfId="33205" xr:uid="{00000000-0005-0000-0000-000004000000}"/>
    <cellStyle name="Comma 2 2 2 2 2 26" xfId="33337" xr:uid="{4E5AD8E2-728A-40DC-A441-76BD63F0FB31}"/>
    <cellStyle name="Comma 2 2 2 2 2 3" xfId="1747" xr:uid="{1A66F931-119D-4207-9859-0F883636376B}"/>
    <cellStyle name="Comma 2 2 2 2 2 3 2" xfId="7279" xr:uid="{BCACA77F-9125-4D31-8A55-A86D2CCD9A52}"/>
    <cellStyle name="Comma 2 2 2 2 2 3 2 2" xfId="14741" xr:uid="{BCACA77F-9125-4D31-8A55-A86D2CCD9A52}"/>
    <cellStyle name="Comma 2 2 2 2 2 3 2 2 2" xfId="30719" xr:uid="{BCACA77F-9125-4D31-8A55-A86D2CCD9A52}"/>
    <cellStyle name="Comma 2 2 2 2 2 3 2 3" xfId="23257" xr:uid="{BCACA77F-9125-4D31-8A55-A86D2CCD9A52}"/>
    <cellStyle name="Comma 2 2 2 2 2 3 3" xfId="9209" xr:uid="{1A66F931-119D-4207-9859-0F883636376B}"/>
    <cellStyle name="Comma 2 2 2 2 2 3 3 2" xfId="25187" xr:uid="{1A66F931-119D-4207-9859-0F883636376B}"/>
    <cellStyle name="Comma 2 2 2 2 2 3 4" xfId="17725" xr:uid="{1A66F931-119D-4207-9859-0F883636376B}"/>
    <cellStyle name="Comma 2 2 2 2 2 4" xfId="4184" xr:uid="{EA15B2D1-7EDE-4FC3-AA5D-122430813E18}"/>
    <cellStyle name="Comma 2 2 2 2 2 4 2" xfId="11646" xr:uid="{EA15B2D1-7EDE-4FC3-AA5D-122430813E18}"/>
    <cellStyle name="Comma 2 2 2 2 2 4 2 2" xfId="27624" xr:uid="{EA15B2D1-7EDE-4FC3-AA5D-122430813E18}"/>
    <cellStyle name="Comma 2 2 2 2 2 4 3" xfId="20162" xr:uid="{EA15B2D1-7EDE-4FC3-AA5D-122430813E18}"/>
    <cellStyle name="Comma 2 2 2 2 2 5" xfId="7381" xr:uid="{1A66F931-119D-4207-9859-0F883636376B}"/>
    <cellStyle name="Comma 2 2 2 2 2 5 2" xfId="14843" xr:uid="{1A66F931-119D-4207-9859-0F883636376B}"/>
    <cellStyle name="Comma 2 2 2 2 2 5 2 2" xfId="30821" xr:uid="{1A66F931-119D-4207-9859-0F883636376B}"/>
    <cellStyle name="Comma 2 2 2 2 2 5 3" xfId="23359" xr:uid="{1A66F931-119D-4207-9859-0F883636376B}"/>
    <cellStyle name="Comma 2 2 2 2 2 6" xfId="7522" xr:uid="{1A66F931-119D-4207-9859-0F883636376B}"/>
    <cellStyle name="Comma 2 2 2 2 2 6 2" xfId="23500" xr:uid="{1A66F931-119D-4207-9859-0F883636376B}"/>
    <cellStyle name="Comma 2 2 2 2 2 7" xfId="14984" xr:uid="{1A66F931-119D-4207-9859-0F883636376B}"/>
    <cellStyle name="Comma 2 2 2 2 2 7 2" xfId="30962" xr:uid="{1A66F931-119D-4207-9859-0F883636376B}"/>
    <cellStyle name="Comma 2 2 2 2 2 8" xfId="15115" xr:uid="{1A66F931-119D-4207-9859-0F883636376B}"/>
    <cellStyle name="Comma 2 2 2 2 2 8 2" xfId="31093" xr:uid="{1A66F931-119D-4207-9859-0F883636376B}"/>
    <cellStyle name="Comma 2 2 2 2 2 9" xfId="15247" xr:uid="{1A66F931-119D-4207-9859-0F883636376B}"/>
    <cellStyle name="Comma 2 2 2 2 2 9 2" xfId="31225" xr:uid="{1A66F931-119D-4207-9859-0F883636376B}"/>
    <cellStyle name="Comma 2 2 2 2 20" xfId="15214" xr:uid="{2F871055-0F98-4FFF-BC53-679487F9261A}"/>
    <cellStyle name="Comma 2 2 2 2 20 2" xfId="31192" xr:uid="{2F871055-0F98-4FFF-BC53-679487F9261A}"/>
    <cellStyle name="Comma 2 2 2 2 21" xfId="15346" xr:uid="{2F871055-0F98-4FFF-BC53-679487F9261A}"/>
    <cellStyle name="Comma 2 2 2 2 21 2" xfId="31324" xr:uid="{2F871055-0F98-4FFF-BC53-679487F9261A}"/>
    <cellStyle name="Comma 2 2 2 2 22" xfId="15478" xr:uid="{2F871055-0F98-4FFF-BC53-679487F9261A}"/>
    <cellStyle name="Comma 2 2 2 2 22 2" xfId="31456" xr:uid="{2F871055-0F98-4FFF-BC53-679487F9261A}"/>
    <cellStyle name="Comma 2 2 2 2 23" xfId="15617" xr:uid="{2F871055-0F98-4FFF-BC53-679487F9261A}"/>
    <cellStyle name="Comma 2 2 2 2 23 2" xfId="31594" xr:uid="{2F871055-0F98-4FFF-BC53-679487F9261A}"/>
    <cellStyle name="Comma 2 2 2 2 24" xfId="15749" xr:uid="{2F871055-0F98-4FFF-BC53-679487F9261A}"/>
    <cellStyle name="Comma 2 2 2 2 24 2" xfId="31726" xr:uid="{2F871055-0F98-4FFF-BC53-679487F9261A}"/>
    <cellStyle name="Comma 2 2 2 2 25" xfId="15880" xr:uid="{2F871055-0F98-4FFF-BC53-679487F9261A}"/>
    <cellStyle name="Comma 2 2 2 2 25 2" xfId="31857" xr:uid="{2F871055-0F98-4FFF-BC53-679487F9261A}"/>
    <cellStyle name="Comma 2 2 2 2 26" xfId="17103" xr:uid="{424066A5-5402-4549-8D81-4223AF00668C}"/>
    <cellStyle name="Comma 2 2 2 2 27" xfId="31988" xr:uid="{2F871055-0F98-4FFF-BC53-679487F9261A}"/>
    <cellStyle name="Comma 2 2 2 2 28" xfId="32120" xr:uid="{2F871055-0F98-4FFF-BC53-679487F9261A}"/>
    <cellStyle name="Comma 2 2 2 2 29" xfId="32251" xr:uid="{2F871055-0F98-4FFF-BC53-679487F9261A}"/>
    <cellStyle name="Comma 2 2 2 2 3" xfId="1315" xr:uid="{2F871055-0F98-4FFF-BC53-679487F9261A}"/>
    <cellStyle name="Comma 2 2 2 2 3 10" xfId="15544" xr:uid="{B5E769E7-C977-4EBF-BCEA-2866A4793F84}"/>
    <cellStyle name="Comma 2 2 2 2 3 10 2" xfId="31522" xr:uid="{B5E769E7-C977-4EBF-BCEA-2866A4793F84}"/>
    <cellStyle name="Comma 2 2 2 2 3 11" xfId="15683" xr:uid="{B5E769E7-C977-4EBF-BCEA-2866A4793F84}"/>
    <cellStyle name="Comma 2 2 2 2 3 11 2" xfId="31660" xr:uid="{B5E769E7-C977-4EBF-BCEA-2866A4793F84}"/>
    <cellStyle name="Comma 2 2 2 2 3 12" xfId="15815" xr:uid="{B5E769E7-C977-4EBF-BCEA-2866A4793F84}"/>
    <cellStyle name="Comma 2 2 2 2 3 12 2" xfId="31792" xr:uid="{B5E769E7-C977-4EBF-BCEA-2866A4793F84}"/>
    <cellStyle name="Comma 2 2 2 2 3 13" xfId="15946" xr:uid="{B5E769E7-C977-4EBF-BCEA-2866A4793F84}"/>
    <cellStyle name="Comma 2 2 2 2 3 13 2" xfId="31923" xr:uid="{B5E769E7-C977-4EBF-BCEA-2866A4793F84}"/>
    <cellStyle name="Comma 2 2 2 2 3 14" xfId="17293" xr:uid="{2F871055-0F98-4FFF-BC53-679487F9261A}"/>
    <cellStyle name="Comma 2 2 2 2 3 15" xfId="32054" xr:uid="{B5E769E7-C977-4EBF-BCEA-2866A4793F84}"/>
    <cellStyle name="Comma 2 2 2 2 3 16" xfId="32186" xr:uid="{B5E769E7-C977-4EBF-BCEA-2866A4793F84}"/>
    <cellStyle name="Comma 2 2 2 2 3 17" xfId="32317" xr:uid="{B5E769E7-C977-4EBF-BCEA-2866A4793F84}"/>
    <cellStyle name="Comma 2 2 2 2 3 18" xfId="32449" xr:uid="{B5E769E7-C977-4EBF-BCEA-2866A4793F84}"/>
    <cellStyle name="Comma 2 2 2 2 3 19" xfId="32580" xr:uid="{B5E769E7-C977-4EBF-BCEA-2866A4793F84}"/>
    <cellStyle name="Comma 2 2 2 2 3 2" xfId="1780" xr:uid="{B5E769E7-C977-4EBF-BCEA-2866A4793F84}"/>
    <cellStyle name="Comma 2 2 2 2 3 2 2" xfId="6885" xr:uid="{46BD84D7-0A4E-4351-B10B-7D346C060767}"/>
    <cellStyle name="Comma 2 2 2 2 3 2 2 2" xfId="14347" xr:uid="{46BD84D7-0A4E-4351-B10B-7D346C060767}"/>
    <cellStyle name="Comma 2 2 2 2 3 2 2 2 2" xfId="30325" xr:uid="{46BD84D7-0A4E-4351-B10B-7D346C060767}"/>
    <cellStyle name="Comma 2 2 2 2 3 2 2 3" xfId="22863" xr:uid="{46BD84D7-0A4E-4351-B10B-7D346C060767}"/>
    <cellStyle name="Comma 2 2 2 2 3 2 3" xfId="9242" xr:uid="{B5E769E7-C977-4EBF-BCEA-2866A4793F84}"/>
    <cellStyle name="Comma 2 2 2 2 3 2 3 2" xfId="25220" xr:uid="{B5E769E7-C977-4EBF-BCEA-2866A4793F84}"/>
    <cellStyle name="Comma 2 2 2 2 3 2 4" xfId="17758" xr:uid="{B5E769E7-C977-4EBF-BCEA-2866A4793F84}"/>
    <cellStyle name="Comma 2 2 2 2 3 20" xfId="32712" xr:uid="{0120A788-E2F1-418A-9C56-D770E8C7AD23}"/>
    <cellStyle name="Comma 2 2 2 2 3 21" xfId="32844" xr:uid="{00000000-0005-0000-0000-000006000000}"/>
    <cellStyle name="Comma 2 2 2 2 3 22" xfId="32975" xr:uid="{B5E769E7-C977-4EBF-BCEA-2866A4793F84}"/>
    <cellStyle name="Comma 2 2 2 2 3 23" xfId="33106" xr:uid="{B5E769E7-C977-4EBF-BCEA-2866A4793F84}"/>
    <cellStyle name="Comma 2 2 2 2 3 24" xfId="33238" xr:uid="{00000000-0005-0000-0000-000006000000}"/>
    <cellStyle name="Comma 2 2 2 2 3 25" xfId="33370" xr:uid="{CDD598D9-0A0B-48AC-BD7B-333A04D9F189}"/>
    <cellStyle name="Comma 2 2 2 2 3 3" xfId="5431" xr:uid="{DC9DF020-5534-4DFB-8EC3-1B38E294788D}"/>
    <cellStyle name="Comma 2 2 2 2 3 3 2" xfId="12893" xr:uid="{DC9DF020-5534-4DFB-8EC3-1B38E294788D}"/>
    <cellStyle name="Comma 2 2 2 2 3 3 2 2" xfId="28871" xr:uid="{DC9DF020-5534-4DFB-8EC3-1B38E294788D}"/>
    <cellStyle name="Comma 2 2 2 2 3 3 3" xfId="21409" xr:uid="{DC9DF020-5534-4DFB-8EC3-1B38E294788D}"/>
    <cellStyle name="Comma 2 2 2 2 3 4" xfId="7414" xr:uid="{B5E769E7-C977-4EBF-BCEA-2866A4793F84}"/>
    <cellStyle name="Comma 2 2 2 2 3 4 2" xfId="14876" xr:uid="{B5E769E7-C977-4EBF-BCEA-2866A4793F84}"/>
    <cellStyle name="Comma 2 2 2 2 3 4 2 2" xfId="30854" xr:uid="{B5E769E7-C977-4EBF-BCEA-2866A4793F84}"/>
    <cellStyle name="Comma 2 2 2 2 3 4 3" xfId="23392" xr:uid="{B5E769E7-C977-4EBF-BCEA-2866A4793F84}"/>
    <cellStyle name="Comma 2 2 2 2 3 5" xfId="7555" xr:uid="{B5E769E7-C977-4EBF-BCEA-2866A4793F84}"/>
    <cellStyle name="Comma 2 2 2 2 3 5 2" xfId="23533" xr:uid="{B5E769E7-C977-4EBF-BCEA-2866A4793F84}"/>
    <cellStyle name="Comma 2 2 2 2 3 6" xfId="15017" xr:uid="{B5E769E7-C977-4EBF-BCEA-2866A4793F84}"/>
    <cellStyle name="Comma 2 2 2 2 3 6 2" xfId="30995" xr:uid="{B5E769E7-C977-4EBF-BCEA-2866A4793F84}"/>
    <cellStyle name="Comma 2 2 2 2 3 7" xfId="15148" xr:uid="{B5E769E7-C977-4EBF-BCEA-2866A4793F84}"/>
    <cellStyle name="Comma 2 2 2 2 3 7 2" xfId="31126" xr:uid="{B5E769E7-C977-4EBF-BCEA-2866A4793F84}"/>
    <cellStyle name="Comma 2 2 2 2 3 8" xfId="15280" xr:uid="{B5E769E7-C977-4EBF-BCEA-2866A4793F84}"/>
    <cellStyle name="Comma 2 2 2 2 3 8 2" xfId="31258" xr:uid="{B5E769E7-C977-4EBF-BCEA-2866A4793F84}"/>
    <cellStyle name="Comma 2 2 2 2 3 9" xfId="15412" xr:uid="{B5E769E7-C977-4EBF-BCEA-2866A4793F84}"/>
    <cellStyle name="Comma 2 2 2 2 3 9 2" xfId="31390" xr:uid="{B5E769E7-C977-4EBF-BCEA-2866A4793F84}"/>
    <cellStyle name="Comma 2 2 2 2 30" xfId="32383" xr:uid="{2F871055-0F98-4FFF-BC53-679487F9261A}"/>
    <cellStyle name="Comma 2 2 2 2 31" xfId="32514" xr:uid="{2F871055-0F98-4FFF-BC53-679487F9261A}"/>
    <cellStyle name="Comma 2 2 2 2 32" xfId="32646" xr:uid="{11F6AF7B-0A19-4285-A322-0A46225E9CA3}"/>
    <cellStyle name="Comma 2 2 2 2 33" xfId="32778" xr:uid="{00000000-0005-0000-0000-000003000000}"/>
    <cellStyle name="Comma 2 2 2 2 34" xfId="32909" xr:uid="{2F871055-0F98-4FFF-BC53-679487F9261A}"/>
    <cellStyle name="Comma 2 2 2 2 35" xfId="33040" xr:uid="{2F871055-0F98-4FFF-BC53-679487F9261A}"/>
    <cellStyle name="Comma 2 2 2 2 36" xfId="33172" xr:uid="{00000000-0005-0000-0000-000003000000}"/>
    <cellStyle name="Comma 2 2 2 2 37" xfId="33304" xr:uid="{21A51532-0DF3-4FC9-9ACB-067368925735}"/>
    <cellStyle name="Comma 2 2 2 2 4" xfId="1348" xr:uid="{2F871055-0F98-4FFF-BC53-679487F9261A}"/>
    <cellStyle name="Comma 2 2 2 2 4 2" xfId="5594" xr:uid="{2151D3F5-C9A3-4AC6-8F34-59B0723E3641}"/>
    <cellStyle name="Comma 2 2 2 2 4 2 2" xfId="13056" xr:uid="{2151D3F5-C9A3-4AC6-8F34-59B0723E3641}"/>
    <cellStyle name="Comma 2 2 2 2 4 2 2 2" xfId="29034" xr:uid="{2151D3F5-C9A3-4AC6-8F34-59B0723E3641}"/>
    <cellStyle name="Comma 2 2 2 2 4 2 3" xfId="21572" xr:uid="{2151D3F5-C9A3-4AC6-8F34-59B0723E3641}"/>
    <cellStyle name="Comma 2 2 2 2 4 3" xfId="8837" xr:uid="{2F871055-0F98-4FFF-BC53-679487F9261A}"/>
    <cellStyle name="Comma 2 2 2 2 4 3 2" xfId="24815" xr:uid="{2F871055-0F98-4FFF-BC53-679487F9261A}"/>
    <cellStyle name="Comma 2 2 2 2 4 4" xfId="17326" xr:uid="{2F871055-0F98-4FFF-BC53-679487F9261A}"/>
    <cellStyle name="Comma 2 2 2 2 5" xfId="1381" xr:uid="{2F871055-0F98-4FFF-BC53-679487F9261A}"/>
    <cellStyle name="Comma 2 2 2 2 5 2" xfId="6921" xr:uid="{599B8485-92A9-4388-A0D8-539C25302232}"/>
    <cellStyle name="Comma 2 2 2 2 5 2 2" xfId="14383" xr:uid="{599B8485-92A9-4388-A0D8-539C25302232}"/>
    <cellStyle name="Comma 2 2 2 2 5 2 2 2" xfId="30361" xr:uid="{599B8485-92A9-4388-A0D8-539C25302232}"/>
    <cellStyle name="Comma 2 2 2 2 5 2 3" xfId="22899" xr:uid="{599B8485-92A9-4388-A0D8-539C25302232}"/>
    <cellStyle name="Comma 2 2 2 2 5 3" xfId="8870" xr:uid="{2F871055-0F98-4FFF-BC53-679487F9261A}"/>
    <cellStyle name="Comma 2 2 2 2 5 3 2" xfId="24848" xr:uid="{2F871055-0F98-4FFF-BC53-679487F9261A}"/>
    <cellStyle name="Comma 2 2 2 2 5 4" xfId="17359" xr:uid="{2F871055-0F98-4FFF-BC53-679487F9261A}"/>
    <cellStyle name="Comma 2 2 2 2 6" xfId="1414" xr:uid="{2F871055-0F98-4FFF-BC53-679487F9261A}"/>
    <cellStyle name="Comma 2 2 2 2 6 2" xfId="6954" xr:uid="{8370FC5F-BAB2-458E-A168-D277F18D952A}"/>
    <cellStyle name="Comma 2 2 2 2 6 2 2" xfId="14416" xr:uid="{8370FC5F-BAB2-458E-A168-D277F18D952A}"/>
    <cellStyle name="Comma 2 2 2 2 6 2 2 2" xfId="30394" xr:uid="{8370FC5F-BAB2-458E-A168-D277F18D952A}"/>
    <cellStyle name="Comma 2 2 2 2 6 2 3" xfId="22932" xr:uid="{8370FC5F-BAB2-458E-A168-D277F18D952A}"/>
    <cellStyle name="Comma 2 2 2 2 6 3" xfId="8903" xr:uid="{2F871055-0F98-4FFF-BC53-679487F9261A}"/>
    <cellStyle name="Comma 2 2 2 2 6 3 2" xfId="24881" xr:uid="{2F871055-0F98-4FFF-BC53-679487F9261A}"/>
    <cellStyle name="Comma 2 2 2 2 6 4" xfId="17392" xr:uid="{2F871055-0F98-4FFF-BC53-679487F9261A}"/>
    <cellStyle name="Comma 2 2 2 2 7" xfId="1447" xr:uid="{2F871055-0F98-4FFF-BC53-679487F9261A}"/>
    <cellStyle name="Comma 2 2 2 2 7 2" xfId="6985" xr:uid="{75B1BEAE-76E2-4307-8556-4A5342CE47F4}"/>
    <cellStyle name="Comma 2 2 2 2 7 2 2" xfId="14447" xr:uid="{75B1BEAE-76E2-4307-8556-4A5342CE47F4}"/>
    <cellStyle name="Comma 2 2 2 2 7 2 2 2" xfId="30425" xr:uid="{75B1BEAE-76E2-4307-8556-4A5342CE47F4}"/>
    <cellStyle name="Comma 2 2 2 2 7 2 3" xfId="22963" xr:uid="{75B1BEAE-76E2-4307-8556-4A5342CE47F4}"/>
    <cellStyle name="Comma 2 2 2 2 7 3" xfId="8936" xr:uid="{2F871055-0F98-4FFF-BC53-679487F9261A}"/>
    <cellStyle name="Comma 2 2 2 2 7 3 2" xfId="24914" xr:uid="{2F871055-0F98-4FFF-BC53-679487F9261A}"/>
    <cellStyle name="Comma 2 2 2 2 7 4" xfId="17425" xr:uid="{2F871055-0F98-4FFF-BC53-679487F9261A}"/>
    <cellStyle name="Comma 2 2 2 2 8" xfId="1480" xr:uid="{2F871055-0F98-4FFF-BC53-679487F9261A}"/>
    <cellStyle name="Comma 2 2 2 2 8 2" xfId="7018" xr:uid="{B7EE9C8D-AECC-467D-8543-9C85852F314E}"/>
    <cellStyle name="Comma 2 2 2 2 8 2 2" xfId="14480" xr:uid="{B7EE9C8D-AECC-467D-8543-9C85852F314E}"/>
    <cellStyle name="Comma 2 2 2 2 8 2 2 2" xfId="30458" xr:uid="{B7EE9C8D-AECC-467D-8543-9C85852F314E}"/>
    <cellStyle name="Comma 2 2 2 2 8 2 3" xfId="22996" xr:uid="{B7EE9C8D-AECC-467D-8543-9C85852F314E}"/>
    <cellStyle name="Comma 2 2 2 2 8 3" xfId="8969" xr:uid="{2F871055-0F98-4FFF-BC53-679487F9261A}"/>
    <cellStyle name="Comma 2 2 2 2 8 3 2" xfId="24947" xr:uid="{2F871055-0F98-4FFF-BC53-679487F9261A}"/>
    <cellStyle name="Comma 2 2 2 2 8 4" xfId="17458" xr:uid="{2F871055-0F98-4FFF-BC53-679487F9261A}"/>
    <cellStyle name="Comma 2 2 2 2 9" xfId="1513" xr:uid="{2F871055-0F98-4FFF-BC53-679487F9261A}"/>
    <cellStyle name="Comma 2 2 2 2 9 2" xfId="7051" xr:uid="{CEC38257-0850-4095-BC1D-23B1511B85D4}"/>
    <cellStyle name="Comma 2 2 2 2 9 2 2" xfId="14513" xr:uid="{CEC38257-0850-4095-BC1D-23B1511B85D4}"/>
    <cellStyle name="Comma 2 2 2 2 9 2 2 2" xfId="30491" xr:uid="{CEC38257-0850-4095-BC1D-23B1511B85D4}"/>
    <cellStyle name="Comma 2 2 2 2 9 2 3" xfId="23029" xr:uid="{CEC38257-0850-4095-BC1D-23B1511B85D4}"/>
    <cellStyle name="Comma 2 2 2 2 9 3" xfId="9002" xr:uid="{2F871055-0F98-4FFF-BC53-679487F9261A}"/>
    <cellStyle name="Comma 2 2 2 2 9 3 2" xfId="24980" xr:uid="{2F871055-0F98-4FFF-BC53-679487F9261A}"/>
    <cellStyle name="Comma 2 2 2 2 9 4" xfId="17491" xr:uid="{2F871055-0F98-4FFF-BC53-679487F9261A}"/>
    <cellStyle name="Comma 2 2 2 20" xfId="1596" xr:uid="{424066A5-5402-4549-8D81-4223AF00668C}"/>
    <cellStyle name="Comma 2 2 2 20 2" xfId="7134" xr:uid="{CE61D708-6F83-43E9-A63C-EC7A6EDCCDB1}"/>
    <cellStyle name="Comma 2 2 2 20 2 2" xfId="14596" xr:uid="{CE61D708-6F83-43E9-A63C-EC7A6EDCCDB1}"/>
    <cellStyle name="Comma 2 2 2 20 2 2 2" xfId="30574" xr:uid="{CE61D708-6F83-43E9-A63C-EC7A6EDCCDB1}"/>
    <cellStyle name="Comma 2 2 2 20 2 3" xfId="23112" xr:uid="{CE61D708-6F83-43E9-A63C-EC7A6EDCCDB1}"/>
    <cellStyle name="Comma 2 2 2 20 3" xfId="9085" xr:uid="{424066A5-5402-4549-8D81-4223AF00668C}"/>
    <cellStyle name="Comma 2 2 2 20 3 2" xfId="25063" xr:uid="{424066A5-5402-4549-8D81-4223AF00668C}"/>
    <cellStyle name="Comma 2 2 2 20 4" xfId="17574" xr:uid="{424066A5-5402-4549-8D81-4223AF00668C}"/>
    <cellStyle name="Comma 2 2 2 21" xfId="1629" xr:uid="{424066A5-5402-4549-8D81-4223AF00668C}"/>
    <cellStyle name="Comma 2 2 2 21 2" xfId="7173" xr:uid="{64E59F5B-B673-475B-8D94-46834CD96F04}"/>
    <cellStyle name="Comma 2 2 2 21 2 2" xfId="14635" xr:uid="{64E59F5B-B673-475B-8D94-46834CD96F04}"/>
    <cellStyle name="Comma 2 2 2 21 2 2 2" xfId="30613" xr:uid="{64E59F5B-B673-475B-8D94-46834CD96F04}"/>
    <cellStyle name="Comma 2 2 2 21 2 3" xfId="23151" xr:uid="{64E59F5B-B673-475B-8D94-46834CD96F04}"/>
    <cellStyle name="Comma 2 2 2 21 3" xfId="5913" xr:uid="{20AE541C-5300-4E09-81BB-647EEB61B208}"/>
    <cellStyle name="Comma 2 2 2 21 3 2" xfId="13375" xr:uid="{20AE541C-5300-4E09-81BB-647EEB61B208}"/>
    <cellStyle name="Comma 2 2 2 21 3 2 2" xfId="29353" xr:uid="{20AE541C-5300-4E09-81BB-647EEB61B208}"/>
    <cellStyle name="Comma 2 2 2 21 3 3" xfId="21891" xr:uid="{20AE541C-5300-4E09-81BB-647EEB61B208}"/>
    <cellStyle name="Comma 2 2 2 21 4" xfId="9118" xr:uid="{424066A5-5402-4549-8D81-4223AF00668C}"/>
    <cellStyle name="Comma 2 2 2 21 4 2" xfId="25096" xr:uid="{424066A5-5402-4549-8D81-4223AF00668C}"/>
    <cellStyle name="Comma 2 2 2 21 5" xfId="17607" xr:uid="{424066A5-5402-4549-8D81-4223AF00668C}"/>
    <cellStyle name="Comma 2 2 2 22" xfId="1697" xr:uid="{424066A5-5402-4549-8D81-4223AF00668C}"/>
    <cellStyle name="Comma 2 2 2 22 2" xfId="7229" xr:uid="{7DF7A50E-3745-4400-8CF2-03E72A19771C}"/>
    <cellStyle name="Comma 2 2 2 22 2 2" xfId="14691" xr:uid="{7DF7A50E-3745-4400-8CF2-03E72A19771C}"/>
    <cellStyle name="Comma 2 2 2 22 2 2 2" xfId="30669" xr:uid="{7DF7A50E-3745-4400-8CF2-03E72A19771C}"/>
    <cellStyle name="Comma 2 2 2 22 2 3" xfId="23207" xr:uid="{7DF7A50E-3745-4400-8CF2-03E72A19771C}"/>
    <cellStyle name="Comma 2 2 2 22 3" xfId="9159" xr:uid="{424066A5-5402-4549-8D81-4223AF00668C}"/>
    <cellStyle name="Comma 2 2 2 22 3 2" xfId="25137" xr:uid="{424066A5-5402-4549-8D81-4223AF00668C}"/>
    <cellStyle name="Comma 2 2 2 22 4" xfId="17675" xr:uid="{424066A5-5402-4549-8D81-4223AF00668C}"/>
    <cellStyle name="Comma 2 2 2 23" xfId="2147" xr:uid="{00000000-0005-0000-0000-000041000000}"/>
    <cellStyle name="Comma 2 2 2 23 2" xfId="9609" xr:uid="{00000000-0005-0000-0000-000041000000}"/>
    <cellStyle name="Comma 2 2 2 23 2 2" xfId="25587" xr:uid="{00000000-0005-0000-0000-000041000000}"/>
    <cellStyle name="Comma 2 2 2 23 3" xfId="18125" xr:uid="{00000000-0005-0000-0000-000041000000}"/>
    <cellStyle name="Comma 2 2 2 24" xfId="7331" xr:uid="{424066A5-5402-4549-8D81-4223AF00668C}"/>
    <cellStyle name="Comma 2 2 2 24 2" xfId="14793" xr:uid="{424066A5-5402-4549-8D81-4223AF00668C}"/>
    <cellStyle name="Comma 2 2 2 24 2 2" xfId="30771" xr:uid="{424066A5-5402-4549-8D81-4223AF00668C}"/>
    <cellStyle name="Comma 2 2 2 24 3" xfId="23309" xr:uid="{424066A5-5402-4549-8D81-4223AF00668C}"/>
    <cellStyle name="Comma 2 2 2 25" xfId="7472" xr:uid="{424066A5-5402-4549-8D81-4223AF00668C}"/>
    <cellStyle name="Comma 2 2 2 25 2" xfId="23450" xr:uid="{424066A5-5402-4549-8D81-4223AF00668C}"/>
    <cellStyle name="Comma 2 2 2 26" xfId="7892" xr:uid="{00000000-0005-0000-0000-000041000000}"/>
    <cellStyle name="Comma 2 2 2 26 2" xfId="23870" xr:uid="{00000000-0005-0000-0000-000041000000}"/>
    <cellStyle name="Comma 2 2 2 27" xfId="14934" xr:uid="{424066A5-5402-4549-8D81-4223AF00668C}"/>
    <cellStyle name="Comma 2 2 2 27 2" xfId="30912" xr:uid="{424066A5-5402-4549-8D81-4223AF00668C}"/>
    <cellStyle name="Comma 2 2 2 28" xfId="15065" xr:uid="{424066A5-5402-4549-8D81-4223AF00668C}"/>
    <cellStyle name="Comma 2 2 2 28 2" xfId="31043" xr:uid="{424066A5-5402-4549-8D81-4223AF00668C}"/>
    <cellStyle name="Comma 2 2 2 29" xfId="15197" xr:uid="{424066A5-5402-4549-8D81-4223AF00668C}"/>
    <cellStyle name="Comma 2 2 2 29 2" xfId="31175" xr:uid="{424066A5-5402-4549-8D81-4223AF00668C}"/>
    <cellStyle name="Comma 2 2 2 3" xfId="1142" xr:uid="{424066A5-5402-4549-8D81-4223AF00668C}"/>
    <cellStyle name="Comma 2 2 2 3 10" xfId="15230" xr:uid="{D4261042-B9DD-4E25-ADC6-A03D30C42BE8}"/>
    <cellStyle name="Comma 2 2 2 3 10 2" xfId="31208" xr:uid="{D4261042-B9DD-4E25-ADC6-A03D30C42BE8}"/>
    <cellStyle name="Comma 2 2 2 3 11" xfId="15362" xr:uid="{D4261042-B9DD-4E25-ADC6-A03D30C42BE8}"/>
    <cellStyle name="Comma 2 2 2 3 11 2" xfId="31340" xr:uid="{D4261042-B9DD-4E25-ADC6-A03D30C42BE8}"/>
    <cellStyle name="Comma 2 2 2 3 12" xfId="15494" xr:uid="{D4261042-B9DD-4E25-ADC6-A03D30C42BE8}"/>
    <cellStyle name="Comma 2 2 2 3 12 2" xfId="31472" xr:uid="{D4261042-B9DD-4E25-ADC6-A03D30C42BE8}"/>
    <cellStyle name="Comma 2 2 2 3 13" xfId="15633" xr:uid="{D4261042-B9DD-4E25-ADC6-A03D30C42BE8}"/>
    <cellStyle name="Comma 2 2 2 3 13 2" xfId="31610" xr:uid="{D4261042-B9DD-4E25-ADC6-A03D30C42BE8}"/>
    <cellStyle name="Comma 2 2 2 3 14" xfId="15765" xr:uid="{D4261042-B9DD-4E25-ADC6-A03D30C42BE8}"/>
    <cellStyle name="Comma 2 2 2 3 14 2" xfId="31742" xr:uid="{D4261042-B9DD-4E25-ADC6-A03D30C42BE8}"/>
    <cellStyle name="Comma 2 2 2 3 15" xfId="15896" xr:uid="{D4261042-B9DD-4E25-ADC6-A03D30C42BE8}"/>
    <cellStyle name="Comma 2 2 2 3 15 2" xfId="31873" xr:uid="{D4261042-B9DD-4E25-ADC6-A03D30C42BE8}"/>
    <cellStyle name="Comma 2 2 2 3 16" xfId="17120" xr:uid="{424066A5-5402-4549-8D81-4223AF00668C}"/>
    <cellStyle name="Comma 2 2 2 3 17" xfId="32004" xr:uid="{D4261042-B9DD-4E25-ADC6-A03D30C42BE8}"/>
    <cellStyle name="Comma 2 2 2 3 18" xfId="32136" xr:uid="{D4261042-B9DD-4E25-ADC6-A03D30C42BE8}"/>
    <cellStyle name="Comma 2 2 2 3 19" xfId="32267" xr:uid="{D4261042-B9DD-4E25-ADC6-A03D30C42BE8}"/>
    <cellStyle name="Comma 2 2 2 3 2" xfId="1662" xr:uid="{D4261042-B9DD-4E25-ADC6-A03D30C42BE8}"/>
    <cellStyle name="Comma 2 2 2 3 2 10" xfId="15560" xr:uid="{A3746482-39BE-4D94-9167-B8ABC978CEBD}"/>
    <cellStyle name="Comma 2 2 2 3 2 10 2" xfId="31538" xr:uid="{A3746482-39BE-4D94-9167-B8ABC978CEBD}"/>
    <cellStyle name="Comma 2 2 2 3 2 11" xfId="15699" xr:uid="{A3746482-39BE-4D94-9167-B8ABC978CEBD}"/>
    <cellStyle name="Comma 2 2 2 3 2 11 2" xfId="31676" xr:uid="{A3746482-39BE-4D94-9167-B8ABC978CEBD}"/>
    <cellStyle name="Comma 2 2 2 3 2 12" xfId="15831" xr:uid="{A3746482-39BE-4D94-9167-B8ABC978CEBD}"/>
    <cellStyle name="Comma 2 2 2 3 2 12 2" xfId="31808" xr:uid="{A3746482-39BE-4D94-9167-B8ABC978CEBD}"/>
    <cellStyle name="Comma 2 2 2 3 2 13" xfId="15962" xr:uid="{A3746482-39BE-4D94-9167-B8ABC978CEBD}"/>
    <cellStyle name="Comma 2 2 2 3 2 13 2" xfId="31939" xr:uid="{A3746482-39BE-4D94-9167-B8ABC978CEBD}"/>
    <cellStyle name="Comma 2 2 2 3 2 14" xfId="17640" xr:uid="{D4261042-B9DD-4E25-ADC6-A03D30C42BE8}"/>
    <cellStyle name="Comma 2 2 2 3 2 15" xfId="32070" xr:uid="{A3746482-39BE-4D94-9167-B8ABC978CEBD}"/>
    <cellStyle name="Comma 2 2 2 3 2 16" xfId="32202" xr:uid="{A3746482-39BE-4D94-9167-B8ABC978CEBD}"/>
    <cellStyle name="Comma 2 2 2 3 2 17" xfId="32333" xr:uid="{A3746482-39BE-4D94-9167-B8ABC978CEBD}"/>
    <cellStyle name="Comma 2 2 2 3 2 18" xfId="32465" xr:uid="{A3746482-39BE-4D94-9167-B8ABC978CEBD}"/>
    <cellStyle name="Comma 2 2 2 3 2 19" xfId="32596" xr:uid="{A3746482-39BE-4D94-9167-B8ABC978CEBD}"/>
    <cellStyle name="Comma 2 2 2 3 2 2" xfId="1796" xr:uid="{A3746482-39BE-4D94-9167-B8ABC978CEBD}"/>
    <cellStyle name="Comma 2 2 2 3 2 2 2" xfId="7206" xr:uid="{F3C95D6C-1B24-430A-A700-7A66EDBB5453}"/>
    <cellStyle name="Comma 2 2 2 3 2 2 2 2" xfId="14668" xr:uid="{F3C95D6C-1B24-430A-A700-7A66EDBB5453}"/>
    <cellStyle name="Comma 2 2 2 3 2 2 2 2 2" xfId="30646" xr:uid="{F3C95D6C-1B24-430A-A700-7A66EDBB5453}"/>
    <cellStyle name="Comma 2 2 2 3 2 2 2 3" xfId="23184" xr:uid="{F3C95D6C-1B24-430A-A700-7A66EDBB5453}"/>
    <cellStyle name="Comma 2 2 2 3 2 2 3" xfId="9258" xr:uid="{A3746482-39BE-4D94-9167-B8ABC978CEBD}"/>
    <cellStyle name="Comma 2 2 2 3 2 2 3 2" xfId="25236" xr:uid="{A3746482-39BE-4D94-9167-B8ABC978CEBD}"/>
    <cellStyle name="Comma 2 2 2 3 2 2 4" xfId="17774" xr:uid="{A3746482-39BE-4D94-9167-B8ABC978CEBD}"/>
    <cellStyle name="Comma 2 2 2 3 2 20" xfId="32728" xr:uid="{1B54CB15-5838-4097-97FE-D0EAD99D87E3}"/>
    <cellStyle name="Comma 2 2 2 3 2 21" xfId="32860" xr:uid="{00000000-0005-0000-0000-000008000000}"/>
    <cellStyle name="Comma 2 2 2 3 2 22" xfId="32991" xr:uid="{A3746482-39BE-4D94-9167-B8ABC978CEBD}"/>
    <cellStyle name="Comma 2 2 2 3 2 23" xfId="33122" xr:uid="{A3746482-39BE-4D94-9167-B8ABC978CEBD}"/>
    <cellStyle name="Comma 2 2 2 3 2 24" xfId="33254" xr:uid="{00000000-0005-0000-0000-000008000000}"/>
    <cellStyle name="Comma 2 2 2 3 2 25" xfId="33386" xr:uid="{6B5658DC-4955-4390-ACD3-2B7EC648A719}"/>
    <cellStyle name="Comma 2 2 2 3 2 3" xfId="4201" xr:uid="{95E9B776-6BE7-4D84-9D3A-977E8A85552F}"/>
    <cellStyle name="Comma 2 2 2 3 2 3 2" xfId="11663" xr:uid="{95E9B776-6BE7-4D84-9D3A-977E8A85552F}"/>
    <cellStyle name="Comma 2 2 2 3 2 3 2 2" xfId="27641" xr:uid="{95E9B776-6BE7-4D84-9D3A-977E8A85552F}"/>
    <cellStyle name="Comma 2 2 2 3 2 3 3" xfId="20179" xr:uid="{95E9B776-6BE7-4D84-9D3A-977E8A85552F}"/>
    <cellStyle name="Comma 2 2 2 3 2 4" xfId="7430" xr:uid="{A3746482-39BE-4D94-9167-B8ABC978CEBD}"/>
    <cellStyle name="Comma 2 2 2 3 2 4 2" xfId="14892" xr:uid="{A3746482-39BE-4D94-9167-B8ABC978CEBD}"/>
    <cellStyle name="Comma 2 2 2 3 2 4 2 2" xfId="30870" xr:uid="{A3746482-39BE-4D94-9167-B8ABC978CEBD}"/>
    <cellStyle name="Comma 2 2 2 3 2 4 3" xfId="23408" xr:uid="{A3746482-39BE-4D94-9167-B8ABC978CEBD}"/>
    <cellStyle name="Comma 2 2 2 3 2 5" xfId="7571" xr:uid="{A3746482-39BE-4D94-9167-B8ABC978CEBD}"/>
    <cellStyle name="Comma 2 2 2 3 2 5 2" xfId="23549" xr:uid="{A3746482-39BE-4D94-9167-B8ABC978CEBD}"/>
    <cellStyle name="Comma 2 2 2 3 2 6" xfId="15033" xr:uid="{A3746482-39BE-4D94-9167-B8ABC978CEBD}"/>
    <cellStyle name="Comma 2 2 2 3 2 6 2" xfId="31011" xr:uid="{A3746482-39BE-4D94-9167-B8ABC978CEBD}"/>
    <cellStyle name="Comma 2 2 2 3 2 7" xfId="15164" xr:uid="{A3746482-39BE-4D94-9167-B8ABC978CEBD}"/>
    <cellStyle name="Comma 2 2 2 3 2 7 2" xfId="31142" xr:uid="{A3746482-39BE-4D94-9167-B8ABC978CEBD}"/>
    <cellStyle name="Comma 2 2 2 3 2 8" xfId="15296" xr:uid="{A3746482-39BE-4D94-9167-B8ABC978CEBD}"/>
    <cellStyle name="Comma 2 2 2 3 2 8 2" xfId="31274" xr:uid="{A3746482-39BE-4D94-9167-B8ABC978CEBD}"/>
    <cellStyle name="Comma 2 2 2 3 2 9" xfId="15428" xr:uid="{A3746482-39BE-4D94-9167-B8ABC978CEBD}"/>
    <cellStyle name="Comma 2 2 2 3 2 9 2" xfId="31406" xr:uid="{A3746482-39BE-4D94-9167-B8ABC978CEBD}"/>
    <cellStyle name="Comma 2 2 2 3 20" xfId="32399" xr:uid="{D4261042-B9DD-4E25-ADC6-A03D30C42BE8}"/>
    <cellStyle name="Comma 2 2 2 3 21" xfId="32530" xr:uid="{D4261042-B9DD-4E25-ADC6-A03D30C42BE8}"/>
    <cellStyle name="Comma 2 2 2 3 22" xfId="32662" xr:uid="{19109F00-BFB8-4EC1-9EB3-C2BE6E870497}"/>
    <cellStyle name="Comma 2 2 2 3 23" xfId="32794" xr:uid="{00000000-0005-0000-0000-000007000000}"/>
    <cellStyle name="Comma 2 2 2 3 24" xfId="32925" xr:uid="{D4261042-B9DD-4E25-ADC6-A03D30C42BE8}"/>
    <cellStyle name="Comma 2 2 2 3 25" xfId="33056" xr:uid="{D4261042-B9DD-4E25-ADC6-A03D30C42BE8}"/>
    <cellStyle name="Comma 2 2 2 3 26" xfId="33188" xr:uid="{00000000-0005-0000-0000-000007000000}"/>
    <cellStyle name="Comma 2 2 2 3 27" xfId="33320" xr:uid="{42A014F8-4796-4DEA-A79C-FE951947A34A}"/>
    <cellStyle name="Comma 2 2 2 3 3" xfId="1730" xr:uid="{D4261042-B9DD-4E25-ADC6-A03D30C42BE8}"/>
    <cellStyle name="Comma 2 2 2 3 3 2" xfId="7262" xr:uid="{6129EBD2-7B40-449A-B747-E2EB82575A63}"/>
    <cellStyle name="Comma 2 2 2 3 3 2 2" xfId="14724" xr:uid="{6129EBD2-7B40-449A-B747-E2EB82575A63}"/>
    <cellStyle name="Comma 2 2 2 3 3 2 2 2" xfId="30702" xr:uid="{6129EBD2-7B40-449A-B747-E2EB82575A63}"/>
    <cellStyle name="Comma 2 2 2 3 3 2 3" xfId="23240" xr:uid="{6129EBD2-7B40-449A-B747-E2EB82575A63}"/>
    <cellStyle name="Comma 2 2 2 3 3 3" xfId="5448" xr:uid="{30732014-508E-4C13-BC70-8996B11CDA0F}"/>
    <cellStyle name="Comma 2 2 2 3 3 3 2" xfId="12910" xr:uid="{30732014-508E-4C13-BC70-8996B11CDA0F}"/>
    <cellStyle name="Comma 2 2 2 3 3 3 2 2" xfId="28888" xr:uid="{30732014-508E-4C13-BC70-8996B11CDA0F}"/>
    <cellStyle name="Comma 2 2 2 3 3 3 3" xfId="21426" xr:uid="{30732014-508E-4C13-BC70-8996B11CDA0F}"/>
    <cellStyle name="Comma 2 2 2 3 3 4" xfId="9192" xr:uid="{D4261042-B9DD-4E25-ADC6-A03D30C42BE8}"/>
    <cellStyle name="Comma 2 2 2 3 3 4 2" xfId="25170" xr:uid="{D4261042-B9DD-4E25-ADC6-A03D30C42BE8}"/>
    <cellStyle name="Comma 2 2 2 3 3 5" xfId="17708" xr:uid="{D4261042-B9DD-4E25-ADC6-A03D30C42BE8}"/>
    <cellStyle name="Comma 2 2 2 3 4" xfId="6712" xr:uid="{26A6EDBE-94D8-4BDF-8DBF-1281C417B235}"/>
    <cellStyle name="Comma 2 2 2 3 4 2" xfId="14174" xr:uid="{26A6EDBE-94D8-4BDF-8DBF-1281C417B235}"/>
    <cellStyle name="Comma 2 2 2 3 4 2 2" xfId="30152" xr:uid="{26A6EDBE-94D8-4BDF-8DBF-1281C417B235}"/>
    <cellStyle name="Comma 2 2 2 3 4 3" xfId="22690" xr:uid="{26A6EDBE-94D8-4BDF-8DBF-1281C417B235}"/>
    <cellStyle name="Comma 2 2 2 3 5" xfId="2954" xr:uid="{424066A5-5402-4549-8D81-4223AF00668C}"/>
    <cellStyle name="Comma 2 2 2 3 5 2" xfId="10416" xr:uid="{424066A5-5402-4549-8D81-4223AF00668C}"/>
    <cellStyle name="Comma 2 2 2 3 5 2 2" xfId="26394" xr:uid="{424066A5-5402-4549-8D81-4223AF00668C}"/>
    <cellStyle name="Comma 2 2 2 3 5 3" xfId="18932" xr:uid="{424066A5-5402-4549-8D81-4223AF00668C}"/>
    <cellStyle name="Comma 2 2 2 3 6" xfId="7364" xr:uid="{D4261042-B9DD-4E25-ADC6-A03D30C42BE8}"/>
    <cellStyle name="Comma 2 2 2 3 6 2" xfId="14826" xr:uid="{D4261042-B9DD-4E25-ADC6-A03D30C42BE8}"/>
    <cellStyle name="Comma 2 2 2 3 6 2 2" xfId="30804" xr:uid="{D4261042-B9DD-4E25-ADC6-A03D30C42BE8}"/>
    <cellStyle name="Comma 2 2 2 3 6 3" xfId="23342" xr:uid="{D4261042-B9DD-4E25-ADC6-A03D30C42BE8}"/>
    <cellStyle name="Comma 2 2 2 3 7" xfId="7505" xr:uid="{D4261042-B9DD-4E25-ADC6-A03D30C42BE8}"/>
    <cellStyle name="Comma 2 2 2 3 7 2" xfId="23483" xr:uid="{D4261042-B9DD-4E25-ADC6-A03D30C42BE8}"/>
    <cellStyle name="Comma 2 2 2 3 8" xfId="14967" xr:uid="{D4261042-B9DD-4E25-ADC6-A03D30C42BE8}"/>
    <cellStyle name="Comma 2 2 2 3 8 2" xfId="30945" xr:uid="{D4261042-B9DD-4E25-ADC6-A03D30C42BE8}"/>
    <cellStyle name="Comma 2 2 2 3 9" xfId="15098" xr:uid="{D4261042-B9DD-4E25-ADC6-A03D30C42BE8}"/>
    <cellStyle name="Comma 2 2 2 3 9 2" xfId="31076" xr:uid="{D4261042-B9DD-4E25-ADC6-A03D30C42BE8}"/>
    <cellStyle name="Comma 2 2 2 30" xfId="15329" xr:uid="{424066A5-5402-4549-8D81-4223AF00668C}"/>
    <cellStyle name="Comma 2 2 2 30 2" xfId="31307" xr:uid="{424066A5-5402-4549-8D81-4223AF00668C}"/>
    <cellStyle name="Comma 2 2 2 31" xfId="15461" xr:uid="{424066A5-5402-4549-8D81-4223AF00668C}"/>
    <cellStyle name="Comma 2 2 2 31 2" xfId="31439" xr:uid="{424066A5-5402-4549-8D81-4223AF00668C}"/>
    <cellStyle name="Comma 2 2 2 32" xfId="15600" xr:uid="{424066A5-5402-4549-8D81-4223AF00668C}"/>
    <cellStyle name="Comma 2 2 2 32 2" xfId="31577" xr:uid="{424066A5-5402-4549-8D81-4223AF00668C}"/>
    <cellStyle name="Comma 2 2 2 33" xfId="15732" xr:uid="{424066A5-5402-4549-8D81-4223AF00668C}"/>
    <cellStyle name="Comma 2 2 2 33 2" xfId="31709" xr:uid="{424066A5-5402-4549-8D81-4223AF00668C}"/>
    <cellStyle name="Comma 2 2 2 34" xfId="15863" xr:uid="{424066A5-5402-4549-8D81-4223AF00668C}"/>
    <cellStyle name="Comma 2 2 2 34 2" xfId="31840" xr:uid="{424066A5-5402-4549-8D81-4223AF00668C}"/>
    <cellStyle name="Comma 2 2 2 35" xfId="16313" xr:uid="{00000000-0005-0000-0000-000041000000}"/>
    <cellStyle name="Comma 2 2 2 36" xfId="31971" xr:uid="{424066A5-5402-4549-8D81-4223AF00668C}"/>
    <cellStyle name="Comma 2 2 2 37" xfId="32103" xr:uid="{424066A5-5402-4549-8D81-4223AF00668C}"/>
    <cellStyle name="Comma 2 2 2 38" xfId="32234" xr:uid="{424066A5-5402-4549-8D81-4223AF00668C}"/>
    <cellStyle name="Comma 2 2 2 39" xfId="32366" xr:uid="{424066A5-5402-4549-8D81-4223AF00668C}"/>
    <cellStyle name="Comma 2 2 2 4" xfId="1159" xr:uid="{424066A5-5402-4549-8D81-4223AF00668C}"/>
    <cellStyle name="Comma 2 2 2 4 10" xfId="15263" xr:uid="{533E9756-5901-45CF-B937-CF85C99282CF}"/>
    <cellStyle name="Comma 2 2 2 4 10 2" xfId="31241" xr:uid="{533E9756-5901-45CF-B937-CF85C99282CF}"/>
    <cellStyle name="Comma 2 2 2 4 11" xfId="15395" xr:uid="{533E9756-5901-45CF-B937-CF85C99282CF}"/>
    <cellStyle name="Comma 2 2 2 4 11 2" xfId="31373" xr:uid="{533E9756-5901-45CF-B937-CF85C99282CF}"/>
    <cellStyle name="Comma 2 2 2 4 12" xfId="15527" xr:uid="{533E9756-5901-45CF-B937-CF85C99282CF}"/>
    <cellStyle name="Comma 2 2 2 4 12 2" xfId="31505" xr:uid="{533E9756-5901-45CF-B937-CF85C99282CF}"/>
    <cellStyle name="Comma 2 2 2 4 13" xfId="15666" xr:uid="{533E9756-5901-45CF-B937-CF85C99282CF}"/>
    <cellStyle name="Comma 2 2 2 4 13 2" xfId="31643" xr:uid="{533E9756-5901-45CF-B937-CF85C99282CF}"/>
    <cellStyle name="Comma 2 2 2 4 14" xfId="15798" xr:uid="{533E9756-5901-45CF-B937-CF85C99282CF}"/>
    <cellStyle name="Comma 2 2 2 4 14 2" xfId="31775" xr:uid="{533E9756-5901-45CF-B937-CF85C99282CF}"/>
    <cellStyle name="Comma 2 2 2 4 15" xfId="15929" xr:uid="{533E9756-5901-45CF-B937-CF85C99282CF}"/>
    <cellStyle name="Comma 2 2 2 4 15 2" xfId="31906" xr:uid="{533E9756-5901-45CF-B937-CF85C99282CF}"/>
    <cellStyle name="Comma 2 2 2 4 16" xfId="17137" xr:uid="{424066A5-5402-4549-8D81-4223AF00668C}"/>
    <cellStyle name="Comma 2 2 2 4 17" xfId="32037" xr:uid="{533E9756-5901-45CF-B937-CF85C99282CF}"/>
    <cellStyle name="Comma 2 2 2 4 18" xfId="32169" xr:uid="{533E9756-5901-45CF-B937-CF85C99282CF}"/>
    <cellStyle name="Comma 2 2 2 4 19" xfId="32300" xr:uid="{533E9756-5901-45CF-B937-CF85C99282CF}"/>
    <cellStyle name="Comma 2 2 2 4 2" xfId="1763" xr:uid="{533E9756-5901-45CF-B937-CF85C99282CF}"/>
    <cellStyle name="Comma 2 2 2 4 2 2" xfId="7294" xr:uid="{7265BF2E-29F1-4B1D-B2CD-0A6FA7DF6CF3}"/>
    <cellStyle name="Comma 2 2 2 4 2 2 2" xfId="14756" xr:uid="{7265BF2E-29F1-4B1D-B2CD-0A6FA7DF6CF3}"/>
    <cellStyle name="Comma 2 2 2 4 2 2 2 2" xfId="30734" xr:uid="{7265BF2E-29F1-4B1D-B2CD-0A6FA7DF6CF3}"/>
    <cellStyle name="Comma 2 2 2 4 2 2 3" xfId="23272" xr:uid="{7265BF2E-29F1-4B1D-B2CD-0A6FA7DF6CF3}"/>
    <cellStyle name="Comma 2 2 2 4 2 3" xfId="4218" xr:uid="{A20C7C63-28EF-45C3-8784-1C0CB9DD4BD5}"/>
    <cellStyle name="Comma 2 2 2 4 2 3 2" xfId="11680" xr:uid="{A20C7C63-28EF-45C3-8784-1C0CB9DD4BD5}"/>
    <cellStyle name="Comma 2 2 2 4 2 3 2 2" xfId="27658" xr:uid="{A20C7C63-28EF-45C3-8784-1C0CB9DD4BD5}"/>
    <cellStyle name="Comma 2 2 2 4 2 3 3" xfId="20196" xr:uid="{A20C7C63-28EF-45C3-8784-1C0CB9DD4BD5}"/>
    <cellStyle name="Comma 2 2 2 4 2 4" xfId="9225" xr:uid="{533E9756-5901-45CF-B937-CF85C99282CF}"/>
    <cellStyle name="Comma 2 2 2 4 2 4 2" xfId="25203" xr:uid="{533E9756-5901-45CF-B937-CF85C99282CF}"/>
    <cellStyle name="Comma 2 2 2 4 2 5" xfId="17741" xr:uid="{533E9756-5901-45CF-B937-CF85C99282CF}"/>
    <cellStyle name="Comma 2 2 2 4 20" xfId="32432" xr:uid="{533E9756-5901-45CF-B937-CF85C99282CF}"/>
    <cellStyle name="Comma 2 2 2 4 21" xfId="32563" xr:uid="{533E9756-5901-45CF-B937-CF85C99282CF}"/>
    <cellStyle name="Comma 2 2 2 4 22" xfId="32695" xr:uid="{D9F8735D-AAE4-41E2-A42F-9BF218D27DE9}"/>
    <cellStyle name="Comma 2 2 2 4 23" xfId="32827" xr:uid="{00000000-0005-0000-0000-000009000000}"/>
    <cellStyle name="Comma 2 2 2 4 24" xfId="32958" xr:uid="{533E9756-5901-45CF-B937-CF85C99282CF}"/>
    <cellStyle name="Comma 2 2 2 4 25" xfId="33089" xr:uid="{533E9756-5901-45CF-B937-CF85C99282CF}"/>
    <cellStyle name="Comma 2 2 2 4 26" xfId="33221" xr:uid="{00000000-0005-0000-0000-000009000000}"/>
    <cellStyle name="Comma 2 2 2 4 27" xfId="33353" xr:uid="{32706983-0249-464E-AB28-A8A632A46F11}"/>
    <cellStyle name="Comma 2 2 2 4 3" xfId="5465" xr:uid="{0E26034F-3748-4F20-B65D-70CEA3FF5CBA}"/>
    <cellStyle name="Comma 2 2 2 4 3 2" xfId="12927" xr:uid="{0E26034F-3748-4F20-B65D-70CEA3FF5CBA}"/>
    <cellStyle name="Comma 2 2 2 4 3 2 2" xfId="28905" xr:uid="{0E26034F-3748-4F20-B65D-70CEA3FF5CBA}"/>
    <cellStyle name="Comma 2 2 2 4 3 3" xfId="21443" xr:uid="{0E26034F-3748-4F20-B65D-70CEA3FF5CBA}"/>
    <cellStyle name="Comma 2 2 2 4 4" xfId="6729" xr:uid="{6DEE4495-3B9B-4F5E-998E-747B337F4295}"/>
    <cellStyle name="Comma 2 2 2 4 4 2" xfId="14191" xr:uid="{6DEE4495-3B9B-4F5E-998E-747B337F4295}"/>
    <cellStyle name="Comma 2 2 2 4 4 2 2" xfId="30169" xr:uid="{6DEE4495-3B9B-4F5E-998E-747B337F4295}"/>
    <cellStyle name="Comma 2 2 2 4 4 3" xfId="22707" xr:uid="{6DEE4495-3B9B-4F5E-998E-747B337F4295}"/>
    <cellStyle name="Comma 2 2 2 4 5" xfId="2971" xr:uid="{424066A5-5402-4549-8D81-4223AF00668C}"/>
    <cellStyle name="Comma 2 2 2 4 5 2" xfId="10433" xr:uid="{424066A5-5402-4549-8D81-4223AF00668C}"/>
    <cellStyle name="Comma 2 2 2 4 5 2 2" xfId="26411" xr:uid="{424066A5-5402-4549-8D81-4223AF00668C}"/>
    <cellStyle name="Comma 2 2 2 4 5 3" xfId="18949" xr:uid="{424066A5-5402-4549-8D81-4223AF00668C}"/>
    <cellStyle name="Comma 2 2 2 4 6" xfId="7397" xr:uid="{533E9756-5901-45CF-B937-CF85C99282CF}"/>
    <cellStyle name="Comma 2 2 2 4 6 2" xfId="14859" xr:uid="{533E9756-5901-45CF-B937-CF85C99282CF}"/>
    <cellStyle name="Comma 2 2 2 4 6 2 2" xfId="30837" xr:uid="{533E9756-5901-45CF-B937-CF85C99282CF}"/>
    <cellStyle name="Comma 2 2 2 4 6 3" xfId="23375" xr:uid="{533E9756-5901-45CF-B937-CF85C99282CF}"/>
    <cellStyle name="Comma 2 2 2 4 7" xfId="7538" xr:uid="{533E9756-5901-45CF-B937-CF85C99282CF}"/>
    <cellStyle name="Comma 2 2 2 4 7 2" xfId="23516" xr:uid="{533E9756-5901-45CF-B937-CF85C99282CF}"/>
    <cellStyle name="Comma 2 2 2 4 8" xfId="15000" xr:uid="{533E9756-5901-45CF-B937-CF85C99282CF}"/>
    <cellStyle name="Comma 2 2 2 4 8 2" xfId="30978" xr:uid="{533E9756-5901-45CF-B937-CF85C99282CF}"/>
    <cellStyle name="Comma 2 2 2 4 9" xfId="15131" xr:uid="{533E9756-5901-45CF-B937-CF85C99282CF}"/>
    <cellStyle name="Comma 2 2 2 4 9 2" xfId="31109" xr:uid="{533E9756-5901-45CF-B937-CF85C99282CF}"/>
    <cellStyle name="Comma 2 2 2 40" xfId="32497" xr:uid="{424066A5-5402-4549-8D81-4223AF00668C}"/>
    <cellStyle name="Comma 2 2 2 41" xfId="32629" xr:uid="{17F9285C-F49D-4D7D-ADC7-B451DCF790E6}"/>
    <cellStyle name="Comma 2 2 2 42" xfId="32761" xr:uid="{00000000-0005-0000-0000-000002000000}"/>
    <cellStyle name="Comma 2 2 2 43" xfId="32892" xr:uid="{424066A5-5402-4549-8D81-4223AF00668C}"/>
    <cellStyle name="Comma 2 2 2 44" xfId="33023" xr:uid="{424066A5-5402-4549-8D81-4223AF00668C}"/>
    <cellStyle name="Comma 2 2 2 45" xfId="33155" xr:uid="{00000000-0005-0000-0000-000002000000}"/>
    <cellStyle name="Comma 2 2 2 46" xfId="33287" xr:uid="{728BAA03-E37E-442E-BE0A-9429F7FEC4E1}"/>
    <cellStyle name="Comma 2 2 2 5" xfId="1176" xr:uid="{424066A5-5402-4549-8D81-4223AF00668C}"/>
    <cellStyle name="Comma 2 2 2 5 2" xfId="4235" xr:uid="{FFB690FF-D908-44B4-9993-55783C1FD485}"/>
    <cellStyle name="Comma 2 2 2 5 2 2" xfId="11697" xr:uid="{FFB690FF-D908-44B4-9993-55783C1FD485}"/>
    <cellStyle name="Comma 2 2 2 5 2 2 2" xfId="27675" xr:uid="{FFB690FF-D908-44B4-9993-55783C1FD485}"/>
    <cellStyle name="Comma 2 2 2 5 2 3" xfId="20213" xr:uid="{FFB690FF-D908-44B4-9993-55783C1FD485}"/>
    <cellStyle name="Comma 2 2 2 5 3" xfId="5482" xr:uid="{CEB909EA-7545-49E2-BA6B-955190306E68}"/>
    <cellStyle name="Comma 2 2 2 5 3 2" xfId="12944" xr:uid="{CEB909EA-7545-49E2-BA6B-955190306E68}"/>
    <cellStyle name="Comma 2 2 2 5 3 2 2" xfId="28922" xr:uid="{CEB909EA-7545-49E2-BA6B-955190306E68}"/>
    <cellStyle name="Comma 2 2 2 5 3 3" xfId="21460" xr:uid="{CEB909EA-7545-49E2-BA6B-955190306E68}"/>
    <cellStyle name="Comma 2 2 2 5 4" xfId="6746" xr:uid="{65636240-EDD8-4F01-B28E-78E383603CF8}"/>
    <cellStyle name="Comma 2 2 2 5 4 2" xfId="14208" xr:uid="{65636240-EDD8-4F01-B28E-78E383603CF8}"/>
    <cellStyle name="Comma 2 2 2 5 4 2 2" xfId="30186" xr:uid="{65636240-EDD8-4F01-B28E-78E383603CF8}"/>
    <cellStyle name="Comma 2 2 2 5 4 3" xfId="22724" xr:uid="{65636240-EDD8-4F01-B28E-78E383603CF8}"/>
    <cellStyle name="Comma 2 2 2 5 5" xfId="2988" xr:uid="{424066A5-5402-4549-8D81-4223AF00668C}"/>
    <cellStyle name="Comma 2 2 2 5 5 2" xfId="10450" xr:uid="{424066A5-5402-4549-8D81-4223AF00668C}"/>
    <cellStyle name="Comma 2 2 2 5 5 2 2" xfId="26428" xr:uid="{424066A5-5402-4549-8D81-4223AF00668C}"/>
    <cellStyle name="Comma 2 2 2 5 5 3" xfId="18966" xr:uid="{424066A5-5402-4549-8D81-4223AF00668C}"/>
    <cellStyle name="Comma 2 2 2 5 6" xfId="8692" xr:uid="{424066A5-5402-4549-8D81-4223AF00668C}"/>
    <cellStyle name="Comma 2 2 2 5 6 2" xfId="24670" xr:uid="{424066A5-5402-4549-8D81-4223AF00668C}"/>
    <cellStyle name="Comma 2 2 2 5 7" xfId="17154" xr:uid="{424066A5-5402-4549-8D81-4223AF00668C}"/>
    <cellStyle name="Comma 2 2 2 6" xfId="1192" xr:uid="{424066A5-5402-4549-8D81-4223AF00668C}"/>
    <cellStyle name="Comma 2 2 2 6 2" xfId="4251" xr:uid="{B53A95F0-C181-4491-B652-7D6A2CBC10D1}"/>
    <cellStyle name="Comma 2 2 2 6 2 2" xfId="11713" xr:uid="{B53A95F0-C181-4491-B652-7D6A2CBC10D1}"/>
    <cellStyle name="Comma 2 2 2 6 2 2 2" xfId="27691" xr:uid="{B53A95F0-C181-4491-B652-7D6A2CBC10D1}"/>
    <cellStyle name="Comma 2 2 2 6 2 3" xfId="20229" xr:uid="{B53A95F0-C181-4491-B652-7D6A2CBC10D1}"/>
    <cellStyle name="Comma 2 2 2 6 3" xfId="5498" xr:uid="{C2D0C2F6-BB64-46AE-8BF5-68F692A1B94C}"/>
    <cellStyle name="Comma 2 2 2 6 3 2" xfId="12960" xr:uid="{C2D0C2F6-BB64-46AE-8BF5-68F692A1B94C}"/>
    <cellStyle name="Comma 2 2 2 6 3 2 2" xfId="28938" xr:uid="{C2D0C2F6-BB64-46AE-8BF5-68F692A1B94C}"/>
    <cellStyle name="Comma 2 2 2 6 3 3" xfId="21476" xr:uid="{C2D0C2F6-BB64-46AE-8BF5-68F692A1B94C}"/>
    <cellStyle name="Comma 2 2 2 6 4" xfId="6762" xr:uid="{E1F84677-2A6D-4315-AA2B-D1F7BC5BE500}"/>
    <cellStyle name="Comma 2 2 2 6 4 2" xfId="14224" xr:uid="{E1F84677-2A6D-4315-AA2B-D1F7BC5BE500}"/>
    <cellStyle name="Comma 2 2 2 6 4 2 2" xfId="30202" xr:uid="{E1F84677-2A6D-4315-AA2B-D1F7BC5BE500}"/>
    <cellStyle name="Comma 2 2 2 6 4 3" xfId="22740" xr:uid="{E1F84677-2A6D-4315-AA2B-D1F7BC5BE500}"/>
    <cellStyle name="Comma 2 2 2 6 5" xfId="3004" xr:uid="{424066A5-5402-4549-8D81-4223AF00668C}"/>
    <cellStyle name="Comma 2 2 2 6 5 2" xfId="10466" xr:uid="{424066A5-5402-4549-8D81-4223AF00668C}"/>
    <cellStyle name="Comma 2 2 2 6 5 2 2" xfId="26444" xr:uid="{424066A5-5402-4549-8D81-4223AF00668C}"/>
    <cellStyle name="Comma 2 2 2 6 5 3" xfId="18982" xr:uid="{424066A5-5402-4549-8D81-4223AF00668C}"/>
    <cellStyle name="Comma 2 2 2 6 6" xfId="8708" xr:uid="{424066A5-5402-4549-8D81-4223AF00668C}"/>
    <cellStyle name="Comma 2 2 2 6 6 2" xfId="24686" xr:uid="{424066A5-5402-4549-8D81-4223AF00668C}"/>
    <cellStyle name="Comma 2 2 2 6 7" xfId="17170" xr:uid="{424066A5-5402-4549-8D81-4223AF00668C}"/>
    <cellStyle name="Comma 2 2 2 7" xfId="1209" xr:uid="{424066A5-5402-4549-8D81-4223AF00668C}"/>
    <cellStyle name="Comma 2 2 2 7 2" xfId="4268" xr:uid="{F93D03E9-14EC-4C7F-AA74-0F7F4C62051D}"/>
    <cellStyle name="Comma 2 2 2 7 2 2" xfId="11730" xr:uid="{F93D03E9-14EC-4C7F-AA74-0F7F4C62051D}"/>
    <cellStyle name="Comma 2 2 2 7 2 2 2" xfId="27708" xr:uid="{F93D03E9-14EC-4C7F-AA74-0F7F4C62051D}"/>
    <cellStyle name="Comma 2 2 2 7 2 3" xfId="20246" xr:uid="{F93D03E9-14EC-4C7F-AA74-0F7F4C62051D}"/>
    <cellStyle name="Comma 2 2 2 7 3" xfId="5515" xr:uid="{E1492C98-E784-44FC-98AF-F09E5D9FE60A}"/>
    <cellStyle name="Comma 2 2 2 7 3 2" xfId="12977" xr:uid="{E1492C98-E784-44FC-98AF-F09E5D9FE60A}"/>
    <cellStyle name="Comma 2 2 2 7 3 2 2" xfId="28955" xr:uid="{E1492C98-E784-44FC-98AF-F09E5D9FE60A}"/>
    <cellStyle name="Comma 2 2 2 7 3 3" xfId="21493" xr:uid="{E1492C98-E784-44FC-98AF-F09E5D9FE60A}"/>
    <cellStyle name="Comma 2 2 2 7 4" xfId="6779" xr:uid="{9B31AF04-885A-4B6F-991B-68CC9B8A4AA6}"/>
    <cellStyle name="Comma 2 2 2 7 4 2" xfId="14241" xr:uid="{9B31AF04-885A-4B6F-991B-68CC9B8A4AA6}"/>
    <cellStyle name="Comma 2 2 2 7 4 2 2" xfId="30219" xr:uid="{9B31AF04-885A-4B6F-991B-68CC9B8A4AA6}"/>
    <cellStyle name="Comma 2 2 2 7 4 3" xfId="22757" xr:uid="{9B31AF04-885A-4B6F-991B-68CC9B8A4AA6}"/>
    <cellStyle name="Comma 2 2 2 7 5" xfId="3021" xr:uid="{424066A5-5402-4549-8D81-4223AF00668C}"/>
    <cellStyle name="Comma 2 2 2 7 5 2" xfId="10483" xr:uid="{424066A5-5402-4549-8D81-4223AF00668C}"/>
    <cellStyle name="Comma 2 2 2 7 5 2 2" xfId="26461" xr:uid="{424066A5-5402-4549-8D81-4223AF00668C}"/>
    <cellStyle name="Comma 2 2 2 7 5 3" xfId="18999" xr:uid="{424066A5-5402-4549-8D81-4223AF00668C}"/>
    <cellStyle name="Comma 2 2 2 7 6" xfId="8725" xr:uid="{424066A5-5402-4549-8D81-4223AF00668C}"/>
    <cellStyle name="Comma 2 2 2 7 6 2" xfId="24703" xr:uid="{424066A5-5402-4549-8D81-4223AF00668C}"/>
    <cellStyle name="Comma 2 2 2 7 7" xfId="17187" xr:uid="{424066A5-5402-4549-8D81-4223AF00668C}"/>
    <cellStyle name="Comma 2 2 2 8" xfId="1226" xr:uid="{424066A5-5402-4549-8D81-4223AF00668C}"/>
    <cellStyle name="Comma 2 2 2 8 2" xfId="4285" xr:uid="{F7FFC572-0B86-4C03-A55E-9E1C0EA51817}"/>
    <cellStyle name="Comma 2 2 2 8 2 2" xfId="11747" xr:uid="{F7FFC572-0B86-4C03-A55E-9E1C0EA51817}"/>
    <cellStyle name="Comma 2 2 2 8 2 2 2" xfId="27725" xr:uid="{F7FFC572-0B86-4C03-A55E-9E1C0EA51817}"/>
    <cellStyle name="Comma 2 2 2 8 2 3" xfId="20263" xr:uid="{F7FFC572-0B86-4C03-A55E-9E1C0EA51817}"/>
    <cellStyle name="Comma 2 2 2 8 3" xfId="5532" xr:uid="{CFF36BFB-B3FB-4D0B-B0C0-8A0D8FEC8486}"/>
    <cellStyle name="Comma 2 2 2 8 3 2" xfId="12994" xr:uid="{CFF36BFB-B3FB-4D0B-B0C0-8A0D8FEC8486}"/>
    <cellStyle name="Comma 2 2 2 8 3 2 2" xfId="28972" xr:uid="{CFF36BFB-B3FB-4D0B-B0C0-8A0D8FEC8486}"/>
    <cellStyle name="Comma 2 2 2 8 3 3" xfId="21510" xr:uid="{CFF36BFB-B3FB-4D0B-B0C0-8A0D8FEC8486}"/>
    <cellStyle name="Comma 2 2 2 8 4" xfId="6796" xr:uid="{1D07E5FD-FA67-49EC-819C-5545A876913A}"/>
    <cellStyle name="Comma 2 2 2 8 4 2" xfId="14258" xr:uid="{1D07E5FD-FA67-49EC-819C-5545A876913A}"/>
    <cellStyle name="Comma 2 2 2 8 4 2 2" xfId="30236" xr:uid="{1D07E5FD-FA67-49EC-819C-5545A876913A}"/>
    <cellStyle name="Comma 2 2 2 8 4 3" xfId="22774" xr:uid="{1D07E5FD-FA67-49EC-819C-5545A876913A}"/>
    <cellStyle name="Comma 2 2 2 8 5" xfId="3038" xr:uid="{424066A5-5402-4549-8D81-4223AF00668C}"/>
    <cellStyle name="Comma 2 2 2 8 5 2" xfId="10500" xr:uid="{424066A5-5402-4549-8D81-4223AF00668C}"/>
    <cellStyle name="Comma 2 2 2 8 5 2 2" xfId="26478" xr:uid="{424066A5-5402-4549-8D81-4223AF00668C}"/>
    <cellStyle name="Comma 2 2 2 8 5 3" xfId="19016" xr:uid="{424066A5-5402-4549-8D81-4223AF00668C}"/>
    <cellStyle name="Comma 2 2 2 8 6" xfId="8742" xr:uid="{424066A5-5402-4549-8D81-4223AF00668C}"/>
    <cellStyle name="Comma 2 2 2 8 6 2" xfId="24720" xr:uid="{424066A5-5402-4549-8D81-4223AF00668C}"/>
    <cellStyle name="Comma 2 2 2 8 7" xfId="17204" xr:uid="{424066A5-5402-4549-8D81-4223AF00668C}"/>
    <cellStyle name="Comma 2 2 2 9" xfId="1244" xr:uid="{424066A5-5402-4549-8D81-4223AF00668C}"/>
    <cellStyle name="Comma 2 2 2 9 2" xfId="4303" xr:uid="{CC197D50-1164-4A99-9AA8-490C682854D3}"/>
    <cellStyle name="Comma 2 2 2 9 2 2" xfId="11765" xr:uid="{CC197D50-1164-4A99-9AA8-490C682854D3}"/>
    <cellStyle name="Comma 2 2 2 9 2 2 2" xfId="27743" xr:uid="{CC197D50-1164-4A99-9AA8-490C682854D3}"/>
    <cellStyle name="Comma 2 2 2 9 2 3" xfId="20281" xr:uid="{CC197D50-1164-4A99-9AA8-490C682854D3}"/>
    <cellStyle name="Comma 2 2 2 9 3" xfId="5550" xr:uid="{963E818A-C933-4053-9777-75B55AD6E22F}"/>
    <cellStyle name="Comma 2 2 2 9 3 2" xfId="13012" xr:uid="{963E818A-C933-4053-9777-75B55AD6E22F}"/>
    <cellStyle name="Comma 2 2 2 9 3 2 2" xfId="28990" xr:uid="{963E818A-C933-4053-9777-75B55AD6E22F}"/>
    <cellStyle name="Comma 2 2 2 9 3 3" xfId="21528" xr:uid="{963E818A-C933-4053-9777-75B55AD6E22F}"/>
    <cellStyle name="Comma 2 2 2 9 4" xfId="6814" xr:uid="{DDB6648C-B47D-4E29-AFD3-39429F668E74}"/>
    <cellStyle name="Comma 2 2 2 9 4 2" xfId="14276" xr:uid="{DDB6648C-B47D-4E29-AFD3-39429F668E74}"/>
    <cellStyle name="Comma 2 2 2 9 4 2 2" xfId="30254" xr:uid="{DDB6648C-B47D-4E29-AFD3-39429F668E74}"/>
    <cellStyle name="Comma 2 2 2 9 4 3" xfId="22792" xr:uid="{DDB6648C-B47D-4E29-AFD3-39429F668E74}"/>
    <cellStyle name="Comma 2 2 2 9 5" xfId="3056" xr:uid="{424066A5-5402-4549-8D81-4223AF00668C}"/>
    <cellStyle name="Comma 2 2 2 9 5 2" xfId="10518" xr:uid="{424066A5-5402-4549-8D81-4223AF00668C}"/>
    <cellStyle name="Comma 2 2 2 9 5 2 2" xfId="26496" xr:uid="{424066A5-5402-4549-8D81-4223AF00668C}"/>
    <cellStyle name="Comma 2 2 2 9 5 3" xfId="19034" xr:uid="{424066A5-5402-4549-8D81-4223AF00668C}"/>
    <cellStyle name="Comma 2 2 2 9 6" xfId="8760" xr:uid="{424066A5-5402-4549-8D81-4223AF00668C}"/>
    <cellStyle name="Comma 2 2 2 9 6 2" xfId="24738" xr:uid="{424066A5-5402-4549-8D81-4223AF00668C}"/>
    <cellStyle name="Comma 2 2 2 9 7" xfId="17222" xr:uid="{424066A5-5402-4549-8D81-4223AF00668C}"/>
    <cellStyle name="Comma 2 2 20" xfId="638" xr:uid="{00000000-0005-0000-0000-000042000000}"/>
    <cellStyle name="Comma 2 2 20 2" xfId="3697" xr:uid="{8CFB2828-65BF-443A-89EF-C0EF004F6810}"/>
    <cellStyle name="Comma 2 2 20 2 2" xfId="11159" xr:uid="{8CFB2828-65BF-443A-89EF-C0EF004F6810}"/>
    <cellStyle name="Comma 2 2 20 2 2 2" xfId="27137" xr:uid="{8CFB2828-65BF-443A-89EF-C0EF004F6810}"/>
    <cellStyle name="Comma 2 2 20 2 3" xfId="19675" xr:uid="{8CFB2828-65BF-443A-89EF-C0EF004F6810}"/>
    <cellStyle name="Comma 2 2 20 3" xfId="4944" xr:uid="{FE56ABB7-3531-4837-86B9-A86AA2DF8499}"/>
    <cellStyle name="Comma 2 2 20 3 2" xfId="12406" xr:uid="{FE56ABB7-3531-4837-86B9-A86AA2DF8499}"/>
    <cellStyle name="Comma 2 2 20 3 2 2" xfId="28384" xr:uid="{FE56ABB7-3531-4837-86B9-A86AA2DF8499}"/>
    <cellStyle name="Comma 2 2 20 3 3" xfId="20922" xr:uid="{FE56ABB7-3531-4837-86B9-A86AA2DF8499}"/>
    <cellStyle name="Comma 2 2 20 4" xfId="6212" xr:uid="{961F6709-8CDD-4D8B-8E19-45114606C7C5}"/>
    <cellStyle name="Comma 2 2 20 4 2" xfId="13674" xr:uid="{961F6709-8CDD-4D8B-8E19-45114606C7C5}"/>
    <cellStyle name="Comma 2 2 20 4 2 2" xfId="29652" xr:uid="{961F6709-8CDD-4D8B-8E19-45114606C7C5}"/>
    <cellStyle name="Comma 2 2 20 4 3" xfId="22190" xr:uid="{961F6709-8CDD-4D8B-8E19-45114606C7C5}"/>
    <cellStyle name="Comma 2 2 20 5" xfId="2450" xr:uid="{00000000-0005-0000-0000-000042000000}"/>
    <cellStyle name="Comma 2 2 20 5 2" xfId="9912" xr:uid="{00000000-0005-0000-0000-000042000000}"/>
    <cellStyle name="Comma 2 2 20 5 2 2" xfId="25890" xr:uid="{00000000-0005-0000-0000-000042000000}"/>
    <cellStyle name="Comma 2 2 20 5 3" xfId="18428" xr:uid="{00000000-0005-0000-0000-000042000000}"/>
    <cellStyle name="Comma 2 2 20 6" xfId="8172" xr:uid="{00000000-0005-0000-0000-000042000000}"/>
    <cellStyle name="Comma 2 2 20 6 2" xfId="24150" xr:uid="{00000000-0005-0000-0000-000042000000}"/>
    <cellStyle name="Comma 2 2 20 7" xfId="16616" xr:uid="{00000000-0005-0000-0000-000042000000}"/>
    <cellStyle name="Comma 2 2 21" xfId="646" xr:uid="{00000000-0005-0000-0000-000043000000}"/>
    <cellStyle name="Comma 2 2 21 2" xfId="3705" xr:uid="{FC5CE942-4300-43F9-B2C8-5D355F398A3C}"/>
    <cellStyle name="Comma 2 2 21 2 2" xfId="11167" xr:uid="{FC5CE942-4300-43F9-B2C8-5D355F398A3C}"/>
    <cellStyle name="Comma 2 2 21 2 2 2" xfId="27145" xr:uid="{FC5CE942-4300-43F9-B2C8-5D355F398A3C}"/>
    <cellStyle name="Comma 2 2 21 2 3" xfId="19683" xr:uid="{FC5CE942-4300-43F9-B2C8-5D355F398A3C}"/>
    <cellStyle name="Comma 2 2 21 3" xfId="4952" xr:uid="{33F05406-1093-4467-B282-35614B7D0D1E}"/>
    <cellStyle name="Comma 2 2 21 3 2" xfId="12414" xr:uid="{33F05406-1093-4467-B282-35614B7D0D1E}"/>
    <cellStyle name="Comma 2 2 21 3 2 2" xfId="28392" xr:uid="{33F05406-1093-4467-B282-35614B7D0D1E}"/>
    <cellStyle name="Comma 2 2 21 3 3" xfId="20930" xr:uid="{33F05406-1093-4467-B282-35614B7D0D1E}"/>
    <cellStyle name="Comma 2 2 21 4" xfId="6220" xr:uid="{1D9DF3BF-DB4E-4805-90D9-5E5DA139BC56}"/>
    <cellStyle name="Comma 2 2 21 4 2" xfId="13682" xr:uid="{1D9DF3BF-DB4E-4805-90D9-5E5DA139BC56}"/>
    <cellStyle name="Comma 2 2 21 4 2 2" xfId="29660" xr:uid="{1D9DF3BF-DB4E-4805-90D9-5E5DA139BC56}"/>
    <cellStyle name="Comma 2 2 21 4 3" xfId="22198" xr:uid="{1D9DF3BF-DB4E-4805-90D9-5E5DA139BC56}"/>
    <cellStyle name="Comma 2 2 21 5" xfId="2458" xr:uid="{00000000-0005-0000-0000-000043000000}"/>
    <cellStyle name="Comma 2 2 21 5 2" xfId="9920" xr:uid="{00000000-0005-0000-0000-000043000000}"/>
    <cellStyle name="Comma 2 2 21 5 2 2" xfId="25898" xr:uid="{00000000-0005-0000-0000-000043000000}"/>
    <cellStyle name="Comma 2 2 21 5 3" xfId="18436" xr:uid="{00000000-0005-0000-0000-000043000000}"/>
    <cellStyle name="Comma 2 2 21 6" xfId="8180" xr:uid="{00000000-0005-0000-0000-000043000000}"/>
    <cellStyle name="Comma 2 2 21 6 2" xfId="24158" xr:uid="{00000000-0005-0000-0000-000043000000}"/>
    <cellStyle name="Comma 2 2 21 7" xfId="16624" xr:uid="{00000000-0005-0000-0000-000043000000}"/>
    <cellStyle name="Comma 2 2 22" xfId="654" xr:uid="{00000000-0005-0000-0000-000044000000}"/>
    <cellStyle name="Comma 2 2 22 2" xfId="3713" xr:uid="{EF54F99B-602F-42F0-B318-3D949FAF3D38}"/>
    <cellStyle name="Comma 2 2 22 2 2" xfId="11175" xr:uid="{EF54F99B-602F-42F0-B318-3D949FAF3D38}"/>
    <cellStyle name="Comma 2 2 22 2 2 2" xfId="27153" xr:uid="{EF54F99B-602F-42F0-B318-3D949FAF3D38}"/>
    <cellStyle name="Comma 2 2 22 2 3" xfId="19691" xr:uid="{EF54F99B-602F-42F0-B318-3D949FAF3D38}"/>
    <cellStyle name="Comma 2 2 22 3" xfId="4960" xr:uid="{D50E321B-D726-4B50-A8E5-FABEEBC70186}"/>
    <cellStyle name="Comma 2 2 22 3 2" xfId="12422" xr:uid="{D50E321B-D726-4B50-A8E5-FABEEBC70186}"/>
    <cellStyle name="Comma 2 2 22 3 2 2" xfId="28400" xr:uid="{D50E321B-D726-4B50-A8E5-FABEEBC70186}"/>
    <cellStyle name="Comma 2 2 22 3 3" xfId="20938" xr:uid="{D50E321B-D726-4B50-A8E5-FABEEBC70186}"/>
    <cellStyle name="Comma 2 2 22 4" xfId="6228" xr:uid="{7841F8EA-73AD-4B69-ABBA-F8B3493024AC}"/>
    <cellStyle name="Comma 2 2 22 4 2" xfId="13690" xr:uid="{7841F8EA-73AD-4B69-ABBA-F8B3493024AC}"/>
    <cellStyle name="Comma 2 2 22 4 2 2" xfId="29668" xr:uid="{7841F8EA-73AD-4B69-ABBA-F8B3493024AC}"/>
    <cellStyle name="Comma 2 2 22 4 3" xfId="22206" xr:uid="{7841F8EA-73AD-4B69-ABBA-F8B3493024AC}"/>
    <cellStyle name="Comma 2 2 22 5" xfId="2466" xr:uid="{00000000-0005-0000-0000-000044000000}"/>
    <cellStyle name="Comma 2 2 22 5 2" xfId="9928" xr:uid="{00000000-0005-0000-0000-000044000000}"/>
    <cellStyle name="Comma 2 2 22 5 2 2" xfId="25906" xr:uid="{00000000-0005-0000-0000-000044000000}"/>
    <cellStyle name="Comma 2 2 22 5 3" xfId="18444" xr:uid="{00000000-0005-0000-0000-000044000000}"/>
    <cellStyle name="Comma 2 2 22 6" xfId="8188" xr:uid="{00000000-0005-0000-0000-000044000000}"/>
    <cellStyle name="Comma 2 2 22 6 2" xfId="24166" xr:uid="{00000000-0005-0000-0000-000044000000}"/>
    <cellStyle name="Comma 2 2 22 7" xfId="16632" xr:uid="{00000000-0005-0000-0000-000044000000}"/>
    <cellStyle name="Comma 2 2 23" xfId="662" xr:uid="{00000000-0005-0000-0000-000045000000}"/>
    <cellStyle name="Comma 2 2 23 2" xfId="3721" xr:uid="{3FB06ED7-9855-4831-BE40-D46AA866F150}"/>
    <cellStyle name="Comma 2 2 23 2 2" xfId="11183" xr:uid="{3FB06ED7-9855-4831-BE40-D46AA866F150}"/>
    <cellStyle name="Comma 2 2 23 2 2 2" xfId="27161" xr:uid="{3FB06ED7-9855-4831-BE40-D46AA866F150}"/>
    <cellStyle name="Comma 2 2 23 2 3" xfId="19699" xr:uid="{3FB06ED7-9855-4831-BE40-D46AA866F150}"/>
    <cellStyle name="Comma 2 2 23 3" xfId="4968" xr:uid="{EF57C9A6-F378-459E-AB44-0ED535EA5E6D}"/>
    <cellStyle name="Comma 2 2 23 3 2" xfId="12430" xr:uid="{EF57C9A6-F378-459E-AB44-0ED535EA5E6D}"/>
    <cellStyle name="Comma 2 2 23 3 2 2" xfId="28408" xr:uid="{EF57C9A6-F378-459E-AB44-0ED535EA5E6D}"/>
    <cellStyle name="Comma 2 2 23 3 3" xfId="20946" xr:uid="{EF57C9A6-F378-459E-AB44-0ED535EA5E6D}"/>
    <cellStyle name="Comma 2 2 23 4" xfId="6236" xr:uid="{7E8D7B64-6D3C-479E-9BAD-0D67A44034D1}"/>
    <cellStyle name="Comma 2 2 23 4 2" xfId="13698" xr:uid="{7E8D7B64-6D3C-479E-9BAD-0D67A44034D1}"/>
    <cellStyle name="Comma 2 2 23 4 2 2" xfId="29676" xr:uid="{7E8D7B64-6D3C-479E-9BAD-0D67A44034D1}"/>
    <cellStyle name="Comma 2 2 23 4 3" xfId="22214" xr:uid="{7E8D7B64-6D3C-479E-9BAD-0D67A44034D1}"/>
    <cellStyle name="Comma 2 2 23 5" xfId="2474" xr:uid="{00000000-0005-0000-0000-000045000000}"/>
    <cellStyle name="Comma 2 2 23 5 2" xfId="9936" xr:uid="{00000000-0005-0000-0000-000045000000}"/>
    <cellStyle name="Comma 2 2 23 5 2 2" xfId="25914" xr:uid="{00000000-0005-0000-0000-000045000000}"/>
    <cellStyle name="Comma 2 2 23 5 3" xfId="18452" xr:uid="{00000000-0005-0000-0000-000045000000}"/>
    <cellStyle name="Comma 2 2 23 6" xfId="8196" xr:uid="{00000000-0005-0000-0000-000045000000}"/>
    <cellStyle name="Comma 2 2 23 6 2" xfId="24174" xr:uid="{00000000-0005-0000-0000-000045000000}"/>
    <cellStyle name="Comma 2 2 23 7" xfId="16640" xr:uid="{00000000-0005-0000-0000-000045000000}"/>
    <cellStyle name="Comma 2 2 24" xfId="670" xr:uid="{00000000-0005-0000-0000-000046000000}"/>
    <cellStyle name="Comma 2 2 24 2" xfId="3729" xr:uid="{F28280D6-12B1-494A-BE8C-9F5C43A7F8CE}"/>
    <cellStyle name="Comma 2 2 24 2 2" xfId="11191" xr:uid="{F28280D6-12B1-494A-BE8C-9F5C43A7F8CE}"/>
    <cellStyle name="Comma 2 2 24 2 2 2" xfId="27169" xr:uid="{F28280D6-12B1-494A-BE8C-9F5C43A7F8CE}"/>
    <cellStyle name="Comma 2 2 24 2 3" xfId="19707" xr:uid="{F28280D6-12B1-494A-BE8C-9F5C43A7F8CE}"/>
    <cellStyle name="Comma 2 2 24 3" xfId="4976" xr:uid="{42518217-AF33-420B-9FA0-FEED9F034D24}"/>
    <cellStyle name="Comma 2 2 24 3 2" xfId="12438" xr:uid="{42518217-AF33-420B-9FA0-FEED9F034D24}"/>
    <cellStyle name="Comma 2 2 24 3 2 2" xfId="28416" xr:uid="{42518217-AF33-420B-9FA0-FEED9F034D24}"/>
    <cellStyle name="Comma 2 2 24 3 3" xfId="20954" xr:uid="{42518217-AF33-420B-9FA0-FEED9F034D24}"/>
    <cellStyle name="Comma 2 2 24 4" xfId="6244" xr:uid="{146DB3CF-C285-451C-9179-23B59A695111}"/>
    <cellStyle name="Comma 2 2 24 4 2" xfId="13706" xr:uid="{146DB3CF-C285-451C-9179-23B59A695111}"/>
    <cellStyle name="Comma 2 2 24 4 2 2" xfId="29684" xr:uid="{146DB3CF-C285-451C-9179-23B59A695111}"/>
    <cellStyle name="Comma 2 2 24 4 3" xfId="22222" xr:uid="{146DB3CF-C285-451C-9179-23B59A695111}"/>
    <cellStyle name="Comma 2 2 24 5" xfId="2482" xr:uid="{00000000-0005-0000-0000-000046000000}"/>
    <cellStyle name="Comma 2 2 24 5 2" xfId="9944" xr:uid="{00000000-0005-0000-0000-000046000000}"/>
    <cellStyle name="Comma 2 2 24 5 2 2" xfId="25922" xr:uid="{00000000-0005-0000-0000-000046000000}"/>
    <cellStyle name="Comma 2 2 24 5 3" xfId="18460" xr:uid="{00000000-0005-0000-0000-000046000000}"/>
    <cellStyle name="Comma 2 2 24 6" xfId="8204" xr:uid="{00000000-0005-0000-0000-000046000000}"/>
    <cellStyle name="Comma 2 2 24 6 2" xfId="24182" xr:uid="{00000000-0005-0000-0000-000046000000}"/>
    <cellStyle name="Comma 2 2 24 7" xfId="16648" xr:uid="{00000000-0005-0000-0000-000046000000}"/>
    <cellStyle name="Comma 2 2 25" xfId="678" xr:uid="{00000000-0005-0000-0000-000047000000}"/>
    <cellStyle name="Comma 2 2 25 2" xfId="3737" xr:uid="{26914ACF-BE9F-4629-8A63-396563E8D014}"/>
    <cellStyle name="Comma 2 2 25 2 2" xfId="11199" xr:uid="{26914ACF-BE9F-4629-8A63-396563E8D014}"/>
    <cellStyle name="Comma 2 2 25 2 2 2" xfId="27177" xr:uid="{26914ACF-BE9F-4629-8A63-396563E8D014}"/>
    <cellStyle name="Comma 2 2 25 2 3" xfId="19715" xr:uid="{26914ACF-BE9F-4629-8A63-396563E8D014}"/>
    <cellStyle name="Comma 2 2 25 3" xfId="4984" xr:uid="{85D0AD2C-20C8-4CA7-B3A0-62AF3B87CD16}"/>
    <cellStyle name="Comma 2 2 25 3 2" xfId="12446" xr:uid="{85D0AD2C-20C8-4CA7-B3A0-62AF3B87CD16}"/>
    <cellStyle name="Comma 2 2 25 3 2 2" xfId="28424" xr:uid="{85D0AD2C-20C8-4CA7-B3A0-62AF3B87CD16}"/>
    <cellStyle name="Comma 2 2 25 3 3" xfId="20962" xr:uid="{85D0AD2C-20C8-4CA7-B3A0-62AF3B87CD16}"/>
    <cellStyle name="Comma 2 2 25 4" xfId="6252" xr:uid="{B4F27782-49FC-4CB4-A384-C2D941D94AB3}"/>
    <cellStyle name="Comma 2 2 25 4 2" xfId="13714" xr:uid="{B4F27782-49FC-4CB4-A384-C2D941D94AB3}"/>
    <cellStyle name="Comma 2 2 25 4 2 2" xfId="29692" xr:uid="{B4F27782-49FC-4CB4-A384-C2D941D94AB3}"/>
    <cellStyle name="Comma 2 2 25 4 3" xfId="22230" xr:uid="{B4F27782-49FC-4CB4-A384-C2D941D94AB3}"/>
    <cellStyle name="Comma 2 2 25 5" xfId="2490" xr:uid="{00000000-0005-0000-0000-000047000000}"/>
    <cellStyle name="Comma 2 2 25 5 2" xfId="9952" xr:uid="{00000000-0005-0000-0000-000047000000}"/>
    <cellStyle name="Comma 2 2 25 5 2 2" xfId="25930" xr:uid="{00000000-0005-0000-0000-000047000000}"/>
    <cellStyle name="Comma 2 2 25 5 3" xfId="18468" xr:uid="{00000000-0005-0000-0000-000047000000}"/>
    <cellStyle name="Comma 2 2 25 6" xfId="8212" xr:uid="{00000000-0005-0000-0000-000047000000}"/>
    <cellStyle name="Comma 2 2 25 6 2" xfId="24190" xr:uid="{00000000-0005-0000-0000-000047000000}"/>
    <cellStyle name="Comma 2 2 25 7" xfId="16656" xr:uid="{00000000-0005-0000-0000-000047000000}"/>
    <cellStyle name="Comma 2 2 26" xfId="686" xr:uid="{00000000-0005-0000-0000-000048000000}"/>
    <cellStyle name="Comma 2 2 26 2" xfId="3745" xr:uid="{539CC911-E5F0-407C-A26E-B64332B8B7A4}"/>
    <cellStyle name="Comma 2 2 26 2 2" xfId="11207" xr:uid="{539CC911-E5F0-407C-A26E-B64332B8B7A4}"/>
    <cellStyle name="Comma 2 2 26 2 2 2" xfId="27185" xr:uid="{539CC911-E5F0-407C-A26E-B64332B8B7A4}"/>
    <cellStyle name="Comma 2 2 26 2 3" xfId="19723" xr:uid="{539CC911-E5F0-407C-A26E-B64332B8B7A4}"/>
    <cellStyle name="Comma 2 2 26 3" xfId="4992" xr:uid="{0BD3DECD-47E8-4783-AD08-DF4D068D806D}"/>
    <cellStyle name="Comma 2 2 26 3 2" xfId="12454" xr:uid="{0BD3DECD-47E8-4783-AD08-DF4D068D806D}"/>
    <cellStyle name="Comma 2 2 26 3 2 2" xfId="28432" xr:uid="{0BD3DECD-47E8-4783-AD08-DF4D068D806D}"/>
    <cellStyle name="Comma 2 2 26 3 3" xfId="20970" xr:uid="{0BD3DECD-47E8-4783-AD08-DF4D068D806D}"/>
    <cellStyle name="Comma 2 2 26 4" xfId="6260" xr:uid="{AA39501C-4BA3-4C51-A4C3-22400621CF85}"/>
    <cellStyle name="Comma 2 2 26 4 2" xfId="13722" xr:uid="{AA39501C-4BA3-4C51-A4C3-22400621CF85}"/>
    <cellStyle name="Comma 2 2 26 4 2 2" xfId="29700" xr:uid="{AA39501C-4BA3-4C51-A4C3-22400621CF85}"/>
    <cellStyle name="Comma 2 2 26 4 3" xfId="22238" xr:uid="{AA39501C-4BA3-4C51-A4C3-22400621CF85}"/>
    <cellStyle name="Comma 2 2 26 5" xfId="2498" xr:uid="{00000000-0005-0000-0000-000048000000}"/>
    <cellStyle name="Comma 2 2 26 5 2" xfId="9960" xr:uid="{00000000-0005-0000-0000-000048000000}"/>
    <cellStyle name="Comma 2 2 26 5 2 2" xfId="25938" xr:uid="{00000000-0005-0000-0000-000048000000}"/>
    <cellStyle name="Comma 2 2 26 5 3" xfId="18476" xr:uid="{00000000-0005-0000-0000-000048000000}"/>
    <cellStyle name="Comma 2 2 26 6" xfId="8220" xr:uid="{00000000-0005-0000-0000-000048000000}"/>
    <cellStyle name="Comma 2 2 26 6 2" xfId="24198" xr:uid="{00000000-0005-0000-0000-000048000000}"/>
    <cellStyle name="Comma 2 2 26 7" xfId="16664" xr:uid="{00000000-0005-0000-0000-000048000000}"/>
    <cellStyle name="Comma 2 2 27" xfId="694" xr:uid="{00000000-0005-0000-0000-000049000000}"/>
    <cellStyle name="Comma 2 2 27 2" xfId="3753" xr:uid="{8C822237-778C-4630-8DD1-9C7C13A22FB2}"/>
    <cellStyle name="Comma 2 2 27 2 2" xfId="11215" xr:uid="{8C822237-778C-4630-8DD1-9C7C13A22FB2}"/>
    <cellStyle name="Comma 2 2 27 2 2 2" xfId="27193" xr:uid="{8C822237-778C-4630-8DD1-9C7C13A22FB2}"/>
    <cellStyle name="Comma 2 2 27 2 3" xfId="19731" xr:uid="{8C822237-778C-4630-8DD1-9C7C13A22FB2}"/>
    <cellStyle name="Comma 2 2 27 3" xfId="5000" xr:uid="{2D2C83C1-59F2-4B9E-A082-1DEC78EFA265}"/>
    <cellStyle name="Comma 2 2 27 3 2" xfId="12462" xr:uid="{2D2C83C1-59F2-4B9E-A082-1DEC78EFA265}"/>
    <cellStyle name="Comma 2 2 27 3 2 2" xfId="28440" xr:uid="{2D2C83C1-59F2-4B9E-A082-1DEC78EFA265}"/>
    <cellStyle name="Comma 2 2 27 3 3" xfId="20978" xr:uid="{2D2C83C1-59F2-4B9E-A082-1DEC78EFA265}"/>
    <cellStyle name="Comma 2 2 27 4" xfId="6268" xr:uid="{BD74C45A-50D7-4C67-8A99-37F1871CFE62}"/>
    <cellStyle name="Comma 2 2 27 4 2" xfId="13730" xr:uid="{BD74C45A-50D7-4C67-8A99-37F1871CFE62}"/>
    <cellStyle name="Comma 2 2 27 4 2 2" xfId="29708" xr:uid="{BD74C45A-50D7-4C67-8A99-37F1871CFE62}"/>
    <cellStyle name="Comma 2 2 27 4 3" xfId="22246" xr:uid="{BD74C45A-50D7-4C67-8A99-37F1871CFE62}"/>
    <cellStyle name="Comma 2 2 27 5" xfId="2506" xr:uid="{00000000-0005-0000-0000-000049000000}"/>
    <cellStyle name="Comma 2 2 27 5 2" xfId="9968" xr:uid="{00000000-0005-0000-0000-000049000000}"/>
    <cellStyle name="Comma 2 2 27 5 2 2" xfId="25946" xr:uid="{00000000-0005-0000-0000-000049000000}"/>
    <cellStyle name="Comma 2 2 27 5 3" xfId="18484" xr:uid="{00000000-0005-0000-0000-000049000000}"/>
    <cellStyle name="Comma 2 2 27 6" xfId="8228" xr:uid="{00000000-0005-0000-0000-000049000000}"/>
    <cellStyle name="Comma 2 2 27 6 2" xfId="24206" xr:uid="{00000000-0005-0000-0000-000049000000}"/>
    <cellStyle name="Comma 2 2 27 7" xfId="16672" xr:uid="{00000000-0005-0000-0000-000049000000}"/>
    <cellStyle name="Comma 2 2 28" xfId="703" xr:uid="{00000000-0005-0000-0000-00004A000000}"/>
    <cellStyle name="Comma 2 2 28 2" xfId="3762" xr:uid="{E97C321E-FC38-4CB2-AD9A-B4963C6AD031}"/>
    <cellStyle name="Comma 2 2 28 2 2" xfId="11224" xr:uid="{E97C321E-FC38-4CB2-AD9A-B4963C6AD031}"/>
    <cellStyle name="Comma 2 2 28 2 2 2" xfId="27202" xr:uid="{E97C321E-FC38-4CB2-AD9A-B4963C6AD031}"/>
    <cellStyle name="Comma 2 2 28 2 3" xfId="19740" xr:uid="{E97C321E-FC38-4CB2-AD9A-B4963C6AD031}"/>
    <cellStyle name="Comma 2 2 28 3" xfId="5009" xr:uid="{2C5B225A-D072-4BD4-A3F9-1AEE708C6B01}"/>
    <cellStyle name="Comma 2 2 28 3 2" xfId="12471" xr:uid="{2C5B225A-D072-4BD4-A3F9-1AEE708C6B01}"/>
    <cellStyle name="Comma 2 2 28 3 2 2" xfId="28449" xr:uid="{2C5B225A-D072-4BD4-A3F9-1AEE708C6B01}"/>
    <cellStyle name="Comma 2 2 28 3 3" xfId="20987" xr:uid="{2C5B225A-D072-4BD4-A3F9-1AEE708C6B01}"/>
    <cellStyle name="Comma 2 2 28 4" xfId="6277" xr:uid="{F607309D-67F9-4869-BA5E-6311E82B86EC}"/>
    <cellStyle name="Comma 2 2 28 4 2" xfId="13739" xr:uid="{F607309D-67F9-4869-BA5E-6311E82B86EC}"/>
    <cellStyle name="Comma 2 2 28 4 2 2" xfId="29717" xr:uid="{F607309D-67F9-4869-BA5E-6311E82B86EC}"/>
    <cellStyle name="Comma 2 2 28 4 3" xfId="22255" xr:uid="{F607309D-67F9-4869-BA5E-6311E82B86EC}"/>
    <cellStyle name="Comma 2 2 28 5" xfId="2515" xr:uid="{00000000-0005-0000-0000-00004A000000}"/>
    <cellStyle name="Comma 2 2 28 5 2" xfId="9977" xr:uid="{00000000-0005-0000-0000-00004A000000}"/>
    <cellStyle name="Comma 2 2 28 5 2 2" xfId="25955" xr:uid="{00000000-0005-0000-0000-00004A000000}"/>
    <cellStyle name="Comma 2 2 28 5 3" xfId="18493" xr:uid="{00000000-0005-0000-0000-00004A000000}"/>
    <cellStyle name="Comma 2 2 28 6" xfId="8237" xr:uid="{00000000-0005-0000-0000-00004A000000}"/>
    <cellStyle name="Comma 2 2 28 6 2" xfId="24215" xr:uid="{00000000-0005-0000-0000-00004A000000}"/>
    <cellStyle name="Comma 2 2 28 7" xfId="16681" xr:uid="{00000000-0005-0000-0000-00004A000000}"/>
    <cellStyle name="Comma 2 2 29" xfId="712" xr:uid="{00000000-0005-0000-0000-00004B000000}"/>
    <cellStyle name="Comma 2 2 29 2" xfId="3771" xr:uid="{AE69B20B-33CC-4834-B56A-CA339E9F5425}"/>
    <cellStyle name="Comma 2 2 29 2 2" xfId="11233" xr:uid="{AE69B20B-33CC-4834-B56A-CA339E9F5425}"/>
    <cellStyle name="Comma 2 2 29 2 2 2" xfId="27211" xr:uid="{AE69B20B-33CC-4834-B56A-CA339E9F5425}"/>
    <cellStyle name="Comma 2 2 29 2 3" xfId="19749" xr:uid="{AE69B20B-33CC-4834-B56A-CA339E9F5425}"/>
    <cellStyle name="Comma 2 2 29 3" xfId="5018" xr:uid="{F296B075-C8AC-478F-A36D-62B859EAC192}"/>
    <cellStyle name="Comma 2 2 29 3 2" xfId="12480" xr:uid="{F296B075-C8AC-478F-A36D-62B859EAC192}"/>
    <cellStyle name="Comma 2 2 29 3 2 2" xfId="28458" xr:uid="{F296B075-C8AC-478F-A36D-62B859EAC192}"/>
    <cellStyle name="Comma 2 2 29 3 3" xfId="20996" xr:uid="{F296B075-C8AC-478F-A36D-62B859EAC192}"/>
    <cellStyle name="Comma 2 2 29 4" xfId="6286" xr:uid="{DF4446BF-A93C-49FF-A504-1D43575BD741}"/>
    <cellStyle name="Comma 2 2 29 4 2" xfId="13748" xr:uid="{DF4446BF-A93C-49FF-A504-1D43575BD741}"/>
    <cellStyle name="Comma 2 2 29 4 2 2" xfId="29726" xr:uid="{DF4446BF-A93C-49FF-A504-1D43575BD741}"/>
    <cellStyle name="Comma 2 2 29 4 3" xfId="22264" xr:uid="{DF4446BF-A93C-49FF-A504-1D43575BD741}"/>
    <cellStyle name="Comma 2 2 29 5" xfId="2524" xr:uid="{00000000-0005-0000-0000-00004B000000}"/>
    <cellStyle name="Comma 2 2 29 5 2" xfId="9986" xr:uid="{00000000-0005-0000-0000-00004B000000}"/>
    <cellStyle name="Comma 2 2 29 5 2 2" xfId="25964" xr:uid="{00000000-0005-0000-0000-00004B000000}"/>
    <cellStyle name="Comma 2 2 29 5 3" xfId="18502" xr:uid="{00000000-0005-0000-0000-00004B000000}"/>
    <cellStyle name="Comma 2 2 29 6" xfId="8246" xr:uid="{00000000-0005-0000-0000-00004B000000}"/>
    <cellStyle name="Comma 2 2 29 6 2" xfId="24224" xr:uid="{00000000-0005-0000-0000-00004B000000}"/>
    <cellStyle name="Comma 2 2 29 7" xfId="16690" xr:uid="{00000000-0005-0000-0000-00004B000000}"/>
    <cellStyle name="Comma 2 2 3" xfId="508" xr:uid="{00000000-0005-0000-0000-00004C000000}"/>
    <cellStyle name="Comma 2 2 3 10" xfId="1538" xr:uid="{EB7616CA-7FB8-4BF2-9CAC-793252A5EF58}"/>
    <cellStyle name="Comma 2 2 3 10 2" xfId="7076" xr:uid="{F9513287-90BD-426F-9487-7DC62454BDB8}"/>
    <cellStyle name="Comma 2 2 3 10 2 2" xfId="14538" xr:uid="{F9513287-90BD-426F-9487-7DC62454BDB8}"/>
    <cellStyle name="Comma 2 2 3 10 2 2 2" xfId="30516" xr:uid="{F9513287-90BD-426F-9487-7DC62454BDB8}"/>
    <cellStyle name="Comma 2 2 3 10 2 3" xfId="23054" xr:uid="{F9513287-90BD-426F-9487-7DC62454BDB8}"/>
    <cellStyle name="Comma 2 2 3 10 3" xfId="9027" xr:uid="{EB7616CA-7FB8-4BF2-9CAC-793252A5EF58}"/>
    <cellStyle name="Comma 2 2 3 10 3 2" xfId="25005" xr:uid="{EB7616CA-7FB8-4BF2-9CAC-793252A5EF58}"/>
    <cellStyle name="Comma 2 2 3 10 4" xfId="17516" xr:uid="{EB7616CA-7FB8-4BF2-9CAC-793252A5EF58}"/>
    <cellStyle name="Comma 2 2 3 11" xfId="1572" xr:uid="{EB7616CA-7FB8-4BF2-9CAC-793252A5EF58}"/>
    <cellStyle name="Comma 2 2 3 11 2" xfId="7110" xr:uid="{27DF99EF-F218-496F-9C46-276C9D9A4F06}"/>
    <cellStyle name="Comma 2 2 3 11 2 2" xfId="14572" xr:uid="{27DF99EF-F218-496F-9C46-276C9D9A4F06}"/>
    <cellStyle name="Comma 2 2 3 11 2 2 2" xfId="30550" xr:uid="{27DF99EF-F218-496F-9C46-276C9D9A4F06}"/>
    <cellStyle name="Comma 2 2 3 11 2 3" xfId="23088" xr:uid="{27DF99EF-F218-496F-9C46-276C9D9A4F06}"/>
    <cellStyle name="Comma 2 2 3 11 3" xfId="9061" xr:uid="{EB7616CA-7FB8-4BF2-9CAC-793252A5EF58}"/>
    <cellStyle name="Comma 2 2 3 11 3 2" xfId="25039" xr:uid="{EB7616CA-7FB8-4BF2-9CAC-793252A5EF58}"/>
    <cellStyle name="Comma 2 2 3 11 4" xfId="17550" xr:uid="{EB7616CA-7FB8-4BF2-9CAC-793252A5EF58}"/>
    <cellStyle name="Comma 2 2 3 12" xfId="1605" xr:uid="{EB7616CA-7FB8-4BF2-9CAC-793252A5EF58}"/>
    <cellStyle name="Comma 2 2 3 12 2" xfId="7143" xr:uid="{857DED38-3F9F-4989-BC3A-7D6B303B444D}"/>
    <cellStyle name="Comma 2 2 3 12 2 2" xfId="14605" xr:uid="{857DED38-3F9F-4989-BC3A-7D6B303B444D}"/>
    <cellStyle name="Comma 2 2 3 12 2 2 2" xfId="30583" xr:uid="{857DED38-3F9F-4989-BC3A-7D6B303B444D}"/>
    <cellStyle name="Comma 2 2 3 12 2 3" xfId="23121" xr:uid="{857DED38-3F9F-4989-BC3A-7D6B303B444D}"/>
    <cellStyle name="Comma 2 2 3 12 3" xfId="9094" xr:uid="{EB7616CA-7FB8-4BF2-9CAC-793252A5EF58}"/>
    <cellStyle name="Comma 2 2 3 12 3 2" xfId="25072" xr:uid="{EB7616CA-7FB8-4BF2-9CAC-793252A5EF58}"/>
    <cellStyle name="Comma 2 2 3 12 4" xfId="17583" xr:uid="{EB7616CA-7FB8-4BF2-9CAC-793252A5EF58}"/>
    <cellStyle name="Comma 2 2 3 13" xfId="1638" xr:uid="{EB7616CA-7FB8-4BF2-9CAC-793252A5EF58}"/>
    <cellStyle name="Comma 2 2 3 13 2" xfId="7182" xr:uid="{D6C34971-F60F-4593-A1AC-7544A843E378}"/>
    <cellStyle name="Comma 2 2 3 13 2 2" xfId="14644" xr:uid="{D6C34971-F60F-4593-A1AC-7544A843E378}"/>
    <cellStyle name="Comma 2 2 3 13 2 2 2" xfId="30622" xr:uid="{D6C34971-F60F-4593-A1AC-7544A843E378}"/>
    <cellStyle name="Comma 2 2 3 13 2 3" xfId="23160" xr:uid="{D6C34971-F60F-4593-A1AC-7544A843E378}"/>
    <cellStyle name="Comma 2 2 3 13 3" xfId="9127" xr:uid="{EB7616CA-7FB8-4BF2-9CAC-793252A5EF58}"/>
    <cellStyle name="Comma 2 2 3 13 3 2" xfId="25105" xr:uid="{EB7616CA-7FB8-4BF2-9CAC-793252A5EF58}"/>
    <cellStyle name="Comma 2 2 3 13 4" xfId="17616" xr:uid="{EB7616CA-7FB8-4BF2-9CAC-793252A5EF58}"/>
    <cellStyle name="Comma 2 2 3 14" xfId="1706" xr:uid="{EB7616CA-7FB8-4BF2-9CAC-793252A5EF58}"/>
    <cellStyle name="Comma 2 2 3 14 2" xfId="7238" xr:uid="{2EE74CC1-5297-4831-AE07-DBE3ED0CE759}"/>
    <cellStyle name="Comma 2 2 3 14 2 2" xfId="14700" xr:uid="{2EE74CC1-5297-4831-AE07-DBE3ED0CE759}"/>
    <cellStyle name="Comma 2 2 3 14 2 2 2" xfId="30678" xr:uid="{2EE74CC1-5297-4831-AE07-DBE3ED0CE759}"/>
    <cellStyle name="Comma 2 2 3 14 2 3" xfId="23216" xr:uid="{2EE74CC1-5297-4831-AE07-DBE3ED0CE759}"/>
    <cellStyle name="Comma 2 2 3 14 3" xfId="9168" xr:uid="{EB7616CA-7FB8-4BF2-9CAC-793252A5EF58}"/>
    <cellStyle name="Comma 2 2 3 14 3 2" xfId="25146" xr:uid="{EB7616CA-7FB8-4BF2-9CAC-793252A5EF58}"/>
    <cellStyle name="Comma 2 2 3 14 4" xfId="17684" xr:uid="{EB7616CA-7FB8-4BF2-9CAC-793252A5EF58}"/>
    <cellStyle name="Comma 2 2 3 15" xfId="2320" xr:uid="{00000000-0005-0000-0000-00004C000000}"/>
    <cellStyle name="Comma 2 2 3 15 2" xfId="9782" xr:uid="{00000000-0005-0000-0000-00004C000000}"/>
    <cellStyle name="Comma 2 2 3 15 2 2" xfId="25760" xr:uid="{00000000-0005-0000-0000-00004C000000}"/>
    <cellStyle name="Comma 2 2 3 15 3" xfId="18298" xr:uid="{00000000-0005-0000-0000-00004C000000}"/>
    <cellStyle name="Comma 2 2 3 16" xfId="7340" xr:uid="{EB7616CA-7FB8-4BF2-9CAC-793252A5EF58}"/>
    <cellStyle name="Comma 2 2 3 16 2" xfId="14802" xr:uid="{EB7616CA-7FB8-4BF2-9CAC-793252A5EF58}"/>
    <cellStyle name="Comma 2 2 3 16 2 2" xfId="30780" xr:uid="{EB7616CA-7FB8-4BF2-9CAC-793252A5EF58}"/>
    <cellStyle name="Comma 2 2 3 16 3" xfId="23318" xr:uid="{EB7616CA-7FB8-4BF2-9CAC-793252A5EF58}"/>
    <cellStyle name="Comma 2 2 3 17" xfId="7481" xr:uid="{EB7616CA-7FB8-4BF2-9CAC-793252A5EF58}"/>
    <cellStyle name="Comma 2 2 3 17 2" xfId="23459" xr:uid="{EB7616CA-7FB8-4BF2-9CAC-793252A5EF58}"/>
    <cellStyle name="Comma 2 2 3 18" xfId="14943" xr:uid="{EB7616CA-7FB8-4BF2-9CAC-793252A5EF58}"/>
    <cellStyle name="Comma 2 2 3 18 2" xfId="30921" xr:uid="{EB7616CA-7FB8-4BF2-9CAC-793252A5EF58}"/>
    <cellStyle name="Comma 2 2 3 19" xfId="15074" xr:uid="{EB7616CA-7FB8-4BF2-9CAC-793252A5EF58}"/>
    <cellStyle name="Comma 2 2 3 19 2" xfId="31052" xr:uid="{EB7616CA-7FB8-4BF2-9CAC-793252A5EF58}"/>
    <cellStyle name="Comma 2 2 3 2" xfId="1274" xr:uid="{EB7616CA-7FB8-4BF2-9CAC-793252A5EF58}"/>
    <cellStyle name="Comma 2 2 3 2 10" xfId="15371" xr:uid="{E363E740-C644-44A2-9C20-D7152AE2F445}"/>
    <cellStyle name="Comma 2 2 3 2 10 2" xfId="31349" xr:uid="{E363E740-C644-44A2-9C20-D7152AE2F445}"/>
    <cellStyle name="Comma 2 2 3 2 11" xfId="15503" xr:uid="{E363E740-C644-44A2-9C20-D7152AE2F445}"/>
    <cellStyle name="Comma 2 2 3 2 11 2" xfId="31481" xr:uid="{E363E740-C644-44A2-9C20-D7152AE2F445}"/>
    <cellStyle name="Comma 2 2 3 2 12" xfId="15642" xr:uid="{E363E740-C644-44A2-9C20-D7152AE2F445}"/>
    <cellStyle name="Comma 2 2 3 2 12 2" xfId="31619" xr:uid="{E363E740-C644-44A2-9C20-D7152AE2F445}"/>
    <cellStyle name="Comma 2 2 3 2 13" xfId="15774" xr:uid="{E363E740-C644-44A2-9C20-D7152AE2F445}"/>
    <cellStyle name="Comma 2 2 3 2 13 2" xfId="31751" xr:uid="{E363E740-C644-44A2-9C20-D7152AE2F445}"/>
    <cellStyle name="Comma 2 2 3 2 14" xfId="15905" xr:uid="{E363E740-C644-44A2-9C20-D7152AE2F445}"/>
    <cellStyle name="Comma 2 2 3 2 14 2" xfId="31882" xr:uid="{E363E740-C644-44A2-9C20-D7152AE2F445}"/>
    <cellStyle name="Comma 2 2 3 2 15" xfId="17252" xr:uid="{EB7616CA-7FB8-4BF2-9CAC-793252A5EF58}"/>
    <cellStyle name="Comma 2 2 3 2 16" xfId="32013" xr:uid="{E363E740-C644-44A2-9C20-D7152AE2F445}"/>
    <cellStyle name="Comma 2 2 3 2 17" xfId="32145" xr:uid="{E363E740-C644-44A2-9C20-D7152AE2F445}"/>
    <cellStyle name="Comma 2 2 3 2 18" xfId="32276" xr:uid="{E363E740-C644-44A2-9C20-D7152AE2F445}"/>
    <cellStyle name="Comma 2 2 3 2 19" xfId="32408" xr:uid="{E363E740-C644-44A2-9C20-D7152AE2F445}"/>
    <cellStyle name="Comma 2 2 3 2 2" xfId="1671" xr:uid="{E363E740-C644-44A2-9C20-D7152AE2F445}"/>
    <cellStyle name="Comma 2 2 3 2 2 10" xfId="15569" xr:uid="{F47BE31A-900F-4A09-81F0-C61A1E3DD986}"/>
    <cellStyle name="Comma 2 2 3 2 2 10 2" xfId="31547" xr:uid="{F47BE31A-900F-4A09-81F0-C61A1E3DD986}"/>
    <cellStyle name="Comma 2 2 3 2 2 11" xfId="15708" xr:uid="{F47BE31A-900F-4A09-81F0-C61A1E3DD986}"/>
    <cellStyle name="Comma 2 2 3 2 2 11 2" xfId="31685" xr:uid="{F47BE31A-900F-4A09-81F0-C61A1E3DD986}"/>
    <cellStyle name="Comma 2 2 3 2 2 12" xfId="15840" xr:uid="{F47BE31A-900F-4A09-81F0-C61A1E3DD986}"/>
    <cellStyle name="Comma 2 2 3 2 2 12 2" xfId="31817" xr:uid="{F47BE31A-900F-4A09-81F0-C61A1E3DD986}"/>
    <cellStyle name="Comma 2 2 3 2 2 13" xfId="15971" xr:uid="{F47BE31A-900F-4A09-81F0-C61A1E3DD986}"/>
    <cellStyle name="Comma 2 2 3 2 2 13 2" xfId="31948" xr:uid="{F47BE31A-900F-4A09-81F0-C61A1E3DD986}"/>
    <cellStyle name="Comma 2 2 3 2 2 14" xfId="17649" xr:uid="{E363E740-C644-44A2-9C20-D7152AE2F445}"/>
    <cellStyle name="Comma 2 2 3 2 2 15" xfId="32079" xr:uid="{F47BE31A-900F-4A09-81F0-C61A1E3DD986}"/>
    <cellStyle name="Comma 2 2 3 2 2 16" xfId="32211" xr:uid="{F47BE31A-900F-4A09-81F0-C61A1E3DD986}"/>
    <cellStyle name="Comma 2 2 3 2 2 17" xfId="32342" xr:uid="{F47BE31A-900F-4A09-81F0-C61A1E3DD986}"/>
    <cellStyle name="Comma 2 2 3 2 2 18" xfId="32474" xr:uid="{F47BE31A-900F-4A09-81F0-C61A1E3DD986}"/>
    <cellStyle name="Comma 2 2 3 2 2 19" xfId="32605" xr:uid="{F47BE31A-900F-4A09-81F0-C61A1E3DD986}"/>
    <cellStyle name="Comma 2 2 3 2 2 2" xfId="1805" xr:uid="{F47BE31A-900F-4A09-81F0-C61A1E3DD986}"/>
    <cellStyle name="Comma 2 2 3 2 2 2 2" xfId="7310" xr:uid="{C722C3D4-4C3C-4118-818C-11AD5CBEA434}"/>
    <cellStyle name="Comma 2 2 3 2 2 2 2 2" xfId="14772" xr:uid="{C722C3D4-4C3C-4118-818C-11AD5CBEA434}"/>
    <cellStyle name="Comma 2 2 3 2 2 2 2 2 2" xfId="30750" xr:uid="{C722C3D4-4C3C-4118-818C-11AD5CBEA434}"/>
    <cellStyle name="Comma 2 2 3 2 2 2 2 3" xfId="23288" xr:uid="{C722C3D4-4C3C-4118-818C-11AD5CBEA434}"/>
    <cellStyle name="Comma 2 2 3 2 2 2 3" xfId="9267" xr:uid="{F47BE31A-900F-4A09-81F0-C61A1E3DD986}"/>
    <cellStyle name="Comma 2 2 3 2 2 2 3 2" xfId="25245" xr:uid="{F47BE31A-900F-4A09-81F0-C61A1E3DD986}"/>
    <cellStyle name="Comma 2 2 3 2 2 2 4" xfId="17783" xr:uid="{F47BE31A-900F-4A09-81F0-C61A1E3DD986}"/>
    <cellStyle name="Comma 2 2 3 2 2 20" xfId="32737" xr:uid="{43E5F022-492A-4006-AA9F-CC27FA4A26BF}"/>
    <cellStyle name="Comma 2 2 3 2 2 21" xfId="32869" xr:uid="{00000000-0005-0000-0000-00000C000000}"/>
    <cellStyle name="Comma 2 2 3 2 2 22" xfId="33000" xr:uid="{F47BE31A-900F-4A09-81F0-C61A1E3DD986}"/>
    <cellStyle name="Comma 2 2 3 2 2 23" xfId="33131" xr:uid="{F47BE31A-900F-4A09-81F0-C61A1E3DD986}"/>
    <cellStyle name="Comma 2 2 3 2 2 24" xfId="33263" xr:uid="{00000000-0005-0000-0000-00000C000000}"/>
    <cellStyle name="Comma 2 2 3 2 2 25" xfId="33395" xr:uid="{075E61CB-7EE4-4524-A622-1CD0E9468238}"/>
    <cellStyle name="Comma 2 2 3 2 2 3" xfId="6844" xr:uid="{F688CE6B-8CE0-4AAC-8641-E5B8B0A69B86}"/>
    <cellStyle name="Comma 2 2 3 2 2 3 2" xfId="14306" xr:uid="{F688CE6B-8CE0-4AAC-8641-E5B8B0A69B86}"/>
    <cellStyle name="Comma 2 2 3 2 2 3 2 2" xfId="30284" xr:uid="{F688CE6B-8CE0-4AAC-8641-E5B8B0A69B86}"/>
    <cellStyle name="Comma 2 2 3 2 2 3 3" xfId="22822" xr:uid="{F688CE6B-8CE0-4AAC-8641-E5B8B0A69B86}"/>
    <cellStyle name="Comma 2 2 3 2 2 4" xfId="7439" xr:uid="{F47BE31A-900F-4A09-81F0-C61A1E3DD986}"/>
    <cellStyle name="Comma 2 2 3 2 2 4 2" xfId="14901" xr:uid="{F47BE31A-900F-4A09-81F0-C61A1E3DD986}"/>
    <cellStyle name="Comma 2 2 3 2 2 4 2 2" xfId="30879" xr:uid="{F47BE31A-900F-4A09-81F0-C61A1E3DD986}"/>
    <cellStyle name="Comma 2 2 3 2 2 4 3" xfId="23417" xr:uid="{F47BE31A-900F-4A09-81F0-C61A1E3DD986}"/>
    <cellStyle name="Comma 2 2 3 2 2 5" xfId="7580" xr:uid="{F47BE31A-900F-4A09-81F0-C61A1E3DD986}"/>
    <cellStyle name="Comma 2 2 3 2 2 5 2" xfId="23558" xr:uid="{F47BE31A-900F-4A09-81F0-C61A1E3DD986}"/>
    <cellStyle name="Comma 2 2 3 2 2 6" xfId="15042" xr:uid="{F47BE31A-900F-4A09-81F0-C61A1E3DD986}"/>
    <cellStyle name="Comma 2 2 3 2 2 6 2" xfId="31020" xr:uid="{F47BE31A-900F-4A09-81F0-C61A1E3DD986}"/>
    <cellStyle name="Comma 2 2 3 2 2 7" xfId="15173" xr:uid="{F47BE31A-900F-4A09-81F0-C61A1E3DD986}"/>
    <cellStyle name="Comma 2 2 3 2 2 7 2" xfId="31151" xr:uid="{F47BE31A-900F-4A09-81F0-C61A1E3DD986}"/>
    <cellStyle name="Comma 2 2 3 2 2 8" xfId="15305" xr:uid="{F47BE31A-900F-4A09-81F0-C61A1E3DD986}"/>
    <cellStyle name="Comma 2 2 3 2 2 8 2" xfId="31283" xr:uid="{F47BE31A-900F-4A09-81F0-C61A1E3DD986}"/>
    <cellStyle name="Comma 2 2 3 2 2 9" xfId="15437" xr:uid="{F47BE31A-900F-4A09-81F0-C61A1E3DD986}"/>
    <cellStyle name="Comma 2 2 3 2 2 9 2" xfId="31415" xr:uid="{F47BE31A-900F-4A09-81F0-C61A1E3DD986}"/>
    <cellStyle name="Comma 2 2 3 2 20" xfId="32539" xr:uid="{E363E740-C644-44A2-9C20-D7152AE2F445}"/>
    <cellStyle name="Comma 2 2 3 2 21" xfId="32671" xr:uid="{5FFB9A88-0032-4CEF-AE5A-F02145ED2792}"/>
    <cellStyle name="Comma 2 2 3 2 22" xfId="32803" xr:uid="{00000000-0005-0000-0000-00000B000000}"/>
    <cellStyle name="Comma 2 2 3 2 23" xfId="32934" xr:uid="{E363E740-C644-44A2-9C20-D7152AE2F445}"/>
    <cellStyle name="Comma 2 2 3 2 24" xfId="33065" xr:uid="{E363E740-C644-44A2-9C20-D7152AE2F445}"/>
    <cellStyle name="Comma 2 2 3 2 25" xfId="33197" xr:uid="{00000000-0005-0000-0000-00000B000000}"/>
    <cellStyle name="Comma 2 2 3 2 26" xfId="33329" xr:uid="{3A5F86C8-F882-4270-A7B9-196D45F2DCF7}"/>
    <cellStyle name="Comma 2 2 3 2 3" xfId="1739" xr:uid="{E363E740-C644-44A2-9C20-D7152AE2F445}"/>
    <cellStyle name="Comma 2 2 3 2 3 2" xfId="7271" xr:uid="{15B29E61-4038-4A59-8CFB-A55114D0A4CD}"/>
    <cellStyle name="Comma 2 2 3 2 3 2 2" xfId="14733" xr:uid="{15B29E61-4038-4A59-8CFB-A55114D0A4CD}"/>
    <cellStyle name="Comma 2 2 3 2 3 2 2 2" xfId="30711" xr:uid="{15B29E61-4038-4A59-8CFB-A55114D0A4CD}"/>
    <cellStyle name="Comma 2 2 3 2 3 2 3" xfId="23249" xr:uid="{15B29E61-4038-4A59-8CFB-A55114D0A4CD}"/>
    <cellStyle name="Comma 2 2 3 2 3 3" xfId="9201" xr:uid="{E363E740-C644-44A2-9C20-D7152AE2F445}"/>
    <cellStyle name="Comma 2 2 3 2 3 3 2" xfId="25179" xr:uid="{E363E740-C644-44A2-9C20-D7152AE2F445}"/>
    <cellStyle name="Comma 2 2 3 2 3 4" xfId="17717" xr:uid="{E363E740-C644-44A2-9C20-D7152AE2F445}"/>
    <cellStyle name="Comma 2 2 3 2 4" xfId="3567" xr:uid="{74BA84A7-2A6E-43E1-9BBF-452A5E56A93E}"/>
    <cellStyle name="Comma 2 2 3 2 4 2" xfId="11029" xr:uid="{74BA84A7-2A6E-43E1-9BBF-452A5E56A93E}"/>
    <cellStyle name="Comma 2 2 3 2 4 2 2" xfId="27007" xr:uid="{74BA84A7-2A6E-43E1-9BBF-452A5E56A93E}"/>
    <cellStyle name="Comma 2 2 3 2 4 3" xfId="19545" xr:uid="{74BA84A7-2A6E-43E1-9BBF-452A5E56A93E}"/>
    <cellStyle name="Comma 2 2 3 2 5" xfId="7373" xr:uid="{E363E740-C644-44A2-9C20-D7152AE2F445}"/>
    <cellStyle name="Comma 2 2 3 2 5 2" xfId="14835" xr:uid="{E363E740-C644-44A2-9C20-D7152AE2F445}"/>
    <cellStyle name="Comma 2 2 3 2 5 2 2" xfId="30813" xr:uid="{E363E740-C644-44A2-9C20-D7152AE2F445}"/>
    <cellStyle name="Comma 2 2 3 2 5 3" xfId="23351" xr:uid="{E363E740-C644-44A2-9C20-D7152AE2F445}"/>
    <cellStyle name="Comma 2 2 3 2 6" xfId="7514" xr:uid="{E363E740-C644-44A2-9C20-D7152AE2F445}"/>
    <cellStyle name="Comma 2 2 3 2 6 2" xfId="23492" xr:uid="{E363E740-C644-44A2-9C20-D7152AE2F445}"/>
    <cellStyle name="Comma 2 2 3 2 7" xfId="14976" xr:uid="{E363E740-C644-44A2-9C20-D7152AE2F445}"/>
    <cellStyle name="Comma 2 2 3 2 7 2" xfId="30954" xr:uid="{E363E740-C644-44A2-9C20-D7152AE2F445}"/>
    <cellStyle name="Comma 2 2 3 2 8" xfId="15107" xr:uid="{E363E740-C644-44A2-9C20-D7152AE2F445}"/>
    <cellStyle name="Comma 2 2 3 2 8 2" xfId="31085" xr:uid="{E363E740-C644-44A2-9C20-D7152AE2F445}"/>
    <cellStyle name="Comma 2 2 3 2 9" xfId="15239" xr:uid="{E363E740-C644-44A2-9C20-D7152AE2F445}"/>
    <cellStyle name="Comma 2 2 3 2 9 2" xfId="31217" xr:uid="{E363E740-C644-44A2-9C20-D7152AE2F445}"/>
    <cellStyle name="Comma 2 2 3 20" xfId="15206" xr:uid="{EB7616CA-7FB8-4BF2-9CAC-793252A5EF58}"/>
    <cellStyle name="Comma 2 2 3 20 2" xfId="31184" xr:uid="{EB7616CA-7FB8-4BF2-9CAC-793252A5EF58}"/>
    <cellStyle name="Comma 2 2 3 21" xfId="15338" xr:uid="{EB7616CA-7FB8-4BF2-9CAC-793252A5EF58}"/>
    <cellStyle name="Comma 2 2 3 21 2" xfId="31316" xr:uid="{EB7616CA-7FB8-4BF2-9CAC-793252A5EF58}"/>
    <cellStyle name="Comma 2 2 3 22" xfId="15470" xr:uid="{EB7616CA-7FB8-4BF2-9CAC-793252A5EF58}"/>
    <cellStyle name="Comma 2 2 3 22 2" xfId="31448" xr:uid="{EB7616CA-7FB8-4BF2-9CAC-793252A5EF58}"/>
    <cellStyle name="Comma 2 2 3 23" xfId="15609" xr:uid="{EB7616CA-7FB8-4BF2-9CAC-793252A5EF58}"/>
    <cellStyle name="Comma 2 2 3 23 2" xfId="31586" xr:uid="{EB7616CA-7FB8-4BF2-9CAC-793252A5EF58}"/>
    <cellStyle name="Comma 2 2 3 24" xfId="15741" xr:uid="{EB7616CA-7FB8-4BF2-9CAC-793252A5EF58}"/>
    <cellStyle name="Comma 2 2 3 24 2" xfId="31718" xr:uid="{EB7616CA-7FB8-4BF2-9CAC-793252A5EF58}"/>
    <cellStyle name="Comma 2 2 3 25" xfId="15872" xr:uid="{EB7616CA-7FB8-4BF2-9CAC-793252A5EF58}"/>
    <cellStyle name="Comma 2 2 3 25 2" xfId="31849" xr:uid="{EB7616CA-7FB8-4BF2-9CAC-793252A5EF58}"/>
    <cellStyle name="Comma 2 2 3 26" xfId="16486" xr:uid="{00000000-0005-0000-0000-00004C000000}"/>
    <cellStyle name="Comma 2 2 3 27" xfId="31980" xr:uid="{EB7616CA-7FB8-4BF2-9CAC-793252A5EF58}"/>
    <cellStyle name="Comma 2 2 3 28" xfId="32112" xr:uid="{EB7616CA-7FB8-4BF2-9CAC-793252A5EF58}"/>
    <cellStyle name="Comma 2 2 3 29" xfId="32243" xr:uid="{EB7616CA-7FB8-4BF2-9CAC-793252A5EF58}"/>
    <cellStyle name="Comma 2 2 3 3" xfId="1307" xr:uid="{EB7616CA-7FB8-4BF2-9CAC-793252A5EF58}"/>
    <cellStyle name="Comma 2 2 3 3 10" xfId="15536" xr:uid="{A2E0B47E-D84B-4AC0-8AD7-DDB334998AEE}"/>
    <cellStyle name="Comma 2 2 3 3 10 2" xfId="31514" xr:uid="{A2E0B47E-D84B-4AC0-8AD7-DDB334998AEE}"/>
    <cellStyle name="Comma 2 2 3 3 11" xfId="15675" xr:uid="{A2E0B47E-D84B-4AC0-8AD7-DDB334998AEE}"/>
    <cellStyle name="Comma 2 2 3 3 11 2" xfId="31652" xr:uid="{A2E0B47E-D84B-4AC0-8AD7-DDB334998AEE}"/>
    <cellStyle name="Comma 2 2 3 3 12" xfId="15807" xr:uid="{A2E0B47E-D84B-4AC0-8AD7-DDB334998AEE}"/>
    <cellStyle name="Comma 2 2 3 3 12 2" xfId="31784" xr:uid="{A2E0B47E-D84B-4AC0-8AD7-DDB334998AEE}"/>
    <cellStyle name="Comma 2 2 3 3 13" xfId="15938" xr:uid="{A2E0B47E-D84B-4AC0-8AD7-DDB334998AEE}"/>
    <cellStyle name="Comma 2 2 3 3 13 2" xfId="31915" xr:uid="{A2E0B47E-D84B-4AC0-8AD7-DDB334998AEE}"/>
    <cellStyle name="Comma 2 2 3 3 14" xfId="17285" xr:uid="{EB7616CA-7FB8-4BF2-9CAC-793252A5EF58}"/>
    <cellStyle name="Comma 2 2 3 3 15" xfId="32046" xr:uid="{A2E0B47E-D84B-4AC0-8AD7-DDB334998AEE}"/>
    <cellStyle name="Comma 2 2 3 3 16" xfId="32178" xr:uid="{A2E0B47E-D84B-4AC0-8AD7-DDB334998AEE}"/>
    <cellStyle name="Comma 2 2 3 3 17" xfId="32309" xr:uid="{A2E0B47E-D84B-4AC0-8AD7-DDB334998AEE}"/>
    <cellStyle name="Comma 2 2 3 3 18" xfId="32441" xr:uid="{A2E0B47E-D84B-4AC0-8AD7-DDB334998AEE}"/>
    <cellStyle name="Comma 2 2 3 3 19" xfId="32572" xr:uid="{A2E0B47E-D84B-4AC0-8AD7-DDB334998AEE}"/>
    <cellStyle name="Comma 2 2 3 3 2" xfId="1772" xr:uid="{A2E0B47E-D84B-4AC0-8AD7-DDB334998AEE}"/>
    <cellStyle name="Comma 2 2 3 3 2 2" xfId="6877" xr:uid="{D5BF402B-CC8E-425A-B126-6F25216D1C99}"/>
    <cellStyle name="Comma 2 2 3 3 2 2 2" xfId="14339" xr:uid="{D5BF402B-CC8E-425A-B126-6F25216D1C99}"/>
    <cellStyle name="Comma 2 2 3 3 2 2 2 2" xfId="30317" xr:uid="{D5BF402B-CC8E-425A-B126-6F25216D1C99}"/>
    <cellStyle name="Comma 2 2 3 3 2 2 3" xfId="22855" xr:uid="{D5BF402B-CC8E-425A-B126-6F25216D1C99}"/>
    <cellStyle name="Comma 2 2 3 3 2 3" xfId="9234" xr:uid="{A2E0B47E-D84B-4AC0-8AD7-DDB334998AEE}"/>
    <cellStyle name="Comma 2 2 3 3 2 3 2" xfId="25212" xr:uid="{A2E0B47E-D84B-4AC0-8AD7-DDB334998AEE}"/>
    <cellStyle name="Comma 2 2 3 3 2 4" xfId="17750" xr:uid="{A2E0B47E-D84B-4AC0-8AD7-DDB334998AEE}"/>
    <cellStyle name="Comma 2 2 3 3 20" xfId="32704" xr:uid="{723113E2-619B-4402-81A0-37A418593B62}"/>
    <cellStyle name="Comma 2 2 3 3 21" xfId="32836" xr:uid="{00000000-0005-0000-0000-00000D000000}"/>
    <cellStyle name="Comma 2 2 3 3 22" xfId="32967" xr:uid="{A2E0B47E-D84B-4AC0-8AD7-DDB334998AEE}"/>
    <cellStyle name="Comma 2 2 3 3 23" xfId="33098" xr:uid="{A2E0B47E-D84B-4AC0-8AD7-DDB334998AEE}"/>
    <cellStyle name="Comma 2 2 3 3 24" xfId="33230" xr:uid="{00000000-0005-0000-0000-00000D000000}"/>
    <cellStyle name="Comma 2 2 3 3 25" xfId="33362" xr:uid="{560A9CFD-6CE6-4FCA-AC63-1D030BCA2E08}"/>
    <cellStyle name="Comma 2 2 3 3 3" xfId="4814" xr:uid="{27FDE78F-BC4B-4280-89BA-3CB2428B7311}"/>
    <cellStyle name="Comma 2 2 3 3 3 2" xfId="12276" xr:uid="{27FDE78F-BC4B-4280-89BA-3CB2428B7311}"/>
    <cellStyle name="Comma 2 2 3 3 3 2 2" xfId="28254" xr:uid="{27FDE78F-BC4B-4280-89BA-3CB2428B7311}"/>
    <cellStyle name="Comma 2 2 3 3 3 3" xfId="20792" xr:uid="{27FDE78F-BC4B-4280-89BA-3CB2428B7311}"/>
    <cellStyle name="Comma 2 2 3 3 4" xfId="7406" xr:uid="{A2E0B47E-D84B-4AC0-8AD7-DDB334998AEE}"/>
    <cellStyle name="Comma 2 2 3 3 4 2" xfId="14868" xr:uid="{A2E0B47E-D84B-4AC0-8AD7-DDB334998AEE}"/>
    <cellStyle name="Comma 2 2 3 3 4 2 2" xfId="30846" xr:uid="{A2E0B47E-D84B-4AC0-8AD7-DDB334998AEE}"/>
    <cellStyle name="Comma 2 2 3 3 4 3" xfId="23384" xr:uid="{A2E0B47E-D84B-4AC0-8AD7-DDB334998AEE}"/>
    <cellStyle name="Comma 2 2 3 3 5" xfId="7547" xr:uid="{A2E0B47E-D84B-4AC0-8AD7-DDB334998AEE}"/>
    <cellStyle name="Comma 2 2 3 3 5 2" xfId="23525" xr:uid="{A2E0B47E-D84B-4AC0-8AD7-DDB334998AEE}"/>
    <cellStyle name="Comma 2 2 3 3 6" xfId="15009" xr:uid="{A2E0B47E-D84B-4AC0-8AD7-DDB334998AEE}"/>
    <cellStyle name="Comma 2 2 3 3 6 2" xfId="30987" xr:uid="{A2E0B47E-D84B-4AC0-8AD7-DDB334998AEE}"/>
    <cellStyle name="Comma 2 2 3 3 7" xfId="15140" xr:uid="{A2E0B47E-D84B-4AC0-8AD7-DDB334998AEE}"/>
    <cellStyle name="Comma 2 2 3 3 7 2" xfId="31118" xr:uid="{A2E0B47E-D84B-4AC0-8AD7-DDB334998AEE}"/>
    <cellStyle name="Comma 2 2 3 3 8" xfId="15272" xr:uid="{A2E0B47E-D84B-4AC0-8AD7-DDB334998AEE}"/>
    <cellStyle name="Comma 2 2 3 3 8 2" xfId="31250" xr:uid="{A2E0B47E-D84B-4AC0-8AD7-DDB334998AEE}"/>
    <cellStyle name="Comma 2 2 3 3 9" xfId="15404" xr:uid="{A2E0B47E-D84B-4AC0-8AD7-DDB334998AEE}"/>
    <cellStyle name="Comma 2 2 3 3 9 2" xfId="31382" xr:uid="{A2E0B47E-D84B-4AC0-8AD7-DDB334998AEE}"/>
    <cellStyle name="Comma 2 2 3 30" xfId="32375" xr:uid="{EB7616CA-7FB8-4BF2-9CAC-793252A5EF58}"/>
    <cellStyle name="Comma 2 2 3 31" xfId="32506" xr:uid="{EB7616CA-7FB8-4BF2-9CAC-793252A5EF58}"/>
    <cellStyle name="Comma 2 2 3 32" xfId="32638" xr:uid="{7418DE3E-96AE-4668-8914-167234FE9FC9}"/>
    <cellStyle name="Comma 2 2 3 33" xfId="32770" xr:uid="{00000000-0005-0000-0000-00000A000000}"/>
    <cellStyle name="Comma 2 2 3 34" xfId="32901" xr:uid="{EB7616CA-7FB8-4BF2-9CAC-793252A5EF58}"/>
    <cellStyle name="Comma 2 2 3 35" xfId="33032" xr:uid="{EB7616CA-7FB8-4BF2-9CAC-793252A5EF58}"/>
    <cellStyle name="Comma 2 2 3 36" xfId="33164" xr:uid="{00000000-0005-0000-0000-00000A000000}"/>
    <cellStyle name="Comma 2 2 3 37" xfId="33296" xr:uid="{D2331FE1-04D0-4D82-859D-DEAF9AE5760D}"/>
    <cellStyle name="Comma 2 2 3 4" xfId="1340" xr:uid="{EB7616CA-7FB8-4BF2-9CAC-793252A5EF58}"/>
    <cellStyle name="Comma 2 2 3 4 2" xfId="5586" xr:uid="{203B4605-3F9E-45C6-B0B2-F522947D210B}"/>
    <cellStyle name="Comma 2 2 3 4 2 2" xfId="13048" xr:uid="{203B4605-3F9E-45C6-B0B2-F522947D210B}"/>
    <cellStyle name="Comma 2 2 3 4 2 2 2" xfId="29026" xr:uid="{203B4605-3F9E-45C6-B0B2-F522947D210B}"/>
    <cellStyle name="Comma 2 2 3 4 2 3" xfId="21564" xr:uid="{203B4605-3F9E-45C6-B0B2-F522947D210B}"/>
    <cellStyle name="Comma 2 2 3 4 3" xfId="8829" xr:uid="{EB7616CA-7FB8-4BF2-9CAC-793252A5EF58}"/>
    <cellStyle name="Comma 2 2 3 4 3 2" xfId="24807" xr:uid="{EB7616CA-7FB8-4BF2-9CAC-793252A5EF58}"/>
    <cellStyle name="Comma 2 2 3 4 4" xfId="17318" xr:uid="{EB7616CA-7FB8-4BF2-9CAC-793252A5EF58}"/>
    <cellStyle name="Comma 2 2 3 5" xfId="1373" xr:uid="{EB7616CA-7FB8-4BF2-9CAC-793252A5EF58}"/>
    <cellStyle name="Comma 2 2 3 5 2" xfId="6913" xr:uid="{B260CD61-6ED4-415F-9449-BEE92CDE3705}"/>
    <cellStyle name="Comma 2 2 3 5 2 2" xfId="14375" xr:uid="{B260CD61-6ED4-415F-9449-BEE92CDE3705}"/>
    <cellStyle name="Comma 2 2 3 5 2 2 2" xfId="30353" xr:uid="{B260CD61-6ED4-415F-9449-BEE92CDE3705}"/>
    <cellStyle name="Comma 2 2 3 5 2 3" xfId="22891" xr:uid="{B260CD61-6ED4-415F-9449-BEE92CDE3705}"/>
    <cellStyle name="Comma 2 2 3 5 3" xfId="8862" xr:uid="{EB7616CA-7FB8-4BF2-9CAC-793252A5EF58}"/>
    <cellStyle name="Comma 2 2 3 5 3 2" xfId="24840" xr:uid="{EB7616CA-7FB8-4BF2-9CAC-793252A5EF58}"/>
    <cellStyle name="Comma 2 2 3 5 4" xfId="17351" xr:uid="{EB7616CA-7FB8-4BF2-9CAC-793252A5EF58}"/>
    <cellStyle name="Comma 2 2 3 6" xfId="1406" xr:uid="{EB7616CA-7FB8-4BF2-9CAC-793252A5EF58}"/>
    <cellStyle name="Comma 2 2 3 6 2" xfId="6946" xr:uid="{CDEC9DAB-2D73-4C83-AD6F-6D1CCD65B690}"/>
    <cellStyle name="Comma 2 2 3 6 2 2" xfId="14408" xr:uid="{CDEC9DAB-2D73-4C83-AD6F-6D1CCD65B690}"/>
    <cellStyle name="Comma 2 2 3 6 2 2 2" xfId="30386" xr:uid="{CDEC9DAB-2D73-4C83-AD6F-6D1CCD65B690}"/>
    <cellStyle name="Comma 2 2 3 6 2 3" xfId="22924" xr:uid="{CDEC9DAB-2D73-4C83-AD6F-6D1CCD65B690}"/>
    <cellStyle name="Comma 2 2 3 6 3" xfId="8895" xr:uid="{EB7616CA-7FB8-4BF2-9CAC-793252A5EF58}"/>
    <cellStyle name="Comma 2 2 3 6 3 2" xfId="24873" xr:uid="{EB7616CA-7FB8-4BF2-9CAC-793252A5EF58}"/>
    <cellStyle name="Comma 2 2 3 6 4" xfId="17384" xr:uid="{EB7616CA-7FB8-4BF2-9CAC-793252A5EF58}"/>
    <cellStyle name="Comma 2 2 3 7" xfId="1439" xr:uid="{EB7616CA-7FB8-4BF2-9CAC-793252A5EF58}"/>
    <cellStyle name="Comma 2 2 3 7 2" xfId="6977" xr:uid="{9FBF7294-CD10-425E-9FE7-6DAA261699FE}"/>
    <cellStyle name="Comma 2 2 3 7 2 2" xfId="14439" xr:uid="{9FBF7294-CD10-425E-9FE7-6DAA261699FE}"/>
    <cellStyle name="Comma 2 2 3 7 2 2 2" xfId="30417" xr:uid="{9FBF7294-CD10-425E-9FE7-6DAA261699FE}"/>
    <cellStyle name="Comma 2 2 3 7 2 3" xfId="22955" xr:uid="{9FBF7294-CD10-425E-9FE7-6DAA261699FE}"/>
    <cellStyle name="Comma 2 2 3 7 3" xfId="8928" xr:uid="{EB7616CA-7FB8-4BF2-9CAC-793252A5EF58}"/>
    <cellStyle name="Comma 2 2 3 7 3 2" xfId="24906" xr:uid="{EB7616CA-7FB8-4BF2-9CAC-793252A5EF58}"/>
    <cellStyle name="Comma 2 2 3 7 4" xfId="17417" xr:uid="{EB7616CA-7FB8-4BF2-9CAC-793252A5EF58}"/>
    <cellStyle name="Comma 2 2 3 8" xfId="1472" xr:uid="{EB7616CA-7FB8-4BF2-9CAC-793252A5EF58}"/>
    <cellStyle name="Comma 2 2 3 8 2" xfId="7010" xr:uid="{B4B7164F-BD36-412E-A49D-CC8B8EDDEBE5}"/>
    <cellStyle name="Comma 2 2 3 8 2 2" xfId="14472" xr:uid="{B4B7164F-BD36-412E-A49D-CC8B8EDDEBE5}"/>
    <cellStyle name="Comma 2 2 3 8 2 2 2" xfId="30450" xr:uid="{B4B7164F-BD36-412E-A49D-CC8B8EDDEBE5}"/>
    <cellStyle name="Comma 2 2 3 8 2 3" xfId="22988" xr:uid="{B4B7164F-BD36-412E-A49D-CC8B8EDDEBE5}"/>
    <cellStyle name="Comma 2 2 3 8 3" xfId="8961" xr:uid="{EB7616CA-7FB8-4BF2-9CAC-793252A5EF58}"/>
    <cellStyle name="Comma 2 2 3 8 3 2" xfId="24939" xr:uid="{EB7616CA-7FB8-4BF2-9CAC-793252A5EF58}"/>
    <cellStyle name="Comma 2 2 3 8 4" xfId="17450" xr:uid="{EB7616CA-7FB8-4BF2-9CAC-793252A5EF58}"/>
    <cellStyle name="Comma 2 2 3 9" xfId="1505" xr:uid="{EB7616CA-7FB8-4BF2-9CAC-793252A5EF58}"/>
    <cellStyle name="Comma 2 2 3 9 2" xfId="7043" xr:uid="{9E645379-1827-4B51-9CBC-02333772EDD0}"/>
    <cellStyle name="Comma 2 2 3 9 2 2" xfId="14505" xr:uid="{9E645379-1827-4B51-9CBC-02333772EDD0}"/>
    <cellStyle name="Comma 2 2 3 9 2 2 2" xfId="30483" xr:uid="{9E645379-1827-4B51-9CBC-02333772EDD0}"/>
    <cellStyle name="Comma 2 2 3 9 2 3" xfId="23021" xr:uid="{9E645379-1827-4B51-9CBC-02333772EDD0}"/>
    <cellStyle name="Comma 2 2 3 9 3" xfId="8994" xr:uid="{EB7616CA-7FB8-4BF2-9CAC-793252A5EF58}"/>
    <cellStyle name="Comma 2 2 3 9 3 2" xfId="24972" xr:uid="{EB7616CA-7FB8-4BF2-9CAC-793252A5EF58}"/>
    <cellStyle name="Comma 2 2 3 9 4" xfId="17483" xr:uid="{EB7616CA-7FB8-4BF2-9CAC-793252A5EF58}"/>
    <cellStyle name="Comma 2 2 30" xfId="720" xr:uid="{00000000-0005-0000-0000-00004D000000}"/>
    <cellStyle name="Comma 2 2 30 2" xfId="3779" xr:uid="{1B0138CA-E899-48AF-8C94-200647D1B957}"/>
    <cellStyle name="Comma 2 2 30 2 2" xfId="11241" xr:uid="{1B0138CA-E899-48AF-8C94-200647D1B957}"/>
    <cellStyle name="Comma 2 2 30 2 2 2" xfId="27219" xr:uid="{1B0138CA-E899-48AF-8C94-200647D1B957}"/>
    <cellStyle name="Comma 2 2 30 2 3" xfId="19757" xr:uid="{1B0138CA-E899-48AF-8C94-200647D1B957}"/>
    <cellStyle name="Comma 2 2 30 3" xfId="5026" xr:uid="{6811BAE0-2F0B-4656-90C3-F93C69266881}"/>
    <cellStyle name="Comma 2 2 30 3 2" xfId="12488" xr:uid="{6811BAE0-2F0B-4656-90C3-F93C69266881}"/>
    <cellStyle name="Comma 2 2 30 3 2 2" xfId="28466" xr:uid="{6811BAE0-2F0B-4656-90C3-F93C69266881}"/>
    <cellStyle name="Comma 2 2 30 3 3" xfId="21004" xr:uid="{6811BAE0-2F0B-4656-90C3-F93C69266881}"/>
    <cellStyle name="Comma 2 2 30 4" xfId="6294" xr:uid="{E6534979-123A-40A4-BEFE-62C5BE6E2B7A}"/>
    <cellStyle name="Comma 2 2 30 4 2" xfId="13756" xr:uid="{E6534979-123A-40A4-BEFE-62C5BE6E2B7A}"/>
    <cellStyle name="Comma 2 2 30 4 2 2" xfId="29734" xr:uid="{E6534979-123A-40A4-BEFE-62C5BE6E2B7A}"/>
    <cellStyle name="Comma 2 2 30 4 3" xfId="22272" xr:uid="{E6534979-123A-40A4-BEFE-62C5BE6E2B7A}"/>
    <cellStyle name="Comma 2 2 30 5" xfId="2532" xr:uid="{00000000-0005-0000-0000-00004D000000}"/>
    <cellStyle name="Comma 2 2 30 5 2" xfId="9994" xr:uid="{00000000-0005-0000-0000-00004D000000}"/>
    <cellStyle name="Comma 2 2 30 5 2 2" xfId="25972" xr:uid="{00000000-0005-0000-0000-00004D000000}"/>
    <cellStyle name="Comma 2 2 30 5 3" xfId="18510" xr:uid="{00000000-0005-0000-0000-00004D000000}"/>
    <cellStyle name="Comma 2 2 30 6" xfId="8254" xr:uid="{00000000-0005-0000-0000-00004D000000}"/>
    <cellStyle name="Comma 2 2 30 6 2" xfId="24232" xr:uid="{00000000-0005-0000-0000-00004D000000}"/>
    <cellStyle name="Comma 2 2 30 7" xfId="16698" xr:uid="{00000000-0005-0000-0000-00004D000000}"/>
    <cellStyle name="Comma 2 2 31" xfId="731" xr:uid="{00000000-0005-0000-0000-00004E000000}"/>
    <cellStyle name="Comma 2 2 31 2" xfId="3790" xr:uid="{59663A54-DFEA-48F0-B73E-B3DDEE606E72}"/>
    <cellStyle name="Comma 2 2 31 2 2" xfId="11252" xr:uid="{59663A54-DFEA-48F0-B73E-B3DDEE606E72}"/>
    <cellStyle name="Comma 2 2 31 2 2 2" xfId="27230" xr:uid="{59663A54-DFEA-48F0-B73E-B3DDEE606E72}"/>
    <cellStyle name="Comma 2 2 31 2 3" xfId="19768" xr:uid="{59663A54-DFEA-48F0-B73E-B3DDEE606E72}"/>
    <cellStyle name="Comma 2 2 31 3" xfId="5037" xr:uid="{BA8BEB24-0833-4CAC-BCDD-53D203B23000}"/>
    <cellStyle name="Comma 2 2 31 3 2" xfId="12499" xr:uid="{BA8BEB24-0833-4CAC-BCDD-53D203B23000}"/>
    <cellStyle name="Comma 2 2 31 3 2 2" xfId="28477" xr:uid="{BA8BEB24-0833-4CAC-BCDD-53D203B23000}"/>
    <cellStyle name="Comma 2 2 31 3 3" xfId="21015" xr:uid="{BA8BEB24-0833-4CAC-BCDD-53D203B23000}"/>
    <cellStyle name="Comma 2 2 31 4" xfId="6305" xr:uid="{47E39EDE-F85D-482A-8B5F-AD1BA69CBB2A}"/>
    <cellStyle name="Comma 2 2 31 4 2" xfId="13767" xr:uid="{47E39EDE-F85D-482A-8B5F-AD1BA69CBB2A}"/>
    <cellStyle name="Comma 2 2 31 4 2 2" xfId="29745" xr:uid="{47E39EDE-F85D-482A-8B5F-AD1BA69CBB2A}"/>
    <cellStyle name="Comma 2 2 31 4 3" xfId="22283" xr:uid="{47E39EDE-F85D-482A-8B5F-AD1BA69CBB2A}"/>
    <cellStyle name="Comma 2 2 31 5" xfId="2543" xr:uid="{00000000-0005-0000-0000-00004E000000}"/>
    <cellStyle name="Comma 2 2 31 5 2" xfId="10005" xr:uid="{00000000-0005-0000-0000-00004E000000}"/>
    <cellStyle name="Comma 2 2 31 5 2 2" xfId="25983" xr:uid="{00000000-0005-0000-0000-00004E000000}"/>
    <cellStyle name="Comma 2 2 31 5 3" xfId="18521" xr:uid="{00000000-0005-0000-0000-00004E000000}"/>
    <cellStyle name="Comma 2 2 31 6" xfId="8265" xr:uid="{00000000-0005-0000-0000-00004E000000}"/>
    <cellStyle name="Comma 2 2 31 6 2" xfId="24243" xr:uid="{00000000-0005-0000-0000-00004E000000}"/>
    <cellStyle name="Comma 2 2 31 7" xfId="16709" xr:uid="{00000000-0005-0000-0000-00004E000000}"/>
    <cellStyle name="Comma 2 2 32" xfId="739" xr:uid="{00000000-0005-0000-0000-00004F000000}"/>
    <cellStyle name="Comma 2 2 32 2" xfId="3798" xr:uid="{4AB98251-25BB-4C91-9319-12C24EEE0FC0}"/>
    <cellStyle name="Comma 2 2 32 2 2" xfId="11260" xr:uid="{4AB98251-25BB-4C91-9319-12C24EEE0FC0}"/>
    <cellStyle name="Comma 2 2 32 2 2 2" xfId="27238" xr:uid="{4AB98251-25BB-4C91-9319-12C24EEE0FC0}"/>
    <cellStyle name="Comma 2 2 32 2 3" xfId="19776" xr:uid="{4AB98251-25BB-4C91-9319-12C24EEE0FC0}"/>
    <cellStyle name="Comma 2 2 32 3" xfId="5045" xr:uid="{8433B4B0-2C17-4BBB-ADFD-88BDDE64DDE8}"/>
    <cellStyle name="Comma 2 2 32 3 2" xfId="12507" xr:uid="{8433B4B0-2C17-4BBB-ADFD-88BDDE64DDE8}"/>
    <cellStyle name="Comma 2 2 32 3 2 2" xfId="28485" xr:uid="{8433B4B0-2C17-4BBB-ADFD-88BDDE64DDE8}"/>
    <cellStyle name="Comma 2 2 32 3 3" xfId="21023" xr:uid="{8433B4B0-2C17-4BBB-ADFD-88BDDE64DDE8}"/>
    <cellStyle name="Comma 2 2 32 4" xfId="6313" xr:uid="{D5EF93A9-78B9-4E21-9731-A62E28818954}"/>
    <cellStyle name="Comma 2 2 32 4 2" xfId="13775" xr:uid="{D5EF93A9-78B9-4E21-9731-A62E28818954}"/>
    <cellStyle name="Comma 2 2 32 4 2 2" xfId="29753" xr:uid="{D5EF93A9-78B9-4E21-9731-A62E28818954}"/>
    <cellStyle name="Comma 2 2 32 4 3" xfId="22291" xr:uid="{D5EF93A9-78B9-4E21-9731-A62E28818954}"/>
    <cellStyle name="Comma 2 2 32 5" xfId="2551" xr:uid="{00000000-0005-0000-0000-00004F000000}"/>
    <cellStyle name="Comma 2 2 32 5 2" xfId="10013" xr:uid="{00000000-0005-0000-0000-00004F000000}"/>
    <cellStyle name="Comma 2 2 32 5 2 2" xfId="25991" xr:uid="{00000000-0005-0000-0000-00004F000000}"/>
    <cellStyle name="Comma 2 2 32 5 3" xfId="18529" xr:uid="{00000000-0005-0000-0000-00004F000000}"/>
    <cellStyle name="Comma 2 2 32 6" xfId="8273" xr:uid="{00000000-0005-0000-0000-00004F000000}"/>
    <cellStyle name="Comma 2 2 32 6 2" xfId="24251" xr:uid="{00000000-0005-0000-0000-00004F000000}"/>
    <cellStyle name="Comma 2 2 32 7" xfId="16717" xr:uid="{00000000-0005-0000-0000-00004F000000}"/>
    <cellStyle name="Comma 2 2 33" xfId="747" xr:uid="{00000000-0005-0000-0000-000050000000}"/>
    <cellStyle name="Comma 2 2 33 2" xfId="3806" xr:uid="{8A88AB17-B544-4851-91DF-D7E80F77BFAE}"/>
    <cellStyle name="Comma 2 2 33 2 2" xfId="11268" xr:uid="{8A88AB17-B544-4851-91DF-D7E80F77BFAE}"/>
    <cellStyle name="Comma 2 2 33 2 2 2" xfId="27246" xr:uid="{8A88AB17-B544-4851-91DF-D7E80F77BFAE}"/>
    <cellStyle name="Comma 2 2 33 2 3" xfId="19784" xr:uid="{8A88AB17-B544-4851-91DF-D7E80F77BFAE}"/>
    <cellStyle name="Comma 2 2 33 3" xfId="5053" xr:uid="{C9728900-21C1-4ACE-88E8-FB006F76F8A6}"/>
    <cellStyle name="Comma 2 2 33 3 2" xfId="12515" xr:uid="{C9728900-21C1-4ACE-88E8-FB006F76F8A6}"/>
    <cellStyle name="Comma 2 2 33 3 2 2" xfId="28493" xr:uid="{C9728900-21C1-4ACE-88E8-FB006F76F8A6}"/>
    <cellStyle name="Comma 2 2 33 3 3" xfId="21031" xr:uid="{C9728900-21C1-4ACE-88E8-FB006F76F8A6}"/>
    <cellStyle name="Comma 2 2 33 4" xfId="6321" xr:uid="{88688B72-22C6-47DA-B240-33C79639F6E3}"/>
    <cellStyle name="Comma 2 2 33 4 2" xfId="13783" xr:uid="{88688B72-22C6-47DA-B240-33C79639F6E3}"/>
    <cellStyle name="Comma 2 2 33 4 2 2" xfId="29761" xr:uid="{88688B72-22C6-47DA-B240-33C79639F6E3}"/>
    <cellStyle name="Comma 2 2 33 4 3" xfId="22299" xr:uid="{88688B72-22C6-47DA-B240-33C79639F6E3}"/>
    <cellStyle name="Comma 2 2 33 5" xfId="2559" xr:uid="{00000000-0005-0000-0000-000050000000}"/>
    <cellStyle name="Comma 2 2 33 5 2" xfId="10021" xr:uid="{00000000-0005-0000-0000-000050000000}"/>
    <cellStyle name="Comma 2 2 33 5 2 2" xfId="25999" xr:uid="{00000000-0005-0000-0000-000050000000}"/>
    <cellStyle name="Comma 2 2 33 5 3" xfId="18537" xr:uid="{00000000-0005-0000-0000-000050000000}"/>
    <cellStyle name="Comma 2 2 33 6" xfId="8281" xr:uid="{00000000-0005-0000-0000-000050000000}"/>
    <cellStyle name="Comma 2 2 33 6 2" xfId="24259" xr:uid="{00000000-0005-0000-0000-000050000000}"/>
    <cellStyle name="Comma 2 2 33 7" xfId="16725" xr:uid="{00000000-0005-0000-0000-000050000000}"/>
    <cellStyle name="Comma 2 2 34" xfId="755" xr:uid="{00000000-0005-0000-0000-000051000000}"/>
    <cellStyle name="Comma 2 2 34 2" xfId="3814" xr:uid="{CC6FB028-322E-41CF-977F-EEC4C3985FA6}"/>
    <cellStyle name="Comma 2 2 34 2 2" xfId="11276" xr:uid="{CC6FB028-322E-41CF-977F-EEC4C3985FA6}"/>
    <cellStyle name="Comma 2 2 34 2 2 2" xfId="27254" xr:uid="{CC6FB028-322E-41CF-977F-EEC4C3985FA6}"/>
    <cellStyle name="Comma 2 2 34 2 3" xfId="19792" xr:uid="{CC6FB028-322E-41CF-977F-EEC4C3985FA6}"/>
    <cellStyle name="Comma 2 2 34 3" xfId="5061" xr:uid="{2BD69364-5C76-47C5-842D-7343DFBBE251}"/>
    <cellStyle name="Comma 2 2 34 3 2" xfId="12523" xr:uid="{2BD69364-5C76-47C5-842D-7343DFBBE251}"/>
    <cellStyle name="Comma 2 2 34 3 2 2" xfId="28501" xr:uid="{2BD69364-5C76-47C5-842D-7343DFBBE251}"/>
    <cellStyle name="Comma 2 2 34 3 3" xfId="21039" xr:uid="{2BD69364-5C76-47C5-842D-7343DFBBE251}"/>
    <cellStyle name="Comma 2 2 34 4" xfId="6329" xr:uid="{CCF83D6F-9B7B-4138-889D-6D2796A21350}"/>
    <cellStyle name="Comma 2 2 34 4 2" xfId="13791" xr:uid="{CCF83D6F-9B7B-4138-889D-6D2796A21350}"/>
    <cellStyle name="Comma 2 2 34 4 2 2" xfId="29769" xr:uid="{CCF83D6F-9B7B-4138-889D-6D2796A21350}"/>
    <cellStyle name="Comma 2 2 34 4 3" xfId="22307" xr:uid="{CCF83D6F-9B7B-4138-889D-6D2796A21350}"/>
    <cellStyle name="Comma 2 2 34 5" xfId="2567" xr:uid="{00000000-0005-0000-0000-000051000000}"/>
    <cellStyle name="Comma 2 2 34 5 2" xfId="10029" xr:uid="{00000000-0005-0000-0000-000051000000}"/>
    <cellStyle name="Comma 2 2 34 5 2 2" xfId="26007" xr:uid="{00000000-0005-0000-0000-000051000000}"/>
    <cellStyle name="Comma 2 2 34 5 3" xfId="18545" xr:uid="{00000000-0005-0000-0000-000051000000}"/>
    <cellStyle name="Comma 2 2 34 6" xfId="8289" xr:uid="{00000000-0005-0000-0000-000051000000}"/>
    <cellStyle name="Comma 2 2 34 6 2" xfId="24267" xr:uid="{00000000-0005-0000-0000-000051000000}"/>
    <cellStyle name="Comma 2 2 34 7" xfId="16733" xr:uid="{00000000-0005-0000-0000-000051000000}"/>
    <cellStyle name="Comma 2 2 35" xfId="758" xr:uid="{00000000-0005-0000-0000-000052000000}"/>
    <cellStyle name="Comma 2 2 35 2" xfId="3817" xr:uid="{700CCA33-62F9-4093-BCD3-8FA9A74573B1}"/>
    <cellStyle name="Comma 2 2 35 2 2" xfId="11279" xr:uid="{700CCA33-62F9-4093-BCD3-8FA9A74573B1}"/>
    <cellStyle name="Comma 2 2 35 2 2 2" xfId="27257" xr:uid="{700CCA33-62F9-4093-BCD3-8FA9A74573B1}"/>
    <cellStyle name="Comma 2 2 35 2 3" xfId="19795" xr:uid="{700CCA33-62F9-4093-BCD3-8FA9A74573B1}"/>
    <cellStyle name="Comma 2 2 35 3" xfId="5064" xr:uid="{AA9AC253-9333-4A26-B11B-A200DEE3F4DB}"/>
    <cellStyle name="Comma 2 2 35 3 2" xfId="12526" xr:uid="{AA9AC253-9333-4A26-B11B-A200DEE3F4DB}"/>
    <cellStyle name="Comma 2 2 35 3 2 2" xfId="28504" xr:uid="{AA9AC253-9333-4A26-B11B-A200DEE3F4DB}"/>
    <cellStyle name="Comma 2 2 35 3 3" xfId="21042" xr:uid="{AA9AC253-9333-4A26-B11B-A200DEE3F4DB}"/>
    <cellStyle name="Comma 2 2 35 4" xfId="6332" xr:uid="{0836024C-BA28-47F3-B71E-99863B3C3FBB}"/>
    <cellStyle name="Comma 2 2 35 4 2" xfId="13794" xr:uid="{0836024C-BA28-47F3-B71E-99863B3C3FBB}"/>
    <cellStyle name="Comma 2 2 35 4 2 2" xfId="29772" xr:uid="{0836024C-BA28-47F3-B71E-99863B3C3FBB}"/>
    <cellStyle name="Comma 2 2 35 4 3" xfId="22310" xr:uid="{0836024C-BA28-47F3-B71E-99863B3C3FBB}"/>
    <cellStyle name="Comma 2 2 35 5" xfId="2570" xr:uid="{00000000-0005-0000-0000-000052000000}"/>
    <cellStyle name="Comma 2 2 35 5 2" xfId="10032" xr:uid="{00000000-0005-0000-0000-000052000000}"/>
    <cellStyle name="Comma 2 2 35 5 2 2" xfId="26010" xr:uid="{00000000-0005-0000-0000-000052000000}"/>
    <cellStyle name="Comma 2 2 35 5 3" xfId="18548" xr:uid="{00000000-0005-0000-0000-000052000000}"/>
    <cellStyle name="Comma 2 2 35 6" xfId="8292" xr:uid="{00000000-0005-0000-0000-000052000000}"/>
    <cellStyle name="Comma 2 2 35 6 2" xfId="24270" xr:uid="{00000000-0005-0000-0000-000052000000}"/>
    <cellStyle name="Comma 2 2 35 7" xfId="16736" xr:uid="{00000000-0005-0000-0000-000052000000}"/>
    <cellStyle name="Comma 2 2 36" xfId="765" xr:uid="{00000000-0005-0000-0000-000053000000}"/>
    <cellStyle name="Comma 2 2 36 2" xfId="3824" xr:uid="{9CD630F7-17CE-4D91-80C8-0DEF25D8013C}"/>
    <cellStyle name="Comma 2 2 36 2 2" xfId="11286" xr:uid="{9CD630F7-17CE-4D91-80C8-0DEF25D8013C}"/>
    <cellStyle name="Comma 2 2 36 2 2 2" xfId="27264" xr:uid="{9CD630F7-17CE-4D91-80C8-0DEF25D8013C}"/>
    <cellStyle name="Comma 2 2 36 2 3" xfId="19802" xr:uid="{9CD630F7-17CE-4D91-80C8-0DEF25D8013C}"/>
    <cellStyle name="Comma 2 2 36 3" xfId="5071" xr:uid="{8CBA6343-DC96-4725-ABBE-78F4073BDD26}"/>
    <cellStyle name="Comma 2 2 36 3 2" xfId="12533" xr:uid="{8CBA6343-DC96-4725-ABBE-78F4073BDD26}"/>
    <cellStyle name="Comma 2 2 36 3 2 2" xfId="28511" xr:uid="{8CBA6343-DC96-4725-ABBE-78F4073BDD26}"/>
    <cellStyle name="Comma 2 2 36 3 3" xfId="21049" xr:uid="{8CBA6343-DC96-4725-ABBE-78F4073BDD26}"/>
    <cellStyle name="Comma 2 2 36 4" xfId="6339" xr:uid="{2E1FC55F-856B-4CAE-B2DE-80BC9881D987}"/>
    <cellStyle name="Comma 2 2 36 4 2" xfId="13801" xr:uid="{2E1FC55F-856B-4CAE-B2DE-80BC9881D987}"/>
    <cellStyle name="Comma 2 2 36 4 2 2" xfId="29779" xr:uid="{2E1FC55F-856B-4CAE-B2DE-80BC9881D987}"/>
    <cellStyle name="Comma 2 2 36 4 3" xfId="22317" xr:uid="{2E1FC55F-856B-4CAE-B2DE-80BC9881D987}"/>
    <cellStyle name="Comma 2 2 36 5" xfId="2577" xr:uid="{00000000-0005-0000-0000-000053000000}"/>
    <cellStyle name="Comma 2 2 36 5 2" xfId="10039" xr:uid="{00000000-0005-0000-0000-000053000000}"/>
    <cellStyle name="Comma 2 2 36 5 2 2" xfId="26017" xr:uid="{00000000-0005-0000-0000-000053000000}"/>
    <cellStyle name="Comma 2 2 36 5 3" xfId="18555" xr:uid="{00000000-0005-0000-0000-000053000000}"/>
    <cellStyle name="Comma 2 2 36 6" xfId="8299" xr:uid="{00000000-0005-0000-0000-000053000000}"/>
    <cellStyle name="Comma 2 2 36 6 2" xfId="24277" xr:uid="{00000000-0005-0000-0000-000053000000}"/>
    <cellStyle name="Comma 2 2 36 7" xfId="16743" xr:uid="{00000000-0005-0000-0000-000053000000}"/>
    <cellStyle name="Comma 2 2 37" xfId="774" xr:uid="{00000000-0005-0000-0000-000054000000}"/>
    <cellStyle name="Comma 2 2 37 2" xfId="3833" xr:uid="{2DFD7543-72B7-4230-A1FD-A5B4EBEB7FA9}"/>
    <cellStyle name="Comma 2 2 37 2 2" xfId="11295" xr:uid="{2DFD7543-72B7-4230-A1FD-A5B4EBEB7FA9}"/>
    <cellStyle name="Comma 2 2 37 2 2 2" xfId="27273" xr:uid="{2DFD7543-72B7-4230-A1FD-A5B4EBEB7FA9}"/>
    <cellStyle name="Comma 2 2 37 2 3" xfId="19811" xr:uid="{2DFD7543-72B7-4230-A1FD-A5B4EBEB7FA9}"/>
    <cellStyle name="Comma 2 2 37 3" xfId="5080" xr:uid="{A2F6FBF0-C6F4-4C17-BC09-815A73D2ABF5}"/>
    <cellStyle name="Comma 2 2 37 3 2" xfId="12542" xr:uid="{A2F6FBF0-C6F4-4C17-BC09-815A73D2ABF5}"/>
    <cellStyle name="Comma 2 2 37 3 2 2" xfId="28520" xr:uid="{A2F6FBF0-C6F4-4C17-BC09-815A73D2ABF5}"/>
    <cellStyle name="Comma 2 2 37 3 3" xfId="21058" xr:uid="{A2F6FBF0-C6F4-4C17-BC09-815A73D2ABF5}"/>
    <cellStyle name="Comma 2 2 37 4" xfId="6348" xr:uid="{648BD553-511C-4989-9A76-6FEDFFE36C0D}"/>
    <cellStyle name="Comma 2 2 37 4 2" xfId="13810" xr:uid="{648BD553-511C-4989-9A76-6FEDFFE36C0D}"/>
    <cellStyle name="Comma 2 2 37 4 2 2" xfId="29788" xr:uid="{648BD553-511C-4989-9A76-6FEDFFE36C0D}"/>
    <cellStyle name="Comma 2 2 37 4 3" xfId="22326" xr:uid="{648BD553-511C-4989-9A76-6FEDFFE36C0D}"/>
    <cellStyle name="Comma 2 2 37 5" xfId="2586" xr:uid="{00000000-0005-0000-0000-000054000000}"/>
    <cellStyle name="Comma 2 2 37 5 2" xfId="10048" xr:uid="{00000000-0005-0000-0000-000054000000}"/>
    <cellStyle name="Comma 2 2 37 5 2 2" xfId="26026" xr:uid="{00000000-0005-0000-0000-000054000000}"/>
    <cellStyle name="Comma 2 2 37 5 3" xfId="18564" xr:uid="{00000000-0005-0000-0000-000054000000}"/>
    <cellStyle name="Comma 2 2 37 6" xfId="8308" xr:uid="{00000000-0005-0000-0000-000054000000}"/>
    <cellStyle name="Comma 2 2 37 6 2" xfId="24286" xr:uid="{00000000-0005-0000-0000-000054000000}"/>
    <cellStyle name="Comma 2 2 37 7" xfId="16752" xr:uid="{00000000-0005-0000-0000-000054000000}"/>
    <cellStyle name="Comma 2 2 38" xfId="782" xr:uid="{00000000-0005-0000-0000-000055000000}"/>
    <cellStyle name="Comma 2 2 38 2" xfId="3841" xr:uid="{6407866B-0D97-41AC-BE76-C08D577B3541}"/>
    <cellStyle name="Comma 2 2 38 2 2" xfId="11303" xr:uid="{6407866B-0D97-41AC-BE76-C08D577B3541}"/>
    <cellStyle name="Comma 2 2 38 2 2 2" xfId="27281" xr:uid="{6407866B-0D97-41AC-BE76-C08D577B3541}"/>
    <cellStyle name="Comma 2 2 38 2 3" xfId="19819" xr:uid="{6407866B-0D97-41AC-BE76-C08D577B3541}"/>
    <cellStyle name="Comma 2 2 38 3" xfId="5088" xr:uid="{DA42A452-906D-445B-A204-F6D38B81C15C}"/>
    <cellStyle name="Comma 2 2 38 3 2" xfId="12550" xr:uid="{DA42A452-906D-445B-A204-F6D38B81C15C}"/>
    <cellStyle name="Comma 2 2 38 3 2 2" xfId="28528" xr:uid="{DA42A452-906D-445B-A204-F6D38B81C15C}"/>
    <cellStyle name="Comma 2 2 38 3 3" xfId="21066" xr:uid="{DA42A452-906D-445B-A204-F6D38B81C15C}"/>
    <cellStyle name="Comma 2 2 38 4" xfId="6356" xr:uid="{142F8D61-943E-4267-B73D-1F73FB22A0AD}"/>
    <cellStyle name="Comma 2 2 38 4 2" xfId="13818" xr:uid="{142F8D61-943E-4267-B73D-1F73FB22A0AD}"/>
    <cellStyle name="Comma 2 2 38 4 2 2" xfId="29796" xr:uid="{142F8D61-943E-4267-B73D-1F73FB22A0AD}"/>
    <cellStyle name="Comma 2 2 38 4 3" xfId="22334" xr:uid="{142F8D61-943E-4267-B73D-1F73FB22A0AD}"/>
    <cellStyle name="Comma 2 2 38 5" xfId="2594" xr:uid="{00000000-0005-0000-0000-000055000000}"/>
    <cellStyle name="Comma 2 2 38 5 2" xfId="10056" xr:uid="{00000000-0005-0000-0000-000055000000}"/>
    <cellStyle name="Comma 2 2 38 5 2 2" xfId="26034" xr:uid="{00000000-0005-0000-0000-000055000000}"/>
    <cellStyle name="Comma 2 2 38 5 3" xfId="18572" xr:uid="{00000000-0005-0000-0000-000055000000}"/>
    <cellStyle name="Comma 2 2 38 6" xfId="8316" xr:uid="{00000000-0005-0000-0000-000055000000}"/>
    <cellStyle name="Comma 2 2 38 6 2" xfId="24294" xr:uid="{00000000-0005-0000-0000-000055000000}"/>
    <cellStyle name="Comma 2 2 38 7" xfId="16760" xr:uid="{00000000-0005-0000-0000-000055000000}"/>
    <cellStyle name="Comma 2 2 39" xfId="790" xr:uid="{00000000-0005-0000-0000-000056000000}"/>
    <cellStyle name="Comma 2 2 39 2" xfId="3849" xr:uid="{4B242C7D-0A89-49E7-BD9C-F0BF44500F7D}"/>
    <cellStyle name="Comma 2 2 39 2 2" xfId="11311" xr:uid="{4B242C7D-0A89-49E7-BD9C-F0BF44500F7D}"/>
    <cellStyle name="Comma 2 2 39 2 2 2" xfId="27289" xr:uid="{4B242C7D-0A89-49E7-BD9C-F0BF44500F7D}"/>
    <cellStyle name="Comma 2 2 39 2 3" xfId="19827" xr:uid="{4B242C7D-0A89-49E7-BD9C-F0BF44500F7D}"/>
    <cellStyle name="Comma 2 2 39 3" xfId="5096" xr:uid="{7917D915-446B-4A92-A7D2-3A63B12972DA}"/>
    <cellStyle name="Comma 2 2 39 3 2" xfId="12558" xr:uid="{7917D915-446B-4A92-A7D2-3A63B12972DA}"/>
    <cellStyle name="Comma 2 2 39 3 2 2" xfId="28536" xr:uid="{7917D915-446B-4A92-A7D2-3A63B12972DA}"/>
    <cellStyle name="Comma 2 2 39 3 3" xfId="21074" xr:uid="{7917D915-446B-4A92-A7D2-3A63B12972DA}"/>
    <cellStyle name="Comma 2 2 39 4" xfId="6364" xr:uid="{3259C0C7-72D5-4B0F-A54B-73EA3C5E0CEE}"/>
    <cellStyle name="Comma 2 2 39 4 2" xfId="13826" xr:uid="{3259C0C7-72D5-4B0F-A54B-73EA3C5E0CEE}"/>
    <cellStyle name="Comma 2 2 39 4 2 2" xfId="29804" xr:uid="{3259C0C7-72D5-4B0F-A54B-73EA3C5E0CEE}"/>
    <cellStyle name="Comma 2 2 39 4 3" xfId="22342" xr:uid="{3259C0C7-72D5-4B0F-A54B-73EA3C5E0CEE}"/>
    <cellStyle name="Comma 2 2 39 5" xfId="2602" xr:uid="{00000000-0005-0000-0000-000056000000}"/>
    <cellStyle name="Comma 2 2 39 5 2" xfId="10064" xr:uid="{00000000-0005-0000-0000-000056000000}"/>
    <cellStyle name="Comma 2 2 39 5 2 2" xfId="26042" xr:uid="{00000000-0005-0000-0000-000056000000}"/>
    <cellStyle name="Comma 2 2 39 5 3" xfId="18580" xr:uid="{00000000-0005-0000-0000-000056000000}"/>
    <cellStyle name="Comma 2 2 39 6" xfId="8324" xr:uid="{00000000-0005-0000-0000-000056000000}"/>
    <cellStyle name="Comma 2 2 39 6 2" xfId="24302" xr:uid="{00000000-0005-0000-0000-000056000000}"/>
    <cellStyle name="Comma 2 2 39 7" xfId="16768" xr:uid="{00000000-0005-0000-0000-000056000000}"/>
    <cellStyle name="Comma 2 2 4" xfId="517" xr:uid="{00000000-0005-0000-0000-000057000000}"/>
    <cellStyle name="Comma 2 2 4 10" xfId="15222" xr:uid="{474DEECC-B8CA-40C3-9451-8F344AE1701B}"/>
    <cellStyle name="Comma 2 2 4 10 2" xfId="31200" xr:uid="{474DEECC-B8CA-40C3-9451-8F344AE1701B}"/>
    <cellStyle name="Comma 2 2 4 11" xfId="15354" xr:uid="{474DEECC-B8CA-40C3-9451-8F344AE1701B}"/>
    <cellStyle name="Comma 2 2 4 11 2" xfId="31332" xr:uid="{474DEECC-B8CA-40C3-9451-8F344AE1701B}"/>
    <cellStyle name="Comma 2 2 4 12" xfId="15486" xr:uid="{474DEECC-B8CA-40C3-9451-8F344AE1701B}"/>
    <cellStyle name="Comma 2 2 4 12 2" xfId="31464" xr:uid="{474DEECC-B8CA-40C3-9451-8F344AE1701B}"/>
    <cellStyle name="Comma 2 2 4 13" xfId="15625" xr:uid="{474DEECC-B8CA-40C3-9451-8F344AE1701B}"/>
    <cellStyle name="Comma 2 2 4 13 2" xfId="31602" xr:uid="{474DEECC-B8CA-40C3-9451-8F344AE1701B}"/>
    <cellStyle name="Comma 2 2 4 14" xfId="15757" xr:uid="{474DEECC-B8CA-40C3-9451-8F344AE1701B}"/>
    <cellStyle name="Comma 2 2 4 14 2" xfId="31734" xr:uid="{474DEECC-B8CA-40C3-9451-8F344AE1701B}"/>
    <cellStyle name="Comma 2 2 4 15" xfId="15888" xr:uid="{474DEECC-B8CA-40C3-9451-8F344AE1701B}"/>
    <cellStyle name="Comma 2 2 4 15 2" xfId="31865" xr:uid="{474DEECC-B8CA-40C3-9451-8F344AE1701B}"/>
    <cellStyle name="Comma 2 2 4 16" xfId="16495" xr:uid="{00000000-0005-0000-0000-000057000000}"/>
    <cellStyle name="Comma 2 2 4 17" xfId="31996" xr:uid="{474DEECC-B8CA-40C3-9451-8F344AE1701B}"/>
    <cellStyle name="Comma 2 2 4 18" xfId="32128" xr:uid="{474DEECC-B8CA-40C3-9451-8F344AE1701B}"/>
    <cellStyle name="Comma 2 2 4 19" xfId="32259" xr:uid="{474DEECC-B8CA-40C3-9451-8F344AE1701B}"/>
    <cellStyle name="Comma 2 2 4 2" xfId="1654" xr:uid="{474DEECC-B8CA-40C3-9451-8F344AE1701B}"/>
    <cellStyle name="Comma 2 2 4 2 10" xfId="15552" xr:uid="{3C03FFF8-7296-4D00-961E-17E5A15F4750}"/>
    <cellStyle name="Comma 2 2 4 2 10 2" xfId="31530" xr:uid="{3C03FFF8-7296-4D00-961E-17E5A15F4750}"/>
    <cellStyle name="Comma 2 2 4 2 11" xfId="15691" xr:uid="{3C03FFF8-7296-4D00-961E-17E5A15F4750}"/>
    <cellStyle name="Comma 2 2 4 2 11 2" xfId="31668" xr:uid="{3C03FFF8-7296-4D00-961E-17E5A15F4750}"/>
    <cellStyle name="Comma 2 2 4 2 12" xfId="15823" xr:uid="{3C03FFF8-7296-4D00-961E-17E5A15F4750}"/>
    <cellStyle name="Comma 2 2 4 2 12 2" xfId="31800" xr:uid="{3C03FFF8-7296-4D00-961E-17E5A15F4750}"/>
    <cellStyle name="Comma 2 2 4 2 13" xfId="15954" xr:uid="{3C03FFF8-7296-4D00-961E-17E5A15F4750}"/>
    <cellStyle name="Comma 2 2 4 2 13 2" xfId="31931" xr:uid="{3C03FFF8-7296-4D00-961E-17E5A15F4750}"/>
    <cellStyle name="Comma 2 2 4 2 14" xfId="17632" xr:uid="{474DEECC-B8CA-40C3-9451-8F344AE1701B}"/>
    <cellStyle name="Comma 2 2 4 2 15" xfId="32062" xr:uid="{3C03FFF8-7296-4D00-961E-17E5A15F4750}"/>
    <cellStyle name="Comma 2 2 4 2 16" xfId="32194" xr:uid="{3C03FFF8-7296-4D00-961E-17E5A15F4750}"/>
    <cellStyle name="Comma 2 2 4 2 17" xfId="32325" xr:uid="{3C03FFF8-7296-4D00-961E-17E5A15F4750}"/>
    <cellStyle name="Comma 2 2 4 2 18" xfId="32457" xr:uid="{3C03FFF8-7296-4D00-961E-17E5A15F4750}"/>
    <cellStyle name="Comma 2 2 4 2 19" xfId="32588" xr:uid="{3C03FFF8-7296-4D00-961E-17E5A15F4750}"/>
    <cellStyle name="Comma 2 2 4 2 2" xfId="1788" xr:uid="{3C03FFF8-7296-4D00-961E-17E5A15F4750}"/>
    <cellStyle name="Comma 2 2 4 2 2 2" xfId="7198" xr:uid="{8F192C89-64BB-4D4E-ADAC-E5E261CD496F}"/>
    <cellStyle name="Comma 2 2 4 2 2 2 2" xfId="14660" xr:uid="{8F192C89-64BB-4D4E-ADAC-E5E261CD496F}"/>
    <cellStyle name="Comma 2 2 4 2 2 2 2 2" xfId="30638" xr:uid="{8F192C89-64BB-4D4E-ADAC-E5E261CD496F}"/>
    <cellStyle name="Comma 2 2 4 2 2 2 3" xfId="23176" xr:uid="{8F192C89-64BB-4D4E-ADAC-E5E261CD496F}"/>
    <cellStyle name="Comma 2 2 4 2 2 3" xfId="9250" xr:uid="{3C03FFF8-7296-4D00-961E-17E5A15F4750}"/>
    <cellStyle name="Comma 2 2 4 2 2 3 2" xfId="25228" xr:uid="{3C03FFF8-7296-4D00-961E-17E5A15F4750}"/>
    <cellStyle name="Comma 2 2 4 2 2 4" xfId="17766" xr:uid="{3C03FFF8-7296-4D00-961E-17E5A15F4750}"/>
    <cellStyle name="Comma 2 2 4 2 20" xfId="32720" xr:uid="{C68DB05C-77EB-4F23-B2FB-BA30E06463C9}"/>
    <cellStyle name="Comma 2 2 4 2 21" xfId="32852" xr:uid="{00000000-0005-0000-0000-00000F000000}"/>
    <cellStyle name="Comma 2 2 4 2 22" xfId="32983" xr:uid="{3C03FFF8-7296-4D00-961E-17E5A15F4750}"/>
    <cellStyle name="Comma 2 2 4 2 23" xfId="33114" xr:uid="{3C03FFF8-7296-4D00-961E-17E5A15F4750}"/>
    <cellStyle name="Comma 2 2 4 2 24" xfId="33246" xr:uid="{00000000-0005-0000-0000-00000F000000}"/>
    <cellStyle name="Comma 2 2 4 2 25" xfId="33378" xr:uid="{EFC0C875-FF49-44CC-92C5-CF0088F9341F}"/>
    <cellStyle name="Comma 2 2 4 2 3" xfId="3576" xr:uid="{3468DE3F-2730-4F72-8078-21B6AA9FEB3D}"/>
    <cellStyle name="Comma 2 2 4 2 3 2" xfId="11038" xr:uid="{3468DE3F-2730-4F72-8078-21B6AA9FEB3D}"/>
    <cellStyle name="Comma 2 2 4 2 3 2 2" xfId="27016" xr:uid="{3468DE3F-2730-4F72-8078-21B6AA9FEB3D}"/>
    <cellStyle name="Comma 2 2 4 2 3 3" xfId="19554" xr:uid="{3468DE3F-2730-4F72-8078-21B6AA9FEB3D}"/>
    <cellStyle name="Comma 2 2 4 2 4" xfId="7422" xr:uid="{3C03FFF8-7296-4D00-961E-17E5A15F4750}"/>
    <cellStyle name="Comma 2 2 4 2 4 2" xfId="14884" xr:uid="{3C03FFF8-7296-4D00-961E-17E5A15F4750}"/>
    <cellStyle name="Comma 2 2 4 2 4 2 2" xfId="30862" xr:uid="{3C03FFF8-7296-4D00-961E-17E5A15F4750}"/>
    <cellStyle name="Comma 2 2 4 2 4 3" xfId="23400" xr:uid="{3C03FFF8-7296-4D00-961E-17E5A15F4750}"/>
    <cellStyle name="Comma 2 2 4 2 5" xfId="7563" xr:uid="{3C03FFF8-7296-4D00-961E-17E5A15F4750}"/>
    <cellStyle name="Comma 2 2 4 2 5 2" xfId="23541" xr:uid="{3C03FFF8-7296-4D00-961E-17E5A15F4750}"/>
    <cellStyle name="Comma 2 2 4 2 6" xfId="15025" xr:uid="{3C03FFF8-7296-4D00-961E-17E5A15F4750}"/>
    <cellStyle name="Comma 2 2 4 2 6 2" xfId="31003" xr:uid="{3C03FFF8-7296-4D00-961E-17E5A15F4750}"/>
    <cellStyle name="Comma 2 2 4 2 7" xfId="15156" xr:uid="{3C03FFF8-7296-4D00-961E-17E5A15F4750}"/>
    <cellStyle name="Comma 2 2 4 2 7 2" xfId="31134" xr:uid="{3C03FFF8-7296-4D00-961E-17E5A15F4750}"/>
    <cellStyle name="Comma 2 2 4 2 8" xfId="15288" xr:uid="{3C03FFF8-7296-4D00-961E-17E5A15F4750}"/>
    <cellStyle name="Comma 2 2 4 2 8 2" xfId="31266" xr:uid="{3C03FFF8-7296-4D00-961E-17E5A15F4750}"/>
    <cellStyle name="Comma 2 2 4 2 9" xfId="15420" xr:uid="{3C03FFF8-7296-4D00-961E-17E5A15F4750}"/>
    <cellStyle name="Comma 2 2 4 2 9 2" xfId="31398" xr:uid="{3C03FFF8-7296-4D00-961E-17E5A15F4750}"/>
    <cellStyle name="Comma 2 2 4 20" xfId="32391" xr:uid="{474DEECC-B8CA-40C3-9451-8F344AE1701B}"/>
    <cellStyle name="Comma 2 2 4 21" xfId="32522" xr:uid="{474DEECC-B8CA-40C3-9451-8F344AE1701B}"/>
    <cellStyle name="Comma 2 2 4 22" xfId="32654" xr:uid="{A91734BB-23FA-4C99-AF56-59C7F01B02CA}"/>
    <cellStyle name="Comma 2 2 4 23" xfId="32786" xr:uid="{00000000-0005-0000-0000-00000E000000}"/>
    <cellStyle name="Comma 2 2 4 24" xfId="32917" xr:uid="{474DEECC-B8CA-40C3-9451-8F344AE1701B}"/>
    <cellStyle name="Comma 2 2 4 25" xfId="33048" xr:uid="{474DEECC-B8CA-40C3-9451-8F344AE1701B}"/>
    <cellStyle name="Comma 2 2 4 26" xfId="33180" xr:uid="{00000000-0005-0000-0000-00000E000000}"/>
    <cellStyle name="Comma 2 2 4 27" xfId="33312" xr:uid="{7085D376-37D1-4615-81BE-60B8427430B1}"/>
    <cellStyle name="Comma 2 2 4 3" xfId="1722" xr:uid="{474DEECC-B8CA-40C3-9451-8F344AE1701B}"/>
    <cellStyle name="Comma 2 2 4 3 2" xfId="7254" xr:uid="{1429B5FE-A696-4E3F-822B-D822923ABE18}"/>
    <cellStyle name="Comma 2 2 4 3 2 2" xfId="14716" xr:uid="{1429B5FE-A696-4E3F-822B-D822923ABE18}"/>
    <cellStyle name="Comma 2 2 4 3 2 2 2" xfId="30694" xr:uid="{1429B5FE-A696-4E3F-822B-D822923ABE18}"/>
    <cellStyle name="Comma 2 2 4 3 2 3" xfId="23232" xr:uid="{1429B5FE-A696-4E3F-822B-D822923ABE18}"/>
    <cellStyle name="Comma 2 2 4 3 3" xfId="4823" xr:uid="{D83F9007-515B-4A92-94CD-F80A0174A93D}"/>
    <cellStyle name="Comma 2 2 4 3 3 2" xfId="12285" xr:uid="{D83F9007-515B-4A92-94CD-F80A0174A93D}"/>
    <cellStyle name="Comma 2 2 4 3 3 2 2" xfId="28263" xr:uid="{D83F9007-515B-4A92-94CD-F80A0174A93D}"/>
    <cellStyle name="Comma 2 2 4 3 3 3" xfId="20801" xr:uid="{D83F9007-515B-4A92-94CD-F80A0174A93D}"/>
    <cellStyle name="Comma 2 2 4 3 4" xfId="9184" xr:uid="{474DEECC-B8CA-40C3-9451-8F344AE1701B}"/>
    <cellStyle name="Comma 2 2 4 3 4 2" xfId="25162" xr:uid="{474DEECC-B8CA-40C3-9451-8F344AE1701B}"/>
    <cellStyle name="Comma 2 2 4 3 5" xfId="17700" xr:uid="{474DEECC-B8CA-40C3-9451-8F344AE1701B}"/>
    <cellStyle name="Comma 2 2 4 4" xfId="6091" xr:uid="{3038704E-DADB-4209-801B-4BC45F056B68}"/>
    <cellStyle name="Comma 2 2 4 4 2" xfId="13553" xr:uid="{3038704E-DADB-4209-801B-4BC45F056B68}"/>
    <cellStyle name="Comma 2 2 4 4 2 2" xfId="29531" xr:uid="{3038704E-DADB-4209-801B-4BC45F056B68}"/>
    <cellStyle name="Comma 2 2 4 4 3" xfId="22069" xr:uid="{3038704E-DADB-4209-801B-4BC45F056B68}"/>
    <cellStyle name="Comma 2 2 4 5" xfId="2329" xr:uid="{00000000-0005-0000-0000-000057000000}"/>
    <cellStyle name="Comma 2 2 4 5 2" xfId="9791" xr:uid="{00000000-0005-0000-0000-000057000000}"/>
    <cellStyle name="Comma 2 2 4 5 2 2" xfId="25769" xr:uid="{00000000-0005-0000-0000-000057000000}"/>
    <cellStyle name="Comma 2 2 4 5 3" xfId="18307" xr:uid="{00000000-0005-0000-0000-000057000000}"/>
    <cellStyle name="Comma 2 2 4 6" xfId="7356" xr:uid="{474DEECC-B8CA-40C3-9451-8F344AE1701B}"/>
    <cellStyle name="Comma 2 2 4 6 2" xfId="14818" xr:uid="{474DEECC-B8CA-40C3-9451-8F344AE1701B}"/>
    <cellStyle name="Comma 2 2 4 6 2 2" xfId="30796" xr:uid="{474DEECC-B8CA-40C3-9451-8F344AE1701B}"/>
    <cellStyle name="Comma 2 2 4 6 3" xfId="23334" xr:uid="{474DEECC-B8CA-40C3-9451-8F344AE1701B}"/>
    <cellStyle name="Comma 2 2 4 7" xfId="7497" xr:uid="{474DEECC-B8CA-40C3-9451-8F344AE1701B}"/>
    <cellStyle name="Comma 2 2 4 7 2" xfId="23475" xr:uid="{474DEECC-B8CA-40C3-9451-8F344AE1701B}"/>
    <cellStyle name="Comma 2 2 4 8" xfId="14959" xr:uid="{474DEECC-B8CA-40C3-9451-8F344AE1701B}"/>
    <cellStyle name="Comma 2 2 4 8 2" xfId="30937" xr:uid="{474DEECC-B8CA-40C3-9451-8F344AE1701B}"/>
    <cellStyle name="Comma 2 2 4 9" xfId="15090" xr:uid="{474DEECC-B8CA-40C3-9451-8F344AE1701B}"/>
    <cellStyle name="Comma 2 2 4 9 2" xfId="31068" xr:uid="{474DEECC-B8CA-40C3-9451-8F344AE1701B}"/>
    <cellStyle name="Comma 2 2 40" xfId="799" xr:uid="{00000000-0005-0000-0000-000058000000}"/>
    <cellStyle name="Comma 2 2 40 2" xfId="3858" xr:uid="{6994E674-D35C-4227-9D6E-691312718AC3}"/>
    <cellStyle name="Comma 2 2 40 2 2" xfId="11320" xr:uid="{6994E674-D35C-4227-9D6E-691312718AC3}"/>
    <cellStyle name="Comma 2 2 40 2 2 2" xfId="27298" xr:uid="{6994E674-D35C-4227-9D6E-691312718AC3}"/>
    <cellStyle name="Comma 2 2 40 2 3" xfId="19836" xr:uid="{6994E674-D35C-4227-9D6E-691312718AC3}"/>
    <cellStyle name="Comma 2 2 40 3" xfId="5105" xr:uid="{80E24A07-D056-4D59-8824-3108514CAA17}"/>
    <cellStyle name="Comma 2 2 40 3 2" xfId="12567" xr:uid="{80E24A07-D056-4D59-8824-3108514CAA17}"/>
    <cellStyle name="Comma 2 2 40 3 2 2" xfId="28545" xr:uid="{80E24A07-D056-4D59-8824-3108514CAA17}"/>
    <cellStyle name="Comma 2 2 40 3 3" xfId="21083" xr:uid="{80E24A07-D056-4D59-8824-3108514CAA17}"/>
    <cellStyle name="Comma 2 2 40 4" xfId="6373" xr:uid="{69C57929-C5BE-4F2E-B274-65CAF9270C3E}"/>
    <cellStyle name="Comma 2 2 40 4 2" xfId="13835" xr:uid="{69C57929-C5BE-4F2E-B274-65CAF9270C3E}"/>
    <cellStyle name="Comma 2 2 40 4 2 2" xfId="29813" xr:uid="{69C57929-C5BE-4F2E-B274-65CAF9270C3E}"/>
    <cellStyle name="Comma 2 2 40 4 3" xfId="22351" xr:uid="{69C57929-C5BE-4F2E-B274-65CAF9270C3E}"/>
    <cellStyle name="Comma 2 2 40 5" xfId="2611" xr:uid="{00000000-0005-0000-0000-000058000000}"/>
    <cellStyle name="Comma 2 2 40 5 2" xfId="10073" xr:uid="{00000000-0005-0000-0000-000058000000}"/>
    <cellStyle name="Comma 2 2 40 5 2 2" xfId="26051" xr:uid="{00000000-0005-0000-0000-000058000000}"/>
    <cellStyle name="Comma 2 2 40 5 3" xfId="18589" xr:uid="{00000000-0005-0000-0000-000058000000}"/>
    <cellStyle name="Comma 2 2 40 6" xfId="8333" xr:uid="{00000000-0005-0000-0000-000058000000}"/>
    <cellStyle name="Comma 2 2 40 6 2" xfId="24311" xr:uid="{00000000-0005-0000-0000-000058000000}"/>
    <cellStyle name="Comma 2 2 40 7" xfId="16777" xr:uid="{00000000-0005-0000-0000-000058000000}"/>
    <cellStyle name="Comma 2 2 41" xfId="808" xr:uid="{9BE9B9C6-71D2-4BB3-BB92-F2CD9076F70F}"/>
    <cellStyle name="Comma 2 2 41 2" xfId="3867" xr:uid="{EFF03EB7-979E-43BD-8B9D-81A0F8A801C5}"/>
    <cellStyle name="Comma 2 2 41 2 2" xfId="11329" xr:uid="{EFF03EB7-979E-43BD-8B9D-81A0F8A801C5}"/>
    <cellStyle name="Comma 2 2 41 2 2 2" xfId="27307" xr:uid="{EFF03EB7-979E-43BD-8B9D-81A0F8A801C5}"/>
    <cellStyle name="Comma 2 2 41 2 3" xfId="19845" xr:uid="{EFF03EB7-979E-43BD-8B9D-81A0F8A801C5}"/>
    <cellStyle name="Comma 2 2 41 3" xfId="5114" xr:uid="{615FD93B-3040-4C9D-BDBA-BB2A282DE6B6}"/>
    <cellStyle name="Comma 2 2 41 3 2" xfId="12576" xr:uid="{615FD93B-3040-4C9D-BDBA-BB2A282DE6B6}"/>
    <cellStyle name="Comma 2 2 41 3 2 2" xfId="28554" xr:uid="{615FD93B-3040-4C9D-BDBA-BB2A282DE6B6}"/>
    <cellStyle name="Comma 2 2 41 3 3" xfId="21092" xr:uid="{615FD93B-3040-4C9D-BDBA-BB2A282DE6B6}"/>
    <cellStyle name="Comma 2 2 41 4" xfId="6382" xr:uid="{2A3F7719-11C9-4245-B2CE-1C76FF2B3745}"/>
    <cellStyle name="Comma 2 2 41 4 2" xfId="13844" xr:uid="{2A3F7719-11C9-4245-B2CE-1C76FF2B3745}"/>
    <cellStyle name="Comma 2 2 41 4 2 2" xfId="29822" xr:uid="{2A3F7719-11C9-4245-B2CE-1C76FF2B3745}"/>
    <cellStyle name="Comma 2 2 41 4 3" xfId="22360" xr:uid="{2A3F7719-11C9-4245-B2CE-1C76FF2B3745}"/>
    <cellStyle name="Comma 2 2 41 5" xfId="2620" xr:uid="{9BE9B9C6-71D2-4BB3-BB92-F2CD9076F70F}"/>
    <cellStyle name="Comma 2 2 41 5 2" xfId="10082" xr:uid="{9BE9B9C6-71D2-4BB3-BB92-F2CD9076F70F}"/>
    <cellStyle name="Comma 2 2 41 5 2 2" xfId="26060" xr:uid="{9BE9B9C6-71D2-4BB3-BB92-F2CD9076F70F}"/>
    <cellStyle name="Comma 2 2 41 5 3" xfId="18598" xr:uid="{9BE9B9C6-71D2-4BB3-BB92-F2CD9076F70F}"/>
    <cellStyle name="Comma 2 2 41 6" xfId="8342" xr:uid="{9BE9B9C6-71D2-4BB3-BB92-F2CD9076F70F}"/>
    <cellStyle name="Comma 2 2 41 6 2" xfId="24320" xr:uid="{9BE9B9C6-71D2-4BB3-BB92-F2CD9076F70F}"/>
    <cellStyle name="Comma 2 2 41 7" xfId="16786" xr:uid="{9BE9B9C6-71D2-4BB3-BB92-F2CD9076F70F}"/>
    <cellStyle name="Comma 2 2 42" xfId="816" xr:uid="{1589205B-98B3-4A8F-A24E-A4D93AFB2630}"/>
    <cellStyle name="Comma 2 2 42 2" xfId="3875" xr:uid="{0FEBADA2-A7C2-4A95-A90C-F78564ADB989}"/>
    <cellStyle name="Comma 2 2 42 2 2" xfId="11337" xr:uid="{0FEBADA2-A7C2-4A95-A90C-F78564ADB989}"/>
    <cellStyle name="Comma 2 2 42 2 2 2" xfId="27315" xr:uid="{0FEBADA2-A7C2-4A95-A90C-F78564ADB989}"/>
    <cellStyle name="Comma 2 2 42 2 3" xfId="19853" xr:uid="{0FEBADA2-A7C2-4A95-A90C-F78564ADB989}"/>
    <cellStyle name="Comma 2 2 42 3" xfId="5122" xr:uid="{9C66A2EA-EFC5-4D1C-B2F0-184975D294CC}"/>
    <cellStyle name="Comma 2 2 42 3 2" xfId="12584" xr:uid="{9C66A2EA-EFC5-4D1C-B2F0-184975D294CC}"/>
    <cellStyle name="Comma 2 2 42 3 2 2" xfId="28562" xr:uid="{9C66A2EA-EFC5-4D1C-B2F0-184975D294CC}"/>
    <cellStyle name="Comma 2 2 42 3 3" xfId="21100" xr:uid="{9C66A2EA-EFC5-4D1C-B2F0-184975D294CC}"/>
    <cellStyle name="Comma 2 2 42 4" xfId="6390" xr:uid="{313066CA-2DCF-4CFE-82C7-3DD3BC4C99FD}"/>
    <cellStyle name="Comma 2 2 42 4 2" xfId="13852" xr:uid="{313066CA-2DCF-4CFE-82C7-3DD3BC4C99FD}"/>
    <cellStyle name="Comma 2 2 42 4 2 2" xfId="29830" xr:uid="{313066CA-2DCF-4CFE-82C7-3DD3BC4C99FD}"/>
    <cellStyle name="Comma 2 2 42 4 3" xfId="22368" xr:uid="{313066CA-2DCF-4CFE-82C7-3DD3BC4C99FD}"/>
    <cellStyle name="Comma 2 2 42 5" xfId="2628" xr:uid="{1589205B-98B3-4A8F-A24E-A4D93AFB2630}"/>
    <cellStyle name="Comma 2 2 42 5 2" xfId="10090" xr:uid="{1589205B-98B3-4A8F-A24E-A4D93AFB2630}"/>
    <cellStyle name="Comma 2 2 42 5 2 2" xfId="26068" xr:uid="{1589205B-98B3-4A8F-A24E-A4D93AFB2630}"/>
    <cellStyle name="Comma 2 2 42 5 3" xfId="18606" xr:uid="{1589205B-98B3-4A8F-A24E-A4D93AFB2630}"/>
    <cellStyle name="Comma 2 2 42 6" xfId="8350" xr:uid="{1589205B-98B3-4A8F-A24E-A4D93AFB2630}"/>
    <cellStyle name="Comma 2 2 42 6 2" xfId="24328" xr:uid="{1589205B-98B3-4A8F-A24E-A4D93AFB2630}"/>
    <cellStyle name="Comma 2 2 42 7" xfId="16794" xr:uid="{1589205B-98B3-4A8F-A24E-A4D93AFB2630}"/>
    <cellStyle name="Comma 2 2 43" xfId="824" xr:uid="{9D37D2B1-269E-4ED3-88EE-1AF2A4CC9106}"/>
    <cellStyle name="Comma 2 2 43 2" xfId="3883" xr:uid="{4484A24F-AB9E-4D6A-93E5-BEF66FC61AF9}"/>
    <cellStyle name="Comma 2 2 43 2 2" xfId="11345" xr:uid="{4484A24F-AB9E-4D6A-93E5-BEF66FC61AF9}"/>
    <cellStyle name="Comma 2 2 43 2 2 2" xfId="27323" xr:uid="{4484A24F-AB9E-4D6A-93E5-BEF66FC61AF9}"/>
    <cellStyle name="Comma 2 2 43 2 3" xfId="19861" xr:uid="{4484A24F-AB9E-4D6A-93E5-BEF66FC61AF9}"/>
    <cellStyle name="Comma 2 2 43 3" xfId="5130" xr:uid="{B379FCF1-217D-4278-8982-80632F9620B7}"/>
    <cellStyle name="Comma 2 2 43 3 2" xfId="12592" xr:uid="{B379FCF1-217D-4278-8982-80632F9620B7}"/>
    <cellStyle name="Comma 2 2 43 3 2 2" xfId="28570" xr:uid="{B379FCF1-217D-4278-8982-80632F9620B7}"/>
    <cellStyle name="Comma 2 2 43 3 3" xfId="21108" xr:uid="{B379FCF1-217D-4278-8982-80632F9620B7}"/>
    <cellStyle name="Comma 2 2 43 4" xfId="6398" xr:uid="{D90DB118-8741-437B-908E-6073689E298B}"/>
    <cellStyle name="Comma 2 2 43 4 2" xfId="13860" xr:uid="{D90DB118-8741-437B-908E-6073689E298B}"/>
    <cellStyle name="Comma 2 2 43 4 2 2" xfId="29838" xr:uid="{D90DB118-8741-437B-908E-6073689E298B}"/>
    <cellStyle name="Comma 2 2 43 4 3" xfId="22376" xr:uid="{D90DB118-8741-437B-908E-6073689E298B}"/>
    <cellStyle name="Comma 2 2 43 5" xfId="2636" xr:uid="{9D37D2B1-269E-4ED3-88EE-1AF2A4CC9106}"/>
    <cellStyle name="Comma 2 2 43 5 2" xfId="10098" xr:uid="{9D37D2B1-269E-4ED3-88EE-1AF2A4CC9106}"/>
    <cellStyle name="Comma 2 2 43 5 2 2" xfId="26076" xr:uid="{9D37D2B1-269E-4ED3-88EE-1AF2A4CC9106}"/>
    <cellStyle name="Comma 2 2 43 5 3" xfId="18614" xr:uid="{9D37D2B1-269E-4ED3-88EE-1AF2A4CC9106}"/>
    <cellStyle name="Comma 2 2 43 6" xfId="8358" xr:uid="{9D37D2B1-269E-4ED3-88EE-1AF2A4CC9106}"/>
    <cellStyle name="Comma 2 2 43 6 2" xfId="24336" xr:uid="{9D37D2B1-269E-4ED3-88EE-1AF2A4CC9106}"/>
    <cellStyle name="Comma 2 2 43 7" xfId="16802" xr:uid="{9D37D2B1-269E-4ED3-88EE-1AF2A4CC9106}"/>
    <cellStyle name="Comma 2 2 44" xfId="832" xr:uid="{9D37D2B1-269E-4ED3-88EE-1AF2A4CC9106}"/>
    <cellStyle name="Comma 2 2 44 2" xfId="3891" xr:uid="{12DEA5A0-CB9B-4D35-96EB-CEFB6D90ABD5}"/>
    <cellStyle name="Comma 2 2 44 2 2" xfId="11353" xr:uid="{12DEA5A0-CB9B-4D35-96EB-CEFB6D90ABD5}"/>
    <cellStyle name="Comma 2 2 44 2 2 2" xfId="27331" xr:uid="{12DEA5A0-CB9B-4D35-96EB-CEFB6D90ABD5}"/>
    <cellStyle name="Comma 2 2 44 2 3" xfId="19869" xr:uid="{12DEA5A0-CB9B-4D35-96EB-CEFB6D90ABD5}"/>
    <cellStyle name="Comma 2 2 44 3" xfId="5138" xr:uid="{11776761-D739-414D-AFD9-4770CBFE361F}"/>
    <cellStyle name="Comma 2 2 44 3 2" xfId="12600" xr:uid="{11776761-D739-414D-AFD9-4770CBFE361F}"/>
    <cellStyle name="Comma 2 2 44 3 2 2" xfId="28578" xr:uid="{11776761-D739-414D-AFD9-4770CBFE361F}"/>
    <cellStyle name="Comma 2 2 44 3 3" xfId="21116" xr:uid="{11776761-D739-414D-AFD9-4770CBFE361F}"/>
    <cellStyle name="Comma 2 2 44 4" xfId="6406" xr:uid="{4528DE02-1022-40C5-AEA0-9D239D0FC375}"/>
    <cellStyle name="Comma 2 2 44 4 2" xfId="13868" xr:uid="{4528DE02-1022-40C5-AEA0-9D239D0FC375}"/>
    <cellStyle name="Comma 2 2 44 4 2 2" xfId="29846" xr:uid="{4528DE02-1022-40C5-AEA0-9D239D0FC375}"/>
    <cellStyle name="Comma 2 2 44 4 3" xfId="22384" xr:uid="{4528DE02-1022-40C5-AEA0-9D239D0FC375}"/>
    <cellStyle name="Comma 2 2 44 5" xfId="2644" xr:uid="{9D37D2B1-269E-4ED3-88EE-1AF2A4CC9106}"/>
    <cellStyle name="Comma 2 2 44 5 2" xfId="10106" xr:uid="{9D37D2B1-269E-4ED3-88EE-1AF2A4CC9106}"/>
    <cellStyle name="Comma 2 2 44 5 2 2" xfId="26084" xr:uid="{9D37D2B1-269E-4ED3-88EE-1AF2A4CC9106}"/>
    <cellStyle name="Comma 2 2 44 5 3" xfId="18622" xr:uid="{9D37D2B1-269E-4ED3-88EE-1AF2A4CC9106}"/>
    <cellStyle name="Comma 2 2 44 6" xfId="8366" xr:uid="{9D37D2B1-269E-4ED3-88EE-1AF2A4CC9106}"/>
    <cellStyle name="Comma 2 2 44 6 2" xfId="24344" xr:uid="{9D37D2B1-269E-4ED3-88EE-1AF2A4CC9106}"/>
    <cellStyle name="Comma 2 2 44 7" xfId="16810" xr:uid="{9D37D2B1-269E-4ED3-88EE-1AF2A4CC9106}"/>
    <cellStyle name="Comma 2 2 45" xfId="841" xr:uid="{9D37D2B1-269E-4ED3-88EE-1AF2A4CC9106}"/>
    <cellStyle name="Comma 2 2 45 2" xfId="3900" xr:uid="{2D619F49-BBB1-4E0F-92B5-3DF17C14782E}"/>
    <cellStyle name="Comma 2 2 45 2 2" xfId="11362" xr:uid="{2D619F49-BBB1-4E0F-92B5-3DF17C14782E}"/>
    <cellStyle name="Comma 2 2 45 2 2 2" xfId="27340" xr:uid="{2D619F49-BBB1-4E0F-92B5-3DF17C14782E}"/>
    <cellStyle name="Comma 2 2 45 2 3" xfId="19878" xr:uid="{2D619F49-BBB1-4E0F-92B5-3DF17C14782E}"/>
    <cellStyle name="Comma 2 2 45 3" xfId="5147" xr:uid="{277BE5B5-8F0C-4442-90B4-E96818E5DE0D}"/>
    <cellStyle name="Comma 2 2 45 3 2" xfId="12609" xr:uid="{277BE5B5-8F0C-4442-90B4-E96818E5DE0D}"/>
    <cellStyle name="Comma 2 2 45 3 2 2" xfId="28587" xr:uid="{277BE5B5-8F0C-4442-90B4-E96818E5DE0D}"/>
    <cellStyle name="Comma 2 2 45 3 3" xfId="21125" xr:uid="{277BE5B5-8F0C-4442-90B4-E96818E5DE0D}"/>
    <cellStyle name="Comma 2 2 45 4" xfId="6415" xr:uid="{61BE325A-1D56-4DF1-B5B4-F937B8C5F180}"/>
    <cellStyle name="Comma 2 2 45 4 2" xfId="13877" xr:uid="{61BE325A-1D56-4DF1-B5B4-F937B8C5F180}"/>
    <cellStyle name="Comma 2 2 45 4 2 2" xfId="29855" xr:uid="{61BE325A-1D56-4DF1-B5B4-F937B8C5F180}"/>
    <cellStyle name="Comma 2 2 45 4 3" xfId="22393" xr:uid="{61BE325A-1D56-4DF1-B5B4-F937B8C5F180}"/>
    <cellStyle name="Comma 2 2 45 5" xfId="2653" xr:uid="{9D37D2B1-269E-4ED3-88EE-1AF2A4CC9106}"/>
    <cellStyle name="Comma 2 2 45 5 2" xfId="10115" xr:uid="{9D37D2B1-269E-4ED3-88EE-1AF2A4CC9106}"/>
    <cellStyle name="Comma 2 2 45 5 2 2" xfId="26093" xr:uid="{9D37D2B1-269E-4ED3-88EE-1AF2A4CC9106}"/>
    <cellStyle name="Comma 2 2 45 5 3" xfId="18631" xr:uid="{9D37D2B1-269E-4ED3-88EE-1AF2A4CC9106}"/>
    <cellStyle name="Comma 2 2 45 6" xfId="8375" xr:uid="{9D37D2B1-269E-4ED3-88EE-1AF2A4CC9106}"/>
    <cellStyle name="Comma 2 2 45 6 2" xfId="24353" xr:uid="{9D37D2B1-269E-4ED3-88EE-1AF2A4CC9106}"/>
    <cellStyle name="Comma 2 2 45 7" xfId="16819" xr:uid="{9D37D2B1-269E-4ED3-88EE-1AF2A4CC9106}"/>
    <cellStyle name="Comma 2 2 46" xfId="850" xr:uid="{9D37D2B1-269E-4ED3-88EE-1AF2A4CC9106}"/>
    <cellStyle name="Comma 2 2 46 2" xfId="3909" xr:uid="{2749B06C-0DBB-4434-ACF9-ED8B0884A6F0}"/>
    <cellStyle name="Comma 2 2 46 2 2" xfId="11371" xr:uid="{2749B06C-0DBB-4434-ACF9-ED8B0884A6F0}"/>
    <cellStyle name="Comma 2 2 46 2 2 2" xfId="27349" xr:uid="{2749B06C-0DBB-4434-ACF9-ED8B0884A6F0}"/>
    <cellStyle name="Comma 2 2 46 2 3" xfId="19887" xr:uid="{2749B06C-0DBB-4434-ACF9-ED8B0884A6F0}"/>
    <cellStyle name="Comma 2 2 46 3" xfId="5156" xr:uid="{2BE9746D-8EC2-4C6C-815F-503730FFA037}"/>
    <cellStyle name="Comma 2 2 46 3 2" xfId="12618" xr:uid="{2BE9746D-8EC2-4C6C-815F-503730FFA037}"/>
    <cellStyle name="Comma 2 2 46 3 2 2" xfId="28596" xr:uid="{2BE9746D-8EC2-4C6C-815F-503730FFA037}"/>
    <cellStyle name="Comma 2 2 46 3 3" xfId="21134" xr:uid="{2BE9746D-8EC2-4C6C-815F-503730FFA037}"/>
    <cellStyle name="Comma 2 2 46 4" xfId="6424" xr:uid="{7ED81705-BE21-43A0-B16A-C379FAECB4B9}"/>
    <cellStyle name="Comma 2 2 46 4 2" xfId="13886" xr:uid="{7ED81705-BE21-43A0-B16A-C379FAECB4B9}"/>
    <cellStyle name="Comma 2 2 46 4 2 2" xfId="29864" xr:uid="{7ED81705-BE21-43A0-B16A-C379FAECB4B9}"/>
    <cellStyle name="Comma 2 2 46 4 3" xfId="22402" xr:uid="{7ED81705-BE21-43A0-B16A-C379FAECB4B9}"/>
    <cellStyle name="Comma 2 2 46 5" xfId="2662" xr:uid="{9D37D2B1-269E-4ED3-88EE-1AF2A4CC9106}"/>
    <cellStyle name="Comma 2 2 46 5 2" xfId="10124" xr:uid="{9D37D2B1-269E-4ED3-88EE-1AF2A4CC9106}"/>
    <cellStyle name="Comma 2 2 46 5 2 2" xfId="26102" xr:uid="{9D37D2B1-269E-4ED3-88EE-1AF2A4CC9106}"/>
    <cellStyle name="Comma 2 2 46 5 3" xfId="18640" xr:uid="{9D37D2B1-269E-4ED3-88EE-1AF2A4CC9106}"/>
    <cellStyle name="Comma 2 2 46 6" xfId="8384" xr:uid="{9D37D2B1-269E-4ED3-88EE-1AF2A4CC9106}"/>
    <cellStyle name="Comma 2 2 46 6 2" xfId="24362" xr:uid="{9D37D2B1-269E-4ED3-88EE-1AF2A4CC9106}"/>
    <cellStyle name="Comma 2 2 46 7" xfId="16828" xr:uid="{9D37D2B1-269E-4ED3-88EE-1AF2A4CC9106}"/>
    <cellStyle name="Comma 2 2 47" xfId="858" xr:uid="{9D37D2B1-269E-4ED3-88EE-1AF2A4CC9106}"/>
    <cellStyle name="Comma 2 2 47 2" xfId="3917" xr:uid="{7DAFC94D-99AB-4685-94C2-D32EE9976849}"/>
    <cellStyle name="Comma 2 2 47 2 2" xfId="11379" xr:uid="{7DAFC94D-99AB-4685-94C2-D32EE9976849}"/>
    <cellStyle name="Comma 2 2 47 2 2 2" xfId="27357" xr:uid="{7DAFC94D-99AB-4685-94C2-D32EE9976849}"/>
    <cellStyle name="Comma 2 2 47 2 3" xfId="19895" xr:uid="{7DAFC94D-99AB-4685-94C2-D32EE9976849}"/>
    <cellStyle name="Comma 2 2 47 3" xfId="5164" xr:uid="{AFDEBDB5-FA5B-4D21-ADB7-9C4002388A71}"/>
    <cellStyle name="Comma 2 2 47 3 2" xfId="12626" xr:uid="{AFDEBDB5-FA5B-4D21-ADB7-9C4002388A71}"/>
    <cellStyle name="Comma 2 2 47 3 2 2" xfId="28604" xr:uid="{AFDEBDB5-FA5B-4D21-ADB7-9C4002388A71}"/>
    <cellStyle name="Comma 2 2 47 3 3" xfId="21142" xr:uid="{AFDEBDB5-FA5B-4D21-ADB7-9C4002388A71}"/>
    <cellStyle name="Comma 2 2 47 4" xfId="6432" xr:uid="{ACF87266-0659-4132-8860-17C50534F7BE}"/>
    <cellStyle name="Comma 2 2 47 4 2" xfId="13894" xr:uid="{ACF87266-0659-4132-8860-17C50534F7BE}"/>
    <cellStyle name="Comma 2 2 47 4 2 2" xfId="29872" xr:uid="{ACF87266-0659-4132-8860-17C50534F7BE}"/>
    <cellStyle name="Comma 2 2 47 4 3" xfId="22410" xr:uid="{ACF87266-0659-4132-8860-17C50534F7BE}"/>
    <cellStyle name="Comma 2 2 47 5" xfId="2670" xr:uid="{9D37D2B1-269E-4ED3-88EE-1AF2A4CC9106}"/>
    <cellStyle name="Comma 2 2 47 5 2" xfId="10132" xr:uid="{9D37D2B1-269E-4ED3-88EE-1AF2A4CC9106}"/>
    <cellStyle name="Comma 2 2 47 5 2 2" xfId="26110" xr:uid="{9D37D2B1-269E-4ED3-88EE-1AF2A4CC9106}"/>
    <cellStyle name="Comma 2 2 47 5 3" xfId="18648" xr:uid="{9D37D2B1-269E-4ED3-88EE-1AF2A4CC9106}"/>
    <cellStyle name="Comma 2 2 47 6" xfId="8392" xr:uid="{9D37D2B1-269E-4ED3-88EE-1AF2A4CC9106}"/>
    <cellStyle name="Comma 2 2 47 6 2" xfId="24370" xr:uid="{9D37D2B1-269E-4ED3-88EE-1AF2A4CC9106}"/>
    <cellStyle name="Comma 2 2 47 7" xfId="16836" xr:uid="{9D37D2B1-269E-4ED3-88EE-1AF2A4CC9106}"/>
    <cellStyle name="Comma 2 2 48" xfId="866" xr:uid="{9D37D2B1-269E-4ED3-88EE-1AF2A4CC9106}"/>
    <cellStyle name="Comma 2 2 48 2" xfId="3925" xr:uid="{42329CCA-CA23-4ABF-80AE-36CDAA0C986C}"/>
    <cellStyle name="Comma 2 2 48 2 2" xfId="11387" xr:uid="{42329CCA-CA23-4ABF-80AE-36CDAA0C986C}"/>
    <cellStyle name="Comma 2 2 48 2 2 2" xfId="27365" xr:uid="{42329CCA-CA23-4ABF-80AE-36CDAA0C986C}"/>
    <cellStyle name="Comma 2 2 48 2 3" xfId="19903" xr:uid="{42329CCA-CA23-4ABF-80AE-36CDAA0C986C}"/>
    <cellStyle name="Comma 2 2 48 3" xfId="5172" xr:uid="{68547EEB-69F4-437E-BA3E-968A1AB67F2E}"/>
    <cellStyle name="Comma 2 2 48 3 2" xfId="12634" xr:uid="{68547EEB-69F4-437E-BA3E-968A1AB67F2E}"/>
    <cellStyle name="Comma 2 2 48 3 2 2" xfId="28612" xr:uid="{68547EEB-69F4-437E-BA3E-968A1AB67F2E}"/>
    <cellStyle name="Comma 2 2 48 3 3" xfId="21150" xr:uid="{68547EEB-69F4-437E-BA3E-968A1AB67F2E}"/>
    <cellStyle name="Comma 2 2 48 4" xfId="6440" xr:uid="{29011F6C-A150-4792-B1A6-A788CAE51B06}"/>
    <cellStyle name="Comma 2 2 48 4 2" xfId="13902" xr:uid="{29011F6C-A150-4792-B1A6-A788CAE51B06}"/>
    <cellStyle name="Comma 2 2 48 4 2 2" xfId="29880" xr:uid="{29011F6C-A150-4792-B1A6-A788CAE51B06}"/>
    <cellStyle name="Comma 2 2 48 4 3" xfId="22418" xr:uid="{29011F6C-A150-4792-B1A6-A788CAE51B06}"/>
    <cellStyle name="Comma 2 2 48 5" xfId="2678" xr:uid="{9D37D2B1-269E-4ED3-88EE-1AF2A4CC9106}"/>
    <cellStyle name="Comma 2 2 48 5 2" xfId="10140" xr:uid="{9D37D2B1-269E-4ED3-88EE-1AF2A4CC9106}"/>
    <cellStyle name="Comma 2 2 48 5 2 2" xfId="26118" xr:uid="{9D37D2B1-269E-4ED3-88EE-1AF2A4CC9106}"/>
    <cellStyle name="Comma 2 2 48 5 3" xfId="18656" xr:uid="{9D37D2B1-269E-4ED3-88EE-1AF2A4CC9106}"/>
    <cellStyle name="Comma 2 2 48 6" xfId="8400" xr:uid="{9D37D2B1-269E-4ED3-88EE-1AF2A4CC9106}"/>
    <cellStyle name="Comma 2 2 48 6 2" xfId="24378" xr:uid="{9D37D2B1-269E-4ED3-88EE-1AF2A4CC9106}"/>
    <cellStyle name="Comma 2 2 48 7" xfId="16844" xr:uid="{9D37D2B1-269E-4ED3-88EE-1AF2A4CC9106}"/>
    <cellStyle name="Comma 2 2 49" xfId="874" xr:uid="{9D37D2B1-269E-4ED3-88EE-1AF2A4CC9106}"/>
    <cellStyle name="Comma 2 2 49 2" xfId="3933" xr:uid="{E81640A5-3400-4589-9101-1F5092F8ECC4}"/>
    <cellStyle name="Comma 2 2 49 2 2" xfId="11395" xr:uid="{E81640A5-3400-4589-9101-1F5092F8ECC4}"/>
    <cellStyle name="Comma 2 2 49 2 2 2" xfId="27373" xr:uid="{E81640A5-3400-4589-9101-1F5092F8ECC4}"/>
    <cellStyle name="Comma 2 2 49 2 3" xfId="19911" xr:uid="{E81640A5-3400-4589-9101-1F5092F8ECC4}"/>
    <cellStyle name="Comma 2 2 49 3" xfId="5180" xr:uid="{ADAB3C6E-47EB-41B8-B345-57915E417167}"/>
    <cellStyle name="Comma 2 2 49 3 2" xfId="12642" xr:uid="{ADAB3C6E-47EB-41B8-B345-57915E417167}"/>
    <cellStyle name="Comma 2 2 49 3 2 2" xfId="28620" xr:uid="{ADAB3C6E-47EB-41B8-B345-57915E417167}"/>
    <cellStyle name="Comma 2 2 49 3 3" xfId="21158" xr:uid="{ADAB3C6E-47EB-41B8-B345-57915E417167}"/>
    <cellStyle name="Comma 2 2 49 4" xfId="6448" xr:uid="{F1BCBA0E-5658-4BAC-92FF-CAC71155343C}"/>
    <cellStyle name="Comma 2 2 49 4 2" xfId="13910" xr:uid="{F1BCBA0E-5658-4BAC-92FF-CAC71155343C}"/>
    <cellStyle name="Comma 2 2 49 4 2 2" xfId="29888" xr:uid="{F1BCBA0E-5658-4BAC-92FF-CAC71155343C}"/>
    <cellStyle name="Comma 2 2 49 4 3" xfId="22426" xr:uid="{F1BCBA0E-5658-4BAC-92FF-CAC71155343C}"/>
    <cellStyle name="Comma 2 2 49 5" xfId="2686" xr:uid="{9D37D2B1-269E-4ED3-88EE-1AF2A4CC9106}"/>
    <cellStyle name="Comma 2 2 49 5 2" xfId="10148" xr:uid="{9D37D2B1-269E-4ED3-88EE-1AF2A4CC9106}"/>
    <cellStyle name="Comma 2 2 49 5 2 2" xfId="26126" xr:uid="{9D37D2B1-269E-4ED3-88EE-1AF2A4CC9106}"/>
    <cellStyle name="Comma 2 2 49 5 3" xfId="18664" xr:uid="{9D37D2B1-269E-4ED3-88EE-1AF2A4CC9106}"/>
    <cellStyle name="Comma 2 2 49 6" xfId="8408" xr:uid="{9D37D2B1-269E-4ED3-88EE-1AF2A4CC9106}"/>
    <cellStyle name="Comma 2 2 49 6 2" xfId="24386" xr:uid="{9D37D2B1-269E-4ED3-88EE-1AF2A4CC9106}"/>
    <cellStyle name="Comma 2 2 49 7" xfId="16852" xr:uid="{9D37D2B1-269E-4ED3-88EE-1AF2A4CC9106}"/>
    <cellStyle name="Comma 2 2 5" xfId="525" xr:uid="{00000000-0005-0000-0000-000059000000}"/>
    <cellStyle name="Comma 2 2 5 10" xfId="15255" xr:uid="{1956620D-218F-4FE1-9382-4A6BDD2BD4F4}"/>
    <cellStyle name="Comma 2 2 5 10 2" xfId="31233" xr:uid="{1956620D-218F-4FE1-9382-4A6BDD2BD4F4}"/>
    <cellStyle name="Comma 2 2 5 11" xfId="15387" xr:uid="{1956620D-218F-4FE1-9382-4A6BDD2BD4F4}"/>
    <cellStyle name="Comma 2 2 5 11 2" xfId="31365" xr:uid="{1956620D-218F-4FE1-9382-4A6BDD2BD4F4}"/>
    <cellStyle name="Comma 2 2 5 12" xfId="15519" xr:uid="{1956620D-218F-4FE1-9382-4A6BDD2BD4F4}"/>
    <cellStyle name="Comma 2 2 5 12 2" xfId="31497" xr:uid="{1956620D-218F-4FE1-9382-4A6BDD2BD4F4}"/>
    <cellStyle name="Comma 2 2 5 13" xfId="15658" xr:uid="{1956620D-218F-4FE1-9382-4A6BDD2BD4F4}"/>
    <cellStyle name="Comma 2 2 5 13 2" xfId="31635" xr:uid="{1956620D-218F-4FE1-9382-4A6BDD2BD4F4}"/>
    <cellStyle name="Comma 2 2 5 14" xfId="15790" xr:uid="{1956620D-218F-4FE1-9382-4A6BDD2BD4F4}"/>
    <cellStyle name="Comma 2 2 5 14 2" xfId="31767" xr:uid="{1956620D-218F-4FE1-9382-4A6BDD2BD4F4}"/>
    <cellStyle name="Comma 2 2 5 15" xfId="15921" xr:uid="{1956620D-218F-4FE1-9382-4A6BDD2BD4F4}"/>
    <cellStyle name="Comma 2 2 5 15 2" xfId="31898" xr:uid="{1956620D-218F-4FE1-9382-4A6BDD2BD4F4}"/>
    <cellStyle name="Comma 2 2 5 16" xfId="16503" xr:uid="{00000000-0005-0000-0000-000059000000}"/>
    <cellStyle name="Comma 2 2 5 17" xfId="32029" xr:uid="{1956620D-218F-4FE1-9382-4A6BDD2BD4F4}"/>
    <cellStyle name="Comma 2 2 5 18" xfId="32161" xr:uid="{1956620D-218F-4FE1-9382-4A6BDD2BD4F4}"/>
    <cellStyle name="Comma 2 2 5 19" xfId="32292" xr:uid="{1956620D-218F-4FE1-9382-4A6BDD2BD4F4}"/>
    <cellStyle name="Comma 2 2 5 2" xfId="1755" xr:uid="{1956620D-218F-4FE1-9382-4A6BDD2BD4F4}"/>
    <cellStyle name="Comma 2 2 5 2 2" xfId="7286" xr:uid="{3544BDF9-87BF-4D61-940F-D099D7AF5217}"/>
    <cellStyle name="Comma 2 2 5 2 2 2" xfId="14748" xr:uid="{3544BDF9-87BF-4D61-940F-D099D7AF5217}"/>
    <cellStyle name="Comma 2 2 5 2 2 2 2" xfId="30726" xr:uid="{3544BDF9-87BF-4D61-940F-D099D7AF5217}"/>
    <cellStyle name="Comma 2 2 5 2 2 3" xfId="23264" xr:uid="{3544BDF9-87BF-4D61-940F-D099D7AF5217}"/>
    <cellStyle name="Comma 2 2 5 2 3" xfId="3584" xr:uid="{91D4D49C-BF63-4217-BFD1-641EA7B790E5}"/>
    <cellStyle name="Comma 2 2 5 2 3 2" xfId="11046" xr:uid="{91D4D49C-BF63-4217-BFD1-641EA7B790E5}"/>
    <cellStyle name="Comma 2 2 5 2 3 2 2" xfId="27024" xr:uid="{91D4D49C-BF63-4217-BFD1-641EA7B790E5}"/>
    <cellStyle name="Comma 2 2 5 2 3 3" xfId="19562" xr:uid="{91D4D49C-BF63-4217-BFD1-641EA7B790E5}"/>
    <cellStyle name="Comma 2 2 5 2 4" xfId="9217" xr:uid="{1956620D-218F-4FE1-9382-4A6BDD2BD4F4}"/>
    <cellStyle name="Comma 2 2 5 2 4 2" xfId="25195" xr:uid="{1956620D-218F-4FE1-9382-4A6BDD2BD4F4}"/>
    <cellStyle name="Comma 2 2 5 2 5" xfId="17733" xr:uid="{1956620D-218F-4FE1-9382-4A6BDD2BD4F4}"/>
    <cellStyle name="Comma 2 2 5 20" xfId="32424" xr:uid="{1956620D-218F-4FE1-9382-4A6BDD2BD4F4}"/>
    <cellStyle name="Comma 2 2 5 21" xfId="32555" xr:uid="{1956620D-218F-4FE1-9382-4A6BDD2BD4F4}"/>
    <cellStyle name="Comma 2 2 5 22" xfId="32687" xr:uid="{5E263CEE-CA63-4C96-896D-323BB0811965}"/>
    <cellStyle name="Comma 2 2 5 23" xfId="32819" xr:uid="{00000000-0005-0000-0000-000010000000}"/>
    <cellStyle name="Comma 2 2 5 24" xfId="32950" xr:uid="{1956620D-218F-4FE1-9382-4A6BDD2BD4F4}"/>
    <cellStyle name="Comma 2 2 5 25" xfId="33081" xr:uid="{1956620D-218F-4FE1-9382-4A6BDD2BD4F4}"/>
    <cellStyle name="Comma 2 2 5 26" xfId="33213" xr:uid="{00000000-0005-0000-0000-000010000000}"/>
    <cellStyle name="Comma 2 2 5 27" xfId="33345" xr:uid="{6BDF0145-D07B-4183-90CB-56EF202A460E}"/>
    <cellStyle name="Comma 2 2 5 3" xfId="4831" xr:uid="{AB17B062-BCE5-4207-B87C-E743A80626A9}"/>
    <cellStyle name="Comma 2 2 5 3 2" xfId="12293" xr:uid="{AB17B062-BCE5-4207-B87C-E743A80626A9}"/>
    <cellStyle name="Comma 2 2 5 3 2 2" xfId="28271" xr:uid="{AB17B062-BCE5-4207-B87C-E743A80626A9}"/>
    <cellStyle name="Comma 2 2 5 3 3" xfId="20809" xr:uid="{AB17B062-BCE5-4207-B87C-E743A80626A9}"/>
    <cellStyle name="Comma 2 2 5 4" xfId="6099" xr:uid="{7593A27B-2163-4E48-8F55-966A838EE196}"/>
    <cellStyle name="Comma 2 2 5 4 2" xfId="13561" xr:uid="{7593A27B-2163-4E48-8F55-966A838EE196}"/>
    <cellStyle name="Comma 2 2 5 4 2 2" xfId="29539" xr:uid="{7593A27B-2163-4E48-8F55-966A838EE196}"/>
    <cellStyle name="Comma 2 2 5 4 3" xfId="22077" xr:uid="{7593A27B-2163-4E48-8F55-966A838EE196}"/>
    <cellStyle name="Comma 2 2 5 5" xfId="2337" xr:uid="{00000000-0005-0000-0000-000059000000}"/>
    <cellStyle name="Comma 2 2 5 5 2" xfId="9799" xr:uid="{00000000-0005-0000-0000-000059000000}"/>
    <cellStyle name="Comma 2 2 5 5 2 2" xfId="25777" xr:uid="{00000000-0005-0000-0000-000059000000}"/>
    <cellStyle name="Comma 2 2 5 5 3" xfId="18315" xr:uid="{00000000-0005-0000-0000-000059000000}"/>
    <cellStyle name="Comma 2 2 5 6" xfId="7389" xr:uid="{1956620D-218F-4FE1-9382-4A6BDD2BD4F4}"/>
    <cellStyle name="Comma 2 2 5 6 2" xfId="14851" xr:uid="{1956620D-218F-4FE1-9382-4A6BDD2BD4F4}"/>
    <cellStyle name="Comma 2 2 5 6 2 2" xfId="30829" xr:uid="{1956620D-218F-4FE1-9382-4A6BDD2BD4F4}"/>
    <cellStyle name="Comma 2 2 5 6 3" xfId="23367" xr:uid="{1956620D-218F-4FE1-9382-4A6BDD2BD4F4}"/>
    <cellStyle name="Comma 2 2 5 7" xfId="7530" xr:uid="{1956620D-218F-4FE1-9382-4A6BDD2BD4F4}"/>
    <cellStyle name="Comma 2 2 5 7 2" xfId="23508" xr:uid="{1956620D-218F-4FE1-9382-4A6BDD2BD4F4}"/>
    <cellStyle name="Comma 2 2 5 8" xfId="14992" xr:uid="{1956620D-218F-4FE1-9382-4A6BDD2BD4F4}"/>
    <cellStyle name="Comma 2 2 5 8 2" xfId="30970" xr:uid="{1956620D-218F-4FE1-9382-4A6BDD2BD4F4}"/>
    <cellStyle name="Comma 2 2 5 9" xfId="15123" xr:uid="{1956620D-218F-4FE1-9382-4A6BDD2BD4F4}"/>
    <cellStyle name="Comma 2 2 5 9 2" xfId="31101" xr:uid="{1956620D-218F-4FE1-9382-4A6BDD2BD4F4}"/>
    <cellStyle name="Comma 2 2 50" xfId="882" xr:uid="{9D37D2B1-269E-4ED3-88EE-1AF2A4CC9106}"/>
    <cellStyle name="Comma 2 2 50 2" xfId="3941" xr:uid="{17CFECB7-B74C-4FA3-A375-C5DE43B5C3B8}"/>
    <cellStyle name="Comma 2 2 50 2 2" xfId="11403" xr:uid="{17CFECB7-B74C-4FA3-A375-C5DE43B5C3B8}"/>
    <cellStyle name="Comma 2 2 50 2 2 2" xfId="27381" xr:uid="{17CFECB7-B74C-4FA3-A375-C5DE43B5C3B8}"/>
    <cellStyle name="Comma 2 2 50 2 3" xfId="19919" xr:uid="{17CFECB7-B74C-4FA3-A375-C5DE43B5C3B8}"/>
    <cellStyle name="Comma 2 2 50 3" xfId="5188" xr:uid="{8B7537B5-E3E4-4C0A-860A-5158A8519144}"/>
    <cellStyle name="Comma 2 2 50 3 2" xfId="12650" xr:uid="{8B7537B5-E3E4-4C0A-860A-5158A8519144}"/>
    <cellStyle name="Comma 2 2 50 3 2 2" xfId="28628" xr:uid="{8B7537B5-E3E4-4C0A-860A-5158A8519144}"/>
    <cellStyle name="Comma 2 2 50 3 3" xfId="21166" xr:uid="{8B7537B5-E3E4-4C0A-860A-5158A8519144}"/>
    <cellStyle name="Comma 2 2 50 4" xfId="6456" xr:uid="{0C68E714-51B4-4556-830A-15F480FA2D83}"/>
    <cellStyle name="Comma 2 2 50 4 2" xfId="13918" xr:uid="{0C68E714-51B4-4556-830A-15F480FA2D83}"/>
    <cellStyle name="Comma 2 2 50 4 2 2" xfId="29896" xr:uid="{0C68E714-51B4-4556-830A-15F480FA2D83}"/>
    <cellStyle name="Comma 2 2 50 4 3" xfId="22434" xr:uid="{0C68E714-51B4-4556-830A-15F480FA2D83}"/>
    <cellStyle name="Comma 2 2 50 5" xfId="2694" xr:uid="{9D37D2B1-269E-4ED3-88EE-1AF2A4CC9106}"/>
    <cellStyle name="Comma 2 2 50 5 2" xfId="10156" xr:uid="{9D37D2B1-269E-4ED3-88EE-1AF2A4CC9106}"/>
    <cellStyle name="Comma 2 2 50 5 2 2" xfId="26134" xr:uid="{9D37D2B1-269E-4ED3-88EE-1AF2A4CC9106}"/>
    <cellStyle name="Comma 2 2 50 5 3" xfId="18672" xr:uid="{9D37D2B1-269E-4ED3-88EE-1AF2A4CC9106}"/>
    <cellStyle name="Comma 2 2 50 6" xfId="8416" xr:uid="{9D37D2B1-269E-4ED3-88EE-1AF2A4CC9106}"/>
    <cellStyle name="Comma 2 2 50 6 2" xfId="24394" xr:uid="{9D37D2B1-269E-4ED3-88EE-1AF2A4CC9106}"/>
    <cellStyle name="Comma 2 2 50 7" xfId="16860" xr:uid="{9D37D2B1-269E-4ED3-88EE-1AF2A4CC9106}"/>
    <cellStyle name="Comma 2 2 51" xfId="891" xr:uid="{9D37D2B1-269E-4ED3-88EE-1AF2A4CC9106}"/>
    <cellStyle name="Comma 2 2 51 2" xfId="3950" xr:uid="{DE115FE9-CC03-4972-BAA3-A8EF06FDA76F}"/>
    <cellStyle name="Comma 2 2 51 2 2" xfId="11412" xr:uid="{DE115FE9-CC03-4972-BAA3-A8EF06FDA76F}"/>
    <cellStyle name="Comma 2 2 51 2 2 2" xfId="27390" xr:uid="{DE115FE9-CC03-4972-BAA3-A8EF06FDA76F}"/>
    <cellStyle name="Comma 2 2 51 2 3" xfId="19928" xr:uid="{DE115FE9-CC03-4972-BAA3-A8EF06FDA76F}"/>
    <cellStyle name="Comma 2 2 51 3" xfId="5197" xr:uid="{D2F875C0-B0F0-4AF9-BBA3-518B05C08580}"/>
    <cellStyle name="Comma 2 2 51 3 2" xfId="12659" xr:uid="{D2F875C0-B0F0-4AF9-BBA3-518B05C08580}"/>
    <cellStyle name="Comma 2 2 51 3 2 2" xfId="28637" xr:uid="{D2F875C0-B0F0-4AF9-BBA3-518B05C08580}"/>
    <cellStyle name="Comma 2 2 51 3 3" xfId="21175" xr:uid="{D2F875C0-B0F0-4AF9-BBA3-518B05C08580}"/>
    <cellStyle name="Comma 2 2 51 4" xfId="6465" xr:uid="{5F090A5E-B5D0-4A56-A0A9-12D5753A6CF5}"/>
    <cellStyle name="Comma 2 2 51 4 2" xfId="13927" xr:uid="{5F090A5E-B5D0-4A56-A0A9-12D5753A6CF5}"/>
    <cellStyle name="Comma 2 2 51 4 2 2" xfId="29905" xr:uid="{5F090A5E-B5D0-4A56-A0A9-12D5753A6CF5}"/>
    <cellStyle name="Comma 2 2 51 4 3" xfId="22443" xr:uid="{5F090A5E-B5D0-4A56-A0A9-12D5753A6CF5}"/>
    <cellStyle name="Comma 2 2 51 5" xfId="2703" xr:uid="{9D37D2B1-269E-4ED3-88EE-1AF2A4CC9106}"/>
    <cellStyle name="Comma 2 2 51 5 2" xfId="10165" xr:uid="{9D37D2B1-269E-4ED3-88EE-1AF2A4CC9106}"/>
    <cellStyle name="Comma 2 2 51 5 2 2" xfId="26143" xr:uid="{9D37D2B1-269E-4ED3-88EE-1AF2A4CC9106}"/>
    <cellStyle name="Comma 2 2 51 5 3" xfId="18681" xr:uid="{9D37D2B1-269E-4ED3-88EE-1AF2A4CC9106}"/>
    <cellStyle name="Comma 2 2 51 6" xfId="8425" xr:uid="{9D37D2B1-269E-4ED3-88EE-1AF2A4CC9106}"/>
    <cellStyle name="Comma 2 2 51 6 2" xfId="24403" xr:uid="{9D37D2B1-269E-4ED3-88EE-1AF2A4CC9106}"/>
    <cellStyle name="Comma 2 2 51 7" xfId="16869" xr:uid="{9D37D2B1-269E-4ED3-88EE-1AF2A4CC9106}"/>
    <cellStyle name="Comma 2 2 52" xfId="899" xr:uid="{9D37D2B1-269E-4ED3-88EE-1AF2A4CC9106}"/>
    <cellStyle name="Comma 2 2 52 2" xfId="3958" xr:uid="{B675F840-7D0B-4CAF-9727-E5D8D01CB107}"/>
    <cellStyle name="Comma 2 2 52 2 2" xfId="11420" xr:uid="{B675F840-7D0B-4CAF-9727-E5D8D01CB107}"/>
    <cellStyle name="Comma 2 2 52 2 2 2" xfId="27398" xr:uid="{B675F840-7D0B-4CAF-9727-E5D8D01CB107}"/>
    <cellStyle name="Comma 2 2 52 2 3" xfId="19936" xr:uid="{B675F840-7D0B-4CAF-9727-E5D8D01CB107}"/>
    <cellStyle name="Comma 2 2 52 3" xfId="5205" xr:uid="{E1E416FF-3B72-49FC-A1E9-82034430401B}"/>
    <cellStyle name="Comma 2 2 52 3 2" xfId="12667" xr:uid="{E1E416FF-3B72-49FC-A1E9-82034430401B}"/>
    <cellStyle name="Comma 2 2 52 3 2 2" xfId="28645" xr:uid="{E1E416FF-3B72-49FC-A1E9-82034430401B}"/>
    <cellStyle name="Comma 2 2 52 3 3" xfId="21183" xr:uid="{E1E416FF-3B72-49FC-A1E9-82034430401B}"/>
    <cellStyle name="Comma 2 2 52 4" xfId="6473" xr:uid="{CC69F0EC-6958-4966-A831-62147C44D567}"/>
    <cellStyle name="Comma 2 2 52 4 2" xfId="13935" xr:uid="{CC69F0EC-6958-4966-A831-62147C44D567}"/>
    <cellStyle name="Comma 2 2 52 4 2 2" xfId="29913" xr:uid="{CC69F0EC-6958-4966-A831-62147C44D567}"/>
    <cellStyle name="Comma 2 2 52 4 3" xfId="22451" xr:uid="{CC69F0EC-6958-4966-A831-62147C44D567}"/>
    <cellStyle name="Comma 2 2 52 5" xfId="2711" xr:uid="{9D37D2B1-269E-4ED3-88EE-1AF2A4CC9106}"/>
    <cellStyle name="Comma 2 2 52 5 2" xfId="10173" xr:uid="{9D37D2B1-269E-4ED3-88EE-1AF2A4CC9106}"/>
    <cellStyle name="Comma 2 2 52 5 2 2" xfId="26151" xr:uid="{9D37D2B1-269E-4ED3-88EE-1AF2A4CC9106}"/>
    <cellStyle name="Comma 2 2 52 5 3" xfId="18689" xr:uid="{9D37D2B1-269E-4ED3-88EE-1AF2A4CC9106}"/>
    <cellStyle name="Comma 2 2 52 6" xfId="8433" xr:uid="{9D37D2B1-269E-4ED3-88EE-1AF2A4CC9106}"/>
    <cellStyle name="Comma 2 2 52 6 2" xfId="24411" xr:uid="{9D37D2B1-269E-4ED3-88EE-1AF2A4CC9106}"/>
    <cellStyle name="Comma 2 2 52 7" xfId="16877" xr:uid="{9D37D2B1-269E-4ED3-88EE-1AF2A4CC9106}"/>
    <cellStyle name="Comma 2 2 53" xfId="907" xr:uid="{9D37D2B1-269E-4ED3-88EE-1AF2A4CC9106}"/>
    <cellStyle name="Comma 2 2 53 2" xfId="3966" xr:uid="{68E95E13-425E-4F00-B56B-935FB6FA392C}"/>
    <cellStyle name="Comma 2 2 53 2 2" xfId="11428" xr:uid="{68E95E13-425E-4F00-B56B-935FB6FA392C}"/>
    <cellStyle name="Comma 2 2 53 2 2 2" xfId="27406" xr:uid="{68E95E13-425E-4F00-B56B-935FB6FA392C}"/>
    <cellStyle name="Comma 2 2 53 2 3" xfId="19944" xr:uid="{68E95E13-425E-4F00-B56B-935FB6FA392C}"/>
    <cellStyle name="Comma 2 2 53 3" xfId="5213" xr:uid="{AB36032A-979E-47FD-833C-2E3768A6B436}"/>
    <cellStyle name="Comma 2 2 53 3 2" xfId="12675" xr:uid="{AB36032A-979E-47FD-833C-2E3768A6B436}"/>
    <cellStyle name="Comma 2 2 53 3 2 2" xfId="28653" xr:uid="{AB36032A-979E-47FD-833C-2E3768A6B436}"/>
    <cellStyle name="Comma 2 2 53 3 3" xfId="21191" xr:uid="{AB36032A-979E-47FD-833C-2E3768A6B436}"/>
    <cellStyle name="Comma 2 2 53 4" xfId="6481" xr:uid="{B7CD282C-3345-4637-8DEA-077F3C8A1C3A}"/>
    <cellStyle name="Comma 2 2 53 4 2" xfId="13943" xr:uid="{B7CD282C-3345-4637-8DEA-077F3C8A1C3A}"/>
    <cellStyle name="Comma 2 2 53 4 2 2" xfId="29921" xr:uid="{B7CD282C-3345-4637-8DEA-077F3C8A1C3A}"/>
    <cellStyle name="Comma 2 2 53 4 3" xfId="22459" xr:uid="{B7CD282C-3345-4637-8DEA-077F3C8A1C3A}"/>
    <cellStyle name="Comma 2 2 53 5" xfId="2719" xr:uid="{9D37D2B1-269E-4ED3-88EE-1AF2A4CC9106}"/>
    <cellStyle name="Comma 2 2 53 5 2" xfId="10181" xr:uid="{9D37D2B1-269E-4ED3-88EE-1AF2A4CC9106}"/>
    <cellStyle name="Comma 2 2 53 5 2 2" xfId="26159" xr:uid="{9D37D2B1-269E-4ED3-88EE-1AF2A4CC9106}"/>
    <cellStyle name="Comma 2 2 53 5 3" xfId="18697" xr:uid="{9D37D2B1-269E-4ED3-88EE-1AF2A4CC9106}"/>
    <cellStyle name="Comma 2 2 53 6" xfId="8441" xr:uid="{9D37D2B1-269E-4ED3-88EE-1AF2A4CC9106}"/>
    <cellStyle name="Comma 2 2 53 6 2" xfId="24419" xr:uid="{9D37D2B1-269E-4ED3-88EE-1AF2A4CC9106}"/>
    <cellStyle name="Comma 2 2 53 7" xfId="16885" xr:uid="{9D37D2B1-269E-4ED3-88EE-1AF2A4CC9106}"/>
    <cellStyle name="Comma 2 2 54" xfId="915" xr:uid="{9D37D2B1-269E-4ED3-88EE-1AF2A4CC9106}"/>
    <cellStyle name="Comma 2 2 54 2" xfId="3974" xr:uid="{26A9734F-4200-42E9-A317-B9F8C6E7291C}"/>
    <cellStyle name="Comma 2 2 54 2 2" xfId="11436" xr:uid="{26A9734F-4200-42E9-A317-B9F8C6E7291C}"/>
    <cellStyle name="Comma 2 2 54 2 2 2" xfId="27414" xr:uid="{26A9734F-4200-42E9-A317-B9F8C6E7291C}"/>
    <cellStyle name="Comma 2 2 54 2 3" xfId="19952" xr:uid="{26A9734F-4200-42E9-A317-B9F8C6E7291C}"/>
    <cellStyle name="Comma 2 2 54 3" xfId="5221" xr:uid="{88930316-0679-4DDB-866D-3390181D2BBA}"/>
    <cellStyle name="Comma 2 2 54 3 2" xfId="12683" xr:uid="{88930316-0679-4DDB-866D-3390181D2BBA}"/>
    <cellStyle name="Comma 2 2 54 3 2 2" xfId="28661" xr:uid="{88930316-0679-4DDB-866D-3390181D2BBA}"/>
    <cellStyle name="Comma 2 2 54 3 3" xfId="21199" xr:uid="{88930316-0679-4DDB-866D-3390181D2BBA}"/>
    <cellStyle name="Comma 2 2 54 4" xfId="6489" xr:uid="{97B08E37-D194-4C24-8C46-5440EDA87ED1}"/>
    <cellStyle name="Comma 2 2 54 4 2" xfId="13951" xr:uid="{97B08E37-D194-4C24-8C46-5440EDA87ED1}"/>
    <cellStyle name="Comma 2 2 54 4 2 2" xfId="29929" xr:uid="{97B08E37-D194-4C24-8C46-5440EDA87ED1}"/>
    <cellStyle name="Comma 2 2 54 4 3" xfId="22467" xr:uid="{97B08E37-D194-4C24-8C46-5440EDA87ED1}"/>
    <cellStyle name="Comma 2 2 54 5" xfId="2727" xr:uid="{9D37D2B1-269E-4ED3-88EE-1AF2A4CC9106}"/>
    <cellStyle name="Comma 2 2 54 5 2" xfId="10189" xr:uid="{9D37D2B1-269E-4ED3-88EE-1AF2A4CC9106}"/>
    <cellStyle name="Comma 2 2 54 5 2 2" xfId="26167" xr:uid="{9D37D2B1-269E-4ED3-88EE-1AF2A4CC9106}"/>
    <cellStyle name="Comma 2 2 54 5 3" xfId="18705" xr:uid="{9D37D2B1-269E-4ED3-88EE-1AF2A4CC9106}"/>
    <cellStyle name="Comma 2 2 54 6" xfId="8449" xr:uid="{9D37D2B1-269E-4ED3-88EE-1AF2A4CC9106}"/>
    <cellStyle name="Comma 2 2 54 6 2" xfId="24427" xr:uid="{9D37D2B1-269E-4ED3-88EE-1AF2A4CC9106}"/>
    <cellStyle name="Comma 2 2 54 7" xfId="16893" xr:uid="{9D37D2B1-269E-4ED3-88EE-1AF2A4CC9106}"/>
    <cellStyle name="Comma 2 2 55" xfId="923" xr:uid="{9D37D2B1-269E-4ED3-88EE-1AF2A4CC9106}"/>
    <cellStyle name="Comma 2 2 55 2" xfId="3982" xr:uid="{6363FA8E-CD68-4488-98F9-F99A91516C94}"/>
    <cellStyle name="Comma 2 2 55 2 2" xfId="11444" xr:uid="{6363FA8E-CD68-4488-98F9-F99A91516C94}"/>
    <cellStyle name="Comma 2 2 55 2 2 2" xfId="27422" xr:uid="{6363FA8E-CD68-4488-98F9-F99A91516C94}"/>
    <cellStyle name="Comma 2 2 55 2 3" xfId="19960" xr:uid="{6363FA8E-CD68-4488-98F9-F99A91516C94}"/>
    <cellStyle name="Comma 2 2 55 3" xfId="5229" xr:uid="{55F847AE-2D58-425B-BCD4-3965273B7308}"/>
    <cellStyle name="Comma 2 2 55 3 2" xfId="12691" xr:uid="{55F847AE-2D58-425B-BCD4-3965273B7308}"/>
    <cellStyle name="Comma 2 2 55 3 2 2" xfId="28669" xr:uid="{55F847AE-2D58-425B-BCD4-3965273B7308}"/>
    <cellStyle name="Comma 2 2 55 3 3" xfId="21207" xr:uid="{55F847AE-2D58-425B-BCD4-3965273B7308}"/>
    <cellStyle name="Comma 2 2 55 4" xfId="6497" xr:uid="{0B301055-9027-40AE-A348-3A96287D7617}"/>
    <cellStyle name="Comma 2 2 55 4 2" xfId="13959" xr:uid="{0B301055-9027-40AE-A348-3A96287D7617}"/>
    <cellStyle name="Comma 2 2 55 4 2 2" xfId="29937" xr:uid="{0B301055-9027-40AE-A348-3A96287D7617}"/>
    <cellStyle name="Comma 2 2 55 4 3" xfId="22475" xr:uid="{0B301055-9027-40AE-A348-3A96287D7617}"/>
    <cellStyle name="Comma 2 2 55 5" xfId="2735" xr:uid="{9D37D2B1-269E-4ED3-88EE-1AF2A4CC9106}"/>
    <cellStyle name="Comma 2 2 55 5 2" xfId="10197" xr:uid="{9D37D2B1-269E-4ED3-88EE-1AF2A4CC9106}"/>
    <cellStyle name="Comma 2 2 55 5 2 2" xfId="26175" xr:uid="{9D37D2B1-269E-4ED3-88EE-1AF2A4CC9106}"/>
    <cellStyle name="Comma 2 2 55 5 3" xfId="18713" xr:uid="{9D37D2B1-269E-4ED3-88EE-1AF2A4CC9106}"/>
    <cellStyle name="Comma 2 2 55 6" xfId="8457" xr:uid="{9D37D2B1-269E-4ED3-88EE-1AF2A4CC9106}"/>
    <cellStyle name="Comma 2 2 55 6 2" xfId="24435" xr:uid="{9D37D2B1-269E-4ED3-88EE-1AF2A4CC9106}"/>
    <cellStyle name="Comma 2 2 55 7" xfId="16901" xr:uid="{9D37D2B1-269E-4ED3-88EE-1AF2A4CC9106}"/>
    <cellStyle name="Comma 2 2 56" xfId="932" xr:uid="{9D37D2B1-269E-4ED3-88EE-1AF2A4CC9106}"/>
    <cellStyle name="Comma 2 2 56 2" xfId="3991" xr:uid="{65189FC7-1FFF-4A49-A155-EE03A656F07A}"/>
    <cellStyle name="Comma 2 2 56 2 2" xfId="11453" xr:uid="{65189FC7-1FFF-4A49-A155-EE03A656F07A}"/>
    <cellStyle name="Comma 2 2 56 2 2 2" xfId="27431" xr:uid="{65189FC7-1FFF-4A49-A155-EE03A656F07A}"/>
    <cellStyle name="Comma 2 2 56 2 3" xfId="19969" xr:uid="{65189FC7-1FFF-4A49-A155-EE03A656F07A}"/>
    <cellStyle name="Comma 2 2 56 3" xfId="5238" xr:uid="{7766AE09-19BD-4542-B7CB-82E8E7466203}"/>
    <cellStyle name="Comma 2 2 56 3 2" xfId="12700" xr:uid="{7766AE09-19BD-4542-B7CB-82E8E7466203}"/>
    <cellStyle name="Comma 2 2 56 3 2 2" xfId="28678" xr:uid="{7766AE09-19BD-4542-B7CB-82E8E7466203}"/>
    <cellStyle name="Comma 2 2 56 3 3" xfId="21216" xr:uid="{7766AE09-19BD-4542-B7CB-82E8E7466203}"/>
    <cellStyle name="Comma 2 2 56 4" xfId="6506" xr:uid="{5950ADE5-9977-485F-8CAB-7C932873E77F}"/>
    <cellStyle name="Comma 2 2 56 4 2" xfId="13968" xr:uid="{5950ADE5-9977-485F-8CAB-7C932873E77F}"/>
    <cellStyle name="Comma 2 2 56 4 2 2" xfId="29946" xr:uid="{5950ADE5-9977-485F-8CAB-7C932873E77F}"/>
    <cellStyle name="Comma 2 2 56 4 3" xfId="22484" xr:uid="{5950ADE5-9977-485F-8CAB-7C932873E77F}"/>
    <cellStyle name="Comma 2 2 56 5" xfId="2744" xr:uid="{9D37D2B1-269E-4ED3-88EE-1AF2A4CC9106}"/>
    <cellStyle name="Comma 2 2 56 5 2" xfId="10206" xr:uid="{9D37D2B1-269E-4ED3-88EE-1AF2A4CC9106}"/>
    <cellStyle name="Comma 2 2 56 5 2 2" xfId="26184" xr:uid="{9D37D2B1-269E-4ED3-88EE-1AF2A4CC9106}"/>
    <cellStyle name="Comma 2 2 56 5 3" xfId="18722" xr:uid="{9D37D2B1-269E-4ED3-88EE-1AF2A4CC9106}"/>
    <cellStyle name="Comma 2 2 56 6" xfId="8466" xr:uid="{9D37D2B1-269E-4ED3-88EE-1AF2A4CC9106}"/>
    <cellStyle name="Comma 2 2 56 6 2" xfId="24444" xr:uid="{9D37D2B1-269E-4ED3-88EE-1AF2A4CC9106}"/>
    <cellStyle name="Comma 2 2 56 7" xfId="16910" xr:uid="{9D37D2B1-269E-4ED3-88EE-1AF2A4CC9106}"/>
    <cellStyle name="Comma 2 2 57" xfId="940" xr:uid="{9D37D2B1-269E-4ED3-88EE-1AF2A4CC9106}"/>
    <cellStyle name="Comma 2 2 57 2" xfId="3999" xr:uid="{919C1F29-0788-47AC-88B7-B4D98EF7727F}"/>
    <cellStyle name="Comma 2 2 57 2 2" xfId="11461" xr:uid="{919C1F29-0788-47AC-88B7-B4D98EF7727F}"/>
    <cellStyle name="Comma 2 2 57 2 2 2" xfId="27439" xr:uid="{919C1F29-0788-47AC-88B7-B4D98EF7727F}"/>
    <cellStyle name="Comma 2 2 57 2 3" xfId="19977" xr:uid="{919C1F29-0788-47AC-88B7-B4D98EF7727F}"/>
    <cellStyle name="Comma 2 2 57 3" xfId="5246" xr:uid="{32EF123A-D695-48CE-B87B-D55346200A5A}"/>
    <cellStyle name="Comma 2 2 57 3 2" xfId="12708" xr:uid="{32EF123A-D695-48CE-B87B-D55346200A5A}"/>
    <cellStyle name="Comma 2 2 57 3 2 2" xfId="28686" xr:uid="{32EF123A-D695-48CE-B87B-D55346200A5A}"/>
    <cellStyle name="Comma 2 2 57 3 3" xfId="21224" xr:uid="{32EF123A-D695-48CE-B87B-D55346200A5A}"/>
    <cellStyle name="Comma 2 2 57 4" xfId="6514" xr:uid="{AFCA1EB9-C4B1-488F-8DF2-B2BC0ED4675F}"/>
    <cellStyle name="Comma 2 2 57 4 2" xfId="13976" xr:uid="{AFCA1EB9-C4B1-488F-8DF2-B2BC0ED4675F}"/>
    <cellStyle name="Comma 2 2 57 4 2 2" xfId="29954" xr:uid="{AFCA1EB9-C4B1-488F-8DF2-B2BC0ED4675F}"/>
    <cellStyle name="Comma 2 2 57 4 3" xfId="22492" xr:uid="{AFCA1EB9-C4B1-488F-8DF2-B2BC0ED4675F}"/>
    <cellStyle name="Comma 2 2 57 5" xfId="2752" xr:uid="{9D37D2B1-269E-4ED3-88EE-1AF2A4CC9106}"/>
    <cellStyle name="Comma 2 2 57 5 2" xfId="10214" xr:uid="{9D37D2B1-269E-4ED3-88EE-1AF2A4CC9106}"/>
    <cellStyle name="Comma 2 2 57 5 2 2" xfId="26192" xr:uid="{9D37D2B1-269E-4ED3-88EE-1AF2A4CC9106}"/>
    <cellStyle name="Comma 2 2 57 5 3" xfId="18730" xr:uid="{9D37D2B1-269E-4ED3-88EE-1AF2A4CC9106}"/>
    <cellStyle name="Comma 2 2 57 6" xfId="8474" xr:uid="{9D37D2B1-269E-4ED3-88EE-1AF2A4CC9106}"/>
    <cellStyle name="Comma 2 2 57 6 2" xfId="24452" xr:uid="{9D37D2B1-269E-4ED3-88EE-1AF2A4CC9106}"/>
    <cellStyle name="Comma 2 2 57 7" xfId="16918" xr:uid="{9D37D2B1-269E-4ED3-88EE-1AF2A4CC9106}"/>
    <cellStyle name="Comma 2 2 58" xfId="947" xr:uid="{9D37D2B1-269E-4ED3-88EE-1AF2A4CC9106}"/>
    <cellStyle name="Comma 2 2 58 2" xfId="4006" xr:uid="{981EC15D-98F5-4502-8969-1D81DD854945}"/>
    <cellStyle name="Comma 2 2 58 2 2" xfId="11468" xr:uid="{981EC15D-98F5-4502-8969-1D81DD854945}"/>
    <cellStyle name="Comma 2 2 58 2 2 2" xfId="27446" xr:uid="{981EC15D-98F5-4502-8969-1D81DD854945}"/>
    <cellStyle name="Comma 2 2 58 2 3" xfId="19984" xr:uid="{981EC15D-98F5-4502-8969-1D81DD854945}"/>
    <cellStyle name="Comma 2 2 58 3" xfId="5253" xr:uid="{F65541AF-415B-4528-A192-1EF7B0F48FEF}"/>
    <cellStyle name="Comma 2 2 58 3 2" xfId="12715" xr:uid="{F65541AF-415B-4528-A192-1EF7B0F48FEF}"/>
    <cellStyle name="Comma 2 2 58 3 2 2" xfId="28693" xr:uid="{F65541AF-415B-4528-A192-1EF7B0F48FEF}"/>
    <cellStyle name="Comma 2 2 58 3 3" xfId="21231" xr:uid="{F65541AF-415B-4528-A192-1EF7B0F48FEF}"/>
    <cellStyle name="Comma 2 2 58 4" xfId="6521" xr:uid="{0DDA9CB0-B6D1-456A-981D-D63788113985}"/>
    <cellStyle name="Comma 2 2 58 4 2" xfId="13983" xr:uid="{0DDA9CB0-B6D1-456A-981D-D63788113985}"/>
    <cellStyle name="Comma 2 2 58 4 2 2" xfId="29961" xr:uid="{0DDA9CB0-B6D1-456A-981D-D63788113985}"/>
    <cellStyle name="Comma 2 2 58 4 3" xfId="22499" xr:uid="{0DDA9CB0-B6D1-456A-981D-D63788113985}"/>
    <cellStyle name="Comma 2 2 58 5" xfId="2759" xr:uid="{9D37D2B1-269E-4ED3-88EE-1AF2A4CC9106}"/>
    <cellStyle name="Comma 2 2 58 5 2" xfId="10221" xr:uid="{9D37D2B1-269E-4ED3-88EE-1AF2A4CC9106}"/>
    <cellStyle name="Comma 2 2 58 5 2 2" xfId="26199" xr:uid="{9D37D2B1-269E-4ED3-88EE-1AF2A4CC9106}"/>
    <cellStyle name="Comma 2 2 58 5 3" xfId="18737" xr:uid="{9D37D2B1-269E-4ED3-88EE-1AF2A4CC9106}"/>
    <cellStyle name="Comma 2 2 58 6" xfId="8481" xr:uid="{9D37D2B1-269E-4ED3-88EE-1AF2A4CC9106}"/>
    <cellStyle name="Comma 2 2 58 6 2" xfId="24459" xr:uid="{9D37D2B1-269E-4ED3-88EE-1AF2A4CC9106}"/>
    <cellStyle name="Comma 2 2 58 7" xfId="16925" xr:uid="{9D37D2B1-269E-4ED3-88EE-1AF2A4CC9106}"/>
    <cellStyle name="Comma 2 2 59" xfId="955" xr:uid="{9D37D2B1-269E-4ED3-88EE-1AF2A4CC9106}"/>
    <cellStyle name="Comma 2 2 59 2" xfId="4014" xr:uid="{ADF751AA-0633-481F-B17A-F238E5F56E0C}"/>
    <cellStyle name="Comma 2 2 59 2 2" xfId="11476" xr:uid="{ADF751AA-0633-481F-B17A-F238E5F56E0C}"/>
    <cellStyle name="Comma 2 2 59 2 2 2" xfId="27454" xr:uid="{ADF751AA-0633-481F-B17A-F238E5F56E0C}"/>
    <cellStyle name="Comma 2 2 59 2 3" xfId="19992" xr:uid="{ADF751AA-0633-481F-B17A-F238E5F56E0C}"/>
    <cellStyle name="Comma 2 2 59 3" xfId="5261" xr:uid="{3A974FBF-2CDC-4E84-95D5-A0FF0EE2E81B}"/>
    <cellStyle name="Comma 2 2 59 3 2" xfId="12723" xr:uid="{3A974FBF-2CDC-4E84-95D5-A0FF0EE2E81B}"/>
    <cellStyle name="Comma 2 2 59 3 2 2" xfId="28701" xr:uid="{3A974FBF-2CDC-4E84-95D5-A0FF0EE2E81B}"/>
    <cellStyle name="Comma 2 2 59 3 3" xfId="21239" xr:uid="{3A974FBF-2CDC-4E84-95D5-A0FF0EE2E81B}"/>
    <cellStyle name="Comma 2 2 59 4" xfId="6529" xr:uid="{5A96D371-BC13-4C35-B2FB-E912C256381D}"/>
    <cellStyle name="Comma 2 2 59 4 2" xfId="13991" xr:uid="{5A96D371-BC13-4C35-B2FB-E912C256381D}"/>
    <cellStyle name="Comma 2 2 59 4 2 2" xfId="29969" xr:uid="{5A96D371-BC13-4C35-B2FB-E912C256381D}"/>
    <cellStyle name="Comma 2 2 59 4 3" xfId="22507" xr:uid="{5A96D371-BC13-4C35-B2FB-E912C256381D}"/>
    <cellStyle name="Comma 2 2 59 5" xfId="2767" xr:uid="{9D37D2B1-269E-4ED3-88EE-1AF2A4CC9106}"/>
    <cellStyle name="Comma 2 2 59 5 2" xfId="10229" xr:uid="{9D37D2B1-269E-4ED3-88EE-1AF2A4CC9106}"/>
    <cellStyle name="Comma 2 2 59 5 2 2" xfId="26207" xr:uid="{9D37D2B1-269E-4ED3-88EE-1AF2A4CC9106}"/>
    <cellStyle name="Comma 2 2 59 5 3" xfId="18745" xr:uid="{9D37D2B1-269E-4ED3-88EE-1AF2A4CC9106}"/>
    <cellStyle name="Comma 2 2 59 6" xfId="8489" xr:uid="{9D37D2B1-269E-4ED3-88EE-1AF2A4CC9106}"/>
    <cellStyle name="Comma 2 2 59 6 2" xfId="24467" xr:uid="{9D37D2B1-269E-4ED3-88EE-1AF2A4CC9106}"/>
    <cellStyle name="Comma 2 2 59 7" xfId="16933" xr:uid="{9D37D2B1-269E-4ED3-88EE-1AF2A4CC9106}"/>
    <cellStyle name="Comma 2 2 6" xfId="533" xr:uid="{00000000-0005-0000-0000-00005A000000}"/>
    <cellStyle name="Comma 2 2 6 2" xfId="3592" xr:uid="{1FDE3565-B25E-4C4C-8FD3-13584977B25B}"/>
    <cellStyle name="Comma 2 2 6 2 2" xfId="11054" xr:uid="{1FDE3565-B25E-4C4C-8FD3-13584977B25B}"/>
    <cellStyle name="Comma 2 2 6 2 2 2" xfId="27032" xr:uid="{1FDE3565-B25E-4C4C-8FD3-13584977B25B}"/>
    <cellStyle name="Comma 2 2 6 2 3" xfId="19570" xr:uid="{1FDE3565-B25E-4C4C-8FD3-13584977B25B}"/>
    <cellStyle name="Comma 2 2 6 3" xfId="4839" xr:uid="{93524C85-B500-405B-8246-A7043A7DDAF3}"/>
    <cellStyle name="Comma 2 2 6 3 2" xfId="12301" xr:uid="{93524C85-B500-405B-8246-A7043A7DDAF3}"/>
    <cellStyle name="Comma 2 2 6 3 2 2" xfId="28279" xr:uid="{93524C85-B500-405B-8246-A7043A7DDAF3}"/>
    <cellStyle name="Comma 2 2 6 3 3" xfId="20817" xr:uid="{93524C85-B500-405B-8246-A7043A7DDAF3}"/>
    <cellStyle name="Comma 2 2 6 4" xfId="6107" xr:uid="{4934AB34-FBC4-46BB-B473-F5460C37BBD0}"/>
    <cellStyle name="Comma 2 2 6 4 2" xfId="13569" xr:uid="{4934AB34-FBC4-46BB-B473-F5460C37BBD0}"/>
    <cellStyle name="Comma 2 2 6 4 2 2" xfId="29547" xr:uid="{4934AB34-FBC4-46BB-B473-F5460C37BBD0}"/>
    <cellStyle name="Comma 2 2 6 4 3" xfId="22085" xr:uid="{4934AB34-FBC4-46BB-B473-F5460C37BBD0}"/>
    <cellStyle name="Comma 2 2 6 5" xfId="2345" xr:uid="{00000000-0005-0000-0000-00005A000000}"/>
    <cellStyle name="Comma 2 2 6 5 2" xfId="9807" xr:uid="{00000000-0005-0000-0000-00005A000000}"/>
    <cellStyle name="Comma 2 2 6 5 2 2" xfId="25785" xr:uid="{00000000-0005-0000-0000-00005A000000}"/>
    <cellStyle name="Comma 2 2 6 5 3" xfId="18323" xr:uid="{00000000-0005-0000-0000-00005A000000}"/>
    <cellStyle name="Comma 2 2 6 6" xfId="8067" xr:uid="{00000000-0005-0000-0000-00005A000000}"/>
    <cellStyle name="Comma 2 2 6 6 2" xfId="24045" xr:uid="{00000000-0005-0000-0000-00005A000000}"/>
    <cellStyle name="Comma 2 2 6 7" xfId="16511" xr:uid="{00000000-0005-0000-0000-00005A000000}"/>
    <cellStyle name="Comma 2 2 60" xfId="964" xr:uid="{9D37D2B1-269E-4ED3-88EE-1AF2A4CC9106}"/>
    <cellStyle name="Comma 2 2 60 2" xfId="4023" xr:uid="{F22EDECC-EA91-4605-813C-C08B30C65147}"/>
    <cellStyle name="Comma 2 2 60 2 2" xfId="11485" xr:uid="{F22EDECC-EA91-4605-813C-C08B30C65147}"/>
    <cellStyle name="Comma 2 2 60 2 2 2" xfId="27463" xr:uid="{F22EDECC-EA91-4605-813C-C08B30C65147}"/>
    <cellStyle name="Comma 2 2 60 2 3" xfId="20001" xr:uid="{F22EDECC-EA91-4605-813C-C08B30C65147}"/>
    <cellStyle name="Comma 2 2 60 3" xfId="5270" xr:uid="{987609A6-F8AD-4453-9C78-117C8BCC52C4}"/>
    <cellStyle name="Comma 2 2 60 3 2" xfId="12732" xr:uid="{987609A6-F8AD-4453-9C78-117C8BCC52C4}"/>
    <cellStyle name="Comma 2 2 60 3 2 2" xfId="28710" xr:uid="{987609A6-F8AD-4453-9C78-117C8BCC52C4}"/>
    <cellStyle name="Comma 2 2 60 3 3" xfId="21248" xr:uid="{987609A6-F8AD-4453-9C78-117C8BCC52C4}"/>
    <cellStyle name="Comma 2 2 60 4" xfId="6538" xr:uid="{E402E387-EF17-4E97-BF13-E9CAE3C31243}"/>
    <cellStyle name="Comma 2 2 60 4 2" xfId="14000" xr:uid="{E402E387-EF17-4E97-BF13-E9CAE3C31243}"/>
    <cellStyle name="Comma 2 2 60 4 2 2" xfId="29978" xr:uid="{E402E387-EF17-4E97-BF13-E9CAE3C31243}"/>
    <cellStyle name="Comma 2 2 60 4 3" xfId="22516" xr:uid="{E402E387-EF17-4E97-BF13-E9CAE3C31243}"/>
    <cellStyle name="Comma 2 2 60 5" xfId="2776" xr:uid="{9D37D2B1-269E-4ED3-88EE-1AF2A4CC9106}"/>
    <cellStyle name="Comma 2 2 60 5 2" xfId="10238" xr:uid="{9D37D2B1-269E-4ED3-88EE-1AF2A4CC9106}"/>
    <cellStyle name="Comma 2 2 60 5 2 2" xfId="26216" xr:uid="{9D37D2B1-269E-4ED3-88EE-1AF2A4CC9106}"/>
    <cellStyle name="Comma 2 2 60 5 3" xfId="18754" xr:uid="{9D37D2B1-269E-4ED3-88EE-1AF2A4CC9106}"/>
    <cellStyle name="Comma 2 2 60 6" xfId="8498" xr:uid="{9D37D2B1-269E-4ED3-88EE-1AF2A4CC9106}"/>
    <cellStyle name="Comma 2 2 60 6 2" xfId="24476" xr:uid="{9D37D2B1-269E-4ED3-88EE-1AF2A4CC9106}"/>
    <cellStyle name="Comma 2 2 60 7" xfId="16942" xr:uid="{9D37D2B1-269E-4ED3-88EE-1AF2A4CC9106}"/>
    <cellStyle name="Comma 2 2 61" xfId="972" xr:uid="{9D37D2B1-269E-4ED3-88EE-1AF2A4CC9106}"/>
    <cellStyle name="Comma 2 2 61 2" xfId="4031" xr:uid="{31A070E6-2527-4A18-94ED-7A224446E25E}"/>
    <cellStyle name="Comma 2 2 61 2 2" xfId="11493" xr:uid="{31A070E6-2527-4A18-94ED-7A224446E25E}"/>
    <cellStyle name="Comma 2 2 61 2 2 2" xfId="27471" xr:uid="{31A070E6-2527-4A18-94ED-7A224446E25E}"/>
    <cellStyle name="Comma 2 2 61 2 3" xfId="20009" xr:uid="{31A070E6-2527-4A18-94ED-7A224446E25E}"/>
    <cellStyle name="Comma 2 2 61 3" xfId="5278" xr:uid="{24958DF3-434A-4027-A6EE-B2C43307075D}"/>
    <cellStyle name="Comma 2 2 61 3 2" xfId="12740" xr:uid="{24958DF3-434A-4027-A6EE-B2C43307075D}"/>
    <cellStyle name="Comma 2 2 61 3 2 2" xfId="28718" xr:uid="{24958DF3-434A-4027-A6EE-B2C43307075D}"/>
    <cellStyle name="Comma 2 2 61 3 3" xfId="21256" xr:uid="{24958DF3-434A-4027-A6EE-B2C43307075D}"/>
    <cellStyle name="Comma 2 2 61 4" xfId="6546" xr:uid="{3DD6E1F1-82E8-468F-8CEA-8A4A49DE8585}"/>
    <cellStyle name="Comma 2 2 61 4 2" xfId="14008" xr:uid="{3DD6E1F1-82E8-468F-8CEA-8A4A49DE8585}"/>
    <cellStyle name="Comma 2 2 61 4 2 2" xfId="29986" xr:uid="{3DD6E1F1-82E8-468F-8CEA-8A4A49DE8585}"/>
    <cellStyle name="Comma 2 2 61 4 3" xfId="22524" xr:uid="{3DD6E1F1-82E8-468F-8CEA-8A4A49DE8585}"/>
    <cellStyle name="Comma 2 2 61 5" xfId="2784" xr:uid="{9D37D2B1-269E-4ED3-88EE-1AF2A4CC9106}"/>
    <cellStyle name="Comma 2 2 61 5 2" xfId="10246" xr:uid="{9D37D2B1-269E-4ED3-88EE-1AF2A4CC9106}"/>
    <cellStyle name="Comma 2 2 61 5 2 2" xfId="26224" xr:uid="{9D37D2B1-269E-4ED3-88EE-1AF2A4CC9106}"/>
    <cellStyle name="Comma 2 2 61 5 3" xfId="18762" xr:uid="{9D37D2B1-269E-4ED3-88EE-1AF2A4CC9106}"/>
    <cellStyle name="Comma 2 2 61 6" xfId="8506" xr:uid="{9D37D2B1-269E-4ED3-88EE-1AF2A4CC9106}"/>
    <cellStyle name="Comma 2 2 61 6 2" xfId="24484" xr:uid="{9D37D2B1-269E-4ED3-88EE-1AF2A4CC9106}"/>
    <cellStyle name="Comma 2 2 61 7" xfId="16950" xr:uid="{9D37D2B1-269E-4ED3-88EE-1AF2A4CC9106}"/>
    <cellStyle name="Comma 2 2 62" xfId="980" xr:uid="{9D37D2B1-269E-4ED3-88EE-1AF2A4CC9106}"/>
    <cellStyle name="Comma 2 2 62 2" xfId="4039" xr:uid="{AA032EB4-E317-4029-B9B3-60135BCC2DC9}"/>
    <cellStyle name="Comma 2 2 62 2 2" xfId="11501" xr:uid="{AA032EB4-E317-4029-B9B3-60135BCC2DC9}"/>
    <cellStyle name="Comma 2 2 62 2 2 2" xfId="27479" xr:uid="{AA032EB4-E317-4029-B9B3-60135BCC2DC9}"/>
    <cellStyle name="Comma 2 2 62 2 3" xfId="20017" xr:uid="{AA032EB4-E317-4029-B9B3-60135BCC2DC9}"/>
    <cellStyle name="Comma 2 2 62 3" xfId="5286" xr:uid="{D6B272A1-61E8-4F4B-94E3-1303BF5993B5}"/>
    <cellStyle name="Comma 2 2 62 3 2" xfId="12748" xr:uid="{D6B272A1-61E8-4F4B-94E3-1303BF5993B5}"/>
    <cellStyle name="Comma 2 2 62 3 2 2" xfId="28726" xr:uid="{D6B272A1-61E8-4F4B-94E3-1303BF5993B5}"/>
    <cellStyle name="Comma 2 2 62 3 3" xfId="21264" xr:uid="{D6B272A1-61E8-4F4B-94E3-1303BF5993B5}"/>
    <cellStyle name="Comma 2 2 62 4" xfId="6554" xr:uid="{8EE19BE8-E8C6-459F-9240-77B01694EA42}"/>
    <cellStyle name="Comma 2 2 62 4 2" xfId="14016" xr:uid="{8EE19BE8-E8C6-459F-9240-77B01694EA42}"/>
    <cellStyle name="Comma 2 2 62 4 2 2" xfId="29994" xr:uid="{8EE19BE8-E8C6-459F-9240-77B01694EA42}"/>
    <cellStyle name="Comma 2 2 62 4 3" xfId="22532" xr:uid="{8EE19BE8-E8C6-459F-9240-77B01694EA42}"/>
    <cellStyle name="Comma 2 2 62 5" xfId="2792" xr:uid="{9D37D2B1-269E-4ED3-88EE-1AF2A4CC9106}"/>
    <cellStyle name="Comma 2 2 62 5 2" xfId="10254" xr:uid="{9D37D2B1-269E-4ED3-88EE-1AF2A4CC9106}"/>
    <cellStyle name="Comma 2 2 62 5 2 2" xfId="26232" xr:uid="{9D37D2B1-269E-4ED3-88EE-1AF2A4CC9106}"/>
    <cellStyle name="Comma 2 2 62 5 3" xfId="18770" xr:uid="{9D37D2B1-269E-4ED3-88EE-1AF2A4CC9106}"/>
    <cellStyle name="Comma 2 2 62 6" xfId="8514" xr:uid="{9D37D2B1-269E-4ED3-88EE-1AF2A4CC9106}"/>
    <cellStyle name="Comma 2 2 62 6 2" xfId="24492" xr:uid="{9D37D2B1-269E-4ED3-88EE-1AF2A4CC9106}"/>
    <cellStyle name="Comma 2 2 62 7" xfId="16958" xr:uid="{9D37D2B1-269E-4ED3-88EE-1AF2A4CC9106}"/>
    <cellStyle name="Comma 2 2 63" xfId="988" xr:uid="{9D37D2B1-269E-4ED3-88EE-1AF2A4CC9106}"/>
    <cellStyle name="Comma 2 2 63 2" xfId="4047" xr:uid="{21A2927C-8DD6-45FF-B6E7-9AD75325A10C}"/>
    <cellStyle name="Comma 2 2 63 2 2" xfId="11509" xr:uid="{21A2927C-8DD6-45FF-B6E7-9AD75325A10C}"/>
    <cellStyle name="Comma 2 2 63 2 2 2" xfId="27487" xr:uid="{21A2927C-8DD6-45FF-B6E7-9AD75325A10C}"/>
    <cellStyle name="Comma 2 2 63 2 3" xfId="20025" xr:uid="{21A2927C-8DD6-45FF-B6E7-9AD75325A10C}"/>
    <cellStyle name="Comma 2 2 63 3" xfId="5294" xr:uid="{A4B60BBA-5A33-4802-844E-91459B914C96}"/>
    <cellStyle name="Comma 2 2 63 3 2" xfId="12756" xr:uid="{A4B60BBA-5A33-4802-844E-91459B914C96}"/>
    <cellStyle name="Comma 2 2 63 3 2 2" xfId="28734" xr:uid="{A4B60BBA-5A33-4802-844E-91459B914C96}"/>
    <cellStyle name="Comma 2 2 63 3 3" xfId="21272" xr:uid="{A4B60BBA-5A33-4802-844E-91459B914C96}"/>
    <cellStyle name="Comma 2 2 63 4" xfId="6562" xr:uid="{6BB97C16-AC56-4C97-8CAE-67084C80277B}"/>
    <cellStyle name="Comma 2 2 63 4 2" xfId="14024" xr:uid="{6BB97C16-AC56-4C97-8CAE-67084C80277B}"/>
    <cellStyle name="Comma 2 2 63 4 2 2" xfId="30002" xr:uid="{6BB97C16-AC56-4C97-8CAE-67084C80277B}"/>
    <cellStyle name="Comma 2 2 63 4 3" xfId="22540" xr:uid="{6BB97C16-AC56-4C97-8CAE-67084C80277B}"/>
    <cellStyle name="Comma 2 2 63 5" xfId="2800" xr:uid="{9D37D2B1-269E-4ED3-88EE-1AF2A4CC9106}"/>
    <cellStyle name="Comma 2 2 63 5 2" xfId="10262" xr:uid="{9D37D2B1-269E-4ED3-88EE-1AF2A4CC9106}"/>
    <cellStyle name="Comma 2 2 63 5 2 2" xfId="26240" xr:uid="{9D37D2B1-269E-4ED3-88EE-1AF2A4CC9106}"/>
    <cellStyle name="Comma 2 2 63 5 3" xfId="18778" xr:uid="{9D37D2B1-269E-4ED3-88EE-1AF2A4CC9106}"/>
    <cellStyle name="Comma 2 2 63 6" xfId="8522" xr:uid="{9D37D2B1-269E-4ED3-88EE-1AF2A4CC9106}"/>
    <cellStyle name="Comma 2 2 63 6 2" xfId="24500" xr:uid="{9D37D2B1-269E-4ED3-88EE-1AF2A4CC9106}"/>
    <cellStyle name="Comma 2 2 63 7" xfId="16966" xr:uid="{9D37D2B1-269E-4ED3-88EE-1AF2A4CC9106}"/>
    <cellStyle name="Comma 2 2 64" xfId="996" xr:uid="{9D37D2B1-269E-4ED3-88EE-1AF2A4CC9106}"/>
    <cellStyle name="Comma 2 2 64 2" xfId="4055" xr:uid="{C5B03A71-CEAD-4AD7-AC0F-9A3D915CD9C9}"/>
    <cellStyle name="Comma 2 2 64 2 2" xfId="11517" xr:uid="{C5B03A71-CEAD-4AD7-AC0F-9A3D915CD9C9}"/>
    <cellStyle name="Comma 2 2 64 2 2 2" xfId="27495" xr:uid="{C5B03A71-CEAD-4AD7-AC0F-9A3D915CD9C9}"/>
    <cellStyle name="Comma 2 2 64 2 3" xfId="20033" xr:uid="{C5B03A71-CEAD-4AD7-AC0F-9A3D915CD9C9}"/>
    <cellStyle name="Comma 2 2 64 3" xfId="5302" xr:uid="{BED47B93-24B1-444C-AFEF-C8B59C7D405B}"/>
    <cellStyle name="Comma 2 2 64 3 2" xfId="12764" xr:uid="{BED47B93-24B1-444C-AFEF-C8B59C7D405B}"/>
    <cellStyle name="Comma 2 2 64 3 2 2" xfId="28742" xr:uid="{BED47B93-24B1-444C-AFEF-C8B59C7D405B}"/>
    <cellStyle name="Comma 2 2 64 3 3" xfId="21280" xr:uid="{BED47B93-24B1-444C-AFEF-C8B59C7D405B}"/>
    <cellStyle name="Comma 2 2 64 4" xfId="6570" xr:uid="{518216FF-2954-4291-96FB-EF2635BD14E2}"/>
    <cellStyle name="Comma 2 2 64 4 2" xfId="14032" xr:uid="{518216FF-2954-4291-96FB-EF2635BD14E2}"/>
    <cellStyle name="Comma 2 2 64 4 2 2" xfId="30010" xr:uid="{518216FF-2954-4291-96FB-EF2635BD14E2}"/>
    <cellStyle name="Comma 2 2 64 4 3" xfId="22548" xr:uid="{518216FF-2954-4291-96FB-EF2635BD14E2}"/>
    <cellStyle name="Comma 2 2 64 5" xfId="2808" xr:uid="{9D37D2B1-269E-4ED3-88EE-1AF2A4CC9106}"/>
    <cellStyle name="Comma 2 2 64 5 2" xfId="10270" xr:uid="{9D37D2B1-269E-4ED3-88EE-1AF2A4CC9106}"/>
    <cellStyle name="Comma 2 2 64 5 2 2" xfId="26248" xr:uid="{9D37D2B1-269E-4ED3-88EE-1AF2A4CC9106}"/>
    <cellStyle name="Comma 2 2 64 5 3" xfId="18786" xr:uid="{9D37D2B1-269E-4ED3-88EE-1AF2A4CC9106}"/>
    <cellStyle name="Comma 2 2 64 6" xfId="8530" xr:uid="{9D37D2B1-269E-4ED3-88EE-1AF2A4CC9106}"/>
    <cellStyle name="Comma 2 2 64 6 2" xfId="24508" xr:uid="{9D37D2B1-269E-4ED3-88EE-1AF2A4CC9106}"/>
    <cellStyle name="Comma 2 2 64 7" xfId="16974" xr:uid="{9D37D2B1-269E-4ED3-88EE-1AF2A4CC9106}"/>
    <cellStyle name="Comma 2 2 65" xfId="1005" xr:uid="{9D37D2B1-269E-4ED3-88EE-1AF2A4CC9106}"/>
    <cellStyle name="Comma 2 2 65 2" xfId="4064" xr:uid="{0E723FD1-6FE7-450C-9BE1-2B5CAE7A35FC}"/>
    <cellStyle name="Comma 2 2 65 2 2" xfId="11526" xr:uid="{0E723FD1-6FE7-450C-9BE1-2B5CAE7A35FC}"/>
    <cellStyle name="Comma 2 2 65 2 2 2" xfId="27504" xr:uid="{0E723FD1-6FE7-450C-9BE1-2B5CAE7A35FC}"/>
    <cellStyle name="Comma 2 2 65 2 3" xfId="20042" xr:uid="{0E723FD1-6FE7-450C-9BE1-2B5CAE7A35FC}"/>
    <cellStyle name="Comma 2 2 65 3" xfId="5311" xr:uid="{0CD06C7E-2C6E-4CAA-B88C-F9E2166BE78A}"/>
    <cellStyle name="Comma 2 2 65 3 2" xfId="12773" xr:uid="{0CD06C7E-2C6E-4CAA-B88C-F9E2166BE78A}"/>
    <cellStyle name="Comma 2 2 65 3 2 2" xfId="28751" xr:uid="{0CD06C7E-2C6E-4CAA-B88C-F9E2166BE78A}"/>
    <cellStyle name="Comma 2 2 65 3 3" xfId="21289" xr:uid="{0CD06C7E-2C6E-4CAA-B88C-F9E2166BE78A}"/>
    <cellStyle name="Comma 2 2 65 4" xfId="6579" xr:uid="{A235EADF-CE57-40B5-AD3C-45CDB3EEBCA1}"/>
    <cellStyle name="Comma 2 2 65 4 2" xfId="14041" xr:uid="{A235EADF-CE57-40B5-AD3C-45CDB3EEBCA1}"/>
    <cellStyle name="Comma 2 2 65 4 2 2" xfId="30019" xr:uid="{A235EADF-CE57-40B5-AD3C-45CDB3EEBCA1}"/>
    <cellStyle name="Comma 2 2 65 4 3" xfId="22557" xr:uid="{A235EADF-CE57-40B5-AD3C-45CDB3EEBCA1}"/>
    <cellStyle name="Comma 2 2 65 5" xfId="2817" xr:uid="{9D37D2B1-269E-4ED3-88EE-1AF2A4CC9106}"/>
    <cellStyle name="Comma 2 2 65 5 2" xfId="10279" xr:uid="{9D37D2B1-269E-4ED3-88EE-1AF2A4CC9106}"/>
    <cellStyle name="Comma 2 2 65 5 2 2" xfId="26257" xr:uid="{9D37D2B1-269E-4ED3-88EE-1AF2A4CC9106}"/>
    <cellStyle name="Comma 2 2 65 5 3" xfId="18795" xr:uid="{9D37D2B1-269E-4ED3-88EE-1AF2A4CC9106}"/>
    <cellStyle name="Comma 2 2 65 6" xfId="8539" xr:uid="{9D37D2B1-269E-4ED3-88EE-1AF2A4CC9106}"/>
    <cellStyle name="Comma 2 2 65 6 2" xfId="24517" xr:uid="{9D37D2B1-269E-4ED3-88EE-1AF2A4CC9106}"/>
    <cellStyle name="Comma 2 2 65 7" xfId="16983" xr:uid="{9D37D2B1-269E-4ED3-88EE-1AF2A4CC9106}"/>
    <cellStyle name="Comma 2 2 66" xfId="1014" xr:uid="{9D37D2B1-269E-4ED3-88EE-1AF2A4CC9106}"/>
    <cellStyle name="Comma 2 2 66 2" xfId="4073" xr:uid="{A2F6227F-510D-47CF-91E9-52308A3FA71D}"/>
    <cellStyle name="Comma 2 2 66 2 2" xfId="11535" xr:uid="{A2F6227F-510D-47CF-91E9-52308A3FA71D}"/>
    <cellStyle name="Comma 2 2 66 2 2 2" xfId="27513" xr:uid="{A2F6227F-510D-47CF-91E9-52308A3FA71D}"/>
    <cellStyle name="Comma 2 2 66 2 3" xfId="20051" xr:uid="{A2F6227F-510D-47CF-91E9-52308A3FA71D}"/>
    <cellStyle name="Comma 2 2 66 3" xfId="5320" xr:uid="{489662E8-288B-4426-9EF9-7C09A26EF5F3}"/>
    <cellStyle name="Comma 2 2 66 3 2" xfId="12782" xr:uid="{489662E8-288B-4426-9EF9-7C09A26EF5F3}"/>
    <cellStyle name="Comma 2 2 66 3 2 2" xfId="28760" xr:uid="{489662E8-288B-4426-9EF9-7C09A26EF5F3}"/>
    <cellStyle name="Comma 2 2 66 3 3" xfId="21298" xr:uid="{489662E8-288B-4426-9EF9-7C09A26EF5F3}"/>
    <cellStyle name="Comma 2 2 66 4" xfId="6588" xr:uid="{94179AC4-19D5-4923-9888-323EA1342DF4}"/>
    <cellStyle name="Comma 2 2 66 4 2" xfId="14050" xr:uid="{94179AC4-19D5-4923-9888-323EA1342DF4}"/>
    <cellStyle name="Comma 2 2 66 4 2 2" xfId="30028" xr:uid="{94179AC4-19D5-4923-9888-323EA1342DF4}"/>
    <cellStyle name="Comma 2 2 66 4 3" xfId="22566" xr:uid="{94179AC4-19D5-4923-9888-323EA1342DF4}"/>
    <cellStyle name="Comma 2 2 66 5" xfId="2826" xr:uid="{9D37D2B1-269E-4ED3-88EE-1AF2A4CC9106}"/>
    <cellStyle name="Comma 2 2 66 5 2" xfId="10288" xr:uid="{9D37D2B1-269E-4ED3-88EE-1AF2A4CC9106}"/>
    <cellStyle name="Comma 2 2 66 5 2 2" xfId="26266" xr:uid="{9D37D2B1-269E-4ED3-88EE-1AF2A4CC9106}"/>
    <cellStyle name="Comma 2 2 66 5 3" xfId="18804" xr:uid="{9D37D2B1-269E-4ED3-88EE-1AF2A4CC9106}"/>
    <cellStyle name="Comma 2 2 66 6" xfId="8548" xr:uid="{9D37D2B1-269E-4ED3-88EE-1AF2A4CC9106}"/>
    <cellStyle name="Comma 2 2 66 6 2" xfId="24526" xr:uid="{9D37D2B1-269E-4ED3-88EE-1AF2A4CC9106}"/>
    <cellStyle name="Comma 2 2 66 7" xfId="16992" xr:uid="{9D37D2B1-269E-4ED3-88EE-1AF2A4CC9106}"/>
    <cellStyle name="Comma 2 2 67" xfId="1022" xr:uid="{9D37D2B1-269E-4ED3-88EE-1AF2A4CC9106}"/>
    <cellStyle name="Comma 2 2 67 2" xfId="4081" xr:uid="{E22E6131-09C1-4979-B357-2AF119C46F81}"/>
    <cellStyle name="Comma 2 2 67 2 2" xfId="11543" xr:uid="{E22E6131-09C1-4979-B357-2AF119C46F81}"/>
    <cellStyle name="Comma 2 2 67 2 2 2" xfId="27521" xr:uid="{E22E6131-09C1-4979-B357-2AF119C46F81}"/>
    <cellStyle name="Comma 2 2 67 2 3" xfId="20059" xr:uid="{E22E6131-09C1-4979-B357-2AF119C46F81}"/>
    <cellStyle name="Comma 2 2 67 3" xfId="5328" xr:uid="{01CFB27E-A017-4983-AD42-EA29D25E0957}"/>
    <cellStyle name="Comma 2 2 67 3 2" xfId="12790" xr:uid="{01CFB27E-A017-4983-AD42-EA29D25E0957}"/>
    <cellStyle name="Comma 2 2 67 3 2 2" xfId="28768" xr:uid="{01CFB27E-A017-4983-AD42-EA29D25E0957}"/>
    <cellStyle name="Comma 2 2 67 3 3" xfId="21306" xr:uid="{01CFB27E-A017-4983-AD42-EA29D25E0957}"/>
    <cellStyle name="Comma 2 2 67 4" xfId="6596" xr:uid="{BB2B77BF-377A-46AE-B711-D41AA443565A}"/>
    <cellStyle name="Comma 2 2 67 4 2" xfId="14058" xr:uid="{BB2B77BF-377A-46AE-B711-D41AA443565A}"/>
    <cellStyle name="Comma 2 2 67 4 2 2" xfId="30036" xr:uid="{BB2B77BF-377A-46AE-B711-D41AA443565A}"/>
    <cellStyle name="Comma 2 2 67 4 3" xfId="22574" xr:uid="{BB2B77BF-377A-46AE-B711-D41AA443565A}"/>
    <cellStyle name="Comma 2 2 67 5" xfId="2834" xr:uid="{9D37D2B1-269E-4ED3-88EE-1AF2A4CC9106}"/>
    <cellStyle name="Comma 2 2 67 5 2" xfId="10296" xr:uid="{9D37D2B1-269E-4ED3-88EE-1AF2A4CC9106}"/>
    <cellStyle name="Comma 2 2 67 5 2 2" xfId="26274" xr:uid="{9D37D2B1-269E-4ED3-88EE-1AF2A4CC9106}"/>
    <cellStyle name="Comma 2 2 67 5 3" xfId="18812" xr:uid="{9D37D2B1-269E-4ED3-88EE-1AF2A4CC9106}"/>
    <cellStyle name="Comma 2 2 67 6" xfId="8556" xr:uid="{9D37D2B1-269E-4ED3-88EE-1AF2A4CC9106}"/>
    <cellStyle name="Comma 2 2 67 6 2" xfId="24534" xr:uid="{9D37D2B1-269E-4ED3-88EE-1AF2A4CC9106}"/>
    <cellStyle name="Comma 2 2 67 7" xfId="17000" xr:uid="{9D37D2B1-269E-4ED3-88EE-1AF2A4CC9106}"/>
    <cellStyle name="Comma 2 2 68" xfId="1030" xr:uid="{9D37D2B1-269E-4ED3-88EE-1AF2A4CC9106}"/>
    <cellStyle name="Comma 2 2 68 2" xfId="4089" xr:uid="{FB4F30C9-B706-414D-884D-2DF36BB7A893}"/>
    <cellStyle name="Comma 2 2 68 2 2" xfId="11551" xr:uid="{FB4F30C9-B706-414D-884D-2DF36BB7A893}"/>
    <cellStyle name="Comma 2 2 68 2 2 2" xfId="27529" xr:uid="{FB4F30C9-B706-414D-884D-2DF36BB7A893}"/>
    <cellStyle name="Comma 2 2 68 2 3" xfId="20067" xr:uid="{FB4F30C9-B706-414D-884D-2DF36BB7A893}"/>
    <cellStyle name="Comma 2 2 68 3" xfId="5336" xr:uid="{C689165D-465A-40C3-B39B-CA252B80F8F8}"/>
    <cellStyle name="Comma 2 2 68 3 2" xfId="12798" xr:uid="{C689165D-465A-40C3-B39B-CA252B80F8F8}"/>
    <cellStyle name="Comma 2 2 68 3 2 2" xfId="28776" xr:uid="{C689165D-465A-40C3-B39B-CA252B80F8F8}"/>
    <cellStyle name="Comma 2 2 68 3 3" xfId="21314" xr:uid="{C689165D-465A-40C3-B39B-CA252B80F8F8}"/>
    <cellStyle name="Comma 2 2 68 4" xfId="6604" xr:uid="{6D249A21-8958-4D01-AC71-ECEFF8E1007B}"/>
    <cellStyle name="Comma 2 2 68 4 2" xfId="14066" xr:uid="{6D249A21-8958-4D01-AC71-ECEFF8E1007B}"/>
    <cellStyle name="Comma 2 2 68 4 2 2" xfId="30044" xr:uid="{6D249A21-8958-4D01-AC71-ECEFF8E1007B}"/>
    <cellStyle name="Comma 2 2 68 4 3" xfId="22582" xr:uid="{6D249A21-8958-4D01-AC71-ECEFF8E1007B}"/>
    <cellStyle name="Comma 2 2 68 5" xfId="2842" xr:uid="{9D37D2B1-269E-4ED3-88EE-1AF2A4CC9106}"/>
    <cellStyle name="Comma 2 2 68 5 2" xfId="10304" xr:uid="{9D37D2B1-269E-4ED3-88EE-1AF2A4CC9106}"/>
    <cellStyle name="Comma 2 2 68 5 2 2" xfId="26282" xr:uid="{9D37D2B1-269E-4ED3-88EE-1AF2A4CC9106}"/>
    <cellStyle name="Comma 2 2 68 5 3" xfId="18820" xr:uid="{9D37D2B1-269E-4ED3-88EE-1AF2A4CC9106}"/>
    <cellStyle name="Comma 2 2 68 6" xfId="8564" xr:uid="{9D37D2B1-269E-4ED3-88EE-1AF2A4CC9106}"/>
    <cellStyle name="Comma 2 2 68 6 2" xfId="24542" xr:uid="{9D37D2B1-269E-4ED3-88EE-1AF2A4CC9106}"/>
    <cellStyle name="Comma 2 2 68 7" xfId="17008" xr:uid="{9D37D2B1-269E-4ED3-88EE-1AF2A4CC9106}"/>
    <cellStyle name="Comma 2 2 69" xfId="1038" xr:uid="{9D37D2B1-269E-4ED3-88EE-1AF2A4CC9106}"/>
    <cellStyle name="Comma 2 2 69 2" xfId="4097" xr:uid="{941AA879-0562-4751-914A-DCB1EE72A95A}"/>
    <cellStyle name="Comma 2 2 69 2 2" xfId="11559" xr:uid="{941AA879-0562-4751-914A-DCB1EE72A95A}"/>
    <cellStyle name="Comma 2 2 69 2 2 2" xfId="27537" xr:uid="{941AA879-0562-4751-914A-DCB1EE72A95A}"/>
    <cellStyle name="Comma 2 2 69 2 3" xfId="20075" xr:uid="{941AA879-0562-4751-914A-DCB1EE72A95A}"/>
    <cellStyle name="Comma 2 2 69 3" xfId="5344" xr:uid="{77AC4853-F36E-4D3A-ADF6-B52558659363}"/>
    <cellStyle name="Comma 2 2 69 3 2" xfId="12806" xr:uid="{77AC4853-F36E-4D3A-ADF6-B52558659363}"/>
    <cellStyle name="Comma 2 2 69 3 2 2" xfId="28784" xr:uid="{77AC4853-F36E-4D3A-ADF6-B52558659363}"/>
    <cellStyle name="Comma 2 2 69 3 3" xfId="21322" xr:uid="{77AC4853-F36E-4D3A-ADF6-B52558659363}"/>
    <cellStyle name="Comma 2 2 69 4" xfId="6612" xr:uid="{2E840205-C0EA-44D3-86C3-8B5CE67DFE89}"/>
    <cellStyle name="Comma 2 2 69 4 2" xfId="14074" xr:uid="{2E840205-C0EA-44D3-86C3-8B5CE67DFE89}"/>
    <cellStyle name="Comma 2 2 69 4 2 2" xfId="30052" xr:uid="{2E840205-C0EA-44D3-86C3-8B5CE67DFE89}"/>
    <cellStyle name="Comma 2 2 69 4 3" xfId="22590" xr:uid="{2E840205-C0EA-44D3-86C3-8B5CE67DFE89}"/>
    <cellStyle name="Comma 2 2 69 5" xfId="2850" xr:uid="{9D37D2B1-269E-4ED3-88EE-1AF2A4CC9106}"/>
    <cellStyle name="Comma 2 2 69 5 2" xfId="10312" xr:uid="{9D37D2B1-269E-4ED3-88EE-1AF2A4CC9106}"/>
    <cellStyle name="Comma 2 2 69 5 2 2" xfId="26290" xr:uid="{9D37D2B1-269E-4ED3-88EE-1AF2A4CC9106}"/>
    <cellStyle name="Comma 2 2 69 5 3" xfId="18828" xr:uid="{9D37D2B1-269E-4ED3-88EE-1AF2A4CC9106}"/>
    <cellStyle name="Comma 2 2 69 6" xfId="8572" xr:uid="{9D37D2B1-269E-4ED3-88EE-1AF2A4CC9106}"/>
    <cellStyle name="Comma 2 2 69 6 2" xfId="24550" xr:uid="{9D37D2B1-269E-4ED3-88EE-1AF2A4CC9106}"/>
    <cellStyle name="Comma 2 2 69 7" xfId="17016" xr:uid="{9D37D2B1-269E-4ED3-88EE-1AF2A4CC9106}"/>
    <cellStyle name="Comma 2 2 7" xfId="541" xr:uid="{00000000-0005-0000-0000-00005B000000}"/>
    <cellStyle name="Comma 2 2 7 2" xfId="3600" xr:uid="{ACCCC27A-CC89-4DCE-8EC2-F475DAEDEFFB}"/>
    <cellStyle name="Comma 2 2 7 2 2" xfId="11062" xr:uid="{ACCCC27A-CC89-4DCE-8EC2-F475DAEDEFFB}"/>
    <cellStyle name="Comma 2 2 7 2 2 2" xfId="27040" xr:uid="{ACCCC27A-CC89-4DCE-8EC2-F475DAEDEFFB}"/>
    <cellStyle name="Comma 2 2 7 2 3" xfId="19578" xr:uid="{ACCCC27A-CC89-4DCE-8EC2-F475DAEDEFFB}"/>
    <cellStyle name="Comma 2 2 7 3" xfId="4847" xr:uid="{5C7C1568-4C3E-48C2-9D0B-0A554E21ED80}"/>
    <cellStyle name="Comma 2 2 7 3 2" xfId="12309" xr:uid="{5C7C1568-4C3E-48C2-9D0B-0A554E21ED80}"/>
    <cellStyle name="Comma 2 2 7 3 2 2" xfId="28287" xr:uid="{5C7C1568-4C3E-48C2-9D0B-0A554E21ED80}"/>
    <cellStyle name="Comma 2 2 7 3 3" xfId="20825" xr:uid="{5C7C1568-4C3E-48C2-9D0B-0A554E21ED80}"/>
    <cellStyle name="Comma 2 2 7 4" xfId="6115" xr:uid="{23479522-F950-424F-A7F5-CCD466565CF5}"/>
    <cellStyle name="Comma 2 2 7 4 2" xfId="13577" xr:uid="{23479522-F950-424F-A7F5-CCD466565CF5}"/>
    <cellStyle name="Comma 2 2 7 4 2 2" xfId="29555" xr:uid="{23479522-F950-424F-A7F5-CCD466565CF5}"/>
    <cellStyle name="Comma 2 2 7 4 3" xfId="22093" xr:uid="{23479522-F950-424F-A7F5-CCD466565CF5}"/>
    <cellStyle name="Comma 2 2 7 5" xfId="2353" xr:uid="{00000000-0005-0000-0000-00005B000000}"/>
    <cellStyle name="Comma 2 2 7 5 2" xfId="9815" xr:uid="{00000000-0005-0000-0000-00005B000000}"/>
    <cellStyle name="Comma 2 2 7 5 2 2" xfId="25793" xr:uid="{00000000-0005-0000-0000-00005B000000}"/>
    <cellStyle name="Comma 2 2 7 5 3" xfId="18331" xr:uid="{00000000-0005-0000-0000-00005B000000}"/>
    <cellStyle name="Comma 2 2 7 6" xfId="8075" xr:uid="{00000000-0005-0000-0000-00005B000000}"/>
    <cellStyle name="Comma 2 2 7 6 2" xfId="24053" xr:uid="{00000000-0005-0000-0000-00005B000000}"/>
    <cellStyle name="Comma 2 2 7 7" xfId="16519" xr:uid="{00000000-0005-0000-0000-00005B000000}"/>
    <cellStyle name="Comma 2 2 70" xfId="1047" xr:uid="{9D37D2B1-269E-4ED3-88EE-1AF2A4CC9106}"/>
    <cellStyle name="Comma 2 2 70 2" xfId="4106" xr:uid="{31523929-DC51-4739-94F5-B04C932B2902}"/>
    <cellStyle name="Comma 2 2 70 2 2" xfId="11568" xr:uid="{31523929-DC51-4739-94F5-B04C932B2902}"/>
    <cellStyle name="Comma 2 2 70 2 2 2" xfId="27546" xr:uid="{31523929-DC51-4739-94F5-B04C932B2902}"/>
    <cellStyle name="Comma 2 2 70 2 3" xfId="20084" xr:uid="{31523929-DC51-4739-94F5-B04C932B2902}"/>
    <cellStyle name="Comma 2 2 70 3" xfId="5353" xr:uid="{B3C362CB-C5CF-42D2-840C-35081DF85336}"/>
    <cellStyle name="Comma 2 2 70 3 2" xfId="12815" xr:uid="{B3C362CB-C5CF-42D2-840C-35081DF85336}"/>
    <cellStyle name="Comma 2 2 70 3 2 2" xfId="28793" xr:uid="{B3C362CB-C5CF-42D2-840C-35081DF85336}"/>
    <cellStyle name="Comma 2 2 70 3 3" xfId="21331" xr:uid="{B3C362CB-C5CF-42D2-840C-35081DF85336}"/>
    <cellStyle name="Comma 2 2 70 4" xfId="6621" xr:uid="{82EF1363-7039-4B05-A3F1-385D9056B3FC}"/>
    <cellStyle name="Comma 2 2 70 4 2" xfId="14083" xr:uid="{82EF1363-7039-4B05-A3F1-385D9056B3FC}"/>
    <cellStyle name="Comma 2 2 70 4 2 2" xfId="30061" xr:uid="{82EF1363-7039-4B05-A3F1-385D9056B3FC}"/>
    <cellStyle name="Comma 2 2 70 4 3" xfId="22599" xr:uid="{82EF1363-7039-4B05-A3F1-385D9056B3FC}"/>
    <cellStyle name="Comma 2 2 70 5" xfId="2859" xr:uid="{9D37D2B1-269E-4ED3-88EE-1AF2A4CC9106}"/>
    <cellStyle name="Comma 2 2 70 5 2" xfId="10321" xr:uid="{9D37D2B1-269E-4ED3-88EE-1AF2A4CC9106}"/>
    <cellStyle name="Comma 2 2 70 5 2 2" xfId="26299" xr:uid="{9D37D2B1-269E-4ED3-88EE-1AF2A4CC9106}"/>
    <cellStyle name="Comma 2 2 70 5 3" xfId="18837" xr:uid="{9D37D2B1-269E-4ED3-88EE-1AF2A4CC9106}"/>
    <cellStyle name="Comma 2 2 70 6" xfId="8581" xr:uid="{9D37D2B1-269E-4ED3-88EE-1AF2A4CC9106}"/>
    <cellStyle name="Comma 2 2 70 6 2" xfId="24559" xr:uid="{9D37D2B1-269E-4ED3-88EE-1AF2A4CC9106}"/>
    <cellStyle name="Comma 2 2 70 7" xfId="17025" xr:uid="{9D37D2B1-269E-4ED3-88EE-1AF2A4CC9106}"/>
    <cellStyle name="Comma 2 2 71" xfId="1056" xr:uid="{9D37D2B1-269E-4ED3-88EE-1AF2A4CC9106}"/>
    <cellStyle name="Comma 2 2 71 2" xfId="4115" xr:uid="{75EDAAD1-584B-427D-B910-4B3C40A6C5EE}"/>
    <cellStyle name="Comma 2 2 71 2 2" xfId="11577" xr:uid="{75EDAAD1-584B-427D-B910-4B3C40A6C5EE}"/>
    <cellStyle name="Comma 2 2 71 2 2 2" xfId="27555" xr:uid="{75EDAAD1-584B-427D-B910-4B3C40A6C5EE}"/>
    <cellStyle name="Comma 2 2 71 2 3" xfId="20093" xr:uid="{75EDAAD1-584B-427D-B910-4B3C40A6C5EE}"/>
    <cellStyle name="Comma 2 2 71 3" xfId="5362" xr:uid="{7F53F29D-F293-4A8E-B53F-D9D1D96C0BD2}"/>
    <cellStyle name="Comma 2 2 71 3 2" xfId="12824" xr:uid="{7F53F29D-F293-4A8E-B53F-D9D1D96C0BD2}"/>
    <cellStyle name="Comma 2 2 71 3 2 2" xfId="28802" xr:uid="{7F53F29D-F293-4A8E-B53F-D9D1D96C0BD2}"/>
    <cellStyle name="Comma 2 2 71 3 3" xfId="21340" xr:uid="{7F53F29D-F293-4A8E-B53F-D9D1D96C0BD2}"/>
    <cellStyle name="Comma 2 2 71 4" xfId="6630" xr:uid="{F681B7DC-60AE-4965-AA51-F821BFE200B6}"/>
    <cellStyle name="Comma 2 2 71 4 2" xfId="14092" xr:uid="{F681B7DC-60AE-4965-AA51-F821BFE200B6}"/>
    <cellStyle name="Comma 2 2 71 4 2 2" xfId="30070" xr:uid="{F681B7DC-60AE-4965-AA51-F821BFE200B6}"/>
    <cellStyle name="Comma 2 2 71 4 3" xfId="22608" xr:uid="{F681B7DC-60AE-4965-AA51-F821BFE200B6}"/>
    <cellStyle name="Comma 2 2 71 5" xfId="2868" xr:uid="{9D37D2B1-269E-4ED3-88EE-1AF2A4CC9106}"/>
    <cellStyle name="Comma 2 2 71 5 2" xfId="10330" xr:uid="{9D37D2B1-269E-4ED3-88EE-1AF2A4CC9106}"/>
    <cellStyle name="Comma 2 2 71 5 2 2" xfId="26308" xr:uid="{9D37D2B1-269E-4ED3-88EE-1AF2A4CC9106}"/>
    <cellStyle name="Comma 2 2 71 5 3" xfId="18846" xr:uid="{9D37D2B1-269E-4ED3-88EE-1AF2A4CC9106}"/>
    <cellStyle name="Comma 2 2 71 6" xfId="8590" xr:uid="{9D37D2B1-269E-4ED3-88EE-1AF2A4CC9106}"/>
    <cellStyle name="Comma 2 2 71 6 2" xfId="24568" xr:uid="{9D37D2B1-269E-4ED3-88EE-1AF2A4CC9106}"/>
    <cellStyle name="Comma 2 2 71 7" xfId="17034" xr:uid="{9D37D2B1-269E-4ED3-88EE-1AF2A4CC9106}"/>
    <cellStyle name="Comma 2 2 72" xfId="1065" xr:uid="{9D37D2B1-269E-4ED3-88EE-1AF2A4CC9106}"/>
    <cellStyle name="Comma 2 2 72 2" xfId="4124" xr:uid="{1E1A7D13-6DE8-4BCC-A0DA-5D223A67ADEB}"/>
    <cellStyle name="Comma 2 2 72 2 2" xfId="11586" xr:uid="{1E1A7D13-6DE8-4BCC-A0DA-5D223A67ADEB}"/>
    <cellStyle name="Comma 2 2 72 2 2 2" xfId="27564" xr:uid="{1E1A7D13-6DE8-4BCC-A0DA-5D223A67ADEB}"/>
    <cellStyle name="Comma 2 2 72 2 3" xfId="20102" xr:uid="{1E1A7D13-6DE8-4BCC-A0DA-5D223A67ADEB}"/>
    <cellStyle name="Comma 2 2 72 3" xfId="5371" xr:uid="{61846036-AFD8-4DA4-B281-5BE890616B5F}"/>
    <cellStyle name="Comma 2 2 72 3 2" xfId="12833" xr:uid="{61846036-AFD8-4DA4-B281-5BE890616B5F}"/>
    <cellStyle name="Comma 2 2 72 3 2 2" xfId="28811" xr:uid="{61846036-AFD8-4DA4-B281-5BE890616B5F}"/>
    <cellStyle name="Comma 2 2 72 3 3" xfId="21349" xr:uid="{61846036-AFD8-4DA4-B281-5BE890616B5F}"/>
    <cellStyle name="Comma 2 2 72 4" xfId="6639" xr:uid="{A87247D9-C487-410B-9EB8-5DC6FB59F2EB}"/>
    <cellStyle name="Comma 2 2 72 4 2" xfId="14101" xr:uid="{A87247D9-C487-410B-9EB8-5DC6FB59F2EB}"/>
    <cellStyle name="Comma 2 2 72 4 2 2" xfId="30079" xr:uid="{A87247D9-C487-410B-9EB8-5DC6FB59F2EB}"/>
    <cellStyle name="Comma 2 2 72 4 3" xfId="22617" xr:uid="{A87247D9-C487-410B-9EB8-5DC6FB59F2EB}"/>
    <cellStyle name="Comma 2 2 72 5" xfId="2877" xr:uid="{9D37D2B1-269E-4ED3-88EE-1AF2A4CC9106}"/>
    <cellStyle name="Comma 2 2 72 5 2" xfId="10339" xr:uid="{9D37D2B1-269E-4ED3-88EE-1AF2A4CC9106}"/>
    <cellStyle name="Comma 2 2 72 5 2 2" xfId="26317" xr:uid="{9D37D2B1-269E-4ED3-88EE-1AF2A4CC9106}"/>
    <cellStyle name="Comma 2 2 72 5 3" xfId="18855" xr:uid="{9D37D2B1-269E-4ED3-88EE-1AF2A4CC9106}"/>
    <cellStyle name="Comma 2 2 72 6" xfId="8599" xr:uid="{9D37D2B1-269E-4ED3-88EE-1AF2A4CC9106}"/>
    <cellStyle name="Comma 2 2 72 6 2" xfId="24577" xr:uid="{9D37D2B1-269E-4ED3-88EE-1AF2A4CC9106}"/>
    <cellStyle name="Comma 2 2 72 7" xfId="17043" xr:uid="{9D37D2B1-269E-4ED3-88EE-1AF2A4CC9106}"/>
    <cellStyle name="Comma 2 2 73" xfId="1074" xr:uid="{9D37D2B1-269E-4ED3-88EE-1AF2A4CC9106}"/>
    <cellStyle name="Comma 2 2 73 2" xfId="4133" xr:uid="{59BFBF3A-15B0-45C7-8C43-C318DEA7353A}"/>
    <cellStyle name="Comma 2 2 73 2 2" xfId="11595" xr:uid="{59BFBF3A-15B0-45C7-8C43-C318DEA7353A}"/>
    <cellStyle name="Comma 2 2 73 2 2 2" xfId="27573" xr:uid="{59BFBF3A-15B0-45C7-8C43-C318DEA7353A}"/>
    <cellStyle name="Comma 2 2 73 2 3" xfId="20111" xr:uid="{59BFBF3A-15B0-45C7-8C43-C318DEA7353A}"/>
    <cellStyle name="Comma 2 2 73 3" xfId="5380" xr:uid="{A4D907FD-5CD4-4540-A597-B71121229F0F}"/>
    <cellStyle name="Comma 2 2 73 3 2" xfId="12842" xr:uid="{A4D907FD-5CD4-4540-A597-B71121229F0F}"/>
    <cellStyle name="Comma 2 2 73 3 2 2" xfId="28820" xr:uid="{A4D907FD-5CD4-4540-A597-B71121229F0F}"/>
    <cellStyle name="Comma 2 2 73 3 3" xfId="21358" xr:uid="{A4D907FD-5CD4-4540-A597-B71121229F0F}"/>
    <cellStyle name="Comma 2 2 73 4" xfId="6648" xr:uid="{BE82B117-DD8A-4202-AF81-FEBAED19D8FC}"/>
    <cellStyle name="Comma 2 2 73 4 2" xfId="14110" xr:uid="{BE82B117-DD8A-4202-AF81-FEBAED19D8FC}"/>
    <cellStyle name="Comma 2 2 73 4 2 2" xfId="30088" xr:uid="{BE82B117-DD8A-4202-AF81-FEBAED19D8FC}"/>
    <cellStyle name="Comma 2 2 73 4 3" xfId="22626" xr:uid="{BE82B117-DD8A-4202-AF81-FEBAED19D8FC}"/>
    <cellStyle name="Comma 2 2 73 5" xfId="2886" xr:uid="{9D37D2B1-269E-4ED3-88EE-1AF2A4CC9106}"/>
    <cellStyle name="Comma 2 2 73 5 2" xfId="10348" xr:uid="{9D37D2B1-269E-4ED3-88EE-1AF2A4CC9106}"/>
    <cellStyle name="Comma 2 2 73 5 2 2" xfId="26326" xr:uid="{9D37D2B1-269E-4ED3-88EE-1AF2A4CC9106}"/>
    <cellStyle name="Comma 2 2 73 5 3" xfId="18864" xr:uid="{9D37D2B1-269E-4ED3-88EE-1AF2A4CC9106}"/>
    <cellStyle name="Comma 2 2 73 6" xfId="8608" xr:uid="{9D37D2B1-269E-4ED3-88EE-1AF2A4CC9106}"/>
    <cellStyle name="Comma 2 2 73 6 2" xfId="24586" xr:uid="{9D37D2B1-269E-4ED3-88EE-1AF2A4CC9106}"/>
    <cellStyle name="Comma 2 2 73 7" xfId="17052" xr:uid="{9D37D2B1-269E-4ED3-88EE-1AF2A4CC9106}"/>
    <cellStyle name="Comma 2 2 74" xfId="1083" xr:uid="{9D37D2B1-269E-4ED3-88EE-1AF2A4CC9106}"/>
    <cellStyle name="Comma 2 2 74 2" xfId="4142" xr:uid="{060892C1-E88F-4B33-B6F8-2DAEEA8FFAFD}"/>
    <cellStyle name="Comma 2 2 74 2 2" xfId="11604" xr:uid="{060892C1-E88F-4B33-B6F8-2DAEEA8FFAFD}"/>
    <cellStyle name="Comma 2 2 74 2 2 2" xfId="27582" xr:uid="{060892C1-E88F-4B33-B6F8-2DAEEA8FFAFD}"/>
    <cellStyle name="Comma 2 2 74 2 3" xfId="20120" xr:uid="{060892C1-E88F-4B33-B6F8-2DAEEA8FFAFD}"/>
    <cellStyle name="Comma 2 2 74 3" xfId="5389" xr:uid="{B736F985-9B30-42B1-8851-19B55DFBCFCF}"/>
    <cellStyle name="Comma 2 2 74 3 2" xfId="12851" xr:uid="{B736F985-9B30-42B1-8851-19B55DFBCFCF}"/>
    <cellStyle name="Comma 2 2 74 3 2 2" xfId="28829" xr:uid="{B736F985-9B30-42B1-8851-19B55DFBCFCF}"/>
    <cellStyle name="Comma 2 2 74 3 3" xfId="21367" xr:uid="{B736F985-9B30-42B1-8851-19B55DFBCFCF}"/>
    <cellStyle name="Comma 2 2 74 4" xfId="6657" xr:uid="{FA2DAA64-2825-4CEA-A6A2-459274D1C56A}"/>
    <cellStyle name="Comma 2 2 74 4 2" xfId="14119" xr:uid="{FA2DAA64-2825-4CEA-A6A2-459274D1C56A}"/>
    <cellStyle name="Comma 2 2 74 4 2 2" xfId="30097" xr:uid="{FA2DAA64-2825-4CEA-A6A2-459274D1C56A}"/>
    <cellStyle name="Comma 2 2 74 4 3" xfId="22635" xr:uid="{FA2DAA64-2825-4CEA-A6A2-459274D1C56A}"/>
    <cellStyle name="Comma 2 2 74 5" xfId="2895" xr:uid="{9D37D2B1-269E-4ED3-88EE-1AF2A4CC9106}"/>
    <cellStyle name="Comma 2 2 74 5 2" xfId="10357" xr:uid="{9D37D2B1-269E-4ED3-88EE-1AF2A4CC9106}"/>
    <cellStyle name="Comma 2 2 74 5 2 2" xfId="26335" xr:uid="{9D37D2B1-269E-4ED3-88EE-1AF2A4CC9106}"/>
    <cellStyle name="Comma 2 2 74 5 3" xfId="18873" xr:uid="{9D37D2B1-269E-4ED3-88EE-1AF2A4CC9106}"/>
    <cellStyle name="Comma 2 2 74 6" xfId="8617" xr:uid="{9D37D2B1-269E-4ED3-88EE-1AF2A4CC9106}"/>
    <cellStyle name="Comma 2 2 74 6 2" xfId="24595" xr:uid="{9D37D2B1-269E-4ED3-88EE-1AF2A4CC9106}"/>
    <cellStyle name="Comma 2 2 74 7" xfId="17061" xr:uid="{9D37D2B1-269E-4ED3-88EE-1AF2A4CC9106}"/>
    <cellStyle name="Comma 2 2 75" xfId="1091" xr:uid="{9D37D2B1-269E-4ED3-88EE-1AF2A4CC9106}"/>
    <cellStyle name="Comma 2 2 75 2" xfId="4150" xr:uid="{66D35564-2DB6-4385-B554-AAD59F64F5C8}"/>
    <cellStyle name="Comma 2 2 75 2 2" xfId="11612" xr:uid="{66D35564-2DB6-4385-B554-AAD59F64F5C8}"/>
    <cellStyle name="Comma 2 2 75 2 2 2" xfId="27590" xr:uid="{66D35564-2DB6-4385-B554-AAD59F64F5C8}"/>
    <cellStyle name="Comma 2 2 75 2 3" xfId="20128" xr:uid="{66D35564-2DB6-4385-B554-AAD59F64F5C8}"/>
    <cellStyle name="Comma 2 2 75 3" xfId="5397" xr:uid="{830BA930-9AE3-4C57-A1EC-AA013F78464A}"/>
    <cellStyle name="Comma 2 2 75 3 2" xfId="12859" xr:uid="{830BA930-9AE3-4C57-A1EC-AA013F78464A}"/>
    <cellStyle name="Comma 2 2 75 3 2 2" xfId="28837" xr:uid="{830BA930-9AE3-4C57-A1EC-AA013F78464A}"/>
    <cellStyle name="Comma 2 2 75 3 3" xfId="21375" xr:uid="{830BA930-9AE3-4C57-A1EC-AA013F78464A}"/>
    <cellStyle name="Comma 2 2 75 4" xfId="6665" xr:uid="{F279F1B1-CB14-4FB0-A8DE-2620AD8EB66F}"/>
    <cellStyle name="Comma 2 2 75 4 2" xfId="14127" xr:uid="{F279F1B1-CB14-4FB0-A8DE-2620AD8EB66F}"/>
    <cellStyle name="Comma 2 2 75 4 2 2" xfId="30105" xr:uid="{F279F1B1-CB14-4FB0-A8DE-2620AD8EB66F}"/>
    <cellStyle name="Comma 2 2 75 4 3" xfId="22643" xr:uid="{F279F1B1-CB14-4FB0-A8DE-2620AD8EB66F}"/>
    <cellStyle name="Comma 2 2 75 5" xfId="2903" xr:uid="{9D37D2B1-269E-4ED3-88EE-1AF2A4CC9106}"/>
    <cellStyle name="Comma 2 2 75 5 2" xfId="10365" xr:uid="{9D37D2B1-269E-4ED3-88EE-1AF2A4CC9106}"/>
    <cellStyle name="Comma 2 2 75 5 2 2" xfId="26343" xr:uid="{9D37D2B1-269E-4ED3-88EE-1AF2A4CC9106}"/>
    <cellStyle name="Comma 2 2 75 5 3" xfId="18881" xr:uid="{9D37D2B1-269E-4ED3-88EE-1AF2A4CC9106}"/>
    <cellStyle name="Comma 2 2 75 6" xfId="8625" xr:uid="{9D37D2B1-269E-4ED3-88EE-1AF2A4CC9106}"/>
    <cellStyle name="Comma 2 2 75 6 2" xfId="24603" xr:uid="{9D37D2B1-269E-4ED3-88EE-1AF2A4CC9106}"/>
    <cellStyle name="Comma 2 2 75 7" xfId="17069" xr:uid="{9D37D2B1-269E-4ED3-88EE-1AF2A4CC9106}"/>
    <cellStyle name="Comma 2 2 76" xfId="1100" xr:uid="{9D37D2B1-269E-4ED3-88EE-1AF2A4CC9106}"/>
    <cellStyle name="Comma 2 2 76 2" xfId="4159" xr:uid="{0186833D-46DC-49E5-9543-CB4A27C3DE64}"/>
    <cellStyle name="Comma 2 2 76 2 2" xfId="11621" xr:uid="{0186833D-46DC-49E5-9543-CB4A27C3DE64}"/>
    <cellStyle name="Comma 2 2 76 2 2 2" xfId="27599" xr:uid="{0186833D-46DC-49E5-9543-CB4A27C3DE64}"/>
    <cellStyle name="Comma 2 2 76 2 3" xfId="20137" xr:uid="{0186833D-46DC-49E5-9543-CB4A27C3DE64}"/>
    <cellStyle name="Comma 2 2 76 3" xfId="5406" xr:uid="{3E911463-5B02-4495-AFEE-12AFB89AF233}"/>
    <cellStyle name="Comma 2 2 76 3 2" xfId="12868" xr:uid="{3E911463-5B02-4495-AFEE-12AFB89AF233}"/>
    <cellStyle name="Comma 2 2 76 3 2 2" xfId="28846" xr:uid="{3E911463-5B02-4495-AFEE-12AFB89AF233}"/>
    <cellStyle name="Comma 2 2 76 3 3" xfId="21384" xr:uid="{3E911463-5B02-4495-AFEE-12AFB89AF233}"/>
    <cellStyle name="Comma 2 2 76 4" xfId="6674" xr:uid="{62508E4C-2C67-48C7-98CA-C8D647A6CB11}"/>
    <cellStyle name="Comma 2 2 76 4 2" xfId="14136" xr:uid="{62508E4C-2C67-48C7-98CA-C8D647A6CB11}"/>
    <cellStyle name="Comma 2 2 76 4 2 2" xfId="30114" xr:uid="{62508E4C-2C67-48C7-98CA-C8D647A6CB11}"/>
    <cellStyle name="Comma 2 2 76 4 3" xfId="22652" xr:uid="{62508E4C-2C67-48C7-98CA-C8D647A6CB11}"/>
    <cellStyle name="Comma 2 2 76 5" xfId="2912" xr:uid="{9D37D2B1-269E-4ED3-88EE-1AF2A4CC9106}"/>
    <cellStyle name="Comma 2 2 76 5 2" xfId="10374" xr:uid="{9D37D2B1-269E-4ED3-88EE-1AF2A4CC9106}"/>
    <cellStyle name="Comma 2 2 76 5 2 2" xfId="26352" xr:uid="{9D37D2B1-269E-4ED3-88EE-1AF2A4CC9106}"/>
    <cellStyle name="Comma 2 2 76 5 3" xfId="18890" xr:uid="{9D37D2B1-269E-4ED3-88EE-1AF2A4CC9106}"/>
    <cellStyle name="Comma 2 2 76 6" xfId="8634" xr:uid="{9D37D2B1-269E-4ED3-88EE-1AF2A4CC9106}"/>
    <cellStyle name="Comma 2 2 76 6 2" xfId="24612" xr:uid="{9D37D2B1-269E-4ED3-88EE-1AF2A4CC9106}"/>
    <cellStyle name="Comma 2 2 76 7" xfId="17078" xr:uid="{9D37D2B1-269E-4ED3-88EE-1AF2A4CC9106}"/>
    <cellStyle name="Comma 2 2 77" xfId="1109" xr:uid="{9D37D2B1-269E-4ED3-88EE-1AF2A4CC9106}"/>
    <cellStyle name="Comma 2 2 77 2" xfId="4168" xr:uid="{BEE55F98-5C13-47C4-8547-5257711C0169}"/>
    <cellStyle name="Comma 2 2 77 2 2" xfId="11630" xr:uid="{BEE55F98-5C13-47C4-8547-5257711C0169}"/>
    <cellStyle name="Comma 2 2 77 2 2 2" xfId="27608" xr:uid="{BEE55F98-5C13-47C4-8547-5257711C0169}"/>
    <cellStyle name="Comma 2 2 77 2 3" xfId="20146" xr:uid="{BEE55F98-5C13-47C4-8547-5257711C0169}"/>
    <cellStyle name="Comma 2 2 77 3" xfId="5415" xr:uid="{0976B29D-7FD5-47C3-A362-839F0F2CC996}"/>
    <cellStyle name="Comma 2 2 77 3 2" xfId="12877" xr:uid="{0976B29D-7FD5-47C3-A362-839F0F2CC996}"/>
    <cellStyle name="Comma 2 2 77 3 2 2" xfId="28855" xr:uid="{0976B29D-7FD5-47C3-A362-839F0F2CC996}"/>
    <cellStyle name="Comma 2 2 77 3 3" xfId="21393" xr:uid="{0976B29D-7FD5-47C3-A362-839F0F2CC996}"/>
    <cellStyle name="Comma 2 2 77 4" xfId="6683" xr:uid="{91056408-4B5A-431F-8620-6100E59C64FC}"/>
    <cellStyle name="Comma 2 2 77 4 2" xfId="14145" xr:uid="{91056408-4B5A-431F-8620-6100E59C64FC}"/>
    <cellStyle name="Comma 2 2 77 4 2 2" xfId="30123" xr:uid="{91056408-4B5A-431F-8620-6100E59C64FC}"/>
    <cellStyle name="Comma 2 2 77 4 3" xfId="22661" xr:uid="{91056408-4B5A-431F-8620-6100E59C64FC}"/>
    <cellStyle name="Comma 2 2 77 5" xfId="2921" xr:uid="{9D37D2B1-269E-4ED3-88EE-1AF2A4CC9106}"/>
    <cellStyle name="Comma 2 2 77 5 2" xfId="10383" xr:uid="{9D37D2B1-269E-4ED3-88EE-1AF2A4CC9106}"/>
    <cellStyle name="Comma 2 2 77 5 2 2" xfId="26361" xr:uid="{9D37D2B1-269E-4ED3-88EE-1AF2A4CC9106}"/>
    <cellStyle name="Comma 2 2 77 5 3" xfId="18899" xr:uid="{9D37D2B1-269E-4ED3-88EE-1AF2A4CC9106}"/>
    <cellStyle name="Comma 2 2 77 6" xfId="8643" xr:uid="{9D37D2B1-269E-4ED3-88EE-1AF2A4CC9106}"/>
    <cellStyle name="Comma 2 2 77 6 2" xfId="24621" xr:uid="{9D37D2B1-269E-4ED3-88EE-1AF2A4CC9106}"/>
    <cellStyle name="Comma 2 2 77 7" xfId="17087" xr:uid="{9D37D2B1-269E-4ED3-88EE-1AF2A4CC9106}"/>
    <cellStyle name="Comma 2 2 78" xfId="1117" xr:uid="{9D37D2B1-269E-4ED3-88EE-1AF2A4CC9106}"/>
    <cellStyle name="Comma 2 2 78 2" xfId="4176" xr:uid="{0475C27E-5819-414F-8378-0ED89EC35D8D}"/>
    <cellStyle name="Comma 2 2 78 2 2" xfId="11638" xr:uid="{0475C27E-5819-414F-8378-0ED89EC35D8D}"/>
    <cellStyle name="Comma 2 2 78 2 2 2" xfId="27616" xr:uid="{0475C27E-5819-414F-8378-0ED89EC35D8D}"/>
    <cellStyle name="Comma 2 2 78 2 3" xfId="20154" xr:uid="{0475C27E-5819-414F-8378-0ED89EC35D8D}"/>
    <cellStyle name="Comma 2 2 78 3" xfId="5423" xr:uid="{39B01A16-8521-48DF-B373-F674DC121B57}"/>
    <cellStyle name="Comma 2 2 78 3 2" xfId="12885" xr:uid="{39B01A16-8521-48DF-B373-F674DC121B57}"/>
    <cellStyle name="Comma 2 2 78 3 2 2" xfId="28863" xr:uid="{39B01A16-8521-48DF-B373-F674DC121B57}"/>
    <cellStyle name="Comma 2 2 78 3 3" xfId="21401" xr:uid="{39B01A16-8521-48DF-B373-F674DC121B57}"/>
    <cellStyle name="Comma 2 2 78 4" xfId="6691" xr:uid="{312D17E3-9100-42C5-B226-44437B127356}"/>
    <cellStyle name="Comma 2 2 78 4 2" xfId="14153" xr:uid="{312D17E3-9100-42C5-B226-44437B127356}"/>
    <cellStyle name="Comma 2 2 78 4 2 2" xfId="30131" xr:uid="{312D17E3-9100-42C5-B226-44437B127356}"/>
    <cellStyle name="Comma 2 2 78 4 3" xfId="22669" xr:uid="{312D17E3-9100-42C5-B226-44437B127356}"/>
    <cellStyle name="Comma 2 2 78 5" xfId="2929" xr:uid="{9D37D2B1-269E-4ED3-88EE-1AF2A4CC9106}"/>
    <cellStyle name="Comma 2 2 78 5 2" xfId="10391" xr:uid="{9D37D2B1-269E-4ED3-88EE-1AF2A4CC9106}"/>
    <cellStyle name="Comma 2 2 78 5 2 2" xfId="26369" xr:uid="{9D37D2B1-269E-4ED3-88EE-1AF2A4CC9106}"/>
    <cellStyle name="Comma 2 2 78 5 3" xfId="18907" xr:uid="{9D37D2B1-269E-4ED3-88EE-1AF2A4CC9106}"/>
    <cellStyle name="Comma 2 2 78 6" xfId="8651" xr:uid="{9D37D2B1-269E-4ED3-88EE-1AF2A4CC9106}"/>
    <cellStyle name="Comma 2 2 78 6 2" xfId="24629" xr:uid="{9D37D2B1-269E-4ED3-88EE-1AF2A4CC9106}"/>
    <cellStyle name="Comma 2 2 78 7" xfId="17095" xr:uid="{9D37D2B1-269E-4ED3-88EE-1AF2A4CC9106}"/>
    <cellStyle name="Comma 2 2 79" xfId="1134" xr:uid="{9D37D2B1-269E-4ED3-88EE-1AF2A4CC9106}"/>
    <cellStyle name="Comma 2 2 79 2" xfId="4193" xr:uid="{5052564F-E05F-4820-A9AC-18439F271952}"/>
    <cellStyle name="Comma 2 2 79 2 2" xfId="11655" xr:uid="{5052564F-E05F-4820-A9AC-18439F271952}"/>
    <cellStyle name="Comma 2 2 79 2 2 2" xfId="27633" xr:uid="{5052564F-E05F-4820-A9AC-18439F271952}"/>
    <cellStyle name="Comma 2 2 79 2 3" xfId="20171" xr:uid="{5052564F-E05F-4820-A9AC-18439F271952}"/>
    <cellStyle name="Comma 2 2 79 3" xfId="5440" xr:uid="{7079ABBF-1EF2-4FD5-B62C-E82AEABC3A8D}"/>
    <cellStyle name="Comma 2 2 79 3 2" xfId="12902" xr:uid="{7079ABBF-1EF2-4FD5-B62C-E82AEABC3A8D}"/>
    <cellStyle name="Comma 2 2 79 3 2 2" xfId="28880" xr:uid="{7079ABBF-1EF2-4FD5-B62C-E82AEABC3A8D}"/>
    <cellStyle name="Comma 2 2 79 3 3" xfId="21418" xr:uid="{7079ABBF-1EF2-4FD5-B62C-E82AEABC3A8D}"/>
    <cellStyle name="Comma 2 2 79 4" xfId="6704" xr:uid="{E1B80DA7-4934-42E5-9BE1-84266731DF98}"/>
    <cellStyle name="Comma 2 2 79 4 2" xfId="14166" xr:uid="{E1B80DA7-4934-42E5-9BE1-84266731DF98}"/>
    <cellStyle name="Comma 2 2 79 4 2 2" xfId="30144" xr:uid="{E1B80DA7-4934-42E5-9BE1-84266731DF98}"/>
    <cellStyle name="Comma 2 2 79 4 3" xfId="22682" xr:uid="{E1B80DA7-4934-42E5-9BE1-84266731DF98}"/>
    <cellStyle name="Comma 2 2 79 5" xfId="2946" xr:uid="{9D37D2B1-269E-4ED3-88EE-1AF2A4CC9106}"/>
    <cellStyle name="Comma 2 2 79 5 2" xfId="10408" xr:uid="{9D37D2B1-269E-4ED3-88EE-1AF2A4CC9106}"/>
    <cellStyle name="Comma 2 2 79 5 2 2" xfId="26386" xr:uid="{9D37D2B1-269E-4ED3-88EE-1AF2A4CC9106}"/>
    <cellStyle name="Comma 2 2 79 5 3" xfId="18924" xr:uid="{9D37D2B1-269E-4ED3-88EE-1AF2A4CC9106}"/>
    <cellStyle name="Comma 2 2 79 6" xfId="8660" xr:uid="{9D37D2B1-269E-4ED3-88EE-1AF2A4CC9106}"/>
    <cellStyle name="Comma 2 2 79 6 2" xfId="24638" xr:uid="{9D37D2B1-269E-4ED3-88EE-1AF2A4CC9106}"/>
    <cellStyle name="Comma 2 2 79 7" xfId="17112" xr:uid="{9D37D2B1-269E-4ED3-88EE-1AF2A4CC9106}"/>
    <cellStyle name="Comma 2 2 8" xfId="549" xr:uid="{00000000-0005-0000-0000-00005C000000}"/>
    <cellStyle name="Comma 2 2 8 2" xfId="3608" xr:uid="{260FE581-B0C7-442D-BA27-F7CE4AEFD235}"/>
    <cellStyle name="Comma 2 2 8 2 2" xfId="11070" xr:uid="{260FE581-B0C7-442D-BA27-F7CE4AEFD235}"/>
    <cellStyle name="Comma 2 2 8 2 2 2" xfId="27048" xr:uid="{260FE581-B0C7-442D-BA27-F7CE4AEFD235}"/>
    <cellStyle name="Comma 2 2 8 2 3" xfId="19586" xr:uid="{260FE581-B0C7-442D-BA27-F7CE4AEFD235}"/>
    <cellStyle name="Comma 2 2 8 3" xfId="4855" xr:uid="{2193219F-E407-49BA-9EC7-72144EFC5FC5}"/>
    <cellStyle name="Comma 2 2 8 3 2" xfId="12317" xr:uid="{2193219F-E407-49BA-9EC7-72144EFC5FC5}"/>
    <cellStyle name="Comma 2 2 8 3 2 2" xfId="28295" xr:uid="{2193219F-E407-49BA-9EC7-72144EFC5FC5}"/>
    <cellStyle name="Comma 2 2 8 3 3" xfId="20833" xr:uid="{2193219F-E407-49BA-9EC7-72144EFC5FC5}"/>
    <cellStyle name="Comma 2 2 8 4" xfId="6123" xr:uid="{1B43965A-C64E-4E6C-AC4C-43EACD263CBF}"/>
    <cellStyle name="Comma 2 2 8 4 2" xfId="13585" xr:uid="{1B43965A-C64E-4E6C-AC4C-43EACD263CBF}"/>
    <cellStyle name="Comma 2 2 8 4 2 2" xfId="29563" xr:uid="{1B43965A-C64E-4E6C-AC4C-43EACD263CBF}"/>
    <cellStyle name="Comma 2 2 8 4 3" xfId="22101" xr:uid="{1B43965A-C64E-4E6C-AC4C-43EACD263CBF}"/>
    <cellStyle name="Comma 2 2 8 5" xfId="2361" xr:uid="{00000000-0005-0000-0000-00005C000000}"/>
    <cellStyle name="Comma 2 2 8 5 2" xfId="9823" xr:uid="{00000000-0005-0000-0000-00005C000000}"/>
    <cellStyle name="Comma 2 2 8 5 2 2" xfId="25801" xr:uid="{00000000-0005-0000-0000-00005C000000}"/>
    <cellStyle name="Comma 2 2 8 5 3" xfId="18339" xr:uid="{00000000-0005-0000-0000-00005C000000}"/>
    <cellStyle name="Comma 2 2 8 6" xfId="8083" xr:uid="{00000000-0005-0000-0000-00005C000000}"/>
    <cellStyle name="Comma 2 2 8 6 2" xfId="24061" xr:uid="{00000000-0005-0000-0000-00005C000000}"/>
    <cellStyle name="Comma 2 2 8 7" xfId="16527" xr:uid="{00000000-0005-0000-0000-00005C000000}"/>
    <cellStyle name="Comma 2 2 80" xfId="1151" xr:uid="{9D37D2B1-269E-4ED3-88EE-1AF2A4CC9106}"/>
    <cellStyle name="Comma 2 2 80 2" xfId="4210" xr:uid="{84F03070-87B9-4012-9579-45C5E683D7C1}"/>
    <cellStyle name="Comma 2 2 80 2 2" xfId="11672" xr:uid="{84F03070-87B9-4012-9579-45C5E683D7C1}"/>
    <cellStyle name="Comma 2 2 80 2 2 2" xfId="27650" xr:uid="{84F03070-87B9-4012-9579-45C5E683D7C1}"/>
    <cellStyle name="Comma 2 2 80 2 3" xfId="20188" xr:uid="{84F03070-87B9-4012-9579-45C5E683D7C1}"/>
    <cellStyle name="Comma 2 2 80 3" xfId="5457" xr:uid="{7206704B-C67F-408A-B9C6-B0068A0B19D8}"/>
    <cellStyle name="Comma 2 2 80 3 2" xfId="12919" xr:uid="{7206704B-C67F-408A-B9C6-B0068A0B19D8}"/>
    <cellStyle name="Comma 2 2 80 3 2 2" xfId="28897" xr:uid="{7206704B-C67F-408A-B9C6-B0068A0B19D8}"/>
    <cellStyle name="Comma 2 2 80 3 3" xfId="21435" xr:uid="{7206704B-C67F-408A-B9C6-B0068A0B19D8}"/>
    <cellStyle name="Comma 2 2 80 4" xfId="6721" xr:uid="{711F4C26-1F90-4DE0-89B5-2FE70997DDFC}"/>
    <cellStyle name="Comma 2 2 80 4 2" xfId="14183" xr:uid="{711F4C26-1F90-4DE0-89B5-2FE70997DDFC}"/>
    <cellStyle name="Comma 2 2 80 4 2 2" xfId="30161" xr:uid="{711F4C26-1F90-4DE0-89B5-2FE70997DDFC}"/>
    <cellStyle name="Comma 2 2 80 4 3" xfId="22699" xr:uid="{711F4C26-1F90-4DE0-89B5-2FE70997DDFC}"/>
    <cellStyle name="Comma 2 2 80 5" xfId="2963" xr:uid="{9D37D2B1-269E-4ED3-88EE-1AF2A4CC9106}"/>
    <cellStyle name="Comma 2 2 80 5 2" xfId="10425" xr:uid="{9D37D2B1-269E-4ED3-88EE-1AF2A4CC9106}"/>
    <cellStyle name="Comma 2 2 80 5 2 2" xfId="26403" xr:uid="{9D37D2B1-269E-4ED3-88EE-1AF2A4CC9106}"/>
    <cellStyle name="Comma 2 2 80 5 3" xfId="18941" xr:uid="{9D37D2B1-269E-4ED3-88EE-1AF2A4CC9106}"/>
    <cellStyle name="Comma 2 2 80 6" xfId="8671" xr:uid="{9D37D2B1-269E-4ED3-88EE-1AF2A4CC9106}"/>
    <cellStyle name="Comma 2 2 80 6 2" xfId="24649" xr:uid="{9D37D2B1-269E-4ED3-88EE-1AF2A4CC9106}"/>
    <cellStyle name="Comma 2 2 80 7" xfId="17129" xr:uid="{9D37D2B1-269E-4ED3-88EE-1AF2A4CC9106}"/>
    <cellStyle name="Comma 2 2 81" xfId="1168" xr:uid="{9D37D2B1-269E-4ED3-88EE-1AF2A4CC9106}"/>
    <cellStyle name="Comma 2 2 81 2" xfId="4227" xr:uid="{D1CC3051-79DF-462B-8270-4F8269EFDFF0}"/>
    <cellStyle name="Comma 2 2 81 2 2" xfId="11689" xr:uid="{D1CC3051-79DF-462B-8270-4F8269EFDFF0}"/>
    <cellStyle name="Comma 2 2 81 2 2 2" xfId="27667" xr:uid="{D1CC3051-79DF-462B-8270-4F8269EFDFF0}"/>
    <cellStyle name="Comma 2 2 81 2 3" xfId="20205" xr:uid="{D1CC3051-79DF-462B-8270-4F8269EFDFF0}"/>
    <cellStyle name="Comma 2 2 81 3" xfId="5474" xr:uid="{71AAF2EA-E8AF-4F10-9F76-1428560C6D88}"/>
    <cellStyle name="Comma 2 2 81 3 2" xfId="12936" xr:uid="{71AAF2EA-E8AF-4F10-9F76-1428560C6D88}"/>
    <cellStyle name="Comma 2 2 81 3 2 2" xfId="28914" xr:uid="{71AAF2EA-E8AF-4F10-9F76-1428560C6D88}"/>
    <cellStyle name="Comma 2 2 81 3 3" xfId="21452" xr:uid="{71AAF2EA-E8AF-4F10-9F76-1428560C6D88}"/>
    <cellStyle name="Comma 2 2 81 4" xfId="6738" xr:uid="{9741AAA5-8A47-41AC-8211-BBFAA8C20905}"/>
    <cellStyle name="Comma 2 2 81 4 2" xfId="14200" xr:uid="{9741AAA5-8A47-41AC-8211-BBFAA8C20905}"/>
    <cellStyle name="Comma 2 2 81 4 2 2" xfId="30178" xr:uid="{9741AAA5-8A47-41AC-8211-BBFAA8C20905}"/>
    <cellStyle name="Comma 2 2 81 4 3" xfId="22716" xr:uid="{9741AAA5-8A47-41AC-8211-BBFAA8C20905}"/>
    <cellStyle name="Comma 2 2 81 5" xfId="2980" xr:uid="{9D37D2B1-269E-4ED3-88EE-1AF2A4CC9106}"/>
    <cellStyle name="Comma 2 2 81 5 2" xfId="10442" xr:uid="{9D37D2B1-269E-4ED3-88EE-1AF2A4CC9106}"/>
    <cellStyle name="Comma 2 2 81 5 2 2" xfId="26420" xr:uid="{9D37D2B1-269E-4ED3-88EE-1AF2A4CC9106}"/>
    <cellStyle name="Comma 2 2 81 5 3" xfId="18958" xr:uid="{9D37D2B1-269E-4ED3-88EE-1AF2A4CC9106}"/>
    <cellStyle name="Comma 2 2 81 6" xfId="8684" xr:uid="{9D37D2B1-269E-4ED3-88EE-1AF2A4CC9106}"/>
    <cellStyle name="Comma 2 2 81 6 2" xfId="24662" xr:uid="{9D37D2B1-269E-4ED3-88EE-1AF2A4CC9106}"/>
    <cellStyle name="Comma 2 2 81 7" xfId="17146" xr:uid="{9D37D2B1-269E-4ED3-88EE-1AF2A4CC9106}"/>
    <cellStyle name="Comma 2 2 82" xfId="1184" xr:uid="{9D37D2B1-269E-4ED3-88EE-1AF2A4CC9106}"/>
    <cellStyle name="Comma 2 2 82 2" xfId="4243" xr:uid="{02DFBC5D-C73C-45EF-A954-248FF289C12D}"/>
    <cellStyle name="Comma 2 2 82 2 2" xfId="11705" xr:uid="{02DFBC5D-C73C-45EF-A954-248FF289C12D}"/>
    <cellStyle name="Comma 2 2 82 2 2 2" xfId="27683" xr:uid="{02DFBC5D-C73C-45EF-A954-248FF289C12D}"/>
    <cellStyle name="Comma 2 2 82 2 3" xfId="20221" xr:uid="{02DFBC5D-C73C-45EF-A954-248FF289C12D}"/>
    <cellStyle name="Comma 2 2 82 3" xfId="5490" xr:uid="{FA444151-7446-484B-91FA-C6D54341BDCD}"/>
    <cellStyle name="Comma 2 2 82 3 2" xfId="12952" xr:uid="{FA444151-7446-484B-91FA-C6D54341BDCD}"/>
    <cellStyle name="Comma 2 2 82 3 2 2" xfId="28930" xr:uid="{FA444151-7446-484B-91FA-C6D54341BDCD}"/>
    <cellStyle name="Comma 2 2 82 3 3" xfId="21468" xr:uid="{FA444151-7446-484B-91FA-C6D54341BDCD}"/>
    <cellStyle name="Comma 2 2 82 4" xfId="6754" xr:uid="{C5128E45-3EC7-4C3F-9530-027AD56A7CB6}"/>
    <cellStyle name="Comma 2 2 82 4 2" xfId="14216" xr:uid="{C5128E45-3EC7-4C3F-9530-027AD56A7CB6}"/>
    <cellStyle name="Comma 2 2 82 4 2 2" xfId="30194" xr:uid="{C5128E45-3EC7-4C3F-9530-027AD56A7CB6}"/>
    <cellStyle name="Comma 2 2 82 4 3" xfId="22732" xr:uid="{C5128E45-3EC7-4C3F-9530-027AD56A7CB6}"/>
    <cellStyle name="Comma 2 2 82 5" xfId="2996" xr:uid="{9D37D2B1-269E-4ED3-88EE-1AF2A4CC9106}"/>
    <cellStyle name="Comma 2 2 82 5 2" xfId="10458" xr:uid="{9D37D2B1-269E-4ED3-88EE-1AF2A4CC9106}"/>
    <cellStyle name="Comma 2 2 82 5 2 2" xfId="26436" xr:uid="{9D37D2B1-269E-4ED3-88EE-1AF2A4CC9106}"/>
    <cellStyle name="Comma 2 2 82 5 3" xfId="18974" xr:uid="{9D37D2B1-269E-4ED3-88EE-1AF2A4CC9106}"/>
    <cellStyle name="Comma 2 2 82 6" xfId="8700" xr:uid="{9D37D2B1-269E-4ED3-88EE-1AF2A4CC9106}"/>
    <cellStyle name="Comma 2 2 82 6 2" xfId="24678" xr:uid="{9D37D2B1-269E-4ED3-88EE-1AF2A4CC9106}"/>
    <cellStyle name="Comma 2 2 82 7" xfId="17162" xr:uid="{9D37D2B1-269E-4ED3-88EE-1AF2A4CC9106}"/>
    <cellStyle name="Comma 2 2 83" xfId="1201" xr:uid="{9D37D2B1-269E-4ED3-88EE-1AF2A4CC9106}"/>
    <cellStyle name="Comma 2 2 83 2" xfId="4260" xr:uid="{0E5A2F11-2BC9-4D8F-BF27-B8AE1128C1FA}"/>
    <cellStyle name="Comma 2 2 83 2 2" xfId="11722" xr:uid="{0E5A2F11-2BC9-4D8F-BF27-B8AE1128C1FA}"/>
    <cellStyle name="Comma 2 2 83 2 2 2" xfId="27700" xr:uid="{0E5A2F11-2BC9-4D8F-BF27-B8AE1128C1FA}"/>
    <cellStyle name="Comma 2 2 83 2 3" xfId="20238" xr:uid="{0E5A2F11-2BC9-4D8F-BF27-B8AE1128C1FA}"/>
    <cellStyle name="Comma 2 2 83 3" xfId="5507" xr:uid="{03258871-EAEB-4903-BEDE-2C54B8C26434}"/>
    <cellStyle name="Comma 2 2 83 3 2" xfId="12969" xr:uid="{03258871-EAEB-4903-BEDE-2C54B8C26434}"/>
    <cellStyle name="Comma 2 2 83 3 2 2" xfId="28947" xr:uid="{03258871-EAEB-4903-BEDE-2C54B8C26434}"/>
    <cellStyle name="Comma 2 2 83 3 3" xfId="21485" xr:uid="{03258871-EAEB-4903-BEDE-2C54B8C26434}"/>
    <cellStyle name="Comma 2 2 83 4" xfId="6771" xr:uid="{6E3265C4-595F-453C-BED8-F14CF9181B95}"/>
    <cellStyle name="Comma 2 2 83 4 2" xfId="14233" xr:uid="{6E3265C4-595F-453C-BED8-F14CF9181B95}"/>
    <cellStyle name="Comma 2 2 83 4 2 2" xfId="30211" xr:uid="{6E3265C4-595F-453C-BED8-F14CF9181B95}"/>
    <cellStyle name="Comma 2 2 83 4 3" xfId="22749" xr:uid="{6E3265C4-595F-453C-BED8-F14CF9181B95}"/>
    <cellStyle name="Comma 2 2 83 5" xfId="3013" xr:uid="{9D37D2B1-269E-4ED3-88EE-1AF2A4CC9106}"/>
    <cellStyle name="Comma 2 2 83 5 2" xfId="10475" xr:uid="{9D37D2B1-269E-4ED3-88EE-1AF2A4CC9106}"/>
    <cellStyle name="Comma 2 2 83 5 2 2" xfId="26453" xr:uid="{9D37D2B1-269E-4ED3-88EE-1AF2A4CC9106}"/>
    <cellStyle name="Comma 2 2 83 5 3" xfId="18991" xr:uid="{9D37D2B1-269E-4ED3-88EE-1AF2A4CC9106}"/>
    <cellStyle name="Comma 2 2 83 6" xfId="8717" xr:uid="{9D37D2B1-269E-4ED3-88EE-1AF2A4CC9106}"/>
    <cellStyle name="Comma 2 2 83 6 2" xfId="24695" xr:uid="{9D37D2B1-269E-4ED3-88EE-1AF2A4CC9106}"/>
    <cellStyle name="Comma 2 2 83 7" xfId="17179" xr:uid="{9D37D2B1-269E-4ED3-88EE-1AF2A4CC9106}"/>
    <cellStyle name="Comma 2 2 84" xfId="1218" xr:uid="{9D37D2B1-269E-4ED3-88EE-1AF2A4CC9106}"/>
    <cellStyle name="Comma 2 2 84 2" xfId="4277" xr:uid="{5102CDDE-CFCB-4A8B-ADDB-9F13C1CBC3D6}"/>
    <cellStyle name="Comma 2 2 84 2 2" xfId="11739" xr:uid="{5102CDDE-CFCB-4A8B-ADDB-9F13C1CBC3D6}"/>
    <cellStyle name="Comma 2 2 84 2 2 2" xfId="27717" xr:uid="{5102CDDE-CFCB-4A8B-ADDB-9F13C1CBC3D6}"/>
    <cellStyle name="Comma 2 2 84 2 3" xfId="20255" xr:uid="{5102CDDE-CFCB-4A8B-ADDB-9F13C1CBC3D6}"/>
    <cellStyle name="Comma 2 2 84 3" xfId="5524" xr:uid="{E19CC817-2BD0-4F1A-855B-570B381BA22C}"/>
    <cellStyle name="Comma 2 2 84 3 2" xfId="12986" xr:uid="{E19CC817-2BD0-4F1A-855B-570B381BA22C}"/>
    <cellStyle name="Comma 2 2 84 3 2 2" xfId="28964" xr:uid="{E19CC817-2BD0-4F1A-855B-570B381BA22C}"/>
    <cellStyle name="Comma 2 2 84 3 3" xfId="21502" xr:uid="{E19CC817-2BD0-4F1A-855B-570B381BA22C}"/>
    <cellStyle name="Comma 2 2 84 4" xfId="6788" xr:uid="{D1C6A7A9-B5DB-4DFC-B718-EC0BDBC1693A}"/>
    <cellStyle name="Comma 2 2 84 4 2" xfId="14250" xr:uid="{D1C6A7A9-B5DB-4DFC-B718-EC0BDBC1693A}"/>
    <cellStyle name="Comma 2 2 84 4 2 2" xfId="30228" xr:uid="{D1C6A7A9-B5DB-4DFC-B718-EC0BDBC1693A}"/>
    <cellStyle name="Comma 2 2 84 4 3" xfId="22766" xr:uid="{D1C6A7A9-B5DB-4DFC-B718-EC0BDBC1693A}"/>
    <cellStyle name="Comma 2 2 84 5" xfId="3030" xr:uid="{9D37D2B1-269E-4ED3-88EE-1AF2A4CC9106}"/>
    <cellStyle name="Comma 2 2 84 5 2" xfId="10492" xr:uid="{9D37D2B1-269E-4ED3-88EE-1AF2A4CC9106}"/>
    <cellStyle name="Comma 2 2 84 5 2 2" xfId="26470" xr:uid="{9D37D2B1-269E-4ED3-88EE-1AF2A4CC9106}"/>
    <cellStyle name="Comma 2 2 84 5 3" xfId="19008" xr:uid="{9D37D2B1-269E-4ED3-88EE-1AF2A4CC9106}"/>
    <cellStyle name="Comma 2 2 84 6" xfId="8734" xr:uid="{9D37D2B1-269E-4ED3-88EE-1AF2A4CC9106}"/>
    <cellStyle name="Comma 2 2 84 6 2" xfId="24712" xr:uid="{9D37D2B1-269E-4ED3-88EE-1AF2A4CC9106}"/>
    <cellStyle name="Comma 2 2 84 7" xfId="17196" xr:uid="{9D37D2B1-269E-4ED3-88EE-1AF2A4CC9106}"/>
    <cellStyle name="Comma 2 2 85" xfId="1236" xr:uid="{9D37D2B1-269E-4ED3-88EE-1AF2A4CC9106}"/>
    <cellStyle name="Comma 2 2 85 2" xfId="4295" xr:uid="{F52A706A-6873-4BC5-8EE0-D1F9EEBE8AC8}"/>
    <cellStyle name="Comma 2 2 85 2 2" xfId="11757" xr:uid="{F52A706A-6873-4BC5-8EE0-D1F9EEBE8AC8}"/>
    <cellStyle name="Comma 2 2 85 2 2 2" xfId="27735" xr:uid="{F52A706A-6873-4BC5-8EE0-D1F9EEBE8AC8}"/>
    <cellStyle name="Comma 2 2 85 2 3" xfId="20273" xr:uid="{F52A706A-6873-4BC5-8EE0-D1F9EEBE8AC8}"/>
    <cellStyle name="Comma 2 2 85 3" xfId="5542" xr:uid="{6B56D815-8E5C-4DF8-A091-35835F045F17}"/>
    <cellStyle name="Comma 2 2 85 3 2" xfId="13004" xr:uid="{6B56D815-8E5C-4DF8-A091-35835F045F17}"/>
    <cellStyle name="Comma 2 2 85 3 2 2" xfId="28982" xr:uid="{6B56D815-8E5C-4DF8-A091-35835F045F17}"/>
    <cellStyle name="Comma 2 2 85 3 3" xfId="21520" xr:uid="{6B56D815-8E5C-4DF8-A091-35835F045F17}"/>
    <cellStyle name="Comma 2 2 85 4" xfId="6806" xr:uid="{E8B050CA-E346-4212-BBCA-0FB40AFC6396}"/>
    <cellStyle name="Comma 2 2 85 4 2" xfId="14268" xr:uid="{E8B050CA-E346-4212-BBCA-0FB40AFC6396}"/>
    <cellStyle name="Comma 2 2 85 4 2 2" xfId="30246" xr:uid="{E8B050CA-E346-4212-BBCA-0FB40AFC6396}"/>
    <cellStyle name="Comma 2 2 85 4 3" xfId="22784" xr:uid="{E8B050CA-E346-4212-BBCA-0FB40AFC6396}"/>
    <cellStyle name="Comma 2 2 85 5" xfId="3048" xr:uid="{9D37D2B1-269E-4ED3-88EE-1AF2A4CC9106}"/>
    <cellStyle name="Comma 2 2 85 5 2" xfId="10510" xr:uid="{9D37D2B1-269E-4ED3-88EE-1AF2A4CC9106}"/>
    <cellStyle name="Comma 2 2 85 5 2 2" xfId="26488" xr:uid="{9D37D2B1-269E-4ED3-88EE-1AF2A4CC9106}"/>
    <cellStyle name="Comma 2 2 85 5 3" xfId="19026" xr:uid="{9D37D2B1-269E-4ED3-88EE-1AF2A4CC9106}"/>
    <cellStyle name="Comma 2 2 85 6" xfId="8752" xr:uid="{9D37D2B1-269E-4ED3-88EE-1AF2A4CC9106}"/>
    <cellStyle name="Comma 2 2 85 6 2" xfId="24730" xr:uid="{9D37D2B1-269E-4ED3-88EE-1AF2A4CC9106}"/>
    <cellStyle name="Comma 2 2 85 7" xfId="17214" xr:uid="{9D37D2B1-269E-4ED3-88EE-1AF2A4CC9106}"/>
    <cellStyle name="Comma 2 2 86" xfId="1257" xr:uid="{9D37D2B1-269E-4ED3-88EE-1AF2A4CC9106}"/>
    <cellStyle name="Comma 2 2 86 2" xfId="6827" xr:uid="{540D25F2-7F71-4988-9B4E-8917EF248314}"/>
    <cellStyle name="Comma 2 2 86 2 2" xfId="14289" xr:uid="{540D25F2-7F71-4988-9B4E-8917EF248314}"/>
    <cellStyle name="Comma 2 2 86 2 2 2" xfId="30267" xr:uid="{540D25F2-7F71-4988-9B4E-8917EF248314}"/>
    <cellStyle name="Comma 2 2 86 2 3" xfId="22805" xr:uid="{540D25F2-7F71-4988-9B4E-8917EF248314}"/>
    <cellStyle name="Comma 2 2 86 3" xfId="3176" xr:uid="{C47A0B4C-BF69-4E9F-A512-1A930D0984A2}"/>
    <cellStyle name="Comma 2 2 86 3 2" xfId="10638" xr:uid="{C47A0B4C-BF69-4E9F-A512-1A930D0984A2}"/>
    <cellStyle name="Comma 2 2 86 3 2 2" xfId="26616" xr:uid="{C47A0B4C-BF69-4E9F-A512-1A930D0984A2}"/>
    <cellStyle name="Comma 2 2 86 3 3" xfId="19154" xr:uid="{C47A0B4C-BF69-4E9F-A512-1A930D0984A2}"/>
    <cellStyle name="Comma 2 2 86 4" xfId="8772" xr:uid="{9D37D2B1-269E-4ED3-88EE-1AF2A4CC9106}"/>
    <cellStyle name="Comma 2 2 86 4 2" xfId="24750" xr:uid="{9D37D2B1-269E-4ED3-88EE-1AF2A4CC9106}"/>
    <cellStyle name="Comma 2 2 86 5" xfId="17235" xr:uid="{9D37D2B1-269E-4ED3-88EE-1AF2A4CC9106}"/>
    <cellStyle name="Comma 2 2 87" xfId="1290" xr:uid="{9D37D2B1-269E-4ED3-88EE-1AF2A4CC9106}"/>
    <cellStyle name="Comma 2 2 87 2" xfId="6860" xr:uid="{44BD2890-14CE-4AB3-9F95-975F62FE97EB}"/>
    <cellStyle name="Comma 2 2 87 2 2" xfId="14322" xr:uid="{44BD2890-14CE-4AB3-9F95-975F62FE97EB}"/>
    <cellStyle name="Comma 2 2 87 2 2 2" xfId="30300" xr:uid="{44BD2890-14CE-4AB3-9F95-975F62FE97EB}"/>
    <cellStyle name="Comma 2 2 87 2 3" xfId="22838" xr:uid="{44BD2890-14CE-4AB3-9F95-975F62FE97EB}"/>
    <cellStyle name="Comma 2 2 87 3" xfId="4423" xr:uid="{F2B53DFE-88C4-499D-B9A2-CA94139ECE69}"/>
    <cellStyle name="Comma 2 2 87 3 2" xfId="11885" xr:uid="{F2B53DFE-88C4-499D-B9A2-CA94139ECE69}"/>
    <cellStyle name="Comma 2 2 87 3 2 2" xfId="27863" xr:uid="{F2B53DFE-88C4-499D-B9A2-CA94139ECE69}"/>
    <cellStyle name="Comma 2 2 87 3 3" xfId="20401" xr:uid="{F2B53DFE-88C4-499D-B9A2-CA94139ECE69}"/>
    <cellStyle name="Comma 2 2 87 4" xfId="8791" xr:uid="{9D37D2B1-269E-4ED3-88EE-1AF2A4CC9106}"/>
    <cellStyle name="Comma 2 2 87 4 2" xfId="24769" xr:uid="{9D37D2B1-269E-4ED3-88EE-1AF2A4CC9106}"/>
    <cellStyle name="Comma 2 2 87 5" xfId="17268" xr:uid="{9D37D2B1-269E-4ED3-88EE-1AF2A4CC9106}"/>
    <cellStyle name="Comma 2 2 88" xfId="1323" xr:uid="{9D37D2B1-269E-4ED3-88EE-1AF2A4CC9106}"/>
    <cellStyle name="Comma 2 2 88 2" xfId="5569" xr:uid="{A8D1BF2E-EC19-46D6-BBDC-4EB774D35386}"/>
    <cellStyle name="Comma 2 2 88 2 2" xfId="13031" xr:uid="{A8D1BF2E-EC19-46D6-BBDC-4EB774D35386}"/>
    <cellStyle name="Comma 2 2 88 2 2 2" xfId="29009" xr:uid="{A8D1BF2E-EC19-46D6-BBDC-4EB774D35386}"/>
    <cellStyle name="Comma 2 2 88 2 3" xfId="21547" xr:uid="{A8D1BF2E-EC19-46D6-BBDC-4EB774D35386}"/>
    <cellStyle name="Comma 2 2 88 3" xfId="8812" xr:uid="{9D37D2B1-269E-4ED3-88EE-1AF2A4CC9106}"/>
    <cellStyle name="Comma 2 2 88 3 2" xfId="24790" xr:uid="{9D37D2B1-269E-4ED3-88EE-1AF2A4CC9106}"/>
    <cellStyle name="Comma 2 2 88 4" xfId="17301" xr:uid="{9D37D2B1-269E-4ED3-88EE-1AF2A4CC9106}"/>
    <cellStyle name="Comma 2 2 89" xfId="1356" xr:uid="{9D37D2B1-269E-4ED3-88EE-1AF2A4CC9106}"/>
    <cellStyle name="Comma 2 2 89 2" xfId="6896" xr:uid="{D77EC242-CC95-4C6D-BCEC-D1ED315EF183}"/>
    <cellStyle name="Comma 2 2 89 2 2" xfId="14358" xr:uid="{D77EC242-CC95-4C6D-BCEC-D1ED315EF183}"/>
    <cellStyle name="Comma 2 2 89 2 2 2" xfId="30336" xr:uid="{D77EC242-CC95-4C6D-BCEC-D1ED315EF183}"/>
    <cellStyle name="Comma 2 2 89 2 3" xfId="22874" xr:uid="{D77EC242-CC95-4C6D-BCEC-D1ED315EF183}"/>
    <cellStyle name="Comma 2 2 89 3" xfId="8845" xr:uid="{9D37D2B1-269E-4ED3-88EE-1AF2A4CC9106}"/>
    <cellStyle name="Comma 2 2 89 3 2" xfId="24823" xr:uid="{9D37D2B1-269E-4ED3-88EE-1AF2A4CC9106}"/>
    <cellStyle name="Comma 2 2 89 4" xfId="17334" xr:uid="{9D37D2B1-269E-4ED3-88EE-1AF2A4CC9106}"/>
    <cellStyle name="Comma 2 2 9" xfId="557" xr:uid="{00000000-0005-0000-0000-00005D000000}"/>
    <cellStyle name="Comma 2 2 9 2" xfId="3616" xr:uid="{B6564F8C-F117-48DF-AE77-3F565CDC76B9}"/>
    <cellStyle name="Comma 2 2 9 2 2" xfId="11078" xr:uid="{B6564F8C-F117-48DF-AE77-3F565CDC76B9}"/>
    <cellStyle name="Comma 2 2 9 2 2 2" xfId="27056" xr:uid="{B6564F8C-F117-48DF-AE77-3F565CDC76B9}"/>
    <cellStyle name="Comma 2 2 9 2 3" xfId="19594" xr:uid="{B6564F8C-F117-48DF-AE77-3F565CDC76B9}"/>
    <cellStyle name="Comma 2 2 9 3" xfId="4863" xr:uid="{133E54BA-A9EA-45D2-B9E0-BC9F392A17C7}"/>
    <cellStyle name="Comma 2 2 9 3 2" xfId="12325" xr:uid="{133E54BA-A9EA-45D2-B9E0-BC9F392A17C7}"/>
    <cellStyle name="Comma 2 2 9 3 2 2" xfId="28303" xr:uid="{133E54BA-A9EA-45D2-B9E0-BC9F392A17C7}"/>
    <cellStyle name="Comma 2 2 9 3 3" xfId="20841" xr:uid="{133E54BA-A9EA-45D2-B9E0-BC9F392A17C7}"/>
    <cellStyle name="Comma 2 2 9 4" xfId="6131" xr:uid="{AC2714CE-2B59-49C4-BF77-447EDFA51132}"/>
    <cellStyle name="Comma 2 2 9 4 2" xfId="13593" xr:uid="{AC2714CE-2B59-49C4-BF77-447EDFA51132}"/>
    <cellStyle name="Comma 2 2 9 4 2 2" xfId="29571" xr:uid="{AC2714CE-2B59-49C4-BF77-447EDFA51132}"/>
    <cellStyle name="Comma 2 2 9 4 3" xfId="22109" xr:uid="{AC2714CE-2B59-49C4-BF77-447EDFA51132}"/>
    <cellStyle name="Comma 2 2 9 5" xfId="2369" xr:uid="{00000000-0005-0000-0000-00005D000000}"/>
    <cellStyle name="Comma 2 2 9 5 2" xfId="9831" xr:uid="{00000000-0005-0000-0000-00005D000000}"/>
    <cellStyle name="Comma 2 2 9 5 2 2" xfId="25809" xr:uid="{00000000-0005-0000-0000-00005D000000}"/>
    <cellStyle name="Comma 2 2 9 5 3" xfId="18347" xr:uid="{00000000-0005-0000-0000-00005D000000}"/>
    <cellStyle name="Comma 2 2 9 6" xfId="8091" xr:uid="{00000000-0005-0000-0000-00005D000000}"/>
    <cellStyle name="Comma 2 2 9 6 2" xfId="24069" xr:uid="{00000000-0005-0000-0000-00005D000000}"/>
    <cellStyle name="Comma 2 2 9 7" xfId="16535" xr:uid="{00000000-0005-0000-0000-00005D000000}"/>
    <cellStyle name="Comma 2 2 90" xfId="1389" xr:uid="{9D37D2B1-269E-4ED3-88EE-1AF2A4CC9106}"/>
    <cellStyle name="Comma 2 2 90 2" xfId="6929" xr:uid="{09A60004-6D9F-4BB8-8D72-31B6C3687E0E}"/>
    <cellStyle name="Comma 2 2 90 2 2" xfId="14391" xr:uid="{09A60004-6D9F-4BB8-8D72-31B6C3687E0E}"/>
    <cellStyle name="Comma 2 2 90 2 2 2" xfId="30369" xr:uid="{09A60004-6D9F-4BB8-8D72-31B6C3687E0E}"/>
    <cellStyle name="Comma 2 2 90 2 3" xfId="22907" xr:uid="{09A60004-6D9F-4BB8-8D72-31B6C3687E0E}"/>
    <cellStyle name="Comma 2 2 90 3" xfId="8878" xr:uid="{9D37D2B1-269E-4ED3-88EE-1AF2A4CC9106}"/>
    <cellStyle name="Comma 2 2 90 3 2" xfId="24856" xr:uid="{9D37D2B1-269E-4ED3-88EE-1AF2A4CC9106}"/>
    <cellStyle name="Comma 2 2 90 4" xfId="17367" xr:uid="{9D37D2B1-269E-4ED3-88EE-1AF2A4CC9106}"/>
    <cellStyle name="Comma 2 2 91" xfId="1422" xr:uid="{9D37D2B1-269E-4ED3-88EE-1AF2A4CC9106}"/>
    <cellStyle name="Comma 2 2 91 2" xfId="6960" xr:uid="{CFBBD3B6-6E18-4460-B9FD-4D8D1F7F5C7C}"/>
    <cellStyle name="Comma 2 2 91 2 2" xfId="14422" xr:uid="{CFBBD3B6-6E18-4460-B9FD-4D8D1F7F5C7C}"/>
    <cellStyle name="Comma 2 2 91 2 2 2" xfId="30400" xr:uid="{CFBBD3B6-6E18-4460-B9FD-4D8D1F7F5C7C}"/>
    <cellStyle name="Comma 2 2 91 2 3" xfId="22938" xr:uid="{CFBBD3B6-6E18-4460-B9FD-4D8D1F7F5C7C}"/>
    <cellStyle name="Comma 2 2 91 3" xfId="8911" xr:uid="{9D37D2B1-269E-4ED3-88EE-1AF2A4CC9106}"/>
    <cellStyle name="Comma 2 2 91 3 2" xfId="24889" xr:uid="{9D37D2B1-269E-4ED3-88EE-1AF2A4CC9106}"/>
    <cellStyle name="Comma 2 2 91 4" xfId="17400" xr:uid="{9D37D2B1-269E-4ED3-88EE-1AF2A4CC9106}"/>
    <cellStyle name="Comma 2 2 92" xfId="1455" xr:uid="{9D37D2B1-269E-4ED3-88EE-1AF2A4CC9106}"/>
    <cellStyle name="Comma 2 2 92 2" xfId="6993" xr:uid="{A9C15571-9B59-4C36-971D-56C02AB5BE38}"/>
    <cellStyle name="Comma 2 2 92 2 2" xfId="14455" xr:uid="{A9C15571-9B59-4C36-971D-56C02AB5BE38}"/>
    <cellStyle name="Comma 2 2 92 2 2 2" xfId="30433" xr:uid="{A9C15571-9B59-4C36-971D-56C02AB5BE38}"/>
    <cellStyle name="Comma 2 2 92 2 3" xfId="22971" xr:uid="{A9C15571-9B59-4C36-971D-56C02AB5BE38}"/>
    <cellStyle name="Comma 2 2 92 3" xfId="8944" xr:uid="{9D37D2B1-269E-4ED3-88EE-1AF2A4CC9106}"/>
    <cellStyle name="Comma 2 2 92 3 2" xfId="24922" xr:uid="{9D37D2B1-269E-4ED3-88EE-1AF2A4CC9106}"/>
    <cellStyle name="Comma 2 2 92 4" xfId="17433" xr:uid="{9D37D2B1-269E-4ED3-88EE-1AF2A4CC9106}"/>
    <cellStyle name="Comma 2 2 93" xfId="1488" xr:uid="{9D37D2B1-269E-4ED3-88EE-1AF2A4CC9106}"/>
    <cellStyle name="Comma 2 2 93 2" xfId="7026" xr:uid="{FC24AE06-1E38-40A0-95FA-BCF0F62B4F49}"/>
    <cellStyle name="Comma 2 2 93 2 2" xfId="14488" xr:uid="{FC24AE06-1E38-40A0-95FA-BCF0F62B4F49}"/>
    <cellStyle name="Comma 2 2 93 2 2 2" xfId="30466" xr:uid="{FC24AE06-1E38-40A0-95FA-BCF0F62B4F49}"/>
    <cellStyle name="Comma 2 2 93 2 3" xfId="23004" xr:uid="{FC24AE06-1E38-40A0-95FA-BCF0F62B4F49}"/>
    <cellStyle name="Comma 2 2 93 3" xfId="8977" xr:uid="{9D37D2B1-269E-4ED3-88EE-1AF2A4CC9106}"/>
    <cellStyle name="Comma 2 2 93 3 2" xfId="24955" xr:uid="{9D37D2B1-269E-4ED3-88EE-1AF2A4CC9106}"/>
    <cellStyle name="Comma 2 2 93 4" xfId="17466" xr:uid="{9D37D2B1-269E-4ED3-88EE-1AF2A4CC9106}"/>
    <cellStyle name="Comma 2 2 94" xfId="1521" xr:uid="{9D37D2B1-269E-4ED3-88EE-1AF2A4CC9106}"/>
    <cellStyle name="Comma 2 2 94 2" xfId="7059" xr:uid="{3F6E8B94-62DA-4029-A28E-D8B024F6249B}"/>
    <cellStyle name="Comma 2 2 94 2 2" xfId="14521" xr:uid="{3F6E8B94-62DA-4029-A28E-D8B024F6249B}"/>
    <cellStyle name="Comma 2 2 94 2 2 2" xfId="30499" xr:uid="{3F6E8B94-62DA-4029-A28E-D8B024F6249B}"/>
    <cellStyle name="Comma 2 2 94 2 3" xfId="23037" xr:uid="{3F6E8B94-62DA-4029-A28E-D8B024F6249B}"/>
    <cellStyle name="Comma 2 2 94 3" xfId="9010" xr:uid="{9D37D2B1-269E-4ED3-88EE-1AF2A4CC9106}"/>
    <cellStyle name="Comma 2 2 94 3 2" xfId="24988" xr:uid="{9D37D2B1-269E-4ED3-88EE-1AF2A4CC9106}"/>
    <cellStyle name="Comma 2 2 94 4" xfId="17499" xr:uid="{9D37D2B1-269E-4ED3-88EE-1AF2A4CC9106}"/>
    <cellStyle name="Comma 2 2 95" xfId="1555" xr:uid="{9D37D2B1-269E-4ED3-88EE-1AF2A4CC9106}"/>
    <cellStyle name="Comma 2 2 95 2" xfId="7093" xr:uid="{BBF00661-7C37-485A-8D81-F0F4EA7BC24B}"/>
    <cellStyle name="Comma 2 2 95 2 2" xfId="14555" xr:uid="{BBF00661-7C37-485A-8D81-F0F4EA7BC24B}"/>
    <cellStyle name="Comma 2 2 95 2 2 2" xfId="30533" xr:uid="{BBF00661-7C37-485A-8D81-F0F4EA7BC24B}"/>
    <cellStyle name="Comma 2 2 95 2 3" xfId="23071" xr:uid="{BBF00661-7C37-485A-8D81-F0F4EA7BC24B}"/>
    <cellStyle name="Comma 2 2 95 3" xfId="9044" xr:uid="{9D37D2B1-269E-4ED3-88EE-1AF2A4CC9106}"/>
    <cellStyle name="Comma 2 2 95 3 2" xfId="25022" xr:uid="{9D37D2B1-269E-4ED3-88EE-1AF2A4CC9106}"/>
    <cellStyle name="Comma 2 2 95 4" xfId="17533" xr:uid="{9D37D2B1-269E-4ED3-88EE-1AF2A4CC9106}"/>
    <cellStyle name="Comma 2 2 96" xfId="1588" xr:uid="{9D37D2B1-269E-4ED3-88EE-1AF2A4CC9106}"/>
    <cellStyle name="Comma 2 2 96 2" xfId="7126" xr:uid="{318E85CE-FBC0-4C76-B2D4-B87E40674E48}"/>
    <cellStyle name="Comma 2 2 96 2 2" xfId="14588" xr:uid="{318E85CE-FBC0-4C76-B2D4-B87E40674E48}"/>
    <cellStyle name="Comma 2 2 96 2 2 2" xfId="30566" xr:uid="{318E85CE-FBC0-4C76-B2D4-B87E40674E48}"/>
    <cellStyle name="Comma 2 2 96 2 3" xfId="23104" xr:uid="{318E85CE-FBC0-4C76-B2D4-B87E40674E48}"/>
    <cellStyle name="Comma 2 2 96 3" xfId="9077" xr:uid="{9D37D2B1-269E-4ED3-88EE-1AF2A4CC9106}"/>
    <cellStyle name="Comma 2 2 96 3 2" xfId="25055" xr:uid="{9D37D2B1-269E-4ED3-88EE-1AF2A4CC9106}"/>
    <cellStyle name="Comma 2 2 96 4" xfId="17566" xr:uid="{9D37D2B1-269E-4ED3-88EE-1AF2A4CC9106}"/>
    <cellStyle name="Comma 2 2 97" xfId="1621" xr:uid="{9D37D2B1-269E-4ED3-88EE-1AF2A4CC9106}"/>
    <cellStyle name="Comma 2 2 97 2" xfId="7165" xr:uid="{3D3279BE-F6E4-4FF3-BED9-BB42718D22CF}"/>
    <cellStyle name="Comma 2 2 97 2 2" xfId="14627" xr:uid="{3D3279BE-F6E4-4FF3-BED9-BB42718D22CF}"/>
    <cellStyle name="Comma 2 2 97 2 2 2" xfId="30605" xr:uid="{3D3279BE-F6E4-4FF3-BED9-BB42718D22CF}"/>
    <cellStyle name="Comma 2 2 97 2 3" xfId="23143" xr:uid="{3D3279BE-F6E4-4FF3-BED9-BB42718D22CF}"/>
    <cellStyle name="Comma 2 2 97 3" xfId="5701" xr:uid="{695972AC-FB67-4F0F-B6B0-E16EEA0B9C48}"/>
    <cellStyle name="Comma 2 2 97 3 2" xfId="13163" xr:uid="{695972AC-FB67-4F0F-B6B0-E16EEA0B9C48}"/>
    <cellStyle name="Comma 2 2 97 3 2 2" xfId="29141" xr:uid="{695972AC-FB67-4F0F-B6B0-E16EEA0B9C48}"/>
    <cellStyle name="Comma 2 2 97 3 3" xfId="21679" xr:uid="{695972AC-FB67-4F0F-B6B0-E16EEA0B9C48}"/>
    <cellStyle name="Comma 2 2 97 4" xfId="9110" xr:uid="{9D37D2B1-269E-4ED3-88EE-1AF2A4CC9106}"/>
    <cellStyle name="Comma 2 2 97 4 2" xfId="25088" xr:uid="{9D37D2B1-269E-4ED3-88EE-1AF2A4CC9106}"/>
    <cellStyle name="Comma 2 2 97 5" xfId="17599" xr:uid="{9D37D2B1-269E-4ED3-88EE-1AF2A4CC9106}"/>
    <cellStyle name="Comma 2 2 98" xfId="1690" xr:uid="{9D37D2B1-269E-4ED3-88EE-1AF2A4CC9106}"/>
    <cellStyle name="Comma 2 2 98 2" xfId="7222" xr:uid="{26E5A9CC-8252-4D7A-8474-923FDC3F0277}"/>
    <cellStyle name="Comma 2 2 98 2 2" xfId="14684" xr:uid="{26E5A9CC-8252-4D7A-8474-923FDC3F0277}"/>
    <cellStyle name="Comma 2 2 98 2 2 2" xfId="30662" xr:uid="{26E5A9CC-8252-4D7A-8474-923FDC3F0277}"/>
    <cellStyle name="Comma 2 2 98 2 3" xfId="23200" xr:uid="{26E5A9CC-8252-4D7A-8474-923FDC3F0277}"/>
    <cellStyle name="Comma 2 2 98 3" xfId="9152" xr:uid="{9D37D2B1-269E-4ED3-88EE-1AF2A4CC9106}"/>
    <cellStyle name="Comma 2 2 98 3 2" xfId="25130" xr:uid="{9D37D2B1-269E-4ED3-88EE-1AF2A4CC9106}"/>
    <cellStyle name="Comma 2 2 98 4" xfId="17668" xr:uid="{9D37D2B1-269E-4ED3-88EE-1AF2A4CC9106}"/>
    <cellStyle name="Comma 2 2 99" xfId="1929" xr:uid="{00000000-0005-0000-0000-000036000000}"/>
    <cellStyle name="Comma 2 2 99 2" xfId="9391" xr:uid="{00000000-0005-0000-0000-000036000000}"/>
    <cellStyle name="Comma 2 2 99 2 2" xfId="25369" xr:uid="{00000000-0005-0000-0000-000036000000}"/>
    <cellStyle name="Comma 2 2 99 3" xfId="17907" xr:uid="{00000000-0005-0000-0000-000036000000}"/>
    <cellStyle name="Comma 2 20" xfId="618" xr:uid="{00000000-0005-0000-0000-00005E000000}"/>
    <cellStyle name="Comma 2 20 2" xfId="3677" xr:uid="{6EDEAA3A-0DCC-4A7E-8A61-3CF1B608DE93}"/>
    <cellStyle name="Comma 2 20 2 2" xfId="11139" xr:uid="{6EDEAA3A-0DCC-4A7E-8A61-3CF1B608DE93}"/>
    <cellStyle name="Comma 2 20 2 2 2" xfId="27117" xr:uid="{6EDEAA3A-0DCC-4A7E-8A61-3CF1B608DE93}"/>
    <cellStyle name="Comma 2 20 2 3" xfId="19655" xr:uid="{6EDEAA3A-0DCC-4A7E-8A61-3CF1B608DE93}"/>
    <cellStyle name="Comma 2 20 3" xfId="4924" xr:uid="{434A2AD5-AC64-4C95-AB19-9B3F5B1E9901}"/>
    <cellStyle name="Comma 2 20 3 2" xfId="12386" xr:uid="{434A2AD5-AC64-4C95-AB19-9B3F5B1E9901}"/>
    <cellStyle name="Comma 2 20 3 2 2" xfId="28364" xr:uid="{434A2AD5-AC64-4C95-AB19-9B3F5B1E9901}"/>
    <cellStyle name="Comma 2 20 3 3" xfId="20902" xr:uid="{434A2AD5-AC64-4C95-AB19-9B3F5B1E9901}"/>
    <cellStyle name="Comma 2 20 4" xfId="6192" xr:uid="{B8914B93-C125-444B-AAA0-8E61F12C4712}"/>
    <cellStyle name="Comma 2 20 4 2" xfId="13654" xr:uid="{B8914B93-C125-444B-AAA0-8E61F12C4712}"/>
    <cellStyle name="Comma 2 20 4 2 2" xfId="29632" xr:uid="{B8914B93-C125-444B-AAA0-8E61F12C4712}"/>
    <cellStyle name="Comma 2 20 4 3" xfId="22170" xr:uid="{B8914B93-C125-444B-AAA0-8E61F12C4712}"/>
    <cellStyle name="Comma 2 20 5" xfId="2430" xr:uid="{00000000-0005-0000-0000-00005E000000}"/>
    <cellStyle name="Comma 2 20 5 2" xfId="9892" xr:uid="{00000000-0005-0000-0000-00005E000000}"/>
    <cellStyle name="Comma 2 20 5 2 2" xfId="25870" xr:uid="{00000000-0005-0000-0000-00005E000000}"/>
    <cellStyle name="Comma 2 20 5 3" xfId="18408" xr:uid="{00000000-0005-0000-0000-00005E000000}"/>
    <cellStyle name="Comma 2 20 6" xfId="8152" xr:uid="{00000000-0005-0000-0000-00005E000000}"/>
    <cellStyle name="Comma 2 20 6 2" xfId="24130" xr:uid="{00000000-0005-0000-0000-00005E000000}"/>
    <cellStyle name="Comma 2 20 7" xfId="16596" xr:uid="{00000000-0005-0000-0000-00005E000000}"/>
    <cellStyle name="Comma 2 21" xfId="626" xr:uid="{00000000-0005-0000-0000-00005F000000}"/>
    <cellStyle name="Comma 2 21 2" xfId="3685" xr:uid="{717286BC-A3D0-4D24-B321-0FA9E064C44A}"/>
    <cellStyle name="Comma 2 21 2 2" xfId="11147" xr:uid="{717286BC-A3D0-4D24-B321-0FA9E064C44A}"/>
    <cellStyle name="Comma 2 21 2 2 2" xfId="27125" xr:uid="{717286BC-A3D0-4D24-B321-0FA9E064C44A}"/>
    <cellStyle name="Comma 2 21 2 3" xfId="19663" xr:uid="{717286BC-A3D0-4D24-B321-0FA9E064C44A}"/>
    <cellStyle name="Comma 2 21 3" xfId="4932" xr:uid="{15B46F95-2F50-4B06-896B-34BEF09ABF39}"/>
    <cellStyle name="Comma 2 21 3 2" xfId="12394" xr:uid="{15B46F95-2F50-4B06-896B-34BEF09ABF39}"/>
    <cellStyle name="Comma 2 21 3 2 2" xfId="28372" xr:uid="{15B46F95-2F50-4B06-896B-34BEF09ABF39}"/>
    <cellStyle name="Comma 2 21 3 3" xfId="20910" xr:uid="{15B46F95-2F50-4B06-896B-34BEF09ABF39}"/>
    <cellStyle name="Comma 2 21 4" xfId="6200" xr:uid="{BC8C48A8-0C64-45B0-8B21-E1D470495610}"/>
    <cellStyle name="Comma 2 21 4 2" xfId="13662" xr:uid="{BC8C48A8-0C64-45B0-8B21-E1D470495610}"/>
    <cellStyle name="Comma 2 21 4 2 2" xfId="29640" xr:uid="{BC8C48A8-0C64-45B0-8B21-E1D470495610}"/>
    <cellStyle name="Comma 2 21 4 3" xfId="22178" xr:uid="{BC8C48A8-0C64-45B0-8B21-E1D470495610}"/>
    <cellStyle name="Comma 2 21 5" xfId="2438" xr:uid="{00000000-0005-0000-0000-00005F000000}"/>
    <cellStyle name="Comma 2 21 5 2" xfId="9900" xr:uid="{00000000-0005-0000-0000-00005F000000}"/>
    <cellStyle name="Comma 2 21 5 2 2" xfId="25878" xr:uid="{00000000-0005-0000-0000-00005F000000}"/>
    <cellStyle name="Comma 2 21 5 3" xfId="18416" xr:uid="{00000000-0005-0000-0000-00005F000000}"/>
    <cellStyle name="Comma 2 21 6" xfId="8160" xr:uid="{00000000-0005-0000-0000-00005F000000}"/>
    <cellStyle name="Comma 2 21 6 2" xfId="24138" xr:uid="{00000000-0005-0000-0000-00005F000000}"/>
    <cellStyle name="Comma 2 21 7" xfId="16604" xr:uid="{00000000-0005-0000-0000-00005F000000}"/>
    <cellStyle name="Comma 2 22" xfId="634" xr:uid="{00000000-0005-0000-0000-000060000000}"/>
    <cellStyle name="Comma 2 22 2" xfId="3693" xr:uid="{CC0A9BFE-6880-47DA-87BF-49C7015080E4}"/>
    <cellStyle name="Comma 2 22 2 2" xfId="11155" xr:uid="{CC0A9BFE-6880-47DA-87BF-49C7015080E4}"/>
    <cellStyle name="Comma 2 22 2 2 2" xfId="27133" xr:uid="{CC0A9BFE-6880-47DA-87BF-49C7015080E4}"/>
    <cellStyle name="Comma 2 22 2 3" xfId="19671" xr:uid="{CC0A9BFE-6880-47DA-87BF-49C7015080E4}"/>
    <cellStyle name="Comma 2 22 3" xfId="4940" xr:uid="{4FF1AD76-647A-490F-B0FD-E1248EA13CAB}"/>
    <cellStyle name="Comma 2 22 3 2" xfId="12402" xr:uid="{4FF1AD76-647A-490F-B0FD-E1248EA13CAB}"/>
    <cellStyle name="Comma 2 22 3 2 2" xfId="28380" xr:uid="{4FF1AD76-647A-490F-B0FD-E1248EA13CAB}"/>
    <cellStyle name="Comma 2 22 3 3" xfId="20918" xr:uid="{4FF1AD76-647A-490F-B0FD-E1248EA13CAB}"/>
    <cellStyle name="Comma 2 22 4" xfId="6208" xr:uid="{D9C7027E-8DAB-498A-A1DE-1A8A1B5D8949}"/>
    <cellStyle name="Comma 2 22 4 2" xfId="13670" xr:uid="{D9C7027E-8DAB-498A-A1DE-1A8A1B5D8949}"/>
    <cellStyle name="Comma 2 22 4 2 2" xfId="29648" xr:uid="{D9C7027E-8DAB-498A-A1DE-1A8A1B5D8949}"/>
    <cellStyle name="Comma 2 22 4 3" xfId="22186" xr:uid="{D9C7027E-8DAB-498A-A1DE-1A8A1B5D8949}"/>
    <cellStyle name="Comma 2 22 5" xfId="2446" xr:uid="{00000000-0005-0000-0000-000060000000}"/>
    <cellStyle name="Comma 2 22 5 2" xfId="9908" xr:uid="{00000000-0005-0000-0000-000060000000}"/>
    <cellStyle name="Comma 2 22 5 2 2" xfId="25886" xr:uid="{00000000-0005-0000-0000-000060000000}"/>
    <cellStyle name="Comma 2 22 5 3" xfId="18424" xr:uid="{00000000-0005-0000-0000-000060000000}"/>
    <cellStyle name="Comma 2 22 6" xfId="8168" xr:uid="{00000000-0005-0000-0000-000060000000}"/>
    <cellStyle name="Comma 2 22 6 2" xfId="24146" xr:uid="{00000000-0005-0000-0000-000060000000}"/>
    <cellStyle name="Comma 2 22 7" xfId="16612" xr:uid="{00000000-0005-0000-0000-000060000000}"/>
    <cellStyle name="Comma 2 23" xfId="642" xr:uid="{00000000-0005-0000-0000-000061000000}"/>
    <cellStyle name="Comma 2 23 2" xfId="3701" xr:uid="{8EA7E850-747F-4796-A436-FE99355B5429}"/>
    <cellStyle name="Comma 2 23 2 2" xfId="11163" xr:uid="{8EA7E850-747F-4796-A436-FE99355B5429}"/>
    <cellStyle name="Comma 2 23 2 2 2" xfId="27141" xr:uid="{8EA7E850-747F-4796-A436-FE99355B5429}"/>
    <cellStyle name="Comma 2 23 2 3" xfId="19679" xr:uid="{8EA7E850-747F-4796-A436-FE99355B5429}"/>
    <cellStyle name="Comma 2 23 3" xfId="4948" xr:uid="{DD54A047-EDFA-448B-ABB7-C5AA6EA28471}"/>
    <cellStyle name="Comma 2 23 3 2" xfId="12410" xr:uid="{DD54A047-EDFA-448B-ABB7-C5AA6EA28471}"/>
    <cellStyle name="Comma 2 23 3 2 2" xfId="28388" xr:uid="{DD54A047-EDFA-448B-ABB7-C5AA6EA28471}"/>
    <cellStyle name="Comma 2 23 3 3" xfId="20926" xr:uid="{DD54A047-EDFA-448B-ABB7-C5AA6EA28471}"/>
    <cellStyle name="Comma 2 23 4" xfId="6216" xr:uid="{CAEEE371-8EC5-4CB7-A9BE-9820D2F65FBF}"/>
    <cellStyle name="Comma 2 23 4 2" xfId="13678" xr:uid="{CAEEE371-8EC5-4CB7-A9BE-9820D2F65FBF}"/>
    <cellStyle name="Comma 2 23 4 2 2" xfId="29656" xr:uid="{CAEEE371-8EC5-4CB7-A9BE-9820D2F65FBF}"/>
    <cellStyle name="Comma 2 23 4 3" xfId="22194" xr:uid="{CAEEE371-8EC5-4CB7-A9BE-9820D2F65FBF}"/>
    <cellStyle name="Comma 2 23 5" xfId="2454" xr:uid="{00000000-0005-0000-0000-000061000000}"/>
    <cellStyle name="Comma 2 23 5 2" xfId="9916" xr:uid="{00000000-0005-0000-0000-000061000000}"/>
    <cellStyle name="Comma 2 23 5 2 2" xfId="25894" xr:uid="{00000000-0005-0000-0000-000061000000}"/>
    <cellStyle name="Comma 2 23 5 3" xfId="18432" xr:uid="{00000000-0005-0000-0000-000061000000}"/>
    <cellStyle name="Comma 2 23 6" xfId="8176" xr:uid="{00000000-0005-0000-0000-000061000000}"/>
    <cellStyle name="Comma 2 23 6 2" xfId="24154" xr:uid="{00000000-0005-0000-0000-000061000000}"/>
    <cellStyle name="Comma 2 23 7" xfId="16620" xr:uid="{00000000-0005-0000-0000-000061000000}"/>
    <cellStyle name="Comma 2 24" xfId="650" xr:uid="{00000000-0005-0000-0000-000062000000}"/>
    <cellStyle name="Comma 2 24 2" xfId="3709" xr:uid="{B8786866-68C1-4505-A388-2FB9D5CC4EAD}"/>
    <cellStyle name="Comma 2 24 2 2" xfId="11171" xr:uid="{B8786866-68C1-4505-A388-2FB9D5CC4EAD}"/>
    <cellStyle name="Comma 2 24 2 2 2" xfId="27149" xr:uid="{B8786866-68C1-4505-A388-2FB9D5CC4EAD}"/>
    <cellStyle name="Comma 2 24 2 3" xfId="19687" xr:uid="{B8786866-68C1-4505-A388-2FB9D5CC4EAD}"/>
    <cellStyle name="Comma 2 24 3" xfId="4956" xr:uid="{62006715-50A8-49FF-9D5C-14120C8A1E2D}"/>
    <cellStyle name="Comma 2 24 3 2" xfId="12418" xr:uid="{62006715-50A8-49FF-9D5C-14120C8A1E2D}"/>
    <cellStyle name="Comma 2 24 3 2 2" xfId="28396" xr:uid="{62006715-50A8-49FF-9D5C-14120C8A1E2D}"/>
    <cellStyle name="Comma 2 24 3 3" xfId="20934" xr:uid="{62006715-50A8-49FF-9D5C-14120C8A1E2D}"/>
    <cellStyle name="Comma 2 24 4" xfId="6224" xr:uid="{B9A971CF-A4F3-4868-AB7D-1F4DBD9E7D04}"/>
    <cellStyle name="Comma 2 24 4 2" xfId="13686" xr:uid="{B9A971CF-A4F3-4868-AB7D-1F4DBD9E7D04}"/>
    <cellStyle name="Comma 2 24 4 2 2" xfId="29664" xr:uid="{B9A971CF-A4F3-4868-AB7D-1F4DBD9E7D04}"/>
    <cellStyle name="Comma 2 24 4 3" xfId="22202" xr:uid="{B9A971CF-A4F3-4868-AB7D-1F4DBD9E7D04}"/>
    <cellStyle name="Comma 2 24 5" xfId="2462" xr:uid="{00000000-0005-0000-0000-000062000000}"/>
    <cellStyle name="Comma 2 24 5 2" xfId="9924" xr:uid="{00000000-0005-0000-0000-000062000000}"/>
    <cellStyle name="Comma 2 24 5 2 2" xfId="25902" xr:uid="{00000000-0005-0000-0000-000062000000}"/>
    <cellStyle name="Comma 2 24 5 3" xfId="18440" xr:uid="{00000000-0005-0000-0000-000062000000}"/>
    <cellStyle name="Comma 2 24 6" xfId="8184" xr:uid="{00000000-0005-0000-0000-000062000000}"/>
    <cellStyle name="Comma 2 24 6 2" xfId="24162" xr:uid="{00000000-0005-0000-0000-000062000000}"/>
    <cellStyle name="Comma 2 24 7" xfId="16628" xr:uid="{00000000-0005-0000-0000-000062000000}"/>
    <cellStyle name="Comma 2 25" xfId="658" xr:uid="{00000000-0005-0000-0000-000063000000}"/>
    <cellStyle name="Comma 2 25 2" xfId="3717" xr:uid="{E815811E-A658-47BC-8FDF-D3A1BC67CD18}"/>
    <cellStyle name="Comma 2 25 2 2" xfId="11179" xr:uid="{E815811E-A658-47BC-8FDF-D3A1BC67CD18}"/>
    <cellStyle name="Comma 2 25 2 2 2" xfId="27157" xr:uid="{E815811E-A658-47BC-8FDF-D3A1BC67CD18}"/>
    <cellStyle name="Comma 2 25 2 3" xfId="19695" xr:uid="{E815811E-A658-47BC-8FDF-D3A1BC67CD18}"/>
    <cellStyle name="Comma 2 25 3" xfId="4964" xr:uid="{CF44C904-FBF6-4636-AC16-BC2514A87CDF}"/>
    <cellStyle name="Comma 2 25 3 2" xfId="12426" xr:uid="{CF44C904-FBF6-4636-AC16-BC2514A87CDF}"/>
    <cellStyle name="Comma 2 25 3 2 2" xfId="28404" xr:uid="{CF44C904-FBF6-4636-AC16-BC2514A87CDF}"/>
    <cellStyle name="Comma 2 25 3 3" xfId="20942" xr:uid="{CF44C904-FBF6-4636-AC16-BC2514A87CDF}"/>
    <cellStyle name="Comma 2 25 4" xfId="6232" xr:uid="{C46CF0D0-F441-46DD-8C53-1390FFE58408}"/>
    <cellStyle name="Comma 2 25 4 2" xfId="13694" xr:uid="{C46CF0D0-F441-46DD-8C53-1390FFE58408}"/>
    <cellStyle name="Comma 2 25 4 2 2" xfId="29672" xr:uid="{C46CF0D0-F441-46DD-8C53-1390FFE58408}"/>
    <cellStyle name="Comma 2 25 4 3" xfId="22210" xr:uid="{C46CF0D0-F441-46DD-8C53-1390FFE58408}"/>
    <cellStyle name="Comma 2 25 5" xfId="2470" xr:uid="{00000000-0005-0000-0000-000063000000}"/>
    <cellStyle name="Comma 2 25 5 2" xfId="9932" xr:uid="{00000000-0005-0000-0000-000063000000}"/>
    <cellStyle name="Comma 2 25 5 2 2" xfId="25910" xr:uid="{00000000-0005-0000-0000-000063000000}"/>
    <cellStyle name="Comma 2 25 5 3" xfId="18448" xr:uid="{00000000-0005-0000-0000-000063000000}"/>
    <cellStyle name="Comma 2 25 6" xfId="8192" xr:uid="{00000000-0005-0000-0000-000063000000}"/>
    <cellStyle name="Comma 2 25 6 2" xfId="24170" xr:uid="{00000000-0005-0000-0000-000063000000}"/>
    <cellStyle name="Comma 2 25 7" xfId="16636" xr:uid="{00000000-0005-0000-0000-000063000000}"/>
    <cellStyle name="Comma 2 26" xfId="666" xr:uid="{00000000-0005-0000-0000-000064000000}"/>
    <cellStyle name="Comma 2 26 2" xfId="3725" xr:uid="{4856D802-D958-47BC-85EE-22B8046D0B3C}"/>
    <cellStyle name="Comma 2 26 2 2" xfId="11187" xr:uid="{4856D802-D958-47BC-85EE-22B8046D0B3C}"/>
    <cellStyle name="Comma 2 26 2 2 2" xfId="27165" xr:uid="{4856D802-D958-47BC-85EE-22B8046D0B3C}"/>
    <cellStyle name="Comma 2 26 2 3" xfId="19703" xr:uid="{4856D802-D958-47BC-85EE-22B8046D0B3C}"/>
    <cellStyle name="Comma 2 26 3" xfId="4972" xr:uid="{58AA7AF8-C264-4489-887A-3B0797B57A8E}"/>
    <cellStyle name="Comma 2 26 3 2" xfId="12434" xr:uid="{58AA7AF8-C264-4489-887A-3B0797B57A8E}"/>
    <cellStyle name="Comma 2 26 3 2 2" xfId="28412" xr:uid="{58AA7AF8-C264-4489-887A-3B0797B57A8E}"/>
    <cellStyle name="Comma 2 26 3 3" xfId="20950" xr:uid="{58AA7AF8-C264-4489-887A-3B0797B57A8E}"/>
    <cellStyle name="Comma 2 26 4" xfId="6240" xr:uid="{B42DCAEA-DB36-48BB-BDCF-A75148C49C46}"/>
    <cellStyle name="Comma 2 26 4 2" xfId="13702" xr:uid="{B42DCAEA-DB36-48BB-BDCF-A75148C49C46}"/>
    <cellStyle name="Comma 2 26 4 2 2" xfId="29680" xr:uid="{B42DCAEA-DB36-48BB-BDCF-A75148C49C46}"/>
    <cellStyle name="Comma 2 26 4 3" xfId="22218" xr:uid="{B42DCAEA-DB36-48BB-BDCF-A75148C49C46}"/>
    <cellStyle name="Comma 2 26 5" xfId="2478" xr:uid="{00000000-0005-0000-0000-000064000000}"/>
    <cellStyle name="Comma 2 26 5 2" xfId="9940" xr:uid="{00000000-0005-0000-0000-000064000000}"/>
    <cellStyle name="Comma 2 26 5 2 2" xfId="25918" xr:uid="{00000000-0005-0000-0000-000064000000}"/>
    <cellStyle name="Comma 2 26 5 3" xfId="18456" xr:uid="{00000000-0005-0000-0000-000064000000}"/>
    <cellStyle name="Comma 2 26 6" xfId="8200" xr:uid="{00000000-0005-0000-0000-000064000000}"/>
    <cellStyle name="Comma 2 26 6 2" xfId="24178" xr:uid="{00000000-0005-0000-0000-000064000000}"/>
    <cellStyle name="Comma 2 26 7" xfId="16644" xr:uid="{00000000-0005-0000-0000-000064000000}"/>
    <cellStyle name="Comma 2 27" xfId="674" xr:uid="{00000000-0005-0000-0000-000065000000}"/>
    <cellStyle name="Comma 2 27 2" xfId="3733" xr:uid="{6FADC09C-8F44-405E-BC7A-6DA0176D508C}"/>
    <cellStyle name="Comma 2 27 2 2" xfId="11195" xr:uid="{6FADC09C-8F44-405E-BC7A-6DA0176D508C}"/>
    <cellStyle name="Comma 2 27 2 2 2" xfId="27173" xr:uid="{6FADC09C-8F44-405E-BC7A-6DA0176D508C}"/>
    <cellStyle name="Comma 2 27 2 3" xfId="19711" xr:uid="{6FADC09C-8F44-405E-BC7A-6DA0176D508C}"/>
    <cellStyle name="Comma 2 27 3" xfId="4980" xr:uid="{ED0EDFA0-2323-49DF-9E2C-5CA8307315DA}"/>
    <cellStyle name="Comma 2 27 3 2" xfId="12442" xr:uid="{ED0EDFA0-2323-49DF-9E2C-5CA8307315DA}"/>
    <cellStyle name="Comma 2 27 3 2 2" xfId="28420" xr:uid="{ED0EDFA0-2323-49DF-9E2C-5CA8307315DA}"/>
    <cellStyle name="Comma 2 27 3 3" xfId="20958" xr:uid="{ED0EDFA0-2323-49DF-9E2C-5CA8307315DA}"/>
    <cellStyle name="Comma 2 27 4" xfId="6248" xr:uid="{DC54C30C-FFCC-41B1-88F2-CEA7ABBBAAA6}"/>
    <cellStyle name="Comma 2 27 4 2" xfId="13710" xr:uid="{DC54C30C-FFCC-41B1-88F2-CEA7ABBBAAA6}"/>
    <cellStyle name="Comma 2 27 4 2 2" xfId="29688" xr:uid="{DC54C30C-FFCC-41B1-88F2-CEA7ABBBAAA6}"/>
    <cellStyle name="Comma 2 27 4 3" xfId="22226" xr:uid="{DC54C30C-FFCC-41B1-88F2-CEA7ABBBAAA6}"/>
    <cellStyle name="Comma 2 27 5" xfId="2486" xr:uid="{00000000-0005-0000-0000-000065000000}"/>
    <cellStyle name="Comma 2 27 5 2" xfId="9948" xr:uid="{00000000-0005-0000-0000-000065000000}"/>
    <cellStyle name="Comma 2 27 5 2 2" xfId="25926" xr:uid="{00000000-0005-0000-0000-000065000000}"/>
    <cellStyle name="Comma 2 27 5 3" xfId="18464" xr:uid="{00000000-0005-0000-0000-000065000000}"/>
    <cellStyle name="Comma 2 27 6" xfId="8208" xr:uid="{00000000-0005-0000-0000-000065000000}"/>
    <cellStyle name="Comma 2 27 6 2" xfId="24186" xr:uid="{00000000-0005-0000-0000-000065000000}"/>
    <cellStyle name="Comma 2 27 7" xfId="16652" xr:uid="{00000000-0005-0000-0000-000065000000}"/>
    <cellStyle name="Comma 2 28" xfId="682" xr:uid="{00000000-0005-0000-0000-000066000000}"/>
    <cellStyle name="Comma 2 28 2" xfId="3741" xr:uid="{D8888727-A557-41A2-9C3B-4386892C19D9}"/>
    <cellStyle name="Comma 2 28 2 2" xfId="11203" xr:uid="{D8888727-A557-41A2-9C3B-4386892C19D9}"/>
    <cellStyle name="Comma 2 28 2 2 2" xfId="27181" xr:uid="{D8888727-A557-41A2-9C3B-4386892C19D9}"/>
    <cellStyle name="Comma 2 28 2 3" xfId="19719" xr:uid="{D8888727-A557-41A2-9C3B-4386892C19D9}"/>
    <cellStyle name="Comma 2 28 3" xfId="4988" xr:uid="{96370BBD-A7C5-44F5-AF9C-B4B9805B17B5}"/>
    <cellStyle name="Comma 2 28 3 2" xfId="12450" xr:uid="{96370BBD-A7C5-44F5-AF9C-B4B9805B17B5}"/>
    <cellStyle name="Comma 2 28 3 2 2" xfId="28428" xr:uid="{96370BBD-A7C5-44F5-AF9C-B4B9805B17B5}"/>
    <cellStyle name="Comma 2 28 3 3" xfId="20966" xr:uid="{96370BBD-A7C5-44F5-AF9C-B4B9805B17B5}"/>
    <cellStyle name="Comma 2 28 4" xfId="6256" xr:uid="{3DC61E08-4C9A-44C0-8724-94DBA76A38F3}"/>
    <cellStyle name="Comma 2 28 4 2" xfId="13718" xr:uid="{3DC61E08-4C9A-44C0-8724-94DBA76A38F3}"/>
    <cellStyle name="Comma 2 28 4 2 2" xfId="29696" xr:uid="{3DC61E08-4C9A-44C0-8724-94DBA76A38F3}"/>
    <cellStyle name="Comma 2 28 4 3" xfId="22234" xr:uid="{3DC61E08-4C9A-44C0-8724-94DBA76A38F3}"/>
    <cellStyle name="Comma 2 28 5" xfId="2494" xr:uid="{00000000-0005-0000-0000-000066000000}"/>
    <cellStyle name="Comma 2 28 5 2" xfId="9956" xr:uid="{00000000-0005-0000-0000-000066000000}"/>
    <cellStyle name="Comma 2 28 5 2 2" xfId="25934" xr:uid="{00000000-0005-0000-0000-000066000000}"/>
    <cellStyle name="Comma 2 28 5 3" xfId="18472" xr:uid="{00000000-0005-0000-0000-000066000000}"/>
    <cellStyle name="Comma 2 28 6" xfId="8216" xr:uid="{00000000-0005-0000-0000-000066000000}"/>
    <cellStyle name="Comma 2 28 6 2" xfId="24194" xr:uid="{00000000-0005-0000-0000-000066000000}"/>
    <cellStyle name="Comma 2 28 7" xfId="16660" xr:uid="{00000000-0005-0000-0000-000066000000}"/>
    <cellStyle name="Comma 2 29" xfId="690" xr:uid="{00000000-0005-0000-0000-000067000000}"/>
    <cellStyle name="Comma 2 29 2" xfId="3749" xr:uid="{3175463F-FBED-480D-9CB2-5E3090421ACF}"/>
    <cellStyle name="Comma 2 29 2 2" xfId="11211" xr:uid="{3175463F-FBED-480D-9CB2-5E3090421ACF}"/>
    <cellStyle name="Comma 2 29 2 2 2" xfId="27189" xr:uid="{3175463F-FBED-480D-9CB2-5E3090421ACF}"/>
    <cellStyle name="Comma 2 29 2 3" xfId="19727" xr:uid="{3175463F-FBED-480D-9CB2-5E3090421ACF}"/>
    <cellStyle name="Comma 2 29 3" xfId="4996" xr:uid="{BEAC2677-F37D-45B8-936D-DF1BAD8E8433}"/>
    <cellStyle name="Comma 2 29 3 2" xfId="12458" xr:uid="{BEAC2677-F37D-45B8-936D-DF1BAD8E8433}"/>
    <cellStyle name="Comma 2 29 3 2 2" xfId="28436" xr:uid="{BEAC2677-F37D-45B8-936D-DF1BAD8E8433}"/>
    <cellStyle name="Comma 2 29 3 3" xfId="20974" xr:uid="{BEAC2677-F37D-45B8-936D-DF1BAD8E8433}"/>
    <cellStyle name="Comma 2 29 4" xfId="6264" xr:uid="{4AF70776-8BC2-4758-9790-13717682C480}"/>
    <cellStyle name="Comma 2 29 4 2" xfId="13726" xr:uid="{4AF70776-8BC2-4758-9790-13717682C480}"/>
    <cellStyle name="Comma 2 29 4 2 2" xfId="29704" xr:uid="{4AF70776-8BC2-4758-9790-13717682C480}"/>
    <cellStyle name="Comma 2 29 4 3" xfId="22242" xr:uid="{4AF70776-8BC2-4758-9790-13717682C480}"/>
    <cellStyle name="Comma 2 29 5" xfId="2502" xr:uid="{00000000-0005-0000-0000-000067000000}"/>
    <cellStyle name="Comma 2 29 5 2" xfId="9964" xr:uid="{00000000-0005-0000-0000-000067000000}"/>
    <cellStyle name="Comma 2 29 5 2 2" xfId="25942" xr:uid="{00000000-0005-0000-0000-000067000000}"/>
    <cellStyle name="Comma 2 29 5 3" xfId="18480" xr:uid="{00000000-0005-0000-0000-000067000000}"/>
    <cellStyle name="Comma 2 29 6" xfId="8224" xr:uid="{00000000-0005-0000-0000-000067000000}"/>
    <cellStyle name="Comma 2 29 6 2" xfId="24202" xr:uid="{00000000-0005-0000-0000-000067000000}"/>
    <cellStyle name="Comma 2 29 7" xfId="16668" xr:uid="{00000000-0005-0000-0000-000067000000}"/>
    <cellStyle name="Comma 2 3" xfId="226" xr:uid="{00000000-0005-0000-0000-000068000000}"/>
    <cellStyle name="Comma 2 3 10" xfId="1261" xr:uid="{A2569A18-8668-49D4-8801-A9FD068615B1}"/>
    <cellStyle name="Comma 2 3 10 2" xfId="6831" xr:uid="{A1C2664A-D4E0-4AC5-9A8F-ABDA3CE2B092}"/>
    <cellStyle name="Comma 2 3 10 2 2" xfId="14293" xr:uid="{A1C2664A-D4E0-4AC5-9A8F-ABDA3CE2B092}"/>
    <cellStyle name="Comma 2 3 10 2 2 2" xfId="30271" xr:uid="{A1C2664A-D4E0-4AC5-9A8F-ABDA3CE2B092}"/>
    <cellStyle name="Comma 2 3 10 2 3" xfId="22809" xr:uid="{A1C2664A-D4E0-4AC5-9A8F-ABDA3CE2B092}"/>
    <cellStyle name="Comma 2 3 10 3" xfId="3285" xr:uid="{DCE99F19-0880-47CA-A6EC-8584FEE04579}"/>
    <cellStyle name="Comma 2 3 10 3 2" xfId="10747" xr:uid="{DCE99F19-0880-47CA-A6EC-8584FEE04579}"/>
    <cellStyle name="Comma 2 3 10 3 2 2" xfId="26725" xr:uid="{DCE99F19-0880-47CA-A6EC-8584FEE04579}"/>
    <cellStyle name="Comma 2 3 10 3 3" xfId="19263" xr:uid="{DCE99F19-0880-47CA-A6EC-8584FEE04579}"/>
    <cellStyle name="Comma 2 3 10 4" xfId="8776" xr:uid="{A2569A18-8668-49D4-8801-A9FD068615B1}"/>
    <cellStyle name="Comma 2 3 10 4 2" xfId="24754" xr:uid="{A2569A18-8668-49D4-8801-A9FD068615B1}"/>
    <cellStyle name="Comma 2 3 10 5" xfId="17239" xr:uid="{A2569A18-8668-49D4-8801-A9FD068615B1}"/>
    <cellStyle name="Comma 2 3 11" xfId="1294" xr:uid="{A2569A18-8668-49D4-8801-A9FD068615B1}"/>
    <cellStyle name="Comma 2 3 11 2" xfId="6864" xr:uid="{228A247F-F71E-46FB-8BB2-9BE772377178}"/>
    <cellStyle name="Comma 2 3 11 2 2" xfId="14326" xr:uid="{228A247F-F71E-46FB-8BB2-9BE772377178}"/>
    <cellStyle name="Comma 2 3 11 2 2 2" xfId="30304" xr:uid="{228A247F-F71E-46FB-8BB2-9BE772377178}"/>
    <cellStyle name="Comma 2 3 11 2 3" xfId="22842" xr:uid="{228A247F-F71E-46FB-8BB2-9BE772377178}"/>
    <cellStyle name="Comma 2 3 11 3" xfId="4532" xr:uid="{33BAF25A-3F97-490A-9FC8-29E0E786A3BE}"/>
    <cellStyle name="Comma 2 3 11 3 2" xfId="11994" xr:uid="{33BAF25A-3F97-490A-9FC8-29E0E786A3BE}"/>
    <cellStyle name="Comma 2 3 11 3 2 2" xfId="27972" xr:uid="{33BAF25A-3F97-490A-9FC8-29E0E786A3BE}"/>
    <cellStyle name="Comma 2 3 11 3 3" xfId="20510" xr:uid="{33BAF25A-3F97-490A-9FC8-29E0E786A3BE}"/>
    <cellStyle name="Comma 2 3 11 4" xfId="8795" xr:uid="{A2569A18-8668-49D4-8801-A9FD068615B1}"/>
    <cellStyle name="Comma 2 3 11 4 2" xfId="24773" xr:uid="{A2569A18-8668-49D4-8801-A9FD068615B1}"/>
    <cellStyle name="Comma 2 3 11 5" xfId="17272" xr:uid="{A2569A18-8668-49D4-8801-A9FD068615B1}"/>
    <cellStyle name="Comma 2 3 12" xfId="1327" xr:uid="{A2569A18-8668-49D4-8801-A9FD068615B1}"/>
    <cellStyle name="Comma 2 3 12 2" xfId="5573" xr:uid="{F036715F-F4BF-4DD9-8EB2-3AED639AB570}"/>
    <cellStyle name="Comma 2 3 12 2 2" xfId="13035" xr:uid="{F036715F-F4BF-4DD9-8EB2-3AED639AB570}"/>
    <cellStyle name="Comma 2 3 12 2 2 2" xfId="29013" xr:uid="{F036715F-F4BF-4DD9-8EB2-3AED639AB570}"/>
    <cellStyle name="Comma 2 3 12 2 3" xfId="21551" xr:uid="{F036715F-F4BF-4DD9-8EB2-3AED639AB570}"/>
    <cellStyle name="Comma 2 3 12 3" xfId="8816" xr:uid="{A2569A18-8668-49D4-8801-A9FD068615B1}"/>
    <cellStyle name="Comma 2 3 12 3 2" xfId="24794" xr:uid="{A2569A18-8668-49D4-8801-A9FD068615B1}"/>
    <cellStyle name="Comma 2 3 12 4" xfId="17305" xr:uid="{A2569A18-8668-49D4-8801-A9FD068615B1}"/>
    <cellStyle name="Comma 2 3 13" xfId="1360" xr:uid="{A2569A18-8668-49D4-8801-A9FD068615B1}"/>
    <cellStyle name="Comma 2 3 13 2" xfId="6900" xr:uid="{A8D16C44-BBB3-4594-900D-1C8A6ADF3FA1}"/>
    <cellStyle name="Comma 2 3 13 2 2" xfId="14362" xr:uid="{A8D16C44-BBB3-4594-900D-1C8A6ADF3FA1}"/>
    <cellStyle name="Comma 2 3 13 2 2 2" xfId="30340" xr:uid="{A8D16C44-BBB3-4594-900D-1C8A6ADF3FA1}"/>
    <cellStyle name="Comma 2 3 13 2 3" xfId="22878" xr:uid="{A8D16C44-BBB3-4594-900D-1C8A6ADF3FA1}"/>
    <cellStyle name="Comma 2 3 13 3" xfId="8849" xr:uid="{A2569A18-8668-49D4-8801-A9FD068615B1}"/>
    <cellStyle name="Comma 2 3 13 3 2" xfId="24827" xr:uid="{A2569A18-8668-49D4-8801-A9FD068615B1}"/>
    <cellStyle name="Comma 2 3 13 4" xfId="17338" xr:uid="{A2569A18-8668-49D4-8801-A9FD068615B1}"/>
    <cellStyle name="Comma 2 3 14" xfId="1393" xr:uid="{A2569A18-8668-49D4-8801-A9FD068615B1}"/>
    <cellStyle name="Comma 2 3 14 2" xfId="6933" xr:uid="{0612631D-DD74-4FA5-B74E-8092FEF1E9EB}"/>
    <cellStyle name="Comma 2 3 14 2 2" xfId="14395" xr:uid="{0612631D-DD74-4FA5-B74E-8092FEF1E9EB}"/>
    <cellStyle name="Comma 2 3 14 2 2 2" xfId="30373" xr:uid="{0612631D-DD74-4FA5-B74E-8092FEF1E9EB}"/>
    <cellStyle name="Comma 2 3 14 2 3" xfId="22911" xr:uid="{0612631D-DD74-4FA5-B74E-8092FEF1E9EB}"/>
    <cellStyle name="Comma 2 3 14 3" xfId="8882" xr:uid="{A2569A18-8668-49D4-8801-A9FD068615B1}"/>
    <cellStyle name="Comma 2 3 14 3 2" xfId="24860" xr:uid="{A2569A18-8668-49D4-8801-A9FD068615B1}"/>
    <cellStyle name="Comma 2 3 14 4" xfId="17371" xr:uid="{A2569A18-8668-49D4-8801-A9FD068615B1}"/>
    <cellStyle name="Comma 2 3 15" xfId="1426" xr:uid="{A2569A18-8668-49D4-8801-A9FD068615B1}"/>
    <cellStyle name="Comma 2 3 15 2" xfId="6964" xr:uid="{A58E5C9A-C7E9-4764-9E3B-B1224C4866D6}"/>
    <cellStyle name="Comma 2 3 15 2 2" xfId="14426" xr:uid="{A58E5C9A-C7E9-4764-9E3B-B1224C4866D6}"/>
    <cellStyle name="Comma 2 3 15 2 2 2" xfId="30404" xr:uid="{A58E5C9A-C7E9-4764-9E3B-B1224C4866D6}"/>
    <cellStyle name="Comma 2 3 15 2 3" xfId="22942" xr:uid="{A58E5C9A-C7E9-4764-9E3B-B1224C4866D6}"/>
    <cellStyle name="Comma 2 3 15 3" xfId="8915" xr:uid="{A2569A18-8668-49D4-8801-A9FD068615B1}"/>
    <cellStyle name="Comma 2 3 15 3 2" xfId="24893" xr:uid="{A2569A18-8668-49D4-8801-A9FD068615B1}"/>
    <cellStyle name="Comma 2 3 15 4" xfId="17404" xr:uid="{A2569A18-8668-49D4-8801-A9FD068615B1}"/>
    <cellStyle name="Comma 2 3 16" xfId="1459" xr:uid="{A2569A18-8668-49D4-8801-A9FD068615B1}"/>
    <cellStyle name="Comma 2 3 16 2" xfId="6997" xr:uid="{343841BF-24CD-47C1-9953-ED7E1A6EC12D}"/>
    <cellStyle name="Comma 2 3 16 2 2" xfId="14459" xr:uid="{343841BF-24CD-47C1-9953-ED7E1A6EC12D}"/>
    <cellStyle name="Comma 2 3 16 2 2 2" xfId="30437" xr:uid="{343841BF-24CD-47C1-9953-ED7E1A6EC12D}"/>
    <cellStyle name="Comma 2 3 16 2 3" xfId="22975" xr:uid="{343841BF-24CD-47C1-9953-ED7E1A6EC12D}"/>
    <cellStyle name="Comma 2 3 16 3" xfId="8948" xr:uid="{A2569A18-8668-49D4-8801-A9FD068615B1}"/>
    <cellStyle name="Comma 2 3 16 3 2" xfId="24926" xr:uid="{A2569A18-8668-49D4-8801-A9FD068615B1}"/>
    <cellStyle name="Comma 2 3 16 4" xfId="17437" xr:uid="{A2569A18-8668-49D4-8801-A9FD068615B1}"/>
    <cellStyle name="Comma 2 3 17" xfId="1492" xr:uid="{A2569A18-8668-49D4-8801-A9FD068615B1}"/>
    <cellStyle name="Comma 2 3 17 2" xfId="7030" xr:uid="{4E6058C5-5431-4B9E-AA34-5D8842A3B5BF}"/>
    <cellStyle name="Comma 2 3 17 2 2" xfId="14492" xr:uid="{4E6058C5-5431-4B9E-AA34-5D8842A3B5BF}"/>
    <cellStyle name="Comma 2 3 17 2 2 2" xfId="30470" xr:uid="{4E6058C5-5431-4B9E-AA34-5D8842A3B5BF}"/>
    <cellStyle name="Comma 2 3 17 2 3" xfId="23008" xr:uid="{4E6058C5-5431-4B9E-AA34-5D8842A3B5BF}"/>
    <cellStyle name="Comma 2 3 17 3" xfId="8981" xr:uid="{A2569A18-8668-49D4-8801-A9FD068615B1}"/>
    <cellStyle name="Comma 2 3 17 3 2" xfId="24959" xr:uid="{A2569A18-8668-49D4-8801-A9FD068615B1}"/>
    <cellStyle name="Comma 2 3 17 4" xfId="17470" xr:uid="{A2569A18-8668-49D4-8801-A9FD068615B1}"/>
    <cellStyle name="Comma 2 3 18" xfId="1525" xr:uid="{A2569A18-8668-49D4-8801-A9FD068615B1}"/>
    <cellStyle name="Comma 2 3 18 2" xfId="7063" xr:uid="{25FD9D5D-6B59-4FC4-A5B2-0DB2305F03DA}"/>
    <cellStyle name="Comma 2 3 18 2 2" xfId="14525" xr:uid="{25FD9D5D-6B59-4FC4-A5B2-0DB2305F03DA}"/>
    <cellStyle name="Comma 2 3 18 2 2 2" xfId="30503" xr:uid="{25FD9D5D-6B59-4FC4-A5B2-0DB2305F03DA}"/>
    <cellStyle name="Comma 2 3 18 2 3" xfId="23041" xr:uid="{25FD9D5D-6B59-4FC4-A5B2-0DB2305F03DA}"/>
    <cellStyle name="Comma 2 3 18 3" xfId="9014" xr:uid="{A2569A18-8668-49D4-8801-A9FD068615B1}"/>
    <cellStyle name="Comma 2 3 18 3 2" xfId="24992" xr:uid="{A2569A18-8668-49D4-8801-A9FD068615B1}"/>
    <cellStyle name="Comma 2 3 18 4" xfId="17503" xr:uid="{A2569A18-8668-49D4-8801-A9FD068615B1}"/>
    <cellStyle name="Comma 2 3 19" xfId="1559" xr:uid="{A2569A18-8668-49D4-8801-A9FD068615B1}"/>
    <cellStyle name="Comma 2 3 19 2" xfId="7097" xr:uid="{283F959C-E937-42E6-A3A0-E2F9A0575B23}"/>
    <cellStyle name="Comma 2 3 19 2 2" xfId="14559" xr:uid="{283F959C-E937-42E6-A3A0-E2F9A0575B23}"/>
    <cellStyle name="Comma 2 3 19 2 2 2" xfId="30537" xr:uid="{283F959C-E937-42E6-A3A0-E2F9A0575B23}"/>
    <cellStyle name="Comma 2 3 19 2 3" xfId="23075" xr:uid="{283F959C-E937-42E6-A3A0-E2F9A0575B23}"/>
    <cellStyle name="Comma 2 3 19 3" xfId="9048" xr:uid="{A2569A18-8668-49D4-8801-A9FD068615B1}"/>
    <cellStyle name="Comma 2 3 19 3 2" xfId="25026" xr:uid="{A2569A18-8668-49D4-8801-A9FD068615B1}"/>
    <cellStyle name="Comma 2 3 19 4" xfId="17537" xr:uid="{A2569A18-8668-49D4-8801-A9FD068615B1}"/>
    <cellStyle name="Comma 2 3 2" xfId="1121" xr:uid="{A2569A18-8668-49D4-8801-A9FD068615B1}"/>
    <cellStyle name="Comma 2 3 2 10" xfId="1542" xr:uid="{69A9B67D-B7C3-4F00-AC04-FDE902CC8353}"/>
    <cellStyle name="Comma 2 3 2 10 2" xfId="7080" xr:uid="{72683A12-1939-4327-AFEA-08FF953E6635}"/>
    <cellStyle name="Comma 2 3 2 10 2 2" xfId="14542" xr:uid="{72683A12-1939-4327-AFEA-08FF953E6635}"/>
    <cellStyle name="Comma 2 3 2 10 2 2 2" xfId="30520" xr:uid="{72683A12-1939-4327-AFEA-08FF953E6635}"/>
    <cellStyle name="Comma 2 3 2 10 2 3" xfId="23058" xr:uid="{72683A12-1939-4327-AFEA-08FF953E6635}"/>
    <cellStyle name="Comma 2 3 2 10 3" xfId="9031" xr:uid="{69A9B67D-B7C3-4F00-AC04-FDE902CC8353}"/>
    <cellStyle name="Comma 2 3 2 10 3 2" xfId="25009" xr:uid="{69A9B67D-B7C3-4F00-AC04-FDE902CC8353}"/>
    <cellStyle name="Comma 2 3 2 10 4" xfId="17520" xr:uid="{69A9B67D-B7C3-4F00-AC04-FDE902CC8353}"/>
    <cellStyle name="Comma 2 3 2 11" xfId="1576" xr:uid="{69A9B67D-B7C3-4F00-AC04-FDE902CC8353}"/>
    <cellStyle name="Comma 2 3 2 11 2" xfId="7114" xr:uid="{FCCE1CA6-D72A-44F6-ADF9-FEBF5C362E9A}"/>
    <cellStyle name="Comma 2 3 2 11 2 2" xfId="14576" xr:uid="{FCCE1CA6-D72A-44F6-ADF9-FEBF5C362E9A}"/>
    <cellStyle name="Comma 2 3 2 11 2 2 2" xfId="30554" xr:uid="{FCCE1CA6-D72A-44F6-ADF9-FEBF5C362E9A}"/>
    <cellStyle name="Comma 2 3 2 11 2 3" xfId="23092" xr:uid="{FCCE1CA6-D72A-44F6-ADF9-FEBF5C362E9A}"/>
    <cellStyle name="Comma 2 3 2 11 3" xfId="9065" xr:uid="{69A9B67D-B7C3-4F00-AC04-FDE902CC8353}"/>
    <cellStyle name="Comma 2 3 2 11 3 2" xfId="25043" xr:uid="{69A9B67D-B7C3-4F00-AC04-FDE902CC8353}"/>
    <cellStyle name="Comma 2 3 2 11 4" xfId="17554" xr:uid="{69A9B67D-B7C3-4F00-AC04-FDE902CC8353}"/>
    <cellStyle name="Comma 2 3 2 12" xfId="1609" xr:uid="{69A9B67D-B7C3-4F00-AC04-FDE902CC8353}"/>
    <cellStyle name="Comma 2 3 2 12 2" xfId="7147" xr:uid="{0AA40122-3F17-4FDE-8DF4-09CBB54C2475}"/>
    <cellStyle name="Comma 2 3 2 12 2 2" xfId="14609" xr:uid="{0AA40122-3F17-4FDE-8DF4-09CBB54C2475}"/>
    <cellStyle name="Comma 2 3 2 12 2 2 2" xfId="30587" xr:uid="{0AA40122-3F17-4FDE-8DF4-09CBB54C2475}"/>
    <cellStyle name="Comma 2 3 2 12 2 3" xfId="23125" xr:uid="{0AA40122-3F17-4FDE-8DF4-09CBB54C2475}"/>
    <cellStyle name="Comma 2 3 2 12 3" xfId="9098" xr:uid="{69A9B67D-B7C3-4F00-AC04-FDE902CC8353}"/>
    <cellStyle name="Comma 2 3 2 12 3 2" xfId="25076" xr:uid="{69A9B67D-B7C3-4F00-AC04-FDE902CC8353}"/>
    <cellStyle name="Comma 2 3 2 12 4" xfId="17587" xr:uid="{69A9B67D-B7C3-4F00-AC04-FDE902CC8353}"/>
    <cellStyle name="Comma 2 3 2 13" xfId="1642" xr:uid="{69A9B67D-B7C3-4F00-AC04-FDE902CC8353}"/>
    <cellStyle name="Comma 2 3 2 13 2" xfId="7186" xr:uid="{E597EDFD-F3BB-4447-989C-E10BE4FBE7EE}"/>
    <cellStyle name="Comma 2 3 2 13 2 2" xfId="14648" xr:uid="{E597EDFD-F3BB-4447-989C-E10BE4FBE7EE}"/>
    <cellStyle name="Comma 2 3 2 13 2 2 2" xfId="30626" xr:uid="{E597EDFD-F3BB-4447-989C-E10BE4FBE7EE}"/>
    <cellStyle name="Comma 2 3 2 13 2 3" xfId="23164" xr:uid="{E597EDFD-F3BB-4447-989C-E10BE4FBE7EE}"/>
    <cellStyle name="Comma 2 3 2 13 3" xfId="9131" xr:uid="{69A9B67D-B7C3-4F00-AC04-FDE902CC8353}"/>
    <cellStyle name="Comma 2 3 2 13 3 2" xfId="25109" xr:uid="{69A9B67D-B7C3-4F00-AC04-FDE902CC8353}"/>
    <cellStyle name="Comma 2 3 2 13 4" xfId="17620" xr:uid="{69A9B67D-B7C3-4F00-AC04-FDE902CC8353}"/>
    <cellStyle name="Comma 2 3 2 14" xfId="1710" xr:uid="{69A9B67D-B7C3-4F00-AC04-FDE902CC8353}"/>
    <cellStyle name="Comma 2 3 2 14 2" xfId="7242" xr:uid="{8604CFDC-7389-4B2B-BD13-D7531E32FF7F}"/>
    <cellStyle name="Comma 2 3 2 14 2 2" xfId="14704" xr:uid="{8604CFDC-7389-4B2B-BD13-D7531E32FF7F}"/>
    <cellStyle name="Comma 2 3 2 14 2 2 2" xfId="30682" xr:uid="{8604CFDC-7389-4B2B-BD13-D7531E32FF7F}"/>
    <cellStyle name="Comma 2 3 2 14 2 3" xfId="23220" xr:uid="{8604CFDC-7389-4B2B-BD13-D7531E32FF7F}"/>
    <cellStyle name="Comma 2 3 2 14 3" xfId="9172" xr:uid="{69A9B67D-B7C3-4F00-AC04-FDE902CC8353}"/>
    <cellStyle name="Comma 2 3 2 14 3 2" xfId="25150" xr:uid="{69A9B67D-B7C3-4F00-AC04-FDE902CC8353}"/>
    <cellStyle name="Comma 2 3 2 14 4" xfId="17688" xr:uid="{69A9B67D-B7C3-4F00-AC04-FDE902CC8353}"/>
    <cellStyle name="Comma 2 3 2 15" xfId="2933" xr:uid="{A2569A18-8668-49D4-8801-A9FD068615B1}"/>
    <cellStyle name="Comma 2 3 2 15 2" xfId="10395" xr:uid="{A2569A18-8668-49D4-8801-A9FD068615B1}"/>
    <cellStyle name="Comma 2 3 2 15 2 2" xfId="26373" xr:uid="{A2569A18-8668-49D4-8801-A9FD068615B1}"/>
    <cellStyle name="Comma 2 3 2 15 3" xfId="18911" xr:uid="{A2569A18-8668-49D4-8801-A9FD068615B1}"/>
    <cellStyle name="Comma 2 3 2 16" xfId="7344" xr:uid="{69A9B67D-B7C3-4F00-AC04-FDE902CC8353}"/>
    <cellStyle name="Comma 2 3 2 16 2" xfId="14806" xr:uid="{69A9B67D-B7C3-4F00-AC04-FDE902CC8353}"/>
    <cellStyle name="Comma 2 3 2 16 2 2" xfId="30784" xr:uid="{69A9B67D-B7C3-4F00-AC04-FDE902CC8353}"/>
    <cellStyle name="Comma 2 3 2 16 3" xfId="23322" xr:uid="{69A9B67D-B7C3-4F00-AC04-FDE902CC8353}"/>
    <cellStyle name="Comma 2 3 2 17" xfId="7485" xr:uid="{69A9B67D-B7C3-4F00-AC04-FDE902CC8353}"/>
    <cellStyle name="Comma 2 3 2 17 2" xfId="23463" xr:uid="{69A9B67D-B7C3-4F00-AC04-FDE902CC8353}"/>
    <cellStyle name="Comma 2 3 2 18" xfId="14947" xr:uid="{69A9B67D-B7C3-4F00-AC04-FDE902CC8353}"/>
    <cellStyle name="Comma 2 3 2 18 2" xfId="30925" xr:uid="{69A9B67D-B7C3-4F00-AC04-FDE902CC8353}"/>
    <cellStyle name="Comma 2 3 2 19" xfId="15078" xr:uid="{69A9B67D-B7C3-4F00-AC04-FDE902CC8353}"/>
    <cellStyle name="Comma 2 3 2 19 2" xfId="31056" xr:uid="{69A9B67D-B7C3-4F00-AC04-FDE902CC8353}"/>
    <cellStyle name="Comma 2 3 2 2" xfId="1278" xr:uid="{69A9B67D-B7C3-4F00-AC04-FDE902CC8353}"/>
    <cellStyle name="Comma 2 3 2 2 10" xfId="15375" xr:uid="{6FFE6746-BB1D-414C-9FA0-0435EFAB5BB8}"/>
    <cellStyle name="Comma 2 3 2 2 10 2" xfId="31353" xr:uid="{6FFE6746-BB1D-414C-9FA0-0435EFAB5BB8}"/>
    <cellStyle name="Comma 2 3 2 2 11" xfId="15507" xr:uid="{6FFE6746-BB1D-414C-9FA0-0435EFAB5BB8}"/>
    <cellStyle name="Comma 2 3 2 2 11 2" xfId="31485" xr:uid="{6FFE6746-BB1D-414C-9FA0-0435EFAB5BB8}"/>
    <cellStyle name="Comma 2 3 2 2 12" xfId="15646" xr:uid="{6FFE6746-BB1D-414C-9FA0-0435EFAB5BB8}"/>
    <cellStyle name="Comma 2 3 2 2 12 2" xfId="31623" xr:uid="{6FFE6746-BB1D-414C-9FA0-0435EFAB5BB8}"/>
    <cellStyle name="Comma 2 3 2 2 13" xfId="15778" xr:uid="{6FFE6746-BB1D-414C-9FA0-0435EFAB5BB8}"/>
    <cellStyle name="Comma 2 3 2 2 13 2" xfId="31755" xr:uid="{6FFE6746-BB1D-414C-9FA0-0435EFAB5BB8}"/>
    <cellStyle name="Comma 2 3 2 2 14" xfId="15909" xr:uid="{6FFE6746-BB1D-414C-9FA0-0435EFAB5BB8}"/>
    <cellStyle name="Comma 2 3 2 2 14 2" xfId="31886" xr:uid="{6FFE6746-BB1D-414C-9FA0-0435EFAB5BB8}"/>
    <cellStyle name="Comma 2 3 2 2 15" xfId="17256" xr:uid="{69A9B67D-B7C3-4F00-AC04-FDE902CC8353}"/>
    <cellStyle name="Comma 2 3 2 2 16" xfId="32017" xr:uid="{6FFE6746-BB1D-414C-9FA0-0435EFAB5BB8}"/>
    <cellStyle name="Comma 2 3 2 2 17" xfId="32149" xr:uid="{6FFE6746-BB1D-414C-9FA0-0435EFAB5BB8}"/>
    <cellStyle name="Comma 2 3 2 2 18" xfId="32280" xr:uid="{6FFE6746-BB1D-414C-9FA0-0435EFAB5BB8}"/>
    <cellStyle name="Comma 2 3 2 2 19" xfId="32412" xr:uid="{6FFE6746-BB1D-414C-9FA0-0435EFAB5BB8}"/>
    <cellStyle name="Comma 2 3 2 2 2" xfId="1675" xr:uid="{6FFE6746-BB1D-414C-9FA0-0435EFAB5BB8}"/>
    <cellStyle name="Comma 2 3 2 2 2 10" xfId="15573" xr:uid="{A702BEA9-3D56-4C24-ADF3-A115B5EDB6BD}"/>
    <cellStyle name="Comma 2 3 2 2 2 10 2" xfId="31551" xr:uid="{A702BEA9-3D56-4C24-ADF3-A115B5EDB6BD}"/>
    <cellStyle name="Comma 2 3 2 2 2 11" xfId="15712" xr:uid="{A702BEA9-3D56-4C24-ADF3-A115B5EDB6BD}"/>
    <cellStyle name="Comma 2 3 2 2 2 11 2" xfId="31689" xr:uid="{A702BEA9-3D56-4C24-ADF3-A115B5EDB6BD}"/>
    <cellStyle name="Comma 2 3 2 2 2 12" xfId="15844" xr:uid="{A702BEA9-3D56-4C24-ADF3-A115B5EDB6BD}"/>
    <cellStyle name="Comma 2 3 2 2 2 12 2" xfId="31821" xr:uid="{A702BEA9-3D56-4C24-ADF3-A115B5EDB6BD}"/>
    <cellStyle name="Comma 2 3 2 2 2 13" xfId="15975" xr:uid="{A702BEA9-3D56-4C24-ADF3-A115B5EDB6BD}"/>
    <cellStyle name="Comma 2 3 2 2 2 13 2" xfId="31952" xr:uid="{A702BEA9-3D56-4C24-ADF3-A115B5EDB6BD}"/>
    <cellStyle name="Comma 2 3 2 2 2 14" xfId="17653" xr:uid="{6FFE6746-BB1D-414C-9FA0-0435EFAB5BB8}"/>
    <cellStyle name="Comma 2 3 2 2 2 15" xfId="32083" xr:uid="{A702BEA9-3D56-4C24-ADF3-A115B5EDB6BD}"/>
    <cellStyle name="Comma 2 3 2 2 2 16" xfId="32215" xr:uid="{A702BEA9-3D56-4C24-ADF3-A115B5EDB6BD}"/>
    <cellStyle name="Comma 2 3 2 2 2 17" xfId="32346" xr:uid="{A702BEA9-3D56-4C24-ADF3-A115B5EDB6BD}"/>
    <cellStyle name="Comma 2 3 2 2 2 18" xfId="32478" xr:uid="{A702BEA9-3D56-4C24-ADF3-A115B5EDB6BD}"/>
    <cellStyle name="Comma 2 3 2 2 2 19" xfId="32609" xr:uid="{A702BEA9-3D56-4C24-ADF3-A115B5EDB6BD}"/>
    <cellStyle name="Comma 2 3 2 2 2 2" xfId="1809" xr:uid="{A702BEA9-3D56-4C24-ADF3-A115B5EDB6BD}"/>
    <cellStyle name="Comma 2 3 2 2 2 2 2" xfId="7313" xr:uid="{3396ABDB-E62B-4122-8760-B18FAF2BF6E9}"/>
    <cellStyle name="Comma 2 3 2 2 2 2 2 2" xfId="14775" xr:uid="{3396ABDB-E62B-4122-8760-B18FAF2BF6E9}"/>
    <cellStyle name="Comma 2 3 2 2 2 2 2 2 2" xfId="30753" xr:uid="{3396ABDB-E62B-4122-8760-B18FAF2BF6E9}"/>
    <cellStyle name="Comma 2 3 2 2 2 2 2 3" xfId="23291" xr:uid="{3396ABDB-E62B-4122-8760-B18FAF2BF6E9}"/>
    <cellStyle name="Comma 2 3 2 2 2 2 3" xfId="9271" xr:uid="{A702BEA9-3D56-4C24-ADF3-A115B5EDB6BD}"/>
    <cellStyle name="Comma 2 3 2 2 2 2 3 2" xfId="25249" xr:uid="{A702BEA9-3D56-4C24-ADF3-A115B5EDB6BD}"/>
    <cellStyle name="Comma 2 3 2 2 2 2 4" xfId="17787" xr:uid="{A702BEA9-3D56-4C24-ADF3-A115B5EDB6BD}"/>
    <cellStyle name="Comma 2 3 2 2 2 20" xfId="32741" xr:uid="{72ADD845-CEAB-4DEA-9D51-318C73B734AA}"/>
    <cellStyle name="Comma 2 3 2 2 2 21" xfId="32873" xr:uid="{00000000-0005-0000-0000-000014000000}"/>
    <cellStyle name="Comma 2 3 2 2 2 22" xfId="33004" xr:uid="{A702BEA9-3D56-4C24-ADF3-A115B5EDB6BD}"/>
    <cellStyle name="Comma 2 3 2 2 2 23" xfId="33135" xr:uid="{A702BEA9-3D56-4C24-ADF3-A115B5EDB6BD}"/>
    <cellStyle name="Comma 2 3 2 2 2 24" xfId="33267" xr:uid="{00000000-0005-0000-0000-000014000000}"/>
    <cellStyle name="Comma 2 3 2 2 2 25" xfId="33399" xr:uid="{CDCFFA86-FB92-48D5-819F-5757E33772A7}"/>
    <cellStyle name="Comma 2 3 2 2 2 3" xfId="6848" xr:uid="{D56BA084-3A4B-41B7-B6FA-E1C9EC2FBAFB}"/>
    <cellStyle name="Comma 2 3 2 2 2 3 2" xfId="14310" xr:uid="{D56BA084-3A4B-41B7-B6FA-E1C9EC2FBAFB}"/>
    <cellStyle name="Comma 2 3 2 2 2 3 2 2" xfId="30288" xr:uid="{D56BA084-3A4B-41B7-B6FA-E1C9EC2FBAFB}"/>
    <cellStyle name="Comma 2 3 2 2 2 3 3" xfId="22826" xr:uid="{D56BA084-3A4B-41B7-B6FA-E1C9EC2FBAFB}"/>
    <cellStyle name="Comma 2 3 2 2 2 4" xfId="7443" xr:uid="{A702BEA9-3D56-4C24-ADF3-A115B5EDB6BD}"/>
    <cellStyle name="Comma 2 3 2 2 2 4 2" xfId="14905" xr:uid="{A702BEA9-3D56-4C24-ADF3-A115B5EDB6BD}"/>
    <cellStyle name="Comma 2 3 2 2 2 4 2 2" xfId="30883" xr:uid="{A702BEA9-3D56-4C24-ADF3-A115B5EDB6BD}"/>
    <cellStyle name="Comma 2 3 2 2 2 4 3" xfId="23421" xr:uid="{A702BEA9-3D56-4C24-ADF3-A115B5EDB6BD}"/>
    <cellStyle name="Comma 2 3 2 2 2 5" xfId="7584" xr:uid="{A702BEA9-3D56-4C24-ADF3-A115B5EDB6BD}"/>
    <cellStyle name="Comma 2 3 2 2 2 5 2" xfId="23562" xr:uid="{A702BEA9-3D56-4C24-ADF3-A115B5EDB6BD}"/>
    <cellStyle name="Comma 2 3 2 2 2 6" xfId="15046" xr:uid="{A702BEA9-3D56-4C24-ADF3-A115B5EDB6BD}"/>
    <cellStyle name="Comma 2 3 2 2 2 6 2" xfId="31024" xr:uid="{A702BEA9-3D56-4C24-ADF3-A115B5EDB6BD}"/>
    <cellStyle name="Comma 2 3 2 2 2 7" xfId="15177" xr:uid="{A702BEA9-3D56-4C24-ADF3-A115B5EDB6BD}"/>
    <cellStyle name="Comma 2 3 2 2 2 7 2" xfId="31155" xr:uid="{A702BEA9-3D56-4C24-ADF3-A115B5EDB6BD}"/>
    <cellStyle name="Comma 2 3 2 2 2 8" xfId="15309" xr:uid="{A702BEA9-3D56-4C24-ADF3-A115B5EDB6BD}"/>
    <cellStyle name="Comma 2 3 2 2 2 8 2" xfId="31287" xr:uid="{A702BEA9-3D56-4C24-ADF3-A115B5EDB6BD}"/>
    <cellStyle name="Comma 2 3 2 2 2 9" xfId="15441" xr:uid="{A702BEA9-3D56-4C24-ADF3-A115B5EDB6BD}"/>
    <cellStyle name="Comma 2 3 2 2 2 9 2" xfId="31419" xr:uid="{A702BEA9-3D56-4C24-ADF3-A115B5EDB6BD}"/>
    <cellStyle name="Comma 2 3 2 2 20" xfId="32543" xr:uid="{6FFE6746-BB1D-414C-9FA0-0435EFAB5BB8}"/>
    <cellStyle name="Comma 2 3 2 2 21" xfId="32675" xr:uid="{B200FC14-57B0-496C-8C2D-20371F0A76D1}"/>
    <cellStyle name="Comma 2 3 2 2 22" xfId="32807" xr:uid="{00000000-0005-0000-0000-000013000000}"/>
    <cellStyle name="Comma 2 3 2 2 23" xfId="32938" xr:uid="{6FFE6746-BB1D-414C-9FA0-0435EFAB5BB8}"/>
    <cellStyle name="Comma 2 3 2 2 24" xfId="33069" xr:uid="{6FFE6746-BB1D-414C-9FA0-0435EFAB5BB8}"/>
    <cellStyle name="Comma 2 3 2 2 25" xfId="33201" xr:uid="{00000000-0005-0000-0000-000013000000}"/>
    <cellStyle name="Comma 2 3 2 2 26" xfId="33333" xr:uid="{317AF547-3045-477F-82A9-D42F2421BEF5}"/>
    <cellStyle name="Comma 2 3 2 2 3" xfId="1743" xr:uid="{6FFE6746-BB1D-414C-9FA0-0435EFAB5BB8}"/>
    <cellStyle name="Comma 2 3 2 2 3 2" xfId="7275" xr:uid="{49861892-0293-4C6B-B17C-0A7A97ADB224}"/>
    <cellStyle name="Comma 2 3 2 2 3 2 2" xfId="14737" xr:uid="{49861892-0293-4C6B-B17C-0A7A97ADB224}"/>
    <cellStyle name="Comma 2 3 2 2 3 2 2 2" xfId="30715" xr:uid="{49861892-0293-4C6B-B17C-0A7A97ADB224}"/>
    <cellStyle name="Comma 2 3 2 2 3 2 3" xfId="23253" xr:uid="{49861892-0293-4C6B-B17C-0A7A97ADB224}"/>
    <cellStyle name="Comma 2 3 2 2 3 3" xfId="9205" xr:uid="{6FFE6746-BB1D-414C-9FA0-0435EFAB5BB8}"/>
    <cellStyle name="Comma 2 3 2 2 3 3 2" xfId="25183" xr:uid="{6FFE6746-BB1D-414C-9FA0-0435EFAB5BB8}"/>
    <cellStyle name="Comma 2 3 2 2 3 4" xfId="17721" xr:uid="{6FFE6746-BB1D-414C-9FA0-0435EFAB5BB8}"/>
    <cellStyle name="Comma 2 3 2 2 4" xfId="4180" xr:uid="{A6B1B849-3AEC-489B-8D15-A99C385AA72A}"/>
    <cellStyle name="Comma 2 3 2 2 4 2" xfId="11642" xr:uid="{A6B1B849-3AEC-489B-8D15-A99C385AA72A}"/>
    <cellStyle name="Comma 2 3 2 2 4 2 2" xfId="27620" xr:uid="{A6B1B849-3AEC-489B-8D15-A99C385AA72A}"/>
    <cellStyle name="Comma 2 3 2 2 4 3" xfId="20158" xr:uid="{A6B1B849-3AEC-489B-8D15-A99C385AA72A}"/>
    <cellStyle name="Comma 2 3 2 2 5" xfId="7377" xr:uid="{6FFE6746-BB1D-414C-9FA0-0435EFAB5BB8}"/>
    <cellStyle name="Comma 2 3 2 2 5 2" xfId="14839" xr:uid="{6FFE6746-BB1D-414C-9FA0-0435EFAB5BB8}"/>
    <cellStyle name="Comma 2 3 2 2 5 2 2" xfId="30817" xr:uid="{6FFE6746-BB1D-414C-9FA0-0435EFAB5BB8}"/>
    <cellStyle name="Comma 2 3 2 2 5 3" xfId="23355" xr:uid="{6FFE6746-BB1D-414C-9FA0-0435EFAB5BB8}"/>
    <cellStyle name="Comma 2 3 2 2 6" xfId="7518" xr:uid="{6FFE6746-BB1D-414C-9FA0-0435EFAB5BB8}"/>
    <cellStyle name="Comma 2 3 2 2 6 2" xfId="23496" xr:uid="{6FFE6746-BB1D-414C-9FA0-0435EFAB5BB8}"/>
    <cellStyle name="Comma 2 3 2 2 7" xfId="14980" xr:uid="{6FFE6746-BB1D-414C-9FA0-0435EFAB5BB8}"/>
    <cellStyle name="Comma 2 3 2 2 7 2" xfId="30958" xr:uid="{6FFE6746-BB1D-414C-9FA0-0435EFAB5BB8}"/>
    <cellStyle name="Comma 2 3 2 2 8" xfId="15111" xr:uid="{6FFE6746-BB1D-414C-9FA0-0435EFAB5BB8}"/>
    <cellStyle name="Comma 2 3 2 2 8 2" xfId="31089" xr:uid="{6FFE6746-BB1D-414C-9FA0-0435EFAB5BB8}"/>
    <cellStyle name="Comma 2 3 2 2 9" xfId="15243" xr:uid="{6FFE6746-BB1D-414C-9FA0-0435EFAB5BB8}"/>
    <cellStyle name="Comma 2 3 2 2 9 2" xfId="31221" xr:uid="{6FFE6746-BB1D-414C-9FA0-0435EFAB5BB8}"/>
    <cellStyle name="Comma 2 3 2 20" xfId="15210" xr:uid="{69A9B67D-B7C3-4F00-AC04-FDE902CC8353}"/>
    <cellStyle name="Comma 2 3 2 20 2" xfId="31188" xr:uid="{69A9B67D-B7C3-4F00-AC04-FDE902CC8353}"/>
    <cellStyle name="Comma 2 3 2 21" xfId="15342" xr:uid="{69A9B67D-B7C3-4F00-AC04-FDE902CC8353}"/>
    <cellStyle name="Comma 2 3 2 21 2" xfId="31320" xr:uid="{69A9B67D-B7C3-4F00-AC04-FDE902CC8353}"/>
    <cellStyle name="Comma 2 3 2 22" xfId="15474" xr:uid="{69A9B67D-B7C3-4F00-AC04-FDE902CC8353}"/>
    <cellStyle name="Comma 2 3 2 22 2" xfId="31452" xr:uid="{69A9B67D-B7C3-4F00-AC04-FDE902CC8353}"/>
    <cellStyle name="Comma 2 3 2 23" xfId="15613" xr:uid="{69A9B67D-B7C3-4F00-AC04-FDE902CC8353}"/>
    <cellStyle name="Comma 2 3 2 23 2" xfId="31590" xr:uid="{69A9B67D-B7C3-4F00-AC04-FDE902CC8353}"/>
    <cellStyle name="Comma 2 3 2 24" xfId="15745" xr:uid="{69A9B67D-B7C3-4F00-AC04-FDE902CC8353}"/>
    <cellStyle name="Comma 2 3 2 24 2" xfId="31722" xr:uid="{69A9B67D-B7C3-4F00-AC04-FDE902CC8353}"/>
    <cellStyle name="Comma 2 3 2 25" xfId="15876" xr:uid="{69A9B67D-B7C3-4F00-AC04-FDE902CC8353}"/>
    <cellStyle name="Comma 2 3 2 25 2" xfId="31853" xr:uid="{69A9B67D-B7C3-4F00-AC04-FDE902CC8353}"/>
    <cellStyle name="Comma 2 3 2 26" xfId="17099" xr:uid="{A2569A18-8668-49D4-8801-A9FD068615B1}"/>
    <cellStyle name="Comma 2 3 2 27" xfId="31984" xr:uid="{69A9B67D-B7C3-4F00-AC04-FDE902CC8353}"/>
    <cellStyle name="Comma 2 3 2 28" xfId="32116" xr:uid="{69A9B67D-B7C3-4F00-AC04-FDE902CC8353}"/>
    <cellStyle name="Comma 2 3 2 29" xfId="32247" xr:uid="{69A9B67D-B7C3-4F00-AC04-FDE902CC8353}"/>
    <cellStyle name="Comma 2 3 2 3" xfId="1311" xr:uid="{69A9B67D-B7C3-4F00-AC04-FDE902CC8353}"/>
    <cellStyle name="Comma 2 3 2 3 10" xfId="15540" xr:uid="{44BDC559-0231-456F-8001-D7DB349D5503}"/>
    <cellStyle name="Comma 2 3 2 3 10 2" xfId="31518" xr:uid="{44BDC559-0231-456F-8001-D7DB349D5503}"/>
    <cellStyle name="Comma 2 3 2 3 11" xfId="15679" xr:uid="{44BDC559-0231-456F-8001-D7DB349D5503}"/>
    <cellStyle name="Comma 2 3 2 3 11 2" xfId="31656" xr:uid="{44BDC559-0231-456F-8001-D7DB349D5503}"/>
    <cellStyle name="Comma 2 3 2 3 12" xfId="15811" xr:uid="{44BDC559-0231-456F-8001-D7DB349D5503}"/>
    <cellStyle name="Comma 2 3 2 3 12 2" xfId="31788" xr:uid="{44BDC559-0231-456F-8001-D7DB349D5503}"/>
    <cellStyle name="Comma 2 3 2 3 13" xfId="15942" xr:uid="{44BDC559-0231-456F-8001-D7DB349D5503}"/>
    <cellStyle name="Comma 2 3 2 3 13 2" xfId="31919" xr:uid="{44BDC559-0231-456F-8001-D7DB349D5503}"/>
    <cellStyle name="Comma 2 3 2 3 14" xfId="17289" xr:uid="{69A9B67D-B7C3-4F00-AC04-FDE902CC8353}"/>
    <cellStyle name="Comma 2 3 2 3 15" xfId="32050" xr:uid="{44BDC559-0231-456F-8001-D7DB349D5503}"/>
    <cellStyle name="Comma 2 3 2 3 16" xfId="32182" xr:uid="{44BDC559-0231-456F-8001-D7DB349D5503}"/>
    <cellStyle name="Comma 2 3 2 3 17" xfId="32313" xr:uid="{44BDC559-0231-456F-8001-D7DB349D5503}"/>
    <cellStyle name="Comma 2 3 2 3 18" xfId="32445" xr:uid="{44BDC559-0231-456F-8001-D7DB349D5503}"/>
    <cellStyle name="Comma 2 3 2 3 19" xfId="32576" xr:uid="{44BDC559-0231-456F-8001-D7DB349D5503}"/>
    <cellStyle name="Comma 2 3 2 3 2" xfId="1776" xr:uid="{44BDC559-0231-456F-8001-D7DB349D5503}"/>
    <cellStyle name="Comma 2 3 2 3 2 2" xfId="6881" xr:uid="{C78BBBCB-47F1-49C9-BCF2-0EB050CE8DF4}"/>
    <cellStyle name="Comma 2 3 2 3 2 2 2" xfId="14343" xr:uid="{C78BBBCB-47F1-49C9-BCF2-0EB050CE8DF4}"/>
    <cellStyle name="Comma 2 3 2 3 2 2 2 2" xfId="30321" xr:uid="{C78BBBCB-47F1-49C9-BCF2-0EB050CE8DF4}"/>
    <cellStyle name="Comma 2 3 2 3 2 2 3" xfId="22859" xr:uid="{C78BBBCB-47F1-49C9-BCF2-0EB050CE8DF4}"/>
    <cellStyle name="Comma 2 3 2 3 2 3" xfId="9238" xr:uid="{44BDC559-0231-456F-8001-D7DB349D5503}"/>
    <cellStyle name="Comma 2 3 2 3 2 3 2" xfId="25216" xr:uid="{44BDC559-0231-456F-8001-D7DB349D5503}"/>
    <cellStyle name="Comma 2 3 2 3 2 4" xfId="17754" xr:uid="{44BDC559-0231-456F-8001-D7DB349D5503}"/>
    <cellStyle name="Comma 2 3 2 3 20" xfId="32708" xr:uid="{1B30B08F-1567-48F7-908D-9C90ACB215D4}"/>
    <cellStyle name="Comma 2 3 2 3 21" xfId="32840" xr:uid="{00000000-0005-0000-0000-000015000000}"/>
    <cellStyle name="Comma 2 3 2 3 22" xfId="32971" xr:uid="{44BDC559-0231-456F-8001-D7DB349D5503}"/>
    <cellStyle name="Comma 2 3 2 3 23" xfId="33102" xr:uid="{44BDC559-0231-456F-8001-D7DB349D5503}"/>
    <cellStyle name="Comma 2 3 2 3 24" xfId="33234" xr:uid="{00000000-0005-0000-0000-000015000000}"/>
    <cellStyle name="Comma 2 3 2 3 25" xfId="33366" xr:uid="{8312C86A-7AD3-4FDD-A1BE-90A422FB2712}"/>
    <cellStyle name="Comma 2 3 2 3 3" xfId="5427" xr:uid="{E3CFA412-6C4E-4904-A340-E1A55AD761BB}"/>
    <cellStyle name="Comma 2 3 2 3 3 2" xfId="12889" xr:uid="{E3CFA412-6C4E-4904-A340-E1A55AD761BB}"/>
    <cellStyle name="Comma 2 3 2 3 3 2 2" xfId="28867" xr:uid="{E3CFA412-6C4E-4904-A340-E1A55AD761BB}"/>
    <cellStyle name="Comma 2 3 2 3 3 3" xfId="21405" xr:uid="{E3CFA412-6C4E-4904-A340-E1A55AD761BB}"/>
    <cellStyle name="Comma 2 3 2 3 4" xfId="7410" xr:uid="{44BDC559-0231-456F-8001-D7DB349D5503}"/>
    <cellStyle name="Comma 2 3 2 3 4 2" xfId="14872" xr:uid="{44BDC559-0231-456F-8001-D7DB349D5503}"/>
    <cellStyle name="Comma 2 3 2 3 4 2 2" xfId="30850" xr:uid="{44BDC559-0231-456F-8001-D7DB349D5503}"/>
    <cellStyle name="Comma 2 3 2 3 4 3" xfId="23388" xr:uid="{44BDC559-0231-456F-8001-D7DB349D5503}"/>
    <cellStyle name="Comma 2 3 2 3 5" xfId="7551" xr:uid="{44BDC559-0231-456F-8001-D7DB349D5503}"/>
    <cellStyle name="Comma 2 3 2 3 5 2" xfId="23529" xr:uid="{44BDC559-0231-456F-8001-D7DB349D5503}"/>
    <cellStyle name="Comma 2 3 2 3 6" xfId="15013" xr:uid="{44BDC559-0231-456F-8001-D7DB349D5503}"/>
    <cellStyle name="Comma 2 3 2 3 6 2" xfId="30991" xr:uid="{44BDC559-0231-456F-8001-D7DB349D5503}"/>
    <cellStyle name="Comma 2 3 2 3 7" xfId="15144" xr:uid="{44BDC559-0231-456F-8001-D7DB349D5503}"/>
    <cellStyle name="Comma 2 3 2 3 7 2" xfId="31122" xr:uid="{44BDC559-0231-456F-8001-D7DB349D5503}"/>
    <cellStyle name="Comma 2 3 2 3 8" xfId="15276" xr:uid="{44BDC559-0231-456F-8001-D7DB349D5503}"/>
    <cellStyle name="Comma 2 3 2 3 8 2" xfId="31254" xr:uid="{44BDC559-0231-456F-8001-D7DB349D5503}"/>
    <cellStyle name="Comma 2 3 2 3 9" xfId="15408" xr:uid="{44BDC559-0231-456F-8001-D7DB349D5503}"/>
    <cellStyle name="Comma 2 3 2 3 9 2" xfId="31386" xr:uid="{44BDC559-0231-456F-8001-D7DB349D5503}"/>
    <cellStyle name="Comma 2 3 2 30" xfId="32379" xr:uid="{69A9B67D-B7C3-4F00-AC04-FDE902CC8353}"/>
    <cellStyle name="Comma 2 3 2 31" xfId="32510" xr:uid="{69A9B67D-B7C3-4F00-AC04-FDE902CC8353}"/>
    <cellStyle name="Comma 2 3 2 32" xfId="32642" xr:uid="{5F5BB7D6-1BB5-4E80-AF35-4D180EC1A906}"/>
    <cellStyle name="Comma 2 3 2 33" xfId="32774" xr:uid="{00000000-0005-0000-0000-000012000000}"/>
    <cellStyle name="Comma 2 3 2 34" xfId="32905" xr:uid="{69A9B67D-B7C3-4F00-AC04-FDE902CC8353}"/>
    <cellStyle name="Comma 2 3 2 35" xfId="33036" xr:uid="{69A9B67D-B7C3-4F00-AC04-FDE902CC8353}"/>
    <cellStyle name="Comma 2 3 2 36" xfId="33168" xr:uid="{00000000-0005-0000-0000-000012000000}"/>
    <cellStyle name="Comma 2 3 2 37" xfId="33300" xr:uid="{D4090D3A-FBD7-4D1F-B88C-A34B0DCCCB07}"/>
    <cellStyle name="Comma 2 3 2 4" xfId="1344" xr:uid="{69A9B67D-B7C3-4F00-AC04-FDE902CC8353}"/>
    <cellStyle name="Comma 2 3 2 4 2" xfId="5590" xr:uid="{DDCDC637-0D03-49B9-90B4-2FBFB7F6D242}"/>
    <cellStyle name="Comma 2 3 2 4 2 2" xfId="13052" xr:uid="{DDCDC637-0D03-49B9-90B4-2FBFB7F6D242}"/>
    <cellStyle name="Comma 2 3 2 4 2 2 2" xfId="29030" xr:uid="{DDCDC637-0D03-49B9-90B4-2FBFB7F6D242}"/>
    <cellStyle name="Comma 2 3 2 4 2 3" xfId="21568" xr:uid="{DDCDC637-0D03-49B9-90B4-2FBFB7F6D242}"/>
    <cellStyle name="Comma 2 3 2 4 3" xfId="8833" xr:uid="{69A9B67D-B7C3-4F00-AC04-FDE902CC8353}"/>
    <cellStyle name="Comma 2 3 2 4 3 2" xfId="24811" xr:uid="{69A9B67D-B7C3-4F00-AC04-FDE902CC8353}"/>
    <cellStyle name="Comma 2 3 2 4 4" xfId="17322" xr:uid="{69A9B67D-B7C3-4F00-AC04-FDE902CC8353}"/>
    <cellStyle name="Comma 2 3 2 5" xfId="1377" xr:uid="{69A9B67D-B7C3-4F00-AC04-FDE902CC8353}"/>
    <cellStyle name="Comma 2 3 2 5 2" xfId="6917" xr:uid="{81B0488F-0696-428E-BA08-BC2EFBDAE9B0}"/>
    <cellStyle name="Comma 2 3 2 5 2 2" xfId="14379" xr:uid="{81B0488F-0696-428E-BA08-BC2EFBDAE9B0}"/>
    <cellStyle name="Comma 2 3 2 5 2 2 2" xfId="30357" xr:uid="{81B0488F-0696-428E-BA08-BC2EFBDAE9B0}"/>
    <cellStyle name="Comma 2 3 2 5 2 3" xfId="22895" xr:uid="{81B0488F-0696-428E-BA08-BC2EFBDAE9B0}"/>
    <cellStyle name="Comma 2 3 2 5 3" xfId="8866" xr:uid="{69A9B67D-B7C3-4F00-AC04-FDE902CC8353}"/>
    <cellStyle name="Comma 2 3 2 5 3 2" xfId="24844" xr:uid="{69A9B67D-B7C3-4F00-AC04-FDE902CC8353}"/>
    <cellStyle name="Comma 2 3 2 5 4" xfId="17355" xr:uid="{69A9B67D-B7C3-4F00-AC04-FDE902CC8353}"/>
    <cellStyle name="Comma 2 3 2 6" xfId="1410" xr:uid="{69A9B67D-B7C3-4F00-AC04-FDE902CC8353}"/>
    <cellStyle name="Comma 2 3 2 6 2" xfId="6950" xr:uid="{12B3708A-B8C9-419C-A57C-C7913285ACB9}"/>
    <cellStyle name="Comma 2 3 2 6 2 2" xfId="14412" xr:uid="{12B3708A-B8C9-419C-A57C-C7913285ACB9}"/>
    <cellStyle name="Comma 2 3 2 6 2 2 2" xfId="30390" xr:uid="{12B3708A-B8C9-419C-A57C-C7913285ACB9}"/>
    <cellStyle name="Comma 2 3 2 6 2 3" xfId="22928" xr:uid="{12B3708A-B8C9-419C-A57C-C7913285ACB9}"/>
    <cellStyle name="Comma 2 3 2 6 3" xfId="8899" xr:uid="{69A9B67D-B7C3-4F00-AC04-FDE902CC8353}"/>
    <cellStyle name="Comma 2 3 2 6 3 2" xfId="24877" xr:uid="{69A9B67D-B7C3-4F00-AC04-FDE902CC8353}"/>
    <cellStyle name="Comma 2 3 2 6 4" xfId="17388" xr:uid="{69A9B67D-B7C3-4F00-AC04-FDE902CC8353}"/>
    <cellStyle name="Comma 2 3 2 7" xfId="1443" xr:uid="{69A9B67D-B7C3-4F00-AC04-FDE902CC8353}"/>
    <cellStyle name="Comma 2 3 2 7 2" xfId="6981" xr:uid="{724B41E7-8F03-4AB0-86BF-3950B928F4F4}"/>
    <cellStyle name="Comma 2 3 2 7 2 2" xfId="14443" xr:uid="{724B41E7-8F03-4AB0-86BF-3950B928F4F4}"/>
    <cellStyle name="Comma 2 3 2 7 2 2 2" xfId="30421" xr:uid="{724B41E7-8F03-4AB0-86BF-3950B928F4F4}"/>
    <cellStyle name="Comma 2 3 2 7 2 3" xfId="22959" xr:uid="{724B41E7-8F03-4AB0-86BF-3950B928F4F4}"/>
    <cellStyle name="Comma 2 3 2 7 3" xfId="8932" xr:uid="{69A9B67D-B7C3-4F00-AC04-FDE902CC8353}"/>
    <cellStyle name="Comma 2 3 2 7 3 2" xfId="24910" xr:uid="{69A9B67D-B7C3-4F00-AC04-FDE902CC8353}"/>
    <cellStyle name="Comma 2 3 2 7 4" xfId="17421" xr:uid="{69A9B67D-B7C3-4F00-AC04-FDE902CC8353}"/>
    <cellStyle name="Comma 2 3 2 8" xfId="1476" xr:uid="{69A9B67D-B7C3-4F00-AC04-FDE902CC8353}"/>
    <cellStyle name="Comma 2 3 2 8 2" xfId="7014" xr:uid="{456650D0-E03B-4F70-9ACC-CE9A41D58278}"/>
    <cellStyle name="Comma 2 3 2 8 2 2" xfId="14476" xr:uid="{456650D0-E03B-4F70-9ACC-CE9A41D58278}"/>
    <cellStyle name="Comma 2 3 2 8 2 2 2" xfId="30454" xr:uid="{456650D0-E03B-4F70-9ACC-CE9A41D58278}"/>
    <cellStyle name="Comma 2 3 2 8 2 3" xfId="22992" xr:uid="{456650D0-E03B-4F70-9ACC-CE9A41D58278}"/>
    <cellStyle name="Comma 2 3 2 8 3" xfId="8965" xr:uid="{69A9B67D-B7C3-4F00-AC04-FDE902CC8353}"/>
    <cellStyle name="Comma 2 3 2 8 3 2" xfId="24943" xr:uid="{69A9B67D-B7C3-4F00-AC04-FDE902CC8353}"/>
    <cellStyle name="Comma 2 3 2 8 4" xfId="17454" xr:uid="{69A9B67D-B7C3-4F00-AC04-FDE902CC8353}"/>
    <cellStyle name="Comma 2 3 2 9" xfId="1509" xr:uid="{69A9B67D-B7C3-4F00-AC04-FDE902CC8353}"/>
    <cellStyle name="Comma 2 3 2 9 2" xfId="7047" xr:uid="{1534FB8F-23ED-4F8D-BC8A-14529FAB088E}"/>
    <cellStyle name="Comma 2 3 2 9 2 2" xfId="14509" xr:uid="{1534FB8F-23ED-4F8D-BC8A-14529FAB088E}"/>
    <cellStyle name="Comma 2 3 2 9 2 2 2" xfId="30487" xr:uid="{1534FB8F-23ED-4F8D-BC8A-14529FAB088E}"/>
    <cellStyle name="Comma 2 3 2 9 2 3" xfId="23025" xr:uid="{1534FB8F-23ED-4F8D-BC8A-14529FAB088E}"/>
    <cellStyle name="Comma 2 3 2 9 3" xfId="8998" xr:uid="{69A9B67D-B7C3-4F00-AC04-FDE902CC8353}"/>
    <cellStyle name="Comma 2 3 2 9 3 2" xfId="24976" xr:uid="{69A9B67D-B7C3-4F00-AC04-FDE902CC8353}"/>
    <cellStyle name="Comma 2 3 2 9 4" xfId="17487" xr:uid="{69A9B67D-B7C3-4F00-AC04-FDE902CC8353}"/>
    <cellStyle name="Comma 2 3 20" xfId="1592" xr:uid="{A2569A18-8668-49D4-8801-A9FD068615B1}"/>
    <cellStyle name="Comma 2 3 20 2" xfId="7130" xr:uid="{C38585DE-134F-41C1-A26C-1E2634A7D436}"/>
    <cellStyle name="Comma 2 3 20 2 2" xfId="14592" xr:uid="{C38585DE-134F-41C1-A26C-1E2634A7D436}"/>
    <cellStyle name="Comma 2 3 20 2 2 2" xfId="30570" xr:uid="{C38585DE-134F-41C1-A26C-1E2634A7D436}"/>
    <cellStyle name="Comma 2 3 20 2 3" xfId="23108" xr:uid="{C38585DE-134F-41C1-A26C-1E2634A7D436}"/>
    <cellStyle name="Comma 2 3 20 3" xfId="9081" xr:uid="{A2569A18-8668-49D4-8801-A9FD068615B1}"/>
    <cellStyle name="Comma 2 3 20 3 2" xfId="25059" xr:uid="{A2569A18-8668-49D4-8801-A9FD068615B1}"/>
    <cellStyle name="Comma 2 3 20 4" xfId="17570" xr:uid="{A2569A18-8668-49D4-8801-A9FD068615B1}"/>
    <cellStyle name="Comma 2 3 21" xfId="1625" xr:uid="{A2569A18-8668-49D4-8801-A9FD068615B1}"/>
    <cellStyle name="Comma 2 3 21 2" xfId="7169" xr:uid="{87B002E0-EB2F-4140-A96C-4666CA2B9E76}"/>
    <cellStyle name="Comma 2 3 21 2 2" xfId="14631" xr:uid="{87B002E0-EB2F-4140-A96C-4666CA2B9E76}"/>
    <cellStyle name="Comma 2 3 21 2 2 2" xfId="30609" xr:uid="{87B002E0-EB2F-4140-A96C-4666CA2B9E76}"/>
    <cellStyle name="Comma 2 3 21 2 3" xfId="23147" xr:uid="{87B002E0-EB2F-4140-A96C-4666CA2B9E76}"/>
    <cellStyle name="Comma 2 3 21 3" xfId="5806" xr:uid="{0852AE79-9F8A-4A0F-8E5B-2C8BD2BA878D}"/>
    <cellStyle name="Comma 2 3 21 3 2" xfId="13268" xr:uid="{0852AE79-9F8A-4A0F-8E5B-2C8BD2BA878D}"/>
    <cellStyle name="Comma 2 3 21 3 2 2" xfId="29246" xr:uid="{0852AE79-9F8A-4A0F-8E5B-2C8BD2BA878D}"/>
    <cellStyle name="Comma 2 3 21 3 3" xfId="21784" xr:uid="{0852AE79-9F8A-4A0F-8E5B-2C8BD2BA878D}"/>
    <cellStyle name="Comma 2 3 21 4" xfId="9114" xr:uid="{A2569A18-8668-49D4-8801-A9FD068615B1}"/>
    <cellStyle name="Comma 2 3 21 4 2" xfId="25092" xr:uid="{A2569A18-8668-49D4-8801-A9FD068615B1}"/>
    <cellStyle name="Comma 2 3 21 5" xfId="17603" xr:uid="{A2569A18-8668-49D4-8801-A9FD068615B1}"/>
    <cellStyle name="Comma 2 3 22" xfId="1693" xr:uid="{A2569A18-8668-49D4-8801-A9FD068615B1}"/>
    <cellStyle name="Comma 2 3 22 2" xfId="7225" xr:uid="{9286F545-31F3-41EA-90B7-088C5A8D7EE0}"/>
    <cellStyle name="Comma 2 3 22 2 2" xfId="14687" xr:uid="{9286F545-31F3-41EA-90B7-088C5A8D7EE0}"/>
    <cellStyle name="Comma 2 3 22 2 2 2" xfId="30665" xr:uid="{9286F545-31F3-41EA-90B7-088C5A8D7EE0}"/>
    <cellStyle name="Comma 2 3 22 2 3" xfId="23203" xr:uid="{9286F545-31F3-41EA-90B7-088C5A8D7EE0}"/>
    <cellStyle name="Comma 2 3 22 3" xfId="9155" xr:uid="{A2569A18-8668-49D4-8801-A9FD068615B1}"/>
    <cellStyle name="Comma 2 3 22 3 2" xfId="25133" xr:uid="{A2569A18-8668-49D4-8801-A9FD068615B1}"/>
    <cellStyle name="Comma 2 3 22 4" xfId="17671" xr:uid="{A2569A18-8668-49D4-8801-A9FD068615B1}"/>
    <cellStyle name="Comma 2 3 23" xfId="2038" xr:uid="{00000000-0005-0000-0000-000068000000}"/>
    <cellStyle name="Comma 2 3 23 2" xfId="9500" xr:uid="{00000000-0005-0000-0000-000068000000}"/>
    <cellStyle name="Comma 2 3 23 2 2" xfId="25478" xr:uid="{00000000-0005-0000-0000-000068000000}"/>
    <cellStyle name="Comma 2 3 23 3" xfId="18016" xr:uid="{00000000-0005-0000-0000-000068000000}"/>
    <cellStyle name="Comma 2 3 24" xfId="7327" xr:uid="{A2569A18-8668-49D4-8801-A9FD068615B1}"/>
    <cellStyle name="Comma 2 3 24 2" xfId="14789" xr:uid="{A2569A18-8668-49D4-8801-A9FD068615B1}"/>
    <cellStyle name="Comma 2 3 24 2 2" xfId="30767" xr:uid="{A2569A18-8668-49D4-8801-A9FD068615B1}"/>
    <cellStyle name="Comma 2 3 24 3" xfId="23305" xr:uid="{A2569A18-8668-49D4-8801-A9FD068615B1}"/>
    <cellStyle name="Comma 2 3 25" xfId="7468" xr:uid="{A2569A18-8668-49D4-8801-A9FD068615B1}"/>
    <cellStyle name="Comma 2 3 25 2" xfId="23446" xr:uid="{A2569A18-8668-49D4-8801-A9FD068615B1}"/>
    <cellStyle name="Comma 2 3 26" xfId="7790" xr:uid="{00000000-0005-0000-0000-000068000000}"/>
    <cellStyle name="Comma 2 3 26 2" xfId="23768" xr:uid="{00000000-0005-0000-0000-000068000000}"/>
    <cellStyle name="Comma 2 3 27" xfId="14930" xr:uid="{A2569A18-8668-49D4-8801-A9FD068615B1}"/>
    <cellStyle name="Comma 2 3 27 2" xfId="30908" xr:uid="{A2569A18-8668-49D4-8801-A9FD068615B1}"/>
    <cellStyle name="Comma 2 3 28" xfId="15061" xr:uid="{A2569A18-8668-49D4-8801-A9FD068615B1}"/>
    <cellStyle name="Comma 2 3 28 2" xfId="31039" xr:uid="{A2569A18-8668-49D4-8801-A9FD068615B1}"/>
    <cellStyle name="Comma 2 3 29" xfId="15193" xr:uid="{A2569A18-8668-49D4-8801-A9FD068615B1}"/>
    <cellStyle name="Comma 2 3 29 2" xfId="31171" xr:uid="{A2569A18-8668-49D4-8801-A9FD068615B1}"/>
    <cellStyle name="Comma 2 3 3" xfId="1138" xr:uid="{A2569A18-8668-49D4-8801-A9FD068615B1}"/>
    <cellStyle name="Comma 2 3 3 10" xfId="15226" xr:uid="{FBD5EB24-6FE9-4E81-AB5C-F35A91977095}"/>
    <cellStyle name="Comma 2 3 3 10 2" xfId="31204" xr:uid="{FBD5EB24-6FE9-4E81-AB5C-F35A91977095}"/>
    <cellStyle name="Comma 2 3 3 11" xfId="15358" xr:uid="{FBD5EB24-6FE9-4E81-AB5C-F35A91977095}"/>
    <cellStyle name="Comma 2 3 3 11 2" xfId="31336" xr:uid="{FBD5EB24-6FE9-4E81-AB5C-F35A91977095}"/>
    <cellStyle name="Comma 2 3 3 12" xfId="15490" xr:uid="{FBD5EB24-6FE9-4E81-AB5C-F35A91977095}"/>
    <cellStyle name="Comma 2 3 3 12 2" xfId="31468" xr:uid="{FBD5EB24-6FE9-4E81-AB5C-F35A91977095}"/>
    <cellStyle name="Comma 2 3 3 13" xfId="15629" xr:uid="{FBD5EB24-6FE9-4E81-AB5C-F35A91977095}"/>
    <cellStyle name="Comma 2 3 3 13 2" xfId="31606" xr:uid="{FBD5EB24-6FE9-4E81-AB5C-F35A91977095}"/>
    <cellStyle name="Comma 2 3 3 14" xfId="15761" xr:uid="{FBD5EB24-6FE9-4E81-AB5C-F35A91977095}"/>
    <cellStyle name="Comma 2 3 3 14 2" xfId="31738" xr:uid="{FBD5EB24-6FE9-4E81-AB5C-F35A91977095}"/>
    <cellStyle name="Comma 2 3 3 15" xfId="15892" xr:uid="{FBD5EB24-6FE9-4E81-AB5C-F35A91977095}"/>
    <cellStyle name="Comma 2 3 3 15 2" xfId="31869" xr:uid="{FBD5EB24-6FE9-4E81-AB5C-F35A91977095}"/>
    <cellStyle name="Comma 2 3 3 16" xfId="17116" xr:uid="{A2569A18-8668-49D4-8801-A9FD068615B1}"/>
    <cellStyle name="Comma 2 3 3 17" xfId="32000" xr:uid="{FBD5EB24-6FE9-4E81-AB5C-F35A91977095}"/>
    <cellStyle name="Comma 2 3 3 18" xfId="32132" xr:uid="{FBD5EB24-6FE9-4E81-AB5C-F35A91977095}"/>
    <cellStyle name="Comma 2 3 3 19" xfId="32263" xr:uid="{FBD5EB24-6FE9-4E81-AB5C-F35A91977095}"/>
    <cellStyle name="Comma 2 3 3 2" xfId="1658" xr:uid="{FBD5EB24-6FE9-4E81-AB5C-F35A91977095}"/>
    <cellStyle name="Comma 2 3 3 2 10" xfId="15556" xr:uid="{6D48B8C7-9882-45BC-9421-27E61186BE6F}"/>
    <cellStyle name="Comma 2 3 3 2 10 2" xfId="31534" xr:uid="{6D48B8C7-9882-45BC-9421-27E61186BE6F}"/>
    <cellStyle name="Comma 2 3 3 2 11" xfId="15695" xr:uid="{6D48B8C7-9882-45BC-9421-27E61186BE6F}"/>
    <cellStyle name="Comma 2 3 3 2 11 2" xfId="31672" xr:uid="{6D48B8C7-9882-45BC-9421-27E61186BE6F}"/>
    <cellStyle name="Comma 2 3 3 2 12" xfId="15827" xr:uid="{6D48B8C7-9882-45BC-9421-27E61186BE6F}"/>
    <cellStyle name="Comma 2 3 3 2 12 2" xfId="31804" xr:uid="{6D48B8C7-9882-45BC-9421-27E61186BE6F}"/>
    <cellStyle name="Comma 2 3 3 2 13" xfId="15958" xr:uid="{6D48B8C7-9882-45BC-9421-27E61186BE6F}"/>
    <cellStyle name="Comma 2 3 3 2 13 2" xfId="31935" xr:uid="{6D48B8C7-9882-45BC-9421-27E61186BE6F}"/>
    <cellStyle name="Comma 2 3 3 2 14" xfId="17636" xr:uid="{FBD5EB24-6FE9-4E81-AB5C-F35A91977095}"/>
    <cellStyle name="Comma 2 3 3 2 15" xfId="32066" xr:uid="{6D48B8C7-9882-45BC-9421-27E61186BE6F}"/>
    <cellStyle name="Comma 2 3 3 2 16" xfId="32198" xr:uid="{6D48B8C7-9882-45BC-9421-27E61186BE6F}"/>
    <cellStyle name="Comma 2 3 3 2 17" xfId="32329" xr:uid="{6D48B8C7-9882-45BC-9421-27E61186BE6F}"/>
    <cellStyle name="Comma 2 3 3 2 18" xfId="32461" xr:uid="{6D48B8C7-9882-45BC-9421-27E61186BE6F}"/>
    <cellStyle name="Comma 2 3 3 2 19" xfId="32592" xr:uid="{6D48B8C7-9882-45BC-9421-27E61186BE6F}"/>
    <cellStyle name="Comma 2 3 3 2 2" xfId="1792" xr:uid="{6D48B8C7-9882-45BC-9421-27E61186BE6F}"/>
    <cellStyle name="Comma 2 3 3 2 2 2" xfId="7202" xr:uid="{8E9FFF78-C29A-486B-A283-05219679BCAA}"/>
    <cellStyle name="Comma 2 3 3 2 2 2 2" xfId="14664" xr:uid="{8E9FFF78-C29A-486B-A283-05219679BCAA}"/>
    <cellStyle name="Comma 2 3 3 2 2 2 2 2" xfId="30642" xr:uid="{8E9FFF78-C29A-486B-A283-05219679BCAA}"/>
    <cellStyle name="Comma 2 3 3 2 2 2 3" xfId="23180" xr:uid="{8E9FFF78-C29A-486B-A283-05219679BCAA}"/>
    <cellStyle name="Comma 2 3 3 2 2 3" xfId="9254" xr:uid="{6D48B8C7-9882-45BC-9421-27E61186BE6F}"/>
    <cellStyle name="Comma 2 3 3 2 2 3 2" xfId="25232" xr:uid="{6D48B8C7-9882-45BC-9421-27E61186BE6F}"/>
    <cellStyle name="Comma 2 3 3 2 2 4" xfId="17770" xr:uid="{6D48B8C7-9882-45BC-9421-27E61186BE6F}"/>
    <cellStyle name="Comma 2 3 3 2 20" xfId="32724" xr:uid="{9F983F79-FD4B-41E6-B520-93B7253E0B19}"/>
    <cellStyle name="Comma 2 3 3 2 21" xfId="32856" xr:uid="{00000000-0005-0000-0000-000017000000}"/>
    <cellStyle name="Comma 2 3 3 2 22" xfId="32987" xr:uid="{6D48B8C7-9882-45BC-9421-27E61186BE6F}"/>
    <cellStyle name="Comma 2 3 3 2 23" xfId="33118" xr:uid="{6D48B8C7-9882-45BC-9421-27E61186BE6F}"/>
    <cellStyle name="Comma 2 3 3 2 24" xfId="33250" xr:uid="{00000000-0005-0000-0000-000017000000}"/>
    <cellStyle name="Comma 2 3 3 2 25" xfId="33382" xr:uid="{4E2FBB42-E9F5-4692-B50A-6DEB9F18285F}"/>
    <cellStyle name="Comma 2 3 3 2 3" xfId="4197" xr:uid="{EAD69130-8466-4B0A-8D43-51A556A04972}"/>
    <cellStyle name="Comma 2 3 3 2 3 2" xfId="11659" xr:uid="{EAD69130-8466-4B0A-8D43-51A556A04972}"/>
    <cellStyle name="Comma 2 3 3 2 3 2 2" xfId="27637" xr:uid="{EAD69130-8466-4B0A-8D43-51A556A04972}"/>
    <cellStyle name="Comma 2 3 3 2 3 3" xfId="20175" xr:uid="{EAD69130-8466-4B0A-8D43-51A556A04972}"/>
    <cellStyle name="Comma 2 3 3 2 4" xfId="7426" xr:uid="{6D48B8C7-9882-45BC-9421-27E61186BE6F}"/>
    <cellStyle name="Comma 2 3 3 2 4 2" xfId="14888" xr:uid="{6D48B8C7-9882-45BC-9421-27E61186BE6F}"/>
    <cellStyle name="Comma 2 3 3 2 4 2 2" xfId="30866" xr:uid="{6D48B8C7-9882-45BC-9421-27E61186BE6F}"/>
    <cellStyle name="Comma 2 3 3 2 4 3" xfId="23404" xr:uid="{6D48B8C7-9882-45BC-9421-27E61186BE6F}"/>
    <cellStyle name="Comma 2 3 3 2 5" xfId="7567" xr:uid="{6D48B8C7-9882-45BC-9421-27E61186BE6F}"/>
    <cellStyle name="Comma 2 3 3 2 5 2" xfId="23545" xr:uid="{6D48B8C7-9882-45BC-9421-27E61186BE6F}"/>
    <cellStyle name="Comma 2 3 3 2 6" xfId="15029" xr:uid="{6D48B8C7-9882-45BC-9421-27E61186BE6F}"/>
    <cellStyle name="Comma 2 3 3 2 6 2" xfId="31007" xr:uid="{6D48B8C7-9882-45BC-9421-27E61186BE6F}"/>
    <cellStyle name="Comma 2 3 3 2 7" xfId="15160" xr:uid="{6D48B8C7-9882-45BC-9421-27E61186BE6F}"/>
    <cellStyle name="Comma 2 3 3 2 7 2" xfId="31138" xr:uid="{6D48B8C7-9882-45BC-9421-27E61186BE6F}"/>
    <cellStyle name="Comma 2 3 3 2 8" xfId="15292" xr:uid="{6D48B8C7-9882-45BC-9421-27E61186BE6F}"/>
    <cellStyle name="Comma 2 3 3 2 8 2" xfId="31270" xr:uid="{6D48B8C7-9882-45BC-9421-27E61186BE6F}"/>
    <cellStyle name="Comma 2 3 3 2 9" xfId="15424" xr:uid="{6D48B8C7-9882-45BC-9421-27E61186BE6F}"/>
    <cellStyle name="Comma 2 3 3 2 9 2" xfId="31402" xr:uid="{6D48B8C7-9882-45BC-9421-27E61186BE6F}"/>
    <cellStyle name="Comma 2 3 3 20" xfId="32395" xr:uid="{FBD5EB24-6FE9-4E81-AB5C-F35A91977095}"/>
    <cellStyle name="Comma 2 3 3 21" xfId="32526" xr:uid="{FBD5EB24-6FE9-4E81-AB5C-F35A91977095}"/>
    <cellStyle name="Comma 2 3 3 22" xfId="32658" xr:uid="{FC8E6758-80DF-48FA-845C-E5FAAADB2659}"/>
    <cellStyle name="Comma 2 3 3 23" xfId="32790" xr:uid="{00000000-0005-0000-0000-000016000000}"/>
    <cellStyle name="Comma 2 3 3 24" xfId="32921" xr:uid="{FBD5EB24-6FE9-4E81-AB5C-F35A91977095}"/>
    <cellStyle name="Comma 2 3 3 25" xfId="33052" xr:uid="{FBD5EB24-6FE9-4E81-AB5C-F35A91977095}"/>
    <cellStyle name="Comma 2 3 3 26" xfId="33184" xr:uid="{00000000-0005-0000-0000-000016000000}"/>
    <cellStyle name="Comma 2 3 3 27" xfId="33316" xr:uid="{BADF7B01-723D-4BF1-9D8F-66AA5CE76908}"/>
    <cellStyle name="Comma 2 3 3 3" xfId="1726" xr:uid="{FBD5EB24-6FE9-4E81-AB5C-F35A91977095}"/>
    <cellStyle name="Comma 2 3 3 3 2" xfId="7258" xr:uid="{A53B3158-FFAA-4D26-B782-B5B13C1A8FCB}"/>
    <cellStyle name="Comma 2 3 3 3 2 2" xfId="14720" xr:uid="{A53B3158-FFAA-4D26-B782-B5B13C1A8FCB}"/>
    <cellStyle name="Comma 2 3 3 3 2 2 2" xfId="30698" xr:uid="{A53B3158-FFAA-4D26-B782-B5B13C1A8FCB}"/>
    <cellStyle name="Comma 2 3 3 3 2 3" xfId="23236" xr:uid="{A53B3158-FFAA-4D26-B782-B5B13C1A8FCB}"/>
    <cellStyle name="Comma 2 3 3 3 3" xfId="5444" xr:uid="{3F0499FD-6453-4C9B-ABEC-00ABBB519DB3}"/>
    <cellStyle name="Comma 2 3 3 3 3 2" xfId="12906" xr:uid="{3F0499FD-6453-4C9B-ABEC-00ABBB519DB3}"/>
    <cellStyle name="Comma 2 3 3 3 3 2 2" xfId="28884" xr:uid="{3F0499FD-6453-4C9B-ABEC-00ABBB519DB3}"/>
    <cellStyle name="Comma 2 3 3 3 3 3" xfId="21422" xr:uid="{3F0499FD-6453-4C9B-ABEC-00ABBB519DB3}"/>
    <cellStyle name="Comma 2 3 3 3 4" xfId="9188" xr:uid="{FBD5EB24-6FE9-4E81-AB5C-F35A91977095}"/>
    <cellStyle name="Comma 2 3 3 3 4 2" xfId="25166" xr:uid="{FBD5EB24-6FE9-4E81-AB5C-F35A91977095}"/>
    <cellStyle name="Comma 2 3 3 3 5" xfId="17704" xr:uid="{FBD5EB24-6FE9-4E81-AB5C-F35A91977095}"/>
    <cellStyle name="Comma 2 3 3 4" xfId="6708" xr:uid="{A0D50F3D-E1D2-4895-8C4D-AA7663DDCE9D}"/>
    <cellStyle name="Comma 2 3 3 4 2" xfId="14170" xr:uid="{A0D50F3D-E1D2-4895-8C4D-AA7663DDCE9D}"/>
    <cellStyle name="Comma 2 3 3 4 2 2" xfId="30148" xr:uid="{A0D50F3D-E1D2-4895-8C4D-AA7663DDCE9D}"/>
    <cellStyle name="Comma 2 3 3 4 3" xfId="22686" xr:uid="{A0D50F3D-E1D2-4895-8C4D-AA7663DDCE9D}"/>
    <cellStyle name="Comma 2 3 3 5" xfId="2950" xr:uid="{A2569A18-8668-49D4-8801-A9FD068615B1}"/>
    <cellStyle name="Comma 2 3 3 5 2" xfId="10412" xr:uid="{A2569A18-8668-49D4-8801-A9FD068615B1}"/>
    <cellStyle name="Comma 2 3 3 5 2 2" xfId="26390" xr:uid="{A2569A18-8668-49D4-8801-A9FD068615B1}"/>
    <cellStyle name="Comma 2 3 3 5 3" xfId="18928" xr:uid="{A2569A18-8668-49D4-8801-A9FD068615B1}"/>
    <cellStyle name="Comma 2 3 3 6" xfId="7360" xr:uid="{FBD5EB24-6FE9-4E81-AB5C-F35A91977095}"/>
    <cellStyle name="Comma 2 3 3 6 2" xfId="14822" xr:uid="{FBD5EB24-6FE9-4E81-AB5C-F35A91977095}"/>
    <cellStyle name="Comma 2 3 3 6 2 2" xfId="30800" xr:uid="{FBD5EB24-6FE9-4E81-AB5C-F35A91977095}"/>
    <cellStyle name="Comma 2 3 3 6 3" xfId="23338" xr:uid="{FBD5EB24-6FE9-4E81-AB5C-F35A91977095}"/>
    <cellStyle name="Comma 2 3 3 7" xfId="7501" xr:uid="{FBD5EB24-6FE9-4E81-AB5C-F35A91977095}"/>
    <cellStyle name="Comma 2 3 3 7 2" xfId="23479" xr:uid="{FBD5EB24-6FE9-4E81-AB5C-F35A91977095}"/>
    <cellStyle name="Comma 2 3 3 8" xfId="14963" xr:uid="{FBD5EB24-6FE9-4E81-AB5C-F35A91977095}"/>
    <cellStyle name="Comma 2 3 3 8 2" xfId="30941" xr:uid="{FBD5EB24-6FE9-4E81-AB5C-F35A91977095}"/>
    <cellStyle name="Comma 2 3 3 9" xfId="15094" xr:uid="{FBD5EB24-6FE9-4E81-AB5C-F35A91977095}"/>
    <cellStyle name="Comma 2 3 3 9 2" xfId="31072" xr:uid="{FBD5EB24-6FE9-4E81-AB5C-F35A91977095}"/>
    <cellStyle name="Comma 2 3 30" xfId="15325" xr:uid="{A2569A18-8668-49D4-8801-A9FD068615B1}"/>
    <cellStyle name="Comma 2 3 30 2" xfId="31303" xr:uid="{A2569A18-8668-49D4-8801-A9FD068615B1}"/>
    <cellStyle name="Comma 2 3 31" xfId="15457" xr:uid="{A2569A18-8668-49D4-8801-A9FD068615B1}"/>
    <cellStyle name="Comma 2 3 31 2" xfId="31435" xr:uid="{A2569A18-8668-49D4-8801-A9FD068615B1}"/>
    <cellStyle name="Comma 2 3 32" xfId="15596" xr:uid="{A2569A18-8668-49D4-8801-A9FD068615B1}"/>
    <cellStyle name="Comma 2 3 32 2" xfId="31573" xr:uid="{A2569A18-8668-49D4-8801-A9FD068615B1}"/>
    <cellStyle name="Comma 2 3 33" xfId="15728" xr:uid="{A2569A18-8668-49D4-8801-A9FD068615B1}"/>
    <cellStyle name="Comma 2 3 33 2" xfId="31705" xr:uid="{A2569A18-8668-49D4-8801-A9FD068615B1}"/>
    <cellStyle name="Comma 2 3 34" xfId="15859" xr:uid="{A2569A18-8668-49D4-8801-A9FD068615B1}"/>
    <cellStyle name="Comma 2 3 34 2" xfId="31836" xr:uid="{A2569A18-8668-49D4-8801-A9FD068615B1}"/>
    <cellStyle name="Comma 2 3 35" xfId="16204" xr:uid="{00000000-0005-0000-0000-000068000000}"/>
    <cellStyle name="Comma 2 3 36" xfId="31967" xr:uid="{A2569A18-8668-49D4-8801-A9FD068615B1}"/>
    <cellStyle name="Comma 2 3 37" xfId="32099" xr:uid="{A2569A18-8668-49D4-8801-A9FD068615B1}"/>
    <cellStyle name="Comma 2 3 38" xfId="32230" xr:uid="{A2569A18-8668-49D4-8801-A9FD068615B1}"/>
    <cellStyle name="Comma 2 3 39" xfId="32362" xr:uid="{A2569A18-8668-49D4-8801-A9FD068615B1}"/>
    <cellStyle name="Comma 2 3 4" xfId="1155" xr:uid="{A2569A18-8668-49D4-8801-A9FD068615B1}"/>
    <cellStyle name="Comma 2 3 4 10" xfId="15259" xr:uid="{D90B2042-47A4-438F-9C2B-D18DC76B42C3}"/>
    <cellStyle name="Comma 2 3 4 10 2" xfId="31237" xr:uid="{D90B2042-47A4-438F-9C2B-D18DC76B42C3}"/>
    <cellStyle name="Comma 2 3 4 11" xfId="15391" xr:uid="{D90B2042-47A4-438F-9C2B-D18DC76B42C3}"/>
    <cellStyle name="Comma 2 3 4 11 2" xfId="31369" xr:uid="{D90B2042-47A4-438F-9C2B-D18DC76B42C3}"/>
    <cellStyle name="Comma 2 3 4 12" xfId="15523" xr:uid="{D90B2042-47A4-438F-9C2B-D18DC76B42C3}"/>
    <cellStyle name="Comma 2 3 4 12 2" xfId="31501" xr:uid="{D90B2042-47A4-438F-9C2B-D18DC76B42C3}"/>
    <cellStyle name="Comma 2 3 4 13" xfId="15662" xr:uid="{D90B2042-47A4-438F-9C2B-D18DC76B42C3}"/>
    <cellStyle name="Comma 2 3 4 13 2" xfId="31639" xr:uid="{D90B2042-47A4-438F-9C2B-D18DC76B42C3}"/>
    <cellStyle name="Comma 2 3 4 14" xfId="15794" xr:uid="{D90B2042-47A4-438F-9C2B-D18DC76B42C3}"/>
    <cellStyle name="Comma 2 3 4 14 2" xfId="31771" xr:uid="{D90B2042-47A4-438F-9C2B-D18DC76B42C3}"/>
    <cellStyle name="Comma 2 3 4 15" xfId="15925" xr:uid="{D90B2042-47A4-438F-9C2B-D18DC76B42C3}"/>
    <cellStyle name="Comma 2 3 4 15 2" xfId="31902" xr:uid="{D90B2042-47A4-438F-9C2B-D18DC76B42C3}"/>
    <cellStyle name="Comma 2 3 4 16" xfId="17133" xr:uid="{A2569A18-8668-49D4-8801-A9FD068615B1}"/>
    <cellStyle name="Comma 2 3 4 17" xfId="32033" xr:uid="{D90B2042-47A4-438F-9C2B-D18DC76B42C3}"/>
    <cellStyle name="Comma 2 3 4 18" xfId="32165" xr:uid="{D90B2042-47A4-438F-9C2B-D18DC76B42C3}"/>
    <cellStyle name="Comma 2 3 4 19" xfId="32296" xr:uid="{D90B2042-47A4-438F-9C2B-D18DC76B42C3}"/>
    <cellStyle name="Comma 2 3 4 2" xfId="1759" xr:uid="{D90B2042-47A4-438F-9C2B-D18DC76B42C3}"/>
    <cellStyle name="Comma 2 3 4 2 2" xfId="7290" xr:uid="{32D09D98-7137-44BE-A4CA-C0CA3CCE9A92}"/>
    <cellStyle name="Comma 2 3 4 2 2 2" xfId="14752" xr:uid="{32D09D98-7137-44BE-A4CA-C0CA3CCE9A92}"/>
    <cellStyle name="Comma 2 3 4 2 2 2 2" xfId="30730" xr:uid="{32D09D98-7137-44BE-A4CA-C0CA3CCE9A92}"/>
    <cellStyle name="Comma 2 3 4 2 2 3" xfId="23268" xr:uid="{32D09D98-7137-44BE-A4CA-C0CA3CCE9A92}"/>
    <cellStyle name="Comma 2 3 4 2 3" xfId="4214" xr:uid="{BD1C5245-2961-4B8B-AD76-2DFF0C0A8664}"/>
    <cellStyle name="Comma 2 3 4 2 3 2" xfId="11676" xr:uid="{BD1C5245-2961-4B8B-AD76-2DFF0C0A8664}"/>
    <cellStyle name="Comma 2 3 4 2 3 2 2" xfId="27654" xr:uid="{BD1C5245-2961-4B8B-AD76-2DFF0C0A8664}"/>
    <cellStyle name="Comma 2 3 4 2 3 3" xfId="20192" xr:uid="{BD1C5245-2961-4B8B-AD76-2DFF0C0A8664}"/>
    <cellStyle name="Comma 2 3 4 2 4" xfId="9221" xr:uid="{D90B2042-47A4-438F-9C2B-D18DC76B42C3}"/>
    <cellStyle name="Comma 2 3 4 2 4 2" xfId="25199" xr:uid="{D90B2042-47A4-438F-9C2B-D18DC76B42C3}"/>
    <cellStyle name="Comma 2 3 4 2 5" xfId="17737" xr:uid="{D90B2042-47A4-438F-9C2B-D18DC76B42C3}"/>
    <cellStyle name="Comma 2 3 4 20" xfId="32428" xr:uid="{D90B2042-47A4-438F-9C2B-D18DC76B42C3}"/>
    <cellStyle name="Comma 2 3 4 21" xfId="32559" xr:uid="{D90B2042-47A4-438F-9C2B-D18DC76B42C3}"/>
    <cellStyle name="Comma 2 3 4 22" xfId="32691" xr:uid="{4114D38C-15A2-4789-A3CE-1712523F9F78}"/>
    <cellStyle name="Comma 2 3 4 23" xfId="32823" xr:uid="{00000000-0005-0000-0000-000018000000}"/>
    <cellStyle name="Comma 2 3 4 24" xfId="32954" xr:uid="{D90B2042-47A4-438F-9C2B-D18DC76B42C3}"/>
    <cellStyle name="Comma 2 3 4 25" xfId="33085" xr:uid="{D90B2042-47A4-438F-9C2B-D18DC76B42C3}"/>
    <cellStyle name="Comma 2 3 4 26" xfId="33217" xr:uid="{00000000-0005-0000-0000-000018000000}"/>
    <cellStyle name="Comma 2 3 4 27" xfId="33349" xr:uid="{B2CC97EC-7631-45E0-B330-5275983189F6}"/>
    <cellStyle name="Comma 2 3 4 3" xfId="5461" xr:uid="{A1C36207-6ABF-49A5-A59E-746291FBC5AE}"/>
    <cellStyle name="Comma 2 3 4 3 2" xfId="12923" xr:uid="{A1C36207-6ABF-49A5-A59E-746291FBC5AE}"/>
    <cellStyle name="Comma 2 3 4 3 2 2" xfId="28901" xr:uid="{A1C36207-6ABF-49A5-A59E-746291FBC5AE}"/>
    <cellStyle name="Comma 2 3 4 3 3" xfId="21439" xr:uid="{A1C36207-6ABF-49A5-A59E-746291FBC5AE}"/>
    <cellStyle name="Comma 2 3 4 4" xfId="6725" xr:uid="{85829440-69FE-4781-A19C-F05D75D99703}"/>
    <cellStyle name="Comma 2 3 4 4 2" xfId="14187" xr:uid="{85829440-69FE-4781-A19C-F05D75D99703}"/>
    <cellStyle name="Comma 2 3 4 4 2 2" xfId="30165" xr:uid="{85829440-69FE-4781-A19C-F05D75D99703}"/>
    <cellStyle name="Comma 2 3 4 4 3" xfId="22703" xr:uid="{85829440-69FE-4781-A19C-F05D75D99703}"/>
    <cellStyle name="Comma 2 3 4 5" xfId="2967" xr:uid="{A2569A18-8668-49D4-8801-A9FD068615B1}"/>
    <cellStyle name="Comma 2 3 4 5 2" xfId="10429" xr:uid="{A2569A18-8668-49D4-8801-A9FD068615B1}"/>
    <cellStyle name="Comma 2 3 4 5 2 2" xfId="26407" xr:uid="{A2569A18-8668-49D4-8801-A9FD068615B1}"/>
    <cellStyle name="Comma 2 3 4 5 3" xfId="18945" xr:uid="{A2569A18-8668-49D4-8801-A9FD068615B1}"/>
    <cellStyle name="Comma 2 3 4 6" xfId="7393" xr:uid="{D90B2042-47A4-438F-9C2B-D18DC76B42C3}"/>
    <cellStyle name="Comma 2 3 4 6 2" xfId="14855" xr:uid="{D90B2042-47A4-438F-9C2B-D18DC76B42C3}"/>
    <cellStyle name="Comma 2 3 4 6 2 2" xfId="30833" xr:uid="{D90B2042-47A4-438F-9C2B-D18DC76B42C3}"/>
    <cellStyle name="Comma 2 3 4 6 3" xfId="23371" xr:uid="{D90B2042-47A4-438F-9C2B-D18DC76B42C3}"/>
    <cellStyle name="Comma 2 3 4 7" xfId="7534" xr:uid="{D90B2042-47A4-438F-9C2B-D18DC76B42C3}"/>
    <cellStyle name="Comma 2 3 4 7 2" xfId="23512" xr:uid="{D90B2042-47A4-438F-9C2B-D18DC76B42C3}"/>
    <cellStyle name="Comma 2 3 4 8" xfId="14996" xr:uid="{D90B2042-47A4-438F-9C2B-D18DC76B42C3}"/>
    <cellStyle name="Comma 2 3 4 8 2" xfId="30974" xr:uid="{D90B2042-47A4-438F-9C2B-D18DC76B42C3}"/>
    <cellStyle name="Comma 2 3 4 9" xfId="15127" xr:uid="{D90B2042-47A4-438F-9C2B-D18DC76B42C3}"/>
    <cellStyle name="Comma 2 3 4 9 2" xfId="31105" xr:uid="{D90B2042-47A4-438F-9C2B-D18DC76B42C3}"/>
    <cellStyle name="Comma 2 3 40" xfId="32493" xr:uid="{A2569A18-8668-49D4-8801-A9FD068615B1}"/>
    <cellStyle name="Comma 2 3 41" xfId="32625" xr:uid="{CC813B3E-149E-48BF-8B80-AB018BFA4473}"/>
    <cellStyle name="Comma 2 3 42" xfId="32757" xr:uid="{00000000-0005-0000-0000-000011000000}"/>
    <cellStyle name="Comma 2 3 43" xfId="32888" xr:uid="{A2569A18-8668-49D4-8801-A9FD068615B1}"/>
    <cellStyle name="Comma 2 3 44" xfId="33019" xr:uid="{A2569A18-8668-49D4-8801-A9FD068615B1}"/>
    <cellStyle name="Comma 2 3 45" xfId="33151" xr:uid="{00000000-0005-0000-0000-000011000000}"/>
    <cellStyle name="Comma 2 3 46" xfId="33283" xr:uid="{2949F4D9-29EC-48A4-8D2F-7D808E4822C4}"/>
    <cellStyle name="Comma 2 3 5" xfId="1172" xr:uid="{A2569A18-8668-49D4-8801-A9FD068615B1}"/>
    <cellStyle name="Comma 2 3 5 2" xfId="4231" xr:uid="{7C8C4D70-7980-4CE3-85DE-6EB78FD3C81E}"/>
    <cellStyle name="Comma 2 3 5 2 2" xfId="11693" xr:uid="{7C8C4D70-7980-4CE3-85DE-6EB78FD3C81E}"/>
    <cellStyle name="Comma 2 3 5 2 2 2" xfId="27671" xr:uid="{7C8C4D70-7980-4CE3-85DE-6EB78FD3C81E}"/>
    <cellStyle name="Comma 2 3 5 2 3" xfId="20209" xr:uid="{7C8C4D70-7980-4CE3-85DE-6EB78FD3C81E}"/>
    <cellStyle name="Comma 2 3 5 3" xfId="5478" xr:uid="{BD58AE95-95B9-4C24-979A-722E170E41A6}"/>
    <cellStyle name="Comma 2 3 5 3 2" xfId="12940" xr:uid="{BD58AE95-95B9-4C24-979A-722E170E41A6}"/>
    <cellStyle name="Comma 2 3 5 3 2 2" xfId="28918" xr:uid="{BD58AE95-95B9-4C24-979A-722E170E41A6}"/>
    <cellStyle name="Comma 2 3 5 3 3" xfId="21456" xr:uid="{BD58AE95-95B9-4C24-979A-722E170E41A6}"/>
    <cellStyle name="Comma 2 3 5 4" xfId="6742" xr:uid="{54BA4C0E-CAF4-444B-AC08-0DC9DD57BDD2}"/>
    <cellStyle name="Comma 2 3 5 4 2" xfId="14204" xr:uid="{54BA4C0E-CAF4-444B-AC08-0DC9DD57BDD2}"/>
    <cellStyle name="Comma 2 3 5 4 2 2" xfId="30182" xr:uid="{54BA4C0E-CAF4-444B-AC08-0DC9DD57BDD2}"/>
    <cellStyle name="Comma 2 3 5 4 3" xfId="22720" xr:uid="{54BA4C0E-CAF4-444B-AC08-0DC9DD57BDD2}"/>
    <cellStyle name="Comma 2 3 5 5" xfId="2984" xr:uid="{A2569A18-8668-49D4-8801-A9FD068615B1}"/>
    <cellStyle name="Comma 2 3 5 5 2" xfId="10446" xr:uid="{A2569A18-8668-49D4-8801-A9FD068615B1}"/>
    <cellStyle name="Comma 2 3 5 5 2 2" xfId="26424" xr:uid="{A2569A18-8668-49D4-8801-A9FD068615B1}"/>
    <cellStyle name="Comma 2 3 5 5 3" xfId="18962" xr:uid="{A2569A18-8668-49D4-8801-A9FD068615B1}"/>
    <cellStyle name="Comma 2 3 5 6" xfId="8688" xr:uid="{A2569A18-8668-49D4-8801-A9FD068615B1}"/>
    <cellStyle name="Comma 2 3 5 6 2" xfId="24666" xr:uid="{A2569A18-8668-49D4-8801-A9FD068615B1}"/>
    <cellStyle name="Comma 2 3 5 7" xfId="17150" xr:uid="{A2569A18-8668-49D4-8801-A9FD068615B1}"/>
    <cellStyle name="Comma 2 3 6" xfId="1188" xr:uid="{A2569A18-8668-49D4-8801-A9FD068615B1}"/>
    <cellStyle name="Comma 2 3 6 2" xfId="4247" xr:uid="{57E9242F-A750-4FFB-A457-D66E06DB7A64}"/>
    <cellStyle name="Comma 2 3 6 2 2" xfId="11709" xr:uid="{57E9242F-A750-4FFB-A457-D66E06DB7A64}"/>
    <cellStyle name="Comma 2 3 6 2 2 2" xfId="27687" xr:uid="{57E9242F-A750-4FFB-A457-D66E06DB7A64}"/>
    <cellStyle name="Comma 2 3 6 2 3" xfId="20225" xr:uid="{57E9242F-A750-4FFB-A457-D66E06DB7A64}"/>
    <cellStyle name="Comma 2 3 6 3" xfId="5494" xr:uid="{33A9A065-3FD3-4CF4-AF2E-4066F8185284}"/>
    <cellStyle name="Comma 2 3 6 3 2" xfId="12956" xr:uid="{33A9A065-3FD3-4CF4-AF2E-4066F8185284}"/>
    <cellStyle name="Comma 2 3 6 3 2 2" xfId="28934" xr:uid="{33A9A065-3FD3-4CF4-AF2E-4066F8185284}"/>
    <cellStyle name="Comma 2 3 6 3 3" xfId="21472" xr:uid="{33A9A065-3FD3-4CF4-AF2E-4066F8185284}"/>
    <cellStyle name="Comma 2 3 6 4" xfId="6758" xr:uid="{C84F0EEF-53AA-4951-8D4C-62B98EBFB67D}"/>
    <cellStyle name="Comma 2 3 6 4 2" xfId="14220" xr:uid="{C84F0EEF-53AA-4951-8D4C-62B98EBFB67D}"/>
    <cellStyle name="Comma 2 3 6 4 2 2" xfId="30198" xr:uid="{C84F0EEF-53AA-4951-8D4C-62B98EBFB67D}"/>
    <cellStyle name="Comma 2 3 6 4 3" xfId="22736" xr:uid="{C84F0EEF-53AA-4951-8D4C-62B98EBFB67D}"/>
    <cellStyle name="Comma 2 3 6 5" xfId="3000" xr:uid="{A2569A18-8668-49D4-8801-A9FD068615B1}"/>
    <cellStyle name="Comma 2 3 6 5 2" xfId="10462" xr:uid="{A2569A18-8668-49D4-8801-A9FD068615B1}"/>
    <cellStyle name="Comma 2 3 6 5 2 2" xfId="26440" xr:uid="{A2569A18-8668-49D4-8801-A9FD068615B1}"/>
    <cellStyle name="Comma 2 3 6 5 3" xfId="18978" xr:uid="{A2569A18-8668-49D4-8801-A9FD068615B1}"/>
    <cellStyle name="Comma 2 3 6 6" xfId="8704" xr:uid="{A2569A18-8668-49D4-8801-A9FD068615B1}"/>
    <cellStyle name="Comma 2 3 6 6 2" xfId="24682" xr:uid="{A2569A18-8668-49D4-8801-A9FD068615B1}"/>
    <cellStyle name="Comma 2 3 6 7" xfId="17166" xr:uid="{A2569A18-8668-49D4-8801-A9FD068615B1}"/>
    <cellStyle name="Comma 2 3 7" xfId="1205" xr:uid="{A2569A18-8668-49D4-8801-A9FD068615B1}"/>
    <cellStyle name="Comma 2 3 7 2" xfId="4264" xr:uid="{5EA617F2-EC51-480A-8776-F29CEE27BACD}"/>
    <cellStyle name="Comma 2 3 7 2 2" xfId="11726" xr:uid="{5EA617F2-EC51-480A-8776-F29CEE27BACD}"/>
    <cellStyle name="Comma 2 3 7 2 2 2" xfId="27704" xr:uid="{5EA617F2-EC51-480A-8776-F29CEE27BACD}"/>
    <cellStyle name="Comma 2 3 7 2 3" xfId="20242" xr:uid="{5EA617F2-EC51-480A-8776-F29CEE27BACD}"/>
    <cellStyle name="Comma 2 3 7 3" xfId="5511" xr:uid="{29B0E3E2-C7BA-4A5E-8374-82960E26606B}"/>
    <cellStyle name="Comma 2 3 7 3 2" xfId="12973" xr:uid="{29B0E3E2-C7BA-4A5E-8374-82960E26606B}"/>
    <cellStyle name="Comma 2 3 7 3 2 2" xfId="28951" xr:uid="{29B0E3E2-C7BA-4A5E-8374-82960E26606B}"/>
    <cellStyle name="Comma 2 3 7 3 3" xfId="21489" xr:uid="{29B0E3E2-C7BA-4A5E-8374-82960E26606B}"/>
    <cellStyle name="Comma 2 3 7 4" xfId="6775" xr:uid="{70833EF6-A26E-4B63-B515-973B6795ED92}"/>
    <cellStyle name="Comma 2 3 7 4 2" xfId="14237" xr:uid="{70833EF6-A26E-4B63-B515-973B6795ED92}"/>
    <cellStyle name="Comma 2 3 7 4 2 2" xfId="30215" xr:uid="{70833EF6-A26E-4B63-B515-973B6795ED92}"/>
    <cellStyle name="Comma 2 3 7 4 3" xfId="22753" xr:uid="{70833EF6-A26E-4B63-B515-973B6795ED92}"/>
    <cellStyle name="Comma 2 3 7 5" xfId="3017" xr:uid="{A2569A18-8668-49D4-8801-A9FD068615B1}"/>
    <cellStyle name="Comma 2 3 7 5 2" xfId="10479" xr:uid="{A2569A18-8668-49D4-8801-A9FD068615B1}"/>
    <cellStyle name="Comma 2 3 7 5 2 2" xfId="26457" xr:uid="{A2569A18-8668-49D4-8801-A9FD068615B1}"/>
    <cellStyle name="Comma 2 3 7 5 3" xfId="18995" xr:uid="{A2569A18-8668-49D4-8801-A9FD068615B1}"/>
    <cellStyle name="Comma 2 3 7 6" xfId="8721" xr:uid="{A2569A18-8668-49D4-8801-A9FD068615B1}"/>
    <cellStyle name="Comma 2 3 7 6 2" xfId="24699" xr:uid="{A2569A18-8668-49D4-8801-A9FD068615B1}"/>
    <cellStyle name="Comma 2 3 7 7" xfId="17183" xr:uid="{A2569A18-8668-49D4-8801-A9FD068615B1}"/>
    <cellStyle name="Comma 2 3 8" xfId="1222" xr:uid="{A2569A18-8668-49D4-8801-A9FD068615B1}"/>
    <cellStyle name="Comma 2 3 8 2" xfId="4281" xr:uid="{683ED29D-5879-4C17-96DE-653F504B79AB}"/>
    <cellStyle name="Comma 2 3 8 2 2" xfId="11743" xr:uid="{683ED29D-5879-4C17-96DE-653F504B79AB}"/>
    <cellStyle name="Comma 2 3 8 2 2 2" xfId="27721" xr:uid="{683ED29D-5879-4C17-96DE-653F504B79AB}"/>
    <cellStyle name="Comma 2 3 8 2 3" xfId="20259" xr:uid="{683ED29D-5879-4C17-96DE-653F504B79AB}"/>
    <cellStyle name="Comma 2 3 8 3" xfId="5528" xr:uid="{9312DD73-5269-466B-9F65-1D5BDA07A7E4}"/>
    <cellStyle name="Comma 2 3 8 3 2" xfId="12990" xr:uid="{9312DD73-5269-466B-9F65-1D5BDA07A7E4}"/>
    <cellStyle name="Comma 2 3 8 3 2 2" xfId="28968" xr:uid="{9312DD73-5269-466B-9F65-1D5BDA07A7E4}"/>
    <cellStyle name="Comma 2 3 8 3 3" xfId="21506" xr:uid="{9312DD73-5269-466B-9F65-1D5BDA07A7E4}"/>
    <cellStyle name="Comma 2 3 8 4" xfId="6792" xr:uid="{2AECB9D9-6A04-4F6F-B3BE-A699F002DE00}"/>
    <cellStyle name="Comma 2 3 8 4 2" xfId="14254" xr:uid="{2AECB9D9-6A04-4F6F-B3BE-A699F002DE00}"/>
    <cellStyle name="Comma 2 3 8 4 2 2" xfId="30232" xr:uid="{2AECB9D9-6A04-4F6F-B3BE-A699F002DE00}"/>
    <cellStyle name="Comma 2 3 8 4 3" xfId="22770" xr:uid="{2AECB9D9-6A04-4F6F-B3BE-A699F002DE00}"/>
    <cellStyle name="Comma 2 3 8 5" xfId="3034" xr:uid="{A2569A18-8668-49D4-8801-A9FD068615B1}"/>
    <cellStyle name="Comma 2 3 8 5 2" xfId="10496" xr:uid="{A2569A18-8668-49D4-8801-A9FD068615B1}"/>
    <cellStyle name="Comma 2 3 8 5 2 2" xfId="26474" xr:uid="{A2569A18-8668-49D4-8801-A9FD068615B1}"/>
    <cellStyle name="Comma 2 3 8 5 3" xfId="19012" xr:uid="{A2569A18-8668-49D4-8801-A9FD068615B1}"/>
    <cellStyle name="Comma 2 3 8 6" xfId="8738" xr:uid="{A2569A18-8668-49D4-8801-A9FD068615B1}"/>
    <cellStyle name="Comma 2 3 8 6 2" xfId="24716" xr:uid="{A2569A18-8668-49D4-8801-A9FD068615B1}"/>
    <cellStyle name="Comma 2 3 8 7" xfId="17200" xr:uid="{A2569A18-8668-49D4-8801-A9FD068615B1}"/>
    <cellStyle name="Comma 2 3 9" xfId="1240" xr:uid="{A2569A18-8668-49D4-8801-A9FD068615B1}"/>
    <cellStyle name="Comma 2 3 9 2" xfId="4299" xr:uid="{0EEEBB3A-E184-42BC-96B5-CAC1FBE86D75}"/>
    <cellStyle name="Comma 2 3 9 2 2" xfId="11761" xr:uid="{0EEEBB3A-E184-42BC-96B5-CAC1FBE86D75}"/>
    <cellStyle name="Comma 2 3 9 2 2 2" xfId="27739" xr:uid="{0EEEBB3A-E184-42BC-96B5-CAC1FBE86D75}"/>
    <cellStyle name="Comma 2 3 9 2 3" xfId="20277" xr:uid="{0EEEBB3A-E184-42BC-96B5-CAC1FBE86D75}"/>
    <cellStyle name="Comma 2 3 9 3" xfId="5546" xr:uid="{E6429AA1-EC6F-4B5A-8104-4F90EFDBAE8B}"/>
    <cellStyle name="Comma 2 3 9 3 2" xfId="13008" xr:uid="{E6429AA1-EC6F-4B5A-8104-4F90EFDBAE8B}"/>
    <cellStyle name="Comma 2 3 9 3 2 2" xfId="28986" xr:uid="{E6429AA1-EC6F-4B5A-8104-4F90EFDBAE8B}"/>
    <cellStyle name="Comma 2 3 9 3 3" xfId="21524" xr:uid="{E6429AA1-EC6F-4B5A-8104-4F90EFDBAE8B}"/>
    <cellStyle name="Comma 2 3 9 4" xfId="6810" xr:uid="{8B5AC3B7-897C-4A6B-83BD-5AEBD022D28F}"/>
    <cellStyle name="Comma 2 3 9 4 2" xfId="14272" xr:uid="{8B5AC3B7-897C-4A6B-83BD-5AEBD022D28F}"/>
    <cellStyle name="Comma 2 3 9 4 2 2" xfId="30250" xr:uid="{8B5AC3B7-897C-4A6B-83BD-5AEBD022D28F}"/>
    <cellStyle name="Comma 2 3 9 4 3" xfId="22788" xr:uid="{8B5AC3B7-897C-4A6B-83BD-5AEBD022D28F}"/>
    <cellStyle name="Comma 2 3 9 5" xfId="3052" xr:uid="{A2569A18-8668-49D4-8801-A9FD068615B1}"/>
    <cellStyle name="Comma 2 3 9 5 2" xfId="10514" xr:uid="{A2569A18-8668-49D4-8801-A9FD068615B1}"/>
    <cellStyle name="Comma 2 3 9 5 2 2" xfId="26492" xr:uid="{A2569A18-8668-49D4-8801-A9FD068615B1}"/>
    <cellStyle name="Comma 2 3 9 5 3" xfId="19030" xr:uid="{A2569A18-8668-49D4-8801-A9FD068615B1}"/>
    <cellStyle name="Comma 2 3 9 6" xfId="8756" xr:uid="{A2569A18-8668-49D4-8801-A9FD068615B1}"/>
    <cellStyle name="Comma 2 3 9 6 2" xfId="24734" xr:uid="{A2569A18-8668-49D4-8801-A9FD068615B1}"/>
    <cellStyle name="Comma 2 3 9 7" xfId="17218" xr:uid="{A2569A18-8668-49D4-8801-A9FD068615B1}"/>
    <cellStyle name="Comma 2 30" xfId="699" xr:uid="{00000000-0005-0000-0000-000069000000}"/>
    <cellStyle name="Comma 2 30 2" xfId="3758" xr:uid="{7F6C23A6-C65C-4967-8AB5-0D24876EB8E6}"/>
    <cellStyle name="Comma 2 30 2 2" xfId="11220" xr:uid="{7F6C23A6-C65C-4967-8AB5-0D24876EB8E6}"/>
    <cellStyle name="Comma 2 30 2 2 2" xfId="27198" xr:uid="{7F6C23A6-C65C-4967-8AB5-0D24876EB8E6}"/>
    <cellStyle name="Comma 2 30 2 3" xfId="19736" xr:uid="{7F6C23A6-C65C-4967-8AB5-0D24876EB8E6}"/>
    <cellStyle name="Comma 2 30 3" xfId="5005" xr:uid="{9781E2C2-798E-401E-8F3F-6E5EB7ECBBA8}"/>
    <cellStyle name="Comma 2 30 3 2" xfId="12467" xr:uid="{9781E2C2-798E-401E-8F3F-6E5EB7ECBBA8}"/>
    <cellStyle name="Comma 2 30 3 2 2" xfId="28445" xr:uid="{9781E2C2-798E-401E-8F3F-6E5EB7ECBBA8}"/>
    <cellStyle name="Comma 2 30 3 3" xfId="20983" xr:uid="{9781E2C2-798E-401E-8F3F-6E5EB7ECBBA8}"/>
    <cellStyle name="Comma 2 30 4" xfId="6273" xr:uid="{876F7BE4-6F06-45FB-8185-C5665BBE0CAB}"/>
    <cellStyle name="Comma 2 30 4 2" xfId="13735" xr:uid="{876F7BE4-6F06-45FB-8185-C5665BBE0CAB}"/>
    <cellStyle name="Comma 2 30 4 2 2" xfId="29713" xr:uid="{876F7BE4-6F06-45FB-8185-C5665BBE0CAB}"/>
    <cellStyle name="Comma 2 30 4 3" xfId="22251" xr:uid="{876F7BE4-6F06-45FB-8185-C5665BBE0CAB}"/>
    <cellStyle name="Comma 2 30 5" xfId="2511" xr:uid="{00000000-0005-0000-0000-000069000000}"/>
    <cellStyle name="Comma 2 30 5 2" xfId="9973" xr:uid="{00000000-0005-0000-0000-000069000000}"/>
    <cellStyle name="Comma 2 30 5 2 2" xfId="25951" xr:uid="{00000000-0005-0000-0000-000069000000}"/>
    <cellStyle name="Comma 2 30 5 3" xfId="18489" xr:uid="{00000000-0005-0000-0000-000069000000}"/>
    <cellStyle name="Comma 2 30 6" xfId="8233" xr:uid="{00000000-0005-0000-0000-000069000000}"/>
    <cellStyle name="Comma 2 30 6 2" xfId="24211" xr:uid="{00000000-0005-0000-0000-000069000000}"/>
    <cellStyle name="Comma 2 30 7" xfId="16677" xr:uid="{00000000-0005-0000-0000-000069000000}"/>
    <cellStyle name="Comma 2 31" xfId="708" xr:uid="{00000000-0005-0000-0000-00006A000000}"/>
    <cellStyle name="Comma 2 31 2" xfId="3767" xr:uid="{E17592B5-AEFC-472D-95A2-ED50E10972B8}"/>
    <cellStyle name="Comma 2 31 2 2" xfId="11229" xr:uid="{E17592B5-AEFC-472D-95A2-ED50E10972B8}"/>
    <cellStyle name="Comma 2 31 2 2 2" xfId="27207" xr:uid="{E17592B5-AEFC-472D-95A2-ED50E10972B8}"/>
    <cellStyle name="Comma 2 31 2 3" xfId="19745" xr:uid="{E17592B5-AEFC-472D-95A2-ED50E10972B8}"/>
    <cellStyle name="Comma 2 31 3" xfId="5014" xr:uid="{FE1E292E-F1CE-437A-A067-520918F9E1D8}"/>
    <cellStyle name="Comma 2 31 3 2" xfId="12476" xr:uid="{FE1E292E-F1CE-437A-A067-520918F9E1D8}"/>
    <cellStyle name="Comma 2 31 3 2 2" xfId="28454" xr:uid="{FE1E292E-F1CE-437A-A067-520918F9E1D8}"/>
    <cellStyle name="Comma 2 31 3 3" xfId="20992" xr:uid="{FE1E292E-F1CE-437A-A067-520918F9E1D8}"/>
    <cellStyle name="Comma 2 31 4" xfId="6282" xr:uid="{92AC6994-C882-4824-B33B-C9AC8BCC792A}"/>
    <cellStyle name="Comma 2 31 4 2" xfId="13744" xr:uid="{92AC6994-C882-4824-B33B-C9AC8BCC792A}"/>
    <cellStyle name="Comma 2 31 4 2 2" xfId="29722" xr:uid="{92AC6994-C882-4824-B33B-C9AC8BCC792A}"/>
    <cellStyle name="Comma 2 31 4 3" xfId="22260" xr:uid="{92AC6994-C882-4824-B33B-C9AC8BCC792A}"/>
    <cellStyle name="Comma 2 31 5" xfId="2520" xr:uid="{00000000-0005-0000-0000-00006A000000}"/>
    <cellStyle name="Comma 2 31 5 2" xfId="9982" xr:uid="{00000000-0005-0000-0000-00006A000000}"/>
    <cellStyle name="Comma 2 31 5 2 2" xfId="25960" xr:uid="{00000000-0005-0000-0000-00006A000000}"/>
    <cellStyle name="Comma 2 31 5 3" xfId="18498" xr:uid="{00000000-0005-0000-0000-00006A000000}"/>
    <cellStyle name="Comma 2 31 6" xfId="8242" xr:uid="{00000000-0005-0000-0000-00006A000000}"/>
    <cellStyle name="Comma 2 31 6 2" xfId="24220" xr:uid="{00000000-0005-0000-0000-00006A000000}"/>
    <cellStyle name="Comma 2 31 7" xfId="16686" xr:uid="{00000000-0005-0000-0000-00006A000000}"/>
    <cellStyle name="Comma 2 32" xfId="716" xr:uid="{00000000-0005-0000-0000-00006B000000}"/>
    <cellStyle name="Comma 2 32 2" xfId="3775" xr:uid="{3EE95D7E-897D-4347-8AED-E5FF029D9D79}"/>
    <cellStyle name="Comma 2 32 2 2" xfId="11237" xr:uid="{3EE95D7E-897D-4347-8AED-E5FF029D9D79}"/>
    <cellStyle name="Comma 2 32 2 2 2" xfId="27215" xr:uid="{3EE95D7E-897D-4347-8AED-E5FF029D9D79}"/>
    <cellStyle name="Comma 2 32 2 3" xfId="19753" xr:uid="{3EE95D7E-897D-4347-8AED-E5FF029D9D79}"/>
    <cellStyle name="Comma 2 32 3" xfId="5022" xr:uid="{3B7F2281-DFA5-4BBD-A589-6660CF7817F4}"/>
    <cellStyle name="Comma 2 32 3 2" xfId="12484" xr:uid="{3B7F2281-DFA5-4BBD-A589-6660CF7817F4}"/>
    <cellStyle name="Comma 2 32 3 2 2" xfId="28462" xr:uid="{3B7F2281-DFA5-4BBD-A589-6660CF7817F4}"/>
    <cellStyle name="Comma 2 32 3 3" xfId="21000" xr:uid="{3B7F2281-DFA5-4BBD-A589-6660CF7817F4}"/>
    <cellStyle name="Comma 2 32 4" xfId="6290" xr:uid="{055AAA4F-2B83-4044-BEF5-B079C924EA27}"/>
    <cellStyle name="Comma 2 32 4 2" xfId="13752" xr:uid="{055AAA4F-2B83-4044-BEF5-B079C924EA27}"/>
    <cellStyle name="Comma 2 32 4 2 2" xfId="29730" xr:uid="{055AAA4F-2B83-4044-BEF5-B079C924EA27}"/>
    <cellStyle name="Comma 2 32 4 3" xfId="22268" xr:uid="{055AAA4F-2B83-4044-BEF5-B079C924EA27}"/>
    <cellStyle name="Comma 2 32 5" xfId="2528" xr:uid="{00000000-0005-0000-0000-00006B000000}"/>
    <cellStyle name="Comma 2 32 5 2" xfId="9990" xr:uid="{00000000-0005-0000-0000-00006B000000}"/>
    <cellStyle name="Comma 2 32 5 2 2" xfId="25968" xr:uid="{00000000-0005-0000-0000-00006B000000}"/>
    <cellStyle name="Comma 2 32 5 3" xfId="18506" xr:uid="{00000000-0005-0000-0000-00006B000000}"/>
    <cellStyle name="Comma 2 32 6" xfId="8250" xr:uid="{00000000-0005-0000-0000-00006B000000}"/>
    <cellStyle name="Comma 2 32 6 2" xfId="24228" xr:uid="{00000000-0005-0000-0000-00006B000000}"/>
    <cellStyle name="Comma 2 32 7" xfId="16694" xr:uid="{00000000-0005-0000-0000-00006B000000}"/>
    <cellStyle name="Comma 2 33" xfId="723" xr:uid="{00000000-0005-0000-0000-00006C000000}"/>
    <cellStyle name="Comma 2 33 2" xfId="3782" xr:uid="{505E381C-3A5E-4F7D-B9A5-ADE3D28FA917}"/>
    <cellStyle name="Comma 2 33 2 2" xfId="11244" xr:uid="{505E381C-3A5E-4F7D-B9A5-ADE3D28FA917}"/>
    <cellStyle name="Comma 2 33 2 2 2" xfId="27222" xr:uid="{505E381C-3A5E-4F7D-B9A5-ADE3D28FA917}"/>
    <cellStyle name="Comma 2 33 2 3" xfId="19760" xr:uid="{505E381C-3A5E-4F7D-B9A5-ADE3D28FA917}"/>
    <cellStyle name="Comma 2 33 3" xfId="5029" xr:uid="{DEDB98F7-F6E3-461E-96D6-FC8C0A680BA4}"/>
    <cellStyle name="Comma 2 33 3 2" xfId="12491" xr:uid="{DEDB98F7-F6E3-461E-96D6-FC8C0A680BA4}"/>
    <cellStyle name="Comma 2 33 3 2 2" xfId="28469" xr:uid="{DEDB98F7-F6E3-461E-96D6-FC8C0A680BA4}"/>
    <cellStyle name="Comma 2 33 3 3" xfId="21007" xr:uid="{DEDB98F7-F6E3-461E-96D6-FC8C0A680BA4}"/>
    <cellStyle name="Comma 2 33 4" xfId="6297" xr:uid="{4D235A4E-4CB0-4176-82EA-7F5DE7758E47}"/>
    <cellStyle name="Comma 2 33 4 2" xfId="13759" xr:uid="{4D235A4E-4CB0-4176-82EA-7F5DE7758E47}"/>
    <cellStyle name="Comma 2 33 4 2 2" xfId="29737" xr:uid="{4D235A4E-4CB0-4176-82EA-7F5DE7758E47}"/>
    <cellStyle name="Comma 2 33 4 3" xfId="22275" xr:uid="{4D235A4E-4CB0-4176-82EA-7F5DE7758E47}"/>
    <cellStyle name="Comma 2 33 5" xfId="2535" xr:uid="{00000000-0005-0000-0000-00006C000000}"/>
    <cellStyle name="Comma 2 33 5 2" xfId="9997" xr:uid="{00000000-0005-0000-0000-00006C000000}"/>
    <cellStyle name="Comma 2 33 5 2 2" xfId="25975" xr:uid="{00000000-0005-0000-0000-00006C000000}"/>
    <cellStyle name="Comma 2 33 5 3" xfId="18513" xr:uid="{00000000-0005-0000-0000-00006C000000}"/>
    <cellStyle name="Comma 2 33 6" xfId="8257" xr:uid="{00000000-0005-0000-0000-00006C000000}"/>
    <cellStyle name="Comma 2 33 6 2" xfId="24235" xr:uid="{00000000-0005-0000-0000-00006C000000}"/>
    <cellStyle name="Comma 2 33 7" xfId="16701" xr:uid="{00000000-0005-0000-0000-00006C000000}"/>
    <cellStyle name="Comma 2 34" xfId="727" xr:uid="{00000000-0005-0000-0000-00006D000000}"/>
    <cellStyle name="Comma 2 34 2" xfId="3786" xr:uid="{4DD21FDF-E241-49EE-B31F-F27CC20B50A9}"/>
    <cellStyle name="Comma 2 34 2 2" xfId="11248" xr:uid="{4DD21FDF-E241-49EE-B31F-F27CC20B50A9}"/>
    <cellStyle name="Comma 2 34 2 2 2" xfId="27226" xr:uid="{4DD21FDF-E241-49EE-B31F-F27CC20B50A9}"/>
    <cellStyle name="Comma 2 34 2 3" xfId="19764" xr:uid="{4DD21FDF-E241-49EE-B31F-F27CC20B50A9}"/>
    <cellStyle name="Comma 2 34 3" xfId="5033" xr:uid="{D1ECF5D1-FC12-4643-BE84-F79D233D7DA5}"/>
    <cellStyle name="Comma 2 34 3 2" xfId="12495" xr:uid="{D1ECF5D1-FC12-4643-BE84-F79D233D7DA5}"/>
    <cellStyle name="Comma 2 34 3 2 2" xfId="28473" xr:uid="{D1ECF5D1-FC12-4643-BE84-F79D233D7DA5}"/>
    <cellStyle name="Comma 2 34 3 3" xfId="21011" xr:uid="{D1ECF5D1-FC12-4643-BE84-F79D233D7DA5}"/>
    <cellStyle name="Comma 2 34 4" xfId="6301" xr:uid="{5226306F-6425-4219-861F-2A969DDB1481}"/>
    <cellStyle name="Comma 2 34 4 2" xfId="13763" xr:uid="{5226306F-6425-4219-861F-2A969DDB1481}"/>
    <cellStyle name="Comma 2 34 4 2 2" xfId="29741" xr:uid="{5226306F-6425-4219-861F-2A969DDB1481}"/>
    <cellStyle name="Comma 2 34 4 3" xfId="22279" xr:uid="{5226306F-6425-4219-861F-2A969DDB1481}"/>
    <cellStyle name="Comma 2 34 5" xfId="2539" xr:uid="{00000000-0005-0000-0000-00006D000000}"/>
    <cellStyle name="Comma 2 34 5 2" xfId="10001" xr:uid="{00000000-0005-0000-0000-00006D000000}"/>
    <cellStyle name="Comma 2 34 5 2 2" xfId="25979" xr:uid="{00000000-0005-0000-0000-00006D000000}"/>
    <cellStyle name="Comma 2 34 5 3" xfId="18517" xr:uid="{00000000-0005-0000-0000-00006D000000}"/>
    <cellStyle name="Comma 2 34 6" xfId="8261" xr:uid="{00000000-0005-0000-0000-00006D000000}"/>
    <cellStyle name="Comma 2 34 6 2" xfId="24239" xr:uid="{00000000-0005-0000-0000-00006D000000}"/>
    <cellStyle name="Comma 2 34 7" xfId="16705" xr:uid="{00000000-0005-0000-0000-00006D000000}"/>
    <cellStyle name="Comma 2 35" xfId="735" xr:uid="{00000000-0005-0000-0000-00006E000000}"/>
    <cellStyle name="Comma 2 35 2" xfId="3794" xr:uid="{924ECD77-EE2C-4B65-9186-D6D88C33922E}"/>
    <cellStyle name="Comma 2 35 2 2" xfId="11256" xr:uid="{924ECD77-EE2C-4B65-9186-D6D88C33922E}"/>
    <cellStyle name="Comma 2 35 2 2 2" xfId="27234" xr:uid="{924ECD77-EE2C-4B65-9186-D6D88C33922E}"/>
    <cellStyle name="Comma 2 35 2 3" xfId="19772" xr:uid="{924ECD77-EE2C-4B65-9186-D6D88C33922E}"/>
    <cellStyle name="Comma 2 35 3" xfId="5041" xr:uid="{FBAD9790-390A-48D0-A7F7-0865907C6D0A}"/>
    <cellStyle name="Comma 2 35 3 2" xfId="12503" xr:uid="{FBAD9790-390A-48D0-A7F7-0865907C6D0A}"/>
    <cellStyle name="Comma 2 35 3 2 2" xfId="28481" xr:uid="{FBAD9790-390A-48D0-A7F7-0865907C6D0A}"/>
    <cellStyle name="Comma 2 35 3 3" xfId="21019" xr:uid="{FBAD9790-390A-48D0-A7F7-0865907C6D0A}"/>
    <cellStyle name="Comma 2 35 4" xfId="6309" xr:uid="{97AF9264-1FDD-4F64-8FDA-3F3DF62ACA62}"/>
    <cellStyle name="Comma 2 35 4 2" xfId="13771" xr:uid="{97AF9264-1FDD-4F64-8FDA-3F3DF62ACA62}"/>
    <cellStyle name="Comma 2 35 4 2 2" xfId="29749" xr:uid="{97AF9264-1FDD-4F64-8FDA-3F3DF62ACA62}"/>
    <cellStyle name="Comma 2 35 4 3" xfId="22287" xr:uid="{97AF9264-1FDD-4F64-8FDA-3F3DF62ACA62}"/>
    <cellStyle name="Comma 2 35 5" xfId="2547" xr:uid="{00000000-0005-0000-0000-00006E000000}"/>
    <cellStyle name="Comma 2 35 5 2" xfId="10009" xr:uid="{00000000-0005-0000-0000-00006E000000}"/>
    <cellStyle name="Comma 2 35 5 2 2" xfId="25987" xr:uid="{00000000-0005-0000-0000-00006E000000}"/>
    <cellStyle name="Comma 2 35 5 3" xfId="18525" xr:uid="{00000000-0005-0000-0000-00006E000000}"/>
    <cellStyle name="Comma 2 35 6" xfId="8269" xr:uid="{00000000-0005-0000-0000-00006E000000}"/>
    <cellStyle name="Comma 2 35 6 2" xfId="24247" xr:uid="{00000000-0005-0000-0000-00006E000000}"/>
    <cellStyle name="Comma 2 35 7" xfId="16713" xr:uid="{00000000-0005-0000-0000-00006E000000}"/>
    <cellStyle name="Comma 2 36" xfId="743" xr:uid="{00000000-0005-0000-0000-00006F000000}"/>
    <cellStyle name="Comma 2 36 2" xfId="3802" xr:uid="{2FF32196-79FB-4933-A84C-C661AE93AF83}"/>
    <cellStyle name="Comma 2 36 2 2" xfId="11264" xr:uid="{2FF32196-79FB-4933-A84C-C661AE93AF83}"/>
    <cellStyle name="Comma 2 36 2 2 2" xfId="27242" xr:uid="{2FF32196-79FB-4933-A84C-C661AE93AF83}"/>
    <cellStyle name="Comma 2 36 2 3" xfId="19780" xr:uid="{2FF32196-79FB-4933-A84C-C661AE93AF83}"/>
    <cellStyle name="Comma 2 36 3" xfId="5049" xr:uid="{28BC47AB-180B-4793-A545-77483FCCB2BE}"/>
    <cellStyle name="Comma 2 36 3 2" xfId="12511" xr:uid="{28BC47AB-180B-4793-A545-77483FCCB2BE}"/>
    <cellStyle name="Comma 2 36 3 2 2" xfId="28489" xr:uid="{28BC47AB-180B-4793-A545-77483FCCB2BE}"/>
    <cellStyle name="Comma 2 36 3 3" xfId="21027" xr:uid="{28BC47AB-180B-4793-A545-77483FCCB2BE}"/>
    <cellStyle name="Comma 2 36 4" xfId="6317" xr:uid="{7E775485-7324-41E7-8222-5D42A1431F49}"/>
    <cellStyle name="Comma 2 36 4 2" xfId="13779" xr:uid="{7E775485-7324-41E7-8222-5D42A1431F49}"/>
    <cellStyle name="Comma 2 36 4 2 2" xfId="29757" xr:uid="{7E775485-7324-41E7-8222-5D42A1431F49}"/>
    <cellStyle name="Comma 2 36 4 3" xfId="22295" xr:uid="{7E775485-7324-41E7-8222-5D42A1431F49}"/>
    <cellStyle name="Comma 2 36 5" xfId="2555" xr:uid="{00000000-0005-0000-0000-00006F000000}"/>
    <cellStyle name="Comma 2 36 5 2" xfId="10017" xr:uid="{00000000-0005-0000-0000-00006F000000}"/>
    <cellStyle name="Comma 2 36 5 2 2" xfId="25995" xr:uid="{00000000-0005-0000-0000-00006F000000}"/>
    <cellStyle name="Comma 2 36 5 3" xfId="18533" xr:uid="{00000000-0005-0000-0000-00006F000000}"/>
    <cellStyle name="Comma 2 36 6" xfId="8277" xr:uid="{00000000-0005-0000-0000-00006F000000}"/>
    <cellStyle name="Comma 2 36 6 2" xfId="24255" xr:uid="{00000000-0005-0000-0000-00006F000000}"/>
    <cellStyle name="Comma 2 36 7" xfId="16721" xr:uid="{00000000-0005-0000-0000-00006F000000}"/>
    <cellStyle name="Comma 2 37" xfId="751" xr:uid="{00000000-0005-0000-0000-000070000000}"/>
    <cellStyle name="Comma 2 37 2" xfId="3810" xr:uid="{FCB46EBE-5B0A-489A-82D0-FA7D9ADDEE4C}"/>
    <cellStyle name="Comma 2 37 2 2" xfId="11272" xr:uid="{FCB46EBE-5B0A-489A-82D0-FA7D9ADDEE4C}"/>
    <cellStyle name="Comma 2 37 2 2 2" xfId="27250" xr:uid="{FCB46EBE-5B0A-489A-82D0-FA7D9ADDEE4C}"/>
    <cellStyle name="Comma 2 37 2 3" xfId="19788" xr:uid="{FCB46EBE-5B0A-489A-82D0-FA7D9ADDEE4C}"/>
    <cellStyle name="Comma 2 37 3" xfId="5057" xr:uid="{031C0C2C-C30C-4AF4-BC69-0F7BA9A63510}"/>
    <cellStyle name="Comma 2 37 3 2" xfId="12519" xr:uid="{031C0C2C-C30C-4AF4-BC69-0F7BA9A63510}"/>
    <cellStyle name="Comma 2 37 3 2 2" xfId="28497" xr:uid="{031C0C2C-C30C-4AF4-BC69-0F7BA9A63510}"/>
    <cellStyle name="Comma 2 37 3 3" xfId="21035" xr:uid="{031C0C2C-C30C-4AF4-BC69-0F7BA9A63510}"/>
    <cellStyle name="Comma 2 37 4" xfId="6325" xr:uid="{CC38D18D-A433-4E47-88F7-1FC4B4CF2AA0}"/>
    <cellStyle name="Comma 2 37 4 2" xfId="13787" xr:uid="{CC38D18D-A433-4E47-88F7-1FC4B4CF2AA0}"/>
    <cellStyle name="Comma 2 37 4 2 2" xfId="29765" xr:uid="{CC38D18D-A433-4E47-88F7-1FC4B4CF2AA0}"/>
    <cellStyle name="Comma 2 37 4 3" xfId="22303" xr:uid="{CC38D18D-A433-4E47-88F7-1FC4B4CF2AA0}"/>
    <cellStyle name="Comma 2 37 5" xfId="2563" xr:uid="{00000000-0005-0000-0000-000070000000}"/>
    <cellStyle name="Comma 2 37 5 2" xfId="10025" xr:uid="{00000000-0005-0000-0000-000070000000}"/>
    <cellStyle name="Comma 2 37 5 2 2" xfId="26003" xr:uid="{00000000-0005-0000-0000-000070000000}"/>
    <cellStyle name="Comma 2 37 5 3" xfId="18541" xr:uid="{00000000-0005-0000-0000-000070000000}"/>
    <cellStyle name="Comma 2 37 6" xfId="8285" xr:uid="{00000000-0005-0000-0000-000070000000}"/>
    <cellStyle name="Comma 2 37 6 2" xfId="24263" xr:uid="{00000000-0005-0000-0000-000070000000}"/>
    <cellStyle name="Comma 2 37 7" xfId="16729" xr:uid="{00000000-0005-0000-0000-000070000000}"/>
    <cellStyle name="Comma 2 38" xfId="761" xr:uid="{00000000-0005-0000-0000-000071000000}"/>
    <cellStyle name="Comma 2 38 2" xfId="3820" xr:uid="{A19BDD5E-5837-4817-995A-D60F20123B9E}"/>
    <cellStyle name="Comma 2 38 2 2" xfId="11282" xr:uid="{A19BDD5E-5837-4817-995A-D60F20123B9E}"/>
    <cellStyle name="Comma 2 38 2 2 2" xfId="27260" xr:uid="{A19BDD5E-5837-4817-995A-D60F20123B9E}"/>
    <cellStyle name="Comma 2 38 2 3" xfId="19798" xr:uid="{A19BDD5E-5837-4817-995A-D60F20123B9E}"/>
    <cellStyle name="Comma 2 38 3" xfId="5067" xr:uid="{3F28121B-4087-4CC7-B671-FB32813B9F95}"/>
    <cellStyle name="Comma 2 38 3 2" xfId="12529" xr:uid="{3F28121B-4087-4CC7-B671-FB32813B9F95}"/>
    <cellStyle name="Comma 2 38 3 2 2" xfId="28507" xr:uid="{3F28121B-4087-4CC7-B671-FB32813B9F95}"/>
    <cellStyle name="Comma 2 38 3 3" xfId="21045" xr:uid="{3F28121B-4087-4CC7-B671-FB32813B9F95}"/>
    <cellStyle name="Comma 2 38 4" xfId="6335" xr:uid="{E0BFE605-D1EF-4F3B-904E-4CE36B3040CF}"/>
    <cellStyle name="Comma 2 38 4 2" xfId="13797" xr:uid="{E0BFE605-D1EF-4F3B-904E-4CE36B3040CF}"/>
    <cellStyle name="Comma 2 38 4 2 2" xfId="29775" xr:uid="{E0BFE605-D1EF-4F3B-904E-4CE36B3040CF}"/>
    <cellStyle name="Comma 2 38 4 3" xfId="22313" xr:uid="{E0BFE605-D1EF-4F3B-904E-4CE36B3040CF}"/>
    <cellStyle name="Comma 2 38 5" xfId="2573" xr:uid="{00000000-0005-0000-0000-000071000000}"/>
    <cellStyle name="Comma 2 38 5 2" xfId="10035" xr:uid="{00000000-0005-0000-0000-000071000000}"/>
    <cellStyle name="Comma 2 38 5 2 2" xfId="26013" xr:uid="{00000000-0005-0000-0000-000071000000}"/>
    <cellStyle name="Comma 2 38 5 3" xfId="18551" xr:uid="{00000000-0005-0000-0000-000071000000}"/>
    <cellStyle name="Comma 2 38 6" xfId="8295" xr:uid="{00000000-0005-0000-0000-000071000000}"/>
    <cellStyle name="Comma 2 38 6 2" xfId="24273" xr:uid="{00000000-0005-0000-0000-000071000000}"/>
    <cellStyle name="Comma 2 38 7" xfId="16739" xr:uid="{00000000-0005-0000-0000-000071000000}"/>
    <cellStyle name="Comma 2 39" xfId="770" xr:uid="{00000000-0005-0000-0000-000072000000}"/>
    <cellStyle name="Comma 2 39 2" xfId="3829" xr:uid="{8566049A-756D-4C40-A554-F4039709F79C}"/>
    <cellStyle name="Comma 2 39 2 2" xfId="11291" xr:uid="{8566049A-756D-4C40-A554-F4039709F79C}"/>
    <cellStyle name="Comma 2 39 2 2 2" xfId="27269" xr:uid="{8566049A-756D-4C40-A554-F4039709F79C}"/>
    <cellStyle name="Comma 2 39 2 3" xfId="19807" xr:uid="{8566049A-756D-4C40-A554-F4039709F79C}"/>
    <cellStyle name="Comma 2 39 3" xfId="5076" xr:uid="{63AC170D-E970-45C3-B8DF-B8AB41C8EF30}"/>
    <cellStyle name="Comma 2 39 3 2" xfId="12538" xr:uid="{63AC170D-E970-45C3-B8DF-B8AB41C8EF30}"/>
    <cellStyle name="Comma 2 39 3 2 2" xfId="28516" xr:uid="{63AC170D-E970-45C3-B8DF-B8AB41C8EF30}"/>
    <cellStyle name="Comma 2 39 3 3" xfId="21054" xr:uid="{63AC170D-E970-45C3-B8DF-B8AB41C8EF30}"/>
    <cellStyle name="Comma 2 39 4" xfId="6344" xr:uid="{550B4E40-C1F2-4F89-9DFC-6AF6A36DCDE3}"/>
    <cellStyle name="Comma 2 39 4 2" xfId="13806" xr:uid="{550B4E40-C1F2-4F89-9DFC-6AF6A36DCDE3}"/>
    <cellStyle name="Comma 2 39 4 2 2" xfId="29784" xr:uid="{550B4E40-C1F2-4F89-9DFC-6AF6A36DCDE3}"/>
    <cellStyle name="Comma 2 39 4 3" xfId="22322" xr:uid="{550B4E40-C1F2-4F89-9DFC-6AF6A36DCDE3}"/>
    <cellStyle name="Comma 2 39 5" xfId="2582" xr:uid="{00000000-0005-0000-0000-000072000000}"/>
    <cellStyle name="Comma 2 39 5 2" xfId="10044" xr:uid="{00000000-0005-0000-0000-000072000000}"/>
    <cellStyle name="Comma 2 39 5 2 2" xfId="26022" xr:uid="{00000000-0005-0000-0000-000072000000}"/>
    <cellStyle name="Comma 2 39 5 3" xfId="18560" xr:uid="{00000000-0005-0000-0000-000072000000}"/>
    <cellStyle name="Comma 2 39 6" xfId="8304" xr:uid="{00000000-0005-0000-0000-000072000000}"/>
    <cellStyle name="Comma 2 39 6 2" xfId="24282" xr:uid="{00000000-0005-0000-0000-000072000000}"/>
    <cellStyle name="Comma 2 39 7" xfId="16748" xr:uid="{00000000-0005-0000-0000-000072000000}"/>
    <cellStyle name="Comma 2 4" xfId="494" xr:uid="{00000000-0005-0000-0000-000073000000}"/>
    <cellStyle name="Comma 2 4 10" xfId="1534" xr:uid="{EE3059BD-CAEC-42A6-BD43-2BA223A4474D}"/>
    <cellStyle name="Comma 2 4 10 2" xfId="7072" xr:uid="{74F09714-D009-46E0-9CD8-D03121744C74}"/>
    <cellStyle name="Comma 2 4 10 2 2" xfId="14534" xr:uid="{74F09714-D009-46E0-9CD8-D03121744C74}"/>
    <cellStyle name="Comma 2 4 10 2 2 2" xfId="30512" xr:uid="{74F09714-D009-46E0-9CD8-D03121744C74}"/>
    <cellStyle name="Comma 2 4 10 2 3" xfId="23050" xr:uid="{74F09714-D009-46E0-9CD8-D03121744C74}"/>
    <cellStyle name="Comma 2 4 10 3" xfId="9023" xr:uid="{EE3059BD-CAEC-42A6-BD43-2BA223A4474D}"/>
    <cellStyle name="Comma 2 4 10 3 2" xfId="25001" xr:uid="{EE3059BD-CAEC-42A6-BD43-2BA223A4474D}"/>
    <cellStyle name="Comma 2 4 10 4" xfId="17512" xr:uid="{EE3059BD-CAEC-42A6-BD43-2BA223A4474D}"/>
    <cellStyle name="Comma 2 4 11" xfId="1568" xr:uid="{EE3059BD-CAEC-42A6-BD43-2BA223A4474D}"/>
    <cellStyle name="Comma 2 4 11 2" xfId="7106" xr:uid="{55E2F3D7-4E7B-43A2-97CC-52D440D93C92}"/>
    <cellStyle name="Comma 2 4 11 2 2" xfId="14568" xr:uid="{55E2F3D7-4E7B-43A2-97CC-52D440D93C92}"/>
    <cellStyle name="Comma 2 4 11 2 2 2" xfId="30546" xr:uid="{55E2F3D7-4E7B-43A2-97CC-52D440D93C92}"/>
    <cellStyle name="Comma 2 4 11 2 3" xfId="23084" xr:uid="{55E2F3D7-4E7B-43A2-97CC-52D440D93C92}"/>
    <cellStyle name="Comma 2 4 11 3" xfId="9057" xr:uid="{EE3059BD-CAEC-42A6-BD43-2BA223A4474D}"/>
    <cellStyle name="Comma 2 4 11 3 2" xfId="25035" xr:uid="{EE3059BD-CAEC-42A6-BD43-2BA223A4474D}"/>
    <cellStyle name="Comma 2 4 11 4" xfId="17546" xr:uid="{EE3059BD-CAEC-42A6-BD43-2BA223A4474D}"/>
    <cellStyle name="Comma 2 4 12" xfId="1601" xr:uid="{EE3059BD-CAEC-42A6-BD43-2BA223A4474D}"/>
    <cellStyle name="Comma 2 4 12 2" xfId="7139" xr:uid="{3132A665-865D-4AE4-B479-E6EDE76484FC}"/>
    <cellStyle name="Comma 2 4 12 2 2" xfId="14601" xr:uid="{3132A665-865D-4AE4-B479-E6EDE76484FC}"/>
    <cellStyle name="Comma 2 4 12 2 2 2" xfId="30579" xr:uid="{3132A665-865D-4AE4-B479-E6EDE76484FC}"/>
    <cellStyle name="Comma 2 4 12 2 3" xfId="23117" xr:uid="{3132A665-865D-4AE4-B479-E6EDE76484FC}"/>
    <cellStyle name="Comma 2 4 12 3" xfId="9090" xr:uid="{EE3059BD-CAEC-42A6-BD43-2BA223A4474D}"/>
    <cellStyle name="Comma 2 4 12 3 2" xfId="25068" xr:uid="{EE3059BD-CAEC-42A6-BD43-2BA223A4474D}"/>
    <cellStyle name="Comma 2 4 12 4" xfId="17579" xr:uid="{EE3059BD-CAEC-42A6-BD43-2BA223A4474D}"/>
    <cellStyle name="Comma 2 4 13" xfId="1634" xr:uid="{EE3059BD-CAEC-42A6-BD43-2BA223A4474D}"/>
    <cellStyle name="Comma 2 4 13 2" xfId="7178" xr:uid="{97D8A7E3-4311-4719-A323-8E9423AC389F}"/>
    <cellStyle name="Comma 2 4 13 2 2" xfId="14640" xr:uid="{97D8A7E3-4311-4719-A323-8E9423AC389F}"/>
    <cellStyle name="Comma 2 4 13 2 2 2" xfId="30618" xr:uid="{97D8A7E3-4311-4719-A323-8E9423AC389F}"/>
    <cellStyle name="Comma 2 4 13 2 3" xfId="23156" xr:uid="{97D8A7E3-4311-4719-A323-8E9423AC389F}"/>
    <cellStyle name="Comma 2 4 13 3" xfId="9123" xr:uid="{EE3059BD-CAEC-42A6-BD43-2BA223A4474D}"/>
    <cellStyle name="Comma 2 4 13 3 2" xfId="25101" xr:uid="{EE3059BD-CAEC-42A6-BD43-2BA223A4474D}"/>
    <cellStyle name="Comma 2 4 13 4" xfId="17612" xr:uid="{EE3059BD-CAEC-42A6-BD43-2BA223A4474D}"/>
    <cellStyle name="Comma 2 4 14" xfId="1702" xr:uid="{EE3059BD-CAEC-42A6-BD43-2BA223A4474D}"/>
    <cellStyle name="Comma 2 4 14 2" xfId="7234" xr:uid="{9EB3A8D6-2A94-466C-9C58-FE2560259A0A}"/>
    <cellStyle name="Comma 2 4 14 2 2" xfId="14696" xr:uid="{9EB3A8D6-2A94-466C-9C58-FE2560259A0A}"/>
    <cellStyle name="Comma 2 4 14 2 2 2" xfId="30674" xr:uid="{9EB3A8D6-2A94-466C-9C58-FE2560259A0A}"/>
    <cellStyle name="Comma 2 4 14 2 3" xfId="23212" xr:uid="{9EB3A8D6-2A94-466C-9C58-FE2560259A0A}"/>
    <cellStyle name="Comma 2 4 14 3" xfId="9164" xr:uid="{EE3059BD-CAEC-42A6-BD43-2BA223A4474D}"/>
    <cellStyle name="Comma 2 4 14 3 2" xfId="25142" xr:uid="{EE3059BD-CAEC-42A6-BD43-2BA223A4474D}"/>
    <cellStyle name="Comma 2 4 14 4" xfId="17680" xr:uid="{EE3059BD-CAEC-42A6-BD43-2BA223A4474D}"/>
    <cellStyle name="Comma 2 4 15" xfId="2306" xr:uid="{00000000-0005-0000-0000-000073000000}"/>
    <cellStyle name="Comma 2 4 15 2" xfId="9768" xr:uid="{00000000-0005-0000-0000-000073000000}"/>
    <cellStyle name="Comma 2 4 15 2 2" xfId="25746" xr:uid="{00000000-0005-0000-0000-000073000000}"/>
    <cellStyle name="Comma 2 4 15 3" xfId="18284" xr:uid="{00000000-0005-0000-0000-000073000000}"/>
    <cellStyle name="Comma 2 4 16" xfId="7336" xr:uid="{EE3059BD-CAEC-42A6-BD43-2BA223A4474D}"/>
    <cellStyle name="Comma 2 4 16 2" xfId="14798" xr:uid="{EE3059BD-CAEC-42A6-BD43-2BA223A4474D}"/>
    <cellStyle name="Comma 2 4 16 2 2" xfId="30776" xr:uid="{EE3059BD-CAEC-42A6-BD43-2BA223A4474D}"/>
    <cellStyle name="Comma 2 4 16 3" xfId="23314" xr:uid="{EE3059BD-CAEC-42A6-BD43-2BA223A4474D}"/>
    <cellStyle name="Comma 2 4 17" xfId="7477" xr:uid="{EE3059BD-CAEC-42A6-BD43-2BA223A4474D}"/>
    <cellStyle name="Comma 2 4 17 2" xfId="23455" xr:uid="{EE3059BD-CAEC-42A6-BD43-2BA223A4474D}"/>
    <cellStyle name="Comma 2 4 18" xfId="14939" xr:uid="{EE3059BD-CAEC-42A6-BD43-2BA223A4474D}"/>
    <cellStyle name="Comma 2 4 18 2" xfId="30917" xr:uid="{EE3059BD-CAEC-42A6-BD43-2BA223A4474D}"/>
    <cellStyle name="Comma 2 4 19" xfId="15070" xr:uid="{EE3059BD-CAEC-42A6-BD43-2BA223A4474D}"/>
    <cellStyle name="Comma 2 4 19 2" xfId="31048" xr:uid="{EE3059BD-CAEC-42A6-BD43-2BA223A4474D}"/>
    <cellStyle name="Comma 2 4 2" xfId="1270" xr:uid="{EE3059BD-CAEC-42A6-BD43-2BA223A4474D}"/>
    <cellStyle name="Comma 2 4 2 10" xfId="15367" xr:uid="{91E23C44-EF17-4076-85DA-2F479CB542BB}"/>
    <cellStyle name="Comma 2 4 2 10 2" xfId="31345" xr:uid="{91E23C44-EF17-4076-85DA-2F479CB542BB}"/>
    <cellStyle name="Comma 2 4 2 11" xfId="15499" xr:uid="{91E23C44-EF17-4076-85DA-2F479CB542BB}"/>
    <cellStyle name="Comma 2 4 2 11 2" xfId="31477" xr:uid="{91E23C44-EF17-4076-85DA-2F479CB542BB}"/>
    <cellStyle name="Comma 2 4 2 12" xfId="15638" xr:uid="{91E23C44-EF17-4076-85DA-2F479CB542BB}"/>
    <cellStyle name="Comma 2 4 2 12 2" xfId="31615" xr:uid="{91E23C44-EF17-4076-85DA-2F479CB542BB}"/>
    <cellStyle name="Comma 2 4 2 13" xfId="15770" xr:uid="{91E23C44-EF17-4076-85DA-2F479CB542BB}"/>
    <cellStyle name="Comma 2 4 2 13 2" xfId="31747" xr:uid="{91E23C44-EF17-4076-85DA-2F479CB542BB}"/>
    <cellStyle name="Comma 2 4 2 14" xfId="15901" xr:uid="{91E23C44-EF17-4076-85DA-2F479CB542BB}"/>
    <cellStyle name="Comma 2 4 2 14 2" xfId="31878" xr:uid="{91E23C44-EF17-4076-85DA-2F479CB542BB}"/>
    <cellStyle name="Comma 2 4 2 15" xfId="17248" xr:uid="{EE3059BD-CAEC-42A6-BD43-2BA223A4474D}"/>
    <cellStyle name="Comma 2 4 2 16" xfId="32009" xr:uid="{91E23C44-EF17-4076-85DA-2F479CB542BB}"/>
    <cellStyle name="Comma 2 4 2 17" xfId="32141" xr:uid="{91E23C44-EF17-4076-85DA-2F479CB542BB}"/>
    <cellStyle name="Comma 2 4 2 18" xfId="32272" xr:uid="{91E23C44-EF17-4076-85DA-2F479CB542BB}"/>
    <cellStyle name="Comma 2 4 2 19" xfId="32404" xr:uid="{91E23C44-EF17-4076-85DA-2F479CB542BB}"/>
    <cellStyle name="Comma 2 4 2 2" xfId="1667" xr:uid="{91E23C44-EF17-4076-85DA-2F479CB542BB}"/>
    <cellStyle name="Comma 2 4 2 2 10" xfId="15565" xr:uid="{5EF886CC-3B5C-4D83-8A85-6611D5175704}"/>
    <cellStyle name="Comma 2 4 2 2 10 2" xfId="31543" xr:uid="{5EF886CC-3B5C-4D83-8A85-6611D5175704}"/>
    <cellStyle name="Comma 2 4 2 2 11" xfId="15704" xr:uid="{5EF886CC-3B5C-4D83-8A85-6611D5175704}"/>
    <cellStyle name="Comma 2 4 2 2 11 2" xfId="31681" xr:uid="{5EF886CC-3B5C-4D83-8A85-6611D5175704}"/>
    <cellStyle name="Comma 2 4 2 2 12" xfId="15836" xr:uid="{5EF886CC-3B5C-4D83-8A85-6611D5175704}"/>
    <cellStyle name="Comma 2 4 2 2 12 2" xfId="31813" xr:uid="{5EF886CC-3B5C-4D83-8A85-6611D5175704}"/>
    <cellStyle name="Comma 2 4 2 2 13" xfId="15967" xr:uid="{5EF886CC-3B5C-4D83-8A85-6611D5175704}"/>
    <cellStyle name="Comma 2 4 2 2 13 2" xfId="31944" xr:uid="{5EF886CC-3B5C-4D83-8A85-6611D5175704}"/>
    <cellStyle name="Comma 2 4 2 2 14" xfId="17645" xr:uid="{91E23C44-EF17-4076-85DA-2F479CB542BB}"/>
    <cellStyle name="Comma 2 4 2 2 15" xfId="32075" xr:uid="{5EF886CC-3B5C-4D83-8A85-6611D5175704}"/>
    <cellStyle name="Comma 2 4 2 2 16" xfId="32207" xr:uid="{5EF886CC-3B5C-4D83-8A85-6611D5175704}"/>
    <cellStyle name="Comma 2 4 2 2 17" xfId="32338" xr:uid="{5EF886CC-3B5C-4D83-8A85-6611D5175704}"/>
    <cellStyle name="Comma 2 4 2 2 18" xfId="32470" xr:uid="{5EF886CC-3B5C-4D83-8A85-6611D5175704}"/>
    <cellStyle name="Comma 2 4 2 2 19" xfId="32601" xr:uid="{5EF886CC-3B5C-4D83-8A85-6611D5175704}"/>
    <cellStyle name="Comma 2 4 2 2 2" xfId="1801" xr:uid="{5EF886CC-3B5C-4D83-8A85-6611D5175704}"/>
    <cellStyle name="Comma 2 4 2 2 2 2" xfId="7306" xr:uid="{916BCF38-6838-4F39-9D82-FD4F1881AD4B}"/>
    <cellStyle name="Comma 2 4 2 2 2 2 2" xfId="14768" xr:uid="{916BCF38-6838-4F39-9D82-FD4F1881AD4B}"/>
    <cellStyle name="Comma 2 4 2 2 2 2 2 2" xfId="30746" xr:uid="{916BCF38-6838-4F39-9D82-FD4F1881AD4B}"/>
    <cellStyle name="Comma 2 4 2 2 2 2 3" xfId="23284" xr:uid="{916BCF38-6838-4F39-9D82-FD4F1881AD4B}"/>
    <cellStyle name="Comma 2 4 2 2 2 3" xfId="9263" xr:uid="{5EF886CC-3B5C-4D83-8A85-6611D5175704}"/>
    <cellStyle name="Comma 2 4 2 2 2 3 2" xfId="25241" xr:uid="{5EF886CC-3B5C-4D83-8A85-6611D5175704}"/>
    <cellStyle name="Comma 2 4 2 2 2 4" xfId="17779" xr:uid="{5EF886CC-3B5C-4D83-8A85-6611D5175704}"/>
    <cellStyle name="Comma 2 4 2 2 20" xfId="32733" xr:uid="{55C84562-C899-4762-B9D5-B512DBB1A27C}"/>
    <cellStyle name="Comma 2 4 2 2 21" xfId="32865" xr:uid="{00000000-0005-0000-0000-00001B000000}"/>
    <cellStyle name="Comma 2 4 2 2 22" xfId="32996" xr:uid="{5EF886CC-3B5C-4D83-8A85-6611D5175704}"/>
    <cellStyle name="Comma 2 4 2 2 23" xfId="33127" xr:uid="{5EF886CC-3B5C-4D83-8A85-6611D5175704}"/>
    <cellStyle name="Comma 2 4 2 2 24" xfId="33259" xr:uid="{00000000-0005-0000-0000-00001B000000}"/>
    <cellStyle name="Comma 2 4 2 2 25" xfId="33391" xr:uid="{DF248AE4-86A4-43A0-B1C3-106827FBAB8E}"/>
    <cellStyle name="Comma 2 4 2 2 3" xfId="6840" xr:uid="{F968FE39-80D5-4937-B149-939B1F104A68}"/>
    <cellStyle name="Comma 2 4 2 2 3 2" xfId="14302" xr:uid="{F968FE39-80D5-4937-B149-939B1F104A68}"/>
    <cellStyle name="Comma 2 4 2 2 3 2 2" xfId="30280" xr:uid="{F968FE39-80D5-4937-B149-939B1F104A68}"/>
    <cellStyle name="Comma 2 4 2 2 3 3" xfId="22818" xr:uid="{F968FE39-80D5-4937-B149-939B1F104A68}"/>
    <cellStyle name="Comma 2 4 2 2 4" xfId="7435" xr:uid="{5EF886CC-3B5C-4D83-8A85-6611D5175704}"/>
    <cellStyle name="Comma 2 4 2 2 4 2" xfId="14897" xr:uid="{5EF886CC-3B5C-4D83-8A85-6611D5175704}"/>
    <cellStyle name="Comma 2 4 2 2 4 2 2" xfId="30875" xr:uid="{5EF886CC-3B5C-4D83-8A85-6611D5175704}"/>
    <cellStyle name="Comma 2 4 2 2 4 3" xfId="23413" xr:uid="{5EF886CC-3B5C-4D83-8A85-6611D5175704}"/>
    <cellStyle name="Comma 2 4 2 2 5" xfId="7576" xr:uid="{5EF886CC-3B5C-4D83-8A85-6611D5175704}"/>
    <cellStyle name="Comma 2 4 2 2 5 2" xfId="23554" xr:uid="{5EF886CC-3B5C-4D83-8A85-6611D5175704}"/>
    <cellStyle name="Comma 2 4 2 2 6" xfId="15038" xr:uid="{5EF886CC-3B5C-4D83-8A85-6611D5175704}"/>
    <cellStyle name="Comma 2 4 2 2 6 2" xfId="31016" xr:uid="{5EF886CC-3B5C-4D83-8A85-6611D5175704}"/>
    <cellStyle name="Comma 2 4 2 2 7" xfId="15169" xr:uid="{5EF886CC-3B5C-4D83-8A85-6611D5175704}"/>
    <cellStyle name="Comma 2 4 2 2 7 2" xfId="31147" xr:uid="{5EF886CC-3B5C-4D83-8A85-6611D5175704}"/>
    <cellStyle name="Comma 2 4 2 2 8" xfId="15301" xr:uid="{5EF886CC-3B5C-4D83-8A85-6611D5175704}"/>
    <cellStyle name="Comma 2 4 2 2 8 2" xfId="31279" xr:uid="{5EF886CC-3B5C-4D83-8A85-6611D5175704}"/>
    <cellStyle name="Comma 2 4 2 2 9" xfId="15433" xr:uid="{5EF886CC-3B5C-4D83-8A85-6611D5175704}"/>
    <cellStyle name="Comma 2 4 2 2 9 2" xfId="31411" xr:uid="{5EF886CC-3B5C-4D83-8A85-6611D5175704}"/>
    <cellStyle name="Comma 2 4 2 20" xfId="32535" xr:uid="{91E23C44-EF17-4076-85DA-2F479CB542BB}"/>
    <cellStyle name="Comma 2 4 2 21" xfId="32667" xr:uid="{065FA9B6-3ADE-43C3-B150-FCF18141BBD8}"/>
    <cellStyle name="Comma 2 4 2 22" xfId="32799" xr:uid="{00000000-0005-0000-0000-00001A000000}"/>
    <cellStyle name="Comma 2 4 2 23" xfId="32930" xr:uid="{91E23C44-EF17-4076-85DA-2F479CB542BB}"/>
    <cellStyle name="Comma 2 4 2 24" xfId="33061" xr:uid="{91E23C44-EF17-4076-85DA-2F479CB542BB}"/>
    <cellStyle name="Comma 2 4 2 25" xfId="33193" xr:uid="{00000000-0005-0000-0000-00001A000000}"/>
    <cellStyle name="Comma 2 4 2 26" xfId="33325" xr:uid="{BEFF74CF-768B-40DF-A0D7-E109CF2719E7}"/>
    <cellStyle name="Comma 2 4 2 3" xfId="1735" xr:uid="{91E23C44-EF17-4076-85DA-2F479CB542BB}"/>
    <cellStyle name="Comma 2 4 2 3 2" xfId="7267" xr:uid="{DAAF16EE-B18F-4943-A69E-8EC79FF8BF8D}"/>
    <cellStyle name="Comma 2 4 2 3 2 2" xfId="14729" xr:uid="{DAAF16EE-B18F-4943-A69E-8EC79FF8BF8D}"/>
    <cellStyle name="Comma 2 4 2 3 2 2 2" xfId="30707" xr:uid="{DAAF16EE-B18F-4943-A69E-8EC79FF8BF8D}"/>
    <cellStyle name="Comma 2 4 2 3 2 3" xfId="23245" xr:uid="{DAAF16EE-B18F-4943-A69E-8EC79FF8BF8D}"/>
    <cellStyle name="Comma 2 4 2 3 3" xfId="9197" xr:uid="{91E23C44-EF17-4076-85DA-2F479CB542BB}"/>
    <cellStyle name="Comma 2 4 2 3 3 2" xfId="25175" xr:uid="{91E23C44-EF17-4076-85DA-2F479CB542BB}"/>
    <cellStyle name="Comma 2 4 2 3 4" xfId="17713" xr:uid="{91E23C44-EF17-4076-85DA-2F479CB542BB}"/>
    <cellStyle name="Comma 2 4 2 4" xfId="3553" xr:uid="{5C22AE3F-9744-41BA-BBC3-02850CDD01CC}"/>
    <cellStyle name="Comma 2 4 2 4 2" xfId="11015" xr:uid="{5C22AE3F-9744-41BA-BBC3-02850CDD01CC}"/>
    <cellStyle name="Comma 2 4 2 4 2 2" xfId="26993" xr:uid="{5C22AE3F-9744-41BA-BBC3-02850CDD01CC}"/>
    <cellStyle name="Comma 2 4 2 4 3" xfId="19531" xr:uid="{5C22AE3F-9744-41BA-BBC3-02850CDD01CC}"/>
    <cellStyle name="Comma 2 4 2 5" xfId="7369" xr:uid="{91E23C44-EF17-4076-85DA-2F479CB542BB}"/>
    <cellStyle name="Comma 2 4 2 5 2" xfId="14831" xr:uid="{91E23C44-EF17-4076-85DA-2F479CB542BB}"/>
    <cellStyle name="Comma 2 4 2 5 2 2" xfId="30809" xr:uid="{91E23C44-EF17-4076-85DA-2F479CB542BB}"/>
    <cellStyle name="Comma 2 4 2 5 3" xfId="23347" xr:uid="{91E23C44-EF17-4076-85DA-2F479CB542BB}"/>
    <cellStyle name="Comma 2 4 2 6" xfId="7510" xr:uid="{91E23C44-EF17-4076-85DA-2F479CB542BB}"/>
    <cellStyle name="Comma 2 4 2 6 2" xfId="23488" xr:uid="{91E23C44-EF17-4076-85DA-2F479CB542BB}"/>
    <cellStyle name="Comma 2 4 2 7" xfId="14972" xr:uid="{91E23C44-EF17-4076-85DA-2F479CB542BB}"/>
    <cellStyle name="Comma 2 4 2 7 2" xfId="30950" xr:uid="{91E23C44-EF17-4076-85DA-2F479CB542BB}"/>
    <cellStyle name="Comma 2 4 2 8" xfId="15103" xr:uid="{91E23C44-EF17-4076-85DA-2F479CB542BB}"/>
    <cellStyle name="Comma 2 4 2 8 2" xfId="31081" xr:uid="{91E23C44-EF17-4076-85DA-2F479CB542BB}"/>
    <cellStyle name="Comma 2 4 2 9" xfId="15235" xr:uid="{91E23C44-EF17-4076-85DA-2F479CB542BB}"/>
    <cellStyle name="Comma 2 4 2 9 2" xfId="31213" xr:uid="{91E23C44-EF17-4076-85DA-2F479CB542BB}"/>
    <cellStyle name="Comma 2 4 20" xfId="15202" xr:uid="{EE3059BD-CAEC-42A6-BD43-2BA223A4474D}"/>
    <cellStyle name="Comma 2 4 20 2" xfId="31180" xr:uid="{EE3059BD-CAEC-42A6-BD43-2BA223A4474D}"/>
    <cellStyle name="Comma 2 4 21" xfId="15334" xr:uid="{EE3059BD-CAEC-42A6-BD43-2BA223A4474D}"/>
    <cellStyle name="Comma 2 4 21 2" xfId="31312" xr:uid="{EE3059BD-CAEC-42A6-BD43-2BA223A4474D}"/>
    <cellStyle name="Comma 2 4 22" xfId="15466" xr:uid="{EE3059BD-CAEC-42A6-BD43-2BA223A4474D}"/>
    <cellStyle name="Comma 2 4 22 2" xfId="31444" xr:uid="{EE3059BD-CAEC-42A6-BD43-2BA223A4474D}"/>
    <cellStyle name="Comma 2 4 23" xfId="15605" xr:uid="{EE3059BD-CAEC-42A6-BD43-2BA223A4474D}"/>
    <cellStyle name="Comma 2 4 23 2" xfId="31582" xr:uid="{EE3059BD-CAEC-42A6-BD43-2BA223A4474D}"/>
    <cellStyle name="Comma 2 4 24" xfId="15737" xr:uid="{EE3059BD-CAEC-42A6-BD43-2BA223A4474D}"/>
    <cellStyle name="Comma 2 4 24 2" xfId="31714" xr:uid="{EE3059BD-CAEC-42A6-BD43-2BA223A4474D}"/>
    <cellStyle name="Comma 2 4 25" xfId="15868" xr:uid="{EE3059BD-CAEC-42A6-BD43-2BA223A4474D}"/>
    <cellStyle name="Comma 2 4 25 2" xfId="31845" xr:uid="{EE3059BD-CAEC-42A6-BD43-2BA223A4474D}"/>
    <cellStyle name="Comma 2 4 26" xfId="16472" xr:uid="{00000000-0005-0000-0000-000073000000}"/>
    <cellStyle name="Comma 2 4 27" xfId="31976" xr:uid="{EE3059BD-CAEC-42A6-BD43-2BA223A4474D}"/>
    <cellStyle name="Comma 2 4 28" xfId="32108" xr:uid="{EE3059BD-CAEC-42A6-BD43-2BA223A4474D}"/>
    <cellStyle name="Comma 2 4 29" xfId="32239" xr:uid="{EE3059BD-CAEC-42A6-BD43-2BA223A4474D}"/>
    <cellStyle name="Comma 2 4 3" xfId="1303" xr:uid="{EE3059BD-CAEC-42A6-BD43-2BA223A4474D}"/>
    <cellStyle name="Comma 2 4 3 10" xfId="15532" xr:uid="{15CA1242-5A18-4358-A7B4-95A172DB0F51}"/>
    <cellStyle name="Comma 2 4 3 10 2" xfId="31510" xr:uid="{15CA1242-5A18-4358-A7B4-95A172DB0F51}"/>
    <cellStyle name="Comma 2 4 3 11" xfId="15671" xr:uid="{15CA1242-5A18-4358-A7B4-95A172DB0F51}"/>
    <cellStyle name="Comma 2 4 3 11 2" xfId="31648" xr:uid="{15CA1242-5A18-4358-A7B4-95A172DB0F51}"/>
    <cellStyle name="Comma 2 4 3 12" xfId="15803" xr:uid="{15CA1242-5A18-4358-A7B4-95A172DB0F51}"/>
    <cellStyle name="Comma 2 4 3 12 2" xfId="31780" xr:uid="{15CA1242-5A18-4358-A7B4-95A172DB0F51}"/>
    <cellStyle name="Comma 2 4 3 13" xfId="15934" xr:uid="{15CA1242-5A18-4358-A7B4-95A172DB0F51}"/>
    <cellStyle name="Comma 2 4 3 13 2" xfId="31911" xr:uid="{15CA1242-5A18-4358-A7B4-95A172DB0F51}"/>
    <cellStyle name="Comma 2 4 3 14" xfId="17281" xr:uid="{EE3059BD-CAEC-42A6-BD43-2BA223A4474D}"/>
    <cellStyle name="Comma 2 4 3 15" xfId="32042" xr:uid="{15CA1242-5A18-4358-A7B4-95A172DB0F51}"/>
    <cellStyle name="Comma 2 4 3 16" xfId="32174" xr:uid="{15CA1242-5A18-4358-A7B4-95A172DB0F51}"/>
    <cellStyle name="Comma 2 4 3 17" xfId="32305" xr:uid="{15CA1242-5A18-4358-A7B4-95A172DB0F51}"/>
    <cellStyle name="Comma 2 4 3 18" xfId="32437" xr:uid="{15CA1242-5A18-4358-A7B4-95A172DB0F51}"/>
    <cellStyle name="Comma 2 4 3 19" xfId="32568" xr:uid="{15CA1242-5A18-4358-A7B4-95A172DB0F51}"/>
    <cellStyle name="Comma 2 4 3 2" xfId="1768" xr:uid="{15CA1242-5A18-4358-A7B4-95A172DB0F51}"/>
    <cellStyle name="Comma 2 4 3 2 2" xfId="6873" xr:uid="{F96F9297-BA32-4B4C-850A-E276BDEDC61C}"/>
    <cellStyle name="Comma 2 4 3 2 2 2" xfId="14335" xr:uid="{F96F9297-BA32-4B4C-850A-E276BDEDC61C}"/>
    <cellStyle name="Comma 2 4 3 2 2 2 2" xfId="30313" xr:uid="{F96F9297-BA32-4B4C-850A-E276BDEDC61C}"/>
    <cellStyle name="Comma 2 4 3 2 2 3" xfId="22851" xr:uid="{F96F9297-BA32-4B4C-850A-E276BDEDC61C}"/>
    <cellStyle name="Comma 2 4 3 2 3" xfId="9230" xr:uid="{15CA1242-5A18-4358-A7B4-95A172DB0F51}"/>
    <cellStyle name="Comma 2 4 3 2 3 2" xfId="25208" xr:uid="{15CA1242-5A18-4358-A7B4-95A172DB0F51}"/>
    <cellStyle name="Comma 2 4 3 2 4" xfId="17746" xr:uid="{15CA1242-5A18-4358-A7B4-95A172DB0F51}"/>
    <cellStyle name="Comma 2 4 3 20" xfId="32700" xr:uid="{4D973288-5790-44DD-B4D8-AB100353922D}"/>
    <cellStyle name="Comma 2 4 3 21" xfId="32832" xr:uid="{00000000-0005-0000-0000-00001C000000}"/>
    <cellStyle name="Comma 2 4 3 22" xfId="32963" xr:uid="{15CA1242-5A18-4358-A7B4-95A172DB0F51}"/>
    <cellStyle name="Comma 2 4 3 23" xfId="33094" xr:uid="{15CA1242-5A18-4358-A7B4-95A172DB0F51}"/>
    <cellStyle name="Comma 2 4 3 24" xfId="33226" xr:uid="{00000000-0005-0000-0000-00001C000000}"/>
    <cellStyle name="Comma 2 4 3 25" xfId="33358" xr:uid="{7B4AF940-FDB0-41DD-A431-23E2874481C3}"/>
    <cellStyle name="Comma 2 4 3 3" xfId="4800" xr:uid="{59BE57FA-356B-4374-A59E-915FE14C6790}"/>
    <cellStyle name="Comma 2 4 3 3 2" xfId="12262" xr:uid="{59BE57FA-356B-4374-A59E-915FE14C6790}"/>
    <cellStyle name="Comma 2 4 3 3 2 2" xfId="28240" xr:uid="{59BE57FA-356B-4374-A59E-915FE14C6790}"/>
    <cellStyle name="Comma 2 4 3 3 3" xfId="20778" xr:uid="{59BE57FA-356B-4374-A59E-915FE14C6790}"/>
    <cellStyle name="Comma 2 4 3 4" xfId="7402" xr:uid="{15CA1242-5A18-4358-A7B4-95A172DB0F51}"/>
    <cellStyle name="Comma 2 4 3 4 2" xfId="14864" xr:uid="{15CA1242-5A18-4358-A7B4-95A172DB0F51}"/>
    <cellStyle name="Comma 2 4 3 4 2 2" xfId="30842" xr:uid="{15CA1242-5A18-4358-A7B4-95A172DB0F51}"/>
    <cellStyle name="Comma 2 4 3 4 3" xfId="23380" xr:uid="{15CA1242-5A18-4358-A7B4-95A172DB0F51}"/>
    <cellStyle name="Comma 2 4 3 5" xfId="7543" xr:uid="{15CA1242-5A18-4358-A7B4-95A172DB0F51}"/>
    <cellStyle name="Comma 2 4 3 5 2" xfId="23521" xr:uid="{15CA1242-5A18-4358-A7B4-95A172DB0F51}"/>
    <cellStyle name="Comma 2 4 3 6" xfId="15005" xr:uid="{15CA1242-5A18-4358-A7B4-95A172DB0F51}"/>
    <cellStyle name="Comma 2 4 3 6 2" xfId="30983" xr:uid="{15CA1242-5A18-4358-A7B4-95A172DB0F51}"/>
    <cellStyle name="Comma 2 4 3 7" xfId="15136" xr:uid="{15CA1242-5A18-4358-A7B4-95A172DB0F51}"/>
    <cellStyle name="Comma 2 4 3 7 2" xfId="31114" xr:uid="{15CA1242-5A18-4358-A7B4-95A172DB0F51}"/>
    <cellStyle name="Comma 2 4 3 8" xfId="15268" xr:uid="{15CA1242-5A18-4358-A7B4-95A172DB0F51}"/>
    <cellStyle name="Comma 2 4 3 8 2" xfId="31246" xr:uid="{15CA1242-5A18-4358-A7B4-95A172DB0F51}"/>
    <cellStyle name="Comma 2 4 3 9" xfId="15400" xr:uid="{15CA1242-5A18-4358-A7B4-95A172DB0F51}"/>
    <cellStyle name="Comma 2 4 3 9 2" xfId="31378" xr:uid="{15CA1242-5A18-4358-A7B4-95A172DB0F51}"/>
    <cellStyle name="Comma 2 4 30" xfId="32371" xr:uid="{EE3059BD-CAEC-42A6-BD43-2BA223A4474D}"/>
    <cellStyle name="Comma 2 4 31" xfId="32502" xr:uid="{EE3059BD-CAEC-42A6-BD43-2BA223A4474D}"/>
    <cellStyle name="Comma 2 4 32" xfId="32634" xr:uid="{00807191-F038-4115-B85B-1A1309D9D225}"/>
    <cellStyle name="Comma 2 4 33" xfId="32766" xr:uid="{00000000-0005-0000-0000-000019000000}"/>
    <cellStyle name="Comma 2 4 34" xfId="32897" xr:uid="{EE3059BD-CAEC-42A6-BD43-2BA223A4474D}"/>
    <cellStyle name="Comma 2 4 35" xfId="33028" xr:uid="{EE3059BD-CAEC-42A6-BD43-2BA223A4474D}"/>
    <cellStyle name="Comma 2 4 36" xfId="33160" xr:uid="{00000000-0005-0000-0000-000019000000}"/>
    <cellStyle name="Comma 2 4 37" xfId="33292" xr:uid="{7392B95B-7277-49FB-B2EE-20E800CBCA15}"/>
    <cellStyle name="Comma 2 4 4" xfId="1336" xr:uid="{EE3059BD-CAEC-42A6-BD43-2BA223A4474D}"/>
    <cellStyle name="Comma 2 4 4 2" xfId="5582" xr:uid="{2443B84D-0FD6-477D-9C06-55340EB3D76B}"/>
    <cellStyle name="Comma 2 4 4 2 2" xfId="13044" xr:uid="{2443B84D-0FD6-477D-9C06-55340EB3D76B}"/>
    <cellStyle name="Comma 2 4 4 2 2 2" xfId="29022" xr:uid="{2443B84D-0FD6-477D-9C06-55340EB3D76B}"/>
    <cellStyle name="Comma 2 4 4 2 3" xfId="21560" xr:uid="{2443B84D-0FD6-477D-9C06-55340EB3D76B}"/>
    <cellStyle name="Comma 2 4 4 3" xfId="8825" xr:uid="{EE3059BD-CAEC-42A6-BD43-2BA223A4474D}"/>
    <cellStyle name="Comma 2 4 4 3 2" xfId="24803" xr:uid="{EE3059BD-CAEC-42A6-BD43-2BA223A4474D}"/>
    <cellStyle name="Comma 2 4 4 4" xfId="17314" xr:uid="{EE3059BD-CAEC-42A6-BD43-2BA223A4474D}"/>
    <cellStyle name="Comma 2 4 5" xfId="1369" xr:uid="{EE3059BD-CAEC-42A6-BD43-2BA223A4474D}"/>
    <cellStyle name="Comma 2 4 5 2" xfId="6909" xr:uid="{ED18D9C4-75A0-4C2D-BED4-C2204053F26B}"/>
    <cellStyle name="Comma 2 4 5 2 2" xfId="14371" xr:uid="{ED18D9C4-75A0-4C2D-BED4-C2204053F26B}"/>
    <cellStyle name="Comma 2 4 5 2 2 2" xfId="30349" xr:uid="{ED18D9C4-75A0-4C2D-BED4-C2204053F26B}"/>
    <cellStyle name="Comma 2 4 5 2 3" xfId="22887" xr:uid="{ED18D9C4-75A0-4C2D-BED4-C2204053F26B}"/>
    <cellStyle name="Comma 2 4 5 3" xfId="8858" xr:uid="{EE3059BD-CAEC-42A6-BD43-2BA223A4474D}"/>
    <cellStyle name="Comma 2 4 5 3 2" xfId="24836" xr:uid="{EE3059BD-CAEC-42A6-BD43-2BA223A4474D}"/>
    <cellStyle name="Comma 2 4 5 4" xfId="17347" xr:uid="{EE3059BD-CAEC-42A6-BD43-2BA223A4474D}"/>
    <cellStyle name="Comma 2 4 6" xfId="1402" xr:uid="{EE3059BD-CAEC-42A6-BD43-2BA223A4474D}"/>
    <cellStyle name="Comma 2 4 6 2" xfId="6942" xr:uid="{E93E81D4-BD57-43FA-B354-207EA86CB6D2}"/>
    <cellStyle name="Comma 2 4 6 2 2" xfId="14404" xr:uid="{E93E81D4-BD57-43FA-B354-207EA86CB6D2}"/>
    <cellStyle name="Comma 2 4 6 2 2 2" xfId="30382" xr:uid="{E93E81D4-BD57-43FA-B354-207EA86CB6D2}"/>
    <cellStyle name="Comma 2 4 6 2 3" xfId="22920" xr:uid="{E93E81D4-BD57-43FA-B354-207EA86CB6D2}"/>
    <cellStyle name="Comma 2 4 6 3" xfId="8891" xr:uid="{EE3059BD-CAEC-42A6-BD43-2BA223A4474D}"/>
    <cellStyle name="Comma 2 4 6 3 2" xfId="24869" xr:uid="{EE3059BD-CAEC-42A6-BD43-2BA223A4474D}"/>
    <cellStyle name="Comma 2 4 6 4" xfId="17380" xr:uid="{EE3059BD-CAEC-42A6-BD43-2BA223A4474D}"/>
    <cellStyle name="Comma 2 4 7" xfId="1435" xr:uid="{EE3059BD-CAEC-42A6-BD43-2BA223A4474D}"/>
    <cellStyle name="Comma 2 4 7 2" xfId="6973" xr:uid="{333A4204-A9F7-4C9F-B88F-C601CD760B2E}"/>
    <cellStyle name="Comma 2 4 7 2 2" xfId="14435" xr:uid="{333A4204-A9F7-4C9F-B88F-C601CD760B2E}"/>
    <cellStyle name="Comma 2 4 7 2 2 2" xfId="30413" xr:uid="{333A4204-A9F7-4C9F-B88F-C601CD760B2E}"/>
    <cellStyle name="Comma 2 4 7 2 3" xfId="22951" xr:uid="{333A4204-A9F7-4C9F-B88F-C601CD760B2E}"/>
    <cellStyle name="Comma 2 4 7 3" xfId="8924" xr:uid="{EE3059BD-CAEC-42A6-BD43-2BA223A4474D}"/>
    <cellStyle name="Comma 2 4 7 3 2" xfId="24902" xr:uid="{EE3059BD-CAEC-42A6-BD43-2BA223A4474D}"/>
    <cellStyle name="Comma 2 4 7 4" xfId="17413" xr:uid="{EE3059BD-CAEC-42A6-BD43-2BA223A4474D}"/>
    <cellStyle name="Comma 2 4 8" xfId="1468" xr:uid="{EE3059BD-CAEC-42A6-BD43-2BA223A4474D}"/>
    <cellStyle name="Comma 2 4 8 2" xfId="7006" xr:uid="{7C992A36-1B57-4A27-A715-E83C95F85F92}"/>
    <cellStyle name="Comma 2 4 8 2 2" xfId="14468" xr:uid="{7C992A36-1B57-4A27-A715-E83C95F85F92}"/>
    <cellStyle name="Comma 2 4 8 2 2 2" xfId="30446" xr:uid="{7C992A36-1B57-4A27-A715-E83C95F85F92}"/>
    <cellStyle name="Comma 2 4 8 2 3" xfId="22984" xr:uid="{7C992A36-1B57-4A27-A715-E83C95F85F92}"/>
    <cellStyle name="Comma 2 4 8 3" xfId="8957" xr:uid="{EE3059BD-CAEC-42A6-BD43-2BA223A4474D}"/>
    <cellStyle name="Comma 2 4 8 3 2" xfId="24935" xr:uid="{EE3059BD-CAEC-42A6-BD43-2BA223A4474D}"/>
    <cellStyle name="Comma 2 4 8 4" xfId="17446" xr:uid="{EE3059BD-CAEC-42A6-BD43-2BA223A4474D}"/>
    <cellStyle name="Comma 2 4 9" xfId="1501" xr:uid="{EE3059BD-CAEC-42A6-BD43-2BA223A4474D}"/>
    <cellStyle name="Comma 2 4 9 2" xfId="7039" xr:uid="{5F470C5F-04FA-4B09-BF0A-0AFADA529D62}"/>
    <cellStyle name="Comma 2 4 9 2 2" xfId="14501" xr:uid="{5F470C5F-04FA-4B09-BF0A-0AFADA529D62}"/>
    <cellStyle name="Comma 2 4 9 2 2 2" xfId="30479" xr:uid="{5F470C5F-04FA-4B09-BF0A-0AFADA529D62}"/>
    <cellStyle name="Comma 2 4 9 2 3" xfId="23017" xr:uid="{5F470C5F-04FA-4B09-BF0A-0AFADA529D62}"/>
    <cellStyle name="Comma 2 4 9 3" xfId="8990" xr:uid="{EE3059BD-CAEC-42A6-BD43-2BA223A4474D}"/>
    <cellStyle name="Comma 2 4 9 3 2" xfId="24968" xr:uid="{EE3059BD-CAEC-42A6-BD43-2BA223A4474D}"/>
    <cellStyle name="Comma 2 4 9 4" xfId="17479" xr:uid="{EE3059BD-CAEC-42A6-BD43-2BA223A4474D}"/>
    <cellStyle name="Comma 2 40" xfId="778" xr:uid="{00000000-0005-0000-0000-000074000000}"/>
    <cellStyle name="Comma 2 40 2" xfId="3837" xr:uid="{DC9A0887-77E0-4D9C-B74A-562CCF5C628A}"/>
    <cellStyle name="Comma 2 40 2 2" xfId="11299" xr:uid="{DC9A0887-77E0-4D9C-B74A-562CCF5C628A}"/>
    <cellStyle name="Comma 2 40 2 2 2" xfId="27277" xr:uid="{DC9A0887-77E0-4D9C-B74A-562CCF5C628A}"/>
    <cellStyle name="Comma 2 40 2 3" xfId="19815" xr:uid="{DC9A0887-77E0-4D9C-B74A-562CCF5C628A}"/>
    <cellStyle name="Comma 2 40 3" xfId="5084" xr:uid="{F3A6E6C2-D68D-44D9-8FA0-6E68D4DF6918}"/>
    <cellStyle name="Comma 2 40 3 2" xfId="12546" xr:uid="{F3A6E6C2-D68D-44D9-8FA0-6E68D4DF6918}"/>
    <cellStyle name="Comma 2 40 3 2 2" xfId="28524" xr:uid="{F3A6E6C2-D68D-44D9-8FA0-6E68D4DF6918}"/>
    <cellStyle name="Comma 2 40 3 3" xfId="21062" xr:uid="{F3A6E6C2-D68D-44D9-8FA0-6E68D4DF6918}"/>
    <cellStyle name="Comma 2 40 4" xfId="6352" xr:uid="{903913FF-46C8-4732-BC19-96C0394798CB}"/>
    <cellStyle name="Comma 2 40 4 2" xfId="13814" xr:uid="{903913FF-46C8-4732-BC19-96C0394798CB}"/>
    <cellStyle name="Comma 2 40 4 2 2" xfId="29792" xr:uid="{903913FF-46C8-4732-BC19-96C0394798CB}"/>
    <cellStyle name="Comma 2 40 4 3" xfId="22330" xr:uid="{903913FF-46C8-4732-BC19-96C0394798CB}"/>
    <cellStyle name="Comma 2 40 5" xfId="2590" xr:uid="{00000000-0005-0000-0000-000074000000}"/>
    <cellStyle name="Comma 2 40 5 2" xfId="10052" xr:uid="{00000000-0005-0000-0000-000074000000}"/>
    <cellStyle name="Comma 2 40 5 2 2" xfId="26030" xr:uid="{00000000-0005-0000-0000-000074000000}"/>
    <cellStyle name="Comma 2 40 5 3" xfId="18568" xr:uid="{00000000-0005-0000-0000-000074000000}"/>
    <cellStyle name="Comma 2 40 6" xfId="8312" xr:uid="{00000000-0005-0000-0000-000074000000}"/>
    <cellStyle name="Comma 2 40 6 2" xfId="24290" xr:uid="{00000000-0005-0000-0000-000074000000}"/>
    <cellStyle name="Comma 2 40 7" xfId="16756" xr:uid="{00000000-0005-0000-0000-000074000000}"/>
    <cellStyle name="Comma 2 41" xfId="786" xr:uid="{00000000-0005-0000-0000-000075000000}"/>
    <cellStyle name="Comma 2 41 2" xfId="3845" xr:uid="{F0FA064C-EF9D-4989-9A78-54F5D6C21ABA}"/>
    <cellStyle name="Comma 2 41 2 2" xfId="11307" xr:uid="{F0FA064C-EF9D-4989-9A78-54F5D6C21ABA}"/>
    <cellStyle name="Comma 2 41 2 2 2" xfId="27285" xr:uid="{F0FA064C-EF9D-4989-9A78-54F5D6C21ABA}"/>
    <cellStyle name="Comma 2 41 2 3" xfId="19823" xr:uid="{F0FA064C-EF9D-4989-9A78-54F5D6C21ABA}"/>
    <cellStyle name="Comma 2 41 3" xfId="5092" xr:uid="{AA48AE33-4436-4E8E-A9A6-3EB6C043F906}"/>
    <cellStyle name="Comma 2 41 3 2" xfId="12554" xr:uid="{AA48AE33-4436-4E8E-A9A6-3EB6C043F906}"/>
    <cellStyle name="Comma 2 41 3 2 2" xfId="28532" xr:uid="{AA48AE33-4436-4E8E-A9A6-3EB6C043F906}"/>
    <cellStyle name="Comma 2 41 3 3" xfId="21070" xr:uid="{AA48AE33-4436-4E8E-A9A6-3EB6C043F906}"/>
    <cellStyle name="Comma 2 41 4" xfId="6360" xr:uid="{55E6ADA1-2325-4E41-97F6-4278D782D477}"/>
    <cellStyle name="Comma 2 41 4 2" xfId="13822" xr:uid="{55E6ADA1-2325-4E41-97F6-4278D782D477}"/>
    <cellStyle name="Comma 2 41 4 2 2" xfId="29800" xr:uid="{55E6ADA1-2325-4E41-97F6-4278D782D477}"/>
    <cellStyle name="Comma 2 41 4 3" xfId="22338" xr:uid="{55E6ADA1-2325-4E41-97F6-4278D782D477}"/>
    <cellStyle name="Comma 2 41 5" xfId="2598" xr:uid="{00000000-0005-0000-0000-000075000000}"/>
    <cellStyle name="Comma 2 41 5 2" xfId="10060" xr:uid="{00000000-0005-0000-0000-000075000000}"/>
    <cellStyle name="Comma 2 41 5 2 2" xfId="26038" xr:uid="{00000000-0005-0000-0000-000075000000}"/>
    <cellStyle name="Comma 2 41 5 3" xfId="18576" xr:uid="{00000000-0005-0000-0000-000075000000}"/>
    <cellStyle name="Comma 2 41 6" xfId="8320" xr:uid="{00000000-0005-0000-0000-000075000000}"/>
    <cellStyle name="Comma 2 41 6 2" xfId="24298" xr:uid="{00000000-0005-0000-0000-000075000000}"/>
    <cellStyle name="Comma 2 41 7" xfId="16764" xr:uid="{00000000-0005-0000-0000-000075000000}"/>
    <cellStyle name="Comma 2 42" xfId="795" xr:uid="{00000000-0005-0000-0000-000076000000}"/>
    <cellStyle name="Comma 2 42 2" xfId="3854" xr:uid="{151EB253-2822-41C5-A05E-3BAAD94BCD9B}"/>
    <cellStyle name="Comma 2 42 2 2" xfId="11316" xr:uid="{151EB253-2822-41C5-A05E-3BAAD94BCD9B}"/>
    <cellStyle name="Comma 2 42 2 2 2" xfId="27294" xr:uid="{151EB253-2822-41C5-A05E-3BAAD94BCD9B}"/>
    <cellStyle name="Comma 2 42 2 3" xfId="19832" xr:uid="{151EB253-2822-41C5-A05E-3BAAD94BCD9B}"/>
    <cellStyle name="Comma 2 42 3" xfId="5101" xr:uid="{093AF4F4-ED23-4DD4-AAF0-56CC2E3DCCC9}"/>
    <cellStyle name="Comma 2 42 3 2" xfId="12563" xr:uid="{093AF4F4-ED23-4DD4-AAF0-56CC2E3DCCC9}"/>
    <cellStyle name="Comma 2 42 3 2 2" xfId="28541" xr:uid="{093AF4F4-ED23-4DD4-AAF0-56CC2E3DCCC9}"/>
    <cellStyle name="Comma 2 42 3 3" xfId="21079" xr:uid="{093AF4F4-ED23-4DD4-AAF0-56CC2E3DCCC9}"/>
    <cellStyle name="Comma 2 42 4" xfId="6369" xr:uid="{9FDE53A1-1284-4B94-8728-349F048452CA}"/>
    <cellStyle name="Comma 2 42 4 2" xfId="13831" xr:uid="{9FDE53A1-1284-4B94-8728-349F048452CA}"/>
    <cellStyle name="Comma 2 42 4 2 2" xfId="29809" xr:uid="{9FDE53A1-1284-4B94-8728-349F048452CA}"/>
    <cellStyle name="Comma 2 42 4 3" xfId="22347" xr:uid="{9FDE53A1-1284-4B94-8728-349F048452CA}"/>
    <cellStyle name="Comma 2 42 5" xfId="2607" xr:uid="{00000000-0005-0000-0000-000076000000}"/>
    <cellStyle name="Comma 2 42 5 2" xfId="10069" xr:uid="{00000000-0005-0000-0000-000076000000}"/>
    <cellStyle name="Comma 2 42 5 2 2" xfId="26047" xr:uid="{00000000-0005-0000-0000-000076000000}"/>
    <cellStyle name="Comma 2 42 5 3" xfId="18585" xr:uid="{00000000-0005-0000-0000-000076000000}"/>
    <cellStyle name="Comma 2 42 6" xfId="8329" xr:uid="{00000000-0005-0000-0000-000076000000}"/>
    <cellStyle name="Comma 2 42 6 2" xfId="24307" xr:uid="{00000000-0005-0000-0000-000076000000}"/>
    <cellStyle name="Comma 2 42 7" xfId="16773" xr:uid="{00000000-0005-0000-0000-000076000000}"/>
    <cellStyle name="Comma 2 43" xfId="804" xr:uid="{E86D3F2F-A53C-447B-9A4C-003B3BA9C5E4}"/>
    <cellStyle name="Comma 2 43 2" xfId="3863" xr:uid="{ADFD3255-30E9-41AC-8ED9-60196A774B1F}"/>
    <cellStyle name="Comma 2 43 2 2" xfId="11325" xr:uid="{ADFD3255-30E9-41AC-8ED9-60196A774B1F}"/>
    <cellStyle name="Comma 2 43 2 2 2" xfId="27303" xr:uid="{ADFD3255-30E9-41AC-8ED9-60196A774B1F}"/>
    <cellStyle name="Comma 2 43 2 3" xfId="19841" xr:uid="{ADFD3255-30E9-41AC-8ED9-60196A774B1F}"/>
    <cellStyle name="Comma 2 43 3" xfId="5110" xr:uid="{16397888-056F-4CAB-AFC5-79996ED4A71E}"/>
    <cellStyle name="Comma 2 43 3 2" xfId="12572" xr:uid="{16397888-056F-4CAB-AFC5-79996ED4A71E}"/>
    <cellStyle name="Comma 2 43 3 2 2" xfId="28550" xr:uid="{16397888-056F-4CAB-AFC5-79996ED4A71E}"/>
    <cellStyle name="Comma 2 43 3 3" xfId="21088" xr:uid="{16397888-056F-4CAB-AFC5-79996ED4A71E}"/>
    <cellStyle name="Comma 2 43 4" xfId="6378" xr:uid="{666255CB-74CA-4E7B-9929-D5E2F5FF53C9}"/>
    <cellStyle name="Comma 2 43 4 2" xfId="13840" xr:uid="{666255CB-74CA-4E7B-9929-D5E2F5FF53C9}"/>
    <cellStyle name="Comma 2 43 4 2 2" xfId="29818" xr:uid="{666255CB-74CA-4E7B-9929-D5E2F5FF53C9}"/>
    <cellStyle name="Comma 2 43 4 3" xfId="22356" xr:uid="{666255CB-74CA-4E7B-9929-D5E2F5FF53C9}"/>
    <cellStyle name="Comma 2 43 5" xfId="2616" xr:uid="{E86D3F2F-A53C-447B-9A4C-003B3BA9C5E4}"/>
    <cellStyle name="Comma 2 43 5 2" xfId="10078" xr:uid="{E86D3F2F-A53C-447B-9A4C-003B3BA9C5E4}"/>
    <cellStyle name="Comma 2 43 5 2 2" xfId="26056" xr:uid="{E86D3F2F-A53C-447B-9A4C-003B3BA9C5E4}"/>
    <cellStyle name="Comma 2 43 5 3" xfId="18594" xr:uid="{E86D3F2F-A53C-447B-9A4C-003B3BA9C5E4}"/>
    <cellStyle name="Comma 2 43 6" xfId="8338" xr:uid="{E86D3F2F-A53C-447B-9A4C-003B3BA9C5E4}"/>
    <cellStyle name="Comma 2 43 6 2" xfId="24316" xr:uid="{E86D3F2F-A53C-447B-9A4C-003B3BA9C5E4}"/>
    <cellStyle name="Comma 2 43 7" xfId="16782" xr:uid="{E86D3F2F-A53C-447B-9A4C-003B3BA9C5E4}"/>
    <cellStyle name="Comma 2 44" xfId="812" xr:uid="{17A816C1-9554-4A85-9A21-DF1C2B2DBC5E}"/>
    <cellStyle name="Comma 2 44 2" xfId="3871" xr:uid="{05D2C455-66D3-4B0F-943F-C21BABD0B99B}"/>
    <cellStyle name="Comma 2 44 2 2" xfId="11333" xr:uid="{05D2C455-66D3-4B0F-943F-C21BABD0B99B}"/>
    <cellStyle name="Comma 2 44 2 2 2" xfId="27311" xr:uid="{05D2C455-66D3-4B0F-943F-C21BABD0B99B}"/>
    <cellStyle name="Comma 2 44 2 3" xfId="19849" xr:uid="{05D2C455-66D3-4B0F-943F-C21BABD0B99B}"/>
    <cellStyle name="Comma 2 44 3" xfId="5118" xr:uid="{05F7C3AD-2307-430A-B271-2BB736B4A537}"/>
    <cellStyle name="Comma 2 44 3 2" xfId="12580" xr:uid="{05F7C3AD-2307-430A-B271-2BB736B4A537}"/>
    <cellStyle name="Comma 2 44 3 2 2" xfId="28558" xr:uid="{05F7C3AD-2307-430A-B271-2BB736B4A537}"/>
    <cellStyle name="Comma 2 44 3 3" xfId="21096" xr:uid="{05F7C3AD-2307-430A-B271-2BB736B4A537}"/>
    <cellStyle name="Comma 2 44 4" xfId="6386" xr:uid="{3212AC1B-08C3-4981-9775-DC7411DD0AA6}"/>
    <cellStyle name="Comma 2 44 4 2" xfId="13848" xr:uid="{3212AC1B-08C3-4981-9775-DC7411DD0AA6}"/>
    <cellStyle name="Comma 2 44 4 2 2" xfId="29826" xr:uid="{3212AC1B-08C3-4981-9775-DC7411DD0AA6}"/>
    <cellStyle name="Comma 2 44 4 3" xfId="22364" xr:uid="{3212AC1B-08C3-4981-9775-DC7411DD0AA6}"/>
    <cellStyle name="Comma 2 44 5" xfId="2624" xr:uid="{17A816C1-9554-4A85-9A21-DF1C2B2DBC5E}"/>
    <cellStyle name="Comma 2 44 5 2" xfId="10086" xr:uid="{17A816C1-9554-4A85-9A21-DF1C2B2DBC5E}"/>
    <cellStyle name="Comma 2 44 5 2 2" xfId="26064" xr:uid="{17A816C1-9554-4A85-9A21-DF1C2B2DBC5E}"/>
    <cellStyle name="Comma 2 44 5 3" xfId="18602" xr:uid="{17A816C1-9554-4A85-9A21-DF1C2B2DBC5E}"/>
    <cellStyle name="Comma 2 44 6" xfId="8346" xr:uid="{17A816C1-9554-4A85-9A21-DF1C2B2DBC5E}"/>
    <cellStyle name="Comma 2 44 6 2" xfId="24324" xr:uid="{17A816C1-9554-4A85-9A21-DF1C2B2DBC5E}"/>
    <cellStyle name="Comma 2 44 7" xfId="16790" xr:uid="{17A816C1-9554-4A85-9A21-DF1C2B2DBC5E}"/>
    <cellStyle name="Comma 2 45" xfId="820" xr:uid="{E1945C21-A822-4001-9BA1-3A6EE4EAFF41}"/>
    <cellStyle name="Comma 2 45 2" xfId="3879" xr:uid="{78BEEEA6-1337-4A6A-99AA-4A288627A058}"/>
    <cellStyle name="Comma 2 45 2 2" xfId="11341" xr:uid="{78BEEEA6-1337-4A6A-99AA-4A288627A058}"/>
    <cellStyle name="Comma 2 45 2 2 2" xfId="27319" xr:uid="{78BEEEA6-1337-4A6A-99AA-4A288627A058}"/>
    <cellStyle name="Comma 2 45 2 3" xfId="19857" xr:uid="{78BEEEA6-1337-4A6A-99AA-4A288627A058}"/>
    <cellStyle name="Comma 2 45 3" xfId="5126" xr:uid="{D0E4E369-F42F-4590-ACF3-1704688FF8B7}"/>
    <cellStyle name="Comma 2 45 3 2" xfId="12588" xr:uid="{D0E4E369-F42F-4590-ACF3-1704688FF8B7}"/>
    <cellStyle name="Comma 2 45 3 2 2" xfId="28566" xr:uid="{D0E4E369-F42F-4590-ACF3-1704688FF8B7}"/>
    <cellStyle name="Comma 2 45 3 3" xfId="21104" xr:uid="{D0E4E369-F42F-4590-ACF3-1704688FF8B7}"/>
    <cellStyle name="Comma 2 45 4" xfId="6394" xr:uid="{AFD9C199-E1AE-4F74-80F4-21973F3F8D9C}"/>
    <cellStyle name="Comma 2 45 4 2" xfId="13856" xr:uid="{AFD9C199-E1AE-4F74-80F4-21973F3F8D9C}"/>
    <cellStyle name="Comma 2 45 4 2 2" xfId="29834" xr:uid="{AFD9C199-E1AE-4F74-80F4-21973F3F8D9C}"/>
    <cellStyle name="Comma 2 45 4 3" xfId="22372" xr:uid="{AFD9C199-E1AE-4F74-80F4-21973F3F8D9C}"/>
    <cellStyle name="Comma 2 45 5" xfId="2632" xr:uid="{E1945C21-A822-4001-9BA1-3A6EE4EAFF41}"/>
    <cellStyle name="Comma 2 45 5 2" xfId="10094" xr:uid="{E1945C21-A822-4001-9BA1-3A6EE4EAFF41}"/>
    <cellStyle name="Comma 2 45 5 2 2" xfId="26072" xr:uid="{E1945C21-A822-4001-9BA1-3A6EE4EAFF41}"/>
    <cellStyle name="Comma 2 45 5 3" xfId="18610" xr:uid="{E1945C21-A822-4001-9BA1-3A6EE4EAFF41}"/>
    <cellStyle name="Comma 2 45 6" xfId="8354" xr:uid="{E1945C21-A822-4001-9BA1-3A6EE4EAFF41}"/>
    <cellStyle name="Comma 2 45 6 2" xfId="24332" xr:uid="{E1945C21-A822-4001-9BA1-3A6EE4EAFF41}"/>
    <cellStyle name="Comma 2 45 7" xfId="16798" xr:uid="{E1945C21-A822-4001-9BA1-3A6EE4EAFF41}"/>
    <cellStyle name="Comma 2 46" xfId="828" xr:uid="{E1945C21-A822-4001-9BA1-3A6EE4EAFF41}"/>
    <cellStyle name="Comma 2 46 2" xfId="3887" xr:uid="{C88EC740-41C7-4B4C-97AC-CE99CB43559C}"/>
    <cellStyle name="Comma 2 46 2 2" xfId="11349" xr:uid="{C88EC740-41C7-4B4C-97AC-CE99CB43559C}"/>
    <cellStyle name="Comma 2 46 2 2 2" xfId="27327" xr:uid="{C88EC740-41C7-4B4C-97AC-CE99CB43559C}"/>
    <cellStyle name="Comma 2 46 2 3" xfId="19865" xr:uid="{C88EC740-41C7-4B4C-97AC-CE99CB43559C}"/>
    <cellStyle name="Comma 2 46 3" xfId="5134" xr:uid="{1A18AE96-6C30-4885-BB52-D780555FDC96}"/>
    <cellStyle name="Comma 2 46 3 2" xfId="12596" xr:uid="{1A18AE96-6C30-4885-BB52-D780555FDC96}"/>
    <cellStyle name="Comma 2 46 3 2 2" xfId="28574" xr:uid="{1A18AE96-6C30-4885-BB52-D780555FDC96}"/>
    <cellStyle name="Comma 2 46 3 3" xfId="21112" xr:uid="{1A18AE96-6C30-4885-BB52-D780555FDC96}"/>
    <cellStyle name="Comma 2 46 4" xfId="6402" xr:uid="{9B19C27D-8A26-46FF-AF89-E8533A475705}"/>
    <cellStyle name="Comma 2 46 4 2" xfId="13864" xr:uid="{9B19C27D-8A26-46FF-AF89-E8533A475705}"/>
    <cellStyle name="Comma 2 46 4 2 2" xfId="29842" xr:uid="{9B19C27D-8A26-46FF-AF89-E8533A475705}"/>
    <cellStyle name="Comma 2 46 4 3" xfId="22380" xr:uid="{9B19C27D-8A26-46FF-AF89-E8533A475705}"/>
    <cellStyle name="Comma 2 46 5" xfId="2640" xr:uid="{E1945C21-A822-4001-9BA1-3A6EE4EAFF41}"/>
    <cellStyle name="Comma 2 46 5 2" xfId="10102" xr:uid="{E1945C21-A822-4001-9BA1-3A6EE4EAFF41}"/>
    <cellStyle name="Comma 2 46 5 2 2" xfId="26080" xr:uid="{E1945C21-A822-4001-9BA1-3A6EE4EAFF41}"/>
    <cellStyle name="Comma 2 46 5 3" xfId="18618" xr:uid="{E1945C21-A822-4001-9BA1-3A6EE4EAFF41}"/>
    <cellStyle name="Comma 2 46 6" xfId="8362" xr:uid="{E1945C21-A822-4001-9BA1-3A6EE4EAFF41}"/>
    <cellStyle name="Comma 2 46 6 2" xfId="24340" xr:uid="{E1945C21-A822-4001-9BA1-3A6EE4EAFF41}"/>
    <cellStyle name="Comma 2 46 7" xfId="16806" xr:uid="{E1945C21-A822-4001-9BA1-3A6EE4EAFF41}"/>
    <cellStyle name="Comma 2 47" xfId="837" xr:uid="{E1945C21-A822-4001-9BA1-3A6EE4EAFF41}"/>
    <cellStyle name="Comma 2 47 2" xfId="3896" xr:uid="{8D554B60-4F73-4EEA-BD6C-84C460C613B4}"/>
    <cellStyle name="Comma 2 47 2 2" xfId="11358" xr:uid="{8D554B60-4F73-4EEA-BD6C-84C460C613B4}"/>
    <cellStyle name="Comma 2 47 2 2 2" xfId="27336" xr:uid="{8D554B60-4F73-4EEA-BD6C-84C460C613B4}"/>
    <cellStyle name="Comma 2 47 2 3" xfId="19874" xr:uid="{8D554B60-4F73-4EEA-BD6C-84C460C613B4}"/>
    <cellStyle name="Comma 2 47 3" xfId="5143" xr:uid="{5B5401F0-936C-4461-B683-5F878782E5E8}"/>
    <cellStyle name="Comma 2 47 3 2" xfId="12605" xr:uid="{5B5401F0-936C-4461-B683-5F878782E5E8}"/>
    <cellStyle name="Comma 2 47 3 2 2" xfId="28583" xr:uid="{5B5401F0-936C-4461-B683-5F878782E5E8}"/>
    <cellStyle name="Comma 2 47 3 3" xfId="21121" xr:uid="{5B5401F0-936C-4461-B683-5F878782E5E8}"/>
    <cellStyle name="Comma 2 47 4" xfId="6411" xr:uid="{23E27472-BC12-46AA-8BA2-24A337DAB811}"/>
    <cellStyle name="Comma 2 47 4 2" xfId="13873" xr:uid="{23E27472-BC12-46AA-8BA2-24A337DAB811}"/>
    <cellStyle name="Comma 2 47 4 2 2" xfId="29851" xr:uid="{23E27472-BC12-46AA-8BA2-24A337DAB811}"/>
    <cellStyle name="Comma 2 47 4 3" xfId="22389" xr:uid="{23E27472-BC12-46AA-8BA2-24A337DAB811}"/>
    <cellStyle name="Comma 2 47 5" xfId="2649" xr:uid="{E1945C21-A822-4001-9BA1-3A6EE4EAFF41}"/>
    <cellStyle name="Comma 2 47 5 2" xfId="10111" xr:uid="{E1945C21-A822-4001-9BA1-3A6EE4EAFF41}"/>
    <cellStyle name="Comma 2 47 5 2 2" xfId="26089" xr:uid="{E1945C21-A822-4001-9BA1-3A6EE4EAFF41}"/>
    <cellStyle name="Comma 2 47 5 3" xfId="18627" xr:uid="{E1945C21-A822-4001-9BA1-3A6EE4EAFF41}"/>
    <cellStyle name="Comma 2 47 6" xfId="8371" xr:uid="{E1945C21-A822-4001-9BA1-3A6EE4EAFF41}"/>
    <cellStyle name="Comma 2 47 6 2" xfId="24349" xr:uid="{E1945C21-A822-4001-9BA1-3A6EE4EAFF41}"/>
    <cellStyle name="Comma 2 47 7" xfId="16815" xr:uid="{E1945C21-A822-4001-9BA1-3A6EE4EAFF41}"/>
    <cellStyle name="Comma 2 48" xfId="846" xr:uid="{E1945C21-A822-4001-9BA1-3A6EE4EAFF41}"/>
    <cellStyle name="Comma 2 48 2" xfId="3905" xr:uid="{9D977963-1412-4D18-BF16-224E3DA3E152}"/>
    <cellStyle name="Comma 2 48 2 2" xfId="11367" xr:uid="{9D977963-1412-4D18-BF16-224E3DA3E152}"/>
    <cellStyle name="Comma 2 48 2 2 2" xfId="27345" xr:uid="{9D977963-1412-4D18-BF16-224E3DA3E152}"/>
    <cellStyle name="Comma 2 48 2 3" xfId="19883" xr:uid="{9D977963-1412-4D18-BF16-224E3DA3E152}"/>
    <cellStyle name="Comma 2 48 3" xfId="5152" xr:uid="{8A23A10F-51BE-445D-8561-ECF2D4EB1AE5}"/>
    <cellStyle name="Comma 2 48 3 2" xfId="12614" xr:uid="{8A23A10F-51BE-445D-8561-ECF2D4EB1AE5}"/>
    <cellStyle name="Comma 2 48 3 2 2" xfId="28592" xr:uid="{8A23A10F-51BE-445D-8561-ECF2D4EB1AE5}"/>
    <cellStyle name="Comma 2 48 3 3" xfId="21130" xr:uid="{8A23A10F-51BE-445D-8561-ECF2D4EB1AE5}"/>
    <cellStyle name="Comma 2 48 4" xfId="6420" xr:uid="{69C29B2A-6C0F-40D3-99F1-A75BDB466BBB}"/>
    <cellStyle name="Comma 2 48 4 2" xfId="13882" xr:uid="{69C29B2A-6C0F-40D3-99F1-A75BDB466BBB}"/>
    <cellStyle name="Comma 2 48 4 2 2" xfId="29860" xr:uid="{69C29B2A-6C0F-40D3-99F1-A75BDB466BBB}"/>
    <cellStyle name="Comma 2 48 4 3" xfId="22398" xr:uid="{69C29B2A-6C0F-40D3-99F1-A75BDB466BBB}"/>
    <cellStyle name="Comma 2 48 5" xfId="2658" xr:uid="{E1945C21-A822-4001-9BA1-3A6EE4EAFF41}"/>
    <cellStyle name="Comma 2 48 5 2" xfId="10120" xr:uid="{E1945C21-A822-4001-9BA1-3A6EE4EAFF41}"/>
    <cellStyle name="Comma 2 48 5 2 2" xfId="26098" xr:uid="{E1945C21-A822-4001-9BA1-3A6EE4EAFF41}"/>
    <cellStyle name="Comma 2 48 5 3" xfId="18636" xr:uid="{E1945C21-A822-4001-9BA1-3A6EE4EAFF41}"/>
    <cellStyle name="Comma 2 48 6" xfId="8380" xr:uid="{E1945C21-A822-4001-9BA1-3A6EE4EAFF41}"/>
    <cellStyle name="Comma 2 48 6 2" xfId="24358" xr:uid="{E1945C21-A822-4001-9BA1-3A6EE4EAFF41}"/>
    <cellStyle name="Comma 2 48 7" xfId="16824" xr:uid="{E1945C21-A822-4001-9BA1-3A6EE4EAFF41}"/>
    <cellStyle name="Comma 2 49" xfId="854" xr:uid="{E1945C21-A822-4001-9BA1-3A6EE4EAFF41}"/>
    <cellStyle name="Comma 2 49 2" xfId="3913" xr:uid="{2D1F82F8-CE9B-49E2-85A8-BEEEAE88DFB8}"/>
    <cellStyle name="Comma 2 49 2 2" xfId="11375" xr:uid="{2D1F82F8-CE9B-49E2-85A8-BEEEAE88DFB8}"/>
    <cellStyle name="Comma 2 49 2 2 2" xfId="27353" xr:uid="{2D1F82F8-CE9B-49E2-85A8-BEEEAE88DFB8}"/>
    <cellStyle name="Comma 2 49 2 3" xfId="19891" xr:uid="{2D1F82F8-CE9B-49E2-85A8-BEEEAE88DFB8}"/>
    <cellStyle name="Comma 2 49 3" xfId="5160" xr:uid="{EEEFE847-F98E-43A7-AE3E-54C3B82EFC86}"/>
    <cellStyle name="Comma 2 49 3 2" xfId="12622" xr:uid="{EEEFE847-F98E-43A7-AE3E-54C3B82EFC86}"/>
    <cellStyle name="Comma 2 49 3 2 2" xfId="28600" xr:uid="{EEEFE847-F98E-43A7-AE3E-54C3B82EFC86}"/>
    <cellStyle name="Comma 2 49 3 3" xfId="21138" xr:uid="{EEEFE847-F98E-43A7-AE3E-54C3B82EFC86}"/>
    <cellStyle name="Comma 2 49 4" xfId="6428" xr:uid="{D99297CC-971B-426B-8196-6635307B7B3C}"/>
    <cellStyle name="Comma 2 49 4 2" xfId="13890" xr:uid="{D99297CC-971B-426B-8196-6635307B7B3C}"/>
    <cellStyle name="Comma 2 49 4 2 2" xfId="29868" xr:uid="{D99297CC-971B-426B-8196-6635307B7B3C}"/>
    <cellStyle name="Comma 2 49 4 3" xfId="22406" xr:uid="{D99297CC-971B-426B-8196-6635307B7B3C}"/>
    <cellStyle name="Comma 2 49 5" xfId="2666" xr:uid="{E1945C21-A822-4001-9BA1-3A6EE4EAFF41}"/>
    <cellStyle name="Comma 2 49 5 2" xfId="10128" xr:uid="{E1945C21-A822-4001-9BA1-3A6EE4EAFF41}"/>
    <cellStyle name="Comma 2 49 5 2 2" xfId="26106" xr:uid="{E1945C21-A822-4001-9BA1-3A6EE4EAFF41}"/>
    <cellStyle name="Comma 2 49 5 3" xfId="18644" xr:uid="{E1945C21-A822-4001-9BA1-3A6EE4EAFF41}"/>
    <cellStyle name="Comma 2 49 6" xfId="8388" xr:uid="{E1945C21-A822-4001-9BA1-3A6EE4EAFF41}"/>
    <cellStyle name="Comma 2 49 6 2" xfId="24366" xr:uid="{E1945C21-A822-4001-9BA1-3A6EE4EAFF41}"/>
    <cellStyle name="Comma 2 49 7" xfId="16832" xr:uid="{E1945C21-A822-4001-9BA1-3A6EE4EAFF41}"/>
    <cellStyle name="Comma 2 5" xfId="499" xr:uid="{00000000-0005-0000-0000-000077000000}"/>
    <cellStyle name="Comma 2 5 10" xfId="15218" xr:uid="{72F611EC-1C4A-44D1-A346-CD00F4083990}"/>
    <cellStyle name="Comma 2 5 10 2" xfId="31196" xr:uid="{72F611EC-1C4A-44D1-A346-CD00F4083990}"/>
    <cellStyle name="Comma 2 5 11" xfId="15350" xr:uid="{72F611EC-1C4A-44D1-A346-CD00F4083990}"/>
    <cellStyle name="Comma 2 5 11 2" xfId="31328" xr:uid="{72F611EC-1C4A-44D1-A346-CD00F4083990}"/>
    <cellStyle name="Comma 2 5 12" xfId="15482" xr:uid="{72F611EC-1C4A-44D1-A346-CD00F4083990}"/>
    <cellStyle name="Comma 2 5 12 2" xfId="31460" xr:uid="{72F611EC-1C4A-44D1-A346-CD00F4083990}"/>
    <cellStyle name="Comma 2 5 13" xfId="15621" xr:uid="{72F611EC-1C4A-44D1-A346-CD00F4083990}"/>
    <cellStyle name="Comma 2 5 13 2" xfId="31598" xr:uid="{72F611EC-1C4A-44D1-A346-CD00F4083990}"/>
    <cellStyle name="Comma 2 5 14" xfId="15753" xr:uid="{72F611EC-1C4A-44D1-A346-CD00F4083990}"/>
    <cellStyle name="Comma 2 5 14 2" xfId="31730" xr:uid="{72F611EC-1C4A-44D1-A346-CD00F4083990}"/>
    <cellStyle name="Comma 2 5 15" xfId="15884" xr:uid="{72F611EC-1C4A-44D1-A346-CD00F4083990}"/>
    <cellStyle name="Comma 2 5 15 2" xfId="31861" xr:uid="{72F611EC-1C4A-44D1-A346-CD00F4083990}"/>
    <cellStyle name="Comma 2 5 16" xfId="16477" xr:uid="{00000000-0005-0000-0000-000077000000}"/>
    <cellStyle name="Comma 2 5 17" xfId="31992" xr:uid="{72F611EC-1C4A-44D1-A346-CD00F4083990}"/>
    <cellStyle name="Comma 2 5 18" xfId="32124" xr:uid="{72F611EC-1C4A-44D1-A346-CD00F4083990}"/>
    <cellStyle name="Comma 2 5 19" xfId="32255" xr:uid="{72F611EC-1C4A-44D1-A346-CD00F4083990}"/>
    <cellStyle name="Comma 2 5 2" xfId="1650" xr:uid="{72F611EC-1C4A-44D1-A346-CD00F4083990}"/>
    <cellStyle name="Comma 2 5 2 10" xfId="15548" xr:uid="{FD343D91-7262-4260-BAA1-3A349194679B}"/>
    <cellStyle name="Comma 2 5 2 10 2" xfId="31526" xr:uid="{FD343D91-7262-4260-BAA1-3A349194679B}"/>
    <cellStyle name="Comma 2 5 2 11" xfId="15687" xr:uid="{FD343D91-7262-4260-BAA1-3A349194679B}"/>
    <cellStyle name="Comma 2 5 2 11 2" xfId="31664" xr:uid="{FD343D91-7262-4260-BAA1-3A349194679B}"/>
    <cellStyle name="Comma 2 5 2 12" xfId="15819" xr:uid="{FD343D91-7262-4260-BAA1-3A349194679B}"/>
    <cellStyle name="Comma 2 5 2 12 2" xfId="31796" xr:uid="{FD343D91-7262-4260-BAA1-3A349194679B}"/>
    <cellStyle name="Comma 2 5 2 13" xfId="15950" xr:uid="{FD343D91-7262-4260-BAA1-3A349194679B}"/>
    <cellStyle name="Comma 2 5 2 13 2" xfId="31927" xr:uid="{FD343D91-7262-4260-BAA1-3A349194679B}"/>
    <cellStyle name="Comma 2 5 2 14" xfId="17628" xr:uid="{72F611EC-1C4A-44D1-A346-CD00F4083990}"/>
    <cellStyle name="Comma 2 5 2 15" xfId="32058" xr:uid="{FD343D91-7262-4260-BAA1-3A349194679B}"/>
    <cellStyle name="Comma 2 5 2 16" xfId="32190" xr:uid="{FD343D91-7262-4260-BAA1-3A349194679B}"/>
    <cellStyle name="Comma 2 5 2 17" xfId="32321" xr:uid="{FD343D91-7262-4260-BAA1-3A349194679B}"/>
    <cellStyle name="Comma 2 5 2 18" xfId="32453" xr:uid="{FD343D91-7262-4260-BAA1-3A349194679B}"/>
    <cellStyle name="Comma 2 5 2 19" xfId="32584" xr:uid="{FD343D91-7262-4260-BAA1-3A349194679B}"/>
    <cellStyle name="Comma 2 5 2 2" xfId="1784" xr:uid="{FD343D91-7262-4260-BAA1-3A349194679B}"/>
    <cellStyle name="Comma 2 5 2 2 2" xfId="7194" xr:uid="{160BC142-A8D4-4E3A-9AFB-E19C545573C2}"/>
    <cellStyle name="Comma 2 5 2 2 2 2" xfId="14656" xr:uid="{160BC142-A8D4-4E3A-9AFB-E19C545573C2}"/>
    <cellStyle name="Comma 2 5 2 2 2 2 2" xfId="30634" xr:uid="{160BC142-A8D4-4E3A-9AFB-E19C545573C2}"/>
    <cellStyle name="Comma 2 5 2 2 2 3" xfId="23172" xr:uid="{160BC142-A8D4-4E3A-9AFB-E19C545573C2}"/>
    <cellStyle name="Comma 2 5 2 2 3" xfId="9246" xr:uid="{FD343D91-7262-4260-BAA1-3A349194679B}"/>
    <cellStyle name="Comma 2 5 2 2 3 2" xfId="25224" xr:uid="{FD343D91-7262-4260-BAA1-3A349194679B}"/>
    <cellStyle name="Comma 2 5 2 2 4" xfId="17762" xr:uid="{FD343D91-7262-4260-BAA1-3A349194679B}"/>
    <cellStyle name="Comma 2 5 2 20" xfId="32716" xr:uid="{7506E772-7284-4AF4-A1E7-A2BFAD9D2885}"/>
    <cellStyle name="Comma 2 5 2 21" xfId="32848" xr:uid="{00000000-0005-0000-0000-00001E000000}"/>
    <cellStyle name="Comma 2 5 2 22" xfId="32979" xr:uid="{FD343D91-7262-4260-BAA1-3A349194679B}"/>
    <cellStyle name="Comma 2 5 2 23" xfId="33110" xr:uid="{FD343D91-7262-4260-BAA1-3A349194679B}"/>
    <cellStyle name="Comma 2 5 2 24" xfId="33242" xr:uid="{00000000-0005-0000-0000-00001E000000}"/>
    <cellStyle name="Comma 2 5 2 25" xfId="33374" xr:uid="{E38164BD-99CE-4C5B-8D64-5E09A28D9D78}"/>
    <cellStyle name="Comma 2 5 2 3" xfId="3558" xr:uid="{4EF1CE3F-08C4-42B0-8A5F-6CBBBBA912ED}"/>
    <cellStyle name="Comma 2 5 2 3 2" xfId="11020" xr:uid="{4EF1CE3F-08C4-42B0-8A5F-6CBBBBA912ED}"/>
    <cellStyle name="Comma 2 5 2 3 2 2" xfId="26998" xr:uid="{4EF1CE3F-08C4-42B0-8A5F-6CBBBBA912ED}"/>
    <cellStyle name="Comma 2 5 2 3 3" xfId="19536" xr:uid="{4EF1CE3F-08C4-42B0-8A5F-6CBBBBA912ED}"/>
    <cellStyle name="Comma 2 5 2 4" xfId="7418" xr:uid="{FD343D91-7262-4260-BAA1-3A349194679B}"/>
    <cellStyle name="Comma 2 5 2 4 2" xfId="14880" xr:uid="{FD343D91-7262-4260-BAA1-3A349194679B}"/>
    <cellStyle name="Comma 2 5 2 4 2 2" xfId="30858" xr:uid="{FD343D91-7262-4260-BAA1-3A349194679B}"/>
    <cellStyle name="Comma 2 5 2 4 3" xfId="23396" xr:uid="{FD343D91-7262-4260-BAA1-3A349194679B}"/>
    <cellStyle name="Comma 2 5 2 5" xfId="7559" xr:uid="{FD343D91-7262-4260-BAA1-3A349194679B}"/>
    <cellStyle name="Comma 2 5 2 5 2" xfId="23537" xr:uid="{FD343D91-7262-4260-BAA1-3A349194679B}"/>
    <cellStyle name="Comma 2 5 2 6" xfId="15021" xr:uid="{FD343D91-7262-4260-BAA1-3A349194679B}"/>
    <cellStyle name="Comma 2 5 2 6 2" xfId="30999" xr:uid="{FD343D91-7262-4260-BAA1-3A349194679B}"/>
    <cellStyle name="Comma 2 5 2 7" xfId="15152" xr:uid="{FD343D91-7262-4260-BAA1-3A349194679B}"/>
    <cellStyle name="Comma 2 5 2 7 2" xfId="31130" xr:uid="{FD343D91-7262-4260-BAA1-3A349194679B}"/>
    <cellStyle name="Comma 2 5 2 8" xfId="15284" xr:uid="{FD343D91-7262-4260-BAA1-3A349194679B}"/>
    <cellStyle name="Comma 2 5 2 8 2" xfId="31262" xr:uid="{FD343D91-7262-4260-BAA1-3A349194679B}"/>
    <cellStyle name="Comma 2 5 2 9" xfId="15416" xr:uid="{FD343D91-7262-4260-BAA1-3A349194679B}"/>
    <cellStyle name="Comma 2 5 2 9 2" xfId="31394" xr:uid="{FD343D91-7262-4260-BAA1-3A349194679B}"/>
    <cellStyle name="Comma 2 5 20" xfId="32387" xr:uid="{72F611EC-1C4A-44D1-A346-CD00F4083990}"/>
    <cellStyle name="Comma 2 5 21" xfId="32518" xr:uid="{72F611EC-1C4A-44D1-A346-CD00F4083990}"/>
    <cellStyle name="Comma 2 5 22" xfId="32650" xr:uid="{48D04DD7-D9CC-401A-A56F-F3FCA042F14E}"/>
    <cellStyle name="Comma 2 5 23" xfId="32782" xr:uid="{00000000-0005-0000-0000-00001D000000}"/>
    <cellStyle name="Comma 2 5 24" xfId="32913" xr:uid="{72F611EC-1C4A-44D1-A346-CD00F4083990}"/>
    <cellStyle name="Comma 2 5 25" xfId="33044" xr:uid="{72F611EC-1C4A-44D1-A346-CD00F4083990}"/>
    <cellStyle name="Comma 2 5 26" xfId="33176" xr:uid="{00000000-0005-0000-0000-00001D000000}"/>
    <cellStyle name="Comma 2 5 27" xfId="33308" xr:uid="{84BC29B7-7205-4DAF-B44F-E077BC1A2BCF}"/>
    <cellStyle name="Comma 2 5 3" xfId="1718" xr:uid="{72F611EC-1C4A-44D1-A346-CD00F4083990}"/>
    <cellStyle name="Comma 2 5 3 2" xfId="7250" xr:uid="{9C2CF6C5-C93B-487F-9E5D-D346EB6769D8}"/>
    <cellStyle name="Comma 2 5 3 2 2" xfId="14712" xr:uid="{9C2CF6C5-C93B-487F-9E5D-D346EB6769D8}"/>
    <cellStyle name="Comma 2 5 3 2 2 2" xfId="30690" xr:uid="{9C2CF6C5-C93B-487F-9E5D-D346EB6769D8}"/>
    <cellStyle name="Comma 2 5 3 2 3" xfId="23228" xr:uid="{9C2CF6C5-C93B-487F-9E5D-D346EB6769D8}"/>
    <cellStyle name="Comma 2 5 3 3" xfId="4805" xr:uid="{85E1D71A-FEC7-49CE-A736-D1CA0F70BE9F}"/>
    <cellStyle name="Comma 2 5 3 3 2" xfId="12267" xr:uid="{85E1D71A-FEC7-49CE-A736-D1CA0F70BE9F}"/>
    <cellStyle name="Comma 2 5 3 3 2 2" xfId="28245" xr:uid="{85E1D71A-FEC7-49CE-A736-D1CA0F70BE9F}"/>
    <cellStyle name="Comma 2 5 3 3 3" xfId="20783" xr:uid="{85E1D71A-FEC7-49CE-A736-D1CA0F70BE9F}"/>
    <cellStyle name="Comma 2 5 3 4" xfId="9180" xr:uid="{72F611EC-1C4A-44D1-A346-CD00F4083990}"/>
    <cellStyle name="Comma 2 5 3 4 2" xfId="25158" xr:uid="{72F611EC-1C4A-44D1-A346-CD00F4083990}"/>
    <cellStyle name="Comma 2 5 3 5" xfId="17696" xr:uid="{72F611EC-1C4A-44D1-A346-CD00F4083990}"/>
    <cellStyle name="Comma 2 5 4" xfId="6074" xr:uid="{1A57EB7B-3C65-4F3F-82EE-C0C6010C80D8}"/>
    <cellStyle name="Comma 2 5 4 2" xfId="13536" xr:uid="{1A57EB7B-3C65-4F3F-82EE-C0C6010C80D8}"/>
    <cellStyle name="Comma 2 5 4 2 2" xfId="29514" xr:uid="{1A57EB7B-3C65-4F3F-82EE-C0C6010C80D8}"/>
    <cellStyle name="Comma 2 5 4 3" xfId="22052" xr:uid="{1A57EB7B-3C65-4F3F-82EE-C0C6010C80D8}"/>
    <cellStyle name="Comma 2 5 5" xfId="2311" xr:uid="{00000000-0005-0000-0000-000077000000}"/>
    <cellStyle name="Comma 2 5 5 2" xfId="9773" xr:uid="{00000000-0005-0000-0000-000077000000}"/>
    <cellStyle name="Comma 2 5 5 2 2" xfId="25751" xr:uid="{00000000-0005-0000-0000-000077000000}"/>
    <cellStyle name="Comma 2 5 5 3" xfId="18289" xr:uid="{00000000-0005-0000-0000-000077000000}"/>
    <cellStyle name="Comma 2 5 6" xfId="7352" xr:uid="{72F611EC-1C4A-44D1-A346-CD00F4083990}"/>
    <cellStyle name="Comma 2 5 6 2" xfId="14814" xr:uid="{72F611EC-1C4A-44D1-A346-CD00F4083990}"/>
    <cellStyle name="Comma 2 5 6 2 2" xfId="30792" xr:uid="{72F611EC-1C4A-44D1-A346-CD00F4083990}"/>
    <cellStyle name="Comma 2 5 6 3" xfId="23330" xr:uid="{72F611EC-1C4A-44D1-A346-CD00F4083990}"/>
    <cellStyle name="Comma 2 5 7" xfId="7493" xr:uid="{72F611EC-1C4A-44D1-A346-CD00F4083990}"/>
    <cellStyle name="Comma 2 5 7 2" xfId="23471" xr:uid="{72F611EC-1C4A-44D1-A346-CD00F4083990}"/>
    <cellStyle name="Comma 2 5 8" xfId="14955" xr:uid="{72F611EC-1C4A-44D1-A346-CD00F4083990}"/>
    <cellStyle name="Comma 2 5 8 2" xfId="30933" xr:uid="{72F611EC-1C4A-44D1-A346-CD00F4083990}"/>
    <cellStyle name="Comma 2 5 9" xfId="15086" xr:uid="{72F611EC-1C4A-44D1-A346-CD00F4083990}"/>
    <cellStyle name="Comma 2 5 9 2" xfId="31064" xr:uid="{72F611EC-1C4A-44D1-A346-CD00F4083990}"/>
    <cellStyle name="Comma 2 50" xfId="862" xr:uid="{E1945C21-A822-4001-9BA1-3A6EE4EAFF41}"/>
    <cellStyle name="Comma 2 50 2" xfId="3921" xr:uid="{2DC2F6D0-B6EF-4D44-AD24-9B59BAD05E05}"/>
    <cellStyle name="Comma 2 50 2 2" xfId="11383" xr:uid="{2DC2F6D0-B6EF-4D44-AD24-9B59BAD05E05}"/>
    <cellStyle name="Comma 2 50 2 2 2" xfId="27361" xr:uid="{2DC2F6D0-B6EF-4D44-AD24-9B59BAD05E05}"/>
    <cellStyle name="Comma 2 50 2 3" xfId="19899" xr:uid="{2DC2F6D0-B6EF-4D44-AD24-9B59BAD05E05}"/>
    <cellStyle name="Comma 2 50 3" xfId="5168" xr:uid="{C949092A-318C-4AE2-8FD9-5D8A9E216EA5}"/>
    <cellStyle name="Comma 2 50 3 2" xfId="12630" xr:uid="{C949092A-318C-4AE2-8FD9-5D8A9E216EA5}"/>
    <cellStyle name="Comma 2 50 3 2 2" xfId="28608" xr:uid="{C949092A-318C-4AE2-8FD9-5D8A9E216EA5}"/>
    <cellStyle name="Comma 2 50 3 3" xfId="21146" xr:uid="{C949092A-318C-4AE2-8FD9-5D8A9E216EA5}"/>
    <cellStyle name="Comma 2 50 4" xfId="6436" xr:uid="{B713DC03-84F9-4CFE-BE70-9741870DAAB2}"/>
    <cellStyle name="Comma 2 50 4 2" xfId="13898" xr:uid="{B713DC03-84F9-4CFE-BE70-9741870DAAB2}"/>
    <cellStyle name="Comma 2 50 4 2 2" xfId="29876" xr:uid="{B713DC03-84F9-4CFE-BE70-9741870DAAB2}"/>
    <cellStyle name="Comma 2 50 4 3" xfId="22414" xr:uid="{B713DC03-84F9-4CFE-BE70-9741870DAAB2}"/>
    <cellStyle name="Comma 2 50 5" xfId="2674" xr:uid="{E1945C21-A822-4001-9BA1-3A6EE4EAFF41}"/>
    <cellStyle name="Comma 2 50 5 2" xfId="10136" xr:uid="{E1945C21-A822-4001-9BA1-3A6EE4EAFF41}"/>
    <cellStyle name="Comma 2 50 5 2 2" xfId="26114" xr:uid="{E1945C21-A822-4001-9BA1-3A6EE4EAFF41}"/>
    <cellStyle name="Comma 2 50 5 3" xfId="18652" xr:uid="{E1945C21-A822-4001-9BA1-3A6EE4EAFF41}"/>
    <cellStyle name="Comma 2 50 6" xfId="8396" xr:uid="{E1945C21-A822-4001-9BA1-3A6EE4EAFF41}"/>
    <cellStyle name="Comma 2 50 6 2" xfId="24374" xr:uid="{E1945C21-A822-4001-9BA1-3A6EE4EAFF41}"/>
    <cellStyle name="Comma 2 50 7" xfId="16840" xr:uid="{E1945C21-A822-4001-9BA1-3A6EE4EAFF41}"/>
    <cellStyle name="Comma 2 51" xfId="870" xr:uid="{E1945C21-A822-4001-9BA1-3A6EE4EAFF41}"/>
    <cellStyle name="Comma 2 51 2" xfId="3929" xr:uid="{022112B7-489C-4282-B593-8F31CCC4C082}"/>
    <cellStyle name="Comma 2 51 2 2" xfId="11391" xr:uid="{022112B7-489C-4282-B593-8F31CCC4C082}"/>
    <cellStyle name="Comma 2 51 2 2 2" xfId="27369" xr:uid="{022112B7-489C-4282-B593-8F31CCC4C082}"/>
    <cellStyle name="Comma 2 51 2 3" xfId="19907" xr:uid="{022112B7-489C-4282-B593-8F31CCC4C082}"/>
    <cellStyle name="Comma 2 51 3" xfId="5176" xr:uid="{885952AC-3AA7-4F7C-888E-8DB436D5B66B}"/>
    <cellStyle name="Comma 2 51 3 2" xfId="12638" xr:uid="{885952AC-3AA7-4F7C-888E-8DB436D5B66B}"/>
    <cellStyle name="Comma 2 51 3 2 2" xfId="28616" xr:uid="{885952AC-3AA7-4F7C-888E-8DB436D5B66B}"/>
    <cellStyle name="Comma 2 51 3 3" xfId="21154" xr:uid="{885952AC-3AA7-4F7C-888E-8DB436D5B66B}"/>
    <cellStyle name="Comma 2 51 4" xfId="6444" xr:uid="{7F3BD842-51F6-4EA8-84F9-B90171CA47C1}"/>
    <cellStyle name="Comma 2 51 4 2" xfId="13906" xr:uid="{7F3BD842-51F6-4EA8-84F9-B90171CA47C1}"/>
    <cellStyle name="Comma 2 51 4 2 2" xfId="29884" xr:uid="{7F3BD842-51F6-4EA8-84F9-B90171CA47C1}"/>
    <cellStyle name="Comma 2 51 4 3" xfId="22422" xr:uid="{7F3BD842-51F6-4EA8-84F9-B90171CA47C1}"/>
    <cellStyle name="Comma 2 51 5" xfId="2682" xr:uid="{E1945C21-A822-4001-9BA1-3A6EE4EAFF41}"/>
    <cellStyle name="Comma 2 51 5 2" xfId="10144" xr:uid="{E1945C21-A822-4001-9BA1-3A6EE4EAFF41}"/>
    <cellStyle name="Comma 2 51 5 2 2" xfId="26122" xr:uid="{E1945C21-A822-4001-9BA1-3A6EE4EAFF41}"/>
    <cellStyle name="Comma 2 51 5 3" xfId="18660" xr:uid="{E1945C21-A822-4001-9BA1-3A6EE4EAFF41}"/>
    <cellStyle name="Comma 2 51 6" xfId="8404" xr:uid="{E1945C21-A822-4001-9BA1-3A6EE4EAFF41}"/>
    <cellStyle name="Comma 2 51 6 2" xfId="24382" xr:uid="{E1945C21-A822-4001-9BA1-3A6EE4EAFF41}"/>
    <cellStyle name="Comma 2 51 7" xfId="16848" xr:uid="{E1945C21-A822-4001-9BA1-3A6EE4EAFF41}"/>
    <cellStyle name="Comma 2 52" xfId="878" xr:uid="{E1945C21-A822-4001-9BA1-3A6EE4EAFF41}"/>
    <cellStyle name="Comma 2 52 2" xfId="3937" xr:uid="{4F140A03-F364-4989-BAF5-FA7A2EE31038}"/>
    <cellStyle name="Comma 2 52 2 2" xfId="11399" xr:uid="{4F140A03-F364-4989-BAF5-FA7A2EE31038}"/>
    <cellStyle name="Comma 2 52 2 2 2" xfId="27377" xr:uid="{4F140A03-F364-4989-BAF5-FA7A2EE31038}"/>
    <cellStyle name="Comma 2 52 2 3" xfId="19915" xr:uid="{4F140A03-F364-4989-BAF5-FA7A2EE31038}"/>
    <cellStyle name="Comma 2 52 3" xfId="5184" xr:uid="{F77B8235-B276-4087-B5CF-942394F8442C}"/>
    <cellStyle name="Comma 2 52 3 2" xfId="12646" xr:uid="{F77B8235-B276-4087-B5CF-942394F8442C}"/>
    <cellStyle name="Comma 2 52 3 2 2" xfId="28624" xr:uid="{F77B8235-B276-4087-B5CF-942394F8442C}"/>
    <cellStyle name="Comma 2 52 3 3" xfId="21162" xr:uid="{F77B8235-B276-4087-B5CF-942394F8442C}"/>
    <cellStyle name="Comma 2 52 4" xfId="6452" xr:uid="{AC2FE58C-02BD-484B-80A5-4C9F0451A806}"/>
    <cellStyle name="Comma 2 52 4 2" xfId="13914" xr:uid="{AC2FE58C-02BD-484B-80A5-4C9F0451A806}"/>
    <cellStyle name="Comma 2 52 4 2 2" xfId="29892" xr:uid="{AC2FE58C-02BD-484B-80A5-4C9F0451A806}"/>
    <cellStyle name="Comma 2 52 4 3" xfId="22430" xr:uid="{AC2FE58C-02BD-484B-80A5-4C9F0451A806}"/>
    <cellStyle name="Comma 2 52 5" xfId="2690" xr:uid="{E1945C21-A822-4001-9BA1-3A6EE4EAFF41}"/>
    <cellStyle name="Comma 2 52 5 2" xfId="10152" xr:uid="{E1945C21-A822-4001-9BA1-3A6EE4EAFF41}"/>
    <cellStyle name="Comma 2 52 5 2 2" xfId="26130" xr:uid="{E1945C21-A822-4001-9BA1-3A6EE4EAFF41}"/>
    <cellStyle name="Comma 2 52 5 3" xfId="18668" xr:uid="{E1945C21-A822-4001-9BA1-3A6EE4EAFF41}"/>
    <cellStyle name="Comma 2 52 6" xfId="8412" xr:uid="{E1945C21-A822-4001-9BA1-3A6EE4EAFF41}"/>
    <cellStyle name="Comma 2 52 6 2" xfId="24390" xr:uid="{E1945C21-A822-4001-9BA1-3A6EE4EAFF41}"/>
    <cellStyle name="Comma 2 52 7" xfId="16856" xr:uid="{E1945C21-A822-4001-9BA1-3A6EE4EAFF41}"/>
    <cellStyle name="Comma 2 53" xfId="887" xr:uid="{E1945C21-A822-4001-9BA1-3A6EE4EAFF41}"/>
    <cellStyle name="Comma 2 53 2" xfId="3946" xr:uid="{98984A2D-3D0A-488F-A145-597DCEC4276E}"/>
    <cellStyle name="Comma 2 53 2 2" xfId="11408" xr:uid="{98984A2D-3D0A-488F-A145-597DCEC4276E}"/>
    <cellStyle name="Comma 2 53 2 2 2" xfId="27386" xr:uid="{98984A2D-3D0A-488F-A145-597DCEC4276E}"/>
    <cellStyle name="Comma 2 53 2 3" xfId="19924" xr:uid="{98984A2D-3D0A-488F-A145-597DCEC4276E}"/>
    <cellStyle name="Comma 2 53 3" xfId="5193" xr:uid="{FE9B1E03-7C51-45B9-B5CC-FDB6361FB5E3}"/>
    <cellStyle name="Comma 2 53 3 2" xfId="12655" xr:uid="{FE9B1E03-7C51-45B9-B5CC-FDB6361FB5E3}"/>
    <cellStyle name="Comma 2 53 3 2 2" xfId="28633" xr:uid="{FE9B1E03-7C51-45B9-B5CC-FDB6361FB5E3}"/>
    <cellStyle name="Comma 2 53 3 3" xfId="21171" xr:uid="{FE9B1E03-7C51-45B9-B5CC-FDB6361FB5E3}"/>
    <cellStyle name="Comma 2 53 4" xfId="6461" xr:uid="{93A5A8BF-016E-46D7-98BE-6FCD4F8F7A3D}"/>
    <cellStyle name="Comma 2 53 4 2" xfId="13923" xr:uid="{93A5A8BF-016E-46D7-98BE-6FCD4F8F7A3D}"/>
    <cellStyle name="Comma 2 53 4 2 2" xfId="29901" xr:uid="{93A5A8BF-016E-46D7-98BE-6FCD4F8F7A3D}"/>
    <cellStyle name="Comma 2 53 4 3" xfId="22439" xr:uid="{93A5A8BF-016E-46D7-98BE-6FCD4F8F7A3D}"/>
    <cellStyle name="Comma 2 53 5" xfId="2699" xr:uid="{E1945C21-A822-4001-9BA1-3A6EE4EAFF41}"/>
    <cellStyle name="Comma 2 53 5 2" xfId="10161" xr:uid="{E1945C21-A822-4001-9BA1-3A6EE4EAFF41}"/>
    <cellStyle name="Comma 2 53 5 2 2" xfId="26139" xr:uid="{E1945C21-A822-4001-9BA1-3A6EE4EAFF41}"/>
    <cellStyle name="Comma 2 53 5 3" xfId="18677" xr:uid="{E1945C21-A822-4001-9BA1-3A6EE4EAFF41}"/>
    <cellStyle name="Comma 2 53 6" xfId="8421" xr:uid="{E1945C21-A822-4001-9BA1-3A6EE4EAFF41}"/>
    <cellStyle name="Comma 2 53 6 2" xfId="24399" xr:uid="{E1945C21-A822-4001-9BA1-3A6EE4EAFF41}"/>
    <cellStyle name="Comma 2 53 7" xfId="16865" xr:uid="{E1945C21-A822-4001-9BA1-3A6EE4EAFF41}"/>
    <cellStyle name="Comma 2 54" xfId="895" xr:uid="{E1945C21-A822-4001-9BA1-3A6EE4EAFF41}"/>
    <cellStyle name="Comma 2 54 2" xfId="3954" xr:uid="{95B9FBB1-594C-4501-B7E4-67597CE45535}"/>
    <cellStyle name="Comma 2 54 2 2" xfId="11416" xr:uid="{95B9FBB1-594C-4501-B7E4-67597CE45535}"/>
    <cellStyle name="Comma 2 54 2 2 2" xfId="27394" xr:uid="{95B9FBB1-594C-4501-B7E4-67597CE45535}"/>
    <cellStyle name="Comma 2 54 2 3" xfId="19932" xr:uid="{95B9FBB1-594C-4501-B7E4-67597CE45535}"/>
    <cellStyle name="Comma 2 54 3" xfId="5201" xr:uid="{1920528D-33DB-4833-A317-E5CBF0AFCEBC}"/>
    <cellStyle name="Comma 2 54 3 2" xfId="12663" xr:uid="{1920528D-33DB-4833-A317-E5CBF0AFCEBC}"/>
    <cellStyle name="Comma 2 54 3 2 2" xfId="28641" xr:uid="{1920528D-33DB-4833-A317-E5CBF0AFCEBC}"/>
    <cellStyle name="Comma 2 54 3 3" xfId="21179" xr:uid="{1920528D-33DB-4833-A317-E5CBF0AFCEBC}"/>
    <cellStyle name="Comma 2 54 4" xfId="6469" xr:uid="{E5AD6439-E779-4255-9497-29FBD53F4E6F}"/>
    <cellStyle name="Comma 2 54 4 2" xfId="13931" xr:uid="{E5AD6439-E779-4255-9497-29FBD53F4E6F}"/>
    <cellStyle name="Comma 2 54 4 2 2" xfId="29909" xr:uid="{E5AD6439-E779-4255-9497-29FBD53F4E6F}"/>
    <cellStyle name="Comma 2 54 4 3" xfId="22447" xr:uid="{E5AD6439-E779-4255-9497-29FBD53F4E6F}"/>
    <cellStyle name="Comma 2 54 5" xfId="2707" xr:uid="{E1945C21-A822-4001-9BA1-3A6EE4EAFF41}"/>
    <cellStyle name="Comma 2 54 5 2" xfId="10169" xr:uid="{E1945C21-A822-4001-9BA1-3A6EE4EAFF41}"/>
    <cellStyle name="Comma 2 54 5 2 2" xfId="26147" xr:uid="{E1945C21-A822-4001-9BA1-3A6EE4EAFF41}"/>
    <cellStyle name="Comma 2 54 5 3" xfId="18685" xr:uid="{E1945C21-A822-4001-9BA1-3A6EE4EAFF41}"/>
    <cellStyle name="Comma 2 54 6" xfId="8429" xr:uid="{E1945C21-A822-4001-9BA1-3A6EE4EAFF41}"/>
    <cellStyle name="Comma 2 54 6 2" xfId="24407" xr:uid="{E1945C21-A822-4001-9BA1-3A6EE4EAFF41}"/>
    <cellStyle name="Comma 2 54 7" xfId="16873" xr:uid="{E1945C21-A822-4001-9BA1-3A6EE4EAFF41}"/>
    <cellStyle name="Comma 2 55" xfId="903" xr:uid="{E1945C21-A822-4001-9BA1-3A6EE4EAFF41}"/>
    <cellStyle name="Comma 2 55 2" xfId="3962" xr:uid="{6A1EC051-A91C-4383-8E3C-88B3CD5E3013}"/>
    <cellStyle name="Comma 2 55 2 2" xfId="11424" xr:uid="{6A1EC051-A91C-4383-8E3C-88B3CD5E3013}"/>
    <cellStyle name="Comma 2 55 2 2 2" xfId="27402" xr:uid="{6A1EC051-A91C-4383-8E3C-88B3CD5E3013}"/>
    <cellStyle name="Comma 2 55 2 3" xfId="19940" xr:uid="{6A1EC051-A91C-4383-8E3C-88B3CD5E3013}"/>
    <cellStyle name="Comma 2 55 3" xfId="5209" xr:uid="{A5ABF996-94DF-4E9C-807B-1CCE326FEAEE}"/>
    <cellStyle name="Comma 2 55 3 2" xfId="12671" xr:uid="{A5ABF996-94DF-4E9C-807B-1CCE326FEAEE}"/>
    <cellStyle name="Comma 2 55 3 2 2" xfId="28649" xr:uid="{A5ABF996-94DF-4E9C-807B-1CCE326FEAEE}"/>
    <cellStyle name="Comma 2 55 3 3" xfId="21187" xr:uid="{A5ABF996-94DF-4E9C-807B-1CCE326FEAEE}"/>
    <cellStyle name="Comma 2 55 4" xfId="6477" xr:uid="{218EC7A2-EDB3-49C6-B953-11A51610A903}"/>
    <cellStyle name="Comma 2 55 4 2" xfId="13939" xr:uid="{218EC7A2-EDB3-49C6-B953-11A51610A903}"/>
    <cellStyle name="Comma 2 55 4 2 2" xfId="29917" xr:uid="{218EC7A2-EDB3-49C6-B953-11A51610A903}"/>
    <cellStyle name="Comma 2 55 4 3" xfId="22455" xr:uid="{218EC7A2-EDB3-49C6-B953-11A51610A903}"/>
    <cellStyle name="Comma 2 55 5" xfId="2715" xr:uid="{E1945C21-A822-4001-9BA1-3A6EE4EAFF41}"/>
    <cellStyle name="Comma 2 55 5 2" xfId="10177" xr:uid="{E1945C21-A822-4001-9BA1-3A6EE4EAFF41}"/>
    <cellStyle name="Comma 2 55 5 2 2" xfId="26155" xr:uid="{E1945C21-A822-4001-9BA1-3A6EE4EAFF41}"/>
    <cellStyle name="Comma 2 55 5 3" xfId="18693" xr:uid="{E1945C21-A822-4001-9BA1-3A6EE4EAFF41}"/>
    <cellStyle name="Comma 2 55 6" xfId="8437" xr:uid="{E1945C21-A822-4001-9BA1-3A6EE4EAFF41}"/>
    <cellStyle name="Comma 2 55 6 2" xfId="24415" xr:uid="{E1945C21-A822-4001-9BA1-3A6EE4EAFF41}"/>
    <cellStyle name="Comma 2 55 7" xfId="16881" xr:uid="{E1945C21-A822-4001-9BA1-3A6EE4EAFF41}"/>
    <cellStyle name="Comma 2 56" xfId="911" xr:uid="{E1945C21-A822-4001-9BA1-3A6EE4EAFF41}"/>
    <cellStyle name="Comma 2 56 2" xfId="3970" xr:uid="{DC024272-9029-43A5-B5A5-64FBB1F7EFAC}"/>
    <cellStyle name="Comma 2 56 2 2" xfId="11432" xr:uid="{DC024272-9029-43A5-B5A5-64FBB1F7EFAC}"/>
    <cellStyle name="Comma 2 56 2 2 2" xfId="27410" xr:uid="{DC024272-9029-43A5-B5A5-64FBB1F7EFAC}"/>
    <cellStyle name="Comma 2 56 2 3" xfId="19948" xr:uid="{DC024272-9029-43A5-B5A5-64FBB1F7EFAC}"/>
    <cellStyle name="Comma 2 56 3" xfId="5217" xr:uid="{D16EE2EA-D163-414A-8465-494B5D34910A}"/>
    <cellStyle name="Comma 2 56 3 2" xfId="12679" xr:uid="{D16EE2EA-D163-414A-8465-494B5D34910A}"/>
    <cellStyle name="Comma 2 56 3 2 2" xfId="28657" xr:uid="{D16EE2EA-D163-414A-8465-494B5D34910A}"/>
    <cellStyle name="Comma 2 56 3 3" xfId="21195" xr:uid="{D16EE2EA-D163-414A-8465-494B5D34910A}"/>
    <cellStyle name="Comma 2 56 4" xfId="6485" xr:uid="{E3C6043F-006B-4F8B-9800-8B7C46193BD8}"/>
    <cellStyle name="Comma 2 56 4 2" xfId="13947" xr:uid="{E3C6043F-006B-4F8B-9800-8B7C46193BD8}"/>
    <cellStyle name="Comma 2 56 4 2 2" xfId="29925" xr:uid="{E3C6043F-006B-4F8B-9800-8B7C46193BD8}"/>
    <cellStyle name="Comma 2 56 4 3" xfId="22463" xr:uid="{E3C6043F-006B-4F8B-9800-8B7C46193BD8}"/>
    <cellStyle name="Comma 2 56 5" xfId="2723" xr:uid="{E1945C21-A822-4001-9BA1-3A6EE4EAFF41}"/>
    <cellStyle name="Comma 2 56 5 2" xfId="10185" xr:uid="{E1945C21-A822-4001-9BA1-3A6EE4EAFF41}"/>
    <cellStyle name="Comma 2 56 5 2 2" xfId="26163" xr:uid="{E1945C21-A822-4001-9BA1-3A6EE4EAFF41}"/>
    <cellStyle name="Comma 2 56 5 3" xfId="18701" xr:uid="{E1945C21-A822-4001-9BA1-3A6EE4EAFF41}"/>
    <cellStyle name="Comma 2 56 6" xfId="8445" xr:uid="{E1945C21-A822-4001-9BA1-3A6EE4EAFF41}"/>
    <cellStyle name="Comma 2 56 6 2" xfId="24423" xr:uid="{E1945C21-A822-4001-9BA1-3A6EE4EAFF41}"/>
    <cellStyle name="Comma 2 56 7" xfId="16889" xr:uid="{E1945C21-A822-4001-9BA1-3A6EE4EAFF41}"/>
    <cellStyle name="Comma 2 57" xfId="919" xr:uid="{E1945C21-A822-4001-9BA1-3A6EE4EAFF41}"/>
    <cellStyle name="Comma 2 57 2" xfId="3978" xr:uid="{78ABB8B2-68A8-4597-876A-628E9BD6C87D}"/>
    <cellStyle name="Comma 2 57 2 2" xfId="11440" xr:uid="{78ABB8B2-68A8-4597-876A-628E9BD6C87D}"/>
    <cellStyle name="Comma 2 57 2 2 2" xfId="27418" xr:uid="{78ABB8B2-68A8-4597-876A-628E9BD6C87D}"/>
    <cellStyle name="Comma 2 57 2 3" xfId="19956" xr:uid="{78ABB8B2-68A8-4597-876A-628E9BD6C87D}"/>
    <cellStyle name="Comma 2 57 3" xfId="5225" xr:uid="{4C5F6157-A05E-49EE-942F-E1E06CC19013}"/>
    <cellStyle name="Comma 2 57 3 2" xfId="12687" xr:uid="{4C5F6157-A05E-49EE-942F-E1E06CC19013}"/>
    <cellStyle name="Comma 2 57 3 2 2" xfId="28665" xr:uid="{4C5F6157-A05E-49EE-942F-E1E06CC19013}"/>
    <cellStyle name="Comma 2 57 3 3" xfId="21203" xr:uid="{4C5F6157-A05E-49EE-942F-E1E06CC19013}"/>
    <cellStyle name="Comma 2 57 4" xfId="6493" xr:uid="{6DA54B23-075D-42CE-A1FF-84407D29BDBC}"/>
    <cellStyle name="Comma 2 57 4 2" xfId="13955" xr:uid="{6DA54B23-075D-42CE-A1FF-84407D29BDBC}"/>
    <cellStyle name="Comma 2 57 4 2 2" xfId="29933" xr:uid="{6DA54B23-075D-42CE-A1FF-84407D29BDBC}"/>
    <cellStyle name="Comma 2 57 4 3" xfId="22471" xr:uid="{6DA54B23-075D-42CE-A1FF-84407D29BDBC}"/>
    <cellStyle name="Comma 2 57 5" xfId="2731" xr:uid="{E1945C21-A822-4001-9BA1-3A6EE4EAFF41}"/>
    <cellStyle name="Comma 2 57 5 2" xfId="10193" xr:uid="{E1945C21-A822-4001-9BA1-3A6EE4EAFF41}"/>
    <cellStyle name="Comma 2 57 5 2 2" xfId="26171" xr:uid="{E1945C21-A822-4001-9BA1-3A6EE4EAFF41}"/>
    <cellStyle name="Comma 2 57 5 3" xfId="18709" xr:uid="{E1945C21-A822-4001-9BA1-3A6EE4EAFF41}"/>
    <cellStyle name="Comma 2 57 6" xfId="8453" xr:uid="{E1945C21-A822-4001-9BA1-3A6EE4EAFF41}"/>
    <cellStyle name="Comma 2 57 6 2" xfId="24431" xr:uid="{E1945C21-A822-4001-9BA1-3A6EE4EAFF41}"/>
    <cellStyle name="Comma 2 57 7" xfId="16897" xr:uid="{E1945C21-A822-4001-9BA1-3A6EE4EAFF41}"/>
    <cellStyle name="Comma 2 58" xfId="928" xr:uid="{E1945C21-A822-4001-9BA1-3A6EE4EAFF41}"/>
    <cellStyle name="Comma 2 58 2" xfId="3987" xr:uid="{AECD9DC9-4C76-4454-BCC4-EB40EF857885}"/>
    <cellStyle name="Comma 2 58 2 2" xfId="11449" xr:uid="{AECD9DC9-4C76-4454-BCC4-EB40EF857885}"/>
    <cellStyle name="Comma 2 58 2 2 2" xfId="27427" xr:uid="{AECD9DC9-4C76-4454-BCC4-EB40EF857885}"/>
    <cellStyle name="Comma 2 58 2 3" xfId="19965" xr:uid="{AECD9DC9-4C76-4454-BCC4-EB40EF857885}"/>
    <cellStyle name="Comma 2 58 3" xfId="5234" xr:uid="{7CB31078-7911-4C4C-BD1B-99727AE321DC}"/>
    <cellStyle name="Comma 2 58 3 2" xfId="12696" xr:uid="{7CB31078-7911-4C4C-BD1B-99727AE321DC}"/>
    <cellStyle name="Comma 2 58 3 2 2" xfId="28674" xr:uid="{7CB31078-7911-4C4C-BD1B-99727AE321DC}"/>
    <cellStyle name="Comma 2 58 3 3" xfId="21212" xr:uid="{7CB31078-7911-4C4C-BD1B-99727AE321DC}"/>
    <cellStyle name="Comma 2 58 4" xfId="6502" xr:uid="{CC19DF6A-12A1-41CA-B5D1-3E53154261C2}"/>
    <cellStyle name="Comma 2 58 4 2" xfId="13964" xr:uid="{CC19DF6A-12A1-41CA-B5D1-3E53154261C2}"/>
    <cellStyle name="Comma 2 58 4 2 2" xfId="29942" xr:uid="{CC19DF6A-12A1-41CA-B5D1-3E53154261C2}"/>
    <cellStyle name="Comma 2 58 4 3" xfId="22480" xr:uid="{CC19DF6A-12A1-41CA-B5D1-3E53154261C2}"/>
    <cellStyle name="Comma 2 58 5" xfId="2740" xr:uid="{E1945C21-A822-4001-9BA1-3A6EE4EAFF41}"/>
    <cellStyle name="Comma 2 58 5 2" xfId="10202" xr:uid="{E1945C21-A822-4001-9BA1-3A6EE4EAFF41}"/>
    <cellStyle name="Comma 2 58 5 2 2" xfId="26180" xr:uid="{E1945C21-A822-4001-9BA1-3A6EE4EAFF41}"/>
    <cellStyle name="Comma 2 58 5 3" xfId="18718" xr:uid="{E1945C21-A822-4001-9BA1-3A6EE4EAFF41}"/>
    <cellStyle name="Comma 2 58 6" xfId="8462" xr:uid="{E1945C21-A822-4001-9BA1-3A6EE4EAFF41}"/>
    <cellStyle name="Comma 2 58 6 2" xfId="24440" xr:uid="{E1945C21-A822-4001-9BA1-3A6EE4EAFF41}"/>
    <cellStyle name="Comma 2 58 7" xfId="16906" xr:uid="{E1945C21-A822-4001-9BA1-3A6EE4EAFF41}"/>
    <cellStyle name="Comma 2 59" xfId="936" xr:uid="{E1945C21-A822-4001-9BA1-3A6EE4EAFF41}"/>
    <cellStyle name="Comma 2 59 2" xfId="3995" xr:uid="{8DA8DB95-83CF-4EF9-B120-4F95FCFE918D}"/>
    <cellStyle name="Comma 2 59 2 2" xfId="11457" xr:uid="{8DA8DB95-83CF-4EF9-B120-4F95FCFE918D}"/>
    <cellStyle name="Comma 2 59 2 2 2" xfId="27435" xr:uid="{8DA8DB95-83CF-4EF9-B120-4F95FCFE918D}"/>
    <cellStyle name="Comma 2 59 2 3" xfId="19973" xr:uid="{8DA8DB95-83CF-4EF9-B120-4F95FCFE918D}"/>
    <cellStyle name="Comma 2 59 3" xfId="5242" xr:uid="{4D634992-A3F2-48F5-976A-2E518E108117}"/>
    <cellStyle name="Comma 2 59 3 2" xfId="12704" xr:uid="{4D634992-A3F2-48F5-976A-2E518E108117}"/>
    <cellStyle name="Comma 2 59 3 2 2" xfId="28682" xr:uid="{4D634992-A3F2-48F5-976A-2E518E108117}"/>
    <cellStyle name="Comma 2 59 3 3" xfId="21220" xr:uid="{4D634992-A3F2-48F5-976A-2E518E108117}"/>
    <cellStyle name="Comma 2 59 4" xfId="6510" xr:uid="{EA91F205-BED9-4B18-8D95-EEA42F791D1E}"/>
    <cellStyle name="Comma 2 59 4 2" xfId="13972" xr:uid="{EA91F205-BED9-4B18-8D95-EEA42F791D1E}"/>
    <cellStyle name="Comma 2 59 4 2 2" xfId="29950" xr:uid="{EA91F205-BED9-4B18-8D95-EEA42F791D1E}"/>
    <cellStyle name="Comma 2 59 4 3" xfId="22488" xr:uid="{EA91F205-BED9-4B18-8D95-EEA42F791D1E}"/>
    <cellStyle name="Comma 2 59 5" xfId="2748" xr:uid="{E1945C21-A822-4001-9BA1-3A6EE4EAFF41}"/>
    <cellStyle name="Comma 2 59 5 2" xfId="10210" xr:uid="{E1945C21-A822-4001-9BA1-3A6EE4EAFF41}"/>
    <cellStyle name="Comma 2 59 5 2 2" xfId="26188" xr:uid="{E1945C21-A822-4001-9BA1-3A6EE4EAFF41}"/>
    <cellStyle name="Comma 2 59 5 3" xfId="18726" xr:uid="{E1945C21-A822-4001-9BA1-3A6EE4EAFF41}"/>
    <cellStyle name="Comma 2 59 6" xfId="8470" xr:uid="{E1945C21-A822-4001-9BA1-3A6EE4EAFF41}"/>
    <cellStyle name="Comma 2 59 6 2" xfId="24448" xr:uid="{E1945C21-A822-4001-9BA1-3A6EE4EAFF41}"/>
    <cellStyle name="Comma 2 59 7" xfId="16914" xr:uid="{E1945C21-A822-4001-9BA1-3A6EE4EAFF41}"/>
    <cellStyle name="Comma 2 6" xfId="504" xr:uid="{00000000-0005-0000-0000-000078000000}"/>
    <cellStyle name="Comma 2 6 10" xfId="15251" xr:uid="{28D087FC-46B6-41AB-A4BC-52741FE4B3B0}"/>
    <cellStyle name="Comma 2 6 10 2" xfId="31229" xr:uid="{28D087FC-46B6-41AB-A4BC-52741FE4B3B0}"/>
    <cellStyle name="Comma 2 6 11" xfId="15383" xr:uid="{28D087FC-46B6-41AB-A4BC-52741FE4B3B0}"/>
    <cellStyle name="Comma 2 6 11 2" xfId="31361" xr:uid="{28D087FC-46B6-41AB-A4BC-52741FE4B3B0}"/>
    <cellStyle name="Comma 2 6 12" xfId="15515" xr:uid="{28D087FC-46B6-41AB-A4BC-52741FE4B3B0}"/>
    <cellStyle name="Comma 2 6 12 2" xfId="31493" xr:uid="{28D087FC-46B6-41AB-A4BC-52741FE4B3B0}"/>
    <cellStyle name="Comma 2 6 13" xfId="15654" xr:uid="{28D087FC-46B6-41AB-A4BC-52741FE4B3B0}"/>
    <cellStyle name="Comma 2 6 13 2" xfId="31631" xr:uid="{28D087FC-46B6-41AB-A4BC-52741FE4B3B0}"/>
    <cellStyle name="Comma 2 6 14" xfId="15786" xr:uid="{28D087FC-46B6-41AB-A4BC-52741FE4B3B0}"/>
    <cellStyle name="Comma 2 6 14 2" xfId="31763" xr:uid="{28D087FC-46B6-41AB-A4BC-52741FE4B3B0}"/>
    <cellStyle name="Comma 2 6 15" xfId="15917" xr:uid="{28D087FC-46B6-41AB-A4BC-52741FE4B3B0}"/>
    <cellStyle name="Comma 2 6 15 2" xfId="31894" xr:uid="{28D087FC-46B6-41AB-A4BC-52741FE4B3B0}"/>
    <cellStyle name="Comma 2 6 16" xfId="16482" xr:uid="{00000000-0005-0000-0000-000078000000}"/>
    <cellStyle name="Comma 2 6 17" xfId="32025" xr:uid="{28D087FC-46B6-41AB-A4BC-52741FE4B3B0}"/>
    <cellStyle name="Comma 2 6 18" xfId="32157" xr:uid="{28D087FC-46B6-41AB-A4BC-52741FE4B3B0}"/>
    <cellStyle name="Comma 2 6 19" xfId="32288" xr:uid="{28D087FC-46B6-41AB-A4BC-52741FE4B3B0}"/>
    <cellStyle name="Comma 2 6 2" xfId="1751" xr:uid="{28D087FC-46B6-41AB-A4BC-52741FE4B3B0}"/>
    <cellStyle name="Comma 2 6 2 2" xfId="7282" xr:uid="{DB561407-4B9F-402A-9ED2-6C8B2892EEB1}"/>
    <cellStyle name="Comma 2 6 2 2 2" xfId="14744" xr:uid="{DB561407-4B9F-402A-9ED2-6C8B2892EEB1}"/>
    <cellStyle name="Comma 2 6 2 2 2 2" xfId="30722" xr:uid="{DB561407-4B9F-402A-9ED2-6C8B2892EEB1}"/>
    <cellStyle name="Comma 2 6 2 2 3" xfId="23260" xr:uid="{DB561407-4B9F-402A-9ED2-6C8B2892EEB1}"/>
    <cellStyle name="Comma 2 6 2 3" xfId="3563" xr:uid="{403BD085-EDA6-49C8-AB7E-CAE1DB6197E3}"/>
    <cellStyle name="Comma 2 6 2 3 2" xfId="11025" xr:uid="{403BD085-EDA6-49C8-AB7E-CAE1DB6197E3}"/>
    <cellStyle name="Comma 2 6 2 3 2 2" xfId="27003" xr:uid="{403BD085-EDA6-49C8-AB7E-CAE1DB6197E3}"/>
    <cellStyle name="Comma 2 6 2 3 3" xfId="19541" xr:uid="{403BD085-EDA6-49C8-AB7E-CAE1DB6197E3}"/>
    <cellStyle name="Comma 2 6 2 4" xfId="9213" xr:uid="{28D087FC-46B6-41AB-A4BC-52741FE4B3B0}"/>
    <cellStyle name="Comma 2 6 2 4 2" xfId="25191" xr:uid="{28D087FC-46B6-41AB-A4BC-52741FE4B3B0}"/>
    <cellStyle name="Comma 2 6 2 5" xfId="17729" xr:uid="{28D087FC-46B6-41AB-A4BC-52741FE4B3B0}"/>
    <cellStyle name="Comma 2 6 20" xfId="32420" xr:uid="{28D087FC-46B6-41AB-A4BC-52741FE4B3B0}"/>
    <cellStyle name="Comma 2 6 21" xfId="32551" xr:uid="{28D087FC-46B6-41AB-A4BC-52741FE4B3B0}"/>
    <cellStyle name="Comma 2 6 22" xfId="32683" xr:uid="{F6670A62-A383-4726-935A-E789A3FD49FD}"/>
    <cellStyle name="Comma 2 6 23" xfId="32815" xr:uid="{00000000-0005-0000-0000-00001F000000}"/>
    <cellStyle name="Comma 2 6 24" xfId="32946" xr:uid="{28D087FC-46B6-41AB-A4BC-52741FE4B3B0}"/>
    <cellStyle name="Comma 2 6 25" xfId="33077" xr:uid="{28D087FC-46B6-41AB-A4BC-52741FE4B3B0}"/>
    <cellStyle name="Comma 2 6 26" xfId="33209" xr:uid="{00000000-0005-0000-0000-00001F000000}"/>
    <cellStyle name="Comma 2 6 27" xfId="33341" xr:uid="{90AC0EF7-3FAE-4A95-8E4C-1F6C67163C1B}"/>
    <cellStyle name="Comma 2 6 3" xfId="4810" xr:uid="{B678F2A4-23CB-46B8-94DA-40C84F3275CB}"/>
    <cellStyle name="Comma 2 6 3 2" xfId="12272" xr:uid="{B678F2A4-23CB-46B8-94DA-40C84F3275CB}"/>
    <cellStyle name="Comma 2 6 3 2 2" xfId="28250" xr:uid="{B678F2A4-23CB-46B8-94DA-40C84F3275CB}"/>
    <cellStyle name="Comma 2 6 3 3" xfId="20788" xr:uid="{B678F2A4-23CB-46B8-94DA-40C84F3275CB}"/>
    <cellStyle name="Comma 2 6 4" xfId="6079" xr:uid="{231101C4-A104-48B1-B073-0A21A3008022}"/>
    <cellStyle name="Comma 2 6 4 2" xfId="13541" xr:uid="{231101C4-A104-48B1-B073-0A21A3008022}"/>
    <cellStyle name="Comma 2 6 4 2 2" xfId="29519" xr:uid="{231101C4-A104-48B1-B073-0A21A3008022}"/>
    <cellStyle name="Comma 2 6 4 3" xfId="22057" xr:uid="{231101C4-A104-48B1-B073-0A21A3008022}"/>
    <cellStyle name="Comma 2 6 5" xfId="2316" xr:uid="{00000000-0005-0000-0000-000078000000}"/>
    <cellStyle name="Comma 2 6 5 2" xfId="9778" xr:uid="{00000000-0005-0000-0000-000078000000}"/>
    <cellStyle name="Comma 2 6 5 2 2" xfId="25756" xr:uid="{00000000-0005-0000-0000-000078000000}"/>
    <cellStyle name="Comma 2 6 5 3" xfId="18294" xr:uid="{00000000-0005-0000-0000-000078000000}"/>
    <cellStyle name="Comma 2 6 6" xfId="7385" xr:uid="{28D087FC-46B6-41AB-A4BC-52741FE4B3B0}"/>
    <cellStyle name="Comma 2 6 6 2" xfId="14847" xr:uid="{28D087FC-46B6-41AB-A4BC-52741FE4B3B0}"/>
    <cellStyle name="Comma 2 6 6 2 2" xfId="30825" xr:uid="{28D087FC-46B6-41AB-A4BC-52741FE4B3B0}"/>
    <cellStyle name="Comma 2 6 6 3" xfId="23363" xr:uid="{28D087FC-46B6-41AB-A4BC-52741FE4B3B0}"/>
    <cellStyle name="Comma 2 6 7" xfId="7526" xr:uid="{28D087FC-46B6-41AB-A4BC-52741FE4B3B0}"/>
    <cellStyle name="Comma 2 6 7 2" xfId="23504" xr:uid="{28D087FC-46B6-41AB-A4BC-52741FE4B3B0}"/>
    <cellStyle name="Comma 2 6 8" xfId="14988" xr:uid="{28D087FC-46B6-41AB-A4BC-52741FE4B3B0}"/>
    <cellStyle name="Comma 2 6 8 2" xfId="30966" xr:uid="{28D087FC-46B6-41AB-A4BC-52741FE4B3B0}"/>
    <cellStyle name="Comma 2 6 9" xfId="15119" xr:uid="{28D087FC-46B6-41AB-A4BC-52741FE4B3B0}"/>
    <cellStyle name="Comma 2 6 9 2" xfId="31097" xr:uid="{28D087FC-46B6-41AB-A4BC-52741FE4B3B0}"/>
    <cellStyle name="Comma 2 60" xfId="943" xr:uid="{E1945C21-A822-4001-9BA1-3A6EE4EAFF41}"/>
    <cellStyle name="Comma 2 60 2" xfId="4002" xr:uid="{77ACD945-F69F-4444-BBE1-20E55647DE3D}"/>
    <cellStyle name="Comma 2 60 2 2" xfId="11464" xr:uid="{77ACD945-F69F-4444-BBE1-20E55647DE3D}"/>
    <cellStyle name="Comma 2 60 2 2 2" xfId="27442" xr:uid="{77ACD945-F69F-4444-BBE1-20E55647DE3D}"/>
    <cellStyle name="Comma 2 60 2 3" xfId="19980" xr:uid="{77ACD945-F69F-4444-BBE1-20E55647DE3D}"/>
    <cellStyle name="Comma 2 60 3" xfId="5249" xr:uid="{4DD6B0BD-8F9B-4456-A67B-A6B9F66AB91B}"/>
    <cellStyle name="Comma 2 60 3 2" xfId="12711" xr:uid="{4DD6B0BD-8F9B-4456-A67B-A6B9F66AB91B}"/>
    <cellStyle name="Comma 2 60 3 2 2" xfId="28689" xr:uid="{4DD6B0BD-8F9B-4456-A67B-A6B9F66AB91B}"/>
    <cellStyle name="Comma 2 60 3 3" xfId="21227" xr:uid="{4DD6B0BD-8F9B-4456-A67B-A6B9F66AB91B}"/>
    <cellStyle name="Comma 2 60 4" xfId="6517" xr:uid="{6077FF85-DF4F-497A-9534-61F733E256B8}"/>
    <cellStyle name="Comma 2 60 4 2" xfId="13979" xr:uid="{6077FF85-DF4F-497A-9534-61F733E256B8}"/>
    <cellStyle name="Comma 2 60 4 2 2" xfId="29957" xr:uid="{6077FF85-DF4F-497A-9534-61F733E256B8}"/>
    <cellStyle name="Comma 2 60 4 3" xfId="22495" xr:uid="{6077FF85-DF4F-497A-9534-61F733E256B8}"/>
    <cellStyle name="Comma 2 60 5" xfId="2755" xr:uid="{E1945C21-A822-4001-9BA1-3A6EE4EAFF41}"/>
    <cellStyle name="Comma 2 60 5 2" xfId="10217" xr:uid="{E1945C21-A822-4001-9BA1-3A6EE4EAFF41}"/>
    <cellStyle name="Comma 2 60 5 2 2" xfId="26195" xr:uid="{E1945C21-A822-4001-9BA1-3A6EE4EAFF41}"/>
    <cellStyle name="Comma 2 60 5 3" xfId="18733" xr:uid="{E1945C21-A822-4001-9BA1-3A6EE4EAFF41}"/>
    <cellStyle name="Comma 2 60 6" xfId="8477" xr:uid="{E1945C21-A822-4001-9BA1-3A6EE4EAFF41}"/>
    <cellStyle name="Comma 2 60 6 2" xfId="24455" xr:uid="{E1945C21-A822-4001-9BA1-3A6EE4EAFF41}"/>
    <cellStyle name="Comma 2 60 7" xfId="16921" xr:uid="{E1945C21-A822-4001-9BA1-3A6EE4EAFF41}"/>
    <cellStyle name="Comma 2 61" xfId="951" xr:uid="{E1945C21-A822-4001-9BA1-3A6EE4EAFF41}"/>
    <cellStyle name="Comma 2 61 2" xfId="4010" xr:uid="{A9DD289C-47E6-4842-8F80-1A9C1BD86715}"/>
    <cellStyle name="Comma 2 61 2 2" xfId="11472" xr:uid="{A9DD289C-47E6-4842-8F80-1A9C1BD86715}"/>
    <cellStyle name="Comma 2 61 2 2 2" xfId="27450" xr:uid="{A9DD289C-47E6-4842-8F80-1A9C1BD86715}"/>
    <cellStyle name="Comma 2 61 2 3" xfId="19988" xr:uid="{A9DD289C-47E6-4842-8F80-1A9C1BD86715}"/>
    <cellStyle name="Comma 2 61 3" xfId="5257" xr:uid="{8453550A-3F98-4D58-8564-BDEE9BCD43D6}"/>
    <cellStyle name="Comma 2 61 3 2" xfId="12719" xr:uid="{8453550A-3F98-4D58-8564-BDEE9BCD43D6}"/>
    <cellStyle name="Comma 2 61 3 2 2" xfId="28697" xr:uid="{8453550A-3F98-4D58-8564-BDEE9BCD43D6}"/>
    <cellStyle name="Comma 2 61 3 3" xfId="21235" xr:uid="{8453550A-3F98-4D58-8564-BDEE9BCD43D6}"/>
    <cellStyle name="Comma 2 61 4" xfId="6525" xr:uid="{D6AE154C-DA78-4F70-99B8-8173A83BC735}"/>
    <cellStyle name="Comma 2 61 4 2" xfId="13987" xr:uid="{D6AE154C-DA78-4F70-99B8-8173A83BC735}"/>
    <cellStyle name="Comma 2 61 4 2 2" xfId="29965" xr:uid="{D6AE154C-DA78-4F70-99B8-8173A83BC735}"/>
    <cellStyle name="Comma 2 61 4 3" xfId="22503" xr:uid="{D6AE154C-DA78-4F70-99B8-8173A83BC735}"/>
    <cellStyle name="Comma 2 61 5" xfId="2763" xr:uid="{E1945C21-A822-4001-9BA1-3A6EE4EAFF41}"/>
    <cellStyle name="Comma 2 61 5 2" xfId="10225" xr:uid="{E1945C21-A822-4001-9BA1-3A6EE4EAFF41}"/>
    <cellStyle name="Comma 2 61 5 2 2" xfId="26203" xr:uid="{E1945C21-A822-4001-9BA1-3A6EE4EAFF41}"/>
    <cellStyle name="Comma 2 61 5 3" xfId="18741" xr:uid="{E1945C21-A822-4001-9BA1-3A6EE4EAFF41}"/>
    <cellStyle name="Comma 2 61 6" xfId="8485" xr:uid="{E1945C21-A822-4001-9BA1-3A6EE4EAFF41}"/>
    <cellStyle name="Comma 2 61 6 2" xfId="24463" xr:uid="{E1945C21-A822-4001-9BA1-3A6EE4EAFF41}"/>
    <cellStyle name="Comma 2 61 7" xfId="16929" xr:uid="{E1945C21-A822-4001-9BA1-3A6EE4EAFF41}"/>
    <cellStyle name="Comma 2 62" xfId="960" xr:uid="{E1945C21-A822-4001-9BA1-3A6EE4EAFF41}"/>
    <cellStyle name="Comma 2 62 2" xfId="4019" xr:uid="{AAF26F88-07D9-4629-87C6-29A07B9997C9}"/>
    <cellStyle name="Comma 2 62 2 2" xfId="11481" xr:uid="{AAF26F88-07D9-4629-87C6-29A07B9997C9}"/>
    <cellStyle name="Comma 2 62 2 2 2" xfId="27459" xr:uid="{AAF26F88-07D9-4629-87C6-29A07B9997C9}"/>
    <cellStyle name="Comma 2 62 2 3" xfId="19997" xr:uid="{AAF26F88-07D9-4629-87C6-29A07B9997C9}"/>
    <cellStyle name="Comma 2 62 3" xfId="5266" xr:uid="{F6A36BFA-F549-4701-8891-9126A2D95AC6}"/>
    <cellStyle name="Comma 2 62 3 2" xfId="12728" xr:uid="{F6A36BFA-F549-4701-8891-9126A2D95AC6}"/>
    <cellStyle name="Comma 2 62 3 2 2" xfId="28706" xr:uid="{F6A36BFA-F549-4701-8891-9126A2D95AC6}"/>
    <cellStyle name="Comma 2 62 3 3" xfId="21244" xr:uid="{F6A36BFA-F549-4701-8891-9126A2D95AC6}"/>
    <cellStyle name="Comma 2 62 4" xfId="6534" xr:uid="{106BCB90-D9A4-426A-9396-0EBA57AE83D1}"/>
    <cellStyle name="Comma 2 62 4 2" xfId="13996" xr:uid="{106BCB90-D9A4-426A-9396-0EBA57AE83D1}"/>
    <cellStyle name="Comma 2 62 4 2 2" xfId="29974" xr:uid="{106BCB90-D9A4-426A-9396-0EBA57AE83D1}"/>
    <cellStyle name="Comma 2 62 4 3" xfId="22512" xr:uid="{106BCB90-D9A4-426A-9396-0EBA57AE83D1}"/>
    <cellStyle name="Comma 2 62 5" xfId="2772" xr:uid="{E1945C21-A822-4001-9BA1-3A6EE4EAFF41}"/>
    <cellStyle name="Comma 2 62 5 2" xfId="10234" xr:uid="{E1945C21-A822-4001-9BA1-3A6EE4EAFF41}"/>
    <cellStyle name="Comma 2 62 5 2 2" xfId="26212" xr:uid="{E1945C21-A822-4001-9BA1-3A6EE4EAFF41}"/>
    <cellStyle name="Comma 2 62 5 3" xfId="18750" xr:uid="{E1945C21-A822-4001-9BA1-3A6EE4EAFF41}"/>
    <cellStyle name="Comma 2 62 6" xfId="8494" xr:uid="{E1945C21-A822-4001-9BA1-3A6EE4EAFF41}"/>
    <cellStyle name="Comma 2 62 6 2" xfId="24472" xr:uid="{E1945C21-A822-4001-9BA1-3A6EE4EAFF41}"/>
    <cellStyle name="Comma 2 62 7" xfId="16938" xr:uid="{E1945C21-A822-4001-9BA1-3A6EE4EAFF41}"/>
    <cellStyle name="Comma 2 63" xfId="968" xr:uid="{E1945C21-A822-4001-9BA1-3A6EE4EAFF41}"/>
    <cellStyle name="Comma 2 63 2" xfId="4027" xr:uid="{14BB7C21-920F-4858-B244-B171280FA816}"/>
    <cellStyle name="Comma 2 63 2 2" xfId="11489" xr:uid="{14BB7C21-920F-4858-B244-B171280FA816}"/>
    <cellStyle name="Comma 2 63 2 2 2" xfId="27467" xr:uid="{14BB7C21-920F-4858-B244-B171280FA816}"/>
    <cellStyle name="Comma 2 63 2 3" xfId="20005" xr:uid="{14BB7C21-920F-4858-B244-B171280FA816}"/>
    <cellStyle name="Comma 2 63 3" xfId="5274" xr:uid="{72C2940B-CB0E-4F5D-99D1-915C03A4FCD3}"/>
    <cellStyle name="Comma 2 63 3 2" xfId="12736" xr:uid="{72C2940B-CB0E-4F5D-99D1-915C03A4FCD3}"/>
    <cellStyle name="Comma 2 63 3 2 2" xfId="28714" xr:uid="{72C2940B-CB0E-4F5D-99D1-915C03A4FCD3}"/>
    <cellStyle name="Comma 2 63 3 3" xfId="21252" xr:uid="{72C2940B-CB0E-4F5D-99D1-915C03A4FCD3}"/>
    <cellStyle name="Comma 2 63 4" xfId="6542" xr:uid="{E140B762-12FE-4538-A670-A492B9BE6C7B}"/>
    <cellStyle name="Comma 2 63 4 2" xfId="14004" xr:uid="{E140B762-12FE-4538-A670-A492B9BE6C7B}"/>
    <cellStyle name="Comma 2 63 4 2 2" xfId="29982" xr:uid="{E140B762-12FE-4538-A670-A492B9BE6C7B}"/>
    <cellStyle name="Comma 2 63 4 3" xfId="22520" xr:uid="{E140B762-12FE-4538-A670-A492B9BE6C7B}"/>
    <cellStyle name="Comma 2 63 5" xfId="2780" xr:uid="{E1945C21-A822-4001-9BA1-3A6EE4EAFF41}"/>
    <cellStyle name="Comma 2 63 5 2" xfId="10242" xr:uid="{E1945C21-A822-4001-9BA1-3A6EE4EAFF41}"/>
    <cellStyle name="Comma 2 63 5 2 2" xfId="26220" xr:uid="{E1945C21-A822-4001-9BA1-3A6EE4EAFF41}"/>
    <cellStyle name="Comma 2 63 5 3" xfId="18758" xr:uid="{E1945C21-A822-4001-9BA1-3A6EE4EAFF41}"/>
    <cellStyle name="Comma 2 63 6" xfId="8502" xr:uid="{E1945C21-A822-4001-9BA1-3A6EE4EAFF41}"/>
    <cellStyle name="Comma 2 63 6 2" xfId="24480" xr:uid="{E1945C21-A822-4001-9BA1-3A6EE4EAFF41}"/>
    <cellStyle name="Comma 2 63 7" xfId="16946" xr:uid="{E1945C21-A822-4001-9BA1-3A6EE4EAFF41}"/>
    <cellStyle name="Comma 2 64" xfId="976" xr:uid="{E1945C21-A822-4001-9BA1-3A6EE4EAFF41}"/>
    <cellStyle name="Comma 2 64 2" xfId="4035" xr:uid="{CB472365-42EF-4DFE-879E-704546D20DA8}"/>
    <cellStyle name="Comma 2 64 2 2" xfId="11497" xr:uid="{CB472365-42EF-4DFE-879E-704546D20DA8}"/>
    <cellStyle name="Comma 2 64 2 2 2" xfId="27475" xr:uid="{CB472365-42EF-4DFE-879E-704546D20DA8}"/>
    <cellStyle name="Comma 2 64 2 3" xfId="20013" xr:uid="{CB472365-42EF-4DFE-879E-704546D20DA8}"/>
    <cellStyle name="Comma 2 64 3" xfId="5282" xr:uid="{2F5A3473-A11C-4374-BC2C-37FCF6B5261A}"/>
    <cellStyle name="Comma 2 64 3 2" xfId="12744" xr:uid="{2F5A3473-A11C-4374-BC2C-37FCF6B5261A}"/>
    <cellStyle name="Comma 2 64 3 2 2" xfId="28722" xr:uid="{2F5A3473-A11C-4374-BC2C-37FCF6B5261A}"/>
    <cellStyle name="Comma 2 64 3 3" xfId="21260" xr:uid="{2F5A3473-A11C-4374-BC2C-37FCF6B5261A}"/>
    <cellStyle name="Comma 2 64 4" xfId="6550" xr:uid="{67E91AB7-D32D-4F8E-8A42-9BCD83C5A574}"/>
    <cellStyle name="Comma 2 64 4 2" xfId="14012" xr:uid="{67E91AB7-D32D-4F8E-8A42-9BCD83C5A574}"/>
    <cellStyle name="Comma 2 64 4 2 2" xfId="29990" xr:uid="{67E91AB7-D32D-4F8E-8A42-9BCD83C5A574}"/>
    <cellStyle name="Comma 2 64 4 3" xfId="22528" xr:uid="{67E91AB7-D32D-4F8E-8A42-9BCD83C5A574}"/>
    <cellStyle name="Comma 2 64 5" xfId="2788" xr:uid="{E1945C21-A822-4001-9BA1-3A6EE4EAFF41}"/>
    <cellStyle name="Comma 2 64 5 2" xfId="10250" xr:uid="{E1945C21-A822-4001-9BA1-3A6EE4EAFF41}"/>
    <cellStyle name="Comma 2 64 5 2 2" xfId="26228" xr:uid="{E1945C21-A822-4001-9BA1-3A6EE4EAFF41}"/>
    <cellStyle name="Comma 2 64 5 3" xfId="18766" xr:uid="{E1945C21-A822-4001-9BA1-3A6EE4EAFF41}"/>
    <cellStyle name="Comma 2 64 6" xfId="8510" xr:uid="{E1945C21-A822-4001-9BA1-3A6EE4EAFF41}"/>
    <cellStyle name="Comma 2 64 6 2" xfId="24488" xr:uid="{E1945C21-A822-4001-9BA1-3A6EE4EAFF41}"/>
    <cellStyle name="Comma 2 64 7" xfId="16954" xr:uid="{E1945C21-A822-4001-9BA1-3A6EE4EAFF41}"/>
    <cellStyle name="Comma 2 65" xfId="984" xr:uid="{E1945C21-A822-4001-9BA1-3A6EE4EAFF41}"/>
    <cellStyle name="Comma 2 65 2" xfId="4043" xr:uid="{1B11F161-221F-46EA-9E22-1A8B06A01F38}"/>
    <cellStyle name="Comma 2 65 2 2" xfId="11505" xr:uid="{1B11F161-221F-46EA-9E22-1A8B06A01F38}"/>
    <cellStyle name="Comma 2 65 2 2 2" xfId="27483" xr:uid="{1B11F161-221F-46EA-9E22-1A8B06A01F38}"/>
    <cellStyle name="Comma 2 65 2 3" xfId="20021" xr:uid="{1B11F161-221F-46EA-9E22-1A8B06A01F38}"/>
    <cellStyle name="Comma 2 65 3" xfId="5290" xr:uid="{39A0246D-145E-4C86-8922-6E72B6DA514E}"/>
    <cellStyle name="Comma 2 65 3 2" xfId="12752" xr:uid="{39A0246D-145E-4C86-8922-6E72B6DA514E}"/>
    <cellStyle name="Comma 2 65 3 2 2" xfId="28730" xr:uid="{39A0246D-145E-4C86-8922-6E72B6DA514E}"/>
    <cellStyle name="Comma 2 65 3 3" xfId="21268" xr:uid="{39A0246D-145E-4C86-8922-6E72B6DA514E}"/>
    <cellStyle name="Comma 2 65 4" xfId="6558" xr:uid="{E452C305-2C39-4BEB-AD01-C83DF964AEB4}"/>
    <cellStyle name="Comma 2 65 4 2" xfId="14020" xr:uid="{E452C305-2C39-4BEB-AD01-C83DF964AEB4}"/>
    <cellStyle name="Comma 2 65 4 2 2" xfId="29998" xr:uid="{E452C305-2C39-4BEB-AD01-C83DF964AEB4}"/>
    <cellStyle name="Comma 2 65 4 3" xfId="22536" xr:uid="{E452C305-2C39-4BEB-AD01-C83DF964AEB4}"/>
    <cellStyle name="Comma 2 65 5" xfId="2796" xr:uid="{E1945C21-A822-4001-9BA1-3A6EE4EAFF41}"/>
    <cellStyle name="Comma 2 65 5 2" xfId="10258" xr:uid="{E1945C21-A822-4001-9BA1-3A6EE4EAFF41}"/>
    <cellStyle name="Comma 2 65 5 2 2" xfId="26236" xr:uid="{E1945C21-A822-4001-9BA1-3A6EE4EAFF41}"/>
    <cellStyle name="Comma 2 65 5 3" xfId="18774" xr:uid="{E1945C21-A822-4001-9BA1-3A6EE4EAFF41}"/>
    <cellStyle name="Comma 2 65 6" xfId="8518" xr:uid="{E1945C21-A822-4001-9BA1-3A6EE4EAFF41}"/>
    <cellStyle name="Comma 2 65 6 2" xfId="24496" xr:uid="{E1945C21-A822-4001-9BA1-3A6EE4EAFF41}"/>
    <cellStyle name="Comma 2 65 7" xfId="16962" xr:uid="{E1945C21-A822-4001-9BA1-3A6EE4EAFF41}"/>
    <cellStyle name="Comma 2 66" xfId="992" xr:uid="{E1945C21-A822-4001-9BA1-3A6EE4EAFF41}"/>
    <cellStyle name="Comma 2 66 2" xfId="4051" xr:uid="{51281642-152C-4B2F-A25B-942A77077AA3}"/>
    <cellStyle name="Comma 2 66 2 2" xfId="11513" xr:uid="{51281642-152C-4B2F-A25B-942A77077AA3}"/>
    <cellStyle name="Comma 2 66 2 2 2" xfId="27491" xr:uid="{51281642-152C-4B2F-A25B-942A77077AA3}"/>
    <cellStyle name="Comma 2 66 2 3" xfId="20029" xr:uid="{51281642-152C-4B2F-A25B-942A77077AA3}"/>
    <cellStyle name="Comma 2 66 3" xfId="5298" xr:uid="{07103DA9-19CD-424F-8F0B-F0A900D5C21E}"/>
    <cellStyle name="Comma 2 66 3 2" xfId="12760" xr:uid="{07103DA9-19CD-424F-8F0B-F0A900D5C21E}"/>
    <cellStyle name="Comma 2 66 3 2 2" xfId="28738" xr:uid="{07103DA9-19CD-424F-8F0B-F0A900D5C21E}"/>
    <cellStyle name="Comma 2 66 3 3" xfId="21276" xr:uid="{07103DA9-19CD-424F-8F0B-F0A900D5C21E}"/>
    <cellStyle name="Comma 2 66 4" xfId="6566" xr:uid="{227138E3-2539-4F85-A1B9-C188DF1426AA}"/>
    <cellStyle name="Comma 2 66 4 2" xfId="14028" xr:uid="{227138E3-2539-4F85-A1B9-C188DF1426AA}"/>
    <cellStyle name="Comma 2 66 4 2 2" xfId="30006" xr:uid="{227138E3-2539-4F85-A1B9-C188DF1426AA}"/>
    <cellStyle name="Comma 2 66 4 3" xfId="22544" xr:uid="{227138E3-2539-4F85-A1B9-C188DF1426AA}"/>
    <cellStyle name="Comma 2 66 5" xfId="2804" xr:uid="{E1945C21-A822-4001-9BA1-3A6EE4EAFF41}"/>
    <cellStyle name="Comma 2 66 5 2" xfId="10266" xr:uid="{E1945C21-A822-4001-9BA1-3A6EE4EAFF41}"/>
    <cellStyle name="Comma 2 66 5 2 2" xfId="26244" xr:uid="{E1945C21-A822-4001-9BA1-3A6EE4EAFF41}"/>
    <cellStyle name="Comma 2 66 5 3" xfId="18782" xr:uid="{E1945C21-A822-4001-9BA1-3A6EE4EAFF41}"/>
    <cellStyle name="Comma 2 66 6" xfId="8526" xr:uid="{E1945C21-A822-4001-9BA1-3A6EE4EAFF41}"/>
    <cellStyle name="Comma 2 66 6 2" xfId="24504" xr:uid="{E1945C21-A822-4001-9BA1-3A6EE4EAFF41}"/>
    <cellStyle name="Comma 2 66 7" xfId="16970" xr:uid="{E1945C21-A822-4001-9BA1-3A6EE4EAFF41}"/>
    <cellStyle name="Comma 2 67" xfId="1001" xr:uid="{E1945C21-A822-4001-9BA1-3A6EE4EAFF41}"/>
    <cellStyle name="Comma 2 67 2" xfId="4060" xr:uid="{EA9E827C-2278-4303-B381-CF1887B87AD9}"/>
    <cellStyle name="Comma 2 67 2 2" xfId="11522" xr:uid="{EA9E827C-2278-4303-B381-CF1887B87AD9}"/>
    <cellStyle name="Comma 2 67 2 2 2" xfId="27500" xr:uid="{EA9E827C-2278-4303-B381-CF1887B87AD9}"/>
    <cellStyle name="Comma 2 67 2 3" xfId="20038" xr:uid="{EA9E827C-2278-4303-B381-CF1887B87AD9}"/>
    <cellStyle name="Comma 2 67 3" xfId="5307" xr:uid="{4AC600B5-CD79-479E-A634-94D3AB871600}"/>
    <cellStyle name="Comma 2 67 3 2" xfId="12769" xr:uid="{4AC600B5-CD79-479E-A634-94D3AB871600}"/>
    <cellStyle name="Comma 2 67 3 2 2" xfId="28747" xr:uid="{4AC600B5-CD79-479E-A634-94D3AB871600}"/>
    <cellStyle name="Comma 2 67 3 3" xfId="21285" xr:uid="{4AC600B5-CD79-479E-A634-94D3AB871600}"/>
    <cellStyle name="Comma 2 67 4" xfId="6575" xr:uid="{898CA1DB-6DB7-4AE9-BDBE-2F1973214E84}"/>
    <cellStyle name="Comma 2 67 4 2" xfId="14037" xr:uid="{898CA1DB-6DB7-4AE9-BDBE-2F1973214E84}"/>
    <cellStyle name="Comma 2 67 4 2 2" xfId="30015" xr:uid="{898CA1DB-6DB7-4AE9-BDBE-2F1973214E84}"/>
    <cellStyle name="Comma 2 67 4 3" xfId="22553" xr:uid="{898CA1DB-6DB7-4AE9-BDBE-2F1973214E84}"/>
    <cellStyle name="Comma 2 67 5" xfId="2813" xr:uid="{E1945C21-A822-4001-9BA1-3A6EE4EAFF41}"/>
    <cellStyle name="Comma 2 67 5 2" xfId="10275" xr:uid="{E1945C21-A822-4001-9BA1-3A6EE4EAFF41}"/>
    <cellStyle name="Comma 2 67 5 2 2" xfId="26253" xr:uid="{E1945C21-A822-4001-9BA1-3A6EE4EAFF41}"/>
    <cellStyle name="Comma 2 67 5 3" xfId="18791" xr:uid="{E1945C21-A822-4001-9BA1-3A6EE4EAFF41}"/>
    <cellStyle name="Comma 2 67 6" xfId="8535" xr:uid="{E1945C21-A822-4001-9BA1-3A6EE4EAFF41}"/>
    <cellStyle name="Comma 2 67 6 2" xfId="24513" xr:uid="{E1945C21-A822-4001-9BA1-3A6EE4EAFF41}"/>
    <cellStyle name="Comma 2 67 7" xfId="16979" xr:uid="{E1945C21-A822-4001-9BA1-3A6EE4EAFF41}"/>
    <cellStyle name="Comma 2 68" xfId="1010" xr:uid="{E1945C21-A822-4001-9BA1-3A6EE4EAFF41}"/>
    <cellStyle name="Comma 2 68 2" xfId="4069" xr:uid="{9C11E079-7E97-4D80-A881-B3977BC6A900}"/>
    <cellStyle name="Comma 2 68 2 2" xfId="11531" xr:uid="{9C11E079-7E97-4D80-A881-B3977BC6A900}"/>
    <cellStyle name="Comma 2 68 2 2 2" xfId="27509" xr:uid="{9C11E079-7E97-4D80-A881-B3977BC6A900}"/>
    <cellStyle name="Comma 2 68 2 3" xfId="20047" xr:uid="{9C11E079-7E97-4D80-A881-B3977BC6A900}"/>
    <cellStyle name="Comma 2 68 3" xfId="5316" xr:uid="{AB5AB785-FFE3-4D84-B537-B44FBB125392}"/>
    <cellStyle name="Comma 2 68 3 2" xfId="12778" xr:uid="{AB5AB785-FFE3-4D84-B537-B44FBB125392}"/>
    <cellStyle name="Comma 2 68 3 2 2" xfId="28756" xr:uid="{AB5AB785-FFE3-4D84-B537-B44FBB125392}"/>
    <cellStyle name="Comma 2 68 3 3" xfId="21294" xr:uid="{AB5AB785-FFE3-4D84-B537-B44FBB125392}"/>
    <cellStyle name="Comma 2 68 4" xfId="6584" xr:uid="{F548258E-241E-41C2-A66A-64D60A82A1A6}"/>
    <cellStyle name="Comma 2 68 4 2" xfId="14046" xr:uid="{F548258E-241E-41C2-A66A-64D60A82A1A6}"/>
    <cellStyle name="Comma 2 68 4 2 2" xfId="30024" xr:uid="{F548258E-241E-41C2-A66A-64D60A82A1A6}"/>
    <cellStyle name="Comma 2 68 4 3" xfId="22562" xr:uid="{F548258E-241E-41C2-A66A-64D60A82A1A6}"/>
    <cellStyle name="Comma 2 68 5" xfId="2822" xr:uid="{E1945C21-A822-4001-9BA1-3A6EE4EAFF41}"/>
    <cellStyle name="Comma 2 68 5 2" xfId="10284" xr:uid="{E1945C21-A822-4001-9BA1-3A6EE4EAFF41}"/>
    <cellStyle name="Comma 2 68 5 2 2" xfId="26262" xr:uid="{E1945C21-A822-4001-9BA1-3A6EE4EAFF41}"/>
    <cellStyle name="Comma 2 68 5 3" xfId="18800" xr:uid="{E1945C21-A822-4001-9BA1-3A6EE4EAFF41}"/>
    <cellStyle name="Comma 2 68 6" xfId="8544" xr:uid="{E1945C21-A822-4001-9BA1-3A6EE4EAFF41}"/>
    <cellStyle name="Comma 2 68 6 2" xfId="24522" xr:uid="{E1945C21-A822-4001-9BA1-3A6EE4EAFF41}"/>
    <cellStyle name="Comma 2 68 7" xfId="16988" xr:uid="{E1945C21-A822-4001-9BA1-3A6EE4EAFF41}"/>
    <cellStyle name="Comma 2 69" xfId="1018" xr:uid="{E1945C21-A822-4001-9BA1-3A6EE4EAFF41}"/>
    <cellStyle name="Comma 2 69 2" xfId="4077" xr:uid="{ECAA6ABD-7AC4-472A-87F2-F42A4AEDC30A}"/>
    <cellStyle name="Comma 2 69 2 2" xfId="11539" xr:uid="{ECAA6ABD-7AC4-472A-87F2-F42A4AEDC30A}"/>
    <cellStyle name="Comma 2 69 2 2 2" xfId="27517" xr:uid="{ECAA6ABD-7AC4-472A-87F2-F42A4AEDC30A}"/>
    <cellStyle name="Comma 2 69 2 3" xfId="20055" xr:uid="{ECAA6ABD-7AC4-472A-87F2-F42A4AEDC30A}"/>
    <cellStyle name="Comma 2 69 3" xfId="5324" xr:uid="{3413151B-F08A-43C7-AAA0-787EF17937B4}"/>
    <cellStyle name="Comma 2 69 3 2" xfId="12786" xr:uid="{3413151B-F08A-43C7-AAA0-787EF17937B4}"/>
    <cellStyle name="Comma 2 69 3 2 2" xfId="28764" xr:uid="{3413151B-F08A-43C7-AAA0-787EF17937B4}"/>
    <cellStyle name="Comma 2 69 3 3" xfId="21302" xr:uid="{3413151B-F08A-43C7-AAA0-787EF17937B4}"/>
    <cellStyle name="Comma 2 69 4" xfId="6592" xr:uid="{2C43E1FB-A2DA-46F0-B284-5E51F628245C}"/>
    <cellStyle name="Comma 2 69 4 2" xfId="14054" xr:uid="{2C43E1FB-A2DA-46F0-B284-5E51F628245C}"/>
    <cellStyle name="Comma 2 69 4 2 2" xfId="30032" xr:uid="{2C43E1FB-A2DA-46F0-B284-5E51F628245C}"/>
    <cellStyle name="Comma 2 69 4 3" xfId="22570" xr:uid="{2C43E1FB-A2DA-46F0-B284-5E51F628245C}"/>
    <cellStyle name="Comma 2 69 5" xfId="2830" xr:uid="{E1945C21-A822-4001-9BA1-3A6EE4EAFF41}"/>
    <cellStyle name="Comma 2 69 5 2" xfId="10292" xr:uid="{E1945C21-A822-4001-9BA1-3A6EE4EAFF41}"/>
    <cellStyle name="Comma 2 69 5 2 2" xfId="26270" xr:uid="{E1945C21-A822-4001-9BA1-3A6EE4EAFF41}"/>
    <cellStyle name="Comma 2 69 5 3" xfId="18808" xr:uid="{E1945C21-A822-4001-9BA1-3A6EE4EAFF41}"/>
    <cellStyle name="Comma 2 69 6" xfId="8552" xr:uid="{E1945C21-A822-4001-9BA1-3A6EE4EAFF41}"/>
    <cellStyle name="Comma 2 69 6 2" xfId="24530" xr:uid="{E1945C21-A822-4001-9BA1-3A6EE4EAFF41}"/>
    <cellStyle name="Comma 2 69 7" xfId="16996" xr:uid="{E1945C21-A822-4001-9BA1-3A6EE4EAFF41}"/>
    <cellStyle name="Comma 2 7" xfId="513" xr:uid="{00000000-0005-0000-0000-000079000000}"/>
    <cellStyle name="Comma 2 7 2" xfId="3572" xr:uid="{338781D1-A98C-4D0F-8E1E-CD104F790D81}"/>
    <cellStyle name="Comma 2 7 2 2" xfId="11034" xr:uid="{338781D1-A98C-4D0F-8E1E-CD104F790D81}"/>
    <cellStyle name="Comma 2 7 2 2 2" xfId="27012" xr:uid="{338781D1-A98C-4D0F-8E1E-CD104F790D81}"/>
    <cellStyle name="Comma 2 7 2 3" xfId="19550" xr:uid="{338781D1-A98C-4D0F-8E1E-CD104F790D81}"/>
    <cellStyle name="Comma 2 7 3" xfId="4819" xr:uid="{179A21B6-DCA1-48E0-A8BC-2A0A3C1CA3B6}"/>
    <cellStyle name="Comma 2 7 3 2" xfId="12281" xr:uid="{179A21B6-DCA1-48E0-A8BC-2A0A3C1CA3B6}"/>
    <cellStyle name="Comma 2 7 3 2 2" xfId="28259" xr:uid="{179A21B6-DCA1-48E0-A8BC-2A0A3C1CA3B6}"/>
    <cellStyle name="Comma 2 7 3 3" xfId="20797" xr:uid="{179A21B6-DCA1-48E0-A8BC-2A0A3C1CA3B6}"/>
    <cellStyle name="Comma 2 7 4" xfId="6087" xr:uid="{3C708695-589D-4548-9FBC-2F82E28DA4BA}"/>
    <cellStyle name="Comma 2 7 4 2" xfId="13549" xr:uid="{3C708695-589D-4548-9FBC-2F82E28DA4BA}"/>
    <cellStyle name="Comma 2 7 4 2 2" xfId="29527" xr:uid="{3C708695-589D-4548-9FBC-2F82E28DA4BA}"/>
    <cellStyle name="Comma 2 7 4 3" xfId="22065" xr:uid="{3C708695-589D-4548-9FBC-2F82E28DA4BA}"/>
    <cellStyle name="Comma 2 7 5" xfId="2325" xr:uid="{00000000-0005-0000-0000-000079000000}"/>
    <cellStyle name="Comma 2 7 5 2" xfId="9787" xr:uid="{00000000-0005-0000-0000-000079000000}"/>
    <cellStyle name="Comma 2 7 5 2 2" xfId="25765" xr:uid="{00000000-0005-0000-0000-000079000000}"/>
    <cellStyle name="Comma 2 7 5 3" xfId="18303" xr:uid="{00000000-0005-0000-0000-000079000000}"/>
    <cellStyle name="Comma 2 7 6" xfId="8053" xr:uid="{00000000-0005-0000-0000-000079000000}"/>
    <cellStyle name="Comma 2 7 6 2" xfId="24031" xr:uid="{00000000-0005-0000-0000-000079000000}"/>
    <cellStyle name="Comma 2 7 7" xfId="16491" xr:uid="{00000000-0005-0000-0000-000079000000}"/>
    <cellStyle name="Comma 2 70" xfId="1026" xr:uid="{E1945C21-A822-4001-9BA1-3A6EE4EAFF41}"/>
    <cellStyle name="Comma 2 70 2" xfId="4085" xr:uid="{BE33A589-C748-44E0-97A0-B6B52C0CBBE9}"/>
    <cellStyle name="Comma 2 70 2 2" xfId="11547" xr:uid="{BE33A589-C748-44E0-97A0-B6B52C0CBBE9}"/>
    <cellStyle name="Comma 2 70 2 2 2" xfId="27525" xr:uid="{BE33A589-C748-44E0-97A0-B6B52C0CBBE9}"/>
    <cellStyle name="Comma 2 70 2 3" xfId="20063" xr:uid="{BE33A589-C748-44E0-97A0-B6B52C0CBBE9}"/>
    <cellStyle name="Comma 2 70 3" xfId="5332" xr:uid="{BBE8ECBF-1FBE-4C93-A59E-F40B1B904F03}"/>
    <cellStyle name="Comma 2 70 3 2" xfId="12794" xr:uid="{BBE8ECBF-1FBE-4C93-A59E-F40B1B904F03}"/>
    <cellStyle name="Comma 2 70 3 2 2" xfId="28772" xr:uid="{BBE8ECBF-1FBE-4C93-A59E-F40B1B904F03}"/>
    <cellStyle name="Comma 2 70 3 3" xfId="21310" xr:uid="{BBE8ECBF-1FBE-4C93-A59E-F40B1B904F03}"/>
    <cellStyle name="Comma 2 70 4" xfId="6600" xr:uid="{326859A2-E2AE-42BC-9567-559CC642EEB6}"/>
    <cellStyle name="Comma 2 70 4 2" xfId="14062" xr:uid="{326859A2-E2AE-42BC-9567-559CC642EEB6}"/>
    <cellStyle name="Comma 2 70 4 2 2" xfId="30040" xr:uid="{326859A2-E2AE-42BC-9567-559CC642EEB6}"/>
    <cellStyle name="Comma 2 70 4 3" xfId="22578" xr:uid="{326859A2-E2AE-42BC-9567-559CC642EEB6}"/>
    <cellStyle name="Comma 2 70 5" xfId="2838" xr:uid="{E1945C21-A822-4001-9BA1-3A6EE4EAFF41}"/>
    <cellStyle name="Comma 2 70 5 2" xfId="10300" xr:uid="{E1945C21-A822-4001-9BA1-3A6EE4EAFF41}"/>
    <cellStyle name="Comma 2 70 5 2 2" xfId="26278" xr:uid="{E1945C21-A822-4001-9BA1-3A6EE4EAFF41}"/>
    <cellStyle name="Comma 2 70 5 3" xfId="18816" xr:uid="{E1945C21-A822-4001-9BA1-3A6EE4EAFF41}"/>
    <cellStyle name="Comma 2 70 6" xfId="8560" xr:uid="{E1945C21-A822-4001-9BA1-3A6EE4EAFF41}"/>
    <cellStyle name="Comma 2 70 6 2" xfId="24538" xr:uid="{E1945C21-A822-4001-9BA1-3A6EE4EAFF41}"/>
    <cellStyle name="Comma 2 70 7" xfId="17004" xr:uid="{E1945C21-A822-4001-9BA1-3A6EE4EAFF41}"/>
    <cellStyle name="Comma 2 71" xfId="1034" xr:uid="{E1945C21-A822-4001-9BA1-3A6EE4EAFF41}"/>
    <cellStyle name="Comma 2 71 2" xfId="4093" xr:uid="{56233788-1D06-4846-BFE2-22A0C2BE6DE5}"/>
    <cellStyle name="Comma 2 71 2 2" xfId="11555" xr:uid="{56233788-1D06-4846-BFE2-22A0C2BE6DE5}"/>
    <cellStyle name="Comma 2 71 2 2 2" xfId="27533" xr:uid="{56233788-1D06-4846-BFE2-22A0C2BE6DE5}"/>
    <cellStyle name="Comma 2 71 2 3" xfId="20071" xr:uid="{56233788-1D06-4846-BFE2-22A0C2BE6DE5}"/>
    <cellStyle name="Comma 2 71 3" xfId="5340" xr:uid="{0984EF1F-6C7B-448C-AB0D-B5B3402F64CB}"/>
    <cellStyle name="Comma 2 71 3 2" xfId="12802" xr:uid="{0984EF1F-6C7B-448C-AB0D-B5B3402F64CB}"/>
    <cellStyle name="Comma 2 71 3 2 2" xfId="28780" xr:uid="{0984EF1F-6C7B-448C-AB0D-B5B3402F64CB}"/>
    <cellStyle name="Comma 2 71 3 3" xfId="21318" xr:uid="{0984EF1F-6C7B-448C-AB0D-B5B3402F64CB}"/>
    <cellStyle name="Comma 2 71 4" xfId="6608" xr:uid="{17A42393-01D6-420D-96C6-2B7199E9D9DE}"/>
    <cellStyle name="Comma 2 71 4 2" xfId="14070" xr:uid="{17A42393-01D6-420D-96C6-2B7199E9D9DE}"/>
    <cellStyle name="Comma 2 71 4 2 2" xfId="30048" xr:uid="{17A42393-01D6-420D-96C6-2B7199E9D9DE}"/>
    <cellStyle name="Comma 2 71 4 3" xfId="22586" xr:uid="{17A42393-01D6-420D-96C6-2B7199E9D9DE}"/>
    <cellStyle name="Comma 2 71 5" xfId="2846" xr:uid="{E1945C21-A822-4001-9BA1-3A6EE4EAFF41}"/>
    <cellStyle name="Comma 2 71 5 2" xfId="10308" xr:uid="{E1945C21-A822-4001-9BA1-3A6EE4EAFF41}"/>
    <cellStyle name="Comma 2 71 5 2 2" xfId="26286" xr:uid="{E1945C21-A822-4001-9BA1-3A6EE4EAFF41}"/>
    <cellStyle name="Comma 2 71 5 3" xfId="18824" xr:uid="{E1945C21-A822-4001-9BA1-3A6EE4EAFF41}"/>
    <cellStyle name="Comma 2 71 6" xfId="8568" xr:uid="{E1945C21-A822-4001-9BA1-3A6EE4EAFF41}"/>
    <cellStyle name="Comma 2 71 6 2" xfId="24546" xr:uid="{E1945C21-A822-4001-9BA1-3A6EE4EAFF41}"/>
    <cellStyle name="Comma 2 71 7" xfId="17012" xr:uid="{E1945C21-A822-4001-9BA1-3A6EE4EAFF41}"/>
    <cellStyle name="Comma 2 72" xfId="1043" xr:uid="{E1945C21-A822-4001-9BA1-3A6EE4EAFF41}"/>
    <cellStyle name="Comma 2 72 2" xfId="4102" xr:uid="{0804F562-A53B-4511-B3AA-AFC5CDC5206A}"/>
    <cellStyle name="Comma 2 72 2 2" xfId="11564" xr:uid="{0804F562-A53B-4511-B3AA-AFC5CDC5206A}"/>
    <cellStyle name="Comma 2 72 2 2 2" xfId="27542" xr:uid="{0804F562-A53B-4511-B3AA-AFC5CDC5206A}"/>
    <cellStyle name="Comma 2 72 2 3" xfId="20080" xr:uid="{0804F562-A53B-4511-B3AA-AFC5CDC5206A}"/>
    <cellStyle name="Comma 2 72 3" xfId="5349" xr:uid="{D57BDFD2-9984-45E5-99C6-4B02021C84D7}"/>
    <cellStyle name="Comma 2 72 3 2" xfId="12811" xr:uid="{D57BDFD2-9984-45E5-99C6-4B02021C84D7}"/>
    <cellStyle name="Comma 2 72 3 2 2" xfId="28789" xr:uid="{D57BDFD2-9984-45E5-99C6-4B02021C84D7}"/>
    <cellStyle name="Comma 2 72 3 3" xfId="21327" xr:uid="{D57BDFD2-9984-45E5-99C6-4B02021C84D7}"/>
    <cellStyle name="Comma 2 72 4" xfId="6617" xr:uid="{EC266F21-9AA3-4D8B-A348-37ACBB23E004}"/>
    <cellStyle name="Comma 2 72 4 2" xfId="14079" xr:uid="{EC266F21-9AA3-4D8B-A348-37ACBB23E004}"/>
    <cellStyle name="Comma 2 72 4 2 2" xfId="30057" xr:uid="{EC266F21-9AA3-4D8B-A348-37ACBB23E004}"/>
    <cellStyle name="Comma 2 72 4 3" xfId="22595" xr:uid="{EC266F21-9AA3-4D8B-A348-37ACBB23E004}"/>
    <cellStyle name="Comma 2 72 5" xfId="2855" xr:uid="{E1945C21-A822-4001-9BA1-3A6EE4EAFF41}"/>
    <cellStyle name="Comma 2 72 5 2" xfId="10317" xr:uid="{E1945C21-A822-4001-9BA1-3A6EE4EAFF41}"/>
    <cellStyle name="Comma 2 72 5 2 2" xfId="26295" xr:uid="{E1945C21-A822-4001-9BA1-3A6EE4EAFF41}"/>
    <cellStyle name="Comma 2 72 5 3" xfId="18833" xr:uid="{E1945C21-A822-4001-9BA1-3A6EE4EAFF41}"/>
    <cellStyle name="Comma 2 72 6" xfId="8577" xr:uid="{E1945C21-A822-4001-9BA1-3A6EE4EAFF41}"/>
    <cellStyle name="Comma 2 72 6 2" xfId="24555" xr:uid="{E1945C21-A822-4001-9BA1-3A6EE4EAFF41}"/>
    <cellStyle name="Comma 2 72 7" xfId="17021" xr:uid="{E1945C21-A822-4001-9BA1-3A6EE4EAFF41}"/>
    <cellStyle name="Comma 2 73" xfId="1052" xr:uid="{E1945C21-A822-4001-9BA1-3A6EE4EAFF41}"/>
    <cellStyle name="Comma 2 73 2" xfId="4111" xr:uid="{D88F39D4-493C-45EB-88C3-6DF3CA56187C}"/>
    <cellStyle name="Comma 2 73 2 2" xfId="11573" xr:uid="{D88F39D4-493C-45EB-88C3-6DF3CA56187C}"/>
    <cellStyle name="Comma 2 73 2 2 2" xfId="27551" xr:uid="{D88F39D4-493C-45EB-88C3-6DF3CA56187C}"/>
    <cellStyle name="Comma 2 73 2 3" xfId="20089" xr:uid="{D88F39D4-493C-45EB-88C3-6DF3CA56187C}"/>
    <cellStyle name="Comma 2 73 3" xfId="5358" xr:uid="{E81243F1-14EB-4A7A-829D-8084306E4AE9}"/>
    <cellStyle name="Comma 2 73 3 2" xfId="12820" xr:uid="{E81243F1-14EB-4A7A-829D-8084306E4AE9}"/>
    <cellStyle name="Comma 2 73 3 2 2" xfId="28798" xr:uid="{E81243F1-14EB-4A7A-829D-8084306E4AE9}"/>
    <cellStyle name="Comma 2 73 3 3" xfId="21336" xr:uid="{E81243F1-14EB-4A7A-829D-8084306E4AE9}"/>
    <cellStyle name="Comma 2 73 4" xfId="6626" xr:uid="{70D4458F-78FA-4D86-844E-2B53087793DF}"/>
    <cellStyle name="Comma 2 73 4 2" xfId="14088" xr:uid="{70D4458F-78FA-4D86-844E-2B53087793DF}"/>
    <cellStyle name="Comma 2 73 4 2 2" xfId="30066" xr:uid="{70D4458F-78FA-4D86-844E-2B53087793DF}"/>
    <cellStyle name="Comma 2 73 4 3" xfId="22604" xr:uid="{70D4458F-78FA-4D86-844E-2B53087793DF}"/>
    <cellStyle name="Comma 2 73 5" xfId="2864" xr:uid="{E1945C21-A822-4001-9BA1-3A6EE4EAFF41}"/>
    <cellStyle name="Comma 2 73 5 2" xfId="10326" xr:uid="{E1945C21-A822-4001-9BA1-3A6EE4EAFF41}"/>
    <cellStyle name="Comma 2 73 5 2 2" xfId="26304" xr:uid="{E1945C21-A822-4001-9BA1-3A6EE4EAFF41}"/>
    <cellStyle name="Comma 2 73 5 3" xfId="18842" xr:uid="{E1945C21-A822-4001-9BA1-3A6EE4EAFF41}"/>
    <cellStyle name="Comma 2 73 6" xfId="8586" xr:uid="{E1945C21-A822-4001-9BA1-3A6EE4EAFF41}"/>
    <cellStyle name="Comma 2 73 6 2" xfId="24564" xr:uid="{E1945C21-A822-4001-9BA1-3A6EE4EAFF41}"/>
    <cellStyle name="Comma 2 73 7" xfId="17030" xr:uid="{E1945C21-A822-4001-9BA1-3A6EE4EAFF41}"/>
    <cellStyle name="Comma 2 74" xfId="1061" xr:uid="{E1945C21-A822-4001-9BA1-3A6EE4EAFF41}"/>
    <cellStyle name="Comma 2 74 2" xfId="4120" xr:uid="{0C2CD3EF-E472-4F1C-ADD5-1A13BD167A5C}"/>
    <cellStyle name="Comma 2 74 2 2" xfId="11582" xr:uid="{0C2CD3EF-E472-4F1C-ADD5-1A13BD167A5C}"/>
    <cellStyle name="Comma 2 74 2 2 2" xfId="27560" xr:uid="{0C2CD3EF-E472-4F1C-ADD5-1A13BD167A5C}"/>
    <cellStyle name="Comma 2 74 2 3" xfId="20098" xr:uid="{0C2CD3EF-E472-4F1C-ADD5-1A13BD167A5C}"/>
    <cellStyle name="Comma 2 74 3" xfId="5367" xr:uid="{FAE7F71E-6085-4B99-8712-53B359D535AB}"/>
    <cellStyle name="Comma 2 74 3 2" xfId="12829" xr:uid="{FAE7F71E-6085-4B99-8712-53B359D535AB}"/>
    <cellStyle name="Comma 2 74 3 2 2" xfId="28807" xr:uid="{FAE7F71E-6085-4B99-8712-53B359D535AB}"/>
    <cellStyle name="Comma 2 74 3 3" xfId="21345" xr:uid="{FAE7F71E-6085-4B99-8712-53B359D535AB}"/>
    <cellStyle name="Comma 2 74 4" xfId="6635" xr:uid="{55B95604-FB9B-4B13-B716-89818BAF8FF1}"/>
    <cellStyle name="Comma 2 74 4 2" xfId="14097" xr:uid="{55B95604-FB9B-4B13-B716-89818BAF8FF1}"/>
    <cellStyle name="Comma 2 74 4 2 2" xfId="30075" xr:uid="{55B95604-FB9B-4B13-B716-89818BAF8FF1}"/>
    <cellStyle name="Comma 2 74 4 3" xfId="22613" xr:uid="{55B95604-FB9B-4B13-B716-89818BAF8FF1}"/>
    <cellStyle name="Comma 2 74 5" xfId="2873" xr:uid="{E1945C21-A822-4001-9BA1-3A6EE4EAFF41}"/>
    <cellStyle name="Comma 2 74 5 2" xfId="10335" xr:uid="{E1945C21-A822-4001-9BA1-3A6EE4EAFF41}"/>
    <cellStyle name="Comma 2 74 5 2 2" xfId="26313" xr:uid="{E1945C21-A822-4001-9BA1-3A6EE4EAFF41}"/>
    <cellStyle name="Comma 2 74 5 3" xfId="18851" xr:uid="{E1945C21-A822-4001-9BA1-3A6EE4EAFF41}"/>
    <cellStyle name="Comma 2 74 6" xfId="8595" xr:uid="{E1945C21-A822-4001-9BA1-3A6EE4EAFF41}"/>
    <cellStyle name="Comma 2 74 6 2" xfId="24573" xr:uid="{E1945C21-A822-4001-9BA1-3A6EE4EAFF41}"/>
    <cellStyle name="Comma 2 74 7" xfId="17039" xr:uid="{E1945C21-A822-4001-9BA1-3A6EE4EAFF41}"/>
    <cellStyle name="Comma 2 75" xfId="1070" xr:uid="{E1945C21-A822-4001-9BA1-3A6EE4EAFF41}"/>
    <cellStyle name="Comma 2 75 2" xfId="4129" xr:uid="{CFF22300-27C9-4609-AC3E-A77A71540D10}"/>
    <cellStyle name="Comma 2 75 2 2" xfId="11591" xr:uid="{CFF22300-27C9-4609-AC3E-A77A71540D10}"/>
    <cellStyle name="Comma 2 75 2 2 2" xfId="27569" xr:uid="{CFF22300-27C9-4609-AC3E-A77A71540D10}"/>
    <cellStyle name="Comma 2 75 2 3" xfId="20107" xr:uid="{CFF22300-27C9-4609-AC3E-A77A71540D10}"/>
    <cellStyle name="Comma 2 75 3" xfId="5376" xr:uid="{676790F1-8171-478F-AF01-206F948ADD1C}"/>
    <cellStyle name="Comma 2 75 3 2" xfId="12838" xr:uid="{676790F1-8171-478F-AF01-206F948ADD1C}"/>
    <cellStyle name="Comma 2 75 3 2 2" xfId="28816" xr:uid="{676790F1-8171-478F-AF01-206F948ADD1C}"/>
    <cellStyle name="Comma 2 75 3 3" xfId="21354" xr:uid="{676790F1-8171-478F-AF01-206F948ADD1C}"/>
    <cellStyle name="Comma 2 75 4" xfId="6644" xr:uid="{088932C1-6F96-423E-972D-8AA020537999}"/>
    <cellStyle name="Comma 2 75 4 2" xfId="14106" xr:uid="{088932C1-6F96-423E-972D-8AA020537999}"/>
    <cellStyle name="Comma 2 75 4 2 2" xfId="30084" xr:uid="{088932C1-6F96-423E-972D-8AA020537999}"/>
    <cellStyle name="Comma 2 75 4 3" xfId="22622" xr:uid="{088932C1-6F96-423E-972D-8AA020537999}"/>
    <cellStyle name="Comma 2 75 5" xfId="2882" xr:uid="{E1945C21-A822-4001-9BA1-3A6EE4EAFF41}"/>
    <cellStyle name="Comma 2 75 5 2" xfId="10344" xr:uid="{E1945C21-A822-4001-9BA1-3A6EE4EAFF41}"/>
    <cellStyle name="Comma 2 75 5 2 2" xfId="26322" xr:uid="{E1945C21-A822-4001-9BA1-3A6EE4EAFF41}"/>
    <cellStyle name="Comma 2 75 5 3" xfId="18860" xr:uid="{E1945C21-A822-4001-9BA1-3A6EE4EAFF41}"/>
    <cellStyle name="Comma 2 75 6" xfId="8604" xr:uid="{E1945C21-A822-4001-9BA1-3A6EE4EAFF41}"/>
    <cellStyle name="Comma 2 75 6 2" xfId="24582" xr:uid="{E1945C21-A822-4001-9BA1-3A6EE4EAFF41}"/>
    <cellStyle name="Comma 2 75 7" xfId="17048" xr:uid="{E1945C21-A822-4001-9BA1-3A6EE4EAFF41}"/>
    <cellStyle name="Comma 2 76" xfId="1079" xr:uid="{E1945C21-A822-4001-9BA1-3A6EE4EAFF41}"/>
    <cellStyle name="Comma 2 76 2" xfId="4138" xr:uid="{4680C914-C071-4E83-B11D-44674E567DE3}"/>
    <cellStyle name="Comma 2 76 2 2" xfId="11600" xr:uid="{4680C914-C071-4E83-B11D-44674E567DE3}"/>
    <cellStyle name="Comma 2 76 2 2 2" xfId="27578" xr:uid="{4680C914-C071-4E83-B11D-44674E567DE3}"/>
    <cellStyle name="Comma 2 76 2 3" xfId="20116" xr:uid="{4680C914-C071-4E83-B11D-44674E567DE3}"/>
    <cellStyle name="Comma 2 76 3" xfId="5385" xr:uid="{809E57CD-4227-4C3B-A5D6-33108D74026B}"/>
    <cellStyle name="Comma 2 76 3 2" xfId="12847" xr:uid="{809E57CD-4227-4C3B-A5D6-33108D74026B}"/>
    <cellStyle name="Comma 2 76 3 2 2" xfId="28825" xr:uid="{809E57CD-4227-4C3B-A5D6-33108D74026B}"/>
    <cellStyle name="Comma 2 76 3 3" xfId="21363" xr:uid="{809E57CD-4227-4C3B-A5D6-33108D74026B}"/>
    <cellStyle name="Comma 2 76 4" xfId="6653" xr:uid="{85435CB3-9AE9-4CE7-B729-0A0AA8ED3877}"/>
    <cellStyle name="Comma 2 76 4 2" xfId="14115" xr:uid="{85435CB3-9AE9-4CE7-B729-0A0AA8ED3877}"/>
    <cellStyle name="Comma 2 76 4 2 2" xfId="30093" xr:uid="{85435CB3-9AE9-4CE7-B729-0A0AA8ED3877}"/>
    <cellStyle name="Comma 2 76 4 3" xfId="22631" xr:uid="{85435CB3-9AE9-4CE7-B729-0A0AA8ED3877}"/>
    <cellStyle name="Comma 2 76 5" xfId="2891" xr:uid="{E1945C21-A822-4001-9BA1-3A6EE4EAFF41}"/>
    <cellStyle name="Comma 2 76 5 2" xfId="10353" xr:uid="{E1945C21-A822-4001-9BA1-3A6EE4EAFF41}"/>
    <cellStyle name="Comma 2 76 5 2 2" xfId="26331" xr:uid="{E1945C21-A822-4001-9BA1-3A6EE4EAFF41}"/>
    <cellStyle name="Comma 2 76 5 3" xfId="18869" xr:uid="{E1945C21-A822-4001-9BA1-3A6EE4EAFF41}"/>
    <cellStyle name="Comma 2 76 6" xfId="8613" xr:uid="{E1945C21-A822-4001-9BA1-3A6EE4EAFF41}"/>
    <cellStyle name="Comma 2 76 6 2" xfId="24591" xr:uid="{E1945C21-A822-4001-9BA1-3A6EE4EAFF41}"/>
    <cellStyle name="Comma 2 76 7" xfId="17057" xr:uid="{E1945C21-A822-4001-9BA1-3A6EE4EAFF41}"/>
    <cellStyle name="Comma 2 77" xfId="1087" xr:uid="{E1945C21-A822-4001-9BA1-3A6EE4EAFF41}"/>
    <cellStyle name="Comma 2 77 2" xfId="4146" xr:uid="{B7B7DA6B-BB1F-48B9-B024-8BC56AD3097E}"/>
    <cellStyle name="Comma 2 77 2 2" xfId="11608" xr:uid="{B7B7DA6B-BB1F-48B9-B024-8BC56AD3097E}"/>
    <cellStyle name="Comma 2 77 2 2 2" xfId="27586" xr:uid="{B7B7DA6B-BB1F-48B9-B024-8BC56AD3097E}"/>
    <cellStyle name="Comma 2 77 2 3" xfId="20124" xr:uid="{B7B7DA6B-BB1F-48B9-B024-8BC56AD3097E}"/>
    <cellStyle name="Comma 2 77 3" xfId="5393" xr:uid="{1586E7AD-FF35-4500-BCD0-C8B72A06CAEA}"/>
    <cellStyle name="Comma 2 77 3 2" xfId="12855" xr:uid="{1586E7AD-FF35-4500-BCD0-C8B72A06CAEA}"/>
    <cellStyle name="Comma 2 77 3 2 2" xfId="28833" xr:uid="{1586E7AD-FF35-4500-BCD0-C8B72A06CAEA}"/>
    <cellStyle name="Comma 2 77 3 3" xfId="21371" xr:uid="{1586E7AD-FF35-4500-BCD0-C8B72A06CAEA}"/>
    <cellStyle name="Comma 2 77 4" xfId="6661" xr:uid="{432D2C30-F844-4EE1-BF30-CB49F4DA0E38}"/>
    <cellStyle name="Comma 2 77 4 2" xfId="14123" xr:uid="{432D2C30-F844-4EE1-BF30-CB49F4DA0E38}"/>
    <cellStyle name="Comma 2 77 4 2 2" xfId="30101" xr:uid="{432D2C30-F844-4EE1-BF30-CB49F4DA0E38}"/>
    <cellStyle name="Comma 2 77 4 3" xfId="22639" xr:uid="{432D2C30-F844-4EE1-BF30-CB49F4DA0E38}"/>
    <cellStyle name="Comma 2 77 5" xfId="2899" xr:uid="{E1945C21-A822-4001-9BA1-3A6EE4EAFF41}"/>
    <cellStyle name="Comma 2 77 5 2" xfId="10361" xr:uid="{E1945C21-A822-4001-9BA1-3A6EE4EAFF41}"/>
    <cellStyle name="Comma 2 77 5 2 2" xfId="26339" xr:uid="{E1945C21-A822-4001-9BA1-3A6EE4EAFF41}"/>
    <cellStyle name="Comma 2 77 5 3" xfId="18877" xr:uid="{E1945C21-A822-4001-9BA1-3A6EE4EAFF41}"/>
    <cellStyle name="Comma 2 77 6" xfId="8621" xr:uid="{E1945C21-A822-4001-9BA1-3A6EE4EAFF41}"/>
    <cellStyle name="Comma 2 77 6 2" xfId="24599" xr:uid="{E1945C21-A822-4001-9BA1-3A6EE4EAFF41}"/>
    <cellStyle name="Comma 2 77 7" xfId="17065" xr:uid="{E1945C21-A822-4001-9BA1-3A6EE4EAFF41}"/>
    <cellStyle name="Comma 2 78" xfId="1096" xr:uid="{E1945C21-A822-4001-9BA1-3A6EE4EAFF41}"/>
    <cellStyle name="Comma 2 78 2" xfId="4155" xr:uid="{E519A872-2EF9-48C6-8176-9F2FEE89600B}"/>
    <cellStyle name="Comma 2 78 2 2" xfId="11617" xr:uid="{E519A872-2EF9-48C6-8176-9F2FEE89600B}"/>
    <cellStyle name="Comma 2 78 2 2 2" xfId="27595" xr:uid="{E519A872-2EF9-48C6-8176-9F2FEE89600B}"/>
    <cellStyle name="Comma 2 78 2 3" xfId="20133" xr:uid="{E519A872-2EF9-48C6-8176-9F2FEE89600B}"/>
    <cellStyle name="Comma 2 78 3" xfId="5402" xr:uid="{B992ADE4-4350-4E59-9780-B02471A2EEFC}"/>
    <cellStyle name="Comma 2 78 3 2" xfId="12864" xr:uid="{B992ADE4-4350-4E59-9780-B02471A2EEFC}"/>
    <cellStyle name="Comma 2 78 3 2 2" xfId="28842" xr:uid="{B992ADE4-4350-4E59-9780-B02471A2EEFC}"/>
    <cellStyle name="Comma 2 78 3 3" xfId="21380" xr:uid="{B992ADE4-4350-4E59-9780-B02471A2EEFC}"/>
    <cellStyle name="Comma 2 78 4" xfId="6670" xr:uid="{6925EDA3-40FD-4ECC-A3F5-1B246C4F0719}"/>
    <cellStyle name="Comma 2 78 4 2" xfId="14132" xr:uid="{6925EDA3-40FD-4ECC-A3F5-1B246C4F0719}"/>
    <cellStyle name="Comma 2 78 4 2 2" xfId="30110" xr:uid="{6925EDA3-40FD-4ECC-A3F5-1B246C4F0719}"/>
    <cellStyle name="Comma 2 78 4 3" xfId="22648" xr:uid="{6925EDA3-40FD-4ECC-A3F5-1B246C4F0719}"/>
    <cellStyle name="Comma 2 78 5" xfId="2908" xr:uid="{E1945C21-A822-4001-9BA1-3A6EE4EAFF41}"/>
    <cellStyle name="Comma 2 78 5 2" xfId="10370" xr:uid="{E1945C21-A822-4001-9BA1-3A6EE4EAFF41}"/>
    <cellStyle name="Comma 2 78 5 2 2" xfId="26348" xr:uid="{E1945C21-A822-4001-9BA1-3A6EE4EAFF41}"/>
    <cellStyle name="Comma 2 78 5 3" xfId="18886" xr:uid="{E1945C21-A822-4001-9BA1-3A6EE4EAFF41}"/>
    <cellStyle name="Comma 2 78 6" xfId="8630" xr:uid="{E1945C21-A822-4001-9BA1-3A6EE4EAFF41}"/>
    <cellStyle name="Comma 2 78 6 2" xfId="24608" xr:uid="{E1945C21-A822-4001-9BA1-3A6EE4EAFF41}"/>
    <cellStyle name="Comma 2 78 7" xfId="17074" xr:uid="{E1945C21-A822-4001-9BA1-3A6EE4EAFF41}"/>
    <cellStyle name="Comma 2 79" xfId="1105" xr:uid="{E1945C21-A822-4001-9BA1-3A6EE4EAFF41}"/>
    <cellStyle name="Comma 2 79 2" xfId="4164" xr:uid="{68E98172-15FB-4E17-9507-A5411802D271}"/>
    <cellStyle name="Comma 2 79 2 2" xfId="11626" xr:uid="{68E98172-15FB-4E17-9507-A5411802D271}"/>
    <cellStyle name="Comma 2 79 2 2 2" xfId="27604" xr:uid="{68E98172-15FB-4E17-9507-A5411802D271}"/>
    <cellStyle name="Comma 2 79 2 3" xfId="20142" xr:uid="{68E98172-15FB-4E17-9507-A5411802D271}"/>
    <cellStyle name="Comma 2 79 3" xfId="5411" xr:uid="{084DE902-ED99-458D-A7DE-1E2AC1EC640E}"/>
    <cellStyle name="Comma 2 79 3 2" xfId="12873" xr:uid="{084DE902-ED99-458D-A7DE-1E2AC1EC640E}"/>
    <cellStyle name="Comma 2 79 3 2 2" xfId="28851" xr:uid="{084DE902-ED99-458D-A7DE-1E2AC1EC640E}"/>
    <cellStyle name="Comma 2 79 3 3" xfId="21389" xr:uid="{084DE902-ED99-458D-A7DE-1E2AC1EC640E}"/>
    <cellStyle name="Comma 2 79 4" xfId="6679" xr:uid="{0DF85A64-9C9B-4C7E-9570-17292A538531}"/>
    <cellStyle name="Comma 2 79 4 2" xfId="14141" xr:uid="{0DF85A64-9C9B-4C7E-9570-17292A538531}"/>
    <cellStyle name="Comma 2 79 4 2 2" xfId="30119" xr:uid="{0DF85A64-9C9B-4C7E-9570-17292A538531}"/>
    <cellStyle name="Comma 2 79 4 3" xfId="22657" xr:uid="{0DF85A64-9C9B-4C7E-9570-17292A538531}"/>
    <cellStyle name="Comma 2 79 5" xfId="2917" xr:uid="{E1945C21-A822-4001-9BA1-3A6EE4EAFF41}"/>
    <cellStyle name="Comma 2 79 5 2" xfId="10379" xr:uid="{E1945C21-A822-4001-9BA1-3A6EE4EAFF41}"/>
    <cellStyle name="Comma 2 79 5 2 2" xfId="26357" xr:uid="{E1945C21-A822-4001-9BA1-3A6EE4EAFF41}"/>
    <cellStyle name="Comma 2 79 5 3" xfId="18895" xr:uid="{E1945C21-A822-4001-9BA1-3A6EE4EAFF41}"/>
    <cellStyle name="Comma 2 79 6" xfId="8639" xr:uid="{E1945C21-A822-4001-9BA1-3A6EE4EAFF41}"/>
    <cellStyle name="Comma 2 79 6 2" xfId="24617" xr:uid="{E1945C21-A822-4001-9BA1-3A6EE4EAFF41}"/>
    <cellStyle name="Comma 2 79 7" xfId="17083" xr:uid="{E1945C21-A822-4001-9BA1-3A6EE4EAFF41}"/>
    <cellStyle name="Comma 2 8" xfId="521" xr:uid="{00000000-0005-0000-0000-00007A000000}"/>
    <cellStyle name="Comma 2 8 2" xfId="3580" xr:uid="{EA4CD288-6347-439C-8120-03FED4409C3E}"/>
    <cellStyle name="Comma 2 8 2 2" xfId="11042" xr:uid="{EA4CD288-6347-439C-8120-03FED4409C3E}"/>
    <cellStyle name="Comma 2 8 2 2 2" xfId="27020" xr:uid="{EA4CD288-6347-439C-8120-03FED4409C3E}"/>
    <cellStyle name="Comma 2 8 2 3" xfId="19558" xr:uid="{EA4CD288-6347-439C-8120-03FED4409C3E}"/>
    <cellStyle name="Comma 2 8 3" xfId="4827" xr:uid="{FC38A81C-3A8E-446A-8E0D-3A56C64684BC}"/>
    <cellStyle name="Comma 2 8 3 2" xfId="12289" xr:uid="{FC38A81C-3A8E-446A-8E0D-3A56C64684BC}"/>
    <cellStyle name="Comma 2 8 3 2 2" xfId="28267" xr:uid="{FC38A81C-3A8E-446A-8E0D-3A56C64684BC}"/>
    <cellStyle name="Comma 2 8 3 3" xfId="20805" xr:uid="{FC38A81C-3A8E-446A-8E0D-3A56C64684BC}"/>
    <cellStyle name="Comma 2 8 4" xfId="6095" xr:uid="{7128536B-1452-48BF-A984-68BB4BF86024}"/>
    <cellStyle name="Comma 2 8 4 2" xfId="13557" xr:uid="{7128536B-1452-48BF-A984-68BB4BF86024}"/>
    <cellStyle name="Comma 2 8 4 2 2" xfId="29535" xr:uid="{7128536B-1452-48BF-A984-68BB4BF86024}"/>
    <cellStyle name="Comma 2 8 4 3" xfId="22073" xr:uid="{7128536B-1452-48BF-A984-68BB4BF86024}"/>
    <cellStyle name="Comma 2 8 5" xfId="2333" xr:uid="{00000000-0005-0000-0000-00007A000000}"/>
    <cellStyle name="Comma 2 8 5 2" xfId="9795" xr:uid="{00000000-0005-0000-0000-00007A000000}"/>
    <cellStyle name="Comma 2 8 5 2 2" xfId="25773" xr:uid="{00000000-0005-0000-0000-00007A000000}"/>
    <cellStyle name="Comma 2 8 5 3" xfId="18311" xr:uid="{00000000-0005-0000-0000-00007A000000}"/>
    <cellStyle name="Comma 2 8 6" xfId="8057" xr:uid="{00000000-0005-0000-0000-00007A000000}"/>
    <cellStyle name="Comma 2 8 6 2" xfId="24035" xr:uid="{00000000-0005-0000-0000-00007A000000}"/>
    <cellStyle name="Comma 2 8 7" xfId="16499" xr:uid="{00000000-0005-0000-0000-00007A000000}"/>
    <cellStyle name="Comma 2 80" xfId="1113" xr:uid="{E1945C21-A822-4001-9BA1-3A6EE4EAFF41}"/>
    <cellStyle name="Comma 2 80 2" xfId="4172" xr:uid="{DDF2AF94-B4BB-43F7-8E12-5E1C7098B951}"/>
    <cellStyle name="Comma 2 80 2 2" xfId="11634" xr:uid="{DDF2AF94-B4BB-43F7-8E12-5E1C7098B951}"/>
    <cellStyle name="Comma 2 80 2 2 2" xfId="27612" xr:uid="{DDF2AF94-B4BB-43F7-8E12-5E1C7098B951}"/>
    <cellStyle name="Comma 2 80 2 3" xfId="20150" xr:uid="{DDF2AF94-B4BB-43F7-8E12-5E1C7098B951}"/>
    <cellStyle name="Comma 2 80 3" xfId="5419" xr:uid="{12CD1FD1-37DC-4D68-9543-BC497B2DC065}"/>
    <cellStyle name="Comma 2 80 3 2" xfId="12881" xr:uid="{12CD1FD1-37DC-4D68-9543-BC497B2DC065}"/>
    <cellStyle name="Comma 2 80 3 2 2" xfId="28859" xr:uid="{12CD1FD1-37DC-4D68-9543-BC497B2DC065}"/>
    <cellStyle name="Comma 2 80 3 3" xfId="21397" xr:uid="{12CD1FD1-37DC-4D68-9543-BC497B2DC065}"/>
    <cellStyle name="Comma 2 80 4" xfId="6687" xr:uid="{884130FF-FEA2-490C-8A8D-3F33940C9FFD}"/>
    <cellStyle name="Comma 2 80 4 2" xfId="14149" xr:uid="{884130FF-FEA2-490C-8A8D-3F33940C9FFD}"/>
    <cellStyle name="Comma 2 80 4 2 2" xfId="30127" xr:uid="{884130FF-FEA2-490C-8A8D-3F33940C9FFD}"/>
    <cellStyle name="Comma 2 80 4 3" xfId="22665" xr:uid="{884130FF-FEA2-490C-8A8D-3F33940C9FFD}"/>
    <cellStyle name="Comma 2 80 5" xfId="2925" xr:uid="{E1945C21-A822-4001-9BA1-3A6EE4EAFF41}"/>
    <cellStyle name="Comma 2 80 5 2" xfId="10387" xr:uid="{E1945C21-A822-4001-9BA1-3A6EE4EAFF41}"/>
    <cellStyle name="Comma 2 80 5 2 2" xfId="26365" xr:uid="{E1945C21-A822-4001-9BA1-3A6EE4EAFF41}"/>
    <cellStyle name="Comma 2 80 5 3" xfId="18903" xr:uid="{E1945C21-A822-4001-9BA1-3A6EE4EAFF41}"/>
    <cellStyle name="Comma 2 80 6" xfId="8647" xr:uid="{E1945C21-A822-4001-9BA1-3A6EE4EAFF41}"/>
    <cellStyle name="Comma 2 80 6 2" xfId="24625" xr:uid="{E1945C21-A822-4001-9BA1-3A6EE4EAFF41}"/>
    <cellStyle name="Comma 2 80 7" xfId="17091" xr:uid="{E1945C21-A822-4001-9BA1-3A6EE4EAFF41}"/>
    <cellStyle name="Comma 2 81" xfId="1130" xr:uid="{E1945C21-A822-4001-9BA1-3A6EE4EAFF41}"/>
    <cellStyle name="Comma 2 81 2" xfId="4189" xr:uid="{5DC2A124-D45E-4006-B62E-C2FAA4E906C1}"/>
    <cellStyle name="Comma 2 81 2 2" xfId="11651" xr:uid="{5DC2A124-D45E-4006-B62E-C2FAA4E906C1}"/>
    <cellStyle name="Comma 2 81 2 2 2" xfId="27629" xr:uid="{5DC2A124-D45E-4006-B62E-C2FAA4E906C1}"/>
    <cellStyle name="Comma 2 81 2 3" xfId="20167" xr:uid="{5DC2A124-D45E-4006-B62E-C2FAA4E906C1}"/>
    <cellStyle name="Comma 2 81 3" xfId="5436" xr:uid="{71AFADBE-6514-483E-8C99-F9A8AE5EE3FD}"/>
    <cellStyle name="Comma 2 81 3 2" xfId="12898" xr:uid="{71AFADBE-6514-483E-8C99-F9A8AE5EE3FD}"/>
    <cellStyle name="Comma 2 81 3 2 2" xfId="28876" xr:uid="{71AFADBE-6514-483E-8C99-F9A8AE5EE3FD}"/>
    <cellStyle name="Comma 2 81 3 3" xfId="21414" xr:uid="{71AFADBE-6514-483E-8C99-F9A8AE5EE3FD}"/>
    <cellStyle name="Comma 2 81 4" xfId="6700" xr:uid="{8013CFCC-98B6-41FE-8869-9B28BF7A6C06}"/>
    <cellStyle name="Comma 2 81 4 2" xfId="14162" xr:uid="{8013CFCC-98B6-41FE-8869-9B28BF7A6C06}"/>
    <cellStyle name="Comma 2 81 4 2 2" xfId="30140" xr:uid="{8013CFCC-98B6-41FE-8869-9B28BF7A6C06}"/>
    <cellStyle name="Comma 2 81 4 3" xfId="22678" xr:uid="{8013CFCC-98B6-41FE-8869-9B28BF7A6C06}"/>
    <cellStyle name="Comma 2 81 5" xfId="2942" xr:uid="{E1945C21-A822-4001-9BA1-3A6EE4EAFF41}"/>
    <cellStyle name="Comma 2 81 5 2" xfId="10404" xr:uid="{E1945C21-A822-4001-9BA1-3A6EE4EAFF41}"/>
    <cellStyle name="Comma 2 81 5 2 2" xfId="26382" xr:uid="{E1945C21-A822-4001-9BA1-3A6EE4EAFF41}"/>
    <cellStyle name="Comma 2 81 5 3" xfId="18920" xr:uid="{E1945C21-A822-4001-9BA1-3A6EE4EAFF41}"/>
    <cellStyle name="Comma 2 81 6" xfId="8656" xr:uid="{E1945C21-A822-4001-9BA1-3A6EE4EAFF41}"/>
    <cellStyle name="Comma 2 81 6 2" xfId="24634" xr:uid="{E1945C21-A822-4001-9BA1-3A6EE4EAFF41}"/>
    <cellStyle name="Comma 2 81 7" xfId="17108" xr:uid="{E1945C21-A822-4001-9BA1-3A6EE4EAFF41}"/>
    <cellStyle name="Comma 2 82" xfId="1147" xr:uid="{E1945C21-A822-4001-9BA1-3A6EE4EAFF41}"/>
    <cellStyle name="Comma 2 82 2" xfId="4206" xr:uid="{8F6AC041-3762-4B4F-9736-7DDC7496B4E3}"/>
    <cellStyle name="Comma 2 82 2 2" xfId="11668" xr:uid="{8F6AC041-3762-4B4F-9736-7DDC7496B4E3}"/>
    <cellStyle name="Comma 2 82 2 2 2" xfId="27646" xr:uid="{8F6AC041-3762-4B4F-9736-7DDC7496B4E3}"/>
    <cellStyle name="Comma 2 82 2 3" xfId="20184" xr:uid="{8F6AC041-3762-4B4F-9736-7DDC7496B4E3}"/>
    <cellStyle name="Comma 2 82 3" xfId="5453" xr:uid="{7B303310-3009-45CA-B3CC-E476419B8071}"/>
    <cellStyle name="Comma 2 82 3 2" xfId="12915" xr:uid="{7B303310-3009-45CA-B3CC-E476419B8071}"/>
    <cellStyle name="Comma 2 82 3 2 2" xfId="28893" xr:uid="{7B303310-3009-45CA-B3CC-E476419B8071}"/>
    <cellStyle name="Comma 2 82 3 3" xfId="21431" xr:uid="{7B303310-3009-45CA-B3CC-E476419B8071}"/>
    <cellStyle name="Comma 2 82 4" xfId="6717" xr:uid="{5E91F3F5-49C2-43D6-A830-2DE141600E83}"/>
    <cellStyle name="Comma 2 82 4 2" xfId="14179" xr:uid="{5E91F3F5-49C2-43D6-A830-2DE141600E83}"/>
    <cellStyle name="Comma 2 82 4 2 2" xfId="30157" xr:uid="{5E91F3F5-49C2-43D6-A830-2DE141600E83}"/>
    <cellStyle name="Comma 2 82 4 3" xfId="22695" xr:uid="{5E91F3F5-49C2-43D6-A830-2DE141600E83}"/>
    <cellStyle name="Comma 2 82 5" xfId="2959" xr:uid="{E1945C21-A822-4001-9BA1-3A6EE4EAFF41}"/>
    <cellStyle name="Comma 2 82 5 2" xfId="10421" xr:uid="{E1945C21-A822-4001-9BA1-3A6EE4EAFF41}"/>
    <cellStyle name="Comma 2 82 5 2 2" xfId="26399" xr:uid="{E1945C21-A822-4001-9BA1-3A6EE4EAFF41}"/>
    <cellStyle name="Comma 2 82 5 3" xfId="18937" xr:uid="{E1945C21-A822-4001-9BA1-3A6EE4EAFF41}"/>
    <cellStyle name="Comma 2 82 6" xfId="8667" xr:uid="{E1945C21-A822-4001-9BA1-3A6EE4EAFF41}"/>
    <cellStyle name="Comma 2 82 6 2" xfId="24645" xr:uid="{E1945C21-A822-4001-9BA1-3A6EE4EAFF41}"/>
    <cellStyle name="Comma 2 82 7" xfId="17125" xr:uid="{E1945C21-A822-4001-9BA1-3A6EE4EAFF41}"/>
    <cellStyle name="Comma 2 83" xfId="1164" xr:uid="{E1945C21-A822-4001-9BA1-3A6EE4EAFF41}"/>
    <cellStyle name="Comma 2 83 2" xfId="4223" xr:uid="{CB6FA3DA-BBFB-4217-BB96-DD7537187D62}"/>
    <cellStyle name="Comma 2 83 2 2" xfId="11685" xr:uid="{CB6FA3DA-BBFB-4217-BB96-DD7537187D62}"/>
    <cellStyle name="Comma 2 83 2 2 2" xfId="27663" xr:uid="{CB6FA3DA-BBFB-4217-BB96-DD7537187D62}"/>
    <cellStyle name="Comma 2 83 2 3" xfId="20201" xr:uid="{CB6FA3DA-BBFB-4217-BB96-DD7537187D62}"/>
    <cellStyle name="Comma 2 83 3" xfId="5470" xr:uid="{FE6B8D5B-E866-47B4-95E3-78B009CB0511}"/>
    <cellStyle name="Comma 2 83 3 2" xfId="12932" xr:uid="{FE6B8D5B-E866-47B4-95E3-78B009CB0511}"/>
    <cellStyle name="Comma 2 83 3 2 2" xfId="28910" xr:uid="{FE6B8D5B-E866-47B4-95E3-78B009CB0511}"/>
    <cellStyle name="Comma 2 83 3 3" xfId="21448" xr:uid="{FE6B8D5B-E866-47B4-95E3-78B009CB0511}"/>
    <cellStyle name="Comma 2 83 4" xfId="6734" xr:uid="{A540A115-E17E-4634-8CA2-E022B00BBDAA}"/>
    <cellStyle name="Comma 2 83 4 2" xfId="14196" xr:uid="{A540A115-E17E-4634-8CA2-E022B00BBDAA}"/>
    <cellStyle name="Comma 2 83 4 2 2" xfId="30174" xr:uid="{A540A115-E17E-4634-8CA2-E022B00BBDAA}"/>
    <cellStyle name="Comma 2 83 4 3" xfId="22712" xr:uid="{A540A115-E17E-4634-8CA2-E022B00BBDAA}"/>
    <cellStyle name="Comma 2 83 5" xfId="2976" xr:uid="{E1945C21-A822-4001-9BA1-3A6EE4EAFF41}"/>
    <cellStyle name="Comma 2 83 5 2" xfId="10438" xr:uid="{E1945C21-A822-4001-9BA1-3A6EE4EAFF41}"/>
    <cellStyle name="Comma 2 83 5 2 2" xfId="26416" xr:uid="{E1945C21-A822-4001-9BA1-3A6EE4EAFF41}"/>
    <cellStyle name="Comma 2 83 5 3" xfId="18954" xr:uid="{E1945C21-A822-4001-9BA1-3A6EE4EAFF41}"/>
    <cellStyle name="Comma 2 83 6" xfId="8680" xr:uid="{E1945C21-A822-4001-9BA1-3A6EE4EAFF41}"/>
    <cellStyle name="Comma 2 83 6 2" xfId="24658" xr:uid="{E1945C21-A822-4001-9BA1-3A6EE4EAFF41}"/>
    <cellStyle name="Comma 2 83 7" xfId="17142" xr:uid="{E1945C21-A822-4001-9BA1-3A6EE4EAFF41}"/>
    <cellStyle name="Comma 2 84" xfId="1180" xr:uid="{E1945C21-A822-4001-9BA1-3A6EE4EAFF41}"/>
    <cellStyle name="Comma 2 84 2" xfId="4239" xr:uid="{3BD84499-85FA-4D2F-B30F-8CCD2C3CFA7B}"/>
    <cellStyle name="Comma 2 84 2 2" xfId="11701" xr:uid="{3BD84499-85FA-4D2F-B30F-8CCD2C3CFA7B}"/>
    <cellStyle name="Comma 2 84 2 2 2" xfId="27679" xr:uid="{3BD84499-85FA-4D2F-B30F-8CCD2C3CFA7B}"/>
    <cellStyle name="Comma 2 84 2 3" xfId="20217" xr:uid="{3BD84499-85FA-4D2F-B30F-8CCD2C3CFA7B}"/>
    <cellStyle name="Comma 2 84 3" xfId="5486" xr:uid="{D7E5179B-6458-4BFA-B12F-BE1E779BB895}"/>
    <cellStyle name="Comma 2 84 3 2" xfId="12948" xr:uid="{D7E5179B-6458-4BFA-B12F-BE1E779BB895}"/>
    <cellStyle name="Comma 2 84 3 2 2" xfId="28926" xr:uid="{D7E5179B-6458-4BFA-B12F-BE1E779BB895}"/>
    <cellStyle name="Comma 2 84 3 3" xfId="21464" xr:uid="{D7E5179B-6458-4BFA-B12F-BE1E779BB895}"/>
    <cellStyle name="Comma 2 84 4" xfId="6750" xr:uid="{E8EE0EED-6B15-4FF1-AF76-900C4FD6C969}"/>
    <cellStyle name="Comma 2 84 4 2" xfId="14212" xr:uid="{E8EE0EED-6B15-4FF1-AF76-900C4FD6C969}"/>
    <cellStyle name="Comma 2 84 4 2 2" xfId="30190" xr:uid="{E8EE0EED-6B15-4FF1-AF76-900C4FD6C969}"/>
    <cellStyle name="Comma 2 84 4 3" xfId="22728" xr:uid="{E8EE0EED-6B15-4FF1-AF76-900C4FD6C969}"/>
    <cellStyle name="Comma 2 84 5" xfId="2992" xr:uid="{E1945C21-A822-4001-9BA1-3A6EE4EAFF41}"/>
    <cellStyle name="Comma 2 84 5 2" xfId="10454" xr:uid="{E1945C21-A822-4001-9BA1-3A6EE4EAFF41}"/>
    <cellStyle name="Comma 2 84 5 2 2" xfId="26432" xr:uid="{E1945C21-A822-4001-9BA1-3A6EE4EAFF41}"/>
    <cellStyle name="Comma 2 84 5 3" xfId="18970" xr:uid="{E1945C21-A822-4001-9BA1-3A6EE4EAFF41}"/>
    <cellStyle name="Comma 2 84 6" xfId="8696" xr:uid="{E1945C21-A822-4001-9BA1-3A6EE4EAFF41}"/>
    <cellStyle name="Comma 2 84 6 2" xfId="24674" xr:uid="{E1945C21-A822-4001-9BA1-3A6EE4EAFF41}"/>
    <cellStyle name="Comma 2 84 7" xfId="17158" xr:uid="{E1945C21-A822-4001-9BA1-3A6EE4EAFF41}"/>
    <cellStyle name="Comma 2 85" xfId="1197" xr:uid="{E1945C21-A822-4001-9BA1-3A6EE4EAFF41}"/>
    <cellStyle name="Comma 2 85 2" xfId="4256" xr:uid="{8B405CFA-A782-4960-B002-1E0DB1110F6E}"/>
    <cellStyle name="Comma 2 85 2 2" xfId="11718" xr:uid="{8B405CFA-A782-4960-B002-1E0DB1110F6E}"/>
    <cellStyle name="Comma 2 85 2 2 2" xfId="27696" xr:uid="{8B405CFA-A782-4960-B002-1E0DB1110F6E}"/>
    <cellStyle name="Comma 2 85 2 3" xfId="20234" xr:uid="{8B405CFA-A782-4960-B002-1E0DB1110F6E}"/>
    <cellStyle name="Comma 2 85 3" xfId="5503" xr:uid="{B905E186-00A3-4BB1-BB40-631246718CCE}"/>
    <cellStyle name="Comma 2 85 3 2" xfId="12965" xr:uid="{B905E186-00A3-4BB1-BB40-631246718CCE}"/>
    <cellStyle name="Comma 2 85 3 2 2" xfId="28943" xr:uid="{B905E186-00A3-4BB1-BB40-631246718CCE}"/>
    <cellStyle name="Comma 2 85 3 3" xfId="21481" xr:uid="{B905E186-00A3-4BB1-BB40-631246718CCE}"/>
    <cellStyle name="Comma 2 85 4" xfId="6767" xr:uid="{11EBF5CF-4A60-4F4A-8DB5-A29AA81365FD}"/>
    <cellStyle name="Comma 2 85 4 2" xfId="14229" xr:uid="{11EBF5CF-4A60-4F4A-8DB5-A29AA81365FD}"/>
    <cellStyle name="Comma 2 85 4 2 2" xfId="30207" xr:uid="{11EBF5CF-4A60-4F4A-8DB5-A29AA81365FD}"/>
    <cellStyle name="Comma 2 85 4 3" xfId="22745" xr:uid="{11EBF5CF-4A60-4F4A-8DB5-A29AA81365FD}"/>
    <cellStyle name="Comma 2 85 5" xfId="3009" xr:uid="{E1945C21-A822-4001-9BA1-3A6EE4EAFF41}"/>
    <cellStyle name="Comma 2 85 5 2" xfId="10471" xr:uid="{E1945C21-A822-4001-9BA1-3A6EE4EAFF41}"/>
    <cellStyle name="Comma 2 85 5 2 2" xfId="26449" xr:uid="{E1945C21-A822-4001-9BA1-3A6EE4EAFF41}"/>
    <cellStyle name="Comma 2 85 5 3" xfId="18987" xr:uid="{E1945C21-A822-4001-9BA1-3A6EE4EAFF41}"/>
    <cellStyle name="Comma 2 85 6" xfId="8713" xr:uid="{E1945C21-A822-4001-9BA1-3A6EE4EAFF41}"/>
    <cellStyle name="Comma 2 85 6 2" xfId="24691" xr:uid="{E1945C21-A822-4001-9BA1-3A6EE4EAFF41}"/>
    <cellStyle name="Comma 2 85 7" xfId="17175" xr:uid="{E1945C21-A822-4001-9BA1-3A6EE4EAFF41}"/>
    <cellStyle name="Comma 2 86" xfId="1214" xr:uid="{E1945C21-A822-4001-9BA1-3A6EE4EAFF41}"/>
    <cellStyle name="Comma 2 86 2" xfId="4273" xr:uid="{9AE575B8-AE1B-40FA-B467-120EE9A345EB}"/>
    <cellStyle name="Comma 2 86 2 2" xfId="11735" xr:uid="{9AE575B8-AE1B-40FA-B467-120EE9A345EB}"/>
    <cellStyle name="Comma 2 86 2 2 2" xfId="27713" xr:uid="{9AE575B8-AE1B-40FA-B467-120EE9A345EB}"/>
    <cellStyle name="Comma 2 86 2 3" xfId="20251" xr:uid="{9AE575B8-AE1B-40FA-B467-120EE9A345EB}"/>
    <cellStyle name="Comma 2 86 3" xfId="5520" xr:uid="{85915616-90B1-456E-BF39-8EF3096D255E}"/>
    <cellStyle name="Comma 2 86 3 2" xfId="12982" xr:uid="{85915616-90B1-456E-BF39-8EF3096D255E}"/>
    <cellStyle name="Comma 2 86 3 2 2" xfId="28960" xr:uid="{85915616-90B1-456E-BF39-8EF3096D255E}"/>
    <cellStyle name="Comma 2 86 3 3" xfId="21498" xr:uid="{85915616-90B1-456E-BF39-8EF3096D255E}"/>
    <cellStyle name="Comma 2 86 4" xfId="6784" xr:uid="{BAFA87E4-1FCB-495D-B5E1-F1E3B8117DFF}"/>
    <cellStyle name="Comma 2 86 4 2" xfId="14246" xr:uid="{BAFA87E4-1FCB-495D-B5E1-F1E3B8117DFF}"/>
    <cellStyle name="Comma 2 86 4 2 2" xfId="30224" xr:uid="{BAFA87E4-1FCB-495D-B5E1-F1E3B8117DFF}"/>
    <cellStyle name="Comma 2 86 4 3" xfId="22762" xr:uid="{BAFA87E4-1FCB-495D-B5E1-F1E3B8117DFF}"/>
    <cellStyle name="Comma 2 86 5" xfId="3026" xr:uid="{E1945C21-A822-4001-9BA1-3A6EE4EAFF41}"/>
    <cellStyle name="Comma 2 86 5 2" xfId="10488" xr:uid="{E1945C21-A822-4001-9BA1-3A6EE4EAFF41}"/>
    <cellStyle name="Comma 2 86 5 2 2" xfId="26466" xr:uid="{E1945C21-A822-4001-9BA1-3A6EE4EAFF41}"/>
    <cellStyle name="Comma 2 86 5 3" xfId="19004" xr:uid="{E1945C21-A822-4001-9BA1-3A6EE4EAFF41}"/>
    <cellStyle name="Comma 2 86 6" xfId="8730" xr:uid="{E1945C21-A822-4001-9BA1-3A6EE4EAFF41}"/>
    <cellStyle name="Comma 2 86 6 2" xfId="24708" xr:uid="{E1945C21-A822-4001-9BA1-3A6EE4EAFF41}"/>
    <cellStyle name="Comma 2 86 7" xfId="17192" xr:uid="{E1945C21-A822-4001-9BA1-3A6EE4EAFF41}"/>
    <cellStyle name="Comma 2 87" xfId="1232" xr:uid="{E1945C21-A822-4001-9BA1-3A6EE4EAFF41}"/>
    <cellStyle name="Comma 2 87 2" xfId="4291" xr:uid="{D4947C23-8247-4791-9F8B-14DB76072DEC}"/>
    <cellStyle name="Comma 2 87 2 2" xfId="11753" xr:uid="{D4947C23-8247-4791-9F8B-14DB76072DEC}"/>
    <cellStyle name="Comma 2 87 2 2 2" xfId="27731" xr:uid="{D4947C23-8247-4791-9F8B-14DB76072DEC}"/>
    <cellStyle name="Comma 2 87 2 3" xfId="20269" xr:uid="{D4947C23-8247-4791-9F8B-14DB76072DEC}"/>
    <cellStyle name="Comma 2 87 3" xfId="5538" xr:uid="{B3CCB1BE-B549-4628-B7FE-3592A759046B}"/>
    <cellStyle name="Comma 2 87 3 2" xfId="13000" xr:uid="{B3CCB1BE-B549-4628-B7FE-3592A759046B}"/>
    <cellStyle name="Comma 2 87 3 2 2" xfId="28978" xr:uid="{B3CCB1BE-B549-4628-B7FE-3592A759046B}"/>
    <cellStyle name="Comma 2 87 3 3" xfId="21516" xr:uid="{B3CCB1BE-B549-4628-B7FE-3592A759046B}"/>
    <cellStyle name="Comma 2 87 4" xfId="6802" xr:uid="{AB406586-6A99-41CA-AED8-2C72DC08E8E1}"/>
    <cellStyle name="Comma 2 87 4 2" xfId="14264" xr:uid="{AB406586-6A99-41CA-AED8-2C72DC08E8E1}"/>
    <cellStyle name="Comma 2 87 4 2 2" xfId="30242" xr:uid="{AB406586-6A99-41CA-AED8-2C72DC08E8E1}"/>
    <cellStyle name="Comma 2 87 4 3" xfId="22780" xr:uid="{AB406586-6A99-41CA-AED8-2C72DC08E8E1}"/>
    <cellStyle name="Comma 2 87 5" xfId="3044" xr:uid="{E1945C21-A822-4001-9BA1-3A6EE4EAFF41}"/>
    <cellStyle name="Comma 2 87 5 2" xfId="10506" xr:uid="{E1945C21-A822-4001-9BA1-3A6EE4EAFF41}"/>
    <cellStyle name="Comma 2 87 5 2 2" xfId="26484" xr:uid="{E1945C21-A822-4001-9BA1-3A6EE4EAFF41}"/>
    <cellStyle name="Comma 2 87 5 3" xfId="19022" xr:uid="{E1945C21-A822-4001-9BA1-3A6EE4EAFF41}"/>
    <cellStyle name="Comma 2 87 6" xfId="8748" xr:uid="{E1945C21-A822-4001-9BA1-3A6EE4EAFF41}"/>
    <cellStyle name="Comma 2 87 6 2" xfId="24726" xr:uid="{E1945C21-A822-4001-9BA1-3A6EE4EAFF41}"/>
    <cellStyle name="Comma 2 87 7" xfId="17210" xr:uid="{E1945C21-A822-4001-9BA1-3A6EE4EAFF41}"/>
    <cellStyle name="Comma 2 88" xfId="1253" xr:uid="{E1945C21-A822-4001-9BA1-3A6EE4EAFF41}"/>
    <cellStyle name="Comma 2 88 2" xfId="6823" xr:uid="{89F60E8C-72CE-451C-901B-F2DA99CA8314}"/>
    <cellStyle name="Comma 2 88 2 2" xfId="14285" xr:uid="{89F60E8C-72CE-451C-901B-F2DA99CA8314}"/>
    <cellStyle name="Comma 2 88 2 2 2" xfId="30263" xr:uid="{89F60E8C-72CE-451C-901B-F2DA99CA8314}"/>
    <cellStyle name="Comma 2 88 2 3" xfId="22801" xr:uid="{89F60E8C-72CE-451C-901B-F2DA99CA8314}"/>
    <cellStyle name="Comma 2 88 3" xfId="3067" xr:uid="{8BA6430D-BD26-4F41-A709-AD1A74E7C189}"/>
    <cellStyle name="Comma 2 88 3 2" xfId="10529" xr:uid="{8BA6430D-BD26-4F41-A709-AD1A74E7C189}"/>
    <cellStyle name="Comma 2 88 3 2 2" xfId="26507" xr:uid="{8BA6430D-BD26-4F41-A709-AD1A74E7C189}"/>
    <cellStyle name="Comma 2 88 3 3" xfId="19045" xr:uid="{8BA6430D-BD26-4F41-A709-AD1A74E7C189}"/>
    <cellStyle name="Comma 2 88 4" xfId="8768" xr:uid="{E1945C21-A822-4001-9BA1-3A6EE4EAFF41}"/>
    <cellStyle name="Comma 2 88 4 2" xfId="24746" xr:uid="{E1945C21-A822-4001-9BA1-3A6EE4EAFF41}"/>
    <cellStyle name="Comma 2 88 5" xfId="17231" xr:uid="{E1945C21-A822-4001-9BA1-3A6EE4EAFF41}"/>
    <cellStyle name="Comma 2 89" xfId="1286" xr:uid="{E1945C21-A822-4001-9BA1-3A6EE4EAFF41}"/>
    <cellStyle name="Comma 2 89 2" xfId="6856" xr:uid="{70AE420D-5154-43B7-9C9D-A64A89A070E3}"/>
    <cellStyle name="Comma 2 89 2 2" xfId="14318" xr:uid="{70AE420D-5154-43B7-9C9D-A64A89A070E3}"/>
    <cellStyle name="Comma 2 89 2 2 2" xfId="30296" xr:uid="{70AE420D-5154-43B7-9C9D-A64A89A070E3}"/>
    <cellStyle name="Comma 2 89 2 3" xfId="22834" xr:uid="{70AE420D-5154-43B7-9C9D-A64A89A070E3}"/>
    <cellStyle name="Comma 2 89 3" xfId="4314" xr:uid="{46C7E504-0785-4F2B-9E7F-A602542F43EB}"/>
    <cellStyle name="Comma 2 89 3 2" xfId="11776" xr:uid="{46C7E504-0785-4F2B-9E7F-A602542F43EB}"/>
    <cellStyle name="Comma 2 89 3 2 2" xfId="27754" xr:uid="{46C7E504-0785-4F2B-9E7F-A602542F43EB}"/>
    <cellStyle name="Comma 2 89 3 3" xfId="20292" xr:uid="{46C7E504-0785-4F2B-9E7F-A602542F43EB}"/>
    <cellStyle name="Comma 2 89 4" xfId="8787" xr:uid="{E1945C21-A822-4001-9BA1-3A6EE4EAFF41}"/>
    <cellStyle name="Comma 2 89 4 2" xfId="24765" xr:uid="{E1945C21-A822-4001-9BA1-3A6EE4EAFF41}"/>
    <cellStyle name="Comma 2 89 5" xfId="17264" xr:uid="{E1945C21-A822-4001-9BA1-3A6EE4EAFF41}"/>
    <cellStyle name="Comma 2 9" xfId="529" xr:uid="{00000000-0005-0000-0000-00007B000000}"/>
    <cellStyle name="Comma 2 9 2" xfId="3588" xr:uid="{4509B506-EA13-47AB-A6D7-842FFD8B4A40}"/>
    <cellStyle name="Comma 2 9 2 2" xfId="11050" xr:uid="{4509B506-EA13-47AB-A6D7-842FFD8B4A40}"/>
    <cellStyle name="Comma 2 9 2 2 2" xfId="27028" xr:uid="{4509B506-EA13-47AB-A6D7-842FFD8B4A40}"/>
    <cellStyle name="Comma 2 9 2 3" xfId="19566" xr:uid="{4509B506-EA13-47AB-A6D7-842FFD8B4A40}"/>
    <cellStyle name="Comma 2 9 3" xfId="4835" xr:uid="{F0472601-F021-432F-8658-006912C75B28}"/>
    <cellStyle name="Comma 2 9 3 2" xfId="12297" xr:uid="{F0472601-F021-432F-8658-006912C75B28}"/>
    <cellStyle name="Comma 2 9 3 2 2" xfId="28275" xr:uid="{F0472601-F021-432F-8658-006912C75B28}"/>
    <cellStyle name="Comma 2 9 3 3" xfId="20813" xr:uid="{F0472601-F021-432F-8658-006912C75B28}"/>
    <cellStyle name="Comma 2 9 4" xfId="6103" xr:uid="{01D4911C-A62A-4262-A117-BB5CDD74F294}"/>
    <cellStyle name="Comma 2 9 4 2" xfId="13565" xr:uid="{01D4911C-A62A-4262-A117-BB5CDD74F294}"/>
    <cellStyle name="Comma 2 9 4 2 2" xfId="29543" xr:uid="{01D4911C-A62A-4262-A117-BB5CDD74F294}"/>
    <cellStyle name="Comma 2 9 4 3" xfId="22081" xr:uid="{01D4911C-A62A-4262-A117-BB5CDD74F294}"/>
    <cellStyle name="Comma 2 9 5" xfId="2341" xr:uid="{00000000-0005-0000-0000-00007B000000}"/>
    <cellStyle name="Comma 2 9 5 2" xfId="9803" xr:uid="{00000000-0005-0000-0000-00007B000000}"/>
    <cellStyle name="Comma 2 9 5 2 2" xfId="25781" xr:uid="{00000000-0005-0000-0000-00007B000000}"/>
    <cellStyle name="Comma 2 9 5 3" xfId="18319" xr:uid="{00000000-0005-0000-0000-00007B000000}"/>
    <cellStyle name="Comma 2 9 6" xfId="8063" xr:uid="{00000000-0005-0000-0000-00007B000000}"/>
    <cellStyle name="Comma 2 9 6 2" xfId="24041" xr:uid="{00000000-0005-0000-0000-00007B000000}"/>
    <cellStyle name="Comma 2 9 7" xfId="16507" xr:uid="{00000000-0005-0000-0000-00007B000000}"/>
    <cellStyle name="Comma 2 90" xfId="1319" xr:uid="{E1945C21-A822-4001-9BA1-3A6EE4EAFF41}"/>
    <cellStyle name="Comma 2 90 2" xfId="5565" xr:uid="{33BFBE42-958C-4ED9-A9E3-FAFA002CBDB4}"/>
    <cellStyle name="Comma 2 90 2 2" xfId="13027" xr:uid="{33BFBE42-958C-4ED9-A9E3-FAFA002CBDB4}"/>
    <cellStyle name="Comma 2 90 2 2 2" xfId="29005" xr:uid="{33BFBE42-958C-4ED9-A9E3-FAFA002CBDB4}"/>
    <cellStyle name="Comma 2 90 2 3" xfId="21543" xr:uid="{33BFBE42-958C-4ED9-A9E3-FAFA002CBDB4}"/>
    <cellStyle name="Comma 2 90 3" xfId="8808" xr:uid="{E1945C21-A822-4001-9BA1-3A6EE4EAFF41}"/>
    <cellStyle name="Comma 2 90 3 2" xfId="24786" xr:uid="{E1945C21-A822-4001-9BA1-3A6EE4EAFF41}"/>
    <cellStyle name="Comma 2 90 4" xfId="17297" xr:uid="{E1945C21-A822-4001-9BA1-3A6EE4EAFF41}"/>
    <cellStyle name="Comma 2 91" xfId="1352" xr:uid="{E1945C21-A822-4001-9BA1-3A6EE4EAFF41}"/>
    <cellStyle name="Comma 2 91 2" xfId="6892" xr:uid="{10F8A685-A2D8-42C3-B8F8-84760207ACFA}"/>
    <cellStyle name="Comma 2 91 2 2" xfId="14354" xr:uid="{10F8A685-A2D8-42C3-B8F8-84760207ACFA}"/>
    <cellStyle name="Comma 2 91 2 2 2" xfId="30332" xr:uid="{10F8A685-A2D8-42C3-B8F8-84760207ACFA}"/>
    <cellStyle name="Comma 2 91 2 3" xfId="22870" xr:uid="{10F8A685-A2D8-42C3-B8F8-84760207ACFA}"/>
    <cellStyle name="Comma 2 91 3" xfId="8841" xr:uid="{E1945C21-A822-4001-9BA1-3A6EE4EAFF41}"/>
    <cellStyle name="Comma 2 91 3 2" xfId="24819" xr:uid="{E1945C21-A822-4001-9BA1-3A6EE4EAFF41}"/>
    <cellStyle name="Comma 2 91 4" xfId="17330" xr:uid="{E1945C21-A822-4001-9BA1-3A6EE4EAFF41}"/>
    <cellStyle name="Comma 2 92" xfId="1385" xr:uid="{E1945C21-A822-4001-9BA1-3A6EE4EAFF41}"/>
    <cellStyle name="Comma 2 92 2" xfId="6925" xr:uid="{7F11FB72-4050-414A-BBE9-E7585D829F13}"/>
    <cellStyle name="Comma 2 92 2 2" xfId="14387" xr:uid="{7F11FB72-4050-414A-BBE9-E7585D829F13}"/>
    <cellStyle name="Comma 2 92 2 2 2" xfId="30365" xr:uid="{7F11FB72-4050-414A-BBE9-E7585D829F13}"/>
    <cellStyle name="Comma 2 92 2 3" xfId="22903" xr:uid="{7F11FB72-4050-414A-BBE9-E7585D829F13}"/>
    <cellStyle name="Comma 2 92 3" xfId="8874" xr:uid="{E1945C21-A822-4001-9BA1-3A6EE4EAFF41}"/>
    <cellStyle name="Comma 2 92 3 2" xfId="24852" xr:uid="{E1945C21-A822-4001-9BA1-3A6EE4EAFF41}"/>
    <cellStyle name="Comma 2 92 4" xfId="17363" xr:uid="{E1945C21-A822-4001-9BA1-3A6EE4EAFF41}"/>
    <cellStyle name="Comma 2 93" xfId="1418" xr:uid="{E1945C21-A822-4001-9BA1-3A6EE4EAFF41}"/>
    <cellStyle name="Comma 2 93 2" xfId="6956" xr:uid="{9F4D3F0F-BF51-4ECA-9B15-C510786C07C6}"/>
    <cellStyle name="Comma 2 93 2 2" xfId="14418" xr:uid="{9F4D3F0F-BF51-4ECA-9B15-C510786C07C6}"/>
    <cellStyle name="Comma 2 93 2 2 2" xfId="30396" xr:uid="{9F4D3F0F-BF51-4ECA-9B15-C510786C07C6}"/>
    <cellStyle name="Comma 2 93 2 3" xfId="22934" xr:uid="{9F4D3F0F-BF51-4ECA-9B15-C510786C07C6}"/>
    <cellStyle name="Comma 2 93 3" xfId="8907" xr:uid="{E1945C21-A822-4001-9BA1-3A6EE4EAFF41}"/>
    <cellStyle name="Comma 2 93 3 2" xfId="24885" xr:uid="{E1945C21-A822-4001-9BA1-3A6EE4EAFF41}"/>
    <cellStyle name="Comma 2 93 4" xfId="17396" xr:uid="{E1945C21-A822-4001-9BA1-3A6EE4EAFF41}"/>
    <cellStyle name="Comma 2 94" xfId="1451" xr:uid="{E1945C21-A822-4001-9BA1-3A6EE4EAFF41}"/>
    <cellStyle name="Comma 2 94 2" xfId="6989" xr:uid="{FE839CF4-7F7B-4771-942E-E535C65E96BE}"/>
    <cellStyle name="Comma 2 94 2 2" xfId="14451" xr:uid="{FE839CF4-7F7B-4771-942E-E535C65E96BE}"/>
    <cellStyle name="Comma 2 94 2 2 2" xfId="30429" xr:uid="{FE839CF4-7F7B-4771-942E-E535C65E96BE}"/>
    <cellStyle name="Comma 2 94 2 3" xfId="22967" xr:uid="{FE839CF4-7F7B-4771-942E-E535C65E96BE}"/>
    <cellStyle name="Comma 2 94 3" xfId="8940" xr:uid="{E1945C21-A822-4001-9BA1-3A6EE4EAFF41}"/>
    <cellStyle name="Comma 2 94 3 2" xfId="24918" xr:uid="{E1945C21-A822-4001-9BA1-3A6EE4EAFF41}"/>
    <cellStyle name="Comma 2 94 4" xfId="17429" xr:uid="{E1945C21-A822-4001-9BA1-3A6EE4EAFF41}"/>
    <cellStyle name="Comma 2 95" xfId="1484" xr:uid="{E1945C21-A822-4001-9BA1-3A6EE4EAFF41}"/>
    <cellStyle name="Comma 2 95 2" xfId="7022" xr:uid="{B7096435-FE7C-41BE-863B-6E6B498CA0F6}"/>
    <cellStyle name="Comma 2 95 2 2" xfId="14484" xr:uid="{B7096435-FE7C-41BE-863B-6E6B498CA0F6}"/>
    <cellStyle name="Comma 2 95 2 2 2" xfId="30462" xr:uid="{B7096435-FE7C-41BE-863B-6E6B498CA0F6}"/>
    <cellStyle name="Comma 2 95 2 3" xfId="23000" xr:uid="{B7096435-FE7C-41BE-863B-6E6B498CA0F6}"/>
    <cellStyle name="Comma 2 95 3" xfId="8973" xr:uid="{E1945C21-A822-4001-9BA1-3A6EE4EAFF41}"/>
    <cellStyle name="Comma 2 95 3 2" xfId="24951" xr:uid="{E1945C21-A822-4001-9BA1-3A6EE4EAFF41}"/>
    <cellStyle name="Comma 2 95 4" xfId="17462" xr:uid="{E1945C21-A822-4001-9BA1-3A6EE4EAFF41}"/>
    <cellStyle name="Comma 2 96" xfId="1517" xr:uid="{E1945C21-A822-4001-9BA1-3A6EE4EAFF41}"/>
    <cellStyle name="Comma 2 96 2" xfId="7055" xr:uid="{118496E6-C9FF-4B14-8C77-691A4E92B983}"/>
    <cellStyle name="Comma 2 96 2 2" xfId="14517" xr:uid="{118496E6-C9FF-4B14-8C77-691A4E92B983}"/>
    <cellStyle name="Comma 2 96 2 2 2" xfId="30495" xr:uid="{118496E6-C9FF-4B14-8C77-691A4E92B983}"/>
    <cellStyle name="Comma 2 96 2 3" xfId="23033" xr:uid="{118496E6-C9FF-4B14-8C77-691A4E92B983}"/>
    <cellStyle name="Comma 2 96 3" xfId="9006" xr:uid="{E1945C21-A822-4001-9BA1-3A6EE4EAFF41}"/>
    <cellStyle name="Comma 2 96 3 2" xfId="24984" xr:uid="{E1945C21-A822-4001-9BA1-3A6EE4EAFF41}"/>
    <cellStyle name="Comma 2 96 4" xfId="17495" xr:uid="{E1945C21-A822-4001-9BA1-3A6EE4EAFF41}"/>
    <cellStyle name="Comma 2 97" xfId="1551" xr:uid="{E1945C21-A822-4001-9BA1-3A6EE4EAFF41}"/>
    <cellStyle name="Comma 2 97 2" xfId="7089" xr:uid="{93E922B6-6335-4D0B-BBBE-938A678F2ABA}"/>
    <cellStyle name="Comma 2 97 2 2" xfId="14551" xr:uid="{93E922B6-6335-4D0B-BBBE-938A678F2ABA}"/>
    <cellStyle name="Comma 2 97 2 2 2" xfId="30529" xr:uid="{93E922B6-6335-4D0B-BBBE-938A678F2ABA}"/>
    <cellStyle name="Comma 2 97 2 3" xfId="23067" xr:uid="{93E922B6-6335-4D0B-BBBE-938A678F2ABA}"/>
    <cellStyle name="Comma 2 97 3" xfId="9040" xr:uid="{E1945C21-A822-4001-9BA1-3A6EE4EAFF41}"/>
    <cellStyle name="Comma 2 97 3 2" xfId="25018" xr:uid="{E1945C21-A822-4001-9BA1-3A6EE4EAFF41}"/>
    <cellStyle name="Comma 2 97 4" xfId="17529" xr:uid="{E1945C21-A822-4001-9BA1-3A6EE4EAFF41}"/>
    <cellStyle name="Comma 2 98" xfId="1584" xr:uid="{E1945C21-A822-4001-9BA1-3A6EE4EAFF41}"/>
    <cellStyle name="Comma 2 98 2" xfId="7122" xr:uid="{333ED9B2-665C-4DBC-9CAE-ACC7787DC529}"/>
    <cellStyle name="Comma 2 98 2 2" xfId="14584" xr:uid="{333ED9B2-665C-4DBC-9CAE-ACC7787DC529}"/>
    <cellStyle name="Comma 2 98 2 2 2" xfId="30562" xr:uid="{333ED9B2-665C-4DBC-9CAE-ACC7787DC529}"/>
    <cellStyle name="Comma 2 98 2 3" xfId="23100" xr:uid="{333ED9B2-665C-4DBC-9CAE-ACC7787DC529}"/>
    <cellStyle name="Comma 2 98 3" xfId="9073" xr:uid="{E1945C21-A822-4001-9BA1-3A6EE4EAFF41}"/>
    <cellStyle name="Comma 2 98 3 2" xfId="25051" xr:uid="{E1945C21-A822-4001-9BA1-3A6EE4EAFF41}"/>
    <cellStyle name="Comma 2 98 4" xfId="17562" xr:uid="{E1945C21-A822-4001-9BA1-3A6EE4EAFF41}"/>
    <cellStyle name="Comma 2 99" xfId="1617" xr:uid="{E1945C21-A822-4001-9BA1-3A6EE4EAFF41}"/>
    <cellStyle name="Comma 2 99 2" xfId="7161" xr:uid="{5BA4B229-6DAF-45B3-8DA2-C53DEED3D201}"/>
    <cellStyle name="Comma 2 99 2 2" xfId="14623" xr:uid="{5BA4B229-6DAF-45B3-8DA2-C53DEED3D201}"/>
    <cellStyle name="Comma 2 99 2 2 2" xfId="30601" xr:uid="{5BA4B229-6DAF-45B3-8DA2-C53DEED3D201}"/>
    <cellStyle name="Comma 2 99 2 3" xfId="23139" xr:uid="{5BA4B229-6DAF-45B3-8DA2-C53DEED3D201}"/>
    <cellStyle name="Comma 2 99 3" xfId="5605" xr:uid="{D36B2273-0671-4FFD-AB76-BE824D71FDC6}"/>
    <cellStyle name="Comma 2 99 3 2" xfId="13067" xr:uid="{D36B2273-0671-4FFD-AB76-BE824D71FDC6}"/>
    <cellStyle name="Comma 2 99 3 2 2" xfId="29045" xr:uid="{D36B2273-0671-4FFD-AB76-BE824D71FDC6}"/>
    <cellStyle name="Comma 2 99 3 3" xfId="21583" xr:uid="{D36B2273-0671-4FFD-AB76-BE824D71FDC6}"/>
    <cellStyle name="Comma 2 99 4" xfId="9106" xr:uid="{E1945C21-A822-4001-9BA1-3A6EE4EAFF41}"/>
    <cellStyle name="Comma 2 99 4 2" xfId="25084" xr:uid="{E1945C21-A822-4001-9BA1-3A6EE4EAFF41}"/>
    <cellStyle name="Comma 2 99 5" xfId="17595" xr:uid="{E1945C21-A822-4001-9BA1-3A6EE4EAFF41}"/>
    <cellStyle name="Comma 20" xfId="60" xr:uid="{00000000-0005-0000-0000-00007C000000}"/>
    <cellStyle name="Comma 20 2" xfId="170" xr:uid="{00000000-0005-0000-0000-00007D000000}"/>
    <cellStyle name="Comma 20 2 2" xfId="389" xr:uid="{00000000-0005-0000-0000-00007E000000}"/>
    <cellStyle name="Comma 20 2 2 2" xfId="3448" xr:uid="{375867BA-650D-49AC-93D9-7DBEF6E4772F}"/>
    <cellStyle name="Comma 20 2 2 2 2" xfId="10910" xr:uid="{375867BA-650D-49AC-93D9-7DBEF6E4772F}"/>
    <cellStyle name="Comma 20 2 2 2 2 2" xfId="26888" xr:uid="{375867BA-650D-49AC-93D9-7DBEF6E4772F}"/>
    <cellStyle name="Comma 20 2 2 2 3" xfId="19426" xr:uid="{375867BA-650D-49AC-93D9-7DBEF6E4772F}"/>
    <cellStyle name="Comma 20 2 2 3" xfId="4695" xr:uid="{37ECA779-A8BD-478E-AA11-0EEE9BA84D73}"/>
    <cellStyle name="Comma 20 2 2 3 2" xfId="12157" xr:uid="{37ECA779-A8BD-478E-AA11-0EEE9BA84D73}"/>
    <cellStyle name="Comma 20 2 2 3 2 2" xfId="28135" xr:uid="{37ECA779-A8BD-478E-AA11-0EEE9BA84D73}"/>
    <cellStyle name="Comma 20 2 2 3 3" xfId="20673" xr:uid="{37ECA779-A8BD-478E-AA11-0EEE9BA84D73}"/>
    <cellStyle name="Comma 20 2 2 4" xfId="5966" xr:uid="{91C3AD68-2A93-4E94-95D1-F44081C17C79}"/>
    <cellStyle name="Comma 20 2 2 4 2" xfId="13428" xr:uid="{91C3AD68-2A93-4E94-95D1-F44081C17C79}"/>
    <cellStyle name="Comma 20 2 2 4 2 2" xfId="29406" xr:uid="{91C3AD68-2A93-4E94-95D1-F44081C17C79}"/>
    <cellStyle name="Comma 20 2 2 4 3" xfId="21944" xr:uid="{91C3AD68-2A93-4E94-95D1-F44081C17C79}"/>
    <cellStyle name="Comma 20 2 2 5" xfId="2201" xr:uid="{00000000-0005-0000-0000-00007E000000}"/>
    <cellStyle name="Comma 20 2 2 5 2" xfId="9663" xr:uid="{00000000-0005-0000-0000-00007E000000}"/>
    <cellStyle name="Comma 20 2 2 5 2 2" xfId="25641" xr:uid="{00000000-0005-0000-0000-00007E000000}"/>
    <cellStyle name="Comma 20 2 2 5 3" xfId="18179" xr:uid="{00000000-0005-0000-0000-00007E000000}"/>
    <cellStyle name="Comma 20 2 2 6" xfId="7939" xr:uid="{00000000-0005-0000-0000-00007E000000}"/>
    <cellStyle name="Comma 20 2 2 6 2" xfId="23917" xr:uid="{00000000-0005-0000-0000-00007E000000}"/>
    <cellStyle name="Comma 20 2 2 7" xfId="16367" xr:uid="{00000000-0005-0000-0000-00007E000000}"/>
    <cellStyle name="Comma 20 2 3" xfId="3230" xr:uid="{3B753BE7-8E3D-466F-B701-5D56DB7B867F}"/>
    <cellStyle name="Comma 20 2 3 2" xfId="10692" xr:uid="{3B753BE7-8E3D-466F-B701-5D56DB7B867F}"/>
    <cellStyle name="Comma 20 2 3 2 2" xfId="26670" xr:uid="{3B753BE7-8E3D-466F-B701-5D56DB7B867F}"/>
    <cellStyle name="Comma 20 2 3 3" xfId="19208" xr:uid="{3B753BE7-8E3D-466F-B701-5D56DB7B867F}"/>
    <cellStyle name="Comma 20 2 4" xfId="4477" xr:uid="{7D89DC68-051C-431E-9F5F-C57C376345B3}"/>
    <cellStyle name="Comma 20 2 4 2" xfId="11939" xr:uid="{7D89DC68-051C-431E-9F5F-C57C376345B3}"/>
    <cellStyle name="Comma 20 2 4 2 2" xfId="27917" xr:uid="{7D89DC68-051C-431E-9F5F-C57C376345B3}"/>
    <cellStyle name="Comma 20 2 4 3" xfId="20455" xr:uid="{7D89DC68-051C-431E-9F5F-C57C376345B3}"/>
    <cellStyle name="Comma 20 2 5" xfId="5751" xr:uid="{FD81A79A-4984-489E-A101-E79AF3C2C193}"/>
    <cellStyle name="Comma 20 2 5 2" xfId="13213" xr:uid="{FD81A79A-4984-489E-A101-E79AF3C2C193}"/>
    <cellStyle name="Comma 20 2 5 2 2" xfId="29191" xr:uid="{FD81A79A-4984-489E-A101-E79AF3C2C193}"/>
    <cellStyle name="Comma 20 2 5 3" xfId="21729" xr:uid="{FD81A79A-4984-489E-A101-E79AF3C2C193}"/>
    <cellStyle name="Comma 20 2 6" xfId="1983" xr:uid="{00000000-0005-0000-0000-00007D000000}"/>
    <cellStyle name="Comma 20 2 6 2" xfId="9445" xr:uid="{00000000-0005-0000-0000-00007D000000}"/>
    <cellStyle name="Comma 20 2 6 2 2" xfId="25423" xr:uid="{00000000-0005-0000-0000-00007D000000}"/>
    <cellStyle name="Comma 20 2 6 3" xfId="17961" xr:uid="{00000000-0005-0000-0000-00007D000000}"/>
    <cellStyle name="Comma 20 2 7" xfId="7735" xr:uid="{00000000-0005-0000-0000-00007D000000}"/>
    <cellStyle name="Comma 20 2 7 2" xfId="23713" xr:uid="{00000000-0005-0000-0000-00007D000000}"/>
    <cellStyle name="Comma 20 2 8" xfId="16149" xr:uid="{00000000-0005-0000-0000-00007D000000}"/>
    <cellStyle name="Comma 20 3" xfId="280" xr:uid="{00000000-0005-0000-0000-00007F000000}"/>
    <cellStyle name="Comma 20 3 2" xfId="3339" xr:uid="{5C5859CB-655E-4BD4-ADE4-304E2C4024DE}"/>
    <cellStyle name="Comma 20 3 2 2" xfId="10801" xr:uid="{5C5859CB-655E-4BD4-ADE4-304E2C4024DE}"/>
    <cellStyle name="Comma 20 3 2 2 2" xfId="26779" xr:uid="{5C5859CB-655E-4BD4-ADE4-304E2C4024DE}"/>
    <cellStyle name="Comma 20 3 2 3" xfId="19317" xr:uid="{5C5859CB-655E-4BD4-ADE4-304E2C4024DE}"/>
    <cellStyle name="Comma 20 3 3" xfId="4586" xr:uid="{81327276-62BC-46DA-B687-722DC01B7807}"/>
    <cellStyle name="Comma 20 3 3 2" xfId="12048" xr:uid="{81327276-62BC-46DA-B687-722DC01B7807}"/>
    <cellStyle name="Comma 20 3 3 2 2" xfId="28026" xr:uid="{81327276-62BC-46DA-B687-722DC01B7807}"/>
    <cellStyle name="Comma 20 3 3 3" xfId="20564" xr:uid="{81327276-62BC-46DA-B687-722DC01B7807}"/>
    <cellStyle name="Comma 20 3 4" xfId="5858" xr:uid="{A9BDB4C9-C934-420E-B399-CA6BE9288C21}"/>
    <cellStyle name="Comma 20 3 4 2" xfId="13320" xr:uid="{A9BDB4C9-C934-420E-B399-CA6BE9288C21}"/>
    <cellStyle name="Comma 20 3 4 2 2" xfId="29298" xr:uid="{A9BDB4C9-C934-420E-B399-CA6BE9288C21}"/>
    <cellStyle name="Comma 20 3 4 3" xfId="21836" xr:uid="{A9BDB4C9-C934-420E-B399-CA6BE9288C21}"/>
    <cellStyle name="Comma 20 3 5" xfId="2092" xr:uid="{00000000-0005-0000-0000-00007F000000}"/>
    <cellStyle name="Comma 20 3 5 2" xfId="9554" xr:uid="{00000000-0005-0000-0000-00007F000000}"/>
    <cellStyle name="Comma 20 3 5 2 2" xfId="25532" xr:uid="{00000000-0005-0000-0000-00007F000000}"/>
    <cellStyle name="Comma 20 3 5 3" xfId="18070" xr:uid="{00000000-0005-0000-0000-00007F000000}"/>
    <cellStyle name="Comma 20 3 6" xfId="7837" xr:uid="{00000000-0005-0000-0000-00007F000000}"/>
    <cellStyle name="Comma 20 3 6 2" xfId="23815" xr:uid="{00000000-0005-0000-0000-00007F000000}"/>
    <cellStyle name="Comma 20 3 7" xfId="16258" xr:uid="{00000000-0005-0000-0000-00007F000000}"/>
    <cellStyle name="Comma 20 4" xfId="3121" xr:uid="{91997C7D-93FA-42D2-B18D-30D10DC14B1D}"/>
    <cellStyle name="Comma 20 4 2" xfId="10583" xr:uid="{91997C7D-93FA-42D2-B18D-30D10DC14B1D}"/>
    <cellStyle name="Comma 20 4 2 2" xfId="26561" xr:uid="{91997C7D-93FA-42D2-B18D-30D10DC14B1D}"/>
    <cellStyle name="Comma 20 4 3" xfId="19099" xr:uid="{91997C7D-93FA-42D2-B18D-30D10DC14B1D}"/>
    <cellStyle name="Comma 20 5" xfId="4368" xr:uid="{E4076C53-273F-47C8-9E6A-C58A9BE1EC13}"/>
    <cellStyle name="Comma 20 5 2" xfId="11830" xr:uid="{E4076C53-273F-47C8-9E6A-C58A9BE1EC13}"/>
    <cellStyle name="Comma 20 5 2 2" xfId="27808" xr:uid="{E4076C53-273F-47C8-9E6A-C58A9BE1EC13}"/>
    <cellStyle name="Comma 20 5 3" xfId="20346" xr:uid="{E4076C53-273F-47C8-9E6A-C58A9BE1EC13}"/>
    <cellStyle name="Comma 20 6" xfId="5646" xr:uid="{F8337944-FED0-4699-8AAA-EC7400576A14}"/>
    <cellStyle name="Comma 20 6 2" xfId="13108" xr:uid="{F8337944-FED0-4699-8AAA-EC7400576A14}"/>
    <cellStyle name="Comma 20 6 2 2" xfId="29086" xr:uid="{F8337944-FED0-4699-8AAA-EC7400576A14}"/>
    <cellStyle name="Comma 20 6 3" xfId="21624" xr:uid="{F8337944-FED0-4699-8AAA-EC7400576A14}"/>
    <cellStyle name="Comma 20 7" xfId="1874" xr:uid="{00000000-0005-0000-0000-00007C000000}"/>
    <cellStyle name="Comma 20 7 2" xfId="9336" xr:uid="{00000000-0005-0000-0000-00007C000000}"/>
    <cellStyle name="Comma 20 7 2 2" xfId="25314" xr:uid="{00000000-0005-0000-0000-00007C000000}"/>
    <cellStyle name="Comma 20 7 3" xfId="17852" xr:uid="{00000000-0005-0000-0000-00007C000000}"/>
    <cellStyle name="Comma 20 8" xfId="7595" xr:uid="{00000000-0005-0000-0000-00007C000000}"/>
    <cellStyle name="Comma 20 8 2" xfId="23573" xr:uid="{00000000-0005-0000-0000-00007C000000}"/>
    <cellStyle name="Comma 20 9" xfId="16040" xr:uid="{00000000-0005-0000-0000-00007C000000}"/>
    <cellStyle name="Comma 21" xfId="63" xr:uid="{00000000-0005-0000-0000-000080000000}"/>
    <cellStyle name="Comma 21 2" xfId="173" xr:uid="{00000000-0005-0000-0000-000081000000}"/>
    <cellStyle name="Comma 21 2 2" xfId="392" xr:uid="{00000000-0005-0000-0000-000082000000}"/>
    <cellStyle name="Comma 21 2 2 2" xfId="3451" xr:uid="{1D4029DC-B499-4F84-B674-F3693AE05F6F}"/>
    <cellStyle name="Comma 21 2 2 2 2" xfId="10913" xr:uid="{1D4029DC-B499-4F84-B674-F3693AE05F6F}"/>
    <cellStyle name="Comma 21 2 2 2 2 2" xfId="26891" xr:uid="{1D4029DC-B499-4F84-B674-F3693AE05F6F}"/>
    <cellStyle name="Comma 21 2 2 2 3" xfId="19429" xr:uid="{1D4029DC-B499-4F84-B674-F3693AE05F6F}"/>
    <cellStyle name="Comma 21 2 2 3" xfId="4698" xr:uid="{41EC1F1B-91DA-42A0-A71D-EE2A302CA542}"/>
    <cellStyle name="Comma 21 2 2 3 2" xfId="12160" xr:uid="{41EC1F1B-91DA-42A0-A71D-EE2A302CA542}"/>
    <cellStyle name="Comma 21 2 2 3 2 2" xfId="28138" xr:uid="{41EC1F1B-91DA-42A0-A71D-EE2A302CA542}"/>
    <cellStyle name="Comma 21 2 2 3 3" xfId="20676" xr:uid="{41EC1F1B-91DA-42A0-A71D-EE2A302CA542}"/>
    <cellStyle name="Comma 21 2 2 4" xfId="5969" xr:uid="{2CF58701-C980-4424-A85C-AB6A1D1F13E6}"/>
    <cellStyle name="Comma 21 2 2 4 2" xfId="13431" xr:uid="{2CF58701-C980-4424-A85C-AB6A1D1F13E6}"/>
    <cellStyle name="Comma 21 2 2 4 2 2" xfId="29409" xr:uid="{2CF58701-C980-4424-A85C-AB6A1D1F13E6}"/>
    <cellStyle name="Comma 21 2 2 4 3" xfId="21947" xr:uid="{2CF58701-C980-4424-A85C-AB6A1D1F13E6}"/>
    <cellStyle name="Comma 21 2 2 5" xfId="2204" xr:uid="{00000000-0005-0000-0000-000082000000}"/>
    <cellStyle name="Comma 21 2 2 5 2" xfId="9666" xr:uid="{00000000-0005-0000-0000-000082000000}"/>
    <cellStyle name="Comma 21 2 2 5 2 2" xfId="25644" xr:uid="{00000000-0005-0000-0000-000082000000}"/>
    <cellStyle name="Comma 21 2 2 5 3" xfId="18182" xr:uid="{00000000-0005-0000-0000-000082000000}"/>
    <cellStyle name="Comma 21 2 2 6" xfId="7942" xr:uid="{00000000-0005-0000-0000-000082000000}"/>
    <cellStyle name="Comma 21 2 2 6 2" xfId="23920" xr:uid="{00000000-0005-0000-0000-000082000000}"/>
    <cellStyle name="Comma 21 2 2 7" xfId="16370" xr:uid="{00000000-0005-0000-0000-000082000000}"/>
    <cellStyle name="Comma 21 2 3" xfId="3233" xr:uid="{9DF0DF83-BAF4-4441-B4CD-5ECE498E5EBC}"/>
    <cellStyle name="Comma 21 2 3 2" xfId="10695" xr:uid="{9DF0DF83-BAF4-4441-B4CD-5ECE498E5EBC}"/>
    <cellStyle name="Comma 21 2 3 2 2" xfId="26673" xr:uid="{9DF0DF83-BAF4-4441-B4CD-5ECE498E5EBC}"/>
    <cellStyle name="Comma 21 2 3 3" xfId="19211" xr:uid="{9DF0DF83-BAF4-4441-B4CD-5ECE498E5EBC}"/>
    <cellStyle name="Comma 21 2 4" xfId="4480" xr:uid="{3B5E426E-0403-4ECD-ADA7-CCACF804EDD4}"/>
    <cellStyle name="Comma 21 2 4 2" xfId="11942" xr:uid="{3B5E426E-0403-4ECD-ADA7-CCACF804EDD4}"/>
    <cellStyle name="Comma 21 2 4 2 2" xfId="27920" xr:uid="{3B5E426E-0403-4ECD-ADA7-CCACF804EDD4}"/>
    <cellStyle name="Comma 21 2 4 3" xfId="20458" xr:uid="{3B5E426E-0403-4ECD-ADA7-CCACF804EDD4}"/>
    <cellStyle name="Comma 21 2 5" xfId="5754" xr:uid="{84FDE403-E432-43BE-9815-717ADF3465F8}"/>
    <cellStyle name="Comma 21 2 5 2" xfId="13216" xr:uid="{84FDE403-E432-43BE-9815-717ADF3465F8}"/>
    <cellStyle name="Comma 21 2 5 2 2" xfId="29194" xr:uid="{84FDE403-E432-43BE-9815-717ADF3465F8}"/>
    <cellStyle name="Comma 21 2 5 3" xfId="21732" xr:uid="{84FDE403-E432-43BE-9815-717ADF3465F8}"/>
    <cellStyle name="Comma 21 2 6" xfId="1986" xr:uid="{00000000-0005-0000-0000-000081000000}"/>
    <cellStyle name="Comma 21 2 6 2" xfId="9448" xr:uid="{00000000-0005-0000-0000-000081000000}"/>
    <cellStyle name="Comma 21 2 6 2 2" xfId="25426" xr:uid="{00000000-0005-0000-0000-000081000000}"/>
    <cellStyle name="Comma 21 2 6 3" xfId="17964" xr:uid="{00000000-0005-0000-0000-000081000000}"/>
    <cellStyle name="Comma 21 2 7" xfId="7738" xr:uid="{00000000-0005-0000-0000-000081000000}"/>
    <cellStyle name="Comma 21 2 7 2" xfId="23716" xr:uid="{00000000-0005-0000-0000-000081000000}"/>
    <cellStyle name="Comma 21 2 8" xfId="16152" xr:uid="{00000000-0005-0000-0000-000081000000}"/>
    <cellStyle name="Comma 21 3" xfId="283" xr:uid="{00000000-0005-0000-0000-000083000000}"/>
    <cellStyle name="Comma 21 3 2" xfId="3342" xr:uid="{D036DDBA-9B9E-4BDE-977C-FF5F88E15724}"/>
    <cellStyle name="Comma 21 3 2 2" xfId="10804" xr:uid="{D036DDBA-9B9E-4BDE-977C-FF5F88E15724}"/>
    <cellStyle name="Comma 21 3 2 2 2" xfId="26782" xr:uid="{D036DDBA-9B9E-4BDE-977C-FF5F88E15724}"/>
    <cellStyle name="Comma 21 3 2 3" xfId="19320" xr:uid="{D036DDBA-9B9E-4BDE-977C-FF5F88E15724}"/>
    <cellStyle name="Comma 21 3 3" xfId="4589" xr:uid="{E8F59588-A352-4D62-A6FE-5DB4CA8841A2}"/>
    <cellStyle name="Comma 21 3 3 2" xfId="12051" xr:uid="{E8F59588-A352-4D62-A6FE-5DB4CA8841A2}"/>
    <cellStyle name="Comma 21 3 3 2 2" xfId="28029" xr:uid="{E8F59588-A352-4D62-A6FE-5DB4CA8841A2}"/>
    <cellStyle name="Comma 21 3 3 3" xfId="20567" xr:uid="{E8F59588-A352-4D62-A6FE-5DB4CA8841A2}"/>
    <cellStyle name="Comma 21 3 4" xfId="5861" xr:uid="{B184DCC0-3F9C-4A21-A463-A2F9E050D634}"/>
    <cellStyle name="Comma 21 3 4 2" xfId="13323" xr:uid="{B184DCC0-3F9C-4A21-A463-A2F9E050D634}"/>
    <cellStyle name="Comma 21 3 4 2 2" xfId="29301" xr:uid="{B184DCC0-3F9C-4A21-A463-A2F9E050D634}"/>
    <cellStyle name="Comma 21 3 4 3" xfId="21839" xr:uid="{B184DCC0-3F9C-4A21-A463-A2F9E050D634}"/>
    <cellStyle name="Comma 21 3 5" xfId="2095" xr:uid="{00000000-0005-0000-0000-000083000000}"/>
    <cellStyle name="Comma 21 3 5 2" xfId="9557" xr:uid="{00000000-0005-0000-0000-000083000000}"/>
    <cellStyle name="Comma 21 3 5 2 2" xfId="25535" xr:uid="{00000000-0005-0000-0000-000083000000}"/>
    <cellStyle name="Comma 21 3 5 3" xfId="18073" xr:uid="{00000000-0005-0000-0000-000083000000}"/>
    <cellStyle name="Comma 21 3 6" xfId="7840" xr:uid="{00000000-0005-0000-0000-000083000000}"/>
    <cellStyle name="Comma 21 3 6 2" xfId="23818" xr:uid="{00000000-0005-0000-0000-000083000000}"/>
    <cellStyle name="Comma 21 3 7" xfId="16261" xr:uid="{00000000-0005-0000-0000-000083000000}"/>
    <cellStyle name="Comma 21 4" xfId="3124" xr:uid="{833E21AA-A478-4B03-8F14-01F088B75268}"/>
    <cellStyle name="Comma 21 4 2" xfId="10586" xr:uid="{833E21AA-A478-4B03-8F14-01F088B75268}"/>
    <cellStyle name="Comma 21 4 2 2" xfId="26564" xr:uid="{833E21AA-A478-4B03-8F14-01F088B75268}"/>
    <cellStyle name="Comma 21 4 3" xfId="19102" xr:uid="{833E21AA-A478-4B03-8F14-01F088B75268}"/>
    <cellStyle name="Comma 21 5" xfId="4371" xr:uid="{D6B8F745-223A-4B01-BF51-D652E999D143}"/>
    <cellStyle name="Comma 21 5 2" xfId="11833" xr:uid="{D6B8F745-223A-4B01-BF51-D652E999D143}"/>
    <cellStyle name="Comma 21 5 2 2" xfId="27811" xr:uid="{D6B8F745-223A-4B01-BF51-D652E999D143}"/>
    <cellStyle name="Comma 21 5 3" xfId="20349" xr:uid="{D6B8F745-223A-4B01-BF51-D652E999D143}"/>
    <cellStyle name="Comma 21 6" xfId="5649" xr:uid="{AFED2714-7042-469C-8FCC-D44EF0B78B68}"/>
    <cellStyle name="Comma 21 6 2" xfId="13111" xr:uid="{AFED2714-7042-469C-8FCC-D44EF0B78B68}"/>
    <cellStyle name="Comma 21 6 2 2" xfId="29089" xr:uid="{AFED2714-7042-469C-8FCC-D44EF0B78B68}"/>
    <cellStyle name="Comma 21 6 3" xfId="21627" xr:uid="{AFED2714-7042-469C-8FCC-D44EF0B78B68}"/>
    <cellStyle name="Comma 21 7" xfId="1877" xr:uid="{00000000-0005-0000-0000-000080000000}"/>
    <cellStyle name="Comma 21 7 2" xfId="9339" xr:uid="{00000000-0005-0000-0000-000080000000}"/>
    <cellStyle name="Comma 21 7 2 2" xfId="25317" xr:uid="{00000000-0005-0000-0000-000080000000}"/>
    <cellStyle name="Comma 21 7 3" xfId="17855" xr:uid="{00000000-0005-0000-0000-000080000000}"/>
    <cellStyle name="Comma 21 8" xfId="7660" xr:uid="{00000000-0005-0000-0000-000080000000}"/>
    <cellStyle name="Comma 21 8 2" xfId="23638" xr:uid="{00000000-0005-0000-0000-000080000000}"/>
    <cellStyle name="Comma 21 9" xfId="16043" xr:uid="{00000000-0005-0000-0000-000080000000}"/>
    <cellStyle name="Comma 22" xfId="66" xr:uid="{00000000-0005-0000-0000-000084000000}"/>
    <cellStyle name="Comma 22 2" xfId="176" xr:uid="{00000000-0005-0000-0000-000085000000}"/>
    <cellStyle name="Comma 22 2 2" xfId="395" xr:uid="{00000000-0005-0000-0000-000086000000}"/>
    <cellStyle name="Comma 22 2 2 2" xfId="3454" xr:uid="{1D63CC6E-9869-4DC2-8F91-2F4599803074}"/>
    <cellStyle name="Comma 22 2 2 2 2" xfId="10916" xr:uid="{1D63CC6E-9869-4DC2-8F91-2F4599803074}"/>
    <cellStyle name="Comma 22 2 2 2 2 2" xfId="26894" xr:uid="{1D63CC6E-9869-4DC2-8F91-2F4599803074}"/>
    <cellStyle name="Comma 22 2 2 2 3" xfId="19432" xr:uid="{1D63CC6E-9869-4DC2-8F91-2F4599803074}"/>
    <cellStyle name="Comma 22 2 2 3" xfId="4701" xr:uid="{FEF08C60-F894-4332-950B-927C4D0D6209}"/>
    <cellStyle name="Comma 22 2 2 3 2" xfId="12163" xr:uid="{FEF08C60-F894-4332-950B-927C4D0D6209}"/>
    <cellStyle name="Comma 22 2 2 3 2 2" xfId="28141" xr:uid="{FEF08C60-F894-4332-950B-927C4D0D6209}"/>
    <cellStyle name="Comma 22 2 2 3 3" xfId="20679" xr:uid="{FEF08C60-F894-4332-950B-927C4D0D6209}"/>
    <cellStyle name="Comma 22 2 2 4" xfId="5972" xr:uid="{18411445-46E8-4A1F-98E9-2538C608AC32}"/>
    <cellStyle name="Comma 22 2 2 4 2" xfId="13434" xr:uid="{18411445-46E8-4A1F-98E9-2538C608AC32}"/>
    <cellStyle name="Comma 22 2 2 4 2 2" xfId="29412" xr:uid="{18411445-46E8-4A1F-98E9-2538C608AC32}"/>
    <cellStyle name="Comma 22 2 2 4 3" xfId="21950" xr:uid="{18411445-46E8-4A1F-98E9-2538C608AC32}"/>
    <cellStyle name="Comma 22 2 2 5" xfId="2207" xr:uid="{00000000-0005-0000-0000-000086000000}"/>
    <cellStyle name="Comma 22 2 2 5 2" xfId="9669" xr:uid="{00000000-0005-0000-0000-000086000000}"/>
    <cellStyle name="Comma 22 2 2 5 2 2" xfId="25647" xr:uid="{00000000-0005-0000-0000-000086000000}"/>
    <cellStyle name="Comma 22 2 2 5 3" xfId="18185" xr:uid="{00000000-0005-0000-0000-000086000000}"/>
    <cellStyle name="Comma 22 2 2 6" xfId="7945" xr:uid="{00000000-0005-0000-0000-000086000000}"/>
    <cellStyle name="Comma 22 2 2 6 2" xfId="23923" xr:uid="{00000000-0005-0000-0000-000086000000}"/>
    <cellStyle name="Comma 22 2 2 7" xfId="16373" xr:uid="{00000000-0005-0000-0000-000086000000}"/>
    <cellStyle name="Comma 22 2 3" xfId="3236" xr:uid="{61609940-1632-4E8D-A77D-15BDDA17C55B}"/>
    <cellStyle name="Comma 22 2 3 2" xfId="10698" xr:uid="{61609940-1632-4E8D-A77D-15BDDA17C55B}"/>
    <cellStyle name="Comma 22 2 3 2 2" xfId="26676" xr:uid="{61609940-1632-4E8D-A77D-15BDDA17C55B}"/>
    <cellStyle name="Comma 22 2 3 3" xfId="19214" xr:uid="{61609940-1632-4E8D-A77D-15BDDA17C55B}"/>
    <cellStyle name="Comma 22 2 4" xfId="4483" xr:uid="{25BFBDFC-BF7E-4A07-949F-1AEFD92F5C57}"/>
    <cellStyle name="Comma 22 2 4 2" xfId="11945" xr:uid="{25BFBDFC-BF7E-4A07-949F-1AEFD92F5C57}"/>
    <cellStyle name="Comma 22 2 4 2 2" xfId="27923" xr:uid="{25BFBDFC-BF7E-4A07-949F-1AEFD92F5C57}"/>
    <cellStyle name="Comma 22 2 4 3" xfId="20461" xr:uid="{25BFBDFC-BF7E-4A07-949F-1AEFD92F5C57}"/>
    <cellStyle name="Comma 22 2 5" xfId="5757" xr:uid="{F28733BF-06FA-45DC-8337-6AA5F8DEDBBA}"/>
    <cellStyle name="Comma 22 2 5 2" xfId="13219" xr:uid="{F28733BF-06FA-45DC-8337-6AA5F8DEDBBA}"/>
    <cellStyle name="Comma 22 2 5 2 2" xfId="29197" xr:uid="{F28733BF-06FA-45DC-8337-6AA5F8DEDBBA}"/>
    <cellStyle name="Comma 22 2 5 3" xfId="21735" xr:uid="{F28733BF-06FA-45DC-8337-6AA5F8DEDBBA}"/>
    <cellStyle name="Comma 22 2 6" xfId="1989" xr:uid="{00000000-0005-0000-0000-000085000000}"/>
    <cellStyle name="Comma 22 2 6 2" xfId="9451" xr:uid="{00000000-0005-0000-0000-000085000000}"/>
    <cellStyle name="Comma 22 2 6 2 2" xfId="25429" xr:uid="{00000000-0005-0000-0000-000085000000}"/>
    <cellStyle name="Comma 22 2 6 3" xfId="17967" xr:uid="{00000000-0005-0000-0000-000085000000}"/>
    <cellStyle name="Comma 22 2 7" xfId="7741" xr:uid="{00000000-0005-0000-0000-000085000000}"/>
    <cellStyle name="Comma 22 2 7 2" xfId="23719" xr:uid="{00000000-0005-0000-0000-000085000000}"/>
    <cellStyle name="Comma 22 2 8" xfId="16155" xr:uid="{00000000-0005-0000-0000-000085000000}"/>
    <cellStyle name="Comma 22 3" xfId="286" xr:uid="{00000000-0005-0000-0000-000087000000}"/>
    <cellStyle name="Comma 22 3 2" xfId="3345" xr:uid="{9C80E0B7-26D5-4F8E-9DBF-DD5B137C550E}"/>
    <cellStyle name="Comma 22 3 2 2" xfId="10807" xr:uid="{9C80E0B7-26D5-4F8E-9DBF-DD5B137C550E}"/>
    <cellStyle name="Comma 22 3 2 2 2" xfId="26785" xr:uid="{9C80E0B7-26D5-4F8E-9DBF-DD5B137C550E}"/>
    <cellStyle name="Comma 22 3 2 3" xfId="19323" xr:uid="{9C80E0B7-26D5-4F8E-9DBF-DD5B137C550E}"/>
    <cellStyle name="Comma 22 3 3" xfId="4592" xr:uid="{FF4FF748-585C-4381-896E-45B8440F65F4}"/>
    <cellStyle name="Comma 22 3 3 2" xfId="12054" xr:uid="{FF4FF748-585C-4381-896E-45B8440F65F4}"/>
    <cellStyle name="Comma 22 3 3 2 2" xfId="28032" xr:uid="{FF4FF748-585C-4381-896E-45B8440F65F4}"/>
    <cellStyle name="Comma 22 3 3 3" xfId="20570" xr:uid="{FF4FF748-585C-4381-896E-45B8440F65F4}"/>
    <cellStyle name="Comma 22 3 4" xfId="5864" xr:uid="{6F5195E2-FBF0-473E-BD7B-AB603EFE0072}"/>
    <cellStyle name="Comma 22 3 4 2" xfId="13326" xr:uid="{6F5195E2-FBF0-473E-BD7B-AB603EFE0072}"/>
    <cellStyle name="Comma 22 3 4 2 2" xfId="29304" xr:uid="{6F5195E2-FBF0-473E-BD7B-AB603EFE0072}"/>
    <cellStyle name="Comma 22 3 4 3" xfId="21842" xr:uid="{6F5195E2-FBF0-473E-BD7B-AB603EFE0072}"/>
    <cellStyle name="Comma 22 3 5" xfId="2098" xr:uid="{00000000-0005-0000-0000-000087000000}"/>
    <cellStyle name="Comma 22 3 5 2" xfId="9560" xr:uid="{00000000-0005-0000-0000-000087000000}"/>
    <cellStyle name="Comma 22 3 5 2 2" xfId="25538" xr:uid="{00000000-0005-0000-0000-000087000000}"/>
    <cellStyle name="Comma 22 3 5 3" xfId="18076" xr:uid="{00000000-0005-0000-0000-000087000000}"/>
    <cellStyle name="Comma 22 3 6" xfId="7843" xr:uid="{00000000-0005-0000-0000-000087000000}"/>
    <cellStyle name="Comma 22 3 6 2" xfId="23821" xr:uid="{00000000-0005-0000-0000-000087000000}"/>
    <cellStyle name="Comma 22 3 7" xfId="16264" xr:uid="{00000000-0005-0000-0000-000087000000}"/>
    <cellStyle name="Comma 22 4" xfId="3127" xr:uid="{CF6F40E2-300C-47CE-B878-15C2F151CDF3}"/>
    <cellStyle name="Comma 22 4 2" xfId="10589" xr:uid="{CF6F40E2-300C-47CE-B878-15C2F151CDF3}"/>
    <cellStyle name="Comma 22 4 2 2" xfId="26567" xr:uid="{CF6F40E2-300C-47CE-B878-15C2F151CDF3}"/>
    <cellStyle name="Comma 22 4 3" xfId="19105" xr:uid="{CF6F40E2-300C-47CE-B878-15C2F151CDF3}"/>
    <cellStyle name="Comma 22 5" xfId="4374" xr:uid="{76A9EE44-8771-402C-BB93-8E7DD699A7B1}"/>
    <cellStyle name="Comma 22 5 2" xfId="11836" xr:uid="{76A9EE44-8771-402C-BB93-8E7DD699A7B1}"/>
    <cellStyle name="Comma 22 5 2 2" xfId="27814" xr:uid="{76A9EE44-8771-402C-BB93-8E7DD699A7B1}"/>
    <cellStyle name="Comma 22 5 3" xfId="20352" xr:uid="{76A9EE44-8771-402C-BB93-8E7DD699A7B1}"/>
    <cellStyle name="Comma 22 6" xfId="5652" xr:uid="{C586A4B3-5327-47BC-AA23-84C1B819EB39}"/>
    <cellStyle name="Comma 22 6 2" xfId="13114" xr:uid="{C586A4B3-5327-47BC-AA23-84C1B819EB39}"/>
    <cellStyle name="Comma 22 6 2 2" xfId="29092" xr:uid="{C586A4B3-5327-47BC-AA23-84C1B819EB39}"/>
    <cellStyle name="Comma 22 6 3" xfId="21630" xr:uid="{C586A4B3-5327-47BC-AA23-84C1B819EB39}"/>
    <cellStyle name="Comma 22 7" xfId="1880" xr:uid="{00000000-0005-0000-0000-000084000000}"/>
    <cellStyle name="Comma 22 7 2" xfId="9342" xr:uid="{00000000-0005-0000-0000-000084000000}"/>
    <cellStyle name="Comma 22 7 2 2" xfId="25320" xr:uid="{00000000-0005-0000-0000-000084000000}"/>
    <cellStyle name="Comma 22 7 3" xfId="17858" xr:uid="{00000000-0005-0000-0000-000084000000}"/>
    <cellStyle name="Comma 22 8" xfId="7681" xr:uid="{00000000-0005-0000-0000-000084000000}"/>
    <cellStyle name="Comma 22 8 2" xfId="23659" xr:uid="{00000000-0005-0000-0000-000084000000}"/>
    <cellStyle name="Comma 22 9" xfId="16046" xr:uid="{00000000-0005-0000-0000-000084000000}"/>
    <cellStyle name="Comma 23" xfId="69" xr:uid="{00000000-0005-0000-0000-000088000000}"/>
    <cellStyle name="Comma 23 2" xfId="179" xr:uid="{00000000-0005-0000-0000-000089000000}"/>
    <cellStyle name="Comma 23 2 2" xfId="398" xr:uid="{00000000-0005-0000-0000-00008A000000}"/>
    <cellStyle name="Comma 23 2 2 2" xfId="3457" xr:uid="{1B49C213-71D8-4943-85DE-D042D19BA691}"/>
    <cellStyle name="Comma 23 2 2 2 2" xfId="10919" xr:uid="{1B49C213-71D8-4943-85DE-D042D19BA691}"/>
    <cellStyle name="Comma 23 2 2 2 2 2" xfId="26897" xr:uid="{1B49C213-71D8-4943-85DE-D042D19BA691}"/>
    <cellStyle name="Comma 23 2 2 2 3" xfId="19435" xr:uid="{1B49C213-71D8-4943-85DE-D042D19BA691}"/>
    <cellStyle name="Comma 23 2 2 3" xfId="4704" xr:uid="{E3F61960-8052-4042-9B72-653B5699B2BF}"/>
    <cellStyle name="Comma 23 2 2 3 2" xfId="12166" xr:uid="{E3F61960-8052-4042-9B72-653B5699B2BF}"/>
    <cellStyle name="Comma 23 2 2 3 2 2" xfId="28144" xr:uid="{E3F61960-8052-4042-9B72-653B5699B2BF}"/>
    <cellStyle name="Comma 23 2 2 3 3" xfId="20682" xr:uid="{E3F61960-8052-4042-9B72-653B5699B2BF}"/>
    <cellStyle name="Comma 23 2 2 4" xfId="5975" xr:uid="{72024B18-4181-4B1E-BCD8-6769F7EA1406}"/>
    <cellStyle name="Comma 23 2 2 4 2" xfId="13437" xr:uid="{72024B18-4181-4B1E-BCD8-6769F7EA1406}"/>
    <cellStyle name="Comma 23 2 2 4 2 2" xfId="29415" xr:uid="{72024B18-4181-4B1E-BCD8-6769F7EA1406}"/>
    <cellStyle name="Comma 23 2 2 4 3" xfId="21953" xr:uid="{72024B18-4181-4B1E-BCD8-6769F7EA1406}"/>
    <cellStyle name="Comma 23 2 2 5" xfId="2210" xr:uid="{00000000-0005-0000-0000-00008A000000}"/>
    <cellStyle name="Comma 23 2 2 5 2" xfId="9672" xr:uid="{00000000-0005-0000-0000-00008A000000}"/>
    <cellStyle name="Comma 23 2 2 5 2 2" xfId="25650" xr:uid="{00000000-0005-0000-0000-00008A000000}"/>
    <cellStyle name="Comma 23 2 2 5 3" xfId="18188" xr:uid="{00000000-0005-0000-0000-00008A000000}"/>
    <cellStyle name="Comma 23 2 2 6" xfId="7948" xr:uid="{00000000-0005-0000-0000-00008A000000}"/>
    <cellStyle name="Comma 23 2 2 6 2" xfId="23926" xr:uid="{00000000-0005-0000-0000-00008A000000}"/>
    <cellStyle name="Comma 23 2 2 7" xfId="16376" xr:uid="{00000000-0005-0000-0000-00008A000000}"/>
    <cellStyle name="Comma 23 2 3" xfId="3239" xr:uid="{A074BD7E-71E1-4B77-A928-7E7E41C4E4DF}"/>
    <cellStyle name="Comma 23 2 3 2" xfId="10701" xr:uid="{A074BD7E-71E1-4B77-A928-7E7E41C4E4DF}"/>
    <cellStyle name="Comma 23 2 3 2 2" xfId="26679" xr:uid="{A074BD7E-71E1-4B77-A928-7E7E41C4E4DF}"/>
    <cellStyle name="Comma 23 2 3 3" xfId="19217" xr:uid="{A074BD7E-71E1-4B77-A928-7E7E41C4E4DF}"/>
    <cellStyle name="Comma 23 2 4" xfId="4486" xr:uid="{5F56592E-ECAD-435E-B243-26196D7EAD39}"/>
    <cellStyle name="Comma 23 2 4 2" xfId="11948" xr:uid="{5F56592E-ECAD-435E-B243-26196D7EAD39}"/>
    <cellStyle name="Comma 23 2 4 2 2" xfId="27926" xr:uid="{5F56592E-ECAD-435E-B243-26196D7EAD39}"/>
    <cellStyle name="Comma 23 2 4 3" xfId="20464" xr:uid="{5F56592E-ECAD-435E-B243-26196D7EAD39}"/>
    <cellStyle name="Comma 23 2 5" xfId="5760" xr:uid="{C95BB2D2-1422-485A-BFC1-F94861AE7A03}"/>
    <cellStyle name="Comma 23 2 5 2" xfId="13222" xr:uid="{C95BB2D2-1422-485A-BFC1-F94861AE7A03}"/>
    <cellStyle name="Comma 23 2 5 2 2" xfId="29200" xr:uid="{C95BB2D2-1422-485A-BFC1-F94861AE7A03}"/>
    <cellStyle name="Comma 23 2 5 3" xfId="21738" xr:uid="{C95BB2D2-1422-485A-BFC1-F94861AE7A03}"/>
    <cellStyle name="Comma 23 2 6" xfId="1992" xr:uid="{00000000-0005-0000-0000-000089000000}"/>
    <cellStyle name="Comma 23 2 6 2" xfId="9454" xr:uid="{00000000-0005-0000-0000-000089000000}"/>
    <cellStyle name="Comma 23 2 6 2 2" xfId="25432" xr:uid="{00000000-0005-0000-0000-000089000000}"/>
    <cellStyle name="Comma 23 2 6 3" xfId="17970" xr:uid="{00000000-0005-0000-0000-000089000000}"/>
    <cellStyle name="Comma 23 2 7" xfId="7744" xr:uid="{00000000-0005-0000-0000-000089000000}"/>
    <cellStyle name="Comma 23 2 7 2" xfId="23722" xr:uid="{00000000-0005-0000-0000-000089000000}"/>
    <cellStyle name="Comma 23 2 8" xfId="16158" xr:uid="{00000000-0005-0000-0000-000089000000}"/>
    <cellStyle name="Comma 23 3" xfId="289" xr:uid="{00000000-0005-0000-0000-00008B000000}"/>
    <cellStyle name="Comma 23 3 2" xfId="3348" xr:uid="{913C8BAF-57FC-4A71-93D6-C51D984AC419}"/>
    <cellStyle name="Comma 23 3 2 2" xfId="10810" xr:uid="{913C8BAF-57FC-4A71-93D6-C51D984AC419}"/>
    <cellStyle name="Comma 23 3 2 2 2" xfId="26788" xr:uid="{913C8BAF-57FC-4A71-93D6-C51D984AC419}"/>
    <cellStyle name="Comma 23 3 2 3" xfId="19326" xr:uid="{913C8BAF-57FC-4A71-93D6-C51D984AC419}"/>
    <cellStyle name="Comma 23 3 3" xfId="4595" xr:uid="{F6F84DD0-1E85-43C8-8924-09AE676CD17A}"/>
    <cellStyle name="Comma 23 3 3 2" xfId="12057" xr:uid="{F6F84DD0-1E85-43C8-8924-09AE676CD17A}"/>
    <cellStyle name="Comma 23 3 3 2 2" xfId="28035" xr:uid="{F6F84DD0-1E85-43C8-8924-09AE676CD17A}"/>
    <cellStyle name="Comma 23 3 3 3" xfId="20573" xr:uid="{F6F84DD0-1E85-43C8-8924-09AE676CD17A}"/>
    <cellStyle name="Comma 23 3 4" xfId="5867" xr:uid="{FBD56E4E-776B-413F-9378-6FFD6EE85740}"/>
    <cellStyle name="Comma 23 3 4 2" xfId="13329" xr:uid="{FBD56E4E-776B-413F-9378-6FFD6EE85740}"/>
    <cellStyle name="Comma 23 3 4 2 2" xfId="29307" xr:uid="{FBD56E4E-776B-413F-9378-6FFD6EE85740}"/>
    <cellStyle name="Comma 23 3 4 3" xfId="21845" xr:uid="{FBD56E4E-776B-413F-9378-6FFD6EE85740}"/>
    <cellStyle name="Comma 23 3 5" xfId="2101" xr:uid="{00000000-0005-0000-0000-00008B000000}"/>
    <cellStyle name="Comma 23 3 5 2" xfId="9563" xr:uid="{00000000-0005-0000-0000-00008B000000}"/>
    <cellStyle name="Comma 23 3 5 2 2" xfId="25541" xr:uid="{00000000-0005-0000-0000-00008B000000}"/>
    <cellStyle name="Comma 23 3 5 3" xfId="18079" xr:uid="{00000000-0005-0000-0000-00008B000000}"/>
    <cellStyle name="Comma 23 3 6" xfId="7846" xr:uid="{00000000-0005-0000-0000-00008B000000}"/>
    <cellStyle name="Comma 23 3 6 2" xfId="23824" xr:uid="{00000000-0005-0000-0000-00008B000000}"/>
    <cellStyle name="Comma 23 3 7" xfId="16267" xr:uid="{00000000-0005-0000-0000-00008B000000}"/>
    <cellStyle name="Comma 23 4" xfId="3130" xr:uid="{7BF98744-D4E4-487A-8269-C961F0CE74D6}"/>
    <cellStyle name="Comma 23 4 2" xfId="10592" xr:uid="{7BF98744-D4E4-487A-8269-C961F0CE74D6}"/>
    <cellStyle name="Comma 23 4 2 2" xfId="26570" xr:uid="{7BF98744-D4E4-487A-8269-C961F0CE74D6}"/>
    <cellStyle name="Comma 23 4 3" xfId="19108" xr:uid="{7BF98744-D4E4-487A-8269-C961F0CE74D6}"/>
    <cellStyle name="Comma 23 5" xfId="4377" xr:uid="{ED13B951-7743-41FB-806C-96745BD2E004}"/>
    <cellStyle name="Comma 23 5 2" xfId="11839" xr:uid="{ED13B951-7743-41FB-806C-96745BD2E004}"/>
    <cellStyle name="Comma 23 5 2 2" xfId="27817" xr:uid="{ED13B951-7743-41FB-806C-96745BD2E004}"/>
    <cellStyle name="Comma 23 5 3" xfId="20355" xr:uid="{ED13B951-7743-41FB-806C-96745BD2E004}"/>
    <cellStyle name="Comma 23 6" xfId="5655" xr:uid="{E2950C06-8812-4840-A573-3CD071F18C65}"/>
    <cellStyle name="Comma 23 6 2" xfId="13117" xr:uid="{E2950C06-8812-4840-A573-3CD071F18C65}"/>
    <cellStyle name="Comma 23 6 2 2" xfId="29095" xr:uid="{E2950C06-8812-4840-A573-3CD071F18C65}"/>
    <cellStyle name="Comma 23 6 3" xfId="21633" xr:uid="{E2950C06-8812-4840-A573-3CD071F18C65}"/>
    <cellStyle name="Comma 23 7" xfId="1883" xr:uid="{00000000-0005-0000-0000-000088000000}"/>
    <cellStyle name="Comma 23 7 2" xfId="9345" xr:uid="{00000000-0005-0000-0000-000088000000}"/>
    <cellStyle name="Comma 23 7 2 2" xfId="25323" xr:uid="{00000000-0005-0000-0000-000088000000}"/>
    <cellStyle name="Comma 23 7 3" xfId="17861" xr:uid="{00000000-0005-0000-0000-000088000000}"/>
    <cellStyle name="Comma 23 8" xfId="7605" xr:uid="{00000000-0005-0000-0000-000088000000}"/>
    <cellStyle name="Comma 23 8 2" xfId="23583" xr:uid="{00000000-0005-0000-0000-000088000000}"/>
    <cellStyle name="Comma 23 9" xfId="16049" xr:uid="{00000000-0005-0000-0000-000088000000}"/>
    <cellStyle name="Comma 24" xfId="72" xr:uid="{00000000-0005-0000-0000-00008C000000}"/>
    <cellStyle name="Comma 24 2" xfId="182" xr:uid="{00000000-0005-0000-0000-00008D000000}"/>
    <cellStyle name="Comma 24 2 2" xfId="401" xr:uid="{00000000-0005-0000-0000-00008E000000}"/>
    <cellStyle name="Comma 24 2 2 2" xfId="3460" xr:uid="{F362CAD3-F69D-4C39-9B81-A9A528909D9D}"/>
    <cellStyle name="Comma 24 2 2 2 2" xfId="10922" xr:uid="{F362CAD3-F69D-4C39-9B81-A9A528909D9D}"/>
    <cellStyle name="Comma 24 2 2 2 2 2" xfId="26900" xr:uid="{F362CAD3-F69D-4C39-9B81-A9A528909D9D}"/>
    <cellStyle name="Comma 24 2 2 2 3" xfId="19438" xr:uid="{F362CAD3-F69D-4C39-9B81-A9A528909D9D}"/>
    <cellStyle name="Comma 24 2 2 3" xfId="4707" xr:uid="{032DFF3E-F538-454F-8B77-D8BEA479CCEC}"/>
    <cellStyle name="Comma 24 2 2 3 2" xfId="12169" xr:uid="{032DFF3E-F538-454F-8B77-D8BEA479CCEC}"/>
    <cellStyle name="Comma 24 2 2 3 2 2" xfId="28147" xr:uid="{032DFF3E-F538-454F-8B77-D8BEA479CCEC}"/>
    <cellStyle name="Comma 24 2 2 3 3" xfId="20685" xr:uid="{032DFF3E-F538-454F-8B77-D8BEA479CCEC}"/>
    <cellStyle name="Comma 24 2 2 4" xfId="5978" xr:uid="{6A708EA0-00E3-4495-9B0B-398F18F2BECD}"/>
    <cellStyle name="Comma 24 2 2 4 2" xfId="13440" xr:uid="{6A708EA0-00E3-4495-9B0B-398F18F2BECD}"/>
    <cellStyle name="Comma 24 2 2 4 2 2" xfId="29418" xr:uid="{6A708EA0-00E3-4495-9B0B-398F18F2BECD}"/>
    <cellStyle name="Comma 24 2 2 4 3" xfId="21956" xr:uid="{6A708EA0-00E3-4495-9B0B-398F18F2BECD}"/>
    <cellStyle name="Comma 24 2 2 5" xfId="2213" xr:uid="{00000000-0005-0000-0000-00008E000000}"/>
    <cellStyle name="Comma 24 2 2 5 2" xfId="9675" xr:uid="{00000000-0005-0000-0000-00008E000000}"/>
    <cellStyle name="Comma 24 2 2 5 2 2" xfId="25653" xr:uid="{00000000-0005-0000-0000-00008E000000}"/>
    <cellStyle name="Comma 24 2 2 5 3" xfId="18191" xr:uid="{00000000-0005-0000-0000-00008E000000}"/>
    <cellStyle name="Comma 24 2 2 6" xfId="7951" xr:uid="{00000000-0005-0000-0000-00008E000000}"/>
    <cellStyle name="Comma 24 2 2 6 2" xfId="23929" xr:uid="{00000000-0005-0000-0000-00008E000000}"/>
    <cellStyle name="Comma 24 2 2 7" xfId="16379" xr:uid="{00000000-0005-0000-0000-00008E000000}"/>
    <cellStyle name="Comma 24 2 3" xfId="3242" xr:uid="{D4865533-36F6-4034-B48F-EF670D2A7B00}"/>
    <cellStyle name="Comma 24 2 3 2" xfId="10704" xr:uid="{D4865533-36F6-4034-B48F-EF670D2A7B00}"/>
    <cellStyle name="Comma 24 2 3 2 2" xfId="26682" xr:uid="{D4865533-36F6-4034-B48F-EF670D2A7B00}"/>
    <cellStyle name="Comma 24 2 3 3" xfId="19220" xr:uid="{D4865533-36F6-4034-B48F-EF670D2A7B00}"/>
    <cellStyle name="Comma 24 2 4" xfId="4489" xr:uid="{B28C5A8C-1C0F-4342-9537-61BFE2BD9457}"/>
    <cellStyle name="Comma 24 2 4 2" xfId="11951" xr:uid="{B28C5A8C-1C0F-4342-9537-61BFE2BD9457}"/>
    <cellStyle name="Comma 24 2 4 2 2" xfId="27929" xr:uid="{B28C5A8C-1C0F-4342-9537-61BFE2BD9457}"/>
    <cellStyle name="Comma 24 2 4 3" xfId="20467" xr:uid="{B28C5A8C-1C0F-4342-9537-61BFE2BD9457}"/>
    <cellStyle name="Comma 24 2 5" xfId="5763" xr:uid="{DDC65EFE-631E-49A0-BD48-7A82096B505B}"/>
    <cellStyle name="Comma 24 2 5 2" xfId="13225" xr:uid="{DDC65EFE-631E-49A0-BD48-7A82096B505B}"/>
    <cellStyle name="Comma 24 2 5 2 2" xfId="29203" xr:uid="{DDC65EFE-631E-49A0-BD48-7A82096B505B}"/>
    <cellStyle name="Comma 24 2 5 3" xfId="21741" xr:uid="{DDC65EFE-631E-49A0-BD48-7A82096B505B}"/>
    <cellStyle name="Comma 24 2 6" xfId="1995" xr:uid="{00000000-0005-0000-0000-00008D000000}"/>
    <cellStyle name="Comma 24 2 6 2" xfId="9457" xr:uid="{00000000-0005-0000-0000-00008D000000}"/>
    <cellStyle name="Comma 24 2 6 2 2" xfId="25435" xr:uid="{00000000-0005-0000-0000-00008D000000}"/>
    <cellStyle name="Comma 24 2 6 3" xfId="17973" xr:uid="{00000000-0005-0000-0000-00008D000000}"/>
    <cellStyle name="Comma 24 2 7" xfId="7747" xr:uid="{00000000-0005-0000-0000-00008D000000}"/>
    <cellStyle name="Comma 24 2 7 2" xfId="23725" xr:uid="{00000000-0005-0000-0000-00008D000000}"/>
    <cellStyle name="Comma 24 2 8" xfId="16161" xr:uid="{00000000-0005-0000-0000-00008D000000}"/>
    <cellStyle name="Comma 24 3" xfId="292" xr:uid="{00000000-0005-0000-0000-00008F000000}"/>
    <cellStyle name="Comma 24 3 2" xfId="3351" xr:uid="{56634B33-5CAE-4FE3-B7C3-20641FD547C4}"/>
    <cellStyle name="Comma 24 3 2 2" xfId="10813" xr:uid="{56634B33-5CAE-4FE3-B7C3-20641FD547C4}"/>
    <cellStyle name="Comma 24 3 2 2 2" xfId="26791" xr:uid="{56634B33-5CAE-4FE3-B7C3-20641FD547C4}"/>
    <cellStyle name="Comma 24 3 2 3" xfId="19329" xr:uid="{56634B33-5CAE-4FE3-B7C3-20641FD547C4}"/>
    <cellStyle name="Comma 24 3 3" xfId="4598" xr:uid="{40EA7B6B-ED19-45E3-A1B0-1AF9B0C835F4}"/>
    <cellStyle name="Comma 24 3 3 2" xfId="12060" xr:uid="{40EA7B6B-ED19-45E3-A1B0-1AF9B0C835F4}"/>
    <cellStyle name="Comma 24 3 3 2 2" xfId="28038" xr:uid="{40EA7B6B-ED19-45E3-A1B0-1AF9B0C835F4}"/>
    <cellStyle name="Comma 24 3 3 3" xfId="20576" xr:uid="{40EA7B6B-ED19-45E3-A1B0-1AF9B0C835F4}"/>
    <cellStyle name="Comma 24 3 4" xfId="5870" xr:uid="{65FB0DBA-70BE-4229-A22D-96D1C1E56334}"/>
    <cellStyle name="Comma 24 3 4 2" xfId="13332" xr:uid="{65FB0DBA-70BE-4229-A22D-96D1C1E56334}"/>
    <cellStyle name="Comma 24 3 4 2 2" xfId="29310" xr:uid="{65FB0DBA-70BE-4229-A22D-96D1C1E56334}"/>
    <cellStyle name="Comma 24 3 4 3" xfId="21848" xr:uid="{65FB0DBA-70BE-4229-A22D-96D1C1E56334}"/>
    <cellStyle name="Comma 24 3 5" xfId="2104" xr:uid="{00000000-0005-0000-0000-00008F000000}"/>
    <cellStyle name="Comma 24 3 5 2" xfId="9566" xr:uid="{00000000-0005-0000-0000-00008F000000}"/>
    <cellStyle name="Comma 24 3 5 2 2" xfId="25544" xr:uid="{00000000-0005-0000-0000-00008F000000}"/>
    <cellStyle name="Comma 24 3 5 3" xfId="18082" xr:uid="{00000000-0005-0000-0000-00008F000000}"/>
    <cellStyle name="Comma 24 3 6" xfId="7849" xr:uid="{00000000-0005-0000-0000-00008F000000}"/>
    <cellStyle name="Comma 24 3 6 2" xfId="23827" xr:uid="{00000000-0005-0000-0000-00008F000000}"/>
    <cellStyle name="Comma 24 3 7" xfId="16270" xr:uid="{00000000-0005-0000-0000-00008F000000}"/>
    <cellStyle name="Comma 24 4" xfId="3133" xr:uid="{805EF689-A9E6-4008-ADA0-6FFC59BD6D26}"/>
    <cellStyle name="Comma 24 4 2" xfId="10595" xr:uid="{805EF689-A9E6-4008-ADA0-6FFC59BD6D26}"/>
    <cellStyle name="Comma 24 4 2 2" xfId="26573" xr:uid="{805EF689-A9E6-4008-ADA0-6FFC59BD6D26}"/>
    <cellStyle name="Comma 24 4 3" xfId="19111" xr:uid="{805EF689-A9E6-4008-ADA0-6FFC59BD6D26}"/>
    <cellStyle name="Comma 24 5" xfId="4380" xr:uid="{CB8910B9-F680-4B84-BF12-38AD0E130128}"/>
    <cellStyle name="Comma 24 5 2" xfId="11842" xr:uid="{CB8910B9-F680-4B84-BF12-38AD0E130128}"/>
    <cellStyle name="Comma 24 5 2 2" xfId="27820" xr:uid="{CB8910B9-F680-4B84-BF12-38AD0E130128}"/>
    <cellStyle name="Comma 24 5 3" xfId="20358" xr:uid="{CB8910B9-F680-4B84-BF12-38AD0E130128}"/>
    <cellStyle name="Comma 24 6" xfId="5658" xr:uid="{2833DCFE-0173-4ACF-911F-19E8394AD13B}"/>
    <cellStyle name="Comma 24 6 2" xfId="13120" xr:uid="{2833DCFE-0173-4ACF-911F-19E8394AD13B}"/>
    <cellStyle name="Comma 24 6 2 2" xfId="29098" xr:uid="{2833DCFE-0173-4ACF-911F-19E8394AD13B}"/>
    <cellStyle name="Comma 24 6 3" xfId="21636" xr:uid="{2833DCFE-0173-4ACF-911F-19E8394AD13B}"/>
    <cellStyle name="Comma 24 7" xfId="1886" xr:uid="{00000000-0005-0000-0000-00008C000000}"/>
    <cellStyle name="Comma 24 7 2" xfId="9348" xr:uid="{00000000-0005-0000-0000-00008C000000}"/>
    <cellStyle name="Comma 24 7 2 2" xfId="25326" xr:uid="{00000000-0005-0000-0000-00008C000000}"/>
    <cellStyle name="Comma 24 7 3" xfId="17864" xr:uid="{00000000-0005-0000-0000-00008C000000}"/>
    <cellStyle name="Comma 24 8" xfId="7679" xr:uid="{00000000-0005-0000-0000-00008C000000}"/>
    <cellStyle name="Comma 24 8 2" xfId="23657" xr:uid="{00000000-0005-0000-0000-00008C000000}"/>
    <cellStyle name="Comma 24 9" xfId="16052" xr:uid="{00000000-0005-0000-0000-00008C000000}"/>
    <cellStyle name="Comma 25" xfId="75" xr:uid="{00000000-0005-0000-0000-000090000000}"/>
    <cellStyle name="Comma 25 2" xfId="185" xr:uid="{00000000-0005-0000-0000-000091000000}"/>
    <cellStyle name="Comma 25 2 2" xfId="404" xr:uid="{00000000-0005-0000-0000-000092000000}"/>
    <cellStyle name="Comma 25 2 2 2" xfId="3463" xr:uid="{11C10506-E067-4993-8F10-9A35BBFF5F36}"/>
    <cellStyle name="Comma 25 2 2 2 2" xfId="10925" xr:uid="{11C10506-E067-4993-8F10-9A35BBFF5F36}"/>
    <cellStyle name="Comma 25 2 2 2 2 2" xfId="26903" xr:uid="{11C10506-E067-4993-8F10-9A35BBFF5F36}"/>
    <cellStyle name="Comma 25 2 2 2 3" xfId="19441" xr:uid="{11C10506-E067-4993-8F10-9A35BBFF5F36}"/>
    <cellStyle name="Comma 25 2 2 3" xfId="4710" xr:uid="{CCA971DF-4C11-4792-B43F-CCA7F5C87086}"/>
    <cellStyle name="Comma 25 2 2 3 2" xfId="12172" xr:uid="{CCA971DF-4C11-4792-B43F-CCA7F5C87086}"/>
    <cellStyle name="Comma 25 2 2 3 2 2" xfId="28150" xr:uid="{CCA971DF-4C11-4792-B43F-CCA7F5C87086}"/>
    <cellStyle name="Comma 25 2 2 3 3" xfId="20688" xr:uid="{CCA971DF-4C11-4792-B43F-CCA7F5C87086}"/>
    <cellStyle name="Comma 25 2 2 4" xfId="5981" xr:uid="{41F975F8-9B28-4B06-A849-9CC188124723}"/>
    <cellStyle name="Comma 25 2 2 4 2" xfId="13443" xr:uid="{41F975F8-9B28-4B06-A849-9CC188124723}"/>
    <cellStyle name="Comma 25 2 2 4 2 2" xfId="29421" xr:uid="{41F975F8-9B28-4B06-A849-9CC188124723}"/>
    <cellStyle name="Comma 25 2 2 4 3" xfId="21959" xr:uid="{41F975F8-9B28-4B06-A849-9CC188124723}"/>
    <cellStyle name="Comma 25 2 2 5" xfId="2216" xr:uid="{00000000-0005-0000-0000-000092000000}"/>
    <cellStyle name="Comma 25 2 2 5 2" xfId="9678" xr:uid="{00000000-0005-0000-0000-000092000000}"/>
    <cellStyle name="Comma 25 2 2 5 2 2" xfId="25656" xr:uid="{00000000-0005-0000-0000-000092000000}"/>
    <cellStyle name="Comma 25 2 2 5 3" xfId="18194" xr:uid="{00000000-0005-0000-0000-000092000000}"/>
    <cellStyle name="Comma 25 2 2 6" xfId="7954" xr:uid="{00000000-0005-0000-0000-000092000000}"/>
    <cellStyle name="Comma 25 2 2 6 2" xfId="23932" xr:uid="{00000000-0005-0000-0000-000092000000}"/>
    <cellStyle name="Comma 25 2 2 7" xfId="16382" xr:uid="{00000000-0005-0000-0000-000092000000}"/>
    <cellStyle name="Comma 25 2 3" xfId="3245" xr:uid="{8B3BAC12-DB9E-4827-B95C-5E0A57B0384F}"/>
    <cellStyle name="Comma 25 2 3 2" xfId="10707" xr:uid="{8B3BAC12-DB9E-4827-B95C-5E0A57B0384F}"/>
    <cellStyle name="Comma 25 2 3 2 2" xfId="26685" xr:uid="{8B3BAC12-DB9E-4827-B95C-5E0A57B0384F}"/>
    <cellStyle name="Comma 25 2 3 3" xfId="19223" xr:uid="{8B3BAC12-DB9E-4827-B95C-5E0A57B0384F}"/>
    <cellStyle name="Comma 25 2 4" xfId="4492" xr:uid="{510F3D40-A8A9-48F7-89F8-A883021CB608}"/>
    <cellStyle name="Comma 25 2 4 2" xfId="11954" xr:uid="{510F3D40-A8A9-48F7-89F8-A883021CB608}"/>
    <cellStyle name="Comma 25 2 4 2 2" xfId="27932" xr:uid="{510F3D40-A8A9-48F7-89F8-A883021CB608}"/>
    <cellStyle name="Comma 25 2 4 3" xfId="20470" xr:uid="{510F3D40-A8A9-48F7-89F8-A883021CB608}"/>
    <cellStyle name="Comma 25 2 5" xfId="5766" xr:uid="{26A4D0BC-FA3B-4976-84FD-284611886F63}"/>
    <cellStyle name="Comma 25 2 5 2" xfId="13228" xr:uid="{26A4D0BC-FA3B-4976-84FD-284611886F63}"/>
    <cellStyle name="Comma 25 2 5 2 2" xfId="29206" xr:uid="{26A4D0BC-FA3B-4976-84FD-284611886F63}"/>
    <cellStyle name="Comma 25 2 5 3" xfId="21744" xr:uid="{26A4D0BC-FA3B-4976-84FD-284611886F63}"/>
    <cellStyle name="Comma 25 2 6" xfId="1998" xr:uid="{00000000-0005-0000-0000-000091000000}"/>
    <cellStyle name="Comma 25 2 6 2" xfId="9460" xr:uid="{00000000-0005-0000-0000-000091000000}"/>
    <cellStyle name="Comma 25 2 6 2 2" xfId="25438" xr:uid="{00000000-0005-0000-0000-000091000000}"/>
    <cellStyle name="Comma 25 2 6 3" xfId="17976" xr:uid="{00000000-0005-0000-0000-000091000000}"/>
    <cellStyle name="Comma 25 2 7" xfId="7750" xr:uid="{00000000-0005-0000-0000-000091000000}"/>
    <cellStyle name="Comma 25 2 7 2" xfId="23728" xr:uid="{00000000-0005-0000-0000-000091000000}"/>
    <cellStyle name="Comma 25 2 8" xfId="16164" xr:uid="{00000000-0005-0000-0000-000091000000}"/>
    <cellStyle name="Comma 25 3" xfId="295" xr:uid="{00000000-0005-0000-0000-000093000000}"/>
    <cellStyle name="Comma 25 3 2" xfId="3354" xr:uid="{AD6469BE-FF8C-446E-97AA-29034A5B62EE}"/>
    <cellStyle name="Comma 25 3 2 2" xfId="10816" xr:uid="{AD6469BE-FF8C-446E-97AA-29034A5B62EE}"/>
    <cellStyle name="Comma 25 3 2 2 2" xfId="26794" xr:uid="{AD6469BE-FF8C-446E-97AA-29034A5B62EE}"/>
    <cellStyle name="Comma 25 3 2 3" xfId="19332" xr:uid="{AD6469BE-FF8C-446E-97AA-29034A5B62EE}"/>
    <cellStyle name="Comma 25 3 3" xfId="4601" xr:uid="{7A9FB6FA-C086-423C-A062-EAE8584DF430}"/>
    <cellStyle name="Comma 25 3 3 2" xfId="12063" xr:uid="{7A9FB6FA-C086-423C-A062-EAE8584DF430}"/>
    <cellStyle name="Comma 25 3 3 2 2" xfId="28041" xr:uid="{7A9FB6FA-C086-423C-A062-EAE8584DF430}"/>
    <cellStyle name="Comma 25 3 3 3" xfId="20579" xr:uid="{7A9FB6FA-C086-423C-A062-EAE8584DF430}"/>
    <cellStyle name="Comma 25 3 4" xfId="5873" xr:uid="{0F626780-8E80-43E9-8615-E916BB9701ED}"/>
    <cellStyle name="Comma 25 3 4 2" xfId="13335" xr:uid="{0F626780-8E80-43E9-8615-E916BB9701ED}"/>
    <cellStyle name="Comma 25 3 4 2 2" xfId="29313" xr:uid="{0F626780-8E80-43E9-8615-E916BB9701ED}"/>
    <cellStyle name="Comma 25 3 4 3" xfId="21851" xr:uid="{0F626780-8E80-43E9-8615-E916BB9701ED}"/>
    <cellStyle name="Comma 25 3 5" xfId="2107" xr:uid="{00000000-0005-0000-0000-000093000000}"/>
    <cellStyle name="Comma 25 3 5 2" xfId="9569" xr:uid="{00000000-0005-0000-0000-000093000000}"/>
    <cellStyle name="Comma 25 3 5 2 2" xfId="25547" xr:uid="{00000000-0005-0000-0000-000093000000}"/>
    <cellStyle name="Comma 25 3 5 3" xfId="18085" xr:uid="{00000000-0005-0000-0000-000093000000}"/>
    <cellStyle name="Comma 25 3 6" xfId="7852" xr:uid="{00000000-0005-0000-0000-000093000000}"/>
    <cellStyle name="Comma 25 3 6 2" xfId="23830" xr:uid="{00000000-0005-0000-0000-000093000000}"/>
    <cellStyle name="Comma 25 3 7" xfId="16273" xr:uid="{00000000-0005-0000-0000-000093000000}"/>
    <cellStyle name="Comma 25 4" xfId="3136" xr:uid="{62907689-A797-424F-85A3-1862F7C4EFE6}"/>
    <cellStyle name="Comma 25 4 2" xfId="10598" xr:uid="{62907689-A797-424F-85A3-1862F7C4EFE6}"/>
    <cellStyle name="Comma 25 4 2 2" xfId="26576" xr:uid="{62907689-A797-424F-85A3-1862F7C4EFE6}"/>
    <cellStyle name="Comma 25 4 3" xfId="19114" xr:uid="{62907689-A797-424F-85A3-1862F7C4EFE6}"/>
    <cellStyle name="Comma 25 5" xfId="4383" xr:uid="{347A8E81-666C-45C8-9571-913B0F2EA6CB}"/>
    <cellStyle name="Comma 25 5 2" xfId="11845" xr:uid="{347A8E81-666C-45C8-9571-913B0F2EA6CB}"/>
    <cellStyle name="Comma 25 5 2 2" xfId="27823" xr:uid="{347A8E81-666C-45C8-9571-913B0F2EA6CB}"/>
    <cellStyle name="Comma 25 5 3" xfId="20361" xr:uid="{347A8E81-666C-45C8-9571-913B0F2EA6CB}"/>
    <cellStyle name="Comma 25 6" xfId="5661" xr:uid="{956A5311-AB0A-41DF-8627-CA8AE7C730F8}"/>
    <cellStyle name="Comma 25 6 2" xfId="13123" xr:uid="{956A5311-AB0A-41DF-8627-CA8AE7C730F8}"/>
    <cellStyle name="Comma 25 6 2 2" xfId="29101" xr:uid="{956A5311-AB0A-41DF-8627-CA8AE7C730F8}"/>
    <cellStyle name="Comma 25 6 3" xfId="21639" xr:uid="{956A5311-AB0A-41DF-8627-CA8AE7C730F8}"/>
    <cellStyle name="Comma 25 7" xfId="1889" xr:uid="{00000000-0005-0000-0000-000090000000}"/>
    <cellStyle name="Comma 25 7 2" xfId="9351" xr:uid="{00000000-0005-0000-0000-000090000000}"/>
    <cellStyle name="Comma 25 7 2 2" xfId="25329" xr:uid="{00000000-0005-0000-0000-000090000000}"/>
    <cellStyle name="Comma 25 7 3" xfId="17867" xr:uid="{00000000-0005-0000-0000-000090000000}"/>
    <cellStyle name="Comma 25 8" xfId="7640" xr:uid="{00000000-0005-0000-0000-000090000000}"/>
    <cellStyle name="Comma 25 8 2" xfId="23618" xr:uid="{00000000-0005-0000-0000-000090000000}"/>
    <cellStyle name="Comma 25 9" xfId="16055" xr:uid="{00000000-0005-0000-0000-000090000000}"/>
    <cellStyle name="Comma 26" xfId="78" xr:uid="{00000000-0005-0000-0000-000094000000}"/>
    <cellStyle name="Comma 26 2" xfId="188" xr:uid="{00000000-0005-0000-0000-000095000000}"/>
    <cellStyle name="Comma 26 2 2" xfId="407" xr:uid="{00000000-0005-0000-0000-000096000000}"/>
    <cellStyle name="Comma 26 2 2 2" xfId="3466" xr:uid="{B6DED0FF-B2D6-43D6-B714-F2A3F963771A}"/>
    <cellStyle name="Comma 26 2 2 2 2" xfId="10928" xr:uid="{B6DED0FF-B2D6-43D6-B714-F2A3F963771A}"/>
    <cellStyle name="Comma 26 2 2 2 2 2" xfId="26906" xr:uid="{B6DED0FF-B2D6-43D6-B714-F2A3F963771A}"/>
    <cellStyle name="Comma 26 2 2 2 3" xfId="19444" xr:uid="{B6DED0FF-B2D6-43D6-B714-F2A3F963771A}"/>
    <cellStyle name="Comma 26 2 2 3" xfId="4713" xr:uid="{DCC22409-90EF-48B8-BB60-DE970AB4C157}"/>
    <cellStyle name="Comma 26 2 2 3 2" xfId="12175" xr:uid="{DCC22409-90EF-48B8-BB60-DE970AB4C157}"/>
    <cellStyle name="Comma 26 2 2 3 2 2" xfId="28153" xr:uid="{DCC22409-90EF-48B8-BB60-DE970AB4C157}"/>
    <cellStyle name="Comma 26 2 2 3 3" xfId="20691" xr:uid="{DCC22409-90EF-48B8-BB60-DE970AB4C157}"/>
    <cellStyle name="Comma 26 2 2 4" xfId="5984" xr:uid="{2F5352B5-04C8-4AB4-998E-3C4DB9E3C989}"/>
    <cellStyle name="Comma 26 2 2 4 2" xfId="13446" xr:uid="{2F5352B5-04C8-4AB4-998E-3C4DB9E3C989}"/>
    <cellStyle name="Comma 26 2 2 4 2 2" xfId="29424" xr:uid="{2F5352B5-04C8-4AB4-998E-3C4DB9E3C989}"/>
    <cellStyle name="Comma 26 2 2 4 3" xfId="21962" xr:uid="{2F5352B5-04C8-4AB4-998E-3C4DB9E3C989}"/>
    <cellStyle name="Comma 26 2 2 5" xfId="2219" xr:uid="{00000000-0005-0000-0000-000096000000}"/>
    <cellStyle name="Comma 26 2 2 5 2" xfId="9681" xr:uid="{00000000-0005-0000-0000-000096000000}"/>
    <cellStyle name="Comma 26 2 2 5 2 2" xfId="25659" xr:uid="{00000000-0005-0000-0000-000096000000}"/>
    <cellStyle name="Comma 26 2 2 5 3" xfId="18197" xr:uid="{00000000-0005-0000-0000-000096000000}"/>
    <cellStyle name="Comma 26 2 2 6" xfId="7957" xr:uid="{00000000-0005-0000-0000-000096000000}"/>
    <cellStyle name="Comma 26 2 2 6 2" xfId="23935" xr:uid="{00000000-0005-0000-0000-000096000000}"/>
    <cellStyle name="Comma 26 2 2 7" xfId="16385" xr:uid="{00000000-0005-0000-0000-000096000000}"/>
    <cellStyle name="Comma 26 2 3" xfId="3248" xr:uid="{6CC1D2E0-839C-41CE-97D6-0093D3D654BD}"/>
    <cellStyle name="Comma 26 2 3 2" xfId="10710" xr:uid="{6CC1D2E0-839C-41CE-97D6-0093D3D654BD}"/>
    <cellStyle name="Comma 26 2 3 2 2" xfId="26688" xr:uid="{6CC1D2E0-839C-41CE-97D6-0093D3D654BD}"/>
    <cellStyle name="Comma 26 2 3 3" xfId="19226" xr:uid="{6CC1D2E0-839C-41CE-97D6-0093D3D654BD}"/>
    <cellStyle name="Comma 26 2 4" xfId="4495" xr:uid="{8A5ABF3B-86D6-4AB5-B4A4-07781A2734BE}"/>
    <cellStyle name="Comma 26 2 4 2" xfId="11957" xr:uid="{8A5ABF3B-86D6-4AB5-B4A4-07781A2734BE}"/>
    <cellStyle name="Comma 26 2 4 2 2" xfId="27935" xr:uid="{8A5ABF3B-86D6-4AB5-B4A4-07781A2734BE}"/>
    <cellStyle name="Comma 26 2 4 3" xfId="20473" xr:uid="{8A5ABF3B-86D6-4AB5-B4A4-07781A2734BE}"/>
    <cellStyle name="Comma 26 2 5" xfId="5769" xr:uid="{BB4EB01E-2BFB-42E0-809E-8B6653EB4CC6}"/>
    <cellStyle name="Comma 26 2 5 2" xfId="13231" xr:uid="{BB4EB01E-2BFB-42E0-809E-8B6653EB4CC6}"/>
    <cellStyle name="Comma 26 2 5 2 2" xfId="29209" xr:uid="{BB4EB01E-2BFB-42E0-809E-8B6653EB4CC6}"/>
    <cellStyle name="Comma 26 2 5 3" xfId="21747" xr:uid="{BB4EB01E-2BFB-42E0-809E-8B6653EB4CC6}"/>
    <cellStyle name="Comma 26 2 6" xfId="2001" xr:uid="{00000000-0005-0000-0000-000095000000}"/>
    <cellStyle name="Comma 26 2 6 2" xfId="9463" xr:uid="{00000000-0005-0000-0000-000095000000}"/>
    <cellStyle name="Comma 26 2 6 2 2" xfId="25441" xr:uid="{00000000-0005-0000-0000-000095000000}"/>
    <cellStyle name="Comma 26 2 6 3" xfId="17979" xr:uid="{00000000-0005-0000-0000-000095000000}"/>
    <cellStyle name="Comma 26 2 7" xfId="7753" xr:uid="{00000000-0005-0000-0000-000095000000}"/>
    <cellStyle name="Comma 26 2 7 2" xfId="23731" xr:uid="{00000000-0005-0000-0000-000095000000}"/>
    <cellStyle name="Comma 26 2 8" xfId="16167" xr:uid="{00000000-0005-0000-0000-000095000000}"/>
    <cellStyle name="Comma 26 3" xfId="298" xr:uid="{00000000-0005-0000-0000-000097000000}"/>
    <cellStyle name="Comma 26 3 2" xfId="3357" xr:uid="{7913F7AF-EA54-4655-BB00-A665F93D7984}"/>
    <cellStyle name="Comma 26 3 2 2" xfId="10819" xr:uid="{7913F7AF-EA54-4655-BB00-A665F93D7984}"/>
    <cellStyle name="Comma 26 3 2 2 2" xfId="26797" xr:uid="{7913F7AF-EA54-4655-BB00-A665F93D7984}"/>
    <cellStyle name="Comma 26 3 2 3" xfId="19335" xr:uid="{7913F7AF-EA54-4655-BB00-A665F93D7984}"/>
    <cellStyle name="Comma 26 3 3" xfId="4604" xr:uid="{3103DA35-9C9C-4BC5-AA6B-FACF66214606}"/>
    <cellStyle name="Comma 26 3 3 2" xfId="12066" xr:uid="{3103DA35-9C9C-4BC5-AA6B-FACF66214606}"/>
    <cellStyle name="Comma 26 3 3 2 2" xfId="28044" xr:uid="{3103DA35-9C9C-4BC5-AA6B-FACF66214606}"/>
    <cellStyle name="Comma 26 3 3 3" xfId="20582" xr:uid="{3103DA35-9C9C-4BC5-AA6B-FACF66214606}"/>
    <cellStyle name="Comma 26 3 4" xfId="5876" xr:uid="{6DE441BA-F1D7-4521-90ED-EE102795E684}"/>
    <cellStyle name="Comma 26 3 4 2" xfId="13338" xr:uid="{6DE441BA-F1D7-4521-90ED-EE102795E684}"/>
    <cellStyle name="Comma 26 3 4 2 2" xfId="29316" xr:uid="{6DE441BA-F1D7-4521-90ED-EE102795E684}"/>
    <cellStyle name="Comma 26 3 4 3" xfId="21854" xr:uid="{6DE441BA-F1D7-4521-90ED-EE102795E684}"/>
    <cellStyle name="Comma 26 3 5" xfId="2110" xr:uid="{00000000-0005-0000-0000-000097000000}"/>
    <cellStyle name="Comma 26 3 5 2" xfId="9572" xr:uid="{00000000-0005-0000-0000-000097000000}"/>
    <cellStyle name="Comma 26 3 5 2 2" xfId="25550" xr:uid="{00000000-0005-0000-0000-000097000000}"/>
    <cellStyle name="Comma 26 3 5 3" xfId="18088" xr:uid="{00000000-0005-0000-0000-000097000000}"/>
    <cellStyle name="Comma 26 3 6" xfId="7855" xr:uid="{00000000-0005-0000-0000-000097000000}"/>
    <cellStyle name="Comma 26 3 6 2" xfId="23833" xr:uid="{00000000-0005-0000-0000-000097000000}"/>
    <cellStyle name="Comma 26 3 7" xfId="16276" xr:uid="{00000000-0005-0000-0000-000097000000}"/>
    <cellStyle name="Comma 26 4" xfId="3139" xr:uid="{1050F49E-67CA-45C9-A11B-B60F7FEE18CB}"/>
    <cellStyle name="Comma 26 4 2" xfId="10601" xr:uid="{1050F49E-67CA-45C9-A11B-B60F7FEE18CB}"/>
    <cellStyle name="Comma 26 4 2 2" xfId="26579" xr:uid="{1050F49E-67CA-45C9-A11B-B60F7FEE18CB}"/>
    <cellStyle name="Comma 26 4 3" xfId="19117" xr:uid="{1050F49E-67CA-45C9-A11B-B60F7FEE18CB}"/>
    <cellStyle name="Comma 26 5" xfId="4386" xr:uid="{2B4A5E13-381B-4FC8-9B10-362F51ED8410}"/>
    <cellStyle name="Comma 26 5 2" xfId="11848" xr:uid="{2B4A5E13-381B-4FC8-9B10-362F51ED8410}"/>
    <cellStyle name="Comma 26 5 2 2" xfId="27826" xr:uid="{2B4A5E13-381B-4FC8-9B10-362F51ED8410}"/>
    <cellStyle name="Comma 26 5 3" xfId="20364" xr:uid="{2B4A5E13-381B-4FC8-9B10-362F51ED8410}"/>
    <cellStyle name="Comma 26 6" xfId="5664" xr:uid="{C9997A4F-7E22-4A12-9439-C75D3EA9AA3D}"/>
    <cellStyle name="Comma 26 6 2" xfId="13126" xr:uid="{C9997A4F-7E22-4A12-9439-C75D3EA9AA3D}"/>
    <cellStyle name="Comma 26 6 2 2" xfId="29104" xr:uid="{C9997A4F-7E22-4A12-9439-C75D3EA9AA3D}"/>
    <cellStyle name="Comma 26 6 3" xfId="21642" xr:uid="{C9997A4F-7E22-4A12-9439-C75D3EA9AA3D}"/>
    <cellStyle name="Comma 26 7" xfId="1892" xr:uid="{00000000-0005-0000-0000-000094000000}"/>
    <cellStyle name="Comma 26 7 2" xfId="9354" xr:uid="{00000000-0005-0000-0000-000094000000}"/>
    <cellStyle name="Comma 26 7 2 2" xfId="25332" xr:uid="{00000000-0005-0000-0000-000094000000}"/>
    <cellStyle name="Comma 26 7 3" xfId="17870" xr:uid="{00000000-0005-0000-0000-000094000000}"/>
    <cellStyle name="Comma 26 8" xfId="7599" xr:uid="{00000000-0005-0000-0000-000094000000}"/>
    <cellStyle name="Comma 26 8 2" xfId="23577" xr:uid="{00000000-0005-0000-0000-000094000000}"/>
    <cellStyle name="Comma 26 9" xfId="16058" xr:uid="{00000000-0005-0000-0000-000094000000}"/>
    <cellStyle name="Comma 27" xfId="81" xr:uid="{00000000-0005-0000-0000-000098000000}"/>
    <cellStyle name="Comma 27 2" xfId="191" xr:uid="{00000000-0005-0000-0000-000099000000}"/>
    <cellStyle name="Comma 27 2 2" xfId="410" xr:uid="{00000000-0005-0000-0000-00009A000000}"/>
    <cellStyle name="Comma 27 2 2 2" xfId="3469" xr:uid="{4095896D-D4D5-477C-B7DB-05F72733936F}"/>
    <cellStyle name="Comma 27 2 2 2 2" xfId="10931" xr:uid="{4095896D-D4D5-477C-B7DB-05F72733936F}"/>
    <cellStyle name="Comma 27 2 2 2 2 2" xfId="26909" xr:uid="{4095896D-D4D5-477C-B7DB-05F72733936F}"/>
    <cellStyle name="Comma 27 2 2 2 3" xfId="19447" xr:uid="{4095896D-D4D5-477C-B7DB-05F72733936F}"/>
    <cellStyle name="Comma 27 2 2 3" xfId="4716" xr:uid="{C9A299BD-BACB-4BCE-9A45-090FEE94C157}"/>
    <cellStyle name="Comma 27 2 2 3 2" xfId="12178" xr:uid="{C9A299BD-BACB-4BCE-9A45-090FEE94C157}"/>
    <cellStyle name="Comma 27 2 2 3 2 2" xfId="28156" xr:uid="{C9A299BD-BACB-4BCE-9A45-090FEE94C157}"/>
    <cellStyle name="Comma 27 2 2 3 3" xfId="20694" xr:uid="{C9A299BD-BACB-4BCE-9A45-090FEE94C157}"/>
    <cellStyle name="Comma 27 2 2 4" xfId="5987" xr:uid="{802553CA-A427-4B56-98E0-BABAFB97B3F6}"/>
    <cellStyle name="Comma 27 2 2 4 2" xfId="13449" xr:uid="{802553CA-A427-4B56-98E0-BABAFB97B3F6}"/>
    <cellStyle name="Comma 27 2 2 4 2 2" xfId="29427" xr:uid="{802553CA-A427-4B56-98E0-BABAFB97B3F6}"/>
    <cellStyle name="Comma 27 2 2 4 3" xfId="21965" xr:uid="{802553CA-A427-4B56-98E0-BABAFB97B3F6}"/>
    <cellStyle name="Comma 27 2 2 5" xfId="2222" xr:uid="{00000000-0005-0000-0000-00009A000000}"/>
    <cellStyle name="Comma 27 2 2 5 2" xfId="9684" xr:uid="{00000000-0005-0000-0000-00009A000000}"/>
    <cellStyle name="Comma 27 2 2 5 2 2" xfId="25662" xr:uid="{00000000-0005-0000-0000-00009A000000}"/>
    <cellStyle name="Comma 27 2 2 5 3" xfId="18200" xr:uid="{00000000-0005-0000-0000-00009A000000}"/>
    <cellStyle name="Comma 27 2 2 6" xfId="7960" xr:uid="{00000000-0005-0000-0000-00009A000000}"/>
    <cellStyle name="Comma 27 2 2 6 2" xfId="23938" xr:uid="{00000000-0005-0000-0000-00009A000000}"/>
    <cellStyle name="Comma 27 2 2 7" xfId="16388" xr:uid="{00000000-0005-0000-0000-00009A000000}"/>
    <cellStyle name="Comma 27 2 3" xfId="3251" xr:uid="{0F23E5B0-647A-4E40-9C66-784A459BAC01}"/>
    <cellStyle name="Comma 27 2 3 2" xfId="10713" xr:uid="{0F23E5B0-647A-4E40-9C66-784A459BAC01}"/>
    <cellStyle name="Comma 27 2 3 2 2" xfId="26691" xr:uid="{0F23E5B0-647A-4E40-9C66-784A459BAC01}"/>
    <cellStyle name="Comma 27 2 3 3" xfId="19229" xr:uid="{0F23E5B0-647A-4E40-9C66-784A459BAC01}"/>
    <cellStyle name="Comma 27 2 4" xfId="4498" xr:uid="{58430611-9178-4B50-B3E8-689C0DB5481C}"/>
    <cellStyle name="Comma 27 2 4 2" xfId="11960" xr:uid="{58430611-9178-4B50-B3E8-689C0DB5481C}"/>
    <cellStyle name="Comma 27 2 4 2 2" xfId="27938" xr:uid="{58430611-9178-4B50-B3E8-689C0DB5481C}"/>
    <cellStyle name="Comma 27 2 4 3" xfId="20476" xr:uid="{58430611-9178-4B50-B3E8-689C0DB5481C}"/>
    <cellStyle name="Comma 27 2 5" xfId="5772" xr:uid="{4BDD7FAE-767B-4B71-9458-2A8FA6445B67}"/>
    <cellStyle name="Comma 27 2 5 2" xfId="13234" xr:uid="{4BDD7FAE-767B-4B71-9458-2A8FA6445B67}"/>
    <cellStyle name="Comma 27 2 5 2 2" xfId="29212" xr:uid="{4BDD7FAE-767B-4B71-9458-2A8FA6445B67}"/>
    <cellStyle name="Comma 27 2 5 3" xfId="21750" xr:uid="{4BDD7FAE-767B-4B71-9458-2A8FA6445B67}"/>
    <cellStyle name="Comma 27 2 6" xfId="2004" xr:uid="{00000000-0005-0000-0000-000099000000}"/>
    <cellStyle name="Comma 27 2 6 2" xfId="9466" xr:uid="{00000000-0005-0000-0000-000099000000}"/>
    <cellStyle name="Comma 27 2 6 2 2" xfId="25444" xr:uid="{00000000-0005-0000-0000-000099000000}"/>
    <cellStyle name="Comma 27 2 6 3" xfId="17982" xr:uid="{00000000-0005-0000-0000-000099000000}"/>
    <cellStyle name="Comma 27 2 7" xfId="7756" xr:uid="{00000000-0005-0000-0000-000099000000}"/>
    <cellStyle name="Comma 27 2 7 2" xfId="23734" xr:uid="{00000000-0005-0000-0000-000099000000}"/>
    <cellStyle name="Comma 27 2 8" xfId="16170" xr:uid="{00000000-0005-0000-0000-000099000000}"/>
    <cellStyle name="Comma 27 3" xfId="301" xr:uid="{00000000-0005-0000-0000-00009B000000}"/>
    <cellStyle name="Comma 27 3 2" xfId="3360" xr:uid="{89182DDE-434D-4196-80FB-26F6246AC436}"/>
    <cellStyle name="Comma 27 3 2 2" xfId="10822" xr:uid="{89182DDE-434D-4196-80FB-26F6246AC436}"/>
    <cellStyle name="Comma 27 3 2 2 2" xfId="26800" xr:uid="{89182DDE-434D-4196-80FB-26F6246AC436}"/>
    <cellStyle name="Comma 27 3 2 3" xfId="19338" xr:uid="{89182DDE-434D-4196-80FB-26F6246AC436}"/>
    <cellStyle name="Comma 27 3 3" xfId="4607" xr:uid="{2E470F3E-1542-4A8E-8878-C36F28E16B22}"/>
    <cellStyle name="Comma 27 3 3 2" xfId="12069" xr:uid="{2E470F3E-1542-4A8E-8878-C36F28E16B22}"/>
    <cellStyle name="Comma 27 3 3 2 2" xfId="28047" xr:uid="{2E470F3E-1542-4A8E-8878-C36F28E16B22}"/>
    <cellStyle name="Comma 27 3 3 3" xfId="20585" xr:uid="{2E470F3E-1542-4A8E-8878-C36F28E16B22}"/>
    <cellStyle name="Comma 27 3 4" xfId="5879" xr:uid="{FB655FF2-1B72-43D0-9F62-A43FD4B02AF1}"/>
    <cellStyle name="Comma 27 3 4 2" xfId="13341" xr:uid="{FB655FF2-1B72-43D0-9F62-A43FD4B02AF1}"/>
    <cellStyle name="Comma 27 3 4 2 2" xfId="29319" xr:uid="{FB655FF2-1B72-43D0-9F62-A43FD4B02AF1}"/>
    <cellStyle name="Comma 27 3 4 3" xfId="21857" xr:uid="{FB655FF2-1B72-43D0-9F62-A43FD4B02AF1}"/>
    <cellStyle name="Comma 27 3 5" xfId="2113" xr:uid="{00000000-0005-0000-0000-00009B000000}"/>
    <cellStyle name="Comma 27 3 5 2" xfId="9575" xr:uid="{00000000-0005-0000-0000-00009B000000}"/>
    <cellStyle name="Comma 27 3 5 2 2" xfId="25553" xr:uid="{00000000-0005-0000-0000-00009B000000}"/>
    <cellStyle name="Comma 27 3 5 3" xfId="18091" xr:uid="{00000000-0005-0000-0000-00009B000000}"/>
    <cellStyle name="Comma 27 3 6" xfId="7858" xr:uid="{00000000-0005-0000-0000-00009B000000}"/>
    <cellStyle name="Comma 27 3 6 2" xfId="23836" xr:uid="{00000000-0005-0000-0000-00009B000000}"/>
    <cellStyle name="Comma 27 3 7" xfId="16279" xr:uid="{00000000-0005-0000-0000-00009B000000}"/>
    <cellStyle name="Comma 27 4" xfId="3142" xr:uid="{A95BE44B-32AD-4B05-BB08-4C49DB30C67E}"/>
    <cellStyle name="Comma 27 4 2" xfId="10604" xr:uid="{A95BE44B-32AD-4B05-BB08-4C49DB30C67E}"/>
    <cellStyle name="Comma 27 4 2 2" xfId="26582" xr:uid="{A95BE44B-32AD-4B05-BB08-4C49DB30C67E}"/>
    <cellStyle name="Comma 27 4 3" xfId="19120" xr:uid="{A95BE44B-32AD-4B05-BB08-4C49DB30C67E}"/>
    <cellStyle name="Comma 27 5" xfId="4389" xr:uid="{F1E6F438-4FB8-4D2B-9296-E7E7BB834557}"/>
    <cellStyle name="Comma 27 5 2" xfId="11851" xr:uid="{F1E6F438-4FB8-4D2B-9296-E7E7BB834557}"/>
    <cellStyle name="Comma 27 5 2 2" xfId="27829" xr:uid="{F1E6F438-4FB8-4D2B-9296-E7E7BB834557}"/>
    <cellStyle name="Comma 27 5 3" xfId="20367" xr:uid="{F1E6F438-4FB8-4D2B-9296-E7E7BB834557}"/>
    <cellStyle name="Comma 27 6" xfId="5667" xr:uid="{F583840B-FD54-43B2-8BDC-942520994BC6}"/>
    <cellStyle name="Comma 27 6 2" xfId="13129" xr:uid="{F583840B-FD54-43B2-8BDC-942520994BC6}"/>
    <cellStyle name="Comma 27 6 2 2" xfId="29107" xr:uid="{F583840B-FD54-43B2-8BDC-942520994BC6}"/>
    <cellStyle name="Comma 27 6 3" xfId="21645" xr:uid="{F583840B-FD54-43B2-8BDC-942520994BC6}"/>
    <cellStyle name="Comma 27 7" xfId="1895" xr:uid="{00000000-0005-0000-0000-000098000000}"/>
    <cellStyle name="Comma 27 7 2" xfId="9357" xr:uid="{00000000-0005-0000-0000-000098000000}"/>
    <cellStyle name="Comma 27 7 2 2" xfId="25335" xr:uid="{00000000-0005-0000-0000-000098000000}"/>
    <cellStyle name="Comma 27 7 3" xfId="17873" xr:uid="{00000000-0005-0000-0000-000098000000}"/>
    <cellStyle name="Comma 27 8" xfId="7613" xr:uid="{00000000-0005-0000-0000-000098000000}"/>
    <cellStyle name="Comma 27 8 2" xfId="23591" xr:uid="{00000000-0005-0000-0000-000098000000}"/>
    <cellStyle name="Comma 27 9" xfId="16061" xr:uid="{00000000-0005-0000-0000-000098000000}"/>
    <cellStyle name="Comma 28" xfId="84" xr:uid="{00000000-0005-0000-0000-00009C000000}"/>
    <cellStyle name="Comma 28 2" xfId="194" xr:uid="{00000000-0005-0000-0000-00009D000000}"/>
    <cellStyle name="Comma 28 2 2" xfId="413" xr:uid="{00000000-0005-0000-0000-00009E000000}"/>
    <cellStyle name="Comma 28 2 2 2" xfId="3472" xr:uid="{83DA10D7-7DD0-4021-8DD0-C14AF71267EA}"/>
    <cellStyle name="Comma 28 2 2 2 2" xfId="10934" xr:uid="{83DA10D7-7DD0-4021-8DD0-C14AF71267EA}"/>
    <cellStyle name="Comma 28 2 2 2 2 2" xfId="26912" xr:uid="{83DA10D7-7DD0-4021-8DD0-C14AF71267EA}"/>
    <cellStyle name="Comma 28 2 2 2 3" xfId="19450" xr:uid="{83DA10D7-7DD0-4021-8DD0-C14AF71267EA}"/>
    <cellStyle name="Comma 28 2 2 3" xfId="4719" xr:uid="{DEC1CBA0-2C37-4389-8947-748F83DE2385}"/>
    <cellStyle name="Comma 28 2 2 3 2" xfId="12181" xr:uid="{DEC1CBA0-2C37-4389-8947-748F83DE2385}"/>
    <cellStyle name="Comma 28 2 2 3 2 2" xfId="28159" xr:uid="{DEC1CBA0-2C37-4389-8947-748F83DE2385}"/>
    <cellStyle name="Comma 28 2 2 3 3" xfId="20697" xr:uid="{DEC1CBA0-2C37-4389-8947-748F83DE2385}"/>
    <cellStyle name="Comma 28 2 2 4" xfId="5990" xr:uid="{40D172DF-070B-40A2-A0D4-00F22AD40AEA}"/>
    <cellStyle name="Comma 28 2 2 4 2" xfId="13452" xr:uid="{40D172DF-070B-40A2-A0D4-00F22AD40AEA}"/>
    <cellStyle name="Comma 28 2 2 4 2 2" xfId="29430" xr:uid="{40D172DF-070B-40A2-A0D4-00F22AD40AEA}"/>
    <cellStyle name="Comma 28 2 2 4 3" xfId="21968" xr:uid="{40D172DF-070B-40A2-A0D4-00F22AD40AEA}"/>
    <cellStyle name="Comma 28 2 2 5" xfId="2225" xr:uid="{00000000-0005-0000-0000-00009E000000}"/>
    <cellStyle name="Comma 28 2 2 5 2" xfId="9687" xr:uid="{00000000-0005-0000-0000-00009E000000}"/>
    <cellStyle name="Comma 28 2 2 5 2 2" xfId="25665" xr:uid="{00000000-0005-0000-0000-00009E000000}"/>
    <cellStyle name="Comma 28 2 2 5 3" xfId="18203" xr:uid="{00000000-0005-0000-0000-00009E000000}"/>
    <cellStyle name="Comma 28 2 2 6" xfId="7963" xr:uid="{00000000-0005-0000-0000-00009E000000}"/>
    <cellStyle name="Comma 28 2 2 6 2" xfId="23941" xr:uid="{00000000-0005-0000-0000-00009E000000}"/>
    <cellStyle name="Comma 28 2 2 7" xfId="16391" xr:uid="{00000000-0005-0000-0000-00009E000000}"/>
    <cellStyle name="Comma 28 2 3" xfId="3254" xr:uid="{0809F935-CC06-44F6-9C79-60DCAA5F9289}"/>
    <cellStyle name="Comma 28 2 3 2" xfId="10716" xr:uid="{0809F935-CC06-44F6-9C79-60DCAA5F9289}"/>
    <cellStyle name="Comma 28 2 3 2 2" xfId="26694" xr:uid="{0809F935-CC06-44F6-9C79-60DCAA5F9289}"/>
    <cellStyle name="Comma 28 2 3 3" xfId="19232" xr:uid="{0809F935-CC06-44F6-9C79-60DCAA5F9289}"/>
    <cellStyle name="Comma 28 2 4" xfId="4501" xr:uid="{5F2D704B-9FBB-4E78-B9CA-26B2D7137D6F}"/>
    <cellStyle name="Comma 28 2 4 2" xfId="11963" xr:uid="{5F2D704B-9FBB-4E78-B9CA-26B2D7137D6F}"/>
    <cellStyle name="Comma 28 2 4 2 2" xfId="27941" xr:uid="{5F2D704B-9FBB-4E78-B9CA-26B2D7137D6F}"/>
    <cellStyle name="Comma 28 2 4 3" xfId="20479" xr:uid="{5F2D704B-9FBB-4E78-B9CA-26B2D7137D6F}"/>
    <cellStyle name="Comma 28 2 5" xfId="5775" xr:uid="{ABE00A43-DB9B-4BDD-80E9-8A8A9B7E9C9B}"/>
    <cellStyle name="Comma 28 2 5 2" xfId="13237" xr:uid="{ABE00A43-DB9B-4BDD-80E9-8A8A9B7E9C9B}"/>
    <cellStyle name="Comma 28 2 5 2 2" xfId="29215" xr:uid="{ABE00A43-DB9B-4BDD-80E9-8A8A9B7E9C9B}"/>
    <cellStyle name="Comma 28 2 5 3" xfId="21753" xr:uid="{ABE00A43-DB9B-4BDD-80E9-8A8A9B7E9C9B}"/>
    <cellStyle name="Comma 28 2 6" xfId="2007" xr:uid="{00000000-0005-0000-0000-00009D000000}"/>
    <cellStyle name="Comma 28 2 6 2" xfId="9469" xr:uid="{00000000-0005-0000-0000-00009D000000}"/>
    <cellStyle name="Comma 28 2 6 2 2" xfId="25447" xr:uid="{00000000-0005-0000-0000-00009D000000}"/>
    <cellStyle name="Comma 28 2 6 3" xfId="17985" xr:uid="{00000000-0005-0000-0000-00009D000000}"/>
    <cellStyle name="Comma 28 2 7" xfId="7759" xr:uid="{00000000-0005-0000-0000-00009D000000}"/>
    <cellStyle name="Comma 28 2 7 2" xfId="23737" xr:uid="{00000000-0005-0000-0000-00009D000000}"/>
    <cellStyle name="Comma 28 2 8" xfId="16173" xr:uid="{00000000-0005-0000-0000-00009D000000}"/>
    <cellStyle name="Comma 28 3" xfId="304" xr:uid="{00000000-0005-0000-0000-00009F000000}"/>
    <cellStyle name="Comma 28 3 2" xfId="3363" xr:uid="{77CBC250-687D-44F0-963C-FE6C1331D718}"/>
    <cellStyle name="Comma 28 3 2 2" xfId="10825" xr:uid="{77CBC250-687D-44F0-963C-FE6C1331D718}"/>
    <cellStyle name="Comma 28 3 2 2 2" xfId="26803" xr:uid="{77CBC250-687D-44F0-963C-FE6C1331D718}"/>
    <cellStyle name="Comma 28 3 2 3" xfId="19341" xr:uid="{77CBC250-687D-44F0-963C-FE6C1331D718}"/>
    <cellStyle name="Comma 28 3 3" xfId="4610" xr:uid="{D7973945-424C-4367-AE1A-452DB6A7A06B}"/>
    <cellStyle name="Comma 28 3 3 2" xfId="12072" xr:uid="{D7973945-424C-4367-AE1A-452DB6A7A06B}"/>
    <cellStyle name="Comma 28 3 3 2 2" xfId="28050" xr:uid="{D7973945-424C-4367-AE1A-452DB6A7A06B}"/>
    <cellStyle name="Comma 28 3 3 3" xfId="20588" xr:uid="{D7973945-424C-4367-AE1A-452DB6A7A06B}"/>
    <cellStyle name="Comma 28 3 4" xfId="5882" xr:uid="{954A5268-7B20-48D1-8E88-EAB884C0EA46}"/>
    <cellStyle name="Comma 28 3 4 2" xfId="13344" xr:uid="{954A5268-7B20-48D1-8E88-EAB884C0EA46}"/>
    <cellStyle name="Comma 28 3 4 2 2" xfId="29322" xr:uid="{954A5268-7B20-48D1-8E88-EAB884C0EA46}"/>
    <cellStyle name="Comma 28 3 4 3" xfId="21860" xr:uid="{954A5268-7B20-48D1-8E88-EAB884C0EA46}"/>
    <cellStyle name="Comma 28 3 5" xfId="2116" xr:uid="{00000000-0005-0000-0000-00009F000000}"/>
    <cellStyle name="Comma 28 3 5 2" xfId="9578" xr:uid="{00000000-0005-0000-0000-00009F000000}"/>
    <cellStyle name="Comma 28 3 5 2 2" xfId="25556" xr:uid="{00000000-0005-0000-0000-00009F000000}"/>
    <cellStyle name="Comma 28 3 5 3" xfId="18094" xr:uid="{00000000-0005-0000-0000-00009F000000}"/>
    <cellStyle name="Comma 28 3 6" xfId="7861" xr:uid="{00000000-0005-0000-0000-00009F000000}"/>
    <cellStyle name="Comma 28 3 6 2" xfId="23839" xr:uid="{00000000-0005-0000-0000-00009F000000}"/>
    <cellStyle name="Comma 28 3 7" xfId="16282" xr:uid="{00000000-0005-0000-0000-00009F000000}"/>
    <cellStyle name="Comma 28 4" xfId="3145" xr:uid="{637E2983-198F-4C16-841B-581FBBA4D241}"/>
    <cellStyle name="Comma 28 4 2" xfId="10607" xr:uid="{637E2983-198F-4C16-841B-581FBBA4D241}"/>
    <cellStyle name="Comma 28 4 2 2" xfId="26585" xr:uid="{637E2983-198F-4C16-841B-581FBBA4D241}"/>
    <cellStyle name="Comma 28 4 3" xfId="19123" xr:uid="{637E2983-198F-4C16-841B-581FBBA4D241}"/>
    <cellStyle name="Comma 28 5" xfId="4392" xr:uid="{E91D72BD-8F47-449F-9879-DBF0ADBF48E3}"/>
    <cellStyle name="Comma 28 5 2" xfId="11854" xr:uid="{E91D72BD-8F47-449F-9879-DBF0ADBF48E3}"/>
    <cellStyle name="Comma 28 5 2 2" xfId="27832" xr:uid="{E91D72BD-8F47-449F-9879-DBF0ADBF48E3}"/>
    <cellStyle name="Comma 28 5 3" xfId="20370" xr:uid="{E91D72BD-8F47-449F-9879-DBF0ADBF48E3}"/>
    <cellStyle name="Comma 28 6" xfId="5670" xr:uid="{9D809F23-8404-4408-89BE-E423B5FBB77C}"/>
    <cellStyle name="Comma 28 6 2" xfId="13132" xr:uid="{9D809F23-8404-4408-89BE-E423B5FBB77C}"/>
    <cellStyle name="Comma 28 6 2 2" xfId="29110" xr:uid="{9D809F23-8404-4408-89BE-E423B5FBB77C}"/>
    <cellStyle name="Comma 28 6 3" xfId="21648" xr:uid="{9D809F23-8404-4408-89BE-E423B5FBB77C}"/>
    <cellStyle name="Comma 28 7" xfId="1898" xr:uid="{00000000-0005-0000-0000-00009C000000}"/>
    <cellStyle name="Comma 28 7 2" xfId="9360" xr:uid="{00000000-0005-0000-0000-00009C000000}"/>
    <cellStyle name="Comma 28 7 2 2" xfId="25338" xr:uid="{00000000-0005-0000-0000-00009C000000}"/>
    <cellStyle name="Comma 28 7 3" xfId="17876" xr:uid="{00000000-0005-0000-0000-00009C000000}"/>
    <cellStyle name="Comma 28 8" xfId="7615" xr:uid="{00000000-0005-0000-0000-00009C000000}"/>
    <cellStyle name="Comma 28 8 2" xfId="23593" xr:uid="{00000000-0005-0000-0000-00009C000000}"/>
    <cellStyle name="Comma 28 9" xfId="16064" xr:uid="{00000000-0005-0000-0000-00009C000000}"/>
    <cellStyle name="Comma 29" xfId="87" xr:uid="{00000000-0005-0000-0000-0000A0000000}"/>
    <cellStyle name="Comma 29 2" xfId="197" xr:uid="{00000000-0005-0000-0000-0000A1000000}"/>
    <cellStyle name="Comma 29 2 2" xfId="416" xr:uid="{00000000-0005-0000-0000-0000A2000000}"/>
    <cellStyle name="Comma 29 2 2 2" xfId="3475" xr:uid="{5FDDAA0C-E890-481E-A89F-4BB96CD8798D}"/>
    <cellStyle name="Comma 29 2 2 2 2" xfId="10937" xr:uid="{5FDDAA0C-E890-481E-A89F-4BB96CD8798D}"/>
    <cellStyle name="Comma 29 2 2 2 2 2" xfId="26915" xr:uid="{5FDDAA0C-E890-481E-A89F-4BB96CD8798D}"/>
    <cellStyle name="Comma 29 2 2 2 3" xfId="19453" xr:uid="{5FDDAA0C-E890-481E-A89F-4BB96CD8798D}"/>
    <cellStyle name="Comma 29 2 2 3" xfId="4722" xr:uid="{9C03BFBF-88B8-4495-AA0B-3A189672DAE4}"/>
    <cellStyle name="Comma 29 2 2 3 2" xfId="12184" xr:uid="{9C03BFBF-88B8-4495-AA0B-3A189672DAE4}"/>
    <cellStyle name="Comma 29 2 2 3 2 2" xfId="28162" xr:uid="{9C03BFBF-88B8-4495-AA0B-3A189672DAE4}"/>
    <cellStyle name="Comma 29 2 2 3 3" xfId="20700" xr:uid="{9C03BFBF-88B8-4495-AA0B-3A189672DAE4}"/>
    <cellStyle name="Comma 29 2 2 4" xfId="5993" xr:uid="{F32AB306-2834-494F-9393-718A3B19BE26}"/>
    <cellStyle name="Comma 29 2 2 4 2" xfId="13455" xr:uid="{F32AB306-2834-494F-9393-718A3B19BE26}"/>
    <cellStyle name="Comma 29 2 2 4 2 2" xfId="29433" xr:uid="{F32AB306-2834-494F-9393-718A3B19BE26}"/>
    <cellStyle name="Comma 29 2 2 4 3" xfId="21971" xr:uid="{F32AB306-2834-494F-9393-718A3B19BE26}"/>
    <cellStyle name="Comma 29 2 2 5" xfId="2228" xr:uid="{00000000-0005-0000-0000-0000A2000000}"/>
    <cellStyle name="Comma 29 2 2 5 2" xfId="9690" xr:uid="{00000000-0005-0000-0000-0000A2000000}"/>
    <cellStyle name="Comma 29 2 2 5 2 2" xfId="25668" xr:uid="{00000000-0005-0000-0000-0000A2000000}"/>
    <cellStyle name="Comma 29 2 2 5 3" xfId="18206" xr:uid="{00000000-0005-0000-0000-0000A2000000}"/>
    <cellStyle name="Comma 29 2 2 6" xfId="7966" xr:uid="{00000000-0005-0000-0000-0000A2000000}"/>
    <cellStyle name="Comma 29 2 2 6 2" xfId="23944" xr:uid="{00000000-0005-0000-0000-0000A2000000}"/>
    <cellStyle name="Comma 29 2 2 7" xfId="16394" xr:uid="{00000000-0005-0000-0000-0000A2000000}"/>
    <cellStyle name="Comma 29 2 3" xfId="3257" xr:uid="{836A354C-888B-45C8-8EDB-68542CB02C62}"/>
    <cellStyle name="Comma 29 2 3 2" xfId="10719" xr:uid="{836A354C-888B-45C8-8EDB-68542CB02C62}"/>
    <cellStyle name="Comma 29 2 3 2 2" xfId="26697" xr:uid="{836A354C-888B-45C8-8EDB-68542CB02C62}"/>
    <cellStyle name="Comma 29 2 3 3" xfId="19235" xr:uid="{836A354C-888B-45C8-8EDB-68542CB02C62}"/>
    <cellStyle name="Comma 29 2 4" xfId="4504" xr:uid="{2C959486-9ED8-4E29-AA3C-E71CAC142AAB}"/>
    <cellStyle name="Comma 29 2 4 2" xfId="11966" xr:uid="{2C959486-9ED8-4E29-AA3C-E71CAC142AAB}"/>
    <cellStyle name="Comma 29 2 4 2 2" xfId="27944" xr:uid="{2C959486-9ED8-4E29-AA3C-E71CAC142AAB}"/>
    <cellStyle name="Comma 29 2 4 3" xfId="20482" xr:uid="{2C959486-9ED8-4E29-AA3C-E71CAC142AAB}"/>
    <cellStyle name="Comma 29 2 5" xfId="5778" xr:uid="{6B0C41D9-0AC0-4F12-8375-07C22885401C}"/>
    <cellStyle name="Comma 29 2 5 2" xfId="13240" xr:uid="{6B0C41D9-0AC0-4F12-8375-07C22885401C}"/>
    <cellStyle name="Comma 29 2 5 2 2" xfId="29218" xr:uid="{6B0C41D9-0AC0-4F12-8375-07C22885401C}"/>
    <cellStyle name="Comma 29 2 5 3" xfId="21756" xr:uid="{6B0C41D9-0AC0-4F12-8375-07C22885401C}"/>
    <cellStyle name="Comma 29 2 6" xfId="2010" xr:uid="{00000000-0005-0000-0000-0000A1000000}"/>
    <cellStyle name="Comma 29 2 6 2" xfId="9472" xr:uid="{00000000-0005-0000-0000-0000A1000000}"/>
    <cellStyle name="Comma 29 2 6 2 2" xfId="25450" xr:uid="{00000000-0005-0000-0000-0000A1000000}"/>
    <cellStyle name="Comma 29 2 6 3" xfId="17988" xr:uid="{00000000-0005-0000-0000-0000A1000000}"/>
    <cellStyle name="Comma 29 2 7" xfId="7762" xr:uid="{00000000-0005-0000-0000-0000A1000000}"/>
    <cellStyle name="Comma 29 2 7 2" xfId="23740" xr:uid="{00000000-0005-0000-0000-0000A1000000}"/>
    <cellStyle name="Comma 29 2 8" xfId="16176" xr:uid="{00000000-0005-0000-0000-0000A1000000}"/>
    <cellStyle name="Comma 29 3" xfId="307" xr:uid="{00000000-0005-0000-0000-0000A3000000}"/>
    <cellStyle name="Comma 29 3 2" xfId="3366" xr:uid="{5B5B4097-0052-4397-8F58-AF378DB2D200}"/>
    <cellStyle name="Comma 29 3 2 2" xfId="10828" xr:uid="{5B5B4097-0052-4397-8F58-AF378DB2D200}"/>
    <cellStyle name="Comma 29 3 2 2 2" xfId="26806" xr:uid="{5B5B4097-0052-4397-8F58-AF378DB2D200}"/>
    <cellStyle name="Comma 29 3 2 3" xfId="19344" xr:uid="{5B5B4097-0052-4397-8F58-AF378DB2D200}"/>
    <cellStyle name="Comma 29 3 3" xfId="4613" xr:uid="{0A42EA1F-B714-4729-91F3-CDE9D856D8B3}"/>
    <cellStyle name="Comma 29 3 3 2" xfId="12075" xr:uid="{0A42EA1F-B714-4729-91F3-CDE9D856D8B3}"/>
    <cellStyle name="Comma 29 3 3 2 2" xfId="28053" xr:uid="{0A42EA1F-B714-4729-91F3-CDE9D856D8B3}"/>
    <cellStyle name="Comma 29 3 3 3" xfId="20591" xr:uid="{0A42EA1F-B714-4729-91F3-CDE9D856D8B3}"/>
    <cellStyle name="Comma 29 3 4" xfId="5885" xr:uid="{342A9B31-5846-4648-BBA4-D4113651B2E5}"/>
    <cellStyle name="Comma 29 3 4 2" xfId="13347" xr:uid="{342A9B31-5846-4648-BBA4-D4113651B2E5}"/>
    <cellStyle name="Comma 29 3 4 2 2" xfId="29325" xr:uid="{342A9B31-5846-4648-BBA4-D4113651B2E5}"/>
    <cellStyle name="Comma 29 3 4 3" xfId="21863" xr:uid="{342A9B31-5846-4648-BBA4-D4113651B2E5}"/>
    <cellStyle name="Comma 29 3 5" xfId="2119" xr:uid="{00000000-0005-0000-0000-0000A3000000}"/>
    <cellStyle name="Comma 29 3 5 2" xfId="9581" xr:uid="{00000000-0005-0000-0000-0000A3000000}"/>
    <cellStyle name="Comma 29 3 5 2 2" xfId="25559" xr:uid="{00000000-0005-0000-0000-0000A3000000}"/>
    <cellStyle name="Comma 29 3 5 3" xfId="18097" xr:uid="{00000000-0005-0000-0000-0000A3000000}"/>
    <cellStyle name="Comma 29 3 6" xfId="7864" xr:uid="{00000000-0005-0000-0000-0000A3000000}"/>
    <cellStyle name="Comma 29 3 6 2" xfId="23842" xr:uid="{00000000-0005-0000-0000-0000A3000000}"/>
    <cellStyle name="Comma 29 3 7" xfId="16285" xr:uid="{00000000-0005-0000-0000-0000A3000000}"/>
    <cellStyle name="Comma 29 4" xfId="3148" xr:uid="{56B79970-ACEC-40AF-B277-F642E26F1344}"/>
    <cellStyle name="Comma 29 4 2" xfId="10610" xr:uid="{56B79970-ACEC-40AF-B277-F642E26F1344}"/>
    <cellStyle name="Comma 29 4 2 2" xfId="26588" xr:uid="{56B79970-ACEC-40AF-B277-F642E26F1344}"/>
    <cellStyle name="Comma 29 4 3" xfId="19126" xr:uid="{56B79970-ACEC-40AF-B277-F642E26F1344}"/>
    <cellStyle name="Comma 29 5" xfId="4395" xr:uid="{262DE542-659C-45F9-BFB4-C6BC2FF3BB92}"/>
    <cellStyle name="Comma 29 5 2" xfId="11857" xr:uid="{262DE542-659C-45F9-BFB4-C6BC2FF3BB92}"/>
    <cellStyle name="Comma 29 5 2 2" xfId="27835" xr:uid="{262DE542-659C-45F9-BFB4-C6BC2FF3BB92}"/>
    <cellStyle name="Comma 29 5 3" xfId="20373" xr:uid="{262DE542-659C-45F9-BFB4-C6BC2FF3BB92}"/>
    <cellStyle name="Comma 29 6" xfId="5673" xr:uid="{18DC0CAA-BA2C-4530-BFAE-489BE476F74B}"/>
    <cellStyle name="Comma 29 6 2" xfId="13135" xr:uid="{18DC0CAA-BA2C-4530-BFAE-489BE476F74B}"/>
    <cellStyle name="Comma 29 6 2 2" xfId="29113" xr:uid="{18DC0CAA-BA2C-4530-BFAE-489BE476F74B}"/>
    <cellStyle name="Comma 29 6 3" xfId="21651" xr:uid="{18DC0CAA-BA2C-4530-BFAE-489BE476F74B}"/>
    <cellStyle name="Comma 29 7" xfId="1901" xr:uid="{00000000-0005-0000-0000-0000A0000000}"/>
    <cellStyle name="Comma 29 7 2" xfId="9363" xr:uid="{00000000-0005-0000-0000-0000A0000000}"/>
    <cellStyle name="Comma 29 7 2 2" xfId="25341" xr:uid="{00000000-0005-0000-0000-0000A0000000}"/>
    <cellStyle name="Comma 29 7 3" xfId="17879" xr:uid="{00000000-0005-0000-0000-0000A0000000}"/>
    <cellStyle name="Comma 29 8" xfId="7687" xr:uid="{00000000-0005-0000-0000-0000A0000000}"/>
    <cellStyle name="Comma 29 8 2" xfId="23665" xr:uid="{00000000-0005-0000-0000-0000A0000000}"/>
    <cellStyle name="Comma 29 9" xfId="16067" xr:uid="{00000000-0005-0000-0000-0000A0000000}"/>
    <cellStyle name="Comma 3" xfId="9" xr:uid="{00000000-0005-0000-0000-0000A4000000}"/>
    <cellStyle name="Comma 3 10" xfId="555" xr:uid="{00000000-0005-0000-0000-0000A5000000}"/>
    <cellStyle name="Comma 3 10 2" xfId="3614" xr:uid="{7029D4F1-E1EE-4DDA-856A-52AD19943351}"/>
    <cellStyle name="Comma 3 10 2 2" xfId="11076" xr:uid="{7029D4F1-E1EE-4DDA-856A-52AD19943351}"/>
    <cellStyle name="Comma 3 10 2 2 2" xfId="27054" xr:uid="{7029D4F1-E1EE-4DDA-856A-52AD19943351}"/>
    <cellStyle name="Comma 3 10 2 3" xfId="19592" xr:uid="{7029D4F1-E1EE-4DDA-856A-52AD19943351}"/>
    <cellStyle name="Comma 3 10 3" xfId="4861" xr:uid="{C1C3D84E-308C-4769-A1F5-88FDCAD9BFCE}"/>
    <cellStyle name="Comma 3 10 3 2" xfId="12323" xr:uid="{C1C3D84E-308C-4769-A1F5-88FDCAD9BFCE}"/>
    <cellStyle name="Comma 3 10 3 2 2" xfId="28301" xr:uid="{C1C3D84E-308C-4769-A1F5-88FDCAD9BFCE}"/>
    <cellStyle name="Comma 3 10 3 3" xfId="20839" xr:uid="{C1C3D84E-308C-4769-A1F5-88FDCAD9BFCE}"/>
    <cellStyle name="Comma 3 10 4" xfId="6129" xr:uid="{23294109-3205-4FEA-A229-1185148A806D}"/>
    <cellStyle name="Comma 3 10 4 2" xfId="13591" xr:uid="{23294109-3205-4FEA-A229-1185148A806D}"/>
    <cellStyle name="Comma 3 10 4 2 2" xfId="29569" xr:uid="{23294109-3205-4FEA-A229-1185148A806D}"/>
    <cellStyle name="Comma 3 10 4 3" xfId="22107" xr:uid="{23294109-3205-4FEA-A229-1185148A806D}"/>
    <cellStyle name="Comma 3 10 5" xfId="2367" xr:uid="{00000000-0005-0000-0000-0000A5000000}"/>
    <cellStyle name="Comma 3 10 5 2" xfId="9829" xr:uid="{00000000-0005-0000-0000-0000A5000000}"/>
    <cellStyle name="Comma 3 10 5 2 2" xfId="25807" xr:uid="{00000000-0005-0000-0000-0000A5000000}"/>
    <cellStyle name="Comma 3 10 5 3" xfId="18345" xr:uid="{00000000-0005-0000-0000-0000A5000000}"/>
    <cellStyle name="Comma 3 10 6" xfId="8089" xr:uid="{00000000-0005-0000-0000-0000A5000000}"/>
    <cellStyle name="Comma 3 10 6 2" xfId="24067" xr:uid="{00000000-0005-0000-0000-0000A5000000}"/>
    <cellStyle name="Comma 3 10 7" xfId="16533" xr:uid="{00000000-0005-0000-0000-0000A5000000}"/>
    <cellStyle name="Comma 3 100" xfId="7322" xr:uid="{37993A86-84F0-4251-84CB-01B01968DBCB}"/>
    <cellStyle name="Comma 3 100 2" xfId="14784" xr:uid="{37993A86-84F0-4251-84CB-01B01968DBCB}"/>
    <cellStyle name="Comma 3 100 2 2" xfId="30762" xr:uid="{37993A86-84F0-4251-84CB-01B01968DBCB}"/>
    <cellStyle name="Comma 3 100 3" xfId="23300" xr:uid="{37993A86-84F0-4251-84CB-01B01968DBCB}"/>
    <cellStyle name="Comma 3 101" xfId="7463" xr:uid="{37993A86-84F0-4251-84CB-01B01968DBCB}"/>
    <cellStyle name="Comma 3 101 2" xfId="23441" xr:uid="{37993A86-84F0-4251-84CB-01B01968DBCB}"/>
    <cellStyle name="Comma 3 102" xfId="7609" xr:uid="{00000000-0005-0000-0000-0000A4000000}"/>
    <cellStyle name="Comma 3 102 2" xfId="23587" xr:uid="{00000000-0005-0000-0000-0000A4000000}"/>
    <cellStyle name="Comma 3 103" xfId="14925" xr:uid="{37993A86-84F0-4251-84CB-01B01968DBCB}"/>
    <cellStyle name="Comma 3 103 2" xfId="30903" xr:uid="{37993A86-84F0-4251-84CB-01B01968DBCB}"/>
    <cellStyle name="Comma 3 104" xfId="15056" xr:uid="{37993A86-84F0-4251-84CB-01B01968DBCB}"/>
    <cellStyle name="Comma 3 104 2" xfId="31034" xr:uid="{37993A86-84F0-4251-84CB-01B01968DBCB}"/>
    <cellStyle name="Comma 3 105" xfId="15188" xr:uid="{37993A86-84F0-4251-84CB-01B01968DBCB}"/>
    <cellStyle name="Comma 3 105 2" xfId="31166" xr:uid="{37993A86-84F0-4251-84CB-01B01968DBCB}"/>
    <cellStyle name="Comma 3 106" xfId="15320" xr:uid="{37993A86-84F0-4251-84CB-01B01968DBCB}"/>
    <cellStyle name="Comma 3 106 2" xfId="31298" xr:uid="{37993A86-84F0-4251-84CB-01B01968DBCB}"/>
    <cellStyle name="Comma 3 107" xfId="15452" xr:uid="{37993A86-84F0-4251-84CB-01B01968DBCB}"/>
    <cellStyle name="Comma 3 107 2" xfId="31430" xr:uid="{37993A86-84F0-4251-84CB-01B01968DBCB}"/>
    <cellStyle name="Comma 3 108" xfId="15591" xr:uid="{37993A86-84F0-4251-84CB-01B01968DBCB}"/>
    <cellStyle name="Comma 3 108 2" xfId="31568" xr:uid="{37993A86-84F0-4251-84CB-01B01968DBCB}"/>
    <cellStyle name="Comma 3 109" xfId="15723" xr:uid="{37993A86-84F0-4251-84CB-01B01968DBCB}"/>
    <cellStyle name="Comma 3 109 2" xfId="31700" xr:uid="{37993A86-84F0-4251-84CB-01B01968DBCB}"/>
    <cellStyle name="Comma 3 11" xfId="563" xr:uid="{00000000-0005-0000-0000-0000A6000000}"/>
    <cellStyle name="Comma 3 11 2" xfId="3622" xr:uid="{8B1B143F-F06A-4AEC-A820-A57413D9D2C4}"/>
    <cellStyle name="Comma 3 11 2 2" xfId="11084" xr:uid="{8B1B143F-F06A-4AEC-A820-A57413D9D2C4}"/>
    <cellStyle name="Comma 3 11 2 2 2" xfId="27062" xr:uid="{8B1B143F-F06A-4AEC-A820-A57413D9D2C4}"/>
    <cellStyle name="Comma 3 11 2 3" xfId="19600" xr:uid="{8B1B143F-F06A-4AEC-A820-A57413D9D2C4}"/>
    <cellStyle name="Comma 3 11 3" xfId="4869" xr:uid="{6658BF1B-23ED-4E18-8F89-E21C030E76A1}"/>
    <cellStyle name="Comma 3 11 3 2" xfId="12331" xr:uid="{6658BF1B-23ED-4E18-8F89-E21C030E76A1}"/>
    <cellStyle name="Comma 3 11 3 2 2" xfId="28309" xr:uid="{6658BF1B-23ED-4E18-8F89-E21C030E76A1}"/>
    <cellStyle name="Comma 3 11 3 3" xfId="20847" xr:uid="{6658BF1B-23ED-4E18-8F89-E21C030E76A1}"/>
    <cellStyle name="Comma 3 11 4" xfId="6137" xr:uid="{F73E1D37-287B-491C-8326-A02BEF2F0688}"/>
    <cellStyle name="Comma 3 11 4 2" xfId="13599" xr:uid="{F73E1D37-287B-491C-8326-A02BEF2F0688}"/>
    <cellStyle name="Comma 3 11 4 2 2" xfId="29577" xr:uid="{F73E1D37-287B-491C-8326-A02BEF2F0688}"/>
    <cellStyle name="Comma 3 11 4 3" xfId="22115" xr:uid="{F73E1D37-287B-491C-8326-A02BEF2F0688}"/>
    <cellStyle name="Comma 3 11 5" xfId="2375" xr:uid="{00000000-0005-0000-0000-0000A6000000}"/>
    <cellStyle name="Comma 3 11 5 2" xfId="9837" xr:uid="{00000000-0005-0000-0000-0000A6000000}"/>
    <cellStyle name="Comma 3 11 5 2 2" xfId="25815" xr:uid="{00000000-0005-0000-0000-0000A6000000}"/>
    <cellStyle name="Comma 3 11 5 3" xfId="18353" xr:uid="{00000000-0005-0000-0000-0000A6000000}"/>
    <cellStyle name="Comma 3 11 6" xfId="8097" xr:uid="{00000000-0005-0000-0000-0000A6000000}"/>
    <cellStyle name="Comma 3 11 6 2" xfId="24075" xr:uid="{00000000-0005-0000-0000-0000A6000000}"/>
    <cellStyle name="Comma 3 11 7" xfId="16541" xr:uid="{00000000-0005-0000-0000-0000A6000000}"/>
    <cellStyle name="Comma 3 110" xfId="15854" xr:uid="{37993A86-84F0-4251-84CB-01B01968DBCB}"/>
    <cellStyle name="Comma 3 110 2" xfId="31831" xr:uid="{37993A86-84F0-4251-84CB-01B01968DBCB}"/>
    <cellStyle name="Comma 3 111" xfId="15989" xr:uid="{00000000-0005-0000-0000-0000A4000000}"/>
    <cellStyle name="Comma 3 112" xfId="31962" xr:uid="{37993A86-84F0-4251-84CB-01B01968DBCB}"/>
    <cellStyle name="Comma 3 113" xfId="32094" xr:uid="{37993A86-84F0-4251-84CB-01B01968DBCB}"/>
    <cellStyle name="Comma 3 114" xfId="32225" xr:uid="{37993A86-84F0-4251-84CB-01B01968DBCB}"/>
    <cellStyle name="Comma 3 115" xfId="32357" xr:uid="{37993A86-84F0-4251-84CB-01B01968DBCB}"/>
    <cellStyle name="Comma 3 116" xfId="32488" xr:uid="{37993A86-84F0-4251-84CB-01B01968DBCB}"/>
    <cellStyle name="Comma 3 117" xfId="32620" xr:uid="{82343063-2433-4FA4-936F-83605DC54164}"/>
    <cellStyle name="Comma 3 118" xfId="32752" xr:uid="{00000000-0005-0000-0000-000020000000}"/>
    <cellStyle name="Comma 3 119" xfId="32883" xr:uid="{37993A86-84F0-4251-84CB-01B01968DBCB}"/>
    <cellStyle name="Comma 3 12" xfId="571" xr:uid="{00000000-0005-0000-0000-0000A7000000}"/>
    <cellStyle name="Comma 3 12 2" xfId="3630" xr:uid="{F7146D63-0FDA-4B23-AA4D-583B99513108}"/>
    <cellStyle name="Comma 3 12 2 2" xfId="11092" xr:uid="{F7146D63-0FDA-4B23-AA4D-583B99513108}"/>
    <cellStyle name="Comma 3 12 2 2 2" xfId="27070" xr:uid="{F7146D63-0FDA-4B23-AA4D-583B99513108}"/>
    <cellStyle name="Comma 3 12 2 3" xfId="19608" xr:uid="{F7146D63-0FDA-4B23-AA4D-583B99513108}"/>
    <cellStyle name="Comma 3 12 3" xfId="4877" xr:uid="{47A819E8-C93F-4CB0-94AA-49735A42C6BD}"/>
    <cellStyle name="Comma 3 12 3 2" xfId="12339" xr:uid="{47A819E8-C93F-4CB0-94AA-49735A42C6BD}"/>
    <cellStyle name="Comma 3 12 3 2 2" xfId="28317" xr:uid="{47A819E8-C93F-4CB0-94AA-49735A42C6BD}"/>
    <cellStyle name="Comma 3 12 3 3" xfId="20855" xr:uid="{47A819E8-C93F-4CB0-94AA-49735A42C6BD}"/>
    <cellStyle name="Comma 3 12 4" xfId="6145" xr:uid="{56B15E66-AF10-4BB3-B55C-A8B860C1F753}"/>
    <cellStyle name="Comma 3 12 4 2" xfId="13607" xr:uid="{56B15E66-AF10-4BB3-B55C-A8B860C1F753}"/>
    <cellStyle name="Comma 3 12 4 2 2" xfId="29585" xr:uid="{56B15E66-AF10-4BB3-B55C-A8B860C1F753}"/>
    <cellStyle name="Comma 3 12 4 3" xfId="22123" xr:uid="{56B15E66-AF10-4BB3-B55C-A8B860C1F753}"/>
    <cellStyle name="Comma 3 12 5" xfId="2383" xr:uid="{00000000-0005-0000-0000-0000A7000000}"/>
    <cellStyle name="Comma 3 12 5 2" xfId="9845" xr:uid="{00000000-0005-0000-0000-0000A7000000}"/>
    <cellStyle name="Comma 3 12 5 2 2" xfId="25823" xr:uid="{00000000-0005-0000-0000-0000A7000000}"/>
    <cellStyle name="Comma 3 12 5 3" xfId="18361" xr:uid="{00000000-0005-0000-0000-0000A7000000}"/>
    <cellStyle name="Comma 3 12 6" xfId="8105" xr:uid="{00000000-0005-0000-0000-0000A7000000}"/>
    <cellStyle name="Comma 3 12 6 2" xfId="24083" xr:uid="{00000000-0005-0000-0000-0000A7000000}"/>
    <cellStyle name="Comma 3 12 7" xfId="16549" xr:uid="{00000000-0005-0000-0000-0000A7000000}"/>
    <cellStyle name="Comma 3 120" xfId="33014" xr:uid="{37993A86-84F0-4251-84CB-01B01968DBCB}"/>
    <cellStyle name="Comma 3 121" xfId="33146" xr:uid="{00000000-0005-0000-0000-000020000000}"/>
    <cellStyle name="Comma 3 122" xfId="33278" xr:uid="{1134E6D7-2843-43F0-BD0C-75A2490FDE62}"/>
    <cellStyle name="Comma 3 13" xfId="579" xr:uid="{00000000-0005-0000-0000-0000A8000000}"/>
    <cellStyle name="Comma 3 13 2" xfId="3638" xr:uid="{95716A42-354B-48B7-A7D0-68DD9FF1FF2E}"/>
    <cellStyle name="Comma 3 13 2 2" xfId="11100" xr:uid="{95716A42-354B-48B7-A7D0-68DD9FF1FF2E}"/>
    <cellStyle name="Comma 3 13 2 2 2" xfId="27078" xr:uid="{95716A42-354B-48B7-A7D0-68DD9FF1FF2E}"/>
    <cellStyle name="Comma 3 13 2 3" xfId="19616" xr:uid="{95716A42-354B-48B7-A7D0-68DD9FF1FF2E}"/>
    <cellStyle name="Comma 3 13 3" xfId="4885" xr:uid="{7F1C7EF8-4760-48C1-81C6-E5A5E2F7EF4E}"/>
    <cellStyle name="Comma 3 13 3 2" xfId="12347" xr:uid="{7F1C7EF8-4760-48C1-81C6-E5A5E2F7EF4E}"/>
    <cellStyle name="Comma 3 13 3 2 2" xfId="28325" xr:uid="{7F1C7EF8-4760-48C1-81C6-E5A5E2F7EF4E}"/>
    <cellStyle name="Comma 3 13 3 3" xfId="20863" xr:uid="{7F1C7EF8-4760-48C1-81C6-E5A5E2F7EF4E}"/>
    <cellStyle name="Comma 3 13 4" xfId="6153" xr:uid="{2838010E-1627-45F9-8305-0F90461FCF3E}"/>
    <cellStyle name="Comma 3 13 4 2" xfId="13615" xr:uid="{2838010E-1627-45F9-8305-0F90461FCF3E}"/>
    <cellStyle name="Comma 3 13 4 2 2" xfId="29593" xr:uid="{2838010E-1627-45F9-8305-0F90461FCF3E}"/>
    <cellStyle name="Comma 3 13 4 3" xfId="22131" xr:uid="{2838010E-1627-45F9-8305-0F90461FCF3E}"/>
    <cellStyle name="Comma 3 13 5" xfId="2391" xr:uid="{00000000-0005-0000-0000-0000A8000000}"/>
    <cellStyle name="Comma 3 13 5 2" xfId="9853" xr:uid="{00000000-0005-0000-0000-0000A8000000}"/>
    <cellStyle name="Comma 3 13 5 2 2" xfId="25831" xr:uid="{00000000-0005-0000-0000-0000A8000000}"/>
    <cellStyle name="Comma 3 13 5 3" xfId="18369" xr:uid="{00000000-0005-0000-0000-0000A8000000}"/>
    <cellStyle name="Comma 3 13 6" xfId="8113" xr:uid="{00000000-0005-0000-0000-0000A8000000}"/>
    <cellStyle name="Comma 3 13 6 2" xfId="24091" xr:uid="{00000000-0005-0000-0000-0000A8000000}"/>
    <cellStyle name="Comma 3 13 7" xfId="16557" xr:uid="{00000000-0005-0000-0000-0000A8000000}"/>
    <cellStyle name="Comma 3 14" xfId="587" xr:uid="{00000000-0005-0000-0000-0000A9000000}"/>
    <cellStyle name="Comma 3 14 2" xfId="3646" xr:uid="{005E8527-8B78-405F-84D4-448B0E6A72FB}"/>
    <cellStyle name="Comma 3 14 2 2" xfId="11108" xr:uid="{005E8527-8B78-405F-84D4-448B0E6A72FB}"/>
    <cellStyle name="Comma 3 14 2 2 2" xfId="27086" xr:uid="{005E8527-8B78-405F-84D4-448B0E6A72FB}"/>
    <cellStyle name="Comma 3 14 2 3" xfId="19624" xr:uid="{005E8527-8B78-405F-84D4-448B0E6A72FB}"/>
    <cellStyle name="Comma 3 14 3" xfId="4893" xr:uid="{85D67BC6-BD77-437F-81A2-D9476B026D69}"/>
    <cellStyle name="Comma 3 14 3 2" xfId="12355" xr:uid="{85D67BC6-BD77-437F-81A2-D9476B026D69}"/>
    <cellStyle name="Comma 3 14 3 2 2" xfId="28333" xr:uid="{85D67BC6-BD77-437F-81A2-D9476B026D69}"/>
    <cellStyle name="Comma 3 14 3 3" xfId="20871" xr:uid="{85D67BC6-BD77-437F-81A2-D9476B026D69}"/>
    <cellStyle name="Comma 3 14 4" xfId="6161" xr:uid="{0289DA9D-5DA1-4DDA-8824-2F7A52B9B859}"/>
    <cellStyle name="Comma 3 14 4 2" xfId="13623" xr:uid="{0289DA9D-5DA1-4DDA-8824-2F7A52B9B859}"/>
    <cellStyle name="Comma 3 14 4 2 2" xfId="29601" xr:uid="{0289DA9D-5DA1-4DDA-8824-2F7A52B9B859}"/>
    <cellStyle name="Comma 3 14 4 3" xfId="22139" xr:uid="{0289DA9D-5DA1-4DDA-8824-2F7A52B9B859}"/>
    <cellStyle name="Comma 3 14 5" xfId="2399" xr:uid="{00000000-0005-0000-0000-0000A9000000}"/>
    <cellStyle name="Comma 3 14 5 2" xfId="9861" xr:uid="{00000000-0005-0000-0000-0000A9000000}"/>
    <cellStyle name="Comma 3 14 5 2 2" xfId="25839" xr:uid="{00000000-0005-0000-0000-0000A9000000}"/>
    <cellStyle name="Comma 3 14 5 3" xfId="18377" xr:uid="{00000000-0005-0000-0000-0000A9000000}"/>
    <cellStyle name="Comma 3 14 6" xfId="8121" xr:uid="{00000000-0005-0000-0000-0000A9000000}"/>
    <cellStyle name="Comma 3 14 6 2" xfId="24099" xr:uid="{00000000-0005-0000-0000-0000A9000000}"/>
    <cellStyle name="Comma 3 14 7" xfId="16565" xr:uid="{00000000-0005-0000-0000-0000A9000000}"/>
    <cellStyle name="Comma 3 15" xfId="595" xr:uid="{00000000-0005-0000-0000-0000AA000000}"/>
    <cellStyle name="Comma 3 15 2" xfId="3654" xr:uid="{3D801644-A96F-4968-9831-A652C3C3A0B0}"/>
    <cellStyle name="Comma 3 15 2 2" xfId="11116" xr:uid="{3D801644-A96F-4968-9831-A652C3C3A0B0}"/>
    <cellStyle name="Comma 3 15 2 2 2" xfId="27094" xr:uid="{3D801644-A96F-4968-9831-A652C3C3A0B0}"/>
    <cellStyle name="Comma 3 15 2 3" xfId="19632" xr:uid="{3D801644-A96F-4968-9831-A652C3C3A0B0}"/>
    <cellStyle name="Comma 3 15 3" xfId="4901" xr:uid="{A10C8FAD-FAA2-4A9E-8AF2-BE10FEE34BF5}"/>
    <cellStyle name="Comma 3 15 3 2" xfId="12363" xr:uid="{A10C8FAD-FAA2-4A9E-8AF2-BE10FEE34BF5}"/>
    <cellStyle name="Comma 3 15 3 2 2" xfId="28341" xr:uid="{A10C8FAD-FAA2-4A9E-8AF2-BE10FEE34BF5}"/>
    <cellStyle name="Comma 3 15 3 3" xfId="20879" xr:uid="{A10C8FAD-FAA2-4A9E-8AF2-BE10FEE34BF5}"/>
    <cellStyle name="Comma 3 15 4" xfId="6169" xr:uid="{07970872-8ECC-46A5-9E81-0B987279D9B4}"/>
    <cellStyle name="Comma 3 15 4 2" xfId="13631" xr:uid="{07970872-8ECC-46A5-9E81-0B987279D9B4}"/>
    <cellStyle name="Comma 3 15 4 2 2" xfId="29609" xr:uid="{07970872-8ECC-46A5-9E81-0B987279D9B4}"/>
    <cellStyle name="Comma 3 15 4 3" xfId="22147" xr:uid="{07970872-8ECC-46A5-9E81-0B987279D9B4}"/>
    <cellStyle name="Comma 3 15 5" xfId="2407" xr:uid="{00000000-0005-0000-0000-0000AA000000}"/>
    <cellStyle name="Comma 3 15 5 2" xfId="9869" xr:uid="{00000000-0005-0000-0000-0000AA000000}"/>
    <cellStyle name="Comma 3 15 5 2 2" xfId="25847" xr:uid="{00000000-0005-0000-0000-0000AA000000}"/>
    <cellStyle name="Comma 3 15 5 3" xfId="18385" xr:uid="{00000000-0005-0000-0000-0000AA000000}"/>
    <cellStyle name="Comma 3 15 6" xfId="8129" xr:uid="{00000000-0005-0000-0000-0000AA000000}"/>
    <cellStyle name="Comma 3 15 6 2" xfId="24107" xr:uid="{00000000-0005-0000-0000-0000AA000000}"/>
    <cellStyle name="Comma 3 15 7" xfId="16573" xr:uid="{00000000-0005-0000-0000-0000AA000000}"/>
    <cellStyle name="Comma 3 16" xfId="603" xr:uid="{00000000-0005-0000-0000-0000AB000000}"/>
    <cellStyle name="Comma 3 16 2" xfId="3662" xr:uid="{E2250F44-EE71-4ACD-99DE-95A7C04B79C9}"/>
    <cellStyle name="Comma 3 16 2 2" xfId="11124" xr:uid="{E2250F44-EE71-4ACD-99DE-95A7C04B79C9}"/>
    <cellStyle name="Comma 3 16 2 2 2" xfId="27102" xr:uid="{E2250F44-EE71-4ACD-99DE-95A7C04B79C9}"/>
    <cellStyle name="Comma 3 16 2 3" xfId="19640" xr:uid="{E2250F44-EE71-4ACD-99DE-95A7C04B79C9}"/>
    <cellStyle name="Comma 3 16 3" xfId="4909" xr:uid="{417AD12C-F3F9-4485-82FC-9ECF3C25A30B}"/>
    <cellStyle name="Comma 3 16 3 2" xfId="12371" xr:uid="{417AD12C-F3F9-4485-82FC-9ECF3C25A30B}"/>
    <cellStyle name="Comma 3 16 3 2 2" xfId="28349" xr:uid="{417AD12C-F3F9-4485-82FC-9ECF3C25A30B}"/>
    <cellStyle name="Comma 3 16 3 3" xfId="20887" xr:uid="{417AD12C-F3F9-4485-82FC-9ECF3C25A30B}"/>
    <cellStyle name="Comma 3 16 4" xfId="6177" xr:uid="{83AC2884-DC44-4158-82EF-119DC2EF682A}"/>
    <cellStyle name="Comma 3 16 4 2" xfId="13639" xr:uid="{83AC2884-DC44-4158-82EF-119DC2EF682A}"/>
    <cellStyle name="Comma 3 16 4 2 2" xfId="29617" xr:uid="{83AC2884-DC44-4158-82EF-119DC2EF682A}"/>
    <cellStyle name="Comma 3 16 4 3" xfId="22155" xr:uid="{83AC2884-DC44-4158-82EF-119DC2EF682A}"/>
    <cellStyle name="Comma 3 16 5" xfId="2415" xr:uid="{00000000-0005-0000-0000-0000AB000000}"/>
    <cellStyle name="Comma 3 16 5 2" xfId="9877" xr:uid="{00000000-0005-0000-0000-0000AB000000}"/>
    <cellStyle name="Comma 3 16 5 2 2" xfId="25855" xr:uid="{00000000-0005-0000-0000-0000AB000000}"/>
    <cellStyle name="Comma 3 16 5 3" xfId="18393" xr:uid="{00000000-0005-0000-0000-0000AB000000}"/>
    <cellStyle name="Comma 3 16 6" xfId="8137" xr:uid="{00000000-0005-0000-0000-0000AB000000}"/>
    <cellStyle name="Comma 3 16 6 2" xfId="24115" xr:uid="{00000000-0005-0000-0000-0000AB000000}"/>
    <cellStyle name="Comma 3 16 7" xfId="16581" xr:uid="{00000000-0005-0000-0000-0000AB000000}"/>
    <cellStyle name="Comma 3 17" xfId="611" xr:uid="{00000000-0005-0000-0000-0000AC000000}"/>
    <cellStyle name="Comma 3 17 2" xfId="3670" xr:uid="{5650217A-6E57-49EE-AF91-EA26F629C928}"/>
    <cellStyle name="Comma 3 17 2 2" xfId="11132" xr:uid="{5650217A-6E57-49EE-AF91-EA26F629C928}"/>
    <cellStyle name="Comma 3 17 2 2 2" xfId="27110" xr:uid="{5650217A-6E57-49EE-AF91-EA26F629C928}"/>
    <cellStyle name="Comma 3 17 2 3" xfId="19648" xr:uid="{5650217A-6E57-49EE-AF91-EA26F629C928}"/>
    <cellStyle name="Comma 3 17 3" xfId="4917" xr:uid="{CAA40060-3E8F-4CEB-A285-AC4DAD6870B8}"/>
    <cellStyle name="Comma 3 17 3 2" xfId="12379" xr:uid="{CAA40060-3E8F-4CEB-A285-AC4DAD6870B8}"/>
    <cellStyle name="Comma 3 17 3 2 2" xfId="28357" xr:uid="{CAA40060-3E8F-4CEB-A285-AC4DAD6870B8}"/>
    <cellStyle name="Comma 3 17 3 3" xfId="20895" xr:uid="{CAA40060-3E8F-4CEB-A285-AC4DAD6870B8}"/>
    <cellStyle name="Comma 3 17 4" xfId="6185" xr:uid="{F31DF425-98D7-4AE2-B70D-19CAFE296EB8}"/>
    <cellStyle name="Comma 3 17 4 2" xfId="13647" xr:uid="{F31DF425-98D7-4AE2-B70D-19CAFE296EB8}"/>
    <cellStyle name="Comma 3 17 4 2 2" xfId="29625" xr:uid="{F31DF425-98D7-4AE2-B70D-19CAFE296EB8}"/>
    <cellStyle name="Comma 3 17 4 3" xfId="22163" xr:uid="{F31DF425-98D7-4AE2-B70D-19CAFE296EB8}"/>
    <cellStyle name="Comma 3 17 5" xfId="2423" xr:uid="{00000000-0005-0000-0000-0000AC000000}"/>
    <cellStyle name="Comma 3 17 5 2" xfId="9885" xr:uid="{00000000-0005-0000-0000-0000AC000000}"/>
    <cellStyle name="Comma 3 17 5 2 2" xfId="25863" xr:uid="{00000000-0005-0000-0000-0000AC000000}"/>
    <cellStyle name="Comma 3 17 5 3" xfId="18401" xr:uid="{00000000-0005-0000-0000-0000AC000000}"/>
    <cellStyle name="Comma 3 17 6" xfId="8145" xr:uid="{00000000-0005-0000-0000-0000AC000000}"/>
    <cellStyle name="Comma 3 17 6 2" xfId="24123" xr:uid="{00000000-0005-0000-0000-0000AC000000}"/>
    <cellStyle name="Comma 3 17 7" xfId="16589" xr:uid="{00000000-0005-0000-0000-0000AC000000}"/>
    <cellStyle name="Comma 3 18" xfId="620" xr:uid="{00000000-0005-0000-0000-0000AD000000}"/>
    <cellStyle name="Comma 3 18 2" xfId="3679" xr:uid="{95F14372-D10A-44CA-A702-D553D6A2DEE3}"/>
    <cellStyle name="Comma 3 18 2 2" xfId="11141" xr:uid="{95F14372-D10A-44CA-A702-D553D6A2DEE3}"/>
    <cellStyle name="Comma 3 18 2 2 2" xfId="27119" xr:uid="{95F14372-D10A-44CA-A702-D553D6A2DEE3}"/>
    <cellStyle name="Comma 3 18 2 3" xfId="19657" xr:uid="{95F14372-D10A-44CA-A702-D553D6A2DEE3}"/>
    <cellStyle name="Comma 3 18 3" xfId="4926" xr:uid="{4EDBA7D8-2B00-4556-ADEC-8402B917659F}"/>
    <cellStyle name="Comma 3 18 3 2" xfId="12388" xr:uid="{4EDBA7D8-2B00-4556-ADEC-8402B917659F}"/>
    <cellStyle name="Comma 3 18 3 2 2" xfId="28366" xr:uid="{4EDBA7D8-2B00-4556-ADEC-8402B917659F}"/>
    <cellStyle name="Comma 3 18 3 3" xfId="20904" xr:uid="{4EDBA7D8-2B00-4556-ADEC-8402B917659F}"/>
    <cellStyle name="Comma 3 18 4" xfId="6194" xr:uid="{C0DE09C7-381D-4454-A897-C62CEE64DA38}"/>
    <cellStyle name="Comma 3 18 4 2" xfId="13656" xr:uid="{C0DE09C7-381D-4454-A897-C62CEE64DA38}"/>
    <cellStyle name="Comma 3 18 4 2 2" xfId="29634" xr:uid="{C0DE09C7-381D-4454-A897-C62CEE64DA38}"/>
    <cellStyle name="Comma 3 18 4 3" xfId="22172" xr:uid="{C0DE09C7-381D-4454-A897-C62CEE64DA38}"/>
    <cellStyle name="Comma 3 18 5" xfId="2432" xr:uid="{00000000-0005-0000-0000-0000AD000000}"/>
    <cellStyle name="Comma 3 18 5 2" xfId="9894" xr:uid="{00000000-0005-0000-0000-0000AD000000}"/>
    <cellStyle name="Comma 3 18 5 2 2" xfId="25872" xr:uid="{00000000-0005-0000-0000-0000AD000000}"/>
    <cellStyle name="Comma 3 18 5 3" xfId="18410" xr:uid="{00000000-0005-0000-0000-0000AD000000}"/>
    <cellStyle name="Comma 3 18 6" xfId="8154" xr:uid="{00000000-0005-0000-0000-0000AD000000}"/>
    <cellStyle name="Comma 3 18 6 2" xfId="24132" xr:uid="{00000000-0005-0000-0000-0000AD000000}"/>
    <cellStyle name="Comma 3 18 7" xfId="16598" xr:uid="{00000000-0005-0000-0000-0000AD000000}"/>
    <cellStyle name="Comma 3 19" xfId="628" xr:uid="{00000000-0005-0000-0000-0000AE000000}"/>
    <cellStyle name="Comma 3 19 2" xfId="3687" xr:uid="{3B01E4DC-5554-4228-81BA-BF8E7FFDF10E}"/>
    <cellStyle name="Comma 3 19 2 2" xfId="11149" xr:uid="{3B01E4DC-5554-4228-81BA-BF8E7FFDF10E}"/>
    <cellStyle name="Comma 3 19 2 2 2" xfId="27127" xr:uid="{3B01E4DC-5554-4228-81BA-BF8E7FFDF10E}"/>
    <cellStyle name="Comma 3 19 2 3" xfId="19665" xr:uid="{3B01E4DC-5554-4228-81BA-BF8E7FFDF10E}"/>
    <cellStyle name="Comma 3 19 3" xfId="4934" xr:uid="{161A8724-3575-4335-AD07-8693F1007748}"/>
    <cellStyle name="Comma 3 19 3 2" xfId="12396" xr:uid="{161A8724-3575-4335-AD07-8693F1007748}"/>
    <cellStyle name="Comma 3 19 3 2 2" xfId="28374" xr:uid="{161A8724-3575-4335-AD07-8693F1007748}"/>
    <cellStyle name="Comma 3 19 3 3" xfId="20912" xr:uid="{161A8724-3575-4335-AD07-8693F1007748}"/>
    <cellStyle name="Comma 3 19 4" xfId="6202" xr:uid="{D97FD847-9B89-4EBE-BF0F-DD12F7A24317}"/>
    <cellStyle name="Comma 3 19 4 2" xfId="13664" xr:uid="{D97FD847-9B89-4EBE-BF0F-DD12F7A24317}"/>
    <cellStyle name="Comma 3 19 4 2 2" xfId="29642" xr:uid="{D97FD847-9B89-4EBE-BF0F-DD12F7A24317}"/>
    <cellStyle name="Comma 3 19 4 3" xfId="22180" xr:uid="{D97FD847-9B89-4EBE-BF0F-DD12F7A24317}"/>
    <cellStyle name="Comma 3 19 5" xfId="2440" xr:uid="{00000000-0005-0000-0000-0000AE000000}"/>
    <cellStyle name="Comma 3 19 5 2" xfId="9902" xr:uid="{00000000-0005-0000-0000-0000AE000000}"/>
    <cellStyle name="Comma 3 19 5 2 2" xfId="25880" xr:uid="{00000000-0005-0000-0000-0000AE000000}"/>
    <cellStyle name="Comma 3 19 5 3" xfId="18418" xr:uid="{00000000-0005-0000-0000-0000AE000000}"/>
    <cellStyle name="Comma 3 19 6" xfId="8162" xr:uid="{00000000-0005-0000-0000-0000AE000000}"/>
    <cellStyle name="Comma 3 19 6 2" xfId="24140" xr:uid="{00000000-0005-0000-0000-0000AE000000}"/>
    <cellStyle name="Comma 3 19 7" xfId="16606" xr:uid="{00000000-0005-0000-0000-0000AE000000}"/>
    <cellStyle name="Comma 3 2" xfId="119" xr:uid="{00000000-0005-0000-0000-0000AF000000}"/>
    <cellStyle name="Comma 3 2 10" xfId="1242" xr:uid="{E39CB087-5E3F-4595-9791-278BD0BB215B}"/>
    <cellStyle name="Comma 3 2 10 2" xfId="4301" xr:uid="{20A54AEC-1458-41C5-8496-F92C587847ED}"/>
    <cellStyle name="Comma 3 2 10 2 2" xfId="11763" xr:uid="{20A54AEC-1458-41C5-8496-F92C587847ED}"/>
    <cellStyle name="Comma 3 2 10 2 2 2" xfId="27741" xr:uid="{20A54AEC-1458-41C5-8496-F92C587847ED}"/>
    <cellStyle name="Comma 3 2 10 2 3" xfId="20279" xr:uid="{20A54AEC-1458-41C5-8496-F92C587847ED}"/>
    <cellStyle name="Comma 3 2 10 3" xfId="5548" xr:uid="{63EC1D37-69D0-498E-A83B-412DC835EECB}"/>
    <cellStyle name="Comma 3 2 10 3 2" xfId="13010" xr:uid="{63EC1D37-69D0-498E-A83B-412DC835EECB}"/>
    <cellStyle name="Comma 3 2 10 3 2 2" xfId="28988" xr:uid="{63EC1D37-69D0-498E-A83B-412DC835EECB}"/>
    <cellStyle name="Comma 3 2 10 3 3" xfId="21526" xr:uid="{63EC1D37-69D0-498E-A83B-412DC835EECB}"/>
    <cellStyle name="Comma 3 2 10 4" xfId="6812" xr:uid="{2D0A2114-5F6A-474B-8B03-6930A3D96232}"/>
    <cellStyle name="Comma 3 2 10 4 2" xfId="14274" xr:uid="{2D0A2114-5F6A-474B-8B03-6930A3D96232}"/>
    <cellStyle name="Comma 3 2 10 4 2 2" xfId="30252" xr:uid="{2D0A2114-5F6A-474B-8B03-6930A3D96232}"/>
    <cellStyle name="Comma 3 2 10 4 3" xfId="22790" xr:uid="{2D0A2114-5F6A-474B-8B03-6930A3D96232}"/>
    <cellStyle name="Comma 3 2 10 5" xfId="3054" xr:uid="{E39CB087-5E3F-4595-9791-278BD0BB215B}"/>
    <cellStyle name="Comma 3 2 10 5 2" xfId="10516" xr:uid="{E39CB087-5E3F-4595-9791-278BD0BB215B}"/>
    <cellStyle name="Comma 3 2 10 5 2 2" xfId="26494" xr:uid="{E39CB087-5E3F-4595-9791-278BD0BB215B}"/>
    <cellStyle name="Comma 3 2 10 5 3" xfId="19032" xr:uid="{E39CB087-5E3F-4595-9791-278BD0BB215B}"/>
    <cellStyle name="Comma 3 2 10 6" xfId="8758" xr:uid="{E39CB087-5E3F-4595-9791-278BD0BB215B}"/>
    <cellStyle name="Comma 3 2 10 6 2" xfId="24736" xr:uid="{E39CB087-5E3F-4595-9791-278BD0BB215B}"/>
    <cellStyle name="Comma 3 2 10 7" xfId="17220" xr:uid="{E39CB087-5E3F-4595-9791-278BD0BB215B}"/>
    <cellStyle name="Comma 3 2 11" xfId="1263" xr:uid="{E39CB087-5E3F-4595-9791-278BD0BB215B}"/>
    <cellStyle name="Comma 3 2 11 2" xfId="6833" xr:uid="{14EC1A3B-5E34-4689-86A0-E8BE33F39F0D}"/>
    <cellStyle name="Comma 3 2 11 2 2" xfId="14295" xr:uid="{14EC1A3B-5E34-4689-86A0-E8BE33F39F0D}"/>
    <cellStyle name="Comma 3 2 11 2 2 2" xfId="30273" xr:uid="{14EC1A3B-5E34-4689-86A0-E8BE33F39F0D}"/>
    <cellStyle name="Comma 3 2 11 2 3" xfId="22811" xr:uid="{14EC1A3B-5E34-4689-86A0-E8BE33F39F0D}"/>
    <cellStyle name="Comma 3 2 11 3" xfId="3179" xr:uid="{5C9CD8B8-F082-4B58-8F96-A8FBEB2747E2}"/>
    <cellStyle name="Comma 3 2 11 3 2" xfId="10641" xr:uid="{5C9CD8B8-F082-4B58-8F96-A8FBEB2747E2}"/>
    <cellStyle name="Comma 3 2 11 3 2 2" xfId="26619" xr:uid="{5C9CD8B8-F082-4B58-8F96-A8FBEB2747E2}"/>
    <cellStyle name="Comma 3 2 11 3 3" xfId="19157" xr:uid="{5C9CD8B8-F082-4B58-8F96-A8FBEB2747E2}"/>
    <cellStyle name="Comma 3 2 11 4" xfId="8778" xr:uid="{E39CB087-5E3F-4595-9791-278BD0BB215B}"/>
    <cellStyle name="Comma 3 2 11 4 2" xfId="24756" xr:uid="{E39CB087-5E3F-4595-9791-278BD0BB215B}"/>
    <cellStyle name="Comma 3 2 11 5" xfId="17241" xr:uid="{E39CB087-5E3F-4595-9791-278BD0BB215B}"/>
    <cellStyle name="Comma 3 2 12" xfId="1296" xr:uid="{E39CB087-5E3F-4595-9791-278BD0BB215B}"/>
    <cellStyle name="Comma 3 2 12 2" xfId="6866" xr:uid="{B2EFD3D1-B491-4309-AF39-A6004A61F636}"/>
    <cellStyle name="Comma 3 2 12 2 2" xfId="14328" xr:uid="{B2EFD3D1-B491-4309-AF39-A6004A61F636}"/>
    <cellStyle name="Comma 3 2 12 2 2 2" xfId="30306" xr:uid="{B2EFD3D1-B491-4309-AF39-A6004A61F636}"/>
    <cellStyle name="Comma 3 2 12 2 3" xfId="22844" xr:uid="{B2EFD3D1-B491-4309-AF39-A6004A61F636}"/>
    <cellStyle name="Comma 3 2 12 3" xfId="4426" xr:uid="{5BFEFDC1-9F50-4A00-B046-1D9E5E4D68E0}"/>
    <cellStyle name="Comma 3 2 12 3 2" xfId="11888" xr:uid="{5BFEFDC1-9F50-4A00-B046-1D9E5E4D68E0}"/>
    <cellStyle name="Comma 3 2 12 3 2 2" xfId="27866" xr:uid="{5BFEFDC1-9F50-4A00-B046-1D9E5E4D68E0}"/>
    <cellStyle name="Comma 3 2 12 3 3" xfId="20404" xr:uid="{5BFEFDC1-9F50-4A00-B046-1D9E5E4D68E0}"/>
    <cellStyle name="Comma 3 2 12 4" xfId="8797" xr:uid="{E39CB087-5E3F-4595-9791-278BD0BB215B}"/>
    <cellStyle name="Comma 3 2 12 4 2" xfId="24775" xr:uid="{E39CB087-5E3F-4595-9791-278BD0BB215B}"/>
    <cellStyle name="Comma 3 2 12 5" xfId="17274" xr:uid="{E39CB087-5E3F-4595-9791-278BD0BB215B}"/>
    <cellStyle name="Comma 3 2 13" xfId="1329" xr:uid="{E39CB087-5E3F-4595-9791-278BD0BB215B}"/>
    <cellStyle name="Comma 3 2 13 2" xfId="5575" xr:uid="{924696D6-1D8F-4260-BED3-5BA516944720}"/>
    <cellStyle name="Comma 3 2 13 2 2" xfId="13037" xr:uid="{924696D6-1D8F-4260-BED3-5BA516944720}"/>
    <cellStyle name="Comma 3 2 13 2 2 2" xfId="29015" xr:uid="{924696D6-1D8F-4260-BED3-5BA516944720}"/>
    <cellStyle name="Comma 3 2 13 2 3" xfId="21553" xr:uid="{924696D6-1D8F-4260-BED3-5BA516944720}"/>
    <cellStyle name="Comma 3 2 13 3" xfId="8818" xr:uid="{E39CB087-5E3F-4595-9791-278BD0BB215B}"/>
    <cellStyle name="Comma 3 2 13 3 2" xfId="24796" xr:uid="{E39CB087-5E3F-4595-9791-278BD0BB215B}"/>
    <cellStyle name="Comma 3 2 13 4" xfId="17307" xr:uid="{E39CB087-5E3F-4595-9791-278BD0BB215B}"/>
    <cellStyle name="Comma 3 2 14" xfId="1362" xr:uid="{E39CB087-5E3F-4595-9791-278BD0BB215B}"/>
    <cellStyle name="Comma 3 2 14 2" xfId="6902" xr:uid="{0A637952-FE10-4D1E-926F-C4216F8129DE}"/>
    <cellStyle name="Comma 3 2 14 2 2" xfId="14364" xr:uid="{0A637952-FE10-4D1E-926F-C4216F8129DE}"/>
    <cellStyle name="Comma 3 2 14 2 2 2" xfId="30342" xr:uid="{0A637952-FE10-4D1E-926F-C4216F8129DE}"/>
    <cellStyle name="Comma 3 2 14 2 3" xfId="22880" xr:uid="{0A637952-FE10-4D1E-926F-C4216F8129DE}"/>
    <cellStyle name="Comma 3 2 14 3" xfId="8851" xr:uid="{E39CB087-5E3F-4595-9791-278BD0BB215B}"/>
    <cellStyle name="Comma 3 2 14 3 2" xfId="24829" xr:uid="{E39CB087-5E3F-4595-9791-278BD0BB215B}"/>
    <cellStyle name="Comma 3 2 14 4" xfId="17340" xr:uid="{E39CB087-5E3F-4595-9791-278BD0BB215B}"/>
    <cellStyle name="Comma 3 2 15" xfId="1395" xr:uid="{E39CB087-5E3F-4595-9791-278BD0BB215B}"/>
    <cellStyle name="Comma 3 2 15 2" xfId="6935" xr:uid="{DAC58AB0-D768-4232-8372-07BCE021A2D8}"/>
    <cellStyle name="Comma 3 2 15 2 2" xfId="14397" xr:uid="{DAC58AB0-D768-4232-8372-07BCE021A2D8}"/>
    <cellStyle name="Comma 3 2 15 2 2 2" xfId="30375" xr:uid="{DAC58AB0-D768-4232-8372-07BCE021A2D8}"/>
    <cellStyle name="Comma 3 2 15 2 3" xfId="22913" xr:uid="{DAC58AB0-D768-4232-8372-07BCE021A2D8}"/>
    <cellStyle name="Comma 3 2 15 3" xfId="8884" xr:uid="{E39CB087-5E3F-4595-9791-278BD0BB215B}"/>
    <cellStyle name="Comma 3 2 15 3 2" xfId="24862" xr:uid="{E39CB087-5E3F-4595-9791-278BD0BB215B}"/>
    <cellStyle name="Comma 3 2 15 4" xfId="17373" xr:uid="{E39CB087-5E3F-4595-9791-278BD0BB215B}"/>
    <cellStyle name="Comma 3 2 16" xfId="1428" xr:uid="{E39CB087-5E3F-4595-9791-278BD0BB215B}"/>
    <cellStyle name="Comma 3 2 16 2" xfId="6966" xr:uid="{42BF9442-FA3C-478F-BC83-24FA43A02B73}"/>
    <cellStyle name="Comma 3 2 16 2 2" xfId="14428" xr:uid="{42BF9442-FA3C-478F-BC83-24FA43A02B73}"/>
    <cellStyle name="Comma 3 2 16 2 2 2" xfId="30406" xr:uid="{42BF9442-FA3C-478F-BC83-24FA43A02B73}"/>
    <cellStyle name="Comma 3 2 16 2 3" xfId="22944" xr:uid="{42BF9442-FA3C-478F-BC83-24FA43A02B73}"/>
    <cellStyle name="Comma 3 2 16 3" xfId="8917" xr:uid="{E39CB087-5E3F-4595-9791-278BD0BB215B}"/>
    <cellStyle name="Comma 3 2 16 3 2" xfId="24895" xr:uid="{E39CB087-5E3F-4595-9791-278BD0BB215B}"/>
    <cellStyle name="Comma 3 2 16 4" xfId="17406" xr:uid="{E39CB087-5E3F-4595-9791-278BD0BB215B}"/>
    <cellStyle name="Comma 3 2 17" xfId="1461" xr:uid="{E39CB087-5E3F-4595-9791-278BD0BB215B}"/>
    <cellStyle name="Comma 3 2 17 2" xfId="6999" xr:uid="{5CAB6744-59A2-4C67-808B-B9C64E061B26}"/>
    <cellStyle name="Comma 3 2 17 2 2" xfId="14461" xr:uid="{5CAB6744-59A2-4C67-808B-B9C64E061B26}"/>
    <cellStyle name="Comma 3 2 17 2 2 2" xfId="30439" xr:uid="{5CAB6744-59A2-4C67-808B-B9C64E061B26}"/>
    <cellStyle name="Comma 3 2 17 2 3" xfId="22977" xr:uid="{5CAB6744-59A2-4C67-808B-B9C64E061B26}"/>
    <cellStyle name="Comma 3 2 17 3" xfId="8950" xr:uid="{E39CB087-5E3F-4595-9791-278BD0BB215B}"/>
    <cellStyle name="Comma 3 2 17 3 2" xfId="24928" xr:uid="{E39CB087-5E3F-4595-9791-278BD0BB215B}"/>
    <cellStyle name="Comma 3 2 17 4" xfId="17439" xr:uid="{E39CB087-5E3F-4595-9791-278BD0BB215B}"/>
    <cellStyle name="Comma 3 2 18" xfId="1494" xr:uid="{E39CB087-5E3F-4595-9791-278BD0BB215B}"/>
    <cellStyle name="Comma 3 2 18 2" xfId="7032" xr:uid="{4DD82E2A-126D-4703-8123-D2CF6ECEB6BA}"/>
    <cellStyle name="Comma 3 2 18 2 2" xfId="14494" xr:uid="{4DD82E2A-126D-4703-8123-D2CF6ECEB6BA}"/>
    <cellStyle name="Comma 3 2 18 2 2 2" xfId="30472" xr:uid="{4DD82E2A-126D-4703-8123-D2CF6ECEB6BA}"/>
    <cellStyle name="Comma 3 2 18 2 3" xfId="23010" xr:uid="{4DD82E2A-126D-4703-8123-D2CF6ECEB6BA}"/>
    <cellStyle name="Comma 3 2 18 3" xfId="8983" xr:uid="{E39CB087-5E3F-4595-9791-278BD0BB215B}"/>
    <cellStyle name="Comma 3 2 18 3 2" xfId="24961" xr:uid="{E39CB087-5E3F-4595-9791-278BD0BB215B}"/>
    <cellStyle name="Comma 3 2 18 4" xfId="17472" xr:uid="{E39CB087-5E3F-4595-9791-278BD0BB215B}"/>
    <cellStyle name="Comma 3 2 19" xfId="1527" xr:uid="{E39CB087-5E3F-4595-9791-278BD0BB215B}"/>
    <cellStyle name="Comma 3 2 19 2" xfId="7065" xr:uid="{576789BA-D529-45A2-B024-6A186D68F6DC}"/>
    <cellStyle name="Comma 3 2 19 2 2" xfId="14527" xr:uid="{576789BA-D529-45A2-B024-6A186D68F6DC}"/>
    <cellStyle name="Comma 3 2 19 2 2 2" xfId="30505" xr:uid="{576789BA-D529-45A2-B024-6A186D68F6DC}"/>
    <cellStyle name="Comma 3 2 19 2 3" xfId="23043" xr:uid="{576789BA-D529-45A2-B024-6A186D68F6DC}"/>
    <cellStyle name="Comma 3 2 19 3" xfId="9016" xr:uid="{E39CB087-5E3F-4595-9791-278BD0BB215B}"/>
    <cellStyle name="Comma 3 2 19 3 2" xfId="24994" xr:uid="{E39CB087-5E3F-4595-9791-278BD0BB215B}"/>
    <cellStyle name="Comma 3 2 19 4" xfId="17505" xr:uid="{E39CB087-5E3F-4595-9791-278BD0BB215B}"/>
    <cellStyle name="Comma 3 2 2" xfId="338" xr:uid="{00000000-0005-0000-0000-0000B0000000}"/>
    <cellStyle name="Comma 3 2 2 10" xfId="1544" xr:uid="{9797DBEC-FFA3-4CE6-9F2D-D9E9DAB844AA}"/>
    <cellStyle name="Comma 3 2 2 10 2" xfId="7082" xr:uid="{9D8F231C-1177-4DFD-96BF-92915B4461F7}"/>
    <cellStyle name="Comma 3 2 2 10 2 2" xfId="14544" xr:uid="{9D8F231C-1177-4DFD-96BF-92915B4461F7}"/>
    <cellStyle name="Comma 3 2 2 10 2 2 2" xfId="30522" xr:uid="{9D8F231C-1177-4DFD-96BF-92915B4461F7}"/>
    <cellStyle name="Comma 3 2 2 10 2 3" xfId="23060" xr:uid="{9D8F231C-1177-4DFD-96BF-92915B4461F7}"/>
    <cellStyle name="Comma 3 2 2 10 3" xfId="9033" xr:uid="{9797DBEC-FFA3-4CE6-9F2D-D9E9DAB844AA}"/>
    <cellStyle name="Comma 3 2 2 10 3 2" xfId="25011" xr:uid="{9797DBEC-FFA3-4CE6-9F2D-D9E9DAB844AA}"/>
    <cellStyle name="Comma 3 2 2 10 4" xfId="17522" xr:uid="{9797DBEC-FFA3-4CE6-9F2D-D9E9DAB844AA}"/>
    <cellStyle name="Comma 3 2 2 11" xfId="1578" xr:uid="{9797DBEC-FFA3-4CE6-9F2D-D9E9DAB844AA}"/>
    <cellStyle name="Comma 3 2 2 11 2" xfId="7116" xr:uid="{D038AD83-0790-4200-8EA5-08D7DE2D64E4}"/>
    <cellStyle name="Comma 3 2 2 11 2 2" xfId="14578" xr:uid="{D038AD83-0790-4200-8EA5-08D7DE2D64E4}"/>
    <cellStyle name="Comma 3 2 2 11 2 2 2" xfId="30556" xr:uid="{D038AD83-0790-4200-8EA5-08D7DE2D64E4}"/>
    <cellStyle name="Comma 3 2 2 11 2 3" xfId="23094" xr:uid="{D038AD83-0790-4200-8EA5-08D7DE2D64E4}"/>
    <cellStyle name="Comma 3 2 2 11 3" xfId="9067" xr:uid="{9797DBEC-FFA3-4CE6-9F2D-D9E9DAB844AA}"/>
    <cellStyle name="Comma 3 2 2 11 3 2" xfId="25045" xr:uid="{9797DBEC-FFA3-4CE6-9F2D-D9E9DAB844AA}"/>
    <cellStyle name="Comma 3 2 2 11 4" xfId="17556" xr:uid="{9797DBEC-FFA3-4CE6-9F2D-D9E9DAB844AA}"/>
    <cellStyle name="Comma 3 2 2 12" xfId="1611" xr:uid="{9797DBEC-FFA3-4CE6-9F2D-D9E9DAB844AA}"/>
    <cellStyle name="Comma 3 2 2 12 2" xfId="7149" xr:uid="{4D91E9F9-20C0-4A88-ADCA-5F703CAD9C04}"/>
    <cellStyle name="Comma 3 2 2 12 2 2" xfId="14611" xr:uid="{4D91E9F9-20C0-4A88-ADCA-5F703CAD9C04}"/>
    <cellStyle name="Comma 3 2 2 12 2 2 2" xfId="30589" xr:uid="{4D91E9F9-20C0-4A88-ADCA-5F703CAD9C04}"/>
    <cellStyle name="Comma 3 2 2 12 2 3" xfId="23127" xr:uid="{4D91E9F9-20C0-4A88-ADCA-5F703CAD9C04}"/>
    <cellStyle name="Comma 3 2 2 12 3" xfId="9100" xr:uid="{9797DBEC-FFA3-4CE6-9F2D-D9E9DAB844AA}"/>
    <cellStyle name="Comma 3 2 2 12 3 2" xfId="25078" xr:uid="{9797DBEC-FFA3-4CE6-9F2D-D9E9DAB844AA}"/>
    <cellStyle name="Comma 3 2 2 12 4" xfId="17589" xr:uid="{9797DBEC-FFA3-4CE6-9F2D-D9E9DAB844AA}"/>
    <cellStyle name="Comma 3 2 2 13" xfId="1644" xr:uid="{9797DBEC-FFA3-4CE6-9F2D-D9E9DAB844AA}"/>
    <cellStyle name="Comma 3 2 2 13 2" xfId="7188" xr:uid="{1557777F-5740-467D-9C26-0D5B3671895A}"/>
    <cellStyle name="Comma 3 2 2 13 2 2" xfId="14650" xr:uid="{1557777F-5740-467D-9C26-0D5B3671895A}"/>
    <cellStyle name="Comma 3 2 2 13 2 2 2" xfId="30628" xr:uid="{1557777F-5740-467D-9C26-0D5B3671895A}"/>
    <cellStyle name="Comma 3 2 2 13 2 3" xfId="23166" xr:uid="{1557777F-5740-467D-9C26-0D5B3671895A}"/>
    <cellStyle name="Comma 3 2 2 13 3" xfId="5916" xr:uid="{F9AA11CE-EF64-4133-BBFC-B64A70C1EEED}"/>
    <cellStyle name="Comma 3 2 2 13 3 2" xfId="13378" xr:uid="{F9AA11CE-EF64-4133-BBFC-B64A70C1EEED}"/>
    <cellStyle name="Comma 3 2 2 13 3 2 2" xfId="29356" xr:uid="{F9AA11CE-EF64-4133-BBFC-B64A70C1EEED}"/>
    <cellStyle name="Comma 3 2 2 13 3 3" xfId="21894" xr:uid="{F9AA11CE-EF64-4133-BBFC-B64A70C1EEED}"/>
    <cellStyle name="Comma 3 2 2 13 4" xfId="9133" xr:uid="{9797DBEC-FFA3-4CE6-9F2D-D9E9DAB844AA}"/>
    <cellStyle name="Comma 3 2 2 13 4 2" xfId="25111" xr:uid="{9797DBEC-FFA3-4CE6-9F2D-D9E9DAB844AA}"/>
    <cellStyle name="Comma 3 2 2 13 5" xfId="17622" xr:uid="{9797DBEC-FFA3-4CE6-9F2D-D9E9DAB844AA}"/>
    <cellStyle name="Comma 3 2 2 14" xfId="1712" xr:uid="{9797DBEC-FFA3-4CE6-9F2D-D9E9DAB844AA}"/>
    <cellStyle name="Comma 3 2 2 14 2" xfId="7244" xr:uid="{F105E6BE-0BB6-47CB-90F7-0C558D6FB98F}"/>
    <cellStyle name="Comma 3 2 2 14 2 2" xfId="14706" xr:uid="{F105E6BE-0BB6-47CB-90F7-0C558D6FB98F}"/>
    <cellStyle name="Comma 3 2 2 14 2 2 2" xfId="30684" xr:uid="{F105E6BE-0BB6-47CB-90F7-0C558D6FB98F}"/>
    <cellStyle name="Comma 3 2 2 14 2 3" xfId="23222" xr:uid="{F105E6BE-0BB6-47CB-90F7-0C558D6FB98F}"/>
    <cellStyle name="Comma 3 2 2 14 3" xfId="9174" xr:uid="{9797DBEC-FFA3-4CE6-9F2D-D9E9DAB844AA}"/>
    <cellStyle name="Comma 3 2 2 14 3 2" xfId="25152" xr:uid="{9797DBEC-FFA3-4CE6-9F2D-D9E9DAB844AA}"/>
    <cellStyle name="Comma 3 2 2 14 4" xfId="17690" xr:uid="{9797DBEC-FFA3-4CE6-9F2D-D9E9DAB844AA}"/>
    <cellStyle name="Comma 3 2 2 15" xfId="2150" xr:uid="{00000000-0005-0000-0000-0000B0000000}"/>
    <cellStyle name="Comma 3 2 2 15 2" xfId="9612" xr:uid="{00000000-0005-0000-0000-0000B0000000}"/>
    <cellStyle name="Comma 3 2 2 15 2 2" xfId="25590" xr:uid="{00000000-0005-0000-0000-0000B0000000}"/>
    <cellStyle name="Comma 3 2 2 15 3" xfId="18128" xr:uid="{00000000-0005-0000-0000-0000B0000000}"/>
    <cellStyle name="Comma 3 2 2 16" xfId="7346" xr:uid="{9797DBEC-FFA3-4CE6-9F2D-D9E9DAB844AA}"/>
    <cellStyle name="Comma 3 2 2 16 2" xfId="14808" xr:uid="{9797DBEC-FFA3-4CE6-9F2D-D9E9DAB844AA}"/>
    <cellStyle name="Comma 3 2 2 16 2 2" xfId="30786" xr:uid="{9797DBEC-FFA3-4CE6-9F2D-D9E9DAB844AA}"/>
    <cellStyle name="Comma 3 2 2 16 3" xfId="23324" xr:uid="{9797DBEC-FFA3-4CE6-9F2D-D9E9DAB844AA}"/>
    <cellStyle name="Comma 3 2 2 17" xfId="7487" xr:uid="{9797DBEC-FFA3-4CE6-9F2D-D9E9DAB844AA}"/>
    <cellStyle name="Comma 3 2 2 17 2" xfId="23465" xr:uid="{9797DBEC-FFA3-4CE6-9F2D-D9E9DAB844AA}"/>
    <cellStyle name="Comma 3 2 2 18" xfId="7894" xr:uid="{00000000-0005-0000-0000-0000B0000000}"/>
    <cellStyle name="Comma 3 2 2 18 2" xfId="23872" xr:uid="{00000000-0005-0000-0000-0000B0000000}"/>
    <cellStyle name="Comma 3 2 2 19" xfId="14949" xr:uid="{9797DBEC-FFA3-4CE6-9F2D-D9E9DAB844AA}"/>
    <cellStyle name="Comma 3 2 2 19 2" xfId="30927" xr:uid="{9797DBEC-FFA3-4CE6-9F2D-D9E9DAB844AA}"/>
    <cellStyle name="Comma 3 2 2 2" xfId="1280" xr:uid="{9797DBEC-FFA3-4CE6-9F2D-D9E9DAB844AA}"/>
    <cellStyle name="Comma 3 2 2 2 10" xfId="15377" xr:uid="{997062EC-1363-4A78-8160-16F9A3D70237}"/>
    <cellStyle name="Comma 3 2 2 2 10 2" xfId="31355" xr:uid="{997062EC-1363-4A78-8160-16F9A3D70237}"/>
    <cellStyle name="Comma 3 2 2 2 11" xfId="15509" xr:uid="{997062EC-1363-4A78-8160-16F9A3D70237}"/>
    <cellStyle name="Comma 3 2 2 2 11 2" xfId="31487" xr:uid="{997062EC-1363-4A78-8160-16F9A3D70237}"/>
    <cellStyle name="Comma 3 2 2 2 12" xfId="15648" xr:uid="{997062EC-1363-4A78-8160-16F9A3D70237}"/>
    <cellStyle name="Comma 3 2 2 2 12 2" xfId="31625" xr:uid="{997062EC-1363-4A78-8160-16F9A3D70237}"/>
    <cellStyle name="Comma 3 2 2 2 13" xfId="15780" xr:uid="{997062EC-1363-4A78-8160-16F9A3D70237}"/>
    <cellStyle name="Comma 3 2 2 2 13 2" xfId="31757" xr:uid="{997062EC-1363-4A78-8160-16F9A3D70237}"/>
    <cellStyle name="Comma 3 2 2 2 14" xfId="15911" xr:uid="{997062EC-1363-4A78-8160-16F9A3D70237}"/>
    <cellStyle name="Comma 3 2 2 2 14 2" xfId="31888" xr:uid="{997062EC-1363-4A78-8160-16F9A3D70237}"/>
    <cellStyle name="Comma 3 2 2 2 15" xfId="17258" xr:uid="{9797DBEC-FFA3-4CE6-9F2D-D9E9DAB844AA}"/>
    <cellStyle name="Comma 3 2 2 2 16" xfId="32019" xr:uid="{997062EC-1363-4A78-8160-16F9A3D70237}"/>
    <cellStyle name="Comma 3 2 2 2 17" xfId="32151" xr:uid="{997062EC-1363-4A78-8160-16F9A3D70237}"/>
    <cellStyle name="Comma 3 2 2 2 18" xfId="32282" xr:uid="{997062EC-1363-4A78-8160-16F9A3D70237}"/>
    <cellStyle name="Comma 3 2 2 2 19" xfId="32414" xr:uid="{997062EC-1363-4A78-8160-16F9A3D70237}"/>
    <cellStyle name="Comma 3 2 2 2 2" xfId="1677" xr:uid="{997062EC-1363-4A78-8160-16F9A3D70237}"/>
    <cellStyle name="Comma 3 2 2 2 2 10" xfId="15575" xr:uid="{0C12B18C-57FD-47CB-A8AE-D8419D24CA99}"/>
    <cellStyle name="Comma 3 2 2 2 2 10 2" xfId="31553" xr:uid="{0C12B18C-57FD-47CB-A8AE-D8419D24CA99}"/>
    <cellStyle name="Comma 3 2 2 2 2 11" xfId="15714" xr:uid="{0C12B18C-57FD-47CB-A8AE-D8419D24CA99}"/>
    <cellStyle name="Comma 3 2 2 2 2 11 2" xfId="31691" xr:uid="{0C12B18C-57FD-47CB-A8AE-D8419D24CA99}"/>
    <cellStyle name="Comma 3 2 2 2 2 12" xfId="15846" xr:uid="{0C12B18C-57FD-47CB-A8AE-D8419D24CA99}"/>
    <cellStyle name="Comma 3 2 2 2 2 12 2" xfId="31823" xr:uid="{0C12B18C-57FD-47CB-A8AE-D8419D24CA99}"/>
    <cellStyle name="Comma 3 2 2 2 2 13" xfId="15977" xr:uid="{0C12B18C-57FD-47CB-A8AE-D8419D24CA99}"/>
    <cellStyle name="Comma 3 2 2 2 2 13 2" xfId="31954" xr:uid="{0C12B18C-57FD-47CB-A8AE-D8419D24CA99}"/>
    <cellStyle name="Comma 3 2 2 2 2 14" xfId="17655" xr:uid="{997062EC-1363-4A78-8160-16F9A3D70237}"/>
    <cellStyle name="Comma 3 2 2 2 2 15" xfId="32085" xr:uid="{0C12B18C-57FD-47CB-A8AE-D8419D24CA99}"/>
    <cellStyle name="Comma 3 2 2 2 2 16" xfId="32217" xr:uid="{0C12B18C-57FD-47CB-A8AE-D8419D24CA99}"/>
    <cellStyle name="Comma 3 2 2 2 2 17" xfId="32348" xr:uid="{0C12B18C-57FD-47CB-A8AE-D8419D24CA99}"/>
    <cellStyle name="Comma 3 2 2 2 2 18" xfId="32480" xr:uid="{0C12B18C-57FD-47CB-A8AE-D8419D24CA99}"/>
    <cellStyle name="Comma 3 2 2 2 2 19" xfId="32611" xr:uid="{0C12B18C-57FD-47CB-A8AE-D8419D24CA99}"/>
    <cellStyle name="Comma 3 2 2 2 2 2" xfId="1811" xr:uid="{0C12B18C-57FD-47CB-A8AE-D8419D24CA99}"/>
    <cellStyle name="Comma 3 2 2 2 2 2 2" xfId="7315" xr:uid="{765BE7AD-CF5C-4139-BA0E-B5FBDC8939AE}"/>
    <cellStyle name="Comma 3 2 2 2 2 2 2 2" xfId="14777" xr:uid="{765BE7AD-CF5C-4139-BA0E-B5FBDC8939AE}"/>
    <cellStyle name="Comma 3 2 2 2 2 2 2 2 2" xfId="30755" xr:uid="{765BE7AD-CF5C-4139-BA0E-B5FBDC8939AE}"/>
    <cellStyle name="Comma 3 2 2 2 2 2 2 3" xfId="23293" xr:uid="{765BE7AD-CF5C-4139-BA0E-B5FBDC8939AE}"/>
    <cellStyle name="Comma 3 2 2 2 2 2 3" xfId="9273" xr:uid="{0C12B18C-57FD-47CB-A8AE-D8419D24CA99}"/>
    <cellStyle name="Comma 3 2 2 2 2 2 3 2" xfId="25251" xr:uid="{0C12B18C-57FD-47CB-A8AE-D8419D24CA99}"/>
    <cellStyle name="Comma 3 2 2 2 2 2 4" xfId="17789" xr:uid="{0C12B18C-57FD-47CB-A8AE-D8419D24CA99}"/>
    <cellStyle name="Comma 3 2 2 2 2 20" xfId="32743" xr:uid="{0D55F2EF-8A4B-4D09-B855-25C021890F12}"/>
    <cellStyle name="Comma 3 2 2 2 2 21" xfId="32875" xr:uid="{00000000-0005-0000-0000-000024000000}"/>
    <cellStyle name="Comma 3 2 2 2 2 22" xfId="33006" xr:uid="{0C12B18C-57FD-47CB-A8AE-D8419D24CA99}"/>
    <cellStyle name="Comma 3 2 2 2 2 23" xfId="33137" xr:uid="{0C12B18C-57FD-47CB-A8AE-D8419D24CA99}"/>
    <cellStyle name="Comma 3 2 2 2 2 24" xfId="33269" xr:uid="{00000000-0005-0000-0000-000024000000}"/>
    <cellStyle name="Comma 3 2 2 2 2 25" xfId="33401" xr:uid="{B926D78C-3549-4865-8F66-3955A723C71B}"/>
    <cellStyle name="Comma 3 2 2 2 2 3" xfId="6850" xr:uid="{5E318B3B-E344-4BD7-884C-7C507EBAF25C}"/>
    <cellStyle name="Comma 3 2 2 2 2 3 2" xfId="14312" xr:uid="{5E318B3B-E344-4BD7-884C-7C507EBAF25C}"/>
    <cellStyle name="Comma 3 2 2 2 2 3 2 2" xfId="30290" xr:uid="{5E318B3B-E344-4BD7-884C-7C507EBAF25C}"/>
    <cellStyle name="Comma 3 2 2 2 2 3 3" xfId="22828" xr:uid="{5E318B3B-E344-4BD7-884C-7C507EBAF25C}"/>
    <cellStyle name="Comma 3 2 2 2 2 4" xfId="7445" xr:uid="{0C12B18C-57FD-47CB-A8AE-D8419D24CA99}"/>
    <cellStyle name="Comma 3 2 2 2 2 4 2" xfId="14907" xr:uid="{0C12B18C-57FD-47CB-A8AE-D8419D24CA99}"/>
    <cellStyle name="Comma 3 2 2 2 2 4 2 2" xfId="30885" xr:uid="{0C12B18C-57FD-47CB-A8AE-D8419D24CA99}"/>
    <cellStyle name="Comma 3 2 2 2 2 4 3" xfId="23423" xr:uid="{0C12B18C-57FD-47CB-A8AE-D8419D24CA99}"/>
    <cellStyle name="Comma 3 2 2 2 2 5" xfId="7586" xr:uid="{0C12B18C-57FD-47CB-A8AE-D8419D24CA99}"/>
    <cellStyle name="Comma 3 2 2 2 2 5 2" xfId="23564" xr:uid="{0C12B18C-57FD-47CB-A8AE-D8419D24CA99}"/>
    <cellStyle name="Comma 3 2 2 2 2 6" xfId="15048" xr:uid="{0C12B18C-57FD-47CB-A8AE-D8419D24CA99}"/>
    <cellStyle name="Comma 3 2 2 2 2 6 2" xfId="31026" xr:uid="{0C12B18C-57FD-47CB-A8AE-D8419D24CA99}"/>
    <cellStyle name="Comma 3 2 2 2 2 7" xfId="15179" xr:uid="{0C12B18C-57FD-47CB-A8AE-D8419D24CA99}"/>
    <cellStyle name="Comma 3 2 2 2 2 7 2" xfId="31157" xr:uid="{0C12B18C-57FD-47CB-A8AE-D8419D24CA99}"/>
    <cellStyle name="Comma 3 2 2 2 2 8" xfId="15311" xr:uid="{0C12B18C-57FD-47CB-A8AE-D8419D24CA99}"/>
    <cellStyle name="Comma 3 2 2 2 2 8 2" xfId="31289" xr:uid="{0C12B18C-57FD-47CB-A8AE-D8419D24CA99}"/>
    <cellStyle name="Comma 3 2 2 2 2 9" xfId="15443" xr:uid="{0C12B18C-57FD-47CB-A8AE-D8419D24CA99}"/>
    <cellStyle name="Comma 3 2 2 2 2 9 2" xfId="31421" xr:uid="{0C12B18C-57FD-47CB-A8AE-D8419D24CA99}"/>
    <cellStyle name="Comma 3 2 2 2 20" xfId="32545" xr:uid="{997062EC-1363-4A78-8160-16F9A3D70237}"/>
    <cellStyle name="Comma 3 2 2 2 21" xfId="32677" xr:uid="{4C4A5029-B665-4CD3-987D-BFDA31565549}"/>
    <cellStyle name="Comma 3 2 2 2 22" xfId="32809" xr:uid="{00000000-0005-0000-0000-000023000000}"/>
    <cellStyle name="Comma 3 2 2 2 23" xfId="32940" xr:uid="{997062EC-1363-4A78-8160-16F9A3D70237}"/>
    <cellStyle name="Comma 3 2 2 2 24" xfId="33071" xr:uid="{997062EC-1363-4A78-8160-16F9A3D70237}"/>
    <cellStyle name="Comma 3 2 2 2 25" xfId="33203" xr:uid="{00000000-0005-0000-0000-000023000000}"/>
    <cellStyle name="Comma 3 2 2 2 26" xfId="33335" xr:uid="{70D1D038-B0E1-4371-A680-D3B53F95FF50}"/>
    <cellStyle name="Comma 3 2 2 2 3" xfId="1745" xr:uid="{997062EC-1363-4A78-8160-16F9A3D70237}"/>
    <cellStyle name="Comma 3 2 2 2 3 2" xfId="7277" xr:uid="{19F16ACB-BBA7-42E9-9B8C-439D9B57FD7D}"/>
    <cellStyle name="Comma 3 2 2 2 3 2 2" xfId="14739" xr:uid="{19F16ACB-BBA7-42E9-9B8C-439D9B57FD7D}"/>
    <cellStyle name="Comma 3 2 2 2 3 2 2 2" xfId="30717" xr:uid="{19F16ACB-BBA7-42E9-9B8C-439D9B57FD7D}"/>
    <cellStyle name="Comma 3 2 2 2 3 2 3" xfId="23255" xr:uid="{19F16ACB-BBA7-42E9-9B8C-439D9B57FD7D}"/>
    <cellStyle name="Comma 3 2 2 2 3 3" xfId="9207" xr:uid="{997062EC-1363-4A78-8160-16F9A3D70237}"/>
    <cellStyle name="Comma 3 2 2 2 3 3 2" xfId="25185" xr:uid="{997062EC-1363-4A78-8160-16F9A3D70237}"/>
    <cellStyle name="Comma 3 2 2 2 3 4" xfId="17723" xr:uid="{997062EC-1363-4A78-8160-16F9A3D70237}"/>
    <cellStyle name="Comma 3 2 2 2 4" xfId="3397" xr:uid="{0CF7C385-05CA-48FE-ACFE-53840968D53F}"/>
    <cellStyle name="Comma 3 2 2 2 4 2" xfId="10859" xr:uid="{0CF7C385-05CA-48FE-ACFE-53840968D53F}"/>
    <cellStyle name="Comma 3 2 2 2 4 2 2" xfId="26837" xr:uid="{0CF7C385-05CA-48FE-ACFE-53840968D53F}"/>
    <cellStyle name="Comma 3 2 2 2 4 3" xfId="19375" xr:uid="{0CF7C385-05CA-48FE-ACFE-53840968D53F}"/>
    <cellStyle name="Comma 3 2 2 2 5" xfId="7379" xr:uid="{997062EC-1363-4A78-8160-16F9A3D70237}"/>
    <cellStyle name="Comma 3 2 2 2 5 2" xfId="14841" xr:uid="{997062EC-1363-4A78-8160-16F9A3D70237}"/>
    <cellStyle name="Comma 3 2 2 2 5 2 2" xfId="30819" xr:uid="{997062EC-1363-4A78-8160-16F9A3D70237}"/>
    <cellStyle name="Comma 3 2 2 2 5 3" xfId="23357" xr:uid="{997062EC-1363-4A78-8160-16F9A3D70237}"/>
    <cellStyle name="Comma 3 2 2 2 6" xfId="7520" xr:uid="{997062EC-1363-4A78-8160-16F9A3D70237}"/>
    <cellStyle name="Comma 3 2 2 2 6 2" xfId="23498" xr:uid="{997062EC-1363-4A78-8160-16F9A3D70237}"/>
    <cellStyle name="Comma 3 2 2 2 7" xfId="14982" xr:uid="{997062EC-1363-4A78-8160-16F9A3D70237}"/>
    <cellStyle name="Comma 3 2 2 2 7 2" xfId="30960" xr:uid="{997062EC-1363-4A78-8160-16F9A3D70237}"/>
    <cellStyle name="Comma 3 2 2 2 8" xfId="15113" xr:uid="{997062EC-1363-4A78-8160-16F9A3D70237}"/>
    <cellStyle name="Comma 3 2 2 2 8 2" xfId="31091" xr:uid="{997062EC-1363-4A78-8160-16F9A3D70237}"/>
    <cellStyle name="Comma 3 2 2 2 9" xfId="15245" xr:uid="{997062EC-1363-4A78-8160-16F9A3D70237}"/>
    <cellStyle name="Comma 3 2 2 2 9 2" xfId="31223" xr:uid="{997062EC-1363-4A78-8160-16F9A3D70237}"/>
    <cellStyle name="Comma 3 2 2 20" xfId="15080" xr:uid="{9797DBEC-FFA3-4CE6-9F2D-D9E9DAB844AA}"/>
    <cellStyle name="Comma 3 2 2 20 2" xfId="31058" xr:uid="{9797DBEC-FFA3-4CE6-9F2D-D9E9DAB844AA}"/>
    <cellStyle name="Comma 3 2 2 21" xfId="15212" xr:uid="{9797DBEC-FFA3-4CE6-9F2D-D9E9DAB844AA}"/>
    <cellStyle name="Comma 3 2 2 21 2" xfId="31190" xr:uid="{9797DBEC-FFA3-4CE6-9F2D-D9E9DAB844AA}"/>
    <cellStyle name="Comma 3 2 2 22" xfId="15344" xr:uid="{9797DBEC-FFA3-4CE6-9F2D-D9E9DAB844AA}"/>
    <cellStyle name="Comma 3 2 2 22 2" xfId="31322" xr:uid="{9797DBEC-FFA3-4CE6-9F2D-D9E9DAB844AA}"/>
    <cellStyle name="Comma 3 2 2 23" xfId="15476" xr:uid="{9797DBEC-FFA3-4CE6-9F2D-D9E9DAB844AA}"/>
    <cellStyle name="Comma 3 2 2 23 2" xfId="31454" xr:uid="{9797DBEC-FFA3-4CE6-9F2D-D9E9DAB844AA}"/>
    <cellStyle name="Comma 3 2 2 24" xfId="15615" xr:uid="{9797DBEC-FFA3-4CE6-9F2D-D9E9DAB844AA}"/>
    <cellStyle name="Comma 3 2 2 24 2" xfId="31592" xr:uid="{9797DBEC-FFA3-4CE6-9F2D-D9E9DAB844AA}"/>
    <cellStyle name="Comma 3 2 2 25" xfId="15747" xr:uid="{9797DBEC-FFA3-4CE6-9F2D-D9E9DAB844AA}"/>
    <cellStyle name="Comma 3 2 2 25 2" xfId="31724" xr:uid="{9797DBEC-FFA3-4CE6-9F2D-D9E9DAB844AA}"/>
    <cellStyle name="Comma 3 2 2 26" xfId="15878" xr:uid="{9797DBEC-FFA3-4CE6-9F2D-D9E9DAB844AA}"/>
    <cellStyle name="Comma 3 2 2 26 2" xfId="31855" xr:uid="{9797DBEC-FFA3-4CE6-9F2D-D9E9DAB844AA}"/>
    <cellStyle name="Comma 3 2 2 27" xfId="16316" xr:uid="{00000000-0005-0000-0000-0000B0000000}"/>
    <cellStyle name="Comma 3 2 2 28" xfId="31986" xr:uid="{9797DBEC-FFA3-4CE6-9F2D-D9E9DAB844AA}"/>
    <cellStyle name="Comma 3 2 2 29" xfId="32118" xr:uid="{9797DBEC-FFA3-4CE6-9F2D-D9E9DAB844AA}"/>
    <cellStyle name="Comma 3 2 2 3" xfId="1313" xr:uid="{9797DBEC-FFA3-4CE6-9F2D-D9E9DAB844AA}"/>
    <cellStyle name="Comma 3 2 2 3 10" xfId="15542" xr:uid="{F13C34E9-8211-440A-B8A2-A243A5C41F72}"/>
    <cellStyle name="Comma 3 2 2 3 10 2" xfId="31520" xr:uid="{F13C34E9-8211-440A-B8A2-A243A5C41F72}"/>
    <cellStyle name="Comma 3 2 2 3 11" xfId="15681" xr:uid="{F13C34E9-8211-440A-B8A2-A243A5C41F72}"/>
    <cellStyle name="Comma 3 2 2 3 11 2" xfId="31658" xr:uid="{F13C34E9-8211-440A-B8A2-A243A5C41F72}"/>
    <cellStyle name="Comma 3 2 2 3 12" xfId="15813" xr:uid="{F13C34E9-8211-440A-B8A2-A243A5C41F72}"/>
    <cellStyle name="Comma 3 2 2 3 12 2" xfId="31790" xr:uid="{F13C34E9-8211-440A-B8A2-A243A5C41F72}"/>
    <cellStyle name="Comma 3 2 2 3 13" xfId="15944" xr:uid="{F13C34E9-8211-440A-B8A2-A243A5C41F72}"/>
    <cellStyle name="Comma 3 2 2 3 13 2" xfId="31921" xr:uid="{F13C34E9-8211-440A-B8A2-A243A5C41F72}"/>
    <cellStyle name="Comma 3 2 2 3 14" xfId="17291" xr:uid="{9797DBEC-FFA3-4CE6-9F2D-D9E9DAB844AA}"/>
    <cellStyle name="Comma 3 2 2 3 15" xfId="32052" xr:uid="{F13C34E9-8211-440A-B8A2-A243A5C41F72}"/>
    <cellStyle name="Comma 3 2 2 3 16" xfId="32184" xr:uid="{F13C34E9-8211-440A-B8A2-A243A5C41F72}"/>
    <cellStyle name="Comma 3 2 2 3 17" xfId="32315" xr:uid="{F13C34E9-8211-440A-B8A2-A243A5C41F72}"/>
    <cellStyle name="Comma 3 2 2 3 18" xfId="32447" xr:uid="{F13C34E9-8211-440A-B8A2-A243A5C41F72}"/>
    <cellStyle name="Comma 3 2 2 3 19" xfId="32578" xr:uid="{F13C34E9-8211-440A-B8A2-A243A5C41F72}"/>
    <cellStyle name="Comma 3 2 2 3 2" xfId="1778" xr:uid="{F13C34E9-8211-440A-B8A2-A243A5C41F72}"/>
    <cellStyle name="Comma 3 2 2 3 2 2" xfId="6883" xr:uid="{F5B8ADB1-AA3F-49CE-9006-9F9D14311F8F}"/>
    <cellStyle name="Comma 3 2 2 3 2 2 2" xfId="14345" xr:uid="{F5B8ADB1-AA3F-49CE-9006-9F9D14311F8F}"/>
    <cellStyle name="Comma 3 2 2 3 2 2 2 2" xfId="30323" xr:uid="{F5B8ADB1-AA3F-49CE-9006-9F9D14311F8F}"/>
    <cellStyle name="Comma 3 2 2 3 2 2 3" xfId="22861" xr:uid="{F5B8ADB1-AA3F-49CE-9006-9F9D14311F8F}"/>
    <cellStyle name="Comma 3 2 2 3 2 3" xfId="9240" xr:uid="{F13C34E9-8211-440A-B8A2-A243A5C41F72}"/>
    <cellStyle name="Comma 3 2 2 3 2 3 2" xfId="25218" xr:uid="{F13C34E9-8211-440A-B8A2-A243A5C41F72}"/>
    <cellStyle name="Comma 3 2 2 3 2 4" xfId="17756" xr:uid="{F13C34E9-8211-440A-B8A2-A243A5C41F72}"/>
    <cellStyle name="Comma 3 2 2 3 20" xfId="32710" xr:uid="{F06E5D27-E37E-4699-A5E5-44C42771B001}"/>
    <cellStyle name="Comma 3 2 2 3 21" xfId="32842" xr:uid="{00000000-0005-0000-0000-000025000000}"/>
    <cellStyle name="Comma 3 2 2 3 22" xfId="32973" xr:uid="{F13C34E9-8211-440A-B8A2-A243A5C41F72}"/>
    <cellStyle name="Comma 3 2 2 3 23" xfId="33104" xr:uid="{F13C34E9-8211-440A-B8A2-A243A5C41F72}"/>
    <cellStyle name="Comma 3 2 2 3 24" xfId="33236" xr:uid="{00000000-0005-0000-0000-000025000000}"/>
    <cellStyle name="Comma 3 2 2 3 25" xfId="33368" xr:uid="{157CCA86-E1FF-4497-AC13-89A26E2CEABF}"/>
    <cellStyle name="Comma 3 2 2 3 3" xfId="4644" xr:uid="{B2C260B9-6700-4BBC-948D-7D21E4846F6C}"/>
    <cellStyle name="Comma 3 2 2 3 3 2" xfId="12106" xr:uid="{B2C260B9-6700-4BBC-948D-7D21E4846F6C}"/>
    <cellStyle name="Comma 3 2 2 3 3 2 2" xfId="28084" xr:uid="{B2C260B9-6700-4BBC-948D-7D21E4846F6C}"/>
    <cellStyle name="Comma 3 2 2 3 3 3" xfId="20622" xr:uid="{B2C260B9-6700-4BBC-948D-7D21E4846F6C}"/>
    <cellStyle name="Comma 3 2 2 3 4" xfId="7412" xr:uid="{F13C34E9-8211-440A-B8A2-A243A5C41F72}"/>
    <cellStyle name="Comma 3 2 2 3 4 2" xfId="14874" xr:uid="{F13C34E9-8211-440A-B8A2-A243A5C41F72}"/>
    <cellStyle name="Comma 3 2 2 3 4 2 2" xfId="30852" xr:uid="{F13C34E9-8211-440A-B8A2-A243A5C41F72}"/>
    <cellStyle name="Comma 3 2 2 3 4 3" xfId="23390" xr:uid="{F13C34E9-8211-440A-B8A2-A243A5C41F72}"/>
    <cellStyle name="Comma 3 2 2 3 5" xfId="7553" xr:uid="{F13C34E9-8211-440A-B8A2-A243A5C41F72}"/>
    <cellStyle name="Comma 3 2 2 3 5 2" xfId="23531" xr:uid="{F13C34E9-8211-440A-B8A2-A243A5C41F72}"/>
    <cellStyle name="Comma 3 2 2 3 6" xfId="15015" xr:uid="{F13C34E9-8211-440A-B8A2-A243A5C41F72}"/>
    <cellStyle name="Comma 3 2 2 3 6 2" xfId="30993" xr:uid="{F13C34E9-8211-440A-B8A2-A243A5C41F72}"/>
    <cellStyle name="Comma 3 2 2 3 7" xfId="15146" xr:uid="{F13C34E9-8211-440A-B8A2-A243A5C41F72}"/>
    <cellStyle name="Comma 3 2 2 3 7 2" xfId="31124" xr:uid="{F13C34E9-8211-440A-B8A2-A243A5C41F72}"/>
    <cellStyle name="Comma 3 2 2 3 8" xfId="15278" xr:uid="{F13C34E9-8211-440A-B8A2-A243A5C41F72}"/>
    <cellStyle name="Comma 3 2 2 3 8 2" xfId="31256" xr:uid="{F13C34E9-8211-440A-B8A2-A243A5C41F72}"/>
    <cellStyle name="Comma 3 2 2 3 9" xfId="15410" xr:uid="{F13C34E9-8211-440A-B8A2-A243A5C41F72}"/>
    <cellStyle name="Comma 3 2 2 3 9 2" xfId="31388" xr:uid="{F13C34E9-8211-440A-B8A2-A243A5C41F72}"/>
    <cellStyle name="Comma 3 2 2 30" xfId="32249" xr:uid="{9797DBEC-FFA3-4CE6-9F2D-D9E9DAB844AA}"/>
    <cellStyle name="Comma 3 2 2 31" xfId="32381" xr:uid="{9797DBEC-FFA3-4CE6-9F2D-D9E9DAB844AA}"/>
    <cellStyle name="Comma 3 2 2 32" xfId="32512" xr:uid="{9797DBEC-FFA3-4CE6-9F2D-D9E9DAB844AA}"/>
    <cellStyle name="Comma 3 2 2 33" xfId="32644" xr:uid="{0559C5E2-0B5B-49F0-9031-1D7CE2D145E9}"/>
    <cellStyle name="Comma 3 2 2 34" xfId="32776" xr:uid="{00000000-0005-0000-0000-000022000000}"/>
    <cellStyle name="Comma 3 2 2 35" xfId="32907" xr:uid="{9797DBEC-FFA3-4CE6-9F2D-D9E9DAB844AA}"/>
    <cellStyle name="Comma 3 2 2 36" xfId="33038" xr:uid="{9797DBEC-FFA3-4CE6-9F2D-D9E9DAB844AA}"/>
    <cellStyle name="Comma 3 2 2 37" xfId="33170" xr:uid="{00000000-0005-0000-0000-000022000000}"/>
    <cellStyle name="Comma 3 2 2 38" xfId="33302" xr:uid="{A3738881-87AB-4A12-B1DA-FD7484810E5C}"/>
    <cellStyle name="Comma 3 2 2 4" xfId="1346" xr:uid="{9797DBEC-FFA3-4CE6-9F2D-D9E9DAB844AA}"/>
    <cellStyle name="Comma 3 2 2 4 2" xfId="5592" xr:uid="{A9FD314F-B495-44FD-911B-CB1E339D8CA7}"/>
    <cellStyle name="Comma 3 2 2 4 2 2" xfId="13054" xr:uid="{A9FD314F-B495-44FD-911B-CB1E339D8CA7}"/>
    <cellStyle name="Comma 3 2 2 4 2 2 2" xfId="29032" xr:uid="{A9FD314F-B495-44FD-911B-CB1E339D8CA7}"/>
    <cellStyle name="Comma 3 2 2 4 2 3" xfId="21570" xr:uid="{A9FD314F-B495-44FD-911B-CB1E339D8CA7}"/>
    <cellStyle name="Comma 3 2 2 4 3" xfId="8835" xr:uid="{9797DBEC-FFA3-4CE6-9F2D-D9E9DAB844AA}"/>
    <cellStyle name="Comma 3 2 2 4 3 2" xfId="24813" xr:uid="{9797DBEC-FFA3-4CE6-9F2D-D9E9DAB844AA}"/>
    <cellStyle name="Comma 3 2 2 4 4" xfId="17324" xr:uid="{9797DBEC-FFA3-4CE6-9F2D-D9E9DAB844AA}"/>
    <cellStyle name="Comma 3 2 2 5" xfId="1379" xr:uid="{9797DBEC-FFA3-4CE6-9F2D-D9E9DAB844AA}"/>
    <cellStyle name="Comma 3 2 2 5 2" xfId="6919" xr:uid="{CE15E59B-25AC-4AC7-B7E1-202046E7A84A}"/>
    <cellStyle name="Comma 3 2 2 5 2 2" xfId="14381" xr:uid="{CE15E59B-25AC-4AC7-B7E1-202046E7A84A}"/>
    <cellStyle name="Comma 3 2 2 5 2 2 2" xfId="30359" xr:uid="{CE15E59B-25AC-4AC7-B7E1-202046E7A84A}"/>
    <cellStyle name="Comma 3 2 2 5 2 3" xfId="22897" xr:uid="{CE15E59B-25AC-4AC7-B7E1-202046E7A84A}"/>
    <cellStyle name="Comma 3 2 2 5 3" xfId="8868" xr:uid="{9797DBEC-FFA3-4CE6-9F2D-D9E9DAB844AA}"/>
    <cellStyle name="Comma 3 2 2 5 3 2" xfId="24846" xr:uid="{9797DBEC-FFA3-4CE6-9F2D-D9E9DAB844AA}"/>
    <cellStyle name="Comma 3 2 2 5 4" xfId="17357" xr:uid="{9797DBEC-FFA3-4CE6-9F2D-D9E9DAB844AA}"/>
    <cellStyle name="Comma 3 2 2 6" xfId="1412" xr:uid="{9797DBEC-FFA3-4CE6-9F2D-D9E9DAB844AA}"/>
    <cellStyle name="Comma 3 2 2 6 2" xfId="6952" xr:uid="{DD1951CF-F353-40E6-83C3-238606FE3F59}"/>
    <cellStyle name="Comma 3 2 2 6 2 2" xfId="14414" xr:uid="{DD1951CF-F353-40E6-83C3-238606FE3F59}"/>
    <cellStyle name="Comma 3 2 2 6 2 2 2" xfId="30392" xr:uid="{DD1951CF-F353-40E6-83C3-238606FE3F59}"/>
    <cellStyle name="Comma 3 2 2 6 2 3" xfId="22930" xr:uid="{DD1951CF-F353-40E6-83C3-238606FE3F59}"/>
    <cellStyle name="Comma 3 2 2 6 3" xfId="8901" xr:uid="{9797DBEC-FFA3-4CE6-9F2D-D9E9DAB844AA}"/>
    <cellStyle name="Comma 3 2 2 6 3 2" xfId="24879" xr:uid="{9797DBEC-FFA3-4CE6-9F2D-D9E9DAB844AA}"/>
    <cellStyle name="Comma 3 2 2 6 4" xfId="17390" xr:uid="{9797DBEC-FFA3-4CE6-9F2D-D9E9DAB844AA}"/>
    <cellStyle name="Comma 3 2 2 7" xfId="1445" xr:uid="{9797DBEC-FFA3-4CE6-9F2D-D9E9DAB844AA}"/>
    <cellStyle name="Comma 3 2 2 7 2" xfId="6983" xr:uid="{0C33DFB4-F5EF-4D91-9F3F-E4553D97D41D}"/>
    <cellStyle name="Comma 3 2 2 7 2 2" xfId="14445" xr:uid="{0C33DFB4-F5EF-4D91-9F3F-E4553D97D41D}"/>
    <cellStyle name="Comma 3 2 2 7 2 2 2" xfId="30423" xr:uid="{0C33DFB4-F5EF-4D91-9F3F-E4553D97D41D}"/>
    <cellStyle name="Comma 3 2 2 7 2 3" xfId="22961" xr:uid="{0C33DFB4-F5EF-4D91-9F3F-E4553D97D41D}"/>
    <cellStyle name="Comma 3 2 2 7 3" xfId="8934" xr:uid="{9797DBEC-FFA3-4CE6-9F2D-D9E9DAB844AA}"/>
    <cellStyle name="Comma 3 2 2 7 3 2" xfId="24912" xr:uid="{9797DBEC-FFA3-4CE6-9F2D-D9E9DAB844AA}"/>
    <cellStyle name="Comma 3 2 2 7 4" xfId="17423" xr:uid="{9797DBEC-FFA3-4CE6-9F2D-D9E9DAB844AA}"/>
    <cellStyle name="Comma 3 2 2 8" xfId="1478" xr:uid="{9797DBEC-FFA3-4CE6-9F2D-D9E9DAB844AA}"/>
    <cellStyle name="Comma 3 2 2 8 2" xfId="7016" xr:uid="{87CC697E-624A-4756-A4AE-3FF1A316B554}"/>
    <cellStyle name="Comma 3 2 2 8 2 2" xfId="14478" xr:uid="{87CC697E-624A-4756-A4AE-3FF1A316B554}"/>
    <cellStyle name="Comma 3 2 2 8 2 2 2" xfId="30456" xr:uid="{87CC697E-624A-4756-A4AE-3FF1A316B554}"/>
    <cellStyle name="Comma 3 2 2 8 2 3" xfId="22994" xr:uid="{87CC697E-624A-4756-A4AE-3FF1A316B554}"/>
    <cellStyle name="Comma 3 2 2 8 3" xfId="8967" xr:uid="{9797DBEC-FFA3-4CE6-9F2D-D9E9DAB844AA}"/>
    <cellStyle name="Comma 3 2 2 8 3 2" xfId="24945" xr:uid="{9797DBEC-FFA3-4CE6-9F2D-D9E9DAB844AA}"/>
    <cellStyle name="Comma 3 2 2 8 4" xfId="17456" xr:uid="{9797DBEC-FFA3-4CE6-9F2D-D9E9DAB844AA}"/>
    <cellStyle name="Comma 3 2 2 9" xfId="1511" xr:uid="{9797DBEC-FFA3-4CE6-9F2D-D9E9DAB844AA}"/>
    <cellStyle name="Comma 3 2 2 9 2" xfId="7049" xr:uid="{4ECA0678-2BB0-416B-87B5-45580370AD84}"/>
    <cellStyle name="Comma 3 2 2 9 2 2" xfId="14511" xr:uid="{4ECA0678-2BB0-416B-87B5-45580370AD84}"/>
    <cellStyle name="Comma 3 2 2 9 2 2 2" xfId="30489" xr:uid="{4ECA0678-2BB0-416B-87B5-45580370AD84}"/>
    <cellStyle name="Comma 3 2 2 9 2 3" xfId="23027" xr:uid="{4ECA0678-2BB0-416B-87B5-45580370AD84}"/>
    <cellStyle name="Comma 3 2 2 9 3" xfId="9000" xr:uid="{9797DBEC-FFA3-4CE6-9F2D-D9E9DAB844AA}"/>
    <cellStyle name="Comma 3 2 2 9 3 2" xfId="24978" xr:uid="{9797DBEC-FFA3-4CE6-9F2D-D9E9DAB844AA}"/>
    <cellStyle name="Comma 3 2 2 9 4" xfId="17489" xr:uid="{9797DBEC-FFA3-4CE6-9F2D-D9E9DAB844AA}"/>
    <cellStyle name="Comma 3 2 20" xfId="1561" xr:uid="{E39CB087-5E3F-4595-9791-278BD0BB215B}"/>
    <cellStyle name="Comma 3 2 20 2" xfId="7099" xr:uid="{AC357766-0C87-499B-A6CC-06212E1D0EF0}"/>
    <cellStyle name="Comma 3 2 20 2 2" xfId="14561" xr:uid="{AC357766-0C87-499B-A6CC-06212E1D0EF0}"/>
    <cellStyle name="Comma 3 2 20 2 2 2" xfId="30539" xr:uid="{AC357766-0C87-499B-A6CC-06212E1D0EF0}"/>
    <cellStyle name="Comma 3 2 20 2 3" xfId="23077" xr:uid="{AC357766-0C87-499B-A6CC-06212E1D0EF0}"/>
    <cellStyle name="Comma 3 2 20 3" xfId="9050" xr:uid="{E39CB087-5E3F-4595-9791-278BD0BB215B}"/>
    <cellStyle name="Comma 3 2 20 3 2" xfId="25028" xr:uid="{E39CB087-5E3F-4595-9791-278BD0BB215B}"/>
    <cellStyle name="Comma 3 2 20 4" xfId="17539" xr:uid="{E39CB087-5E3F-4595-9791-278BD0BB215B}"/>
    <cellStyle name="Comma 3 2 21" xfId="1594" xr:uid="{E39CB087-5E3F-4595-9791-278BD0BB215B}"/>
    <cellStyle name="Comma 3 2 21 2" xfId="7132" xr:uid="{7AFD18E8-59B1-40B5-AEC2-828207B33110}"/>
    <cellStyle name="Comma 3 2 21 2 2" xfId="14594" xr:uid="{7AFD18E8-59B1-40B5-AEC2-828207B33110}"/>
    <cellStyle name="Comma 3 2 21 2 2 2" xfId="30572" xr:uid="{7AFD18E8-59B1-40B5-AEC2-828207B33110}"/>
    <cellStyle name="Comma 3 2 21 2 3" xfId="23110" xr:uid="{7AFD18E8-59B1-40B5-AEC2-828207B33110}"/>
    <cellStyle name="Comma 3 2 21 3" xfId="9083" xr:uid="{E39CB087-5E3F-4595-9791-278BD0BB215B}"/>
    <cellStyle name="Comma 3 2 21 3 2" xfId="25061" xr:uid="{E39CB087-5E3F-4595-9791-278BD0BB215B}"/>
    <cellStyle name="Comma 3 2 21 4" xfId="17572" xr:uid="{E39CB087-5E3F-4595-9791-278BD0BB215B}"/>
    <cellStyle name="Comma 3 2 22" xfId="1627" xr:uid="{E39CB087-5E3F-4595-9791-278BD0BB215B}"/>
    <cellStyle name="Comma 3 2 22 2" xfId="7171" xr:uid="{90325B6B-7FEB-4B3B-A5BB-FDB4AF390D68}"/>
    <cellStyle name="Comma 3 2 22 2 2" xfId="14633" xr:uid="{90325B6B-7FEB-4B3B-A5BB-FDB4AF390D68}"/>
    <cellStyle name="Comma 3 2 22 2 2 2" xfId="30611" xr:uid="{90325B6B-7FEB-4B3B-A5BB-FDB4AF390D68}"/>
    <cellStyle name="Comma 3 2 22 2 3" xfId="23149" xr:uid="{90325B6B-7FEB-4B3B-A5BB-FDB4AF390D68}"/>
    <cellStyle name="Comma 3 2 22 3" xfId="5704" xr:uid="{28F7A519-B9A1-43DB-BE99-C42E1F415E12}"/>
    <cellStyle name="Comma 3 2 22 3 2" xfId="13166" xr:uid="{28F7A519-B9A1-43DB-BE99-C42E1F415E12}"/>
    <cellStyle name="Comma 3 2 22 3 2 2" xfId="29144" xr:uid="{28F7A519-B9A1-43DB-BE99-C42E1F415E12}"/>
    <cellStyle name="Comma 3 2 22 3 3" xfId="21682" xr:uid="{28F7A519-B9A1-43DB-BE99-C42E1F415E12}"/>
    <cellStyle name="Comma 3 2 22 4" xfId="9116" xr:uid="{E39CB087-5E3F-4595-9791-278BD0BB215B}"/>
    <cellStyle name="Comma 3 2 22 4 2" xfId="25094" xr:uid="{E39CB087-5E3F-4595-9791-278BD0BB215B}"/>
    <cellStyle name="Comma 3 2 22 5" xfId="17605" xr:uid="{E39CB087-5E3F-4595-9791-278BD0BB215B}"/>
    <cellStyle name="Comma 3 2 23" xfId="1695" xr:uid="{E39CB087-5E3F-4595-9791-278BD0BB215B}"/>
    <cellStyle name="Comma 3 2 23 2" xfId="7227" xr:uid="{5326A254-FB51-40E0-A385-11611A5A902B}"/>
    <cellStyle name="Comma 3 2 23 2 2" xfId="14689" xr:uid="{5326A254-FB51-40E0-A385-11611A5A902B}"/>
    <cellStyle name="Comma 3 2 23 2 2 2" xfId="30667" xr:uid="{5326A254-FB51-40E0-A385-11611A5A902B}"/>
    <cellStyle name="Comma 3 2 23 2 3" xfId="23205" xr:uid="{5326A254-FB51-40E0-A385-11611A5A902B}"/>
    <cellStyle name="Comma 3 2 23 3" xfId="9157" xr:uid="{E39CB087-5E3F-4595-9791-278BD0BB215B}"/>
    <cellStyle name="Comma 3 2 23 3 2" xfId="25135" xr:uid="{E39CB087-5E3F-4595-9791-278BD0BB215B}"/>
    <cellStyle name="Comma 3 2 23 4" xfId="17673" xr:uid="{E39CB087-5E3F-4595-9791-278BD0BB215B}"/>
    <cellStyle name="Comma 3 2 24" xfId="1932" xr:uid="{00000000-0005-0000-0000-0000AF000000}"/>
    <cellStyle name="Comma 3 2 24 2" xfId="9394" xr:uid="{00000000-0005-0000-0000-0000AF000000}"/>
    <cellStyle name="Comma 3 2 24 2 2" xfId="25372" xr:uid="{00000000-0005-0000-0000-0000AF000000}"/>
    <cellStyle name="Comma 3 2 24 3" xfId="17910" xr:uid="{00000000-0005-0000-0000-0000AF000000}"/>
    <cellStyle name="Comma 3 2 25" xfId="7329" xr:uid="{E39CB087-5E3F-4595-9791-278BD0BB215B}"/>
    <cellStyle name="Comma 3 2 25 2" xfId="14791" xr:uid="{E39CB087-5E3F-4595-9791-278BD0BB215B}"/>
    <cellStyle name="Comma 3 2 25 2 2" xfId="30769" xr:uid="{E39CB087-5E3F-4595-9791-278BD0BB215B}"/>
    <cellStyle name="Comma 3 2 25 3" xfId="23307" xr:uid="{E39CB087-5E3F-4595-9791-278BD0BB215B}"/>
    <cellStyle name="Comma 3 2 26" xfId="7457" xr:uid="{467F21D7-177C-428C-90DD-D79062560F90}"/>
    <cellStyle name="Comma 3 2 26 2" xfId="14919" xr:uid="{467F21D7-177C-428C-90DD-D79062560F90}"/>
    <cellStyle name="Comma 3 2 26 2 2" xfId="30897" xr:uid="{467F21D7-177C-428C-90DD-D79062560F90}"/>
    <cellStyle name="Comma 3 2 26 3" xfId="23435" xr:uid="{467F21D7-177C-428C-90DD-D79062560F90}"/>
    <cellStyle name="Comma 3 2 27" xfId="7470" xr:uid="{E39CB087-5E3F-4595-9791-278BD0BB215B}"/>
    <cellStyle name="Comma 3 2 27 2" xfId="23448" xr:uid="{E39CB087-5E3F-4595-9791-278BD0BB215B}"/>
    <cellStyle name="Comma 3 2 28" xfId="7633" xr:uid="{00000000-0005-0000-0000-0000AF000000}"/>
    <cellStyle name="Comma 3 2 28 2" xfId="23611" xr:uid="{00000000-0005-0000-0000-0000AF000000}"/>
    <cellStyle name="Comma 3 2 29" xfId="14932" xr:uid="{E39CB087-5E3F-4595-9791-278BD0BB215B}"/>
    <cellStyle name="Comma 3 2 29 2" xfId="30910" xr:uid="{E39CB087-5E3F-4595-9791-278BD0BB215B}"/>
    <cellStyle name="Comma 3 2 3" xfId="1123" xr:uid="{E39CB087-5E3F-4595-9791-278BD0BB215B}"/>
    <cellStyle name="Comma 3 2 3 10" xfId="15096" xr:uid="{902CF923-22EC-4C45-BC2C-7A725929387B}"/>
    <cellStyle name="Comma 3 2 3 10 2" xfId="31074" xr:uid="{902CF923-22EC-4C45-BC2C-7A725929387B}"/>
    <cellStyle name="Comma 3 2 3 11" xfId="15228" xr:uid="{902CF923-22EC-4C45-BC2C-7A725929387B}"/>
    <cellStyle name="Comma 3 2 3 11 2" xfId="31206" xr:uid="{902CF923-22EC-4C45-BC2C-7A725929387B}"/>
    <cellStyle name="Comma 3 2 3 12" xfId="15360" xr:uid="{902CF923-22EC-4C45-BC2C-7A725929387B}"/>
    <cellStyle name="Comma 3 2 3 12 2" xfId="31338" xr:uid="{902CF923-22EC-4C45-BC2C-7A725929387B}"/>
    <cellStyle name="Comma 3 2 3 13" xfId="15492" xr:uid="{902CF923-22EC-4C45-BC2C-7A725929387B}"/>
    <cellStyle name="Comma 3 2 3 13 2" xfId="31470" xr:uid="{902CF923-22EC-4C45-BC2C-7A725929387B}"/>
    <cellStyle name="Comma 3 2 3 14" xfId="15631" xr:uid="{902CF923-22EC-4C45-BC2C-7A725929387B}"/>
    <cellStyle name="Comma 3 2 3 14 2" xfId="31608" xr:uid="{902CF923-22EC-4C45-BC2C-7A725929387B}"/>
    <cellStyle name="Comma 3 2 3 15" xfId="15763" xr:uid="{902CF923-22EC-4C45-BC2C-7A725929387B}"/>
    <cellStyle name="Comma 3 2 3 15 2" xfId="31740" xr:uid="{902CF923-22EC-4C45-BC2C-7A725929387B}"/>
    <cellStyle name="Comma 3 2 3 16" xfId="15894" xr:uid="{902CF923-22EC-4C45-BC2C-7A725929387B}"/>
    <cellStyle name="Comma 3 2 3 16 2" xfId="31871" xr:uid="{902CF923-22EC-4C45-BC2C-7A725929387B}"/>
    <cellStyle name="Comma 3 2 3 17" xfId="17101" xr:uid="{E39CB087-5E3F-4595-9791-278BD0BB215B}"/>
    <cellStyle name="Comma 3 2 3 18" xfId="32002" xr:uid="{902CF923-22EC-4C45-BC2C-7A725929387B}"/>
    <cellStyle name="Comma 3 2 3 19" xfId="32134" xr:uid="{902CF923-22EC-4C45-BC2C-7A725929387B}"/>
    <cellStyle name="Comma 3 2 3 2" xfId="1250" xr:uid="{AD616B99-4DF9-43F5-9808-0CED583CCFB1}"/>
    <cellStyle name="Comma 3 2 3 2 10" xfId="15294" xr:uid="{356437F0-2AA8-4CE2-9CC7-22DF41127877}"/>
    <cellStyle name="Comma 3 2 3 2 10 2" xfId="31272" xr:uid="{356437F0-2AA8-4CE2-9CC7-22DF41127877}"/>
    <cellStyle name="Comma 3 2 3 2 11" xfId="15426" xr:uid="{356437F0-2AA8-4CE2-9CC7-22DF41127877}"/>
    <cellStyle name="Comma 3 2 3 2 11 2" xfId="31404" xr:uid="{356437F0-2AA8-4CE2-9CC7-22DF41127877}"/>
    <cellStyle name="Comma 3 2 3 2 12" xfId="15558" xr:uid="{356437F0-2AA8-4CE2-9CC7-22DF41127877}"/>
    <cellStyle name="Comma 3 2 3 2 12 2" xfId="31536" xr:uid="{356437F0-2AA8-4CE2-9CC7-22DF41127877}"/>
    <cellStyle name="Comma 3 2 3 2 13" xfId="15697" xr:uid="{356437F0-2AA8-4CE2-9CC7-22DF41127877}"/>
    <cellStyle name="Comma 3 2 3 2 13 2" xfId="31674" xr:uid="{356437F0-2AA8-4CE2-9CC7-22DF41127877}"/>
    <cellStyle name="Comma 3 2 3 2 14" xfId="15829" xr:uid="{356437F0-2AA8-4CE2-9CC7-22DF41127877}"/>
    <cellStyle name="Comma 3 2 3 2 14 2" xfId="31806" xr:uid="{356437F0-2AA8-4CE2-9CC7-22DF41127877}"/>
    <cellStyle name="Comma 3 2 3 2 15" xfId="15960" xr:uid="{356437F0-2AA8-4CE2-9CC7-22DF41127877}"/>
    <cellStyle name="Comma 3 2 3 2 15 2" xfId="31937" xr:uid="{356437F0-2AA8-4CE2-9CC7-22DF41127877}"/>
    <cellStyle name="Comma 3 2 3 2 16" xfId="17228" xr:uid="{AD616B99-4DF9-43F5-9808-0CED583CCFB1}"/>
    <cellStyle name="Comma 3 2 3 2 17" xfId="32068" xr:uid="{356437F0-2AA8-4CE2-9CC7-22DF41127877}"/>
    <cellStyle name="Comma 3 2 3 2 18" xfId="32200" xr:uid="{356437F0-2AA8-4CE2-9CC7-22DF41127877}"/>
    <cellStyle name="Comma 3 2 3 2 19" xfId="32331" xr:uid="{356437F0-2AA8-4CE2-9CC7-22DF41127877}"/>
    <cellStyle name="Comma 3 2 3 2 2" xfId="1794" xr:uid="{356437F0-2AA8-4CE2-9CC7-22DF41127877}"/>
    <cellStyle name="Comma 3 2 3 2 2 2" xfId="7303" xr:uid="{B366C5F5-9D14-41AF-99A8-51CC310191E2}"/>
    <cellStyle name="Comma 3 2 3 2 2 2 2" xfId="14765" xr:uid="{B366C5F5-9D14-41AF-99A8-51CC310191E2}"/>
    <cellStyle name="Comma 3 2 3 2 2 2 2 2" xfId="30743" xr:uid="{B366C5F5-9D14-41AF-99A8-51CC310191E2}"/>
    <cellStyle name="Comma 3 2 3 2 2 2 3" xfId="23281" xr:uid="{B366C5F5-9D14-41AF-99A8-51CC310191E2}"/>
    <cellStyle name="Comma 3 2 3 2 2 3" xfId="4309" xr:uid="{8A4C1EAC-8F1A-44DE-B083-9B1067168A9E}"/>
    <cellStyle name="Comma 3 2 3 2 2 3 2" xfId="11771" xr:uid="{8A4C1EAC-8F1A-44DE-B083-9B1067168A9E}"/>
    <cellStyle name="Comma 3 2 3 2 2 3 2 2" xfId="27749" xr:uid="{8A4C1EAC-8F1A-44DE-B083-9B1067168A9E}"/>
    <cellStyle name="Comma 3 2 3 2 2 3 3" xfId="20287" xr:uid="{8A4C1EAC-8F1A-44DE-B083-9B1067168A9E}"/>
    <cellStyle name="Comma 3 2 3 2 2 4" xfId="9256" xr:uid="{356437F0-2AA8-4CE2-9CC7-22DF41127877}"/>
    <cellStyle name="Comma 3 2 3 2 2 4 2" xfId="25234" xr:uid="{356437F0-2AA8-4CE2-9CC7-22DF41127877}"/>
    <cellStyle name="Comma 3 2 3 2 2 5" xfId="17772" xr:uid="{356437F0-2AA8-4CE2-9CC7-22DF41127877}"/>
    <cellStyle name="Comma 3 2 3 2 20" xfId="32463" xr:uid="{356437F0-2AA8-4CE2-9CC7-22DF41127877}"/>
    <cellStyle name="Comma 3 2 3 2 21" xfId="32594" xr:uid="{356437F0-2AA8-4CE2-9CC7-22DF41127877}"/>
    <cellStyle name="Comma 3 2 3 2 22" xfId="32726" xr:uid="{6C16F9CC-94E1-41A3-9237-5B9DEBBFCF59}"/>
    <cellStyle name="Comma 3 2 3 2 23" xfId="32858" xr:uid="{00000000-0005-0000-0000-000027000000}"/>
    <cellStyle name="Comma 3 2 3 2 24" xfId="32989" xr:uid="{356437F0-2AA8-4CE2-9CC7-22DF41127877}"/>
    <cellStyle name="Comma 3 2 3 2 25" xfId="33120" xr:uid="{356437F0-2AA8-4CE2-9CC7-22DF41127877}"/>
    <cellStyle name="Comma 3 2 3 2 26" xfId="33252" xr:uid="{00000000-0005-0000-0000-000027000000}"/>
    <cellStyle name="Comma 3 2 3 2 27" xfId="33384" xr:uid="{F2D05656-3312-4F04-9BDB-7085C633792B}"/>
    <cellStyle name="Comma 3 2 3 2 3" xfId="5556" xr:uid="{C5A38E82-D62F-4F6F-9EA9-BC40B85E255C}"/>
    <cellStyle name="Comma 3 2 3 2 3 2" xfId="13018" xr:uid="{C5A38E82-D62F-4F6F-9EA9-BC40B85E255C}"/>
    <cellStyle name="Comma 3 2 3 2 3 2 2" xfId="28996" xr:uid="{C5A38E82-D62F-4F6F-9EA9-BC40B85E255C}"/>
    <cellStyle name="Comma 3 2 3 2 3 3" xfId="21534" xr:uid="{C5A38E82-D62F-4F6F-9EA9-BC40B85E255C}"/>
    <cellStyle name="Comma 3 2 3 2 4" xfId="6820" xr:uid="{CC03E30E-3114-41D7-BDE9-620C9BD822EE}"/>
    <cellStyle name="Comma 3 2 3 2 4 2" xfId="14282" xr:uid="{CC03E30E-3114-41D7-BDE9-620C9BD822EE}"/>
    <cellStyle name="Comma 3 2 3 2 4 2 2" xfId="30260" xr:uid="{CC03E30E-3114-41D7-BDE9-620C9BD822EE}"/>
    <cellStyle name="Comma 3 2 3 2 4 3" xfId="22798" xr:uid="{CC03E30E-3114-41D7-BDE9-620C9BD822EE}"/>
    <cellStyle name="Comma 3 2 3 2 5" xfId="3062" xr:uid="{AD616B99-4DF9-43F5-9808-0CED583CCFB1}"/>
    <cellStyle name="Comma 3 2 3 2 5 2" xfId="10524" xr:uid="{AD616B99-4DF9-43F5-9808-0CED583CCFB1}"/>
    <cellStyle name="Comma 3 2 3 2 5 2 2" xfId="26502" xr:uid="{AD616B99-4DF9-43F5-9808-0CED583CCFB1}"/>
    <cellStyle name="Comma 3 2 3 2 5 3" xfId="19040" xr:uid="{AD616B99-4DF9-43F5-9808-0CED583CCFB1}"/>
    <cellStyle name="Comma 3 2 3 2 6" xfId="7428" xr:uid="{356437F0-2AA8-4CE2-9CC7-22DF41127877}"/>
    <cellStyle name="Comma 3 2 3 2 6 2" xfId="14890" xr:uid="{356437F0-2AA8-4CE2-9CC7-22DF41127877}"/>
    <cellStyle name="Comma 3 2 3 2 6 2 2" xfId="30868" xr:uid="{356437F0-2AA8-4CE2-9CC7-22DF41127877}"/>
    <cellStyle name="Comma 3 2 3 2 6 3" xfId="23406" xr:uid="{356437F0-2AA8-4CE2-9CC7-22DF41127877}"/>
    <cellStyle name="Comma 3 2 3 2 7" xfId="7569" xr:uid="{356437F0-2AA8-4CE2-9CC7-22DF41127877}"/>
    <cellStyle name="Comma 3 2 3 2 7 2" xfId="23547" xr:uid="{356437F0-2AA8-4CE2-9CC7-22DF41127877}"/>
    <cellStyle name="Comma 3 2 3 2 8" xfId="15031" xr:uid="{356437F0-2AA8-4CE2-9CC7-22DF41127877}"/>
    <cellStyle name="Comma 3 2 3 2 8 2" xfId="31009" xr:uid="{356437F0-2AA8-4CE2-9CC7-22DF41127877}"/>
    <cellStyle name="Comma 3 2 3 2 9" xfId="15162" xr:uid="{356437F0-2AA8-4CE2-9CC7-22DF41127877}"/>
    <cellStyle name="Comma 3 2 3 2 9 2" xfId="31140" xr:uid="{356437F0-2AA8-4CE2-9CC7-22DF41127877}"/>
    <cellStyle name="Comma 3 2 3 20" xfId="32265" xr:uid="{902CF923-22EC-4C45-BC2C-7A725929387B}"/>
    <cellStyle name="Comma 3 2 3 21" xfId="32397" xr:uid="{902CF923-22EC-4C45-BC2C-7A725929387B}"/>
    <cellStyle name="Comma 3 2 3 22" xfId="32528" xr:uid="{902CF923-22EC-4C45-BC2C-7A725929387B}"/>
    <cellStyle name="Comma 3 2 3 23" xfId="32660" xr:uid="{5CE69D00-92A0-44A9-8283-42CFA41E572B}"/>
    <cellStyle name="Comma 3 2 3 24" xfId="32792" xr:uid="{00000000-0005-0000-0000-000026000000}"/>
    <cellStyle name="Comma 3 2 3 25" xfId="32923" xr:uid="{902CF923-22EC-4C45-BC2C-7A725929387B}"/>
    <cellStyle name="Comma 3 2 3 26" xfId="33054" xr:uid="{902CF923-22EC-4C45-BC2C-7A725929387B}"/>
    <cellStyle name="Comma 3 2 3 27" xfId="33186" xr:uid="{00000000-0005-0000-0000-000026000000}"/>
    <cellStyle name="Comma 3 2 3 28" xfId="33318" xr:uid="{A1AA553E-D7E5-424A-8610-9336395C5EE7}"/>
    <cellStyle name="Comma 3 2 3 3" xfId="1660" xr:uid="{902CF923-22EC-4C45-BC2C-7A725929387B}"/>
    <cellStyle name="Comma 3 2 3 3 2" xfId="7204" xr:uid="{4DAF3169-A2E4-4DF6-92BD-85F48086014E}"/>
    <cellStyle name="Comma 3 2 3 3 2 2" xfId="14666" xr:uid="{4DAF3169-A2E4-4DF6-92BD-85F48086014E}"/>
    <cellStyle name="Comma 3 2 3 3 2 2 2" xfId="30644" xr:uid="{4DAF3169-A2E4-4DF6-92BD-85F48086014E}"/>
    <cellStyle name="Comma 3 2 3 3 2 3" xfId="23182" xr:uid="{4DAF3169-A2E4-4DF6-92BD-85F48086014E}"/>
    <cellStyle name="Comma 3 2 3 3 3" xfId="4182" xr:uid="{2D613CD4-EC92-49A5-A62D-92FDBCE5F5E7}"/>
    <cellStyle name="Comma 3 2 3 3 3 2" xfId="11644" xr:uid="{2D613CD4-EC92-49A5-A62D-92FDBCE5F5E7}"/>
    <cellStyle name="Comma 3 2 3 3 3 2 2" xfId="27622" xr:uid="{2D613CD4-EC92-49A5-A62D-92FDBCE5F5E7}"/>
    <cellStyle name="Comma 3 2 3 3 3 3" xfId="20160" xr:uid="{2D613CD4-EC92-49A5-A62D-92FDBCE5F5E7}"/>
    <cellStyle name="Comma 3 2 3 3 4" xfId="9140" xr:uid="{902CF923-22EC-4C45-BC2C-7A725929387B}"/>
    <cellStyle name="Comma 3 2 3 3 4 2" xfId="25118" xr:uid="{902CF923-22EC-4C45-BC2C-7A725929387B}"/>
    <cellStyle name="Comma 3 2 3 3 5" xfId="17638" xr:uid="{902CF923-22EC-4C45-BC2C-7A725929387B}"/>
    <cellStyle name="Comma 3 2 3 4" xfId="1728" xr:uid="{902CF923-22EC-4C45-BC2C-7A725929387B}"/>
    <cellStyle name="Comma 3 2 3 4 2" xfId="7260" xr:uid="{EF673287-B2E6-481D-BADE-186E89D11CCD}"/>
    <cellStyle name="Comma 3 2 3 4 2 2" xfId="14722" xr:uid="{EF673287-B2E6-481D-BADE-186E89D11CCD}"/>
    <cellStyle name="Comma 3 2 3 4 2 2 2" xfId="30700" xr:uid="{EF673287-B2E6-481D-BADE-186E89D11CCD}"/>
    <cellStyle name="Comma 3 2 3 4 2 3" xfId="23238" xr:uid="{EF673287-B2E6-481D-BADE-186E89D11CCD}"/>
    <cellStyle name="Comma 3 2 3 4 3" xfId="5429" xr:uid="{D6002C98-7CD6-4156-A9AF-64E75C87BC8F}"/>
    <cellStyle name="Comma 3 2 3 4 3 2" xfId="12891" xr:uid="{D6002C98-7CD6-4156-A9AF-64E75C87BC8F}"/>
    <cellStyle name="Comma 3 2 3 4 3 2 2" xfId="28869" xr:uid="{D6002C98-7CD6-4156-A9AF-64E75C87BC8F}"/>
    <cellStyle name="Comma 3 2 3 4 3 3" xfId="21407" xr:uid="{D6002C98-7CD6-4156-A9AF-64E75C87BC8F}"/>
    <cellStyle name="Comma 3 2 3 4 4" xfId="9190" xr:uid="{902CF923-22EC-4C45-BC2C-7A725929387B}"/>
    <cellStyle name="Comma 3 2 3 4 4 2" xfId="25168" xr:uid="{902CF923-22EC-4C45-BC2C-7A725929387B}"/>
    <cellStyle name="Comma 3 2 3 4 5" xfId="17706" xr:uid="{902CF923-22EC-4C45-BC2C-7A725929387B}"/>
    <cellStyle name="Comma 3 2 3 5" xfId="6695" xr:uid="{7F753972-9E51-4376-9A98-595B48A97438}"/>
    <cellStyle name="Comma 3 2 3 5 2" xfId="14157" xr:uid="{7F753972-9E51-4376-9A98-595B48A97438}"/>
    <cellStyle name="Comma 3 2 3 5 2 2" xfId="30135" xr:uid="{7F753972-9E51-4376-9A98-595B48A97438}"/>
    <cellStyle name="Comma 3 2 3 5 3" xfId="22673" xr:uid="{7F753972-9E51-4376-9A98-595B48A97438}"/>
    <cellStyle name="Comma 3 2 3 6" xfId="2935" xr:uid="{E39CB087-5E3F-4595-9791-278BD0BB215B}"/>
    <cellStyle name="Comma 3 2 3 6 2" xfId="10397" xr:uid="{E39CB087-5E3F-4595-9791-278BD0BB215B}"/>
    <cellStyle name="Comma 3 2 3 6 2 2" xfId="26375" xr:uid="{E39CB087-5E3F-4595-9791-278BD0BB215B}"/>
    <cellStyle name="Comma 3 2 3 6 3" xfId="18913" xr:uid="{E39CB087-5E3F-4595-9791-278BD0BB215B}"/>
    <cellStyle name="Comma 3 2 3 7" xfId="7362" xr:uid="{902CF923-22EC-4C45-BC2C-7A725929387B}"/>
    <cellStyle name="Comma 3 2 3 7 2" xfId="14824" xr:uid="{902CF923-22EC-4C45-BC2C-7A725929387B}"/>
    <cellStyle name="Comma 3 2 3 7 2 2" xfId="30802" xr:uid="{902CF923-22EC-4C45-BC2C-7A725929387B}"/>
    <cellStyle name="Comma 3 2 3 7 3" xfId="23340" xr:uid="{902CF923-22EC-4C45-BC2C-7A725929387B}"/>
    <cellStyle name="Comma 3 2 3 8" xfId="7503" xr:uid="{902CF923-22EC-4C45-BC2C-7A725929387B}"/>
    <cellStyle name="Comma 3 2 3 8 2" xfId="23481" xr:uid="{902CF923-22EC-4C45-BC2C-7A725929387B}"/>
    <cellStyle name="Comma 3 2 3 9" xfId="14965" xr:uid="{902CF923-22EC-4C45-BC2C-7A725929387B}"/>
    <cellStyle name="Comma 3 2 3 9 2" xfId="30943" xr:uid="{902CF923-22EC-4C45-BC2C-7A725929387B}"/>
    <cellStyle name="Comma 3 2 30" xfId="15063" xr:uid="{E39CB087-5E3F-4595-9791-278BD0BB215B}"/>
    <cellStyle name="Comma 3 2 30 2" xfId="31041" xr:uid="{E39CB087-5E3F-4595-9791-278BD0BB215B}"/>
    <cellStyle name="Comma 3 2 31" xfId="15195" xr:uid="{E39CB087-5E3F-4595-9791-278BD0BB215B}"/>
    <cellStyle name="Comma 3 2 31 2" xfId="31173" xr:uid="{E39CB087-5E3F-4595-9791-278BD0BB215B}"/>
    <cellStyle name="Comma 3 2 32" xfId="15327" xr:uid="{E39CB087-5E3F-4595-9791-278BD0BB215B}"/>
    <cellStyle name="Comma 3 2 32 2" xfId="31305" xr:uid="{E39CB087-5E3F-4595-9791-278BD0BB215B}"/>
    <cellStyle name="Comma 3 2 33" xfId="15459" xr:uid="{E39CB087-5E3F-4595-9791-278BD0BB215B}"/>
    <cellStyle name="Comma 3 2 33 2" xfId="31437" xr:uid="{E39CB087-5E3F-4595-9791-278BD0BB215B}"/>
    <cellStyle name="Comma 3 2 34" xfId="15585" xr:uid="{1CA5D5EE-7E70-412A-BAEA-450FCC2CD23B}"/>
    <cellStyle name="Comma 3 2 34 2" xfId="31563" xr:uid="{1CA5D5EE-7E70-412A-BAEA-450FCC2CD23B}"/>
    <cellStyle name="Comma 3 2 35" xfId="15598" xr:uid="{E39CB087-5E3F-4595-9791-278BD0BB215B}"/>
    <cellStyle name="Comma 3 2 35 2" xfId="31575" xr:uid="{E39CB087-5E3F-4595-9791-278BD0BB215B}"/>
    <cellStyle name="Comma 3 2 36" xfId="15730" xr:uid="{E39CB087-5E3F-4595-9791-278BD0BB215B}"/>
    <cellStyle name="Comma 3 2 36 2" xfId="31707" xr:uid="{E39CB087-5E3F-4595-9791-278BD0BB215B}"/>
    <cellStyle name="Comma 3 2 37" xfId="15861" xr:uid="{E39CB087-5E3F-4595-9791-278BD0BB215B}"/>
    <cellStyle name="Comma 3 2 37 2" xfId="31838" xr:uid="{E39CB087-5E3F-4595-9791-278BD0BB215B}"/>
    <cellStyle name="Comma 3 2 38" xfId="16098" xr:uid="{00000000-0005-0000-0000-0000AF000000}"/>
    <cellStyle name="Comma 3 2 39" xfId="31969" xr:uid="{E39CB087-5E3F-4595-9791-278BD0BB215B}"/>
    <cellStyle name="Comma 3 2 4" xfId="1140" xr:uid="{E39CB087-5E3F-4595-9791-278BD0BB215B}"/>
    <cellStyle name="Comma 3 2 4 10" xfId="15261" xr:uid="{43F5E31A-DF94-4A93-B64C-CBE4801C057E}"/>
    <cellStyle name="Comma 3 2 4 10 2" xfId="31239" xr:uid="{43F5E31A-DF94-4A93-B64C-CBE4801C057E}"/>
    <cellStyle name="Comma 3 2 4 11" xfId="15393" xr:uid="{43F5E31A-DF94-4A93-B64C-CBE4801C057E}"/>
    <cellStyle name="Comma 3 2 4 11 2" xfId="31371" xr:uid="{43F5E31A-DF94-4A93-B64C-CBE4801C057E}"/>
    <cellStyle name="Comma 3 2 4 12" xfId="15525" xr:uid="{43F5E31A-DF94-4A93-B64C-CBE4801C057E}"/>
    <cellStyle name="Comma 3 2 4 12 2" xfId="31503" xr:uid="{43F5E31A-DF94-4A93-B64C-CBE4801C057E}"/>
    <cellStyle name="Comma 3 2 4 13" xfId="15664" xr:uid="{43F5E31A-DF94-4A93-B64C-CBE4801C057E}"/>
    <cellStyle name="Comma 3 2 4 13 2" xfId="31641" xr:uid="{43F5E31A-DF94-4A93-B64C-CBE4801C057E}"/>
    <cellStyle name="Comma 3 2 4 14" xfId="15796" xr:uid="{43F5E31A-DF94-4A93-B64C-CBE4801C057E}"/>
    <cellStyle name="Comma 3 2 4 14 2" xfId="31773" xr:uid="{43F5E31A-DF94-4A93-B64C-CBE4801C057E}"/>
    <cellStyle name="Comma 3 2 4 15" xfId="15927" xr:uid="{43F5E31A-DF94-4A93-B64C-CBE4801C057E}"/>
    <cellStyle name="Comma 3 2 4 15 2" xfId="31904" xr:uid="{43F5E31A-DF94-4A93-B64C-CBE4801C057E}"/>
    <cellStyle name="Comma 3 2 4 16" xfId="17118" xr:uid="{E39CB087-5E3F-4595-9791-278BD0BB215B}"/>
    <cellStyle name="Comma 3 2 4 17" xfId="32035" xr:uid="{43F5E31A-DF94-4A93-B64C-CBE4801C057E}"/>
    <cellStyle name="Comma 3 2 4 18" xfId="32167" xr:uid="{43F5E31A-DF94-4A93-B64C-CBE4801C057E}"/>
    <cellStyle name="Comma 3 2 4 19" xfId="32298" xr:uid="{43F5E31A-DF94-4A93-B64C-CBE4801C057E}"/>
    <cellStyle name="Comma 3 2 4 2" xfId="1761" xr:uid="{43F5E31A-DF94-4A93-B64C-CBE4801C057E}"/>
    <cellStyle name="Comma 3 2 4 2 2" xfId="7292" xr:uid="{44B21BC0-61F7-4521-8196-3D9239AC0181}"/>
    <cellStyle name="Comma 3 2 4 2 2 2" xfId="14754" xr:uid="{44B21BC0-61F7-4521-8196-3D9239AC0181}"/>
    <cellStyle name="Comma 3 2 4 2 2 2 2" xfId="30732" xr:uid="{44B21BC0-61F7-4521-8196-3D9239AC0181}"/>
    <cellStyle name="Comma 3 2 4 2 2 3" xfId="23270" xr:uid="{44B21BC0-61F7-4521-8196-3D9239AC0181}"/>
    <cellStyle name="Comma 3 2 4 2 3" xfId="4199" xr:uid="{62B9E7D1-03A2-4859-B5BD-BD4DD91C3A38}"/>
    <cellStyle name="Comma 3 2 4 2 3 2" xfId="11661" xr:uid="{62B9E7D1-03A2-4859-B5BD-BD4DD91C3A38}"/>
    <cellStyle name="Comma 3 2 4 2 3 2 2" xfId="27639" xr:uid="{62B9E7D1-03A2-4859-B5BD-BD4DD91C3A38}"/>
    <cellStyle name="Comma 3 2 4 2 3 3" xfId="20177" xr:uid="{62B9E7D1-03A2-4859-B5BD-BD4DD91C3A38}"/>
    <cellStyle name="Comma 3 2 4 2 4" xfId="9223" xr:uid="{43F5E31A-DF94-4A93-B64C-CBE4801C057E}"/>
    <cellStyle name="Comma 3 2 4 2 4 2" xfId="25201" xr:uid="{43F5E31A-DF94-4A93-B64C-CBE4801C057E}"/>
    <cellStyle name="Comma 3 2 4 2 5" xfId="17739" xr:uid="{43F5E31A-DF94-4A93-B64C-CBE4801C057E}"/>
    <cellStyle name="Comma 3 2 4 20" xfId="32430" xr:uid="{43F5E31A-DF94-4A93-B64C-CBE4801C057E}"/>
    <cellStyle name="Comma 3 2 4 21" xfId="32561" xr:uid="{43F5E31A-DF94-4A93-B64C-CBE4801C057E}"/>
    <cellStyle name="Comma 3 2 4 22" xfId="32693" xr:uid="{B220BD3F-86B7-452B-84CF-035FBE4F0831}"/>
    <cellStyle name="Comma 3 2 4 23" xfId="32825" xr:uid="{00000000-0005-0000-0000-000028000000}"/>
    <cellStyle name="Comma 3 2 4 24" xfId="32956" xr:uid="{43F5E31A-DF94-4A93-B64C-CBE4801C057E}"/>
    <cellStyle name="Comma 3 2 4 25" xfId="33087" xr:uid="{43F5E31A-DF94-4A93-B64C-CBE4801C057E}"/>
    <cellStyle name="Comma 3 2 4 26" xfId="33219" xr:uid="{00000000-0005-0000-0000-000028000000}"/>
    <cellStyle name="Comma 3 2 4 27" xfId="33351" xr:uid="{6E9EE58E-C583-48E8-B20C-D2E6D5F38DB2}"/>
    <cellStyle name="Comma 3 2 4 3" xfId="5446" xr:uid="{0F797894-A48F-4B04-A294-4C23228F9405}"/>
    <cellStyle name="Comma 3 2 4 3 2" xfId="12908" xr:uid="{0F797894-A48F-4B04-A294-4C23228F9405}"/>
    <cellStyle name="Comma 3 2 4 3 2 2" xfId="28886" xr:uid="{0F797894-A48F-4B04-A294-4C23228F9405}"/>
    <cellStyle name="Comma 3 2 4 3 3" xfId="21424" xr:uid="{0F797894-A48F-4B04-A294-4C23228F9405}"/>
    <cellStyle name="Comma 3 2 4 4" xfId="6710" xr:uid="{1DD20534-3914-4A55-B424-EE07C4684D08}"/>
    <cellStyle name="Comma 3 2 4 4 2" xfId="14172" xr:uid="{1DD20534-3914-4A55-B424-EE07C4684D08}"/>
    <cellStyle name="Comma 3 2 4 4 2 2" xfId="30150" xr:uid="{1DD20534-3914-4A55-B424-EE07C4684D08}"/>
    <cellStyle name="Comma 3 2 4 4 3" xfId="22688" xr:uid="{1DD20534-3914-4A55-B424-EE07C4684D08}"/>
    <cellStyle name="Comma 3 2 4 5" xfId="2952" xr:uid="{E39CB087-5E3F-4595-9791-278BD0BB215B}"/>
    <cellStyle name="Comma 3 2 4 5 2" xfId="10414" xr:uid="{E39CB087-5E3F-4595-9791-278BD0BB215B}"/>
    <cellStyle name="Comma 3 2 4 5 2 2" xfId="26392" xr:uid="{E39CB087-5E3F-4595-9791-278BD0BB215B}"/>
    <cellStyle name="Comma 3 2 4 5 3" xfId="18930" xr:uid="{E39CB087-5E3F-4595-9791-278BD0BB215B}"/>
    <cellStyle name="Comma 3 2 4 6" xfId="7395" xr:uid="{43F5E31A-DF94-4A93-B64C-CBE4801C057E}"/>
    <cellStyle name="Comma 3 2 4 6 2" xfId="14857" xr:uid="{43F5E31A-DF94-4A93-B64C-CBE4801C057E}"/>
    <cellStyle name="Comma 3 2 4 6 2 2" xfId="30835" xr:uid="{43F5E31A-DF94-4A93-B64C-CBE4801C057E}"/>
    <cellStyle name="Comma 3 2 4 6 3" xfId="23373" xr:uid="{43F5E31A-DF94-4A93-B64C-CBE4801C057E}"/>
    <cellStyle name="Comma 3 2 4 7" xfId="7536" xr:uid="{43F5E31A-DF94-4A93-B64C-CBE4801C057E}"/>
    <cellStyle name="Comma 3 2 4 7 2" xfId="23514" xr:uid="{43F5E31A-DF94-4A93-B64C-CBE4801C057E}"/>
    <cellStyle name="Comma 3 2 4 8" xfId="14998" xr:uid="{43F5E31A-DF94-4A93-B64C-CBE4801C057E}"/>
    <cellStyle name="Comma 3 2 4 8 2" xfId="30976" xr:uid="{43F5E31A-DF94-4A93-B64C-CBE4801C057E}"/>
    <cellStyle name="Comma 3 2 4 9" xfId="15129" xr:uid="{43F5E31A-DF94-4A93-B64C-CBE4801C057E}"/>
    <cellStyle name="Comma 3 2 4 9 2" xfId="31107" xr:uid="{43F5E31A-DF94-4A93-B64C-CBE4801C057E}"/>
    <cellStyle name="Comma 3 2 40" xfId="32101" xr:uid="{E39CB087-5E3F-4595-9791-278BD0BB215B}"/>
    <cellStyle name="Comma 3 2 41" xfId="32232" xr:uid="{E39CB087-5E3F-4595-9791-278BD0BB215B}"/>
    <cellStyle name="Comma 3 2 42" xfId="32364" xr:uid="{E39CB087-5E3F-4595-9791-278BD0BB215B}"/>
    <cellStyle name="Comma 3 2 43" xfId="32495" xr:uid="{E39CB087-5E3F-4595-9791-278BD0BB215B}"/>
    <cellStyle name="Comma 3 2 44" xfId="32627" xr:uid="{CDE828A8-2CB9-489F-A82C-E7038BC0C9D1}"/>
    <cellStyle name="Comma 3 2 45" xfId="32759" xr:uid="{00000000-0005-0000-0000-000021000000}"/>
    <cellStyle name="Comma 3 2 46" xfId="32890" xr:uid="{E39CB087-5E3F-4595-9791-278BD0BB215B}"/>
    <cellStyle name="Comma 3 2 47" xfId="33021" xr:uid="{E39CB087-5E3F-4595-9791-278BD0BB215B}"/>
    <cellStyle name="Comma 3 2 48" xfId="33153" xr:uid="{00000000-0005-0000-0000-000021000000}"/>
    <cellStyle name="Comma 3 2 49" xfId="33285" xr:uid="{B53A4CEB-F68B-4FAF-92C2-791C76180C1E}"/>
    <cellStyle name="Comma 3 2 5" xfId="1157" xr:uid="{E39CB087-5E3F-4595-9791-278BD0BB215B}"/>
    <cellStyle name="Comma 3 2 5 2" xfId="4216" xr:uid="{FD9CEE0C-5EA8-4690-8FD5-803FF25F2EBC}"/>
    <cellStyle name="Comma 3 2 5 2 2" xfId="11678" xr:uid="{FD9CEE0C-5EA8-4690-8FD5-803FF25F2EBC}"/>
    <cellStyle name="Comma 3 2 5 2 2 2" xfId="27656" xr:uid="{FD9CEE0C-5EA8-4690-8FD5-803FF25F2EBC}"/>
    <cellStyle name="Comma 3 2 5 2 3" xfId="20194" xr:uid="{FD9CEE0C-5EA8-4690-8FD5-803FF25F2EBC}"/>
    <cellStyle name="Comma 3 2 5 3" xfId="5463" xr:uid="{7FBD6715-E8DF-4882-9B8F-C3723443786B}"/>
    <cellStyle name="Comma 3 2 5 3 2" xfId="12925" xr:uid="{7FBD6715-E8DF-4882-9B8F-C3723443786B}"/>
    <cellStyle name="Comma 3 2 5 3 2 2" xfId="28903" xr:uid="{7FBD6715-E8DF-4882-9B8F-C3723443786B}"/>
    <cellStyle name="Comma 3 2 5 3 3" xfId="21441" xr:uid="{7FBD6715-E8DF-4882-9B8F-C3723443786B}"/>
    <cellStyle name="Comma 3 2 5 4" xfId="6727" xr:uid="{C5FA4001-F5A4-4680-B778-93442553993A}"/>
    <cellStyle name="Comma 3 2 5 4 2" xfId="14189" xr:uid="{C5FA4001-F5A4-4680-B778-93442553993A}"/>
    <cellStyle name="Comma 3 2 5 4 2 2" xfId="30167" xr:uid="{C5FA4001-F5A4-4680-B778-93442553993A}"/>
    <cellStyle name="Comma 3 2 5 4 3" xfId="22705" xr:uid="{C5FA4001-F5A4-4680-B778-93442553993A}"/>
    <cellStyle name="Comma 3 2 5 5" xfId="2969" xr:uid="{E39CB087-5E3F-4595-9791-278BD0BB215B}"/>
    <cellStyle name="Comma 3 2 5 5 2" xfId="10431" xr:uid="{E39CB087-5E3F-4595-9791-278BD0BB215B}"/>
    <cellStyle name="Comma 3 2 5 5 2 2" xfId="26409" xr:uid="{E39CB087-5E3F-4595-9791-278BD0BB215B}"/>
    <cellStyle name="Comma 3 2 5 5 3" xfId="18947" xr:uid="{E39CB087-5E3F-4595-9791-278BD0BB215B}"/>
    <cellStyle name="Comma 3 2 5 6" xfId="8675" xr:uid="{E39CB087-5E3F-4595-9791-278BD0BB215B}"/>
    <cellStyle name="Comma 3 2 5 6 2" xfId="24653" xr:uid="{E39CB087-5E3F-4595-9791-278BD0BB215B}"/>
    <cellStyle name="Comma 3 2 5 7" xfId="17135" xr:uid="{E39CB087-5E3F-4595-9791-278BD0BB215B}"/>
    <cellStyle name="Comma 3 2 6" xfId="1174" xr:uid="{E39CB087-5E3F-4595-9791-278BD0BB215B}"/>
    <cellStyle name="Comma 3 2 6 2" xfId="4233" xr:uid="{3640B427-F006-4A15-AC20-B8362EDF7E36}"/>
    <cellStyle name="Comma 3 2 6 2 2" xfId="11695" xr:uid="{3640B427-F006-4A15-AC20-B8362EDF7E36}"/>
    <cellStyle name="Comma 3 2 6 2 2 2" xfId="27673" xr:uid="{3640B427-F006-4A15-AC20-B8362EDF7E36}"/>
    <cellStyle name="Comma 3 2 6 2 3" xfId="20211" xr:uid="{3640B427-F006-4A15-AC20-B8362EDF7E36}"/>
    <cellStyle name="Comma 3 2 6 3" xfId="5480" xr:uid="{8ADFFB3E-2289-4703-BAE3-8B76943F24EF}"/>
    <cellStyle name="Comma 3 2 6 3 2" xfId="12942" xr:uid="{8ADFFB3E-2289-4703-BAE3-8B76943F24EF}"/>
    <cellStyle name="Comma 3 2 6 3 2 2" xfId="28920" xr:uid="{8ADFFB3E-2289-4703-BAE3-8B76943F24EF}"/>
    <cellStyle name="Comma 3 2 6 3 3" xfId="21458" xr:uid="{8ADFFB3E-2289-4703-BAE3-8B76943F24EF}"/>
    <cellStyle name="Comma 3 2 6 4" xfId="6744" xr:uid="{78656C05-9ED1-47AC-8E7E-5C2ACAB6726B}"/>
    <cellStyle name="Comma 3 2 6 4 2" xfId="14206" xr:uid="{78656C05-9ED1-47AC-8E7E-5C2ACAB6726B}"/>
    <cellStyle name="Comma 3 2 6 4 2 2" xfId="30184" xr:uid="{78656C05-9ED1-47AC-8E7E-5C2ACAB6726B}"/>
    <cellStyle name="Comma 3 2 6 4 3" xfId="22722" xr:uid="{78656C05-9ED1-47AC-8E7E-5C2ACAB6726B}"/>
    <cellStyle name="Comma 3 2 6 5" xfId="2986" xr:uid="{E39CB087-5E3F-4595-9791-278BD0BB215B}"/>
    <cellStyle name="Comma 3 2 6 5 2" xfId="10448" xr:uid="{E39CB087-5E3F-4595-9791-278BD0BB215B}"/>
    <cellStyle name="Comma 3 2 6 5 2 2" xfId="26426" xr:uid="{E39CB087-5E3F-4595-9791-278BD0BB215B}"/>
    <cellStyle name="Comma 3 2 6 5 3" xfId="18964" xr:uid="{E39CB087-5E3F-4595-9791-278BD0BB215B}"/>
    <cellStyle name="Comma 3 2 6 6" xfId="8690" xr:uid="{E39CB087-5E3F-4595-9791-278BD0BB215B}"/>
    <cellStyle name="Comma 3 2 6 6 2" xfId="24668" xr:uid="{E39CB087-5E3F-4595-9791-278BD0BB215B}"/>
    <cellStyle name="Comma 3 2 6 7" xfId="17152" xr:uid="{E39CB087-5E3F-4595-9791-278BD0BB215B}"/>
    <cellStyle name="Comma 3 2 7" xfId="1190" xr:uid="{E39CB087-5E3F-4595-9791-278BD0BB215B}"/>
    <cellStyle name="Comma 3 2 7 2" xfId="4249" xr:uid="{E3930B08-03AF-41A0-8EC7-C2200CC656E5}"/>
    <cellStyle name="Comma 3 2 7 2 2" xfId="11711" xr:uid="{E3930B08-03AF-41A0-8EC7-C2200CC656E5}"/>
    <cellStyle name="Comma 3 2 7 2 2 2" xfId="27689" xr:uid="{E3930B08-03AF-41A0-8EC7-C2200CC656E5}"/>
    <cellStyle name="Comma 3 2 7 2 3" xfId="20227" xr:uid="{E3930B08-03AF-41A0-8EC7-C2200CC656E5}"/>
    <cellStyle name="Comma 3 2 7 3" xfId="5496" xr:uid="{77DD47E0-F3EC-4BC5-A030-B1C20F49373C}"/>
    <cellStyle name="Comma 3 2 7 3 2" xfId="12958" xr:uid="{77DD47E0-F3EC-4BC5-A030-B1C20F49373C}"/>
    <cellStyle name="Comma 3 2 7 3 2 2" xfId="28936" xr:uid="{77DD47E0-F3EC-4BC5-A030-B1C20F49373C}"/>
    <cellStyle name="Comma 3 2 7 3 3" xfId="21474" xr:uid="{77DD47E0-F3EC-4BC5-A030-B1C20F49373C}"/>
    <cellStyle name="Comma 3 2 7 4" xfId="6760" xr:uid="{67F1BF4B-86CC-4567-A272-FCA77EC54AA9}"/>
    <cellStyle name="Comma 3 2 7 4 2" xfId="14222" xr:uid="{67F1BF4B-86CC-4567-A272-FCA77EC54AA9}"/>
    <cellStyle name="Comma 3 2 7 4 2 2" xfId="30200" xr:uid="{67F1BF4B-86CC-4567-A272-FCA77EC54AA9}"/>
    <cellStyle name="Comma 3 2 7 4 3" xfId="22738" xr:uid="{67F1BF4B-86CC-4567-A272-FCA77EC54AA9}"/>
    <cellStyle name="Comma 3 2 7 5" xfId="3002" xr:uid="{E39CB087-5E3F-4595-9791-278BD0BB215B}"/>
    <cellStyle name="Comma 3 2 7 5 2" xfId="10464" xr:uid="{E39CB087-5E3F-4595-9791-278BD0BB215B}"/>
    <cellStyle name="Comma 3 2 7 5 2 2" xfId="26442" xr:uid="{E39CB087-5E3F-4595-9791-278BD0BB215B}"/>
    <cellStyle name="Comma 3 2 7 5 3" xfId="18980" xr:uid="{E39CB087-5E3F-4595-9791-278BD0BB215B}"/>
    <cellStyle name="Comma 3 2 7 6" xfId="8706" xr:uid="{E39CB087-5E3F-4595-9791-278BD0BB215B}"/>
    <cellStyle name="Comma 3 2 7 6 2" xfId="24684" xr:uid="{E39CB087-5E3F-4595-9791-278BD0BB215B}"/>
    <cellStyle name="Comma 3 2 7 7" xfId="17168" xr:uid="{E39CB087-5E3F-4595-9791-278BD0BB215B}"/>
    <cellStyle name="Comma 3 2 8" xfId="1207" xr:uid="{E39CB087-5E3F-4595-9791-278BD0BB215B}"/>
    <cellStyle name="Comma 3 2 8 2" xfId="4266" xr:uid="{F79EA218-7AEE-44A8-817B-7D3B3278A1C8}"/>
    <cellStyle name="Comma 3 2 8 2 2" xfId="11728" xr:uid="{F79EA218-7AEE-44A8-817B-7D3B3278A1C8}"/>
    <cellStyle name="Comma 3 2 8 2 2 2" xfId="27706" xr:uid="{F79EA218-7AEE-44A8-817B-7D3B3278A1C8}"/>
    <cellStyle name="Comma 3 2 8 2 3" xfId="20244" xr:uid="{F79EA218-7AEE-44A8-817B-7D3B3278A1C8}"/>
    <cellStyle name="Comma 3 2 8 3" xfId="5513" xr:uid="{B112E87E-1EDF-4312-B6C9-16ECE4DE0541}"/>
    <cellStyle name="Comma 3 2 8 3 2" xfId="12975" xr:uid="{B112E87E-1EDF-4312-B6C9-16ECE4DE0541}"/>
    <cellStyle name="Comma 3 2 8 3 2 2" xfId="28953" xr:uid="{B112E87E-1EDF-4312-B6C9-16ECE4DE0541}"/>
    <cellStyle name="Comma 3 2 8 3 3" xfId="21491" xr:uid="{B112E87E-1EDF-4312-B6C9-16ECE4DE0541}"/>
    <cellStyle name="Comma 3 2 8 4" xfId="6777" xr:uid="{85CEE2AC-5B81-4206-9385-4CB80FBF059D}"/>
    <cellStyle name="Comma 3 2 8 4 2" xfId="14239" xr:uid="{85CEE2AC-5B81-4206-9385-4CB80FBF059D}"/>
    <cellStyle name="Comma 3 2 8 4 2 2" xfId="30217" xr:uid="{85CEE2AC-5B81-4206-9385-4CB80FBF059D}"/>
    <cellStyle name="Comma 3 2 8 4 3" xfId="22755" xr:uid="{85CEE2AC-5B81-4206-9385-4CB80FBF059D}"/>
    <cellStyle name="Comma 3 2 8 5" xfId="3019" xr:uid="{E39CB087-5E3F-4595-9791-278BD0BB215B}"/>
    <cellStyle name="Comma 3 2 8 5 2" xfId="10481" xr:uid="{E39CB087-5E3F-4595-9791-278BD0BB215B}"/>
    <cellStyle name="Comma 3 2 8 5 2 2" xfId="26459" xr:uid="{E39CB087-5E3F-4595-9791-278BD0BB215B}"/>
    <cellStyle name="Comma 3 2 8 5 3" xfId="18997" xr:uid="{E39CB087-5E3F-4595-9791-278BD0BB215B}"/>
    <cellStyle name="Comma 3 2 8 6" xfId="8723" xr:uid="{E39CB087-5E3F-4595-9791-278BD0BB215B}"/>
    <cellStyle name="Comma 3 2 8 6 2" xfId="24701" xr:uid="{E39CB087-5E3F-4595-9791-278BD0BB215B}"/>
    <cellStyle name="Comma 3 2 8 7" xfId="17185" xr:uid="{E39CB087-5E3F-4595-9791-278BD0BB215B}"/>
    <cellStyle name="Comma 3 2 9" xfId="1224" xr:uid="{E39CB087-5E3F-4595-9791-278BD0BB215B}"/>
    <cellStyle name="Comma 3 2 9 2" xfId="4283" xr:uid="{BB8F04E9-F877-46F8-8D25-422BD9B5126F}"/>
    <cellStyle name="Comma 3 2 9 2 2" xfId="11745" xr:uid="{BB8F04E9-F877-46F8-8D25-422BD9B5126F}"/>
    <cellStyle name="Comma 3 2 9 2 2 2" xfId="27723" xr:uid="{BB8F04E9-F877-46F8-8D25-422BD9B5126F}"/>
    <cellStyle name="Comma 3 2 9 2 3" xfId="20261" xr:uid="{BB8F04E9-F877-46F8-8D25-422BD9B5126F}"/>
    <cellStyle name="Comma 3 2 9 3" xfId="5530" xr:uid="{672A72D3-23BD-4C6B-9B25-FD5449F39F5A}"/>
    <cellStyle name="Comma 3 2 9 3 2" xfId="12992" xr:uid="{672A72D3-23BD-4C6B-9B25-FD5449F39F5A}"/>
    <cellStyle name="Comma 3 2 9 3 2 2" xfId="28970" xr:uid="{672A72D3-23BD-4C6B-9B25-FD5449F39F5A}"/>
    <cellStyle name="Comma 3 2 9 3 3" xfId="21508" xr:uid="{672A72D3-23BD-4C6B-9B25-FD5449F39F5A}"/>
    <cellStyle name="Comma 3 2 9 4" xfId="6794" xr:uid="{2A064FE8-02A8-4541-93EC-71BAFEE0D2E2}"/>
    <cellStyle name="Comma 3 2 9 4 2" xfId="14256" xr:uid="{2A064FE8-02A8-4541-93EC-71BAFEE0D2E2}"/>
    <cellStyle name="Comma 3 2 9 4 2 2" xfId="30234" xr:uid="{2A064FE8-02A8-4541-93EC-71BAFEE0D2E2}"/>
    <cellStyle name="Comma 3 2 9 4 3" xfId="22772" xr:uid="{2A064FE8-02A8-4541-93EC-71BAFEE0D2E2}"/>
    <cellStyle name="Comma 3 2 9 5" xfId="3036" xr:uid="{E39CB087-5E3F-4595-9791-278BD0BB215B}"/>
    <cellStyle name="Comma 3 2 9 5 2" xfId="10498" xr:uid="{E39CB087-5E3F-4595-9791-278BD0BB215B}"/>
    <cellStyle name="Comma 3 2 9 5 2 2" xfId="26476" xr:uid="{E39CB087-5E3F-4595-9791-278BD0BB215B}"/>
    <cellStyle name="Comma 3 2 9 5 3" xfId="19014" xr:uid="{E39CB087-5E3F-4595-9791-278BD0BB215B}"/>
    <cellStyle name="Comma 3 2 9 6" xfId="8740" xr:uid="{E39CB087-5E3F-4595-9791-278BD0BB215B}"/>
    <cellStyle name="Comma 3 2 9 6 2" xfId="24718" xr:uid="{E39CB087-5E3F-4595-9791-278BD0BB215B}"/>
    <cellStyle name="Comma 3 2 9 7" xfId="17202" xr:uid="{E39CB087-5E3F-4595-9791-278BD0BB215B}"/>
    <cellStyle name="Comma 3 20" xfId="636" xr:uid="{00000000-0005-0000-0000-0000B1000000}"/>
    <cellStyle name="Comma 3 20 2" xfId="3695" xr:uid="{770E82CA-7AF9-4351-8236-FC307E152633}"/>
    <cellStyle name="Comma 3 20 2 2" xfId="11157" xr:uid="{770E82CA-7AF9-4351-8236-FC307E152633}"/>
    <cellStyle name="Comma 3 20 2 2 2" xfId="27135" xr:uid="{770E82CA-7AF9-4351-8236-FC307E152633}"/>
    <cellStyle name="Comma 3 20 2 3" xfId="19673" xr:uid="{770E82CA-7AF9-4351-8236-FC307E152633}"/>
    <cellStyle name="Comma 3 20 3" xfId="4942" xr:uid="{AD0F2E4B-A29D-45D5-A5A9-9CB71C02EC50}"/>
    <cellStyle name="Comma 3 20 3 2" xfId="12404" xr:uid="{AD0F2E4B-A29D-45D5-A5A9-9CB71C02EC50}"/>
    <cellStyle name="Comma 3 20 3 2 2" xfId="28382" xr:uid="{AD0F2E4B-A29D-45D5-A5A9-9CB71C02EC50}"/>
    <cellStyle name="Comma 3 20 3 3" xfId="20920" xr:uid="{AD0F2E4B-A29D-45D5-A5A9-9CB71C02EC50}"/>
    <cellStyle name="Comma 3 20 4" xfId="6210" xr:uid="{2FD35A8B-9B58-4446-8F6C-5211ED5926D5}"/>
    <cellStyle name="Comma 3 20 4 2" xfId="13672" xr:uid="{2FD35A8B-9B58-4446-8F6C-5211ED5926D5}"/>
    <cellStyle name="Comma 3 20 4 2 2" xfId="29650" xr:uid="{2FD35A8B-9B58-4446-8F6C-5211ED5926D5}"/>
    <cellStyle name="Comma 3 20 4 3" xfId="22188" xr:uid="{2FD35A8B-9B58-4446-8F6C-5211ED5926D5}"/>
    <cellStyle name="Comma 3 20 5" xfId="2448" xr:uid="{00000000-0005-0000-0000-0000B1000000}"/>
    <cellStyle name="Comma 3 20 5 2" xfId="9910" xr:uid="{00000000-0005-0000-0000-0000B1000000}"/>
    <cellStyle name="Comma 3 20 5 2 2" xfId="25888" xr:uid="{00000000-0005-0000-0000-0000B1000000}"/>
    <cellStyle name="Comma 3 20 5 3" xfId="18426" xr:uid="{00000000-0005-0000-0000-0000B1000000}"/>
    <cellStyle name="Comma 3 20 6" xfId="8170" xr:uid="{00000000-0005-0000-0000-0000B1000000}"/>
    <cellStyle name="Comma 3 20 6 2" xfId="24148" xr:uid="{00000000-0005-0000-0000-0000B1000000}"/>
    <cellStyle name="Comma 3 20 7" xfId="16614" xr:uid="{00000000-0005-0000-0000-0000B1000000}"/>
    <cellStyle name="Comma 3 21" xfId="644" xr:uid="{00000000-0005-0000-0000-0000B2000000}"/>
    <cellStyle name="Comma 3 21 2" xfId="3703" xr:uid="{64706BB9-7C5C-48D9-8851-5812FC0520B0}"/>
    <cellStyle name="Comma 3 21 2 2" xfId="11165" xr:uid="{64706BB9-7C5C-48D9-8851-5812FC0520B0}"/>
    <cellStyle name="Comma 3 21 2 2 2" xfId="27143" xr:uid="{64706BB9-7C5C-48D9-8851-5812FC0520B0}"/>
    <cellStyle name="Comma 3 21 2 3" xfId="19681" xr:uid="{64706BB9-7C5C-48D9-8851-5812FC0520B0}"/>
    <cellStyle name="Comma 3 21 3" xfId="4950" xr:uid="{E5B71E2B-C6BD-47D9-A837-7F3249921603}"/>
    <cellStyle name="Comma 3 21 3 2" xfId="12412" xr:uid="{E5B71E2B-C6BD-47D9-A837-7F3249921603}"/>
    <cellStyle name="Comma 3 21 3 2 2" xfId="28390" xr:uid="{E5B71E2B-C6BD-47D9-A837-7F3249921603}"/>
    <cellStyle name="Comma 3 21 3 3" xfId="20928" xr:uid="{E5B71E2B-C6BD-47D9-A837-7F3249921603}"/>
    <cellStyle name="Comma 3 21 4" xfId="6218" xr:uid="{570150FC-EB15-4B22-A851-4FEF5706A3DE}"/>
    <cellStyle name="Comma 3 21 4 2" xfId="13680" xr:uid="{570150FC-EB15-4B22-A851-4FEF5706A3DE}"/>
    <cellStyle name="Comma 3 21 4 2 2" xfId="29658" xr:uid="{570150FC-EB15-4B22-A851-4FEF5706A3DE}"/>
    <cellStyle name="Comma 3 21 4 3" xfId="22196" xr:uid="{570150FC-EB15-4B22-A851-4FEF5706A3DE}"/>
    <cellStyle name="Comma 3 21 5" xfId="2456" xr:uid="{00000000-0005-0000-0000-0000B2000000}"/>
    <cellStyle name="Comma 3 21 5 2" xfId="9918" xr:uid="{00000000-0005-0000-0000-0000B2000000}"/>
    <cellStyle name="Comma 3 21 5 2 2" xfId="25896" xr:uid="{00000000-0005-0000-0000-0000B2000000}"/>
    <cellStyle name="Comma 3 21 5 3" xfId="18434" xr:uid="{00000000-0005-0000-0000-0000B2000000}"/>
    <cellStyle name="Comma 3 21 6" xfId="8178" xr:uid="{00000000-0005-0000-0000-0000B2000000}"/>
    <cellStyle name="Comma 3 21 6 2" xfId="24156" xr:uid="{00000000-0005-0000-0000-0000B2000000}"/>
    <cellStyle name="Comma 3 21 7" xfId="16622" xr:uid="{00000000-0005-0000-0000-0000B2000000}"/>
    <cellStyle name="Comma 3 22" xfId="652" xr:uid="{00000000-0005-0000-0000-0000B3000000}"/>
    <cellStyle name="Comma 3 22 2" xfId="3711" xr:uid="{5D4B3257-CA90-45DA-933A-06B416E2CDD6}"/>
    <cellStyle name="Comma 3 22 2 2" xfId="11173" xr:uid="{5D4B3257-CA90-45DA-933A-06B416E2CDD6}"/>
    <cellStyle name="Comma 3 22 2 2 2" xfId="27151" xr:uid="{5D4B3257-CA90-45DA-933A-06B416E2CDD6}"/>
    <cellStyle name="Comma 3 22 2 3" xfId="19689" xr:uid="{5D4B3257-CA90-45DA-933A-06B416E2CDD6}"/>
    <cellStyle name="Comma 3 22 3" xfId="4958" xr:uid="{8AC78F34-BDD5-4EAC-9004-59F4F8290802}"/>
    <cellStyle name="Comma 3 22 3 2" xfId="12420" xr:uid="{8AC78F34-BDD5-4EAC-9004-59F4F8290802}"/>
    <cellStyle name="Comma 3 22 3 2 2" xfId="28398" xr:uid="{8AC78F34-BDD5-4EAC-9004-59F4F8290802}"/>
    <cellStyle name="Comma 3 22 3 3" xfId="20936" xr:uid="{8AC78F34-BDD5-4EAC-9004-59F4F8290802}"/>
    <cellStyle name="Comma 3 22 4" xfId="6226" xr:uid="{33C640A7-FCBB-465E-832D-DE939CDDAED4}"/>
    <cellStyle name="Comma 3 22 4 2" xfId="13688" xr:uid="{33C640A7-FCBB-465E-832D-DE939CDDAED4}"/>
    <cellStyle name="Comma 3 22 4 2 2" xfId="29666" xr:uid="{33C640A7-FCBB-465E-832D-DE939CDDAED4}"/>
    <cellStyle name="Comma 3 22 4 3" xfId="22204" xr:uid="{33C640A7-FCBB-465E-832D-DE939CDDAED4}"/>
    <cellStyle name="Comma 3 22 5" xfId="2464" xr:uid="{00000000-0005-0000-0000-0000B3000000}"/>
    <cellStyle name="Comma 3 22 5 2" xfId="9926" xr:uid="{00000000-0005-0000-0000-0000B3000000}"/>
    <cellStyle name="Comma 3 22 5 2 2" xfId="25904" xr:uid="{00000000-0005-0000-0000-0000B3000000}"/>
    <cellStyle name="Comma 3 22 5 3" xfId="18442" xr:uid="{00000000-0005-0000-0000-0000B3000000}"/>
    <cellStyle name="Comma 3 22 6" xfId="8186" xr:uid="{00000000-0005-0000-0000-0000B3000000}"/>
    <cellStyle name="Comma 3 22 6 2" xfId="24164" xr:uid="{00000000-0005-0000-0000-0000B3000000}"/>
    <cellStyle name="Comma 3 22 7" xfId="16630" xr:uid="{00000000-0005-0000-0000-0000B3000000}"/>
    <cellStyle name="Comma 3 23" xfId="660" xr:uid="{00000000-0005-0000-0000-0000B4000000}"/>
    <cellStyle name="Comma 3 23 2" xfId="3719" xr:uid="{010DE20C-FAD6-47AE-906F-F08DD30952E9}"/>
    <cellStyle name="Comma 3 23 2 2" xfId="11181" xr:uid="{010DE20C-FAD6-47AE-906F-F08DD30952E9}"/>
    <cellStyle name="Comma 3 23 2 2 2" xfId="27159" xr:uid="{010DE20C-FAD6-47AE-906F-F08DD30952E9}"/>
    <cellStyle name="Comma 3 23 2 3" xfId="19697" xr:uid="{010DE20C-FAD6-47AE-906F-F08DD30952E9}"/>
    <cellStyle name="Comma 3 23 3" xfId="4966" xr:uid="{8B55847D-6D8A-449D-9096-E03400AE01AE}"/>
    <cellStyle name="Comma 3 23 3 2" xfId="12428" xr:uid="{8B55847D-6D8A-449D-9096-E03400AE01AE}"/>
    <cellStyle name="Comma 3 23 3 2 2" xfId="28406" xr:uid="{8B55847D-6D8A-449D-9096-E03400AE01AE}"/>
    <cellStyle name="Comma 3 23 3 3" xfId="20944" xr:uid="{8B55847D-6D8A-449D-9096-E03400AE01AE}"/>
    <cellStyle name="Comma 3 23 4" xfId="6234" xr:uid="{F9AB2A66-C693-484C-89A3-E4E0721EC82E}"/>
    <cellStyle name="Comma 3 23 4 2" xfId="13696" xr:uid="{F9AB2A66-C693-484C-89A3-E4E0721EC82E}"/>
    <cellStyle name="Comma 3 23 4 2 2" xfId="29674" xr:uid="{F9AB2A66-C693-484C-89A3-E4E0721EC82E}"/>
    <cellStyle name="Comma 3 23 4 3" xfId="22212" xr:uid="{F9AB2A66-C693-484C-89A3-E4E0721EC82E}"/>
    <cellStyle name="Comma 3 23 5" xfId="2472" xr:uid="{00000000-0005-0000-0000-0000B4000000}"/>
    <cellStyle name="Comma 3 23 5 2" xfId="9934" xr:uid="{00000000-0005-0000-0000-0000B4000000}"/>
    <cellStyle name="Comma 3 23 5 2 2" xfId="25912" xr:uid="{00000000-0005-0000-0000-0000B4000000}"/>
    <cellStyle name="Comma 3 23 5 3" xfId="18450" xr:uid="{00000000-0005-0000-0000-0000B4000000}"/>
    <cellStyle name="Comma 3 23 6" xfId="8194" xr:uid="{00000000-0005-0000-0000-0000B4000000}"/>
    <cellStyle name="Comma 3 23 6 2" xfId="24172" xr:uid="{00000000-0005-0000-0000-0000B4000000}"/>
    <cellStyle name="Comma 3 23 7" xfId="16638" xr:uid="{00000000-0005-0000-0000-0000B4000000}"/>
    <cellStyle name="Comma 3 24" xfId="668" xr:uid="{00000000-0005-0000-0000-0000B5000000}"/>
    <cellStyle name="Comma 3 24 2" xfId="3727" xr:uid="{5732E220-1301-47FF-8D1F-FFB980FD0AEE}"/>
    <cellStyle name="Comma 3 24 2 2" xfId="11189" xr:uid="{5732E220-1301-47FF-8D1F-FFB980FD0AEE}"/>
    <cellStyle name="Comma 3 24 2 2 2" xfId="27167" xr:uid="{5732E220-1301-47FF-8D1F-FFB980FD0AEE}"/>
    <cellStyle name="Comma 3 24 2 3" xfId="19705" xr:uid="{5732E220-1301-47FF-8D1F-FFB980FD0AEE}"/>
    <cellStyle name="Comma 3 24 3" xfId="4974" xr:uid="{F3415A7F-5661-4F6D-9A34-2BB274D35EA6}"/>
    <cellStyle name="Comma 3 24 3 2" xfId="12436" xr:uid="{F3415A7F-5661-4F6D-9A34-2BB274D35EA6}"/>
    <cellStyle name="Comma 3 24 3 2 2" xfId="28414" xr:uid="{F3415A7F-5661-4F6D-9A34-2BB274D35EA6}"/>
    <cellStyle name="Comma 3 24 3 3" xfId="20952" xr:uid="{F3415A7F-5661-4F6D-9A34-2BB274D35EA6}"/>
    <cellStyle name="Comma 3 24 4" xfId="6242" xr:uid="{6BED6E90-DB13-4A16-8879-C476F95A299E}"/>
    <cellStyle name="Comma 3 24 4 2" xfId="13704" xr:uid="{6BED6E90-DB13-4A16-8879-C476F95A299E}"/>
    <cellStyle name="Comma 3 24 4 2 2" xfId="29682" xr:uid="{6BED6E90-DB13-4A16-8879-C476F95A299E}"/>
    <cellStyle name="Comma 3 24 4 3" xfId="22220" xr:uid="{6BED6E90-DB13-4A16-8879-C476F95A299E}"/>
    <cellStyle name="Comma 3 24 5" xfId="2480" xr:uid="{00000000-0005-0000-0000-0000B5000000}"/>
    <cellStyle name="Comma 3 24 5 2" xfId="9942" xr:uid="{00000000-0005-0000-0000-0000B5000000}"/>
    <cellStyle name="Comma 3 24 5 2 2" xfId="25920" xr:uid="{00000000-0005-0000-0000-0000B5000000}"/>
    <cellStyle name="Comma 3 24 5 3" xfId="18458" xr:uid="{00000000-0005-0000-0000-0000B5000000}"/>
    <cellStyle name="Comma 3 24 6" xfId="8202" xr:uid="{00000000-0005-0000-0000-0000B5000000}"/>
    <cellStyle name="Comma 3 24 6 2" xfId="24180" xr:uid="{00000000-0005-0000-0000-0000B5000000}"/>
    <cellStyle name="Comma 3 24 7" xfId="16646" xr:uid="{00000000-0005-0000-0000-0000B5000000}"/>
    <cellStyle name="Comma 3 25" xfId="676" xr:uid="{00000000-0005-0000-0000-0000B6000000}"/>
    <cellStyle name="Comma 3 25 2" xfId="3735" xr:uid="{E99D4F8B-D6BA-414B-9954-D53509B90B8B}"/>
    <cellStyle name="Comma 3 25 2 2" xfId="11197" xr:uid="{E99D4F8B-D6BA-414B-9954-D53509B90B8B}"/>
    <cellStyle name="Comma 3 25 2 2 2" xfId="27175" xr:uid="{E99D4F8B-D6BA-414B-9954-D53509B90B8B}"/>
    <cellStyle name="Comma 3 25 2 3" xfId="19713" xr:uid="{E99D4F8B-D6BA-414B-9954-D53509B90B8B}"/>
    <cellStyle name="Comma 3 25 3" xfId="4982" xr:uid="{D9523871-E397-4A02-9B6E-7C5307E20C0E}"/>
    <cellStyle name="Comma 3 25 3 2" xfId="12444" xr:uid="{D9523871-E397-4A02-9B6E-7C5307E20C0E}"/>
    <cellStyle name="Comma 3 25 3 2 2" xfId="28422" xr:uid="{D9523871-E397-4A02-9B6E-7C5307E20C0E}"/>
    <cellStyle name="Comma 3 25 3 3" xfId="20960" xr:uid="{D9523871-E397-4A02-9B6E-7C5307E20C0E}"/>
    <cellStyle name="Comma 3 25 4" xfId="6250" xr:uid="{04B10FE1-D9BE-4034-8950-AF2D6186700E}"/>
    <cellStyle name="Comma 3 25 4 2" xfId="13712" xr:uid="{04B10FE1-D9BE-4034-8950-AF2D6186700E}"/>
    <cellStyle name="Comma 3 25 4 2 2" xfId="29690" xr:uid="{04B10FE1-D9BE-4034-8950-AF2D6186700E}"/>
    <cellStyle name="Comma 3 25 4 3" xfId="22228" xr:uid="{04B10FE1-D9BE-4034-8950-AF2D6186700E}"/>
    <cellStyle name="Comma 3 25 5" xfId="2488" xr:uid="{00000000-0005-0000-0000-0000B6000000}"/>
    <cellStyle name="Comma 3 25 5 2" xfId="9950" xr:uid="{00000000-0005-0000-0000-0000B6000000}"/>
    <cellStyle name="Comma 3 25 5 2 2" xfId="25928" xr:uid="{00000000-0005-0000-0000-0000B6000000}"/>
    <cellStyle name="Comma 3 25 5 3" xfId="18466" xr:uid="{00000000-0005-0000-0000-0000B6000000}"/>
    <cellStyle name="Comma 3 25 6" xfId="8210" xr:uid="{00000000-0005-0000-0000-0000B6000000}"/>
    <cellStyle name="Comma 3 25 6 2" xfId="24188" xr:uid="{00000000-0005-0000-0000-0000B6000000}"/>
    <cellStyle name="Comma 3 25 7" xfId="16654" xr:uid="{00000000-0005-0000-0000-0000B6000000}"/>
    <cellStyle name="Comma 3 26" xfId="684" xr:uid="{00000000-0005-0000-0000-0000B7000000}"/>
    <cellStyle name="Comma 3 26 2" xfId="3743" xr:uid="{783C5026-F16F-40E9-9C14-5899C68455EB}"/>
    <cellStyle name="Comma 3 26 2 2" xfId="11205" xr:uid="{783C5026-F16F-40E9-9C14-5899C68455EB}"/>
    <cellStyle name="Comma 3 26 2 2 2" xfId="27183" xr:uid="{783C5026-F16F-40E9-9C14-5899C68455EB}"/>
    <cellStyle name="Comma 3 26 2 3" xfId="19721" xr:uid="{783C5026-F16F-40E9-9C14-5899C68455EB}"/>
    <cellStyle name="Comma 3 26 3" xfId="4990" xr:uid="{1959447C-2336-4089-8CAD-58C2128A205B}"/>
    <cellStyle name="Comma 3 26 3 2" xfId="12452" xr:uid="{1959447C-2336-4089-8CAD-58C2128A205B}"/>
    <cellStyle name="Comma 3 26 3 2 2" xfId="28430" xr:uid="{1959447C-2336-4089-8CAD-58C2128A205B}"/>
    <cellStyle name="Comma 3 26 3 3" xfId="20968" xr:uid="{1959447C-2336-4089-8CAD-58C2128A205B}"/>
    <cellStyle name="Comma 3 26 4" xfId="6258" xr:uid="{AA31C43E-065E-4A74-9954-AEC3AA200EA2}"/>
    <cellStyle name="Comma 3 26 4 2" xfId="13720" xr:uid="{AA31C43E-065E-4A74-9954-AEC3AA200EA2}"/>
    <cellStyle name="Comma 3 26 4 2 2" xfId="29698" xr:uid="{AA31C43E-065E-4A74-9954-AEC3AA200EA2}"/>
    <cellStyle name="Comma 3 26 4 3" xfId="22236" xr:uid="{AA31C43E-065E-4A74-9954-AEC3AA200EA2}"/>
    <cellStyle name="Comma 3 26 5" xfId="2496" xr:uid="{00000000-0005-0000-0000-0000B7000000}"/>
    <cellStyle name="Comma 3 26 5 2" xfId="9958" xr:uid="{00000000-0005-0000-0000-0000B7000000}"/>
    <cellStyle name="Comma 3 26 5 2 2" xfId="25936" xr:uid="{00000000-0005-0000-0000-0000B7000000}"/>
    <cellStyle name="Comma 3 26 5 3" xfId="18474" xr:uid="{00000000-0005-0000-0000-0000B7000000}"/>
    <cellStyle name="Comma 3 26 6" xfId="8218" xr:uid="{00000000-0005-0000-0000-0000B7000000}"/>
    <cellStyle name="Comma 3 26 6 2" xfId="24196" xr:uid="{00000000-0005-0000-0000-0000B7000000}"/>
    <cellStyle name="Comma 3 26 7" xfId="16662" xr:uid="{00000000-0005-0000-0000-0000B7000000}"/>
    <cellStyle name="Comma 3 27" xfId="692" xr:uid="{00000000-0005-0000-0000-0000B8000000}"/>
    <cellStyle name="Comma 3 27 2" xfId="3751" xr:uid="{B27434C2-DD07-4828-91AB-E451A850F66B}"/>
    <cellStyle name="Comma 3 27 2 2" xfId="11213" xr:uid="{B27434C2-DD07-4828-91AB-E451A850F66B}"/>
    <cellStyle name="Comma 3 27 2 2 2" xfId="27191" xr:uid="{B27434C2-DD07-4828-91AB-E451A850F66B}"/>
    <cellStyle name="Comma 3 27 2 3" xfId="19729" xr:uid="{B27434C2-DD07-4828-91AB-E451A850F66B}"/>
    <cellStyle name="Comma 3 27 3" xfId="4998" xr:uid="{D51F55CC-ADBD-448A-B0C4-E9531329AC92}"/>
    <cellStyle name="Comma 3 27 3 2" xfId="12460" xr:uid="{D51F55CC-ADBD-448A-B0C4-E9531329AC92}"/>
    <cellStyle name="Comma 3 27 3 2 2" xfId="28438" xr:uid="{D51F55CC-ADBD-448A-B0C4-E9531329AC92}"/>
    <cellStyle name="Comma 3 27 3 3" xfId="20976" xr:uid="{D51F55CC-ADBD-448A-B0C4-E9531329AC92}"/>
    <cellStyle name="Comma 3 27 4" xfId="6266" xr:uid="{CA84D78C-7059-4AF0-A934-BD90E58248D3}"/>
    <cellStyle name="Comma 3 27 4 2" xfId="13728" xr:uid="{CA84D78C-7059-4AF0-A934-BD90E58248D3}"/>
    <cellStyle name="Comma 3 27 4 2 2" xfId="29706" xr:uid="{CA84D78C-7059-4AF0-A934-BD90E58248D3}"/>
    <cellStyle name="Comma 3 27 4 3" xfId="22244" xr:uid="{CA84D78C-7059-4AF0-A934-BD90E58248D3}"/>
    <cellStyle name="Comma 3 27 5" xfId="2504" xr:uid="{00000000-0005-0000-0000-0000B8000000}"/>
    <cellStyle name="Comma 3 27 5 2" xfId="9966" xr:uid="{00000000-0005-0000-0000-0000B8000000}"/>
    <cellStyle name="Comma 3 27 5 2 2" xfId="25944" xr:uid="{00000000-0005-0000-0000-0000B8000000}"/>
    <cellStyle name="Comma 3 27 5 3" xfId="18482" xr:uid="{00000000-0005-0000-0000-0000B8000000}"/>
    <cellStyle name="Comma 3 27 6" xfId="8226" xr:uid="{00000000-0005-0000-0000-0000B8000000}"/>
    <cellStyle name="Comma 3 27 6 2" xfId="24204" xr:uid="{00000000-0005-0000-0000-0000B8000000}"/>
    <cellStyle name="Comma 3 27 7" xfId="16670" xr:uid="{00000000-0005-0000-0000-0000B8000000}"/>
    <cellStyle name="Comma 3 28" xfId="701" xr:uid="{00000000-0005-0000-0000-0000B9000000}"/>
    <cellStyle name="Comma 3 28 2" xfId="3760" xr:uid="{28C0B645-6252-4AC0-A305-CE990546A9FB}"/>
    <cellStyle name="Comma 3 28 2 2" xfId="11222" xr:uid="{28C0B645-6252-4AC0-A305-CE990546A9FB}"/>
    <cellStyle name="Comma 3 28 2 2 2" xfId="27200" xr:uid="{28C0B645-6252-4AC0-A305-CE990546A9FB}"/>
    <cellStyle name="Comma 3 28 2 3" xfId="19738" xr:uid="{28C0B645-6252-4AC0-A305-CE990546A9FB}"/>
    <cellStyle name="Comma 3 28 3" xfId="5007" xr:uid="{9B11A11B-E33C-46AD-B8E5-E19B4B4B2E25}"/>
    <cellStyle name="Comma 3 28 3 2" xfId="12469" xr:uid="{9B11A11B-E33C-46AD-B8E5-E19B4B4B2E25}"/>
    <cellStyle name="Comma 3 28 3 2 2" xfId="28447" xr:uid="{9B11A11B-E33C-46AD-B8E5-E19B4B4B2E25}"/>
    <cellStyle name="Comma 3 28 3 3" xfId="20985" xr:uid="{9B11A11B-E33C-46AD-B8E5-E19B4B4B2E25}"/>
    <cellStyle name="Comma 3 28 4" xfId="6275" xr:uid="{AE9D3C09-7A01-4E46-A149-06F62D1D92FD}"/>
    <cellStyle name="Comma 3 28 4 2" xfId="13737" xr:uid="{AE9D3C09-7A01-4E46-A149-06F62D1D92FD}"/>
    <cellStyle name="Comma 3 28 4 2 2" xfId="29715" xr:uid="{AE9D3C09-7A01-4E46-A149-06F62D1D92FD}"/>
    <cellStyle name="Comma 3 28 4 3" xfId="22253" xr:uid="{AE9D3C09-7A01-4E46-A149-06F62D1D92FD}"/>
    <cellStyle name="Comma 3 28 5" xfId="2513" xr:uid="{00000000-0005-0000-0000-0000B9000000}"/>
    <cellStyle name="Comma 3 28 5 2" xfId="9975" xr:uid="{00000000-0005-0000-0000-0000B9000000}"/>
    <cellStyle name="Comma 3 28 5 2 2" xfId="25953" xr:uid="{00000000-0005-0000-0000-0000B9000000}"/>
    <cellStyle name="Comma 3 28 5 3" xfId="18491" xr:uid="{00000000-0005-0000-0000-0000B9000000}"/>
    <cellStyle name="Comma 3 28 6" xfId="8235" xr:uid="{00000000-0005-0000-0000-0000B9000000}"/>
    <cellStyle name="Comma 3 28 6 2" xfId="24213" xr:uid="{00000000-0005-0000-0000-0000B9000000}"/>
    <cellStyle name="Comma 3 28 7" xfId="16679" xr:uid="{00000000-0005-0000-0000-0000B9000000}"/>
    <cellStyle name="Comma 3 29" xfId="710" xr:uid="{00000000-0005-0000-0000-0000BA000000}"/>
    <cellStyle name="Comma 3 29 2" xfId="3769" xr:uid="{DB8ABCB0-6F57-4797-80C4-542EDE853657}"/>
    <cellStyle name="Comma 3 29 2 2" xfId="11231" xr:uid="{DB8ABCB0-6F57-4797-80C4-542EDE853657}"/>
    <cellStyle name="Comma 3 29 2 2 2" xfId="27209" xr:uid="{DB8ABCB0-6F57-4797-80C4-542EDE853657}"/>
    <cellStyle name="Comma 3 29 2 3" xfId="19747" xr:uid="{DB8ABCB0-6F57-4797-80C4-542EDE853657}"/>
    <cellStyle name="Comma 3 29 3" xfId="5016" xr:uid="{B12FEFD5-752F-42CD-9D23-F1E053BAE498}"/>
    <cellStyle name="Comma 3 29 3 2" xfId="12478" xr:uid="{B12FEFD5-752F-42CD-9D23-F1E053BAE498}"/>
    <cellStyle name="Comma 3 29 3 2 2" xfId="28456" xr:uid="{B12FEFD5-752F-42CD-9D23-F1E053BAE498}"/>
    <cellStyle name="Comma 3 29 3 3" xfId="20994" xr:uid="{B12FEFD5-752F-42CD-9D23-F1E053BAE498}"/>
    <cellStyle name="Comma 3 29 4" xfId="6284" xr:uid="{E00C8EB6-E4B3-4859-81B6-E0BFDA040B75}"/>
    <cellStyle name="Comma 3 29 4 2" xfId="13746" xr:uid="{E00C8EB6-E4B3-4859-81B6-E0BFDA040B75}"/>
    <cellStyle name="Comma 3 29 4 2 2" xfId="29724" xr:uid="{E00C8EB6-E4B3-4859-81B6-E0BFDA040B75}"/>
    <cellStyle name="Comma 3 29 4 3" xfId="22262" xr:uid="{E00C8EB6-E4B3-4859-81B6-E0BFDA040B75}"/>
    <cellStyle name="Comma 3 29 5" xfId="2522" xr:uid="{00000000-0005-0000-0000-0000BA000000}"/>
    <cellStyle name="Comma 3 29 5 2" xfId="9984" xr:uid="{00000000-0005-0000-0000-0000BA000000}"/>
    <cellStyle name="Comma 3 29 5 2 2" xfId="25962" xr:uid="{00000000-0005-0000-0000-0000BA000000}"/>
    <cellStyle name="Comma 3 29 5 3" xfId="18500" xr:uid="{00000000-0005-0000-0000-0000BA000000}"/>
    <cellStyle name="Comma 3 29 6" xfId="8244" xr:uid="{00000000-0005-0000-0000-0000BA000000}"/>
    <cellStyle name="Comma 3 29 6 2" xfId="24222" xr:uid="{00000000-0005-0000-0000-0000BA000000}"/>
    <cellStyle name="Comma 3 29 7" xfId="16688" xr:uid="{00000000-0005-0000-0000-0000BA000000}"/>
    <cellStyle name="Comma 3 3" xfId="229" xr:uid="{00000000-0005-0000-0000-0000BB000000}"/>
    <cellStyle name="Comma 3 3 10" xfId="1536" xr:uid="{D5A1F9FE-E18A-4112-94F2-FFCC07B587C1}"/>
    <cellStyle name="Comma 3 3 10 2" xfId="7074" xr:uid="{7E850043-87DA-4BFB-A279-FC0DC66B9640}"/>
    <cellStyle name="Comma 3 3 10 2 2" xfId="14536" xr:uid="{7E850043-87DA-4BFB-A279-FC0DC66B9640}"/>
    <cellStyle name="Comma 3 3 10 2 2 2" xfId="30514" xr:uid="{7E850043-87DA-4BFB-A279-FC0DC66B9640}"/>
    <cellStyle name="Comma 3 3 10 2 3" xfId="23052" xr:uid="{7E850043-87DA-4BFB-A279-FC0DC66B9640}"/>
    <cellStyle name="Comma 3 3 10 3" xfId="9025" xr:uid="{D5A1F9FE-E18A-4112-94F2-FFCC07B587C1}"/>
    <cellStyle name="Comma 3 3 10 3 2" xfId="25003" xr:uid="{D5A1F9FE-E18A-4112-94F2-FFCC07B587C1}"/>
    <cellStyle name="Comma 3 3 10 4" xfId="17514" xr:uid="{D5A1F9FE-E18A-4112-94F2-FFCC07B587C1}"/>
    <cellStyle name="Comma 3 3 11" xfId="1570" xr:uid="{D5A1F9FE-E18A-4112-94F2-FFCC07B587C1}"/>
    <cellStyle name="Comma 3 3 11 2" xfId="7108" xr:uid="{8049B19A-6866-4B81-BAC9-42954E86C8E8}"/>
    <cellStyle name="Comma 3 3 11 2 2" xfId="14570" xr:uid="{8049B19A-6866-4B81-BAC9-42954E86C8E8}"/>
    <cellStyle name="Comma 3 3 11 2 2 2" xfId="30548" xr:uid="{8049B19A-6866-4B81-BAC9-42954E86C8E8}"/>
    <cellStyle name="Comma 3 3 11 2 3" xfId="23086" xr:uid="{8049B19A-6866-4B81-BAC9-42954E86C8E8}"/>
    <cellStyle name="Comma 3 3 11 3" xfId="9059" xr:uid="{D5A1F9FE-E18A-4112-94F2-FFCC07B587C1}"/>
    <cellStyle name="Comma 3 3 11 3 2" xfId="25037" xr:uid="{D5A1F9FE-E18A-4112-94F2-FFCC07B587C1}"/>
    <cellStyle name="Comma 3 3 11 4" xfId="17548" xr:uid="{D5A1F9FE-E18A-4112-94F2-FFCC07B587C1}"/>
    <cellStyle name="Comma 3 3 12" xfId="1603" xr:uid="{D5A1F9FE-E18A-4112-94F2-FFCC07B587C1}"/>
    <cellStyle name="Comma 3 3 12 2" xfId="7141" xr:uid="{917D757B-58D1-4C7A-9B38-4A18693E5BFB}"/>
    <cellStyle name="Comma 3 3 12 2 2" xfId="14603" xr:uid="{917D757B-58D1-4C7A-9B38-4A18693E5BFB}"/>
    <cellStyle name="Comma 3 3 12 2 2 2" xfId="30581" xr:uid="{917D757B-58D1-4C7A-9B38-4A18693E5BFB}"/>
    <cellStyle name="Comma 3 3 12 2 3" xfId="23119" xr:uid="{917D757B-58D1-4C7A-9B38-4A18693E5BFB}"/>
    <cellStyle name="Comma 3 3 12 3" xfId="9092" xr:uid="{D5A1F9FE-E18A-4112-94F2-FFCC07B587C1}"/>
    <cellStyle name="Comma 3 3 12 3 2" xfId="25070" xr:uid="{D5A1F9FE-E18A-4112-94F2-FFCC07B587C1}"/>
    <cellStyle name="Comma 3 3 12 4" xfId="17581" xr:uid="{D5A1F9FE-E18A-4112-94F2-FFCC07B587C1}"/>
    <cellStyle name="Comma 3 3 13" xfId="1636" xr:uid="{D5A1F9FE-E18A-4112-94F2-FFCC07B587C1}"/>
    <cellStyle name="Comma 3 3 13 2" xfId="7180" xr:uid="{6E795BBA-8ECE-47F9-8C6F-13DE806F166D}"/>
    <cellStyle name="Comma 3 3 13 2 2" xfId="14642" xr:uid="{6E795BBA-8ECE-47F9-8C6F-13DE806F166D}"/>
    <cellStyle name="Comma 3 3 13 2 2 2" xfId="30620" xr:uid="{6E795BBA-8ECE-47F9-8C6F-13DE806F166D}"/>
    <cellStyle name="Comma 3 3 13 2 3" xfId="23158" xr:uid="{6E795BBA-8ECE-47F9-8C6F-13DE806F166D}"/>
    <cellStyle name="Comma 3 3 13 3" xfId="5809" xr:uid="{F4BFCB59-66F0-4799-AB7C-998A91F465C0}"/>
    <cellStyle name="Comma 3 3 13 3 2" xfId="13271" xr:uid="{F4BFCB59-66F0-4799-AB7C-998A91F465C0}"/>
    <cellStyle name="Comma 3 3 13 3 2 2" xfId="29249" xr:uid="{F4BFCB59-66F0-4799-AB7C-998A91F465C0}"/>
    <cellStyle name="Comma 3 3 13 3 3" xfId="21787" xr:uid="{F4BFCB59-66F0-4799-AB7C-998A91F465C0}"/>
    <cellStyle name="Comma 3 3 13 4" xfId="9125" xr:uid="{D5A1F9FE-E18A-4112-94F2-FFCC07B587C1}"/>
    <cellStyle name="Comma 3 3 13 4 2" xfId="25103" xr:uid="{D5A1F9FE-E18A-4112-94F2-FFCC07B587C1}"/>
    <cellStyle name="Comma 3 3 13 5" xfId="17614" xr:uid="{D5A1F9FE-E18A-4112-94F2-FFCC07B587C1}"/>
    <cellStyle name="Comma 3 3 14" xfId="1704" xr:uid="{D5A1F9FE-E18A-4112-94F2-FFCC07B587C1}"/>
    <cellStyle name="Comma 3 3 14 2" xfId="7236" xr:uid="{F75D37D8-E928-4F77-AC1A-EA1DC1506401}"/>
    <cellStyle name="Comma 3 3 14 2 2" xfId="14698" xr:uid="{F75D37D8-E928-4F77-AC1A-EA1DC1506401}"/>
    <cellStyle name="Comma 3 3 14 2 2 2" xfId="30676" xr:uid="{F75D37D8-E928-4F77-AC1A-EA1DC1506401}"/>
    <cellStyle name="Comma 3 3 14 2 3" xfId="23214" xr:uid="{F75D37D8-E928-4F77-AC1A-EA1DC1506401}"/>
    <cellStyle name="Comma 3 3 14 3" xfId="9166" xr:uid="{D5A1F9FE-E18A-4112-94F2-FFCC07B587C1}"/>
    <cellStyle name="Comma 3 3 14 3 2" xfId="25144" xr:uid="{D5A1F9FE-E18A-4112-94F2-FFCC07B587C1}"/>
    <cellStyle name="Comma 3 3 14 4" xfId="17682" xr:uid="{D5A1F9FE-E18A-4112-94F2-FFCC07B587C1}"/>
    <cellStyle name="Comma 3 3 15" xfId="2041" xr:uid="{00000000-0005-0000-0000-0000BB000000}"/>
    <cellStyle name="Comma 3 3 15 2" xfId="9503" xr:uid="{00000000-0005-0000-0000-0000BB000000}"/>
    <cellStyle name="Comma 3 3 15 2 2" xfId="25481" xr:uid="{00000000-0005-0000-0000-0000BB000000}"/>
    <cellStyle name="Comma 3 3 15 3" xfId="18019" xr:uid="{00000000-0005-0000-0000-0000BB000000}"/>
    <cellStyle name="Comma 3 3 16" xfId="7338" xr:uid="{D5A1F9FE-E18A-4112-94F2-FFCC07B587C1}"/>
    <cellStyle name="Comma 3 3 16 2" xfId="14800" xr:uid="{D5A1F9FE-E18A-4112-94F2-FFCC07B587C1}"/>
    <cellStyle name="Comma 3 3 16 2 2" xfId="30778" xr:uid="{D5A1F9FE-E18A-4112-94F2-FFCC07B587C1}"/>
    <cellStyle name="Comma 3 3 16 3" xfId="23316" xr:uid="{D5A1F9FE-E18A-4112-94F2-FFCC07B587C1}"/>
    <cellStyle name="Comma 3 3 17" xfId="7479" xr:uid="{D5A1F9FE-E18A-4112-94F2-FFCC07B587C1}"/>
    <cellStyle name="Comma 3 3 17 2" xfId="23457" xr:uid="{D5A1F9FE-E18A-4112-94F2-FFCC07B587C1}"/>
    <cellStyle name="Comma 3 3 18" xfId="7792" xr:uid="{00000000-0005-0000-0000-0000BB000000}"/>
    <cellStyle name="Comma 3 3 18 2" xfId="23770" xr:uid="{00000000-0005-0000-0000-0000BB000000}"/>
    <cellStyle name="Comma 3 3 19" xfId="14941" xr:uid="{D5A1F9FE-E18A-4112-94F2-FFCC07B587C1}"/>
    <cellStyle name="Comma 3 3 19 2" xfId="30919" xr:uid="{D5A1F9FE-E18A-4112-94F2-FFCC07B587C1}"/>
    <cellStyle name="Comma 3 3 2" xfId="1272" xr:uid="{D5A1F9FE-E18A-4112-94F2-FFCC07B587C1}"/>
    <cellStyle name="Comma 3 3 2 10" xfId="15369" xr:uid="{978D5311-7BDA-4534-AF39-B9E2857147E8}"/>
    <cellStyle name="Comma 3 3 2 10 2" xfId="31347" xr:uid="{978D5311-7BDA-4534-AF39-B9E2857147E8}"/>
    <cellStyle name="Comma 3 3 2 11" xfId="15501" xr:uid="{978D5311-7BDA-4534-AF39-B9E2857147E8}"/>
    <cellStyle name="Comma 3 3 2 11 2" xfId="31479" xr:uid="{978D5311-7BDA-4534-AF39-B9E2857147E8}"/>
    <cellStyle name="Comma 3 3 2 12" xfId="15640" xr:uid="{978D5311-7BDA-4534-AF39-B9E2857147E8}"/>
    <cellStyle name="Comma 3 3 2 12 2" xfId="31617" xr:uid="{978D5311-7BDA-4534-AF39-B9E2857147E8}"/>
    <cellStyle name="Comma 3 3 2 13" xfId="15772" xr:uid="{978D5311-7BDA-4534-AF39-B9E2857147E8}"/>
    <cellStyle name="Comma 3 3 2 13 2" xfId="31749" xr:uid="{978D5311-7BDA-4534-AF39-B9E2857147E8}"/>
    <cellStyle name="Comma 3 3 2 14" xfId="15903" xr:uid="{978D5311-7BDA-4534-AF39-B9E2857147E8}"/>
    <cellStyle name="Comma 3 3 2 14 2" xfId="31880" xr:uid="{978D5311-7BDA-4534-AF39-B9E2857147E8}"/>
    <cellStyle name="Comma 3 3 2 15" xfId="17250" xr:uid="{D5A1F9FE-E18A-4112-94F2-FFCC07B587C1}"/>
    <cellStyle name="Comma 3 3 2 16" xfId="32011" xr:uid="{978D5311-7BDA-4534-AF39-B9E2857147E8}"/>
    <cellStyle name="Comma 3 3 2 17" xfId="32143" xr:uid="{978D5311-7BDA-4534-AF39-B9E2857147E8}"/>
    <cellStyle name="Comma 3 3 2 18" xfId="32274" xr:uid="{978D5311-7BDA-4534-AF39-B9E2857147E8}"/>
    <cellStyle name="Comma 3 3 2 19" xfId="32406" xr:uid="{978D5311-7BDA-4534-AF39-B9E2857147E8}"/>
    <cellStyle name="Comma 3 3 2 2" xfId="1669" xr:uid="{978D5311-7BDA-4534-AF39-B9E2857147E8}"/>
    <cellStyle name="Comma 3 3 2 2 10" xfId="15567" xr:uid="{33337F13-1BE7-45F9-BC08-567E712CAF5A}"/>
    <cellStyle name="Comma 3 3 2 2 10 2" xfId="31545" xr:uid="{33337F13-1BE7-45F9-BC08-567E712CAF5A}"/>
    <cellStyle name="Comma 3 3 2 2 11" xfId="15706" xr:uid="{33337F13-1BE7-45F9-BC08-567E712CAF5A}"/>
    <cellStyle name="Comma 3 3 2 2 11 2" xfId="31683" xr:uid="{33337F13-1BE7-45F9-BC08-567E712CAF5A}"/>
    <cellStyle name="Comma 3 3 2 2 12" xfId="15838" xr:uid="{33337F13-1BE7-45F9-BC08-567E712CAF5A}"/>
    <cellStyle name="Comma 3 3 2 2 12 2" xfId="31815" xr:uid="{33337F13-1BE7-45F9-BC08-567E712CAF5A}"/>
    <cellStyle name="Comma 3 3 2 2 13" xfId="15969" xr:uid="{33337F13-1BE7-45F9-BC08-567E712CAF5A}"/>
    <cellStyle name="Comma 3 3 2 2 13 2" xfId="31946" xr:uid="{33337F13-1BE7-45F9-BC08-567E712CAF5A}"/>
    <cellStyle name="Comma 3 3 2 2 14" xfId="17647" xr:uid="{978D5311-7BDA-4534-AF39-B9E2857147E8}"/>
    <cellStyle name="Comma 3 3 2 2 15" xfId="32077" xr:uid="{33337F13-1BE7-45F9-BC08-567E712CAF5A}"/>
    <cellStyle name="Comma 3 3 2 2 16" xfId="32209" xr:uid="{33337F13-1BE7-45F9-BC08-567E712CAF5A}"/>
    <cellStyle name="Comma 3 3 2 2 17" xfId="32340" xr:uid="{33337F13-1BE7-45F9-BC08-567E712CAF5A}"/>
    <cellStyle name="Comma 3 3 2 2 18" xfId="32472" xr:uid="{33337F13-1BE7-45F9-BC08-567E712CAF5A}"/>
    <cellStyle name="Comma 3 3 2 2 19" xfId="32603" xr:uid="{33337F13-1BE7-45F9-BC08-567E712CAF5A}"/>
    <cellStyle name="Comma 3 3 2 2 2" xfId="1803" xr:uid="{33337F13-1BE7-45F9-BC08-567E712CAF5A}"/>
    <cellStyle name="Comma 3 3 2 2 2 2" xfId="7308" xr:uid="{B9015E0A-8B67-4060-8685-8F7B18837B79}"/>
    <cellStyle name="Comma 3 3 2 2 2 2 2" xfId="14770" xr:uid="{B9015E0A-8B67-4060-8685-8F7B18837B79}"/>
    <cellStyle name="Comma 3 3 2 2 2 2 2 2" xfId="30748" xr:uid="{B9015E0A-8B67-4060-8685-8F7B18837B79}"/>
    <cellStyle name="Comma 3 3 2 2 2 2 3" xfId="23286" xr:uid="{B9015E0A-8B67-4060-8685-8F7B18837B79}"/>
    <cellStyle name="Comma 3 3 2 2 2 3" xfId="9265" xr:uid="{33337F13-1BE7-45F9-BC08-567E712CAF5A}"/>
    <cellStyle name="Comma 3 3 2 2 2 3 2" xfId="25243" xr:uid="{33337F13-1BE7-45F9-BC08-567E712CAF5A}"/>
    <cellStyle name="Comma 3 3 2 2 2 4" xfId="17781" xr:uid="{33337F13-1BE7-45F9-BC08-567E712CAF5A}"/>
    <cellStyle name="Comma 3 3 2 2 20" xfId="32735" xr:uid="{1659C881-0450-4AB8-9287-1A0DB4B2B24A}"/>
    <cellStyle name="Comma 3 3 2 2 21" xfId="32867" xr:uid="{00000000-0005-0000-0000-00002B000000}"/>
    <cellStyle name="Comma 3 3 2 2 22" xfId="32998" xr:uid="{33337F13-1BE7-45F9-BC08-567E712CAF5A}"/>
    <cellStyle name="Comma 3 3 2 2 23" xfId="33129" xr:uid="{33337F13-1BE7-45F9-BC08-567E712CAF5A}"/>
    <cellStyle name="Comma 3 3 2 2 24" xfId="33261" xr:uid="{00000000-0005-0000-0000-00002B000000}"/>
    <cellStyle name="Comma 3 3 2 2 25" xfId="33393" xr:uid="{C1B31590-8E0C-45D1-990C-A2C41295B3A1}"/>
    <cellStyle name="Comma 3 3 2 2 3" xfId="6842" xr:uid="{838994C7-B7A3-4885-896F-D6042905C649}"/>
    <cellStyle name="Comma 3 3 2 2 3 2" xfId="14304" xr:uid="{838994C7-B7A3-4885-896F-D6042905C649}"/>
    <cellStyle name="Comma 3 3 2 2 3 2 2" xfId="30282" xr:uid="{838994C7-B7A3-4885-896F-D6042905C649}"/>
    <cellStyle name="Comma 3 3 2 2 3 3" xfId="22820" xr:uid="{838994C7-B7A3-4885-896F-D6042905C649}"/>
    <cellStyle name="Comma 3 3 2 2 4" xfId="7437" xr:uid="{33337F13-1BE7-45F9-BC08-567E712CAF5A}"/>
    <cellStyle name="Comma 3 3 2 2 4 2" xfId="14899" xr:uid="{33337F13-1BE7-45F9-BC08-567E712CAF5A}"/>
    <cellStyle name="Comma 3 3 2 2 4 2 2" xfId="30877" xr:uid="{33337F13-1BE7-45F9-BC08-567E712CAF5A}"/>
    <cellStyle name="Comma 3 3 2 2 4 3" xfId="23415" xr:uid="{33337F13-1BE7-45F9-BC08-567E712CAF5A}"/>
    <cellStyle name="Comma 3 3 2 2 5" xfId="7578" xr:uid="{33337F13-1BE7-45F9-BC08-567E712CAF5A}"/>
    <cellStyle name="Comma 3 3 2 2 5 2" xfId="23556" xr:uid="{33337F13-1BE7-45F9-BC08-567E712CAF5A}"/>
    <cellStyle name="Comma 3 3 2 2 6" xfId="15040" xr:uid="{33337F13-1BE7-45F9-BC08-567E712CAF5A}"/>
    <cellStyle name="Comma 3 3 2 2 6 2" xfId="31018" xr:uid="{33337F13-1BE7-45F9-BC08-567E712CAF5A}"/>
    <cellStyle name="Comma 3 3 2 2 7" xfId="15171" xr:uid="{33337F13-1BE7-45F9-BC08-567E712CAF5A}"/>
    <cellStyle name="Comma 3 3 2 2 7 2" xfId="31149" xr:uid="{33337F13-1BE7-45F9-BC08-567E712CAF5A}"/>
    <cellStyle name="Comma 3 3 2 2 8" xfId="15303" xr:uid="{33337F13-1BE7-45F9-BC08-567E712CAF5A}"/>
    <cellStyle name="Comma 3 3 2 2 8 2" xfId="31281" xr:uid="{33337F13-1BE7-45F9-BC08-567E712CAF5A}"/>
    <cellStyle name="Comma 3 3 2 2 9" xfId="15435" xr:uid="{33337F13-1BE7-45F9-BC08-567E712CAF5A}"/>
    <cellStyle name="Comma 3 3 2 2 9 2" xfId="31413" xr:uid="{33337F13-1BE7-45F9-BC08-567E712CAF5A}"/>
    <cellStyle name="Comma 3 3 2 20" xfId="32537" xr:uid="{978D5311-7BDA-4534-AF39-B9E2857147E8}"/>
    <cellStyle name="Comma 3 3 2 21" xfId="32669" xr:uid="{733812E2-CAA5-4DCC-BAC2-C20EC2FD58DF}"/>
    <cellStyle name="Comma 3 3 2 22" xfId="32801" xr:uid="{00000000-0005-0000-0000-00002A000000}"/>
    <cellStyle name="Comma 3 3 2 23" xfId="32932" xr:uid="{978D5311-7BDA-4534-AF39-B9E2857147E8}"/>
    <cellStyle name="Comma 3 3 2 24" xfId="33063" xr:uid="{978D5311-7BDA-4534-AF39-B9E2857147E8}"/>
    <cellStyle name="Comma 3 3 2 25" xfId="33195" xr:uid="{00000000-0005-0000-0000-00002A000000}"/>
    <cellStyle name="Comma 3 3 2 26" xfId="33327" xr:uid="{ECF343FE-7FC4-4075-B1D4-B3FC4C94D7B3}"/>
    <cellStyle name="Comma 3 3 2 3" xfId="1737" xr:uid="{978D5311-7BDA-4534-AF39-B9E2857147E8}"/>
    <cellStyle name="Comma 3 3 2 3 2" xfId="7269" xr:uid="{EEF6966A-B940-4961-8764-A6DD3EC47276}"/>
    <cellStyle name="Comma 3 3 2 3 2 2" xfId="14731" xr:uid="{EEF6966A-B940-4961-8764-A6DD3EC47276}"/>
    <cellStyle name="Comma 3 3 2 3 2 2 2" xfId="30709" xr:uid="{EEF6966A-B940-4961-8764-A6DD3EC47276}"/>
    <cellStyle name="Comma 3 3 2 3 2 3" xfId="23247" xr:uid="{EEF6966A-B940-4961-8764-A6DD3EC47276}"/>
    <cellStyle name="Comma 3 3 2 3 3" xfId="9199" xr:uid="{978D5311-7BDA-4534-AF39-B9E2857147E8}"/>
    <cellStyle name="Comma 3 3 2 3 3 2" xfId="25177" xr:uid="{978D5311-7BDA-4534-AF39-B9E2857147E8}"/>
    <cellStyle name="Comma 3 3 2 3 4" xfId="17715" xr:uid="{978D5311-7BDA-4534-AF39-B9E2857147E8}"/>
    <cellStyle name="Comma 3 3 2 4" xfId="3288" xr:uid="{DD535CC8-49EE-4716-8DAD-43C873EF63AC}"/>
    <cellStyle name="Comma 3 3 2 4 2" xfId="10750" xr:uid="{DD535CC8-49EE-4716-8DAD-43C873EF63AC}"/>
    <cellStyle name="Comma 3 3 2 4 2 2" xfId="26728" xr:uid="{DD535CC8-49EE-4716-8DAD-43C873EF63AC}"/>
    <cellStyle name="Comma 3 3 2 4 3" xfId="19266" xr:uid="{DD535CC8-49EE-4716-8DAD-43C873EF63AC}"/>
    <cellStyle name="Comma 3 3 2 5" xfId="7371" xr:uid="{978D5311-7BDA-4534-AF39-B9E2857147E8}"/>
    <cellStyle name="Comma 3 3 2 5 2" xfId="14833" xr:uid="{978D5311-7BDA-4534-AF39-B9E2857147E8}"/>
    <cellStyle name="Comma 3 3 2 5 2 2" xfId="30811" xr:uid="{978D5311-7BDA-4534-AF39-B9E2857147E8}"/>
    <cellStyle name="Comma 3 3 2 5 3" xfId="23349" xr:uid="{978D5311-7BDA-4534-AF39-B9E2857147E8}"/>
    <cellStyle name="Comma 3 3 2 6" xfId="7512" xr:uid="{978D5311-7BDA-4534-AF39-B9E2857147E8}"/>
    <cellStyle name="Comma 3 3 2 6 2" xfId="23490" xr:uid="{978D5311-7BDA-4534-AF39-B9E2857147E8}"/>
    <cellStyle name="Comma 3 3 2 7" xfId="14974" xr:uid="{978D5311-7BDA-4534-AF39-B9E2857147E8}"/>
    <cellStyle name="Comma 3 3 2 7 2" xfId="30952" xr:uid="{978D5311-7BDA-4534-AF39-B9E2857147E8}"/>
    <cellStyle name="Comma 3 3 2 8" xfId="15105" xr:uid="{978D5311-7BDA-4534-AF39-B9E2857147E8}"/>
    <cellStyle name="Comma 3 3 2 8 2" xfId="31083" xr:uid="{978D5311-7BDA-4534-AF39-B9E2857147E8}"/>
    <cellStyle name="Comma 3 3 2 9" xfId="15237" xr:uid="{978D5311-7BDA-4534-AF39-B9E2857147E8}"/>
    <cellStyle name="Comma 3 3 2 9 2" xfId="31215" xr:uid="{978D5311-7BDA-4534-AF39-B9E2857147E8}"/>
    <cellStyle name="Comma 3 3 20" xfId="15072" xr:uid="{D5A1F9FE-E18A-4112-94F2-FFCC07B587C1}"/>
    <cellStyle name="Comma 3 3 20 2" xfId="31050" xr:uid="{D5A1F9FE-E18A-4112-94F2-FFCC07B587C1}"/>
    <cellStyle name="Comma 3 3 21" xfId="15204" xr:uid="{D5A1F9FE-E18A-4112-94F2-FFCC07B587C1}"/>
    <cellStyle name="Comma 3 3 21 2" xfId="31182" xr:uid="{D5A1F9FE-E18A-4112-94F2-FFCC07B587C1}"/>
    <cellStyle name="Comma 3 3 22" xfId="15336" xr:uid="{D5A1F9FE-E18A-4112-94F2-FFCC07B587C1}"/>
    <cellStyle name="Comma 3 3 22 2" xfId="31314" xr:uid="{D5A1F9FE-E18A-4112-94F2-FFCC07B587C1}"/>
    <cellStyle name="Comma 3 3 23" xfId="15468" xr:uid="{D5A1F9FE-E18A-4112-94F2-FFCC07B587C1}"/>
    <cellStyle name="Comma 3 3 23 2" xfId="31446" xr:uid="{D5A1F9FE-E18A-4112-94F2-FFCC07B587C1}"/>
    <cellStyle name="Comma 3 3 24" xfId="15607" xr:uid="{D5A1F9FE-E18A-4112-94F2-FFCC07B587C1}"/>
    <cellStyle name="Comma 3 3 24 2" xfId="31584" xr:uid="{D5A1F9FE-E18A-4112-94F2-FFCC07B587C1}"/>
    <cellStyle name="Comma 3 3 25" xfId="15739" xr:uid="{D5A1F9FE-E18A-4112-94F2-FFCC07B587C1}"/>
    <cellStyle name="Comma 3 3 25 2" xfId="31716" xr:uid="{D5A1F9FE-E18A-4112-94F2-FFCC07B587C1}"/>
    <cellStyle name="Comma 3 3 26" xfId="15870" xr:uid="{D5A1F9FE-E18A-4112-94F2-FFCC07B587C1}"/>
    <cellStyle name="Comma 3 3 26 2" xfId="31847" xr:uid="{D5A1F9FE-E18A-4112-94F2-FFCC07B587C1}"/>
    <cellStyle name="Comma 3 3 27" xfId="16207" xr:uid="{00000000-0005-0000-0000-0000BB000000}"/>
    <cellStyle name="Comma 3 3 28" xfId="31978" xr:uid="{D5A1F9FE-E18A-4112-94F2-FFCC07B587C1}"/>
    <cellStyle name="Comma 3 3 29" xfId="32110" xr:uid="{D5A1F9FE-E18A-4112-94F2-FFCC07B587C1}"/>
    <cellStyle name="Comma 3 3 3" xfId="1305" xr:uid="{D5A1F9FE-E18A-4112-94F2-FFCC07B587C1}"/>
    <cellStyle name="Comma 3 3 3 10" xfId="15534" xr:uid="{529C4EC3-79FA-48FD-95B0-95E152DFF750}"/>
    <cellStyle name="Comma 3 3 3 10 2" xfId="31512" xr:uid="{529C4EC3-79FA-48FD-95B0-95E152DFF750}"/>
    <cellStyle name="Comma 3 3 3 11" xfId="15673" xr:uid="{529C4EC3-79FA-48FD-95B0-95E152DFF750}"/>
    <cellStyle name="Comma 3 3 3 11 2" xfId="31650" xr:uid="{529C4EC3-79FA-48FD-95B0-95E152DFF750}"/>
    <cellStyle name="Comma 3 3 3 12" xfId="15805" xr:uid="{529C4EC3-79FA-48FD-95B0-95E152DFF750}"/>
    <cellStyle name="Comma 3 3 3 12 2" xfId="31782" xr:uid="{529C4EC3-79FA-48FD-95B0-95E152DFF750}"/>
    <cellStyle name="Comma 3 3 3 13" xfId="15936" xr:uid="{529C4EC3-79FA-48FD-95B0-95E152DFF750}"/>
    <cellStyle name="Comma 3 3 3 13 2" xfId="31913" xr:uid="{529C4EC3-79FA-48FD-95B0-95E152DFF750}"/>
    <cellStyle name="Comma 3 3 3 14" xfId="17283" xr:uid="{D5A1F9FE-E18A-4112-94F2-FFCC07B587C1}"/>
    <cellStyle name="Comma 3 3 3 15" xfId="32044" xr:uid="{529C4EC3-79FA-48FD-95B0-95E152DFF750}"/>
    <cellStyle name="Comma 3 3 3 16" xfId="32176" xr:uid="{529C4EC3-79FA-48FD-95B0-95E152DFF750}"/>
    <cellStyle name="Comma 3 3 3 17" xfId="32307" xr:uid="{529C4EC3-79FA-48FD-95B0-95E152DFF750}"/>
    <cellStyle name="Comma 3 3 3 18" xfId="32439" xr:uid="{529C4EC3-79FA-48FD-95B0-95E152DFF750}"/>
    <cellStyle name="Comma 3 3 3 19" xfId="32570" xr:uid="{529C4EC3-79FA-48FD-95B0-95E152DFF750}"/>
    <cellStyle name="Comma 3 3 3 2" xfId="1770" xr:uid="{529C4EC3-79FA-48FD-95B0-95E152DFF750}"/>
    <cellStyle name="Comma 3 3 3 2 2" xfId="6875" xr:uid="{B5702388-5DD3-4A47-8F3F-A8DCA7FB2D8F}"/>
    <cellStyle name="Comma 3 3 3 2 2 2" xfId="14337" xr:uid="{B5702388-5DD3-4A47-8F3F-A8DCA7FB2D8F}"/>
    <cellStyle name="Comma 3 3 3 2 2 2 2" xfId="30315" xr:uid="{B5702388-5DD3-4A47-8F3F-A8DCA7FB2D8F}"/>
    <cellStyle name="Comma 3 3 3 2 2 3" xfId="22853" xr:uid="{B5702388-5DD3-4A47-8F3F-A8DCA7FB2D8F}"/>
    <cellStyle name="Comma 3 3 3 2 3" xfId="9232" xr:uid="{529C4EC3-79FA-48FD-95B0-95E152DFF750}"/>
    <cellStyle name="Comma 3 3 3 2 3 2" xfId="25210" xr:uid="{529C4EC3-79FA-48FD-95B0-95E152DFF750}"/>
    <cellStyle name="Comma 3 3 3 2 4" xfId="17748" xr:uid="{529C4EC3-79FA-48FD-95B0-95E152DFF750}"/>
    <cellStyle name="Comma 3 3 3 20" xfId="32702" xr:uid="{64643F59-A3B8-47CA-9034-25C58346DABE}"/>
    <cellStyle name="Comma 3 3 3 21" xfId="32834" xr:uid="{00000000-0005-0000-0000-00002C000000}"/>
    <cellStyle name="Comma 3 3 3 22" xfId="32965" xr:uid="{529C4EC3-79FA-48FD-95B0-95E152DFF750}"/>
    <cellStyle name="Comma 3 3 3 23" xfId="33096" xr:uid="{529C4EC3-79FA-48FD-95B0-95E152DFF750}"/>
    <cellStyle name="Comma 3 3 3 24" xfId="33228" xr:uid="{00000000-0005-0000-0000-00002C000000}"/>
    <cellStyle name="Comma 3 3 3 25" xfId="33360" xr:uid="{0D34C9C2-AC06-47F1-ADE9-083F6D51495E}"/>
    <cellStyle name="Comma 3 3 3 3" xfId="4535" xr:uid="{6F70C0A8-DBAA-4FAD-8133-94EA84769BC9}"/>
    <cellStyle name="Comma 3 3 3 3 2" xfId="11997" xr:uid="{6F70C0A8-DBAA-4FAD-8133-94EA84769BC9}"/>
    <cellStyle name="Comma 3 3 3 3 2 2" xfId="27975" xr:uid="{6F70C0A8-DBAA-4FAD-8133-94EA84769BC9}"/>
    <cellStyle name="Comma 3 3 3 3 3" xfId="20513" xr:uid="{6F70C0A8-DBAA-4FAD-8133-94EA84769BC9}"/>
    <cellStyle name="Comma 3 3 3 4" xfId="7404" xr:uid="{529C4EC3-79FA-48FD-95B0-95E152DFF750}"/>
    <cellStyle name="Comma 3 3 3 4 2" xfId="14866" xr:uid="{529C4EC3-79FA-48FD-95B0-95E152DFF750}"/>
    <cellStyle name="Comma 3 3 3 4 2 2" xfId="30844" xr:uid="{529C4EC3-79FA-48FD-95B0-95E152DFF750}"/>
    <cellStyle name="Comma 3 3 3 4 3" xfId="23382" xr:uid="{529C4EC3-79FA-48FD-95B0-95E152DFF750}"/>
    <cellStyle name="Comma 3 3 3 5" xfId="7545" xr:uid="{529C4EC3-79FA-48FD-95B0-95E152DFF750}"/>
    <cellStyle name="Comma 3 3 3 5 2" xfId="23523" xr:uid="{529C4EC3-79FA-48FD-95B0-95E152DFF750}"/>
    <cellStyle name="Comma 3 3 3 6" xfId="15007" xr:uid="{529C4EC3-79FA-48FD-95B0-95E152DFF750}"/>
    <cellStyle name="Comma 3 3 3 6 2" xfId="30985" xr:uid="{529C4EC3-79FA-48FD-95B0-95E152DFF750}"/>
    <cellStyle name="Comma 3 3 3 7" xfId="15138" xr:uid="{529C4EC3-79FA-48FD-95B0-95E152DFF750}"/>
    <cellStyle name="Comma 3 3 3 7 2" xfId="31116" xr:uid="{529C4EC3-79FA-48FD-95B0-95E152DFF750}"/>
    <cellStyle name="Comma 3 3 3 8" xfId="15270" xr:uid="{529C4EC3-79FA-48FD-95B0-95E152DFF750}"/>
    <cellStyle name="Comma 3 3 3 8 2" xfId="31248" xr:uid="{529C4EC3-79FA-48FD-95B0-95E152DFF750}"/>
    <cellStyle name="Comma 3 3 3 9" xfId="15402" xr:uid="{529C4EC3-79FA-48FD-95B0-95E152DFF750}"/>
    <cellStyle name="Comma 3 3 3 9 2" xfId="31380" xr:uid="{529C4EC3-79FA-48FD-95B0-95E152DFF750}"/>
    <cellStyle name="Comma 3 3 30" xfId="32241" xr:uid="{D5A1F9FE-E18A-4112-94F2-FFCC07B587C1}"/>
    <cellStyle name="Comma 3 3 31" xfId="32373" xr:uid="{D5A1F9FE-E18A-4112-94F2-FFCC07B587C1}"/>
    <cellStyle name="Comma 3 3 32" xfId="32504" xr:uid="{D5A1F9FE-E18A-4112-94F2-FFCC07B587C1}"/>
    <cellStyle name="Comma 3 3 33" xfId="32636" xr:uid="{17CB2401-5996-41AB-AF77-73A0E7C813D1}"/>
    <cellStyle name="Comma 3 3 34" xfId="32768" xr:uid="{00000000-0005-0000-0000-000029000000}"/>
    <cellStyle name="Comma 3 3 35" xfId="32899" xr:uid="{D5A1F9FE-E18A-4112-94F2-FFCC07B587C1}"/>
    <cellStyle name="Comma 3 3 36" xfId="33030" xr:uid="{D5A1F9FE-E18A-4112-94F2-FFCC07B587C1}"/>
    <cellStyle name="Comma 3 3 37" xfId="33162" xr:uid="{00000000-0005-0000-0000-000029000000}"/>
    <cellStyle name="Comma 3 3 38" xfId="33294" xr:uid="{73316BA2-7920-48AF-BCEA-A45C00507172}"/>
    <cellStyle name="Comma 3 3 4" xfId="1338" xr:uid="{D5A1F9FE-E18A-4112-94F2-FFCC07B587C1}"/>
    <cellStyle name="Comma 3 3 4 2" xfId="5584" xr:uid="{2DF6C77C-BEFA-4B4A-80A0-13D74072245B}"/>
    <cellStyle name="Comma 3 3 4 2 2" xfId="13046" xr:uid="{2DF6C77C-BEFA-4B4A-80A0-13D74072245B}"/>
    <cellStyle name="Comma 3 3 4 2 2 2" xfId="29024" xr:uid="{2DF6C77C-BEFA-4B4A-80A0-13D74072245B}"/>
    <cellStyle name="Comma 3 3 4 2 3" xfId="21562" xr:uid="{2DF6C77C-BEFA-4B4A-80A0-13D74072245B}"/>
    <cellStyle name="Comma 3 3 4 3" xfId="8827" xr:uid="{D5A1F9FE-E18A-4112-94F2-FFCC07B587C1}"/>
    <cellStyle name="Comma 3 3 4 3 2" xfId="24805" xr:uid="{D5A1F9FE-E18A-4112-94F2-FFCC07B587C1}"/>
    <cellStyle name="Comma 3 3 4 4" xfId="17316" xr:uid="{D5A1F9FE-E18A-4112-94F2-FFCC07B587C1}"/>
    <cellStyle name="Comma 3 3 5" xfId="1371" xr:uid="{D5A1F9FE-E18A-4112-94F2-FFCC07B587C1}"/>
    <cellStyle name="Comma 3 3 5 2" xfId="6911" xr:uid="{FB08FBD6-B7B1-44E3-9313-BA9D77FFAAA6}"/>
    <cellStyle name="Comma 3 3 5 2 2" xfId="14373" xr:uid="{FB08FBD6-B7B1-44E3-9313-BA9D77FFAAA6}"/>
    <cellStyle name="Comma 3 3 5 2 2 2" xfId="30351" xr:uid="{FB08FBD6-B7B1-44E3-9313-BA9D77FFAAA6}"/>
    <cellStyle name="Comma 3 3 5 2 3" xfId="22889" xr:uid="{FB08FBD6-B7B1-44E3-9313-BA9D77FFAAA6}"/>
    <cellStyle name="Comma 3 3 5 3" xfId="8860" xr:uid="{D5A1F9FE-E18A-4112-94F2-FFCC07B587C1}"/>
    <cellStyle name="Comma 3 3 5 3 2" xfId="24838" xr:uid="{D5A1F9FE-E18A-4112-94F2-FFCC07B587C1}"/>
    <cellStyle name="Comma 3 3 5 4" xfId="17349" xr:uid="{D5A1F9FE-E18A-4112-94F2-FFCC07B587C1}"/>
    <cellStyle name="Comma 3 3 6" xfId="1404" xr:uid="{D5A1F9FE-E18A-4112-94F2-FFCC07B587C1}"/>
    <cellStyle name="Comma 3 3 6 2" xfId="6944" xr:uid="{E65D385B-87CF-474E-84AE-F79A6EFB0590}"/>
    <cellStyle name="Comma 3 3 6 2 2" xfId="14406" xr:uid="{E65D385B-87CF-474E-84AE-F79A6EFB0590}"/>
    <cellStyle name="Comma 3 3 6 2 2 2" xfId="30384" xr:uid="{E65D385B-87CF-474E-84AE-F79A6EFB0590}"/>
    <cellStyle name="Comma 3 3 6 2 3" xfId="22922" xr:uid="{E65D385B-87CF-474E-84AE-F79A6EFB0590}"/>
    <cellStyle name="Comma 3 3 6 3" xfId="8893" xr:uid="{D5A1F9FE-E18A-4112-94F2-FFCC07B587C1}"/>
    <cellStyle name="Comma 3 3 6 3 2" xfId="24871" xr:uid="{D5A1F9FE-E18A-4112-94F2-FFCC07B587C1}"/>
    <cellStyle name="Comma 3 3 6 4" xfId="17382" xr:uid="{D5A1F9FE-E18A-4112-94F2-FFCC07B587C1}"/>
    <cellStyle name="Comma 3 3 7" xfId="1437" xr:uid="{D5A1F9FE-E18A-4112-94F2-FFCC07B587C1}"/>
    <cellStyle name="Comma 3 3 7 2" xfId="6975" xr:uid="{A6E2D54C-6D57-4DEA-BC99-7E269171B029}"/>
    <cellStyle name="Comma 3 3 7 2 2" xfId="14437" xr:uid="{A6E2D54C-6D57-4DEA-BC99-7E269171B029}"/>
    <cellStyle name="Comma 3 3 7 2 2 2" xfId="30415" xr:uid="{A6E2D54C-6D57-4DEA-BC99-7E269171B029}"/>
    <cellStyle name="Comma 3 3 7 2 3" xfId="22953" xr:uid="{A6E2D54C-6D57-4DEA-BC99-7E269171B029}"/>
    <cellStyle name="Comma 3 3 7 3" xfId="8926" xr:uid="{D5A1F9FE-E18A-4112-94F2-FFCC07B587C1}"/>
    <cellStyle name="Comma 3 3 7 3 2" xfId="24904" xr:uid="{D5A1F9FE-E18A-4112-94F2-FFCC07B587C1}"/>
    <cellStyle name="Comma 3 3 7 4" xfId="17415" xr:uid="{D5A1F9FE-E18A-4112-94F2-FFCC07B587C1}"/>
    <cellStyle name="Comma 3 3 8" xfId="1470" xr:uid="{D5A1F9FE-E18A-4112-94F2-FFCC07B587C1}"/>
    <cellStyle name="Comma 3 3 8 2" xfId="7008" xr:uid="{DD3A8399-F165-46A3-A1E2-5A71116D51E1}"/>
    <cellStyle name="Comma 3 3 8 2 2" xfId="14470" xr:uid="{DD3A8399-F165-46A3-A1E2-5A71116D51E1}"/>
    <cellStyle name="Comma 3 3 8 2 2 2" xfId="30448" xr:uid="{DD3A8399-F165-46A3-A1E2-5A71116D51E1}"/>
    <cellStyle name="Comma 3 3 8 2 3" xfId="22986" xr:uid="{DD3A8399-F165-46A3-A1E2-5A71116D51E1}"/>
    <cellStyle name="Comma 3 3 8 3" xfId="8959" xr:uid="{D5A1F9FE-E18A-4112-94F2-FFCC07B587C1}"/>
    <cellStyle name="Comma 3 3 8 3 2" xfId="24937" xr:uid="{D5A1F9FE-E18A-4112-94F2-FFCC07B587C1}"/>
    <cellStyle name="Comma 3 3 8 4" xfId="17448" xr:uid="{D5A1F9FE-E18A-4112-94F2-FFCC07B587C1}"/>
    <cellStyle name="Comma 3 3 9" xfId="1503" xr:uid="{D5A1F9FE-E18A-4112-94F2-FFCC07B587C1}"/>
    <cellStyle name="Comma 3 3 9 2" xfId="7041" xr:uid="{D2352158-9BE0-4077-810D-26C423A77449}"/>
    <cellStyle name="Comma 3 3 9 2 2" xfId="14503" xr:uid="{D2352158-9BE0-4077-810D-26C423A77449}"/>
    <cellStyle name="Comma 3 3 9 2 2 2" xfId="30481" xr:uid="{D2352158-9BE0-4077-810D-26C423A77449}"/>
    <cellStyle name="Comma 3 3 9 2 3" xfId="23019" xr:uid="{D2352158-9BE0-4077-810D-26C423A77449}"/>
    <cellStyle name="Comma 3 3 9 3" xfId="8992" xr:uid="{D5A1F9FE-E18A-4112-94F2-FFCC07B587C1}"/>
    <cellStyle name="Comma 3 3 9 3 2" xfId="24970" xr:uid="{D5A1F9FE-E18A-4112-94F2-FFCC07B587C1}"/>
    <cellStyle name="Comma 3 3 9 4" xfId="17481" xr:uid="{D5A1F9FE-E18A-4112-94F2-FFCC07B587C1}"/>
    <cellStyle name="Comma 3 30" xfId="718" xr:uid="{00000000-0005-0000-0000-0000BC000000}"/>
    <cellStyle name="Comma 3 30 2" xfId="3777" xr:uid="{CA6E23AA-0043-4360-A359-F14A5D7C8A2F}"/>
    <cellStyle name="Comma 3 30 2 2" xfId="11239" xr:uid="{CA6E23AA-0043-4360-A359-F14A5D7C8A2F}"/>
    <cellStyle name="Comma 3 30 2 2 2" xfId="27217" xr:uid="{CA6E23AA-0043-4360-A359-F14A5D7C8A2F}"/>
    <cellStyle name="Comma 3 30 2 3" xfId="19755" xr:uid="{CA6E23AA-0043-4360-A359-F14A5D7C8A2F}"/>
    <cellStyle name="Comma 3 30 3" xfId="5024" xr:uid="{2B298D4F-14BA-44F8-ACEF-3108CD59F882}"/>
    <cellStyle name="Comma 3 30 3 2" xfId="12486" xr:uid="{2B298D4F-14BA-44F8-ACEF-3108CD59F882}"/>
    <cellStyle name="Comma 3 30 3 2 2" xfId="28464" xr:uid="{2B298D4F-14BA-44F8-ACEF-3108CD59F882}"/>
    <cellStyle name="Comma 3 30 3 3" xfId="21002" xr:uid="{2B298D4F-14BA-44F8-ACEF-3108CD59F882}"/>
    <cellStyle name="Comma 3 30 4" xfId="6292" xr:uid="{B719CCD3-A7C4-4D96-83EA-04739A908918}"/>
    <cellStyle name="Comma 3 30 4 2" xfId="13754" xr:uid="{B719CCD3-A7C4-4D96-83EA-04739A908918}"/>
    <cellStyle name="Comma 3 30 4 2 2" xfId="29732" xr:uid="{B719CCD3-A7C4-4D96-83EA-04739A908918}"/>
    <cellStyle name="Comma 3 30 4 3" xfId="22270" xr:uid="{B719CCD3-A7C4-4D96-83EA-04739A908918}"/>
    <cellStyle name="Comma 3 30 5" xfId="2530" xr:uid="{00000000-0005-0000-0000-0000BC000000}"/>
    <cellStyle name="Comma 3 30 5 2" xfId="9992" xr:uid="{00000000-0005-0000-0000-0000BC000000}"/>
    <cellStyle name="Comma 3 30 5 2 2" xfId="25970" xr:uid="{00000000-0005-0000-0000-0000BC000000}"/>
    <cellStyle name="Comma 3 30 5 3" xfId="18508" xr:uid="{00000000-0005-0000-0000-0000BC000000}"/>
    <cellStyle name="Comma 3 30 6" xfId="8252" xr:uid="{00000000-0005-0000-0000-0000BC000000}"/>
    <cellStyle name="Comma 3 30 6 2" xfId="24230" xr:uid="{00000000-0005-0000-0000-0000BC000000}"/>
    <cellStyle name="Comma 3 30 7" xfId="16696" xr:uid="{00000000-0005-0000-0000-0000BC000000}"/>
    <cellStyle name="Comma 3 31" xfId="724" xr:uid="{00000000-0005-0000-0000-0000BD000000}"/>
    <cellStyle name="Comma 3 31 2" xfId="3783" xr:uid="{E9BB448B-3864-4A24-A7F2-29F2A03A62FA}"/>
    <cellStyle name="Comma 3 31 2 2" xfId="11245" xr:uid="{E9BB448B-3864-4A24-A7F2-29F2A03A62FA}"/>
    <cellStyle name="Comma 3 31 2 2 2" xfId="27223" xr:uid="{E9BB448B-3864-4A24-A7F2-29F2A03A62FA}"/>
    <cellStyle name="Comma 3 31 2 3" xfId="19761" xr:uid="{E9BB448B-3864-4A24-A7F2-29F2A03A62FA}"/>
    <cellStyle name="Comma 3 31 3" xfId="5030" xr:uid="{6D7A3D37-2924-433C-AF74-795F982707A4}"/>
    <cellStyle name="Comma 3 31 3 2" xfId="12492" xr:uid="{6D7A3D37-2924-433C-AF74-795F982707A4}"/>
    <cellStyle name="Comma 3 31 3 2 2" xfId="28470" xr:uid="{6D7A3D37-2924-433C-AF74-795F982707A4}"/>
    <cellStyle name="Comma 3 31 3 3" xfId="21008" xr:uid="{6D7A3D37-2924-433C-AF74-795F982707A4}"/>
    <cellStyle name="Comma 3 31 4" xfId="6298" xr:uid="{C57D30A6-CCE1-4874-A488-DDB254A7BB25}"/>
    <cellStyle name="Comma 3 31 4 2" xfId="13760" xr:uid="{C57D30A6-CCE1-4874-A488-DDB254A7BB25}"/>
    <cellStyle name="Comma 3 31 4 2 2" xfId="29738" xr:uid="{C57D30A6-CCE1-4874-A488-DDB254A7BB25}"/>
    <cellStyle name="Comma 3 31 4 3" xfId="22276" xr:uid="{C57D30A6-CCE1-4874-A488-DDB254A7BB25}"/>
    <cellStyle name="Comma 3 31 5" xfId="2536" xr:uid="{00000000-0005-0000-0000-0000BD000000}"/>
    <cellStyle name="Comma 3 31 5 2" xfId="9998" xr:uid="{00000000-0005-0000-0000-0000BD000000}"/>
    <cellStyle name="Comma 3 31 5 2 2" xfId="25976" xr:uid="{00000000-0005-0000-0000-0000BD000000}"/>
    <cellStyle name="Comma 3 31 5 3" xfId="18514" xr:uid="{00000000-0005-0000-0000-0000BD000000}"/>
    <cellStyle name="Comma 3 31 6" xfId="8258" xr:uid="{00000000-0005-0000-0000-0000BD000000}"/>
    <cellStyle name="Comma 3 31 6 2" xfId="24236" xr:uid="{00000000-0005-0000-0000-0000BD000000}"/>
    <cellStyle name="Comma 3 31 7" xfId="16702" xr:uid="{00000000-0005-0000-0000-0000BD000000}"/>
    <cellStyle name="Comma 3 32" xfId="729" xr:uid="{00000000-0005-0000-0000-0000BE000000}"/>
    <cellStyle name="Comma 3 32 2" xfId="3788" xr:uid="{F0231F0A-D3E1-4233-8D8C-17C970744AE8}"/>
    <cellStyle name="Comma 3 32 2 2" xfId="11250" xr:uid="{F0231F0A-D3E1-4233-8D8C-17C970744AE8}"/>
    <cellStyle name="Comma 3 32 2 2 2" xfId="27228" xr:uid="{F0231F0A-D3E1-4233-8D8C-17C970744AE8}"/>
    <cellStyle name="Comma 3 32 2 3" xfId="19766" xr:uid="{F0231F0A-D3E1-4233-8D8C-17C970744AE8}"/>
    <cellStyle name="Comma 3 32 3" xfId="5035" xr:uid="{7AC6C961-15CF-4646-9E59-4B7F7DC9D86A}"/>
    <cellStyle name="Comma 3 32 3 2" xfId="12497" xr:uid="{7AC6C961-15CF-4646-9E59-4B7F7DC9D86A}"/>
    <cellStyle name="Comma 3 32 3 2 2" xfId="28475" xr:uid="{7AC6C961-15CF-4646-9E59-4B7F7DC9D86A}"/>
    <cellStyle name="Comma 3 32 3 3" xfId="21013" xr:uid="{7AC6C961-15CF-4646-9E59-4B7F7DC9D86A}"/>
    <cellStyle name="Comma 3 32 4" xfId="6303" xr:uid="{0C770089-198A-4E42-A4DF-5BD173E0EC87}"/>
    <cellStyle name="Comma 3 32 4 2" xfId="13765" xr:uid="{0C770089-198A-4E42-A4DF-5BD173E0EC87}"/>
    <cellStyle name="Comma 3 32 4 2 2" xfId="29743" xr:uid="{0C770089-198A-4E42-A4DF-5BD173E0EC87}"/>
    <cellStyle name="Comma 3 32 4 3" xfId="22281" xr:uid="{0C770089-198A-4E42-A4DF-5BD173E0EC87}"/>
    <cellStyle name="Comma 3 32 5" xfId="2541" xr:uid="{00000000-0005-0000-0000-0000BE000000}"/>
    <cellStyle name="Comma 3 32 5 2" xfId="10003" xr:uid="{00000000-0005-0000-0000-0000BE000000}"/>
    <cellStyle name="Comma 3 32 5 2 2" xfId="25981" xr:uid="{00000000-0005-0000-0000-0000BE000000}"/>
    <cellStyle name="Comma 3 32 5 3" xfId="18519" xr:uid="{00000000-0005-0000-0000-0000BE000000}"/>
    <cellStyle name="Comma 3 32 6" xfId="8263" xr:uid="{00000000-0005-0000-0000-0000BE000000}"/>
    <cellStyle name="Comma 3 32 6 2" xfId="24241" xr:uid="{00000000-0005-0000-0000-0000BE000000}"/>
    <cellStyle name="Comma 3 32 7" xfId="16707" xr:uid="{00000000-0005-0000-0000-0000BE000000}"/>
    <cellStyle name="Comma 3 33" xfId="737" xr:uid="{00000000-0005-0000-0000-0000BF000000}"/>
    <cellStyle name="Comma 3 33 2" xfId="3796" xr:uid="{1CE09B1C-F12D-4422-8BDE-0FC8B86F42B5}"/>
    <cellStyle name="Comma 3 33 2 2" xfId="11258" xr:uid="{1CE09B1C-F12D-4422-8BDE-0FC8B86F42B5}"/>
    <cellStyle name="Comma 3 33 2 2 2" xfId="27236" xr:uid="{1CE09B1C-F12D-4422-8BDE-0FC8B86F42B5}"/>
    <cellStyle name="Comma 3 33 2 3" xfId="19774" xr:uid="{1CE09B1C-F12D-4422-8BDE-0FC8B86F42B5}"/>
    <cellStyle name="Comma 3 33 3" xfId="5043" xr:uid="{B303A68C-E96F-49C6-97A6-F39373F9CDA5}"/>
    <cellStyle name="Comma 3 33 3 2" xfId="12505" xr:uid="{B303A68C-E96F-49C6-97A6-F39373F9CDA5}"/>
    <cellStyle name="Comma 3 33 3 2 2" xfId="28483" xr:uid="{B303A68C-E96F-49C6-97A6-F39373F9CDA5}"/>
    <cellStyle name="Comma 3 33 3 3" xfId="21021" xr:uid="{B303A68C-E96F-49C6-97A6-F39373F9CDA5}"/>
    <cellStyle name="Comma 3 33 4" xfId="6311" xr:uid="{4E3A6CA7-4845-4878-A620-2AE9E8703B29}"/>
    <cellStyle name="Comma 3 33 4 2" xfId="13773" xr:uid="{4E3A6CA7-4845-4878-A620-2AE9E8703B29}"/>
    <cellStyle name="Comma 3 33 4 2 2" xfId="29751" xr:uid="{4E3A6CA7-4845-4878-A620-2AE9E8703B29}"/>
    <cellStyle name="Comma 3 33 4 3" xfId="22289" xr:uid="{4E3A6CA7-4845-4878-A620-2AE9E8703B29}"/>
    <cellStyle name="Comma 3 33 5" xfId="2549" xr:uid="{00000000-0005-0000-0000-0000BF000000}"/>
    <cellStyle name="Comma 3 33 5 2" xfId="10011" xr:uid="{00000000-0005-0000-0000-0000BF000000}"/>
    <cellStyle name="Comma 3 33 5 2 2" xfId="25989" xr:uid="{00000000-0005-0000-0000-0000BF000000}"/>
    <cellStyle name="Comma 3 33 5 3" xfId="18527" xr:uid="{00000000-0005-0000-0000-0000BF000000}"/>
    <cellStyle name="Comma 3 33 6" xfId="8271" xr:uid="{00000000-0005-0000-0000-0000BF000000}"/>
    <cellStyle name="Comma 3 33 6 2" xfId="24249" xr:uid="{00000000-0005-0000-0000-0000BF000000}"/>
    <cellStyle name="Comma 3 33 7" xfId="16715" xr:uid="{00000000-0005-0000-0000-0000BF000000}"/>
    <cellStyle name="Comma 3 34" xfId="745" xr:uid="{00000000-0005-0000-0000-0000C0000000}"/>
    <cellStyle name="Comma 3 34 2" xfId="3804" xr:uid="{D69BDF04-681A-46D7-A3BF-00879615001A}"/>
    <cellStyle name="Comma 3 34 2 2" xfId="11266" xr:uid="{D69BDF04-681A-46D7-A3BF-00879615001A}"/>
    <cellStyle name="Comma 3 34 2 2 2" xfId="27244" xr:uid="{D69BDF04-681A-46D7-A3BF-00879615001A}"/>
    <cellStyle name="Comma 3 34 2 3" xfId="19782" xr:uid="{D69BDF04-681A-46D7-A3BF-00879615001A}"/>
    <cellStyle name="Comma 3 34 3" xfId="5051" xr:uid="{DECF48A9-B16B-4642-9ED3-41DB73DBED01}"/>
    <cellStyle name="Comma 3 34 3 2" xfId="12513" xr:uid="{DECF48A9-B16B-4642-9ED3-41DB73DBED01}"/>
    <cellStyle name="Comma 3 34 3 2 2" xfId="28491" xr:uid="{DECF48A9-B16B-4642-9ED3-41DB73DBED01}"/>
    <cellStyle name="Comma 3 34 3 3" xfId="21029" xr:uid="{DECF48A9-B16B-4642-9ED3-41DB73DBED01}"/>
    <cellStyle name="Comma 3 34 4" xfId="6319" xr:uid="{724EE227-125E-4541-A4FA-51F44FE1587B}"/>
    <cellStyle name="Comma 3 34 4 2" xfId="13781" xr:uid="{724EE227-125E-4541-A4FA-51F44FE1587B}"/>
    <cellStyle name="Comma 3 34 4 2 2" xfId="29759" xr:uid="{724EE227-125E-4541-A4FA-51F44FE1587B}"/>
    <cellStyle name="Comma 3 34 4 3" xfId="22297" xr:uid="{724EE227-125E-4541-A4FA-51F44FE1587B}"/>
    <cellStyle name="Comma 3 34 5" xfId="2557" xr:uid="{00000000-0005-0000-0000-0000C0000000}"/>
    <cellStyle name="Comma 3 34 5 2" xfId="10019" xr:uid="{00000000-0005-0000-0000-0000C0000000}"/>
    <cellStyle name="Comma 3 34 5 2 2" xfId="25997" xr:uid="{00000000-0005-0000-0000-0000C0000000}"/>
    <cellStyle name="Comma 3 34 5 3" xfId="18535" xr:uid="{00000000-0005-0000-0000-0000C0000000}"/>
    <cellStyle name="Comma 3 34 6" xfId="8279" xr:uid="{00000000-0005-0000-0000-0000C0000000}"/>
    <cellStyle name="Comma 3 34 6 2" xfId="24257" xr:uid="{00000000-0005-0000-0000-0000C0000000}"/>
    <cellStyle name="Comma 3 34 7" xfId="16723" xr:uid="{00000000-0005-0000-0000-0000C0000000}"/>
    <cellStyle name="Comma 3 35" xfId="753" xr:uid="{00000000-0005-0000-0000-0000C1000000}"/>
    <cellStyle name="Comma 3 35 2" xfId="3812" xr:uid="{80DCB3D1-D27E-414F-AC66-DEC3E62AE690}"/>
    <cellStyle name="Comma 3 35 2 2" xfId="11274" xr:uid="{80DCB3D1-D27E-414F-AC66-DEC3E62AE690}"/>
    <cellStyle name="Comma 3 35 2 2 2" xfId="27252" xr:uid="{80DCB3D1-D27E-414F-AC66-DEC3E62AE690}"/>
    <cellStyle name="Comma 3 35 2 3" xfId="19790" xr:uid="{80DCB3D1-D27E-414F-AC66-DEC3E62AE690}"/>
    <cellStyle name="Comma 3 35 3" xfId="5059" xr:uid="{C7D2D7CA-5DED-40F1-9FF0-28D320598D4E}"/>
    <cellStyle name="Comma 3 35 3 2" xfId="12521" xr:uid="{C7D2D7CA-5DED-40F1-9FF0-28D320598D4E}"/>
    <cellStyle name="Comma 3 35 3 2 2" xfId="28499" xr:uid="{C7D2D7CA-5DED-40F1-9FF0-28D320598D4E}"/>
    <cellStyle name="Comma 3 35 3 3" xfId="21037" xr:uid="{C7D2D7CA-5DED-40F1-9FF0-28D320598D4E}"/>
    <cellStyle name="Comma 3 35 4" xfId="6327" xr:uid="{457E5991-0396-46ED-9689-51929563F336}"/>
    <cellStyle name="Comma 3 35 4 2" xfId="13789" xr:uid="{457E5991-0396-46ED-9689-51929563F336}"/>
    <cellStyle name="Comma 3 35 4 2 2" xfId="29767" xr:uid="{457E5991-0396-46ED-9689-51929563F336}"/>
    <cellStyle name="Comma 3 35 4 3" xfId="22305" xr:uid="{457E5991-0396-46ED-9689-51929563F336}"/>
    <cellStyle name="Comma 3 35 5" xfId="2565" xr:uid="{00000000-0005-0000-0000-0000C1000000}"/>
    <cellStyle name="Comma 3 35 5 2" xfId="10027" xr:uid="{00000000-0005-0000-0000-0000C1000000}"/>
    <cellStyle name="Comma 3 35 5 2 2" xfId="26005" xr:uid="{00000000-0005-0000-0000-0000C1000000}"/>
    <cellStyle name="Comma 3 35 5 3" xfId="18543" xr:uid="{00000000-0005-0000-0000-0000C1000000}"/>
    <cellStyle name="Comma 3 35 6" xfId="8287" xr:uid="{00000000-0005-0000-0000-0000C1000000}"/>
    <cellStyle name="Comma 3 35 6 2" xfId="24265" xr:uid="{00000000-0005-0000-0000-0000C1000000}"/>
    <cellStyle name="Comma 3 35 7" xfId="16731" xr:uid="{00000000-0005-0000-0000-0000C1000000}"/>
    <cellStyle name="Comma 3 36" xfId="763" xr:uid="{00000000-0005-0000-0000-0000C2000000}"/>
    <cellStyle name="Comma 3 36 2" xfId="3822" xr:uid="{5861D362-6008-4127-8325-1D670D7A7EF9}"/>
    <cellStyle name="Comma 3 36 2 2" xfId="11284" xr:uid="{5861D362-6008-4127-8325-1D670D7A7EF9}"/>
    <cellStyle name="Comma 3 36 2 2 2" xfId="27262" xr:uid="{5861D362-6008-4127-8325-1D670D7A7EF9}"/>
    <cellStyle name="Comma 3 36 2 3" xfId="19800" xr:uid="{5861D362-6008-4127-8325-1D670D7A7EF9}"/>
    <cellStyle name="Comma 3 36 3" xfId="5069" xr:uid="{F77615C0-C234-4CC4-8613-0E5F7FF5E840}"/>
    <cellStyle name="Comma 3 36 3 2" xfId="12531" xr:uid="{F77615C0-C234-4CC4-8613-0E5F7FF5E840}"/>
    <cellStyle name="Comma 3 36 3 2 2" xfId="28509" xr:uid="{F77615C0-C234-4CC4-8613-0E5F7FF5E840}"/>
    <cellStyle name="Comma 3 36 3 3" xfId="21047" xr:uid="{F77615C0-C234-4CC4-8613-0E5F7FF5E840}"/>
    <cellStyle name="Comma 3 36 4" xfId="6337" xr:uid="{48526839-56B0-4F27-AF7D-0EC73F395C99}"/>
    <cellStyle name="Comma 3 36 4 2" xfId="13799" xr:uid="{48526839-56B0-4F27-AF7D-0EC73F395C99}"/>
    <cellStyle name="Comma 3 36 4 2 2" xfId="29777" xr:uid="{48526839-56B0-4F27-AF7D-0EC73F395C99}"/>
    <cellStyle name="Comma 3 36 4 3" xfId="22315" xr:uid="{48526839-56B0-4F27-AF7D-0EC73F395C99}"/>
    <cellStyle name="Comma 3 36 5" xfId="2575" xr:uid="{00000000-0005-0000-0000-0000C2000000}"/>
    <cellStyle name="Comma 3 36 5 2" xfId="10037" xr:uid="{00000000-0005-0000-0000-0000C2000000}"/>
    <cellStyle name="Comma 3 36 5 2 2" xfId="26015" xr:uid="{00000000-0005-0000-0000-0000C2000000}"/>
    <cellStyle name="Comma 3 36 5 3" xfId="18553" xr:uid="{00000000-0005-0000-0000-0000C2000000}"/>
    <cellStyle name="Comma 3 36 6" xfId="8297" xr:uid="{00000000-0005-0000-0000-0000C2000000}"/>
    <cellStyle name="Comma 3 36 6 2" xfId="24275" xr:uid="{00000000-0005-0000-0000-0000C2000000}"/>
    <cellStyle name="Comma 3 36 7" xfId="16741" xr:uid="{00000000-0005-0000-0000-0000C2000000}"/>
    <cellStyle name="Comma 3 37" xfId="772" xr:uid="{00000000-0005-0000-0000-0000C3000000}"/>
    <cellStyle name="Comma 3 37 2" xfId="3831" xr:uid="{31ECD3C3-7C7E-4CF6-B92B-A326A8EB67D4}"/>
    <cellStyle name="Comma 3 37 2 2" xfId="11293" xr:uid="{31ECD3C3-7C7E-4CF6-B92B-A326A8EB67D4}"/>
    <cellStyle name="Comma 3 37 2 2 2" xfId="27271" xr:uid="{31ECD3C3-7C7E-4CF6-B92B-A326A8EB67D4}"/>
    <cellStyle name="Comma 3 37 2 3" xfId="19809" xr:uid="{31ECD3C3-7C7E-4CF6-B92B-A326A8EB67D4}"/>
    <cellStyle name="Comma 3 37 3" xfId="5078" xr:uid="{9CA587EE-AEBB-4861-B9DB-7F594EB23C49}"/>
    <cellStyle name="Comma 3 37 3 2" xfId="12540" xr:uid="{9CA587EE-AEBB-4861-B9DB-7F594EB23C49}"/>
    <cellStyle name="Comma 3 37 3 2 2" xfId="28518" xr:uid="{9CA587EE-AEBB-4861-B9DB-7F594EB23C49}"/>
    <cellStyle name="Comma 3 37 3 3" xfId="21056" xr:uid="{9CA587EE-AEBB-4861-B9DB-7F594EB23C49}"/>
    <cellStyle name="Comma 3 37 4" xfId="6346" xr:uid="{E5BCF894-6A64-422A-8347-A5527466B2A2}"/>
    <cellStyle name="Comma 3 37 4 2" xfId="13808" xr:uid="{E5BCF894-6A64-422A-8347-A5527466B2A2}"/>
    <cellStyle name="Comma 3 37 4 2 2" xfId="29786" xr:uid="{E5BCF894-6A64-422A-8347-A5527466B2A2}"/>
    <cellStyle name="Comma 3 37 4 3" xfId="22324" xr:uid="{E5BCF894-6A64-422A-8347-A5527466B2A2}"/>
    <cellStyle name="Comma 3 37 5" xfId="2584" xr:uid="{00000000-0005-0000-0000-0000C3000000}"/>
    <cellStyle name="Comma 3 37 5 2" xfId="10046" xr:uid="{00000000-0005-0000-0000-0000C3000000}"/>
    <cellStyle name="Comma 3 37 5 2 2" xfId="26024" xr:uid="{00000000-0005-0000-0000-0000C3000000}"/>
    <cellStyle name="Comma 3 37 5 3" xfId="18562" xr:uid="{00000000-0005-0000-0000-0000C3000000}"/>
    <cellStyle name="Comma 3 37 6" xfId="8306" xr:uid="{00000000-0005-0000-0000-0000C3000000}"/>
    <cellStyle name="Comma 3 37 6 2" xfId="24284" xr:uid="{00000000-0005-0000-0000-0000C3000000}"/>
    <cellStyle name="Comma 3 37 7" xfId="16750" xr:uid="{00000000-0005-0000-0000-0000C3000000}"/>
    <cellStyle name="Comma 3 38" xfId="780" xr:uid="{00000000-0005-0000-0000-0000C4000000}"/>
    <cellStyle name="Comma 3 38 2" xfId="3839" xr:uid="{67C4746E-63BC-420D-80D2-A320ACDDEFD1}"/>
    <cellStyle name="Comma 3 38 2 2" xfId="11301" xr:uid="{67C4746E-63BC-420D-80D2-A320ACDDEFD1}"/>
    <cellStyle name="Comma 3 38 2 2 2" xfId="27279" xr:uid="{67C4746E-63BC-420D-80D2-A320ACDDEFD1}"/>
    <cellStyle name="Comma 3 38 2 3" xfId="19817" xr:uid="{67C4746E-63BC-420D-80D2-A320ACDDEFD1}"/>
    <cellStyle name="Comma 3 38 3" xfId="5086" xr:uid="{24052CF6-0C11-4D93-B7B2-D5CB23583250}"/>
    <cellStyle name="Comma 3 38 3 2" xfId="12548" xr:uid="{24052CF6-0C11-4D93-B7B2-D5CB23583250}"/>
    <cellStyle name="Comma 3 38 3 2 2" xfId="28526" xr:uid="{24052CF6-0C11-4D93-B7B2-D5CB23583250}"/>
    <cellStyle name="Comma 3 38 3 3" xfId="21064" xr:uid="{24052CF6-0C11-4D93-B7B2-D5CB23583250}"/>
    <cellStyle name="Comma 3 38 4" xfId="6354" xr:uid="{7FA9C09C-7F70-48A5-A868-057F6A51FAA7}"/>
    <cellStyle name="Comma 3 38 4 2" xfId="13816" xr:uid="{7FA9C09C-7F70-48A5-A868-057F6A51FAA7}"/>
    <cellStyle name="Comma 3 38 4 2 2" xfId="29794" xr:uid="{7FA9C09C-7F70-48A5-A868-057F6A51FAA7}"/>
    <cellStyle name="Comma 3 38 4 3" xfId="22332" xr:uid="{7FA9C09C-7F70-48A5-A868-057F6A51FAA7}"/>
    <cellStyle name="Comma 3 38 5" xfId="2592" xr:uid="{00000000-0005-0000-0000-0000C4000000}"/>
    <cellStyle name="Comma 3 38 5 2" xfId="10054" xr:uid="{00000000-0005-0000-0000-0000C4000000}"/>
    <cellStyle name="Comma 3 38 5 2 2" xfId="26032" xr:uid="{00000000-0005-0000-0000-0000C4000000}"/>
    <cellStyle name="Comma 3 38 5 3" xfId="18570" xr:uid="{00000000-0005-0000-0000-0000C4000000}"/>
    <cellStyle name="Comma 3 38 6" xfId="8314" xr:uid="{00000000-0005-0000-0000-0000C4000000}"/>
    <cellStyle name="Comma 3 38 6 2" xfId="24292" xr:uid="{00000000-0005-0000-0000-0000C4000000}"/>
    <cellStyle name="Comma 3 38 7" xfId="16758" xr:uid="{00000000-0005-0000-0000-0000C4000000}"/>
    <cellStyle name="Comma 3 39" xfId="788" xr:uid="{00000000-0005-0000-0000-0000C5000000}"/>
    <cellStyle name="Comma 3 39 2" xfId="3847" xr:uid="{72A9E6F7-A3AA-4E98-AA65-1E32CB25B113}"/>
    <cellStyle name="Comma 3 39 2 2" xfId="11309" xr:uid="{72A9E6F7-A3AA-4E98-AA65-1E32CB25B113}"/>
    <cellStyle name="Comma 3 39 2 2 2" xfId="27287" xr:uid="{72A9E6F7-A3AA-4E98-AA65-1E32CB25B113}"/>
    <cellStyle name="Comma 3 39 2 3" xfId="19825" xr:uid="{72A9E6F7-A3AA-4E98-AA65-1E32CB25B113}"/>
    <cellStyle name="Comma 3 39 3" xfId="5094" xr:uid="{B0627545-EC08-4329-A490-D58B82C3B00C}"/>
    <cellStyle name="Comma 3 39 3 2" xfId="12556" xr:uid="{B0627545-EC08-4329-A490-D58B82C3B00C}"/>
    <cellStyle name="Comma 3 39 3 2 2" xfId="28534" xr:uid="{B0627545-EC08-4329-A490-D58B82C3B00C}"/>
    <cellStyle name="Comma 3 39 3 3" xfId="21072" xr:uid="{B0627545-EC08-4329-A490-D58B82C3B00C}"/>
    <cellStyle name="Comma 3 39 4" xfId="6362" xr:uid="{5FDECE6A-C1B1-4297-9AF6-CA5A729E6CD4}"/>
    <cellStyle name="Comma 3 39 4 2" xfId="13824" xr:uid="{5FDECE6A-C1B1-4297-9AF6-CA5A729E6CD4}"/>
    <cellStyle name="Comma 3 39 4 2 2" xfId="29802" xr:uid="{5FDECE6A-C1B1-4297-9AF6-CA5A729E6CD4}"/>
    <cellStyle name="Comma 3 39 4 3" xfId="22340" xr:uid="{5FDECE6A-C1B1-4297-9AF6-CA5A729E6CD4}"/>
    <cellStyle name="Comma 3 39 5" xfId="2600" xr:uid="{00000000-0005-0000-0000-0000C5000000}"/>
    <cellStyle name="Comma 3 39 5 2" xfId="10062" xr:uid="{00000000-0005-0000-0000-0000C5000000}"/>
    <cellStyle name="Comma 3 39 5 2 2" xfId="26040" xr:uid="{00000000-0005-0000-0000-0000C5000000}"/>
    <cellStyle name="Comma 3 39 5 3" xfId="18578" xr:uid="{00000000-0005-0000-0000-0000C5000000}"/>
    <cellStyle name="Comma 3 39 6" xfId="8322" xr:uid="{00000000-0005-0000-0000-0000C5000000}"/>
    <cellStyle name="Comma 3 39 6 2" xfId="24300" xr:uid="{00000000-0005-0000-0000-0000C5000000}"/>
    <cellStyle name="Comma 3 39 7" xfId="16766" xr:uid="{00000000-0005-0000-0000-0000C5000000}"/>
    <cellStyle name="Comma 3 4" xfId="506" xr:uid="{00000000-0005-0000-0000-0000C6000000}"/>
    <cellStyle name="Comma 3 4 10" xfId="15220" xr:uid="{934830B7-F49C-426C-84E4-E07F6FC9219B}"/>
    <cellStyle name="Comma 3 4 10 2" xfId="31198" xr:uid="{934830B7-F49C-426C-84E4-E07F6FC9219B}"/>
    <cellStyle name="Comma 3 4 11" xfId="15352" xr:uid="{934830B7-F49C-426C-84E4-E07F6FC9219B}"/>
    <cellStyle name="Comma 3 4 11 2" xfId="31330" xr:uid="{934830B7-F49C-426C-84E4-E07F6FC9219B}"/>
    <cellStyle name="Comma 3 4 12" xfId="15484" xr:uid="{934830B7-F49C-426C-84E4-E07F6FC9219B}"/>
    <cellStyle name="Comma 3 4 12 2" xfId="31462" xr:uid="{934830B7-F49C-426C-84E4-E07F6FC9219B}"/>
    <cellStyle name="Comma 3 4 13" xfId="15623" xr:uid="{934830B7-F49C-426C-84E4-E07F6FC9219B}"/>
    <cellStyle name="Comma 3 4 13 2" xfId="31600" xr:uid="{934830B7-F49C-426C-84E4-E07F6FC9219B}"/>
    <cellStyle name="Comma 3 4 14" xfId="15755" xr:uid="{934830B7-F49C-426C-84E4-E07F6FC9219B}"/>
    <cellStyle name="Comma 3 4 14 2" xfId="31732" xr:uid="{934830B7-F49C-426C-84E4-E07F6FC9219B}"/>
    <cellStyle name="Comma 3 4 15" xfId="15886" xr:uid="{934830B7-F49C-426C-84E4-E07F6FC9219B}"/>
    <cellStyle name="Comma 3 4 15 2" xfId="31863" xr:uid="{934830B7-F49C-426C-84E4-E07F6FC9219B}"/>
    <cellStyle name="Comma 3 4 16" xfId="16484" xr:uid="{00000000-0005-0000-0000-0000C6000000}"/>
    <cellStyle name="Comma 3 4 17" xfId="31994" xr:uid="{934830B7-F49C-426C-84E4-E07F6FC9219B}"/>
    <cellStyle name="Comma 3 4 18" xfId="32126" xr:uid="{934830B7-F49C-426C-84E4-E07F6FC9219B}"/>
    <cellStyle name="Comma 3 4 19" xfId="32257" xr:uid="{934830B7-F49C-426C-84E4-E07F6FC9219B}"/>
    <cellStyle name="Comma 3 4 2" xfId="1652" xr:uid="{934830B7-F49C-426C-84E4-E07F6FC9219B}"/>
    <cellStyle name="Comma 3 4 2 10" xfId="15550" xr:uid="{B6A117E0-439C-4665-8764-E0D1D8865C92}"/>
    <cellStyle name="Comma 3 4 2 10 2" xfId="31528" xr:uid="{B6A117E0-439C-4665-8764-E0D1D8865C92}"/>
    <cellStyle name="Comma 3 4 2 11" xfId="15689" xr:uid="{B6A117E0-439C-4665-8764-E0D1D8865C92}"/>
    <cellStyle name="Comma 3 4 2 11 2" xfId="31666" xr:uid="{B6A117E0-439C-4665-8764-E0D1D8865C92}"/>
    <cellStyle name="Comma 3 4 2 12" xfId="15821" xr:uid="{B6A117E0-439C-4665-8764-E0D1D8865C92}"/>
    <cellStyle name="Comma 3 4 2 12 2" xfId="31798" xr:uid="{B6A117E0-439C-4665-8764-E0D1D8865C92}"/>
    <cellStyle name="Comma 3 4 2 13" xfId="15952" xr:uid="{B6A117E0-439C-4665-8764-E0D1D8865C92}"/>
    <cellStyle name="Comma 3 4 2 13 2" xfId="31929" xr:uid="{B6A117E0-439C-4665-8764-E0D1D8865C92}"/>
    <cellStyle name="Comma 3 4 2 14" xfId="17630" xr:uid="{934830B7-F49C-426C-84E4-E07F6FC9219B}"/>
    <cellStyle name="Comma 3 4 2 15" xfId="32060" xr:uid="{B6A117E0-439C-4665-8764-E0D1D8865C92}"/>
    <cellStyle name="Comma 3 4 2 16" xfId="32192" xr:uid="{B6A117E0-439C-4665-8764-E0D1D8865C92}"/>
    <cellStyle name="Comma 3 4 2 17" xfId="32323" xr:uid="{B6A117E0-439C-4665-8764-E0D1D8865C92}"/>
    <cellStyle name="Comma 3 4 2 18" xfId="32455" xr:uid="{B6A117E0-439C-4665-8764-E0D1D8865C92}"/>
    <cellStyle name="Comma 3 4 2 19" xfId="32586" xr:uid="{B6A117E0-439C-4665-8764-E0D1D8865C92}"/>
    <cellStyle name="Comma 3 4 2 2" xfId="1786" xr:uid="{B6A117E0-439C-4665-8764-E0D1D8865C92}"/>
    <cellStyle name="Comma 3 4 2 2 2" xfId="7196" xr:uid="{728DB66F-B752-429F-9FEC-B3AF6F7E214D}"/>
    <cellStyle name="Comma 3 4 2 2 2 2" xfId="14658" xr:uid="{728DB66F-B752-429F-9FEC-B3AF6F7E214D}"/>
    <cellStyle name="Comma 3 4 2 2 2 2 2" xfId="30636" xr:uid="{728DB66F-B752-429F-9FEC-B3AF6F7E214D}"/>
    <cellStyle name="Comma 3 4 2 2 2 3" xfId="23174" xr:uid="{728DB66F-B752-429F-9FEC-B3AF6F7E214D}"/>
    <cellStyle name="Comma 3 4 2 2 3" xfId="9248" xr:uid="{B6A117E0-439C-4665-8764-E0D1D8865C92}"/>
    <cellStyle name="Comma 3 4 2 2 3 2" xfId="25226" xr:uid="{B6A117E0-439C-4665-8764-E0D1D8865C92}"/>
    <cellStyle name="Comma 3 4 2 2 4" xfId="17764" xr:uid="{B6A117E0-439C-4665-8764-E0D1D8865C92}"/>
    <cellStyle name="Comma 3 4 2 20" xfId="32718" xr:uid="{2E8D59FD-D091-4023-B894-04616D73AE12}"/>
    <cellStyle name="Comma 3 4 2 21" xfId="32850" xr:uid="{00000000-0005-0000-0000-00002E000000}"/>
    <cellStyle name="Comma 3 4 2 22" xfId="32981" xr:uid="{B6A117E0-439C-4665-8764-E0D1D8865C92}"/>
    <cellStyle name="Comma 3 4 2 23" xfId="33112" xr:uid="{B6A117E0-439C-4665-8764-E0D1D8865C92}"/>
    <cellStyle name="Comma 3 4 2 24" xfId="33244" xr:uid="{00000000-0005-0000-0000-00002E000000}"/>
    <cellStyle name="Comma 3 4 2 25" xfId="33376" xr:uid="{AD947E65-15F4-4BC0-8F2B-FEB338BBA2F6}"/>
    <cellStyle name="Comma 3 4 2 3" xfId="3565" xr:uid="{D40BB21F-081A-46A1-A803-F526F6FE803E}"/>
    <cellStyle name="Comma 3 4 2 3 2" xfId="11027" xr:uid="{D40BB21F-081A-46A1-A803-F526F6FE803E}"/>
    <cellStyle name="Comma 3 4 2 3 2 2" xfId="27005" xr:uid="{D40BB21F-081A-46A1-A803-F526F6FE803E}"/>
    <cellStyle name="Comma 3 4 2 3 3" xfId="19543" xr:uid="{D40BB21F-081A-46A1-A803-F526F6FE803E}"/>
    <cellStyle name="Comma 3 4 2 4" xfId="7420" xr:uid="{B6A117E0-439C-4665-8764-E0D1D8865C92}"/>
    <cellStyle name="Comma 3 4 2 4 2" xfId="14882" xr:uid="{B6A117E0-439C-4665-8764-E0D1D8865C92}"/>
    <cellStyle name="Comma 3 4 2 4 2 2" xfId="30860" xr:uid="{B6A117E0-439C-4665-8764-E0D1D8865C92}"/>
    <cellStyle name="Comma 3 4 2 4 3" xfId="23398" xr:uid="{B6A117E0-439C-4665-8764-E0D1D8865C92}"/>
    <cellStyle name="Comma 3 4 2 5" xfId="7561" xr:uid="{B6A117E0-439C-4665-8764-E0D1D8865C92}"/>
    <cellStyle name="Comma 3 4 2 5 2" xfId="23539" xr:uid="{B6A117E0-439C-4665-8764-E0D1D8865C92}"/>
    <cellStyle name="Comma 3 4 2 6" xfId="15023" xr:uid="{B6A117E0-439C-4665-8764-E0D1D8865C92}"/>
    <cellStyle name="Comma 3 4 2 6 2" xfId="31001" xr:uid="{B6A117E0-439C-4665-8764-E0D1D8865C92}"/>
    <cellStyle name="Comma 3 4 2 7" xfId="15154" xr:uid="{B6A117E0-439C-4665-8764-E0D1D8865C92}"/>
    <cellStyle name="Comma 3 4 2 7 2" xfId="31132" xr:uid="{B6A117E0-439C-4665-8764-E0D1D8865C92}"/>
    <cellStyle name="Comma 3 4 2 8" xfId="15286" xr:uid="{B6A117E0-439C-4665-8764-E0D1D8865C92}"/>
    <cellStyle name="Comma 3 4 2 8 2" xfId="31264" xr:uid="{B6A117E0-439C-4665-8764-E0D1D8865C92}"/>
    <cellStyle name="Comma 3 4 2 9" xfId="15418" xr:uid="{B6A117E0-439C-4665-8764-E0D1D8865C92}"/>
    <cellStyle name="Comma 3 4 2 9 2" xfId="31396" xr:uid="{B6A117E0-439C-4665-8764-E0D1D8865C92}"/>
    <cellStyle name="Comma 3 4 20" xfId="32389" xr:uid="{934830B7-F49C-426C-84E4-E07F6FC9219B}"/>
    <cellStyle name="Comma 3 4 21" xfId="32520" xr:uid="{934830B7-F49C-426C-84E4-E07F6FC9219B}"/>
    <cellStyle name="Comma 3 4 22" xfId="32652" xr:uid="{8C53F819-7CDD-4F87-B6D6-3EF21DC1FFC5}"/>
    <cellStyle name="Comma 3 4 23" xfId="32784" xr:uid="{00000000-0005-0000-0000-00002D000000}"/>
    <cellStyle name="Comma 3 4 24" xfId="32915" xr:uid="{934830B7-F49C-426C-84E4-E07F6FC9219B}"/>
    <cellStyle name="Comma 3 4 25" xfId="33046" xr:uid="{934830B7-F49C-426C-84E4-E07F6FC9219B}"/>
    <cellStyle name="Comma 3 4 26" xfId="33178" xr:uid="{00000000-0005-0000-0000-00002D000000}"/>
    <cellStyle name="Comma 3 4 27" xfId="33310" xr:uid="{76F7C5D4-444F-4DD6-9B87-7C931BF0A23D}"/>
    <cellStyle name="Comma 3 4 3" xfId="1720" xr:uid="{934830B7-F49C-426C-84E4-E07F6FC9219B}"/>
    <cellStyle name="Comma 3 4 3 2" xfId="7252" xr:uid="{1D085F81-8264-44AE-823D-362ABB6346D5}"/>
    <cellStyle name="Comma 3 4 3 2 2" xfId="14714" xr:uid="{1D085F81-8264-44AE-823D-362ABB6346D5}"/>
    <cellStyle name="Comma 3 4 3 2 2 2" xfId="30692" xr:uid="{1D085F81-8264-44AE-823D-362ABB6346D5}"/>
    <cellStyle name="Comma 3 4 3 2 3" xfId="23230" xr:uid="{1D085F81-8264-44AE-823D-362ABB6346D5}"/>
    <cellStyle name="Comma 3 4 3 3" xfId="4812" xr:uid="{532569BF-8673-42E1-96DC-7CD9962B379C}"/>
    <cellStyle name="Comma 3 4 3 3 2" xfId="12274" xr:uid="{532569BF-8673-42E1-96DC-7CD9962B379C}"/>
    <cellStyle name="Comma 3 4 3 3 2 2" xfId="28252" xr:uid="{532569BF-8673-42E1-96DC-7CD9962B379C}"/>
    <cellStyle name="Comma 3 4 3 3 3" xfId="20790" xr:uid="{532569BF-8673-42E1-96DC-7CD9962B379C}"/>
    <cellStyle name="Comma 3 4 3 4" xfId="9182" xr:uid="{934830B7-F49C-426C-84E4-E07F6FC9219B}"/>
    <cellStyle name="Comma 3 4 3 4 2" xfId="25160" xr:uid="{934830B7-F49C-426C-84E4-E07F6FC9219B}"/>
    <cellStyle name="Comma 3 4 3 5" xfId="17698" xr:uid="{934830B7-F49C-426C-84E4-E07F6FC9219B}"/>
    <cellStyle name="Comma 3 4 4" xfId="6081" xr:uid="{46AB9BF8-3F0F-408D-9AB0-55660ED9F73C}"/>
    <cellStyle name="Comma 3 4 4 2" xfId="13543" xr:uid="{46AB9BF8-3F0F-408D-9AB0-55660ED9F73C}"/>
    <cellStyle name="Comma 3 4 4 2 2" xfId="29521" xr:uid="{46AB9BF8-3F0F-408D-9AB0-55660ED9F73C}"/>
    <cellStyle name="Comma 3 4 4 3" xfId="22059" xr:uid="{46AB9BF8-3F0F-408D-9AB0-55660ED9F73C}"/>
    <cellStyle name="Comma 3 4 5" xfId="2318" xr:uid="{00000000-0005-0000-0000-0000C6000000}"/>
    <cellStyle name="Comma 3 4 5 2" xfId="9780" xr:uid="{00000000-0005-0000-0000-0000C6000000}"/>
    <cellStyle name="Comma 3 4 5 2 2" xfId="25758" xr:uid="{00000000-0005-0000-0000-0000C6000000}"/>
    <cellStyle name="Comma 3 4 5 3" xfId="18296" xr:uid="{00000000-0005-0000-0000-0000C6000000}"/>
    <cellStyle name="Comma 3 4 6" xfId="7354" xr:uid="{934830B7-F49C-426C-84E4-E07F6FC9219B}"/>
    <cellStyle name="Comma 3 4 6 2" xfId="14816" xr:uid="{934830B7-F49C-426C-84E4-E07F6FC9219B}"/>
    <cellStyle name="Comma 3 4 6 2 2" xfId="30794" xr:uid="{934830B7-F49C-426C-84E4-E07F6FC9219B}"/>
    <cellStyle name="Comma 3 4 6 3" xfId="23332" xr:uid="{934830B7-F49C-426C-84E4-E07F6FC9219B}"/>
    <cellStyle name="Comma 3 4 7" xfId="7495" xr:uid="{934830B7-F49C-426C-84E4-E07F6FC9219B}"/>
    <cellStyle name="Comma 3 4 7 2" xfId="23473" xr:uid="{934830B7-F49C-426C-84E4-E07F6FC9219B}"/>
    <cellStyle name="Comma 3 4 8" xfId="14957" xr:uid="{934830B7-F49C-426C-84E4-E07F6FC9219B}"/>
    <cellStyle name="Comma 3 4 8 2" xfId="30935" xr:uid="{934830B7-F49C-426C-84E4-E07F6FC9219B}"/>
    <cellStyle name="Comma 3 4 9" xfId="15088" xr:uid="{934830B7-F49C-426C-84E4-E07F6FC9219B}"/>
    <cellStyle name="Comma 3 4 9 2" xfId="31066" xr:uid="{934830B7-F49C-426C-84E4-E07F6FC9219B}"/>
    <cellStyle name="Comma 3 40" xfId="797" xr:uid="{00000000-0005-0000-0000-0000C7000000}"/>
    <cellStyle name="Comma 3 40 2" xfId="3856" xr:uid="{F7B12A8C-4F3B-4F67-8DD5-B3BA9F32893E}"/>
    <cellStyle name="Comma 3 40 2 2" xfId="11318" xr:uid="{F7B12A8C-4F3B-4F67-8DD5-B3BA9F32893E}"/>
    <cellStyle name="Comma 3 40 2 2 2" xfId="27296" xr:uid="{F7B12A8C-4F3B-4F67-8DD5-B3BA9F32893E}"/>
    <cellStyle name="Comma 3 40 2 3" xfId="19834" xr:uid="{F7B12A8C-4F3B-4F67-8DD5-B3BA9F32893E}"/>
    <cellStyle name="Comma 3 40 3" xfId="5103" xr:uid="{FE41B1C5-C945-414E-B754-CEC1CDB78104}"/>
    <cellStyle name="Comma 3 40 3 2" xfId="12565" xr:uid="{FE41B1C5-C945-414E-B754-CEC1CDB78104}"/>
    <cellStyle name="Comma 3 40 3 2 2" xfId="28543" xr:uid="{FE41B1C5-C945-414E-B754-CEC1CDB78104}"/>
    <cellStyle name="Comma 3 40 3 3" xfId="21081" xr:uid="{FE41B1C5-C945-414E-B754-CEC1CDB78104}"/>
    <cellStyle name="Comma 3 40 4" xfId="6371" xr:uid="{D5FE2AE3-D1A8-44AF-B60F-359AEBA61758}"/>
    <cellStyle name="Comma 3 40 4 2" xfId="13833" xr:uid="{D5FE2AE3-D1A8-44AF-B60F-359AEBA61758}"/>
    <cellStyle name="Comma 3 40 4 2 2" xfId="29811" xr:uid="{D5FE2AE3-D1A8-44AF-B60F-359AEBA61758}"/>
    <cellStyle name="Comma 3 40 4 3" xfId="22349" xr:uid="{D5FE2AE3-D1A8-44AF-B60F-359AEBA61758}"/>
    <cellStyle name="Comma 3 40 5" xfId="2609" xr:uid="{00000000-0005-0000-0000-0000C7000000}"/>
    <cellStyle name="Comma 3 40 5 2" xfId="10071" xr:uid="{00000000-0005-0000-0000-0000C7000000}"/>
    <cellStyle name="Comma 3 40 5 2 2" xfId="26049" xr:uid="{00000000-0005-0000-0000-0000C7000000}"/>
    <cellStyle name="Comma 3 40 5 3" xfId="18587" xr:uid="{00000000-0005-0000-0000-0000C7000000}"/>
    <cellStyle name="Comma 3 40 6" xfId="8331" xr:uid="{00000000-0005-0000-0000-0000C7000000}"/>
    <cellStyle name="Comma 3 40 6 2" xfId="24309" xr:uid="{00000000-0005-0000-0000-0000C7000000}"/>
    <cellStyle name="Comma 3 40 7" xfId="16775" xr:uid="{00000000-0005-0000-0000-0000C7000000}"/>
    <cellStyle name="Comma 3 41" xfId="806" xr:uid="{BD65B10B-5203-4482-B772-8B2862C80084}"/>
    <cellStyle name="Comma 3 41 2" xfId="3865" xr:uid="{DD80F889-B16D-4F9D-9C30-7FC5DAF9C5ED}"/>
    <cellStyle name="Comma 3 41 2 2" xfId="11327" xr:uid="{DD80F889-B16D-4F9D-9C30-7FC5DAF9C5ED}"/>
    <cellStyle name="Comma 3 41 2 2 2" xfId="27305" xr:uid="{DD80F889-B16D-4F9D-9C30-7FC5DAF9C5ED}"/>
    <cellStyle name="Comma 3 41 2 3" xfId="19843" xr:uid="{DD80F889-B16D-4F9D-9C30-7FC5DAF9C5ED}"/>
    <cellStyle name="Comma 3 41 3" xfId="5112" xr:uid="{1893029A-E4EE-4295-A192-ED4F21BA95F8}"/>
    <cellStyle name="Comma 3 41 3 2" xfId="12574" xr:uid="{1893029A-E4EE-4295-A192-ED4F21BA95F8}"/>
    <cellStyle name="Comma 3 41 3 2 2" xfId="28552" xr:uid="{1893029A-E4EE-4295-A192-ED4F21BA95F8}"/>
    <cellStyle name="Comma 3 41 3 3" xfId="21090" xr:uid="{1893029A-E4EE-4295-A192-ED4F21BA95F8}"/>
    <cellStyle name="Comma 3 41 4" xfId="6380" xr:uid="{97C3AAA8-F77C-4B82-9E51-63C3C1ACCD6F}"/>
    <cellStyle name="Comma 3 41 4 2" xfId="13842" xr:uid="{97C3AAA8-F77C-4B82-9E51-63C3C1ACCD6F}"/>
    <cellStyle name="Comma 3 41 4 2 2" xfId="29820" xr:uid="{97C3AAA8-F77C-4B82-9E51-63C3C1ACCD6F}"/>
    <cellStyle name="Comma 3 41 4 3" xfId="22358" xr:uid="{97C3AAA8-F77C-4B82-9E51-63C3C1ACCD6F}"/>
    <cellStyle name="Comma 3 41 5" xfId="2618" xr:uid="{BD65B10B-5203-4482-B772-8B2862C80084}"/>
    <cellStyle name="Comma 3 41 5 2" xfId="10080" xr:uid="{BD65B10B-5203-4482-B772-8B2862C80084}"/>
    <cellStyle name="Comma 3 41 5 2 2" xfId="26058" xr:uid="{BD65B10B-5203-4482-B772-8B2862C80084}"/>
    <cellStyle name="Comma 3 41 5 3" xfId="18596" xr:uid="{BD65B10B-5203-4482-B772-8B2862C80084}"/>
    <cellStyle name="Comma 3 41 6" xfId="8340" xr:uid="{BD65B10B-5203-4482-B772-8B2862C80084}"/>
    <cellStyle name="Comma 3 41 6 2" xfId="24318" xr:uid="{BD65B10B-5203-4482-B772-8B2862C80084}"/>
    <cellStyle name="Comma 3 41 7" xfId="16784" xr:uid="{BD65B10B-5203-4482-B772-8B2862C80084}"/>
    <cellStyle name="Comma 3 42" xfId="814" xr:uid="{23C23D98-00E9-4FEF-AF77-69D73854BF0A}"/>
    <cellStyle name="Comma 3 42 2" xfId="3873" xr:uid="{DC076608-3474-4B71-9C9D-B271042E8637}"/>
    <cellStyle name="Comma 3 42 2 2" xfId="11335" xr:uid="{DC076608-3474-4B71-9C9D-B271042E8637}"/>
    <cellStyle name="Comma 3 42 2 2 2" xfId="27313" xr:uid="{DC076608-3474-4B71-9C9D-B271042E8637}"/>
    <cellStyle name="Comma 3 42 2 3" xfId="19851" xr:uid="{DC076608-3474-4B71-9C9D-B271042E8637}"/>
    <cellStyle name="Comma 3 42 3" xfId="5120" xr:uid="{FCCEFB3E-5114-41D0-AF4D-69F41D64666A}"/>
    <cellStyle name="Comma 3 42 3 2" xfId="12582" xr:uid="{FCCEFB3E-5114-41D0-AF4D-69F41D64666A}"/>
    <cellStyle name="Comma 3 42 3 2 2" xfId="28560" xr:uid="{FCCEFB3E-5114-41D0-AF4D-69F41D64666A}"/>
    <cellStyle name="Comma 3 42 3 3" xfId="21098" xr:uid="{FCCEFB3E-5114-41D0-AF4D-69F41D64666A}"/>
    <cellStyle name="Comma 3 42 4" xfId="6388" xr:uid="{0E3A3B7B-CDB4-47AC-9AB8-B36CA90894E7}"/>
    <cellStyle name="Comma 3 42 4 2" xfId="13850" xr:uid="{0E3A3B7B-CDB4-47AC-9AB8-B36CA90894E7}"/>
    <cellStyle name="Comma 3 42 4 2 2" xfId="29828" xr:uid="{0E3A3B7B-CDB4-47AC-9AB8-B36CA90894E7}"/>
    <cellStyle name="Comma 3 42 4 3" xfId="22366" xr:uid="{0E3A3B7B-CDB4-47AC-9AB8-B36CA90894E7}"/>
    <cellStyle name="Comma 3 42 5" xfId="2626" xr:uid="{23C23D98-00E9-4FEF-AF77-69D73854BF0A}"/>
    <cellStyle name="Comma 3 42 5 2" xfId="10088" xr:uid="{23C23D98-00E9-4FEF-AF77-69D73854BF0A}"/>
    <cellStyle name="Comma 3 42 5 2 2" xfId="26066" xr:uid="{23C23D98-00E9-4FEF-AF77-69D73854BF0A}"/>
    <cellStyle name="Comma 3 42 5 3" xfId="18604" xr:uid="{23C23D98-00E9-4FEF-AF77-69D73854BF0A}"/>
    <cellStyle name="Comma 3 42 6" xfId="8348" xr:uid="{23C23D98-00E9-4FEF-AF77-69D73854BF0A}"/>
    <cellStyle name="Comma 3 42 6 2" xfId="24326" xr:uid="{23C23D98-00E9-4FEF-AF77-69D73854BF0A}"/>
    <cellStyle name="Comma 3 42 7" xfId="16792" xr:uid="{23C23D98-00E9-4FEF-AF77-69D73854BF0A}"/>
    <cellStyle name="Comma 3 43" xfId="822" xr:uid="{37993A86-84F0-4251-84CB-01B01968DBCB}"/>
    <cellStyle name="Comma 3 43 2" xfId="3881" xr:uid="{C3E4C433-303A-47DB-8E39-D8D38166B830}"/>
    <cellStyle name="Comma 3 43 2 2" xfId="11343" xr:uid="{C3E4C433-303A-47DB-8E39-D8D38166B830}"/>
    <cellStyle name="Comma 3 43 2 2 2" xfId="27321" xr:uid="{C3E4C433-303A-47DB-8E39-D8D38166B830}"/>
    <cellStyle name="Comma 3 43 2 3" xfId="19859" xr:uid="{C3E4C433-303A-47DB-8E39-D8D38166B830}"/>
    <cellStyle name="Comma 3 43 3" xfId="5128" xr:uid="{59479D76-07C4-4682-BD4F-02C8E5A604FA}"/>
    <cellStyle name="Comma 3 43 3 2" xfId="12590" xr:uid="{59479D76-07C4-4682-BD4F-02C8E5A604FA}"/>
    <cellStyle name="Comma 3 43 3 2 2" xfId="28568" xr:uid="{59479D76-07C4-4682-BD4F-02C8E5A604FA}"/>
    <cellStyle name="Comma 3 43 3 3" xfId="21106" xr:uid="{59479D76-07C4-4682-BD4F-02C8E5A604FA}"/>
    <cellStyle name="Comma 3 43 4" xfId="6396" xr:uid="{F31DBDC9-C174-40D0-94DE-1EF2ABFE3F7E}"/>
    <cellStyle name="Comma 3 43 4 2" xfId="13858" xr:uid="{F31DBDC9-C174-40D0-94DE-1EF2ABFE3F7E}"/>
    <cellStyle name="Comma 3 43 4 2 2" xfId="29836" xr:uid="{F31DBDC9-C174-40D0-94DE-1EF2ABFE3F7E}"/>
    <cellStyle name="Comma 3 43 4 3" xfId="22374" xr:uid="{F31DBDC9-C174-40D0-94DE-1EF2ABFE3F7E}"/>
    <cellStyle name="Comma 3 43 5" xfId="2634" xr:uid="{37993A86-84F0-4251-84CB-01B01968DBCB}"/>
    <cellStyle name="Comma 3 43 5 2" xfId="10096" xr:uid="{37993A86-84F0-4251-84CB-01B01968DBCB}"/>
    <cellStyle name="Comma 3 43 5 2 2" xfId="26074" xr:uid="{37993A86-84F0-4251-84CB-01B01968DBCB}"/>
    <cellStyle name="Comma 3 43 5 3" xfId="18612" xr:uid="{37993A86-84F0-4251-84CB-01B01968DBCB}"/>
    <cellStyle name="Comma 3 43 6" xfId="8356" xr:uid="{37993A86-84F0-4251-84CB-01B01968DBCB}"/>
    <cellStyle name="Comma 3 43 6 2" xfId="24334" xr:uid="{37993A86-84F0-4251-84CB-01B01968DBCB}"/>
    <cellStyle name="Comma 3 43 7" xfId="16800" xr:uid="{37993A86-84F0-4251-84CB-01B01968DBCB}"/>
    <cellStyle name="Comma 3 44" xfId="830" xr:uid="{37993A86-84F0-4251-84CB-01B01968DBCB}"/>
    <cellStyle name="Comma 3 44 2" xfId="3889" xr:uid="{BADACA1B-1E2D-4D57-8C3E-303148004FDE}"/>
    <cellStyle name="Comma 3 44 2 2" xfId="11351" xr:uid="{BADACA1B-1E2D-4D57-8C3E-303148004FDE}"/>
    <cellStyle name="Comma 3 44 2 2 2" xfId="27329" xr:uid="{BADACA1B-1E2D-4D57-8C3E-303148004FDE}"/>
    <cellStyle name="Comma 3 44 2 3" xfId="19867" xr:uid="{BADACA1B-1E2D-4D57-8C3E-303148004FDE}"/>
    <cellStyle name="Comma 3 44 3" xfId="5136" xr:uid="{F54F6160-EF4D-43A9-9687-877386F6AA3A}"/>
    <cellStyle name="Comma 3 44 3 2" xfId="12598" xr:uid="{F54F6160-EF4D-43A9-9687-877386F6AA3A}"/>
    <cellStyle name="Comma 3 44 3 2 2" xfId="28576" xr:uid="{F54F6160-EF4D-43A9-9687-877386F6AA3A}"/>
    <cellStyle name="Comma 3 44 3 3" xfId="21114" xr:uid="{F54F6160-EF4D-43A9-9687-877386F6AA3A}"/>
    <cellStyle name="Comma 3 44 4" xfId="6404" xr:uid="{273FCDB3-A127-4207-9DDC-20516DFB5F42}"/>
    <cellStyle name="Comma 3 44 4 2" xfId="13866" xr:uid="{273FCDB3-A127-4207-9DDC-20516DFB5F42}"/>
    <cellStyle name="Comma 3 44 4 2 2" xfId="29844" xr:uid="{273FCDB3-A127-4207-9DDC-20516DFB5F42}"/>
    <cellStyle name="Comma 3 44 4 3" xfId="22382" xr:uid="{273FCDB3-A127-4207-9DDC-20516DFB5F42}"/>
    <cellStyle name="Comma 3 44 5" xfId="2642" xr:uid="{37993A86-84F0-4251-84CB-01B01968DBCB}"/>
    <cellStyle name="Comma 3 44 5 2" xfId="10104" xr:uid="{37993A86-84F0-4251-84CB-01B01968DBCB}"/>
    <cellStyle name="Comma 3 44 5 2 2" xfId="26082" xr:uid="{37993A86-84F0-4251-84CB-01B01968DBCB}"/>
    <cellStyle name="Comma 3 44 5 3" xfId="18620" xr:uid="{37993A86-84F0-4251-84CB-01B01968DBCB}"/>
    <cellStyle name="Comma 3 44 6" xfId="8364" xr:uid="{37993A86-84F0-4251-84CB-01B01968DBCB}"/>
    <cellStyle name="Comma 3 44 6 2" xfId="24342" xr:uid="{37993A86-84F0-4251-84CB-01B01968DBCB}"/>
    <cellStyle name="Comma 3 44 7" xfId="16808" xr:uid="{37993A86-84F0-4251-84CB-01B01968DBCB}"/>
    <cellStyle name="Comma 3 45" xfId="839" xr:uid="{37993A86-84F0-4251-84CB-01B01968DBCB}"/>
    <cellStyle name="Comma 3 45 2" xfId="3898" xr:uid="{6F5D0CC3-01A0-4F99-BACD-EE37E5C3EDDE}"/>
    <cellStyle name="Comma 3 45 2 2" xfId="11360" xr:uid="{6F5D0CC3-01A0-4F99-BACD-EE37E5C3EDDE}"/>
    <cellStyle name="Comma 3 45 2 2 2" xfId="27338" xr:uid="{6F5D0CC3-01A0-4F99-BACD-EE37E5C3EDDE}"/>
    <cellStyle name="Comma 3 45 2 3" xfId="19876" xr:uid="{6F5D0CC3-01A0-4F99-BACD-EE37E5C3EDDE}"/>
    <cellStyle name="Comma 3 45 3" xfId="5145" xr:uid="{938CFDB7-AA8F-4763-80B4-F29B1CD870FE}"/>
    <cellStyle name="Comma 3 45 3 2" xfId="12607" xr:uid="{938CFDB7-AA8F-4763-80B4-F29B1CD870FE}"/>
    <cellStyle name="Comma 3 45 3 2 2" xfId="28585" xr:uid="{938CFDB7-AA8F-4763-80B4-F29B1CD870FE}"/>
    <cellStyle name="Comma 3 45 3 3" xfId="21123" xr:uid="{938CFDB7-AA8F-4763-80B4-F29B1CD870FE}"/>
    <cellStyle name="Comma 3 45 4" xfId="6413" xr:uid="{3D33FA10-3822-48FE-8054-0ABDC1FF3B55}"/>
    <cellStyle name="Comma 3 45 4 2" xfId="13875" xr:uid="{3D33FA10-3822-48FE-8054-0ABDC1FF3B55}"/>
    <cellStyle name="Comma 3 45 4 2 2" xfId="29853" xr:uid="{3D33FA10-3822-48FE-8054-0ABDC1FF3B55}"/>
    <cellStyle name="Comma 3 45 4 3" xfId="22391" xr:uid="{3D33FA10-3822-48FE-8054-0ABDC1FF3B55}"/>
    <cellStyle name="Comma 3 45 5" xfId="2651" xr:uid="{37993A86-84F0-4251-84CB-01B01968DBCB}"/>
    <cellStyle name="Comma 3 45 5 2" xfId="10113" xr:uid="{37993A86-84F0-4251-84CB-01B01968DBCB}"/>
    <cellStyle name="Comma 3 45 5 2 2" xfId="26091" xr:uid="{37993A86-84F0-4251-84CB-01B01968DBCB}"/>
    <cellStyle name="Comma 3 45 5 3" xfId="18629" xr:uid="{37993A86-84F0-4251-84CB-01B01968DBCB}"/>
    <cellStyle name="Comma 3 45 6" xfId="8373" xr:uid="{37993A86-84F0-4251-84CB-01B01968DBCB}"/>
    <cellStyle name="Comma 3 45 6 2" xfId="24351" xr:uid="{37993A86-84F0-4251-84CB-01B01968DBCB}"/>
    <cellStyle name="Comma 3 45 7" xfId="16817" xr:uid="{37993A86-84F0-4251-84CB-01B01968DBCB}"/>
    <cellStyle name="Comma 3 46" xfId="848" xr:uid="{37993A86-84F0-4251-84CB-01B01968DBCB}"/>
    <cellStyle name="Comma 3 46 2" xfId="3907" xr:uid="{3B10EEAA-4C53-4374-AA96-ADE9E542F6F5}"/>
    <cellStyle name="Comma 3 46 2 2" xfId="11369" xr:uid="{3B10EEAA-4C53-4374-AA96-ADE9E542F6F5}"/>
    <cellStyle name="Comma 3 46 2 2 2" xfId="27347" xr:uid="{3B10EEAA-4C53-4374-AA96-ADE9E542F6F5}"/>
    <cellStyle name="Comma 3 46 2 3" xfId="19885" xr:uid="{3B10EEAA-4C53-4374-AA96-ADE9E542F6F5}"/>
    <cellStyle name="Comma 3 46 3" xfId="5154" xr:uid="{4E6209C6-4E5D-4F5F-8E5B-445B1B2E9E68}"/>
    <cellStyle name="Comma 3 46 3 2" xfId="12616" xr:uid="{4E6209C6-4E5D-4F5F-8E5B-445B1B2E9E68}"/>
    <cellStyle name="Comma 3 46 3 2 2" xfId="28594" xr:uid="{4E6209C6-4E5D-4F5F-8E5B-445B1B2E9E68}"/>
    <cellStyle name="Comma 3 46 3 3" xfId="21132" xr:uid="{4E6209C6-4E5D-4F5F-8E5B-445B1B2E9E68}"/>
    <cellStyle name="Comma 3 46 4" xfId="6422" xr:uid="{D2D9DACC-7F5B-4363-A37A-75AF23962A1B}"/>
    <cellStyle name="Comma 3 46 4 2" xfId="13884" xr:uid="{D2D9DACC-7F5B-4363-A37A-75AF23962A1B}"/>
    <cellStyle name="Comma 3 46 4 2 2" xfId="29862" xr:uid="{D2D9DACC-7F5B-4363-A37A-75AF23962A1B}"/>
    <cellStyle name="Comma 3 46 4 3" xfId="22400" xr:uid="{D2D9DACC-7F5B-4363-A37A-75AF23962A1B}"/>
    <cellStyle name="Comma 3 46 5" xfId="2660" xr:uid="{37993A86-84F0-4251-84CB-01B01968DBCB}"/>
    <cellStyle name="Comma 3 46 5 2" xfId="10122" xr:uid="{37993A86-84F0-4251-84CB-01B01968DBCB}"/>
    <cellStyle name="Comma 3 46 5 2 2" xfId="26100" xr:uid="{37993A86-84F0-4251-84CB-01B01968DBCB}"/>
    <cellStyle name="Comma 3 46 5 3" xfId="18638" xr:uid="{37993A86-84F0-4251-84CB-01B01968DBCB}"/>
    <cellStyle name="Comma 3 46 6" xfId="8382" xr:uid="{37993A86-84F0-4251-84CB-01B01968DBCB}"/>
    <cellStyle name="Comma 3 46 6 2" xfId="24360" xr:uid="{37993A86-84F0-4251-84CB-01B01968DBCB}"/>
    <cellStyle name="Comma 3 46 7" xfId="16826" xr:uid="{37993A86-84F0-4251-84CB-01B01968DBCB}"/>
    <cellStyle name="Comma 3 47" xfId="856" xr:uid="{37993A86-84F0-4251-84CB-01B01968DBCB}"/>
    <cellStyle name="Comma 3 47 2" xfId="3915" xr:uid="{BF6F517F-F7D5-4DAF-A71C-23F7467554C5}"/>
    <cellStyle name="Comma 3 47 2 2" xfId="11377" xr:uid="{BF6F517F-F7D5-4DAF-A71C-23F7467554C5}"/>
    <cellStyle name="Comma 3 47 2 2 2" xfId="27355" xr:uid="{BF6F517F-F7D5-4DAF-A71C-23F7467554C5}"/>
    <cellStyle name="Comma 3 47 2 3" xfId="19893" xr:uid="{BF6F517F-F7D5-4DAF-A71C-23F7467554C5}"/>
    <cellStyle name="Comma 3 47 3" xfId="5162" xr:uid="{10030F37-CBE6-4515-8959-0BDE8F8C98F4}"/>
    <cellStyle name="Comma 3 47 3 2" xfId="12624" xr:uid="{10030F37-CBE6-4515-8959-0BDE8F8C98F4}"/>
    <cellStyle name="Comma 3 47 3 2 2" xfId="28602" xr:uid="{10030F37-CBE6-4515-8959-0BDE8F8C98F4}"/>
    <cellStyle name="Comma 3 47 3 3" xfId="21140" xr:uid="{10030F37-CBE6-4515-8959-0BDE8F8C98F4}"/>
    <cellStyle name="Comma 3 47 4" xfId="6430" xr:uid="{E7EF8301-1219-4497-91C9-6B4015067969}"/>
    <cellStyle name="Comma 3 47 4 2" xfId="13892" xr:uid="{E7EF8301-1219-4497-91C9-6B4015067969}"/>
    <cellStyle name="Comma 3 47 4 2 2" xfId="29870" xr:uid="{E7EF8301-1219-4497-91C9-6B4015067969}"/>
    <cellStyle name="Comma 3 47 4 3" xfId="22408" xr:uid="{E7EF8301-1219-4497-91C9-6B4015067969}"/>
    <cellStyle name="Comma 3 47 5" xfId="2668" xr:uid="{37993A86-84F0-4251-84CB-01B01968DBCB}"/>
    <cellStyle name="Comma 3 47 5 2" xfId="10130" xr:uid="{37993A86-84F0-4251-84CB-01B01968DBCB}"/>
    <cellStyle name="Comma 3 47 5 2 2" xfId="26108" xr:uid="{37993A86-84F0-4251-84CB-01B01968DBCB}"/>
    <cellStyle name="Comma 3 47 5 3" xfId="18646" xr:uid="{37993A86-84F0-4251-84CB-01B01968DBCB}"/>
    <cellStyle name="Comma 3 47 6" xfId="8390" xr:uid="{37993A86-84F0-4251-84CB-01B01968DBCB}"/>
    <cellStyle name="Comma 3 47 6 2" xfId="24368" xr:uid="{37993A86-84F0-4251-84CB-01B01968DBCB}"/>
    <cellStyle name="Comma 3 47 7" xfId="16834" xr:uid="{37993A86-84F0-4251-84CB-01B01968DBCB}"/>
    <cellStyle name="Comma 3 48" xfId="864" xr:uid="{37993A86-84F0-4251-84CB-01B01968DBCB}"/>
    <cellStyle name="Comma 3 48 2" xfId="3923" xr:uid="{97F8D733-83E9-42B8-9F7F-5938372AA492}"/>
    <cellStyle name="Comma 3 48 2 2" xfId="11385" xr:uid="{97F8D733-83E9-42B8-9F7F-5938372AA492}"/>
    <cellStyle name="Comma 3 48 2 2 2" xfId="27363" xr:uid="{97F8D733-83E9-42B8-9F7F-5938372AA492}"/>
    <cellStyle name="Comma 3 48 2 3" xfId="19901" xr:uid="{97F8D733-83E9-42B8-9F7F-5938372AA492}"/>
    <cellStyle name="Comma 3 48 3" xfId="5170" xr:uid="{44612984-A55E-4F7B-9914-3C552E1504B9}"/>
    <cellStyle name="Comma 3 48 3 2" xfId="12632" xr:uid="{44612984-A55E-4F7B-9914-3C552E1504B9}"/>
    <cellStyle name="Comma 3 48 3 2 2" xfId="28610" xr:uid="{44612984-A55E-4F7B-9914-3C552E1504B9}"/>
    <cellStyle name="Comma 3 48 3 3" xfId="21148" xr:uid="{44612984-A55E-4F7B-9914-3C552E1504B9}"/>
    <cellStyle name="Comma 3 48 4" xfId="6438" xr:uid="{D51DB700-4CF4-4DED-8348-75672B9CE300}"/>
    <cellStyle name="Comma 3 48 4 2" xfId="13900" xr:uid="{D51DB700-4CF4-4DED-8348-75672B9CE300}"/>
    <cellStyle name="Comma 3 48 4 2 2" xfId="29878" xr:uid="{D51DB700-4CF4-4DED-8348-75672B9CE300}"/>
    <cellStyle name="Comma 3 48 4 3" xfId="22416" xr:uid="{D51DB700-4CF4-4DED-8348-75672B9CE300}"/>
    <cellStyle name="Comma 3 48 5" xfId="2676" xr:uid="{37993A86-84F0-4251-84CB-01B01968DBCB}"/>
    <cellStyle name="Comma 3 48 5 2" xfId="10138" xr:uid="{37993A86-84F0-4251-84CB-01B01968DBCB}"/>
    <cellStyle name="Comma 3 48 5 2 2" xfId="26116" xr:uid="{37993A86-84F0-4251-84CB-01B01968DBCB}"/>
    <cellStyle name="Comma 3 48 5 3" xfId="18654" xr:uid="{37993A86-84F0-4251-84CB-01B01968DBCB}"/>
    <cellStyle name="Comma 3 48 6" xfId="8398" xr:uid="{37993A86-84F0-4251-84CB-01B01968DBCB}"/>
    <cellStyle name="Comma 3 48 6 2" xfId="24376" xr:uid="{37993A86-84F0-4251-84CB-01B01968DBCB}"/>
    <cellStyle name="Comma 3 48 7" xfId="16842" xr:uid="{37993A86-84F0-4251-84CB-01B01968DBCB}"/>
    <cellStyle name="Comma 3 49" xfId="872" xr:uid="{37993A86-84F0-4251-84CB-01B01968DBCB}"/>
    <cellStyle name="Comma 3 49 2" xfId="3931" xr:uid="{547C91C0-69A8-45FF-84E1-9AAFF547D5BD}"/>
    <cellStyle name="Comma 3 49 2 2" xfId="11393" xr:uid="{547C91C0-69A8-45FF-84E1-9AAFF547D5BD}"/>
    <cellStyle name="Comma 3 49 2 2 2" xfId="27371" xr:uid="{547C91C0-69A8-45FF-84E1-9AAFF547D5BD}"/>
    <cellStyle name="Comma 3 49 2 3" xfId="19909" xr:uid="{547C91C0-69A8-45FF-84E1-9AAFF547D5BD}"/>
    <cellStyle name="Comma 3 49 3" xfId="5178" xr:uid="{D876823A-2854-4A04-844E-DF0DA23D8B36}"/>
    <cellStyle name="Comma 3 49 3 2" xfId="12640" xr:uid="{D876823A-2854-4A04-844E-DF0DA23D8B36}"/>
    <cellStyle name="Comma 3 49 3 2 2" xfId="28618" xr:uid="{D876823A-2854-4A04-844E-DF0DA23D8B36}"/>
    <cellStyle name="Comma 3 49 3 3" xfId="21156" xr:uid="{D876823A-2854-4A04-844E-DF0DA23D8B36}"/>
    <cellStyle name="Comma 3 49 4" xfId="6446" xr:uid="{054761C9-BB42-4DEE-A5EE-393CE92E602E}"/>
    <cellStyle name="Comma 3 49 4 2" xfId="13908" xr:uid="{054761C9-BB42-4DEE-A5EE-393CE92E602E}"/>
    <cellStyle name="Comma 3 49 4 2 2" xfId="29886" xr:uid="{054761C9-BB42-4DEE-A5EE-393CE92E602E}"/>
    <cellStyle name="Comma 3 49 4 3" xfId="22424" xr:uid="{054761C9-BB42-4DEE-A5EE-393CE92E602E}"/>
    <cellStyle name="Comma 3 49 5" xfId="2684" xr:uid="{37993A86-84F0-4251-84CB-01B01968DBCB}"/>
    <cellStyle name="Comma 3 49 5 2" xfId="10146" xr:uid="{37993A86-84F0-4251-84CB-01B01968DBCB}"/>
    <cellStyle name="Comma 3 49 5 2 2" xfId="26124" xr:uid="{37993A86-84F0-4251-84CB-01B01968DBCB}"/>
    <cellStyle name="Comma 3 49 5 3" xfId="18662" xr:uid="{37993A86-84F0-4251-84CB-01B01968DBCB}"/>
    <cellStyle name="Comma 3 49 6" xfId="8406" xr:uid="{37993A86-84F0-4251-84CB-01B01968DBCB}"/>
    <cellStyle name="Comma 3 49 6 2" xfId="24384" xr:uid="{37993A86-84F0-4251-84CB-01B01968DBCB}"/>
    <cellStyle name="Comma 3 49 7" xfId="16850" xr:uid="{37993A86-84F0-4251-84CB-01B01968DBCB}"/>
    <cellStyle name="Comma 3 5" xfId="515" xr:uid="{00000000-0005-0000-0000-0000C8000000}"/>
    <cellStyle name="Comma 3 5 10" xfId="15253" xr:uid="{4CBFCE95-306E-436A-8E6A-259479C6FCDD}"/>
    <cellStyle name="Comma 3 5 10 2" xfId="31231" xr:uid="{4CBFCE95-306E-436A-8E6A-259479C6FCDD}"/>
    <cellStyle name="Comma 3 5 11" xfId="15385" xr:uid="{4CBFCE95-306E-436A-8E6A-259479C6FCDD}"/>
    <cellStyle name="Comma 3 5 11 2" xfId="31363" xr:uid="{4CBFCE95-306E-436A-8E6A-259479C6FCDD}"/>
    <cellStyle name="Comma 3 5 12" xfId="15517" xr:uid="{4CBFCE95-306E-436A-8E6A-259479C6FCDD}"/>
    <cellStyle name="Comma 3 5 12 2" xfId="31495" xr:uid="{4CBFCE95-306E-436A-8E6A-259479C6FCDD}"/>
    <cellStyle name="Comma 3 5 13" xfId="15656" xr:uid="{4CBFCE95-306E-436A-8E6A-259479C6FCDD}"/>
    <cellStyle name="Comma 3 5 13 2" xfId="31633" xr:uid="{4CBFCE95-306E-436A-8E6A-259479C6FCDD}"/>
    <cellStyle name="Comma 3 5 14" xfId="15788" xr:uid="{4CBFCE95-306E-436A-8E6A-259479C6FCDD}"/>
    <cellStyle name="Comma 3 5 14 2" xfId="31765" xr:uid="{4CBFCE95-306E-436A-8E6A-259479C6FCDD}"/>
    <cellStyle name="Comma 3 5 15" xfId="15919" xr:uid="{4CBFCE95-306E-436A-8E6A-259479C6FCDD}"/>
    <cellStyle name="Comma 3 5 15 2" xfId="31896" xr:uid="{4CBFCE95-306E-436A-8E6A-259479C6FCDD}"/>
    <cellStyle name="Comma 3 5 16" xfId="16493" xr:uid="{00000000-0005-0000-0000-0000C8000000}"/>
    <cellStyle name="Comma 3 5 17" xfId="32027" xr:uid="{4CBFCE95-306E-436A-8E6A-259479C6FCDD}"/>
    <cellStyle name="Comma 3 5 18" xfId="32159" xr:uid="{4CBFCE95-306E-436A-8E6A-259479C6FCDD}"/>
    <cellStyle name="Comma 3 5 19" xfId="32290" xr:uid="{4CBFCE95-306E-436A-8E6A-259479C6FCDD}"/>
    <cellStyle name="Comma 3 5 2" xfId="1753" xr:uid="{4CBFCE95-306E-436A-8E6A-259479C6FCDD}"/>
    <cellStyle name="Comma 3 5 2 2" xfId="7284" xr:uid="{A2A97CB0-E80D-487B-9A4E-1F8B11CFB553}"/>
    <cellStyle name="Comma 3 5 2 2 2" xfId="14746" xr:uid="{A2A97CB0-E80D-487B-9A4E-1F8B11CFB553}"/>
    <cellStyle name="Comma 3 5 2 2 2 2" xfId="30724" xr:uid="{A2A97CB0-E80D-487B-9A4E-1F8B11CFB553}"/>
    <cellStyle name="Comma 3 5 2 2 3" xfId="23262" xr:uid="{A2A97CB0-E80D-487B-9A4E-1F8B11CFB553}"/>
    <cellStyle name="Comma 3 5 2 3" xfId="3574" xr:uid="{9729B05C-26E9-4023-8699-C8F17141BFDD}"/>
    <cellStyle name="Comma 3 5 2 3 2" xfId="11036" xr:uid="{9729B05C-26E9-4023-8699-C8F17141BFDD}"/>
    <cellStyle name="Comma 3 5 2 3 2 2" xfId="27014" xr:uid="{9729B05C-26E9-4023-8699-C8F17141BFDD}"/>
    <cellStyle name="Comma 3 5 2 3 3" xfId="19552" xr:uid="{9729B05C-26E9-4023-8699-C8F17141BFDD}"/>
    <cellStyle name="Comma 3 5 2 4" xfId="9215" xr:uid="{4CBFCE95-306E-436A-8E6A-259479C6FCDD}"/>
    <cellStyle name="Comma 3 5 2 4 2" xfId="25193" xr:uid="{4CBFCE95-306E-436A-8E6A-259479C6FCDD}"/>
    <cellStyle name="Comma 3 5 2 5" xfId="17731" xr:uid="{4CBFCE95-306E-436A-8E6A-259479C6FCDD}"/>
    <cellStyle name="Comma 3 5 20" xfId="32422" xr:uid="{4CBFCE95-306E-436A-8E6A-259479C6FCDD}"/>
    <cellStyle name="Comma 3 5 21" xfId="32553" xr:uid="{4CBFCE95-306E-436A-8E6A-259479C6FCDD}"/>
    <cellStyle name="Comma 3 5 22" xfId="32685" xr:uid="{4EEB46D3-E05D-4BC9-BBB4-53DEFB426A7B}"/>
    <cellStyle name="Comma 3 5 23" xfId="32817" xr:uid="{00000000-0005-0000-0000-00002F000000}"/>
    <cellStyle name="Comma 3 5 24" xfId="32948" xr:uid="{4CBFCE95-306E-436A-8E6A-259479C6FCDD}"/>
    <cellStyle name="Comma 3 5 25" xfId="33079" xr:uid="{4CBFCE95-306E-436A-8E6A-259479C6FCDD}"/>
    <cellStyle name="Comma 3 5 26" xfId="33211" xr:uid="{00000000-0005-0000-0000-00002F000000}"/>
    <cellStyle name="Comma 3 5 27" xfId="33343" xr:uid="{CE35ACA5-64D0-498A-8B7C-A8E3F3254006}"/>
    <cellStyle name="Comma 3 5 3" xfId="4821" xr:uid="{A4DB760F-5712-4476-A567-E752E4299F0D}"/>
    <cellStyle name="Comma 3 5 3 2" xfId="12283" xr:uid="{A4DB760F-5712-4476-A567-E752E4299F0D}"/>
    <cellStyle name="Comma 3 5 3 2 2" xfId="28261" xr:uid="{A4DB760F-5712-4476-A567-E752E4299F0D}"/>
    <cellStyle name="Comma 3 5 3 3" xfId="20799" xr:uid="{A4DB760F-5712-4476-A567-E752E4299F0D}"/>
    <cellStyle name="Comma 3 5 4" xfId="6089" xr:uid="{D0F87BE4-B2ED-4E3F-98C6-D963C111EB08}"/>
    <cellStyle name="Comma 3 5 4 2" xfId="13551" xr:uid="{D0F87BE4-B2ED-4E3F-98C6-D963C111EB08}"/>
    <cellStyle name="Comma 3 5 4 2 2" xfId="29529" xr:uid="{D0F87BE4-B2ED-4E3F-98C6-D963C111EB08}"/>
    <cellStyle name="Comma 3 5 4 3" xfId="22067" xr:uid="{D0F87BE4-B2ED-4E3F-98C6-D963C111EB08}"/>
    <cellStyle name="Comma 3 5 5" xfId="2327" xr:uid="{00000000-0005-0000-0000-0000C8000000}"/>
    <cellStyle name="Comma 3 5 5 2" xfId="9789" xr:uid="{00000000-0005-0000-0000-0000C8000000}"/>
    <cellStyle name="Comma 3 5 5 2 2" xfId="25767" xr:uid="{00000000-0005-0000-0000-0000C8000000}"/>
    <cellStyle name="Comma 3 5 5 3" xfId="18305" xr:uid="{00000000-0005-0000-0000-0000C8000000}"/>
    <cellStyle name="Comma 3 5 6" xfId="7387" xr:uid="{4CBFCE95-306E-436A-8E6A-259479C6FCDD}"/>
    <cellStyle name="Comma 3 5 6 2" xfId="14849" xr:uid="{4CBFCE95-306E-436A-8E6A-259479C6FCDD}"/>
    <cellStyle name="Comma 3 5 6 2 2" xfId="30827" xr:uid="{4CBFCE95-306E-436A-8E6A-259479C6FCDD}"/>
    <cellStyle name="Comma 3 5 6 3" xfId="23365" xr:uid="{4CBFCE95-306E-436A-8E6A-259479C6FCDD}"/>
    <cellStyle name="Comma 3 5 7" xfId="7528" xr:uid="{4CBFCE95-306E-436A-8E6A-259479C6FCDD}"/>
    <cellStyle name="Comma 3 5 7 2" xfId="23506" xr:uid="{4CBFCE95-306E-436A-8E6A-259479C6FCDD}"/>
    <cellStyle name="Comma 3 5 8" xfId="14990" xr:uid="{4CBFCE95-306E-436A-8E6A-259479C6FCDD}"/>
    <cellStyle name="Comma 3 5 8 2" xfId="30968" xr:uid="{4CBFCE95-306E-436A-8E6A-259479C6FCDD}"/>
    <cellStyle name="Comma 3 5 9" xfId="15121" xr:uid="{4CBFCE95-306E-436A-8E6A-259479C6FCDD}"/>
    <cellStyle name="Comma 3 5 9 2" xfId="31099" xr:uid="{4CBFCE95-306E-436A-8E6A-259479C6FCDD}"/>
    <cellStyle name="Comma 3 50" xfId="880" xr:uid="{37993A86-84F0-4251-84CB-01B01968DBCB}"/>
    <cellStyle name="Comma 3 50 2" xfId="3939" xr:uid="{06213B24-846C-4035-AA39-A36A2630FAD9}"/>
    <cellStyle name="Comma 3 50 2 2" xfId="11401" xr:uid="{06213B24-846C-4035-AA39-A36A2630FAD9}"/>
    <cellStyle name="Comma 3 50 2 2 2" xfId="27379" xr:uid="{06213B24-846C-4035-AA39-A36A2630FAD9}"/>
    <cellStyle name="Comma 3 50 2 3" xfId="19917" xr:uid="{06213B24-846C-4035-AA39-A36A2630FAD9}"/>
    <cellStyle name="Comma 3 50 3" xfId="5186" xr:uid="{61732700-0BF2-4595-B278-7B4AD3470408}"/>
    <cellStyle name="Comma 3 50 3 2" xfId="12648" xr:uid="{61732700-0BF2-4595-B278-7B4AD3470408}"/>
    <cellStyle name="Comma 3 50 3 2 2" xfId="28626" xr:uid="{61732700-0BF2-4595-B278-7B4AD3470408}"/>
    <cellStyle name="Comma 3 50 3 3" xfId="21164" xr:uid="{61732700-0BF2-4595-B278-7B4AD3470408}"/>
    <cellStyle name="Comma 3 50 4" xfId="6454" xr:uid="{29A39678-C1F5-4895-9544-252DC76656F0}"/>
    <cellStyle name="Comma 3 50 4 2" xfId="13916" xr:uid="{29A39678-C1F5-4895-9544-252DC76656F0}"/>
    <cellStyle name="Comma 3 50 4 2 2" xfId="29894" xr:uid="{29A39678-C1F5-4895-9544-252DC76656F0}"/>
    <cellStyle name="Comma 3 50 4 3" xfId="22432" xr:uid="{29A39678-C1F5-4895-9544-252DC76656F0}"/>
    <cellStyle name="Comma 3 50 5" xfId="2692" xr:uid="{37993A86-84F0-4251-84CB-01B01968DBCB}"/>
    <cellStyle name="Comma 3 50 5 2" xfId="10154" xr:uid="{37993A86-84F0-4251-84CB-01B01968DBCB}"/>
    <cellStyle name="Comma 3 50 5 2 2" xfId="26132" xr:uid="{37993A86-84F0-4251-84CB-01B01968DBCB}"/>
    <cellStyle name="Comma 3 50 5 3" xfId="18670" xr:uid="{37993A86-84F0-4251-84CB-01B01968DBCB}"/>
    <cellStyle name="Comma 3 50 6" xfId="8414" xr:uid="{37993A86-84F0-4251-84CB-01B01968DBCB}"/>
    <cellStyle name="Comma 3 50 6 2" xfId="24392" xr:uid="{37993A86-84F0-4251-84CB-01B01968DBCB}"/>
    <cellStyle name="Comma 3 50 7" xfId="16858" xr:uid="{37993A86-84F0-4251-84CB-01B01968DBCB}"/>
    <cellStyle name="Comma 3 51" xfId="889" xr:uid="{37993A86-84F0-4251-84CB-01B01968DBCB}"/>
    <cellStyle name="Comma 3 51 2" xfId="3948" xr:uid="{85FD32C6-B283-4D0D-A0D4-7967EFBCEFBC}"/>
    <cellStyle name="Comma 3 51 2 2" xfId="11410" xr:uid="{85FD32C6-B283-4D0D-A0D4-7967EFBCEFBC}"/>
    <cellStyle name="Comma 3 51 2 2 2" xfId="27388" xr:uid="{85FD32C6-B283-4D0D-A0D4-7967EFBCEFBC}"/>
    <cellStyle name="Comma 3 51 2 3" xfId="19926" xr:uid="{85FD32C6-B283-4D0D-A0D4-7967EFBCEFBC}"/>
    <cellStyle name="Comma 3 51 3" xfId="5195" xr:uid="{B6B484AF-EA99-427D-9A1B-05CE8A5F9AD2}"/>
    <cellStyle name="Comma 3 51 3 2" xfId="12657" xr:uid="{B6B484AF-EA99-427D-9A1B-05CE8A5F9AD2}"/>
    <cellStyle name="Comma 3 51 3 2 2" xfId="28635" xr:uid="{B6B484AF-EA99-427D-9A1B-05CE8A5F9AD2}"/>
    <cellStyle name="Comma 3 51 3 3" xfId="21173" xr:uid="{B6B484AF-EA99-427D-9A1B-05CE8A5F9AD2}"/>
    <cellStyle name="Comma 3 51 4" xfId="6463" xr:uid="{CCA8209E-BE37-4DD7-82DB-B70AE7C0F3E6}"/>
    <cellStyle name="Comma 3 51 4 2" xfId="13925" xr:uid="{CCA8209E-BE37-4DD7-82DB-B70AE7C0F3E6}"/>
    <cellStyle name="Comma 3 51 4 2 2" xfId="29903" xr:uid="{CCA8209E-BE37-4DD7-82DB-B70AE7C0F3E6}"/>
    <cellStyle name="Comma 3 51 4 3" xfId="22441" xr:uid="{CCA8209E-BE37-4DD7-82DB-B70AE7C0F3E6}"/>
    <cellStyle name="Comma 3 51 5" xfId="2701" xr:uid="{37993A86-84F0-4251-84CB-01B01968DBCB}"/>
    <cellStyle name="Comma 3 51 5 2" xfId="10163" xr:uid="{37993A86-84F0-4251-84CB-01B01968DBCB}"/>
    <cellStyle name="Comma 3 51 5 2 2" xfId="26141" xr:uid="{37993A86-84F0-4251-84CB-01B01968DBCB}"/>
    <cellStyle name="Comma 3 51 5 3" xfId="18679" xr:uid="{37993A86-84F0-4251-84CB-01B01968DBCB}"/>
    <cellStyle name="Comma 3 51 6" xfId="8423" xr:uid="{37993A86-84F0-4251-84CB-01B01968DBCB}"/>
    <cellStyle name="Comma 3 51 6 2" xfId="24401" xr:uid="{37993A86-84F0-4251-84CB-01B01968DBCB}"/>
    <cellStyle name="Comma 3 51 7" xfId="16867" xr:uid="{37993A86-84F0-4251-84CB-01B01968DBCB}"/>
    <cellStyle name="Comma 3 52" xfId="897" xr:uid="{37993A86-84F0-4251-84CB-01B01968DBCB}"/>
    <cellStyle name="Comma 3 52 2" xfId="3956" xr:uid="{0DD9EB74-3182-45E2-AC65-19199F060FA8}"/>
    <cellStyle name="Comma 3 52 2 2" xfId="11418" xr:uid="{0DD9EB74-3182-45E2-AC65-19199F060FA8}"/>
    <cellStyle name="Comma 3 52 2 2 2" xfId="27396" xr:uid="{0DD9EB74-3182-45E2-AC65-19199F060FA8}"/>
    <cellStyle name="Comma 3 52 2 3" xfId="19934" xr:uid="{0DD9EB74-3182-45E2-AC65-19199F060FA8}"/>
    <cellStyle name="Comma 3 52 3" xfId="5203" xr:uid="{438CC647-3095-48BA-BE85-2F5919C001CE}"/>
    <cellStyle name="Comma 3 52 3 2" xfId="12665" xr:uid="{438CC647-3095-48BA-BE85-2F5919C001CE}"/>
    <cellStyle name="Comma 3 52 3 2 2" xfId="28643" xr:uid="{438CC647-3095-48BA-BE85-2F5919C001CE}"/>
    <cellStyle name="Comma 3 52 3 3" xfId="21181" xr:uid="{438CC647-3095-48BA-BE85-2F5919C001CE}"/>
    <cellStyle name="Comma 3 52 4" xfId="6471" xr:uid="{780F7AB1-AC65-487B-BA26-670934D676DC}"/>
    <cellStyle name="Comma 3 52 4 2" xfId="13933" xr:uid="{780F7AB1-AC65-487B-BA26-670934D676DC}"/>
    <cellStyle name="Comma 3 52 4 2 2" xfId="29911" xr:uid="{780F7AB1-AC65-487B-BA26-670934D676DC}"/>
    <cellStyle name="Comma 3 52 4 3" xfId="22449" xr:uid="{780F7AB1-AC65-487B-BA26-670934D676DC}"/>
    <cellStyle name="Comma 3 52 5" xfId="2709" xr:uid="{37993A86-84F0-4251-84CB-01B01968DBCB}"/>
    <cellStyle name="Comma 3 52 5 2" xfId="10171" xr:uid="{37993A86-84F0-4251-84CB-01B01968DBCB}"/>
    <cellStyle name="Comma 3 52 5 2 2" xfId="26149" xr:uid="{37993A86-84F0-4251-84CB-01B01968DBCB}"/>
    <cellStyle name="Comma 3 52 5 3" xfId="18687" xr:uid="{37993A86-84F0-4251-84CB-01B01968DBCB}"/>
    <cellStyle name="Comma 3 52 6" xfId="8431" xr:uid="{37993A86-84F0-4251-84CB-01B01968DBCB}"/>
    <cellStyle name="Comma 3 52 6 2" xfId="24409" xr:uid="{37993A86-84F0-4251-84CB-01B01968DBCB}"/>
    <cellStyle name="Comma 3 52 7" xfId="16875" xr:uid="{37993A86-84F0-4251-84CB-01B01968DBCB}"/>
    <cellStyle name="Comma 3 53" xfId="905" xr:uid="{37993A86-84F0-4251-84CB-01B01968DBCB}"/>
    <cellStyle name="Comma 3 53 2" xfId="3964" xr:uid="{DF84CB1F-2C04-4C94-B619-3F4186BF2C5D}"/>
    <cellStyle name="Comma 3 53 2 2" xfId="11426" xr:uid="{DF84CB1F-2C04-4C94-B619-3F4186BF2C5D}"/>
    <cellStyle name="Comma 3 53 2 2 2" xfId="27404" xr:uid="{DF84CB1F-2C04-4C94-B619-3F4186BF2C5D}"/>
    <cellStyle name="Comma 3 53 2 3" xfId="19942" xr:uid="{DF84CB1F-2C04-4C94-B619-3F4186BF2C5D}"/>
    <cellStyle name="Comma 3 53 3" xfId="5211" xr:uid="{2D2BDDA3-B4F4-4CDA-AB5F-C39907C37A10}"/>
    <cellStyle name="Comma 3 53 3 2" xfId="12673" xr:uid="{2D2BDDA3-B4F4-4CDA-AB5F-C39907C37A10}"/>
    <cellStyle name="Comma 3 53 3 2 2" xfId="28651" xr:uid="{2D2BDDA3-B4F4-4CDA-AB5F-C39907C37A10}"/>
    <cellStyle name="Comma 3 53 3 3" xfId="21189" xr:uid="{2D2BDDA3-B4F4-4CDA-AB5F-C39907C37A10}"/>
    <cellStyle name="Comma 3 53 4" xfId="6479" xr:uid="{0CCE6247-5A42-413C-A2CD-BF4F3E5E6B85}"/>
    <cellStyle name="Comma 3 53 4 2" xfId="13941" xr:uid="{0CCE6247-5A42-413C-A2CD-BF4F3E5E6B85}"/>
    <cellStyle name="Comma 3 53 4 2 2" xfId="29919" xr:uid="{0CCE6247-5A42-413C-A2CD-BF4F3E5E6B85}"/>
    <cellStyle name="Comma 3 53 4 3" xfId="22457" xr:uid="{0CCE6247-5A42-413C-A2CD-BF4F3E5E6B85}"/>
    <cellStyle name="Comma 3 53 5" xfId="2717" xr:uid="{37993A86-84F0-4251-84CB-01B01968DBCB}"/>
    <cellStyle name="Comma 3 53 5 2" xfId="10179" xr:uid="{37993A86-84F0-4251-84CB-01B01968DBCB}"/>
    <cellStyle name="Comma 3 53 5 2 2" xfId="26157" xr:uid="{37993A86-84F0-4251-84CB-01B01968DBCB}"/>
    <cellStyle name="Comma 3 53 5 3" xfId="18695" xr:uid="{37993A86-84F0-4251-84CB-01B01968DBCB}"/>
    <cellStyle name="Comma 3 53 6" xfId="8439" xr:uid="{37993A86-84F0-4251-84CB-01B01968DBCB}"/>
    <cellStyle name="Comma 3 53 6 2" xfId="24417" xr:uid="{37993A86-84F0-4251-84CB-01B01968DBCB}"/>
    <cellStyle name="Comma 3 53 7" xfId="16883" xr:uid="{37993A86-84F0-4251-84CB-01B01968DBCB}"/>
    <cellStyle name="Comma 3 54" xfId="913" xr:uid="{37993A86-84F0-4251-84CB-01B01968DBCB}"/>
    <cellStyle name="Comma 3 54 2" xfId="3972" xr:uid="{27FEDCB2-A8B3-46D5-B86B-2E9FA4DB40DB}"/>
    <cellStyle name="Comma 3 54 2 2" xfId="11434" xr:uid="{27FEDCB2-A8B3-46D5-B86B-2E9FA4DB40DB}"/>
    <cellStyle name="Comma 3 54 2 2 2" xfId="27412" xr:uid="{27FEDCB2-A8B3-46D5-B86B-2E9FA4DB40DB}"/>
    <cellStyle name="Comma 3 54 2 3" xfId="19950" xr:uid="{27FEDCB2-A8B3-46D5-B86B-2E9FA4DB40DB}"/>
    <cellStyle name="Comma 3 54 3" xfId="5219" xr:uid="{734F4581-8D46-4026-85C0-69B67D0C8D01}"/>
    <cellStyle name="Comma 3 54 3 2" xfId="12681" xr:uid="{734F4581-8D46-4026-85C0-69B67D0C8D01}"/>
    <cellStyle name="Comma 3 54 3 2 2" xfId="28659" xr:uid="{734F4581-8D46-4026-85C0-69B67D0C8D01}"/>
    <cellStyle name="Comma 3 54 3 3" xfId="21197" xr:uid="{734F4581-8D46-4026-85C0-69B67D0C8D01}"/>
    <cellStyle name="Comma 3 54 4" xfId="6487" xr:uid="{D4CBEB2E-45E1-46A2-9B90-6EB7E4DCC018}"/>
    <cellStyle name="Comma 3 54 4 2" xfId="13949" xr:uid="{D4CBEB2E-45E1-46A2-9B90-6EB7E4DCC018}"/>
    <cellStyle name="Comma 3 54 4 2 2" xfId="29927" xr:uid="{D4CBEB2E-45E1-46A2-9B90-6EB7E4DCC018}"/>
    <cellStyle name="Comma 3 54 4 3" xfId="22465" xr:uid="{D4CBEB2E-45E1-46A2-9B90-6EB7E4DCC018}"/>
    <cellStyle name="Comma 3 54 5" xfId="2725" xr:uid="{37993A86-84F0-4251-84CB-01B01968DBCB}"/>
    <cellStyle name="Comma 3 54 5 2" xfId="10187" xr:uid="{37993A86-84F0-4251-84CB-01B01968DBCB}"/>
    <cellStyle name="Comma 3 54 5 2 2" xfId="26165" xr:uid="{37993A86-84F0-4251-84CB-01B01968DBCB}"/>
    <cellStyle name="Comma 3 54 5 3" xfId="18703" xr:uid="{37993A86-84F0-4251-84CB-01B01968DBCB}"/>
    <cellStyle name="Comma 3 54 6" xfId="8447" xr:uid="{37993A86-84F0-4251-84CB-01B01968DBCB}"/>
    <cellStyle name="Comma 3 54 6 2" xfId="24425" xr:uid="{37993A86-84F0-4251-84CB-01B01968DBCB}"/>
    <cellStyle name="Comma 3 54 7" xfId="16891" xr:uid="{37993A86-84F0-4251-84CB-01B01968DBCB}"/>
    <cellStyle name="Comma 3 55" xfId="921" xr:uid="{37993A86-84F0-4251-84CB-01B01968DBCB}"/>
    <cellStyle name="Comma 3 55 2" xfId="3980" xr:uid="{5A2A2D0C-35EF-4913-86B7-5852574C1FCF}"/>
    <cellStyle name="Comma 3 55 2 2" xfId="11442" xr:uid="{5A2A2D0C-35EF-4913-86B7-5852574C1FCF}"/>
    <cellStyle name="Comma 3 55 2 2 2" xfId="27420" xr:uid="{5A2A2D0C-35EF-4913-86B7-5852574C1FCF}"/>
    <cellStyle name="Comma 3 55 2 3" xfId="19958" xr:uid="{5A2A2D0C-35EF-4913-86B7-5852574C1FCF}"/>
    <cellStyle name="Comma 3 55 3" xfId="5227" xr:uid="{19368F33-B94B-409F-937C-35C99C8D4B0D}"/>
    <cellStyle name="Comma 3 55 3 2" xfId="12689" xr:uid="{19368F33-B94B-409F-937C-35C99C8D4B0D}"/>
    <cellStyle name="Comma 3 55 3 2 2" xfId="28667" xr:uid="{19368F33-B94B-409F-937C-35C99C8D4B0D}"/>
    <cellStyle name="Comma 3 55 3 3" xfId="21205" xr:uid="{19368F33-B94B-409F-937C-35C99C8D4B0D}"/>
    <cellStyle name="Comma 3 55 4" xfId="6495" xr:uid="{1C031A51-9940-4E19-A3BD-9C1747C7831D}"/>
    <cellStyle name="Comma 3 55 4 2" xfId="13957" xr:uid="{1C031A51-9940-4E19-A3BD-9C1747C7831D}"/>
    <cellStyle name="Comma 3 55 4 2 2" xfId="29935" xr:uid="{1C031A51-9940-4E19-A3BD-9C1747C7831D}"/>
    <cellStyle name="Comma 3 55 4 3" xfId="22473" xr:uid="{1C031A51-9940-4E19-A3BD-9C1747C7831D}"/>
    <cellStyle name="Comma 3 55 5" xfId="2733" xr:uid="{37993A86-84F0-4251-84CB-01B01968DBCB}"/>
    <cellStyle name="Comma 3 55 5 2" xfId="10195" xr:uid="{37993A86-84F0-4251-84CB-01B01968DBCB}"/>
    <cellStyle name="Comma 3 55 5 2 2" xfId="26173" xr:uid="{37993A86-84F0-4251-84CB-01B01968DBCB}"/>
    <cellStyle name="Comma 3 55 5 3" xfId="18711" xr:uid="{37993A86-84F0-4251-84CB-01B01968DBCB}"/>
    <cellStyle name="Comma 3 55 6" xfId="8455" xr:uid="{37993A86-84F0-4251-84CB-01B01968DBCB}"/>
    <cellStyle name="Comma 3 55 6 2" xfId="24433" xr:uid="{37993A86-84F0-4251-84CB-01B01968DBCB}"/>
    <cellStyle name="Comma 3 55 7" xfId="16899" xr:uid="{37993A86-84F0-4251-84CB-01B01968DBCB}"/>
    <cellStyle name="Comma 3 56" xfId="930" xr:uid="{37993A86-84F0-4251-84CB-01B01968DBCB}"/>
    <cellStyle name="Comma 3 56 2" xfId="3989" xr:uid="{1301DC74-49D7-4415-BDD6-C42637C51365}"/>
    <cellStyle name="Comma 3 56 2 2" xfId="11451" xr:uid="{1301DC74-49D7-4415-BDD6-C42637C51365}"/>
    <cellStyle name="Comma 3 56 2 2 2" xfId="27429" xr:uid="{1301DC74-49D7-4415-BDD6-C42637C51365}"/>
    <cellStyle name="Comma 3 56 2 3" xfId="19967" xr:uid="{1301DC74-49D7-4415-BDD6-C42637C51365}"/>
    <cellStyle name="Comma 3 56 3" xfId="5236" xr:uid="{1AF49D67-0D32-457D-A857-B1807D75D775}"/>
    <cellStyle name="Comma 3 56 3 2" xfId="12698" xr:uid="{1AF49D67-0D32-457D-A857-B1807D75D775}"/>
    <cellStyle name="Comma 3 56 3 2 2" xfId="28676" xr:uid="{1AF49D67-0D32-457D-A857-B1807D75D775}"/>
    <cellStyle name="Comma 3 56 3 3" xfId="21214" xr:uid="{1AF49D67-0D32-457D-A857-B1807D75D775}"/>
    <cellStyle name="Comma 3 56 4" xfId="6504" xr:uid="{CD7F7649-565C-406C-B330-675BA713A8A2}"/>
    <cellStyle name="Comma 3 56 4 2" xfId="13966" xr:uid="{CD7F7649-565C-406C-B330-675BA713A8A2}"/>
    <cellStyle name="Comma 3 56 4 2 2" xfId="29944" xr:uid="{CD7F7649-565C-406C-B330-675BA713A8A2}"/>
    <cellStyle name="Comma 3 56 4 3" xfId="22482" xr:uid="{CD7F7649-565C-406C-B330-675BA713A8A2}"/>
    <cellStyle name="Comma 3 56 5" xfId="2742" xr:uid="{37993A86-84F0-4251-84CB-01B01968DBCB}"/>
    <cellStyle name="Comma 3 56 5 2" xfId="10204" xr:uid="{37993A86-84F0-4251-84CB-01B01968DBCB}"/>
    <cellStyle name="Comma 3 56 5 2 2" xfId="26182" xr:uid="{37993A86-84F0-4251-84CB-01B01968DBCB}"/>
    <cellStyle name="Comma 3 56 5 3" xfId="18720" xr:uid="{37993A86-84F0-4251-84CB-01B01968DBCB}"/>
    <cellStyle name="Comma 3 56 6" xfId="8464" xr:uid="{37993A86-84F0-4251-84CB-01B01968DBCB}"/>
    <cellStyle name="Comma 3 56 6 2" xfId="24442" xr:uid="{37993A86-84F0-4251-84CB-01B01968DBCB}"/>
    <cellStyle name="Comma 3 56 7" xfId="16908" xr:uid="{37993A86-84F0-4251-84CB-01B01968DBCB}"/>
    <cellStyle name="Comma 3 57" xfId="938" xr:uid="{37993A86-84F0-4251-84CB-01B01968DBCB}"/>
    <cellStyle name="Comma 3 57 2" xfId="3997" xr:uid="{B94C8E5C-1704-4CBF-991A-D238110C32D9}"/>
    <cellStyle name="Comma 3 57 2 2" xfId="11459" xr:uid="{B94C8E5C-1704-4CBF-991A-D238110C32D9}"/>
    <cellStyle name="Comma 3 57 2 2 2" xfId="27437" xr:uid="{B94C8E5C-1704-4CBF-991A-D238110C32D9}"/>
    <cellStyle name="Comma 3 57 2 3" xfId="19975" xr:uid="{B94C8E5C-1704-4CBF-991A-D238110C32D9}"/>
    <cellStyle name="Comma 3 57 3" xfId="5244" xr:uid="{5F76A8A1-3B0E-4D99-B2EB-806837B5B079}"/>
    <cellStyle name="Comma 3 57 3 2" xfId="12706" xr:uid="{5F76A8A1-3B0E-4D99-B2EB-806837B5B079}"/>
    <cellStyle name="Comma 3 57 3 2 2" xfId="28684" xr:uid="{5F76A8A1-3B0E-4D99-B2EB-806837B5B079}"/>
    <cellStyle name="Comma 3 57 3 3" xfId="21222" xr:uid="{5F76A8A1-3B0E-4D99-B2EB-806837B5B079}"/>
    <cellStyle name="Comma 3 57 4" xfId="6512" xr:uid="{3881C7BB-98C8-4B99-BD4E-82907E2B154E}"/>
    <cellStyle name="Comma 3 57 4 2" xfId="13974" xr:uid="{3881C7BB-98C8-4B99-BD4E-82907E2B154E}"/>
    <cellStyle name="Comma 3 57 4 2 2" xfId="29952" xr:uid="{3881C7BB-98C8-4B99-BD4E-82907E2B154E}"/>
    <cellStyle name="Comma 3 57 4 3" xfId="22490" xr:uid="{3881C7BB-98C8-4B99-BD4E-82907E2B154E}"/>
    <cellStyle name="Comma 3 57 5" xfId="2750" xr:uid="{37993A86-84F0-4251-84CB-01B01968DBCB}"/>
    <cellStyle name="Comma 3 57 5 2" xfId="10212" xr:uid="{37993A86-84F0-4251-84CB-01B01968DBCB}"/>
    <cellStyle name="Comma 3 57 5 2 2" xfId="26190" xr:uid="{37993A86-84F0-4251-84CB-01B01968DBCB}"/>
    <cellStyle name="Comma 3 57 5 3" xfId="18728" xr:uid="{37993A86-84F0-4251-84CB-01B01968DBCB}"/>
    <cellStyle name="Comma 3 57 6" xfId="8472" xr:uid="{37993A86-84F0-4251-84CB-01B01968DBCB}"/>
    <cellStyle name="Comma 3 57 6 2" xfId="24450" xr:uid="{37993A86-84F0-4251-84CB-01B01968DBCB}"/>
    <cellStyle name="Comma 3 57 7" xfId="16916" xr:uid="{37993A86-84F0-4251-84CB-01B01968DBCB}"/>
    <cellStyle name="Comma 3 58" xfId="945" xr:uid="{37993A86-84F0-4251-84CB-01B01968DBCB}"/>
    <cellStyle name="Comma 3 58 2" xfId="4004" xr:uid="{FAC73801-B74B-4BAD-9796-81FD475743F5}"/>
    <cellStyle name="Comma 3 58 2 2" xfId="11466" xr:uid="{FAC73801-B74B-4BAD-9796-81FD475743F5}"/>
    <cellStyle name="Comma 3 58 2 2 2" xfId="27444" xr:uid="{FAC73801-B74B-4BAD-9796-81FD475743F5}"/>
    <cellStyle name="Comma 3 58 2 3" xfId="19982" xr:uid="{FAC73801-B74B-4BAD-9796-81FD475743F5}"/>
    <cellStyle name="Comma 3 58 3" xfId="5251" xr:uid="{C8028B79-8FF5-4C86-A176-ECE832888A8C}"/>
    <cellStyle name="Comma 3 58 3 2" xfId="12713" xr:uid="{C8028B79-8FF5-4C86-A176-ECE832888A8C}"/>
    <cellStyle name="Comma 3 58 3 2 2" xfId="28691" xr:uid="{C8028B79-8FF5-4C86-A176-ECE832888A8C}"/>
    <cellStyle name="Comma 3 58 3 3" xfId="21229" xr:uid="{C8028B79-8FF5-4C86-A176-ECE832888A8C}"/>
    <cellStyle name="Comma 3 58 4" xfId="6519" xr:uid="{14B25860-785C-4283-BA98-D9D061B2B899}"/>
    <cellStyle name="Comma 3 58 4 2" xfId="13981" xr:uid="{14B25860-785C-4283-BA98-D9D061B2B899}"/>
    <cellStyle name="Comma 3 58 4 2 2" xfId="29959" xr:uid="{14B25860-785C-4283-BA98-D9D061B2B899}"/>
    <cellStyle name="Comma 3 58 4 3" xfId="22497" xr:uid="{14B25860-785C-4283-BA98-D9D061B2B899}"/>
    <cellStyle name="Comma 3 58 5" xfId="2757" xr:uid="{37993A86-84F0-4251-84CB-01B01968DBCB}"/>
    <cellStyle name="Comma 3 58 5 2" xfId="10219" xr:uid="{37993A86-84F0-4251-84CB-01B01968DBCB}"/>
    <cellStyle name="Comma 3 58 5 2 2" xfId="26197" xr:uid="{37993A86-84F0-4251-84CB-01B01968DBCB}"/>
    <cellStyle name="Comma 3 58 5 3" xfId="18735" xr:uid="{37993A86-84F0-4251-84CB-01B01968DBCB}"/>
    <cellStyle name="Comma 3 58 6" xfId="8479" xr:uid="{37993A86-84F0-4251-84CB-01B01968DBCB}"/>
    <cellStyle name="Comma 3 58 6 2" xfId="24457" xr:uid="{37993A86-84F0-4251-84CB-01B01968DBCB}"/>
    <cellStyle name="Comma 3 58 7" xfId="16923" xr:uid="{37993A86-84F0-4251-84CB-01B01968DBCB}"/>
    <cellStyle name="Comma 3 59" xfId="953" xr:uid="{37993A86-84F0-4251-84CB-01B01968DBCB}"/>
    <cellStyle name="Comma 3 59 2" xfId="4012" xr:uid="{EED27902-937E-4A43-A36F-192EA460EF77}"/>
    <cellStyle name="Comma 3 59 2 2" xfId="11474" xr:uid="{EED27902-937E-4A43-A36F-192EA460EF77}"/>
    <cellStyle name="Comma 3 59 2 2 2" xfId="27452" xr:uid="{EED27902-937E-4A43-A36F-192EA460EF77}"/>
    <cellStyle name="Comma 3 59 2 3" xfId="19990" xr:uid="{EED27902-937E-4A43-A36F-192EA460EF77}"/>
    <cellStyle name="Comma 3 59 3" xfId="5259" xr:uid="{DD9A3607-5BE7-4E11-87E9-7FA3E390DE66}"/>
    <cellStyle name="Comma 3 59 3 2" xfId="12721" xr:uid="{DD9A3607-5BE7-4E11-87E9-7FA3E390DE66}"/>
    <cellStyle name="Comma 3 59 3 2 2" xfId="28699" xr:uid="{DD9A3607-5BE7-4E11-87E9-7FA3E390DE66}"/>
    <cellStyle name="Comma 3 59 3 3" xfId="21237" xr:uid="{DD9A3607-5BE7-4E11-87E9-7FA3E390DE66}"/>
    <cellStyle name="Comma 3 59 4" xfId="6527" xr:uid="{945F46A1-A1FA-46F5-8635-3558BC4F4558}"/>
    <cellStyle name="Comma 3 59 4 2" xfId="13989" xr:uid="{945F46A1-A1FA-46F5-8635-3558BC4F4558}"/>
    <cellStyle name="Comma 3 59 4 2 2" xfId="29967" xr:uid="{945F46A1-A1FA-46F5-8635-3558BC4F4558}"/>
    <cellStyle name="Comma 3 59 4 3" xfId="22505" xr:uid="{945F46A1-A1FA-46F5-8635-3558BC4F4558}"/>
    <cellStyle name="Comma 3 59 5" xfId="2765" xr:uid="{37993A86-84F0-4251-84CB-01B01968DBCB}"/>
    <cellStyle name="Comma 3 59 5 2" xfId="10227" xr:uid="{37993A86-84F0-4251-84CB-01B01968DBCB}"/>
    <cellStyle name="Comma 3 59 5 2 2" xfId="26205" xr:uid="{37993A86-84F0-4251-84CB-01B01968DBCB}"/>
    <cellStyle name="Comma 3 59 5 3" xfId="18743" xr:uid="{37993A86-84F0-4251-84CB-01B01968DBCB}"/>
    <cellStyle name="Comma 3 59 6" xfId="8487" xr:uid="{37993A86-84F0-4251-84CB-01B01968DBCB}"/>
    <cellStyle name="Comma 3 59 6 2" xfId="24465" xr:uid="{37993A86-84F0-4251-84CB-01B01968DBCB}"/>
    <cellStyle name="Comma 3 59 7" xfId="16931" xr:uid="{37993A86-84F0-4251-84CB-01B01968DBCB}"/>
    <cellStyle name="Comma 3 6" xfId="523" xr:uid="{00000000-0005-0000-0000-0000C9000000}"/>
    <cellStyle name="Comma 3 6 2" xfId="3582" xr:uid="{EF262C6E-2536-4721-A791-E1FA149DBA58}"/>
    <cellStyle name="Comma 3 6 2 2" xfId="11044" xr:uid="{EF262C6E-2536-4721-A791-E1FA149DBA58}"/>
    <cellStyle name="Comma 3 6 2 2 2" xfId="27022" xr:uid="{EF262C6E-2536-4721-A791-E1FA149DBA58}"/>
    <cellStyle name="Comma 3 6 2 3" xfId="19560" xr:uid="{EF262C6E-2536-4721-A791-E1FA149DBA58}"/>
    <cellStyle name="Comma 3 6 3" xfId="4829" xr:uid="{D027E94D-5814-40C5-AE33-C91D1B722EBE}"/>
    <cellStyle name="Comma 3 6 3 2" xfId="12291" xr:uid="{D027E94D-5814-40C5-AE33-C91D1B722EBE}"/>
    <cellStyle name="Comma 3 6 3 2 2" xfId="28269" xr:uid="{D027E94D-5814-40C5-AE33-C91D1B722EBE}"/>
    <cellStyle name="Comma 3 6 3 3" xfId="20807" xr:uid="{D027E94D-5814-40C5-AE33-C91D1B722EBE}"/>
    <cellStyle name="Comma 3 6 4" xfId="6097" xr:uid="{66629D39-1C8A-4D46-B40A-ACE5275A61D6}"/>
    <cellStyle name="Comma 3 6 4 2" xfId="13559" xr:uid="{66629D39-1C8A-4D46-B40A-ACE5275A61D6}"/>
    <cellStyle name="Comma 3 6 4 2 2" xfId="29537" xr:uid="{66629D39-1C8A-4D46-B40A-ACE5275A61D6}"/>
    <cellStyle name="Comma 3 6 4 3" xfId="22075" xr:uid="{66629D39-1C8A-4D46-B40A-ACE5275A61D6}"/>
    <cellStyle name="Comma 3 6 5" xfId="2335" xr:uid="{00000000-0005-0000-0000-0000C9000000}"/>
    <cellStyle name="Comma 3 6 5 2" xfId="9797" xr:uid="{00000000-0005-0000-0000-0000C9000000}"/>
    <cellStyle name="Comma 3 6 5 2 2" xfId="25775" xr:uid="{00000000-0005-0000-0000-0000C9000000}"/>
    <cellStyle name="Comma 3 6 5 3" xfId="18313" xr:uid="{00000000-0005-0000-0000-0000C9000000}"/>
    <cellStyle name="Comma 3 6 6" xfId="8059" xr:uid="{00000000-0005-0000-0000-0000C9000000}"/>
    <cellStyle name="Comma 3 6 6 2" xfId="24037" xr:uid="{00000000-0005-0000-0000-0000C9000000}"/>
    <cellStyle name="Comma 3 6 7" xfId="16501" xr:uid="{00000000-0005-0000-0000-0000C9000000}"/>
    <cellStyle name="Comma 3 60" xfId="962" xr:uid="{37993A86-84F0-4251-84CB-01B01968DBCB}"/>
    <cellStyle name="Comma 3 60 2" xfId="4021" xr:uid="{E3D58969-EAC4-4796-BD97-40C98CEF05A1}"/>
    <cellStyle name="Comma 3 60 2 2" xfId="11483" xr:uid="{E3D58969-EAC4-4796-BD97-40C98CEF05A1}"/>
    <cellStyle name="Comma 3 60 2 2 2" xfId="27461" xr:uid="{E3D58969-EAC4-4796-BD97-40C98CEF05A1}"/>
    <cellStyle name="Comma 3 60 2 3" xfId="19999" xr:uid="{E3D58969-EAC4-4796-BD97-40C98CEF05A1}"/>
    <cellStyle name="Comma 3 60 3" xfId="5268" xr:uid="{D119FD54-7810-4181-9358-90D9B91F8D70}"/>
    <cellStyle name="Comma 3 60 3 2" xfId="12730" xr:uid="{D119FD54-7810-4181-9358-90D9B91F8D70}"/>
    <cellStyle name="Comma 3 60 3 2 2" xfId="28708" xr:uid="{D119FD54-7810-4181-9358-90D9B91F8D70}"/>
    <cellStyle name="Comma 3 60 3 3" xfId="21246" xr:uid="{D119FD54-7810-4181-9358-90D9B91F8D70}"/>
    <cellStyle name="Comma 3 60 4" xfId="6536" xr:uid="{6BAA4B8A-8209-44A6-A6A2-25C1CCC46738}"/>
    <cellStyle name="Comma 3 60 4 2" xfId="13998" xr:uid="{6BAA4B8A-8209-44A6-A6A2-25C1CCC46738}"/>
    <cellStyle name="Comma 3 60 4 2 2" xfId="29976" xr:uid="{6BAA4B8A-8209-44A6-A6A2-25C1CCC46738}"/>
    <cellStyle name="Comma 3 60 4 3" xfId="22514" xr:uid="{6BAA4B8A-8209-44A6-A6A2-25C1CCC46738}"/>
    <cellStyle name="Comma 3 60 5" xfId="2774" xr:uid="{37993A86-84F0-4251-84CB-01B01968DBCB}"/>
    <cellStyle name="Comma 3 60 5 2" xfId="10236" xr:uid="{37993A86-84F0-4251-84CB-01B01968DBCB}"/>
    <cellStyle name="Comma 3 60 5 2 2" xfId="26214" xr:uid="{37993A86-84F0-4251-84CB-01B01968DBCB}"/>
    <cellStyle name="Comma 3 60 5 3" xfId="18752" xr:uid="{37993A86-84F0-4251-84CB-01B01968DBCB}"/>
    <cellStyle name="Comma 3 60 6" xfId="8496" xr:uid="{37993A86-84F0-4251-84CB-01B01968DBCB}"/>
    <cellStyle name="Comma 3 60 6 2" xfId="24474" xr:uid="{37993A86-84F0-4251-84CB-01B01968DBCB}"/>
    <cellStyle name="Comma 3 60 7" xfId="16940" xr:uid="{37993A86-84F0-4251-84CB-01B01968DBCB}"/>
    <cellStyle name="Comma 3 61" xfId="970" xr:uid="{37993A86-84F0-4251-84CB-01B01968DBCB}"/>
    <cellStyle name="Comma 3 61 2" xfId="4029" xr:uid="{B5A84244-C98B-436C-B54F-F0C0D7160E46}"/>
    <cellStyle name="Comma 3 61 2 2" xfId="11491" xr:uid="{B5A84244-C98B-436C-B54F-F0C0D7160E46}"/>
    <cellStyle name="Comma 3 61 2 2 2" xfId="27469" xr:uid="{B5A84244-C98B-436C-B54F-F0C0D7160E46}"/>
    <cellStyle name="Comma 3 61 2 3" xfId="20007" xr:uid="{B5A84244-C98B-436C-B54F-F0C0D7160E46}"/>
    <cellStyle name="Comma 3 61 3" xfId="5276" xr:uid="{DE3E69FA-B644-45D4-B240-75DB4C3F082C}"/>
    <cellStyle name="Comma 3 61 3 2" xfId="12738" xr:uid="{DE3E69FA-B644-45D4-B240-75DB4C3F082C}"/>
    <cellStyle name="Comma 3 61 3 2 2" xfId="28716" xr:uid="{DE3E69FA-B644-45D4-B240-75DB4C3F082C}"/>
    <cellStyle name="Comma 3 61 3 3" xfId="21254" xr:uid="{DE3E69FA-B644-45D4-B240-75DB4C3F082C}"/>
    <cellStyle name="Comma 3 61 4" xfId="6544" xr:uid="{8649864F-351F-4C4D-8529-3911E61E6577}"/>
    <cellStyle name="Comma 3 61 4 2" xfId="14006" xr:uid="{8649864F-351F-4C4D-8529-3911E61E6577}"/>
    <cellStyle name="Comma 3 61 4 2 2" xfId="29984" xr:uid="{8649864F-351F-4C4D-8529-3911E61E6577}"/>
    <cellStyle name="Comma 3 61 4 3" xfId="22522" xr:uid="{8649864F-351F-4C4D-8529-3911E61E6577}"/>
    <cellStyle name="Comma 3 61 5" xfId="2782" xr:uid="{37993A86-84F0-4251-84CB-01B01968DBCB}"/>
    <cellStyle name="Comma 3 61 5 2" xfId="10244" xr:uid="{37993A86-84F0-4251-84CB-01B01968DBCB}"/>
    <cellStyle name="Comma 3 61 5 2 2" xfId="26222" xr:uid="{37993A86-84F0-4251-84CB-01B01968DBCB}"/>
    <cellStyle name="Comma 3 61 5 3" xfId="18760" xr:uid="{37993A86-84F0-4251-84CB-01B01968DBCB}"/>
    <cellStyle name="Comma 3 61 6" xfId="8504" xr:uid="{37993A86-84F0-4251-84CB-01B01968DBCB}"/>
    <cellStyle name="Comma 3 61 6 2" xfId="24482" xr:uid="{37993A86-84F0-4251-84CB-01B01968DBCB}"/>
    <cellStyle name="Comma 3 61 7" xfId="16948" xr:uid="{37993A86-84F0-4251-84CB-01B01968DBCB}"/>
    <cellStyle name="Comma 3 62" xfId="978" xr:uid="{37993A86-84F0-4251-84CB-01B01968DBCB}"/>
    <cellStyle name="Comma 3 62 2" xfId="4037" xr:uid="{9B0243EB-218C-4894-8366-86B85F3B526F}"/>
    <cellStyle name="Comma 3 62 2 2" xfId="11499" xr:uid="{9B0243EB-218C-4894-8366-86B85F3B526F}"/>
    <cellStyle name="Comma 3 62 2 2 2" xfId="27477" xr:uid="{9B0243EB-218C-4894-8366-86B85F3B526F}"/>
    <cellStyle name="Comma 3 62 2 3" xfId="20015" xr:uid="{9B0243EB-218C-4894-8366-86B85F3B526F}"/>
    <cellStyle name="Comma 3 62 3" xfId="5284" xr:uid="{BC9565C0-06CC-44FA-AE39-BB03C052AA03}"/>
    <cellStyle name="Comma 3 62 3 2" xfId="12746" xr:uid="{BC9565C0-06CC-44FA-AE39-BB03C052AA03}"/>
    <cellStyle name="Comma 3 62 3 2 2" xfId="28724" xr:uid="{BC9565C0-06CC-44FA-AE39-BB03C052AA03}"/>
    <cellStyle name="Comma 3 62 3 3" xfId="21262" xr:uid="{BC9565C0-06CC-44FA-AE39-BB03C052AA03}"/>
    <cellStyle name="Comma 3 62 4" xfId="6552" xr:uid="{6C01F037-9471-4667-A7B8-AB04185F5DE2}"/>
    <cellStyle name="Comma 3 62 4 2" xfId="14014" xr:uid="{6C01F037-9471-4667-A7B8-AB04185F5DE2}"/>
    <cellStyle name="Comma 3 62 4 2 2" xfId="29992" xr:uid="{6C01F037-9471-4667-A7B8-AB04185F5DE2}"/>
    <cellStyle name="Comma 3 62 4 3" xfId="22530" xr:uid="{6C01F037-9471-4667-A7B8-AB04185F5DE2}"/>
    <cellStyle name="Comma 3 62 5" xfId="2790" xr:uid="{37993A86-84F0-4251-84CB-01B01968DBCB}"/>
    <cellStyle name="Comma 3 62 5 2" xfId="10252" xr:uid="{37993A86-84F0-4251-84CB-01B01968DBCB}"/>
    <cellStyle name="Comma 3 62 5 2 2" xfId="26230" xr:uid="{37993A86-84F0-4251-84CB-01B01968DBCB}"/>
    <cellStyle name="Comma 3 62 5 3" xfId="18768" xr:uid="{37993A86-84F0-4251-84CB-01B01968DBCB}"/>
    <cellStyle name="Comma 3 62 6" xfId="8512" xr:uid="{37993A86-84F0-4251-84CB-01B01968DBCB}"/>
    <cellStyle name="Comma 3 62 6 2" xfId="24490" xr:uid="{37993A86-84F0-4251-84CB-01B01968DBCB}"/>
    <cellStyle name="Comma 3 62 7" xfId="16956" xr:uid="{37993A86-84F0-4251-84CB-01B01968DBCB}"/>
    <cellStyle name="Comma 3 63" xfId="986" xr:uid="{37993A86-84F0-4251-84CB-01B01968DBCB}"/>
    <cellStyle name="Comma 3 63 2" xfId="4045" xr:uid="{02B34357-AC21-4AA4-9EE5-29E51A9D0659}"/>
    <cellStyle name="Comma 3 63 2 2" xfId="11507" xr:uid="{02B34357-AC21-4AA4-9EE5-29E51A9D0659}"/>
    <cellStyle name="Comma 3 63 2 2 2" xfId="27485" xr:uid="{02B34357-AC21-4AA4-9EE5-29E51A9D0659}"/>
    <cellStyle name="Comma 3 63 2 3" xfId="20023" xr:uid="{02B34357-AC21-4AA4-9EE5-29E51A9D0659}"/>
    <cellStyle name="Comma 3 63 3" xfId="5292" xr:uid="{06505231-C329-43B4-AB1B-F80C18A0FA8C}"/>
    <cellStyle name="Comma 3 63 3 2" xfId="12754" xr:uid="{06505231-C329-43B4-AB1B-F80C18A0FA8C}"/>
    <cellStyle name="Comma 3 63 3 2 2" xfId="28732" xr:uid="{06505231-C329-43B4-AB1B-F80C18A0FA8C}"/>
    <cellStyle name="Comma 3 63 3 3" xfId="21270" xr:uid="{06505231-C329-43B4-AB1B-F80C18A0FA8C}"/>
    <cellStyle name="Comma 3 63 4" xfId="6560" xr:uid="{408C5064-6BB2-4145-97BD-F90BB8547FCF}"/>
    <cellStyle name="Comma 3 63 4 2" xfId="14022" xr:uid="{408C5064-6BB2-4145-97BD-F90BB8547FCF}"/>
    <cellStyle name="Comma 3 63 4 2 2" xfId="30000" xr:uid="{408C5064-6BB2-4145-97BD-F90BB8547FCF}"/>
    <cellStyle name="Comma 3 63 4 3" xfId="22538" xr:uid="{408C5064-6BB2-4145-97BD-F90BB8547FCF}"/>
    <cellStyle name="Comma 3 63 5" xfId="2798" xr:uid="{37993A86-84F0-4251-84CB-01B01968DBCB}"/>
    <cellStyle name="Comma 3 63 5 2" xfId="10260" xr:uid="{37993A86-84F0-4251-84CB-01B01968DBCB}"/>
    <cellStyle name="Comma 3 63 5 2 2" xfId="26238" xr:uid="{37993A86-84F0-4251-84CB-01B01968DBCB}"/>
    <cellStyle name="Comma 3 63 5 3" xfId="18776" xr:uid="{37993A86-84F0-4251-84CB-01B01968DBCB}"/>
    <cellStyle name="Comma 3 63 6" xfId="8520" xr:uid="{37993A86-84F0-4251-84CB-01B01968DBCB}"/>
    <cellStyle name="Comma 3 63 6 2" xfId="24498" xr:uid="{37993A86-84F0-4251-84CB-01B01968DBCB}"/>
    <cellStyle name="Comma 3 63 7" xfId="16964" xr:uid="{37993A86-84F0-4251-84CB-01B01968DBCB}"/>
    <cellStyle name="Comma 3 64" xfId="994" xr:uid="{37993A86-84F0-4251-84CB-01B01968DBCB}"/>
    <cellStyle name="Comma 3 64 2" xfId="4053" xr:uid="{3AA09ADA-C3B9-42BC-B116-B54F7E1F9C2E}"/>
    <cellStyle name="Comma 3 64 2 2" xfId="11515" xr:uid="{3AA09ADA-C3B9-42BC-B116-B54F7E1F9C2E}"/>
    <cellStyle name="Comma 3 64 2 2 2" xfId="27493" xr:uid="{3AA09ADA-C3B9-42BC-B116-B54F7E1F9C2E}"/>
    <cellStyle name="Comma 3 64 2 3" xfId="20031" xr:uid="{3AA09ADA-C3B9-42BC-B116-B54F7E1F9C2E}"/>
    <cellStyle name="Comma 3 64 3" xfId="5300" xr:uid="{A4353787-E09F-40C6-B1AC-FB4A61E25A60}"/>
    <cellStyle name="Comma 3 64 3 2" xfId="12762" xr:uid="{A4353787-E09F-40C6-B1AC-FB4A61E25A60}"/>
    <cellStyle name="Comma 3 64 3 2 2" xfId="28740" xr:uid="{A4353787-E09F-40C6-B1AC-FB4A61E25A60}"/>
    <cellStyle name="Comma 3 64 3 3" xfId="21278" xr:uid="{A4353787-E09F-40C6-B1AC-FB4A61E25A60}"/>
    <cellStyle name="Comma 3 64 4" xfId="6568" xr:uid="{AD302B10-F808-47C3-8060-7B0E22FE6A77}"/>
    <cellStyle name="Comma 3 64 4 2" xfId="14030" xr:uid="{AD302B10-F808-47C3-8060-7B0E22FE6A77}"/>
    <cellStyle name="Comma 3 64 4 2 2" xfId="30008" xr:uid="{AD302B10-F808-47C3-8060-7B0E22FE6A77}"/>
    <cellStyle name="Comma 3 64 4 3" xfId="22546" xr:uid="{AD302B10-F808-47C3-8060-7B0E22FE6A77}"/>
    <cellStyle name="Comma 3 64 5" xfId="2806" xr:uid="{37993A86-84F0-4251-84CB-01B01968DBCB}"/>
    <cellStyle name="Comma 3 64 5 2" xfId="10268" xr:uid="{37993A86-84F0-4251-84CB-01B01968DBCB}"/>
    <cellStyle name="Comma 3 64 5 2 2" xfId="26246" xr:uid="{37993A86-84F0-4251-84CB-01B01968DBCB}"/>
    <cellStyle name="Comma 3 64 5 3" xfId="18784" xr:uid="{37993A86-84F0-4251-84CB-01B01968DBCB}"/>
    <cellStyle name="Comma 3 64 6" xfId="8528" xr:uid="{37993A86-84F0-4251-84CB-01B01968DBCB}"/>
    <cellStyle name="Comma 3 64 6 2" xfId="24506" xr:uid="{37993A86-84F0-4251-84CB-01B01968DBCB}"/>
    <cellStyle name="Comma 3 64 7" xfId="16972" xr:uid="{37993A86-84F0-4251-84CB-01B01968DBCB}"/>
    <cellStyle name="Comma 3 65" xfId="1003" xr:uid="{37993A86-84F0-4251-84CB-01B01968DBCB}"/>
    <cellStyle name="Comma 3 65 2" xfId="4062" xr:uid="{5336345B-1155-42C8-ACD0-01D0E1FE825E}"/>
    <cellStyle name="Comma 3 65 2 2" xfId="11524" xr:uid="{5336345B-1155-42C8-ACD0-01D0E1FE825E}"/>
    <cellStyle name="Comma 3 65 2 2 2" xfId="27502" xr:uid="{5336345B-1155-42C8-ACD0-01D0E1FE825E}"/>
    <cellStyle name="Comma 3 65 2 3" xfId="20040" xr:uid="{5336345B-1155-42C8-ACD0-01D0E1FE825E}"/>
    <cellStyle name="Comma 3 65 3" xfId="5309" xr:uid="{DA482ACC-71EF-4B36-B0B8-459162C4785D}"/>
    <cellStyle name="Comma 3 65 3 2" xfId="12771" xr:uid="{DA482ACC-71EF-4B36-B0B8-459162C4785D}"/>
    <cellStyle name="Comma 3 65 3 2 2" xfId="28749" xr:uid="{DA482ACC-71EF-4B36-B0B8-459162C4785D}"/>
    <cellStyle name="Comma 3 65 3 3" xfId="21287" xr:uid="{DA482ACC-71EF-4B36-B0B8-459162C4785D}"/>
    <cellStyle name="Comma 3 65 4" xfId="6577" xr:uid="{3FB5F047-A0B0-4750-9F2E-461136DFE0AD}"/>
    <cellStyle name="Comma 3 65 4 2" xfId="14039" xr:uid="{3FB5F047-A0B0-4750-9F2E-461136DFE0AD}"/>
    <cellStyle name="Comma 3 65 4 2 2" xfId="30017" xr:uid="{3FB5F047-A0B0-4750-9F2E-461136DFE0AD}"/>
    <cellStyle name="Comma 3 65 4 3" xfId="22555" xr:uid="{3FB5F047-A0B0-4750-9F2E-461136DFE0AD}"/>
    <cellStyle name="Comma 3 65 5" xfId="2815" xr:uid="{37993A86-84F0-4251-84CB-01B01968DBCB}"/>
    <cellStyle name="Comma 3 65 5 2" xfId="10277" xr:uid="{37993A86-84F0-4251-84CB-01B01968DBCB}"/>
    <cellStyle name="Comma 3 65 5 2 2" xfId="26255" xr:uid="{37993A86-84F0-4251-84CB-01B01968DBCB}"/>
    <cellStyle name="Comma 3 65 5 3" xfId="18793" xr:uid="{37993A86-84F0-4251-84CB-01B01968DBCB}"/>
    <cellStyle name="Comma 3 65 6" xfId="8537" xr:uid="{37993A86-84F0-4251-84CB-01B01968DBCB}"/>
    <cellStyle name="Comma 3 65 6 2" xfId="24515" xr:uid="{37993A86-84F0-4251-84CB-01B01968DBCB}"/>
    <cellStyle name="Comma 3 65 7" xfId="16981" xr:uid="{37993A86-84F0-4251-84CB-01B01968DBCB}"/>
    <cellStyle name="Comma 3 66" xfId="1012" xr:uid="{37993A86-84F0-4251-84CB-01B01968DBCB}"/>
    <cellStyle name="Comma 3 66 2" xfId="4071" xr:uid="{4F837D86-CA76-47D6-9C62-171ACC51FC6A}"/>
    <cellStyle name="Comma 3 66 2 2" xfId="11533" xr:uid="{4F837D86-CA76-47D6-9C62-171ACC51FC6A}"/>
    <cellStyle name="Comma 3 66 2 2 2" xfId="27511" xr:uid="{4F837D86-CA76-47D6-9C62-171ACC51FC6A}"/>
    <cellStyle name="Comma 3 66 2 3" xfId="20049" xr:uid="{4F837D86-CA76-47D6-9C62-171ACC51FC6A}"/>
    <cellStyle name="Comma 3 66 3" xfId="5318" xr:uid="{144B6CBB-D6FD-4D09-8D2F-0C11CEAFE6E0}"/>
    <cellStyle name="Comma 3 66 3 2" xfId="12780" xr:uid="{144B6CBB-D6FD-4D09-8D2F-0C11CEAFE6E0}"/>
    <cellStyle name="Comma 3 66 3 2 2" xfId="28758" xr:uid="{144B6CBB-D6FD-4D09-8D2F-0C11CEAFE6E0}"/>
    <cellStyle name="Comma 3 66 3 3" xfId="21296" xr:uid="{144B6CBB-D6FD-4D09-8D2F-0C11CEAFE6E0}"/>
    <cellStyle name="Comma 3 66 4" xfId="6586" xr:uid="{06135386-F90B-4269-945E-2F9E8C3056D7}"/>
    <cellStyle name="Comma 3 66 4 2" xfId="14048" xr:uid="{06135386-F90B-4269-945E-2F9E8C3056D7}"/>
    <cellStyle name="Comma 3 66 4 2 2" xfId="30026" xr:uid="{06135386-F90B-4269-945E-2F9E8C3056D7}"/>
    <cellStyle name="Comma 3 66 4 3" xfId="22564" xr:uid="{06135386-F90B-4269-945E-2F9E8C3056D7}"/>
    <cellStyle name="Comma 3 66 5" xfId="2824" xr:uid="{37993A86-84F0-4251-84CB-01B01968DBCB}"/>
    <cellStyle name="Comma 3 66 5 2" xfId="10286" xr:uid="{37993A86-84F0-4251-84CB-01B01968DBCB}"/>
    <cellStyle name="Comma 3 66 5 2 2" xfId="26264" xr:uid="{37993A86-84F0-4251-84CB-01B01968DBCB}"/>
    <cellStyle name="Comma 3 66 5 3" xfId="18802" xr:uid="{37993A86-84F0-4251-84CB-01B01968DBCB}"/>
    <cellStyle name="Comma 3 66 6" xfId="8546" xr:uid="{37993A86-84F0-4251-84CB-01B01968DBCB}"/>
    <cellStyle name="Comma 3 66 6 2" xfId="24524" xr:uid="{37993A86-84F0-4251-84CB-01B01968DBCB}"/>
    <cellStyle name="Comma 3 66 7" xfId="16990" xr:uid="{37993A86-84F0-4251-84CB-01B01968DBCB}"/>
    <cellStyle name="Comma 3 67" xfId="1020" xr:uid="{37993A86-84F0-4251-84CB-01B01968DBCB}"/>
    <cellStyle name="Comma 3 67 2" xfId="4079" xr:uid="{26453DBD-A36B-4159-862F-A32545CD8990}"/>
    <cellStyle name="Comma 3 67 2 2" xfId="11541" xr:uid="{26453DBD-A36B-4159-862F-A32545CD8990}"/>
    <cellStyle name="Comma 3 67 2 2 2" xfId="27519" xr:uid="{26453DBD-A36B-4159-862F-A32545CD8990}"/>
    <cellStyle name="Comma 3 67 2 3" xfId="20057" xr:uid="{26453DBD-A36B-4159-862F-A32545CD8990}"/>
    <cellStyle name="Comma 3 67 3" xfId="5326" xr:uid="{5C8A6AB2-C172-46E3-B5B3-F45CB77345BE}"/>
    <cellStyle name="Comma 3 67 3 2" xfId="12788" xr:uid="{5C8A6AB2-C172-46E3-B5B3-F45CB77345BE}"/>
    <cellStyle name="Comma 3 67 3 2 2" xfId="28766" xr:uid="{5C8A6AB2-C172-46E3-B5B3-F45CB77345BE}"/>
    <cellStyle name="Comma 3 67 3 3" xfId="21304" xr:uid="{5C8A6AB2-C172-46E3-B5B3-F45CB77345BE}"/>
    <cellStyle name="Comma 3 67 4" xfId="6594" xr:uid="{222535DC-2BF1-4AA8-81F9-FBE11560FAE1}"/>
    <cellStyle name="Comma 3 67 4 2" xfId="14056" xr:uid="{222535DC-2BF1-4AA8-81F9-FBE11560FAE1}"/>
    <cellStyle name="Comma 3 67 4 2 2" xfId="30034" xr:uid="{222535DC-2BF1-4AA8-81F9-FBE11560FAE1}"/>
    <cellStyle name="Comma 3 67 4 3" xfId="22572" xr:uid="{222535DC-2BF1-4AA8-81F9-FBE11560FAE1}"/>
    <cellStyle name="Comma 3 67 5" xfId="2832" xr:uid="{37993A86-84F0-4251-84CB-01B01968DBCB}"/>
    <cellStyle name="Comma 3 67 5 2" xfId="10294" xr:uid="{37993A86-84F0-4251-84CB-01B01968DBCB}"/>
    <cellStyle name="Comma 3 67 5 2 2" xfId="26272" xr:uid="{37993A86-84F0-4251-84CB-01B01968DBCB}"/>
    <cellStyle name="Comma 3 67 5 3" xfId="18810" xr:uid="{37993A86-84F0-4251-84CB-01B01968DBCB}"/>
    <cellStyle name="Comma 3 67 6" xfId="8554" xr:uid="{37993A86-84F0-4251-84CB-01B01968DBCB}"/>
    <cellStyle name="Comma 3 67 6 2" xfId="24532" xr:uid="{37993A86-84F0-4251-84CB-01B01968DBCB}"/>
    <cellStyle name="Comma 3 67 7" xfId="16998" xr:uid="{37993A86-84F0-4251-84CB-01B01968DBCB}"/>
    <cellStyle name="Comma 3 68" xfId="1028" xr:uid="{37993A86-84F0-4251-84CB-01B01968DBCB}"/>
    <cellStyle name="Comma 3 68 2" xfId="4087" xr:uid="{33C88891-A1AB-4C3B-8365-2119F1441E8F}"/>
    <cellStyle name="Comma 3 68 2 2" xfId="11549" xr:uid="{33C88891-A1AB-4C3B-8365-2119F1441E8F}"/>
    <cellStyle name="Comma 3 68 2 2 2" xfId="27527" xr:uid="{33C88891-A1AB-4C3B-8365-2119F1441E8F}"/>
    <cellStyle name="Comma 3 68 2 3" xfId="20065" xr:uid="{33C88891-A1AB-4C3B-8365-2119F1441E8F}"/>
    <cellStyle name="Comma 3 68 3" xfId="5334" xr:uid="{83BD0D98-822A-41BA-A7DC-9C035A4B2184}"/>
    <cellStyle name="Comma 3 68 3 2" xfId="12796" xr:uid="{83BD0D98-822A-41BA-A7DC-9C035A4B2184}"/>
    <cellStyle name="Comma 3 68 3 2 2" xfId="28774" xr:uid="{83BD0D98-822A-41BA-A7DC-9C035A4B2184}"/>
    <cellStyle name="Comma 3 68 3 3" xfId="21312" xr:uid="{83BD0D98-822A-41BA-A7DC-9C035A4B2184}"/>
    <cellStyle name="Comma 3 68 4" xfId="6602" xr:uid="{40770937-9F0A-460A-9233-F4F96D463041}"/>
    <cellStyle name="Comma 3 68 4 2" xfId="14064" xr:uid="{40770937-9F0A-460A-9233-F4F96D463041}"/>
    <cellStyle name="Comma 3 68 4 2 2" xfId="30042" xr:uid="{40770937-9F0A-460A-9233-F4F96D463041}"/>
    <cellStyle name="Comma 3 68 4 3" xfId="22580" xr:uid="{40770937-9F0A-460A-9233-F4F96D463041}"/>
    <cellStyle name="Comma 3 68 5" xfId="2840" xr:uid="{37993A86-84F0-4251-84CB-01B01968DBCB}"/>
    <cellStyle name="Comma 3 68 5 2" xfId="10302" xr:uid="{37993A86-84F0-4251-84CB-01B01968DBCB}"/>
    <cellStyle name="Comma 3 68 5 2 2" xfId="26280" xr:uid="{37993A86-84F0-4251-84CB-01B01968DBCB}"/>
    <cellStyle name="Comma 3 68 5 3" xfId="18818" xr:uid="{37993A86-84F0-4251-84CB-01B01968DBCB}"/>
    <cellStyle name="Comma 3 68 6" xfId="8562" xr:uid="{37993A86-84F0-4251-84CB-01B01968DBCB}"/>
    <cellStyle name="Comma 3 68 6 2" xfId="24540" xr:uid="{37993A86-84F0-4251-84CB-01B01968DBCB}"/>
    <cellStyle name="Comma 3 68 7" xfId="17006" xr:uid="{37993A86-84F0-4251-84CB-01B01968DBCB}"/>
    <cellStyle name="Comma 3 69" xfId="1036" xr:uid="{37993A86-84F0-4251-84CB-01B01968DBCB}"/>
    <cellStyle name="Comma 3 69 2" xfId="4095" xr:uid="{B2E25F21-68DE-4F87-97B2-598EA4D237B6}"/>
    <cellStyle name="Comma 3 69 2 2" xfId="11557" xr:uid="{B2E25F21-68DE-4F87-97B2-598EA4D237B6}"/>
    <cellStyle name="Comma 3 69 2 2 2" xfId="27535" xr:uid="{B2E25F21-68DE-4F87-97B2-598EA4D237B6}"/>
    <cellStyle name="Comma 3 69 2 3" xfId="20073" xr:uid="{B2E25F21-68DE-4F87-97B2-598EA4D237B6}"/>
    <cellStyle name="Comma 3 69 3" xfId="5342" xr:uid="{BCDE9817-70F6-46A3-99BA-6A423766C80F}"/>
    <cellStyle name="Comma 3 69 3 2" xfId="12804" xr:uid="{BCDE9817-70F6-46A3-99BA-6A423766C80F}"/>
    <cellStyle name="Comma 3 69 3 2 2" xfId="28782" xr:uid="{BCDE9817-70F6-46A3-99BA-6A423766C80F}"/>
    <cellStyle name="Comma 3 69 3 3" xfId="21320" xr:uid="{BCDE9817-70F6-46A3-99BA-6A423766C80F}"/>
    <cellStyle name="Comma 3 69 4" xfId="6610" xr:uid="{4EF887C3-2A23-46AB-B15D-5133C9489A51}"/>
    <cellStyle name="Comma 3 69 4 2" xfId="14072" xr:uid="{4EF887C3-2A23-46AB-B15D-5133C9489A51}"/>
    <cellStyle name="Comma 3 69 4 2 2" xfId="30050" xr:uid="{4EF887C3-2A23-46AB-B15D-5133C9489A51}"/>
    <cellStyle name="Comma 3 69 4 3" xfId="22588" xr:uid="{4EF887C3-2A23-46AB-B15D-5133C9489A51}"/>
    <cellStyle name="Comma 3 69 5" xfId="2848" xr:uid="{37993A86-84F0-4251-84CB-01B01968DBCB}"/>
    <cellStyle name="Comma 3 69 5 2" xfId="10310" xr:uid="{37993A86-84F0-4251-84CB-01B01968DBCB}"/>
    <cellStyle name="Comma 3 69 5 2 2" xfId="26288" xr:uid="{37993A86-84F0-4251-84CB-01B01968DBCB}"/>
    <cellStyle name="Comma 3 69 5 3" xfId="18826" xr:uid="{37993A86-84F0-4251-84CB-01B01968DBCB}"/>
    <cellStyle name="Comma 3 69 6" xfId="8570" xr:uid="{37993A86-84F0-4251-84CB-01B01968DBCB}"/>
    <cellStyle name="Comma 3 69 6 2" xfId="24548" xr:uid="{37993A86-84F0-4251-84CB-01B01968DBCB}"/>
    <cellStyle name="Comma 3 69 7" xfId="17014" xr:uid="{37993A86-84F0-4251-84CB-01B01968DBCB}"/>
    <cellStyle name="Comma 3 7" xfId="531" xr:uid="{00000000-0005-0000-0000-0000CA000000}"/>
    <cellStyle name="Comma 3 7 2" xfId="3590" xr:uid="{07C4A52A-4E9F-422B-A884-D2EF2AF949E6}"/>
    <cellStyle name="Comma 3 7 2 2" xfId="11052" xr:uid="{07C4A52A-4E9F-422B-A884-D2EF2AF949E6}"/>
    <cellStyle name="Comma 3 7 2 2 2" xfId="27030" xr:uid="{07C4A52A-4E9F-422B-A884-D2EF2AF949E6}"/>
    <cellStyle name="Comma 3 7 2 3" xfId="19568" xr:uid="{07C4A52A-4E9F-422B-A884-D2EF2AF949E6}"/>
    <cellStyle name="Comma 3 7 3" xfId="4837" xr:uid="{BF8FA14B-E0A7-4E66-AD93-74EA3989FFEC}"/>
    <cellStyle name="Comma 3 7 3 2" xfId="12299" xr:uid="{BF8FA14B-E0A7-4E66-AD93-74EA3989FFEC}"/>
    <cellStyle name="Comma 3 7 3 2 2" xfId="28277" xr:uid="{BF8FA14B-E0A7-4E66-AD93-74EA3989FFEC}"/>
    <cellStyle name="Comma 3 7 3 3" xfId="20815" xr:uid="{BF8FA14B-E0A7-4E66-AD93-74EA3989FFEC}"/>
    <cellStyle name="Comma 3 7 4" xfId="6105" xr:uid="{5BABC673-E6AB-45D0-AEA0-1AEF0AB0E1F2}"/>
    <cellStyle name="Comma 3 7 4 2" xfId="13567" xr:uid="{5BABC673-E6AB-45D0-AEA0-1AEF0AB0E1F2}"/>
    <cellStyle name="Comma 3 7 4 2 2" xfId="29545" xr:uid="{5BABC673-E6AB-45D0-AEA0-1AEF0AB0E1F2}"/>
    <cellStyle name="Comma 3 7 4 3" xfId="22083" xr:uid="{5BABC673-E6AB-45D0-AEA0-1AEF0AB0E1F2}"/>
    <cellStyle name="Comma 3 7 5" xfId="2343" xr:uid="{00000000-0005-0000-0000-0000CA000000}"/>
    <cellStyle name="Comma 3 7 5 2" xfId="9805" xr:uid="{00000000-0005-0000-0000-0000CA000000}"/>
    <cellStyle name="Comma 3 7 5 2 2" xfId="25783" xr:uid="{00000000-0005-0000-0000-0000CA000000}"/>
    <cellStyle name="Comma 3 7 5 3" xfId="18321" xr:uid="{00000000-0005-0000-0000-0000CA000000}"/>
    <cellStyle name="Comma 3 7 6" xfId="8065" xr:uid="{00000000-0005-0000-0000-0000CA000000}"/>
    <cellStyle name="Comma 3 7 6 2" xfId="24043" xr:uid="{00000000-0005-0000-0000-0000CA000000}"/>
    <cellStyle name="Comma 3 7 7" xfId="16509" xr:uid="{00000000-0005-0000-0000-0000CA000000}"/>
    <cellStyle name="Comma 3 70" xfId="1045" xr:uid="{37993A86-84F0-4251-84CB-01B01968DBCB}"/>
    <cellStyle name="Comma 3 70 2" xfId="4104" xr:uid="{14ED7D72-ADC6-40C8-B6A9-BD195487D6E0}"/>
    <cellStyle name="Comma 3 70 2 2" xfId="11566" xr:uid="{14ED7D72-ADC6-40C8-B6A9-BD195487D6E0}"/>
    <cellStyle name="Comma 3 70 2 2 2" xfId="27544" xr:uid="{14ED7D72-ADC6-40C8-B6A9-BD195487D6E0}"/>
    <cellStyle name="Comma 3 70 2 3" xfId="20082" xr:uid="{14ED7D72-ADC6-40C8-B6A9-BD195487D6E0}"/>
    <cellStyle name="Comma 3 70 3" xfId="5351" xr:uid="{0598A73B-70E6-4EBC-A887-3E672B62A58F}"/>
    <cellStyle name="Comma 3 70 3 2" xfId="12813" xr:uid="{0598A73B-70E6-4EBC-A887-3E672B62A58F}"/>
    <cellStyle name="Comma 3 70 3 2 2" xfId="28791" xr:uid="{0598A73B-70E6-4EBC-A887-3E672B62A58F}"/>
    <cellStyle name="Comma 3 70 3 3" xfId="21329" xr:uid="{0598A73B-70E6-4EBC-A887-3E672B62A58F}"/>
    <cellStyle name="Comma 3 70 4" xfId="6619" xr:uid="{50C8D303-CCF6-47E7-A625-C1C58C23C791}"/>
    <cellStyle name="Comma 3 70 4 2" xfId="14081" xr:uid="{50C8D303-CCF6-47E7-A625-C1C58C23C791}"/>
    <cellStyle name="Comma 3 70 4 2 2" xfId="30059" xr:uid="{50C8D303-CCF6-47E7-A625-C1C58C23C791}"/>
    <cellStyle name="Comma 3 70 4 3" xfId="22597" xr:uid="{50C8D303-CCF6-47E7-A625-C1C58C23C791}"/>
    <cellStyle name="Comma 3 70 5" xfId="2857" xr:uid="{37993A86-84F0-4251-84CB-01B01968DBCB}"/>
    <cellStyle name="Comma 3 70 5 2" xfId="10319" xr:uid="{37993A86-84F0-4251-84CB-01B01968DBCB}"/>
    <cellStyle name="Comma 3 70 5 2 2" xfId="26297" xr:uid="{37993A86-84F0-4251-84CB-01B01968DBCB}"/>
    <cellStyle name="Comma 3 70 5 3" xfId="18835" xr:uid="{37993A86-84F0-4251-84CB-01B01968DBCB}"/>
    <cellStyle name="Comma 3 70 6" xfId="8579" xr:uid="{37993A86-84F0-4251-84CB-01B01968DBCB}"/>
    <cellStyle name="Comma 3 70 6 2" xfId="24557" xr:uid="{37993A86-84F0-4251-84CB-01B01968DBCB}"/>
    <cellStyle name="Comma 3 70 7" xfId="17023" xr:uid="{37993A86-84F0-4251-84CB-01B01968DBCB}"/>
    <cellStyle name="Comma 3 71" xfId="1054" xr:uid="{37993A86-84F0-4251-84CB-01B01968DBCB}"/>
    <cellStyle name="Comma 3 71 2" xfId="4113" xr:uid="{5895C6BC-A61E-4499-ADE0-1D2FB72AA904}"/>
    <cellStyle name="Comma 3 71 2 2" xfId="11575" xr:uid="{5895C6BC-A61E-4499-ADE0-1D2FB72AA904}"/>
    <cellStyle name="Comma 3 71 2 2 2" xfId="27553" xr:uid="{5895C6BC-A61E-4499-ADE0-1D2FB72AA904}"/>
    <cellStyle name="Comma 3 71 2 3" xfId="20091" xr:uid="{5895C6BC-A61E-4499-ADE0-1D2FB72AA904}"/>
    <cellStyle name="Comma 3 71 3" xfId="5360" xr:uid="{B841D651-62E6-4631-A3A5-DA60FF9C2C86}"/>
    <cellStyle name="Comma 3 71 3 2" xfId="12822" xr:uid="{B841D651-62E6-4631-A3A5-DA60FF9C2C86}"/>
    <cellStyle name="Comma 3 71 3 2 2" xfId="28800" xr:uid="{B841D651-62E6-4631-A3A5-DA60FF9C2C86}"/>
    <cellStyle name="Comma 3 71 3 3" xfId="21338" xr:uid="{B841D651-62E6-4631-A3A5-DA60FF9C2C86}"/>
    <cellStyle name="Comma 3 71 4" xfId="6628" xr:uid="{A6793C0F-54A7-4BB7-8881-7A99D94EDA0F}"/>
    <cellStyle name="Comma 3 71 4 2" xfId="14090" xr:uid="{A6793C0F-54A7-4BB7-8881-7A99D94EDA0F}"/>
    <cellStyle name="Comma 3 71 4 2 2" xfId="30068" xr:uid="{A6793C0F-54A7-4BB7-8881-7A99D94EDA0F}"/>
    <cellStyle name="Comma 3 71 4 3" xfId="22606" xr:uid="{A6793C0F-54A7-4BB7-8881-7A99D94EDA0F}"/>
    <cellStyle name="Comma 3 71 5" xfId="2866" xr:uid="{37993A86-84F0-4251-84CB-01B01968DBCB}"/>
    <cellStyle name="Comma 3 71 5 2" xfId="10328" xr:uid="{37993A86-84F0-4251-84CB-01B01968DBCB}"/>
    <cellStyle name="Comma 3 71 5 2 2" xfId="26306" xr:uid="{37993A86-84F0-4251-84CB-01B01968DBCB}"/>
    <cellStyle name="Comma 3 71 5 3" xfId="18844" xr:uid="{37993A86-84F0-4251-84CB-01B01968DBCB}"/>
    <cellStyle name="Comma 3 71 6" xfId="8588" xr:uid="{37993A86-84F0-4251-84CB-01B01968DBCB}"/>
    <cellStyle name="Comma 3 71 6 2" xfId="24566" xr:uid="{37993A86-84F0-4251-84CB-01B01968DBCB}"/>
    <cellStyle name="Comma 3 71 7" xfId="17032" xr:uid="{37993A86-84F0-4251-84CB-01B01968DBCB}"/>
    <cellStyle name="Comma 3 72" xfId="1063" xr:uid="{37993A86-84F0-4251-84CB-01B01968DBCB}"/>
    <cellStyle name="Comma 3 72 2" xfId="4122" xr:uid="{D5E70B10-6BE4-4AFA-8694-A90D601955C2}"/>
    <cellStyle name="Comma 3 72 2 2" xfId="11584" xr:uid="{D5E70B10-6BE4-4AFA-8694-A90D601955C2}"/>
    <cellStyle name="Comma 3 72 2 2 2" xfId="27562" xr:uid="{D5E70B10-6BE4-4AFA-8694-A90D601955C2}"/>
    <cellStyle name="Comma 3 72 2 3" xfId="20100" xr:uid="{D5E70B10-6BE4-4AFA-8694-A90D601955C2}"/>
    <cellStyle name="Comma 3 72 3" xfId="5369" xr:uid="{08DD97A7-4591-4698-9810-7E80EBB62570}"/>
    <cellStyle name="Comma 3 72 3 2" xfId="12831" xr:uid="{08DD97A7-4591-4698-9810-7E80EBB62570}"/>
    <cellStyle name="Comma 3 72 3 2 2" xfId="28809" xr:uid="{08DD97A7-4591-4698-9810-7E80EBB62570}"/>
    <cellStyle name="Comma 3 72 3 3" xfId="21347" xr:uid="{08DD97A7-4591-4698-9810-7E80EBB62570}"/>
    <cellStyle name="Comma 3 72 4" xfId="6637" xr:uid="{563B0CB5-7BD2-4C9D-960C-B774D93E381F}"/>
    <cellStyle name="Comma 3 72 4 2" xfId="14099" xr:uid="{563B0CB5-7BD2-4C9D-960C-B774D93E381F}"/>
    <cellStyle name="Comma 3 72 4 2 2" xfId="30077" xr:uid="{563B0CB5-7BD2-4C9D-960C-B774D93E381F}"/>
    <cellStyle name="Comma 3 72 4 3" xfId="22615" xr:uid="{563B0CB5-7BD2-4C9D-960C-B774D93E381F}"/>
    <cellStyle name="Comma 3 72 5" xfId="2875" xr:uid="{37993A86-84F0-4251-84CB-01B01968DBCB}"/>
    <cellStyle name="Comma 3 72 5 2" xfId="10337" xr:uid="{37993A86-84F0-4251-84CB-01B01968DBCB}"/>
    <cellStyle name="Comma 3 72 5 2 2" xfId="26315" xr:uid="{37993A86-84F0-4251-84CB-01B01968DBCB}"/>
    <cellStyle name="Comma 3 72 5 3" xfId="18853" xr:uid="{37993A86-84F0-4251-84CB-01B01968DBCB}"/>
    <cellStyle name="Comma 3 72 6" xfId="8597" xr:uid="{37993A86-84F0-4251-84CB-01B01968DBCB}"/>
    <cellStyle name="Comma 3 72 6 2" xfId="24575" xr:uid="{37993A86-84F0-4251-84CB-01B01968DBCB}"/>
    <cellStyle name="Comma 3 72 7" xfId="17041" xr:uid="{37993A86-84F0-4251-84CB-01B01968DBCB}"/>
    <cellStyle name="Comma 3 73" xfId="1072" xr:uid="{37993A86-84F0-4251-84CB-01B01968DBCB}"/>
    <cellStyle name="Comma 3 73 2" xfId="4131" xr:uid="{A5C7FEF4-C2BA-4001-B129-A0993B4DEA55}"/>
    <cellStyle name="Comma 3 73 2 2" xfId="11593" xr:uid="{A5C7FEF4-C2BA-4001-B129-A0993B4DEA55}"/>
    <cellStyle name="Comma 3 73 2 2 2" xfId="27571" xr:uid="{A5C7FEF4-C2BA-4001-B129-A0993B4DEA55}"/>
    <cellStyle name="Comma 3 73 2 3" xfId="20109" xr:uid="{A5C7FEF4-C2BA-4001-B129-A0993B4DEA55}"/>
    <cellStyle name="Comma 3 73 3" xfId="5378" xr:uid="{57A8AC83-F4E8-470B-8D10-A7015A03A493}"/>
    <cellStyle name="Comma 3 73 3 2" xfId="12840" xr:uid="{57A8AC83-F4E8-470B-8D10-A7015A03A493}"/>
    <cellStyle name="Comma 3 73 3 2 2" xfId="28818" xr:uid="{57A8AC83-F4E8-470B-8D10-A7015A03A493}"/>
    <cellStyle name="Comma 3 73 3 3" xfId="21356" xr:uid="{57A8AC83-F4E8-470B-8D10-A7015A03A493}"/>
    <cellStyle name="Comma 3 73 4" xfId="6646" xr:uid="{50D61F5A-BCA0-47B2-A620-575D2D6BCCA5}"/>
    <cellStyle name="Comma 3 73 4 2" xfId="14108" xr:uid="{50D61F5A-BCA0-47B2-A620-575D2D6BCCA5}"/>
    <cellStyle name="Comma 3 73 4 2 2" xfId="30086" xr:uid="{50D61F5A-BCA0-47B2-A620-575D2D6BCCA5}"/>
    <cellStyle name="Comma 3 73 4 3" xfId="22624" xr:uid="{50D61F5A-BCA0-47B2-A620-575D2D6BCCA5}"/>
    <cellStyle name="Comma 3 73 5" xfId="2884" xr:uid="{37993A86-84F0-4251-84CB-01B01968DBCB}"/>
    <cellStyle name="Comma 3 73 5 2" xfId="10346" xr:uid="{37993A86-84F0-4251-84CB-01B01968DBCB}"/>
    <cellStyle name="Comma 3 73 5 2 2" xfId="26324" xr:uid="{37993A86-84F0-4251-84CB-01B01968DBCB}"/>
    <cellStyle name="Comma 3 73 5 3" xfId="18862" xr:uid="{37993A86-84F0-4251-84CB-01B01968DBCB}"/>
    <cellStyle name="Comma 3 73 6" xfId="8606" xr:uid="{37993A86-84F0-4251-84CB-01B01968DBCB}"/>
    <cellStyle name="Comma 3 73 6 2" xfId="24584" xr:uid="{37993A86-84F0-4251-84CB-01B01968DBCB}"/>
    <cellStyle name="Comma 3 73 7" xfId="17050" xr:uid="{37993A86-84F0-4251-84CB-01B01968DBCB}"/>
    <cellStyle name="Comma 3 74" xfId="1081" xr:uid="{37993A86-84F0-4251-84CB-01B01968DBCB}"/>
    <cellStyle name="Comma 3 74 2" xfId="4140" xr:uid="{26219177-37A9-401F-8EE3-1B3B880646C5}"/>
    <cellStyle name="Comma 3 74 2 2" xfId="11602" xr:uid="{26219177-37A9-401F-8EE3-1B3B880646C5}"/>
    <cellStyle name="Comma 3 74 2 2 2" xfId="27580" xr:uid="{26219177-37A9-401F-8EE3-1B3B880646C5}"/>
    <cellStyle name="Comma 3 74 2 3" xfId="20118" xr:uid="{26219177-37A9-401F-8EE3-1B3B880646C5}"/>
    <cellStyle name="Comma 3 74 3" xfId="5387" xr:uid="{5E27A21C-E7CA-47C5-AD02-FF58C8E29E14}"/>
    <cellStyle name="Comma 3 74 3 2" xfId="12849" xr:uid="{5E27A21C-E7CA-47C5-AD02-FF58C8E29E14}"/>
    <cellStyle name="Comma 3 74 3 2 2" xfId="28827" xr:uid="{5E27A21C-E7CA-47C5-AD02-FF58C8E29E14}"/>
    <cellStyle name="Comma 3 74 3 3" xfId="21365" xr:uid="{5E27A21C-E7CA-47C5-AD02-FF58C8E29E14}"/>
    <cellStyle name="Comma 3 74 4" xfId="6655" xr:uid="{84BA55FF-F666-4A9A-932F-C93B2D4325EA}"/>
    <cellStyle name="Comma 3 74 4 2" xfId="14117" xr:uid="{84BA55FF-F666-4A9A-932F-C93B2D4325EA}"/>
    <cellStyle name="Comma 3 74 4 2 2" xfId="30095" xr:uid="{84BA55FF-F666-4A9A-932F-C93B2D4325EA}"/>
    <cellStyle name="Comma 3 74 4 3" xfId="22633" xr:uid="{84BA55FF-F666-4A9A-932F-C93B2D4325EA}"/>
    <cellStyle name="Comma 3 74 5" xfId="2893" xr:uid="{37993A86-84F0-4251-84CB-01B01968DBCB}"/>
    <cellStyle name="Comma 3 74 5 2" xfId="10355" xr:uid="{37993A86-84F0-4251-84CB-01B01968DBCB}"/>
    <cellStyle name="Comma 3 74 5 2 2" xfId="26333" xr:uid="{37993A86-84F0-4251-84CB-01B01968DBCB}"/>
    <cellStyle name="Comma 3 74 5 3" xfId="18871" xr:uid="{37993A86-84F0-4251-84CB-01B01968DBCB}"/>
    <cellStyle name="Comma 3 74 6" xfId="8615" xr:uid="{37993A86-84F0-4251-84CB-01B01968DBCB}"/>
    <cellStyle name="Comma 3 74 6 2" xfId="24593" xr:uid="{37993A86-84F0-4251-84CB-01B01968DBCB}"/>
    <cellStyle name="Comma 3 74 7" xfId="17059" xr:uid="{37993A86-84F0-4251-84CB-01B01968DBCB}"/>
    <cellStyle name="Comma 3 75" xfId="1089" xr:uid="{37993A86-84F0-4251-84CB-01B01968DBCB}"/>
    <cellStyle name="Comma 3 75 2" xfId="4148" xr:uid="{5958F664-9E39-4665-9086-ED3079AD9334}"/>
    <cellStyle name="Comma 3 75 2 2" xfId="11610" xr:uid="{5958F664-9E39-4665-9086-ED3079AD9334}"/>
    <cellStyle name="Comma 3 75 2 2 2" xfId="27588" xr:uid="{5958F664-9E39-4665-9086-ED3079AD9334}"/>
    <cellStyle name="Comma 3 75 2 3" xfId="20126" xr:uid="{5958F664-9E39-4665-9086-ED3079AD9334}"/>
    <cellStyle name="Comma 3 75 3" xfId="5395" xr:uid="{16D67363-033D-4536-A098-4992D65B23F3}"/>
    <cellStyle name="Comma 3 75 3 2" xfId="12857" xr:uid="{16D67363-033D-4536-A098-4992D65B23F3}"/>
    <cellStyle name="Comma 3 75 3 2 2" xfId="28835" xr:uid="{16D67363-033D-4536-A098-4992D65B23F3}"/>
    <cellStyle name="Comma 3 75 3 3" xfId="21373" xr:uid="{16D67363-033D-4536-A098-4992D65B23F3}"/>
    <cellStyle name="Comma 3 75 4" xfId="6663" xr:uid="{42B97AC3-97A2-496E-88CF-1C6DA2CECEC1}"/>
    <cellStyle name="Comma 3 75 4 2" xfId="14125" xr:uid="{42B97AC3-97A2-496E-88CF-1C6DA2CECEC1}"/>
    <cellStyle name="Comma 3 75 4 2 2" xfId="30103" xr:uid="{42B97AC3-97A2-496E-88CF-1C6DA2CECEC1}"/>
    <cellStyle name="Comma 3 75 4 3" xfId="22641" xr:uid="{42B97AC3-97A2-496E-88CF-1C6DA2CECEC1}"/>
    <cellStyle name="Comma 3 75 5" xfId="2901" xr:uid="{37993A86-84F0-4251-84CB-01B01968DBCB}"/>
    <cellStyle name="Comma 3 75 5 2" xfId="10363" xr:uid="{37993A86-84F0-4251-84CB-01B01968DBCB}"/>
    <cellStyle name="Comma 3 75 5 2 2" xfId="26341" xr:uid="{37993A86-84F0-4251-84CB-01B01968DBCB}"/>
    <cellStyle name="Comma 3 75 5 3" xfId="18879" xr:uid="{37993A86-84F0-4251-84CB-01B01968DBCB}"/>
    <cellStyle name="Comma 3 75 6" xfId="8623" xr:uid="{37993A86-84F0-4251-84CB-01B01968DBCB}"/>
    <cellStyle name="Comma 3 75 6 2" xfId="24601" xr:uid="{37993A86-84F0-4251-84CB-01B01968DBCB}"/>
    <cellStyle name="Comma 3 75 7" xfId="17067" xr:uid="{37993A86-84F0-4251-84CB-01B01968DBCB}"/>
    <cellStyle name="Comma 3 76" xfId="1098" xr:uid="{37993A86-84F0-4251-84CB-01B01968DBCB}"/>
    <cellStyle name="Comma 3 76 2" xfId="4157" xr:uid="{5608B734-F042-4192-BEAE-44EACD2597D1}"/>
    <cellStyle name="Comma 3 76 2 2" xfId="11619" xr:uid="{5608B734-F042-4192-BEAE-44EACD2597D1}"/>
    <cellStyle name="Comma 3 76 2 2 2" xfId="27597" xr:uid="{5608B734-F042-4192-BEAE-44EACD2597D1}"/>
    <cellStyle name="Comma 3 76 2 3" xfId="20135" xr:uid="{5608B734-F042-4192-BEAE-44EACD2597D1}"/>
    <cellStyle name="Comma 3 76 3" xfId="5404" xr:uid="{1F613BB4-EE13-423B-A3FA-FE5AAFF17D8C}"/>
    <cellStyle name="Comma 3 76 3 2" xfId="12866" xr:uid="{1F613BB4-EE13-423B-A3FA-FE5AAFF17D8C}"/>
    <cellStyle name="Comma 3 76 3 2 2" xfId="28844" xr:uid="{1F613BB4-EE13-423B-A3FA-FE5AAFF17D8C}"/>
    <cellStyle name="Comma 3 76 3 3" xfId="21382" xr:uid="{1F613BB4-EE13-423B-A3FA-FE5AAFF17D8C}"/>
    <cellStyle name="Comma 3 76 4" xfId="6672" xr:uid="{D848E560-2737-441E-8A62-3D2E82B11A63}"/>
    <cellStyle name="Comma 3 76 4 2" xfId="14134" xr:uid="{D848E560-2737-441E-8A62-3D2E82B11A63}"/>
    <cellStyle name="Comma 3 76 4 2 2" xfId="30112" xr:uid="{D848E560-2737-441E-8A62-3D2E82B11A63}"/>
    <cellStyle name="Comma 3 76 4 3" xfId="22650" xr:uid="{D848E560-2737-441E-8A62-3D2E82B11A63}"/>
    <cellStyle name="Comma 3 76 5" xfId="2910" xr:uid="{37993A86-84F0-4251-84CB-01B01968DBCB}"/>
    <cellStyle name="Comma 3 76 5 2" xfId="10372" xr:uid="{37993A86-84F0-4251-84CB-01B01968DBCB}"/>
    <cellStyle name="Comma 3 76 5 2 2" xfId="26350" xr:uid="{37993A86-84F0-4251-84CB-01B01968DBCB}"/>
    <cellStyle name="Comma 3 76 5 3" xfId="18888" xr:uid="{37993A86-84F0-4251-84CB-01B01968DBCB}"/>
    <cellStyle name="Comma 3 76 6" xfId="8632" xr:uid="{37993A86-84F0-4251-84CB-01B01968DBCB}"/>
    <cellStyle name="Comma 3 76 6 2" xfId="24610" xr:uid="{37993A86-84F0-4251-84CB-01B01968DBCB}"/>
    <cellStyle name="Comma 3 76 7" xfId="17076" xr:uid="{37993A86-84F0-4251-84CB-01B01968DBCB}"/>
    <cellStyle name="Comma 3 77" xfId="1107" xr:uid="{37993A86-84F0-4251-84CB-01B01968DBCB}"/>
    <cellStyle name="Comma 3 77 2" xfId="4166" xr:uid="{300AD351-9EF0-4EA8-9BD3-4EAB53715FC1}"/>
    <cellStyle name="Comma 3 77 2 2" xfId="11628" xr:uid="{300AD351-9EF0-4EA8-9BD3-4EAB53715FC1}"/>
    <cellStyle name="Comma 3 77 2 2 2" xfId="27606" xr:uid="{300AD351-9EF0-4EA8-9BD3-4EAB53715FC1}"/>
    <cellStyle name="Comma 3 77 2 3" xfId="20144" xr:uid="{300AD351-9EF0-4EA8-9BD3-4EAB53715FC1}"/>
    <cellStyle name="Comma 3 77 3" xfId="5413" xr:uid="{5745D766-1BD2-4272-AF6F-EA557E7DC369}"/>
    <cellStyle name="Comma 3 77 3 2" xfId="12875" xr:uid="{5745D766-1BD2-4272-AF6F-EA557E7DC369}"/>
    <cellStyle name="Comma 3 77 3 2 2" xfId="28853" xr:uid="{5745D766-1BD2-4272-AF6F-EA557E7DC369}"/>
    <cellStyle name="Comma 3 77 3 3" xfId="21391" xr:uid="{5745D766-1BD2-4272-AF6F-EA557E7DC369}"/>
    <cellStyle name="Comma 3 77 4" xfId="6681" xr:uid="{8E16D687-BA1B-4209-BA36-12A36D45A485}"/>
    <cellStyle name="Comma 3 77 4 2" xfId="14143" xr:uid="{8E16D687-BA1B-4209-BA36-12A36D45A485}"/>
    <cellStyle name="Comma 3 77 4 2 2" xfId="30121" xr:uid="{8E16D687-BA1B-4209-BA36-12A36D45A485}"/>
    <cellStyle name="Comma 3 77 4 3" xfId="22659" xr:uid="{8E16D687-BA1B-4209-BA36-12A36D45A485}"/>
    <cellStyle name="Comma 3 77 5" xfId="2919" xr:uid="{37993A86-84F0-4251-84CB-01B01968DBCB}"/>
    <cellStyle name="Comma 3 77 5 2" xfId="10381" xr:uid="{37993A86-84F0-4251-84CB-01B01968DBCB}"/>
    <cellStyle name="Comma 3 77 5 2 2" xfId="26359" xr:uid="{37993A86-84F0-4251-84CB-01B01968DBCB}"/>
    <cellStyle name="Comma 3 77 5 3" xfId="18897" xr:uid="{37993A86-84F0-4251-84CB-01B01968DBCB}"/>
    <cellStyle name="Comma 3 77 6" xfId="8641" xr:uid="{37993A86-84F0-4251-84CB-01B01968DBCB}"/>
    <cellStyle name="Comma 3 77 6 2" xfId="24619" xr:uid="{37993A86-84F0-4251-84CB-01B01968DBCB}"/>
    <cellStyle name="Comma 3 77 7" xfId="17085" xr:uid="{37993A86-84F0-4251-84CB-01B01968DBCB}"/>
    <cellStyle name="Comma 3 78" xfId="1115" xr:uid="{37993A86-84F0-4251-84CB-01B01968DBCB}"/>
    <cellStyle name="Comma 3 78 2" xfId="4174" xr:uid="{030118DA-4C7D-46D5-BCE8-202AF7D77B89}"/>
    <cellStyle name="Comma 3 78 2 2" xfId="11636" xr:uid="{030118DA-4C7D-46D5-BCE8-202AF7D77B89}"/>
    <cellStyle name="Comma 3 78 2 2 2" xfId="27614" xr:uid="{030118DA-4C7D-46D5-BCE8-202AF7D77B89}"/>
    <cellStyle name="Comma 3 78 2 3" xfId="20152" xr:uid="{030118DA-4C7D-46D5-BCE8-202AF7D77B89}"/>
    <cellStyle name="Comma 3 78 3" xfId="5421" xr:uid="{5612041D-03F2-4941-B03B-F37AE78257D4}"/>
    <cellStyle name="Comma 3 78 3 2" xfId="12883" xr:uid="{5612041D-03F2-4941-B03B-F37AE78257D4}"/>
    <cellStyle name="Comma 3 78 3 2 2" xfId="28861" xr:uid="{5612041D-03F2-4941-B03B-F37AE78257D4}"/>
    <cellStyle name="Comma 3 78 3 3" xfId="21399" xr:uid="{5612041D-03F2-4941-B03B-F37AE78257D4}"/>
    <cellStyle name="Comma 3 78 4" xfId="6689" xr:uid="{89445741-FDD5-446F-A26F-18DF023466AD}"/>
    <cellStyle name="Comma 3 78 4 2" xfId="14151" xr:uid="{89445741-FDD5-446F-A26F-18DF023466AD}"/>
    <cellStyle name="Comma 3 78 4 2 2" xfId="30129" xr:uid="{89445741-FDD5-446F-A26F-18DF023466AD}"/>
    <cellStyle name="Comma 3 78 4 3" xfId="22667" xr:uid="{89445741-FDD5-446F-A26F-18DF023466AD}"/>
    <cellStyle name="Comma 3 78 5" xfId="2927" xr:uid="{37993A86-84F0-4251-84CB-01B01968DBCB}"/>
    <cellStyle name="Comma 3 78 5 2" xfId="10389" xr:uid="{37993A86-84F0-4251-84CB-01B01968DBCB}"/>
    <cellStyle name="Comma 3 78 5 2 2" xfId="26367" xr:uid="{37993A86-84F0-4251-84CB-01B01968DBCB}"/>
    <cellStyle name="Comma 3 78 5 3" xfId="18905" xr:uid="{37993A86-84F0-4251-84CB-01B01968DBCB}"/>
    <cellStyle name="Comma 3 78 6" xfId="8649" xr:uid="{37993A86-84F0-4251-84CB-01B01968DBCB}"/>
    <cellStyle name="Comma 3 78 6 2" xfId="24627" xr:uid="{37993A86-84F0-4251-84CB-01B01968DBCB}"/>
    <cellStyle name="Comma 3 78 7" xfId="17093" xr:uid="{37993A86-84F0-4251-84CB-01B01968DBCB}"/>
    <cellStyle name="Comma 3 79" xfId="1132" xr:uid="{37993A86-84F0-4251-84CB-01B01968DBCB}"/>
    <cellStyle name="Comma 3 79 2" xfId="4191" xr:uid="{F7C509C8-241C-467C-A52B-D4C36DF883F0}"/>
    <cellStyle name="Comma 3 79 2 2" xfId="11653" xr:uid="{F7C509C8-241C-467C-A52B-D4C36DF883F0}"/>
    <cellStyle name="Comma 3 79 2 2 2" xfId="27631" xr:uid="{F7C509C8-241C-467C-A52B-D4C36DF883F0}"/>
    <cellStyle name="Comma 3 79 2 3" xfId="20169" xr:uid="{F7C509C8-241C-467C-A52B-D4C36DF883F0}"/>
    <cellStyle name="Comma 3 79 3" xfId="5438" xr:uid="{45AA1CBA-D2E9-4AFB-B82F-B946461BBC95}"/>
    <cellStyle name="Comma 3 79 3 2" xfId="12900" xr:uid="{45AA1CBA-D2E9-4AFB-B82F-B946461BBC95}"/>
    <cellStyle name="Comma 3 79 3 2 2" xfId="28878" xr:uid="{45AA1CBA-D2E9-4AFB-B82F-B946461BBC95}"/>
    <cellStyle name="Comma 3 79 3 3" xfId="21416" xr:uid="{45AA1CBA-D2E9-4AFB-B82F-B946461BBC95}"/>
    <cellStyle name="Comma 3 79 4" xfId="6702" xr:uid="{13C4D682-40AD-4651-A66E-E1C8C9C36E1E}"/>
    <cellStyle name="Comma 3 79 4 2" xfId="14164" xr:uid="{13C4D682-40AD-4651-A66E-E1C8C9C36E1E}"/>
    <cellStyle name="Comma 3 79 4 2 2" xfId="30142" xr:uid="{13C4D682-40AD-4651-A66E-E1C8C9C36E1E}"/>
    <cellStyle name="Comma 3 79 4 3" xfId="22680" xr:uid="{13C4D682-40AD-4651-A66E-E1C8C9C36E1E}"/>
    <cellStyle name="Comma 3 79 5" xfId="2944" xr:uid="{37993A86-84F0-4251-84CB-01B01968DBCB}"/>
    <cellStyle name="Comma 3 79 5 2" xfId="10406" xr:uid="{37993A86-84F0-4251-84CB-01B01968DBCB}"/>
    <cellStyle name="Comma 3 79 5 2 2" xfId="26384" xr:uid="{37993A86-84F0-4251-84CB-01B01968DBCB}"/>
    <cellStyle name="Comma 3 79 5 3" xfId="18922" xr:uid="{37993A86-84F0-4251-84CB-01B01968DBCB}"/>
    <cellStyle name="Comma 3 79 6" xfId="8658" xr:uid="{37993A86-84F0-4251-84CB-01B01968DBCB}"/>
    <cellStyle name="Comma 3 79 6 2" xfId="24636" xr:uid="{37993A86-84F0-4251-84CB-01B01968DBCB}"/>
    <cellStyle name="Comma 3 79 7" xfId="17110" xr:uid="{37993A86-84F0-4251-84CB-01B01968DBCB}"/>
    <cellStyle name="Comma 3 8" xfId="539" xr:uid="{00000000-0005-0000-0000-0000CB000000}"/>
    <cellStyle name="Comma 3 8 2" xfId="3598" xr:uid="{1DBF52C3-DEA4-4E67-A5EA-5EDB48EBA9B8}"/>
    <cellStyle name="Comma 3 8 2 2" xfId="11060" xr:uid="{1DBF52C3-DEA4-4E67-A5EA-5EDB48EBA9B8}"/>
    <cellStyle name="Comma 3 8 2 2 2" xfId="27038" xr:uid="{1DBF52C3-DEA4-4E67-A5EA-5EDB48EBA9B8}"/>
    <cellStyle name="Comma 3 8 2 3" xfId="19576" xr:uid="{1DBF52C3-DEA4-4E67-A5EA-5EDB48EBA9B8}"/>
    <cellStyle name="Comma 3 8 3" xfId="4845" xr:uid="{4E6352BF-959F-4727-A228-2F2ABAA9431C}"/>
    <cellStyle name="Comma 3 8 3 2" xfId="12307" xr:uid="{4E6352BF-959F-4727-A228-2F2ABAA9431C}"/>
    <cellStyle name="Comma 3 8 3 2 2" xfId="28285" xr:uid="{4E6352BF-959F-4727-A228-2F2ABAA9431C}"/>
    <cellStyle name="Comma 3 8 3 3" xfId="20823" xr:uid="{4E6352BF-959F-4727-A228-2F2ABAA9431C}"/>
    <cellStyle name="Comma 3 8 4" xfId="6113" xr:uid="{8D0F0258-8FFD-4F5A-BA68-15CD2195D40A}"/>
    <cellStyle name="Comma 3 8 4 2" xfId="13575" xr:uid="{8D0F0258-8FFD-4F5A-BA68-15CD2195D40A}"/>
    <cellStyle name="Comma 3 8 4 2 2" xfId="29553" xr:uid="{8D0F0258-8FFD-4F5A-BA68-15CD2195D40A}"/>
    <cellStyle name="Comma 3 8 4 3" xfId="22091" xr:uid="{8D0F0258-8FFD-4F5A-BA68-15CD2195D40A}"/>
    <cellStyle name="Comma 3 8 5" xfId="2351" xr:uid="{00000000-0005-0000-0000-0000CB000000}"/>
    <cellStyle name="Comma 3 8 5 2" xfId="9813" xr:uid="{00000000-0005-0000-0000-0000CB000000}"/>
    <cellStyle name="Comma 3 8 5 2 2" xfId="25791" xr:uid="{00000000-0005-0000-0000-0000CB000000}"/>
    <cellStyle name="Comma 3 8 5 3" xfId="18329" xr:uid="{00000000-0005-0000-0000-0000CB000000}"/>
    <cellStyle name="Comma 3 8 6" xfId="8073" xr:uid="{00000000-0005-0000-0000-0000CB000000}"/>
    <cellStyle name="Comma 3 8 6 2" xfId="24051" xr:uid="{00000000-0005-0000-0000-0000CB000000}"/>
    <cellStyle name="Comma 3 8 7" xfId="16517" xr:uid="{00000000-0005-0000-0000-0000CB000000}"/>
    <cellStyle name="Comma 3 80" xfId="1149" xr:uid="{37993A86-84F0-4251-84CB-01B01968DBCB}"/>
    <cellStyle name="Comma 3 80 2" xfId="4208" xr:uid="{1E9640D4-1049-48BB-9346-F89E7C4E9566}"/>
    <cellStyle name="Comma 3 80 2 2" xfId="11670" xr:uid="{1E9640D4-1049-48BB-9346-F89E7C4E9566}"/>
    <cellStyle name="Comma 3 80 2 2 2" xfId="27648" xr:uid="{1E9640D4-1049-48BB-9346-F89E7C4E9566}"/>
    <cellStyle name="Comma 3 80 2 3" xfId="20186" xr:uid="{1E9640D4-1049-48BB-9346-F89E7C4E9566}"/>
    <cellStyle name="Comma 3 80 3" xfId="5455" xr:uid="{7D6908C8-EDDF-4C57-A352-3990C7DEFDDF}"/>
    <cellStyle name="Comma 3 80 3 2" xfId="12917" xr:uid="{7D6908C8-EDDF-4C57-A352-3990C7DEFDDF}"/>
    <cellStyle name="Comma 3 80 3 2 2" xfId="28895" xr:uid="{7D6908C8-EDDF-4C57-A352-3990C7DEFDDF}"/>
    <cellStyle name="Comma 3 80 3 3" xfId="21433" xr:uid="{7D6908C8-EDDF-4C57-A352-3990C7DEFDDF}"/>
    <cellStyle name="Comma 3 80 4" xfId="6719" xr:uid="{975D55D7-FF77-435B-A102-6DDD658B5F21}"/>
    <cellStyle name="Comma 3 80 4 2" xfId="14181" xr:uid="{975D55D7-FF77-435B-A102-6DDD658B5F21}"/>
    <cellStyle name="Comma 3 80 4 2 2" xfId="30159" xr:uid="{975D55D7-FF77-435B-A102-6DDD658B5F21}"/>
    <cellStyle name="Comma 3 80 4 3" xfId="22697" xr:uid="{975D55D7-FF77-435B-A102-6DDD658B5F21}"/>
    <cellStyle name="Comma 3 80 5" xfId="2961" xr:uid="{37993A86-84F0-4251-84CB-01B01968DBCB}"/>
    <cellStyle name="Comma 3 80 5 2" xfId="10423" xr:uid="{37993A86-84F0-4251-84CB-01B01968DBCB}"/>
    <cellStyle name="Comma 3 80 5 2 2" xfId="26401" xr:uid="{37993A86-84F0-4251-84CB-01B01968DBCB}"/>
    <cellStyle name="Comma 3 80 5 3" xfId="18939" xr:uid="{37993A86-84F0-4251-84CB-01B01968DBCB}"/>
    <cellStyle name="Comma 3 80 6" xfId="8669" xr:uid="{37993A86-84F0-4251-84CB-01B01968DBCB}"/>
    <cellStyle name="Comma 3 80 6 2" xfId="24647" xr:uid="{37993A86-84F0-4251-84CB-01B01968DBCB}"/>
    <cellStyle name="Comma 3 80 7" xfId="17127" xr:uid="{37993A86-84F0-4251-84CB-01B01968DBCB}"/>
    <cellStyle name="Comma 3 81" xfId="1166" xr:uid="{37993A86-84F0-4251-84CB-01B01968DBCB}"/>
    <cellStyle name="Comma 3 81 2" xfId="4225" xr:uid="{65115E54-B11F-477A-9AB5-8F26C3A24BB4}"/>
    <cellStyle name="Comma 3 81 2 2" xfId="11687" xr:uid="{65115E54-B11F-477A-9AB5-8F26C3A24BB4}"/>
    <cellStyle name="Comma 3 81 2 2 2" xfId="27665" xr:uid="{65115E54-B11F-477A-9AB5-8F26C3A24BB4}"/>
    <cellStyle name="Comma 3 81 2 3" xfId="20203" xr:uid="{65115E54-B11F-477A-9AB5-8F26C3A24BB4}"/>
    <cellStyle name="Comma 3 81 3" xfId="5472" xr:uid="{985981CA-120F-41E3-92B2-46844E33291F}"/>
    <cellStyle name="Comma 3 81 3 2" xfId="12934" xr:uid="{985981CA-120F-41E3-92B2-46844E33291F}"/>
    <cellStyle name="Comma 3 81 3 2 2" xfId="28912" xr:uid="{985981CA-120F-41E3-92B2-46844E33291F}"/>
    <cellStyle name="Comma 3 81 3 3" xfId="21450" xr:uid="{985981CA-120F-41E3-92B2-46844E33291F}"/>
    <cellStyle name="Comma 3 81 4" xfId="6736" xr:uid="{2D9C6118-6ABD-4E75-8E74-27853A6CF3AD}"/>
    <cellStyle name="Comma 3 81 4 2" xfId="14198" xr:uid="{2D9C6118-6ABD-4E75-8E74-27853A6CF3AD}"/>
    <cellStyle name="Comma 3 81 4 2 2" xfId="30176" xr:uid="{2D9C6118-6ABD-4E75-8E74-27853A6CF3AD}"/>
    <cellStyle name="Comma 3 81 4 3" xfId="22714" xr:uid="{2D9C6118-6ABD-4E75-8E74-27853A6CF3AD}"/>
    <cellStyle name="Comma 3 81 5" xfId="2978" xr:uid="{37993A86-84F0-4251-84CB-01B01968DBCB}"/>
    <cellStyle name="Comma 3 81 5 2" xfId="10440" xr:uid="{37993A86-84F0-4251-84CB-01B01968DBCB}"/>
    <cellStyle name="Comma 3 81 5 2 2" xfId="26418" xr:uid="{37993A86-84F0-4251-84CB-01B01968DBCB}"/>
    <cellStyle name="Comma 3 81 5 3" xfId="18956" xr:uid="{37993A86-84F0-4251-84CB-01B01968DBCB}"/>
    <cellStyle name="Comma 3 81 6" xfId="8682" xr:uid="{37993A86-84F0-4251-84CB-01B01968DBCB}"/>
    <cellStyle name="Comma 3 81 6 2" xfId="24660" xr:uid="{37993A86-84F0-4251-84CB-01B01968DBCB}"/>
    <cellStyle name="Comma 3 81 7" xfId="17144" xr:uid="{37993A86-84F0-4251-84CB-01B01968DBCB}"/>
    <cellStyle name="Comma 3 82" xfId="1182" xr:uid="{37993A86-84F0-4251-84CB-01B01968DBCB}"/>
    <cellStyle name="Comma 3 82 2" xfId="4241" xr:uid="{05200372-2634-4C5C-A088-4F5CDEBAE1D3}"/>
    <cellStyle name="Comma 3 82 2 2" xfId="11703" xr:uid="{05200372-2634-4C5C-A088-4F5CDEBAE1D3}"/>
    <cellStyle name="Comma 3 82 2 2 2" xfId="27681" xr:uid="{05200372-2634-4C5C-A088-4F5CDEBAE1D3}"/>
    <cellStyle name="Comma 3 82 2 3" xfId="20219" xr:uid="{05200372-2634-4C5C-A088-4F5CDEBAE1D3}"/>
    <cellStyle name="Comma 3 82 3" xfId="5488" xr:uid="{D447C806-4344-45D2-98CE-99BB7D82467A}"/>
    <cellStyle name="Comma 3 82 3 2" xfId="12950" xr:uid="{D447C806-4344-45D2-98CE-99BB7D82467A}"/>
    <cellStyle name="Comma 3 82 3 2 2" xfId="28928" xr:uid="{D447C806-4344-45D2-98CE-99BB7D82467A}"/>
    <cellStyle name="Comma 3 82 3 3" xfId="21466" xr:uid="{D447C806-4344-45D2-98CE-99BB7D82467A}"/>
    <cellStyle name="Comma 3 82 4" xfId="6752" xr:uid="{E023B11A-93D9-4C6E-A635-09A0949A1927}"/>
    <cellStyle name="Comma 3 82 4 2" xfId="14214" xr:uid="{E023B11A-93D9-4C6E-A635-09A0949A1927}"/>
    <cellStyle name="Comma 3 82 4 2 2" xfId="30192" xr:uid="{E023B11A-93D9-4C6E-A635-09A0949A1927}"/>
    <cellStyle name="Comma 3 82 4 3" xfId="22730" xr:uid="{E023B11A-93D9-4C6E-A635-09A0949A1927}"/>
    <cellStyle name="Comma 3 82 5" xfId="2994" xr:uid="{37993A86-84F0-4251-84CB-01B01968DBCB}"/>
    <cellStyle name="Comma 3 82 5 2" xfId="10456" xr:uid="{37993A86-84F0-4251-84CB-01B01968DBCB}"/>
    <cellStyle name="Comma 3 82 5 2 2" xfId="26434" xr:uid="{37993A86-84F0-4251-84CB-01B01968DBCB}"/>
    <cellStyle name="Comma 3 82 5 3" xfId="18972" xr:uid="{37993A86-84F0-4251-84CB-01B01968DBCB}"/>
    <cellStyle name="Comma 3 82 6" xfId="8698" xr:uid="{37993A86-84F0-4251-84CB-01B01968DBCB}"/>
    <cellStyle name="Comma 3 82 6 2" xfId="24676" xr:uid="{37993A86-84F0-4251-84CB-01B01968DBCB}"/>
    <cellStyle name="Comma 3 82 7" xfId="17160" xr:uid="{37993A86-84F0-4251-84CB-01B01968DBCB}"/>
    <cellStyle name="Comma 3 83" xfId="1199" xr:uid="{37993A86-84F0-4251-84CB-01B01968DBCB}"/>
    <cellStyle name="Comma 3 83 2" xfId="4258" xr:uid="{7A459798-55F9-441D-A36D-733CFA1CC411}"/>
    <cellStyle name="Comma 3 83 2 2" xfId="11720" xr:uid="{7A459798-55F9-441D-A36D-733CFA1CC411}"/>
    <cellStyle name="Comma 3 83 2 2 2" xfId="27698" xr:uid="{7A459798-55F9-441D-A36D-733CFA1CC411}"/>
    <cellStyle name="Comma 3 83 2 3" xfId="20236" xr:uid="{7A459798-55F9-441D-A36D-733CFA1CC411}"/>
    <cellStyle name="Comma 3 83 3" xfId="5505" xr:uid="{5803E50E-EE1E-4DF7-8264-77517A74C46E}"/>
    <cellStyle name="Comma 3 83 3 2" xfId="12967" xr:uid="{5803E50E-EE1E-4DF7-8264-77517A74C46E}"/>
    <cellStyle name="Comma 3 83 3 2 2" xfId="28945" xr:uid="{5803E50E-EE1E-4DF7-8264-77517A74C46E}"/>
    <cellStyle name="Comma 3 83 3 3" xfId="21483" xr:uid="{5803E50E-EE1E-4DF7-8264-77517A74C46E}"/>
    <cellStyle name="Comma 3 83 4" xfId="6769" xr:uid="{E96AC0D9-229C-4924-9064-CA6ED649825E}"/>
    <cellStyle name="Comma 3 83 4 2" xfId="14231" xr:uid="{E96AC0D9-229C-4924-9064-CA6ED649825E}"/>
    <cellStyle name="Comma 3 83 4 2 2" xfId="30209" xr:uid="{E96AC0D9-229C-4924-9064-CA6ED649825E}"/>
    <cellStyle name="Comma 3 83 4 3" xfId="22747" xr:uid="{E96AC0D9-229C-4924-9064-CA6ED649825E}"/>
    <cellStyle name="Comma 3 83 5" xfId="3011" xr:uid="{37993A86-84F0-4251-84CB-01B01968DBCB}"/>
    <cellStyle name="Comma 3 83 5 2" xfId="10473" xr:uid="{37993A86-84F0-4251-84CB-01B01968DBCB}"/>
    <cellStyle name="Comma 3 83 5 2 2" xfId="26451" xr:uid="{37993A86-84F0-4251-84CB-01B01968DBCB}"/>
    <cellStyle name="Comma 3 83 5 3" xfId="18989" xr:uid="{37993A86-84F0-4251-84CB-01B01968DBCB}"/>
    <cellStyle name="Comma 3 83 6" xfId="8715" xr:uid="{37993A86-84F0-4251-84CB-01B01968DBCB}"/>
    <cellStyle name="Comma 3 83 6 2" xfId="24693" xr:uid="{37993A86-84F0-4251-84CB-01B01968DBCB}"/>
    <cellStyle name="Comma 3 83 7" xfId="17177" xr:uid="{37993A86-84F0-4251-84CB-01B01968DBCB}"/>
    <cellStyle name="Comma 3 84" xfId="1216" xr:uid="{37993A86-84F0-4251-84CB-01B01968DBCB}"/>
    <cellStyle name="Comma 3 84 2" xfId="4275" xr:uid="{BBFC67C4-38E0-479E-9292-9519BCBFB85E}"/>
    <cellStyle name="Comma 3 84 2 2" xfId="11737" xr:uid="{BBFC67C4-38E0-479E-9292-9519BCBFB85E}"/>
    <cellStyle name="Comma 3 84 2 2 2" xfId="27715" xr:uid="{BBFC67C4-38E0-479E-9292-9519BCBFB85E}"/>
    <cellStyle name="Comma 3 84 2 3" xfId="20253" xr:uid="{BBFC67C4-38E0-479E-9292-9519BCBFB85E}"/>
    <cellStyle name="Comma 3 84 3" xfId="5522" xr:uid="{24148CF2-5604-4D8B-A3DE-512898B04E41}"/>
    <cellStyle name="Comma 3 84 3 2" xfId="12984" xr:uid="{24148CF2-5604-4D8B-A3DE-512898B04E41}"/>
    <cellStyle name="Comma 3 84 3 2 2" xfId="28962" xr:uid="{24148CF2-5604-4D8B-A3DE-512898B04E41}"/>
    <cellStyle name="Comma 3 84 3 3" xfId="21500" xr:uid="{24148CF2-5604-4D8B-A3DE-512898B04E41}"/>
    <cellStyle name="Comma 3 84 4" xfId="6786" xr:uid="{435212BC-DE92-401A-A508-51FD0CE523D1}"/>
    <cellStyle name="Comma 3 84 4 2" xfId="14248" xr:uid="{435212BC-DE92-401A-A508-51FD0CE523D1}"/>
    <cellStyle name="Comma 3 84 4 2 2" xfId="30226" xr:uid="{435212BC-DE92-401A-A508-51FD0CE523D1}"/>
    <cellStyle name="Comma 3 84 4 3" xfId="22764" xr:uid="{435212BC-DE92-401A-A508-51FD0CE523D1}"/>
    <cellStyle name="Comma 3 84 5" xfId="3028" xr:uid="{37993A86-84F0-4251-84CB-01B01968DBCB}"/>
    <cellStyle name="Comma 3 84 5 2" xfId="10490" xr:uid="{37993A86-84F0-4251-84CB-01B01968DBCB}"/>
    <cellStyle name="Comma 3 84 5 2 2" xfId="26468" xr:uid="{37993A86-84F0-4251-84CB-01B01968DBCB}"/>
    <cellStyle name="Comma 3 84 5 3" xfId="19006" xr:uid="{37993A86-84F0-4251-84CB-01B01968DBCB}"/>
    <cellStyle name="Comma 3 84 6" xfId="8732" xr:uid="{37993A86-84F0-4251-84CB-01B01968DBCB}"/>
    <cellStyle name="Comma 3 84 6 2" xfId="24710" xr:uid="{37993A86-84F0-4251-84CB-01B01968DBCB}"/>
    <cellStyle name="Comma 3 84 7" xfId="17194" xr:uid="{37993A86-84F0-4251-84CB-01B01968DBCB}"/>
    <cellStyle name="Comma 3 85" xfId="1234" xr:uid="{37993A86-84F0-4251-84CB-01B01968DBCB}"/>
    <cellStyle name="Comma 3 85 2" xfId="4293" xr:uid="{0F80A914-8671-4B33-A901-C7ED5A596DB1}"/>
    <cellStyle name="Comma 3 85 2 2" xfId="11755" xr:uid="{0F80A914-8671-4B33-A901-C7ED5A596DB1}"/>
    <cellStyle name="Comma 3 85 2 2 2" xfId="27733" xr:uid="{0F80A914-8671-4B33-A901-C7ED5A596DB1}"/>
    <cellStyle name="Comma 3 85 2 3" xfId="20271" xr:uid="{0F80A914-8671-4B33-A901-C7ED5A596DB1}"/>
    <cellStyle name="Comma 3 85 3" xfId="5540" xr:uid="{7AD8FEC5-E071-45A1-844F-5E45872D6D59}"/>
    <cellStyle name="Comma 3 85 3 2" xfId="13002" xr:uid="{7AD8FEC5-E071-45A1-844F-5E45872D6D59}"/>
    <cellStyle name="Comma 3 85 3 2 2" xfId="28980" xr:uid="{7AD8FEC5-E071-45A1-844F-5E45872D6D59}"/>
    <cellStyle name="Comma 3 85 3 3" xfId="21518" xr:uid="{7AD8FEC5-E071-45A1-844F-5E45872D6D59}"/>
    <cellStyle name="Comma 3 85 4" xfId="6804" xr:uid="{B96C34F3-BB75-4963-B869-91959B503B01}"/>
    <cellStyle name="Comma 3 85 4 2" xfId="14266" xr:uid="{B96C34F3-BB75-4963-B869-91959B503B01}"/>
    <cellStyle name="Comma 3 85 4 2 2" xfId="30244" xr:uid="{B96C34F3-BB75-4963-B869-91959B503B01}"/>
    <cellStyle name="Comma 3 85 4 3" xfId="22782" xr:uid="{B96C34F3-BB75-4963-B869-91959B503B01}"/>
    <cellStyle name="Comma 3 85 5" xfId="3046" xr:uid="{37993A86-84F0-4251-84CB-01B01968DBCB}"/>
    <cellStyle name="Comma 3 85 5 2" xfId="10508" xr:uid="{37993A86-84F0-4251-84CB-01B01968DBCB}"/>
    <cellStyle name="Comma 3 85 5 2 2" xfId="26486" xr:uid="{37993A86-84F0-4251-84CB-01B01968DBCB}"/>
    <cellStyle name="Comma 3 85 5 3" xfId="19024" xr:uid="{37993A86-84F0-4251-84CB-01B01968DBCB}"/>
    <cellStyle name="Comma 3 85 6" xfId="8750" xr:uid="{37993A86-84F0-4251-84CB-01B01968DBCB}"/>
    <cellStyle name="Comma 3 85 6 2" xfId="24728" xr:uid="{37993A86-84F0-4251-84CB-01B01968DBCB}"/>
    <cellStyle name="Comma 3 85 7" xfId="17212" xr:uid="{37993A86-84F0-4251-84CB-01B01968DBCB}"/>
    <cellStyle name="Comma 3 86" xfId="1255" xr:uid="{37993A86-84F0-4251-84CB-01B01968DBCB}"/>
    <cellStyle name="Comma 3 86 2" xfId="6825" xr:uid="{3B3D0284-EDD3-40AB-BBBC-DC198F0B6863}"/>
    <cellStyle name="Comma 3 86 2 2" xfId="14287" xr:uid="{3B3D0284-EDD3-40AB-BBBC-DC198F0B6863}"/>
    <cellStyle name="Comma 3 86 2 2 2" xfId="30265" xr:uid="{3B3D0284-EDD3-40AB-BBBC-DC198F0B6863}"/>
    <cellStyle name="Comma 3 86 2 3" xfId="22803" xr:uid="{3B3D0284-EDD3-40AB-BBBC-DC198F0B6863}"/>
    <cellStyle name="Comma 3 86 3" xfId="3070" xr:uid="{9C79410B-0B70-4610-843B-2A1A0C2B8C5F}"/>
    <cellStyle name="Comma 3 86 3 2" xfId="10532" xr:uid="{9C79410B-0B70-4610-843B-2A1A0C2B8C5F}"/>
    <cellStyle name="Comma 3 86 3 2 2" xfId="26510" xr:uid="{9C79410B-0B70-4610-843B-2A1A0C2B8C5F}"/>
    <cellStyle name="Comma 3 86 3 3" xfId="19048" xr:uid="{9C79410B-0B70-4610-843B-2A1A0C2B8C5F}"/>
    <cellStyle name="Comma 3 86 4" xfId="8770" xr:uid="{37993A86-84F0-4251-84CB-01B01968DBCB}"/>
    <cellStyle name="Comma 3 86 4 2" xfId="24748" xr:uid="{37993A86-84F0-4251-84CB-01B01968DBCB}"/>
    <cellStyle name="Comma 3 86 5" xfId="17233" xr:uid="{37993A86-84F0-4251-84CB-01B01968DBCB}"/>
    <cellStyle name="Comma 3 87" xfId="1288" xr:uid="{37993A86-84F0-4251-84CB-01B01968DBCB}"/>
    <cellStyle name="Comma 3 87 2" xfId="6858" xr:uid="{B3A0021C-D3E3-47D0-803F-B8A2F8BDB012}"/>
    <cellStyle name="Comma 3 87 2 2" xfId="14320" xr:uid="{B3A0021C-D3E3-47D0-803F-B8A2F8BDB012}"/>
    <cellStyle name="Comma 3 87 2 2 2" xfId="30298" xr:uid="{B3A0021C-D3E3-47D0-803F-B8A2F8BDB012}"/>
    <cellStyle name="Comma 3 87 2 3" xfId="22836" xr:uid="{B3A0021C-D3E3-47D0-803F-B8A2F8BDB012}"/>
    <cellStyle name="Comma 3 87 3" xfId="4317" xr:uid="{EB4984BC-71CF-4258-B2F3-662AD28E8558}"/>
    <cellStyle name="Comma 3 87 3 2" xfId="11779" xr:uid="{EB4984BC-71CF-4258-B2F3-662AD28E8558}"/>
    <cellStyle name="Comma 3 87 3 2 2" xfId="27757" xr:uid="{EB4984BC-71CF-4258-B2F3-662AD28E8558}"/>
    <cellStyle name="Comma 3 87 3 3" xfId="20295" xr:uid="{EB4984BC-71CF-4258-B2F3-662AD28E8558}"/>
    <cellStyle name="Comma 3 87 4" xfId="8789" xr:uid="{37993A86-84F0-4251-84CB-01B01968DBCB}"/>
    <cellStyle name="Comma 3 87 4 2" xfId="24767" xr:uid="{37993A86-84F0-4251-84CB-01B01968DBCB}"/>
    <cellStyle name="Comma 3 87 5" xfId="17266" xr:uid="{37993A86-84F0-4251-84CB-01B01968DBCB}"/>
    <cellStyle name="Comma 3 88" xfId="1321" xr:uid="{37993A86-84F0-4251-84CB-01B01968DBCB}"/>
    <cellStyle name="Comma 3 88 2" xfId="5567" xr:uid="{14DD8BF8-2466-4868-AE04-B37C97E44AD3}"/>
    <cellStyle name="Comma 3 88 2 2" xfId="13029" xr:uid="{14DD8BF8-2466-4868-AE04-B37C97E44AD3}"/>
    <cellStyle name="Comma 3 88 2 2 2" xfId="29007" xr:uid="{14DD8BF8-2466-4868-AE04-B37C97E44AD3}"/>
    <cellStyle name="Comma 3 88 2 3" xfId="21545" xr:uid="{14DD8BF8-2466-4868-AE04-B37C97E44AD3}"/>
    <cellStyle name="Comma 3 88 3" xfId="8810" xr:uid="{37993A86-84F0-4251-84CB-01B01968DBCB}"/>
    <cellStyle name="Comma 3 88 3 2" xfId="24788" xr:uid="{37993A86-84F0-4251-84CB-01B01968DBCB}"/>
    <cellStyle name="Comma 3 88 4" xfId="17299" xr:uid="{37993A86-84F0-4251-84CB-01B01968DBCB}"/>
    <cellStyle name="Comma 3 89" xfId="1354" xr:uid="{37993A86-84F0-4251-84CB-01B01968DBCB}"/>
    <cellStyle name="Comma 3 89 2" xfId="6894" xr:uid="{F958F0DE-4656-421F-B711-8F7A017D7995}"/>
    <cellStyle name="Comma 3 89 2 2" xfId="14356" xr:uid="{F958F0DE-4656-421F-B711-8F7A017D7995}"/>
    <cellStyle name="Comma 3 89 2 2 2" xfId="30334" xr:uid="{F958F0DE-4656-421F-B711-8F7A017D7995}"/>
    <cellStyle name="Comma 3 89 2 3" xfId="22872" xr:uid="{F958F0DE-4656-421F-B711-8F7A017D7995}"/>
    <cellStyle name="Comma 3 89 3" xfId="8843" xr:uid="{37993A86-84F0-4251-84CB-01B01968DBCB}"/>
    <cellStyle name="Comma 3 89 3 2" xfId="24821" xr:uid="{37993A86-84F0-4251-84CB-01B01968DBCB}"/>
    <cellStyle name="Comma 3 89 4" xfId="17332" xr:uid="{37993A86-84F0-4251-84CB-01B01968DBCB}"/>
    <cellStyle name="Comma 3 9" xfId="547" xr:uid="{00000000-0005-0000-0000-0000CC000000}"/>
    <cellStyle name="Comma 3 9 2" xfId="3606" xr:uid="{A37473DC-26E8-4855-A358-6C4D720B38E9}"/>
    <cellStyle name="Comma 3 9 2 2" xfId="11068" xr:uid="{A37473DC-26E8-4855-A358-6C4D720B38E9}"/>
    <cellStyle name="Comma 3 9 2 2 2" xfId="27046" xr:uid="{A37473DC-26E8-4855-A358-6C4D720B38E9}"/>
    <cellStyle name="Comma 3 9 2 3" xfId="19584" xr:uid="{A37473DC-26E8-4855-A358-6C4D720B38E9}"/>
    <cellStyle name="Comma 3 9 3" xfId="4853" xr:uid="{E18352C5-DD9D-4531-A669-E9E88A5C45B1}"/>
    <cellStyle name="Comma 3 9 3 2" xfId="12315" xr:uid="{E18352C5-DD9D-4531-A669-E9E88A5C45B1}"/>
    <cellStyle name="Comma 3 9 3 2 2" xfId="28293" xr:uid="{E18352C5-DD9D-4531-A669-E9E88A5C45B1}"/>
    <cellStyle name="Comma 3 9 3 3" xfId="20831" xr:uid="{E18352C5-DD9D-4531-A669-E9E88A5C45B1}"/>
    <cellStyle name="Comma 3 9 4" xfId="6121" xr:uid="{E66689EB-E803-4F71-BDB3-1A63AA0BAA42}"/>
    <cellStyle name="Comma 3 9 4 2" xfId="13583" xr:uid="{E66689EB-E803-4F71-BDB3-1A63AA0BAA42}"/>
    <cellStyle name="Comma 3 9 4 2 2" xfId="29561" xr:uid="{E66689EB-E803-4F71-BDB3-1A63AA0BAA42}"/>
    <cellStyle name="Comma 3 9 4 3" xfId="22099" xr:uid="{E66689EB-E803-4F71-BDB3-1A63AA0BAA42}"/>
    <cellStyle name="Comma 3 9 5" xfId="2359" xr:uid="{00000000-0005-0000-0000-0000CC000000}"/>
    <cellStyle name="Comma 3 9 5 2" xfId="9821" xr:uid="{00000000-0005-0000-0000-0000CC000000}"/>
    <cellStyle name="Comma 3 9 5 2 2" xfId="25799" xr:uid="{00000000-0005-0000-0000-0000CC000000}"/>
    <cellStyle name="Comma 3 9 5 3" xfId="18337" xr:uid="{00000000-0005-0000-0000-0000CC000000}"/>
    <cellStyle name="Comma 3 9 6" xfId="8081" xr:uid="{00000000-0005-0000-0000-0000CC000000}"/>
    <cellStyle name="Comma 3 9 6 2" xfId="24059" xr:uid="{00000000-0005-0000-0000-0000CC000000}"/>
    <cellStyle name="Comma 3 9 7" xfId="16525" xr:uid="{00000000-0005-0000-0000-0000CC000000}"/>
    <cellStyle name="Comma 3 90" xfId="1387" xr:uid="{37993A86-84F0-4251-84CB-01B01968DBCB}"/>
    <cellStyle name="Comma 3 90 2" xfId="6927" xr:uid="{459C3E08-8345-46A8-BB41-DF43AB320B33}"/>
    <cellStyle name="Comma 3 90 2 2" xfId="14389" xr:uid="{459C3E08-8345-46A8-BB41-DF43AB320B33}"/>
    <cellStyle name="Comma 3 90 2 2 2" xfId="30367" xr:uid="{459C3E08-8345-46A8-BB41-DF43AB320B33}"/>
    <cellStyle name="Comma 3 90 2 3" xfId="22905" xr:uid="{459C3E08-8345-46A8-BB41-DF43AB320B33}"/>
    <cellStyle name="Comma 3 90 3" xfId="8876" xr:uid="{37993A86-84F0-4251-84CB-01B01968DBCB}"/>
    <cellStyle name="Comma 3 90 3 2" xfId="24854" xr:uid="{37993A86-84F0-4251-84CB-01B01968DBCB}"/>
    <cellStyle name="Comma 3 90 4" xfId="17365" xr:uid="{37993A86-84F0-4251-84CB-01B01968DBCB}"/>
    <cellStyle name="Comma 3 91" xfId="1420" xr:uid="{37993A86-84F0-4251-84CB-01B01968DBCB}"/>
    <cellStyle name="Comma 3 91 2" xfId="6958" xr:uid="{826EBD8F-1C76-4BE8-8BFE-63F9EB8A0F98}"/>
    <cellStyle name="Comma 3 91 2 2" xfId="14420" xr:uid="{826EBD8F-1C76-4BE8-8BFE-63F9EB8A0F98}"/>
    <cellStyle name="Comma 3 91 2 2 2" xfId="30398" xr:uid="{826EBD8F-1C76-4BE8-8BFE-63F9EB8A0F98}"/>
    <cellStyle name="Comma 3 91 2 3" xfId="22936" xr:uid="{826EBD8F-1C76-4BE8-8BFE-63F9EB8A0F98}"/>
    <cellStyle name="Comma 3 91 3" xfId="8909" xr:uid="{37993A86-84F0-4251-84CB-01B01968DBCB}"/>
    <cellStyle name="Comma 3 91 3 2" xfId="24887" xr:uid="{37993A86-84F0-4251-84CB-01B01968DBCB}"/>
    <cellStyle name="Comma 3 91 4" xfId="17398" xr:uid="{37993A86-84F0-4251-84CB-01B01968DBCB}"/>
    <cellStyle name="Comma 3 92" xfId="1453" xr:uid="{37993A86-84F0-4251-84CB-01B01968DBCB}"/>
    <cellStyle name="Comma 3 92 2" xfId="6991" xr:uid="{B3C924F8-1260-46A1-A96D-28C719ED83ED}"/>
    <cellStyle name="Comma 3 92 2 2" xfId="14453" xr:uid="{B3C924F8-1260-46A1-A96D-28C719ED83ED}"/>
    <cellStyle name="Comma 3 92 2 2 2" xfId="30431" xr:uid="{B3C924F8-1260-46A1-A96D-28C719ED83ED}"/>
    <cellStyle name="Comma 3 92 2 3" xfId="22969" xr:uid="{B3C924F8-1260-46A1-A96D-28C719ED83ED}"/>
    <cellStyle name="Comma 3 92 3" xfId="8942" xr:uid="{37993A86-84F0-4251-84CB-01B01968DBCB}"/>
    <cellStyle name="Comma 3 92 3 2" xfId="24920" xr:uid="{37993A86-84F0-4251-84CB-01B01968DBCB}"/>
    <cellStyle name="Comma 3 92 4" xfId="17431" xr:uid="{37993A86-84F0-4251-84CB-01B01968DBCB}"/>
    <cellStyle name="Comma 3 93" xfId="1486" xr:uid="{37993A86-84F0-4251-84CB-01B01968DBCB}"/>
    <cellStyle name="Comma 3 93 2" xfId="7024" xr:uid="{1948864A-8058-4E7F-BEA5-B1D26E814681}"/>
    <cellStyle name="Comma 3 93 2 2" xfId="14486" xr:uid="{1948864A-8058-4E7F-BEA5-B1D26E814681}"/>
    <cellStyle name="Comma 3 93 2 2 2" xfId="30464" xr:uid="{1948864A-8058-4E7F-BEA5-B1D26E814681}"/>
    <cellStyle name="Comma 3 93 2 3" xfId="23002" xr:uid="{1948864A-8058-4E7F-BEA5-B1D26E814681}"/>
    <cellStyle name="Comma 3 93 3" xfId="8975" xr:uid="{37993A86-84F0-4251-84CB-01B01968DBCB}"/>
    <cellStyle name="Comma 3 93 3 2" xfId="24953" xr:uid="{37993A86-84F0-4251-84CB-01B01968DBCB}"/>
    <cellStyle name="Comma 3 93 4" xfId="17464" xr:uid="{37993A86-84F0-4251-84CB-01B01968DBCB}"/>
    <cellStyle name="Comma 3 94" xfId="1519" xr:uid="{37993A86-84F0-4251-84CB-01B01968DBCB}"/>
    <cellStyle name="Comma 3 94 2" xfId="7057" xr:uid="{9FD69D8F-2DF1-449F-8C40-4C3ADBC827D7}"/>
    <cellStyle name="Comma 3 94 2 2" xfId="14519" xr:uid="{9FD69D8F-2DF1-449F-8C40-4C3ADBC827D7}"/>
    <cellStyle name="Comma 3 94 2 2 2" xfId="30497" xr:uid="{9FD69D8F-2DF1-449F-8C40-4C3ADBC827D7}"/>
    <cellStyle name="Comma 3 94 2 3" xfId="23035" xr:uid="{9FD69D8F-2DF1-449F-8C40-4C3ADBC827D7}"/>
    <cellStyle name="Comma 3 94 3" xfId="9008" xr:uid="{37993A86-84F0-4251-84CB-01B01968DBCB}"/>
    <cellStyle name="Comma 3 94 3 2" xfId="24986" xr:uid="{37993A86-84F0-4251-84CB-01B01968DBCB}"/>
    <cellStyle name="Comma 3 94 4" xfId="17497" xr:uid="{37993A86-84F0-4251-84CB-01B01968DBCB}"/>
    <cellStyle name="Comma 3 95" xfId="1553" xr:uid="{37993A86-84F0-4251-84CB-01B01968DBCB}"/>
    <cellStyle name="Comma 3 95 2" xfId="7091" xr:uid="{37E34C73-4F72-414A-8587-4B724E4BDA7B}"/>
    <cellStyle name="Comma 3 95 2 2" xfId="14553" xr:uid="{37E34C73-4F72-414A-8587-4B724E4BDA7B}"/>
    <cellStyle name="Comma 3 95 2 2 2" xfId="30531" xr:uid="{37E34C73-4F72-414A-8587-4B724E4BDA7B}"/>
    <cellStyle name="Comma 3 95 2 3" xfId="23069" xr:uid="{37E34C73-4F72-414A-8587-4B724E4BDA7B}"/>
    <cellStyle name="Comma 3 95 3" xfId="9042" xr:uid="{37993A86-84F0-4251-84CB-01B01968DBCB}"/>
    <cellStyle name="Comma 3 95 3 2" xfId="25020" xr:uid="{37993A86-84F0-4251-84CB-01B01968DBCB}"/>
    <cellStyle name="Comma 3 95 4" xfId="17531" xr:uid="{37993A86-84F0-4251-84CB-01B01968DBCB}"/>
    <cellStyle name="Comma 3 96" xfId="1586" xr:uid="{37993A86-84F0-4251-84CB-01B01968DBCB}"/>
    <cellStyle name="Comma 3 96 2" xfId="7124" xr:uid="{FB35CC65-534E-4539-B808-FAAE24A7D262}"/>
    <cellStyle name="Comma 3 96 2 2" xfId="14586" xr:uid="{FB35CC65-534E-4539-B808-FAAE24A7D262}"/>
    <cellStyle name="Comma 3 96 2 2 2" xfId="30564" xr:uid="{FB35CC65-534E-4539-B808-FAAE24A7D262}"/>
    <cellStyle name="Comma 3 96 2 3" xfId="23102" xr:uid="{FB35CC65-534E-4539-B808-FAAE24A7D262}"/>
    <cellStyle name="Comma 3 96 3" xfId="9075" xr:uid="{37993A86-84F0-4251-84CB-01B01968DBCB}"/>
    <cellStyle name="Comma 3 96 3 2" xfId="25053" xr:uid="{37993A86-84F0-4251-84CB-01B01968DBCB}"/>
    <cellStyle name="Comma 3 96 4" xfId="17564" xr:uid="{37993A86-84F0-4251-84CB-01B01968DBCB}"/>
    <cellStyle name="Comma 3 97" xfId="1619" xr:uid="{37993A86-84F0-4251-84CB-01B01968DBCB}"/>
    <cellStyle name="Comma 3 97 2" xfId="7163" xr:uid="{B4B9B78A-ADAE-4B1C-A354-7C5FC6356F75}"/>
    <cellStyle name="Comma 3 97 2 2" xfId="14625" xr:uid="{B4B9B78A-ADAE-4B1C-A354-7C5FC6356F75}"/>
    <cellStyle name="Comma 3 97 2 2 2" xfId="30603" xr:uid="{B4B9B78A-ADAE-4B1C-A354-7C5FC6356F75}"/>
    <cellStyle name="Comma 3 97 2 3" xfId="23141" xr:uid="{B4B9B78A-ADAE-4B1C-A354-7C5FC6356F75}"/>
    <cellStyle name="Comma 3 97 3" xfId="5616" xr:uid="{F4A61E8A-F5B0-4F36-9D95-CD985F7CD5EB}"/>
    <cellStyle name="Comma 3 97 3 2" xfId="13078" xr:uid="{F4A61E8A-F5B0-4F36-9D95-CD985F7CD5EB}"/>
    <cellStyle name="Comma 3 97 3 2 2" xfId="29056" xr:uid="{F4A61E8A-F5B0-4F36-9D95-CD985F7CD5EB}"/>
    <cellStyle name="Comma 3 97 3 3" xfId="21594" xr:uid="{F4A61E8A-F5B0-4F36-9D95-CD985F7CD5EB}"/>
    <cellStyle name="Comma 3 97 4" xfId="9108" xr:uid="{37993A86-84F0-4251-84CB-01B01968DBCB}"/>
    <cellStyle name="Comma 3 97 4 2" xfId="25086" xr:uid="{37993A86-84F0-4251-84CB-01B01968DBCB}"/>
    <cellStyle name="Comma 3 97 5" xfId="17597" xr:uid="{37993A86-84F0-4251-84CB-01B01968DBCB}"/>
    <cellStyle name="Comma 3 98" xfId="1688" xr:uid="{37993A86-84F0-4251-84CB-01B01968DBCB}"/>
    <cellStyle name="Comma 3 98 2" xfId="7220" xr:uid="{A6E0B29F-7225-4C09-8139-FA1B20C44D3F}"/>
    <cellStyle name="Comma 3 98 2 2" xfId="14682" xr:uid="{A6E0B29F-7225-4C09-8139-FA1B20C44D3F}"/>
    <cellStyle name="Comma 3 98 2 2 2" xfId="30660" xr:uid="{A6E0B29F-7225-4C09-8139-FA1B20C44D3F}"/>
    <cellStyle name="Comma 3 98 2 3" xfId="23198" xr:uid="{A6E0B29F-7225-4C09-8139-FA1B20C44D3F}"/>
    <cellStyle name="Comma 3 98 3" xfId="9150" xr:uid="{37993A86-84F0-4251-84CB-01B01968DBCB}"/>
    <cellStyle name="Comma 3 98 3 2" xfId="25128" xr:uid="{37993A86-84F0-4251-84CB-01B01968DBCB}"/>
    <cellStyle name="Comma 3 98 4" xfId="17666" xr:uid="{37993A86-84F0-4251-84CB-01B01968DBCB}"/>
    <cellStyle name="Comma 3 99" xfId="1823" xr:uid="{00000000-0005-0000-0000-0000A4000000}"/>
    <cellStyle name="Comma 3 99 2" xfId="9285" xr:uid="{00000000-0005-0000-0000-0000A4000000}"/>
    <cellStyle name="Comma 3 99 2 2" xfId="25263" xr:uid="{00000000-0005-0000-0000-0000A4000000}"/>
    <cellStyle name="Comma 3 99 3" xfId="17801" xr:uid="{00000000-0005-0000-0000-0000A4000000}"/>
    <cellStyle name="Comma 30" xfId="90" xr:uid="{00000000-0005-0000-0000-0000CD000000}"/>
    <cellStyle name="Comma 30 2" xfId="200" xr:uid="{00000000-0005-0000-0000-0000CE000000}"/>
    <cellStyle name="Comma 30 2 2" xfId="419" xr:uid="{00000000-0005-0000-0000-0000CF000000}"/>
    <cellStyle name="Comma 30 2 2 2" xfId="3478" xr:uid="{3594AE96-BAB6-40F7-9B54-7746AAE81352}"/>
    <cellStyle name="Comma 30 2 2 2 2" xfId="10940" xr:uid="{3594AE96-BAB6-40F7-9B54-7746AAE81352}"/>
    <cellStyle name="Comma 30 2 2 2 2 2" xfId="26918" xr:uid="{3594AE96-BAB6-40F7-9B54-7746AAE81352}"/>
    <cellStyle name="Comma 30 2 2 2 3" xfId="19456" xr:uid="{3594AE96-BAB6-40F7-9B54-7746AAE81352}"/>
    <cellStyle name="Comma 30 2 2 3" xfId="4725" xr:uid="{15B82DC4-DA27-4597-B7BA-C4CD866F21CC}"/>
    <cellStyle name="Comma 30 2 2 3 2" xfId="12187" xr:uid="{15B82DC4-DA27-4597-B7BA-C4CD866F21CC}"/>
    <cellStyle name="Comma 30 2 2 3 2 2" xfId="28165" xr:uid="{15B82DC4-DA27-4597-B7BA-C4CD866F21CC}"/>
    <cellStyle name="Comma 30 2 2 3 3" xfId="20703" xr:uid="{15B82DC4-DA27-4597-B7BA-C4CD866F21CC}"/>
    <cellStyle name="Comma 30 2 2 4" xfId="5996" xr:uid="{A571D0CB-3DA2-4D94-8080-946BFD28BF61}"/>
    <cellStyle name="Comma 30 2 2 4 2" xfId="13458" xr:uid="{A571D0CB-3DA2-4D94-8080-946BFD28BF61}"/>
    <cellStyle name="Comma 30 2 2 4 2 2" xfId="29436" xr:uid="{A571D0CB-3DA2-4D94-8080-946BFD28BF61}"/>
    <cellStyle name="Comma 30 2 2 4 3" xfId="21974" xr:uid="{A571D0CB-3DA2-4D94-8080-946BFD28BF61}"/>
    <cellStyle name="Comma 30 2 2 5" xfId="2231" xr:uid="{00000000-0005-0000-0000-0000CF000000}"/>
    <cellStyle name="Comma 30 2 2 5 2" xfId="9693" xr:uid="{00000000-0005-0000-0000-0000CF000000}"/>
    <cellStyle name="Comma 30 2 2 5 2 2" xfId="25671" xr:uid="{00000000-0005-0000-0000-0000CF000000}"/>
    <cellStyle name="Comma 30 2 2 5 3" xfId="18209" xr:uid="{00000000-0005-0000-0000-0000CF000000}"/>
    <cellStyle name="Comma 30 2 2 6" xfId="7969" xr:uid="{00000000-0005-0000-0000-0000CF000000}"/>
    <cellStyle name="Comma 30 2 2 6 2" xfId="23947" xr:uid="{00000000-0005-0000-0000-0000CF000000}"/>
    <cellStyle name="Comma 30 2 2 7" xfId="16397" xr:uid="{00000000-0005-0000-0000-0000CF000000}"/>
    <cellStyle name="Comma 30 2 3" xfId="3260" xr:uid="{060FAE0C-1BBF-4B46-8913-5DD2C909F8A2}"/>
    <cellStyle name="Comma 30 2 3 2" xfId="10722" xr:uid="{060FAE0C-1BBF-4B46-8913-5DD2C909F8A2}"/>
    <cellStyle name="Comma 30 2 3 2 2" xfId="26700" xr:uid="{060FAE0C-1BBF-4B46-8913-5DD2C909F8A2}"/>
    <cellStyle name="Comma 30 2 3 3" xfId="19238" xr:uid="{060FAE0C-1BBF-4B46-8913-5DD2C909F8A2}"/>
    <cellStyle name="Comma 30 2 4" xfId="4507" xr:uid="{55FE5DD1-B4F9-4222-9CF8-FC0FF56D0CF5}"/>
    <cellStyle name="Comma 30 2 4 2" xfId="11969" xr:uid="{55FE5DD1-B4F9-4222-9CF8-FC0FF56D0CF5}"/>
    <cellStyle name="Comma 30 2 4 2 2" xfId="27947" xr:uid="{55FE5DD1-B4F9-4222-9CF8-FC0FF56D0CF5}"/>
    <cellStyle name="Comma 30 2 4 3" xfId="20485" xr:uid="{55FE5DD1-B4F9-4222-9CF8-FC0FF56D0CF5}"/>
    <cellStyle name="Comma 30 2 5" xfId="5781" xr:uid="{87804D16-548E-4CB9-AE00-75DC9B734B1D}"/>
    <cellStyle name="Comma 30 2 5 2" xfId="13243" xr:uid="{87804D16-548E-4CB9-AE00-75DC9B734B1D}"/>
    <cellStyle name="Comma 30 2 5 2 2" xfId="29221" xr:uid="{87804D16-548E-4CB9-AE00-75DC9B734B1D}"/>
    <cellStyle name="Comma 30 2 5 3" xfId="21759" xr:uid="{87804D16-548E-4CB9-AE00-75DC9B734B1D}"/>
    <cellStyle name="Comma 30 2 6" xfId="2013" xr:uid="{00000000-0005-0000-0000-0000CE000000}"/>
    <cellStyle name="Comma 30 2 6 2" xfId="9475" xr:uid="{00000000-0005-0000-0000-0000CE000000}"/>
    <cellStyle name="Comma 30 2 6 2 2" xfId="25453" xr:uid="{00000000-0005-0000-0000-0000CE000000}"/>
    <cellStyle name="Comma 30 2 6 3" xfId="17991" xr:uid="{00000000-0005-0000-0000-0000CE000000}"/>
    <cellStyle name="Comma 30 2 7" xfId="7765" xr:uid="{00000000-0005-0000-0000-0000CE000000}"/>
    <cellStyle name="Comma 30 2 7 2" xfId="23743" xr:uid="{00000000-0005-0000-0000-0000CE000000}"/>
    <cellStyle name="Comma 30 2 8" xfId="16179" xr:uid="{00000000-0005-0000-0000-0000CE000000}"/>
    <cellStyle name="Comma 30 3" xfId="310" xr:uid="{00000000-0005-0000-0000-0000D0000000}"/>
    <cellStyle name="Comma 30 3 2" xfId="3369" xr:uid="{8F14686E-C927-4AD7-91A1-C62887142564}"/>
    <cellStyle name="Comma 30 3 2 2" xfId="10831" xr:uid="{8F14686E-C927-4AD7-91A1-C62887142564}"/>
    <cellStyle name="Comma 30 3 2 2 2" xfId="26809" xr:uid="{8F14686E-C927-4AD7-91A1-C62887142564}"/>
    <cellStyle name="Comma 30 3 2 3" xfId="19347" xr:uid="{8F14686E-C927-4AD7-91A1-C62887142564}"/>
    <cellStyle name="Comma 30 3 3" xfId="4616" xr:uid="{138FB711-80D3-40C7-A684-82D7632B52E4}"/>
    <cellStyle name="Comma 30 3 3 2" xfId="12078" xr:uid="{138FB711-80D3-40C7-A684-82D7632B52E4}"/>
    <cellStyle name="Comma 30 3 3 2 2" xfId="28056" xr:uid="{138FB711-80D3-40C7-A684-82D7632B52E4}"/>
    <cellStyle name="Comma 30 3 3 3" xfId="20594" xr:uid="{138FB711-80D3-40C7-A684-82D7632B52E4}"/>
    <cellStyle name="Comma 30 3 4" xfId="5888" xr:uid="{06DAB0E2-F6BB-4FCF-A59D-FA7F3F6022B3}"/>
    <cellStyle name="Comma 30 3 4 2" xfId="13350" xr:uid="{06DAB0E2-F6BB-4FCF-A59D-FA7F3F6022B3}"/>
    <cellStyle name="Comma 30 3 4 2 2" xfId="29328" xr:uid="{06DAB0E2-F6BB-4FCF-A59D-FA7F3F6022B3}"/>
    <cellStyle name="Comma 30 3 4 3" xfId="21866" xr:uid="{06DAB0E2-F6BB-4FCF-A59D-FA7F3F6022B3}"/>
    <cellStyle name="Comma 30 3 5" xfId="2122" xr:uid="{00000000-0005-0000-0000-0000D0000000}"/>
    <cellStyle name="Comma 30 3 5 2" xfId="9584" xr:uid="{00000000-0005-0000-0000-0000D0000000}"/>
    <cellStyle name="Comma 30 3 5 2 2" xfId="25562" xr:uid="{00000000-0005-0000-0000-0000D0000000}"/>
    <cellStyle name="Comma 30 3 5 3" xfId="18100" xr:uid="{00000000-0005-0000-0000-0000D0000000}"/>
    <cellStyle name="Comma 30 3 6" xfId="7867" xr:uid="{00000000-0005-0000-0000-0000D0000000}"/>
    <cellStyle name="Comma 30 3 6 2" xfId="23845" xr:uid="{00000000-0005-0000-0000-0000D0000000}"/>
    <cellStyle name="Comma 30 3 7" xfId="16288" xr:uid="{00000000-0005-0000-0000-0000D0000000}"/>
    <cellStyle name="Comma 30 4" xfId="3151" xr:uid="{01516032-017A-49CE-BCE3-9D15CF925E06}"/>
    <cellStyle name="Comma 30 4 2" xfId="10613" xr:uid="{01516032-017A-49CE-BCE3-9D15CF925E06}"/>
    <cellStyle name="Comma 30 4 2 2" xfId="26591" xr:uid="{01516032-017A-49CE-BCE3-9D15CF925E06}"/>
    <cellStyle name="Comma 30 4 3" xfId="19129" xr:uid="{01516032-017A-49CE-BCE3-9D15CF925E06}"/>
    <cellStyle name="Comma 30 5" xfId="4398" xr:uid="{1ED35102-78DA-4212-920C-DAFBA147C879}"/>
    <cellStyle name="Comma 30 5 2" xfId="11860" xr:uid="{1ED35102-78DA-4212-920C-DAFBA147C879}"/>
    <cellStyle name="Comma 30 5 2 2" xfId="27838" xr:uid="{1ED35102-78DA-4212-920C-DAFBA147C879}"/>
    <cellStyle name="Comma 30 5 3" xfId="20376" xr:uid="{1ED35102-78DA-4212-920C-DAFBA147C879}"/>
    <cellStyle name="Comma 30 6" xfId="5676" xr:uid="{425E1606-ACE5-4A19-9BBB-164D95CBADF4}"/>
    <cellStyle name="Comma 30 6 2" xfId="13138" xr:uid="{425E1606-ACE5-4A19-9BBB-164D95CBADF4}"/>
    <cellStyle name="Comma 30 6 2 2" xfId="29116" xr:uid="{425E1606-ACE5-4A19-9BBB-164D95CBADF4}"/>
    <cellStyle name="Comma 30 6 3" xfId="21654" xr:uid="{425E1606-ACE5-4A19-9BBB-164D95CBADF4}"/>
    <cellStyle name="Comma 30 7" xfId="1904" xr:uid="{00000000-0005-0000-0000-0000CD000000}"/>
    <cellStyle name="Comma 30 7 2" xfId="9366" xr:uid="{00000000-0005-0000-0000-0000CD000000}"/>
    <cellStyle name="Comma 30 7 2 2" xfId="25344" xr:uid="{00000000-0005-0000-0000-0000CD000000}"/>
    <cellStyle name="Comma 30 7 3" xfId="17882" xr:uid="{00000000-0005-0000-0000-0000CD000000}"/>
    <cellStyle name="Comma 30 8" xfId="7680" xr:uid="{00000000-0005-0000-0000-0000CD000000}"/>
    <cellStyle name="Comma 30 8 2" xfId="23658" xr:uid="{00000000-0005-0000-0000-0000CD000000}"/>
    <cellStyle name="Comma 30 9" xfId="16070" xr:uid="{00000000-0005-0000-0000-0000CD000000}"/>
    <cellStyle name="Comma 31" xfId="94" xr:uid="{00000000-0005-0000-0000-0000D1000000}"/>
    <cellStyle name="Comma 31 2" xfId="204" xr:uid="{00000000-0005-0000-0000-0000D2000000}"/>
    <cellStyle name="Comma 31 2 2" xfId="423" xr:uid="{00000000-0005-0000-0000-0000D3000000}"/>
    <cellStyle name="Comma 31 2 2 2" xfId="3482" xr:uid="{044302C1-8AD9-48FD-A2D8-D999BD407313}"/>
    <cellStyle name="Comma 31 2 2 2 2" xfId="10944" xr:uid="{044302C1-8AD9-48FD-A2D8-D999BD407313}"/>
    <cellStyle name="Comma 31 2 2 2 2 2" xfId="26922" xr:uid="{044302C1-8AD9-48FD-A2D8-D999BD407313}"/>
    <cellStyle name="Comma 31 2 2 2 3" xfId="19460" xr:uid="{044302C1-8AD9-48FD-A2D8-D999BD407313}"/>
    <cellStyle name="Comma 31 2 2 3" xfId="4729" xr:uid="{48707534-342A-4229-B44B-B7951ED6932A}"/>
    <cellStyle name="Comma 31 2 2 3 2" xfId="12191" xr:uid="{48707534-342A-4229-B44B-B7951ED6932A}"/>
    <cellStyle name="Comma 31 2 2 3 2 2" xfId="28169" xr:uid="{48707534-342A-4229-B44B-B7951ED6932A}"/>
    <cellStyle name="Comma 31 2 2 3 3" xfId="20707" xr:uid="{48707534-342A-4229-B44B-B7951ED6932A}"/>
    <cellStyle name="Comma 31 2 2 4" xfId="6000" xr:uid="{BBD28B5E-6BBF-4727-AB06-4550D894AA55}"/>
    <cellStyle name="Comma 31 2 2 4 2" xfId="13462" xr:uid="{BBD28B5E-6BBF-4727-AB06-4550D894AA55}"/>
    <cellStyle name="Comma 31 2 2 4 2 2" xfId="29440" xr:uid="{BBD28B5E-6BBF-4727-AB06-4550D894AA55}"/>
    <cellStyle name="Comma 31 2 2 4 3" xfId="21978" xr:uid="{BBD28B5E-6BBF-4727-AB06-4550D894AA55}"/>
    <cellStyle name="Comma 31 2 2 5" xfId="2235" xr:uid="{00000000-0005-0000-0000-0000D3000000}"/>
    <cellStyle name="Comma 31 2 2 5 2" xfId="9697" xr:uid="{00000000-0005-0000-0000-0000D3000000}"/>
    <cellStyle name="Comma 31 2 2 5 2 2" xfId="25675" xr:uid="{00000000-0005-0000-0000-0000D3000000}"/>
    <cellStyle name="Comma 31 2 2 5 3" xfId="18213" xr:uid="{00000000-0005-0000-0000-0000D3000000}"/>
    <cellStyle name="Comma 31 2 2 6" xfId="7973" xr:uid="{00000000-0005-0000-0000-0000D3000000}"/>
    <cellStyle name="Comma 31 2 2 6 2" xfId="23951" xr:uid="{00000000-0005-0000-0000-0000D3000000}"/>
    <cellStyle name="Comma 31 2 2 7" xfId="16401" xr:uid="{00000000-0005-0000-0000-0000D3000000}"/>
    <cellStyle name="Comma 31 2 3" xfId="3264" xr:uid="{D92D44C6-5187-4DD8-8470-D1A60FD1C737}"/>
    <cellStyle name="Comma 31 2 3 2" xfId="10726" xr:uid="{D92D44C6-5187-4DD8-8470-D1A60FD1C737}"/>
    <cellStyle name="Comma 31 2 3 2 2" xfId="26704" xr:uid="{D92D44C6-5187-4DD8-8470-D1A60FD1C737}"/>
    <cellStyle name="Comma 31 2 3 3" xfId="19242" xr:uid="{D92D44C6-5187-4DD8-8470-D1A60FD1C737}"/>
    <cellStyle name="Comma 31 2 4" xfId="4511" xr:uid="{C7B62DC0-85E6-4065-BE5A-89FF38D1A79B}"/>
    <cellStyle name="Comma 31 2 4 2" xfId="11973" xr:uid="{C7B62DC0-85E6-4065-BE5A-89FF38D1A79B}"/>
    <cellStyle name="Comma 31 2 4 2 2" xfId="27951" xr:uid="{C7B62DC0-85E6-4065-BE5A-89FF38D1A79B}"/>
    <cellStyle name="Comma 31 2 4 3" xfId="20489" xr:uid="{C7B62DC0-85E6-4065-BE5A-89FF38D1A79B}"/>
    <cellStyle name="Comma 31 2 5" xfId="5785" xr:uid="{63E3F29F-FBA0-4E75-B2C1-04E793D53719}"/>
    <cellStyle name="Comma 31 2 5 2" xfId="13247" xr:uid="{63E3F29F-FBA0-4E75-B2C1-04E793D53719}"/>
    <cellStyle name="Comma 31 2 5 2 2" xfId="29225" xr:uid="{63E3F29F-FBA0-4E75-B2C1-04E793D53719}"/>
    <cellStyle name="Comma 31 2 5 3" xfId="21763" xr:uid="{63E3F29F-FBA0-4E75-B2C1-04E793D53719}"/>
    <cellStyle name="Comma 31 2 6" xfId="2017" xr:uid="{00000000-0005-0000-0000-0000D2000000}"/>
    <cellStyle name="Comma 31 2 6 2" xfId="9479" xr:uid="{00000000-0005-0000-0000-0000D2000000}"/>
    <cellStyle name="Comma 31 2 6 2 2" xfId="25457" xr:uid="{00000000-0005-0000-0000-0000D2000000}"/>
    <cellStyle name="Comma 31 2 6 3" xfId="17995" xr:uid="{00000000-0005-0000-0000-0000D2000000}"/>
    <cellStyle name="Comma 31 2 7" xfId="7769" xr:uid="{00000000-0005-0000-0000-0000D2000000}"/>
    <cellStyle name="Comma 31 2 7 2" xfId="23747" xr:uid="{00000000-0005-0000-0000-0000D2000000}"/>
    <cellStyle name="Comma 31 2 8" xfId="16183" xr:uid="{00000000-0005-0000-0000-0000D2000000}"/>
    <cellStyle name="Comma 31 3" xfId="314" xr:uid="{00000000-0005-0000-0000-0000D4000000}"/>
    <cellStyle name="Comma 31 3 2" xfId="3373" xr:uid="{DD54638A-7E29-482D-956F-DB6B352C9225}"/>
    <cellStyle name="Comma 31 3 2 2" xfId="10835" xr:uid="{DD54638A-7E29-482D-956F-DB6B352C9225}"/>
    <cellStyle name="Comma 31 3 2 2 2" xfId="26813" xr:uid="{DD54638A-7E29-482D-956F-DB6B352C9225}"/>
    <cellStyle name="Comma 31 3 2 3" xfId="19351" xr:uid="{DD54638A-7E29-482D-956F-DB6B352C9225}"/>
    <cellStyle name="Comma 31 3 3" xfId="4620" xr:uid="{0CA37C5B-72E1-4A15-B14B-B807869326B5}"/>
    <cellStyle name="Comma 31 3 3 2" xfId="12082" xr:uid="{0CA37C5B-72E1-4A15-B14B-B807869326B5}"/>
    <cellStyle name="Comma 31 3 3 2 2" xfId="28060" xr:uid="{0CA37C5B-72E1-4A15-B14B-B807869326B5}"/>
    <cellStyle name="Comma 31 3 3 3" xfId="20598" xr:uid="{0CA37C5B-72E1-4A15-B14B-B807869326B5}"/>
    <cellStyle name="Comma 31 3 4" xfId="5892" xr:uid="{DCE12CA6-2963-4B7F-9496-2B2BD147F6B9}"/>
    <cellStyle name="Comma 31 3 4 2" xfId="13354" xr:uid="{DCE12CA6-2963-4B7F-9496-2B2BD147F6B9}"/>
    <cellStyle name="Comma 31 3 4 2 2" xfId="29332" xr:uid="{DCE12CA6-2963-4B7F-9496-2B2BD147F6B9}"/>
    <cellStyle name="Comma 31 3 4 3" xfId="21870" xr:uid="{DCE12CA6-2963-4B7F-9496-2B2BD147F6B9}"/>
    <cellStyle name="Comma 31 3 5" xfId="2126" xr:uid="{00000000-0005-0000-0000-0000D4000000}"/>
    <cellStyle name="Comma 31 3 5 2" xfId="9588" xr:uid="{00000000-0005-0000-0000-0000D4000000}"/>
    <cellStyle name="Comma 31 3 5 2 2" xfId="25566" xr:uid="{00000000-0005-0000-0000-0000D4000000}"/>
    <cellStyle name="Comma 31 3 5 3" xfId="18104" xr:uid="{00000000-0005-0000-0000-0000D4000000}"/>
    <cellStyle name="Comma 31 3 6" xfId="7871" xr:uid="{00000000-0005-0000-0000-0000D4000000}"/>
    <cellStyle name="Comma 31 3 6 2" xfId="23849" xr:uid="{00000000-0005-0000-0000-0000D4000000}"/>
    <cellStyle name="Comma 31 3 7" xfId="16292" xr:uid="{00000000-0005-0000-0000-0000D4000000}"/>
    <cellStyle name="Comma 31 4" xfId="3155" xr:uid="{54265E61-203F-47A9-B8A7-32A9FA8277F7}"/>
    <cellStyle name="Comma 31 4 2" xfId="10617" xr:uid="{54265E61-203F-47A9-B8A7-32A9FA8277F7}"/>
    <cellStyle name="Comma 31 4 2 2" xfId="26595" xr:uid="{54265E61-203F-47A9-B8A7-32A9FA8277F7}"/>
    <cellStyle name="Comma 31 4 3" xfId="19133" xr:uid="{54265E61-203F-47A9-B8A7-32A9FA8277F7}"/>
    <cellStyle name="Comma 31 5" xfId="4402" xr:uid="{07E8092F-3CF3-4036-AA81-0ABB15BB41B9}"/>
    <cellStyle name="Comma 31 5 2" xfId="11864" xr:uid="{07E8092F-3CF3-4036-AA81-0ABB15BB41B9}"/>
    <cellStyle name="Comma 31 5 2 2" xfId="27842" xr:uid="{07E8092F-3CF3-4036-AA81-0ABB15BB41B9}"/>
    <cellStyle name="Comma 31 5 3" xfId="20380" xr:uid="{07E8092F-3CF3-4036-AA81-0ABB15BB41B9}"/>
    <cellStyle name="Comma 31 6" xfId="5680" xr:uid="{5B69AA20-E6E5-41B7-BFED-D57C83A424FA}"/>
    <cellStyle name="Comma 31 6 2" xfId="13142" xr:uid="{5B69AA20-E6E5-41B7-BFED-D57C83A424FA}"/>
    <cellStyle name="Comma 31 6 2 2" xfId="29120" xr:uid="{5B69AA20-E6E5-41B7-BFED-D57C83A424FA}"/>
    <cellStyle name="Comma 31 6 3" xfId="21658" xr:uid="{5B69AA20-E6E5-41B7-BFED-D57C83A424FA}"/>
    <cellStyle name="Comma 31 7" xfId="1908" xr:uid="{00000000-0005-0000-0000-0000D1000000}"/>
    <cellStyle name="Comma 31 7 2" xfId="9370" xr:uid="{00000000-0005-0000-0000-0000D1000000}"/>
    <cellStyle name="Comma 31 7 2 2" xfId="25348" xr:uid="{00000000-0005-0000-0000-0000D1000000}"/>
    <cellStyle name="Comma 31 7 3" xfId="17886" xr:uid="{00000000-0005-0000-0000-0000D1000000}"/>
    <cellStyle name="Comma 31 8" xfId="7638" xr:uid="{00000000-0005-0000-0000-0000D1000000}"/>
    <cellStyle name="Comma 31 8 2" xfId="23616" xr:uid="{00000000-0005-0000-0000-0000D1000000}"/>
    <cellStyle name="Comma 31 9" xfId="16074" xr:uid="{00000000-0005-0000-0000-0000D1000000}"/>
    <cellStyle name="Comma 32" xfId="97" xr:uid="{00000000-0005-0000-0000-0000D5000000}"/>
    <cellStyle name="Comma 32 2" xfId="207" xr:uid="{00000000-0005-0000-0000-0000D6000000}"/>
    <cellStyle name="Comma 32 2 2" xfId="426" xr:uid="{00000000-0005-0000-0000-0000D7000000}"/>
    <cellStyle name="Comma 32 2 2 2" xfId="3485" xr:uid="{B5842540-D1CE-41A7-A201-EAC26892FF47}"/>
    <cellStyle name="Comma 32 2 2 2 2" xfId="10947" xr:uid="{B5842540-D1CE-41A7-A201-EAC26892FF47}"/>
    <cellStyle name="Comma 32 2 2 2 2 2" xfId="26925" xr:uid="{B5842540-D1CE-41A7-A201-EAC26892FF47}"/>
    <cellStyle name="Comma 32 2 2 2 3" xfId="19463" xr:uid="{B5842540-D1CE-41A7-A201-EAC26892FF47}"/>
    <cellStyle name="Comma 32 2 2 3" xfId="4732" xr:uid="{E1CF61A6-D7F4-4CC4-A812-6625399C4412}"/>
    <cellStyle name="Comma 32 2 2 3 2" xfId="12194" xr:uid="{E1CF61A6-D7F4-4CC4-A812-6625399C4412}"/>
    <cellStyle name="Comma 32 2 2 3 2 2" xfId="28172" xr:uid="{E1CF61A6-D7F4-4CC4-A812-6625399C4412}"/>
    <cellStyle name="Comma 32 2 2 3 3" xfId="20710" xr:uid="{E1CF61A6-D7F4-4CC4-A812-6625399C4412}"/>
    <cellStyle name="Comma 32 2 2 4" xfId="6003" xr:uid="{31054946-AD7A-48F3-B342-529467696B02}"/>
    <cellStyle name="Comma 32 2 2 4 2" xfId="13465" xr:uid="{31054946-AD7A-48F3-B342-529467696B02}"/>
    <cellStyle name="Comma 32 2 2 4 2 2" xfId="29443" xr:uid="{31054946-AD7A-48F3-B342-529467696B02}"/>
    <cellStyle name="Comma 32 2 2 4 3" xfId="21981" xr:uid="{31054946-AD7A-48F3-B342-529467696B02}"/>
    <cellStyle name="Comma 32 2 2 5" xfId="2238" xr:uid="{00000000-0005-0000-0000-0000D7000000}"/>
    <cellStyle name="Comma 32 2 2 5 2" xfId="9700" xr:uid="{00000000-0005-0000-0000-0000D7000000}"/>
    <cellStyle name="Comma 32 2 2 5 2 2" xfId="25678" xr:uid="{00000000-0005-0000-0000-0000D7000000}"/>
    <cellStyle name="Comma 32 2 2 5 3" xfId="18216" xr:uid="{00000000-0005-0000-0000-0000D7000000}"/>
    <cellStyle name="Comma 32 2 2 6" xfId="7976" xr:uid="{00000000-0005-0000-0000-0000D7000000}"/>
    <cellStyle name="Comma 32 2 2 6 2" xfId="23954" xr:uid="{00000000-0005-0000-0000-0000D7000000}"/>
    <cellStyle name="Comma 32 2 2 7" xfId="16404" xr:uid="{00000000-0005-0000-0000-0000D7000000}"/>
    <cellStyle name="Comma 32 2 3" xfId="3267" xr:uid="{D707FDCC-FD55-41CA-91E1-E5758512ACA2}"/>
    <cellStyle name="Comma 32 2 3 2" xfId="10729" xr:uid="{D707FDCC-FD55-41CA-91E1-E5758512ACA2}"/>
    <cellStyle name="Comma 32 2 3 2 2" xfId="26707" xr:uid="{D707FDCC-FD55-41CA-91E1-E5758512ACA2}"/>
    <cellStyle name="Comma 32 2 3 3" xfId="19245" xr:uid="{D707FDCC-FD55-41CA-91E1-E5758512ACA2}"/>
    <cellStyle name="Comma 32 2 4" xfId="4514" xr:uid="{EE4BC185-1DAE-41DD-8285-913584A440E9}"/>
    <cellStyle name="Comma 32 2 4 2" xfId="11976" xr:uid="{EE4BC185-1DAE-41DD-8285-913584A440E9}"/>
    <cellStyle name="Comma 32 2 4 2 2" xfId="27954" xr:uid="{EE4BC185-1DAE-41DD-8285-913584A440E9}"/>
    <cellStyle name="Comma 32 2 4 3" xfId="20492" xr:uid="{EE4BC185-1DAE-41DD-8285-913584A440E9}"/>
    <cellStyle name="Comma 32 2 5" xfId="5788" xr:uid="{3950274B-69F8-4D7F-BBEA-5E8610B4FBB7}"/>
    <cellStyle name="Comma 32 2 5 2" xfId="13250" xr:uid="{3950274B-69F8-4D7F-BBEA-5E8610B4FBB7}"/>
    <cellStyle name="Comma 32 2 5 2 2" xfId="29228" xr:uid="{3950274B-69F8-4D7F-BBEA-5E8610B4FBB7}"/>
    <cellStyle name="Comma 32 2 5 3" xfId="21766" xr:uid="{3950274B-69F8-4D7F-BBEA-5E8610B4FBB7}"/>
    <cellStyle name="Comma 32 2 6" xfId="2020" xr:uid="{00000000-0005-0000-0000-0000D6000000}"/>
    <cellStyle name="Comma 32 2 6 2" xfId="9482" xr:uid="{00000000-0005-0000-0000-0000D6000000}"/>
    <cellStyle name="Comma 32 2 6 2 2" xfId="25460" xr:uid="{00000000-0005-0000-0000-0000D6000000}"/>
    <cellStyle name="Comma 32 2 6 3" xfId="17998" xr:uid="{00000000-0005-0000-0000-0000D6000000}"/>
    <cellStyle name="Comma 32 2 7" xfId="7772" xr:uid="{00000000-0005-0000-0000-0000D6000000}"/>
    <cellStyle name="Comma 32 2 7 2" xfId="23750" xr:uid="{00000000-0005-0000-0000-0000D6000000}"/>
    <cellStyle name="Comma 32 2 8" xfId="16186" xr:uid="{00000000-0005-0000-0000-0000D6000000}"/>
    <cellStyle name="Comma 32 3" xfId="317" xr:uid="{00000000-0005-0000-0000-0000D8000000}"/>
    <cellStyle name="Comma 32 3 2" xfId="3376" xr:uid="{76409DC0-B314-47B7-9F97-314239A64C61}"/>
    <cellStyle name="Comma 32 3 2 2" xfId="10838" xr:uid="{76409DC0-B314-47B7-9F97-314239A64C61}"/>
    <cellStyle name="Comma 32 3 2 2 2" xfId="26816" xr:uid="{76409DC0-B314-47B7-9F97-314239A64C61}"/>
    <cellStyle name="Comma 32 3 2 3" xfId="19354" xr:uid="{76409DC0-B314-47B7-9F97-314239A64C61}"/>
    <cellStyle name="Comma 32 3 3" xfId="4623" xr:uid="{0BD3A92D-95DC-4FCC-BFEB-7713F0A9255A}"/>
    <cellStyle name="Comma 32 3 3 2" xfId="12085" xr:uid="{0BD3A92D-95DC-4FCC-BFEB-7713F0A9255A}"/>
    <cellStyle name="Comma 32 3 3 2 2" xfId="28063" xr:uid="{0BD3A92D-95DC-4FCC-BFEB-7713F0A9255A}"/>
    <cellStyle name="Comma 32 3 3 3" xfId="20601" xr:uid="{0BD3A92D-95DC-4FCC-BFEB-7713F0A9255A}"/>
    <cellStyle name="Comma 32 3 4" xfId="5895" xr:uid="{EB413D7D-A9D7-41B8-B3B3-21571EEBCED1}"/>
    <cellStyle name="Comma 32 3 4 2" xfId="13357" xr:uid="{EB413D7D-A9D7-41B8-B3B3-21571EEBCED1}"/>
    <cellStyle name="Comma 32 3 4 2 2" xfId="29335" xr:uid="{EB413D7D-A9D7-41B8-B3B3-21571EEBCED1}"/>
    <cellStyle name="Comma 32 3 4 3" xfId="21873" xr:uid="{EB413D7D-A9D7-41B8-B3B3-21571EEBCED1}"/>
    <cellStyle name="Comma 32 3 5" xfId="2129" xr:uid="{00000000-0005-0000-0000-0000D8000000}"/>
    <cellStyle name="Comma 32 3 5 2" xfId="9591" xr:uid="{00000000-0005-0000-0000-0000D8000000}"/>
    <cellStyle name="Comma 32 3 5 2 2" xfId="25569" xr:uid="{00000000-0005-0000-0000-0000D8000000}"/>
    <cellStyle name="Comma 32 3 5 3" xfId="18107" xr:uid="{00000000-0005-0000-0000-0000D8000000}"/>
    <cellStyle name="Comma 32 3 6" xfId="7874" xr:uid="{00000000-0005-0000-0000-0000D8000000}"/>
    <cellStyle name="Comma 32 3 6 2" xfId="23852" xr:uid="{00000000-0005-0000-0000-0000D8000000}"/>
    <cellStyle name="Comma 32 3 7" xfId="16295" xr:uid="{00000000-0005-0000-0000-0000D8000000}"/>
    <cellStyle name="Comma 32 4" xfId="3158" xr:uid="{6A32F175-4F94-4571-A63D-F5EB1BBE712C}"/>
    <cellStyle name="Comma 32 4 2" xfId="10620" xr:uid="{6A32F175-4F94-4571-A63D-F5EB1BBE712C}"/>
    <cellStyle name="Comma 32 4 2 2" xfId="26598" xr:uid="{6A32F175-4F94-4571-A63D-F5EB1BBE712C}"/>
    <cellStyle name="Comma 32 4 3" xfId="19136" xr:uid="{6A32F175-4F94-4571-A63D-F5EB1BBE712C}"/>
    <cellStyle name="Comma 32 5" xfId="4405" xr:uid="{294DFAF5-819E-4458-9E8F-F9060CFD7265}"/>
    <cellStyle name="Comma 32 5 2" xfId="11867" xr:uid="{294DFAF5-819E-4458-9E8F-F9060CFD7265}"/>
    <cellStyle name="Comma 32 5 2 2" xfId="27845" xr:uid="{294DFAF5-819E-4458-9E8F-F9060CFD7265}"/>
    <cellStyle name="Comma 32 5 3" xfId="20383" xr:uid="{294DFAF5-819E-4458-9E8F-F9060CFD7265}"/>
    <cellStyle name="Comma 32 6" xfId="5683" xr:uid="{3D542727-C914-4B2B-9BE0-038A8B488E38}"/>
    <cellStyle name="Comma 32 6 2" xfId="13145" xr:uid="{3D542727-C914-4B2B-9BE0-038A8B488E38}"/>
    <cellStyle name="Comma 32 6 2 2" xfId="29123" xr:uid="{3D542727-C914-4B2B-9BE0-038A8B488E38}"/>
    <cellStyle name="Comma 32 6 3" xfId="21661" xr:uid="{3D542727-C914-4B2B-9BE0-038A8B488E38}"/>
    <cellStyle name="Comma 32 7" xfId="1911" xr:uid="{00000000-0005-0000-0000-0000D5000000}"/>
    <cellStyle name="Comma 32 7 2" xfId="9373" xr:uid="{00000000-0005-0000-0000-0000D5000000}"/>
    <cellStyle name="Comma 32 7 2 2" xfId="25351" xr:uid="{00000000-0005-0000-0000-0000D5000000}"/>
    <cellStyle name="Comma 32 7 3" xfId="17889" xr:uid="{00000000-0005-0000-0000-0000D5000000}"/>
    <cellStyle name="Comma 32 8" xfId="7647" xr:uid="{00000000-0005-0000-0000-0000D5000000}"/>
    <cellStyle name="Comma 32 8 2" xfId="23625" xr:uid="{00000000-0005-0000-0000-0000D5000000}"/>
    <cellStyle name="Comma 32 9" xfId="16077" xr:uid="{00000000-0005-0000-0000-0000D5000000}"/>
    <cellStyle name="Comma 33" xfId="100" xr:uid="{00000000-0005-0000-0000-0000D9000000}"/>
    <cellStyle name="Comma 33 2" xfId="210" xr:uid="{00000000-0005-0000-0000-0000DA000000}"/>
    <cellStyle name="Comma 33 2 2" xfId="429" xr:uid="{00000000-0005-0000-0000-0000DB000000}"/>
    <cellStyle name="Comma 33 2 2 2" xfId="3488" xr:uid="{268BA2AF-C79F-4A98-8E41-ADE84B226B18}"/>
    <cellStyle name="Comma 33 2 2 2 2" xfId="10950" xr:uid="{268BA2AF-C79F-4A98-8E41-ADE84B226B18}"/>
    <cellStyle name="Comma 33 2 2 2 2 2" xfId="26928" xr:uid="{268BA2AF-C79F-4A98-8E41-ADE84B226B18}"/>
    <cellStyle name="Comma 33 2 2 2 3" xfId="19466" xr:uid="{268BA2AF-C79F-4A98-8E41-ADE84B226B18}"/>
    <cellStyle name="Comma 33 2 2 3" xfId="4735" xr:uid="{493F6C73-3A28-4503-BB2C-33A1B8BAC566}"/>
    <cellStyle name="Comma 33 2 2 3 2" xfId="12197" xr:uid="{493F6C73-3A28-4503-BB2C-33A1B8BAC566}"/>
    <cellStyle name="Comma 33 2 2 3 2 2" xfId="28175" xr:uid="{493F6C73-3A28-4503-BB2C-33A1B8BAC566}"/>
    <cellStyle name="Comma 33 2 2 3 3" xfId="20713" xr:uid="{493F6C73-3A28-4503-BB2C-33A1B8BAC566}"/>
    <cellStyle name="Comma 33 2 2 4" xfId="6006" xr:uid="{E3FAFE21-E190-4821-A4EB-C703D2110E43}"/>
    <cellStyle name="Comma 33 2 2 4 2" xfId="13468" xr:uid="{E3FAFE21-E190-4821-A4EB-C703D2110E43}"/>
    <cellStyle name="Comma 33 2 2 4 2 2" xfId="29446" xr:uid="{E3FAFE21-E190-4821-A4EB-C703D2110E43}"/>
    <cellStyle name="Comma 33 2 2 4 3" xfId="21984" xr:uid="{E3FAFE21-E190-4821-A4EB-C703D2110E43}"/>
    <cellStyle name="Comma 33 2 2 5" xfId="2241" xr:uid="{00000000-0005-0000-0000-0000DB000000}"/>
    <cellStyle name="Comma 33 2 2 5 2" xfId="9703" xr:uid="{00000000-0005-0000-0000-0000DB000000}"/>
    <cellStyle name="Comma 33 2 2 5 2 2" xfId="25681" xr:uid="{00000000-0005-0000-0000-0000DB000000}"/>
    <cellStyle name="Comma 33 2 2 5 3" xfId="18219" xr:uid="{00000000-0005-0000-0000-0000DB000000}"/>
    <cellStyle name="Comma 33 2 2 6" xfId="7979" xr:uid="{00000000-0005-0000-0000-0000DB000000}"/>
    <cellStyle name="Comma 33 2 2 6 2" xfId="23957" xr:uid="{00000000-0005-0000-0000-0000DB000000}"/>
    <cellStyle name="Comma 33 2 2 7" xfId="16407" xr:uid="{00000000-0005-0000-0000-0000DB000000}"/>
    <cellStyle name="Comma 33 2 3" xfId="3270" xr:uid="{2EC6F7F3-52D1-45F2-AB70-1CA5A93B1620}"/>
    <cellStyle name="Comma 33 2 3 2" xfId="10732" xr:uid="{2EC6F7F3-52D1-45F2-AB70-1CA5A93B1620}"/>
    <cellStyle name="Comma 33 2 3 2 2" xfId="26710" xr:uid="{2EC6F7F3-52D1-45F2-AB70-1CA5A93B1620}"/>
    <cellStyle name="Comma 33 2 3 3" xfId="19248" xr:uid="{2EC6F7F3-52D1-45F2-AB70-1CA5A93B1620}"/>
    <cellStyle name="Comma 33 2 4" xfId="4517" xr:uid="{6FCE69B7-2C71-4CDE-A7C0-1641C0B752C8}"/>
    <cellStyle name="Comma 33 2 4 2" xfId="11979" xr:uid="{6FCE69B7-2C71-4CDE-A7C0-1641C0B752C8}"/>
    <cellStyle name="Comma 33 2 4 2 2" xfId="27957" xr:uid="{6FCE69B7-2C71-4CDE-A7C0-1641C0B752C8}"/>
    <cellStyle name="Comma 33 2 4 3" xfId="20495" xr:uid="{6FCE69B7-2C71-4CDE-A7C0-1641C0B752C8}"/>
    <cellStyle name="Comma 33 2 5" xfId="5791" xr:uid="{730486BE-4B2F-4E62-8148-EB0230436FBB}"/>
    <cellStyle name="Comma 33 2 5 2" xfId="13253" xr:uid="{730486BE-4B2F-4E62-8148-EB0230436FBB}"/>
    <cellStyle name="Comma 33 2 5 2 2" xfId="29231" xr:uid="{730486BE-4B2F-4E62-8148-EB0230436FBB}"/>
    <cellStyle name="Comma 33 2 5 3" xfId="21769" xr:uid="{730486BE-4B2F-4E62-8148-EB0230436FBB}"/>
    <cellStyle name="Comma 33 2 6" xfId="2023" xr:uid="{00000000-0005-0000-0000-0000DA000000}"/>
    <cellStyle name="Comma 33 2 6 2" xfId="9485" xr:uid="{00000000-0005-0000-0000-0000DA000000}"/>
    <cellStyle name="Comma 33 2 6 2 2" xfId="25463" xr:uid="{00000000-0005-0000-0000-0000DA000000}"/>
    <cellStyle name="Comma 33 2 6 3" xfId="18001" xr:uid="{00000000-0005-0000-0000-0000DA000000}"/>
    <cellStyle name="Comma 33 2 7" xfId="7775" xr:uid="{00000000-0005-0000-0000-0000DA000000}"/>
    <cellStyle name="Comma 33 2 7 2" xfId="23753" xr:uid="{00000000-0005-0000-0000-0000DA000000}"/>
    <cellStyle name="Comma 33 2 8" xfId="16189" xr:uid="{00000000-0005-0000-0000-0000DA000000}"/>
    <cellStyle name="Comma 33 3" xfId="320" xr:uid="{00000000-0005-0000-0000-0000DC000000}"/>
    <cellStyle name="Comma 33 3 2" xfId="3379" xr:uid="{642A49CD-DA2D-4686-B778-477C5CDE16ED}"/>
    <cellStyle name="Comma 33 3 2 2" xfId="10841" xr:uid="{642A49CD-DA2D-4686-B778-477C5CDE16ED}"/>
    <cellStyle name="Comma 33 3 2 2 2" xfId="26819" xr:uid="{642A49CD-DA2D-4686-B778-477C5CDE16ED}"/>
    <cellStyle name="Comma 33 3 2 3" xfId="19357" xr:uid="{642A49CD-DA2D-4686-B778-477C5CDE16ED}"/>
    <cellStyle name="Comma 33 3 3" xfId="4626" xr:uid="{4CF56443-F841-4BE8-A2DF-C471AD36F642}"/>
    <cellStyle name="Comma 33 3 3 2" xfId="12088" xr:uid="{4CF56443-F841-4BE8-A2DF-C471AD36F642}"/>
    <cellStyle name="Comma 33 3 3 2 2" xfId="28066" xr:uid="{4CF56443-F841-4BE8-A2DF-C471AD36F642}"/>
    <cellStyle name="Comma 33 3 3 3" xfId="20604" xr:uid="{4CF56443-F841-4BE8-A2DF-C471AD36F642}"/>
    <cellStyle name="Comma 33 3 4" xfId="5898" xr:uid="{CA41B6C3-F9D1-4561-8E61-D1F8C748BA28}"/>
    <cellStyle name="Comma 33 3 4 2" xfId="13360" xr:uid="{CA41B6C3-F9D1-4561-8E61-D1F8C748BA28}"/>
    <cellStyle name="Comma 33 3 4 2 2" xfId="29338" xr:uid="{CA41B6C3-F9D1-4561-8E61-D1F8C748BA28}"/>
    <cellStyle name="Comma 33 3 4 3" xfId="21876" xr:uid="{CA41B6C3-F9D1-4561-8E61-D1F8C748BA28}"/>
    <cellStyle name="Comma 33 3 5" xfId="2132" xr:uid="{00000000-0005-0000-0000-0000DC000000}"/>
    <cellStyle name="Comma 33 3 5 2" xfId="9594" xr:uid="{00000000-0005-0000-0000-0000DC000000}"/>
    <cellStyle name="Comma 33 3 5 2 2" xfId="25572" xr:uid="{00000000-0005-0000-0000-0000DC000000}"/>
    <cellStyle name="Comma 33 3 5 3" xfId="18110" xr:uid="{00000000-0005-0000-0000-0000DC000000}"/>
    <cellStyle name="Comma 33 3 6" xfId="7877" xr:uid="{00000000-0005-0000-0000-0000DC000000}"/>
    <cellStyle name="Comma 33 3 6 2" xfId="23855" xr:uid="{00000000-0005-0000-0000-0000DC000000}"/>
    <cellStyle name="Comma 33 3 7" xfId="16298" xr:uid="{00000000-0005-0000-0000-0000DC000000}"/>
    <cellStyle name="Comma 33 4" xfId="3161" xr:uid="{BC04EDD4-6699-41D4-A309-12C37FB593C2}"/>
    <cellStyle name="Comma 33 4 2" xfId="10623" xr:uid="{BC04EDD4-6699-41D4-A309-12C37FB593C2}"/>
    <cellStyle name="Comma 33 4 2 2" xfId="26601" xr:uid="{BC04EDD4-6699-41D4-A309-12C37FB593C2}"/>
    <cellStyle name="Comma 33 4 3" xfId="19139" xr:uid="{BC04EDD4-6699-41D4-A309-12C37FB593C2}"/>
    <cellStyle name="Comma 33 5" xfId="4408" xr:uid="{C2260E08-C524-480C-A3CD-163E14D1A91C}"/>
    <cellStyle name="Comma 33 5 2" xfId="11870" xr:uid="{C2260E08-C524-480C-A3CD-163E14D1A91C}"/>
    <cellStyle name="Comma 33 5 2 2" xfId="27848" xr:uid="{C2260E08-C524-480C-A3CD-163E14D1A91C}"/>
    <cellStyle name="Comma 33 5 3" xfId="20386" xr:uid="{C2260E08-C524-480C-A3CD-163E14D1A91C}"/>
    <cellStyle name="Comma 33 6" xfId="5686" xr:uid="{1D9E3E36-2C3A-4AE5-8453-F334B8076908}"/>
    <cellStyle name="Comma 33 6 2" xfId="13148" xr:uid="{1D9E3E36-2C3A-4AE5-8453-F334B8076908}"/>
    <cellStyle name="Comma 33 6 2 2" xfId="29126" xr:uid="{1D9E3E36-2C3A-4AE5-8453-F334B8076908}"/>
    <cellStyle name="Comma 33 6 3" xfId="21664" xr:uid="{1D9E3E36-2C3A-4AE5-8453-F334B8076908}"/>
    <cellStyle name="Comma 33 7" xfId="1914" xr:uid="{00000000-0005-0000-0000-0000D9000000}"/>
    <cellStyle name="Comma 33 7 2" xfId="9376" xr:uid="{00000000-0005-0000-0000-0000D9000000}"/>
    <cellStyle name="Comma 33 7 2 2" xfId="25354" xr:uid="{00000000-0005-0000-0000-0000D9000000}"/>
    <cellStyle name="Comma 33 7 3" xfId="17892" xr:uid="{00000000-0005-0000-0000-0000D9000000}"/>
    <cellStyle name="Comma 33 8" xfId="7642" xr:uid="{00000000-0005-0000-0000-0000D9000000}"/>
    <cellStyle name="Comma 33 8 2" xfId="23620" xr:uid="{00000000-0005-0000-0000-0000D9000000}"/>
    <cellStyle name="Comma 33 9" xfId="16080" xr:uid="{00000000-0005-0000-0000-0000D9000000}"/>
    <cellStyle name="Comma 34" xfId="103" xr:uid="{00000000-0005-0000-0000-0000DD000000}"/>
    <cellStyle name="Comma 34 2" xfId="213" xr:uid="{00000000-0005-0000-0000-0000DE000000}"/>
    <cellStyle name="Comma 34 2 2" xfId="432" xr:uid="{00000000-0005-0000-0000-0000DF000000}"/>
    <cellStyle name="Comma 34 2 2 2" xfId="3491" xr:uid="{D21C6D53-3E5A-49D2-B0B5-DB61642C7309}"/>
    <cellStyle name="Comma 34 2 2 2 2" xfId="10953" xr:uid="{D21C6D53-3E5A-49D2-B0B5-DB61642C7309}"/>
    <cellStyle name="Comma 34 2 2 2 2 2" xfId="26931" xr:uid="{D21C6D53-3E5A-49D2-B0B5-DB61642C7309}"/>
    <cellStyle name="Comma 34 2 2 2 3" xfId="19469" xr:uid="{D21C6D53-3E5A-49D2-B0B5-DB61642C7309}"/>
    <cellStyle name="Comma 34 2 2 3" xfId="4738" xr:uid="{AB6503F8-1B20-47EC-894F-82EA55CD63A7}"/>
    <cellStyle name="Comma 34 2 2 3 2" xfId="12200" xr:uid="{AB6503F8-1B20-47EC-894F-82EA55CD63A7}"/>
    <cellStyle name="Comma 34 2 2 3 2 2" xfId="28178" xr:uid="{AB6503F8-1B20-47EC-894F-82EA55CD63A7}"/>
    <cellStyle name="Comma 34 2 2 3 3" xfId="20716" xr:uid="{AB6503F8-1B20-47EC-894F-82EA55CD63A7}"/>
    <cellStyle name="Comma 34 2 2 4" xfId="6009" xr:uid="{B4C81465-525F-4337-8772-4BF807AC2565}"/>
    <cellStyle name="Comma 34 2 2 4 2" xfId="13471" xr:uid="{B4C81465-525F-4337-8772-4BF807AC2565}"/>
    <cellStyle name="Comma 34 2 2 4 2 2" xfId="29449" xr:uid="{B4C81465-525F-4337-8772-4BF807AC2565}"/>
    <cellStyle name="Comma 34 2 2 4 3" xfId="21987" xr:uid="{B4C81465-525F-4337-8772-4BF807AC2565}"/>
    <cellStyle name="Comma 34 2 2 5" xfId="2244" xr:uid="{00000000-0005-0000-0000-0000DF000000}"/>
    <cellStyle name="Comma 34 2 2 5 2" xfId="9706" xr:uid="{00000000-0005-0000-0000-0000DF000000}"/>
    <cellStyle name="Comma 34 2 2 5 2 2" xfId="25684" xr:uid="{00000000-0005-0000-0000-0000DF000000}"/>
    <cellStyle name="Comma 34 2 2 5 3" xfId="18222" xr:uid="{00000000-0005-0000-0000-0000DF000000}"/>
    <cellStyle name="Comma 34 2 2 6" xfId="7982" xr:uid="{00000000-0005-0000-0000-0000DF000000}"/>
    <cellStyle name="Comma 34 2 2 6 2" xfId="23960" xr:uid="{00000000-0005-0000-0000-0000DF000000}"/>
    <cellStyle name="Comma 34 2 2 7" xfId="16410" xr:uid="{00000000-0005-0000-0000-0000DF000000}"/>
    <cellStyle name="Comma 34 2 3" xfId="3273" xr:uid="{BEFA1ACA-87D5-49DB-B15A-A0F1F30782C3}"/>
    <cellStyle name="Comma 34 2 3 2" xfId="10735" xr:uid="{BEFA1ACA-87D5-49DB-B15A-A0F1F30782C3}"/>
    <cellStyle name="Comma 34 2 3 2 2" xfId="26713" xr:uid="{BEFA1ACA-87D5-49DB-B15A-A0F1F30782C3}"/>
    <cellStyle name="Comma 34 2 3 3" xfId="19251" xr:uid="{BEFA1ACA-87D5-49DB-B15A-A0F1F30782C3}"/>
    <cellStyle name="Comma 34 2 4" xfId="4520" xr:uid="{A2E6EE6A-04A6-4938-A235-C9F64FD9CD16}"/>
    <cellStyle name="Comma 34 2 4 2" xfId="11982" xr:uid="{A2E6EE6A-04A6-4938-A235-C9F64FD9CD16}"/>
    <cellStyle name="Comma 34 2 4 2 2" xfId="27960" xr:uid="{A2E6EE6A-04A6-4938-A235-C9F64FD9CD16}"/>
    <cellStyle name="Comma 34 2 4 3" xfId="20498" xr:uid="{A2E6EE6A-04A6-4938-A235-C9F64FD9CD16}"/>
    <cellStyle name="Comma 34 2 5" xfId="5794" xr:uid="{495644A3-1F73-4027-BA03-73A6A6A382B8}"/>
    <cellStyle name="Comma 34 2 5 2" xfId="13256" xr:uid="{495644A3-1F73-4027-BA03-73A6A6A382B8}"/>
    <cellStyle name="Comma 34 2 5 2 2" xfId="29234" xr:uid="{495644A3-1F73-4027-BA03-73A6A6A382B8}"/>
    <cellStyle name="Comma 34 2 5 3" xfId="21772" xr:uid="{495644A3-1F73-4027-BA03-73A6A6A382B8}"/>
    <cellStyle name="Comma 34 2 6" xfId="2026" xr:uid="{00000000-0005-0000-0000-0000DE000000}"/>
    <cellStyle name="Comma 34 2 6 2" xfId="9488" xr:uid="{00000000-0005-0000-0000-0000DE000000}"/>
    <cellStyle name="Comma 34 2 6 2 2" xfId="25466" xr:uid="{00000000-0005-0000-0000-0000DE000000}"/>
    <cellStyle name="Comma 34 2 6 3" xfId="18004" xr:uid="{00000000-0005-0000-0000-0000DE000000}"/>
    <cellStyle name="Comma 34 2 7" xfId="7778" xr:uid="{00000000-0005-0000-0000-0000DE000000}"/>
    <cellStyle name="Comma 34 2 7 2" xfId="23756" xr:uid="{00000000-0005-0000-0000-0000DE000000}"/>
    <cellStyle name="Comma 34 2 8" xfId="16192" xr:uid="{00000000-0005-0000-0000-0000DE000000}"/>
    <cellStyle name="Comma 34 3" xfId="323" xr:uid="{00000000-0005-0000-0000-0000E0000000}"/>
    <cellStyle name="Comma 34 3 2" xfId="3382" xr:uid="{6B26AB5C-28A6-4429-9FBE-81E42528E0D7}"/>
    <cellStyle name="Comma 34 3 2 2" xfId="10844" xr:uid="{6B26AB5C-28A6-4429-9FBE-81E42528E0D7}"/>
    <cellStyle name="Comma 34 3 2 2 2" xfId="26822" xr:uid="{6B26AB5C-28A6-4429-9FBE-81E42528E0D7}"/>
    <cellStyle name="Comma 34 3 2 3" xfId="19360" xr:uid="{6B26AB5C-28A6-4429-9FBE-81E42528E0D7}"/>
    <cellStyle name="Comma 34 3 3" xfId="4629" xr:uid="{9167D1AF-84F7-459D-AFEF-C5752F3009AF}"/>
    <cellStyle name="Comma 34 3 3 2" xfId="12091" xr:uid="{9167D1AF-84F7-459D-AFEF-C5752F3009AF}"/>
    <cellStyle name="Comma 34 3 3 2 2" xfId="28069" xr:uid="{9167D1AF-84F7-459D-AFEF-C5752F3009AF}"/>
    <cellStyle name="Comma 34 3 3 3" xfId="20607" xr:uid="{9167D1AF-84F7-459D-AFEF-C5752F3009AF}"/>
    <cellStyle name="Comma 34 3 4" xfId="5901" xr:uid="{D9B31EE9-EFA5-4A5A-BF8D-2BA40C33573C}"/>
    <cellStyle name="Comma 34 3 4 2" xfId="13363" xr:uid="{D9B31EE9-EFA5-4A5A-BF8D-2BA40C33573C}"/>
    <cellStyle name="Comma 34 3 4 2 2" xfId="29341" xr:uid="{D9B31EE9-EFA5-4A5A-BF8D-2BA40C33573C}"/>
    <cellStyle name="Comma 34 3 4 3" xfId="21879" xr:uid="{D9B31EE9-EFA5-4A5A-BF8D-2BA40C33573C}"/>
    <cellStyle name="Comma 34 3 5" xfId="2135" xr:uid="{00000000-0005-0000-0000-0000E0000000}"/>
    <cellStyle name="Comma 34 3 5 2" xfId="9597" xr:uid="{00000000-0005-0000-0000-0000E0000000}"/>
    <cellStyle name="Comma 34 3 5 2 2" xfId="25575" xr:uid="{00000000-0005-0000-0000-0000E0000000}"/>
    <cellStyle name="Comma 34 3 5 3" xfId="18113" xr:uid="{00000000-0005-0000-0000-0000E0000000}"/>
    <cellStyle name="Comma 34 3 6" xfId="7880" xr:uid="{00000000-0005-0000-0000-0000E0000000}"/>
    <cellStyle name="Comma 34 3 6 2" xfId="23858" xr:uid="{00000000-0005-0000-0000-0000E0000000}"/>
    <cellStyle name="Comma 34 3 7" xfId="16301" xr:uid="{00000000-0005-0000-0000-0000E0000000}"/>
    <cellStyle name="Comma 34 4" xfId="3164" xr:uid="{C302F110-F0C9-4D14-8A7C-F7DF33BCE53E}"/>
    <cellStyle name="Comma 34 4 2" xfId="10626" xr:uid="{C302F110-F0C9-4D14-8A7C-F7DF33BCE53E}"/>
    <cellStyle name="Comma 34 4 2 2" xfId="26604" xr:uid="{C302F110-F0C9-4D14-8A7C-F7DF33BCE53E}"/>
    <cellStyle name="Comma 34 4 3" xfId="19142" xr:uid="{C302F110-F0C9-4D14-8A7C-F7DF33BCE53E}"/>
    <cellStyle name="Comma 34 5" xfId="4411" xr:uid="{DD7C80D8-2089-466B-94F3-263BEC2584E5}"/>
    <cellStyle name="Comma 34 5 2" xfId="11873" xr:uid="{DD7C80D8-2089-466B-94F3-263BEC2584E5}"/>
    <cellStyle name="Comma 34 5 2 2" xfId="27851" xr:uid="{DD7C80D8-2089-466B-94F3-263BEC2584E5}"/>
    <cellStyle name="Comma 34 5 3" xfId="20389" xr:uid="{DD7C80D8-2089-466B-94F3-263BEC2584E5}"/>
    <cellStyle name="Comma 34 6" xfId="5689" xr:uid="{8E79CAA5-6CB0-4928-8625-5DE01D44BF3E}"/>
    <cellStyle name="Comma 34 6 2" xfId="13151" xr:uid="{8E79CAA5-6CB0-4928-8625-5DE01D44BF3E}"/>
    <cellStyle name="Comma 34 6 2 2" xfId="29129" xr:uid="{8E79CAA5-6CB0-4928-8625-5DE01D44BF3E}"/>
    <cellStyle name="Comma 34 6 3" xfId="21667" xr:uid="{8E79CAA5-6CB0-4928-8625-5DE01D44BF3E}"/>
    <cellStyle name="Comma 34 7" xfId="1917" xr:uid="{00000000-0005-0000-0000-0000DD000000}"/>
    <cellStyle name="Comma 34 7 2" xfId="9379" xr:uid="{00000000-0005-0000-0000-0000DD000000}"/>
    <cellStyle name="Comma 34 7 2 2" xfId="25357" xr:uid="{00000000-0005-0000-0000-0000DD000000}"/>
    <cellStyle name="Comma 34 7 3" xfId="17895" xr:uid="{00000000-0005-0000-0000-0000DD000000}"/>
    <cellStyle name="Comma 34 8" xfId="7619" xr:uid="{00000000-0005-0000-0000-0000DD000000}"/>
    <cellStyle name="Comma 34 8 2" xfId="23597" xr:uid="{00000000-0005-0000-0000-0000DD000000}"/>
    <cellStyle name="Comma 34 9" xfId="16083" xr:uid="{00000000-0005-0000-0000-0000DD000000}"/>
    <cellStyle name="Comma 35" xfId="106" xr:uid="{00000000-0005-0000-0000-0000E1000000}"/>
    <cellStyle name="Comma 35 2" xfId="216" xr:uid="{00000000-0005-0000-0000-0000E2000000}"/>
    <cellStyle name="Comma 35 2 2" xfId="435" xr:uid="{00000000-0005-0000-0000-0000E3000000}"/>
    <cellStyle name="Comma 35 2 2 2" xfId="3494" xr:uid="{45927A16-CD43-4468-A46C-67C3EB1C97D2}"/>
    <cellStyle name="Comma 35 2 2 2 2" xfId="10956" xr:uid="{45927A16-CD43-4468-A46C-67C3EB1C97D2}"/>
    <cellStyle name="Comma 35 2 2 2 2 2" xfId="26934" xr:uid="{45927A16-CD43-4468-A46C-67C3EB1C97D2}"/>
    <cellStyle name="Comma 35 2 2 2 3" xfId="19472" xr:uid="{45927A16-CD43-4468-A46C-67C3EB1C97D2}"/>
    <cellStyle name="Comma 35 2 2 3" xfId="4741" xr:uid="{6D3347A4-E086-41B9-AD06-BD050E9B24FA}"/>
    <cellStyle name="Comma 35 2 2 3 2" xfId="12203" xr:uid="{6D3347A4-E086-41B9-AD06-BD050E9B24FA}"/>
    <cellStyle name="Comma 35 2 2 3 2 2" xfId="28181" xr:uid="{6D3347A4-E086-41B9-AD06-BD050E9B24FA}"/>
    <cellStyle name="Comma 35 2 2 3 3" xfId="20719" xr:uid="{6D3347A4-E086-41B9-AD06-BD050E9B24FA}"/>
    <cellStyle name="Comma 35 2 2 4" xfId="6012" xr:uid="{B2F8C2F0-88D2-4CF7-8882-B817CA05B560}"/>
    <cellStyle name="Comma 35 2 2 4 2" xfId="13474" xr:uid="{B2F8C2F0-88D2-4CF7-8882-B817CA05B560}"/>
    <cellStyle name="Comma 35 2 2 4 2 2" xfId="29452" xr:uid="{B2F8C2F0-88D2-4CF7-8882-B817CA05B560}"/>
    <cellStyle name="Comma 35 2 2 4 3" xfId="21990" xr:uid="{B2F8C2F0-88D2-4CF7-8882-B817CA05B560}"/>
    <cellStyle name="Comma 35 2 2 5" xfId="2247" xr:uid="{00000000-0005-0000-0000-0000E3000000}"/>
    <cellStyle name="Comma 35 2 2 5 2" xfId="9709" xr:uid="{00000000-0005-0000-0000-0000E3000000}"/>
    <cellStyle name="Comma 35 2 2 5 2 2" xfId="25687" xr:uid="{00000000-0005-0000-0000-0000E3000000}"/>
    <cellStyle name="Comma 35 2 2 5 3" xfId="18225" xr:uid="{00000000-0005-0000-0000-0000E3000000}"/>
    <cellStyle name="Comma 35 2 2 6" xfId="7985" xr:uid="{00000000-0005-0000-0000-0000E3000000}"/>
    <cellStyle name="Comma 35 2 2 6 2" xfId="23963" xr:uid="{00000000-0005-0000-0000-0000E3000000}"/>
    <cellStyle name="Comma 35 2 2 7" xfId="16413" xr:uid="{00000000-0005-0000-0000-0000E3000000}"/>
    <cellStyle name="Comma 35 2 3" xfId="3276" xr:uid="{5DDFE2F1-5A92-4A18-93EA-BD5122752B2A}"/>
    <cellStyle name="Comma 35 2 3 2" xfId="10738" xr:uid="{5DDFE2F1-5A92-4A18-93EA-BD5122752B2A}"/>
    <cellStyle name="Comma 35 2 3 2 2" xfId="26716" xr:uid="{5DDFE2F1-5A92-4A18-93EA-BD5122752B2A}"/>
    <cellStyle name="Comma 35 2 3 3" xfId="19254" xr:uid="{5DDFE2F1-5A92-4A18-93EA-BD5122752B2A}"/>
    <cellStyle name="Comma 35 2 4" xfId="4523" xr:uid="{51351305-4491-49C2-BF02-88DF4EFED27A}"/>
    <cellStyle name="Comma 35 2 4 2" xfId="11985" xr:uid="{51351305-4491-49C2-BF02-88DF4EFED27A}"/>
    <cellStyle name="Comma 35 2 4 2 2" xfId="27963" xr:uid="{51351305-4491-49C2-BF02-88DF4EFED27A}"/>
    <cellStyle name="Comma 35 2 4 3" xfId="20501" xr:uid="{51351305-4491-49C2-BF02-88DF4EFED27A}"/>
    <cellStyle name="Comma 35 2 5" xfId="5797" xr:uid="{D14753DD-4D34-4AA4-A3BC-4EE1BED0793E}"/>
    <cellStyle name="Comma 35 2 5 2" xfId="13259" xr:uid="{D14753DD-4D34-4AA4-A3BC-4EE1BED0793E}"/>
    <cellStyle name="Comma 35 2 5 2 2" xfId="29237" xr:uid="{D14753DD-4D34-4AA4-A3BC-4EE1BED0793E}"/>
    <cellStyle name="Comma 35 2 5 3" xfId="21775" xr:uid="{D14753DD-4D34-4AA4-A3BC-4EE1BED0793E}"/>
    <cellStyle name="Comma 35 2 6" xfId="2029" xr:uid="{00000000-0005-0000-0000-0000E2000000}"/>
    <cellStyle name="Comma 35 2 6 2" xfId="9491" xr:uid="{00000000-0005-0000-0000-0000E2000000}"/>
    <cellStyle name="Comma 35 2 6 2 2" xfId="25469" xr:uid="{00000000-0005-0000-0000-0000E2000000}"/>
    <cellStyle name="Comma 35 2 6 3" xfId="18007" xr:uid="{00000000-0005-0000-0000-0000E2000000}"/>
    <cellStyle name="Comma 35 2 7" xfId="7781" xr:uid="{00000000-0005-0000-0000-0000E2000000}"/>
    <cellStyle name="Comma 35 2 7 2" xfId="23759" xr:uid="{00000000-0005-0000-0000-0000E2000000}"/>
    <cellStyle name="Comma 35 2 8" xfId="16195" xr:uid="{00000000-0005-0000-0000-0000E2000000}"/>
    <cellStyle name="Comma 35 3" xfId="326" xr:uid="{00000000-0005-0000-0000-0000E4000000}"/>
    <cellStyle name="Comma 35 3 2" xfId="3385" xr:uid="{FA0E8B07-737D-44FC-8226-F326F755878B}"/>
    <cellStyle name="Comma 35 3 2 2" xfId="10847" xr:uid="{FA0E8B07-737D-44FC-8226-F326F755878B}"/>
    <cellStyle name="Comma 35 3 2 2 2" xfId="26825" xr:uid="{FA0E8B07-737D-44FC-8226-F326F755878B}"/>
    <cellStyle name="Comma 35 3 2 3" xfId="19363" xr:uid="{FA0E8B07-737D-44FC-8226-F326F755878B}"/>
    <cellStyle name="Comma 35 3 3" xfId="4632" xr:uid="{5E7427FE-EE87-4184-B2B3-871192F332BC}"/>
    <cellStyle name="Comma 35 3 3 2" xfId="12094" xr:uid="{5E7427FE-EE87-4184-B2B3-871192F332BC}"/>
    <cellStyle name="Comma 35 3 3 2 2" xfId="28072" xr:uid="{5E7427FE-EE87-4184-B2B3-871192F332BC}"/>
    <cellStyle name="Comma 35 3 3 3" xfId="20610" xr:uid="{5E7427FE-EE87-4184-B2B3-871192F332BC}"/>
    <cellStyle name="Comma 35 3 4" xfId="5904" xr:uid="{4E752524-B5D7-4BFB-8310-62F2583B8D89}"/>
    <cellStyle name="Comma 35 3 4 2" xfId="13366" xr:uid="{4E752524-B5D7-4BFB-8310-62F2583B8D89}"/>
    <cellStyle name="Comma 35 3 4 2 2" xfId="29344" xr:uid="{4E752524-B5D7-4BFB-8310-62F2583B8D89}"/>
    <cellStyle name="Comma 35 3 4 3" xfId="21882" xr:uid="{4E752524-B5D7-4BFB-8310-62F2583B8D89}"/>
    <cellStyle name="Comma 35 3 5" xfId="2138" xr:uid="{00000000-0005-0000-0000-0000E4000000}"/>
    <cellStyle name="Comma 35 3 5 2" xfId="9600" xr:uid="{00000000-0005-0000-0000-0000E4000000}"/>
    <cellStyle name="Comma 35 3 5 2 2" xfId="25578" xr:uid="{00000000-0005-0000-0000-0000E4000000}"/>
    <cellStyle name="Comma 35 3 5 3" xfId="18116" xr:uid="{00000000-0005-0000-0000-0000E4000000}"/>
    <cellStyle name="Comma 35 3 6" xfId="7883" xr:uid="{00000000-0005-0000-0000-0000E4000000}"/>
    <cellStyle name="Comma 35 3 6 2" xfId="23861" xr:uid="{00000000-0005-0000-0000-0000E4000000}"/>
    <cellStyle name="Comma 35 3 7" xfId="16304" xr:uid="{00000000-0005-0000-0000-0000E4000000}"/>
    <cellStyle name="Comma 35 4" xfId="3167" xr:uid="{EB951D87-E3EB-4E99-BD12-1DB03FB44B21}"/>
    <cellStyle name="Comma 35 4 2" xfId="10629" xr:uid="{EB951D87-E3EB-4E99-BD12-1DB03FB44B21}"/>
    <cellStyle name="Comma 35 4 2 2" xfId="26607" xr:uid="{EB951D87-E3EB-4E99-BD12-1DB03FB44B21}"/>
    <cellStyle name="Comma 35 4 3" xfId="19145" xr:uid="{EB951D87-E3EB-4E99-BD12-1DB03FB44B21}"/>
    <cellStyle name="Comma 35 5" xfId="4414" xr:uid="{8EA099E6-9F5C-4C10-A43B-B2EFCD5C1093}"/>
    <cellStyle name="Comma 35 5 2" xfId="11876" xr:uid="{8EA099E6-9F5C-4C10-A43B-B2EFCD5C1093}"/>
    <cellStyle name="Comma 35 5 2 2" xfId="27854" xr:uid="{8EA099E6-9F5C-4C10-A43B-B2EFCD5C1093}"/>
    <cellStyle name="Comma 35 5 3" xfId="20392" xr:uid="{8EA099E6-9F5C-4C10-A43B-B2EFCD5C1093}"/>
    <cellStyle name="Comma 35 6" xfId="5692" xr:uid="{F63DDBFF-AFA5-4B59-ADFF-4D7B33A20DB3}"/>
    <cellStyle name="Comma 35 6 2" xfId="13154" xr:uid="{F63DDBFF-AFA5-4B59-ADFF-4D7B33A20DB3}"/>
    <cellStyle name="Comma 35 6 2 2" xfId="29132" xr:uid="{F63DDBFF-AFA5-4B59-ADFF-4D7B33A20DB3}"/>
    <cellStyle name="Comma 35 6 3" xfId="21670" xr:uid="{F63DDBFF-AFA5-4B59-ADFF-4D7B33A20DB3}"/>
    <cellStyle name="Comma 35 7" xfId="1920" xr:uid="{00000000-0005-0000-0000-0000E1000000}"/>
    <cellStyle name="Comma 35 7 2" xfId="9382" xr:uid="{00000000-0005-0000-0000-0000E1000000}"/>
    <cellStyle name="Comma 35 7 2 2" xfId="25360" xr:uid="{00000000-0005-0000-0000-0000E1000000}"/>
    <cellStyle name="Comma 35 7 3" xfId="17898" xr:uid="{00000000-0005-0000-0000-0000E1000000}"/>
    <cellStyle name="Comma 35 8" xfId="7608" xr:uid="{00000000-0005-0000-0000-0000E1000000}"/>
    <cellStyle name="Comma 35 8 2" xfId="23586" xr:uid="{00000000-0005-0000-0000-0000E1000000}"/>
    <cellStyle name="Comma 35 9" xfId="16086" xr:uid="{00000000-0005-0000-0000-0000E1000000}"/>
    <cellStyle name="Comma 36" xfId="109" xr:uid="{00000000-0005-0000-0000-0000E5000000}"/>
    <cellStyle name="Comma 36 2" xfId="219" xr:uid="{00000000-0005-0000-0000-0000E6000000}"/>
    <cellStyle name="Comma 36 2 2" xfId="438" xr:uid="{00000000-0005-0000-0000-0000E7000000}"/>
    <cellStyle name="Comma 36 2 2 2" xfId="3497" xr:uid="{AD04BD48-AEFC-4CC5-BF1F-4B5EC432AE46}"/>
    <cellStyle name="Comma 36 2 2 2 2" xfId="10959" xr:uid="{AD04BD48-AEFC-4CC5-BF1F-4B5EC432AE46}"/>
    <cellStyle name="Comma 36 2 2 2 2 2" xfId="26937" xr:uid="{AD04BD48-AEFC-4CC5-BF1F-4B5EC432AE46}"/>
    <cellStyle name="Comma 36 2 2 2 3" xfId="19475" xr:uid="{AD04BD48-AEFC-4CC5-BF1F-4B5EC432AE46}"/>
    <cellStyle name="Comma 36 2 2 3" xfId="4744" xr:uid="{722CAB0D-E5F6-4D9C-BF3C-11DC74A3E604}"/>
    <cellStyle name="Comma 36 2 2 3 2" xfId="12206" xr:uid="{722CAB0D-E5F6-4D9C-BF3C-11DC74A3E604}"/>
    <cellStyle name="Comma 36 2 2 3 2 2" xfId="28184" xr:uid="{722CAB0D-E5F6-4D9C-BF3C-11DC74A3E604}"/>
    <cellStyle name="Comma 36 2 2 3 3" xfId="20722" xr:uid="{722CAB0D-E5F6-4D9C-BF3C-11DC74A3E604}"/>
    <cellStyle name="Comma 36 2 2 4" xfId="6015" xr:uid="{7A903305-C994-496A-9FE0-C3FC9912A6E8}"/>
    <cellStyle name="Comma 36 2 2 4 2" xfId="13477" xr:uid="{7A903305-C994-496A-9FE0-C3FC9912A6E8}"/>
    <cellStyle name="Comma 36 2 2 4 2 2" xfId="29455" xr:uid="{7A903305-C994-496A-9FE0-C3FC9912A6E8}"/>
    <cellStyle name="Comma 36 2 2 4 3" xfId="21993" xr:uid="{7A903305-C994-496A-9FE0-C3FC9912A6E8}"/>
    <cellStyle name="Comma 36 2 2 5" xfId="2250" xr:uid="{00000000-0005-0000-0000-0000E7000000}"/>
    <cellStyle name="Comma 36 2 2 5 2" xfId="9712" xr:uid="{00000000-0005-0000-0000-0000E7000000}"/>
    <cellStyle name="Comma 36 2 2 5 2 2" xfId="25690" xr:uid="{00000000-0005-0000-0000-0000E7000000}"/>
    <cellStyle name="Comma 36 2 2 5 3" xfId="18228" xr:uid="{00000000-0005-0000-0000-0000E7000000}"/>
    <cellStyle name="Comma 36 2 2 6" xfId="7988" xr:uid="{00000000-0005-0000-0000-0000E7000000}"/>
    <cellStyle name="Comma 36 2 2 6 2" xfId="23966" xr:uid="{00000000-0005-0000-0000-0000E7000000}"/>
    <cellStyle name="Comma 36 2 2 7" xfId="16416" xr:uid="{00000000-0005-0000-0000-0000E7000000}"/>
    <cellStyle name="Comma 36 2 3" xfId="3279" xr:uid="{A7B68EE4-95B4-4971-BD5E-CAA29162A9DA}"/>
    <cellStyle name="Comma 36 2 3 2" xfId="10741" xr:uid="{A7B68EE4-95B4-4971-BD5E-CAA29162A9DA}"/>
    <cellStyle name="Comma 36 2 3 2 2" xfId="26719" xr:uid="{A7B68EE4-95B4-4971-BD5E-CAA29162A9DA}"/>
    <cellStyle name="Comma 36 2 3 3" xfId="19257" xr:uid="{A7B68EE4-95B4-4971-BD5E-CAA29162A9DA}"/>
    <cellStyle name="Comma 36 2 4" xfId="4526" xr:uid="{C1180E7C-8680-4711-B7EF-0DAB9B9DE788}"/>
    <cellStyle name="Comma 36 2 4 2" xfId="11988" xr:uid="{C1180E7C-8680-4711-B7EF-0DAB9B9DE788}"/>
    <cellStyle name="Comma 36 2 4 2 2" xfId="27966" xr:uid="{C1180E7C-8680-4711-B7EF-0DAB9B9DE788}"/>
    <cellStyle name="Comma 36 2 4 3" xfId="20504" xr:uid="{C1180E7C-8680-4711-B7EF-0DAB9B9DE788}"/>
    <cellStyle name="Comma 36 2 5" xfId="5800" xr:uid="{50C0C5BF-213D-4AB4-820B-36DF4B9FA615}"/>
    <cellStyle name="Comma 36 2 5 2" xfId="13262" xr:uid="{50C0C5BF-213D-4AB4-820B-36DF4B9FA615}"/>
    <cellStyle name="Comma 36 2 5 2 2" xfId="29240" xr:uid="{50C0C5BF-213D-4AB4-820B-36DF4B9FA615}"/>
    <cellStyle name="Comma 36 2 5 3" xfId="21778" xr:uid="{50C0C5BF-213D-4AB4-820B-36DF4B9FA615}"/>
    <cellStyle name="Comma 36 2 6" xfId="2032" xr:uid="{00000000-0005-0000-0000-0000E6000000}"/>
    <cellStyle name="Comma 36 2 6 2" xfId="9494" xr:uid="{00000000-0005-0000-0000-0000E6000000}"/>
    <cellStyle name="Comma 36 2 6 2 2" xfId="25472" xr:uid="{00000000-0005-0000-0000-0000E6000000}"/>
    <cellStyle name="Comma 36 2 6 3" xfId="18010" xr:uid="{00000000-0005-0000-0000-0000E6000000}"/>
    <cellStyle name="Comma 36 2 7" xfId="7784" xr:uid="{00000000-0005-0000-0000-0000E6000000}"/>
    <cellStyle name="Comma 36 2 7 2" xfId="23762" xr:uid="{00000000-0005-0000-0000-0000E6000000}"/>
    <cellStyle name="Comma 36 2 8" xfId="16198" xr:uid="{00000000-0005-0000-0000-0000E6000000}"/>
    <cellStyle name="Comma 36 3" xfId="329" xr:uid="{00000000-0005-0000-0000-0000E8000000}"/>
    <cellStyle name="Comma 36 3 2" xfId="3388" xr:uid="{4E62CBBA-28BC-4D5E-ACD8-B9BC5936BF6A}"/>
    <cellStyle name="Comma 36 3 2 2" xfId="10850" xr:uid="{4E62CBBA-28BC-4D5E-ACD8-B9BC5936BF6A}"/>
    <cellStyle name="Comma 36 3 2 2 2" xfId="26828" xr:uid="{4E62CBBA-28BC-4D5E-ACD8-B9BC5936BF6A}"/>
    <cellStyle name="Comma 36 3 2 3" xfId="19366" xr:uid="{4E62CBBA-28BC-4D5E-ACD8-B9BC5936BF6A}"/>
    <cellStyle name="Comma 36 3 3" xfId="4635" xr:uid="{F55E1E87-5023-4798-B845-DD74E8F9B399}"/>
    <cellStyle name="Comma 36 3 3 2" xfId="12097" xr:uid="{F55E1E87-5023-4798-B845-DD74E8F9B399}"/>
    <cellStyle name="Comma 36 3 3 2 2" xfId="28075" xr:uid="{F55E1E87-5023-4798-B845-DD74E8F9B399}"/>
    <cellStyle name="Comma 36 3 3 3" xfId="20613" xr:uid="{F55E1E87-5023-4798-B845-DD74E8F9B399}"/>
    <cellStyle name="Comma 36 3 4" xfId="5907" xr:uid="{DE24D0A5-2961-422E-B091-B4BF0C3332A8}"/>
    <cellStyle name="Comma 36 3 4 2" xfId="13369" xr:uid="{DE24D0A5-2961-422E-B091-B4BF0C3332A8}"/>
    <cellStyle name="Comma 36 3 4 2 2" xfId="29347" xr:uid="{DE24D0A5-2961-422E-B091-B4BF0C3332A8}"/>
    <cellStyle name="Comma 36 3 4 3" xfId="21885" xr:uid="{DE24D0A5-2961-422E-B091-B4BF0C3332A8}"/>
    <cellStyle name="Comma 36 3 5" xfId="2141" xr:uid="{00000000-0005-0000-0000-0000E8000000}"/>
    <cellStyle name="Comma 36 3 5 2" xfId="9603" xr:uid="{00000000-0005-0000-0000-0000E8000000}"/>
    <cellStyle name="Comma 36 3 5 2 2" xfId="25581" xr:uid="{00000000-0005-0000-0000-0000E8000000}"/>
    <cellStyle name="Comma 36 3 5 3" xfId="18119" xr:uid="{00000000-0005-0000-0000-0000E8000000}"/>
    <cellStyle name="Comma 36 3 6" xfId="7886" xr:uid="{00000000-0005-0000-0000-0000E8000000}"/>
    <cellStyle name="Comma 36 3 6 2" xfId="23864" xr:uid="{00000000-0005-0000-0000-0000E8000000}"/>
    <cellStyle name="Comma 36 3 7" xfId="16307" xr:uid="{00000000-0005-0000-0000-0000E8000000}"/>
    <cellStyle name="Comma 36 4" xfId="3170" xr:uid="{5EAC30E0-B7E7-4A9E-8534-CC52263AD1DA}"/>
    <cellStyle name="Comma 36 4 2" xfId="10632" xr:uid="{5EAC30E0-B7E7-4A9E-8534-CC52263AD1DA}"/>
    <cellStyle name="Comma 36 4 2 2" xfId="26610" xr:uid="{5EAC30E0-B7E7-4A9E-8534-CC52263AD1DA}"/>
    <cellStyle name="Comma 36 4 3" xfId="19148" xr:uid="{5EAC30E0-B7E7-4A9E-8534-CC52263AD1DA}"/>
    <cellStyle name="Comma 36 5" xfId="4417" xr:uid="{844B4200-00B0-486C-8D79-2B289A6F7582}"/>
    <cellStyle name="Comma 36 5 2" xfId="11879" xr:uid="{844B4200-00B0-486C-8D79-2B289A6F7582}"/>
    <cellStyle name="Comma 36 5 2 2" xfId="27857" xr:uid="{844B4200-00B0-486C-8D79-2B289A6F7582}"/>
    <cellStyle name="Comma 36 5 3" xfId="20395" xr:uid="{844B4200-00B0-486C-8D79-2B289A6F7582}"/>
    <cellStyle name="Comma 36 6" xfId="5695" xr:uid="{A48AD379-69B6-4A8C-AB33-BF39F35477DA}"/>
    <cellStyle name="Comma 36 6 2" xfId="13157" xr:uid="{A48AD379-69B6-4A8C-AB33-BF39F35477DA}"/>
    <cellStyle name="Comma 36 6 2 2" xfId="29135" xr:uid="{A48AD379-69B6-4A8C-AB33-BF39F35477DA}"/>
    <cellStyle name="Comma 36 6 3" xfId="21673" xr:uid="{A48AD379-69B6-4A8C-AB33-BF39F35477DA}"/>
    <cellStyle name="Comma 36 7" xfId="1923" xr:uid="{00000000-0005-0000-0000-0000E5000000}"/>
    <cellStyle name="Comma 36 7 2" xfId="9385" xr:uid="{00000000-0005-0000-0000-0000E5000000}"/>
    <cellStyle name="Comma 36 7 2 2" xfId="25363" xr:uid="{00000000-0005-0000-0000-0000E5000000}"/>
    <cellStyle name="Comma 36 7 3" xfId="17901" xr:uid="{00000000-0005-0000-0000-0000E5000000}"/>
    <cellStyle name="Comma 36 8" xfId="7677" xr:uid="{00000000-0005-0000-0000-0000E5000000}"/>
    <cellStyle name="Comma 36 8 2" xfId="23655" xr:uid="{00000000-0005-0000-0000-0000E5000000}"/>
    <cellStyle name="Comma 36 9" xfId="16089" xr:uid="{00000000-0005-0000-0000-0000E5000000}"/>
    <cellStyle name="Comma 37" xfId="112" xr:uid="{00000000-0005-0000-0000-0000E9000000}"/>
    <cellStyle name="Comma 37 2" xfId="332" xr:uid="{00000000-0005-0000-0000-0000EA000000}"/>
    <cellStyle name="Comma 37 2 2" xfId="3391" xr:uid="{0F5D8EF4-9FCA-4539-B6A4-71B685424A76}"/>
    <cellStyle name="Comma 37 2 2 2" xfId="10853" xr:uid="{0F5D8EF4-9FCA-4539-B6A4-71B685424A76}"/>
    <cellStyle name="Comma 37 2 2 2 2" xfId="26831" xr:uid="{0F5D8EF4-9FCA-4539-B6A4-71B685424A76}"/>
    <cellStyle name="Comma 37 2 2 3" xfId="19369" xr:uid="{0F5D8EF4-9FCA-4539-B6A4-71B685424A76}"/>
    <cellStyle name="Comma 37 2 3" xfId="4638" xr:uid="{5F295925-BDDB-4E69-900A-25C54CF93047}"/>
    <cellStyle name="Comma 37 2 3 2" xfId="12100" xr:uid="{5F295925-BDDB-4E69-900A-25C54CF93047}"/>
    <cellStyle name="Comma 37 2 3 2 2" xfId="28078" xr:uid="{5F295925-BDDB-4E69-900A-25C54CF93047}"/>
    <cellStyle name="Comma 37 2 3 3" xfId="20616" xr:uid="{5F295925-BDDB-4E69-900A-25C54CF93047}"/>
    <cellStyle name="Comma 37 2 4" xfId="5910" xr:uid="{6A6B4016-7203-4BC9-9311-A367B1C40B3E}"/>
    <cellStyle name="Comma 37 2 4 2" xfId="13372" xr:uid="{6A6B4016-7203-4BC9-9311-A367B1C40B3E}"/>
    <cellStyle name="Comma 37 2 4 2 2" xfId="29350" xr:uid="{6A6B4016-7203-4BC9-9311-A367B1C40B3E}"/>
    <cellStyle name="Comma 37 2 4 3" xfId="21888" xr:uid="{6A6B4016-7203-4BC9-9311-A367B1C40B3E}"/>
    <cellStyle name="Comma 37 2 5" xfId="2144" xr:uid="{00000000-0005-0000-0000-0000EA000000}"/>
    <cellStyle name="Comma 37 2 5 2" xfId="9606" xr:uid="{00000000-0005-0000-0000-0000EA000000}"/>
    <cellStyle name="Comma 37 2 5 2 2" xfId="25584" xr:uid="{00000000-0005-0000-0000-0000EA000000}"/>
    <cellStyle name="Comma 37 2 5 3" xfId="18122" xr:uid="{00000000-0005-0000-0000-0000EA000000}"/>
    <cellStyle name="Comma 37 2 6" xfId="7889" xr:uid="{00000000-0005-0000-0000-0000EA000000}"/>
    <cellStyle name="Comma 37 2 6 2" xfId="23867" xr:uid="{00000000-0005-0000-0000-0000EA000000}"/>
    <cellStyle name="Comma 37 2 7" xfId="16310" xr:uid="{00000000-0005-0000-0000-0000EA000000}"/>
    <cellStyle name="Comma 37 3" xfId="3173" xr:uid="{268F1940-08CB-48F6-BD13-B346D28A380E}"/>
    <cellStyle name="Comma 37 3 2" xfId="10635" xr:uid="{268F1940-08CB-48F6-BD13-B346D28A380E}"/>
    <cellStyle name="Comma 37 3 2 2" xfId="26613" xr:uid="{268F1940-08CB-48F6-BD13-B346D28A380E}"/>
    <cellStyle name="Comma 37 3 3" xfId="19151" xr:uid="{268F1940-08CB-48F6-BD13-B346D28A380E}"/>
    <cellStyle name="Comma 37 4" xfId="4420" xr:uid="{E8FB0545-2A96-4EC5-8496-E9C58E32B7AD}"/>
    <cellStyle name="Comma 37 4 2" xfId="11882" xr:uid="{E8FB0545-2A96-4EC5-8496-E9C58E32B7AD}"/>
    <cellStyle name="Comma 37 4 2 2" xfId="27860" xr:uid="{E8FB0545-2A96-4EC5-8496-E9C58E32B7AD}"/>
    <cellStyle name="Comma 37 4 3" xfId="20398" xr:uid="{E8FB0545-2A96-4EC5-8496-E9C58E32B7AD}"/>
    <cellStyle name="Comma 37 5" xfId="5698" xr:uid="{D110F8CC-FA03-4A39-A40E-1A327BBC7484}"/>
    <cellStyle name="Comma 37 5 2" xfId="13160" xr:uid="{D110F8CC-FA03-4A39-A40E-1A327BBC7484}"/>
    <cellStyle name="Comma 37 5 2 2" xfId="29138" xr:uid="{D110F8CC-FA03-4A39-A40E-1A327BBC7484}"/>
    <cellStyle name="Comma 37 5 3" xfId="21676" xr:uid="{D110F8CC-FA03-4A39-A40E-1A327BBC7484}"/>
    <cellStyle name="Comma 37 6" xfId="1926" xr:uid="{00000000-0005-0000-0000-0000E9000000}"/>
    <cellStyle name="Comma 37 6 2" xfId="9388" xr:uid="{00000000-0005-0000-0000-0000E9000000}"/>
    <cellStyle name="Comma 37 6 2 2" xfId="25366" xr:uid="{00000000-0005-0000-0000-0000E9000000}"/>
    <cellStyle name="Comma 37 6 3" xfId="17904" xr:uid="{00000000-0005-0000-0000-0000E9000000}"/>
    <cellStyle name="Comma 37 7" xfId="7650" xr:uid="{00000000-0005-0000-0000-0000E9000000}"/>
    <cellStyle name="Comma 37 7 2" xfId="23628" xr:uid="{00000000-0005-0000-0000-0000E9000000}"/>
    <cellStyle name="Comma 37 8" xfId="16092" xr:uid="{00000000-0005-0000-0000-0000E9000000}"/>
    <cellStyle name="Comma 38" xfId="223" xr:uid="{00000000-0005-0000-0000-0000EB000000}"/>
    <cellStyle name="Comma 38 2" xfId="3282" xr:uid="{7EC9D07F-9CEB-4800-9B91-0AD860D17414}"/>
    <cellStyle name="Comma 38 2 2" xfId="10744" xr:uid="{7EC9D07F-9CEB-4800-9B91-0AD860D17414}"/>
    <cellStyle name="Comma 38 2 2 2" xfId="26722" xr:uid="{7EC9D07F-9CEB-4800-9B91-0AD860D17414}"/>
    <cellStyle name="Comma 38 2 3" xfId="19260" xr:uid="{7EC9D07F-9CEB-4800-9B91-0AD860D17414}"/>
    <cellStyle name="Comma 38 3" xfId="4529" xr:uid="{CA81D91A-FFF3-462F-8189-3532E6891814}"/>
    <cellStyle name="Comma 38 3 2" xfId="11991" xr:uid="{CA81D91A-FFF3-462F-8189-3532E6891814}"/>
    <cellStyle name="Comma 38 3 2 2" xfId="27969" xr:uid="{CA81D91A-FFF3-462F-8189-3532E6891814}"/>
    <cellStyle name="Comma 38 3 3" xfId="20507" xr:uid="{CA81D91A-FFF3-462F-8189-3532E6891814}"/>
    <cellStyle name="Comma 38 4" xfId="5803" xr:uid="{35D3E33E-C088-4C79-869D-A797C6FF429F}"/>
    <cellStyle name="Comma 38 4 2" xfId="13265" xr:uid="{35D3E33E-C088-4C79-869D-A797C6FF429F}"/>
    <cellStyle name="Comma 38 4 2 2" xfId="29243" xr:uid="{35D3E33E-C088-4C79-869D-A797C6FF429F}"/>
    <cellStyle name="Comma 38 4 3" xfId="21781" xr:uid="{35D3E33E-C088-4C79-869D-A797C6FF429F}"/>
    <cellStyle name="Comma 38 5" xfId="2035" xr:uid="{00000000-0005-0000-0000-0000EB000000}"/>
    <cellStyle name="Comma 38 5 2" xfId="9497" xr:uid="{00000000-0005-0000-0000-0000EB000000}"/>
    <cellStyle name="Comma 38 5 2 2" xfId="25475" xr:uid="{00000000-0005-0000-0000-0000EB000000}"/>
    <cellStyle name="Comma 38 5 3" xfId="18013" xr:uid="{00000000-0005-0000-0000-0000EB000000}"/>
    <cellStyle name="Comma 38 6" xfId="7787" xr:uid="{00000000-0005-0000-0000-0000EB000000}"/>
    <cellStyle name="Comma 38 6 2" xfId="23765" xr:uid="{00000000-0005-0000-0000-0000EB000000}"/>
    <cellStyle name="Comma 38 7" xfId="16201" xr:uid="{00000000-0005-0000-0000-0000EB000000}"/>
    <cellStyle name="Comma 39" xfId="441" xr:uid="{00000000-0005-0000-0000-0000EC000000}"/>
    <cellStyle name="Comma 39 2" xfId="3500" xr:uid="{483E6A8F-48D0-4780-8884-C184643F04C2}"/>
    <cellStyle name="Comma 39 2 2" xfId="10962" xr:uid="{483E6A8F-48D0-4780-8884-C184643F04C2}"/>
    <cellStyle name="Comma 39 2 2 2" xfId="26940" xr:uid="{483E6A8F-48D0-4780-8884-C184643F04C2}"/>
    <cellStyle name="Comma 39 2 3" xfId="19478" xr:uid="{483E6A8F-48D0-4780-8884-C184643F04C2}"/>
    <cellStyle name="Comma 39 3" xfId="4747" xr:uid="{3C4B72F1-9730-41EE-AB12-AC1753F8190B}"/>
    <cellStyle name="Comma 39 3 2" xfId="12209" xr:uid="{3C4B72F1-9730-41EE-AB12-AC1753F8190B}"/>
    <cellStyle name="Comma 39 3 2 2" xfId="28187" xr:uid="{3C4B72F1-9730-41EE-AB12-AC1753F8190B}"/>
    <cellStyle name="Comma 39 3 3" xfId="20725" xr:uid="{3C4B72F1-9730-41EE-AB12-AC1753F8190B}"/>
    <cellStyle name="Comma 39 4" xfId="6018" xr:uid="{542DB1DE-6716-45C5-A35B-10A787204F78}"/>
    <cellStyle name="Comma 39 4 2" xfId="13480" xr:uid="{542DB1DE-6716-45C5-A35B-10A787204F78}"/>
    <cellStyle name="Comma 39 4 2 2" xfId="29458" xr:uid="{542DB1DE-6716-45C5-A35B-10A787204F78}"/>
    <cellStyle name="Comma 39 4 3" xfId="21996" xr:uid="{542DB1DE-6716-45C5-A35B-10A787204F78}"/>
    <cellStyle name="Comma 39 5" xfId="2253" xr:uid="{00000000-0005-0000-0000-0000EC000000}"/>
    <cellStyle name="Comma 39 5 2" xfId="9715" xr:uid="{00000000-0005-0000-0000-0000EC000000}"/>
    <cellStyle name="Comma 39 5 2 2" xfId="25693" xr:uid="{00000000-0005-0000-0000-0000EC000000}"/>
    <cellStyle name="Comma 39 5 3" xfId="18231" xr:uid="{00000000-0005-0000-0000-0000EC000000}"/>
    <cellStyle name="Comma 39 6" xfId="7991" xr:uid="{00000000-0005-0000-0000-0000EC000000}"/>
    <cellStyle name="Comma 39 6 2" xfId="23969" xr:uid="{00000000-0005-0000-0000-0000EC000000}"/>
    <cellStyle name="Comma 39 7" xfId="16419" xr:uid="{00000000-0005-0000-0000-0000EC000000}"/>
    <cellStyle name="Comma 4" xfId="12" xr:uid="{00000000-0005-0000-0000-0000ED000000}"/>
    <cellStyle name="Comma 4 10" xfId="1228" xr:uid="{761BE4CF-A730-4944-82FE-64DF3BC492AB}"/>
    <cellStyle name="Comma 4 10 2" xfId="4287" xr:uid="{4B712C98-6879-4B76-8C75-465F9A824B91}"/>
    <cellStyle name="Comma 4 10 2 2" xfId="11749" xr:uid="{4B712C98-6879-4B76-8C75-465F9A824B91}"/>
    <cellStyle name="Comma 4 10 2 2 2" xfId="27727" xr:uid="{4B712C98-6879-4B76-8C75-465F9A824B91}"/>
    <cellStyle name="Comma 4 10 2 3" xfId="20265" xr:uid="{4B712C98-6879-4B76-8C75-465F9A824B91}"/>
    <cellStyle name="Comma 4 10 3" xfId="5534" xr:uid="{C3758964-5D90-49D8-B609-44F0BEC3A5A4}"/>
    <cellStyle name="Comma 4 10 3 2" xfId="12996" xr:uid="{C3758964-5D90-49D8-B609-44F0BEC3A5A4}"/>
    <cellStyle name="Comma 4 10 3 2 2" xfId="28974" xr:uid="{C3758964-5D90-49D8-B609-44F0BEC3A5A4}"/>
    <cellStyle name="Comma 4 10 3 3" xfId="21512" xr:uid="{C3758964-5D90-49D8-B609-44F0BEC3A5A4}"/>
    <cellStyle name="Comma 4 10 4" xfId="6798" xr:uid="{A8323A15-8A36-4F98-A972-9F7F28A0794C}"/>
    <cellStyle name="Comma 4 10 4 2" xfId="14260" xr:uid="{A8323A15-8A36-4F98-A972-9F7F28A0794C}"/>
    <cellStyle name="Comma 4 10 4 2 2" xfId="30238" xr:uid="{A8323A15-8A36-4F98-A972-9F7F28A0794C}"/>
    <cellStyle name="Comma 4 10 4 3" xfId="22776" xr:uid="{A8323A15-8A36-4F98-A972-9F7F28A0794C}"/>
    <cellStyle name="Comma 4 10 5" xfId="3040" xr:uid="{761BE4CF-A730-4944-82FE-64DF3BC492AB}"/>
    <cellStyle name="Comma 4 10 5 2" xfId="10502" xr:uid="{761BE4CF-A730-4944-82FE-64DF3BC492AB}"/>
    <cellStyle name="Comma 4 10 5 2 2" xfId="26480" xr:uid="{761BE4CF-A730-4944-82FE-64DF3BC492AB}"/>
    <cellStyle name="Comma 4 10 5 3" xfId="19018" xr:uid="{761BE4CF-A730-4944-82FE-64DF3BC492AB}"/>
    <cellStyle name="Comma 4 10 6" xfId="8744" xr:uid="{761BE4CF-A730-4944-82FE-64DF3BC492AB}"/>
    <cellStyle name="Comma 4 10 6 2" xfId="24722" xr:uid="{761BE4CF-A730-4944-82FE-64DF3BC492AB}"/>
    <cellStyle name="Comma 4 10 7" xfId="17206" xr:uid="{761BE4CF-A730-4944-82FE-64DF3BC492AB}"/>
    <cellStyle name="Comma 4 11" xfId="1246" xr:uid="{761BE4CF-A730-4944-82FE-64DF3BC492AB}"/>
    <cellStyle name="Comma 4 11 2" xfId="4305" xr:uid="{94895D7F-6609-4A4B-965B-3B5FCE21F4A0}"/>
    <cellStyle name="Comma 4 11 2 2" xfId="11767" xr:uid="{94895D7F-6609-4A4B-965B-3B5FCE21F4A0}"/>
    <cellStyle name="Comma 4 11 2 2 2" xfId="27745" xr:uid="{94895D7F-6609-4A4B-965B-3B5FCE21F4A0}"/>
    <cellStyle name="Comma 4 11 2 3" xfId="20283" xr:uid="{94895D7F-6609-4A4B-965B-3B5FCE21F4A0}"/>
    <cellStyle name="Comma 4 11 3" xfId="5552" xr:uid="{0ED507FF-8BE3-4993-927B-9D2D88086BFC}"/>
    <cellStyle name="Comma 4 11 3 2" xfId="13014" xr:uid="{0ED507FF-8BE3-4993-927B-9D2D88086BFC}"/>
    <cellStyle name="Comma 4 11 3 2 2" xfId="28992" xr:uid="{0ED507FF-8BE3-4993-927B-9D2D88086BFC}"/>
    <cellStyle name="Comma 4 11 3 3" xfId="21530" xr:uid="{0ED507FF-8BE3-4993-927B-9D2D88086BFC}"/>
    <cellStyle name="Comma 4 11 4" xfId="6816" xr:uid="{B3E9B67B-423C-4FBC-B2CE-B29B522C6C98}"/>
    <cellStyle name="Comma 4 11 4 2" xfId="14278" xr:uid="{B3E9B67B-423C-4FBC-B2CE-B29B522C6C98}"/>
    <cellStyle name="Comma 4 11 4 2 2" xfId="30256" xr:uid="{B3E9B67B-423C-4FBC-B2CE-B29B522C6C98}"/>
    <cellStyle name="Comma 4 11 4 3" xfId="22794" xr:uid="{B3E9B67B-423C-4FBC-B2CE-B29B522C6C98}"/>
    <cellStyle name="Comma 4 11 5" xfId="3058" xr:uid="{761BE4CF-A730-4944-82FE-64DF3BC492AB}"/>
    <cellStyle name="Comma 4 11 5 2" xfId="10520" xr:uid="{761BE4CF-A730-4944-82FE-64DF3BC492AB}"/>
    <cellStyle name="Comma 4 11 5 2 2" xfId="26498" xr:uid="{761BE4CF-A730-4944-82FE-64DF3BC492AB}"/>
    <cellStyle name="Comma 4 11 5 3" xfId="19036" xr:uid="{761BE4CF-A730-4944-82FE-64DF3BC492AB}"/>
    <cellStyle name="Comma 4 11 6" xfId="8762" xr:uid="{761BE4CF-A730-4944-82FE-64DF3BC492AB}"/>
    <cellStyle name="Comma 4 11 6 2" xfId="24740" xr:uid="{761BE4CF-A730-4944-82FE-64DF3BC492AB}"/>
    <cellStyle name="Comma 4 11 7" xfId="17224" xr:uid="{761BE4CF-A730-4944-82FE-64DF3BC492AB}"/>
    <cellStyle name="Comma 4 12" xfId="1267" xr:uid="{761BE4CF-A730-4944-82FE-64DF3BC492AB}"/>
    <cellStyle name="Comma 4 12 2" xfId="6837" xr:uid="{4023CAB0-B5FD-4799-96B2-79637AA9F0FF}"/>
    <cellStyle name="Comma 4 12 2 2" xfId="14299" xr:uid="{4023CAB0-B5FD-4799-96B2-79637AA9F0FF}"/>
    <cellStyle name="Comma 4 12 2 2 2" xfId="30277" xr:uid="{4023CAB0-B5FD-4799-96B2-79637AA9F0FF}"/>
    <cellStyle name="Comma 4 12 2 3" xfId="22815" xr:uid="{4023CAB0-B5FD-4799-96B2-79637AA9F0FF}"/>
    <cellStyle name="Comma 4 12 3" xfId="3073" xr:uid="{F31012F1-15FA-489E-AC7D-60038F882BD9}"/>
    <cellStyle name="Comma 4 12 3 2" xfId="10535" xr:uid="{F31012F1-15FA-489E-AC7D-60038F882BD9}"/>
    <cellStyle name="Comma 4 12 3 2 2" xfId="26513" xr:uid="{F31012F1-15FA-489E-AC7D-60038F882BD9}"/>
    <cellStyle name="Comma 4 12 3 3" xfId="19051" xr:uid="{F31012F1-15FA-489E-AC7D-60038F882BD9}"/>
    <cellStyle name="Comma 4 12 4" xfId="8782" xr:uid="{761BE4CF-A730-4944-82FE-64DF3BC492AB}"/>
    <cellStyle name="Comma 4 12 4 2" xfId="24760" xr:uid="{761BE4CF-A730-4944-82FE-64DF3BC492AB}"/>
    <cellStyle name="Comma 4 12 5" xfId="17245" xr:uid="{761BE4CF-A730-4944-82FE-64DF3BC492AB}"/>
    <cellStyle name="Comma 4 13" xfId="1300" xr:uid="{761BE4CF-A730-4944-82FE-64DF3BC492AB}"/>
    <cellStyle name="Comma 4 13 2" xfId="6870" xr:uid="{C33F2EB6-E204-44E4-B007-52AC36D8E288}"/>
    <cellStyle name="Comma 4 13 2 2" xfId="14332" xr:uid="{C33F2EB6-E204-44E4-B007-52AC36D8E288}"/>
    <cellStyle name="Comma 4 13 2 2 2" xfId="30310" xr:uid="{C33F2EB6-E204-44E4-B007-52AC36D8E288}"/>
    <cellStyle name="Comma 4 13 2 3" xfId="22848" xr:uid="{C33F2EB6-E204-44E4-B007-52AC36D8E288}"/>
    <cellStyle name="Comma 4 13 3" xfId="4320" xr:uid="{A8F84366-5E10-4A16-ADB5-9E30551FB158}"/>
    <cellStyle name="Comma 4 13 3 2" xfId="11782" xr:uid="{A8F84366-5E10-4A16-ADB5-9E30551FB158}"/>
    <cellStyle name="Comma 4 13 3 2 2" xfId="27760" xr:uid="{A8F84366-5E10-4A16-ADB5-9E30551FB158}"/>
    <cellStyle name="Comma 4 13 3 3" xfId="20298" xr:uid="{A8F84366-5E10-4A16-ADB5-9E30551FB158}"/>
    <cellStyle name="Comma 4 13 4" xfId="8801" xr:uid="{761BE4CF-A730-4944-82FE-64DF3BC492AB}"/>
    <cellStyle name="Comma 4 13 4 2" xfId="24779" xr:uid="{761BE4CF-A730-4944-82FE-64DF3BC492AB}"/>
    <cellStyle name="Comma 4 13 5" xfId="17278" xr:uid="{761BE4CF-A730-4944-82FE-64DF3BC492AB}"/>
    <cellStyle name="Comma 4 14" xfId="1333" xr:uid="{761BE4CF-A730-4944-82FE-64DF3BC492AB}"/>
    <cellStyle name="Comma 4 14 2" xfId="5579" xr:uid="{0440E728-29B4-4C90-8D97-38389AADD240}"/>
    <cellStyle name="Comma 4 14 2 2" xfId="13041" xr:uid="{0440E728-29B4-4C90-8D97-38389AADD240}"/>
    <cellStyle name="Comma 4 14 2 2 2" xfId="29019" xr:uid="{0440E728-29B4-4C90-8D97-38389AADD240}"/>
    <cellStyle name="Comma 4 14 2 3" xfId="21557" xr:uid="{0440E728-29B4-4C90-8D97-38389AADD240}"/>
    <cellStyle name="Comma 4 14 3" xfId="8822" xr:uid="{761BE4CF-A730-4944-82FE-64DF3BC492AB}"/>
    <cellStyle name="Comma 4 14 3 2" xfId="24800" xr:uid="{761BE4CF-A730-4944-82FE-64DF3BC492AB}"/>
    <cellStyle name="Comma 4 14 4" xfId="17311" xr:uid="{761BE4CF-A730-4944-82FE-64DF3BC492AB}"/>
    <cellStyle name="Comma 4 15" xfId="1366" xr:uid="{761BE4CF-A730-4944-82FE-64DF3BC492AB}"/>
    <cellStyle name="Comma 4 15 2" xfId="6906" xr:uid="{9F06FA43-43FC-4195-B491-662D9B1B9918}"/>
    <cellStyle name="Comma 4 15 2 2" xfId="14368" xr:uid="{9F06FA43-43FC-4195-B491-662D9B1B9918}"/>
    <cellStyle name="Comma 4 15 2 2 2" xfId="30346" xr:uid="{9F06FA43-43FC-4195-B491-662D9B1B9918}"/>
    <cellStyle name="Comma 4 15 2 3" xfId="22884" xr:uid="{9F06FA43-43FC-4195-B491-662D9B1B9918}"/>
    <cellStyle name="Comma 4 15 3" xfId="8855" xr:uid="{761BE4CF-A730-4944-82FE-64DF3BC492AB}"/>
    <cellStyle name="Comma 4 15 3 2" xfId="24833" xr:uid="{761BE4CF-A730-4944-82FE-64DF3BC492AB}"/>
    <cellStyle name="Comma 4 15 4" xfId="17344" xr:uid="{761BE4CF-A730-4944-82FE-64DF3BC492AB}"/>
    <cellStyle name="Comma 4 16" xfId="1399" xr:uid="{761BE4CF-A730-4944-82FE-64DF3BC492AB}"/>
    <cellStyle name="Comma 4 16 2" xfId="6939" xr:uid="{7EDA69B6-CFE4-4688-B997-D42C535A54A2}"/>
    <cellStyle name="Comma 4 16 2 2" xfId="14401" xr:uid="{7EDA69B6-CFE4-4688-B997-D42C535A54A2}"/>
    <cellStyle name="Comma 4 16 2 2 2" xfId="30379" xr:uid="{7EDA69B6-CFE4-4688-B997-D42C535A54A2}"/>
    <cellStyle name="Comma 4 16 2 3" xfId="22917" xr:uid="{7EDA69B6-CFE4-4688-B997-D42C535A54A2}"/>
    <cellStyle name="Comma 4 16 3" xfId="8888" xr:uid="{761BE4CF-A730-4944-82FE-64DF3BC492AB}"/>
    <cellStyle name="Comma 4 16 3 2" xfId="24866" xr:uid="{761BE4CF-A730-4944-82FE-64DF3BC492AB}"/>
    <cellStyle name="Comma 4 16 4" xfId="17377" xr:uid="{761BE4CF-A730-4944-82FE-64DF3BC492AB}"/>
    <cellStyle name="Comma 4 17" xfId="1432" xr:uid="{761BE4CF-A730-4944-82FE-64DF3BC492AB}"/>
    <cellStyle name="Comma 4 17 2" xfId="6970" xr:uid="{845193CF-95AE-40CC-8AC9-7085A5416DD4}"/>
    <cellStyle name="Comma 4 17 2 2" xfId="14432" xr:uid="{845193CF-95AE-40CC-8AC9-7085A5416DD4}"/>
    <cellStyle name="Comma 4 17 2 2 2" xfId="30410" xr:uid="{845193CF-95AE-40CC-8AC9-7085A5416DD4}"/>
    <cellStyle name="Comma 4 17 2 3" xfId="22948" xr:uid="{845193CF-95AE-40CC-8AC9-7085A5416DD4}"/>
    <cellStyle name="Comma 4 17 3" xfId="8921" xr:uid="{761BE4CF-A730-4944-82FE-64DF3BC492AB}"/>
    <cellStyle name="Comma 4 17 3 2" xfId="24899" xr:uid="{761BE4CF-A730-4944-82FE-64DF3BC492AB}"/>
    <cellStyle name="Comma 4 17 4" xfId="17410" xr:uid="{761BE4CF-A730-4944-82FE-64DF3BC492AB}"/>
    <cellStyle name="Comma 4 18" xfId="1465" xr:uid="{761BE4CF-A730-4944-82FE-64DF3BC492AB}"/>
    <cellStyle name="Comma 4 18 2" xfId="7003" xr:uid="{39EF6E32-898F-41BF-9E91-C2D8FB287B13}"/>
    <cellStyle name="Comma 4 18 2 2" xfId="14465" xr:uid="{39EF6E32-898F-41BF-9E91-C2D8FB287B13}"/>
    <cellStyle name="Comma 4 18 2 2 2" xfId="30443" xr:uid="{39EF6E32-898F-41BF-9E91-C2D8FB287B13}"/>
    <cellStyle name="Comma 4 18 2 3" xfId="22981" xr:uid="{39EF6E32-898F-41BF-9E91-C2D8FB287B13}"/>
    <cellStyle name="Comma 4 18 3" xfId="8954" xr:uid="{761BE4CF-A730-4944-82FE-64DF3BC492AB}"/>
    <cellStyle name="Comma 4 18 3 2" xfId="24932" xr:uid="{761BE4CF-A730-4944-82FE-64DF3BC492AB}"/>
    <cellStyle name="Comma 4 18 4" xfId="17443" xr:uid="{761BE4CF-A730-4944-82FE-64DF3BC492AB}"/>
    <cellStyle name="Comma 4 19" xfId="1498" xr:uid="{761BE4CF-A730-4944-82FE-64DF3BC492AB}"/>
    <cellStyle name="Comma 4 19 2" xfId="7036" xr:uid="{ED3842C6-483C-4A62-B95B-1F08AB4C822A}"/>
    <cellStyle name="Comma 4 19 2 2" xfId="14498" xr:uid="{ED3842C6-483C-4A62-B95B-1F08AB4C822A}"/>
    <cellStyle name="Comma 4 19 2 2 2" xfId="30476" xr:uid="{ED3842C6-483C-4A62-B95B-1F08AB4C822A}"/>
    <cellStyle name="Comma 4 19 2 3" xfId="23014" xr:uid="{ED3842C6-483C-4A62-B95B-1F08AB4C822A}"/>
    <cellStyle name="Comma 4 19 3" xfId="8987" xr:uid="{761BE4CF-A730-4944-82FE-64DF3BC492AB}"/>
    <cellStyle name="Comma 4 19 3 2" xfId="24965" xr:uid="{761BE4CF-A730-4944-82FE-64DF3BC492AB}"/>
    <cellStyle name="Comma 4 19 4" xfId="17476" xr:uid="{761BE4CF-A730-4944-82FE-64DF3BC492AB}"/>
    <cellStyle name="Comma 4 2" xfId="122" xr:uid="{00000000-0005-0000-0000-0000EE000000}"/>
    <cellStyle name="Comma 4 2 10" xfId="1515" xr:uid="{FF18D268-1805-4FB7-A0F5-F50D761AAF2B}"/>
    <cellStyle name="Comma 4 2 10 2" xfId="7053" xr:uid="{6311101C-9F92-4B3E-895E-7C222A9BD55E}"/>
    <cellStyle name="Comma 4 2 10 2 2" xfId="14515" xr:uid="{6311101C-9F92-4B3E-895E-7C222A9BD55E}"/>
    <cellStyle name="Comma 4 2 10 2 2 2" xfId="30493" xr:uid="{6311101C-9F92-4B3E-895E-7C222A9BD55E}"/>
    <cellStyle name="Comma 4 2 10 2 3" xfId="23031" xr:uid="{6311101C-9F92-4B3E-895E-7C222A9BD55E}"/>
    <cellStyle name="Comma 4 2 10 3" xfId="9004" xr:uid="{FF18D268-1805-4FB7-A0F5-F50D761AAF2B}"/>
    <cellStyle name="Comma 4 2 10 3 2" xfId="24982" xr:uid="{FF18D268-1805-4FB7-A0F5-F50D761AAF2B}"/>
    <cellStyle name="Comma 4 2 10 4" xfId="17493" xr:uid="{FF18D268-1805-4FB7-A0F5-F50D761AAF2B}"/>
    <cellStyle name="Comma 4 2 11" xfId="1548" xr:uid="{FF18D268-1805-4FB7-A0F5-F50D761AAF2B}"/>
    <cellStyle name="Comma 4 2 11 2" xfId="7086" xr:uid="{BA0E7A99-0620-4268-B23D-22E98D604ABB}"/>
    <cellStyle name="Comma 4 2 11 2 2" xfId="14548" xr:uid="{BA0E7A99-0620-4268-B23D-22E98D604ABB}"/>
    <cellStyle name="Comma 4 2 11 2 2 2" xfId="30526" xr:uid="{BA0E7A99-0620-4268-B23D-22E98D604ABB}"/>
    <cellStyle name="Comma 4 2 11 2 3" xfId="23064" xr:uid="{BA0E7A99-0620-4268-B23D-22E98D604ABB}"/>
    <cellStyle name="Comma 4 2 11 3" xfId="5561" xr:uid="{312D32A9-A5E5-4DC7-A969-BABA47CE8207}"/>
    <cellStyle name="Comma 4 2 11 3 2" xfId="13023" xr:uid="{312D32A9-A5E5-4DC7-A969-BABA47CE8207}"/>
    <cellStyle name="Comma 4 2 11 3 2 2" xfId="29001" xr:uid="{312D32A9-A5E5-4DC7-A969-BABA47CE8207}"/>
    <cellStyle name="Comma 4 2 11 3 3" xfId="21539" xr:uid="{312D32A9-A5E5-4DC7-A969-BABA47CE8207}"/>
    <cellStyle name="Comma 4 2 11 4" xfId="9037" xr:uid="{FF18D268-1805-4FB7-A0F5-F50D761AAF2B}"/>
    <cellStyle name="Comma 4 2 11 4 2" xfId="25015" xr:uid="{FF18D268-1805-4FB7-A0F5-F50D761AAF2B}"/>
    <cellStyle name="Comma 4 2 11 5" xfId="17526" xr:uid="{FF18D268-1805-4FB7-A0F5-F50D761AAF2B}"/>
    <cellStyle name="Comma 4 2 12" xfId="1582" xr:uid="{FF18D268-1805-4FB7-A0F5-F50D761AAF2B}"/>
    <cellStyle name="Comma 4 2 12 2" xfId="7120" xr:uid="{031C113F-C10A-4A68-87EE-2F2245EB3C68}"/>
    <cellStyle name="Comma 4 2 12 2 2" xfId="14582" xr:uid="{031C113F-C10A-4A68-87EE-2F2245EB3C68}"/>
    <cellStyle name="Comma 4 2 12 2 2 2" xfId="30560" xr:uid="{031C113F-C10A-4A68-87EE-2F2245EB3C68}"/>
    <cellStyle name="Comma 4 2 12 2 3" xfId="23098" xr:uid="{031C113F-C10A-4A68-87EE-2F2245EB3C68}"/>
    <cellStyle name="Comma 4 2 12 3" xfId="5562" xr:uid="{95FD6F80-CB24-4F0E-8FFE-17AE5C8EA3A9}"/>
    <cellStyle name="Comma 4 2 12 3 2" xfId="13024" xr:uid="{95FD6F80-CB24-4F0E-8FFE-17AE5C8EA3A9}"/>
    <cellStyle name="Comma 4 2 12 3 2 2" xfId="29002" xr:uid="{95FD6F80-CB24-4F0E-8FFE-17AE5C8EA3A9}"/>
    <cellStyle name="Comma 4 2 12 3 3" xfId="21540" xr:uid="{95FD6F80-CB24-4F0E-8FFE-17AE5C8EA3A9}"/>
    <cellStyle name="Comma 4 2 12 4" xfId="9071" xr:uid="{FF18D268-1805-4FB7-A0F5-F50D761AAF2B}"/>
    <cellStyle name="Comma 4 2 12 4 2" xfId="25049" xr:uid="{FF18D268-1805-4FB7-A0F5-F50D761AAF2B}"/>
    <cellStyle name="Comma 4 2 12 5" xfId="17560" xr:uid="{FF18D268-1805-4FB7-A0F5-F50D761AAF2B}"/>
    <cellStyle name="Comma 4 2 13" xfId="1615" xr:uid="{FF18D268-1805-4FB7-A0F5-F50D761AAF2B}"/>
    <cellStyle name="Comma 4 2 13 2" xfId="7153" xr:uid="{5F27E904-CAA4-49F6-83A0-20D06D83A1E1}"/>
    <cellStyle name="Comma 4 2 13 2 2" xfId="14615" xr:uid="{5F27E904-CAA4-49F6-83A0-20D06D83A1E1}"/>
    <cellStyle name="Comma 4 2 13 2 2 2" xfId="30593" xr:uid="{5F27E904-CAA4-49F6-83A0-20D06D83A1E1}"/>
    <cellStyle name="Comma 4 2 13 2 3" xfId="23131" xr:uid="{5F27E904-CAA4-49F6-83A0-20D06D83A1E1}"/>
    <cellStyle name="Comma 4 2 13 3" xfId="9104" xr:uid="{FF18D268-1805-4FB7-A0F5-F50D761AAF2B}"/>
    <cellStyle name="Comma 4 2 13 3 2" xfId="25082" xr:uid="{FF18D268-1805-4FB7-A0F5-F50D761AAF2B}"/>
    <cellStyle name="Comma 4 2 13 4" xfId="17593" xr:uid="{FF18D268-1805-4FB7-A0F5-F50D761AAF2B}"/>
    <cellStyle name="Comma 4 2 14" xfId="1648" xr:uid="{FF18D268-1805-4FB7-A0F5-F50D761AAF2B}"/>
    <cellStyle name="Comma 4 2 14 2" xfId="7192" xr:uid="{73DEA579-7C60-4131-A72D-B30A17FA2A18}"/>
    <cellStyle name="Comma 4 2 14 2 2" xfId="14654" xr:uid="{73DEA579-7C60-4131-A72D-B30A17FA2A18}"/>
    <cellStyle name="Comma 4 2 14 2 2 2" xfId="30632" xr:uid="{73DEA579-7C60-4131-A72D-B30A17FA2A18}"/>
    <cellStyle name="Comma 4 2 14 2 3" xfId="23170" xr:uid="{73DEA579-7C60-4131-A72D-B30A17FA2A18}"/>
    <cellStyle name="Comma 4 2 14 3" xfId="9137" xr:uid="{FF18D268-1805-4FB7-A0F5-F50D761AAF2B}"/>
    <cellStyle name="Comma 4 2 14 3 2" xfId="25115" xr:uid="{FF18D268-1805-4FB7-A0F5-F50D761AAF2B}"/>
    <cellStyle name="Comma 4 2 14 4" xfId="17626" xr:uid="{FF18D268-1805-4FB7-A0F5-F50D761AAF2B}"/>
    <cellStyle name="Comma 4 2 15" xfId="1716" xr:uid="{FF18D268-1805-4FB7-A0F5-F50D761AAF2B}"/>
    <cellStyle name="Comma 4 2 15 2" xfId="7248" xr:uid="{79DE3E73-7A86-4009-840A-0EA471EF0D72}"/>
    <cellStyle name="Comma 4 2 15 2 2" xfId="14710" xr:uid="{79DE3E73-7A86-4009-840A-0EA471EF0D72}"/>
    <cellStyle name="Comma 4 2 15 2 2 2" xfId="30688" xr:uid="{79DE3E73-7A86-4009-840A-0EA471EF0D72}"/>
    <cellStyle name="Comma 4 2 15 2 3" xfId="23226" xr:uid="{79DE3E73-7A86-4009-840A-0EA471EF0D72}"/>
    <cellStyle name="Comma 4 2 15 3" xfId="9178" xr:uid="{FF18D268-1805-4FB7-A0F5-F50D761AAF2B}"/>
    <cellStyle name="Comma 4 2 15 3 2" xfId="25156" xr:uid="{FF18D268-1805-4FB7-A0F5-F50D761AAF2B}"/>
    <cellStyle name="Comma 4 2 15 4" xfId="17694" xr:uid="{FF18D268-1805-4FB7-A0F5-F50D761AAF2B}"/>
    <cellStyle name="Comma 4 2 16" xfId="1935" xr:uid="{00000000-0005-0000-0000-0000EE000000}"/>
    <cellStyle name="Comma 4 2 16 2" xfId="9397" xr:uid="{00000000-0005-0000-0000-0000EE000000}"/>
    <cellStyle name="Comma 4 2 16 2 2" xfId="25375" xr:uid="{00000000-0005-0000-0000-0000EE000000}"/>
    <cellStyle name="Comma 4 2 16 3" xfId="17913" xr:uid="{00000000-0005-0000-0000-0000EE000000}"/>
    <cellStyle name="Comma 4 2 17" xfId="7350" xr:uid="{FF18D268-1805-4FB7-A0F5-F50D761AAF2B}"/>
    <cellStyle name="Comma 4 2 17 2" xfId="14812" xr:uid="{FF18D268-1805-4FB7-A0F5-F50D761AAF2B}"/>
    <cellStyle name="Comma 4 2 17 2 2" xfId="30790" xr:uid="{FF18D268-1805-4FB7-A0F5-F50D761AAF2B}"/>
    <cellStyle name="Comma 4 2 17 3" xfId="23328" xr:uid="{FF18D268-1805-4FB7-A0F5-F50D761AAF2B}"/>
    <cellStyle name="Comma 4 2 18" xfId="7491" xr:uid="{FF18D268-1805-4FB7-A0F5-F50D761AAF2B}"/>
    <cellStyle name="Comma 4 2 18 2" xfId="23469" xr:uid="{FF18D268-1805-4FB7-A0F5-F50D761AAF2B}"/>
    <cellStyle name="Comma 4 2 19" xfId="14953" xr:uid="{FF18D268-1805-4FB7-A0F5-F50D761AAF2B}"/>
    <cellStyle name="Comma 4 2 19 2" xfId="30931" xr:uid="{FF18D268-1805-4FB7-A0F5-F50D761AAF2B}"/>
    <cellStyle name="Comma 4 2 2" xfId="341" xr:uid="{00000000-0005-0000-0000-0000EF000000}"/>
    <cellStyle name="Comma 4 2 2 10" xfId="15249" xr:uid="{8E411073-F0FC-42C9-8FC4-2A9C2E5E9F34}"/>
    <cellStyle name="Comma 4 2 2 10 2" xfId="31227" xr:uid="{8E411073-F0FC-42C9-8FC4-2A9C2E5E9F34}"/>
    <cellStyle name="Comma 4 2 2 11" xfId="15381" xr:uid="{8E411073-F0FC-42C9-8FC4-2A9C2E5E9F34}"/>
    <cellStyle name="Comma 4 2 2 11 2" xfId="31359" xr:uid="{8E411073-F0FC-42C9-8FC4-2A9C2E5E9F34}"/>
    <cellStyle name="Comma 4 2 2 12" xfId="15513" xr:uid="{8E411073-F0FC-42C9-8FC4-2A9C2E5E9F34}"/>
    <cellStyle name="Comma 4 2 2 12 2" xfId="31491" xr:uid="{8E411073-F0FC-42C9-8FC4-2A9C2E5E9F34}"/>
    <cellStyle name="Comma 4 2 2 13" xfId="15652" xr:uid="{8E411073-F0FC-42C9-8FC4-2A9C2E5E9F34}"/>
    <cellStyle name="Comma 4 2 2 13 2" xfId="31629" xr:uid="{8E411073-F0FC-42C9-8FC4-2A9C2E5E9F34}"/>
    <cellStyle name="Comma 4 2 2 14" xfId="15784" xr:uid="{8E411073-F0FC-42C9-8FC4-2A9C2E5E9F34}"/>
    <cellStyle name="Comma 4 2 2 14 2" xfId="31761" xr:uid="{8E411073-F0FC-42C9-8FC4-2A9C2E5E9F34}"/>
    <cellStyle name="Comma 4 2 2 15" xfId="15915" xr:uid="{8E411073-F0FC-42C9-8FC4-2A9C2E5E9F34}"/>
    <cellStyle name="Comma 4 2 2 15 2" xfId="31892" xr:uid="{8E411073-F0FC-42C9-8FC4-2A9C2E5E9F34}"/>
    <cellStyle name="Comma 4 2 2 16" xfId="16319" xr:uid="{00000000-0005-0000-0000-0000EF000000}"/>
    <cellStyle name="Comma 4 2 2 17" xfId="32023" xr:uid="{8E411073-F0FC-42C9-8FC4-2A9C2E5E9F34}"/>
    <cellStyle name="Comma 4 2 2 18" xfId="32155" xr:uid="{8E411073-F0FC-42C9-8FC4-2A9C2E5E9F34}"/>
    <cellStyle name="Comma 4 2 2 19" xfId="32286" xr:uid="{8E411073-F0FC-42C9-8FC4-2A9C2E5E9F34}"/>
    <cellStyle name="Comma 4 2 2 2" xfId="1683" xr:uid="{44D1AB4E-7D9B-4C63-8169-5EA61B812DC4}"/>
    <cellStyle name="Comma 4 2 2 2 10" xfId="15579" xr:uid="{B607D5C5-84B0-4A59-A2F4-AE42A78061CA}"/>
    <cellStyle name="Comma 4 2 2 2 10 2" xfId="31557" xr:uid="{B607D5C5-84B0-4A59-A2F4-AE42A78061CA}"/>
    <cellStyle name="Comma 4 2 2 2 11" xfId="15718" xr:uid="{B607D5C5-84B0-4A59-A2F4-AE42A78061CA}"/>
    <cellStyle name="Comma 4 2 2 2 11 2" xfId="31695" xr:uid="{B607D5C5-84B0-4A59-A2F4-AE42A78061CA}"/>
    <cellStyle name="Comma 4 2 2 2 12" xfId="15850" xr:uid="{B607D5C5-84B0-4A59-A2F4-AE42A78061CA}"/>
    <cellStyle name="Comma 4 2 2 2 12 2" xfId="31827" xr:uid="{B607D5C5-84B0-4A59-A2F4-AE42A78061CA}"/>
    <cellStyle name="Comma 4 2 2 2 13" xfId="15981" xr:uid="{B607D5C5-84B0-4A59-A2F4-AE42A78061CA}"/>
    <cellStyle name="Comma 4 2 2 2 13 2" xfId="31958" xr:uid="{B607D5C5-84B0-4A59-A2F4-AE42A78061CA}"/>
    <cellStyle name="Comma 4 2 2 2 14" xfId="17661" xr:uid="{44D1AB4E-7D9B-4C63-8169-5EA61B812DC4}"/>
    <cellStyle name="Comma 4 2 2 2 15" xfId="32089" xr:uid="{B607D5C5-84B0-4A59-A2F4-AE42A78061CA}"/>
    <cellStyle name="Comma 4 2 2 2 16" xfId="32221" xr:uid="{B607D5C5-84B0-4A59-A2F4-AE42A78061CA}"/>
    <cellStyle name="Comma 4 2 2 2 17" xfId="32352" xr:uid="{B607D5C5-84B0-4A59-A2F4-AE42A78061CA}"/>
    <cellStyle name="Comma 4 2 2 2 18" xfId="32484" xr:uid="{B607D5C5-84B0-4A59-A2F4-AE42A78061CA}"/>
    <cellStyle name="Comma 4 2 2 2 19" xfId="32615" xr:uid="{B607D5C5-84B0-4A59-A2F4-AE42A78061CA}"/>
    <cellStyle name="Comma 4 2 2 2 2" xfId="1815" xr:uid="{B607D5C5-84B0-4A59-A2F4-AE42A78061CA}"/>
    <cellStyle name="Comma 4 2 2 2 2 2" xfId="7215" xr:uid="{3CDEA58F-F0EB-4467-B3D1-2ADCFC55AE3E}"/>
    <cellStyle name="Comma 4 2 2 2 2 2 2" xfId="14677" xr:uid="{3CDEA58F-F0EB-4467-B3D1-2ADCFC55AE3E}"/>
    <cellStyle name="Comma 4 2 2 2 2 2 2 2" xfId="30655" xr:uid="{3CDEA58F-F0EB-4467-B3D1-2ADCFC55AE3E}"/>
    <cellStyle name="Comma 4 2 2 2 2 2 3" xfId="23193" xr:uid="{3CDEA58F-F0EB-4467-B3D1-2ADCFC55AE3E}"/>
    <cellStyle name="Comma 4 2 2 2 2 3" xfId="9277" xr:uid="{B607D5C5-84B0-4A59-A2F4-AE42A78061CA}"/>
    <cellStyle name="Comma 4 2 2 2 2 3 2" xfId="25255" xr:uid="{B607D5C5-84B0-4A59-A2F4-AE42A78061CA}"/>
    <cellStyle name="Comma 4 2 2 2 2 4" xfId="17793" xr:uid="{B607D5C5-84B0-4A59-A2F4-AE42A78061CA}"/>
    <cellStyle name="Comma 4 2 2 2 20" xfId="32747" xr:uid="{F3A3EFDD-0E4F-4D29-AA1F-681FFF950A11}"/>
    <cellStyle name="Comma 4 2 2 2 21" xfId="32879" xr:uid="{00000000-0005-0000-0000-000033000000}"/>
    <cellStyle name="Comma 4 2 2 2 22" xfId="33010" xr:uid="{B607D5C5-84B0-4A59-A2F4-AE42A78061CA}"/>
    <cellStyle name="Comma 4 2 2 2 23" xfId="33141" xr:uid="{B607D5C5-84B0-4A59-A2F4-AE42A78061CA}"/>
    <cellStyle name="Comma 4 2 2 2 24" xfId="33273" xr:uid="{00000000-0005-0000-0000-000033000000}"/>
    <cellStyle name="Comma 4 2 2 2 25" xfId="33405" xr:uid="{C2A2131E-E71E-4DBE-AC3F-E7574DBCFFD7}"/>
    <cellStyle name="Comma 4 2 2 2 3" xfId="3400" xr:uid="{57F21AC7-E890-4101-B2EB-D7E639562B46}"/>
    <cellStyle name="Comma 4 2 2 2 3 2" xfId="10862" xr:uid="{57F21AC7-E890-4101-B2EB-D7E639562B46}"/>
    <cellStyle name="Comma 4 2 2 2 3 2 2" xfId="26840" xr:uid="{57F21AC7-E890-4101-B2EB-D7E639562B46}"/>
    <cellStyle name="Comma 4 2 2 2 3 3" xfId="19378" xr:uid="{57F21AC7-E890-4101-B2EB-D7E639562B46}"/>
    <cellStyle name="Comma 4 2 2 2 4" xfId="7449" xr:uid="{B607D5C5-84B0-4A59-A2F4-AE42A78061CA}"/>
    <cellStyle name="Comma 4 2 2 2 4 2" xfId="14911" xr:uid="{B607D5C5-84B0-4A59-A2F4-AE42A78061CA}"/>
    <cellStyle name="Comma 4 2 2 2 4 2 2" xfId="30889" xr:uid="{B607D5C5-84B0-4A59-A2F4-AE42A78061CA}"/>
    <cellStyle name="Comma 4 2 2 2 4 3" xfId="23427" xr:uid="{B607D5C5-84B0-4A59-A2F4-AE42A78061CA}"/>
    <cellStyle name="Comma 4 2 2 2 5" xfId="7590" xr:uid="{B607D5C5-84B0-4A59-A2F4-AE42A78061CA}"/>
    <cellStyle name="Comma 4 2 2 2 5 2" xfId="23568" xr:uid="{B607D5C5-84B0-4A59-A2F4-AE42A78061CA}"/>
    <cellStyle name="Comma 4 2 2 2 6" xfId="15052" xr:uid="{B607D5C5-84B0-4A59-A2F4-AE42A78061CA}"/>
    <cellStyle name="Comma 4 2 2 2 6 2" xfId="31030" xr:uid="{B607D5C5-84B0-4A59-A2F4-AE42A78061CA}"/>
    <cellStyle name="Comma 4 2 2 2 7" xfId="15183" xr:uid="{B607D5C5-84B0-4A59-A2F4-AE42A78061CA}"/>
    <cellStyle name="Comma 4 2 2 2 7 2" xfId="31161" xr:uid="{B607D5C5-84B0-4A59-A2F4-AE42A78061CA}"/>
    <cellStyle name="Comma 4 2 2 2 8" xfId="15315" xr:uid="{B607D5C5-84B0-4A59-A2F4-AE42A78061CA}"/>
    <cellStyle name="Comma 4 2 2 2 8 2" xfId="31293" xr:uid="{B607D5C5-84B0-4A59-A2F4-AE42A78061CA}"/>
    <cellStyle name="Comma 4 2 2 2 9" xfId="15447" xr:uid="{B607D5C5-84B0-4A59-A2F4-AE42A78061CA}"/>
    <cellStyle name="Comma 4 2 2 2 9 2" xfId="31425" xr:uid="{B607D5C5-84B0-4A59-A2F4-AE42A78061CA}"/>
    <cellStyle name="Comma 4 2 2 20" xfId="32418" xr:uid="{8E411073-F0FC-42C9-8FC4-2A9C2E5E9F34}"/>
    <cellStyle name="Comma 4 2 2 21" xfId="32549" xr:uid="{8E411073-F0FC-42C9-8FC4-2A9C2E5E9F34}"/>
    <cellStyle name="Comma 4 2 2 22" xfId="32681" xr:uid="{A29B0488-813C-4AFB-ADA1-498A3CCB95C5}"/>
    <cellStyle name="Comma 4 2 2 23" xfId="32813" xr:uid="{00000000-0005-0000-0000-000032000000}"/>
    <cellStyle name="Comma 4 2 2 24" xfId="32944" xr:uid="{8E411073-F0FC-42C9-8FC4-2A9C2E5E9F34}"/>
    <cellStyle name="Comma 4 2 2 25" xfId="33075" xr:uid="{8E411073-F0FC-42C9-8FC4-2A9C2E5E9F34}"/>
    <cellStyle name="Comma 4 2 2 26" xfId="33207" xr:uid="{00000000-0005-0000-0000-000032000000}"/>
    <cellStyle name="Comma 4 2 2 27" xfId="33339" xr:uid="{897E23B9-D7B9-4AF1-BFF0-8E97F4BDA8D6}"/>
    <cellStyle name="Comma 4 2 2 3" xfId="1681" xr:uid="{8E411073-F0FC-42C9-8FC4-2A9C2E5E9F34}"/>
    <cellStyle name="Comma 4 2 2 3 2" xfId="7214" xr:uid="{D4F0FA73-B7EB-406E-8201-A176C263FEDF}"/>
    <cellStyle name="Comma 4 2 2 3 2 2" xfId="14676" xr:uid="{D4F0FA73-B7EB-406E-8201-A176C263FEDF}"/>
    <cellStyle name="Comma 4 2 2 3 2 2 2" xfId="30654" xr:uid="{D4F0FA73-B7EB-406E-8201-A176C263FEDF}"/>
    <cellStyle name="Comma 4 2 2 3 2 3" xfId="23192" xr:uid="{D4F0FA73-B7EB-406E-8201-A176C263FEDF}"/>
    <cellStyle name="Comma 4 2 2 3 3" xfId="4647" xr:uid="{BBCC2E18-1A89-452F-997D-223C791317B8}"/>
    <cellStyle name="Comma 4 2 2 3 3 2" xfId="12109" xr:uid="{BBCC2E18-1A89-452F-997D-223C791317B8}"/>
    <cellStyle name="Comma 4 2 2 3 3 2 2" xfId="28087" xr:uid="{BBCC2E18-1A89-452F-997D-223C791317B8}"/>
    <cellStyle name="Comma 4 2 2 3 3 3" xfId="20625" xr:uid="{BBCC2E18-1A89-452F-997D-223C791317B8}"/>
    <cellStyle name="Comma 4 2 2 3 4" xfId="9145" xr:uid="{8E411073-F0FC-42C9-8FC4-2A9C2E5E9F34}"/>
    <cellStyle name="Comma 4 2 2 3 4 2" xfId="25123" xr:uid="{8E411073-F0FC-42C9-8FC4-2A9C2E5E9F34}"/>
    <cellStyle name="Comma 4 2 2 3 5" xfId="17659" xr:uid="{8E411073-F0FC-42C9-8FC4-2A9C2E5E9F34}"/>
    <cellStyle name="Comma 4 2 2 4" xfId="1749" xr:uid="{8E411073-F0FC-42C9-8FC4-2A9C2E5E9F34}"/>
    <cellStyle name="Comma 4 2 2 4 2" xfId="5918" xr:uid="{2DCD3FC7-C456-48E0-A6BA-FE4A3ED65EA3}"/>
    <cellStyle name="Comma 4 2 2 4 2 2" xfId="13380" xr:uid="{2DCD3FC7-C456-48E0-A6BA-FE4A3ED65EA3}"/>
    <cellStyle name="Comma 4 2 2 4 2 2 2" xfId="29358" xr:uid="{2DCD3FC7-C456-48E0-A6BA-FE4A3ED65EA3}"/>
    <cellStyle name="Comma 4 2 2 4 2 3" xfId="21896" xr:uid="{2DCD3FC7-C456-48E0-A6BA-FE4A3ED65EA3}"/>
    <cellStyle name="Comma 4 2 2 4 3" xfId="9211" xr:uid="{8E411073-F0FC-42C9-8FC4-2A9C2E5E9F34}"/>
    <cellStyle name="Comma 4 2 2 4 3 2" xfId="25189" xr:uid="{8E411073-F0FC-42C9-8FC4-2A9C2E5E9F34}"/>
    <cellStyle name="Comma 4 2 2 4 4" xfId="17727" xr:uid="{8E411073-F0FC-42C9-8FC4-2A9C2E5E9F34}"/>
    <cellStyle name="Comma 4 2 2 5" xfId="2153" xr:uid="{00000000-0005-0000-0000-0000EF000000}"/>
    <cellStyle name="Comma 4 2 2 5 2" xfId="9615" xr:uid="{00000000-0005-0000-0000-0000EF000000}"/>
    <cellStyle name="Comma 4 2 2 5 2 2" xfId="25593" xr:uid="{00000000-0005-0000-0000-0000EF000000}"/>
    <cellStyle name="Comma 4 2 2 5 3" xfId="18131" xr:uid="{00000000-0005-0000-0000-0000EF000000}"/>
    <cellStyle name="Comma 4 2 2 6" xfId="7383" xr:uid="{8E411073-F0FC-42C9-8FC4-2A9C2E5E9F34}"/>
    <cellStyle name="Comma 4 2 2 6 2" xfId="14845" xr:uid="{8E411073-F0FC-42C9-8FC4-2A9C2E5E9F34}"/>
    <cellStyle name="Comma 4 2 2 6 2 2" xfId="30823" xr:uid="{8E411073-F0FC-42C9-8FC4-2A9C2E5E9F34}"/>
    <cellStyle name="Comma 4 2 2 6 3" xfId="23361" xr:uid="{8E411073-F0FC-42C9-8FC4-2A9C2E5E9F34}"/>
    <cellStyle name="Comma 4 2 2 7" xfId="7524" xr:uid="{8E411073-F0FC-42C9-8FC4-2A9C2E5E9F34}"/>
    <cellStyle name="Comma 4 2 2 7 2" xfId="23502" xr:uid="{8E411073-F0FC-42C9-8FC4-2A9C2E5E9F34}"/>
    <cellStyle name="Comma 4 2 2 8" xfId="14986" xr:uid="{8E411073-F0FC-42C9-8FC4-2A9C2E5E9F34}"/>
    <cellStyle name="Comma 4 2 2 8 2" xfId="30964" xr:uid="{8E411073-F0FC-42C9-8FC4-2A9C2E5E9F34}"/>
    <cellStyle name="Comma 4 2 2 9" xfId="15117" xr:uid="{8E411073-F0FC-42C9-8FC4-2A9C2E5E9F34}"/>
    <cellStyle name="Comma 4 2 2 9 2" xfId="31095" xr:uid="{8E411073-F0FC-42C9-8FC4-2A9C2E5E9F34}"/>
    <cellStyle name="Comma 4 2 20" xfId="15084" xr:uid="{FF18D268-1805-4FB7-A0F5-F50D761AAF2B}"/>
    <cellStyle name="Comma 4 2 20 2" xfId="31062" xr:uid="{FF18D268-1805-4FB7-A0F5-F50D761AAF2B}"/>
    <cellStyle name="Comma 4 2 21" xfId="15216" xr:uid="{FF18D268-1805-4FB7-A0F5-F50D761AAF2B}"/>
    <cellStyle name="Comma 4 2 21 2" xfId="31194" xr:uid="{FF18D268-1805-4FB7-A0F5-F50D761AAF2B}"/>
    <cellStyle name="Comma 4 2 22" xfId="15348" xr:uid="{FF18D268-1805-4FB7-A0F5-F50D761AAF2B}"/>
    <cellStyle name="Comma 4 2 22 2" xfId="31326" xr:uid="{FF18D268-1805-4FB7-A0F5-F50D761AAF2B}"/>
    <cellStyle name="Comma 4 2 23" xfId="15480" xr:uid="{FF18D268-1805-4FB7-A0F5-F50D761AAF2B}"/>
    <cellStyle name="Comma 4 2 23 2" xfId="31458" xr:uid="{FF18D268-1805-4FB7-A0F5-F50D761AAF2B}"/>
    <cellStyle name="Comma 4 2 24" xfId="15619" xr:uid="{FF18D268-1805-4FB7-A0F5-F50D761AAF2B}"/>
    <cellStyle name="Comma 4 2 24 2" xfId="31596" xr:uid="{FF18D268-1805-4FB7-A0F5-F50D761AAF2B}"/>
    <cellStyle name="Comma 4 2 25" xfId="15751" xr:uid="{FF18D268-1805-4FB7-A0F5-F50D761AAF2B}"/>
    <cellStyle name="Comma 4 2 25 2" xfId="31728" xr:uid="{FF18D268-1805-4FB7-A0F5-F50D761AAF2B}"/>
    <cellStyle name="Comma 4 2 26" xfId="15882" xr:uid="{FF18D268-1805-4FB7-A0F5-F50D761AAF2B}"/>
    <cellStyle name="Comma 4 2 26 2" xfId="31859" xr:uid="{FF18D268-1805-4FB7-A0F5-F50D761AAF2B}"/>
    <cellStyle name="Comma 4 2 27" xfId="16101" xr:uid="{00000000-0005-0000-0000-0000EE000000}"/>
    <cellStyle name="Comma 4 2 28" xfId="31990" xr:uid="{FF18D268-1805-4FB7-A0F5-F50D761AAF2B}"/>
    <cellStyle name="Comma 4 2 29" xfId="32122" xr:uid="{FF18D268-1805-4FB7-A0F5-F50D761AAF2B}"/>
    <cellStyle name="Comma 4 2 3" xfId="1284" xr:uid="{FF18D268-1805-4FB7-A0F5-F50D761AAF2B}"/>
    <cellStyle name="Comma 4 2 3 10" xfId="15546" xr:uid="{7818BB44-64B8-4DF6-8E62-D03C0DD13274}"/>
    <cellStyle name="Comma 4 2 3 10 2" xfId="31524" xr:uid="{7818BB44-64B8-4DF6-8E62-D03C0DD13274}"/>
    <cellStyle name="Comma 4 2 3 11" xfId="15685" xr:uid="{7818BB44-64B8-4DF6-8E62-D03C0DD13274}"/>
    <cellStyle name="Comma 4 2 3 11 2" xfId="31662" xr:uid="{7818BB44-64B8-4DF6-8E62-D03C0DD13274}"/>
    <cellStyle name="Comma 4 2 3 12" xfId="15817" xr:uid="{7818BB44-64B8-4DF6-8E62-D03C0DD13274}"/>
    <cellStyle name="Comma 4 2 3 12 2" xfId="31794" xr:uid="{7818BB44-64B8-4DF6-8E62-D03C0DD13274}"/>
    <cellStyle name="Comma 4 2 3 13" xfId="15948" xr:uid="{7818BB44-64B8-4DF6-8E62-D03C0DD13274}"/>
    <cellStyle name="Comma 4 2 3 13 2" xfId="31925" xr:uid="{7818BB44-64B8-4DF6-8E62-D03C0DD13274}"/>
    <cellStyle name="Comma 4 2 3 14" xfId="17262" xr:uid="{FF18D268-1805-4FB7-A0F5-F50D761AAF2B}"/>
    <cellStyle name="Comma 4 2 3 15" xfId="32056" xr:uid="{7818BB44-64B8-4DF6-8E62-D03C0DD13274}"/>
    <cellStyle name="Comma 4 2 3 16" xfId="32188" xr:uid="{7818BB44-64B8-4DF6-8E62-D03C0DD13274}"/>
    <cellStyle name="Comma 4 2 3 17" xfId="32319" xr:uid="{7818BB44-64B8-4DF6-8E62-D03C0DD13274}"/>
    <cellStyle name="Comma 4 2 3 18" xfId="32451" xr:uid="{7818BB44-64B8-4DF6-8E62-D03C0DD13274}"/>
    <cellStyle name="Comma 4 2 3 19" xfId="32582" xr:uid="{7818BB44-64B8-4DF6-8E62-D03C0DD13274}"/>
    <cellStyle name="Comma 4 2 3 2" xfId="1782" xr:uid="{7818BB44-64B8-4DF6-8E62-D03C0DD13274}"/>
    <cellStyle name="Comma 4 2 3 2 2" xfId="6854" xr:uid="{2231DE56-F2B8-443D-9474-71E72C8D84A5}"/>
    <cellStyle name="Comma 4 2 3 2 2 2" xfId="14316" xr:uid="{2231DE56-F2B8-443D-9474-71E72C8D84A5}"/>
    <cellStyle name="Comma 4 2 3 2 2 2 2" xfId="30294" xr:uid="{2231DE56-F2B8-443D-9474-71E72C8D84A5}"/>
    <cellStyle name="Comma 4 2 3 2 2 3" xfId="22832" xr:uid="{2231DE56-F2B8-443D-9474-71E72C8D84A5}"/>
    <cellStyle name="Comma 4 2 3 2 3" xfId="9244" xr:uid="{7818BB44-64B8-4DF6-8E62-D03C0DD13274}"/>
    <cellStyle name="Comma 4 2 3 2 3 2" xfId="25222" xr:uid="{7818BB44-64B8-4DF6-8E62-D03C0DD13274}"/>
    <cellStyle name="Comma 4 2 3 2 4" xfId="17760" xr:uid="{7818BB44-64B8-4DF6-8E62-D03C0DD13274}"/>
    <cellStyle name="Comma 4 2 3 20" xfId="32714" xr:uid="{B73C1725-F302-42D8-81C7-F8DBA962DFB2}"/>
    <cellStyle name="Comma 4 2 3 21" xfId="32846" xr:uid="{00000000-0005-0000-0000-000034000000}"/>
    <cellStyle name="Comma 4 2 3 22" xfId="32977" xr:uid="{7818BB44-64B8-4DF6-8E62-D03C0DD13274}"/>
    <cellStyle name="Comma 4 2 3 23" xfId="33108" xr:uid="{7818BB44-64B8-4DF6-8E62-D03C0DD13274}"/>
    <cellStyle name="Comma 4 2 3 24" xfId="33240" xr:uid="{00000000-0005-0000-0000-000034000000}"/>
    <cellStyle name="Comma 4 2 3 25" xfId="33372" xr:uid="{9E6861C1-0A5F-40EE-B174-DCC46C6C091B}"/>
    <cellStyle name="Comma 4 2 3 3" xfId="3182" xr:uid="{BC4F8657-AA20-4006-97A8-1D05A0EDCDFE}"/>
    <cellStyle name="Comma 4 2 3 3 2" xfId="10644" xr:uid="{BC4F8657-AA20-4006-97A8-1D05A0EDCDFE}"/>
    <cellStyle name="Comma 4 2 3 3 2 2" xfId="26622" xr:uid="{BC4F8657-AA20-4006-97A8-1D05A0EDCDFE}"/>
    <cellStyle name="Comma 4 2 3 3 3" xfId="19160" xr:uid="{BC4F8657-AA20-4006-97A8-1D05A0EDCDFE}"/>
    <cellStyle name="Comma 4 2 3 4" xfId="7416" xr:uid="{7818BB44-64B8-4DF6-8E62-D03C0DD13274}"/>
    <cellStyle name="Comma 4 2 3 4 2" xfId="14878" xr:uid="{7818BB44-64B8-4DF6-8E62-D03C0DD13274}"/>
    <cellStyle name="Comma 4 2 3 4 2 2" xfId="30856" xr:uid="{7818BB44-64B8-4DF6-8E62-D03C0DD13274}"/>
    <cellStyle name="Comma 4 2 3 4 3" xfId="23394" xr:uid="{7818BB44-64B8-4DF6-8E62-D03C0DD13274}"/>
    <cellStyle name="Comma 4 2 3 5" xfId="7557" xr:uid="{7818BB44-64B8-4DF6-8E62-D03C0DD13274}"/>
    <cellStyle name="Comma 4 2 3 5 2" xfId="23535" xr:uid="{7818BB44-64B8-4DF6-8E62-D03C0DD13274}"/>
    <cellStyle name="Comma 4 2 3 6" xfId="15019" xr:uid="{7818BB44-64B8-4DF6-8E62-D03C0DD13274}"/>
    <cellStyle name="Comma 4 2 3 6 2" xfId="30997" xr:uid="{7818BB44-64B8-4DF6-8E62-D03C0DD13274}"/>
    <cellStyle name="Comma 4 2 3 7" xfId="15150" xr:uid="{7818BB44-64B8-4DF6-8E62-D03C0DD13274}"/>
    <cellStyle name="Comma 4 2 3 7 2" xfId="31128" xr:uid="{7818BB44-64B8-4DF6-8E62-D03C0DD13274}"/>
    <cellStyle name="Comma 4 2 3 8" xfId="15282" xr:uid="{7818BB44-64B8-4DF6-8E62-D03C0DD13274}"/>
    <cellStyle name="Comma 4 2 3 8 2" xfId="31260" xr:uid="{7818BB44-64B8-4DF6-8E62-D03C0DD13274}"/>
    <cellStyle name="Comma 4 2 3 9" xfId="15414" xr:uid="{7818BB44-64B8-4DF6-8E62-D03C0DD13274}"/>
    <cellStyle name="Comma 4 2 3 9 2" xfId="31392" xr:uid="{7818BB44-64B8-4DF6-8E62-D03C0DD13274}"/>
    <cellStyle name="Comma 4 2 30" xfId="32253" xr:uid="{FF18D268-1805-4FB7-A0F5-F50D761AAF2B}"/>
    <cellStyle name="Comma 4 2 31" xfId="32385" xr:uid="{FF18D268-1805-4FB7-A0F5-F50D761AAF2B}"/>
    <cellStyle name="Comma 4 2 32" xfId="32516" xr:uid="{FF18D268-1805-4FB7-A0F5-F50D761AAF2B}"/>
    <cellStyle name="Comma 4 2 33" xfId="32648" xr:uid="{59703701-A416-49C1-85A9-1072E5491B1E}"/>
    <cellStyle name="Comma 4 2 34" xfId="32780" xr:uid="{00000000-0005-0000-0000-000031000000}"/>
    <cellStyle name="Comma 4 2 35" xfId="32911" xr:uid="{FF18D268-1805-4FB7-A0F5-F50D761AAF2B}"/>
    <cellStyle name="Comma 4 2 36" xfId="33042" xr:uid="{FF18D268-1805-4FB7-A0F5-F50D761AAF2B}"/>
    <cellStyle name="Comma 4 2 37" xfId="33174" xr:uid="{00000000-0005-0000-0000-000031000000}"/>
    <cellStyle name="Comma 4 2 38" xfId="33306" xr:uid="{784512E0-0474-4297-B9F6-AF529655CCC3}"/>
    <cellStyle name="Comma 4 2 4" xfId="1317" xr:uid="{FF18D268-1805-4FB7-A0F5-F50D761AAF2B}"/>
    <cellStyle name="Comma 4 2 4 2" xfId="6887" xr:uid="{A6719771-440B-4F54-9DE7-2E3D508908CB}"/>
    <cellStyle name="Comma 4 2 4 2 2" xfId="14349" xr:uid="{A6719771-440B-4F54-9DE7-2E3D508908CB}"/>
    <cellStyle name="Comma 4 2 4 2 2 2" xfId="30327" xr:uid="{A6719771-440B-4F54-9DE7-2E3D508908CB}"/>
    <cellStyle name="Comma 4 2 4 2 3" xfId="22865" xr:uid="{A6719771-440B-4F54-9DE7-2E3D508908CB}"/>
    <cellStyle name="Comma 4 2 4 3" xfId="4429" xr:uid="{5F361C71-E445-4128-ABAB-4C9F0C1121DB}"/>
    <cellStyle name="Comma 4 2 4 3 2" xfId="11891" xr:uid="{5F361C71-E445-4128-ABAB-4C9F0C1121DB}"/>
    <cellStyle name="Comma 4 2 4 3 2 2" xfId="27869" xr:uid="{5F361C71-E445-4128-ABAB-4C9F0C1121DB}"/>
    <cellStyle name="Comma 4 2 4 3 3" xfId="20407" xr:uid="{5F361C71-E445-4128-ABAB-4C9F0C1121DB}"/>
    <cellStyle name="Comma 4 2 4 4" xfId="8806" xr:uid="{FF18D268-1805-4FB7-A0F5-F50D761AAF2B}"/>
    <cellStyle name="Comma 4 2 4 4 2" xfId="24784" xr:uid="{FF18D268-1805-4FB7-A0F5-F50D761AAF2B}"/>
    <cellStyle name="Comma 4 2 4 5" xfId="17295" xr:uid="{FF18D268-1805-4FB7-A0F5-F50D761AAF2B}"/>
    <cellStyle name="Comma 4 2 5" xfId="1350" xr:uid="{FF18D268-1805-4FB7-A0F5-F50D761AAF2B}"/>
    <cellStyle name="Comma 4 2 5 2" xfId="6890" xr:uid="{F73663D6-8F26-4209-BC6D-DEAAAC896AE1}"/>
    <cellStyle name="Comma 4 2 5 2 2" xfId="14352" xr:uid="{F73663D6-8F26-4209-BC6D-DEAAAC896AE1}"/>
    <cellStyle name="Comma 4 2 5 2 2 2" xfId="30330" xr:uid="{F73663D6-8F26-4209-BC6D-DEAAAC896AE1}"/>
    <cellStyle name="Comma 4 2 5 2 3" xfId="22868" xr:uid="{F73663D6-8F26-4209-BC6D-DEAAAC896AE1}"/>
    <cellStyle name="Comma 4 2 5 3" xfId="5558" xr:uid="{51B9F1C5-434D-4D4D-A5FE-5417C2083C05}"/>
    <cellStyle name="Comma 4 2 5 3 2" xfId="13020" xr:uid="{51B9F1C5-434D-4D4D-A5FE-5417C2083C05}"/>
    <cellStyle name="Comma 4 2 5 3 2 2" xfId="28998" xr:uid="{51B9F1C5-434D-4D4D-A5FE-5417C2083C05}"/>
    <cellStyle name="Comma 4 2 5 3 3" xfId="21536" xr:uid="{51B9F1C5-434D-4D4D-A5FE-5417C2083C05}"/>
    <cellStyle name="Comma 4 2 5 4" xfId="8839" xr:uid="{FF18D268-1805-4FB7-A0F5-F50D761AAF2B}"/>
    <cellStyle name="Comma 4 2 5 4 2" xfId="24817" xr:uid="{FF18D268-1805-4FB7-A0F5-F50D761AAF2B}"/>
    <cellStyle name="Comma 4 2 5 5" xfId="17328" xr:uid="{FF18D268-1805-4FB7-A0F5-F50D761AAF2B}"/>
    <cellStyle name="Comma 4 2 6" xfId="1383" xr:uid="{FF18D268-1805-4FB7-A0F5-F50D761AAF2B}"/>
    <cellStyle name="Comma 4 2 6 2" xfId="6923" xr:uid="{2339D053-7C0B-4874-8BEC-A598FFDE6433}"/>
    <cellStyle name="Comma 4 2 6 2 2" xfId="14385" xr:uid="{2339D053-7C0B-4874-8BEC-A598FFDE6433}"/>
    <cellStyle name="Comma 4 2 6 2 2 2" xfId="30363" xr:uid="{2339D053-7C0B-4874-8BEC-A598FFDE6433}"/>
    <cellStyle name="Comma 4 2 6 2 3" xfId="22901" xr:uid="{2339D053-7C0B-4874-8BEC-A598FFDE6433}"/>
    <cellStyle name="Comma 4 2 6 3" xfId="5560" xr:uid="{5CFF7D88-1FB5-442E-B6A9-7E95611158B9}"/>
    <cellStyle name="Comma 4 2 6 3 2" xfId="13022" xr:uid="{5CFF7D88-1FB5-442E-B6A9-7E95611158B9}"/>
    <cellStyle name="Comma 4 2 6 3 2 2" xfId="29000" xr:uid="{5CFF7D88-1FB5-442E-B6A9-7E95611158B9}"/>
    <cellStyle name="Comma 4 2 6 3 3" xfId="21538" xr:uid="{5CFF7D88-1FB5-442E-B6A9-7E95611158B9}"/>
    <cellStyle name="Comma 4 2 6 4" xfId="8872" xr:uid="{FF18D268-1805-4FB7-A0F5-F50D761AAF2B}"/>
    <cellStyle name="Comma 4 2 6 4 2" xfId="24850" xr:uid="{FF18D268-1805-4FB7-A0F5-F50D761AAF2B}"/>
    <cellStyle name="Comma 4 2 6 5" xfId="17361" xr:uid="{FF18D268-1805-4FB7-A0F5-F50D761AAF2B}"/>
    <cellStyle name="Comma 4 2 7" xfId="1416" xr:uid="{FF18D268-1805-4FB7-A0F5-F50D761AAF2B}"/>
    <cellStyle name="Comma 4 2 7 2" xfId="5596" xr:uid="{CC947222-6B17-4C9E-9A7C-1A0D6708F961}"/>
    <cellStyle name="Comma 4 2 7 2 2" xfId="13058" xr:uid="{CC947222-6B17-4C9E-9A7C-1A0D6708F961}"/>
    <cellStyle name="Comma 4 2 7 2 2 2" xfId="29036" xr:uid="{CC947222-6B17-4C9E-9A7C-1A0D6708F961}"/>
    <cellStyle name="Comma 4 2 7 2 3" xfId="21574" xr:uid="{CC947222-6B17-4C9E-9A7C-1A0D6708F961}"/>
    <cellStyle name="Comma 4 2 7 3" xfId="8905" xr:uid="{FF18D268-1805-4FB7-A0F5-F50D761AAF2B}"/>
    <cellStyle name="Comma 4 2 7 3 2" xfId="24883" xr:uid="{FF18D268-1805-4FB7-A0F5-F50D761AAF2B}"/>
    <cellStyle name="Comma 4 2 7 4" xfId="17394" xr:uid="{FF18D268-1805-4FB7-A0F5-F50D761AAF2B}"/>
    <cellStyle name="Comma 4 2 8" xfId="1449" xr:uid="{FF18D268-1805-4FB7-A0F5-F50D761AAF2B}"/>
    <cellStyle name="Comma 4 2 8 2" xfId="6987" xr:uid="{55046D43-257F-4820-9BC6-DFF8990C52F7}"/>
    <cellStyle name="Comma 4 2 8 2 2" xfId="14449" xr:uid="{55046D43-257F-4820-9BC6-DFF8990C52F7}"/>
    <cellStyle name="Comma 4 2 8 2 2 2" xfId="30427" xr:uid="{55046D43-257F-4820-9BC6-DFF8990C52F7}"/>
    <cellStyle name="Comma 4 2 8 2 3" xfId="22965" xr:uid="{55046D43-257F-4820-9BC6-DFF8990C52F7}"/>
    <cellStyle name="Comma 4 2 8 3" xfId="8938" xr:uid="{FF18D268-1805-4FB7-A0F5-F50D761AAF2B}"/>
    <cellStyle name="Comma 4 2 8 3 2" xfId="24916" xr:uid="{FF18D268-1805-4FB7-A0F5-F50D761AAF2B}"/>
    <cellStyle name="Comma 4 2 8 4" xfId="17427" xr:uid="{FF18D268-1805-4FB7-A0F5-F50D761AAF2B}"/>
    <cellStyle name="Comma 4 2 9" xfId="1482" xr:uid="{FF18D268-1805-4FB7-A0F5-F50D761AAF2B}"/>
    <cellStyle name="Comma 4 2 9 2" xfId="7020" xr:uid="{17B1F1D2-0E07-40A1-B132-3DCFC81B8F50}"/>
    <cellStyle name="Comma 4 2 9 2 2" xfId="14482" xr:uid="{17B1F1D2-0E07-40A1-B132-3DCFC81B8F50}"/>
    <cellStyle name="Comma 4 2 9 2 2 2" xfId="30460" xr:uid="{17B1F1D2-0E07-40A1-B132-3DCFC81B8F50}"/>
    <cellStyle name="Comma 4 2 9 2 3" xfId="22998" xr:uid="{17B1F1D2-0E07-40A1-B132-3DCFC81B8F50}"/>
    <cellStyle name="Comma 4 2 9 3" xfId="8971" xr:uid="{FF18D268-1805-4FB7-A0F5-F50D761AAF2B}"/>
    <cellStyle name="Comma 4 2 9 3 2" xfId="24949" xr:uid="{FF18D268-1805-4FB7-A0F5-F50D761AAF2B}"/>
    <cellStyle name="Comma 4 2 9 4" xfId="17460" xr:uid="{FF18D268-1805-4FB7-A0F5-F50D761AAF2B}"/>
    <cellStyle name="Comma 4 20" xfId="1531" xr:uid="{761BE4CF-A730-4944-82FE-64DF3BC492AB}"/>
    <cellStyle name="Comma 4 20 2" xfId="7069" xr:uid="{35765E15-EE90-44B0-B499-86916660BC9C}"/>
    <cellStyle name="Comma 4 20 2 2" xfId="14531" xr:uid="{35765E15-EE90-44B0-B499-86916660BC9C}"/>
    <cellStyle name="Comma 4 20 2 2 2" xfId="30509" xr:uid="{35765E15-EE90-44B0-B499-86916660BC9C}"/>
    <cellStyle name="Comma 4 20 2 3" xfId="23047" xr:uid="{35765E15-EE90-44B0-B499-86916660BC9C}"/>
    <cellStyle name="Comma 4 20 3" xfId="9020" xr:uid="{761BE4CF-A730-4944-82FE-64DF3BC492AB}"/>
    <cellStyle name="Comma 4 20 3 2" xfId="24998" xr:uid="{761BE4CF-A730-4944-82FE-64DF3BC492AB}"/>
    <cellStyle name="Comma 4 20 4" xfId="17509" xr:uid="{761BE4CF-A730-4944-82FE-64DF3BC492AB}"/>
    <cellStyle name="Comma 4 21" xfId="1565" xr:uid="{761BE4CF-A730-4944-82FE-64DF3BC492AB}"/>
    <cellStyle name="Comma 4 21 2" xfId="7103" xr:uid="{7AE5DF31-7368-4A49-9230-38B3FAB8E563}"/>
    <cellStyle name="Comma 4 21 2 2" xfId="14565" xr:uid="{7AE5DF31-7368-4A49-9230-38B3FAB8E563}"/>
    <cellStyle name="Comma 4 21 2 2 2" xfId="30543" xr:uid="{7AE5DF31-7368-4A49-9230-38B3FAB8E563}"/>
    <cellStyle name="Comma 4 21 2 3" xfId="23081" xr:uid="{7AE5DF31-7368-4A49-9230-38B3FAB8E563}"/>
    <cellStyle name="Comma 4 21 3" xfId="9054" xr:uid="{761BE4CF-A730-4944-82FE-64DF3BC492AB}"/>
    <cellStyle name="Comma 4 21 3 2" xfId="25032" xr:uid="{761BE4CF-A730-4944-82FE-64DF3BC492AB}"/>
    <cellStyle name="Comma 4 21 4" xfId="17543" xr:uid="{761BE4CF-A730-4944-82FE-64DF3BC492AB}"/>
    <cellStyle name="Comma 4 22" xfId="1598" xr:uid="{761BE4CF-A730-4944-82FE-64DF3BC492AB}"/>
    <cellStyle name="Comma 4 22 2" xfId="7136" xr:uid="{A230A7E6-D5C6-48A0-B915-85521C324DB0}"/>
    <cellStyle name="Comma 4 22 2 2" xfId="14598" xr:uid="{A230A7E6-D5C6-48A0-B915-85521C324DB0}"/>
    <cellStyle name="Comma 4 22 2 2 2" xfId="30576" xr:uid="{A230A7E6-D5C6-48A0-B915-85521C324DB0}"/>
    <cellStyle name="Comma 4 22 2 3" xfId="23114" xr:uid="{A230A7E6-D5C6-48A0-B915-85521C324DB0}"/>
    <cellStyle name="Comma 4 22 3" xfId="9087" xr:uid="{761BE4CF-A730-4944-82FE-64DF3BC492AB}"/>
    <cellStyle name="Comma 4 22 3 2" xfId="25065" xr:uid="{761BE4CF-A730-4944-82FE-64DF3BC492AB}"/>
    <cellStyle name="Comma 4 22 4" xfId="17576" xr:uid="{761BE4CF-A730-4944-82FE-64DF3BC492AB}"/>
    <cellStyle name="Comma 4 23" xfId="1631" xr:uid="{761BE4CF-A730-4944-82FE-64DF3BC492AB}"/>
    <cellStyle name="Comma 4 23 2" xfId="7175" xr:uid="{7B558671-9A6B-4C83-86DB-A6F8F722E126}"/>
    <cellStyle name="Comma 4 23 2 2" xfId="14637" xr:uid="{7B558671-9A6B-4C83-86DB-A6F8F722E126}"/>
    <cellStyle name="Comma 4 23 2 2 2" xfId="30615" xr:uid="{7B558671-9A6B-4C83-86DB-A6F8F722E126}"/>
    <cellStyle name="Comma 4 23 2 3" xfId="23153" xr:uid="{7B558671-9A6B-4C83-86DB-A6F8F722E126}"/>
    <cellStyle name="Comma 4 23 3" xfId="9120" xr:uid="{761BE4CF-A730-4944-82FE-64DF3BC492AB}"/>
    <cellStyle name="Comma 4 23 3 2" xfId="25098" xr:uid="{761BE4CF-A730-4944-82FE-64DF3BC492AB}"/>
    <cellStyle name="Comma 4 23 4" xfId="17609" xr:uid="{761BE4CF-A730-4944-82FE-64DF3BC492AB}"/>
    <cellStyle name="Comma 4 24" xfId="1699" xr:uid="{761BE4CF-A730-4944-82FE-64DF3BC492AB}"/>
    <cellStyle name="Comma 4 24 2" xfId="7231" xr:uid="{0236C059-7801-4278-BE61-02AECA928D70}"/>
    <cellStyle name="Comma 4 24 2 2" xfId="14693" xr:uid="{0236C059-7801-4278-BE61-02AECA928D70}"/>
    <cellStyle name="Comma 4 24 2 2 2" xfId="30671" xr:uid="{0236C059-7801-4278-BE61-02AECA928D70}"/>
    <cellStyle name="Comma 4 24 2 3" xfId="23209" xr:uid="{0236C059-7801-4278-BE61-02AECA928D70}"/>
    <cellStyle name="Comma 4 24 3" xfId="9161" xr:uid="{761BE4CF-A730-4944-82FE-64DF3BC492AB}"/>
    <cellStyle name="Comma 4 24 3 2" xfId="25139" xr:uid="{761BE4CF-A730-4944-82FE-64DF3BC492AB}"/>
    <cellStyle name="Comma 4 24 4" xfId="17677" xr:uid="{761BE4CF-A730-4944-82FE-64DF3BC492AB}"/>
    <cellStyle name="Comma 4 25" xfId="1826" xr:uid="{00000000-0005-0000-0000-0000ED000000}"/>
    <cellStyle name="Comma 4 25 2" xfId="9288" xr:uid="{00000000-0005-0000-0000-0000ED000000}"/>
    <cellStyle name="Comma 4 25 2 2" xfId="25266" xr:uid="{00000000-0005-0000-0000-0000ED000000}"/>
    <cellStyle name="Comma 4 25 3" xfId="17804" xr:uid="{00000000-0005-0000-0000-0000ED000000}"/>
    <cellStyle name="Comma 4 26" xfId="7333" xr:uid="{761BE4CF-A730-4944-82FE-64DF3BC492AB}"/>
    <cellStyle name="Comma 4 26 2" xfId="14795" xr:uid="{761BE4CF-A730-4944-82FE-64DF3BC492AB}"/>
    <cellStyle name="Comma 4 26 2 2" xfId="30773" xr:uid="{761BE4CF-A730-4944-82FE-64DF3BC492AB}"/>
    <cellStyle name="Comma 4 26 3" xfId="23311" xr:uid="{761BE4CF-A730-4944-82FE-64DF3BC492AB}"/>
    <cellStyle name="Comma 4 27" xfId="7474" xr:uid="{761BE4CF-A730-4944-82FE-64DF3BC492AB}"/>
    <cellStyle name="Comma 4 27 2" xfId="23452" xr:uid="{761BE4CF-A730-4944-82FE-64DF3BC492AB}"/>
    <cellStyle name="Comma 4 28" xfId="14936" xr:uid="{761BE4CF-A730-4944-82FE-64DF3BC492AB}"/>
    <cellStyle name="Comma 4 28 2" xfId="30914" xr:uid="{761BE4CF-A730-4944-82FE-64DF3BC492AB}"/>
    <cellStyle name="Comma 4 29" xfId="15067" xr:uid="{761BE4CF-A730-4944-82FE-64DF3BC492AB}"/>
    <cellStyle name="Comma 4 29 2" xfId="31045" xr:uid="{761BE4CF-A730-4944-82FE-64DF3BC492AB}"/>
    <cellStyle name="Comma 4 3" xfId="232" xr:uid="{00000000-0005-0000-0000-0000F0000000}"/>
    <cellStyle name="Comma 4 3 10" xfId="15232" xr:uid="{24274C03-03DC-4C2B-B695-85A57A90F64A}"/>
    <cellStyle name="Comma 4 3 10 2" xfId="31210" xr:uid="{24274C03-03DC-4C2B-B695-85A57A90F64A}"/>
    <cellStyle name="Comma 4 3 11" xfId="15364" xr:uid="{24274C03-03DC-4C2B-B695-85A57A90F64A}"/>
    <cellStyle name="Comma 4 3 11 2" xfId="31342" xr:uid="{24274C03-03DC-4C2B-B695-85A57A90F64A}"/>
    <cellStyle name="Comma 4 3 12" xfId="15496" xr:uid="{24274C03-03DC-4C2B-B695-85A57A90F64A}"/>
    <cellStyle name="Comma 4 3 12 2" xfId="31474" xr:uid="{24274C03-03DC-4C2B-B695-85A57A90F64A}"/>
    <cellStyle name="Comma 4 3 13" xfId="15635" xr:uid="{24274C03-03DC-4C2B-B695-85A57A90F64A}"/>
    <cellStyle name="Comma 4 3 13 2" xfId="31612" xr:uid="{24274C03-03DC-4C2B-B695-85A57A90F64A}"/>
    <cellStyle name="Comma 4 3 14" xfId="15767" xr:uid="{24274C03-03DC-4C2B-B695-85A57A90F64A}"/>
    <cellStyle name="Comma 4 3 14 2" xfId="31744" xr:uid="{24274C03-03DC-4C2B-B695-85A57A90F64A}"/>
    <cellStyle name="Comma 4 3 15" xfId="15898" xr:uid="{24274C03-03DC-4C2B-B695-85A57A90F64A}"/>
    <cellStyle name="Comma 4 3 15 2" xfId="31875" xr:uid="{24274C03-03DC-4C2B-B695-85A57A90F64A}"/>
    <cellStyle name="Comma 4 3 16" xfId="16210" xr:uid="{00000000-0005-0000-0000-0000F0000000}"/>
    <cellStyle name="Comma 4 3 17" xfId="32006" xr:uid="{24274C03-03DC-4C2B-B695-85A57A90F64A}"/>
    <cellStyle name="Comma 4 3 18" xfId="32138" xr:uid="{24274C03-03DC-4C2B-B695-85A57A90F64A}"/>
    <cellStyle name="Comma 4 3 19" xfId="32269" xr:uid="{24274C03-03DC-4C2B-B695-85A57A90F64A}"/>
    <cellStyle name="Comma 4 3 2" xfId="1664" xr:uid="{24274C03-03DC-4C2B-B695-85A57A90F64A}"/>
    <cellStyle name="Comma 4 3 2 10" xfId="15562" xr:uid="{615FCB14-F3F6-4D6C-9C58-CA940B9DD633}"/>
    <cellStyle name="Comma 4 3 2 10 2" xfId="31540" xr:uid="{615FCB14-F3F6-4D6C-9C58-CA940B9DD633}"/>
    <cellStyle name="Comma 4 3 2 11" xfId="15701" xr:uid="{615FCB14-F3F6-4D6C-9C58-CA940B9DD633}"/>
    <cellStyle name="Comma 4 3 2 11 2" xfId="31678" xr:uid="{615FCB14-F3F6-4D6C-9C58-CA940B9DD633}"/>
    <cellStyle name="Comma 4 3 2 12" xfId="15833" xr:uid="{615FCB14-F3F6-4D6C-9C58-CA940B9DD633}"/>
    <cellStyle name="Comma 4 3 2 12 2" xfId="31810" xr:uid="{615FCB14-F3F6-4D6C-9C58-CA940B9DD633}"/>
    <cellStyle name="Comma 4 3 2 13" xfId="15964" xr:uid="{615FCB14-F3F6-4D6C-9C58-CA940B9DD633}"/>
    <cellStyle name="Comma 4 3 2 13 2" xfId="31941" xr:uid="{615FCB14-F3F6-4D6C-9C58-CA940B9DD633}"/>
    <cellStyle name="Comma 4 3 2 14" xfId="17642" xr:uid="{24274C03-03DC-4C2B-B695-85A57A90F64A}"/>
    <cellStyle name="Comma 4 3 2 15" xfId="32072" xr:uid="{615FCB14-F3F6-4D6C-9C58-CA940B9DD633}"/>
    <cellStyle name="Comma 4 3 2 16" xfId="32204" xr:uid="{615FCB14-F3F6-4D6C-9C58-CA940B9DD633}"/>
    <cellStyle name="Comma 4 3 2 17" xfId="32335" xr:uid="{615FCB14-F3F6-4D6C-9C58-CA940B9DD633}"/>
    <cellStyle name="Comma 4 3 2 18" xfId="32467" xr:uid="{615FCB14-F3F6-4D6C-9C58-CA940B9DD633}"/>
    <cellStyle name="Comma 4 3 2 19" xfId="32598" xr:uid="{615FCB14-F3F6-4D6C-9C58-CA940B9DD633}"/>
    <cellStyle name="Comma 4 3 2 2" xfId="1798" xr:uid="{615FCB14-F3F6-4D6C-9C58-CA940B9DD633}"/>
    <cellStyle name="Comma 4 3 2 2 2" xfId="7208" xr:uid="{DE9D87A5-AE62-480E-AAF8-FA4428863D42}"/>
    <cellStyle name="Comma 4 3 2 2 2 2" xfId="14670" xr:uid="{DE9D87A5-AE62-480E-AAF8-FA4428863D42}"/>
    <cellStyle name="Comma 4 3 2 2 2 2 2" xfId="30648" xr:uid="{DE9D87A5-AE62-480E-AAF8-FA4428863D42}"/>
    <cellStyle name="Comma 4 3 2 2 2 3" xfId="23186" xr:uid="{DE9D87A5-AE62-480E-AAF8-FA4428863D42}"/>
    <cellStyle name="Comma 4 3 2 2 3" xfId="9260" xr:uid="{615FCB14-F3F6-4D6C-9C58-CA940B9DD633}"/>
    <cellStyle name="Comma 4 3 2 2 3 2" xfId="25238" xr:uid="{615FCB14-F3F6-4D6C-9C58-CA940B9DD633}"/>
    <cellStyle name="Comma 4 3 2 2 4" xfId="17776" xr:uid="{615FCB14-F3F6-4D6C-9C58-CA940B9DD633}"/>
    <cellStyle name="Comma 4 3 2 20" xfId="32730" xr:uid="{9DD54254-E43E-4DAA-BD90-A2DBE1167A8F}"/>
    <cellStyle name="Comma 4 3 2 21" xfId="32862" xr:uid="{00000000-0005-0000-0000-000036000000}"/>
    <cellStyle name="Comma 4 3 2 22" xfId="32993" xr:uid="{615FCB14-F3F6-4D6C-9C58-CA940B9DD633}"/>
    <cellStyle name="Comma 4 3 2 23" xfId="33124" xr:uid="{615FCB14-F3F6-4D6C-9C58-CA940B9DD633}"/>
    <cellStyle name="Comma 4 3 2 24" xfId="33256" xr:uid="{00000000-0005-0000-0000-000036000000}"/>
    <cellStyle name="Comma 4 3 2 25" xfId="33388" xr:uid="{2DFE1768-D530-4301-9AF4-B9153F6E0215}"/>
    <cellStyle name="Comma 4 3 2 3" xfId="3291" xr:uid="{1846A0E9-054D-4A95-8D3B-22FEEF6B0401}"/>
    <cellStyle name="Comma 4 3 2 3 2" xfId="10753" xr:uid="{1846A0E9-054D-4A95-8D3B-22FEEF6B0401}"/>
    <cellStyle name="Comma 4 3 2 3 2 2" xfId="26731" xr:uid="{1846A0E9-054D-4A95-8D3B-22FEEF6B0401}"/>
    <cellStyle name="Comma 4 3 2 3 3" xfId="19269" xr:uid="{1846A0E9-054D-4A95-8D3B-22FEEF6B0401}"/>
    <cellStyle name="Comma 4 3 2 4" xfId="7432" xr:uid="{615FCB14-F3F6-4D6C-9C58-CA940B9DD633}"/>
    <cellStyle name="Comma 4 3 2 4 2" xfId="14894" xr:uid="{615FCB14-F3F6-4D6C-9C58-CA940B9DD633}"/>
    <cellStyle name="Comma 4 3 2 4 2 2" xfId="30872" xr:uid="{615FCB14-F3F6-4D6C-9C58-CA940B9DD633}"/>
    <cellStyle name="Comma 4 3 2 4 3" xfId="23410" xr:uid="{615FCB14-F3F6-4D6C-9C58-CA940B9DD633}"/>
    <cellStyle name="Comma 4 3 2 5" xfId="7573" xr:uid="{615FCB14-F3F6-4D6C-9C58-CA940B9DD633}"/>
    <cellStyle name="Comma 4 3 2 5 2" xfId="23551" xr:uid="{615FCB14-F3F6-4D6C-9C58-CA940B9DD633}"/>
    <cellStyle name="Comma 4 3 2 6" xfId="15035" xr:uid="{615FCB14-F3F6-4D6C-9C58-CA940B9DD633}"/>
    <cellStyle name="Comma 4 3 2 6 2" xfId="31013" xr:uid="{615FCB14-F3F6-4D6C-9C58-CA940B9DD633}"/>
    <cellStyle name="Comma 4 3 2 7" xfId="15166" xr:uid="{615FCB14-F3F6-4D6C-9C58-CA940B9DD633}"/>
    <cellStyle name="Comma 4 3 2 7 2" xfId="31144" xr:uid="{615FCB14-F3F6-4D6C-9C58-CA940B9DD633}"/>
    <cellStyle name="Comma 4 3 2 8" xfId="15298" xr:uid="{615FCB14-F3F6-4D6C-9C58-CA940B9DD633}"/>
    <cellStyle name="Comma 4 3 2 8 2" xfId="31276" xr:uid="{615FCB14-F3F6-4D6C-9C58-CA940B9DD633}"/>
    <cellStyle name="Comma 4 3 2 9" xfId="15430" xr:uid="{615FCB14-F3F6-4D6C-9C58-CA940B9DD633}"/>
    <cellStyle name="Comma 4 3 2 9 2" xfId="31408" xr:uid="{615FCB14-F3F6-4D6C-9C58-CA940B9DD633}"/>
    <cellStyle name="Comma 4 3 20" xfId="32401" xr:uid="{24274C03-03DC-4C2B-B695-85A57A90F64A}"/>
    <cellStyle name="Comma 4 3 21" xfId="32532" xr:uid="{24274C03-03DC-4C2B-B695-85A57A90F64A}"/>
    <cellStyle name="Comma 4 3 22" xfId="32664" xr:uid="{5CD9E6CA-41A6-4CF6-B31C-1C5B60EA0E57}"/>
    <cellStyle name="Comma 4 3 23" xfId="32796" xr:uid="{00000000-0005-0000-0000-000035000000}"/>
    <cellStyle name="Comma 4 3 24" xfId="32927" xr:uid="{24274C03-03DC-4C2B-B695-85A57A90F64A}"/>
    <cellStyle name="Comma 4 3 25" xfId="33058" xr:uid="{24274C03-03DC-4C2B-B695-85A57A90F64A}"/>
    <cellStyle name="Comma 4 3 26" xfId="33190" xr:uid="{00000000-0005-0000-0000-000035000000}"/>
    <cellStyle name="Comma 4 3 27" xfId="33322" xr:uid="{0CCE25F9-94DC-40DF-ABCC-4B6E22CDCFCE}"/>
    <cellStyle name="Comma 4 3 3" xfId="1732" xr:uid="{24274C03-03DC-4C2B-B695-85A57A90F64A}"/>
    <cellStyle name="Comma 4 3 3 2" xfId="7264" xr:uid="{CAF69DBE-1DC7-4FCF-96ED-517F1D399029}"/>
    <cellStyle name="Comma 4 3 3 2 2" xfId="14726" xr:uid="{CAF69DBE-1DC7-4FCF-96ED-517F1D399029}"/>
    <cellStyle name="Comma 4 3 3 2 2 2" xfId="30704" xr:uid="{CAF69DBE-1DC7-4FCF-96ED-517F1D399029}"/>
    <cellStyle name="Comma 4 3 3 2 3" xfId="23242" xr:uid="{CAF69DBE-1DC7-4FCF-96ED-517F1D399029}"/>
    <cellStyle name="Comma 4 3 3 3" xfId="4538" xr:uid="{8EF0257F-A9A1-4538-B5CE-7BE115A9B554}"/>
    <cellStyle name="Comma 4 3 3 3 2" xfId="12000" xr:uid="{8EF0257F-A9A1-4538-B5CE-7BE115A9B554}"/>
    <cellStyle name="Comma 4 3 3 3 2 2" xfId="27978" xr:uid="{8EF0257F-A9A1-4538-B5CE-7BE115A9B554}"/>
    <cellStyle name="Comma 4 3 3 3 3" xfId="20516" xr:uid="{8EF0257F-A9A1-4538-B5CE-7BE115A9B554}"/>
    <cellStyle name="Comma 4 3 3 4" xfId="9194" xr:uid="{24274C03-03DC-4C2B-B695-85A57A90F64A}"/>
    <cellStyle name="Comma 4 3 3 4 2" xfId="25172" xr:uid="{24274C03-03DC-4C2B-B695-85A57A90F64A}"/>
    <cellStyle name="Comma 4 3 3 5" xfId="17710" xr:uid="{24274C03-03DC-4C2B-B695-85A57A90F64A}"/>
    <cellStyle name="Comma 4 3 4" xfId="5811" xr:uid="{0590624C-1270-4CA8-9B8B-D54F4C04FCEF}"/>
    <cellStyle name="Comma 4 3 4 2" xfId="13273" xr:uid="{0590624C-1270-4CA8-9B8B-D54F4C04FCEF}"/>
    <cellStyle name="Comma 4 3 4 2 2" xfId="29251" xr:uid="{0590624C-1270-4CA8-9B8B-D54F4C04FCEF}"/>
    <cellStyle name="Comma 4 3 4 3" xfId="21789" xr:uid="{0590624C-1270-4CA8-9B8B-D54F4C04FCEF}"/>
    <cellStyle name="Comma 4 3 5" xfId="2044" xr:uid="{00000000-0005-0000-0000-0000F0000000}"/>
    <cellStyle name="Comma 4 3 5 2" xfId="9506" xr:uid="{00000000-0005-0000-0000-0000F0000000}"/>
    <cellStyle name="Comma 4 3 5 2 2" xfId="25484" xr:uid="{00000000-0005-0000-0000-0000F0000000}"/>
    <cellStyle name="Comma 4 3 5 3" xfId="18022" xr:uid="{00000000-0005-0000-0000-0000F0000000}"/>
    <cellStyle name="Comma 4 3 6" xfId="7366" xr:uid="{24274C03-03DC-4C2B-B695-85A57A90F64A}"/>
    <cellStyle name="Comma 4 3 6 2" xfId="14828" xr:uid="{24274C03-03DC-4C2B-B695-85A57A90F64A}"/>
    <cellStyle name="Comma 4 3 6 2 2" xfId="30806" xr:uid="{24274C03-03DC-4C2B-B695-85A57A90F64A}"/>
    <cellStyle name="Comma 4 3 6 3" xfId="23344" xr:uid="{24274C03-03DC-4C2B-B695-85A57A90F64A}"/>
    <cellStyle name="Comma 4 3 7" xfId="7507" xr:uid="{24274C03-03DC-4C2B-B695-85A57A90F64A}"/>
    <cellStyle name="Comma 4 3 7 2" xfId="23485" xr:uid="{24274C03-03DC-4C2B-B695-85A57A90F64A}"/>
    <cellStyle name="Comma 4 3 8" xfId="14969" xr:uid="{24274C03-03DC-4C2B-B695-85A57A90F64A}"/>
    <cellStyle name="Comma 4 3 8 2" xfId="30947" xr:uid="{24274C03-03DC-4C2B-B695-85A57A90F64A}"/>
    <cellStyle name="Comma 4 3 9" xfId="15100" xr:uid="{24274C03-03DC-4C2B-B695-85A57A90F64A}"/>
    <cellStyle name="Comma 4 3 9 2" xfId="31078" xr:uid="{24274C03-03DC-4C2B-B695-85A57A90F64A}"/>
    <cellStyle name="Comma 4 30" xfId="15199" xr:uid="{761BE4CF-A730-4944-82FE-64DF3BC492AB}"/>
    <cellStyle name="Comma 4 30 2" xfId="31177" xr:uid="{761BE4CF-A730-4944-82FE-64DF3BC492AB}"/>
    <cellStyle name="Comma 4 31" xfId="15331" xr:uid="{761BE4CF-A730-4944-82FE-64DF3BC492AB}"/>
    <cellStyle name="Comma 4 31 2" xfId="31309" xr:uid="{761BE4CF-A730-4944-82FE-64DF3BC492AB}"/>
    <cellStyle name="Comma 4 32" xfId="15463" xr:uid="{761BE4CF-A730-4944-82FE-64DF3BC492AB}"/>
    <cellStyle name="Comma 4 32 2" xfId="31441" xr:uid="{761BE4CF-A730-4944-82FE-64DF3BC492AB}"/>
    <cellStyle name="Comma 4 33" xfId="15602" xr:uid="{761BE4CF-A730-4944-82FE-64DF3BC492AB}"/>
    <cellStyle name="Comma 4 33 2" xfId="31579" xr:uid="{761BE4CF-A730-4944-82FE-64DF3BC492AB}"/>
    <cellStyle name="Comma 4 34" xfId="15734" xr:uid="{761BE4CF-A730-4944-82FE-64DF3BC492AB}"/>
    <cellStyle name="Comma 4 34 2" xfId="31711" xr:uid="{761BE4CF-A730-4944-82FE-64DF3BC492AB}"/>
    <cellStyle name="Comma 4 35" xfId="15865" xr:uid="{761BE4CF-A730-4944-82FE-64DF3BC492AB}"/>
    <cellStyle name="Comma 4 35 2" xfId="31842" xr:uid="{761BE4CF-A730-4944-82FE-64DF3BC492AB}"/>
    <cellStyle name="Comma 4 36" xfId="15992" xr:uid="{00000000-0005-0000-0000-0000ED000000}"/>
    <cellStyle name="Comma 4 37" xfId="31973" xr:uid="{761BE4CF-A730-4944-82FE-64DF3BC492AB}"/>
    <cellStyle name="Comma 4 38" xfId="32105" xr:uid="{761BE4CF-A730-4944-82FE-64DF3BC492AB}"/>
    <cellStyle name="Comma 4 39" xfId="32236" xr:uid="{761BE4CF-A730-4944-82FE-64DF3BC492AB}"/>
    <cellStyle name="Comma 4 4" xfId="1127" xr:uid="{761BE4CF-A730-4944-82FE-64DF3BC492AB}"/>
    <cellStyle name="Comma 4 4 10" xfId="15265" xr:uid="{F694FB95-228D-42D5-A247-2E664E87ED29}"/>
    <cellStyle name="Comma 4 4 10 2" xfId="31243" xr:uid="{F694FB95-228D-42D5-A247-2E664E87ED29}"/>
    <cellStyle name="Comma 4 4 11" xfId="15397" xr:uid="{F694FB95-228D-42D5-A247-2E664E87ED29}"/>
    <cellStyle name="Comma 4 4 11 2" xfId="31375" xr:uid="{F694FB95-228D-42D5-A247-2E664E87ED29}"/>
    <cellStyle name="Comma 4 4 12" xfId="15529" xr:uid="{F694FB95-228D-42D5-A247-2E664E87ED29}"/>
    <cellStyle name="Comma 4 4 12 2" xfId="31507" xr:uid="{F694FB95-228D-42D5-A247-2E664E87ED29}"/>
    <cellStyle name="Comma 4 4 13" xfId="15668" xr:uid="{F694FB95-228D-42D5-A247-2E664E87ED29}"/>
    <cellStyle name="Comma 4 4 13 2" xfId="31645" xr:uid="{F694FB95-228D-42D5-A247-2E664E87ED29}"/>
    <cellStyle name="Comma 4 4 14" xfId="15800" xr:uid="{F694FB95-228D-42D5-A247-2E664E87ED29}"/>
    <cellStyle name="Comma 4 4 14 2" xfId="31777" xr:uid="{F694FB95-228D-42D5-A247-2E664E87ED29}"/>
    <cellStyle name="Comma 4 4 15" xfId="15931" xr:uid="{F694FB95-228D-42D5-A247-2E664E87ED29}"/>
    <cellStyle name="Comma 4 4 15 2" xfId="31908" xr:uid="{F694FB95-228D-42D5-A247-2E664E87ED29}"/>
    <cellStyle name="Comma 4 4 16" xfId="17105" xr:uid="{761BE4CF-A730-4944-82FE-64DF3BC492AB}"/>
    <cellStyle name="Comma 4 4 17" xfId="32039" xr:uid="{F694FB95-228D-42D5-A247-2E664E87ED29}"/>
    <cellStyle name="Comma 4 4 18" xfId="32171" xr:uid="{F694FB95-228D-42D5-A247-2E664E87ED29}"/>
    <cellStyle name="Comma 4 4 19" xfId="32302" xr:uid="{F694FB95-228D-42D5-A247-2E664E87ED29}"/>
    <cellStyle name="Comma 4 4 2" xfId="1765" xr:uid="{F694FB95-228D-42D5-A247-2E664E87ED29}"/>
    <cellStyle name="Comma 4 4 2 2" xfId="7296" xr:uid="{D66CF411-2C48-4C8C-BDD9-F23D78FBBB76}"/>
    <cellStyle name="Comma 4 4 2 2 2" xfId="14758" xr:uid="{D66CF411-2C48-4C8C-BDD9-F23D78FBBB76}"/>
    <cellStyle name="Comma 4 4 2 2 2 2" xfId="30736" xr:uid="{D66CF411-2C48-4C8C-BDD9-F23D78FBBB76}"/>
    <cellStyle name="Comma 4 4 2 2 3" xfId="23274" xr:uid="{D66CF411-2C48-4C8C-BDD9-F23D78FBBB76}"/>
    <cellStyle name="Comma 4 4 2 3" xfId="4186" xr:uid="{7A442C3F-1E03-4AA8-98D8-480B7A91F912}"/>
    <cellStyle name="Comma 4 4 2 3 2" xfId="11648" xr:uid="{7A442C3F-1E03-4AA8-98D8-480B7A91F912}"/>
    <cellStyle name="Comma 4 4 2 3 2 2" xfId="27626" xr:uid="{7A442C3F-1E03-4AA8-98D8-480B7A91F912}"/>
    <cellStyle name="Comma 4 4 2 3 3" xfId="20164" xr:uid="{7A442C3F-1E03-4AA8-98D8-480B7A91F912}"/>
    <cellStyle name="Comma 4 4 2 4" xfId="9227" xr:uid="{F694FB95-228D-42D5-A247-2E664E87ED29}"/>
    <cellStyle name="Comma 4 4 2 4 2" xfId="25205" xr:uid="{F694FB95-228D-42D5-A247-2E664E87ED29}"/>
    <cellStyle name="Comma 4 4 2 5" xfId="17743" xr:uid="{F694FB95-228D-42D5-A247-2E664E87ED29}"/>
    <cellStyle name="Comma 4 4 20" xfId="32434" xr:uid="{F694FB95-228D-42D5-A247-2E664E87ED29}"/>
    <cellStyle name="Comma 4 4 21" xfId="32565" xr:uid="{F694FB95-228D-42D5-A247-2E664E87ED29}"/>
    <cellStyle name="Comma 4 4 22" xfId="32697" xr:uid="{6CE32D2E-5644-4618-9DD5-7747354F2390}"/>
    <cellStyle name="Comma 4 4 23" xfId="32829" xr:uid="{00000000-0005-0000-0000-000037000000}"/>
    <cellStyle name="Comma 4 4 24" xfId="32960" xr:uid="{F694FB95-228D-42D5-A247-2E664E87ED29}"/>
    <cellStyle name="Comma 4 4 25" xfId="33091" xr:uid="{F694FB95-228D-42D5-A247-2E664E87ED29}"/>
    <cellStyle name="Comma 4 4 26" xfId="33223" xr:uid="{00000000-0005-0000-0000-000037000000}"/>
    <cellStyle name="Comma 4 4 27" xfId="33355" xr:uid="{FE56429E-7A8A-4CDE-A7CC-978988AEB0F2}"/>
    <cellStyle name="Comma 4 4 3" xfId="5433" xr:uid="{51D14BDC-9016-4D13-B813-C40C4C5D51B6}"/>
    <cellStyle name="Comma 4 4 3 2" xfId="12895" xr:uid="{51D14BDC-9016-4D13-B813-C40C4C5D51B6}"/>
    <cellStyle name="Comma 4 4 3 2 2" xfId="28873" xr:uid="{51D14BDC-9016-4D13-B813-C40C4C5D51B6}"/>
    <cellStyle name="Comma 4 4 3 3" xfId="21411" xr:uid="{51D14BDC-9016-4D13-B813-C40C4C5D51B6}"/>
    <cellStyle name="Comma 4 4 4" xfId="6697" xr:uid="{7D5B6211-C85A-42F6-8153-3100E9373D66}"/>
    <cellStyle name="Comma 4 4 4 2" xfId="14159" xr:uid="{7D5B6211-C85A-42F6-8153-3100E9373D66}"/>
    <cellStyle name="Comma 4 4 4 2 2" xfId="30137" xr:uid="{7D5B6211-C85A-42F6-8153-3100E9373D66}"/>
    <cellStyle name="Comma 4 4 4 3" xfId="22675" xr:uid="{7D5B6211-C85A-42F6-8153-3100E9373D66}"/>
    <cellStyle name="Comma 4 4 5" xfId="2939" xr:uid="{761BE4CF-A730-4944-82FE-64DF3BC492AB}"/>
    <cellStyle name="Comma 4 4 5 2" xfId="10401" xr:uid="{761BE4CF-A730-4944-82FE-64DF3BC492AB}"/>
    <cellStyle name="Comma 4 4 5 2 2" xfId="26379" xr:uid="{761BE4CF-A730-4944-82FE-64DF3BC492AB}"/>
    <cellStyle name="Comma 4 4 5 3" xfId="18917" xr:uid="{761BE4CF-A730-4944-82FE-64DF3BC492AB}"/>
    <cellStyle name="Comma 4 4 6" xfId="7399" xr:uid="{F694FB95-228D-42D5-A247-2E664E87ED29}"/>
    <cellStyle name="Comma 4 4 6 2" xfId="14861" xr:uid="{F694FB95-228D-42D5-A247-2E664E87ED29}"/>
    <cellStyle name="Comma 4 4 6 2 2" xfId="30839" xr:uid="{F694FB95-228D-42D5-A247-2E664E87ED29}"/>
    <cellStyle name="Comma 4 4 6 3" xfId="23377" xr:uid="{F694FB95-228D-42D5-A247-2E664E87ED29}"/>
    <cellStyle name="Comma 4 4 7" xfId="7540" xr:uid="{F694FB95-228D-42D5-A247-2E664E87ED29}"/>
    <cellStyle name="Comma 4 4 7 2" xfId="23518" xr:uid="{F694FB95-228D-42D5-A247-2E664E87ED29}"/>
    <cellStyle name="Comma 4 4 8" xfId="15002" xr:uid="{F694FB95-228D-42D5-A247-2E664E87ED29}"/>
    <cellStyle name="Comma 4 4 8 2" xfId="30980" xr:uid="{F694FB95-228D-42D5-A247-2E664E87ED29}"/>
    <cellStyle name="Comma 4 4 9" xfId="15133" xr:uid="{F694FB95-228D-42D5-A247-2E664E87ED29}"/>
    <cellStyle name="Comma 4 4 9 2" xfId="31111" xr:uid="{F694FB95-228D-42D5-A247-2E664E87ED29}"/>
    <cellStyle name="Comma 4 40" xfId="32368" xr:uid="{761BE4CF-A730-4944-82FE-64DF3BC492AB}"/>
    <cellStyle name="Comma 4 41" xfId="32499" xr:uid="{761BE4CF-A730-4944-82FE-64DF3BC492AB}"/>
    <cellStyle name="Comma 4 42" xfId="32631" xr:uid="{B5C1EF1E-8130-4251-B296-C3724C9C3788}"/>
    <cellStyle name="Comma 4 43" xfId="32763" xr:uid="{00000000-0005-0000-0000-000030000000}"/>
    <cellStyle name="Comma 4 44" xfId="32894" xr:uid="{761BE4CF-A730-4944-82FE-64DF3BC492AB}"/>
    <cellStyle name="Comma 4 45" xfId="33025" xr:uid="{761BE4CF-A730-4944-82FE-64DF3BC492AB}"/>
    <cellStyle name="Comma 4 46" xfId="33157" xr:uid="{00000000-0005-0000-0000-000030000000}"/>
    <cellStyle name="Comma 4 47" xfId="33289" xr:uid="{87B2FB00-DD85-4A29-BC51-994E4B5E22BD}"/>
    <cellStyle name="Comma 4 5" xfId="1144" xr:uid="{761BE4CF-A730-4944-82FE-64DF3BC492AB}"/>
    <cellStyle name="Comma 4 5 2" xfId="4203" xr:uid="{7559C862-228A-46C5-8B57-A3BA2A0F6D41}"/>
    <cellStyle name="Comma 4 5 2 2" xfId="11665" xr:uid="{7559C862-228A-46C5-8B57-A3BA2A0F6D41}"/>
    <cellStyle name="Comma 4 5 2 2 2" xfId="27643" xr:uid="{7559C862-228A-46C5-8B57-A3BA2A0F6D41}"/>
    <cellStyle name="Comma 4 5 2 3" xfId="20181" xr:uid="{7559C862-228A-46C5-8B57-A3BA2A0F6D41}"/>
    <cellStyle name="Comma 4 5 3" xfId="5450" xr:uid="{D4F43E36-3110-4758-8AC7-5E7D4AD02EB9}"/>
    <cellStyle name="Comma 4 5 3 2" xfId="12912" xr:uid="{D4F43E36-3110-4758-8AC7-5E7D4AD02EB9}"/>
    <cellStyle name="Comma 4 5 3 2 2" xfId="28890" xr:uid="{D4F43E36-3110-4758-8AC7-5E7D4AD02EB9}"/>
    <cellStyle name="Comma 4 5 3 3" xfId="21428" xr:uid="{D4F43E36-3110-4758-8AC7-5E7D4AD02EB9}"/>
    <cellStyle name="Comma 4 5 4" xfId="6714" xr:uid="{C1296B73-6BA5-4E5E-B13F-D3C2F53F10E2}"/>
    <cellStyle name="Comma 4 5 4 2" xfId="14176" xr:uid="{C1296B73-6BA5-4E5E-B13F-D3C2F53F10E2}"/>
    <cellStyle name="Comma 4 5 4 2 2" xfId="30154" xr:uid="{C1296B73-6BA5-4E5E-B13F-D3C2F53F10E2}"/>
    <cellStyle name="Comma 4 5 4 3" xfId="22692" xr:uid="{C1296B73-6BA5-4E5E-B13F-D3C2F53F10E2}"/>
    <cellStyle name="Comma 4 5 5" xfId="2956" xr:uid="{761BE4CF-A730-4944-82FE-64DF3BC492AB}"/>
    <cellStyle name="Comma 4 5 5 2" xfId="10418" xr:uid="{761BE4CF-A730-4944-82FE-64DF3BC492AB}"/>
    <cellStyle name="Comma 4 5 5 2 2" xfId="26396" xr:uid="{761BE4CF-A730-4944-82FE-64DF3BC492AB}"/>
    <cellStyle name="Comma 4 5 5 3" xfId="18934" xr:uid="{761BE4CF-A730-4944-82FE-64DF3BC492AB}"/>
    <cellStyle name="Comma 4 5 6" xfId="8664" xr:uid="{761BE4CF-A730-4944-82FE-64DF3BC492AB}"/>
    <cellStyle name="Comma 4 5 6 2" xfId="24642" xr:uid="{761BE4CF-A730-4944-82FE-64DF3BC492AB}"/>
    <cellStyle name="Comma 4 5 7" xfId="17122" xr:uid="{761BE4CF-A730-4944-82FE-64DF3BC492AB}"/>
    <cellStyle name="Comma 4 6" xfId="1161" xr:uid="{761BE4CF-A730-4944-82FE-64DF3BC492AB}"/>
    <cellStyle name="Comma 4 6 2" xfId="4220" xr:uid="{23A855CD-FBEB-45C9-BF64-A95EB4C95A7E}"/>
    <cellStyle name="Comma 4 6 2 2" xfId="11682" xr:uid="{23A855CD-FBEB-45C9-BF64-A95EB4C95A7E}"/>
    <cellStyle name="Comma 4 6 2 2 2" xfId="27660" xr:uid="{23A855CD-FBEB-45C9-BF64-A95EB4C95A7E}"/>
    <cellStyle name="Comma 4 6 2 3" xfId="20198" xr:uid="{23A855CD-FBEB-45C9-BF64-A95EB4C95A7E}"/>
    <cellStyle name="Comma 4 6 3" xfId="5467" xr:uid="{DFA81F4A-CC94-4059-A077-2F8AAE9A087D}"/>
    <cellStyle name="Comma 4 6 3 2" xfId="12929" xr:uid="{DFA81F4A-CC94-4059-A077-2F8AAE9A087D}"/>
    <cellStyle name="Comma 4 6 3 2 2" xfId="28907" xr:uid="{DFA81F4A-CC94-4059-A077-2F8AAE9A087D}"/>
    <cellStyle name="Comma 4 6 3 3" xfId="21445" xr:uid="{DFA81F4A-CC94-4059-A077-2F8AAE9A087D}"/>
    <cellStyle name="Comma 4 6 4" xfId="6731" xr:uid="{A19EAF3D-94A5-45E8-A0BC-A5ABE946F393}"/>
    <cellStyle name="Comma 4 6 4 2" xfId="14193" xr:uid="{A19EAF3D-94A5-45E8-A0BC-A5ABE946F393}"/>
    <cellStyle name="Comma 4 6 4 2 2" xfId="30171" xr:uid="{A19EAF3D-94A5-45E8-A0BC-A5ABE946F393}"/>
    <cellStyle name="Comma 4 6 4 3" xfId="22709" xr:uid="{A19EAF3D-94A5-45E8-A0BC-A5ABE946F393}"/>
    <cellStyle name="Comma 4 6 5" xfId="2973" xr:uid="{761BE4CF-A730-4944-82FE-64DF3BC492AB}"/>
    <cellStyle name="Comma 4 6 5 2" xfId="10435" xr:uid="{761BE4CF-A730-4944-82FE-64DF3BC492AB}"/>
    <cellStyle name="Comma 4 6 5 2 2" xfId="26413" xr:uid="{761BE4CF-A730-4944-82FE-64DF3BC492AB}"/>
    <cellStyle name="Comma 4 6 5 3" xfId="18951" xr:uid="{761BE4CF-A730-4944-82FE-64DF3BC492AB}"/>
    <cellStyle name="Comma 4 6 6" xfId="8677" xr:uid="{761BE4CF-A730-4944-82FE-64DF3BC492AB}"/>
    <cellStyle name="Comma 4 6 6 2" xfId="24655" xr:uid="{761BE4CF-A730-4944-82FE-64DF3BC492AB}"/>
    <cellStyle name="Comma 4 6 7" xfId="17139" xr:uid="{761BE4CF-A730-4944-82FE-64DF3BC492AB}"/>
    <cellStyle name="Comma 4 7" xfId="1178" xr:uid="{761BE4CF-A730-4944-82FE-64DF3BC492AB}"/>
    <cellStyle name="Comma 4 7 2" xfId="4237" xr:uid="{72C5B0CB-6205-4032-BBE5-C4D31E9CE83F}"/>
    <cellStyle name="Comma 4 7 2 2" xfId="11699" xr:uid="{72C5B0CB-6205-4032-BBE5-C4D31E9CE83F}"/>
    <cellStyle name="Comma 4 7 2 2 2" xfId="27677" xr:uid="{72C5B0CB-6205-4032-BBE5-C4D31E9CE83F}"/>
    <cellStyle name="Comma 4 7 2 3" xfId="20215" xr:uid="{72C5B0CB-6205-4032-BBE5-C4D31E9CE83F}"/>
    <cellStyle name="Comma 4 7 3" xfId="5484" xr:uid="{DF618F54-D645-4050-BE5F-6BD55995B271}"/>
    <cellStyle name="Comma 4 7 3 2" xfId="12946" xr:uid="{DF618F54-D645-4050-BE5F-6BD55995B271}"/>
    <cellStyle name="Comma 4 7 3 2 2" xfId="28924" xr:uid="{DF618F54-D645-4050-BE5F-6BD55995B271}"/>
    <cellStyle name="Comma 4 7 3 3" xfId="21462" xr:uid="{DF618F54-D645-4050-BE5F-6BD55995B271}"/>
    <cellStyle name="Comma 4 7 4" xfId="6748" xr:uid="{BFDEF8DF-5D0A-4209-B17C-D176CF200137}"/>
    <cellStyle name="Comma 4 7 4 2" xfId="14210" xr:uid="{BFDEF8DF-5D0A-4209-B17C-D176CF200137}"/>
    <cellStyle name="Comma 4 7 4 2 2" xfId="30188" xr:uid="{BFDEF8DF-5D0A-4209-B17C-D176CF200137}"/>
    <cellStyle name="Comma 4 7 4 3" xfId="22726" xr:uid="{BFDEF8DF-5D0A-4209-B17C-D176CF200137}"/>
    <cellStyle name="Comma 4 7 5" xfId="2990" xr:uid="{761BE4CF-A730-4944-82FE-64DF3BC492AB}"/>
    <cellStyle name="Comma 4 7 5 2" xfId="10452" xr:uid="{761BE4CF-A730-4944-82FE-64DF3BC492AB}"/>
    <cellStyle name="Comma 4 7 5 2 2" xfId="26430" xr:uid="{761BE4CF-A730-4944-82FE-64DF3BC492AB}"/>
    <cellStyle name="Comma 4 7 5 3" xfId="18968" xr:uid="{761BE4CF-A730-4944-82FE-64DF3BC492AB}"/>
    <cellStyle name="Comma 4 7 6" xfId="8694" xr:uid="{761BE4CF-A730-4944-82FE-64DF3BC492AB}"/>
    <cellStyle name="Comma 4 7 6 2" xfId="24672" xr:uid="{761BE4CF-A730-4944-82FE-64DF3BC492AB}"/>
    <cellStyle name="Comma 4 7 7" xfId="17156" xr:uid="{761BE4CF-A730-4944-82FE-64DF3BC492AB}"/>
    <cellStyle name="Comma 4 8" xfId="1194" xr:uid="{761BE4CF-A730-4944-82FE-64DF3BC492AB}"/>
    <cellStyle name="Comma 4 8 2" xfId="4253" xr:uid="{3E4450A8-8079-4932-8E9C-3202F4695A42}"/>
    <cellStyle name="Comma 4 8 2 2" xfId="11715" xr:uid="{3E4450A8-8079-4932-8E9C-3202F4695A42}"/>
    <cellStyle name="Comma 4 8 2 2 2" xfId="27693" xr:uid="{3E4450A8-8079-4932-8E9C-3202F4695A42}"/>
    <cellStyle name="Comma 4 8 2 3" xfId="20231" xr:uid="{3E4450A8-8079-4932-8E9C-3202F4695A42}"/>
    <cellStyle name="Comma 4 8 3" xfId="5500" xr:uid="{188997AE-4056-4B95-9F41-7C03EC8F726C}"/>
    <cellStyle name="Comma 4 8 3 2" xfId="12962" xr:uid="{188997AE-4056-4B95-9F41-7C03EC8F726C}"/>
    <cellStyle name="Comma 4 8 3 2 2" xfId="28940" xr:uid="{188997AE-4056-4B95-9F41-7C03EC8F726C}"/>
    <cellStyle name="Comma 4 8 3 3" xfId="21478" xr:uid="{188997AE-4056-4B95-9F41-7C03EC8F726C}"/>
    <cellStyle name="Comma 4 8 4" xfId="6764" xr:uid="{BEEBBA42-4F9C-4FA8-A699-44B4EE498FD0}"/>
    <cellStyle name="Comma 4 8 4 2" xfId="14226" xr:uid="{BEEBBA42-4F9C-4FA8-A699-44B4EE498FD0}"/>
    <cellStyle name="Comma 4 8 4 2 2" xfId="30204" xr:uid="{BEEBBA42-4F9C-4FA8-A699-44B4EE498FD0}"/>
    <cellStyle name="Comma 4 8 4 3" xfId="22742" xr:uid="{BEEBBA42-4F9C-4FA8-A699-44B4EE498FD0}"/>
    <cellStyle name="Comma 4 8 5" xfId="3006" xr:uid="{761BE4CF-A730-4944-82FE-64DF3BC492AB}"/>
    <cellStyle name="Comma 4 8 5 2" xfId="10468" xr:uid="{761BE4CF-A730-4944-82FE-64DF3BC492AB}"/>
    <cellStyle name="Comma 4 8 5 2 2" xfId="26446" xr:uid="{761BE4CF-A730-4944-82FE-64DF3BC492AB}"/>
    <cellStyle name="Comma 4 8 5 3" xfId="18984" xr:uid="{761BE4CF-A730-4944-82FE-64DF3BC492AB}"/>
    <cellStyle name="Comma 4 8 6" xfId="8710" xr:uid="{761BE4CF-A730-4944-82FE-64DF3BC492AB}"/>
    <cellStyle name="Comma 4 8 6 2" xfId="24688" xr:uid="{761BE4CF-A730-4944-82FE-64DF3BC492AB}"/>
    <cellStyle name="Comma 4 8 7" xfId="17172" xr:uid="{761BE4CF-A730-4944-82FE-64DF3BC492AB}"/>
    <cellStyle name="Comma 4 9" xfId="1211" xr:uid="{761BE4CF-A730-4944-82FE-64DF3BC492AB}"/>
    <cellStyle name="Comma 4 9 2" xfId="4270" xr:uid="{6EEF6689-B2F5-4BDF-AB5E-B472B94F01C7}"/>
    <cellStyle name="Comma 4 9 2 2" xfId="11732" xr:uid="{6EEF6689-B2F5-4BDF-AB5E-B472B94F01C7}"/>
    <cellStyle name="Comma 4 9 2 2 2" xfId="27710" xr:uid="{6EEF6689-B2F5-4BDF-AB5E-B472B94F01C7}"/>
    <cellStyle name="Comma 4 9 2 3" xfId="20248" xr:uid="{6EEF6689-B2F5-4BDF-AB5E-B472B94F01C7}"/>
    <cellStyle name="Comma 4 9 3" xfId="5517" xr:uid="{0251531F-3BD1-4B33-83F3-8BC9793E5134}"/>
    <cellStyle name="Comma 4 9 3 2" xfId="12979" xr:uid="{0251531F-3BD1-4B33-83F3-8BC9793E5134}"/>
    <cellStyle name="Comma 4 9 3 2 2" xfId="28957" xr:uid="{0251531F-3BD1-4B33-83F3-8BC9793E5134}"/>
    <cellStyle name="Comma 4 9 3 3" xfId="21495" xr:uid="{0251531F-3BD1-4B33-83F3-8BC9793E5134}"/>
    <cellStyle name="Comma 4 9 4" xfId="6781" xr:uid="{B32D7058-2B89-4AFA-8974-23254BCFEBCD}"/>
    <cellStyle name="Comma 4 9 4 2" xfId="14243" xr:uid="{B32D7058-2B89-4AFA-8974-23254BCFEBCD}"/>
    <cellStyle name="Comma 4 9 4 2 2" xfId="30221" xr:uid="{B32D7058-2B89-4AFA-8974-23254BCFEBCD}"/>
    <cellStyle name="Comma 4 9 4 3" xfId="22759" xr:uid="{B32D7058-2B89-4AFA-8974-23254BCFEBCD}"/>
    <cellStyle name="Comma 4 9 5" xfId="3023" xr:uid="{761BE4CF-A730-4944-82FE-64DF3BC492AB}"/>
    <cellStyle name="Comma 4 9 5 2" xfId="10485" xr:uid="{761BE4CF-A730-4944-82FE-64DF3BC492AB}"/>
    <cellStyle name="Comma 4 9 5 2 2" xfId="26463" xr:uid="{761BE4CF-A730-4944-82FE-64DF3BC492AB}"/>
    <cellStyle name="Comma 4 9 5 3" xfId="19001" xr:uid="{761BE4CF-A730-4944-82FE-64DF3BC492AB}"/>
    <cellStyle name="Comma 4 9 6" xfId="8727" xr:uid="{761BE4CF-A730-4944-82FE-64DF3BC492AB}"/>
    <cellStyle name="Comma 4 9 6 2" xfId="24705" xr:uid="{761BE4CF-A730-4944-82FE-64DF3BC492AB}"/>
    <cellStyle name="Comma 4 9 7" xfId="17189" xr:uid="{761BE4CF-A730-4944-82FE-64DF3BC492AB}"/>
    <cellStyle name="Comma 40" xfId="444" xr:uid="{00000000-0005-0000-0000-0000F1000000}"/>
    <cellStyle name="Comma 40 2" xfId="3503" xr:uid="{B044BF56-8548-4A1F-AC1F-C0E78D9182AD}"/>
    <cellStyle name="Comma 40 2 2" xfId="10965" xr:uid="{B044BF56-8548-4A1F-AC1F-C0E78D9182AD}"/>
    <cellStyle name="Comma 40 2 2 2" xfId="26943" xr:uid="{B044BF56-8548-4A1F-AC1F-C0E78D9182AD}"/>
    <cellStyle name="Comma 40 2 3" xfId="19481" xr:uid="{B044BF56-8548-4A1F-AC1F-C0E78D9182AD}"/>
    <cellStyle name="Comma 40 3" xfId="4750" xr:uid="{AEC5DAB0-BC73-4C23-8A94-24049B01722B}"/>
    <cellStyle name="Comma 40 3 2" xfId="12212" xr:uid="{AEC5DAB0-BC73-4C23-8A94-24049B01722B}"/>
    <cellStyle name="Comma 40 3 2 2" xfId="28190" xr:uid="{AEC5DAB0-BC73-4C23-8A94-24049B01722B}"/>
    <cellStyle name="Comma 40 3 3" xfId="20728" xr:uid="{AEC5DAB0-BC73-4C23-8A94-24049B01722B}"/>
    <cellStyle name="Comma 40 4" xfId="6021" xr:uid="{B37E6BB3-531D-4881-B5F6-E549218EA073}"/>
    <cellStyle name="Comma 40 4 2" xfId="13483" xr:uid="{B37E6BB3-531D-4881-B5F6-E549218EA073}"/>
    <cellStyle name="Comma 40 4 2 2" xfId="29461" xr:uid="{B37E6BB3-531D-4881-B5F6-E549218EA073}"/>
    <cellStyle name="Comma 40 4 3" xfId="21999" xr:uid="{B37E6BB3-531D-4881-B5F6-E549218EA073}"/>
    <cellStyle name="Comma 40 5" xfId="2256" xr:uid="{00000000-0005-0000-0000-0000F1000000}"/>
    <cellStyle name="Comma 40 5 2" xfId="9718" xr:uid="{00000000-0005-0000-0000-0000F1000000}"/>
    <cellStyle name="Comma 40 5 2 2" xfId="25696" xr:uid="{00000000-0005-0000-0000-0000F1000000}"/>
    <cellStyle name="Comma 40 5 3" xfId="18234" xr:uid="{00000000-0005-0000-0000-0000F1000000}"/>
    <cellStyle name="Comma 40 6" xfId="7994" xr:uid="{00000000-0005-0000-0000-0000F1000000}"/>
    <cellStyle name="Comma 40 6 2" xfId="23972" xr:uid="{00000000-0005-0000-0000-0000F1000000}"/>
    <cellStyle name="Comma 40 7" xfId="16422" xr:uid="{00000000-0005-0000-0000-0000F1000000}"/>
    <cellStyle name="Comma 41" xfId="447" xr:uid="{00000000-0005-0000-0000-0000F2000000}"/>
    <cellStyle name="Comma 41 2" xfId="3506" xr:uid="{B20C02F0-DA6C-46C6-9FA2-8C5BC053CFC0}"/>
    <cellStyle name="Comma 41 2 2" xfId="10968" xr:uid="{B20C02F0-DA6C-46C6-9FA2-8C5BC053CFC0}"/>
    <cellStyle name="Comma 41 2 2 2" xfId="26946" xr:uid="{B20C02F0-DA6C-46C6-9FA2-8C5BC053CFC0}"/>
    <cellStyle name="Comma 41 2 3" xfId="19484" xr:uid="{B20C02F0-DA6C-46C6-9FA2-8C5BC053CFC0}"/>
    <cellStyle name="Comma 41 3" xfId="4753" xr:uid="{B4A4B03F-0BDE-4193-A3AC-F343DBB49CAB}"/>
    <cellStyle name="Comma 41 3 2" xfId="12215" xr:uid="{B4A4B03F-0BDE-4193-A3AC-F343DBB49CAB}"/>
    <cellStyle name="Comma 41 3 2 2" xfId="28193" xr:uid="{B4A4B03F-0BDE-4193-A3AC-F343DBB49CAB}"/>
    <cellStyle name="Comma 41 3 3" xfId="20731" xr:uid="{B4A4B03F-0BDE-4193-A3AC-F343DBB49CAB}"/>
    <cellStyle name="Comma 41 4" xfId="6024" xr:uid="{29837812-FFB4-4308-9DE3-9F2D0D957DC4}"/>
    <cellStyle name="Comma 41 4 2" xfId="13486" xr:uid="{29837812-FFB4-4308-9DE3-9F2D0D957DC4}"/>
    <cellStyle name="Comma 41 4 2 2" xfId="29464" xr:uid="{29837812-FFB4-4308-9DE3-9F2D0D957DC4}"/>
    <cellStyle name="Comma 41 4 3" xfId="22002" xr:uid="{29837812-FFB4-4308-9DE3-9F2D0D957DC4}"/>
    <cellStyle name="Comma 41 5" xfId="2259" xr:uid="{00000000-0005-0000-0000-0000F2000000}"/>
    <cellStyle name="Comma 41 5 2" xfId="9721" xr:uid="{00000000-0005-0000-0000-0000F2000000}"/>
    <cellStyle name="Comma 41 5 2 2" xfId="25699" xr:uid="{00000000-0005-0000-0000-0000F2000000}"/>
    <cellStyle name="Comma 41 5 3" xfId="18237" xr:uid="{00000000-0005-0000-0000-0000F2000000}"/>
    <cellStyle name="Comma 41 6" xfId="7997" xr:uid="{00000000-0005-0000-0000-0000F2000000}"/>
    <cellStyle name="Comma 41 6 2" xfId="23975" xr:uid="{00000000-0005-0000-0000-0000F2000000}"/>
    <cellStyle name="Comma 41 7" xfId="16425" xr:uid="{00000000-0005-0000-0000-0000F2000000}"/>
    <cellStyle name="Comma 42" xfId="450" xr:uid="{00000000-0005-0000-0000-0000F3000000}"/>
    <cellStyle name="Comma 42 2" xfId="3509" xr:uid="{3A5FD0A5-A37B-45C1-ACFF-B3B0C9A68170}"/>
    <cellStyle name="Comma 42 2 2" xfId="10971" xr:uid="{3A5FD0A5-A37B-45C1-ACFF-B3B0C9A68170}"/>
    <cellStyle name="Comma 42 2 2 2" xfId="26949" xr:uid="{3A5FD0A5-A37B-45C1-ACFF-B3B0C9A68170}"/>
    <cellStyle name="Comma 42 2 3" xfId="19487" xr:uid="{3A5FD0A5-A37B-45C1-ACFF-B3B0C9A68170}"/>
    <cellStyle name="Comma 42 3" xfId="4756" xr:uid="{386B1F61-0E86-4B03-9F26-B61F83B8A61E}"/>
    <cellStyle name="Comma 42 3 2" xfId="12218" xr:uid="{386B1F61-0E86-4B03-9F26-B61F83B8A61E}"/>
    <cellStyle name="Comma 42 3 2 2" xfId="28196" xr:uid="{386B1F61-0E86-4B03-9F26-B61F83B8A61E}"/>
    <cellStyle name="Comma 42 3 3" xfId="20734" xr:uid="{386B1F61-0E86-4B03-9F26-B61F83B8A61E}"/>
    <cellStyle name="Comma 42 4" xfId="6027" xr:uid="{B55EC022-A376-41A1-9DE6-5C0CFDC10B56}"/>
    <cellStyle name="Comma 42 4 2" xfId="13489" xr:uid="{B55EC022-A376-41A1-9DE6-5C0CFDC10B56}"/>
    <cellStyle name="Comma 42 4 2 2" xfId="29467" xr:uid="{B55EC022-A376-41A1-9DE6-5C0CFDC10B56}"/>
    <cellStyle name="Comma 42 4 3" xfId="22005" xr:uid="{B55EC022-A376-41A1-9DE6-5C0CFDC10B56}"/>
    <cellStyle name="Comma 42 5" xfId="2262" xr:uid="{00000000-0005-0000-0000-0000F3000000}"/>
    <cellStyle name="Comma 42 5 2" xfId="9724" xr:uid="{00000000-0005-0000-0000-0000F3000000}"/>
    <cellStyle name="Comma 42 5 2 2" xfId="25702" xr:uid="{00000000-0005-0000-0000-0000F3000000}"/>
    <cellStyle name="Comma 42 5 3" xfId="18240" xr:uid="{00000000-0005-0000-0000-0000F3000000}"/>
    <cellStyle name="Comma 42 6" xfId="8000" xr:uid="{00000000-0005-0000-0000-0000F3000000}"/>
    <cellStyle name="Comma 42 6 2" xfId="23978" xr:uid="{00000000-0005-0000-0000-0000F3000000}"/>
    <cellStyle name="Comma 42 7" xfId="16428" xr:uid="{00000000-0005-0000-0000-0000F3000000}"/>
    <cellStyle name="Comma 43" xfId="453" xr:uid="{00000000-0005-0000-0000-0000F4000000}"/>
    <cellStyle name="Comma 43 2" xfId="3512" xr:uid="{FB007E90-014D-42E6-AD9C-1628365E0417}"/>
    <cellStyle name="Comma 43 2 2" xfId="10974" xr:uid="{FB007E90-014D-42E6-AD9C-1628365E0417}"/>
    <cellStyle name="Comma 43 2 2 2" xfId="26952" xr:uid="{FB007E90-014D-42E6-AD9C-1628365E0417}"/>
    <cellStyle name="Comma 43 2 3" xfId="19490" xr:uid="{FB007E90-014D-42E6-AD9C-1628365E0417}"/>
    <cellStyle name="Comma 43 3" xfId="4759" xr:uid="{F8E38031-3FE8-480C-A6EA-F6339180C1E1}"/>
    <cellStyle name="Comma 43 3 2" xfId="12221" xr:uid="{F8E38031-3FE8-480C-A6EA-F6339180C1E1}"/>
    <cellStyle name="Comma 43 3 2 2" xfId="28199" xr:uid="{F8E38031-3FE8-480C-A6EA-F6339180C1E1}"/>
    <cellStyle name="Comma 43 3 3" xfId="20737" xr:uid="{F8E38031-3FE8-480C-A6EA-F6339180C1E1}"/>
    <cellStyle name="Comma 43 4" xfId="6030" xr:uid="{2B6331D4-8EDE-4F8A-9EF0-12C75F1BF6C0}"/>
    <cellStyle name="Comma 43 4 2" xfId="13492" xr:uid="{2B6331D4-8EDE-4F8A-9EF0-12C75F1BF6C0}"/>
    <cellStyle name="Comma 43 4 2 2" xfId="29470" xr:uid="{2B6331D4-8EDE-4F8A-9EF0-12C75F1BF6C0}"/>
    <cellStyle name="Comma 43 4 3" xfId="22008" xr:uid="{2B6331D4-8EDE-4F8A-9EF0-12C75F1BF6C0}"/>
    <cellStyle name="Comma 43 5" xfId="2265" xr:uid="{00000000-0005-0000-0000-0000F4000000}"/>
    <cellStyle name="Comma 43 5 2" xfId="9727" xr:uid="{00000000-0005-0000-0000-0000F4000000}"/>
    <cellStyle name="Comma 43 5 2 2" xfId="25705" xr:uid="{00000000-0005-0000-0000-0000F4000000}"/>
    <cellStyle name="Comma 43 5 3" xfId="18243" xr:uid="{00000000-0005-0000-0000-0000F4000000}"/>
    <cellStyle name="Comma 43 6" xfId="8003" xr:uid="{00000000-0005-0000-0000-0000F4000000}"/>
    <cellStyle name="Comma 43 6 2" xfId="23981" xr:uid="{00000000-0005-0000-0000-0000F4000000}"/>
    <cellStyle name="Comma 43 7" xfId="16431" xr:uid="{00000000-0005-0000-0000-0000F4000000}"/>
    <cellStyle name="Comma 44" xfId="456" xr:uid="{00000000-0005-0000-0000-0000F5000000}"/>
    <cellStyle name="Comma 44 2" xfId="3515" xr:uid="{C40DE71C-0624-4DE0-9C17-32A79F5FE81C}"/>
    <cellStyle name="Comma 44 2 2" xfId="10977" xr:uid="{C40DE71C-0624-4DE0-9C17-32A79F5FE81C}"/>
    <cellStyle name="Comma 44 2 2 2" xfId="26955" xr:uid="{C40DE71C-0624-4DE0-9C17-32A79F5FE81C}"/>
    <cellStyle name="Comma 44 2 3" xfId="19493" xr:uid="{C40DE71C-0624-4DE0-9C17-32A79F5FE81C}"/>
    <cellStyle name="Comma 44 3" xfId="4762" xr:uid="{AFF6ADF2-CF2D-499C-ABDB-B66D4D7D98EA}"/>
    <cellStyle name="Comma 44 3 2" xfId="12224" xr:uid="{AFF6ADF2-CF2D-499C-ABDB-B66D4D7D98EA}"/>
    <cellStyle name="Comma 44 3 2 2" xfId="28202" xr:uid="{AFF6ADF2-CF2D-499C-ABDB-B66D4D7D98EA}"/>
    <cellStyle name="Comma 44 3 3" xfId="20740" xr:uid="{AFF6ADF2-CF2D-499C-ABDB-B66D4D7D98EA}"/>
    <cellStyle name="Comma 44 4" xfId="6033" xr:uid="{EEF7C18E-88E9-4D10-92E8-A6C6D1BB8C89}"/>
    <cellStyle name="Comma 44 4 2" xfId="13495" xr:uid="{EEF7C18E-88E9-4D10-92E8-A6C6D1BB8C89}"/>
    <cellStyle name="Comma 44 4 2 2" xfId="29473" xr:uid="{EEF7C18E-88E9-4D10-92E8-A6C6D1BB8C89}"/>
    <cellStyle name="Comma 44 4 3" xfId="22011" xr:uid="{EEF7C18E-88E9-4D10-92E8-A6C6D1BB8C89}"/>
    <cellStyle name="Comma 44 5" xfId="2268" xr:uid="{00000000-0005-0000-0000-0000F5000000}"/>
    <cellStyle name="Comma 44 5 2" xfId="9730" xr:uid="{00000000-0005-0000-0000-0000F5000000}"/>
    <cellStyle name="Comma 44 5 2 2" xfId="25708" xr:uid="{00000000-0005-0000-0000-0000F5000000}"/>
    <cellStyle name="Comma 44 5 3" xfId="18246" xr:uid="{00000000-0005-0000-0000-0000F5000000}"/>
    <cellStyle name="Comma 44 6" xfId="8006" xr:uid="{00000000-0005-0000-0000-0000F5000000}"/>
    <cellStyle name="Comma 44 6 2" xfId="23984" xr:uid="{00000000-0005-0000-0000-0000F5000000}"/>
    <cellStyle name="Comma 44 7" xfId="16434" xr:uid="{00000000-0005-0000-0000-0000F5000000}"/>
    <cellStyle name="Comma 45" xfId="459" xr:uid="{00000000-0005-0000-0000-0000F6000000}"/>
    <cellStyle name="Comma 45 2" xfId="3518" xr:uid="{CBF26F13-98EA-4E3C-B3C9-3187BE4B687F}"/>
    <cellStyle name="Comma 45 2 2" xfId="10980" xr:uid="{CBF26F13-98EA-4E3C-B3C9-3187BE4B687F}"/>
    <cellStyle name="Comma 45 2 2 2" xfId="26958" xr:uid="{CBF26F13-98EA-4E3C-B3C9-3187BE4B687F}"/>
    <cellStyle name="Comma 45 2 3" xfId="19496" xr:uid="{CBF26F13-98EA-4E3C-B3C9-3187BE4B687F}"/>
    <cellStyle name="Comma 45 3" xfId="4765" xr:uid="{1B4E9EFB-EC4D-4970-8B92-5F304799B193}"/>
    <cellStyle name="Comma 45 3 2" xfId="12227" xr:uid="{1B4E9EFB-EC4D-4970-8B92-5F304799B193}"/>
    <cellStyle name="Comma 45 3 2 2" xfId="28205" xr:uid="{1B4E9EFB-EC4D-4970-8B92-5F304799B193}"/>
    <cellStyle name="Comma 45 3 3" xfId="20743" xr:uid="{1B4E9EFB-EC4D-4970-8B92-5F304799B193}"/>
    <cellStyle name="Comma 45 4" xfId="6036" xr:uid="{74FCC992-0CA9-44BB-BAAB-CDCB80500391}"/>
    <cellStyle name="Comma 45 4 2" xfId="13498" xr:uid="{74FCC992-0CA9-44BB-BAAB-CDCB80500391}"/>
    <cellStyle name="Comma 45 4 2 2" xfId="29476" xr:uid="{74FCC992-0CA9-44BB-BAAB-CDCB80500391}"/>
    <cellStyle name="Comma 45 4 3" xfId="22014" xr:uid="{74FCC992-0CA9-44BB-BAAB-CDCB80500391}"/>
    <cellStyle name="Comma 45 5" xfId="2271" xr:uid="{00000000-0005-0000-0000-0000F6000000}"/>
    <cellStyle name="Comma 45 5 2" xfId="9733" xr:uid="{00000000-0005-0000-0000-0000F6000000}"/>
    <cellStyle name="Comma 45 5 2 2" xfId="25711" xr:uid="{00000000-0005-0000-0000-0000F6000000}"/>
    <cellStyle name="Comma 45 5 3" xfId="18249" xr:uid="{00000000-0005-0000-0000-0000F6000000}"/>
    <cellStyle name="Comma 45 6" xfId="8009" xr:uid="{00000000-0005-0000-0000-0000F6000000}"/>
    <cellStyle name="Comma 45 6 2" xfId="23987" xr:uid="{00000000-0005-0000-0000-0000F6000000}"/>
    <cellStyle name="Comma 45 7" xfId="16437" xr:uid="{00000000-0005-0000-0000-0000F6000000}"/>
    <cellStyle name="Comma 46" xfId="462" xr:uid="{00000000-0005-0000-0000-0000F7000000}"/>
    <cellStyle name="Comma 46 2" xfId="3521" xr:uid="{E53B212B-5248-4900-9F0D-453ABA40FEEA}"/>
    <cellStyle name="Comma 46 2 2" xfId="10983" xr:uid="{E53B212B-5248-4900-9F0D-453ABA40FEEA}"/>
    <cellStyle name="Comma 46 2 2 2" xfId="26961" xr:uid="{E53B212B-5248-4900-9F0D-453ABA40FEEA}"/>
    <cellStyle name="Comma 46 2 3" xfId="19499" xr:uid="{E53B212B-5248-4900-9F0D-453ABA40FEEA}"/>
    <cellStyle name="Comma 46 3" xfId="4768" xr:uid="{F68F8FE8-38D5-48A0-84EB-B10FE7D5ED14}"/>
    <cellStyle name="Comma 46 3 2" xfId="12230" xr:uid="{F68F8FE8-38D5-48A0-84EB-B10FE7D5ED14}"/>
    <cellStyle name="Comma 46 3 2 2" xfId="28208" xr:uid="{F68F8FE8-38D5-48A0-84EB-B10FE7D5ED14}"/>
    <cellStyle name="Comma 46 3 3" xfId="20746" xr:uid="{F68F8FE8-38D5-48A0-84EB-B10FE7D5ED14}"/>
    <cellStyle name="Comma 46 4" xfId="6039" xr:uid="{24929DF7-B88F-4736-8723-BF09FEB985F5}"/>
    <cellStyle name="Comma 46 4 2" xfId="13501" xr:uid="{24929DF7-B88F-4736-8723-BF09FEB985F5}"/>
    <cellStyle name="Comma 46 4 2 2" xfId="29479" xr:uid="{24929DF7-B88F-4736-8723-BF09FEB985F5}"/>
    <cellStyle name="Comma 46 4 3" xfId="22017" xr:uid="{24929DF7-B88F-4736-8723-BF09FEB985F5}"/>
    <cellStyle name="Comma 46 5" xfId="2274" xr:uid="{00000000-0005-0000-0000-0000F7000000}"/>
    <cellStyle name="Comma 46 5 2" xfId="9736" xr:uid="{00000000-0005-0000-0000-0000F7000000}"/>
    <cellStyle name="Comma 46 5 2 2" xfId="25714" xr:uid="{00000000-0005-0000-0000-0000F7000000}"/>
    <cellStyle name="Comma 46 5 3" xfId="18252" xr:uid="{00000000-0005-0000-0000-0000F7000000}"/>
    <cellStyle name="Comma 46 6" xfId="8012" xr:uid="{00000000-0005-0000-0000-0000F7000000}"/>
    <cellStyle name="Comma 46 6 2" xfId="23990" xr:uid="{00000000-0005-0000-0000-0000F7000000}"/>
    <cellStyle name="Comma 46 7" xfId="16440" xr:uid="{00000000-0005-0000-0000-0000F7000000}"/>
    <cellStyle name="Comma 47" xfId="465" xr:uid="{00000000-0005-0000-0000-0000F8000000}"/>
    <cellStyle name="Comma 47 2" xfId="3524" xr:uid="{566747E1-7F6B-4908-A062-0B73D349F018}"/>
    <cellStyle name="Comma 47 2 2" xfId="10986" xr:uid="{566747E1-7F6B-4908-A062-0B73D349F018}"/>
    <cellStyle name="Comma 47 2 2 2" xfId="26964" xr:uid="{566747E1-7F6B-4908-A062-0B73D349F018}"/>
    <cellStyle name="Comma 47 2 3" xfId="19502" xr:uid="{566747E1-7F6B-4908-A062-0B73D349F018}"/>
    <cellStyle name="Comma 47 3" xfId="4771" xr:uid="{67583397-4798-4734-A185-CF7690A9BBDC}"/>
    <cellStyle name="Comma 47 3 2" xfId="12233" xr:uid="{67583397-4798-4734-A185-CF7690A9BBDC}"/>
    <cellStyle name="Comma 47 3 2 2" xfId="28211" xr:uid="{67583397-4798-4734-A185-CF7690A9BBDC}"/>
    <cellStyle name="Comma 47 3 3" xfId="20749" xr:uid="{67583397-4798-4734-A185-CF7690A9BBDC}"/>
    <cellStyle name="Comma 47 4" xfId="6042" xr:uid="{63010ED5-0024-491D-A972-C695CEA480CE}"/>
    <cellStyle name="Comma 47 4 2" xfId="13504" xr:uid="{63010ED5-0024-491D-A972-C695CEA480CE}"/>
    <cellStyle name="Comma 47 4 2 2" xfId="29482" xr:uid="{63010ED5-0024-491D-A972-C695CEA480CE}"/>
    <cellStyle name="Comma 47 4 3" xfId="22020" xr:uid="{63010ED5-0024-491D-A972-C695CEA480CE}"/>
    <cellStyle name="Comma 47 5" xfId="2277" xr:uid="{00000000-0005-0000-0000-0000F8000000}"/>
    <cellStyle name="Comma 47 5 2" xfId="9739" xr:uid="{00000000-0005-0000-0000-0000F8000000}"/>
    <cellStyle name="Comma 47 5 2 2" xfId="25717" xr:uid="{00000000-0005-0000-0000-0000F8000000}"/>
    <cellStyle name="Comma 47 5 3" xfId="18255" xr:uid="{00000000-0005-0000-0000-0000F8000000}"/>
    <cellStyle name="Comma 47 6" xfId="8015" xr:uid="{00000000-0005-0000-0000-0000F8000000}"/>
    <cellStyle name="Comma 47 6 2" xfId="23993" xr:uid="{00000000-0005-0000-0000-0000F8000000}"/>
    <cellStyle name="Comma 47 7" xfId="16443" xr:uid="{00000000-0005-0000-0000-0000F8000000}"/>
    <cellStyle name="Comma 48" xfId="468" xr:uid="{00000000-0005-0000-0000-0000F9000000}"/>
    <cellStyle name="Comma 48 2" xfId="3527" xr:uid="{49C43840-9C71-4301-A860-9C7EE4AC5344}"/>
    <cellStyle name="Comma 48 2 2" xfId="10989" xr:uid="{49C43840-9C71-4301-A860-9C7EE4AC5344}"/>
    <cellStyle name="Comma 48 2 2 2" xfId="26967" xr:uid="{49C43840-9C71-4301-A860-9C7EE4AC5344}"/>
    <cellStyle name="Comma 48 2 3" xfId="19505" xr:uid="{49C43840-9C71-4301-A860-9C7EE4AC5344}"/>
    <cellStyle name="Comma 48 3" xfId="4774" xr:uid="{5A926198-B7AD-47B5-95DA-2703E5C27585}"/>
    <cellStyle name="Comma 48 3 2" xfId="12236" xr:uid="{5A926198-B7AD-47B5-95DA-2703E5C27585}"/>
    <cellStyle name="Comma 48 3 2 2" xfId="28214" xr:uid="{5A926198-B7AD-47B5-95DA-2703E5C27585}"/>
    <cellStyle name="Comma 48 3 3" xfId="20752" xr:uid="{5A926198-B7AD-47B5-95DA-2703E5C27585}"/>
    <cellStyle name="Comma 48 4" xfId="6045" xr:uid="{52151807-8384-4E49-B0E7-F4E03353978B}"/>
    <cellStyle name="Comma 48 4 2" xfId="13507" xr:uid="{52151807-8384-4E49-B0E7-F4E03353978B}"/>
    <cellStyle name="Comma 48 4 2 2" xfId="29485" xr:uid="{52151807-8384-4E49-B0E7-F4E03353978B}"/>
    <cellStyle name="Comma 48 4 3" xfId="22023" xr:uid="{52151807-8384-4E49-B0E7-F4E03353978B}"/>
    <cellStyle name="Comma 48 5" xfId="2280" xr:uid="{00000000-0005-0000-0000-0000F9000000}"/>
    <cellStyle name="Comma 48 5 2" xfId="9742" xr:uid="{00000000-0005-0000-0000-0000F9000000}"/>
    <cellStyle name="Comma 48 5 2 2" xfId="25720" xr:uid="{00000000-0005-0000-0000-0000F9000000}"/>
    <cellStyle name="Comma 48 5 3" xfId="18258" xr:uid="{00000000-0005-0000-0000-0000F9000000}"/>
    <cellStyle name="Comma 48 6" xfId="8018" xr:uid="{00000000-0005-0000-0000-0000F9000000}"/>
    <cellStyle name="Comma 48 6 2" xfId="23996" xr:uid="{00000000-0005-0000-0000-0000F9000000}"/>
    <cellStyle name="Comma 48 7" xfId="16446" xr:uid="{00000000-0005-0000-0000-0000F9000000}"/>
    <cellStyle name="Comma 49" xfId="471" xr:uid="{00000000-0005-0000-0000-0000FA000000}"/>
    <cellStyle name="Comma 49 2" xfId="3530" xr:uid="{FF601968-7DC1-48C1-A26E-D5CD1024AD8F}"/>
    <cellStyle name="Comma 49 2 2" xfId="10992" xr:uid="{FF601968-7DC1-48C1-A26E-D5CD1024AD8F}"/>
    <cellStyle name="Comma 49 2 2 2" xfId="26970" xr:uid="{FF601968-7DC1-48C1-A26E-D5CD1024AD8F}"/>
    <cellStyle name="Comma 49 2 3" xfId="19508" xr:uid="{FF601968-7DC1-48C1-A26E-D5CD1024AD8F}"/>
    <cellStyle name="Comma 49 3" xfId="4777" xr:uid="{98EDD916-A237-4786-82EC-1184E26A9BBB}"/>
    <cellStyle name="Comma 49 3 2" xfId="12239" xr:uid="{98EDD916-A237-4786-82EC-1184E26A9BBB}"/>
    <cellStyle name="Comma 49 3 2 2" xfId="28217" xr:uid="{98EDD916-A237-4786-82EC-1184E26A9BBB}"/>
    <cellStyle name="Comma 49 3 3" xfId="20755" xr:uid="{98EDD916-A237-4786-82EC-1184E26A9BBB}"/>
    <cellStyle name="Comma 49 4" xfId="6048" xr:uid="{F54B829E-8EBB-4DAA-AAD1-9046289095F7}"/>
    <cellStyle name="Comma 49 4 2" xfId="13510" xr:uid="{F54B829E-8EBB-4DAA-AAD1-9046289095F7}"/>
    <cellStyle name="Comma 49 4 2 2" xfId="29488" xr:uid="{F54B829E-8EBB-4DAA-AAD1-9046289095F7}"/>
    <cellStyle name="Comma 49 4 3" xfId="22026" xr:uid="{F54B829E-8EBB-4DAA-AAD1-9046289095F7}"/>
    <cellStyle name="Comma 49 5" xfId="2283" xr:uid="{00000000-0005-0000-0000-0000FA000000}"/>
    <cellStyle name="Comma 49 5 2" xfId="9745" xr:uid="{00000000-0005-0000-0000-0000FA000000}"/>
    <cellStyle name="Comma 49 5 2 2" xfId="25723" xr:uid="{00000000-0005-0000-0000-0000FA000000}"/>
    <cellStyle name="Comma 49 5 3" xfId="18261" xr:uid="{00000000-0005-0000-0000-0000FA000000}"/>
    <cellStyle name="Comma 49 6" xfId="8021" xr:uid="{00000000-0005-0000-0000-0000FA000000}"/>
    <cellStyle name="Comma 49 6 2" xfId="23999" xr:uid="{00000000-0005-0000-0000-0000FA000000}"/>
    <cellStyle name="Comma 49 7" xfId="16449" xr:uid="{00000000-0005-0000-0000-0000FA000000}"/>
    <cellStyle name="Comma 5" xfId="15" xr:uid="{00000000-0005-0000-0000-0000FB000000}"/>
    <cellStyle name="Comma 5 10" xfId="1474" xr:uid="{7F740F25-001E-4BF7-9C7D-7F304A558DCE}"/>
    <cellStyle name="Comma 5 10 2" xfId="7012" xr:uid="{A9F999FA-ACD6-429D-B9FC-3840A6565213}"/>
    <cellStyle name="Comma 5 10 2 2" xfId="14474" xr:uid="{A9F999FA-ACD6-429D-B9FC-3840A6565213}"/>
    <cellStyle name="Comma 5 10 2 2 2" xfId="30452" xr:uid="{A9F999FA-ACD6-429D-B9FC-3840A6565213}"/>
    <cellStyle name="Comma 5 10 2 3" xfId="22990" xr:uid="{A9F999FA-ACD6-429D-B9FC-3840A6565213}"/>
    <cellStyle name="Comma 5 10 3" xfId="8963" xr:uid="{7F740F25-001E-4BF7-9C7D-7F304A558DCE}"/>
    <cellStyle name="Comma 5 10 3 2" xfId="24941" xr:uid="{7F740F25-001E-4BF7-9C7D-7F304A558DCE}"/>
    <cellStyle name="Comma 5 10 4" xfId="17452" xr:uid="{7F740F25-001E-4BF7-9C7D-7F304A558DCE}"/>
    <cellStyle name="Comma 5 11" xfId="1507" xr:uid="{7F740F25-001E-4BF7-9C7D-7F304A558DCE}"/>
    <cellStyle name="Comma 5 11 2" xfId="7045" xr:uid="{0F848CE5-8DFA-4C49-9D13-ACE152A5CFCA}"/>
    <cellStyle name="Comma 5 11 2 2" xfId="14507" xr:uid="{0F848CE5-8DFA-4C49-9D13-ACE152A5CFCA}"/>
    <cellStyle name="Comma 5 11 2 2 2" xfId="30485" xr:uid="{0F848CE5-8DFA-4C49-9D13-ACE152A5CFCA}"/>
    <cellStyle name="Comma 5 11 2 3" xfId="23023" xr:uid="{0F848CE5-8DFA-4C49-9D13-ACE152A5CFCA}"/>
    <cellStyle name="Comma 5 11 3" xfId="8996" xr:uid="{7F740F25-001E-4BF7-9C7D-7F304A558DCE}"/>
    <cellStyle name="Comma 5 11 3 2" xfId="24974" xr:uid="{7F740F25-001E-4BF7-9C7D-7F304A558DCE}"/>
    <cellStyle name="Comma 5 11 4" xfId="17485" xr:uid="{7F740F25-001E-4BF7-9C7D-7F304A558DCE}"/>
    <cellStyle name="Comma 5 12" xfId="1540" xr:uid="{7F740F25-001E-4BF7-9C7D-7F304A558DCE}"/>
    <cellStyle name="Comma 5 12 2" xfId="7078" xr:uid="{98F71612-C77B-4894-A3C5-75FD141A97BD}"/>
    <cellStyle name="Comma 5 12 2 2" xfId="14540" xr:uid="{98F71612-C77B-4894-A3C5-75FD141A97BD}"/>
    <cellStyle name="Comma 5 12 2 2 2" xfId="30518" xr:uid="{98F71612-C77B-4894-A3C5-75FD141A97BD}"/>
    <cellStyle name="Comma 5 12 2 3" xfId="23056" xr:uid="{98F71612-C77B-4894-A3C5-75FD141A97BD}"/>
    <cellStyle name="Comma 5 12 3" xfId="9029" xr:uid="{7F740F25-001E-4BF7-9C7D-7F304A558DCE}"/>
    <cellStyle name="Comma 5 12 3 2" xfId="25007" xr:uid="{7F740F25-001E-4BF7-9C7D-7F304A558DCE}"/>
    <cellStyle name="Comma 5 12 4" xfId="17518" xr:uid="{7F740F25-001E-4BF7-9C7D-7F304A558DCE}"/>
    <cellStyle name="Comma 5 13" xfId="1574" xr:uid="{7F740F25-001E-4BF7-9C7D-7F304A558DCE}"/>
    <cellStyle name="Comma 5 13 2" xfId="7112" xr:uid="{D48EEBBB-F053-4CB2-A627-EA09EB5F159D}"/>
    <cellStyle name="Comma 5 13 2 2" xfId="14574" xr:uid="{D48EEBBB-F053-4CB2-A627-EA09EB5F159D}"/>
    <cellStyle name="Comma 5 13 2 2 2" xfId="30552" xr:uid="{D48EEBBB-F053-4CB2-A627-EA09EB5F159D}"/>
    <cellStyle name="Comma 5 13 2 3" xfId="23090" xr:uid="{D48EEBBB-F053-4CB2-A627-EA09EB5F159D}"/>
    <cellStyle name="Comma 5 13 3" xfId="9063" xr:uid="{7F740F25-001E-4BF7-9C7D-7F304A558DCE}"/>
    <cellStyle name="Comma 5 13 3 2" xfId="25041" xr:uid="{7F740F25-001E-4BF7-9C7D-7F304A558DCE}"/>
    <cellStyle name="Comma 5 13 4" xfId="17552" xr:uid="{7F740F25-001E-4BF7-9C7D-7F304A558DCE}"/>
    <cellStyle name="Comma 5 14" xfId="1607" xr:uid="{7F740F25-001E-4BF7-9C7D-7F304A558DCE}"/>
    <cellStyle name="Comma 5 14 2" xfId="7145" xr:uid="{F94C11A8-4DB8-46D5-BA10-2557183B9A3A}"/>
    <cellStyle name="Comma 5 14 2 2" xfId="14607" xr:uid="{F94C11A8-4DB8-46D5-BA10-2557183B9A3A}"/>
    <cellStyle name="Comma 5 14 2 2 2" xfId="30585" xr:uid="{F94C11A8-4DB8-46D5-BA10-2557183B9A3A}"/>
    <cellStyle name="Comma 5 14 2 3" xfId="23123" xr:uid="{F94C11A8-4DB8-46D5-BA10-2557183B9A3A}"/>
    <cellStyle name="Comma 5 14 3" xfId="9096" xr:uid="{7F740F25-001E-4BF7-9C7D-7F304A558DCE}"/>
    <cellStyle name="Comma 5 14 3 2" xfId="25074" xr:uid="{7F740F25-001E-4BF7-9C7D-7F304A558DCE}"/>
    <cellStyle name="Comma 5 14 4" xfId="17585" xr:uid="{7F740F25-001E-4BF7-9C7D-7F304A558DCE}"/>
    <cellStyle name="Comma 5 15" xfId="1640" xr:uid="{7F740F25-001E-4BF7-9C7D-7F304A558DCE}"/>
    <cellStyle name="Comma 5 15 2" xfId="7184" xr:uid="{9BDAE3C7-22F8-42F3-89DB-AF71421C51B2}"/>
    <cellStyle name="Comma 5 15 2 2" xfId="14646" xr:uid="{9BDAE3C7-22F8-42F3-89DB-AF71421C51B2}"/>
    <cellStyle name="Comma 5 15 2 2 2" xfId="30624" xr:uid="{9BDAE3C7-22F8-42F3-89DB-AF71421C51B2}"/>
    <cellStyle name="Comma 5 15 2 3" xfId="23162" xr:uid="{9BDAE3C7-22F8-42F3-89DB-AF71421C51B2}"/>
    <cellStyle name="Comma 5 15 3" xfId="9129" xr:uid="{7F740F25-001E-4BF7-9C7D-7F304A558DCE}"/>
    <cellStyle name="Comma 5 15 3 2" xfId="25107" xr:uid="{7F740F25-001E-4BF7-9C7D-7F304A558DCE}"/>
    <cellStyle name="Comma 5 15 4" xfId="17618" xr:uid="{7F740F25-001E-4BF7-9C7D-7F304A558DCE}"/>
    <cellStyle name="Comma 5 16" xfId="1708" xr:uid="{7F740F25-001E-4BF7-9C7D-7F304A558DCE}"/>
    <cellStyle name="Comma 5 16 2" xfId="7240" xr:uid="{42666CC5-8216-49B2-99E1-E6C574B4260C}"/>
    <cellStyle name="Comma 5 16 2 2" xfId="14702" xr:uid="{42666CC5-8216-49B2-99E1-E6C574B4260C}"/>
    <cellStyle name="Comma 5 16 2 2 2" xfId="30680" xr:uid="{42666CC5-8216-49B2-99E1-E6C574B4260C}"/>
    <cellStyle name="Comma 5 16 2 3" xfId="23218" xr:uid="{42666CC5-8216-49B2-99E1-E6C574B4260C}"/>
    <cellStyle name="Comma 5 16 3" xfId="9170" xr:uid="{7F740F25-001E-4BF7-9C7D-7F304A558DCE}"/>
    <cellStyle name="Comma 5 16 3 2" xfId="25148" xr:uid="{7F740F25-001E-4BF7-9C7D-7F304A558DCE}"/>
    <cellStyle name="Comma 5 16 4" xfId="17686" xr:uid="{7F740F25-001E-4BF7-9C7D-7F304A558DCE}"/>
    <cellStyle name="Comma 5 17" xfId="1829" xr:uid="{00000000-0005-0000-0000-0000FB000000}"/>
    <cellStyle name="Comma 5 17 2" xfId="9291" xr:uid="{00000000-0005-0000-0000-0000FB000000}"/>
    <cellStyle name="Comma 5 17 2 2" xfId="25269" xr:uid="{00000000-0005-0000-0000-0000FB000000}"/>
    <cellStyle name="Comma 5 17 3" xfId="17807" xr:uid="{00000000-0005-0000-0000-0000FB000000}"/>
    <cellStyle name="Comma 5 18" xfId="7342" xr:uid="{7F740F25-001E-4BF7-9C7D-7F304A558DCE}"/>
    <cellStyle name="Comma 5 18 2" xfId="14804" xr:uid="{7F740F25-001E-4BF7-9C7D-7F304A558DCE}"/>
    <cellStyle name="Comma 5 18 2 2" xfId="30782" xr:uid="{7F740F25-001E-4BF7-9C7D-7F304A558DCE}"/>
    <cellStyle name="Comma 5 18 3" xfId="23320" xr:uid="{7F740F25-001E-4BF7-9C7D-7F304A558DCE}"/>
    <cellStyle name="Comma 5 19" xfId="7483" xr:uid="{7F740F25-001E-4BF7-9C7D-7F304A558DCE}"/>
    <cellStyle name="Comma 5 19 2" xfId="23461" xr:uid="{7F740F25-001E-4BF7-9C7D-7F304A558DCE}"/>
    <cellStyle name="Comma 5 2" xfId="125" xr:uid="{00000000-0005-0000-0000-0000FC000000}"/>
    <cellStyle name="Comma 5 2 10" xfId="15109" xr:uid="{5EE0EC6A-C500-45F2-B1D1-7B5969A56800}"/>
    <cellStyle name="Comma 5 2 10 2" xfId="31087" xr:uid="{5EE0EC6A-C500-45F2-B1D1-7B5969A56800}"/>
    <cellStyle name="Comma 5 2 11" xfId="15241" xr:uid="{5EE0EC6A-C500-45F2-B1D1-7B5969A56800}"/>
    <cellStyle name="Comma 5 2 11 2" xfId="31219" xr:uid="{5EE0EC6A-C500-45F2-B1D1-7B5969A56800}"/>
    <cellStyle name="Comma 5 2 12" xfId="15373" xr:uid="{5EE0EC6A-C500-45F2-B1D1-7B5969A56800}"/>
    <cellStyle name="Comma 5 2 12 2" xfId="31351" xr:uid="{5EE0EC6A-C500-45F2-B1D1-7B5969A56800}"/>
    <cellStyle name="Comma 5 2 13" xfId="15505" xr:uid="{5EE0EC6A-C500-45F2-B1D1-7B5969A56800}"/>
    <cellStyle name="Comma 5 2 13 2" xfId="31483" xr:uid="{5EE0EC6A-C500-45F2-B1D1-7B5969A56800}"/>
    <cellStyle name="Comma 5 2 14" xfId="15644" xr:uid="{5EE0EC6A-C500-45F2-B1D1-7B5969A56800}"/>
    <cellStyle name="Comma 5 2 14 2" xfId="31621" xr:uid="{5EE0EC6A-C500-45F2-B1D1-7B5969A56800}"/>
    <cellStyle name="Comma 5 2 15" xfId="15776" xr:uid="{5EE0EC6A-C500-45F2-B1D1-7B5969A56800}"/>
    <cellStyle name="Comma 5 2 15 2" xfId="31753" xr:uid="{5EE0EC6A-C500-45F2-B1D1-7B5969A56800}"/>
    <cellStyle name="Comma 5 2 16" xfId="15907" xr:uid="{5EE0EC6A-C500-45F2-B1D1-7B5969A56800}"/>
    <cellStyle name="Comma 5 2 16 2" xfId="31884" xr:uid="{5EE0EC6A-C500-45F2-B1D1-7B5969A56800}"/>
    <cellStyle name="Comma 5 2 17" xfId="16104" xr:uid="{00000000-0005-0000-0000-0000FC000000}"/>
    <cellStyle name="Comma 5 2 18" xfId="32015" xr:uid="{5EE0EC6A-C500-45F2-B1D1-7B5969A56800}"/>
    <cellStyle name="Comma 5 2 19" xfId="32147" xr:uid="{5EE0EC6A-C500-45F2-B1D1-7B5969A56800}"/>
    <cellStyle name="Comma 5 2 2" xfId="344" xr:uid="{00000000-0005-0000-0000-0000FD000000}"/>
    <cellStyle name="Comma 5 2 2 10" xfId="15307" xr:uid="{847A1623-E975-4A89-8BBF-CA0826C17AA9}"/>
    <cellStyle name="Comma 5 2 2 10 2" xfId="31285" xr:uid="{847A1623-E975-4A89-8BBF-CA0826C17AA9}"/>
    <cellStyle name="Comma 5 2 2 11" xfId="15439" xr:uid="{847A1623-E975-4A89-8BBF-CA0826C17AA9}"/>
    <cellStyle name="Comma 5 2 2 11 2" xfId="31417" xr:uid="{847A1623-E975-4A89-8BBF-CA0826C17AA9}"/>
    <cellStyle name="Comma 5 2 2 12" xfId="15571" xr:uid="{847A1623-E975-4A89-8BBF-CA0826C17AA9}"/>
    <cellStyle name="Comma 5 2 2 12 2" xfId="31549" xr:uid="{847A1623-E975-4A89-8BBF-CA0826C17AA9}"/>
    <cellStyle name="Comma 5 2 2 13" xfId="15710" xr:uid="{847A1623-E975-4A89-8BBF-CA0826C17AA9}"/>
    <cellStyle name="Comma 5 2 2 13 2" xfId="31687" xr:uid="{847A1623-E975-4A89-8BBF-CA0826C17AA9}"/>
    <cellStyle name="Comma 5 2 2 14" xfId="15842" xr:uid="{847A1623-E975-4A89-8BBF-CA0826C17AA9}"/>
    <cellStyle name="Comma 5 2 2 14 2" xfId="31819" xr:uid="{847A1623-E975-4A89-8BBF-CA0826C17AA9}"/>
    <cellStyle name="Comma 5 2 2 15" xfId="15973" xr:uid="{847A1623-E975-4A89-8BBF-CA0826C17AA9}"/>
    <cellStyle name="Comma 5 2 2 15 2" xfId="31950" xr:uid="{847A1623-E975-4A89-8BBF-CA0826C17AA9}"/>
    <cellStyle name="Comma 5 2 2 16" xfId="16322" xr:uid="{00000000-0005-0000-0000-0000FD000000}"/>
    <cellStyle name="Comma 5 2 2 17" xfId="32081" xr:uid="{847A1623-E975-4A89-8BBF-CA0826C17AA9}"/>
    <cellStyle name="Comma 5 2 2 18" xfId="32213" xr:uid="{847A1623-E975-4A89-8BBF-CA0826C17AA9}"/>
    <cellStyle name="Comma 5 2 2 19" xfId="32344" xr:uid="{847A1623-E975-4A89-8BBF-CA0826C17AA9}"/>
    <cellStyle name="Comma 5 2 2 2" xfId="1807" xr:uid="{847A1623-E975-4A89-8BBF-CA0826C17AA9}"/>
    <cellStyle name="Comma 5 2 2 2 2" xfId="7312" xr:uid="{4394948C-A9B8-4D9A-8D31-B42382D63BA5}"/>
    <cellStyle name="Comma 5 2 2 2 2 2" xfId="14774" xr:uid="{4394948C-A9B8-4D9A-8D31-B42382D63BA5}"/>
    <cellStyle name="Comma 5 2 2 2 2 2 2" xfId="30752" xr:uid="{4394948C-A9B8-4D9A-8D31-B42382D63BA5}"/>
    <cellStyle name="Comma 5 2 2 2 2 3" xfId="23290" xr:uid="{4394948C-A9B8-4D9A-8D31-B42382D63BA5}"/>
    <cellStyle name="Comma 5 2 2 2 3" xfId="3403" xr:uid="{E4240333-7AA0-4A84-B582-FB8DDC72BE7F}"/>
    <cellStyle name="Comma 5 2 2 2 3 2" xfId="10865" xr:uid="{E4240333-7AA0-4A84-B582-FB8DDC72BE7F}"/>
    <cellStyle name="Comma 5 2 2 2 3 2 2" xfId="26843" xr:uid="{E4240333-7AA0-4A84-B582-FB8DDC72BE7F}"/>
    <cellStyle name="Comma 5 2 2 2 3 3" xfId="19381" xr:uid="{E4240333-7AA0-4A84-B582-FB8DDC72BE7F}"/>
    <cellStyle name="Comma 5 2 2 2 4" xfId="9269" xr:uid="{847A1623-E975-4A89-8BBF-CA0826C17AA9}"/>
    <cellStyle name="Comma 5 2 2 2 4 2" xfId="25247" xr:uid="{847A1623-E975-4A89-8BBF-CA0826C17AA9}"/>
    <cellStyle name="Comma 5 2 2 2 5" xfId="17785" xr:uid="{847A1623-E975-4A89-8BBF-CA0826C17AA9}"/>
    <cellStyle name="Comma 5 2 2 20" xfId="32476" xr:uid="{847A1623-E975-4A89-8BBF-CA0826C17AA9}"/>
    <cellStyle name="Comma 5 2 2 21" xfId="32607" xr:uid="{847A1623-E975-4A89-8BBF-CA0826C17AA9}"/>
    <cellStyle name="Comma 5 2 2 22" xfId="32739" xr:uid="{A33CB628-32AA-43F6-9A0C-26001250240A}"/>
    <cellStyle name="Comma 5 2 2 23" xfId="32871" xr:uid="{00000000-0005-0000-0000-00003A000000}"/>
    <cellStyle name="Comma 5 2 2 24" xfId="33002" xr:uid="{847A1623-E975-4A89-8BBF-CA0826C17AA9}"/>
    <cellStyle name="Comma 5 2 2 25" xfId="33133" xr:uid="{847A1623-E975-4A89-8BBF-CA0826C17AA9}"/>
    <cellStyle name="Comma 5 2 2 26" xfId="33265" xr:uid="{00000000-0005-0000-0000-00003A000000}"/>
    <cellStyle name="Comma 5 2 2 27" xfId="33397" xr:uid="{C13EBB06-1861-4C32-96B6-A46CF3C99F2A}"/>
    <cellStyle name="Comma 5 2 2 3" xfId="4650" xr:uid="{1AEB73FA-6981-408A-9432-4103B2D6775D}"/>
    <cellStyle name="Comma 5 2 2 3 2" xfId="12112" xr:uid="{1AEB73FA-6981-408A-9432-4103B2D6775D}"/>
    <cellStyle name="Comma 5 2 2 3 2 2" xfId="28090" xr:uid="{1AEB73FA-6981-408A-9432-4103B2D6775D}"/>
    <cellStyle name="Comma 5 2 2 3 3" xfId="20628" xr:uid="{1AEB73FA-6981-408A-9432-4103B2D6775D}"/>
    <cellStyle name="Comma 5 2 2 4" xfId="5921" xr:uid="{99078938-87B5-41A3-86BC-D4CE5506A7F1}"/>
    <cellStyle name="Comma 5 2 2 4 2" xfId="13383" xr:uid="{99078938-87B5-41A3-86BC-D4CE5506A7F1}"/>
    <cellStyle name="Comma 5 2 2 4 2 2" xfId="29361" xr:uid="{99078938-87B5-41A3-86BC-D4CE5506A7F1}"/>
    <cellStyle name="Comma 5 2 2 4 3" xfId="21899" xr:uid="{99078938-87B5-41A3-86BC-D4CE5506A7F1}"/>
    <cellStyle name="Comma 5 2 2 5" xfId="2156" xr:uid="{00000000-0005-0000-0000-0000FD000000}"/>
    <cellStyle name="Comma 5 2 2 5 2" xfId="9618" xr:uid="{00000000-0005-0000-0000-0000FD000000}"/>
    <cellStyle name="Comma 5 2 2 5 2 2" xfId="25596" xr:uid="{00000000-0005-0000-0000-0000FD000000}"/>
    <cellStyle name="Comma 5 2 2 5 3" xfId="18134" xr:uid="{00000000-0005-0000-0000-0000FD000000}"/>
    <cellStyle name="Comma 5 2 2 6" xfId="7441" xr:uid="{847A1623-E975-4A89-8BBF-CA0826C17AA9}"/>
    <cellStyle name="Comma 5 2 2 6 2" xfId="14903" xr:uid="{847A1623-E975-4A89-8BBF-CA0826C17AA9}"/>
    <cellStyle name="Comma 5 2 2 6 2 2" xfId="30881" xr:uid="{847A1623-E975-4A89-8BBF-CA0826C17AA9}"/>
    <cellStyle name="Comma 5 2 2 6 3" xfId="23419" xr:uid="{847A1623-E975-4A89-8BBF-CA0826C17AA9}"/>
    <cellStyle name="Comma 5 2 2 7" xfId="7582" xr:uid="{847A1623-E975-4A89-8BBF-CA0826C17AA9}"/>
    <cellStyle name="Comma 5 2 2 7 2" xfId="23560" xr:uid="{847A1623-E975-4A89-8BBF-CA0826C17AA9}"/>
    <cellStyle name="Comma 5 2 2 8" xfId="15044" xr:uid="{847A1623-E975-4A89-8BBF-CA0826C17AA9}"/>
    <cellStyle name="Comma 5 2 2 8 2" xfId="31022" xr:uid="{847A1623-E975-4A89-8BBF-CA0826C17AA9}"/>
    <cellStyle name="Comma 5 2 2 9" xfId="15175" xr:uid="{847A1623-E975-4A89-8BBF-CA0826C17AA9}"/>
    <cellStyle name="Comma 5 2 2 9 2" xfId="31153" xr:uid="{847A1623-E975-4A89-8BBF-CA0826C17AA9}"/>
    <cellStyle name="Comma 5 2 20" xfId="32278" xr:uid="{5EE0EC6A-C500-45F2-B1D1-7B5969A56800}"/>
    <cellStyle name="Comma 5 2 21" xfId="32410" xr:uid="{5EE0EC6A-C500-45F2-B1D1-7B5969A56800}"/>
    <cellStyle name="Comma 5 2 22" xfId="32541" xr:uid="{5EE0EC6A-C500-45F2-B1D1-7B5969A56800}"/>
    <cellStyle name="Comma 5 2 23" xfId="32673" xr:uid="{AB0C8A68-A0AD-4DFD-9BEC-07287D4DD2B4}"/>
    <cellStyle name="Comma 5 2 24" xfId="32805" xr:uid="{00000000-0005-0000-0000-000039000000}"/>
    <cellStyle name="Comma 5 2 25" xfId="32936" xr:uid="{5EE0EC6A-C500-45F2-B1D1-7B5969A56800}"/>
    <cellStyle name="Comma 5 2 26" xfId="33067" xr:uid="{5EE0EC6A-C500-45F2-B1D1-7B5969A56800}"/>
    <cellStyle name="Comma 5 2 27" xfId="33199" xr:uid="{00000000-0005-0000-0000-000039000000}"/>
    <cellStyle name="Comma 5 2 28" xfId="33331" xr:uid="{63C661A7-1E9B-4B15-B66C-F5E5ED0EAA57}"/>
    <cellStyle name="Comma 5 2 3" xfId="1673" xr:uid="{5EE0EC6A-C500-45F2-B1D1-7B5969A56800}"/>
    <cellStyle name="Comma 5 2 3 2" xfId="7211" xr:uid="{627FD353-3642-4DC0-8764-F568F3CE7273}"/>
    <cellStyle name="Comma 5 2 3 2 2" xfId="14673" xr:uid="{627FD353-3642-4DC0-8764-F568F3CE7273}"/>
    <cellStyle name="Comma 5 2 3 2 2 2" xfId="30651" xr:uid="{627FD353-3642-4DC0-8764-F568F3CE7273}"/>
    <cellStyle name="Comma 5 2 3 2 3" xfId="23189" xr:uid="{627FD353-3642-4DC0-8764-F568F3CE7273}"/>
    <cellStyle name="Comma 5 2 3 3" xfId="3185" xr:uid="{C03E7103-045C-436D-A460-7A1D5AAD3A36}"/>
    <cellStyle name="Comma 5 2 3 3 2" xfId="10647" xr:uid="{C03E7103-045C-436D-A460-7A1D5AAD3A36}"/>
    <cellStyle name="Comma 5 2 3 3 2 2" xfId="26625" xr:uid="{C03E7103-045C-436D-A460-7A1D5AAD3A36}"/>
    <cellStyle name="Comma 5 2 3 3 3" xfId="19163" xr:uid="{C03E7103-045C-436D-A460-7A1D5AAD3A36}"/>
    <cellStyle name="Comma 5 2 3 4" xfId="9143" xr:uid="{5EE0EC6A-C500-45F2-B1D1-7B5969A56800}"/>
    <cellStyle name="Comma 5 2 3 4 2" xfId="25121" xr:uid="{5EE0EC6A-C500-45F2-B1D1-7B5969A56800}"/>
    <cellStyle name="Comma 5 2 3 5" xfId="17651" xr:uid="{5EE0EC6A-C500-45F2-B1D1-7B5969A56800}"/>
    <cellStyle name="Comma 5 2 4" xfId="1741" xr:uid="{5EE0EC6A-C500-45F2-B1D1-7B5969A56800}"/>
    <cellStyle name="Comma 5 2 4 2" xfId="7273" xr:uid="{F740AA0C-C081-4248-AA70-552EAF63DABE}"/>
    <cellStyle name="Comma 5 2 4 2 2" xfId="14735" xr:uid="{F740AA0C-C081-4248-AA70-552EAF63DABE}"/>
    <cellStyle name="Comma 5 2 4 2 2 2" xfId="30713" xr:uid="{F740AA0C-C081-4248-AA70-552EAF63DABE}"/>
    <cellStyle name="Comma 5 2 4 2 3" xfId="23251" xr:uid="{F740AA0C-C081-4248-AA70-552EAF63DABE}"/>
    <cellStyle name="Comma 5 2 4 3" xfId="4432" xr:uid="{1B797F64-657F-4118-A857-6CD5ED0FA4FB}"/>
    <cellStyle name="Comma 5 2 4 3 2" xfId="11894" xr:uid="{1B797F64-657F-4118-A857-6CD5ED0FA4FB}"/>
    <cellStyle name="Comma 5 2 4 3 2 2" xfId="27872" xr:uid="{1B797F64-657F-4118-A857-6CD5ED0FA4FB}"/>
    <cellStyle name="Comma 5 2 4 3 3" xfId="20410" xr:uid="{1B797F64-657F-4118-A857-6CD5ED0FA4FB}"/>
    <cellStyle name="Comma 5 2 4 4" xfId="9203" xr:uid="{5EE0EC6A-C500-45F2-B1D1-7B5969A56800}"/>
    <cellStyle name="Comma 5 2 4 4 2" xfId="25181" xr:uid="{5EE0EC6A-C500-45F2-B1D1-7B5969A56800}"/>
    <cellStyle name="Comma 5 2 4 5" xfId="17719" xr:uid="{5EE0EC6A-C500-45F2-B1D1-7B5969A56800}"/>
    <cellStyle name="Comma 5 2 5" xfId="5707" xr:uid="{182A312A-7CEB-4B56-84C5-17C39B5955C8}"/>
    <cellStyle name="Comma 5 2 5 2" xfId="13169" xr:uid="{182A312A-7CEB-4B56-84C5-17C39B5955C8}"/>
    <cellStyle name="Comma 5 2 5 2 2" xfId="29147" xr:uid="{182A312A-7CEB-4B56-84C5-17C39B5955C8}"/>
    <cellStyle name="Comma 5 2 5 3" xfId="21685" xr:uid="{182A312A-7CEB-4B56-84C5-17C39B5955C8}"/>
    <cellStyle name="Comma 5 2 6" xfId="1938" xr:uid="{00000000-0005-0000-0000-0000FC000000}"/>
    <cellStyle name="Comma 5 2 6 2" xfId="9400" xr:uid="{00000000-0005-0000-0000-0000FC000000}"/>
    <cellStyle name="Comma 5 2 6 2 2" xfId="25378" xr:uid="{00000000-0005-0000-0000-0000FC000000}"/>
    <cellStyle name="Comma 5 2 6 3" xfId="17916" xr:uid="{00000000-0005-0000-0000-0000FC000000}"/>
    <cellStyle name="Comma 5 2 7" xfId="7375" xr:uid="{5EE0EC6A-C500-45F2-B1D1-7B5969A56800}"/>
    <cellStyle name="Comma 5 2 7 2" xfId="14837" xr:uid="{5EE0EC6A-C500-45F2-B1D1-7B5969A56800}"/>
    <cellStyle name="Comma 5 2 7 2 2" xfId="30815" xr:uid="{5EE0EC6A-C500-45F2-B1D1-7B5969A56800}"/>
    <cellStyle name="Comma 5 2 7 3" xfId="23353" xr:uid="{5EE0EC6A-C500-45F2-B1D1-7B5969A56800}"/>
    <cellStyle name="Comma 5 2 8" xfId="7516" xr:uid="{5EE0EC6A-C500-45F2-B1D1-7B5969A56800}"/>
    <cellStyle name="Comma 5 2 8 2" xfId="23494" xr:uid="{5EE0EC6A-C500-45F2-B1D1-7B5969A56800}"/>
    <cellStyle name="Comma 5 2 9" xfId="14978" xr:uid="{5EE0EC6A-C500-45F2-B1D1-7B5969A56800}"/>
    <cellStyle name="Comma 5 2 9 2" xfId="30956" xr:uid="{5EE0EC6A-C500-45F2-B1D1-7B5969A56800}"/>
    <cellStyle name="Comma 5 20" xfId="14945" xr:uid="{7F740F25-001E-4BF7-9C7D-7F304A558DCE}"/>
    <cellStyle name="Comma 5 20 2" xfId="30923" xr:uid="{7F740F25-001E-4BF7-9C7D-7F304A558DCE}"/>
    <cellStyle name="Comma 5 21" xfId="15076" xr:uid="{7F740F25-001E-4BF7-9C7D-7F304A558DCE}"/>
    <cellStyle name="Comma 5 21 2" xfId="31054" xr:uid="{7F740F25-001E-4BF7-9C7D-7F304A558DCE}"/>
    <cellStyle name="Comma 5 22" xfId="15208" xr:uid="{7F740F25-001E-4BF7-9C7D-7F304A558DCE}"/>
    <cellStyle name="Comma 5 22 2" xfId="31186" xr:uid="{7F740F25-001E-4BF7-9C7D-7F304A558DCE}"/>
    <cellStyle name="Comma 5 23" xfId="15340" xr:uid="{7F740F25-001E-4BF7-9C7D-7F304A558DCE}"/>
    <cellStyle name="Comma 5 23 2" xfId="31318" xr:uid="{7F740F25-001E-4BF7-9C7D-7F304A558DCE}"/>
    <cellStyle name="Comma 5 24" xfId="15472" xr:uid="{7F740F25-001E-4BF7-9C7D-7F304A558DCE}"/>
    <cellStyle name="Comma 5 24 2" xfId="31450" xr:uid="{7F740F25-001E-4BF7-9C7D-7F304A558DCE}"/>
    <cellStyle name="Comma 5 25" xfId="15611" xr:uid="{7F740F25-001E-4BF7-9C7D-7F304A558DCE}"/>
    <cellStyle name="Comma 5 25 2" xfId="31588" xr:uid="{7F740F25-001E-4BF7-9C7D-7F304A558DCE}"/>
    <cellStyle name="Comma 5 26" xfId="15743" xr:uid="{7F740F25-001E-4BF7-9C7D-7F304A558DCE}"/>
    <cellStyle name="Comma 5 26 2" xfId="31720" xr:uid="{7F740F25-001E-4BF7-9C7D-7F304A558DCE}"/>
    <cellStyle name="Comma 5 27" xfId="15874" xr:uid="{7F740F25-001E-4BF7-9C7D-7F304A558DCE}"/>
    <cellStyle name="Comma 5 27 2" xfId="31851" xr:uid="{7F740F25-001E-4BF7-9C7D-7F304A558DCE}"/>
    <cellStyle name="Comma 5 28" xfId="15995" xr:uid="{00000000-0005-0000-0000-0000FB000000}"/>
    <cellStyle name="Comma 5 29" xfId="31982" xr:uid="{7F740F25-001E-4BF7-9C7D-7F304A558DCE}"/>
    <cellStyle name="Comma 5 3" xfId="235" xr:uid="{00000000-0005-0000-0000-0000FE000000}"/>
    <cellStyle name="Comma 5 3 10" xfId="15274" xr:uid="{7F86C007-54C2-46A3-B8D6-A981BDE223BE}"/>
    <cellStyle name="Comma 5 3 10 2" xfId="31252" xr:uid="{7F86C007-54C2-46A3-B8D6-A981BDE223BE}"/>
    <cellStyle name="Comma 5 3 11" xfId="15406" xr:uid="{7F86C007-54C2-46A3-B8D6-A981BDE223BE}"/>
    <cellStyle name="Comma 5 3 11 2" xfId="31384" xr:uid="{7F86C007-54C2-46A3-B8D6-A981BDE223BE}"/>
    <cellStyle name="Comma 5 3 12" xfId="15538" xr:uid="{7F86C007-54C2-46A3-B8D6-A981BDE223BE}"/>
    <cellStyle name="Comma 5 3 12 2" xfId="31516" xr:uid="{7F86C007-54C2-46A3-B8D6-A981BDE223BE}"/>
    <cellStyle name="Comma 5 3 13" xfId="15677" xr:uid="{7F86C007-54C2-46A3-B8D6-A981BDE223BE}"/>
    <cellStyle name="Comma 5 3 13 2" xfId="31654" xr:uid="{7F86C007-54C2-46A3-B8D6-A981BDE223BE}"/>
    <cellStyle name="Comma 5 3 14" xfId="15809" xr:uid="{7F86C007-54C2-46A3-B8D6-A981BDE223BE}"/>
    <cellStyle name="Comma 5 3 14 2" xfId="31786" xr:uid="{7F86C007-54C2-46A3-B8D6-A981BDE223BE}"/>
    <cellStyle name="Comma 5 3 15" xfId="15940" xr:uid="{7F86C007-54C2-46A3-B8D6-A981BDE223BE}"/>
    <cellStyle name="Comma 5 3 15 2" xfId="31917" xr:uid="{7F86C007-54C2-46A3-B8D6-A981BDE223BE}"/>
    <cellStyle name="Comma 5 3 16" xfId="16213" xr:uid="{00000000-0005-0000-0000-0000FE000000}"/>
    <cellStyle name="Comma 5 3 17" xfId="32048" xr:uid="{7F86C007-54C2-46A3-B8D6-A981BDE223BE}"/>
    <cellStyle name="Comma 5 3 18" xfId="32180" xr:uid="{7F86C007-54C2-46A3-B8D6-A981BDE223BE}"/>
    <cellStyle name="Comma 5 3 19" xfId="32311" xr:uid="{7F86C007-54C2-46A3-B8D6-A981BDE223BE}"/>
    <cellStyle name="Comma 5 3 2" xfId="1774" xr:uid="{7F86C007-54C2-46A3-B8D6-A981BDE223BE}"/>
    <cellStyle name="Comma 5 3 2 2" xfId="7299" xr:uid="{1BEC90D5-0C84-4C09-B686-756C9E4C98E9}"/>
    <cellStyle name="Comma 5 3 2 2 2" xfId="14761" xr:uid="{1BEC90D5-0C84-4C09-B686-756C9E4C98E9}"/>
    <cellStyle name="Comma 5 3 2 2 2 2" xfId="30739" xr:uid="{1BEC90D5-0C84-4C09-B686-756C9E4C98E9}"/>
    <cellStyle name="Comma 5 3 2 2 3" xfId="23277" xr:uid="{1BEC90D5-0C84-4C09-B686-756C9E4C98E9}"/>
    <cellStyle name="Comma 5 3 2 3" xfId="3294" xr:uid="{B5D83DE0-4A0A-47DF-9410-901403C9B877}"/>
    <cellStyle name="Comma 5 3 2 3 2" xfId="10756" xr:uid="{B5D83DE0-4A0A-47DF-9410-901403C9B877}"/>
    <cellStyle name="Comma 5 3 2 3 2 2" xfId="26734" xr:uid="{B5D83DE0-4A0A-47DF-9410-901403C9B877}"/>
    <cellStyle name="Comma 5 3 2 3 3" xfId="19272" xr:uid="{B5D83DE0-4A0A-47DF-9410-901403C9B877}"/>
    <cellStyle name="Comma 5 3 2 4" xfId="9236" xr:uid="{7F86C007-54C2-46A3-B8D6-A981BDE223BE}"/>
    <cellStyle name="Comma 5 3 2 4 2" xfId="25214" xr:uid="{7F86C007-54C2-46A3-B8D6-A981BDE223BE}"/>
    <cellStyle name="Comma 5 3 2 5" xfId="17752" xr:uid="{7F86C007-54C2-46A3-B8D6-A981BDE223BE}"/>
    <cellStyle name="Comma 5 3 20" xfId="32443" xr:uid="{7F86C007-54C2-46A3-B8D6-A981BDE223BE}"/>
    <cellStyle name="Comma 5 3 21" xfId="32574" xr:uid="{7F86C007-54C2-46A3-B8D6-A981BDE223BE}"/>
    <cellStyle name="Comma 5 3 22" xfId="32706" xr:uid="{11AA3D98-8682-4ED8-92AC-265552FE0458}"/>
    <cellStyle name="Comma 5 3 23" xfId="32838" xr:uid="{00000000-0005-0000-0000-00003B000000}"/>
    <cellStyle name="Comma 5 3 24" xfId="32969" xr:uid="{7F86C007-54C2-46A3-B8D6-A981BDE223BE}"/>
    <cellStyle name="Comma 5 3 25" xfId="33100" xr:uid="{7F86C007-54C2-46A3-B8D6-A981BDE223BE}"/>
    <cellStyle name="Comma 5 3 26" xfId="33232" xr:uid="{00000000-0005-0000-0000-00003B000000}"/>
    <cellStyle name="Comma 5 3 27" xfId="33364" xr:uid="{F74EB580-2ACE-4268-8363-1EFD8D193BA7}"/>
    <cellStyle name="Comma 5 3 3" xfId="4541" xr:uid="{E5435445-04B3-4D04-80C0-63BB8BCDCDF6}"/>
    <cellStyle name="Comma 5 3 3 2" xfId="12003" xr:uid="{E5435445-04B3-4D04-80C0-63BB8BCDCDF6}"/>
    <cellStyle name="Comma 5 3 3 2 2" xfId="27981" xr:uid="{E5435445-04B3-4D04-80C0-63BB8BCDCDF6}"/>
    <cellStyle name="Comma 5 3 3 3" xfId="20519" xr:uid="{E5435445-04B3-4D04-80C0-63BB8BCDCDF6}"/>
    <cellStyle name="Comma 5 3 4" xfId="5813" xr:uid="{6934EEA5-9701-4B75-A57E-A28B89C5C6FB}"/>
    <cellStyle name="Comma 5 3 4 2" xfId="13275" xr:uid="{6934EEA5-9701-4B75-A57E-A28B89C5C6FB}"/>
    <cellStyle name="Comma 5 3 4 2 2" xfId="29253" xr:uid="{6934EEA5-9701-4B75-A57E-A28B89C5C6FB}"/>
    <cellStyle name="Comma 5 3 4 3" xfId="21791" xr:uid="{6934EEA5-9701-4B75-A57E-A28B89C5C6FB}"/>
    <cellStyle name="Comma 5 3 5" xfId="2047" xr:uid="{00000000-0005-0000-0000-0000FE000000}"/>
    <cellStyle name="Comma 5 3 5 2" xfId="9509" xr:uid="{00000000-0005-0000-0000-0000FE000000}"/>
    <cellStyle name="Comma 5 3 5 2 2" xfId="25487" xr:uid="{00000000-0005-0000-0000-0000FE000000}"/>
    <cellStyle name="Comma 5 3 5 3" xfId="18025" xr:uid="{00000000-0005-0000-0000-0000FE000000}"/>
    <cellStyle name="Comma 5 3 6" xfId="7408" xr:uid="{7F86C007-54C2-46A3-B8D6-A981BDE223BE}"/>
    <cellStyle name="Comma 5 3 6 2" xfId="14870" xr:uid="{7F86C007-54C2-46A3-B8D6-A981BDE223BE}"/>
    <cellStyle name="Comma 5 3 6 2 2" xfId="30848" xr:uid="{7F86C007-54C2-46A3-B8D6-A981BDE223BE}"/>
    <cellStyle name="Comma 5 3 6 3" xfId="23386" xr:uid="{7F86C007-54C2-46A3-B8D6-A981BDE223BE}"/>
    <cellStyle name="Comma 5 3 7" xfId="7549" xr:uid="{7F86C007-54C2-46A3-B8D6-A981BDE223BE}"/>
    <cellStyle name="Comma 5 3 7 2" xfId="23527" xr:uid="{7F86C007-54C2-46A3-B8D6-A981BDE223BE}"/>
    <cellStyle name="Comma 5 3 8" xfId="15011" xr:uid="{7F86C007-54C2-46A3-B8D6-A981BDE223BE}"/>
    <cellStyle name="Comma 5 3 8 2" xfId="30989" xr:uid="{7F86C007-54C2-46A3-B8D6-A981BDE223BE}"/>
    <cellStyle name="Comma 5 3 9" xfId="15142" xr:uid="{7F86C007-54C2-46A3-B8D6-A981BDE223BE}"/>
    <cellStyle name="Comma 5 3 9 2" xfId="31120" xr:uid="{7F86C007-54C2-46A3-B8D6-A981BDE223BE}"/>
    <cellStyle name="Comma 5 30" xfId="32114" xr:uid="{7F740F25-001E-4BF7-9C7D-7F304A558DCE}"/>
    <cellStyle name="Comma 5 31" xfId="32245" xr:uid="{7F740F25-001E-4BF7-9C7D-7F304A558DCE}"/>
    <cellStyle name="Comma 5 32" xfId="32377" xr:uid="{7F740F25-001E-4BF7-9C7D-7F304A558DCE}"/>
    <cellStyle name="Comma 5 33" xfId="32508" xr:uid="{7F740F25-001E-4BF7-9C7D-7F304A558DCE}"/>
    <cellStyle name="Comma 5 34" xfId="32640" xr:uid="{9850439F-4DAC-4EE5-B8A2-ADAAFFFAC9F3}"/>
    <cellStyle name="Comma 5 35" xfId="32772" xr:uid="{00000000-0005-0000-0000-000038000000}"/>
    <cellStyle name="Comma 5 36" xfId="32903" xr:uid="{7F740F25-001E-4BF7-9C7D-7F304A558DCE}"/>
    <cellStyle name="Comma 5 37" xfId="33034" xr:uid="{7F740F25-001E-4BF7-9C7D-7F304A558DCE}"/>
    <cellStyle name="Comma 5 38" xfId="33166" xr:uid="{00000000-0005-0000-0000-000038000000}"/>
    <cellStyle name="Comma 5 39" xfId="33298" xr:uid="{5F176C48-B6D8-4D0B-8DDD-51682DC95009}"/>
    <cellStyle name="Comma 5 4" xfId="1276" xr:uid="{7F740F25-001E-4BF7-9C7D-7F304A558DCE}"/>
    <cellStyle name="Comma 5 4 2" xfId="6846" xr:uid="{ED6EFCE4-7EF8-4EAE-BFAF-D38DC71DBD37}"/>
    <cellStyle name="Comma 5 4 2 2" xfId="14308" xr:uid="{ED6EFCE4-7EF8-4EAE-BFAF-D38DC71DBD37}"/>
    <cellStyle name="Comma 5 4 2 2 2" xfId="30286" xr:uid="{ED6EFCE4-7EF8-4EAE-BFAF-D38DC71DBD37}"/>
    <cellStyle name="Comma 5 4 2 3" xfId="22824" xr:uid="{ED6EFCE4-7EF8-4EAE-BFAF-D38DC71DBD37}"/>
    <cellStyle name="Comma 5 4 3" xfId="3076" xr:uid="{97DF51FD-8EB4-4330-9EEA-CD8E777F5413}"/>
    <cellStyle name="Comma 5 4 3 2" xfId="10538" xr:uid="{97DF51FD-8EB4-4330-9EEA-CD8E777F5413}"/>
    <cellStyle name="Comma 5 4 3 2 2" xfId="26516" xr:uid="{97DF51FD-8EB4-4330-9EEA-CD8E777F5413}"/>
    <cellStyle name="Comma 5 4 3 3" xfId="19054" xr:uid="{97DF51FD-8EB4-4330-9EEA-CD8E777F5413}"/>
    <cellStyle name="Comma 5 4 4" xfId="8785" xr:uid="{7F740F25-001E-4BF7-9C7D-7F304A558DCE}"/>
    <cellStyle name="Comma 5 4 4 2" xfId="24763" xr:uid="{7F740F25-001E-4BF7-9C7D-7F304A558DCE}"/>
    <cellStyle name="Comma 5 4 5" xfId="17254" xr:uid="{7F740F25-001E-4BF7-9C7D-7F304A558DCE}"/>
    <cellStyle name="Comma 5 5" xfId="1309" xr:uid="{7F740F25-001E-4BF7-9C7D-7F304A558DCE}"/>
    <cellStyle name="Comma 5 5 2" xfId="6879" xr:uid="{7EA5E082-68B2-4159-A9FB-343F344F96D1}"/>
    <cellStyle name="Comma 5 5 2 2" xfId="14341" xr:uid="{7EA5E082-68B2-4159-A9FB-343F344F96D1}"/>
    <cellStyle name="Comma 5 5 2 2 2" xfId="30319" xr:uid="{7EA5E082-68B2-4159-A9FB-343F344F96D1}"/>
    <cellStyle name="Comma 5 5 2 3" xfId="22857" xr:uid="{7EA5E082-68B2-4159-A9FB-343F344F96D1}"/>
    <cellStyle name="Comma 5 5 3" xfId="4323" xr:uid="{2BF6EC61-AEB0-43FD-BB83-095EA6BFF2FD}"/>
    <cellStyle name="Comma 5 5 3 2" xfId="11785" xr:uid="{2BF6EC61-AEB0-43FD-BB83-095EA6BFF2FD}"/>
    <cellStyle name="Comma 5 5 3 2 2" xfId="27763" xr:uid="{2BF6EC61-AEB0-43FD-BB83-095EA6BFF2FD}"/>
    <cellStyle name="Comma 5 5 3 3" xfId="20301" xr:uid="{2BF6EC61-AEB0-43FD-BB83-095EA6BFF2FD}"/>
    <cellStyle name="Comma 5 5 4" xfId="8804" xr:uid="{7F740F25-001E-4BF7-9C7D-7F304A558DCE}"/>
    <cellStyle name="Comma 5 5 4 2" xfId="24782" xr:uid="{7F740F25-001E-4BF7-9C7D-7F304A558DCE}"/>
    <cellStyle name="Comma 5 5 5" xfId="17287" xr:uid="{7F740F25-001E-4BF7-9C7D-7F304A558DCE}"/>
    <cellStyle name="Comma 5 6" xfId="1342" xr:uid="{7F740F25-001E-4BF7-9C7D-7F304A558DCE}"/>
    <cellStyle name="Comma 5 6 2" xfId="5588" xr:uid="{8EC14338-CBF3-4C51-9CE4-085F3956E921}"/>
    <cellStyle name="Comma 5 6 2 2" xfId="13050" xr:uid="{8EC14338-CBF3-4C51-9CE4-085F3956E921}"/>
    <cellStyle name="Comma 5 6 2 2 2" xfId="29028" xr:uid="{8EC14338-CBF3-4C51-9CE4-085F3956E921}"/>
    <cellStyle name="Comma 5 6 2 3" xfId="21566" xr:uid="{8EC14338-CBF3-4C51-9CE4-085F3956E921}"/>
    <cellStyle name="Comma 5 6 3" xfId="8831" xr:uid="{7F740F25-001E-4BF7-9C7D-7F304A558DCE}"/>
    <cellStyle name="Comma 5 6 3 2" xfId="24809" xr:uid="{7F740F25-001E-4BF7-9C7D-7F304A558DCE}"/>
    <cellStyle name="Comma 5 6 4" xfId="17320" xr:uid="{7F740F25-001E-4BF7-9C7D-7F304A558DCE}"/>
    <cellStyle name="Comma 5 7" xfId="1375" xr:uid="{7F740F25-001E-4BF7-9C7D-7F304A558DCE}"/>
    <cellStyle name="Comma 5 7 2" xfId="6915" xr:uid="{81E00209-22C2-4C6D-9DEE-78B07E155A2E}"/>
    <cellStyle name="Comma 5 7 2 2" xfId="14377" xr:uid="{81E00209-22C2-4C6D-9DEE-78B07E155A2E}"/>
    <cellStyle name="Comma 5 7 2 2 2" xfId="30355" xr:uid="{81E00209-22C2-4C6D-9DEE-78B07E155A2E}"/>
    <cellStyle name="Comma 5 7 2 3" xfId="22893" xr:uid="{81E00209-22C2-4C6D-9DEE-78B07E155A2E}"/>
    <cellStyle name="Comma 5 7 3" xfId="8864" xr:uid="{7F740F25-001E-4BF7-9C7D-7F304A558DCE}"/>
    <cellStyle name="Comma 5 7 3 2" xfId="24842" xr:uid="{7F740F25-001E-4BF7-9C7D-7F304A558DCE}"/>
    <cellStyle name="Comma 5 7 4" xfId="17353" xr:uid="{7F740F25-001E-4BF7-9C7D-7F304A558DCE}"/>
    <cellStyle name="Comma 5 8" xfId="1408" xr:uid="{7F740F25-001E-4BF7-9C7D-7F304A558DCE}"/>
    <cellStyle name="Comma 5 8 2" xfId="6948" xr:uid="{AC7EBEF8-F75E-4A6B-A231-C0CC9E4FC14E}"/>
    <cellStyle name="Comma 5 8 2 2" xfId="14410" xr:uid="{AC7EBEF8-F75E-4A6B-A231-C0CC9E4FC14E}"/>
    <cellStyle name="Comma 5 8 2 2 2" xfId="30388" xr:uid="{AC7EBEF8-F75E-4A6B-A231-C0CC9E4FC14E}"/>
    <cellStyle name="Comma 5 8 2 3" xfId="22926" xr:uid="{AC7EBEF8-F75E-4A6B-A231-C0CC9E4FC14E}"/>
    <cellStyle name="Comma 5 8 3" xfId="8897" xr:uid="{7F740F25-001E-4BF7-9C7D-7F304A558DCE}"/>
    <cellStyle name="Comma 5 8 3 2" xfId="24875" xr:uid="{7F740F25-001E-4BF7-9C7D-7F304A558DCE}"/>
    <cellStyle name="Comma 5 8 4" xfId="17386" xr:uid="{7F740F25-001E-4BF7-9C7D-7F304A558DCE}"/>
    <cellStyle name="Comma 5 9" xfId="1441" xr:uid="{7F740F25-001E-4BF7-9C7D-7F304A558DCE}"/>
    <cellStyle name="Comma 5 9 2" xfId="6979" xr:uid="{86B8B6E0-A3EE-47E3-8CD1-A2D791ED55AC}"/>
    <cellStyle name="Comma 5 9 2 2" xfId="14441" xr:uid="{86B8B6E0-A3EE-47E3-8CD1-A2D791ED55AC}"/>
    <cellStyle name="Comma 5 9 2 2 2" xfId="30419" xr:uid="{86B8B6E0-A3EE-47E3-8CD1-A2D791ED55AC}"/>
    <cellStyle name="Comma 5 9 2 3" xfId="22957" xr:uid="{86B8B6E0-A3EE-47E3-8CD1-A2D791ED55AC}"/>
    <cellStyle name="Comma 5 9 3" xfId="8930" xr:uid="{7F740F25-001E-4BF7-9C7D-7F304A558DCE}"/>
    <cellStyle name="Comma 5 9 3 2" xfId="24908" xr:uid="{7F740F25-001E-4BF7-9C7D-7F304A558DCE}"/>
    <cellStyle name="Comma 5 9 4" xfId="17419" xr:uid="{7F740F25-001E-4BF7-9C7D-7F304A558DCE}"/>
    <cellStyle name="Comma 50" xfId="474" xr:uid="{00000000-0005-0000-0000-0000FF000000}"/>
    <cellStyle name="Comma 50 2" xfId="3533" xr:uid="{888CC6BD-75DE-429F-A3F4-E134EAA4BFCE}"/>
    <cellStyle name="Comma 50 2 2" xfId="10995" xr:uid="{888CC6BD-75DE-429F-A3F4-E134EAA4BFCE}"/>
    <cellStyle name="Comma 50 2 2 2" xfId="26973" xr:uid="{888CC6BD-75DE-429F-A3F4-E134EAA4BFCE}"/>
    <cellStyle name="Comma 50 2 3" xfId="19511" xr:uid="{888CC6BD-75DE-429F-A3F4-E134EAA4BFCE}"/>
    <cellStyle name="Comma 50 3" xfId="4780" xr:uid="{3DC5EA0A-995F-4186-8A14-D18A23A6659B}"/>
    <cellStyle name="Comma 50 3 2" xfId="12242" xr:uid="{3DC5EA0A-995F-4186-8A14-D18A23A6659B}"/>
    <cellStyle name="Comma 50 3 2 2" xfId="28220" xr:uid="{3DC5EA0A-995F-4186-8A14-D18A23A6659B}"/>
    <cellStyle name="Comma 50 3 3" xfId="20758" xr:uid="{3DC5EA0A-995F-4186-8A14-D18A23A6659B}"/>
    <cellStyle name="Comma 50 4" xfId="6051" xr:uid="{AC8CC452-F995-4421-AEFE-F129625C6644}"/>
    <cellStyle name="Comma 50 4 2" xfId="13513" xr:uid="{AC8CC452-F995-4421-AEFE-F129625C6644}"/>
    <cellStyle name="Comma 50 4 2 2" xfId="29491" xr:uid="{AC8CC452-F995-4421-AEFE-F129625C6644}"/>
    <cellStyle name="Comma 50 4 3" xfId="22029" xr:uid="{AC8CC452-F995-4421-AEFE-F129625C6644}"/>
    <cellStyle name="Comma 50 5" xfId="2286" xr:uid="{00000000-0005-0000-0000-0000FF000000}"/>
    <cellStyle name="Comma 50 5 2" xfId="9748" xr:uid="{00000000-0005-0000-0000-0000FF000000}"/>
    <cellStyle name="Comma 50 5 2 2" xfId="25726" xr:uid="{00000000-0005-0000-0000-0000FF000000}"/>
    <cellStyle name="Comma 50 5 3" xfId="18264" xr:uid="{00000000-0005-0000-0000-0000FF000000}"/>
    <cellStyle name="Comma 50 6" xfId="8024" xr:uid="{00000000-0005-0000-0000-0000FF000000}"/>
    <cellStyle name="Comma 50 6 2" xfId="24002" xr:uid="{00000000-0005-0000-0000-0000FF000000}"/>
    <cellStyle name="Comma 50 7" xfId="16452" xr:uid="{00000000-0005-0000-0000-0000FF000000}"/>
    <cellStyle name="Comma 51" xfId="477" xr:uid="{00000000-0005-0000-0000-000000010000}"/>
    <cellStyle name="Comma 51 2" xfId="3536" xr:uid="{D9436DB1-4188-4884-A11A-216B1FBDEB06}"/>
    <cellStyle name="Comma 51 2 2" xfId="10998" xr:uid="{D9436DB1-4188-4884-A11A-216B1FBDEB06}"/>
    <cellStyle name="Comma 51 2 2 2" xfId="26976" xr:uid="{D9436DB1-4188-4884-A11A-216B1FBDEB06}"/>
    <cellStyle name="Comma 51 2 3" xfId="19514" xr:uid="{D9436DB1-4188-4884-A11A-216B1FBDEB06}"/>
    <cellStyle name="Comma 51 3" xfId="4783" xr:uid="{50F9BE4B-BA07-424C-91CB-E8613EBC134C}"/>
    <cellStyle name="Comma 51 3 2" xfId="12245" xr:uid="{50F9BE4B-BA07-424C-91CB-E8613EBC134C}"/>
    <cellStyle name="Comma 51 3 2 2" xfId="28223" xr:uid="{50F9BE4B-BA07-424C-91CB-E8613EBC134C}"/>
    <cellStyle name="Comma 51 3 3" xfId="20761" xr:uid="{50F9BE4B-BA07-424C-91CB-E8613EBC134C}"/>
    <cellStyle name="Comma 51 4" xfId="6054" xr:uid="{572FC2E3-3D66-477C-BF93-31313DB0A63B}"/>
    <cellStyle name="Comma 51 4 2" xfId="13516" xr:uid="{572FC2E3-3D66-477C-BF93-31313DB0A63B}"/>
    <cellStyle name="Comma 51 4 2 2" xfId="29494" xr:uid="{572FC2E3-3D66-477C-BF93-31313DB0A63B}"/>
    <cellStyle name="Comma 51 4 3" xfId="22032" xr:uid="{572FC2E3-3D66-477C-BF93-31313DB0A63B}"/>
    <cellStyle name="Comma 51 5" xfId="2289" xr:uid="{00000000-0005-0000-0000-000000010000}"/>
    <cellStyle name="Comma 51 5 2" xfId="9751" xr:uid="{00000000-0005-0000-0000-000000010000}"/>
    <cellStyle name="Comma 51 5 2 2" xfId="25729" xr:uid="{00000000-0005-0000-0000-000000010000}"/>
    <cellStyle name="Comma 51 5 3" xfId="18267" xr:uid="{00000000-0005-0000-0000-000000010000}"/>
    <cellStyle name="Comma 51 6" xfId="8027" xr:uid="{00000000-0005-0000-0000-000000010000}"/>
    <cellStyle name="Comma 51 6 2" xfId="24005" xr:uid="{00000000-0005-0000-0000-000000010000}"/>
    <cellStyle name="Comma 51 7" xfId="16455" xr:uid="{00000000-0005-0000-0000-000000010000}"/>
    <cellStyle name="Comma 52" xfId="480" xr:uid="{00000000-0005-0000-0000-000001010000}"/>
    <cellStyle name="Comma 52 2" xfId="3539" xr:uid="{D38AFB71-1EBA-442B-983F-CE4A0316EEAD}"/>
    <cellStyle name="Comma 52 2 2" xfId="11001" xr:uid="{D38AFB71-1EBA-442B-983F-CE4A0316EEAD}"/>
    <cellStyle name="Comma 52 2 2 2" xfId="26979" xr:uid="{D38AFB71-1EBA-442B-983F-CE4A0316EEAD}"/>
    <cellStyle name="Comma 52 2 3" xfId="19517" xr:uid="{D38AFB71-1EBA-442B-983F-CE4A0316EEAD}"/>
    <cellStyle name="Comma 52 3" xfId="4786" xr:uid="{56B7F6A9-3BD6-46F8-A2BA-F453A934DB84}"/>
    <cellStyle name="Comma 52 3 2" xfId="12248" xr:uid="{56B7F6A9-3BD6-46F8-A2BA-F453A934DB84}"/>
    <cellStyle name="Comma 52 3 2 2" xfId="28226" xr:uid="{56B7F6A9-3BD6-46F8-A2BA-F453A934DB84}"/>
    <cellStyle name="Comma 52 3 3" xfId="20764" xr:uid="{56B7F6A9-3BD6-46F8-A2BA-F453A934DB84}"/>
    <cellStyle name="Comma 52 4" xfId="6057" xr:uid="{B35B19CD-8044-43FB-8A6C-8B6150BABB08}"/>
    <cellStyle name="Comma 52 4 2" xfId="13519" xr:uid="{B35B19CD-8044-43FB-8A6C-8B6150BABB08}"/>
    <cellStyle name="Comma 52 4 2 2" xfId="29497" xr:uid="{B35B19CD-8044-43FB-8A6C-8B6150BABB08}"/>
    <cellStyle name="Comma 52 4 3" xfId="22035" xr:uid="{B35B19CD-8044-43FB-8A6C-8B6150BABB08}"/>
    <cellStyle name="Comma 52 5" xfId="2292" xr:uid="{00000000-0005-0000-0000-000001010000}"/>
    <cellStyle name="Comma 52 5 2" xfId="9754" xr:uid="{00000000-0005-0000-0000-000001010000}"/>
    <cellStyle name="Comma 52 5 2 2" xfId="25732" xr:uid="{00000000-0005-0000-0000-000001010000}"/>
    <cellStyle name="Comma 52 5 3" xfId="18270" xr:uid="{00000000-0005-0000-0000-000001010000}"/>
    <cellStyle name="Comma 52 6" xfId="8030" xr:uid="{00000000-0005-0000-0000-000001010000}"/>
    <cellStyle name="Comma 52 6 2" xfId="24008" xr:uid="{00000000-0005-0000-0000-000001010000}"/>
    <cellStyle name="Comma 52 7" xfId="16458" xr:uid="{00000000-0005-0000-0000-000001010000}"/>
    <cellStyle name="Comma 53" xfId="483" xr:uid="{00000000-0005-0000-0000-000002010000}"/>
    <cellStyle name="Comma 53 2" xfId="3542" xr:uid="{2451CBE8-A011-4193-837C-EA21690C19D3}"/>
    <cellStyle name="Comma 53 2 2" xfId="11004" xr:uid="{2451CBE8-A011-4193-837C-EA21690C19D3}"/>
    <cellStyle name="Comma 53 2 2 2" xfId="26982" xr:uid="{2451CBE8-A011-4193-837C-EA21690C19D3}"/>
    <cellStyle name="Comma 53 2 3" xfId="19520" xr:uid="{2451CBE8-A011-4193-837C-EA21690C19D3}"/>
    <cellStyle name="Comma 53 3" xfId="4789" xr:uid="{DA535883-4D82-4618-B633-22F45566723E}"/>
    <cellStyle name="Comma 53 3 2" xfId="12251" xr:uid="{DA535883-4D82-4618-B633-22F45566723E}"/>
    <cellStyle name="Comma 53 3 2 2" xfId="28229" xr:uid="{DA535883-4D82-4618-B633-22F45566723E}"/>
    <cellStyle name="Comma 53 3 3" xfId="20767" xr:uid="{DA535883-4D82-4618-B633-22F45566723E}"/>
    <cellStyle name="Comma 53 4" xfId="6060" xr:uid="{93EBC453-B3EC-4FDD-B5BD-539B60E68416}"/>
    <cellStyle name="Comma 53 4 2" xfId="13522" xr:uid="{93EBC453-B3EC-4FDD-B5BD-539B60E68416}"/>
    <cellStyle name="Comma 53 4 2 2" xfId="29500" xr:uid="{93EBC453-B3EC-4FDD-B5BD-539B60E68416}"/>
    <cellStyle name="Comma 53 4 3" xfId="22038" xr:uid="{93EBC453-B3EC-4FDD-B5BD-539B60E68416}"/>
    <cellStyle name="Comma 53 5" xfId="2295" xr:uid="{00000000-0005-0000-0000-000002010000}"/>
    <cellStyle name="Comma 53 5 2" xfId="9757" xr:uid="{00000000-0005-0000-0000-000002010000}"/>
    <cellStyle name="Comma 53 5 2 2" xfId="25735" xr:uid="{00000000-0005-0000-0000-000002010000}"/>
    <cellStyle name="Comma 53 5 3" xfId="18273" xr:uid="{00000000-0005-0000-0000-000002010000}"/>
    <cellStyle name="Comma 53 6" xfId="8033" xr:uid="{00000000-0005-0000-0000-000002010000}"/>
    <cellStyle name="Comma 53 6 2" xfId="24011" xr:uid="{00000000-0005-0000-0000-000002010000}"/>
    <cellStyle name="Comma 53 7" xfId="16461" xr:uid="{00000000-0005-0000-0000-000002010000}"/>
    <cellStyle name="Comma 54" xfId="486" xr:uid="{00000000-0005-0000-0000-000003010000}"/>
    <cellStyle name="Comma 54 2" xfId="3545" xr:uid="{B548CEF7-7C60-425D-AFB5-50FB97C875E0}"/>
    <cellStyle name="Comma 54 2 2" xfId="11007" xr:uid="{B548CEF7-7C60-425D-AFB5-50FB97C875E0}"/>
    <cellStyle name="Comma 54 2 2 2" xfId="26985" xr:uid="{B548CEF7-7C60-425D-AFB5-50FB97C875E0}"/>
    <cellStyle name="Comma 54 2 3" xfId="19523" xr:uid="{B548CEF7-7C60-425D-AFB5-50FB97C875E0}"/>
    <cellStyle name="Comma 54 3" xfId="4792" xr:uid="{259DF289-DDE0-40B0-ADA1-B44071AF1BA6}"/>
    <cellStyle name="Comma 54 3 2" xfId="12254" xr:uid="{259DF289-DDE0-40B0-ADA1-B44071AF1BA6}"/>
    <cellStyle name="Comma 54 3 2 2" xfId="28232" xr:uid="{259DF289-DDE0-40B0-ADA1-B44071AF1BA6}"/>
    <cellStyle name="Comma 54 3 3" xfId="20770" xr:uid="{259DF289-DDE0-40B0-ADA1-B44071AF1BA6}"/>
    <cellStyle name="Comma 54 4" xfId="6063" xr:uid="{0624C78A-1988-497E-926F-43D21A39C9B2}"/>
    <cellStyle name="Comma 54 4 2" xfId="13525" xr:uid="{0624C78A-1988-497E-926F-43D21A39C9B2}"/>
    <cellStyle name="Comma 54 4 2 2" xfId="29503" xr:uid="{0624C78A-1988-497E-926F-43D21A39C9B2}"/>
    <cellStyle name="Comma 54 4 3" xfId="22041" xr:uid="{0624C78A-1988-497E-926F-43D21A39C9B2}"/>
    <cellStyle name="Comma 54 5" xfId="2298" xr:uid="{00000000-0005-0000-0000-000003010000}"/>
    <cellStyle name="Comma 54 5 2" xfId="9760" xr:uid="{00000000-0005-0000-0000-000003010000}"/>
    <cellStyle name="Comma 54 5 2 2" xfId="25738" xr:uid="{00000000-0005-0000-0000-000003010000}"/>
    <cellStyle name="Comma 54 5 3" xfId="18276" xr:uid="{00000000-0005-0000-0000-000003010000}"/>
    <cellStyle name="Comma 54 6" xfId="8036" xr:uid="{00000000-0005-0000-0000-000003010000}"/>
    <cellStyle name="Comma 54 6 2" xfId="24014" xr:uid="{00000000-0005-0000-0000-000003010000}"/>
    <cellStyle name="Comma 54 7" xfId="16464" xr:uid="{00000000-0005-0000-0000-000003010000}"/>
    <cellStyle name="Comma 55" xfId="489" xr:uid="{00000000-0005-0000-0000-000004010000}"/>
    <cellStyle name="Comma 55 2" xfId="3548" xr:uid="{C3C1FB28-5E86-45BC-A22D-D0081920AFF3}"/>
    <cellStyle name="Comma 55 2 2" xfId="11010" xr:uid="{C3C1FB28-5E86-45BC-A22D-D0081920AFF3}"/>
    <cellStyle name="Comma 55 2 2 2" xfId="26988" xr:uid="{C3C1FB28-5E86-45BC-A22D-D0081920AFF3}"/>
    <cellStyle name="Comma 55 2 3" xfId="19526" xr:uid="{C3C1FB28-5E86-45BC-A22D-D0081920AFF3}"/>
    <cellStyle name="Comma 55 3" xfId="4795" xr:uid="{FD894F3B-3FDA-4CED-BD40-14B1E2D7EBF9}"/>
    <cellStyle name="Comma 55 3 2" xfId="12257" xr:uid="{FD894F3B-3FDA-4CED-BD40-14B1E2D7EBF9}"/>
    <cellStyle name="Comma 55 3 2 2" xfId="28235" xr:uid="{FD894F3B-3FDA-4CED-BD40-14B1E2D7EBF9}"/>
    <cellStyle name="Comma 55 3 3" xfId="20773" xr:uid="{FD894F3B-3FDA-4CED-BD40-14B1E2D7EBF9}"/>
    <cellStyle name="Comma 55 4" xfId="6066" xr:uid="{9142DF5A-D8F1-4C3F-BAD3-0DC4C63B5F7A}"/>
    <cellStyle name="Comma 55 4 2" xfId="13528" xr:uid="{9142DF5A-D8F1-4C3F-BAD3-0DC4C63B5F7A}"/>
    <cellStyle name="Comma 55 4 2 2" xfId="29506" xr:uid="{9142DF5A-D8F1-4C3F-BAD3-0DC4C63B5F7A}"/>
    <cellStyle name="Comma 55 4 3" xfId="22044" xr:uid="{9142DF5A-D8F1-4C3F-BAD3-0DC4C63B5F7A}"/>
    <cellStyle name="Comma 55 5" xfId="2301" xr:uid="{00000000-0005-0000-0000-000004010000}"/>
    <cellStyle name="Comma 55 5 2" xfId="9763" xr:uid="{00000000-0005-0000-0000-000004010000}"/>
    <cellStyle name="Comma 55 5 2 2" xfId="25741" xr:uid="{00000000-0005-0000-0000-000004010000}"/>
    <cellStyle name="Comma 55 5 3" xfId="18279" xr:uid="{00000000-0005-0000-0000-000004010000}"/>
    <cellStyle name="Comma 55 6" xfId="8039" xr:uid="{00000000-0005-0000-0000-000004010000}"/>
    <cellStyle name="Comma 55 6 2" xfId="24017" xr:uid="{00000000-0005-0000-0000-000004010000}"/>
    <cellStyle name="Comma 55 7" xfId="16467" xr:uid="{00000000-0005-0000-0000-000004010000}"/>
    <cellStyle name="Comma 56" xfId="492" xr:uid="{00000000-0005-0000-0000-000005010000}"/>
    <cellStyle name="Comma 56 2" xfId="3551" xr:uid="{91385A51-9A42-48F7-BB78-70B565BF99DE}"/>
    <cellStyle name="Comma 56 2 2" xfId="11013" xr:uid="{91385A51-9A42-48F7-BB78-70B565BF99DE}"/>
    <cellStyle name="Comma 56 2 2 2" xfId="26991" xr:uid="{91385A51-9A42-48F7-BB78-70B565BF99DE}"/>
    <cellStyle name="Comma 56 2 3" xfId="19529" xr:uid="{91385A51-9A42-48F7-BB78-70B565BF99DE}"/>
    <cellStyle name="Comma 56 3" xfId="4798" xr:uid="{AE221DFB-F836-4902-A2E6-E791787468D5}"/>
    <cellStyle name="Comma 56 3 2" xfId="12260" xr:uid="{AE221DFB-F836-4902-A2E6-E791787468D5}"/>
    <cellStyle name="Comma 56 3 2 2" xfId="28238" xr:uid="{AE221DFB-F836-4902-A2E6-E791787468D5}"/>
    <cellStyle name="Comma 56 3 3" xfId="20776" xr:uid="{AE221DFB-F836-4902-A2E6-E791787468D5}"/>
    <cellStyle name="Comma 56 4" xfId="6069" xr:uid="{105B6135-AC1D-42CC-ABCB-51A40EC9E5D0}"/>
    <cellStyle name="Comma 56 4 2" xfId="13531" xr:uid="{105B6135-AC1D-42CC-ABCB-51A40EC9E5D0}"/>
    <cellStyle name="Comma 56 4 2 2" xfId="29509" xr:uid="{105B6135-AC1D-42CC-ABCB-51A40EC9E5D0}"/>
    <cellStyle name="Comma 56 4 3" xfId="22047" xr:uid="{105B6135-AC1D-42CC-ABCB-51A40EC9E5D0}"/>
    <cellStyle name="Comma 56 5" xfId="2304" xr:uid="{00000000-0005-0000-0000-000005010000}"/>
    <cellStyle name="Comma 56 5 2" xfId="9766" xr:uid="{00000000-0005-0000-0000-000005010000}"/>
    <cellStyle name="Comma 56 5 2 2" xfId="25744" xr:uid="{00000000-0005-0000-0000-000005010000}"/>
    <cellStyle name="Comma 56 5 3" xfId="18282" xr:uid="{00000000-0005-0000-0000-000005010000}"/>
    <cellStyle name="Comma 56 6" xfId="8042" xr:uid="{00000000-0005-0000-0000-000005010000}"/>
    <cellStyle name="Comma 56 6 2" xfId="24020" xr:uid="{00000000-0005-0000-0000-000005010000}"/>
    <cellStyle name="Comma 56 7" xfId="16470" xr:uid="{00000000-0005-0000-0000-000005010000}"/>
    <cellStyle name="Comma 57" xfId="497" xr:uid="{00000000-0005-0000-0000-000006010000}"/>
    <cellStyle name="Comma 57 2" xfId="3556" xr:uid="{20B36FBC-B43A-4FD8-8D96-9DC3DFDEE93E}"/>
    <cellStyle name="Comma 57 2 2" xfId="11018" xr:uid="{20B36FBC-B43A-4FD8-8D96-9DC3DFDEE93E}"/>
    <cellStyle name="Comma 57 2 2 2" xfId="26996" xr:uid="{20B36FBC-B43A-4FD8-8D96-9DC3DFDEE93E}"/>
    <cellStyle name="Comma 57 2 3" xfId="19534" xr:uid="{20B36FBC-B43A-4FD8-8D96-9DC3DFDEE93E}"/>
    <cellStyle name="Comma 57 3" xfId="4803" xr:uid="{30AF9A92-9260-4FC3-ABF9-EC3B99F49015}"/>
    <cellStyle name="Comma 57 3 2" xfId="12265" xr:uid="{30AF9A92-9260-4FC3-ABF9-EC3B99F49015}"/>
    <cellStyle name="Comma 57 3 2 2" xfId="28243" xr:uid="{30AF9A92-9260-4FC3-ABF9-EC3B99F49015}"/>
    <cellStyle name="Comma 57 3 3" xfId="20781" xr:uid="{30AF9A92-9260-4FC3-ABF9-EC3B99F49015}"/>
    <cellStyle name="Comma 57 4" xfId="6072" xr:uid="{88799AC6-8BCA-45EF-9BD1-EB7F6D3F2595}"/>
    <cellStyle name="Comma 57 4 2" xfId="13534" xr:uid="{88799AC6-8BCA-45EF-9BD1-EB7F6D3F2595}"/>
    <cellStyle name="Comma 57 4 2 2" xfId="29512" xr:uid="{88799AC6-8BCA-45EF-9BD1-EB7F6D3F2595}"/>
    <cellStyle name="Comma 57 4 3" xfId="22050" xr:uid="{88799AC6-8BCA-45EF-9BD1-EB7F6D3F2595}"/>
    <cellStyle name="Comma 57 5" xfId="2309" xr:uid="{00000000-0005-0000-0000-000006010000}"/>
    <cellStyle name="Comma 57 5 2" xfId="9771" xr:uid="{00000000-0005-0000-0000-000006010000}"/>
    <cellStyle name="Comma 57 5 2 2" xfId="25749" xr:uid="{00000000-0005-0000-0000-000006010000}"/>
    <cellStyle name="Comma 57 5 3" xfId="18287" xr:uid="{00000000-0005-0000-0000-000006010000}"/>
    <cellStyle name="Comma 57 6" xfId="8045" xr:uid="{00000000-0005-0000-0000-000006010000}"/>
    <cellStyle name="Comma 57 6 2" xfId="24023" xr:uid="{00000000-0005-0000-0000-000006010000}"/>
    <cellStyle name="Comma 57 7" xfId="16475" xr:uid="{00000000-0005-0000-0000-000006010000}"/>
    <cellStyle name="Comma 58" xfId="502" xr:uid="{00000000-0005-0000-0000-000007010000}"/>
    <cellStyle name="Comma 58 2" xfId="3561" xr:uid="{680060FF-4825-48ED-A19A-1D2533AF9C0C}"/>
    <cellStyle name="Comma 58 2 2" xfId="11023" xr:uid="{680060FF-4825-48ED-A19A-1D2533AF9C0C}"/>
    <cellStyle name="Comma 58 2 2 2" xfId="27001" xr:uid="{680060FF-4825-48ED-A19A-1D2533AF9C0C}"/>
    <cellStyle name="Comma 58 2 3" xfId="19539" xr:uid="{680060FF-4825-48ED-A19A-1D2533AF9C0C}"/>
    <cellStyle name="Comma 58 3" xfId="4808" xr:uid="{AE77F486-B24E-421D-A318-05711F25661A}"/>
    <cellStyle name="Comma 58 3 2" xfId="12270" xr:uid="{AE77F486-B24E-421D-A318-05711F25661A}"/>
    <cellStyle name="Comma 58 3 2 2" xfId="28248" xr:uid="{AE77F486-B24E-421D-A318-05711F25661A}"/>
    <cellStyle name="Comma 58 3 3" xfId="20786" xr:uid="{AE77F486-B24E-421D-A318-05711F25661A}"/>
    <cellStyle name="Comma 58 4" xfId="6077" xr:uid="{B2B42EBB-5E84-4466-B9E4-240DE2C83BE0}"/>
    <cellStyle name="Comma 58 4 2" xfId="13539" xr:uid="{B2B42EBB-5E84-4466-B9E4-240DE2C83BE0}"/>
    <cellStyle name="Comma 58 4 2 2" xfId="29517" xr:uid="{B2B42EBB-5E84-4466-B9E4-240DE2C83BE0}"/>
    <cellStyle name="Comma 58 4 3" xfId="22055" xr:uid="{B2B42EBB-5E84-4466-B9E4-240DE2C83BE0}"/>
    <cellStyle name="Comma 58 5" xfId="2314" xr:uid="{00000000-0005-0000-0000-000007010000}"/>
    <cellStyle name="Comma 58 5 2" xfId="9776" xr:uid="{00000000-0005-0000-0000-000007010000}"/>
    <cellStyle name="Comma 58 5 2 2" xfId="25754" xr:uid="{00000000-0005-0000-0000-000007010000}"/>
    <cellStyle name="Comma 58 5 3" xfId="18292" xr:uid="{00000000-0005-0000-0000-000007010000}"/>
    <cellStyle name="Comma 58 6" xfId="8048" xr:uid="{00000000-0005-0000-0000-000007010000}"/>
    <cellStyle name="Comma 58 6 2" xfId="24026" xr:uid="{00000000-0005-0000-0000-000007010000}"/>
    <cellStyle name="Comma 58 7" xfId="16480" xr:uid="{00000000-0005-0000-0000-000007010000}"/>
    <cellStyle name="Comma 59" xfId="511" xr:uid="{00000000-0005-0000-0000-000008010000}"/>
    <cellStyle name="Comma 59 2" xfId="3570" xr:uid="{79AEF428-07C0-442A-ACD4-DBEB36CABA75}"/>
    <cellStyle name="Comma 59 2 2" xfId="11032" xr:uid="{79AEF428-07C0-442A-ACD4-DBEB36CABA75}"/>
    <cellStyle name="Comma 59 2 2 2" xfId="27010" xr:uid="{79AEF428-07C0-442A-ACD4-DBEB36CABA75}"/>
    <cellStyle name="Comma 59 2 3" xfId="19548" xr:uid="{79AEF428-07C0-442A-ACD4-DBEB36CABA75}"/>
    <cellStyle name="Comma 59 3" xfId="4817" xr:uid="{E12142CC-CFD3-42DB-AFC8-B3677935EE0B}"/>
    <cellStyle name="Comma 59 3 2" xfId="12279" xr:uid="{E12142CC-CFD3-42DB-AFC8-B3677935EE0B}"/>
    <cellStyle name="Comma 59 3 2 2" xfId="28257" xr:uid="{E12142CC-CFD3-42DB-AFC8-B3677935EE0B}"/>
    <cellStyle name="Comma 59 3 3" xfId="20795" xr:uid="{E12142CC-CFD3-42DB-AFC8-B3677935EE0B}"/>
    <cellStyle name="Comma 59 4" xfId="6085" xr:uid="{5DB2FFBC-8321-40AA-9AA6-477FF4578ED9}"/>
    <cellStyle name="Comma 59 4 2" xfId="13547" xr:uid="{5DB2FFBC-8321-40AA-9AA6-477FF4578ED9}"/>
    <cellStyle name="Comma 59 4 2 2" xfId="29525" xr:uid="{5DB2FFBC-8321-40AA-9AA6-477FF4578ED9}"/>
    <cellStyle name="Comma 59 4 3" xfId="22063" xr:uid="{5DB2FFBC-8321-40AA-9AA6-477FF4578ED9}"/>
    <cellStyle name="Comma 59 5" xfId="2323" xr:uid="{00000000-0005-0000-0000-000008010000}"/>
    <cellStyle name="Comma 59 5 2" xfId="9785" xr:uid="{00000000-0005-0000-0000-000008010000}"/>
    <cellStyle name="Comma 59 5 2 2" xfId="25763" xr:uid="{00000000-0005-0000-0000-000008010000}"/>
    <cellStyle name="Comma 59 5 3" xfId="18301" xr:uid="{00000000-0005-0000-0000-000008010000}"/>
    <cellStyle name="Comma 59 6" xfId="8051" xr:uid="{00000000-0005-0000-0000-000008010000}"/>
    <cellStyle name="Comma 59 6 2" xfId="24029" xr:uid="{00000000-0005-0000-0000-000008010000}"/>
    <cellStyle name="Comma 59 7" xfId="16489" xr:uid="{00000000-0005-0000-0000-000008010000}"/>
    <cellStyle name="Comma 6" xfId="18" xr:uid="{00000000-0005-0000-0000-000009010000}"/>
    <cellStyle name="Comma 6 10" xfId="7499" xr:uid="{E6B7A0E6-C43F-43ED-827D-3C74E6704798}"/>
    <cellStyle name="Comma 6 10 2" xfId="23477" xr:uid="{E6B7A0E6-C43F-43ED-827D-3C74E6704798}"/>
    <cellStyle name="Comma 6 11" xfId="14961" xr:uid="{E6B7A0E6-C43F-43ED-827D-3C74E6704798}"/>
    <cellStyle name="Comma 6 11 2" xfId="30939" xr:uid="{E6B7A0E6-C43F-43ED-827D-3C74E6704798}"/>
    <cellStyle name="Comma 6 12" xfId="15092" xr:uid="{E6B7A0E6-C43F-43ED-827D-3C74E6704798}"/>
    <cellStyle name="Comma 6 12 2" xfId="31070" xr:uid="{E6B7A0E6-C43F-43ED-827D-3C74E6704798}"/>
    <cellStyle name="Comma 6 13" xfId="15224" xr:uid="{E6B7A0E6-C43F-43ED-827D-3C74E6704798}"/>
    <cellStyle name="Comma 6 13 2" xfId="31202" xr:uid="{E6B7A0E6-C43F-43ED-827D-3C74E6704798}"/>
    <cellStyle name="Comma 6 14" xfId="15356" xr:uid="{E6B7A0E6-C43F-43ED-827D-3C74E6704798}"/>
    <cellStyle name="Comma 6 14 2" xfId="31334" xr:uid="{E6B7A0E6-C43F-43ED-827D-3C74E6704798}"/>
    <cellStyle name="Comma 6 15" xfId="15488" xr:uid="{E6B7A0E6-C43F-43ED-827D-3C74E6704798}"/>
    <cellStyle name="Comma 6 15 2" xfId="31466" xr:uid="{E6B7A0E6-C43F-43ED-827D-3C74E6704798}"/>
    <cellStyle name="Comma 6 16" xfId="15582" xr:uid="{60333B8B-F964-4727-87C0-B3C3A9DB6778}"/>
    <cellStyle name="Comma 6 16 2" xfId="31560" xr:uid="{60333B8B-F964-4727-87C0-B3C3A9DB6778}"/>
    <cellStyle name="Comma 6 17" xfId="15627" xr:uid="{E6B7A0E6-C43F-43ED-827D-3C74E6704798}"/>
    <cellStyle name="Comma 6 17 2" xfId="31604" xr:uid="{E6B7A0E6-C43F-43ED-827D-3C74E6704798}"/>
    <cellStyle name="Comma 6 18" xfId="15759" xr:uid="{E6B7A0E6-C43F-43ED-827D-3C74E6704798}"/>
    <cellStyle name="Comma 6 18 2" xfId="31736" xr:uid="{E6B7A0E6-C43F-43ED-827D-3C74E6704798}"/>
    <cellStyle name="Comma 6 19" xfId="15890" xr:uid="{E6B7A0E6-C43F-43ED-827D-3C74E6704798}"/>
    <cellStyle name="Comma 6 19 2" xfId="31867" xr:uid="{E6B7A0E6-C43F-43ED-827D-3C74E6704798}"/>
    <cellStyle name="Comma 6 2" xfId="128" xr:uid="{00000000-0005-0000-0000-00000A010000}"/>
    <cellStyle name="Comma 6 2 10" xfId="15158" xr:uid="{2F6252A7-479C-490F-8092-F8267878D20C}"/>
    <cellStyle name="Comma 6 2 10 2" xfId="31136" xr:uid="{2F6252A7-479C-490F-8092-F8267878D20C}"/>
    <cellStyle name="Comma 6 2 11" xfId="15290" xr:uid="{2F6252A7-479C-490F-8092-F8267878D20C}"/>
    <cellStyle name="Comma 6 2 11 2" xfId="31268" xr:uid="{2F6252A7-479C-490F-8092-F8267878D20C}"/>
    <cellStyle name="Comma 6 2 12" xfId="15422" xr:uid="{2F6252A7-479C-490F-8092-F8267878D20C}"/>
    <cellStyle name="Comma 6 2 12 2" xfId="31400" xr:uid="{2F6252A7-479C-490F-8092-F8267878D20C}"/>
    <cellStyle name="Comma 6 2 13" xfId="15554" xr:uid="{2F6252A7-479C-490F-8092-F8267878D20C}"/>
    <cellStyle name="Comma 6 2 13 2" xfId="31532" xr:uid="{2F6252A7-479C-490F-8092-F8267878D20C}"/>
    <cellStyle name="Comma 6 2 14" xfId="15693" xr:uid="{2F6252A7-479C-490F-8092-F8267878D20C}"/>
    <cellStyle name="Comma 6 2 14 2" xfId="31670" xr:uid="{2F6252A7-479C-490F-8092-F8267878D20C}"/>
    <cellStyle name="Comma 6 2 15" xfId="15825" xr:uid="{2F6252A7-479C-490F-8092-F8267878D20C}"/>
    <cellStyle name="Comma 6 2 15 2" xfId="31802" xr:uid="{2F6252A7-479C-490F-8092-F8267878D20C}"/>
    <cellStyle name="Comma 6 2 16" xfId="15956" xr:uid="{2F6252A7-479C-490F-8092-F8267878D20C}"/>
    <cellStyle name="Comma 6 2 16 2" xfId="31933" xr:uid="{2F6252A7-479C-490F-8092-F8267878D20C}"/>
    <cellStyle name="Comma 6 2 17" xfId="16107" xr:uid="{00000000-0005-0000-0000-00000A010000}"/>
    <cellStyle name="Comma 6 2 18" xfId="32064" xr:uid="{2F6252A7-479C-490F-8092-F8267878D20C}"/>
    <cellStyle name="Comma 6 2 19" xfId="32196" xr:uid="{2F6252A7-479C-490F-8092-F8267878D20C}"/>
    <cellStyle name="Comma 6 2 2" xfId="347" xr:uid="{00000000-0005-0000-0000-00000B010000}"/>
    <cellStyle name="Comma 6 2 2 2" xfId="3406" xr:uid="{3F6FBAA6-8262-441A-944F-BA788B5E4284}"/>
    <cellStyle name="Comma 6 2 2 2 2" xfId="10868" xr:uid="{3F6FBAA6-8262-441A-944F-BA788B5E4284}"/>
    <cellStyle name="Comma 6 2 2 2 2 2" xfId="26846" xr:uid="{3F6FBAA6-8262-441A-944F-BA788B5E4284}"/>
    <cellStyle name="Comma 6 2 2 2 3" xfId="19384" xr:uid="{3F6FBAA6-8262-441A-944F-BA788B5E4284}"/>
    <cellStyle name="Comma 6 2 2 3" xfId="4653" xr:uid="{A74AF97C-5AB9-415B-9722-F5F52BFE66BD}"/>
    <cellStyle name="Comma 6 2 2 3 2" xfId="12115" xr:uid="{A74AF97C-5AB9-415B-9722-F5F52BFE66BD}"/>
    <cellStyle name="Comma 6 2 2 3 2 2" xfId="28093" xr:uid="{A74AF97C-5AB9-415B-9722-F5F52BFE66BD}"/>
    <cellStyle name="Comma 6 2 2 3 3" xfId="20631" xr:uid="{A74AF97C-5AB9-415B-9722-F5F52BFE66BD}"/>
    <cellStyle name="Comma 6 2 2 4" xfId="5924" xr:uid="{943E30BC-4CB2-4838-8333-64598134CFF0}"/>
    <cellStyle name="Comma 6 2 2 4 2" xfId="13386" xr:uid="{943E30BC-4CB2-4838-8333-64598134CFF0}"/>
    <cellStyle name="Comma 6 2 2 4 2 2" xfId="29364" xr:uid="{943E30BC-4CB2-4838-8333-64598134CFF0}"/>
    <cellStyle name="Comma 6 2 2 4 3" xfId="21902" xr:uid="{943E30BC-4CB2-4838-8333-64598134CFF0}"/>
    <cellStyle name="Comma 6 2 2 5" xfId="2159" xr:uid="{00000000-0005-0000-0000-00000B010000}"/>
    <cellStyle name="Comma 6 2 2 5 2" xfId="9621" xr:uid="{00000000-0005-0000-0000-00000B010000}"/>
    <cellStyle name="Comma 6 2 2 5 2 2" xfId="25599" xr:uid="{00000000-0005-0000-0000-00000B010000}"/>
    <cellStyle name="Comma 6 2 2 5 3" xfId="18137" xr:uid="{00000000-0005-0000-0000-00000B010000}"/>
    <cellStyle name="Comma 6 2 2 6" xfId="7898" xr:uid="{00000000-0005-0000-0000-00000B010000}"/>
    <cellStyle name="Comma 6 2 2 6 2" xfId="23876" xr:uid="{00000000-0005-0000-0000-00000B010000}"/>
    <cellStyle name="Comma 6 2 2 7" xfId="16325" xr:uid="{00000000-0005-0000-0000-00000B010000}"/>
    <cellStyle name="Comma 6 2 20" xfId="32327" xr:uid="{2F6252A7-479C-490F-8092-F8267878D20C}"/>
    <cellStyle name="Comma 6 2 21" xfId="32459" xr:uid="{2F6252A7-479C-490F-8092-F8267878D20C}"/>
    <cellStyle name="Comma 6 2 22" xfId="32590" xr:uid="{2F6252A7-479C-490F-8092-F8267878D20C}"/>
    <cellStyle name="Comma 6 2 23" xfId="32722" xr:uid="{B7C84AAD-0978-4775-B157-1E3652AFBD74}"/>
    <cellStyle name="Comma 6 2 24" xfId="32854" xr:uid="{00000000-0005-0000-0000-00003D000000}"/>
    <cellStyle name="Comma 6 2 25" xfId="32985" xr:uid="{2F6252A7-479C-490F-8092-F8267878D20C}"/>
    <cellStyle name="Comma 6 2 26" xfId="33116" xr:uid="{2F6252A7-479C-490F-8092-F8267878D20C}"/>
    <cellStyle name="Comma 6 2 27" xfId="33248" xr:uid="{00000000-0005-0000-0000-00003D000000}"/>
    <cellStyle name="Comma 6 2 28" xfId="33380" xr:uid="{BB94F03E-17F9-4503-A095-E2184078B03E}"/>
    <cellStyle name="Comma 6 2 3" xfId="1684" xr:uid="{15F2B232-520E-434D-B9CF-CDB8A120DD8E}"/>
    <cellStyle name="Comma 6 2 3 2" xfId="7216" xr:uid="{0C251CDB-51A2-4590-A199-E03F6F7791EB}"/>
    <cellStyle name="Comma 6 2 3 2 2" xfId="14678" xr:uid="{0C251CDB-51A2-4590-A199-E03F6F7791EB}"/>
    <cellStyle name="Comma 6 2 3 2 2 2" xfId="30656" xr:uid="{0C251CDB-51A2-4590-A199-E03F6F7791EB}"/>
    <cellStyle name="Comma 6 2 3 2 3" xfId="23194" xr:uid="{0C251CDB-51A2-4590-A199-E03F6F7791EB}"/>
    <cellStyle name="Comma 6 2 3 3" xfId="3188" xr:uid="{8BC250B3-B707-4E5E-8239-66F05B2C6059}"/>
    <cellStyle name="Comma 6 2 3 3 2" xfId="10650" xr:uid="{8BC250B3-B707-4E5E-8239-66F05B2C6059}"/>
    <cellStyle name="Comma 6 2 3 3 2 2" xfId="26628" xr:uid="{8BC250B3-B707-4E5E-8239-66F05B2C6059}"/>
    <cellStyle name="Comma 6 2 3 3 3" xfId="19166" xr:uid="{8BC250B3-B707-4E5E-8239-66F05B2C6059}"/>
    <cellStyle name="Comma 6 2 3 4" xfId="9146" xr:uid="{15F2B232-520E-434D-B9CF-CDB8A120DD8E}"/>
    <cellStyle name="Comma 6 2 3 4 2" xfId="25124" xr:uid="{15F2B232-520E-434D-B9CF-CDB8A120DD8E}"/>
    <cellStyle name="Comma 6 2 3 5" xfId="17662" xr:uid="{15F2B232-520E-434D-B9CF-CDB8A120DD8E}"/>
    <cellStyle name="Comma 6 2 4" xfId="1790" xr:uid="{2F6252A7-479C-490F-8092-F8267878D20C}"/>
    <cellStyle name="Comma 6 2 4 2" xfId="7301" xr:uid="{98F011F2-34EA-4D82-94FE-405B014F0353}"/>
    <cellStyle name="Comma 6 2 4 2 2" xfId="14763" xr:uid="{98F011F2-34EA-4D82-94FE-405B014F0353}"/>
    <cellStyle name="Comma 6 2 4 2 2 2" xfId="30741" xr:uid="{98F011F2-34EA-4D82-94FE-405B014F0353}"/>
    <cellStyle name="Comma 6 2 4 2 3" xfId="23279" xr:uid="{98F011F2-34EA-4D82-94FE-405B014F0353}"/>
    <cellStyle name="Comma 6 2 4 3" xfId="4435" xr:uid="{52B0F636-8B1F-4A41-97B1-06F9BC6F6CEF}"/>
    <cellStyle name="Comma 6 2 4 3 2" xfId="11897" xr:uid="{52B0F636-8B1F-4A41-97B1-06F9BC6F6CEF}"/>
    <cellStyle name="Comma 6 2 4 3 2 2" xfId="27875" xr:uid="{52B0F636-8B1F-4A41-97B1-06F9BC6F6CEF}"/>
    <cellStyle name="Comma 6 2 4 3 3" xfId="20413" xr:uid="{52B0F636-8B1F-4A41-97B1-06F9BC6F6CEF}"/>
    <cellStyle name="Comma 6 2 4 4" xfId="9252" xr:uid="{2F6252A7-479C-490F-8092-F8267878D20C}"/>
    <cellStyle name="Comma 6 2 4 4 2" xfId="25230" xr:uid="{2F6252A7-479C-490F-8092-F8267878D20C}"/>
    <cellStyle name="Comma 6 2 4 5" xfId="17768" xr:uid="{2F6252A7-479C-490F-8092-F8267878D20C}"/>
    <cellStyle name="Comma 6 2 5" xfId="5709" xr:uid="{0CD503BB-F657-49E4-86A2-8176227C965D}"/>
    <cellStyle name="Comma 6 2 5 2" xfId="13171" xr:uid="{0CD503BB-F657-49E4-86A2-8176227C965D}"/>
    <cellStyle name="Comma 6 2 5 2 2" xfId="29149" xr:uid="{0CD503BB-F657-49E4-86A2-8176227C965D}"/>
    <cellStyle name="Comma 6 2 5 3" xfId="21687" xr:uid="{0CD503BB-F657-49E4-86A2-8176227C965D}"/>
    <cellStyle name="Comma 6 2 6" xfId="1941" xr:uid="{00000000-0005-0000-0000-00000A010000}"/>
    <cellStyle name="Comma 6 2 6 2" xfId="9403" xr:uid="{00000000-0005-0000-0000-00000A010000}"/>
    <cellStyle name="Comma 6 2 6 2 2" xfId="25381" xr:uid="{00000000-0005-0000-0000-00000A010000}"/>
    <cellStyle name="Comma 6 2 6 3" xfId="17919" xr:uid="{00000000-0005-0000-0000-00000A010000}"/>
    <cellStyle name="Comma 6 2 7" xfId="7424" xr:uid="{2F6252A7-479C-490F-8092-F8267878D20C}"/>
    <cellStyle name="Comma 6 2 7 2" xfId="14886" xr:uid="{2F6252A7-479C-490F-8092-F8267878D20C}"/>
    <cellStyle name="Comma 6 2 7 2 2" xfId="30864" xr:uid="{2F6252A7-479C-490F-8092-F8267878D20C}"/>
    <cellStyle name="Comma 6 2 7 3" xfId="23402" xr:uid="{2F6252A7-479C-490F-8092-F8267878D20C}"/>
    <cellStyle name="Comma 6 2 8" xfId="7565" xr:uid="{2F6252A7-479C-490F-8092-F8267878D20C}"/>
    <cellStyle name="Comma 6 2 8 2" xfId="23543" xr:uid="{2F6252A7-479C-490F-8092-F8267878D20C}"/>
    <cellStyle name="Comma 6 2 9" xfId="15027" xr:uid="{2F6252A7-479C-490F-8092-F8267878D20C}"/>
    <cellStyle name="Comma 6 2 9 2" xfId="31005" xr:uid="{2F6252A7-479C-490F-8092-F8267878D20C}"/>
    <cellStyle name="Comma 6 20" xfId="15998" xr:uid="{00000000-0005-0000-0000-000009010000}"/>
    <cellStyle name="Comma 6 21" xfId="31998" xr:uid="{E6B7A0E6-C43F-43ED-827D-3C74E6704798}"/>
    <cellStyle name="Comma 6 22" xfId="32130" xr:uid="{E6B7A0E6-C43F-43ED-827D-3C74E6704798}"/>
    <cellStyle name="Comma 6 23" xfId="32261" xr:uid="{E6B7A0E6-C43F-43ED-827D-3C74E6704798}"/>
    <cellStyle name="Comma 6 24" xfId="32393" xr:uid="{E6B7A0E6-C43F-43ED-827D-3C74E6704798}"/>
    <cellStyle name="Comma 6 25" xfId="32524" xr:uid="{E6B7A0E6-C43F-43ED-827D-3C74E6704798}"/>
    <cellStyle name="Comma 6 26" xfId="32656" xr:uid="{2E6C7038-711D-4272-9F30-8F9BB71A4867}"/>
    <cellStyle name="Comma 6 27" xfId="32788" xr:uid="{00000000-0005-0000-0000-00003C000000}"/>
    <cellStyle name="Comma 6 28" xfId="32919" xr:uid="{E6B7A0E6-C43F-43ED-827D-3C74E6704798}"/>
    <cellStyle name="Comma 6 29" xfId="33050" xr:uid="{E6B7A0E6-C43F-43ED-827D-3C74E6704798}"/>
    <cellStyle name="Comma 6 3" xfId="238" xr:uid="{00000000-0005-0000-0000-00000C010000}"/>
    <cellStyle name="Comma 6 3 2" xfId="3297" xr:uid="{008E1767-0AE2-49F0-83A0-10E5F5C747EC}"/>
    <cellStyle name="Comma 6 3 2 2" xfId="10759" xr:uid="{008E1767-0AE2-49F0-83A0-10E5F5C747EC}"/>
    <cellStyle name="Comma 6 3 2 2 2" xfId="26737" xr:uid="{008E1767-0AE2-49F0-83A0-10E5F5C747EC}"/>
    <cellStyle name="Comma 6 3 2 3" xfId="19275" xr:uid="{008E1767-0AE2-49F0-83A0-10E5F5C747EC}"/>
    <cellStyle name="Comma 6 3 3" xfId="4544" xr:uid="{5D5DCE26-F618-41D1-8D25-2660610C0981}"/>
    <cellStyle name="Comma 6 3 3 2" xfId="12006" xr:uid="{5D5DCE26-F618-41D1-8D25-2660610C0981}"/>
    <cellStyle name="Comma 6 3 3 2 2" xfId="27984" xr:uid="{5D5DCE26-F618-41D1-8D25-2660610C0981}"/>
    <cellStyle name="Comma 6 3 3 3" xfId="20522" xr:uid="{5D5DCE26-F618-41D1-8D25-2660610C0981}"/>
    <cellStyle name="Comma 6 3 4" xfId="5816" xr:uid="{1F890A57-76EF-472F-8C69-633E3E40FCCB}"/>
    <cellStyle name="Comma 6 3 4 2" xfId="13278" xr:uid="{1F890A57-76EF-472F-8C69-633E3E40FCCB}"/>
    <cellStyle name="Comma 6 3 4 2 2" xfId="29256" xr:uid="{1F890A57-76EF-472F-8C69-633E3E40FCCB}"/>
    <cellStyle name="Comma 6 3 4 3" xfId="21794" xr:uid="{1F890A57-76EF-472F-8C69-633E3E40FCCB}"/>
    <cellStyle name="Comma 6 3 5" xfId="2050" xr:uid="{00000000-0005-0000-0000-00000C010000}"/>
    <cellStyle name="Comma 6 3 5 2" xfId="9512" xr:uid="{00000000-0005-0000-0000-00000C010000}"/>
    <cellStyle name="Comma 6 3 5 2 2" xfId="25490" xr:uid="{00000000-0005-0000-0000-00000C010000}"/>
    <cellStyle name="Comma 6 3 5 3" xfId="18028" xr:uid="{00000000-0005-0000-0000-00000C010000}"/>
    <cellStyle name="Comma 6 3 6" xfId="7796" xr:uid="{00000000-0005-0000-0000-00000C010000}"/>
    <cellStyle name="Comma 6 3 6 2" xfId="23774" xr:uid="{00000000-0005-0000-0000-00000C010000}"/>
    <cellStyle name="Comma 6 3 7" xfId="16216" xr:uid="{00000000-0005-0000-0000-00000C010000}"/>
    <cellStyle name="Comma 6 30" xfId="33182" xr:uid="{00000000-0005-0000-0000-00003C000000}"/>
    <cellStyle name="Comma 6 31" xfId="33314" xr:uid="{10A2C5F2-C518-49CA-A547-E1768A8032B4}"/>
    <cellStyle name="Comma 6 4" xfId="1656" xr:uid="{E6B7A0E6-C43F-43ED-827D-3C74E6704798}"/>
    <cellStyle name="Comma 6 4 2" xfId="7200" xr:uid="{89BEF9A1-C7D5-4F7E-B6B5-BF9B9F0BDC71}"/>
    <cellStyle name="Comma 6 4 2 2" xfId="14662" xr:uid="{89BEF9A1-C7D5-4F7E-B6B5-BF9B9F0BDC71}"/>
    <cellStyle name="Comma 6 4 2 2 2" xfId="30640" xr:uid="{89BEF9A1-C7D5-4F7E-B6B5-BF9B9F0BDC71}"/>
    <cellStyle name="Comma 6 4 2 3" xfId="23178" xr:uid="{89BEF9A1-C7D5-4F7E-B6B5-BF9B9F0BDC71}"/>
    <cellStyle name="Comma 6 4 3" xfId="3079" xr:uid="{B3981AE0-02D6-47A3-803D-03674AE21715}"/>
    <cellStyle name="Comma 6 4 3 2" xfId="10541" xr:uid="{B3981AE0-02D6-47A3-803D-03674AE21715}"/>
    <cellStyle name="Comma 6 4 3 2 2" xfId="26519" xr:uid="{B3981AE0-02D6-47A3-803D-03674AE21715}"/>
    <cellStyle name="Comma 6 4 3 3" xfId="19057" xr:uid="{B3981AE0-02D6-47A3-803D-03674AE21715}"/>
    <cellStyle name="Comma 6 4 4" xfId="9139" xr:uid="{E6B7A0E6-C43F-43ED-827D-3C74E6704798}"/>
    <cellStyle name="Comma 6 4 4 2" xfId="25117" xr:uid="{E6B7A0E6-C43F-43ED-827D-3C74E6704798}"/>
    <cellStyle name="Comma 6 4 5" xfId="17634" xr:uid="{E6B7A0E6-C43F-43ED-827D-3C74E6704798}"/>
    <cellStyle name="Comma 6 5" xfId="1724" xr:uid="{E6B7A0E6-C43F-43ED-827D-3C74E6704798}"/>
    <cellStyle name="Comma 6 5 2" xfId="7256" xr:uid="{03A80067-FDCB-450E-AB4F-910F88D14A48}"/>
    <cellStyle name="Comma 6 5 2 2" xfId="14718" xr:uid="{03A80067-FDCB-450E-AB4F-910F88D14A48}"/>
    <cellStyle name="Comma 6 5 2 2 2" xfId="30696" xr:uid="{03A80067-FDCB-450E-AB4F-910F88D14A48}"/>
    <cellStyle name="Comma 6 5 2 3" xfId="23234" xr:uid="{03A80067-FDCB-450E-AB4F-910F88D14A48}"/>
    <cellStyle name="Comma 6 5 3" xfId="4326" xr:uid="{35F324AA-5223-4782-AC6B-4C02A3F136C4}"/>
    <cellStyle name="Comma 6 5 3 2" xfId="11788" xr:uid="{35F324AA-5223-4782-AC6B-4C02A3F136C4}"/>
    <cellStyle name="Comma 6 5 3 2 2" xfId="27766" xr:uid="{35F324AA-5223-4782-AC6B-4C02A3F136C4}"/>
    <cellStyle name="Comma 6 5 3 3" xfId="20304" xr:uid="{35F324AA-5223-4782-AC6B-4C02A3F136C4}"/>
    <cellStyle name="Comma 6 5 4" xfId="9186" xr:uid="{E6B7A0E6-C43F-43ED-827D-3C74E6704798}"/>
    <cellStyle name="Comma 6 5 4 2" xfId="25164" xr:uid="{E6B7A0E6-C43F-43ED-827D-3C74E6704798}"/>
    <cellStyle name="Comma 6 5 5" xfId="17702" xr:uid="{E6B7A0E6-C43F-43ED-827D-3C74E6704798}"/>
    <cellStyle name="Comma 6 6" xfId="5613" xr:uid="{15FC00FF-7C9D-4584-9B29-B7F6F4CB0E31}"/>
    <cellStyle name="Comma 6 6 2" xfId="13075" xr:uid="{15FC00FF-7C9D-4584-9B29-B7F6F4CB0E31}"/>
    <cellStyle name="Comma 6 6 2 2" xfId="29053" xr:uid="{15FC00FF-7C9D-4584-9B29-B7F6F4CB0E31}"/>
    <cellStyle name="Comma 6 6 3" xfId="21591" xr:uid="{15FC00FF-7C9D-4584-9B29-B7F6F4CB0E31}"/>
    <cellStyle name="Comma 6 7" xfId="1832" xr:uid="{00000000-0005-0000-0000-000009010000}"/>
    <cellStyle name="Comma 6 7 2" xfId="9294" xr:uid="{00000000-0005-0000-0000-000009010000}"/>
    <cellStyle name="Comma 6 7 2 2" xfId="25272" xr:uid="{00000000-0005-0000-0000-000009010000}"/>
    <cellStyle name="Comma 6 7 3" xfId="17810" xr:uid="{00000000-0005-0000-0000-000009010000}"/>
    <cellStyle name="Comma 6 8" xfId="7358" xr:uid="{E6B7A0E6-C43F-43ED-827D-3C74E6704798}"/>
    <cellStyle name="Comma 6 8 2" xfId="14820" xr:uid="{E6B7A0E6-C43F-43ED-827D-3C74E6704798}"/>
    <cellStyle name="Comma 6 8 2 2" xfId="30798" xr:uid="{E6B7A0E6-C43F-43ED-827D-3C74E6704798}"/>
    <cellStyle name="Comma 6 8 3" xfId="23336" xr:uid="{E6B7A0E6-C43F-43ED-827D-3C74E6704798}"/>
    <cellStyle name="Comma 6 9" xfId="7454" xr:uid="{FB572902-9C45-477C-A694-F9CDEDF61B9A}"/>
    <cellStyle name="Comma 6 9 2" xfId="14916" xr:uid="{FB572902-9C45-477C-A694-F9CDEDF61B9A}"/>
    <cellStyle name="Comma 6 9 2 2" xfId="30894" xr:uid="{FB572902-9C45-477C-A694-F9CDEDF61B9A}"/>
    <cellStyle name="Comma 6 9 3" xfId="23432" xr:uid="{FB572902-9C45-477C-A694-F9CDEDF61B9A}"/>
    <cellStyle name="Comma 60" xfId="696" xr:uid="{00000000-0005-0000-0000-00000D010000}"/>
    <cellStyle name="Comma 60 2" xfId="3755" xr:uid="{FF0CF2E9-EAEE-4C1A-8E2D-A64936BD9CB9}"/>
    <cellStyle name="Comma 60 2 2" xfId="11217" xr:uid="{FF0CF2E9-EAEE-4C1A-8E2D-A64936BD9CB9}"/>
    <cellStyle name="Comma 60 2 2 2" xfId="27195" xr:uid="{FF0CF2E9-EAEE-4C1A-8E2D-A64936BD9CB9}"/>
    <cellStyle name="Comma 60 2 3" xfId="19733" xr:uid="{FF0CF2E9-EAEE-4C1A-8E2D-A64936BD9CB9}"/>
    <cellStyle name="Comma 60 3" xfId="5002" xr:uid="{F939F047-6873-4E48-8413-D702A0C20919}"/>
    <cellStyle name="Comma 60 3 2" xfId="12464" xr:uid="{F939F047-6873-4E48-8413-D702A0C20919}"/>
    <cellStyle name="Comma 60 3 2 2" xfId="28442" xr:uid="{F939F047-6873-4E48-8413-D702A0C20919}"/>
    <cellStyle name="Comma 60 3 3" xfId="20980" xr:uid="{F939F047-6873-4E48-8413-D702A0C20919}"/>
    <cellStyle name="Comma 60 4" xfId="6270" xr:uid="{6FDC8C74-2155-419F-9415-20126A4AC83E}"/>
    <cellStyle name="Comma 60 4 2" xfId="13732" xr:uid="{6FDC8C74-2155-419F-9415-20126A4AC83E}"/>
    <cellStyle name="Comma 60 4 2 2" xfId="29710" xr:uid="{6FDC8C74-2155-419F-9415-20126A4AC83E}"/>
    <cellStyle name="Comma 60 4 3" xfId="22248" xr:uid="{6FDC8C74-2155-419F-9415-20126A4AC83E}"/>
    <cellStyle name="Comma 60 5" xfId="2508" xr:uid="{00000000-0005-0000-0000-00000D010000}"/>
    <cellStyle name="Comma 60 5 2" xfId="9970" xr:uid="{00000000-0005-0000-0000-00000D010000}"/>
    <cellStyle name="Comma 60 5 2 2" xfId="25948" xr:uid="{00000000-0005-0000-0000-00000D010000}"/>
    <cellStyle name="Comma 60 5 3" xfId="18486" xr:uid="{00000000-0005-0000-0000-00000D010000}"/>
    <cellStyle name="Comma 60 6" xfId="8230" xr:uid="{00000000-0005-0000-0000-00000D010000}"/>
    <cellStyle name="Comma 60 6 2" xfId="24208" xr:uid="{00000000-0005-0000-0000-00000D010000}"/>
    <cellStyle name="Comma 60 7" xfId="16674" xr:uid="{00000000-0005-0000-0000-00000D010000}"/>
    <cellStyle name="Comma 61" xfId="705" xr:uid="{00000000-0005-0000-0000-00000E010000}"/>
    <cellStyle name="Comma 61 2" xfId="3764" xr:uid="{747C99DC-0B33-45AC-B4CE-F5BA78E483E5}"/>
    <cellStyle name="Comma 61 2 2" xfId="11226" xr:uid="{747C99DC-0B33-45AC-B4CE-F5BA78E483E5}"/>
    <cellStyle name="Comma 61 2 2 2" xfId="27204" xr:uid="{747C99DC-0B33-45AC-B4CE-F5BA78E483E5}"/>
    <cellStyle name="Comma 61 2 3" xfId="19742" xr:uid="{747C99DC-0B33-45AC-B4CE-F5BA78E483E5}"/>
    <cellStyle name="Comma 61 3" xfId="5011" xr:uid="{C275841D-FD88-40BA-B0D6-53BA28A99DDF}"/>
    <cellStyle name="Comma 61 3 2" xfId="12473" xr:uid="{C275841D-FD88-40BA-B0D6-53BA28A99DDF}"/>
    <cellStyle name="Comma 61 3 2 2" xfId="28451" xr:uid="{C275841D-FD88-40BA-B0D6-53BA28A99DDF}"/>
    <cellStyle name="Comma 61 3 3" xfId="20989" xr:uid="{C275841D-FD88-40BA-B0D6-53BA28A99DDF}"/>
    <cellStyle name="Comma 61 4" xfId="6279" xr:uid="{0B73F977-C94A-4D1E-B2DF-8677FD28E89E}"/>
    <cellStyle name="Comma 61 4 2" xfId="13741" xr:uid="{0B73F977-C94A-4D1E-B2DF-8677FD28E89E}"/>
    <cellStyle name="Comma 61 4 2 2" xfId="29719" xr:uid="{0B73F977-C94A-4D1E-B2DF-8677FD28E89E}"/>
    <cellStyle name="Comma 61 4 3" xfId="22257" xr:uid="{0B73F977-C94A-4D1E-B2DF-8677FD28E89E}"/>
    <cellStyle name="Comma 61 5" xfId="2517" xr:uid="{00000000-0005-0000-0000-00000E010000}"/>
    <cellStyle name="Comma 61 5 2" xfId="9979" xr:uid="{00000000-0005-0000-0000-00000E010000}"/>
    <cellStyle name="Comma 61 5 2 2" xfId="25957" xr:uid="{00000000-0005-0000-0000-00000E010000}"/>
    <cellStyle name="Comma 61 5 3" xfId="18495" xr:uid="{00000000-0005-0000-0000-00000E010000}"/>
    <cellStyle name="Comma 61 6" xfId="8239" xr:uid="{00000000-0005-0000-0000-00000E010000}"/>
    <cellStyle name="Comma 61 6 2" xfId="24217" xr:uid="{00000000-0005-0000-0000-00000E010000}"/>
    <cellStyle name="Comma 61 7" xfId="16683" xr:uid="{00000000-0005-0000-0000-00000E010000}"/>
    <cellStyle name="Comma 62" xfId="757" xr:uid="{00000000-0005-0000-0000-00000F010000}"/>
    <cellStyle name="Comma 62 2" xfId="3816" xr:uid="{01ECDCB7-7BDD-41A5-B20A-B40B05409885}"/>
    <cellStyle name="Comma 62 2 2" xfId="11278" xr:uid="{01ECDCB7-7BDD-41A5-B20A-B40B05409885}"/>
    <cellStyle name="Comma 62 2 2 2" xfId="27256" xr:uid="{01ECDCB7-7BDD-41A5-B20A-B40B05409885}"/>
    <cellStyle name="Comma 62 2 3" xfId="19794" xr:uid="{01ECDCB7-7BDD-41A5-B20A-B40B05409885}"/>
    <cellStyle name="Comma 62 3" xfId="5063" xr:uid="{22A51B7E-0BA9-4F63-AE78-5A96477A52E7}"/>
    <cellStyle name="Comma 62 3 2" xfId="12525" xr:uid="{22A51B7E-0BA9-4F63-AE78-5A96477A52E7}"/>
    <cellStyle name="Comma 62 3 2 2" xfId="28503" xr:uid="{22A51B7E-0BA9-4F63-AE78-5A96477A52E7}"/>
    <cellStyle name="Comma 62 3 3" xfId="21041" xr:uid="{22A51B7E-0BA9-4F63-AE78-5A96477A52E7}"/>
    <cellStyle name="Comma 62 4" xfId="6331" xr:uid="{346196BC-3D50-426E-B77F-F5B520D1185B}"/>
    <cellStyle name="Comma 62 4 2" xfId="13793" xr:uid="{346196BC-3D50-426E-B77F-F5B520D1185B}"/>
    <cellStyle name="Comma 62 4 2 2" xfId="29771" xr:uid="{346196BC-3D50-426E-B77F-F5B520D1185B}"/>
    <cellStyle name="Comma 62 4 3" xfId="22309" xr:uid="{346196BC-3D50-426E-B77F-F5B520D1185B}"/>
    <cellStyle name="Comma 62 5" xfId="2569" xr:uid="{00000000-0005-0000-0000-00000F010000}"/>
    <cellStyle name="Comma 62 5 2" xfId="10031" xr:uid="{00000000-0005-0000-0000-00000F010000}"/>
    <cellStyle name="Comma 62 5 2 2" xfId="26009" xr:uid="{00000000-0005-0000-0000-00000F010000}"/>
    <cellStyle name="Comma 62 5 3" xfId="18547" xr:uid="{00000000-0005-0000-0000-00000F010000}"/>
    <cellStyle name="Comma 62 6" xfId="8291" xr:uid="{00000000-0005-0000-0000-00000F010000}"/>
    <cellStyle name="Comma 62 6 2" xfId="24269" xr:uid="{00000000-0005-0000-0000-00000F010000}"/>
    <cellStyle name="Comma 62 7" xfId="16735" xr:uid="{00000000-0005-0000-0000-00000F010000}"/>
    <cellStyle name="Comma 63" xfId="767" xr:uid="{00000000-0005-0000-0000-000010010000}"/>
    <cellStyle name="Comma 63 2" xfId="3826" xr:uid="{C9DB05FF-3E93-4CDA-B917-E0CFEA36E7C2}"/>
    <cellStyle name="Comma 63 2 2" xfId="11288" xr:uid="{C9DB05FF-3E93-4CDA-B917-E0CFEA36E7C2}"/>
    <cellStyle name="Comma 63 2 2 2" xfId="27266" xr:uid="{C9DB05FF-3E93-4CDA-B917-E0CFEA36E7C2}"/>
    <cellStyle name="Comma 63 2 3" xfId="19804" xr:uid="{C9DB05FF-3E93-4CDA-B917-E0CFEA36E7C2}"/>
    <cellStyle name="Comma 63 3" xfId="5073" xr:uid="{F6130BFC-46D9-4418-8EFB-52278418B74F}"/>
    <cellStyle name="Comma 63 3 2" xfId="12535" xr:uid="{F6130BFC-46D9-4418-8EFB-52278418B74F}"/>
    <cellStyle name="Comma 63 3 2 2" xfId="28513" xr:uid="{F6130BFC-46D9-4418-8EFB-52278418B74F}"/>
    <cellStyle name="Comma 63 3 3" xfId="21051" xr:uid="{F6130BFC-46D9-4418-8EFB-52278418B74F}"/>
    <cellStyle name="Comma 63 4" xfId="6341" xr:uid="{7E50BAEC-B3FF-4C9A-BE1E-BCD35A5BE7D6}"/>
    <cellStyle name="Comma 63 4 2" xfId="13803" xr:uid="{7E50BAEC-B3FF-4C9A-BE1E-BCD35A5BE7D6}"/>
    <cellStyle name="Comma 63 4 2 2" xfId="29781" xr:uid="{7E50BAEC-B3FF-4C9A-BE1E-BCD35A5BE7D6}"/>
    <cellStyle name="Comma 63 4 3" xfId="22319" xr:uid="{7E50BAEC-B3FF-4C9A-BE1E-BCD35A5BE7D6}"/>
    <cellStyle name="Comma 63 5" xfId="2579" xr:uid="{00000000-0005-0000-0000-000010010000}"/>
    <cellStyle name="Comma 63 5 2" xfId="10041" xr:uid="{00000000-0005-0000-0000-000010010000}"/>
    <cellStyle name="Comma 63 5 2 2" xfId="26019" xr:uid="{00000000-0005-0000-0000-000010010000}"/>
    <cellStyle name="Comma 63 5 3" xfId="18557" xr:uid="{00000000-0005-0000-0000-000010010000}"/>
    <cellStyle name="Comma 63 6" xfId="8301" xr:uid="{00000000-0005-0000-0000-000010010000}"/>
    <cellStyle name="Comma 63 6 2" xfId="24279" xr:uid="{00000000-0005-0000-0000-000010010000}"/>
    <cellStyle name="Comma 63 7" xfId="16745" xr:uid="{00000000-0005-0000-0000-000010010000}"/>
    <cellStyle name="Comma 64" xfId="776" xr:uid="{00000000-0005-0000-0000-000011010000}"/>
    <cellStyle name="Comma 64 2" xfId="3835" xr:uid="{91BD886B-BA82-415B-8DC9-A40754AB36E1}"/>
    <cellStyle name="Comma 64 2 2" xfId="11297" xr:uid="{91BD886B-BA82-415B-8DC9-A40754AB36E1}"/>
    <cellStyle name="Comma 64 2 2 2" xfId="27275" xr:uid="{91BD886B-BA82-415B-8DC9-A40754AB36E1}"/>
    <cellStyle name="Comma 64 2 3" xfId="19813" xr:uid="{91BD886B-BA82-415B-8DC9-A40754AB36E1}"/>
    <cellStyle name="Comma 64 3" xfId="5082" xr:uid="{96C10CCE-7906-438C-9E1C-9A816B830E6C}"/>
    <cellStyle name="Comma 64 3 2" xfId="12544" xr:uid="{96C10CCE-7906-438C-9E1C-9A816B830E6C}"/>
    <cellStyle name="Comma 64 3 2 2" xfId="28522" xr:uid="{96C10CCE-7906-438C-9E1C-9A816B830E6C}"/>
    <cellStyle name="Comma 64 3 3" xfId="21060" xr:uid="{96C10CCE-7906-438C-9E1C-9A816B830E6C}"/>
    <cellStyle name="Comma 64 4" xfId="6350" xr:uid="{5780A033-A507-43A5-AE71-D10B3BCC8658}"/>
    <cellStyle name="Comma 64 4 2" xfId="13812" xr:uid="{5780A033-A507-43A5-AE71-D10B3BCC8658}"/>
    <cellStyle name="Comma 64 4 2 2" xfId="29790" xr:uid="{5780A033-A507-43A5-AE71-D10B3BCC8658}"/>
    <cellStyle name="Comma 64 4 3" xfId="22328" xr:uid="{5780A033-A507-43A5-AE71-D10B3BCC8658}"/>
    <cellStyle name="Comma 64 5" xfId="2588" xr:uid="{00000000-0005-0000-0000-000011010000}"/>
    <cellStyle name="Comma 64 5 2" xfId="10050" xr:uid="{00000000-0005-0000-0000-000011010000}"/>
    <cellStyle name="Comma 64 5 2 2" xfId="26028" xr:uid="{00000000-0005-0000-0000-000011010000}"/>
    <cellStyle name="Comma 64 5 3" xfId="18566" xr:uid="{00000000-0005-0000-0000-000011010000}"/>
    <cellStyle name="Comma 64 6" xfId="8310" xr:uid="{00000000-0005-0000-0000-000011010000}"/>
    <cellStyle name="Comma 64 6 2" xfId="24288" xr:uid="{00000000-0005-0000-0000-000011010000}"/>
    <cellStyle name="Comma 64 7" xfId="16754" xr:uid="{00000000-0005-0000-0000-000011010000}"/>
    <cellStyle name="Comma 65" xfId="792" xr:uid="{00000000-0005-0000-0000-000012010000}"/>
    <cellStyle name="Comma 65 2" xfId="3851" xr:uid="{FF0E43AD-BD6D-4258-B427-54D62688D0E6}"/>
    <cellStyle name="Comma 65 2 2" xfId="11313" xr:uid="{FF0E43AD-BD6D-4258-B427-54D62688D0E6}"/>
    <cellStyle name="Comma 65 2 2 2" xfId="27291" xr:uid="{FF0E43AD-BD6D-4258-B427-54D62688D0E6}"/>
    <cellStyle name="Comma 65 2 3" xfId="19829" xr:uid="{FF0E43AD-BD6D-4258-B427-54D62688D0E6}"/>
    <cellStyle name="Comma 65 3" xfId="5098" xr:uid="{7BD7BD7C-6B65-4A31-9608-F9AE9765FE20}"/>
    <cellStyle name="Comma 65 3 2" xfId="12560" xr:uid="{7BD7BD7C-6B65-4A31-9608-F9AE9765FE20}"/>
    <cellStyle name="Comma 65 3 2 2" xfId="28538" xr:uid="{7BD7BD7C-6B65-4A31-9608-F9AE9765FE20}"/>
    <cellStyle name="Comma 65 3 3" xfId="21076" xr:uid="{7BD7BD7C-6B65-4A31-9608-F9AE9765FE20}"/>
    <cellStyle name="Comma 65 4" xfId="6366" xr:uid="{4506BBBF-5FA0-4A11-A240-5EB1D523E979}"/>
    <cellStyle name="Comma 65 4 2" xfId="13828" xr:uid="{4506BBBF-5FA0-4A11-A240-5EB1D523E979}"/>
    <cellStyle name="Comma 65 4 2 2" xfId="29806" xr:uid="{4506BBBF-5FA0-4A11-A240-5EB1D523E979}"/>
    <cellStyle name="Comma 65 4 3" xfId="22344" xr:uid="{4506BBBF-5FA0-4A11-A240-5EB1D523E979}"/>
    <cellStyle name="Comma 65 5" xfId="2604" xr:uid="{00000000-0005-0000-0000-000012010000}"/>
    <cellStyle name="Comma 65 5 2" xfId="10066" xr:uid="{00000000-0005-0000-0000-000012010000}"/>
    <cellStyle name="Comma 65 5 2 2" xfId="26044" xr:uid="{00000000-0005-0000-0000-000012010000}"/>
    <cellStyle name="Comma 65 5 3" xfId="18582" xr:uid="{00000000-0005-0000-0000-000012010000}"/>
    <cellStyle name="Comma 65 6" xfId="8326" xr:uid="{00000000-0005-0000-0000-000012010000}"/>
    <cellStyle name="Comma 65 6 2" xfId="24304" xr:uid="{00000000-0005-0000-0000-000012010000}"/>
    <cellStyle name="Comma 65 7" xfId="16770" xr:uid="{00000000-0005-0000-0000-000012010000}"/>
    <cellStyle name="Comma 66" xfId="801" xr:uid="{00000000-0005-0000-0000-000013010000}"/>
    <cellStyle name="Comma 66 2" xfId="3860" xr:uid="{E96C3A5E-77C0-40C6-B9C2-B5BC75E48AF3}"/>
    <cellStyle name="Comma 66 2 2" xfId="11322" xr:uid="{E96C3A5E-77C0-40C6-B9C2-B5BC75E48AF3}"/>
    <cellStyle name="Comma 66 2 2 2" xfId="27300" xr:uid="{E96C3A5E-77C0-40C6-B9C2-B5BC75E48AF3}"/>
    <cellStyle name="Comma 66 2 3" xfId="19838" xr:uid="{E96C3A5E-77C0-40C6-B9C2-B5BC75E48AF3}"/>
    <cellStyle name="Comma 66 3" xfId="5107" xr:uid="{2441B72C-B65C-4995-88A3-5E422BE3943C}"/>
    <cellStyle name="Comma 66 3 2" xfId="12569" xr:uid="{2441B72C-B65C-4995-88A3-5E422BE3943C}"/>
    <cellStyle name="Comma 66 3 2 2" xfId="28547" xr:uid="{2441B72C-B65C-4995-88A3-5E422BE3943C}"/>
    <cellStyle name="Comma 66 3 3" xfId="21085" xr:uid="{2441B72C-B65C-4995-88A3-5E422BE3943C}"/>
    <cellStyle name="Comma 66 4" xfId="6375" xr:uid="{9D6992A8-6CDE-432B-84C2-51C8D09ACE7F}"/>
    <cellStyle name="Comma 66 4 2" xfId="13837" xr:uid="{9D6992A8-6CDE-432B-84C2-51C8D09ACE7F}"/>
    <cellStyle name="Comma 66 4 2 2" xfId="29815" xr:uid="{9D6992A8-6CDE-432B-84C2-51C8D09ACE7F}"/>
    <cellStyle name="Comma 66 4 3" xfId="22353" xr:uid="{9D6992A8-6CDE-432B-84C2-51C8D09ACE7F}"/>
    <cellStyle name="Comma 66 5" xfId="2613" xr:uid="{00000000-0005-0000-0000-000013010000}"/>
    <cellStyle name="Comma 66 5 2" xfId="10075" xr:uid="{00000000-0005-0000-0000-000013010000}"/>
    <cellStyle name="Comma 66 5 2 2" xfId="26053" xr:uid="{00000000-0005-0000-0000-000013010000}"/>
    <cellStyle name="Comma 66 5 3" xfId="18591" xr:uid="{00000000-0005-0000-0000-000013010000}"/>
    <cellStyle name="Comma 66 6" xfId="8335" xr:uid="{00000000-0005-0000-0000-000013010000}"/>
    <cellStyle name="Comma 66 6 2" xfId="24313" xr:uid="{00000000-0005-0000-0000-000013010000}"/>
    <cellStyle name="Comma 66 7" xfId="16779" xr:uid="{00000000-0005-0000-0000-000013010000}"/>
    <cellStyle name="Comma 67" xfId="834" xr:uid="{00000000-0005-0000-0000-00006C030000}"/>
    <cellStyle name="Comma 67 2" xfId="3893" xr:uid="{B4C35884-14CE-454F-802F-4D8C56E228F0}"/>
    <cellStyle name="Comma 67 2 2" xfId="11355" xr:uid="{B4C35884-14CE-454F-802F-4D8C56E228F0}"/>
    <cellStyle name="Comma 67 2 2 2" xfId="27333" xr:uid="{B4C35884-14CE-454F-802F-4D8C56E228F0}"/>
    <cellStyle name="Comma 67 2 3" xfId="19871" xr:uid="{B4C35884-14CE-454F-802F-4D8C56E228F0}"/>
    <cellStyle name="Comma 67 3" xfId="5140" xr:uid="{F0CC8B63-0C60-4855-B06B-8E7028E82011}"/>
    <cellStyle name="Comma 67 3 2" xfId="12602" xr:uid="{F0CC8B63-0C60-4855-B06B-8E7028E82011}"/>
    <cellStyle name="Comma 67 3 2 2" xfId="28580" xr:uid="{F0CC8B63-0C60-4855-B06B-8E7028E82011}"/>
    <cellStyle name="Comma 67 3 3" xfId="21118" xr:uid="{F0CC8B63-0C60-4855-B06B-8E7028E82011}"/>
    <cellStyle name="Comma 67 4" xfId="6408" xr:uid="{DF04F548-7A3A-4CEA-BB83-78ABA862CF77}"/>
    <cellStyle name="Comma 67 4 2" xfId="13870" xr:uid="{DF04F548-7A3A-4CEA-BB83-78ABA862CF77}"/>
    <cellStyle name="Comma 67 4 2 2" xfId="29848" xr:uid="{DF04F548-7A3A-4CEA-BB83-78ABA862CF77}"/>
    <cellStyle name="Comma 67 4 3" xfId="22386" xr:uid="{DF04F548-7A3A-4CEA-BB83-78ABA862CF77}"/>
    <cellStyle name="Comma 67 5" xfId="2646" xr:uid="{00000000-0005-0000-0000-00006C030000}"/>
    <cellStyle name="Comma 67 5 2" xfId="10108" xr:uid="{00000000-0005-0000-0000-00006C030000}"/>
    <cellStyle name="Comma 67 5 2 2" xfId="26086" xr:uid="{00000000-0005-0000-0000-00006C030000}"/>
    <cellStyle name="Comma 67 5 3" xfId="18624" xr:uid="{00000000-0005-0000-0000-00006C030000}"/>
    <cellStyle name="Comma 67 6" xfId="8368" xr:uid="{00000000-0005-0000-0000-00006C030000}"/>
    <cellStyle name="Comma 67 6 2" xfId="24346" xr:uid="{00000000-0005-0000-0000-00006C030000}"/>
    <cellStyle name="Comma 67 7" xfId="16812" xr:uid="{00000000-0005-0000-0000-00006C030000}"/>
    <cellStyle name="Comma 68" xfId="843" xr:uid="{00000000-0005-0000-0000-00006D030000}"/>
    <cellStyle name="Comma 68 2" xfId="3902" xr:uid="{9AC31196-0198-4D67-9BA9-E1BA2974A8AA}"/>
    <cellStyle name="Comma 68 2 2" xfId="11364" xr:uid="{9AC31196-0198-4D67-9BA9-E1BA2974A8AA}"/>
    <cellStyle name="Comma 68 2 2 2" xfId="27342" xr:uid="{9AC31196-0198-4D67-9BA9-E1BA2974A8AA}"/>
    <cellStyle name="Comma 68 2 3" xfId="19880" xr:uid="{9AC31196-0198-4D67-9BA9-E1BA2974A8AA}"/>
    <cellStyle name="Comma 68 3" xfId="5149" xr:uid="{349A943F-F414-44AF-AAC0-2B2626E14305}"/>
    <cellStyle name="Comma 68 3 2" xfId="12611" xr:uid="{349A943F-F414-44AF-AAC0-2B2626E14305}"/>
    <cellStyle name="Comma 68 3 2 2" xfId="28589" xr:uid="{349A943F-F414-44AF-AAC0-2B2626E14305}"/>
    <cellStyle name="Comma 68 3 3" xfId="21127" xr:uid="{349A943F-F414-44AF-AAC0-2B2626E14305}"/>
    <cellStyle name="Comma 68 4" xfId="6417" xr:uid="{5780EB85-8460-4B5D-8D17-1F4DA016F7EE}"/>
    <cellStyle name="Comma 68 4 2" xfId="13879" xr:uid="{5780EB85-8460-4B5D-8D17-1F4DA016F7EE}"/>
    <cellStyle name="Comma 68 4 2 2" xfId="29857" xr:uid="{5780EB85-8460-4B5D-8D17-1F4DA016F7EE}"/>
    <cellStyle name="Comma 68 4 3" xfId="22395" xr:uid="{5780EB85-8460-4B5D-8D17-1F4DA016F7EE}"/>
    <cellStyle name="Comma 68 5" xfId="2655" xr:uid="{00000000-0005-0000-0000-00006D030000}"/>
    <cellStyle name="Comma 68 5 2" xfId="10117" xr:uid="{00000000-0005-0000-0000-00006D030000}"/>
    <cellStyle name="Comma 68 5 2 2" xfId="26095" xr:uid="{00000000-0005-0000-0000-00006D030000}"/>
    <cellStyle name="Comma 68 5 3" xfId="18633" xr:uid="{00000000-0005-0000-0000-00006D030000}"/>
    <cellStyle name="Comma 68 6" xfId="8377" xr:uid="{00000000-0005-0000-0000-00006D030000}"/>
    <cellStyle name="Comma 68 6 2" xfId="24355" xr:uid="{00000000-0005-0000-0000-00006D030000}"/>
    <cellStyle name="Comma 68 7" xfId="16821" xr:uid="{00000000-0005-0000-0000-00006D030000}"/>
    <cellStyle name="Comma 69" xfId="876" xr:uid="{00000000-0005-0000-0000-00008E030000}"/>
    <cellStyle name="Comma 69 2" xfId="3935" xr:uid="{77D423F8-5803-4C50-8ACA-74BB7EADEE20}"/>
    <cellStyle name="Comma 69 2 2" xfId="11397" xr:uid="{77D423F8-5803-4C50-8ACA-74BB7EADEE20}"/>
    <cellStyle name="Comma 69 2 2 2" xfId="27375" xr:uid="{77D423F8-5803-4C50-8ACA-74BB7EADEE20}"/>
    <cellStyle name="Comma 69 2 3" xfId="19913" xr:uid="{77D423F8-5803-4C50-8ACA-74BB7EADEE20}"/>
    <cellStyle name="Comma 69 3" xfId="5182" xr:uid="{CD1FC3E8-1EFA-47F3-9109-BB74D2139E66}"/>
    <cellStyle name="Comma 69 3 2" xfId="12644" xr:uid="{CD1FC3E8-1EFA-47F3-9109-BB74D2139E66}"/>
    <cellStyle name="Comma 69 3 2 2" xfId="28622" xr:uid="{CD1FC3E8-1EFA-47F3-9109-BB74D2139E66}"/>
    <cellStyle name="Comma 69 3 3" xfId="21160" xr:uid="{CD1FC3E8-1EFA-47F3-9109-BB74D2139E66}"/>
    <cellStyle name="Comma 69 4" xfId="6450" xr:uid="{1EBC9370-6F69-4BA8-A290-8DF2479C5288}"/>
    <cellStyle name="Comma 69 4 2" xfId="13912" xr:uid="{1EBC9370-6F69-4BA8-A290-8DF2479C5288}"/>
    <cellStyle name="Comma 69 4 2 2" xfId="29890" xr:uid="{1EBC9370-6F69-4BA8-A290-8DF2479C5288}"/>
    <cellStyle name="Comma 69 4 3" xfId="22428" xr:uid="{1EBC9370-6F69-4BA8-A290-8DF2479C5288}"/>
    <cellStyle name="Comma 69 5" xfId="2688" xr:uid="{00000000-0005-0000-0000-00008E030000}"/>
    <cellStyle name="Comma 69 5 2" xfId="10150" xr:uid="{00000000-0005-0000-0000-00008E030000}"/>
    <cellStyle name="Comma 69 5 2 2" xfId="26128" xr:uid="{00000000-0005-0000-0000-00008E030000}"/>
    <cellStyle name="Comma 69 5 3" xfId="18666" xr:uid="{00000000-0005-0000-0000-00008E030000}"/>
    <cellStyle name="Comma 69 6" xfId="8410" xr:uid="{00000000-0005-0000-0000-00008E030000}"/>
    <cellStyle name="Comma 69 6 2" xfId="24388" xr:uid="{00000000-0005-0000-0000-00008E030000}"/>
    <cellStyle name="Comma 69 7" xfId="16854" xr:uid="{00000000-0005-0000-0000-00008E030000}"/>
    <cellStyle name="Comma 7" xfId="21" xr:uid="{00000000-0005-0000-0000-000014010000}"/>
    <cellStyle name="Comma 7 10" xfId="14994" xr:uid="{EF50EFDD-90C1-4389-AFAF-0566CAD8B07B}"/>
    <cellStyle name="Comma 7 10 2" xfId="30972" xr:uid="{EF50EFDD-90C1-4389-AFAF-0566CAD8B07B}"/>
    <cellStyle name="Comma 7 11" xfId="15125" xr:uid="{EF50EFDD-90C1-4389-AFAF-0566CAD8B07B}"/>
    <cellStyle name="Comma 7 11 2" xfId="31103" xr:uid="{EF50EFDD-90C1-4389-AFAF-0566CAD8B07B}"/>
    <cellStyle name="Comma 7 12" xfId="15257" xr:uid="{EF50EFDD-90C1-4389-AFAF-0566CAD8B07B}"/>
    <cellStyle name="Comma 7 12 2" xfId="31235" xr:uid="{EF50EFDD-90C1-4389-AFAF-0566CAD8B07B}"/>
    <cellStyle name="Comma 7 13" xfId="15389" xr:uid="{EF50EFDD-90C1-4389-AFAF-0566CAD8B07B}"/>
    <cellStyle name="Comma 7 13 2" xfId="31367" xr:uid="{EF50EFDD-90C1-4389-AFAF-0566CAD8B07B}"/>
    <cellStyle name="Comma 7 14" xfId="15521" xr:uid="{EF50EFDD-90C1-4389-AFAF-0566CAD8B07B}"/>
    <cellStyle name="Comma 7 14 2" xfId="31499" xr:uid="{EF50EFDD-90C1-4389-AFAF-0566CAD8B07B}"/>
    <cellStyle name="Comma 7 15" xfId="15660" xr:uid="{EF50EFDD-90C1-4389-AFAF-0566CAD8B07B}"/>
    <cellStyle name="Comma 7 15 2" xfId="31637" xr:uid="{EF50EFDD-90C1-4389-AFAF-0566CAD8B07B}"/>
    <cellStyle name="Comma 7 16" xfId="15792" xr:uid="{EF50EFDD-90C1-4389-AFAF-0566CAD8B07B}"/>
    <cellStyle name="Comma 7 16 2" xfId="31769" xr:uid="{EF50EFDD-90C1-4389-AFAF-0566CAD8B07B}"/>
    <cellStyle name="Comma 7 17" xfId="15923" xr:uid="{EF50EFDD-90C1-4389-AFAF-0566CAD8B07B}"/>
    <cellStyle name="Comma 7 17 2" xfId="31900" xr:uid="{EF50EFDD-90C1-4389-AFAF-0566CAD8B07B}"/>
    <cellStyle name="Comma 7 18" xfId="16001" xr:uid="{00000000-0005-0000-0000-000014010000}"/>
    <cellStyle name="Comma 7 19" xfId="32031" xr:uid="{EF50EFDD-90C1-4389-AFAF-0566CAD8B07B}"/>
    <cellStyle name="Comma 7 2" xfId="131" xr:uid="{00000000-0005-0000-0000-000015010000}"/>
    <cellStyle name="Comma 7 2 2" xfId="350" xr:uid="{00000000-0005-0000-0000-000016010000}"/>
    <cellStyle name="Comma 7 2 2 2" xfId="3409" xr:uid="{12AD5A57-E7F3-44F3-810A-C19E5DE5B8DD}"/>
    <cellStyle name="Comma 7 2 2 2 2" xfId="10871" xr:uid="{12AD5A57-E7F3-44F3-810A-C19E5DE5B8DD}"/>
    <cellStyle name="Comma 7 2 2 2 2 2" xfId="26849" xr:uid="{12AD5A57-E7F3-44F3-810A-C19E5DE5B8DD}"/>
    <cellStyle name="Comma 7 2 2 2 3" xfId="19387" xr:uid="{12AD5A57-E7F3-44F3-810A-C19E5DE5B8DD}"/>
    <cellStyle name="Comma 7 2 2 3" xfId="4656" xr:uid="{3A6F08EA-E61D-43DA-B280-726CF7CF607E}"/>
    <cellStyle name="Comma 7 2 2 3 2" xfId="12118" xr:uid="{3A6F08EA-E61D-43DA-B280-726CF7CF607E}"/>
    <cellStyle name="Comma 7 2 2 3 2 2" xfId="28096" xr:uid="{3A6F08EA-E61D-43DA-B280-726CF7CF607E}"/>
    <cellStyle name="Comma 7 2 2 3 3" xfId="20634" xr:uid="{3A6F08EA-E61D-43DA-B280-726CF7CF607E}"/>
    <cellStyle name="Comma 7 2 2 4" xfId="5927" xr:uid="{C68D0230-BE16-4CBD-80AC-5BF8FAD7AD96}"/>
    <cellStyle name="Comma 7 2 2 4 2" xfId="13389" xr:uid="{C68D0230-BE16-4CBD-80AC-5BF8FAD7AD96}"/>
    <cellStyle name="Comma 7 2 2 4 2 2" xfId="29367" xr:uid="{C68D0230-BE16-4CBD-80AC-5BF8FAD7AD96}"/>
    <cellStyle name="Comma 7 2 2 4 3" xfId="21905" xr:uid="{C68D0230-BE16-4CBD-80AC-5BF8FAD7AD96}"/>
    <cellStyle name="Comma 7 2 2 5" xfId="2162" xr:uid="{00000000-0005-0000-0000-000016010000}"/>
    <cellStyle name="Comma 7 2 2 5 2" xfId="9624" xr:uid="{00000000-0005-0000-0000-000016010000}"/>
    <cellStyle name="Comma 7 2 2 5 2 2" xfId="25602" xr:uid="{00000000-0005-0000-0000-000016010000}"/>
    <cellStyle name="Comma 7 2 2 5 3" xfId="18140" xr:uid="{00000000-0005-0000-0000-000016010000}"/>
    <cellStyle name="Comma 7 2 2 6" xfId="7900" xr:uid="{00000000-0005-0000-0000-000016010000}"/>
    <cellStyle name="Comma 7 2 2 6 2" xfId="23878" xr:uid="{00000000-0005-0000-0000-000016010000}"/>
    <cellStyle name="Comma 7 2 2 7" xfId="16328" xr:uid="{00000000-0005-0000-0000-000016010000}"/>
    <cellStyle name="Comma 7 2 3" xfId="3191" xr:uid="{9DD0BBFC-4903-4831-A594-30CF6EF027A1}"/>
    <cellStyle name="Comma 7 2 3 2" xfId="10653" xr:uid="{9DD0BBFC-4903-4831-A594-30CF6EF027A1}"/>
    <cellStyle name="Comma 7 2 3 2 2" xfId="26631" xr:uid="{9DD0BBFC-4903-4831-A594-30CF6EF027A1}"/>
    <cellStyle name="Comma 7 2 3 3" xfId="19169" xr:uid="{9DD0BBFC-4903-4831-A594-30CF6EF027A1}"/>
    <cellStyle name="Comma 7 2 4" xfId="4438" xr:uid="{DA86612D-6C51-4403-BB13-2873419B0592}"/>
    <cellStyle name="Comma 7 2 4 2" xfId="11900" xr:uid="{DA86612D-6C51-4403-BB13-2873419B0592}"/>
    <cellStyle name="Comma 7 2 4 2 2" xfId="27878" xr:uid="{DA86612D-6C51-4403-BB13-2873419B0592}"/>
    <cellStyle name="Comma 7 2 4 3" xfId="20416" xr:uid="{DA86612D-6C51-4403-BB13-2873419B0592}"/>
    <cellStyle name="Comma 7 2 5" xfId="5712" xr:uid="{F3AA1623-6769-4C41-AC2E-A06F48B413D5}"/>
    <cellStyle name="Comma 7 2 5 2" xfId="13174" xr:uid="{F3AA1623-6769-4C41-AC2E-A06F48B413D5}"/>
    <cellStyle name="Comma 7 2 5 2 2" xfId="29152" xr:uid="{F3AA1623-6769-4C41-AC2E-A06F48B413D5}"/>
    <cellStyle name="Comma 7 2 5 3" xfId="21690" xr:uid="{F3AA1623-6769-4C41-AC2E-A06F48B413D5}"/>
    <cellStyle name="Comma 7 2 6" xfId="1944" xr:uid="{00000000-0005-0000-0000-000015010000}"/>
    <cellStyle name="Comma 7 2 6 2" xfId="9406" xr:uid="{00000000-0005-0000-0000-000015010000}"/>
    <cellStyle name="Comma 7 2 6 2 2" xfId="25384" xr:uid="{00000000-0005-0000-0000-000015010000}"/>
    <cellStyle name="Comma 7 2 6 3" xfId="17922" xr:uid="{00000000-0005-0000-0000-000015010000}"/>
    <cellStyle name="Comma 7 2 7" xfId="7697" xr:uid="{00000000-0005-0000-0000-000015010000}"/>
    <cellStyle name="Comma 7 2 7 2" xfId="23675" xr:uid="{00000000-0005-0000-0000-000015010000}"/>
    <cellStyle name="Comma 7 2 8" xfId="16110" xr:uid="{00000000-0005-0000-0000-000015010000}"/>
    <cellStyle name="Comma 7 20" xfId="32163" xr:uid="{EF50EFDD-90C1-4389-AFAF-0566CAD8B07B}"/>
    <cellStyle name="Comma 7 21" xfId="32294" xr:uid="{EF50EFDD-90C1-4389-AFAF-0566CAD8B07B}"/>
    <cellStyle name="Comma 7 22" xfId="32426" xr:uid="{EF50EFDD-90C1-4389-AFAF-0566CAD8B07B}"/>
    <cellStyle name="Comma 7 23" xfId="32557" xr:uid="{EF50EFDD-90C1-4389-AFAF-0566CAD8B07B}"/>
    <cellStyle name="Comma 7 24" xfId="32689" xr:uid="{1ADF4D66-DEF9-4918-87C1-55D72C88646F}"/>
    <cellStyle name="Comma 7 25" xfId="32821" xr:uid="{00000000-0005-0000-0000-00003E000000}"/>
    <cellStyle name="Comma 7 26" xfId="32952" xr:uid="{EF50EFDD-90C1-4389-AFAF-0566CAD8B07B}"/>
    <cellStyle name="Comma 7 27" xfId="33083" xr:uid="{EF50EFDD-90C1-4389-AFAF-0566CAD8B07B}"/>
    <cellStyle name="Comma 7 28" xfId="33215" xr:uid="{00000000-0005-0000-0000-00003E000000}"/>
    <cellStyle name="Comma 7 29" xfId="33347" xr:uid="{058B874B-E644-4DE2-87CE-CCC6560A4122}"/>
    <cellStyle name="Comma 7 3" xfId="241" xr:uid="{00000000-0005-0000-0000-000017010000}"/>
    <cellStyle name="Comma 7 3 2" xfId="3300" xr:uid="{C89731B5-AB13-429B-A3E4-2E427E499470}"/>
    <cellStyle name="Comma 7 3 2 2" xfId="10762" xr:uid="{C89731B5-AB13-429B-A3E4-2E427E499470}"/>
    <cellStyle name="Comma 7 3 2 2 2" xfId="26740" xr:uid="{C89731B5-AB13-429B-A3E4-2E427E499470}"/>
    <cellStyle name="Comma 7 3 2 3" xfId="19278" xr:uid="{C89731B5-AB13-429B-A3E4-2E427E499470}"/>
    <cellStyle name="Comma 7 3 3" xfId="4547" xr:uid="{6E25922B-F5DA-4947-A51E-694CBF0AF1C3}"/>
    <cellStyle name="Comma 7 3 3 2" xfId="12009" xr:uid="{6E25922B-F5DA-4947-A51E-694CBF0AF1C3}"/>
    <cellStyle name="Comma 7 3 3 2 2" xfId="27987" xr:uid="{6E25922B-F5DA-4947-A51E-694CBF0AF1C3}"/>
    <cellStyle name="Comma 7 3 3 3" xfId="20525" xr:uid="{6E25922B-F5DA-4947-A51E-694CBF0AF1C3}"/>
    <cellStyle name="Comma 7 3 4" xfId="5819" xr:uid="{E78EE85D-7533-43D6-8842-7A9305932219}"/>
    <cellStyle name="Comma 7 3 4 2" xfId="13281" xr:uid="{E78EE85D-7533-43D6-8842-7A9305932219}"/>
    <cellStyle name="Comma 7 3 4 2 2" xfId="29259" xr:uid="{E78EE85D-7533-43D6-8842-7A9305932219}"/>
    <cellStyle name="Comma 7 3 4 3" xfId="21797" xr:uid="{E78EE85D-7533-43D6-8842-7A9305932219}"/>
    <cellStyle name="Comma 7 3 5" xfId="2053" xr:uid="{00000000-0005-0000-0000-000017010000}"/>
    <cellStyle name="Comma 7 3 5 2" xfId="9515" xr:uid="{00000000-0005-0000-0000-000017010000}"/>
    <cellStyle name="Comma 7 3 5 2 2" xfId="25493" xr:uid="{00000000-0005-0000-0000-000017010000}"/>
    <cellStyle name="Comma 7 3 5 3" xfId="18031" xr:uid="{00000000-0005-0000-0000-000017010000}"/>
    <cellStyle name="Comma 7 3 6" xfId="7798" xr:uid="{00000000-0005-0000-0000-000017010000}"/>
    <cellStyle name="Comma 7 3 6 2" xfId="23776" xr:uid="{00000000-0005-0000-0000-000017010000}"/>
    <cellStyle name="Comma 7 3 7" xfId="16219" xr:uid="{00000000-0005-0000-0000-000017010000}"/>
    <cellStyle name="Comma 7 4" xfId="1757" xr:uid="{EF50EFDD-90C1-4389-AFAF-0566CAD8B07B}"/>
    <cellStyle name="Comma 7 4 2" xfId="7288" xr:uid="{7F7CCB0C-4BB1-4342-BD5C-7AAA84CCB6C1}"/>
    <cellStyle name="Comma 7 4 2 2" xfId="14750" xr:uid="{7F7CCB0C-4BB1-4342-BD5C-7AAA84CCB6C1}"/>
    <cellStyle name="Comma 7 4 2 2 2" xfId="30728" xr:uid="{7F7CCB0C-4BB1-4342-BD5C-7AAA84CCB6C1}"/>
    <cellStyle name="Comma 7 4 2 3" xfId="23266" xr:uid="{7F7CCB0C-4BB1-4342-BD5C-7AAA84CCB6C1}"/>
    <cellStyle name="Comma 7 4 3" xfId="3082" xr:uid="{35B95029-C68B-4A21-9FD6-C26B390B57F6}"/>
    <cellStyle name="Comma 7 4 3 2" xfId="10544" xr:uid="{35B95029-C68B-4A21-9FD6-C26B390B57F6}"/>
    <cellStyle name="Comma 7 4 3 2 2" xfId="26522" xr:uid="{35B95029-C68B-4A21-9FD6-C26B390B57F6}"/>
    <cellStyle name="Comma 7 4 3 3" xfId="19060" xr:uid="{35B95029-C68B-4A21-9FD6-C26B390B57F6}"/>
    <cellStyle name="Comma 7 4 4" xfId="9219" xr:uid="{EF50EFDD-90C1-4389-AFAF-0566CAD8B07B}"/>
    <cellStyle name="Comma 7 4 4 2" xfId="25197" xr:uid="{EF50EFDD-90C1-4389-AFAF-0566CAD8B07B}"/>
    <cellStyle name="Comma 7 4 5" xfId="17735" xr:uid="{EF50EFDD-90C1-4389-AFAF-0566CAD8B07B}"/>
    <cellStyle name="Comma 7 5" xfId="4329" xr:uid="{86A0891B-F16E-45A2-8E37-23984DAB19CD}"/>
    <cellStyle name="Comma 7 5 2" xfId="11791" xr:uid="{86A0891B-F16E-45A2-8E37-23984DAB19CD}"/>
    <cellStyle name="Comma 7 5 2 2" xfId="27769" xr:uid="{86A0891B-F16E-45A2-8E37-23984DAB19CD}"/>
    <cellStyle name="Comma 7 5 3" xfId="20307" xr:uid="{86A0891B-F16E-45A2-8E37-23984DAB19CD}"/>
    <cellStyle name="Comma 7 6" xfId="5610" xr:uid="{34B7664F-2FDC-489A-A136-F7B2637C4A1E}"/>
    <cellStyle name="Comma 7 6 2" xfId="13072" xr:uid="{34B7664F-2FDC-489A-A136-F7B2637C4A1E}"/>
    <cellStyle name="Comma 7 6 2 2" xfId="29050" xr:uid="{34B7664F-2FDC-489A-A136-F7B2637C4A1E}"/>
    <cellStyle name="Comma 7 6 3" xfId="21588" xr:uid="{34B7664F-2FDC-489A-A136-F7B2637C4A1E}"/>
    <cellStyle name="Comma 7 7" xfId="1835" xr:uid="{00000000-0005-0000-0000-000014010000}"/>
    <cellStyle name="Comma 7 7 2" xfId="9297" xr:uid="{00000000-0005-0000-0000-000014010000}"/>
    <cellStyle name="Comma 7 7 2 2" xfId="25275" xr:uid="{00000000-0005-0000-0000-000014010000}"/>
    <cellStyle name="Comma 7 7 3" xfId="17813" xr:uid="{00000000-0005-0000-0000-000014010000}"/>
    <cellStyle name="Comma 7 8" xfId="7391" xr:uid="{EF50EFDD-90C1-4389-AFAF-0566CAD8B07B}"/>
    <cellStyle name="Comma 7 8 2" xfId="14853" xr:uid="{EF50EFDD-90C1-4389-AFAF-0566CAD8B07B}"/>
    <cellStyle name="Comma 7 8 2 2" xfId="30831" xr:uid="{EF50EFDD-90C1-4389-AFAF-0566CAD8B07B}"/>
    <cellStyle name="Comma 7 8 3" xfId="23369" xr:uid="{EF50EFDD-90C1-4389-AFAF-0566CAD8B07B}"/>
    <cellStyle name="Comma 7 9" xfId="7532" xr:uid="{EF50EFDD-90C1-4389-AFAF-0566CAD8B07B}"/>
    <cellStyle name="Comma 7 9 2" xfId="23510" xr:uid="{EF50EFDD-90C1-4389-AFAF-0566CAD8B07B}"/>
    <cellStyle name="Comma 70" xfId="884" xr:uid="{00000000-0005-0000-0000-000097030000}"/>
    <cellStyle name="Comma 70 2" xfId="3943" xr:uid="{75F5B6B1-8116-4188-82FB-EB929033965D}"/>
    <cellStyle name="Comma 70 2 2" xfId="11405" xr:uid="{75F5B6B1-8116-4188-82FB-EB929033965D}"/>
    <cellStyle name="Comma 70 2 2 2" xfId="27383" xr:uid="{75F5B6B1-8116-4188-82FB-EB929033965D}"/>
    <cellStyle name="Comma 70 2 3" xfId="19921" xr:uid="{75F5B6B1-8116-4188-82FB-EB929033965D}"/>
    <cellStyle name="Comma 70 3" xfId="5190" xr:uid="{90ECD198-E374-4679-B190-7A30AA747A0F}"/>
    <cellStyle name="Comma 70 3 2" xfId="12652" xr:uid="{90ECD198-E374-4679-B190-7A30AA747A0F}"/>
    <cellStyle name="Comma 70 3 2 2" xfId="28630" xr:uid="{90ECD198-E374-4679-B190-7A30AA747A0F}"/>
    <cellStyle name="Comma 70 3 3" xfId="21168" xr:uid="{90ECD198-E374-4679-B190-7A30AA747A0F}"/>
    <cellStyle name="Comma 70 4" xfId="6458" xr:uid="{894177FF-47DF-4F5A-883B-415E2E6B96C0}"/>
    <cellStyle name="Comma 70 4 2" xfId="13920" xr:uid="{894177FF-47DF-4F5A-883B-415E2E6B96C0}"/>
    <cellStyle name="Comma 70 4 2 2" xfId="29898" xr:uid="{894177FF-47DF-4F5A-883B-415E2E6B96C0}"/>
    <cellStyle name="Comma 70 4 3" xfId="22436" xr:uid="{894177FF-47DF-4F5A-883B-415E2E6B96C0}"/>
    <cellStyle name="Comma 70 5" xfId="2696" xr:uid="{00000000-0005-0000-0000-000097030000}"/>
    <cellStyle name="Comma 70 5 2" xfId="10158" xr:uid="{00000000-0005-0000-0000-000097030000}"/>
    <cellStyle name="Comma 70 5 2 2" xfId="26136" xr:uid="{00000000-0005-0000-0000-000097030000}"/>
    <cellStyle name="Comma 70 5 3" xfId="18674" xr:uid="{00000000-0005-0000-0000-000097030000}"/>
    <cellStyle name="Comma 70 6" xfId="8418" xr:uid="{00000000-0005-0000-0000-000097030000}"/>
    <cellStyle name="Comma 70 6 2" xfId="24396" xr:uid="{00000000-0005-0000-0000-000097030000}"/>
    <cellStyle name="Comma 70 7" xfId="16862" xr:uid="{00000000-0005-0000-0000-000097030000}"/>
    <cellStyle name="Comma 71" xfId="925" xr:uid="{00000000-0005-0000-0000-0000BF030000}"/>
    <cellStyle name="Comma 71 2" xfId="3984" xr:uid="{FEE5A574-0EC0-47CF-AD23-FE7B72679F2F}"/>
    <cellStyle name="Comma 71 2 2" xfId="11446" xr:uid="{FEE5A574-0EC0-47CF-AD23-FE7B72679F2F}"/>
    <cellStyle name="Comma 71 2 2 2" xfId="27424" xr:uid="{FEE5A574-0EC0-47CF-AD23-FE7B72679F2F}"/>
    <cellStyle name="Comma 71 2 3" xfId="19962" xr:uid="{FEE5A574-0EC0-47CF-AD23-FE7B72679F2F}"/>
    <cellStyle name="Comma 71 3" xfId="5231" xr:uid="{06E6A6EB-9FF5-4C68-A226-BA4184643BFA}"/>
    <cellStyle name="Comma 71 3 2" xfId="12693" xr:uid="{06E6A6EB-9FF5-4C68-A226-BA4184643BFA}"/>
    <cellStyle name="Comma 71 3 2 2" xfId="28671" xr:uid="{06E6A6EB-9FF5-4C68-A226-BA4184643BFA}"/>
    <cellStyle name="Comma 71 3 3" xfId="21209" xr:uid="{06E6A6EB-9FF5-4C68-A226-BA4184643BFA}"/>
    <cellStyle name="Comma 71 4" xfId="6499" xr:uid="{69D88FA4-D521-4585-9833-CB1526751354}"/>
    <cellStyle name="Comma 71 4 2" xfId="13961" xr:uid="{69D88FA4-D521-4585-9833-CB1526751354}"/>
    <cellStyle name="Comma 71 4 2 2" xfId="29939" xr:uid="{69D88FA4-D521-4585-9833-CB1526751354}"/>
    <cellStyle name="Comma 71 4 3" xfId="22477" xr:uid="{69D88FA4-D521-4585-9833-CB1526751354}"/>
    <cellStyle name="Comma 71 5" xfId="2737" xr:uid="{00000000-0005-0000-0000-0000BF030000}"/>
    <cellStyle name="Comma 71 5 2" xfId="10199" xr:uid="{00000000-0005-0000-0000-0000BF030000}"/>
    <cellStyle name="Comma 71 5 2 2" xfId="26177" xr:uid="{00000000-0005-0000-0000-0000BF030000}"/>
    <cellStyle name="Comma 71 5 3" xfId="18715" xr:uid="{00000000-0005-0000-0000-0000BF030000}"/>
    <cellStyle name="Comma 71 6" xfId="8459" xr:uid="{00000000-0005-0000-0000-0000BF030000}"/>
    <cellStyle name="Comma 71 6 2" xfId="24437" xr:uid="{00000000-0005-0000-0000-0000BF030000}"/>
    <cellStyle name="Comma 71 7" xfId="16903" xr:uid="{00000000-0005-0000-0000-0000BF030000}"/>
    <cellStyle name="Comma 72" xfId="934" xr:uid="{00000000-0005-0000-0000-0000C8030000}"/>
    <cellStyle name="Comma 72 2" xfId="3993" xr:uid="{2D29D44D-2057-452E-9C0C-D26DAFDCB58E}"/>
    <cellStyle name="Comma 72 2 2" xfId="11455" xr:uid="{2D29D44D-2057-452E-9C0C-D26DAFDCB58E}"/>
    <cellStyle name="Comma 72 2 2 2" xfId="27433" xr:uid="{2D29D44D-2057-452E-9C0C-D26DAFDCB58E}"/>
    <cellStyle name="Comma 72 2 3" xfId="19971" xr:uid="{2D29D44D-2057-452E-9C0C-D26DAFDCB58E}"/>
    <cellStyle name="Comma 72 3" xfId="5240" xr:uid="{20290D6B-B9C4-47BD-B358-E9789328F570}"/>
    <cellStyle name="Comma 72 3 2" xfId="12702" xr:uid="{20290D6B-B9C4-47BD-B358-E9789328F570}"/>
    <cellStyle name="Comma 72 3 2 2" xfId="28680" xr:uid="{20290D6B-B9C4-47BD-B358-E9789328F570}"/>
    <cellStyle name="Comma 72 3 3" xfId="21218" xr:uid="{20290D6B-B9C4-47BD-B358-E9789328F570}"/>
    <cellStyle name="Comma 72 4" xfId="6508" xr:uid="{8206BEA1-9E7A-4420-B660-46E15A27C429}"/>
    <cellStyle name="Comma 72 4 2" xfId="13970" xr:uid="{8206BEA1-9E7A-4420-B660-46E15A27C429}"/>
    <cellStyle name="Comma 72 4 2 2" xfId="29948" xr:uid="{8206BEA1-9E7A-4420-B660-46E15A27C429}"/>
    <cellStyle name="Comma 72 4 3" xfId="22486" xr:uid="{8206BEA1-9E7A-4420-B660-46E15A27C429}"/>
    <cellStyle name="Comma 72 5" xfId="2746" xr:uid="{00000000-0005-0000-0000-0000C8030000}"/>
    <cellStyle name="Comma 72 5 2" xfId="10208" xr:uid="{00000000-0005-0000-0000-0000C8030000}"/>
    <cellStyle name="Comma 72 5 2 2" xfId="26186" xr:uid="{00000000-0005-0000-0000-0000C8030000}"/>
    <cellStyle name="Comma 72 5 3" xfId="18724" xr:uid="{00000000-0005-0000-0000-0000C8030000}"/>
    <cellStyle name="Comma 72 6" xfId="8468" xr:uid="{00000000-0005-0000-0000-0000C8030000}"/>
    <cellStyle name="Comma 72 6 2" xfId="24446" xr:uid="{00000000-0005-0000-0000-0000C8030000}"/>
    <cellStyle name="Comma 72 7" xfId="16912" xr:uid="{00000000-0005-0000-0000-0000C8030000}"/>
    <cellStyle name="Comma 73" xfId="957" xr:uid="{00000000-0005-0000-0000-0000DF030000}"/>
    <cellStyle name="Comma 73 2" xfId="4016" xr:uid="{EC5E18BF-DA42-48AA-A332-AC5D83C41FBA}"/>
    <cellStyle name="Comma 73 2 2" xfId="11478" xr:uid="{EC5E18BF-DA42-48AA-A332-AC5D83C41FBA}"/>
    <cellStyle name="Comma 73 2 2 2" xfId="27456" xr:uid="{EC5E18BF-DA42-48AA-A332-AC5D83C41FBA}"/>
    <cellStyle name="Comma 73 2 3" xfId="19994" xr:uid="{EC5E18BF-DA42-48AA-A332-AC5D83C41FBA}"/>
    <cellStyle name="Comma 73 3" xfId="5263" xr:uid="{147D7B54-2FE4-4B87-9B56-EF06F39D616A}"/>
    <cellStyle name="Comma 73 3 2" xfId="12725" xr:uid="{147D7B54-2FE4-4B87-9B56-EF06F39D616A}"/>
    <cellStyle name="Comma 73 3 2 2" xfId="28703" xr:uid="{147D7B54-2FE4-4B87-9B56-EF06F39D616A}"/>
    <cellStyle name="Comma 73 3 3" xfId="21241" xr:uid="{147D7B54-2FE4-4B87-9B56-EF06F39D616A}"/>
    <cellStyle name="Comma 73 4" xfId="6531" xr:uid="{86B4361E-9668-4F03-BE95-2D72F723F51D}"/>
    <cellStyle name="Comma 73 4 2" xfId="13993" xr:uid="{86B4361E-9668-4F03-BE95-2D72F723F51D}"/>
    <cellStyle name="Comma 73 4 2 2" xfId="29971" xr:uid="{86B4361E-9668-4F03-BE95-2D72F723F51D}"/>
    <cellStyle name="Comma 73 4 3" xfId="22509" xr:uid="{86B4361E-9668-4F03-BE95-2D72F723F51D}"/>
    <cellStyle name="Comma 73 5" xfId="2769" xr:uid="{00000000-0005-0000-0000-0000DF030000}"/>
    <cellStyle name="Comma 73 5 2" xfId="10231" xr:uid="{00000000-0005-0000-0000-0000DF030000}"/>
    <cellStyle name="Comma 73 5 2 2" xfId="26209" xr:uid="{00000000-0005-0000-0000-0000DF030000}"/>
    <cellStyle name="Comma 73 5 3" xfId="18747" xr:uid="{00000000-0005-0000-0000-0000DF030000}"/>
    <cellStyle name="Comma 73 6" xfId="8491" xr:uid="{00000000-0005-0000-0000-0000DF030000}"/>
    <cellStyle name="Comma 73 6 2" xfId="24469" xr:uid="{00000000-0005-0000-0000-0000DF030000}"/>
    <cellStyle name="Comma 73 7" xfId="16935" xr:uid="{00000000-0005-0000-0000-0000DF030000}"/>
    <cellStyle name="Comma 74" xfId="966" xr:uid="{00000000-0005-0000-0000-0000E8030000}"/>
    <cellStyle name="Comma 74 2" xfId="4025" xr:uid="{234DE193-19E5-49E5-8C18-C6D7E61B5768}"/>
    <cellStyle name="Comma 74 2 2" xfId="11487" xr:uid="{234DE193-19E5-49E5-8C18-C6D7E61B5768}"/>
    <cellStyle name="Comma 74 2 2 2" xfId="27465" xr:uid="{234DE193-19E5-49E5-8C18-C6D7E61B5768}"/>
    <cellStyle name="Comma 74 2 3" xfId="20003" xr:uid="{234DE193-19E5-49E5-8C18-C6D7E61B5768}"/>
    <cellStyle name="Comma 74 3" xfId="5272" xr:uid="{B283987E-33B6-43D8-8F7C-D6B15E145583}"/>
    <cellStyle name="Comma 74 3 2" xfId="12734" xr:uid="{B283987E-33B6-43D8-8F7C-D6B15E145583}"/>
    <cellStyle name="Comma 74 3 2 2" xfId="28712" xr:uid="{B283987E-33B6-43D8-8F7C-D6B15E145583}"/>
    <cellStyle name="Comma 74 3 3" xfId="21250" xr:uid="{B283987E-33B6-43D8-8F7C-D6B15E145583}"/>
    <cellStyle name="Comma 74 4" xfId="6540" xr:uid="{98880FC8-1FD5-43A9-BA56-697B118E325D}"/>
    <cellStyle name="Comma 74 4 2" xfId="14002" xr:uid="{98880FC8-1FD5-43A9-BA56-697B118E325D}"/>
    <cellStyle name="Comma 74 4 2 2" xfId="29980" xr:uid="{98880FC8-1FD5-43A9-BA56-697B118E325D}"/>
    <cellStyle name="Comma 74 4 3" xfId="22518" xr:uid="{98880FC8-1FD5-43A9-BA56-697B118E325D}"/>
    <cellStyle name="Comma 74 5" xfId="2778" xr:uid="{00000000-0005-0000-0000-0000E8030000}"/>
    <cellStyle name="Comma 74 5 2" xfId="10240" xr:uid="{00000000-0005-0000-0000-0000E8030000}"/>
    <cellStyle name="Comma 74 5 2 2" xfId="26218" xr:uid="{00000000-0005-0000-0000-0000E8030000}"/>
    <cellStyle name="Comma 74 5 3" xfId="18756" xr:uid="{00000000-0005-0000-0000-0000E8030000}"/>
    <cellStyle name="Comma 74 6" xfId="8500" xr:uid="{00000000-0005-0000-0000-0000E8030000}"/>
    <cellStyle name="Comma 74 6 2" xfId="24478" xr:uid="{00000000-0005-0000-0000-0000E8030000}"/>
    <cellStyle name="Comma 74 7" xfId="16944" xr:uid="{00000000-0005-0000-0000-0000E8030000}"/>
    <cellStyle name="Comma 75" xfId="974" xr:uid="{00000000-0005-0000-0000-0000F1030000}"/>
    <cellStyle name="Comma 75 2" xfId="4033" xr:uid="{ADA24F0D-B0B3-40E7-A6B4-E79B67DF4816}"/>
    <cellStyle name="Comma 75 2 2" xfId="11495" xr:uid="{ADA24F0D-B0B3-40E7-A6B4-E79B67DF4816}"/>
    <cellStyle name="Comma 75 2 2 2" xfId="27473" xr:uid="{ADA24F0D-B0B3-40E7-A6B4-E79B67DF4816}"/>
    <cellStyle name="Comma 75 2 3" xfId="20011" xr:uid="{ADA24F0D-B0B3-40E7-A6B4-E79B67DF4816}"/>
    <cellStyle name="Comma 75 3" xfId="5280" xr:uid="{3AFD1941-528E-44FE-AF2C-0F6DD4F4B8FB}"/>
    <cellStyle name="Comma 75 3 2" xfId="12742" xr:uid="{3AFD1941-528E-44FE-AF2C-0F6DD4F4B8FB}"/>
    <cellStyle name="Comma 75 3 2 2" xfId="28720" xr:uid="{3AFD1941-528E-44FE-AF2C-0F6DD4F4B8FB}"/>
    <cellStyle name="Comma 75 3 3" xfId="21258" xr:uid="{3AFD1941-528E-44FE-AF2C-0F6DD4F4B8FB}"/>
    <cellStyle name="Comma 75 4" xfId="6548" xr:uid="{4D8932D6-35D9-4B36-B3F3-1D8D9BE72261}"/>
    <cellStyle name="Comma 75 4 2" xfId="14010" xr:uid="{4D8932D6-35D9-4B36-B3F3-1D8D9BE72261}"/>
    <cellStyle name="Comma 75 4 2 2" xfId="29988" xr:uid="{4D8932D6-35D9-4B36-B3F3-1D8D9BE72261}"/>
    <cellStyle name="Comma 75 4 3" xfId="22526" xr:uid="{4D8932D6-35D9-4B36-B3F3-1D8D9BE72261}"/>
    <cellStyle name="Comma 75 5" xfId="2786" xr:uid="{00000000-0005-0000-0000-0000F1030000}"/>
    <cellStyle name="Comma 75 5 2" xfId="10248" xr:uid="{00000000-0005-0000-0000-0000F1030000}"/>
    <cellStyle name="Comma 75 5 2 2" xfId="26226" xr:uid="{00000000-0005-0000-0000-0000F1030000}"/>
    <cellStyle name="Comma 75 5 3" xfId="18764" xr:uid="{00000000-0005-0000-0000-0000F1030000}"/>
    <cellStyle name="Comma 75 6" xfId="8508" xr:uid="{00000000-0005-0000-0000-0000F1030000}"/>
    <cellStyle name="Comma 75 6 2" xfId="24486" xr:uid="{00000000-0005-0000-0000-0000F1030000}"/>
    <cellStyle name="Comma 75 7" xfId="16952" xr:uid="{00000000-0005-0000-0000-0000F1030000}"/>
    <cellStyle name="Comma 76" xfId="982" xr:uid="{00000000-0005-0000-0000-0000F9030000}"/>
    <cellStyle name="Comma 76 2" xfId="4041" xr:uid="{491BD5B4-8800-4449-BCD2-A4965F574C1D}"/>
    <cellStyle name="Comma 76 2 2" xfId="11503" xr:uid="{491BD5B4-8800-4449-BCD2-A4965F574C1D}"/>
    <cellStyle name="Comma 76 2 2 2" xfId="27481" xr:uid="{491BD5B4-8800-4449-BCD2-A4965F574C1D}"/>
    <cellStyle name="Comma 76 2 3" xfId="20019" xr:uid="{491BD5B4-8800-4449-BCD2-A4965F574C1D}"/>
    <cellStyle name="Comma 76 3" xfId="5288" xr:uid="{E578663B-F1AC-4CB3-BDE7-EA6B3F862FBB}"/>
    <cellStyle name="Comma 76 3 2" xfId="12750" xr:uid="{E578663B-F1AC-4CB3-BDE7-EA6B3F862FBB}"/>
    <cellStyle name="Comma 76 3 2 2" xfId="28728" xr:uid="{E578663B-F1AC-4CB3-BDE7-EA6B3F862FBB}"/>
    <cellStyle name="Comma 76 3 3" xfId="21266" xr:uid="{E578663B-F1AC-4CB3-BDE7-EA6B3F862FBB}"/>
    <cellStyle name="Comma 76 4" xfId="6556" xr:uid="{838B85CD-1743-4A0A-9D7C-E751A2851452}"/>
    <cellStyle name="Comma 76 4 2" xfId="14018" xr:uid="{838B85CD-1743-4A0A-9D7C-E751A2851452}"/>
    <cellStyle name="Comma 76 4 2 2" xfId="29996" xr:uid="{838B85CD-1743-4A0A-9D7C-E751A2851452}"/>
    <cellStyle name="Comma 76 4 3" xfId="22534" xr:uid="{838B85CD-1743-4A0A-9D7C-E751A2851452}"/>
    <cellStyle name="Comma 76 5" xfId="2794" xr:uid="{00000000-0005-0000-0000-0000F9030000}"/>
    <cellStyle name="Comma 76 5 2" xfId="10256" xr:uid="{00000000-0005-0000-0000-0000F9030000}"/>
    <cellStyle name="Comma 76 5 2 2" xfId="26234" xr:uid="{00000000-0005-0000-0000-0000F9030000}"/>
    <cellStyle name="Comma 76 5 3" xfId="18772" xr:uid="{00000000-0005-0000-0000-0000F9030000}"/>
    <cellStyle name="Comma 76 6" xfId="8516" xr:uid="{00000000-0005-0000-0000-0000F9030000}"/>
    <cellStyle name="Comma 76 6 2" xfId="24494" xr:uid="{00000000-0005-0000-0000-0000F9030000}"/>
    <cellStyle name="Comma 76 7" xfId="16960" xr:uid="{00000000-0005-0000-0000-0000F9030000}"/>
    <cellStyle name="Comma 77" xfId="990" xr:uid="{00000000-0005-0000-0000-000001040000}"/>
    <cellStyle name="Comma 77 2" xfId="4049" xr:uid="{AF20CC1A-A990-4A45-A109-A91528059FFA}"/>
    <cellStyle name="Comma 77 2 2" xfId="11511" xr:uid="{AF20CC1A-A990-4A45-A109-A91528059FFA}"/>
    <cellStyle name="Comma 77 2 2 2" xfId="27489" xr:uid="{AF20CC1A-A990-4A45-A109-A91528059FFA}"/>
    <cellStyle name="Comma 77 2 3" xfId="20027" xr:uid="{AF20CC1A-A990-4A45-A109-A91528059FFA}"/>
    <cellStyle name="Comma 77 3" xfId="5296" xr:uid="{60B3DDF8-6FDC-498E-90A8-D17F962D9FF6}"/>
    <cellStyle name="Comma 77 3 2" xfId="12758" xr:uid="{60B3DDF8-6FDC-498E-90A8-D17F962D9FF6}"/>
    <cellStyle name="Comma 77 3 2 2" xfId="28736" xr:uid="{60B3DDF8-6FDC-498E-90A8-D17F962D9FF6}"/>
    <cellStyle name="Comma 77 3 3" xfId="21274" xr:uid="{60B3DDF8-6FDC-498E-90A8-D17F962D9FF6}"/>
    <cellStyle name="Comma 77 4" xfId="6564" xr:uid="{ED4081C2-E76D-4DE6-BD2C-444512C3A0B9}"/>
    <cellStyle name="Comma 77 4 2" xfId="14026" xr:uid="{ED4081C2-E76D-4DE6-BD2C-444512C3A0B9}"/>
    <cellStyle name="Comma 77 4 2 2" xfId="30004" xr:uid="{ED4081C2-E76D-4DE6-BD2C-444512C3A0B9}"/>
    <cellStyle name="Comma 77 4 3" xfId="22542" xr:uid="{ED4081C2-E76D-4DE6-BD2C-444512C3A0B9}"/>
    <cellStyle name="Comma 77 5" xfId="2802" xr:uid="{00000000-0005-0000-0000-000001040000}"/>
    <cellStyle name="Comma 77 5 2" xfId="10264" xr:uid="{00000000-0005-0000-0000-000001040000}"/>
    <cellStyle name="Comma 77 5 2 2" xfId="26242" xr:uid="{00000000-0005-0000-0000-000001040000}"/>
    <cellStyle name="Comma 77 5 3" xfId="18780" xr:uid="{00000000-0005-0000-0000-000001040000}"/>
    <cellStyle name="Comma 77 6" xfId="8524" xr:uid="{00000000-0005-0000-0000-000001040000}"/>
    <cellStyle name="Comma 77 6 2" xfId="24502" xr:uid="{00000000-0005-0000-0000-000001040000}"/>
    <cellStyle name="Comma 77 7" xfId="16968" xr:uid="{00000000-0005-0000-0000-000001040000}"/>
    <cellStyle name="Comma 78" xfId="998" xr:uid="{00000000-0005-0000-0000-000009040000}"/>
    <cellStyle name="Comma 78 2" xfId="4057" xr:uid="{01BB4B4D-1460-4C81-B8E3-4E1E2711F08E}"/>
    <cellStyle name="Comma 78 2 2" xfId="11519" xr:uid="{01BB4B4D-1460-4C81-B8E3-4E1E2711F08E}"/>
    <cellStyle name="Comma 78 2 2 2" xfId="27497" xr:uid="{01BB4B4D-1460-4C81-B8E3-4E1E2711F08E}"/>
    <cellStyle name="Comma 78 2 3" xfId="20035" xr:uid="{01BB4B4D-1460-4C81-B8E3-4E1E2711F08E}"/>
    <cellStyle name="Comma 78 3" xfId="5304" xr:uid="{94815E2E-763A-46DC-A9AF-EDFE8F2FD7FD}"/>
    <cellStyle name="Comma 78 3 2" xfId="12766" xr:uid="{94815E2E-763A-46DC-A9AF-EDFE8F2FD7FD}"/>
    <cellStyle name="Comma 78 3 2 2" xfId="28744" xr:uid="{94815E2E-763A-46DC-A9AF-EDFE8F2FD7FD}"/>
    <cellStyle name="Comma 78 3 3" xfId="21282" xr:uid="{94815E2E-763A-46DC-A9AF-EDFE8F2FD7FD}"/>
    <cellStyle name="Comma 78 4" xfId="6572" xr:uid="{3221BA6D-0583-4D58-A77C-EC9106E8A8FC}"/>
    <cellStyle name="Comma 78 4 2" xfId="14034" xr:uid="{3221BA6D-0583-4D58-A77C-EC9106E8A8FC}"/>
    <cellStyle name="Comma 78 4 2 2" xfId="30012" xr:uid="{3221BA6D-0583-4D58-A77C-EC9106E8A8FC}"/>
    <cellStyle name="Comma 78 4 3" xfId="22550" xr:uid="{3221BA6D-0583-4D58-A77C-EC9106E8A8FC}"/>
    <cellStyle name="Comma 78 5" xfId="2810" xr:uid="{00000000-0005-0000-0000-000009040000}"/>
    <cellStyle name="Comma 78 5 2" xfId="10272" xr:uid="{00000000-0005-0000-0000-000009040000}"/>
    <cellStyle name="Comma 78 5 2 2" xfId="26250" xr:uid="{00000000-0005-0000-0000-000009040000}"/>
    <cellStyle name="Comma 78 5 3" xfId="18788" xr:uid="{00000000-0005-0000-0000-000009040000}"/>
    <cellStyle name="Comma 78 6" xfId="8532" xr:uid="{00000000-0005-0000-0000-000009040000}"/>
    <cellStyle name="Comma 78 6 2" xfId="24510" xr:uid="{00000000-0005-0000-0000-000009040000}"/>
    <cellStyle name="Comma 78 7" xfId="16976" xr:uid="{00000000-0005-0000-0000-000009040000}"/>
    <cellStyle name="Comma 79" xfId="1007" xr:uid="{00000000-0005-0000-0000-000011040000}"/>
    <cellStyle name="Comma 79 2" xfId="4066" xr:uid="{05B52230-E744-45AA-850C-83C2D907E6B0}"/>
    <cellStyle name="Comma 79 2 2" xfId="11528" xr:uid="{05B52230-E744-45AA-850C-83C2D907E6B0}"/>
    <cellStyle name="Comma 79 2 2 2" xfId="27506" xr:uid="{05B52230-E744-45AA-850C-83C2D907E6B0}"/>
    <cellStyle name="Comma 79 2 3" xfId="20044" xr:uid="{05B52230-E744-45AA-850C-83C2D907E6B0}"/>
    <cellStyle name="Comma 79 3" xfId="5313" xr:uid="{65B095F6-C070-4993-8B19-3A71E47F398D}"/>
    <cellStyle name="Comma 79 3 2" xfId="12775" xr:uid="{65B095F6-C070-4993-8B19-3A71E47F398D}"/>
    <cellStyle name="Comma 79 3 2 2" xfId="28753" xr:uid="{65B095F6-C070-4993-8B19-3A71E47F398D}"/>
    <cellStyle name="Comma 79 3 3" xfId="21291" xr:uid="{65B095F6-C070-4993-8B19-3A71E47F398D}"/>
    <cellStyle name="Comma 79 4" xfId="6581" xr:uid="{F8ECBAE8-C0A0-46ED-9030-EC26AC996553}"/>
    <cellStyle name="Comma 79 4 2" xfId="14043" xr:uid="{F8ECBAE8-C0A0-46ED-9030-EC26AC996553}"/>
    <cellStyle name="Comma 79 4 2 2" xfId="30021" xr:uid="{F8ECBAE8-C0A0-46ED-9030-EC26AC996553}"/>
    <cellStyle name="Comma 79 4 3" xfId="22559" xr:uid="{F8ECBAE8-C0A0-46ED-9030-EC26AC996553}"/>
    <cellStyle name="Comma 79 5" xfId="2819" xr:uid="{00000000-0005-0000-0000-000011040000}"/>
    <cellStyle name="Comma 79 5 2" xfId="10281" xr:uid="{00000000-0005-0000-0000-000011040000}"/>
    <cellStyle name="Comma 79 5 2 2" xfId="26259" xr:uid="{00000000-0005-0000-0000-000011040000}"/>
    <cellStyle name="Comma 79 5 3" xfId="18797" xr:uid="{00000000-0005-0000-0000-000011040000}"/>
    <cellStyle name="Comma 79 6" xfId="8541" xr:uid="{00000000-0005-0000-0000-000011040000}"/>
    <cellStyle name="Comma 79 6 2" xfId="24519" xr:uid="{00000000-0005-0000-0000-000011040000}"/>
    <cellStyle name="Comma 79 7" xfId="16985" xr:uid="{00000000-0005-0000-0000-000011040000}"/>
    <cellStyle name="Comma 8" xfId="24" xr:uid="{00000000-0005-0000-0000-000018010000}"/>
    <cellStyle name="Comma 8 2" xfId="134" xr:uid="{00000000-0005-0000-0000-000019010000}"/>
    <cellStyle name="Comma 8 2 2" xfId="353" xr:uid="{00000000-0005-0000-0000-00001A010000}"/>
    <cellStyle name="Comma 8 2 2 2" xfId="3412" xr:uid="{BFBF1C5E-B53A-4CB8-9349-05D3A5D14BAB}"/>
    <cellStyle name="Comma 8 2 2 2 2" xfId="10874" xr:uid="{BFBF1C5E-B53A-4CB8-9349-05D3A5D14BAB}"/>
    <cellStyle name="Comma 8 2 2 2 2 2" xfId="26852" xr:uid="{BFBF1C5E-B53A-4CB8-9349-05D3A5D14BAB}"/>
    <cellStyle name="Comma 8 2 2 2 3" xfId="19390" xr:uid="{BFBF1C5E-B53A-4CB8-9349-05D3A5D14BAB}"/>
    <cellStyle name="Comma 8 2 2 3" xfId="4659" xr:uid="{7AD54174-9603-416F-93A3-27C246687FC7}"/>
    <cellStyle name="Comma 8 2 2 3 2" xfId="12121" xr:uid="{7AD54174-9603-416F-93A3-27C246687FC7}"/>
    <cellStyle name="Comma 8 2 2 3 2 2" xfId="28099" xr:uid="{7AD54174-9603-416F-93A3-27C246687FC7}"/>
    <cellStyle name="Comma 8 2 2 3 3" xfId="20637" xr:uid="{7AD54174-9603-416F-93A3-27C246687FC7}"/>
    <cellStyle name="Comma 8 2 2 4" xfId="5930" xr:uid="{2B60DB94-DA74-4A9A-81C9-0113210F0C98}"/>
    <cellStyle name="Comma 8 2 2 4 2" xfId="13392" xr:uid="{2B60DB94-DA74-4A9A-81C9-0113210F0C98}"/>
    <cellStyle name="Comma 8 2 2 4 2 2" xfId="29370" xr:uid="{2B60DB94-DA74-4A9A-81C9-0113210F0C98}"/>
    <cellStyle name="Comma 8 2 2 4 3" xfId="21908" xr:uid="{2B60DB94-DA74-4A9A-81C9-0113210F0C98}"/>
    <cellStyle name="Comma 8 2 2 5" xfId="2165" xr:uid="{00000000-0005-0000-0000-00001A010000}"/>
    <cellStyle name="Comma 8 2 2 5 2" xfId="9627" xr:uid="{00000000-0005-0000-0000-00001A010000}"/>
    <cellStyle name="Comma 8 2 2 5 2 2" xfId="25605" xr:uid="{00000000-0005-0000-0000-00001A010000}"/>
    <cellStyle name="Comma 8 2 2 5 3" xfId="18143" xr:uid="{00000000-0005-0000-0000-00001A010000}"/>
    <cellStyle name="Comma 8 2 2 6" xfId="7903" xr:uid="{00000000-0005-0000-0000-00001A010000}"/>
    <cellStyle name="Comma 8 2 2 6 2" xfId="23881" xr:uid="{00000000-0005-0000-0000-00001A010000}"/>
    <cellStyle name="Comma 8 2 2 7" xfId="16331" xr:uid="{00000000-0005-0000-0000-00001A010000}"/>
    <cellStyle name="Comma 8 2 3" xfId="3194" xr:uid="{BFC70D46-33B1-46EA-B7F0-8C94A39A3973}"/>
    <cellStyle name="Comma 8 2 3 2" xfId="10656" xr:uid="{BFC70D46-33B1-46EA-B7F0-8C94A39A3973}"/>
    <cellStyle name="Comma 8 2 3 2 2" xfId="26634" xr:uid="{BFC70D46-33B1-46EA-B7F0-8C94A39A3973}"/>
    <cellStyle name="Comma 8 2 3 3" xfId="19172" xr:uid="{BFC70D46-33B1-46EA-B7F0-8C94A39A3973}"/>
    <cellStyle name="Comma 8 2 4" xfId="4441" xr:uid="{11BADF1E-EE29-407D-8229-122241D53DAC}"/>
    <cellStyle name="Comma 8 2 4 2" xfId="11903" xr:uid="{11BADF1E-EE29-407D-8229-122241D53DAC}"/>
    <cellStyle name="Comma 8 2 4 2 2" xfId="27881" xr:uid="{11BADF1E-EE29-407D-8229-122241D53DAC}"/>
    <cellStyle name="Comma 8 2 4 3" xfId="20419" xr:uid="{11BADF1E-EE29-407D-8229-122241D53DAC}"/>
    <cellStyle name="Comma 8 2 5" xfId="5715" xr:uid="{EFF1DAF0-217D-41B4-AF11-6081DB4D8C55}"/>
    <cellStyle name="Comma 8 2 5 2" xfId="13177" xr:uid="{EFF1DAF0-217D-41B4-AF11-6081DB4D8C55}"/>
    <cellStyle name="Comma 8 2 5 2 2" xfId="29155" xr:uid="{EFF1DAF0-217D-41B4-AF11-6081DB4D8C55}"/>
    <cellStyle name="Comma 8 2 5 3" xfId="21693" xr:uid="{EFF1DAF0-217D-41B4-AF11-6081DB4D8C55}"/>
    <cellStyle name="Comma 8 2 6" xfId="1947" xr:uid="{00000000-0005-0000-0000-000019010000}"/>
    <cellStyle name="Comma 8 2 6 2" xfId="9409" xr:uid="{00000000-0005-0000-0000-000019010000}"/>
    <cellStyle name="Comma 8 2 6 2 2" xfId="25387" xr:uid="{00000000-0005-0000-0000-000019010000}"/>
    <cellStyle name="Comma 8 2 6 3" xfId="17925" xr:uid="{00000000-0005-0000-0000-000019010000}"/>
    <cellStyle name="Comma 8 2 7" xfId="7699" xr:uid="{00000000-0005-0000-0000-000019010000}"/>
    <cellStyle name="Comma 8 2 7 2" xfId="23677" xr:uid="{00000000-0005-0000-0000-000019010000}"/>
    <cellStyle name="Comma 8 2 8" xfId="16113" xr:uid="{00000000-0005-0000-0000-000019010000}"/>
    <cellStyle name="Comma 8 3" xfId="244" xr:uid="{00000000-0005-0000-0000-00001B010000}"/>
    <cellStyle name="Comma 8 3 2" xfId="3303" xr:uid="{83B6A215-7956-4A71-BA09-498F8DEFF206}"/>
    <cellStyle name="Comma 8 3 2 2" xfId="10765" xr:uid="{83B6A215-7956-4A71-BA09-498F8DEFF206}"/>
    <cellStyle name="Comma 8 3 2 2 2" xfId="26743" xr:uid="{83B6A215-7956-4A71-BA09-498F8DEFF206}"/>
    <cellStyle name="Comma 8 3 2 3" xfId="19281" xr:uid="{83B6A215-7956-4A71-BA09-498F8DEFF206}"/>
    <cellStyle name="Comma 8 3 3" xfId="4550" xr:uid="{3E2D259B-44E7-48DE-A22D-443DC10E40F2}"/>
    <cellStyle name="Comma 8 3 3 2" xfId="12012" xr:uid="{3E2D259B-44E7-48DE-A22D-443DC10E40F2}"/>
    <cellStyle name="Comma 8 3 3 2 2" xfId="27990" xr:uid="{3E2D259B-44E7-48DE-A22D-443DC10E40F2}"/>
    <cellStyle name="Comma 8 3 3 3" xfId="20528" xr:uid="{3E2D259B-44E7-48DE-A22D-443DC10E40F2}"/>
    <cellStyle name="Comma 8 3 4" xfId="5822" xr:uid="{A03E2DB5-DCE1-4C69-872B-55EB1304FF1C}"/>
    <cellStyle name="Comma 8 3 4 2" xfId="13284" xr:uid="{A03E2DB5-DCE1-4C69-872B-55EB1304FF1C}"/>
    <cellStyle name="Comma 8 3 4 2 2" xfId="29262" xr:uid="{A03E2DB5-DCE1-4C69-872B-55EB1304FF1C}"/>
    <cellStyle name="Comma 8 3 4 3" xfId="21800" xr:uid="{A03E2DB5-DCE1-4C69-872B-55EB1304FF1C}"/>
    <cellStyle name="Comma 8 3 5" xfId="2056" xr:uid="{00000000-0005-0000-0000-00001B010000}"/>
    <cellStyle name="Comma 8 3 5 2" xfId="9518" xr:uid="{00000000-0005-0000-0000-00001B010000}"/>
    <cellStyle name="Comma 8 3 5 2 2" xfId="25496" xr:uid="{00000000-0005-0000-0000-00001B010000}"/>
    <cellStyle name="Comma 8 3 5 3" xfId="18034" xr:uid="{00000000-0005-0000-0000-00001B010000}"/>
    <cellStyle name="Comma 8 3 6" xfId="7801" xr:uid="{00000000-0005-0000-0000-00001B010000}"/>
    <cellStyle name="Comma 8 3 6 2" xfId="23779" xr:uid="{00000000-0005-0000-0000-00001B010000}"/>
    <cellStyle name="Comma 8 3 7" xfId="16222" xr:uid="{00000000-0005-0000-0000-00001B010000}"/>
    <cellStyle name="Comma 8 4" xfId="3085" xr:uid="{5BC31B66-4C4F-4766-AE81-AAC7DB1CE9F8}"/>
    <cellStyle name="Comma 8 4 2" xfId="10547" xr:uid="{5BC31B66-4C4F-4766-AE81-AAC7DB1CE9F8}"/>
    <cellStyle name="Comma 8 4 2 2" xfId="26525" xr:uid="{5BC31B66-4C4F-4766-AE81-AAC7DB1CE9F8}"/>
    <cellStyle name="Comma 8 4 3" xfId="19063" xr:uid="{5BC31B66-4C4F-4766-AE81-AAC7DB1CE9F8}"/>
    <cellStyle name="Comma 8 5" xfId="4332" xr:uid="{FC9C90E2-2140-41D8-AC4B-5E22F422F60F}"/>
    <cellStyle name="Comma 8 5 2" xfId="11794" xr:uid="{FC9C90E2-2140-41D8-AC4B-5E22F422F60F}"/>
    <cellStyle name="Comma 8 5 2 2" xfId="27772" xr:uid="{FC9C90E2-2140-41D8-AC4B-5E22F422F60F}"/>
    <cellStyle name="Comma 8 5 3" xfId="20310" xr:uid="{FC9C90E2-2140-41D8-AC4B-5E22F422F60F}"/>
    <cellStyle name="Comma 8 6" xfId="5599" xr:uid="{2FC6C186-018B-4C14-847D-E7C870FBDE47}"/>
    <cellStyle name="Comma 8 6 2" xfId="13061" xr:uid="{2FC6C186-018B-4C14-847D-E7C870FBDE47}"/>
    <cellStyle name="Comma 8 6 2 2" xfId="29039" xr:uid="{2FC6C186-018B-4C14-847D-E7C870FBDE47}"/>
    <cellStyle name="Comma 8 6 3" xfId="21577" xr:uid="{2FC6C186-018B-4C14-847D-E7C870FBDE47}"/>
    <cellStyle name="Comma 8 7" xfId="1838" xr:uid="{00000000-0005-0000-0000-000018010000}"/>
    <cellStyle name="Comma 8 7 2" xfId="9300" xr:uid="{00000000-0005-0000-0000-000018010000}"/>
    <cellStyle name="Comma 8 7 2 2" xfId="25278" xr:uid="{00000000-0005-0000-0000-000018010000}"/>
    <cellStyle name="Comma 8 7 3" xfId="17816" xr:uid="{00000000-0005-0000-0000-000018010000}"/>
    <cellStyle name="Comma 8 8" xfId="7618" xr:uid="{00000000-0005-0000-0000-000018010000}"/>
    <cellStyle name="Comma 8 8 2" xfId="23596" xr:uid="{00000000-0005-0000-0000-000018010000}"/>
    <cellStyle name="Comma 8 9" xfId="16004" xr:uid="{00000000-0005-0000-0000-000018010000}"/>
    <cellStyle name="Comma 80" xfId="1016" xr:uid="{00000000-0005-0000-0000-00001A040000}"/>
    <cellStyle name="Comma 80 2" xfId="4075" xr:uid="{7EF82D28-D2C1-4AE3-8D80-4C472682B36D}"/>
    <cellStyle name="Comma 80 2 2" xfId="11537" xr:uid="{7EF82D28-D2C1-4AE3-8D80-4C472682B36D}"/>
    <cellStyle name="Comma 80 2 2 2" xfId="27515" xr:uid="{7EF82D28-D2C1-4AE3-8D80-4C472682B36D}"/>
    <cellStyle name="Comma 80 2 3" xfId="20053" xr:uid="{7EF82D28-D2C1-4AE3-8D80-4C472682B36D}"/>
    <cellStyle name="Comma 80 3" xfId="5322" xr:uid="{B81BD945-3C43-472B-AF4B-954EEF8C5E5E}"/>
    <cellStyle name="Comma 80 3 2" xfId="12784" xr:uid="{B81BD945-3C43-472B-AF4B-954EEF8C5E5E}"/>
    <cellStyle name="Comma 80 3 2 2" xfId="28762" xr:uid="{B81BD945-3C43-472B-AF4B-954EEF8C5E5E}"/>
    <cellStyle name="Comma 80 3 3" xfId="21300" xr:uid="{B81BD945-3C43-472B-AF4B-954EEF8C5E5E}"/>
    <cellStyle name="Comma 80 4" xfId="6590" xr:uid="{81BA128A-A654-4A42-B2BE-7BBFD1261593}"/>
    <cellStyle name="Comma 80 4 2" xfId="14052" xr:uid="{81BA128A-A654-4A42-B2BE-7BBFD1261593}"/>
    <cellStyle name="Comma 80 4 2 2" xfId="30030" xr:uid="{81BA128A-A654-4A42-B2BE-7BBFD1261593}"/>
    <cellStyle name="Comma 80 4 3" xfId="22568" xr:uid="{81BA128A-A654-4A42-B2BE-7BBFD1261593}"/>
    <cellStyle name="Comma 80 5" xfId="2828" xr:uid="{00000000-0005-0000-0000-00001A040000}"/>
    <cellStyle name="Comma 80 5 2" xfId="10290" xr:uid="{00000000-0005-0000-0000-00001A040000}"/>
    <cellStyle name="Comma 80 5 2 2" xfId="26268" xr:uid="{00000000-0005-0000-0000-00001A040000}"/>
    <cellStyle name="Comma 80 5 3" xfId="18806" xr:uid="{00000000-0005-0000-0000-00001A040000}"/>
    <cellStyle name="Comma 80 6" xfId="8550" xr:uid="{00000000-0005-0000-0000-00001A040000}"/>
    <cellStyle name="Comma 80 6 2" xfId="24528" xr:uid="{00000000-0005-0000-0000-00001A040000}"/>
    <cellStyle name="Comma 80 7" xfId="16994" xr:uid="{00000000-0005-0000-0000-00001A040000}"/>
    <cellStyle name="Comma 81" xfId="1024" xr:uid="{00000000-0005-0000-0000-000023040000}"/>
    <cellStyle name="Comma 81 2" xfId="4083" xr:uid="{4FBE394E-B48A-4F0D-956C-4E8E3C3CBBDB}"/>
    <cellStyle name="Comma 81 2 2" xfId="11545" xr:uid="{4FBE394E-B48A-4F0D-956C-4E8E3C3CBBDB}"/>
    <cellStyle name="Comma 81 2 2 2" xfId="27523" xr:uid="{4FBE394E-B48A-4F0D-956C-4E8E3C3CBBDB}"/>
    <cellStyle name="Comma 81 2 3" xfId="20061" xr:uid="{4FBE394E-B48A-4F0D-956C-4E8E3C3CBBDB}"/>
    <cellStyle name="Comma 81 3" xfId="5330" xr:uid="{6145AE19-BE53-4C6D-B384-B6C266A7CEC4}"/>
    <cellStyle name="Comma 81 3 2" xfId="12792" xr:uid="{6145AE19-BE53-4C6D-B384-B6C266A7CEC4}"/>
    <cellStyle name="Comma 81 3 2 2" xfId="28770" xr:uid="{6145AE19-BE53-4C6D-B384-B6C266A7CEC4}"/>
    <cellStyle name="Comma 81 3 3" xfId="21308" xr:uid="{6145AE19-BE53-4C6D-B384-B6C266A7CEC4}"/>
    <cellStyle name="Comma 81 4" xfId="6598" xr:uid="{9139B440-6AFB-414E-A642-42B27E725308}"/>
    <cellStyle name="Comma 81 4 2" xfId="14060" xr:uid="{9139B440-6AFB-414E-A642-42B27E725308}"/>
    <cellStyle name="Comma 81 4 2 2" xfId="30038" xr:uid="{9139B440-6AFB-414E-A642-42B27E725308}"/>
    <cellStyle name="Comma 81 4 3" xfId="22576" xr:uid="{9139B440-6AFB-414E-A642-42B27E725308}"/>
    <cellStyle name="Comma 81 5" xfId="2836" xr:uid="{00000000-0005-0000-0000-000023040000}"/>
    <cellStyle name="Comma 81 5 2" xfId="10298" xr:uid="{00000000-0005-0000-0000-000023040000}"/>
    <cellStyle name="Comma 81 5 2 2" xfId="26276" xr:uid="{00000000-0005-0000-0000-000023040000}"/>
    <cellStyle name="Comma 81 5 3" xfId="18814" xr:uid="{00000000-0005-0000-0000-000023040000}"/>
    <cellStyle name="Comma 81 6" xfId="8558" xr:uid="{00000000-0005-0000-0000-000023040000}"/>
    <cellStyle name="Comma 81 6 2" xfId="24536" xr:uid="{00000000-0005-0000-0000-000023040000}"/>
    <cellStyle name="Comma 81 7" xfId="17002" xr:uid="{00000000-0005-0000-0000-000023040000}"/>
    <cellStyle name="Comma 82" xfId="1032" xr:uid="{00000000-0005-0000-0000-00002B040000}"/>
    <cellStyle name="Comma 82 2" xfId="4091" xr:uid="{622E0ED7-3237-46E6-8077-E889275D8661}"/>
    <cellStyle name="Comma 82 2 2" xfId="11553" xr:uid="{622E0ED7-3237-46E6-8077-E889275D8661}"/>
    <cellStyle name="Comma 82 2 2 2" xfId="27531" xr:uid="{622E0ED7-3237-46E6-8077-E889275D8661}"/>
    <cellStyle name="Comma 82 2 3" xfId="20069" xr:uid="{622E0ED7-3237-46E6-8077-E889275D8661}"/>
    <cellStyle name="Comma 82 3" xfId="5338" xr:uid="{55081C67-AF6D-4575-97D3-AB328125036D}"/>
    <cellStyle name="Comma 82 3 2" xfId="12800" xr:uid="{55081C67-AF6D-4575-97D3-AB328125036D}"/>
    <cellStyle name="Comma 82 3 2 2" xfId="28778" xr:uid="{55081C67-AF6D-4575-97D3-AB328125036D}"/>
    <cellStyle name="Comma 82 3 3" xfId="21316" xr:uid="{55081C67-AF6D-4575-97D3-AB328125036D}"/>
    <cellStyle name="Comma 82 4" xfId="6606" xr:uid="{4018AAF1-D1C2-4886-9F72-7028FCA46F6A}"/>
    <cellStyle name="Comma 82 4 2" xfId="14068" xr:uid="{4018AAF1-D1C2-4886-9F72-7028FCA46F6A}"/>
    <cellStyle name="Comma 82 4 2 2" xfId="30046" xr:uid="{4018AAF1-D1C2-4886-9F72-7028FCA46F6A}"/>
    <cellStyle name="Comma 82 4 3" xfId="22584" xr:uid="{4018AAF1-D1C2-4886-9F72-7028FCA46F6A}"/>
    <cellStyle name="Comma 82 5" xfId="2844" xr:uid="{00000000-0005-0000-0000-00002B040000}"/>
    <cellStyle name="Comma 82 5 2" xfId="10306" xr:uid="{00000000-0005-0000-0000-00002B040000}"/>
    <cellStyle name="Comma 82 5 2 2" xfId="26284" xr:uid="{00000000-0005-0000-0000-00002B040000}"/>
    <cellStyle name="Comma 82 5 3" xfId="18822" xr:uid="{00000000-0005-0000-0000-00002B040000}"/>
    <cellStyle name="Comma 82 6" xfId="8566" xr:uid="{00000000-0005-0000-0000-00002B040000}"/>
    <cellStyle name="Comma 82 6 2" xfId="24544" xr:uid="{00000000-0005-0000-0000-00002B040000}"/>
    <cellStyle name="Comma 82 7" xfId="17010" xr:uid="{00000000-0005-0000-0000-00002B040000}"/>
    <cellStyle name="Comma 83" xfId="1040" xr:uid="{00000000-0005-0000-0000-000033040000}"/>
    <cellStyle name="Comma 83 2" xfId="4099" xr:uid="{148A1636-5DFE-49C4-8F80-DDDD1593ADE3}"/>
    <cellStyle name="Comma 83 2 2" xfId="11561" xr:uid="{148A1636-5DFE-49C4-8F80-DDDD1593ADE3}"/>
    <cellStyle name="Comma 83 2 2 2" xfId="27539" xr:uid="{148A1636-5DFE-49C4-8F80-DDDD1593ADE3}"/>
    <cellStyle name="Comma 83 2 3" xfId="20077" xr:uid="{148A1636-5DFE-49C4-8F80-DDDD1593ADE3}"/>
    <cellStyle name="Comma 83 3" xfId="5346" xr:uid="{E12DC148-E759-49BB-82FC-6CBB3F29F0F3}"/>
    <cellStyle name="Comma 83 3 2" xfId="12808" xr:uid="{E12DC148-E759-49BB-82FC-6CBB3F29F0F3}"/>
    <cellStyle name="Comma 83 3 2 2" xfId="28786" xr:uid="{E12DC148-E759-49BB-82FC-6CBB3F29F0F3}"/>
    <cellStyle name="Comma 83 3 3" xfId="21324" xr:uid="{E12DC148-E759-49BB-82FC-6CBB3F29F0F3}"/>
    <cellStyle name="Comma 83 4" xfId="6614" xr:uid="{B80761E3-D305-4B09-8A7C-0A9E3EA4DAE9}"/>
    <cellStyle name="Comma 83 4 2" xfId="14076" xr:uid="{B80761E3-D305-4B09-8A7C-0A9E3EA4DAE9}"/>
    <cellStyle name="Comma 83 4 2 2" xfId="30054" xr:uid="{B80761E3-D305-4B09-8A7C-0A9E3EA4DAE9}"/>
    <cellStyle name="Comma 83 4 3" xfId="22592" xr:uid="{B80761E3-D305-4B09-8A7C-0A9E3EA4DAE9}"/>
    <cellStyle name="Comma 83 5" xfId="2852" xr:uid="{00000000-0005-0000-0000-000033040000}"/>
    <cellStyle name="Comma 83 5 2" xfId="10314" xr:uid="{00000000-0005-0000-0000-000033040000}"/>
    <cellStyle name="Comma 83 5 2 2" xfId="26292" xr:uid="{00000000-0005-0000-0000-000033040000}"/>
    <cellStyle name="Comma 83 5 3" xfId="18830" xr:uid="{00000000-0005-0000-0000-000033040000}"/>
    <cellStyle name="Comma 83 6" xfId="8574" xr:uid="{00000000-0005-0000-0000-000033040000}"/>
    <cellStyle name="Comma 83 6 2" xfId="24552" xr:uid="{00000000-0005-0000-0000-000033040000}"/>
    <cellStyle name="Comma 83 7" xfId="17018" xr:uid="{00000000-0005-0000-0000-000033040000}"/>
    <cellStyle name="Comma 84" xfId="1049" xr:uid="{00000000-0005-0000-0000-00003B040000}"/>
    <cellStyle name="Comma 84 2" xfId="4108" xr:uid="{77EE29E8-7D9C-41D5-8AAA-50E81C91B81C}"/>
    <cellStyle name="Comma 84 2 2" xfId="11570" xr:uid="{77EE29E8-7D9C-41D5-8AAA-50E81C91B81C}"/>
    <cellStyle name="Comma 84 2 2 2" xfId="27548" xr:uid="{77EE29E8-7D9C-41D5-8AAA-50E81C91B81C}"/>
    <cellStyle name="Comma 84 2 3" xfId="20086" xr:uid="{77EE29E8-7D9C-41D5-8AAA-50E81C91B81C}"/>
    <cellStyle name="Comma 84 3" xfId="5355" xr:uid="{8D320BF9-71FC-48C3-AA6F-E42FFA570AA8}"/>
    <cellStyle name="Comma 84 3 2" xfId="12817" xr:uid="{8D320BF9-71FC-48C3-AA6F-E42FFA570AA8}"/>
    <cellStyle name="Comma 84 3 2 2" xfId="28795" xr:uid="{8D320BF9-71FC-48C3-AA6F-E42FFA570AA8}"/>
    <cellStyle name="Comma 84 3 3" xfId="21333" xr:uid="{8D320BF9-71FC-48C3-AA6F-E42FFA570AA8}"/>
    <cellStyle name="Comma 84 4" xfId="6623" xr:uid="{892717EB-DCE8-48CD-820E-62209B9B5E89}"/>
    <cellStyle name="Comma 84 4 2" xfId="14085" xr:uid="{892717EB-DCE8-48CD-820E-62209B9B5E89}"/>
    <cellStyle name="Comma 84 4 2 2" xfId="30063" xr:uid="{892717EB-DCE8-48CD-820E-62209B9B5E89}"/>
    <cellStyle name="Comma 84 4 3" xfId="22601" xr:uid="{892717EB-DCE8-48CD-820E-62209B9B5E89}"/>
    <cellStyle name="Comma 84 5" xfId="2861" xr:uid="{00000000-0005-0000-0000-00003B040000}"/>
    <cellStyle name="Comma 84 5 2" xfId="10323" xr:uid="{00000000-0005-0000-0000-00003B040000}"/>
    <cellStyle name="Comma 84 5 2 2" xfId="26301" xr:uid="{00000000-0005-0000-0000-00003B040000}"/>
    <cellStyle name="Comma 84 5 3" xfId="18839" xr:uid="{00000000-0005-0000-0000-00003B040000}"/>
    <cellStyle name="Comma 84 6" xfId="8583" xr:uid="{00000000-0005-0000-0000-00003B040000}"/>
    <cellStyle name="Comma 84 6 2" xfId="24561" xr:uid="{00000000-0005-0000-0000-00003B040000}"/>
    <cellStyle name="Comma 84 7" xfId="17027" xr:uid="{00000000-0005-0000-0000-00003B040000}"/>
    <cellStyle name="Comma 85" xfId="1058" xr:uid="{00000000-0005-0000-0000-000044040000}"/>
    <cellStyle name="Comma 85 2" xfId="4117" xr:uid="{0ACBA51D-E927-40AD-A2A7-16F1B2B873CF}"/>
    <cellStyle name="Comma 85 2 2" xfId="11579" xr:uid="{0ACBA51D-E927-40AD-A2A7-16F1B2B873CF}"/>
    <cellStyle name="Comma 85 2 2 2" xfId="27557" xr:uid="{0ACBA51D-E927-40AD-A2A7-16F1B2B873CF}"/>
    <cellStyle name="Comma 85 2 3" xfId="20095" xr:uid="{0ACBA51D-E927-40AD-A2A7-16F1B2B873CF}"/>
    <cellStyle name="Comma 85 3" xfId="5364" xr:uid="{202B0AAB-82C2-4CEC-ACC8-C2C9ECD5581C}"/>
    <cellStyle name="Comma 85 3 2" xfId="12826" xr:uid="{202B0AAB-82C2-4CEC-ACC8-C2C9ECD5581C}"/>
    <cellStyle name="Comma 85 3 2 2" xfId="28804" xr:uid="{202B0AAB-82C2-4CEC-ACC8-C2C9ECD5581C}"/>
    <cellStyle name="Comma 85 3 3" xfId="21342" xr:uid="{202B0AAB-82C2-4CEC-ACC8-C2C9ECD5581C}"/>
    <cellStyle name="Comma 85 4" xfId="6632" xr:uid="{90E8B178-FC1A-434D-8765-D449BB0708BA}"/>
    <cellStyle name="Comma 85 4 2" xfId="14094" xr:uid="{90E8B178-FC1A-434D-8765-D449BB0708BA}"/>
    <cellStyle name="Comma 85 4 2 2" xfId="30072" xr:uid="{90E8B178-FC1A-434D-8765-D449BB0708BA}"/>
    <cellStyle name="Comma 85 4 3" xfId="22610" xr:uid="{90E8B178-FC1A-434D-8765-D449BB0708BA}"/>
    <cellStyle name="Comma 85 5" xfId="2870" xr:uid="{00000000-0005-0000-0000-000044040000}"/>
    <cellStyle name="Comma 85 5 2" xfId="10332" xr:uid="{00000000-0005-0000-0000-000044040000}"/>
    <cellStyle name="Comma 85 5 2 2" xfId="26310" xr:uid="{00000000-0005-0000-0000-000044040000}"/>
    <cellStyle name="Comma 85 5 3" xfId="18848" xr:uid="{00000000-0005-0000-0000-000044040000}"/>
    <cellStyle name="Comma 85 6" xfId="8592" xr:uid="{00000000-0005-0000-0000-000044040000}"/>
    <cellStyle name="Comma 85 6 2" xfId="24570" xr:uid="{00000000-0005-0000-0000-000044040000}"/>
    <cellStyle name="Comma 85 7" xfId="17036" xr:uid="{00000000-0005-0000-0000-000044040000}"/>
    <cellStyle name="Comma 86" xfId="1067" xr:uid="{00000000-0005-0000-0000-00004D040000}"/>
    <cellStyle name="Comma 86 2" xfId="4126" xr:uid="{591B2813-6E78-4D18-A8CC-A00D9470F53F}"/>
    <cellStyle name="Comma 86 2 2" xfId="11588" xr:uid="{591B2813-6E78-4D18-A8CC-A00D9470F53F}"/>
    <cellStyle name="Comma 86 2 2 2" xfId="27566" xr:uid="{591B2813-6E78-4D18-A8CC-A00D9470F53F}"/>
    <cellStyle name="Comma 86 2 3" xfId="20104" xr:uid="{591B2813-6E78-4D18-A8CC-A00D9470F53F}"/>
    <cellStyle name="Comma 86 3" xfId="5373" xr:uid="{3A812024-56AA-4831-80C1-57C1E6D8058C}"/>
    <cellStyle name="Comma 86 3 2" xfId="12835" xr:uid="{3A812024-56AA-4831-80C1-57C1E6D8058C}"/>
    <cellStyle name="Comma 86 3 2 2" xfId="28813" xr:uid="{3A812024-56AA-4831-80C1-57C1E6D8058C}"/>
    <cellStyle name="Comma 86 3 3" xfId="21351" xr:uid="{3A812024-56AA-4831-80C1-57C1E6D8058C}"/>
    <cellStyle name="Comma 86 4" xfId="6641" xr:uid="{62C0F954-C498-4D13-9EA0-7938FCC30DFD}"/>
    <cellStyle name="Comma 86 4 2" xfId="14103" xr:uid="{62C0F954-C498-4D13-9EA0-7938FCC30DFD}"/>
    <cellStyle name="Comma 86 4 2 2" xfId="30081" xr:uid="{62C0F954-C498-4D13-9EA0-7938FCC30DFD}"/>
    <cellStyle name="Comma 86 4 3" xfId="22619" xr:uid="{62C0F954-C498-4D13-9EA0-7938FCC30DFD}"/>
    <cellStyle name="Comma 86 5" xfId="2879" xr:uid="{00000000-0005-0000-0000-00004D040000}"/>
    <cellStyle name="Comma 86 5 2" xfId="10341" xr:uid="{00000000-0005-0000-0000-00004D040000}"/>
    <cellStyle name="Comma 86 5 2 2" xfId="26319" xr:uid="{00000000-0005-0000-0000-00004D040000}"/>
    <cellStyle name="Comma 86 5 3" xfId="18857" xr:uid="{00000000-0005-0000-0000-00004D040000}"/>
    <cellStyle name="Comma 86 6" xfId="8601" xr:uid="{00000000-0005-0000-0000-00004D040000}"/>
    <cellStyle name="Comma 86 6 2" xfId="24579" xr:uid="{00000000-0005-0000-0000-00004D040000}"/>
    <cellStyle name="Comma 86 7" xfId="17045" xr:uid="{00000000-0005-0000-0000-00004D040000}"/>
    <cellStyle name="Comma 87" xfId="1076" xr:uid="{00000000-0005-0000-0000-000056040000}"/>
    <cellStyle name="Comma 87 2" xfId="4135" xr:uid="{5FEAF9F8-D9B6-4DDD-BC0A-1404615A48DC}"/>
    <cellStyle name="Comma 87 2 2" xfId="11597" xr:uid="{5FEAF9F8-D9B6-4DDD-BC0A-1404615A48DC}"/>
    <cellStyle name="Comma 87 2 2 2" xfId="27575" xr:uid="{5FEAF9F8-D9B6-4DDD-BC0A-1404615A48DC}"/>
    <cellStyle name="Comma 87 2 3" xfId="20113" xr:uid="{5FEAF9F8-D9B6-4DDD-BC0A-1404615A48DC}"/>
    <cellStyle name="Comma 87 3" xfId="5382" xr:uid="{7D444E87-CAAE-43E4-9B2C-892BA5FBDD6E}"/>
    <cellStyle name="Comma 87 3 2" xfId="12844" xr:uid="{7D444E87-CAAE-43E4-9B2C-892BA5FBDD6E}"/>
    <cellStyle name="Comma 87 3 2 2" xfId="28822" xr:uid="{7D444E87-CAAE-43E4-9B2C-892BA5FBDD6E}"/>
    <cellStyle name="Comma 87 3 3" xfId="21360" xr:uid="{7D444E87-CAAE-43E4-9B2C-892BA5FBDD6E}"/>
    <cellStyle name="Comma 87 4" xfId="6650" xr:uid="{7FC12C6E-A30C-441D-A5E1-E512B375654B}"/>
    <cellStyle name="Comma 87 4 2" xfId="14112" xr:uid="{7FC12C6E-A30C-441D-A5E1-E512B375654B}"/>
    <cellStyle name="Comma 87 4 2 2" xfId="30090" xr:uid="{7FC12C6E-A30C-441D-A5E1-E512B375654B}"/>
    <cellStyle name="Comma 87 4 3" xfId="22628" xr:uid="{7FC12C6E-A30C-441D-A5E1-E512B375654B}"/>
    <cellStyle name="Comma 87 5" xfId="2888" xr:uid="{00000000-0005-0000-0000-000056040000}"/>
    <cellStyle name="Comma 87 5 2" xfId="10350" xr:uid="{00000000-0005-0000-0000-000056040000}"/>
    <cellStyle name="Comma 87 5 2 2" xfId="26328" xr:uid="{00000000-0005-0000-0000-000056040000}"/>
    <cellStyle name="Comma 87 5 3" xfId="18866" xr:uid="{00000000-0005-0000-0000-000056040000}"/>
    <cellStyle name="Comma 87 6" xfId="8610" xr:uid="{00000000-0005-0000-0000-000056040000}"/>
    <cellStyle name="Comma 87 6 2" xfId="24588" xr:uid="{00000000-0005-0000-0000-000056040000}"/>
    <cellStyle name="Comma 87 7" xfId="17054" xr:uid="{00000000-0005-0000-0000-000056040000}"/>
    <cellStyle name="Comma 88" xfId="1085" xr:uid="{00000000-0005-0000-0000-00005F040000}"/>
    <cellStyle name="Comma 88 2" xfId="4144" xr:uid="{A63AD60C-B86A-434D-8924-3B028FC1154E}"/>
    <cellStyle name="Comma 88 2 2" xfId="11606" xr:uid="{A63AD60C-B86A-434D-8924-3B028FC1154E}"/>
    <cellStyle name="Comma 88 2 2 2" xfId="27584" xr:uid="{A63AD60C-B86A-434D-8924-3B028FC1154E}"/>
    <cellStyle name="Comma 88 2 3" xfId="20122" xr:uid="{A63AD60C-B86A-434D-8924-3B028FC1154E}"/>
    <cellStyle name="Comma 88 3" xfId="5391" xr:uid="{9DB28E27-8C9E-46C3-AF0B-9083C03183BF}"/>
    <cellStyle name="Comma 88 3 2" xfId="12853" xr:uid="{9DB28E27-8C9E-46C3-AF0B-9083C03183BF}"/>
    <cellStyle name="Comma 88 3 2 2" xfId="28831" xr:uid="{9DB28E27-8C9E-46C3-AF0B-9083C03183BF}"/>
    <cellStyle name="Comma 88 3 3" xfId="21369" xr:uid="{9DB28E27-8C9E-46C3-AF0B-9083C03183BF}"/>
    <cellStyle name="Comma 88 4" xfId="6659" xr:uid="{10712B91-CE12-44D8-98B8-1D1160DB7AFE}"/>
    <cellStyle name="Comma 88 4 2" xfId="14121" xr:uid="{10712B91-CE12-44D8-98B8-1D1160DB7AFE}"/>
    <cellStyle name="Comma 88 4 2 2" xfId="30099" xr:uid="{10712B91-CE12-44D8-98B8-1D1160DB7AFE}"/>
    <cellStyle name="Comma 88 4 3" xfId="22637" xr:uid="{10712B91-CE12-44D8-98B8-1D1160DB7AFE}"/>
    <cellStyle name="Comma 88 5" xfId="2897" xr:uid="{00000000-0005-0000-0000-00005F040000}"/>
    <cellStyle name="Comma 88 5 2" xfId="10359" xr:uid="{00000000-0005-0000-0000-00005F040000}"/>
    <cellStyle name="Comma 88 5 2 2" xfId="26337" xr:uid="{00000000-0005-0000-0000-00005F040000}"/>
    <cellStyle name="Comma 88 5 3" xfId="18875" xr:uid="{00000000-0005-0000-0000-00005F040000}"/>
    <cellStyle name="Comma 88 6" xfId="8619" xr:uid="{00000000-0005-0000-0000-00005F040000}"/>
    <cellStyle name="Comma 88 6 2" xfId="24597" xr:uid="{00000000-0005-0000-0000-00005F040000}"/>
    <cellStyle name="Comma 88 7" xfId="17063" xr:uid="{00000000-0005-0000-0000-00005F040000}"/>
    <cellStyle name="Comma 89" xfId="1093" xr:uid="{00000000-0005-0000-0000-000068040000}"/>
    <cellStyle name="Comma 89 2" xfId="4152" xr:uid="{E07B0928-3C2C-4CF0-9BA5-6B0A35D977FF}"/>
    <cellStyle name="Comma 89 2 2" xfId="11614" xr:uid="{E07B0928-3C2C-4CF0-9BA5-6B0A35D977FF}"/>
    <cellStyle name="Comma 89 2 2 2" xfId="27592" xr:uid="{E07B0928-3C2C-4CF0-9BA5-6B0A35D977FF}"/>
    <cellStyle name="Comma 89 2 3" xfId="20130" xr:uid="{E07B0928-3C2C-4CF0-9BA5-6B0A35D977FF}"/>
    <cellStyle name="Comma 89 3" xfId="5399" xr:uid="{1706C86E-C168-425D-B161-39D8888C3371}"/>
    <cellStyle name="Comma 89 3 2" xfId="12861" xr:uid="{1706C86E-C168-425D-B161-39D8888C3371}"/>
    <cellStyle name="Comma 89 3 2 2" xfId="28839" xr:uid="{1706C86E-C168-425D-B161-39D8888C3371}"/>
    <cellStyle name="Comma 89 3 3" xfId="21377" xr:uid="{1706C86E-C168-425D-B161-39D8888C3371}"/>
    <cellStyle name="Comma 89 4" xfId="6667" xr:uid="{ABAE0E95-F5B2-4D6A-8B3C-4F7F5CAE5517}"/>
    <cellStyle name="Comma 89 4 2" xfId="14129" xr:uid="{ABAE0E95-F5B2-4D6A-8B3C-4F7F5CAE5517}"/>
    <cellStyle name="Comma 89 4 2 2" xfId="30107" xr:uid="{ABAE0E95-F5B2-4D6A-8B3C-4F7F5CAE5517}"/>
    <cellStyle name="Comma 89 4 3" xfId="22645" xr:uid="{ABAE0E95-F5B2-4D6A-8B3C-4F7F5CAE5517}"/>
    <cellStyle name="Comma 89 5" xfId="2905" xr:uid="{00000000-0005-0000-0000-000068040000}"/>
    <cellStyle name="Comma 89 5 2" xfId="10367" xr:uid="{00000000-0005-0000-0000-000068040000}"/>
    <cellStyle name="Comma 89 5 2 2" xfId="26345" xr:uid="{00000000-0005-0000-0000-000068040000}"/>
    <cellStyle name="Comma 89 5 3" xfId="18883" xr:uid="{00000000-0005-0000-0000-000068040000}"/>
    <cellStyle name="Comma 89 6" xfId="8627" xr:uid="{00000000-0005-0000-0000-000068040000}"/>
    <cellStyle name="Comma 89 6 2" xfId="24605" xr:uid="{00000000-0005-0000-0000-000068040000}"/>
    <cellStyle name="Comma 89 7" xfId="17071" xr:uid="{00000000-0005-0000-0000-000068040000}"/>
    <cellStyle name="Comma 9" xfId="27" xr:uid="{00000000-0005-0000-0000-00001C010000}"/>
    <cellStyle name="Comma 9 2" xfId="137" xr:uid="{00000000-0005-0000-0000-00001D010000}"/>
    <cellStyle name="Comma 9 2 2" xfId="356" xr:uid="{00000000-0005-0000-0000-00001E010000}"/>
    <cellStyle name="Comma 9 2 2 2" xfId="3415" xr:uid="{5050B013-D853-4FA9-A662-F1EA3D3C4E15}"/>
    <cellStyle name="Comma 9 2 2 2 2" xfId="10877" xr:uid="{5050B013-D853-4FA9-A662-F1EA3D3C4E15}"/>
    <cellStyle name="Comma 9 2 2 2 2 2" xfId="26855" xr:uid="{5050B013-D853-4FA9-A662-F1EA3D3C4E15}"/>
    <cellStyle name="Comma 9 2 2 2 3" xfId="19393" xr:uid="{5050B013-D853-4FA9-A662-F1EA3D3C4E15}"/>
    <cellStyle name="Comma 9 2 2 3" xfId="4662" xr:uid="{4ECDD443-480E-4393-8044-CC47302186C9}"/>
    <cellStyle name="Comma 9 2 2 3 2" xfId="12124" xr:uid="{4ECDD443-480E-4393-8044-CC47302186C9}"/>
    <cellStyle name="Comma 9 2 2 3 2 2" xfId="28102" xr:uid="{4ECDD443-480E-4393-8044-CC47302186C9}"/>
    <cellStyle name="Comma 9 2 2 3 3" xfId="20640" xr:uid="{4ECDD443-480E-4393-8044-CC47302186C9}"/>
    <cellStyle name="Comma 9 2 2 4" xfId="5933" xr:uid="{2E8B4858-859C-4CDE-9386-F612DEAE23DB}"/>
    <cellStyle name="Comma 9 2 2 4 2" xfId="13395" xr:uid="{2E8B4858-859C-4CDE-9386-F612DEAE23DB}"/>
    <cellStyle name="Comma 9 2 2 4 2 2" xfId="29373" xr:uid="{2E8B4858-859C-4CDE-9386-F612DEAE23DB}"/>
    <cellStyle name="Comma 9 2 2 4 3" xfId="21911" xr:uid="{2E8B4858-859C-4CDE-9386-F612DEAE23DB}"/>
    <cellStyle name="Comma 9 2 2 5" xfId="2168" xr:uid="{00000000-0005-0000-0000-00001E010000}"/>
    <cellStyle name="Comma 9 2 2 5 2" xfId="9630" xr:uid="{00000000-0005-0000-0000-00001E010000}"/>
    <cellStyle name="Comma 9 2 2 5 2 2" xfId="25608" xr:uid="{00000000-0005-0000-0000-00001E010000}"/>
    <cellStyle name="Comma 9 2 2 5 3" xfId="18146" xr:uid="{00000000-0005-0000-0000-00001E010000}"/>
    <cellStyle name="Comma 9 2 2 6" xfId="7906" xr:uid="{00000000-0005-0000-0000-00001E010000}"/>
    <cellStyle name="Comma 9 2 2 6 2" xfId="23884" xr:uid="{00000000-0005-0000-0000-00001E010000}"/>
    <cellStyle name="Comma 9 2 2 7" xfId="16334" xr:uid="{00000000-0005-0000-0000-00001E010000}"/>
    <cellStyle name="Comma 9 2 3" xfId="3197" xr:uid="{BD68DEE5-4080-4C4C-A7B8-8A746D2BA1A2}"/>
    <cellStyle name="Comma 9 2 3 2" xfId="10659" xr:uid="{BD68DEE5-4080-4C4C-A7B8-8A746D2BA1A2}"/>
    <cellStyle name="Comma 9 2 3 2 2" xfId="26637" xr:uid="{BD68DEE5-4080-4C4C-A7B8-8A746D2BA1A2}"/>
    <cellStyle name="Comma 9 2 3 3" xfId="19175" xr:uid="{BD68DEE5-4080-4C4C-A7B8-8A746D2BA1A2}"/>
    <cellStyle name="Comma 9 2 4" xfId="4444" xr:uid="{12A7E4EB-FAE9-43C5-B733-CC36690A5811}"/>
    <cellStyle name="Comma 9 2 4 2" xfId="11906" xr:uid="{12A7E4EB-FAE9-43C5-B733-CC36690A5811}"/>
    <cellStyle name="Comma 9 2 4 2 2" xfId="27884" xr:uid="{12A7E4EB-FAE9-43C5-B733-CC36690A5811}"/>
    <cellStyle name="Comma 9 2 4 3" xfId="20422" xr:uid="{12A7E4EB-FAE9-43C5-B733-CC36690A5811}"/>
    <cellStyle name="Comma 9 2 5" xfId="5718" xr:uid="{B0830AB5-BB84-43DC-88A5-2DBCE4F57746}"/>
    <cellStyle name="Comma 9 2 5 2" xfId="13180" xr:uid="{B0830AB5-BB84-43DC-88A5-2DBCE4F57746}"/>
    <cellStyle name="Comma 9 2 5 2 2" xfId="29158" xr:uid="{B0830AB5-BB84-43DC-88A5-2DBCE4F57746}"/>
    <cellStyle name="Comma 9 2 5 3" xfId="21696" xr:uid="{B0830AB5-BB84-43DC-88A5-2DBCE4F57746}"/>
    <cellStyle name="Comma 9 2 6" xfId="1950" xr:uid="{00000000-0005-0000-0000-00001D010000}"/>
    <cellStyle name="Comma 9 2 6 2" xfId="9412" xr:uid="{00000000-0005-0000-0000-00001D010000}"/>
    <cellStyle name="Comma 9 2 6 2 2" xfId="25390" xr:uid="{00000000-0005-0000-0000-00001D010000}"/>
    <cellStyle name="Comma 9 2 6 3" xfId="17928" xr:uid="{00000000-0005-0000-0000-00001D010000}"/>
    <cellStyle name="Comma 9 2 7" xfId="7702" xr:uid="{00000000-0005-0000-0000-00001D010000}"/>
    <cellStyle name="Comma 9 2 7 2" xfId="23680" xr:uid="{00000000-0005-0000-0000-00001D010000}"/>
    <cellStyle name="Comma 9 2 8" xfId="16116" xr:uid="{00000000-0005-0000-0000-00001D010000}"/>
    <cellStyle name="Comma 9 3" xfId="247" xr:uid="{00000000-0005-0000-0000-00001F010000}"/>
    <cellStyle name="Comma 9 3 2" xfId="3306" xr:uid="{E6FF0D98-BB62-4805-820C-0EE450C62C89}"/>
    <cellStyle name="Comma 9 3 2 2" xfId="10768" xr:uid="{E6FF0D98-BB62-4805-820C-0EE450C62C89}"/>
    <cellStyle name="Comma 9 3 2 2 2" xfId="26746" xr:uid="{E6FF0D98-BB62-4805-820C-0EE450C62C89}"/>
    <cellStyle name="Comma 9 3 2 3" xfId="19284" xr:uid="{E6FF0D98-BB62-4805-820C-0EE450C62C89}"/>
    <cellStyle name="Comma 9 3 3" xfId="4553" xr:uid="{DE1D8813-CB69-4DE7-A089-46CF245C3BB0}"/>
    <cellStyle name="Comma 9 3 3 2" xfId="12015" xr:uid="{DE1D8813-CB69-4DE7-A089-46CF245C3BB0}"/>
    <cellStyle name="Comma 9 3 3 2 2" xfId="27993" xr:uid="{DE1D8813-CB69-4DE7-A089-46CF245C3BB0}"/>
    <cellStyle name="Comma 9 3 3 3" xfId="20531" xr:uid="{DE1D8813-CB69-4DE7-A089-46CF245C3BB0}"/>
    <cellStyle name="Comma 9 3 4" xfId="5825" xr:uid="{4B560761-9CF6-45FA-9148-22747D39CCB2}"/>
    <cellStyle name="Comma 9 3 4 2" xfId="13287" xr:uid="{4B560761-9CF6-45FA-9148-22747D39CCB2}"/>
    <cellStyle name="Comma 9 3 4 2 2" xfId="29265" xr:uid="{4B560761-9CF6-45FA-9148-22747D39CCB2}"/>
    <cellStyle name="Comma 9 3 4 3" xfId="21803" xr:uid="{4B560761-9CF6-45FA-9148-22747D39CCB2}"/>
    <cellStyle name="Comma 9 3 5" xfId="2059" xr:uid="{00000000-0005-0000-0000-00001F010000}"/>
    <cellStyle name="Comma 9 3 5 2" xfId="9521" xr:uid="{00000000-0005-0000-0000-00001F010000}"/>
    <cellStyle name="Comma 9 3 5 2 2" xfId="25499" xr:uid="{00000000-0005-0000-0000-00001F010000}"/>
    <cellStyle name="Comma 9 3 5 3" xfId="18037" xr:uid="{00000000-0005-0000-0000-00001F010000}"/>
    <cellStyle name="Comma 9 3 6" xfId="7804" xr:uid="{00000000-0005-0000-0000-00001F010000}"/>
    <cellStyle name="Comma 9 3 6 2" xfId="23782" xr:uid="{00000000-0005-0000-0000-00001F010000}"/>
    <cellStyle name="Comma 9 3 7" xfId="16225" xr:uid="{00000000-0005-0000-0000-00001F010000}"/>
    <cellStyle name="Comma 9 4" xfId="3088" xr:uid="{114D7763-33D0-4CAE-9D32-BFEDD3BC469A}"/>
    <cellStyle name="Comma 9 4 2" xfId="10550" xr:uid="{114D7763-33D0-4CAE-9D32-BFEDD3BC469A}"/>
    <cellStyle name="Comma 9 4 2 2" xfId="26528" xr:uid="{114D7763-33D0-4CAE-9D32-BFEDD3BC469A}"/>
    <cellStyle name="Comma 9 4 3" xfId="19066" xr:uid="{114D7763-33D0-4CAE-9D32-BFEDD3BC469A}"/>
    <cellStyle name="Comma 9 5" xfId="4335" xr:uid="{039FBA95-A1DE-4C94-AE94-E4906979A01A}"/>
    <cellStyle name="Comma 9 5 2" xfId="11797" xr:uid="{039FBA95-A1DE-4C94-AE94-E4906979A01A}"/>
    <cellStyle name="Comma 9 5 2 2" xfId="27775" xr:uid="{039FBA95-A1DE-4C94-AE94-E4906979A01A}"/>
    <cellStyle name="Comma 9 5 3" xfId="20313" xr:uid="{039FBA95-A1DE-4C94-AE94-E4906979A01A}"/>
    <cellStyle name="Comma 9 6" xfId="5603" xr:uid="{73FDE596-3EE6-4901-9A2D-3A740C1100A6}"/>
    <cellStyle name="Comma 9 6 2" xfId="13065" xr:uid="{73FDE596-3EE6-4901-9A2D-3A740C1100A6}"/>
    <cellStyle name="Comma 9 6 2 2" xfId="29043" xr:uid="{73FDE596-3EE6-4901-9A2D-3A740C1100A6}"/>
    <cellStyle name="Comma 9 6 3" xfId="21581" xr:uid="{73FDE596-3EE6-4901-9A2D-3A740C1100A6}"/>
    <cellStyle name="Comma 9 7" xfId="1841" xr:uid="{00000000-0005-0000-0000-00001C010000}"/>
    <cellStyle name="Comma 9 7 2" xfId="9303" xr:uid="{00000000-0005-0000-0000-00001C010000}"/>
    <cellStyle name="Comma 9 7 2 2" xfId="25281" xr:uid="{00000000-0005-0000-0000-00001C010000}"/>
    <cellStyle name="Comma 9 7 3" xfId="17819" xr:uid="{00000000-0005-0000-0000-00001C010000}"/>
    <cellStyle name="Comma 9 8" xfId="7662" xr:uid="{00000000-0005-0000-0000-00001C010000}"/>
    <cellStyle name="Comma 9 8 2" xfId="23640" xr:uid="{00000000-0005-0000-0000-00001C010000}"/>
    <cellStyle name="Comma 9 9" xfId="16007" xr:uid="{00000000-0005-0000-0000-00001C010000}"/>
    <cellStyle name="Comma 90" xfId="1102" xr:uid="{00000000-0005-0000-0000-000070040000}"/>
    <cellStyle name="Comma 90 2" xfId="4161" xr:uid="{3AF25E4B-1CF0-4154-8A86-202BF0FE2C68}"/>
    <cellStyle name="Comma 90 2 2" xfId="11623" xr:uid="{3AF25E4B-1CF0-4154-8A86-202BF0FE2C68}"/>
    <cellStyle name="Comma 90 2 2 2" xfId="27601" xr:uid="{3AF25E4B-1CF0-4154-8A86-202BF0FE2C68}"/>
    <cellStyle name="Comma 90 2 3" xfId="20139" xr:uid="{3AF25E4B-1CF0-4154-8A86-202BF0FE2C68}"/>
    <cellStyle name="Comma 90 3" xfId="5408" xr:uid="{F36C2A96-C6A8-4FC1-A951-6DCA24E587B1}"/>
    <cellStyle name="Comma 90 3 2" xfId="12870" xr:uid="{F36C2A96-C6A8-4FC1-A951-6DCA24E587B1}"/>
    <cellStyle name="Comma 90 3 2 2" xfId="28848" xr:uid="{F36C2A96-C6A8-4FC1-A951-6DCA24E587B1}"/>
    <cellStyle name="Comma 90 3 3" xfId="21386" xr:uid="{F36C2A96-C6A8-4FC1-A951-6DCA24E587B1}"/>
    <cellStyle name="Comma 90 4" xfId="6676" xr:uid="{12C30F20-EE4E-4DDD-9743-0D06C32EF3BB}"/>
    <cellStyle name="Comma 90 4 2" xfId="14138" xr:uid="{12C30F20-EE4E-4DDD-9743-0D06C32EF3BB}"/>
    <cellStyle name="Comma 90 4 2 2" xfId="30116" xr:uid="{12C30F20-EE4E-4DDD-9743-0D06C32EF3BB}"/>
    <cellStyle name="Comma 90 4 3" xfId="22654" xr:uid="{12C30F20-EE4E-4DDD-9743-0D06C32EF3BB}"/>
    <cellStyle name="Comma 90 5" xfId="2914" xr:uid="{00000000-0005-0000-0000-000070040000}"/>
    <cellStyle name="Comma 90 5 2" xfId="10376" xr:uid="{00000000-0005-0000-0000-000070040000}"/>
    <cellStyle name="Comma 90 5 2 2" xfId="26354" xr:uid="{00000000-0005-0000-0000-000070040000}"/>
    <cellStyle name="Comma 90 5 3" xfId="18892" xr:uid="{00000000-0005-0000-0000-000070040000}"/>
    <cellStyle name="Comma 90 6" xfId="8636" xr:uid="{00000000-0005-0000-0000-000070040000}"/>
    <cellStyle name="Comma 90 6 2" xfId="24614" xr:uid="{00000000-0005-0000-0000-000070040000}"/>
    <cellStyle name="Comma 90 7" xfId="17080" xr:uid="{00000000-0005-0000-0000-000070040000}"/>
    <cellStyle name="Comma 91" xfId="1111" xr:uid="{00000000-0005-0000-0000-000079040000}"/>
    <cellStyle name="Comma 91 2" xfId="4170" xr:uid="{7107D396-1EB1-490B-B8F5-F6709D4879FD}"/>
    <cellStyle name="Comma 91 2 2" xfId="11632" xr:uid="{7107D396-1EB1-490B-B8F5-F6709D4879FD}"/>
    <cellStyle name="Comma 91 2 2 2" xfId="27610" xr:uid="{7107D396-1EB1-490B-B8F5-F6709D4879FD}"/>
    <cellStyle name="Comma 91 2 3" xfId="20148" xr:uid="{7107D396-1EB1-490B-B8F5-F6709D4879FD}"/>
    <cellStyle name="Comma 91 3" xfId="5417" xr:uid="{682D2A07-4A6C-4576-B87B-40B912282517}"/>
    <cellStyle name="Comma 91 3 2" xfId="12879" xr:uid="{682D2A07-4A6C-4576-B87B-40B912282517}"/>
    <cellStyle name="Comma 91 3 2 2" xfId="28857" xr:uid="{682D2A07-4A6C-4576-B87B-40B912282517}"/>
    <cellStyle name="Comma 91 3 3" xfId="21395" xr:uid="{682D2A07-4A6C-4576-B87B-40B912282517}"/>
    <cellStyle name="Comma 91 4" xfId="6685" xr:uid="{BD5F0AEE-C6C8-4F19-BC31-D710F2A6A515}"/>
    <cellStyle name="Comma 91 4 2" xfId="14147" xr:uid="{BD5F0AEE-C6C8-4F19-BC31-D710F2A6A515}"/>
    <cellStyle name="Comma 91 4 2 2" xfId="30125" xr:uid="{BD5F0AEE-C6C8-4F19-BC31-D710F2A6A515}"/>
    <cellStyle name="Comma 91 4 3" xfId="22663" xr:uid="{BD5F0AEE-C6C8-4F19-BC31-D710F2A6A515}"/>
    <cellStyle name="Comma 91 5" xfId="2923" xr:uid="{00000000-0005-0000-0000-000079040000}"/>
    <cellStyle name="Comma 91 5 2" xfId="10385" xr:uid="{00000000-0005-0000-0000-000079040000}"/>
    <cellStyle name="Comma 91 5 2 2" xfId="26363" xr:uid="{00000000-0005-0000-0000-000079040000}"/>
    <cellStyle name="Comma 91 5 3" xfId="18901" xr:uid="{00000000-0005-0000-0000-000079040000}"/>
    <cellStyle name="Comma 91 6" xfId="8645" xr:uid="{00000000-0005-0000-0000-000079040000}"/>
    <cellStyle name="Comma 91 6 2" xfId="24623" xr:uid="{00000000-0005-0000-0000-000079040000}"/>
    <cellStyle name="Comma 91 7" xfId="17089" xr:uid="{00000000-0005-0000-0000-000079040000}"/>
    <cellStyle name="Comma 92" xfId="1119" xr:uid="{00000000-0005-0000-0000-000082040000}"/>
    <cellStyle name="Comma 92 2" xfId="4178" xr:uid="{28E237DC-8C5C-4F68-9D84-F97EB1A36D18}"/>
    <cellStyle name="Comma 92 2 2" xfId="11640" xr:uid="{28E237DC-8C5C-4F68-9D84-F97EB1A36D18}"/>
    <cellStyle name="Comma 92 2 2 2" xfId="27618" xr:uid="{28E237DC-8C5C-4F68-9D84-F97EB1A36D18}"/>
    <cellStyle name="Comma 92 2 3" xfId="20156" xr:uid="{28E237DC-8C5C-4F68-9D84-F97EB1A36D18}"/>
    <cellStyle name="Comma 92 3" xfId="5425" xr:uid="{9E785DF5-ECCA-4C4E-B1DB-68460E725DA0}"/>
    <cellStyle name="Comma 92 3 2" xfId="12887" xr:uid="{9E785DF5-ECCA-4C4E-B1DB-68460E725DA0}"/>
    <cellStyle name="Comma 92 3 2 2" xfId="28865" xr:uid="{9E785DF5-ECCA-4C4E-B1DB-68460E725DA0}"/>
    <cellStyle name="Comma 92 3 3" xfId="21403" xr:uid="{9E785DF5-ECCA-4C4E-B1DB-68460E725DA0}"/>
    <cellStyle name="Comma 92 4" xfId="6693" xr:uid="{FE9DD777-E603-4119-9F64-B8D93CB5F3D6}"/>
    <cellStyle name="Comma 92 4 2" xfId="14155" xr:uid="{FE9DD777-E603-4119-9F64-B8D93CB5F3D6}"/>
    <cellStyle name="Comma 92 4 2 2" xfId="30133" xr:uid="{FE9DD777-E603-4119-9F64-B8D93CB5F3D6}"/>
    <cellStyle name="Comma 92 4 3" xfId="22671" xr:uid="{FE9DD777-E603-4119-9F64-B8D93CB5F3D6}"/>
    <cellStyle name="Comma 92 5" xfId="2931" xr:uid="{00000000-0005-0000-0000-000082040000}"/>
    <cellStyle name="Comma 92 5 2" xfId="10393" xr:uid="{00000000-0005-0000-0000-000082040000}"/>
    <cellStyle name="Comma 92 5 2 2" xfId="26371" xr:uid="{00000000-0005-0000-0000-000082040000}"/>
    <cellStyle name="Comma 92 5 3" xfId="18909" xr:uid="{00000000-0005-0000-0000-000082040000}"/>
    <cellStyle name="Comma 92 6" xfId="8653" xr:uid="{00000000-0005-0000-0000-000082040000}"/>
    <cellStyle name="Comma 92 6 2" xfId="24631" xr:uid="{00000000-0005-0000-0000-000082040000}"/>
    <cellStyle name="Comma 92 7" xfId="17097" xr:uid="{00000000-0005-0000-0000-000082040000}"/>
    <cellStyle name="Comma 93" xfId="1136" xr:uid="{00000000-0005-0000-0000-000092040000}"/>
    <cellStyle name="Comma 93 2" xfId="4195" xr:uid="{EB1A8092-F100-4CCF-9DB0-242A82ED865F}"/>
    <cellStyle name="Comma 93 2 2" xfId="11657" xr:uid="{EB1A8092-F100-4CCF-9DB0-242A82ED865F}"/>
    <cellStyle name="Comma 93 2 2 2" xfId="27635" xr:uid="{EB1A8092-F100-4CCF-9DB0-242A82ED865F}"/>
    <cellStyle name="Comma 93 2 3" xfId="20173" xr:uid="{EB1A8092-F100-4CCF-9DB0-242A82ED865F}"/>
    <cellStyle name="Comma 93 3" xfId="5442" xr:uid="{5F07FC6B-B217-4B14-BBB5-2DA293C1D409}"/>
    <cellStyle name="Comma 93 3 2" xfId="12904" xr:uid="{5F07FC6B-B217-4B14-BBB5-2DA293C1D409}"/>
    <cellStyle name="Comma 93 3 2 2" xfId="28882" xr:uid="{5F07FC6B-B217-4B14-BBB5-2DA293C1D409}"/>
    <cellStyle name="Comma 93 3 3" xfId="21420" xr:uid="{5F07FC6B-B217-4B14-BBB5-2DA293C1D409}"/>
    <cellStyle name="Comma 93 4" xfId="6706" xr:uid="{18C98D61-B9E7-4DD7-B1C6-0FA8AADCA845}"/>
    <cellStyle name="Comma 93 4 2" xfId="14168" xr:uid="{18C98D61-B9E7-4DD7-B1C6-0FA8AADCA845}"/>
    <cellStyle name="Comma 93 4 2 2" xfId="30146" xr:uid="{18C98D61-B9E7-4DD7-B1C6-0FA8AADCA845}"/>
    <cellStyle name="Comma 93 4 3" xfId="22684" xr:uid="{18C98D61-B9E7-4DD7-B1C6-0FA8AADCA845}"/>
    <cellStyle name="Comma 93 5" xfId="2948" xr:uid="{00000000-0005-0000-0000-000092040000}"/>
    <cellStyle name="Comma 93 5 2" xfId="10410" xr:uid="{00000000-0005-0000-0000-000092040000}"/>
    <cellStyle name="Comma 93 5 2 2" xfId="26388" xr:uid="{00000000-0005-0000-0000-000092040000}"/>
    <cellStyle name="Comma 93 5 3" xfId="18926" xr:uid="{00000000-0005-0000-0000-000092040000}"/>
    <cellStyle name="Comma 93 6" xfId="8662" xr:uid="{00000000-0005-0000-0000-000092040000}"/>
    <cellStyle name="Comma 93 6 2" xfId="24640" xr:uid="{00000000-0005-0000-0000-000092040000}"/>
    <cellStyle name="Comma 93 7" xfId="17114" xr:uid="{00000000-0005-0000-0000-000092040000}"/>
    <cellStyle name="Comma 94" xfId="1153" xr:uid="{00000000-0005-0000-0000-0000A3040000}"/>
    <cellStyle name="Comma 94 2" xfId="4212" xr:uid="{01CE537D-5679-42D9-97E1-20704C2C40AB}"/>
    <cellStyle name="Comma 94 2 2" xfId="11674" xr:uid="{01CE537D-5679-42D9-97E1-20704C2C40AB}"/>
    <cellStyle name="Comma 94 2 2 2" xfId="27652" xr:uid="{01CE537D-5679-42D9-97E1-20704C2C40AB}"/>
    <cellStyle name="Comma 94 2 3" xfId="20190" xr:uid="{01CE537D-5679-42D9-97E1-20704C2C40AB}"/>
    <cellStyle name="Comma 94 3" xfId="5459" xr:uid="{28033180-C8BD-410F-B378-C3A998707519}"/>
    <cellStyle name="Comma 94 3 2" xfId="12921" xr:uid="{28033180-C8BD-410F-B378-C3A998707519}"/>
    <cellStyle name="Comma 94 3 2 2" xfId="28899" xr:uid="{28033180-C8BD-410F-B378-C3A998707519}"/>
    <cellStyle name="Comma 94 3 3" xfId="21437" xr:uid="{28033180-C8BD-410F-B378-C3A998707519}"/>
    <cellStyle name="Comma 94 4" xfId="6723" xr:uid="{30008B85-A156-42D5-AB82-79A22EFFF9A3}"/>
    <cellStyle name="Comma 94 4 2" xfId="14185" xr:uid="{30008B85-A156-42D5-AB82-79A22EFFF9A3}"/>
    <cellStyle name="Comma 94 4 2 2" xfId="30163" xr:uid="{30008B85-A156-42D5-AB82-79A22EFFF9A3}"/>
    <cellStyle name="Comma 94 4 3" xfId="22701" xr:uid="{30008B85-A156-42D5-AB82-79A22EFFF9A3}"/>
    <cellStyle name="Comma 94 5" xfId="2965" xr:uid="{00000000-0005-0000-0000-0000A3040000}"/>
    <cellStyle name="Comma 94 5 2" xfId="10427" xr:uid="{00000000-0005-0000-0000-0000A3040000}"/>
    <cellStyle name="Comma 94 5 2 2" xfId="26405" xr:uid="{00000000-0005-0000-0000-0000A3040000}"/>
    <cellStyle name="Comma 94 5 3" xfId="18943" xr:uid="{00000000-0005-0000-0000-0000A3040000}"/>
    <cellStyle name="Comma 94 6" xfId="8673" xr:uid="{00000000-0005-0000-0000-0000A3040000}"/>
    <cellStyle name="Comma 94 6 2" xfId="24651" xr:uid="{00000000-0005-0000-0000-0000A3040000}"/>
    <cellStyle name="Comma 94 7" xfId="17131" xr:uid="{00000000-0005-0000-0000-0000A3040000}"/>
    <cellStyle name="Comma 95" xfId="1170" xr:uid="{00000000-0005-0000-0000-0000B4040000}"/>
    <cellStyle name="Comma 95 2" xfId="4229" xr:uid="{B2D38773-6CE8-4523-8C3D-A1007C750F17}"/>
    <cellStyle name="Comma 95 2 2" xfId="11691" xr:uid="{B2D38773-6CE8-4523-8C3D-A1007C750F17}"/>
    <cellStyle name="Comma 95 2 2 2" xfId="27669" xr:uid="{B2D38773-6CE8-4523-8C3D-A1007C750F17}"/>
    <cellStyle name="Comma 95 2 3" xfId="20207" xr:uid="{B2D38773-6CE8-4523-8C3D-A1007C750F17}"/>
    <cellStyle name="Comma 95 3" xfId="5476" xr:uid="{0A29F946-F86F-43BF-A4F5-E70FE8DE1EC1}"/>
    <cellStyle name="Comma 95 3 2" xfId="12938" xr:uid="{0A29F946-F86F-43BF-A4F5-E70FE8DE1EC1}"/>
    <cellStyle name="Comma 95 3 2 2" xfId="28916" xr:uid="{0A29F946-F86F-43BF-A4F5-E70FE8DE1EC1}"/>
    <cellStyle name="Comma 95 3 3" xfId="21454" xr:uid="{0A29F946-F86F-43BF-A4F5-E70FE8DE1EC1}"/>
    <cellStyle name="Comma 95 4" xfId="6740" xr:uid="{63249A2D-1B19-4FA9-BE89-A7A238D4AE28}"/>
    <cellStyle name="Comma 95 4 2" xfId="14202" xr:uid="{63249A2D-1B19-4FA9-BE89-A7A238D4AE28}"/>
    <cellStyle name="Comma 95 4 2 2" xfId="30180" xr:uid="{63249A2D-1B19-4FA9-BE89-A7A238D4AE28}"/>
    <cellStyle name="Comma 95 4 3" xfId="22718" xr:uid="{63249A2D-1B19-4FA9-BE89-A7A238D4AE28}"/>
    <cellStyle name="Comma 95 5" xfId="2982" xr:uid="{00000000-0005-0000-0000-0000B4040000}"/>
    <cellStyle name="Comma 95 5 2" xfId="10444" xr:uid="{00000000-0005-0000-0000-0000B4040000}"/>
    <cellStyle name="Comma 95 5 2 2" xfId="26422" xr:uid="{00000000-0005-0000-0000-0000B4040000}"/>
    <cellStyle name="Comma 95 5 3" xfId="18960" xr:uid="{00000000-0005-0000-0000-0000B4040000}"/>
    <cellStyle name="Comma 95 6" xfId="8686" xr:uid="{00000000-0005-0000-0000-0000B4040000}"/>
    <cellStyle name="Comma 95 6 2" xfId="24664" xr:uid="{00000000-0005-0000-0000-0000B4040000}"/>
    <cellStyle name="Comma 95 7" xfId="17148" xr:uid="{00000000-0005-0000-0000-0000B4040000}"/>
    <cellStyle name="Comma 96" xfId="1186" xr:uid="{00000000-0005-0000-0000-0000C5040000}"/>
    <cellStyle name="Comma 96 2" xfId="4245" xr:uid="{A4CF0924-22F5-49BD-BD34-372B74D15E93}"/>
    <cellStyle name="Comma 96 2 2" xfId="11707" xr:uid="{A4CF0924-22F5-49BD-BD34-372B74D15E93}"/>
    <cellStyle name="Comma 96 2 2 2" xfId="27685" xr:uid="{A4CF0924-22F5-49BD-BD34-372B74D15E93}"/>
    <cellStyle name="Comma 96 2 3" xfId="20223" xr:uid="{A4CF0924-22F5-49BD-BD34-372B74D15E93}"/>
    <cellStyle name="Comma 96 3" xfId="5492" xr:uid="{58D627B5-D11F-456E-8E4F-3AF5B36F79A6}"/>
    <cellStyle name="Comma 96 3 2" xfId="12954" xr:uid="{58D627B5-D11F-456E-8E4F-3AF5B36F79A6}"/>
    <cellStyle name="Comma 96 3 2 2" xfId="28932" xr:uid="{58D627B5-D11F-456E-8E4F-3AF5B36F79A6}"/>
    <cellStyle name="Comma 96 3 3" xfId="21470" xr:uid="{58D627B5-D11F-456E-8E4F-3AF5B36F79A6}"/>
    <cellStyle name="Comma 96 4" xfId="6756" xr:uid="{AF424282-03DE-4BE1-9E35-6B76C30A7967}"/>
    <cellStyle name="Comma 96 4 2" xfId="14218" xr:uid="{AF424282-03DE-4BE1-9E35-6B76C30A7967}"/>
    <cellStyle name="Comma 96 4 2 2" xfId="30196" xr:uid="{AF424282-03DE-4BE1-9E35-6B76C30A7967}"/>
    <cellStyle name="Comma 96 4 3" xfId="22734" xr:uid="{AF424282-03DE-4BE1-9E35-6B76C30A7967}"/>
    <cellStyle name="Comma 96 5" xfId="2998" xr:uid="{00000000-0005-0000-0000-0000C5040000}"/>
    <cellStyle name="Comma 96 5 2" xfId="10460" xr:uid="{00000000-0005-0000-0000-0000C5040000}"/>
    <cellStyle name="Comma 96 5 2 2" xfId="26438" xr:uid="{00000000-0005-0000-0000-0000C5040000}"/>
    <cellStyle name="Comma 96 5 3" xfId="18976" xr:uid="{00000000-0005-0000-0000-0000C5040000}"/>
    <cellStyle name="Comma 96 6" xfId="8702" xr:uid="{00000000-0005-0000-0000-0000C5040000}"/>
    <cellStyle name="Comma 96 6 2" xfId="24680" xr:uid="{00000000-0005-0000-0000-0000C5040000}"/>
    <cellStyle name="Comma 96 7" xfId="17164" xr:uid="{00000000-0005-0000-0000-0000C5040000}"/>
    <cellStyle name="Comma 97" xfId="1203" xr:uid="{00000000-0005-0000-0000-0000D5040000}"/>
    <cellStyle name="Comma 97 2" xfId="4262" xr:uid="{A916ACC4-9D4A-41C6-970F-114CC99B1415}"/>
    <cellStyle name="Comma 97 2 2" xfId="11724" xr:uid="{A916ACC4-9D4A-41C6-970F-114CC99B1415}"/>
    <cellStyle name="Comma 97 2 2 2" xfId="27702" xr:uid="{A916ACC4-9D4A-41C6-970F-114CC99B1415}"/>
    <cellStyle name="Comma 97 2 3" xfId="20240" xr:uid="{A916ACC4-9D4A-41C6-970F-114CC99B1415}"/>
    <cellStyle name="Comma 97 3" xfId="5509" xr:uid="{350FEC4E-76DB-44CA-9A9F-34E12394A43E}"/>
    <cellStyle name="Comma 97 3 2" xfId="12971" xr:uid="{350FEC4E-76DB-44CA-9A9F-34E12394A43E}"/>
    <cellStyle name="Comma 97 3 2 2" xfId="28949" xr:uid="{350FEC4E-76DB-44CA-9A9F-34E12394A43E}"/>
    <cellStyle name="Comma 97 3 3" xfId="21487" xr:uid="{350FEC4E-76DB-44CA-9A9F-34E12394A43E}"/>
    <cellStyle name="Comma 97 4" xfId="6773" xr:uid="{EDE97EA9-4249-47A2-83BA-B0BD58C02692}"/>
    <cellStyle name="Comma 97 4 2" xfId="14235" xr:uid="{EDE97EA9-4249-47A2-83BA-B0BD58C02692}"/>
    <cellStyle name="Comma 97 4 2 2" xfId="30213" xr:uid="{EDE97EA9-4249-47A2-83BA-B0BD58C02692}"/>
    <cellStyle name="Comma 97 4 3" xfId="22751" xr:uid="{EDE97EA9-4249-47A2-83BA-B0BD58C02692}"/>
    <cellStyle name="Comma 97 5" xfId="3015" xr:uid="{00000000-0005-0000-0000-0000D5040000}"/>
    <cellStyle name="Comma 97 5 2" xfId="10477" xr:uid="{00000000-0005-0000-0000-0000D5040000}"/>
    <cellStyle name="Comma 97 5 2 2" xfId="26455" xr:uid="{00000000-0005-0000-0000-0000D5040000}"/>
    <cellStyle name="Comma 97 5 3" xfId="18993" xr:uid="{00000000-0005-0000-0000-0000D5040000}"/>
    <cellStyle name="Comma 97 6" xfId="8719" xr:uid="{00000000-0005-0000-0000-0000D5040000}"/>
    <cellStyle name="Comma 97 6 2" xfId="24697" xr:uid="{00000000-0005-0000-0000-0000D5040000}"/>
    <cellStyle name="Comma 97 7" xfId="17181" xr:uid="{00000000-0005-0000-0000-0000D5040000}"/>
    <cellStyle name="Comma 98" xfId="1220" xr:uid="{00000000-0005-0000-0000-0000E6040000}"/>
    <cellStyle name="Comma 98 2" xfId="4279" xr:uid="{17C4F817-3E75-4B28-B225-FA4B7F960B4E}"/>
    <cellStyle name="Comma 98 2 2" xfId="11741" xr:uid="{17C4F817-3E75-4B28-B225-FA4B7F960B4E}"/>
    <cellStyle name="Comma 98 2 2 2" xfId="27719" xr:uid="{17C4F817-3E75-4B28-B225-FA4B7F960B4E}"/>
    <cellStyle name="Comma 98 2 3" xfId="20257" xr:uid="{17C4F817-3E75-4B28-B225-FA4B7F960B4E}"/>
    <cellStyle name="Comma 98 3" xfId="5526" xr:uid="{9CD50772-62F0-47E9-AF45-623640B148FE}"/>
    <cellStyle name="Comma 98 3 2" xfId="12988" xr:uid="{9CD50772-62F0-47E9-AF45-623640B148FE}"/>
    <cellStyle name="Comma 98 3 2 2" xfId="28966" xr:uid="{9CD50772-62F0-47E9-AF45-623640B148FE}"/>
    <cellStyle name="Comma 98 3 3" xfId="21504" xr:uid="{9CD50772-62F0-47E9-AF45-623640B148FE}"/>
    <cellStyle name="Comma 98 4" xfId="6790" xr:uid="{A208AEB8-E321-4FA4-8F88-D42C4519772A}"/>
    <cellStyle name="Comma 98 4 2" xfId="14252" xr:uid="{A208AEB8-E321-4FA4-8F88-D42C4519772A}"/>
    <cellStyle name="Comma 98 4 2 2" xfId="30230" xr:uid="{A208AEB8-E321-4FA4-8F88-D42C4519772A}"/>
    <cellStyle name="Comma 98 4 3" xfId="22768" xr:uid="{A208AEB8-E321-4FA4-8F88-D42C4519772A}"/>
    <cellStyle name="Comma 98 5" xfId="3032" xr:uid="{00000000-0005-0000-0000-0000E6040000}"/>
    <cellStyle name="Comma 98 5 2" xfId="10494" xr:uid="{00000000-0005-0000-0000-0000E6040000}"/>
    <cellStyle name="Comma 98 5 2 2" xfId="26472" xr:uid="{00000000-0005-0000-0000-0000E6040000}"/>
    <cellStyle name="Comma 98 5 3" xfId="19010" xr:uid="{00000000-0005-0000-0000-0000E6040000}"/>
    <cellStyle name="Comma 98 6" xfId="8736" xr:uid="{00000000-0005-0000-0000-0000E6040000}"/>
    <cellStyle name="Comma 98 6 2" xfId="24714" xr:uid="{00000000-0005-0000-0000-0000E6040000}"/>
    <cellStyle name="Comma 98 7" xfId="17198" xr:uid="{00000000-0005-0000-0000-0000E6040000}"/>
    <cellStyle name="Comma 99" xfId="1238" xr:uid="{00000000-0005-0000-0000-0000F8040000}"/>
    <cellStyle name="Comma 99 2" xfId="4297" xr:uid="{FA1C3903-55B7-4639-9B80-CEFDC82A0983}"/>
    <cellStyle name="Comma 99 2 2" xfId="11759" xr:uid="{FA1C3903-55B7-4639-9B80-CEFDC82A0983}"/>
    <cellStyle name="Comma 99 2 2 2" xfId="27737" xr:uid="{FA1C3903-55B7-4639-9B80-CEFDC82A0983}"/>
    <cellStyle name="Comma 99 2 3" xfId="20275" xr:uid="{FA1C3903-55B7-4639-9B80-CEFDC82A0983}"/>
    <cellStyle name="Comma 99 3" xfId="5544" xr:uid="{766AD5FB-9D53-4C81-9039-84A0DCEA5475}"/>
    <cellStyle name="Comma 99 3 2" xfId="13006" xr:uid="{766AD5FB-9D53-4C81-9039-84A0DCEA5475}"/>
    <cellStyle name="Comma 99 3 2 2" xfId="28984" xr:uid="{766AD5FB-9D53-4C81-9039-84A0DCEA5475}"/>
    <cellStyle name="Comma 99 3 3" xfId="21522" xr:uid="{766AD5FB-9D53-4C81-9039-84A0DCEA5475}"/>
    <cellStyle name="Comma 99 4" xfId="6808" xr:uid="{CBA27D92-558D-46AB-8706-D23699AC25F7}"/>
    <cellStyle name="Comma 99 4 2" xfId="14270" xr:uid="{CBA27D92-558D-46AB-8706-D23699AC25F7}"/>
    <cellStyle name="Comma 99 4 2 2" xfId="30248" xr:uid="{CBA27D92-558D-46AB-8706-D23699AC25F7}"/>
    <cellStyle name="Comma 99 4 3" xfId="22786" xr:uid="{CBA27D92-558D-46AB-8706-D23699AC25F7}"/>
    <cellStyle name="Comma 99 5" xfId="3050" xr:uid="{00000000-0005-0000-0000-0000F8040000}"/>
    <cellStyle name="Comma 99 5 2" xfId="10512" xr:uid="{00000000-0005-0000-0000-0000F8040000}"/>
    <cellStyle name="Comma 99 5 2 2" xfId="26490" xr:uid="{00000000-0005-0000-0000-0000F8040000}"/>
    <cellStyle name="Comma 99 5 3" xfId="19028" xr:uid="{00000000-0005-0000-0000-0000F8040000}"/>
    <cellStyle name="Comma 99 6" xfId="8754" xr:uid="{00000000-0005-0000-0000-0000F8040000}"/>
    <cellStyle name="Comma 99 6 2" xfId="24732" xr:uid="{00000000-0005-0000-0000-0000F8040000}"/>
    <cellStyle name="Comma 99 7" xfId="17216" xr:uid="{00000000-0005-0000-0000-0000F8040000}"/>
    <cellStyle name="Good 2" xfId="221" xr:uid="{00000000-0005-0000-0000-000020010000}"/>
    <cellStyle name="Normal" xfId="0" builtinId="0"/>
    <cellStyle name="Normal 10" xfId="26" xr:uid="{00000000-0005-0000-0000-000022010000}"/>
    <cellStyle name="Normal 10 2" xfId="136" xr:uid="{00000000-0005-0000-0000-000023010000}"/>
    <cellStyle name="Normal 10 2 2" xfId="355" xr:uid="{00000000-0005-0000-0000-000024010000}"/>
    <cellStyle name="Normal 10 2 2 2" xfId="3414" xr:uid="{77C84656-1FF2-478A-8030-414EE7309483}"/>
    <cellStyle name="Normal 10 2 2 2 2" xfId="10876" xr:uid="{77C84656-1FF2-478A-8030-414EE7309483}"/>
    <cellStyle name="Normal 10 2 2 2 2 2" xfId="26854" xr:uid="{77C84656-1FF2-478A-8030-414EE7309483}"/>
    <cellStyle name="Normal 10 2 2 2 3" xfId="19392" xr:uid="{77C84656-1FF2-478A-8030-414EE7309483}"/>
    <cellStyle name="Normal 10 2 2 3" xfId="4661" xr:uid="{CBFAE184-CE8F-448A-8B98-0C702A7AF8A2}"/>
    <cellStyle name="Normal 10 2 2 3 2" xfId="12123" xr:uid="{CBFAE184-CE8F-448A-8B98-0C702A7AF8A2}"/>
    <cellStyle name="Normal 10 2 2 3 2 2" xfId="28101" xr:uid="{CBFAE184-CE8F-448A-8B98-0C702A7AF8A2}"/>
    <cellStyle name="Normal 10 2 2 3 3" xfId="20639" xr:uid="{CBFAE184-CE8F-448A-8B98-0C702A7AF8A2}"/>
    <cellStyle name="Normal 10 2 2 4" xfId="5932" xr:uid="{86FF411E-ABB8-4D3C-A998-2953542CEA58}"/>
    <cellStyle name="Normal 10 2 2 4 2" xfId="13394" xr:uid="{86FF411E-ABB8-4D3C-A998-2953542CEA58}"/>
    <cellStyle name="Normal 10 2 2 4 2 2" xfId="29372" xr:uid="{86FF411E-ABB8-4D3C-A998-2953542CEA58}"/>
    <cellStyle name="Normal 10 2 2 4 3" xfId="21910" xr:uid="{86FF411E-ABB8-4D3C-A998-2953542CEA58}"/>
    <cellStyle name="Normal 10 2 2 5" xfId="2167" xr:uid="{00000000-0005-0000-0000-000024010000}"/>
    <cellStyle name="Normal 10 2 2 5 2" xfId="9629" xr:uid="{00000000-0005-0000-0000-000024010000}"/>
    <cellStyle name="Normal 10 2 2 5 2 2" xfId="25607" xr:uid="{00000000-0005-0000-0000-000024010000}"/>
    <cellStyle name="Normal 10 2 2 5 3" xfId="18145" xr:uid="{00000000-0005-0000-0000-000024010000}"/>
    <cellStyle name="Normal 10 2 2 6" xfId="7905" xr:uid="{00000000-0005-0000-0000-000024010000}"/>
    <cellStyle name="Normal 10 2 2 6 2" xfId="23883" xr:uid="{00000000-0005-0000-0000-000024010000}"/>
    <cellStyle name="Normal 10 2 2 7" xfId="16333" xr:uid="{00000000-0005-0000-0000-000024010000}"/>
    <cellStyle name="Normal 10 2 3" xfId="3196" xr:uid="{B9D89CD2-EA74-448E-89B9-826A8133277C}"/>
    <cellStyle name="Normal 10 2 3 2" xfId="10658" xr:uid="{B9D89CD2-EA74-448E-89B9-826A8133277C}"/>
    <cellStyle name="Normal 10 2 3 2 2" xfId="26636" xr:uid="{B9D89CD2-EA74-448E-89B9-826A8133277C}"/>
    <cellStyle name="Normal 10 2 3 3" xfId="19174" xr:uid="{B9D89CD2-EA74-448E-89B9-826A8133277C}"/>
    <cellStyle name="Normal 10 2 4" xfId="4443" xr:uid="{900B8D3C-87B5-4213-999E-B96B366E56CF}"/>
    <cellStyle name="Normal 10 2 4 2" xfId="11905" xr:uid="{900B8D3C-87B5-4213-999E-B96B366E56CF}"/>
    <cellStyle name="Normal 10 2 4 2 2" xfId="27883" xr:uid="{900B8D3C-87B5-4213-999E-B96B366E56CF}"/>
    <cellStyle name="Normal 10 2 4 3" xfId="20421" xr:uid="{900B8D3C-87B5-4213-999E-B96B366E56CF}"/>
    <cellStyle name="Normal 10 2 5" xfId="5717" xr:uid="{F156AEB0-CDE4-4089-B0DF-980084066557}"/>
    <cellStyle name="Normal 10 2 5 2" xfId="13179" xr:uid="{F156AEB0-CDE4-4089-B0DF-980084066557}"/>
    <cellStyle name="Normal 10 2 5 2 2" xfId="29157" xr:uid="{F156AEB0-CDE4-4089-B0DF-980084066557}"/>
    <cellStyle name="Normal 10 2 5 3" xfId="21695" xr:uid="{F156AEB0-CDE4-4089-B0DF-980084066557}"/>
    <cellStyle name="Normal 10 2 6" xfId="1949" xr:uid="{00000000-0005-0000-0000-000023010000}"/>
    <cellStyle name="Normal 10 2 6 2" xfId="9411" xr:uid="{00000000-0005-0000-0000-000023010000}"/>
    <cellStyle name="Normal 10 2 6 2 2" xfId="25389" xr:uid="{00000000-0005-0000-0000-000023010000}"/>
    <cellStyle name="Normal 10 2 6 3" xfId="17927" xr:uid="{00000000-0005-0000-0000-000023010000}"/>
    <cellStyle name="Normal 10 2 7" xfId="7701" xr:uid="{00000000-0005-0000-0000-000023010000}"/>
    <cellStyle name="Normal 10 2 7 2" xfId="23679" xr:uid="{00000000-0005-0000-0000-000023010000}"/>
    <cellStyle name="Normal 10 2 8" xfId="16115" xr:uid="{00000000-0005-0000-0000-000023010000}"/>
    <cellStyle name="Normal 10 3" xfId="246" xr:uid="{00000000-0005-0000-0000-000025010000}"/>
    <cellStyle name="Normal 10 3 2" xfId="3305" xr:uid="{71F1285F-87D8-4997-9E10-95D72900638F}"/>
    <cellStyle name="Normal 10 3 2 2" xfId="10767" xr:uid="{71F1285F-87D8-4997-9E10-95D72900638F}"/>
    <cellStyle name="Normal 10 3 2 2 2" xfId="26745" xr:uid="{71F1285F-87D8-4997-9E10-95D72900638F}"/>
    <cellStyle name="Normal 10 3 2 3" xfId="19283" xr:uid="{71F1285F-87D8-4997-9E10-95D72900638F}"/>
    <cellStyle name="Normal 10 3 3" xfId="4552" xr:uid="{4A0589E4-8420-4D33-B612-1F8B938FBBE9}"/>
    <cellStyle name="Normal 10 3 3 2" xfId="12014" xr:uid="{4A0589E4-8420-4D33-B612-1F8B938FBBE9}"/>
    <cellStyle name="Normal 10 3 3 2 2" xfId="27992" xr:uid="{4A0589E4-8420-4D33-B612-1F8B938FBBE9}"/>
    <cellStyle name="Normal 10 3 3 3" xfId="20530" xr:uid="{4A0589E4-8420-4D33-B612-1F8B938FBBE9}"/>
    <cellStyle name="Normal 10 3 4" xfId="5824" xr:uid="{F16956CA-8459-449F-8225-5D717CF1C8E2}"/>
    <cellStyle name="Normal 10 3 4 2" xfId="13286" xr:uid="{F16956CA-8459-449F-8225-5D717CF1C8E2}"/>
    <cellStyle name="Normal 10 3 4 2 2" xfId="29264" xr:uid="{F16956CA-8459-449F-8225-5D717CF1C8E2}"/>
    <cellStyle name="Normal 10 3 4 3" xfId="21802" xr:uid="{F16956CA-8459-449F-8225-5D717CF1C8E2}"/>
    <cellStyle name="Normal 10 3 5" xfId="2058" xr:uid="{00000000-0005-0000-0000-000025010000}"/>
    <cellStyle name="Normal 10 3 5 2" xfId="9520" xr:uid="{00000000-0005-0000-0000-000025010000}"/>
    <cellStyle name="Normal 10 3 5 2 2" xfId="25498" xr:uid="{00000000-0005-0000-0000-000025010000}"/>
    <cellStyle name="Normal 10 3 5 3" xfId="18036" xr:uid="{00000000-0005-0000-0000-000025010000}"/>
    <cellStyle name="Normal 10 3 6" xfId="7803" xr:uid="{00000000-0005-0000-0000-000025010000}"/>
    <cellStyle name="Normal 10 3 6 2" xfId="23781" xr:uid="{00000000-0005-0000-0000-000025010000}"/>
    <cellStyle name="Normal 10 3 7" xfId="16224" xr:uid="{00000000-0005-0000-0000-000025010000}"/>
    <cellStyle name="Normal 10 4" xfId="3087" xr:uid="{40717E97-4675-4B66-9238-BC0CEEA6E646}"/>
    <cellStyle name="Normal 10 4 2" xfId="10549" xr:uid="{40717E97-4675-4B66-9238-BC0CEEA6E646}"/>
    <cellStyle name="Normal 10 4 2 2" xfId="26527" xr:uid="{40717E97-4675-4B66-9238-BC0CEEA6E646}"/>
    <cellStyle name="Normal 10 4 3" xfId="19065" xr:uid="{40717E97-4675-4B66-9238-BC0CEEA6E646}"/>
    <cellStyle name="Normal 10 5" xfId="4334" xr:uid="{678CA49B-49BB-4154-8972-6726857BEE78}"/>
    <cellStyle name="Normal 10 5 2" xfId="11796" xr:uid="{678CA49B-49BB-4154-8972-6726857BEE78}"/>
    <cellStyle name="Normal 10 5 2 2" xfId="27774" xr:uid="{678CA49B-49BB-4154-8972-6726857BEE78}"/>
    <cellStyle name="Normal 10 5 3" xfId="20312" xr:uid="{678CA49B-49BB-4154-8972-6726857BEE78}"/>
    <cellStyle name="Normal 10 6" xfId="5615" xr:uid="{51A42BEA-4201-4FDE-8E7D-593B2FF87EAC}"/>
    <cellStyle name="Normal 10 6 2" xfId="13077" xr:uid="{51A42BEA-4201-4FDE-8E7D-593B2FF87EAC}"/>
    <cellStyle name="Normal 10 6 2 2" xfId="29055" xr:uid="{51A42BEA-4201-4FDE-8E7D-593B2FF87EAC}"/>
    <cellStyle name="Normal 10 6 3" xfId="21593" xr:uid="{51A42BEA-4201-4FDE-8E7D-593B2FF87EAC}"/>
    <cellStyle name="Normal 10 7" xfId="1840" xr:uid="{00000000-0005-0000-0000-000022010000}"/>
    <cellStyle name="Normal 10 7 2" xfId="9302" xr:uid="{00000000-0005-0000-0000-000022010000}"/>
    <cellStyle name="Normal 10 7 2 2" xfId="25280" xr:uid="{00000000-0005-0000-0000-000022010000}"/>
    <cellStyle name="Normal 10 7 3" xfId="17818" xr:uid="{00000000-0005-0000-0000-000022010000}"/>
    <cellStyle name="Normal 10 8" xfId="7691" xr:uid="{00000000-0005-0000-0000-000022010000}"/>
    <cellStyle name="Normal 10 8 2" xfId="23669" xr:uid="{00000000-0005-0000-0000-000022010000}"/>
    <cellStyle name="Normal 10 9" xfId="16006" xr:uid="{00000000-0005-0000-0000-000022010000}"/>
    <cellStyle name="Normal 100" xfId="835" xr:uid="{00000000-0005-0000-0000-000071030000}"/>
    <cellStyle name="Normal 100 2" xfId="3894" xr:uid="{B2A71A3E-B71A-4042-AFD0-A70E9A9B58A6}"/>
    <cellStyle name="Normal 100 2 2" xfId="11356" xr:uid="{B2A71A3E-B71A-4042-AFD0-A70E9A9B58A6}"/>
    <cellStyle name="Normal 100 2 2 2" xfId="27334" xr:uid="{B2A71A3E-B71A-4042-AFD0-A70E9A9B58A6}"/>
    <cellStyle name="Normal 100 2 3" xfId="19872" xr:uid="{B2A71A3E-B71A-4042-AFD0-A70E9A9B58A6}"/>
    <cellStyle name="Normal 100 3" xfId="5141" xr:uid="{D34BA77E-B508-4DA5-8D67-BCA273891204}"/>
    <cellStyle name="Normal 100 3 2" xfId="12603" xr:uid="{D34BA77E-B508-4DA5-8D67-BCA273891204}"/>
    <cellStyle name="Normal 100 3 2 2" xfId="28581" xr:uid="{D34BA77E-B508-4DA5-8D67-BCA273891204}"/>
    <cellStyle name="Normal 100 3 3" xfId="21119" xr:uid="{D34BA77E-B508-4DA5-8D67-BCA273891204}"/>
    <cellStyle name="Normal 100 4" xfId="6409" xr:uid="{BB24592E-62DB-42D8-AAB0-4E343B368FCA}"/>
    <cellStyle name="Normal 100 4 2" xfId="13871" xr:uid="{BB24592E-62DB-42D8-AAB0-4E343B368FCA}"/>
    <cellStyle name="Normal 100 4 2 2" xfId="29849" xr:uid="{BB24592E-62DB-42D8-AAB0-4E343B368FCA}"/>
    <cellStyle name="Normal 100 4 3" xfId="22387" xr:uid="{BB24592E-62DB-42D8-AAB0-4E343B368FCA}"/>
    <cellStyle name="Normal 100 5" xfId="2647" xr:uid="{00000000-0005-0000-0000-000071030000}"/>
    <cellStyle name="Normal 100 5 2" xfId="10109" xr:uid="{00000000-0005-0000-0000-000071030000}"/>
    <cellStyle name="Normal 100 5 2 2" xfId="26087" xr:uid="{00000000-0005-0000-0000-000071030000}"/>
    <cellStyle name="Normal 100 5 3" xfId="18625" xr:uid="{00000000-0005-0000-0000-000071030000}"/>
    <cellStyle name="Normal 100 6" xfId="8369" xr:uid="{00000000-0005-0000-0000-000071030000}"/>
    <cellStyle name="Normal 100 6 2" xfId="24347" xr:uid="{00000000-0005-0000-0000-000071030000}"/>
    <cellStyle name="Normal 100 7" xfId="16813" xr:uid="{00000000-0005-0000-0000-000071030000}"/>
    <cellStyle name="Normal 101" xfId="844" xr:uid="{00000000-0005-0000-0000-000079030000}"/>
    <cellStyle name="Normal 101 2" xfId="3903" xr:uid="{321C2CEF-28CA-4152-94B2-F8B730C62FBA}"/>
    <cellStyle name="Normal 101 2 2" xfId="11365" xr:uid="{321C2CEF-28CA-4152-94B2-F8B730C62FBA}"/>
    <cellStyle name="Normal 101 2 2 2" xfId="27343" xr:uid="{321C2CEF-28CA-4152-94B2-F8B730C62FBA}"/>
    <cellStyle name="Normal 101 2 3" xfId="19881" xr:uid="{321C2CEF-28CA-4152-94B2-F8B730C62FBA}"/>
    <cellStyle name="Normal 101 3" xfId="5150" xr:uid="{9EABDB3F-51C3-4A1F-908C-A938FA3074A9}"/>
    <cellStyle name="Normal 101 3 2" xfId="12612" xr:uid="{9EABDB3F-51C3-4A1F-908C-A938FA3074A9}"/>
    <cellStyle name="Normal 101 3 2 2" xfId="28590" xr:uid="{9EABDB3F-51C3-4A1F-908C-A938FA3074A9}"/>
    <cellStyle name="Normal 101 3 3" xfId="21128" xr:uid="{9EABDB3F-51C3-4A1F-908C-A938FA3074A9}"/>
    <cellStyle name="Normal 101 4" xfId="6418" xr:uid="{9540E3DA-A211-4090-BB26-13F8FA71642B}"/>
    <cellStyle name="Normal 101 4 2" xfId="13880" xr:uid="{9540E3DA-A211-4090-BB26-13F8FA71642B}"/>
    <cellStyle name="Normal 101 4 2 2" xfId="29858" xr:uid="{9540E3DA-A211-4090-BB26-13F8FA71642B}"/>
    <cellStyle name="Normal 101 4 3" xfId="22396" xr:uid="{9540E3DA-A211-4090-BB26-13F8FA71642B}"/>
    <cellStyle name="Normal 101 5" xfId="2656" xr:uid="{00000000-0005-0000-0000-000079030000}"/>
    <cellStyle name="Normal 101 5 2" xfId="10118" xr:uid="{00000000-0005-0000-0000-000079030000}"/>
    <cellStyle name="Normal 101 5 2 2" xfId="26096" xr:uid="{00000000-0005-0000-0000-000079030000}"/>
    <cellStyle name="Normal 101 5 3" xfId="18634" xr:uid="{00000000-0005-0000-0000-000079030000}"/>
    <cellStyle name="Normal 101 6" xfId="8378" xr:uid="{00000000-0005-0000-0000-000079030000}"/>
    <cellStyle name="Normal 101 6 2" xfId="24356" xr:uid="{00000000-0005-0000-0000-000079030000}"/>
    <cellStyle name="Normal 101 7" xfId="16822" xr:uid="{00000000-0005-0000-0000-000079030000}"/>
    <cellStyle name="Normal 102" xfId="852" xr:uid="{00000000-0005-0000-0000-000081030000}"/>
    <cellStyle name="Normal 102 2" xfId="3911" xr:uid="{168CF9A1-7AF4-4DD5-9DF1-8DF57166D7FE}"/>
    <cellStyle name="Normal 102 2 2" xfId="11373" xr:uid="{168CF9A1-7AF4-4DD5-9DF1-8DF57166D7FE}"/>
    <cellStyle name="Normal 102 2 2 2" xfId="27351" xr:uid="{168CF9A1-7AF4-4DD5-9DF1-8DF57166D7FE}"/>
    <cellStyle name="Normal 102 2 3" xfId="19889" xr:uid="{168CF9A1-7AF4-4DD5-9DF1-8DF57166D7FE}"/>
    <cellStyle name="Normal 102 3" xfId="5158" xr:uid="{63AC12CF-DD0C-48EF-AF95-FF6E43D97C3E}"/>
    <cellStyle name="Normal 102 3 2" xfId="12620" xr:uid="{63AC12CF-DD0C-48EF-AF95-FF6E43D97C3E}"/>
    <cellStyle name="Normal 102 3 2 2" xfId="28598" xr:uid="{63AC12CF-DD0C-48EF-AF95-FF6E43D97C3E}"/>
    <cellStyle name="Normal 102 3 3" xfId="21136" xr:uid="{63AC12CF-DD0C-48EF-AF95-FF6E43D97C3E}"/>
    <cellStyle name="Normal 102 4" xfId="6426" xr:uid="{CB8708E1-32A7-4907-92CF-88B49F03D099}"/>
    <cellStyle name="Normal 102 4 2" xfId="13888" xr:uid="{CB8708E1-32A7-4907-92CF-88B49F03D099}"/>
    <cellStyle name="Normal 102 4 2 2" xfId="29866" xr:uid="{CB8708E1-32A7-4907-92CF-88B49F03D099}"/>
    <cellStyle name="Normal 102 4 3" xfId="22404" xr:uid="{CB8708E1-32A7-4907-92CF-88B49F03D099}"/>
    <cellStyle name="Normal 102 5" xfId="2664" xr:uid="{00000000-0005-0000-0000-000081030000}"/>
    <cellStyle name="Normal 102 5 2" xfId="10126" xr:uid="{00000000-0005-0000-0000-000081030000}"/>
    <cellStyle name="Normal 102 5 2 2" xfId="26104" xr:uid="{00000000-0005-0000-0000-000081030000}"/>
    <cellStyle name="Normal 102 5 3" xfId="18642" xr:uid="{00000000-0005-0000-0000-000081030000}"/>
    <cellStyle name="Normal 102 6" xfId="8386" xr:uid="{00000000-0005-0000-0000-000081030000}"/>
    <cellStyle name="Normal 102 6 2" xfId="24364" xr:uid="{00000000-0005-0000-0000-000081030000}"/>
    <cellStyle name="Normal 102 7" xfId="16830" xr:uid="{00000000-0005-0000-0000-000081030000}"/>
    <cellStyle name="Normal 103" xfId="860" xr:uid="{00000000-0005-0000-0000-000089030000}"/>
    <cellStyle name="Normal 103 2" xfId="3919" xr:uid="{54C22F64-EB97-4B8F-8E92-EC7C70E9129D}"/>
    <cellStyle name="Normal 103 2 2" xfId="11381" xr:uid="{54C22F64-EB97-4B8F-8E92-EC7C70E9129D}"/>
    <cellStyle name="Normal 103 2 2 2" xfId="27359" xr:uid="{54C22F64-EB97-4B8F-8E92-EC7C70E9129D}"/>
    <cellStyle name="Normal 103 2 3" xfId="19897" xr:uid="{54C22F64-EB97-4B8F-8E92-EC7C70E9129D}"/>
    <cellStyle name="Normal 103 3" xfId="5166" xr:uid="{43736C61-6D39-4FB9-8DB1-B4B7A612FBCF}"/>
    <cellStyle name="Normal 103 3 2" xfId="12628" xr:uid="{43736C61-6D39-4FB9-8DB1-B4B7A612FBCF}"/>
    <cellStyle name="Normal 103 3 2 2" xfId="28606" xr:uid="{43736C61-6D39-4FB9-8DB1-B4B7A612FBCF}"/>
    <cellStyle name="Normal 103 3 3" xfId="21144" xr:uid="{43736C61-6D39-4FB9-8DB1-B4B7A612FBCF}"/>
    <cellStyle name="Normal 103 4" xfId="6434" xr:uid="{3182C9BB-A94B-4E8E-87CA-918BF9BA412F}"/>
    <cellStyle name="Normal 103 4 2" xfId="13896" xr:uid="{3182C9BB-A94B-4E8E-87CA-918BF9BA412F}"/>
    <cellStyle name="Normal 103 4 2 2" xfId="29874" xr:uid="{3182C9BB-A94B-4E8E-87CA-918BF9BA412F}"/>
    <cellStyle name="Normal 103 4 3" xfId="22412" xr:uid="{3182C9BB-A94B-4E8E-87CA-918BF9BA412F}"/>
    <cellStyle name="Normal 103 5" xfId="2672" xr:uid="{00000000-0005-0000-0000-000089030000}"/>
    <cellStyle name="Normal 103 5 2" xfId="10134" xr:uid="{00000000-0005-0000-0000-000089030000}"/>
    <cellStyle name="Normal 103 5 2 2" xfId="26112" xr:uid="{00000000-0005-0000-0000-000089030000}"/>
    <cellStyle name="Normal 103 5 3" xfId="18650" xr:uid="{00000000-0005-0000-0000-000089030000}"/>
    <cellStyle name="Normal 103 6" xfId="8394" xr:uid="{00000000-0005-0000-0000-000089030000}"/>
    <cellStyle name="Normal 103 6 2" xfId="24372" xr:uid="{00000000-0005-0000-0000-000089030000}"/>
    <cellStyle name="Normal 103 7" xfId="16838" xr:uid="{00000000-0005-0000-0000-000089030000}"/>
    <cellStyle name="Normal 104" xfId="868" xr:uid="{00000000-0005-0000-0000-000092030000}"/>
    <cellStyle name="Normal 104 2" xfId="3927" xr:uid="{15AD3035-9C69-45E4-BA25-834DF695163A}"/>
    <cellStyle name="Normal 104 2 2" xfId="11389" xr:uid="{15AD3035-9C69-45E4-BA25-834DF695163A}"/>
    <cellStyle name="Normal 104 2 2 2" xfId="27367" xr:uid="{15AD3035-9C69-45E4-BA25-834DF695163A}"/>
    <cellStyle name="Normal 104 2 3" xfId="19905" xr:uid="{15AD3035-9C69-45E4-BA25-834DF695163A}"/>
    <cellStyle name="Normal 104 3" xfId="5174" xr:uid="{2AA059C9-EEBF-44AE-8075-06FF30A85C79}"/>
    <cellStyle name="Normal 104 3 2" xfId="12636" xr:uid="{2AA059C9-EEBF-44AE-8075-06FF30A85C79}"/>
    <cellStyle name="Normal 104 3 2 2" xfId="28614" xr:uid="{2AA059C9-EEBF-44AE-8075-06FF30A85C79}"/>
    <cellStyle name="Normal 104 3 3" xfId="21152" xr:uid="{2AA059C9-EEBF-44AE-8075-06FF30A85C79}"/>
    <cellStyle name="Normal 104 4" xfId="6442" xr:uid="{AA233F3B-386C-4CCB-BEB1-169D185DDE65}"/>
    <cellStyle name="Normal 104 4 2" xfId="13904" xr:uid="{AA233F3B-386C-4CCB-BEB1-169D185DDE65}"/>
    <cellStyle name="Normal 104 4 2 2" xfId="29882" xr:uid="{AA233F3B-386C-4CCB-BEB1-169D185DDE65}"/>
    <cellStyle name="Normal 104 4 3" xfId="22420" xr:uid="{AA233F3B-386C-4CCB-BEB1-169D185DDE65}"/>
    <cellStyle name="Normal 104 5" xfId="2680" xr:uid="{00000000-0005-0000-0000-000092030000}"/>
    <cellStyle name="Normal 104 5 2" xfId="10142" xr:uid="{00000000-0005-0000-0000-000092030000}"/>
    <cellStyle name="Normal 104 5 2 2" xfId="26120" xr:uid="{00000000-0005-0000-0000-000092030000}"/>
    <cellStyle name="Normal 104 5 3" xfId="18658" xr:uid="{00000000-0005-0000-0000-000092030000}"/>
    <cellStyle name="Normal 104 6" xfId="8402" xr:uid="{00000000-0005-0000-0000-000092030000}"/>
    <cellStyle name="Normal 104 6 2" xfId="24380" xr:uid="{00000000-0005-0000-0000-000092030000}"/>
    <cellStyle name="Normal 104 7" xfId="16846" xr:uid="{00000000-0005-0000-0000-000092030000}"/>
    <cellStyle name="Normal 105" xfId="885" xr:uid="{00000000-0005-0000-0000-0000A2030000}"/>
    <cellStyle name="Normal 105 2" xfId="3944" xr:uid="{732EC736-214A-4788-8D16-1356AE25B04C}"/>
    <cellStyle name="Normal 105 2 2" xfId="11406" xr:uid="{732EC736-214A-4788-8D16-1356AE25B04C}"/>
    <cellStyle name="Normal 105 2 2 2" xfId="27384" xr:uid="{732EC736-214A-4788-8D16-1356AE25B04C}"/>
    <cellStyle name="Normal 105 2 3" xfId="19922" xr:uid="{732EC736-214A-4788-8D16-1356AE25B04C}"/>
    <cellStyle name="Normal 105 3" xfId="5191" xr:uid="{7AD98635-16EA-48A5-9CF3-7BF3B51B2F66}"/>
    <cellStyle name="Normal 105 3 2" xfId="12653" xr:uid="{7AD98635-16EA-48A5-9CF3-7BF3B51B2F66}"/>
    <cellStyle name="Normal 105 3 2 2" xfId="28631" xr:uid="{7AD98635-16EA-48A5-9CF3-7BF3B51B2F66}"/>
    <cellStyle name="Normal 105 3 3" xfId="21169" xr:uid="{7AD98635-16EA-48A5-9CF3-7BF3B51B2F66}"/>
    <cellStyle name="Normal 105 4" xfId="6459" xr:uid="{686C0488-EA51-4F50-AA94-6C6D8C8D9528}"/>
    <cellStyle name="Normal 105 4 2" xfId="13921" xr:uid="{686C0488-EA51-4F50-AA94-6C6D8C8D9528}"/>
    <cellStyle name="Normal 105 4 2 2" xfId="29899" xr:uid="{686C0488-EA51-4F50-AA94-6C6D8C8D9528}"/>
    <cellStyle name="Normal 105 4 3" xfId="22437" xr:uid="{686C0488-EA51-4F50-AA94-6C6D8C8D9528}"/>
    <cellStyle name="Normal 105 5" xfId="2697" xr:uid="{00000000-0005-0000-0000-0000A2030000}"/>
    <cellStyle name="Normal 105 5 2" xfId="10159" xr:uid="{00000000-0005-0000-0000-0000A2030000}"/>
    <cellStyle name="Normal 105 5 2 2" xfId="26137" xr:uid="{00000000-0005-0000-0000-0000A2030000}"/>
    <cellStyle name="Normal 105 5 3" xfId="18675" xr:uid="{00000000-0005-0000-0000-0000A2030000}"/>
    <cellStyle name="Normal 105 6" xfId="8419" xr:uid="{00000000-0005-0000-0000-0000A2030000}"/>
    <cellStyle name="Normal 105 6 2" xfId="24397" xr:uid="{00000000-0005-0000-0000-0000A2030000}"/>
    <cellStyle name="Normal 105 7" xfId="16863" xr:uid="{00000000-0005-0000-0000-0000A2030000}"/>
    <cellStyle name="Normal 106" xfId="893" xr:uid="{00000000-0005-0000-0000-0000AA030000}"/>
    <cellStyle name="Normal 106 2" xfId="3952" xr:uid="{C2337FFB-E763-4678-AB95-59C13DB74EE0}"/>
    <cellStyle name="Normal 106 2 2" xfId="11414" xr:uid="{C2337FFB-E763-4678-AB95-59C13DB74EE0}"/>
    <cellStyle name="Normal 106 2 2 2" xfId="27392" xr:uid="{C2337FFB-E763-4678-AB95-59C13DB74EE0}"/>
    <cellStyle name="Normal 106 2 3" xfId="19930" xr:uid="{C2337FFB-E763-4678-AB95-59C13DB74EE0}"/>
    <cellStyle name="Normal 106 3" xfId="5199" xr:uid="{5C3D084E-EB63-4C18-AD6A-44437DC06364}"/>
    <cellStyle name="Normal 106 3 2" xfId="12661" xr:uid="{5C3D084E-EB63-4C18-AD6A-44437DC06364}"/>
    <cellStyle name="Normal 106 3 2 2" xfId="28639" xr:uid="{5C3D084E-EB63-4C18-AD6A-44437DC06364}"/>
    <cellStyle name="Normal 106 3 3" xfId="21177" xr:uid="{5C3D084E-EB63-4C18-AD6A-44437DC06364}"/>
    <cellStyle name="Normal 106 4" xfId="6467" xr:uid="{0D664AFF-AFB3-4016-A099-C678D15ADCE7}"/>
    <cellStyle name="Normal 106 4 2" xfId="13929" xr:uid="{0D664AFF-AFB3-4016-A099-C678D15ADCE7}"/>
    <cellStyle name="Normal 106 4 2 2" xfId="29907" xr:uid="{0D664AFF-AFB3-4016-A099-C678D15ADCE7}"/>
    <cellStyle name="Normal 106 4 3" xfId="22445" xr:uid="{0D664AFF-AFB3-4016-A099-C678D15ADCE7}"/>
    <cellStyle name="Normal 106 5" xfId="2705" xr:uid="{00000000-0005-0000-0000-0000AA030000}"/>
    <cellStyle name="Normal 106 5 2" xfId="10167" xr:uid="{00000000-0005-0000-0000-0000AA030000}"/>
    <cellStyle name="Normal 106 5 2 2" xfId="26145" xr:uid="{00000000-0005-0000-0000-0000AA030000}"/>
    <cellStyle name="Normal 106 5 3" xfId="18683" xr:uid="{00000000-0005-0000-0000-0000AA030000}"/>
    <cellStyle name="Normal 106 6" xfId="8427" xr:uid="{00000000-0005-0000-0000-0000AA030000}"/>
    <cellStyle name="Normal 106 6 2" xfId="24405" xr:uid="{00000000-0005-0000-0000-0000AA030000}"/>
    <cellStyle name="Normal 106 7" xfId="16871" xr:uid="{00000000-0005-0000-0000-0000AA030000}"/>
    <cellStyle name="Normal 107" xfId="901" xr:uid="{00000000-0005-0000-0000-0000B2030000}"/>
    <cellStyle name="Normal 107 2" xfId="3960" xr:uid="{C2E5C955-15DD-46E6-AE1B-A2692FBA75BF}"/>
    <cellStyle name="Normal 107 2 2" xfId="11422" xr:uid="{C2E5C955-15DD-46E6-AE1B-A2692FBA75BF}"/>
    <cellStyle name="Normal 107 2 2 2" xfId="27400" xr:uid="{C2E5C955-15DD-46E6-AE1B-A2692FBA75BF}"/>
    <cellStyle name="Normal 107 2 3" xfId="19938" xr:uid="{C2E5C955-15DD-46E6-AE1B-A2692FBA75BF}"/>
    <cellStyle name="Normal 107 3" xfId="5207" xr:uid="{76BCFD0D-BC93-4FCA-B2C1-7BF3A40AA661}"/>
    <cellStyle name="Normal 107 3 2" xfId="12669" xr:uid="{76BCFD0D-BC93-4FCA-B2C1-7BF3A40AA661}"/>
    <cellStyle name="Normal 107 3 2 2" xfId="28647" xr:uid="{76BCFD0D-BC93-4FCA-B2C1-7BF3A40AA661}"/>
    <cellStyle name="Normal 107 3 3" xfId="21185" xr:uid="{76BCFD0D-BC93-4FCA-B2C1-7BF3A40AA661}"/>
    <cellStyle name="Normal 107 4" xfId="6475" xr:uid="{6E8B36A6-3F54-4AAA-865F-94614BA38985}"/>
    <cellStyle name="Normal 107 4 2" xfId="13937" xr:uid="{6E8B36A6-3F54-4AAA-865F-94614BA38985}"/>
    <cellStyle name="Normal 107 4 2 2" xfId="29915" xr:uid="{6E8B36A6-3F54-4AAA-865F-94614BA38985}"/>
    <cellStyle name="Normal 107 4 3" xfId="22453" xr:uid="{6E8B36A6-3F54-4AAA-865F-94614BA38985}"/>
    <cellStyle name="Normal 107 5" xfId="2713" xr:uid="{00000000-0005-0000-0000-0000B2030000}"/>
    <cellStyle name="Normal 107 5 2" xfId="10175" xr:uid="{00000000-0005-0000-0000-0000B2030000}"/>
    <cellStyle name="Normal 107 5 2 2" xfId="26153" xr:uid="{00000000-0005-0000-0000-0000B2030000}"/>
    <cellStyle name="Normal 107 5 3" xfId="18691" xr:uid="{00000000-0005-0000-0000-0000B2030000}"/>
    <cellStyle name="Normal 107 6" xfId="8435" xr:uid="{00000000-0005-0000-0000-0000B2030000}"/>
    <cellStyle name="Normal 107 6 2" xfId="24413" xr:uid="{00000000-0005-0000-0000-0000B2030000}"/>
    <cellStyle name="Normal 107 7" xfId="16879" xr:uid="{00000000-0005-0000-0000-0000B2030000}"/>
    <cellStyle name="Normal 108" xfId="909" xr:uid="{00000000-0005-0000-0000-0000BA030000}"/>
    <cellStyle name="Normal 108 2" xfId="3968" xr:uid="{BCED7341-D967-436C-9D20-C2F9E6E65DB6}"/>
    <cellStyle name="Normal 108 2 2" xfId="11430" xr:uid="{BCED7341-D967-436C-9D20-C2F9E6E65DB6}"/>
    <cellStyle name="Normal 108 2 2 2" xfId="27408" xr:uid="{BCED7341-D967-436C-9D20-C2F9E6E65DB6}"/>
    <cellStyle name="Normal 108 2 3" xfId="19946" xr:uid="{BCED7341-D967-436C-9D20-C2F9E6E65DB6}"/>
    <cellStyle name="Normal 108 3" xfId="5215" xr:uid="{8DAD42DE-619D-4223-98D7-62F7AE52852B}"/>
    <cellStyle name="Normal 108 3 2" xfId="12677" xr:uid="{8DAD42DE-619D-4223-98D7-62F7AE52852B}"/>
    <cellStyle name="Normal 108 3 2 2" xfId="28655" xr:uid="{8DAD42DE-619D-4223-98D7-62F7AE52852B}"/>
    <cellStyle name="Normal 108 3 3" xfId="21193" xr:uid="{8DAD42DE-619D-4223-98D7-62F7AE52852B}"/>
    <cellStyle name="Normal 108 4" xfId="6483" xr:uid="{E5E668D4-6706-4215-AA25-B8113B7C00AF}"/>
    <cellStyle name="Normal 108 4 2" xfId="13945" xr:uid="{E5E668D4-6706-4215-AA25-B8113B7C00AF}"/>
    <cellStyle name="Normal 108 4 2 2" xfId="29923" xr:uid="{E5E668D4-6706-4215-AA25-B8113B7C00AF}"/>
    <cellStyle name="Normal 108 4 3" xfId="22461" xr:uid="{E5E668D4-6706-4215-AA25-B8113B7C00AF}"/>
    <cellStyle name="Normal 108 5" xfId="2721" xr:uid="{00000000-0005-0000-0000-0000BA030000}"/>
    <cellStyle name="Normal 108 5 2" xfId="10183" xr:uid="{00000000-0005-0000-0000-0000BA030000}"/>
    <cellStyle name="Normal 108 5 2 2" xfId="26161" xr:uid="{00000000-0005-0000-0000-0000BA030000}"/>
    <cellStyle name="Normal 108 5 3" xfId="18699" xr:uid="{00000000-0005-0000-0000-0000BA030000}"/>
    <cellStyle name="Normal 108 6" xfId="8443" xr:uid="{00000000-0005-0000-0000-0000BA030000}"/>
    <cellStyle name="Normal 108 6 2" xfId="24421" xr:uid="{00000000-0005-0000-0000-0000BA030000}"/>
    <cellStyle name="Normal 108 7" xfId="16887" xr:uid="{00000000-0005-0000-0000-0000BA030000}"/>
    <cellStyle name="Normal 109" xfId="917" xr:uid="{00000000-0005-0000-0000-0000C3030000}"/>
    <cellStyle name="Normal 109 2" xfId="3976" xr:uid="{479901D7-5951-402C-9198-A2E6EBA7CF16}"/>
    <cellStyle name="Normal 109 2 2" xfId="11438" xr:uid="{479901D7-5951-402C-9198-A2E6EBA7CF16}"/>
    <cellStyle name="Normal 109 2 2 2" xfId="27416" xr:uid="{479901D7-5951-402C-9198-A2E6EBA7CF16}"/>
    <cellStyle name="Normal 109 2 3" xfId="19954" xr:uid="{479901D7-5951-402C-9198-A2E6EBA7CF16}"/>
    <cellStyle name="Normal 109 3" xfId="5223" xr:uid="{E452D4CD-AE81-4026-BE32-F5BC8D114620}"/>
    <cellStyle name="Normal 109 3 2" xfId="12685" xr:uid="{E452D4CD-AE81-4026-BE32-F5BC8D114620}"/>
    <cellStyle name="Normal 109 3 2 2" xfId="28663" xr:uid="{E452D4CD-AE81-4026-BE32-F5BC8D114620}"/>
    <cellStyle name="Normal 109 3 3" xfId="21201" xr:uid="{E452D4CD-AE81-4026-BE32-F5BC8D114620}"/>
    <cellStyle name="Normal 109 4" xfId="6491" xr:uid="{4FD948A9-F668-4474-961A-5A885B4C9B2F}"/>
    <cellStyle name="Normal 109 4 2" xfId="13953" xr:uid="{4FD948A9-F668-4474-961A-5A885B4C9B2F}"/>
    <cellStyle name="Normal 109 4 2 2" xfId="29931" xr:uid="{4FD948A9-F668-4474-961A-5A885B4C9B2F}"/>
    <cellStyle name="Normal 109 4 3" xfId="22469" xr:uid="{4FD948A9-F668-4474-961A-5A885B4C9B2F}"/>
    <cellStyle name="Normal 109 5" xfId="2729" xr:uid="{00000000-0005-0000-0000-0000C3030000}"/>
    <cellStyle name="Normal 109 5 2" xfId="10191" xr:uid="{00000000-0005-0000-0000-0000C3030000}"/>
    <cellStyle name="Normal 109 5 2 2" xfId="26169" xr:uid="{00000000-0005-0000-0000-0000C3030000}"/>
    <cellStyle name="Normal 109 5 3" xfId="18707" xr:uid="{00000000-0005-0000-0000-0000C3030000}"/>
    <cellStyle name="Normal 109 6" xfId="8451" xr:uid="{00000000-0005-0000-0000-0000C3030000}"/>
    <cellStyle name="Normal 109 6 2" xfId="24429" xr:uid="{00000000-0005-0000-0000-0000C3030000}"/>
    <cellStyle name="Normal 109 7" xfId="16895" xr:uid="{00000000-0005-0000-0000-0000C3030000}"/>
    <cellStyle name="Normal 11" xfId="29" xr:uid="{00000000-0005-0000-0000-000026010000}"/>
    <cellStyle name="Normal 11 2" xfId="139" xr:uid="{00000000-0005-0000-0000-000027010000}"/>
    <cellStyle name="Normal 11 2 2" xfId="358" xr:uid="{00000000-0005-0000-0000-000028010000}"/>
    <cellStyle name="Normal 11 2 2 2" xfId="3417" xr:uid="{B1EF5EC9-A9FC-4155-B854-85DA04B6E8AD}"/>
    <cellStyle name="Normal 11 2 2 2 2" xfId="10879" xr:uid="{B1EF5EC9-A9FC-4155-B854-85DA04B6E8AD}"/>
    <cellStyle name="Normal 11 2 2 2 2 2" xfId="26857" xr:uid="{B1EF5EC9-A9FC-4155-B854-85DA04B6E8AD}"/>
    <cellStyle name="Normal 11 2 2 2 3" xfId="19395" xr:uid="{B1EF5EC9-A9FC-4155-B854-85DA04B6E8AD}"/>
    <cellStyle name="Normal 11 2 2 3" xfId="4664" xr:uid="{C04D97B3-B76A-4E2C-B9A0-D9AE8C2DFC3E}"/>
    <cellStyle name="Normal 11 2 2 3 2" xfId="12126" xr:uid="{C04D97B3-B76A-4E2C-B9A0-D9AE8C2DFC3E}"/>
    <cellStyle name="Normal 11 2 2 3 2 2" xfId="28104" xr:uid="{C04D97B3-B76A-4E2C-B9A0-D9AE8C2DFC3E}"/>
    <cellStyle name="Normal 11 2 2 3 3" xfId="20642" xr:uid="{C04D97B3-B76A-4E2C-B9A0-D9AE8C2DFC3E}"/>
    <cellStyle name="Normal 11 2 2 4" xfId="5935" xr:uid="{1130E511-F9B3-479E-963A-52B9155A4D7F}"/>
    <cellStyle name="Normal 11 2 2 4 2" xfId="13397" xr:uid="{1130E511-F9B3-479E-963A-52B9155A4D7F}"/>
    <cellStyle name="Normal 11 2 2 4 2 2" xfId="29375" xr:uid="{1130E511-F9B3-479E-963A-52B9155A4D7F}"/>
    <cellStyle name="Normal 11 2 2 4 3" xfId="21913" xr:uid="{1130E511-F9B3-479E-963A-52B9155A4D7F}"/>
    <cellStyle name="Normal 11 2 2 5" xfId="2170" xr:uid="{00000000-0005-0000-0000-000028010000}"/>
    <cellStyle name="Normal 11 2 2 5 2" xfId="9632" xr:uid="{00000000-0005-0000-0000-000028010000}"/>
    <cellStyle name="Normal 11 2 2 5 2 2" xfId="25610" xr:uid="{00000000-0005-0000-0000-000028010000}"/>
    <cellStyle name="Normal 11 2 2 5 3" xfId="18148" xr:uid="{00000000-0005-0000-0000-000028010000}"/>
    <cellStyle name="Normal 11 2 2 6" xfId="7908" xr:uid="{00000000-0005-0000-0000-000028010000}"/>
    <cellStyle name="Normal 11 2 2 6 2" xfId="23886" xr:uid="{00000000-0005-0000-0000-000028010000}"/>
    <cellStyle name="Normal 11 2 2 7" xfId="16336" xr:uid="{00000000-0005-0000-0000-000028010000}"/>
    <cellStyle name="Normal 11 2 3" xfId="3199" xr:uid="{7A436A37-6B34-4E07-BD52-C5024BE5071F}"/>
    <cellStyle name="Normal 11 2 3 2" xfId="10661" xr:uid="{7A436A37-6B34-4E07-BD52-C5024BE5071F}"/>
    <cellStyle name="Normal 11 2 3 2 2" xfId="26639" xr:uid="{7A436A37-6B34-4E07-BD52-C5024BE5071F}"/>
    <cellStyle name="Normal 11 2 3 3" xfId="19177" xr:uid="{7A436A37-6B34-4E07-BD52-C5024BE5071F}"/>
    <cellStyle name="Normal 11 2 4" xfId="4446" xr:uid="{8051BA2C-5F74-4D5E-B172-CCA616D198F5}"/>
    <cellStyle name="Normal 11 2 4 2" xfId="11908" xr:uid="{8051BA2C-5F74-4D5E-B172-CCA616D198F5}"/>
    <cellStyle name="Normal 11 2 4 2 2" xfId="27886" xr:uid="{8051BA2C-5F74-4D5E-B172-CCA616D198F5}"/>
    <cellStyle name="Normal 11 2 4 3" xfId="20424" xr:uid="{8051BA2C-5F74-4D5E-B172-CCA616D198F5}"/>
    <cellStyle name="Normal 11 2 5" xfId="5720" xr:uid="{206FCE66-D51A-483E-B8B1-336322E686C5}"/>
    <cellStyle name="Normal 11 2 5 2" xfId="13182" xr:uid="{206FCE66-D51A-483E-B8B1-336322E686C5}"/>
    <cellStyle name="Normal 11 2 5 2 2" xfId="29160" xr:uid="{206FCE66-D51A-483E-B8B1-336322E686C5}"/>
    <cellStyle name="Normal 11 2 5 3" xfId="21698" xr:uid="{206FCE66-D51A-483E-B8B1-336322E686C5}"/>
    <cellStyle name="Normal 11 2 6" xfId="1952" xr:uid="{00000000-0005-0000-0000-000027010000}"/>
    <cellStyle name="Normal 11 2 6 2" xfId="9414" xr:uid="{00000000-0005-0000-0000-000027010000}"/>
    <cellStyle name="Normal 11 2 6 2 2" xfId="25392" xr:uid="{00000000-0005-0000-0000-000027010000}"/>
    <cellStyle name="Normal 11 2 6 3" xfId="17930" xr:uid="{00000000-0005-0000-0000-000027010000}"/>
    <cellStyle name="Normal 11 2 7" xfId="7704" xr:uid="{00000000-0005-0000-0000-000027010000}"/>
    <cellStyle name="Normal 11 2 7 2" xfId="23682" xr:uid="{00000000-0005-0000-0000-000027010000}"/>
    <cellStyle name="Normal 11 2 8" xfId="16118" xr:uid="{00000000-0005-0000-0000-000027010000}"/>
    <cellStyle name="Normal 11 3" xfId="249" xr:uid="{00000000-0005-0000-0000-000029010000}"/>
    <cellStyle name="Normal 11 3 2" xfId="3308" xr:uid="{2589C0DC-8B3D-4826-9CAA-9A78E018CDEE}"/>
    <cellStyle name="Normal 11 3 2 2" xfId="10770" xr:uid="{2589C0DC-8B3D-4826-9CAA-9A78E018CDEE}"/>
    <cellStyle name="Normal 11 3 2 2 2" xfId="26748" xr:uid="{2589C0DC-8B3D-4826-9CAA-9A78E018CDEE}"/>
    <cellStyle name="Normal 11 3 2 3" xfId="19286" xr:uid="{2589C0DC-8B3D-4826-9CAA-9A78E018CDEE}"/>
    <cellStyle name="Normal 11 3 3" xfId="4555" xr:uid="{4E444CA4-05E2-4C4E-B978-F9BDBB61C794}"/>
    <cellStyle name="Normal 11 3 3 2" xfId="12017" xr:uid="{4E444CA4-05E2-4C4E-B978-F9BDBB61C794}"/>
    <cellStyle name="Normal 11 3 3 2 2" xfId="27995" xr:uid="{4E444CA4-05E2-4C4E-B978-F9BDBB61C794}"/>
    <cellStyle name="Normal 11 3 3 3" xfId="20533" xr:uid="{4E444CA4-05E2-4C4E-B978-F9BDBB61C794}"/>
    <cellStyle name="Normal 11 3 4" xfId="5827" xr:uid="{C8582EE1-BEAA-470F-BFE4-D7CB4349A48E}"/>
    <cellStyle name="Normal 11 3 4 2" xfId="13289" xr:uid="{C8582EE1-BEAA-470F-BFE4-D7CB4349A48E}"/>
    <cellStyle name="Normal 11 3 4 2 2" xfId="29267" xr:uid="{C8582EE1-BEAA-470F-BFE4-D7CB4349A48E}"/>
    <cellStyle name="Normal 11 3 4 3" xfId="21805" xr:uid="{C8582EE1-BEAA-470F-BFE4-D7CB4349A48E}"/>
    <cellStyle name="Normal 11 3 5" xfId="2061" xr:uid="{00000000-0005-0000-0000-000029010000}"/>
    <cellStyle name="Normal 11 3 5 2" xfId="9523" xr:uid="{00000000-0005-0000-0000-000029010000}"/>
    <cellStyle name="Normal 11 3 5 2 2" xfId="25501" xr:uid="{00000000-0005-0000-0000-000029010000}"/>
    <cellStyle name="Normal 11 3 5 3" xfId="18039" xr:uid="{00000000-0005-0000-0000-000029010000}"/>
    <cellStyle name="Normal 11 3 6" xfId="7806" xr:uid="{00000000-0005-0000-0000-000029010000}"/>
    <cellStyle name="Normal 11 3 6 2" xfId="23784" xr:uid="{00000000-0005-0000-0000-000029010000}"/>
    <cellStyle name="Normal 11 3 7" xfId="16227" xr:uid="{00000000-0005-0000-0000-000029010000}"/>
    <cellStyle name="Normal 11 4" xfId="3090" xr:uid="{6771FF28-A0D6-42B7-83B2-BF8B6B853D7B}"/>
    <cellStyle name="Normal 11 4 2" xfId="10552" xr:uid="{6771FF28-A0D6-42B7-83B2-BF8B6B853D7B}"/>
    <cellStyle name="Normal 11 4 2 2" xfId="26530" xr:uid="{6771FF28-A0D6-42B7-83B2-BF8B6B853D7B}"/>
    <cellStyle name="Normal 11 4 3" xfId="19068" xr:uid="{6771FF28-A0D6-42B7-83B2-BF8B6B853D7B}"/>
    <cellStyle name="Normal 11 5" xfId="4337" xr:uid="{6FBC2B68-FAE6-4FD6-A42B-570154906170}"/>
    <cellStyle name="Normal 11 5 2" xfId="11799" xr:uid="{6FBC2B68-FAE6-4FD6-A42B-570154906170}"/>
    <cellStyle name="Normal 11 5 2 2" xfId="27777" xr:uid="{6FBC2B68-FAE6-4FD6-A42B-570154906170}"/>
    <cellStyle name="Normal 11 5 3" xfId="20315" xr:uid="{6FBC2B68-FAE6-4FD6-A42B-570154906170}"/>
    <cellStyle name="Normal 11 6" xfId="5619" xr:uid="{5D854DC7-E08D-4255-BD2D-F7696395F3E1}"/>
    <cellStyle name="Normal 11 6 2" xfId="13081" xr:uid="{5D854DC7-E08D-4255-BD2D-F7696395F3E1}"/>
    <cellStyle name="Normal 11 6 2 2" xfId="29059" xr:uid="{5D854DC7-E08D-4255-BD2D-F7696395F3E1}"/>
    <cellStyle name="Normal 11 6 3" xfId="21597" xr:uid="{5D854DC7-E08D-4255-BD2D-F7696395F3E1}"/>
    <cellStyle name="Normal 11 7" xfId="1843" xr:uid="{00000000-0005-0000-0000-000026010000}"/>
    <cellStyle name="Normal 11 7 2" xfId="9305" xr:uid="{00000000-0005-0000-0000-000026010000}"/>
    <cellStyle name="Normal 11 7 2 2" xfId="25283" xr:uid="{00000000-0005-0000-0000-000026010000}"/>
    <cellStyle name="Normal 11 7 3" xfId="17821" xr:uid="{00000000-0005-0000-0000-000026010000}"/>
    <cellStyle name="Normal 11 8" xfId="7614" xr:uid="{00000000-0005-0000-0000-000026010000}"/>
    <cellStyle name="Normal 11 8 2" xfId="23592" xr:uid="{00000000-0005-0000-0000-000026010000}"/>
    <cellStyle name="Normal 11 9" xfId="16009" xr:uid="{00000000-0005-0000-0000-000026010000}"/>
    <cellStyle name="Normal 110" xfId="926" xr:uid="{00000000-0005-0000-0000-0000CC030000}"/>
    <cellStyle name="Normal 110 2" xfId="3985" xr:uid="{C3BCD762-E06B-41F9-9CE7-5163AF0F89E8}"/>
    <cellStyle name="Normal 110 2 2" xfId="11447" xr:uid="{C3BCD762-E06B-41F9-9CE7-5163AF0F89E8}"/>
    <cellStyle name="Normal 110 2 2 2" xfId="27425" xr:uid="{C3BCD762-E06B-41F9-9CE7-5163AF0F89E8}"/>
    <cellStyle name="Normal 110 2 3" xfId="19963" xr:uid="{C3BCD762-E06B-41F9-9CE7-5163AF0F89E8}"/>
    <cellStyle name="Normal 110 3" xfId="5232" xr:uid="{E244F889-3817-438B-A56C-D14671A5D2B7}"/>
    <cellStyle name="Normal 110 3 2" xfId="12694" xr:uid="{E244F889-3817-438B-A56C-D14671A5D2B7}"/>
    <cellStyle name="Normal 110 3 2 2" xfId="28672" xr:uid="{E244F889-3817-438B-A56C-D14671A5D2B7}"/>
    <cellStyle name="Normal 110 3 3" xfId="21210" xr:uid="{E244F889-3817-438B-A56C-D14671A5D2B7}"/>
    <cellStyle name="Normal 110 4" xfId="6500" xr:uid="{6EB424D7-19E4-47E0-9335-6217F7E9AC53}"/>
    <cellStyle name="Normal 110 4 2" xfId="13962" xr:uid="{6EB424D7-19E4-47E0-9335-6217F7E9AC53}"/>
    <cellStyle name="Normal 110 4 2 2" xfId="29940" xr:uid="{6EB424D7-19E4-47E0-9335-6217F7E9AC53}"/>
    <cellStyle name="Normal 110 4 3" xfId="22478" xr:uid="{6EB424D7-19E4-47E0-9335-6217F7E9AC53}"/>
    <cellStyle name="Normal 110 5" xfId="2738" xr:uid="{00000000-0005-0000-0000-0000CC030000}"/>
    <cellStyle name="Normal 110 5 2" xfId="10200" xr:uid="{00000000-0005-0000-0000-0000CC030000}"/>
    <cellStyle name="Normal 110 5 2 2" xfId="26178" xr:uid="{00000000-0005-0000-0000-0000CC030000}"/>
    <cellStyle name="Normal 110 5 3" xfId="18716" xr:uid="{00000000-0005-0000-0000-0000CC030000}"/>
    <cellStyle name="Normal 110 6" xfId="8460" xr:uid="{00000000-0005-0000-0000-0000CC030000}"/>
    <cellStyle name="Normal 110 6 2" xfId="24438" xr:uid="{00000000-0005-0000-0000-0000CC030000}"/>
    <cellStyle name="Normal 110 7" xfId="16904" xr:uid="{00000000-0005-0000-0000-0000CC030000}"/>
    <cellStyle name="Normal 111" xfId="949" xr:uid="{00000000-0005-0000-0000-0000E3030000}"/>
    <cellStyle name="Normal 111 2" xfId="4008" xr:uid="{3103B0B9-B72F-4D02-ACFF-673CBA6C5EC9}"/>
    <cellStyle name="Normal 111 2 2" xfId="11470" xr:uid="{3103B0B9-B72F-4D02-ACFF-673CBA6C5EC9}"/>
    <cellStyle name="Normal 111 2 2 2" xfId="27448" xr:uid="{3103B0B9-B72F-4D02-ACFF-673CBA6C5EC9}"/>
    <cellStyle name="Normal 111 2 3" xfId="19986" xr:uid="{3103B0B9-B72F-4D02-ACFF-673CBA6C5EC9}"/>
    <cellStyle name="Normal 111 3" xfId="5255" xr:uid="{0BE4ABB0-47A9-4392-B56F-2B6307701AA8}"/>
    <cellStyle name="Normal 111 3 2" xfId="12717" xr:uid="{0BE4ABB0-47A9-4392-B56F-2B6307701AA8}"/>
    <cellStyle name="Normal 111 3 2 2" xfId="28695" xr:uid="{0BE4ABB0-47A9-4392-B56F-2B6307701AA8}"/>
    <cellStyle name="Normal 111 3 3" xfId="21233" xr:uid="{0BE4ABB0-47A9-4392-B56F-2B6307701AA8}"/>
    <cellStyle name="Normal 111 4" xfId="6523" xr:uid="{0CD798AF-D6ED-4415-B501-F2DCB8B85056}"/>
    <cellStyle name="Normal 111 4 2" xfId="13985" xr:uid="{0CD798AF-D6ED-4415-B501-F2DCB8B85056}"/>
    <cellStyle name="Normal 111 4 2 2" xfId="29963" xr:uid="{0CD798AF-D6ED-4415-B501-F2DCB8B85056}"/>
    <cellStyle name="Normal 111 4 3" xfId="22501" xr:uid="{0CD798AF-D6ED-4415-B501-F2DCB8B85056}"/>
    <cellStyle name="Normal 111 5" xfId="2761" xr:uid="{00000000-0005-0000-0000-0000E3030000}"/>
    <cellStyle name="Normal 111 5 2" xfId="10223" xr:uid="{00000000-0005-0000-0000-0000E3030000}"/>
    <cellStyle name="Normal 111 5 2 2" xfId="26201" xr:uid="{00000000-0005-0000-0000-0000E3030000}"/>
    <cellStyle name="Normal 111 5 3" xfId="18739" xr:uid="{00000000-0005-0000-0000-0000E3030000}"/>
    <cellStyle name="Normal 111 6" xfId="8483" xr:uid="{00000000-0005-0000-0000-0000E3030000}"/>
    <cellStyle name="Normal 111 6 2" xfId="24461" xr:uid="{00000000-0005-0000-0000-0000E3030000}"/>
    <cellStyle name="Normal 111 7" xfId="16927" xr:uid="{00000000-0005-0000-0000-0000E3030000}"/>
    <cellStyle name="Normal 112" xfId="958" xr:uid="{00000000-0005-0000-0000-0000EC030000}"/>
    <cellStyle name="Normal 112 2" xfId="4017" xr:uid="{37566BB3-4867-4DBB-9709-67B7ED3EDC62}"/>
    <cellStyle name="Normal 112 2 2" xfId="11479" xr:uid="{37566BB3-4867-4DBB-9709-67B7ED3EDC62}"/>
    <cellStyle name="Normal 112 2 2 2" xfId="27457" xr:uid="{37566BB3-4867-4DBB-9709-67B7ED3EDC62}"/>
    <cellStyle name="Normal 112 2 3" xfId="19995" xr:uid="{37566BB3-4867-4DBB-9709-67B7ED3EDC62}"/>
    <cellStyle name="Normal 112 3" xfId="5264" xr:uid="{EA8D47EE-8C97-46F4-B324-F33535F3F1C8}"/>
    <cellStyle name="Normal 112 3 2" xfId="12726" xr:uid="{EA8D47EE-8C97-46F4-B324-F33535F3F1C8}"/>
    <cellStyle name="Normal 112 3 2 2" xfId="28704" xr:uid="{EA8D47EE-8C97-46F4-B324-F33535F3F1C8}"/>
    <cellStyle name="Normal 112 3 3" xfId="21242" xr:uid="{EA8D47EE-8C97-46F4-B324-F33535F3F1C8}"/>
    <cellStyle name="Normal 112 4" xfId="6532" xr:uid="{95BCB936-2A42-4BD7-9DFF-0611A5020319}"/>
    <cellStyle name="Normal 112 4 2" xfId="13994" xr:uid="{95BCB936-2A42-4BD7-9DFF-0611A5020319}"/>
    <cellStyle name="Normal 112 4 2 2" xfId="29972" xr:uid="{95BCB936-2A42-4BD7-9DFF-0611A5020319}"/>
    <cellStyle name="Normal 112 4 3" xfId="22510" xr:uid="{95BCB936-2A42-4BD7-9DFF-0611A5020319}"/>
    <cellStyle name="Normal 112 5" xfId="2770" xr:uid="{00000000-0005-0000-0000-0000EC030000}"/>
    <cellStyle name="Normal 112 5 2" xfId="10232" xr:uid="{00000000-0005-0000-0000-0000EC030000}"/>
    <cellStyle name="Normal 112 5 2 2" xfId="26210" xr:uid="{00000000-0005-0000-0000-0000EC030000}"/>
    <cellStyle name="Normal 112 5 3" xfId="18748" xr:uid="{00000000-0005-0000-0000-0000EC030000}"/>
    <cellStyle name="Normal 112 6" xfId="8492" xr:uid="{00000000-0005-0000-0000-0000EC030000}"/>
    <cellStyle name="Normal 112 6 2" xfId="24470" xr:uid="{00000000-0005-0000-0000-0000EC030000}"/>
    <cellStyle name="Normal 112 7" xfId="16936" xr:uid="{00000000-0005-0000-0000-0000EC030000}"/>
    <cellStyle name="Normal 113" xfId="999" xr:uid="{00000000-0005-0000-0000-000015040000}"/>
    <cellStyle name="Normal 113 2" xfId="4058" xr:uid="{1B9D8C70-A6AF-4C83-87BE-4091C5EE51F8}"/>
    <cellStyle name="Normal 113 2 2" xfId="11520" xr:uid="{1B9D8C70-A6AF-4C83-87BE-4091C5EE51F8}"/>
    <cellStyle name="Normal 113 2 2 2" xfId="27498" xr:uid="{1B9D8C70-A6AF-4C83-87BE-4091C5EE51F8}"/>
    <cellStyle name="Normal 113 2 3" xfId="20036" xr:uid="{1B9D8C70-A6AF-4C83-87BE-4091C5EE51F8}"/>
    <cellStyle name="Normal 113 3" xfId="5305" xr:uid="{D36A8EE8-277A-4993-8F7A-A56CB89E708C}"/>
    <cellStyle name="Normal 113 3 2" xfId="12767" xr:uid="{D36A8EE8-277A-4993-8F7A-A56CB89E708C}"/>
    <cellStyle name="Normal 113 3 2 2" xfId="28745" xr:uid="{D36A8EE8-277A-4993-8F7A-A56CB89E708C}"/>
    <cellStyle name="Normal 113 3 3" xfId="21283" xr:uid="{D36A8EE8-277A-4993-8F7A-A56CB89E708C}"/>
    <cellStyle name="Normal 113 4" xfId="6573" xr:uid="{5FCC6F2C-91E2-478D-8217-229EC6CCE03C}"/>
    <cellStyle name="Normal 113 4 2" xfId="14035" xr:uid="{5FCC6F2C-91E2-478D-8217-229EC6CCE03C}"/>
    <cellStyle name="Normal 113 4 2 2" xfId="30013" xr:uid="{5FCC6F2C-91E2-478D-8217-229EC6CCE03C}"/>
    <cellStyle name="Normal 113 4 3" xfId="22551" xr:uid="{5FCC6F2C-91E2-478D-8217-229EC6CCE03C}"/>
    <cellStyle name="Normal 113 5" xfId="2811" xr:uid="{00000000-0005-0000-0000-000015040000}"/>
    <cellStyle name="Normal 113 5 2" xfId="10273" xr:uid="{00000000-0005-0000-0000-000015040000}"/>
    <cellStyle name="Normal 113 5 2 2" xfId="26251" xr:uid="{00000000-0005-0000-0000-000015040000}"/>
    <cellStyle name="Normal 113 5 3" xfId="18789" xr:uid="{00000000-0005-0000-0000-000015040000}"/>
    <cellStyle name="Normal 113 6" xfId="8533" xr:uid="{00000000-0005-0000-0000-000015040000}"/>
    <cellStyle name="Normal 113 6 2" xfId="24511" xr:uid="{00000000-0005-0000-0000-000015040000}"/>
    <cellStyle name="Normal 113 7" xfId="16977" xr:uid="{00000000-0005-0000-0000-000015040000}"/>
    <cellStyle name="Normal 114" xfId="1008" xr:uid="{00000000-0005-0000-0000-00001E040000}"/>
    <cellStyle name="Normal 114 2" xfId="4067" xr:uid="{8BB4B06F-14E0-4A70-A204-D290482BFDDF}"/>
    <cellStyle name="Normal 114 2 2" xfId="11529" xr:uid="{8BB4B06F-14E0-4A70-A204-D290482BFDDF}"/>
    <cellStyle name="Normal 114 2 2 2" xfId="27507" xr:uid="{8BB4B06F-14E0-4A70-A204-D290482BFDDF}"/>
    <cellStyle name="Normal 114 2 3" xfId="20045" xr:uid="{8BB4B06F-14E0-4A70-A204-D290482BFDDF}"/>
    <cellStyle name="Normal 114 3" xfId="5314" xr:uid="{66531200-AFC1-48C9-BA3B-FEC13221809C}"/>
    <cellStyle name="Normal 114 3 2" xfId="12776" xr:uid="{66531200-AFC1-48C9-BA3B-FEC13221809C}"/>
    <cellStyle name="Normal 114 3 2 2" xfId="28754" xr:uid="{66531200-AFC1-48C9-BA3B-FEC13221809C}"/>
    <cellStyle name="Normal 114 3 3" xfId="21292" xr:uid="{66531200-AFC1-48C9-BA3B-FEC13221809C}"/>
    <cellStyle name="Normal 114 4" xfId="6582" xr:uid="{F93D8238-47F5-4390-9A46-1D974DA9AD76}"/>
    <cellStyle name="Normal 114 4 2" xfId="14044" xr:uid="{F93D8238-47F5-4390-9A46-1D974DA9AD76}"/>
    <cellStyle name="Normal 114 4 2 2" xfId="30022" xr:uid="{F93D8238-47F5-4390-9A46-1D974DA9AD76}"/>
    <cellStyle name="Normal 114 4 3" xfId="22560" xr:uid="{F93D8238-47F5-4390-9A46-1D974DA9AD76}"/>
    <cellStyle name="Normal 114 5" xfId="2820" xr:uid="{00000000-0005-0000-0000-00001E040000}"/>
    <cellStyle name="Normal 114 5 2" xfId="10282" xr:uid="{00000000-0005-0000-0000-00001E040000}"/>
    <cellStyle name="Normal 114 5 2 2" xfId="26260" xr:uid="{00000000-0005-0000-0000-00001E040000}"/>
    <cellStyle name="Normal 114 5 3" xfId="18798" xr:uid="{00000000-0005-0000-0000-00001E040000}"/>
    <cellStyle name="Normal 114 6" xfId="8542" xr:uid="{00000000-0005-0000-0000-00001E040000}"/>
    <cellStyle name="Normal 114 6 2" xfId="24520" xr:uid="{00000000-0005-0000-0000-00001E040000}"/>
    <cellStyle name="Normal 114 7" xfId="16986" xr:uid="{00000000-0005-0000-0000-00001E040000}"/>
    <cellStyle name="Normal 115" xfId="1041" xr:uid="{00000000-0005-0000-0000-00003F040000}"/>
    <cellStyle name="Normal 115 2" xfId="4100" xr:uid="{73E3DBB3-7735-4C60-84EF-54BF8FAA70CE}"/>
    <cellStyle name="Normal 115 2 2" xfId="11562" xr:uid="{73E3DBB3-7735-4C60-84EF-54BF8FAA70CE}"/>
    <cellStyle name="Normal 115 2 2 2" xfId="27540" xr:uid="{73E3DBB3-7735-4C60-84EF-54BF8FAA70CE}"/>
    <cellStyle name="Normal 115 2 3" xfId="20078" xr:uid="{73E3DBB3-7735-4C60-84EF-54BF8FAA70CE}"/>
    <cellStyle name="Normal 115 3" xfId="5347" xr:uid="{FDAE87D5-D4F6-498E-8EB4-68172F4D7522}"/>
    <cellStyle name="Normal 115 3 2" xfId="12809" xr:uid="{FDAE87D5-D4F6-498E-8EB4-68172F4D7522}"/>
    <cellStyle name="Normal 115 3 2 2" xfId="28787" xr:uid="{FDAE87D5-D4F6-498E-8EB4-68172F4D7522}"/>
    <cellStyle name="Normal 115 3 3" xfId="21325" xr:uid="{FDAE87D5-D4F6-498E-8EB4-68172F4D7522}"/>
    <cellStyle name="Normal 115 4" xfId="6615" xr:uid="{9BB1080B-D194-470D-80A7-49749015F9FA}"/>
    <cellStyle name="Normal 115 4 2" xfId="14077" xr:uid="{9BB1080B-D194-470D-80A7-49749015F9FA}"/>
    <cellStyle name="Normal 115 4 2 2" xfId="30055" xr:uid="{9BB1080B-D194-470D-80A7-49749015F9FA}"/>
    <cellStyle name="Normal 115 4 3" xfId="22593" xr:uid="{9BB1080B-D194-470D-80A7-49749015F9FA}"/>
    <cellStyle name="Normal 115 5" xfId="2853" xr:uid="{00000000-0005-0000-0000-00003F040000}"/>
    <cellStyle name="Normal 115 5 2" xfId="10315" xr:uid="{00000000-0005-0000-0000-00003F040000}"/>
    <cellStyle name="Normal 115 5 2 2" xfId="26293" xr:uid="{00000000-0005-0000-0000-00003F040000}"/>
    <cellStyle name="Normal 115 5 3" xfId="18831" xr:uid="{00000000-0005-0000-0000-00003F040000}"/>
    <cellStyle name="Normal 115 6" xfId="8575" xr:uid="{00000000-0005-0000-0000-00003F040000}"/>
    <cellStyle name="Normal 115 6 2" xfId="24553" xr:uid="{00000000-0005-0000-0000-00003F040000}"/>
    <cellStyle name="Normal 115 7" xfId="17019" xr:uid="{00000000-0005-0000-0000-00003F040000}"/>
    <cellStyle name="Normal 116" xfId="1050" xr:uid="{00000000-0005-0000-0000-000048040000}"/>
    <cellStyle name="Normal 116 2" xfId="4109" xr:uid="{7E884D28-36F6-4B76-B0BF-2A849BB45AF7}"/>
    <cellStyle name="Normal 116 2 2" xfId="11571" xr:uid="{7E884D28-36F6-4B76-B0BF-2A849BB45AF7}"/>
    <cellStyle name="Normal 116 2 2 2" xfId="27549" xr:uid="{7E884D28-36F6-4B76-B0BF-2A849BB45AF7}"/>
    <cellStyle name="Normal 116 2 3" xfId="20087" xr:uid="{7E884D28-36F6-4B76-B0BF-2A849BB45AF7}"/>
    <cellStyle name="Normal 116 3" xfId="5356" xr:uid="{B5E395A3-4FC0-4415-9916-D12E629D360A}"/>
    <cellStyle name="Normal 116 3 2" xfId="12818" xr:uid="{B5E395A3-4FC0-4415-9916-D12E629D360A}"/>
    <cellStyle name="Normal 116 3 2 2" xfId="28796" xr:uid="{B5E395A3-4FC0-4415-9916-D12E629D360A}"/>
    <cellStyle name="Normal 116 3 3" xfId="21334" xr:uid="{B5E395A3-4FC0-4415-9916-D12E629D360A}"/>
    <cellStyle name="Normal 116 4" xfId="6624" xr:uid="{1A492DD2-364F-45F9-8679-FEE8A9AF4824}"/>
    <cellStyle name="Normal 116 4 2" xfId="14086" xr:uid="{1A492DD2-364F-45F9-8679-FEE8A9AF4824}"/>
    <cellStyle name="Normal 116 4 2 2" xfId="30064" xr:uid="{1A492DD2-364F-45F9-8679-FEE8A9AF4824}"/>
    <cellStyle name="Normal 116 4 3" xfId="22602" xr:uid="{1A492DD2-364F-45F9-8679-FEE8A9AF4824}"/>
    <cellStyle name="Normal 116 5" xfId="2862" xr:uid="{00000000-0005-0000-0000-000048040000}"/>
    <cellStyle name="Normal 116 5 2" xfId="10324" xr:uid="{00000000-0005-0000-0000-000048040000}"/>
    <cellStyle name="Normal 116 5 2 2" xfId="26302" xr:uid="{00000000-0005-0000-0000-000048040000}"/>
    <cellStyle name="Normal 116 5 3" xfId="18840" xr:uid="{00000000-0005-0000-0000-000048040000}"/>
    <cellStyle name="Normal 116 6" xfId="8584" xr:uid="{00000000-0005-0000-0000-000048040000}"/>
    <cellStyle name="Normal 116 6 2" xfId="24562" xr:uid="{00000000-0005-0000-0000-000048040000}"/>
    <cellStyle name="Normal 116 7" xfId="17028" xr:uid="{00000000-0005-0000-0000-000048040000}"/>
    <cellStyle name="Normal 117" xfId="1059" xr:uid="{00000000-0005-0000-0000-000051040000}"/>
    <cellStyle name="Normal 117 2" xfId="4118" xr:uid="{3040A9E6-405D-4406-ABED-036919BDAA49}"/>
    <cellStyle name="Normal 117 2 2" xfId="11580" xr:uid="{3040A9E6-405D-4406-ABED-036919BDAA49}"/>
    <cellStyle name="Normal 117 2 2 2" xfId="27558" xr:uid="{3040A9E6-405D-4406-ABED-036919BDAA49}"/>
    <cellStyle name="Normal 117 2 3" xfId="20096" xr:uid="{3040A9E6-405D-4406-ABED-036919BDAA49}"/>
    <cellStyle name="Normal 117 3" xfId="5365" xr:uid="{FD17962E-0D88-4EAA-811D-D1858C23DDA1}"/>
    <cellStyle name="Normal 117 3 2" xfId="12827" xr:uid="{FD17962E-0D88-4EAA-811D-D1858C23DDA1}"/>
    <cellStyle name="Normal 117 3 2 2" xfId="28805" xr:uid="{FD17962E-0D88-4EAA-811D-D1858C23DDA1}"/>
    <cellStyle name="Normal 117 3 3" xfId="21343" xr:uid="{FD17962E-0D88-4EAA-811D-D1858C23DDA1}"/>
    <cellStyle name="Normal 117 4" xfId="6633" xr:uid="{A175A4C0-064E-4698-AF30-BCA26C396E51}"/>
    <cellStyle name="Normal 117 4 2" xfId="14095" xr:uid="{A175A4C0-064E-4698-AF30-BCA26C396E51}"/>
    <cellStyle name="Normal 117 4 2 2" xfId="30073" xr:uid="{A175A4C0-064E-4698-AF30-BCA26C396E51}"/>
    <cellStyle name="Normal 117 4 3" xfId="22611" xr:uid="{A175A4C0-064E-4698-AF30-BCA26C396E51}"/>
    <cellStyle name="Normal 117 5" xfId="2871" xr:uid="{00000000-0005-0000-0000-000051040000}"/>
    <cellStyle name="Normal 117 5 2" xfId="10333" xr:uid="{00000000-0005-0000-0000-000051040000}"/>
    <cellStyle name="Normal 117 5 2 2" xfId="26311" xr:uid="{00000000-0005-0000-0000-000051040000}"/>
    <cellStyle name="Normal 117 5 3" xfId="18849" xr:uid="{00000000-0005-0000-0000-000051040000}"/>
    <cellStyle name="Normal 117 6" xfId="8593" xr:uid="{00000000-0005-0000-0000-000051040000}"/>
    <cellStyle name="Normal 117 6 2" xfId="24571" xr:uid="{00000000-0005-0000-0000-000051040000}"/>
    <cellStyle name="Normal 117 7" xfId="17037" xr:uid="{00000000-0005-0000-0000-000051040000}"/>
    <cellStyle name="Normal 118" xfId="1068" xr:uid="{00000000-0005-0000-0000-00005A040000}"/>
    <cellStyle name="Normal 118 2" xfId="4127" xr:uid="{22A5BFA7-7F5B-46A0-9633-BACFA78F4E86}"/>
    <cellStyle name="Normal 118 2 2" xfId="11589" xr:uid="{22A5BFA7-7F5B-46A0-9633-BACFA78F4E86}"/>
    <cellStyle name="Normal 118 2 2 2" xfId="27567" xr:uid="{22A5BFA7-7F5B-46A0-9633-BACFA78F4E86}"/>
    <cellStyle name="Normal 118 2 3" xfId="20105" xr:uid="{22A5BFA7-7F5B-46A0-9633-BACFA78F4E86}"/>
    <cellStyle name="Normal 118 3" xfId="5374" xr:uid="{5C934047-2FD0-4ED1-BD12-56BEDD50F3BD}"/>
    <cellStyle name="Normal 118 3 2" xfId="12836" xr:uid="{5C934047-2FD0-4ED1-BD12-56BEDD50F3BD}"/>
    <cellStyle name="Normal 118 3 2 2" xfId="28814" xr:uid="{5C934047-2FD0-4ED1-BD12-56BEDD50F3BD}"/>
    <cellStyle name="Normal 118 3 3" xfId="21352" xr:uid="{5C934047-2FD0-4ED1-BD12-56BEDD50F3BD}"/>
    <cellStyle name="Normal 118 4" xfId="6642" xr:uid="{56CBF8F1-DCF7-4B5F-B9BC-BA191346038E}"/>
    <cellStyle name="Normal 118 4 2" xfId="14104" xr:uid="{56CBF8F1-DCF7-4B5F-B9BC-BA191346038E}"/>
    <cellStyle name="Normal 118 4 2 2" xfId="30082" xr:uid="{56CBF8F1-DCF7-4B5F-B9BC-BA191346038E}"/>
    <cellStyle name="Normal 118 4 3" xfId="22620" xr:uid="{56CBF8F1-DCF7-4B5F-B9BC-BA191346038E}"/>
    <cellStyle name="Normal 118 5" xfId="2880" xr:uid="{00000000-0005-0000-0000-00005A040000}"/>
    <cellStyle name="Normal 118 5 2" xfId="10342" xr:uid="{00000000-0005-0000-0000-00005A040000}"/>
    <cellStyle name="Normal 118 5 2 2" xfId="26320" xr:uid="{00000000-0005-0000-0000-00005A040000}"/>
    <cellStyle name="Normal 118 5 3" xfId="18858" xr:uid="{00000000-0005-0000-0000-00005A040000}"/>
    <cellStyle name="Normal 118 6" xfId="8602" xr:uid="{00000000-0005-0000-0000-00005A040000}"/>
    <cellStyle name="Normal 118 6 2" xfId="24580" xr:uid="{00000000-0005-0000-0000-00005A040000}"/>
    <cellStyle name="Normal 118 7" xfId="17046" xr:uid="{00000000-0005-0000-0000-00005A040000}"/>
    <cellStyle name="Normal 119" xfId="1077" xr:uid="{00000000-0005-0000-0000-000063040000}"/>
    <cellStyle name="Normal 119 2" xfId="4136" xr:uid="{E4037967-655D-4D91-BE6A-2BB8E0B898B9}"/>
    <cellStyle name="Normal 119 2 2" xfId="11598" xr:uid="{E4037967-655D-4D91-BE6A-2BB8E0B898B9}"/>
    <cellStyle name="Normal 119 2 2 2" xfId="27576" xr:uid="{E4037967-655D-4D91-BE6A-2BB8E0B898B9}"/>
    <cellStyle name="Normal 119 2 3" xfId="20114" xr:uid="{E4037967-655D-4D91-BE6A-2BB8E0B898B9}"/>
    <cellStyle name="Normal 119 3" xfId="5383" xr:uid="{A27031D2-B483-490F-849C-37EBD5BD4885}"/>
    <cellStyle name="Normal 119 3 2" xfId="12845" xr:uid="{A27031D2-B483-490F-849C-37EBD5BD4885}"/>
    <cellStyle name="Normal 119 3 2 2" xfId="28823" xr:uid="{A27031D2-B483-490F-849C-37EBD5BD4885}"/>
    <cellStyle name="Normal 119 3 3" xfId="21361" xr:uid="{A27031D2-B483-490F-849C-37EBD5BD4885}"/>
    <cellStyle name="Normal 119 4" xfId="6651" xr:uid="{EBBDD813-D51A-4192-8267-778E11571D9E}"/>
    <cellStyle name="Normal 119 4 2" xfId="14113" xr:uid="{EBBDD813-D51A-4192-8267-778E11571D9E}"/>
    <cellStyle name="Normal 119 4 2 2" xfId="30091" xr:uid="{EBBDD813-D51A-4192-8267-778E11571D9E}"/>
    <cellStyle name="Normal 119 4 3" xfId="22629" xr:uid="{EBBDD813-D51A-4192-8267-778E11571D9E}"/>
    <cellStyle name="Normal 119 5" xfId="2889" xr:uid="{00000000-0005-0000-0000-000063040000}"/>
    <cellStyle name="Normal 119 5 2" xfId="10351" xr:uid="{00000000-0005-0000-0000-000063040000}"/>
    <cellStyle name="Normal 119 5 2 2" xfId="26329" xr:uid="{00000000-0005-0000-0000-000063040000}"/>
    <cellStyle name="Normal 119 5 3" xfId="18867" xr:uid="{00000000-0005-0000-0000-000063040000}"/>
    <cellStyle name="Normal 119 6" xfId="8611" xr:uid="{00000000-0005-0000-0000-000063040000}"/>
    <cellStyle name="Normal 119 6 2" xfId="24589" xr:uid="{00000000-0005-0000-0000-000063040000}"/>
    <cellStyle name="Normal 119 7" xfId="17055" xr:uid="{00000000-0005-0000-0000-000063040000}"/>
    <cellStyle name="Normal 12" xfId="32" xr:uid="{00000000-0005-0000-0000-00002A010000}"/>
    <cellStyle name="Normal 12 2" xfId="142" xr:uid="{00000000-0005-0000-0000-00002B010000}"/>
    <cellStyle name="Normal 12 2 2" xfId="361" xr:uid="{00000000-0005-0000-0000-00002C010000}"/>
    <cellStyle name="Normal 12 2 2 2" xfId="3420" xr:uid="{0201F1BF-F011-4A46-A253-A5E37C3BD35F}"/>
    <cellStyle name="Normal 12 2 2 2 2" xfId="10882" xr:uid="{0201F1BF-F011-4A46-A253-A5E37C3BD35F}"/>
    <cellStyle name="Normal 12 2 2 2 2 2" xfId="26860" xr:uid="{0201F1BF-F011-4A46-A253-A5E37C3BD35F}"/>
    <cellStyle name="Normal 12 2 2 2 3" xfId="19398" xr:uid="{0201F1BF-F011-4A46-A253-A5E37C3BD35F}"/>
    <cellStyle name="Normal 12 2 2 3" xfId="4667" xr:uid="{A4A77054-88BC-424F-B8A8-808E18321A58}"/>
    <cellStyle name="Normal 12 2 2 3 2" xfId="12129" xr:uid="{A4A77054-88BC-424F-B8A8-808E18321A58}"/>
    <cellStyle name="Normal 12 2 2 3 2 2" xfId="28107" xr:uid="{A4A77054-88BC-424F-B8A8-808E18321A58}"/>
    <cellStyle name="Normal 12 2 2 3 3" xfId="20645" xr:uid="{A4A77054-88BC-424F-B8A8-808E18321A58}"/>
    <cellStyle name="Normal 12 2 2 4" xfId="5938" xr:uid="{F2D74DC4-F89F-4AD2-9AB7-3055C36C4FAB}"/>
    <cellStyle name="Normal 12 2 2 4 2" xfId="13400" xr:uid="{F2D74DC4-F89F-4AD2-9AB7-3055C36C4FAB}"/>
    <cellStyle name="Normal 12 2 2 4 2 2" xfId="29378" xr:uid="{F2D74DC4-F89F-4AD2-9AB7-3055C36C4FAB}"/>
    <cellStyle name="Normal 12 2 2 4 3" xfId="21916" xr:uid="{F2D74DC4-F89F-4AD2-9AB7-3055C36C4FAB}"/>
    <cellStyle name="Normal 12 2 2 5" xfId="2173" xr:uid="{00000000-0005-0000-0000-00002C010000}"/>
    <cellStyle name="Normal 12 2 2 5 2" xfId="9635" xr:uid="{00000000-0005-0000-0000-00002C010000}"/>
    <cellStyle name="Normal 12 2 2 5 2 2" xfId="25613" xr:uid="{00000000-0005-0000-0000-00002C010000}"/>
    <cellStyle name="Normal 12 2 2 5 3" xfId="18151" xr:uid="{00000000-0005-0000-0000-00002C010000}"/>
    <cellStyle name="Normal 12 2 2 6" xfId="7911" xr:uid="{00000000-0005-0000-0000-00002C010000}"/>
    <cellStyle name="Normal 12 2 2 6 2" xfId="23889" xr:uid="{00000000-0005-0000-0000-00002C010000}"/>
    <cellStyle name="Normal 12 2 2 7" xfId="16339" xr:uid="{00000000-0005-0000-0000-00002C010000}"/>
    <cellStyle name="Normal 12 2 3" xfId="3202" xr:uid="{76594C31-537D-4EAF-B30D-F99893791446}"/>
    <cellStyle name="Normal 12 2 3 2" xfId="10664" xr:uid="{76594C31-537D-4EAF-B30D-F99893791446}"/>
    <cellStyle name="Normal 12 2 3 2 2" xfId="26642" xr:uid="{76594C31-537D-4EAF-B30D-F99893791446}"/>
    <cellStyle name="Normal 12 2 3 3" xfId="19180" xr:uid="{76594C31-537D-4EAF-B30D-F99893791446}"/>
    <cellStyle name="Normal 12 2 4" xfId="4449" xr:uid="{09343C7E-BDD6-4612-A917-72126A78EB02}"/>
    <cellStyle name="Normal 12 2 4 2" xfId="11911" xr:uid="{09343C7E-BDD6-4612-A917-72126A78EB02}"/>
    <cellStyle name="Normal 12 2 4 2 2" xfId="27889" xr:uid="{09343C7E-BDD6-4612-A917-72126A78EB02}"/>
    <cellStyle name="Normal 12 2 4 3" xfId="20427" xr:uid="{09343C7E-BDD6-4612-A917-72126A78EB02}"/>
    <cellStyle name="Normal 12 2 5" xfId="5723" xr:uid="{B107DF83-EBFA-4ED6-AE39-AF620D498555}"/>
    <cellStyle name="Normal 12 2 5 2" xfId="13185" xr:uid="{B107DF83-EBFA-4ED6-AE39-AF620D498555}"/>
    <cellStyle name="Normal 12 2 5 2 2" xfId="29163" xr:uid="{B107DF83-EBFA-4ED6-AE39-AF620D498555}"/>
    <cellStyle name="Normal 12 2 5 3" xfId="21701" xr:uid="{B107DF83-EBFA-4ED6-AE39-AF620D498555}"/>
    <cellStyle name="Normal 12 2 6" xfId="1955" xr:uid="{00000000-0005-0000-0000-00002B010000}"/>
    <cellStyle name="Normal 12 2 6 2" xfId="9417" xr:uid="{00000000-0005-0000-0000-00002B010000}"/>
    <cellStyle name="Normal 12 2 6 2 2" xfId="25395" xr:uid="{00000000-0005-0000-0000-00002B010000}"/>
    <cellStyle name="Normal 12 2 6 3" xfId="17933" xr:uid="{00000000-0005-0000-0000-00002B010000}"/>
    <cellStyle name="Normal 12 2 7" xfId="7707" xr:uid="{00000000-0005-0000-0000-00002B010000}"/>
    <cellStyle name="Normal 12 2 7 2" xfId="23685" xr:uid="{00000000-0005-0000-0000-00002B010000}"/>
    <cellStyle name="Normal 12 2 8" xfId="16121" xr:uid="{00000000-0005-0000-0000-00002B010000}"/>
    <cellStyle name="Normal 12 3" xfId="252" xr:uid="{00000000-0005-0000-0000-00002D010000}"/>
    <cellStyle name="Normal 12 3 2" xfId="3311" xr:uid="{A6D6E9DC-0D06-4644-A30C-BF4F25B08887}"/>
    <cellStyle name="Normal 12 3 2 2" xfId="10773" xr:uid="{A6D6E9DC-0D06-4644-A30C-BF4F25B08887}"/>
    <cellStyle name="Normal 12 3 2 2 2" xfId="26751" xr:uid="{A6D6E9DC-0D06-4644-A30C-BF4F25B08887}"/>
    <cellStyle name="Normal 12 3 2 3" xfId="19289" xr:uid="{A6D6E9DC-0D06-4644-A30C-BF4F25B08887}"/>
    <cellStyle name="Normal 12 3 3" xfId="4558" xr:uid="{49209487-3687-48AC-8DA5-4142C975CD3E}"/>
    <cellStyle name="Normal 12 3 3 2" xfId="12020" xr:uid="{49209487-3687-48AC-8DA5-4142C975CD3E}"/>
    <cellStyle name="Normal 12 3 3 2 2" xfId="27998" xr:uid="{49209487-3687-48AC-8DA5-4142C975CD3E}"/>
    <cellStyle name="Normal 12 3 3 3" xfId="20536" xr:uid="{49209487-3687-48AC-8DA5-4142C975CD3E}"/>
    <cellStyle name="Normal 12 3 4" xfId="5830" xr:uid="{61EEB429-89E4-4450-A28D-76DEE124512F}"/>
    <cellStyle name="Normal 12 3 4 2" xfId="13292" xr:uid="{61EEB429-89E4-4450-A28D-76DEE124512F}"/>
    <cellStyle name="Normal 12 3 4 2 2" xfId="29270" xr:uid="{61EEB429-89E4-4450-A28D-76DEE124512F}"/>
    <cellStyle name="Normal 12 3 4 3" xfId="21808" xr:uid="{61EEB429-89E4-4450-A28D-76DEE124512F}"/>
    <cellStyle name="Normal 12 3 5" xfId="2064" xr:uid="{00000000-0005-0000-0000-00002D010000}"/>
    <cellStyle name="Normal 12 3 5 2" xfId="9526" xr:uid="{00000000-0005-0000-0000-00002D010000}"/>
    <cellStyle name="Normal 12 3 5 2 2" xfId="25504" xr:uid="{00000000-0005-0000-0000-00002D010000}"/>
    <cellStyle name="Normal 12 3 5 3" xfId="18042" xr:uid="{00000000-0005-0000-0000-00002D010000}"/>
    <cellStyle name="Normal 12 3 6" xfId="7809" xr:uid="{00000000-0005-0000-0000-00002D010000}"/>
    <cellStyle name="Normal 12 3 6 2" xfId="23787" xr:uid="{00000000-0005-0000-0000-00002D010000}"/>
    <cellStyle name="Normal 12 3 7" xfId="16230" xr:uid="{00000000-0005-0000-0000-00002D010000}"/>
    <cellStyle name="Normal 12 4" xfId="3093" xr:uid="{480536BC-8C56-4ED0-83DC-F12632E072C1}"/>
    <cellStyle name="Normal 12 4 2" xfId="10555" xr:uid="{480536BC-8C56-4ED0-83DC-F12632E072C1}"/>
    <cellStyle name="Normal 12 4 2 2" xfId="26533" xr:uid="{480536BC-8C56-4ED0-83DC-F12632E072C1}"/>
    <cellStyle name="Normal 12 4 3" xfId="19071" xr:uid="{480536BC-8C56-4ED0-83DC-F12632E072C1}"/>
    <cellStyle name="Normal 12 5" xfId="4340" xr:uid="{3814A729-89CC-4310-A90C-9D4A63AD2380}"/>
    <cellStyle name="Normal 12 5 2" xfId="11802" xr:uid="{3814A729-89CC-4310-A90C-9D4A63AD2380}"/>
    <cellStyle name="Normal 12 5 2 2" xfId="27780" xr:uid="{3814A729-89CC-4310-A90C-9D4A63AD2380}"/>
    <cellStyle name="Normal 12 5 3" xfId="20318" xr:uid="{3814A729-89CC-4310-A90C-9D4A63AD2380}"/>
    <cellStyle name="Normal 12 6" xfId="5598" xr:uid="{7700FFA0-3D61-415B-A172-0ECD0455496D}"/>
    <cellStyle name="Normal 12 6 2" xfId="13060" xr:uid="{7700FFA0-3D61-415B-A172-0ECD0455496D}"/>
    <cellStyle name="Normal 12 6 2 2" xfId="29038" xr:uid="{7700FFA0-3D61-415B-A172-0ECD0455496D}"/>
    <cellStyle name="Normal 12 6 3" xfId="21576" xr:uid="{7700FFA0-3D61-415B-A172-0ECD0455496D}"/>
    <cellStyle name="Normal 12 7" xfId="1846" xr:uid="{00000000-0005-0000-0000-00002A010000}"/>
    <cellStyle name="Normal 12 7 2" xfId="9308" xr:uid="{00000000-0005-0000-0000-00002A010000}"/>
    <cellStyle name="Normal 12 7 2 2" xfId="25286" xr:uid="{00000000-0005-0000-0000-00002A010000}"/>
    <cellStyle name="Normal 12 7 3" xfId="17824" xr:uid="{00000000-0005-0000-0000-00002A010000}"/>
    <cellStyle name="Normal 12 8" xfId="7674" xr:uid="{00000000-0005-0000-0000-00002A010000}"/>
    <cellStyle name="Normal 12 8 2" xfId="23652" xr:uid="{00000000-0005-0000-0000-00002A010000}"/>
    <cellStyle name="Normal 12 9" xfId="16012" xr:uid="{00000000-0005-0000-0000-00002A010000}"/>
    <cellStyle name="Normal 120" xfId="1094" xr:uid="{00000000-0005-0000-0000-000074040000}"/>
    <cellStyle name="Normal 120 2" xfId="4153" xr:uid="{D69CB452-7066-4E03-9F15-1196FAE0D7C9}"/>
    <cellStyle name="Normal 120 2 2" xfId="11615" xr:uid="{D69CB452-7066-4E03-9F15-1196FAE0D7C9}"/>
    <cellStyle name="Normal 120 2 2 2" xfId="27593" xr:uid="{D69CB452-7066-4E03-9F15-1196FAE0D7C9}"/>
    <cellStyle name="Normal 120 2 3" xfId="20131" xr:uid="{D69CB452-7066-4E03-9F15-1196FAE0D7C9}"/>
    <cellStyle name="Normal 120 3" xfId="5400" xr:uid="{0AF73FBF-1E59-4F9B-9FAA-BBEBE7810B17}"/>
    <cellStyle name="Normal 120 3 2" xfId="12862" xr:uid="{0AF73FBF-1E59-4F9B-9FAA-BBEBE7810B17}"/>
    <cellStyle name="Normal 120 3 2 2" xfId="28840" xr:uid="{0AF73FBF-1E59-4F9B-9FAA-BBEBE7810B17}"/>
    <cellStyle name="Normal 120 3 3" xfId="21378" xr:uid="{0AF73FBF-1E59-4F9B-9FAA-BBEBE7810B17}"/>
    <cellStyle name="Normal 120 4" xfId="6668" xr:uid="{0B8B361C-4DA0-4681-B417-91A64601F252}"/>
    <cellStyle name="Normal 120 4 2" xfId="14130" xr:uid="{0B8B361C-4DA0-4681-B417-91A64601F252}"/>
    <cellStyle name="Normal 120 4 2 2" xfId="30108" xr:uid="{0B8B361C-4DA0-4681-B417-91A64601F252}"/>
    <cellStyle name="Normal 120 4 3" xfId="22646" xr:uid="{0B8B361C-4DA0-4681-B417-91A64601F252}"/>
    <cellStyle name="Normal 120 5" xfId="2906" xr:uid="{00000000-0005-0000-0000-000074040000}"/>
    <cellStyle name="Normal 120 5 2" xfId="10368" xr:uid="{00000000-0005-0000-0000-000074040000}"/>
    <cellStyle name="Normal 120 5 2 2" xfId="26346" xr:uid="{00000000-0005-0000-0000-000074040000}"/>
    <cellStyle name="Normal 120 5 3" xfId="18884" xr:uid="{00000000-0005-0000-0000-000074040000}"/>
    <cellStyle name="Normal 120 6" xfId="8628" xr:uid="{00000000-0005-0000-0000-000074040000}"/>
    <cellStyle name="Normal 120 6 2" xfId="24606" xr:uid="{00000000-0005-0000-0000-000074040000}"/>
    <cellStyle name="Normal 120 7" xfId="17072" xr:uid="{00000000-0005-0000-0000-000074040000}"/>
    <cellStyle name="Normal 121" xfId="1103" xr:uid="{00000000-0005-0000-0000-00007D040000}"/>
    <cellStyle name="Normal 121 2" xfId="4162" xr:uid="{32C3CED8-44A5-4DB6-B8B6-7CAA583805E2}"/>
    <cellStyle name="Normal 121 2 2" xfId="11624" xr:uid="{32C3CED8-44A5-4DB6-B8B6-7CAA583805E2}"/>
    <cellStyle name="Normal 121 2 2 2" xfId="27602" xr:uid="{32C3CED8-44A5-4DB6-B8B6-7CAA583805E2}"/>
    <cellStyle name="Normal 121 2 3" xfId="20140" xr:uid="{32C3CED8-44A5-4DB6-B8B6-7CAA583805E2}"/>
    <cellStyle name="Normal 121 3" xfId="5409" xr:uid="{14C8DAD1-C21A-4AED-8AFE-F12B1B801986}"/>
    <cellStyle name="Normal 121 3 2" xfId="12871" xr:uid="{14C8DAD1-C21A-4AED-8AFE-F12B1B801986}"/>
    <cellStyle name="Normal 121 3 2 2" xfId="28849" xr:uid="{14C8DAD1-C21A-4AED-8AFE-F12B1B801986}"/>
    <cellStyle name="Normal 121 3 3" xfId="21387" xr:uid="{14C8DAD1-C21A-4AED-8AFE-F12B1B801986}"/>
    <cellStyle name="Normal 121 4" xfId="6677" xr:uid="{44AF6DB7-2CFD-4A52-ACB1-0B6217BFEB20}"/>
    <cellStyle name="Normal 121 4 2" xfId="14139" xr:uid="{44AF6DB7-2CFD-4A52-ACB1-0B6217BFEB20}"/>
    <cellStyle name="Normal 121 4 2 2" xfId="30117" xr:uid="{44AF6DB7-2CFD-4A52-ACB1-0B6217BFEB20}"/>
    <cellStyle name="Normal 121 4 3" xfId="22655" xr:uid="{44AF6DB7-2CFD-4A52-ACB1-0B6217BFEB20}"/>
    <cellStyle name="Normal 121 5" xfId="2915" xr:uid="{00000000-0005-0000-0000-00007D040000}"/>
    <cellStyle name="Normal 121 5 2" xfId="10377" xr:uid="{00000000-0005-0000-0000-00007D040000}"/>
    <cellStyle name="Normal 121 5 2 2" xfId="26355" xr:uid="{00000000-0005-0000-0000-00007D040000}"/>
    <cellStyle name="Normal 121 5 3" xfId="18893" xr:uid="{00000000-0005-0000-0000-00007D040000}"/>
    <cellStyle name="Normal 121 6" xfId="8637" xr:uid="{00000000-0005-0000-0000-00007D040000}"/>
    <cellStyle name="Normal 121 6 2" xfId="24615" xr:uid="{00000000-0005-0000-0000-00007D040000}"/>
    <cellStyle name="Normal 121 7" xfId="17081" xr:uid="{00000000-0005-0000-0000-00007D040000}"/>
    <cellStyle name="Normal 122" xfId="1128" xr:uid="{00000000-0005-0000-0000-00009A040000}"/>
    <cellStyle name="Normal 122 2" xfId="4187" xr:uid="{354836CA-7CA1-49BF-ACCE-4C5E20A95252}"/>
    <cellStyle name="Normal 122 2 2" xfId="11649" xr:uid="{354836CA-7CA1-49BF-ACCE-4C5E20A95252}"/>
    <cellStyle name="Normal 122 2 2 2" xfId="27627" xr:uid="{354836CA-7CA1-49BF-ACCE-4C5E20A95252}"/>
    <cellStyle name="Normal 122 2 3" xfId="20165" xr:uid="{354836CA-7CA1-49BF-ACCE-4C5E20A95252}"/>
    <cellStyle name="Normal 122 3" xfId="5434" xr:uid="{B523DD34-80FC-4B75-B6B5-36458E8B8225}"/>
    <cellStyle name="Normal 122 3 2" xfId="12896" xr:uid="{B523DD34-80FC-4B75-B6B5-36458E8B8225}"/>
    <cellStyle name="Normal 122 3 2 2" xfId="28874" xr:uid="{B523DD34-80FC-4B75-B6B5-36458E8B8225}"/>
    <cellStyle name="Normal 122 3 3" xfId="21412" xr:uid="{B523DD34-80FC-4B75-B6B5-36458E8B8225}"/>
    <cellStyle name="Normal 122 4" xfId="6698" xr:uid="{AD2BF10C-1CF5-4431-B78A-CE82278595DC}"/>
    <cellStyle name="Normal 122 4 2" xfId="14160" xr:uid="{AD2BF10C-1CF5-4431-B78A-CE82278595DC}"/>
    <cellStyle name="Normal 122 4 2 2" xfId="30138" xr:uid="{AD2BF10C-1CF5-4431-B78A-CE82278595DC}"/>
    <cellStyle name="Normal 122 4 3" xfId="22676" xr:uid="{AD2BF10C-1CF5-4431-B78A-CE82278595DC}"/>
    <cellStyle name="Normal 122 5" xfId="2940" xr:uid="{00000000-0005-0000-0000-00009A040000}"/>
    <cellStyle name="Normal 122 5 2" xfId="10402" xr:uid="{00000000-0005-0000-0000-00009A040000}"/>
    <cellStyle name="Normal 122 5 2 2" xfId="26380" xr:uid="{00000000-0005-0000-0000-00009A040000}"/>
    <cellStyle name="Normal 122 5 3" xfId="18918" xr:uid="{00000000-0005-0000-0000-00009A040000}"/>
    <cellStyle name="Normal 122 6" xfId="8654" xr:uid="{00000000-0005-0000-0000-00009A040000}"/>
    <cellStyle name="Normal 122 6 2" xfId="24632" xr:uid="{00000000-0005-0000-0000-00009A040000}"/>
    <cellStyle name="Normal 122 7" xfId="17106" xr:uid="{00000000-0005-0000-0000-00009A040000}"/>
    <cellStyle name="Normal 123" xfId="1145" xr:uid="{00000000-0005-0000-0000-0000AB040000}"/>
    <cellStyle name="Normal 123 2" xfId="4204" xr:uid="{5F5563AE-3122-4EB0-9777-945ED317EF0C}"/>
    <cellStyle name="Normal 123 2 2" xfId="11666" xr:uid="{5F5563AE-3122-4EB0-9777-945ED317EF0C}"/>
    <cellStyle name="Normal 123 2 2 2" xfId="27644" xr:uid="{5F5563AE-3122-4EB0-9777-945ED317EF0C}"/>
    <cellStyle name="Normal 123 2 3" xfId="20182" xr:uid="{5F5563AE-3122-4EB0-9777-945ED317EF0C}"/>
    <cellStyle name="Normal 123 3" xfId="5451" xr:uid="{DDA116CC-81BF-4728-92A4-44418DCE6FAF}"/>
    <cellStyle name="Normal 123 3 2" xfId="12913" xr:uid="{DDA116CC-81BF-4728-92A4-44418DCE6FAF}"/>
    <cellStyle name="Normal 123 3 2 2" xfId="28891" xr:uid="{DDA116CC-81BF-4728-92A4-44418DCE6FAF}"/>
    <cellStyle name="Normal 123 3 3" xfId="21429" xr:uid="{DDA116CC-81BF-4728-92A4-44418DCE6FAF}"/>
    <cellStyle name="Normal 123 4" xfId="6715" xr:uid="{EDE57604-3DDC-4E5E-A8D4-4FDFBB475DA4}"/>
    <cellStyle name="Normal 123 4 2" xfId="14177" xr:uid="{EDE57604-3DDC-4E5E-A8D4-4FDFBB475DA4}"/>
    <cellStyle name="Normal 123 4 2 2" xfId="30155" xr:uid="{EDE57604-3DDC-4E5E-A8D4-4FDFBB475DA4}"/>
    <cellStyle name="Normal 123 4 3" xfId="22693" xr:uid="{EDE57604-3DDC-4E5E-A8D4-4FDFBB475DA4}"/>
    <cellStyle name="Normal 123 5" xfId="2957" xr:uid="{00000000-0005-0000-0000-0000AB040000}"/>
    <cellStyle name="Normal 123 5 2" xfId="10419" xr:uid="{00000000-0005-0000-0000-0000AB040000}"/>
    <cellStyle name="Normal 123 5 2 2" xfId="26397" xr:uid="{00000000-0005-0000-0000-0000AB040000}"/>
    <cellStyle name="Normal 123 5 3" xfId="18935" xr:uid="{00000000-0005-0000-0000-0000AB040000}"/>
    <cellStyle name="Normal 123 6" xfId="8665" xr:uid="{00000000-0005-0000-0000-0000AB040000}"/>
    <cellStyle name="Normal 123 6 2" xfId="24643" xr:uid="{00000000-0005-0000-0000-0000AB040000}"/>
    <cellStyle name="Normal 123 7" xfId="17123" xr:uid="{00000000-0005-0000-0000-0000AB040000}"/>
    <cellStyle name="Normal 124" xfId="1162" xr:uid="{00000000-0005-0000-0000-0000BC040000}"/>
    <cellStyle name="Normal 124 2" xfId="4221" xr:uid="{64161799-784F-4E40-8673-7B76421DE9C1}"/>
    <cellStyle name="Normal 124 2 2" xfId="11683" xr:uid="{64161799-784F-4E40-8673-7B76421DE9C1}"/>
    <cellStyle name="Normal 124 2 2 2" xfId="27661" xr:uid="{64161799-784F-4E40-8673-7B76421DE9C1}"/>
    <cellStyle name="Normal 124 2 3" xfId="20199" xr:uid="{64161799-784F-4E40-8673-7B76421DE9C1}"/>
    <cellStyle name="Normal 124 3" xfId="5468" xr:uid="{6EC09E16-FFB8-415D-A116-E96463D44D1C}"/>
    <cellStyle name="Normal 124 3 2" xfId="12930" xr:uid="{6EC09E16-FFB8-415D-A116-E96463D44D1C}"/>
    <cellStyle name="Normal 124 3 2 2" xfId="28908" xr:uid="{6EC09E16-FFB8-415D-A116-E96463D44D1C}"/>
    <cellStyle name="Normal 124 3 3" xfId="21446" xr:uid="{6EC09E16-FFB8-415D-A116-E96463D44D1C}"/>
    <cellStyle name="Normal 124 4" xfId="6732" xr:uid="{A68745BA-E9C7-4C26-B033-D557758B219A}"/>
    <cellStyle name="Normal 124 4 2" xfId="14194" xr:uid="{A68745BA-E9C7-4C26-B033-D557758B219A}"/>
    <cellStyle name="Normal 124 4 2 2" xfId="30172" xr:uid="{A68745BA-E9C7-4C26-B033-D557758B219A}"/>
    <cellStyle name="Normal 124 4 3" xfId="22710" xr:uid="{A68745BA-E9C7-4C26-B033-D557758B219A}"/>
    <cellStyle name="Normal 124 5" xfId="2974" xr:uid="{00000000-0005-0000-0000-0000BC040000}"/>
    <cellStyle name="Normal 124 5 2" xfId="10436" xr:uid="{00000000-0005-0000-0000-0000BC040000}"/>
    <cellStyle name="Normal 124 5 2 2" xfId="26414" xr:uid="{00000000-0005-0000-0000-0000BC040000}"/>
    <cellStyle name="Normal 124 5 3" xfId="18952" xr:uid="{00000000-0005-0000-0000-0000BC040000}"/>
    <cellStyle name="Normal 124 6" xfId="8678" xr:uid="{00000000-0005-0000-0000-0000BC040000}"/>
    <cellStyle name="Normal 124 6 2" xfId="24656" xr:uid="{00000000-0005-0000-0000-0000BC040000}"/>
    <cellStyle name="Normal 124 7" xfId="17140" xr:uid="{00000000-0005-0000-0000-0000BC040000}"/>
    <cellStyle name="Normal 125" xfId="1195" xr:uid="{00000000-0005-0000-0000-0000DD040000}"/>
    <cellStyle name="Normal 125 2" xfId="4254" xr:uid="{48685E4F-DCD6-4E70-8616-A404EB93FD49}"/>
    <cellStyle name="Normal 125 2 2" xfId="11716" xr:uid="{48685E4F-DCD6-4E70-8616-A404EB93FD49}"/>
    <cellStyle name="Normal 125 2 2 2" xfId="27694" xr:uid="{48685E4F-DCD6-4E70-8616-A404EB93FD49}"/>
    <cellStyle name="Normal 125 2 3" xfId="20232" xr:uid="{48685E4F-DCD6-4E70-8616-A404EB93FD49}"/>
    <cellStyle name="Normal 125 3" xfId="5501" xr:uid="{09F595A6-41A0-4024-AA1E-A83244614F4F}"/>
    <cellStyle name="Normal 125 3 2" xfId="12963" xr:uid="{09F595A6-41A0-4024-AA1E-A83244614F4F}"/>
    <cellStyle name="Normal 125 3 2 2" xfId="28941" xr:uid="{09F595A6-41A0-4024-AA1E-A83244614F4F}"/>
    <cellStyle name="Normal 125 3 3" xfId="21479" xr:uid="{09F595A6-41A0-4024-AA1E-A83244614F4F}"/>
    <cellStyle name="Normal 125 4" xfId="6765" xr:uid="{BC672B46-E61B-4367-B364-95A4102862FB}"/>
    <cellStyle name="Normal 125 4 2" xfId="14227" xr:uid="{BC672B46-E61B-4367-B364-95A4102862FB}"/>
    <cellStyle name="Normal 125 4 2 2" xfId="30205" xr:uid="{BC672B46-E61B-4367-B364-95A4102862FB}"/>
    <cellStyle name="Normal 125 4 3" xfId="22743" xr:uid="{BC672B46-E61B-4367-B364-95A4102862FB}"/>
    <cellStyle name="Normal 125 5" xfId="3007" xr:uid="{00000000-0005-0000-0000-0000DD040000}"/>
    <cellStyle name="Normal 125 5 2" xfId="10469" xr:uid="{00000000-0005-0000-0000-0000DD040000}"/>
    <cellStyle name="Normal 125 5 2 2" xfId="26447" xr:uid="{00000000-0005-0000-0000-0000DD040000}"/>
    <cellStyle name="Normal 125 5 3" xfId="18985" xr:uid="{00000000-0005-0000-0000-0000DD040000}"/>
    <cellStyle name="Normal 125 6" xfId="8711" xr:uid="{00000000-0005-0000-0000-0000DD040000}"/>
    <cellStyle name="Normal 125 6 2" xfId="24689" xr:uid="{00000000-0005-0000-0000-0000DD040000}"/>
    <cellStyle name="Normal 125 7" xfId="17173" xr:uid="{00000000-0005-0000-0000-0000DD040000}"/>
    <cellStyle name="Normal 126" xfId="1212" xr:uid="{00000000-0005-0000-0000-0000EE040000}"/>
    <cellStyle name="Normal 126 2" xfId="4271" xr:uid="{1B78D085-6319-4BCF-ADA8-443A97BB61C6}"/>
    <cellStyle name="Normal 126 2 2" xfId="11733" xr:uid="{1B78D085-6319-4BCF-ADA8-443A97BB61C6}"/>
    <cellStyle name="Normal 126 2 2 2" xfId="27711" xr:uid="{1B78D085-6319-4BCF-ADA8-443A97BB61C6}"/>
    <cellStyle name="Normal 126 2 3" xfId="20249" xr:uid="{1B78D085-6319-4BCF-ADA8-443A97BB61C6}"/>
    <cellStyle name="Normal 126 3" xfId="5518" xr:uid="{361A0412-00C2-49A2-B984-2C6E6D4E6907}"/>
    <cellStyle name="Normal 126 3 2" xfId="12980" xr:uid="{361A0412-00C2-49A2-B984-2C6E6D4E6907}"/>
    <cellStyle name="Normal 126 3 2 2" xfId="28958" xr:uid="{361A0412-00C2-49A2-B984-2C6E6D4E6907}"/>
    <cellStyle name="Normal 126 3 3" xfId="21496" xr:uid="{361A0412-00C2-49A2-B984-2C6E6D4E6907}"/>
    <cellStyle name="Normal 126 4" xfId="6782" xr:uid="{4227696A-2C04-4D12-BBD7-15D2859EAA12}"/>
    <cellStyle name="Normal 126 4 2" xfId="14244" xr:uid="{4227696A-2C04-4D12-BBD7-15D2859EAA12}"/>
    <cellStyle name="Normal 126 4 2 2" xfId="30222" xr:uid="{4227696A-2C04-4D12-BBD7-15D2859EAA12}"/>
    <cellStyle name="Normal 126 4 3" xfId="22760" xr:uid="{4227696A-2C04-4D12-BBD7-15D2859EAA12}"/>
    <cellStyle name="Normal 126 5" xfId="3024" xr:uid="{00000000-0005-0000-0000-0000EE040000}"/>
    <cellStyle name="Normal 126 5 2" xfId="10486" xr:uid="{00000000-0005-0000-0000-0000EE040000}"/>
    <cellStyle name="Normal 126 5 2 2" xfId="26464" xr:uid="{00000000-0005-0000-0000-0000EE040000}"/>
    <cellStyle name="Normal 126 5 3" xfId="19002" xr:uid="{00000000-0005-0000-0000-0000EE040000}"/>
    <cellStyle name="Normal 126 6" xfId="8728" xr:uid="{00000000-0005-0000-0000-0000EE040000}"/>
    <cellStyle name="Normal 126 6 2" xfId="24706" xr:uid="{00000000-0005-0000-0000-0000EE040000}"/>
    <cellStyle name="Normal 126 7" xfId="17190" xr:uid="{00000000-0005-0000-0000-0000EE040000}"/>
    <cellStyle name="Normal 127" xfId="1230" xr:uid="{00000000-0005-0000-0000-000000050000}"/>
    <cellStyle name="Normal 127 2" xfId="4289" xr:uid="{C1177A1C-B9B2-4A5A-9A2E-B11013D2E212}"/>
    <cellStyle name="Normal 127 2 2" xfId="11751" xr:uid="{C1177A1C-B9B2-4A5A-9A2E-B11013D2E212}"/>
    <cellStyle name="Normal 127 2 2 2" xfId="27729" xr:uid="{C1177A1C-B9B2-4A5A-9A2E-B11013D2E212}"/>
    <cellStyle name="Normal 127 2 3" xfId="20267" xr:uid="{C1177A1C-B9B2-4A5A-9A2E-B11013D2E212}"/>
    <cellStyle name="Normal 127 3" xfId="5536" xr:uid="{7F4BC849-C1C9-403D-BA33-78B52607C8C7}"/>
    <cellStyle name="Normal 127 3 2" xfId="12998" xr:uid="{7F4BC849-C1C9-403D-BA33-78B52607C8C7}"/>
    <cellStyle name="Normal 127 3 2 2" xfId="28976" xr:uid="{7F4BC849-C1C9-403D-BA33-78B52607C8C7}"/>
    <cellStyle name="Normal 127 3 3" xfId="21514" xr:uid="{7F4BC849-C1C9-403D-BA33-78B52607C8C7}"/>
    <cellStyle name="Normal 127 4" xfId="6800" xr:uid="{0D34B3E2-764C-4A20-8D15-69936CFB6606}"/>
    <cellStyle name="Normal 127 4 2" xfId="14262" xr:uid="{0D34B3E2-764C-4A20-8D15-69936CFB6606}"/>
    <cellStyle name="Normal 127 4 2 2" xfId="30240" xr:uid="{0D34B3E2-764C-4A20-8D15-69936CFB6606}"/>
    <cellStyle name="Normal 127 4 3" xfId="22778" xr:uid="{0D34B3E2-764C-4A20-8D15-69936CFB6606}"/>
    <cellStyle name="Normal 127 5" xfId="3042" xr:uid="{00000000-0005-0000-0000-000000050000}"/>
    <cellStyle name="Normal 127 5 2" xfId="10504" xr:uid="{00000000-0005-0000-0000-000000050000}"/>
    <cellStyle name="Normal 127 5 2 2" xfId="26482" xr:uid="{00000000-0005-0000-0000-000000050000}"/>
    <cellStyle name="Normal 127 5 3" xfId="19020" xr:uid="{00000000-0005-0000-0000-000000050000}"/>
    <cellStyle name="Normal 127 6" xfId="8746" xr:uid="{00000000-0005-0000-0000-000000050000}"/>
    <cellStyle name="Normal 127 6 2" xfId="24724" xr:uid="{00000000-0005-0000-0000-000000050000}"/>
    <cellStyle name="Normal 127 7" xfId="17208" xr:uid="{00000000-0005-0000-0000-000000050000}"/>
    <cellStyle name="Normal 128" xfId="1251" xr:uid="{00000000-0005-0000-0000-00001D050000}"/>
    <cellStyle name="Normal 128 2" xfId="6821" xr:uid="{8763B555-69A2-4AB5-898D-31569E8BFEBA}"/>
    <cellStyle name="Normal 128 2 2" xfId="14283" xr:uid="{8763B555-69A2-4AB5-898D-31569E8BFEBA}"/>
    <cellStyle name="Normal 128 2 2 2" xfId="30261" xr:uid="{8763B555-69A2-4AB5-898D-31569E8BFEBA}"/>
    <cellStyle name="Normal 128 2 3" xfId="22799" xr:uid="{8763B555-69A2-4AB5-898D-31569E8BFEBA}"/>
    <cellStyle name="Normal 128 3" xfId="3063" xr:uid="{6452AEB0-1D1A-4059-800A-EBCF1807A232}"/>
    <cellStyle name="Normal 128 3 2" xfId="10525" xr:uid="{6452AEB0-1D1A-4059-800A-EBCF1807A232}"/>
    <cellStyle name="Normal 128 3 2 2" xfId="26503" xr:uid="{6452AEB0-1D1A-4059-800A-EBCF1807A232}"/>
    <cellStyle name="Normal 128 3 3" xfId="19041" xr:uid="{6452AEB0-1D1A-4059-800A-EBCF1807A232}"/>
    <cellStyle name="Normal 128 4" xfId="8766" xr:uid="{00000000-0005-0000-0000-00001D050000}"/>
    <cellStyle name="Normal 128 4 2" xfId="24744" xr:uid="{00000000-0005-0000-0000-00001D050000}"/>
    <cellStyle name="Normal 128 5" xfId="17229" xr:uid="{00000000-0005-0000-0000-00001D050000}"/>
    <cellStyle name="Normal 129" xfId="1549" xr:uid="{00000000-0005-0000-0000-000047060000}"/>
    <cellStyle name="Normal 129 2" xfId="7087" xr:uid="{AD8EA977-CC2D-4569-B1EA-879925DE06D6}"/>
    <cellStyle name="Normal 129 2 2" xfId="14549" xr:uid="{AD8EA977-CC2D-4569-B1EA-879925DE06D6}"/>
    <cellStyle name="Normal 129 2 2 2" xfId="30527" xr:uid="{AD8EA977-CC2D-4569-B1EA-879925DE06D6}"/>
    <cellStyle name="Normal 129 2 3" xfId="23065" xr:uid="{AD8EA977-CC2D-4569-B1EA-879925DE06D6}"/>
    <cellStyle name="Normal 129 3" xfId="4310" xr:uid="{5CE31860-6D0B-4F94-B7F1-D6416A2E2572}"/>
    <cellStyle name="Normal 129 3 2" xfId="11772" xr:uid="{5CE31860-6D0B-4F94-B7F1-D6416A2E2572}"/>
    <cellStyle name="Normal 129 3 2 2" xfId="27750" xr:uid="{5CE31860-6D0B-4F94-B7F1-D6416A2E2572}"/>
    <cellStyle name="Normal 129 3 3" xfId="20288" xr:uid="{5CE31860-6D0B-4F94-B7F1-D6416A2E2572}"/>
    <cellStyle name="Normal 129 4" xfId="9038" xr:uid="{00000000-0005-0000-0000-000047060000}"/>
    <cellStyle name="Normal 129 4 2" xfId="25016" xr:uid="{00000000-0005-0000-0000-000047060000}"/>
    <cellStyle name="Normal 129 5" xfId="17527" xr:uid="{00000000-0005-0000-0000-000047060000}"/>
    <cellStyle name="Normal 13" xfId="35" xr:uid="{00000000-0005-0000-0000-00002E010000}"/>
    <cellStyle name="Normal 13 2" xfId="145" xr:uid="{00000000-0005-0000-0000-00002F010000}"/>
    <cellStyle name="Normal 13 2 2" xfId="364" xr:uid="{00000000-0005-0000-0000-000030010000}"/>
    <cellStyle name="Normal 13 2 2 2" xfId="3423" xr:uid="{BB9521B9-7713-4FB4-85A0-C930A693DD75}"/>
    <cellStyle name="Normal 13 2 2 2 2" xfId="10885" xr:uid="{BB9521B9-7713-4FB4-85A0-C930A693DD75}"/>
    <cellStyle name="Normal 13 2 2 2 2 2" xfId="26863" xr:uid="{BB9521B9-7713-4FB4-85A0-C930A693DD75}"/>
    <cellStyle name="Normal 13 2 2 2 3" xfId="19401" xr:uid="{BB9521B9-7713-4FB4-85A0-C930A693DD75}"/>
    <cellStyle name="Normal 13 2 2 3" xfId="4670" xr:uid="{BCB8C2C3-4B7A-481C-AF42-450F3AEF1D2A}"/>
    <cellStyle name="Normal 13 2 2 3 2" xfId="12132" xr:uid="{BCB8C2C3-4B7A-481C-AF42-450F3AEF1D2A}"/>
    <cellStyle name="Normal 13 2 2 3 2 2" xfId="28110" xr:uid="{BCB8C2C3-4B7A-481C-AF42-450F3AEF1D2A}"/>
    <cellStyle name="Normal 13 2 2 3 3" xfId="20648" xr:uid="{BCB8C2C3-4B7A-481C-AF42-450F3AEF1D2A}"/>
    <cellStyle name="Normal 13 2 2 4" xfId="5941" xr:uid="{78734CB0-01B4-47C2-AD4B-695638DC8007}"/>
    <cellStyle name="Normal 13 2 2 4 2" xfId="13403" xr:uid="{78734CB0-01B4-47C2-AD4B-695638DC8007}"/>
    <cellStyle name="Normal 13 2 2 4 2 2" xfId="29381" xr:uid="{78734CB0-01B4-47C2-AD4B-695638DC8007}"/>
    <cellStyle name="Normal 13 2 2 4 3" xfId="21919" xr:uid="{78734CB0-01B4-47C2-AD4B-695638DC8007}"/>
    <cellStyle name="Normal 13 2 2 5" xfId="2176" xr:uid="{00000000-0005-0000-0000-000030010000}"/>
    <cellStyle name="Normal 13 2 2 5 2" xfId="9638" xr:uid="{00000000-0005-0000-0000-000030010000}"/>
    <cellStyle name="Normal 13 2 2 5 2 2" xfId="25616" xr:uid="{00000000-0005-0000-0000-000030010000}"/>
    <cellStyle name="Normal 13 2 2 5 3" xfId="18154" xr:uid="{00000000-0005-0000-0000-000030010000}"/>
    <cellStyle name="Normal 13 2 2 6" xfId="7914" xr:uid="{00000000-0005-0000-0000-000030010000}"/>
    <cellStyle name="Normal 13 2 2 6 2" xfId="23892" xr:uid="{00000000-0005-0000-0000-000030010000}"/>
    <cellStyle name="Normal 13 2 2 7" xfId="16342" xr:uid="{00000000-0005-0000-0000-000030010000}"/>
    <cellStyle name="Normal 13 2 3" xfId="3205" xr:uid="{557C94C5-0685-4C75-9159-FFB914A512DC}"/>
    <cellStyle name="Normal 13 2 3 2" xfId="10667" xr:uid="{557C94C5-0685-4C75-9159-FFB914A512DC}"/>
    <cellStyle name="Normal 13 2 3 2 2" xfId="26645" xr:uid="{557C94C5-0685-4C75-9159-FFB914A512DC}"/>
    <cellStyle name="Normal 13 2 3 3" xfId="19183" xr:uid="{557C94C5-0685-4C75-9159-FFB914A512DC}"/>
    <cellStyle name="Normal 13 2 4" xfId="4452" xr:uid="{52ECC41D-74E6-42B7-83E1-6C4F901F25AF}"/>
    <cellStyle name="Normal 13 2 4 2" xfId="11914" xr:uid="{52ECC41D-74E6-42B7-83E1-6C4F901F25AF}"/>
    <cellStyle name="Normal 13 2 4 2 2" xfId="27892" xr:uid="{52ECC41D-74E6-42B7-83E1-6C4F901F25AF}"/>
    <cellStyle name="Normal 13 2 4 3" xfId="20430" xr:uid="{52ECC41D-74E6-42B7-83E1-6C4F901F25AF}"/>
    <cellStyle name="Normal 13 2 5" xfId="5726" xr:uid="{AD073C57-59B3-4634-B60C-1CDB31AB8036}"/>
    <cellStyle name="Normal 13 2 5 2" xfId="13188" xr:uid="{AD073C57-59B3-4634-B60C-1CDB31AB8036}"/>
    <cellStyle name="Normal 13 2 5 2 2" xfId="29166" xr:uid="{AD073C57-59B3-4634-B60C-1CDB31AB8036}"/>
    <cellStyle name="Normal 13 2 5 3" xfId="21704" xr:uid="{AD073C57-59B3-4634-B60C-1CDB31AB8036}"/>
    <cellStyle name="Normal 13 2 6" xfId="1958" xr:uid="{00000000-0005-0000-0000-00002F010000}"/>
    <cellStyle name="Normal 13 2 6 2" xfId="9420" xr:uid="{00000000-0005-0000-0000-00002F010000}"/>
    <cellStyle name="Normal 13 2 6 2 2" xfId="25398" xr:uid="{00000000-0005-0000-0000-00002F010000}"/>
    <cellStyle name="Normal 13 2 6 3" xfId="17936" xr:uid="{00000000-0005-0000-0000-00002F010000}"/>
    <cellStyle name="Normal 13 2 7" xfId="7710" xr:uid="{00000000-0005-0000-0000-00002F010000}"/>
    <cellStyle name="Normal 13 2 7 2" xfId="23688" xr:uid="{00000000-0005-0000-0000-00002F010000}"/>
    <cellStyle name="Normal 13 2 8" xfId="16124" xr:uid="{00000000-0005-0000-0000-00002F010000}"/>
    <cellStyle name="Normal 13 3" xfId="255" xr:uid="{00000000-0005-0000-0000-000031010000}"/>
    <cellStyle name="Normal 13 3 2" xfId="3314" xr:uid="{284B2DD9-1004-48D4-A468-6873CAF58E31}"/>
    <cellStyle name="Normal 13 3 2 2" xfId="10776" xr:uid="{284B2DD9-1004-48D4-A468-6873CAF58E31}"/>
    <cellStyle name="Normal 13 3 2 2 2" xfId="26754" xr:uid="{284B2DD9-1004-48D4-A468-6873CAF58E31}"/>
    <cellStyle name="Normal 13 3 2 3" xfId="19292" xr:uid="{284B2DD9-1004-48D4-A468-6873CAF58E31}"/>
    <cellStyle name="Normal 13 3 3" xfId="4561" xr:uid="{5ED5726D-5661-449D-8C16-EE0EBD3771D2}"/>
    <cellStyle name="Normal 13 3 3 2" xfId="12023" xr:uid="{5ED5726D-5661-449D-8C16-EE0EBD3771D2}"/>
    <cellStyle name="Normal 13 3 3 2 2" xfId="28001" xr:uid="{5ED5726D-5661-449D-8C16-EE0EBD3771D2}"/>
    <cellStyle name="Normal 13 3 3 3" xfId="20539" xr:uid="{5ED5726D-5661-449D-8C16-EE0EBD3771D2}"/>
    <cellStyle name="Normal 13 3 4" xfId="5833" xr:uid="{EFD8B54C-AFC8-4013-ACA2-3BB57AE4F89C}"/>
    <cellStyle name="Normal 13 3 4 2" xfId="13295" xr:uid="{EFD8B54C-AFC8-4013-ACA2-3BB57AE4F89C}"/>
    <cellStyle name="Normal 13 3 4 2 2" xfId="29273" xr:uid="{EFD8B54C-AFC8-4013-ACA2-3BB57AE4F89C}"/>
    <cellStyle name="Normal 13 3 4 3" xfId="21811" xr:uid="{EFD8B54C-AFC8-4013-ACA2-3BB57AE4F89C}"/>
    <cellStyle name="Normal 13 3 5" xfId="2067" xr:uid="{00000000-0005-0000-0000-000031010000}"/>
    <cellStyle name="Normal 13 3 5 2" xfId="9529" xr:uid="{00000000-0005-0000-0000-000031010000}"/>
    <cellStyle name="Normal 13 3 5 2 2" xfId="25507" xr:uid="{00000000-0005-0000-0000-000031010000}"/>
    <cellStyle name="Normal 13 3 5 3" xfId="18045" xr:uid="{00000000-0005-0000-0000-000031010000}"/>
    <cellStyle name="Normal 13 3 6" xfId="7812" xr:uid="{00000000-0005-0000-0000-000031010000}"/>
    <cellStyle name="Normal 13 3 6 2" xfId="23790" xr:uid="{00000000-0005-0000-0000-000031010000}"/>
    <cellStyle name="Normal 13 3 7" xfId="16233" xr:uid="{00000000-0005-0000-0000-000031010000}"/>
    <cellStyle name="Normal 13 4" xfId="3096" xr:uid="{A05BA5E0-A3D4-474D-BE98-2F8545C715EA}"/>
    <cellStyle name="Normal 13 4 2" xfId="10558" xr:uid="{A05BA5E0-A3D4-474D-BE98-2F8545C715EA}"/>
    <cellStyle name="Normal 13 4 2 2" xfId="26536" xr:uid="{A05BA5E0-A3D4-474D-BE98-2F8545C715EA}"/>
    <cellStyle name="Normal 13 4 3" xfId="19074" xr:uid="{A05BA5E0-A3D4-474D-BE98-2F8545C715EA}"/>
    <cellStyle name="Normal 13 5" xfId="4343" xr:uid="{6226E02D-94F1-45DF-981A-B0D73F1ED398}"/>
    <cellStyle name="Normal 13 5 2" xfId="11805" xr:uid="{6226E02D-94F1-45DF-981A-B0D73F1ED398}"/>
    <cellStyle name="Normal 13 5 2 2" xfId="27783" xr:uid="{6226E02D-94F1-45DF-981A-B0D73F1ED398}"/>
    <cellStyle name="Normal 13 5 3" xfId="20321" xr:uid="{6226E02D-94F1-45DF-981A-B0D73F1ED398}"/>
    <cellStyle name="Normal 13 6" xfId="5621" xr:uid="{EDD45806-0542-479E-BCC0-3693999355EC}"/>
    <cellStyle name="Normal 13 6 2" xfId="13083" xr:uid="{EDD45806-0542-479E-BCC0-3693999355EC}"/>
    <cellStyle name="Normal 13 6 2 2" xfId="29061" xr:uid="{EDD45806-0542-479E-BCC0-3693999355EC}"/>
    <cellStyle name="Normal 13 6 3" xfId="21599" xr:uid="{EDD45806-0542-479E-BCC0-3693999355EC}"/>
    <cellStyle name="Normal 13 7" xfId="1849" xr:uid="{00000000-0005-0000-0000-00002E010000}"/>
    <cellStyle name="Normal 13 7 2" xfId="9311" xr:uid="{00000000-0005-0000-0000-00002E010000}"/>
    <cellStyle name="Normal 13 7 2 2" xfId="25289" xr:uid="{00000000-0005-0000-0000-00002E010000}"/>
    <cellStyle name="Normal 13 7 3" xfId="17827" xr:uid="{00000000-0005-0000-0000-00002E010000}"/>
    <cellStyle name="Normal 13 8" xfId="7669" xr:uid="{00000000-0005-0000-0000-00002E010000}"/>
    <cellStyle name="Normal 13 8 2" xfId="23647" xr:uid="{00000000-0005-0000-0000-00002E010000}"/>
    <cellStyle name="Normal 13 9" xfId="16015" xr:uid="{00000000-0005-0000-0000-00002E010000}"/>
    <cellStyle name="Normal 130" xfId="5563" xr:uid="{910F7296-0122-40B4-9FD4-AC128C6AE02A}"/>
    <cellStyle name="Normal 130 2" xfId="13025" xr:uid="{910F7296-0122-40B4-9FD4-AC128C6AE02A}"/>
    <cellStyle name="Normal 130 2 2" xfId="29003" xr:uid="{910F7296-0122-40B4-9FD4-AC128C6AE02A}"/>
    <cellStyle name="Normal 130 3" xfId="21541" xr:uid="{910F7296-0122-40B4-9FD4-AC128C6AE02A}"/>
    <cellStyle name="Normal 131" xfId="5608" xr:uid="{1465B7A3-DC3B-4B12-A28A-68ADC1F76697}"/>
    <cellStyle name="Normal 131 2" xfId="13070" xr:uid="{1465B7A3-DC3B-4B12-A28A-68ADC1F76697}"/>
    <cellStyle name="Normal 131 2 2" xfId="29048" xr:uid="{1465B7A3-DC3B-4B12-A28A-68ADC1F76697}"/>
    <cellStyle name="Normal 131 3" xfId="21586" xr:uid="{1465B7A3-DC3B-4B12-A28A-68ADC1F76697}"/>
    <cellStyle name="Normal 132" xfId="6888" xr:uid="{10B13D02-DA06-4338-90A1-2BE3EBE81123}"/>
    <cellStyle name="Normal 132 2" xfId="14350" xr:uid="{10B13D02-DA06-4338-90A1-2BE3EBE81123}"/>
    <cellStyle name="Normal 132 2 2" xfId="30328" xr:uid="{10B13D02-DA06-4338-90A1-2BE3EBE81123}"/>
    <cellStyle name="Normal 132 3" xfId="22866" xr:uid="{10B13D02-DA06-4338-90A1-2BE3EBE81123}"/>
    <cellStyle name="Normal 133" xfId="7158" xr:uid="{AABE7E43-A92C-4C2F-8438-5022B793AC9E}"/>
    <cellStyle name="Normal 133 2" xfId="14620" xr:uid="{AABE7E43-A92C-4C2F-8438-5022B793AC9E}"/>
    <cellStyle name="Normal 133 2 2" xfId="30598" xr:uid="{AABE7E43-A92C-4C2F-8438-5022B793AC9E}"/>
    <cellStyle name="Normal 133 3" xfId="23136" xr:uid="{AABE7E43-A92C-4C2F-8438-5022B793AC9E}"/>
    <cellStyle name="Normal 134" xfId="6083" xr:uid="{1D873ABD-6A76-401B-8BD6-827E8FF4E6FB}"/>
    <cellStyle name="Normal 134 2" xfId="13545" xr:uid="{1D873ABD-6A76-401B-8BD6-827E8FF4E6FB}"/>
    <cellStyle name="Normal 134 2 2" xfId="29523" xr:uid="{1D873ABD-6A76-401B-8BD6-827E8FF4E6FB}"/>
    <cellStyle name="Normal 134 3" xfId="22061" xr:uid="{1D873ABD-6A76-401B-8BD6-827E8FF4E6FB}"/>
    <cellStyle name="Normal 135" xfId="7155" xr:uid="{8FD31A05-EF34-451D-A5DC-F98E4D859716}"/>
    <cellStyle name="Normal 135 2" xfId="14617" xr:uid="{8FD31A05-EF34-451D-A5DC-F98E4D859716}"/>
    <cellStyle name="Normal 135 2 2" xfId="30595" xr:uid="{8FD31A05-EF34-451D-A5DC-F98E4D859716}"/>
    <cellStyle name="Normal 135 3" xfId="23133" xr:uid="{8FD31A05-EF34-451D-A5DC-F98E4D859716}"/>
    <cellStyle name="Normal 136" xfId="7159" xr:uid="{6B758C57-7C20-4935-AF1C-309F5DAFA2F7}"/>
    <cellStyle name="Normal 136 2" xfId="14621" xr:uid="{6B758C57-7C20-4935-AF1C-309F5DAFA2F7}"/>
    <cellStyle name="Normal 136 2 2" xfId="30599" xr:uid="{6B758C57-7C20-4935-AF1C-309F5DAFA2F7}"/>
    <cellStyle name="Normal 136 3" xfId="23137" xr:uid="{6B758C57-7C20-4935-AF1C-309F5DAFA2F7}"/>
    <cellStyle name="Normal 137" xfId="7157" xr:uid="{3E2E40C5-F55D-4EB3-BFD7-4D92BE2AA8E8}"/>
    <cellStyle name="Normal 137 2" xfId="14619" xr:uid="{3E2E40C5-F55D-4EB3-BFD7-4D92BE2AA8E8}"/>
    <cellStyle name="Normal 137 2 2" xfId="30597" xr:uid="{3E2E40C5-F55D-4EB3-BFD7-4D92BE2AA8E8}"/>
    <cellStyle name="Normal 137 3" xfId="23135" xr:uid="{3E2E40C5-F55D-4EB3-BFD7-4D92BE2AA8E8}"/>
    <cellStyle name="Normal 138" xfId="7156" xr:uid="{19762AA9-9C9D-4221-95A7-243F8E46332A}"/>
    <cellStyle name="Normal 138 2" xfId="14618" xr:uid="{19762AA9-9C9D-4221-95A7-243F8E46332A}"/>
    <cellStyle name="Normal 138 2 2" xfId="30596" xr:uid="{19762AA9-9C9D-4221-95A7-243F8E46332A}"/>
    <cellStyle name="Normal 138 3" xfId="23134" xr:uid="{19762AA9-9C9D-4221-95A7-243F8E46332A}"/>
    <cellStyle name="Normal 139" xfId="7154" xr:uid="{82180139-B345-4722-98C6-DD36C96B0CB4}"/>
    <cellStyle name="Normal 139 2" xfId="14616" xr:uid="{82180139-B345-4722-98C6-DD36C96B0CB4}"/>
    <cellStyle name="Normal 139 2 2" xfId="30594" xr:uid="{82180139-B345-4722-98C6-DD36C96B0CB4}"/>
    <cellStyle name="Normal 139 3" xfId="23132" xr:uid="{82180139-B345-4722-98C6-DD36C96B0CB4}"/>
    <cellStyle name="Normal 14" xfId="38" xr:uid="{00000000-0005-0000-0000-000032010000}"/>
    <cellStyle name="Normal 14 2" xfId="148" xr:uid="{00000000-0005-0000-0000-000033010000}"/>
    <cellStyle name="Normal 14 2 2" xfId="367" xr:uid="{00000000-0005-0000-0000-000034010000}"/>
    <cellStyle name="Normal 14 2 2 2" xfId="3426" xr:uid="{90ACB4B5-402C-496E-88FF-5CF63B453834}"/>
    <cellStyle name="Normal 14 2 2 2 2" xfId="10888" xr:uid="{90ACB4B5-402C-496E-88FF-5CF63B453834}"/>
    <cellStyle name="Normal 14 2 2 2 2 2" xfId="26866" xr:uid="{90ACB4B5-402C-496E-88FF-5CF63B453834}"/>
    <cellStyle name="Normal 14 2 2 2 3" xfId="19404" xr:uid="{90ACB4B5-402C-496E-88FF-5CF63B453834}"/>
    <cellStyle name="Normal 14 2 2 3" xfId="4673" xr:uid="{BAA2A06F-D4BE-4879-91B3-89317B37A3E9}"/>
    <cellStyle name="Normal 14 2 2 3 2" xfId="12135" xr:uid="{BAA2A06F-D4BE-4879-91B3-89317B37A3E9}"/>
    <cellStyle name="Normal 14 2 2 3 2 2" xfId="28113" xr:uid="{BAA2A06F-D4BE-4879-91B3-89317B37A3E9}"/>
    <cellStyle name="Normal 14 2 2 3 3" xfId="20651" xr:uid="{BAA2A06F-D4BE-4879-91B3-89317B37A3E9}"/>
    <cellStyle name="Normal 14 2 2 4" xfId="5944" xr:uid="{6DD04FC9-3D26-4444-839F-99A97435D6DA}"/>
    <cellStyle name="Normal 14 2 2 4 2" xfId="13406" xr:uid="{6DD04FC9-3D26-4444-839F-99A97435D6DA}"/>
    <cellStyle name="Normal 14 2 2 4 2 2" xfId="29384" xr:uid="{6DD04FC9-3D26-4444-839F-99A97435D6DA}"/>
    <cellStyle name="Normal 14 2 2 4 3" xfId="21922" xr:uid="{6DD04FC9-3D26-4444-839F-99A97435D6DA}"/>
    <cellStyle name="Normal 14 2 2 5" xfId="2179" xr:uid="{00000000-0005-0000-0000-000034010000}"/>
    <cellStyle name="Normal 14 2 2 5 2" xfId="9641" xr:uid="{00000000-0005-0000-0000-000034010000}"/>
    <cellStyle name="Normal 14 2 2 5 2 2" xfId="25619" xr:uid="{00000000-0005-0000-0000-000034010000}"/>
    <cellStyle name="Normal 14 2 2 5 3" xfId="18157" xr:uid="{00000000-0005-0000-0000-000034010000}"/>
    <cellStyle name="Normal 14 2 2 6" xfId="7917" xr:uid="{00000000-0005-0000-0000-000034010000}"/>
    <cellStyle name="Normal 14 2 2 6 2" xfId="23895" xr:uid="{00000000-0005-0000-0000-000034010000}"/>
    <cellStyle name="Normal 14 2 2 7" xfId="16345" xr:uid="{00000000-0005-0000-0000-000034010000}"/>
    <cellStyle name="Normal 14 2 3" xfId="3208" xr:uid="{FAC7BE4B-4B7E-4943-BD3D-4A48B0F8A545}"/>
    <cellStyle name="Normal 14 2 3 2" xfId="10670" xr:uid="{FAC7BE4B-4B7E-4943-BD3D-4A48B0F8A545}"/>
    <cellStyle name="Normal 14 2 3 2 2" xfId="26648" xr:uid="{FAC7BE4B-4B7E-4943-BD3D-4A48B0F8A545}"/>
    <cellStyle name="Normal 14 2 3 3" xfId="19186" xr:uid="{FAC7BE4B-4B7E-4943-BD3D-4A48B0F8A545}"/>
    <cellStyle name="Normal 14 2 4" xfId="4455" xr:uid="{DC2D7B3C-15F6-4B66-AC2B-F7520F4626E8}"/>
    <cellStyle name="Normal 14 2 4 2" xfId="11917" xr:uid="{DC2D7B3C-15F6-4B66-AC2B-F7520F4626E8}"/>
    <cellStyle name="Normal 14 2 4 2 2" xfId="27895" xr:uid="{DC2D7B3C-15F6-4B66-AC2B-F7520F4626E8}"/>
    <cellStyle name="Normal 14 2 4 3" xfId="20433" xr:uid="{DC2D7B3C-15F6-4B66-AC2B-F7520F4626E8}"/>
    <cellStyle name="Normal 14 2 5" xfId="5729" xr:uid="{B971F015-721D-40B4-AC7A-B35DF3DD7565}"/>
    <cellStyle name="Normal 14 2 5 2" xfId="13191" xr:uid="{B971F015-721D-40B4-AC7A-B35DF3DD7565}"/>
    <cellStyle name="Normal 14 2 5 2 2" xfId="29169" xr:uid="{B971F015-721D-40B4-AC7A-B35DF3DD7565}"/>
    <cellStyle name="Normal 14 2 5 3" xfId="21707" xr:uid="{B971F015-721D-40B4-AC7A-B35DF3DD7565}"/>
    <cellStyle name="Normal 14 2 6" xfId="1961" xr:uid="{00000000-0005-0000-0000-000033010000}"/>
    <cellStyle name="Normal 14 2 6 2" xfId="9423" xr:uid="{00000000-0005-0000-0000-000033010000}"/>
    <cellStyle name="Normal 14 2 6 2 2" xfId="25401" xr:uid="{00000000-0005-0000-0000-000033010000}"/>
    <cellStyle name="Normal 14 2 6 3" xfId="17939" xr:uid="{00000000-0005-0000-0000-000033010000}"/>
    <cellStyle name="Normal 14 2 7" xfId="7713" xr:uid="{00000000-0005-0000-0000-000033010000}"/>
    <cellStyle name="Normal 14 2 7 2" xfId="23691" xr:uid="{00000000-0005-0000-0000-000033010000}"/>
    <cellStyle name="Normal 14 2 8" xfId="16127" xr:uid="{00000000-0005-0000-0000-000033010000}"/>
    <cellStyle name="Normal 14 3" xfId="258" xr:uid="{00000000-0005-0000-0000-000035010000}"/>
    <cellStyle name="Normal 14 3 2" xfId="3317" xr:uid="{72166EB4-2993-4F2E-9D8B-D91DE7530601}"/>
    <cellStyle name="Normal 14 3 2 2" xfId="10779" xr:uid="{72166EB4-2993-4F2E-9D8B-D91DE7530601}"/>
    <cellStyle name="Normal 14 3 2 2 2" xfId="26757" xr:uid="{72166EB4-2993-4F2E-9D8B-D91DE7530601}"/>
    <cellStyle name="Normal 14 3 2 3" xfId="19295" xr:uid="{72166EB4-2993-4F2E-9D8B-D91DE7530601}"/>
    <cellStyle name="Normal 14 3 3" xfId="4564" xr:uid="{401B3E76-E5C8-4D7A-B29B-9E96DF90D97A}"/>
    <cellStyle name="Normal 14 3 3 2" xfId="12026" xr:uid="{401B3E76-E5C8-4D7A-B29B-9E96DF90D97A}"/>
    <cellStyle name="Normal 14 3 3 2 2" xfId="28004" xr:uid="{401B3E76-E5C8-4D7A-B29B-9E96DF90D97A}"/>
    <cellStyle name="Normal 14 3 3 3" xfId="20542" xr:uid="{401B3E76-E5C8-4D7A-B29B-9E96DF90D97A}"/>
    <cellStyle name="Normal 14 3 4" xfId="5836" xr:uid="{8964C528-7848-4873-91AC-10BD47AE853D}"/>
    <cellStyle name="Normal 14 3 4 2" xfId="13298" xr:uid="{8964C528-7848-4873-91AC-10BD47AE853D}"/>
    <cellStyle name="Normal 14 3 4 2 2" xfId="29276" xr:uid="{8964C528-7848-4873-91AC-10BD47AE853D}"/>
    <cellStyle name="Normal 14 3 4 3" xfId="21814" xr:uid="{8964C528-7848-4873-91AC-10BD47AE853D}"/>
    <cellStyle name="Normal 14 3 5" xfId="2070" xr:uid="{00000000-0005-0000-0000-000035010000}"/>
    <cellStyle name="Normal 14 3 5 2" xfId="9532" xr:uid="{00000000-0005-0000-0000-000035010000}"/>
    <cellStyle name="Normal 14 3 5 2 2" xfId="25510" xr:uid="{00000000-0005-0000-0000-000035010000}"/>
    <cellStyle name="Normal 14 3 5 3" xfId="18048" xr:uid="{00000000-0005-0000-0000-000035010000}"/>
    <cellStyle name="Normal 14 3 6" xfId="7815" xr:uid="{00000000-0005-0000-0000-000035010000}"/>
    <cellStyle name="Normal 14 3 6 2" xfId="23793" xr:uid="{00000000-0005-0000-0000-000035010000}"/>
    <cellStyle name="Normal 14 3 7" xfId="16236" xr:uid="{00000000-0005-0000-0000-000035010000}"/>
    <cellStyle name="Normal 14 4" xfId="3099" xr:uid="{5840C496-DC3A-46CD-93D5-03E724994B44}"/>
    <cellStyle name="Normal 14 4 2" xfId="10561" xr:uid="{5840C496-DC3A-46CD-93D5-03E724994B44}"/>
    <cellStyle name="Normal 14 4 2 2" xfId="26539" xr:uid="{5840C496-DC3A-46CD-93D5-03E724994B44}"/>
    <cellStyle name="Normal 14 4 3" xfId="19077" xr:uid="{5840C496-DC3A-46CD-93D5-03E724994B44}"/>
    <cellStyle name="Normal 14 5" xfId="4346" xr:uid="{C6E97A56-14E8-4125-9BE7-FE36D2AC5857}"/>
    <cellStyle name="Normal 14 5 2" xfId="11808" xr:uid="{C6E97A56-14E8-4125-9BE7-FE36D2AC5857}"/>
    <cellStyle name="Normal 14 5 2 2" xfId="27786" xr:uid="{C6E97A56-14E8-4125-9BE7-FE36D2AC5857}"/>
    <cellStyle name="Normal 14 5 3" xfId="20324" xr:uid="{C6E97A56-14E8-4125-9BE7-FE36D2AC5857}"/>
    <cellStyle name="Normal 14 6" xfId="5624" xr:uid="{F3C035F8-0763-44BD-9E75-26131E82858F}"/>
    <cellStyle name="Normal 14 6 2" xfId="13086" xr:uid="{F3C035F8-0763-44BD-9E75-26131E82858F}"/>
    <cellStyle name="Normal 14 6 2 2" xfId="29064" xr:uid="{F3C035F8-0763-44BD-9E75-26131E82858F}"/>
    <cellStyle name="Normal 14 6 3" xfId="21602" xr:uid="{F3C035F8-0763-44BD-9E75-26131E82858F}"/>
    <cellStyle name="Normal 14 7" xfId="1852" xr:uid="{00000000-0005-0000-0000-000032010000}"/>
    <cellStyle name="Normal 14 7 2" xfId="9314" xr:uid="{00000000-0005-0000-0000-000032010000}"/>
    <cellStyle name="Normal 14 7 2 2" xfId="25292" xr:uid="{00000000-0005-0000-0000-000032010000}"/>
    <cellStyle name="Normal 14 7 3" xfId="17830" xr:uid="{00000000-0005-0000-0000-000032010000}"/>
    <cellStyle name="Normal 14 8" xfId="7657" xr:uid="{00000000-0005-0000-0000-000032010000}"/>
    <cellStyle name="Normal 14 8 2" xfId="23635" xr:uid="{00000000-0005-0000-0000-000032010000}"/>
    <cellStyle name="Normal 14 9" xfId="16018" xr:uid="{00000000-0005-0000-0000-000032010000}"/>
    <cellStyle name="Normal 140" xfId="5919" xr:uid="{5512ED62-01B7-4395-B0A5-A72BF75E5851}"/>
    <cellStyle name="Normal 140 2" xfId="13381" xr:uid="{5512ED62-01B7-4395-B0A5-A72BF75E5851}"/>
    <cellStyle name="Normal 140 2 2" xfId="29359" xr:uid="{5512ED62-01B7-4395-B0A5-A72BF75E5851}"/>
    <cellStyle name="Normal 140 3" xfId="21897" xr:uid="{5512ED62-01B7-4395-B0A5-A72BF75E5851}"/>
    <cellStyle name="Normal 141" xfId="7302" xr:uid="{C30FB67D-64F3-4F29-BF55-913690A4EC86}"/>
    <cellStyle name="Normal 141 2" xfId="14764" xr:uid="{C30FB67D-64F3-4F29-BF55-913690A4EC86}"/>
    <cellStyle name="Normal 141 2 2" xfId="30742" xr:uid="{C30FB67D-64F3-4F29-BF55-913690A4EC86}"/>
    <cellStyle name="Normal 141 3" xfId="23280" xr:uid="{C30FB67D-64F3-4F29-BF55-913690A4EC86}"/>
    <cellStyle name="Normal 142" xfId="1816" xr:uid="{00000000-0005-0000-0000-0000DE0F0000}"/>
    <cellStyle name="Normal 142 2" xfId="9278" xr:uid="{00000000-0005-0000-0000-0000DE0F0000}"/>
    <cellStyle name="Normal 142 2 2" xfId="25256" xr:uid="{00000000-0005-0000-0000-0000DE0F0000}"/>
    <cellStyle name="Normal 142 3" xfId="17794" xr:uid="{00000000-0005-0000-0000-0000DE0F0000}"/>
    <cellStyle name="Normal 143" xfId="7450" xr:uid="{00000000-0005-0000-0000-0000481D0000}"/>
    <cellStyle name="Normal 143 2" xfId="14912" xr:uid="{00000000-0005-0000-0000-0000481D0000}"/>
    <cellStyle name="Normal 143 2 2" xfId="30890" xr:uid="{00000000-0005-0000-0000-0000481D0000}"/>
    <cellStyle name="Normal 143 3" xfId="23428" xr:uid="{00000000-0005-0000-0000-0000481D0000}"/>
    <cellStyle name="Normal 144" xfId="7459" xr:uid="{00000000-0005-0000-0000-00008C1D0000}"/>
    <cellStyle name="Normal 144 2" xfId="14921" xr:uid="{B9D67403-EFB0-4216-AE40-CC02A5BE3366}"/>
    <cellStyle name="Normal 144 2 2" xfId="30899" xr:uid="{B9D67403-EFB0-4216-AE40-CC02A5BE3366}"/>
    <cellStyle name="Normal 144 3" xfId="23437" xr:uid="{00000000-0005-0000-0000-00008C1D0000}"/>
    <cellStyle name="Normal 145" xfId="15184" xr:uid="{00000000-0005-0000-0000-0000B93B0000}"/>
    <cellStyle name="Normal 145 2" xfId="31162" xr:uid="{00000000-0005-0000-0000-0000B93B0000}"/>
    <cellStyle name="Normal 146" xfId="15316" xr:uid="{00000000-0005-0000-0000-00003D3C0000}"/>
    <cellStyle name="Normal 146 2" xfId="31294" xr:uid="{00000000-0005-0000-0000-00003D3C0000}"/>
    <cellStyle name="Normal 147" xfId="15448" xr:uid="{00000000-0005-0000-0000-0000C13C0000}"/>
    <cellStyle name="Normal 147 2" xfId="31426" xr:uid="{00000000-0005-0000-0000-0000C13C0000}"/>
    <cellStyle name="Normal 148" xfId="15580" xr:uid="{00000000-0005-0000-0000-0000093D0000}"/>
    <cellStyle name="Normal 148 2" xfId="31558" xr:uid="{00000000-0005-0000-0000-0000093D0000}"/>
    <cellStyle name="Normal 149" xfId="15587" xr:uid="{00000000-0005-0000-0000-00004C3D0000}"/>
    <cellStyle name="Normal 15" xfId="41" xr:uid="{00000000-0005-0000-0000-000036010000}"/>
    <cellStyle name="Normal 15 2" xfId="151" xr:uid="{00000000-0005-0000-0000-000037010000}"/>
    <cellStyle name="Normal 15 2 2" xfId="370" xr:uid="{00000000-0005-0000-0000-000038010000}"/>
    <cellStyle name="Normal 15 2 2 2" xfId="3429" xr:uid="{2505AB20-5ADD-45C4-B7B2-C05D8177509D}"/>
    <cellStyle name="Normal 15 2 2 2 2" xfId="10891" xr:uid="{2505AB20-5ADD-45C4-B7B2-C05D8177509D}"/>
    <cellStyle name="Normal 15 2 2 2 2 2" xfId="26869" xr:uid="{2505AB20-5ADD-45C4-B7B2-C05D8177509D}"/>
    <cellStyle name="Normal 15 2 2 2 3" xfId="19407" xr:uid="{2505AB20-5ADD-45C4-B7B2-C05D8177509D}"/>
    <cellStyle name="Normal 15 2 2 3" xfId="4676" xr:uid="{5877A3EE-01F1-4F98-9D52-E6FBE1357DAB}"/>
    <cellStyle name="Normal 15 2 2 3 2" xfId="12138" xr:uid="{5877A3EE-01F1-4F98-9D52-E6FBE1357DAB}"/>
    <cellStyle name="Normal 15 2 2 3 2 2" xfId="28116" xr:uid="{5877A3EE-01F1-4F98-9D52-E6FBE1357DAB}"/>
    <cellStyle name="Normal 15 2 2 3 3" xfId="20654" xr:uid="{5877A3EE-01F1-4F98-9D52-E6FBE1357DAB}"/>
    <cellStyle name="Normal 15 2 2 4" xfId="5947" xr:uid="{8FFE171A-1777-4424-BE88-462E3F210E99}"/>
    <cellStyle name="Normal 15 2 2 4 2" xfId="13409" xr:uid="{8FFE171A-1777-4424-BE88-462E3F210E99}"/>
    <cellStyle name="Normal 15 2 2 4 2 2" xfId="29387" xr:uid="{8FFE171A-1777-4424-BE88-462E3F210E99}"/>
    <cellStyle name="Normal 15 2 2 4 3" xfId="21925" xr:uid="{8FFE171A-1777-4424-BE88-462E3F210E99}"/>
    <cellStyle name="Normal 15 2 2 5" xfId="2182" xr:uid="{00000000-0005-0000-0000-000038010000}"/>
    <cellStyle name="Normal 15 2 2 5 2" xfId="9644" xr:uid="{00000000-0005-0000-0000-000038010000}"/>
    <cellStyle name="Normal 15 2 2 5 2 2" xfId="25622" xr:uid="{00000000-0005-0000-0000-000038010000}"/>
    <cellStyle name="Normal 15 2 2 5 3" xfId="18160" xr:uid="{00000000-0005-0000-0000-000038010000}"/>
    <cellStyle name="Normal 15 2 2 6" xfId="7920" xr:uid="{00000000-0005-0000-0000-000038010000}"/>
    <cellStyle name="Normal 15 2 2 6 2" xfId="23898" xr:uid="{00000000-0005-0000-0000-000038010000}"/>
    <cellStyle name="Normal 15 2 2 7" xfId="16348" xr:uid="{00000000-0005-0000-0000-000038010000}"/>
    <cellStyle name="Normal 15 2 3" xfId="3211" xr:uid="{87DA6630-97ED-4C69-8A62-A84484320E44}"/>
    <cellStyle name="Normal 15 2 3 2" xfId="10673" xr:uid="{87DA6630-97ED-4C69-8A62-A84484320E44}"/>
    <cellStyle name="Normal 15 2 3 2 2" xfId="26651" xr:uid="{87DA6630-97ED-4C69-8A62-A84484320E44}"/>
    <cellStyle name="Normal 15 2 3 3" xfId="19189" xr:uid="{87DA6630-97ED-4C69-8A62-A84484320E44}"/>
    <cellStyle name="Normal 15 2 4" xfId="4458" xr:uid="{02CF88A8-5AE4-4333-A01B-A7130499768C}"/>
    <cellStyle name="Normal 15 2 4 2" xfId="11920" xr:uid="{02CF88A8-5AE4-4333-A01B-A7130499768C}"/>
    <cellStyle name="Normal 15 2 4 2 2" xfId="27898" xr:uid="{02CF88A8-5AE4-4333-A01B-A7130499768C}"/>
    <cellStyle name="Normal 15 2 4 3" xfId="20436" xr:uid="{02CF88A8-5AE4-4333-A01B-A7130499768C}"/>
    <cellStyle name="Normal 15 2 5" xfId="5732" xr:uid="{A10F2A8D-CADC-4AB9-8DAB-DD24803DAA22}"/>
    <cellStyle name="Normal 15 2 5 2" xfId="13194" xr:uid="{A10F2A8D-CADC-4AB9-8DAB-DD24803DAA22}"/>
    <cellStyle name="Normal 15 2 5 2 2" xfId="29172" xr:uid="{A10F2A8D-CADC-4AB9-8DAB-DD24803DAA22}"/>
    <cellStyle name="Normal 15 2 5 3" xfId="21710" xr:uid="{A10F2A8D-CADC-4AB9-8DAB-DD24803DAA22}"/>
    <cellStyle name="Normal 15 2 6" xfId="1964" xr:uid="{00000000-0005-0000-0000-000037010000}"/>
    <cellStyle name="Normal 15 2 6 2" xfId="9426" xr:uid="{00000000-0005-0000-0000-000037010000}"/>
    <cellStyle name="Normal 15 2 6 2 2" xfId="25404" xr:uid="{00000000-0005-0000-0000-000037010000}"/>
    <cellStyle name="Normal 15 2 6 3" xfId="17942" xr:uid="{00000000-0005-0000-0000-000037010000}"/>
    <cellStyle name="Normal 15 2 7" xfId="7716" xr:uid="{00000000-0005-0000-0000-000037010000}"/>
    <cellStyle name="Normal 15 2 7 2" xfId="23694" xr:uid="{00000000-0005-0000-0000-000037010000}"/>
    <cellStyle name="Normal 15 2 8" xfId="16130" xr:uid="{00000000-0005-0000-0000-000037010000}"/>
    <cellStyle name="Normal 15 3" xfId="261" xr:uid="{00000000-0005-0000-0000-000039010000}"/>
    <cellStyle name="Normal 15 3 2" xfId="3320" xr:uid="{1602AE30-95DE-458F-AB69-B17F16EAF4CD}"/>
    <cellStyle name="Normal 15 3 2 2" xfId="10782" xr:uid="{1602AE30-95DE-458F-AB69-B17F16EAF4CD}"/>
    <cellStyle name="Normal 15 3 2 2 2" xfId="26760" xr:uid="{1602AE30-95DE-458F-AB69-B17F16EAF4CD}"/>
    <cellStyle name="Normal 15 3 2 3" xfId="19298" xr:uid="{1602AE30-95DE-458F-AB69-B17F16EAF4CD}"/>
    <cellStyle name="Normal 15 3 3" xfId="4567" xr:uid="{99116854-BA8A-458F-B63E-904322B74835}"/>
    <cellStyle name="Normal 15 3 3 2" xfId="12029" xr:uid="{99116854-BA8A-458F-B63E-904322B74835}"/>
    <cellStyle name="Normal 15 3 3 2 2" xfId="28007" xr:uid="{99116854-BA8A-458F-B63E-904322B74835}"/>
    <cellStyle name="Normal 15 3 3 3" xfId="20545" xr:uid="{99116854-BA8A-458F-B63E-904322B74835}"/>
    <cellStyle name="Normal 15 3 4" xfId="5839" xr:uid="{0E9A8B50-523A-4618-8A3C-7FED776E6526}"/>
    <cellStyle name="Normal 15 3 4 2" xfId="13301" xr:uid="{0E9A8B50-523A-4618-8A3C-7FED776E6526}"/>
    <cellStyle name="Normal 15 3 4 2 2" xfId="29279" xr:uid="{0E9A8B50-523A-4618-8A3C-7FED776E6526}"/>
    <cellStyle name="Normal 15 3 4 3" xfId="21817" xr:uid="{0E9A8B50-523A-4618-8A3C-7FED776E6526}"/>
    <cellStyle name="Normal 15 3 5" xfId="2073" xr:uid="{00000000-0005-0000-0000-000039010000}"/>
    <cellStyle name="Normal 15 3 5 2" xfId="9535" xr:uid="{00000000-0005-0000-0000-000039010000}"/>
    <cellStyle name="Normal 15 3 5 2 2" xfId="25513" xr:uid="{00000000-0005-0000-0000-000039010000}"/>
    <cellStyle name="Normal 15 3 5 3" xfId="18051" xr:uid="{00000000-0005-0000-0000-000039010000}"/>
    <cellStyle name="Normal 15 3 6" xfId="7818" xr:uid="{00000000-0005-0000-0000-000039010000}"/>
    <cellStyle name="Normal 15 3 6 2" xfId="23796" xr:uid="{00000000-0005-0000-0000-000039010000}"/>
    <cellStyle name="Normal 15 3 7" xfId="16239" xr:uid="{00000000-0005-0000-0000-000039010000}"/>
    <cellStyle name="Normal 15 4" xfId="3102" xr:uid="{63C4998F-ECCC-4CC9-8141-A113F922B88C}"/>
    <cellStyle name="Normal 15 4 2" xfId="10564" xr:uid="{63C4998F-ECCC-4CC9-8141-A113F922B88C}"/>
    <cellStyle name="Normal 15 4 2 2" xfId="26542" xr:uid="{63C4998F-ECCC-4CC9-8141-A113F922B88C}"/>
    <cellStyle name="Normal 15 4 3" xfId="19080" xr:uid="{63C4998F-ECCC-4CC9-8141-A113F922B88C}"/>
    <cellStyle name="Normal 15 5" xfId="4349" xr:uid="{E37C9FB9-1927-4050-B9FC-B554DFFF2D3C}"/>
    <cellStyle name="Normal 15 5 2" xfId="11811" xr:uid="{E37C9FB9-1927-4050-B9FC-B554DFFF2D3C}"/>
    <cellStyle name="Normal 15 5 2 2" xfId="27789" xr:uid="{E37C9FB9-1927-4050-B9FC-B554DFFF2D3C}"/>
    <cellStyle name="Normal 15 5 3" xfId="20327" xr:uid="{E37C9FB9-1927-4050-B9FC-B554DFFF2D3C}"/>
    <cellStyle name="Normal 15 6" xfId="5627" xr:uid="{E77DF1D5-CF05-4518-B304-C1043A8EDD65}"/>
    <cellStyle name="Normal 15 6 2" xfId="13089" xr:uid="{E77DF1D5-CF05-4518-B304-C1043A8EDD65}"/>
    <cellStyle name="Normal 15 6 2 2" xfId="29067" xr:uid="{E77DF1D5-CF05-4518-B304-C1043A8EDD65}"/>
    <cellStyle name="Normal 15 6 3" xfId="21605" xr:uid="{E77DF1D5-CF05-4518-B304-C1043A8EDD65}"/>
    <cellStyle name="Normal 15 7" xfId="1855" xr:uid="{00000000-0005-0000-0000-000036010000}"/>
    <cellStyle name="Normal 15 7 2" xfId="9317" xr:uid="{00000000-0005-0000-0000-000036010000}"/>
    <cellStyle name="Normal 15 7 2 2" xfId="25295" xr:uid="{00000000-0005-0000-0000-000036010000}"/>
    <cellStyle name="Normal 15 7 3" xfId="17833" xr:uid="{00000000-0005-0000-0000-000036010000}"/>
    <cellStyle name="Normal 15 8" xfId="7653" xr:uid="{00000000-0005-0000-0000-000036010000}"/>
    <cellStyle name="Normal 15 8 2" xfId="23631" xr:uid="{00000000-0005-0000-0000-000036010000}"/>
    <cellStyle name="Normal 15 9" xfId="16021" xr:uid="{00000000-0005-0000-0000-000036010000}"/>
    <cellStyle name="Normal 150" xfId="15719" xr:uid="{00000000-0005-0000-0000-0000D03D0000}"/>
    <cellStyle name="Normal 150 2" xfId="31696" xr:uid="{00000000-0005-0000-0000-0000D03D0000}"/>
    <cellStyle name="Normal 151" xfId="15982" xr:uid="{00000000-0005-0000-0000-00004C580000}"/>
    <cellStyle name="Normal 152" xfId="32090" xr:uid="{00000000-0005-0000-0000-0000C37D0000}"/>
    <cellStyle name="Normal 153" xfId="32353" xr:uid="{00000000-0005-0000-0000-0000CA7E0000}"/>
    <cellStyle name="Normal 154" xfId="32616" xr:uid="{23A239D1-1489-49A0-B5BD-746E92257199}"/>
    <cellStyle name="Normal 155" xfId="32748" xr:uid="{00000000-0005-0000-0000-000055800000}"/>
    <cellStyle name="Normal 156" xfId="33142" xr:uid="{00000000-0005-0000-0000-0000DF810000}"/>
    <cellStyle name="Normal 157" xfId="33274" xr:uid="{BBECE87F-9103-472A-967D-DE8C3972E3DA}"/>
    <cellStyle name="Normal 158" xfId="33406" xr:uid="{00000000-0005-0000-0000-0000A8820000}"/>
    <cellStyle name="Normal 159" xfId="33407" xr:uid="{00000000-0005-0000-0000-0000A9820000}"/>
    <cellStyle name="Normal 16" xfId="44" xr:uid="{00000000-0005-0000-0000-00003A010000}"/>
    <cellStyle name="Normal 16 2" xfId="154" xr:uid="{00000000-0005-0000-0000-00003B010000}"/>
    <cellStyle name="Normal 16 2 2" xfId="373" xr:uid="{00000000-0005-0000-0000-00003C010000}"/>
    <cellStyle name="Normal 16 2 2 2" xfId="3432" xr:uid="{3DBA683D-8540-454D-A391-2BAD8E9F951A}"/>
    <cellStyle name="Normal 16 2 2 2 2" xfId="10894" xr:uid="{3DBA683D-8540-454D-A391-2BAD8E9F951A}"/>
    <cellStyle name="Normal 16 2 2 2 2 2" xfId="26872" xr:uid="{3DBA683D-8540-454D-A391-2BAD8E9F951A}"/>
    <cellStyle name="Normal 16 2 2 2 3" xfId="19410" xr:uid="{3DBA683D-8540-454D-A391-2BAD8E9F951A}"/>
    <cellStyle name="Normal 16 2 2 3" xfId="4679" xr:uid="{95AC8A19-16D1-4CA5-95F5-F5DE6C4D3CCA}"/>
    <cellStyle name="Normal 16 2 2 3 2" xfId="12141" xr:uid="{95AC8A19-16D1-4CA5-95F5-F5DE6C4D3CCA}"/>
    <cellStyle name="Normal 16 2 2 3 2 2" xfId="28119" xr:uid="{95AC8A19-16D1-4CA5-95F5-F5DE6C4D3CCA}"/>
    <cellStyle name="Normal 16 2 2 3 3" xfId="20657" xr:uid="{95AC8A19-16D1-4CA5-95F5-F5DE6C4D3CCA}"/>
    <cellStyle name="Normal 16 2 2 4" xfId="5950" xr:uid="{41B20470-08CB-4B7C-820F-DA901B4285B2}"/>
    <cellStyle name="Normal 16 2 2 4 2" xfId="13412" xr:uid="{41B20470-08CB-4B7C-820F-DA901B4285B2}"/>
    <cellStyle name="Normal 16 2 2 4 2 2" xfId="29390" xr:uid="{41B20470-08CB-4B7C-820F-DA901B4285B2}"/>
    <cellStyle name="Normal 16 2 2 4 3" xfId="21928" xr:uid="{41B20470-08CB-4B7C-820F-DA901B4285B2}"/>
    <cellStyle name="Normal 16 2 2 5" xfId="2185" xr:uid="{00000000-0005-0000-0000-00003C010000}"/>
    <cellStyle name="Normal 16 2 2 5 2" xfId="9647" xr:uid="{00000000-0005-0000-0000-00003C010000}"/>
    <cellStyle name="Normal 16 2 2 5 2 2" xfId="25625" xr:uid="{00000000-0005-0000-0000-00003C010000}"/>
    <cellStyle name="Normal 16 2 2 5 3" xfId="18163" xr:uid="{00000000-0005-0000-0000-00003C010000}"/>
    <cellStyle name="Normal 16 2 2 6" xfId="7923" xr:uid="{00000000-0005-0000-0000-00003C010000}"/>
    <cellStyle name="Normal 16 2 2 6 2" xfId="23901" xr:uid="{00000000-0005-0000-0000-00003C010000}"/>
    <cellStyle name="Normal 16 2 2 7" xfId="16351" xr:uid="{00000000-0005-0000-0000-00003C010000}"/>
    <cellStyle name="Normal 16 2 3" xfId="3214" xr:uid="{69B5A3F6-71E9-4837-AA84-79A26A3487BF}"/>
    <cellStyle name="Normal 16 2 3 2" xfId="10676" xr:uid="{69B5A3F6-71E9-4837-AA84-79A26A3487BF}"/>
    <cellStyle name="Normal 16 2 3 2 2" xfId="26654" xr:uid="{69B5A3F6-71E9-4837-AA84-79A26A3487BF}"/>
    <cellStyle name="Normal 16 2 3 3" xfId="19192" xr:uid="{69B5A3F6-71E9-4837-AA84-79A26A3487BF}"/>
    <cellStyle name="Normal 16 2 4" xfId="4461" xr:uid="{1FED42D5-94DD-42D7-8352-AC06ABF77A63}"/>
    <cellStyle name="Normal 16 2 4 2" xfId="11923" xr:uid="{1FED42D5-94DD-42D7-8352-AC06ABF77A63}"/>
    <cellStyle name="Normal 16 2 4 2 2" xfId="27901" xr:uid="{1FED42D5-94DD-42D7-8352-AC06ABF77A63}"/>
    <cellStyle name="Normal 16 2 4 3" xfId="20439" xr:uid="{1FED42D5-94DD-42D7-8352-AC06ABF77A63}"/>
    <cellStyle name="Normal 16 2 5" xfId="5735" xr:uid="{0AB8DB9E-AD33-4E67-A181-E001AA6EA24E}"/>
    <cellStyle name="Normal 16 2 5 2" xfId="13197" xr:uid="{0AB8DB9E-AD33-4E67-A181-E001AA6EA24E}"/>
    <cellStyle name="Normal 16 2 5 2 2" xfId="29175" xr:uid="{0AB8DB9E-AD33-4E67-A181-E001AA6EA24E}"/>
    <cellStyle name="Normal 16 2 5 3" xfId="21713" xr:uid="{0AB8DB9E-AD33-4E67-A181-E001AA6EA24E}"/>
    <cellStyle name="Normal 16 2 6" xfId="1967" xr:uid="{00000000-0005-0000-0000-00003B010000}"/>
    <cellStyle name="Normal 16 2 6 2" xfId="9429" xr:uid="{00000000-0005-0000-0000-00003B010000}"/>
    <cellStyle name="Normal 16 2 6 2 2" xfId="25407" xr:uid="{00000000-0005-0000-0000-00003B010000}"/>
    <cellStyle name="Normal 16 2 6 3" xfId="17945" xr:uid="{00000000-0005-0000-0000-00003B010000}"/>
    <cellStyle name="Normal 16 2 7" xfId="7719" xr:uid="{00000000-0005-0000-0000-00003B010000}"/>
    <cellStyle name="Normal 16 2 7 2" xfId="23697" xr:uid="{00000000-0005-0000-0000-00003B010000}"/>
    <cellStyle name="Normal 16 2 8" xfId="16133" xr:uid="{00000000-0005-0000-0000-00003B010000}"/>
    <cellStyle name="Normal 16 3" xfId="264" xr:uid="{00000000-0005-0000-0000-00003D010000}"/>
    <cellStyle name="Normal 16 3 2" xfId="3323" xr:uid="{4C487685-23DD-4522-B5F6-F33A0F6FE549}"/>
    <cellStyle name="Normal 16 3 2 2" xfId="10785" xr:uid="{4C487685-23DD-4522-B5F6-F33A0F6FE549}"/>
    <cellStyle name="Normal 16 3 2 2 2" xfId="26763" xr:uid="{4C487685-23DD-4522-B5F6-F33A0F6FE549}"/>
    <cellStyle name="Normal 16 3 2 3" xfId="19301" xr:uid="{4C487685-23DD-4522-B5F6-F33A0F6FE549}"/>
    <cellStyle name="Normal 16 3 3" xfId="4570" xr:uid="{72F4F2B5-D94F-4857-A8D7-DDD25B9F7579}"/>
    <cellStyle name="Normal 16 3 3 2" xfId="12032" xr:uid="{72F4F2B5-D94F-4857-A8D7-DDD25B9F7579}"/>
    <cellStyle name="Normal 16 3 3 2 2" xfId="28010" xr:uid="{72F4F2B5-D94F-4857-A8D7-DDD25B9F7579}"/>
    <cellStyle name="Normal 16 3 3 3" xfId="20548" xr:uid="{72F4F2B5-D94F-4857-A8D7-DDD25B9F7579}"/>
    <cellStyle name="Normal 16 3 4" xfId="5842" xr:uid="{3A092A3C-8022-4DED-BF4E-4763D5218D8D}"/>
    <cellStyle name="Normal 16 3 4 2" xfId="13304" xr:uid="{3A092A3C-8022-4DED-BF4E-4763D5218D8D}"/>
    <cellStyle name="Normal 16 3 4 2 2" xfId="29282" xr:uid="{3A092A3C-8022-4DED-BF4E-4763D5218D8D}"/>
    <cellStyle name="Normal 16 3 4 3" xfId="21820" xr:uid="{3A092A3C-8022-4DED-BF4E-4763D5218D8D}"/>
    <cellStyle name="Normal 16 3 5" xfId="2076" xr:uid="{00000000-0005-0000-0000-00003D010000}"/>
    <cellStyle name="Normal 16 3 5 2" xfId="9538" xr:uid="{00000000-0005-0000-0000-00003D010000}"/>
    <cellStyle name="Normal 16 3 5 2 2" xfId="25516" xr:uid="{00000000-0005-0000-0000-00003D010000}"/>
    <cellStyle name="Normal 16 3 5 3" xfId="18054" xr:uid="{00000000-0005-0000-0000-00003D010000}"/>
    <cellStyle name="Normal 16 3 6" xfId="7821" xr:uid="{00000000-0005-0000-0000-00003D010000}"/>
    <cellStyle name="Normal 16 3 6 2" xfId="23799" xr:uid="{00000000-0005-0000-0000-00003D010000}"/>
    <cellStyle name="Normal 16 3 7" xfId="16242" xr:uid="{00000000-0005-0000-0000-00003D010000}"/>
    <cellStyle name="Normal 16 4" xfId="3105" xr:uid="{380D771F-69E9-44FD-9061-13878C42EAB0}"/>
    <cellStyle name="Normal 16 4 2" xfId="10567" xr:uid="{380D771F-69E9-44FD-9061-13878C42EAB0}"/>
    <cellStyle name="Normal 16 4 2 2" xfId="26545" xr:uid="{380D771F-69E9-44FD-9061-13878C42EAB0}"/>
    <cellStyle name="Normal 16 4 3" xfId="19083" xr:uid="{380D771F-69E9-44FD-9061-13878C42EAB0}"/>
    <cellStyle name="Normal 16 5" xfId="4352" xr:uid="{A4B1CCB7-54B1-4899-8525-57F9B384377C}"/>
    <cellStyle name="Normal 16 5 2" xfId="11814" xr:uid="{A4B1CCB7-54B1-4899-8525-57F9B384377C}"/>
    <cellStyle name="Normal 16 5 2 2" xfId="27792" xr:uid="{A4B1CCB7-54B1-4899-8525-57F9B384377C}"/>
    <cellStyle name="Normal 16 5 3" xfId="20330" xr:uid="{A4B1CCB7-54B1-4899-8525-57F9B384377C}"/>
    <cellStyle name="Normal 16 6" xfId="5630" xr:uid="{D269DCFD-C34E-4E53-8152-D68110099FAE}"/>
    <cellStyle name="Normal 16 6 2" xfId="13092" xr:uid="{D269DCFD-C34E-4E53-8152-D68110099FAE}"/>
    <cellStyle name="Normal 16 6 2 2" xfId="29070" xr:uid="{D269DCFD-C34E-4E53-8152-D68110099FAE}"/>
    <cellStyle name="Normal 16 6 3" xfId="21608" xr:uid="{D269DCFD-C34E-4E53-8152-D68110099FAE}"/>
    <cellStyle name="Normal 16 7" xfId="1858" xr:uid="{00000000-0005-0000-0000-00003A010000}"/>
    <cellStyle name="Normal 16 7 2" xfId="9320" xr:uid="{00000000-0005-0000-0000-00003A010000}"/>
    <cellStyle name="Normal 16 7 2 2" xfId="25298" xr:uid="{00000000-0005-0000-0000-00003A010000}"/>
    <cellStyle name="Normal 16 7 3" xfId="17836" xr:uid="{00000000-0005-0000-0000-00003A010000}"/>
    <cellStyle name="Normal 16 8" xfId="7623" xr:uid="{00000000-0005-0000-0000-00003A010000}"/>
    <cellStyle name="Normal 16 8 2" xfId="23601" xr:uid="{00000000-0005-0000-0000-00003A010000}"/>
    <cellStyle name="Normal 16 9" xfId="16024" xr:uid="{00000000-0005-0000-0000-00003A010000}"/>
    <cellStyle name="Normal 17" xfId="47" xr:uid="{00000000-0005-0000-0000-00003E010000}"/>
    <cellStyle name="Normal 17 2" xfId="157" xr:uid="{00000000-0005-0000-0000-00003F010000}"/>
    <cellStyle name="Normal 17 2 2" xfId="376" xr:uid="{00000000-0005-0000-0000-000040010000}"/>
    <cellStyle name="Normal 17 2 2 2" xfId="3435" xr:uid="{49682BCE-E178-438F-B46B-ED1BC88E05BB}"/>
    <cellStyle name="Normal 17 2 2 2 2" xfId="10897" xr:uid="{49682BCE-E178-438F-B46B-ED1BC88E05BB}"/>
    <cellStyle name="Normal 17 2 2 2 2 2" xfId="26875" xr:uid="{49682BCE-E178-438F-B46B-ED1BC88E05BB}"/>
    <cellStyle name="Normal 17 2 2 2 3" xfId="19413" xr:uid="{49682BCE-E178-438F-B46B-ED1BC88E05BB}"/>
    <cellStyle name="Normal 17 2 2 3" xfId="4682" xr:uid="{6033DD2B-8912-4C7F-870B-4AFD81F51B62}"/>
    <cellStyle name="Normal 17 2 2 3 2" xfId="12144" xr:uid="{6033DD2B-8912-4C7F-870B-4AFD81F51B62}"/>
    <cellStyle name="Normal 17 2 2 3 2 2" xfId="28122" xr:uid="{6033DD2B-8912-4C7F-870B-4AFD81F51B62}"/>
    <cellStyle name="Normal 17 2 2 3 3" xfId="20660" xr:uid="{6033DD2B-8912-4C7F-870B-4AFD81F51B62}"/>
    <cellStyle name="Normal 17 2 2 4" xfId="5953" xr:uid="{9D38CF75-B49F-401B-BDC0-DCF5525B0B1B}"/>
    <cellStyle name="Normal 17 2 2 4 2" xfId="13415" xr:uid="{9D38CF75-B49F-401B-BDC0-DCF5525B0B1B}"/>
    <cellStyle name="Normal 17 2 2 4 2 2" xfId="29393" xr:uid="{9D38CF75-B49F-401B-BDC0-DCF5525B0B1B}"/>
    <cellStyle name="Normal 17 2 2 4 3" xfId="21931" xr:uid="{9D38CF75-B49F-401B-BDC0-DCF5525B0B1B}"/>
    <cellStyle name="Normal 17 2 2 5" xfId="2188" xr:uid="{00000000-0005-0000-0000-000040010000}"/>
    <cellStyle name="Normal 17 2 2 5 2" xfId="9650" xr:uid="{00000000-0005-0000-0000-000040010000}"/>
    <cellStyle name="Normal 17 2 2 5 2 2" xfId="25628" xr:uid="{00000000-0005-0000-0000-000040010000}"/>
    <cellStyle name="Normal 17 2 2 5 3" xfId="18166" xr:uid="{00000000-0005-0000-0000-000040010000}"/>
    <cellStyle name="Normal 17 2 2 6" xfId="7926" xr:uid="{00000000-0005-0000-0000-000040010000}"/>
    <cellStyle name="Normal 17 2 2 6 2" xfId="23904" xr:uid="{00000000-0005-0000-0000-000040010000}"/>
    <cellStyle name="Normal 17 2 2 7" xfId="16354" xr:uid="{00000000-0005-0000-0000-000040010000}"/>
    <cellStyle name="Normal 17 2 3" xfId="3217" xr:uid="{3538C075-D99D-4093-BAC7-0EDE1DC6A5A0}"/>
    <cellStyle name="Normal 17 2 3 2" xfId="10679" xr:uid="{3538C075-D99D-4093-BAC7-0EDE1DC6A5A0}"/>
    <cellStyle name="Normal 17 2 3 2 2" xfId="26657" xr:uid="{3538C075-D99D-4093-BAC7-0EDE1DC6A5A0}"/>
    <cellStyle name="Normal 17 2 3 3" xfId="19195" xr:uid="{3538C075-D99D-4093-BAC7-0EDE1DC6A5A0}"/>
    <cellStyle name="Normal 17 2 4" xfId="4464" xr:uid="{8BB4A03D-F423-47C3-A84E-DE5B1ACC6609}"/>
    <cellStyle name="Normal 17 2 4 2" xfId="11926" xr:uid="{8BB4A03D-F423-47C3-A84E-DE5B1ACC6609}"/>
    <cellStyle name="Normal 17 2 4 2 2" xfId="27904" xr:uid="{8BB4A03D-F423-47C3-A84E-DE5B1ACC6609}"/>
    <cellStyle name="Normal 17 2 4 3" xfId="20442" xr:uid="{8BB4A03D-F423-47C3-A84E-DE5B1ACC6609}"/>
    <cellStyle name="Normal 17 2 5" xfId="5738" xr:uid="{5F086103-17BE-4465-A4B6-0B3144C0EC1D}"/>
    <cellStyle name="Normal 17 2 5 2" xfId="13200" xr:uid="{5F086103-17BE-4465-A4B6-0B3144C0EC1D}"/>
    <cellStyle name="Normal 17 2 5 2 2" xfId="29178" xr:uid="{5F086103-17BE-4465-A4B6-0B3144C0EC1D}"/>
    <cellStyle name="Normal 17 2 5 3" xfId="21716" xr:uid="{5F086103-17BE-4465-A4B6-0B3144C0EC1D}"/>
    <cellStyle name="Normal 17 2 6" xfId="1970" xr:uid="{00000000-0005-0000-0000-00003F010000}"/>
    <cellStyle name="Normal 17 2 6 2" xfId="9432" xr:uid="{00000000-0005-0000-0000-00003F010000}"/>
    <cellStyle name="Normal 17 2 6 2 2" xfId="25410" xr:uid="{00000000-0005-0000-0000-00003F010000}"/>
    <cellStyle name="Normal 17 2 6 3" xfId="17948" xr:uid="{00000000-0005-0000-0000-00003F010000}"/>
    <cellStyle name="Normal 17 2 7" xfId="7722" xr:uid="{00000000-0005-0000-0000-00003F010000}"/>
    <cellStyle name="Normal 17 2 7 2" xfId="23700" xr:uid="{00000000-0005-0000-0000-00003F010000}"/>
    <cellStyle name="Normal 17 2 8" xfId="16136" xr:uid="{00000000-0005-0000-0000-00003F010000}"/>
    <cellStyle name="Normal 17 3" xfId="267" xr:uid="{00000000-0005-0000-0000-000041010000}"/>
    <cellStyle name="Normal 17 3 2" xfId="3326" xr:uid="{20D4FF83-BB68-4A9D-AF92-E127BF74CF94}"/>
    <cellStyle name="Normal 17 3 2 2" xfId="10788" xr:uid="{20D4FF83-BB68-4A9D-AF92-E127BF74CF94}"/>
    <cellStyle name="Normal 17 3 2 2 2" xfId="26766" xr:uid="{20D4FF83-BB68-4A9D-AF92-E127BF74CF94}"/>
    <cellStyle name="Normal 17 3 2 3" xfId="19304" xr:uid="{20D4FF83-BB68-4A9D-AF92-E127BF74CF94}"/>
    <cellStyle name="Normal 17 3 3" xfId="4573" xr:uid="{9C2860FD-8B04-408D-A40C-2F878F837CE8}"/>
    <cellStyle name="Normal 17 3 3 2" xfId="12035" xr:uid="{9C2860FD-8B04-408D-A40C-2F878F837CE8}"/>
    <cellStyle name="Normal 17 3 3 2 2" xfId="28013" xr:uid="{9C2860FD-8B04-408D-A40C-2F878F837CE8}"/>
    <cellStyle name="Normal 17 3 3 3" xfId="20551" xr:uid="{9C2860FD-8B04-408D-A40C-2F878F837CE8}"/>
    <cellStyle name="Normal 17 3 4" xfId="5845" xr:uid="{E349B87A-4116-43A6-BEB7-D2AAF1CD6401}"/>
    <cellStyle name="Normal 17 3 4 2" xfId="13307" xr:uid="{E349B87A-4116-43A6-BEB7-D2AAF1CD6401}"/>
    <cellStyle name="Normal 17 3 4 2 2" xfId="29285" xr:uid="{E349B87A-4116-43A6-BEB7-D2AAF1CD6401}"/>
    <cellStyle name="Normal 17 3 4 3" xfId="21823" xr:uid="{E349B87A-4116-43A6-BEB7-D2AAF1CD6401}"/>
    <cellStyle name="Normal 17 3 5" xfId="2079" xr:uid="{00000000-0005-0000-0000-000041010000}"/>
    <cellStyle name="Normal 17 3 5 2" xfId="9541" xr:uid="{00000000-0005-0000-0000-000041010000}"/>
    <cellStyle name="Normal 17 3 5 2 2" xfId="25519" xr:uid="{00000000-0005-0000-0000-000041010000}"/>
    <cellStyle name="Normal 17 3 5 3" xfId="18057" xr:uid="{00000000-0005-0000-0000-000041010000}"/>
    <cellStyle name="Normal 17 3 6" xfId="7824" xr:uid="{00000000-0005-0000-0000-000041010000}"/>
    <cellStyle name="Normal 17 3 6 2" xfId="23802" xr:uid="{00000000-0005-0000-0000-000041010000}"/>
    <cellStyle name="Normal 17 3 7" xfId="16245" xr:uid="{00000000-0005-0000-0000-000041010000}"/>
    <cellStyle name="Normal 17 4" xfId="3108" xr:uid="{0EF38E9D-5098-49FC-845C-FCEF9D997E36}"/>
    <cellStyle name="Normal 17 4 2" xfId="10570" xr:uid="{0EF38E9D-5098-49FC-845C-FCEF9D997E36}"/>
    <cellStyle name="Normal 17 4 2 2" xfId="26548" xr:uid="{0EF38E9D-5098-49FC-845C-FCEF9D997E36}"/>
    <cellStyle name="Normal 17 4 3" xfId="19086" xr:uid="{0EF38E9D-5098-49FC-845C-FCEF9D997E36}"/>
    <cellStyle name="Normal 17 5" xfId="4355" xr:uid="{30A00CDA-623E-49DB-9353-CFA2747545A0}"/>
    <cellStyle name="Normal 17 5 2" xfId="11817" xr:uid="{30A00CDA-623E-49DB-9353-CFA2747545A0}"/>
    <cellStyle name="Normal 17 5 2 2" xfId="27795" xr:uid="{30A00CDA-623E-49DB-9353-CFA2747545A0}"/>
    <cellStyle name="Normal 17 5 3" xfId="20333" xr:uid="{30A00CDA-623E-49DB-9353-CFA2747545A0}"/>
    <cellStyle name="Normal 17 6" xfId="5633" xr:uid="{ABAEB71B-E031-4780-A452-74B4FC8D5922}"/>
    <cellStyle name="Normal 17 6 2" xfId="13095" xr:uid="{ABAEB71B-E031-4780-A452-74B4FC8D5922}"/>
    <cellStyle name="Normal 17 6 2 2" xfId="29073" xr:uid="{ABAEB71B-E031-4780-A452-74B4FC8D5922}"/>
    <cellStyle name="Normal 17 6 3" xfId="21611" xr:uid="{ABAEB71B-E031-4780-A452-74B4FC8D5922}"/>
    <cellStyle name="Normal 17 7" xfId="1861" xr:uid="{00000000-0005-0000-0000-00003E010000}"/>
    <cellStyle name="Normal 17 7 2" xfId="9323" xr:uid="{00000000-0005-0000-0000-00003E010000}"/>
    <cellStyle name="Normal 17 7 2 2" xfId="25301" xr:uid="{00000000-0005-0000-0000-00003E010000}"/>
    <cellStyle name="Normal 17 7 3" xfId="17839" xr:uid="{00000000-0005-0000-0000-00003E010000}"/>
    <cellStyle name="Normal 17 8" xfId="7678" xr:uid="{00000000-0005-0000-0000-00003E010000}"/>
    <cellStyle name="Normal 17 8 2" xfId="23656" xr:uid="{00000000-0005-0000-0000-00003E010000}"/>
    <cellStyle name="Normal 17 9" xfId="16027" xr:uid="{00000000-0005-0000-0000-00003E010000}"/>
    <cellStyle name="Normal 18" xfId="50" xr:uid="{00000000-0005-0000-0000-000042010000}"/>
    <cellStyle name="Normal 18 2" xfId="160" xr:uid="{00000000-0005-0000-0000-000043010000}"/>
    <cellStyle name="Normal 18 2 2" xfId="379" xr:uid="{00000000-0005-0000-0000-000044010000}"/>
    <cellStyle name="Normal 18 2 2 2" xfId="3438" xr:uid="{CF5A4C58-76A5-47E9-AE06-84C9E87A571B}"/>
    <cellStyle name="Normal 18 2 2 2 2" xfId="10900" xr:uid="{CF5A4C58-76A5-47E9-AE06-84C9E87A571B}"/>
    <cellStyle name="Normal 18 2 2 2 2 2" xfId="26878" xr:uid="{CF5A4C58-76A5-47E9-AE06-84C9E87A571B}"/>
    <cellStyle name="Normal 18 2 2 2 3" xfId="19416" xr:uid="{CF5A4C58-76A5-47E9-AE06-84C9E87A571B}"/>
    <cellStyle name="Normal 18 2 2 3" xfId="4685" xr:uid="{9E2B2540-E269-4F82-90E4-A5368EF9EF2B}"/>
    <cellStyle name="Normal 18 2 2 3 2" xfId="12147" xr:uid="{9E2B2540-E269-4F82-90E4-A5368EF9EF2B}"/>
    <cellStyle name="Normal 18 2 2 3 2 2" xfId="28125" xr:uid="{9E2B2540-E269-4F82-90E4-A5368EF9EF2B}"/>
    <cellStyle name="Normal 18 2 2 3 3" xfId="20663" xr:uid="{9E2B2540-E269-4F82-90E4-A5368EF9EF2B}"/>
    <cellStyle name="Normal 18 2 2 4" xfId="5956" xr:uid="{A9C3F503-CE2D-4FE9-A851-8F8DA1BA148B}"/>
    <cellStyle name="Normal 18 2 2 4 2" xfId="13418" xr:uid="{A9C3F503-CE2D-4FE9-A851-8F8DA1BA148B}"/>
    <cellStyle name="Normal 18 2 2 4 2 2" xfId="29396" xr:uid="{A9C3F503-CE2D-4FE9-A851-8F8DA1BA148B}"/>
    <cellStyle name="Normal 18 2 2 4 3" xfId="21934" xr:uid="{A9C3F503-CE2D-4FE9-A851-8F8DA1BA148B}"/>
    <cellStyle name="Normal 18 2 2 5" xfId="2191" xr:uid="{00000000-0005-0000-0000-000044010000}"/>
    <cellStyle name="Normal 18 2 2 5 2" xfId="9653" xr:uid="{00000000-0005-0000-0000-000044010000}"/>
    <cellStyle name="Normal 18 2 2 5 2 2" xfId="25631" xr:uid="{00000000-0005-0000-0000-000044010000}"/>
    <cellStyle name="Normal 18 2 2 5 3" xfId="18169" xr:uid="{00000000-0005-0000-0000-000044010000}"/>
    <cellStyle name="Normal 18 2 2 6" xfId="7929" xr:uid="{00000000-0005-0000-0000-000044010000}"/>
    <cellStyle name="Normal 18 2 2 6 2" xfId="23907" xr:uid="{00000000-0005-0000-0000-000044010000}"/>
    <cellStyle name="Normal 18 2 2 7" xfId="16357" xr:uid="{00000000-0005-0000-0000-000044010000}"/>
    <cellStyle name="Normal 18 2 3" xfId="3220" xr:uid="{7CAAF105-F3A8-4D86-AB46-62F6D5B2BC9E}"/>
    <cellStyle name="Normal 18 2 3 2" xfId="10682" xr:uid="{7CAAF105-F3A8-4D86-AB46-62F6D5B2BC9E}"/>
    <cellStyle name="Normal 18 2 3 2 2" xfId="26660" xr:uid="{7CAAF105-F3A8-4D86-AB46-62F6D5B2BC9E}"/>
    <cellStyle name="Normal 18 2 3 3" xfId="19198" xr:uid="{7CAAF105-F3A8-4D86-AB46-62F6D5B2BC9E}"/>
    <cellStyle name="Normal 18 2 4" xfId="4467" xr:uid="{6E81D70C-1877-43B5-AEFC-7804E32D3CB7}"/>
    <cellStyle name="Normal 18 2 4 2" xfId="11929" xr:uid="{6E81D70C-1877-43B5-AEFC-7804E32D3CB7}"/>
    <cellStyle name="Normal 18 2 4 2 2" xfId="27907" xr:uid="{6E81D70C-1877-43B5-AEFC-7804E32D3CB7}"/>
    <cellStyle name="Normal 18 2 4 3" xfId="20445" xr:uid="{6E81D70C-1877-43B5-AEFC-7804E32D3CB7}"/>
    <cellStyle name="Normal 18 2 5" xfId="5741" xr:uid="{DEECED3D-2EBF-49A7-B873-BA11F5549E1B}"/>
    <cellStyle name="Normal 18 2 5 2" xfId="13203" xr:uid="{DEECED3D-2EBF-49A7-B873-BA11F5549E1B}"/>
    <cellStyle name="Normal 18 2 5 2 2" xfId="29181" xr:uid="{DEECED3D-2EBF-49A7-B873-BA11F5549E1B}"/>
    <cellStyle name="Normal 18 2 5 3" xfId="21719" xr:uid="{DEECED3D-2EBF-49A7-B873-BA11F5549E1B}"/>
    <cellStyle name="Normal 18 2 6" xfId="1973" xr:uid="{00000000-0005-0000-0000-000043010000}"/>
    <cellStyle name="Normal 18 2 6 2" xfId="9435" xr:uid="{00000000-0005-0000-0000-000043010000}"/>
    <cellStyle name="Normal 18 2 6 2 2" xfId="25413" xr:uid="{00000000-0005-0000-0000-000043010000}"/>
    <cellStyle name="Normal 18 2 6 3" xfId="17951" xr:uid="{00000000-0005-0000-0000-000043010000}"/>
    <cellStyle name="Normal 18 2 7" xfId="7725" xr:uid="{00000000-0005-0000-0000-000043010000}"/>
    <cellStyle name="Normal 18 2 7 2" xfId="23703" xr:uid="{00000000-0005-0000-0000-000043010000}"/>
    <cellStyle name="Normal 18 2 8" xfId="16139" xr:uid="{00000000-0005-0000-0000-000043010000}"/>
    <cellStyle name="Normal 18 3" xfId="270" xr:uid="{00000000-0005-0000-0000-000045010000}"/>
    <cellStyle name="Normal 18 3 2" xfId="3329" xr:uid="{84DB3E3B-1589-4910-ABBE-3F24126B69B2}"/>
    <cellStyle name="Normal 18 3 2 2" xfId="10791" xr:uid="{84DB3E3B-1589-4910-ABBE-3F24126B69B2}"/>
    <cellStyle name="Normal 18 3 2 2 2" xfId="26769" xr:uid="{84DB3E3B-1589-4910-ABBE-3F24126B69B2}"/>
    <cellStyle name="Normal 18 3 2 3" xfId="19307" xr:uid="{84DB3E3B-1589-4910-ABBE-3F24126B69B2}"/>
    <cellStyle name="Normal 18 3 3" xfId="4576" xr:uid="{863F6B89-CEE6-41E7-BF4F-4454612C1524}"/>
    <cellStyle name="Normal 18 3 3 2" xfId="12038" xr:uid="{863F6B89-CEE6-41E7-BF4F-4454612C1524}"/>
    <cellStyle name="Normal 18 3 3 2 2" xfId="28016" xr:uid="{863F6B89-CEE6-41E7-BF4F-4454612C1524}"/>
    <cellStyle name="Normal 18 3 3 3" xfId="20554" xr:uid="{863F6B89-CEE6-41E7-BF4F-4454612C1524}"/>
    <cellStyle name="Normal 18 3 4" xfId="5848" xr:uid="{8E9F718F-62E0-4775-BB8D-39B23CF317BA}"/>
    <cellStyle name="Normal 18 3 4 2" xfId="13310" xr:uid="{8E9F718F-62E0-4775-BB8D-39B23CF317BA}"/>
    <cellStyle name="Normal 18 3 4 2 2" xfId="29288" xr:uid="{8E9F718F-62E0-4775-BB8D-39B23CF317BA}"/>
    <cellStyle name="Normal 18 3 4 3" xfId="21826" xr:uid="{8E9F718F-62E0-4775-BB8D-39B23CF317BA}"/>
    <cellStyle name="Normal 18 3 5" xfId="2082" xr:uid="{00000000-0005-0000-0000-000045010000}"/>
    <cellStyle name="Normal 18 3 5 2" xfId="9544" xr:uid="{00000000-0005-0000-0000-000045010000}"/>
    <cellStyle name="Normal 18 3 5 2 2" xfId="25522" xr:uid="{00000000-0005-0000-0000-000045010000}"/>
    <cellStyle name="Normal 18 3 5 3" xfId="18060" xr:uid="{00000000-0005-0000-0000-000045010000}"/>
    <cellStyle name="Normal 18 3 6" xfId="7827" xr:uid="{00000000-0005-0000-0000-000045010000}"/>
    <cellStyle name="Normal 18 3 6 2" xfId="23805" xr:uid="{00000000-0005-0000-0000-000045010000}"/>
    <cellStyle name="Normal 18 3 7" xfId="16248" xr:uid="{00000000-0005-0000-0000-000045010000}"/>
    <cellStyle name="Normal 18 4" xfId="3111" xr:uid="{58FE05FC-9EFE-4A58-BBD2-E0FA01A2609C}"/>
    <cellStyle name="Normal 18 4 2" xfId="10573" xr:uid="{58FE05FC-9EFE-4A58-BBD2-E0FA01A2609C}"/>
    <cellStyle name="Normal 18 4 2 2" xfId="26551" xr:uid="{58FE05FC-9EFE-4A58-BBD2-E0FA01A2609C}"/>
    <cellStyle name="Normal 18 4 3" xfId="19089" xr:uid="{58FE05FC-9EFE-4A58-BBD2-E0FA01A2609C}"/>
    <cellStyle name="Normal 18 5" xfId="4358" xr:uid="{1775FB6C-9C52-4F14-B7E4-901FDFEDDBCB}"/>
    <cellStyle name="Normal 18 5 2" xfId="11820" xr:uid="{1775FB6C-9C52-4F14-B7E4-901FDFEDDBCB}"/>
    <cellStyle name="Normal 18 5 2 2" xfId="27798" xr:uid="{1775FB6C-9C52-4F14-B7E4-901FDFEDDBCB}"/>
    <cellStyle name="Normal 18 5 3" xfId="20336" xr:uid="{1775FB6C-9C52-4F14-B7E4-901FDFEDDBCB}"/>
    <cellStyle name="Normal 18 6" xfId="5636" xr:uid="{9736BBC8-48D1-4CD4-985D-1399A0B30550}"/>
    <cellStyle name="Normal 18 6 2" xfId="13098" xr:uid="{9736BBC8-48D1-4CD4-985D-1399A0B30550}"/>
    <cellStyle name="Normal 18 6 2 2" xfId="29076" xr:uid="{9736BBC8-48D1-4CD4-985D-1399A0B30550}"/>
    <cellStyle name="Normal 18 6 3" xfId="21614" xr:uid="{9736BBC8-48D1-4CD4-985D-1399A0B30550}"/>
    <cellStyle name="Normal 18 7" xfId="1864" xr:uid="{00000000-0005-0000-0000-000042010000}"/>
    <cellStyle name="Normal 18 7 2" xfId="9326" xr:uid="{00000000-0005-0000-0000-000042010000}"/>
    <cellStyle name="Normal 18 7 2 2" xfId="25304" xr:uid="{00000000-0005-0000-0000-000042010000}"/>
    <cellStyle name="Normal 18 7 3" xfId="17842" xr:uid="{00000000-0005-0000-0000-000042010000}"/>
    <cellStyle name="Normal 18 8" xfId="7629" xr:uid="{00000000-0005-0000-0000-000042010000}"/>
    <cellStyle name="Normal 18 8 2" xfId="23607" xr:uid="{00000000-0005-0000-0000-000042010000}"/>
    <cellStyle name="Normal 18 9" xfId="16030" xr:uid="{00000000-0005-0000-0000-000042010000}"/>
    <cellStyle name="Normal 19" xfId="53" xr:uid="{00000000-0005-0000-0000-000046010000}"/>
    <cellStyle name="Normal 19 2" xfId="163" xr:uid="{00000000-0005-0000-0000-000047010000}"/>
    <cellStyle name="Normal 19 2 2" xfId="382" xr:uid="{00000000-0005-0000-0000-000048010000}"/>
    <cellStyle name="Normal 19 2 2 2" xfId="3441" xr:uid="{094814F7-D80E-4330-897D-A7762185D037}"/>
    <cellStyle name="Normal 19 2 2 2 2" xfId="10903" xr:uid="{094814F7-D80E-4330-897D-A7762185D037}"/>
    <cellStyle name="Normal 19 2 2 2 2 2" xfId="26881" xr:uid="{094814F7-D80E-4330-897D-A7762185D037}"/>
    <cellStyle name="Normal 19 2 2 2 3" xfId="19419" xr:uid="{094814F7-D80E-4330-897D-A7762185D037}"/>
    <cellStyle name="Normal 19 2 2 3" xfId="4688" xr:uid="{5A614661-6306-4B5D-BEAB-01524306F6E9}"/>
    <cellStyle name="Normal 19 2 2 3 2" xfId="12150" xr:uid="{5A614661-6306-4B5D-BEAB-01524306F6E9}"/>
    <cellStyle name="Normal 19 2 2 3 2 2" xfId="28128" xr:uid="{5A614661-6306-4B5D-BEAB-01524306F6E9}"/>
    <cellStyle name="Normal 19 2 2 3 3" xfId="20666" xr:uid="{5A614661-6306-4B5D-BEAB-01524306F6E9}"/>
    <cellStyle name="Normal 19 2 2 4" xfId="5959" xr:uid="{DD347582-4DA0-4F75-ACD2-BC81EEA5E9BA}"/>
    <cellStyle name="Normal 19 2 2 4 2" xfId="13421" xr:uid="{DD347582-4DA0-4F75-ACD2-BC81EEA5E9BA}"/>
    <cellStyle name="Normal 19 2 2 4 2 2" xfId="29399" xr:uid="{DD347582-4DA0-4F75-ACD2-BC81EEA5E9BA}"/>
    <cellStyle name="Normal 19 2 2 4 3" xfId="21937" xr:uid="{DD347582-4DA0-4F75-ACD2-BC81EEA5E9BA}"/>
    <cellStyle name="Normal 19 2 2 5" xfId="2194" xr:uid="{00000000-0005-0000-0000-000048010000}"/>
    <cellStyle name="Normal 19 2 2 5 2" xfId="9656" xr:uid="{00000000-0005-0000-0000-000048010000}"/>
    <cellStyle name="Normal 19 2 2 5 2 2" xfId="25634" xr:uid="{00000000-0005-0000-0000-000048010000}"/>
    <cellStyle name="Normal 19 2 2 5 3" xfId="18172" xr:uid="{00000000-0005-0000-0000-000048010000}"/>
    <cellStyle name="Normal 19 2 2 6" xfId="7932" xr:uid="{00000000-0005-0000-0000-000048010000}"/>
    <cellStyle name="Normal 19 2 2 6 2" xfId="23910" xr:uid="{00000000-0005-0000-0000-000048010000}"/>
    <cellStyle name="Normal 19 2 2 7" xfId="16360" xr:uid="{00000000-0005-0000-0000-000048010000}"/>
    <cellStyle name="Normal 19 2 3" xfId="3223" xr:uid="{E1FCD26D-B661-4A2D-BBE7-FB3D24B88A1E}"/>
    <cellStyle name="Normal 19 2 3 2" xfId="10685" xr:uid="{E1FCD26D-B661-4A2D-BBE7-FB3D24B88A1E}"/>
    <cellStyle name="Normal 19 2 3 2 2" xfId="26663" xr:uid="{E1FCD26D-B661-4A2D-BBE7-FB3D24B88A1E}"/>
    <cellStyle name="Normal 19 2 3 3" xfId="19201" xr:uid="{E1FCD26D-B661-4A2D-BBE7-FB3D24B88A1E}"/>
    <cellStyle name="Normal 19 2 4" xfId="4470" xr:uid="{49B5498F-FAE7-40DB-9A59-F0B8AB8C7CD1}"/>
    <cellStyle name="Normal 19 2 4 2" xfId="11932" xr:uid="{49B5498F-FAE7-40DB-9A59-F0B8AB8C7CD1}"/>
    <cellStyle name="Normal 19 2 4 2 2" xfId="27910" xr:uid="{49B5498F-FAE7-40DB-9A59-F0B8AB8C7CD1}"/>
    <cellStyle name="Normal 19 2 4 3" xfId="20448" xr:uid="{49B5498F-FAE7-40DB-9A59-F0B8AB8C7CD1}"/>
    <cellStyle name="Normal 19 2 5" xfId="5744" xr:uid="{706DFAAC-DF6E-4C53-A3D8-C366E4C53F94}"/>
    <cellStyle name="Normal 19 2 5 2" xfId="13206" xr:uid="{706DFAAC-DF6E-4C53-A3D8-C366E4C53F94}"/>
    <cellStyle name="Normal 19 2 5 2 2" xfId="29184" xr:uid="{706DFAAC-DF6E-4C53-A3D8-C366E4C53F94}"/>
    <cellStyle name="Normal 19 2 5 3" xfId="21722" xr:uid="{706DFAAC-DF6E-4C53-A3D8-C366E4C53F94}"/>
    <cellStyle name="Normal 19 2 6" xfId="1976" xr:uid="{00000000-0005-0000-0000-000047010000}"/>
    <cellStyle name="Normal 19 2 6 2" xfId="9438" xr:uid="{00000000-0005-0000-0000-000047010000}"/>
    <cellStyle name="Normal 19 2 6 2 2" xfId="25416" xr:uid="{00000000-0005-0000-0000-000047010000}"/>
    <cellStyle name="Normal 19 2 6 3" xfId="17954" xr:uid="{00000000-0005-0000-0000-000047010000}"/>
    <cellStyle name="Normal 19 2 7" xfId="7728" xr:uid="{00000000-0005-0000-0000-000047010000}"/>
    <cellStyle name="Normal 19 2 7 2" xfId="23706" xr:uid="{00000000-0005-0000-0000-000047010000}"/>
    <cellStyle name="Normal 19 2 8" xfId="16142" xr:uid="{00000000-0005-0000-0000-000047010000}"/>
    <cellStyle name="Normal 19 3" xfId="273" xr:uid="{00000000-0005-0000-0000-000049010000}"/>
    <cellStyle name="Normal 19 3 2" xfId="3332" xr:uid="{44D7A96D-2D32-441E-BC80-65ED7F82A65F}"/>
    <cellStyle name="Normal 19 3 2 2" xfId="10794" xr:uid="{44D7A96D-2D32-441E-BC80-65ED7F82A65F}"/>
    <cellStyle name="Normal 19 3 2 2 2" xfId="26772" xr:uid="{44D7A96D-2D32-441E-BC80-65ED7F82A65F}"/>
    <cellStyle name="Normal 19 3 2 3" xfId="19310" xr:uid="{44D7A96D-2D32-441E-BC80-65ED7F82A65F}"/>
    <cellStyle name="Normal 19 3 3" xfId="4579" xr:uid="{5B3E4BD2-711F-451A-A358-DD7B605D437A}"/>
    <cellStyle name="Normal 19 3 3 2" xfId="12041" xr:uid="{5B3E4BD2-711F-451A-A358-DD7B605D437A}"/>
    <cellStyle name="Normal 19 3 3 2 2" xfId="28019" xr:uid="{5B3E4BD2-711F-451A-A358-DD7B605D437A}"/>
    <cellStyle name="Normal 19 3 3 3" xfId="20557" xr:uid="{5B3E4BD2-711F-451A-A358-DD7B605D437A}"/>
    <cellStyle name="Normal 19 3 4" xfId="5851" xr:uid="{D99C1B93-C967-4C6A-BA19-1BFB99385455}"/>
    <cellStyle name="Normal 19 3 4 2" xfId="13313" xr:uid="{D99C1B93-C967-4C6A-BA19-1BFB99385455}"/>
    <cellStyle name="Normal 19 3 4 2 2" xfId="29291" xr:uid="{D99C1B93-C967-4C6A-BA19-1BFB99385455}"/>
    <cellStyle name="Normal 19 3 4 3" xfId="21829" xr:uid="{D99C1B93-C967-4C6A-BA19-1BFB99385455}"/>
    <cellStyle name="Normal 19 3 5" xfId="2085" xr:uid="{00000000-0005-0000-0000-000049010000}"/>
    <cellStyle name="Normal 19 3 5 2" xfId="9547" xr:uid="{00000000-0005-0000-0000-000049010000}"/>
    <cellStyle name="Normal 19 3 5 2 2" xfId="25525" xr:uid="{00000000-0005-0000-0000-000049010000}"/>
    <cellStyle name="Normal 19 3 5 3" xfId="18063" xr:uid="{00000000-0005-0000-0000-000049010000}"/>
    <cellStyle name="Normal 19 3 6" xfId="7830" xr:uid="{00000000-0005-0000-0000-000049010000}"/>
    <cellStyle name="Normal 19 3 6 2" xfId="23808" xr:uid="{00000000-0005-0000-0000-000049010000}"/>
    <cellStyle name="Normal 19 3 7" xfId="16251" xr:uid="{00000000-0005-0000-0000-000049010000}"/>
    <cellStyle name="Normal 19 4" xfId="3114" xr:uid="{451108FA-95C5-4E3F-93EA-98393E531358}"/>
    <cellStyle name="Normal 19 4 2" xfId="10576" xr:uid="{451108FA-95C5-4E3F-93EA-98393E531358}"/>
    <cellStyle name="Normal 19 4 2 2" xfId="26554" xr:uid="{451108FA-95C5-4E3F-93EA-98393E531358}"/>
    <cellStyle name="Normal 19 4 3" xfId="19092" xr:uid="{451108FA-95C5-4E3F-93EA-98393E531358}"/>
    <cellStyle name="Normal 19 5" xfId="4361" xr:uid="{04FFE6D9-236B-4F44-BFBD-9C6340E118B1}"/>
    <cellStyle name="Normal 19 5 2" xfId="11823" xr:uid="{04FFE6D9-236B-4F44-BFBD-9C6340E118B1}"/>
    <cellStyle name="Normal 19 5 2 2" xfId="27801" xr:uid="{04FFE6D9-236B-4F44-BFBD-9C6340E118B1}"/>
    <cellStyle name="Normal 19 5 3" xfId="20339" xr:uid="{04FFE6D9-236B-4F44-BFBD-9C6340E118B1}"/>
    <cellStyle name="Normal 19 6" xfId="5639" xr:uid="{EAD56C97-8EEC-49B3-848B-9D10591B8FC8}"/>
    <cellStyle name="Normal 19 6 2" xfId="13101" xr:uid="{EAD56C97-8EEC-49B3-848B-9D10591B8FC8}"/>
    <cellStyle name="Normal 19 6 2 2" xfId="29079" xr:uid="{EAD56C97-8EEC-49B3-848B-9D10591B8FC8}"/>
    <cellStyle name="Normal 19 6 3" xfId="21617" xr:uid="{EAD56C97-8EEC-49B3-848B-9D10591B8FC8}"/>
    <cellStyle name="Normal 19 7" xfId="1867" xr:uid="{00000000-0005-0000-0000-000046010000}"/>
    <cellStyle name="Normal 19 7 2" xfId="9329" xr:uid="{00000000-0005-0000-0000-000046010000}"/>
    <cellStyle name="Normal 19 7 2 2" xfId="25307" xr:uid="{00000000-0005-0000-0000-000046010000}"/>
    <cellStyle name="Normal 19 7 3" xfId="17845" xr:uid="{00000000-0005-0000-0000-000046010000}"/>
    <cellStyle name="Normal 19 8" xfId="7651" xr:uid="{00000000-0005-0000-0000-000046010000}"/>
    <cellStyle name="Normal 19 8 2" xfId="23629" xr:uid="{00000000-0005-0000-0000-000046010000}"/>
    <cellStyle name="Normal 19 9" xfId="16033" xr:uid="{00000000-0005-0000-0000-000046010000}"/>
    <cellStyle name="Normal 2" xfId="7" xr:uid="{00000000-0005-0000-0000-00004A010000}"/>
    <cellStyle name="Normal 2 10" xfId="34" xr:uid="{00000000-0005-0000-0000-00004B010000}"/>
    <cellStyle name="Normal 2 10 2" xfId="144" xr:uid="{00000000-0005-0000-0000-00004C010000}"/>
    <cellStyle name="Normal 2 10 2 2" xfId="363" xr:uid="{00000000-0005-0000-0000-00004D010000}"/>
    <cellStyle name="Normal 2 10 2 2 2" xfId="3422" xr:uid="{B6EDE196-6FF5-4635-BCD6-234FB6C5E10E}"/>
    <cellStyle name="Normal 2 10 2 2 2 2" xfId="10884" xr:uid="{B6EDE196-6FF5-4635-BCD6-234FB6C5E10E}"/>
    <cellStyle name="Normal 2 10 2 2 2 2 2" xfId="26862" xr:uid="{B6EDE196-6FF5-4635-BCD6-234FB6C5E10E}"/>
    <cellStyle name="Normal 2 10 2 2 2 3" xfId="19400" xr:uid="{B6EDE196-6FF5-4635-BCD6-234FB6C5E10E}"/>
    <cellStyle name="Normal 2 10 2 2 3" xfId="4669" xr:uid="{AADBF7F3-5EF6-4BF8-9354-036746B1E3A3}"/>
    <cellStyle name="Normal 2 10 2 2 3 2" xfId="12131" xr:uid="{AADBF7F3-5EF6-4BF8-9354-036746B1E3A3}"/>
    <cellStyle name="Normal 2 10 2 2 3 2 2" xfId="28109" xr:uid="{AADBF7F3-5EF6-4BF8-9354-036746B1E3A3}"/>
    <cellStyle name="Normal 2 10 2 2 3 3" xfId="20647" xr:uid="{AADBF7F3-5EF6-4BF8-9354-036746B1E3A3}"/>
    <cellStyle name="Normal 2 10 2 2 4" xfId="5940" xr:uid="{BC6356C3-161B-4A4E-A043-C7895AE0A25B}"/>
    <cellStyle name="Normal 2 10 2 2 4 2" xfId="13402" xr:uid="{BC6356C3-161B-4A4E-A043-C7895AE0A25B}"/>
    <cellStyle name="Normal 2 10 2 2 4 2 2" xfId="29380" xr:uid="{BC6356C3-161B-4A4E-A043-C7895AE0A25B}"/>
    <cellStyle name="Normal 2 10 2 2 4 3" xfId="21918" xr:uid="{BC6356C3-161B-4A4E-A043-C7895AE0A25B}"/>
    <cellStyle name="Normal 2 10 2 2 5" xfId="2175" xr:uid="{00000000-0005-0000-0000-00004D010000}"/>
    <cellStyle name="Normal 2 10 2 2 5 2" xfId="9637" xr:uid="{00000000-0005-0000-0000-00004D010000}"/>
    <cellStyle name="Normal 2 10 2 2 5 2 2" xfId="25615" xr:uid="{00000000-0005-0000-0000-00004D010000}"/>
    <cellStyle name="Normal 2 10 2 2 5 3" xfId="18153" xr:uid="{00000000-0005-0000-0000-00004D010000}"/>
    <cellStyle name="Normal 2 10 2 2 6" xfId="7913" xr:uid="{00000000-0005-0000-0000-00004D010000}"/>
    <cellStyle name="Normal 2 10 2 2 6 2" xfId="23891" xr:uid="{00000000-0005-0000-0000-00004D010000}"/>
    <cellStyle name="Normal 2 10 2 2 7" xfId="16341" xr:uid="{00000000-0005-0000-0000-00004D010000}"/>
    <cellStyle name="Normal 2 10 2 3" xfId="3204" xr:uid="{601CC2D7-FEC2-4DFD-B1CB-11ABBFAF3524}"/>
    <cellStyle name="Normal 2 10 2 3 2" xfId="10666" xr:uid="{601CC2D7-FEC2-4DFD-B1CB-11ABBFAF3524}"/>
    <cellStyle name="Normal 2 10 2 3 2 2" xfId="26644" xr:uid="{601CC2D7-FEC2-4DFD-B1CB-11ABBFAF3524}"/>
    <cellStyle name="Normal 2 10 2 3 3" xfId="19182" xr:uid="{601CC2D7-FEC2-4DFD-B1CB-11ABBFAF3524}"/>
    <cellStyle name="Normal 2 10 2 4" xfId="4451" xr:uid="{B94B1A53-A12B-451D-A6F2-BB7E80E39FBC}"/>
    <cellStyle name="Normal 2 10 2 4 2" xfId="11913" xr:uid="{B94B1A53-A12B-451D-A6F2-BB7E80E39FBC}"/>
    <cellStyle name="Normal 2 10 2 4 2 2" xfId="27891" xr:uid="{B94B1A53-A12B-451D-A6F2-BB7E80E39FBC}"/>
    <cellStyle name="Normal 2 10 2 4 3" xfId="20429" xr:uid="{B94B1A53-A12B-451D-A6F2-BB7E80E39FBC}"/>
    <cellStyle name="Normal 2 10 2 5" xfId="5725" xr:uid="{D4E606BA-4BFC-4662-AF94-58F9F441F587}"/>
    <cellStyle name="Normal 2 10 2 5 2" xfId="13187" xr:uid="{D4E606BA-4BFC-4662-AF94-58F9F441F587}"/>
    <cellStyle name="Normal 2 10 2 5 2 2" xfId="29165" xr:uid="{D4E606BA-4BFC-4662-AF94-58F9F441F587}"/>
    <cellStyle name="Normal 2 10 2 5 3" xfId="21703" xr:uid="{D4E606BA-4BFC-4662-AF94-58F9F441F587}"/>
    <cellStyle name="Normal 2 10 2 6" xfId="1957" xr:uid="{00000000-0005-0000-0000-00004C010000}"/>
    <cellStyle name="Normal 2 10 2 6 2" xfId="9419" xr:uid="{00000000-0005-0000-0000-00004C010000}"/>
    <cellStyle name="Normal 2 10 2 6 2 2" xfId="25397" xr:uid="{00000000-0005-0000-0000-00004C010000}"/>
    <cellStyle name="Normal 2 10 2 6 3" xfId="17935" xr:uid="{00000000-0005-0000-0000-00004C010000}"/>
    <cellStyle name="Normal 2 10 2 7" xfId="7709" xr:uid="{00000000-0005-0000-0000-00004C010000}"/>
    <cellStyle name="Normal 2 10 2 7 2" xfId="23687" xr:uid="{00000000-0005-0000-0000-00004C010000}"/>
    <cellStyle name="Normal 2 10 2 8" xfId="16123" xr:uid="{00000000-0005-0000-0000-00004C010000}"/>
    <cellStyle name="Normal 2 10 3" xfId="254" xr:uid="{00000000-0005-0000-0000-00004E010000}"/>
    <cellStyle name="Normal 2 10 3 2" xfId="3313" xr:uid="{3570C387-EDE9-4BF9-92E5-75A13DE98F24}"/>
    <cellStyle name="Normal 2 10 3 2 2" xfId="10775" xr:uid="{3570C387-EDE9-4BF9-92E5-75A13DE98F24}"/>
    <cellStyle name="Normal 2 10 3 2 2 2" xfId="26753" xr:uid="{3570C387-EDE9-4BF9-92E5-75A13DE98F24}"/>
    <cellStyle name="Normal 2 10 3 2 3" xfId="19291" xr:uid="{3570C387-EDE9-4BF9-92E5-75A13DE98F24}"/>
    <cellStyle name="Normal 2 10 3 3" xfId="4560" xr:uid="{4154112E-A769-4471-85C4-626F4B6F7E27}"/>
    <cellStyle name="Normal 2 10 3 3 2" xfId="12022" xr:uid="{4154112E-A769-4471-85C4-626F4B6F7E27}"/>
    <cellStyle name="Normal 2 10 3 3 2 2" xfId="28000" xr:uid="{4154112E-A769-4471-85C4-626F4B6F7E27}"/>
    <cellStyle name="Normal 2 10 3 3 3" xfId="20538" xr:uid="{4154112E-A769-4471-85C4-626F4B6F7E27}"/>
    <cellStyle name="Normal 2 10 3 4" xfId="5832" xr:uid="{8320775F-5D5C-4CEC-9C06-C17F405C3E8F}"/>
    <cellStyle name="Normal 2 10 3 4 2" xfId="13294" xr:uid="{8320775F-5D5C-4CEC-9C06-C17F405C3E8F}"/>
    <cellStyle name="Normal 2 10 3 4 2 2" xfId="29272" xr:uid="{8320775F-5D5C-4CEC-9C06-C17F405C3E8F}"/>
    <cellStyle name="Normal 2 10 3 4 3" xfId="21810" xr:uid="{8320775F-5D5C-4CEC-9C06-C17F405C3E8F}"/>
    <cellStyle name="Normal 2 10 3 5" xfId="2066" xr:uid="{00000000-0005-0000-0000-00004E010000}"/>
    <cellStyle name="Normal 2 10 3 5 2" xfId="9528" xr:uid="{00000000-0005-0000-0000-00004E010000}"/>
    <cellStyle name="Normal 2 10 3 5 2 2" xfId="25506" xr:uid="{00000000-0005-0000-0000-00004E010000}"/>
    <cellStyle name="Normal 2 10 3 5 3" xfId="18044" xr:uid="{00000000-0005-0000-0000-00004E010000}"/>
    <cellStyle name="Normal 2 10 3 6" xfId="7811" xr:uid="{00000000-0005-0000-0000-00004E010000}"/>
    <cellStyle name="Normal 2 10 3 6 2" xfId="23789" xr:uid="{00000000-0005-0000-0000-00004E010000}"/>
    <cellStyle name="Normal 2 10 3 7" xfId="16232" xr:uid="{00000000-0005-0000-0000-00004E010000}"/>
    <cellStyle name="Normal 2 10 4" xfId="3095" xr:uid="{0A5F3952-BAD8-4FB3-80A5-A7D90B4B5F64}"/>
    <cellStyle name="Normal 2 10 4 2" xfId="10557" xr:uid="{0A5F3952-BAD8-4FB3-80A5-A7D90B4B5F64}"/>
    <cellStyle name="Normal 2 10 4 2 2" xfId="26535" xr:uid="{0A5F3952-BAD8-4FB3-80A5-A7D90B4B5F64}"/>
    <cellStyle name="Normal 2 10 4 3" xfId="19073" xr:uid="{0A5F3952-BAD8-4FB3-80A5-A7D90B4B5F64}"/>
    <cellStyle name="Normal 2 10 5" xfId="4342" xr:uid="{DDC29104-251A-4124-AC79-B1B565F8EE9E}"/>
    <cellStyle name="Normal 2 10 5 2" xfId="11804" xr:uid="{DDC29104-251A-4124-AC79-B1B565F8EE9E}"/>
    <cellStyle name="Normal 2 10 5 2 2" xfId="27782" xr:uid="{DDC29104-251A-4124-AC79-B1B565F8EE9E}"/>
    <cellStyle name="Normal 2 10 5 3" xfId="20320" xr:uid="{DDC29104-251A-4124-AC79-B1B565F8EE9E}"/>
    <cellStyle name="Normal 2 10 6" xfId="5620" xr:uid="{7D1FF2A2-09AB-48D8-B467-C23F45C95A80}"/>
    <cellStyle name="Normal 2 10 6 2" xfId="13082" xr:uid="{7D1FF2A2-09AB-48D8-B467-C23F45C95A80}"/>
    <cellStyle name="Normal 2 10 6 2 2" xfId="29060" xr:uid="{7D1FF2A2-09AB-48D8-B467-C23F45C95A80}"/>
    <cellStyle name="Normal 2 10 6 3" xfId="21598" xr:uid="{7D1FF2A2-09AB-48D8-B467-C23F45C95A80}"/>
    <cellStyle name="Normal 2 10 7" xfId="1848" xr:uid="{00000000-0005-0000-0000-00004B010000}"/>
    <cellStyle name="Normal 2 10 7 2" xfId="9310" xr:uid="{00000000-0005-0000-0000-00004B010000}"/>
    <cellStyle name="Normal 2 10 7 2 2" xfId="25288" xr:uid="{00000000-0005-0000-0000-00004B010000}"/>
    <cellStyle name="Normal 2 10 7 3" xfId="17826" xr:uid="{00000000-0005-0000-0000-00004B010000}"/>
    <cellStyle name="Normal 2 10 8" xfId="7591" xr:uid="{00000000-0005-0000-0000-00004B010000}"/>
    <cellStyle name="Normal 2 10 8 2" xfId="23569" xr:uid="{00000000-0005-0000-0000-00004B010000}"/>
    <cellStyle name="Normal 2 10 9" xfId="16014" xr:uid="{00000000-0005-0000-0000-00004B010000}"/>
    <cellStyle name="Normal 2 100" xfId="861" xr:uid="{00000000-0005-0000-0000-000002000000}"/>
    <cellStyle name="Normal 2 100 2" xfId="3920" xr:uid="{50AB5655-B6E9-49A3-B519-AB3FEA600B14}"/>
    <cellStyle name="Normal 2 100 2 2" xfId="11382" xr:uid="{50AB5655-B6E9-49A3-B519-AB3FEA600B14}"/>
    <cellStyle name="Normal 2 100 2 2 2" xfId="27360" xr:uid="{50AB5655-B6E9-49A3-B519-AB3FEA600B14}"/>
    <cellStyle name="Normal 2 100 2 3" xfId="19898" xr:uid="{50AB5655-B6E9-49A3-B519-AB3FEA600B14}"/>
    <cellStyle name="Normal 2 100 3" xfId="5167" xr:uid="{DC6831E3-B8FC-4BB1-A44E-AD66CE64D3ED}"/>
    <cellStyle name="Normal 2 100 3 2" xfId="12629" xr:uid="{DC6831E3-B8FC-4BB1-A44E-AD66CE64D3ED}"/>
    <cellStyle name="Normal 2 100 3 2 2" xfId="28607" xr:uid="{DC6831E3-B8FC-4BB1-A44E-AD66CE64D3ED}"/>
    <cellStyle name="Normal 2 100 3 3" xfId="21145" xr:uid="{DC6831E3-B8FC-4BB1-A44E-AD66CE64D3ED}"/>
    <cellStyle name="Normal 2 100 4" xfId="6435" xr:uid="{444FB766-F5FD-441F-BEC0-1360AEBED44A}"/>
    <cellStyle name="Normal 2 100 4 2" xfId="13897" xr:uid="{444FB766-F5FD-441F-BEC0-1360AEBED44A}"/>
    <cellStyle name="Normal 2 100 4 2 2" xfId="29875" xr:uid="{444FB766-F5FD-441F-BEC0-1360AEBED44A}"/>
    <cellStyle name="Normal 2 100 4 3" xfId="22413" xr:uid="{444FB766-F5FD-441F-BEC0-1360AEBED44A}"/>
    <cellStyle name="Normal 2 100 5" xfId="2673" xr:uid="{00000000-0005-0000-0000-000002000000}"/>
    <cellStyle name="Normal 2 100 5 2" xfId="10135" xr:uid="{00000000-0005-0000-0000-000002000000}"/>
    <cellStyle name="Normal 2 100 5 2 2" xfId="26113" xr:uid="{00000000-0005-0000-0000-000002000000}"/>
    <cellStyle name="Normal 2 100 5 3" xfId="18651" xr:uid="{00000000-0005-0000-0000-000002000000}"/>
    <cellStyle name="Normal 2 100 6" xfId="8395" xr:uid="{00000000-0005-0000-0000-000002000000}"/>
    <cellStyle name="Normal 2 100 6 2" xfId="24373" xr:uid="{00000000-0005-0000-0000-000002000000}"/>
    <cellStyle name="Normal 2 100 7" xfId="16839" xr:uid="{00000000-0005-0000-0000-000002000000}"/>
    <cellStyle name="Normal 2 101" xfId="869" xr:uid="{00000000-0005-0000-0000-000002000000}"/>
    <cellStyle name="Normal 2 101 2" xfId="3928" xr:uid="{BBBDF53A-9046-4B5B-8C72-2FC0873B2205}"/>
    <cellStyle name="Normal 2 101 2 2" xfId="11390" xr:uid="{BBBDF53A-9046-4B5B-8C72-2FC0873B2205}"/>
    <cellStyle name="Normal 2 101 2 2 2" xfId="27368" xr:uid="{BBBDF53A-9046-4B5B-8C72-2FC0873B2205}"/>
    <cellStyle name="Normal 2 101 2 3" xfId="19906" xr:uid="{BBBDF53A-9046-4B5B-8C72-2FC0873B2205}"/>
    <cellStyle name="Normal 2 101 3" xfId="5175" xr:uid="{A8238712-BF94-4857-A348-44BE23F68DFB}"/>
    <cellStyle name="Normal 2 101 3 2" xfId="12637" xr:uid="{A8238712-BF94-4857-A348-44BE23F68DFB}"/>
    <cellStyle name="Normal 2 101 3 2 2" xfId="28615" xr:uid="{A8238712-BF94-4857-A348-44BE23F68DFB}"/>
    <cellStyle name="Normal 2 101 3 3" xfId="21153" xr:uid="{A8238712-BF94-4857-A348-44BE23F68DFB}"/>
    <cellStyle name="Normal 2 101 4" xfId="6443" xr:uid="{31BF2B68-343B-4742-BF69-393CD25DA5E7}"/>
    <cellStyle name="Normal 2 101 4 2" xfId="13905" xr:uid="{31BF2B68-343B-4742-BF69-393CD25DA5E7}"/>
    <cellStyle name="Normal 2 101 4 2 2" xfId="29883" xr:uid="{31BF2B68-343B-4742-BF69-393CD25DA5E7}"/>
    <cellStyle name="Normal 2 101 4 3" xfId="22421" xr:uid="{31BF2B68-343B-4742-BF69-393CD25DA5E7}"/>
    <cellStyle name="Normal 2 101 5" xfId="2681" xr:uid="{00000000-0005-0000-0000-000002000000}"/>
    <cellStyle name="Normal 2 101 5 2" xfId="10143" xr:uid="{00000000-0005-0000-0000-000002000000}"/>
    <cellStyle name="Normal 2 101 5 2 2" xfId="26121" xr:uid="{00000000-0005-0000-0000-000002000000}"/>
    <cellStyle name="Normal 2 101 5 3" xfId="18659" xr:uid="{00000000-0005-0000-0000-000002000000}"/>
    <cellStyle name="Normal 2 101 6" xfId="8403" xr:uid="{00000000-0005-0000-0000-000002000000}"/>
    <cellStyle name="Normal 2 101 6 2" xfId="24381" xr:uid="{00000000-0005-0000-0000-000002000000}"/>
    <cellStyle name="Normal 2 101 7" xfId="16847" xr:uid="{00000000-0005-0000-0000-000002000000}"/>
    <cellStyle name="Normal 2 102" xfId="877" xr:uid="{00000000-0005-0000-0000-000002000000}"/>
    <cellStyle name="Normal 2 102 2" xfId="3936" xr:uid="{B2F32EBC-7394-432E-8873-2BF196086198}"/>
    <cellStyle name="Normal 2 102 2 2" xfId="11398" xr:uid="{B2F32EBC-7394-432E-8873-2BF196086198}"/>
    <cellStyle name="Normal 2 102 2 2 2" xfId="27376" xr:uid="{B2F32EBC-7394-432E-8873-2BF196086198}"/>
    <cellStyle name="Normal 2 102 2 3" xfId="19914" xr:uid="{B2F32EBC-7394-432E-8873-2BF196086198}"/>
    <cellStyle name="Normal 2 102 3" xfId="5183" xr:uid="{B91ED360-4156-4336-B315-A7EFFE436049}"/>
    <cellStyle name="Normal 2 102 3 2" xfId="12645" xr:uid="{B91ED360-4156-4336-B315-A7EFFE436049}"/>
    <cellStyle name="Normal 2 102 3 2 2" xfId="28623" xr:uid="{B91ED360-4156-4336-B315-A7EFFE436049}"/>
    <cellStyle name="Normal 2 102 3 3" xfId="21161" xr:uid="{B91ED360-4156-4336-B315-A7EFFE436049}"/>
    <cellStyle name="Normal 2 102 4" xfId="6451" xr:uid="{59C343EB-1424-4F38-BB6A-A9AF44FBE82F}"/>
    <cellStyle name="Normal 2 102 4 2" xfId="13913" xr:uid="{59C343EB-1424-4F38-BB6A-A9AF44FBE82F}"/>
    <cellStyle name="Normal 2 102 4 2 2" xfId="29891" xr:uid="{59C343EB-1424-4F38-BB6A-A9AF44FBE82F}"/>
    <cellStyle name="Normal 2 102 4 3" xfId="22429" xr:uid="{59C343EB-1424-4F38-BB6A-A9AF44FBE82F}"/>
    <cellStyle name="Normal 2 102 5" xfId="2689" xr:uid="{00000000-0005-0000-0000-000002000000}"/>
    <cellStyle name="Normal 2 102 5 2" xfId="10151" xr:uid="{00000000-0005-0000-0000-000002000000}"/>
    <cellStyle name="Normal 2 102 5 2 2" xfId="26129" xr:uid="{00000000-0005-0000-0000-000002000000}"/>
    <cellStyle name="Normal 2 102 5 3" xfId="18667" xr:uid="{00000000-0005-0000-0000-000002000000}"/>
    <cellStyle name="Normal 2 102 6" xfId="8411" xr:uid="{00000000-0005-0000-0000-000002000000}"/>
    <cellStyle name="Normal 2 102 6 2" xfId="24389" xr:uid="{00000000-0005-0000-0000-000002000000}"/>
    <cellStyle name="Normal 2 102 7" xfId="16855" xr:uid="{00000000-0005-0000-0000-000002000000}"/>
    <cellStyle name="Normal 2 103" xfId="886" xr:uid="{00000000-0005-0000-0000-000002000000}"/>
    <cellStyle name="Normal 2 103 2" xfId="3945" xr:uid="{A61E4361-E7DE-4B3A-B5E1-4316FE12F599}"/>
    <cellStyle name="Normal 2 103 2 2" xfId="11407" xr:uid="{A61E4361-E7DE-4B3A-B5E1-4316FE12F599}"/>
    <cellStyle name="Normal 2 103 2 2 2" xfId="27385" xr:uid="{A61E4361-E7DE-4B3A-B5E1-4316FE12F599}"/>
    <cellStyle name="Normal 2 103 2 3" xfId="19923" xr:uid="{A61E4361-E7DE-4B3A-B5E1-4316FE12F599}"/>
    <cellStyle name="Normal 2 103 3" xfId="5192" xr:uid="{08EE7E63-9282-4D7F-9C1B-23C3F1812188}"/>
    <cellStyle name="Normal 2 103 3 2" xfId="12654" xr:uid="{08EE7E63-9282-4D7F-9C1B-23C3F1812188}"/>
    <cellStyle name="Normal 2 103 3 2 2" xfId="28632" xr:uid="{08EE7E63-9282-4D7F-9C1B-23C3F1812188}"/>
    <cellStyle name="Normal 2 103 3 3" xfId="21170" xr:uid="{08EE7E63-9282-4D7F-9C1B-23C3F1812188}"/>
    <cellStyle name="Normal 2 103 4" xfId="6460" xr:uid="{E3EE34D7-3B00-4AE7-9E7B-9CA376C265CE}"/>
    <cellStyle name="Normal 2 103 4 2" xfId="13922" xr:uid="{E3EE34D7-3B00-4AE7-9E7B-9CA376C265CE}"/>
    <cellStyle name="Normal 2 103 4 2 2" xfId="29900" xr:uid="{E3EE34D7-3B00-4AE7-9E7B-9CA376C265CE}"/>
    <cellStyle name="Normal 2 103 4 3" xfId="22438" xr:uid="{E3EE34D7-3B00-4AE7-9E7B-9CA376C265CE}"/>
    <cellStyle name="Normal 2 103 5" xfId="2698" xr:uid="{00000000-0005-0000-0000-000002000000}"/>
    <cellStyle name="Normal 2 103 5 2" xfId="10160" xr:uid="{00000000-0005-0000-0000-000002000000}"/>
    <cellStyle name="Normal 2 103 5 2 2" xfId="26138" xr:uid="{00000000-0005-0000-0000-000002000000}"/>
    <cellStyle name="Normal 2 103 5 3" xfId="18676" xr:uid="{00000000-0005-0000-0000-000002000000}"/>
    <cellStyle name="Normal 2 103 6" xfId="8420" xr:uid="{00000000-0005-0000-0000-000002000000}"/>
    <cellStyle name="Normal 2 103 6 2" xfId="24398" xr:uid="{00000000-0005-0000-0000-000002000000}"/>
    <cellStyle name="Normal 2 103 7" xfId="16864" xr:uid="{00000000-0005-0000-0000-000002000000}"/>
    <cellStyle name="Normal 2 104" xfId="894" xr:uid="{00000000-0005-0000-0000-000002000000}"/>
    <cellStyle name="Normal 2 104 2" xfId="3953" xr:uid="{E71DF906-CE64-4899-B547-D53DD2B81E97}"/>
    <cellStyle name="Normal 2 104 2 2" xfId="11415" xr:uid="{E71DF906-CE64-4899-B547-D53DD2B81E97}"/>
    <cellStyle name="Normal 2 104 2 2 2" xfId="27393" xr:uid="{E71DF906-CE64-4899-B547-D53DD2B81E97}"/>
    <cellStyle name="Normal 2 104 2 3" xfId="19931" xr:uid="{E71DF906-CE64-4899-B547-D53DD2B81E97}"/>
    <cellStyle name="Normal 2 104 3" xfId="5200" xr:uid="{4735390D-4667-4889-8D7B-219CD1BA3656}"/>
    <cellStyle name="Normal 2 104 3 2" xfId="12662" xr:uid="{4735390D-4667-4889-8D7B-219CD1BA3656}"/>
    <cellStyle name="Normal 2 104 3 2 2" xfId="28640" xr:uid="{4735390D-4667-4889-8D7B-219CD1BA3656}"/>
    <cellStyle name="Normal 2 104 3 3" xfId="21178" xr:uid="{4735390D-4667-4889-8D7B-219CD1BA3656}"/>
    <cellStyle name="Normal 2 104 4" xfId="6468" xr:uid="{B62A0DF9-1607-417A-81ED-2B3AD5B49A22}"/>
    <cellStyle name="Normal 2 104 4 2" xfId="13930" xr:uid="{B62A0DF9-1607-417A-81ED-2B3AD5B49A22}"/>
    <cellStyle name="Normal 2 104 4 2 2" xfId="29908" xr:uid="{B62A0DF9-1607-417A-81ED-2B3AD5B49A22}"/>
    <cellStyle name="Normal 2 104 4 3" xfId="22446" xr:uid="{B62A0DF9-1607-417A-81ED-2B3AD5B49A22}"/>
    <cellStyle name="Normal 2 104 5" xfId="2706" xr:uid="{00000000-0005-0000-0000-000002000000}"/>
    <cellStyle name="Normal 2 104 5 2" xfId="10168" xr:uid="{00000000-0005-0000-0000-000002000000}"/>
    <cellStyle name="Normal 2 104 5 2 2" xfId="26146" xr:uid="{00000000-0005-0000-0000-000002000000}"/>
    <cellStyle name="Normal 2 104 5 3" xfId="18684" xr:uid="{00000000-0005-0000-0000-000002000000}"/>
    <cellStyle name="Normal 2 104 6" xfId="8428" xr:uid="{00000000-0005-0000-0000-000002000000}"/>
    <cellStyle name="Normal 2 104 6 2" xfId="24406" xr:uid="{00000000-0005-0000-0000-000002000000}"/>
    <cellStyle name="Normal 2 104 7" xfId="16872" xr:uid="{00000000-0005-0000-0000-000002000000}"/>
    <cellStyle name="Normal 2 105" xfId="902" xr:uid="{00000000-0005-0000-0000-000002000000}"/>
    <cellStyle name="Normal 2 105 2" xfId="3961" xr:uid="{B54FACED-A118-47EA-813A-17A50AA2F43F}"/>
    <cellStyle name="Normal 2 105 2 2" xfId="11423" xr:uid="{B54FACED-A118-47EA-813A-17A50AA2F43F}"/>
    <cellStyle name="Normal 2 105 2 2 2" xfId="27401" xr:uid="{B54FACED-A118-47EA-813A-17A50AA2F43F}"/>
    <cellStyle name="Normal 2 105 2 3" xfId="19939" xr:uid="{B54FACED-A118-47EA-813A-17A50AA2F43F}"/>
    <cellStyle name="Normal 2 105 3" xfId="5208" xr:uid="{AE260E93-19DD-4FDE-B1F1-493B4E115FAE}"/>
    <cellStyle name="Normal 2 105 3 2" xfId="12670" xr:uid="{AE260E93-19DD-4FDE-B1F1-493B4E115FAE}"/>
    <cellStyle name="Normal 2 105 3 2 2" xfId="28648" xr:uid="{AE260E93-19DD-4FDE-B1F1-493B4E115FAE}"/>
    <cellStyle name="Normal 2 105 3 3" xfId="21186" xr:uid="{AE260E93-19DD-4FDE-B1F1-493B4E115FAE}"/>
    <cellStyle name="Normal 2 105 4" xfId="6476" xr:uid="{3B88670B-E7F8-4F71-8176-A01C551EB64C}"/>
    <cellStyle name="Normal 2 105 4 2" xfId="13938" xr:uid="{3B88670B-E7F8-4F71-8176-A01C551EB64C}"/>
    <cellStyle name="Normal 2 105 4 2 2" xfId="29916" xr:uid="{3B88670B-E7F8-4F71-8176-A01C551EB64C}"/>
    <cellStyle name="Normal 2 105 4 3" xfId="22454" xr:uid="{3B88670B-E7F8-4F71-8176-A01C551EB64C}"/>
    <cellStyle name="Normal 2 105 5" xfId="2714" xr:uid="{00000000-0005-0000-0000-000002000000}"/>
    <cellStyle name="Normal 2 105 5 2" xfId="10176" xr:uid="{00000000-0005-0000-0000-000002000000}"/>
    <cellStyle name="Normal 2 105 5 2 2" xfId="26154" xr:uid="{00000000-0005-0000-0000-000002000000}"/>
    <cellStyle name="Normal 2 105 5 3" xfId="18692" xr:uid="{00000000-0005-0000-0000-000002000000}"/>
    <cellStyle name="Normal 2 105 6" xfId="8436" xr:uid="{00000000-0005-0000-0000-000002000000}"/>
    <cellStyle name="Normal 2 105 6 2" xfId="24414" xr:uid="{00000000-0005-0000-0000-000002000000}"/>
    <cellStyle name="Normal 2 105 7" xfId="16880" xr:uid="{00000000-0005-0000-0000-000002000000}"/>
    <cellStyle name="Normal 2 106" xfId="910" xr:uid="{00000000-0005-0000-0000-000002000000}"/>
    <cellStyle name="Normal 2 106 2" xfId="3969" xr:uid="{5297F13C-8FBA-4EE8-AD4F-A280DEDFA62A}"/>
    <cellStyle name="Normal 2 106 2 2" xfId="11431" xr:uid="{5297F13C-8FBA-4EE8-AD4F-A280DEDFA62A}"/>
    <cellStyle name="Normal 2 106 2 2 2" xfId="27409" xr:uid="{5297F13C-8FBA-4EE8-AD4F-A280DEDFA62A}"/>
    <cellStyle name="Normal 2 106 2 3" xfId="19947" xr:uid="{5297F13C-8FBA-4EE8-AD4F-A280DEDFA62A}"/>
    <cellStyle name="Normal 2 106 3" xfId="5216" xr:uid="{E70C624E-36A8-4DF7-9F4B-819A2B0442E3}"/>
    <cellStyle name="Normal 2 106 3 2" xfId="12678" xr:uid="{E70C624E-36A8-4DF7-9F4B-819A2B0442E3}"/>
    <cellStyle name="Normal 2 106 3 2 2" xfId="28656" xr:uid="{E70C624E-36A8-4DF7-9F4B-819A2B0442E3}"/>
    <cellStyle name="Normal 2 106 3 3" xfId="21194" xr:uid="{E70C624E-36A8-4DF7-9F4B-819A2B0442E3}"/>
    <cellStyle name="Normal 2 106 4" xfId="6484" xr:uid="{EF48D183-285B-4AAF-AB9C-CEE5676E94D9}"/>
    <cellStyle name="Normal 2 106 4 2" xfId="13946" xr:uid="{EF48D183-285B-4AAF-AB9C-CEE5676E94D9}"/>
    <cellStyle name="Normal 2 106 4 2 2" xfId="29924" xr:uid="{EF48D183-285B-4AAF-AB9C-CEE5676E94D9}"/>
    <cellStyle name="Normal 2 106 4 3" xfId="22462" xr:uid="{EF48D183-285B-4AAF-AB9C-CEE5676E94D9}"/>
    <cellStyle name="Normal 2 106 5" xfId="2722" xr:uid="{00000000-0005-0000-0000-000002000000}"/>
    <cellStyle name="Normal 2 106 5 2" xfId="10184" xr:uid="{00000000-0005-0000-0000-000002000000}"/>
    <cellStyle name="Normal 2 106 5 2 2" xfId="26162" xr:uid="{00000000-0005-0000-0000-000002000000}"/>
    <cellStyle name="Normal 2 106 5 3" xfId="18700" xr:uid="{00000000-0005-0000-0000-000002000000}"/>
    <cellStyle name="Normal 2 106 6" xfId="8444" xr:uid="{00000000-0005-0000-0000-000002000000}"/>
    <cellStyle name="Normal 2 106 6 2" xfId="24422" xr:uid="{00000000-0005-0000-0000-000002000000}"/>
    <cellStyle name="Normal 2 106 7" xfId="16888" xr:uid="{00000000-0005-0000-0000-000002000000}"/>
    <cellStyle name="Normal 2 107" xfId="918" xr:uid="{00000000-0005-0000-0000-000002000000}"/>
    <cellStyle name="Normal 2 107 2" xfId="3977" xr:uid="{85BE7953-C957-4E02-9E7A-16AF7824FBF1}"/>
    <cellStyle name="Normal 2 107 2 2" xfId="11439" xr:uid="{85BE7953-C957-4E02-9E7A-16AF7824FBF1}"/>
    <cellStyle name="Normal 2 107 2 2 2" xfId="27417" xr:uid="{85BE7953-C957-4E02-9E7A-16AF7824FBF1}"/>
    <cellStyle name="Normal 2 107 2 3" xfId="19955" xr:uid="{85BE7953-C957-4E02-9E7A-16AF7824FBF1}"/>
    <cellStyle name="Normal 2 107 3" xfId="5224" xr:uid="{A3868BC6-C7A2-4089-BEEC-4C5D5B4719AA}"/>
    <cellStyle name="Normal 2 107 3 2" xfId="12686" xr:uid="{A3868BC6-C7A2-4089-BEEC-4C5D5B4719AA}"/>
    <cellStyle name="Normal 2 107 3 2 2" xfId="28664" xr:uid="{A3868BC6-C7A2-4089-BEEC-4C5D5B4719AA}"/>
    <cellStyle name="Normal 2 107 3 3" xfId="21202" xr:uid="{A3868BC6-C7A2-4089-BEEC-4C5D5B4719AA}"/>
    <cellStyle name="Normal 2 107 4" xfId="6492" xr:uid="{3E29C770-FD5C-4EF9-8613-E35A98827DF1}"/>
    <cellStyle name="Normal 2 107 4 2" xfId="13954" xr:uid="{3E29C770-FD5C-4EF9-8613-E35A98827DF1}"/>
    <cellStyle name="Normal 2 107 4 2 2" xfId="29932" xr:uid="{3E29C770-FD5C-4EF9-8613-E35A98827DF1}"/>
    <cellStyle name="Normal 2 107 4 3" xfId="22470" xr:uid="{3E29C770-FD5C-4EF9-8613-E35A98827DF1}"/>
    <cellStyle name="Normal 2 107 5" xfId="2730" xr:uid="{00000000-0005-0000-0000-000002000000}"/>
    <cellStyle name="Normal 2 107 5 2" xfId="10192" xr:uid="{00000000-0005-0000-0000-000002000000}"/>
    <cellStyle name="Normal 2 107 5 2 2" xfId="26170" xr:uid="{00000000-0005-0000-0000-000002000000}"/>
    <cellStyle name="Normal 2 107 5 3" xfId="18708" xr:uid="{00000000-0005-0000-0000-000002000000}"/>
    <cellStyle name="Normal 2 107 6" xfId="8452" xr:uid="{00000000-0005-0000-0000-000002000000}"/>
    <cellStyle name="Normal 2 107 6 2" xfId="24430" xr:uid="{00000000-0005-0000-0000-000002000000}"/>
    <cellStyle name="Normal 2 107 7" xfId="16896" xr:uid="{00000000-0005-0000-0000-000002000000}"/>
    <cellStyle name="Normal 2 108" xfId="927" xr:uid="{00000000-0005-0000-0000-000002000000}"/>
    <cellStyle name="Normal 2 108 2" xfId="3986" xr:uid="{C5E23895-5F04-4C0B-96D0-BF07DDA6C399}"/>
    <cellStyle name="Normal 2 108 2 2" xfId="11448" xr:uid="{C5E23895-5F04-4C0B-96D0-BF07DDA6C399}"/>
    <cellStyle name="Normal 2 108 2 2 2" xfId="27426" xr:uid="{C5E23895-5F04-4C0B-96D0-BF07DDA6C399}"/>
    <cellStyle name="Normal 2 108 2 3" xfId="19964" xr:uid="{C5E23895-5F04-4C0B-96D0-BF07DDA6C399}"/>
    <cellStyle name="Normal 2 108 3" xfId="5233" xr:uid="{F27C6DD9-61E5-4F42-A909-D766985CF166}"/>
    <cellStyle name="Normal 2 108 3 2" xfId="12695" xr:uid="{F27C6DD9-61E5-4F42-A909-D766985CF166}"/>
    <cellStyle name="Normal 2 108 3 2 2" xfId="28673" xr:uid="{F27C6DD9-61E5-4F42-A909-D766985CF166}"/>
    <cellStyle name="Normal 2 108 3 3" xfId="21211" xr:uid="{F27C6DD9-61E5-4F42-A909-D766985CF166}"/>
    <cellStyle name="Normal 2 108 4" xfId="6501" xr:uid="{81A2090C-7C57-438C-82C4-9DD0A9D6112B}"/>
    <cellStyle name="Normal 2 108 4 2" xfId="13963" xr:uid="{81A2090C-7C57-438C-82C4-9DD0A9D6112B}"/>
    <cellStyle name="Normal 2 108 4 2 2" xfId="29941" xr:uid="{81A2090C-7C57-438C-82C4-9DD0A9D6112B}"/>
    <cellStyle name="Normal 2 108 4 3" xfId="22479" xr:uid="{81A2090C-7C57-438C-82C4-9DD0A9D6112B}"/>
    <cellStyle name="Normal 2 108 5" xfId="2739" xr:uid="{00000000-0005-0000-0000-000002000000}"/>
    <cellStyle name="Normal 2 108 5 2" xfId="10201" xr:uid="{00000000-0005-0000-0000-000002000000}"/>
    <cellStyle name="Normal 2 108 5 2 2" xfId="26179" xr:uid="{00000000-0005-0000-0000-000002000000}"/>
    <cellStyle name="Normal 2 108 5 3" xfId="18717" xr:uid="{00000000-0005-0000-0000-000002000000}"/>
    <cellStyle name="Normal 2 108 6" xfId="8461" xr:uid="{00000000-0005-0000-0000-000002000000}"/>
    <cellStyle name="Normal 2 108 6 2" xfId="24439" xr:uid="{00000000-0005-0000-0000-000002000000}"/>
    <cellStyle name="Normal 2 108 7" xfId="16905" xr:uid="{00000000-0005-0000-0000-000002000000}"/>
    <cellStyle name="Normal 2 109" xfId="935" xr:uid="{00000000-0005-0000-0000-000002000000}"/>
    <cellStyle name="Normal 2 109 2" xfId="3994" xr:uid="{E27EAA21-91C7-4DA0-B2D6-5FBA70816F0D}"/>
    <cellStyle name="Normal 2 109 2 2" xfId="11456" xr:uid="{E27EAA21-91C7-4DA0-B2D6-5FBA70816F0D}"/>
    <cellStyle name="Normal 2 109 2 2 2" xfId="27434" xr:uid="{E27EAA21-91C7-4DA0-B2D6-5FBA70816F0D}"/>
    <cellStyle name="Normal 2 109 2 3" xfId="19972" xr:uid="{E27EAA21-91C7-4DA0-B2D6-5FBA70816F0D}"/>
    <cellStyle name="Normal 2 109 3" xfId="5241" xr:uid="{333066FD-4738-4E01-83A4-11948F486B10}"/>
    <cellStyle name="Normal 2 109 3 2" xfId="12703" xr:uid="{333066FD-4738-4E01-83A4-11948F486B10}"/>
    <cellStyle name="Normal 2 109 3 2 2" xfId="28681" xr:uid="{333066FD-4738-4E01-83A4-11948F486B10}"/>
    <cellStyle name="Normal 2 109 3 3" xfId="21219" xr:uid="{333066FD-4738-4E01-83A4-11948F486B10}"/>
    <cellStyle name="Normal 2 109 4" xfId="6509" xr:uid="{23CD697E-244F-4096-A3F0-5B9FBBC5FB16}"/>
    <cellStyle name="Normal 2 109 4 2" xfId="13971" xr:uid="{23CD697E-244F-4096-A3F0-5B9FBBC5FB16}"/>
    <cellStyle name="Normal 2 109 4 2 2" xfId="29949" xr:uid="{23CD697E-244F-4096-A3F0-5B9FBBC5FB16}"/>
    <cellStyle name="Normal 2 109 4 3" xfId="22487" xr:uid="{23CD697E-244F-4096-A3F0-5B9FBBC5FB16}"/>
    <cellStyle name="Normal 2 109 5" xfId="2747" xr:uid="{00000000-0005-0000-0000-000002000000}"/>
    <cellStyle name="Normal 2 109 5 2" xfId="10209" xr:uid="{00000000-0005-0000-0000-000002000000}"/>
    <cellStyle name="Normal 2 109 5 2 2" xfId="26187" xr:uid="{00000000-0005-0000-0000-000002000000}"/>
    <cellStyle name="Normal 2 109 5 3" xfId="18725" xr:uid="{00000000-0005-0000-0000-000002000000}"/>
    <cellStyle name="Normal 2 109 6" xfId="8469" xr:uid="{00000000-0005-0000-0000-000002000000}"/>
    <cellStyle name="Normal 2 109 6 2" xfId="24447" xr:uid="{00000000-0005-0000-0000-000002000000}"/>
    <cellStyle name="Normal 2 109 7" xfId="16913" xr:uid="{00000000-0005-0000-0000-000002000000}"/>
    <cellStyle name="Normal 2 11" xfId="37" xr:uid="{00000000-0005-0000-0000-00004F010000}"/>
    <cellStyle name="Normal 2 11 2" xfId="147" xr:uid="{00000000-0005-0000-0000-000050010000}"/>
    <cellStyle name="Normal 2 11 2 2" xfId="366" xr:uid="{00000000-0005-0000-0000-000051010000}"/>
    <cellStyle name="Normal 2 11 2 2 2" xfId="3425" xr:uid="{F8E239E4-4953-4508-92DF-642FD71875FB}"/>
    <cellStyle name="Normal 2 11 2 2 2 2" xfId="10887" xr:uid="{F8E239E4-4953-4508-92DF-642FD71875FB}"/>
    <cellStyle name="Normal 2 11 2 2 2 2 2" xfId="26865" xr:uid="{F8E239E4-4953-4508-92DF-642FD71875FB}"/>
    <cellStyle name="Normal 2 11 2 2 2 3" xfId="19403" xr:uid="{F8E239E4-4953-4508-92DF-642FD71875FB}"/>
    <cellStyle name="Normal 2 11 2 2 3" xfId="4672" xr:uid="{0F3A1F78-C8FB-4253-879E-7D0CED0578A4}"/>
    <cellStyle name="Normal 2 11 2 2 3 2" xfId="12134" xr:uid="{0F3A1F78-C8FB-4253-879E-7D0CED0578A4}"/>
    <cellStyle name="Normal 2 11 2 2 3 2 2" xfId="28112" xr:uid="{0F3A1F78-C8FB-4253-879E-7D0CED0578A4}"/>
    <cellStyle name="Normal 2 11 2 2 3 3" xfId="20650" xr:uid="{0F3A1F78-C8FB-4253-879E-7D0CED0578A4}"/>
    <cellStyle name="Normal 2 11 2 2 4" xfId="5943" xr:uid="{C95CCAED-A49E-48A7-8013-A25B94733069}"/>
    <cellStyle name="Normal 2 11 2 2 4 2" xfId="13405" xr:uid="{C95CCAED-A49E-48A7-8013-A25B94733069}"/>
    <cellStyle name="Normal 2 11 2 2 4 2 2" xfId="29383" xr:uid="{C95CCAED-A49E-48A7-8013-A25B94733069}"/>
    <cellStyle name="Normal 2 11 2 2 4 3" xfId="21921" xr:uid="{C95CCAED-A49E-48A7-8013-A25B94733069}"/>
    <cellStyle name="Normal 2 11 2 2 5" xfId="2178" xr:uid="{00000000-0005-0000-0000-000051010000}"/>
    <cellStyle name="Normal 2 11 2 2 5 2" xfId="9640" xr:uid="{00000000-0005-0000-0000-000051010000}"/>
    <cellStyle name="Normal 2 11 2 2 5 2 2" xfId="25618" xr:uid="{00000000-0005-0000-0000-000051010000}"/>
    <cellStyle name="Normal 2 11 2 2 5 3" xfId="18156" xr:uid="{00000000-0005-0000-0000-000051010000}"/>
    <cellStyle name="Normal 2 11 2 2 6" xfId="7916" xr:uid="{00000000-0005-0000-0000-000051010000}"/>
    <cellStyle name="Normal 2 11 2 2 6 2" xfId="23894" xr:uid="{00000000-0005-0000-0000-000051010000}"/>
    <cellStyle name="Normal 2 11 2 2 7" xfId="16344" xr:uid="{00000000-0005-0000-0000-000051010000}"/>
    <cellStyle name="Normal 2 11 2 3" xfId="3207" xr:uid="{B732D469-261C-4F8E-B8F7-67BD0F7C4548}"/>
    <cellStyle name="Normal 2 11 2 3 2" xfId="10669" xr:uid="{B732D469-261C-4F8E-B8F7-67BD0F7C4548}"/>
    <cellStyle name="Normal 2 11 2 3 2 2" xfId="26647" xr:uid="{B732D469-261C-4F8E-B8F7-67BD0F7C4548}"/>
    <cellStyle name="Normal 2 11 2 3 3" xfId="19185" xr:uid="{B732D469-261C-4F8E-B8F7-67BD0F7C4548}"/>
    <cellStyle name="Normal 2 11 2 4" xfId="4454" xr:uid="{F72E9D0E-8C87-4908-99D6-C891177AD8E8}"/>
    <cellStyle name="Normal 2 11 2 4 2" xfId="11916" xr:uid="{F72E9D0E-8C87-4908-99D6-C891177AD8E8}"/>
    <cellStyle name="Normal 2 11 2 4 2 2" xfId="27894" xr:uid="{F72E9D0E-8C87-4908-99D6-C891177AD8E8}"/>
    <cellStyle name="Normal 2 11 2 4 3" xfId="20432" xr:uid="{F72E9D0E-8C87-4908-99D6-C891177AD8E8}"/>
    <cellStyle name="Normal 2 11 2 5" xfId="5728" xr:uid="{838B2B64-6309-465B-97B2-7F101368E77B}"/>
    <cellStyle name="Normal 2 11 2 5 2" xfId="13190" xr:uid="{838B2B64-6309-465B-97B2-7F101368E77B}"/>
    <cellStyle name="Normal 2 11 2 5 2 2" xfId="29168" xr:uid="{838B2B64-6309-465B-97B2-7F101368E77B}"/>
    <cellStyle name="Normal 2 11 2 5 3" xfId="21706" xr:uid="{838B2B64-6309-465B-97B2-7F101368E77B}"/>
    <cellStyle name="Normal 2 11 2 6" xfId="1960" xr:uid="{00000000-0005-0000-0000-000050010000}"/>
    <cellStyle name="Normal 2 11 2 6 2" xfId="9422" xr:uid="{00000000-0005-0000-0000-000050010000}"/>
    <cellStyle name="Normal 2 11 2 6 2 2" xfId="25400" xr:uid="{00000000-0005-0000-0000-000050010000}"/>
    <cellStyle name="Normal 2 11 2 6 3" xfId="17938" xr:uid="{00000000-0005-0000-0000-000050010000}"/>
    <cellStyle name="Normal 2 11 2 7" xfId="7712" xr:uid="{00000000-0005-0000-0000-000050010000}"/>
    <cellStyle name="Normal 2 11 2 7 2" xfId="23690" xr:uid="{00000000-0005-0000-0000-000050010000}"/>
    <cellStyle name="Normal 2 11 2 8" xfId="16126" xr:uid="{00000000-0005-0000-0000-000050010000}"/>
    <cellStyle name="Normal 2 11 3" xfId="257" xr:uid="{00000000-0005-0000-0000-000052010000}"/>
    <cellStyle name="Normal 2 11 3 2" xfId="3316" xr:uid="{C04A4C3F-D24B-48AD-86F8-32FBAAEF1251}"/>
    <cellStyle name="Normal 2 11 3 2 2" xfId="10778" xr:uid="{C04A4C3F-D24B-48AD-86F8-32FBAAEF1251}"/>
    <cellStyle name="Normal 2 11 3 2 2 2" xfId="26756" xr:uid="{C04A4C3F-D24B-48AD-86F8-32FBAAEF1251}"/>
    <cellStyle name="Normal 2 11 3 2 3" xfId="19294" xr:uid="{C04A4C3F-D24B-48AD-86F8-32FBAAEF1251}"/>
    <cellStyle name="Normal 2 11 3 3" xfId="4563" xr:uid="{327093CE-CCF1-44BA-AB11-995BE66C162A}"/>
    <cellStyle name="Normal 2 11 3 3 2" xfId="12025" xr:uid="{327093CE-CCF1-44BA-AB11-995BE66C162A}"/>
    <cellStyle name="Normal 2 11 3 3 2 2" xfId="28003" xr:uid="{327093CE-CCF1-44BA-AB11-995BE66C162A}"/>
    <cellStyle name="Normal 2 11 3 3 3" xfId="20541" xr:uid="{327093CE-CCF1-44BA-AB11-995BE66C162A}"/>
    <cellStyle name="Normal 2 11 3 4" xfId="5835" xr:uid="{F2278E6E-70E2-4EDC-8BEF-144060134730}"/>
    <cellStyle name="Normal 2 11 3 4 2" xfId="13297" xr:uid="{F2278E6E-70E2-4EDC-8BEF-144060134730}"/>
    <cellStyle name="Normal 2 11 3 4 2 2" xfId="29275" xr:uid="{F2278E6E-70E2-4EDC-8BEF-144060134730}"/>
    <cellStyle name="Normal 2 11 3 4 3" xfId="21813" xr:uid="{F2278E6E-70E2-4EDC-8BEF-144060134730}"/>
    <cellStyle name="Normal 2 11 3 5" xfId="2069" xr:uid="{00000000-0005-0000-0000-000052010000}"/>
    <cellStyle name="Normal 2 11 3 5 2" xfId="9531" xr:uid="{00000000-0005-0000-0000-000052010000}"/>
    <cellStyle name="Normal 2 11 3 5 2 2" xfId="25509" xr:uid="{00000000-0005-0000-0000-000052010000}"/>
    <cellStyle name="Normal 2 11 3 5 3" xfId="18047" xr:uid="{00000000-0005-0000-0000-000052010000}"/>
    <cellStyle name="Normal 2 11 3 6" xfId="7814" xr:uid="{00000000-0005-0000-0000-000052010000}"/>
    <cellStyle name="Normal 2 11 3 6 2" xfId="23792" xr:uid="{00000000-0005-0000-0000-000052010000}"/>
    <cellStyle name="Normal 2 11 3 7" xfId="16235" xr:uid="{00000000-0005-0000-0000-000052010000}"/>
    <cellStyle name="Normal 2 11 4" xfId="3098" xr:uid="{8C7FE2FA-D473-4E11-8BEE-607D7124C032}"/>
    <cellStyle name="Normal 2 11 4 2" xfId="10560" xr:uid="{8C7FE2FA-D473-4E11-8BEE-607D7124C032}"/>
    <cellStyle name="Normal 2 11 4 2 2" xfId="26538" xr:uid="{8C7FE2FA-D473-4E11-8BEE-607D7124C032}"/>
    <cellStyle name="Normal 2 11 4 3" xfId="19076" xr:uid="{8C7FE2FA-D473-4E11-8BEE-607D7124C032}"/>
    <cellStyle name="Normal 2 11 5" xfId="4345" xr:uid="{CCC74016-1C98-46E7-85FB-D1F4AFB18D6C}"/>
    <cellStyle name="Normal 2 11 5 2" xfId="11807" xr:uid="{CCC74016-1C98-46E7-85FB-D1F4AFB18D6C}"/>
    <cellStyle name="Normal 2 11 5 2 2" xfId="27785" xr:uid="{CCC74016-1C98-46E7-85FB-D1F4AFB18D6C}"/>
    <cellStyle name="Normal 2 11 5 3" xfId="20323" xr:uid="{CCC74016-1C98-46E7-85FB-D1F4AFB18D6C}"/>
    <cellStyle name="Normal 2 11 6" xfId="5623" xr:uid="{FEC99F83-C8D9-49C7-8540-CF53285C38EA}"/>
    <cellStyle name="Normal 2 11 6 2" xfId="13085" xr:uid="{FEC99F83-C8D9-49C7-8540-CF53285C38EA}"/>
    <cellStyle name="Normal 2 11 6 2 2" xfId="29063" xr:uid="{FEC99F83-C8D9-49C7-8540-CF53285C38EA}"/>
    <cellStyle name="Normal 2 11 6 3" xfId="21601" xr:uid="{FEC99F83-C8D9-49C7-8540-CF53285C38EA}"/>
    <cellStyle name="Normal 2 11 7" xfId="1851" xr:uid="{00000000-0005-0000-0000-00004F010000}"/>
    <cellStyle name="Normal 2 11 7 2" xfId="9313" xr:uid="{00000000-0005-0000-0000-00004F010000}"/>
    <cellStyle name="Normal 2 11 7 2 2" xfId="25291" xr:uid="{00000000-0005-0000-0000-00004F010000}"/>
    <cellStyle name="Normal 2 11 7 3" xfId="17829" xr:uid="{00000000-0005-0000-0000-00004F010000}"/>
    <cellStyle name="Normal 2 11 8" xfId="7671" xr:uid="{00000000-0005-0000-0000-00004F010000}"/>
    <cellStyle name="Normal 2 11 8 2" xfId="23649" xr:uid="{00000000-0005-0000-0000-00004F010000}"/>
    <cellStyle name="Normal 2 11 9" xfId="16017" xr:uid="{00000000-0005-0000-0000-00004F010000}"/>
    <cellStyle name="Normal 2 110" xfId="942" xr:uid="{00000000-0005-0000-0000-000002000000}"/>
    <cellStyle name="Normal 2 110 2" xfId="4001" xr:uid="{B89DD251-7519-4822-AEFF-C79E1C853E9E}"/>
    <cellStyle name="Normal 2 110 2 2" xfId="11463" xr:uid="{B89DD251-7519-4822-AEFF-C79E1C853E9E}"/>
    <cellStyle name="Normal 2 110 2 2 2" xfId="27441" xr:uid="{B89DD251-7519-4822-AEFF-C79E1C853E9E}"/>
    <cellStyle name="Normal 2 110 2 3" xfId="19979" xr:uid="{B89DD251-7519-4822-AEFF-C79E1C853E9E}"/>
    <cellStyle name="Normal 2 110 3" xfId="5248" xr:uid="{BAF8BCEE-9699-458D-B009-D0AF91B701D5}"/>
    <cellStyle name="Normal 2 110 3 2" xfId="12710" xr:uid="{BAF8BCEE-9699-458D-B009-D0AF91B701D5}"/>
    <cellStyle name="Normal 2 110 3 2 2" xfId="28688" xr:uid="{BAF8BCEE-9699-458D-B009-D0AF91B701D5}"/>
    <cellStyle name="Normal 2 110 3 3" xfId="21226" xr:uid="{BAF8BCEE-9699-458D-B009-D0AF91B701D5}"/>
    <cellStyle name="Normal 2 110 4" xfId="6516" xr:uid="{D5DF5333-495C-4CEE-BC7C-11EA9B7AC2FD}"/>
    <cellStyle name="Normal 2 110 4 2" xfId="13978" xr:uid="{D5DF5333-495C-4CEE-BC7C-11EA9B7AC2FD}"/>
    <cellStyle name="Normal 2 110 4 2 2" xfId="29956" xr:uid="{D5DF5333-495C-4CEE-BC7C-11EA9B7AC2FD}"/>
    <cellStyle name="Normal 2 110 4 3" xfId="22494" xr:uid="{D5DF5333-495C-4CEE-BC7C-11EA9B7AC2FD}"/>
    <cellStyle name="Normal 2 110 5" xfId="2754" xr:uid="{00000000-0005-0000-0000-000002000000}"/>
    <cellStyle name="Normal 2 110 5 2" xfId="10216" xr:uid="{00000000-0005-0000-0000-000002000000}"/>
    <cellStyle name="Normal 2 110 5 2 2" xfId="26194" xr:uid="{00000000-0005-0000-0000-000002000000}"/>
    <cellStyle name="Normal 2 110 5 3" xfId="18732" xr:uid="{00000000-0005-0000-0000-000002000000}"/>
    <cellStyle name="Normal 2 110 6" xfId="8476" xr:uid="{00000000-0005-0000-0000-000002000000}"/>
    <cellStyle name="Normal 2 110 6 2" xfId="24454" xr:uid="{00000000-0005-0000-0000-000002000000}"/>
    <cellStyle name="Normal 2 110 7" xfId="16920" xr:uid="{00000000-0005-0000-0000-000002000000}"/>
    <cellStyle name="Normal 2 111" xfId="950" xr:uid="{00000000-0005-0000-0000-000002000000}"/>
    <cellStyle name="Normal 2 111 2" xfId="4009" xr:uid="{7427772E-2576-40F8-836F-51C414ADBE1A}"/>
    <cellStyle name="Normal 2 111 2 2" xfId="11471" xr:uid="{7427772E-2576-40F8-836F-51C414ADBE1A}"/>
    <cellStyle name="Normal 2 111 2 2 2" xfId="27449" xr:uid="{7427772E-2576-40F8-836F-51C414ADBE1A}"/>
    <cellStyle name="Normal 2 111 2 3" xfId="19987" xr:uid="{7427772E-2576-40F8-836F-51C414ADBE1A}"/>
    <cellStyle name="Normal 2 111 3" xfId="5256" xr:uid="{46BA60FB-985A-4F6F-B79F-E30C495D6E21}"/>
    <cellStyle name="Normal 2 111 3 2" xfId="12718" xr:uid="{46BA60FB-985A-4F6F-B79F-E30C495D6E21}"/>
    <cellStyle name="Normal 2 111 3 2 2" xfId="28696" xr:uid="{46BA60FB-985A-4F6F-B79F-E30C495D6E21}"/>
    <cellStyle name="Normal 2 111 3 3" xfId="21234" xr:uid="{46BA60FB-985A-4F6F-B79F-E30C495D6E21}"/>
    <cellStyle name="Normal 2 111 4" xfId="6524" xr:uid="{E79BF4A5-D457-45C6-ACD8-C9F00ED9C3AA}"/>
    <cellStyle name="Normal 2 111 4 2" xfId="13986" xr:uid="{E79BF4A5-D457-45C6-ACD8-C9F00ED9C3AA}"/>
    <cellStyle name="Normal 2 111 4 2 2" xfId="29964" xr:uid="{E79BF4A5-D457-45C6-ACD8-C9F00ED9C3AA}"/>
    <cellStyle name="Normal 2 111 4 3" xfId="22502" xr:uid="{E79BF4A5-D457-45C6-ACD8-C9F00ED9C3AA}"/>
    <cellStyle name="Normal 2 111 5" xfId="2762" xr:uid="{00000000-0005-0000-0000-000002000000}"/>
    <cellStyle name="Normal 2 111 5 2" xfId="10224" xr:uid="{00000000-0005-0000-0000-000002000000}"/>
    <cellStyle name="Normal 2 111 5 2 2" xfId="26202" xr:uid="{00000000-0005-0000-0000-000002000000}"/>
    <cellStyle name="Normal 2 111 5 3" xfId="18740" xr:uid="{00000000-0005-0000-0000-000002000000}"/>
    <cellStyle name="Normal 2 111 6" xfId="8484" xr:uid="{00000000-0005-0000-0000-000002000000}"/>
    <cellStyle name="Normal 2 111 6 2" xfId="24462" xr:uid="{00000000-0005-0000-0000-000002000000}"/>
    <cellStyle name="Normal 2 111 7" xfId="16928" xr:uid="{00000000-0005-0000-0000-000002000000}"/>
    <cellStyle name="Normal 2 112" xfId="959" xr:uid="{00000000-0005-0000-0000-000002000000}"/>
    <cellStyle name="Normal 2 112 2" xfId="4018" xr:uid="{2AF82993-1653-4BBF-8147-4D1B0FA23EED}"/>
    <cellStyle name="Normal 2 112 2 2" xfId="11480" xr:uid="{2AF82993-1653-4BBF-8147-4D1B0FA23EED}"/>
    <cellStyle name="Normal 2 112 2 2 2" xfId="27458" xr:uid="{2AF82993-1653-4BBF-8147-4D1B0FA23EED}"/>
    <cellStyle name="Normal 2 112 2 3" xfId="19996" xr:uid="{2AF82993-1653-4BBF-8147-4D1B0FA23EED}"/>
    <cellStyle name="Normal 2 112 3" xfId="5265" xr:uid="{65E858F2-9DFA-4F45-9298-AAB63B6AA5B3}"/>
    <cellStyle name="Normal 2 112 3 2" xfId="12727" xr:uid="{65E858F2-9DFA-4F45-9298-AAB63B6AA5B3}"/>
    <cellStyle name="Normal 2 112 3 2 2" xfId="28705" xr:uid="{65E858F2-9DFA-4F45-9298-AAB63B6AA5B3}"/>
    <cellStyle name="Normal 2 112 3 3" xfId="21243" xr:uid="{65E858F2-9DFA-4F45-9298-AAB63B6AA5B3}"/>
    <cellStyle name="Normal 2 112 4" xfId="6533" xr:uid="{DDCBB72B-BED0-40F5-B17A-271CDAE2FA9E}"/>
    <cellStyle name="Normal 2 112 4 2" xfId="13995" xr:uid="{DDCBB72B-BED0-40F5-B17A-271CDAE2FA9E}"/>
    <cellStyle name="Normal 2 112 4 2 2" xfId="29973" xr:uid="{DDCBB72B-BED0-40F5-B17A-271CDAE2FA9E}"/>
    <cellStyle name="Normal 2 112 4 3" xfId="22511" xr:uid="{DDCBB72B-BED0-40F5-B17A-271CDAE2FA9E}"/>
    <cellStyle name="Normal 2 112 5" xfId="2771" xr:uid="{00000000-0005-0000-0000-000002000000}"/>
    <cellStyle name="Normal 2 112 5 2" xfId="10233" xr:uid="{00000000-0005-0000-0000-000002000000}"/>
    <cellStyle name="Normal 2 112 5 2 2" xfId="26211" xr:uid="{00000000-0005-0000-0000-000002000000}"/>
    <cellStyle name="Normal 2 112 5 3" xfId="18749" xr:uid="{00000000-0005-0000-0000-000002000000}"/>
    <cellStyle name="Normal 2 112 6" xfId="8493" xr:uid="{00000000-0005-0000-0000-000002000000}"/>
    <cellStyle name="Normal 2 112 6 2" xfId="24471" xr:uid="{00000000-0005-0000-0000-000002000000}"/>
    <cellStyle name="Normal 2 112 7" xfId="16937" xr:uid="{00000000-0005-0000-0000-000002000000}"/>
    <cellStyle name="Normal 2 113" xfId="967" xr:uid="{00000000-0005-0000-0000-000002000000}"/>
    <cellStyle name="Normal 2 113 2" xfId="4026" xr:uid="{DE42C93C-CF58-47C1-B7D4-1EC1AF6804A5}"/>
    <cellStyle name="Normal 2 113 2 2" xfId="11488" xr:uid="{DE42C93C-CF58-47C1-B7D4-1EC1AF6804A5}"/>
    <cellStyle name="Normal 2 113 2 2 2" xfId="27466" xr:uid="{DE42C93C-CF58-47C1-B7D4-1EC1AF6804A5}"/>
    <cellStyle name="Normal 2 113 2 3" xfId="20004" xr:uid="{DE42C93C-CF58-47C1-B7D4-1EC1AF6804A5}"/>
    <cellStyle name="Normal 2 113 3" xfId="5273" xr:uid="{4D10E6BD-DBF7-45FD-9DA9-873C9DB70630}"/>
    <cellStyle name="Normal 2 113 3 2" xfId="12735" xr:uid="{4D10E6BD-DBF7-45FD-9DA9-873C9DB70630}"/>
    <cellStyle name="Normal 2 113 3 2 2" xfId="28713" xr:uid="{4D10E6BD-DBF7-45FD-9DA9-873C9DB70630}"/>
    <cellStyle name="Normal 2 113 3 3" xfId="21251" xr:uid="{4D10E6BD-DBF7-45FD-9DA9-873C9DB70630}"/>
    <cellStyle name="Normal 2 113 4" xfId="6541" xr:uid="{FFE64C31-EEB9-4112-9DC2-50354FB567A4}"/>
    <cellStyle name="Normal 2 113 4 2" xfId="14003" xr:uid="{FFE64C31-EEB9-4112-9DC2-50354FB567A4}"/>
    <cellStyle name="Normal 2 113 4 2 2" xfId="29981" xr:uid="{FFE64C31-EEB9-4112-9DC2-50354FB567A4}"/>
    <cellStyle name="Normal 2 113 4 3" xfId="22519" xr:uid="{FFE64C31-EEB9-4112-9DC2-50354FB567A4}"/>
    <cellStyle name="Normal 2 113 5" xfId="2779" xr:uid="{00000000-0005-0000-0000-000002000000}"/>
    <cellStyle name="Normal 2 113 5 2" xfId="10241" xr:uid="{00000000-0005-0000-0000-000002000000}"/>
    <cellStyle name="Normal 2 113 5 2 2" xfId="26219" xr:uid="{00000000-0005-0000-0000-000002000000}"/>
    <cellStyle name="Normal 2 113 5 3" xfId="18757" xr:uid="{00000000-0005-0000-0000-000002000000}"/>
    <cellStyle name="Normal 2 113 6" xfId="8501" xr:uid="{00000000-0005-0000-0000-000002000000}"/>
    <cellStyle name="Normal 2 113 6 2" xfId="24479" xr:uid="{00000000-0005-0000-0000-000002000000}"/>
    <cellStyle name="Normal 2 113 7" xfId="16945" xr:uid="{00000000-0005-0000-0000-000002000000}"/>
    <cellStyle name="Normal 2 114" xfId="975" xr:uid="{00000000-0005-0000-0000-000002000000}"/>
    <cellStyle name="Normal 2 114 2" xfId="4034" xr:uid="{2600F6CC-5E88-4D98-86BF-5F16E1E6E081}"/>
    <cellStyle name="Normal 2 114 2 2" xfId="11496" xr:uid="{2600F6CC-5E88-4D98-86BF-5F16E1E6E081}"/>
    <cellStyle name="Normal 2 114 2 2 2" xfId="27474" xr:uid="{2600F6CC-5E88-4D98-86BF-5F16E1E6E081}"/>
    <cellStyle name="Normal 2 114 2 3" xfId="20012" xr:uid="{2600F6CC-5E88-4D98-86BF-5F16E1E6E081}"/>
    <cellStyle name="Normal 2 114 3" xfId="5281" xr:uid="{CAE36FB8-2F6D-4B98-A56A-A81EED66372D}"/>
    <cellStyle name="Normal 2 114 3 2" xfId="12743" xr:uid="{CAE36FB8-2F6D-4B98-A56A-A81EED66372D}"/>
    <cellStyle name="Normal 2 114 3 2 2" xfId="28721" xr:uid="{CAE36FB8-2F6D-4B98-A56A-A81EED66372D}"/>
    <cellStyle name="Normal 2 114 3 3" xfId="21259" xr:uid="{CAE36FB8-2F6D-4B98-A56A-A81EED66372D}"/>
    <cellStyle name="Normal 2 114 4" xfId="6549" xr:uid="{4420C7C9-8CDE-4E0F-A0C8-C812B6A1D910}"/>
    <cellStyle name="Normal 2 114 4 2" xfId="14011" xr:uid="{4420C7C9-8CDE-4E0F-A0C8-C812B6A1D910}"/>
    <cellStyle name="Normal 2 114 4 2 2" xfId="29989" xr:uid="{4420C7C9-8CDE-4E0F-A0C8-C812B6A1D910}"/>
    <cellStyle name="Normal 2 114 4 3" xfId="22527" xr:uid="{4420C7C9-8CDE-4E0F-A0C8-C812B6A1D910}"/>
    <cellStyle name="Normal 2 114 5" xfId="2787" xr:uid="{00000000-0005-0000-0000-000002000000}"/>
    <cellStyle name="Normal 2 114 5 2" xfId="10249" xr:uid="{00000000-0005-0000-0000-000002000000}"/>
    <cellStyle name="Normal 2 114 5 2 2" xfId="26227" xr:uid="{00000000-0005-0000-0000-000002000000}"/>
    <cellStyle name="Normal 2 114 5 3" xfId="18765" xr:uid="{00000000-0005-0000-0000-000002000000}"/>
    <cellStyle name="Normal 2 114 6" xfId="8509" xr:uid="{00000000-0005-0000-0000-000002000000}"/>
    <cellStyle name="Normal 2 114 6 2" xfId="24487" xr:uid="{00000000-0005-0000-0000-000002000000}"/>
    <cellStyle name="Normal 2 114 7" xfId="16953" xr:uid="{00000000-0005-0000-0000-000002000000}"/>
    <cellStyle name="Normal 2 115" xfId="983" xr:uid="{00000000-0005-0000-0000-000002000000}"/>
    <cellStyle name="Normal 2 115 2" xfId="4042" xr:uid="{AE5C8F2E-1401-4EE1-9A5F-BCA005D54276}"/>
    <cellStyle name="Normal 2 115 2 2" xfId="11504" xr:uid="{AE5C8F2E-1401-4EE1-9A5F-BCA005D54276}"/>
    <cellStyle name="Normal 2 115 2 2 2" xfId="27482" xr:uid="{AE5C8F2E-1401-4EE1-9A5F-BCA005D54276}"/>
    <cellStyle name="Normal 2 115 2 3" xfId="20020" xr:uid="{AE5C8F2E-1401-4EE1-9A5F-BCA005D54276}"/>
    <cellStyle name="Normal 2 115 3" xfId="5289" xr:uid="{02D2923B-055D-4137-AA2F-7AB65235D496}"/>
    <cellStyle name="Normal 2 115 3 2" xfId="12751" xr:uid="{02D2923B-055D-4137-AA2F-7AB65235D496}"/>
    <cellStyle name="Normal 2 115 3 2 2" xfId="28729" xr:uid="{02D2923B-055D-4137-AA2F-7AB65235D496}"/>
    <cellStyle name="Normal 2 115 3 3" xfId="21267" xr:uid="{02D2923B-055D-4137-AA2F-7AB65235D496}"/>
    <cellStyle name="Normal 2 115 4" xfId="6557" xr:uid="{83D9A53F-DE69-4CB8-920C-5708F019DDE5}"/>
    <cellStyle name="Normal 2 115 4 2" xfId="14019" xr:uid="{83D9A53F-DE69-4CB8-920C-5708F019DDE5}"/>
    <cellStyle name="Normal 2 115 4 2 2" xfId="29997" xr:uid="{83D9A53F-DE69-4CB8-920C-5708F019DDE5}"/>
    <cellStyle name="Normal 2 115 4 3" xfId="22535" xr:uid="{83D9A53F-DE69-4CB8-920C-5708F019DDE5}"/>
    <cellStyle name="Normal 2 115 5" xfId="2795" xr:uid="{00000000-0005-0000-0000-000002000000}"/>
    <cellStyle name="Normal 2 115 5 2" xfId="10257" xr:uid="{00000000-0005-0000-0000-000002000000}"/>
    <cellStyle name="Normal 2 115 5 2 2" xfId="26235" xr:uid="{00000000-0005-0000-0000-000002000000}"/>
    <cellStyle name="Normal 2 115 5 3" xfId="18773" xr:uid="{00000000-0005-0000-0000-000002000000}"/>
    <cellStyle name="Normal 2 115 6" xfId="8517" xr:uid="{00000000-0005-0000-0000-000002000000}"/>
    <cellStyle name="Normal 2 115 6 2" xfId="24495" xr:uid="{00000000-0005-0000-0000-000002000000}"/>
    <cellStyle name="Normal 2 115 7" xfId="16961" xr:uid="{00000000-0005-0000-0000-000002000000}"/>
    <cellStyle name="Normal 2 116" xfId="991" xr:uid="{00000000-0005-0000-0000-000002000000}"/>
    <cellStyle name="Normal 2 116 2" xfId="4050" xr:uid="{B6419E4C-8504-46C1-8F91-109B822FDFDF}"/>
    <cellStyle name="Normal 2 116 2 2" xfId="11512" xr:uid="{B6419E4C-8504-46C1-8F91-109B822FDFDF}"/>
    <cellStyle name="Normal 2 116 2 2 2" xfId="27490" xr:uid="{B6419E4C-8504-46C1-8F91-109B822FDFDF}"/>
    <cellStyle name="Normal 2 116 2 3" xfId="20028" xr:uid="{B6419E4C-8504-46C1-8F91-109B822FDFDF}"/>
    <cellStyle name="Normal 2 116 3" xfId="5297" xr:uid="{1B065D99-7A7A-4B7D-8D9A-E52FE1F7DB53}"/>
    <cellStyle name="Normal 2 116 3 2" xfId="12759" xr:uid="{1B065D99-7A7A-4B7D-8D9A-E52FE1F7DB53}"/>
    <cellStyle name="Normal 2 116 3 2 2" xfId="28737" xr:uid="{1B065D99-7A7A-4B7D-8D9A-E52FE1F7DB53}"/>
    <cellStyle name="Normal 2 116 3 3" xfId="21275" xr:uid="{1B065D99-7A7A-4B7D-8D9A-E52FE1F7DB53}"/>
    <cellStyle name="Normal 2 116 4" xfId="6565" xr:uid="{713F9738-CEE6-4912-842F-F31EC8B6AEA4}"/>
    <cellStyle name="Normal 2 116 4 2" xfId="14027" xr:uid="{713F9738-CEE6-4912-842F-F31EC8B6AEA4}"/>
    <cellStyle name="Normal 2 116 4 2 2" xfId="30005" xr:uid="{713F9738-CEE6-4912-842F-F31EC8B6AEA4}"/>
    <cellStyle name="Normal 2 116 4 3" xfId="22543" xr:uid="{713F9738-CEE6-4912-842F-F31EC8B6AEA4}"/>
    <cellStyle name="Normal 2 116 5" xfId="2803" xr:uid="{00000000-0005-0000-0000-000002000000}"/>
    <cellStyle name="Normal 2 116 5 2" xfId="10265" xr:uid="{00000000-0005-0000-0000-000002000000}"/>
    <cellStyle name="Normal 2 116 5 2 2" xfId="26243" xr:uid="{00000000-0005-0000-0000-000002000000}"/>
    <cellStyle name="Normal 2 116 5 3" xfId="18781" xr:uid="{00000000-0005-0000-0000-000002000000}"/>
    <cellStyle name="Normal 2 116 6" xfId="8525" xr:uid="{00000000-0005-0000-0000-000002000000}"/>
    <cellStyle name="Normal 2 116 6 2" xfId="24503" xr:uid="{00000000-0005-0000-0000-000002000000}"/>
    <cellStyle name="Normal 2 116 7" xfId="16969" xr:uid="{00000000-0005-0000-0000-000002000000}"/>
    <cellStyle name="Normal 2 117" xfId="1000" xr:uid="{00000000-0005-0000-0000-000002000000}"/>
    <cellStyle name="Normal 2 117 2" xfId="4059" xr:uid="{3605688B-70F1-4EC7-A310-2617E9273D3F}"/>
    <cellStyle name="Normal 2 117 2 2" xfId="11521" xr:uid="{3605688B-70F1-4EC7-A310-2617E9273D3F}"/>
    <cellStyle name="Normal 2 117 2 2 2" xfId="27499" xr:uid="{3605688B-70F1-4EC7-A310-2617E9273D3F}"/>
    <cellStyle name="Normal 2 117 2 3" xfId="20037" xr:uid="{3605688B-70F1-4EC7-A310-2617E9273D3F}"/>
    <cellStyle name="Normal 2 117 3" xfId="5306" xr:uid="{62CCDFAC-2F8B-4DF5-9CB8-277D1503F667}"/>
    <cellStyle name="Normal 2 117 3 2" xfId="12768" xr:uid="{62CCDFAC-2F8B-4DF5-9CB8-277D1503F667}"/>
    <cellStyle name="Normal 2 117 3 2 2" xfId="28746" xr:uid="{62CCDFAC-2F8B-4DF5-9CB8-277D1503F667}"/>
    <cellStyle name="Normal 2 117 3 3" xfId="21284" xr:uid="{62CCDFAC-2F8B-4DF5-9CB8-277D1503F667}"/>
    <cellStyle name="Normal 2 117 4" xfId="6574" xr:uid="{F640A721-2C0D-45B0-9B90-4E921542DA83}"/>
    <cellStyle name="Normal 2 117 4 2" xfId="14036" xr:uid="{F640A721-2C0D-45B0-9B90-4E921542DA83}"/>
    <cellStyle name="Normal 2 117 4 2 2" xfId="30014" xr:uid="{F640A721-2C0D-45B0-9B90-4E921542DA83}"/>
    <cellStyle name="Normal 2 117 4 3" xfId="22552" xr:uid="{F640A721-2C0D-45B0-9B90-4E921542DA83}"/>
    <cellStyle name="Normal 2 117 5" xfId="2812" xr:uid="{00000000-0005-0000-0000-000002000000}"/>
    <cellStyle name="Normal 2 117 5 2" xfId="10274" xr:uid="{00000000-0005-0000-0000-000002000000}"/>
    <cellStyle name="Normal 2 117 5 2 2" xfId="26252" xr:uid="{00000000-0005-0000-0000-000002000000}"/>
    <cellStyle name="Normal 2 117 5 3" xfId="18790" xr:uid="{00000000-0005-0000-0000-000002000000}"/>
    <cellStyle name="Normal 2 117 6" xfId="8534" xr:uid="{00000000-0005-0000-0000-000002000000}"/>
    <cellStyle name="Normal 2 117 6 2" xfId="24512" xr:uid="{00000000-0005-0000-0000-000002000000}"/>
    <cellStyle name="Normal 2 117 7" xfId="16978" xr:uid="{00000000-0005-0000-0000-000002000000}"/>
    <cellStyle name="Normal 2 118" xfId="1009" xr:uid="{00000000-0005-0000-0000-000002000000}"/>
    <cellStyle name="Normal 2 118 2" xfId="4068" xr:uid="{67C490DD-9BC4-4037-B9BB-37C64F899377}"/>
    <cellStyle name="Normal 2 118 2 2" xfId="11530" xr:uid="{67C490DD-9BC4-4037-B9BB-37C64F899377}"/>
    <cellStyle name="Normal 2 118 2 2 2" xfId="27508" xr:uid="{67C490DD-9BC4-4037-B9BB-37C64F899377}"/>
    <cellStyle name="Normal 2 118 2 3" xfId="20046" xr:uid="{67C490DD-9BC4-4037-B9BB-37C64F899377}"/>
    <cellStyle name="Normal 2 118 3" xfId="5315" xr:uid="{67B321DA-9C3D-401E-9B09-2201AD9A79ED}"/>
    <cellStyle name="Normal 2 118 3 2" xfId="12777" xr:uid="{67B321DA-9C3D-401E-9B09-2201AD9A79ED}"/>
    <cellStyle name="Normal 2 118 3 2 2" xfId="28755" xr:uid="{67B321DA-9C3D-401E-9B09-2201AD9A79ED}"/>
    <cellStyle name="Normal 2 118 3 3" xfId="21293" xr:uid="{67B321DA-9C3D-401E-9B09-2201AD9A79ED}"/>
    <cellStyle name="Normal 2 118 4" xfId="6583" xr:uid="{745D83BB-3547-4998-8DDB-7DC00D7B9A0C}"/>
    <cellStyle name="Normal 2 118 4 2" xfId="14045" xr:uid="{745D83BB-3547-4998-8DDB-7DC00D7B9A0C}"/>
    <cellStyle name="Normal 2 118 4 2 2" xfId="30023" xr:uid="{745D83BB-3547-4998-8DDB-7DC00D7B9A0C}"/>
    <cellStyle name="Normal 2 118 4 3" xfId="22561" xr:uid="{745D83BB-3547-4998-8DDB-7DC00D7B9A0C}"/>
    <cellStyle name="Normal 2 118 5" xfId="2821" xr:uid="{00000000-0005-0000-0000-000002000000}"/>
    <cellStyle name="Normal 2 118 5 2" xfId="10283" xr:uid="{00000000-0005-0000-0000-000002000000}"/>
    <cellStyle name="Normal 2 118 5 2 2" xfId="26261" xr:uid="{00000000-0005-0000-0000-000002000000}"/>
    <cellStyle name="Normal 2 118 5 3" xfId="18799" xr:uid="{00000000-0005-0000-0000-000002000000}"/>
    <cellStyle name="Normal 2 118 6" xfId="8543" xr:uid="{00000000-0005-0000-0000-000002000000}"/>
    <cellStyle name="Normal 2 118 6 2" xfId="24521" xr:uid="{00000000-0005-0000-0000-000002000000}"/>
    <cellStyle name="Normal 2 118 7" xfId="16987" xr:uid="{00000000-0005-0000-0000-000002000000}"/>
    <cellStyle name="Normal 2 119" xfId="1017" xr:uid="{00000000-0005-0000-0000-000002000000}"/>
    <cellStyle name="Normal 2 119 2" xfId="4076" xr:uid="{515F309F-C0F7-4E90-82BC-128652B9A392}"/>
    <cellStyle name="Normal 2 119 2 2" xfId="11538" xr:uid="{515F309F-C0F7-4E90-82BC-128652B9A392}"/>
    <cellStyle name="Normal 2 119 2 2 2" xfId="27516" xr:uid="{515F309F-C0F7-4E90-82BC-128652B9A392}"/>
    <cellStyle name="Normal 2 119 2 3" xfId="20054" xr:uid="{515F309F-C0F7-4E90-82BC-128652B9A392}"/>
    <cellStyle name="Normal 2 119 3" xfId="5323" xr:uid="{176D722D-BBA9-4C6F-B47A-83E138CC9FEC}"/>
    <cellStyle name="Normal 2 119 3 2" xfId="12785" xr:uid="{176D722D-BBA9-4C6F-B47A-83E138CC9FEC}"/>
    <cellStyle name="Normal 2 119 3 2 2" xfId="28763" xr:uid="{176D722D-BBA9-4C6F-B47A-83E138CC9FEC}"/>
    <cellStyle name="Normal 2 119 3 3" xfId="21301" xr:uid="{176D722D-BBA9-4C6F-B47A-83E138CC9FEC}"/>
    <cellStyle name="Normal 2 119 4" xfId="6591" xr:uid="{E2BCF020-A16D-4A28-AAC6-DF999ECC2AAB}"/>
    <cellStyle name="Normal 2 119 4 2" xfId="14053" xr:uid="{E2BCF020-A16D-4A28-AAC6-DF999ECC2AAB}"/>
    <cellStyle name="Normal 2 119 4 2 2" xfId="30031" xr:uid="{E2BCF020-A16D-4A28-AAC6-DF999ECC2AAB}"/>
    <cellStyle name="Normal 2 119 4 3" xfId="22569" xr:uid="{E2BCF020-A16D-4A28-AAC6-DF999ECC2AAB}"/>
    <cellStyle name="Normal 2 119 5" xfId="2829" xr:uid="{00000000-0005-0000-0000-000002000000}"/>
    <cellStyle name="Normal 2 119 5 2" xfId="10291" xr:uid="{00000000-0005-0000-0000-000002000000}"/>
    <cellStyle name="Normal 2 119 5 2 2" xfId="26269" xr:uid="{00000000-0005-0000-0000-000002000000}"/>
    <cellStyle name="Normal 2 119 5 3" xfId="18807" xr:uid="{00000000-0005-0000-0000-000002000000}"/>
    <cellStyle name="Normal 2 119 6" xfId="8551" xr:uid="{00000000-0005-0000-0000-000002000000}"/>
    <cellStyle name="Normal 2 119 6 2" xfId="24529" xr:uid="{00000000-0005-0000-0000-000002000000}"/>
    <cellStyle name="Normal 2 119 7" xfId="16995" xr:uid="{00000000-0005-0000-0000-000002000000}"/>
    <cellStyle name="Normal 2 12" xfId="40" xr:uid="{00000000-0005-0000-0000-000053010000}"/>
    <cellStyle name="Normal 2 12 2" xfId="150" xr:uid="{00000000-0005-0000-0000-000054010000}"/>
    <cellStyle name="Normal 2 12 2 2" xfId="369" xr:uid="{00000000-0005-0000-0000-000055010000}"/>
    <cellStyle name="Normal 2 12 2 2 2" xfId="3428" xr:uid="{27A5D843-8F23-4C23-B883-E5DEF4EF713D}"/>
    <cellStyle name="Normal 2 12 2 2 2 2" xfId="10890" xr:uid="{27A5D843-8F23-4C23-B883-E5DEF4EF713D}"/>
    <cellStyle name="Normal 2 12 2 2 2 2 2" xfId="26868" xr:uid="{27A5D843-8F23-4C23-B883-E5DEF4EF713D}"/>
    <cellStyle name="Normal 2 12 2 2 2 3" xfId="19406" xr:uid="{27A5D843-8F23-4C23-B883-E5DEF4EF713D}"/>
    <cellStyle name="Normal 2 12 2 2 3" xfId="4675" xr:uid="{1BC54432-7224-4286-B4AE-F799412E6328}"/>
    <cellStyle name="Normal 2 12 2 2 3 2" xfId="12137" xr:uid="{1BC54432-7224-4286-B4AE-F799412E6328}"/>
    <cellStyle name="Normal 2 12 2 2 3 2 2" xfId="28115" xr:uid="{1BC54432-7224-4286-B4AE-F799412E6328}"/>
    <cellStyle name="Normal 2 12 2 2 3 3" xfId="20653" xr:uid="{1BC54432-7224-4286-B4AE-F799412E6328}"/>
    <cellStyle name="Normal 2 12 2 2 4" xfId="5946" xr:uid="{36571EA3-AA07-43D4-9CA9-C48DBC7045F1}"/>
    <cellStyle name="Normal 2 12 2 2 4 2" xfId="13408" xr:uid="{36571EA3-AA07-43D4-9CA9-C48DBC7045F1}"/>
    <cellStyle name="Normal 2 12 2 2 4 2 2" xfId="29386" xr:uid="{36571EA3-AA07-43D4-9CA9-C48DBC7045F1}"/>
    <cellStyle name="Normal 2 12 2 2 4 3" xfId="21924" xr:uid="{36571EA3-AA07-43D4-9CA9-C48DBC7045F1}"/>
    <cellStyle name="Normal 2 12 2 2 5" xfId="2181" xr:uid="{00000000-0005-0000-0000-000055010000}"/>
    <cellStyle name="Normal 2 12 2 2 5 2" xfId="9643" xr:uid="{00000000-0005-0000-0000-000055010000}"/>
    <cellStyle name="Normal 2 12 2 2 5 2 2" xfId="25621" xr:uid="{00000000-0005-0000-0000-000055010000}"/>
    <cellStyle name="Normal 2 12 2 2 5 3" xfId="18159" xr:uid="{00000000-0005-0000-0000-000055010000}"/>
    <cellStyle name="Normal 2 12 2 2 6" xfId="7919" xr:uid="{00000000-0005-0000-0000-000055010000}"/>
    <cellStyle name="Normal 2 12 2 2 6 2" xfId="23897" xr:uid="{00000000-0005-0000-0000-000055010000}"/>
    <cellStyle name="Normal 2 12 2 2 7" xfId="16347" xr:uid="{00000000-0005-0000-0000-000055010000}"/>
    <cellStyle name="Normal 2 12 2 3" xfId="3210" xr:uid="{35D2B98D-331C-4162-8C69-24AE5255A5F6}"/>
    <cellStyle name="Normal 2 12 2 3 2" xfId="10672" xr:uid="{35D2B98D-331C-4162-8C69-24AE5255A5F6}"/>
    <cellStyle name="Normal 2 12 2 3 2 2" xfId="26650" xr:uid="{35D2B98D-331C-4162-8C69-24AE5255A5F6}"/>
    <cellStyle name="Normal 2 12 2 3 3" xfId="19188" xr:uid="{35D2B98D-331C-4162-8C69-24AE5255A5F6}"/>
    <cellStyle name="Normal 2 12 2 4" xfId="4457" xr:uid="{5AD19BC5-790F-4434-8AE5-8502A8657B48}"/>
    <cellStyle name="Normal 2 12 2 4 2" xfId="11919" xr:uid="{5AD19BC5-790F-4434-8AE5-8502A8657B48}"/>
    <cellStyle name="Normal 2 12 2 4 2 2" xfId="27897" xr:uid="{5AD19BC5-790F-4434-8AE5-8502A8657B48}"/>
    <cellStyle name="Normal 2 12 2 4 3" xfId="20435" xr:uid="{5AD19BC5-790F-4434-8AE5-8502A8657B48}"/>
    <cellStyle name="Normal 2 12 2 5" xfId="5731" xr:uid="{4C55B29D-CC3E-4350-B5BF-6316715CE005}"/>
    <cellStyle name="Normal 2 12 2 5 2" xfId="13193" xr:uid="{4C55B29D-CC3E-4350-B5BF-6316715CE005}"/>
    <cellStyle name="Normal 2 12 2 5 2 2" xfId="29171" xr:uid="{4C55B29D-CC3E-4350-B5BF-6316715CE005}"/>
    <cellStyle name="Normal 2 12 2 5 3" xfId="21709" xr:uid="{4C55B29D-CC3E-4350-B5BF-6316715CE005}"/>
    <cellStyle name="Normal 2 12 2 6" xfId="1963" xr:uid="{00000000-0005-0000-0000-000054010000}"/>
    <cellStyle name="Normal 2 12 2 6 2" xfId="9425" xr:uid="{00000000-0005-0000-0000-000054010000}"/>
    <cellStyle name="Normal 2 12 2 6 2 2" xfId="25403" xr:uid="{00000000-0005-0000-0000-000054010000}"/>
    <cellStyle name="Normal 2 12 2 6 3" xfId="17941" xr:uid="{00000000-0005-0000-0000-000054010000}"/>
    <cellStyle name="Normal 2 12 2 7" xfId="7715" xr:uid="{00000000-0005-0000-0000-000054010000}"/>
    <cellStyle name="Normal 2 12 2 7 2" xfId="23693" xr:uid="{00000000-0005-0000-0000-000054010000}"/>
    <cellStyle name="Normal 2 12 2 8" xfId="16129" xr:uid="{00000000-0005-0000-0000-000054010000}"/>
    <cellStyle name="Normal 2 12 3" xfId="260" xr:uid="{00000000-0005-0000-0000-000056010000}"/>
    <cellStyle name="Normal 2 12 3 2" xfId="3319" xr:uid="{3CBB483F-DE86-40C3-A05F-3A23E2949FA0}"/>
    <cellStyle name="Normal 2 12 3 2 2" xfId="10781" xr:uid="{3CBB483F-DE86-40C3-A05F-3A23E2949FA0}"/>
    <cellStyle name="Normal 2 12 3 2 2 2" xfId="26759" xr:uid="{3CBB483F-DE86-40C3-A05F-3A23E2949FA0}"/>
    <cellStyle name="Normal 2 12 3 2 3" xfId="19297" xr:uid="{3CBB483F-DE86-40C3-A05F-3A23E2949FA0}"/>
    <cellStyle name="Normal 2 12 3 3" xfId="4566" xr:uid="{402E3FCE-3649-40FA-BF67-4FAD0C8E6C82}"/>
    <cellStyle name="Normal 2 12 3 3 2" xfId="12028" xr:uid="{402E3FCE-3649-40FA-BF67-4FAD0C8E6C82}"/>
    <cellStyle name="Normal 2 12 3 3 2 2" xfId="28006" xr:uid="{402E3FCE-3649-40FA-BF67-4FAD0C8E6C82}"/>
    <cellStyle name="Normal 2 12 3 3 3" xfId="20544" xr:uid="{402E3FCE-3649-40FA-BF67-4FAD0C8E6C82}"/>
    <cellStyle name="Normal 2 12 3 4" xfId="5838" xr:uid="{5B1F1154-B835-40F1-8008-581DEAD324A9}"/>
    <cellStyle name="Normal 2 12 3 4 2" xfId="13300" xr:uid="{5B1F1154-B835-40F1-8008-581DEAD324A9}"/>
    <cellStyle name="Normal 2 12 3 4 2 2" xfId="29278" xr:uid="{5B1F1154-B835-40F1-8008-581DEAD324A9}"/>
    <cellStyle name="Normal 2 12 3 4 3" xfId="21816" xr:uid="{5B1F1154-B835-40F1-8008-581DEAD324A9}"/>
    <cellStyle name="Normal 2 12 3 5" xfId="2072" xr:uid="{00000000-0005-0000-0000-000056010000}"/>
    <cellStyle name="Normal 2 12 3 5 2" xfId="9534" xr:uid="{00000000-0005-0000-0000-000056010000}"/>
    <cellStyle name="Normal 2 12 3 5 2 2" xfId="25512" xr:uid="{00000000-0005-0000-0000-000056010000}"/>
    <cellStyle name="Normal 2 12 3 5 3" xfId="18050" xr:uid="{00000000-0005-0000-0000-000056010000}"/>
    <cellStyle name="Normal 2 12 3 6" xfId="7817" xr:uid="{00000000-0005-0000-0000-000056010000}"/>
    <cellStyle name="Normal 2 12 3 6 2" xfId="23795" xr:uid="{00000000-0005-0000-0000-000056010000}"/>
    <cellStyle name="Normal 2 12 3 7" xfId="16238" xr:uid="{00000000-0005-0000-0000-000056010000}"/>
    <cellStyle name="Normal 2 12 4" xfId="3101" xr:uid="{9315EBB5-497E-402C-9D4A-255297529D4D}"/>
    <cellStyle name="Normal 2 12 4 2" xfId="10563" xr:uid="{9315EBB5-497E-402C-9D4A-255297529D4D}"/>
    <cellStyle name="Normal 2 12 4 2 2" xfId="26541" xr:uid="{9315EBB5-497E-402C-9D4A-255297529D4D}"/>
    <cellStyle name="Normal 2 12 4 3" xfId="19079" xr:uid="{9315EBB5-497E-402C-9D4A-255297529D4D}"/>
    <cellStyle name="Normal 2 12 5" xfId="4348" xr:uid="{4949BCA6-223A-40B9-A213-9F351565B03E}"/>
    <cellStyle name="Normal 2 12 5 2" xfId="11810" xr:uid="{4949BCA6-223A-40B9-A213-9F351565B03E}"/>
    <cellStyle name="Normal 2 12 5 2 2" xfId="27788" xr:uid="{4949BCA6-223A-40B9-A213-9F351565B03E}"/>
    <cellStyle name="Normal 2 12 5 3" xfId="20326" xr:uid="{4949BCA6-223A-40B9-A213-9F351565B03E}"/>
    <cellStyle name="Normal 2 12 6" xfId="5626" xr:uid="{FBF8B354-4761-4E24-A23C-903BF64CE2C5}"/>
    <cellStyle name="Normal 2 12 6 2" xfId="13088" xr:uid="{FBF8B354-4761-4E24-A23C-903BF64CE2C5}"/>
    <cellStyle name="Normal 2 12 6 2 2" xfId="29066" xr:uid="{FBF8B354-4761-4E24-A23C-903BF64CE2C5}"/>
    <cellStyle name="Normal 2 12 6 3" xfId="21604" xr:uid="{FBF8B354-4761-4E24-A23C-903BF64CE2C5}"/>
    <cellStyle name="Normal 2 12 7" xfId="1854" xr:uid="{00000000-0005-0000-0000-000053010000}"/>
    <cellStyle name="Normal 2 12 7 2" xfId="9316" xr:uid="{00000000-0005-0000-0000-000053010000}"/>
    <cellStyle name="Normal 2 12 7 2 2" xfId="25294" xr:uid="{00000000-0005-0000-0000-000053010000}"/>
    <cellStyle name="Normal 2 12 7 3" xfId="17832" xr:uid="{00000000-0005-0000-0000-000053010000}"/>
    <cellStyle name="Normal 2 12 8" xfId="7645" xr:uid="{00000000-0005-0000-0000-000053010000}"/>
    <cellStyle name="Normal 2 12 8 2" xfId="23623" xr:uid="{00000000-0005-0000-0000-000053010000}"/>
    <cellStyle name="Normal 2 12 9" xfId="16020" xr:uid="{00000000-0005-0000-0000-000053010000}"/>
    <cellStyle name="Normal 2 120" xfId="1025" xr:uid="{00000000-0005-0000-0000-000002000000}"/>
    <cellStyle name="Normal 2 120 2" xfId="4084" xr:uid="{2355EF44-9799-45D9-9D55-5764FCEB197C}"/>
    <cellStyle name="Normal 2 120 2 2" xfId="11546" xr:uid="{2355EF44-9799-45D9-9D55-5764FCEB197C}"/>
    <cellStyle name="Normal 2 120 2 2 2" xfId="27524" xr:uid="{2355EF44-9799-45D9-9D55-5764FCEB197C}"/>
    <cellStyle name="Normal 2 120 2 3" xfId="20062" xr:uid="{2355EF44-9799-45D9-9D55-5764FCEB197C}"/>
    <cellStyle name="Normal 2 120 3" xfId="5331" xr:uid="{5AEB2C6C-CD49-49D8-AE2B-4FC3D0796180}"/>
    <cellStyle name="Normal 2 120 3 2" xfId="12793" xr:uid="{5AEB2C6C-CD49-49D8-AE2B-4FC3D0796180}"/>
    <cellStyle name="Normal 2 120 3 2 2" xfId="28771" xr:uid="{5AEB2C6C-CD49-49D8-AE2B-4FC3D0796180}"/>
    <cellStyle name="Normal 2 120 3 3" xfId="21309" xr:uid="{5AEB2C6C-CD49-49D8-AE2B-4FC3D0796180}"/>
    <cellStyle name="Normal 2 120 4" xfId="6599" xr:uid="{4113DD5E-86C8-4BEF-B1EB-0C3749C56617}"/>
    <cellStyle name="Normal 2 120 4 2" xfId="14061" xr:uid="{4113DD5E-86C8-4BEF-B1EB-0C3749C56617}"/>
    <cellStyle name="Normal 2 120 4 2 2" xfId="30039" xr:uid="{4113DD5E-86C8-4BEF-B1EB-0C3749C56617}"/>
    <cellStyle name="Normal 2 120 4 3" xfId="22577" xr:uid="{4113DD5E-86C8-4BEF-B1EB-0C3749C56617}"/>
    <cellStyle name="Normal 2 120 5" xfId="2837" xr:uid="{00000000-0005-0000-0000-000002000000}"/>
    <cellStyle name="Normal 2 120 5 2" xfId="10299" xr:uid="{00000000-0005-0000-0000-000002000000}"/>
    <cellStyle name="Normal 2 120 5 2 2" xfId="26277" xr:uid="{00000000-0005-0000-0000-000002000000}"/>
    <cellStyle name="Normal 2 120 5 3" xfId="18815" xr:uid="{00000000-0005-0000-0000-000002000000}"/>
    <cellStyle name="Normal 2 120 6" xfId="8559" xr:uid="{00000000-0005-0000-0000-000002000000}"/>
    <cellStyle name="Normal 2 120 6 2" xfId="24537" xr:uid="{00000000-0005-0000-0000-000002000000}"/>
    <cellStyle name="Normal 2 120 7" xfId="17003" xr:uid="{00000000-0005-0000-0000-000002000000}"/>
    <cellStyle name="Normal 2 121" xfId="1033" xr:uid="{00000000-0005-0000-0000-000002000000}"/>
    <cellStyle name="Normal 2 121 2" xfId="4092" xr:uid="{A363E9A6-0B62-4B9F-A117-EDEA351D7BFA}"/>
    <cellStyle name="Normal 2 121 2 2" xfId="11554" xr:uid="{A363E9A6-0B62-4B9F-A117-EDEA351D7BFA}"/>
    <cellStyle name="Normal 2 121 2 2 2" xfId="27532" xr:uid="{A363E9A6-0B62-4B9F-A117-EDEA351D7BFA}"/>
    <cellStyle name="Normal 2 121 2 3" xfId="20070" xr:uid="{A363E9A6-0B62-4B9F-A117-EDEA351D7BFA}"/>
    <cellStyle name="Normal 2 121 3" xfId="5339" xr:uid="{FD0C7634-89C8-47C4-A737-C7CED08E338A}"/>
    <cellStyle name="Normal 2 121 3 2" xfId="12801" xr:uid="{FD0C7634-89C8-47C4-A737-C7CED08E338A}"/>
    <cellStyle name="Normal 2 121 3 2 2" xfId="28779" xr:uid="{FD0C7634-89C8-47C4-A737-C7CED08E338A}"/>
    <cellStyle name="Normal 2 121 3 3" xfId="21317" xr:uid="{FD0C7634-89C8-47C4-A737-C7CED08E338A}"/>
    <cellStyle name="Normal 2 121 4" xfId="6607" xr:uid="{CDCFFC5A-824B-4F7C-899F-C28FEEC9B299}"/>
    <cellStyle name="Normal 2 121 4 2" xfId="14069" xr:uid="{CDCFFC5A-824B-4F7C-899F-C28FEEC9B299}"/>
    <cellStyle name="Normal 2 121 4 2 2" xfId="30047" xr:uid="{CDCFFC5A-824B-4F7C-899F-C28FEEC9B299}"/>
    <cellStyle name="Normal 2 121 4 3" xfId="22585" xr:uid="{CDCFFC5A-824B-4F7C-899F-C28FEEC9B299}"/>
    <cellStyle name="Normal 2 121 5" xfId="2845" xr:uid="{00000000-0005-0000-0000-000002000000}"/>
    <cellStyle name="Normal 2 121 5 2" xfId="10307" xr:uid="{00000000-0005-0000-0000-000002000000}"/>
    <cellStyle name="Normal 2 121 5 2 2" xfId="26285" xr:uid="{00000000-0005-0000-0000-000002000000}"/>
    <cellStyle name="Normal 2 121 5 3" xfId="18823" xr:uid="{00000000-0005-0000-0000-000002000000}"/>
    <cellStyle name="Normal 2 121 6" xfId="8567" xr:uid="{00000000-0005-0000-0000-000002000000}"/>
    <cellStyle name="Normal 2 121 6 2" xfId="24545" xr:uid="{00000000-0005-0000-0000-000002000000}"/>
    <cellStyle name="Normal 2 121 7" xfId="17011" xr:uid="{00000000-0005-0000-0000-000002000000}"/>
    <cellStyle name="Normal 2 122" xfId="1042" xr:uid="{00000000-0005-0000-0000-000002000000}"/>
    <cellStyle name="Normal 2 122 2" xfId="4101" xr:uid="{13FF5C49-4719-43C9-94FE-96B57153728C}"/>
    <cellStyle name="Normal 2 122 2 2" xfId="11563" xr:uid="{13FF5C49-4719-43C9-94FE-96B57153728C}"/>
    <cellStyle name="Normal 2 122 2 2 2" xfId="27541" xr:uid="{13FF5C49-4719-43C9-94FE-96B57153728C}"/>
    <cellStyle name="Normal 2 122 2 3" xfId="20079" xr:uid="{13FF5C49-4719-43C9-94FE-96B57153728C}"/>
    <cellStyle name="Normal 2 122 3" xfId="5348" xr:uid="{28F6D3A6-014A-4F6B-BFC6-CC1A9A181A2A}"/>
    <cellStyle name="Normal 2 122 3 2" xfId="12810" xr:uid="{28F6D3A6-014A-4F6B-BFC6-CC1A9A181A2A}"/>
    <cellStyle name="Normal 2 122 3 2 2" xfId="28788" xr:uid="{28F6D3A6-014A-4F6B-BFC6-CC1A9A181A2A}"/>
    <cellStyle name="Normal 2 122 3 3" xfId="21326" xr:uid="{28F6D3A6-014A-4F6B-BFC6-CC1A9A181A2A}"/>
    <cellStyle name="Normal 2 122 4" xfId="6616" xr:uid="{4D77D80E-82BD-48D5-B8DD-5B3A873736E1}"/>
    <cellStyle name="Normal 2 122 4 2" xfId="14078" xr:uid="{4D77D80E-82BD-48D5-B8DD-5B3A873736E1}"/>
    <cellStyle name="Normal 2 122 4 2 2" xfId="30056" xr:uid="{4D77D80E-82BD-48D5-B8DD-5B3A873736E1}"/>
    <cellStyle name="Normal 2 122 4 3" xfId="22594" xr:uid="{4D77D80E-82BD-48D5-B8DD-5B3A873736E1}"/>
    <cellStyle name="Normal 2 122 5" xfId="2854" xr:uid="{00000000-0005-0000-0000-000002000000}"/>
    <cellStyle name="Normal 2 122 5 2" xfId="10316" xr:uid="{00000000-0005-0000-0000-000002000000}"/>
    <cellStyle name="Normal 2 122 5 2 2" xfId="26294" xr:uid="{00000000-0005-0000-0000-000002000000}"/>
    <cellStyle name="Normal 2 122 5 3" xfId="18832" xr:uid="{00000000-0005-0000-0000-000002000000}"/>
    <cellStyle name="Normal 2 122 6" xfId="8576" xr:uid="{00000000-0005-0000-0000-000002000000}"/>
    <cellStyle name="Normal 2 122 6 2" xfId="24554" xr:uid="{00000000-0005-0000-0000-000002000000}"/>
    <cellStyle name="Normal 2 122 7" xfId="17020" xr:uid="{00000000-0005-0000-0000-000002000000}"/>
    <cellStyle name="Normal 2 123" xfId="1051" xr:uid="{00000000-0005-0000-0000-000002000000}"/>
    <cellStyle name="Normal 2 123 2" xfId="4110" xr:uid="{F0736737-A286-4B29-8289-1666FE744B72}"/>
    <cellStyle name="Normal 2 123 2 2" xfId="11572" xr:uid="{F0736737-A286-4B29-8289-1666FE744B72}"/>
    <cellStyle name="Normal 2 123 2 2 2" xfId="27550" xr:uid="{F0736737-A286-4B29-8289-1666FE744B72}"/>
    <cellStyle name="Normal 2 123 2 3" xfId="20088" xr:uid="{F0736737-A286-4B29-8289-1666FE744B72}"/>
    <cellStyle name="Normal 2 123 3" xfId="5357" xr:uid="{0FA14E93-B515-4831-8929-2B263F433CB1}"/>
    <cellStyle name="Normal 2 123 3 2" xfId="12819" xr:uid="{0FA14E93-B515-4831-8929-2B263F433CB1}"/>
    <cellStyle name="Normal 2 123 3 2 2" xfId="28797" xr:uid="{0FA14E93-B515-4831-8929-2B263F433CB1}"/>
    <cellStyle name="Normal 2 123 3 3" xfId="21335" xr:uid="{0FA14E93-B515-4831-8929-2B263F433CB1}"/>
    <cellStyle name="Normal 2 123 4" xfId="6625" xr:uid="{82C8FCE2-C1F2-4782-9D11-4F1B7745C89D}"/>
    <cellStyle name="Normal 2 123 4 2" xfId="14087" xr:uid="{82C8FCE2-C1F2-4782-9D11-4F1B7745C89D}"/>
    <cellStyle name="Normal 2 123 4 2 2" xfId="30065" xr:uid="{82C8FCE2-C1F2-4782-9D11-4F1B7745C89D}"/>
    <cellStyle name="Normal 2 123 4 3" xfId="22603" xr:uid="{82C8FCE2-C1F2-4782-9D11-4F1B7745C89D}"/>
    <cellStyle name="Normal 2 123 5" xfId="2863" xr:uid="{00000000-0005-0000-0000-000002000000}"/>
    <cellStyle name="Normal 2 123 5 2" xfId="10325" xr:uid="{00000000-0005-0000-0000-000002000000}"/>
    <cellStyle name="Normal 2 123 5 2 2" xfId="26303" xr:uid="{00000000-0005-0000-0000-000002000000}"/>
    <cellStyle name="Normal 2 123 5 3" xfId="18841" xr:uid="{00000000-0005-0000-0000-000002000000}"/>
    <cellStyle name="Normal 2 123 6" xfId="8585" xr:uid="{00000000-0005-0000-0000-000002000000}"/>
    <cellStyle name="Normal 2 123 6 2" xfId="24563" xr:uid="{00000000-0005-0000-0000-000002000000}"/>
    <cellStyle name="Normal 2 123 7" xfId="17029" xr:uid="{00000000-0005-0000-0000-000002000000}"/>
    <cellStyle name="Normal 2 124" xfId="1060" xr:uid="{00000000-0005-0000-0000-000002000000}"/>
    <cellStyle name="Normal 2 124 2" xfId="4119" xr:uid="{D1BA3E59-821B-4386-9896-E57B006A9D51}"/>
    <cellStyle name="Normal 2 124 2 2" xfId="11581" xr:uid="{D1BA3E59-821B-4386-9896-E57B006A9D51}"/>
    <cellStyle name="Normal 2 124 2 2 2" xfId="27559" xr:uid="{D1BA3E59-821B-4386-9896-E57B006A9D51}"/>
    <cellStyle name="Normal 2 124 2 3" xfId="20097" xr:uid="{D1BA3E59-821B-4386-9896-E57B006A9D51}"/>
    <cellStyle name="Normal 2 124 3" xfId="5366" xr:uid="{594F1E18-77F2-4173-81B6-E20F41503B50}"/>
    <cellStyle name="Normal 2 124 3 2" xfId="12828" xr:uid="{594F1E18-77F2-4173-81B6-E20F41503B50}"/>
    <cellStyle name="Normal 2 124 3 2 2" xfId="28806" xr:uid="{594F1E18-77F2-4173-81B6-E20F41503B50}"/>
    <cellStyle name="Normal 2 124 3 3" xfId="21344" xr:uid="{594F1E18-77F2-4173-81B6-E20F41503B50}"/>
    <cellStyle name="Normal 2 124 4" xfId="6634" xr:uid="{8A3F8331-A7C2-4BAF-94B1-7449BC304DB8}"/>
    <cellStyle name="Normal 2 124 4 2" xfId="14096" xr:uid="{8A3F8331-A7C2-4BAF-94B1-7449BC304DB8}"/>
    <cellStyle name="Normal 2 124 4 2 2" xfId="30074" xr:uid="{8A3F8331-A7C2-4BAF-94B1-7449BC304DB8}"/>
    <cellStyle name="Normal 2 124 4 3" xfId="22612" xr:uid="{8A3F8331-A7C2-4BAF-94B1-7449BC304DB8}"/>
    <cellStyle name="Normal 2 124 5" xfId="2872" xr:uid="{00000000-0005-0000-0000-000002000000}"/>
    <cellStyle name="Normal 2 124 5 2" xfId="10334" xr:uid="{00000000-0005-0000-0000-000002000000}"/>
    <cellStyle name="Normal 2 124 5 2 2" xfId="26312" xr:uid="{00000000-0005-0000-0000-000002000000}"/>
    <cellStyle name="Normal 2 124 5 3" xfId="18850" xr:uid="{00000000-0005-0000-0000-000002000000}"/>
    <cellStyle name="Normal 2 124 6" xfId="8594" xr:uid="{00000000-0005-0000-0000-000002000000}"/>
    <cellStyle name="Normal 2 124 6 2" xfId="24572" xr:uid="{00000000-0005-0000-0000-000002000000}"/>
    <cellStyle name="Normal 2 124 7" xfId="17038" xr:uid="{00000000-0005-0000-0000-000002000000}"/>
    <cellStyle name="Normal 2 125" xfId="1069" xr:uid="{00000000-0005-0000-0000-000002000000}"/>
    <cellStyle name="Normal 2 125 2" xfId="4128" xr:uid="{B9198094-ED20-4BFF-9E49-ED5D9629F490}"/>
    <cellStyle name="Normal 2 125 2 2" xfId="11590" xr:uid="{B9198094-ED20-4BFF-9E49-ED5D9629F490}"/>
    <cellStyle name="Normal 2 125 2 2 2" xfId="27568" xr:uid="{B9198094-ED20-4BFF-9E49-ED5D9629F490}"/>
    <cellStyle name="Normal 2 125 2 3" xfId="20106" xr:uid="{B9198094-ED20-4BFF-9E49-ED5D9629F490}"/>
    <cellStyle name="Normal 2 125 3" xfId="5375" xr:uid="{2BD142E5-3C64-4E59-981E-DCCAC5287DC3}"/>
    <cellStyle name="Normal 2 125 3 2" xfId="12837" xr:uid="{2BD142E5-3C64-4E59-981E-DCCAC5287DC3}"/>
    <cellStyle name="Normal 2 125 3 2 2" xfId="28815" xr:uid="{2BD142E5-3C64-4E59-981E-DCCAC5287DC3}"/>
    <cellStyle name="Normal 2 125 3 3" xfId="21353" xr:uid="{2BD142E5-3C64-4E59-981E-DCCAC5287DC3}"/>
    <cellStyle name="Normal 2 125 4" xfId="6643" xr:uid="{0BFBBF7F-855C-4334-B96C-D40F745C3E8A}"/>
    <cellStyle name="Normal 2 125 4 2" xfId="14105" xr:uid="{0BFBBF7F-855C-4334-B96C-D40F745C3E8A}"/>
    <cellStyle name="Normal 2 125 4 2 2" xfId="30083" xr:uid="{0BFBBF7F-855C-4334-B96C-D40F745C3E8A}"/>
    <cellStyle name="Normal 2 125 4 3" xfId="22621" xr:uid="{0BFBBF7F-855C-4334-B96C-D40F745C3E8A}"/>
    <cellStyle name="Normal 2 125 5" xfId="2881" xr:uid="{00000000-0005-0000-0000-000002000000}"/>
    <cellStyle name="Normal 2 125 5 2" xfId="10343" xr:uid="{00000000-0005-0000-0000-000002000000}"/>
    <cellStyle name="Normal 2 125 5 2 2" xfId="26321" xr:uid="{00000000-0005-0000-0000-000002000000}"/>
    <cellStyle name="Normal 2 125 5 3" xfId="18859" xr:uid="{00000000-0005-0000-0000-000002000000}"/>
    <cellStyle name="Normal 2 125 6" xfId="8603" xr:uid="{00000000-0005-0000-0000-000002000000}"/>
    <cellStyle name="Normal 2 125 6 2" xfId="24581" xr:uid="{00000000-0005-0000-0000-000002000000}"/>
    <cellStyle name="Normal 2 125 7" xfId="17047" xr:uid="{00000000-0005-0000-0000-000002000000}"/>
    <cellStyle name="Normal 2 126" xfId="1078" xr:uid="{00000000-0005-0000-0000-000002000000}"/>
    <cellStyle name="Normal 2 126 2" xfId="4137" xr:uid="{EADF8FD1-2BCF-4A60-8076-3595D600241E}"/>
    <cellStyle name="Normal 2 126 2 2" xfId="11599" xr:uid="{EADF8FD1-2BCF-4A60-8076-3595D600241E}"/>
    <cellStyle name="Normal 2 126 2 2 2" xfId="27577" xr:uid="{EADF8FD1-2BCF-4A60-8076-3595D600241E}"/>
    <cellStyle name="Normal 2 126 2 3" xfId="20115" xr:uid="{EADF8FD1-2BCF-4A60-8076-3595D600241E}"/>
    <cellStyle name="Normal 2 126 3" xfId="5384" xr:uid="{38DD1C4B-52E1-409C-BBC6-DD1C39D36DC7}"/>
    <cellStyle name="Normal 2 126 3 2" xfId="12846" xr:uid="{38DD1C4B-52E1-409C-BBC6-DD1C39D36DC7}"/>
    <cellStyle name="Normal 2 126 3 2 2" xfId="28824" xr:uid="{38DD1C4B-52E1-409C-BBC6-DD1C39D36DC7}"/>
    <cellStyle name="Normal 2 126 3 3" xfId="21362" xr:uid="{38DD1C4B-52E1-409C-BBC6-DD1C39D36DC7}"/>
    <cellStyle name="Normal 2 126 4" xfId="6652" xr:uid="{F619E7EB-4665-40CE-9E6C-FD7325F539CF}"/>
    <cellStyle name="Normal 2 126 4 2" xfId="14114" xr:uid="{F619E7EB-4665-40CE-9E6C-FD7325F539CF}"/>
    <cellStyle name="Normal 2 126 4 2 2" xfId="30092" xr:uid="{F619E7EB-4665-40CE-9E6C-FD7325F539CF}"/>
    <cellStyle name="Normal 2 126 4 3" xfId="22630" xr:uid="{F619E7EB-4665-40CE-9E6C-FD7325F539CF}"/>
    <cellStyle name="Normal 2 126 5" xfId="2890" xr:uid="{00000000-0005-0000-0000-000002000000}"/>
    <cellStyle name="Normal 2 126 5 2" xfId="10352" xr:uid="{00000000-0005-0000-0000-000002000000}"/>
    <cellStyle name="Normal 2 126 5 2 2" xfId="26330" xr:uid="{00000000-0005-0000-0000-000002000000}"/>
    <cellStyle name="Normal 2 126 5 3" xfId="18868" xr:uid="{00000000-0005-0000-0000-000002000000}"/>
    <cellStyle name="Normal 2 126 6" xfId="8612" xr:uid="{00000000-0005-0000-0000-000002000000}"/>
    <cellStyle name="Normal 2 126 6 2" xfId="24590" xr:uid="{00000000-0005-0000-0000-000002000000}"/>
    <cellStyle name="Normal 2 126 7" xfId="17056" xr:uid="{00000000-0005-0000-0000-000002000000}"/>
    <cellStyle name="Normal 2 127" xfId="1086" xr:uid="{00000000-0005-0000-0000-000002000000}"/>
    <cellStyle name="Normal 2 127 2" xfId="4145" xr:uid="{157109E2-0F17-4CD8-8CC4-0031B6544A50}"/>
    <cellStyle name="Normal 2 127 2 2" xfId="11607" xr:uid="{157109E2-0F17-4CD8-8CC4-0031B6544A50}"/>
    <cellStyle name="Normal 2 127 2 2 2" xfId="27585" xr:uid="{157109E2-0F17-4CD8-8CC4-0031B6544A50}"/>
    <cellStyle name="Normal 2 127 2 3" xfId="20123" xr:uid="{157109E2-0F17-4CD8-8CC4-0031B6544A50}"/>
    <cellStyle name="Normal 2 127 3" xfId="5392" xr:uid="{73F68BB8-4AC6-42C1-B5BC-4DD4C0C2CB34}"/>
    <cellStyle name="Normal 2 127 3 2" xfId="12854" xr:uid="{73F68BB8-4AC6-42C1-B5BC-4DD4C0C2CB34}"/>
    <cellStyle name="Normal 2 127 3 2 2" xfId="28832" xr:uid="{73F68BB8-4AC6-42C1-B5BC-4DD4C0C2CB34}"/>
    <cellStyle name="Normal 2 127 3 3" xfId="21370" xr:uid="{73F68BB8-4AC6-42C1-B5BC-4DD4C0C2CB34}"/>
    <cellStyle name="Normal 2 127 4" xfId="6660" xr:uid="{2AD18BDE-7DB4-4931-A5A3-6B62047E0E79}"/>
    <cellStyle name="Normal 2 127 4 2" xfId="14122" xr:uid="{2AD18BDE-7DB4-4931-A5A3-6B62047E0E79}"/>
    <cellStyle name="Normal 2 127 4 2 2" xfId="30100" xr:uid="{2AD18BDE-7DB4-4931-A5A3-6B62047E0E79}"/>
    <cellStyle name="Normal 2 127 4 3" xfId="22638" xr:uid="{2AD18BDE-7DB4-4931-A5A3-6B62047E0E79}"/>
    <cellStyle name="Normal 2 127 5" xfId="2898" xr:uid="{00000000-0005-0000-0000-000002000000}"/>
    <cellStyle name="Normal 2 127 5 2" xfId="10360" xr:uid="{00000000-0005-0000-0000-000002000000}"/>
    <cellStyle name="Normal 2 127 5 2 2" xfId="26338" xr:uid="{00000000-0005-0000-0000-000002000000}"/>
    <cellStyle name="Normal 2 127 5 3" xfId="18876" xr:uid="{00000000-0005-0000-0000-000002000000}"/>
    <cellStyle name="Normal 2 127 6" xfId="8620" xr:uid="{00000000-0005-0000-0000-000002000000}"/>
    <cellStyle name="Normal 2 127 6 2" xfId="24598" xr:uid="{00000000-0005-0000-0000-000002000000}"/>
    <cellStyle name="Normal 2 127 7" xfId="17064" xr:uid="{00000000-0005-0000-0000-000002000000}"/>
    <cellStyle name="Normal 2 128" xfId="1095" xr:uid="{00000000-0005-0000-0000-000002000000}"/>
    <cellStyle name="Normal 2 128 2" xfId="4154" xr:uid="{8308513D-1694-4FCD-888E-163E348FC983}"/>
    <cellStyle name="Normal 2 128 2 2" xfId="11616" xr:uid="{8308513D-1694-4FCD-888E-163E348FC983}"/>
    <cellStyle name="Normal 2 128 2 2 2" xfId="27594" xr:uid="{8308513D-1694-4FCD-888E-163E348FC983}"/>
    <cellStyle name="Normal 2 128 2 3" xfId="20132" xr:uid="{8308513D-1694-4FCD-888E-163E348FC983}"/>
    <cellStyle name="Normal 2 128 3" xfId="5401" xr:uid="{E8535E54-EE2B-42F4-8FBC-AB0BA9DA059E}"/>
    <cellStyle name="Normal 2 128 3 2" xfId="12863" xr:uid="{E8535E54-EE2B-42F4-8FBC-AB0BA9DA059E}"/>
    <cellStyle name="Normal 2 128 3 2 2" xfId="28841" xr:uid="{E8535E54-EE2B-42F4-8FBC-AB0BA9DA059E}"/>
    <cellStyle name="Normal 2 128 3 3" xfId="21379" xr:uid="{E8535E54-EE2B-42F4-8FBC-AB0BA9DA059E}"/>
    <cellStyle name="Normal 2 128 4" xfId="6669" xr:uid="{0EF4FF06-6F50-49DB-85EC-4B364EA3853E}"/>
    <cellStyle name="Normal 2 128 4 2" xfId="14131" xr:uid="{0EF4FF06-6F50-49DB-85EC-4B364EA3853E}"/>
    <cellStyle name="Normal 2 128 4 2 2" xfId="30109" xr:uid="{0EF4FF06-6F50-49DB-85EC-4B364EA3853E}"/>
    <cellStyle name="Normal 2 128 4 3" xfId="22647" xr:uid="{0EF4FF06-6F50-49DB-85EC-4B364EA3853E}"/>
    <cellStyle name="Normal 2 128 5" xfId="2907" xr:uid="{00000000-0005-0000-0000-000002000000}"/>
    <cellStyle name="Normal 2 128 5 2" xfId="10369" xr:uid="{00000000-0005-0000-0000-000002000000}"/>
    <cellStyle name="Normal 2 128 5 2 2" xfId="26347" xr:uid="{00000000-0005-0000-0000-000002000000}"/>
    <cellStyle name="Normal 2 128 5 3" xfId="18885" xr:uid="{00000000-0005-0000-0000-000002000000}"/>
    <cellStyle name="Normal 2 128 6" xfId="8629" xr:uid="{00000000-0005-0000-0000-000002000000}"/>
    <cellStyle name="Normal 2 128 6 2" xfId="24607" xr:uid="{00000000-0005-0000-0000-000002000000}"/>
    <cellStyle name="Normal 2 128 7" xfId="17073" xr:uid="{00000000-0005-0000-0000-000002000000}"/>
    <cellStyle name="Normal 2 129" xfId="1104" xr:uid="{00000000-0005-0000-0000-000002000000}"/>
    <cellStyle name="Normal 2 129 2" xfId="4163" xr:uid="{BD3FD5A0-20AD-4467-BCB9-57B0183922A1}"/>
    <cellStyle name="Normal 2 129 2 2" xfId="11625" xr:uid="{BD3FD5A0-20AD-4467-BCB9-57B0183922A1}"/>
    <cellStyle name="Normal 2 129 2 2 2" xfId="27603" xr:uid="{BD3FD5A0-20AD-4467-BCB9-57B0183922A1}"/>
    <cellStyle name="Normal 2 129 2 3" xfId="20141" xr:uid="{BD3FD5A0-20AD-4467-BCB9-57B0183922A1}"/>
    <cellStyle name="Normal 2 129 3" xfId="5410" xr:uid="{5E2FAF0D-708E-485E-9D2C-51115662A3B7}"/>
    <cellStyle name="Normal 2 129 3 2" xfId="12872" xr:uid="{5E2FAF0D-708E-485E-9D2C-51115662A3B7}"/>
    <cellStyle name="Normal 2 129 3 2 2" xfId="28850" xr:uid="{5E2FAF0D-708E-485E-9D2C-51115662A3B7}"/>
    <cellStyle name="Normal 2 129 3 3" xfId="21388" xr:uid="{5E2FAF0D-708E-485E-9D2C-51115662A3B7}"/>
    <cellStyle name="Normal 2 129 4" xfId="6678" xr:uid="{55D25183-F19E-4E43-A1E8-1902C8D0520C}"/>
    <cellStyle name="Normal 2 129 4 2" xfId="14140" xr:uid="{55D25183-F19E-4E43-A1E8-1902C8D0520C}"/>
    <cellStyle name="Normal 2 129 4 2 2" xfId="30118" xr:uid="{55D25183-F19E-4E43-A1E8-1902C8D0520C}"/>
    <cellStyle name="Normal 2 129 4 3" xfId="22656" xr:uid="{55D25183-F19E-4E43-A1E8-1902C8D0520C}"/>
    <cellStyle name="Normal 2 129 5" xfId="2916" xr:uid="{00000000-0005-0000-0000-000002000000}"/>
    <cellStyle name="Normal 2 129 5 2" xfId="10378" xr:uid="{00000000-0005-0000-0000-000002000000}"/>
    <cellStyle name="Normal 2 129 5 2 2" xfId="26356" xr:uid="{00000000-0005-0000-0000-000002000000}"/>
    <cellStyle name="Normal 2 129 5 3" xfId="18894" xr:uid="{00000000-0005-0000-0000-000002000000}"/>
    <cellStyle name="Normal 2 129 6" xfId="8638" xr:uid="{00000000-0005-0000-0000-000002000000}"/>
    <cellStyle name="Normal 2 129 6 2" xfId="24616" xr:uid="{00000000-0005-0000-0000-000002000000}"/>
    <cellStyle name="Normal 2 129 7" xfId="17082" xr:uid="{00000000-0005-0000-0000-000002000000}"/>
    <cellStyle name="Normal 2 13" xfId="43" xr:uid="{00000000-0005-0000-0000-000057010000}"/>
    <cellStyle name="Normal 2 13 2" xfId="153" xr:uid="{00000000-0005-0000-0000-000058010000}"/>
    <cellStyle name="Normal 2 13 2 2" xfId="372" xr:uid="{00000000-0005-0000-0000-000059010000}"/>
    <cellStyle name="Normal 2 13 2 2 2" xfId="3431" xr:uid="{DC7E540C-8C4C-439E-80D4-E01D64405566}"/>
    <cellStyle name="Normal 2 13 2 2 2 2" xfId="10893" xr:uid="{DC7E540C-8C4C-439E-80D4-E01D64405566}"/>
    <cellStyle name="Normal 2 13 2 2 2 2 2" xfId="26871" xr:uid="{DC7E540C-8C4C-439E-80D4-E01D64405566}"/>
    <cellStyle name="Normal 2 13 2 2 2 3" xfId="19409" xr:uid="{DC7E540C-8C4C-439E-80D4-E01D64405566}"/>
    <cellStyle name="Normal 2 13 2 2 3" xfId="4678" xr:uid="{A15F02F9-D44A-4CA0-A651-A44FB9B29F83}"/>
    <cellStyle name="Normal 2 13 2 2 3 2" xfId="12140" xr:uid="{A15F02F9-D44A-4CA0-A651-A44FB9B29F83}"/>
    <cellStyle name="Normal 2 13 2 2 3 2 2" xfId="28118" xr:uid="{A15F02F9-D44A-4CA0-A651-A44FB9B29F83}"/>
    <cellStyle name="Normal 2 13 2 2 3 3" xfId="20656" xr:uid="{A15F02F9-D44A-4CA0-A651-A44FB9B29F83}"/>
    <cellStyle name="Normal 2 13 2 2 4" xfId="5949" xr:uid="{6D3F5418-BCC6-4517-9662-5D64FB3AEBDE}"/>
    <cellStyle name="Normal 2 13 2 2 4 2" xfId="13411" xr:uid="{6D3F5418-BCC6-4517-9662-5D64FB3AEBDE}"/>
    <cellStyle name="Normal 2 13 2 2 4 2 2" xfId="29389" xr:uid="{6D3F5418-BCC6-4517-9662-5D64FB3AEBDE}"/>
    <cellStyle name="Normal 2 13 2 2 4 3" xfId="21927" xr:uid="{6D3F5418-BCC6-4517-9662-5D64FB3AEBDE}"/>
    <cellStyle name="Normal 2 13 2 2 5" xfId="2184" xr:uid="{00000000-0005-0000-0000-000059010000}"/>
    <cellStyle name="Normal 2 13 2 2 5 2" xfId="9646" xr:uid="{00000000-0005-0000-0000-000059010000}"/>
    <cellStyle name="Normal 2 13 2 2 5 2 2" xfId="25624" xr:uid="{00000000-0005-0000-0000-000059010000}"/>
    <cellStyle name="Normal 2 13 2 2 5 3" xfId="18162" xr:uid="{00000000-0005-0000-0000-000059010000}"/>
    <cellStyle name="Normal 2 13 2 2 6" xfId="7922" xr:uid="{00000000-0005-0000-0000-000059010000}"/>
    <cellStyle name="Normal 2 13 2 2 6 2" xfId="23900" xr:uid="{00000000-0005-0000-0000-000059010000}"/>
    <cellStyle name="Normal 2 13 2 2 7" xfId="16350" xr:uid="{00000000-0005-0000-0000-000059010000}"/>
    <cellStyle name="Normal 2 13 2 3" xfId="3213" xr:uid="{3BA61878-7163-495E-9032-59ABA054BFCD}"/>
    <cellStyle name="Normal 2 13 2 3 2" xfId="10675" xr:uid="{3BA61878-7163-495E-9032-59ABA054BFCD}"/>
    <cellStyle name="Normal 2 13 2 3 2 2" xfId="26653" xr:uid="{3BA61878-7163-495E-9032-59ABA054BFCD}"/>
    <cellStyle name="Normal 2 13 2 3 3" xfId="19191" xr:uid="{3BA61878-7163-495E-9032-59ABA054BFCD}"/>
    <cellStyle name="Normal 2 13 2 4" xfId="4460" xr:uid="{84AE3BD9-10A7-44C8-88C5-E97D3BD7C2F9}"/>
    <cellStyle name="Normal 2 13 2 4 2" xfId="11922" xr:uid="{84AE3BD9-10A7-44C8-88C5-E97D3BD7C2F9}"/>
    <cellStyle name="Normal 2 13 2 4 2 2" xfId="27900" xr:uid="{84AE3BD9-10A7-44C8-88C5-E97D3BD7C2F9}"/>
    <cellStyle name="Normal 2 13 2 4 3" xfId="20438" xr:uid="{84AE3BD9-10A7-44C8-88C5-E97D3BD7C2F9}"/>
    <cellStyle name="Normal 2 13 2 5" xfId="5734" xr:uid="{8096D297-FF0A-479F-8A7F-8B076096E0E7}"/>
    <cellStyle name="Normal 2 13 2 5 2" xfId="13196" xr:uid="{8096D297-FF0A-479F-8A7F-8B076096E0E7}"/>
    <cellStyle name="Normal 2 13 2 5 2 2" xfId="29174" xr:uid="{8096D297-FF0A-479F-8A7F-8B076096E0E7}"/>
    <cellStyle name="Normal 2 13 2 5 3" xfId="21712" xr:uid="{8096D297-FF0A-479F-8A7F-8B076096E0E7}"/>
    <cellStyle name="Normal 2 13 2 6" xfId="1966" xr:uid="{00000000-0005-0000-0000-000058010000}"/>
    <cellStyle name="Normal 2 13 2 6 2" xfId="9428" xr:uid="{00000000-0005-0000-0000-000058010000}"/>
    <cellStyle name="Normal 2 13 2 6 2 2" xfId="25406" xr:uid="{00000000-0005-0000-0000-000058010000}"/>
    <cellStyle name="Normal 2 13 2 6 3" xfId="17944" xr:uid="{00000000-0005-0000-0000-000058010000}"/>
    <cellStyle name="Normal 2 13 2 7" xfId="7718" xr:uid="{00000000-0005-0000-0000-000058010000}"/>
    <cellStyle name="Normal 2 13 2 7 2" xfId="23696" xr:uid="{00000000-0005-0000-0000-000058010000}"/>
    <cellStyle name="Normal 2 13 2 8" xfId="16132" xr:uid="{00000000-0005-0000-0000-000058010000}"/>
    <cellStyle name="Normal 2 13 3" xfId="263" xr:uid="{00000000-0005-0000-0000-00005A010000}"/>
    <cellStyle name="Normal 2 13 3 2" xfId="3322" xr:uid="{1E4603C4-4695-48E7-A584-C2CA2149F8B5}"/>
    <cellStyle name="Normal 2 13 3 2 2" xfId="10784" xr:uid="{1E4603C4-4695-48E7-A584-C2CA2149F8B5}"/>
    <cellStyle name="Normal 2 13 3 2 2 2" xfId="26762" xr:uid="{1E4603C4-4695-48E7-A584-C2CA2149F8B5}"/>
    <cellStyle name="Normal 2 13 3 2 3" xfId="19300" xr:uid="{1E4603C4-4695-48E7-A584-C2CA2149F8B5}"/>
    <cellStyle name="Normal 2 13 3 3" xfId="4569" xr:uid="{CBB69072-00D8-42C3-B331-9DB990BAEB91}"/>
    <cellStyle name="Normal 2 13 3 3 2" xfId="12031" xr:uid="{CBB69072-00D8-42C3-B331-9DB990BAEB91}"/>
    <cellStyle name="Normal 2 13 3 3 2 2" xfId="28009" xr:uid="{CBB69072-00D8-42C3-B331-9DB990BAEB91}"/>
    <cellStyle name="Normal 2 13 3 3 3" xfId="20547" xr:uid="{CBB69072-00D8-42C3-B331-9DB990BAEB91}"/>
    <cellStyle name="Normal 2 13 3 4" xfId="5841" xr:uid="{84BEC8D8-0410-4F47-AF20-0B650BE7AF2B}"/>
    <cellStyle name="Normal 2 13 3 4 2" xfId="13303" xr:uid="{84BEC8D8-0410-4F47-AF20-0B650BE7AF2B}"/>
    <cellStyle name="Normal 2 13 3 4 2 2" xfId="29281" xr:uid="{84BEC8D8-0410-4F47-AF20-0B650BE7AF2B}"/>
    <cellStyle name="Normal 2 13 3 4 3" xfId="21819" xr:uid="{84BEC8D8-0410-4F47-AF20-0B650BE7AF2B}"/>
    <cellStyle name="Normal 2 13 3 5" xfId="2075" xr:uid="{00000000-0005-0000-0000-00005A010000}"/>
    <cellStyle name="Normal 2 13 3 5 2" xfId="9537" xr:uid="{00000000-0005-0000-0000-00005A010000}"/>
    <cellStyle name="Normal 2 13 3 5 2 2" xfId="25515" xr:uid="{00000000-0005-0000-0000-00005A010000}"/>
    <cellStyle name="Normal 2 13 3 5 3" xfId="18053" xr:uid="{00000000-0005-0000-0000-00005A010000}"/>
    <cellStyle name="Normal 2 13 3 6" xfId="7820" xr:uid="{00000000-0005-0000-0000-00005A010000}"/>
    <cellStyle name="Normal 2 13 3 6 2" xfId="23798" xr:uid="{00000000-0005-0000-0000-00005A010000}"/>
    <cellStyle name="Normal 2 13 3 7" xfId="16241" xr:uid="{00000000-0005-0000-0000-00005A010000}"/>
    <cellStyle name="Normal 2 13 4" xfId="3104" xr:uid="{04DE94CB-586C-4291-A494-6B5D84510180}"/>
    <cellStyle name="Normal 2 13 4 2" xfId="10566" xr:uid="{04DE94CB-586C-4291-A494-6B5D84510180}"/>
    <cellStyle name="Normal 2 13 4 2 2" xfId="26544" xr:uid="{04DE94CB-586C-4291-A494-6B5D84510180}"/>
    <cellStyle name="Normal 2 13 4 3" xfId="19082" xr:uid="{04DE94CB-586C-4291-A494-6B5D84510180}"/>
    <cellStyle name="Normal 2 13 5" xfId="4351" xr:uid="{1D9966C8-463F-4E1F-8028-9ACF01D5FF38}"/>
    <cellStyle name="Normal 2 13 5 2" xfId="11813" xr:uid="{1D9966C8-463F-4E1F-8028-9ACF01D5FF38}"/>
    <cellStyle name="Normal 2 13 5 2 2" xfId="27791" xr:uid="{1D9966C8-463F-4E1F-8028-9ACF01D5FF38}"/>
    <cellStyle name="Normal 2 13 5 3" xfId="20329" xr:uid="{1D9966C8-463F-4E1F-8028-9ACF01D5FF38}"/>
    <cellStyle name="Normal 2 13 6" xfId="5629" xr:uid="{4A89D076-0BFD-4683-BA84-BD15CD7E79C0}"/>
    <cellStyle name="Normal 2 13 6 2" xfId="13091" xr:uid="{4A89D076-0BFD-4683-BA84-BD15CD7E79C0}"/>
    <cellStyle name="Normal 2 13 6 2 2" xfId="29069" xr:uid="{4A89D076-0BFD-4683-BA84-BD15CD7E79C0}"/>
    <cellStyle name="Normal 2 13 6 3" xfId="21607" xr:uid="{4A89D076-0BFD-4683-BA84-BD15CD7E79C0}"/>
    <cellStyle name="Normal 2 13 7" xfId="1857" xr:uid="{00000000-0005-0000-0000-000057010000}"/>
    <cellStyle name="Normal 2 13 7 2" xfId="9319" xr:uid="{00000000-0005-0000-0000-000057010000}"/>
    <cellStyle name="Normal 2 13 7 2 2" xfId="25297" xr:uid="{00000000-0005-0000-0000-000057010000}"/>
    <cellStyle name="Normal 2 13 7 3" xfId="17835" xr:uid="{00000000-0005-0000-0000-000057010000}"/>
    <cellStyle name="Normal 2 13 8" xfId="7676" xr:uid="{00000000-0005-0000-0000-000057010000}"/>
    <cellStyle name="Normal 2 13 8 2" xfId="23654" xr:uid="{00000000-0005-0000-0000-000057010000}"/>
    <cellStyle name="Normal 2 13 9" xfId="16023" xr:uid="{00000000-0005-0000-0000-000057010000}"/>
    <cellStyle name="Normal 2 130" xfId="1112" xr:uid="{00000000-0005-0000-0000-000002000000}"/>
    <cellStyle name="Normal 2 130 2" xfId="4171" xr:uid="{081290AC-5C3D-41EF-8FF3-3C4A448A0B62}"/>
    <cellStyle name="Normal 2 130 2 2" xfId="11633" xr:uid="{081290AC-5C3D-41EF-8FF3-3C4A448A0B62}"/>
    <cellStyle name="Normal 2 130 2 2 2" xfId="27611" xr:uid="{081290AC-5C3D-41EF-8FF3-3C4A448A0B62}"/>
    <cellStyle name="Normal 2 130 2 3" xfId="20149" xr:uid="{081290AC-5C3D-41EF-8FF3-3C4A448A0B62}"/>
    <cellStyle name="Normal 2 130 3" xfId="5418" xr:uid="{3C5ABB4C-E29D-4776-90E7-C4D12720935C}"/>
    <cellStyle name="Normal 2 130 3 2" xfId="12880" xr:uid="{3C5ABB4C-E29D-4776-90E7-C4D12720935C}"/>
    <cellStyle name="Normal 2 130 3 2 2" xfId="28858" xr:uid="{3C5ABB4C-E29D-4776-90E7-C4D12720935C}"/>
    <cellStyle name="Normal 2 130 3 3" xfId="21396" xr:uid="{3C5ABB4C-E29D-4776-90E7-C4D12720935C}"/>
    <cellStyle name="Normal 2 130 4" xfId="6686" xr:uid="{66F2DE92-F0F1-4189-8CA0-7C6B090B98F7}"/>
    <cellStyle name="Normal 2 130 4 2" xfId="14148" xr:uid="{66F2DE92-F0F1-4189-8CA0-7C6B090B98F7}"/>
    <cellStyle name="Normal 2 130 4 2 2" xfId="30126" xr:uid="{66F2DE92-F0F1-4189-8CA0-7C6B090B98F7}"/>
    <cellStyle name="Normal 2 130 4 3" xfId="22664" xr:uid="{66F2DE92-F0F1-4189-8CA0-7C6B090B98F7}"/>
    <cellStyle name="Normal 2 130 5" xfId="2924" xr:uid="{00000000-0005-0000-0000-000002000000}"/>
    <cellStyle name="Normal 2 130 5 2" xfId="10386" xr:uid="{00000000-0005-0000-0000-000002000000}"/>
    <cellStyle name="Normal 2 130 5 2 2" xfId="26364" xr:uid="{00000000-0005-0000-0000-000002000000}"/>
    <cellStyle name="Normal 2 130 5 3" xfId="18902" xr:uid="{00000000-0005-0000-0000-000002000000}"/>
    <cellStyle name="Normal 2 130 6" xfId="8646" xr:uid="{00000000-0005-0000-0000-000002000000}"/>
    <cellStyle name="Normal 2 130 6 2" xfId="24624" xr:uid="{00000000-0005-0000-0000-000002000000}"/>
    <cellStyle name="Normal 2 130 7" xfId="17090" xr:uid="{00000000-0005-0000-0000-000002000000}"/>
    <cellStyle name="Normal 2 131" xfId="1129" xr:uid="{00000000-0005-0000-0000-000002000000}"/>
    <cellStyle name="Normal 2 131 2" xfId="4188" xr:uid="{9DC55376-8512-4969-AF68-767B6076A8BE}"/>
    <cellStyle name="Normal 2 131 2 2" xfId="11650" xr:uid="{9DC55376-8512-4969-AF68-767B6076A8BE}"/>
    <cellStyle name="Normal 2 131 2 2 2" xfId="27628" xr:uid="{9DC55376-8512-4969-AF68-767B6076A8BE}"/>
    <cellStyle name="Normal 2 131 2 3" xfId="20166" xr:uid="{9DC55376-8512-4969-AF68-767B6076A8BE}"/>
    <cellStyle name="Normal 2 131 3" xfId="5435" xr:uid="{B25941AB-4EF6-43E8-BE90-4D68E432079C}"/>
    <cellStyle name="Normal 2 131 3 2" xfId="12897" xr:uid="{B25941AB-4EF6-43E8-BE90-4D68E432079C}"/>
    <cellStyle name="Normal 2 131 3 2 2" xfId="28875" xr:uid="{B25941AB-4EF6-43E8-BE90-4D68E432079C}"/>
    <cellStyle name="Normal 2 131 3 3" xfId="21413" xr:uid="{B25941AB-4EF6-43E8-BE90-4D68E432079C}"/>
    <cellStyle name="Normal 2 131 4" xfId="6699" xr:uid="{CE1222AF-0687-45C1-BB74-FE7D3D1BC291}"/>
    <cellStyle name="Normal 2 131 4 2" xfId="14161" xr:uid="{CE1222AF-0687-45C1-BB74-FE7D3D1BC291}"/>
    <cellStyle name="Normal 2 131 4 2 2" xfId="30139" xr:uid="{CE1222AF-0687-45C1-BB74-FE7D3D1BC291}"/>
    <cellStyle name="Normal 2 131 4 3" xfId="22677" xr:uid="{CE1222AF-0687-45C1-BB74-FE7D3D1BC291}"/>
    <cellStyle name="Normal 2 131 5" xfId="2941" xr:uid="{00000000-0005-0000-0000-000002000000}"/>
    <cellStyle name="Normal 2 131 5 2" xfId="10403" xr:uid="{00000000-0005-0000-0000-000002000000}"/>
    <cellStyle name="Normal 2 131 5 2 2" xfId="26381" xr:uid="{00000000-0005-0000-0000-000002000000}"/>
    <cellStyle name="Normal 2 131 5 3" xfId="18919" xr:uid="{00000000-0005-0000-0000-000002000000}"/>
    <cellStyle name="Normal 2 131 6" xfId="8655" xr:uid="{00000000-0005-0000-0000-000002000000}"/>
    <cellStyle name="Normal 2 131 6 2" xfId="24633" xr:uid="{00000000-0005-0000-0000-000002000000}"/>
    <cellStyle name="Normal 2 131 7" xfId="17107" xr:uid="{00000000-0005-0000-0000-000002000000}"/>
    <cellStyle name="Normal 2 132" xfId="1146" xr:uid="{00000000-0005-0000-0000-000002000000}"/>
    <cellStyle name="Normal 2 132 2" xfId="4205" xr:uid="{4102F167-0FC2-41D4-B421-F34B89558BF7}"/>
    <cellStyle name="Normal 2 132 2 2" xfId="11667" xr:uid="{4102F167-0FC2-41D4-B421-F34B89558BF7}"/>
    <cellStyle name="Normal 2 132 2 2 2" xfId="27645" xr:uid="{4102F167-0FC2-41D4-B421-F34B89558BF7}"/>
    <cellStyle name="Normal 2 132 2 3" xfId="20183" xr:uid="{4102F167-0FC2-41D4-B421-F34B89558BF7}"/>
    <cellStyle name="Normal 2 132 3" xfId="5452" xr:uid="{CF62D580-2268-4239-B9C5-78CC6A66DE28}"/>
    <cellStyle name="Normal 2 132 3 2" xfId="12914" xr:uid="{CF62D580-2268-4239-B9C5-78CC6A66DE28}"/>
    <cellStyle name="Normal 2 132 3 2 2" xfId="28892" xr:uid="{CF62D580-2268-4239-B9C5-78CC6A66DE28}"/>
    <cellStyle name="Normal 2 132 3 3" xfId="21430" xr:uid="{CF62D580-2268-4239-B9C5-78CC6A66DE28}"/>
    <cellStyle name="Normal 2 132 4" xfId="6716" xr:uid="{333645E1-1460-4597-AEB5-E5B8815BE218}"/>
    <cellStyle name="Normal 2 132 4 2" xfId="14178" xr:uid="{333645E1-1460-4597-AEB5-E5B8815BE218}"/>
    <cellStyle name="Normal 2 132 4 2 2" xfId="30156" xr:uid="{333645E1-1460-4597-AEB5-E5B8815BE218}"/>
    <cellStyle name="Normal 2 132 4 3" xfId="22694" xr:uid="{333645E1-1460-4597-AEB5-E5B8815BE218}"/>
    <cellStyle name="Normal 2 132 5" xfId="2958" xr:uid="{00000000-0005-0000-0000-000002000000}"/>
    <cellStyle name="Normal 2 132 5 2" xfId="10420" xr:uid="{00000000-0005-0000-0000-000002000000}"/>
    <cellStyle name="Normal 2 132 5 2 2" xfId="26398" xr:uid="{00000000-0005-0000-0000-000002000000}"/>
    <cellStyle name="Normal 2 132 5 3" xfId="18936" xr:uid="{00000000-0005-0000-0000-000002000000}"/>
    <cellStyle name="Normal 2 132 6" xfId="8666" xr:uid="{00000000-0005-0000-0000-000002000000}"/>
    <cellStyle name="Normal 2 132 6 2" xfId="24644" xr:uid="{00000000-0005-0000-0000-000002000000}"/>
    <cellStyle name="Normal 2 132 7" xfId="17124" xr:uid="{00000000-0005-0000-0000-000002000000}"/>
    <cellStyle name="Normal 2 133" xfId="1163" xr:uid="{00000000-0005-0000-0000-000002000000}"/>
    <cellStyle name="Normal 2 133 2" xfId="4222" xr:uid="{59D85DEE-5C6B-48B8-BE73-D04742DE2F04}"/>
    <cellStyle name="Normal 2 133 2 2" xfId="11684" xr:uid="{59D85DEE-5C6B-48B8-BE73-D04742DE2F04}"/>
    <cellStyle name="Normal 2 133 2 2 2" xfId="27662" xr:uid="{59D85DEE-5C6B-48B8-BE73-D04742DE2F04}"/>
    <cellStyle name="Normal 2 133 2 3" xfId="20200" xr:uid="{59D85DEE-5C6B-48B8-BE73-D04742DE2F04}"/>
    <cellStyle name="Normal 2 133 3" xfId="5469" xr:uid="{D07C73E6-51CD-4245-87B9-F652AD3E62BF}"/>
    <cellStyle name="Normal 2 133 3 2" xfId="12931" xr:uid="{D07C73E6-51CD-4245-87B9-F652AD3E62BF}"/>
    <cellStyle name="Normal 2 133 3 2 2" xfId="28909" xr:uid="{D07C73E6-51CD-4245-87B9-F652AD3E62BF}"/>
    <cellStyle name="Normal 2 133 3 3" xfId="21447" xr:uid="{D07C73E6-51CD-4245-87B9-F652AD3E62BF}"/>
    <cellStyle name="Normal 2 133 4" xfId="6733" xr:uid="{623406B2-2ADF-44C5-8762-FE5BC5C6BEE8}"/>
    <cellStyle name="Normal 2 133 4 2" xfId="14195" xr:uid="{623406B2-2ADF-44C5-8762-FE5BC5C6BEE8}"/>
    <cellStyle name="Normal 2 133 4 2 2" xfId="30173" xr:uid="{623406B2-2ADF-44C5-8762-FE5BC5C6BEE8}"/>
    <cellStyle name="Normal 2 133 4 3" xfId="22711" xr:uid="{623406B2-2ADF-44C5-8762-FE5BC5C6BEE8}"/>
    <cellStyle name="Normal 2 133 5" xfId="2975" xr:uid="{00000000-0005-0000-0000-000002000000}"/>
    <cellStyle name="Normal 2 133 5 2" xfId="10437" xr:uid="{00000000-0005-0000-0000-000002000000}"/>
    <cellStyle name="Normal 2 133 5 2 2" xfId="26415" xr:uid="{00000000-0005-0000-0000-000002000000}"/>
    <cellStyle name="Normal 2 133 5 3" xfId="18953" xr:uid="{00000000-0005-0000-0000-000002000000}"/>
    <cellStyle name="Normal 2 133 6" xfId="8679" xr:uid="{00000000-0005-0000-0000-000002000000}"/>
    <cellStyle name="Normal 2 133 6 2" xfId="24657" xr:uid="{00000000-0005-0000-0000-000002000000}"/>
    <cellStyle name="Normal 2 133 7" xfId="17141" xr:uid="{00000000-0005-0000-0000-000002000000}"/>
    <cellStyle name="Normal 2 134" xfId="1179" xr:uid="{00000000-0005-0000-0000-000002000000}"/>
    <cellStyle name="Normal 2 134 2" xfId="4238" xr:uid="{7D48E993-4902-41C0-94EB-CACA1C347244}"/>
    <cellStyle name="Normal 2 134 2 2" xfId="11700" xr:uid="{7D48E993-4902-41C0-94EB-CACA1C347244}"/>
    <cellStyle name="Normal 2 134 2 2 2" xfId="27678" xr:uid="{7D48E993-4902-41C0-94EB-CACA1C347244}"/>
    <cellStyle name="Normal 2 134 2 3" xfId="20216" xr:uid="{7D48E993-4902-41C0-94EB-CACA1C347244}"/>
    <cellStyle name="Normal 2 134 3" xfId="5485" xr:uid="{5AA46F66-8556-4BEC-85BD-8B90D6FD86F5}"/>
    <cellStyle name="Normal 2 134 3 2" xfId="12947" xr:uid="{5AA46F66-8556-4BEC-85BD-8B90D6FD86F5}"/>
    <cellStyle name="Normal 2 134 3 2 2" xfId="28925" xr:uid="{5AA46F66-8556-4BEC-85BD-8B90D6FD86F5}"/>
    <cellStyle name="Normal 2 134 3 3" xfId="21463" xr:uid="{5AA46F66-8556-4BEC-85BD-8B90D6FD86F5}"/>
    <cellStyle name="Normal 2 134 4" xfId="6749" xr:uid="{3BFA1703-72C6-4735-931A-511E0B2D0FB6}"/>
    <cellStyle name="Normal 2 134 4 2" xfId="14211" xr:uid="{3BFA1703-72C6-4735-931A-511E0B2D0FB6}"/>
    <cellStyle name="Normal 2 134 4 2 2" xfId="30189" xr:uid="{3BFA1703-72C6-4735-931A-511E0B2D0FB6}"/>
    <cellStyle name="Normal 2 134 4 3" xfId="22727" xr:uid="{3BFA1703-72C6-4735-931A-511E0B2D0FB6}"/>
    <cellStyle name="Normal 2 134 5" xfId="2991" xr:uid="{00000000-0005-0000-0000-000002000000}"/>
    <cellStyle name="Normal 2 134 5 2" xfId="10453" xr:uid="{00000000-0005-0000-0000-000002000000}"/>
    <cellStyle name="Normal 2 134 5 2 2" xfId="26431" xr:uid="{00000000-0005-0000-0000-000002000000}"/>
    <cellStyle name="Normal 2 134 5 3" xfId="18969" xr:uid="{00000000-0005-0000-0000-000002000000}"/>
    <cellStyle name="Normal 2 134 6" xfId="8695" xr:uid="{00000000-0005-0000-0000-000002000000}"/>
    <cellStyle name="Normal 2 134 6 2" xfId="24673" xr:uid="{00000000-0005-0000-0000-000002000000}"/>
    <cellStyle name="Normal 2 134 7" xfId="17157" xr:uid="{00000000-0005-0000-0000-000002000000}"/>
    <cellStyle name="Normal 2 135" xfId="1196" xr:uid="{00000000-0005-0000-0000-000002000000}"/>
    <cellStyle name="Normal 2 135 2" xfId="4255" xr:uid="{B02ADF35-0487-4B38-912F-914F309EC9B0}"/>
    <cellStyle name="Normal 2 135 2 2" xfId="11717" xr:uid="{B02ADF35-0487-4B38-912F-914F309EC9B0}"/>
    <cellStyle name="Normal 2 135 2 2 2" xfId="27695" xr:uid="{B02ADF35-0487-4B38-912F-914F309EC9B0}"/>
    <cellStyle name="Normal 2 135 2 3" xfId="20233" xr:uid="{B02ADF35-0487-4B38-912F-914F309EC9B0}"/>
    <cellStyle name="Normal 2 135 3" xfId="5502" xr:uid="{2C77ED05-610B-453C-94BD-955A0EBFE235}"/>
    <cellStyle name="Normal 2 135 3 2" xfId="12964" xr:uid="{2C77ED05-610B-453C-94BD-955A0EBFE235}"/>
    <cellStyle name="Normal 2 135 3 2 2" xfId="28942" xr:uid="{2C77ED05-610B-453C-94BD-955A0EBFE235}"/>
    <cellStyle name="Normal 2 135 3 3" xfId="21480" xr:uid="{2C77ED05-610B-453C-94BD-955A0EBFE235}"/>
    <cellStyle name="Normal 2 135 4" xfId="6766" xr:uid="{57EAD119-8C4A-4147-B4D4-2C803E5122F3}"/>
    <cellStyle name="Normal 2 135 4 2" xfId="14228" xr:uid="{57EAD119-8C4A-4147-B4D4-2C803E5122F3}"/>
    <cellStyle name="Normal 2 135 4 2 2" xfId="30206" xr:uid="{57EAD119-8C4A-4147-B4D4-2C803E5122F3}"/>
    <cellStyle name="Normal 2 135 4 3" xfId="22744" xr:uid="{57EAD119-8C4A-4147-B4D4-2C803E5122F3}"/>
    <cellStyle name="Normal 2 135 5" xfId="3008" xr:uid="{00000000-0005-0000-0000-000002000000}"/>
    <cellStyle name="Normal 2 135 5 2" xfId="10470" xr:uid="{00000000-0005-0000-0000-000002000000}"/>
    <cellStyle name="Normal 2 135 5 2 2" xfId="26448" xr:uid="{00000000-0005-0000-0000-000002000000}"/>
    <cellStyle name="Normal 2 135 5 3" xfId="18986" xr:uid="{00000000-0005-0000-0000-000002000000}"/>
    <cellStyle name="Normal 2 135 6" xfId="8712" xr:uid="{00000000-0005-0000-0000-000002000000}"/>
    <cellStyle name="Normal 2 135 6 2" xfId="24690" xr:uid="{00000000-0005-0000-0000-000002000000}"/>
    <cellStyle name="Normal 2 135 7" xfId="17174" xr:uid="{00000000-0005-0000-0000-000002000000}"/>
    <cellStyle name="Normal 2 136" xfId="1213" xr:uid="{00000000-0005-0000-0000-000002000000}"/>
    <cellStyle name="Normal 2 136 2" xfId="4272" xr:uid="{77BC6E50-CB50-42F7-B542-10D4097F5E65}"/>
    <cellStyle name="Normal 2 136 2 2" xfId="11734" xr:uid="{77BC6E50-CB50-42F7-B542-10D4097F5E65}"/>
    <cellStyle name="Normal 2 136 2 2 2" xfId="27712" xr:uid="{77BC6E50-CB50-42F7-B542-10D4097F5E65}"/>
    <cellStyle name="Normal 2 136 2 3" xfId="20250" xr:uid="{77BC6E50-CB50-42F7-B542-10D4097F5E65}"/>
    <cellStyle name="Normal 2 136 3" xfId="5519" xr:uid="{D6FD8E85-BE12-453F-9EC5-7315B585153D}"/>
    <cellStyle name="Normal 2 136 3 2" xfId="12981" xr:uid="{D6FD8E85-BE12-453F-9EC5-7315B585153D}"/>
    <cellStyle name="Normal 2 136 3 2 2" xfId="28959" xr:uid="{D6FD8E85-BE12-453F-9EC5-7315B585153D}"/>
    <cellStyle name="Normal 2 136 3 3" xfId="21497" xr:uid="{D6FD8E85-BE12-453F-9EC5-7315B585153D}"/>
    <cellStyle name="Normal 2 136 4" xfId="6783" xr:uid="{730B2354-3663-4E67-B258-C5C39290C4FE}"/>
    <cellStyle name="Normal 2 136 4 2" xfId="14245" xr:uid="{730B2354-3663-4E67-B258-C5C39290C4FE}"/>
    <cellStyle name="Normal 2 136 4 2 2" xfId="30223" xr:uid="{730B2354-3663-4E67-B258-C5C39290C4FE}"/>
    <cellStyle name="Normal 2 136 4 3" xfId="22761" xr:uid="{730B2354-3663-4E67-B258-C5C39290C4FE}"/>
    <cellStyle name="Normal 2 136 5" xfId="3025" xr:uid="{00000000-0005-0000-0000-000002000000}"/>
    <cellStyle name="Normal 2 136 5 2" xfId="10487" xr:uid="{00000000-0005-0000-0000-000002000000}"/>
    <cellStyle name="Normal 2 136 5 2 2" xfId="26465" xr:uid="{00000000-0005-0000-0000-000002000000}"/>
    <cellStyle name="Normal 2 136 5 3" xfId="19003" xr:uid="{00000000-0005-0000-0000-000002000000}"/>
    <cellStyle name="Normal 2 136 6" xfId="8729" xr:uid="{00000000-0005-0000-0000-000002000000}"/>
    <cellStyle name="Normal 2 136 6 2" xfId="24707" xr:uid="{00000000-0005-0000-0000-000002000000}"/>
    <cellStyle name="Normal 2 136 7" xfId="17191" xr:uid="{00000000-0005-0000-0000-000002000000}"/>
    <cellStyle name="Normal 2 137" xfId="1231" xr:uid="{00000000-0005-0000-0000-000002000000}"/>
    <cellStyle name="Normal 2 137 2" xfId="4290" xr:uid="{683B4336-D0B4-4876-B358-2692FA8B009C}"/>
    <cellStyle name="Normal 2 137 2 2" xfId="11752" xr:uid="{683B4336-D0B4-4876-B358-2692FA8B009C}"/>
    <cellStyle name="Normal 2 137 2 2 2" xfId="27730" xr:uid="{683B4336-D0B4-4876-B358-2692FA8B009C}"/>
    <cellStyle name="Normal 2 137 2 3" xfId="20268" xr:uid="{683B4336-D0B4-4876-B358-2692FA8B009C}"/>
    <cellStyle name="Normal 2 137 3" xfId="5537" xr:uid="{010D2E59-3FC7-41BE-9AEF-3F68A1BA70E2}"/>
    <cellStyle name="Normal 2 137 3 2" xfId="12999" xr:uid="{010D2E59-3FC7-41BE-9AEF-3F68A1BA70E2}"/>
    <cellStyle name="Normal 2 137 3 2 2" xfId="28977" xr:uid="{010D2E59-3FC7-41BE-9AEF-3F68A1BA70E2}"/>
    <cellStyle name="Normal 2 137 3 3" xfId="21515" xr:uid="{010D2E59-3FC7-41BE-9AEF-3F68A1BA70E2}"/>
    <cellStyle name="Normal 2 137 4" xfId="6801" xr:uid="{8B2C84D7-3D10-4261-AD01-D5951E51634B}"/>
    <cellStyle name="Normal 2 137 4 2" xfId="14263" xr:uid="{8B2C84D7-3D10-4261-AD01-D5951E51634B}"/>
    <cellStyle name="Normal 2 137 4 2 2" xfId="30241" xr:uid="{8B2C84D7-3D10-4261-AD01-D5951E51634B}"/>
    <cellStyle name="Normal 2 137 4 3" xfId="22779" xr:uid="{8B2C84D7-3D10-4261-AD01-D5951E51634B}"/>
    <cellStyle name="Normal 2 137 5" xfId="3043" xr:uid="{00000000-0005-0000-0000-000002000000}"/>
    <cellStyle name="Normal 2 137 5 2" xfId="10505" xr:uid="{00000000-0005-0000-0000-000002000000}"/>
    <cellStyle name="Normal 2 137 5 2 2" xfId="26483" xr:uid="{00000000-0005-0000-0000-000002000000}"/>
    <cellStyle name="Normal 2 137 5 3" xfId="19021" xr:uid="{00000000-0005-0000-0000-000002000000}"/>
    <cellStyle name="Normal 2 137 6" xfId="8747" xr:uid="{00000000-0005-0000-0000-000002000000}"/>
    <cellStyle name="Normal 2 137 6 2" xfId="24725" xr:uid="{00000000-0005-0000-0000-000002000000}"/>
    <cellStyle name="Normal 2 137 7" xfId="17209" xr:uid="{00000000-0005-0000-0000-000002000000}"/>
    <cellStyle name="Normal 2 138" xfId="1252" xr:uid="{00000000-0005-0000-0000-000002000000}"/>
    <cellStyle name="Normal 2 138 2" xfId="6822" xr:uid="{6C557B0C-6F2A-4204-9A32-E7B7BD350DB5}"/>
    <cellStyle name="Normal 2 138 2 2" xfId="14284" xr:uid="{6C557B0C-6F2A-4204-9A32-E7B7BD350DB5}"/>
    <cellStyle name="Normal 2 138 2 2 2" xfId="30262" xr:uid="{6C557B0C-6F2A-4204-9A32-E7B7BD350DB5}"/>
    <cellStyle name="Normal 2 138 2 3" xfId="22800" xr:uid="{6C557B0C-6F2A-4204-9A32-E7B7BD350DB5}"/>
    <cellStyle name="Normal 2 138 3" xfId="3068" xr:uid="{8CCF5B07-87BB-43FB-8C10-F1523B1F1FAF}"/>
    <cellStyle name="Normal 2 138 3 2" xfId="10530" xr:uid="{8CCF5B07-87BB-43FB-8C10-F1523B1F1FAF}"/>
    <cellStyle name="Normal 2 138 3 2 2" xfId="26508" xr:uid="{8CCF5B07-87BB-43FB-8C10-F1523B1F1FAF}"/>
    <cellStyle name="Normal 2 138 3 3" xfId="19046" xr:uid="{8CCF5B07-87BB-43FB-8C10-F1523B1F1FAF}"/>
    <cellStyle name="Normal 2 138 4" xfId="8767" xr:uid="{00000000-0005-0000-0000-000002000000}"/>
    <cellStyle name="Normal 2 138 4 2" xfId="24745" xr:uid="{00000000-0005-0000-0000-000002000000}"/>
    <cellStyle name="Normal 2 138 5" xfId="17230" xr:uid="{00000000-0005-0000-0000-000002000000}"/>
    <cellStyle name="Normal 2 139" xfId="1285" xr:uid="{00000000-0005-0000-0000-000002000000}"/>
    <cellStyle name="Normal 2 139 2" xfId="6855" xr:uid="{C70830E4-E468-41BF-89C1-D4D21C74B1FA}"/>
    <cellStyle name="Normal 2 139 2 2" xfId="14317" xr:uid="{C70830E4-E468-41BF-89C1-D4D21C74B1FA}"/>
    <cellStyle name="Normal 2 139 2 2 2" xfId="30295" xr:uid="{C70830E4-E468-41BF-89C1-D4D21C74B1FA}"/>
    <cellStyle name="Normal 2 139 2 3" xfId="22833" xr:uid="{C70830E4-E468-41BF-89C1-D4D21C74B1FA}"/>
    <cellStyle name="Normal 2 139 3" xfId="4315" xr:uid="{398BCCCA-BF25-4EB8-80E6-AA1ADBE05DB1}"/>
    <cellStyle name="Normal 2 139 3 2" xfId="11777" xr:uid="{398BCCCA-BF25-4EB8-80E6-AA1ADBE05DB1}"/>
    <cellStyle name="Normal 2 139 3 2 2" xfId="27755" xr:uid="{398BCCCA-BF25-4EB8-80E6-AA1ADBE05DB1}"/>
    <cellStyle name="Normal 2 139 3 3" xfId="20293" xr:uid="{398BCCCA-BF25-4EB8-80E6-AA1ADBE05DB1}"/>
    <cellStyle name="Normal 2 139 4" xfId="8786" xr:uid="{00000000-0005-0000-0000-000002000000}"/>
    <cellStyle name="Normal 2 139 4 2" xfId="24764" xr:uid="{00000000-0005-0000-0000-000002000000}"/>
    <cellStyle name="Normal 2 139 5" xfId="17263" xr:uid="{00000000-0005-0000-0000-000002000000}"/>
    <cellStyle name="Normal 2 14" xfId="46" xr:uid="{00000000-0005-0000-0000-00005B010000}"/>
    <cellStyle name="Normal 2 14 2" xfId="156" xr:uid="{00000000-0005-0000-0000-00005C010000}"/>
    <cellStyle name="Normal 2 14 2 2" xfId="375" xr:uid="{00000000-0005-0000-0000-00005D010000}"/>
    <cellStyle name="Normal 2 14 2 2 2" xfId="3434" xr:uid="{89F82087-61FD-47C0-8CDD-1CC6DF97DE5B}"/>
    <cellStyle name="Normal 2 14 2 2 2 2" xfId="10896" xr:uid="{89F82087-61FD-47C0-8CDD-1CC6DF97DE5B}"/>
    <cellStyle name="Normal 2 14 2 2 2 2 2" xfId="26874" xr:uid="{89F82087-61FD-47C0-8CDD-1CC6DF97DE5B}"/>
    <cellStyle name="Normal 2 14 2 2 2 3" xfId="19412" xr:uid="{89F82087-61FD-47C0-8CDD-1CC6DF97DE5B}"/>
    <cellStyle name="Normal 2 14 2 2 3" xfId="4681" xr:uid="{9FB2115F-7E07-41AC-A5DA-14102C0F72F5}"/>
    <cellStyle name="Normal 2 14 2 2 3 2" xfId="12143" xr:uid="{9FB2115F-7E07-41AC-A5DA-14102C0F72F5}"/>
    <cellStyle name="Normal 2 14 2 2 3 2 2" xfId="28121" xr:uid="{9FB2115F-7E07-41AC-A5DA-14102C0F72F5}"/>
    <cellStyle name="Normal 2 14 2 2 3 3" xfId="20659" xr:uid="{9FB2115F-7E07-41AC-A5DA-14102C0F72F5}"/>
    <cellStyle name="Normal 2 14 2 2 4" xfId="5952" xr:uid="{57455071-0956-4F71-AD93-99216B0E8766}"/>
    <cellStyle name="Normal 2 14 2 2 4 2" xfId="13414" xr:uid="{57455071-0956-4F71-AD93-99216B0E8766}"/>
    <cellStyle name="Normal 2 14 2 2 4 2 2" xfId="29392" xr:uid="{57455071-0956-4F71-AD93-99216B0E8766}"/>
    <cellStyle name="Normal 2 14 2 2 4 3" xfId="21930" xr:uid="{57455071-0956-4F71-AD93-99216B0E8766}"/>
    <cellStyle name="Normal 2 14 2 2 5" xfId="2187" xr:uid="{00000000-0005-0000-0000-00005D010000}"/>
    <cellStyle name="Normal 2 14 2 2 5 2" xfId="9649" xr:uid="{00000000-0005-0000-0000-00005D010000}"/>
    <cellStyle name="Normal 2 14 2 2 5 2 2" xfId="25627" xr:uid="{00000000-0005-0000-0000-00005D010000}"/>
    <cellStyle name="Normal 2 14 2 2 5 3" xfId="18165" xr:uid="{00000000-0005-0000-0000-00005D010000}"/>
    <cellStyle name="Normal 2 14 2 2 6" xfId="7925" xr:uid="{00000000-0005-0000-0000-00005D010000}"/>
    <cellStyle name="Normal 2 14 2 2 6 2" xfId="23903" xr:uid="{00000000-0005-0000-0000-00005D010000}"/>
    <cellStyle name="Normal 2 14 2 2 7" xfId="16353" xr:uid="{00000000-0005-0000-0000-00005D010000}"/>
    <cellStyle name="Normal 2 14 2 3" xfId="3216" xr:uid="{4C63B418-BEEA-4E3F-8924-54EBFD3606CC}"/>
    <cellStyle name="Normal 2 14 2 3 2" xfId="10678" xr:uid="{4C63B418-BEEA-4E3F-8924-54EBFD3606CC}"/>
    <cellStyle name="Normal 2 14 2 3 2 2" xfId="26656" xr:uid="{4C63B418-BEEA-4E3F-8924-54EBFD3606CC}"/>
    <cellStyle name="Normal 2 14 2 3 3" xfId="19194" xr:uid="{4C63B418-BEEA-4E3F-8924-54EBFD3606CC}"/>
    <cellStyle name="Normal 2 14 2 4" xfId="4463" xr:uid="{51842F07-A8F7-4D1B-B3A0-CFDEE26499B4}"/>
    <cellStyle name="Normal 2 14 2 4 2" xfId="11925" xr:uid="{51842F07-A8F7-4D1B-B3A0-CFDEE26499B4}"/>
    <cellStyle name="Normal 2 14 2 4 2 2" xfId="27903" xr:uid="{51842F07-A8F7-4D1B-B3A0-CFDEE26499B4}"/>
    <cellStyle name="Normal 2 14 2 4 3" xfId="20441" xr:uid="{51842F07-A8F7-4D1B-B3A0-CFDEE26499B4}"/>
    <cellStyle name="Normal 2 14 2 5" xfId="5737" xr:uid="{C6327C3D-E571-4AF8-A3A0-EEC8E400AB05}"/>
    <cellStyle name="Normal 2 14 2 5 2" xfId="13199" xr:uid="{C6327C3D-E571-4AF8-A3A0-EEC8E400AB05}"/>
    <cellStyle name="Normal 2 14 2 5 2 2" xfId="29177" xr:uid="{C6327C3D-E571-4AF8-A3A0-EEC8E400AB05}"/>
    <cellStyle name="Normal 2 14 2 5 3" xfId="21715" xr:uid="{C6327C3D-E571-4AF8-A3A0-EEC8E400AB05}"/>
    <cellStyle name="Normal 2 14 2 6" xfId="1969" xr:uid="{00000000-0005-0000-0000-00005C010000}"/>
    <cellStyle name="Normal 2 14 2 6 2" xfId="9431" xr:uid="{00000000-0005-0000-0000-00005C010000}"/>
    <cellStyle name="Normal 2 14 2 6 2 2" xfId="25409" xr:uid="{00000000-0005-0000-0000-00005C010000}"/>
    <cellStyle name="Normal 2 14 2 6 3" xfId="17947" xr:uid="{00000000-0005-0000-0000-00005C010000}"/>
    <cellStyle name="Normal 2 14 2 7" xfId="7721" xr:uid="{00000000-0005-0000-0000-00005C010000}"/>
    <cellStyle name="Normal 2 14 2 7 2" xfId="23699" xr:uid="{00000000-0005-0000-0000-00005C010000}"/>
    <cellStyle name="Normal 2 14 2 8" xfId="16135" xr:uid="{00000000-0005-0000-0000-00005C010000}"/>
    <cellStyle name="Normal 2 14 3" xfId="266" xr:uid="{00000000-0005-0000-0000-00005E010000}"/>
    <cellStyle name="Normal 2 14 3 2" xfId="3325" xr:uid="{1617E077-D2C8-4A4A-95A6-6764B5EA7C28}"/>
    <cellStyle name="Normal 2 14 3 2 2" xfId="10787" xr:uid="{1617E077-D2C8-4A4A-95A6-6764B5EA7C28}"/>
    <cellStyle name="Normal 2 14 3 2 2 2" xfId="26765" xr:uid="{1617E077-D2C8-4A4A-95A6-6764B5EA7C28}"/>
    <cellStyle name="Normal 2 14 3 2 3" xfId="19303" xr:uid="{1617E077-D2C8-4A4A-95A6-6764B5EA7C28}"/>
    <cellStyle name="Normal 2 14 3 3" xfId="4572" xr:uid="{5AA87939-0A79-4487-8366-09E2B6A2BD29}"/>
    <cellStyle name="Normal 2 14 3 3 2" xfId="12034" xr:uid="{5AA87939-0A79-4487-8366-09E2B6A2BD29}"/>
    <cellStyle name="Normal 2 14 3 3 2 2" xfId="28012" xr:uid="{5AA87939-0A79-4487-8366-09E2B6A2BD29}"/>
    <cellStyle name="Normal 2 14 3 3 3" xfId="20550" xr:uid="{5AA87939-0A79-4487-8366-09E2B6A2BD29}"/>
    <cellStyle name="Normal 2 14 3 4" xfId="5844" xr:uid="{7D6CF508-0D61-4BED-B581-CEA435237C8F}"/>
    <cellStyle name="Normal 2 14 3 4 2" xfId="13306" xr:uid="{7D6CF508-0D61-4BED-B581-CEA435237C8F}"/>
    <cellStyle name="Normal 2 14 3 4 2 2" xfId="29284" xr:uid="{7D6CF508-0D61-4BED-B581-CEA435237C8F}"/>
    <cellStyle name="Normal 2 14 3 4 3" xfId="21822" xr:uid="{7D6CF508-0D61-4BED-B581-CEA435237C8F}"/>
    <cellStyle name="Normal 2 14 3 5" xfId="2078" xr:uid="{00000000-0005-0000-0000-00005E010000}"/>
    <cellStyle name="Normal 2 14 3 5 2" xfId="9540" xr:uid="{00000000-0005-0000-0000-00005E010000}"/>
    <cellStyle name="Normal 2 14 3 5 2 2" xfId="25518" xr:uid="{00000000-0005-0000-0000-00005E010000}"/>
    <cellStyle name="Normal 2 14 3 5 3" xfId="18056" xr:uid="{00000000-0005-0000-0000-00005E010000}"/>
    <cellStyle name="Normal 2 14 3 6" xfId="7823" xr:uid="{00000000-0005-0000-0000-00005E010000}"/>
    <cellStyle name="Normal 2 14 3 6 2" xfId="23801" xr:uid="{00000000-0005-0000-0000-00005E010000}"/>
    <cellStyle name="Normal 2 14 3 7" xfId="16244" xr:uid="{00000000-0005-0000-0000-00005E010000}"/>
    <cellStyle name="Normal 2 14 4" xfId="3107" xr:uid="{F3FD3E1E-250D-4087-933F-25D2226BEB94}"/>
    <cellStyle name="Normal 2 14 4 2" xfId="10569" xr:uid="{F3FD3E1E-250D-4087-933F-25D2226BEB94}"/>
    <cellStyle name="Normal 2 14 4 2 2" xfId="26547" xr:uid="{F3FD3E1E-250D-4087-933F-25D2226BEB94}"/>
    <cellStyle name="Normal 2 14 4 3" xfId="19085" xr:uid="{F3FD3E1E-250D-4087-933F-25D2226BEB94}"/>
    <cellStyle name="Normal 2 14 5" xfId="4354" xr:uid="{5216B171-81AF-4382-923E-A84EEAC8D7A1}"/>
    <cellStyle name="Normal 2 14 5 2" xfId="11816" xr:uid="{5216B171-81AF-4382-923E-A84EEAC8D7A1}"/>
    <cellStyle name="Normal 2 14 5 2 2" xfId="27794" xr:uid="{5216B171-81AF-4382-923E-A84EEAC8D7A1}"/>
    <cellStyle name="Normal 2 14 5 3" xfId="20332" xr:uid="{5216B171-81AF-4382-923E-A84EEAC8D7A1}"/>
    <cellStyle name="Normal 2 14 6" xfId="5632" xr:uid="{1BE2026D-28E8-4480-974D-2F8830EF8985}"/>
    <cellStyle name="Normal 2 14 6 2" xfId="13094" xr:uid="{1BE2026D-28E8-4480-974D-2F8830EF8985}"/>
    <cellStyle name="Normal 2 14 6 2 2" xfId="29072" xr:uid="{1BE2026D-28E8-4480-974D-2F8830EF8985}"/>
    <cellStyle name="Normal 2 14 6 3" xfId="21610" xr:uid="{1BE2026D-28E8-4480-974D-2F8830EF8985}"/>
    <cellStyle name="Normal 2 14 7" xfId="1860" xr:uid="{00000000-0005-0000-0000-00005B010000}"/>
    <cellStyle name="Normal 2 14 7 2" xfId="9322" xr:uid="{00000000-0005-0000-0000-00005B010000}"/>
    <cellStyle name="Normal 2 14 7 2 2" xfId="25300" xr:uid="{00000000-0005-0000-0000-00005B010000}"/>
    <cellStyle name="Normal 2 14 7 3" xfId="17838" xr:uid="{00000000-0005-0000-0000-00005B010000}"/>
    <cellStyle name="Normal 2 14 8" xfId="7666" xr:uid="{00000000-0005-0000-0000-00005B010000}"/>
    <cellStyle name="Normal 2 14 8 2" xfId="23644" xr:uid="{00000000-0005-0000-0000-00005B010000}"/>
    <cellStyle name="Normal 2 14 9" xfId="16026" xr:uid="{00000000-0005-0000-0000-00005B010000}"/>
    <cellStyle name="Normal 2 140" xfId="1318" xr:uid="{00000000-0005-0000-0000-000002000000}"/>
    <cellStyle name="Normal 2 140 2" xfId="5564" xr:uid="{500B8533-352D-40F9-89D7-82D1D6367C0C}"/>
    <cellStyle name="Normal 2 140 2 2" xfId="13026" xr:uid="{500B8533-352D-40F9-89D7-82D1D6367C0C}"/>
    <cellStyle name="Normal 2 140 2 2 2" xfId="29004" xr:uid="{500B8533-352D-40F9-89D7-82D1D6367C0C}"/>
    <cellStyle name="Normal 2 140 2 3" xfId="21542" xr:uid="{500B8533-352D-40F9-89D7-82D1D6367C0C}"/>
    <cellStyle name="Normal 2 140 3" xfId="8807" xr:uid="{00000000-0005-0000-0000-000002000000}"/>
    <cellStyle name="Normal 2 140 3 2" xfId="24785" xr:uid="{00000000-0005-0000-0000-000002000000}"/>
    <cellStyle name="Normal 2 140 4" xfId="17296" xr:uid="{00000000-0005-0000-0000-000002000000}"/>
    <cellStyle name="Normal 2 141" xfId="1351" xr:uid="{00000000-0005-0000-0000-000002000000}"/>
    <cellStyle name="Normal 2 141 2" xfId="6891" xr:uid="{C9C64675-75E3-4849-B9C3-4D73A9A12F6D}"/>
    <cellStyle name="Normal 2 141 2 2" xfId="14353" xr:uid="{C9C64675-75E3-4849-B9C3-4D73A9A12F6D}"/>
    <cellStyle name="Normal 2 141 2 2 2" xfId="30331" xr:uid="{C9C64675-75E3-4849-B9C3-4D73A9A12F6D}"/>
    <cellStyle name="Normal 2 141 2 3" xfId="22869" xr:uid="{C9C64675-75E3-4849-B9C3-4D73A9A12F6D}"/>
    <cellStyle name="Normal 2 141 3" xfId="8840" xr:uid="{00000000-0005-0000-0000-000002000000}"/>
    <cellStyle name="Normal 2 141 3 2" xfId="24818" xr:uid="{00000000-0005-0000-0000-000002000000}"/>
    <cellStyle name="Normal 2 141 4" xfId="17329" xr:uid="{00000000-0005-0000-0000-000002000000}"/>
    <cellStyle name="Normal 2 142" xfId="1384" xr:uid="{00000000-0005-0000-0000-000002000000}"/>
    <cellStyle name="Normal 2 142 2" xfId="6924" xr:uid="{0B36536B-5A2B-49DF-99E2-CE3FDC3216C6}"/>
    <cellStyle name="Normal 2 142 2 2" xfId="14386" xr:uid="{0B36536B-5A2B-49DF-99E2-CE3FDC3216C6}"/>
    <cellStyle name="Normal 2 142 2 2 2" xfId="30364" xr:uid="{0B36536B-5A2B-49DF-99E2-CE3FDC3216C6}"/>
    <cellStyle name="Normal 2 142 2 3" xfId="22902" xr:uid="{0B36536B-5A2B-49DF-99E2-CE3FDC3216C6}"/>
    <cellStyle name="Normal 2 142 3" xfId="8873" xr:uid="{00000000-0005-0000-0000-000002000000}"/>
    <cellStyle name="Normal 2 142 3 2" xfId="24851" xr:uid="{00000000-0005-0000-0000-000002000000}"/>
    <cellStyle name="Normal 2 142 4" xfId="17362" xr:uid="{00000000-0005-0000-0000-000002000000}"/>
    <cellStyle name="Normal 2 143" xfId="1417" xr:uid="{00000000-0005-0000-0000-000002000000}"/>
    <cellStyle name="Normal 2 143 2" xfId="6955" xr:uid="{ABEBB0C1-0F7A-4435-9FCE-0F03292E5CA4}"/>
    <cellStyle name="Normal 2 143 2 2" xfId="14417" xr:uid="{ABEBB0C1-0F7A-4435-9FCE-0F03292E5CA4}"/>
    <cellStyle name="Normal 2 143 2 2 2" xfId="30395" xr:uid="{ABEBB0C1-0F7A-4435-9FCE-0F03292E5CA4}"/>
    <cellStyle name="Normal 2 143 2 3" xfId="22933" xr:uid="{ABEBB0C1-0F7A-4435-9FCE-0F03292E5CA4}"/>
    <cellStyle name="Normal 2 143 3" xfId="8906" xr:uid="{00000000-0005-0000-0000-000002000000}"/>
    <cellStyle name="Normal 2 143 3 2" xfId="24884" xr:uid="{00000000-0005-0000-0000-000002000000}"/>
    <cellStyle name="Normal 2 143 4" xfId="17395" xr:uid="{00000000-0005-0000-0000-000002000000}"/>
    <cellStyle name="Normal 2 144" xfId="1450" xr:uid="{00000000-0005-0000-0000-000002000000}"/>
    <cellStyle name="Normal 2 144 2" xfId="6988" xr:uid="{8879FAD4-33C5-4134-8F4A-3083DECC0912}"/>
    <cellStyle name="Normal 2 144 2 2" xfId="14450" xr:uid="{8879FAD4-33C5-4134-8F4A-3083DECC0912}"/>
    <cellStyle name="Normal 2 144 2 2 2" xfId="30428" xr:uid="{8879FAD4-33C5-4134-8F4A-3083DECC0912}"/>
    <cellStyle name="Normal 2 144 2 3" xfId="22966" xr:uid="{8879FAD4-33C5-4134-8F4A-3083DECC0912}"/>
    <cellStyle name="Normal 2 144 3" xfId="8939" xr:uid="{00000000-0005-0000-0000-000002000000}"/>
    <cellStyle name="Normal 2 144 3 2" xfId="24917" xr:uid="{00000000-0005-0000-0000-000002000000}"/>
    <cellStyle name="Normal 2 144 4" xfId="17428" xr:uid="{00000000-0005-0000-0000-000002000000}"/>
    <cellStyle name="Normal 2 145" xfId="1483" xr:uid="{00000000-0005-0000-0000-000002000000}"/>
    <cellStyle name="Normal 2 145 2" xfId="7021" xr:uid="{EDD91AE4-10C0-49E4-93DC-E492BC8D52EB}"/>
    <cellStyle name="Normal 2 145 2 2" xfId="14483" xr:uid="{EDD91AE4-10C0-49E4-93DC-E492BC8D52EB}"/>
    <cellStyle name="Normal 2 145 2 2 2" xfId="30461" xr:uid="{EDD91AE4-10C0-49E4-93DC-E492BC8D52EB}"/>
    <cellStyle name="Normal 2 145 2 3" xfId="22999" xr:uid="{EDD91AE4-10C0-49E4-93DC-E492BC8D52EB}"/>
    <cellStyle name="Normal 2 145 3" xfId="8972" xr:uid="{00000000-0005-0000-0000-000002000000}"/>
    <cellStyle name="Normal 2 145 3 2" xfId="24950" xr:uid="{00000000-0005-0000-0000-000002000000}"/>
    <cellStyle name="Normal 2 145 4" xfId="17461" xr:uid="{00000000-0005-0000-0000-000002000000}"/>
    <cellStyle name="Normal 2 146" xfId="1516" xr:uid="{00000000-0005-0000-0000-000002000000}"/>
    <cellStyle name="Normal 2 146 2" xfId="7054" xr:uid="{FDF2F1B3-73DD-4B16-9F28-2E4A9D85F903}"/>
    <cellStyle name="Normal 2 146 2 2" xfId="14516" xr:uid="{FDF2F1B3-73DD-4B16-9F28-2E4A9D85F903}"/>
    <cellStyle name="Normal 2 146 2 2 2" xfId="30494" xr:uid="{FDF2F1B3-73DD-4B16-9F28-2E4A9D85F903}"/>
    <cellStyle name="Normal 2 146 2 3" xfId="23032" xr:uid="{FDF2F1B3-73DD-4B16-9F28-2E4A9D85F903}"/>
    <cellStyle name="Normal 2 146 3" xfId="9005" xr:uid="{00000000-0005-0000-0000-000002000000}"/>
    <cellStyle name="Normal 2 146 3 2" xfId="24983" xr:uid="{00000000-0005-0000-0000-000002000000}"/>
    <cellStyle name="Normal 2 146 4" xfId="17494" xr:uid="{00000000-0005-0000-0000-000002000000}"/>
    <cellStyle name="Normal 2 147" xfId="1550" xr:uid="{00000000-0005-0000-0000-000002000000}"/>
    <cellStyle name="Normal 2 147 2" xfId="7088" xr:uid="{F52EE2D4-E604-479B-84A9-5830E3731248}"/>
    <cellStyle name="Normal 2 147 2 2" xfId="14550" xr:uid="{F52EE2D4-E604-479B-84A9-5830E3731248}"/>
    <cellStyle name="Normal 2 147 2 2 2" xfId="30528" xr:uid="{F52EE2D4-E604-479B-84A9-5830E3731248}"/>
    <cellStyle name="Normal 2 147 2 3" xfId="23066" xr:uid="{F52EE2D4-E604-479B-84A9-5830E3731248}"/>
    <cellStyle name="Normal 2 147 3" xfId="9039" xr:uid="{00000000-0005-0000-0000-000002000000}"/>
    <cellStyle name="Normal 2 147 3 2" xfId="25017" xr:uid="{00000000-0005-0000-0000-000002000000}"/>
    <cellStyle name="Normal 2 147 4" xfId="17528" xr:uid="{00000000-0005-0000-0000-000002000000}"/>
    <cellStyle name="Normal 2 148" xfId="1583" xr:uid="{00000000-0005-0000-0000-000002000000}"/>
    <cellStyle name="Normal 2 148 2" xfId="7121" xr:uid="{7D2461F8-E9BC-434C-AC1D-86F25CB4CC7B}"/>
    <cellStyle name="Normal 2 148 2 2" xfId="14583" xr:uid="{7D2461F8-E9BC-434C-AC1D-86F25CB4CC7B}"/>
    <cellStyle name="Normal 2 148 2 2 2" xfId="30561" xr:uid="{7D2461F8-E9BC-434C-AC1D-86F25CB4CC7B}"/>
    <cellStyle name="Normal 2 148 2 3" xfId="23099" xr:uid="{7D2461F8-E9BC-434C-AC1D-86F25CB4CC7B}"/>
    <cellStyle name="Normal 2 148 3" xfId="9072" xr:uid="{00000000-0005-0000-0000-000002000000}"/>
    <cellStyle name="Normal 2 148 3 2" xfId="25050" xr:uid="{00000000-0005-0000-0000-000002000000}"/>
    <cellStyle name="Normal 2 148 4" xfId="17561" xr:uid="{00000000-0005-0000-0000-000002000000}"/>
    <cellStyle name="Normal 2 149" xfId="1616" xr:uid="{00000000-0005-0000-0000-000002000000}"/>
    <cellStyle name="Normal 2 149 2" xfId="7160" xr:uid="{210C038D-1439-4895-82A9-ED7537F8091B}"/>
    <cellStyle name="Normal 2 149 2 2" xfId="14622" xr:uid="{210C038D-1439-4895-82A9-ED7537F8091B}"/>
    <cellStyle name="Normal 2 149 2 2 2" xfId="30600" xr:uid="{210C038D-1439-4895-82A9-ED7537F8091B}"/>
    <cellStyle name="Normal 2 149 2 3" xfId="23138" xr:uid="{210C038D-1439-4895-82A9-ED7537F8091B}"/>
    <cellStyle name="Normal 2 149 3" xfId="9105" xr:uid="{00000000-0005-0000-0000-000002000000}"/>
    <cellStyle name="Normal 2 149 3 2" xfId="25083" xr:uid="{00000000-0005-0000-0000-000002000000}"/>
    <cellStyle name="Normal 2 149 4" xfId="17594" xr:uid="{00000000-0005-0000-0000-000002000000}"/>
    <cellStyle name="Normal 2 15" xfId="49" xr:uid="{00000000-0005-0000-0000-00005F010000}"/>
    <cellStyle name="Normal 2 15 2" xfId="159" xr:uid="{00000000-0005-0000-0000-000060010000}"/>
    <cellStyle name="Normal 2 15 2 2" xfId="378" xr:uid="{00000000-0005-0000-0000-000061010000}"/>
    <cellStyle name="Normal 2 15 2 2 2" xfId="3437" xr:uid="{E891D0E8-22DB-4CBD-9649-E9F791B3CA0C}"/>
    <cellStyle name="Normal 2 15 2 2 2 2" xfId="10899" xr:uid="{E891D0E8-22DB-4CBD-9649-E9F791B3CA0C}"/>
    <cellStyle name="Normal 2 15 2 2 2 2 2" xfId="26877" xr:uid="{E891D0E8-22DB-4CBD-9649-E9F791B3CA0C}"/>
    <cellStyle name="Normal 2 15 2 2 2 3" xfId="19415" xr:uid="{E891D0E8-22DB-4CBD-9649-E9F791B3CA0C}"/>
    <cellStyle name="Normal 2 15 2 2 3" xfId="4684" xr:uid="{A175E2C8-7513-42EA-9C52-3BCDF45C0B1A}"/>
    <cellStyle name="Normal 2 15 2 2 3 2" xfId="12146" xr:uid="{A175E2C8-7513-42EA-9C52-3BCDF45C0B1A}"/>
    <cellStyle name="Normal 2 15 2 2 3 2 2" xfId="28124" xr:uid="{A175E2C8-7513-42EA-9C52-3BCDF45C0B1A}"/>
    <cellStyle name="Normal 2 15 2 2 3 3" xfId="20662" xr:uid="{A175E2C8-7513-42EA-9C52-3BCDF45C0B1A}"/>
    <cellStyle name="Normal 2 15 2 2 4" xfId="5955" xr:uid="{7E29E91C-6BF1-470D-9371-B7B7811E9F37}"/>
    <cellStyle name="Normal 2 15 2 2 4 2" xfId="13417" xr:uid="{7E29E91C-6BF1-470D-9371-B7B7811E9F37}"/>
    <cellStyle name="Normal 2 15 2 2 4 2 2" xfId="29395" xr:uid="{7E29E91C-6BF1-470D-9371-B7B7811E9F37}"/>
    <cellStyle name="Normal 2 15 2 2 4 3" xfId="21933" xr:uid="{7E29E91C-6BF1-470D-9371-B7B7811E9F37}"/>
    <cellStyle name="Normal 2 15 2 2 5" xfId="2190" xr:uid="{00000000-0005-0000-0000-000061010000}"/>
    <cellStyle name="Normal 2 15 2 2 5 2" xfId="9652" xr:uid="{00000000-0005-0000-0000-000061010000}"/>
    <cellStyle name="Normal 2 15 2 2 5 2 2" xfId="25630" xr:uid="{00000000-0005-0000-0000-000061010000}"/>
    <cellStyle name="Normal 2 15 2 2 5 3" xfId="18168" xr:uid="{00000000-0005-0000-0000-000061010000}"/>
    <cellStyle name="Normal 2 15 2 2 6" xfId="7928" xr:uid="{00000000-0005-0000-0000-000061010000}"/>
    <cellStyle name="Normal 2 15 2 2 6 2" xfId="23906" xr:uid="{00000000-0005-0000-0000-000061010000}"/>
    <cellStyle name="Normal 2 15 2 2 7" xfId="16356" xr:uid="{00000000-0005-0000-0000-000061010000}"/>
    <cellStyle name="Normal 2 15 2 3" xfId="3219" xr:uid="{919E2DEE-31F9-4A40-913B-110233EDA049}"/>
    <cellStyle name="Normal 2 15 2 3 2" xfId="10681" xr:uid="{919E2DEE-31F9-4A40-913B-110233EDA049}"/>
    <cellStyle name="Normal 2 15 2 3 2 2" xfId="26659" xr:uid="{919E2DEE-31F9-4A40-913B-110233EDA049}"/>
    <cellStyle name="Normal 2 15 2 3 3" xfId="19197" xr:uid="{919E2DEE-31F9-4A40-913B-110233EDA049}"/>
    <cellStyle name="Normal 2 15 2 4" xfId="4466" xr:uid="{11AEC282-D24F-4232-A06D-7130200DEBF7}"/>
    <cellStyle name="Normal 2 15 2 4 2" xfId="11928" xr:uid="{11AEC282-D24F-4232-A06D-7130200DEBF7}"/>
    <cellStyle name="Normal 2 15 2 4 2 2" xfId="27906" xr:uid="{11AEC282-D24F-4232-A06D-7130200DEBF7}"/>
    <cellStyle name="Normal 2 15 2 4 3" xfId="20444" xr:uid="{11AEC282-D24F-4232-A06D-7130200DEBF7}"/>
    <cellStyle name="Normal 2 15 2 5" xfId="5740" xr:uid="{462B678B-2D5C-4C3A-9357-76EA105CD6CE}"/>
    <cellStyle name="Normal 2 15 2 5 2" xfId="13202" xr:uid="{462B678B-2D5C-4C3A-9357-76EA105CD6CE}"/>
    <cellStyle name="Normal 2 15 2 5 2 2" xfId="29180" xr:uid="{462B678B-2D5C-4C3A-9357-76EA105CD6CE}"/>
    <cellStyle name="Normal 2 15 2 5 3" xfId="21718" xr:uid="{462B678B-2D5C-4C3A-9357-76EA105CD6CE}"/>
    <cellStyle name="Normal 2 15 2 6" xfId="1972" xr:uid="{00000000-0005-0000-0000-000060010000}"/>
    <cellStyle name="Normal 2 15 2 6 2" xfId="9434" xr:uid="{00000000-0005-0000-0000-000060010000}"/>
    <cellStyle name="Normal 2 15 2 6 2 2" xfId="25412" xr:uid="{00000000-0005-0000-0000-000060010000}"/>
    <cellStyle name="Normal 2 15 2 6 3" xfId="17950" xr:uid="{00000000-0005-0000-0000-000060010000}"/>
    <cellStyle name="Normal 2 15 2 7" xfId="7724" xr:uid="{00000000-0005-0000-0000-000060010000}"/>
    <cellStyle name="Normal 2 15 2 7 2" xfId="23702" xr:uid="{00000000-0005-0000-0000-000060010000}"/>
    <cellStyle name="Normal 2 15 2 8" xfId="16138" xr:uid="{00000000-0005-0000-0000-000060010000}"/>
    <cellStyle name="Normal 2 15 3" xfId="269" xr:uid="{00000000-0005-0000-0000-000062010000}"/>
    <cellStyle name="Normal 2 15 3 2" xfId="3328" xr:uid="{783374FC-3308-4F23-94BA-A39B93EE22EB}"/>
    <cellStyle name="Normal 2 15 3 2 2" xfId="10790" xr:uid="{783374FC-3308-4F23-94BA-A39B93EE22EB}"/>
    <cellStyle name="Normal 2 15 3 2 2 2" xfId="26768" xr:uid="{783374FC-3308-4F23-94BA-A39B93EE22EB}"/>
    <cellStyle name="Normal 2 15 3 2 3" xfId="19306" xr:uid="{783374FC-3308-4F23-94BA-A39B93EE22EB}"/>
    <cellStyle name="Normal 2 15 3 3" xfId="4575" xr:uid="{D63208D8-3B80-468D-8856-BBA50C4A5366}"/>
    <cellStyle name="Normal 2 15 3 3 2" xfId="12037" xr:uid="{D63208D8-3B80-468D-8856-BBA50C4A5366}"/>
    <cellStyle name="Normal 2 15 3 3 2 2" xfId="28015" xr:uid="{D63208D8-3B80-468D-8856-BBA50C4A5366}"/>
    <cellStyle name="Normal 2 15 3 3 3" xfId="20553" xr:uid="{D63208D8-3B80-468D-8856-BBA50C4A5366}"/>
    <cellStyle name="Normal 2 15 3 4" xfId="5847" xr:uid="{5461A16D-A9D3-4762-A079-34C9A3B1C5FF}"/>
    <cellStyle name="Normal 2 15 3 4 2" xfId="13309" xr:uid="{5461A16D-A9D3-4762-A079-34C9A3B1C5FF}"/>
    <cellStyle name="Normal 2 15 3 4 2 2" xfId="29287" xr:uid="{5461A16D-A9D3-4762-A079-34C9A3B1C5FF}"/>
    <cellStyle name="Normal 2 15 3 4 3" xfId="21825" xr:uid="{5461A16D-A9D3-4762-A079-34C9A3B1C5FF}"/>
    <cellStyle name="Normal 2 15 3 5" xfId="2081" xr:uid="{00000000-0005-0000-0000-000062010000}"/>
    <cellStyle name="Normal 2 15 3 5 2" xfId="9543" xr:uid="{00000000-0005-0000-0000-000062010000}"/>
    <cellStyle name="Normal 2 15 3 5 2 2" xfId="25521" xr:uid="{00000000-0005-0000-0000-000062010000}"/>
    <cellStyle name="Normal 2 15 3 5 3" xfId="18059" xr:uid="{00000000-0005-0000-0000-000062010000}"/>
    <cellStyle name="Normal 2 15 3 6" xfId="7826" xr:uid="{00000000-0005-0000-0000-000062010000}"/>
    <cellStyle name="Normal 2 15 3 6 2" xfId="23804" xr:uid="{00000000-0005-0000-0000-000062010000}"/>
    <cellStyle name="Normal 2 15 3 7" xfId="16247" xr:uid="{00000000-0005-0000-0000-000062010000}"/>
    <cellStyle name="Normal 2 15 4" xfId="3110" xr:uid="{5FE78510-4962-43EA-B96F-7E07C0C58471}"/>
    <cellStyle name="Normal 2 15 4 2" xfId="10572" xr:uid="{5FE78510-4962-43EA-B96F-7E07C0C58471}"/>
    <cellStyle name="Normal 2 15 4 2 2" xfId="26550" xr:uid="{5FE78510-4962-43EA-B96F-7E07C0C58471}"/>
    <cellStyle name="Normal 2 15 4 3" xfId="19088" xr:uid="{5FE78510-4962-43EA-B96F-7E07C0C58471}"/>
    <cellStyle name="Normal 2 15 5" xfId="4357" xr:uid="{83A7FBBC-11FB-45C0-8F71-6FBF359F3A80}"/>
    <cellStyle name="Normal 2 15 5 2" xfId="11819" xr:uid="{83A7FBBC-11FB-45C0-8F71-6FBF359F3A80}"/>
    <cellStyle name="Normal 2 15 5 2 2" xfId="27797" xr:uid="{83A7FBBC-11FB-45C0-8F71-6FBF359F3A80}"/>
    <cellStyle name="Normal 2 15 5 3" xfId="20335" xr:uid="{83A7FBBC-11FB-45C0-8F71-6FBF359F3A80}"/>
    <cellStyle name="Normal 2 15 6" xfId="5635" xr:uid="{4A4F916E-A622-4B13-B2F7-CD8E9C790099}"/>
    <cellStyle name="Normal 2 15 6 2" xfId="13097" xr:uid="{4A4F916E-A622-4B13-B2F7-CD8E9C790099}"/>
    <cellStyle name="Normal 2 15 6 2 2" xfId="29075" xr:uid="{4A4F916E-A622-4B13-B2F7-CD8E9C790099}"/>
    <cellStyle name="Normal 2 15 6 3" xfId="21613" xr:uid="{4A4F916E-A622-4B13-B2F7-CD8E9C790099}"/>
    <cellStyle name="Normal 2 15 7" xfId="1863" xr:uid="{00000000-0005-0000-0000-00005F010000}"/>
    <cellStyle name="Normal 2 15 7 2" xfId="9325" xr:uid="{00000000-0005-0000-0000-00005F010000}"/>
    <cellStyle name="Normal 2 15 7 2 2" xfId="25303" xr:uid="{00000000-0005-0000-0000-00005F010000}"/>
    <cellStyle name="Normal 2 15 7 3" xfId="17841" xr:uid="{00000000-0005-0000-0000-00005F010000}"/>
    <cellStyle name="Normal 2 15 8" xfId="7659" xr:uid="{00000000-0005-0000-0000-00005F010000}"/>
    <cellStyle name="Normal 2 15 8 2" xfId="23637" xr:uid="{00000000-0005-0000-0000-00005F010000}"/>
    <cellStyle name="Normal 2 15 9" xfId="16029" xr:uid="{00000000-0005-0000-0000-00005F010000}"/>
    <cellStyle name="Normal 2 150" xfId="1685" xr:uid="{00000000-0005-0000-0000-000002000000}"/>
    <cellStyle name="Normal 2 150 2" xfId="7217" xr:uid="{79597FF8-3BB2-46BA-B8E0-4165AEA781BE}"/>
    <cellStyle name="Normal 2 150 2 2" xfId="14679" xr:uid="{79597FF8-3BB2-46BA-B8E0-4165AEA781BE}"/>
    <cellStyle name="Normal 2 150 2 2 2" xfId="30657" xr:uid="{79597FF8-3BB2-46BA-B8E0-4165AEA781BE}"/>
    <cellStyle name="Normal 2 150 2 3" xfId="23195" xr:uid="{79597FF8-3BB2-46BA-B8E0-4165AEA781BE}"/>
    <cellStyle name="Normal 2 150 3" xfId="9147" xr:uid="{00000000-0005-0000-0000-000002000000}"/>
    <cellStyle name="Normal 2 150 3 2" xfId="25125" xr:uid="{00000000-0005-0000-0000-000002000000}"/>
    <cellStyle name="Normal 2 150 4" xfId="17663" xr:uid="{00000000-0005-0000-0000-000002000000}"/>
    <cellStyle name="Normal 2 151" xfId="1821" xr:uid="{00000000-0005-0000-0000-00004A010000}"/>
    <cellStyle name="Normal 2 151 2" xfId="9283" xr:uid="{00000000-0005-0000-0000-00004A010000}"/>
    <cellStyle name="Normal 2 151 2 2" xfId="25261" xr:uid="{00000000-0005-0000-0000-00004A010000}"/>
    <cellStyle name="Normal 2 151 3" xfId="17799" xr:uid="{00000000-0005-0000-0000-00004A010000}"/>
    <cellStyle name="Normal 2 152" xfId="7319" xr:uid="{00000000-0005-0000-0000-000002000000}"/>
    <cellStyle name="Normal 2 152 2" xfId="14781" xr:uid="{00000000-0005-0000-0000-000002000000}"/>
    <cellStyle name="Normal 2 152 2 2" xfId="30759" xr:uid="{00000000-0005-0000-0000-000002000000}"/>
    <cellStyle name="Normal 2 152 3" xfId="23297" xr:uid="{00000000-0005-0000-0000-000002000000}"/>
    <cellStyle name="Normal 2 153" xfId="7460" xr:uid="{00000000-0005-0000-0000-000002000000}"/>
    <cellStyle name="Normal 2 153 2" xfId="23438" xr:uid="{00000000-0005-0000-0000-000002000000}"/>
    <cellStyle name="Normal 2 154" xfId="14922" xr:uid="{00000000-0005-0000-0000-000002000000}"/>
    <cellStyle name="Normal 2 154 2" xfId="30900" xr:uid="{00000000-0005-0000-0000-000002000000}"/>
    <cellStyle name="Normal 2 155" xfId="15053" xr:uid="{00000000-0005-0000-0000-000002000000}"/>
    <cellStyle name="Normal 2 155 2" xfId="31031" xr:uid="{00000000-0005-0000-0000-000002000000}"/>
    <cellStyle name="Normal 2 156" xfId="15185" xr:uid="{00000000-0005-0000-0000-000002000000}"/>
    <cellStyle name="Normal 2 156 2" xfId="31163" xr:uid="{00000000-0005-0000-0000-000002000000}"/>
    <cellStyle name="Normal 2 157" xfId="15317" xr:uid="{00000000-0005-0000-0000-000002000000}"/>
    <cellStyle name="Normal 2 157 2" xfId="31295" xr:uid="{00000000-0005-0000-0000-000002000000}"/>
    <cellStyle name="Normal 2 158" xfId="15449" xr:uid="{00000000-0005-0000-0000-000002000000}"/>
    <cellStyle name="Normal 2 158 2" xfId="31427" xr:uid="{00000000-0005-0000-0000-000002000000}"/>
    <cellStyle name="Normal 2 159" xfId="15588" xr:uid="{00000000-0005-0000-0000-000002000000}"/>
    <cellStyle name="Normal 2 159 2" xfId="31565" xr:uid="{00000000-0005-0000-0000-000002000000}"/>
    <cellStyle name="Normal 2 16" xfId="52" xr:uid="{00000000-0005-0000-0000-000063010000}"/>
    <cellStyle name="Normal 2 16 2" xfId="162" xr:uid="{00000000-0005-0000-0000-000064010000}"/>
    <cellStyle name="Normal 2 16 2 2" xfId="381" xr:uid="{00000000-0005-0000-0000-000065010000}"/>
    <cellStyle name="Normal 2 16 2 2 2" xfId="3440" xr:uid="{017E083B-2385-4768-8BAD-90C9900D497F}"/>
    <cellStyle name="Normal 2 16 2 2 2 2" xfId="10902" xr:uid="{017E083B-2385-4768-8BAD-90C9900D497F}"/>
    <cellStyle name="Normal 2 16 2 2 2 2 2" xfId="26880" xr:uid="{017E083B-2385-4768-8BAD-90C9900D497F}"/>
    <cellStyle name="Normal 2 16 2 2 2 3" xfId="19418" xr:uid="{017E083B-2385-4768-8BAD-90C9900D497F}"/>
    <cellStyle name="Normal 2 16 2 2 3" xfId="4687" xr:uid="{D7CC2BB1-74A0-4E88-AD10-529C96CD59AE}"/>
    <cellStyle name="Normal 2 16 2 2 3 2" xfId="12149" xr:uid="{D7CC2BB1-74A0-4E88-AD10-529C96CD59AE}"/>
    <cellStyle name="Normal 2 16 2 2 3 2 2" xfId="28127" xr:uid="{D7CC2BB1-74A0-4E88-AD10-529C96CD59AE}"/>
    <cellStyle name="Normal 2 16 2 2 3 3" xfId="20665" xr:uid="{D7CC2BB1-74A0-4E88-AD10-529C96CD59AE}"/>
    <cellStyle name="Normal 2 16 2 2 4" xfId="5958" xr:uid="{90972677-6EBF-4CD5-9C7E-719F3A57A2E2}"/>
    <cellStyle name="Normal 2 16 2 2 4 2" xfId="13420" xr:uid="{90972677-6EBF-4CD5-9C7E-719F3A57A2E2}"/>
    <cellStyle name="Normal 2 16 2 2 4 2 2" xfId="29398" xr:uid="{90972677-6EBF-4CD5-9C7E-719F3A57A2E2}"/>
    <cellStyle name="Normal 2 16 2 2 4 3" xfId="21936" xr:uid="{90972677-6EBF-4CD5-9C7E-719F3A57A2E2}"/>
    <cellStyle name="Normal 2 16 2 2 5" xfId="2193" xr:uid="{00000000-0005-0000-0000-000065010000}"/>
    <cellStyle name="Normal 2 16 2 2 5 2" xfId="9655" xr:uid="{00000000-0005-0000-0000-000065010000}"/>
    <cellStyle name="Normal 2 16 2 2 5 2 2" xfId="25633" xr:uid="{00000000-0005-0000-0000-000065010000}"/>
    <cellStyle name="Normal 2 16 2 2 5 3" xfId="18171" xr:uid="{00000000-0005-0000-0000-000065010000}"/>
    <cellStyle name="Normal 2 16 2 2 6" xfId="7931" xr:uid="{00000000-0005-0000-0000-000065010000}"/>
    <cellStyle name="Normal 2 16 2 2 6 2" xfId="23909" xr:uid="{00000000-0005-0000-0000-000065010000}"/>
    <cellStyle name="Normal 2 16 2 2 7" xfId="16359" xr:uid="{00000000-0005-0000-0000-000065010000}"/>
    <cellStyle name="Normal 2 16 2 3" xfId="3222" xr:uid="{D349CC43-CD1E-4F5C-BC92-41425CCDE73B}"/>
    <cellStyle name="Normal 2 16 2 3 2" xfId="10684" xr:uid="{D349CC43-CD1E-4F5C-BC92-41425CCDE73B}"/>
    <cellStyle name="Normal 2 16 2 3 2 2" xfId="26662" xr:uid="{D349CC43-CD1E-4F5C-BC92-41425CCDE73B}"/>
    <cellStyle name="Normal 2 16 2 3 3" xfId="19200" xr:uid="{D349CC43-CD1E-4F5C-BC92-41425CCDE73B}"/>
    <cellStyle name="Normal 2 16 2 4" xfId="4469" xr:uid="{5BEEF81F-B393-48A2-9EC7-27AB8A0B2627}"/>
    <cellStyle name="Normal 2 16 2 4 2" xfId="11931" xr:uid="{5BEEF81F-B393-48A2-9EC7-27AB8A0B2627}"/>
    <cellStyle name="Normal 2 16 2 4 2 2" xfId="27909" xr:uid="{5BEEF81F-B393-48A2-9EC7-27AB8A0B2627}"/>
    <cellStyle name="Normal 2 16 2 4 3" xfId="20447" xr:uid="{5BEEF81F-B393-48A2-9EC7-27AB8A0B2627}"/>
    <cellStyle name="Normal 2 16 2 5" xfId="5743" xr:uid="{28DC107D-FAA0-4AD8-B656-B28503727FF1}"/>
    <cellStyle name="Normal 2 16 2 5 2" xfId="13205" xr:uid="{28DC107D-FAA0-4AD8-B656-B28503727FF1}"/>
    <cellStyle name="Normal 2 16 2 5 2 2" xfId="29183" xr:uid="{28DC107D-FAA0-4AD8-B656-B28503727FF1}"/>
    <cellStyle name="Normal 2 16 2 5 3" xfId="21721" xr:uid="{28DC107D-FAA0-4AD8-B656-B28503727FF1}"/>
    <cellStyle name="Normal 2 16 2 6" xfId="1975" xr:uid="{00000000-0005-0000-0000-000064010000}"/>
    <cellStyle name="Normal 2 16 2 6 2" xfId="9437" xr:uid="{00000000-0005-0000-0000-000064010000}"/>
    <cellStyle name="Normal 2 16 2 6 2 2" xfId="25415" xr:uid="{00000000-0005-0000-0000-000064010000}"/>
    <cellStyle name="Normal 2 16 2 6 3" xfId="17953" xr:uid="{00000000-0005-0000-0000-000064010000}"/>
    <cellStyle name="Normal 2 16 2 7" xfId="7727" xr:uid="{00000000-0005-0000-0000-000064010000}"/>
    <cellStyle name="Normal 2 16 2 7 2" xfId="23705" xr:uid="{00000000-0005-0000-0000-000064010000}"/>
    <cellStyle name="Normal 2 16 2 8" xfId="16141" xr:uid="{00000000-0005-0000-0000-000064010000}"/>
    <cellStyle name="Normal 2 16 3" xfId="272" xr:uid="{00000000-0005-0000-0000-000066010000}"/>
    <cellStyle name="Normal 2 16 3 2" xfId="3331" xr:uid="{3556F40F-8B0D-46A5-8DB1-03F3C6CD1091}"/>
    <cellStyle name="Normal 2 16 3 2 2" xfId="10793" xr:uid="{3556F40F-8B0D-46A5-8DB1-03F3C6CD1091}"/>
    <cellStyle name="Normal 2 16 3 2 2 2" xfId="26771" xr:uid="{3556F40F-8B0D-46A5-8DB1-03F3C6CD1091}"/>
    <cellStyle name="Normal 2 16 3 2 3" xfId="19309" xr:uid="{3556F40F-8B0D-46A5-8DB1-03F3C6CD1091}"/>
    <cellStyle name="Normal 2 16 3 3" xfId="4578" xr:uid="{0E7F508A-A711-46C5-9A73-8FA460C3C441}"/>
    <cellStyle name="Normal 2 16 3 3 2" xfId="12040" xr:uid="{0E7F508A-A711-46C5-9A73-8FA460C3C441}"/>
    <cellStyle name="Normal 2 16 3 3 2 2" xfId="28018" xr:uid="{0E7F508A-A711-46C5-9A73-8FA460C3C441}"/>
    <cellStyle name="Normal 2 16 3 3 3" xfId="20556" xr:uid="{0E7F508A-A711-46C5-9A73-8FA460C3C441}"/>
    <cellStyle name="Normal 2 16 3 4" xfId="5850" xr:uid="{CF793860-0363-4F38-9FF2-B6DC50B56C12}"/>
    <cellStyle name="Normal 2 16 3 4 2" xfId="13312" xr:uid="{CF793860-0363-4F38-9FF2-B6DC50B56C12}"/>
    <cellStyle name="Normal 2 16 3 4 2 2" xfId="29290" xr:uid="{CF793860-0363-4F38-9FF2-B6DC50B56C12}"/>
    <cellStyle name="Normal 2 16 3 4 3" xfId="21828" xr:uid="{CF793860-0363-4F38-9FF2-B6DC50B56C12}"/>
    <cellStyle name="Normal 2 16 3 5" xfId="2084" xr:uid="{00000000-0005-0000-0000-000066010000}"/>
    <cellStyle name="Normal 2 16 3 5 2" xfId="9546" xr:uid="{00000000-0005-0000-0000-000066010000}"/>
    <cellStyle name="Normal 2 16 3 5 2 2" xfId="25524" xr:uid="{00000000-0005-0000-0000-000066010000}"/>
    <cellStyle name="Normal 2 16 3 5 3" xfId="18062" xr:uid="{00000000-0005-0000-0000-000066010000}"/>
    <cellStyle name="Normal 2 16 3 6" xfId="7829" xr:uid="{00000000-0005-0000-0000-000066010000}"/>
    <cellStyle name="Normal 2 16 3 6 2" xfId="23807" xr:uid="{00000000-0005-0000-0000-000066010000}"/>
    <cellStyle name="Normal 2 16 3 7" xfId="16250" xr:uid="{00000000-0005-0000-0000-000066010000}"/>
    <cellStyle name="Normal 2 16 4" xfId="3113" xr:uid="{C937655A-FD8E-4D87-889F-EB1FE61214E8}"/>
    <cellStyle name="Normal 2 16 4 2" xfId="10575" xr:uid="{C937655A-FD8E-4D87-889F-EB1FE61214E8}"/>
    <cellStyle name="Normal 2 16 4 2 2" xfId="26553" xr:uid="{C937655A-FD8E-4D87-889F-EB1FE61214E8}"/>
    <cellStyle name="Normal 2 16 4 3" xfId="19091" xr:uid="{C937655A-FD8E-4D87-889F-EB1FE61214E8}"/>
    <cellStyle name="Normal 2 16 5" xfId="4360" xr:uid="{984410EA-3C88-4B48-9879-DEDDA383D1D3}"/>
    <cellStyle name="Normal 2 16 5 2" xfId="11822" xr:uid="{984410EA-3C88-4B48-9879-DEDDA383D1D3}"/>
    <cellStyle name="Normal 2 16 5 2 2" xfId="27800" xr:uid="{984410EA-3C88-4B48-9879-DEDDA383D1D3}"/>
    <cellStyle name="Normal 2 16 5 3" xfId="20338" xr:uid="{984410EA-3C88-4B48-9879-DEDDA383D1D3}"/>
    <cellStyle name="Normal 2 16 6" xfId="5638" xr:uid="{1F039D04-CFA0-43C7-8575-20C8CEC3C543}"/>
    <cellStyle name="Normal 2 16 6 2" xfId="13100" xr:uid="{1F039D04-CFA0-43C7-8575-20C8CEC3C543}"/>
    <cellStyle name="Normal 2 16 6 2 2" xfId="29078" xr:uid="{1F039D04-CFA0-43C7-8575-20C8CEC3C543}"/>
    <cellStyle name="Normal 2 16 6 3" xfId="21616" xr:uid="{1F039D04-CFA0-43C7-8575-20C8CEC3C543}"/>
    <cellStyle name="Normal 2 16 7" xfId="1866" xr:uid="{00000000-0005-0000-0000-000063010000}"/>
    <cellStyle name="Normal 2 16 7 2" xfId="9328" xr:uid="{00000000-0005-0000-0000-000063010000}"/>
    <cellStyle name="Normal 2 16 7 2 2" xfId="25306" xr:uid="{00000000-0005-0000-0000-000063010000}"/>
    <cellStyle name="Normal 2 16 7 3" xfId="17844" xr:uid="{00000000-0005-0000-0000-000063010000}"/>
    <cellStyle name="Normal 2 16 8" xfId="7631" xr:uid="{00000000-0005-0000-0000-000063010000}"/>
    <cellStyle name="Normal 2 16 8 2" xfId="23609" xr:uid="{00000000-0005-0000-0000-000063010000}"/>
    <cellStyle name="Normal 2 16 9" xfId="16032" xr:uid="{00000000-0005-0000-0000-000063010000}"/>
    <cellStyle name="Normal 2 160" xfId="15720" xr:uid="{00000000-0005-0000-0000-000002000000}"/>
    <cellStyle name="Normal 2 160 2" xfId="31697" xr:uid="{00000000-0005-0000-0000-000002000000}"/>
    <cellStyle name="Normal 2 161" xfId="15851" xr:uid="{00000000-0005-0000-0000-000002000000}"/>
    <cellStyle name="Normal 2 161 2" xfId="31828" xr:uid="{00000000-0005-0000-0000-000002000000}"/>
    <cellStyle name="Normal 2 162" xfId="15987" xr:uid="{00000000-0005-0000-0000-00004A010000}"/>
    <cellStyle name="Normal 2 163" xfId="31959" xr:uid="{00000000-0005-0000-0000-000002000000}"/>
    <cellStyle name="Normal 2 164" xfId="32091" xr:uid="{00000000-0005-0000-0000-000002000000}"/>
    <cellStyle name="Normal 2 165" xfId="32222" xr:uid="{00000000-0005-0000-0000-000002000000}"/>
    <cellStyle name="Normal 2 166" xfId="32354" xr:uid="{00000000-0005-0000-0000-000002000000}"/>
    <cellStyle name="Normal 2 167" xfId="32485" xr:uid="{00000000-0005-0000-0000-000002000000}"/>
    <cellStyle name="Normal 2 168" xfId="32617" xr:uid="{B117EC50-4288-426E-B683-04DC700A0F4B}"/>
    <cellStyle name="Normal 2 169" xfId="32749" xr:uid="{00000000-0005-0000-0000-000040000000}"/>
    <cellStyle name="Normal 2 17" xfId="55" xr:uid="{00000000-0005-0000-0000-000067010000}"/>
    <cellStyle name="Normal 2 17 2" xfId="165" xr:uid="{00000000-0005-0000-0000-000068010000}"/>
    <cellStyle name="Normal 2 17 2 2" xfId="384" xr:uid="{00000000-0005-0000-0000-000069010000}"/>
    <cellStyle name="Normal 2 17 2 2 2" xfId="3443" xr:uid="{B8E3A907-B251-4755-BC5E-C5686B3DF8DE}"/>
    <cellStyle name="Normal 2 17 2 2 2 2" xfId="10905" xr:uid="{B8E3A907-B251-4755-BC5E-C5686B3DF8DE}"/>
    <cellStyle name="Normal 2 17 2 2 2 2 2" xfId="26883" xr:uid="{B8E3A907-B251-4755-BC5E-C5686B3DF8DE}"/>
    <cellStyle name="Normal 2 17 2 2 2 3" xfId="19421" xr:uid="{B8E3A907-B251-4755-BC5E-C5686B3DF8DE}"/>
    <cellStyle name="Normal 2 17 2 2 3" xfId="4690" xr:uid="{E961816A-0C04-4F6B-8A60-C4DC61F4D24E}"/>
    <cellStyle name="Normal 2 17 2 2 3 2" xfId="12152" xr:uid="{E961816A-0C04-4F6B-8A60-C4DC61F4D24E}"/>
    <cellStyle name="Normal 2 17 2 2 3 2 2" xfId="28130" xr:uid="{E961816A-0C04-4F6B-8A60-C4DC61F4D24E}"/>
    <cellStyle name="Normal 2 17 2 2 3 3" xfId="20668" xr:uid="{E961816A-0C04-4F6B-8A60-C4DC61F4D24E}"/>
    <cellStyle name="Normal 2 17 2 2 4" xfId="5961" xr:uid="{838177F0-3DB1-497D-9623-8055E8470369}"/>
    <cellStyle name="Normal 2 17 2 2 4 2" xfId="13423" xr:uid="{838177F0-3DB1-497D-9623-8055E8470369}"/>
    <cellStyle name="Normal 2 17 2 2 4 2 2" xfId="29401" xr:uid="{838177F0-3DB1-497D-9623-8055E8470369}"/>
    <cellStyle name="Normal 2 17 2 2 4 3" xfId="21939" xr:uid="{838177F0-3DB1-497D-9623-8055E8470369}"/>
    <cellStyle name="Normal 2 17 2 2 5" xfId="2196" xr:uid="{00000000-0005-0000-0000-000069010000}"/>
    <cellStyle name="Normal 2 17 2 2 5 2" xfId="9658" xr:uid="{00000000-0005-0000-0000-000069010000}"/>
    <cellStyle name="Normal 2 17 2 2 5 2 2" xfId="25636" xr:uid="{00000000-0005-0000-0000-000069010000}"/>
    <cellStyle name="Normal 2 17 2 2 5 3" xfId="18174" xr:uid="{00000000-0005-0000-0000-000069010000}"/>
    <cellStyle name="Normal 2 17 2 2 6" xfId="7934" xr:uid="{00000000-0005-0000-0000-000069010000}"/>
    <cellStyle name="Normal 2 17 2 2 6 2" xfId="23912" xr:uid="{00000000-0005-0000-0000-000069010000}"/>
    <cellStyle name="Normal 2 17 2 2 7" xfId="16362" xr:uid="{00000000-0005-0000-0000-000069010000}"/>
    <cellStyle name="Normal 2 17 2 3" xfId="3225" xr:uid="{BFA75360-EBD2-4552-9964-785F7B56AC7F}"/>
    <cellStyle name="Normal 2 17 2 3 2" xfId="10687" xr:uid="{BFA75360-EBD2-4552-9964-785F7B56AC7F}"/>
    <cellStyle name="Normal 2 17 2 3 2 2" xfId="26665" xr:uid="{BFA75360-EBD2-4552-9964-785F7B56AC7F}"/>
    <cellStyle name="Normal 2 17 2 3 3" xfId="19203" xr:uid="{BFA75360-EBD2-4552-9964-785F7B56AC7F}"/>
    <cellStyle name="Normal 2 17 2 4" xfId="4472" xr:uid="{D769C814-C9AE-4BE5-8EB9-B74A22B1E520}"/>
    <cellStyle name="Normal 2 17 2 4 2" xfId="11934" xr:uid="{D769C814-C9AE-4BE5-8EB9-B74A22B1E520}"/>
    <cellStyle name="Normal 2 17 2 4 2 2" xfId="27912" xr:uid="{D769C814-C9AE-4BE5-8EB9-B74A22B1E520}"/>
    <cellStyle name="Normal 2 17 2 4 3" xfId="20450" xr:uid="{D769C814-C9AE-4BE5-8EB9-B74A22B1E520}"/>
    <cellStyle name="Normal 2 17 2 5" xfId="5746" xr:uid="{9ABA54AC-96DF-482F-A51B-6540D93DD5A8}"/>
    <cellStyle name="Normal 2 17 2 5 2" xfId="13208" xr:uid="{9ABA54AC-96DF-482F-A51B-6540D93DD5A8}"/>
    <cellStyle name="Normal 2 17 2 5 2 2" xfId="29186" xr:uid="{9ABA54AC-96DF-482F-A51B-6540D93DD5A8}"/>
    <cellStyle name="Normal 2 17 2 5 3" xfId="21724" xr:uid="{9ABA54AC-96DF-482F-A51B-6540D93DD5A8}"/>
    <cellStyle name="Normal 2 17 2 6" xfId="1978" xr:uid="{00000000-0005-0000-0000-000068010000}"/>
    <cellStyle name="Normal 2 17 2 6 2" xfId="9440" xr:uid="{00000000-0005-0000-0000-000068010000}"/>
    <cellStyle name="Normal 2 17 2 6 2 2" xfId="25418" xr:uid="{00000000-0005-0000-0000-000068010000}"/>
    <cellStyle name="Normal 2 17 2 6 3" xfId="17956" xr:uid="{00000000-0005-0000-0000-000068010000}"/>
    <cellStyle name="Normal 2 17 2 7" xfId="7730" xr:uid="{00000000-0005-0000-0000-000068010000}"/>
    <cellStyle name="Normal 2 17 2 7 2" xfId="23708" xr:uid="{00000000-0005-0000-0000-000068010000}"/>
    <cellStyle name="Normal 2 17 2 8" xfId="16144" xr:uid="{00000000-0005-0000-0000-000068010000}"/>
    <cellStyle name="Normal 2 17 3" xfId="275" xr:uid="{00000000-0005-0000-0000-00006A010000}"/>
    <cellStyle name="Normal 2 17 3 2" xfId="3334" xr:uid="{91C5CC84-659C-4AFA-A90F-E65A8FFA17C5}"/>
    <cellStyle name="Normal 2 17 3 2 2" xfId="10796" xr:uid="{91C5CC84-659C-4AFA-A90F-E65A8FFA17C5}"/>
    <cellStyle name="Normal 2 17 3 2 2 2" xfId="26774" xr:uid="{91C5CC84-659C-4AFA-A90F-E65A8FFA17C5}"/>
    <cellStyle name="Normal 2 17 3 2 3" xfId="19312" xr:uid="{91C5CC84-659C-4AFA-A90F-E65A8FFA17C5}"/>
    <cellStyle name="Normal 2 17 3 3" xfId="4581" xr:uid="{339D7BE1-7829-479F-8110-3F74AAF5E837}"/>
    <cellStyle name="Normal 2 17 3 3 2" xfId="12043" xr:uid="{339D7BE1-7829-479F-8110-3F74AAF5E837}"/>
    <cellStyle name="Normal 2 17 3 3 2 2" xfId="28021" xr:uid="{339D7BE1-7829-479F-8110-3F74AAF5E837}"/>
    <cellStyle name="Normal 2 17 3 3 3" xfId="20559" xr:uid="{339D7BE1-7829-479F-8110-3F74AAF5E837}"/>
    <cellStyle name="Normal 2 17 3 4" xfId="5853" xr:uid="{91A4EBCD-1405-4BB5-9279-FE2B4DE13F24}"/>
    <cellStyle name="Normal 2 17 3 4 2" xfId="13315" xr:uid="{91A4EBCD-1405-4BB5-9279-FE2B4DE13F24}"/>
    <cellStyle name="Normal 2 17 3 4 2 2" xfId="29293" xr:uid="{91A4EBCD-1405-4BB5-9279-FE2B4DE13F24}"/>
    <cellStyle name="Normal 2 17 3 4 3" xfId="21831" xr:uid="{91A4EBCD-1405-4BB5-9279-FE2B4DE13F24}"/>
    <cellStyle name="Normal 2 17 3 5" xfId="2087" xr:uid="{00000000-0005-0000-0000-00006A010000}"/>
    <cellStyle name="Normal 2 17 3 5 2" xfId="9549" xr:uid="{00000000-0005-0000-0000-00006A010000}"/>
    <cellStyle name="Normal 2 17 3 5 2 2" xfId="25527" xr:uid="{00000000-0005-0000-0000-00006A010000}"/>
    <cellStyle name="Normal 2 17 3 5 3" xfId="18065" xr:uid="{00000000-0005-0000-0000-00006A010000}"/>
    <cellStyle name="Normal 2 17 3 6" xfId="7832" xr:uid="{00000000-0005-0000-0000-00006A010000}"/>
    <cellStyle name="Normal 2 17 3 6 2" xfId="23810" xr:uid="{00000000-0005-0000-0000-00006A010000}"/>
    <cellStyle name="Normal 2 17 3 7" xfId="16253" xr:uid="{00000000-0005-0000-0000-00006A010000}"/>
    <cellStyle name="Normal 2 17 4" xfId="3116" xr:uid="{F875A45F-9206-4B5D-AB17-8BC28E824572}"/>
    <cellStyle name="Normal 2 17 4 2" xfId="10578" xr:uid="{F875A45F-9206-4B5D-AB17-8BC28E824572}"/>
    <cellStyle name="Normal 2 17 4 2 2" xfId="26556" xr:uid="{F875A45F-9206-4B5D-AB17-8BC28E824572}"/>
    <cellStyle name="Normal 2 17 4 3" xfId="19094" xr:uid="{F875A45F-9206-4B5D-AB17-8BC28E824572}"/>
    <cellStyle name="Normal 2 17 5" xfId="4363" xr:uid="{D15DBFCE-73C1-49C6-B414-66255AB312FC}"/>
    <cellStyle name="Normal 2 17 5 2" xfId="11825" xr:uid="{D15DBFCE-73C1-49C6-B414-66255AB312FC}"/>
    <cellStyle name="Normal 2 17 5 2 2" xfId="27803" xr:uid="{D15DBFCE-73C1-49C6-B414-66255AB312FC}"/>
    <cellStyle name="Normal 2 17 5 3" xfId="20341" xr:uid="{D15DBFCE-73C1-49C6-B414-66255AB312FC}"/>
    <cellStyle name="Normal 2 17 6" xfId="5641" xr:uid="{B34E1712-2790-44B8-A478-92CBBE1A8B7C}"/>
    <cellStyle name="Normal 2 17 6 2" xfId="13103" xr:uid="{B34E1712-2790-44B8-A478-92CBBE1A8B7C}"/>
    <cellStyle name="Normal 2 17 6 2 2" xfId="29081" xr:uid="{B34E1712-2790-44B8-A478-92CBBE1A8B7C}"/>
    <cellStyle name="Normal 2 17 6 3" xfId="21619" xr:uid="{B34E1712-2790-44B8-A478-92CBBE1A8B7C}"/>
    <cellStyle name="Normal 2 17 7" xfId="1869" xr:uid="{00000000-0005-0000-0000-000067010000}"/>
    <cellStyle name="Normal 2 17 7 2" xfId="9331" xr:uid="{00000000-0005-0000-0000-000067010000}"/>
    <cellStyle name="Normal 2 17 7 2 2" xfId="25309" xr:uid="{00000000-0005-0000-0000-000067010000}"/>
    <cellStyle name="Normal 2 17 7 3" xfId="17847" xr:uid="{00000000-0005-0000-0000-000067010000}"/>
    <cellStyle name="Normal 2 17 8" xfId="7686" xr:uid="{00000000-0005-0000-0000-000067010000}"/>
    <cellStyle name="Normal 2 17 8 2" xfId="23664" xr:uid="{00000000-0005-0000-0000-000067010000}"/>
    <cellStyle name="Normal 2 17 9" xfId="16035" xr:uid="{00000000-0005-0000-0000-000067010000}"/>
    <cellStyle name="Normal 2 170" xfId="32880" xr:uid="{00000000-0005-0000-0000-000002000000}"/>
    <cellStyle name="Normal 2 171" xfId="33011" xr:uid="{00000000-0005-0000-0000-000002000000}"/>
    <cellStyle name="Normal 2 172" xfId="33143" xr:uid="{00000000-0005-0000-0000-000040000000}"/>
    <cellStyle name="Normal 2 173" xfId="33275" xr:uid="{E0FD2748-DAE8-4892-84F4-A2D30131CA18}"/>
    <cellStyle name="Normal 2 18" xfId="58" xr:uid="{00000000-0005-0000-0000-00006B010000}"/>
    <cellStyle name="Normal 2 18 2" xfId="168" xr:uid="{00000000-0005-0000-0000-00006C010000}"/>
    <cellStyle name="Normal 2 18 2 2" xfId="387" xr:uid="{00000000-0005-0000-0000-00006D010000}"/>
    <cellStyle name="Normal 2 18 2 2 2" xfId="3446" xr:uid="{4E2336F1-51C6-466E-B622-6F776A1F421B}"/>
    <cellStyle name="Normal 2 18 2 2 2 2" xfId="10908" xr:uid="{4E2336F1-51C6-466E-B622-6F776A1F421B}"/>
    <cellStyle name="Normal 2 18 2 2 2 2 2" xfId="26886" xr:uid="{4E2336F1-51C6-466E-B622-6F776A1F421B}"/>
    <cellStyle name="Normal 2 18 2 2 2 3" xfId="19424" xr:uid="{4E2336F1-51C6-466E-B622-6F776A1F421B}"/>
    <cellStyle name="Normal 2 18 2 2 3" xfId="4693" xr:uid="{D5B63B2B-6B48-462D-87BF-DC978BE43616}"/>
    <cellStyle name="Normal 2 18 2 2 3 2" xfId="12155" xr:uid="{D5B63B2B-6B48-462D-87BF-DC978BE43616}"/>
    <cellStyle name="Normal 2 18 2 2 3 2 2" xfId="28133" xr:uid="{D5B63B2B-6B48-462D-87BF-DC978BE43616}"/>
    <cellStyle name="Normal 2 18 2 2 3 3" xfId="20671" xr:uid="{D5B63B2B-6B48-462D-87BF-DC978BE43616}"/>
    <cellStyle name="Normal 2 18 2 2 4" xfId="5964" xr:uid="{2C59669E-E025-497F-A06F-D21C1B12D254}"/>
    <cellStyle name="Normal 2 18 2 2 4 2" xfId="13426" xr:uid="{2C59669E-E025-497F-A06F-D21C1B12D254}"/>
    <cellStyle name="Normal 2 18 2 2 4 2 2" xfId="29404" xr:uid="{2C59669E-E025-497F-A06F-D21C1B12D254}"/>
    <cellStyle name="Normal 2 18 2 2 4 3" xfId="21942" xr:uid="{2C59669E-E025-497F-A06F-D21C1B12D254}"/>
    <cellStyle name="Normal 2 18 2 2 5" xfId="2199" xr:uid="{00000000-0005-0000-0000-00006D010000}"/>
    <cellStyle name="Normal 2 18 2 2 5 2" xfId="9661" xr:uid="{00000000-0005-0000-0000-00006D010000}"/>
    <cellStyle name="Normal 2 18 2 2 5 2 2" xfId="25639" xr:uid="{00000000-0005-0000-0000-00006D010000}"/>
    <cellStyle name="Normal 2 18 2 2 5 3" xfId="18177" xr:uid="{00000000-0005-0000-0000-00006D010000}"/>
    <cellStyle name="Normal 2 18 2 2 6" xfId="7937" xr:uid="{00000000-0005-0000-0000-00006D010000}"/>
    <cellStyle name="Normal 2 18 2 2 6 2" xfId="23915" xr:uid="{00000000-0005-0000-0000-00006D010000}"/>
    <cellStyle name="Normal 2 18 2 2 7" xfId="16365" xr:uid="{00000000-0005-0000-0000-00006D010000}"/>
    <cellStyle name="Normal 2 18 2 3" xfId="3228" xr:uid="{555E5614-1347-4361-9A4E-5C94B074C96F}"/>
    <cellStyle name="Normal 2 18 2 3 2" xfId="10690" xr:uid="{555E5614-1347-4361-9A4E-5C94B074C96F}"/>
    <cellStyle name="Normal 2 18 2 3 2 2" xfId="26668" xr:uid="{555E5614-1347-4361-9A4E-5C94B074C96F}"/>
    <cellStyle name="Normal 2 18 2 3 3" xfId="19206" xr:uid="{555E5614-1347-4361-9A4E-5C94B074C96F}"/>
    <cellStyle name="Normal 2 18 2 4" xfId="4475" xr:uid="{65122B85-CDB9-4990-BBEE-082F55EBD7F0}"/>
    <cellStyle name="Normal 2 18 2 4 2" xfId="11937" xr:uid="{65122B85-CDB9-4990-BBEE-082F55EBD7F0}"/>
    <cellStyle name="Normal 2 18 2 4 2 2" xfId="27915" xr:uid="{65122B85-CDB9-4990-BBEE-082F55EBD7F0}"/>
    <cellStyle name="Normal 2 18 2 4 3" xfId="20453" xr:uid="{65122B85-CDB9-4990-BBEE-082F55EBD7F0}"/>
    <cellStyle name="Normal 2 18 2 5" xfId="5749" xr:uid="{398F4395-E615-447A-BCE5-7C7FA7AE865D}"/>
    <cellStyle name="Normal 2 18 2 5 2" xfId="13211" xr:uid="{398F4395-E615-447A-BCE5-7C7FA7AE865D}"/>
    <cellStyle name="Normal 2 18 2 5 2 2" xfId="29189" xr:uid="{398F4395-E615-447A-BCE5-7C7FA7AE865D}"/>
    <cellStyle name="Normal 2 18 2 5 3" xfId="21727" xr:uid="{398F4395-E615-447A-BCE5-7C7FA7AE865D}"/>
    <cellStyle name="Normal 2 18 2 6" xfId="1981" xr:uid="{00000000-0005-0000-0000-00006C010000}"/>
    <cellStyle name="Normal 2 18 2 6 2" xfId="9443" xr:uid="{00000000-0005-0000-0000-00006C010000}"/>
    <cellStyle name="Normal 2 18 2 6 2 2" xfId="25421" xr:uid="{00000000-0005-0000-0000-00006C010000}"/>
    <cellStyle name="Normal 2 18 2 6 3" xfId="17959" xr:uid="{00000000-0005-0000-0000-00006C010000}"/>
    <cellStyle name="Normal 2 18 2 7" xfId="7733" xr:uid="{00000000-0005-0000-0000-00006C010000}"/>
    <cellStyle name="Normal 2 18 2 7 2" xfId="23711" xr:uid="{00000000-0005-0000-0000-00006C010000}"/>
    <cellStyle name="Normal 2 18 2 8" xfId="16147" xr:uid="{00000000-0005-0000-0000-00006C010000}"/>
    <cellStyle name="Normal 2 18 3" xfId="278" xr:uid="{00000000-0005-0000-0000-00006E010000}"/>
    <cellStyle name="Normal 2 18 3 2" xfId="3337" xr:uid="{B3AA0707-9796-40EA-A12B-BF587BE7955A}"/>
    <cellStyle name="Normal 2 18 3 2 2" xfId="10799" xr:uid="{B3AA0707-9796-40EA-A12B-BF587BE7955A}"/>
    <cellStyle name="Normal 2 18 3 2 2 2" xfId="26777" xr:uid="{B3AA0707-9796-40EA-A12B-BF587BE7955A}"/>
    <cellStyle name="Normal 2 18 3 2 3" xfId="19315" xr:uid="{B3AA0707-9796-40EA-A12B-BF587BE7955A}"/>
    <cellStyle name="Normal 2 18 3 3" xfId="4584" xr:uid="{AA8B6C72-44E3-4304-A9CA-A89B0B8F4AA8}"/>
    <cellStyle name="Normal 2 18 3 3 2" xfId="12046" xr:uid="{AA8B6C72-44E3-4304-A9CA-A89B0B8F4AA8}"/>
    <cellStyle name="Normal 2 18 3 3 2 2" xfId="28024" xr:uid="{AA8B6C72-44E3-4304-A9CA-A89B0B8F4AA8}"/>
    <cellStyle name="Normal 2 18 3 3 3" xfId="20562" xr:uid="{AA8B6C72-44E3-4304-A9CA-A89B0B8F4AA8}"/>
    <cellStyle name="Normal 2 18 3 4" xfId="5856" xr:uid="{9B323D6B-2239-4B5C-82D7-EE580D0610D6}"/>
    <cellStyle name="Normal 2 18 3 4 2" xfId="13318" xr:uid="{9B323D6B-2239-4B5C-82D7-EE580D0610D6}"/>
    <cellStyle name="Normal 2 18 3 4 2 2" xfId="29296" xr:uid="{9B323D6B-2239-4B5C-82D7-EE580D0610D6}"/>
    <cellStyle name="Normal 2 18 3 4 3" xfId="21834" xr:uid="{9B323D6B-2239-4B5C-82D7-EE580D0610D6}"/>
    <cellStyle name="Normal 2 18 3 5" xfId="2090" xr:uid="{00000000-0005-0000-0000-00006E010000}"/>
    <cellStyle name="Normal 2 18 3 5 2" xfId="9552" xr:uid="{00000000-0005-0000-0000-00006E010000}"/>
    <cellStyle name="Normal 2 18 3 5 2 2" xfId="25530" xr:uid="{00000000-0005-0000-0000-00006E010000}"/>
    <cellStyle name="Normal 2 18 3 5 3" xfId="18068" xr:uid="{00000000-0005-0000-0000-00006E010000}"/>
    <cellStyle name="Normal 2 18 3 6" xfId="7835" xr:uid="{00000000-0005-0000-0000-00006E010000}"/>
    <cellStyle name="Normal 2 18 3 6 2" xfId="23813" xr:uid="{00000000-0005-0000-0000-00006E010000}"/>
    <cellStyle name="Normal 2 18 3 7" xfId="16256" xr:uid="{00000000-0005-0000-0000-00006E010000}"/>
    <cellStyle name="Normal 2 18 4" xfId="3119" xr:uid="{802A6B82-B01B-4E6D-8613-E90ED01308AF}"/>
    <cellStyle name="Normal 2 18 4 2" xfId="10581" xr:uid="{802A6B82-B01B-4E6D-8613-E90ED01308AF}"/>
    <cellStyle name="Normal 2 18 4 2 2" xfId="26559" xr:uid="{802A6B82-B01B-4E6D-8613-E90ED01308AF}"/>
    <cellStyle name="Normal 2 18 4 3" xfId="19097" xr:uid="{802A6B82-B01B-4E6D-8613-E90ED01308AF}"/>
    <cellStyle name="Normal 2 18 5" xfId="4366" xr:uid="{E5C654ED-9872-4543-B952-8F41F8A1FCD7}"/>
    <cellStyle name="Normal 2 18 5 2" xfId="11828" xr:uid="{E5C654ED-9872-4543-B952-8F41F8A1FCD7}"/>
    <cellStyle name="Normal 2 18 5 2 2" xfId="27806" xr:uid="{E5C654ED-9872-4543-B952-8F41F8A1FCD7}"/>
    <cellStyle name="Normal 2 18 5 3" xfId="20344" xr:uid="{E5C654ED-9872-4543-B952-8F41F8A1FCD7}"/>
    <cellStyle name="Normal 2 18 6" xfId="5644" xr:uid="{38E9DBC0-3B95-4B6D-A3DE-C8041D785F99}"/>
    <cellStyle name="Normal 2 18 6 2" xfId="13106" xr:uid="{38E9DBC0-3B95-4B6D-A3DE-C8041D785F99}"/>
    <cellStyle name="Normal 2 18 6 2 2" xfId="29084" xr:uid="{38E9DBC0-3B95-4B6D-A3DE-C8041D785F99}"/>
    <cellStyle name="Normal 2 18 6 3" xfId="21622" xr:uid="{38E9DBC0-3B95-4B6D-A3DE-C8041D785F99}"/>
    <cellStyle name="Normal 2 18 7" xfId="1872" xr:uid="{00000000-0005-0000-0000-00006B010000}"/>
    <cellStyle name="Normal 2 18 7 2" xfId="9334" xr:uid="{00000000-0005-0000-0000-00006B010000}"/>
    <cellStyle name="Normal 2 18 7 2 2" xfId="25312" xr:uid="{00000000-0005-0000-0000-00006B010000}"/>
    <cellStyle name="Normal 2 18 7 3" xfId="17850" xr:uid="{00000000-0005-0000-0000-00006B010000}"/>
    <cellStyle name="Normal 2 18 8" xfId="7635" xr:uid="{00000000-0005-0000-0000-00006B010000}"/>
    <cellStyle name="Normal 2 18 8 2" xfId="23613" xr:uid="{00000000-0005-0000-0000-00006B010000}"/>
    <cellStyle name="Normal 2 18 9" xfId="16038" xr:uid="{00000000-0005-0000-0000-00006B010000}"/>
    <cellStyle name="Normal 2 19" xfId="61" xr:uid="{00000000-0005-0000-0000-00006F010000}"/>
    <cellStyle name="Normal 2 19 2" xfId="171" xr:uid="{00000000-0005-0000-0000-000070010000}"/>
    <cellStyle name="Normal 2 19 2 2" xfId="390" xr:uid="{00000000-0005-0000-0000-000071010000}"/>
    <cellStyle name="Normal 2 19 2 2 2" xfId="3449" xr:uid="{5EC762E3-4814-4AAE-A397-62AD101B00EA}"/>
    <cellStyle name="Normal 2 19 2 2 2 2" xfId="10911" xr:uid="{5EC762E3-4814-4AAE-A397-62AD101B00EA}"/>
    <cellStyle name="Normal 2 19 2 2 2 2 2" xfId="26889" xr:uid="{5EC762E3-4814-4AAE-A397-62AD101B00EA}"/>
    <cellStyle name="Normal 2 19 2 2 2 3" xfId="19427" xr:uid="{5EC762E3-4814-4AAE-A397-62AD101B00EA}"/>
    <cellStyle name="Normal 2 19 2 2 3" xfId="4696" xr:uid="{F8A1464B-8493-4D19-AA34-A64D6FA79975}"/>
    <cellStyle name="Normal 2 19 2 2 3 2" xfId="12158" xr:uid="{F8A1464B-8493-4D19-AA34-A64D6FA79975}"/>
    <cellStyle name="Normal 2 19 2 2 3 2 2" xfId="28136" xr:uid="{F8A1464B-8493-4D19-AA34-A64D6FA79975}"/>
    <cellStyle name="Normal 2 19 2 2 3 3" xfId="20674" xr:uid="{F8A1464B-8493-4D19-AA34-A64D6FA79975}"/>
    <cellStyle name="Normal 2 19 2 2 4" xfId="5967" xr:uid="{A515C623-59C6-4B3D-96F8-ECE59DFFF0AB}"/>
    <cellStyle name="Normal 2 19 2 2 4 2" xfId="13429" xr:uid="{A515C623-59C6-4B3D-96F8-ECE59DFFF0AB}"/>
    <cellStyle name="Normal 2 19 2 2 4 2 2" xfId="29407" xr:uid="{A515C623-59C6-4B3D-96F8-ECE59DFFF0AB}"/>
    <cellStyle name="Normal 2 19 2 2 4 3" xfId="21945" xr:uid="{A515C623-59C6-4B3D-96F8-ECE59DFFF0AB}"/>
    <cellStyle name="Normal 2 19 2 2 5" xfId="2202" xr:uid="{00000000-0005-0000-0000-000071010000}"/>
    <cellStyle name="Normal 2 19 2 2 5 2" xfId="9664" xr:uid="{00000000-0005-0000-0000-000071010000}"/>
    <cellStyle name="Normal 2 19 2 2 5 2 2" xfId="25642" xr:uid="{00000000-0005-0000-0000-000071010000}"/>
    <cellStyle name="Normal 2 19 2 2 5 3" xfId="18180" xr:uid="{00000000-0005-0000-0000-000071010000}"/>
    <cellStyle name="Normal 2 19 2 2 6" xfId="7940" xr:uid="{00000000-0005-0000-0000-000071010000}"/>
    <cellStyle name="Normal 2 19 2 2 6 2" xfId="23918" xr:uid="{00000000-0005-0000-0000-000071010000}"/>
    <cellStyle name="Normal 2 19 2 2 7" xfId="16368" xr:uid="{00000000-0005-0000-0000-000071010000}"/>
    <cellStyle name="Normal 2 19 2 3" xfId="3231" xr:uid="{56975B26-4FDB-4317-BC09-3840C2433E1C}"/>
    <cellStyle name="Normal 2 19 2 3 2" xfId="10693" xr:uid="{56975B26-4FDB-4317-BC09-3840C2433E1C}"/>
    <cellStyle name="Normal 2 19 2 3 2 2" xfId="26671" xr:uid="{56975B26-4FDB-4317-BC09-3840C2433E1C}"/>
    <cellStyle name="Normal 2 19 2 3 3" xfId="19209" xr:uid="{56975B26-4FDB-4317-BC09-3840C2433E1C}"/>
    <cellStyle name="Normal 2 19 2 4" xfId="4478" xr:uid="{2E68116F-4B35-41E9-8814-A5602CB03A41}"/>
    <cellStyle name="Normal 2 19 2 4 2" xfId="11940" xr:uid="{2E68116F-4B35-41E9-8814-A5602CB03A41}"/>
    <cellStyle name="Normal 2 19 2 4 2 2" xfId="27918" xr:uid="{2E68116F-4B35-41E9-8814-A5602CB03A41}"/>
    <cellStyle name="Normal 2 19 2 4 3" xfId="20456" xr:uid="{2E68116F-4B35-41E9-8814-A5602CB03A41}"/>
    <cellStyle name="Normal 2 19 2 5" xfId="5752" xr:uid="{6AFA3129-72F8-4323-86C9-CD05FAB87A71}"/>
    <cellStyle name="Normal 2 19 2 5 2" xfId="13214" xr:uid="{6AFA3129-72F8-4323-86C9-CD05FAB87A71}"/>
    <cellStyle name="Normal 2 19 2 5 2 2" xfId="29192" xr:uid="{6AFA3129-72F8-4323-86C9-CD05FAB87A71}"/>
    <cellStyle name="Normal 2 19 2 5 3" xfId="21730" xr:uid="{6AFA3129-72F8-4323-86C9-CD05FAB87A71}"/>
    <cellStyle name="Normal 2 19 2 6" xfId="1984" xr:uid="{00000000-0005-0000-0000-000070010000}"/>
    <cellStyle name="Normal 2 19 2 6 2" xfId="9446" xr:uid="{00000000-0005-0000-0000-000070010000}"/>
    <cellStyle name="Normal 2 19 2 6 2 2" xfId="25424" xr:uid="{00000000-0005-0000-0000-000070010000}"/>
    <cellStyle name="Normal 2 19 2 6 3" xfId="17962" xr:uid="{00000000-0005-0000-0000-000070010000}"/>
    <cellStyle name="Normal 2 19 2 7" xfId="7736" xr:uid="{00000000-0005-0000-0000-000070010000}"/>
    <cellStyle name="Normal 2 19 2 7 2" xfId="23714" xr:uid="{00000000-0005-0000-0000-000070010000}"/>
    <cellStyle name="Normal 2 19 2 8" xfId="16150" xr:uid="{00000000-0005-0000-0000-000070010000}"/>
    <cellStyle name="Normal 2 19 3" xfId="281" xr:uid="{00000000-0005-0000-0000-000072010000}"/>
    <cellStyle name="Normal 2 19 3 2" xfId="3340" xr:uid="{42041917-0DBC-4BB7-ACA4-398A51A9C78B}"/>
    <cellStyle name="Normal 2 19 3 2 2" xfId="10802" xr:uid="{42041917-0DBC-4BB7-ACA4-398A51A9C78B}"/>
    <cellStyle name="Normal 2 19 3 2 2 2" xfId="26780" xr:uid="{42041917-0DBC-4BB7-ACA4-398A51A9C78B}"/>
    <cellStyle name="Normal 2 19 3 2 3" xfId="19318" xr:uid="{42041917-0DBC-4BB7-ACA4-398A51A9C78B}"/>
    <cellStyle name="Normal 2 19 3 3" xfId="4587" xr:uid="{EE67407C-E9A5-4F51-8B78-533C1376A4C4}"/>
    <cellStyle name="Normal 2 19 3 3 2" xfId="12049" xr:uid="{EE67407C-E9A5-4F51-8B78-533C1376A4C4}"/>
    <cellStyle name="Normal 2 19 3 3 2 2" xfId="28027" xr:uid="{EE67407C-E9A5-4F51-8B78-533C1376A4C4}"/>
    <cellStyle name="Normal 2 19 3 3 3" xfId="20565" xr:uid="{EE67407C-E9A5-4F51-8B78-533C1376A4C4}"/>
    <cellStyle name="Normal 2 19 3 4" xfId="5859" xr:uid="{84575D2F-58C9-40AA-90E5-8109426C56CC}"/>
    <cellStyle name="Normal 2 19 3 4 2" xfId="13321" xr:uid="{84575D2F-58C9-40AA-90E5-8109426C56CC}"/>
    <cellStyle name="Normal 2 19 3 4 2 2" xfId="29299" xr:uid="{84575D2F-58C9-40AA-90E5-8109426C56CC}"/>
    <cellStyle name="Normal 2 19 3 4 3" xfId="21837" xr:uid="{84575D2F-58C9-40AA-90E5-8109426C56CC}"/>
    <cellStyle name="Normal 2 19 3 5" xfId="2093" xr:uid="{00000000-0005-0000-0000-000072010000}"/>
    <cellStyle name="Normal 2 19 3 5 2" xfId="9555" xr:uid="{00000000-0005-0000-0000-000072010000}"/>
    <cellStyle name="Normal 2 19 3 5 2 2" xfId="25533" xr:uid="{00000000-0005-0000-0000-000072010000}"/>
    <cellStyle name="Normal 2 19 3 5 3" xfId="18071" xr:uid="{00000000-0005-0000-0000-000072010000}"/>
    <cellStyle name="Normal 2 19 3 6" xfId="7838" xr:uid="{00000000-0005-0000-0000-000072010000}"/>
    <cellStyle name="Normal 2 19 3 6 2" xfId="23816" xr:uid="{00000000-0005-0000-0000-000072010000}"/>
    <cellStyle name="Normal 2 19 3 7" xfId="16259" xr:uid="{00000000-0005-0000-0000-000072010000}"/>
    <cellStyle name="Normal 2 19 4" xfId="3122" xr:uid="{FB26D2C0-4030-4819-B769-850362ED875D}"/>
    <cellStyle name="Normal 2 19 4 2" xfId="10584" xr:uid="{FB26D2C0-4030-4819-B769-850362ED875D}"/>
    <cellStyle name="Normal 2 19 4 2 2" xfId="26562" xr:uid="{FB26D2C0-4030-4819-B769-850362ED875D}"/>
    <cellStyle name="Normal 2 19 4 3" xfId="19100" xr:uid="{FB26D2C0-4030-4819-B769-850362ED875D}"/>
    <cellStyle name="Normal 2 19 5" xfId="4369" xr:uid="{21F4732C-A78E-4215-894E-0BDEF9775889}"/>
    <cellStyle name="Normal 2 19 5 2" xfId="11831" xr:uid="{21F4732C-A78E-4215-894E-0BDEF9775889}"/>
    <cellStyle name="Normal 2 19 5 2 2" xfId="27809" xr:uid="{21F4732C-A78E-4215-894E-0BDEF9775889}"/>
    <cellStyle name="Normal 2 19 5 3" xfId="20347" xr:uid="{21F4732C-A78E-4215-894E-0BDEF9775889}"/>
    <cellStyle name="Normal 2 19 6" xfId="5647" xr:uid="{ABD7FD9C-3BCA-49CC-A029-064AE78C8D2B}"/>
    <cellStyle name="Normal 2 19 6 2" xfId="13109" xr:uid="{ABD7FD9C-3BCA-49CC-A029-064AE78C8D2B}"/>
    <cellStyle name="Normal 2 19 6 2 2" xfId="29087" xr:uid="{ABD7FD9C-3BCA-49CC-A029-064AE78C8D2B}"/>
    <cellStyle name="Normal 2 19 6 3" xfId="21625" xr:uid="{ABD7FD9C-3BCA-49CC-A029-064AE78C8D2B}"/>
    <cellStyle name="Normal 2 19 7" xfId="1875" xr:uid="{00000000-0005-0000-0000-00006F010000}"/>
    <cellStyle name="Normal 2 19 7 2" xfId="9337" xr:uid="{00000000-0005-0000-0000-00006F010000}"/>
    <cellStyle name="Normal 2 19 7 2 2" xfId="25315" xr:uid="{00000000-0005-0000-0000-00006F010000}"/>
    <cellStyle name="Normal 2 19 7 3" xfId="17853" xr:uid="{00000000-0005-0000-0000-00006F010000}"/>
    <cellStyle name="Normal 2 19 8" xfId="7601" xr:uid="{00000000-0005-0000-0000-00006F010000}"/>
    <cellStyle name="Normal 2 19 8 2" xfId="23579" xr:uid="{00000000-0005-0000-0000-00006F010000}"/>
    <cellStyle name="Normal 2 19 9" xfId="16041" xr:uid="{00000000-0005-0000-0000-00006F010000}"/>
    <cellStyle name="Normal 2 2" xfId="10" xr:uid="{00000000-0005-0000-0000-000073010000}"/>
    <cellStyle name="Normal 2 2 10" xfId="538" xr:uid="{00000000-0005-0000-0000-000074010000}"/>
    <cellStyle name="Normal 2 2 10 2" xfId="3597" xr:uid="{0A116EFE-E971-4093-84C7-A1A545EBD9B3}"/>
    <cellStyle name="Normal 2 2 10 2 2" xfId="11059" xr:uid="{0A116EFE-E971-4093-84C7-A1A545EBD9B3}"/>
    <cellStyle name="Normal 2 2 10 2 2 2" xfId="27037" xr:uid="{0A116EFE-E971-4093-84C7-A1A545EBD9B3}"/>
    <cellStyle name="Normal 2 2 10 2 3" xfId="19575" xr:uid="{0A116EFE-E971-4093-84C7-A1A545EBD9B3}"/>
    <cellStyle name="Normal 2 2 10 3" xfId="4844" xr:uid="{1145616D-693F-4F86-B337-F7E7B8ED746B}"/>
    <cellStyle name="Normal 2 2 10 3 2" xfId="12306" xr:uid="{1145616D-693F-4F86-B337-F7E7B8ED746B}"/>
    <cellStyle name="Normal 2 2 10 3 2 2" xfId="28284" xr:uid="{1145616D-693F-4F86-B337-F7E7B8ED746B}"/>
    <cellStyle name="Normal 2 2 10 3 3" xfId="20822" xr:uid="{1145616D-693F-4F86-B337-F7E7B8ED746B}"/>
    <cellStyle name="Normal 2 2 10 4" xfId="6112" xr:uid="{82B96D4D-FAF0-42DF-89CF-20D95B040259}"/>
    <cellStyle name="Normal 2 2 10 4 2" xfId="13574" xr:uid="{82B96D4D-FAF0-42DF-89CF-20D95B040259}"/>
    <cellStyle name="Normal 2 2 10 4 2 2" xfId="29552" xr:uid="{82B96D4D-FAF0-42DF-89CF-20D95B040259}"/>
    <cellStyle name="Normal 2 2 10 4 3" xfId="22090" xr:uid="{82B96D4D-FAF0-42DF-89CF-20D95B040259}"/>
    <cellStyle name="Normal 2 2 10 5" xfId="2350" xr:uid="{00000000-0005-0000-0000-000074010000}"/>
    <cellStyle name="Normal 2 2 10 5 2" xfId="9812" xr:uid="{00000000-0005-0000-0000-000074010000}"/>
    <cellStyle name="Normal 2 2 10 5 2 2" xfId="25790" xr:uid="{00000000-0005-0000-0000-000074010000}"/>
    <cellStyle name="Normal 2 2 10 5 3" xfId="18328" xr:uid="{00000000-0005-0000-0000-000074010000}"/>
    <cellStyle name="Normal 2 2 10 6" xfId="8072" xr:uid="{00000000-0005-0000-0000-000074010000}"/>
    <cellStyle name="Normal 2 2 10 6 2" xfId="24050" xr:uid="{00000000-0005-0000-0000-000074010000}"/>
    <cellStyle name="Normal 2 2 10 7" xfId="16516" xr:uid="{00000000-0005-0000-0000-000074010000}"/>
    <cellStyle name="Normal 2 2 100" xfId="1824" xr:uid="{00000000-0005-0000-0000-000073010000}"/>
    <cellStyle name="Normal 2 2 100 2" xfId="9286" xr:uid="{00000000-0005-0000-0000-000073010000}"/>
    <cellStyle name="Normal 2 2 100 2 2" xfId="25264" xr:uid="{00000000-0005-0000-0000-000073010000}"/>
    <cellStyle name="Normal 2 2 100 3" xfId="17802" xr:uid="{00000000-0005-0000-0000-000073010000}"/>
    <cellStyle name="Normal 2 2 101" xfId="7321" xr:uid="{3ECE067C-5C2E-46BA-8A34-6A5616DC7397}"/>
    <cellStyle name="Normal 2 2 101 2" xfId="14783" xr:uid="{3ECE067C-5C2E-46BA-8A34-6A5616DC7397}"/>
    <cellStyle name="Normal 2 2 101 2 2" xfId="30761" xr:uid="{3ECE067C-5C2E-46BA-8A34-6A5616DC7397}"/>
    <cellStyle name="Normal 2 2 101 3" xfId="23299" xr:uid="{3ECE067C-5C2E-46BA-8A34-6A5616DC7397}"/>
    <cellStyle name="Normal 2 2 102" xfId="7462" xr:uid="{3ECE067C-5C2E-46BA-8A34-6A5616DC7397}"/>
    <cellStyle name="Normal 2 2 102 2" xfId="23440" xr:uid="{3ECE067C-5C2E-46BA-8A34-6A5616DC7397}"/>
    <cellStyle name="Normal 2 2 103" xfId="14924" xr:uid="{3ECE067C-5C2E-46BA-8A34-6A5616DC7397}"/>
    <cellStyle name="Normal 2 2 103 2" xfId="30902" xr:uid="{3ECE067C-5C2E-46BA-8A34-6A5616DC7397}"/>
    <cellStyle name="Normal 2 2 104" xfId="15055" xr:uid="{3ECE067C-5C2E-46BA-8A34-6A5616DC7397}"/>
    <cellStyle name="Normal 2 2 104 2" xfId="31033" xr:uid="{3ECE067C-5C2E-46BA-8A34-6A5616DC7397}"/>
    <cellStyle name="Normal 2 2 105" xfId="15187" xr:uid="{3ECE067C-5C2E-46BA-8A34-6A5616DC7397}"/>
    <cellStyle name="Normal 2 2 105 2" xfId="31165" xr:uid="{3ECE067C-5C2E-46BA-8A34-6A5616DC7397}"/>
    <cellStyle name="Normal 2 2 106" xfId="15319" xr:uid="{3ECE067C-5C2E-46BA-8A34-6A5616DC7397}"/>
    <cellStyle name="Normal 2 2 106 2" xfId="31297" xr:uid="{3ECE067C-5C2E-46BA-8A34-6A5616DC7397}"/>
    <cellStyle name="Normal 2 2 107" xfId="15451" xr:uid="{3ECE067C-5C2E-46BA-8A34-6A5616DC7397}"/>
    <cellStyle name="Normal 2 2 107 2" xfId="31429" xr:uid="{3ECE067C-5C2E-46BA-8A34-6A5616DC7397}"/>
    <cellStyle name="Normal 2 2 108" xfId="15590" xr:uid="{3ECE067C-5C2E-46BA-8A34-6A5616DC7397}"/>
    <cellStyle name="Normal 2 2 108 2" xfId="31567" xr:uid="{3ECE067C-5C2E-46BA-8A34-6A5616DC7397}"/>
    <cellStyle name="Normal 2 2 109" xfId="15722" xr:uid="{3ECE067C-5C2E-46BA-8A34-6A5616DC7397}"/>
    <cellStyle name="Normal 2 2 109 2" xfId="31699" xr:uid="{3ECE067C-5C2E-46BA-8A34-6A5616DC7397}"/>
    <cellStyle name="Normal 2 2 11" xfId="546" xr:uid="{00000000-0005-0000-0000-000075010000}"/>
    <cellStyle name="Normal 2 2 11 2" xfId="3605" xr:uid="{3A15BE5B-AC0B-4981-8B7B-1A2DFA1ED332}"/>
    <cellStyle name="Normal 2 2 11 2 2" xfId="11067" xr:uid="{3A15BE5B-AC0B-4981-8B7B-1A2DFA1ED332}"/>
    <cellStyle name="Normal 2 2 11 2 2 2" xfId="27045" xr:uid="{3A15BE5B-AC0B-4981-8B7B-1A2DFA1ED332}"/>
    <cellStyle name="Normal 2 2 11 2 3" xfId="19583" xr:uid="{3A15BE5B-AC0B-4981-8B7B-1A2DFA1ED332}"/>
    <cellStyle name="Normal 2 2 11 3" xfId="4852" xr:uid="{05F658D9-DB3E-44A8-8CC7-A8547B084EA0}"/>
    <cellStyle name="Normal 2 2 11 3 2" xfId="12314" xr:uid="{05F658D9-DB3E-44A8-8CC7-A8547B084EA0}"/>
    <cellStyle name="Normal 2 2 11 3 2 2" xfId="28292" xr:uid="{05F658D9-DB3E-44A8-8CC7-A8547B084EA0}"/>
    <cellStyle name="Normal 2 2 11 3 3" xfId="20830" xr:uid="{05F658D9-DB3E-44A8-8CC7-A8547B084EA0}"/>
    <cellStyle name="Normal 2 2 11 4" xfId="6120" xr:uid="{C7EC4D46-8972-4B3F-B026-C422A344377F}"/>
    <cellStyle name="Normal 2 2 11 4 2" xfId="13582" xr:uid="{C7EC4D46-8972-4B3F-B026-C422A344377F}"/>
    <cellStyle name="Normal 2 2 11 4 2 2" xfId="29560" xr:uid="{C7EC4D46-8972-4B3F-B026-C422A344377F}"/>
    <cellStyle name="Normal 2 2 11 4 3" xfId="22098" xr:uid="{C7EC4D46-8972-4B3F-B026-C422A344377F}"/>
    <cellStyle name="Normal 2 2 11 5" xfId="2358" xr:uid="{00000000-0005-0000-0000-000075010000}"/>
    <cellStyle name="Normal 2 2 11 5 2" xfId="9820" xr:uid="{00000000-0005-0000-0000-000075010000}"/>
    <cellStyle name="Normal 2 2 11 5 2 2" xfId="25798" xr:uid="{00000000-0005-0000-0000-000075010000}"/>
    <cellStyle name="Normal 2 2 11 5 3" xfId="18336" xr:uid="{00000000-0005-0000-0000-000075010000}"/>
    <cellStyle name="Normal 2 2 11 6" xfId="8080" xr:uid="{00000000-0005-0000-0000-000075010000}"/>
    <cellStyle name="Normal 2 2 11 6 2" xfId="24058" xr:uid="{00000000-0005-0000-0000-000075010000}"/>
    <cellStyle name="Normal 2 2 11 7" xfId="16524" xr:uid="{00000000-0005-0000-0000-000075010000}"/>
    <cellStyle name="Normal 2 2 110" xfId="15853" xr:uid="{3ECE067C-5C2E-46BA-8A34-6A5616DC7397}"/>
    <cellStyle name="Normal 2 2 110 2" xfId="31830" xr:uid="{3ECE067C-5C2E-46BA-8A34-6A5616DC7397}"/>
    <cellStyle name="Normal 2 2 111" xfId="15990" xr:uid="{00000000-0005-0000-0000-000073010000}"/>
    <cellStyle name="Normal 2 2 112" xfId="31961" xr:uid="{3ECE067C-5C2E-46BA-8A34-6A5616DC7397}"/>
    <cellStyle name="Normal 2 2 113" xfId="32093" xr:uid="{3ECE067C-5C2E-46BA-8A34-6A5616DC7397}"/>
    <cellStyle name="Normal 2 2 114" xfId="32224" xr:uid="{3ECE067C-5C2E-46BA-8A34-6A5616DC7397}"/>
    <cellStyle name="Normal 2 2 115" xfId="32356" xr:uid="{3ECE067C-5C2E-46BA-8A34-6A5616DC7397}"/>
    <cellStyle name="Normal 2 2 116" xfId="32487" xr:uid="{3ECE067C-5C2E-46BA-8A34-6A5616DC7397}"/>
    <cellStyle name="Normal 2 2 117" xfId="32619" xr:uid="{895D1877-52D0-4167-924B-F7545EE6B36F}"/>
    <cellStyle name="Normal 2 2 118" xfId="32751" xr:uid="{00000000-0005-0000-0000-000041000000}"/>
    <cellStyle name="Normal 2 2 119" xfId="32882" xr:uid="{3ECE067C-5C2E-46BA-8A34-6A5616DC7397}"/>
    <cellStyle name="Normal 2 2 12" xfId="554" xr:uid="{00000000-0005-0000-0000-000076010000}"/>
    <cellStyle name="Normal 2 2 12 2" xfId="3613" xr:uid="{4607863E-44C6-4942-9FA7-A2886367E2FE}"/>
    <cellStyle name="Normal 2 2 12 2 2" xfId="11075" xr:uid="{4607863E-44C6-4942-9FA7-A2886367E2FE}"/>
    <cellStyle name="Normal 2 2 12 2 2 2" xfId="27053" xr:uid="{4607863E-44C6-4942-9FA7-A2886367E2FE}"/>
    <cellStyle name="Normal 2 2 12 2 3" xfId="19591" xr:uid="{4607863E-44C6-4942-9FA7-A2886367E2FE}"/>
    <cellStyle name="Normal 2 2 12 3" xfId="4860" xr:uid="{906D0218-9E1C-48E1-AD0C-D31FB4098B43}"/>
    <cellStyle name="Normal 2 2 12 3 2" xfId="12322" xr:uid="{906D0218-9E1C-48E1-AD0C-D31FB4098B43}"/>
    <cellStyle name="Normal 2 2 12 3 2 2" xfId="28300" xr:uid="{906D0218-9E1C-48E1-AD0C-D31FB4098B43}"/>
    <cellStyle name="Normal 2 2 12 3 3" xfId="20838" xr:uid="{906D0218-9E1C-48E1-AD0C-D31FB4098B43}"/>
    <cellStyle name="Normal 2 2 12 4" xfId="6128" xr:uid="{9E6D58BE-5979-432A-8C31-4621FD2B9904}"/>
    <cellStyle name="Normal 2 2 12 4 2" xfId="13590" xr:uid="{9E6D58BE-5979-432A-8C31-4621FD2B9904}"/>
    <cellStyle name="Normal 2 2 12 4 2 2" xfId="29568" xr:uid="{9E6D58BE-5979-432A-8C31-4621FD2B9904}"/>
    <cellStyle name="Normal 2 2 12 4 3" xfId="22106" xr:uid="{9E6D58BE-5979-432A-8C31-4621FD2B9904}"/>
    <cellStyle name="Normal 2 2 12 5" xfId="2366" xr:uid="{00000000-0005-0000-0000-000076010000}"/>
    <cellStyle name="Normal 2 2 12 5 2" xfId="9828" xr:uid="{00000000-0005-0000-0000-000076010000}"/>
    <cellStyle name="Normal 2 2 12 5 2 2" xfId="25806" xr:uid="{00000000-0005-0000-0000-000076010000}"/>
    <cellStyle name="Normal 2 2 12 5 3" xfId="18344" xr:uid="{00000000-0005-0000-0000-000076010000}"/>
    <cellStyle name="Normal 2 2 12 6" xfId="8088" xr:uid="{00000000-0005-0000-0000-000076010000}"/>
    <cellStyle name="Normal 2 2 12 6 2" xfId="24066" xr:uid="{00000000-0005-0000-0000-000076010000}"/>
    <cellStyle name="Normal 2 2 12 7" xfId="16532" xr:uid="{00000000-0005-0000-0000-000076010000}"/>
    <cellStyle name="Normal 2 2 120" xfId="33013" xr:uid="{3ECE067C-5C2E-46BA-8A34-6A5616DC7397}"/>
    <cellStyle name="Normal 2 2 121" xfId="33145" xr:uid="{00000000-0005-0000-0000-000041000000}"/>
    <cellStyle name="Normal 2 2 122" xfId="33277" xr:uid="{69E6FEBE-4B89-466C-80BE-52E8A8B1915C}"/>
    <cellStyle name="Normal 2 2 13" xfId="562" xr:uid="{00000000-0005-0000-0000-000077010000}"/>
    <cellStyle name="Normal 2 2 13 2" xfId="3621" xr:uid="{D646FC27-D8AC-4C2D-9BFD-D8A65874FDD7}"/>
    <cellStyle name="Normal 2 2 13 2 2" xfId="11083" xr:uid="{D646FC27-D8AC-4C2D-9BFD-D8A65874FDD7}"/>
    <cellStyle name="Normal 2 2 13 2 2 2" xfId="27061" xr:uid="{D646FC27-D8AC-4C2D-9BFD-D8A65874FDD7}"/>
    <cellStyle name="Normal 2 2 13 2 3" xfId="19599" xr:uid="{D646FC27-D8AC-4C2D-9BFD-D8A65874FDD7}"/>
    <cellStyle name="Normal 2 2 13 3" xfId="4868" xr:uid="{98DD4D64-5C76-476C-8545-7E3DA584CE60}"/>
    <cellStyle name="Normal 2 2 13 3 2" xfId="12330" xr:uid="{98DD4D64-5C76-476C-8545-7E3DA584CE60}"/>
    <cellStyle name="Normal 2 2 13 3 2 2" xfId="28308" xr:uid="{98DD4D64-5C76-476C-8545-7E3DA584CE60}"/>
    <cellStyle name="Normal 2 2 13 3 3" xfId="20846" xr:uid="{98DD4D64-5C76-476C-8545-7E3DA584CE60}"/>
    <cellStyle name="Normal 2 2 13 4" xfId="6136" xr:uid="{4348BB87-5D56-4D0A-A100-A0EA0DA9BBA2}"/>
    <cellStyle name="Normal 2 2 13 4 2" xfId="13598" xr:uid="{4348BB87-5D56-4D0A-A100-A0EA0DA9BBA2}"/>
    <cellStyle name="Normal 2 2 13 4 2 2" xfId="29576" xr:uid="{4348BB87-5D56-4D0A-A100-A0EA0DA9BBA2}"/>
    <cellStyle name="Normal 2 2 13 4 3" xfId="22114" xr:uid="{4348BB87-5D56-4D0A-A100-A0EA0DA9BBA2}"/>
    <cellStyle name="Normal 2 2 13 5" xfId="2374" xr:uid="{00000000-0005-0000-0000-000077010000}"/>
    <cellStyle name="Normal 2 2 13 5 2" xfId="9836" xr:uid="{00000000-0005-0000-0000-000077010000}"/>
    <cellStyle name="Normal 2 2 13 5 2 2" xfId="25814" xr:uid="{00000000-0005-0000-0000-000077010000}"/>
    <cellStyle name="Normal 2 2 13 5 3" xfId="18352" xr:uid="{00000000-0005-0000-0000-000077010000}"/>
    <cellStyle name="Normal 2 2 13 6" xfId="8096" xr:uid="{00000000-0005-0000-0000-000077010000}"/>
    <cellStyle name="Normal 2 2 13 6 2" xfId="24074" xr:uid="{00000000-0005-0000-0000-000077010000}"/>
    <cellStyle name="Normal 2 2 13 7" xfId="16540" xr:uid="{00000000-0005-0000-0000-000077010000}"/>
    <cellStyle name="Normal 2 2 14" xfId="570" xr:uid="{00000000-0005-0000-0000-000078010000}"/>
    <cellStyle name="Normal 2 2 14 2" xfId="3629" xr:uid="{F82E1DCF-0184-47E7-A1E4-EDD2029D31F2}"/>
    <cellStyle name="Normal 2 2 14 2 2" xfId="11091" xr:uid="{F82E1DCF-0184-47E7-A1E4-EDD2029D31F2}"/>
    <cellStyle name="Normal 2 2 14 2 2 2" xfId="27069" xr:uid="{F82E1DCF-0184-47E7-A1E4-EDD2029D31F2}"/>
    <cellStyle name="Normal 2 2 14 2 3" xfId="19607" xr:uid="{F82E1DCF-0184-47E7-A1E4-EDD2029D31F2}"/>
    <cellStyle name="Normal 2 2 14 3" xfId="4876" xr:uid="{2CEBDC26-5A6F-465E-9919-DB08CB1DF960}"/>
    <cellStyle name="Normal 2 2 14 3 2" xfId="12338" xr:uid="{2CEBDC26-5A6F-465E-9919-DB08CB1DF960}"/>
    <cellStyle name="Normal 2 2 14 3 2 2" xfId="28316" xr:uid="{2CEBDC26-5A6F-465E-9919-DB08CB1DF960}"/>
    <cellStyle name="Normal 2 2 14 3 3" xfId="20854" xr:uid="{2CEBDC26-5A6F-465E-9919-DB08CB1DF960}"/>
    <cellStyle name="Normal 2 2 14 4" xfId="6144" xr:uid="{A244C56D-EF4E-405A-AF26-4072620E4020}"/>
    <cellStyle name="Normal 2 2 14 4 2" xfId="13606" xr:uid="{A244C56D-EF4E-405A-AF26-4072620E4020}"/>
    <cellStyle name="Normal 2 2 14 4 2 2" xfId="29584" xr:uid="{A244C56D-EF4E-405A-AF26-4072620E4020}"/>
    <cellStyle name="Normal 2 2 14 4 3" xfId="22122" xr:uid="{A244C56D-EF4E-405A-AF26-4072620E4020}"/>
    <cellStyle name="Normal 2 2 14 5" xfId="2382" xr:uid="{00000000-0005-0000-0000-000078010000}"/>
    <cellStyle name="Normal 2 2 14 5 2" xfId="9844" xr:uid="{00000000-0005-0000-0000-000078010000}"/>
    <cellStyle name="Normal 2 2 14 5 2 2" xfId="25822" xr:uid="{00000000-0005-0000-0000-000078010000}"/>
    <cellStyle name="Normal 2 2 14 5 3" xfId="18360" xr:uid="{00000000-0005-0000-0000-000078010000}"/>
    <cellStyle name="Normal 2 2 14 6" xfId="8104" xr:uid="{00000000-0005-0000-0000-000078010000}"/>
    <cellStyle name="Normal 2 2 14 6 2" xfId="24082" xr:uid="{00000000-0005-0000-0000-000078010000}"/>
    <cellStyle name="Normal 2 2 14 7" xfId="16548" xr:uid="{00000000-0005-0000-0000-000078010000}"/>
    <cellStyle name="Normal 2 2 15" xfId="578" xr:uid="{00000000-0005-0000-0000-000079010000}"/>
    <cellStyle name="Normal 2 2 15 2" xfId="3637" xr:uid="{7B97F54B-1B1C-45D3-81C9-966627287252}"/>
    <cellStyle name="Normal 2 2 15 2 2" xfId="11099" xr:uid="{7B97F54B-1B1C-45D3-81C9-966627287252}"/>
    <cellStyle name="Normal 2 2 15 2 2 2" xfId="27077" xr:uid="{7B97F54B-1B1C-45D3-81C9-966627287252}"/>
    <cellStyle name="Normal 2 2 15 2 3" xfId="19615" xr:uid="{7B97F54B-1B1C-45D3-81C9-966627287252}"/>
    <cellStyle name="Normal 2 2 15 3" xfId="4884" xr:uid="{CBEC13F0-E2EE-437A-A6FC-3B53FCB8A300}"/>
    <cellStyle name="Normal 2 2 15 3 2" xfId="12346" xr:uid="{CBEC13F0-E2EE-437A-A6FC-3B53FCB8A300}"/>
    <cellStyle name="Normal 2 2 15 3 2 2" xfId="28324" xr:uid="{CBEC13F0-E2EE-437A-A6FC-3B53FCB8A300}"/>
    <cellStyle name="Normal 2 2 15 3 3" xfId="20862" xr:uid="{CBEC13F0-E2EE-437A-A6FC-3B53FCB8A300}"/>
    <cellStyle name="Normal 2 2 15 4" xfId="6152" xr:uid="{92981AD3-150B-491A-89FA-E14B15BD1D91}"/>
    <cellStyle name="Normal 2 2 15 4 2" xfId="13614" xr:uid="{92981AD3-150B-491A-89FA-E14B15BD1D91}"/>
    <cellStyle name="Normal 2 2 15 4 2 2" xfId="29592" xr:uid="{92981AD3-150B-491A-89FA-E14B15BD1D91}"/>
    <cellStyle name="Normal 2 2 15 4 3" xfId="22130" xr:uid="{92981AD3-150B-491A-89FA-E14B15BD1D91}"/>
    <cellStyle name="Normal 2 2 15 5" xfId="2390" xr:uid="{00000000-0005-0000-0000-000079010000}"/>
    <cellStyle name="Normal 2 2 15 5 2" xfId="9852" xr:uid="{00000000-0005-0000-0000-000079010000}"/>
    <cellStyle name="Normal 2 2 15 5 2 2" xfId="25830" xr:uid="{00000000-0005-0000-0000-000079010000}"/>
    <cellStyle name="Normal 2 2 15 5 3" xfId="18368" xr:uid="{00000000-0005-0000-0000-000079010000}"/>
    <cellStyle name="Normal 2 2 15 6" xfId="8112" xr:uid="{00000000-0005-0000-0000-000079010000}"/>
    <cellStyle name="Normal 2 2 15 6 2" xfId="24090" xr:uid="{00000000-0005-0000-0000-000079010000}"/>
    <cellStyle name="Normal 2 2 15 7" xfId="16556" xr:uid="{00000000-0005-0000-0000-000079010000}"/>
    <cellStyle name="Normal 2 2 16" xfId="586" xr:uid="{00000000-0005-0000-0000-00007A010000}"/>
    <cellStyle name="Normal 2 2 16 2" xfId="3645" xr:uid="{CE939F0D-2CB8-4071-80FD-CBDACE20193E}"/>
    <cellStyle name="Normal 2 2 16 2 2" xfId="11107" xr:uid="{CE939F0D-2CB8-4071-80FD-CBDACE20193E}"/>
    <cellStyle name="Normal 2 2 16 2 2 2" xfId="27085" xr:uid="{CE939F0D-2CB8-4071-80FD-CBDACE20193E}"/>
    <cellStyle name="Normal 2 2 16 2 3" xfId="19623" xr:uid="{CE939F0D-2CB8-4071-80FD-CBDACE20193E}"/>
    <cellStyle name="Normal 2 2 16 3" xfId="4892" xr:uid="{0229DCE4-1C8B-42A0-88BE-4E8434A327DD}"/>
    <cellStyle name="Normal 2 2 16 3 2" xfId="12354" xr:uid="{0229DCE4-1C8B-42A0-88BE-4E8434A327DD}"/>
    <cellStyle name="Normal 2 2 16 3 2 2" xfId="28332" xr:uid="{0229DCE4-1C8B-42A0-88BE-4E8434A327DD}"/>
    <cellStyle name="Normal 2 2 16 3 3" xfId="20870" xr:uid="{0229DCE4-1C8B-42A0-88BE-4E8434A327DD}"/>
    <cellStyle name="Normal 2 2 16 4" xfId="6160" xr:uid="{E049339F-10C5-41B2-9010-63127ABC23C3}"/>
    <cellStyle name="Normal 2 2 16 4 2" xfId="13622" xr:uid="{E049339F-10C5-41B2-9010-63127ABC23C3}"/>
    <cellStyle name="Normal 2 2 16 4 2 2" xfId="29600" xr:uid="{E049339F-10C5-41B2-9010-63127ABC23C3}"/>
    <cellStyle name="Normal 2 2 16 4 3" xfId="22138" xr:uid="{E049339F-10C5-41B2-9010-63127ABC23C3}"/>
    <cellStyle name="Normal 2 2 16 5" xfId="2398" xr:uid="{00000000-0005-0000-0000-00007A010000}"/>
    <cellStyle name="Normal 2 2 16 5 2" xfId="9860" xr:uid="{00000000-0005-0000-0000-00007A010000}"/>
    <cellStyle name="Normal 2 2 16 5 2 2" xfId="25838" xr:uid="{00000000-0005-0000-0000-00007A010000}"/>
    <cellStyle name="Normal 2 2 16 5 3" xfId="18376" xr:uid="{00000000-0005-0000-0000-00007A010000}"/>
    <cellStyle name="Normal 2 2 16 6" xfId="8120" xr:uid="{00000000-0005-0000-0000-00007A010000}"/>
    <cellStyle name="Normal 2 2 16 6 2" xfId="24098" xr:uid="{00000000-0005-0000-0000-00007A010000}"/>
    <cellStyle name="Normal 2 2 16 7" xfId="16564" xr:uid="{00000000-0005-0000-0000-00007A010000}"/>
    <cellStyle name="Normal 2 2 17" xfId="594" xr:uid="{00000000-0005-0000-0000-00007B010000}"/>
    <cellStyle name="Normal 2 2 17 2" xfId="3653" xr:uid="{81DC6549-105E-440A-9806-224571E41532}"/>
    <cellStyle name="Normal 2 2 17 2 2" xfId="11115" xr:uid="{81DC6549-105E-440A-9806-224571E41532}"/>
    <cellStyle name="Normal 2 2 17 2 2 2" xfId="27093" xr:uid="{81DC6549-105E-440A-9806-224571E41532}"/>
    <cellStyle name="Normal 2 2 17 2 3" xfId="19631" xr:uid="{81DC6549-105E-440A-9806-224571E41532}"/>
    <cellStyle name="Normal 2 2 17 3" xfId="4900" xr:uid="{FB354E26-6580-4914-8FE8-C6CE4102053A}"/>
    <cellStyle name="Normal 2 2 17 3 2" xfId="12362" xr:uid="{FB354E26-6580-4914-8FE8-C6CE4102053A}"/>
    <cellStyle name="Normal 2 2 17 3 2 2" xfId="28340" xr:uid="{FB354E26-6580-4914-8FE8-C6CE4102053A}"/>
    <cellStyle name="Normal 2 2 17 3 3" xfId="20878" xr:uid="{FB354E26-6580-4914-8FE8-C6CE4102053A}"/>
    <cellStyle name="Normal 2 2 17 4" xfId="6168" xr:uid="{08304D9B-EAFE-48D7-B2CB-404545C66BEA}"/>
    <cellStyle name="Normal 2 2 17 4 2" xfId="13630" xr:uid="{08304D9B-EAFE-48D7-B2CB-404545C66BEA}"/>
    <cellStyle name="Normal 2 2 17 4 2 2" xfId="29608" xr:uid="{08304D9B-EAFE-48D7-B2CB-404545C66BEA}"/>
    <cellStyle name="Normal 2 2 17 4 3" xfId="22146" xr:uid="{08304D9B-EAFE-48D7-B2CB-404545C66BEA}"/>
    <cellStyle name="Normal 2 2 17 5" xfId="2406" xr:uid="{00000000-0005-0000-0000-00007B010000}"/>
    <cellStyle name="Normal 2 2 17 5 2" xfId="9868" xr:uid="{00000000-0005-0000-0000-00007B010000}"/>
    <cellStyle name="Normal 2 2 17 5 2 2" xfId="25846" xr:uid="{00000000-0005-0000-0000-00007B010000}"/>
    <cellStyle name="Normal 2 2 17 5 3" xfId="18384" xr:uid="{00000000-0005-0000-0000-00007B010000}"/>
    <cellStyle name="Normal 2 2 17 6" xfId="8128" xr:uid="{00000000-0005-0000-0000-00007B010000}"/>
    <cellStyle name="Normal 2 2 17 6 2" xfId="24106" xr:uid="{00000000-0005-0000-0000-00007B010000}"/>
    <cellStyle name="Normal 2 2 17 7" xfId="16572" xr:uid="{00000000-0005-0000-0000-00007B010000}"/>
    <cellStyle name="Normal 2 2 18" xfId="602" xr:uid="{00000000-0005-0000-0000-00007C010000}"/>
    <cellStyle name="Normal 2 2 18 2" xfId="3661" xr:uid="{E5C4147F-D779-4A1F-A9FE-E3D9DA178E35}"/>
    <cellStyle name="Normal 2 2 18 2 2" xfId="11123" xr:uid="{E5C4147F-D779-4A1F-A9FE-E3D9DA178E35}"/>
    <cellStyle name="Normal 2 2 18 2 2 2" xfId="27101" xr:uid="{E5C4147F-D779-4A1F-A9FE-E3D9DA178E35}"/>
    <cellStyle name="Normal 2 2 18 2 3" xfId="19639" xr:uid="{E5C4147F-D779-4A1F-A9FE-E3D9DA178E35}"/>
    <cellStyle name="Normal 2 2 18 3" xfId="4908" xr:uid="{1602307C-816C-48FA-B6B7-E93C1E85E959}"/>
    <cellStyle name="Normal 2 2 18 3 2" xfId="12370" xr:uid="{1602307C-816C-48FA-B6B7-E93C1E85E959}"/>
    <cellStyle name="Normal 2 2 18 3 2 2" xfId="28348" xr:uid="{1602307C-816C-48FA-B6B7-E93C1E85E959}"/>
    <cellStyle name="Normal 2 2 18 3 3" xfId="20886" xr:uid="{1602307C-816C-48FA-B6B7-E93C1E85E959}"/>
    <cellStyle name="Normal 2 2 18 4" xfId="6176" xr:uid="{DBC035BF-99B6-4ED9-AF46-58A0D6870160}"/>
    <cellStyle name="Normal 2 2 18 4 2" xfId="13638" xr:uid="{DBC035BF-99B6-4ED9-AF46-58A0D6870160}"/>
    <cellStyle name="Normal 2 2 18 4 2 2" xfId="29616" xr:uid="{DBC035BF-99B6-4ED9-AF46-58A0D6870160}"/>
    <cellStyle name="Normal 2 2 18 4 3" xfId="22154" xr:uid="{DBC035BF-99B6-4ED9-AF46-58A0D6870160}"/>
    <cellStyle name="Normal 2 2 18 5" xfId="2414" xr:uid="{00000000-0005-0000-0000-00007C010000}"/>
    <cellStyle name="Normal 2 2 18 5 2" xfId="9876" xr:uid="{00000000-0005-0000-0000-00007C010000}"/>
    <cellStyle name="Normal 2 2 18 5 2 2" xfId="25854" xr:uid="{00000000-0005-0000-0000-00007C010000}"/>
    <cellStyle name="Normal 2 2 18 5 3" xfId="18392" xr:uid="{00000000-0005-0000-0000-00007C010000}"/>
    <cellStyle name="Normal 2 2 18 6" xfId="8136" xr:uid="{00000000-0005-0000-0000-00007C010000}"/>
    <cellStyle name="Normal 2 2 18 6 2" xfId="24114" xr:uid="{00000000-0005-0000-0000-00007C010000}"/>
    <cellStyle name="Normal 2 2 18 7" xfId="16580" xr:uid="{00000000-0005-0000-0000-00007C010000}"/>
    <cellStyle name="Normal 2 2 19" xfId="610" xr:uid="{00000000-0005-0000-0000-00007D010000}"/>
    <cellStyle name="Normal 2 2 19 2" xfId="3669" xr:uid="{42938BA1-AE28-4166-81D1-C5FDA497337F}"/>
    <cellStyle name="Normal 2 2 19 2 2" xfId="11131" xr:uid="{42938BA1-AE28-4166-81D1-C5FDA497337F}"/>
    <cellStyle name="Normal 2 2 19 2 2 2" xfId="27109" xr:uid="{42938BA1-AE28-4166-81D1-C5FDA497337F}"/>
    <cellStyle name="Normal 2 2 19 2 3" xfId="19647" xr:uid="{42938BA1-AE28-4166-81D1-C5FDA497337F}"/>
    <cellStyle name="Normal 2 2 19 3" xfId="4916" xr:uid="{6B942821-6575-4609-9A8A-B818D289ABD6}"/>
    <cellStyle name="Normal 2 2 19 3 2" xfId="12378" xr:uid="{6B942821-6575-4609-9A8A-B818D289ABD6}"/>
    <cellStyle name="Normal 2 2 19 3 2 2" xfId="28356" xr:uid="{6B942821-6575-4609-9A8A-B818D289ABD6}"/>
    <cellStyle name="Normal 2 2 19 3 3" xfId="20894" xr:uid="{6B942821-6575-4609-9A8A-B818D289ABD6}"/>
    <cellStyle name="Normal 2 2 19 4" xfId="6184" xr:uid="{5962C95E-6A59-4247-8D7C-FD30AF1FD8AD}"/>
    <cellStyle name="Normal 2 2 19 4 2" xfId="13646" xr:uid="{5962C95E-6A59-4247-8D7C-FD30AF1FD8AD}"/>
    <cellStyle name="Normal 2 2 19 4 2 2" xfId="29624" xr:uid="{5962C95E-6A59-4247-8D7C-FD30AF1FD8AD}"/>
    <cellStyle name="Normal 2 2 19 4 3" xfId="22162" xr:uid="{5962C95E-6A59-4247-8D7C-FD30AF1FD8AD}"/>
    <cellStyle name="Normal 2 2 19 5" xfId="2422" xr:uid="{00000000-0005-0000-0000-00007D010000}"/>
    <cellStyle name="Normal 2 2 19 5 2" xfId="9884" xr:uid="{00000000-0005-0000-0000-00007D010000}"/>
    <cellStyle name="Normal 2 2 19 5 2 2" xfId="25862" xr:uid="{00000000-0005-0000-0000-00007D010000}"/>
    <cellStyle name="Normal 2 2 19 5 3" xfId="18400" xr:uid="{00000000-0005-0000-0000-00007D010000}"/>
    <cellStyle name="Normal 2 2 19 6" xfId="8144" xr:uid="{00000000-0005-0000-0000-00007D010000}"/>
    <cellStyle name="Normal 2 2 19 6 2" xfId="24122" xr:uid="{00000000-0005-0000-0000-00007D010000}"/>
    <cellStyle name="Normal 2 2 19 7" xfId="16588" xr:uid="{00000000-0005-0000-0000-00007D010000}"/>
    <cellStyle name="Normal 2 2 2" xfId="120" xr:uid="{00000000-0005-0000-0000-00007E010000}"/>
    <cellStyle name="Normal 2 2 2 10" xfId="566" xr:uid="{00000000-0005-0000-0000-00007F010000}"/>
    <cellStyle name="Normal 2 2 2 10 2" xfId="3625" xr:uid="{9ACBCF4D-7977-4CC7-A487-C601A4F67021}"/>
    <cellStyle name="Normal 2 2 2 10 2 2" xfId="11087" xr:uid="{9ACBCF4D-7977-4CC7-A487-C601A4F67021}"/>
    <cellStyle name="Normal 2 2 2 10 2 2 2" xfId="27065" xr:uid="{9ACBCF4D-7977-4CC7-A487-C601A4F67021}"/>
    <cellStyle name="Normal 2 2 2 10 2 3" xfId="19603" xr:uid="{9ACBCF4D-7977-4CC7-A487-C601A4F67021}"/>
    <cellStyle name="Normal 2 2 2 10 3" xfId="4872" xr:uid="{23FAAC6B-BF31-472C-92C7-DD33393E2C3A}"/>
    <cellStyle name="Normal 2 2 2 10 3 2" xfId="12334" xr:uid="{23FAAC6B-BF31-472C-92C7-DD33393E2C3A}"/>
    <cellStyle name="Normal 2 2 2 10 3 2 2" xfId="28312" xr:uid="{23FAAC6B-BF31-472C-92C7-DD33393E2C3A}"/>
    <cellStyle name="Normal 2 2 2 10 3 3" xfId="20850" xr:uid="{23FAAC6B-BF31-472C-92C7-DD33393E2C3A}"/>
    <cellStyle name="Normal 2 2 2 10 4" xfId="6140" xr:uid="{9E742328-D283-4526-AD68-4250918ED509}"/>
    <cellStyle name="Normal 2 2 2 10 4 2" xfId="13602" xr:uid="{9E742328-D283-4526-AD68-4250918ED509}"/>
    <cellStyle name="Normal 2 2 2 10 4 2 2" xfId="29580" xr:uid="{9E742328-D283-4526-AD68-4250918ED509}"/>
    <cellStyle name="Normal 2 2 2 10 4 3" xfId="22118" xr:uid="{9E742328-D283-4526-AD68-4250918ED509}"/>
    <cellStyle name="Normal 2 2 2 10 5" xfId="2378" xr:uid="{00000000-0005-0000-0000-00007F010000}"/>
    <cellStyle name="Normal 2 2 2 10 5 2" xfId="9840" xr:uid="{00000000-0005-0000-0000-00007F010000}"/>
    <cellStyle name="Normal 2 2 2 10 5 2 2" xfId="25818" xr:uid="{00000000-0005-0000-0000-00007F010000}"/>
    <cellStyle name="Normal 2 2 2 10 5 3" xfId="18356" xr:uid="{00000000-0005-0000-0000-00007F010000}"/>
    <cellStyle name="Normal 2 2 2 10 6" xfId="8100" xr:uid="{00000000-0005-0000-0000-00007F010000}"/>
    <cellStyle name="Normal 2 2 2 10 6 2" xfId="24078" xr:uid="{00000000-0005-0000-0000-00007F010000}"/>
    <cellStyle name="Normal 2 2 2 10 7" xfId="16544" xr:uid="{00000000-0005-0000-0000-00007F010000}"/>
    <cellStyle name="Normal 2 2 2 100" xfId="14928" xr:uid="{63A4876B-DE0E-4856-8CDB-5AF6622EE245}"/>
    <cellStyle name="Normal 2 2 2 100 2" xfId="30906" xr:uid="{63A4876B-DE0E-4856-8CDB-5AF6622EE245}"/>
    <cellStyle name="Normal 2 2 2 101" xfId="15059" xr:uid="{63A4876B-DE0E-4856-8CDB-5AF6622EE245}"/>
    <cellStyle name="Normal 2 2 2 101 2" xfId="31037" xr:uid="{63A4876B-DE0E-4856-8CDB-5AF6622EE245}"/>
    <cellStyle name="Normal 2 2 2 102" xfId="15191" xr:uid="{63A4876B-DE0E-4856-8CDB-5AF6622EE245}"/>
    <cellStyle name="Normal 2 2 2 102 2" xfId="31169" xr:uid="{63A4876B-DE0E-4856-8CDB-5AF6622EE245}"/>
    <cellStyle name="Normal 2 2 2 103" xfId="15323" xr:uid="{63A4876B-DE0E-4856-8CDB-5AF6622EE245}"/>
    <cellStyle name="Normal 2 2 2 103 2" xfId="31301" xr:uid="{63A4876B-DE0E-4856-8CDB-5AF6622EE245}"/>
    <cellStyle name="Normal 2 2 2 104" xfId="15455" xr:uid="{63A4876B-DE0E-4856-8CDB-5AF6622EE245}"/>
    <cellStyle name="Normal 2 2 2 104 2" xfId="31433" xr:uid="{63A4876B-DE0E-4856-8CDB-5AF6622EE245}"/>
    <cellStyle name="Normal 2 2 2 105" xfId="15594" xr:uid="{63A4876B-DE0E-4856-8CDB-5AF6622EE245}"/>
    <cellStyle name="Normal 2 2 2 105 2" xfId="31571" xr:uid="{63A4876B-DE0E-4856-8CDB-5AF6622EE245}"/>
    <cellStyle name="Normal 2 2 2 106" xfId="15726" xr:uid="{63A4876B-DE0E-4856-8CDB-5AF6622EE245}"/>
    <cellStyle name="Normal 2 2 2 106 2" xfId="31703" xr:uid="{63A4876B-DE0E-4856-8CDB-5AF6622EE245}"/>
    <cellStyle name="Normal 2 2 2 107" xfId="15857" xr:uid="{63A4876B-DE0E-4856-8CDB-5AF6622EE245}"/>
    <cellStyle name="Normal 2 2 2 107 2" xfId="31834" xr:uid="{63A4876B-DE0E-4856-8CDB-5AF6622EE245}"/>
    <cellStyle name="Normal 2 2 2 108" xfId="16099" xr:uid="{00000000-0005-0000-0000-00007E010000}"/>
    <cellStyle name="Normal 2 2 2 109" xfId="31965" xr:uid="{63A4876B-DE0E-4856-8CDB-5AF6622EE245}"/>
    <cellStyle name="Normal 2 2 2 11" xfId="574" xr:uid="{00000000-0005-0000-0000-000080010000}"/>
    <cellStyle name="Normal 2 2 2 11 2" xfId="3633" xr:uid="{7BA8406F-91B6-4C4D-ACFA-8DBB61EAEDB0}"/>
    <cellStyle name="Normal 2 2 2 11 2 2" xfId="11095" xr:uid="{7BA8406F-91B6-4C4D-ACFA-8DBB61EAEDB0}"/>
    <cellStyle name="Normal 2 2 2 11 2 2 2" xfId="27073" xr:uid="{7BA8406F-91B6-4C4D-ACFA-8DBB61EAEDB0}"/>
    <cellStyle name="Normal 2 2 2 11 2 3" xfId="19611" xr:uid="{7BA8406F-91B6-4C4D-ACFA-8DBB61EAEDB0}"/>
    <cellStyle name="Normal 2 2 2 11 3" xfId="4880" xr:uid="{B99EA36D-3B15-4D01-971E-608CE161D507}"/>
    <cellStyle name="Normal 2 2 2 11 3 2" xfId="12342" xr:uid="{B99EA36D-3B15-4D01-971E-608CE161D507}"/>
    <cellStyle name="Normal 2 2 2 11 3 2 2" xfId="28320" xr:uid="{B99EA36D-3B15-4D01-971E-608CE161D507}"/>
    <cellStyle name="Normal 2 2 2 11 3 3" xfId="20858" xr:uid="{B99EA36D-3B15-4D01-971E-608CE161D507}"/>
    <cellStyle name="Normal 2 2 2 11 4" xfId="6148" xr:uid="{98A3A488-2EBC-4EB1-9086-F3215C29541C}"/>
    <cellStyle name="Normal 2 2 2 11 4 2" xfId="13610" xr:uid="{98A3A488-2EBC-4EB1-9086-F3215C29541C}"/>
    <cellStyle name="Normal 2 2 2 11 4 2 2" xfId="29588" xr:uid="{98A3A488-2EBC-4EB1-9086-F3215C29541C}"/>
    <cellStyle name="Normal 2 2 2 11 4 3" xfId="22126" xr:uid="{98A3A488-2EBC-4EB1-9086-F3215C29541C}"/>
    <cellStyle name="Normal 2 2 2 11 5" xfId="2386" xr:uid="{00000000-0005-0000-0000-000080010000}"/>
    <cellStyle name="Normal 2 2 2 11 5 2" xfId="9848" xr:uid="{00000000-0005-0000-0000-000080010000}"/>
    <cellStyle name="Normal 2 2 2 11 5 2 2" xfId="25826" xr:uid="{00000000-0005-0000-0000-000080010000}"/>
    <cellStyle name="Normal 2 2 2 11 5 3" xfId="18364" xr:uid="{00000000-0005-0000-0000-000080010000}"/>
    <cellStyle name="Normal 2 2 2 11 6" xfId="8108" xr:uid="{00000000-0005-0000-0000-000080010000}"/>
    <cellStyle name="Normal 2 2 2 11 6 2" xfId="24086" xr:uid="{00000000-0005-0000-0000-000080010000}"/>
    <cellStyle name="Normal 2 2 2 11 7" xfId="16552" xr:uid="{00000000-0005-0000-0000-000080010000}"/>
    <cellStyle name="Normal 2 2 2 110" xfId="32097" xr:uid="{63A4876B-DE0E-4856-8CDB-5AF6622EE245}"/>
    <cellStyle name="Normal 2 2 2 111" xfId="32228" xr:uid="{63A4876B-DE0E-4856-8CDB-5AF6622EE245}"/>
    <cellStyle name="Normal 2 2 2 112" xfId="32360" xr:uid="{63A4876B-DE0E-4856-8CDB-5AF6622EE245}"/>
    <cellStyle name="Normal 2 2 2 113" xfId="32491" xr:uid="{63A4876B-DE0E-4856-8CDB-5AF6622EE245}"/>
    <cellStyle name="Normal 2 2 2 114" xfId="32623" xr:uid="{1CCA3740-B80F-4EB2-B50A-C9547B2B808D}"/>
    <cellStyle name="Normal 2 2 2 115" xfId="32755" xr:uid="{00000000-0005-0000-0000-000042000000}"/>
    <cellStyle name="Normal 2 2 2 116" xfId="32886" xr:uid="{63A4876B-DE0E-4856-8CDB-5AF6622EE245}"/>
    <cellStyle name="Normal 2 2 2 117" xfId="33017" xr:uid="{63A4876B-DE0E-4856-8CDB-5AF6622EE245}"/>
    <cellStyle name="Normal 2 2 2 118" xfId="33149" xr:uid="{00000000-0005-0000-0000-000042000000}"/>
    <cellStyle name="Normal 2 2 2 119" xfId="33281" xr:uid="{1C1BBA56-EFB5-4A3E-81BB-2A81A4120FAB}"/>
    <cellStyle name="Normal 2 2 2 12" xfId="582" xr:uid="{00000000-0005-0000-0000-000081010000}"/>
    <cellStyle name="Normal 2 2 2 12 2" xfId="3641" xr:uid="{46110521-44D1-40D2-B370-929E031BF37C}"/>
    <cellStyle name="Normal 2 2 2 12 2 2" xfId="11103" xr:uid="{46110521-44D1-40D2-B370-929E031BF37C}"/>
    <cellStyle name="Normal 2 2 2 12 2 2 2" xfId="27081" xr:uid="{46110521-44D1-40D2-B370-929E031BF37C}"/>
    <cellStyle name="Normal 2 2 2 12 2 3" xfId="19619" xr:uid="{46110521-44D1-40D2-B370-929E031BF37C}"/>
    <cellStyle name="Normal 2 2 2 12 3" xfId="4888" xr:uid="{73B77D04-8683-472C-B8D2-25CD8EAE4346}"/>
    <cellStyle name="Normal 2 2 2 12 3 2" xfId="12350" xr:uid="{73B77D04-8683-472C-B8D2-25CD8EAE4346}"/>
    <cellStyle name="Normal 2 2 2 12 3 2 2" xfId="28328" xr:uid="{73B77D04-8683-472C-B8D2-25CD8EAE4346}"/>
    <cellStyle name="Normal 2 2 2 12 3 3" xfId="20866" xr:uid="{73B77D04-8683-472C-B8D2-25CD8EAE4346}"/>
    <cellStyle name="Normal 2 2 2 12 4" xfId="6156" xr:uid="{F643879D-3EC8-456F-85BA-B7831ADC7912}"/>
    <cellStyle name="Normal 2 2 2 12 4 2" xfId="13618" xr:uid="{F643879D-3EC8-456F-85BA-B7831ADC7912}"/>
    <cellStyle name="Normal 2 2 2 12 4 2 2" xfId="29596" xr:uid="{F643879D-3EC8-456F-85BA-B7831ADC7912}"/>
    <cellStyle name="Normal 2 2 2 12 4 3" xfId="22134" xr:uid="{F643879D-3EC8-456F-85BA-B7831ADC7912}"/>
    <cellStyle name="Normal 2 2 2 12 5" xfId="2394" xr:uid="{00000000-0005-0000-0000-000081010000}"/>
    <cellStyle name="Normal 2 2 2 12 5 2" xfId="9856" xr:uid="{00000000-0005-0000-0000-000081010000}"/>
    <cellStyle name="Normal 2 2 2 12 5 2 2" xfId="25834" xr:uid="{00000000-0005-0000-0000-000081010000}"/>
    <cellStyle name="Normal 2 2 2 12 5 3" xfId="18372" xr:uid="{00000000-0005-0000-0000-000081010000}"/>
    <cellStyle name="Normal 2 2 2 12 6" xfId="8116" xr:uid="{00000000-0005-0000-0000-000081010000}"/>
    <cellStyle name="Normal 2 2 2 12 6 2" xfId="24094" xr:uid="{00000000-0005-0000-0000-000081010000}"/>
    <cellStyle name="Normal 2 2 2 12 7" xfId="16560" xr:uid="{00000000-0005-0000-0000-000081010000}"/>
    <cellStyle name="Normal 2 2 2 13" xfId="590" xr:uid="{00000000-0005-0000-0000-000082010000}"/>
    <cellStyle name="Normal 2 2 2 13 2" xfId="3649" xr:uid="{FF31B0C8-1D70-4E63-A13E-E8B7CCF150E9}"/>
    <cellStyle name="Normal 2 2 2 13 2 2" xfId="11111" xr:uid="{FF31B0C8-1D70-4E63-A13E-E8B7CCF150E9}"/>
    <cellStyle name="Normal 2 2 2 13 2 2 2" xfId="27089" xr:uid="{FF31B0C8-1D70-4E63-A13E-E8B7CCF150E9}"/>
    <cellStyle name="Normal 2 2 2 13 2 3" xfId="19627" xr:uid="{FF31B0C8-1D70-4E63-A13E-E8B7CCF150E9}"/>
    <cellStyle name="Normal 2 2 2 13 3" xfId="4896" xr:uid="{34B1FDBA-31A9-4C0B-B716-9CAE779B42A9}"/>
    <cellStyle name="Normal 2 2 2 13 3 2" xfId="12358" xr:uid="{34B1FDBA-31A9-4C0B-B716-9CAE779B42A9}"/>
    <cellStyle name="Normal 2 2 2 13 3 2 2" xfId="28336" xr:uid="{34B1FDBA-31A9-4C0B-B716-9CAE779B42A9}"/>
    <cellStyle name="Normal 2 2 2 13 3 3" xfId="20874" xr:uid="{34B1FDBA-31A9-4C0B-B716-9CAE779B42A9}"/>
    <cellStyle name="Normal 2 2 2 13 4" xfId="6164" xr:uid="{7B657221-7DC6-4D8B-A3A1-F151F5512B94}"/>
    <cellStyle name="Normal 2 2 2 13 4 2" xfId="13626" xr:uid="{7B657221-7DC6-4D8B-A3A1-F151F5512B94}"/>
    <cellStyle name="Normal 2 2 2 13 4 2 2" xfId="29604" xr:uid="{7B657221-7DC6-4D8B-A3A1-F151F5512B94}"/>
    <cellStyle name="Normal 2 2 2 13 4 3" xfId="22142" xr:uid="{7B657221-7DC6-4D8B-A3A1-F151F5512B94}"/>
    <cellStyle name="Normal 2 2 2 13 5" xfId="2402" xr:uid="{00000000-0005-0000-0000-000082010000}"/>
    <cellStyle name="Normal 2 2 2 13 5 2" xfId="9864" xr:uid="{00000000-0005-0000-0000-000082010000}"/>
    <cellStyle name="Normal 2 2 2 13 5 2 2" xfId="25842" xr:uid="{00000000-0005-0000-0000-000082010000}"/>
    <cellStyle name="Normal 2 2 2 13 5 3" xfId="18380" xr:uid="{00000000-0005-0000-0000-000082010000}"/>
    <cellStyle name="Normal 2 2 2 13 6" xfId="8124" xr:uid="{00000000-0005-0000-0000-000082010000}"/>
    <cellStyle name="Normal 2 2 2 13 6 2" xfId="24102" xr:uid="{00000000-0005-0000-0000-000082010000}"/>
    <cellStyle name="Normal 2 2 2 13 7" xfId="16568" xr:uid="{00000000-0005-0000-0000-000082010000}"/>
    <cellStyle name="Normal 2 2 2 14" xfId="598" xr:uid="{00000000-0005-0000-0000-000083010000}"/>
    <cellStyle name="Normal 2 2 2 14 2" xfId="3657" xr:uid="{EF1E885F-57D4-4FD8-80BD-59713D01C29C}"/>
    <cellStyle name="Normal 2 2 2 14 2 2" xfId="11119" xr:uid="{EF1E885F-57D4-4FD8-80BD-59713D01C29C}"/>
    <cellStyle name="Normal 2 2 2 14 2 2 2" xfId="27097" xr:uid="{EF1E885F-57D4-4FD8-80BD-59713D01C29C}"/>
    <cellStyle name="Normal 2 2 2 14 2 3" xfId="19635" xr:uid="{EF1E885F-57D4-4FD8-80BD-59713D01C29C}"/>
    <cellStyle name="Normal 2 2 2 14 3" xfId="4904" xr:uid="{F25734A0-61A6-4C79-9C93-C82A8BF1F434}"/>
    <cellStyle name="Normal 2 2 2 14 3 2" xfId="12366" xr:uid="{F25734A0-61A6-4C79-9C93-C82A8BF1F434}"/>
    <cellStyle name="Normal 2 2 2 14 3 2 2" xfId="28344" xr:uid="{F25734A0-61A6-4C79-9C93-C82A8BF1F434}"/>
    <cellStyle name="Normal 2 2 2 14 3 3" xfId="20882" xr:uid="{F25734A0-61A6-4C79-9C93-C82A8BF1F434}"/>
    <cellStyle name="Normal 2 2 2 14 4" xfId="6172" xr:uid="{1BC0DC75-2BD0-44A4-ADAE-0F706F4AA610}"/>
    <cellStyle name="Normal 2 2 2 14 4 2" xfId="13634" xr:uid="{1BC0DC75-2BD0-44A4-ADAE-0F706F4AA610}"/>
    <cellStyle name="Normal 2 2 2 14 4 2 2" xfId="29612" xr:uid="{1BC0DC75-2BD0-44A4-ADAE-0F706F4AA610}"/>
    <cellStyle name="Normal 2 2 2 14 4 3" xfId="22150" xr:uid="{1BC0DC75-2BD0-44A4-ADAE-0F706F4AA610}"/>
    <cellStyle name="Normal 2 2 2 14 5" xfId="2410" xr:uid="{00000000-0005-0000-0000-000083010000}"/>
    <cellStyle name="Normal 2 2 2 14 5 2" xfId="9872" xr:uid="{00000000-0005-0000-0000-000083010000}"/>
    <cellStyle name="Normal 2 2 2 14 5 2 2" xfId="25850" xr:uid="{00000000-0005-0000-0000-000083010000}"/>
    <cellStyle name="Normal 2 2 2 14 5 3" xfId="18388" xr:uid="{00000000-0005-0000-0000-000083010000}"/>
    <cellStyle name="Normal 2 2 2 14 6" xfId="8132" xr:uid="{00000000-0005-0000-0000-000083010000}"/>
    <cellStyle name="Normal 2 2 2 14 6 2" xfId="24110" xr:uid="{00000000-0005-0000-0000-000083010000}"/>
    <cellStyle name="Normal 2 2 2 14 7" xfId="16576" xr:uid="{00000000-0005-0000-0000-000083010000}"/>
    <cellStyle name="Normal 2 2 2 15" xfId="606" xr:uid="{00000000-0005-0000-0000-000084010000}"/>
    <cellStyle name="Normal 2 2 2 15 2" xfId="3665" xr:uid="{2D859F25-1A51-47BD-A689-916ACE724173}"/>
    <cellStyle name="Normal 2 2 2 15 2 2" xfId="11127" xr:uid="{2D859F25-1A51-47BD-A689-916ACE724173}"/>
    <cellStyle name="Normal 2 2 2 15 2 2 2" xfId="27105" xr:uid="{2D859F25-1A51-47BD-A689-916ACE724173}"/>
    <cellStyle name="Normal 2 2 2 15 2 3" xfId="19643" xr:uid="{2D859F25-1A51-47BD-A689-916ACE724173}"/>
    <cellStyle name="Normal 2 2 2 15 3" xfId="4912" xr:uid="{BB3CCD93-80C4-4323-A1B9-3BB30420F8E8}"/>
    <cellStyle name="Normal 2 2 2 15 3 2" xfId="12374" xr:uid="{BB3CCD93-80C4-4323-A1B9-3BB30420F8E8}"/>
    <cellStyle name="Normal 2 2 2 15 3 2 2" xfId="28352" xr:uid="{BB3CCD93-80C4-4323-A1B9-3BB30420F8E8}"/>
    <cellStyle name="Normal 2 2 2 15 3 3" xfId="20890" xr:uid="{BB3CCD93-80C4-4323-A1B9-3BB30420F8E8}"/>
    <cellStyle name="Normal 2 2 2 15 4" xfId="6180" xr:uid="{79E85808-27F2-4821-9BD9-B35ACE2CC98B}"/>
    <cellStyle name="Normal 2 2 2 15 4 2" xfId="13642" xr:uid="{79E85808-27F2-4821-9BD9-B35ACE2CC98B}"/>
    <cellStyle name="Normal 2 2 2 15 4 2 2" xfId="29620" xr:uid="{79E85808-27F2-4821-9BD9-B35ACE2CC98B}"/>
    <cellStyle name="Normal 2 2 2 15 4 3" xfId="22158" xr:uid="{79E85808-27F2-4821-9BD9-B35ACE2CC98B}"/>
    <cellStyle name="Normal 2 2 2 15 5" xfId="2418" xr:uid="{00000000-0005-0000-0000-000084010000}"/>
    <cellStyle name="Normal 2 2 2 15 5 2" xfId="9880" xr:uid="{00000000-0005-0000-0000-000084010000}"/>
    <cellStyle name="Normal 2 2 2 15 5 2 2" xfId="25858" xr:uid="{00000000-0005-0000-0000-000084010000}"/>
    <cellStyle name="Normal 2 2 2 15 5 3" xfId="18396" xr:uid="{00000000-0005-0000-0000-000084010000}"/>
    <cellStyle name="Normal 2 2 2 15 6" xfId="8140" xr:uid="{00000000-0005-0000-0000-000084010000}"/>
    <cellStyle name="Normal 2 2 2 15 6 2" xfId="24118" xr:uid="{00000000-0005-0000-0000-000084010000}"/>
    <cellStyle name="Normal 2 2 2 15 7" xfId="16584" xr:uid="{00000000-0005-0000-0000-000084010000}"/>
    <cellStyle name="Normal 2 2 2 16" xfId="614" xr:uid="{00000000-0005-0000-0000-000085010000}"/>
    <cellStyle name="Normal 2 2 2 16 2" xfId="3673" xr:uid="{C0A538FF-14A9-4D16-9801-69E86768F6E5}"/>
    <cellStyle name="Normal 2 2 2 16 2 2" xfId="11135" xr:uid="{C0A538FF-14A9-4D16-9801-69E86768F6E5}"/>
    <cellStyle name="Normal 2 2 2 16 2 2 2" xfId="27113" xr:uid="{C0A538FF-14A9-4D16-9801-69E86768F6E5}"/>
    <cellStyle name="Normal 2 2 2 16 2 3" xfId="19651" xr:uid="{C0A538FF-14A9-4D16-9801-69E86768F6E5}"/>
    <cellStyle name="Normal 2 2 2 16 3" xfId="4920" xr:uid="{25B71197-6463-4238-9672-5927A212BAE9}"/>
    <cellStyle name="Normal 2 2 2 16 3 2" xfId="12382" xr:uid="{25B71197-6463-4238-9672-5927A212BAE9}"/>
    <cellStyle name="Normal 2 2 2 16 3 2 2" xfId="28360" xr:uid="{25B71197-6463-4238-9672-5927A212BAE9}"/>
    <cellStyle name="Normal 2 2 2 16 3 3" xfId="20898" xr:uid="{25B71197-6463-4238-9672-5927A212BAE9}"/>
    <cellStyle name="Normal 2 2 2 16 4" xfId="6188" xr:uid="{72F123B1-C6BE-4D63-B058-9E3802AF0BB5}"/>
    <cellStyle name="Normal 2 2 2 16 4 2" xfId="13650" xr:uid="{72F123B1-C6BE-4D63-B058-9E3802AF0BB5}"/>
    <cellStyle name="Normal 2 2 2 16 4 2 2" xfId="29628" xr:uid="{72F123B1-C6BE-4D63-B058-9E3802AF0BB5}"/>
    <cellStyle name="Normal 2 2 2 16 4 3" xfId="22166" xr:uid="{72F123B1-C6BE-4D63-B058-9E3802AF0BB5}"/>
    <cellStyle name="Normal 2 2 2 16 5" xfId="2426" xr:uid="{00000000-0005-0000-0000-000085010000}"/>
    <cellStyle name="Normal 2 2 2 16 5 2" xfId="9888" xr:uid="{00000000-0005-0000-0000-000085010000}"/>
    <cellStyle name="Normal 2 2 2 16 5 2 2" xfId="25866" xr:uid="{00000000-0005-0000-0000-000085010000}"/>
    <cellStyle name="Normal 2 2 2 16 5 3" xfId="18404" xr:uid="{00000000-0005-0000-0000-000085010000}"/>
    <cellStyle name="Normal 2 2 2 16 6" xfId="8148" xr:uid="{00000000-0005-0000-0000-000085010000}"/>
    <cellStyle name="Normal 2 2 2 16 6 2" xfId="24126" xr:uid="{00000000-0005-0000-0000-000085010000}"/>
    <cellStyle name="Normal 2 2 2 16 7" xfId="16592" xr:uid="{00000000-0005-0000-0000-000085010000}"/>
    <cellStyle name="Normal 2 2 2 17" xfId="623" xr:uid="{00000000-0005-0000-0000-000086010000}"/>
    <cellStyle name="Normal 2 2 2 17 2" xfId="3682" xr:uid="{2BCA4072-1BBC-4CCF-BFB9-505163D83AA8}"/>
    <cellStyle name="Normal 2 2 2 17 2 2" xfId="11144" xr:uid="{2BCA4072-1BBC-4CCF-BFB9-505163D83AA8}"/>
    <cellStyle name="Normal 2 2 2 17 2 2 2" xfId="27122" xr:uid="{2BCA4072-1BBC-4CCF-BFB9-505163D83AA8}"/>
    <cellStyle name="Normal 2 2 2 17 2 3" xfId="19660" xr:uid="{2BCA4072-1BBC-4CCF-BFB9-505163D83AA8}"/>
    <cellStyle name="Normal 2 2 2 17 3" xfId="4929" xr:uid="{43EEE43C-358D-4548-9FE8-7939E3DFF6AF}"/>
    <cellStyle name="Normal 2 2 2 17 3 2" xfId="12391" xr:uid="{43EEE43C-358D-4548-9FE8-7939E3DFF6AF}"/>
    <cellStyle name="Normal 2 2 2 17 3 2 2" xfId="28369" xr:uid="{43EEE43C-358D-4548-9FE8-7939E3DFF6AF}"/>
    <cellStyle name="Normal 2 2 2 17 3 3" xfId="20907" xr:uid="{43EEE43C-358D-4548-9FE8-7939E3DFF6AF}"/>
    <cellStyle name="Normal 2 2 2 17 4" xfId="6197" xr:uid="{5F3D78F2-6191-4EFA-B6B2-1041298E28A4}"/>
    <cellStyle name="Normal 2 2 2 17 4 2" xfId="13659" xr:uid="{5F3D78F2-6191-4EFA-B6B2-1041298E28A4}"/>
    <cellStyle name="Normal 2 2 2 17 4 2 2" xfId="29637" xr:uid="{5F3D78F2-6191-4EFA-B6B2-1041298E28A4}"/>
    <cellStyle name="Normal 2 2 2 17 4 3" xfId="22175" xr:uid="{5F3D78F2-6191-4EFA-B6B2-1041298E28A4}"/>
    <cellStyle name="Normal 2 2 2 17 5" xfId="2435" xr:uid="{00000000-0005-0000-0000-000086010000}"/>
    <cellStyle name="Normal 2 2 2 17 5 2" xfId="9897" xr:uid="{00000000-0005-0000-0000-000086010000}"/>
    <cellStyle name="Normal 2 2 2 17 5 2 2" xfId="25875" xr:uid="{00000000-0005-0000-0000-000086010000}"/>
    <cellStyle name="Normal 2 2 2 17 5 3" xfId="18413" xr:uid="{00000000-0005-0000-0000-000086010000}"/>
    <cellStyle name="Normal 2 2 2 17 6" xfId="8157" xr:uid="{00000000-0005-0000-0000-000086010000}"/>
    <cellStyle name="Normal 2 2 2 17 6 2" xfId="24135" xr:uid="{00000000-0005-0000-0000-000086010000}"/>
    <cellStyle name="Normal 2 2 2 17 7" xfId="16601" xr:uid="{00000000-0005-0000-0000-000086010000}"/>
    <cellStyle name="Normal 2 2 2 18" xfId="631" xr:uid="{00000000-0005-0000-0000-000087010000}"/>
    <cellStyle name="Normal 2 2 2 18 2" xfId="3690" xr:uid="{7C8C241A-D33C-418D-B58C-A63557CE730E}"/>
    <cellStyle name="Normal 2 2 2 18 2 2" xfId="11152" xr:uid="{7C8C241A-D33C-418D-B58C-A63557CE730E}"/>
    <cellStyle name="Normal 2 2 2 18 2 2 2" xfId="27130" xr:uid="{7C8C241A-D33C-418D-B58C-A63557CE730E}"/>
    <cellStyle name="Normal 2 2 2 18 2 3" xfId="19668" xr:uid="{7C8C241A-D33C-418D-B58C-A63557CE730E}"/>
    <cellStyle name="Normal 2 2 2 18 3" xfId="4937" xr:uid="{8CBEC9C2-C925-4340-87F6-1581A523F87D}"/>
    <cellStyle name="Normal 2 2 2 18 3 2" xfId="12399" xr:uid="{8CBEC9C2-C925-4340-87F6-1581A523F87D}"/>
    <cellStyle name="Normal 2 2 2 18 3 2 2" xfId="28377" xr:uid="{8CBEC9C2-C925-4340-87F6-1581A523F87D}"/>
    <cellStyle name="Normal 2 2 2 18 3 3" xfId="20915" xr:uid="{8CBEC9C2-C925-4340-87F6-1581A523F87D}"/>
    <cellStyle name="Normal 2 2 2 18 4" xfId="6205" xr:uid="{2312637E-1AD6-4405-9D2D-E4DE30F611C1}"/>
    <cellStyle name="Normal 2 2 2 18 4 2" xfId="13667" xr:uid="{2312637E-1AD6-4405-9D2D-E4DE30F611C1}"/>
    <cellStyle name="Normal 2 2 2 18 4 2 2" xfId="29645" xr:uid="{2312637E-1AD6-4405-9D2D-E4DE30F611C1}"/>
    <cellStyle name="Normal 2 2 2 18 4 3" xfId="22183" xr:uid="{2312637E-1AD6-4405-9D2D-E4DE30F611C1}"/>
    <cellStyle name="Normal 2 2 2 18 5" xfId="2443" xr:uid="{00000000-0005-0000-0000-000087010000}"/>
    <cellStyle name="Normal 2 2 2 18 5 2" xfId="9905" xr:uid="{00000000-0005-0000-0000-000087010000}"/>
    <cellStyle name="Normal 2 2 2 18 5 2 2" xfId="25883" xr:uid="{00000000-0005-0000-0000-000087010000}"/>
    <cellStyle name="Normal 2 2 2 18 5 3" xfId="18421" xr:uid="{00000000-0005-0000-0000-000087010000}"/>
    <cellStyle name="Normal 2 2 2 18 6" xfId="8165" xr:uid="{00000000-0005-0000-0000-000087010000}"/>
    <cellStyle name="Normal 2 2 2 18 6 2" xfId="24143" xr:uid="{00000000-0005-0000-0000-000087010000}"/>
    <cellStyle name="Normal 2 2 2 18 7" xfId="16609" xr:uid="{00000000-0005-0000-0000-000087010000}"/>
    <cellStyle name="Normal 2 2 2 19" xfId="639" xr:uid="{00000000-0005-0000-0000-000088010000}"/>
    <cellStyle name="Normal 2 2 2 19 2" xfId="3698" xr:uid="{EEE1552B-51AD-4FDD-BCFA-40DA4366C032}"/>
    <cellStyle name="Normal 2 2 2 19 2 2" xfId="11160" xr:uid="{EEE1552B-51AD-4FDD-BCFA-40DA4366C032}"/>
    <cellStyle name="Normal 2 2 2 19 2 2 2" xfId="27138" xr:uid="{EEE1552B-51AD-4FDD-BCFA-40DA4366C032}"/>
    <cellStyle name="Normal 2 2 2 19 2 3" xfId="19676" xr:uid="{EEE1552B-51AD-4FDD-BCFA-40DA4366C032}"/>
    <cellStyle name="Normal 2 2 2 19 3" xfId="4945" xr:uid="{4C4A1D7D-638A-45B6-BD0E-22562CB3E965}"/>
    <cellStyle name="Normal 2 2 2 19 3 2" xfId="12407" xr:uid="{4C4A1D7D-638A-45B6-BD0E-22562CB3E965}"/>
    <cellStyle name="Normal 2 2 2 19 3 2 2" xfId="28385" xr:uid="{4C4A1D7D-638A-45B6-BD0E-22562CB3E965}"/>
    <cellStyle name="Normal 2 2 2 19 3 3" xfId="20923" xr:uid="{4C4A1D7D-638A-45B6-BD0E-22562CB3E965}"/>
    <cellStyle name="Normal 2 2 2 19 4" xfId="6213" xr:uid="{7412EE8D-D3E5-4F67-B542-FC21A78371CF}"/>
    <cellStyle name="Normal 2 2 2 19 4 2" xfId="13675" xr:uid="{7412EE8D-D3E5-4F67-B542-FC21A78371CF}"/>
    <cellStyle name="Normal 2 2 2 19 4 2 2" xfId="29653" xr:uid="{7412EE8D-D3E5-4F67-B542-FC21A78371CF}"/>
    <cellStyle name="Normal 2 2 2 19 4 3" xfId="22191" xr:uid="{7412EE8D-D3E5-4F67-B542-FC21A78371CF}"/>
    <cellStyle name="Normal 2 2 2 19 5" xfId="2451" xr:uid="{00000000-0005-0000-0000-000088010000}"/>
    <cellStyle name="Normal 2 2 2 19 5 2" xfId="9913" xr:uid="{00000000-0005-0000-0000-000088010000}"/>
    <cellStyle name="Normal 2 2 2 19 5 2 2" xfId="25891" xr:uid="{00000000-0005-0000-0000-000088010000}"/>
    <cellStyle name="Normal 2 2 2 19 5 3" xfId="18429" xr:uid="{00000000-0005-0000-0000-000088010000}"/>
    <cellStyle name="Normal 2 2 2 19 6" xfId="8173" xr:uid="{00000000-0005-0000-0000-000088010000}"/>
    <cellStyle name="Normal 2 2 2 19 6 2" xfId="24151" xr:uid="{00000000-0005-0000-0000-000088010000}"/>
    <cellStyle name="Normal 2 2 2 19 7" xfId="16617" xr:uid="{00000000-0005-0000-0000-000088010000}"/>
    <cellStyle name="Normal 2 2 2 2" xfId="339" xr:uid="{00000000-0005-0000-0000-000089010000}"/>
    <cellStyle name="Normal 2 2 2 2 10" xfId="1266" xr:uid="{D17C7F7D-D1B9-48AD-A236-A84BCF0C0DD2}"/>
    <cellStyle name="Normal 2 2 2 2 10 2" xfId="6836" xr:uid="{F5D11A44-B196-4603-9B63-B8AEFDAAB5B8}"/>
    <cellStyle name="Normal 2 2 2 2 10 2 2" xfId="14298" xr:uid="{F5D11A44-B196-4603-9B63-B8AEFDAAB5B8}"/>
    <cellStyle name="Normal 2 2 2 2 10 2 2 2" xfId="30276" xr:uid="{F5D11A44-B196-4603-9B63-B8AEFDAAB5B8}"/>
    <cellStyle name="Normal 2 2 2 2 10 2 3" xfId="22814" xr:uid="{F5D11A44-B196-4603-9B63-B8AEFDAAB5B8}"/>
    <cellStyle name="Normal 2 2 2 2 10 3" xfId="3398" xr:uid="{053855A0-44E5-42A8-BAF0-28772BCDFA1E}"/>
    <cellStyle name="Normal 2 2 2 2 10 3 2" xfId="10860" xr:uid="{053855A0-44E5-42A8-BAF0-28772BCDFA1E}"/>
    <cellStyle name="Normal 2 2 2 2 10 3 2 2" xfId="26838" xr:uid="{053855A0-44E5-42A8-BAF0-28772BCDFA1E}"/>
    <cellStyle name="Normal 2 2 2 2 10 3 3" xfId="19376" xr:uid="{053855A0-44E5-42A8-BAF0-28772BCDFA1E}"/>
    <cellStyle name="Normal 2 2 2 2 10 4" xfId="8781" xr:uid="{D17C7F7D-D1B9-48AD-A236-A84BCF0C0DD2}"/>
    <cellStyle name="Normal 2 2 2 2 10 4 2" xfId="24759" xr:uid="{D17C7F7D-D1B9-48AD-A236-A84BCF0C0DD2}"/>
    <cellStyle name="Normal 2 2 2 2 10 5" xfId="17244" xr:uid="{D17C7F7D-D1B9-48AD-A236-A84BCF0C0DD2}"/>
    <cellStyle name="Normal 2 2 2 2 11" xfId="1299" xr:uid="{D17C7F7D-D1B9-48AD-A236-A84BCF0C0DD2}"/>
    <cellStyle name="Normal 2 2 2 2 11 2" xfId="6869" xr:uid="{EBEC4AE4-BDA7-46C6-B830-5D677A8D3EC7}"/>
    <cellStyle name="Normal 2 2 2 2 11 2 2" xfId="14331" xr:uid="{EBEC4AE4-BDA7-46C6-B830-5D677A8D3EC7}"/>
    <cellStyle name="Normal 2 2 2 2 11 2 2 2" xfId="30309" xr:uid="{EBEC4AE4-BDA7-46C6-B830-5D677A8D3EC7}"/>
    <cellStyle name="Normal 2 2 2 2 11 2 3" xfId="22847" xr:uid="{EBEC4AE4-BDA7-46C6-B830-5D677A8D3EC7}"/>
    <cellStyle name="Normal 2 2 2 2 11 3" xfId="4645" xr:uid="{8CA995A4-9F70-43B1-8CD7-910A52C5FEDE}"/>
    <cellStyle name="Normal 2 2 2 2 11 3 2" xfId="12107" xr:uid="{8CA995A4-9F70-43B1-8CD7-910A52C5FEDE}"/>
    <cellStyle name="Normal 2 2 2 2 11 3 2 2" xfId="28085" xr:uid="{8CA995A4-9F70-43B1-8CD7-910A52C5FEDE}"/>
    <cellStyle name="Normal 2 2 2 2 11 3 3" xfId="20623" xr:uid="{8CA995A4-9F70-43B1-8CD7-910A52C5FEDE}"/>
    <cellStyle name="Normal 2 2 2 2 11 4" xfId="8800" xr:uid="{D17C7F7D-D1B9-48AD-A236-A84BCF0C0DD2}"/>
    <cellStyle name="Normal 2 2 2 2 11 4 2" xfId="24778" xr:uid="{D17C7F7D-D1B9-48AD-A236-A84BCF0C0DD2}"/>
    <cellStyle name="Normal 2 2 2 2 11 5" xfId="17277" xr:uid="{D17C7F7D-D1B9-48AD-A236-A84BCF0C0DD2}"/>
    <cellStyle name="Normal 2 2 2 2 12" xfId="1332" xr:uid="{D17C7F7D-D1B9-48AD-A236-A84BCF0C0DD2}"/>
    <cellStyle name="Normal 2 2 2 2 12 2" xfId="5578" xr:uid="{1CC5948D-3C9F-4223-8AC6-974E8D394CEC}"/>
    <cellStyle name="Normal 2 2 2 2 12 2 2" xfId="13040" xr:uid="{1CC5948D-3C9F-4223-8AC6-974E8D394CEC}"/>
    <cellStyle name="Normal 2 2 2 2 12 2 2 2" xfId="29018" xr:uid="{1CC5948D-3C9F-4223-8AC6-974E8D394CEC}"/>
    <cellStyle name="Normal 2 2 2 2 12 2 3" xfId="21556" xr:uid="{1CC5948D-3C9F-4223-8AC6-974E8D394CEC}"/>
    <cellStyle name="Normal 2 2 2 2 12 3" xfId="8821" xr:uid="{D17C7F7D-D1B9-48AD-A236-A84BCF0C0DD2}"/>
    <cellStyle name="Normal 2 2 2 2 12 3 2" xfId="24799" xr:uid="{D17C7F7D-D1B9-48AD-A236-A84BCF0C0DD2}"/>
    <cellStyle name="Normal 2 2 2 2 12 4" xfId="17310" xr:uid="{D17C7F7D-D1B9-48AD-A236-A84BCF0C0DD2}"/>
    <cellStyle name="Normal 2 2 2 2 13" xfId="1365" xr:uid="{D17C7F7D-D1B9-48AD-A236-A84BCF0C0DD2}"/>
    <cellStyle name="Normal 2 2 2 2 13 2" xfId="6905" xr:uid="{243D55BC-7950-472B-89B7-81300954C71D}"/>
    <cellStyle name="Normal 2 2 2 2 13 2 2" xfId="14367" xr:uid="{243D55BC-7950-472B-89B7-81300954C71D}"/>
    <cellStyle name="Normal 2 2 2 2 13 2 2 2" xfId="30345" xr:uid="{243D55BC-7950-472B-89B7-81300954C71D}"/>
    <cellStyle name="Normal 2 2 2 2 13 2 3" xfId="22883" xr:uid="{243D55BC-7950-472B-89B7-81300954C71D}"/>
    <cellStyle name="Normal 2 2 2 2 13 3" xfId="8854" xr:uid="{D17C7F7D-D1B9-48AD-A236-A84BCF0C0DD2}"/>
    <cellStyle name="Normal 2 2 2 2 13 3 2" xfId="24832" xr:uid="{D17C7F7D-D1B9-48AD-A236-A84BCF0C0DD2}"/>
    <cellStyle name="Normal 2 2 2 2 13 4" xfId="17343" xr:uid="{D17C7F7D-D1B9-48AD-A236-A84BCF0C0DD2}"/>
    <cellStyle name="Normal 2 2 2 2 14" xfId="1398" xr:uid="{D17C7F7D-D1B9-48AD-A236-A84BCF0C0DD2}"/>
    <cellStyle name="Normal 2 2 2 2 14 2" xfId="6938" xr:uid="{6D05E17F-956C-46DC-86C3-D6632A8CE864}"/>
    <cellStyle name="Normal 2 2 2 2 14 2 2" xfId="14400" xr:uid="{6D05E17F-956C-46DC-86C3-D6632A8CE864}"/>
    <cellStyle name="Normal 2 2 2 2 14 2 2 2" xfId="30378" xr:uid="{6D05E17F-956C-46DC-86C3-D6632A8CE864}"/>
    <cellStyle name="Normal 2 2 2 2 14 2 3" xfId="22916" xr:uid="{6D05E17F-956C-46DC-86C3-D6632A8CE864}"/>
    <cellStyle name="Normal 2 2 2 2 14 3" xfId="8887" xr:uid="{D17C7F7D-D1B9-48AD-A236-A84BCF0C0DD2}"/>
    <cellStyle name="Normal 2 2 2 2 14 3 2" xfId="24865" xr:uid="{D17C7F7D-D1B9-48AD-A236-A84BCF0C0DD2}"/>
    <cellStyle name="Normal 2 2 2 2 14 4" xfId="17376" xr:uid="{D17C7F7D-D1B9-48AD-A236-A84BCF0C0DD2}"/>
    <cellStyle name="Normal 2 2 2 2 15" xfId="1431" xr:uid="{D17C7F7D-D1B9-48AD-A236-A84BCF0C0DD2}"/>
    <cellStyle name="Normal 2 2 2 2 15 2" xfId="6969" xr:uid="{3128B874-177D-4606-B849-729E6278E997}"/>
    <cellStyle name="Normal 2 2 2 2 15 2 2" xfId="14431" xr:uid="{3128B874-177D-4606-B849-729E6278E997}"/>
    <cellStyle name="Normal 2 2 2 2 15 2 2 2" xfId="30409" xr:uid="{3128B874-177D-4606-B849-729E6278E997}"/>
    <cellStyle name="Normal 2 2 2 2 15 2 3" xfId="22947" xr:uid="{3128B874-177D-4606-B849-729E6278E997}"/>
    <cellStyle name="Normal 2 2 2 2 15 3" xfId="8920" xr:uid="{D17C7F7D-D1B9-48AD-A236-A84BCF0C0DD2}"/>
    <cellStyle name="Normal 2 2 2 2 15 3 2" xfId="24898" xr:uid="{D17C7F7D-D1B9-48AD-A236-A84BCF0C0DD2}"/>
    <cellStyle name="Normal 2 2 2 2 15 4" xfId="17409" xr:uid="{D17C7F7D-D1B9-48AD-A236-A84BCF0C0DD2}"/>
    <cellStyle name="Normal 2 2 2 2 16" xfId="1464" xr:uid="{D17C7F7D-D1B9-48AD-A236-A84BCF0C0DD2}"/>
    <cellStyle name="Normal 2 2 2 2 16 2" xfId="7002" xr:uid="{3835BD8E-CA92-49A5-8A92-1F0BE65A2C59}"/>
    <cellStyle name="Normal 2 2 2 2 16 2 2" xfId="14464" xr:uid="{3835BD8E-CA92-49A5-8A92-1F0BE65A2C59}"/>
    <cellStyle name="Normal 2 2 2 2 16 2 2 2" xfId="30442" xr:uid="{3835BD8E-CA92-49A5-8A92-1F0BE65A2C59}"/>
    <cellStyle name="Normal 2 2 2 2 16 2 3" xfId="22980" xr:uid="{3835BD8E-CA92-49A5-8A92-1F0BE65A2C59}"/>
    <cellStyle name="Normal 2 2 2 2 16 3" xfId="8953" xr:uid="{D17C7F7D-D1B9-48AD-A236-A84BCF0C0DD2}"/>
    <cellStyle name="Normal 2 2 2 2 16 3 2" xfId="24931" xr:uid="{D17C7F7D-D1B9-48AD-A236-A84BCF0C0DD2}"/>
    <cellStyle name="Normal 2 2 2 2 16 4" xfId="17442" xr:uid="{D17C7F7D-D1B9-48AD-A236-A84BCF0C0DD2}"/>
    <cellStyle name="Normal 2 2 2 2 17" xfId="1497" xr:uid="{D17C7F7D-D1B9-48AD-A236-A84BCF0C0DD2}"/>
    <cellStyle name="Normal 2 2 2 2 17 2" xfId="7035" xr:uid="{2A323652-CD86-4003-BAA6-22B7C18B960D}"/>
    <cellStyle name="Normal 2 2 2 2 17 2 2" xfId="14497" xr:uid="{2A323652-CD86-4003-BAA6-22B7C18B960D}"/>
    <cellStyle name="Normal 2 2 2 2 17 2 2 2" xfId="30475" xr:uid="{2A323652-CD86-4003-BAA6-22B7C18B960D}"/>
    <cellStyle name="Normal 2 2 2 2 17 2 3" xfId="23013" xr:uid="{2A323652-CD86-4003-BAA6-22B7C18B960D}"/>
    <cellStyle name="Normal 2 2 2 2 17 3" xfId="8986" xr:uid="{D17C7F7D-D1B9-48AD-A236-A84BCF0C0DD2}"/>
    <cellStyle name="Normal 2 2 2 2 17 3 2" xfId="24964" xr:uid="{D17C7F7D-D1B9-48AD-A236-A84BCF0C0DD2}"/>
    <cellStyle name="Normal 2 2 2 2 17 4" xfId="17475" xr:uid="{D17C7F7D-D1B9-48AD-A236-A84BCF0C0DD2}"/>
    <cellStyle name="Normal 2 2 2 2 18" xfId="1530" xr:uid="{D17C7F7D-D1B9-48AD-A236-A84BCF0C0DD2}"/>
    <cellStyle name="Normal 2 2 2 2 18 2" xfId="7068" xr:uid="{67F86009-32B0-4C90-A780-E8082A4A067D}"/>
    <cellStyle name="Normal 2 2 2 2 18 2 2" xfId="14530" xr:uid="{67F86009-32B0-4C90-A780-E8082A4A067D}"/>
    <cellStyle name="Normal 2 2 2 2 18 2 2 2" xfId="30508" xr:uid="{67F86009-32B0-4C90-A780-E8082A4A067D}"/>
    <cellStyle name="Normal 2 2 2 2 18 2 3" xfId="23046" xr:uid="{67F86009-32B0-4C90-A780-E8082A4A067D}"/>
    <cellStyle name="Normal 2 2 2 2 18 3" xfId="9019" xr:uid="{D17C7F7D-D1B9-48AD-A236-A84BCF0C0DD2}"/>
    <cellStyle name="Normal 2 2 2 2 18 3 2" xfId="24997" xr:uid="{D17C7F7D-D1B9-48AD-A236-A84BCF0C0DD2}"/>
    <cellStyle name="Normal 2 2 2 2 18 4" xfId="17508" xr:uid="{D17C7F7D-D1B9-48AD-A236-A84BCF0C0DD2}"/>
    <cellStyle name="Normal 2 2 2 2 19" xfId="1564" xr:uid="{D17C7F7D-D1B9-48AD-A236-A84BCF0C0DD2}"/>
    <cellStyle name="Normal 2 2 2 2 19 2" xfId="7102" xr:uid="{511FCB63-9B68-4291-AE45-2115223D1EE7}"/>
    <cellStyle name="Normal 2 2 2 2 19 2 2" xfId="14564" xr:uid="{511FCB63-9B68-4291-AE45-2115223D1EE7}"/>
    <cellStyle name="Normal 2 2 2 2 19 2 2 2" xfId="30542" xr:uid="{511FCB63-9B68-4291-AE45-2115223D1EE7}"/>
    <cellStyle name="Normal 2 2 2 2 19 2 3" xfId="23080" xr:uid="{511FCB63-9B68-4291-AE45-2115223D1EE7}"/>
    <cellStyle name="Normal 2 2 2 2 19 3" xfId="9053" xr:uid="{D17C7F7D-D1B9-48AD-A236-A84BCF0C0DD2}"/>
    <cellStyle name="Normal 2 2 2 2 19 3 2" xfId="25031" xr:uid="{D17C7F7D-D1B9-48AD-A236-A84BCF0C0DD2}"/>
    <cellStyle name="Normal 2 2 2 2 19 4" xfId="17542" xr:uid="{D17C7F7D-D1B9-48AD-A236-A84BCF0C0DD2}"/>
    <cellStyle name="Normal 2 2 2 2 2" xfId="1126" xr:uid="{D17C7F7D-D1B9-48AD-A236-A84BCF0C0DD2}"/>
    <cellStyle name="Normal 2 2 2 2 2 10" xfId="1547" xr:uid="{BBA24721-D0F7-420A-989C-403DE35429C3}"/>
    <cellStyle name="Normal 2 2 2 2 2 10 2" xfId="7085" xr:uid="{E91ADE94-DFB9-4EB7-8797-9B2E3BDED72D}"/>
    <cellStyle name="Normal 2 2 2 2 2 10 2 2" xfId="14547" xr:uid="{E91ADE94-DFB9-4EB7-8797-9B2E3BDED72D}"/>
    <cellStyle name="Normal 2 2 2 2 2 10 2 2 2" xfId="30525" xr:uid="{E91ADE94-DFB9-4EB7-8797-9B2E3BDED72D}"/>
    <cellStyle name="Normal 2 2 2 2 2 10 2 3" xfId="23063" xr:uid="{E91ADE94-DFB9-4EB7-8797-9B2E3BDED72D}"/>
    <cellStyle name="Normal 2 2 2 2 2 10 3" xfId="9036" xr:uid="{BBA24721-D0F7-420A-989C-403DE35429C3}"/>
    <cellStyle name="Normal 2 2 2 2 2 10 3 2" xfId="25014" xr:uid="{BBA24721-D0F7-420A-989C-403DE35429C3}"/>
    <cellStyle name="Normal 2 2 2 2 2 10 4" xfId="17525" xr:uid="{BBA24721-D0F7-420A-989C-403DE35429C3}"/>
    <cellStyle name="Normal 2 2 2 2 2 11" xfId="1581" xr:uid="{BBA24721-D0F7-420A-989C-403DE35429C3}"/>
    <cellStyle name="Normal 2 2 2 2 2 11 2" xfId="7119" xr:uid="{F628E183-604D-45BE-8105-86902858215E}"/>
    <cellStyle name="Normal 2 2 2 2 2 11 2 2" xfId="14581" xr:uid="{F628E183-604D-45BE-8105-86902858215E}"/>
    <cellStyle name="Normal 2 2 2 2 2 11 2 2 2" xfId="30559" xr:uid="{F628E183-604D-45BE-8105-86902858215E}"/>
    <cellStyle name="Normal 2 2 2 2 2 11 2 3" xfId="23097" xr:uid="{F628E183-604D-45BE-8105-86902858215E}"/>
    <cellStyle name="Normal 2 2 2 2 2 11 3" xfId="9070" xr:uid="{BBA24721-D0F7-420A-989C-403DE35429C3}"/>
    <cellStyle name="Normal 2 2 2 2 2 11 3 2" xfId="25048" xr:uid="{BBA24721-D0F7-420A-989C-403DE35429C3}"/>
    <cellStyle name="Normal 2 2 2 2 2 11 4" xfId="17559" xr:uid="{BBA24721-D0F7-420A-989C-403DE35429C3}"/>
    <cellStyle name="Normal 2 2 2 2 2 12" xfId="1614" xr:uid="{BBA24721-D0F7-420A-989C-403DE35429C3}"/>
    <cellStyle name="Normal 2 2 2 2 2 12 2" xfId="7152" xr:uid="{5AF8D819-B041-4B5D-8ED5-59750956D8EA}"/>
    <cellStyle name="Normal 2 2 2 2 2 12 2 2" xfId="14614" xr:uid="{5AF8D819-B041-4B5D-8ED5-59750956D8EA}"/>
    <cellStyle name="Normal 2 2 2 2 2 12 2 2 2" xfId="30592" xr:uid="{5AF8D819-B041-4B5D-8ED5-59750956D8EA}"/>
    <cellStyle name="Normal 2 2 2 2 2 12 2 3" xfId="23130" xr:uid="{5AF8D819-B041-4B5D-8ED5-59750956D8EA}"/>
    <cellStyle name="Normal 2 2 2 2 2 12 3" xfId="9103" xr:uid="{BBA24721-D0F7-420A-989C-403DE35429C3}"/>
    <cellStyle name="Normal 2 2 2 2 2 12 3 2" xfId="25081" xr:uid="{BBA24721-D0F7-420A-989C-403DE35429C3}"/>
    <cellStyle name="Normal 2 2 2 2 2 12 4" xfId="17592" xr:uid="{BBA24721-D0F7-420A-989C-403DE35429C3}"/>
    <cellStyle name="Normal 2 2 2 2 2 13" xfId="1647" xr:uid="{BBA24721-D0F7-420A-989C-403DE35429C3}"/>
    <cellStyle name="Normal 2 2 2 2 2 13 2" xfId="7191" xr:uid="{99440D95-5894-4EA2-B0F2-9609E290D1FA}"/>
    <cellStyle name="Normal 2 2 2 2 2 13 2 2" xfId="14653" xr:uid="{99440D95-5894-4EA2-B0F2-9609E290D1FA}"/>
    <cellStyle name="Normal 2 2 2 2 2 13 2 2 2" xfId="30631" xr:uid="{99440D95-5894-4EA2-B0F2-9609E290D1FA}"/>
    <cellStyle name="Normal 2 2 2 2 2 13 2 3" xfId="23169" xr:uid="{99440D95-5894-4EA2-B0F2-9609E290D1FA}"/>
    <cellStyle name="Normal 2 2 2 2 2 13 3" xfId="9136" xr:uid="{BBA24721-D0F7-420A-989C-403DE35429C3}"/>
    <cellStyle name="Normal 2 2 2 2 2 13 3 2" xfId="25114" xr:uid="{BBA24721-D0F7-420A-989C-403DE35429C3}"/>
    <cellStyle name="Normal 2 2 2 2 2 13 4" xfId="17625" xr:uid="{BBA24721-D0F7-420A-989C-403DE35429C3}"/>
    <cellStyle name="Normal 2 2 2 2 2 14" xfId="1715" xr:uid="{BBA24721-D0F7-420A-989C-403DE35429C3}"/>
    <cellStyle name="Normal 2 2 2 2 2 14 2" xfId="7247" xr:uid="{18FA7FC3-BBF7-489A-9A34-DF1F56B94080}"/>
    <cellStyle name="Normal 2 2 2 2 2 14 2 2" xfId="14709" xr:uid="{18FA7FC3-BBF7-489A-9A34-DF1F56B94080}"/>
    <cellStyle name="Normal 2 2 2 2 2 14 2 2 2" xfId="30687" xr:uid="{18FA7FC3-BBF7-489A-9A34-DF1F56B94080}"/>
    <cellStyle name="Normal 2 2 2 2 2 14 2 3" xfId="23225" xr:uid="{18FA7FC3-BBF7-489A-9A34-DF1F56B94080}"/>
    <cellStyle name="Normal 2 2 2 2 2 14 3" xfId="9177" xr:uid="{BBA24721-D0F7-420A-989C-403DE35429C3}"/>
    <cellStyle name="Normal 2 2 2 2 2 14 3 2" xfId="25155" xr:uid="{BBA24721-D0F7-420A-989C-403DE35429C3}"/>
    <cellStyle name="Normal 2 2 2 2 2 14 4" xfId="17693" xr:uid="{BBA24721-D0F7-420A-989C-403DE35429C3}"/>
    <cellStyle name="Normal 2 2 2 2 2 15" xfId="2938" xr:uid="{D17C7F7D-D1B9-48AD-A236-A84BCF0C0DD2}"/>
    <cellStyle name="Normal 2 2 2 2 2 15 2" xfId="10400" xr:uid="{D17C7F7D-D1B9-48AD-A236-A84BCF0C0DD2}"/>
    <cellStyle name="Normal 2 2 2 2 2 15 2 2" xfId="26378" xr:uid="{D17C7F7D-D1B9-48AD-A236-A84BCF0C0DD2}"/>
    <cellStyle name="Normal 2 2 2 2 2 15 3" xfId="18916" xr:uid="{D17C7F7D-D1B9-48AD-A236-A84BCF0C0DD2}"/>
    <cellStyle name="Normal 2 2 2 2 2 16" xfId="7349" xr:uid="{BBA24721-D0F7-420A-989C-403DE35429C3}"/>
    <cellStyle name="Normal 2 2 2 2 2 16 2" xfId="14811" xr:uid="{BBA24721-D0F7-420A-989C-403DE35429C3}"/>
    <cellStyle name="Normal 2 2 2 2 2 16 2 2" xfId="30789" xr:uid="{BBA24721-D0F7-420A-989C-403DE35429C3}"/>
    <cellStyle name="Normal 2 2 2 2 2 16 3" xfId="23327" xr:uid="{BBA24721-D0F7-420A-989C-403DE35429C3}"/>
    <cellStyle name="Normal 2 2 2 2 2 17" xfId="7452" xr:uid="{052C1A61-9068-43A1-A43C-64477B641148}"/>
    <cellStyle name="Normal 2 2 2 2 2 17 2" xfId="14914" xr:uid="{052C1A61-9068-43A1-A43C-64477B641148}"/>
    <cellStyle name="Normal 2 2 2 2 2 17 2 2" xfId="30892" xr:uid="{052C1A61-9068-43A1-A43C-64477B641148}"/>
    <cellStyle name="Normal 2 2 2 2 2 17 3" xfId="23430" xr:uid="{052C1A61-9068-43A1-A43C-64477B641148}"/>
    <cellStyle name="Normal 2 2 2 2 2 18" xfId="7490" xr:uid="{BBA24721-D0F7-420A-989C-403DE35429C3}"/>
    <cellStyle name="Normal 2 2 2 2 2 18 2" xfId="23468" xr:uid="{BBA24721-D0F7-420A-989C-403DE35429C3}"/>
    <cellStyle name="Normal 2 2 2 2 2 19" xfId="14952" xr:uid="{BBA24721-D0F7-420A-989C-403DE35429C3}"/>
    <cellStyle name="Normal 2 2 2 2 2 19 2" xfId="30930" xr:uid="{BBA24721-D0F7-420A-989C-403DE35429C3}"/>
    <cellStyle name="Normal 2 2 2 2 2 2" xfId="1283" xr:uid="{BBA24721-D0F7-420A-989C-403DE35429C3}"/>
    <cellStyle name="Normal 2 2 2 2 2 2 10" xfId="15116" xr:uid="{01B917F9-3E64-4123-8544-CDBCCFD58C3D}"/>
    <cellStyle name="Normal 2 2 2 2 2 2 10 2" xfId="31094" xr:uid="{01B917F9-3E64-4123-8544-CDBCCFD58C3D}"/>
    <cellStyle name="Normal 2 2 2 2 2 2 11" xfId="15248" xr:uid="{01B917F9-3E64-4123-8544-CDBCCFD58C3D}"/>
    <cellStyle name="Normal 2 2 2 2 2 2 11 2" xfId="31226" xr:uid="{01B917F9-3E64-4123-8544-CDBCCFD58C3D}"/>
    <cellStyle name="Normal 2 2 2 2 2 2 12" xfId="15380" xr:uid="{01B917F9-3E64-4123-8544-CDBCCFD58C3D}"/>
    <cellStyle name="Normal 2 2 2 2 2 2 12 2" xfId="31358" xr:uid="{01B917F9-3E64-4123-8544-CDBCCFD58C3D}"/>
    <cellStyle name="Normal 2 2 2 2 2 2 13" xfId="15512" xr:uid="{01B917F9-3E64-4123-8544-CDBCCFD58C3D}"/>
    <cellStyle name="Normal 2 2 2 2 2 2 13 2" xfId="31490" xr:uid="{01B917F9-3E64-4123-8544-CDBCCFD58C3D}"/>
    <cellStyle name="Normal 2 2 2 2 2 2 14" xfId="15581" xr:uid="{22FE4E63-6742-4B7C-A8C5-D4C7B70B5C05}"/>
    <cellStyle name="Normal 2 2 2 2 2 2 14 2" xfId="31559" xr:uid="{22FE4E63-6742-4B7C-A8C5-D4C7B70B5C05}"/>
    <cellStyle name="Normal 2 2 2 2 2 2 15" xfId="15651" xr:uid="{01B917F9-3E64-4123-8544-CDBCCFD58C3D}"/>
    <cellStyle name="Normal 2 2 2 2 2 2 15 2" xfId="31628" xr:uid="{01B917F9-3E64-4123-8544-CDBCCFD58C3D}"/>
    <cellStyle name="Normal 2 2 2 2 2 2 16" xfId="15783" xr:uid="{01B917F9-3E64-4123-8544-CDBCCFD58C3D}"/>
    <cellStyle name="Normal 2 2 2 2 2 2 16 2" xfId="31760" xr:uid="{01B917F9-3E64-4123-8544-CDBCCFD58C3D}"/>
    <cellStyle name="Normal 2 2 2 2 2 2 17" xfId="15914" xr:uid="{01B917F9-3E64-4123-8544-CDBCCFD58C3D}"/>
    <cellStyle name="Normal 2 2 2 2 2 2 17 2" xfId="31891" xr:uid="{01B917F9-3E64-4123-8544-CDBCCFD58C3D}"/>
    <cellStyle name="Normal 2 2 2 2 2 2 18" xfId="17261" xr:uid="{BBA24721-D0F7-420A-989C-403DE35429C3}"/>
    <cellStyle name="Normal 2 2 2 2 2 2 19" xfId="32022" xr:uid="{01B917F9-3E64-4123-8544-CDBCCFD58C3D}"/>
    <cellStyle name="Normal 2 2 2 2 2 2 2" xfId="1682" xr:uid="{3AC20E05-DB69-477F-8F6A-735AFB47762B}"/>
    <cellStyle name="Normal 2 2 2 2 2 2 2 10" xfId="15446" xr:uid="{2C32F6E5-8AE8-4888-9F07-6E66C4477451}"/>
    <cellStyle name="Normal 2 2 2 2 2 2 2 10 2" xfId="31424" xr:uid="{2C32F6E5-8AE8-4888-9F07-6E66C4477451}"/>
    <cellStyle name="Normal 2 2 2 2 2 2 2 11" xfId="15578" xr:uid="{2C32F6E5-8AE8-4888-9F07-6E66C4477451}"/>
    <cellStyle name="Normal 2 2 2 2 2 2 2 11 2" xfId="31556" xr:uid="{2C32F6E5-8AE8-4888-9F07-6E66C4477451}"/>
    <cellStyle name="Normal 2 2 2 2 2 2 2 12" xfId="15586" xr:uid="{343BB66F-38C9-450C-B370-69DEC5AF0643}"/>
    <cellStyle name="Normal 2 2 2 2 2 2 2 12 2" xfId="31564" xr:uid="{343BB66F-38C9-450C-B370-69DEC5AF0643}"/>
    <cellStyle name="Normal 2 2 2 2 2 2 2 13" xfId="15717" xr:uid="{2C32F6E5-8AE8-4888-9F07-6E66C4477451}"/>
    <cellStyle name="Normal 2 2 2 2 2 2 2 13 2" xfId="31694" xr:uid="{2C32F6E5-8AE8-4888-9F07-6E66C4477451}"/>
    <cellStyle name="Normal 2 2 2 2 2 2 2 14" xfId="15849" xr:uid="{2C32F6E5-8AE8-4888-9F07-6E66C4477451}"/>
    <cellStyle name="Normal 2 2 2 2 2 2 2 14 2" xfId="31826" xr:uid="{2C32F6E5-8AE8-4888-9F07-6E66C4477451}"/>
    <cellStyle name="Normal 2 2 2 2 2 2 2 15" xfId="15980" xr:uid="{2C32F6E5-8AE8-4888-9F07-6E66C4477451}"/>
    <cellStyle name="Normal 2 2 2 2 2 2 2 15 2" xfId="31957" xr:uid="{2C32F6E5-8AE8-4888-9F07-6E66C4477451}"/>
    <cellStyle name="Normal 2 2 2 2 2 2 2 16" xfId="17660" xr:uid="{3AC20E05-DB69-477F-8F6A-735AFB47762B}"/>
    <cellStyle name="Normal 2 2 2 2 2 2 2 17" xfId="32088" xr:uid="{2C32F6E5-8AE8-4888-9F07-6E66C4477451}"/>
    <cellStyle name="Normal 2 2 2 2 2 2 2 18" xfId="32220" xr:uid="{2C32F6E5-8AE8-4888-9F07-6E66C4477451}"/>
    <cellStyle name="Normal 2 2 2 2 2 2 2 19" xfId="32351" xr:uid="{2C32F6E5-8AE8-4888-9F07-6E66C4477451}"/>
    <cellStyle name="Normal 2 2 2 2 2 2 2 2" xfId="1814" xr:uid="{2C32F6E5-8AE8-4888-9F07-6E66C4477451}"/>
    <cellStyle name="Normal 2 2 2 2 2 2 2 2 2" xfId="7318" xr:uid="{037687C6-B965-4A97-829A-86911547D246}"/>
    <cellStyle name="Normal 2 2 2 2 2 2 2 2 2 2" xfId="14780" xr:uid="{037687C6-B965-4A97-829A-86911547D246}"/>
    <cellStyle name="Normal 2 2 2 2 2 2 2 2 2 2 2" xfId="30758" xr:uid="{037687C6-B965-4A97-829A-86911547D246}"/>
    <cellStyle name="Normal 2 2 2 2 2 2 2 2 2 3" xfId="23296" xr:uid="{037687C6-B965-4A97-829A-86911547D246}"/>
    <cellStyle name="Normal 2 2 2 2 2 2 2 2 3" xfId="9276" xr:uid="{2C32F6E5-8AE8-4888-9F07-6E66C4477451}"/>
    <cellStyle name="Normal 2 2 2 2 2 2 2 2 3 2" xfId="25254" xr:uid="{2C32F6E5-8AE8-4888-9F07-6E66C4477451}"/>
    <cellStyle name="Normal 2 2 2 2 2 2 2 2 4" xfId="17792" xr:uid="{2C32F6E5-8AE8-4888-9F07-6E66C4477451}"/>
    <cellStyle name="Normal 2 2 2 2 2 2 2 20" xfId="32483" xr:uid="{2C32F6E5-8AE8-4888-9F07-6E66C4477451}"/>
    <cellStyle name="Normal 2 2 2 2 2 2 2 21" xfId="32614" xr:uid="{2C32F6E5-8AE8-4888-9F07-6E66C4477451}"/>
    <cellStyle name="Normal 2 2 2 2 2 2 2 22" xfId="32746" xr:uid="{82809031-BAD1-43B8-8D69-35233AA6BA41}"/>
    <cellStyle name="Normal 2 2 2 2 2 2 2 23" xfId="32878" xr:uid="{00000000-0005-0000-0000-000046000000}"/>
    <cellStyle name="Normal 2 2 2 2 2 2 2 24" xfId="33009" xr:uid="{2C32F6E5-8AE8-4888-9F07-6E66C4477451}"/>
    <cellStyle name="Normal 2 2 2 2 2 2 2 25" xfId="33140" xr:uid="{2C32F6E5-8AE8-4888-9F07-6E66C4477451}"/>
    <cellStyle name="Normal 2 2 2 2 2 2 2 26" xfId="33272" xr:uid="{00000000-0005-0000-0000-000046000000}"/>
    <cellStyle name="Normal 2 2 2 2 2 2 2 27" xfId="33404" xr:uid="{8883F3BC-4068-4001-9DD4-1D9E7B58D987}"/>
    <cellStyle name="Normal 2 2 2 2 2 2 2 3" xfId="6853" xr:uid="{5601E1E3-C062-4BD7-99CB-3DE95601AD1D}"/>
    <cellStyle name="Normal 2 2 2 2 2 2 2 3 2" xfId="14315" xr:uid="{5601E1E3-C062-4BD7-99CB-3DE95601AD1D}"/>
    <cellStyle name="Normal 2 2 2 2 2 2 2 3 2 2" xfId="30293" xr:uid="{5601E1E3-C062-4BD7-99CB-3DE95601AD1D}"/>
    <cellStyle name="Normal 2 2 2 2 2 2 2 3 3" xfId="22831" xr:uid="{5601E1E3-C062-4BD7-99CB-3DE95601AD1D}"/>
    <cellStyle name="Normal 2 2 2 2 2 2 2 4" xfId="7448" xr:uid="{2C32F6E5-8AE8-4888-9F07-6E66C4477451}"/>
    <cellStyle name="Normal 2 2 2 2 2 2 2 4 2" xfId="14910" xr:uid="{2C32F6E5-8AE8-4888-9F07-6E66C4477451}"/>
    <cellStyle name="Normal 2 2 2 2 2 2 2 4 2 2" xfId="30888" xr:uid="{2C32F6E5-8AE8-4888-9F07-6E66C4477451}"/>
    <cellStyle name="Normal 2 2 2 2 2 2 2 4 3" xfId="23426" xr:uid="{2C32F6E5-8AE8-4888-9F07-6E66C4477451}"/>
    <cellStyle name="Normal 2 2 2 2 2 2 2 5" xfId="7458" xr:uid="{6F46D716-BF5D-4008-B476-730084DA1B12}"/>
    <cellStyle name="Normal 2 2 2 2 2 2 2 5 2" xfId="14920" xr:uid="{6F46D716-BF5D-4008-B476-730084DA1B12}"/>
    <cellStyle name="Normal 2 2 2 2 2 2 2 5 2 2" xfId="30898" xr:uid="{6F46D716-BF5D-4008-B476-730084DA1B12}"/>
    <cellStyle name="Normal 2 2 2 2 2 2 2 5 3" xfId="23436" xr:uid="{6F46D716-BF5D-4008-B476-730084DA1B12}"/>
    <cellStyle name="Normal 2 2 2 2 2 2 2 6" xfId="7589" xr:uid="{2C32F6E5-8AE8-4888-9F07-6E66C4477451}"/>
    <cellStyle name="Normal 2 2 2 2 2 2 2 6 2" xfId="23567" xr:uid="{2C32F6E5-8AE8-4888-9F07-6E66C4477451}"/>
    <cellStyle name="Normal 2 2 2 2 2 2 2 7" xfId="15051" xr:uid="{2C32F6E5-8AE8-4888-9F07-6E66C4477451}"/>
    <cellStyle name="Normal 2 2 2 2 2 2 2 7 2" xfId="31029" xr:uid="{2C32F6E5-8AE8-4888-9F07-6E66C4477451}"/>
    <cellStyle name="Normal 2 2 2 2 2 2 2 8" xfId="15182" xr:uid="{2C32F6E5-8AE8-4888-9F07-6E66C4477451}"/>
    <cellStyle name="Normal 2 2 2 2 2 2 2 8 2" xfId="31160" xr:uid="{2C32F6E5-8AE8-4888-9F07-6E66C4477451}"/>
    <cellStyle name="Normal 2 2 2 2 2 2 2 9" xfId="15314" xr:uid="{2C32F6E5-8AE8-4888-9F07-6E66C4477451}"/>
    <cellStyle name="Normal 2 2 2 2 2 2 2 9 2" xfId="31292" xr:uid="{2C32F6E5-8AE8-4888-9F07-6E66C4477451}"/>
    <cellStyle name="Normal 2 2 2 2 2 2 20" xfId="32154" xr:uid="{01B917F9-3E64-4123-8544-CDBCCFD58C3D}"/>
    <cellStyle name="Normal 2 2 2 2 2 2 21" xfId="32285" xr:uid="{01B917F9-3E64-4123-8544-CDBCCFD58C3D}"/>
    <cellStyle name="Normal 2 2 2 2 2 2 22" xfId="32417" xr:uid="{01B917F9-3E64-4123-8544-CDBCCFD58C3D}"/>
    <cellStyle name="Normal 2 2 2 2 2 2 23" xfId="32548" xr:uid="{01B917F9-3E64-4123-8544-CDBCCFD58C3D}"/>
    <cellStyle name="Normal 2 2 2 2 2 2 24" xfId="32680" xr:uid="{138E232F-17FA-4B34-9834-9E803E4925A4}"/>
    <cellStyle name="Normal 2 2 2 2 2 2 25" xfId="32812" xr:uid="{00000000-0005-0000-0000-000045000000}"/>
    <cellStyle name="Normal 2 2 2 2 2 2 26" xfId="32943" xr:uid="{01B917F9-3E64-4123-8544-CDBCCFD58C3D}"/>
    <cellStyle name="Normal 2 2 2 2 2 2 27" xfId="33074" xr:uid="{01B917F9-3E64-4123-8544-CDBCCFD58C3D}"/>
    <cellStyle name="Normal 2 2 2 2 2 2 28" xfId="33206" xr:uid="{00000000-0005-0000-0000-000045000000}"/>
    <cellStyle name="Normal 2 2 2 2 2 2 29" xfId="33338" xr:uid="{F9C4EC0A-E0F9-41BA-8FC1-98CAB3CD9068}"/>
    <cellStyle name="Normal 2 2 2 2 2 2 3" xfId="1680" xr:uid="{01B917F9-3E64-4123-8544-CDBCCFD58C3D}"/>
    <cellStyle name="Normal 2 2 2 2 2 2 3 2" xfId="7213" xr:uid="{C03D804A-3C4A-4745-841F-A3E35AAF28B7}"/>
    <cellStyle name="Normal 2 2 2 2 2 2 3 2 2" xfId="14675" xr:uid="{C03D804A-3C4A-4745-841F-A3E35AAF28B7}"/>
    <cellStyle name="Normal 2 2 2 2 2 2 3 2 2 2" xfId="30653" xr:uid="{C03D804A-3C4A-4745-841F-A3E35AAF28B7}"/>
    <cellStyle name="Normal 2 2 2 2 2 2 3 2 3" xfId="23191" xr:uid="{C03D804A-3C4A-4745-841F-A3E35AAF28B7}"/>
    <cellStyle name="Normal 2 2 2 2 2 2 3 3" xfId="9144" xr:uid="{01B917F9-3E64-4123-8544-CDBCCFD58C3D}"/>
    <cellStyle name="Normal 2 2 2 2 2 2 3 3 2" xfId="25122" xr:uid="{01B917F9-3E64-4123-8544-CDBCCFD58C3D}"/>
    <cellStyle name="Normal 2 2 2 2 2 2 3 4" xfId="17658" xr:uid="{01B917F9-3E64-4123-8544-CDBCCFD58C3D}"/>
    <cellStyle name="Normal 2 2 2 2 2 2 4" xfId="1748" xr:uid="{01B917F9-3E64-4123-8544-CDBCCFD58C3D}"/>
    <cellStyle name="Normal 2 2 2 2 2 2 4 2" xfId="7280" xr:uid="{ED9DF01B-D5C9-4CB9-903C-D5FCBE007EE2}"/>
    <cellStyle name="Normal 2 2 2 2 2 2 4 2 2" xfId="14742" xr:uid="{ED9DF01B-D5C9-4CB9-903C-D5FCBE007EE2}"/>
    <cellStyle name="Normal 2 2 2 2 2 2 4 2 2 2" xfId="30720" xr:uid="{ED9DF01B-D5C9-4CB9-903C-D5FCBE007EE2}"/>
    <cellStyle name="Normal 2 2 2 2 2 2 4 2 3" xfId="23258" xr:uid="{ED9DF01B-D5C9-4CB9-903C-D5FCBE007EE2}"/>
    <cellStyle name="Normal 2 2 2 2 2 2 4 3" xfId="9210" xr:uid="{01B917F9-3E64-4123-8544-CDBCCFD58C3D}"/>
    <cellStyle name="Normal 2 2 2 2 2 2 4 3 2" xfId="25188" xr:uid="{01B917F9-3E64-4123-8544-CDBCCFD58C3D}"/>
    <cellStyle name="Normal 2 2 2 2 2 2 4 4" xfId="17726" xr:uid="{01B917F9-3E64-4123-8544-CDBCCFD58C3D}"/>
    <cellStyle name="Normal 2 2 2 2 2 2 5" xfId="4185" xr:uid="{F00AC8A9-E97D-4F71-97C2-10A5966D839E}"/>
    <cellStyle name="Normal 2 2 2 2 2 2 5 2" xfId="11647" xr:uid="{F00AC8A9-E97D-4F71-97C2-10A5966D839E}"/>
    <cellStyle name="Normal 2 2 2 2 2 2 5 2 2" xfId="27625" xr:uid="{F00AC8A9-E97D-4F71-97C2-10A5966D839E}"/>
    <cellStyle name="Normal 2 2 2 2 2 2 5 3" xfId="20163" xr:uid="{F00AC8A9-E97D-4F71-97C2-10A5966D839E}"/>
    <cellStyle name="Normal 2 2 2 2 2 2 6" xfId="7382" xr:uid="{01B917F9-3E64-4123-8544-CDBCCFD58C3D}"/>
    <cellStyle name="Normal 2 2 2 2 2 2 6 2" xfId="14844" xr:uid="{01B917F9-3E64-4123-8544-CDBCCFD58C3D}"/>
    <cellStyle name="Normal 2 2 2 2 2 2 6 2 2" xfId="30822" xr:uid="{01B917F9-3E64-4123-8544-CDBCCFD58C3D}"/>
    <cellStyle name="Normal 2 2 2 2 2 2 6 3" xfId="23360" xr:uid="{01B917F9-3E64-4123-8544-CDBCCFD58C3D}"/>
    <cellStyle name="Normal 2 2 2 2 2 2 7" xfId="7453" xr:uid="{3A9EF2D4-AC4D-4C84-A5A2-12B35DF93671}"/>
    <cellStyle name="Normal 2 2 2 2 2 2 7 2" xfId="14915" xr:uid="{3A9EF2D4-AC4D-4C84-A5A2-12B35DF93671}"/>
    <cellStyle name="Normal 2 2 2 2 2 2 7 2 2" xfId="30893" xr:uid="{3A9EF2D4-AC4D-4C84-A5A2-12B35DF93671}"/>
    <cellStyle name="Normal 2 2 2 2 2 2 7 3" xfId="23431" xr:uid="{3A9EF2D4-AC4D-4C84-A5A2-12B35DF93671}"/>
    <cellStyle name="Normal 2 2 2 2 2 2 8" xfId="7523" xr:uid="{01B917F9-3E64-4123-8544-CDBCCFD58C3D}"/>
    <cellStyle name="Normal 2 2 2 2 2 2 8 2" xfId="23501" xr:uid="{01B917F9-3E64-4123-8544-CDBCCFD58C3D}"/>
    <cellStyle name="Normal 2 2 2 2 2 2 9" xfId="14985" xr:uid="{01B917F9-3E64-4123-8544-CDBCCFD58C3D}"/>
    <cellStyle name="Normal 2 2 2 2 2 2 9 2" xfId="30963" xr:uid="{01B917F9-3E64-4123-8544-CDBCCFD58C3D}"/>
    <cellStyle name="Normal 2 2 2 2 2 20" xfId="15083" xr:uid="{BBA24721-D0F7-420A-989C-403DE35429C3}"/>
    <cellStyle name="Normal 2 2 2 2 2 20 2" xfId="31061" xr:uid="{BBA24721-D0F7-420A-989C-403DE35429C3}"/>
    <cellStyle name="Normal 2 2 2 2 2 21" xfId="15215" xr:uid="{BBA24721-D0F7-420A-989C-403DE35429C3}"/>
    <cellStyle name="Normal 2 2 2 2 2 21 2" xfId="31193" xr:uid="{BBA24721-D0F7-420A-989C-403DE35429C3}"/>
    <cellStyle name="Normal 2 2 2 2 2 22" xfId="15347" xr:uid="{BBA24721-D0F7-420A-989C-403DE35429C3}"/>
    <cellStyle name="Normal 2 2 2 2 2 22 2" xfId="31325" xr:uid="{BBA24721-D0F7-420A-989C-403DE35429C3}"/>
    <cellStyle name="Normal 2 2 2 2 2 23" xfId="15479" xr:uid="{BBA24721-D0F7-420A-989C-403DE35429C3}"/>
    <cellStyle name="Normal 2 2 2 2 2 23 2" xfId="31457" xr:uid="{BBA24721-D0F7-420A-989C-403DE35429C3}"/>
    <cellStyle name="Normal 2 2 2 2 2 24" xfId="15618" xr:uid="{BBA24721-D0F7-420A-989C-403DE35429C3}"/>
    <cellStyle name="Normal 2 2 2 2 2 24 2" xfId="31595" xr:uid="{BBA24721-D0F7-420A-989C-403DE35429C3}"/>
    <cellStyle name="Normal 2 2 2 2 2 25" xfId="15750" xr:uid="{BBA24721-D0F7-420A-989C-403DE35429C3}"/>
    <cellStyle name="Normal 2 2 2 2 2 25 2" xfId="31727" xr:uid="{BBA24721-D0F7-420A-989C-403DE35429C3}"/>
    <cellStyle name="Normal 2 2 2 2 2 26" xfId="15881" xr:uid="{BBA24721-D0F7-420A-989C-403DE35429C3}"/>
    <cellStyle name="Normal 2 2 2 2 2 26 2" xfId="31858" xr:uid="{BBA24721-D0F7-420A-989C-403DE35429C3}"/>
    <cellStyle name="Normal 2 2 2 2 2 27" xfId="17104" xr:uid="{D17C7F7D-D1B9-48AD-A236-A84BCF0C0DD2}"/>
    <cellStyle name="Normal 2 2 2 2 2 28" xfId="31989" xr:uid="{BBA24721-D0F7-420A-989C-403DE35429C3}"/>
    <cellStyle name="Normal 2 2 2 2 2 29" xfId="32121" xr:uid="{BBA24721-D0F7-420A-989C-403DE35429C3}"/>
    <cellStyle name="Normal 2 2 2 2 2 3" xfId="1316" xr:uid="{BBA24721-D0F7-420A-989C-403DE35429C3}"/>
    <cellStyle name="Normal 2 2 2 2 2 3 10" xfId="15413" xr:uid="{756B92F2-FEED-44E1-B91A-C58193A65E94}"/>
    <cellStyle name="Normal 2 2 2 2 2 3 10 2" xfId="31391" xr:uid="{756B92F2-FEED-44E1-B91A-C58193A65E94}"/>
    <cellStyle name="Normal 2 2 2 2 2 3 11" xfId="15545" xr:uid="{756B92F2-FEED-44E1-B91A-C58193A65E94}"/>
    <cellStyle name="Normal 2 2 2 2 2 3 11 2" xfId="31523" xr:uid="{756B92F2-FEED-44E1-B91A-C58193A65E94}"/>
    <cellStyle name="Normal 2 2 2 2 2 3 12" xfId="15584" xr:uid="{9CFECF89-21F5-427D-96DE-D451C165210F}"/>
    <cellStyle name="Normal 2 2 2 2 2 3 12 2" xfId="31562" xr:uid="{9CFECF89-21F5-427D-96DE-D451C165210F}"/>
    <cellStyle name="Normal 2 2 2 2 2 3 13" xfId="15684" xr:uid="{756B92F2-FEED-44E1-B91A-C58193A65E94}"/>
    <cellStyle name="Normal 2 2 2 2 2 3 13 2" xfId="31661" xr:uid="{756B92F2-FEED-44E1-B91A-C58193A65E94}"/>
    <cellStyle name="Normal 2 2 2 2 2 3 14" xfId="15816" xr:uid="{756B92F2-FEED-44E1-B91A-C58193A65E94}"/>
    <cellStyle name="Normal 2 2 2 2 2 3 14 2" xfId="31793" xr:uid="{756B92F2-FEED-44E1-B91A-C58193A65E94}"/>
    <cellStyle name="Normal 2 2 2 2 2 3 15" xfId="15947" xr:uid="{756B92F2-FEED-44E1-B91A-C58193A65E94}"/>
    <cellStyle name="Normal 2 2 2 2 2 3 15 2" xfId="31924" xr:uid="{756B92F2-FEED-44E1-B91A-C58193A65E94}"/>
    <cellStyle name="Normal 2 2 2 2 2 3 16" xfId="17294" xr:uid="{BBA24721-D0F7-420A-989C-403DE35429C3}"/>
    <cellStyle name="Normal 2 2 2 2 2 3 17" xfId="32055" xr:uid="{756B92F2-FEED-44E1-B91A-C58193A65E94}"/>
    <cellStyle name="Normal 2 2 2 2 2 3 18" xfId="32187" xr:uid="{756B92F2-FEED-44E1-B91A-C58193A65E94}"/>
    <cellStyle name="Normal 2 2 2 2 2 3 19" xfId="32318" xr:uid="{756B92F2-FEED-44E1-B91A-C58193A65E94}"/>
    <cellStyle name="Normal 2 2 2 2 2 3 2" xfId="1781" xr:uid="{756B92F2-FEED-44E1-B91A-C58193A65E94}"/>
    <cellStyle name="Normal 2 2 2 2 2 3 2 2" xfId="6886" xr:uid="{108C24D5-A962-412B-8762-87BA19345494}"/>
    <cellStyle name="Normal 2 2 2 2 2 3 2 2 2" xfId="14348" xr:uid="{108C24D5-A962-412B-8762-87BA19345494}"/>
    <cellStyle name="Normal 2 2 2 2 2 3 2 2 2 2" xfId="30326" xr:uid="{108C24D5-A962-412B-8762-87BA19345494}"/>
    <cellStyle name="Normal 2 2 2 2 2 3 2 2 3" xfId="22864" xr:uid="{108C24D5-A962-412B-8762-87BA19345494}"/>
    <cellStyle name="Normal 2 2 2 2 2 3 2 3" xfId="9243" xr:uid="{756B92F2-FEED-44E1-B91A-C58193A65E94}"/>
    <cellStyle name="Normal 2 2 2 2 2 3 2 3 2" xfId="25221" xr:uid="{756B92F2-FEED-44E1-B91A-C58193A65E94}"/>
    <cellStyle name="Normal 2 2 2 2 2 3 2 4" xfId="17759" xr:uid="{756B92F2-FEED-44E1-B91A-C58193A65E94}"/>
    <cellStyle name="Normal 2 2 2 2 2 3 20" xfId="32450" xr:uid="{756B92F2-FEED-44E1-B91A-C58193A65E94}"/>
    <cellStyle name="Normal 2 2 2 2 2 3 21" xfId="32581" xr:uid="{756B92F2-FEED-44E1-B91A-C58193A65E94}"/>
    <cellStyle name="Normal 2 2 2 2 2 3 22" xfId="32713" xr:uid="{1169FC71-58E0-44AB-B1C0-6C23D9C91507}"/>
    <cellStyle name="Normal 2 2 2 2 2 3 23" xfId="32845" xr:uid="{00000000-0005-0000-0000-000047000000}"/>
    <cellStyle name="Normal 2 2 2 2 2 3 24" xfId="32976" xr:uid="{756B92F2-FEED-44E1-B91A-C58193A65E94}"/>
    <cellStyle name="Normal 2 2 2 2 2 3 25" xfId="33107" xr:uid="{756B92F2-FEED-44E1-B91A-C58193A65E94}"/>
    <cellStyle name="Normal 2 2 2 2 2 3 26" xfId="33239" xr:uid="{00000000-0005-0000-0000-000047000000}"/>
    <cellStyle name="Normal 2 2 2 2 2 3 27" xfId="33371" xr:uid="{4913041E-1611-4382-9D76-7ABC9F23BC88}"/>
    <cellStyle name="Normal 2 2 2 2 2 3 3" xfId="5432" xr:uid="{36871B8C-8624-4D0E-86C4-68AE0B2EC833}"/>
    <cellStyle name="Normal 2 2 2 2 2 3 3 2" xfId="12894" xr:uid="{36871B8C-8624-4D0E-86C4-68AE0B2EC833}"/>
    <cellStyle name="Normal 2 2 2 2 2 3 3 2 2" xfId="28872" xr:uid="{36871B8C-8624-4D0E-86C4-68AE0B2EC833}"/>
    <cellStyle name="Normal 2 2 2 2 2 3 3 3" xfId="21410" xr:uid="{36871B8C-8624-4D0E-86C4-68AE0B2EC833}"/>
    <cellStyle name="Normal 2 2 2 2 2 3 4" xfId="7415" xr:uid="{756B92F2-FEED-44E1-B91A-C58193A65E94}"/>
    <cellStyle name="Normal 2 2 2 2 2 3 4 2" xfId="14877" xr:uid="{756B92F2-FEED-44E1-B91A-C58193A65E94}"/>
    <cellStyle name="Normal 2 2 2 2 2 3 4 2 2" xfId="30855" xr:uid="{756B92F2-FEED-44E1-B91A-C58193A65E94}"/>
    <cellStyle name="Normal 2 2 2 2 2 3 4 3" xfId="23393" xr:uid="{756B92F2-FEED-44E1-B91A-C58193A65E94}"/>
    <cellStyle name="Normal 2 2 2 2 2 3 5" xfId="7456" xr:uid="{F1FB07DF-EBBA-4489-9660-9BF3D63DCAE4}"/>
    <cellStyle name="Normal 2 2 2 2 2 3 5 2" xfId="14918" xr:uid="{F1FB07DF-EBBA-4489-9660-9BF3D63DCAE4}"/>
    <cellStyle name="Normal 2 2 2 2 2 3 5 2 2" xfId="30896" xr:uid="{F1FB07DF-EBBA-4489-9660-9BF3D63DCAE4}"/>
    <cellStyle name="Normal 2 2 2 2 2 3 5 3" xfId="23434" xr:uid="{F1FB07DF-EBBA-4489-9660-9BF3D63DCAE4}"/>
    <cellStyle name="Normal 2 2 2 2 2 3 6" xfId="7556" xr:uid="{756B92F2-FEED-44E1-B91A-C58193A65E94}"/>
    <cellStyle name="Normal 2 2 2 2 2 3 6 2" xfId="23534" xr:uid="{756B92F2-FEED-44E1-B91A-C58193A65E94}"/>
    <cellStyle name="Normal 2 2 2 2 2 3 7" xfId="15018" xr:uid="{756B92F2-FEED-44E1-B91A-C58193A65E94}"/>
    <cellStyle name="Normal 2 2 2 2 2 3 7 2" xfId="30996" xr:uid="{756B92F2-FEED-44E1-B91A-C58193A65E94}"/>
    <cellStyle name="Normal 2 2 2 2 2 3 8" xfId="15149" xr:uid="{756B92F2-FEED-44E1-B91A-C58193A65E94}"/>
    <cellStyle name="Normal 2 2 2 2 2 3 8 2" xfId="31127" xr:uid="{756B92F2-FEED-44E1-B91A-C58193A65E94}"/>
    <cellStyle name="Normal 2 2 2 2 2 3 9" xfId="15281" xr:uid="{756B92F2-FEED-44E1-B91A-C58193A65E94}"/>
    <cellStyle name="Normal 2 2 2 2 2 3 9 2" xfId="31259" xr:uid="{756B92F2-FEED-44E1-B91A-C58193A65E94}"/>
    <cellStyle name="Normal 2 2 2 2 2 30" xfId="32252" xr:uid="{BBA24721-D0F7-420A-989C-403DE35429C3}"/>
    <cellStyle name="Normal 2 2 2 2 2 31" xfId="32384" xr:uid="{BBA24721-D0F7-420A-989C-403DE35429C3}"/>
    <cellStyle name="Normal 2 2 2 2 2 32" xfId="32515" xr:uid="{BBA24721-D0F7-420A-989C-403DE35429C3}"/>
    <cellStyle name="Normal 2 2 2 2 2 33" xfId="32647" xr:uid="{BE44D8B9-EC8D-4F90-9041-891649242165}"/>
    <cellStyle name="Normal 2 2 2 2 2 34" xfId="32779" xr:uid="{00000000-0005-0000-0000-000044000000}"/>
    <cellStyle name="Normal 2 2 2 2 2 35" xfId="32910" xr:uid="{BBA24721-D0F7-420A-989C-403DE35429C3}"/>
    <cellStyle name="Normal 2 2 2 2 2 36" xfId="33041" xr:uid="{BBA24721-D0F7-420A-989C-403DE35429C3}"/>
    <cellStyle name="Normal 2 2 2 2 2 37" xfId="33173" xr:uid="{00000000-0005-0000-0000-000044000000}"/>
    <cellStyle name="Normal 2 2 2 2 2 38" xfId="33305" xr:uid="{16C40A99-2D71-4AEF-89C3-26BCB5465A42}"/>
    <cellStyle name="Normal 2 2 2 2 2 4" xfId="1349" xr:uid="{BBA24721-D0F7-420A-989C-403DE35429C3}"/>
    <cellStyle name="Normal 2 2 2 2 2 4 2" xfId="6889" xr:uid="{0DB6934C-06FD-4F96-886C-9B728396F35E}"/>
    <cellStyle name="Normal 2 2 2 2 2 4 2 2" xfId="14351" xr:uid="{0DB6934C-06FD-4F96-886C-9B728396F35E}"/>
    <cellStyle name="Normal 2 2 2 2 2 4 2 2 2" xfId="30329" xr:uid="{0DB6934C-06FD-4F96-886C-9B728396F35E}"/>
    <cellStyle name="Normal 2 2 2 2 2 4 2 3" xfId="22867" xr:uid="{0DB6934C-06FD-4F96-886C-9B728396F35E}"/>
    <cellStyle name="Normal 2 2 2 2 2 4 3" xfId="5557" xr:uid="{067AE69D-7060-4993-8180-EAE3C9009F0F}"/>
    <cellStyle name="Normal 2 2 2 2 2 4 3 2" xfId="13019" xr:uid="{067AE69D-7060-4993-8180-EAE3C9009F0F}"/>
    <cellStyle name="Normal 2 2 2 2 2 4 3 2 2" xfId="28997" xr:uid="{067AE69D-7060-4993-8180-EAE3C9009F0F}"/>
    <cellStyle name="Normal 2 2 2 2 2 4 3 3" xfId="21535" xr:uid="{067AE69D-7060-4993-8180-EAE3C9009F0F}"/>
    <cellStyle name="Normal 2 2 2 2 2 4 4" xfId="8838" xr:uid="{BBA24721-D0F7-420A-989C-403DE35429C3}"/>
    <cellStyle name="Normal 2 2 2 2 2 4 4 2" xfId="24816" xr:uid="{BBA24721-D0F7-420A-989C-403DE35429C3}"/>
    <cellStyle name="Normal 2 2 2 2 2 4 5" xfId="17327" xr:uid="{BBA24721-D0F7-420A-989C-403DE35429C3}"/>
    <cellStyle name="Normal 2 2 2 2 2 5" xfId="1382" xr:uid="{BBA24721-D0F7-420A-989C-403DE35429C3}"/>
    <cellStyle name="Normal 2 2 2 2 2 5 2" xfId="6922" xr:uid="{8F1AF4A5-3CA1-4D09-B61F-F453868B9B97}"/>
    <cellStyle name="Normal 2 2 2 2 2 5 2 2" xfId="14384" xr:uid="{8F1AF4A5-3CA1-4D09-B61F-F453868B9B97}"/>
    <cellStyle name="Normal 2 2 2 2 2 5 2 2 2" xfId="30362" xr:uid="{8F1AF4A5-3CA1-4D09-B61F-F453868B9B97}"/>
    <cellStyle name="Normal 2 2 2 2 2 5 2 3" xfId="22900" xr:uid="{8F1AF4A5-3CA1-4D09-B61F-F453868B9B97}"/>
    <cellStyle name="Normal 2 2 2 2 2 5 3" xfId="5559" xr:uid="{6129B57E-FA86-4DC8-81BB-FE1AA4E9EEB6}"/>
    <cellStyle name="Normal 2 2 2 2 2 5 3 2" xfId="13021" xr:uid="{6129B57E-FA86-4DC8-81BB-FE1AA4E9EEB6}"/>
    <cellStyle name="Normal 2 2 2 2 2 5 3 2 2" xfId="28999" xr:uid="{6129B57E-FA86-4DC8-81BB-FE1AA4E9EEB6}"/>
    <cellStyle name="Normal 2 2 2 2 2 5 3 3" xfId="21537" xr:uid="{6129B57E-FA86-4DC8-81BB-FE1AA4E9EEB6}"/>
    <cellStyle name="Normal 2 2 2 2 2 5 4" xfId="8871" xr:uid="{BBA24721-D0F7-420A-989C-403DE35429C3}"/>
    <cellStyle name="Normal 2 2 2 2 2 5 4 2" xfId="24849" xr:uid="{BBA24721-D0F7-420A-989C-403DE35429C3}"/>
    <cellStyle name="Normal 2 2 2 2 2 5 5" xfId="17360" xr:uid="{BBA24721-D0F7-420A-989C-403DE35429C3}"/>
    <cellStyle name="Normal 2 2 2 2 2 6" xfId="1415" xr:uid="{BBA24721-D0F7-420A-989C-403DE35429C3}"/>
    <cellStyle name="Normal 2 2 2 2 2 6 2" xfId="5595" xr:uid="{00E89444-1E62-4D2F-BDD2-884B06EAB4E7}"/>
    <cellStyle name="Normal 2 2 2 2 2 6 2 2" xfId="13057" xr:uid="{00E89444-1E62-4D2F-BDD2-884B06EAB4E7}"/>
    <cellStyle name="Normal 2 2 2 2 2 6 2 2 2" xfId="29035" xr:uid="{00E89444-1E62-4D2F-BDD2-884B06EAB4E7}"/>
    <cellStyle name="Normal 2 2 2 2 2 6 2 3" xfId="21573" xr:uid="{00E89444-1E62-4D2F-BDD2-884B06EAB4E7}"/>
    <cellStyle name="Normal 2 2 2 2 2 6 3" xfId="8904" xr:uid="{BBA24721-D0F7-420A-989C-403DE35429C3}"/>
    <cellStyle name="Normal 2 2 2 2 2 6 3 2" xfId="24882" xr:uid="{BBA24721-D0F7-420A-989C-403DE35429C3}"/>
    <cellStyle name="Normal 2 2 2 2 2 6 4" xfId="17393" xr:uid="{BBA24721-D0F7-420A-989C-403DE35429C3}"/>
    <cellStyle name="Normal 2 2 2 2 2 7" xfId="1448" xr:uid="{BBA24721-D0F7-420A-989C-403DE35429C3}"/>
    <cellStyle name="Normal 2 2 2 2 2 7 2" xfId="6986" xr:uid="{220E7F33-3BCE-432E-BA17-D77F6230275E}"/>
    <cellStyle name="Normal 2 2 2 2 2 7 2 2" xfId="14448" xr:uid="{220E7F33-3BCE-432E-BA17-D77F6230275E}"/>
    <cellStyle name="Normal 2 2 2 2 2 7 2 2 2" xfId="30426" xr:uid="{220E7F33-3BCE-432E-BA17-D77F6230275E}"/>
    <cellStyle name="Normal 2 2 2 2 2 7 2 3" xfId="22964" xr:uid="{220E7F33-3BCE-432E-BA17-D77F6230275E}"/>
    <cellStyle name="Normal 2 2 2 2 2 7 3" xfId="8937" xr:uid="{BBA24721-D0F7-420A-989C-403DE35429C3}"/>
    <cellStyle name="Normal 2 2 2 2 2 7 3 2" xfId="24915" xr:uid="{BBA24721-D0F7-420A-989C-403DE35429C3}"/>
    <cellStyle name="Normal 2 2 2 2 2 7 4" xfId="17426" xr:uid="{BBA24721-D0F7-420A-989C-403DE35429C3}"/>
    <cellStyle name="Normal 2 2 2 2 2 8" xfId="1481" xr:uid="{BBA24721-D0F7-420A-989C-403DE35429C3}"/>
    <cellStyle name="Normal 2 2 2 2 2 8 2" xfId="7019" xr:uid="{0619B491-CD91-47D5-93F6-681EE80381D4}"/>
    <cellStyle name="Normal 2 2 2 2 2 8 2 2" xfId="14481" xr:uid="{0619B491-CD91-47D5-93F6-681EE80381D4}"/>
    <cellStyle name="Normal 2 2 2 2 2 8 2 2 2" xfId="30459" xr:uid="{0619B491-CD91-47D5-93F6-681EE80381D4}"/>
    <cellStyle name="Normal 2 2 2 2 2 8 2 3" xfId="22997" xr:uid="{0619B491-CD91-47D5-93F6-681EE80381D4}"/>
    <cellStyle name="Normal 2 2 2 2 2 8 3" xfId="8970" xr:uid="{BBA24721-D0F7-420A-989C-403DE35429C3}"/>
    <cellStyle name="Normal 2 2 2 2 2 8 3 2" xfId="24948" xr:uid="{BBA24721-D0F7-420A-989C-403DE35429C3}"/>
    <cellStyle name="Normal 2 2 2 2 2 8 4" xfId="17459" xr:uid="{BBA24721-D0F7-420A-989C-403DE35429C3}"/>
    <cellStyle name="Normal 2 2 2 2 2 9" xfId="1514" xr:uid="{BBA24721-D0F7-420A-989C-403DE35429C3}"/>
    <cellStyle name="Normal 2 2 2 2 2 9 2" xfId="7052" xr:uid="{07CD71CA-7A01-4018-9026-7443ABB2A1AF}"/>
    <cellStyle name="Normal 2 2 2 2 2 9 2 2" xfId="14514" xr:uid="{07CD71CA-7A01-4018-9026-7443ABB2A1AF}"/>
    <cellStyle name="Normal 2 2 2 2 2 9 2 2 2" xfId="30492" xr:uid="{07CD71CA-7A01-4018-9026-7443ABB2A1AF}"/>
    <cellStyle name="Normal 2 2 2 2 2 9 2 3" xfId="23030" xr:uid="{07CD71CA-7A01-4018-9026-7443ABB2A1AF}"/>
    <cellStyle name="Normal 2 2 2 2 2 9 3" xfId="9003" xr:uid="{BBA24721-D0F7-420A-989C-403DE35429C3}"/>
    <cellStyle name="Normal 2 2 2 2 2 9 3 2" xfId="24981" xr:uid="{BBA24721-D0F7-420A-989C-403DE35429C3}"/>
    <cellStyle name="Normal 2 2 2 2 2 9 4" xfId="17492" xr:uid="{BBA24721-D0F7-420A-989C-403DE35429C3}"/>
    <cellStyle name="Normal 2 2 2 2 20" xfId="1597" xr:uid="{D17C7F7D-D1B9-48AD-A236-A84BCF0C0DD2}"/>
    <cellStyle name="Normal 2 2 2 2 20 2" xfId="7135" xr:uid="{9331D699-EBA3-4828-A76F-757F3A7A3443}"/>
    <cellStyle name="Normal 2 2 2 2 20 2 2" xfId="14597" xr:uid="{9331D699-EBA3-4828-A76F-757F3A7A3443}"/>
    <cellStyle name="Normal 2 2 2 2 20 2 2 2" xfId="30575" xr:uid="{9331D699-EBA3-4828-A76F-757F3A7A3443}"/>
    <cellStyle name="Normal 2 2 2 2 20 2 3" xfId="23113" xr:uid="{9331D699-EBA3-4828-A76F-757F3A7A3443}"/>
    <cellStyle name="Normal 2 2 2 2 20 3" xfId="9086" xr:uid="{D17C7F7D-D1B9-48AD-A236-A84BCF0C0DD2}"/>
    <cellStyle name="Normal 2 2 2 2 20 3 2" xfId="25064" xr:uid="{D17C7F7D-D1B9-48AD-A236-A84BCF0C0DD2}"/>
    <cellStyle name="Normal 2 2 2 2 20 4" xfId="17575" xr:uid="{D17C7F7D-D1B9-48AD-A236-A84BCF0C0DD2}"/>
    <cellStyle name="Normal 2 2 2 2 21" xfId="1630" xr:uid="{D17C7F7D-D1B9-48AD-A236-A84BCF0C0DD2}"/>
    <cellStyle name="Normal 2 2 2 2 21 2" xfId="7174" xr:uid="{2D10611F-3B24-409D-9A1D-B753A39DE325}"/>
    <cellStyle name="Normal 2 2 2 2 21 2 2" xfId="14636" xr:uid="{2D10611F-3B24-409D-9A1D-B753A39DE325}"/>
    <cellStyle name="Normal 2 2 2 2 21 2 2 2" xfId="30614" xr:uid="{2D10611F-3B24-409D-9A1D-B753A39DE325}"/>
    <cellStyle name="Normal 2 2 2 2 21 2 3" xfId="23152" xr:uid="{2D10611F-3B24-409D-9A1D-B753A39DE325}"/>
    <cellStyle name="Normal 2 2 2 2 21 3" xfId="9119" xr:uid="{D17C7F7D-D1B9-48AD-A236-A84BCF0C0DD2}"/>
    <cellStyle name="Normal 2 2 2 2 21 3 2" xfId="25097" xr:uid="{D17C7F7D-D1B9-48AD-A236-A84BCF0C0DD2}"/>
    <cellStyle name="Normal 2 2 2 2 21 4" xfId="17608" xr:uid="{D17C7F7D-D1B9-48AD-A236-A84BCF0C0DD2}"/>
    <cellStyle name="Normal 2 2 2 2 22" xfId="1698" xr:uid="{D17C7F7D-D1B9-48AD-A236-A84BCF0C0DD2}"/>
    <cellStyle name="Normal 2 2 2 2 22 2" xfId="7230" xr:uid="{7E6F3438-06B9-4F77-9345-3C0F03051648}"/>
    <cellStyle name="Normal 2 2 2 2 22 2 2" xfId="14692" xr:uid="{7E6F3438-06B9-4F77-9345-3C0F03051648}"/>
    <cellStyle name="Normal 2 2 2 2 22 2 2 2" xfId="30670" xr:uid="{7E6F3438-06B9-4F77-9345-3C0F03051648}"/>
    <cellStyle name="Normal 2 2 2 2 22 2 3" xfId="23208" xr:uid="{7E6F3438-06B9-4F77-9345-3C0F03051648}"/>
    <cellStyle name="Normal 2 2 2 2 22 3" xfId="9160" xr:uid="{D17C7F7D-D1B9-48AD-A236-A84BCF0C0DD2}"/>
    <cellStyle name="Normal 2 2 2 2 22 3 2" xfId="25138" xr:uid="{D17C7F7D-D1B9-48AD-A236-A84BCF0C0DD2}"/>
    <cellStyle name="Normal 2 2 2 2 22 4" xfId="17676" xr:uid="{D17C7F7D-D1B9-48AD-A236-A84BCF0C0DD2}"/>
    <cellStyle name="Normal 2 2 2 2 23" xfId="2151" xr:uid="{00000000-0005-0000-0000-000089010000}"/>
    <cellStyle name="Normal 2 2 2 2 23 2" xfId="9613" xr:uid="{00000000-0005-0000-0000-000089010000}"/>
    <cellStyle name="Normal 2 2 2 2 23 2 2" xfId="25591" xr:uid="{00000000-0005-0000-0000-000089010000}"/>
    <cellStyle name="Normal 2 2 2 2 23 3" xfId="18129" xr:uid="{00000000-0005-0000-0000-000089010000}"/>
    <cellStyle name="Normal 2 2 2 2 24" xfId="7332" xr:uid="{D17C7F7D-D1B9-48AD-A236-A84BCF0C0DD2}"/>
    <cellStyle name="Normal 2 2 2 2 24 2" xfId="14794" xr:uid="{D17C7F7D-D1B9-48AD-A236-A84BCF0C0DD2}"/>
    <cellStyle name="Normal 2 2 2 2 24 2 2" xfId="30772" xr:uid="{D17C7F7D-D1B9-48AD-A236-A84BCF0C0DD2}"/>
    <cellStyle name="Normal 2 2 2 2 24 3" xfId="23310" xr:uid="{D17C7F7D-D1B9-48AD-A236-A84BCF0C0DD2}"/>
    <cellStyle name="Normal 2 2 2 2 25" xfId="7473" xr:uid="{D17C7F7D-D1B9-48AD-A236-A84BCF0C0DD2}"/>
    <cellStyle name="Normal 2 2 2 2 25 2" xfId="23451" xr:uid="{D17C7F7D-D1B9-48AD-A236-A84BCF0C0DD2}"/>
    <cellStyle name="Normal 2 2 2 2 26" xfId="14935" xr:uid="{D17C7F7D-D1B9-48AD-A236-A84BCF0C0DD2}"/>
    <cellStyle name="Normal 2 2 2 2 26 2" xfId="30913" xr:uid="{D17C7F7D-D1B9-48AD-A236-A84BCF0C0DD2}"/>
    <cellStyle name="Normal 2 2 2 2 27" xfId="15066" xr:uid="{D17C7F7D-D1B9-48AD-A236-A84BCF0C0DD2}"/>
    <cellStyle name="Normal 2 2 2 2 27 2" xfId="31044" xr:uid="{D17C7F7D-D1B9-48AD-A236-A84BCF0C0DD2}"/>
    <cellStyle name="Normal 2 2 2 2 28" xfId="15198" xr:uid="{D17C7F7D-D1B9-48AD-A236-A84BCF0C0DD2}"/>
    <cellStyle name="Normal 2 2 2 2 28 2" xfId="31176" xr:uid="{D17C7F7D-D1B9-48AD-A236-A84BCF0C0DD2}"/>
    <cellStyle name="Normal 2 2 2 2 29" xfId="15330" xr:uid="{D17C7F7D-D1B9-48AD-A236-A84BCF0C0DD2}"/>
    <cellStyle name="Normal 2 2 2 2 29 2" xfId="31308" xr:uid="{D17C7F7D-D1B9-48AD-A236-A84BCF0C0DD2}"/>
    <cellStyle name="Normal 2 2 2 2 3" xfId="1143" xr:uid="{D17C7F7D-D1B9-48AD-A236-A84BCF0C0DD2}"/>
    <cellStyle name="Normal 2 2 2 2 3 10" xfId="15231" xr:uid="{DF5D7AAC-9AAC-49A8-8CA0-6BF79A75D290}"/>
    <cellStyle name="Normal 2 2 2 2 3 10 2" xfId="31209" xr:uid="{DF5D7AAC-9AAC-49A8-8CA0-6BF79A75D290}"/>
    <cellStyle name="Normal 2 2 2 2 3 11" xfId="15363" xr:uid="{DF5D7AAC-9AAC-49A8-8CA0-6BF79A75D290}"/>
    <cellStyle name="Normal 2 2 2 2 3 11 2" xfId="31341" xr:uid="{DF5D7AAC-9AAC-49A8-8CA0-6BF79A75D290}"/>
    <cellStyle name="Normal 2 2 2 2 3 12" xfId="15495" xr:uid="{DF5D7AAC-9AAC-49A8-8CA0-6BF79A75D290}"/>
    <cellStyle name="Normal 2 2 2 2 3 12 2" xfId="31473" xr:uid="{DF5D7AAC-9AAC-49A8-8CA0-6BF79A75D290}"/>
    <cellStyle name="Normal 2 2 2 2 3 13" xfId="15634" xr:uid="{DF5D7AAC-9AAC-49A8-8CA0-6BF79A75D290}"/>
    <cellStyle name="Normal 2 2 2 2 3 13 2" xfId="31611" xr:uid="{DF5D7AAC-9AAC-49A8-8CA0-6BF79A75D290}"/>
    <cellStyle name="Normal 2 2 2 2 3 14" xfId="15766" xr:uid="{DF5D7AAC-9AAC-49A8-8CA0-6BF79A75D290}"/>
    <cellStyle name="Normal 2 2 2 2 3 14 2" xfId="31743" xr:uid="{DF5D7AAC-9AAC-49A8-8CA0-6BF79A75D290}"/>
    <cellStyle name="Normal 2 2 2 2 3 15" xfId="15897" xr:uid="{DF5D7AAC-9AAC-49A8-8CA0-6BF79A75D290}"/>
    <cellStyle name="Normal 2 2 2 2 3 15 2" xfId="31874" xr:uid="{DF5D7AAC-9AAC-49A8-8CA0-6BF79A75D290}"/>
    <cellStyle name="Normal 2 2 2 2 3 16" xfId="17121" xr:uid="{D17C7F7D-D1B9-48AD-A236-A84BCF0C0DD2}"/>
    <cellStyle name="Normal 2 2 2 2 3 17" xfId="32005" xr:uid="{DF5D7AAC-9AAC-49A8-8CA0-6BF79A75D290}"/>
    <cellStyle name="Normal 2 2 2 2 3 18" xfId="32137" xr:uid="{DF5D7AAC-9AAC-49A8-8CA0-6BF79A75D290}"/>
    <cellStyle name="Normal 2 2 2 2 3 19" xfId="32268" xr:uid="{DF5D7AAC-9AAC-49A8-8CA0-6BF79A75D290}"/>
    <cellStyle name="Normal 2 2 2 2 3 2" xfId="1663" xr:uid="{DF5D7AAC-9AAC-49A8-8CA0-6BF79A75D290}"/>
    <cellStyle name="Normal 2 2 2 2 3 2 10" xfId="15561" xr:uid="{5DAF726C-5664-4D63-AF58-A24C7BAFA4B6}"/>
    <cellStyle name="Normal 2 2 2 2 3 2 10 2" xfId="31539" xr:uid="{5DAF726C-5664-4D63-AF58-A24C7BAFA4B6}"/>
    <cellStyle name="Normal 2 2 2 2 3 2 11" xfId="15700" xr:uid="{5DAF726C-5664-4D63-AF58-A24C7BAFA4B6}"/>
    <cellStyle name="Normal 2 2 2 2 3 2 11 2" xfId="31677" xr:uid="{5DAF726C-5664-4D63-AF58-A24C7BAFA4B6}"/>
    <cellStyle name="Normal 2 2 2 2 3 2 12" xfId="15832" xr:uid="{5DAF726C-5664-4D63-AF58-A24C7BAFA4B6}"/>
    <cellStyle name="Normal 2 2 2 2 3 2 12 2" xfId="31809" xr:uid="{5DAF726C-5664-4D63-AF58-A24C7BAFA4B6}"/>
    <cellStyle name="Normal 2 2 2 2 3 2 13" xfId="15963" xr:uid="{5DAF726C-5664-4D63-AF58-A24C7BAFA4B6}"/>
    <cellStyle name="Normal 2 2 2 2 3 2 13 2" xfId="31940" xr:uid="{5DAF726C-5664-4D63-AF58-A24C7BAFA4B6}"/>
    <cellStyle name="Normal 2 2 2 2 3 2 14" xfId="17641" xr:uid="{DF5D7AAC-9AAC-49A8-8CA0-6BF79A75D290}"/>
    <cellStyle name="Normal 2 2 2 2 3 2 15" xfId="32071" xr:uid="{5DAF726C-5664-4D63-AF58-A24C7BAFA4B6}"/>
    <cellStyle name="Normal 2 2 2 2 3 2 16" xfId="32203" xr:uid="{5DAF726C-5664-4D63-AF58-A24C7BAFA4B6}"/>
    <cellStyle name="Normal 2 2 2 2 3 2 17" xfId="32334" xr:uid="{5DAF726C-5664-4D63-AF58-A24C7BAFA4B6}"/>
    <cellStyle name="Normal 2 2 2 2 3 2 18" xfId="32466" xr:uid="{5DAF726C-5664-4D63-AF58-A24C7BAFA4B6}"/>
    <cellStyle name="Normal 2 2 2 2 3 2 19" xfId="32597" xr:uid="{5DAF726C-5664-4D63-AF58-A24C7BAFA4B6}"/>
    <cellStyle name="Normal 2 2 2 2 3 2 2" xfId="1797" xr:uid="{5DAF726C-5664-4D63-AF58-A24C7BAFA4B6}"/>
    <cellStyle name="Normal 2 2 2 2 3 2 2 2" xfId="7207" xr:uid="{708D26EB-C28F-4E36-AA43-11EF641DE45A}"/>
    <cellStyle name="Normal 2 2 2 2 3 2 2 2 2" xfId="14669" xr:uid="{708D26EB-C28F-4E36-AA43-11EF641DE45A}"/>
    <cellStyle name="Normal 2 2 2 2 3 2 2 2 2 2" xfId="30647" xr:uid="{708D26EB-C28F-4E36-AA43-11EF641DE45A}"/>
    <cellStyle name="Normal 2 2 2 2 3 2 2 2 3" xfId="23185" xr:uid="{708D26EB-C28F-4E36-AA43-11EF641DE45A}"/>
    <cellStyle name="Normal 2 2 2 2 3 2 2 3" xfId="9259" xr:uid="{5DAF726C-5664-4D63-AF58-A24C7BAFA4B6}"/>
    <cellStyle name="Normal 2 2 2 2 3 2 2 3 2" xfId="25237" xr:uid="{5DAF726C-5664-4D63-AF58-A24C7BAFA4B6}"/>
    <cellStyle name="Normal 2 2 2 2 3 2 2 4" xfId="17775" xr:uid="{5DAF726C-5664-4D63-AF58-A24C7BAFA4B6}"/>
    <cellStyle name="Normal 2 2 2 2 3 2 20" xfId="32729" xr:uid="{5C15EF5F-C44E-4BB7-BF66-B44FAB3C306D}"/>
    <cellStyle name="Normal 2 2 2 2 3 2 21" xfId="32861" xr:uid="{00000000-0005-0000-0000-000049000000}"/>
    <cellStyle name="Normal 2 2 2 2 3 2 22" xfId="32992" xr:uid="{5DAF726C-5664-4D63-AF58-A24C7BAFA4B6}"/>
    <cellStyle name="Normal 2 2 2 2 3 2 23" xfId="33123" xr:uid="{5DAF726C-5664-4D63-AF58-A24C7BAFA4B6}"/>
    <cellStyle name="Normal 2 2 2 2 3 2 24" xfId="33255" xr:uid="{00000000-0005-0000-0000-000049000000}"/>
    <cellStyle name="Normal 2 2 2 2 3 2 25" xfId="33387" xr:uid="{C94CF4E0-89B7-42CA-9EB4-36ED95842CA8}"/>
    <cellStyle name="Normal 2 2 2 2 3 2 3" xfId="4202" xr:uid="{B878F365-824C-45EF-B486-4EE7A7B4B234}"/>
    <cellStyle name="Normal 2 2 2 2 3 2 3 2" xfId="11664" xr:uid="{B878F365-824C-45EF-B486-4EE7A7B4B234}"/>
    <cellStyle name="Normal 2 2 2 2 3 2 3 2 2" xfId="27642" xr:uid="{B878F365-824C-45EF-B486-4EE7A7B4B234}"/>
    <cellStyle name="Normal 2 2 2 2 3 2 3 3" xfId="20180" xr:uid="{B878F365-824C-45EF-B486-4EE7A7B4B234}"/>
    <cellStyle name="Normal 2 2 2 2 3 2 4" xfId="7431" xr:uid="{5DAF726C-5664-4D63-AF58-A24C7BAFA4B6}"/>
    <cellStyle name="Normal 2 2 2 2 3 2 4 2" xfId="14893" xr:uid="{5DAF726C-5664-4D63-AF58-A24C7BAFA4B6}"/>
    <cellStyle name="Normal 2 2 2 2 3 2 4 2 2" xfId="30871" xr:uid="{5DAF726C-5664-4D63-AF58-A24C7BAFA4B6}"/>
    <cellStyle name="Normal 2 2 2 2 3 2 4 3" xfId="23409" xr:uid="{5DAF726C-5664-4D63-AF58-A24C7BAFA4B6}"/>
    <cellStyle name="Normal 2 2 2 2 3 2 5" xfId="7572" xr:uid="{5DAF726C-5664-4D63-AF58-A24C7BAFA4B6}"/>
    <cellStyle name="Normal 2 2 2 2 3 2 5 2" xfId="23550" xr:uid="{5DAF726C-5664-4D63-AF58-A24C7BAFA4B6}"/>
    <cellStyle name="Normal 2 2 2 2 3 2 6" xfId="15034" xr:uid="{5DAF726C-5664-4D63-AF58-A24C7BAFA4B6}"/>
    <cellStyle name="Normal 2 2 2 2 3 2 6 2" xfId="31012" xr:uid="{5DAF726C-5664-4D63-AF58-A24C7BAFA4B6}"/>
    <cellStyle name="Normal 2 2 2 2 3 2 7" xfId="15165" xr:uid="{5DAF726C-5664-4D63-AF58-A24C7BAFA4B6}"/>
    <cellStyle name="Normal 2 2 2 2 3 2 7 2" xfId="31143" xr:uid="{5DAF726C-5664-4D63-AF58-A24C7BAFA4B6}"/>
    <cellStyle name="Normal 2 2 2 2 3 2 8" xfId="15297" xr:uid="{5DAF726C-5664-4D63-AF58-A24C7BAFA4B6}"/>
    <cellStyle name="Normal 2 2 2 2 3 2 8 2" xfId="31275" xr:uid="{5DAF726C-5664-4D63-AF58-A24C7BAFA4B6}"/>
    <cellStyle name="Normal 2 2 2 2 3 2 9" xfId="15429" xr:uid="{5DAF726C-5664-4D63-AF58-A24C7BAFA4B6}"/>
    <cellStyle name="Normal 2 2 2 2 3 2 9 2" xfId="31407" xr:uid="{5DAF726C-5664-4D63-AF58-A24C7BAFA4B6}"/>
    <cellStyle name="Normal 2 2 2 2 3 20" xfId="32400" xr:uid="{DF5D7AAC-9AAC-49A8-8CA0-6BF79A75D290}"/>
    <cellStyle name="Normal 2 2 2 2 3 21" xfId="32531" xr:uid="{DF5D7AAC-9AAC-49A8-8CA0-6BF79A75D290}"/>
    <cellStyle name="Normal 2 2 2 2 3 22" xfId="32663" xr:uid="{BD308DC2-435E-4406-9431-58FBB3DB5EFD}"/>
    <cellStyle name="Normal 2 2 2 2 3 23" xfId="32795" xr:uid="{00000000-0005-0000-0000-000048000000}"/>
    <cellStyle name="Normal 2 2 2 2 3 24" xfId="32926" xr:uid="{DF5D7AAC-9AAC-49A8-8CA0-6BF79A75D290}"/>
    <cellStyle name="Normal 2 2 2 2 3 25" xfId="33057" xr:uid="{DF5D7AAC-9AAC-49A8-8CA0-6BF79A75D290}"/>
    <cellStyle name="Normal 2 2 2 2 3 26" xfId="33189" xr:uid="{00000000-0005-0000-0000-000048000000}"/>
    <cellStyle name="Normal 2 2 2 2 3 27" xfId="33321" xr:uid="{CBA2ADE6-7557-40FF-A7B9-CB20231FADC3}"/>
    <cellStyle name="Normal 2 2 2 2 3 3" xfId="1731" xr:uid="{DF5D7AAC-9AAC-49A8-8CA0-6BF79A75D290}"/>
    <cellStyle name="Normal 2 2 2 2 3 3 2" xfId="7263" xr:uid="{F1E7BE42-96C6-43CA-B68C-8F88C5BFD2EA}"/>
    <cellStyle name="Normal 2 2 2 2 3 3 2 2" xfId="14725" xr:uid="{F1E7BE42-96C6-43CA-B68C-8F88C5BFD2EA}"/>
    <cellStyle name="Normal 2 2 2 2 3 3 2 2 2" xfId="30703" xr:uid="{F1E7BE42-96C6-43CA-B68C-8F88C5BFD2EA}"/>
    <cellStyle name="Normal 2 2 2 2 3 3 2 3" xfId="23241" xr:uid="{F1E7BE42-96C6-43CA-B68C-8F88C5BFD2EA}"/>
    <cellStyle name="Normal 2 2 2 2 3 3 3" xfId="5449" xr:uid="{481C269F-722E-4E04-8A45-901ECEB00739}"/>
    <cellStyle name="Normal 2 2 2 2 3 3 3 2" xfId="12911" xr:uid="{481C269F-722E-4E04-8A45-901ECEB00739}"/>
    <cellStyle name="Normal 2 2 2 2 3 3 3 2 2" xfId="28889" xr:uid="{481C269F-722E-4E04-8A45-901ECEB00739}"/>
    <cellStyle name="Normal 2 2 2 2 3 3 3 3" xfId="21427" xr:uid="{481C269F-722E-4E04-8A45-901ECEB00739}"/>
    <cellStyle name="Normal 2 2 2 2 3 3 4" xfId="9193" xr:uid="{DF5D7AAC-9AAC-49A8-8CA0-6BF79A75D290}"/>
    <cellStyle name="Normal 2 2 2 2 3 3 4 2" xfId="25171" xr:uid="{DF5D7AAC-9AAC-49A8-8CA0-6BF79A75D290}"/>
    <cellStyle name="Normal 2 2 2 2 3 3 5" xfId="17709" xr:uid="{DF5D7AAC-9AAC-49A8-8CA0-6BF79A75D290}"/>
    <cellStyle name="Normal 2 2 2 2 3 4" xfId="6713" xr:uid="{6217C222-BCC1-41EB-AC4D-29EC3CB9A61E}"/>
    <cellStyle name="Normal 2 2 2 2 3 4 2" xfId="14175" xr:uid="{6217C222-BCC1-41EB-AC4D-29EC3CB9A61E}"/>
    <cellStyle name="Normal 2 2 2 2 3 4 2 2" xfId="30153" xr:uid="{6217C222-BCC1-41EB-AC4D-29EC3CB9A61E}"/>
    <cellStyle name="Normal 2 2 2 2 3 4 3" xfId="22691" xr:uid="{6217C222-BCC1-41EB-AC4D-29EC3CB9A61E}"/>
    <cellStyle name="Normal 2 2 2 2 3 5" xfId="2955" xr:uid="{D17C7F7D-D1B9-48AD-A236-A84BCF0C0DD2}"/>
    <cellStyle name="Normal 2 2 2 2 3 5 2" xfId="10417" xr:uid="{D17C7F7D-D1B9-48AD-A236-A84BCF0C0DD2}"/>
    <cellStyle name="Normal 2 2 2 2 3 5 2 2" xfId="26395" xr:uid="{D17C7F7D-D1B9-48AD-A236-A84BCF0C0DD2}"/>
    <cellStyle name="Normal 2 2 2 2 3 5 3" xfId="18933" xr:uid="{D17C7F7D-D1B9-48AD-A236-A84BCF0C0DD2}"/>
    <cellStyle name="Normal 2 2 2 2 3 6" xfId="7365" xr:uid="{DF5D7AAC-9AAC-49A8-8CA0-6BF79A75D290}"/>
    <cellStyle name="Normal 2 2 2 2 3 6 2" xfId="14827" xr:uid="{DF5D7AAC-9AAC-49A8-8CA0-6BF79A75D290}"/>
    <cellStyle name="Normal 2 2 2 2 3 6 2 2" xfId="30805" xr:uid="{DF5D7AAC-9AAC-49A8-8CA0-6BF79A75D290}"/>
    <cellStyle name="Normal 2 2 2 2 3 6 3" xfId="23343" xr:uid="{DF5D7AAC-9AAC-49A8-8CA0-6BF79A75D290}"/>
    <cellStyle name="Normal 2 2 2 2 3 7" xfId="7506" xr:uid="{DF5D7AAC-9AAC-49A8-8CA0-6BF79A75D290}"/>
    <cellStyle name="Normal 2 2 2 2 3 7 2" xfId="23484" xr:uid="{DF5D7AAC-9AAC-49A8-8CA0-6BF79A75D290}"/>
    <cellStyle name="Normal 2 2 2 2 3 8" xfId="14968" xr:uid="{DF5D7AAC-9AAC-49A8-8CA0-6BF79A75D290}"/>
    <cellStyle name="Normal 2 2 2 2 3 8 2" xfId="30946" xr:uid="{DF5D7AAC-9AAC-49A8-8CA0-6BF79A75D290}"/>
    <cellStyle name="Normal 2 2 2 2 3 9" xfId="15099" xr:uid="{DF5D7AAC-9AAC-49A8-8CA0-6BF79A75D290}"/>
    <cellStyle name="Normal 2 2 2 2 3 9 2" xfId="31077" xr:uid="{DF5D7AAC-9AAC-49A8-8CA0-6BF79A75D290}"/>
    <cellStyle name="Normal 2 2 2 2 30" xfId="15462" xr:uid="{D17C7F7D-D1B9-48AD-A236-A84BCF0C0DD2}"/>
    <cellStyle name="Normal 2 2 2 2 30 2" xfId="31440" xr:uid="{D17C7F7D-D1B9-48AD-A236-A84BCF0C0DD2}"/>
    <cellStyle name="Normal 2 2 2 2 31" xfId="15601" xr:uid="{D17C7F7D-D1B9-48AD-A236-A84BCF0C0DD2}"/>
    <cellStyle name="Normal 2 2 2 2 31 2" xfId="31578" xr:uid="{D17C7F7D-D1B9-48AD-A236-A84BCF0C0DD2}"/>
    <cellStyle name="Normal 2 2 2 2 32" xfId="15733" xr:uid="{D17C7F7D-D1B9-48AD-A236-A84BCF0C0DD2}"/>
    <cellStyle name="Normal 2 2 2 2 32 2" xfId="31710" xr:uid="{D17C7F7D-D1B9-48AD-A236-A84BCF0C0DD2}"/>
    <cellStyle name="Normal 2 2 2 2 33" xfId="15864" xr:uid="{D17C7F7D-D1B9-48AD-A236-A84BCF0C0DD2}"/>
    <cellStyle name="Normal 2 2 2 2 33 2" xfId="31841" xr:uid="{D17C7F7D-D1B9-48AD-A236-A84BCF0C0DD2}"/>
    <cellStyle name="Normal 2 2 2 2 34" xfId="16317" xr:uid="{00000000-0005-0000-0000-000089010000}"/>
    <cellStyle name="Normal 2 2 2 2 35" xfId="31972" xr:uid="{D17C7F7D-D1B9-48AD-A236-A84BCF0C0DD2}"/>
    <cellStyle name="Normal 2 2 2 2 36" xfId="32104" xr:uid="{D17C7F7D-D1B9-48AD-A236-A84BCF0C0DD2}"/>
    <cellStyle name="Normal 2 2 2 2 37" xfId="32235" xr:uid="{D17C7F7D-D1B9-48AD-A236-A84BCF0C0DD2}"/>
    <cellStyle name="Normal 2 2 2 2 38" xfId="32367" xr:uid="{D17C7F7D-D1B9-48AD-A236-A84BCF0C0DD2}"/>
    <cellStyle name="Normal 2 2 2 2 39" xfId="32498" xr:uid="{D17C7F7D-D1B9-48AD-A236-A84BCF0C0DD2}"/>
    <cellStyle name="Normal 2 2 2 2 4" xfId="1160" xr:uid="{D17C7F7D-D1B9-48AD-A236-A84BCF0C0DD2}"/>
    <cellStyle name="Normal 2 2 2 2 4 10" xfId="15264" xr:uid="{E516AB51-64D2-4648-9EED-D41284F1DA2D}"/>
    <cellStyle name="Normal 2 2 2 2 4 10 2" xfId="31242" xr:uid="{E516AB51-64D2-4648-9EED-D41284F1DA2D}"/>
    <cellStyle name="Normal 2 2 2 2 4 11" xfId="15396" xr:uid="{E516AB51-64D2-4648-9EED-D41284F1DA2D}"/>
    <cellStyle name="Normal 2 2 2 2 4 11 2" xfId="31374" xr:uid="{E516AB51-64D2-4648-9EED-D41284F1DA2D}"/>
    <cellStyle name="Normal 2 2 2 2 4 12" xfId="15528" xr:uid="{E516AB51-64D2-4648-9EED-D41284F1DA2D}"/>
    <cellStyle name="Normal 2 2 2 2 4 12 2" xfId="31506" xr:uid="{E516AB51-64D2-4648-9EED-D41284F1DA2D}"/>
    <cellStyle name="Normal 2 2 2 2 4 13" xfId="15667" xr:uid="{E516AB51-64D2-4648-9EED-D41284F1DA2D}"/>
    <cellStyle name="Normal 2 2 2 2 4 13 2" xfId="31644" xr:uid="{E516AB51-64D2-4648-9EED-D41284F1DA2D}"/>
    <cellStyle name="Normal 2 2 2 2 4 14" xfId="15799" xr:uid="{E516AB51-64D2-4648-9EED-D41284F1DA2D}"/>
    <cellStyle name="Normal 2 2 2 2 4 14 2" xfId="31776" xr:uid="{E516AB51-64D2-4648-9EED-D41284F1DA2D}"/>
    <cellStyle name="Normal 2 2 2 2 4 15" xfId="15930" xr:uid="{E516AB51-64D2-4648-9EED-D41284F1DA2D}"/>
    <cellStyle name="Normal 2 2 2 2 4 15 2" xfId="31907" xr:uid="{E516AB51-64D2-4648-9EED-D41284F1DA2D}"/>
    <cellStyle name="Normal 2 2 2 2 4 16" xfId="17138" xr:uid="{D17C7F7D-D1B9-48AD-A236-A84BCF0C0DD2}"/>
    <cellStyle name="Normal 2 2 2 2 4 17" xfId="32038" xr:uid="{E516AB51-64D2-4648-9EED-D41284F1DA2D}"/>
    <cellStyle name="Normal 2 2 2 2 4 18" xfId="32170" xr:uid="{E516AB51-64D2-4648-9EED-D41284F1DA2D}"/>
    <cellStyle name="Normal 2 2 2 2 4 19" xfId="32301" xr:uid="{E516AB51-64D2-4648-9EED-D41284F1DA2D}"/>
    <cellStyle name="Normal 2 2 2 2 4 2" xfId="1764" xr:uid="{E516AB51-64D2-4648-9EED-D41284F1DA2D}"/>
    <cellStyle name="Normal 2 2 2 2 4 2 2" xfId="7295" xr:uid="{8465CBED-8CAB-420D-8D13-4D0E0660C746}"/>
    <cellStyle name="Normal 2 2 2 2 4 2 2 2" xfId="14757" xr:uid="{8465CBED-8CAB-420D-8D13-4D0E0660C746}"/>
    <cellStyle name="Normal 2 2 2 2 4 2 2 2 2" xfId="30735" xr:uid="{8465CBED-8CAB-420D-8D13-4D0E0660C746}"/>
    <cellStyle name="Normal 2 2 2 2 4 2 2 3" xfId="23273" xr:uid="{8465CBED-8CAB-420D-8D13-4D0E0660C746}"/>
    <cellStyle name="Normal 2 2 2 2 4 2 3" xfId="4219" xr:uid="{0DFB8022-126F-4C58-8A9C-F102EA42C72C}"/>
    <cellStyle name="Normal 2 2 2 2 4 2 3 2" xfId="11681" xr:uid="{0DFB8022-126F-4C58-8A9C-F102EA42C72C}"/>
    <cellStyle name="Normal 2 2 2 2 4 2 3 2 2" xfId="27659" xr:uid="{0DFB8022-126F-4C58-8A9C-F102EA42C72C}"/>
    <cellStyle name="Normal 2 2 2 2 4 2 3 3" xfId="20197" xr:uid="{0DFB8022-126F-4C58-8A9C-F102EA42C72C}"/>
    <cellStyle name="Normal 2 2 2 2 4 2 4" xfId="9226" xr:uid="{E516AB51-64D2-4648-9EED-D41284F1DA2D}"/>
    <cellStyle name="Normal 2 2 2 2 4 2 4 2" xfId="25204" xr:uid="{E516AB51-64D2-4648-9EED-D41284F1DA2D}"/>
    <cellStyle name="Normal 2 2 2 2 4 2 5" xfId="17742" xr:uid="{E516AB51-64D2-4648-9EED-D41284F1DA2D}"/>
    <cellStyle name="Normal 2 2 2 2 4 20" xfId="32433" xr:uid="{E516AB51-64D2-4648-9EED-D41284F1DA2D}"/>
    <cellStyle name="Normal 2 2 2 2 4 21" xfId="32564" xr:uid="{E516AB51-64D2-4648-9EED-D41284F1DA2D}"/>
    <cellStyle name="Normal 2 2 2 2 4 22" xfId="32696" xr:uid="{02B4391C-7343-4786-9520-A7CE205B91B6}"/>
    <cellStyle name="Normal 2 2 2 2 4 23" xfId="32828" xr:uid="{00000000-0005-0000-0000-00004A000000}"/>
    <cellStyle name="Normal 2 2 2 2 4 24" xfId="32959" xr:uid="{E516AB51-64D2-4648-9EED-D41284F1DA2D}"/>
    <cellStyle name="Normal 2 2 2 2 4 25" xfId="33090" xr:uid="{E516AB51-64D2-4648-9EED-D41284F1DA2D}"/>
    <cellStyle name="Normal 2 2 2 2 4 26" xfId="33222" xr:uid="{00000000-0005-0000-0000-00004A000000}"/>
    <cellStyle name="Normal 2 2 2 2 4 27" xfId="33354" xr:uid="{F190B5D1-3333-465B-99B3-9451113A1D91}"/>
    <cellStyle name="Normal 2 2 2 2 4 3" xfId="5466" xr:uid="{C4529ED3-F5D7-4C09-9059-4FB2FF6329E7}"/>
    <cellStyle name="Normal 2 2 2 2 4 3 2" xfId="12928" xr:uid="{C4529ED3-F5D7-4C09-9059-4FB2FF6329E7}"/>
    <cellStyle name="Normal 2 2 2 2 4 3 2 2" xfId="28906" xr:uid="{C4529ED3-F5D7-4C09-9059-4FB2FF6329E7}"/>
    <cellStyle name="Normal 2 2 2 2 4 3 3" xfId="21444" xr:uid="{C4529ED3-F5D7-4C09-9059-4FB2FF6329E7}"/>
    <cellStyle name="Normal 2 2 2 2 4 4" xfId="6730" xr:uid="{4D0E58F6-0D86-4592-BF68-5EC6C3144425}"/>
    <cellStyle name="Normal 2 2 2 2 4 4 2" xfId="14192" xr:uid="{4D0E58F6-0D86-4592-BF68-5EC6C3144425}"/>
    <cellStyle name="Normal 2 2 2 2 4 4 2 2" xfId="30170" xr:uid="{4D0E58F6-0D86-4592-BF68-5EC6C3144425}"/>
    <cellStyle name="Normal 2 2 2 2 4 4 3" xfId="22708" xr:uid="{4D0E58F6-0D86-4592-BF68-5EC6C3144425}"/>
    <cellStyle name="Normal 2 2 2 2 4 5" xfId="2972" xr:uid="{D17C7F7D-D1B9-48AD-A236-A84BCF0C0DD2}"/>
    <cellStyle name="Normal 2 2 2 2 4 5 2" xfId="10434" xr:uid="{D17C7F7D-D1B9-48AD-A236-A84BCF0C0DD2}"/>
    <cellStyle name="Normal 2 2 2 2 4 5 2 2" xfId="26412" xr:uid="{D17C7F7D-D1B9-48AD-A236-A84BCF0C0DD2}"/>
    <cellStyle name="Normal 2 2 2 2 4 5 3" xfId="18950" xr:uid="{D17C7F7D-D1B9-48AD-A236-A84BCF0C0DD2}"/>
    <cellStyle name="Normal 2 2 2 2 4 6" xfId="7398" xr:uid="{E516AB51-64D2-4648-9EED-D41284F1DA2D}"/>
    <cellStyle name="Normal 2 2 2 2 4 6 2" xfId="14860" xr:uid="{E516AB51-64D2-4648-9EED-D41284F1DA2D}"/>
    <cellStyle name="Normal 2 2 2 2 4 6 2 2" xfId="30838" xr:uid="{E516AB51-64D2-4648-9EED-D41284F1DA2D}"/>
    <cellStyle name="Normal 2 2 2 2 4 6 3" xfId="23376" xr:uid="{E516AB51-64D2-4648-9EED-D41284F1DA2D}"/>
    <cellStyle name="Normal 2 2 2 2 4 7" xfId="7539" xr:uid="{E516AB51-64D2-4648-9EED-D41284F1DA2D}"/>
    <cellStyle name="Normal 2 2 2 2 4 7 2" xfId="23517" xr:uid="{E516AB51-64D2-4648-9EED-D41284F1DA2D}"/>
    <cellStyle name="Normal 2 2 2 2 4 8" xfId="15001" xr:uid="{E516AB51-64D2-4648-9EED-D41284F1DA2D}"/>
    <cellStyle name="Normal 2 2 2 2 4 8 2" xfId="30979" xr:uid="{E516AB51-64D2-4648-9EED-D41284F1DA2D}"/>
    <cellStyle name="Normal 2 2 2 2 4 9" xfId="15132" xr:uid="{E516AB51-64D2-4648-9EED-D41284F1DA2D}"/>
    <cellStyle name="Normal 2 2 2 2 4 9 2" xfId="31110" xr:uid="{E516AB51-64D2-4648-9EED-D41284F1DA2D}"/>
    <cellStyle name="Normal 2 2 2 2 40" xfId="32630" xr:uid="{55C872DA-0640-49F9-917C-66D1F58AFA4D}"/>
    <cellStyle name="Normal 2 2 2 2 41" xfId="32762" xr:uid="{00000000-0005-0000-0000-000043000000}"/>
    <cellStyle name="Normal 2 2 2 2 42" xfId="32893" xr:uid="{D17C7F7D-D1B9-48AD-A236-A84BCF0C0DD2}"/>
    <cellStyle name="Normal 2 2 2 2 43" xfId="33024" xr:uid="{D17C7F7D-D1B9-48AD-A236-A84BCF0C0DD2}"/>
    <cellStyle name="Normal 2 2 2 2 44" xfId="33156" xr:uid="{00000000-0005-0000-0000-000043000000}"/>
    <cellStyle name="Normal 2 2 2 2 45" xfId="33288" xr:uid="{861B8788-3C09-4130-AB50-D9C751E1A20E}"/>
    <cellStyle name="Normal 2 2 2 2 5" xfId="1177" xr:uid="{D17C7F7D-D1B9-48AD-A236-A84BCF0C0DD2}"/>
    <cellStyle name="Normal 2 2 2 2 5 2" xfId="4236" xr:uid="{8C8338E9-77A9-4C15-8523-DD36FFD87BF6}"/>
    <cellStyle name="Normal 2 2 2 2 5 2 2" xfId="11698" xr:uid="{8C8338E9-77A9-4C15-8523-DD36FFD87BF6}"/>
    <cellStyle name="Normal 2 2 2 2 5 2 2 2" xfId="27676" xr:uid="{8C8338E9-77A9-4C15-8523-DD36FFD87BF6}"/>
    <cellStyle name="Normal 2 2 2 2 5 2 3" xfId="20214" xr:uid="{8C8338E9-77A9-4C15-8523-DD36FFD87BF6}"/>
    <cellStyle name="Normal 2 2 2 2 5 3" xfId="5483" xr:uid="{BB444FE6-38DD-495B-8E8D-A92032F0AF2D}"/>
    <cellStyle name="Normal 2 2 2 2 5 3 2" xfId="12945" xr:uid="{BB444FE6-38DD-495B-8E8D-A92032F0AF2D}"/>
    <cellStyle name="Normal 2 2 2 2 5 3 2 2" xfId="28923" xr:uid="{BB444FE6-38DD-495B-8E8D-A92032F0AF2D}"/>
    <cellStyle name="Normal 2 2 2 2 5 3 3" xfId="21461" xr:uid="{BB444FE6-38DD-495B-8E8D-A92032F0AF2D}"/>
    <cellStyle name="Normal 2 2 2 2 5 4" xfId="6747" xr:uid="{9522AF64-B323-4488-B13B-5C0CA1256DFF}"/>
    <cellStyle name="Normal 2 2 2 2 5 4 2" xfId="14209" xr:uid="{9522AF64-B323-4488-B13B-5C0CA1256DFF}"/>
    <cellStyle name="Normal 2 2 2 2 5 4 2 2" xfId="30187" xr:uid="{9522AF64-B323-4488-B13B-5C0CA1256DFF}"/>
    <cellStyle name="Normal 2 2 2 2 5 4 3" xfId="22725" xr:uid="{9522AF64-B323-4488-B13B-5C0CA1256DFF}"/>
    <cellStyle name="Normal 2 2 2 2 5 5" xfId="2989" xr:uid="{D17C7F7D-D1B9-48AD-A236-A84BCF0C0DD2}"/>
    <cellStyle name="Normal 2 2 2 2 5 5 2" xfId="10451" xr:uid="{D17C7F7D-D1B9-48AD-A236-A84BCF0C0DD2}"/>
    <cellStyle name="Normal 2 2 2 2 5 5 2 2" xfId="26429" xr:uid="{D17C7F7D-D1B9-48AD-A236-A84BCF0C0DD2}"/>
    <cellStyle name="Normal 2 2 2 2 5 5 3" xfId="18967" xr:uid="{D17C7F7D-D1B9-48AD-A236-A84BCF0C0DD2}"/>
    <cellStyle name="Normal 2 2 2 2 5 6" xfId="8693" xr:uid="{D17C7F7D-D1B9-48AD-A236-A84BCF0C0DD2}"/>
    <cellStyle name="Normal 2 2 2 2 5 6 2" xfId="24671" xr:uid="{D17C7F7D-D1B9-48AD-A236-A84BCF0C0DD2}"/>
    <cellStyle name="Normal 2 2 2 2 5 7" xfId="17155" xr:uid="{D17C7F7D-D1B9-48AD-A236-A84BCF0C0DD2}"/>
    <cellStyle name="Normal 2 2 2 2 6" xfId="1193" xr:uid="{D17C7F7D-D1B9-48AD-A236-A84BCF0C0DD2}"/>
    <cellStyle name="Normal 2 2 2 2 6 2" xfId="4252" xr:uid="{9C0B98BD-7299-4E9B-8EDD-A5AB58D77EA8}"/>
    <cellStyle name="Normal 2 2 2 2 6 2 2" xfId="11714" xr:uid="{9C0B98BD-7299-4E9B-8EDD-A5AB58D77EA8}"/>
    <cellStyle name="Normal 2 2 2 2 6 2 2 2" xfId="27692" xr:uid="{9C0B98BD-7299-4E9B-8EDD-A5AB58D77EA8}"/>
    <cellStyle name="Normal 2 2 2 2 6 2 3" xfId="20230" xr:uid="{9C0B98BD-7299-4E9B-8EDD-A5AB58D77EA8}"/>
    <cellStyle name="Normal 2 2 2 2 6 3" xfId="5499" xr:uid="{274CBCE7-3C82-4ABE-8102-A639B4B3F6D2}"/>
    <cellStyle name="Normal 2 2 2 2 6 3 2" xfId="12961" xr:uid="{274CBCE7-3C82-4ABE-8102-A639B4B3F6D2}"/>
    <cellStyle name="Normal 2 2 2 2 6 3 2 2" xfId="28939" xr:uid="{274CBCE7-3C82-4ABE-8102-A639B4B3F6D2}"/>
    <cellStyle name="Normal 2 2 2 2 6 3 3" xfId="21477" xr:uid="{274CBCE7-3C82-4ABE-8102-A639B4B3F6D2}"/>
    <cellStyle name="Normal 2 2 2 2 6 4" xfId="6763" xr:uid="{B33571BC-DEF0-4C57-8671-6FB4012763FD}"/>
    <cellStyle name="Normal 2 2 2 2 6 4 2" xfId="14225" xr:uid="{B33571BC-DEF0-4C57-8671-6FB4012763FD}"/>
    <cellStyle name="Normal 2 2 2 2 6 4 2 2" xfId="30203" xr:uid="{B33571BC-DEF0-4C57-8671-6FB4012763FD}"/>
    <cellStyle name="Normal 2 2 2 2 6 4 3" xfId="22741" xr:uid="{B33571BC-DEF0-4C57-8671-6FB4012763FD}"/>
    <cellStyle name="Normal 2 2 2 2 6 5" xfId="3005" xr:uid="{D17C7F7D-D1B9-48AD-A236-A84BCF0C0DD2}"/>
    <cellStyle name="Normal 2 2 2 2 6 5 2" xfId="10467" xr:uid="{D17C7F7D-D1B9-48AD-A236-A84BCF0C0DD2}"/>
    <cellStyle name="Normal 2 2 2 2 6 5 2 2" xfId="26445" xr:uid="{D17C7F7D-D1B9-48AD-A236-A84BCF0C0DD2}"/>
    <cellStyle name="Normal 2 2 2 2 6 5 3" xfId="18983" xr:uid="{D17C7F7D-D1B9-48AD-A236-A84BCF0C0DD2}"/>
    <cellStyle name="Normal 2 2 2 2 6 6" xfId="8709" xr:uid="{D17C7F7D-D1B9-48AD-A236-A84BCF0C0DD2}"/>
    <cellStyle name="Normal 2 2 2 2 6 6 2" xfId="24687" xr:uid="{D17C7F7D-D1B9-48AD-A236-A84BCF0C0DD2}"/>
    <cellStyle name="Normal 2 2 2 2 6 7" xfId="17171" xr:uid="{D17C7F7D-D1B9-48AD-A236-A84BCF0C0DD2}"/>
    <cellStyle name="Normal 2 2 2 2 7" xfId="1210" xr:uid="{D17C7F7D-D1B9-48AD-A236-A84BCF0C0DD2}"/>
    <cellStyle name="Normal 2 2 2 2 7 2" xfId="4269" xr:uid="{77FE85C6-E95B-4F75-89B3-AFC04B656B13}"/>
    <cellStyle name="Normal 2 2 2 2 7 2 2" xfId="11731" xr:uid="{77FE85C6-E95B-4F75-89B3-AFC04B656B13}"/>
    <cellStyle name="Normal 2 2 2 2 7 2 2 2" xfId="27709" xr:uid="{77FE85C6-E95B-4F75-89B3-AFC04B656B13}"/>
    <cellStyle name="Normal 2 2 2 2 7 2 3" xfId="20247" xr:uid="{77FE85C6-E95B-4F75-89B3-AFC04B656B13}"/>
    <cellStyle name="Normal 2 2 2 2 7 3" xfId="5516" xr:uid="{EF99E75F-4A18-4295-A858-0A175EC43076}"/>
    <cellStyle name="Normal 2 2 2 2 7 3 2" xfId="12978" xr:uid="{EF99E75F-4A18-4295-A858-0A175EC43076}"/>
    <cellStyle name="Normal 2 2 2 2 7 3 2 2" xfId="28956" xr:uid="{EF99E75F-4A18-4295-A858-0A175EC43076}"/>
    <cellStyle name="Normal 2 2 2 2 7 3 3" xfId="21494" xr:uid="{EF99E75F-4A18-4295-A858-0A175EC43076}"/>
    <cellStyle name="Normal 2 2 2 2 7 4" xfId="6780" xr:uid="{6EA43556-114E-4A3B-BD38-0DFB9671222D}"/>
    <cellStyle name="Normal 2 2 2 2 7 4 2" xfId="14242" xr:uid="{6EA43556-114E-4A3B-BD38-0DFB9671222D}"/>
    <cellStyle name="Normal 2 2 2 2 7 4 2 2" xfId="30220" xr:uid="{6EA43556-114E-4A3B-BD38-0DFB9671222D}"/>
    <cellStyle name="Normal 2 2 2 2 7 4 3" xfId="22758" xr:uid="{6EA43556-114E-4A3B-BD38-0DFB9671222D}"/>
    <cellStyle name="Normal 2 2 2 2 7 5" xfId="3022" xr:uid="{D17C7F7D-D1B9-48AD-A236-A84BCF0C0DD2}"/>
    <cellStyle name="Normal 2 2 2 2 7 5 2" xfId="10484" xr:uid="{D17C7F7D-D1B9-48AD-A236-A84BCF0C0DD2}"/>
    <cellStyle name="Normal 2 2 2 2 7 5 2 2" xfId="26462" xr:uid="{D17C7F7D-D1B9-48AD-A236-A84BCF0C0DD2}"/>
    <cellStyle name="Normal 2 2 2 2 7 5 3" xfId="19000" xr:uid="{D17C7F7D-D1B9-48AD-A236-A84BCF0C0DD2}"/>
    <cellStyle name="Normal 2 2 2 2 7 6" xfId="8726" xr:uid="{D17C7F7D-D1B9-48AD-A236-A84BCF0C0DD2}"/>
    <cellStyle name="Normal 2 2 2 2 7 6 2" xfId="24704" xr:uid="{D17C7F7D-D1B9-48AD-A236-A84BCF0C0DD2}"/>
    <cellStyle name="Normal 2 2 2 2 7 7" xfId="17188" xr:uid="{D17C7F7D-D1B9-48AD-A236-A84BCF0C0DD2}"/>
    <cellStyle name="Normal 2 2 2 2 8" xfId="1227" xr:uid="{D17C7F7D-D1B9-48AD-A236-A84BCF0C0DD2}"/>
    <cellStyle name="Normal 2 2 2 2 8 2" xfId="4286" xr:uid="{B9DCEC83-66DD-4497-AFDE-5798AA15FD38}"/>
    <cellStyle name="Normal 2 2 2 2 8 2 2" xfId="11748" xr:uid="{B9DCEC83-66DD-4497-AFDE-5798AA15FD38}"/>
    <cellStyle name="Normal 2 2 2 2 8 2 2 2" xfId="27726" xr:uid="{B9DCEC83-66DD-4497-AFDE-5798AA15FD38}"/>
    <cellStyle name="Normal 2 2 2 2 8 2 3" xfId="20264" xr:uid="{B9DCEC83-66DD-4497-AFDE-5798AA15FD38}"/>
    <cellStyle name="Normal 2 2 2 2 8 3" xfId="5533" xr:uid="{7C60FBB6-AAC6-4971-9D8A-D6B64DEE3D4F}"/>
    <cellStyle name="Normal 2 2 2 2 8 3 2" xfId="12995" xr:uid="{7C60FBB6-AAC6-4971-9D8A-D6B64DEE3D4F}"/>
    <cellStyle name="Normal 2 2 2 2 8 3 2 2" xfId="28973" xr:uid="{7C60FBB6-AAC6-4971-9D8A-D6B64DEE3D4F}"/>
    <cellStyle name="Normal 2 2 2 2 8 3 3" xfId="21511" xr:uid="{7C60FBB6-AAC6-4971-9D8A-D6B64DEE3D4F}"/>
    <cellStyle name="Normal 2 2 2 2 8 4" xfId="6797" xr:uid="{A88C5DBD-8FD6-47D5-865E-BEF9DA33C085}"/>
    <cellStyle name="Normal 2 2 2 2 8 4 2" xfId="14259" xr:uid="{A88C5DBD-8FD6-47D5-865E-BEF9DA33C085}"/>
    <cellStyle name="Normal 2 2 2 2 8 4 2 2" xfId="30237" xr:uid="{A88C5DBD-8FD6-47D5-865E-BEF9DA33C085}"/>
    <cellStyle name="Normal 2 2 2 2 8 4 3" xfId="22775" xr:uid="{A88C5DBD-8FD6-47D5-865E-BEF9DA33C085}"/>
    <cellStyle name="Normal 2 2 2 2 8 5" xfId="3039" xr:uid="{D17C7F7D-D1B9-48AD-A236-A84BCF0C0DD2}"/>
    <cellStyle name="Normal 2 2 2 2 8 5 2" xfId="10501" xr:uid="{D17C7F7D-D1B9-48AD-A236-A84BCF0C0DD2}"/>
    <cellStyle name="Normal 2 2 2 2 8 5 2 2" xfId="26479" xr:uid="{D17C7F7D-D1B9-48AD-A236-A84BCF0C0DD2}"/>
    <cellStyle name="Normal 2 2 2 2 8 5 3" xfId="19017" xr:uid="{D17C7F7D-D1B9-48AD-A236-A84BCF0C0DD2}"/>
    <cellStyle name="Normal 2 2 2 2 8 6" xfId="8743" xr:uid="{D17C7F7D-D1B9-48AD-A236-A84BCF0C0DD2}"/>
    <cellStyle name="Normal 2 2 2 2 8 6 2" xfId="24721" xr:uid="{D17C7F7D-D1B9-48AD-A236-A84BCF0C0DD2}"/>
    <cellStyle name="Normal 2 2 2 2 8 7" xfId="17205" xr:uid="{D17C7F7D-D1B9-48AD-A236-A84BCF0C0DD2}"/>
    <cellStyle name="Normal 2 2 2 2 9" xfId="1245" xr:uid="{D17C7F7D-D1B9-48AD-A236-A84BCF0C0DD2}"/>
    <cellStyle name="Normal 2 2 2 2 9 2" xfId="4304" xr:uid="{D956A905-A316-4F73-A64B-627A6A2CB814}"/>
    <cellStyle name="Normal 2 2 2 2 9 2 2" xfId="11766" xr:uid="{D956A905-A316-4F73-A64B-627A6A2CB814}"/>
    <cellStyle name="Normal 2 2 2 2 9 2 2 2" xfId="27744" xr:uid="{D956A905-A316-4F73-A64B-627A6A2CB814}"/>
    <cellStyle name="Normal 2 2 2 2 9 2 3" xfId="20282" xr:uid="{D956A905-A316-4F73-A64B-627A6A2CB814}"/>
    <cellStyle name="Normal 2 2 2 2 9 3" xfId="5551" xr:uid="{FD6A1604-224F-4D31-BF65-F83ECAF8A611}"/>
    <cellStyle name="Normal 2 2 2 2 9 3 2" xfId="13013" xr:uid="{FD6A1604-224F-4D31-BF65-F83ECAF8A611}"/>
    <cellStyle name="Normal 2 2 2 2 9 3 2 2" xfId="28991" xr:uid="{FD6A1604-224F-4D31-BF65-F83ECAF8A611}"/>
    <cellStyle name="Normal 2 2 2 2 9 3 3" xfId="21529" xr:uid="{FD6A1604-224F-4D31-BF65-F83ECAF8A611}"/>
    <cellStyle name="Normal 2 2 2 2 9 4" xfId="6815" xr:uid="{310036AB-A466-4C8F-9B83-4A90BDC08310}"/>
    <cellStyle name="Normal 2 2 2 2 9 4 2" xfId="14277" xr:uid="{310036AB-A466-4C8F-9B83-4A90BDC08310}"/>
    <cellStyle name="Normal 2 2 2 2 9 4 2 2" xfId="30255" xr:uid="{310036AB-A466-4C8F-9B83-4A90BDC08310}"/>
    <cellStyle name="Normal 2 2 2 2 9 4 3" xfId="22793" xr:uid="{310036AB-A466-4C8F-9B83-4A90BDC08310}"/>
    <cellStyle name="Normal 2 2 2 2 9 5" xfId="3057" xr:uid="{D17C7F7D-D1B9-48AD-A236-A84BCF0C0DD2}"/>
    <cellStyle name="Normal 2 2 2 2 9 5 2" xfId="10519" xr:uid="{D17C7F7D-D1B9-48AD-A236-A84BCF0C0DD2}"/>
    <cellStyle name="Normal 2 2 2 2 9 5 2 2" xfId="26497" xr:uid="{D17C7F7D-D1B9-48AD-A236-A84BCF0C0DD2}"/>
    <cellStyle name="Normal 2 2 2 2 9 5 3" xfId="19035" xr:uid="{D17C7F7D-D1B9-48AD-A236-A84BCF0C0DD2}"/>
    <cellStyle name="Normal 2 2 2 2 9 6" xfId="8761" xr:uid="{D17C7F7D-D1B9-48AD-A236-A84BCF0C0DD2}"/>
    <cellStyle name="Normal 2 2 2 2 9 6 2" xfId="24739" xr:uid="{D17C7F7D-D1B9-48AD-A236-A84BCF0C0DD2}"/>
    <cellStyle name="Normal 2 2 2 2 9 7" xfId="17223" xr:uid="{D17C7F7D-D1B9-48AD-A236-A84BCF0C0DD2}"/>
    <cellStyle name="Normal 2 2 2 20" xfId="647" xr:uid="{00000000-0005-0000-0000-00008A010000}"/>
    <cellStyle name="Normal 2 2 2 20 2" xfId="3706" xr:uid="{8F13237A-DF37-4035-9FFA-0CB9600964BA}"/>
    <cellStyle name="Normal 2 2 2 20 2 2" xfId="11168" xr:uid="{8F13237A-DF37-4035-9FFA-0CB9600964BA}"/>
    <cellStyle name="Normal 2 2 2 20 2 2 2" xfId="27146" xr:uid="{8F13237A-DF37-4035-9FFA-0CB9600964BA}"/>
    <cellStyle name="Normal 2 2 2 20 2 3" xfId="19684" xr:uid="{8F13237A-DF37-4035-9FFA-0CB9600964BA}"/>
    <cellStyle name="Normal 2 2 2 20 3" xfId="4953" xr:uid="{E5BA4E77-AC30-416E-A472-ECE7C88A73F9}"/>
    <cellStyle name="Normal 2 2 2 20 3 2" xfId="12415" xr:uid="{E5BA4E77-AC30-416E-A472-ECE7C88A73F9}"/>
    <cellStyle name="Normal 2 2 2 20 3 2 2" xfId="28393" xr:uid="{E5BA4E77-AC30-416E-A472-ECE7C88A73F9}"/>
    <cellStyle name="Normal 2 2 2 20 3 3" xfId="20931" xr:uid="{E5BA4E77-AC30-416E-A472-ECE7C88A73F9}"/>
    <cellStyle name="Normal 2 2 2 20 4" xfId="6221" xr:uid="{065C9A58-61B6-42B6-8E36-BA2D877BCC45}"/>
    <cellStyle name="Normal 2 2 2 20 4 2" xfId="13683" xr:uid="{065C9A58-61B6-42B6-8E36-BA2D877BCC45}"/>
    <cellStyle name="Normal 2 2 2 20 4 2 2" xfId="29661" xr:uid="{065C9A58-61B6-42B6-8E36-BA2D877BCC45}"/>
    <cellStyle name="Normal 2 2 2 20 4 3" xfId="22199" xr:uid="{065C9A58-61B6-42B6-8E36-BA2D877BCC45}"/>
    <cellStyle name="Normal 2 2 2 20 5" xfId="2459" xr:uid="{00000000-0005-0000-0000-00008A010000}"/>
    <cellStyle name="Normal 2 2 2 20 5 2" xfId="9921" xr:uid="{00000000-0005-0000-0000-00008A010000}"/>
    <cellStyle name="Normal 2 2 2 20 5 2 2" xfId="25899" xr:uid="{00000000-0005-0000-0000-00008A010000}"/>
    <cellStyle name="Normal 2 2 2 20 5 3" xfId="18437" xr:uid="{00000000-0005-0000-0000-00008A010000}"/>
    <cellStyle name="Normal 2 2 2 20 6" xfId="8181" xr:uid="{00000000-0005-0000-0000-00008A010000}"/>
    <cellStyle name="Normal 2 2 2 20 6 2" xfId="24159" xr:uid="{00000000-0005-0000-0000-00008A010000}"/>
    <cellStyle name="Normal 2 2 2 20 7" xfId="16625" xr:uid="{00000000-0005-0000-0000-00008A010000}"/>
    <cellStyle name="Normal 2 2 2 21" xfId="655" xr:uid="{00000000-0005-0000-0000-00008B010000}"/>
    <cellStyle name="Normal 2 2 2 21 2" xfId="3714" xr:uid="{01180375-1FCD-4D52-BEE8-2992ED64C68A}"/>
    <cellStyle name="Normal 2 2 2 21 2 2" xfId="11176" xr:uid="{01180375-1FCD-4D52-BEE8-2992ED64C68A}"/>
    <cellStyle name="Normal 2 2 2 21 2 2 2" xfId="27154" xr:uid="{01180375-1FCD-4D52-BEE8-2992ED64C68A}"/>
    <cellStyle name="Normal 2 2 2 21 2 3" xfId="19692" xr:uid="{01180375-1FCD-4D52-BEE8-2992ED64C68A}"/>
    <cellStyle name="Normal 2 2 2 21 3" xfId="4961" xr:uid="{9B48C48D-114D-4B59-8FE1-2F4C9C0534F3}"/>
    <cellStyle name="Normal 2 2 2 21 3 2" xfId="12423" xr:uid="{9B48C48D-114D-4B59-8FE1-2F4C9C0534F3}"/>
    <cellStyle name="Normal 2 2 2 21 3 2 2" xfId="28401" xr:uid="{9B48C48D-114D-4B59-8FE1-2F4C9C0534F3}"/>
    <cellStyle name="Normal 2 2 2 21 3 3" xfId="20939" xr:uid="{9B48C48D-114D-4B59-8FE1-2F4C9C0534F3}"/>
    <cellStyle name="Normal 2 2 2 21 4" xfId="6229" xr:uid="{2C9B34FF-B1B3-49B7-8544-8A37C1E3754C}"/>
    <cellStyle name="Normal 2 2 2 21 4 2" xfId="13691" xr:uid="{2C9B34FF-B1B3-49B7-8544-8A37C1E3754C}"/>
    <cellStyle name="Normal 2 2 2 21 4 2 2" xfId="29669" xr:uid="{2C9B34FF-B1B3-49B7-8544-8A37C1E3754C}"/>
    <cellStyle name="Normal 2 2 2 21 4 3" xfId="22207" xr:uid="{2C9B34FF-B1B3-49B7-8544-8A37C1E3754C}"/>
    <cellStyle name="Normal 2 2 2 21 5" xfId="2467" xr:uid="{00000000-0005-0000-0000-00008B010000}"/>
    <cellStyle name="Normal 2 2 2 21 5 2" xfId="9929" xr:uid="{00000000-0005-0000-0000-00008B010000}"/>
    <cellStyle name="Normal 2 2 2 21 5 2 2" xfId="25907" xr:uid="{00000000-0005-0000-0000-00008B010000}"/>
    <cellStyle name="Normal 2 2 2 21 5 3" xfId="18445" xr:uid="{00000000-0005-0000-0000-00008B010000}"/>
    <cellStyle name="Normal 2 2 2 21 6" xfId="8189" xr:uid="{00000000-0005-0000-0000-00008B010000}"/>
    <cellStyle name="Normal 2 2 2 21 6 2" xfId="24167" xr:uid="{00000000-0005-0000-0000-00008B010000}"/>
    <cellStyle name="Normal 2 2 2 21 7" xfId="16633" xr:uid="{00000000-0005-0000-0000-00008B010000}"/>
    <cellStyle name="Normal 2 2 2 22" xfId="663" xr:uid="{00000000-0005-0000-0000-00008C010000}"/>
    <cellStyle name="Normal 2 2 2 22 2" xfId="3722" xr:uid="{E57CCF84-A023-4EFC-A6D0-0B0ECC2E9529}"/>
    <cellStyle name="Normal 2 2 2 22 2 2" xfId="11184" xr:uid="{E57CCF84-A023-4EFC-A6D0-0B0ECC2E9529}"/>
    <cellStyle name="Normal 2 2 2 22 2 2 2" xfId="27162" xr:uid="{E57CCF84-A023-4EFC-A6D0-0B0ECC2E9529}"/>
    <cellStyle name="Normal 2 2 2 22 2 3" xfId="19700" xr:uid="{E57CCF84-A023-4EFC-A6D0-0B0ECC2E9529}"/>
    <cellStyle name="Normal 2 2 2 22 3" xfId="4969" xr:uid="{D2F0BF2E-A5AE-43D7-AF6B-E7FAB9305B70}"/>
    <cellStyle name="Normal 2 2 2 22 3 2" xfId="12431" xr:uid="{D2F0BF2E-A5AE-43D7-AF6B-E7FAB9305B70}"/>
    <cellStyle name="Normal 2 2 2 22 3 2 2" xfId="28409" xr:uid="{D2F0BF2E-A5AE-43D7-AF6B-E7FAB9305B70}"/>
    <cellStyle name="Normal 2 2 2 22 3 3" xfId="20947" xr:uid="{D2F0BF2E-A5AE-43D7-AF6B-E7FAB9305B70}"/>
    <cellStyle name="Normal 2 2 2 22 4" xfId="6237" xr:uid="{EE0AB1C3-3663-4071-B926-6FD4AFA3C3B0}"/>
    <cellStyle name="Normal 2 2 2 22 4 2" xfId="13699" xr:uid="{EE0AB1C3-3663-4071-B926-6FD4AFA3C3B0}"/>
    <cellStyle name="Normal 2 2 2 22 4 2 2" xfId="29677" xr:uid="{EE0AB1C3-3663-4071-B926-6FD4AFA3C3B0}"/>
    <cellStyle name="Normal 2 2 2 22 4 3" xfId="22215" xr:uid="{EE0AB1C3-3663-4071-B926-6FD4AFA3C3B0}"/>
    <cellStyle name="Normal 2 2 2 22 5" xfId="2475" xr:uid="{00000000-0005-0000-0000-00008C010000}"/>
    <cellStyle name="Normal 2 2 2 22 5 2" xfId="9937" xr:uid="{00000000-0005-0000-0000-00008C010000}"/>
    <cellStyle name="Normal 2 2 2 22 5 2 2" xfId="25915" xr:uid="{00000000-0005-0000-0000-00008C010000}"/>
    <cellStyle name="Normal 2 2 2 22 5 3" xfId="18453" xr:uid="{00000000-0005-0000-0000-00008C010000}"/>
    <cellStyle name="Normal 2 2 2 22 6" xfId="8197" xr:uid="{00000000-0005-0000-0000-00008C010000}"/>
    <cellStyle name="Normal 2 2 2 22 6 2" xfId="24175" xr:uid="{00000000-0005-0000-0000-00008C010000}"/>
    <cellStyle name="Normal 2 2 2 22 7" xfId="16641" xr:uid="{00000000-0005-0000-0000-00008C010000}"/>
    <cellStyle name="Normal 2 2 2 23" xfId="671" xr:uid="{00000000-0005-0000-0000-00008D010000}"/>
    <cellStyle name="Normal 2 2 2 23 2" xfId="3730" xr:uid="{F01BB74C-C629-414A-867A-71990C2B04E5}"/>
    <cellStyle name="Normal 2 2 2 23 2 2" xfId="11192" xr:uid="{F01BB74C-C629-414A-867A-71990C2B04E5}"/>
    <cellStyle name="Normal 2 2 2 23 2 2 2" xfId="27170" xr:uid="{F01BB74C-C629-414A-867A-71990C2B04E5}"/>
    <cellStyle name="Normal 2 2 2 23 2 3" xfId="19708" xr:uid="{F01BB74C-C629-414A-867A-71990C2B04E5}"/>
    <cellStyle name="Normal 2 2 2 23 3" xfId="4977" xr:uid="{4353BE6F-A428-4456-A522-8943B79EB8DD}"/>
    <cellStyle name="Normal 2 2 2 23 3 2" xfId="12439" xr:uid="{4353BE6F-A428-4456-A522-8943B79EB8DD}"/>
    <cellStyle name="Normal 2 2 2 23 3 2 2" xfId="28417" xr:uid="{4353BE6F-A428-4456-A522-8943B79EB8DD}"/>
    <cellStyle name="Normal 2 2 2 23 3 3" xfId="20955" xr:uid="{4353BE6F-A428-4456-A522-8943B79EB8DD}"/>
    <cellStyle name="Normal 2 2 2 23 4" xfId="6245" xr:uid="{FB51E28E-047B-42E3-8CAD-1D537AC76148}"/>
    <cellStyle name="Normal 2 2 2 23 4 2" xfId="13707" xr:uid="{FB51E28E-047B-42E3-8CAD-1D537AC76148}"/>
    <cellStyle name="Normal 2 2 2 23 4 2 2" xfId="29685" xr:uid="{FB51E28E-047B-42E3-8CAD-1D537AC76148}"/>
    <cellStyle name="Normal 2 2 2 23 4 3" xfId="22223" xr:uid="{FB51E28E-047B-42E3-8CAD-1D537AC76148}"/>
    <cellStyle name="Normal 2 2 2 23 5" xfId="2483" xr:uid="{00000000-0005-0000-0000-00008D010000}"/>
    <cellStyle name="Normal 2 2 2 23 5 2" xfId="9945" xr:uid="{00000000-0005-0000-0000-00008D010000}"/>
    <cellStyle name="Normal 2 2 2 23 5 2 2" xfId="25923" xr:uid="{00000000-0005-0000-0000-00008D010000}"/>
    <cellStyle name="Normal 2 2 2 23 5 3" xfId="18461" xr:uid="{00000000-0005-0000-0000-00008D010000}"/>
    <cellStyle name="Normal 2 2 2 23 6" xfId="8205" xr:uid="{00000000-0005-0000-0000-00008D010000}"/>
    <cellStyle name="Normal 2 2 2 23 6 2" xfId="24183" xr:uid="{00000000-0005-0000-0000-00008D010000}"/>
    <cellStyle name="Normal 2 2 2 23 7" xfId="16649" xr:uid="{00000000-0005-0000-0000-00008D010000}"/>
    <cellStyle name="Normal 2 2 2 24" xfId="679" xr:uid="{00000000-0005-0000-0000-00008E010000}"/>
    <cellStyle name="Normal 2 2 2 24 2" xfId="3738" xr:uid="{8F8329C7-198D-45CE-A01F-C8AAB46A5803}"/>
    <cellStyle name="Normal 2 2 2 24 2 2" xfId="11200" xr:uid="{8F8329C7-198D-45CE-A01F-C8AAB46A5803}"/>
    <cellStyle name="Normal 2 2 2 24 2 2 2" xfId="27178" xr:uid="{8F8329C7-198D-45CE-A01F-C8AAB46A5803}"/>
    <cellStyle name="Normal 2 2 2 24 2 3" xfId="19716" xr:uid="{8F8329C7-198D-45CE-A01F-C8AAB46A5803}"/>
    <cellStyle name="Normal 2 2 2 24 3" xfId="4985" xr:uid="{8F70AF89-DF81-43CE-9DA1-F79033EE4368}"/>
    <cellStyle name="Normal 2 2 2 24 3 2" xfId="12447" xr:uid="{8F70AF89-DF81-43CE-9DA1-F79033EE4368}"/>
    <cellStyle name="Normal 2 2 2 24 3 2 2" xfId="28425" xr:uid="{8F70AF89-DF81-43CE-9DA1-F79033EE4368}"/>
    <cellStyle name="Normal 2 2 2 24 3 3" xfId="20963" xr:uid="{8F70AF89-DF81-43CE-9DA1-F79033EE4368}"/>
    <cellStyle name="Normal 2 2 2 24 4" xfId="6253" xr:uid="{31ADB041-74DA-42E5-B083-C392DC4B99CB}"/>
    <cellStyle name="Normal 2 2 2 24 4 2" xfId="13715" xr:uid="{31ADB041-74DA-42E5-B083-C392DC4B99CB}"/>
    <cellStyle name="Normal 2 2 2 24 4 2 2" xfId="29693" xr:uid="{31ADB041-74DA-42E5-B083-C392DC4B99CB}"/>
    <cellStyle name="Normal 2 2 2 24 4 3" xfId="22231" xr:uid="{31ADB041-74DA-42E5-B083-C392DC4B99CB}"/>
    <cellStyle name="Normal 2 2 2 24 5" xfId="2491" xr:uid="{00000000-0005-0000-0000-00008E010000}"/>
    <cellStyle name="Normal 2 2 2 24 5 2" xfId="9953" xr:uid="{00000000-0005-0000-0000-00008E010000}"/>
    <cellStyle name="Normal 2 2 2 24 5 2 2" xfId="25931" xr:uid="{00000000-0005-0000-0000-00008E010000}"/>
    <cellStyle name="Normal 2 2 2 24 5 3" xfId="18469" xr:uid="{00000000-0005-0000-0000-00008E010000}"/>
    <cellStyle name="Normal 2 2 2 24 6" xfId="8213" xr:uid="{00000000-0005-0000-0000-00008E010000}"/>
    <cellStyle name="Normal 2 2 2 24 6 2" xfId="24191" xr:uid="{00000000-0005-0000-0000-00008E010000}"/>
    <cellStyle name="Normal 2 2 2 24 7" xfId="16657" xr:uid="{00000000-0005-0000-0000-00008E010000}"/>
    <cellStyle name="Normal 2 2 2 25" xfId="687" xr:uid="{00000000-0005-0000-0000-00008F010000}"/>
    <cellStyle name="Normal 2 2 2 25 2" xfId="3746" xr:uid="{DF50FA99-FCDE-4A7E-B198-EDD1B138DD82}"/>
    <cellStyle name="Normal 2 2 2 25 2 2" xfId="11208" xr:uid="{DF50FA99-FCDE-4A7E-B198-EDD1B138DD82}"/>
    <cellStyle name="Normal 2 2 2 25 2 2 2" xfId="27186" xr:uid="{DF50FA99-FCDE-4A7E-B198-EDD1B138DD82}"/>
    <cellStyle name="Normal 2 2 2 25 2 3" xfId="19724" xr:uid="{DF50FA99-FCDE-4A7E-B198-EDD1B138DD82}"/>
    <cellStyle name="Normal 2 2 2 25 3" xfId="4993" xr:uid="{634E18C2-3CBB-48DA-AB06-E127D418496F}"/>
    <cellStyle name="Normal 2 2 2 25 3 2" xfId="12455" xr:uid="{634E18C2-3CBB-48DA-AB06-E127D418496F}"/>
    <cellStyle name="Normal 2 2 2 25 3 2 2" xfId="28433" xr:uid="{634E18C2-3CBB-48DA-AB06-E127D418496F}"/>
    <cellStyle name="Normal 2 2 2 25 3 3" xfId="20971" xr:uid="{634E18C2-3CBB-48DA-AB06-E127D418496F}"/>
    <cellStyle name="Normal 2 2 2 25 4" xfId="6261" xr:uid="{53807207-586A-4CCC-8C67-212BF8F3D40B}"/>
    <cellStyle name="Normal 2 2 2 25 4 2" xfId="13723" xr:uid="{53807207-586A-4CCC-8C67-212BF8F3D40B}"/>
    <cellStyle name="Normal 2 2 2 25 4 2 2" xfId="29701" xr:uid="{53807207-586A-4CCC-8C67-212BF8F3D40B}"/>
    <cellStyle name="Normal 2 2 2 25 4 3" xfId="22239" xr:uid="{53807207-586A-4CCC-8C67-212BF8F3D40B}"/>
    <cellStyle name="Normal 2 2 2 25 5" xfId="2499" xr:uid="{00000000-0005-0000-0000-00008F010000}"/>
    <cellStyle name="Normal 2 2 2 25 5 2" xfId="9961" xr:uid="{00000000-0005-0000-0000-00008F010000}"/>
    <cellStyle name="Normal 2 2 2 25 5 2 2" xfId="25939" xr:uid="{00000000-0005-0000-0000-00008F010000}"/>
    <cellStyle name="Normal 2 2 2 25 5 3" xfId="18477" xr:uid="{00000000-0005-0000-0000-00008F010000}"/>
    <cellStyle name="Normal 2 2 2 25 6" xfId="8221" xr:uid="{00000000-0005-0000-0000-00008F010000}"/>
    <cellStyle name="Normal 2 2 2 25 6 2" xfId="24199" xr:uid="{00000000-0005-0000-0000-00008F010000}"/>
    <cellStyle name="Normal 2 2 2 25 7" xfId="16665" xr:uid="{00000000-0005-0000-0000-00008F010000}"/>
    <cellStyle name="Normal 2 2 2 26" xfId="695" xr:uid="{00000000-0005-0000-0000-000090010000}"/>
    <cellStyle name="Normal 2 2 2 26 2" xfId="3754" xr:uid="{57616D72-9D9D-485A-AF5A-5EE4646440BB}"/>
    <cellStyle name="Normal 2 2 2 26 2 2" xfId="11216" xr:uid="{57616D72-9D9D-485A-AF5A-5EE4646440BB}"/>
    <cellStyle name="Normal 2 2 2 26 2 2 2" xfId="27194" xr:uid="{57616D72-9D9D-485A-AF5A-5EE4646440BB}"/>
    <cellStyle name="Normal 2 2 2 26 2 3" xfId="19732" xr:uid="{57616D72-9D9D-485A-AF5A-5EE4646440BB}"/>
    <cellStyle name="Normal 2 2 2 26 3" xfId="5001" xr:uid="{72651894-329E-4EA0-A87B-AF703B7F5851}"/>
    <cellStyle name="Normal 2 2 2 26 3 2" xfId="12463" xr:uid="{72651894-329E-4EA0-A87B-AF703B7F5851}"/>
    <cellStyle name="Normal 2 2 2 26 3 2 2" xfId="28441" xr:uid="{72651894-329E-4EA0-A87B-AF703B7F5851}"/>
    <cellStyle name="Normal 2 2 2 26 3 3" xfId="20979" xr:uid="{72651894-329E-4EA0-A87B-AF703B7F5851}"/>
    <cellStyle name="Normal 2 2 2 26 4" xfId="6269" xr:uid="{D4807673-AE92-4C3F-B87C-C1A0DAA94739}"/>
    <cellStyle name="Normal 2 2 2 26 4 2" xfId="13731" xr:uid="{D4807673-AE92-4C3F-B87C-C1A0DAA94739}"/>
    <cellStyle name="Normal 2 2 2 26 4 2 2" xfId="29709" xr:uid="{D4807673-AE92-4C3F-B87C-C1A0DAA94739}"/>
    <cellStyle name="Normal 2 2 2 26 4 3" xfId="22247" xr:uid="{D4807673-AE92-4C3F-B87C-C1A0DAA94739}"/>
    <cellStyle name="Normal 2 2 2 26 5" xfId="2507" xr:uid="{00000000-0005-0000-0000-000090010000}"/>
    <cellStyle name="Normal 2 2 2 26 5 2" xfId="9969" xr:uid="{00000000-0005-0000-0000-000090010000}"/>
    <cellStyle name="Normal 2 2 2 26 5 2 2" xfId="25947" xr:uid="{00000000-0005-0000-0000-000090010000}"/>
    <cellStyle name="Normal 2 2 2 26 5 3" xfId="18485" xr:uid="{00000000-0005-0000-0000-000090010000}"/>
    <cellStyle name="Normal 2 2 2 26 6" xfId="8229" xr:uid="{00000000-0005-0000-0000-000090010000}"/>
    <cellStyle name="Normal 2 2 2 26 6 2" xfId="24207" xr:uid="{00000000-0005-0000-0000-000090010000}"/>
    <cellStyle name="Normal 2 2 2 26 7" xfId="16673" xr:uid="{00000000-0005-0000-0000-000090010000}"/>
    <cellStyle name="Normal 2 2 2 27" xfId="704" xr:uid="{00000000-0005-0000-0000-000091010000}"/>
    <cellStyle name="Normal 2 2 2 27 2" xfId="3763" xr:uid="{50090C09-E1DC-4392-9012-4DA2C6EFF62F}"/>
    <cellStyle name="Normal 2 2 2 27 2 2" xfId="11225" xr:uid="{50090C09-E1DC-4392-9012-4DA2C6EFF62F}"/>
    <cellStyle name="Normal 2 2 2 27 2 2 2" xfId="27203" xr:uid="{50090C09-E1DC-4392-9012-4DA2C6EFF62F}"/>
    <cellStyle name="Normal 2 2 2 27 2 3" xfId="19741" xr:uid="{50090C09-E1DC-4392-9012-4DA2C6EFF62F}"/>
    <cellStyle name="Normal 2 2 2 27 3" xfId="5010" xr:uid="{DA40ACF5-7AA5-450D-810D-A25F97E833F9}"/>
    <cellStyle name="Normal 2 2 2 27 3 2" xfId="12472" xr:uid="{DA40ACF5-7AA5-450D-810D-A25F97E833F9}"/>
    <cellStyle name="Normal 2 2 2 27 3 2 2" xfId="28450" xr:uid="{DA40ACF5-7AA5-450D-810D-A25F97E833F9}"/>
    <cellStyle name="Normal 2 2 2 27 3 3" xfId="20988" xr:uid="{DA40ACF5-7AA5-450D-810D-A25F97E833F9}"/>
    <cellStyle name="Normal 2 2 2 27 4" xfId="6278" xr:uid="{FAE2CB9E-B214-4D12-9C86-A797EC39B6CA}"/>
    <cellStyle name="Normal 2 2 2 27 4 2" xfId="13740" xr:uid="{FAE2CB9E-B214-4D12-9C86-A797EC39B6CA}"/>
    <cellStyle name="Normal 2 2 2 27 4 2 2" xfId="29718" xr:uid="{FAE2CB9E-B214-4D12-9C86-A797EC39B6CA}"/>
    <cellStyle name="Normal 2 2 2 27 4 3" xfId="22256" xr:uid="{FAE2CB9E-B214-4D12-9C86-A797EC39B6CA}"/>
    <cellStyle name="Normal 2 2 2 27 5" xfId="2516" xr:uid="{00000000-0005-0000-0000-000091010000}"/>
    <cellStyle name="Normal 2 2 2 27 5 2" xfId="9978" xr:uid="{00000000-0005-0000-0000-000091010000}"/>
    <cellStyle name="Normal 2 2 2 27 5 2 2" xfId="25956" xr:uid="{00000000-0005-0000-0000-000091010000}"/>
    <cellStyle name="Normal 2 2 2 27 5 3" xfId="18494" xr:uid="{00000000-0005-0000-0000-000091010000}"/>
    <cellStyle name="Normal 2 2 2 27 6" xfId="8238" xr:uid="{00000000-0005-0000-0000-000091010000}"/>
    <cellStyle name="Normal 2 2 2 27 6 2" xfId="24216" xr:uid="{00000000-0005-0000-0000-000091010000}"/>
    <cellStyle name="Normal 2 2 2 27 7" xfId="16682" xr:uid="{00000000-0005-0000-0000-000091010000}"/>
    <cellStyle name="Normal 2 2 2 28" xfId="713" xr:uid="{00000000-0005-0000-0000-000092010000}"/>
    <cellStyle name="Normal 2 2 2 28 2" xfId="3772" xr:uid="{5245E823-F2F5-46C9-9AE8-3695B3A82DEF}"/>
    <cellStyle name="Normal 2 2 2 28 2 2" xfId="11234" xr:uid="{5245E823-F2F5-46C9-9AE8-3695B3A82DEF}"/>
    <cellStyle name="Normal 2 2 2 28 2 2 2" xfId="27212" xr:uid="{5245E823-F2F5-46C9-9AE8-3695B3A82DEF}"/>
    <cellStyle name="Normal 2 2 2 28 2 3" xfId="19750" xr:uid="{5245E823-F2F5-46C9-9AE8-3695B3A82DEF}"/>
    <cellStyle name="Normal 2 2 2 28 3" xfId="5019" xr:uid="{ED841141-F608-4FA0-9C82-70DCBDC70DA5}"/>
    <cellStyle name="Normal 2 2 2 28 3 2" xfId="12481" xr:uid="{ED841141-F608-4FA0-9C82-70DCBDC70DA5}"/>
    <cellStyle name="Normal 2 2 2 28 3 2 2" xfId="28459" xr:uid="{ED841141-F608-4FA0-9C82-70DCBDC70DA5}"/>
    <cellStyle name="Normal 2 2 2 28 3 3" xfId="20997" xr:uid="{ED841141-F608-4FA0-9C82-70DCBDC70DA5}"/>
    <cellStyle name="Normal 2 2 2 28 4" xfId="6287" xr:uid="{848B4828-BC3D-4060-ACFD-852D5B61E3AA}"/>
    <cellStyle name="Normal 2 2 2 28 4 2" xfId="13749" xr:uid="{848B4828-BC3D-4060-ACFD-852D5B61E3AA}"/>
    <cellStyle name="Normal 2 2 2 28 4 2 2" xfId="29727" xr:uid="{848B4828-BC3D-4060-ACFD-852D5B61E3AA}"/>
    <cellStyle name="Normal 2 2 2 28 4 3" xfId="22265" xr:uid="{848B4828-BC3D-4060-ACFD-852D5B61E3AA}"/>
    <cellStyle name="Normal 2 2 2 28 5" xfId="2525" xr:uid="{00000000-0005-0000-0000-000092010000}"/>
    <cellStyle name="Normal 2 2 2 28 5 2" xfId="9987" xr:uid="{00000000-0005-0000-0000-000092010000}"/>
    <cellStyle name="Normal 2 2 2 28 5 2 2" xfId="25965" xr:uid="{00000000-0005-0000-0000-000092010000}"/>
    <cellStyle name="Normal 2 2 2 28 5 3" xfId="18503" xr:uid="{00000000-0005-0000-0000-000092010000}"/>
    <cellStyle name="Normal 2 2 2 28 6" xfId="8247" xr:uid="{00000000-0005-0000-0000-000092010000}"/>
    <cellStyle name="Normal 2 2 2 28 6 2" xfId="24225" xr:uid="{00000000-0005-0000-0000-000092010000}"/>
    <cellStyle name="Normal 2 2 2 28 7" xfId="16691" xr:uid="{00000000-0005-0000-0000-000092010000}"/>
    <cellStyle name="Normal 2 2 2 29" xfId="721" xr:uid="{00000000-0005-0000-0000-000093010000}"/>
    <cellStyle name="Normal 2 2 2 29 2" xfId="3780" xr:uid="{98B7A35C-762F-4947-A76C-C8F65BA9D405}"/>
    <cellStyle name="Normal 2 2 2 29 2 2" xfId="11242" xr:uid="{98B7A35C-762F-4947-A76C-C8F65BA9D405}"/>
    <cellStyle name="Normal 2 2 2 29 2 2 2" xfId="27220" xr:uid="{98B7A35C-762F-4947-A76C-C8F65BA9D405}"/>
    <cellStyle name="Normal 2 2 2 29 2 3" xfId="19758" xr:uid="{98B7A35C-762F-4947-A76C-C8F65BA9D405}"/>
    <cellStyle name="Normal 2 2 2 29 3" xfId="5027" xr:uid="{EF22E51B-9857-4A79-BB5D-A2ED07E6FA6E}"/>
    <cellStyle name="Normal 2 2 2 29 3 2" xfId="12489" xr:uid="{EF22E51B-9857-4A79-BB5D-A2ED07E6FA6E}"/>
    <cellStyle name="Normal 2 2 2 29 3 2 2" xfId="28467" xr:uid="{EF22E51B-9857-4A79-BB5D-A2ED07E6FA6E}"/>
    <cellStyle name="Normal 2 2 2 29 3 3" xfId="21005" xr:uid="{EF22E51B-9857-4A79-BB5D-A2ED07E6FA6E}"/>
    <cellStyle name="Normal 2 2 2 29 4" xfId="6295" xr:uid="{09FC53D7-4EDA-4F50-ACF7-486B0E2E3500}"/>
    <cellStyle name="Normal 2 2 2 29 4 2" xfId="13757" xr:uid="{09FC53D7-4EDA-4F50-ACF7-486B0E2E3500}"/>
    <cellStyle name="Normal 2 2 2 29 4 2 2" xfId="29735" xr:uid="{09FC53D7-4EDA-4F50-ACF7-486B0E2E3500}"/>
    <cellStyle name="Normal 2 2 2 29 4 3" xfId="22273" xr:uid="{09FC53D7-4EDA-4F50-ACF7-486B0E2E3500}"/>
    <cellStyle name="Normal 2 2 2 29 5" xfId="2533" xr:uid="{00000000-0005-0000-0000-000093010000}"/>
    <cellStyle name="Normal 2 2 2 29 5 2" xfId="9995" xr:uid="{00000000-0005-0000-0000-000093010000}"/>
    <cellStyle name="Normal 2 2 2 29 5 2 2" xfId="25973" xr:uid="{00000000-0005-0000-0000-000093010000}"/>
    <cellStyle name="Normal 2 2 2 29 5 3" xfId="18511" xr:uid="{00000000-0005-0000-0000-000093010000}"/>
    <cellStyle name="Normal 2 2 2 29 6" xfId="8255" xr:uid="{00000000-0005-0000-0000-000093010000}"/>
    <cellStyle name="Normal 2 2 2 29 6 2" xfId="24233" xr:uid="{00000000-0005-0000-0000-000093010000}"/>
    <cellStyle name="Normal 2 2 2 29 7" xfId="16699" xr:uid="{00000000-0005-0000-0000-000093010000}"/>
    <cellStyle name="Normal 2 2 2 3" xfId="509" xr:uid="{00000000-0005-0000-0000-000094010000}"/>
    <cellStyle name="Normal 2 2 2 3 10" xfId="1539" xr:uid="{D805204E-1D54-4CF2-A3BF-305CCC52D100}"/>
    <cellStyle name="Normal 2 2 2 3 10 2" xfId="7077" xr:uid="{DFE618FD-BC32-4D34-A620-50FADEE0AB92}"/>
    <cellStyle name="Normal 2 2 2 3 10 2 2" xfId="14539" xr:uid="{DFE618FD-BC32-4D34-A620-50FADEE0AB92}"/>
    <cellStyle name="Normal 2 2 2 3 10 2 2 2" xfId="30517" xr:uid="{DFE618FD-BC32-4D34-A620-50FADEE0AB92}"/>
    <cellStyle name="Normal 2 2 2 3 10 2 3" xfId="23055" xr:uid="{DFE618FD-BC32-4D34-A620-50FADEE0AB92}"/>
    <cellStyle name="Normal 2 2 2 3 10 3" xfId="9028" xr:uid="{D805204E-1D54-4CF2-A3BF-305CCC52D100}"/>
    <cellStyle name="Normal 2 2 2 3 10 3 2" xfId="25006" xr:uid="{D805204E-1D54-4CF2-A3BF-305CCC52D100}"/>
    <cellStyle name="Normal 2 2 2 3 10 4" xfId="17517" xr:uid="{D805204E-1D54-4CF2-A3BF-305CCC52D100}"/>
    <cellStyle name="Normal 2 2 2 3 11" xfId="1573" xr:uid="{D805204E-1D54-4CF2-A3BF-305CCC52D100}"/>
    <cellStyle name="Normal 2 2 2 3 11 2" xfId="7111" xr:uid="{170B9395-5500-4E74-8593-C4C02328EB18}"/>
    <cellStyle name="Normal 2 2 2 3 11 2 2" xfId="14573" xr:uid="{170B9395-5500-4E74-8593-C4C02328EB18}"/>
    <cellStyle name="Normal 2 2 2 3 11 2 2 2" xfId="30551" xr:uid="{170B9395-5500-4E74-8593-C4C02328EB18}"/>
    <cellStyle name="Normal 2 2 2 3 11 2 3" xfId="23089" xr:uid="{170B9395-5500-4E74-8593-C4C02328EB18}"/>
    <cellStyle name="Normal 2 2 2 3 11 3" xfId="9062" xr:uid="{D805204E-1D54-4CF2-A3BF-305CCC52D100}"/>
    <cellStyle name="Normal 2 2 2 3 11 3 2" xfId="25040" xr:uid="{D805204E-1D54-4CF2-A3BF-305CCC52D100}"/>
    <cellStyle name="Normal 2 2 2 3 11 4" xfId="17551" xr:uid="{D805204E-1D54-4CF2-A3BF-305CCC52D100}"/>
    <cellStyle name="Normal 2 2 2 3 12" xfId="1606" xr:uid="{D805204E-1D54-4CF2-A3BF-305CCC52D100}"/>
    <cellStyle name="Normal 2 2 2 3 12 2" xfId="7144" xr:uid="{C503CC35-F9E8-4C50-8914-A447842759BC}"/>
    <cellStyle name="Normal 2 2 2 3 12 2 2" xfId="14606" xr:uid="{C503CC35-F9E8-4C50-8914-A447842759BC}"/>
    <cellStyle name="Normal 2 2 2 3 12 2 2 2" xfId="30584" xr:uid="{C503CC35-F9E8-4C50-8914-A447842759BC}"/>
    <cellStyle name="Normal 2 2 2 3 12 2 3" xfId="23122" xr:uid="{C503CC35-F9E8-4C50-8914-A447842759BC}"/>
    <cellStyle name="Normal 2 2 2 3 12 3" xfId="9095" xr:uid="{D805204E-1D54-4CF2-A3BF-305CCC52D100}"/>
    <cellStyle name="Normal 2 2 2 3 12 3 2" xfId="25073" xr:uid="{D805204E-1D54-4CF2-A3BF-305CCC52D100}"/>
    <cellStyle name="Normal 2 2 2 3 12 4" xfId="17584" xr:uid="{D805204E-1D54-4CF2-A3BF-305CCC52D100}"/>
    <cellStyle name="Normal 2 2 2 3 13" xfId="1639" xr:uid="{D805204E-1D54-4CF2-A3BF-305CCC52D100}"/>
    <cellStyle name="Normal 2 2 2 3 13 2" xfId="7183" xr:uid="{31277566-DBB7-48B3-B577-1417BB644FE5}"/>
    <cellStyle name="Normal 2 2 2 3 13 2 2" xfId="14645" xr:uid="{31277566-DBB7-48B3-B577-1417BB644FE5}"/>
    <cellStyle name="Normal 2 2 2 3 13 2 2 2" xfId="30623" xr:uid="{31277566-DBB7-48B3-B577-1417BB644FE5}"/>
    <cellStyle name="Normal 2 2 2 3 13 2 3" xfId="23161" xr:uid="{31277566-DBB7-48B3-B577-1417BB644FE5}"/>
    <cellStyle name="Normal 2 2 2 3 13 3" xfId="9128" xr:uid="{D805204E-1D54-4CF2-A3BF-305CCC52D100}"/>
    <cellStyle name="Normal 2 2 2 3 13 3 2" xfId="25106" xr:uid="{D805204E-1D54-4CF2-A3BF-305CCC52D100}"/>
    <cellStyle name="Normal 2 2 2 3 13 4" xfId="17617" xr:uid="{D805204E-1D54-4CF2-A3BF-305CCC52D100}"/>
    <cellStyle name="Normal 2 2 2 3 14" xfId="1707" xr:uid="{D805204E-1D54-4CF2-A3BF-305CCC52D100}"/>
    <cellStyle name="Normal 2 2 2 3 14 2" xfId="7239" xr:uid="{E8C253B2-1D95-433F-8786-8924DAB64A5D}"/>
    <cellStyle name="Normal 2 2 2 3 14 2 2" xfId="14701" xr:uid="{E8C253B2-1D95-433F-8786-8924DAB64A5D}"/>
    <cellStyle name="Normal 2 2 2 3 14 2 2 2" xfId="30679" xr:uid="{E8C253B2-1D95-433F-8786-8924DAB64A5D}"/>
    <cellStyle name="Normal 2 2 2 3 14 2 3" xfId="23217" xr:uid="{E8C253B2-1D95-433F-8786-8924DAB64A5D}"/>
    <cellStyle name="Normal 2 2 2 3 14 3" xfId="9169" xr:uid="{D805204E-1D54-4CF2-A3BF-305CCC52D100}"/>
    <cellStyle name="Normal 2 2 2 3 14 3 2" xfId="25147" xr:uid="{D805204E-1D54-4CF2-A3BF-305CCC52D100}"/>
    <cellStyle name="Normal 2 2 2 3 14 4" xfId="17685" xr:uid="{D805204E-1D54-4CF2-A3BF-305CCC52D100}"/>
    <cellStyle name="Normal 2 2 2 3 15" xfId="2321" xr:uid="{00000000-0005-0000-0000-000094010000}"/>
    <cellStyle name="Normal 2 2 2 3 15 2" xfId="9783" xr:uid="{00000000-0005-0000-0000-000094010000}"/>
    <cellStyle name="Normal 2 2 2 3 15 2 2" xfId="25761" xr:uid="{00000000-0005-0000-0000-000094010000}"/>
    <cellStyle name="Normal 2 2 2 3 15 3" xfId="18299" xr:uid="{00000000-0005-0000-0000-000094010000}"/>
    <cellStyle name="Normal 2 2 2 3 16" xfId="7341" xr:uid="{D805204E-1D54-4CF2-A3BF-305CCC52D100}"/>
    <cellStyle name="Normal 2 2 2 3 16 2" xfId="14803" xr:uid="{D805204E-1D54-4CF2-A3BF-305CCC52D100}"/>
    <cellStyle name="Normal 2 2 2 3 16 2 2" xfId="30781" xr:uid="{D805204E-1D54-4CF2-A3BF-305CCC52D100}"/>
    <cellStyle name="Normal 2 2 2 3 16 3" xfId="23319" xr:uid="{D805204E-1D54-4CF2-A3BF-305CCC52D100}"/>
    <cellStyle name="Normal 2 2 2 3 17" xfId="7482" xr:uid="{D805204E-1D54-4CF2-A3BF-305CCC52D100}"/>
    <cellStyle name="Normal 2 2 2 3 17 2" xfId="23460" xr:uid="{D805204E-1D54-4CF2-A3BF-305CCC52D100}"/>
    <cellStyle name="Normal 2 2 2 3 18" xfId="14944" xr:uid="{D805204E-1D54-4CF2-A3BF-305CCC52D100}"/>
    <cellStyle name="Normal 2 2 2 3 18 2" xfId="30922" xr:uid="{D805204E-1D54-4CF2-A3BF-305CCC52D100}"/>
    <cellStyle name="Normal 2 2 2 3 19" xfId="15075" xr:uid="{D805204E-1D54-4CF2-A3BF-305CCC52D100}"/>
    <cellStyle name="Normal 2 2 2 3 19 2" xfId="31053" xr:uid="{D805204E-1D54-4CF2-A3BF-305CCC52D100}"/>
    <cellStyle name="Normal 2 2 2 3 2" xfId="1275" xr:uid="{D805204E-1D54-4CF2-A3BF-305CCC52D100}"/>
    <cellStyle name="Normal 2 2 2 3 2 10" xfId="15372" xr:uid="{1044A74B-25BF-43B9-90C0-2792259EEA40}"/>
    <cellStyle name="Normal 2 2 2 3 2 10 2" xfId="31350" xr:uid="{1044A74B-25BF-43B9-90C0-2792259EEA40}"/>
    <cellStyle name="Normal 2 2 2 3 2 11" xfId="15504" xr:uid="{1044A74B-25BF-43B9-90C0-2792259EEA40}"/>
    <cellStyle name="Normal 2 2 2 3 2 11 2" xfId="31482" xr:uid="{1044A74B-25BF-43B9-90C0-2792259EEA40}"/>
    <cellStyle name="Normal 2 2 2 3 2 12" xfId="15643" xr:uid="{1044A74B-25BF-43B9-90C0-2792259EEA40}"/>
    <cellStyle name="Normal 2 2 2 3 2 12 2" xfId="31620" xr:uid="{1044A74B-25BF-43B9-90C0-2792259EEA40}"/>
    <cellStyle name="Normal 2 2 2 3 2 13" xfId="15775" xr:uid="{1044A74B-25BF-43B9-90C0-2792259EEA40}"/>
    <cellStyle name="Normal 2 2 2 3 2 13 2" xfId="31752" xr:uid="{1044A74B-25BF-43B9-90C0-2792259EEA40}"/>
    <cellStyle name="Normal 2 2 2 3 2 14" xfId="15906" xr:uid="{1044A74B-25BF-43B9-90C0-2792259EEA40}"/>
    <cellStyle name="Normal 2 2 2 3 2 14 2" xfId="31883" xr:uid="{1044A74B-25BF-43B9-90C0-2792259EEA40}"/>
    <cellStyle name="Normal 2 2 2 3 2 15" xfId="17253" xr:uid="{D805204E-1D54-4CF2-A3BF-305CCC52D100}"/>
    <cellStyle name="Normal 2 2 2 3 2 16" xfId="32014" xr:uid="{1044A74B-25BF-43B9-90C0-2792259EEA40}"/>
    <cellStyle name="Normal 2 2 2 3 2 17" xfId="32146" xr:uid="{1044A74B-25BF-43B9-90C0-2792259EEA40}"/>
    <cellStyle name="Normal 2 2 2 3 2 18" xfId="32277" xr:uid="{1044A74B-25BF-43B9-90C0-2792259EEA40}"/>
    <cellStyle name="Normal 2 2 2 3 2 19" xfId="32409" xr:uid="{1044A74B-25BF-43B9-90C0-2792259EEA40}"/>
    <cellStyle name="Normal 2 2 2 3 2 2" xfId="1672" xr:uid="{1044A74B-25BF-43B9-90C0-2792259EEA40}"/>
    <cellStyle name="Normal 2 2 2 3 2 2 10" xfId="15570" xr:uid="{226E54B7-6B6D-4441-A8E8-5B0C969496AB}"/>
    <cellStyle name="Normal 2 2 2 3 2 2 10 2" xfId="31548" xr:uid="{226E54B7-6B6D-4441-A8E8-5B0C969496AB}"/>
    <cellStyle name="Normal 2 2 2 3 2 2 11" xfId="15709" xr:uid="{226E54B7-6B6D-4441-A8E8-5B0C969496AB}"/>
    <cellStyle name="Normal 2 2 2 3 2 2 11 2" xfId="31686" xr:uid="{226E54B7-6B6D-4441-A8E8-5B0C969496AB}"/>
    <cellStyle name="Normal 2 2 2 3 2 2 12" xfId="15841" xr:uid="{226E54B7-6B6D-4441-A8E8-5B0C969496AB}"/>
    <cellStyle name="Normal 2 2 2 3 2 2 12 2" xfId="31818" xr:uid="{226E54B7-6B6D-4441-A8E8-5B0C969496AB}"/>
    <cellStyle name="Normal 2 2 2 3 2 2 13" xfId="15972" xr:uid="{226E54B7-6B6D-4441-A8E8-5B0C969496AB}"/>
    <cellStyle name="Normal 2 2 2 3 2 2 13 2" xfId="31949" xr:uid="{226E54B7-6B6D-4441-A8E8-5B0C969496AB}"/>
    <cellStyle name="Normal 2 2 2 3 2 2 14" xfId="17650" xr:uid="{1044A74B-25BF-43B9-90C0-2792259EEA40}"/>
    <cellStyle name="Normal 2 2 2 3 2 2 15" xfId="32080" xr:uid="{226E54B7-6B6D-4441-A8E8-5B0C969496AB}"/>
    <cellStyle name="Normal 2 2 2 3 2 2 16" xfId="32212" xr:uid="{226E54B7-6B6D-4441-A8E8-5B0C969496AB}"/>
    <cellStyle name="Normal 2 2 2 3 2 2 17" xfId="32343" xr:uid="{226E54B7-6B6D-4441-A8E8-5B0C969496AB}"/>
    <cellStyle name="Normal 2 2 2 3 2 2 18" xfId="32475" xr:uid="{226E54B7-6B6D-4441-A8E8-5B0C969496AB}"/>
    <cellStyle name="Normal 2 2 2 3 2 2 19" xfId="32606" xr:uid="{226E54B7-6B6D-4441-A8E8-5B0C969496AB}"/>
    <cellStyle name="Normal 2 2 2 3 2 2 2" xfId="1806" xr:uid="{226E54B7-6B6D-4441-A8E8-5B0C969496AB}"/>
    <cellStyle name="Normal 2 2 2 3 2 2 2 2" xfId="7311" xr:uid="{1DFE47B2-9E0C-4A17-A62E-E3D6374B89F6}"/>
    <cellStyle name="Normal 2 2 2 3 2 2 2 2 2" xfId="14773" xr:uid="{1DFE47B2-9E0C-4A17-A62E-E3D6374B89F6}"/>
    <cellStyle name="Normal 2 2 2 3 2 2 2 2 2 2" xfId="30751" xr:uid="{1DFE47B2-9E0C-4A17-A62E-E3D6374B89F6}"/>
    <cellStyle name="Normal 2 2 2 3 2 2 2 2 3" xfId="23289" xr:uid="{1DFE47B2-9E0C-4A17-A62E-E3D6374B89F6}"/>
    <cellStyle name="Normal 2 2 2 3 2 2 2 3" xfId="9268" xr:uid="{226E54B7-6B6D-4441-A8E8-5B0C969496AB}"/>
    <cellStyle name="Normal 2 2 2 3 2 2 2 3 2" xfId="25246" xr:uid="{226E54B7-6B6D-4441-A8E8-5B0C969496AB}"/>
    <cellStyle name="Normal 2 2 2 3 2 2 2 4" xfId="17784" xr:uid="{226E54B7-6B6D-4441-A8E8-5B0C969496AB}"/>
    <cellStyle name="Normal 2 2 2 3 2 2 20" xfId="32738" xr:uid="{1F298EE6-7DD8-48D9-8873-16AEBD610058}"/>
    <cellStyle name="Normal 2 2 2 3 2 2 21" xfId="32870" xr:uid="{00000000-0005-0000-0000-00004D000000}"/>
    <cellStyle name="Normal 2 2 2 3 2 2 22" xfId="33001" xr:uid="{226E54B7-6B6D-4441-A8E8-5B0C969496AB}"/>
    <cellStyle name="Normal 2 2 2 3 2 2 23" xfId="33132" xr:uid="{226E54B7-6B6D-4441-A8E8-5B0C969496AB}"/>
    <cellStyle name="Normal 2 2 2 3 2 2 24" xfId="33264" xr:uid="{00000000-0005-0000-0000-00004D000000}"/>
    <cellStyle name="Normal 2 2 2 3 2 2 25" xfId="33396" xr:uid="{9FEA8310-E79C-48E1-936B-C3FA735BBB05}"/>
    <cellStyle name="Normal 2 2 2 3 2 2 3" xfId="6845" xr:uid="{448047BB-1828-471F-9F40-3CE904D5AA0D}"/>
    <cellStyle name="Normal 2 2 2 3 2 2 3 2" xfId="14307" xr:uid="{448047BB-1828-471F-9F40-3CE904D5AA0D}"/>
    <cellStyle name="Normal 2 2 2 3 2 2 3 2 2" xfId="30285" xr:uid="{448047BB-1828-471F-9F40-3CE904D5AA0D}"/>
    <cellStyle name="Normal 2 2 2 3 2 2 3 3" xfId="22823" xr:uid="{448047BB-1828-471F-9F40-3CE904D5AA0D}"/>
    <cellStyle name="Normal 2 2 2 3 2 2 4" xfId="7440" xr:uid="{226E54B7-6B6D-4441-A8E8-5B0C969496AB}"/>
    <cellStyle name="Normal 2 2 2 3 2 2 4 2" xfId="14902" xr:uid="{226E54B7-6B6D-4441-A8E8-5B0C969496AB}"/>
    <cellStyle name="Normal 2 2 2 3 2 2 4 2 2" xfId="30880" xr:uid="{226E54B7-6B6D-4441-A8E8-5B0C969496AB}"/>
    <cellStyle name="Normal 2 2 2 3 2 2 4 3" xfId="23418" xr:uid="{226E54B7-6B6D-4441-A8E8-5B0C969496AB}"/>
    <cellStyle name="Normal 2 2 2 3 2 2 5" xfId="7581" xr:uid="{226E54B7-6B6D-4441-A8E8-5B0C969496AB}"/>
    <cellStyle name="Normal 2 2 2 3 2 2 5 2" xfId="23559" xr:uid="{226E54B7-6B6D-4441-A8E8-5B0C969496AB}"/>
    <cellStyle name="Normal 2 2 2 3 2 2 6" xfId="15043" xr:uid="{226E54B7-6B6D-4441-A8E8-5B0C969496AB}"/>
    <cellStyle name="Normal 2 2 2 3 2 2 6 2" xfId="31021" xr:uid="{226E54B7-6B6D-4441-A8E8-5B0C969496AB}"/>
    <cellStyle name="Normal 2 2 2 3 2 2 7" xfId="15174" xr:uid="{226E54B7-6B6D-4441-A8E8-5B0C969496AB}"/>
    <cellStyle name="Normal 2 2 2 3 2 2 7 2" xfId="31152" xr:uid="{226E54B7-6B6D-4441-A8E8-5B0C969496AB}"/>
    <cellStyle name="Normal 2 2 2 3 2 2 8" xfId="15306" xr:uid="{226E54B7-6B6D-4441-A8E8-5B0C969496AB}"/>
    <cellStyle name="Normal 2 2 2 3 2 2 8 2" xfId="31284" xr:uid="{226E54B7-6B6D-4441-A8E8-5B0C969496AB}"/>
    <cellStyle name="Normal 2 2 2 3 2 2 9" xfId="15438" xr:uid="{226E54B7-6B6D-4441-A8E8-5B0C969496AB}"/>
    <cellStyle name="Normal 2 2 2 3 2 2 9 2" xfId="31416" xr:uid="{226E54B7-6B6D-4441-A8E8-5B0C969496AB}"/>
    <cellStyle name="Normal 2 2 2 3 2 20" xfId="32540" xr:uid="{1044A74B-25BF-43B9-90C0-2792259EEA40}"/>
    <cellStyle name="Normal 2 2 2 3 2 21" xfId="32672" xr:uid="{100B8395-593C-477C-9BFC-120BB9AB45F3}"/>
    <cellStyle name="Normal 2 2 2 3 2 22" xfId="32804" xr:uid="{00000000-0005-0000-0000-00004C000000}"/>
    <cellStyle name="Normal 2 2 2 3 2 23" xfId="32935" xr:uid="{1044A74B-25BF-43B9-90C0-2792259EEA40}"/>
    <cellStyle name="Normal 2 2 2 3 2 24" xfId="33066" xr:uid="{1044A74B-25BF-43B9-90C0-2792259EEA40}"/>
    <cellStyle name="Normal 2 2 2 3 2 25" xfId="33198" xr:uid="{00000000-0005-0000-0000-00004C000000}"/>
    <cellStyle name="Normal 2 2 2 3 2 26" xfId="33330" xr:uid="{6DF08F89-C4B7-40A1-8527-D7D030B24420}"/>
    <cellStyle name="Normal 2 2 2 3 2 3" xfId="1740" xr:uid="{1044A74B-25BF-43B9-90C0-2792259EEA40}"/>
    <cellStyle name="Normal 2 2 2 3 2 3 2" xfId="7272" xr:uid="{3F096D13-4195-4D24-BB30-8F498EFD75F2}"/>
    <cellStyle name="Normal 2 2 2 3 2 3 2 2" xfId="14734" xr:uid="{3F096D13-4195-4D24-BB30-8F498EFD75F2}"/>
    <cellStyle name="Normal 2 2 2 3 2 3 2 2 2" xfId="30712" xr:uid="{3F096D13-4195-4D24-BB30-8F498EFD75F2}"/>
    <cellStyle name="Normal 2 2 2 3 2 3 2 3" xfId="23250" xr:uid="{3F096D13-4195-4D24-BB30-8F498EFD75F2}"/>
    <cellStyle name="Normal 2 2 2 3 2 3 3" xfId="9202" xr:uid="{1044A74B-25BF-43B9-90C0-2792259EEA40}"/>
    <cellStyle name="Normal 2 2 2 3 2 3 3 2" xfId="25180" xr:uid="{1044A74B-25BF-43B9-90C0-2792259EEA40}"/>
    <cellStyle name="Normal 2 2 2 3 2 3 4" xfId="17718" xr:uid="{1044A74B-25BF-43B9-90C0-2792259EEA40}"/>
    <cellStyle name="Normal 2 2 2 3 2 4" xfId="3568" xr:uid="{A856B60C-FF00-4352-A93C-8FA9D8BC3C82}"/>
    <cellStyle name="Normal 2 2 2 3 2 4 2" xfId="11030" xr:uid="{A856B60C-FF00-4352-A93C-8FA9D8BC3C82}"/>
    <cellStyle name="Normal 2 2 2 3 2 4 2 2" xfId="27008" xr:uid="{A856B60C-FF00-4352-A93C-8FA9D8BC3C82}"/>
    <cellStyle name="Normal 2 2 2 3 2 4 3" xfId="19546" xr:uid="{A856B60C-FF00-4352-A93C-8FA9D8BC3C82}"/>
    <cellStyle name="Normal 2 2 2 3 2 5" xfId="7374" xr:uid="{1044A74B-25BF-43B9-90C0-2792259EEA40}"/>
    <cellStyle name="Normal 2 2 2 3 2 5 2" xfId="14836" xr:uid="{1044A74B-25BF-43B9-90C0-2792259EEA40}"/>
    <cellStyle name="Normal 2 2 2 3 2 5 2 2" xfId="30814" xr:uid="{1044A74B-25BF-43B9-90C0-2792259EEA40}"/>
    <cellStyle name="Normal 2 2 2 3 2 5 3" xfId="23352" xr:uid="{1044A74B-25BF-43B9-90C0-2792259EEA40}"/>
    <cellStyle name="Normal 2 2 2 3 2 6" xfId="7515" xr:uid="{1044A74B-25BF-43B9-90C0-2792259EEA40}"/>
    <cellStyle name="Normal 2 2 2 3 2 6 2" xfId="23493" xr:uid="{1044A74B-25BF-43B9-90C0-2792259EEA40}"/>
    <cellStyle name="Normal 2 2 2 3 2 7" xfId="14977" xr:uid="{1044A74B-25BF-43B9-90C0-2792259EEA40}"/>
    <cellStyle name="Normal 2 2 2 3 2 7 2" xfId="30955" xr:uid="{1044A74B-25BF-43B9-90C0-2792259EEA40}"/>
    <cellStyle name="Normal 2 2 2 3 2 8" xfId="15108" xr:uid="{1044A74B-25BF-43B9-90C0-2792259EEA40}"/>
    <cellStyle name="Normal 2 2 2 3 2 8 2" xfId="31086" xr:uid="{1044A74B-25BF-43B9-90C0-2792259EEA40}"/>
    <cellStyle name="Normal 2 2 2 3 2 9" xfId="15240" xr:uid="{1044A74B-25BF-43B9-90C0-2792259EEA40}"/>
    <cellStyle name="Normal 2 2 2 3 2 9 2" xfId="31218" xr:uid="{1044A74B-25BF-43B9-90C0-2792259EEA40}"/>
    <cellStyle name="Normal 2 2 2 3 20" xfId="15207" xr:uid="{D805204E-1D54-4CF2-A3BF-305CCC52D100}"/>
    <cellStyle name="Normal 2 2 2 3 20 2" xfId="31185" xr:uid="{D805204E-1D54-4CF2-A3BF-305CCC52D100}"/>
    <cellStyle name="Normal 2 2 2 3 21" xfId="15339" xr:uid="{D805204E-1D54-4CF2-A3BF-305CCC52D100}"/>
    <cellStyle name="Normal 2 2 2 3 21 2" xfId="31317" xr:uid="{D805204E-1D54-4CF2-A3BF-305CCC52D100}"/>
    <cellStyle name="Normal 2 2 2 3 22" xfId="15471" xr:uid="{D805204E-1D54-4CF2-A3BF-305CCC52D100}"/>
    <cellStyle name="Normal 2 2 2 3 22 2" xfId="31449" xr:uid="{D805204E-1D54-4CF2-A3BF-305CCC52D100}"/>
    <cellStyle name="Normal 2 2 2 3 23" xfId="15610" xr:uid="{D805204E-1D54-4CF2-A3BF-305CCC52D100}"/>
    <cellStyle name="Normal 2 2 2 3 23 2" xfId="31587" xr:uid="{D805204E-1D54-4CF2-A3BF-305CCC52D100}"/>
    <cellStyle name="Normal 2 2 2 3 24" xfId="15742" xr:uid="{D805204E-1D54-4CF2-A3BF-305CCC52D100}"/>
    <cellStyle name="Normal 2 2 2 3 24 2" xfId="31719" xr:uid="{D805204E-1D54-4CF2-A3BF-305CCC52D100}"/>
    <cellStyle name="Normal 2 2 2 3 25" xfId="15873" xr:uid="{D805204E-1D54-4CF2-A3BF-305CCC52D100}"/>
    <cellStyle name="Normal 2 2 2 3 25 2" xfId="31850" xr:uid="{D805204E-1D54-4CF2-A3BF-305CCC52D100}"/>
    <cellStyle name="Normal 2 2 2 3 26" xfId="16487" xr:uid="{00000000-0005-0000-0000-000094010000}"/>
    <cellStyle name="Normal 2 2 2 3 27" xfId="31981" xr:uid="{D805204E-1D54-4CF2-A3BF-305CCC52D100}"/>
    <cellStyle name="Normal 2 2 2 3 28" xfId="32113" xr:uid="{D805204E-1D54-4CF2-A3BF-305CCC52D100}"/>
    <cellStyle name="Normal 2 2 2 3 29" xfId="32244" xr:uid="{D805204E-1D54-4CF2-A3BF-305CCC52D100}"/>
    <cellStyle name="Normal 2 2 2 3 3" xfId="1308" xr:uid="{D805204E-1D54-4CF2-A3BF-305CCC52D100}"/>
    <cellStyle name="Normal 2 2 2 3 3 10" xfId="15537" xr:uid="{13478F25-9091-4CC3-A019-1F780C1C91BF}"/>
    <cellStyle name="Normal 2 2 2 3 3 10 2" xfId="31515" xr:uid="{13478F25-9091-4CC3-A019-1F780C1C91BF}"/>
    <cellStyle name="Normal 2 2 2 3 3 11" xfId="15676" xr:uid="{13478F25-9091-4CC3-A019-1F780C1C91BF}"/>
    <cellStyle name="Normal 2 2 2 3 3 11 2" xfId="31653" xr:uid="{13478F25-9091-4CC3-A019-1F780C1C91BF}"/>
    <cellStyle name="Normal 2 2 2 3 3 12" xfId="15808" xr:uid="{13478F25-9091-4CC3-A019-1F780C1C91BF}"/>
    <cellStyle name="Normal 2 2 2 3 3 12 2" xfId="31785" xr:uid="{13478F25-9091-4CC3-A019-1F780C1C91BF}"/>
    <cellStyle name="Normal 2 2 2 3 3 13" xfId="15939" xr:uid="{13478F25-9091-4CC3-A019-1F780C1C91BF}"/>
    <cellStyle name="Normal 2 2 2 3 3 13 2" xfId="31916" xr:uid="{13478F25-9091-4CC3-A019-1F780C1C91BF}"/>
    <cellStyle name="Normal 2 2 2 3 3 14" xfId="17286" xr:uid="{D805204E-1D54-4CF2-A3BF-305CCC52D100}"/>
    <cellStyle name="Normal 2 2 2 3 3 15" xfId="32047" xr:uid="{13478F25-9091-4CC3-A019-1F780C1C91BF}"/>
    <cellStyle name="Normal 2 2 2 3 3 16" xfId="32179" xr:uid="{13478F25-9091-4CC3-A019-1F780C1C91BF}"/>
    <cellStyle name="Normal 2 2 2 3 3 17" xfId="32310" xr:uid="{13478F25-9091-4CC3-A019-1F780C1C91BF}"/>
    <cellStyle name="Normal 2 2 2 3 3 18" xfId="32442" xr:uid="{13478F25-9091-4CC3-A019-1F780C1C91BF}"/>
    <cellStyle name="Normal 2 2 2 3 3 19" xfId="32573" xr:uid="{13478F25-9091-4CC3-A019-1F780C1C91BF}"/>
    <cellStyle name="Normal 2 2 2 3 3 2" xfId="1773" xr:uid="{13478F25-9091-4CC3-A019-1F780C1C91BF}"/>
    <cellStyle name="Normal 2 2 2 3 3 2 2" xfId="6878" xr:uid="{CEB4B6CF-5E54-4B1E-B2E5-166CFC148F6B}"/>
    <cellStyle name="Normal 2 2 2 3 3 2 2 2" xfId="14340" xr:uid="{CEB4B6CF-5E54-4B1E-B2E5-166CFC148F6B}"/>
    <cellStyle name="Normal 2 2 2 3 3 2 2 2 2" xfId="30318" xr:uid="{CEB4B6CF-5E54-4B1E-B2E5-166CFC148F6B}"/>
    <cellStyle name="Normal 2 2 2 3 3 2 2 3" xfId="22856" xr:uid="{CEB4B6CF-5E54-4B1E-B2E5-166CFC148F6B}"/>
    <cellStyle name="Normal 2 2 2 3 3 2 3" xfId="9235" xr:uid="{13478F25-9091-4CC3-A019-1F780C1C91BF}"/>
    <cellStyle name="Normal 2 2 2 3 3 2 3 2" xfId="25213" xr:uid="{13478F25-9091-4CC3-A019-1F780C1C91BF}"/>
    <cellStyle name="Normal 2 2 2 3 3 2 4" xfId="17751" xr:uid="{13478F25-9091-4CC3-A019-1F780C1C91BF}"/>
    <cellStyle name="Normal 2 2 2 3 3 20" xfId="32705" xr:uid="{0E87F2BB-527F-4852-B7AA-455513BA2EF3}"/>
    <cellStyle name="Normal 2 2 2 3 3 21" xfId="32837" xr:uid="{00000000-0005-0000-0000-00004E000000}"/>
    <cellStyle name="Normal 2 2 2 3 3 22" xfId="32968" xr:uid="{13478F25-9091-4CC3-A019-1F780C1C91BF}"/>
    <cellStyle name="Normal 2 2 2 3 3 23" xfId="33099" xr:uid="{13478F25-9091-4CC3-A019-1F780C1C91BF}"/>
    <cellStyle name="Normal 2 2 2 3 3 24" xfId="33231" xr:uid="{00000000-0005-0000-0000-00004E000000}"/>
    <cellStyle name="Normal 2 2 2 3 3 25" xfId="33363" xr:uid="{6840EA9F-8D23-4862-967B-8782128D1D9E}"/>
    <cellStyle name="Normal 2 2 2 3 3 3" xfId="4815" xr:uid="{A4381AF3-291E-44D1-A509-E7BF90C3D636}"/>
    <cellStyle name="Normal 2 2 2 3 3 3 2" xfId="12277" xr:uid="{A4381AF3-291E-44D1-A509-E7BF90C3D636}"/>
    <cellStyle name="Normal 2 2 2 3 3 3 2 2" xfId="28255" xr:uid="{A4381AF3-291E-44D1-A509-E7BF90C3D636}"/>
    <cellStyle name="Normal 2 2 2 3 3 3 3" xfId="20793" xr:uid="{A4381AF3-291E-44D1-A509-E7BF90C3D636}"/>
    <cellStyle name="Normal 2 2 2 3 3 4" xfId="7407" xr:uid="{13478F25-9091-4CC3-A019-1F780C1C91BF}"/>
    <cellStyle name="Normal 2 2 2 3 3 4 2" xfId="14869" xr:uid="{13478F25-9091-4CC3-A019-1F780C1C91BF}"/>
    <cellStyle name="Normal 2 2 2 3 3 4 2 2" xfId="30847" xr:uid="{13478F25-9091-4CC3-A019-1F780C1C91BF}"/>
    <cellStyle name="Normal 2 2 2 3 3 4 3" xfId="23385" xr:uid="{13478F25-9091-4CC3-A019-1F780C1C91BF}"/>
    <cellStyle name="Normal 2 2 2 3 3 5" xfId="7548" xr:uid="{13478F25-9091-4CC3-A019-1F780C1C91BF}"/>
    <cellStyle name="Normal 2 2 2 3 3 5 2" xfId="23526" xr:uid="{13478F25-9091-4CC3-A019-1F780C1C91BF}"/>
    <cellStyle name="Normal 2 2 2 3 3 6" xfId="15010" xr:uid="{13478F25-9091-4CC3-A019-1F780C1C91BF}"/>
    <cellStyle name="Normal 2 2 2 3 3 6 2" xfId="30988" xr:uid="{13478F25-9091-4CC3-A019-1F780C1C91BF}"/>
    <cellStyle name="Normal 2 2 2 3 3 7" xfId="15141" xr:uid="{13478F25-9091-4CC3-A019-1F780C1C91BF}"/>
    <cellStyle name="Normal 2 2 2 3 3 7 2" xfId="31119" xr:uid="{13478F25-9091-4CC3-A019-1F780C1C91BF}"/>
    <cellStyle name="Normal 2 2 2 3 3 8" xfId="15273" xr:uid="{13478F25-9091-4CC3-A019-1F780C1C91BF}"/>
    <cellStyle name="Normal 2 2 2 3 3 8 2" xfId="31251" xr:uid="{13478F25-9091-4CC3-A019-1F780C1C91BF}"/>
    <cellStyle name="Normal 2 2 2 3 3 9" xfId="15405" xr:uid="{13478F25-9091-4CC3-A019-1F780C1C91BF}"/>
    <cellStyle name="Normal 2 2 2 3 3 9 2" xfId="31383" xr:uid="{13478F25-9091-4CC3-A019-1F780C1C91BF}"/>
    <cellStyle name="Normal 2 2 2 3 30" xfId="32376" xr:uid="{D805204E-1D54-4CF2-A3BF-305CCC52D100}"/>
    <cellStyle name="Normal 2 2 2 3 31" xfId="32507" xr:uid="{D805204E-1D54-4CF2-A3BF-305CCC52D100}"/>
    <cellStyle name="Normal 2 2 2 3 32" xfId="32639" xr:uid="{3839B8FA-6D34-49DB-9E61-8F2F4331921E}"/>
    <cellStyle name="Normal 2 2 2 3 33" xfId="32771" xr:uid="{00000000-0005-0000-0000-00004B000000}"/>
    <cellStyle name="Normal 2 2 2 3 34" xfId="32902" xr:uid="{D805204E-1D54-4CF2-A3BF-305CCC52D100}"/>
    <cellStyle name="Normal 2 2 2 3 35" xfId="33033" xr:uid="{D805204E-1D54-4CF2-A3BF-305CCC52D100}"/>
    <cellStyle name="Normal 2 2 2 3 36" xfId="33165" xr:uid="{00000000-0005-0000-0000-00004B000000}"/>
    <cellStyle name="Normal 2 2 2 3 37" xfId="33297" xr:uid="{7F0003A3-18F8-430B-8C98-4BEB90A47C75}"/>
    <cellStyle name="Normal 2 2 2 3 4" xfId="1341" xr:uid="{D805204E-1D54-4CF2-A3BF-305CCC52D100}"/>
    <cellStyle name="Normal 2 2 2 3 4 2" xfId="5587" xr:uid="{8B18F40E-5E70-49D4-8CD2-2B373FB54EC8}"/>
    <cellStyle name="Normal 2 2 2 3 4 2 2" xfId="13049" xr:uid="{8B18F40E-5E70-49D4-8CD2-2B373FB54EC8}"/>
    <cellStyle name="Normal 2 2 2 3 4 2 2 2" xfId="29027" xr:uid="{8B18F40E-5E70-49D4-8CD2-2B373FB54EC8}"/>
    <cellStyle name="Normal 2 2 2 3 4 2 3" xfId="21565" xr:uid="{8B18F40E-5E70-49D4-8CD2-2B373FB54EC8}"/>
    <cellStyle name="Normal 2 2 2 3 4 3" xfId="8830" xr:uid="{D805204E-1D54-4CF2-A3BF-305CCC52D100}"/>
    <cellStyle name="Normal 2 2 2 3 4 3 2" xfId="24808" xr:uid="{D805204E-1D54-4CF2-A3BF-305CCC52D100}"/>
    <cellStyle name="Normal 2 2 2 3 4 4" xfId="17319" xr:uid="{D805204E-1D54-4CF2-A3BF-305CCC52D100}"/>
    <cellStyle name="Normal 2 2 2 3 5" xfId="1374" xr:uid="{D805204E-1D54-4CF2-A3BF-305CCC52D100}"/>
    <cellStyle name="Normal 2 2 2 3 5 2" xfId="6914" xr:uid="{4A1C923D-A257-4871-9BF9-ECCE2749EB5B}"/>
    <cellStyle name="Normal 2 2 2 3 5 2 2" xfId="14376" xr:uid="{4A1C923D-A257-4871-9BF9-ECCE2749EB5B}"/>
    <cellStyle name="Normal 2 2 2 3 5 2 2 2" xfId="30354" xr:uid="{4A1C923D-A257-4871-9BF9-ECCE2749EB5B}"/>
    <cellStyle name="Normal 2 2 2 3 5 2 3" xfId="22892" xr:uid="{4A1C923D-A257-4871-9BF9-ECCE2749EB5B}"/>
    <cellStyle name="Normal 2 2 2 3 5 3" xfId="8863" xr:uid="{D805204E-1D54-4CF2-A3BF-305CCC52D100}"/>
    <cellStyle name="Normal 2 2 2 3 5 3 2" xfId="24841" xr:uid="{D805204E-1D54-4CF2-A3BF-305CCC52D100}"/>
    <cellStyle name="Normal 2 2 2 3 5 4" xfId="17352" xr:uid="{D805204E-1D54-4CF2-A3BF-305CCC52D100}"/>
    <cellStyle name="Normal 2 2 2 3 6" xfId="1407" xr:uid="{D805204E-1D54-4CF2-A3BF-305CCC52D100}"/>
    <cellStyle name="Normal 2 2 2 3 6 2" xfId="6947" xr:uid="{124B67FF-1EE2-40CC-A67B-6D75D2AFEC52}"/>
    <cellStyle name="Normal 2 2 2 3 6 2 2" xfId="14409" xr:uid="{124B67FF-1EE2-40CC-A67B-6D75D2AFEC52}"/>
    <cellStyle name="Normal 2 2 2 3 6 2 2 2" xfId="30387" xr:uid="{124B67FF-1EE2-40CC-A67B-6D75D2AFEC52}"/>
    <cellStyle name="Normal 2 2 2 3 6 2 3" xfId="22925" xr:uid="{124B67FF-1EE2-40CC-A67B-6D75D2AFEC52}"/>
    <cellStyle name="Normal 2 2 2 3 6 3" xfId="8896" xr:uid="{D805204E-1D54-4CF2-A3BF-305CCC52D100}"/>
    <cellStyle name="Normal 2 2 2 3 6 3 2" xfId="24874" xr:uid="{D805204E-1D54-4CF2-A3BF-305CCC52D100}"/>
    <cellStyle name="Normal 2 2 2 3 6 4" xfId="17385" xr:uid="{D805204E-1D54-4CF2-A3BF-305CCC52D100}"/>
    <cellStyle name="Normal 2 2 2 3 7" xfId="1440" xr:uid="{D805204E-1D54-4CF2-A3BF-305CCC52D100}"/>
    <cellStyle name="Normal 2 2 2 3 7 2" xfId="6978" xr:uid="{1AC391D4-E22B-4928-BE06-83B8B3FD0F1E}"/>
    <cellStyle name="Normal 2 2 2 3 7 2 2" xfId="14440" xr:uid="{1AC391D4-E22B-4928-BE06-83B8B3FD0F1E}"/>
    <cellStyle name="Normal 2 2 2 3 7 2 2 2" xfId="30418" xr:uid="{1AC391D4-E22B-4928-BE06-83B8B3FD0F1E}"/>
    <cellStyle name="Normal 2 2 2 3 7 2 3" xfId="22956" xr:uid="{1AC391D4-E22B-4928-BE06-83B8B3FD0F1E}"/>
    <cellStyle name="Normal 2 2 2 3 7 3" xfId="8929" xr:uid="{D805204E-1D54-4CF2-A3BF-305CCC52D100}"/>
    <cellStyle name="Normal 2 2 2 3 7 3 2" xfId="24907" xr:uid="{D805204E-1D54-4CF2-A3BF-305CCC52D100}"/>
    <cellStyle name="Normal 2 2 2 3 7 4" xfId="17418" xr:uid="{D805204E-1D54-4CF2-A3BF-305CCC52D100}"/>
    <cellStyle name="Normal 2 2 2 3 8" xfId="1473" xr:uid="{D805204E-1D54-4CF2-A3BF-305CCC52D100}"/>
    <cellStyle name="Normal 2 2 2 3 8 2" xfId="7011" xr:uid="{E64B5BCB-1713-4B84-BE1C-9812134BF128}"/>
    <cellStyle name="Normal 2 2 2 3 8 2 2" xfId="14473" xr:uid="{E64B5BCB-1713-4B84-BE1C-9812134BF128}"/>
    <cellStyle name="Normal 2 2 2 3 8 2 2 2" xfId="30451" xr:uid="{E64B5BCB-1713-4B84-BE1C-9812134BF128}"/>
    <cellStyle name="Normal 2 2 2 3 8 2 3" xfId="22989" xr:uid="{E64B5BCB-1713-4B84-BE1C-9812134BF128}"/>
    <cellStyle name="Normal 2 2 2 3 8 3" xfId="8962" xr:uid="{D805204E-1D54-4CF2-A3BF-305CCC52D100}"/>
    <cellStyle name="Normal 2 2 2 3 8 3 2" xfId="24940" xr:uid="{D805204E-1D54-4CF2-A3BF-305CCC52D100}"/>
    <cellStyle name="Normal 2 2 2 3 8 4" xfId="17451" xr:uid="{D805204E-1D54-4CF2-A3BF-305CCC52D100}"/>
    <cellStyle name="Normal 2 2 2 3 9" xfId="1506" xr:uid="{D805204E-1D54-4CF2-A3BF-305CCC52D100}"/>
    <cellStyle name="Normal 2 2 2 3 9 2" xfId="7044" xr:uid="{9577A0B1-026E-4DDF-B7A4-834189913D71}"/>
    <cellStyle name="Normal 2 2 2 3 9 2 2" xfId="14506" xr:uid="{9577A0B1-026E-4DDF-B7A4-834189913D71}"/>
    <cellStyle name="Normal 2 2 2 3 9 2 2 2" xfId="30484" xr:uid="{9577A0B1-026E-4DDF-B7A4-834189913D71}"/>
    <cellStyle name="Normal 2 2 2 3 9 2 3" xfId="23022" xr:uid="{9577A0B1-026E-4DDF-B7A4-834189913D71}"/>
    <cellStyle name="Normal 2 2 2 3 9 3" xfId="8995" xr:uid="{D805204E-1D54-4CF2-A3BF-305CCC52D100}"/>
    <cellStyle name="Normal 2 2 2 3 9 3 2" xfId="24973" xr:uid="{D805204E-1D54-4CF2-A3BF-305CCC52D100}"/>
    <cellStyle name="Normal 2 2 2 3 9 4" xfId="17484" xr:uid="{D805204E-1D54-4CF2-A3BF-305CCC52D100}"/>
    <cellStyle name="Normal 2 2 2 30" xfId="732" xr:uid="{00000000-0005-0000-0000-000095010000}"/>
    <cellStyle name="Normal 2 2 2 30 2" xfId="3791" xr:uid="{75B0A7BB-4AD3-4ED1-A7F3-DC9D6F5CE7DB}"/>
    <cellStyle name="Normal 2 2 2 30 2 2" xfId="11253" xr:uid="{75B0A7BB-4AD3-4ED1-A7F3-DC9D6F5CE7DB}"/>
    <cellStyle name="Normal 2 2 2 30 2 2 2" xfId="27231" xr:uid="{75B0A7BB-4AD3-4ED1-A7F3-DC9D6F5CE7DB}"/>
    <cellStyle name="Normal 2 2 2 30 2 3" xfId="19769" xr:uid="{75B0A7BB-4AD3-4ED1-A7F3-DC9D6F5CE7DB}"/>
    <cellStyle name="Normal 2 2 2 30 3" xfId="5038" xr:uid="{D3908266-92ED-4A65-9F9B-8389C52D7B28}"/>
    <cellStyle name="Normal 2 2 2 30 3 2" xfId="12500" xr:uid="{D3908266-92ED-4A65-9F9B-8389C52D7B28}"/>
    <cellStyle name="Normal 2 2 2 30 3 2 2" xfId="28478" xr:uid="{D3908266-92ED-4A65-9F9B-8389C52D7B28}"/>
    <cellStyle name="Normal 2 2 2 30 3 3" xfId="21016" xr:uid="{D3908266-92ED-4A65-9F9B-8389C52D7B28}"/>
    <cellStyle name="Normal 2 2 2 30 4" xfId="6306" xr:uid="{FA4F30D7-9ADF-4F52-BEC9-516A59A9825D}"/>
    <cellStyle name="Normal 2 2 2 30 4 2" xfId="13768" xr:uid="{FA4F30D7-9ADF-4F52-BEC9-516A59A9825D}"/>
    <cellStyle name="Normal 2 2 2 30 4 2 2" xfId="29746" xr:uid="{FA4F30D7-9ADF-4F52-BEC9-516A59A9825D}"/>
    <cellStyle name="Normal 2 2 2 30 4 3" xfId="22284" xr:uid="{FA4F30D7-9ADF-4F52-BEC9-516A59A9825D}"/>
    <cellStyle name="Normal 2 2 2 30 5" xfId="2544" xr:uid="{00000000-0005-0000-0000-000095010000}"/>
    <cellStyle name="Normal 2 2 2 30 5 2" xfId="10006" xr:uid="{00000000-0005-0000-0000-000095010000}"/>
    <cellStyle name="Normal 2 2 2 30 5 2 2" xfId="25984" xr:uid="{00000000-0005-0000-0000-000095010000}"/>
    <cellStyle name="Normal 2 2 2 30 5 3" xfId="18522" xr:uid="{00000000-0005-0000-0000-000095010000}"/>
    <cellStyle name="Normal 2 2 2 30 6" xfId="8266" xr:uid="{00000000-0005-0000-0000-000095010000}"/>
    <cellStyle name="Normal 2 2 2 30 6 2" xfId="24244" xr:uid="{00000000-0005-0000-0000-000095010000}"/>
    <cellStyle name="Normal 2 2 2 30 7" xfId="16710" xr:uid="{00000000-0005-0000-0000-000095010000}"/>
    <cellStyle name="Normal 2 2 2 31" xfId="740" xr:uid="{00000000-0005-0000-0000-000096010000}"/>
    <cellStyle name="Normal 2 2 2 31 2" xfId="3799" xr:uid="{3E92D1D2-DA7C-4490-8C5C-040917A50C4F}"/>
    <cellStyle name="Normal 2 2 2 31 2 2" xfId="11261" xr:uid="{3E92D1D2-DA7C-4490-8C5C-040917A50C4F}"/>
    <cellStyle name="Normal 2 2 2 31 2 2 2" xfId="27239" xr:uid="{3E92D1D2-DA7C-4490-8C5C-040917A50C4F}"/>
    <cellStyle name="Normal 2 2 2 31 2 3" xfId="19777" xr:uid="{3E92D1D2-DA7C-4490-8C5C-040917A50C4F}"/>
    <cellStyle name="Normal 2 2 2 31 3" xfId="5046" xr:uid="{75D74849-5680-4220-83A9-11BA49D0ABE7}"/>
    <cellStyle name="Normal 2 2 2 31 3 2" xfId="12508" xr:uid="{75D74849-5680-4220-83A9-11BA49D0ABE7}"/>
    <cellStyle name="Normal 2 2 2 31 3 2 2" xfId="28486" xr:uid="{75D74849-5680-4220-83A9-11BA49D0ABE7}"/>
    <cellStyle name="Normal 2 2 2 31 3 3" xfId="21024" xr:uid="{75D74849-5680-4220-83A9-11BA49D0ABE7}"/>
    <cellStyle name="Normal 2 2 2 31 4" xfId="6314" xr:uid="{5E6D6532-2C28-4B65-863D-68168F275C32}"/>
    <cellStyle name="Normal 2 2 2 31 4 2" xfId="13776" xr:uid="{5E6D6532-2C28-4B65-863D-68168F275C32}"/>
    <cellStyle name="Normal 2 2 2 31 4 2 2" xfId="29754" xr:uid="{5E6D6532-2C28-4B65-863D-68168F275C32}"/>
    <cellStyle name="Normal 2 2 2 31 4 3" xfId="22292" xr:uid="{5E6D6532-2C28-4B65-863D-68168F275C32}"/>
    <cellStyle name="Normal 2 2 2 31 5" xfId="2552" xr:uid="{00000000-0005-0000-0000-000096010000}"/>
    <cellStyle name="Normal 2 2 2 31 5 2" xfId="10014" xr:uid="{00000000-0005-0000-0000-000096010000}"/>
    <cellStyle name="Normal 2 2 2 31 5 2 2" xfId="25992" xr:uid="{00000000-0005-0000-0000-000096010000}"/>
    <cellStyle name="Normal 2 2 2 31 5 3" xfId="18530" xr:uid="{00000000-0005-0000-0000-000096010000}"/>
    <cellStyle name="Normal 2 2 2 31 6" xfId="8274" xr:uid="{00000000-0005-0000-0000-000096010000}"/>
    <cellStyle name="Normal 2 2 2 31 6 2" xfId="24252" xr:uid="{00000000-0005-0000-0000-000096010000}"/>
    <cellStyle name="Normal 2 2 2 31 7" xfId="16718" xr:uid="{00000000-0005-0000-0000-000096010000}"/>
    <cellStyle name="Normal 2 2 2 32" xfId="748" xr:uid="{00000000-0005-0000-0000-000097010000}"/>
    <cellStyle name="Normal 2 2 2 32 2" xfId="3807" xr:uid="{B924EAA7-2E72-4E8E-82CD-96036BD0B8FE}"/>
    <cellStyle name="Normal 2 2 2 32 2 2" xfId="11269" xr:uid="{B924EAA7-2E72-4E8E-82CD-96036BD0B8FE}"/>
    <cellStyle name="Normal 2 2 2 32 2 2 2" xfId="27247" xr:uid="{B924EAA7-2E72-4E8E-82CD-96036BD0B8FE}"/>
    <cellStyle name="Normal 2 2 2 32 2 3" xfId="19785" xr:uid="{B924EAA7-2E72-4E8E-82CD-96036BD0B8FE}"/>
    <cellStyle name="Normal 2 2 2 32 3" xfId="5054" xr:uid="{B0566038-A548-4FFE-8CC3-3044926AEFDE}"/>
    <cellStyle name="Normal 2 2 2 32 3 2" xfId="12516" xr:uid="{B0566038-A548-4FFE-8CC3-3044926AEFDE}"/>
    <cellStyle name="Normal 2 2 2 32 3 2 2" xfId="28494" xr:uid="{B0566038-A548-4FFE-8CC3-3044926AEFDE}"/>
    <cellStyle name="Normal 2 2 2 32 3 3" xfId="21032" xr:uid="{B0566038-A548-4FFE-8CC3-3044926AEFDE}"/>
    <cellStyle name="Normal 2 2 2 32 4" xfId="6322" xr:uid="{DDA70F5A-5262-4312-9A62-D87EF129D155}"/>
    <cellStyle name="Normal 2 2 2 32 4 2" xfId="13784" xr:uid="{DDA70F5A-5262-4312-9A62-D87EF129D155}"/>
    <cellStyle name="Normal 2 2 2 32 4 2 2" xfId="29762" xr:uid="{DDA70F5A-5262-4312-9A62-D87EF129D155}"/>
    <cellStyle name="Normal 2 2 2 32 4 3" xfId="22300" xr:uid="{DDA70F5A-5262-4312-9A62-D87EF129D155}"/>
    <cellStyle name="Normal 2 2 2 32 5" xfId="2560" xr:uid="{00000000-0005-0000-0000-000097010000}"/>
    <cellStyle name="Normal 2 2 2 32 5 2" xfId="10022" xr:uid="{00000000-0005-0000-0000-000097010000}"/>
    <cellStyle name="Normal 2 2 2 32 5 2 2" xfId="26000" xr:uid="{00000000-0005-0000-0000-000097010000}"/>
    <cellStyle name="Normal 2 2 2 32 5 3" xfId="18538" xr:uid="{00000000-0005-0000-0000-000097010000}"/>
    <cellStyle name="Normal 2 2 2 32 6" xfId="8282" xr:uid="{00000000-0005-0000-0000-000097010000}"/>
    <cellStyle name="Normal 2 2 2 32 6 2" xfId="24260" xr:uid="{00000000-0005-0000-0000-000097010000}"/>
    <cellStyle name="Normal 2 2 2 32 7" xfId="16726" xr:uid="{00000000-0005-0000-0000-000097010000}"/>
    <cellStyle name="Normal 2 2 2 33" xfId="756" xr:uid="{00000000-0005-0000-0000-000098010000}"/>
    <cellStyle name="Normal 2 2 2 33 2" xfId="3815" xr:uid="{90630C08-5BAC-4CB3-8822-587B8365187A}"/>
    <cellStyle name="Normal 2 2 2 33 2 2" xfId="11277" xr:uid="{90630C08-5BAC-4CB3-8822-587B8365187A}"/>
    <cellStyle name="Normal 2 2 2 33 2 2 2" xfId="27255" xr:uid="{90630C08-5BAC-4CB3-8822-587B8365187A}"/>
    <cellStyle name="Normal 2 2 2 33 2 3" xfId="19793" xr:uid="{90630C08-5BAC-4CB3-8822-587B8365187A}"/>
    <cellStyle name="Normal 2 2 2 33 3" xfId="5062" xr:uid="{E2E4B7FF-9DC1-4F51-8A98-46200A109B64}"/>
    <cellStyle name="Normal 2 2 2 33 3 2" xfId="12524" xr:uid="{E2E4B7FF-9DC1-4F51-8A98-46200A109B64}"/>
    <cellStyle name="Normal 2 2 2 33 3 2 2" xfId="28502" xr:uid="{E2E4B7FF-9DC1-4F51-8A98-46200A109B64}"/>
    <cellStyle name="Normal 2 2 2 33 3 3" xfId="21040" xr:uid="{E2E4B7FF-9DC1-4F51-8A98-46200A109B64}"/>
    <cellStyle name="Normal 2 2 2 33 4" xfId="6330" xr:uid="{FF61F7A9-2655-475A-8F3B-0B032FF3FCFE}"/>
    <cellStyle name="Normal 2 2 2 33 4 2" xfId="13792" xr:uid="{FF61F7A9-2655-475A-8F3B-0B032FF3FCFE}"/>
    <cellStyle name="Normal 2 2 2 33 4 2 2" xfId="29770" xr:uid="{FF61F7A9-2655-475A-8F3B-0B032FF3FCFE}"/>
    <cellStyle name="Normal 2 2 2 33 4 3" xfId="22308" xr:uid="{FF61F7A9-2655-475A-8F3B-0B032FF3FCFE}"/>
    <cellStyle name="Normal 2 2 2 33 5" xfId="2568" xr:uid="{00000000-0005-0000-0000-000098010000}"/>
    <cellStyle name="Normal 2 2 2 33 5 2" xfId="10030" xr:uid="{00000000-0005-0000-0000-000098010000}"/>
    <cellStyle name="Normal 2 2 2 33 5 2 2" xfId="26008" xr:uid="{00000000-0005-0000-0000-000098010000}"/>
    <cellStyle name="Normal 2 2 2 33 5 3" xfId="18546" xr:uid="{00000000-0005-0000-0000-000098010000}"/>
    <cellStyle name="Normal 2 2 2 33 6" xfId="8290" xr:uid="{00000000-0005-0000-0000-000098010000}"/>
    <cellStyle name="Normal 2 2 2 33 6 2" xfId="24268" xr:uid="{00000000-0005-0000-0000-000098010000}"/>
    <cellStyle name="Normal 2 2 2 33 7" xfId="16734" xr:uid="{00000000-0005-0000-0000-000098010000}"/>
    <cellStyle name="Normal 2 2 2 34" xfId="766" xr:uid="{00000000-0005-0000-0000-000099010000}"/>
    <cellStyle name="Normal 2 2 2 34 2" xfId="3825" xr:uid="{621483FE-6BAD-42E6-9CA4-BB9F9D816543}"/>
    <cellStyle name="Normal 2 2 2 34 2 2" xfId="11287" xr:uid="{621483FE-6BAD-42E6-9CA4-BB9F9D816543}"/>
    <cellStyle name="Normal 2 2 2 34 2 2 2" xfId="27265" xr:uid="{621483FE-6BAD-42E6-9CA4-BB9F9D816543}"/>
    <cellStyle name="Normal 2 2 2 34 2 3" xfId="19803" xr:uid="{621483FE-6BAD-42E6-9CA4-BB9F9D816543}"/>
    <cellStyle name="Normal 2 2 2 34 3" xfId="5072" xr:uid="{2D998B99-7616-4571-801B-AB0D0FA566EE}"/>
    <cellStyle name="Normal 2 2 2 34 3 2" xfId="12534" xr:uid="{2D998B99-7616-4571-801B-AB0D0FA566EE}"/>
    <cellStyle name="Normal 2 2 2 34 3 2 2" xfId="28512" xr:uid="{2D998B99-7616-4571-801B-AB0D0FA566EE}"/>
    <cellStyle name="Normal 2 2 2 34 3 3" xfId="21050" xr:uid="{2D998B99-7616-4571-801B-AB0D0FA566EE}"/>
    <cellStyle name="Normal 2 2 2 34 4" xfId="6340" xr:uid="{15D6B306-D821-4F72-B714-F58E5FAC0CB6}"/>
    <cellStyle name="Normal 2 2 2 34 4 2" xfId="13802" xr:uid="{15D6B306-D821-4F72-B714-F58E5FAC0CB6}"/>
    <cellStyle name="Normal 2 2 2 34 4 2 2" xfId="29780" xr:uid="{15D6B306-D821-4F72-B714-F58E5FAC0CB6}"/>
    <cellStyle name="Normal 2 2 2 34 4 3" xfId="22318" xr:uid="{15D6B306-D821-4F72-B714-F58E5FAC0CB6}"/>
    <cellStyle name="Normal 2 2 2 34 5" xfId="2578" xr:uid="{00000000-0005-0000-0000-000099010000}"/>
    <cellStyle name="Normal 2 2 2 34 5 2" xfId="10040" xr:uid="{00000000-0005-0000-0000-000099010000}"/>
    <cellStyle name="Normal 2 2 2 34 5 2 2" xfId="26018" xr:uid="{00000000-0005-0000-0000-000099010000}"/>
    <cellStyle name="Normal 2 2 2 34 5 3" xfId="18556" xr:uid="{00000000-0005-0000-0000-000099010000}"/>
    <cellStyle name="Normal 2 2 2 34 6" xfId="8300" xr:uid="{00000000-0005-0000-0000-000099010000}"/>
    <cellStyle name="Normal 2 2 2 34 6 2" xfId="24278" xr:uid="{00000000-0005-0000-0000-000099010000}"/>
    <cellStyle name="Normal 2 2 2 34 7" xfId="16744" xr:uid="{00000000-0005-0000-0000-000099010000}"/>
    <cellStyle name="Normal 2 2 2 35" xfId="775" xr:uid="{00000000-0005-0000-0000-00009A010000}"/>
    <cellStyle name="Normal 2 2 2 35 2" xfId="3834" xr:uid="{0BE77618-3202-4C43-A25C-CDFCAF37E717}"/>
    <cellStyle name="Normal 2 2 2 35 2 2" xfId="11296" xr:uid="{0BE77618-3202-4C43-A25C-CDFCAF37E717}"/>
    <cellStyle name="Normal 2 2 2 35 2 2 2" xfId="27274" xr:uid="{0BE77618-3202-4C43-A25C-CDFCAF37E717}"/>
    <cellStyle name="Normal 2 2 2 35 2 3" xfId="19812" xr:uid="{0BE77618-3202-4C43-A25C-CDFCAF37E717}"/>
    <cellStyle name="Normal 2 2 2 35 3" xfId="5081" xr:uid="{446C21EB-6DF0-46B2-BA0E-2AFD81D8AB2F}"/>
    <cellStyle name="Normal 2 2 2 35 3 2" xfId="12543" xr:uid="{446C21EB-6DF0-46B2-BA0E-2AFD81D8AB2F}"/>
    <cellStyle name="Normal 2 2 2 35 3 2 2" xfId="28521" xr:uid="{446C21EB-6DF0-46B2-BA0E-2AFD81D8AB2F}"/>
    <cellStyle name="Normal 2 2 2 35 3 3" xfId="21059" xr:uid="{446C21EB-6DF0-46B2-BA0E-2AFD81D8AB2F}"/>
    <cellStyle name="Normal 2 2 2 35 4" xfId="6349" xr:uid="{61C64B18-0B53-4070-8B6F-FA75947EE5CF}"/>
    <cellStyle name="Normal 2 2 2 35 4 2" xfId="13811" xr:uid="{61C64B18-0B53-4070-8B6F-FA75947EE5CF}"/>
    <cellStyle name="Normal 2 2 2 35 4 2 2" xfId="29789" xr:uid="{61C64B18-0B53-4070-8B6F-FA75947EE5CF}"/>
    <cellStyle name="Normal 2 2 2 35 4 3" xfId="22327" xr:uid="{61C64B18-0B53-4070-8B6F-FA75947EE5CF}"/>
    <cellStyle name="Normal 2 2 2 35 5" xfId="2587" xr:uid="{00000000-0005-0000-0000-00009A010000}"/>
    <cellStyle name="Normal 2 2 2 35 5 2" xfId="10049" xr:uid="{00000000-0005-0000-0000-00009A010000}"/>
    <cellStyle name="Normal 2 2 2 35 5 2 2" xfId="26027" xr:uid="{00000000-0005-0000-0000-00009A010000}"/>
    <cellStyle name="Normal 2 2 2 35 5 3" xfId="18565" xr:uid="{00000000-0005-0000-0000-00009A010000}"/>
    <cellStyle name="Normal 2 2 2 35 6" xfId="8309" xr:uid="{00000000-0005-0000-0000-00009A010000}"/>
    <cellStyle name="Normal 2 2 2 35 6 2" xfId="24287" xr:uid="{00000000-0005-0000-0000-00009A010000}"/>
    <cellStyle name="Normal 2 2 2 35 7" xfId="16753" xr:uid="{00000000-0005-0000-0000-00009A010000}"/>
    <cellStyle name="Normal 2 2 2 36" xfId="783" xr:uid="{00000000-0005-0000-0000-00009B010000}"/>
    <cellStyle name="Normal 2 2 2 36 2" xfId="3842" xr:uid="{EA590BF7-CC87-4298-A90F-016929E92A2C}"/>
    <cellStyle name="Normal 2 2 2 36 2 2" xfId="11304" xr:uid="{EA590BF7-CC87-4298-A90F-016929E92A2C}"/>
    <cellStyle name="Normal 2 2 2 36 2 2 2" xfId="27282" xr:uid="{EA590BF7-CC87-4298-A90F-016929E92A2C}"/>
    <cellStyle name="Normal 2 2 2 36 2 3" xfId="19820" xr:uid="{EA590BF7-CC87-4298-A90F-016929E92A2C}"/>
    <cellStyle name="Normal 2 2 2 36 3" xfId="5089" xr:uid="{030EF3BF-05E8-4954-9323-A724D84E41CC}"/>
    <cellStyle name="Normal 2 2 2 36 3 2" xfId="12551" xr:uid="{030EF3BF-05E8-4954-9323-A724D84E41CC}"/>
    <cellStyle name="Normal 2 2 2 36 3 2 2" xfId="28529" xr:uid="{030EF3BF-05E8-4954-9323-A724D84E41CC}"/>
    <cellStyle name="Normal 2 2 2 36 3 3" xfId="21067" xr:uid="{030EF3BF-05E8-4954-9323-A724D84E41CC}"/>
    <cellStyle name="Normal 2 2 2 36 4" xfId="6357" xr:uid="{123E8000-9676-4FFB-9F27-AB314EADA4EC}"/>
    <cellStyle name="Normal 2 2 2 36 4 2" xfId="13819" xr:uid="{123E8000-9676-4FFB-9F27-AB314EADA4EC}"/>
    <cellStyle name="Normal 2 2 2 36 4 2 2" xfId="29797" xr:uid="{123E8000-9676-4FFB-9F27-AB314EADA4EC}"/>
    <cellStyle name="Normal 2 2 2 36 4 3" xfId="22335" xr:uid="{123E8000-9676-4FFB-9F27-AB314EADA4EC}"/>
    <cellStyle name="Normal 2 2 2 36 5" xfId="2595" xr:uid="{00000000-0005-0000-0000-00009B010000}"/>
    <cellStyle name="Normal 2 2 2 36 5 2" xfId="10057" xr:uid="{00000000-0005-0000-0000-00009B010000}"/>
    <cellStyle name="Normal 2 2 2 36 5 2 2" xfId="26035" xr:uid="{00000000-0005-0000-0000-00009B010000}"/>
    <cellStyle name="Normal 2 2 2 36 5 3" xfId="18573" xr:uid="{00000000-0005-0000-0000-00009B010000}"/>
    <cellStyle name="Normal 2 2 2 36 6" xfId="8317" xr:uid="{00000000-0005-0000-0000-00009B010000}"/>
    <cellStyle name="Normal 2 2 2 36 6 2" xfId="24295" xr:uid="{00000000-0005-0000-0000-00009B010000}"/>
    <cellStyle name="Normal 2 2 2 36 7" xfId="16761" xr:uid="{00000000-0005-0000-0000-00009B010000}"/>
    <cellStyle name="Normal 2 2 2 37" xfId="791" xr:uid="{00000000-0005-0000-0000-00009C010000}"/>
    <cellStyle name="Normal 2 2 2 37 2" xfId="3850" xr:uid="{468F2CE9-26CB-4A1A-959A-5CA7FBC93F5B}"/>
    <cellStyle name="Normal 2 2 2 37 2 2" xfId="11312" xr:uid="{468F2CE9-26CB-4A1A-959A-5CA7FBC93F5B}"/>
    <cellStyle name="Normal 2 2 2 37 2 2 2" xfId="27290" xr:uid="{468F2CE9-26CB-4A1A-959A-5CA7FBC93F5B}"/>
    <cellStyle name="Normal 2 2 2 37 2 3" xfId="19828" xr:uid="{468F2CE9-26CB-4A1A-959A-5CA7FBC93F5B}"/>
    <cellStyle name="Normal 2 2 2 37 3" xfId="5097" xr:uid="{B6ADEF7B-D183-4279-A205-D5061BD5B098}"/>
    <cellStyle name="Normal 2 2 2 37 3 2" xfId="12559" xr:uid="{B6ADEF7B-D183-4279-A205-D5061BD5B098}"/>
    <cellStyle name="Normal 2 2 2 37 3 2 2" xfId="28537" xr:uid="{B6ADEF7B-D183-4279-A205-D5061BD5B098}"/>
    <cellStyle name="Normal 2 2 2 37 3 3" xfId="21075" xr:uid="{B6ADEF7B-D183-4279-A205-D5061BD5B098}"/>
    <cellStyle name="Normal 2 2 2 37 4" xfId="6365" xr:uid="{882297ED-CA25-457C-9559-89A729D39D7A}"/>
    <cellStyle name="Normal 2 2 2 37 4 2" xfId="13827" xr:uid="{882297ED-CA25-457C-9559-89A729D39D7A}"/>
    <cellStyle name="Normal 2 2 2 37 4 2 2" xfId="29805" xr:uid="{882297ED-CA25-457C-9559-89A729D39D7A}"/>
    <cellStyle name="Normal 2 2 2 37 4 3" xfId="22343" xr:uid="{882297ED-CA25-457C-9559-89A729D39D7A}"/>
    <cellStyle name="Normal 2 2 2 37 5" xfId="2603" xr:uid="{00000000-0005-0000-0000-00009C010000}"/>
    <cellStyle name="Normal 2 2 2 37 5 2" xfId="10065" xr:uid="{00000000-0005-0000-0000-00009C010000}"/>
    <cellStyle name="Normal 2 2 2 37 5 2 2" xfId="26043" xr:uid="{00000000-0005-0000-0000-00009C010000}"/>
    <cellStyle name="Normal 2 2 2 37 5 3" xfId="18581" xr:uid="{00000000-0005-0000-0000-00009C010000}"/>
    <cellStyle name="Normal 2 2 2 37 6" xfId="8325" xr:uid="{00000000-0005-0000-0000-00009C010000}"/>
    <cellStyle name="Normal 2 2 2 37 6 2" xfId="24303" xr:uid="{00000000-0005-0000-0000-00009C010000}"/>
    <cellStyle name="Normal 2 2 2 37 7" xfId="16769" xr:uid="{00000000-0005-0000-0000-00009C010000}"/>
    <cellStyle name="Normal 2 2 2 38" xfId="800" xr:uid="{00000000-0005-0000-0000-00009D010000}"/>
    <cellStyle name="Normal 2 2 2 38 2" xfId="3859" xr:uid="{EB40A47F-EDA9-4C90-B116-B78B55C604F1}"/>
    <cellStyle name="Normal 2 2 2 38 2 2" xfId="11321" xr:uid="{EB40A47F-EDA9-4C90-B116-B78B55C604F1}"/>
    <cellStyle name="Normal 2 2 2 38 2 2 2" xfId="27299" xr:uid="{EB40A47F-EDA9-4C90-B116-B78B55C604F1}"/>
    <cellStyle name="Normal 2 2 2 38 2 3" xfId="19837" xr:uid="{EB40A47F-EDA9-4C90-B116-B78B55C604F1}"/>
    <cellStyle name="Normal 2 2 2 38 3" xfId="5106" xr:uid="{6FB0795E-BEAD-48EC-88EF-AAD68110A652}"/>
    <cellStyle name="Normal 2 2 2 38 3 2" xfId="12568" xr:uid="{6FB0795E-BEAD-48EC-88EF-AAD68110A652}"/>
    <cellStyle name="Normal 2 2 2 38 3 2 2" xfId="28546" xr:uid="{6FB0795E-BEAD-48EC-88EF-AAD68110A652}"/>
    <cellStyle name="Normal 2 2 2 38 3 3" xfId="21084" xr:uid="{6FB0795E-BEAD-48EC-88EF-AAD68110A652}"/>
    <cellStyle name="Normal 2 2 2 38 4" xfId="6374" xr:uid="{A3053059-665F-4395-B20E-0D0522FE8956}"/>
    <cellStyle name="Normal 2 2 2 38 4 2" xfId="13836" xr:uid="{A3053059-665F-4395-B20E-0D0522FE8956}"/>
    <cellStyle name="Normal 2 2 2 38 4 2 2" xfId="29814" xr:uid="{A3053059-665F-4395-B20E-0D0522FE8956}"/>
    <cellStyle name="Normal 2 2 2 38 4 3" xfId="22352" xr:uid="{A3053059-665F-4395-B20E-0D0522FE8956}"/>
    <cellStyle name="Normal 2 2 2 38 5" xfId="2612" xr:uid="{00000000-0005-0000-0000-00009D010000}"/>
    <cellStyle name="Normal 2 2 2 38 5 2" xfId="10074" xr:uid="{00000000-0005-0000-0000-00009D010000}"/>
    <cellStyle name="Normal 2 2 2 38 5 2 2" xfId="26052" xr:uid="{00000000-0005-0000-0000-00009D010000}"/>
    <cellStyle name="Normal 2 2 2 38 5 3" xfId="18590" xr:uid="{00000000-0005-0000-0000-00009D010000}"/>
    <cellStyle name="Normal 2 2 2 38 6" xfId="8334" xr:uid="{00000000-0005-0000-0000-00009D010000}"/>
    <cellStyle name="Normal 2 2 2 38 6 2" xfId="24312" xr:uid="{00000000-0005-0000-0000-00009D010000}"/>
    <cellStyle name="Normal 2 2 2 38 7" xfId="16778" xr:uid="{00000000-0005-0000-0000-00009D010000}"/>
    <cellStyle name="Normal 2 2 2 39" xfId="809" xr:uid="{FC3DBED5-B1B3-456C-AE2D-A6BD17C35B5C}"/>
    <cellStyle name="Normal 2 2 2 39 2" xfId="3868" xr:uid="{CF2F8816-2078-44E3-AFD3-1E8736044492}"/>
    <cellStyle name="Normal 2 2 2 39 2 2" xfId="11330" xr:uid="{CF2F8816-2078-44E3-AFD3-1E8736044492}"/>
    <cellStyle name="Normal 2 2 2 39 2 2 2" xfId="27308" xr:uid="{CF2F8816-2078-44E3-AFD3-1E8736044492}"/>
    <cellStyle name="Normal 2 2 2 39 2 3" xfId="19846" xr:uid="{CF2F8816-2078-44E3-AFD3-1E8736044492}"/>
    <cellStyle name="Normal 2 2 2 39 3" xfId="5115" xr:uid="{BEC212C7-7654-4F09-A563-5E8890ECB7C9}"/>
    <cellStyle name="Normal 2 2 2 39 3 2" xfId="12577" xr:uid="{BEC212C7-7654-4F09-A563-5E8890ECB7C9}"/>
    <cellStyle name="Normal 2 2 2 39 3 2 2" xfId="28555" xr:uid="{BEC212C7-7654-4F09-A563-5E8890ECB7C9}"/>
    <cellStyle name="Normal 2 2 2 39 3 3" xfId="21093" xr:uid="{BEC212C7-7654-4F09-A563-5E8890ECB7C9}"/>
    <cellStyle name="Normal 2 2 2 39 4" xfId="6383" xr:uid="{ADBBEF07-9EBA-433F-9E97-CC87D5E01EBF}"/>
    <cellStyle name="Normal 2 2 2 39 4 2" xfId="13845" xr:uid="{ADBBEF07-9EBA-433F-9E97-CC87D5E01EBF}"/>
    <cellStyle name="Normal 2 2 2 39 4 2 2" xfId="29823" xr:uid="{ADBBEF07-9EBA-433F-9E97-CC87D5E01EBF}"/>
    <cellStyle name="Normal 2 2 2 39 4 3" xfId="22361" xr:uid="{ADBBEF07-9EBA-433F-9E97-CC87D5E01EBF}"/>
    <cellStyle name="Normal 2 2 2 39 5" xfId="2621" xr:uid="{FC3DBED5-B1B3-456C-AE2D-A6BD17C35B5C}"/>
    <cellStyle name="Normal 2 2 2 39 5 2" xfId="10083" xr:uid="{FC3DBED5-B1B3-456C-AE2D-A6BD17C35B5C}"/>
    <cellStyle name="Normal 2 2 2 39 5 2 2" xfId="26061" xr:uid="{FC3DBED5-B1B3-456C-AE2D-A6BD17C35B5C}"/>
    <cellStyle name="Normal 2 2 2 39 5 3" xfId="18599" xr:uid="{FC3DBED5-B1B3-456C-AE2D-A6BD17C35B5C}"/>
    <cellStyle name="Normal 2 2 2 39 6" xfId="8343" xr:uid="{FC3DBED5-B1B3-456C-AE2D-A6BD17C35B5C}"/>
    <cellStyle name="Normal 2 2 2 39 6 2" xfId="24321" xr:uid="{FC3DBED5-B1B3-456C-AE2D-A6BD17C35B5C}"/>
    <cellStyle name="Normal 2 2 2 39 7" xfId="16787" xr:uid="{FC3DBED5-B1B3-456C-AE2D-A6BD17C35B5C}"/>
    <cellStyle name="Normal 2 2 2 4" xfId="518" xr:uid="{00000000-0005-0000-0000-00009E010000}"/>
    <cellStyle name="Normal 2 2 2 4 10" xfId="15223" xr:uid="{CE6CAEB8-791E-40DB-9257-A94643064486}"/>
    <cellStyle name="Normal 2 2 2 4 10 2" xfId="31201" xr:uid="{CE6CAEB8-791E-40DB-9257-A94643064486}"/>
    <cellStyle name="Normal 2 2 2 4 11" xfId="15355" xr:uid="{CE6CAEB8-791E-40DB-9257-A94643064486}"/>
    <cellStyle name="Normal 2 2 2 4 11 2" xfId="31333" xr:uid="{CE6CAEB8-791E-40DB-9257-A94643064486}"/>
    <cellStyle name="Normal 2 2 2 4 12" xfId="15487" xr:uid="{CE6CAEB8-791E-40DB-9257-A94643064486}"/>
    <cellStyle name="Normal 2 2 2 4 12 2" xfId="31465" xr:uid="{CE6CAEB8-791E-40DB-9257-A94643064486}"/>
    <cellStyle name="Normal 2 2 2 4 13" xfId="15626" xr:uid="{CE6CAEB8-791E-40DB-9257-A94643064486}"/>
    <cellStyle name="Normal 2 2 2 4 13 2" xfId="31603" xr:uid="{CE6CAEB8-791E-40DB-9257-A94643064486}"/>
    <cellStyle name="Normal 2 2 2 4 14" xfId="15758" xr:uid="{CE6CAEB8-791E-40DB-9257-A94643064486}"/>
    <cellStyle name="Normal 2 2 2 4 14 2" xfId="31735" xr:uid="{CE6CAEB8-791E-40DB-9257-A94643064486}"/>
    <cellStyle name="Normal 2 2 2 4 15" xfId="15889" xr:uid="{CE6CAEB8-791E-40DB-9257-A94643064486}"/>
    <cellStyle name="Normal 2 2 2 4 15 2" xfId="31866" xr:uid="{CE6CAEB8-791E-40DB-9257-A94643064486}"/>
    <cellStyle name="Normal 2 2 2 4 16" xfId="16496" xr:uid="{00000000-0005-0000-0000-00009E010000}"/>
    <cellStyle name="Normal 2 2 2 4 17" xfId="31997" xr:uid="{CE6CAEB8-791E-40DB-9257-A94643064486}"/>
    <cellStyle name="Normal 2 2 2 4 18" xfId="32129" xr:uid="{CE6CAEB8-791E-40DB-9257-A94643064486}"/>
    <cellStyle name="Normal 2 2 2 4 19" xfId="32260" xr:uid="{CE6CAEB8-791E-40DB-9257-A94643064486}"/>
    <cellStyle name="Normal 2 2 2 4 2" xfId="1655" xr:uid="{CE6CAEB8-791E-40DB-9257-A94643064486}"/>
    <cellStyle name="Normal 2 2 2 4 2 10" xfId="15553" xr:uid="{DB3D0428-9996-41CE-A99D-C9D506FFD22A}"/>
    <cellStyle name="Normal 2 2 2 4 2 10 2" xfId="31531" xr:uid="{DB3D0428-9996-41CE-A99D-C9D506FFD22A}"/>
    <cellStyle name="Normal 2 2 2 4 2 11" xfId="15692" xr:uid="{DB3D0428-9996-41CE-A99D-C9D506FFD22A}"/>
    <cellStyle name="Normal 2 2 2 4 2 11 2" xfId="31669" xr:uid="{DB3D0428-9996-41CE-A99D-C9D506FFD22A}"/>
    <cellStyle name="Normal 2 2 2 4 2 12" xfId="15824" xr:uid="{DB3D0428-9996-41CE-A99D-C9D506FFD22A}"/>
    <cellStyle name="Normal 2 2 2 4 2 12 2" xfId="31801" xr:uid="{DB3D0428-9996-41CE-A99D-C9D506FFD22A}"/>
    <cellStyle name="Normal 2 2 2 4 2 13" xfId="15955" xr:uid="{DB3D0428-9996-41CE-A99D-C9D506FFD22A}"/>
    <cellStyle name="Normal 2 2 2 4 2 13 2" xfId="31932" xr:uid="{DB3D0428-9996-41CE-A99D-C9D506FFD22A}"/>
    <cellStyle name="Normal 2 2 2 4 2 14" xfId="17633" xr:uid="{CE6CAEB8-791E-40DB-9257-A94643064486}"/>
    <cellStyle name="Normal 2 2 2 4 2 15" xfId="32063" xr:uid="{DB3D0428-9996-41CE-A99D-C9D506FFD22A}"/>
    <cellStyle name="Normal 2 2 2 4 2 16" xfId="32195" xr:uid="{DB3D0428-9996-41CE-A99D-C9D506FFD22A}"/>
    <cellStyle name="Normal 2 2 2 4 2 17" xfId="32326" xr:uid="{DB3D0428-9996-41CE-A99D-C9D506FFD22A}"/>
    <cellStyle name="Normal 2 2 2 4 2 18" xfId="32458" xr:uid="{DB3D0428-9996-41CE-A99D-C9D506FFD22A}"/>
    <cellStyle name="Normal 2 2 2 4 2 19" xfId="32589" xr:uid="{DB3D0428-9996-41CE-A99D-C9D506FFD22A}"/>
    <cellStyle name="Normal 2 2 2 4 2 2" xfId="1789" xr:uid="{DB3D0428-9996-41CE-A99D-C9D506FFD22A}"/>
    <cellStyle name="Normal 2 2 2 4 2 2 2" xfId="7199" xr:uid="{D308D3FE-EC30-4C6D-A35C-8595858A8298}"/>
    <cellStyle name="Normal 2 2 2 4 2 2 2 2" xfId="14661" xr:uid="{D308D3FE-EC30-4C6D-A35C-8595858A8298}"/>
    <cellStyle name="Normal 2 2 2 4 2 2 2 2 2" xfId="30639" xr:uid="{D308D3FE-EC30-4C6D-A35C-8595858A8298}"/>
    <cellStyle name="Normal 2 2 2 4 2 2 2 3" xfId="23177" xr:uid="{D308D3FE-EC30-4C6D-A35C-8595858A8298}"/>
    <cellStyle name="Normal 2 2 2 4 2 2 3" xfId="9251" xr:uid="{DB3D0428-9996-41CE-A99D-C9D506FFD22A}"/>
    <cellStyle name="Normal 2 2 2 4 2 2 3 2" xfId="25229" xr:uid="{DB3D0428-9996-41CE-A99D-C9D506FFD22A}"/>
    <cellStyle name="Normal 2 2 2 4 2 2 4" xfId="17767" xr:uid="{DB3D0428-9996-41CE-A99D-C9D506FFD22A}"/>
    <cellStyle name="Normal 2 2 2 4 2 20" xfId="32721" xr:uid="{7F7A041E-63ED-405A-803E-D80DEE61B272}"/>
    <cellStyle name="Normal 2 2 2 4 2 21" xfId="32853" xr:uid="{00000000-0005-0000-0000-000050000000}"/>
    <cellStyle name="Normal 2 2 2 4 2 22" xfId="32984" xr:uid="{DB3D0428-9996-41CE-A99D-C9D506FFD22A}"/>
    <cellStyle name="Normal 2 2 2 4 2 23" xfId="33115" xr:uid="{DB3D0428-9996-41CE-A99D-C9D506FFD22A}"/>
    <cellStyle name="Normal 2 2 2 4 2 24" xfId="33247" xr:uid="{00000000-0005-0000-0000-000050000000}"/>
    <cellStyle name="Normal 2 2 2 4 2 25" xfId="33379" xr:uid="{90720319-40EF-4FCF-BA84-9FFFE37E23B0}"/>
    <cellStyle name="Normal 2 2 2 4 2 3" xfId="3577" xr:uid="{11E24822-CD33-4751-8BFB-240E8C3B3876}"/>
    <cellStyle name="Normal 2 2 2 4 2 3 2" xfId="11039" xr:uid="{11E24822-CD33-4751-8BFB-240E8C3B3876}"/>
    <cellStyle name="Normal 2 2 2 4 2 3 2 2" xfId="27017" xr:uid="{11E24822-CD33-4751-8BFB-240E8C3B3876}"/>
    <cellStyle name="Normal 2 2 2 4 2 3 3" xfId="19555" xr:uid="{11E24822-CD33-4751-8BFB-240E8C3B3876}"/>
    <cellStyle name="Normal 2 2 2 4 2 4" xfId="7423" xr:uid="{DB3D0428-9996-41CE-A99D-C9D506FFD22A}"/>
    <cellStyle name="Normal 2 2 2 4 2 4 2" xfId="14885" xr:uid="{DB3D0428-9996-41CE-A99D-C9D506FFD22A}"/>
    <cellStyle name="Normal 2 2 2 4 2 4 2 2" xfId="30863" xr:uid="{DB3D0428-9996-41CE-A99D-C9D506FFD22A}"/>
    <cellStyle name="Normal 2 2 2 4 2 4 3" xfId="23401" xr:uid="{DB3D0428-9996-41CE-A99D-C9D506FFD22A}"/>
    <cellStyle name="Normal 2 2 2 4 2 5" xfId="7564" xr:uid="{DB3D0428-9996-41CE-A99D-C9D506FFD22A}"/>
    <cellStyle name="Normal 2 2 2 4 2 5 2" xfId="23542" xr:uid="{DB3D0428-9996-41CE-A99D-C9D506FFD22A}"/>
    <cellStyle name="Normal 2 2 2 4 2 6" xfId="15026" xr:uid="{DB3D0428-9996-41CE-A99D-C9D506FFD22A}"/>
    <cellStyle name="Normal 2 2 2 4 2 6 2" xfId="31004" xr:uid="{DB3D0428-9996-41CE-A99D-C9D506FFD22A}"/>
    <cellStyle name="Normal 2 2 2 4 2 7" xfId="15157" xr:uid="{DB3D0428-9996-41CE-A99D-C9D506FFD22A}"/>
    <cellStyle name="Normal 2 2 2 4 2 7 2" xfId="31135" xr:uid="{DB3D0428-9996-41CE-A99D-C9D506FFD22A}"/>
    <cellStyle name="Normal 2 2 2 4 2 8" xfId="15289" xr:uid="{DB3D0428-9996-41CE-A99D-C9D506FFD22A}"/>
    <cellStyle name="Normal 2 2 2 4 2 8 2" xfId="31267" xr:uid="{DB3D0428-9996-41CE-A99D-C9D506FFD22A}"/>
    <cellStyle name="Normal 2 2 2 4 2 9" xfId="15421" xr:uid="{DB3D0428-9996-41CE-A99D-C9D506FFD22A}"/>
    <cellStyle name="Normal 2 2 2 4 2 9 2" xfId="31399" xr:uid="{DB3D0428-9996-41CE-A99D-C9D506FFD22A}"/>
    <cellStyle name="Normal 2 2 2 4 20" xfId="32392" xr:uid="{CE6CAEB8-791E-40DB-9257-A94643064486}"/>
    <cellStyle name="Normal 2 2 2 4 21" xfId="32523" xr:uid="{CE6CAEB8-791E-40DB-9257-A94643064486}"/>
    <cellStyle name="Normal 2 2 2 4 22" xfId="32655" xr:uid="{AF6F85E6-9AE6-4E0F-922F-3472FCDB3C74}"/>
    <cellStyle name="Normal 2 2 2 4 23" xfId="32787" xr:uid="{00000000-0005-0000-0000-00004F000000}"/>
    <cellStyle name="Normal 2 2 2 4 24" xfId="32918" xr:uid="{CE6CAEB8-791E-40DB-9257-A94643064486}"/>
    <cellStyle name="Normal 2 2 2 4 25" xfId="33049" xr:uid="{CE6CAEB8-791E-40DB-9257-A94643064486}"/>
    <cellStyle name="Normal 2 2 2 4 26" xfId="33181" xr:uid="{00000000-0005-0000-0000-00004F000000}"/>
    <cellStyle name="Normal 2 2 2 4 27" xfId="33313" xr:uid="{81FE6992-6E8C-4B62-B163-443B15690F64}"/>
    <cellStyle name="Normal 2 2 2 4 3" xfId="1723" xr:uid="{CE6CAEB8-791E-40DB-9257-A94643064486}"/>
    <cellStyle name="Normal 2 2 2 4 3 2" xfId="7255" xr:uid="{54AE584B-921C-49A6-98DF-B65EB0F154A5}"/>
    <cellStyle name="Normal 2 2 2 4 3 2 2" xfId="14717" xr:uid="{54AE584B-921C-49A6-98DF-B65EB0F154A5}"/>
    <cellStyle name="Normal 2 2 2 4 3 2 2 2" xfId="30695" xr:uid="{54AE584B-921C-49A6-98DF-B65EB0F154A5}"/>
    <cellStyle name="Normal 2 2 2 4 3 2 3" xfId="23233" xr:uid="{54AE584B-921C-49A6-98DF-B65EB0F154A5}"/>
    <cellStyle name="Normal 2 2 2 4 3 3" xfId="4824" xr:uid="{29FDEDC6-69E3-4D71-A458-E1D672CEE29D}"/>
    <cellStyle name="Normal 2 2 2 4 3 3 2" xfId="12286" xr:uid="{29FDEDC6-69E3-4D71-A458-E1D672CEE29D}"/>
    <cellStyle name="Normal 2 2 2 4 3 3 2 2" xfId="28264" xr:uid="{29FDEDC6-69E3-4D71-A458-E1D672CEE29D}"/>
    <cellStyle name="Normal 2 2 2 4 3 3 3" xfId="20802" xr:uid="{29FDEDC6-69E3-4D71-A458-E1D672CEE29D}"/>
    <cellStyle name="Normal 2 2 2 4 3 4" xfId="9185" xr:uid="{CE6CAEB8-791E-40DB-9257-A94643064486}"/>
    <cellStyle name="Normal 2 2 2 4 3 4 2" xfId="25163" xr:uid="{CE6CAEB8-791E-40DB-9257-A94643064486}"/>
    <cellStyle name="Normal 2 2 2 4 3 5" xfId="17701" xr:uid="{CE6CAEB8-791E-40DB-9257-A94643064486}"/>
    <cellStyle name="Normal 2 2 2 4 4" xfId="6092" xr:uid="{909CBD1D-2A3B-48DB-A561-29F9777695F0}"/>
    <cellStyle name="Normal 2 2 2 4 4 2" xfId="13554" xr:uid="{909CBD1D-2A3B-48DB-A561-29F9777695F0}"/>
    <cellStyle name="Normal 2 2 2 4 4 2 2" xfId="29532" xr:uid="{909CBD1D-2A3B-48DB-A561-29F9777695F0}"/>
    <cellStyle name="Normal 2 2 2 4 4 3" xfId="22070" xr:uid="{909CBD1D-2A3B-48DB-A561-29F9777695F0}"/>
    <cellStyle name="Normal 2 2 2 4 5" xfId="2330" xr:uid="{00000000-0005-0000-0000-00009E010000}"/>
    <cellStyle name="Normal 2 2 2 4 5 2" xfId="9792" xr:uid="{00000000-0005-0000-0000-00009E010000}"/>
    <cellStyle name="Normal 2 2 2 4 5 2 2" xfId="25770" xr:uid="{00000000-0005-0000-0000-00009E010000}"/>
    <cellStyle name="Normal 2 2 2 4 5 3" xfId="18308" xr:uid="{00000000-0005-0000-0000-00009E010000}"/>
    <cellStyle name="Normal 2 2 2 4 6" xfId="7357" xr:uid="{CE6CAEB8-791E-40DB-9257-A94643064486}"/>
    <cellStyle name="Normal 2 2 2 4 6 2" xfId="14819" xr:uid="{CE6CAEB8-791E-40DB-9257-A94643064486}"/>
    <cellStyle name="Normal 2 2 2 4 6 2 2" xfId="30797" xr:uid="{CE6CAEB8-791E-40DB-9257-A94643064486}"/>
    <cellStyle name="Normal 2 2 2 4 6 3" xfId="23335" xr:uid="{CE6CAEB8-791E-40DB-9257-A94643064486}"/>
    <cellStyle name="Normal 2 2 2 4 7" xfId="7498" xr:uid="{CE6CAEB8-791E-40DB-9257-A94643064486}"/>
    <cellStyle name="Normal 2 2 2 4 7 2" xfId="23476" xr:uid="{CE6CAEB8-791E-40DB-9257-A94643064486}"/>
    <cellStyle name="Normal 2 2 2 4 8" xfId="14960" xr:uid="{CE6CAEB8-791E-40DB-9257-A94643064486}"/>
    <cellStyle name="Normal 2 2 2 4 8 2" xfId="30938" xr:uid="{CE6CAEB8-791E-40DB-9257-A94643064486}"/>
    <cellStyle name="Normal 2 2 2 4 9" xfId="15091" xr:uid="{CE6CAEB8-791E-40DB-9257-A94643064486}"/>
    <cellStyle name="Normal 2 2 2 4 9 2" xfId="31069" xr:uid="{CE6CAEB8-791E-40DB-9257-A94643064486}"/>
    <cellStyle name="Normal 2 2 2 40" xfId="817" xr:uid="{45A99670-9220-43A7-B66C-3E6B046A098C}"/>
    <cellStyle name="Normal 2 2 2 40 2" xfId="3876" xr:uid="{02C2A27A-B654-4D5B-A490-1A1A408B8963}"/>
    <cellStyle name="Normal 2 2 2 40 2 2" xfId="11338" xr:uid="{02C2A27A-B654-4D5B-A490-1A1A408B8963}"/>
    <cellStyle name="Normal 2 2 2 40 2 2 2" xfId="27316" xr:uid="{02C2A27A-B654-4D5B-A490-1A1A408B8963}"/>
    <cellStyle name="Normal 2 2 2 40 2 3" xfId="19854" xr:uid="{02C2A27A-B654-4D5B-A490-1A1A408B8963}"/>
    <cellStyle name="Normal 2 2 2 40 3" xfId="5123" xr:uid="{09804C25-A4F4-4A26-A42A-D50B123107F1}"/>
    <cellStyle name="Normal 2 2 2 40 3 2" xfId="12585" xr:uid="{09804C25-A4F4-4A26-A42A-D50B123107F1}"/>
    <cellStyle name="Normal 2 2 2 40 3 2 2" xfId="28563" xr:uid="{09804C25-A4F4-4A26-A42A-D50B123107F1}"/>
    <cellStyle name="Normal 2 2 2 40 3 3" xfId="21101" xr:uid="{09804C25-A4F4-4A26-A42A-D50B123107F1}"/>
    <cellStyle name="Normal 2 2 2 40 4" xfId="6391" xr:uid="{2A26416A-0984-4CE5-8A61-D10B719775EC}"/>
    <cellStyle name="Normal 2 2 2 40 4 2" xfId="13853" xr:uid="{2A26416A-0984-4CE5-8A61-D10B719775EC}"/>
    <cellStyle name="Normal 2 2 2 40 4 2 2" xfId="29831" xr:uid="{2A26416A-0984-4CE5-8A61-D10B719775EC}"/>
    <cellStyle name="Normal 2 2 2 40 4 3" xfId="22369" xr:uid="{2A26416A-0984-4CE5-8A61-D10B719775EC}"/>
    <cellStyle name="Normal 2 2 2 40 5" xfId="2629" xr:uid="{45A99670-9220-43A7-B66C-3E6B046A098C}"/>
    <cellStyle name="Normal 2 2 2 40 5 2" xfId="10091" xr:uid="{45A99670-9220-43A7-B66C-3E6B046A098C}"/>
    <cellStyle name="Normal 2 2 2 40 5 2 2" xfId="26069" xr:uid="{45A99670-9220-43A7-B66C-3E6B046A098C}"/>
    <cellStyle name="Normal 2 2 2 40 5 3" xfId="18607" xr:uid="{45A99670-9220-43A7-B66C-3E6B046A098C}"/>
    <cellStyle name="Normal 2 2 2 40 6" xfId="8351" xr:uid="{45A99670-9220-43A7-B66C-3E6B046A098C}"/>
    <cellStyle name="Normal 2 2 2 40 6 2" xfId="24329" xr:uid="{45A99670-9220-43A7-B66C-3E6B046A098C}"/>
    <cellStyle name="Normal 2 2 2 40 7" xfId="16795" xr:uid="{45A99670-9220-43A7-B66C-3E6B046A098C}"/>
    <cellStyle name="Normal 2 2 2 41" xfId="825" xr:uid="{63A4876B-DE0E-4856-8CDB-5AF6622EE245}"/>
    <cellStyle name="Normal 2 2 2 41 2" xfId="3884" xr:uid="{2F0F879A-D02C-46C3-82CF-2433DD7CC6DC}"/>
    <cellStyle name="Normal 2 2 2 41 2 2" xfId="11346" xr:uid="{2F0F879A-D02C-46C3-82CF-2433DD7CC6DC}"/>
    <cellStyle name="Normal 2 2 2 41 2 2 2" xfId="27324" xr:uid="{2F0F879A-D02C-46C3-82CF-2433DD7CC6DC}"/>
    <cellStyle name="Normal 2 2 2 41 2 3" xfId="19862" xr:uid="{2F0F879A-D02C-46C3-82CF-2433DD7CC6DC}"/>
    <cellStyle name="Normal 2 2 2 41 3" xfId="5131" xr:uid="{5A1B7057-CE0C-4A45-89C4-99CB0A5DEAC1}"/>
    <cellStyle name="Normal 2 2 2 41 3 2" xfId="12593" xr:uid="{5A1B7057-CE0C-4A45-89C4-99CB0A5DEAC1}"/>
    <cellStyle name="Normal 2 2 2 41 3 2 2" xfId="28571" xr:uid="{5A1B7057-CE0C-4A45-89C4-99CB0A5DEAC1}"/>
    <cellStyle name="Normal 2 2 2 41 3 3" xfId="21109" xr:uid="{5A1B7057-CE0C-4A45-89C4-99CB0A5DEAC1}"/>
    <cellStyle name="Normal 2 2 2 41 4" xfId="6399" xr:uid="{03D946E6-31E8-443B-97CC-F050AE4743EC}"/>
    <cellStyle name="Normal 2 2 2 41 4 2" xfId="13861" xr:uid="{03D946E6-31E8-443B-97CC-F050AE4743EC}"/>
    <cellStyle name="Normal 2 2 2 41 4 2 2" xfId="29839" xr:uid="{03D946E6-31E8-443B-97CC-F050AE4743EC}"/>
    <cellStyle name="Normal 2 2 2 41 4 3" xfId="22377" xr:uid="{03D946E6-31E8-443B-97CC-F050AE4743EC}"/>
    <cellStyle name="Normal 2 2 2 41 5" xfId="2637" xr:uid="{63A4876B-DE0E-4856-8CDB-5AF6622EE245}"/>
    <cellStyle name="Normal 2 2 2 41 5 2" xfId="10099" xr:uid="{63A4876B-DE0E-4856-8CDB-5AF6622EE245}"/>
    <cellStyle name="Normal 2 2 2 41 5 2 2" xfId="26077" xr:uid="{63A4876B-DE0E-4856-8CDB-5AF6622EE245}"/>
    <cellStyle name="Normal 2 2 2 41 5 3" xfId="18615" xr:uid="{63A4876B-DE0E-4856-8CDB-5AF6622EE245}"/>
    <cellStyle name="Normal 2 2 2 41 6" xfId="8359" xr:uid="{63A4876B-DE0E-4856-8CDB-5AF6622EE245}"/>
    <cellStyle name="Normal 2 2 2 41 6 2" xfId="24337" xr:uid="{63A4876B-DE0E-4856-8CDB-5AF6622EE245}"/>
    <cellStyle name="Normal 2 2 2 41 7" xfId="16803" xr:uid="{63A4876B-DE0E-4856-8CDB-5AF6622EE245}"/>
    <cellStyle name="Normal 2 2 2 42" xfId="833" xr:uid="{63A4876B-DE0E-4856-8CDB-5AF6622EE245}"/>
    <cellStyle name="Normal 2 2 2 42 2" xfId="3892" xr:uid="{F369B688-9263-4D67-9C1B-B8D16C8B4C30}"/>
    <cellStyle name="Normal 2 2 2 42 2 2" xfId="11354" xr:uid="{F369B688-9263-4D67-9C1B-B8D16C8B4C30}"/>
    <cellStyle name="Normal 2 2 2 42 2 2 2" xfId="27332" xr:uid="{F369B688-9263-4D67-9C1B-B8D16C8B4C30}"/>
    <cellStyle name="Normal 2 2 2 42 2 3" xfId="19870" xr:uid="{F369B688-9263-4D67-9C1B-B8D16C8B4C30}"/>
    <cellStyle name="Normal 2 2 2 42 3" xfId="5139" xr:uid="{F81C0356-CC83-4F7A-A527-53B2768971CA}"/>
    <cellStyle name="Normal 2 2 2 42 3 2" xfId="12601" xr:uid="{F81C0356-CC83-4F7A-A527-53B2768971CA}"/>
    <cellStyle name="Normal 2 2 2 42 3 2 2" xfId="28579" xr:uid="{F81C0356-CC83-4F7A-A527-53B2768971CA}"/>
    <cellStyle name="Normal 2 2 2 42 3 3" xfId="21117" xr:uid="{F81C0356-CC83-4F7A-A527-53B2768971CA}"/>
    <cellStyle name="Normal 2 2 2 42 4" xfId="6407" xr:uid="{C941F6F1-F1DC-4695-B7C4-CBCC24B0BE6F}"/>
    <cellStyle name="Normal 2 2 2 42 4 2" xfId="13869" xr:uid="{C941F6F1-F1DC-4695-B7C4-CBCC24B0BE6F}"/>
    <cellStyle name="Normal 2 2 2 42 4 2 2" xfId="29847" xr:uid="{C941F6F1-F1DC-4695-B7C4-CBCC24B0BE6F}"/>
    <cellStyle name="Normal 2 2 2 42 4 3" xfId="22385" xr:uid="{C941F6F1-F1DC-4695-B7C4-CBCC24B0BE6F}"/>
    <cellStyle name="Normal 2 2 2 42 5" xfId="2645" xr:uid="{63A4876B-DE0E-4856-8CDB-5AF6622EE245}"/>
    <cellStyle name="Normal 2 2 2 42 5 2" xfId="10107" xr:uid="{63A4876B-DE0E-4856-8CDB-5AF6622EE245}"/>
    <cellStyle name="Normal 2 2 2 42 5 2 2" xfId="26085" xr:uid="{63A4876B-DE0E-4856-8CDB-5AF6622EE245}"/>
    <cellStyle name="Normal 2 2 2 42 5 3" xfId="18623" xr:uid="{63A4876B-DE0E-4856-8CDB-5AF6622EE245}"/>
    <cellStyle name="Normal 2 2 2 42 6" xfId="8367" xr:uid="{63A4876B-DE0E-4856-8CDB-5AF6622EE245}"/>
    <cellStyle name="Normal 2 2 2 42 6 2" xfId="24345" xr:uid="{63A4876B-DE0E-4856-8CDB-5AF6622EE245}"/>
    <cellStyle name="Normal 2 2 2 42 7" xfId="16811" xr:uid="{63A4876B-DE0E-4856-8CDB-5AF6622EE245}"/>
    <cellStyle name="Normal 2 2 2 43" xfId="842" xr:uid="{63A4876B-DE0E-4856-8CDB-5AF6622EE245}"/>
    <cellStyle name="Normal 2 2 2 43 2" xfId="3901" xr:uid="{C3586885-9CA0-4D61-B612-373E43D6036B}"/>
    <cellStyle name="Normal 2 2 2 43 2 2" xfId="11363" xr:uid="{C3586885-9CA0-4D61-B612-373E43D6036B}"/>
    <cellStyle name="Normal 2 2 2 43 2 2 2" xfId="27341" xr:uid="{C3586885-9CA0-4D61-B612-373E43D6036B}"/>
    <cellStyle name="Normal 2 2 2 43 2 3" xfId="19879" xr:uid="{C3586885-9CA0-4D61-B612-373E43D6036B}"/>
    <cellStyle name="Normal 2 2 2 43 3" xfId="5148" xr:uid="{826CBCD1-EF49-400F-BA5D-BDA67EAF5B09}"/>
    <cellStyle name="Normal 2 2 2 43 3 2" xfId="12610" xr:uid="{826CBCD1-EF49-400F-BA5D-BDA67EAF5B09}"/>
    <cellStyle name="Normal 2 2 2 43 3 2 2" xfId="28588" xr:uid="{826CBCD1-EF49-400F-BA5D-BDA67EAF5B09}"/>
    <cellStyle name="Normal 2 2 2 43 3 3" xfId="21126" xr:uid="{826CBCD1-EF49-400F-BA5D-BDA67EAF5B09}"/>
    <cellStyle name="Normal 2 2 2 43 4" xfId="6416" xr:uid="{30353448-4A28-4645-89F3-8DBAD67AB7B0}"/>
    <cellStyle name="Normal 2 2 2 43 4 2" xfId="13878" xr:uid="{30353448-4A28-4645-89F3-8DBAD67AB7B0}"/>
    <cellStyle name="Normal 2 2 2 43 4 2 2" xfId="29856" xr:uid="{30353448-4A28-4645-89F3-8DBAD67AB7B0}"/>
    <cellStyle name="Normal 2 2 2 43 4 3" xfId="22394" xr:uid="{30353448-4A28-4645-89F3-8DBAD67AB7B0}"/>
    <cellStyle name="Normal 2 2 2 43 5" xfId="2654" xr:uid="{63A4876B-DE0E-4856-8CDB-5AF6622EE245}"/>
    <cellStyle name="Normal 2 2 2 43 5 2" xfId="10116" xr:uid="{63A4876B-DE0E-4856-8CDB-5AF6622EE245}"/>
    <cellStyle name="Normal 2 2 2 43 5 2 2" xfId="26094" xr:uid="{63A4876B-DE0E-4856-8CDB-5AF6622EE245}"/>
    <cellStyle name="Normal 2 2 2 43 5 3" xfId="18632" xr:uid="{63A4876B-DE0E-4856-8CDB-5AF6622EE245}"/>
    <cellStyle name="Normal 2 2 2 43 6" xfId="8376" xr:uid="{63A4876B-DE0E-4856-8CDB-5AF6622EE245}"/>
    <cellStyle name="Normal 2 2 2 43 6 2" xfId="24354" xr:uid="{63A4876B-DE0E-4856-8CDB-5AF6622EE245}"/>
    <cellStyle name="Normal 2 2 2 43 7" xfId="16820" xr:uid="{63A4876B-DE0E-4856-8CDB-5AF6622EE245}"/>
    <cellStyle name="Normal 2 2 2 44" xfId="851" xr:uid="{63A4876B-DE0E-4856-8CDB-5AF6622EE245}"/>
    <cellStyle name="Normal 2 2 2 44 2" xfId="3910" xr:uid="{89ED1CD7-0ECC-4941-B7AB-0ED1A522A655}"/>
    <cellStyle name="Normal 2 2 2 44 2 2" xfId="11372" xr:uid="{89ED1CD7-0ECC-4941-B7AB-0ED1A522A655}"/>
    <cellStyle name="Normal 2 2 2 44 2 2 2" xfId="27350" xr:uid="{89ED1CD7-0ECC-4941-B7AB-0ED1A522A655}"/>
    <cellStyle name="Normal 2 2 2 44 2 3" xfId="19888" xr:uid="{89ED1CD7-0ECC-4941-B7AB-0ED1A522A655}"/>
    <cellStyle name="Normal 2 2 2 44 3" xfId="5157" xr:uid="{C1D62F13-7CB8-4C8D-A5AC-8F28CCA24719}"/>
    <cellStyle name="Normal 2 2 2 44 3 2" xfId="12619" xr:uid="{C1D62F13-7CB8-4C8D-A5AC-8F28CCA24719}"/>
    <cellStyle name="Normal 2 2 2 44 3 2 2" xfId="28597" xr:uid="{C1D62F13-7CB8-4C8D-A5AC-8F28CCA24719}"/>
    <cellStyle name="Normal 2 2 2 44 3 3" xfId="21135" xr:uid="{C1D62F13-7CB8-4C8D-A5AC-8F28CCA24719}"/>
    <cellStyle name="Normal 2 2 2 44 4" xfId="6425" xr:uid="{9BE9CC12-E6FA-40DD-8A12-D9057D3B8593}"/>
    <cellStyle name="Normal 2 2 2 44 4 2" xfId="13887" xr:uid="{9BE9CC12-E6FA-40DD-8A12-D9057D3B8593}"/>
    <cellStyle name="Normal 2 2 2 44 4 2 2" xfId="29865" xr:uid="{9BE9CC12-E6FA-40DD-8A12-D9057D3B8593}"/>
    <cellStyle name="Normal 2 2 2 44 4 3" xfId="22403" xr:uid="{9BE9CC12-E6FA-40DD-8A12-D9057D3B8593}"/>
    <cellStyle name="Normal 2 2 2 44 5" xfId="2663" xr:uid="{63A4876B-DE0E-4856-8CDB-5AF6622EE245}"/>
    <cellStyle name="Normal 2 2 2 44 5 2" xfId="10125" xr:uid="{63A4876B-DE0E-4856-8CDB-5AF6622EE245}"/>
    <cellStyle name="Normal 2 2 2 44 5 2 2" xfId="26103" xr:uid="{63A4876B-DE0E-4856-8CDB-5AF6622EE245}"/>
    <cellStyle name="Normal 2 2 2 44 5 3" xfId="18641" xr:uid="{63A4876B-DE0E-4856-8CDB-5AF6622EE245}"/>
    <cellStyle name="Normal 2 2 2 44 6" xfId="8385" xr:uid="{63A4876B-DE0E-4856-8CDB-5AF6622EE245}"/>
    <cellStyle name="Normal 2 2 2 44 6 2" xfId="24363" xr:uid="{63A4876B-DE0E-4856-8CDB-5AF6622EE245}"/>
    <cellStyle name="Normal 2 2 2 44 7" xfId="16829" xr:uid="{63A4876B-DE0E-4856-8CDB-5AF6622EE245}"/>
    <cellStyle name="Normal 2 2 2 45" xfId="859" xr:uid="{63A4876B-DE0E-4856-8CDB-5AF6622EE245}"/>
    <cellStyle name="Normal 2 2 2 45 2" xfId="3918" xr:uid="{2EB13AB5-1CF2-4ADB-808E-2E6621EFBE7B}"/>
    <cellStyle name="Normal 2 2 2 45 2 2" xfId="11380" xr:uid="{2EB13AB5-1CF2-4ADB-808E-2E6621EFBE7B}"/>
    <cellStyle name="Normal 2 2 2 45 2 2 2" xfId="27358" xr:uid="{2EB13AB5-1CF2-4ADB-808E-2E6621EFBE7B}"/>
    <cellStyle name="Normal 2 2 2 45 2 3" xfId="19896" xr:uid="{2EB13AB5-1CF2-4ADB-808E-2E6621EFBE7B}"/>
    <cellStyle name="Normal 2 2 2 45 3" xfId="5165" xr:uid="{8A06C615-886B-49D5-BA0E-8FBB5A94FFE8}"/>
    <cellStyle name="Normal 2 2 2 45 3 2" xfId="12627" xr:uid="{8A06C615-886B-49D5-BA0E-8FBB5A94FFE8}"/>
    <cellStyle name="Normal 2 2 2 45 3 2 2" xfId="28605" xr:uid="{8A06C615-886B-49D5-BA0E-8FBB5A94FFE8}"/>
    <cellStyle name="Normal 2 2 2 45 3 3" xfId="21143" xr:uid="{8A06C615-886B-49D5-BA0E-8FBB5A94FFE8}"/>
    <cellStyle name="Normal 2 2 2 45 4" xfId="6433" xr:uid="{80C895A6-F474-4AF1-9BDA-417D4A10A77A}"/>
    <cellStyle name="Normal 2 2 2 45 4 2" xfId="13895" xr:uid="{80C895A6-F474-4AF1-9BDA-417D4A10A77A}"/>
    <cellStyle name="Normal 2 2 2 45 4 2 2" xfId="29873" xr:uid="{80C895A6-F474-4AF1-9BDA-417D4A10A77A}"/>
    <cellStyle name="Normal 2 2 2 45 4 3" xfId="22411" xr:uid="{80C895A6-F474-4AF1-9BDA-417D4A10A77A}"/>
    <cellStyle name="Normal 2 2 2 45 5" xfId="2671" xr:uid="{63A4876B-DE0E-4856-8CDB-5AF6622EE245}"/>
    <cellStyle name="Normal 2 2 2 45 5 2" xfId="10133" xr:uid="{63A4876B-DE0E-4856-8CDB-5AF6622EE245}"/>
    <cellStyle name="Normal 2 2 2 45 5 2 2" xfId="26111" xr:uid="{63A4876B-DE0E-4856-8CDB-5AF6622EE245}"/>
    <cellStyle name="Normal 2 2 2 45 5 3" xfId="18649" xr:uid="{63A4876B-DE0E-4856-8CDB-5AF6622EE245}"/>
    <cellStyle name="Normal 2 2 2 45 6" xfId="8393" xr:uid="{63A4876B-DE0E-4856-8CDB-5AF6622EE245}"/>
    <cellStyle name="Normal 2 2 2 45 6 2" xfId="24371" xr:uid="{63A4876B-DE0E-4856-8CDB-5AF6622EE245}"/>
    <cellStyle name="Normal 2 2 2 45 7" xfId="16837" xr:uid="{63A4876B-DE0E-4856-8CDB-5AF6622EE245}"/>
    <cellStyle name="Normal 2 2 2 46" xfId="867" xr:uid="{63A4876B-DE0E-4856-8CDB-5AF6622EE245}"/>
    <cellStyle name="Normal 2 2 2 46 2" xfId="3926" xr:uid="{C93241A7-8EC1-48F6-AAC3-B6B0E297B479}"/>
    <cellStyle name="Normal 2 2 2 46 2 2" xfId="11388" xr:uid="{C93241A7-8EC1-48F6-AAC3-B6B0E297B479}"/>
    <cellStyle name="Normal 2 2 2 46 2 2 2" xfId="27366" xr:uid="{C93241A7-8EC1-48F6-AAC3-B6B0E297B479}"/>
    <cellStyle name="Normal 2 2 2 46 2 3" xfId="19904" xr:uid="{C93241A7-8EC1-48F6-AAC3-B6B0E297B479}"/>
    <cellStyle name="Normal 2 2 2 46 3" xfId="5173" xr:uid="{3436C611-1465-42D2-ADFD-984BF8D85A01}"/>
    <cellStyle name="Normal 2 2 2 46 3 2" xfId="12635" xr:uid="{3436C611-1465-42D2-ADFD-984BF8D85A01}"/>
    <cellStyle name="Normal 2 2 2 46 3 2 2" xfId="28613" xr:uid="{3436C611-1465-42D2-ADFD-984BF8D85A01}"/>
    <cellStyle name="Normal 2 2 2 46 3 3" xfId="21151" xr:uid="{3436C611-1465-42D2-ADFD-984BF8D85A01}"/>
    <cellStyle name="Normal 2 2 2 46 4" xfId="6441" xr:uid="{26D73C24-78D9-4428-BCAF-62B88E132286}"/>
    <cellStyle name="Normal 2 2 2 46 4 2" xfId="13903" xr:uid="{26D73C24-78D9-4428-BCAF-62B88E132286}"/>
    <cellStyle name="Normal 2 2 2 46 4 2 2" xfId="29881" xr:uid="{26D73C24-78D9-4428-BCAF-62B88E132286}"/>
    <cellStyle name="Normal 2 2 2 46 4 3" xfId="22419" xr:uid="{26D73C24-78D9-4428-BCAF-62B88E132286}"/>
    <cellStyle name="Normal 2 2 2 46 5" xfId="2679" xr:uid="{63A4876B-DE0E-4856-8CDB-5AF6622EE245}"/>
    <cellStyle name="Normal 2 2 2 46 5 2" xfId="10141" xr:uid="{63A4876B-DE0E-4856-8CDB-5AF6622EE245}"/>
    <cellStyle name="Normal 2 2 2 46 5 2 2" xfId="26119" xr:uid="{63A4876B-DE0E-4856-8CDB-5AF6622EE245}"/>
    <cellStyle name="Normal 2 2 2 46 5 3" xfId="18657" xr:uid="{63A4876B-DE0E-4856-8CDB-5AF6622EE245}"/>
    <cellStyle name="Normal 2 2 2 46 6" xfId="8401" xr:uid="{63A4876B-DE0E-4856-8CDB-5AF6622EE245}"/>
    <cellStyle name="Normal 2 2 2 46 6 2" xfId="24379" xr:uid="{63A4876B-DE0E-4856-8CDB-5AF6622EE245}"/>
    <cellStyle name="Normal 2 2 2 46 7" xfId="16845" xr:uid="{63A4876B-DE0E-4856-8CDB-5AF6622EE245}"/>
    <cellStyle name="Normal 2 2 2 47" xfId="875" xr:uid="{63A4876B-DE0E-4856-8CDB-5AF6622EE245}"/>
    <cellStyle name="Normal 2 2 2 47 2" xfId="3934" xr:uid="{CF3535A9-E79D-4F19-8DAF-284CC6F77B52}"/>
    <cellStyle name="Normal 2 2 2 47 2 2" xfId="11396" xr:uid="{CF3535A9-E79D-4F19-8DAF-284CC6F77B52}"/>
    <cellStyle name="Normal 2 2 2 47 2 2 2" xfId="27374" xr:uid="{CF3535A9-E79D-4F19-8DAF-284CC6F77B52}"/>
    <cellStyle name="Normal 2 2 2 47 2 3" xfId="19912" xr:uid="{CF3535A9-E79D-4F19-8DAF-284CC6F77B52}"/>
    <cellStyle name="Normal 2 2 2 47 3" xfId="5181" xr:uid="{6BBFF1DA-133F-4633-BD18-232890FB25A9}"/>
    <cellStyle name="Normal 2 2 2 47 3 2" xfId="12643" xr:uid="{6BBFF1DA-133F-4633-BD18-232890FB25A9}"/>
    <cellStyle name="Normal 2 2 2 47 3 2 2" xfId="28621" xr:uid="{6BBFF1DA-133F-4633-BD18-232890FB25A9}"/>
    <cellStyle name="Normal 2 2 2 47 3 3" xfId="21159" xr:uid="{6BBFF1DA-133F-4633-BD18-232890FB25A9}"/>
    <cellStyle name="Normal 2 2 2 47 4" xfId="6449" xr:uid="{4DA5BADA-9C78-49DF-BA8D-84881FB0F9DF}"/>
    <cellStyle name="Normal 2 2 2 47 4 2" xfId="13911" xr:uid="{4DA5BADA-9C78-49DF-BA8D-84881FB0F9DF}"/>
    <cellStyle name="Normal 2 2 2 47 4 2 2" xfId="29889" xr:uid="{4DA5BADA-9C78-49DF-BA8D-84881FB0F9DF}"/>
    <cellStyle name="Normal 2 2 2 47 4 3" xfId="22427" xr:uid="{4DA5BADA-9C78-49DF-BA8D-84881FB0F9DF}"/>
    <cellStyle name="Normal 2 2 2 47 5" xfId="2687" xr:uid="{63A4876B-DE0E-4856-8CDB-5AF6622EE245}"/>
    <cellStyle name="Normal 2 2 2 47 5 2" xfId="10149" xr:uid="{63A4876B-DE0E-4856-8CDB-5AF6622EE245}"/>
    <cellStyle name="Normal 2 2 2 47 5 2 2" xfId="26127" xr:uid="{63A4876B-DE0E-4856-8CDB-5AF6622EE245}"/>
    <cellStyle name="Normal 2 2 2 47 5 3" xfId="18665" xr:uid="{63A4876B-DE0E-4856-8CDB-5AF6622EE245}"/>
    <cellStyle name="Normal 2 2 2 47 6" xfId="8409" xr:uid="{63A4876B-DE0E-4856-8CDB-5AF6622EE245}"/>
    <cellStyle name="Normal 2 2 2 47 6 2" xfId="24387" xr:uid="{63A4876B-DE0E-4856-8CDB-5AF6622EE245}"/>
    <cellStyle name="Normal 2 2 2 47 7" xfId="16853" xr:uid="{63A4876B-DE0E-4856-8CDB-5AF6622EE245}"/>
    <cellStyle name="Normal 2 2 2 48" xfId="883" xr:uid="{63A4876B-DE0E-4856-8CDB-5AF6622EE245}"/>
    <cellStyle name="Normal 2 2 2 48 2" xfId="3942" xr:uid="{BD77541F-94A1-498E-A97D-682D0925FB1E}"/>
    <cellStyle name="Normal 2 2 2 48 2 2" xfId="11404" xr:uid="{BD77541F-94A1-498E-A97D-682D0925FB1E}"/>
    <cellStyle name="Normal 2 2 2 48 2 2 2" xfId="27382" xr:uid="{BD77541F-94A1-498E-A97D-682D0925FB1E}"/>
    <cellStyle name="Normal 2 2 2 48 2 3" xfId="19920" xr:uid="{BD77541F-94A1-498E-A97D-682D0925FB1E}"/>
    <cellStyle name="Normal 2 2 2 48 3" xfId="5189" xr:uid="{2CC58A4C-982C-4696-9117-C71CC728800A}"/>
    <cellStyle name="Normal 2 2 2 48 3 2" xfId="12651" xr:uid="{2CC58A4C-982C-4696-9117-C71CC728800A}"/>
    <cellStyle name="Normal 2 2 2 48 3 2 2" xfId="28629" xr:uid="{2CC58A4C-982C-4696-9117-C71CC728800A}"/>
    <cellStyle name="Normal 2 2 2 48 3 3" xfId="21167" xr:uid="{2CC58A4C-982C-4696-9117-C71CC728800A}"/>
    <cellStyle name="Normal 2 2 2 48 4" xfId="6457" xr:uid="{589BC1CE-FC3F-499C-9CA9-322B8C17724B}"/>
    <cellStyle name="Normal 2 2 2 48 4 2" xfId="13919" xr:uid="{589BC1CE-FC3F-499C-9CA9-322B8C17724B}"/>
    <cellStyle name="Normal 2 2 2 48 4 2 2" xfId="29897" xr:uid="{589BC1CE-FC3F-499C-9CA9-322B8C17724B}"/>
    <cellStyle name="Normal 2 2 2 48 4 3" xfId="22435" xr:uid="{589BC1CE-FC3F-499C-9CA9-322B8C17724B}"/>
    <cellStyle name="Normal 2 2 2 48 5" xfId="2695" xr:uid="{63A4876B-DE0E-4856-8CDB-5AF6622EE245}"/>
    <cellStyle name="Normal 2 2 2 48 5 2" xfId="10157" xr:uid="{63A4876B-DE0E-4856-8CDB-5AF6622EE245}"/>
    <cellStyle name="Normal 2 2 2 48 5 2 2" xfId="26135" xr:uid="{63A4876B-DE0E-4856-8CDB-5AF6622EE245}"/>
    <cellStyle name="Normal 2 2 2 48 5 3" xfId="18673" xr:uid="{63A4876B-DE0E-4856-8CDB-5AF6622EE245}"/>
    <cellStyle name="Normal 2 2 2 48 6" xfId="8417" xr:uid="{63A4876B-DE0E-4856-8CDB-5AF6622EE245}"/>
    <cellStyle name="Normal 2 2 2 48 6 2" xfId="24395" xr:uid="{63A4876B-DE0E-4856-8CDB-5AF6622EE245}"/>
    <cellStyle name="Normal 2 2 2 48 7" xfId="16861" xr:uid="{63A4876B-DE0E-4856-8CDB-5AF6622EE245}"/>
    <cellStyle name="Normal 2 2 2 49" xfId="892" xr:uid="{63A4876B-DE0E-4856-8CDB-5AF6622EE245}"/>
    <cellStyle name="Normal 2 2 2 49 2" xfId="3951" xr:uid="{68D9A682-BA0D-407C-BDC6-FEBE59BEC3C9}"/>
    <cellStyle name="Normal 2 2 2 49 2 2" xfId="11413" xr:uid="{68D9A682-BA0D-407C-BDC6-FEBE59BEC3C9}"/>
    <cellStyle name="Normal 2 2 2 49 2 2 2" xfId="27391" xr:uid="{68D9A682-BA0D-407C-BDC6-FEBE59BEC3C9}"/>
    <cellStyle name="Normal 2 2 2 49 2 3" xfId="19929" xr:uid="{68D9A682-BA0D-407C-BDC6-FEBE59BEC3C9}"/>
    <cellStyle name="Normal 2 2 2 49 3" xfId="5198" xr:uid="{94E8A5FB-6CD2-4453-8C4F-081E6C3E673C}"/>
    <cellStyle name="Normal 2 2 2 49 3 2" xfId="12660" xr:uid="{94E8A5FB-6CD2-4453-8C4F-081E6C3E673C}"/>
    <cellStyle name="Normal 2 2 2 49 3 2 2" xfId="28638" xr:uid="{94E8A5FB-6CD2-4453-8C4F-081E6C3E673C}"/>
    <cellStyle name="Normal 2 2 2 49 3 3" xfId="21176" xr:uid="{94E8A5FB-6CD2-4453-8C4F-081E6C3E673C}"/>
    <cellStyle name="Normal 2 2 2 49 4" xfId="6466" xr:uid="{6E3AED9E-EB9E-45EC-B906-DCF60D7A63E8}"/>
    <cellStyle name="Normal 2 2 2 49 4 2" xfId="13928" xr:uid="{6E3AED9E-EB9E-45EC-B906-DCF60D7A63E8}"/>
    <cellStyle name="Normal 2 2 2 49 4 2 2" xfId="29906" xr:uid="{6E3AED9E-EB9E-45EC-B906-DCF60D7A63E8}"/>
    <cellStyle name="Normal 2 2 2 49 4 3" xfId="22444" xr:uid="{6E3AED9E-EB9E-45EC-B906-DCF60D7A63E8}"/>
    <cellStyle name="Normal 2 2 2 49 5" xfId="2704" xr:uid="{63A4876B-DE0E-4856-8CDB-5AF6622EE245}"/>
    <cellStyle name="Normal 2 2 2 49 5 2" xfId="10166" xr:uid="{63A4876B-DE0E-4856-8CDB-5AF6622EE245}"/>
    <cellStyle name="Normal 2 2 2 49 5 2 2" xfId="26144" xr:uid="{63A4876B-DE0E-4856-8CDB-5AF6622EE245}"/>
    <cellStyle name="Normal 2 2 2 49 5 3" xfId="18682" xr:uid="{63A4876B-DE0E-4856-8CDB-5AF6622EE245}"/>
    <cellStyle name="Normal 2 2 2 49 6" xfId="8426" xr:uid="{63A4876B-DE0E-4856-8CDB-5AF6622EE245}"/>
    <cellStyle name="Normal 2 2 2 49 6 2" xfId="24404" xr:uid="{63A4876B-DE0E-4856-8CDB-5AF6622EE245}"/>
    <cellStyle name="Normal 2 2 2 49 7" xfId="16870" xr:uid="{63A4876B-DE0E-4856-8CDB-5AF6622EE245}"/>
    <cellStyle name="Normal 2 2 2 5" xfId="526" xr:uid="{00000000-0005-0000-0000-00009F010000}"/>
    <cellStyle name="Normal 2 2 2 5 10" xfId="15256" xr:uid="{BC2A4381-E70F-4850-97B3-3B3ECB42B34D}"/>
    <cellStyle name="Normal 2 2 2 5 10 2" xfId="31234" xr:uid="{BC2A4381-E70F-4850-97B3-3B3ECB42B34D}"/>
    <cellStyle name="Normal 2 2 2 5 11" xfId="15388" xr:uid="{BC2A4381-E70F-4850-97B3-3B3ECB42B34D}"/>
    <cellStyle name="Normal 2 2 2 5 11 2" xfId="31366" xr:uid="{BC2A4381-E70F-4850-97B3-3B3ECB42B34D}"/>
    <cellStyle name="Normal 2 2 2 5 12" xfId="15520" xr:uid="{BC2A4381-E70F-4850-97B3-3B3ECB42B34D}"/>
    <cellStyle name="Normal 2 2 2 5 12 2" xfId="31498" xr:uid="{BC2A4381-E70F-4850-97B3-3B3ECB42B34D}"/>
    <cellStyle name="Normal 2 2 2 5 13" xfId="15659" xr:uid="{BC2A4381-E70F-4850-97B3-3B3ECB42B34D}"/>
    <cellStyle name="Normal 2 2 2 5 13 2" xfId="31636" xr:uid="{BC2A4381-E70F-4850-97B3-3B3ECB42B34D}"/>
    <cellStyle name="Normal 2 2 2 5 14" xfId="15791" xr:uid="{BC2A4381-E70F-4850-97B3-3B3ECB42B34D}"/>
    <cellStyle name="Normal 2 2 2 5 14 2" xfId="31768" xr:uid="{BC2A4381-E70F-4850-97B3-3B3ECB42B34D}"/>
    <cellStyle name="Normal 2 2 2 5 15" xfId="15922" xr:uid="{BC2A4381-E70F-4850-97B3-3B3ECB42B34D}"/>
    <cellStyle name="Normal 2 2 2 5 15 2" xfId="31899" xr:uid="{BC2A4381-E70F-4850-97B3-3B3ECB42B34D}"/>
    <cellStyle name="Normal 2 2 2 5 16" xfId="16504" xr:uid="{00000000-0005-0000-0000-00009F010000}"/>
    <cellStyle name="Normal 2 2 2 5 17" xfId="32030" xr:uid="{BC2A4381-E70F-4850-97B3-3B3ECB42B34D}"/>
    <cellStyle name="Normal 2 2 2 5 18" xfId="32162" xr:uid="{BC2A4381-E70F-4850-97B3-3B3ECB42B34D}"/>
    <cellStyle name="Normal 2 2 2 5 19" xfId="32293" xr:uid="{BC2A4381-E70F-4850-97B3-3B3ECB42B34D}"/>
    <cellStyle name="Normal 2 2 2 5 2" xfId="1756" xr:uid="{BC2A4381-E70F-4850-97B3-3B3ECB42B34D}"/>
    <cellStyle name="Normal 2 2 2 5 2 2" xfId="7287" xr:uid="{B3ED8F13-51EF-4D85-A065-4459DC258CC4}"/>
    <cellStyle name="Normal 2 2 2 5 2 2 2" xfId="14749" xr:uid="{B3ED8F13-51EF-4D85-A065-4459DC258CC4}"/>
    <cellStyle name="Normal 2 2 2 5 2 2 2 2" xfId="30727" xr:uid="{B3ED8F13-51EF-4D85-A065-4459DC258CC4}"/>
    <cellStyle name="Normal 2 2 2 5 2 2 3" xfId="23265" xr:uid="{B3ED8F13-51EF-4D85-A065-4459DC258CC4}"/>
    <cellStyle name="Normal 2 2 2 5 2 3" xfId="3585" xr:uid="{E79A9F2F-73F2-4D02-A766-11F663B337D6}"/>
    <cellStyle name="Normal 2 2 2 5 2 3 2" xfId="11047" xr:uid="{E79A9F2F-73F2-4D02-A766-11F663B337D6}"/>
    <cellStyle name="Normal 2 2 2 5 2 3 2 2" xfId="27025" xr:uid="{E79A9F2F-73F2-4D02-A766-11F663B337D6}"/>
    <cellStyle name="Normal 2 2 2 5 2 3 3" xfId="19563" xr:uid="{E79A9F2F-73F2-4D02-A766-11F663B337D6}"/>
    <cellStyle name="Normal 2 2 2 5 2 4" xfId="9218" xr:uid="{BC2A4381-E70F-4850-97B3-3B3ECB42B34D}"/>
    <cellStyle name="Normal 2 2 2 5 2 4 2" xfId="25196" xr:uid="{BC2A4381-E70F-4850-97B3-3B3ECB42B34D}"/>
    <cellStyle name="Normal 2 2 2 5 2 5" xfId="17734" xr:uid="{BC2A4381-E70F-4850-97B3-3B3ECB42B34D}"/>
    <cellStyle name="Normal 2 2 2 5 20" xfId="32425" xr:uid="{BC2A4381-E70F-4850-97B3-3B3ECB42B34D}"/>
    <cellStyle name="Normal 2 2 2 5 21" xfId="32556" xr:uid="{BC2A4381-E70F-4850-97B3-3B3ECB42B34D}"/>
    <cellStyle name="Normal 2 2 2 5 22" xfId="32688" xr:uid="{462C26CF-2915-491F-9A68-6C9E21B4EDDC}"/>
    <cellStyle name="Normal 2 2 2 5 23" xfId="32820" xr:uid="{00000000-0005-0000-0000-000051000000}"/>
    <cellStyle name="Normal 2 2 2 5 24" xfId="32951" xr:uid="{BC2A4381-E70F-4850-97B3-3B3ECB42B34D}"/>
    <cellStyle name="Normal 2 2 2 5 25" xfId="33082" xr:uid="{BC2A4381-E70F-4850-97B3-3B3ECB42B34D}"/>
    <cellStyle name="Normal 2 2 2 5 26" xfId="33214" xr:uid="{00000000-0005-0000-0000-000051000000}"/>
    <cellStyle name="Normal 2 2 2 5 27" xfId="33346" xr:uid="{51D32071-AD6A-4754-B11B-B2771DAAB14C}"/>
    <cellStyle name="Normal 2 2 2 5 3" xfId="4832" xr:uid="{274E6A03-4170-4DC3-9B38-459A2D4FEF44}"/>
    <cellStyle name="Normal 2 2 2 5 3 2" xfId="12294" xr:uid="{274E6A03-4170-4DC3-9B38-459A2D4FEF44}"/>
    <cellStyle name="Normal 2 2 2 5 3 2 2" xfId="28272" xr:uid="{274E6A03-4170-4DC3-9B38-459A2D4FEF44}"/>
    <cellStyle name="Normal 2 2 2 5 3 3" xfId="20810" xr:uid="{274E6A03-4170-4DC3-9B38-459A2D4FEF44}"/>
    <cellStyle name="Normal 2 2 2 5 4" xfId="6100" xr:uid="{78E27B21-9089-42B5-BEC1-BFB307AE0A64}"/>
    <cellStyle name="Normal 2 2 2 5 4 2" xfId="13562" xr:uid="{78E27B21-9089-42B5-BEC1-BFB307AE0A64}"/>
    <cellStyle name="Normal 2 2 2 5 4 2 2" xfId="29540" xr:uid="{78E27B21-9089-42B5-BEC1-BFB307AE0A64}"/>
    <cellStyle name="Normal 2 2 2 5 4 3" xfId="22078" xr:uid="{78E27B21-9089-42B5-BEC1-BFB307AE0A64}"/>
    <cellStyle name="Normal 2 2 2 5 5" xfId="2338" xr:uid="{00000000-0005-0000-0000-00009F010000}"/>
    <cellStyle name="Normal 2 2 2 5 5 2" xfId="9800" xr:uid="{00000000-0005-0000-0000-00009F010000}"/>
    <cellStyle name="Normal 2 2 2 5 5 2 2" xfId="25778" xr:uid="{00000000-0005-0000-0000-00009F010000}"/>
    <cellStyle name="Normal 2 2 2 5 5 3" xfId="18316" xr:uid="{00000000-0005-0000-0000-00009F010000}"/>
    <cellStyle name="Normal 2 2 2 5 6" xfId="7390" xr:uid="{BC2A4381-E70F-4850-97B3-3B3ECB42B34D}"/>
    <cellStyle name="Normal 2 2 2 5 6 2" xfId="14852" xr:uid="{BC2A4381-E70F-4850-97B3-3B3ECB42B34D}"/>
    <cellStyle name="Normal 2 2 2 5 6 2 2" xfId="30830" xr:uid="{BC2A4381-E70F-4850-97B3-3B3ECB42B34D}"/>
    <cellStyle name="Normal 2 2 2 5 6 3" xfId="23368" xr:uid="{BC2A4381-E70F-4850-97B3-3B3ECB42B34D}"/>
    <cellStyle name="Normal 2 2 2 5 7" xfId="7531" xr:uid="{BC2A4381-E70F-4850-97B3-3B3ECB42B34D}"/>
    <cellStyle name="Normal 2 2 2 5 7 2" xfId="23509" xr:uid="{BC2A4381-E70F-4850-97B3-3B3ECB42B34D}"/>
    <cellStyle name="Normal 2 2 2 5 8" xfId="14993" xr:uid="{BC2A4381-E70F-4850-97B3-3B3ECB42B34D}"/>
    <cellStyle name="Normal 2 2 2 5 8 2" xfId="30971" xr:uid="{BC2A4381-E70F-4850-97B3-3B3ECB42B34D}"/>
    <cellStyle name="Normal 2 2 2 5 9" xfId="15124" xr:uid="{BC2A4381-E70F-4850-97B3-3B3ECB42B34D}"/>
    <cellStyle name="Normal 2 2 2 5 9 2" xfId="31102" xr:uid="{BC2A4381-E70F-4850-97B3-3B3ECB42B34D}"/>
    <cellStyle name="Normal 2 2 2 50" xfId="900" xr:uid="{63A4876B-DE0E-4856-8CDB-5AF6622EE245}"/>
    <cellStyle name="Normal 2 2 2 50 2" xfId="3959" xr:uid="{E0101AD4-678B-4360-B5D5-A94C1CEA6331}"/>
    <cellStyle name="Normal 2 2 2 50 2 2" xfId="11421" xr:uid="{E0101AD4-678B-4360-B5D5-A94C1CEA6331}"/>
    <cellStyle name="Normal 2 2 2 50 2 2 2" xfId="27399" xr:uid="{E0101AD4-678B-4360-B5D5-A94C1CEA6331}"/>
    <cellStyle name="Normal 2 2 2 50 2 3" xfId="19937" xr:uid="{E0101AD4-678B-4360-B5D5-A94C1CEA6331}"/>
    <cellStyle name="Normal 2 2 2 50 3" xfId="5206" xr:uid="{E725F2CE-638D-4859-ABFE-286B518D8D79}"/>
    <cellStyle name="Normal 2 2 2 50 3 2" xfId="12668" xr:uid="{E725F2CE-638D-4859-ABFE-286B518D8D79}"/>
    <cellStyle name="Normal 2 2 2 50 3 2 2" xfId="28646" xr:uid="{E725F2CE-638D-4859-ABFE-286B518D8D79}"/>
    <cellStyle name="Normal 2 2 2 50 3 3" xfId="21184" xr:uid="{E725F2CE-638D-4859-ABFE-286B518D8D79}"/>
    <cellStyle name="Normal 2 2 2 50 4" xfId="6474" xr:uid="{D7DB6F42-5DF7-4478-BB5E-E6D1F09160A3}"/>
    <cellStyle name="Normal 2 2 2 50 4 2" xfId="13936" xr:uid="{D7DB6F42-5DF7-4478-BB5E-E6D1F09160A3}"/>
    <cellStyle name="Normal 2 2 2 50 4 2 2" xfId="29914" xr:uid="{D7DB6F42-5DF7-4478-BB5E-E6D1F09160A3}"/>
    <cellStyle name="Normal 2 2 2 50 4 3" xfId="22452" xr:uid="{D7DB6F42-5DF7-4478-BB5E-E6D1F09160A3}"/>
    <cellStyle name="Normal 2 2 2 50 5" xfId="2712" xr:uid="{63A4876B-DE0E-4856-8CDB-5AF6622EE245}"/>
    <cellStyle name="Normal 2 2 2 50 5 2" xfId="10174" xr:uid="{63A4876B-DE0E-4856-8CDB-5AF6622EE245}"/>
    <cellStyle name="Normal 2 2 2 50 5 2 2" xfId="26152" xr:uid="{63A4876B-DE0E-4856-8CDB-5AF6622EE245}"/>
    <cellStyle name="Normal 2 2 2 50 5 3" xfId="18690" xr:uid="{63A4876B-DE0E-4856-8CDB-5AF6622EE245}"/>
    <cellStyle name="Normal 2 2 2 50 6" xfId="8434" xr:uid="{63A4876B-DE0E-4856-8CDB-5AF6622EE245}"/>
    <cellStyle name="Normal 2 2 2 50 6 2" xfId="24412" xr:uid="{63A4876B-DE0E-4856-8CDB-5AF6622EE245}"/>
    <cellStyle name="Normal 2 2 2 50 7" xfId="16878" xr:uid="{63A4876B-DE0E-4856-8CDB-5AF6622EE245}"/>
    <cellStyle name="Normal 2 2 2 51" xfId="908" xr:uid="{63A4876B-DE0E-4856-8CDB-5AF6622EE245}"/>
    <cellStyle name="Normal 2 2 2 51 2" xfId="3967" xr:uid="{3EE30C8C-F593-4147-853B-73FC64AC554F}"/>
    <cellStyle name="Normal 2 2 2 51 2 2" xfId="11429" xr:uid="{3EE30C8C-F593-4147-853B-73FC64AC554F}"/>
    <cellStyle name="Normal 2 2 2 51 2 2 2" xfId="27407" xr:uid="{3EE30C8C-F593-4147-853B-73FC64AC554F}"/>
    <cellStyle name="Normal 2 2 2 51 2 3" xfId="19945" xr:uid="{3EE30C8C-F593-4147-853B-73FC64AC554F}"/>
    <cellStyle name="Normal 2 2 2 51 3" xfId="5214" xr:uid="{C7881DE2-E67B-4856-8E3B-55E5E78258A6}"/>
    <cellStyle name="Normal 2 2 2 51 3 2" xfId="12676" xr:uid="{C7881DE2-E67B-4856-8E3B-55E5E78258A6}"/>
    <cellStyle name="Normal 2 2 2 51 3 2 2" xfId="28654" xr:uid="{C7881DE2-E67B-4856-8E3B-55E5E78258A6}"/>
    <cellStyle name="Normal 2 2 2 51 3 3" xfId="21192" xr:uid="{C7881DE2-E67B-4856-8E3B-55E5E78258A6}"/>
    <cellStyle name="Normal 2 2 2 51 4" xfId="6482" xr:uid="{4E7CC501-5359-4861-A7E1-8F616A0456F1}"/>
    <cellStyle name="Normal 2 2 2 51 4 2" xfId="13944" xr:uid="{4E7CC501-5359-4861-A7E1-8F616A0456F1}"/>
    <cellStyle name="Normal 2 2 2 51 4 2 2" xfId="29922" xr:uid="{4E7CC501-5359-4861-A7E1-8F616A0456F1}"/>
    <cellStyle name="Normal 2 2 2 51 4 3" xfId="22460" xr:uid="{4E7CC501-5359-4861-A7E1-8F616A0456F1}"/>
    <cellStyle name="Normal 2 2 2 51 5" xfId="2720" xr:uid="{63A4876B-DE0E-4856-8CDB-5AF6622EE245}"/>
    <cellStyle name="Normal 2 2 2 51 5 2" xfId="10182" xr:uid="{63A4876B-DE0E-4856-8CDB-5AF6622EE245}"/>
    <cellStyle name="Normal 2 2 2 51 5 2 2" xfId="26160" xr:uid="{63A4876B-DE0E-4856-8CDB-5AF6622EE245}"/>
    <cellStyle name="Normal 2 2 2 51 5 3" xfId="18698" xr:uid="{63A4876B-DE0E-4856-8CDB-5AF6622EE245}"/>
    <cellStyle name="Normal 2 2 2 51 6" xfId="8442" xr:uid="{63A4876B-DE0E-4856-8CDB-5AF6622EE245}"/>
    <cellStyle name="Normal 2 2 2 51 6 2" xfId="24420" xr:uid="{63A4876B-DE0E-4856-8CDB-5AF6622EE245}"/>
    <cellStyle name="Normal 2 2 2 51 7" xfId="16886" xr:uid="{63A4876B-DE0E-4856-8CDB-5AF6622EE245}"/>
    <cellStyle name="Normal 2 2 2 52" xfId="916" xr:uid="{63A4876B-DE0E-4856-8CDB-5AF6622EE245}"/>
    <cellStyle name="Normal 2 2 2 52 2" xfId="3975" xr:uid="{D76B659E-2F27-44D2-ABE0-724526563AEB}"/>
    <cellStyle name="Normal 2 2 2 52 2 2" xfId="11437" xr:uid="{D76B659E-2F27-44D2-ABE0-724526563AEB}"/>
    <cellStyle name="Normal 2 2 2 52 2 2 2" xfId="27415" xr:uid="{D76B659E-2F27-44D2-ABE0-724526563AEB}"/>
    <cellStyle name="Normal 2 2 2 52 2 3" xfId="19953" xr:uid="{D76B659E-2F27-44D2-ABE0-724526563AEB}"/>
    <cellStyle name="Normal 2 2 2 52 3" xfId="5222" xr:uid="{3A9B70F1-5C53-4D24-9E6B-32082C6CAC13}"/>
    <cellStyle name="Normal 2 2 2 52 3 2" xfId="12684" xr:uid="{3A9B70F1-5C53-4D24-9E6B-32082C6CAC13}"/>
    <cellStyle name="Normal 2 2 2 52 3 2 2" xfId="28662" xr:uid="{3A9B70F1-5C53-4D24-9E6B-32082C6CAC13}"/>
    <cellStyle name="Normal 2 2 2 52 3 3" xfId="21200" xr:uid="{3A9B70F1-5C53-4D24-9E6B-32082C6CAC13}"/>
    <cellStyle name="Normal 2 2 2 52 4" xfId="6490" xr:uid="{DEF36943-CD6C-4B1C-BAB9-3CA19C178B3E}"/>
    <cellStyle name="Normal 2 2 2 52 4 2" xfId="13952" xr:uid="{DEF36943-CD6C-4B1C-BAB9-3CA19C178B3E}"/>
    <cellStyle name="Normal 2 2 2 52 4 2 2" xfId="29930" xr:uid="{DEF36943-CD6C-4B1C-BAB9-3CA19C178B3E}"/>
    <cellStyle name="Normal 2 2 2 52 4 3" xfId="22468" xr:uid="{DEF36943-CD6C-4B1C-BAB9-3CA19C178B3E}"/>
    <cellStyle name="Normal 2 2 2 52 5" xfId="2728" xr:uid="{63A4876B-DE0E-4856-8CDB-5AF6622EE245}"/>
    <cellStyle name="Normal 2 2 2 52 5 2" xfId="10190" xr:uid="{63A4876B-DE0E-4856-8CDB-5AF6622EE245}"/>
    <cellStyle name="Normal 2 2 2 52 5 2 2" xfId="26168" xr:uid="{63A4876B-DE0E-4856-8CDB-5AF6622EE245}"/>
    <cellStyle name="Normal 2 2 2 52 5 3" xfId="18706" xr:uid="{63A4876B-DE0E-4856-8CDB-5AF6622EE245}"/>
    <cellStyle name="Normal 2 2 2 52 6" xfId="8450" xr:uid="{63A4876B-DE0E-4856-8CDB-5AF6622EE245}"/>
    <cellStyle name="Normal 2 2 2 52 6 2" xfId="24428" xr:uid="{63A4876B-DE0E-4856-8CDB-5AF6622EE245}"/>
    <cellStyle name="Normal 2 2 2 52 7" xfId="16894" xr:uid="{63A4876B-DE0E-4856-8CDB-5AF6622EE245}"/>
    <cellStyle name="Normal 2 2 2 53" xfId="924" xr:uid="{63A4876B-DE0E-4856-8CDB-5AF6622EE245}"/>
    <cellStyle name="Normal 2 2 2 53 2" xfId="3983" xr:uid="{2AF15BAE-21E8-4794-B9F7-C0C1DE92BDA0}"/>
    <cellStyle name="Normal 2 2 2 53 2 2" xfId="11445" xr:uid="{2AF15BAE-21E8-4794-B9F7-C0C1DE92BDA0}"/>
    <cellStyle name="Normal 2 2 2 53 2 2 2" xfId="27423" xr:uid="{2AF15BAE-21E8-4794-B9F7-C0C1DE92BDA0}"/>
    <cellStyle name="Normal 2 2 2 53 2 3" xfId="19961" xr:uid="{2AF15BAE-21E8-4794-B9F7-C0C1DE92BDA0}"/>
    <cellStyle name="Normal 2 2 2 53 3" xfId="5230" xr:uid="{B39B76AC-DF7B-46AD-81AE-DBB9E1FE51A3}"/>
    <cellStyle name="Normal 2 2 2 53 3 2" xfId="12692" xr:uid="{B39B76AC-DF7B-46AD-81AE-DBB9E1FE51A3}"/>
    <cellStyle name="Normal 2 2 2 53 3 2 2" xfId="28670" xr:uid="{B39B76AC-DF7B-46AD-81AE-DBB9E1FE51A3}"/>
    <cellStyle name="Normal 2 2 2 53 3 3" xfId="21208" xr:uid="{B39B76AC-DF7B-46AD-81AE-DBB9E1FE51A3}"/>
    <cellStyle name="Normal 2 2 2 53 4" xfId="6498" xr:uid="{BA699ECA-6999-47CE-8CD1-67F4D0991473}"/>
    <cellStyle name="Normal 2 2 2 53 4 2" xfId="13960" xr:uid="{BA699ECA-6999-47CE-8CD1-67F4D0991473}"/>
    <cellStyle name="Normal 2 2 2 53 4 2 2" xfId="29938" xr:uid="{BA699ECA-6999-47CE-8CD1-67F4D0991473}"/>
    <cellStyle name="Normal 2 2 2 53 4 3" xfId="22476" xr:uid="{BA699ECA-6999-47CE-8CD1-67F4D0991473}"/>
    <cellStyle name="Normal 2 2 2 53 5" xfId="2736" xr:uid="{63A4876B-DE0E-4856-8CDB-5AF6622EE245}"/>
    <cellStyle name="Normal 2 2 2 53 5 2" xfId="10198" xr:uid="{63A4876B-DE0E-4856-8CDB-5AF6622EE245}"/>
    <cellStyle name="Normal 2 2 2 53 5 2 2" xfId="26176" xr:uid="{63A4876B-DE0E-4856-8CDB-5AF6622EE245}"/>
    <cellStyle name="Normal 2 2 2 53 5 3" xfId="18714" xr:uid="{63A4876B-DE0E-4856-8CDB-5AF6622EE245}"/>
    <cellStyle name="Normal 2 2 2 53 6" xfId="8458" xr:uid="{63A4876B-DE0E-4856-8CDB-5AF6622EE245}"/>
    <cellStyle name="Normal 2 2 2 53 6 2" xfId="24436" xr:uid="{63A4876B-DE0E-4856-8CDB-5AF6622EE245}"/>
    <cellStyle name="Normal 2 2 2 53 7" xfId="16902" xr:uid="{63A4876B-DE0E-4856-8CDB-5AF6622EE245}"/>
    <cellStyle name="Normal 2 2 2 54" xfId="933" xr:uid="{63A4876B-DE0E-4856-8CDB-5AF6622EE245}"/>
    <cellStyle name="Normal 2 2 2 54 2" xfId="3992" xr:uid="{1338AEA7-B030-4F09-A777-46800183A989}"/>
    <cellStyle name="Normal 2 2 2 54 2 2" xfId="11454" xr:uid="{1338AEA7-B030-4F09-A777-46800183A989}"/>
    <cellStyle name="Normal 2 2 2 54 2 2 2" xfId="27432" xr:uid="{1338AEA7-B030-4F09-A777-46800183A989}"/>
    <cellStyle name="Normal 2 2 2 54 2 3" xfId="19970" xr:uid="{1338AEA7-B030-4F09-A777-46800183A989}"/>
    <cellStyle name="Normal 2 2 2 54 3" xfId="5239" xr:uid="{9D970BC3-400F-4E64-AEBE-5E786C0AA813}"/>
    <cellStyle name="Normal 2 2 2 54 3 2" xfId="12701" xr:uid="{9D970BC3-400F-4E64-AEBE-5E786C0AA813}"/>
    <cellStyle name="Normal 2 2 2 54 3 2 2" xfId="28679" xr:uid="{9D970BC3-400F-4E64-AEBE-5E786C0AA813}"/>
    <cellStyle name="Normal 2 2 2 54 3 3" xfId="21217" xr:uid="{9D970BC3-400F-4E64-AEBE-5E786C0AA813}"/>
    <cellStyle name="Normal 2 2 2 54 4" xfId="6507" xr:uid="{1AEB7A22-819F-4903-9CF3-56B283F84535}"/>
    <cellStyle name="Normal 2 2 2 54 4 2" xfId="13969" xr:uid="{1AEB7A22-819F-4903-9CF3-56B283F84535}"/>
    <cellStyle name="Normal 2 2 2 54 4 2 2" xfId="29947" xr:uid="{1AEB7A22-819F-4903-9CF3-56B283F84535}"/>
    <cellStyle name="Normal 2 2 2 54 4 3" xfId="22485" xr:uid="{1AEB7A22-819F-4903-9CF3-56B283F84535}"/>
    <cellStyle name="Normal 2 2 2 54 5" xfId="2745" xr:uid="{63A4876B-DE0E-4856-8CDB-5AF6622EE245}"/>
    <cellStyle name="Normal 2 2 2 54 5 2" xfId="10207" xr:uid="{63A4876B-DE0E-4856-8CDB-5AF6622EE245}"/>
    <cellStyle name="Normal 2 2 2 54 5 2 2" xfId="26185" xr:uid="{63A4876B-DE0E-4856-8CDB-5AF6622EE245}"/>
    <cellStyle name="Normal 2 2 2 54 5 3" xfId="18723" xr:uid="{63A4876B-DE0E-4856-8CDB-5AF6622EE245}"/>
    <cellStyle name="Normal 2 2 2 54 6" xfId="8467" xr:uid="{63A4876B-DE0E-4856-8CDB-5AF6622EE245}"/>
    <cellStyle name="Normal 2 2 2 54 6 2" xfId="24445" xr:uid="{63A4876B-DE0E-4856-8CDB-5AF6622EE245}"/>
    <cellStyle name="Normal 2 2 2 54 7" xfId="16911" xr:uid="{63A4876B-DE0E-4856-8CDB-5AF6622EE245}"/>
    <cellStyle name="Normal 2 2 2 55" xfId="941" xr:uid="{63A4876B-DE0E-4856-8CDB-5AF6622EE245}"/>
    <cellStyle name="Normal 2 2 2 55 2" xfId="4000" xr:uid="{A074A9DB-CD0E-4719-9FFD-5DD55FF03FCC}"/>
    <cellStyle name="Normal 2 2 2 55 2 2" xfId="11462" xr:uid="{A074A9DB-CD0E-4719-9FFD-5DD55FF03FCC}"/>
    <cellStyle name="Normal 2 2 2 55 2 2 2" xfId="27440" xr:uid="{A074A9DB-CD0E-4719-9FFD-5DD55FF03FCC}"/>
    <cellStyle name="Normal 2 2 2 55 2 3" xfId="19978" xr:uid="{A074A9DB-CD0E-4719-9FFD-5DD55FF03FCC}"/>
    <cellStyle name="Normal 2 2 2 55 3" xfId="5247" xr:uid="{3DA2BE34-A512-4F0D-8D57-19A33B42167A}"/>
    <cellStyle name="Normal 2 2 2 55 3 2" xfId="12709" xr:uid="{3DA2BE34-A512-4F0D-8D57-19A33B42167A}"/>
    <cellStyle name="Normal 2 2 2 55 3 2 2" xfId="28687" xr:uid="{3DA2BE34-A512-4F0D-8D57-19A33B42167A}"/>
    <cellStyle name="Normal 2 2 2 55 3 3" xfId="21225" xr:uid="{3DA2BE34-A512-4F0D-8D57-19A33B42167A}"/>
    <cellStyle name="Normal 2 2 2 55 4" xfId="6515" xr:uid="{B6AE8562-4820-4DCD-84C2-4E90B70F2C7B}"/>
    <cellStyle name="Normal 2 2 2 55 4 2" xfId="13977" xr:uid="{B6AE8562-4820-4DCD-84C2-4E90B70F2C7B}"/>
    <cellStyle name="Normal 2 2 2 55 4 2 2" xfId="29955" xr:uid="{B6AE8562-4820-4DCD-84C2-4E90B70F2C7B}"/>
    <cellStyle name="Normal 2 2 2 55 4 3" xfId="22493" xr:uid="{B6AE8562-4820-4DCD-84C2-4E90B70F2C7B}"/>
    <cellStyle name="Normal 2 2 2 55 5" xfId="2753" xr:uid="{63A4876B-DE0E-4856-8CDB-5AF6622EE245}"/>
    <cellStyle name="Normal 2 2 2 55 5 2" xfId="10215" xr:uid="{63A4876B-DE0E-4856-8CDB-5AF6622EE245}"/>
    <cellStyle name="Normal 2 2 2 55 5 2 2" xfId="26193" xr:uid="{63A4876B-DE0E-4856-8CDB-5AF6622EE245}"/>
    <cellStyle name="Normal 2 2 2 55 5 3" xfId="18731" xr:uid="{63A4876B-DE0E-4856-8CDB-5AF6622EE245}"/>
    <cellStyle name="Normal 2 2 2 55 6" xfId="8475" xr:uid="{63A4876B-DE0E-4856-8CDB-5AF6622EE245}"/>
    <cellStyle name="Normal 2 2 2 55 6 2" xfId="24453" xr:uid="{63A4876B-DE0E-4856-8CDB-5AF6622EE245}"/>
    <cellStyle name="Normal 2 2 2 55 7" xfId="16919" xr:uid="{63A4876B-DE0E-4856-8CDB-5AF6622EE245}"/>
    <cellStyle name="Normal 2 2 2 56" xfId="948" xr:uid="{63A4876B-DE0E-4856-8CDB-5AF6622EE245}"/>
    <cellStyle name="Normal 2 2 2 56 2" xfId="4007" xr:uid="{90064100-AF7D-45C8-B927-07055694A1BA}"/>
    <cellStyle name="Normal 2 2 2 56 2 2" xfId="11469" xr:uid="{90064100-AF7D-45C8-B927-07055694A1BA}"/>
    <cellStyle name="Normal 2 2 2 56 2 2 2" xfId="27447" xr:uid="{90064100-AF7D-45C8-B927-07055694A1BA}"/>
    <cellStyle name="Normal 2 2 2 56 2 3" xfId="19985" xr:uid="{90064100-AF7D-45C8-B927-07055694A1BA}"/>
    <cellStyle name="Normal 2 2 2 56 3" xfId="5254" xr:uid="{022895C6-38C0-4A81-BC18-613D069DA6D7}"/>
    <cellStyle name="Normal 2 2 2 56 3 2" xfId="12716" xr:uid="{022895C6-38C0-4A81-BC18-613D069DA6D7}"/>
    <cellStyle name="Normal 2 2 2 56 3 2 2" xfId="28694" xr:uid="{022895C6-38C0-4A81-BC18-613D069DA6D7}"/>
    <cellStyle name="Normal 2 2 2 56 3 3" xfId="21232" xr:uid="{022895C6-38C0-4A81-BC18-613D069DA6D7}"/>
    <cellStyle name="Normal 2 2 2 56 4" xfId="6522" xr:uid="{0BDEF83C-3681-4A7F-892F-44BF4CF52A8E}"/>
    <cellStyle name="Normal 2 2 2 56 4 2" xfId="13984" xr:uid="{0BDEF83C-3681-4A7F-892F-44BF4CF52A8E}"/>
    <cellStyle name="Normal 2 2 2 56 4 2 2" xfId="29962" xr:uid="{0BDEF83C-3681-4A7F-892F-44BF4CF52A8E}"/>
    <cellStyle name="Normal 2 2 2 56 4 3" xfId="22500" xr:uid="{0BDEF83C-3681-4A7F-892F-44BF4CF52A8E}"/>
    <cellStyle name="Normal 2 2 2 56 5" xfId="2760" xr:uid="{63A4876B-DE0E-4856-8CDB-5AF6622EE245}"/>
    <cellStyle name="Normal 2 2 2 56 5 2" xfId="10222" xr:uid="{63A4876B-DE0E-4856-8CDB-5AF6622EE245}"/>
    <cellStyle name="Normal 2 2 2 56 5 2 2" xfId="26200" xr:uid="{63A4876B-DE0E-4856-8CDB-5AF6622EE245}"/>
    <cellStyle name="Normal 2 2 2 56 5 3" xfId="18738" xr:uid="{63A4876B-DE0E-4856-8CDB-5AF6622EE245}"/>
    <cellStyle name="Normal 2 2 2 56 6" xfId="8482" xr:uid="{63A4876B-DE0E-4856-8CDB-5AF6622EE245}"/>
    <cellStyle name="Normal 2 2 2 56 6 2" xfId="24460" xr:uid="{63A4876B-DE0E-4856-8CDB-5AF6622EE245}"/>
    <cellStyle name="Normal 2 2 2 56 7" xfId="16926" xr:uid="{63A4876B-DE0E-4856-8CDB-5AF6622EE245}"/>
    <cellStyle name="Normal 2 2 2 57" xfId="956" xr:uid="{63A4876B-DE0E-4856-8CDB-5AF6622EE245}"/>
    <cellStyle name="Normal 2 2 2 57 2" xfId="4015" xr:uid="{43FCC265-E5C4-47D0-A557-0F666D7DDD8A}"/>
    <cellStyle name="Normal 2 2 2 57 2 2" xfId="11477" xr:uid="{43FCC265-E5C4-47D0-A557-0F666D7DDD8A}"/>
    <cellStyle name="Normal 2 2 2 57 2 2 2" xfId="27455" xr:uid="{43FCC265-E5C4-47D0-A557-0F666D7DDD8A}"/>
    <cellStyle name="Normal 2 2 2 57 2 3" xfId="19993" xr:uid="{43FCC265-E5C4-47D0-A557-0F666D7DDD8A}"/>
    <cellStyle name="Normal 2 2 2 57 3" xfId="5262" xr:uid="{0E1C096F-8FE6-436D-B1C5-CD8729922372}"/>
    <cellStyle name="Normal 2 2 2 57 3 2" xfId="12724" xr:uid="{0E1C096F-8FE6-436D-B1C5-CD8729922372}"/>
    <cellStyle name="Normal 2 2 2 57 3 2 2" xfId="28702" xr:uid="{0E1C096F-8FE6-436D-B1C5-CD8729922372}"/>
    <cellStyle name="Normal 2 2 2 57 3 3" xfId="21240" xr:uid="{0E1C096F-8FE6-436D-B1C5-CD8729922372}"/>
    <cellStyle name="Normal 2 2 2 57 4" xfId="6530" xr:uid="{FE93DF42-811E-4A99-8750-A4A8C54A105C}"/>
    <cellStyle name="Normal 2 2 2 57 4 2" xfId="13992" xr:uid="{FE93DF42-811E-4A99-8750-A4A8C54A105C}"/>
    <cellStyle name="Normal 2 2 2 57 4 2 2" xfId="29970" xr:uid="{FE93DF42-811E-4A99-8750-A4A8C54A105C}"/>
    <cellStyle name="Normal 2 2 2 57 4 3" xfId="22508" xr:uid="{FE93DF42-811E-4A99-8750-A4A8C54A105C}"/>
    <cellStyle name="Normal 2 2 2 57 5" xfId="2768" xr:uid="{63A4876B-DE0E-4856-8CDB-5AF6622EE245}"/>
    <cellStyle name="Normal 2 2 2 57 5 2" xfId="10230" xr:uid="{63A4876B-DE0E-4856-8CDB-5AF6622EE245}"/>
    <cellStyle name="Normal 2 2 2 57 5 2 2" xfId="26208" xr:uid="{63A4876B-DE0E-4856-8CDB-5AF6622EE245}"/>
    <cellStyle name="Normal 2 2 2 57 5 3" xfId="18746" xr:uid="{63A4876B-DE0E-4856-8CDB-5AF6622EE245}"/>
    <cellStyle name="Normal 2 2 2 57 6" xfId="8490" xr:uid="{63A4876B-DE0E-4856-8CDB-5AF6622EE245}"/>
    <cellStyle name="Normal 2 2 2 57 6 2" xfId="24468" xr:uid="{63A4876B-DE0E-4856-8CDB-5AF6622EE245}"/>
    <cellStyle name="Normal 2 2 2 57 7" xfId="16934" xr:uid="{63A4876B-DE0E-4856-8CDB-5AF6622EE245}"/>
    <cellStyle name="Normal 2 2 2 58" xfId="965" xr:uid="{63A4876B-DE0E-4856-8CDB-5AF6622EE245}"/>
    <cellStyle name="Normal 2 2 2 58 2" xfId="4024" xr:uid="{516AF5C3-495F-4561-8E92-132D3F10873E}"/>
    <cellStyle name="Normal 2 2 2 58 2 2" xfId="11486" xr:uid="{516AF5C3-495F-4561-8E92-132D3F10873E}"/>
    <cellStyle name="Normal 2 2 2 58 2 2 2" xfId="27464" xr:uid="{516AF5C3-495F-4561-8E92-132D3F10873E}"/>
    <cellStyle name="Normal 2 2 2 58 2 3" xfId="20002" xr:uid="{516AF5C3-495F-4561-8E92-132D3F10873E}"/>
    <cellStyle name="Normal 2 2 2 58 3" xfId="5271" xr:uid="{FF6E9B4D-86BF-4F1B-B118-987A40F8179E}"/>
    <cellStyle name="Normal 2 2 2 58 3 2" xfId="12733" xr:uid="{FF6E9B4D-86BF-4F1B-B118-987A40F8179E}"/>
    <cellStyle name="Normal 2 2 2 58 3 2 2" xfId="28711" xr:uid="{FF6E9B4D-86BF-4F1B-B118-987A40F8179E}"/>
    <cellStyle name="Normal 2 2 2 58 3 3" xfId="21249" xr:uid="{FF6E9B4D-86BF-4F1B-B118-987A40F8179E}"/>
    <cellStyle name="Normal 2 2 2 58 4" xfId="6539" xr:uid="{2E171646-69AD-43B3-9CEF-FD7C6836C716}"/>
    <cellStyle name="Normal 2 2 2 58 4 2" xfId="14001" xr:uid="{2E171646-69AD-43B3-9CEF-FD7C6836C716}"/>
    <cellStyle name="Normal 2 2 2 58 4 2 2" xfId="29979" xr:uid="{2E171646-69AD-43B3-9CEF-FD7C6836C716}"/>
    <cellStyle name="Normal 2 2 2 58 4 3" xfId="22517" xr:uid="{2E171646-69AD-43B3-9CEF-FD7C6836C716}"/>
    <cellStyle name="Normal 2 2 2 58 5" xfId="2777" xr:uid="{63A4876B-DE0E-4856-8CDB-5AF6622EE245}"/>
    <cellStyle name="Normal 2 2 2 58 5 2" xfId="10239" xr:uid="{63A4876B-DE0E-4856-8CDB-5AF6622EE245}"/>
    <cellStyle name="Normal 2 2 2 58 5 2 2" xfId="26217" xr:uid="{63A4876B-DE0E-4856-8CDB-5AF6622EE245}"/>
    <cellStyle name="Normal 2 2 2 58 5 3" xfId="18755" xr:uid="{63A4876B-DE0E-4856-8CDB-5AF6622EE245}"/>
    <cellStyle name="Normal 2 2 2 58 6" xfId="8499" xr:uid="{63A4876B-DE0E-4856-8CDB-5AF6622EE245}"/>
    <cellStyle name="Normal 2 2 2 58 6 2" xfId="24477" xr:uid="{63A4876B-DE0E-4856-8CDB-5AF6622EE245}"/>
    <cellStyle name="Normal 2 2 2 58 7" xfId="16943" xr:uid="{63A4876B-DE0E-4856-8CDB-5AF6622EE245}"/>
    <cellStyle name="Normal 2 2 2 59" xfId="973" xr:uid="{63A4876B-DE0E-4856-8CDB-5AF6622EE245}"/>
    <cellStyle name="Normal 2 2 2 59 2" xfId="4032" xr:uid="{4E7E5094-6096-4FD1-B10F-7DD9A66B9451}"/>
    <cellStyle name="Normal 2 2 2 59 2 2" xfId="11494" xr:uid="{4E7E5094-6096-4FD1-B10F-7DD9A66B9451}"/>
    <cellStyle name="Normal 2 2 2 59 2 2 2" xfId="27472" xr:uid="{4E7E5094-6096-4FD1-B10F-7DD9A66B9451}"/>
    <cellStyle name="Normal 2 2 2 59 2 3" xfId="20010" xr:uid="{4E7E5094-6096-4FD1-B10F-7DD9A66B9451}"/>
    <cellStyle name="Normal 2 2 2 59 3" xfId="5279" xr:uid="{749AC1CB-DCCB-4084-B4F1-10C8E3C4E5D4}"/>
    <cellStyle name="Normal 2 2 2 59 3 2" xfId="12741" xr:uid="{749AC1CB-DCCB-4084-B4F1-10C8E3C4E5D4}"/>
    <cellStyle name="Normal 2 2 2 59 3 2 2" xfId="28719" xr:uid="{749AC1CB-DCCB-4084-B4F1-10C8E3C4E5D4}"/>
    <cellStyle name="Normal 2 2 2 59 3 3" xfId="21257" xr:uid="{749AC1CB-DCCB-4084-B4F1-10C8E3C4E5D4}"/>
    <cellStyle name="Normal 2 2 2 59 4" xfId="6547" xr:uid="{00D103DB-51A5-41DF-8D5F-5EAC06FF4970}"/>
    <cellStyle name="Normal 2 2 2 59 4 2" xfId="14009" xr:uid="{00D103DB-51A5-41DF-8D5F-5EAC06FF4970}"/>
    <cellStyle name="Normal 2 2 2 59 4 2 2" xfId="29987" xr:uid="{00D103DB-51A5-41DF-8D5F-5EAC06FF4970}"/>
    <cellStyle name="Normal 2 2 2 59 4 3" xfId="22525" xr:uid="{00D103DB-51A5-41DF-8D5F-5EAC06FF4970}"/>
    <cellStyle name="Normal 2 2 2 59 5" xfId="2785" xr:uid="{63A4876B-DE0E-4856-8CDB-5AF6622EE245}"/>
    <cellStyle name="Normal 2 2 2 59 5 2" xfId="10247" xr:uid="{63A4876B-DE0E-4856-8CDB-5AF6622EE245}"/>
    <cellStyle name="Normal 2 2 2 59 5 2 2" xfId="26225" xr:uid="{63A4876B-DE0E-4856-8CDB-5AF6622EE245}"/>
    <cellStyle name="Normal 2 2 2 59 5 3" xfId="18763" xr:uid="{63A4876B-DE0E-4856-8CDB-5AF6622EE245}"/>
    <cellStyle name="Normal 2 2 2 59 6" xfId="8507" xr:uid="{63A4876B-DE0E-4856-8CDB-5AF6622EE245}"/>
    <cellStyle name="Normal 2 2 2 59 6 2" xfId="24485" xr:uid="{63A4876B-DE0E-4856-8CDB-5AF6622EE245}"/>
    <cellStyle name="Normal 2 2 2 59 7" xfId="16951" xr:uid="{63A4876B-DE0E-4856-8CDB-5AF6622EE245}"/>
    <cellStyle name="Normal 2 2 2 6" xfId="534" xr:uid="{00000000-0005-0000-0000-0000A0010000}"/>
    <cellStyle name="Normal 2 2 2 6 2" xfId="3593" xr:uid="{947E0B30-2D0F-44CD-947F-51B547FF14C0}"/>
    <cellStyle name="Normal 2 2 2 6 2 2" xfId="11055" xr:uid="{947E0B30-2D0F-44CD-947F-51B547FF14C0}"/>
    <cellStyle name="Normal 2 2 2 6 2 2 2" xfId="27033" xr:uid="{947E0B30-2D0F-44CD-947F-51B547FF14C0}"/>
    <cellStyle name="Normal 2 2 2 6 2 3" xfId="19571" xr:uid="{947E0B30-2D0F-44CD-947F-51B547FF14C0}"/>
    <cellStyle name="Normal 2 2 2 6 3" xfId="4840" xr:uid="{7D9F4779-1760-49AF-A07F-4D64357D3172}"/>
    <cellStyle name="Normal 2 2 2 6 3 2" xfId="12302" xr:uid="{7D9F4779-1760-49AF-A07F-4D64357D3172}"/>
    <cellStyle name="Normal 2 2 2 6 3 2 2" xfId="28280" xr:uid="{7D9F4779-1760-49AF-A07F-4D64357D3172}"/>
    <cellStyle name="Normal 2 2 2 6 3 3" xfId="20818" xr:uid="{7D9F4779-1760-49AF-A07F-4D64357D3172}"/>
    <cellStyle name="Normal 2 2 2 6 4" xfId="6108" xr:uid="{81B554CD-5D7B-45EB-BCEC-7F82275D65D3}"/>
    <cellStyle name="Normal 2 2 2 6 4 2" xfId="13570" xr:uid="{81B554CD-5D7B-45EB-BCEC-7F82275D65D3}"/>
    <cellStyle name="Normal 2 2 2 6 4 2 2" xfId="29548" xr:uid="{81B554CD-5D7B-45EB-BCEC-7F82275D65D3}"/>
    <cellStyle name="Normal 2 2 2 6 4 3" xfId="22086" xr:uid="{81B554CD-5D7B-45EB-BCEC-7F82275D65D3}"/>
    <cellStyle name="Normal 2 2 2 6 5" xfId="2346" xr:uid="{00000000-0005-0000-0000-0000A0010000}"/>
    <cellStyle name="Normal 2 2 2 6 5 2" xfId="9808" xr:uid="{00000000-0005-0000-0000-0000A0010000}"/>
    <cellStyle name="Normal 2 2 2 6 5 2 2" xfId="25786" xr:uid="{00000000-0005-0000-0000-0000A0010000}"/>
    <cellStyle name="Normal 2 2 2 6 5 3" xfId="18324" xr:uid="{00000000-0005-0000-0000-0000A0010000}"/>
    <cellStyle name="Normal 2 2 2 6 6" xfId="8068" xr:uid="{00000000-0005-0000-0000-0000A0010000}"/>
    <cellStyle name="Normal 2 2 2 6 6 2" xfId="24046" xr:uid="{00000000-0005-0000-0000-0000A0010000}"/>
    <cellStyle name="Normal 2 2 2 6 7" xfId="16512" xr:uid="{00000000-0005-0000-0000-0000A0010000}"/>
    <cellStyle name="Normal 2 2 2 60" xfId="981" xr:uid="{63A4876B-DE0E-4856-8CDB-5AF6622EE245}"/>
    <cellStyle name="Normal 2 2 2 60 2" xfId="4040" xr:uid="{C1EA0B73-3818-4616-B3D0-DB8B78ABA776}"/>
    <cellStyle name="Normal 2 2 2 60 2 2" xfId="11502" xr:uid="{C1EA0B73-3818-4616-B3D0-DB8B78ABA776}"/>
    <cellStyle name="Normal 2 2 2 60 2 2 2" xfId="27480" xr:uid="{C1EA0B73-3818-4616-B3D0-DB8B78ABA776}"/>
    <cellStyle name="Normal 2 2 2 60 2 3" xfId="20018" xr:uid="{C1EA0B73-3818-4616-B3D0-DB8B78ABA776}"/>
    <cellStyle name="Normal 2 2 2 60 3" xfId="5287" xr:uid="{950ED239-8AAE-4CD3-B3EE-CE8D9F806780}"/>
    <cellStyle name="Normal 2 2 2 60 3 2" xfId="12749" xr:uid="{950ED239-8AAE-4CD3-B3EE-CE8D9F806780}"/>
    <cellStyle name="Normal 2 2 2 60 3 2 2" xfId="28727" xr:uid="{950ED239-8AAE-4CD3-B3EE-CE8D9F806780}"/>
    <cellStyle name="Normal 2 2 2 60 3 3" xfId="21265" xr:uid="{950ED239-8AAE-4CD3-B3EE-CE8D9F806780}"/>
    <cellStyle name="Normal 2 2 2 60 4" xfId="6555" xr:uid="{21CF1BD8-E6DD-4729-970B-3D4ED34260C5}"/>
    <cellStyle name="Normal 2 2 2 60 4 2" xfId="14017" xr:uid="{21CF1BD8-E6DD-4729-970B-3D4ED34260C5}"/>
    <cellStyle name="Normal 2 2 2 60 4 2 2" xfId="29995" xr:uid="{21CF1BD8-E6DD-4729-970B-3D4ED34260C5}"/>
    <cellStyle name="Normal 2 2 2 60 4 3" xfId="22533" xr:uid="{21CF1BD8-E6DD-4729-970B-3D4ED34260C5}"/>
    <cellStyle name="Normal 2 2 2 60 5" xfId="2793" xr:uid="{63A4876B-DE0E-4856-8CDB-5AF6622EE245}"/>
    <cellStyle name="Normal 2 2 2 60 5 2" xfId="10255" xr:uid="{63A4876B-DE0E-4856-8CDB-5AF6622EE245}"/>
    <cellStyle name="Normal 2 2 2 60 5 2 2" xfId="26233" xr:uid="{63A4876B-DE0E-4856-8CDB-5AF6622EE245}"/>
    <cellStyle name="Normal 2 2 2 60 5 3" xfId="18771" xr:uid="{63A4876B-DE0E-4856-8CDB-5AF6622EE245}"/>
    <cellStyle name="Normal 2 2 2 60 6" xfId="8515" xr:uid="{63A4876B-DE0E-4856-8CDB-5AF6622EE245}"/>
    <cellStyle name="Normal 2 2 2 60 6 2" xfId="24493" xr:uid="{63A4876B-DE0E-4856-8CDB-5AF6622EE245}"/>
    <cellStyle name="Normal 2 2 2 60 7" xfId="16959" xr:uid="{63A4876B-DE0E-4856-8CDB-5AF6622EE245}"/>
    <cellStyle name="Normal 2 2 2 61" xfId="989" xr:uid="{63A4876B-DE0E-4856-8CDB-5AF6622EE245}"/>
    <cellStyle name="Normal 2 2 2 61 2" xfId="4048" xr:uid="{488A8BC7-38BE-4796-9FD0-203C3E31A301}"/>
    <cellStyle name="Normal 2 2 2 61 2 2" xfId="11510" xr:uid="{488A8BC7-38BE-4796-9FD0-203C3E31A301}"/>
    <cellStyle name="Normal 2 2 2 61 2 2 2" xfId="27488" xr:uid="{488A8BC7-38BE-4796-9FD0-203C3E31A301}"/>
    <cellStyle name="Normal 2 2 2 61 2 3" xfId="20026" xr:uid="{488A8BC7-38BE-4796-9FD0-203C3E31A301}"/>
    <cellStyle name="Normal 2 2 2 61 3" xfId="5295" xr:uid="{9E77456F-2C7D-4358-8A18-CFA426AD26F0}"/>
    <cellStyle name="Normal 2 2 2 61 3 2" xfId="12757" xr:uid="{9E77456F-2C7D-4358-8A18-CFA426AD26F0}"/>
    <cellStyle name="Normal 2 2 2 61 3 2 2" xfId="28735" xr:uid="{9E77456F-2C7D-4358-8A18-CFA426AD26F0}"/>
    <cellStyle name="Normal 2 2 2 61 3 3" xfId="21273" xr:uid="{9E77456F-2C7D-4358-8A18-CFA426AD26F0}"/>
    <cellStyle name="Normal 2 2 2 61 4" xfId="6563" xr:uid="{E924632D-6B6C-4C50-B6B8-14BCBB336924}"/>
    <cellStyle name="Normal 2 2 2 61 4 2" xfId="14025" xr:uid="{E924632D-6B6C-4C50-B6B8-14BCBB336924}"/>
    <cellStyle name="Normal 2 2 2 61 4 2 2" xfId="30003" xr:uid="{E924632D-6B6C-4C50-B6B8-14BCBB336924}"/>
    <cellStyle name="Normal 2 2 2 61 4 3" xfId="22541" xr:uid="{E924632D-6B6C-4C50-B6B8-14BCBB336924}"/>
    <cellStyle name="Normal 2 2 2 61 5" xfId="2801" xr:uid="{63A4876B-DE0E-4856-8CDB-5AF6622EE245}"/>
    <cellStyle name="Normal 2 2 2 61 5 2" xfId="10263" xr:uid="{63A4876B-DE0E-4856-8CDB-5AF6622EE245}"/>
    <cellStyle name="Normal 2 2 2 61 5 2 2" xfId="26241" xr:uid="{63A4876B-DE0E-4856-8CDB-5AF6622EE245}"/>
    <cellStyle name="Normal 2 2 2 61 5 3" xfId="18779" xr:uid="{63A4876B-DE0E-4856-8CDB-5AF6622EE245}"/>
    <cellStyle name="Normal 2 2 2 61 6" xfId="8523" xr:uid="{63A4876B-DE0E-4856-8CDB-5AF6622EE245}"/>
    <cellStyle name="Normal 2 2 2 61 6 2" xfId="24501" xr:uid="{63A4876B-DE0E-4856-8CDB-5AF6622EE245}"/>
    <cellStyle name="Normal 2 2 2 61 7" xfId="16967" xr:uid="{63A4876B-DE0E-4856-8CDB-5AF6622EE245}"/>
    <cellStyle name="Normal 2 2 2 62" xfId="997" xr:uid="{63A4876B-DE0E-4856-8CDB-5AF6622EE245}"/>
    <cellStyle name="Normal 2 2 2 62 2" xfId="4056" xr:uid="{FA2DDA26-EF65-44C8-9FD2-F89B74306B8B}"/>
    <cellStyle name="Normal 2 2 2 62 2 2" xfId="11518" xr:uid="{FA2DDA26-EF65-44C8-9FD2-F89B74306B8B}"/>
    <cellStyle name="Normal 2 2 2 62 2 2 2" xfId="27496" xr:uid="{FA2DDA26-EF65-44C8-9FD2-F89B74306B8B}"/>
    <cellStyle name="Normal 2 2 2 62 2 3" xfId="20034" xr:uid="{FA2DDA26-EF65-44C8-9FD2-F89B74306B8B}"/>
    <cellStyle name="Normal 2 2 2 62 3" xfId="5303" xr:uid="{7374C9C6-50C1-49B6-93A9-A62239F8B8C9}"/>
    <cellStyle name="Normal 2 2 2 62 3 2" xfId="12765" xr:uid="{7374C9C6-50C1-49B6-93A9-A62239F8B8C9}"/>
    <cellStyle name="Normal 2 2 2 62 3 2 2" xfId="28743" xr:uid="{7374C9C6-50C1-49B6-93A9-A62239F8B8C9}"/>
    <cellStyle name="Normal 2 2 2 62 3 3" xfId="21281" xr:uid="{7374C9C6-50C1-49B6-93A9-A62239F8B8C9}"/>
    <cellStyle name="Normal 2 2 2 62 4" xfId="6571" xr:uid="{DE33633F-A80F-496D-95E5-C62308099E1D}"/>
    <cellStyle name="Normal 2 2 2 62 4 2" xfId="14033" xr:uid="{DE33633F-A80F-496D-95E5-C62308099E1D}"/>
    <cellStyle name="Normal 2 2 2 62 4 2 2" xfId="30011" xr:uid="{DE33633F-A80F-496D-95E5-C62308099E1D}"/>
    <cellStyle name="Normal 2 2 2 62 4 3" xfId="22549" xr:uid="{DE33633F-A80F-496D-95E5-C62308099E1D}"/>
    <cellStyle name="Normal 2 2 2 62 5" xfId="2809" xr:uid="{63A4876B-DE0E-4856-8CDB-5AF6622EE245}"/>
    <cellStyle name="Normal 2 2 2 62 5 2" xfId="10271" xr:uid="{63A4876B-DE0E-4856-8CDB-5AF6622EE245}"/>
    <cellStyle name="Normal 2 2 2 62 5 2 2" xfId="26249" xr:uid="{63A4876B-DE0E-4856-8CDB-5AF6622EE245}"/>
    <cellStyle name="Normal 2 2 2 62 5 3" xfId="18787" xr:uid="{63A4876B-DE0E-4856-8CDB-5AF6622EE245}"/>
    <cellStyle name="Normal 2 2 2 62 6" xfId="8531" xr:uid="{63A4876B-DE0E-4856-8CDB-5AF6622EE245}"/>
    <cellStyle name="Normal 2 2 2 62 6 2" xfId="24509" xr:uid="{63A4876B-DE0E-4856-8CDB-5AF6622EE245}"/>
    <cellStyle name="Normal 2 2 2 62 7" xfId="16975" xr:uid="{63A4876B-DE0E-4856-8CDB-5AF6622EE245}"/>
    <cellStyle name="Normal 2 2 2 63" xfId="1006" xr:uid="{63A4876B-DE0E-4856-8CDB-5AF6622EE245}"/>
    <cellStyle name="Normal 2 2 2 63 2" xfId="4065" xr:uid="{EC2DBB71-F518-4A09-82FB-9BC9358D0A34}"/>
    <cellStyle name="Normal 2 2 2 63 2 2" xfId="11527" xr:uid="{EC2DBB71-F518-4A09-82FB-9BC9358D0A34}"/>
    <cellStyle name="Normal 2 2 2 63 2 2 2" xfId="27505" xr:uid="{EC2DBB71-F518-4A09-82FB-9BC9358D0A34}"/>
    <cellStyle name="Normal 2 2 2 63 2 3" xfId="20043" xr:uid="{EC2DBB71-F518-4A09-82FB-9BC9358D0A34}"/>
    <cellStyle name="Normal 2 2 2 63 3" xfId="5312" xr:uid="{A1A52D11-F1B9-4782-9030-E147F844EAC6}"/>
    <cellStyle name="Normal 2 2 2 63 3 2" xfId="12774" xr:uid="{A1A52D11-F1B9-4782-9030-E147F844EAC6}"/>
    <cellStyle name="Normal 2 2 2 63 3 2 2" xfId="28752" xr:uid="{A1A52D11-F1B9-4782-9030-E147F844EAC6}"/>
    <cellStyle name="Normal 2 2 2 63 3 3" xfId="21290" xr:uid="{A1A52D11-F1B9-4782-9030-E147F844EAC6}"/>
    <cellStyle name="Normal 2 2 2 63 4" xfId="6580" xr:uid="{BF6191B1-0278-46DF-B221-0028081F0EEC}"/>
    <cellStyle name="Normal 2 2 2 63 4 2" xfId="14042" xr:uid="{BF6191B1-0278-46DF-B221-0028081F0EEC}"/>
    <cellStyle name="Normal 2 2 2 63 4 2 2" xfId="30020" xr:uid="{BF6191B1-0278-46DF-B221-0028081F0EEC}"/>
    <cellStyle name="Normal 2 2 2 63 4 3" xfId="22558" xr:uid="{BF6191B1-0278-46DF-B221-0028081F0EEC}"/>
    <cellStyle name="Normal 2 2 2 63 5" xfId="2818" xr:uid="{63A4876B-DE0E-4856-8CDB-5AF6622EE245}"/>
    <cellStyle name="Normal 2 2 2 63 5 2" xfId="10280" xr:uid="{63A4876B-DE0E-4856-8CDB-5AF6622EE245}"/>
    <cellStyle name="Normal 2 2 2 63 5 2 2" xfId="26258" xr:uid="{63A4876B-DE0E-4856-8CDB-5AF6622EE245}"/>
    <cellStyle name="Normal 2 2 2 63 5 3" xfId="18796" xr:uid="{63A4876B-DE0E-4856-8CDB-5AF6622EE245}"/>
    <cellStyle name="Normal 2 2 2 63 6" xfId="8540" xr:uid="{63A4876B-DE0E-4856-8CDB-5AF6622EE245}"/>
    <cellStyle name="Normal 2 2 2 63 6 2" xfId="24518" xr:uid="{63A4876B-DE0E-4856-8CDB-5AF6622EE245}"/>
    <cellStyle name="Normal 2 2 2 63 7" xfId="16984" xr:uid="{63A4876B-DE0E-4856-8CDB-5AF6622EE245}"/>
    <cellStyle name="Normal 2 2 2 64" xfId="1015" xr:uid="{63A4876B-DE0E-4856-8CDB-5AF6622EE245}"/>
    <cellStyle name="Normal 2 2 2 64 2" xfId="4074" xr:uid="{FF1D76C0-1BD4-45FD-864E-7C4EA174D558}"/>
    <cellStyle name="Normal 2 2 2 64 2 2" xfId="11536" xr:uid="{FF1D76C0-1BD4-45FD-864E-7C4EA174D558}"/>
    <cellStyle name="Normal 2 2 2 64 2 2 2" xfId="27514" xr:uid="{FF1D76C0-1BD4-45FD-864E-7C4EA174D558}"/>
    <cellStyle name="Normal 2 2 2 64 2 3" xfId="20052" xr:uid="{FF1D76C0-1BD4-45FD-864E-7C4EA174D558}"/>
    <cellStyle name="Normal 2 2 2 64 3" xfId="5321" xr:uid="{A07F7CEA-0B92-4A0B-962D-C5DB2224BB82}"/>
    <cellStyle name="Normal 2 2 2 64 3 2" xfId="12783" xr:uid="{A07F7CEA-0B92-4A0B-962D-C5DB2224BB82}"/>
    <cellStyle name="Normal 2 2 2 64 3 2 2" xfId="28761" xr:uid="{A07F7CEA-0B92-4A0B-962D-C5DB2224BB82}"/>
    <cellStyle name="Normal 2 2 2 64 3 3" xfId="21299" xr:uid="{A07F7CEA-0B92-4A0B-962D-C5DB2224BB82}"/>
    <cellStyle name="Normal 2 2 2 64 4" xfId="6589" xr:uid="{06DE8B54-165C-4CA7-8EDA-D8560F53E8E7}"/>
    <cellStyle name="Normal 2 2 2 64 4 2" xfId="14051" xr:uid="{06DE8B54-165C-4CA7-8EDA-D8560F53E8E7}"/>
    <cellStyle name="Normal 2 2 2 64 4 2 2" xfId="30029" xr:uid="{06DE8B54-165C-4CA7-8EDA-D8560F53E8E7}"/>
    <cellStyle name="Normal 2 2 2 64 4 3" xfId="22567" xr:uid="{06DE8B54-165C-4CA7-8EDA-D8560F53E8E7}"/>
    <cellStyle name="Normal 2 2 2 64 5" xfId="2827" xr:uid="{63A4876B-DE0E-4856-8CDB-5AF6622EE245}"/>
    <cellStyle name="Normal 2 2 2 64 5 2" xfId="10289" xr:uid="{63A4876B-DE0E-4856-8CDB-5AF6622EE245}"/>
    <cellStyle name="Normal 2 2 2 64 5 2 2" xfId="26267" xr:uid="{63A4876B-DE0E-4856-8CDB-5AF6622EE245}"/>
    <cellStyle name="Normal 2 2 2 64 5 3" xfId="18805" xr:uid="{63A4876B-DE0E-4856-8CDB-5AF6622EE245}"/>
    <cellStyle name="Normal 2 2 2 64 6" xfId="8549" xr:uid="{63A4876B-DE0E-4856-8CDB-5AF6622EE245}"/>
    <cellStyle name="Normal 2 2 2 64 6 2" xfId="24527" xr:uid="{63A4876B-DE0E-4856-8CDB-5AF6622EE245}"/>
    <cellStyle name="Normal 2 2 2 64 7" xfId="16993" xr:uid="{63A4876B-DE0E-4856-8CDB-5AF6622EE245}"/>
    <cellStyle name="Normal 2 2 2 65" xfId="1023" xr:uid="{63A4876B-DE0E-4856-8CDB-5AF6622EE245}"/>
    <cellStyle name="Normal 2 2 2 65 2" xfId="4082" xr:uid="{EA788278-5293-4C77-B396-2D4E2F5C2A5F}"/>
    <cellStyle name="Normal 2 2 2 65 2 2" xfId="11544" xr:uid="{EA788278-5293-4C77-B396-2D4E2F5C2A5F}"/>
    <cellStyle name="Normal 2 2 2 65 2 2 2" xfId="27522" xr:uid="{EA788278-5293-4C77-B396-2D4E2F5C2A5F}"/>
    <cellStyle name="Normal 2 2 2 65 2 3" xfId="20060" xr:uid="{EA788278-5293-4C77-B396-2D4E2F5C2A5F}"/>
    <cellStyle name="Normal 2 2 2 65 3" xfId="5329" xr:uid="{1CD2AB50-471D-463D-B477-22A5529CD504}"/>
    <cellStyle name="Normal 2 2 2 65 3 2" xfId="12791" xr:uid="{1CD2AB50-471D-463D-B477-22A5529CD504}"/>
    <cellStyle name="Normal 2 2 2 65 3 2 2" xfId="28769" xr:uid="{1CD2AB50-471D-463D-B477-22A5529CD504}"/>
    <cellStyle name="Normal 2 2 2 65 3 3" xfId="21307" xr:uid="{1CD2AB50-471D-463D-B477-22A5529CD504}"/>
    <cellStyle name="Normal 2 2 2 65 4" xfId="6597" xr:uid="{223F9178-7874-4E45-99F5-154351B0C918}"/>
    <cellStyle name="Normal 2 2 2 65 4 2" xfId="14059" xr:uid="{223F9178-7874-4E45-99F5-154351B0C918}"/>
    <cellStyle name="Normal 2 2 2 65 4 2 2" xfId="30037" xr:uid="{223F9178-7874-4E45-99F5-154351B0C918}"/>
    <cellStyle name="Normal 2 2 2 65 4 3" xfId="22575" xr:uid="{223F9178-7874-4E45-99F5-154351B0C918}"/>
    <cellStyle name="Normal 2 2 2 65 5" xfId="2835" xr:uid="{63A4876B-DE0E-4856-8CDB-5AF6622EE245}"/>
    <cellStyle name="Normal 2 2 2 65 5 2" xfId="10297" xr:uid="{63A4876B-DE0E-4856-8CDB-5AF6622EE245}"/>
    <cellStyle name="Normal 2 2 2 65 5 2 2" xfId="26275" xr:uid="{63A4876B-DE0E-4856-8CDB-5AF6622EE245}"/>
    <cellStyle name="Normal 2 2 2 65 5 3" xfId="18813" xr:uid="{63A4876B-DE0E-4856-8CDB-5AF6622EE245}"/>
    <cellStyle name="Normal 2 2 2 65 6" xfId="8557" xr:uid="{63A4876B-DE0E-4856-8CDB-5AF6622EE245}"/>
    <cellStyle name="Normal 2 2 2 65 6 2" xfId="24535" xr:uid="{63A4876B-DE0E-4856-8CDB-5AF6622EE245}"/>
    <cellStyle name="Normal 2 2 2 65 7" xfId="17001" xr:uid="{63A4876B-DE0E-4856-8CDB-5AF6622EE245}"/>
    <cellStyle name="Normal 2 2 2 66" xfId="1031" xr:uid="{63A4876B-DE0E-4856-8CDB-5AF6622EE245}"/>
    <cellStyle name="Normal 2 2 2 66 2" xfId="4090" xr:uid="{8233F5DE-257C-4292-84BD-7F2EB5A6DFF6}"/>
    <cellStyle name="Normal 2 2 2 66 2 2" xfId="11552" xr:uid="{8233F5DE-257C-4292-84BD-7F2EB5A6DFF6}"/>
    <cellStyle name="Normal 2 2 2 66 2 2 2" xfId="27530" xr:uid="{8233F5DE-257C-4292-84BD-7F2EB5A6DFF6}"/>
    <cellStyle name="Normal 2 2 2 66 2 3" xfId="20068" xr:uid="{8233F5DE-257C-4292-84BD-7F2EB5A6DFF6}"/>
    <cellStyle name="Normal 2 2 2 66 3" xfId="5337" xr:uid="{0B956EA1-66F3-468C-8286-72F44AC2D762}"/>
    <cellStyle name="Normal 2 2 2 66 3 2" xfId="12799" xr:uid="{0B956EA1-66F3-468C-8286-72F44AC2D762}"/>
    <cellStyle name="Normal 2 2 2 66 3 2 2" xfId="28777" xr:uid="{0B956EA1-66F3-468C-8286-72F44AC2D762}"/>
    <cellStyle name="Normal 2 2 2 66 3 3" xfId="21315" xr:uid="{0B956EA1-66F3-468C-8286-72F44AC2D762}"/>
    <cellStyle name="Normal 2 2 2 66 4" xfId="6605" xr:uid="{D83011CF-A83F-424E-A323-5E7824818D88}"/>
    <cellStyle name="Normal 2 2 2 66 4 2" xfId="14067" xr:uid="{D83011CF-A83F-424E-A323-5E7824818D88}"/>
    <cellStyle name="Normal 2 2 2 66 4 2 2" xfId="30045" xr:uid="{D83011CF-A83F-424E-A323-5E7824818D88}"/>
    <cellStyle name="Normal 2 2 2 66 4 3" xfId="22583" xr:uid="{D83011CF-A83F-424E-A323-5E7824818D88}"/>
    <cellStyle name="Normal 2 2 2 66 5" xfId="2843" xr:uid="{63A4876B-DE0E-4856-8CDB-5AF6622EE245}"/>
    <cellStyle name="Normal 2 2 2 66 5 2" xfId="10305" xr:uid="{63A4876B-DE0E-4856-8CDB-5AF6622EE245}"/>
    <cellStyle name="Normal 2 2 2 66 5 2 2" xfId="26283" xr:uid="{63A4876B-DE0E-4856-8CDB-5AF6622EE245}"/>
    <cellStyle name="Normal 2 2 2 66 5 3" xfId="18821" xr:uid="{63A4876B-DE0E-4856-8CDB-5AF6622EE245}"/>
    <cellStyle name="Normal 2 2 2 66 6" xfId="8565" xr:uid="{63A4876B-DE0E-4856-8CDB-5AF6622EE245}"/>
    <cellStyle name="Normal 2 2 2 66 6 2" xfId="24543" xr:uid="{63A4876B-DE0E-4856-8CDB-5AF6622EE245}"/>
    <cellStyle name="Normal 2 2 2 66 7" xfId="17009" xr:uid="{63A4876B-DE0E-4856-8CDB-5AF6622EE245}"/>
    <cellStyle name="Normal 2 2 2 67" xfId="1039" xr:uid="{63A4876B-DE0E-4856-8CDB-5AF6622EE245}"/>
    <cellStyle name="Normal 2 2 2 67 2" xfId="4098" xr:uid="{B6D46BCF-27AF-49E5-A5E9-C07F262D7497}"/>
    <cellStyle name="Normal 2 2 2 67 2 2" xfId="11560" xr:uid="{B6D46BCF-27AF-49E5-A5E9-C07F262D7497}"/>
    <cellStyle name="Normal 2 2 2 67 2 2 2" xfId="27538" xr:uid="{B6D46BCF-27AF-49E5-A5E9-C07F262D7497}"/>
    <cellStyle name="Normal 2 2 2 67 2 3" xfId="20076" xr:uid="{B6D46BCF-27AF-49E5-A5E9-C07F262D7497}"/>
    <cellStyle name="Normal 2 2 2 67 3" xfId="5345" xr:uid="{720F9767-1228-42FD-91DE-51E36575A844}"/>
    <cellStyle name="Normal 2 2 2 67 3 2" xfId="12807" xr:uid="{720F9767-1228-42FD-91DE-51E36575A844}"/>
    <cellStyle name="Normal 2 2 2 67 3 2 2" xfId="28785" xr:uid="{720F9767-1228-42FD-91DE-51E36575A844}"/>
    <cellStyle name="Normal 2 2 2 67 3 3" xfId="21323" xr:uid="{720F9767-1228-42FD-91DE-51E36575A844}"/>
    <cellStyle name="Normal 2 2 2 67 4" xfId="6613" xr:uid="{1DAD262E-1C26-4268-8AFF-12F09549505C}"/>
    <cellStyle name="Normal 2 2 2 67 4 2" xfId="14075" xr:uid="{1DAD262E-1C26-4268-8AFF-12F09549505C}"/>
    <cellStyle name="Normal 2 2 2 67 4 2 2" xfId="30053" xr:uid="{1DAD262E-1C26-4268-8AFF-12F09549505C}"/>
    <cellStyle name="Normal 2 2 2 67 4 3" xfId="22591" xr:uid="{1DAD262E-1C26-4268-8AFF-12F09549505C}"/>
    <cellStyle name="Normal 2 2 2 67 5" xfId="2851" xr:uid="{63A4876B-DE0E-4856-8CDB-5AF6622EE245}"/>
    <cellStyle name="Normal 2 2 2 67 5 2" xfId="10313" xr:uid="{63A4876B-DE0E-4856-8CDB-5AF6622EE245}"/>
    <cellStyle name="Normal 2 2 2 67 5 2 2" xfId="26291" xr:uid="{63A4876B-DE0E-4856-8CDB-5AF6622EE245}"/>
    <cellStyle name="Normal 2 2 2 67 5 3" xfId="18829" xr:uid="{63A4876B-DE0E-4856-8CDB-5AF6622EE245}"/>
    <cellStyle name="Normal 2 2 2 67 6" xfId="8573" xr:uid="{63A4876B-DE0E-4856-8CDB-5AF6622EE245}"/>
    <cellStyle name="Normal 2 2 2 67 6 2" xfId="24551" xr:uid="{63A4876B-DE0E-4856-8CDB-5AF6622EE245}"/>
    <cellStyle name="Normal 2 2 2 67 7" xfId="17017" xr:uid="{63A4876B-DE0E-4856-8CDB-5AF6622EE245}"/>
    <cellStyle name="Normal 2 2 2 68" xfId="1048" xr:uid="{63A4876B-DE0E-4856-8CDB-5AF6622EE245}"/>
    <cellStyle name="Normal 2 2 2 68 2" xfId="4107" xr:uid="{6342FF1B-1418-4C10-B5F2-D63B3495DD53}"/>
    <cellStyle name="Normal 2 2 2 68 2 2" xfId="11569" xr:uid="{6342FF1B-1418-4C10-B5F2-D63B3495DD53}"/>
    <cellStyle name="Normal 2 2 2 68 2 2 2" xfId="27547" xr:uid="{6342FF1B-1418-4C10-B5F2-D63B3495DD53}"/>
    <cellStyle name="Normal 2 2 2 68 2 3" xfId="20085" xr:uid="{6342FF1B-1418-4C10-B5F2-D63B3495DD53}"/>
    <cellStyle name="Normal 2 2 2 68 3" xfId="5354" xr:uid="{BCED8EFE-523B-4B1A-8323-81E5A8F0304F}"/>
    <cellStyle name="Normal 2 2 2 68 3 2" xfId="12816" xr:uid="{BCED8EFE-523B-4B1A-8323-81E5A8F0304F}"/>
    <cellStyle name="Normal 2 2 2 68 3 2 2" xfId="28794" xr:uid="{BCED8EFE-523B-4B1A-8323-81E5A8F0304F}"/>
    <cellStyle name="Normal 2 2 2 68 3 3" xfId="21332" xr:uid="{BCED8EFE-523B-4B1A-8323-81E5A8F0304F}"/>
    <cellStyle name="Normal 2 2 2 68 4" xfId="6622" xr:uid="{C6FEDFB4-7B54-4A84-92CC-193F0CF543CD}"/>
    <cellStyle name="Normal 2 2 2 68 4 2" xfId="14084" xr:uid="{C6FEDFB4-7B54-4A84-92CC-193F0CF543CD}"/>
    <cellStyle name="Normal 2 2 2 68 4 2 2" xfId="30062" xr:uid="{C6FEDFB4-7B54-4A84-92CC-193F0CF543CD}"/>
    <cellStyle name="Normal 2 2 2 68 4 3" xfId="22600" xr:uid="{C6FEDFB4-7B54-4A84-92CC-193F0CF543CD}"/>
    <cellStyle name="Normal 2 2 2 68 5" xfId="2860" xr:uid="{63A4876B-DE0E-4856-8CDB-5AF6622EE245}"/>
    <cellStyle name="Normal 2 2 2 68 5 2" xfId="10322" xr:uid="{63A4876B-DE0E-4856-8CDB-5AF6622EE245}"/>
    <cellStyle name="Normal 2 2 2 68 5 2 2" xfId="26300" xr:uid="{63A4876B-DE0E-4856-8CDB-5AF6622EE245}"/>
    <cellStyle name="Normal 2 2 2 68 5 3" xfId="18838" xr:uid="{63A4876B-DE0E-4856-8CDB-5AF6622EE245}"/>
    <cellStyle name="Normal 2 2 2 68 6" xfId="8582" xr:uid="{63A4876B-DE0E-4856-8CDB-5AF6622EE245}"/>
    <cellStyle name="Normal 2 2 2 68 6 2" xfId="24560" xr:uid="{63A4876B-DE0E-4856-8CDB-5AF6622EE245}"/>
    <cellStyle name="Normal 2 2 2 68 7" xfId="17026" xr:uid="{63A4876B-DE0E-4856-8CDB-5AF6622EE245}"/>
    <cellStyle name="Normal 2 2 2 69" xfId="1057" xr:uid="{63A4876B-DE0E-4856-8CDB-5AF6622EE245}"/>
    <cellStyle name="Normal 2 2 2 69 2" xfId="4116" xr:uid="{27DAD0EE-9F4C-4B2E-B299-7EFAC04DF5B2}"/>
    <cellStyle name="Normal 2 2 2 69 2 2" xfId="11578" xr:uid="{27DAD0EE-9F4C-4B2E-B299-7EFAC04DF5B2}"/>
    <cellStyle name="Normal 2 2 2 69 2 2 2" xfId="27556" xr:uid="{27DAD0EE-9F4C-4B2E-B299-7EFAC04DF5B2}"/>
    <cellStyle name="Normal 2 2 2 69 2 3" xfId="20094" xr:uid="{27DAD0EE-9F4C-4B2E-B299-7EFAC04DF5B2}"/>
    <cellStyle name="Normal 2 2 2 69 3" xfId="5363" xr:uid="{298CCA09-92E7-41FC-B268-2D7E55C0739E}"/>
    <cellStyle name="Normal 2 2 2 69 3 2" xfId="12825" xr:uid="{298CCA09-92E7-41FC-B268-2D7E55C0739E}"/>
    <cellStyle name="Normal 2 2 2 69 3 2 2" xfId="28803" xr:uid="{298CCA09-92E7-41FC-B268-2D7E55C0739E}"/>
    <cellStyle name="Normal 2 2 2 69 3 3" xfId="21341" xr:uid="{298CCA09-92E7-41FC-B268-2D7E55C0739E}"/>
    <cellStyle name="Normal 2 2 2 69 4" xfId="6631" xr:uid="{E1D052BE-6F1B-48B7-8AB6-1EB9D291C5A4}"/>
    <cellStyle name="Normal 2 2 2 69 4 2" xfId="14093" xr:uid="{E1D052BE-6F1B-48B7-8AB6-1EB9D291C5A4}"/>
    <cellStyle name="Normal 2 2 2 69 4 2 2" xfId="30071" xr:uid="{E1D052BE-6F1B-48B7-8AB6-1EB9D291C5A4}"/>
    <cellStyle name="Normal 2 2 2 69 4 3" xfId="22609" xr:uid="{E1D052BE-6F1B-48B7-8AB6-1EB9D291C5A4}"/>
    <cellStyle name="Normal 2 2 2 69 5" xfId="2869" xr:uid="{63A4876B-DE0E-4856-8CDB-5AF6622EE245}"/>
    <cellStyle name="Normal 2 2 2 69 5 2" xfId="10331" xr:uid="{63A4876B-DE0E-4856-8CDB-5AF6622EE245}"/>
    <cellStyle name="Normal 2 2 2 69 5 2 2" xfId="26309" xr:uid="{63A4876B-DE0E-4856-8CDB-5AF6622EE245}"/>
    <cellStyle name="Normal 2 2 2 69 5 3" xfId="18847" xr:uid="{63A4876B-DE0E-4856-8CDB-5AF6622EE245}"/>
    <cellStyle name="Normal 2 2 2 69 6" xfId="8591" xr:uid="{63A4876B-DE0E-4856-8CDB-5AF6622EE245}"/>
    <cellStyle name="Normal 2 2 2 69 6 2" xfId="24569" xr:uid="{63A4876B-DE0E-4856-8CDB-5AF6622EE245}"/>
    <cellStyle name="Normal 2 2 2 69 7" xfId="17035" xr:uid="{63A4876B-DE0E-4856-8CDB-5AF6622EE245}"/>
    <cellStyle name="Normal 2 2 2 7" xfId="542" xr:uid="{00000000-0005-0000-0000-0000A1010000}"/>
    <cellStyle name="Normal 2 2 2 7 2" xfId="3601" xr:uid="{88B299EC-7F0D-4344-A7F9-8715AD599EA8}"/>
    <cellStyle name="Normal 2 2 2 7 2 2" xfId="11063" xr:uid="{88B299EC-7F0D-4344-A7F9-8715AD599EA8}"/>
    <cellStyle name="Normal 2 2 2 7 2 2 2" xfId="27041" xr:uid="{88B299EC-7F0D-4344-A7F9-8715AD599EA8}"/>
    <cellStyle name="Normal 2 2 2 7 2 3" xfId="19579" xr:uid="{88B299EC-7F0D-4344-A7F9-8715AD599EA8}"/>
    <cellStyle name="Normal 2 2 2 7 3" xfId="4848" xr:uid="{DA9F52EC-E316-4C89-AABA-ECBE446117EE}"/>
    <cellStyle name="Normal 2 2 2 7 3 2" xfId="12310" xr:uid="{DA9F52EC-E316-4C89-AABA-ECBE446117EE}"/>
    <cellStyle name="Normal 2 2 2 7 3 2 2" xfId="28288" xr:uid="{DA9F52EC-E316-4C89-AABA-ECBE446117EE}"/>
    <cellStyle name="Normal 2 2 2 7 3 3" xfId="20826" xr:uid="{DA9F52EC-E316-4C89-AABA-ECBE446117EE}"/>
    <cellStyle name="Normal 2 2 2 7 4" xfId="6116" xr:uid="{ADCD7F29-D22A-4AEF-869B-709CFC469E2A}"/>
    <cellStyle name="Normal 2 2 2 7 4 2" xfId="13578" xr:uid="{ADCD7F29-D22A-4AEF-869B-709CFC469E2A}"/>
    <cellStyle name="Normal 2 2 2 7 4 2 2" xfId="29556" xr:uid="{ADCD7F29-D22A-4AEF-869B-709CFC469E2A}"/>
    <cellStyle name="Normal 2 2 2 7 4 3" xfId="22094" xr:uid="{ADCD7F29-D22A-4AEF-869B-709CFC469E2A}"/>
    <cellStyle name="Normal 2 2 2 7 5" xfId="2354" xr:uid="{00000000-0005-0000-0000-0000A1010000}"/>
    <cellStyle name="Normal 2 2 2 7 5 2" xfId="9816" xr:uid="{00000000-0005-0000-0000-0000A1010000}"/>
    <cellStyle name="Normal 2 2 2 7 5 2 2" xfId="25794" xr:uid="{00000000-0005-0000-0000-0000A1010000}"/>
    <cellStyle name="Normal 2 2 2 7 5 3" xfId="18332" xr:uid="{00000000-0005-0000-0000-0000A1010000}"/>
    <cellStyle name="Normal 2 2 2 7 6" xfId="8076" xr:uid="{00000000-0005-0000-0000-0000A1010000}"/>
    <cellStyle name="Normal 2 2 2 7 6 2" xfId="24054" xr:uid="{00000000-0005-0000-0000-0000A1010000}"/>
    <cellStyle name="Normal 2 2 2 7 7" xfId="16520" xr:uid="{00000000-0005-0000-0000-0000A1010000}"/>
    <cellStyle name="Normal 2 2 2 70" xfId="1066" xr:uid="{63A4876B-DE0E-4856-8CDB-5AF6622EE245}"/>
    <cellStyle name="Normal 2 2 2 70 2" xfId="4125" xr:uid="{91103A19-ADC4-4D63-BAD0-7F157EDB6A59}"/>
    <cellStyle name="Normal 2 2 2 70 2 2" xfId="11587" xr:uid="{91103A19-ADC4-4D63-BAD0-7F157EDB6A59}"/>
    <cellStyle name="Normal 2 2 2 70 2 2 2" xfId="27565" xr:uid="{91103A19-ADC4-4D63-BAD0-7F157EDB6A59}"/>
    <cellStyle name="Normal 2 2 2 70 2 3" xfId="20103" xr:uid="{91103A19-ADC4-4D63-BAD0-7F157EDB6A59}"/>
    <cellStyle name="Normal 2 2 2 70 3" xfId="5372" xr:uid="{FB4F3147-14A9-4357-88F3-6F610D92847A}"/>
    <cellStyle name="Normal 2 2 2 70 3 2" xfId="12834" xr:uid="{FB4F3147-14A9-4357-88F3-6F610D92847A}"/>
    <cellStyle name="Normal 2 2 2 70 3 2 2" xfId="28812" xr:uid="{FB4F3147-14A9-4357-88F3-6F610D92847A}"/>
    <cellStyle name="Normal 2 2 2 70 3 3" xfId="21350" xr:uid="{FB4F3147-14A9-4357-88F3-6F610D92847A}"/>
    <cellStyle name="Normal 2 2 2 70 4" xfId="6640" xr:uid="{E27D2A3B-1E08-400F-896F-64C3DBF3B35C}"/>
    <cellStyle name="Normal 2 2 2 70 4 2" xfId="14102" xr:uid="{E27D2A3B-1E08-400F-896F-64C3DBF3B35C}"/>
    <cellStyle name="Normal 2 2 2 70 4 2 2" xfId="30080" xr:uid="{E27D2A3B-1E08-400F-896F-64C3DBF3B35C}"/>
    <cellStyle name="Normal 2 2 2 70 4 3" xfId="22618" xr:uid="{E27D2A3B-1E08-400F-896F-64C3DBF3B35C}"/>
    <cellStyle name="Normal 2 2 2 70 5" xfId="2878" xr:uid="{63A4876B-DE0E-4856-8CDB-5AF6622EE245}"/>
    <cellStyle name="Normal 2 2 2 70 5 2" xfId="10340" xr:uid="{63A4876B-DE0E-4856-8CDB-5AF6622EE245}"/>
    <cellStyle name="Normal 2 2 2 70 5 2 2" xfId="26318" xr:uid="{63A4876B-DE0E-4856-8CDB-5AF6622EE245}"/>
    <cellStyle name="Normal 2 2 2 70 5 3" xfId="18856" xr:uid="{63A4876B-DE0E-4856-8CDB-5AF6622EE245}"/>
    <cellStyle name="Normal 2 2 2 70 6" xfId="8600" xr:uid="{63A4876B-DE0E-4856-8CDB-5AF6622EE245}"/>
    <cellStyle name="Normal 2 2 2 70 6 2" xfId="24578" xr:uid="{63A4876B-DE0E-4856-8CDB-5AF6622EE245}"/>
    <cellStyle name="Normal 2 2 2 70 7" xfId="17044" xr:uid="{63A4876B-DE0E-4856-8CDB-5AF6622EE245}"/>
    <cellStyle name="Normal 2 2 2 71" xfId="1075" xr:uid="{63A4876B-DE0E-4856-8CDB-5AF6622EE245}"/>
    <cellStyle name="Normal 2 2 2 71 2" xfId="4134" xr:uid="{04274C53-0C57-4F56-829F-534580367151}"/>
    <cellStyle name="Normal 2 2 2 71 2 2" xfId="11596" xr:uid="{04274C53-0C57-4F56-829F-534580367151}"/>
    <cellStyle name="Normal 2 2 2 71 2 2 2" xfId="27574" xr:uid="{04274C53-0C57-4F56-829F-534580367151}"/>
    <cellStyle name="Normal 2 2 2 71 2 3" xfId="20112" xr:uid="{04274C53-0C57-4F56-829F-534580367151}"/>
    <cellStyle name="Normal 2 2 2 71 3" xfId="5381" xr:uid="{FFB2BB11-A5A3-44C8-B37A-F9FDE2BFE674}"/>
    <cellStyle name="Normal 2 2 2 71 3 2" xfId="12843" xr:uid="{FFB2BB11-A5A3-44C8-B37A-F9FDE2BFE674}"/>
    <cellStyle name="Normal 2 2 2 71 3 2 2" xfId="28821" xr:uid="{FFB2BB11-A5A3-44C8-B37A-F9FDE2BFE674}"/>
    <cellStyle name="Normal 2 2 2 71 3 3" xfId="21359" xr:uid="{FFB2BB11-A5A3-44C8-B37A-F9FDE2BFE674}"/>
    <cellStyle name="Normal 2 2 2 71 4" xfId="6649" xr:uid="{5439E249-7257-45F2-BD78-FC3325A09018}"/>
    <cellStyle name="Normal 2 2 2 71 4 2" xfId="14111" xr:uid="{5439E249-7257-45F2-BD78-FC3325A09018}"/>
    <cellStyle name="Normal 2 2 2 71 4 2 2" xfId="30089" xr:uid="{5439E249-7257-45F2-BD78-FC3325A09018}"/>
    <cellStyle name="Normal 2 2 2 71 4 3" xfId="22627" xr:uid="{5439E249-7257-45F2-BD78-FC3325A09018}"/>
    <cellStyle name="Normal 2 2 2 71 5" xfId="2887" xr:uid="{63A4876B-DE0E-4856-8CDB-5AF6622EE245}"/>
    <cellStyle name="Normal 2 2 2 71 5 2" xfId="10349" xr:uid="{63A4876B-DE0E-4856-8CDB-5AF6622EE245}"/>
    <cellStyle name="Normal 2 2 2 71 5 2 2" xfId="26327" xr:uid="{63A4876B-DE0E-4856-8CDB-5AF6622EE245}"/>
    <cellStyle name="Normal 2 2 2 71 5 3" xfId="18865" xr:uid="{63A4876B-DE0E-4856-8CDB-5AF6622EE245}"/>
    <cellStyle name="Normal 2 2 2 71 6" xfId="8609" xr:uid="{63A4876B-DE0E-4856-8CDB-5AF6622EE245}"/>
    <cellStyle name="Normal 2 2 2 71 6 2" xfId="24587" xr:uid="{63A4876B-DE0E-4856-8CDB-5AF6622EE245}"/>
    <cellStyle name="Normal 2 2 2 71 7" xfId="17053" xr:uid="{63A4876B-DE0E-4856-8CDB-5AF6622EE245}"/>
    <cellStyle name="Normal 2 2 2 72" xfId="1084" xr:uid="{63A4876B-DE0E-4856-8CDB-5AF6622EE245}"/>
    <cellStyle name="Normal 2 2 2 72 2" xfId="4143" xr:uid="{39FD4CD6-6D39-47E4-A9DF-485234DCF59B}"/>
    <cellStyle name="Normal 2 2 2 72 2 2" xfId="11605" xr:uid="{39FD4CD6-6D39-47E4-A9DF-485234DCF59B}"/>
    <cellStyle name="Normal 2 2 2 72 2 2 2" xfId="27583" xr:uid="{39FD4CD6-6D39-47E4-A9DF-485234DCF59B}"/>
    <cellStyle name="Normal 2 2 2 72 2 3" xfId="20121" xr:uid="{39FD4CD6-6D39-47E4-A9DF-485234DCF59B}"/>
    <cellStyle name="Normal 2 2 2 72 3" xfId="5390" xr:uid="{4ED11A4F-7587-4A69-A04F-BF05BD8061CF}"/>
    <cellStyle name="Normal 2 2 2 72 3 2" xfId="12852" xr:uid="{4ED11A4F-7587-4A69-A04F-BF05BD8061CF}"/>
    <cellStyle name="Normal 2 2 2 72 3 2 2" xfId="28830" xr:uid="{4ED11A4F-7587-4A69-A04F-BF05BD8061CF}"/>
    <cellStyle name="Normal 2 2 2 72 3 3" xfId="21368" xr:uid="{4ED11A4F-7587-4A69-A04F-BF05BD8061CF}"/>
    <cellStyle name="Normal 2 2 2 72 4" xfId="6658" xr:uid="{169CE98C-82D2-4CAA-9991-2AD1EA0DE5E0}"/>
    <cellStyle name="Normal 2 2 2 72 4 2" xfId="14120" xr:uid="{169CE98C-82D2-4CAA-9991-2AD1EA0DE5E0}"/>
    <cellStyle name="Normal 2 2 2 72 4 2 2" xfId="30098" xr:uid="{169CE98C-82D2-4CAA-9991-2AD1EA0DE5E0}"/>
    <cellStyle name="Normal 2 2 2 72 4 3" xfId="22636" xr:uid="{169CE98C-82D2-4CAA-9991-2AD1EA0DE5E0}"/>
    <cellStyle name="Normal 2 2 2 72 5" xfId="2896" xr:uid="{63A4876B-DE0E-4856-8CDB-5AF6622EE245}"/>
    <cellStyle name="Normal 2 2 2 72 5 2" xfId="10358" xr:uid="{63A4876B-DE0E-4856-8CDB-5AF6622EE245}"/>
    <cellStyle name="Normal 2 2 2 72 5 2 2" xfId="26336" xr:uid="{63A4876B-DE0E-4856-8CDB-5AF6622EE245}"/>
    <cellStyle name="Normal 2 2 2 72 5 3" xfId="18874" xr:uid="{63A4876B-DE0E-4856-8CDB-5AF6622EE245}"/>
    <cellStyle name="Normal 2 2 2 72 6" xfId="8618" xr:uid="{63A4876B-DE0E-4856-8CDB-5AF6622EE245}"/>
    <cellStyle name="Normal 2 2 2 72 6 2" xfId="24596" xr:uid="{63A4876B-DE0E-4856-8CDB-5AF6622EE245}"/>
    <cellStyle name="Normal 2 2 2 72 7" xfId="17062" xr:uid="{63A4876B-DE0E-4856-8CDB-5AF6622EE245}"/>
    <cellStyle name="Normal 2 2 2 73" xfId="1092" xr:uid="{63A4876B-DE0E-4856-8CDB-5AF6622EE245}"/>
    <cellStyle name="Normal 2 2 2 73 2" xfId="4151" xr:uid="{28BC9F34-D893-491D-B89C-C01187688075}"/>
    <cellStyle name="Normal 2 2 2 73 2 2" xfId="11613" xr:uid="{28BC9F34-D893-491D-B89C-C01187688075}"/>
    <cellStyle name="Normal 2 2 2 73 2 2 2" xfId="27591" xr:uid="{28BC9F34-D893-491D-B89C-C01187688075}"/>
    <cellStyle name="Normal 2 2 2 73 2 3" xfId="20129" xr:uid="{28BC9F34-D893-491D-B89C-C01187688075}"/>
    <cellStyle name="Normal 2 2 2 73 3" xfId="5398" xr:uid="{5E01D72E-A843-47EB-AC31-8AE92B0F2D61}"/>
    <cellStyle name="Normal 2 2 2 73 3 2" xfId="12860" xr:uid="{5E01D72E-A843-47EB-AC31-8AE92B0F2D61}"/>
    <cellStyle name="Normal 2 2 2 73 3 2 2" xfId="28838" xr:uid="{5E01D72E-A843-47EB-AC31-8AE92B0F2D61}"/>
    <cellStyle name="Normal 2 2 2 73 3 3" xfId="21376" xr:uid="{5E01D72E-A843-47EB-AC31-8AE92B0F2D61}"/>
    <cellStyle name="Normal 2 2 2 73 4" xfId="6666" xr:uid="{B6FC7FC9-9209-4CDE-9E6E-0C63C9E96A6C}"/>
    <cellStyle name="Normal 2 2 2 73 4 2" xfId="14128" xr:uid="{B6FC7FC9-9209-4CDE-9E6E-0C63C9E96A6C}"/>
    <cellStyle name="Normal 2 2 2 73 4 2 2" xfId="30106" xr:uid="{B6FC7FC9-9209-4CDE-9E6E-0C63C9E96A6C}"/>
    <cellStyle name="Normal 2 2 2 73 4 3" xfId="22644" xr:uid="{B6FC7FC9-9209-4CDE-9E6E-0C63C9E96A6C}"/>
    <cellStyle name="Normal 2 2 2 73 5" xfId="2904" xr:uid="{63A4876B-DE0E-4856-8CDB-5AF6622EE245}"/>
    <cellStyle name="Normal 2 2 2 73 5 2" xfId="10366" xr:uid="{63A4876B-DE0E-4856-8CDB-5AF6622EE245}"/>
    <cellStyle name="Normal 2 2 2 73 5 2 2" xfId="26344" xr:uid="{63A4876B-DE0E-4856-8CDB-5AF6622EE245}"/>
    <cellStyle name="Normal 2 2 2 73 5 3" xfId="18882" xr:uid="{63A4876B-DE0E-4856-8CDB-5AF6622EE245}"/>
    <cellStyle name="Normal 2 2 2 73 6" xfId="8626" xr:uid="{63A4876B-DE0E-4856-8CDB-5AF6622EE245}"/>
    <cellStyle name="Normal 2 2 2 73 6 2" xfId="24604" xr:uid="{63A4876B-DE0E-4856-8CDB-5AF6622EE245}"/>
    <cellStyle name="Normal 2 2 2 73 7" xfId="17070" xr:uid="{63A4876B-DE0E-4856-8CDB-5AF6622EE245}"/>
    <cellStyle name="Normal 2 2 2 74" xfId="1101" xr:uid="{63A4876B-DE0E-4856-8CDB-5AF6622EE245}"/>
    <cellStyle name="Normal 2 2 2 74 2" xfId="4160" xr:uid="{516F938D-226A-4DD5-8ED6-B62F745204E8}"/>
    <cellStyle name="Normal 2 2 2 74 2 2" xfId="11622" xr:uid="{516F938D-226A-4DD5-8ED6-B62F745204E8}"/>
    <cellStyle name="Normal 2 2 2 74 2 2 2" xfId="27600" xr:uid="{516F938D-226A-4DD5-8ED6-B62F745204E8}"/>
    <cellStyle name="Normal 2 2 2 74 2 3" xfId="20138" xr:uid="{516F938D-226A-4DD5-8ED6-B62F745204E8}"/>
    <cellStyle name="Normal 2 2 2 74 3" xfId="5407" xr:uid="{7FD74D3E-B186-4FFC-8F69-1C0C19BDCCD5}"/>
    <cellStyle name="Normal 2 2 2 74 3 2" xfId="12869" xr:uid="{7FD74D3E-B186-4FFC-8F69-1C0C19BDCCD5}"/>
    <cellStyle name="Normal 2 2 2 74 3 2 2" xfId="28847" xr:uid="{7FD74D3E-B186-4FFC-8F69-1C0C19BDCCD5}"/>
    <cellStyle name="Normal 2 2 2 74 3 3" xfId="21385" xr:uid="{7FD74D3E-B186-4FFC-8F69-1C0C19BDCCD5}"/>
    <cellStyle name="Normal 2 2 2 74 4" xfId="6675" xr:uid="{8E4554B1-E260-4CA0-B42B-23198AD95445}"/>
    <cellStyle name="Normal 2 2 2 74 4 2" xfId="14137" xr:uid="{8E4554B1-E260-4CA0-B42B-23198AD95445}"/>
    <cellStyle name="Normal 2 2 2 74 4 2 2" xfId="30115" xr:uid="{8E4554B1-E260-4CA0-B42B-23198AD95445}"/>
    <cellStyle name="Normal 2 2 2 74 4 3" xfId="22653" xr:uid="{8E4554B1-E260-4CA0-B42B-23198AD95445}"/>
    <cellStyle name="Normal 2 2 2 74 5" xfId="2913" xr:uid="{63A4876B-DE0E-4856-8CDB-5AF6622EE245}"/>
    <cellStyle name="Normal 2 2 2 74 5 2" xfId="10375" xr:uid="{63A4876B-DE0E-4856-8CDB-5AF6622EE245}"/>
    <cellStyle name="Normal 2 2 2 74 5 2 2" xfId="26353" xr:uid="{63A4876B-DE0E-4856-8CDB-5AF6622EE245}"/>
    <cellStyle name="Normal 2 2 2 74 5 3" xfId="18891" xr:uid="{63A4876B-DE0E-4856-8CDB-5AF6622EE245}"/>
    <cellStyle name="Normal 2 2 2 74 6" xfId="8635" xr:uid="{63A4876B-DE0E-4856-8CDB-5AF6622EE245}"/>
    <cellStyle name="Normal 2 2 2 74 6 2" xfId="24613" xr:uid="{63A4876B-DE0E-4856-8CDB-5AF6622EE245}"/>
    <cellStyle name="Normal 2 2 2 74 7" xfId="17079" xr:uid="{63A4876B-DE0E-4856-8CDB-5AF6622EE245}"/>
    <cellStyle name="Normal 2 2 2 75" xfId="1110" xr:uid="{63A4876B-DE0E-4856-8CDB-5AF6622EE245}"/>
    <cellStyle name="Normal 2 2 2 75 2" xfId="4169" xr:uid="{46CABA69-447B-4533-9140-E27D4A4FD658}"/>
    <cellStyle name="Normal 2 2 2 75 2 2" xfId="11631" xr:uid="{46CABA69-447B-4533-9140-E27D4A4FD658}"/>
    <cellStyle name="Normal 2 2 2 75 2 2 2" xfId="27609" xr:uid="{46CABA69-447B-4533-9140-E27D4A4FD658}"/>
    <cellStyle name="Normal 2 2 2 75 2 3" xfId="20147" xr:uid="{46CABA69-447B-4533-9140-E27D4A4FD658}"/>
    <cellStyle name="Normal 2 2 2 75 3" xfId="5416" xr:uid="{8EA6B539-13EA-4CC0-A91C-95B4BFCCB777}"/>
    <cellStyle name="Normal 2 2 2 75 3 2" xfId="12878" xr:uid="{8EA6B539-13EA-4CC0-A91C-95B4BFCCB777}"/>
    <cellStyle name="Normal 2 2 2 75 3 2 2" xfId="28856" xr:uid="{8EA6B539-13EA-4CC0-A91C-95B4BFCCB777}"/>
    <cellStyle name="Normal 2 2 2 75 3 3" xfId="21394" xr:uid="{8EA6B539-13EA-4CC0-A91C-95B4BFCCB777}"/>
    <cellStyle name="Normal 2 2 2 75 4" xfId="6684" xr:uid="{24FF07F2-4A29-4D69-A68D-9DB537DAEADE}"/>
    <cellStyle name="Normal 2 2 2 75 4 2" xfId="14146" xr:uid="{24FF07F2-4A29-4D69-A68D-9DB537DAEADE}"/>
    <cellStyle name="Normal 2 2 2 75 4 2 2" xfId="30124" xr:uid="{24FF07F2-4A29-4D69-A68D-9DB537DAEADE}"/>
    <cellStyle name="Normal 2 2 2 75 4 3" xfId="22662" xr:uid="{24FF07F2-4A29-4D69-A68D-9DB537DAEADE}"/>
    <cellStyle name="Normal 2 2 2 75 5" xfId="2922" xr:uid="{63A4876B-DE0E-4856-8CDB-5AF6622EE245}"/>
    <cellStyle name="Normal 2 2 2 75 5 2" xfId="10384" xr:uid="{63A4876B-DE0E-4856-8CDB-5AF6622EE245}"/>
    <cellStyle name="Normal 2 2 2 75 5 2 2" xfId="26362" xr:uid="{63A4876B-DE0E-4856-8CDB-5AF6622EE245}"/>
    <cellStyle name="Normal 2 2 2 75 5 3" xfId="18900" xr:uid="{63A4876B-DE0E-4856-8CDB-5AF6622EE245}"/>
    <cellStyle name="Normal 2 2 2 75 6" xfId="8644" xr:uid="{63A4876B-DE0E-4856-8CDB-5AF6622EE245}"/>
    <cellStyle name="Normal 2 2 2 75 6 2" xfId="24622" xr:uid="{63A4876B-DE0E-4856-8CDB-5AF6622EE245}"/>
    <cellStyle name="Normal 2 2 2 75 7" xfId="17088" xr:uid="{63A4876B-DE0E-4856-8CDB-5AF6622EE245}"/>
    <cellStyle name="Normal 2 2 2 76" xfId="1118" xr:uid="{63A4876B-DE0E-4856-8CDB-5AF6622EE245}"/>
    <cellStyle name="Normal 2 2 2 76 2" xfId="4177" xr:uid="{6F2D44A8-1B19-4740-A1BE-B8C7E6B4464D}"/>
    <cellStyle name="Normal 2 2 2 76 2 2" xfId="11639" xr:uid="{6F2D44A8-1B19-4740-A1BE-B8C7E6B4464D}"/>
    <cellStyle name="Normal 2 2 2 76 2 2 2" xfId="27617" xr:uid="{6F2D44A8-1B19-4740-A1BE-B8C7E6B4464D}"/>
    <cellStyle name="Normal 2 2 2 76 2 3" xfId="20155" xr:uid="{6F2D44A8-1B19-4740-A1BE-B8C7E6B4464D}"/>
    <cellStyle name="Normal 2 2 2 76 3" xfId="5424" xr:uid="{4FC19B49-411A-4998-97A9-F977C84D1C1F}"/>
    <cellStyle name="Normal 2 2 2 76 3 2" xfId="12886" xr:uid="{4FC19B49-411A-4998-97A9-F977C84D1C1F}"/>
    <cellStyle name="Normal 2 2 2 76 3 2 2" xfId="28864" xr:uid="{4FC19B49-411A-4998-97A9-F977C84D1C1F}"/>
    <cellStyle name="Normal 2 2 2 76 3 3" xfId="21402" xr:uid="{4FC19B49-411A-4998-97A9-F977C84D1C1F}"/>
    <cellStyle name="Normal 2 2 2 76 4" xfId="6692" xr:uid="{04361D2D-FA73-41DC-BAB9-5B096ACCDFE1}"/>
    <cellStyle name="Normal 2 2 2 76 4 2" xfId="14154" xr:uid="{04361D2D-FA73-41DC-BAB9-5B096ACCDFE1}"/>
    <cellStyle name="Normal 2 2 2 76 4 2 2" xfId="30132" xr:uid="{04361D2D-FA73-41DC-BAB9-5B096ACCDFE1}"/>
    <cellStyle name="Normal 2 2 2 76 4 3" xfId="22670" xr:uid="{04361D2D-FA73-41DC-BAB9-5B096ACCDFE1}"/>
    <cellStyle name="Normal 2 2 2 76 5" xfId="2930" xr:uid="{63A4876B-DE0E-4856-8CDB-5AF6622EE245}"/>
    <cellStyle name="Normal 2 2 2 76 5 2" xfId="10392" xr:uid="{63A4876B-DE0E-4856-8CDB-5AF6622EE245}"/>
    <cellStyle name="Normal 2 2 2 76 5 2 2" xfId="26370" xr:uid="{63A4876B-DE0E-4856-8CDB-5AF6622EE245}"/>
    <cellStyle name="Normal 2 2 2 76 5 3" xfId="18908" xr:uid="{63A4876B-DE0E-4856-8CDB-5AF6622EE245}"/>
    <cellStyle name="Normal 2 2 2 76 6" xfId="8652" xr:uid="{63A4876B-DE0E-4856-8CDB-5AF6622EE245}"/>
    <cellStyle name="Normal 2 2 2 76 6 2" xfId="24630" xr:uid="{63A4876B-DE0E-4856-8CDB-5AF6622EE245}"/>
    <cellStyle name="Normal 2 2 2 76 7" xfId="17096" xr:uid="{63A4876B-DE0E-4856-8CDB-5AF6622EE245}"/>
    <cellStyle name="Normal 2 2 2 77" xfId="1135" xr:uid="{63A4876B-DE0E-4856-8CDB-5AF6622EE245}"/>
    <cellStyle name="Normal 2 2 2 77 2" xfId="4194" xr:uid="{7F7A0CFD-747F-44E2-BA84-458670224D98}"/>
    <cellStyle name="Normal 2 2 2 77 2 2" xfId="11656" xr:uid="{7F7A0CFD-747F-44E2-BA84-458670224D98}"/>
    <cellStyle name="Normal 2 2 2 77 2 2 2" xfId="27634" xr:uid="{7F7A0CFD-747F-44E2-BA84-458670224D98}"/>
    <cellStyle name="Normal 2 2 2 77 2 3" xfId="20172" xr:uid="{7F7A0CFD-747F-44E2-BA84-458670224D98}"/>
    <cellStyle name="Normal 2 2 2 77 3" xfId="5441" xr:uid="{E0C7919D-921B-4D5D-9346-465281FA3362}"/>
    <cellStyle name="Normal 2 2 2 77 3 2" xfId="12903" xr:uid="{E0C7919D-921B-4D5D-9346-465281FA3362}"/>
    <cellStyle name="Normal 2 2 2 77 3 2 2" xfId="28881" xr:uid="{E0C7919D-921B-4D5D-9346-465281FA3362}"/>
    <cellStyle name="Normal 2 2 2 77 3 3" xfId="21419" xr:uid="{E0C7919D-921B-4D5D-9346-465281FA3362}"/>
    <cellStyle name="Normal 2 2 2 77 4" xfId="6705" xr:uid="{4AE4EFAD-2878-4DDC-8F35-BC73CE46E520}"/>
    <cellStyle name="Normal 2 2 2 77 4 2" xfId="14167" xr:uid="{4AE4EFAD-2878-4DDC-8F35-BC73CE46E520}"/>
    <cellStyle name="Normal 2 2 2 77 4 2 2" xfId="30145" xr:uid="{4AE4EFAD-2878-4DDC-8F35-BC73CE46E520}"/>
    <cellStyle name="Normal 2 2 2 77 4 3" xfId="22683" xr:uid="{4AE4EFAD-2878-4DDC-8F35-BC73CE46E520}"/>
    <cellStyle name="Normal 2 2 2 77 5" xfId="2947" xr:uid="{63A4876B-DE0E-4856-8CDB-5AF6622EE245}"/>
    <cellStyle name="Normal 2 2 2 77 5 2" xfId="10409" xr:uid="{63A4876B-DE0E-4856-8CDB-5AF6622EE245}"/>
    <cellStyle name="Normal 2 2 2 77 5 2 2" xfId="26387" xr:uid="{63A4876B-DE0E-4856-8CDB-5AF6622EE245}"/>
    <cellStyle name="Normal 2 2 2 77 5 3" xfId="18925" xr:uid="{63A4876B-DE0E-4856-8CDB-5AF6622EE245}"/>
    <cellStyle name="Normal 2 2 2 77 6" xfId="8661" xr:uid="{63A4876B-DE0E-4856-8CDB-5AF6622EE245}"/>
    <cellStyle name="Normal 2 2 2 77 6 2" xfId="24639" xr:uid="{63A4876B-DE0E-4856-8CDB-5AF6622EE245}"/>
    <cellStyle name="Normal 2 2 2 77 7" xfId="17113" xr:uid="{63A4876B-DE0E-4856-8CDB-5AF6622EE245}"/>
    <cellStyle name="Normal 2 2 2 78" xfId="1152" xr:uid="{63A4876B-DE0E-4856-8CDB-5AF6622EE245}"/>
    <cellStyle name="Normal 2 2 2 78 2" xfId="4211" xr:uid="{953BF404-6B5D-4082-9F8C-8AF50B517E92}"/>
    <cellStyle name="Normal 2 2 2 78 2 2" xfId="11673" xr:uid="{953BF404-6B5D-4082-9F8C-8AF50B517E92}"/>
    <cellStyle name="Normal 2 2 2 78 2 2 2" xfId="27651" xr:uid="{953BF404-6B5D-4082-9F8C-8AF50B517E92}"/>
    <cellStyle name="Normal 2 2 2 78 2 3" xfId="20189" xr:uid="{953BF404-6B5D-4082-9F8C-8AF50B517E92}"/>
    <cellStyle name="Normal 2 2 2 78 3" xfId="5458" xr:uid="{75E7A2BD-4BE0-4862-A5F4-F00453EB2B31}"/>
    <cellStyle name="Normal 2 2 2 78 3 2" xfId="12920" xr:uid="{75E7A2BD-4BE0-4862-A5F4-F00453EB2B31}"/>
    <cellStyle name="Normal 2 2 2 78 3 2 2" xfId="28898" xr:uid="{75E7A2BD-4BE0-4862-A5F4-F00453EB2B31}"/>
    <cellStyle name="Normal 2 2 2 78 3 3" xfId="21436" xr:uid="{75E7A2BD-4BE0-4862-A5F4-F00453EB2B31}"/>
    <cellStyle name="Normal 2 2 2 78 4" xfId="6722" xr:uid="{DD32A9CE-AC86-41D9-885E-CAEBDB338A09}"/>
    <cellStyle name="Normal 2 2 2 78 4 2" xfId="14184" xr:uid="{DD32A9CE-AC86-41D9-885E-CAEBDB338A09}"/>
    <cellStyle name="Normal 2 2 2 78 4 2 2" xfId="30162" xr:uid="{DD32A9CE-AC86-41D9-885E-CAEBDB338A09}"/>
    <cellStyle name="Normal 2 2 2 78 4 3" xfId="22700" xr:uid="{DD32A9CE-AC86-41D9-885E-CAEBDB338A09}"/>
    <cellStyle name="Normal 2 2 2 78 5" xfId="2964" xr:uid="{63A4876B-DE0E-4856-8CDB-5AF6622EE245}"/>
    <cellStyle name="Normal 2 2 2 78 5 2" xfId="10426" xr:uid="{63A4876B-DE0E-4856-8CDB-5AF6622EE245}"/>
    <cellStyle name="Normal 2 2 2 78 5 2 2" xfId="26404" xr:uid="{63A4876B-DE0E-4856-8CDB-5AF6622EE245}"/>
    <cellStyle name="Normal 2 2 2 78 5 3" xfId="18942" xr:uid="{63A4876B-DE0E-4856-8CDB-5AF6622EE245}"/>
    <cellStyle name="Normal 2 2 2 78 6" xfId="8672" xr:uid="{63A4876B-DE0E-4856-8CDB-5AF6622EE245}"/>
    <cellStyle name="Normal 2 2 2 78 6 2" xfId="24650" xr:uid="{63A4876B-DE0E-4856-8CDB-5AF6622EE245}"/>
    <cellStyle name="Normal 2 2 2 78 7" xfId="17130" xr:uid="{63A4876B-DE0E-4856-8CDB-5AF6622EE245}"/>
    <cellStyle name="Normal 2 2 2 79" xfId="1169" xr:uid="{63A4876B-DE0E-4856-8CDB-5AF6622EE245}"/>
    <cellStyle name="Normal 2 2 2 79 2" xfId="4228" xr:uid="{55FD6128-AA42-4203-91F2-FB49C4C66952}"/>
    <cellStyle name="Normal 2 2 2 79 2 2" xfId="11690" xr:uid="{55FD6128-AA42-4203-91F2-FB49C4C66952}"/>
    <cellStyle name="Normal 2 2 2 79 2 2 2" xfId="27668" xr:uid="{55FD6128-AA42-4203-91F2-FB49C4C66952}"/>
    <cellStyle name="Normal 2 2 2 79 2 3" xfId="20206" xr:uid="{55FD6128-AA42-4203-91F2-FB49C4C66952}"/>
    <cellStyle name="Normal 2 2 2 79 3" xfId="5475" xr:uid="{09DA64E0-215B-4A5D-BA59-86C886A22522}"/>
    <cellStyle name="Normal 2 2 2 79 3 2" xfId="12937" xr:uid="{09DA64E0-215B-4A5D-BA59-86C886A22522}"/>
    <cellStyle name="Normal 2 2 2 79 3 2 2" xfId="28915" xr:uid="{09DA64E0-215B-4A5D-BA59-86C886A22522}"/>
    <cellStyle name="Normal 2 2 2 79 3 3" xfId="21453" xr:uid="{09DA64E0-215B-4A5D-BA59-86C886A22522}"/>
    <cellStyle name="Normal 2 2 2 79 4" xfId="6739" xr:uid="{95C0D991-0F0A-4D00-8E66-21F6FA54CE55}"/>
    <cellStyle name="Normal 2 2 2 79 4 2" xfId="14201" xr:uid="{95C0D991-0F0A-4D00-8E66-21F6FA54CE55}"/>
    <cellStyle name="Normal 2 2 2 79 4 2 2" xfId="30179" xr:uid="{95C0D991-0F0A-4D00-8E66-21F6FA54CE55}"/>
    <cellStyle name="Normal 2 2 2 79 4 3" xfId="22717" xr:uid="{95C0D991-0F0A-4D00-8E66-21F6FA54CE55}"/>
    <cellStyle name="Normal 2 2 2 79 5" xfId="2981" xr:uid="{63A4876B-DE0E-4856-8CDB-5AF6622EE245}"/>
    <cellStyle name="Normal 2 2 2 79 5 2" xfId="10443" xr:uid="{63A4876B-DE0E-4856-8CDB-5AF6622EE245}"/>
    <cellStyle name="Normal 2 2 2 79 5 2 2" xfId="26421" xr:uid="{63A4876B-DE0E-4856-8CDB-5AF6622EE245}"/>
    <cellStyle name="Normal 2 2 2 79 5 3" xfId="18959" xr:uid="{63A4876B-DE0E-4856-8CDB-5AF6622EE245}"/>
    <cellStyle name="Normal 2 2 2 79 6" xfId="8685" xr:uid="{63A4876B-DE0E-4856-8CDB-5AF6622EE245}"/>
    <cellStyle name="Normal 2 2 2 79 6 2" xfId="24663" xr:uid="{63A4876B-DE0E-4856-8CDB-5AF6622EE245}"/>
    <cellStyle name="Normal 2 2 2 79 7" xfId="17147" xr:uid="{63A4876B-DE0E-4856-8CDB-5AF6622EE245}"/>
    <cellStyle name="Normal 2 2 2 8" xfId="550" xr:uid="{00000000-0005-0000-0000-0000A2010000}"/>
    <cellStyle name="Normal 2 2 2 8 2" xfId="3609" xr:uid="{BEC7EF75-5704-4C16-BE18-72746D7E3759}"/>
    <cellStyle name="Normal 2 2 2 8 2 2" xfId="11071" xr:uid="{BEC7EF75-5704-4C16-BE18-72746D7E3759}"/>
    <cellStyle name="Normal 2 2 2 8 2 2 2" xfId="27049" xr:uid="{BEC7EF75-5704-4C16-BE18-72746D7E3759}"/>
    <cellStyle name="Normal 2 2 2 8 2 3" xfId="19587" xr:uid="{BEC7EF75-5704-4C16-BE18-72746D7E3759}"/>
    <cellStyle name="Normal 2 2 2 8 3" xfId="4856" xr:uid="{C06A7295-BE0B-4F43-8F20-910AC729D8D7}"/>
    <cellStyle name="Normal 2 2 2 8 3 2" xfId="12318" xr:uid="{C06A7295-BE0B-4F43-8F20-910AC729D8D7}"/>
    <cellStyle name="Normal 2 2 2 8 3 2 2" xfId="28296" xr:uid="{C06A7295-BE0B-4F43-8F20-910AC729D8D7}"/>
    <cellStyle name="Normal 2 2 2 8 3 3" xfId="20834" xr:uid="{C06A7295-BE0B-4F43-8F20-910AC729D8D7}"/>
    <cellStyle name="Normal 2 2 2 8 4" xfId="6124" xr:uid="{E542B68F-6FB7-41F5-A586-A40398777892}"/>
    <cellStyle name="Normal 2 2 2 8 4 2" xfId="13586" xr:uid="{E542B68F-6FB7-41F5-A586-A40398777892}"/>
    <cellStyle name="Normal 2 2 2 8 4 2 2" xfId="29564" xr:uid="{E542B68F-6FB7-41F5-A586-A40398777892}"/>
    <cellStyle name="Normal 2 2 2 8 4 3" xfId="22102" xr:uid="{E542B68F-6FB7-41F5-A586-A40398777892}"/>
    <cellStyle name="Normal 2 2 2 8 5" xfId="2362" xr:uid="{00000000-0005-0000-0000-0000A2010000}"/>
    <cellStyle name="Normal 2 2 2 8 5 2" xfId="9824" xr:uid="{00000000-0005-0000-0000-0000A2010000}"/>
    <cellStyle name="Normal 2 2 2 8 5 2 2" xfId="25802" xr:uid="{00000000-0005-0000-0000-0000A2010000}"/>
    <cellStyle name="Normal 2 2 2 8 5 3" xfId="18340" xr:uid="{00000000-0005-0000-0000-0000A2010000}"/>
    <cellStyle name="Normal 2 2 2 8 6" xfId="8084" xr:uid="{00000000-0005-0000-0000-0000A2010000}"/>
    <cellStyle name="Normal 2 2 2 8 6 2" xfId="24062" xr:uid="{00000000-0005-0000-0000-0000A2010000}"/>
    <cellStyle name="Normal 2 2 2 8 7" xfId="16528" xr:uid="{00000000-0005-0000-0000-0000A2010000}"/>
    <cellStyle name="Normal 2 2 2 80" xfId="1185" xr:uid="{63A4876B-DE0E-4856-8CDB-5AF6622EE245}"/>
    <cellStyle name="Normal 2 2 2 80 2" xfId="4244" xr:uid="{CDFFB97B-5462-4B24-8E79-DDBD95FAEF8C}"/>
    <cellStyle name="Normal 2 2 2 80 2 2" xfId="11706" xr:uid="{CDFFB97B-5462-4B24-8E79-DDBD95FAEF8C}"/>
    <cellStyle name="Normal 2 2 2 80 2 2 2" xfId="27684" xr:uid="{CDFFB97B-5462-4B24-8E79-DDBD95FAEF8C}"/>
    <cellStyle name="Normal 2 2 2 80 2 3" xfId="20222" xr:uid="{CDFFB97B-5462-4B24-8E79-DDBD95FAEF8C}"/>
    <cellStyle name="Normal 2 2 2 80 3" xfId="5491" xr:uid="{94573A70-9697-439B-874D-EDB6FE7F7EAF}"/>
    <cellStyle name="Normal 2 2 2 80 3 2" xfId="12953" xr:uid="{94573A70-9697-439B-874D-EDB6FE7F7EAF}"/>
    <cellStyle name="Normal 2 2 2 80 3 2 2" xfId="28931" xr:uid="{94573A70-9697-439B-874D-EDB6FE7F7EAF}"/>
    <cellStyle name="Normal 2 2 2 80 3 3" xfId="21469" xr:uid="{94573A70-9697-439B-874D-EDB6FE7F7EAF}"/>
    <cellStyle name="Normal 2 2 2 80 4" xfId="6755" xr:uid="{A8D8E884-D89C-41B6-B806-A63FE33246AB}"/>
    <cellStyle name="Normal 2 2 2 80 4 2" xfId="14217" xr:uid="{A8D8E884-D89C-41B6-B806-A63FE33246AB}"/>
    <cellStyle name="Normal 2 2 2 80 4 2 2" xfId="30195" xr:uid="{A8D8E884-D89C-41B6-B806-A63FE33246AB}"/>
    <cellStyle name="Normal 2 2 2 80 4 3" xfId="22733" xr:uid="{A8D8E884-D89C-41B6-B806-A63FE33246AB}"/>
    <cellStyle name="Normal 2 2 2 80 5" xfId="2997" xr:uid="{63A4876B-DE0E-4856-8CDB-5AF6622EE245}"/>
    <cellStyle name="Normal 2 2 2 80 5 2" xfId="10459" xr:uid="{63A4876B-DE0E-4856-8CDB-5AF6622EE245}"/>
    <cellStyle name="Normal 2 2 2 80 5 2 2" xfId="26437" xr:uid="{63A4876B-DE0E-4856-8CDB-5AF6622EE245}"/>
    <cellStyle name="Normal 2 2 2 80 5 3" xfId="18975" xr:uid="{63A4876B-DE0E-4856-8CDB-5AF6622EE245}"/>
    <cellStyle name="Normal 2 2 2 80 6" xfId="8701" xr:uid="{63A4876B-DE0E-4856-8CDB-5AF6622EE245}"/>
    <cellStyle name="Normal 2 2 2 80 6 2" xfId="24679" xr:uid="{63A4876B-DE0E-4856-8CDB-5AF6622EE245}"/>
    <cellStyle name="Normal 2 2 2 80 7" xfId="17163" xr:uid="{63A4876B-DE0E-4856-8CDB-5AF6622EE245}"/>
    <cellStyle name="Normal 2 2 2 81" xfId="1202" xr:uid="{63A4876B-DE0E-4856-8CDB-5AF6622EE245}"/>
    <cellStyle name="Normal 2 2 2 81 2" xfId="4261" xr:uid="{035C7194-7295-4A37-9065-89BB2BCBE0E8}"/>
    <cellStyle name="Normal 2 2 2 81 2 2" xfId="11723" xr:uid="{035C7194-7295-4A37-9065-89BB2BCBE0E8}"/>
    <cellStyle name="Normal 2 2 2 81 2 2 2" xfId="27701" xr:uid="{035C7194-7295-4A37-9065-89BB2BCBE0E8}"/>
    <cellStyle name="Normal 2 2 2 81 2 3" xfId="20239" xr:uid="{035C7194-7295-4A37-9065-89BB2BCBE0E8}"/>
    <cellStyle name="Normal 2 2 2 81 3" xfId="5508" xr:uid="{4272134E-0CE1-4B3A-8A6F-D209311A72B0}"/>
    <cellStyle name="Normal 2 2 2 81 3 2" xfId="12970" xr:uid="{4272134E-0CE1-4B3A-8A6F-D209311A72B0}"/>
    <cellStyle name="Normal 2 2 2 81 3 2 2" xfId="28948" xr:uid="{4272134E-0CE1-4B3A-8A6F-D209311A72B0}"/>
    <cellStyle name="Normal 2 2 2 81 3 3" xfId="21486" xr:uid="{4272134E-0CE1-4B3A-8A6F-D209311A72B0}"/>
    <cellStyle name="Normal 2 2 2 81 4" xfId="6772" xr:uid="{C14391A7-5724-4425-A63B-7EE3C13D9F95}"/>
    <cellStyle name="Normal 2 2 2 81 4 2" xfId="14234" xr:uid="{C14391A7-5724-4425-A63B-7EE3C13D9F95}"/>
    <cellStyle name="Normal 2 2 2 81 4 2 2" xfId="30212" xr:uid="{C14391A7-5724-4425-A63B-7EE3C13D9F95}"/>
    <cellStyle name="Normal 2 2 2 81 4 3" xfId="22750" xr:uid="{C14391A7-5724-4425-A63B-7EE3C13D9F95}"/>
    <cellStyle name="Normal 2 2 2 81 5" xfId="3014" xr:uid="{63A4876B-DE0E-4856-8CDB-5AF6622EE245}"/>
    <cellStyle name="Normal 2 2 2 81 5 2" xfId="10476" xr:uid="{63A4876B-DE0E-4856-8CDB-5AF6622EE245}"/>
    <cellStyle name="Normal 2 2 2 81 5 2 2" xfId="26454" xr:uid="{63A4876B-DE0E-4856-8CDB-5AF6622EE245}"/>
    <cellStyle name="Normal 2 2 2 81 5 3" xfId="18992" xr:uid="{63A4876B-DE0E-4856-8CDB-5AF6622EE245}"/>
    <cellStyle name="Normal 2 2 2 81 6" xfId="8718" xr:uid="{63A4876B-DE0E-4856-8CDB-5AF6622EE245}"/>
    <cellStyle name="Normal 2 2 2 81 6 2" xfId="24696" xr:uid="{63A4876B-DE0E-4856-8CDB-5AF6622EE245}"/>
    <cellStyle name="Normal 2 2 2 81 7" xfId="17180" xr:uid="{63A4876B-DE0E-4856-8CDB-5AF6622EE245}"/>
    <cellStyle name="Normal 2 2 2 82" xfId="1219" xr:uid="{63A4876B-DE0E-4856-8CDB-5AF6622EE245}"/>
    <cellStyle name="Normal 2 2 2 82 2" xfId="4278" xr:uid="{EFB2C97C-57BB-4772-B04F-56022BA240FF}"/>
    <cellStyle name="Normal 2 2 2 82 2 2" xfId="11740" xr:uid="{EFB2C97C-57BB-4772-B04F-56022BA240FF}"/>
    <cellStyle name="Normal 2 2 2 82 2 2 2" xfId="27718" xr:uid="{EFB2C97C-57BB-4772-B04F-56022BA240FF}"/>
    <cellStyle name="Normal 2 2 2 82 2 3" xfId="20256" xr:uid="{EFB2C97C-57BB-4772-B04F-56022BA240FF}"/>
    <cellStyle name="Normal 2 2 2 82 3" xfId="5525" xr:uid="{C5FCD644-9AB0-44DF-8942-7F09AA56076C}"/>
    <cellStyle name="Normal 2 2 2 82 3 2" xfId="12987" xr:uid="{C5FCD644-9AB0-44DF-8942-7F09AA56076C}"/>
    <cellStyle name="Normal 2 2 2 82 3 2 2" xfId="28965" xr:uid="{C5FCD644-9AB0-44DF-8942-7F09AA56076C}"/>
    <cellStyle name="Normal 2 2 2 82 3 3" xfId="21503" xr:uid="{C5FCD644-9AB0-44DF-8942-7F09AA56076C}"/>
    <cellStyle name="Normal 2 2 2 82 4" xfId="6789" xr:uid="{A8CA39B3-044C-4AC3-8077-1B2587C66599}"/>
    <cellStyle name="Normal 2 2 2 82 4 2" xfId="14251" xr:uid="{A8CA39B3-044C-4AC3-8077-1B2587C66599}"/>
    <cellStyle name="Normal 2 2 2 82 4 2 2" xfId="30229" xr:uid="{A8CA39B3-044C-4AC3-8077-1B2587C66599}"/>
    <cellStyle name="Normal 2 2 2 82 4 3" xfId="22767" xr:uid="{A8CA39B3-044C-4AC3-8077-1B2587C66599}"/>
    <cellStyle name="Normal 2 2 2 82 5" xfId="3031" xr:uid="{63A4876B-DE0E-4856-8CDB-5AF6622EE245}"/>
    <cellStyle name="Normal 2 2 2 82 5 2" xfId="10493" xr:uid="{63A4876B-DE0E-4856-8CDB-5AF6622EE245}"/>
    <cellStyle name="Normal 2 2 2 82 5 2 2" xfId="26471" xr:uid="{63A4876B-DE0E-4856-8CDB-5AF6622EE245}"/>
    <cellStyle name="Normal 2 2 2 82 5 3" xfId="19009" xr:uid="{63A4876B-DE0E-4856-8CDB-5AF6622EE245}"/>
    <cellStyle name="Normal 2 2 2 82 6" xfId="8735" xr:uid="{63A4876B-DE0E-4856-8CDB-5AF6622EE245}"/>
    <cellStyle name="Normal 2 2 2 82 6 2" xfId="24713" xr:uid="{63A4876B-DE0E-4856-8CDB-5AF6622EE245}"/>
    <cellStyle name="Normal 2 2 2 82 7" xfId="17197" xr:uid="{63A4876B-DE0E-4856-8CDB-5AF6622EE245}"/>
    <cellStyle name="Normal 2 2 2 83" xfId="1237" xr:uid="{63A4876B-DE0E-4856-8CDB-5AF6622EE245}"/>
    <cellStyle name="Normal 2 2 2 83 2" xfId="4296" xr:uid="{75D4674F-6E5F-43C9-8F37-AF88701B4ABC}"/>
    <cellStyle name="Normal 2 2 2 83 2 2" xfId="11758" xr:uid="{75D4674F-6E5F-43C9-8F37-AF88701B4ABC}"/>
    <cellStyle name="Normal 2 2 2 83 2 2 2" xfId="27736" xr:uid="{75D4674F-6E5F-43C9-8F37-AF88701B4ABC}"/>
    <cellStyle name="Normal 2 2 2 83 2 3" xfId="20274" xr:uid="{75D4674F-6E5F-43C9-8F37-AF88701B4ABC}"/>
    <cellStyle name="Normal 2 2 2 83 3" xfId="5543" xr:uid="{A35F6019-B3DE-42FB-8709-DF264893BF82}"/>
    <cellStyle name="Normal 2 2 2 83 3 2" xfId="13005" xr:uid="{A35F6019-B3DE-42FB-8709-DF264893BF82}"/>
    <cellStyle name="Normal 2 2 2 83 3 2 2" xfId="28983" xr:uid="{A35F6019-B3DE-42FB-8709-DF264893BF82}"/>
    <cellStyle name="Normal 2 2 2 83 3 3" xfId="21521" xr:uid="{A35F6019-B3DE-42FB-8709-DF264893BF82}"/>
    <cellStyle name="Normal 2 2 2 83 4" xfId="6807" xr:uid="{107A03D8-5550-4FF6-BC17-D7D3DD23927D}"/>
    <cellStyle name="Normal 2 2 2 83 4 2" xfId="14269" xr:uid="{107A03D8-5550-4FF6-BC17-D7D3DD23927D}"/>
    <cellStyle name="Normal 2 2 2 83 4 2 2" xfId="30247" xr:uid="{107A03D8-5550-4FF6-BC17-D7D3DD23927D}"/>
    <cellStyle name="Normal 2 2 2 83 4 3" xfId="22785" xr:uid="{107A03D8-5550-4FF6-BC17-D7D3DD23927D}"/>
    <cellStyle name="Normal 2 2 2 83 5" xfId="3049" xr:uid="{63A4876B-DE0E-4856-8CDB-5AF6622EE245}"/>
    <cellStyle name="Normal 2 2 2 83 5 2" xfId="10511" xr:uid="{63A4876B-DE0E-4856-8CDB-5AF6622EE245}"/>
    <cellStyle name="Normal 2 2 2 83 5 2 2" xfId="26489" xr:uid="{63A4876B-DE0E-4856-8CDB-5AF6622EE245}"/>
    <cellStyle name="Normal 2 2 2 83 5 3" xfId="19027" xr:uid="{63A4876B-DE0E-4856-8CDB-5AF6622EE245}"/>
    <cellStyle name="Normal 2 2 2 83 6" xfId="8753" xr:uid="{63A4876B-DE0E-4856-8CDB-5AF6622EE245}"/>
    <cellStyle name="Normal 2 2 2 83 6 2" xfId="24731" xr:uid="{63A4876B-DE0E-4856-8CDB-5AF6622EE245}"/>
    <cellStyle name="Normal 2 2 2 83 7" xfId="17215" xr:uid="{63A4876B-DE0E-4856-8CDB-5AF6622EE245}"/>
    <cellStyle name="Normal 2 2 2 84" xfId="1258" xr:uid="{63A4876B-DE0E-4856-8CDB-5AF6622EE245}"/>
    <cellStyle name="Normal 2 2 2 84 2" xfId="6828" xr:uid="{4CA239FF-EA90-4EFB-AF23-32C1C3FCED76}"/>
    <cellStyle name="Normal 2 2 2 84 2 2" xfId="14290" xr:uid="{4CA239FF-EA90-4EFB-AF23-32C1C3FCED76}"/>
    <cellStyle name="Normal 2 2 2 84 2 2 2" xfId="30268" xr:uid="{4CA239FF-EA90-4EFB-AF23-32C1C3FCED76}"/>
    <cellStyle name="Normal 2 2 2 84 2 3" xfId="22806" xr:uid="{4CA239FF-EA90-4EFB-AF23-32C1C3FCED76}"/>
    <cellStyle name="Normal 2 2 2 84 3" xfId="3180" xr:uid="{8B757231-6584-48AB-9350-2561CC787843}"/>
    <cellStyle name="Normal 2 2 2 84 3 2" xfId="10642" xr:uid="{8B757231-6584-48AB-9350-2561CC787843}"/>
    <cellStyle name="Normal 2 2 2 84 3 2 2" xfId="26620" xr:uid="{8B757231-6584-48AB-9350-2561CC787843}"/>
    <cellStyle name="Normal 2 2 2 84 3 3" xfId="19158" xr:uid="{8B757231-6584-48AB-9350-2561CC787843}"/>
    <cellStyle name="Normal 2 2 2 84 4" xfId="8773" xr:uid="{63A4876B-DE0E-4856-8CDB-5AF6622EE245}"/>
    <cellStyle name="Normal 2 2 2 84 4 2" xfId="24751" xr:uid="{63A4876B-DE0E-4856-8CDB-5AF6622EE245}"/>
    <cellStyle name="Normal 2 2 2 84 5" xfId="17236" xr:uid="{63A4876B-DE0E-4856-8CDB-5AF6622EE245}"/>
    <cellStyle name="Normal 2 2 2 85" xfId="1291" xr:uid="{63A4876B-DE0E-4856-8CDB-5AF6622EE245}"/>
    <cellStyle name="Normal 2 2 2 85 2" xfId="6861" xr:uid="{69C42A65-6D40-440F-B22E-C6E845B304E8}"/>
    <cellStyle name="Normal 2 2 2 85 2 2" xfId="14323" xr:uid="{69C42A65-6D40-440F-B22E-C6E845B304E8}"/>
    <cellStyle name="Normal 2 2 2 85 2 2 2" xfId="30301" xr:uid="{69C42A65-6D40-440F-B22E-C6E845B304E8}"/>
    <cellStyle name="Normal 2 2 2 85 2 3" xfId="22839" xr:uid="{69C42A65-6D40-440F-B22E-C6E845B304E8}"/>
    <cellStyle name="Normal 2 2 2 85 3" xfId="4427" xr:uid="{B2DB9894-72BF-4274-8B45-A4754CFAC437}"/>
    <cellStyle name="Normal 2 2 2 85 3 2" xfId="11889" xr:uid="{B2DB9894-72BF-4274-8B45-A4754CFAC437}"/>
    <cellStyle name="Normal 2 2 2 85 3 2 2" xfId="27867" xr:uid="{B2DB9894-72BF-4274-8B45-A4754CFAC437}"/>
    <cellStyle name="Normal 2 2 2 85 3 3" xfId="20405" xr:uid="{B2DB9894-72BF-4274-8B45-A4754CFAC437}"/>
    <cellStyle name="Normal 2 2 2 85 4" xfId="8792" xr:uid="{63A4876B-DE0E-4856-8CDB-5AF6622EE245}"/>
    <cellStyle name="Normal 2 2 2 85 4 2" xfId="24770" xr:uid="{63A4876B-DE0E-4856-8CDB-5AF6622EE245}"/>
    <cellStyle name="Normal 2 2 2 85 5" xfId="17269" xr:uid="{63A4876B-DE0E-4856-8CDB-5AF6622EE245}"/>
    <cellStyle name="Normal 2 2 2 86" xfId="1324" xr:uid="{63A4876B-DE0E-4856-8CDB-5AF6622EE245}"/>
    <cellStyle name="Normal 2 2 2 86 2" xfId="5570" xr:uid="{E1DF269C-7CA8-4677-9B36-D1C86C7590C0}"/>
    <cellStyle name="Normal 2 2 2 86 2 2" xfId="13032" xr:uid="{E1DF269C-7CA8-4677-9B36-D1C86C7590C0}"/>
    <cellStyle name="Normal 2 2 2 86 2 2 2" xfId="29010" xr:uid="{E1DF269C-7CA8-4677-9B36-D1C86C7590C0}"/>
    <cellStyle name="Normal 2 2 2 86 2 3" xfId="21548" xr:uid="{E1DF269C-7CA8-4677-9B36-D1C86C7590C0}"/>
    <cellStyle name="Normal 2 2 2 86 3" xfId="8813" xr:uid="{63A4876B-DE0E-4856-8CDB-5AF6622EE245}"/>
    <cellStyle name="Normal 2 2 2 86 3 2" xfId="24791" xr:uid="{63A4876B-DE0E-4856-8CDB-5AF6622EE245}"/>
    <cellStyle name="Normal 2 2 2 86 4" xfId="17302" xr:uid="{63A4876B-DE0E-4856-8CDB-5AF6622EE245}"/>
    <cellStyle name="Normal 2 2 2 87" xfId="1357" xr:uid="{63A4876B-DE0E-4856-8CDB-5AF6622EE245}"/>
    <cellStyle name="Normal 2 2 2 87 2" xfId="6897" xr:uid="{1C0CC8DC-5C6B-43B6-BEE5-8A47BD37E409}"/>
    <cellStyle name="Normal 2 2 2 87 2 2" xfId="14359" xr:uid="{1C0CC8DC-5C6B-43B6-BEE5-8A47BD37E409}"/>
    <cellStyle name="Normal 2 2 2 87 2 2 2" xfId="30337" xr:uid="{1C0CC8DC-5C6B-43B6-BEE5-8A47BD37E409}"/>
    <cellStyle name="Normal 2 2 2 87 2 3" xfId="22875" xr:uid="{1C0CC8DC-5C6B-43B6-BEE5-8A47BD37E409}"/>
    <cellStyle name="Normal 2 2 2 87 3" xfId="8846" xr:uid="{63A4876B-DE0E-4856-8CDB-5AF6622EE245}"/>
    <cellStyle name="Normal 2 2 2 87 3 2" xfId="24824" xr:uid="{63A4876B-DE0E-4856-8CDB-5AF6622EE245}"/>
    <cellStyle name="Normal 2 2 2 87 4" xfId="17335" xr:uid="{63A4876B-DE0E-4856-8CDB-5AF6622EE245}"/>
    <cellStyle name="Normal 2 2 2 88" xfId="1390" xr:uid="{63A4876B-DE0E-4856-8CDB-5AF6622EE245}"/>
    <cellStyle name="Normal 2 2 2 88 2" xfId="6930" xr:uid="{D331F090-AA24-4039-8973-2E1352FC68DF}"/>
    <cellStyle name="Normal 2 2 2 88 2 2" xfId="14392" xr:uid="{D331F090-AA24-4039-8973-2E1352FC68DF}"/>
    <cellStyle name="Normal 2 2 2 88 2 2 2" xfId="30370" xr:uid="{D331F090-AA24-4039-8973-2E1352FC68DF}"/>
    <cellStyle name="Normal 2 2 2 88 2 3" xfId="22908" xr:uid="{D331F090-AA24-4039-8973-2E1352FC68DF}"/>
    <cellStyle name="Normal 2 2 2 88 3" xfId="8879" xr:uid="{63A4876B-DE0E-4856-8CDB-5AF6622EE245}"/>
    <cellStyle name="Normal 2 2 2 88 3 2" xfId="24857" xr:uid="{63A4876B-DE0E-4856-8CDB-5AF6622EE245}"/>
    <cellStyle name="Normal 2 2 2 88 4" xfId="17368" xr:uid="{63A4876B-DE0E-4856-8CDB-5AF6622EE245}"/>
    <cellStyle name="Normal 2 2 2 89" xfId="1423" xr:uid="{63A4876B-DE0E-4856-8CDB-5AF6622EE245}"/>
    <cellStyle name="Normal 2 2 2 89 2" xfId="6961" xr:uid="{9D585533-A339-4AB4-81DF-2D30DA889D99}"/>
    <cellStyle name="Normal 2 2 2 89 2 2" xfId="14423" xr:uid="{9D585533-A339-4AB4-81DF-2D30DA889D99}"/>
    <cellStyle name="Normal 2 2 2 89 2 2 2" xfId="30401" xr:uid="{9D585533-A339-4AB4-81DF-2D30DA889D99}"/>
    <cellStyle name="Normal 2 2 2 89 2 3" xfId="22939" xr:uid="{9D585533-A339-4AB4-81DF-2D30DA889D99}"/>
    <cellStyle name="Normal 2 2 2 89 3" xfId="8912" xr:uid="{63A4876B-DE0E-4856-8CDB-5AF6622EE245}"/>
    <cellStyle name="Normal 2 2 2 89 3 2" xfId="24890" xr:uid="{63A4876B-DE0E-4856-8CDB-5AF6622EE245}"/>
    <cellStyle name="Normal 2 2 2 89 4" xfId="17401" xr:uid="{63A4876B-DE0E-4856-8CDB-5AF6622EE245}"/>
    <cellStyle name="Normal 2 2 2 9" xfId="558" xr:uid="{00000000-0005-0000-0000-0000A3010000}"/>
    <cellStyle name="Normal 2 2 2 9 2" xfId="3617" xr:uid="{61030E38-02EE-4188-89E1-A57B7830F41E}"/>
    <cellStyle name="Normal 2 2 2 9 2 2" xfId="11079" xr:uid="{61030E38-02EE-4188-89E1-A57B7830F41E}"/>
    <cellStyle name="Normal 2 2 2 9 2 2 2" xfId="27057" xr:uid="{61030E38-02EE-4188-89E1-A57B7830F41E}"/>
    <cellStyle name="Normal 2 2 2 9 2 3" xfId="19595" xr:uid="{61030E38-02EE-4188-89E1-A57B7830F41E}"/>
    <cellStyle name="Normal 2 2 2 9 3" xfId="4864" xr:uid="{36969D48-3899-44C4-A12F-3B53B01BEE66}"/>
    <cellStyle name="Normal 2 2 2 9 3 2" xfId="12326" xr:uid="{36969D48-3899-44C4-A12F-3B53B01BEE66}"/>
    <cellStyle name="Normal 2 2 2 9 3 2 2" xfId="28304" xr:uid="{36969D48-3899-44C4-A12F-3B53B01BEE66}"/>
    <cellStyle name="Normal 2 2 2 9 3 3" xfId="20842" xr:uid="{36969D48-3899-44C4-A12F-3B53B01BEE66}"/>
    <cellStyle name="Normal 2 2 2 9 4" xfId="6132" xr:uid="{EBEE06A6-88DC-44F1-ABC9-58A841ADE3F7}"/>
    <cellStyle name="Normal 2 2 2 9 4 2" xfId="13594" xr:uid="{EBEE06A6-88DC-44F1-ABC9-58A841ADE3F7}"/>
    <cellStyle name="Normal 2 2 2 9 4 2 2" xfId="29572" xr:uid="{EBEE06A6-88DC-44F1-ABC9-58A841ADE3F7}"/>
    <cellStyle name="Normal 2 2 2 9 4 3" xfId="22110" xr:uid="{EBEE06A6-88DC-44F1-ABC9-58A841ADE3F7}"/>
    <cellStyle name="Normal 2 2 2 9 5" xfId="2370" xr:uid="{00000000-0005-0000-0000-0000A3010000}"/>
    <cellStyle name="Normal 2 2 2 9 5 2" xfId="9832" xr:uid="{00000000-0005-0000-0000-0000A3010000}"/>
    <cellStyle name="Normal 2 2 2 9 5 2 2" xfId="25810" xr:uid="{00000000-0005-0000-0000-0000A3010000}"/>
    <cellStyle name="Normal 2 2 2 9 5 3" xfId="18348" xr:uid="{00000000-0005-0000-0000-0000A3010000}"/>
    <cellStyle name="Normal 2 2 2 9 6" xfId="8092" xr:uid="{00000000-0005-0000-0000-0000A3010000}"/>
    <cellStyle name="Normal 2 2 2 9 6 2" xfId="24070" xr:uid="{00000000-0005-0000-0000-0000A3010000}"/>
    <cellStyle name="Normal 2 2 2 9 7" xfId="16536" xr:uid="{00000000-0005-0000-0000-0000A3010000}"/>
    <cellStyle name="Normal 2 2 2 90" xfId="1456" xr:uid="{63A4876B-DE0E-4856-8CDB-5AF6622EE245}"/>
    <cellStyle name="Normal 2 2 2 90 2" xfId="6994" xr:uid="{3F811DCC-0DDB-43EF-B192-22969B386DF6}"/>
    <cellStyle name="Normal 2 2 2 90 2 2" xfId="14456" xr:uid="{3F811DCC-0DDB-43EF-B192-22969B386DF6}"/>
    <cellStyle name="Normal 2 2 2 90 2 2 2" xfId="30434" xr:uid="{3F811DCC-0DDB-43EF-B192-22969B386DF6}"/>
    <cellStyle name="Normal 2 2 2 90 2 3" xfId="22972" xr:uid="{3F811DCC-0DDB-43EF-B192-22969B386DF6}"/>
    <cellStyle name="Normal 2 2 2 90 3" xfId="8945" xr:uid="{63A4876B-DE0E-4856-8CDB-5AF6622EE245}"/>
    <cellStyle name="Normal 2 2 2 90 3 2" xfId="24923" xr:uid="{63A4876B-DE0E-4856-8CDB-5AF6622EE245}"/>
    <cellStyle name="Normal 2 2 2 90 4" xfId="17434" xr:uid="{63A4876B-DE0E-4856-8CDB-5AF6622EE245}"/>
    <cellStyle name="Normal 2 2 2 91" xfId="1489" xr:uid="{63A4876B-DE0E-4856-8CDB-5AF6622EE245}"/>
    <cellStyle name="Normal 2 2 2 91 2" xfId="7027" xr:uid="{48D37F4A-E423-479C-9720-3DDE32E4FCAD}"/>
    <cellStyle name="Normal 2 2 2 91 2 2" xfId="14489" xr:uid="{48D37F4A-E423-479C-9720-3DDE32E4FCAD}"/>
    <cellStyle name="Normal 2 2 2 91 2 2 2" xfId="30467" xr:uid="{48D37F4A-E423-479C-9720-3DDE32E4FCAD}"/>
    <cellStyle name="Normal 2 2 2 91 2 3" xfId="23005" xr:uid="{48D37F4A-E423-479C-9720-3DDE32E4FCAD}"/>
    <cellStyle name="Normal 2 2 2 91 3" xfId="8978" xr:uid="{63A4876B-DE0E-4856-8CDB-5AF6622EE245}"/>
    <cellStyle name="Normal 2 2 2 91 3 2" xfId="24956" xr:uid="{63A4876B-DE0E-4856-8CDB-5AF6622EE245}"/>
    <cellStyle name="Normal 2 2 2 91 4" xfId="17467" xr:uid="{63A4876B-DE0E-4856-8CDB-5AF6622EE245}"/>
    <cellStyle name="Normal 2 2 2 92" xfId="1522" xr:uid="{63A4876B-DE0E-4856-8CDB-5AF6622EE245}"/>
    <cellStyle name="Normal 2 2 2 92 2" xfId="7060" xr:uid="{BEB1BCA0-4350-4E14-B36C-ED5EC56214BB}"/>
    <cellStyle name="Normal 2 2 2 92 2 2" xfId="14522" xr:uid="{BEB1BCA0-4350-4E14-B36C-ED5EC56214BB}"/>
    <cellStyle name="Normal 2 2 2 92 2 2 2" xfId="30500" xr:uid="{BEB1BCA0-4350-4E14-B36C-ED5EC56214BB}"/>
    <cellStyle name="Normal 2 2 2 92 2 3" xfId="23038" xr:uid="{BEB1BCA0-4350-4E14-B36C-ED5EC56214BB}"/>
    <cellStyle name="Normal 2 2 2 92 3" xfId="9011" xr:uid="{63A4876B-DE0E-4856-8CDB-5AF6622EE245}"/>
    <cellStyle name="Normal 2 2 2 92 3 2" xfId="24989" xr:uid="{63A4876B-DE0E-4856-8CDB-5AF6622EE245}"/>
    <cellStyle name="Normal 2 2 2 92 4" xfId="17500" xr:uid="{63A4876B-DE0E-4856-8CDB-5AF6622EE245}"/>
    <cellStyle name="Normal 2 2 2 93" xfId="1556" xr:uid="{63A4876B-DE0E-4856-8CDB-5AF6622EE245}"/>
    <cellStyle name="Normal 2 2 2 93 2" xfId="7094" xr:uid="{294E27CD-C46D-437D-A878-4587DB93976D}"/>
    <cellStyle name="Normal 2 2 2 93 2 2" xfId="14556" xr:uid="{294E27CD-C46D-437D-A878-4587DB93976D}"/>
    <cellStyle name="Normal 2 2 2 93 2 2 2" xfId="30534" xr:uid="{294E27CD-C46D-437D-A878-4587DB93976D}"/>
    <cellStyle name="Normal 2 2 2 93 2 3" xfId="23072" xr:uid="{294E27CD-C46D-437D-A878-4587DB93976D}"/>
    <cellStyle name="Normal 2 2 2 93 3" xfId="9045" xr:uid="{63A4876B-DE0E-4856-8CDB-5AF6622EE245}"/>
    <cellStyle name="Normal 2 2 2 93 3 2" xfId="25023" xr:uid="{63A4876B-DE0E-4856-8CDB-5AF6622EE245}"/>
    <cellStyle name="Normal 2 2 2 93 4" xfId="17534" xr:uid="{63A4876B-DE0E-4856-8CDB-5AF6622EE245}"/>
    <cellStyle name="Normal 2 2 2 94" xfId="1589" xr:uid="{63A4876B-DE0E-4856-8CDB-5AF6622EE245}"/>
    <cellStyle name="Normal 2 2 2 94 2" xfId="7127" xr:uid="{6CE0E04C-72BD-41DC-A036-9E995C7FB620}"/>
    <cellStyle name="Normal 2 2 2 94 2 2" xfId="14589" xr:uid="{6CE0E04C-72BD-41DC-A036-9E995C7FB620}"/>
    <cellStyle name="Normal 2 2 2 94 2 2 2" xfId="30567" xr:uid="{6CE0E04C-72BD-41DC-A036-9E995C7FB620}"/>
    <cellStyle name="Normal 2 2 2 94 2 3" xfId="23105" xr:uid="{6CE0E04C-72BD-41DC-A036-9E995C7FB620}"/>
    <cellStyle name="Normal 2 2 2 94 3" xfId="9078" xr:uid="{63A4876B-DE0E-4856-8CDB-5AF6622EE245}"/>
    <cellStyle name="Normal 2 2 2 94 3 2" xfId="25056" xr:uid="{63A4876B-DE0E-4856-8CDB-5AF6622EE245}"/>
    <cellStyle name="Normal 2 2 2 94 4" xfId="17567" xr:uid="{63A4876B-DE0E-4856-8CDB-5AF6622EE245}"/>
    <cellStyle name="Normal 2 2 2 95" xfId="1622" xr:uid="{63A4876B-DE0E-4856-8CDB-5AF6622EE245}"/>
    <cellStyle name="Normal 2 2 2 95 2" xfId="7166" xr:uid="{D696E3CD-315A-46AD-9468-27DC7E5900AB}"/>
    <cellStyle name="Normal 2 2 2 95 2 2" xfId="14628" xr:uid="{D696E3CD-315A-46AD-9468-27DC7E5900AB}"/>
    <cellStyle name="Normal 2 2 2 95 2 2 2" xfId="30606" xr:uid="{D696E3CD-315A-46AD-9468-27DC7E5900AB}"/>
    <cellStyle name="Normal 2 2 2 95 2 3" xfId="23144" xr:uid="{D696E3CD-315A-46AD-9468-27DC7E5900AB}"/>
    <cellStyle name="Normal 2 2 2 95 3" xfId="9111" xr:uid="{63A4876B-DE0E-4856-8CDB-5AF6622EE245}"/>
    <cellStyle name="Normal 2 2 2 95 3 2" xfId="25089" xr:uid="{63A4876B-DE0E-4856-8CDB-5AF6622EE245}"/>
    <cellStyle name="Normal 2 2 2 95 4" xfId="17600" xr:uid="{63A4876B-DE0E-4856-8CDB-5AF6622EE245}"/>
    <cellStyle name="Normal 2 2 2 96" xfId="1691" xr:uid="{63A4876B-DE0E-4856-8CDB-5AF6622EE245}"/>
    <cellStyle name="Normal 2 2 2 96 2" xfId="7223" xr:uid="{6D7E4431-22A6-4E29-9065-F6B91B1A1A90}"/>
    <cellStyle name="Normal 2 2 2 96 2 2" xfId="14685" xr:uid="{6D7E4431-22A6-4E29-9065-F6B91B1A1A90}"/>
    <cellStyle name="Normal 2 2 2 96 2 2 2" xfId="30663" xr:uid="{6D7E4431-22A6-4E29-9065-F6B91B1A1A90}"/>
    <cellStyle name="Normal 2 2 2 96 2 3" xfId="23201" xr:uid="{6D7E4431-22A6-4E29-9065-F6B91B1A1A90}"/>
    <cellStyle name="Normal 2 2 2 96 3" xfId="9153" xr:uid="{63A4876B-DE0E-4856-8CDB-5AF6622EE245}"/>
    <cellStyle name="Normal 2 2 2 96 3 2" xfId="25131" xr:uid="{63A4876B-DE0E-4856-8CDB-5AF6622EE245}"/>
    <cellStyle name="Normal 2 2 2 96 4" xfId="17669" xr:uid="{63A4876B-DE0E-4856-8CDB-5AF6622EE245}"/>
    <cellStyle name="Normal 2 2 2 97" xfId="1933" xr:uid="{00000000-0005-0000-0000-00007E010000}"/>
    <cellStyle name="Normal 2 2 2 97 2" xfId="9395" xr:uid="{00000000-0005-0000-0000-00007E010000}"/>
    <cellStyle name="Normal 2 2 2 97 2 2" xfId="25373" xr:uid="{00000000-0005-0000-0000-00007E010000}"/>
    <cellStyle name="Normal 2 2 2 97 3" xfId="17911" xr:uid="{00000000-0005-0000-0000-00007E010000}"/>
    <cellStyle name="Normal 2 2 2 98" xfId="7325" xr:uid="{63A4876B-DE0E-4856-8CDB-5AF6622EE245}"/>
    <cellStyle name="Normal 2 2 2 98 2" xfId="14787" xr:uid="{63A4876B-DE0E-4856-8CDB-5AF6622EE245}"/>
    <cellStyle name="Normal 2 2 2 98 2 2" xfId="30765" xr:uid="{63A4876B-DE0E-4856-8CDB-5AF6622EE245}"/>
    <cellStyle name="Normal 2 2 2 98 3" xfId="23303" xr:uid="{63A4876B-DE0E-4856-8CDB-5AF6622EE245}"/>
    <cellStyle name="Normal 2 2 2 99" xfId="7466" xr:uid="{63A4876B-DE0E-4856-8CDB-5AF6622EE245}"/>
    <cellStyle name="Normal 2 2 2 99 2" xfId="23444" xr:uid="{63A4876B-DE0E-4856-8CDB-5AF6622EE245}"/>
    <cellStyle name="Normal 2 2 20" xfId="619" xr:uid="{00000000-0005-0000-0000-0000A4010000}"/>
    <cellStyle name="Normal 2 2 20 2" xfId="3678" xr:uid="{8EE96121-3AD9-4534-ABEB-8A2F6D0CB977}"/>
    <cellStyle name="Normal 2 2 20 2 2" xfId="11140" xr:uid="{8EE96121-3AD9-4534-ABEB-8A2F6D0CB977}"/>
    <cellStyle name="Normal 2 2 20 2 2 2" xfId="27118" xr:uid="{8EE96121-3AD9-4534-ABEB-8A2F6D0CB977}"/>
    <cellStyle name="Normal 2 2 20 2 3" xfId="19656" xr:uid="{8EE96121-3AD9-4534-ABEB-8A2F6D0CB977}"/>
    <cellStyle name="Normal 2 2 20 3" xfId="4925" xr:uid="{22F5457C-85FF-4D15-8E23-035B5BB03284}"/>
    <cellStyle name="Normal 2 2 20 3 2" xfId="12387" xr:uid="{22F5457C-85FF-4D15-8E23-035B5BB03284}"/>
    <cellStyle name="Normal 2 2 20 3 2 2" xfId="28365" xr:uid="{22F5457C-85FF-4D15-8E23-035B5BB03284}"/>
    <cellStyle name="Normal 2 2 20 3 3" xfId="20903" xr:uid="{22F5457C-85FF-4D15-8E23-035B5BB03284}"/>
    <cellStyle name="Normal 2 2 20 4" xfId="6193" xr:uid="{7F37651F-9EEA-435C-B9E6-AE1937264995}"/>
    <cellStyle name="Normal 2 2 20 4 2" xfId="13655" xr:uid="{7F37651F-9EEA-435C-B9E6-AE1937264995}"/>
    <cellStyle name="Normal 2 2 20 4 2 2" xfId="29633" xr:uid="{7F37651F-9EEA-435C-B9E6-AE1937264995}"/>
    <cellStyle name="Normal 2 2 20 4 3" xfId="22171" xr:uid="{7F37651F-9EEA-435C-B9E6-AE1937264995}"/>
    <cellStyle name="Normal 2 2 20 5" xfId="2431" xr:uid="{00000000-0005-0000-0000-0000A4010000}"/>
    <cellStyle name="Normal 2 2 20 5 2" xfId="9893" xr:uid="{00000000-0005-0000-0000-0000A4010000}"/>
    <cellStyle name="Normal 2 2 20 5 2 2" xfId="25871" xr:uid="{00000000-0005-0000-0000-0000A4010000}"/>
    <cellStyle name="Normal 2 2 20 5 3" xfId="18409" xr:uid="{00000000-0005-0000-0000-0000A4010000}"/>
    <cellStyle name="Normal 2 2 20 6" xfId="8153" xr:uid="{00000000-0005-0000-0000-0000A4010000}"/>
    <cellStyle name="Normal 2 2 20 6 2" xfId="24131" xr:uid="{00000000-0005-0000-0000-0000A4010000}"/>
    <cellStyle name="Normal 2 2 20 7" xfId="16597" xr:uid="{00000000-0005-0000-0000-0000A4010000}"/>
    <cellStyle name="Normal 2 2 21" xfId="627" xr:uid="{00000000-0005-0000-0000-0000A5010000}"/>
    <cellStyle name="Normal 2 2 21 2" xfId="3686" xr:uid="{D680D01B-891C-4520-AE86-668B3F7BE856}"/>
    <cellStyle name="Normal 2 2 21 2 2" xfId="11148" xr:uid="{D680D01B-891C-4520-AE86-668B3F7BE856}"/>
    <cellStyle name="Normal 2 2 21 2 2 2" xfId="27126" xr:uid="{D680D01B-891C-4520-AE86-668B3F7BE856}"/>
    <cellStyle name="Normal 2 2 21 2 3" xfId="19664" xr:uid="{D680D01B-891C-4520-AE86-668B3F7BE856}"/>
    <cellStyle name="Normal 2 2 21 3" xfId="4933" xr:uid="{90C21C20-DC43-4FAC-A052-3E972FCAF1AC}"/>
    <cellStyle name="Normal 2 2 21 3 2" xfId="12395" xr:uid="{90C21C20-DC43-4FAC-A052-3E972FCAF1AC}"/>
    <cellStyle name="Normal 2 2 21 3 2 2" xfId="28373" xr:uid="{90C21C20-DC43-4FAC-A052-3E972FCAF1AC}"/>
    <cellStyle name="Normal 2 2 21 3 3" xfId="20911" xr:uid="{90C21C20-DC43-4FAC-A052-3E972FCAF1AC}"/>
    <cellStyle name="Normal 2 2 21 4" xfId="6201" xr:uid="{0A2B2603-0D46-417E-BDBA-EDD13F24F8EE}"/>
    <cellStyle name="Normal 2 2 21 4 2" xfId="13663" xr:uid="{0A2B2603-0D46-417E-BDBA-EDD13F24F8EE}"/>
    <cellStyle name="Normal 2 2 21 4 2 2" xfId="29641" xr:uid="{0A2B2603-0D46-417E-BDBA-EDD13F24F8EE}"/>
    <cellStyle name="Normal 2 2 21 4 3" xfId="22179" xr:uid="{0A2B2603-0D46-417E-BDBA-EDD13F24F8EE}"/>
    <cellStyle name="Normal 2 2 21 5" xfId="2439" xr:uid="{00000000-0005-0000-0000-0000A5010000}"/>
    <cellStyle name="Normal 2 2 21 5 2" xfId="9901" xr:uid="{00000000-0005-0000-0000-0000A5010000}"/>
    <cellStyle name="Normal 2 2 21 5 2 2" xfId="25879" xr:uid="{00000000-0005-0000-0000-0000A5010000}"/>
    <cellStyle name="Normal 2 2 21 5 3" xfId="18417" xr:uid="{00000000-0005-0000-0000-0000A5010000}"/>
    <cellStyle name="Normal 2 2 21 6" xfId="8161" xr:uid="{00000000-0005-0000-0000-0000A5010000}"/>
    <cellStyle name="Normal 2 2 21 6 2" xfId="24139" xr:uid="{00000000-0005-0000-0000-0000A5010000}"/>
    <cellStyle name="Normal 2 2 21 7" xfId="16605" xr:uid="{00000000-0005-0000-0000-0000A5010000}"/>
    <cellStyle name="Normal 2 2 22" xfId="635" xr:uid="{00000000-0005-0000-0000-0000A6010000}"/>
    <cellStyle name="Normal 2 2 22 2" xfId="3694" xr:uid="{C0C14A62-1114-425F-BEDB-E5851487AFC8}"/>
    <cellStyle name="Normal 2 2 22 2 2" xfId="11156" xr:uid="{C0C14A62-1114-425F-BEDB-E5851487AFC8}"/>
    <cellStyle name="Normal 2 2 22 2 2 2" xfId="27134" xr:uid="{C0C14A62-1114-425F-BEDB-E5851487AFC8}"/>
    <cellStyle name="Normal 2 2 22 2 3" xfId="19672" xr:uid="{C0C14A62-1114-425F-BEDB-E5851487AFC8}"/>
    <cellStyle name="Normal 2 2 22 3" xfId="4941" xr:uid="{D1023D9E-E632-40B0-8DFE-5B5F7F42D967}"/>
    <cellStyle name="Normal 2 2 22 3 2" xfId="12403" xr:uid="{D1023D9E-E632-40B0-8DFE-5B5F7F42D967}"/>
    <cellStyle name="Normal 2 2 22 3 2 2" xfId="28381" xr:uid="{D1023D9E-E632-40B0-8DFE-5B5F7F42D967}"/>
    <cellStyle name="Normal 2 2 22 3 3" xfId="20919" xr:uid="{D1023D9E-E632-40B0-8DFE-5B5F7F42D967}"/>
    <cellStyle name="Normal 2 2 22 4" xfId="6209" xr:uid="{C0F53CE5-18DC-4307-B7F6-2DD5E561EA94}"/>
    <cellStyle name="Normal 2 2 22 4 2" xfId="13671" xr:uid="{C0F53CE5-18DC-4307-B7F6-2DD5E561EA94}"/>
    <cellStyle name="Normal 2 2 22 4 2 2" xfId="29649" xr:uid="{C0F53CE5-18DC-4307-B7F6-2DD5E561EA94}"/>
    <cellStyle name="Normal 2 2 22 4 3" xfId="22187" xr:uid="{C0F53CE5-18DC-4307-B7F6-2DD5E561EA94}"/>
    <cellStyle name="Normal 2 2 22 5" xfId="2447" xr:uid="{00000000-0005-0000-0000-0000A6010000}"/>
    <cellStyle name="Normal 2 2 22 5 2" xfId="9909" xr:uid="{00000000-0005-0000-0000-0000A6010000}"/>
    <cellStyle name="Normal 2 2 22 5 2 2" xfId="25887" xr:uid="{00000000-0005-0000-0000-0000A6010000}"/>
    <cellStyle name="Normal 2 2 22 5 3" xfId="18425" xr:uid="{00000000-0005-0000-0000-0000A6010000}"/>
    <cellStyle name="Normal 2 2 22 6" xfId="8169" xr:uid="{00000000-0005-0000-0000-0000A6010000}"/>
    <cellStyle name="Normal 2 2 22 6 2" xfId="24147" xr:uid="{00000000-0005-0000-0000-0000A6010000}"/>
    <cellStyle name="Normal 2 2 22 7" xfId="16613" xr:uid="{00000000-0005-0000-0000-0000A6010000}"/>
    <cellStyle name="Normal 2 2 23" xfId="643" xr:uid="{00000000-0005-0000-0000-0000A7010000}"/>
    <cellStyle name="Normal 2 2 23 2" xfId="3702" xr:uid="{F0B221BD-51C1-4404-BC21-1A68F20BCF3F}"/>
    <cellStyle name="Normal 2 2 23 2 2" xfId="11164" xr:uid="{F0B221BD-51C1-4404-BC21-1A68F20BCF3F}"/>
    <cellStyle name="Normal 2 2 23 2 2 2" xfId="27142" xr:uid="{F0B221BD-51C1-4404-BC21-1A68F20BCF3F}"/>
    <cellStyle name="Normal 2 2 23 2 3" xfId="19680" xr:uid="{F0B221BD-51C1-4404-BC21-1A68F20BCF3F}"/>
    <cellStyle name="Normal 2 2 23 3" xfId="4949" xr:uid="{FAB4894A-FF1C-4FD9-9DB1-10A05B3A5C85}"/>
    <cellStyle name="Normal 2 2 23 3 2" xfId="12411" xr:uid="{FAB4894A-FF1C-4FD9-9DB1-10A05B3A5C85}"/>
    <cellStyle name="Normal 2 2 23 3 2 2" xfId="28389" xr:uid="{FAB4894A-FF1C-4FD9-9DB1-10A05B3A5C85}"/>
    <cellStyle name="Normal 2 2 23 3 3" xfId="20927" xr:uid="{FAB4894A-FF1C-4FD9-9DB1-10A05B3A5C85}"/>
    <cellStyle name="Normal 2 2 23 4" xfId="6217" xr:uid="{FF46D305-D9BE-48B1-837C-54AC145180F0}"/>
    <cellStyle name="Normal 2 2 23 4 2" xfId="13679" xr:uid="{FF46D305-D9BE-48B1-837C-54AC145180F0}"/>
    <cellStyle name="Normal 2 2 23 4 2 2" xfId="29657" xr:uid="{FF46D305-D9BE-48B1-837C-54AC145180F0}"/>
    <cellStyle name="Normal 2 2 23 4 3" xfId="22195" xr:uid="{FF46D305-D9BE-48B1-837C-54AC145180F0}"/>
    <cellStyle name="Normal 2 2 23 5" xfId="2455" xr:uid="{00000000-0005-0000-0000-0000A7010000}"/>
    <cellStyle name="Normal 2 2 23 5 2" xfId="9917" xr:uid="{00000000-0005-0000-0000-0000A7010000}"/>
    <cellStyle name="Normal 2 2 23 5 2 2" xfId="25895" xr:uid="{00000000-0005-0000-0000-0000A7010000}"/>
    <cellStyle name="Normal 2 2 23 5 3" xfId="18433" xr:uid="{00000000-0005-0000-0000-0000A7010000}"/>
    <cellStyle name="Normal 2 2 23 6" xfId="8177" xr:uid="{00000000-0005-0000-0000-0000A7010000}"/>
    <cellStyle name="Normal 2 2 23 6 2" xfId="24155" xr:uid="{00000000-0005-0000-0000-0000A7010000}"/>
    <cellStyle name="Normal 2 2 23 7" xfId="16621" xr:uid="{00000000-0005-0000-0000-0000A7010000}"/>
    <cellStyle name="Normal 2 2 24" xfId="651" xr:uid="{00000000-0005-0000-0000-0000A8010000}"/>
    <cellStyle name="Normal 2 2 24 2" xfId="3710" xr:uid="{B3526FB6-7AC3-45C7-BDA8-37DD217C1AEC}"/>
    <cellStyle name="Normal 2 2 24 2 2" xfId="11172" xr:uid="{B3526FB6-7AC3-45C7-BDA8-37DD217C1AEC}"/>
    <cellStyle name="Normal 2 2 24 2 2 2" xfId="27150" xr:uid="{B3526FB6-7AC3-45C7-BDA8-37DD217C1AEC}"/>
    <cellStyle name="Normal 2 2 24 2 3" xfId="19688" xr:uid="{B3526FB6-7AC3-45C7-BDA8-37DD217C1AEC}"/>
    <cellStyle name="Normal 2 2 24 3" xfId="4957" xr:uid="{2F7E701B-0841-42C7-BE79-3169108EEDDE}"/>
    <cellStyle name="Normal 2 2 24 3 2" xfId="12419" xr:uid="{2F7E701B-0841-42C7-BE79-3169108EEDDE}"/>
    <cellStyle name="Normal 2 2 24 3 2 2" xfId="28397" xr:uid="{2F7E701B-0841-42C7-BE79-3169108EEDDE}"/>
    <cellStyle name="Normal 2 2 24 3 3" xfId="20935" xr:uid="{2F7E701B-0841-42C7-BE79-3169108EEDDE}"/>
    <cellStyle name="Normal 2 2 24 4" xfId="6225" xr:uid="{77CA1491-B8BD-494C-A57E-1EE28B2B9DBC}"/>
    <cellStyle name="Normal 2 2 24 4 2" xfId="13687" xr:uid="{77CA1491-B8BD-494C-A57E-1EE28B2B9DBC}"/>
    <cellStyle name="Normal 2 2 24 4 2 2" xfId="29665" xr:uid="{77CA1491-B8BD-494C-A57E-1EE28B2B9DBC}"/>
    <cellStyle name="Normal 2 2 24 4 3" xfId="22203" xr:uid="{77CA1491-B8BD-494C-A57E-1EE28B2B9DBC}"/>
    <cellStyle name="Normal 2 2 24 5" xfId="2463" xr:uid="{00000000-0005-0000-0000-0000A8010000}"/>
    <cellStyle name="Normal 2 2 24 5 2" xfId="9925" xr:uid="{00000000-0005-0000-0000-0000A8010000}"/>
    <cellStyle name="Normal 2 2 24 5 2 2" xfId="25903" xr:uid="{00000000-0005-0000-0000-0000A8010000}"/>
    <cellStyle name="Normal 2 2 24 5 3" xfId="18441" xr:uid="{00000000-0005-0000-0000-0000A8010000}"/>
    <cellStyle name="Normal 2 2 24 6" xfId="8185" xr:uid="{00000000-0005-0000-0000-0000A8010000}"/>
    <cellStyle name="Normal 2 2 24 6 2" xfId="24163" xr:uid="{00000000-0005-0000-0000-0000A8010000}"/>
    <cellStyle name="Normal 2 2 24 7" xfId="16629" xr:uid="{00000000-0005-0000-0000-0000A8010000}"/>
    <cellStyle name="Normal 2 2 25" xfId="659" xr:uid="{00000000-0005-0000-0000-0000A9010000}"/>
    <cellStyle name="Normal 2 2 25 2" xfId="3718" xr:uid="{2C3D9529-5B36-446E-BD24-446D40EAC9C4}"/>
    <cellStyle name="Normal 2 2 25 2 2" xfId="11180" xr:uid="{2C3D9529-5B36-446E-BD24-446D40EAC9C4}"/>
    <cellStyle name="Normal 2 2 25 2 2 2" xfId="27158" xr:uid="{2C3D9529-5B36-446E-BD24-446D40EAC9C4}"/>
    <cellStyle name="Normal 2 2 25 2 3" xfId="19696" xr:uid="{2C3D9529-5B36-446E-BD24-446D40EAC9C4}"/>
    <cellStyle name="Normal 2 2 25 3" xfId="4965" xr:uid="{54205209-9379-4225-B70B-2C0C10247D39}"/>
    <cellStyle name="Normal 2 2 25 3 2" xfId="12427" xr:uid="{54205209-9379-4225-B70B-2C0C10247D39}"/>
    <cellStyle name="Normal 2 2 25 3 2 2" xfId="28405" xr:uid="{54205209-9379-4225-B70B-2C0C10247D39}"/>
    <cellStyle name="Normal 2 2 25 3 3" xfId="20943" xr:uid="{54205209-9379-4225-B70B-2C0C10247D39}"/>
    <cellStyle name="Normal 2 2 25 4" xfId="6233" xr:uid="{07BAA86E-CEBA-437F-BA75-71A7F28E3979}"/>
    <cellStyle name="Normal 2 2 25 4 2" xfId="13695" xr:uid="{07BAA86E-CEBA-437F-BA75-71A7F28E3979}"/>
    <cellStyle name="Normal 2 2 25 4 2 2" xfId="29673" xr:uid="{07BAA86E-CEBA-437F-BA75-71A7F28E3979}"/>
    <cellStyle name="Normal 2 2 25 4 3" xfId="22211" xr:uid="{07BAA86E-CEBA-437F-BA75-71A7F28E3979}"/>
    <cellStyle name="Normal 2 2 25 5" xfId="2471" xr:uid="{00000000-0005-0000-0000-0000A9010000}"/>
    <cellStyle name="Normal 2 2 25 5 2" xfId="9933" xr:uid="{00000000-0005-0000-0000-0000A9010000}"/>
    <cellStyle name="Normal 2 2 25 5 2 2" xfId="25911" xr:uid="{00000000-0005-0000-0000-0000A9010000}"/>
    <cellStyle name="Normal 2 2 25 5 3" xfId="18449" xr:uid="{00000000-0005-0000-0000-0000A9010000}"/>
    <cellStyle name="Normal 2 2 25 6" xfId="8193" xr:uid="{00000000-0005-0000-0000-0000A9010000}"/>
    <cellStyle name="Normal 2 2 25 6 2" xfId="24171" xr:uid="{00000000-0005-0000-0000-0000A9010000}"/>
    <cellStyle name="Normal 2 2 25 7" xfId="16637" xr:uid="{00000000-0005-0000-0000-0000A9010000}"/>
    <cellStyle name="Normal 2 2 26" xfId="667" xr:uid="{00000000-0005-0000-0000-0000AA010000}"/>
    <cellStyle name="Normal 2 2 26 2" xfId="3726" xr:uid="{60DECAC2-02BD-48E2-9A9F-7A05315F8C37}"/>
    <cellStyle name="Normal 2 2 26 2 2" xfId="11188" xr:uid="{60DECAC2-02BD-48E2-9A9F-7A05315F8C37}"/>
    <cellStyle name="Normal 2 2 26 2 2 2" xfId="27166" xr:uid="{60DECAC2-02BD-48E2-9A9F-7A05315F8C37}"/>
    <cellStyle name="Normal 2 2 26 2 3" xfId="19704" xr:uid="{60DECAC2-02BD-48E2-9A9F-7A05315F8C37}"/>
    <cellStyle name="Normal 2 2 26 3" xfId="4973" xr:uid="{A9AA1EE6-27A7-4BC9-A497-EA7818FF3EBA}"/>
    <cellStyle name="Normal 2 2 26 3 2" xfId="12435" xr:uid="{A9AA1EE6-27A7-4BC9-A497-EA7818FF3EBA}"/>
    <cellStyle name="Normal 2 2 26 3 2 2" xfId="28413" xr:uid="{A9AA1EE6-27A7-4BC9-A497-EA7818FF3EBA}"/>
    <cellStyle name="Normal 2 2 26 3 3" xfId="20951" xr:uid="{A9AA1EE6-27A7-4BC9-A497-EA7818FF3EBA}"/>
    <cellStyle name="Normal 2 2 26 4" xfId="6241" xr:uid="{2A4A517D-B2E8-4E6C-9F22-45DCA8507631}"/>
    <cellStyle name="Normal 2 2 26 4 2" xfId="13703" xr:uid="{2A4A517D-B2E8-4E6C-9F22-45DCA8507631}"/>
    <cellStyle name="Normal 2 2 26 4 2 2" xfId="29681" xr:uid="{2A4A517D-B2E8-4E6C-9F22-45DCA8507631}"/>
    <cellStyle name="Normal 2 2 26 4 3" xfId="22219" xr:uid="{2A4A517D-B2E8-4E6C-9F22-45DCA8507631}"/>
    <cellStyle name="Normal 2 2 26 5" xfId="2479" xr:uid="{00000000-0005-0000-0000-0000AA010000}"/>
    <cellStyle name="Normal 2 2 26 5 2" xfId="9941" xr:uid="{00000000-0005-0000-0000-0000AA010000}"/>
    <cellStyle name="Normal 2 2 26 5 2 2" xfId="25919" xr:uid="{00000000-0005-0000-0000-0000AA010000}"/>
    <cellStyle name="Normal 2 2 26 5 3" xfId="18457" xr:uid="{00000000-0005-0000-0000-0000AA010000}"/>
    <cellStyle name="Normal 2 2 26 6" xfId="8201" xr:uid="{00000000-0005-0000-0000-0000AA010000}"/>
    <cellStyle name="Normal 2 2 26 6 2" xfId="24179" xr:uid="{00000000-0005-0000-0000-0000AA010000}"/>
    <cellStyle name="Normal 2 2 26 7" xfId="16645" xr:uid="{00000000-0005-0000-0000-0000AA010000}"/>
    <cellStyle name="Normal 2 2 27" xfId="675" xr:uid="{00000000-0005-0000-0000-0000AB010000}"/>
    <cellStyle name="Normal 2 2 27 2" xfId="3734" xr:uid="{F817BD62-A622-4464-A614-9F54807E26D5}"/>
    <cellStyle name="Normal 2 2 27 2 2" xfId="11196" xr:uid="{F817BD62-A622-4464-A614-9F54807E26D5}"/>
    <cellStyle name="Normal 2 2 27 2 2 2" xfId="27174" xr:uid="{F817BD62-A622-4464-A614-9F54807E26D5}"/>
    <cellStyle name="Normal 2 2 27 2 3" xfId="19712" xr:uid="{F817BD62-A622-4464-A614-9F54807E26D5}"/>
    <cellStyle name="Normal 2 2 27 3" xfId="4981" xr:uid="{03AB9443-3799-4E95-8FCB-D483C0159FF7}"/>
    <cellStyle name="Normal 2 2 27 3 2" xfId="12443" xr:uid="{03AB9443-3799-4E95-8FCB-D483C0159FF7}"/>
    <cellStyle name="Normal 2 2 27 3 2 2" xfId="28421" xr:uid="{03AB9443-3799-4E95-8FCB-D483C0159FF7}"/>
    <cellStyle name="Normal 2 2 27 3 3" xfId="20959" xr:uid="{03AB9443-3799-4E95-8FCB-D483C0159FF7}"/>
    <cellStyle name="Normal 2 2 27 4" xfId="6249" xr:uid="{8C7D72DE-33C4-411A-ABD6-065B1C8FCA16}"/>
    <cellStyle name="Normal 2 2 27 4 2" xfId="13711" xr:uid="{8C7D72DE-33C4-411A-ABD6-065B1C8FCA16}"/>
    <cellStyle name="Normal 2 2 27 4 2 2" xfId="29689" xr:uid="{8C7D72DE-33C4-411A-ABD6-065B1C8FCA16}"/>
    <cellStyle name="Normal 2 2 27 4 3" xfId="22227" xr:uid="{8C7D72DE-33C4-411A-ABD6-065B1C8FCA16}"/>
    <cellStyle name="Normal 2 2 27 5" xfId="2487" xr:uid="{00000000-0005-0000-0000-0000AB010000}"/>
    <cellStyle name="Normal 2 2 27 5 2" xfId="9949" xr:uid="{00000000-0005-0000-0000-0000AB010000}"/>
    <cellStyle name="Normal 2 2 27 5 2 2" xfId="25927" xr:uid="{00000000-0005-0000-0000-0000AB010000}"/>
    <cellStyle name="Normal 2 2 27 5 3" xfId="18465" xr:uid="{00000000-0005-0000-0000-0000AB010000}"/>
    <cellStyle name="Normal 2 2 27 6" xfId="8209" xr:uid="{00000000-0005-0000-0000-0000AB010000}"/>
    <cellStyle name="Normal 2 2 27 6 2" xfId="24187" xr:uid="{00000000-0005-0000-0000-0000AB010000}"/>
    <cellStyle name="Normal 2 2 27 7" xfId="16653" xr:uid="{00000000-0005-0000-0000-0000AB010000}"/>
    <cellStyle name="Normal 2 2 28" xfId="683" xr:uid="{00000000-0005-0000-0000-0000AC010000}"/>
    <cellStyle name="Normal 2 2 28 2" xfId="3742" xr:uid="{78B56D67-1025-4887-AA02-DE34E73AF91A}"/>
    <cellStyle name="Normal 2 2 28 2 2" xfId="11204" xr:uid="{78B56D67-1025-4887-AA02-DE34E73AF91A}"/>
    <cellStyle name="Normal 2 2 28 2 2 2" xfId="27182" xr:uid="{78B56D67-1025-4887-AA02-DE34E73AF91A}"/>
    <cellStyle name="Normal 2 2 28 2 3" xfId="19720" xr:uid="{78B56D67-1025-4887-AA02-DE34E73AF91A}"/>
    <cellStyle name="Normal 2 2 28 3" xfId="4989" xr:uid="{8370C290-7AEC-4894-BE37-AA242CB12F9E}"/>
    <cellStyle name="Normal 2 2 28 3 2" xfId="12451" xr:uid="{8370C290-7AEC-4894-BE37-AA242CB12F9E}"/>
    <cellStyle name="Normal 2 2 28 3 2 2" xfId="28429" xr:uid="{8370C290-7AEC-4894-BE37-AA242CB12F9E}"/>
    <cellStyle name="Normal 2 2 28 3 3" xfId="20967" xr:uid="{8370C290-7AEC-4894-BE37-AA242CB12F9E}"/>
    <cellStyle name="Normal 2 2 28 4" xfId="6257" xr:uid="{FC5486C3-067E-4B1E-A265-DD040013B501}"/>
    <cellStyle name="Normal 2 2 28 4 2" xfId="13719" xr:uid="{FC5486C3-067E-4B1E-A265-DD040013B501}"/>
    <cellStyle name="Normal 2 2 28 4 2 2" xfId="29697" xr:uid="{FC5486C3-067E-4B1E-A265-DD040013B501}"/>
    <cellStyle name="Normal 2 2 28 4 3" xfId="22235" xr:uid="{FC5486C3-067E-4B1E-A265-DD040013B501}"/>
    <cellStyle name="Normal 2 2 28 5" xfId="2495" xr:uid="{00000000-0005-0000-0000-0000AC010000}"/>
    <cellStyle name="Normal 2 2 28 5 2" xfId="9957" xr:uid="{00000000-0005-0000-0000-0000AC010000}"/>
    <cellStyle name="Normal 2 2 28 5 2 2" xfId="25935" xr:uid="{00000000-0005-0000-0000-0000AC010000}"/>
    <cellStyle name="Normal 2 2 28 5 3" xfId="18473" xr:uid="{00000000-0005-0000-0000-0000AC010000}"/>
    <cellStyle name="Normal 2 2 28 6" xfId="8217" xr:uid="{00000000-0005-0000-0000-0000AC010000}"/>
    <cellStyle name="Normal 2 2 28 6 2" xfId="24195" xr:uid="{00000000-0005-0000-0000-0000AC010000}"/>
    <cellStyle name="Normal 2 2 28 7" xfId="16661" xr:uid="{00000000-0005-0000-0000-0000AC010000}"/>
    <cellStyle name="Normal 2 2 29" xfId="691" xr:uid="{00000000-0005-0000-0000-0000AD010000}"/>
    <cellStyle name="Normal 2 2 29 2" xfId="3750" xr:uid="{F9C23C97-D4D0-43EC-AEE5-03BB82B84845}"/>
    <cellStyle name="Normal 2 2 29 2 2" xfId="11212" xr:uid="{F9C23C97-D4D0-43EC-AEE5-03BB82B84845}"/>
    <cellStyle name="Normal 2 2 29 2 2 2" xfId="27190" xr:uid="{F9C23C97-D4D0-43EC-AEE5-03BB82B84845}"/>
    <cellStyle name="Normal 2 2 29 2 3" xfId="19728" xr:uid="{F9C23C97-D4D0-43EC-AEE5-03BB82B84845}"/>
    <cellStyle name="Normal 2 2 29 3" xfId="4997" xr:uid="{B12D98B0-2AD5-48A6-AD5F-8F2CC3EA1A5F}"/>
    <cellStyle name="Normal 2 2 29 3 2" xfId="12459" xr:uid="{B12D98B0-2AD5-48A6-AD5F-8F2CC3EA1A5F}"/>
    <cellStyle name="Normal 2 2 29 3 2 2" xfId="28437" xr:uid="{B12D98B0-2AD5-48A6-AD5F-8F2CC3EA1A5F}"/>
    <cellStyle name="Normal 2 2 29 3 3" xfId="20975" xr:uid="{B12D98B0-2AD5-48A6-AD5F-8F2CC3EA1A5F}"/>
    <cellStyle name="Normal 2 2 29 4" xfId="6265" xr:uid="{A9F6B24B-461F-4059-AF6D-91ED7D3C830F}"/>
    <cellStyle name="Normal 2 2 29 4 2" xfId="13727" xr:uid="{A9F6B24B-461F-4059-AF6D-91ED7D3C830F}"/>
    <cellStyle name="Normal 2 2 29 4 2 2" xfId="29705" xr:uid="{A9F6B24B-461F-4059-AF6D-91ED7D3C830F}"/>
    <cellStyle name="Normal 2 2 29 4 3" xfId="22243" xr:uid="{A9F6B24B-461F-4059-AF6D-91ED7D3C830F}"/>
    <cellStyle name="Normal 2 2 29 5" xfId="2503" xr:uid="{00000000-0005-0000-0000-0000AD010000}"/>
    <cellStyle name="Normal 2 2 29 5 2" xfId="9965" xr:uid="{00000000-0005-0000-0000-0000AD010000}"/>
    <cellStyle name="Normal 2 2 29 5 2 2" xfId="25943" xr:uid="{00000000-0005-0000-0000-0000AD010000}"/>
    <cellStyle name="Normal 2 2 29 5 3" xfId="18481" xr:uid="{00000000-0005-0000-0000-0000AD010000}"/>
    <cellStyle name="Normal 2 2 29 6" xfId="8225" xr:uid="{00000000-0005-0000-0000-0000AD010000}"/>
    <cellStyle name="Normal 2 2 29 6 2" xfId="24203" xr:uid="{00000000-0005-0000-0000-0000AD010000}"/>
    <cellStyle name="Normal 2 2 29 7" xfId="16669" xr:uid="{00000000-0005-0000-0000-0000AD010000}"/>
    <cellStyle name="Normal 2 2 3" xfId="230" xr:uid="{00000000-0005-0000-0000-0000AE010000}"/>
    <cellStyle name="Normal 2 2 3 10" xfId="1262" xr:uid="{1514BFBF-2A15-4455-BBA3-D40CAE52507C}"/>
    <cellStyle name="Normal 2 2 3 10 2" xfId="6832" xr:uid="{64503F25-EB87-4921-808F-953F3E99EB03}"/>
    <cellStyle name="Normal 2 2 3 10 2 2" xfId="14294" xr:uid="{64503F25-EB87-4921-808F-953F3E99EB03}"/>
    <cellStyle name="Normal 2 2 3 10 2 2 2" xfId="30272" xr:uid="{64503F25-EB87-4921-808F-953F3E99EB03}"/>
    <cellStyle name="Normal 2 2 3 10 2 3" xfId="22810" xr:uid="{64503F25-EB87-4921-808F-953F3E99EB03}"/>
    <cellStyle name="Normal 2 2 3 10 3" xfId="3289" xr:uid="{DC3DDFF0-C82F-483B-B509-BDDCC7955E1F}"/>
    <cellStyle name="Normal 2 2 3 10 3 2" xfId="10751" xr:uid="{DC3DDFF0-C82F-483B-B509-BDDCC7955E1F}"/>
    <cellStyle name="Normal 2 2 3 10 3 2 2" xfId="26729" xr:uid="{DC3DDFF0-C82F-483B-B509-BDDCC7955E1F}"/>
    <cellStyle name="Normal 2 2 3 10 3 3" xfId="19267" xr:uid="{DC3DDFF0-C82F-483B-B509-BDDCC7955E1F}"/>
    <cellStyle name="Normal 2 2 3 10 4" xfId="8777" xr:uid="{1514BFBF-2A15-4455-BBA3-D40CAE52507C}"/>
    <cellStyle name="Normal 2 2 3 10 4 2" xfId="24755" xr:uid="{1514BFBF-2A15-4455-BBA3-D40CAE52507C}"/>
    <cellStyle name="Normal 2 2 3 10 5" xfId="17240" xr:uid="{1514BFBF-2A15-4455-BBA3-D40CAE52507C}"/>
    <cellStyle name="Normal 2 2 3 11" xfId="1295" xr:uid="{1514BFBF-2A15-4455-BBA3-D40CAE52507C}"/>
    <cellStyle name="Normal 2 2 3 11 2" xfId="6865" xr:uid="{7D23E897-E098-4E9A-9C89-CA34C107D142}"/>
    <cellStyle name="Normal 2 2 3 11 2 2" xfId="14327" xr:uid="{7D23E897-E098-4E9A-9C89-CA34C107D142}"/>
    <cellStyle name="Normal 2 2 3 11 2 2 2" xfId="30305" xr:uid="{7D23E897-E098-4E9A-9C89-CA34C107D142}"/>
    <cellStyle name="Normal 2 2 3 11 2 3" xfId="22843" xr:uid="{7D23E897-E098-4E9A-9C89-CA34C107D142}"/>
    <cellStyle name="Normal 2 2 3 11 3" xfId="4536" xr:uid="{CF591703-DA33-4CED-97BC-8458075CD0AB}"/>
    <cellStyle name="Normal 2 2 3 11 3 2" xfId="11998" xr:uid="{CF591703-DA33-4CED-97BC-8458075CD0AB}"/>
    <cellStyle name="Normal 2 2 3 11 3 2 2" xfId="27976" xr:uid="{CF591703-DA33-4CED-97BC-8458075CD0AB}"/>
    <cellStyle name="Normal 2 2 3 11 3 3" xfId="20514" xr:uid="{CF591703-DA33-4CED-97BC-8458075CD0AB}"/>
    <cellStyle name="Normal 2 2 3 11 4" xfId="8796" xr:uid="{1514BFBF-2A15-4455-BBA3-D40CAE52507C}"/>
    <cellStyle name="Normal 2 2 3 11 4 2" xfId="24774" xr:uid="{1514BFBF-2A15-4455-BBA3-D40CAE52507C}"/>
    <cellStyle name="Normal 2 2 3 11 5" xfId="17273" xr:uid="{1514BFBF-2A15-4455-BBA3-D40CAE52507C}"/>
    <cellStyle name="Normal 2 2 3 12" xfId="1328" xr:uid="{1514BFBF-2A15-4455-BBA3-D40CAE52507C}"/>
    <cellStyle name="Normal 2 2 3 12 2" xfId="5574" xr:uid="{F7419976-8A23-494A-B3CC-6C6CAACA5717}"/>
    <cellStyle name="Normal 2 2 3 12 2 2" xfId="13036" xr:uid="{F7419976-8A23-494A-B3CC-6C6CAACA5717}"/>
    <cellStyle name="Normal 2 2 3 12 2 2 2" xfId="29014" xr:uid="{F7419976-8A23-494A-B3CC-6C6CAACA5717}"/>
    <cellStyle name="Normal 2 2 3 12 2 3" xfId="21552" xr:uid="{F7419976-8A23-494A-B3CC-6C6CAACA5717}"/>
    <cellStyle name="Normal 2 2 3 12 3" xfId="8817" xr:uid="{1514BFBF-2A15-4455-BBA3-D40CAE52507C}"/>
    <cellStyle name="Normal 2 2 3 12 3 2" xfId="24795" xr:uid="{1514BFBF-2A15-4455-BBA3-D40CAE52507C}"/>
    <cellStyle name="Normal 2 2 3 12 4" xfId="17306" xr:uid="{1514BFBF-2A15-4455-BBA3-D40CAE52507C}"/>
    <cellStyle name="Normal 2 2 3 13" xfId="1361" xr:uid="{1514BFBF-2A15-4455-BBA3-D40CAE52507C}"/>
    <cellStyle name="Normal 2 2 3 13 2" xfId="6901" xr:uid="{D07BF7A4-2A13-476E-A866-A78098E2EE08}"/>
    <cellStyle name="Normal 2 2 3 13 2 2" xfId="14363" xr:uid="{D07BF7A4-2A13-476E-A866-A78098E2EE08}"/>
    <cellStyle name="Normal 2 2 3 13 2 2 2" xfId="30341" xr:uid="{D07BF7A4-2A13-476E-A866-A78098E2EE08}"/>
    <cellStyle name="Normal 2 2 3 13 2 3" xfId="22879" xr:uid="{D07BF7A4-2A13-476E-A866-A78098E2EE08}"/>
    <cellStyle name="Normal 2 2 3 13 3" xfId="8850" xr:uid="{1514BFBF-2A15-4455-BBA3-D40CAE52507C}"/>
    <cellStyle name="Normal 2 2 3 13 3 2" xfId="24828" xr:uid="{1514BFBF-2A15-4455-BBA3-D40CAE52507C}"/>
    <cellStyle name="Normal 2 2 3 13 4" xfId="17339" xr:uid="{1514BFBF-2A15-4455-BBA3-D40CAE52507C}"/>
    <cellStyle name="Normal 2 2 3 14" xfId="1394" xr:uid="{1514BFBF-2A15-4455-BBA3-D40CAE52507C}"/>
    <cellStyle name="Normal 2 2 3 14 2" xfId="6934" xr:uid="{E7A3718F-25D9-4B2A-AB67-90B1CB2E57C1}"/>
    <cellStyle name="Normal 2 2 3 14 2 2" xfId="14396" xr:uid="{E7A3718F-25D9-4B2A-AB67-90B1CB2E57C1}"/>
    <cellStyle name="Normal 2 2 3 14 2 2 2" xfId="30374" xr:uid="{E7A3718F-25D9-4B2A-AB67-90B1CB2E57C1}"/>
    <cellStyle name="Normal 2 2 3 14 2 3" xfId="22912" xr:uid="{E7A3718F-25D9-4B2A-AB67-90B1CB2E57C1}"/>
    <cellStyle name="Normal 2 2 3 14 3" xfId="8883" xr:uid="{1514BFBF-2A15-4455-BBA3-D40CAE52507C}"/>
    <cellStyle name="Normal 2 2 3 14 3 2" xfId="24861" xr:uid="{1514BFBF-2A15-4455-BBA3-D40CAE52507C}"/>
    <cellStyle name="Normal 2 2 3 14 4" xfId="17372" xr:uid="{1514BFBF-2A15-4455-BBA3-D40CAE52507C}"/>
    <cellStyle name="Normal 2 2 3 15" xfId="1427" xr:uid="{1514BFBF-2A15-4455-BBA3-D40CAE52507C}"/>
    <cellStyle name="Normal 2 2 3 15 2" xfId="6965" xr:uid="{E4A19055-7674-463E-83EB-C884C2E39981}"/>
    <cellStyle name="Normal 2 2 3 15 2 2" xfId="14427" xr:uid="{E4A19055-7674-463E-83EB-C884C2E39981}"/>
    <cellStyle name="Normal 2 2 3 15 2 2 2" xfId="30405" xr:uid="{E4A19055-7674-463E-83EB-C884C2E39981}"/>
    <cellStyle name="Normal 2 2 3 15 2 3" xfId="22943" xr:uid="{E4A19055-7674-463E-83EB-C884C2E39981}"/>
    <cellStyle name="Normal 2 2 3 15 3" xfId="8916" xr:uid="{1514BFBF-2A15-4455-BBA3-D40CAE52507C}"/>
    <cellStyle name="Normal 2 2 3 15 3 2" xfId="24894" xr:uid="{1514BFBF-2A15-4455-BBA3-D40CAE52507C}"/>
    <cellStyle name="Normal 2 2 3 15 4" xfId="17405" xr:uid="{1514BFBF-2A15-4455-BBA3-D40CAE52507C}"/>
    <cellStyle name="Normal 2 2 3 16" xfId="1460" xr:uid="{1514BFBF-2A15-4455-BBA3-D40CAE52507C}"/>
    <cellStyle name="Normal 2 2 3 16 2" xfId="6998" xr:uid="{F4318210-4AE7-4BC1-9471-7EBEE16C8017}"/>
    <cellStyle name="Normal 2 2 3 16 2 2" xfId="14460" xr:uid="{F4318210-4AE7-4BC1-9471-7EBEE16C8017}"/>
    <cellStyle name="Normal 2 2 3 16 2 2 2" xfId="30438" xr:uid="{F4318210-4AE7-4BC1-9471-7EBEE16C8017}"/>
    <cellStyle name="Normal 2 2 3 16 2 3" xfId="22976" xr:uid="{F4318210-4AE7-4BC1-9471-7EBEE16C8017}"/>
    <cellStyle name="Normal 2 2 3 16 3" xfId="8949" xr:uid="{1514BFBF-2A15-4455-BBA3-D40CAE52507C}"/>
    <cellStyle name="Normal 2 2 3 16 3 2" xfId="24927" xr:uid="{1514BFBF-2A15-4455-BBA3-D40CAE52507C}"/>
    <cellStyle name="Normal 2 2 3 16 4" xfId="17438" xr:uid="{1514BFBF-2A15-4455-BBA3-D40CAE52507C}"/>
    <cellStyle name="Normal 2 2 3 17" xfId="1493" xr:uid="{1514BFBF-2A15-4455-BBA3-D40CAE52507C}"/>
    <cellStyle name="Normal 2 2 3 17 2" xfId="7031" xr:uid="{90B4BA5A-815A-4D72-B6D8-D117BB7A5A80}"/>
    <cellStyle name="Normal 2 2 3 17 2 2" xfId="14493" xr:uid="{90B4BA5A-815A-4D72-B6D8-D117BB7A5A80}"/>
    <cellStyle name="Normal 2 2 3 17 2 2 2" xfId="30471" xr:uid="{90B4BA5A-815A-4D72-B6D8-D117BB7A5A80}"/>
    <cellStyle name="Normal 2 2 3 17 2 3" xfId="23009" xr:uid="{90B4BA5A-815A-4D72-B6D8-D117BB7A5A80}"/>
    <cellStyle name="Normal 2 2 3 17 3" xfId="8982" xr:uid="{1514BFBF-2A15-4455-BBA3-D40CAE52507C}"/>
    <cellStyle name="Normal 2 2 3 17 3 2" xfId="24960" xr:uid="{1514BFBF-2A15-4455-BBA3-D40CAE52507C}"/>
    <cellStyle name="Normal 2 2 3 17 4" xfId="17471" xr:uid="{1514BFBF-2A15-4455-BBA3-D40CAE52507C}"/>
    <cellStyle name="Normal 2 2 3 18" xfId="1526" xr:uid="{1514BFBF-2A15-4455-BBA3-D40CAE52507C}"/>
    <cellStyle name="Normal 2 2 3 18 2" xfId="7064" xr:uid="{8B36CCBA-884E-4971-BE08-EA4DB9568414}"/>
    <cellStyle name="Normal 2 2 3 18 2 2" xfId="14526" xr:uid="{8B36CCBA-884E-4971-BE08-EA4DB9568414}"/>
    <cellStyle name="Normal 2 2 3 18 2 2 2" xfId="30504" xr:uid="{8B36CCBA-884E-4971-BE08-EA4DB9568414}"/>
    <cellStyle name="Normal 2 2 3 18 2 3" xfId="23042" xr:uid="{8B36CCBA-884E-4971-BE08-EA4DB9568414}"/>
    <cellStyle name="Normal 2 2 3 18 3" xfId="9015" xr:uid="{1514BFBF-2A15-4455-BBA3-D40CAE52507C}"/>
    <cellStyle name="Normal 2 2 3 18 3 2" xfId="24993" xr:uid="{1514BFBF-2A15-4455-BBA3-D40CAE52507C}"/>
    <cellStyle name="Normal 2 2 3 18 4" xfId="17504" xr:uid="{1514BFBF-2A15-4455-BBA3-D40CAE52507C}"/>
    <cellStyle name="Normal 2 2 3 19" xfId="1560" xr:uid="{1514BFBF-2A15-4455-BBA3-D40CAE52507C}"/>
    <cellStyle name="Normal 2 2 3 19 2" xfId="7098" xr:uid="{A0D7210C-9191-4371-B947-95DE9D7AF8D4}"/>
    <cellStyle name="Normal 2 2 3 19 2 2" xfId="14560" xr:uid="{A0D7210C-9191-4371-B947-95DE9D7AF8D4}"/>
    <cellStyle name="Normal 2 2 3 19 2 2 2" xfId="30538" xr:uid="{A0D7210C-9191-4371-B947-95DE9D7AF8D4}"/>
    <cellStyle name="Normal 2 2 3 19 2 3" xfId="23076" xr:uid="{A0D7210C-9191-4371-B947-95DE9D7AF8D4}"/>
    <cellStyle name="Normal 2 2 3 19 3" xfId="9049" xr:uid="{1514BFBF-2A15-4455-BBA3-D40CAE52507C}"/>
    <cellStyle name="Normal 2 2 3 19 3 2" xfId="25027" xr:uid="{1514BFBF-2A15-4455-BBA3-D40CAE52507C}"/>
    <cellStyle name="Normal 2 2 3 19 4" xfId="17538" xr:uid="{1514BFBF-2A15-4455-BBA3-D40CAE52507C}"/>
    <cellStyle name="Normal 2 2 3 2" xfId="1122" xr:uid="{1514BFBF-2A15-4455-BBA3-D40CAE52507C}"/>
    <cellStyle name="Normal 2 2 3 2 10" xfId="1543" xr:uid="{5E961CCB-1833-4F02-A6C2-593C588610CF}"/>
    <cellStyle name="Normal 2 2 3 2 10 2" xfId="7081" xr:uid="{F4B7435C-1575-4C57-88C4-D081842570EB}"/>
    <cellStyle name="Normal 2 2 3 2 10 2 2" xfId="14543" xr:uid="{F4B7435C-1575-4C57-88C4-D081842570EB}"/>
    <cellStyle name="Normal 2 2 3 2 10 2 2 2" xfId="30521" xr:uid="{F4B7435C-1575-4C57-88C4-D081842570EB}"/>
    <cellStyle name="Normal 2 2 3 2 10 2 3" xfId="23059" xr:uid="{F4B7435C-1575-4C57-88C4-D081842570EB}"/>
    <cellStyle name="Normal 2 2 3 2 10 3" xfId="9032" xr:uid="{5E961CCB-1833-4F02-A6C2-593C588610CF}"/>
    <cellStyle name="Normal 2 2 3 2 10 3 2" xfId="25010" xr:uid="{5E961CCB-1833-4F02-A6C2-593C588610CF}"/>
    <cellStyle name="Normal 2 2 3 2 10 4" xfId="17521" xr:uid="{5E961CCB-1833-4F02-A6C2-593C588610CF}"/>
    <cellStyle name="Normal 2 2 3 2 11" xfId="1577" xr:uid="{5E961CCB-1833-4F02-A6C2-593C588610CF}"/>
    <cellStyle name="Normal 2 2 3 2 11 2" xfId="7115" xr:uid="{C1594B6F-2C58-454A-AD54-82BD56480FD6}"/>
    <cellStyle name="Normal 2 2 3 2 11 2 2" xfId="14577" xr:uid="{C1594B6F-2C58-454A-AD54-82BD56480FD6}"/>
    <cellStyle name="Normal 2 2 3 2 11 2 2 2" xfId="30555" xr:uid="{C1594B6F-2C58-454A-AD54-82BD56480FD6}"/>
    <cellStyle name="Normal 2 2 3 2 11 2 3" xfId="23093" xr:uid="{C1594B6F-2C58-454A-AD54-82BD56480FD6}"/>
    <cellStyle name="Normal 2 2 3 2 11 3" xfId="9066" xr:uid="{5E961CCB-1833-4F02-A6C2-593C588610CF}"/>
    <cellStyle name="Normal 2 2 3 2 11 3 2" xfId="25044" xr:uid="{5E961CCB-1833-4F02-A6C2-593C588610CF}"/>
    <cellStyle name="Normal 2 2 3 2 11 4" xfId="17555" xr:uid="{5E961CCB-1833-4F02-A6C2-593C588610CF}"/>
    <cellStyle name="Normal 2 2 3 2 12" xfId="1610" xr:uid="{5E961CCB-1833-4F02-A6C2-593C588610CF}"/>
    <cellStyle name="Normal 2 2 3 2 12 2" xfId="7148" xr:uid="{D07A14DF-DD28-46B3-9F5D-17413190CBA4}"/>
    <cellStyle name="Normal 2 2 3 2 12 2 2" xfId="14610" xr:uid="{D07A14DF-DD28-46B3-9F5D-17413190CBA4}"/>
    <cellStyle name="Normal 2 2 3 2 12 2 2 2" xfId="30588" xr:uid="{D07A14DF-DD28-46B3-9F5D-17413190CBA4}"/>
    <cellStyle name="Normal 2 2 3 2 12 2 3" xfId="23126" xr:uid="{D07A14DF-DD28-46B3-9F5D-17413190CBA4}"/>
    <cellStyle name="Normal 2 2 3 2 12 3" xfId="9099" xr:uid="{5E961CCB-1833-4F02-A6C2-593C588610CF}"/>
    <cellStyle name="Normal 2 2 3 2 12 3 2" xfId="25077" xr:uid="{5E961CCB-1833-4F02-A6C2-593C588610CF}"/>
    <cellStyle name="Normal 2 2 3 2 12 4" xfId="17588" xr:uid="{5E961CCB-1833-4F02-A6C2-593C588610CF}"/>
    <cellStyle name="Normal 2 2 3 2 13" xfId="1643" xr:uid="{5E961CCB-1833-4F02-A6C2-593C588610CF}"/>
    <cellStyle name="Normal 2 2 3 2 13 2" xfId="7187" xr:uid="{8608D11E-48EC-481C-87C7-B3FB3964AA7C}"/>
    <cellStyle name="Normal 2 2 3 2 13 2 2" xfId="14649" xr:uid="{8608D11E-48EC-481C-87C7-B3FB3964AA7C}"/>
    <cellStyle name="Normal 2 2 3 2 13 2 2 2" xfId="30627" xr:uid="{8608D11E-48EC-481C-87C7-B3FB3964AA7C}"/>
    <cellStyle name="Normal 2 2 3 2 13 2 3" xfId="23165" xr:uid="{8608D11E-48EC-481C-87C7-B3FB3964AA7C}"/>
    <cellStyle name="Normal 2 2 3 2 13 3" xfId="9132" xr:uid="{5E961CCB-1833-4F02-A6C2-593C588610CF}"/>
    <cellStyle name="Normal 2 2 3 2 13 3 2" xfId="25110" xr:uid="{5E961CCB-1833-4F02-A6C2-593C588610CF}"/>
    <cellStyle name="Normal 2 2 3 2 13 4" xfId="17621" xr:uid="{5E961CCB-1833-4F02-A6C2-593C588610CF}"/>
    <cellStyle name="Normal 2 2 3 2 14" xfId="1711" xr:uid="{5E961CCB-1833-4F02-A6C2-593C588610CF}"/>
    <cellStyle name="Normal 2 2 3 2 14 2" xfId="7243" xr:uid="{A5792C3C-7BE4-4B99-9E8A-9BD3493DC5F0}"/>
    <cellStyle name="Normal 2 2 3 2 14 2 2" xfId="14705" xr:uid="{A5792C3C-7BE4-4B99-9E8A-9BD3493DC5F0}"/>
    <cellStyle name="Normal 2 2 3 2 14 2 2 2" xfId="30683" xr:uid="{A5792C3C-7BE4-4B99-9E8A-9BD3493DC5F0}"/>
    <cellStyle name="Normal 2 2 3 2 14 2 3" xfId="23221" xr:uid="{A5792C3C-7BE4-4B99-9E8A-9BD3493DC5F0}"/>
    <cellStyle name="Normal 2 2 3 2 14 3" xfId="9173" xr:uid="{5E961CCB-1833-4F02-A6C2-593C588610CF}"/>
    <cellStyle name="Normal 2 2 3 2 14 3 2" xfId="25151" xr:uid="{5E961CCB-1833-4F02-A6C2-593C588610CF}"/>
    <cellStyle name="Normal 2 2 3 2 14 4" xfId="17689" xr:uid="{5E961CCB-1833-4F02-A6C2-593C588610CF}"/>
    <cellStyle name="Normal 2 2 3 2 15" xfId="2934" xr:uid="{1514BFBF-2A15-4455-BBA3-D40CAE52507C}"/>
    <cellStyle name="Normal 2 2 3 2 15 2" xfId="10396" xr:uid="{1514BFBF-2A15-4455-BBA3-D40CAE52507C}"/>
    <cellStyle name="Normal 2 2 3 2 15 2 2" xfId="26374" xr:uid="{1514BFBF-2A15-4455-BBA3-D40CAE52507C}"/>
    <cellStyle name="Normal 2 2 3 2 15 3" xfId="18912" xr:uid="{1514BFBF-2A15-4455-BBA3-D40CAE52507C}"/>
    <cellStyle name="Normal 2 2 3 2 16" xfId="7345" xr:uid="{5E961CCB-1833-4F02-A6C2-593C588610CF}"/>
    <cellStyle name="Normal 2 2 3 2 16 2" xfId="14807" xr:uid="{5E961CCB-1833-4F02-A6C2-593C588610CF}"/>
    <cellStyle name="Normal 2 2 3 2 16 2 2" xfId="30785" xr:uid="{5E961CCB-1833-4F02-A6C2-593C588610CF}"/>
    <cellStyle name="Normal 2 2 3 2 16 3" xfId="23323" xr:uid="{5E961CCB-1833-4F02-A6C2-593C588610CF}"/>
    <cellStyle name="Normal 2 2 3 2 17" xfId="7486" xr:uid="{5E961CCB-1833-4F02-A6C2-593C588610CF}"/>
    <cellStyle name="Normal 2 2 3 2 17 2" xfId="23464" xr:uid="{5E961CCB-1833-4F02-A6C2-593C588610CF}"/>
    <cellStyle name="Normal 2 2 3 2 18" xfId="14948" xr:uid="{5E961CCB-1833-4F02-A6C2-593C588610CF}"/>
    <cellStyle name="Normal 2 2 3 2 18 2" xfId="30926" xr:uid="{5E961CCB-1833-4F02-A6C2-593C588610CF}"/>
    <cellStyle name="Normal 2 2 3 2 19" xfId="15079" xr:uid="{5E961CCB-1833-4F02-A6C2-593C588610CF}"/>
    <cellStyle name="Normal 2 2 3 2 19 2" xfId="31057" xr:uid="{5E961CCB-1833-4F02-A6C2-593C588610CF}"/>
    <cellStyle name="Normal 2 2 3 2 2" xfId="1279" xr:uid="{5E961CCB-1833-4F02-A6C2-593C588610CF}"/>
    <cellStyle name="Normal 2 2 3 2 2 10" xfId="15376" xr:uid="{F91232FE-FC0A-4A5D-8D59-0C13EAA9B58F}"/>
    <cellStyle name="Normal 2 2 3 2 2 10 2" xfId="31354" xr:uid="{F91232FE-FC0A-4A5D-8D59-0C13EAA9B58F}"/>
    <cellStyle name="Normal 2 2 3 2 2 11" xfId="15508" xr:uid="{F91232FE-FC0A-4A5D-8D59-0C13EAA9B58F}"/>
    <cellStyle name="Normal 2 2 3 2 2 11 2" xfId="31486" xr:uid="{F91232FE-FC0A-4A5D-8D59-0C13EAA9B58F}"/>
    <cellStyle name="Normal 2 2 3 2 2 12" xfId="15647" xr:uid="{F91232FE-FC0A-4A5D-8D59-0C13EAA9B58F}"/>
    <cellStyle name="Normal 2 2 3 2 2 12 2" xfId="31624" xr:uid="{F91232FE-FC0A-4A5D-8D59-0C13EAA9B58F}"/>
    <cellStyle name="Normal 2 2 3 2 2 13" xfId="15779" xr:uid="{F91232FE-FC0A-4A5D-8D59-0C13EAA9B58F}"/>
    <cellStyle name="Normal 2 2 3 2 2 13 2" xfId="31756" xr:uid="{F91232FE-FC0A-4A5D-8D59-0C13EAA9B58F}"/>
    <cellStyle name="Normal 2 2 3 2 2 14" xfId="15910" xr:uid="{F91232FE-FC0A-4A5D-8D59-0C13EAA9B58F}"/>
    <cellStyle name="Normal 2 2 3 2 2 14 2" xfId="31887" xr:uid="{F91232FE-FC0A-4A5D-8D59-0C13EAA9B58F}"/>
    <cellStyle name="Normal 2 2 3 2 2 15" xfId="17257" xr:uid="{5E961CCB-1833-4F02-A6C2-593C588610CF}"/>
    <cellStyle name="Normal 2 2 3 2 2 16" xfId="32018" xr:uid="{F91232FE-FC0A-4A5D-8D59-0C13EAA9B58F}"/>
    <cellStyle name="Normal 2 2 3 2 2 17" xfId="32150" xr:uid="{F91232FE-FC0A-4A5D-8D59-0C13EAA9B58F}"/>
    <cellStyle name="Normal 2 2 3 2 2 18" xfId="32281" xr:uid="{F91232FE-FC0A-4A5D-8D59-0C13EAA9B58F}"/>
    <cellStyle name="Normal 2 2 3 2 2 19" xfId="32413" xr:uid="{F91232FE-FC0A-4A5D-8D59-0C13EAA9B58F}"/>
    <cellStyle name="Normal 2 2 3 2 2 2" xfId="1676" xr:uid="{F91232FE-FC0A-4A5D-8D59-0C13EAA9B58F}"/>
    <cellStyle name="Normal 2 2 3 2 2 2 10" xfId="15574" xr:uid="{A22D5A5D-FA2C-44D6-ADA4-17635A07873C}"/>
    <cellStyle name="Normal 2 2 3 2 2 2 10 2" xfId="31552" xr:uid="{A22D5A5D-FA2C-44D6-ADA4-17635A07873C}"/>
    <cellStyle name="Normal 2 2 3 2 2 2 11" xfId="15713" xr:uid="{A22D5A5D-FA2C-44D6-ADA4-17635A07873C}"/>
    <cellStyle name="Normal 2 2 3 2 2 2 11 2" xfId="31690" xr:uid="{A22D5A5D-FA2C-44D6-ADA4-17635A07873C}"/>
    <cellStyle name="Normal 2 2 3 2 2 2 12" xfId="15845" xr:uid="{A22D5A5D-FA2C-44D6-ADA4-17635A07873C}"/>
    <cellStyle name="Normal 2 2 3 2 2 2 12 2" xfId="31822" xr:uid="{A22D5A5D-FA2C-44D6-ADA4-17635A07873C}"/>
    <cellStyle name="Normal 2 2 3 2 2 2 13" xfId="15976" xr:uid="{A22D5A5D-FA2C-44D6-ADA4-17635A07873C}"/>
    <cellStyle name="Normal 2 2 3 2 2 2 13 2" xfId="31953" xr:uid="{A22D5A5D-FA2C-44D6-ADA4-17635A07873C}"/>
    <cellStyle name="Normal 2 2 3 2 2 2 14" xfId="17654" xr:uid="{F91232FE-FC0A-4A5D-8D59-0C13EAA9B58F}"/>
    <cellStyle name="Normal 2 2 3 2 2 2 15" xfId="32084" xr:uid="{A22D5A5D-FA2C-44D6-ADA4-17635A07873C}"/>
    <cellStyle name="Normal 2 2 3 2 2 2 16" xfId="32216" xr:uid="{A22D5A5D-FA2C-44D6-ADA4-17635A07873C}"/>
    <cellStyle name="Normal 2 2 3 2 2 2 17" xfId="32347" xr:uid="{A22D5A5D-FA2C-44D6-ADA4-17635A07873C}"/>
    <cellStyle name="Normal 2 2 3 2 2 2 18" xfId="32479" xr:uid="{A22D5A5D-FA2C-44D6-ADA4-17635A07873C}"/>
    <cellStyle name="Normal 2 2 3 2 2 2 19" xfId="32610" xr:uid="{A22D5A5D-FA2C-44D6-ADA4-17635A07873C}"/>
    <cellStyle name="Normal 2 2 3 2 2 2 2" xfId="1810" xr:uid="{A22D5A5D-FA2C-44D6-ADA4-17635A07873C}"/>
    <cellStyle name="Normal 2 2 3 2 2 2 2 2" xfId="7314" xr:uid="{F40C058E-4656-4D9D-A9E4-0035DC7A908D}"/>
    <cellStyle name="Normal 2 2 3 2 2 2 2 2 2" xfId="14776" xr:uid="{F40C058E-4656-4D9D-A9E4-0035DC7A908D}"/>
    <cellStyle name="Normal 2 2 3 2 2 2 2 2 2 2" xfId="30754" xr:uid="{F40C058E-4656-4D9D-A9E4-0035DC7A908D}"/>
    <cellStyle name="Normal 2 2 3 2 2 2 2 2 3" xfId="23292" xr:uid="{F40C058E-4656-4D9D-A9E4-0035DC7A908D}"/>
    <cellStyle name="Normal 2 2 3 2 2 2 2 3" xfId="9272" xr:uid="{A22D5A5D-FA2C-44D6-ADA4-17635A07873C}"/>
    <cellStyle name="Normal 2 2 3 2 2 2 2 3 2" xfId="25250" xr:uid="{A22D5A5D-FA2C-44D6-ADA4-17635A07873C}"/>
    <cellStyle name="Normal 2 2 3 2 2 2 2 4" xfId="17788" xr:uid="{A22D5A5D-FA2C-44D6-ADA4-17635A07873C}"/>
    <cellStyle name="Normal 2 2 3 2 2 2 20" xfId="32742" xr:uid="{0D3B75AA-0B3B-420E-8ECF-1FB710605266}"/>
    <cellStyle name="Normal 2 2 3 2 2 2 21" xfId="32874" xr:uid="{00000000-0005-0000-0000-000055000000}"/>
    <cellStyle name="Normal 2 2 3 2 2 2 22" xfId="33005" xr:uid="{A22D5A5D-FA2C-44D6-ADA4-17635A07873C}"/>
    <cellStyle name="Normal 2 2 3 2 2 2 23" xfId="33136" xr:uid="{A22D5A5D-FA2C-44D6-ADA4-17635A07873C}"/>
    <cellStyle name="Normal 2 2 3 2 2 2 24" xfId="33268" xr:uid="{00000000-0005-0000-0000-000055000000}"/>
    <cellStyle name="Normal 2 2 3 2 2 2 25" xfId="33400" xr:uid="{127011D8-BB5F-4504-985B-A580C58CD93D}"/>
    <cellStyle name="Normal 2 2 3 2 2 2 3" xfId="6849" xr:uid="{7FC9CD19-8CFA-45DA-89AB-FEB177898BB3}"/>
    <cellStyle name="Normal 2 2 3 2 2 2 3 2" xfId="14311" xr:uid="{7FC9CD19-8CFA-45DA-89AB-FEB177898BB3}"/>
    <cellStyle name="Normal 2 2 3 2 2 2 3 2 2" xfId="30289" xr:uid="{7FC9CD19-8CFA-45DA-89AB-FEB177898BB3}"/>
    <cellStyle name="Normal 2 2 3 2 2 2 3 3" xfId="22827" xr:uid="{7FC9CD19-8CFA-45DA-89AB-FEB177898BB3}"/>
    <cellStyle name="Normal 2 2 3 2 2 2 4" xfId="7444" xr:uid="{A22D5A5D-FA2C-44D6-ADA4-17635A07873C}"/>
    <cellStyle name="Normal 2 2 3 2 2 2 4 2" xfId="14906" xr:uid="{A22D5A5D-FA2C-44D6-ADA4-17635A07873C}"/>
    <cellStyle name="Normal 2 2 3 2 2 2 4 2 2" xfId="30884" xr:uid="{A22D5A5D-FA2C-44D6-ADA4-17635A07873C}"/>
    <cellStyle name="Normal 2 2 3 2 2 2 4 3" xfId="23422" xr:uid="{A22D5A5D-FA2C-44D6-ADA4-17635A07873C}"/>
    <cellStyle name="Normal 2 2 3 2 2 2 5" xfId="7585" xr:uid="{A22D5A5D-FA2C-44D6-ADA4-17635A07873C}"/>
    <cellStyle name="Normal 2 2 3 2 2 2 5 2" xfId="23563" xr:uid="{A22D5A5D-FA2C-44D6-ADA4-17635A07873C}"/>
    <cellStyle name="Normal 2 2 3 2 2 2 6" xfId="15047" xr:uid="{A22D5A5D-FA2C-44D6-ADA4-17635A07873C}"/>
    <cellStyle name="Normal 2 2 3 2 2 2 6 2" xfId="31025" xr:uid="{A22D5A5D-FA2C-44D6-ADA4-17635A07873C}"/>
    <cellStyle name="Normal 2 2 3 2 2 2 7" xfId="15178" xr:uid="{A22D5A5D-FA2C-44D6-ADA4-17635A07873C}"/>
    <cellStyle name="Normal 2 2 3 2 2 2 7 2" xfId="31156" xr:uid="{A22D5A5D-FA2C-44D6-ADA4-17635A07873C}"/>
    <cellStyle name="Normal 2 2 3 2 2 2 8" xfId="15310" xr:uid="{A22D5A5D-FA2C-44D6-ADA4-17635A07873C}"/>
    <cellStyle name="Normal 2 2 3 2 2 2 8 2" xfId="31288" xr:uid="{A22D5A5D-FA2C-44D6-ADA4-17635A07873C}"/>
    <cellStyle name="Normal 2 2 3 2 2 2 9" xfId="15442" xr:uid="{A22D5A5D-FA2C-44D6-ADA4-17635A07873C}"/>
    <cellStyle name="Normal 2 2 3 2 2 2 9 2" xfId="31420" xr:uid="{A22D5A5D-FA2C-44D6-ADA4-17635A07873C}"/>
    <cellStyle name="Normal 2 2 3 2 2 20" xfId="32544" xr:uid="{F91232FE-FC0A-4A5D-8D59-0C13EAA9B58F}"/>
    <cellStyle name="Normal 2 2 3 2 2 21" xfId="32676" xr:uid="{4CBC00E1-79C7-4F98-ADAA-DC25E556352D}"/>
    <cellStyle name="Normal 2 2 3 2 2 22" xfId="32808" xr:uid="{00000000-0005-0000-0000-000054000000}"/>
    <cellStyle name="Normal 2 2 3 2 2 23" xfId="32939" xr:uid="{F91232FE-FC0A-4A5D-8D59-0C13EAA9B58F}"/>
    <cellStyle name="Normal 2 2 3 2 2 24" xfId="33070" xr:uid="{F91232FE-FC0A-4A5D-8D59-0C13EAA9B58F}"/>
    <cellStyle name="Normal 2 2 3 2 2 25" xfId="33202" xr:uid="{00000000-0005-0000-0000-000054000000}"/>
    <cellStyle name="Normal 2 2 3 2 2 26" xfId="33334" xr:uid="{FD762CF7-1DBF-42E5-B545-280EDBD95FFA}"/>
    <cellStyle name="Normal 2 2 3 2 2 3" xfId="1744" xr:uid="{F91232FE-FC0A-4A5D-8D59-0C13EAA9B58F}"/>
    <cellStyle name="Normal 2 2 3 2 2 3 2" xfId="7276" xr:uid="{E330AA6C-1A25-4322-AEDF-D59AF3EA3F76}"/>
    <cellStyle name="Normal 2 2 3 2 2 3 2 2" xfId="14738" xr:uid="{E330AA6C-1A25-4322-AEDF-D59AF3EA3F76}"/>
    <cellStyle name="Normal 2 2 3 2 2 3 2 2 2" xfId="30716" xr:uid="{E330AA6C-1A25-4322-AEDF-D59AF3EA3F76}"/>
    <cellStyle name="Normal 2 2 3 2 2 3 2 3" xfId="23254" xr:uid="{E330AA6C-1A25-4322-AEDF-D59AF3EA3F76}"/>
    <cellStyle name="Normal 2 2 3 2 2 3 3" xfId="9206" xr:uid="{F91232FE-FC0A-4A5D-8D59-0C13EAA9B58F}"/>
    <cellStyle name="Normal 2 2 3 2 2 3 3 2" xfId="25184" xr:uid="{F91232FE-FC0A-4A5D-8D59-0C13EAA9B58F}"/>
    <cellStyle name="Normal 2 2 3 2 2 3 4" xfId="17722" xr:uid="{F91232FE-FC0A-4A5D-8D59-0C13EAA9B58F}"/>
    <cellStyle name="Normal 2 2 3 2 2 4" xfId="4181" xr:uid="{D7BE0AA7-AC96-4341-8DE6-37A58BD3B4DB}"/>
    <cellStyle name="Normal 2 2 3 2 2 4 2" xfId="11643" xr:uid="{D7BE0AA7-AC96-4341-8DE6-37A58BD3B4DB}"/>
    <cellStyle name="Normal 2 2 3 2 2 4 2 2" xfId="27621" xr:uid="{D7BE0AA7-AC96-4341-8DE6-37A58BD3B4DB}"/>
    <cellStyle name="Normal 2 2 3 2 2 4 3" xfId="20159" xr:uid="{D7BE0AA7-AC96-4341-8DE6-37A58BD3B4DB}"/>
    <cellStyle name="Normal 2 2 3 2 2 5" xfId="7378" xr:uid="{F91232FE-FC0A-4A5D-8D59-0C13EAA9B58F}"/>
    <cellStyle name="Normal 2 2 3 2 2 5 2" xfId="14840" xr:uid="{F91232FE-FC0A-4A5D-8D59-0C13EAA9B58F}"/>
    <cellStyle name="Normal 2 2 3 2 2 5 2 2" xfId="30818" xr:uid="{F91232FE-FC0A-4A5D-8D59-0C13EAA9B58F}"/>
    <cellStyle name="Normal 2 2 3 2 2 5 3" xfId="23356" xr:uid="{F91232FE-FC0A-4A5D-8D59-0C13EAA9B58F}"/>
    <cellStyle name="Normal 2 2 3 2 2 6" xfId="7519" xr:uid="{F91232FE-FC0A-4A5D-8D59-0C13EAA9B58F}"/>
    <cellStyle name="Normal 2 2 3 2 2 6 2" xfId="23497" xr:uid="{F91232FE-FC0A-4A5D-8D59-0C13EAA9B58F}"/>
    <cellStyle name="Normal 2 2 3 2 2 7" xfId="14981" xr:uid="{F91232FE-FC0A-4A5D-8D59-0C13EAA9B58F}"/>
    <cellStyle name="Normal 2 2 3 2 2 7 2" xfId="30959" xr:uid="{F91232FE-FC0A-4A5D-8D59-0C13EAA9B58F}"/>
    <cellStyle name="Normal 2 2 3 2 2 8" xfId="15112" xr:uid="{F91232FE-FC0A-4A5D-8D59-0C13EAA9B58F}"/>
    <cellStyle name="Normal 2 2 3 2 2 8 2" xfId="31090" xr:uid="{F91232FE-FC0A-4A5D-8D59-0C13EAA9B58F}"/>
    <cellStyle name="Normal 2 2 3 2 2 9" xfId="15244" xr:uid="{F91232FE-FC0A-4A5D-8D59-0C13EAA9B58F}"/>
    <cellStyle name="Normal 2 2 3 2 2 9 2" xfId="31222" xr:uid="{F91232FE-FC0A-4A5D-8D59-0C13EAA9B58F}"/>
    <cellStyle name="Normal 2 2 3 2 20" xfId="15211" xr:uid="{5E961CCB-1833-4F02-A6C2-593C588610CF}"/>
    <cellStyle name="Normal 2 2 3 2 20 2" xfId="31189" xr:uid="{5E961CCB-1833-4F02-A6C2-593C588610CF}"/>
    <cellStyle name="Normal 2 2 3 2 21" xfId="15343" xr:uid="{5E961CCB-1833-4F02-A6C2-593C588610CF}"/>
    <cellStyle name="Normal 2 2 3 2 21 2" xfId="31321" xr:uid="{5E961CCB-1833-4F02-A6C2-593C588610CF}"/>
    <cellStyle name="Normal 2 2 3 2 22" xfId="15475" xr:uid="{5E961CCB-1833-4F02-A6C2-593C588610CF}"/>
    <cellStyle name="Normal 2 2 3 2 22 2" xfId="31453" xr:uid="{5E961CCB-1833-4F02-A6C2-593C588610CF}"/>
    <cellStyle name="Normal 2 2 3 2 23" xfId="15614" xr:uid="{5E961CCB-1833-4F02-A6C2-593C588610CF}"/>
    <cellStyle name="Normal 2 2 3 2 23 2" xfId="31591" xr:uid="{5E961CCB-1833-4F02-A6C2-593C588610CF}"/>
    <cellStyle name="Normal 2 2 3 2 24" xfId="15746" xr:uid="{5E961CCB-1833-4F02-A6C2-593C588610CF}"/>
    <cellStyle name="Normal 2 2 3 2 24 2" xfId="31723" xr:uid="{5E961CCB-1833-4F02-A6C2-593C588610CF}"/>
    <cellStyle name="Normal 2 2 3 2 25" xfId="15877" xr:uid="{5E961CCB-1833-4F02-A6C2-593C588610CF}"/>
    <cellStyle name="Normal 2 2 3 2 25 2" xfId="31854" xr:uid="{5E961CCB-1833-4F02-A6C2-593C588610CF}"/>
    <cellStyle name="Normal 2 2 3 2 26" xfId="17100" xr:uid="{1514BFBF-2A15-4455-BBA3-D40CAE52507C}"/>
    <cellStyle name="Normal 2 2 3 2 27" xfId="31985" xr:uid="{5E961CCB-1833-4F02-A6C2-593C588610CF}"/>
    <cellStyle name="Normal 2 2 3 2 28" xfId="32117" xr:uid="{5E961CCB-1833-4F02-A6C2-593C588610CF}"/>
    <cellStyle name="Normal 2 2 3 2 29" xfId="32248" xr:uid="{5E961CCB-1833-4F02-A6C2-593C588610CF}"/>
    <cellStyle name="Normal 2 2 3 2 3" xfId="1312" xr:uid="{5E961CCB-1833-4F02-A6C2-593C588610CF}"/>
    <cellStyle name="Normal 2 2 3 2 3 10" xfId="15541" xr:uid="{A22A83B3-57AC-4FC9-AC3D-40CC5E67F919}"/>
    <cellStyle name="Normal 2 2 3 2 3 10 2" xfId="31519" xr:uid="{A22A83B3-57AC-4FC9-AC3D-40CC5E67F919}"/>
    <cellStyle name="Normal 2 2 3 2 3 11" xfId="15680" xr:uid="{A22A83B3-57AC-4FC9-AC3D-40CC5E67F919}"/>
    <cellStyle name="Normal 2 2 3 2 3 11 2" xfId="31657" xr:uid="{A22A83B3-57AC-4FC9-AC3D-40CC5E67F919}"/>
    <cellStyle name="Normal 2 2 3 2 3 12" xfId="15812" xr:uid="{A22A83B3-57AC-4FC9-AC3D-40CC5E67F919}"/>
    <cellStyle name="Normal 2 2 3 2 3 12 2" xfId="31789" xr:uid="{A22A83B3-57AC-4FC9-AC3D-40CC5E67F919}"/>
    <cellStyle name="Normal 2 2 3 2 3 13" xfId="15943" xr:uid="{A22A83B3-57AC-4FC9-AC3D-40CC5E67F919}"/>
    <cellStyle name="Normal 2 2 3 2 3 13 2" xfId="31920" xr:uid="{A22A83B3-57AC-4FC9-AC3D-40CC5E67F919}"/>
    <cellStyle name="Normal 2 2 3 2 3 14" xfId="17290" xr:uid="{5E961CCB-1833-4F02-A6C2-593C588610CF}"/>
    <cellStyle name="Normal 2 2 3 2 3 15" xfId="32051" xr:uid="{A22A83B3-57AC-4FC9-AC3D-40CC5E67F919}"/>
    <cellStyle name="Normal 2 2 3 2 3 16" xfId="32183" xr:uid="{A22A83B3-57AC-4FC9-AC3D-40CC5E67F919}"/>
    <cellStyle name="Normal 2 2 3 2 3 17" xfId="32314" xr:uid="{A22A83B3-57AC-4FC9-AC3D-40CC5E67F919}"/>
    <cellStyle name="Normal 2 2 3 2 3 18" xfId="32446" xr:uid="{A22A83B3-57AC-4FC9-AC3D-40CC5E67F919}"/>
    <cellStyle name="Normal 2 2 3 2 3 19" xfId="32577" xr:uid="{A22A83B3-57AC-4FC9-AC3D-40CC5E67F919}"/>
    <cellStyle name="Normal 2 2 3 2 3 2" xfId="1777" xr:uid="{A22A83B3-57AC-4FC9-AC3D-40CC5E67F919}"/>
    <cellStyle name="Normal 2 2 3 2 3 2 2" xfId="6882" xr:uid="{A29FDB25-BC99-4EC6-8024-42DD2FABA8A6}"/>
    <cellStyle name="Normal 2 2 3 2 3 2 2 2" xfId="14344" xr:uid="{A29FDB25-BC99-4EC6-8024-42DD2FABA8A6}"/>
    <cellStyle name="Normal 2 2 3 2 3 2 2 2 2" xfId="30322" xr:uid="{A29FDB25-BC99-4EC6-8024-42DD2FABA8A6}"/>
    <cellStyle name="Normal 2 2 3 2 3 2 2 3" xfId="22860" xr:uid="{A29FDB25-BC99-4EC6-8024-42DD2FABA8A6}"/>
    <cellStyle name="Normal 2 2 3 2 3 2 3" xfId="9239" xr:uid="{A22A83B3-57AC-4FC9-AC3D-40CC5E67F919}"/>
    <cellStyle name="Normal 2 2 3 2 3 2 3 2" xfId="25217" xr:uid="{A22A83B3-57AC-4FC9-AC3D-40CC5E67F919}"/>
    <cellStyle name="Normal 2 2 3 2 3 2 4" xfId="17755" xr:uid="{A22A83B3-57AC-4FC9-AC3D-40CC5E67F919}"/>
    <cellStyle name="Normal 2 2 3 2 3 20" xfId="32709" xr:uid="{EA2DD6F1-0B9B-481F-B524-EBC7F90B6545}"/>
    <cellStyle name="Normal 2 2 3 2 3 21" xfId="32841" xr:uid="{00000000-0005-0000-0000-000056000000}"/>
    <cellStyle name="Normal 2 2 3 2 3 22" xfId="32972" xr:uid="{A22A83B3-57AC-4FC9-AC3D-40CC5E67F919}"/>
    <cellStyle name="Normal 2 2 3 2 3 23" xfId="33103" xr:uid="{A22A83B3-57AC-4FC9-AC3D-40CC5E67F919}"/>
    <cellStyle name="Normal 2 2 3 2 3 24" xfId="33235" xr:uid="{00000000-0005-0000-0000-000056000000}"/>
    <cellStyle name="Normal 2 2 3 2 3 25" xfId="33367" xr:uid="{EB3D6325-BF24-4600-8E9D-FBD1062DC243}"/>
    <cellStyle name="Normal 2 2 3 2 3 3" xfId="5428" xr:uid="{96CEE805-7334-46D2-B393-EDCFEF4E19F0}"/>
    <cellStyle name="Normal 2 2 3 2 3 3 2" xfId="12890" xr:uid="{96CEE805-7334-46D2-B393-EDCFEF4E19F0}"/>
    <cellStyle name="Normal 2 2 3 2 3 3 2 2" xfId="28868" xr:uid="{96CEE805-7334-46D2-B393-EDCFEF4E19F0}"/>
    <cellStyle name="Normal 2 2 3 2 3 3 3" xfId="21406" xr:uid="{96CEE805-7334-46D2-B393-EDCFEF4E19F0}"/>
    <cellStyle name="Normal 2 2 3 2 3 4" xfId="7411" xr:uid="{A22A83B3-57AC-4FC9-AC3D-40CC5E67F919}"/>
    <cellStyle name="Normal 2 2 3 2 3 4 2" xfId="14873" xr:uid="{A22A83B3-57AC-4FC9-AC3D-40CC5E67F919}"/>
    <cellStyle name="Normal 2 2 3 2 3 4 2 2" xfId="30851" xr:uid="{A22A83B3-57AC-4FC9-AC3D-40CC5E67F919}"/>
    <cellStyle name="Normal 2 2 3 2 3 4 3" xfId="23389" xr:uid="{A22A83B3-57AC-4FC9-AC3D-40CC5E67F919}"/>
    <cellStyle name="Normal 2 2 3 2 3 5" xfId="7552" xr:uid="{A22A83B3-57AC-4FC9-AC3D-40CC5E67F919}"/>
    <cellStyle name="Normal 2 2 3 2 3 5 2" xfId="23530" xr:uid="{A22A83B3-57AC-4FC9-AC3D-40CC5E67F919}"/>
    <cellStyle name="Normal 2 2 3 2 3 6" xfId="15014" xr:uid="{A22A83B3-57AC-4FC9-AC3D-40CC5E67F919}"/>
    <cellStyle name="Normal 2 2 3 2 3 6 2" xfId="30992" xr:uid="{A22A83B3-57AC-4FC9-AC3D-40CC5E67F919}"/>
    <cellStyle name="Normal 2 2 3 2 3 7" xfId="15145" xr:uid="{A22A83B3-57AC-4FC9-AC3D-40CC5E67F919}"/>
    <cellStyle name="Normal 2 2 3 2 3 7 2" xfId="31123" xr:uid="{A22A83B3-57AC-4FC9-AC3D-40CC5E67F919}"/>
    <cellStyle name="Normal 2 2 3 2 3 8" xfId="15277" xr:uid="{A22A83B3-57AC-4FC9-AC3D-40CC5E67F919}"/>
    <cellStyle name="Normal 2 2 3 2 3 8 2" xfId="31255" xr:uid="{A22A83B3-57AC-4FC9-AC3D-40CC5E67F919}"/>
    <cellStyle name="Normal 2 2 3 2 3 9" xfId="15409" xr:uid="{A22A83B3-57AC-4FC9-AC3D-40CC5E67F919}"/>
    <cellStyle name="Normal 2 2 3 2 3 9 2" xfId="31387" xr:uid="{A22A83B3-57AC-4FC9-AC3D-40CC5E67F919}"/>
    <cellStyle name="Normal 2 2 3 2 30" xfId="32380" xr:uid="{5E961CCB-1833-4F02-A6C2-593C588610CF}"/>
    <cellStyle name="Normal 2 2 3 2 31" xfId="32511" xr:uid="{5E961CCB-1833-4F02-A6C2-593C588610CF}"/>
    <cellStyle name="Normal 2 2 3 2 32" xfId="32643" xr:uid="{D72B306E-B01B-4451-996F-C2876DD1DD07}"/>
    <cellStyle name="Normal 2 2 3 2 33" xfId="32775" xr:uid="{00000000-0005-0000-0000-000053000000}"/>
    <cellStyle name="Normal 2 2 3 2 34" xfId="32906" xr:uid="{5E961CCB-1833-4F02-A6C2-593C588610CF}"/>
    <cellStyle name="Normal 2 2 3 2 35" xfId="33037" xr:uid="{5E961CCB-1833-4F02-A6C2-593C588610CF}"/>
    <cellStyle name="Normal 2 2 3 2 36" xfId="33169" xr:uid="{00000000-0005-0000-0000-000053000000}"/>
    <cellStyle name="Normal 2 2 3 2 37" xfId="33301" xr:uid="{59D67C19-9A28-43C3-9F54-1DB9C22A1981}"/>
    <cellStyle name="Normal 2 2 3 2 4" xfId="1345" xr:uid="{5E961CCB-1833-4F02-A6C2-593C588610CF}"/>
    <cellStyle name="Normal 2 2 3 2 4 2" xfId="5591" xr:uid="{E0AB4E48-26DD-430C-A892-DA2E47918DD7}"/>
    <cellStyle name="Normal 2 2 3 2 4 2 2" xfId="13053" xr:uid="{E0AB4E48-26DD-430C-A892-DA2E47918DD7}"/>
    <cellStyle name="Normal 2 2 3 2 4 2 2 2" xfId="29031" xr:uid="{E0AB4E48-26DD-430C-A892-DA2E47918DD7}"/>
    <cellStyle name="Normal 2 2 3 2 4 2 3" xfId="21569" xr:uid="{E0AB4E48-26DD-430C-A892-DA2E47918DD7}"/>
    <cellStyle name="Normal 2 2 3 2 4 3" xfId="8834" xr:uid="{5E961CCB-1833-4F02-A6C2-593C588610CF}"/>
    <cellStyle name="Normal 2 2 3 2 4 3 2" xfId="24812" xr:uid="{5E961CCB-1833-4F02-A6C2-593C588610CF}"/>
    <cellStyle name="Normal 2 2 3 2 4 4" xfId="17323" xr:uid="{5E961CCB-1833-4F02-A6C2-593C588610CF}"/>
    <cellStyle name="Normal 2 2 3 2 5" xfId="1378" xr:uid="{5E961CCB-1833-4F02-A6C2-593C588610CF}"/>
    <cellStyle name="Normal 2 2 3 2 5 2" xfId="6918" xr:uid="{E4FF2886-4574-4284-95F8-5FE552A1B57A}"/>
    <cellStyle name="Normal 2 2 3 2 5 2 2" xfId="14380" xr:uid="{E4FF2886-4574-4284-95F8-5FE552A1B57A}"/>
    <cellStyle name="Normal 2 2 3 2 5 2 2 2" xfId="30358" xr:uid="{E4FF2886-4574-4284-95F8-5FE552A1B57A}"/>
    <cellStyle name="Normal 2 2 3 2 5 2 3" xfId="22896" xr:uid="{E4FF2886-4574-4284-95F8-5FE552A1B57A}"/>
    <cellStyle name="Normal 2 2 3 2 5 3" xfId="8867" xr:uid="{5E961CCB-1833-4F02-A6C2-593C588610CF}"/>
    <cellStyle name="Normal 2 2 3 2 5 3 2" xfId="24845" xr:uid="{5E961CCB-1833-4F02-A6C2-593C588610CF}"/>
    <cellStyle name="Normal 2 2 3 2 5 4" xfId="17356" xr:uid="{5E961CCB-1833-4F02-A6C2-593C588610CF}"/>
    <cellStyle name="Normal 2 2 3 2 6" xfId="1411" xr:uid="{5E961CCB-1833-4F02-A6C2-593C588610CF}"/>
    <cellStyle name="Normal 2 2 3 2 6 2" xfId="6951" xr:uid="{CC2AC167-209A-432E-BCD4-E632D23553AC}"/>
    <cellStyle name="Normal 2 2 3 2 6 2 2" xfId="14413" xr:uid="{CC2AC167-209A-432E-BCD4-E632D23553AC}"/>
    <cellStyle name="Normal 2 2 3 2 6 2 2 2" xfId="30391" xr:uid="{CC2AC167-209A-432E-BCD4-E632D23553AC}"/>
    <cellStyle name="Normal 2 2 3 2 6 2 3" xfId="22929" xr:uid="{CC2AC167-209A-432E-BCD4-E632D23553AC}"/>
    <cellStyle name="Normal 2 2 3 2 6 3" xfId="8900" xr:uid="{5E961CCB-1833-4F02-A6C2-593C588610CF}"/>
    <cellStyle name="Normal 2 2 3 2 6 3 2" xfId="24878" xr:uid="{5E961CCB-1833-4F02-A6C2-593C588610CF}"/>
    <cellStyle name="Normal 2 2 3 2 6 4" xfId="17389" xr:uid="{5E961CCB-1833-4F02-A6C2-593C588610CF}"/>
    <cellStyle name="Normal 2 2 3 2 7" xfId="1444" xr:uid="{5E961CCB-1833-4F02-A6C2-593C588610CF}"/>
    <cellStyle name="Normal 2 2 3 2 7 2" xfId="6982" xr:uid="{C9DDC251-3152-4A8E-82E7-69D9F86A66C0}"/>
    <cellStyle name="Normal 2 2 3 2 7 2 2" xfId="14444" xr:uid="{C9DDC251-3152-4A8E-82E7-69D9F86A66C0}"/>
    <cellStyle name="Normal 2 2 3 2 7 2 2 2" xfId="30422" xr:uid="{C9DDC251-3152-4A8E-82E7-69D9F86A66C0}"/>
    <cellStyle name="Normal 2 2 3 2 7 2 3" xfId="22960" xr:uid="{C9DDC251-3152-4A8E-82E7-69D9F86A66C0}"/>
    <cellStyle name="Normal 2 2 3 2 7 3" xfId="8933" xr:uid="{5E961CCB-1833-4F02-A6C2-593C588610CF}"/>
    <cellStyle name="Normal 2 2 3 2 7 3 2" xfId="24911" xr:uid="{5E961CCB-1833-4F02-A6C2-593C588610CF}"/>
    <cellStyle name="Normal 2 2 3 2 7 4" xfId="17422" xr:uid="{5E961CCB-1833-4F02-A6C2-593C588610CF}"/>
    <cellStyle name="Normal 2 2 3 2 8" xfId="1477" xr:uid="{5E961CCB-1833-4F02-A6C2-593C588610CF}"/>
    <cellStyle name="Normal 2 2 3 2 8 2" xfId="7015" xr:uid="{1CC4E600-0CD4-4313-8059-DFF7DDA04AB6}"/>
    <cellStyle name="Normal 2 2 3 2 8 2 2" xfId="14477" xr:uid="{1CC4E600-0CD4-4313-8059-DFF7DDA04AB6}"/>
    <cellStyle name="Normal 2 2 3 2 8 2 2 2" xfId="30455" xr:uid="{1CC4E600-0CD4-4313-8059-DFF7DDA04AB6}"/>
    <cellStyle name="Normal 2 2 3 2 8 2 3" xfId="22993" xr:uid="{1CC4E600-0CD4-4313-8059-DFF7DDA04AB6}"/>
    <cellStyle name="Normal 2 2 3 2 8 3" xfId="8966" xr:uid="{5E961CCB-1833-4F02-A6C2-593C588610CF}"/>
    <cellStyle name="Normal 2 2 3 2 8 3 2" xfId="24944" xr:uid="{5E961CCB-1833-4F02-A6C2-593C588610CF}"/>
    <cellStyle name="Normal 2 2 3 2 8 4" xfId="17455" xr:uid="{5E961CCB-1833-4F02-A6C2-593C588610CF}"/>
    <cellStyle name="Normal 2 2 3 2 9" xfId="1510" xr:uid="{5E961CCB-1833-4F02-A6C2-593C588610CF}"/>
    <cellStyle name="Normal 2 2 3 2 9 2" xfId="7048" xr:uid="{030E0B78-CB04-4B39-A11E-9778D05E7604}"/>
    <cellStyle name="Normal 2 2 3 2 9 2 2" xfId="14510" xr:uid="{030E0B78-CB04-4B39-A11E-9778D05E7604}"/>
    <cellStyle name="Normal 2 2 3 2 9 2 2 2" xfId="30488" xr:uid="{030E0B78-CB04-4B39-A11E-9778D05E7604}"/>
    <cellStyle name="Normal 2 2 3 2 9 2 3" xfId="23026" xr:uid="{030E0B78-CB04-4B39-A11E-9778D05E7604}"/>
    <cellStyle name="Normal 2 2 3 2 9 3" xfId="8999" xr:uid="{5E961CCB-1833-4F02-A6C2-593C588610CF}"/>
    <cellStyle name="Normal 2 2 3 2 9 3 2" xfId="24977" xr:uid="{5E961CCB-1833-4F02-A6C2-593C588610CF}"/>
    <cellStyle name="Normal 2 2 3 2 9 4" xfId="17488" xr:uid="{5E961CCB-1833-4F02-A6C2-593C588610CF}"/>
    <cellStyle name="Normal 2 2 3 20" xfId="1593" xr:uid="{1514BFBF-2A15-4455-BBA3-D40CAE52507C}"/>
    <cellStyle name="Normal 2 2 3 20 2" xfId="7131" xr:uid="{B7D5E8DE-6DB7-4CDF-A99B-6A0BBF249930}"/>
    <cellStyle name="Normal 2 2 3 20 2 2" xfId="14593" xr:uid="{B7D5E8DE-6DB7-4CDF-A99B-6A0BBF249930}"/>
    <cellStyle name="Normal 2 2 3 20 2 2 2" xfId="30571" xr:uid="{B7D5E8DE-6DB7-4CDF-A99B-6A0BBF249930}"/>
    <cellStyle name="Normal 2 2 3 20 2 3" xfId="23109" xr:uid="{B7D5E8DE-6DB7-4CDF-A99B-6A0BBF249930}"/>
    <cellStyle name="Normal 2 2 3 20 3" xfId="9082" xr:uid="{1514BFBF-2A15-4455-BBA3-D40CAE52507C}"/>
    <cellStyle name="Normal 2 2 3 20 3 2" xfId="25060" xr:uid="{1514BFBF-2A15-4455-BBA3-D40CAE52507C}"/>
    <cellStyle name="Normal 2 2 3 20 4" xfId="17571" xr:uid="{1514BFBF-2A15-4455-BBA3-D40CAE52507C}"/>
    <cellStyle name="Normal 2 2 3 21" xfId="1626" xr:uid="{1514BFBF-2A15-4455-BBA3-D40CAE52507C}"/>
    <cellStyle name="Normal 2 2 3 21 2" xfId="7170" xr:uid="{FF0C611B-47F2-4FBC-ACF9-B1F3518145C0}"/>
    <cellStyle name="Normal 2 2 3 21 2 2" xfId="14632" xr:uid="{FF0C611B-47F2-4FBC-ACF9-B1F3518145C0}"/>
    <cellStyle name="Normal 2 2 3 21 2 2 2" xfId="30610" xr:uid="{FF0C611B-47F2-4FBC-ACF9-B1F3518145C0}"/>
    <cellStyle name="Normal 2 2 3 21 2 3" xfId="23148" xr:uid="{FF0C611B-47F2-4FBC-ACF9-B1F3518145C0}"/>
    <cellStyle name="Normal 2 2 3 21 3" xfId="9115" xr:uid="{1514BFBF-2A15-4455-BBA3-D40CAE52507C}"/>
    <cellStyle name="Normal 2 2 3 21 3 2" xfId="25093" xr:uid="{1514BFBF-2A15-4455-BBA3-D40CAE52507C}"/>
    <cellStyle name="Normal 2 2 3 21 4" xfId="17604" xr:uid="{1514BFBF-2A15-4455-BBA3-D40CAE52507C}"/>
    <cellStyle name="Normal 2 2 3 22" xfId="1694" xr:uid="{1514BFBF-2A15-4455-BBA3-D40CAE52507C}"/>
    <cellStyle name="Normal 2 2 3 22 2" xfId="7226" xr:uid="{74D486B7-FE80-4105-BB7F-9082068DF4BB}"/>
    <cellStyle name="Normal 2 2 3 22 2 2" xfId="14688" xr:uid="{74D486B7-FE80-4105-BB7F-9082068DF4BB}"/>
    <cellStyle name="Normal 2 2 3 22 2 2 2" xfId="30666" xr:uid="{74D486B7-FE80-4105-BB7F-9082068DF4BB}"/>
    <cellStyle name="Normal 2 2 3 22 2 3" xfId="23204" xr:uid="{74D486B7-FE80-4105-BB7F-9082068DF4BB}"/>
    <cellStyle name="Normal 2 2 3 22 3" xfId="9156" xr:uid="{1514BFBF-2A15-4455-BBA3-D40CAE52507C}"/>
    <cellStyle name="Normal 2 2 3 22 3 2" xfId="25134" xr:uid="{1514BFBF-2A15-4455-BBA3-D40CAE52507C}"/>
    <cellStyle name="Normal 2 2 3 22 4" xfId="17672" xr:uid="{1514BFBF-2A15-4455-BBA3-D40CAE52507C}"/>
    <cellStyle name="Normal 2 2 3 23" xfId="2042" xr:uid="{00000000-0005-0000-0000-0000AE010000}"/>
    <cellStyle name="Normal 2 2 3 23 2" xfId="9504" xr:uid="{00000000-0005-0000-0000-0000AE010000}"/>
    <cellStyle name="Normal 2 2 3 23 2 2" xfId="25482" xr:uid="{00000000-0005-0000-0000-0000AE010000}"/>
    <cellStyle name="Normal 2 2 3 23 3" xfId="18020" xr:uid="{00000000-0005-0000-0000-0000AE010000}"/>
    <cellStyle name="Normal 2 2 3 24" xfId="7328" xr:uid="{1514BFBF-2A15-4455-BBA3-D40CAE52507C}"/>
    <cellStyle name="Normal 2 2 3 24 2" xfId="14790" xr:uid="{1514BFBF-2A15-4455-BBA3-D40CAE52507C}"/>
    <cellStyle name="Normal 2 2 3 24 2 2" xfId="30768" xr:uid="{1514BFBF-2A15-4455-BBA3-D40CAE52507C}"/>
    <cellStyle name="Normal 2 2 3 24 3" xfId="23306" xr:uid="{1514BFBF-2A15-4455-BBA3-D40CAE52507C}"/>
    <cellStyle name="Normal 2 2 3 25" xfId="7469" xr:uid="{1514BFBF-2A15-4455-BBA3-D40CAE52507C}"/>
    <cellStyle name="Normal 2 2 3 25 2" xfId="23447" xr:uid="{1514BFBF-2A15-4455-BBA3-D40CAE52507C}"/>
    <cellStyle name="Normal 2 2 3 26" xfId="14931" xr:uid="{1514BFBF-2A15-4455-BBA3-D40CAE52507C}"/>
    <cellStyle name="Normal 2 2 3 26 2" xfId="30909" xr:uid="{1514BFBF-2A15-4455-BBA3-D40CAE52507C}"/>
    <cellStyle name="Normal 2 2 3 27" xfId="15062" xr:uid="{1514BFBF-2A15-4455-BBA3-D40CAE52507C}"/>
    <cellStyle name="Normal 2 2 3 27 2" xfId="31040" xr:uid="{1514BFBF-2A15-4455-BBA3-D40CAE52507C}"/>
    <cellStyle name="Normal 2 2 3 28" xfId="15194" xr:uid="{1514BFBF-2A15-4455-BBA3-D40CAE52507C}"/>
    <cellStyle name="Normal 2 2 3 28 2" xfId="31172" xr:uid="{1514BFBF-2A15-4455-BBA3-D40CAE52507C}"/>
    <cellStyle name="Normal 2 2 3 29" xfId="15326" xr:uid="{1514BFBF-2A15-4455-BBA3-D40CAE52507C}"/>
    <cellStyle name="Normal 2 2 3 29 2" xfId="31304" xr:uid="{1514BFBF-2A15-4455-BBA3-D40CAE52507C}"/>
    <cellStyle name="Normal 2 2 3 3" xfId="1139" xr:uid="{1514BFBF-2A15-4455-BBA3-D40CAE52507C}"/>
    <cellStyle name="Normal 2 2 3 3 10" xfId="15227" xr:uid="{A66A9E2C-B97C-4D3F-B3C5-C5B5275C4145}"/>
    <cellStyle name="Normal 2 2 3 3 10 2" xfId="31205" xr:uid="{A66A9E2C-B97C-4D3F-B3C5-C5B5275C4145}"/>
    <cellStyle name="Normal 2 2 3 3 11" xfId="15359" xr:uid="{A66A9E2C-B97C-4D3F-B3C5-C5B5275C4145}"/>
    <cellStyle name="Normal 2 2 3 3 11 2" xfId="31337" xr:uid="{A66A9E2C-B97C-4D3F-B3C5-C5B5275C4145}"/>
    <cellStyle name="Normal 2 2 3 3 12" xfId="15491" xr:uid="{A66A9E2C-B97C-4D3F-B3C5-C5B5275C4145}"/>
    <cellStyle name="Normal 2 2 3 3 12 2" xfId="31469" xr:uid="{A66A9E2C-B97C-4D3F-B3C5-C5B5275C4145}"/>
    <cellStyle name="Normal 2 2 3 3 13" xfId="15630" xr:uid="{A66A9E2C-B97C-4D3F-B3C5-C5B5275C4145}"/>
    <cellStyle name="Normal 2 2 3 3 13 2" xfId="31607" xr:uid="{A66A9E2C-B97C-4D3F-B3C5-C5B5275C4145}"/>
    <cellStyle name="Normal 2 2 3 3 14" xfId="15762" xr:uid="{A66A9E2C-B97C-4D3F-B3C5-C5B5275C4145}"/>
    <cellStyle name="Normal 2 2 3 3 14 2" xfId="31739" xr:uid="{A66A9E2C-B97C-4D3F-B3C5-C5B5275C4145}"/>
    <cellStyle name="Normal 2 2 3 3 15" xfId="15893" xr:uid="{A66A9E2C-B97C-4D3F-B3C5-C5B5275C4145}"/>
    <cellStyle name="Normal 2 2 3 3 15 2" xfId="31870" xr:uid="{A66A9E2C-B97C-4D3F-B3C5-C5B5275C4145}"/>
    <cellStyle name="Normal 2 2 3 3 16" xfId="17117" xr:uid="{1514BFBF-2A15-4455-BBA3-D40CAE52507C}"/>
    <cellStyle name="Normal 2 2 3 3 17" xfId="32001" xr:uid="{A66A9E2C-B97C-4D3F-B3C5-C5B5275C4145}"/>
    <cellStyle name="Normal 2 2 3 3 18" xfId="32133" xr:uid="{A66A9E2C-B97C-4D3F-B3C5-C5B5275C4145}"/>
    <cellStyle name="Normal 2 2 3 3 19" xfId="32264" xr:uid="{A66A9E2C-B97C-4D3F-B3C5-C5B5275C4145}"/>
    <cellStyle name="Normal 2 2 3 3 2" xfId="1659" xr:uid="{A66A9E2C-B97C-4D3F-B3C5-C5B5275C4145}"/>
    <cellStyle name="Normal 2 2 3 3 2 10" xfId="15557" xr:uid="{1BD3FCE6-D1D9-4801-BBCB-8DCEAB5DAF8B}"/>
    <cellStyle name="Normal 2 2 3 3 2 10 2" xfId="31535" xr:uid="{1BD3FCE6-D1D9-4801-BBCB-8DCEAB5DAF8B}"/>
    <cellStyle name="Normal 2 2 3 3 2 11" xfId="15696" xr:uid="{1BD3FCE6-D1D9-4801-BBCB-8DCEAB5DAF8B}"/>
    <cellStyle name="Normal 2 2 3 3 2 11 2" xfId="31673" xr:uid="{1BD3FCE6-D1D9-4801-BBCB-8DCEAB5DAF8B}"/>
    <cellStyle name="Normal 2 2 3 3 2 12" xfId="15828" xr:uid="{1BD3FCE6-D1D9-4801-BBCB-8DCEAB5DAF8B}"/>
    <cellStyle name="Normal 2 2 3 3 2 12 2" xfId="31805" xr:uid="{1BD3FCE6-D1D9-4801-BBCB-8DCEAB5DAF8B}"/>
    <cellStyle name="Normal 2 2 3 3 2 13" xfId="15959" xr:uid="{1BD3FCE6-D1D9-4801-BBCB-8DCEAB5DAF8B}"/>
    <cellStyle name="Normal 2 2 3 3 2 13 2" xfId="31936" xr:uid="{1BD3FCE6-D1D9-4801-BBCB-8DCEAB5DAF8B}"/>
    <cellStyle name="Normal 2 2 3 3 2 14" xfId="17637" xr:uid="{A66A9E2C-B97C-4D3F-B3C5-C5B5275C4145}"/>
    <cellStyle name="Normal 2 2 3 3 2 15" xfId="32067" xr:uid="{1BD3FCE6-D1D9-4801-BBCB-8DCEAB5DAF8B}"/>
    <cellStyle name="Normal 2 2 3 3 2 16" xfId="32199" xr:uid="{1BD3FCE6-D1D9-4801-BBCB-8DCEAB5DAF8B}"/>
    <cellStyle name="Normal 2 2 3 3 2 17" xfId="32330" xr:uid="{1BD3FCE6-D1D9-4801-BBCB-8DCEAB5DAF8B}"/>
    <cellStyle name="Normal 2 2 3 3 2 18" xfId="32462" xr:uid="{1BD3FCE6-D1D9-4801-BBCB-8DCEAB5DAF8B}"/>
    <cellStyle name="Normal 2 2 3 3 2 19" xfId="32593" xr:uid="{1BD3FCE6-D1D9-4801-BBCB-8DCEAB5DAF8B}"/>
    <cellStyle name="Normal 2 2 3 3 2 2" xfId="1793" xr:uid="{1BD3FCE6-D1D9-4801-BBCB-8DCEAB5DAF8B}"/>
    <cellStyle name="Normal 2 2 3 3 2 2 2" xfId="7203" xr:uid="{FF6132ED-C537-49F5-84F0-A118F73D74D9}"/>
    <cellStyle name="Normal 2 2 3 3 2 2 2 2" xfId="14665" xr:uid="{FF6132ED-C537-49F5-84F0-A118F73D74D9}"/>
    <cellStyle name="Normal 2 2 3 3 2 2 2 2 2" xfId="30643" xr:uid="{FF6132ED-C537-49F5-84F0-A118F73D74D9}"/>
    <cellStyle name="Normal 2 2 3 3 2 2 2 3" xfId="23181" xr:uid="{FF6132ED-C537-49F5-84F0-A118F73D74D9}"/>
    <cellStyle name="Normal 2 2 3 3 2 2 3" xfId="9255" xr:uid="{1BD3FCE6-D1D9-4801-BBCB-8DCEAB5DAF8B}"/>
    <cellStyle name="Normal 2 2 3 3 2 2 3 2" xfId="25233" xr:uid="{1BD3FCE6-D1D9-4801-BBCB-8DCEAB5DAF8B}"/>
    <cellStyle name="Normal 2 2 3 3 2 2 4" xfId="17771" xr:uid="{1BD3FCE6-D1D9-4801-BBCB-8DCEAB5DAF8B}"/>
    <cellStyle name="Normal 2 2 3 3 2 20" xfId="32725" xr:uid="{EF948FCF-4326-4EA1-90D3-2BD7012C9E55}"/>
    <cellStyle name="Normal 2 2 3 3 2 21" xfId="32857" xr:uid="{00000000-0005-0000-0000-000058000000}"/>
    <cellStyle name="Normal 2 2 3 3 2 22" xfId="32988" xr:uid="{1BD3FCE6-D1D9-4801-BBCB-8DCEAB5DAF8B}"/>
    <cellStyle name="Normal 2 2 3 3 2 23" xfId="33119" xr:uid="{1BD3FCE6-D1D9-4801-BBCB-8DCEAB5DAF8B}"/>
    <cellStyle name="Normal 2 2 3 3 2 24" xfId="33251" xr:uid="{00000000-0005-0000-0000-000058000000}"/>
    <cellStyle name="Normal 2 2 3 3 2 25" xfId="33383" xr:uid="{B9D8B930-5392-4F82-896F-E518CD2CC51E}"/>
    <cellStyle name="Normal 2 2 3 3 2 3" xfId="4198" xr:uid="{D52CBBB8-1E6D-4970-A7D0-B3426EA394A6}"/>
    <cellStyle name="Normal 2 2 3 3 2 3 2" xfId="11660" xr:uid="{D52CBBB8-1E6D-4970-A7D0-B3426EA394A6}"/>
    <cellStyle name="Normal 2 2 3 3 2 3 2 2" xfId="27638" xr:uid="{D52CBBB8-1E6D-4970-A7D0-B3426EA394A6}"/>
    <cellStyle name="Normal 2 2 3 3 2 3 3" xfId="20176" xr:uid="{D52CBBB8-1E6D-4970-A7D0-B3426EA394A6}"/>
    <cellStyle name="Normal 2 2 3 3 2 4" xfId="7427" xr:uid="{1BD3FCE6-D1D9-4801-BBCB-8DCEAB5DAF8B}"/>
    <cellStyle name="Normal 2 2 3 3 2 4 2" xfId="14889" xr:uid="{1BD3FCE6-D1D9-4801-BBCB-8DCEAB5DAF8B}"/>
    <cellStyle name="Normal 2 2 3 3 2 4 2 2" xfId="30867" xr:uid="{1BD3FCE6-D1D9-4801-BBCB-8DCEAB5DAF8B}"/>
    <cellStyle name="Normal 2 2 3 3 2 4 3" xfId="23405" xr:uid="{1BD3FCE6-D1D9-4801-BBCB-8DCEAB5DAF8B}"/>
    <cellStyle name="Normal 2 2 3 3 2 5" xfId="7568" xr:uid="{1BD3FCE6-D1D9-4801-BBCB-8DCEAB5DAF8B}"/>
    <cellStyle name="Normal 2 2 3 3 2 5 2" xfId="23546" xr:uid="{1BD3FCE6-D1D9-4801-BBCB-8DCEAB5DAF8B}"/>
    <cellStyle name="Normal 2 2 3 3 2 6" xfId="15030" xr:uid="{1BD3FCE6-D1D9-4801-BBCB-8DCEAB5DAF8B}"/>
    <cellStyle name="Normal 2 2 3 3 2 6 2" xfId="31008" xr:uid="{1BD3FCE6-D1D9-4801-BBCB-8DCEAB5DAF8B}"/>
    <cellStyle name="Normal 2 2 3 3 2 7" xfId="15161" xr:uid="{1BD3FCE6-D1D9-4801-BBCB-8DCEAB5DAF8B}"/>
    <cellStyle name="Normal 2 2 3 3 2 7 2" xfId="31139" xr:uid="{1BD3FCE6-D1D9-4801-BBCB-8DCEAB5DAF8B}"/>
    <cellStyle name="Normal 2 2 3 3 2 8" xfId="15293" xr:uid="{1BD3FCE6-D1D9-4801-BBCB-8DCEAB5DAF8B}"/>
    <cellStyle name="Normal 2 2 3 3 2 8 2" xfId="31271" xr:uid="{1BD3FCE6-D1D9-4801-BBCB-8DCEAB5DAF8B}"/>
    <cellStyle name="Normal 2 2 3 3 2 9" xfId="15425" xr:uid="{1BD3FCE6-D1D9-4801-BBCB-8DCEAB5DAF8B}"/>
    <cellStyle name="Normal 2 2 3 3 2 9 2" xfId="31403" xr:uid="{1BD3FCE6-D1D9-4801-BBCB-8DCEAB5DAF8B}"/>
    <cellStyle name="Normal 2 2 3 3 20" xfId="32396" xr:uid="{A66A9E2C-B97C-4D3F-B3C5-C5B5275C4145}"/>
    <cellStyle name="Normal 2 2 3 3 21" xfId="32527" xr:uid="{A66A9E2C-B97C-4D3F-B3C5-C5B5275C4145}"/>
    <cellStyle name="Normal 2 2 3 3 22" xfId="32659" xr:uid="{C7E016F4-1ADD-4BAB-8BA0-FD14173F3955}"/>
    <cellStyle name="Normal 2 2 3 3 23" xfId="32791" xr:uid="{00000000-0005-0000-0000-000057000000}"/>
    <cellStyle name="Normal 2 2 3 3 24" xfId="32922" xr:uid="{A66A9E2C-B97C-4D3F-B3C5-C5B5275C4145}"/>
    <cellStyle name="Normal 2 2 3 3 25" xfId="33053" xr:uid="{A66A9E2C-B97C-4D3F-B3C5-C5B5275C4145}"/>
    <cellStyle name="Normal 2 2 3 3 26" xfId="33185" xr:uid="{00000000-0005-0000-0000-000057000000}"/>
    <cellStyle name="Normal 2 2 3 3 27" xfId="33317" xr:uid="{E8A3B49E-37F9-4F5C-954B-2B563676B433}"/>
    <cellStyle name="Normal 2 2 3 3 3" xfId="1727" xr:uid="{A66A9E2C-B97C-4D3F-B3C5-C5B5275C4145}"/>
    <cellStyle name="Normal 2 2 3 3 3 2" xfId="7259" xr:uid="{AA9A32D9-EAD2-47B2-ADBE-41CDBAE6F04D}"/>
    <cellStyle name="Normal 2 2 3 3 3 2 2" xfId="14721" xr:uid="{AA9A32D9-EAD2-47B2-ADBE-41CDBAE6F04D}"/>
    <cellStyle name="Normal 2 2 3 3 3 2 2 2" xfId="30699" xr:uid="{AA9A32D9-EAD2-47B2-ADBE-41CDBAE6F04D}"/>
    <cellStyle name="Normal 2 2 3 3 3 2 3" xfId="23237" xr:uid="{AA9A32D9-EAD2-47B2-ADBE-41CDBAE6F04D}"/>
    <cellStyle name="Normal 2 2 3 3 3 3" xfId="5445" xr:uid="{3046DDD9-604F-4E04-B240-B441DD86EE62}"/>
    <cellStyle name="Normal 2 2 3 3 3 3 2" xfId="12907" xr:uid="{3046DDD9-604F-4E04-B240-B441DD86EE62}"/>
    <cellStyle name="Normal 2 2 3 3 3 3 2 2" xfId="28885" xr:uid="{3046DDD9-604F-4E04-B240-B441DD86EE62}"/>
    <cellStyle name="Normal 2 2 3 3 3 3 3" xfId="21423" xr:uid="{3046DDD9-604F-4E04-B240-B441DD86EE62}"/>
    <cellStyle name="Normal 2 2 3 3 3 4" xfId="9189" xr:uid="{A66A9E2C-B97C-4D3F-B3C5-C5B5275C4145}"/>
    <cellStyle name="Normal 2 2 3 3 3 4 2" xfId="25167" xr:uid="{A66A9E2C-B97C-4D3F-B3C5-C5B5275C4145}"/>
    <cellStyle name="Normal 2 2 3 3 3 5" xfId="17705" xr:uid="{A66A9E2C-B97C-4D3F-B3C5-C5B5275C4145}"/>
    <cellStyle name="Normal 2 2 3 3 4" xfId="6709" xr:uid="{C169B719-8E3B-4D46-9CF8-C50C125F6970}"/>
    <cellStyle name="Normal 2 2 3 3 4 2" xfId="14171" xr:uid="{C169B719-8E3B-4D46-9CF8-C50C125F6970}"/>
    <cellStyle name="Normal 2 2 3 3 4 2 2" xfId="30149" xr:uid="{C169B719-8E3B-4D46-9CF8-C50C125F6970}"/>
    <cellStyle name="Normal 2 2 3 3 4 3" xfId="22687" xr:uid="{C169B719-8E3B-4D46-9CF8-C50C125F6970}"/>
    <cellStyle name="Normal 2 2 3 3 5" xfId="2951" xr:uid="{1514BFBF-2A15-4455-BBA3-D40CAE52507C}"/>
    <cellStyle name="Normal 2 2 3 3 5 2" xfId="10413" xr:uid="{1514BFBF-2A15-4455-BBA3-D40CAE52507C}"/>
    <cellStyle name="Normal 2 2 3 3 5 2 2" xfId="26391" xr:uid="{1514BFBF-2A15-4455-BBA3-D40CAE52507C}"/>
    <cellStyle name="Normal 2 2 3 3 5 3" xfId="18929" xr:uid="{1514BFBF-2A15-4455-BBA3-D40CAE52507C}"/>
    <cellStyle name="Normal 2 2 3 3 6" xfId="7361" xr:uid="{A66A9E2C-B97C-4D3F-B3C5-C5B5275C4145}"/>
    <cellStyle name="Normal 2 2 3 3 6 2" xfId="14823" xr:uid="{A66A9E2C-B97C-4D3F-B3C5-C5B5275C4145}"/>
    <cellStyle name="Normal 2 2 3 3 6 2 2" xfId="30801" xr:uid="{A66A9E2C-B97C-4D3F-B3C5-C5B5275C4145}"/>
    <cellStyle name="Normal 2 2 3 3 6 3" xfId="23339" xr:uid="{A66A9E2C-B97C-4D3F-B3C5-C5B5275C4145}"/>
    <cellStyle name="Normal 2 2 3 3 7" xfId="7502" xr:uid="{A66A9E2C-B97C-4D3F-B3C5-C5B5275C4145}"/>
    <cellStyle name="Normal 2 2 3 3 7 2" xfId="23480" xr:uid="{A66A9E2C-B97C-4D3F-B3C5-C5B5275C4145}"/>
    <cellStyle name="Normal 2 2 3 3 8" xfId="14964" xr:uid="{A66A9E2C-B97C-4D3F-B3C5-C5B5275C4145}"/>
    <cellStyle name="Normal 2 2 3 3 8 2" xfId="30942" xr:uid="{A66A9E2C-B97C-4D3F-B3C5-C5B5275C4145}"/>
    <cellStyle name="Normal 2 2 3 3 9" xfId="15095" xr:uid="{A66A9E2C-B97C-4D3F-B3C5-C5B5275C4145}"/>
    <cellStyle name="Normal 2 2 3 3 9 2" xfId="31073" xr:uid="{A66A9E2C-B97C-4D3F-B3C5-C5B5275C4145}"/>
    <cellStyle name="Normal 2 2 3 30" xfId="15458" xr:uid="{1514BFBF-2A15-4455-BBA3-D40CAE52507C}"/>
    <cellStyle name="Normal 2 2 3 30 2" xfId="31436" xr:uid="{1514BFBF-2A15-4455-BBA3-D40CAE52507C}"/>
    <cellStyle name="Normal 2 2 3 31" xfId="15597" xr:uid="{1514BFBF-2A15-4455-BBA3-D40CAE52507C}"/>
    <cellStyle name="Normal 2 2 3 31 2" xfId="31574" xr:uid="{1514BFBF-2A15-4455-BBA3-D40CAE52507C}"/>
    <cellStyle name="Normal 2 2 3 32" xfId="15729" xr:uid="{1514BFBF-2A15-4455-BBA3-D40CAE52507C}"/>
    <cellStyle name="Normal 2 2 3 32 2" xfId="31706" xr:uid="{1514BFBF-2A15-4455-BBA3-D40CAE52507C}"/>
    <cellStyle name="Normal 2 2 3 33" xfId="15860" xr:uid="{1514BFBF-2A15-4455-BBA3-D40CAE52507C}"/>
    <cellStyle name="Normal 2 2 3 33 2" xfId="31837" xr:uid="{1514BFBF-2A15-4455-BBA3-D40CAE52507C}"/>
    <cellStyle name="Normal 2 2 3 34" xfId="16208" xr:uid="{00000000-0005-0000-0000-0000AE010000}"/>
    <cellStyle name="Normal 2 2 3 35" xfId="31968" xr:uid="{1514BFBF-2A15-4455-BBA3-D40CAE52507C}"/>
    <cellStyle name="Normal 2 2 3 36" xfId="32100" xr:uid="{1514BFBF-2A15-4455-BBA3-D40CAE52507C}"/>
    <cellStyle name="Normal 2 2 3 37" xfId="32231" xr:uid="{1514BFBF-2A15-4455-BBA3-D40CAE52507C}"/>
    <cellStyle name="Normal 2 2 3 38" xfId="32363" xr:uid="{1514BFBF-2A15-4455-BBA3-D40CAE52507C}"/>
    <cellStyle name="Normal 2 2 3 39" xfId="32494" xr:uid="{1514BFBF-2A15-4455-BBA3-D40CAE52507C}"/>
    <cellStyle name="Normal 2 2 3 4" xfId="1156" xr:uid="{1514BFBF-2A15-4455-BBA3-D40CAE52507C}"/>
    <cellStyle name="Normal 2 2 3 4 10" xfId="15260" xr:uid="{6CE00FCE-0669-43E7-B917-BB44E1D66C1D}"/>
    <cellStyle name="Normal 2 2 3 4 10 2" xfId="31238" xr:uid="{6CE00FCE-0669-43E7-B917-BB44E1D66C1D}"/>
    <cellStyle name="Normal 2 2 3 4 11" xfId="15392" xr:uid="{6CE00FCE-0669-43E7-B917-BB44E1D66C1D}"/>
    <cellStyle name="Normal 2 2 3 4 11 2" xfId="31370" xr:uid="{6CE00FCE-0669-43E7-B917-BB44E1D66C1D}"/>
    <cellStyle name="Normal 2 2 3 4 12" xfId="15524" xr:uid="{6CE00FCE-0669-43E7-B917-BB44E1D66C1D}"/>
    <cellStyle name="Normal 2 2 3 4 12 2" xfId="31502" xr:uid="{6CE00FCE-0669-43E7-B917-BB44E1D66C1D}"/>
    <cellStyle name="Normal 2 2 3 4 13" xfId="15663" xr:uid="{6CE00FCE-0669-43E7-B917-BB44E1D66C1D}"/>
    <cellStyle name="Normal 2 2 3 4 13 2" xfId="31640" xr:uid="{6CE00FCE-0669-43E7-B917-BB44E1D66C1D}"/>
    <cellStyle name="Normal 2 2 3 4 14" xfId="15795" xr:uid="{6CE00FCE-0669-43E7-B917-BB44E1D66C1D}"/>
    <cellStyle name="Normal 2 2 3 4 14 2" xfId="31772" xr:uid="{6CE00FCE-0669-43E7-B917-BB44E1D66C1D}"/>
    <cellStyle name="Normal 2 2 3 4 15" xfId="15926" xr:uid="{6CE00FCE-0669-43E7-B917-BB44E1D66C1D}"/>
    <cellStyle name="Normal 2 2 3 4 15 2" xfId="31903" xr:uid="{6CE00FCE-0669-43E7-B917-BB44E1D66C1D}"/>
    <cellStyle name="Normal 2 2 3 4 16" xfId="17134" xr:uid="{1514BFBF-2A15-4455-BBA3-D40CAE52507C}"/>
    <cellStyle name="Normal 2 2 3 4 17" xfId="32034" xr:uid="{6CE00FCE-0669-43E7-B917-BB44E1D66C1D}"/>
    <cellStyle name="Normal 2 2 3 4 18" xfId="32166" xr:uid="{6CE00FCE-0669-43E7-B917-BB44E1D66C1D}"/>
    <cellStyle name="Normal 2 2 3 4 19" xfId="32297" xr:uid="{6CE00FCE-0669-43E7-B917-BB44E1D66C1D}"/>
    <cellStyle name="Normal 2 2 3 4 2" xfId="1760" xr:uid="{6CE00FCE-0669-43E7-B917-BB44E1D66C1D}"/>
    <cellStyle name="Normal 2 2 3 4 2 2" xfId="7291" xr:uid="{4CF462E6-B74E-4837-A370-EAB1D1DA5A85}"/>
    <cellStyle name="Normal 2 2 3 4 2 2 2" xfId="14753" xr:uid="{4CF462E6-B74E-4837-A370-EAB1D1DA5A85}"/>
    <cellStyle name="Normal 2 2 3 4 2 2 2 2" xfId="30731" xr:uid="{4CF462E6-B74E-4837-A370-EAB1D1DA5A85}"/>
    <cellStyle name="Normal 2 2 3 4 2 2 3" xfId="23269" xr:uid="{4CF462E6-B74E-4837-A370-EAB1D1DA5A85}"/>
    <cellStyle name="Normal 2 2 3 4 2 3" xfId="4215" xr:uid="{A680C76B-A0FB-41A7-8622-D47F523E3041}"/>
    <cellStyle name="Normal 2 2 3 4 2 3 2" xfId="11677" xr:uid="{A680C76B-A0FB-41A7-8622-D47F523E3041}"/>
    <cellStyle name="Normal 2 2 3 4 2 3 2 2" xfId="27655" xr:uid="{A680C76B-A0FB-41A7-8622-D47F523E3041}"/>
    <cellStyle name="Normal 2 2 3 4 2 3 3" xfId="20193" xr:uid="{A680C76B-A0FB-41A7-8622-D47F523E3041}"/>
    <cellStyle name="Normal 2 2 3 4 2 4" xfId="9222" xr:uid="{6CE00FCE-0669-43E7-B917-BB44E1D66C1D}"/>
    <cellStyle name="Normal 2 2 3 4 2 4 2" xfId="25200" xr:uid="{6CE00FCE-0669-43E7-B917-BB44E1D66C1D}"/>
    <cellStyle name="Normal 2 2 3 4 2 5" xfId="17738" xr:uid="{6CE00FCE-0669-43E7-B917-BB44E1D66C1D}"/>
    <cellStyle name="Normal 2 2 3 4 20" xfId="32429" xr:uid="{6CE00FCE-0669-43E7-B917-BB44E1D66C1D}"/>
    <cellStyle name="Normal 2 2 3 4 21" xfId="32560" xr:uid="{6CE00FCE-0669-43E7-B917-BB44E1D66C1D}"/>
    <cellStyle name="Normal 2 2 3 4 22" xfId="32692" xr:uid="{D71D9CC0-444E-42B6-861D-2F712BF11FDE}"/>
    <cellStyle name="Normal 2 2 3 4 23" xfId="32824" xr:uid="{00000000-0005-0000-0000-000059000000}"/>
    <cellStyle name="Normal 2 2 3 4 24" xfId="32955" xr:uid="{6CE00FCE-0669-43E7-B917-BB44E1D66C1D}"/>
    <cellStyle name="Normal 2 2 3 4 25" xfId="33086" xr:uid="{6CE00FCE-0669-43E7-B917-BB44E1D66C1D}"/>
    <cellStyle name="Normal 2 2 3 4 26" xfId="33218" xr:uid="{00000000-0005-0000-0000-000059000000}"/>
    <cellStyle name="Normal 2 2 3 4 27" xfId="33350" xr:uid="{2EC1927E-6083-4FE3-B0C4-392F2D74E35D}"/>
    <cellStyle name="Normal 2 2 3 4 3" xfId="5462" xr:uid="{01DD8105-86CA-4E50-8CAE-2B444326065B}"/>
    <cellStyle name="Normal 2 2 3 4 3 2" xfId="12924" xr:uid="{01DD8105-86CA-4E50-8CAE-2B444326065B}"/>
    <cellStyle name="Normal 2 2 3 4 3 2 2" xfId="28902" xr:uid="{01DD8105-86CA-4E50-8CAE-2B444326065B}"/>
    <cellStyle name="Normal 2 2 3 4 3 3" xfId="21440" xr:uid="{01DD8105-86CA-4E50-8CAE-2B444326065B}"/>
    <cellStyle name="Normal 2 2 3 4 4" xfId="6726" xr:uid="{27C6A577-B1B0-4BED-A6C7-5C6B696E8FEF}"/>
    <cellStyle name="Normal 2 2 3 4 4 2" xfId="14188" xr:uid="{27C6A577-B1B0-4BED-A6C7-5C6B696E8FEF}"/>
    <cellStyle name="Normal 2 2 3 4 4 2 2" xfId="30166" xr:uid="{27C6A577-B1B0-4BED-A6C7-5C6B696E8FEF}"/>
    <cellStyle name="Normal 2 2 3 4 4 3" xfId="22704" xr:uid="{27C6A577-B1B0-4BED-A6C7-5C6B696E8FEF}"/>
    <cellStyle name="Normal 2 2 3 4 5" xfId="2968" xr:uid="{1514BFBF-2A15-4455-BBA3-D40CAE52507C}"/>
    <cellStyle name="Normal 2 2 3 4 5 2" xfId="10430" xr:uid="{1514BFBF-2A15-4455-BBA3-D40CAE52507C}"/>
    <cellStyle name="Normal 2 2 3 4 5 2 2" xfId="26408" xr:uid="{1514BFBF-2A15-4455-BBA3-D40CAE52507C}"/>
    <cellStyle name="Normal 2 2 3 4 5 3" xfId="18946" xr:uid="{1514BFBF-2A15-4455-BBA3-D40CAE52507C}"/>
    <cellStyle name="Normal 2 2 3 4 6" xfId="7394" xr:uid="{6CE00FCE-0669-43E7-B917-BB44E1D66C1D}"/>
    <cellStyle name="Normal 2 2 3 4 6 2" xfId="14856" xr:uid="{6CE00FCE-0669-43E7-B917-BB44E1D66C1D}"/>
    <cellStyle name="Normal 2 2 3 4 6 2 2" xfId="30834" xr:uid="{6CE00FCE-0669-43E7-B917-BB44E1D66C1D}"/>
    <cellStyle name="Normal 2 2 3 4 6 3" xfId="23372" xr:uid="{6CE00FCE-0669-43E7-B917-BB44E1D66C1D}"/>
    <cellStyle name="Normal 2 2 3 4 7" xfId="7535" xr:uid="{6CE00FCE-0669-43E7-B917-BB44E1D66C1D}"/>
    <cellStyle name="Normal 2 2 3 4 7 2" xfId="23513" xr:uid="{6CE00FCE-0669-43E7-B917-BB44E1D66C1D}"/>
    <cellStyle name="Normal 2 2 3 4 8" xfId="14997" xr:uid="{6CE00FCE-0669-43E7-B917-BB44E1D66C1D}"/>
    <cellStyle name="Normal 2 2 3 4 8 2" xfId="30975" xr:uid="{6CE00FCE-0669-43E7-B917-BB44E1D66C1D}"/>
    <cellStyle name="Normal 2 2 3 4 9" xfId="15128" xr:uid="{6CE00FCE-0669-43E7-B917-BB44E1D66C1D}"/>
    <cellStyle name="Normal 2 2 3 4 9 2" xfId="31106" xr:uid="{6CE00FCE-0669-43E7-B917-BB44E1D66C1D}"/>
    <cellStyle name="Normal 2 2 3 40" xfId="32626" xr:uid="{82A8A1EB-8A23-49AC-9A95-09B95D26276D}"/>
    <cellStyle name="Normal 2 2 3 41" xfId="32758" xr:uid="{00000000-0005-0000-0000-000052000000}"/>
    <cellStyle name="Normal 2 2 3 42" xfId="32889" xr:uid="{1514BFBF-2A15-4455-BBA3-D40CAE52507C}"/>
    <cellStyle name="Normal 2 2 3 43" xfId="33020" xr:uid="{1514BFBF-2A15-4455-BBA3-D40CAE52507C}"/>
    <cellStyle name="Normal 2 2 3 44" xfId="33152" xr:uid="{00000000-0005-0000-0000-000052000000}"/>
    <cellStyle name="Normal 2 2 3 45" xfId="33284" xr:uid="{44614730-304E-445E-A737-51C068E095C4}"/>
    <cellStyle name="Normal 2 2 3 5" xfId="1173" xr:uid="{1514BFBF-2A15-4455-BBA3-D40CAE52507C}"/>
    <cellStyle name="Normal 2 2 3 5 2" xfId="4232" xr:uid="{B5842285-C483-4B65-992D-7169CF027338}"/>
    <cellStyle name="Normal 2 2 3 5 2 2" xfId="11694" xr:uid="{B5842285-C483-4B65-992D-7169CF027338}"/>
    <cellStyle name="Normal 2 2 3 5 2 2 2" xfId="27672" xr:uid="{B5842285-C483-4B65-992D-7169CF027338}"/>
    <cellStyle name="Normal 2 2 3 5 2 3" xfId="20210" xr:uid="{B5842285-C483-4B65-992D-7169CF027338}"/>
    <cellStyle name="Normal 2 2 3 5 3" xfId="5479" xr:uid="{CA6A1287-CAEB-4935-8CCC-BD7B0357B9DC}"/>
    <cellStyle name="Normal 2 2 3 5 3 2" xfId="12941" xr:uid="{CA6A1287-CAEB-4935-8CCC-BD7B0357B9DC}"/>
    <cellStyle name="Normal 2 2 3 5 3 2 2" xfId="28919" xr:uid="{CA6A1287-CAEB-4935-8CCC-BD7B0357B9DC}"/>
    <cellStyle name="Normal 2 2 3 5 3 3" xfId="21457" xr:uid="{CA6A1287-CAEB-4935-8CCC-BD7B0357B9DC}"/>
    <cellStyle name="Normal 2 2 3 5 4" xfId="6743" xr:uid="{E78B8EC7-9983-4B22-83BD-427FEDAB7D56}"/>
    <cellStyle name="Normal 2 2 3 5 4 2" xfId="14205" xr:uid="{E78B8EC7-9983-4B22-83BD-427FEDAB7D56}"/>
    <cellStyle name="Normal 2 2 3 5 4 2 2" xfId="30183" xr:uid="{E78B8EC7-9983-4B22-83BD-427FEDAB7D56}"/>
    <cellStyle name="Normal 2 2 3 5 4 3" xfId="22721" xr:uid="{E78B8EC7-9983-4B22-83BD-427FEDAB7D56}"/>
    <cellStyle name="Normal 2 2 3 5 5" xfId="2985" xr:uid="{1514BFBF-2A15-4455-BBA3-D40CAE52507C}"/>
    <cellStyle name="Normal 2 2 3 5 5 2" xfId="10447" xr:uid="{1514BFBF-2A15-4455-BBA3-D40CAE52507C}"/>
    <cellStyle name="Normal 2 2 3 5 5 2 2" xfId="26425" xr:uid="{1514BFBF-2A15-4455-BBA3-D40CAE52507C}"/>
    <cellStyle name="Normal 2 2 3 5 5 3" xfId="18963" xr:uid="{1514BFBF-2A15-4455-BBA3-D40CAE52507C}"/>
    <cellStyle name="Normal 2 2 3 5 6" xfId="8689" xr:uid="{1514BFBF-2A15-4455-BBA3-D40CAE52507C}"/>
    <cellStyle name="Normal 2 2 3 5 6 2" xfId="24667" xr:uid="{1514BFBF-2A15-4455-BBA3-D40CAE52507C}"/>
    <cellStyle name="Normal 2 2 3 5 7" xfId="17151" xr:uid="{1514BFBF-2A15-4455-BBA3-D40CAE52507C}"/>
    <cellStyle name="Normal 2 2 3 6" xfId="1189" xr:uid="{1514BFBF-2A15-4455-BBA3-D40CAE52507C}"/>
    <cellStyle name="Normal 2 2 3 6 2" xfId="4248" xr:uid="{762E86D3-53CB-4ECB-B10C-A992BC5293AC}"/>
    <cellStyle name="Normal 2 2 3 6 2 2" xfId="11710" xr:uid="{762E86D3-53CB-4ECB-B10C-A992BC5293AC}"/>
    <cellStyle name="Normal 2 2 3 6 2 2 2" xfId="27688" xr:uid="{762E86D3-53CB-4ECB-B10C-A992BC5293AC}"/>
    <cellStyle name="Normal 2 2 3 6 2 3" xfId="20226" xr:uid="{762E86D3-53CB-4ECB-B10C-A992BC5293AC}"/>
    <cellStyle name="Normal 2 2 3 6 3" xfId="5495" xr:uid="{F2312DE4-169C-4249-ACAF-FDCECC83E7BC}"/>
    <cellStyle name="Normal 2 2 3 6 3 2" xfId="12957" xr:uid="{F2312DE4-169C-4249-ACAF-FDCECC83E7BC}"/>
    <cellStyle name="Normal 2 2 3 6 3 2 2" xfId="28935" xr:uid="{F2312DE4-169C-4249-ACAF-FDCECC83E7BC}"/>
    <cellStyle name="Normal 2 2 3 6 3 3" xfId="21473" xr:uid="{F2312DE4-169C-4249-ACAF-FDCECC83E7BC}"/>
    <cellStyle name="Normal 2 2 3 6 4" xfId="6759" xr:uid="{E70D1F3C-92B6-41D7-ADE9-FB2AA5517087}"/>
    <cellStyle name="Normal 2 2 3 6 4 2" xfId="14221" xr:uid="{E70D1F3C-92B6-41D7-ADE9-FB2AA5517087}"/>
    <cellStyle name="Normal 2 2 3 6 4 2 2" xfId="30199" xr:uid="{E70D1F3C-92B6-41D7-ADE9-FB2AA5517087}"/>
    <cellStyle name="Normal 2 2 3 6 4 3" xfId="22737" xr:uid="{E70D1F3C-92B6-41D7-ADE9-FB2AA5517087}"/>
    <cellStyle name="Normal 2 2 3 6 5" xfId="3001" xr:uid="{1514BFBF-2A15-4455-BBA3-D40CAE52507C}"/>
    <cellStyle name="Normal 2 2 3 6 5 2" xfId="10463" xr:uid="{1514BFBF-2A15-4455-BBA3-D40CAE52507C}"/>
    <cellStyle name="Normal 2 2 3 6 5 2 2" xfId="26441" xr:uid="{1514BFBF-2A15-4455-BBA3-D40CAE52507C}"/>
    <cellStyle name="Normal 2 2 3 6 5 3" xfId="18979" xr:uid="{1514BFBF-2A15-4455-BBA3-D40CAE52507C}"/>
    <cellStyle name="Normal 2 2 3 6 6" xfId="8705" xr:uid="{1514BFBF-2A15-4455-BBA3-D40CAE52507C}"/>
    <cellStyle name="Normal 2 2 3 6 6 2" xfId="24683" xr:uid="{1514BFBF-2A15-4455-BBA3-D40CAE52507C}"/>
    <cellStyle name="Normal 2 2 3 6 7" xfId="17167" xr:uid="{1514BFBF-2A15-4455-BBA3-D40CAE52507C}"/>
    <cellStyle name="Normal 2 2 3 7" xfId="1206" xr:uid="{1514BFBF-2A15-4455-BBA3-D40CAE52507C}"/>
    <cellStyle name="Normal 2 2 3 7 2" xfId="4265" xr:uid="{DC8F5B53-87AD-465A-BD7F-45BB3EE5C6F6}"/>
    <cellStyle name="Normal 2 2 3 7 2 2" xfId="11727" xr:uid="{DC8F5B53-87AD-465A-BD7F-45BB3EE5C6F6}"/>
    <cellStyle name="Normal 2 2 3 7 2 2 2" xfId="27705" xr:uid="{DC8F5B53-87AD-465A-BD7F-45BB3EE5C6F6}"/>
    <cellStyle name="Normal 2 2 3 7 2 3" xfId="20243" xr:uid="{DC8F5B53-87AD-465A-BD7F-45BB3EE5C6F6}"/>
    <cellStyle name="Normal 2 2 3 7 3" xfId="5512" xr:uid="{53E5C2DB-27F2-4BEF-91F2-6846ECCE26F6}"/>
    <cellStyle name="Normal 2 2 3 7 3 2" xfId="12974" xr:uid="{53E5C2DB-27F2-4BEF-91F2-6846ECCE26F6}"/>
    <cellStyle name="Normal 2 2 3 7 3 2 2" xfId="28952" xr:uid="{53E5C2DB-27F2-4BEF-91F2-6846ECCE26F6}"/>
    <cellStyle name="Normal 2 2 3 7 3 3" xfId="21490" xr:uid="{53E5C2DB-27F2-4BEF-91F2-6846ECCE26F6}"/>
    <cellStyle name="Normal 2 2 3 7 4" xfId="6776" xr:uid="{42CA078F-C855-4403-9D4B-84AA4E52634F}"/>
    <cellStyle name="Normal 2 2 3 7 4 2" xfId="14238" xr:uid="{42CA078F-C855-4403-9D4B-84AA4E52634F}"/>
    <cellStyle name="Normal 2 2 3 7 4 2 2" xfId="30216" xr:uid="{42CA078F-C855-4403-9D4B-84AA4E52634F}"/>
    <cellStyle name="Normal 2 2 3 7 4 3" xfId="22754" xr:uid="{42CA078F-C855-4403-9D4B-84AA4E52634F}"/>
    <cellStyle name="Normal 2 2 3 7 5" xfId="3018" xr:uid="{1514BFBF-2A15-4455-BBA3-D40CAE52507C}"/>
    <cellStyle name="Normal 2 2 3 7 5 2" xfId="10480" xr:uid="{1514BFBF-2A15-4455-BBA3-D40CAE52507C}"/>
    <cellStyle name="Normal 2 2 3 7 5 2 2" xfId="26458" xr:uid="{1514BFBF-2A15-4455-BBA3-D40CAE52507C}"/>
    <cellStyle name="Normal 2 2 3 7 5 3" xfId="18996" xr:uid="{1514BFBF-2A15-4455-BBA3-D40CAE52507C}"/>
    <cellStyle name="Normal 2 2 3 7 6" xfId="8722" xr:uid="{1514BFBF-2A15-4455-BBA3-D40CAE52507C}"/>
    <cellStyle name="Normal 2 2 3 7 6 2" xfId="24700" xr:uid="{1514BFBF-2A15-4455-BBA3-D40CAE52507C}"/>
    <cellStyle name="Normal 2 2 3 7 7" xfId="17184" xr:uid="{1514BFBF-2A15-4455-BBA3-D40CAE52507C}"/>
    <cellStyle name="Normal 2 2 3 8" xfId="1223" xr:uid="{1514BFBF-2A15-4455-BBA3-D40CAE52507C}"/>
    <cellStyle name="Normal 2 2 3 8 2" xfId="4282" xr:uid="{ECF30041-47BC-4A51-9D68-05D0633A8F0F}"/>
    <cellStyle name="Normal 2 2 3 8 2 2" xfId="11744" xr:uid="{ECF30041-47BC-4A51-9D68-05D0633A8F0F}"/>
    <cellStyle name="Normal 2 2 3 8 2 2 2" xfId="27722" xr:uid="{ECF30041-47BC-4A51-9D68-05D0633A8F0F}"/>
    <cellStyle name="Normal 2 2 3 8 2 3" xfId="20260" xr:uid="{ECF30041-47BC-4A51-9D68-05D0633A8F0F}"/>
    <cellStyle name="Normal 2 2 3 8 3" xfId="5529" xr:uid="{36CF6C2F-F430-45B1-B58A-6B17560479CE}"/>
    <cellStyle name="Normal 2 2 3 8 3 2" xfId="12991" xr:uid="{36CF6C2F-F430-45B1-B58A-6B17560479CE}"/>
    <cellStyle name="Normal 2 2 3 8 3 2 2" xfId="28969" xr:uid="{36CF6C2F-F430-45B1-B58A-6B17560479CE}"/>
    <cellStyle name="Normal 2 2 3 8 3 3" xfId="21507" xr:uid="{36CF6C2F-F430-45B1-B58A-6B17560479CE}"/>
    <cellStyle name="Normal 2 2 3 8 4" xfId="6793" xr:uid="{B664C6D6-5202-4CC1-AEA4-4E849F5F99D9}"/>
    <cellStyle name="Normal 2 2 3 8 4 2" xfId="14255" xr:uid="{B664C6D6-5202-4CC1-AEA4-4E849F5F99D9}"/>
    <cellStyle name="Normal 2 2 3 8 4 2 2" xfId="30233" xr:uid="{B664C6D6-5202-4CC1-AEA4-4E849F5F99D9}"/>
    <cellStyle name="Normal 2 2 3 8 4 3" xfId="22771" xr:uid="{B664C6D6-5202-4CC1-AEA4-4E849F5F99D9}"/>
    <cellStyle name="Normal 2 2 3 8 5" xfId="3035" xr:uid="{1514BFBF-2A15-4455-BBA3-D40CAE52507C}"/>
    <cellStyle name="Normal 2 2 3 8 5 2" xfId="10497" xr:uid="{1514BFBF-2A15-4455-BBA3-D40CAE52507C}"/>
    <cellStyle name="Normal 2 2 3 8 5 2 2" xfId="26475" xr:uid="{1514BFBF-2A15-4455-BBA3-D40CAE52507C}"/>
    <cellStyle name="Normal 2 2 3 8 5 3" xfId="19013" xr:uid="{1514BFBF-2A15-4455-BBA3-D40CAE52507C}"/>
    <cellStyle name="Normal 2 2 3 8 6" xfId="8739" xr:uid="{1514BFBF-2A15-4455-BBA3-D40CAE52507C}"/>
    <cellStyle name="Normal 2 2 3 8 6 2" xfId="24717" xr:uid="{1514BFBF-2A15-4455-BBA3-D40CAE52507C}"/>
    <cellStyle name="Normal 2 2 3 8 7" xfId="17201" xr:uid="{1514BFBF-2A15-4455-BBA3-D40CAE52507C}"/>
    <cellStyle name="Normal 2 2 3 9" xfId="1241" xr:uid="{1514BFBF-2A15-4455-BBA3-D40CAE52507C}"/>
    <cellStyle name="Normal 2 2 3 9 2" xfId="4300" xr:uid="{490D00E3-B344-4E29-A9B2-ECCE11FE808B}"/>
    <cellStyle name="Normal 2 2 3 9 2 2" xfId="11762" xr:uid="{490D00E3-B344-4E29-A9B2-ECCE11FE808B}"/>
    <cellStyle name="Normal 2 2 3 9 2 2 2" xfId="27740" xr:uid="{490D00E3-B344-4E29-A9B2-ECCE11FE808B}"/>
    <cellStyle name="Normal 2 2 3 9 2 3" xfId="20278" xr:uid="{490D00E3-B344-4E29-A9B2-ECCE11FE808B}"/>
    <cellStyle name="Normal 2 2 3 9 3" xfId="5547" xr:uid="{64DADBF5-786A-4EB0-A736-4B2C617B2501}"/>
    <cellStyle name="Normal 2 2 3 9 3 2" xfId="13009" xr:uid="{64DADBF5-786A-4EB0-A736-4B2C617B2501}"/>
    <cellStyle name="Normal 2 2 3 9 3 2 2" xfId="28987" xr:uid="{64DADBF5-786A-4EB0-A736-4B2C617B2501}"/>
    <cellStyle name="Normal 2 2 3 9 3 3" xfId="21525" xr:uid="{64DADBF5-786A-4EB0-A736-4B2C617B2501}"/>
    <cellStyle name="Normal 2 2 3 9 4" xfId="6811" xr:uid="{838F9693-E33D-4296-B2CD-7833AC217A29}"/>
    <cellStyle name="Normal 2 2 3 9 4 2" xfId="14273" xr:uid="{838F9693-E33D-4296-B2CD-7833AC217A29}"/>
    <cellStyle name="Normal 2 2 3 9 4 2 2" xfId="30251" xr:uid="{838F9693-E33D-4296-B2CD-7833AC217A29}"/>
    <cellStyle name="Normal 2 2 3 9 4 3" xfId="22789" xr:uid="{838F9693-E33D-4296-B2CD-7833AC217A29}"/>
    <cellStyle name="Normal 2 2 3 9 5" xfId="3053" xr:uid="{1514BFBF-2A15-4455-BBA3-D40CAE52507C}"/>
    <cellStyle name="Normal 2 2 3 9 5 2" xfId="10515" xr:uid="{1514BFBF-2A15-4455-BBA3-D40CAE52507C}"/>
    <cellStyle name="Normal 2 2 3 9 5 2 2" xfId="26493" xr:uid="{1514BFBF-2A15-4455-BBA3-D40CAE52507C}"/>
    <cellStyle name="Normal 2 2 3 9 5 3" xfId="19031" xr:uid="{1514BFBF-2A15-4455-BBA3-D40CAE52507C}"/>
    <cellStyle name="Normal 2 2 3 9 6" xfId="8757" xr:uid="{1514BFBF-2A15-4455-BBA3-D40CAE52507C}"/>
    <cellStyle name="Normal 2 2 3 9 6 2" xfId="24735" xr:uid="{1514BFBF-2A15-4455-BBA3-D40CAE52507C}"/>
    <cellStyle name="Normal 2 2 3 9 7" xfId="17219" xr:uid="{1514BFBF-2A15-4455-BBA3-D40CAE52507C}"/>
    <cellStyle name="Normal 2 2 30" xfId="700" xr:uid="{00000000-0005-0000-0000-0000AF010000}"/>
    <cellStyle name="Normal 2 2 30 2" xfId="3759" xr:uid="{D10E668F-ACD4-4A89-99DE-7383EB371D1C}"/>
    <cellStyle name="Normal 2 2 30 2 2" xfId="11221" xr:uid="{D10E668F-ACD4-4A89-99DE-7383EB371D1C}"/>
    <cellStyle name="Normal 2 2 30 2 2 2" xfId="27199" xr:uid="{D10E668F-ACD4-4A89-99DE-7383EB371D1C}"/>
    <cellStyle name="Normal 2 2 30 2 3" xfId="19737" xr:uid="{D10E668F-ACD4-4A89-99DE-7383EB371D1C}"/>
    <cellStyle name="Normal 2 2 30 3" xfId="5006" xr:uid="{B1481B18-BF0C-498C-B0D8-989CED0C1A32}"/>
    <cellStyle name="Normal 2 2 30 3 2" xfId="12468" xr:uid="{B1481B18-BF0C-498C-B0D8-989CED0C1A32}"/>
    <cellStyle name="Normal 2 2 30 3 2 2" xfId="28446" xr:uid="{B1481B18-BF0C-498C-B0D8-989CED0C1A32}"/>
    <cellStyle name="Normal 2 2 30 3 3" xfId="20984" xr:uid="{B1481B18-BF0C-498C-B0D8-989CED0C1A32}"/>
    <cellStyle name="Normal 2 2 30 4" xfId="6274" xr:uid="{6B747706-6978-4078-9490-F78DBDF38DA4}"/>
    <cellStyle name="Normal 2 2 30 4 2" xfId="13736" xr:uid="{6B747706-6978-4078-9490-F78DBDF38DA4}"/>
    <cellStyle name="Normal 2 2 30 4 2 2" xfId="29714" xr:uid="{6B747706-6978-4078-9490-F78DBDF38DA4}"/>
    <cellStyle name="Normal 2 2 30 4 3" xfId="22252" xr:uid="{6B747706-6978-4078-9490-F78DBDF38DA4}"/>
    <cellStyle name="Normal 2 2 30 5" xfId="2512" xr:uid="{00000000-0005-0000-0000-0000AF010000}"/>
    <cellStyle name="Normal 2 2 30 5 2" xfId="9974" xr:uid="{00000000-0005-0000-0000-0000AF010000}"/>
    <cellStyle name="Normal 2 2 30 5 2 2" xfId="25952" xr:uid="{00000000-0005-0000-0000-0000AF010000}"/>
    <cellStyle name="Normal 2 2 30 5 3" xfId="18490" xr:uid="{00000000-0005-0000-0000-0000AF010000}"/>
    <cellStyle name="Normal 2 2 30 6" xfId="8234" xr:uid="{00000000-0005-0000-0000-0000AF010000}"/>
    <cellStyle name="Normal 2 2 30 6 2" xfId="24212" xr:uid="{00000000-0005-0000-0000-0000AF010000}"/>
    <cellStyle name="Normal 2 2 30 7" xfId="16678" xr:uid="{00000000-0005-0000-0000-0000AF010000}"/>
    <cellStyle name="Normal 2 2 31" xfId="709" xr:uid="{00000000-0005-0000-0000-0000B0010000}"/>
    <cellStyle name="Normal 2 2 31 2" xfId="3768" xr:uid="{FC478B2D-2EC5-4526-A77D-E630EAD741C7}"/>
    <cellStyle name="Normal 2 2 31 2 2" xfId="11230" xr:uid="{FC478B2D-2EC5-4526-A77D-E630EAD741C7}"/>
    <cellStyle name="Normal 2 2 31 2 2 2" xfId="27208" xr:uid="{FC478B2D-2EC5-4526-A77D-E630EAD741C7}"/>
    <cellStyle name="Normal 2 2 31 2 3" xfId="19746" xr:uid="{FC478B2D-2EC5-4526-A77D-E630EAD741C7}"/>
    <cellStyle name="Normal 2 2 31 3" xfId="5015" xr:uid="{175E8F4B-3CE4-4667-8EC7-448C208F3124}"/>
    <cellStyle name="Normal 2 2 31 3 2" xfId="12477" xr:uid="{175E8F4B-3CE4-4667-8EC7-448C208F3124}"/>
    <cellStyle name="Normal 2 2 31 3 2 2" xfId="28455" xr:uid="{175E8F4B-3CE4-4667-8EC7-448C208F3124}"/>
    <cellStyle name="Normal 2 2 31 3 3" xfId="20993" xr:uid="{175E8F4B-3CE4-4667-8EC7-448C208F3124}"/>
    <cellStyle name="Normal 2 2 31 4" xfId="6283" xr:uid="{E6033B2E-3B8F-493A-900F-A05C40FBCAA0}"/>
    <cellStyle name="Normal 2 2 31 4 2" xfId="13745" xr:uid="{E6033B2E-3B8F-493A-900F-A05C40FBCAA0}"/>
    <cellStyle name="Normal 2 2 31 4 2 2" xfId="29723" xr:uid="{E6033B2E-3B8F-493A-900F-A05C40FBCAA0}"/>
    <cellStyle name="Normal 2 2 31 4 3" xfId="22261" xr:uid="{E6033B2E-3B8F-493A-900F-A05C40FBCAA0}"/>
    <cellStyle name="Normal 2 2 31 5" xfId="2521" xr:uid="{00000000-0005-0000-0000-0000B0010000}"/>
    <cellStyle name="Normal 2 2 31 5 2" xfId="9983" xr:uid="{00000000-0005-0000-0000-0000B0010000}"/>
    <cellStyle name="Normal 2 2 31 5 2 2" xfId="25961" xr:uid="{00000000-0005-0000-0000-0000B0010000}"/>
    <cellStyle name="Normal 2 2 31 5 3" xfId="18499" xr:uid="{00000000-0005-0000-0000-0000B0010000}"/>
    <cellStyle name="Normal 2 2 31 6" xfId="8243" xr:uid="{00000000-0005-0000-0000-0000B0010000}"/>
    <cellStyle name="Normal 2 2 31 6 2" xfId="24221" xr:uid="{00000000-0005-0000-0000-0000B0010000}"/>
    <cellStyle name="Normal 2 2 31 7" xfId="16687" xr:uid="{00000000-0005-0000-0000-0000B0010000}"/>
    <cellStyle name="Normal 2 2 32" xfId="717" xr:uid="{00000000-0005-0000-0000-0000B1010000}"/>
    <cellStyle name="Normal 2 2 32 2" xfId="3776" xr:uid="{4E56C0F0-5CF1-4978-A94B-C7EDE351C180}"/>
    <cellStyle name="Normal 2 2 32 2 2" xfId="11238" xr:uid="{4E56C0F0-5CF1-4978-A94B-C7EDE351C180}"/>
    <cellStyle name="Normal 2 2 32 2 2 2" xfId="27216" xr:uid="{4E56C0F0-5CF1-4978-A94B-C7EDE351C180}"/>
    <cellStyle name="Normal 2 2 32 2 3" xfId="19754" xr:uid="{4E56C0F0-5CF1-4978-A94B-C7EDE351C180}"/>
    <cellStyle name="Normal 2 2 32 3" xfId="5023" xr:uid="{124BF8E0-E012-4F9A-A4B1-750265271278}"/>
    <cellStyle name="Normal 2 2 32 3 2" xfId="12485" xr:uid="{124BF8E0-E012-4F9A-A4B1-750265271278}"/>
    <cellStyle name="Normal 2 2 32 3 2 2" xfId="28463" xr:uid="{124BF8E0-E012-4F9A-A4B1-750265271278}"/>
    <cellStyle name="Normal 2 2 32 3 3" xfId="21001" xr:uid="{124BF8E0-E012-4F9A-A4B1-750265271278}"/>
    <cellStyle name="Normal 2 2 32 4" xfId="6291" xr:uid="{4CB05AD0-0477-4F80-9CA2-85E32C8AD5BB}"/>
    <cellStyle name="Normal 2 2 32 4 2" xfId="13753" xr:uid="{4CB05AD0-0477-4F80-9CA2-85E32C8AD5BB}"/>
    <cellStyle name="Normal 2 2 32 4 2 2" xfId="29731" xr:uid="{4CB05AD0-0477-4F80-9CA2-85E32C8AD5BB}"/>
    <cellStyle name="Normal 2 2 32 4 3" xfId="22269" xr:uid="{4CB05AD0-0477-4F80-9CA2-85E32C8AD5BB}"/>
    <cellStyle name="Normal 2 2 32 5" xfId="2529" xr:uid="{00000000-0005-0000-0000-0000B1010000}"/>
    <cellStyle name="Normal 2 2 32 5 2" xfId="9991" xr:uid="{00000000-0005-0000-0000-0000B1010000}"/>
    <cellStyle name="Normal 2 2 32 5 2 2" xfId="25969" xr:uid="{00000000-0005-0000-0000-0000B1010000}"/>
    <cellStyle name="Normal 2 2 32 5 3" xfId="18507" xr:uid="{00000000-0005-0000-0000-0000B1010000}"/>
    <cellStyle name="Normal 2 2 32 6" xfId="8251" xr:uid="{00000000-0005-0000-0000-0000B1010000}"/>
    <cellStyle name="Normal 2 2 32 6 2" xfId="24229" xr:uid="{00000000-0005-0000-0000-0000B1010000}"/>
    <cellStyle name="Normal 2 2 32 7" xfId="16695" xr:uid="{00000000-0005-0000-0000-0000B1010000}"/>
    <cellStyle name="Normal 2 2 33" xfId="728" xr:uid="{00000000-0005-0000-0000-0000B2010000}"/>
    <cellStyle name="Normal 2 2 33 2" xfId="3787" xr:uid="{0EF83633-FB87-4ADB-8E1B-EC8F1153C4FD}"/>
    <cellStyle name="Normal 2 2 33 2 2" xfId="11249" xr:uid="{0EF83633-FB87-4ADB-8E1B-EC8F1153C4FD}"/>
    <cellStyle name="Normal 2 2 33 2 2 2" xfId="27227" xr:uid="{0EF83633-FB87-4ADB-8E1B-EC8F1153C4FD}"/>
    <cellStyle name="Normal 2 2 33 2 3" xfId="19765" xr:uid="{0EF83633-FB87-4ADB-8E1B-EC8F1153C4FD}"/>
    <cellStyle name="Normal 2 2 33 3" xfId="5034" xr:uid="{169355FC-BD58-4264-9BCD-F6D0B627C21F}"/>
    <cellStyle name="Normal 2 2 33 3 2" xfId="12496" xr:uid="{169355FC-BD58-4264-9BCD-F6D0B627C21F}"/>
    <cellStyle name="Normal 2 2 33 3 2 2" xfId="28474" xr:uid="{169355FC-BD58-4264-9BCD-F6D0B627C21F}"/>
    <cellStyle name="Normal 2 2 33 3 3" xfId="21012" xr:uid="{169355FC-BD58-4264-9BCD-F6D0B627C21F}"/>
    <cellStyle name="Normal 2 2 33 4" xfId="6302" xr:uid="{FC2BA918-CD4A-454E-B615-7EBFC603B050}"/>
    <cellStyle name="Normal 2 2 33 4 2" xfId="13764" xr:uid="{FC2BA918-CD4A-454E-B615-7EBFC603B050}"/>
    <cellStyle name="Normal 2 2 33 4 2 2" xfId="29742" xr:uid="{FC2BA918-CD4A-454E-B615-7EBFC603B050}"/>
    <cellStyle name="Normal 2 2 33 4 3" xfId="22280" xr:uid="{FC2BA918-CD4A-454E-B615-7EBFC603B050}"/>
    <cellStyle name="Normal 2 2 33 5" xfId="2540" xr:uid="{00000000-0005-0000-0000-0000B2010000}"/>
    <cellStyle name="Normal 2 2 33 5 2" xfId="10002" xr:uid="{00000000-0005-0000-0000-0000B2010000}"/>
    <cellStyle name="Normal 2 2 33 5 2 2" xfId="25980" xr:uid="{00000000-0005-0000-0000-0000B2010000}"/>
    <cellStyle name="Normal 2 2 33 5 3" xfId="18518" xr:uid="{00000000-0005-0000-0000-0000B2010000}"/>
    <cellStyle name="Normal 2 2 33 6" xfId="8262" xr:uid="{00000000-0005-0000-0000-0000B2010000}"/>
    <cellStyle name="Normal 2 2 33 6 2" xfId="24240" xr:uid="{00000000-0005-0000-0000-0000B2010000}"/>
    <cellStyle name="Normal 2 2 33 7" xfId="16706" xr:uid="{00000000-0005-0000-0000-0000B2010000}"/>
    <cellStyle name="Normal 2 2 34" xfId="736" xr:uid="{00000000-0005-0000-0000-0000B3010000}"/>
    <cellStyle name="Normal 2 2 34 2" xfId="3795" xr:uid="{46A2C26F-C22A-43FF-B7BB-EF7E3B74A257}"/>
    <cellStyle name="Normal 2 2 34 2 2" xfId="11257" xr:uid="{46A2C26F-C22A-43FF-B7BB-EF7E3B74A257}"/>
    <cellStyle name="Normal 2 2 34 2 2 2" xfId="27235" xr:uid="{46A2C26F-C22A-43FF-B7BB-EF7E3B74A257}"/>
    <cellStyle name="Normal 2 2 34 2 3" xfId="19773" xr:uid="{46A2C26F-C22A-43FF-B7BB-EF7E3B74A257}"/>
    <cellStyle name="Normal 2 2 34 3" xfId="5042" xr:uid="{2B8B4AFE-DF56-46F2-8E09-8160C212A596}"/>
    <cellStyle name="Normal 2 2 34 3 2" xfId="12504" xr:uid="{2B8B4AFE-DF56-46F2-8E09-8160C212A596}"/>
    <cellStyle name="Normal 2 2 34 3 2 2" xfId="28482" xr:uid="{2B8B4AFE-DF56-46F2-8E09-8160C212A596}"/>
    <cellStyle name="Normal 2 2 34 3 3" xfId="21020" xr:uid="{2B8B4AFE-DF56-46F2-8E09-8160C212A596}"/>
    <cellStyle name="Normal 2 2 34 4" xfId="6310" xr:uid="{DA826E66-9384-4E20-84C2-3CBA47E06469}"/>
    <cellStyle name="Normal 2 2 34 4 2" xfId="13772" xr:uid="{DA826E66-9384-4E20-84C2-3CBA47E06469}"/>
    <cellStyle name="Normal 2 2 34 4 2 2" xfId="29750" xr:uid="{DA826E66-9384-4E20-84C2-3CBA47E06469}"/>
    <cellStyle name="Normal 2 2 34 4 3" xfId="22288" xr:uid="{DA826E66-9384-4E20-84C2-3CBA47E06469}"/>
    <cellStyle name="Normal 2 2 34 5" xfId="2548" xr:uid="{00000000-0005-0000-0000-0000B3010000}"/>
    <cellStyle name="Normal 2 2 34 5 2" xfId="10010" xr:uid="{00000000-0005-0000-0000-0000B3010000}"/>
    <cellStyle name="Normal 2 2 34 5 2 2" xfId="25988" xr:uid="{00000000-0005-0000-0000-0000B3010000}"/>
    <cellStyle name="Normal 2 2 34 5 3" xfId="18526" xr:uid="{00000000-0005-0000-0000-0000B3010000}"/>
    <cellStyle name="Normal 2 2 34 6" xfId="8270" xr:uid="{00000000-0005-0000-0000-0000B3010000}"/>
    <cellStyle name="Normal 2 2 34 6 2" xfId="24248" xr:uid="{00000000-0005-0000-0000-0000B3010000}"/>
    <cellStyle name="Normal 2 2 34 7" xfId="16714" xr:uid="{00000000-0005-0000-0000-0000B3010000}"/>
    <cellStyle name="Normal 2 2 35" xfId="744" xr:uid="{00000000-0005-0000-0000-0000B4010000}"/>
    <cellStyle name="Normal 2 2 35 2" xfId="3803" xr:uid="{7FC1E6F6-C109-4F8C-A8EF-1C5DED1D3C9E}"/>
    <cellStyle name="Normal 2 2 35 2 2" xfId="11265" xr:uid="{7FC1E6F6-C109-4F8C-A8EF-1C5DED1D3C9E}"/>
    <cellStyle name="Normal 2 2 35 2 2 2" xfId="27243" xr:uid="{7FC1E6F6-C109-4F8C-A8EF-1C5DED1D3C9E}"/>
    <cellStyle name="Normal 2 2 35 2 3" xfId="19781" xr:uid="{7FC1E6F6-C109-4F8C-A8EF-1C5DED1D3C9E}"/>
    <cellStyle name="Normal 2 2 35 3" xfId="5050" xr:uid="{3D150A1B-E962-413B-AD6F-C15118D7F924}"/>
    <cellStyle name="Normal 2 2 35 3 2" xfId="12512" xr:uid="{3D150A1B-E962-413B-AD6F-C15118D7F924}"/>
    <cellStyle name="Normal 2 2 35 3 2 2" xfId="28490" xr:uid="{3D150A1B-E962-413B-AD6F-C15118D7F924}"/>
    <cellStyle name="Normal 2 2 35 3 3" xfId="21028" xr:uid="{3D150A1B-E962-413B-AD6F-C15118D7F924}"/>
    <cellStyle name="Normal 2 2 35 4" xfId="6318" xr:uid="{97CD80FC-54E3-4C6D-9C13-1D4D02CD3053}"/>
    <cellStyle name="Normal 2 2 35 4 2" xfId="13780" xr:uid="{97CD80FC-54E3-4C6D-9C13-1D4D02CD3053}"/>
    <cellStyle name="Normal 2 2 35 4 2 2" xfId="29758" xr:uid="{97CD80FC-54E3-4C6D-9C13-1D4D02CD3053}"/>
    <cellStyle name="Normal 2 2 35 4 3" xfId="22296" xr:uid="{97CD80FC-54E3-4C6D-9C13-1D4D02CD3053}"/>
    <cellStyle name="Normal 2 2 35 5" xfId="2556" xr:uid="{00000000-0005-0000-0000-0000B4010000}"/>
    <cellStyle name="Normal 2 2 35 5 2" xfId="10018" xr:uid="{00000000-0005-0000-0000-0000B4010000}"/>
    <cellStyle name="Normal 2 2 35 5 2 2" xfId="25996" xr:uid="{00000000-0005-0000-0000-0000B4010000}"/>
    <cellStyle name="Normal 2 2 35 5 3" xfId="18534" xr:uid="{00000000-0005-0000-0000-0000B4010000}"/>
    <cellStyle name="Normal 2 2 35 6" xfId="8278" xr:uid="{00000000-0005-0000-0000-0000B4010000}"/>
    <cellStyle name="Normal 2 2 35 6 2" xfId="24256" xr:uid="{00000000-0005-0000-0000-0000B4010000}"/>
    <cellStyle name="Normal 2 2 35 7" xfId="16722" xr:uid="{00000000-0005-0000-0000-0000B4010000}"/>
    <cellStyle name="Normal 2 2 36" xfId="752" xr:uid="{00000000-0005-0000-0000-0000B5010000}"/>
    <cellStyle name="Normal 2 2 36 2" xfId="3811" xr:uid="{1CFA8E02-A5B1-4CE5-B7B3-31D4FE92E1AF}"/>
    <cellStyle name="Normal 2 2 36 2 2" xfId="11273" xr:uid="{1CFA8E02-A5B1-4CE5-B7B3-31D4FE92E1AF}"/>
    <cellStyle name="Normal 2 2 36 2 2 2" xfId="27251" xr:uid="{1CFA8E02-A5B1-4CE5-B7B3-31D4FE92E1AF}"/>
    <cellStyle name="Normal 2 2 36 2 3" xfId="19789" xr:uid="{1CFA8E02-A5B1-4CE5-B7B3-31D4FE92E1AF}"/>
    <cellStyle name="Normal 2 2 36 3" xfId="5058" xr:uid="{67E324D6-36A4-4564-8130-055FB6D27C2B}"/>
    <cellStyle name="Normal 2 2 36 3 2" xfId="12520" xr:uid="{67E324D6-36A4-4564-8130-055FB6D27C2B}"/>
    <cellStyle name="Normal 2 2 36 3 2 2" xfId="28498" xr:uid="{67E324D6-36A4-4564-8130-055FB6D27C2B}"/>
    <cellStyle name="Normal 2 2 36 3 3" xfId="21036" xr:uid="{67E324D6-36A4-4564-8130-055FB6D27C2B}"/>
    <cellStyle name="Normal 2 2 36 4" xfId="6326" xr:uid="{3E04B158-7AB8-48C5-88BC-955943FD24AB}"/>
    <cellStyle name="Normal 2 2 36 4 2" xfId="13788" xr:uid="{3E04B158-7AB8-48C5-88BC-955943FD24AB}"/>
    <cellStyle name="Normal 2 2 36 4 2 2" xfId="29766" xr:uid="{3E04B158-7AB8-48C5-88BC-955943FD24AB}"/>
    <cellStyle name="Normal 2 2 36 4 3" xfId="22304" xr:uid="{3E04B158-7AB8-48C5-88BC-955943FD24AB}"/>
    <cellStyle name="Normal 2 2 36 5" xfId="2564" xr:uid="{00000000-0005-0000-0000-0000B5010000}"/>
    <cellStyle name="Normal 2 2 36 5 2" xfId="10026" xr:uid="{00000000-0005-0000-0000-0000B5010000}"/>
    <cellStyle name="Normal 2 2 36 5 2 2" xfId="26004" xr:uid="{00000000-0005-0000-0000-0000B5010000}"/>
    <cellStyle name="Normal 2 2 36 5 3" xfId="18542" xr:uid="{00000000-0005-0000-0000-0000B5010000}"/>
    <cellStyle name="Normal 2 2 36 6" xfId="8286" xr:uid="{00000000-0005-0000-0000-0000B5010000}"/>
    <cellStyle name="Normal 2 2 36 6 2" xfId="24264" xr:uid="{00000000-0005-0000-0000-0000B5010000}"/>
    <cellStyle name="Normal 2 2 36 7" xfId="16730" xr:uid="{00000000-0005-0000-0000-0000B5010000}"/>
    <cellStyle name="Normal 2 2 37" xfId="762" xr:uid="{00000000-0005-0000-0000-0000B6010000}"/>
    <cellStyle name="Normal 2 2 37 2" xfId="3821" xr:uid="{1C87F5AC-2F08-4242-A386-BBA2C2D1F9CD}"/>
    <cellStyle name="Normal 2 2 37 2 2" xfId="11283" xr:uid="{1C87F5AC-2F08-4242-A386-BBA2C2D1F9CD}"/>
    <cellStyle name="Normal 2 2 37 2 2 2" xfId="27261" xr:uid="{1C87F5AC-2F08-4242-A386-BBA2C2D1F9CD}"/>
    <cellStyle name="Normal 2 2 37 2 3" xfId="19799" xr:uid="{1C87F5AC-2F08-4242-A386-BBA2C2D1F9CD}"/>
    <cellStyle name="Normal 2 2 37 3" xfId="5068" xr:uid="{867FB39E-D7EE-49C6-923F-054F581E205B}"/>
    <cellStyle name="Normal 2 2 37 3 2" xfId="12530" xr:uid="{867FB39E-D7EE-49C6-923F-054F581E205B}"/>
    <cellStyle name="Normal 2 2 37 3 2 2" xfId="28508" xr:uid="{867FB39E-D7EE-49C6-923F-054F581E205B}"/>
    <cellStyle name="Normal 2 2 37 3 3" xfId="21046" xr:uid="{867FB39E-D7EE-49C6-923F-054F581E205B}"/>
    <cellStyle name="Normal 2 2 37 4" xfId="6336" xr:uid="{FA6DA4C9-7F3E-49CC-87BD-614C339CB3CE}"/>
    <cellStyle name="Normal 2 2 37 4 2" xfId="13798" xr:uid="{FA6DA4C9-7F3E-49CC-87BD-614C339CB3CE}"/>
    <cellStyle name="Normal 2 2 37 4 2 2" xfId="29776" xr:uid="{FA6DA4C9-7F3E-49CC-87BD-614C339CB3CE}"/>
    <cellStyle name="Normal 2 2 37 4 3" xfId="22314" xr:uid="{FA6DA4C9-7F3E-49CC-87BD-614C339CB3CE}"/>
    <cellStyle name="Normal 2 2 37 5" xfId="2574" xr:uid="{00000000-0005-0000-0000-0000B6010000}"/>
    <cellStyle name="Normal 2 2 37 5 2" xfId="10036" xr:uid="{00000000-0005-0000-0000-0000B6010000}"/>
    <cellStyle name="Normal 2 2 37 5 2 2" xfId="26014" xr:uid="{00000000-0005-0000-0000-0000B6010000}"/>
    <cellStyle name="Normal 2 2 37 5 3" xfId="18552" xr:uid="{00000000-0005-0000-0000-0000B6010000}"/>
    <cellStyle name="Normal 2 2 37 6" xfId="8296" xr:uid="{00000000-0005-0000-0000-0000B6010000}"/>
    <cellStyle name="Normal 2 2 37 6 2" xfId="24274" xr:uid="{00000000-0005-0000-0000-0000B6010000}"/>
    <cellStyle name="Normal 2 2 37 7" xfId="16740" xr:uid="{00000000-0005-0000-0000-0000B6010000}"/>
    <cellStyle name="Normal 2 2 38" xfId="771" xr:uid="{00000000-0005-0000-0000-0000B7010000}"/>
    <cellStyle name="Normal 2 2 38 2" xfId="3830" xr:uid="{9985AA5F-6D69-4984-A3DC-9D52E748DE2E}"/>
    <cellStyle name="Normal 2 2 38 2 2" xfId="11292" xr:uid="{9985AA5F-6D69-4984-A3DC-9D52E748DE2E}"/>
    <cellStyle name="Normal 2 2 38 2 2 2" xfId="27270" xr:uid="{9985AA5F-6D69-4984-A3DC-9D52E748DE2E}"/>
    <cellStyle name="Normal 2 2 38 2 3" xfId="19808" xr:uid="{9985AA5F-6D69-4984-A3DC-9D52E748DE2E}"/>
    <cellStyle name="Normal 2 2 38 3" xfId="5077" xr:uid="{40AC4296-4EEF-4844-884B-3A7F106285FC}"/>
    <cellStyle name="Normal 2 2 38 3 2" xfId="12539" xr:uid="{40AC4296-4EEF-4844-884B-3A7F106285FC}"/>
    <cellStyle name="Normal 2 2 38 3 2 2" xfId="28517" xr:uid="{40AC4296-4EEF-4844-884B-3A7F106285FC}"/>
    <cellStyle name="Normal 2 2 38 3 3" xfId="21055" xr:uid="{40AC4296-4EEF-4844-884B-3A7F106285FC}"/>
    <cellStyle name="Normal 2 2 38 4" xfId="6345" xr:uid="{0DB5F3A4-488D-4392-B635-41BADC137690}"/>
    <cellStyle name="Normal 2 2 38 4 2" xfId="13807" xr:uid="{0DB5F3A4-488D-4392-B635-41BADC137690}"/>
    <cellStyle name="Normal 2 2 38 4 2 2" xfId="29785" xr:uid="{0DB5F3A4-488D-4392-B635-41BADC137690}"/>
    <cellStyle name="Normal 2 2 38 4 3" xfId="22323" xr:uid="{0DB5F3A4-488D-4392-B635-41BADC137690}"/>
    <cellStyle name="Normal 2 2 38 5" xfId="2583" xr:uid="{00000000-0005-0000-0000-0000B7010000}"/>
    <cellStyle name="Normal 2 2 38 5 2" xfId="10045" xr:uid="{00000000-0005-0000-0000-0000B7010000}"/>
    <cellStyle name="Normal 2 2 38 5 2 2" xfId="26023" xr:uid="{00000000-0005-0000-0000-0000B7010000}"/>
    <cellStyle name="Normal 2 2 38 5 3" xfId="18561" xr:uid="{00000000-0005-0000-0000-0000B7010000}"/>
    <cellStyle name="Normal 2 2 38 6" xfId="8305" xr:uid="{00000000-0005-0000-0000-0000B7010000}"/>
    <cellStyle name="Normal 2 2 38 6 2" xfId="24283" xr:uid="{00000000-0005-0000-0000-0000B7010000}"/>
    <cellStyle name="Normal 2 2 38 7" xfId="16749" xr:uid="{00000000-0005-0000-0000-0000B7010000}"/>
    <cellStyle name="Normal 2 2 39" xfId="779" xr:uid="{00000000-0005-0000-0000-0000B8010000}"/>
    <cellStyle name="Normal 2 2 39 2" xfId="3838" xr:uid="{07EDA3AA-7CE3-4C0D-AF8C-162EDC2F0190}"/>
    <cellStyle name="Normal 2 2 39 2 2" xfId="11300" xr:uid="{07EDA3AA-7CE3-4C0D-AF8C-162EDC2F0190}"/>
    <cellStyle name="Normal 2 2 39 2 2 2" xfId="27278" xr:uid="{07EDA3AA-7CE3-4C0D-AF8C-162EDC2F0190}"/>
    <cellStyle name="Normal 2 2 39 2 3" xfId="19816" xr:uid="{07EDA3AA-7CE3-4C0D-AF8C-162EDC2F0190}"/>
    <cellStyle name="Normal 2 2 39 3" xfId="5085" xr:uid="{591B08F7-F255-4A26-BE52-CC4272B3775D}"/>
    <cellStyle name="Normal 2 2 39 3 2" xfId="12547" xr:uid="{591B08F7-F255-4A26-BE52-CC4272B3775D}"/>
    <cellStyle name="Normal 2 2 39 3 2 2" xfId="28525" xr:uid="{591B08F7-F255-4A26-BE52-CC4272B3775D}"/>
    <cellStyle name="Normal 2 2 39 3 3" xfId="21063" xr:uid="{591B08F7-F255-4A26-BE52-CC4272B3775D}"/>
    <cellStyle name="Normal 2 2 39 4" xfId="6353" xr:uid="{443630B3-D229-4AEE-9F18-EE5C837F5FCA}"/>
    <cellStyle name="Normal 2 2 39 4 2" xfId="13815" xr:uid="{443630B3-D229-4AEE-9F18-EE5C837F5FCA}"/>
    <cellStyle name="Normal 2 2 39 4 2 2" xfId="29793" xr:uid="{443630B3-D229-4AEE-9F18-EE5C837F5FCA}"/>
    <cellStyle name="Normal 2 2 39 4 3" xfId="22331" xr:uid="{443630B3-D229-4AEE-9F18-EE5C837F5FCA}"/>
    <cellStyle name="Normal 2 2 39 5" xfId="2591" xr:uid="{00000000-0005-0000-0000-0000B8010000}"/>
    <cellStyle name="Normal 2 2 39 5 2" xfId="10053" xr:uid="{00000000-0005-0000-0000-0000B8010000}"/>
    <cellStyle name="Normal 2 2 39 5 2 2" xfId="26031" xr:uid="{00000000-0005-0000-0000-0000B8010000}"/>
    <cellStyle name="Normal 2 2 39 5 3" xfId="18569" xr:uid="{00000000-0005-0000-0000-0000B8010000}"/>
    <cellStyle name="Normal 2 2 39 6" xfId="8313" xr:uid="{00000000-0005-0000-0000-0000B8010000}"/>
    <cellStyle name="Normal 2 2 39 6 2" xfId="24291" xr:uid="{00000000-0005-0000-0000-0000B8010000}"/>
    <cellStyle name="Normal 2 2 39 7" xfId="16757" xr:uid="{00000000-0005-0000-0000-0000B8010000}"/>
    <cellStyle name="Normal 2 2 4" xfId="495" xr:uid="{00000000-0005-0000-0000-0000B9010000}"/>
    <cellStyle name="Normal 2 2 4 10" xfId="1535" xr:uid="{8B585090-50F3-4237-9945-17F42E2EF3B5}"/>
    <cellStyle name="Normal 2 2 4 10 2" xfId="7073" xr:uid="{BF5B4009-0841-495E-9FE1-9AB14255CD52}"/>
    <cellStyle name="Normal 2 2 4 10 2 2" xfId="14535" xr:uid="{BF5B4009-0841-495E-9FE1-9AB14255CD52}"/>
    <cellStyle name="Normal 2 2 4 10 2 2 2" xfId="30513" xr:uid="{BF5B4009-0841-495E-9FE1-9AB14255CD52}"/>
    <cellStyle name="Normal 2 2 4 10 2 3" xfId="23051" xr:uid="{BF5B4009-0841-495E-9FE1-9AB14255CD52}"/>
    <cellStyle name="Normal 2 2 4 10 3" xfId="9024" xr:uid="{8B585090-50F3-4237-9945-17F42E2EF3B5}"/>
    <cellStyle name="Normal 2 2 4 10 3 2" xfId="25002" xr:uid="{8B585090-50F3-4237-9945-17F42E2EF3B5}"/>
    <cellStyle name="Normal 2 2 4 10 4" xfId="17513" xr:uid="{8B585090-50F3-4237-9945-17F42E2EF3B5}"/>
    <cellStyle name="Normal 2 2 4 11" xfId="1569" xr:uid="{8B585090-50F3-4237-9945-17F42E2EF3B5}"/>
    <cellStyle name="Normal 2 2 4 11 2" xfId="7107" xr:uid="{46459DEA-21A8-4F6C-B823-666CF50B1918}"/>
    <cellStyle name="Normal 2 2 4 11 2 2" xfId="14569" xr:uid="{46459DEA-21A8-4F6C-B823-666CF50B1918}"/>
    <cellStyle name="Normal 2 2 4 11 2 2 2" xfId="30547" xr:uid="{46459DEA-21A8-4F6C-B823-666CF50B1918}"/>
    <cellStyle name="Normal 2 2 4 11 2 3" xfId="23085" xr:uid="{46459DEA-21A8-4F6C-B823-666CF50B1918}"/>
    <cellStyle name="Normal 2 2 4 11 3" xfId="9058" xr:uid="{8B585090-50F3-4237-9945-17F42E2EF3B5}"/>
    <cellStyle name="Normal 2 2 4 11 3 2" xfId="25036" xr:uid="{8B585090-50F3-4237-9945-17F42E2EF3B5}"/>
    <cellStyle name="Normal 2 2 4 11 4" xfId="17547" xr:uid="{8B585090-50F3-4237-9945-17F42E2EF3B5}"/>
    <cellStyle name="Normal 2 2 4 12" xfId="1602" xr:uid="{8B585090-50F3-4237-9945-17F42E2EF3B5}"/>
    <cellStyle name="Normal 2 2 4 12 2" xfId="7140" xr:uid="{92FF013D-A05C-4DD9-BDE0-047A0C316DE1}"/>
    <cellStyle name="Normal 2 2 4 12 2 2" xfId="14602" xr:uid="{92FF013D-A05C-4DD9-BDE0-047A0C316DE1}"/>
    <cellStyle name="Normal 2 2 4 12 2 2 2" xfId="30580" xr:uid="{92FF013D-A05C-4DD9-BDE0-047A0C316DE1}"/>
    <cellStyle name="Normal 2 2 4 12 2 3" xfId="23118" xr:uid="{92FF013D-A05C-4DD9-BDE0-047A0C316DE1}"/>
    <cellStyle name="Normal 2 2 4 12 3" xfId="9091" xr:uid="{8B585090-50F3-4237-9945-17F42E2EF3B5}"/>
    <cellStyle name="Normal 2 2 4 12 3 2" xfId="25069" xr:uid="{8B585090-50F3-4237-9945-17F42E2EF3B5}"/>
    <cellStyle name="Normal 2 2 4 12 4" xfId="17580" xr:uid="{8B585090-50F3-4237-9945-17F42E2EF3B5}"/>
    <cellStyle name="Normal 2 2 4 13" xfId="1635" xr:uid="{8B585090-50F3-4237-9945-17F42E2EF3B5}"/>
    <cellStyle name="Normal 2 2 4 13 2" xfId="7179" xr:uid="{300B629D-91C2-4245-9691-B9964E6932D6}"/>
    <cellStyle name="Normal 2 2 4 13 2 2" xfId="14641" xr:uid="{300B629D-91C2-4245-9691-B9964E6932D6}"/>
    <cellStyle name="Normal 2 2 4 13 2 2 2" xfId="30619" xr:uid="{300B629D-91C2-4245-9691-B9964E6932D6}"/>
    <cellStyle name="Normal 2 2 4 13 2 3" xfId="23157" xr:uid="{300B629D-91C2-4245-9691-B9964E6932D6}"/>
    <cellStyle name="Normal 2 2 4 13 3" xfId="9124" xr:uid="{8B585090-50F3-4237-9945-17F42E2EF3B5}"/>
    <cellStyle name="Normal 2 2 4 13 3 2" xfId="25102" xr:uid="{8B585090-50F3-4237-9945-17F42E2EF3B5}"/>
    <cellStyle name="Normal 2 2 4 13 4" xfId="17613" xr:uid="{8B585090-50F3-4237-9945-17F42E2EF3B5}"/>
    <cellStyle name="Normal 2 2 4 14" xfId="1703" xr:uid="{8B585090-50F3-4237-9945-17F42E2EF3B5}"/>
    <cellStyle name="Normal 2 2 4 14 2" xfId="7235" xr:uid="{8F7DD4E2-9F07-4B74-8485-EF2640F692BE}"/>
    <cellStyle name="Normal 2 2 4 14 2 2" xfId="14697" xr:uid="{8F7DD4E2-9F07-4B74-8485-EF2640F692BE}"/>
    <cellStyle name="Normal 2 2 4 14 2 2 2" xfId="30675" xr:uid="{8F7DD4E2-9F07-4B74-8485-EF2640F692BE}"/>
    <cellStyle name="Normal 2 2 4 14 2 3" xfId="23213" xr:uid="{8F7DD4E2-9F07-4B74-8485-EF2640F692BE}"/>
    <cellStyle name="Normal 2 2 4 14 3" xfId="9165" xr:uid="{8B585090-50F3-4237-9945-17F42E2EF3B5}"/>
    <cellStyle name="Normal 2 2 4 14 3 2" xfId="25143" xr:uid="{8B585090-50F3-4237-9945-17F42E2EF3B5}"/>
    <cellStyle name="Normal 2 2 4 14 4" xfId="17681" xr:uid="{8B585090-50F3-4237-9945-17F42E2EF3B5}"/>
    <cellStyle name="Normal 2 2 4 15" xfId="2307" xr:uid="{00000000-0005-0000-0000-0000B9010000}"/>
    <cellStyle name="Normal 2 2 4 15 2" xfId="9769" xr:uid="{00000000-0005-0000-0000-0000B9010000}"/>
    <cellStyle name="Normal 2 2 4 15 2 2" xfId="25747" xr:uid="{00000000-0005-0000-0000-0000B9010000}"/>
    <cellStyle name="Normal 2 2 4 15 3" xfId="18285" xr:uid="{00000000-0005-0000-0000-0000B9010000}"/>
    <cellStyle name="Normal 2 2 4 16" xfId="7337" xr:uid="{8B585090-50F3-4237-9945-17F42E2EF3B5}"/>
    <cellStyle name="Normal 2 2 4 16 2" xfId="14799" xr:uid="{8B585090-50F3-4237-9945-17F42E2EF3B5}"/>
    <cellStyle name="Normal 2 2 4 16 2 2" xfId="30777" xr:uid="{8B585090-50F3-4237-9945-17F42E2EF3B5}"/>
    <cellStyle name="Normal 2 2 4 16 3" xfId="23315" xr:uid="{8B585090-50F3-4237-9945-17F42E2EF3B5}"/>
    <cellStyle name="Normal 2 2 4 17" xfId="7478" xr:uid="{8B585090-50F3-4237-9945-17F42E2EF3B5}"/>
    <cellStyle name="Normal 2 2 4 17 2" xfId="23456" xr:uid="{8B585090-50F3-4237-9945-17F42E2EF3B5}"/>
    <cellStyle name="Normal 2 2 4 18" xfId="14940" xr:uid="{8B585090-50F3-4237-9945-17F42E2EF3B5}"/>
    <cellStyle name="Normal 2 2 4 18 2" xfId="30918" xr:uid="{8B585090-50F3-4237-9945-17F42E2EF3B5}"/>
    <cellStyle name="Normal 2 2 4 19" xfId="15071" xr:uid="{8B585090-50F3-4237-9945-17F42E2EF3B5}"/>
    <cellStyle name="Normal 2 2 4 19 2" xfId="31049" xr:uid="{8B585090-50F3-4237-9945-17F42E2EF3B5}"/>
    <cellStyle name="Normal 2 2 4 2" xfId="1271" xr:uid="{8B585090-50F3-4237-9945-17F42E2EF3B5}"/>
    <cellStyle name="Normal 2 2 4 2 10" xfId="15368" xr:uid="{78838EF0-B47B-4549-AEE5-2A56297E619D}"/>
    <cellStyle name="Normal 2 2 4 2 10 2" xfId="31346" xr:uid="{78838EF0-B47B-4549-AEE5-2A56297E619D}"/>
    <cellStyle name="Normal 2 2 4 2 11" xfId="15500" xr:uid="{78838EF0-B47B-4549-AEE5-2A56297E619D}"/>
    <cellStyle name="Normal 2 2 4 2 11 2" xfId="31478" xr:uid="{78838EF0-B47B-4549-AEE5-2A56297E619D}"/>
    <cellStyle name="Normal 2 2 4 2 12" xfId="15639" xr:uid="{78838EF0-B47B-4549-AEE5-2A56297E619D}"/>
    <cellStyle name="Normal 2 2 4 2 12 2" xfId="31616" xr:uid="{78838EF0-B47B-4549-AEE5-2A56297E619D}"/>
    <cellStyle name="Normal 2 2 4 2 13" xfId="15771" xr:uid="{78838EF0-B47B-4549-AEE5-2A56297E619D}"/>
    <cellStyle name="Normal 2 2 4 2 13 2" xfId="31748" xr:uid="{78838EF0-B47B-4549-AEE5-2A56297E619D}"/>
    <cellStyle name="Normal 2 2 4 2 14" xfId="15902" xr:uid="{78838EF0-B47B-4549-AEE5-2A56297E619D}"/>
    <cellStyle name="Normal 2 2 4 2 14 2" xfId="31879" xr:uid="{78838EF0-B47B-4549-AEE5-2A56297E619D}"/>
    <cellStyle name="Normal 2 2 4 2 15" xfId="17249" xr:uid="{8B585090-50F3-4237-9945-17F42E2EF3B5}"/>
    <cellStyle name="Normal 2 2 4 2 16" xfId="32010" xr:uid="{78838EF0-B47B-4549-AEE5-2A56297E619D}"/>
    <cellStyle name="Normal 2 2 4 2 17" xfId="32142" xr:uid="{78838EF0-B47B-4549-AEE5-2A56297E619D}"/>
    <cellStyle name="Normal 2 2 4 2 18" xfId="32273" xr:uid="{78838EF0-B47B-4549-AEE5-2A56297E619D}"/>
    <cellStyle name="Normal 2 2 4 2 19" xfId="32405" xr:uid="{78838EF0-B47B-4549-AEE5-2A56297E619D}"/>
    <cellStyle name="Normal 2 2 4 2 2" xfId="1668" xr:uid="{78838EF0-B47B-4549-AEE5-2A56297E619D}"/>
    <cellStyle name="Normal 2 2 4 2 2 10" xfId="15566" xr:uid="{B81972E0-4B28-4F28-AA52-66EC4EE899F1}"/>
    <cellStyle name="Normal 2 2 4 2 2 10 2" xfId="31544" xr:uid="{B81972E0-4B28-4F28-AA52-66EC4EE899F1}"/>
    <cellStyle name="Normal 2 2 4 2 2 11" xfId="15705" xr:uid="{B81972E0-4B28-4F28-AA52-66EC4EE899F1}"/>
    <cellStyle name="Normal 2 2 4 2 2 11 2" xfId="31682" xr:uid="{B81972E0-4B28-4F28-AA52-66EC4EE899F1}"/>
    <cellStyle name="Normal 2 2 4 2 2 12" xfId="15837" xr:uid="{B81972E0-4B28-4F28-AA52-66EC4EE899F1}"/>
    <cellStyle name="Normal 2 2 4 2 2 12 2" xfId="31814" xr:uid="{B81972E0-4B28-4F28-AA52-66EC4EE899F1}"/>
    <cellStyle name="Normal 2 2 4 2 2 13" xfId="15968" xr:uid="{B81972E0-4B28-4F28-AA52-66EC4EE899F1}"/>
    <cellStyle name="Normal 2 2 4 2 2 13 2" xfId="31945" xr:uid="{B81972E0-4B28-4F28-AA52-66EC4EE899F1}"/>
    <cellStyle name="Normal 2 2 4 2 2 14" xfId="17646" xr:uid="{78838EF0-B47B-4549-AEE5-2A56297E619D}"/>
    <cellStyle name="Normal 2 2 4 2 2 15" xfId="32076" xr:uid="{B81972E0-4B28-4F28-AA52-66EC4EE899F1}"/>
    <cellStyle name="Normal 2 2 4 2 2 16" xfId="32208" xr:uid="{B81972E0-4B28-4F28-AA52-66EC4EE899F1}"/>
    <cellStyle name="Normal 2 2 4 2 2 17" xfId="32339" xr:uid="{B81972E0-4B28-4F28-AA52-66EC4EE899F1}"/>
    <cellStyle name="Normal 2 2 4 2 2 18" xfId="32471" xr:uid="{B81972E0-4B28-4F28-AA52-66EC4EE899F1}"/>
    <cellStyle name="Normal 2 2 4 2 2 19" xfId="32602" xr:uid="{B81972E0-4B28-4F28-AA52-66EC4EE899F1}"/>
    <cellStyle name="Normal 2 2 4 2 2 2" xfId="1802" xr:uid="{B81972E0-4B28-4F28-AA52-66EC4EE899F1}"/>
    <cellStyle name="Normal 2 2 4 2 2 2 2" xfId="7307" xr:uid="{4937F928-552E-4B8F-BB6F-172B17EE5998}"/>
    <cellStyle name="Normal 2 2 4 2 2 2 2 2" xfId="14769" xr:uid="{4937F928-552E-4B8F-BB6F-172B17EE5998}"/>
    <cellStyle name="Normal 2 2 4 2 2 2 2 2 2" xfId="30747" xr:uid="{4937F928-552E-4B8F-BB6F-172B17EE5998}"/>
    <cellStyle name="Normal 2 2 4 2 2 2 2 3" xfId="23285" xr:uid="{4937F928-552E-4B8F-BB6F-172B17EE5998}"/>
    <cellStyle name="Normal 2 2 4 2 2 2 3" xfId="9264" xr:uid="{B81972E0-4B28-4F28-AA52-66EC4EE899F1}"/>
    <cellStyle name="Normal 2 2 4 2 2 2 3 2" xfId="25242" xr:uid="{B81972E0-4B28-4F28-AA52-66EC4EE899F1}"/>
    <cellStyle name="Normal 2 2 4 2 2 2 4" xfId="17780" xr:uid="{B81972E0-4B28-4F28-AA52-66EC4EE899F1}"/>
    <cellStyle name="Normal 2 2 4 2 2 20" xfId="32734" xr:uid="{58CAB3C9-40C9-47A4-B820-8DE35DD3CFFE}"/>
    <cellStyle name="Normal 2 2 4 2 2 21" xfId="32866" xr:uid="{00000000-0005-0000-0000-00005C000000}"/>
    <cellStyle name="Normal 2 2 4 2 2 22" xfId="32997" xr:uid="{B81972E0-4B28-4F28-AA52-66EC4EE899F1}"/>
    <cellStyle name="Normal 2 2 4 2 2 23" xfId="33128" xr:uid="{B81972E0-4B28-4F28-AA52-66EC4EE899F1}"/>
    <cellStyle name="Normal 2 2 4 2 2 24" xfId="33260" xr:uid="{00000000-0005-0000-0000-00005C000000}"/>
    <cellStyle name="Normal 2 2 4 2 2 25" xfId="33392" xr:uid="{2F315721-57EB-4E8E-A509-C812C7BE48ED}"/>
    <cellStyle name="Normal 2 2 4 2 2 3" xfId="6841" xr:uid="{0BAEA930-C4AB-416C-B618-C723DEC29457}"/>
    <cellStyle name="Normal 2 2 4 2 2 3 2" xfId="14303" xr:uid="{0BAEA930-C4AB-416C-B618-C723DEC29457}"/>
    <cellStyle name="Normal 2 2 4 2 2 3 2 2" xfId="30281" xr:uid="{0BAEA930-C4AB-416C-B618-C723DEC29457}"/>
    <cellStyle name="Normal 2 2 4 2 2 3 3" xfId="22819" xr:uid="{0BAEA930-C4AB-416C-B618-C723DEC29457}"/>
    <cellStyle name="Normal 2 2 4 2 2 4" xfId="7436" xr:uid="{B81972E0-4B28-4F28-AA52-66EC4EE899F1}"/>
    <cellStyle name="Normal 2 2 4 2 2 4 2" xfId="14898" xr:uid="{B81972E0-4B28-4F28-AA52-66EC4EE899F1}"/>
    <cellStyle name="Normal 2 2 4 2 2 4 2 2" xfId="30876" xr:uid="{B81972E0-4B28-4F28-AA52-66EC4EE899F1}"/>
    <cellStyle name="Normal 2 2 4 2 2 4 3" xfId="23414" xr:uid="{B81972E0-4B28-4F28-AA52-66EC4EE899F1}"/>
    <cellStyle name="Normal 2 2 4 2 2 5" xfId="7577" xr:uid="{B81972E0-4B28-4F28-AA52-66EC4EE899F1}"/>
    <cellStyle name="Normal 2 2 4 2 2 5 2" xfId="23555" xr:uid="{B81972E0-4B28-4F28-AA52-66EC4EE899F1}"/>
    <cellStyle name="Normal 2 2 4 2 2 6" xfId="15039" xr:uid="{B81972E0-4B28-4F28-AA52-66EC4EE899F1}"/>
    <cellStyle name="Normal 2 2 4 2 2 6 2" xfId="31017" xr:uid="{B81972E0-4B28-4F28-AA52-66EC4EE899F1}"/>
    <cellStyle name="Normal 2 2 4 2 2 7" xfId="15170" xr:uid="{B81972E0-4B28-4F28-AA52-66EC4EE899F1}"/>
    <cellStyle name="Normal 2 2 4 2 2 7 2" xfId="31148" xr:uid="{B81972E0-4B28-4F28-AA52-66EC4EE899F1}"/>
    <cellStyle name="Normal 2 2 4 2 2 8" xfId="15302" xr:uid="{B81972E0-4B28-4F28-AA52-66EC4EE899F1}"/>
    <cellStyle name="Normal 2 2 4 2 2 8 2" xfId="31280" xr:uid="{B81972E0-4B28-4F28-AA52-66EC4EE899F1}"/>
    <cellStyle name="Normal 2 2 4 2 2 9" xfId="15434" xr:uid="{B81972E0-4B28-4F28-AA52-66EC4EE899F1}"/>
    <cellStyle name="Normal 2 2 4 2 2 9 2" xfId="31412" xr:uid="{B81972E0-4B28-4F28-AA52-66EC4EE899F1}"/>
    <cellStyle name="Normal 2 2 4 2 20" xfId="32536" xr:uid="{78838EF0-B47B-4549-AEE5-2A56297E619D}"/>
    <cellStyle name="Normal 2 2 4 2 21" xfId="32668" xr:uid="{BCC2F66A-27E7-4193-A762-02370F2D9634}"/>
    <cellStyle name="Normal 2 2 4 2 22" xfId="32800" xr:uid="{00000000-0005-0000-0000-00005B000000}"/>
    <cellStyle name="Normal 2 2 4 2 23" xfId="32931" xr:uid="{78838EF0-B47B-4549-AEE5-2A56297E619D}"/>
    <cellStyle name="Normal 2 2 4 2 24" xfId="33062" xr:uid="{78838EF0-B47B-4549-AEE5-2A56297E619D}"/>
    <cellStyle name="Normal 2 2 4 2 25" xfId="33194" xr:uid="{00000000-0005-0000-0000-00005B000000}"/>
    <cellStyle name="Normal 2 2 4 2 26" xfId="33326" xr:uid="{4BA01919-7DC6-4922-A275-60DAF674905F}"/>
    <cellStyle name="Normal 2 2 4 2 3" xfId="1736" xr:uid="{78838EF0-B47B-4549-AEE5-2A56297E619D}"/>
    <cellStyle name="Normal 2 2 4 2 3 2" xfId="7268" xr:uid="{EDB20F28-8D5E-4A3E-9274-42863EC570DB}"/>
    <cellStyle name="Normal 2 2 4 2 3 2 2" xfId="14730" xr:uid="{EDB20F28-8D5E-4A3E-9274-42863EC570DB}"/>
    <cellStyle name="Normal 2 2 4 2 3 2 2 2" xfId="30708" xr:uid="{EDB20F28-8D5E-4A3E-9274-42863EC570DB}"/>
    <cellStyle name="Normal 2 2 4 2 3 2 3" xfId="23246" xr:uid="{EDB20F28-8D5E-4A3E-9274-42863EC570DB}"/>
    <cellStyle name="Normal 2 2 4 2 3 3" xfId="9198" xr:uid="{78838EF0-B47B-4549-AEE5-2A56297E619D}"/>
    <cellStyle name="Normal 2 2 4 2 3 3 2" xfId="25176" xr:uid="{78838EF0-B47B-4549-AEE5-2A56297E619D}"/>
    <cellStyle name="Normal 2 2 4 2 3 4" xfId="17714" xr:uid="{78838EF0-B47B-4549-AEE5-2A56297E619D}"/>
    <cellStyle name="Normal 2 2 4 2 4" xfId="3554" xr:uid="{5E93ADE2-D2A4-4237-BA27-8DA3FF413580}"/>
    <cellStyle name="Normal 2 2 4 2 4 2" xfId="11016" xr:uid="{5E93ADE2-D2A4-4237-BA27-8DA3FF413580}"/>
    <cellStyle name="Normal 2 2 4 2 4 2 2" xfId="26994" xr:uid="{5E93ADE2-D2A4-4237-BA27-8DA3FF413580}"/>
    <cellStyle name="Normal 2 2 4 2 4 3" xfId="19532" xr:uid="{5E93ADE2-D2A4-4237-BA27-8DA3FF413580}"/>
    <cellStyle name="Normal 2 2 4 2 5" xfId="7370" xr:uid="{78838EF0-B47B-4549-AEE5-2A56297E619D}"/>
    <cellStyle name="Normal 2 2 4 2 5 2" xfId="14832" xr:uid="{78838EF0-B47B-4549-AEE5-2A56297E619D}"/>
    <cellStyle name="Normal 2 2 4 2 5 2 2" xfId="30810" xr:uid="{78838EF0-B47B-4549-AEE5-2A56297E619D}"/>
    <cellStyle name="Normal 2 2 4 2 5 3" xfId="23348" xr:uid="{78838EF0-B47B-4549-AEE5-2A56297E619D}"/>
    <cellStyle name="Normal 2 2 4 2 6" xfId="7511" xr:uid="{78838EF0-B47B-4549-AEE5-2A56297E619D}"/>
    <cellStyle name="Normal 2 2 4 2 6 2" xfId="23489" xr:uid="{78838EF0-B47B-4549-AEE5-2A56297E619D}"/>
    <cellStyle name="Normal 2 2 4 2 7" xfId="14973" xr:uid="{78838EF0-B47B-4549-AEE5-2A56297E619D}"/>
    <cellStyle name="Normal 2 2 4 2 7 2" xfId="30951" xr:uid="{78838EF0-B47B-4549-AEE5-2A56297E619D}"/>
    <cellStyle name="Normal 2 2 4 2 8" xfId="15104" xr:uid="{78838EF0-B47B-4549-AEE5-2A56297E619D}"/>
    <cellStyle name="Normal 2 2 4 2 8 2" xfId="31082" xr:uid="{78838EF0-B47B-4549-AEE5-2A56297E619D}"/>
    <cellStyle name="Normal 2 2 4 2 9" xfId="15236" xr:uid="{78838EF0-B47B-4549-AEE5-2A56297E619D}"/>
    <cellStyle name="Normal 2 2 4 2 9 2" xfId="31214" xr:uid="{78838EF0-B47B-4549-AEE5-2A56297E619D}"/>
    <cellStyle name="Normal 2 2 4 20" xfId="15203" xr:uid="{8B585090-50F3-4237-9945-17F42E2EF3B5}"/>
    <cellStyle name="Normal 2 2 4 20 2" xfId="31181" xr:uid="{8B585090-50F3-4237-9945-17F42E2EF3B5}"/>
    <cellStyle name="Normal 2 2 4 21" xfId="15335" xr:uid="{8B585090-50F3-4237-9945-17F42E2EF3B5}"/>
    <cellStyle name="Normal 2 2 4 21 2" xfId="31313" xr:uid="{8B585090-50F3-4237-9945-17F42E2EF3B5}"/>
    <cellStyle name="Normal 2 2 4 22" xfId="15467" xr:uid="{8B585090-50F3-4237-9945-17F42E2EF3B5}"/>
    <cellStyle name="Normal 2 2 4 22 2" xfId="31445" xr:uid="{8B585090-50F3-4237-9945-17F42E2EF3B5}"/>
    <cellStyle name="Normal 2 2 4 23" xfId="15606" xr:uid="{8B585090-50F3-4237-9945-17F42E2EF3B5}"/>
    <cellStyle name="Normal 2 2 4 23 2" xfId="31583" xr:uid="{8B585090-50F3-4237-9945-17F42E2EF3B5}"/>
    <cellStyle name="Normal 2 2 4 24" xfId="15738" xr:uid="{8B585090-50F3-4237-9945-17F42E2EF3B5}"/>
    <cellStyle name="Normal 2 2 4 24 2" xfId="31715" xr:uid="{8B585090-50F3-4237-9945-17F42E2EF3B5}"/>
    <cellStyle name="Normal 2 2 4 25" xfId="15869" xr:uid="{8B585090-50F3-4237-9945-17F42E2EF3B5}"/>
    <cellStyle name="Normal 2 2 4 25 2" xfId="31846" xr:uid="{8B585090-50F3-4237-9945-17F42E2EF3B5}"/>
    <cellStyle name="Normal 2 2 4 26" xfId="16473" xr:uid="{00000000-0005-0000-0000-0000B9010000}"/>
    <cellStyle name="Normal 2 2 4 27" xfId="31977" xr:uid="{8B585090-50F3-4237-9945-17F42E2EF3B5}"/>
    <cellStyle name="Normal 2 2 4 28" xfId="32109" xr:uid="{8B585090-50F3-4237-9945-17F42E2EF3B5}"/>
    <cellStyle name="Normal 2 2 4 29" xfId="32240" xr:uid="{8B585090-50F3-4237-9945-17F42E2EF3B5}"/>
    <cellStyle name="Normal 2 2 4 3" xfId="1304" xr:uid="{8B585090-50F3-4237-9945-17F42E2EF3B5}"/>
    <cellStyle name="Normal 2 2 4 3 10" xfId="15533" xr:uid="{348A4F14-811F-4AB7-9B13-FBE7AD28D76C}"/>
    <cellStyle name="Normal 2 2 4 3 10 2" xfId="31511" xr:uid="{348A4F14-811F-4AB7-9B13-FBE7AD28D76C}"/>
    <cellStyle name="Normal 2 2 4 3 11" xfId="15672" xr:uid="{348A4F14-811F-4AB7-9B13-FBE7AD28D76C}"/>
    <cellStyle name="Normal 2 2 4 3 11 2" xfId="31649" xr:uid="{348A4F14-811F-4AB7-9B13-FBE7AD28D76C}"/>
    <cellStyle name="Normal 2 2 4 3 12" xfId="15804" xr:uid="{348A4F14-811F-4AB7-9B13-FBE7AD28D76C}"/>
    <cellStyle name="Normal 2 2 4 3 12 2" xfId="31781" xr:uid="{348A4F14-811F-4AB7-9B13-FBE7AD28D76C}"/>
    <cellStyle name="Normal 2 2 4 3 13" xfId="15935" xr:uid="{348A4F14-811F-4AB7-9B13-FBE7AD28D76C}"/>
    <cellStyle name="Normal 2 2 4 3 13 2" xfId="31912" xr:uid="{348A4F14-811F-4AB7-9B13-FBE7AD28D76C}"/>
    <cellStyle name="Normal 2 2 4 3 14" xfId="17282" xr:uid="{8B585090-50F3-4237-9945-17F42E2EF3B5}"/>
    <cellStyle name="Normal 2 2 4 3 15" xfId="32043" xr:uid="{348A4F14-811F-4AB7-9B13-FBE7AD28D76C}"/>
    <cellStyle name="Normal 2 2 4 3 16" xfId="32175" xr:uid="{348A4F14-811F-4AB7-9B13-FBE7AD28D76C}"/>
    <cellStyle name="Normal 2 2 4 3 17" xfId="32306" xr:uid="{348A4F14-811F-4AB7-9B13-FBE7AD28D76C}"/>
    <cellStyle name="Normal 2 2 4 3 18" xfId="32438" xr:uid="{348A4F14-811F-4AB7-9B13-FBE7AD28D76C}"/>
    <cellStyle name="Normal 2 2 4 3 19" xfId="32569" xr:uid="{348A4F14-811F-4AB7-9B13-FBE7AD28D76C}"/>
    <cellStyle name="Normal 2 2 4 3 2" xfId="1769" xr:uid="{348A4F14-811F-4AB7-9B13-FBE7AD28D76C}"/>
    <cellStyle name="Normal 2 2 4 3 2 2" xfId="6874" xr:uid="{A2BF8D7A-D33F-43DC-A350-DB048C10645E}"/>
    <cellStyle name="Normal 2 2 4 3 2 2 2" xfId="14336" xr:uid="{A2BF8D7A-D33F-43DC-A350-DB048C10645E}"/>
    <cellStyle name="Normal 2 2 4 3 2 2 2 2" xfId="30314" xr:uid="{A2BF8D7A-D33F-43DC-A350-DB048C10645E}"/>
    <cellStyle name="Normal 2 2 4 3 2 2 3" xfId="22852" xr:uid="{A2BF8D7A-D33F-43DC-A350-DB048C10645E}"/>
    <cellStyle name="Normal 2 2 4 3 2 3" xfId="9231" xr:uid="{348A4F14-811F-4AB7-9B13-FBE7AD28D76C}"/>
    <cellStyle name="Normal 2 2 4 3 2 3 2" xfId="25209" xr:uid="{348A4F14-811F-4AB7-9B13-FBE7AD28D76C}"/>
    <cellStyle name="Normal 2 2 4 3 2 4" xfId="17747" xr:uid="{348A4F14-811F-4AB7-9B13-FBE7AD28D76C}"/>
    <cellStyle name="Normal 2 2 4 3 20" xfId="32701" xr:uid="{BFA55403-78ED-4A3C-957A-F77CFDEA23B5}"/>
    <cellStyle name="Normal 2 2 4 3 21" xfId="32833" xr:uid="{00000000-0005-0000-0000-00005D000000}"/>
    <cellStyle name="Normal 2 2 4 3 22" xfId="32964" xr:uid="{348A4F14-811F-4AB7-9B13-FBE7AD28D76C}"/>
    <cellStyle name="Normal 2 2 4 3 23" xfId="33095" xr:uid="{348A4F14-811F-4AB7-9B13-FBE7AD28D76C}"/>
    <cellStyle name="Normal 2 2 4 3 24" xfId="33227" xr:uid="{00000000-0005-0000-0000-00005D000000}"/>
    <cellStyle name="Normal 2 2 4 3 25" xfId="33359" xr:uid="{DCC53B49-B14C-4BF0-A35D-C4C91E467A05}"/>
    <cellStyle name="Normal 2 2 4 3 3" xfId="4801" xr:uid="{899120EE-BB9C-4EF3-9E7E-160CD7BD6CA6}"/>
    <cellStyle name="Normal 2 2 4 3 3 2" xfId="12263" xr:uid="{899120EE-BB9C-4EF3-9E7E-160CD7BD6CA6}"/>
    <cellStyle name="Normal 2 2 4 3 3 2 2" xfId="28241" xr:uid="{899120EE-BB9C-4EF3-9E7E-160CD7BD6CA6}"/>
    <cellStyle name="Normal 2 2 4 3 3 3" xfId="20779" xr:uid="{899120EE-BB9C-4EF3-9E7E-160CD7BD6CA6}"/>
    <cellStyle name="Normal 2 2 4 3 4" xfId="7403" xr:uid="{348A4F14-811F-4AB7-9B13-FBE7AD28D76C}"/>
    <cellStyle name="Normal 2 2 4 3 4 2" xfId="14865" xr:uid="{348A4F14-811F-4AB7-9B13-FBE7AD28D76C}"/>
    <cellStyle name="Normal 2 2 4 3 4 2 2" xfId="30843" xr:uid="{348A4F14-811F-4AB7-9B13-FBE7AD28D76C}"/>
    <cellStyle name="Normal 2 2 4 3 4 3" xfId="23381" xr:uid="{348A4F14-811F-4AB7-9B13-FBE7AD28D76C}"/>
    <cellStyle name="Normal 2 2 4 3 5" xfId="7544" xr:uid="{348A4F14-811F-4AB7-9B13-FBE7AD28D76C}"/>
    <cellStyle name="Normal 2 2 4 3 5 2" xfId="23522" xr:uid="{348A4F14-811F-4AB7-9B13-FBE7AD28D76C}"/>
    <cellStyle name="Normal 2 2 4 3 6" xfId="15006" xr:uid="{348A4F14-811F-4AB7-9B13-FBE7AD28D76C}"/>
    <cellStyle name="Normal 2 2 4 3 6 2" xfId="30984" xr:uid="{348A4F14-811F-4AB7-9B13-FBE7AD28D76C}"/>
    <cellStyle name="Normal 2 2 4 3 7" xfId="15137" xr:uid="{348A4F14-811F-4AB7-9B13-FBE7AD28D76C}"/>
    <cellStyle name="Normal 2 2 4 3 7 2" xfId="31115" xr:uid="{348A4F14-811F-4AB7-9B13-FBE7AD28D76C}"/>
    <cellStyle name="Normal 2 2 4 3 8" xfId="15269" xr:uid="{348A4F14-811F-4AB7-9B13-FBE7AD28D76C}"/>
    <cellStyle name="Normal 2 2 4 3 8 2" xfId="31247" xr:uid="{348A4F14-811F-4AB7-9B13-FBE7AD28D76C}"/>
    <cellStyle name="Normal 2 2 4 3 9" xfId="15401" xr:uid="{348A4F14-811F-4AB7-9B13-FBE7AD28D76C}"/>
    <cellStyle name="Normal 2 2 4 3 9 2" xfId="31379" xr:uid="{348A4F14-811F-4AB7-9B13-FBE7AD28D76C}"/>
    <cellStyle name="Normal 2 2 4 30" xfId="32372" xr:uid="{8B585090-50F3-4237-9945-17F42E2EF3B5}"/>
    <cellStyle name="Normal 2 2 4 31" xfId="32503" xr:uid="{8B585090-50F3-4237-9945-17F42E2EF3B5}"/>
    <cellStyle name="Normal 2 2 4 32" xfId="32635" xr:uid="{0496790E-6EA5-4591-8035-ED519C5DA42A}"/>
    <cellStyle name="Normal 2 2 4 33" xfId="32767" xr:uid="{00000000-0005-0000-0000-00005A000000}"/>
    <cellStyle name="Normal 2 2 4 34" xfId="32898" xr:uid="{8B585090-50F3-4237-9945-17F42E2EF3B5}"/>
    <cellStyle name="Normal 2 2 4 35" xfId="33029" xr:uid="{8B585090-50F3-4237-9945-17F42E2EF3B5}"/>
    <cellStyle name="Normal 2 2 4 36" xfId="33161" xr:uid="{00000000-0005-0000-0000-00005A000000}"/>
    <cellStyle name="Normal 2 2 4 37" xfId="33293" xr:uid="{622B9181-3FDA-4AC4-ACDD-0EEF80CDCD68}"/>
    <cellStyle name="Normal 2 2 4 4" xfId="1337" xr:uid="{8B585090-50F3-4237-9945-17F42E2EF3B5}"/>
    <cellStyle name="Normal 2 2 4 4 2" xfId="5583" xr:uid="{15A5FA46-D885-4E7B-ACAE-71022C405E5B}"/>
    <cellStyle name="Normal 2 2 4 4 2 2" xfId="13045" xr:uid="{15A5FA46-D885-4E7B-ACAE-71022C405E5B}"/>
    <cellStyle name="Normal 2 2 4 4 2 2 2" xfId="29023" xr:uid="{15A5FA46-D885-4E7B-ACAE-71022C405E5B}"/>
    <cellStyle name="Normal 2 2 4 4 2 3" xfId="21561" xr:uid="{15A5FA46-D885-4E7B-ACAE-71022C405E5B}"/>
    <cellStyle name="Normal 2 2 4 4 3" xfId="8826" xr:uid="{8B585090-50F3-4237-9945-17F42E2EF3B5}"/>
    <cellStyle name="Normal 2 2 4 4 3 2" xfId="24804" xr:uid="{8B585090-50F3-4237-9945-17F42E2EF3B5}"/>
    <cellStyle name="Normal 2 2 4 4 4" xfId="17315" xr:uid="{8B585090-50F3-4237-9945-17F42E2EF3B5}"/>
    <cellStyle name="Normal 2 2 4 5" xfId="1370" xr:uid="{8B585090-50F3-4237-9945-17F42E2EF3B5}"/>
    <cellStyle name="Normal 2 2 4 5 2" xfId="6910" xr:uid="{EDE894C8-BB29-47DA-96B2-6FB224199358}"/>
    <cellStyle name="Normal 2 2 4 5 2 2" xfId="14372" xr:uid="{EDE894C8-BB29-47DA-96B2-6FB224199358}"/>
    <cellStyle name="Normal 2 2 4 5 2 2 2" xfId="30350" xr:uid="{EDE894C8-BB29-47DA-96B2-6FB224199358}"/>
    <cellStyle name="Normal 2 2 4 5 2 3" xfId="22888" xr:uid="{EDE894C8-BB29-47DA-96B2-6FB224199358}"/>
    <cellStyle name="Normal 2 2 4 5 3" xfId="8859" xr:uid="{8B585090-50F3-4237-9945-17F42E2EF3B5}"/>
    <cellStyle name="Normal 2 2 4 5 3 2" xfId="24837" xr:uid="{8B585090-50F3-4237-9945-17F42E2EF3B5}"/>
    <cellStyle name="Normal 2 2 4 5 4" xfId="17348" xr:uid="{8B585090-50F3-4237-9945-17F42E2EF3B5}"/>
    <cellStyle name="Normal 2 2 4 6" xfId="1403" xr:uid="{8B585090-50F3-4237-9945-17F42E2EF3B5}"/>
    <cellStyle name="Normal 2 2 4 6 2" xfId="6943" xr:uid="{8A1438B1-AA40-4AC6-8C18-7AA91815BBE1}"/>
    <cellStyle name="Normal 2 2 4 6 2 2" xfId="14405" xr:uid="{8A1438B1-AA40-4AC6-8C18-7AA91815BBE1}"/>
    <cellStyle name="Normal 2 2 4 6 2 2 2" xfId="30383" xr:uid="{8A1438B1-AA40-4AC6-8C18-7AA91815BBE1}"/>
    <cellStyle name="Normal 2 2 4 6 2 3" xfId="22921" xr:uid="{8A1438B1-AA40-4AC6-8C18-7AA91815BBE1}"/>
    <cellStyle name="Normal 2 2 4 6 3" xfId="8892" xr:uid="{8B585090-50F3-4237-9945-17F42E2EF3B5}"/>
    <cellStyle name="Normal 2 2 4 6 3 2" xfId="24870" xr:uid="{8B585090-50F3-4237-9945-17F42E2EF3B5}"/>
    <cellStyle name="Normal 2 2 4 6 4" xfId="17381" xr:uid="{8B585090-50F3-4237-9945-17F42E2EF3B5}"/>
    <cellStyle name="Normal 2 2 4 7" xfId="1436" xr:uid="{8B585090-50F3-4237-9945-17F42E2EF3B5}"/>
    <cellStyle name="Normal 2 2 4 7 2" xfId="6974" xr:uid="{707324F2-1E31-4683-BD84-D48BF6959056}"/>
    <cellStyle name="Normal 2 2 4 7 2 2" xfId="14436" xr:uid="{707324F2-1E31-4683-BD84-D48BF6959056}"/>
    <cellStyle name="Normal 2 2 4 7 2 2 2" xfId="30414" xr:uid="{707324F2-1E31-4683-BD84-D48BF6959056}"/>
    <cellStyle name="Normal 2 2 4 7 2 3" xfId="22952" xr:uid="{707324F2-1E31-4683-BD84-D48BF6959056}"/>
    <cellStyle name="Normal 2 2 4 7 3" xfId="8925" xr:uid="{8B585090-50F3-4237-9945-17F42E2EF3B5}"/>
    <cellStyle name="Normal 2 2 4 7 3 2" xfId="24903" xr:uid="{8B585090-50F3-4237-9945-17F42E2EF3B5}"/>
    <cellStyle name="Normal 2 2 4 7 4" xfId="17414" xr:uid="{8B585090-50F3-4237-9945-17F42E2EF3B5}"/>
    <cellStyle name="Normal 2 2 4 8" xfId="1469" xr:uid="{8B585090-50F3-4237-9945-17F42E2EF3B5}"/>
    <cellStyle name="Normal 2 2 4 8 2" xfId="7007" xr:uid="{4F9850B3-E62C-4929-9F00-6D8FAA2850CD}"/>
    <cellStyle name="Normal 2 2 4 8 2 2" xfId="14469" xr:uid="{4F9850B3-E62C-4929-9F00-6D8FAA2850CD}"/>
    <cellStyle name="Normal 2 2 4 8 2 2 2" xfId="30447" xr:uid="{4F9850B3-E62C-4929-9F00-6D8FAA2850CD}"/>
    <cellStyle name="Normal 2 2 4 8 2 3" xfId="22985" xr:uid="{4F9850B3-E62C-4929-9F00-6D8FAA2850CD}"/>
    <cellStyle name="Normal 2 2 4 8 3" xfId="8958" xr:uid="{8B585090-50F3-4237-9945-17F42E2EF3B5}"/>
    <cellStyle name="Normal 2 2 4 8 3 2" xfId="24936" xr:uid="{8B585090-50F3-4237-9945-17F42E2EF3B5}"/>
    <cellStyle name="Normal 2 2 4 8 4" xfId="17447" xr:uid="{8B585090-50F3-4237-9945-17F42E2EF3B5}"/>
    <cellStyle name="Normal 2 2 4 9" xfId="1502" xr:uid="{8B585090-50F3-4237-9945-17F42E2EF3B5}"/>
    <cellStyle name="Normal 2 2 4 9 2" xfId="7040" xr:uid="{AB4013D9-F9DD-418B-8B39-072BE6682A9E}"/>
    <cellStyle name="Normal 2 2 4 9 2 2" xfId="14502" xr:uid="{AB4013D9-F9DD-418B-8B39-072BE6682A9E}"/>
    <cellStyle name="Normal 2 2 4 9 2 2 2" xfId="30480" xr:uid="{AB4013D9-F9DD-418B-8B39-072BE6682A9E}"/>
    <cellStyle name="Normal 2 2 4 9 2 3" xfId="23018" xr:uid="{AB4013D9-F9DD-418B-8B39-072BE6682A9E}"/>
    <cellStyle name="Normal 2 2 4 9 3" xfId="8991" xr:uid="{8B585090-50F3-4237-9945-17F42E2EF3B5}"/>
    <cellStyle name="Normal 2 2 4 9 3 2" xfId="24969" xr:uid="{8B585090-50F3-4237-9945-17F42E2EF3B5}"/>
    <cellStyle name="Normal 2 2 4 9 4" xfId="17480" xr:uid="{8B585090-50F3-4237-9945-17F42E2EF3B5}"/>
    <cellStyle name="Normal 2 2 40" xfId="787" xr:uid="{00000000-0005-0000-0000-0000BA010000}"/>
    <cellStyle name="Normal 2 2 40 2" xfId="3846" xr:uid="{98D4E538-504D-4120-BB32-F6DF89CA4A30}"/>
    <cellStyle name="Normal 2 2 40 2 2" xfId="11308" xr:uid="{98D4E538-504D-4120-BB32-F6DF89CA4A30}"/>
    <cellStyle name="Normal 2 2 40 2 2 2" xfId="27286" xr:uid="{98D4E538-504D-4120-BB32-F6DF89CA4A30}"/>
    <cellStyle name="Normal 2 2 40 2 3" xfId="19824" xr:uid="{98D4E538-504D-4120-BB32-F6DF89CA4A30}"/>
    <cellStyle name="Normal 2 2 40 3" xfId="5093" xr:uid="{9E70EA5C-7EF8-49CF-93FE-FD56F43A0D3C}"/>
    <cellStyle name="Normal 2 2 40 3 2" xfId="12555" xr:uid="{9E70EA5C-7EF8-49CF-93FE-FD56F43A0D3C}"/>
    <cellStyle name="Normal 2 2 40 3 2 2" xfId="28533" xr:uid="{9E70EA5C-7EF8-49CF-93FE-FD56F43A0D3C}"/>
    <cellStyle name="Normal 2 2 40 3 3" xfId="21071" xr:uid="{9E70EA5C-7EF8-49CF-93FE-FD56F43A0D3C}"/>
    <cellStyle name="Normal 2 2 40 4" xfId="6361" xr:uid="{5DC5945B-47E2-4FA3-9997-DA1B74FF39A4}"/>
    <cellStyle name="Normal 2 2 40 4 2" xfId="13823" xr:uid="{5DC5945B-47E2-4FA3-9997-DA1B74FF39A4}"/>
    <cellStyle name="Normal 2 2 40 4 2 2" xfId="29801" xr:uid="{5DC5945B-47E2-4FA3-9997-DA1B74FF39A4}"/>
    <cellStyle name="Normal 2 2 40 4 3" xfId="22339" xr:uid="{5DC5945B-47E2-4FA3-9997-DA1B74FF39A4}"/>
    <cellStyle name="Normal 2 2 40 5" xfId="2599" xr:uid="{00000000-0005-0000-0000-0000BA010000}"/>
    <cellStyle name="Normal 2 2 40 5 2" xfId="10061" xr:uid="{00000000-0005-0000-0000-0000BA010000}"/>
    <cellStyle name="Normal 2 2 40 5 2 2" xfId="26039" xr:uid="{00000000-0005-0000-0000-0000BA010000}"/>
    <cellStyle name="Normal 2 2 40 5 3" xfId="18577" xr:uid="{00000000-0005-0000-0000-0000BA010000}"/>
    <cellStyle name="Normal 2 2 40 6" xfId="8321" xr:uid="{00000000-0005-0000-0000-0000BA010000}"/>
    <cellStyle name="Normal 2 2 40 6 2" xfId="24299" xr:uid="{00000000-0005-0000-0000-0000BA010000}"/>
    <cellStyle name="Normal 2 2 40 7" xfId="16765" xr:uid="{00000000-0005-0000-0000-0000BA010000}"/>
    <cellStyle name="Normal 2 2 41" xfId="796" xr:uid="{00000000-0005-0000-0000-0000BB010000}"/>
    <cellStyle name="Normal 2 2 41 2" xfId="3855" xr:uid="{2BDD103E-A998-44F6-896D-49791D8263D8}"/>
    <cellStyle name="Normal 2 2 41 2 2" xfId="11317" xr:uid="{2BDD103E-A998-44F6-896D-49791D8263D8}"/>
    <cellStyle name="Normal 2 2 41 2 2 2" xfId="27295" xr:uid="{2BDD103E-A998-44F6-896D-49791D8263D8}"/>
    <cellStyle name="Normal 2 2 41 2 3" xfId="19833" xr:uid="{2BDD103E-A998-44F6-896D-49791D8263D8}"/>
    <cellStyle name="Normal 2 2 41 3" xfId="5102" xr:uid="{B11ECE53-FD1A-4C98-80A4-55F4670BB90E}"/>
    <cellStyle name="Normal 2 2 41 3 2" xfId="12564" xr:uid="{B11ECE53-FD1A-4C98-80A4-55F4670BB90E}"/>
    <cellStyle name="Normal 2 2 41 3 2 2" xfId="28542" xr:uid="{B11ECE53-FD1A-4C98-80A4-55F4670BB90E}"/>
    <cellStyle name="Normal 2 2 41 3 3" xfId="21080" xr:uid="{B11ECE53-FD1A-4C98-80A4-55F4670BB90E}"/>
    <cellStyle name="Normal 2 2 41 4" xfId="6370" xr:uid="{20B59392-576C-4945-B49D-17D63181B704}"/>
    <cellStyle name="Normal 2 2 41 4 2" xfId="13832" xr:uid="{20B59392-576C-4945-B49D-17D63181B704}"/>
    <cellStyle name="Normal 2 2 41 4 2 2" xfId="29810" xr:uid="{20B59392-576C-4945-B49D-17D63181B704}"/>
    <cellStyle name="Normal 2 2 41 4 3" xfId="22348" xr:uid="{20B59392-576C-4945-B49D-17D63181B704}"/>
    <cellStyle name="Normal 2 2 41 5" xfId="2608" xr:uid="{00000000-0005-0000-0000-0000BB010000}"/>
    <cellStyle name="Normal 2 2 41 5 2" xfId="10070" xr:uid="{00000000-0005-0000-0000-0000BB010000}"/>
    <cellStyle name="Normal 2 2 41 5 2 2" xfId="26048" xr:uid="{00000000-0005-0000-0000-0000BB010000}"/>
    <cellStyle name="Normal 2 2 41 5 3" xfId="18586" xr:uid="{00000000-0005-0000-0000-0000BB010000}"/>
    <cellStyle name="Normal 2 2 41 6" xfId="8330" xr:uid="{00000000-0005-0000-0000-0000BB010000}"/>
    <cellStyle name="Normal 2 2 41 6 2" xfId="24308" xr:uid="{00000000-0005-0000-0000-0000BB010000}"/>
    <cellStyle name="Normal 2 2 41 7" xfId="16774" xr:uid="{00000000-0005-0000-0000-0000BB010000}"/>
    <cellStyle name="Normal 2 2 42" xfId="805" xr:uid="{BB43A73E-5BD4-483F-837C-D327AA2A08EF}"/>
    <cellStyle name="Normal 2 2 42 2" xfId="3864" xr:uid="{954FC9EF-E910-408D-9117-891062289452}"/>
    <cellStyle name="Normal 2 2 42 2 2" xfId="11326" xr:uid="{954FC9EF-E910-408D-9117-891062289452}"/>
    <cellStyle name="Normal 2 2 42 2 2 2" xfId="27304" xr:uid="{954FC9EF-E910-408D-9117-891062289452}"/>
    <cellStyle name="Normal 2 2 42 2 3" xfId="19842" xr:uid="{954FC9EF-E910-408D-9117-891062289452}"/>
    <cellStyle name="Normal 2 2 42 3" xfId="5111" xr:uid="{C7896A02-4658-4934-BD5B-1D3D08CD4CAC}"/>
    <cellStyle name="Normal 2 2 42 3 2" xfId="12573" xr:uid="{C7896A02-4658-4934-BD5B-1D3D08CD4CAC}"/>
    <cellStyle name="Normal 2 2 42 3 2 2" xfId="28551" xr:uid="{C7896A02-4658-4934-BD5B-1D3D08CD4CAC}"/>
    <cellStyle name="Normal 2 2 42 3 3" xfId="21089" xr:uid="{C7896A02-4658-4934-BD5B-1D3D08CD4CAC}"/>
    <cellStyle name="Normal 2 2 42 4" xfId="6379" xr:uid="{45952799-6881-4426-A188-E94D8E2383DB}"/>
    <cellStyle name="Normal 2 2 42 4 2" xfId="13841" xr:uid="{45952799-6881-4426-A188-E94D8E2383DB}"/>
    <cellStyle name="Normal 2 2 42 4 2 2" xfId="29819" xr:uid="{45952799-6881-4426-A188-E94D8E2383DB}"/>
    <cellStyle name="Normal 2 2 42 4 3" xfId="22357" xr:uid="{45952799-6881-4426-A188-E94D8E2383DB}"/>
    <cellStyle name="Normal 2 2 42 5" xfId="2617" xr:uid="{BB43A73E-5BD4-483F-837C-D327AA2A08EF}"/>
    <cellStyle name="Normal 2 2 42 5 2" xfId="10079" xr:uid="{BB43A73E-5BD4-483F-837C-D327AA2A08EF}"/>
    <cellStyle name="Normal 2 2 42 5 2 2" xfId="26057" xr:uid="{BB43A73E-5BD4-483F-837C-D327AA2A08EF}"/>
    <cellStyle name="Normal 2 2 42 5 3" xfId="18595" xr:uid="{BB43A73E-5BD4-483F-837C-D327AA2A08EF}"/>
    <cellStyle name="Normal 2 2 42 6" xfId="8339" xr:uid="{BB43A73E-5BD4-483F-837C-D327AA2A08EF}"/>
    <cellStyle name="Normal 2 2 42 6 2" xfId="24317" xr:uid="{BB43A73E-5BD4-483F-837C-D327AA2A08EF}"/>
    <cellStyle name="Normal 2 2 42 7" xfId="16783" xr:uid="{BB43A73E-5BD4-483F-837C-D327AA2A08EF}"/>
    <cellStyle name="Normal 2 2 43" xfId="813" xr:uid="{ACBE1AC3-209B-473C-8C58-FED899B82B41}"/>
    <cellStyle name="Normal 2 2 43 2" xfId="3872" xr:uid="{4818F052-C22B-4312-A8CC-82D20DE23F41}"/>
    <cellStyle name="Normal 2 2 43 2 2" xfId="11334" xr:uid="{4818F052-C22B-4312-A8CC-82D20DE23F41}"/>
    <cellStyle name="Normal 2 2 43 2 2 2" xfId="27312" xr:uid="{4818F052-C22B-4312-A8CC-82D20DE23F41}"/>
    <cellStyle name="Normal 2 2 43 2 3" xfId="19850" xr:uid="{4818F052-C22B-4312-A8CC-82D20DE23F41}"/>
    <cellStyle name="Normal 2 2 43 3" xfId="5119" xr:uid="{792D9C98-F49C-41BD-B2D3-745134EBC49B}"/>
    <cellStyle name="Normal 2 2 43 3 2" xfId="12581" xr:uid="{792D9C98-F49C-41BD-B2D3-745134EBC49B}"/>
    <cellStyle name="Normal 2 2 43 3 2 2" xfId="28559" xr:uid="{792D9C98-F49C-41BD-B2D3-745134EBC49B}"/>
    <cellStyle name="Normal 2 2 43 3 3" xfId="21097" xr:uid="{792D9C98-F49C-41BD-B2D3-745134EBC49B}"/>
    <cellStyle name="Normal 2 2 43 4" xfId="6387" xr:uid="{8EA7D7CB-44D1-4F7B-B696-05145E01EA42}"/>
    <cellStyle name="Normal 2 2 43 4 2" xfId="13849" xr:uid="{8EA7D7CB-44D1-4F7B-B696-05145E01EA42}"/>
    <cellStyle name="Normal 2 2 43 4 2 2" xfId="29827" xr:uid="{8EA7D7CB-44D1-4F7B-B696-05145E01EA42}"/>
    <cellStyle name="Normal 2 2 43 4 3" xfId="22365" xr:uid="{8EA7D7CB-44D1-4F7B-B696-05145E01EA42}"/>
    <cellStyle name="Normal 2 2 43 5" xfId="2625" xr:uid="{ACBE1AC3-209B-473C-8C58-FED899B82B41}"/>
    <cellStyle name="Normal 2 2 43 5 2" xfId="10087" xr:uid="{ACBE1AC3-209B-473C-8C58-FED899B82B41}"/>
    <cellStyle name="Normal 2 2 43 5 2 2" xfId="26065" xr:uid="{ACBE1AC3-209B-473C-8C58-FED899B82B41}"/>
    <cellStyle name="Normal 2 2 43 5 3" xfId="18603" xr:uid="{ACBE1AC3-209B-473C-8C58-FED899B82B41}"/>
    <cellStyle name="Normal 2 2 43 6" xfId="8347" xr:uid="{ACBE1AC3-209B-473C-8C58-FED899B82B41}"/>
    <cellStyle name="Normal 2 2 43 6 2" xfId="24325" xr:uid="{ACBE1AC3-209B-473C-8C58-FED899B82B41}"/>
    <cellStyle name="Normal 2 2 43 7" xfId="16791" xr:uid="{ACBE1AC3-209B-473C-8C58-FED899B82B41}"/>
    <cellStyle name="Normal 2 2 44" xfId="821" xr:uid="{3ECE067C-5C2E-46BA-8A34-6A5616DC7397}"/>
    <cellStyle name="Normal 2 2 44 2" xfId="3880" xr:uid="{253BF2CB-EE8A-48B9-9E38-2781D7DBC544}"/>
    <cellStyle name="Normal 2 2 44 2 2" xfId="11342" xr:uid="{253BF2CB-EE8A-48B9-9E38-2781D7DBC544}"/>
    <cellStyle name="Normal 2 2 44 2 2 2" xfId="27320" xr:uid="{253BF2CB-EE8A-48B9-9E38-2781D7DBC544}"/>
    <cellStyle name="Normal 2 2 44 2 3" xfId="19858" xr:uid="{253BF2CB-EE8A-48B9-9E38-2781D7DBC544}"/>
    <cellStyle name="Normal 2 2 44 3" xfId="5127" xr:uid="{9891E2C4-1585-4C66-BC1C-B678F72C3351}"/>
    <cellStyle name="Normal 2 2 44 3 2" xfId="12589" xr:uid="{9891E2C4-1585-4C66-BC1C-B678F72C3351}"/>
    <cellStyle name="Normal 2 2 44 3 2 2" xfId="28567" xr:uid="{9891E2C4-1585-4C66-BC1C-B678F72C3351}"/>
    <cellStyle name="Normal 2 2 44 3 3" xfId="21105" xr:uid="{9891E2C4-1585-4C66-BC1C-B678F72C3351}"/>
    <cellStyle name="Normal 2 2 44 4" xfId="6395" xr:uid="{A0F4A548-4B3F-42C4-B283-39705963D2DC}"/>
    <cellStyle name="Normal 2 2 44 4 2" xfId="13857" xr:uid="{A0F4A548-4B3F-42C4-B283-39705963D2DC}"/>
    <cellStyle name="Normal 2 2 44 4 2 2" xfId="29835" xr:uid="{A0F4A548-4B3F-42C4-B283-39705963D2DC}"/>
    <cellStyle name="Normal 2 2 44 4 3" xfId="22373" xr:uid="{A0F4A548-4B3F-42C4-B283-39705963D2DC}"/>
    <cellStyle name="Normal 2 2 44 5" xfId="2633" xr:uid="{3ECE067C-5C2E-46BA-8A34-6A5616DC7397}"/>
    <cellStyle name="Normal 2 2 44 5 2" xfId="10095" xr:uid="{3ECE067C-5C2E-46BA-8A34-6A5616DC7397}"/>
    <cellStyle name="Normal 2 2 44 5 2 2" xfId="26073" xr:uid="{3ECE067C-5C2E-46BA-8A34-6A5616DC7397}"/>
    <cellStyle name="Normal 2 2 44 5 3" xfId="18611" xr:uid="{3ECE067C-5C2E-46BA-8A34-6A5616DC7397}"/>
    <cellStyle name="Normal 2 2 44 6" xfId="8355" xr:uid="{3ECE067C-5C2E-46BA-8A34-6A5616DC7397}"/>
    <cellStyle name="Normal 2 2 44 6 2" xfId="24333" xr:uid="{3ECE067C-5C2E-46BA-8A34-6A5616DC7397}"/>
    <cellStyle name="Normal 2 2 44 7" xfId="16799" xr:uid="{3ECE067C-5C2E-46BA-8A34-6A5616DC7397}"/>
    <cellStyle name="Normal 2 2 45" xfId="829" xr:uid="{3ECE067C-5C2E-46BA-8A34-6A5616DC7397}"/>
    <cellStyle name="Normal 2 2 45 2" xfId="3888" xr:uid="{256A174B-0EB7-4BCC-AE04-16883220FDC3}"/>
    <cellStyle name="Normal 2 2 45 2 2" xfId="11350" xr:uid="{256A174B-0EB7-4BCC-AE04-16883220FDC3}"/>
    <cellStyle name="Normal 2 2 45 2 2 2" xfId="27328" xr:uid="{256A174B-0EB7-4BCC-AE04-16883220FDC3}"/>
    <cellStyle name="Normal 2 2 45 2 3" xfId="19866" xr:uid="{256A174B-0EB7-4BCC-AE04-16883220FDC3}"/>
    <cellStyle name="Normal 2 2 45 3" xfId="5135" xr:uid="{92CEF9C0-74E7-4B9F-9900-60ABB6E9ACCF}"/>
    <cellStyle name="Normal 2 2 45 3 2" xfId="12597" xr:uid="{92CEF9C0-74E7-4B9F-9900-60ABB6E9ACCF}"/>
    <cellStyle name="Normal 2 2 45 3 2 2" xfId="28575" xr:uid="{92CEF9C0-74E7-4B9F-9900-60ABB6E9ACCF}"/>
    <cellStyle name="Normal 2 2 45 3 3" xfId="21113" xr:uid="{92CEF9C0-74E7-4B9F-9900-60ABB6E9ACCF}"/>
    <cellStyle name="Normal 2 2 45 4" xfId="6403" xr:uid="{CBC7B712-2293-4192-88EA-06B0DC7910DB}"/>
    <cellStyle name="Normal 2 2 45 4 2" xfId="13865" xr:uid="{CBC7B712-2293-4192-88EA-06B0DC7910DB}"/>
    <cellStyle name="Normal 2 2 45 4 2 2" xfId="29843" xr:uid="{CBC7B712-2293-4192-88EA-06B0DC7910DB}"/>
    <cellStyle name="Normal 2 2 45 4 3" xfId="22381" xr:uid="{CBC7B712-2293-4192-88EA-06B0DC7910DB}"/>
    <cellStyle name="Normal 2 2 45 5" xfId="2641" xr:uid="{3ECE067C-5C2E-46BA-8A34-6A5616DC7397}"/>
    <cellStyle name="Normal 2 2 45 5 2" xfId="10103" xr:uid="{3ECE067C-5C2E-46BA-8A34-6A5616DC7397}"/>
    <cellStyle name="Normal 2 2 45 5 2 2" xfId="26081" xr:uid="{3ECE067C-5C2E-46BA-8A34-6A5616DC7397}"/>
    <cellStyle name="Normal 2 2 45 5 3" xfId="18619" xr:uid="{3ECE067C-5C2E-46BA-8A34-6A5616DC7397}"/>
    <cellStyle name="Normal 2 2 45 6" xfId="8363" xr:uid="{3ECE067C-5C2E-46BA-8A34-6A5616DC7397}"/>
    <cellStyle name="Normal 2 2 45 6 2" xfId="24341" xr:uid="{3ECE067C-5C2E-46BA-8A34-6A5616DC7397}"/>
    <cellStyle name="Normal 2 2 45 7" xfId="16807" xr:uid="{3ECE067C-5C2E-46BA-8A34-6A5616DC7397}"/>
    <cellStyle name="Normal 2 2 46" xfId="838" xr:uid="{3ECE067C-5C2E-46BA-8A34-6A5616DC7397}"/>
    <cellStyle name="Normal 2 2 46 2" xfId="3897" xr:uid="{6C66092C-F810-4BAA-819A-46F4553174AA}"/>
    <cellStyle name="Normal 2 2 46 2 2" xfId="11359" xr:uid="{6C66092C-F810-4BAA-819A-46F4553174AA}"/>
    <cellStyle name="Normal 2 2 46 2 2 2" xfId="27337" xr:uid="{6C66092C-F810-4BAA-819A-46F4553174AA}"/>
    <cellStyle name="Normal 2 2 46 2 3" xfId="19875" xr:uid="{6C66092C-F810-4BAA-819A-46F4553174AA}"/>
    <cellStyle name="Normal 2 2 46 3" xfId="5144" xr:uid="{0A3E3B46-8EDC-464A-85D1-47BDF11F46D3}"/>
    <cellStyle name="Normal 2 2 46 3 2" xfId="12606" xr:uid="{0A3E3B46-8EDC-464A-85D1-47BDF11F46D3}"/>
    <cellStyle name="Normal 2 2 46 3 2 2" xfId="28584" xr:uid="{0A3E3B46-8EDC-464A-85D1-47BDF11F46D3}"/>
    <cellStyle name="Normal 2 2 46 3 3" xfId="21122" xr:uid="{0A3E3B46-8EDC-464A-85D1-47BDF11F46D3}"/>
    <cellStyle name="Normal 2 2 46 4" xfId="6412" xr:uid="{E24044A1-0E25-49CA-815F-2FCF11D429A9}"/>
    <cellStyle name="Normal 2 2 46 4 2" xfId="13874" xr:uid="{E24044A1-0E25-49CA-815F-2FCF11D429A9}"/>
    <cellStyle name="Normal 2 2 46 4 2 2" xfId="29852" xr:uid="{E24044A1-0E25-49CA-815F-2FCF11D429A9}"/>
    <cellStyle name="Normal 2 2 46 4 3" xfId="22390" xr:uid="{E24044A1-0E25-49CA-815F-2FCF11D429A9}"/>
    <cellStyle name="Normal 2 2 46 5" xfId="2650" xr:uid="{3ECE067C-5C2E-46BA-8A34-6A5616DC7397}"/>
    <cellStyle name="Normal 2 2 46 5 2" xfId="10112" xr:uid="{3ECE067C-5C2E-46BA-8A34-6A5616DC7397}"/>
    <cellStyle name="Normal 2 2 46 5 2 2" xfId="26090" xr:uid="{3ECE067C-5C2E-46BA-8A34-6A5616DC7397}"/>
    <cellStyle name="Normal 2 2 46 5 3" xfId="18628" xr:uid="{3ECE067C-5C2E-46BA-8A34-6A5616DC7397}"/>
    <cellStyle name="Normal 2 2 46 6" xfId="8372" xr:uid="{3ECE067C-5C2E-46BA-8A34-6A5616DC7397}"/>
    <cellStyle name="Normal 2 2 46 6 2" xfId="24350" xr:uid="{3ECE067C-5C2E-46BA-8A34-6A5616DC7397}"/>
    <cellStyle name="Normal 2 2 46 7" xfId="16816" xr:uid="{3ECE067C-5C2E-46BA-8A34-6A5616DC7397}"/>
    <cellStyle name="Normal 2 2 47" xfId="847" xr:uid="{3ECE067C-5C2E-46BA-8A34-6A5616DC7397}"/>
    <cellStyle name="Normal 2 2 47 2" xfId="3906" xr:uid="{3BD1A0E3-3EB2-465D-A2B6-2B0F95FED678}"/>
    <cellStyle name="Normal 2 2 47 2 2" xfId="11368" xr:uid="{3BD1A0E3-3EB2-465D-A2B6-2B0F95FED678}"/>
    <cellStyle name="Normal 2 2 47 2 2 2" xfId="27346" xr:uid="{3BD1A0E3-3EB2-465D-A2B6-2B0F95FED678}"/>
    <cellStyle name="Normal 2 2 47 2 3" xfId="19884" xr:uid="{3BD1A0E3-3EB2-465D-A2B6-2B0F95FED678}"/>
    <cellStyle name="Normal 2 2 47 3" xfId="5153" xr:uid="{0DBA2F9F-D09B-4AA1-84B1-7DA00DD6E466}"/>
    <cellStyle name="Normal 2 2 47 3 2" xfId="12615" xr:uid="{0DBA2F9F-D09B-4AA1-84B1-7DA00DD6E466}"/>
    <cellStyle name="Normal 2 2 47 3 2 2" xfId="28593" xr:uid="{0DBA2F9F-D09B-4AA1-84B1-7DA00DD6E466}"/>
    <cellStyle name="Normal 2 2 47 3 3" xfId="21131" xr:uid="{0DBA2F9F-D09B-4AA1-84B1-7DA00DD6E466}"/>
    <cellStyle name="Normal 2 2 47 4" xfId="6421" xr:uid="{4BCBF64F-C062-4916-B407-CA0E84728CB8}"/>
    <cellStyle name="Normal 2 2 47 4 2" xfId="13883" xr:uid="{4BCBF64F-C062-4916-B407-CA0E84728CB8}"/>
    <cellStyle name="Normal 2 2 47 4 2 2" xfId="29861" xr:uid="{4BCBF64F-C062-4916-B407-CA0E84728CB8}"/>
    <cellStyle name="Normal 2 2 47 4 3" xfId="22399" xr:uid="{4BCBF64F-C062-4916-B407-CA0E84728CB8}"/>
    <cellStyle name="Normal 2 2 47 5" xfId="2659" xr:uid="{3ECE067C-5C2E-46BA-8A34-6A5616DC7397}"/>
    <cellStyle name="Normal 2 2 47 5 2" xfId="10121" xr:uid="{3ECE067C-5C2E-46BA-8A34-6A5616DC7397}"/>
    <cellStyle name="Normal 2 2 47 5 2 2" xfId="26099" xr:uid="{3ECE067C-5C2E-46BA-8A34-6A5616DC7397}"/>
    <cellStyle name="Normal 2 2 47 5 3" xfId="18637" xr:uid="{3ECE067C-5C2E-46BA-8A34-6A5616DC7397}"/>
    <cellStyle name="Normal 2 2 47 6" xfId="8381" xr:uid="{3ECE067C-5C2E-46BA-8A34-6A5616DC7397}"/>
    <cellStyle name="Normal 2 2 47 6 2" xfId="24359" xr:uid="{3ECE067C-5C2E-46BA-8A34-6A5616DC7397}"/>
    <cellStyle name="Normal 2 2 47 7" xfId="16825" xr:uid="{3ECE067C-5C2E-46BA-8A34-6A5616DC7397}"/>
    <cellStyle name="Normal 2 2 48" xfId="855" xr:uid="{3ECE067C-5C2E-46BA-8A34-6A5616DC7397}"/>
    <cellStyle name="Normal 2 2 48 2" xfId="3914" xr:uid="{EDF060EC-3AEE-4FAA-AA04-2912AE713F13}"/>
    <cellStyle name="Normal 2 2 48 2 2" xfId="11376" xr:uid="{EDF060EC-3AEE-4FAA-AA04-2912AE713F13}"/>
    <cellStyle name="Normal 2 2 48 2 2 2" xfId="27354" xr:uid="{EDF060EC-3AEE-4FAA-AA04-2912AE713F13}"/>
    <cellStyle name="Normal 2 2 48 2 3" xfId="19892" xr:uid="{EDF060EC-3AEE-4FAA-AA04-2912AE713F13}"/>
    <cellStyle name="Normal 2 2 48 3" xfId="5161" xr:uid="{37FAD9E8-0E58-4577-84F8-059954D1BF67}"/>
    <cellStyle name="Normal 2 2 48 3 2" xfId="12623" xr:uid="{37FAD9E8-0E58-4577-84F8-059954D1BF67}"/>
    <cellStyle name="Normal 2 2 48 3 2 2" xfId="28601" xr:uid="{37FAD9E8-0E58-4577-84F8-059954D1BF67}"/>
    <cellStyle name="Normal 2 2 48 3 3" xfId="21139" xr:uid="{37FAD9E8-0E58-4577-84F8-059954D1BF67}"/>
    <cellStyle name="Normal 2 2 48 4" xfId="6429" xr:uid="{E5137A53-CF78-49C7-9437-D6E642BA8879}"/>
    <cellStyle name="Normal 2 2 48 4 2" xfId="13891" xr:uid="{E5137A53-CF78-49C7-9437-D6E642BA8879}"/>
    <cellStyle name="Normal 2 2 48 4 2 2" xfId="29869" xr:uid="{E5137A53-CF78-49C7-9437-D6E642BA8879}"/>
    <cellStyle name="Normal 2 2 48 4 3" xfId="22407" xr:uid="{E5137A53-CF78-49C7-9437-D6E642BA8879}"/>
    <cellStyle name="Normal 2 2 48 5" xfId="2667" xr:uid="{3ECE067C-5C2E-46BA-8A34-6A5616DC7397}"/>
    <cellStyle name="Normal 2 2 48 5 2" xfId="10129" xr:uid="{3ECE067C-5C2E-46BA-8A34-6A5616DC7397}"/>
    <cellStyle name="Normal 2 2 48 5 2 2" xfId="26107" xr:uid="{3ECE067C-5C2E-46BA-8A34-6A5616DC7397}"/>
    <cellStyle name="Normal 2 2 48 5 3" xfId="18645" xr:uid="{3ECE067C-5C2E-46BA-8A34-6A5616DC7397}"/>
    <cellStyle name="Normal 2 2 48 6" xfId="8389" xr:uid="{3ECE067C-5C2E-46BA-8A34-6A5616DC7397}"/>
    <cellStyle name="Normal 2 2 48 6 2" xfId="24367" xr:uid="{3ECE067C-5C2E-46BA-8A34-6A5616DC7397}"/>
    <cellStyle name="Normal 2 2 48 7" xfId="16833" xr:uid="{3ECE067C-5C2E-46BA-8A34-6A5616DC7397}"/>
    <cellStyle name="Normal 2 2 49" xfId="863" xr:uid="{3ECE067C-5C2E-46BA-8A34-6A5616DC7397}"/>
    <cellStyle name="Normal 2 2 49 2" xfId="3922" xr:uid="{7F91A40B-32A4-4DB9-ACF8-280865F7B1BF}"/>
    <cellStyle name="Normal 2 2 49 2 2" xfId="11384" xr:uid="{7F91A40B-32A4-4DB9-ACF8-280865F7B1BF}"/>
    <cellStyle name="Normal 2 2 49 2 2 2" xfId="27362" xr:uid="{7F91A40B-32A4-4DB9-ACF8-280865F7B1BF}"/>
    <cellStyle name="Normal 2 2 49 2 3" xfId="19900" xr:uid="{7F91A40B-32A4-4DB9-ACF8-280865F7B1BF}"/>
    <cellStyle name="Normal 2 2 49 3" xfId="5169" xr:uid="{112253D5-5FA2-4519-9C64-604480144789}"/>
    <cellStyle name="Normal 2 2 49 3 2" xfId="12631" xr:uid="{112253D5-5FA2-4519-9C64-604480144789}"/>
    <cellStyle name="Normal 2 2 49 3 2 2" xfId="28609" xr:uid="{112253D5-5FA2-4519-9C64-604480144789}"/>
    <cellStyle name="Normal 2 2 49 3 3" xfId="21147" xr:uid="{112253D5-5FA2-4519-9C64-604480144789}"/>
    <cellStyle name="Normal 2 2 49 4" xfId="6437" xr:uid="{A0E12ACD-88AC-45DE-9331-A7D3E93DA7E4}"/>
    <cellStyle name="Normal 2 2 49 4 2" xfId="13899" xr:uid="{A0E12ACD-88AC-45DE-9331-A7D3E93DA7E4}"/>
    <cellStyle name="Normal 2 2 49 4 2 2" xfId="29877" xr:uid="{A0E12ACD-88AC-45DE-9331-A7D3E93DA7E4}"/>
    <cellStyle name="Normal 2 2 49 4 3" xfId="22415" xr:uid="{A0E12ACD-88AC-45DE-9331-A7D3E93DA7E4}"/>
    <cellStyle name="Normal 2 2 49 5" xfId="2675" xr:uid="{3ECE067C-5C2E-46BA-8A34-6A5616DC7397}"/>
    <cellStyle name="Normal 2 2 49 5 2" xfId="10137" xr:uid="{3ECE067C-5C2E-46BA-8A34-6A5616DC7397}"/>
    <cellStyle name="Normal 2 2 49 5 2 2" xfId="26115" xr:uid="{3ECE067C-5C2E-46BA-8A34-6A5616DC7397}"/>
    <cellStyle name="Normal 2 2 49 5 3" xfId="18653" xr:uid="{3ECE067C-5C2E-46BA-8A34-6A5616DC7397}"/>
    <cellStyle name="Normal 2 2 49 6" xfId="8397" xr:uid="{3ECE067C-5C2E-46BA-8A34-6A5616DC7397}"/>
    <cellStyle name="Normal 2 2 49 6 2" xfId="24375" xr:uid="{3ECE067C-5C2E-46BA-8A34-6A5616DC7397}"/>
    <cellStyle name="Normal 2 2 49 7" xfId="16841" xr:uid="{3ECE067C-5C2E-46BA-8A34-6A5616DC7397}"/>
    <cellStyle name="Normal 2 2 5" xfId="500" xr:uid="{00000000-0005-0000-0000-0000BC010000}"/>
    <cellStyle name="Normal 2 2 5 10" xfId="15219" xr:uid="{FB4C904A-0399-4DE3-B8BD-35B620CA1794}"/>
    <cellStyle name="Normal 2 2 5 10 2" xfId="31197" xr:uid="{FB4C904A-0399-4DE3-B8BD-35B620CA1794}"/>
    <cellStyle name="Normal 2 2 5 11" xfId="15351" xr:uid="{FB4C904A-0399-4DE3-B8BD-35B620CA1794}"/>
    <cellStyle name="Normal 2 2 5 11 2" xfId="31329" xr:uid="{FB4C904A-0399-4DE3-B8BD-35B620CA1794}"/>
    <cellStyle name="Normal 2 2 5 12" xfId="15483" xr:uid="{FB4C904A-0399-4DE3-B8BD-35B620CA1794}"/>
    <cellStyle name="Normal 2 2 5 12 2" xfId="31461" xr:uid="{FB4C904A-0399-4DE3-B8BD-35B620CA1794}"/>
    <cellStyle name="Normal 2 2 5 13" xfId="15622" xr:uid="{FB4C904A-0399-4DE3-B8BD-35B620CA1794}"/>
    <cellStyle name="Normal 2 2 5 13 2" xfId="31599" xr:uid="{FB4C904A-0399-4DE3-B8BD-35B620CA1794}"/>
    <cellStyle name="Normal 2 2 5 14" xfId="15754" xr:uid="{FB4C904A-0399-4DE3-B8BD-35B620CA1794}"/>
    <cellStyle name="Normal 2 2 5 14 2" xfId="31731" xr:uid="{FB4C904A-0399-4DE3-B8BD-35B620CA1794}"/>
    <cellStyle name="Normal 2 2 5 15" xfId="15885" xr:uid="{FB4C904A-0399-4DE3-B8BD-35B620CA1794}"/>
    <cellStyle name="Normal 2 2 5 15 2" xfId="31862" xr:uid="{FB4C904A-0399-4DE3-B8BD-35B620CA1794}"/>
    <cellStyle name="Normal 2 2 5 16" xfId="16478" xr:uid="{00000000-0005-0000-0000-0000BC010000}"/>
    <cellStyle name="Normal 2 2 5 17" xfId="31993" xr:uid="{FB4C904A-0399-4DE3-B8BD-35B620CA1794}"/>
    <cellStyle name="Normal 2 2 5 18" xfId="32125" xr:uid="{FB4C904A-0399-4DE3-B8BD-35B620CA1794}"/>
    <cellStyle name="Normal 2 2 5 19" xfId="32256" xr:uid="{FB4C904A-0399-4DE3-B8BD-35B620CA1794}"/>
    <cellStyle name="Normal 2 2 5 2" xfId="1651" xr:uid="{FB4C904A-0399-4DE3-B8BD-35B620CA1794}"/>
    <cellStyle name="Normal 2 2 5 2 10" xfId="15549" xr:uid="{AC14D96D-B9F7-4B89-B477-867D7BF00E1E}"/>
    <cellStyle name="Normal 2 2 5 2 10 2" xfId="31527" xr:uid="{AC14D96D-B9F7-4B89-B477-867D7BF00E1E}"/>
    <cellStyle name="Normal 2 2 5 2 11" xfId="15688" xr:uid="{AC14D96D-B9F7-4B89-B477-867D7BF00E1E}"/>
    <cellStyle name="Normal 2 2 5 2 11 2" xfId="31665" xr:uid="{AC14D96D-B9F7-4B89-B477-867D7BF00E1E}"/>
    <cellStyle name="Normal 2 2 5 2 12" xfId="15820" xr:uid="{AC14D96D-B9F7-4B89-B477-867D7BF00E1E}"/>
    <cellStyle name="Normal 2 2 5 2 12 2" xfId="31797" xr:uid="{AC14D96D-B9F7-4B89-B477-867D7BF00E1E}"/>
    <cellStyle name="Normal 2 2 5 2 13" xfId="15951" xr:uid="{AC14D96D-B9F7-4B89-B477-867D7BF00E1E}"/>
    <cellStyle name="Normal 2 2 5 2 13 2" xfId="31928" xr:uid="{AC14D96D-B9F7-4B89-B477-867D7BF00E1E}"/>
    <cellStyle name="Normal 2 2 5 2 14" xfId="17629" xr:uid="{FB4C904A-0399-4DE3-B8BD-35B620CA1794}"/>
    <cellStyle name="Normal 2 2 5 2 15" xfId="32059" xr:uid="{AC14D96D-B9F7-4B89-B477-867D7BF00E1E}"/>
    <cellStyle name="Normal 2 2 5 2 16" xfId="32191" xr:uid="{AC14D96D-B9F7-4B89-B477-867D7BF00E1E}"/>
    <cellStyle name="Normal 2 2 5 2 17" xfId="32322" xr:uid="{AC14D96D-B9F7-4B89-B477-867D7BF00E1E}"/>
    <cellStyle name="Normal 2 2 5 2 18" xfId="32454" xr:uid="{AC14D96D-B9F7-4B89-B477-867D7BF00E1E}"/>
    <cellStyle name="Normal 2 2 5 2 19" xfId="32585" xr:uid="{AC14D96D-B9F7-4B89-B477-867D7BF00E1E}"/>
    <cellStyle name="Normal 2 2 5 2 2" xfId="1785" xr:uid="{AC14D96D-B9F7-4B89-B477-867D7BF00E1E}"/>
    <cellStyle name="Normal 2 2 5 2 2 2" xfId="7195" xr:uid="{2BB509A8-36F7-4F6A-84CF-30C557471877}"/>
    <cellStyle name="Normal 2 2 5 2 2 2 2" xfId="14657" xr:uid="{2BB509A8-36F7-4F6A-84CF-30C557471877}"/>
    <cellStyle name="Normal 2 2 5 2 2 2 2 2" xfId="30635" xr:uid="{2BB509A8-36F7-4F6A-84CF-30C557471877}"/>
    <cellStyle name="Normal 2 2 5 2 2 2 3" xfId="23173" xr:uid="{2BB509A8-36F7-4F6A-84CF-30C557471877}"/>
    <cellStyle name="Normal 2 2 5 2 2 3" xfId="9247" xr:uid="{AC14D96D-B9F7-4B89-B477-867D7BF00E1E}"/>
    <cellStyle name="Normal 2 2 5 2 2 3 2" xfId="25225" xr:uid="{AC14D96D-B9F7-4B89-B477-867D7BF00E1E}"/>
    <cellStyle name="Normal 2 2 5 2 2 4" xfId="17763" xr:uid="{AC14D96D-B9F7-4B89-B477-867D7BF00E1E}"/>
    <cellStyle name="Normal 2 2 5 2 20" xfId="32717" xr:uid="{17A34745-FF90-4050-83B6-8BA9C1FB6FD3}"/>
    <cellStyle name="Normal 2 2 5 2 21" xfId="32849" xr:uid="{00000000-0005-0000-0000-00005F000000}"/>
    <cellStyle name="Normal 2 2 5 2 22" xfId="32980" xr:uid="{AC14D96D-B9F7-4B89-B477-867D7BF00E1E}"/>
    <cellStyle name="Normal 2 2 5 2 23" xfId="33111" xr:uid="{AC14D96D-B9F7-4B89-B477-867D7BF00E1E}"/>
    <cellStyle name="Normal 2 2 5 2 24" xfId="33243" xr:uid="{00000000-0005-0000-0000-00005F000000}"/>
    <cellStyle name="Normal 2 2 5 2 25" xfId="33375" xr:uid="{6AE2DE01-6749-493C-BB96-464B59C3F3EF}"/>
    <cellStyle name="Normal 2 2 5 2 3" xfId="3559" xr:uid="{A02A8FE5-78F2-4BAC-84D5-DCF0DECD79B6}"/>
    <cellStyle name="Normal 2 2 5 2 3 2" xfId="11021" xr:uid="{A02A8FE5-78F2-4BAC-84D5-DCF0DECD79B6}"/>
    <cellStyle name="Normal 2 2 5 2 3 2 2" xfId="26999" xr:uid="{A02A8FE5-78F2-4BAC-84D5-DCF0DECD79B6}"/>
    <cellStyle name="Normal 2 2 5 2 3 3" xfId="19537" xr:uid="{A02A8FE5-78F2-4BAC-84D5-DCF0DECD79B6}"/>
    <cellStyle name="Normal 2 2 5 2 4" xfId="7419" xr:uid="{AC14D96D-B9F7-4B89-B477-867D7BF00E1E}"/>
    <cellStyle name="Normal 2 2 5 2 4 2" xfId="14881" xr:uid="{AC14D96D-B9F7-4B89-B477-867D7BF00E1E}"/>
    <cellStyle name="Normal 2 2 5 2 4 2 2" xfId="30859" xr:uid="{AC14D96D-B9F7-4B89-B477-867D7BF00E1E}"/>
    <cellStyle name="Normal 2 2 5 2 4 3" xfId="23397" xr:uid="{AC14D96D-B9F7-4B89-B477-867D7BF00E1E}"/>
    <cellStyle name="Normal 2 2 5 2 5" xfId="7560" xr:uid="{AC14D96D-B9F7-4B89-B477-867D7BF00E1E}"/>
    <cellStyle name="Normal 2 2 5 2 5 2" xfId="23538" xr:uid="{AC14D96D-B9F7-4B89-B477-867D7BF00E1E}"/>
    <cellStyle name="Normal 2 2 5 2 6" xfId="15022" xr:uid="{AC14D96D-B9F7-4B89-B477-867D7BF00E1E}"/>
    <cellStyle name="Normal 2 2 5 2 6 2" xfId="31000" xr:uid="{AC14D96D-B9F7-4B89-B477-867D7BF00E1E}"/>
    <cellStyle name="Normal 2 2 5 2 7" xfId="15153" xr:uid="{AC14D96D-B9F7-4B89-B477-867D7BF00E1E}"/>
    <cellStyle name="Normal 2 2 5 2 7 2" xfId="31131" xr:uid="{AC14D96D-B9F7-4B89-B477-867D7BF00E1E}"/>
    <cellStyle name="Normal 2 2 5 2 8" xfId="15285" xr:uid="{AC14D96D-B9F7-4B89-B477-867D7BF00E1E}"/>
    <cellStyle name="Normal 2 2 5 2 8 2" xfId="31263" xr:uid="{AC14D96D-B9F7-4B89-B477-867D7BF00E1E}"/>
    <cellStyle name="Normal 2 2 5 2 9" xfId="15417" xr:uid="{AC14D96D-B9F7-4B89-B477-867D7BF00E1E}"/>
    <cellStyle name="Normal 2 2 5 2 9 2" xfId="31395" xr:uid="{AC14D96D-B9F7-4B89-B477-867D7BF00E1E}"/>
    <cellStyle name="Normal 2 2 5 20" xfId="32388" xr:uid="{FB4C904A-0399-4DE3-B8BD-35B620CA1794}"/>
    <cellStyle name="Normal 2 2 5 21" xfId="32519" xr:uid="{FB4C904A-0399-4DE3-B8BD-35B620CA1794}"/>
    <cellStyle name="Normal 2 2 5 22" xfId="32651" xr:uid="{F51AE451-49B0-4A0F-B4A0-04035EDE40D7}"/>
    <cellStyle name="Normal 2 2 5 23" xfId="32783" xr:uid="{00000000-0005-0000-0000-00005E000000}"/>
    <cellStyle name="Normal 2 2 5 24" xfId="32914" xr:uid="{FB4C904A-0399-4DE3-B8BD-35B620CA1794}"/>
    <cellStyle name="Normal 2 2 5 25" xfId="33045" xr:uid="{FB4C904A-0399-4DE3-B8BD-35B620CA1794}"/>
    <cellStyle name="Normal 2 2 5 26" xfId="33177" xr:uid="{00000000-0005-0000-0000-00005E000000}"/>
    <cellStyle name="Normal 2 2 5 27" xfId="33309" xr:uid="{10CB3DAD-020F-481F-B979-71D16F3DFFE0}"/>
    <cellStyle name="Normal 2 2 5 3" xfId="1719" xr:uid="{FB4C904A-0399-4DE3-B8BD-35B620CA1794}"/>
    <cellStyle name="Normal 2 2 5 3 2" xfId="7251" xr:uid="{0429C4E4-41A7-49B1-8474-121E9DC0A7F9}"/>
    <cellStyle name="Normal 2 2 5 3 2 2" xfId="14713" xr:uid="{0429C4E4-41A7-49B1-8474-121E9DC0A7F9}"/>
    <cellStyle name="Normal 2 2 5 3 2 2 2" xfId="30691" xr:uid="{0429C4E4-41A7-49B1-8474-121E9DC0A7F9}"/>
    <cellStyle name="Normal 2 2 5 3 2 3" xfId="23229" xr:uid="{0429C4E4-41A7-49B1-8474-121E9DC0A7F9}"/>
    <cellStyle name="Normal 2 2 5 3 3" xfId="4806" xr:uid="{D6ADC31C-FB88-417E-B0BC-C35609D5F784}"/>
    <cellStyle name="Normal 2 2 5 3 3 2" xfId="12268" xr:uid="{D6ADC31C-FB88-417E-B0BC-C35609D5F784}"/>
    <cellStyle name="Normal 2 2 5 3 3 2 2" xfId="28246" xr:uid="{D6ADC31C-FB88-417E-B0BC-C35609D5F784}"/>
    <cellStyle name="Normal 2 2 5 3 3 3" xfId="20784" xr:uid="{D6ADC31C-FB88-417E-B0BC-C35609D5F784}"/>
    <cellStyle name="Normal 2 2 5 3 4" xfId="9181" xr:uid="{FB4C904A-0399-4DE3-B8BD-35B620CA1794}"/>
    <cellStyle name="Normal 2 2 5 3 4 2" xfId="25159" xr:uid="{FB4C904A-0399-4DE3-B8BD-35B620CA1794}"/>
    <cellStyle name="Normal 2 2 5 3 5" xfId="17697" xr:uid="{FB4C904A-0399-4DE3-B8BD-35B620CA1794}"/>
    <cellStyle name="Normal 2 2 5 4" xfId="6075" xr:uid="{451CE9BA-F52F-4909-BAC2-8AA575BF1838}"/>
    <cellStyle name="Normal 2 2 5 4 2" xfId="13537" xr:uid="{451CE9BA-F52F-4909-BAC2-8AA575BF1838}"/>
    <cellStyle name="Normal 2 2 5 4 2 2" xfId="29515" xr:uid="{451CE9BA-F52F-4909-BAC2-8AA575BF1838}"/>
    <cellStyle name="Normal 2 2 5 4 3" xfId="22053" xr:uid="{451CE9BA-F52F-4909-BAC2-8AA575BF1838}"/>
    <cellStyle name="Normal 2 2 5 5" xfId="2312" xr:uid="{00000000-0005-0000-0000-0000BC010000}"/>
    <cellStyle name="Normal 2 2 5 5 2" xfId="9774" xr:uid="{00000000-0005-0000-0000-0000BC010000}"/>
    <cellStyle name="Normal 2 2 5 5 2 2" xfId="25752" xr:uid="{00000000-0005-0000-0000-0000BC010000}"/>
    <cellStyle name="Normal 2 2 5 5 3" xfId="18290" xr:uid="{00000000-0005-0000-0000-0000BC010000}"/>
    <cellStyle name="Normal 2 2 5 6" xfId="7353" xr:uid="{FB4C904A-0399-4DE3-B8BD-35B620CA1794}"/>
    <cellStyle name="Normal 2 2 5 6 2" xfId="14815" xr:uid="{FB4C904A-0399-4DE3-B8BD-35B620CA1794}"/>
    <cellStyle name="Normal 2 2 5 6 2 2" xfId="30793" xr:uid="{FB4C904A-0399-4DE3-B8BD-35B620CA1794}"/>
    <cellStyle name="Normal 2 2 5 6 3" xfId="23331" xr:uid="{FB4C904A-0399-4DE3-B8BD-35B620CA1794}"/>
    <cellStyle name="Normal 2 2 5 7" xfId="7494" xr:uid="{FB4C904A-0399-4DE3-B8BD-35B620CA1794}"/>
    <cellStyle name="Normal 2 2 5 7 2" xfId="23472" xr:uid="{FB4C904A-0399-4DE3-B8BD-35B620CA1794}"/>
    <cellStyle name="Normal 2 2 5 8" xfId="14956" xr:uid="{FB4C904A-0399-4DE3-B8BD-35B620CA1794}"/>
    <cellStyle name="Normal 2 2 5 8 2" xfId="30934" xr:uid="{FB4C904A-0399-4DE3-B8BD-35B620CA1794}"/>
    <cellStyle name="Normal 2 2 5 9" xfId="15087" xr:uid="{FB4C904A-0399-4DE3-B8BD-35B620CA1794}"/>
    <cellStyle name="Normal 2 2 5 9 2" xfId="31065" xr:uid="{FB4C904A-0399-4DE3-B8BD-35B620CA1794}"/>
    <cellStyle name="Normal 2 2 50" xfId="871" xr:uid="{3ECE067C-5C2E-46BA-8A34-6A5616DC7397}"/>
    <cellStyle name="Normal 2 2 50 2" xfId="3930" xr:uid="{FDB71EBF-A65C-4435-AC00-DA2978EDBA3F}"/>
    <cellStyle name="Normal 2 2 50 2 2" xfId="11392" xr:uid="{FDB71EBF-A65C-4435-AC00-DA2978EDBA3F}"/>
    <cellStyle name="Normal 2 2 50 2 2 2" xfId="27370" xr:uid="{FDB71EBF-A65C-4435-AC00-DA2978EDBA3F}"/>
    <cellStyle name="Normal 2 2 50 2 3" xfId="19908" xr:uid="{FDB71EBF-A65C-4435-AC00-DA2978EDBA3F}"/>
    <cellStyle name="Normal 2 2 50 3" xfId="5177" xr:uid="{2D3E0380-5D15-4DFC-81B9-9B6BD615CFC7}"/>
    <cellStyle name="Normal 2 2 50 3 2" xfId="12639" xr:uid="{2D3E0380-5D15-4DFC-81B9-9B6BD615CFC7}"/>
    <cellStyle name="Normal 2 2 50 3 2 2" xfId="28617" xr:uid="{2D3E0380-5D15-4DFC-81B9-9B6BD615CFC7}"/>
    <cellStyle name="Normal 2 2 50 3 3" xfId="21155" xr:uid="{2D3E0380-5D15-4DFC-81B9-9B6BD615CFC7}"/>
    <cellStyle name="Normal 2 2 50 4" xfId="6445" xr:uid="{99A4B728-A854-49AF-A3B2-09347F64E0EE}"/>
    <cellStyle name="Normal 2 2 50 4 2" xfId="13907" xr:uid="{99A4B728-A854-49AF-A3B2-09347F64E0EE}"/>
    <cellStyle name="Normal 2 2 50 4 2 2" xfId="29885" xr:uid="{99A4B728-A854-49AF-A3B2-09347F64E0EE}"/>
    <cellStyle name="Normal 2 2 50 4 3" xfId="22423" xr:uid="{99A4B728-A854-49AF-A3B2-09347F64E0EE}"/>
    <cellStyle name="Normal 2 2 50 5" xfId="2683" xr:uid="{3ECE067C-5C2E-46BA-8A34-6A5616DC7397}"/>
    <cellStyle name="Normal 2 2 50 5 2" xfId="10145" xr:uid="{3ECE067C-5C2E-46BA-8A34-6A5616DC7397}"/>
    <cellStyle name="Normal 2 2 50 5 2 2" xfId="26123" xr:uid="{3ECE067C-5C2E-46BA-8A34-6A5616DC7397}"/>
    <cellStyle name="Normal 2 2 50 5 3" xfId="18661" xr:uid="{3ECE067C-5C2E-46BA-8A34-6A5616DC7397}"/>
    <cellStyle name="Normal 2 2 50 6" xfId="8405" xr:uid="{3ECE067C-5C2E-46BA-8A34-6A5616DC7397}"/>
    <cellStyle name="Normal 2 2 50 6 2" xfId="24383" xr:uid="{3ECE067C-5C2E-46BA-8A34-6A5616DC7397}"/>
    <cellStyle name="Normal 2 2 50 7" xfId="16849" xr:uid="{3ECE067C-5C2E-46BA-8A34-6A5616DC7397}"/>
    <cellStyle name="Normal 2 2 51" xfId="879" xr:uid="{3ECE067C-5C2E-46BA-8A34-6A5616DC7397}"/>
    <cellStyle name="Normal 2 2 51 2" xfId="3938" xr:uid="{12BD948B-6B8E-41E4-B952-247CEA8F6D11}"/>
    <cellStyle name="Normal 2 2 51 2 2" xfId="11400" xr:uid="{12BD948B-6B8E-41E4-B952-247CEA8F6D11}"/>
    <cellStyle name="Normal 2 2 51 2 2 2" xfId="27378" xr:uid="{12BD948B-6B8E-41E4-B952-247CEA8F6D11}"/>
    <cellStyle name="Normal 2 2 51 2 3" xfId="19916" xr:uid="{12BD948B-6B8E-41E4-B952-247CEA8F6D11}"/>
    <cellStyle name="Normal 2 2 51 3" xfId="5185" xr:uid="{2CEFF9C6-E31D-4BB1-90B6-F8D560366F47}"/>
    <cellStyle name="Normal 2 2 51 3 2" xfId="12647" xr:uid="{2CEFF9C6-E31D-4BB1-90B6-F8D560366F47}"/>
    <cellStyle name="Normal 2 2 51 3 2 2" xfId="28625" xr:uid="{2CEFF9C6-E31D-4BB1-90B6-F8D560366F47}"/>
    <cellStyle name="Normal 2 2 51 3 3" xfId="21163" xr:uid="{2CEFF9C6-E31D-4BB1-90B6-F8D560366F47}"/>
    <cellStyle name="Normal 2 2 51 4" xfId="6453" xr:uid="{6CFB8F79-DFFB-492A-8DA2-594990D3C163}"/>
    <cellStyle name="Normal 2 2 51 4 2" xfId="13915" xr:uid="{6CFB8F79-DFFB-492A-8DA2-594990D3C163}"/>
    <cellStyle name="Normal 2 2 51 4 2 2" xfId="29893" xr:uid="{6CFB8F79-DFFB-492A-8DA2-594990D3C163}"/>
    <cellStyle name="Normal 2 2 51 4 3" xfId="22431" xr:uid="{6CFB8F79-DFFB-492A-8DA2-594990D3C163}"/>
    <cellStyle name="Normal 2 2 51 5" xfId="2691" xr:uid="{3ECE067C-5C2E-46BA-8A34-6A5616DC7397}"/>
    <cellStyle name="Normal 2 2 51 5 2" xfId="10153" xr:uid="{3ECE067C-5C2E-46BA-8A34-6A5616DC7397}"/>
    <cellStyle name="Normal 2 2 51 5 2 2" xfId="26131" xr:uid="{3ECE067C-5C2E-46BA-8A34-6A5616DC7397}"/>
    <cellStyle name="Normal 2 2 51 5 3" xfId="18669" xr:uid="{3ECE067C-5C2E-46BA-8A34-6A5616DC7397}"/>
    <cellStyle name="Normal 2 2 51 6" xfId="8413" xr:uid="{3ECE067C-5C2E-46BA-8A34-6A5616DC7397}"/>
    <cellStyle name="Normal 2 2 51 6 2" xfId="24391" xr:uid="{3ECE067C-5C2E-46BA-8A34-6A5616DC7397}"/>
    <cellStyle name="Normal 2 2 51 7" xfId="16857" xr:uid="{3ECE067C-5C2E-46BA-8A34-6A5616DC7397}"/>
    <cellStyle name="Normal 2 2 52" xfId="888" xr:uid="{3ECE067C-5C2E-46BA-8A34-6A5616DC7397}"/>
    <cellStyle name="Normal 2 2 52 2" xfId="3947" xr:uid="{50E96A93-2EC1-4F12-A6F7-7AF41F82FBE5}"/>
    <cellStyle name="Normal 2 2 52 2 2" xfId="11409" xr:uid="{50E96A93-2EC1-4F12-A6F7-7AF41F82FBE5}"/>
    <cellStyle name="Normal 2 2 52 2 2 2" xfId="27387" xr:uid="{50E96A93-2EC1-4F12-A6F7-7AF41F82FBE5}"/>
    <cellStyle name="Normal 2 2 52 2 3" xfId="19925" xr:uid="{50E96A93-2EC1-4F12-A6F7-7AF41F82FBE5}"/>
    <cellStyle name="Normal 2 2 52 3" xfId="5194" xr:uid="{DCA347E6-2188-4950-913D-A4AC7B44179C}"/>
    <cellStyle name="Normal 2 2 52 3 2" xfId="12656" xr:uid="{DCA347E6-2188-4950-913D-A4AC7B44179C}"/>
    <cellStyle name="Normal 2 2 52 3 2 2" xfId="28634" xr:uid="{DCA347E6-2188-4950-913D-A4AC7B44179C}"/>
    <cellStyle name="Normal 2 2 52 3 3" xfId="21172" xr:uid="{DCA347E6-2188-4950-913D-A4AC7B44179C}"/>
    <cellStyle name="Normal 2 2 52 4" xfId="6462" xr:uid="{EE002A64-3566-452F-B4DA-04C8A7070C9D}"/>
    <cellStyle name="Normal 2 2 52 4 2" xfId="13924" xr:uid="{EE002A64-3566-452F-B4DA-04C8A7070C9D}"/>
    <cellStyle name="Normal 2 2 52 4 2 2" xfId="29902" xr:uid="{EE002A64-3566-452F-B4DA-04C8A7070C9D}"/>
    <cellStyle name="Normal 2 2 52 4 3" xfId="22440" xr:uid="{EE002A64-3566-452F-B4DA-04C8A7070C9D}"/>
    <cellStyle name="Normal 2 2 52 5" xfId="2700" xr:uid="{3ECE067C-5C2E-46BA-8A34-6A5616DC7397}"/>
    <cellStyle name="Normal 2 2 52 5 2" xfId="10162" xr:uid="{3ECE067C-5C2E-46BA-8A34-6A5616DC7397}"/>
    <cellStyle name="Normal 2 2 52 5 2 2" xfId="26140" xr:uid="{3ECE067C-5C2E-46BA-8A34-6A5616DC7397}"/>
    <cellStyle name="Normal 2 2 52 5 3" xfId="18678" xr:uid="{3ECE067C-5C2E-46BA-8A34-6A5616DC7397}"/>
    <cellStyle name="Normal 2 2 52 6" xfId="8422" xr:uid="{3ECE067C-5C2E-46BA-8A34-6A5616DC7397}"/>
    <cellStyle name="Normal 2 2 52 6 2" xfId="24400" xr:uid="{3ECE067C-5C2E-46BA-8A34-6A5616DC7397}"/>
    <cellStyle name="Normal 2 2 52 7" xfId="16866" xr:uid="{3ECE067C-5C2E-46BA-8A34-6A5616DC7397}"/>
    <cellStyle name="Normal 2 2 53" xfId="896" xr:uid="{3ECE067C-5C2E-46BA-8A34-6A5616DC7397}"/>
    <cellStyle name="Normal 2 2 53 2" xfId="3955" xr:uid="{B1D8ACC8-E86E-447D-BFAD-BF33F517A71E}"/>
    <cellStyle name="Normal 2 2 53 2 2" xfId="11417" xr:uid="{B1D8ACC8-E86E-447D-BFAD-BF33F517A71E}"/>
    <cellStyle name="Normal 2 2 53 2 2 2" xfId="27395" xr:uid="{B1D8ACC8-E86E-447D-BFAD-BF33F517A71E}"/>
    <cellStyle name="Normal 2 2 53 2 3" xfId="19933" xr:uid="{B1D8ACC8-E86E-447D-BFAD-BF33F517A71E}"/>
    <cellStyle name="Normal 2 2 53 3" xfId="5202" xr:uid="{33653A97-7496-4C59-ABDA-1F55A9512E75}"/>
    <cellStyle name="Normal 2 2 53 3 2" xfId="12664" xr:uid="{33653A97-7496-4C59-ABDA-1F55A9512E75}"/>
    <cellStyle name="Normal 2 2 53 3 2 2" xfId="28642" xr:uid="{33653A97-7496-4C59-ABDA-1F55A9512E75}"/>
    <cellStyle name="Normal 2 2 53 3 3" xfId="21180" xr:uid="{33653A97-7496-4C59-ABDA-1F55A9512E75}"/>
    <cellStyle name="Normal 2 2 53 4" xfId="6470" xr:uid="{8AA7FB7D-8FBF-4047-A76F-A68377ABE7F0}"/>
    <cellStyle name="Normal 2 2 53 4 2" xfId="13932" xr:uid="{8AA7FB7D-8FBF-4047-A76F-A68377ABE7F0}"/>
    <cellStyle name="Normal 2 2 53 4 2 2" xfId="29910" xr:uid="{8AA7FB7D-8FBF-4047-A76F-A68377ABE7F0}"/>
    <cellStyle name="Normal 2 2 53 4 3" xfId="22448" xr:uid="{8AA7FB7D-8FBF-4047-A76F-A68377ABE7F0}"/>
    <cellStyle name="Normal 2 2 53 5" xfId="2708" xr:uid="{3ECE067C-5C2E-46BA-8A34-6A5616DC7397}"/>
    <cellStyle name="Normal 2 2 53 5 2" xfId="10170" xr:uid="{3ECE067C-5C2E-46BA-8A34-6A5616DC7397}"/>
    <cellStyle name="Normal 2 2 53 5 2 2" xfId="26148" xr:uid="{3ECE067C-5C2E-46BA-8A34-6A5616DC7397}"/>
    <cellStyle name="Normal 2 2 53 5 3" xfId="18686" xr:uid="{3ECE067C-5C2E-46BA-8A34-6A5616DC7397}"/>
    <cellStyle name="Normal 2 2 53 6" xfId="8430" xr:uid="{3ECE067C-5C2E-46BA-8A34-6A5616DC7397}"/>
    <cellStyle name="Normal 2 2 53 6 2" xfId="24408" xr:uid="{3ECE067C-5C2E-46BA-8A34-6A5616DC7397}"/>
    <cellStyle name="Normal 2 2 53 7" xfId="16874" xr:uid="{3ECE067C-5C2E-46BA-8A34-6A5616DC7397}"/>
    <cellStyle name="Normal 2 2 54" xfId="904" xr:uid="{3ECE067C-5C2E-46BA-8A34-6A5616DC7397}"/>
    <cellStyle name="Normal 2 2 54 2" xfId="3963" xr:uid="{864ACDE8-D9E9-4D23-9098-DFB903C64756}"/>
    <cellStyle name="Normal 2 2 54 2 2" xfId="11425" xr:uid="{864ACDE8-D9E9-4D23-9098-DFB903C64756}"/>
    <cellStyle name="Normal 2 2 54 2 2 2" xfId="27403" xr:uid="{864ACDE8-D9E9-4D23-9098-DFB903C64756}"/>
    <cellStyle name="Normal 2 2 54 2 3" xfId="19941" xr:uid="{864ACDE8-D9E9-4D23-9098-DFB903C64756}"/>
    <cellStyle name="Normal 2 2 54 3" xfId="5210" xr:uid="{A7A94364-03D4-4A64-AFDC-E8AD47D55AB1}"/>
    <cellStyle name="Normal 2 2 54 3 2" xfId="12672" xr:uid="{A7A94364-03D4-4A64-AFDC-E8AD47D55AB1}"/>
    <cellStyle name="Normal 2 2 54 3 2 2" xfId="28650" xr:uid="{A7A94364-03D4-4A64-AFDC-E8AD47D55AB1}"/>
    <cellStyle name="Normal 2 2 54 3 3" xfId="21188" xr:uid="{A7A94364-03D4-4A64-AFDC-E8AD47D55AB1}"/>
    <cellStyle name="Normal 2 2 54 4" xfId="6478" xr:uid="{EF1EED66-57F9-4093-9E79-7E35265DAE36}"/>
    <cellStyle name="Normal 2 2 54 4 2" xfId="13940" xr:uid="{EF1EED66-57F9-4093-9E79-7E35265DAE36}"/>
    <cellStyle name="Normal 2 2 54 4 2 2" xfId="29918" xr:uid="{EF1EED66-57F9-4093-9E79-7E35265DAE36}"/>
    <cellStyle name="Normal 2 2 54 4 3" xfId="22456" xr:uid="{EF1EED66-57F9-4093-9E79-7E35265DAE36}"/>
    <cellStyle name="Normal 2 2 54 5" xfId="2716" xr:uid="{3ECE067C-5C2E-46BA-8A34-6A5616DC7397}"/>
    <cellStyle name="Normal 2 2 54 5 2" xfId="10178" xr:uid="{3ECE067C-5C2E-46BA-8A34-6A5616DC7397}"/>
    <cellStyle name="Normal 2 2 54 5 2 2" xfId="26156" xr:uid="{3ECE067C-5C2E-46BA-8A34-6A5616DC7397}"/>
    <cellStyle name="Normal 2 2 54 5 3" xfId="18694" xr:uid="{3ECE067C-5C2E-46BA-8A34-6A5616DC7397}"/>
    <cellStyle name="Normal 2 2 54 6" xfId="8438" xr:uid="{3ECE067C-5C2E-46BA-8A34-6A5616DC7397}"/>
    <cellStyle name="Normal 2 2 54 6 2" xfId="24416" xr:uid="{3ECE067C-5C2E-46BA-8A34-6A5616DC7397}"/>
    <cellStyle name="Normal 2 2 54 7" xfId="16882" xr:uid="{3ECE067C-5C2E-46BA-8A34-6A5616DC7397}"/>
    <cellStyle name="Normal 2 2 55" xfId="912" xr:uid="{3ECE067C-5C2E-46BA-8A34-6A5616DC7397}"/>
    <cellStyle name="Normal 2 2 55 2" xfId="3971" xr:uid="{28ED58BB-114D-40AD-819D-255FE76CA80F}"/>
    <cellStyle name="Normal 2 2 55 2 2" xfId="11433" xr:uid="{28ED58BB-114D-40AD-819D-255FE76CA80F}"/>
    <cellStyle name="Normal 2 2 55 2 2 2" xfId="27411" xr:uid="{28ED58BB-114D-40AD-819D-255FE76CA80F}"/>
    <cellStyle name="Normal 2 2 55 2 3" xfId="19949" xr:uid="{28ED58BB-114D-40AD-819D-255FE76CA80F}"/>
    <cellStyle name="Normal 2 2 55 3" xfId="5218" xr:uid="{6B6DEB4E-EEE5-4C95-B9D5-176212B22C6A}"/>
    <cellStyle name="Normal 2 2 55 3 2" xfId="12680" xr:uid="{6B6DEB4E-EEE5-4C95-B9D5-176212B22C6A}"/>
    <cellStyle name="Normal 2 2 55 3 2 2" xfId="28658" xr:uid="{6B6DEB4E-EEE5-4C95-B9D5-176212B22C6A}"/>
    <cellStyle name="Normal 2 2 55 3 3" xfId="21196" xr:uid="{6B6DEB4E-EEE5-4C95-B9D5-176212B22C6A}"/>
    <cellStyle name="Normal 2 2 55 4" xfId="6486" xr:uid="{2A807161-FA79-4E87-BDE0-854DD3BED596}"/>
    <cellStyle name="Normal 2 2 55 4 2" xfId="13948" xr:uid="{2A807161-FA79-4E87-BDE0-854DD3BED596}"/>
    <cellStyle name="Normal 2 2 55 4 2 2" xfId="29926" xr:uid="{2A807161-FA79-4E87-BDE0-854DD3BED596}"/>
    <cellStyle name="Normal 2 2 55 4 3" xfId="22464" xr:uid="{2A807161-FA79-4E87-BDE0-854DD3BED596}"/>
    <cellStyle name="Normal 2 2 55 5" xfId="2724" xr:uid="{3ECE067C-5C2E-46BA-8A34-6A5616DC7397}"/>
    <cellStyle name="Normal 2 2 55 5 2" xfId="10186" xr:uid="{3ECE067C-5C2E-46BA-8A34-6A5616DC7397}"/>
    <cellStyle name="Normal 2 2 55 5 2 2" xfId="26164" xr:uid="{3ECE067C-5C2E-46BA-8A34-6A5616DC7397}"/>
    <cellStyle name="Normal 2 2 55 5 3" xfId="18702" xr:uid="{3ECE067C-5C2E-46BA-8A34-6A5616DC7397}"/>
    <cellStyle name="Normal 2 2 55 6" xfId="8446" xr:uid="{3ECE067C-5C2E-46BA-8A34-6A5616DC7397}"/>
    <cellStyle name="Normal 2 2 55 6 2" xfId="24424" xr:uid="{3ECE067C-5C2E-46BA-8A34-6A5616DC7397}"/>
    <cellStyle name="Normal 2 2 55 7" xfId="16890" xr:uid="{3ECE067C-5C2E-46BA-8A34-6A5616DC7397}"/>
    <cellStyle name="Normal 2 2 56" xfId="920" xr:uid="{3ECE067C-5C2E-46BA-8A34-6A5616DC7397}"/>
    <cellStyle name="Normal 2 2 56 2" xfId="3979" xr:uid="{F982808D-1E3B-49A7-A4B0-DBAE6299D1EE}"/>
    <cellStyle name="Normal 2 2 56 2 2" xfId="11441" xr:uid="{F982808D-1E3B-49A7-A4B0-DBAE6299D1EE}"/>
    <cellStyle name="Normal 2 2 56 2 2 2" xfId="27419" xr:uid="{F982808D-1E3B-49A7-A4B0-DBAE6299D1EE}"/>
    <cellStyle name="Normal 2 2 56 2 3" xfId="19957" xr:uid="{F982808D-1E3B-49A7-A4B0-DBAE6299D1EE}"/>
    <cellStyle name="Normal 2 2 56 3" xfId="5226" xr:uid="{36062F08-52BC-452D-982A-B0866F59C466}"/>
    <cellStyle name="Normal 2 2 56 3 2" xfId="12688" xr:uid="{36062F08-52BC-452D-982A-B0866F59C466}"/>
    <cellStyle name="Normal 2 2 56 3 2 2" xfId="28666" xr:uid="{36062F08-52BC-452D-982A-B0866F59C466}"/>
    <cellStyle name="Normal 2 2 56 3 3" xfId="21204" xr:uid="{36062F08-52BC-452D-982A-B0866F59C466}"/>
    <cellStyle name="Normal 2 2 56 4" xfId="6494" xr:uid="{7F246180-A902-4262-9C88-F030CF723ABC}"/>
    <cellStyle name="Normal 2 2 56 4 2" xfId="13956" xr:uid="{7F246180-A902-4262-9C88-F030CF723ABC}"/>
    <cellStyle name="Normal 2 2 56 4 2 2" xfId="29934" xr:uid="{7F246180-A902-4262-9C88-F030CF723ABC}"/>
    <cellStyle name="Normal 2 2 56 4 3" xfId="22472" xr:uid="{7F246180-A902-4262-9C88-F030CF723ABC}"/>
    <cellStyle name="Normal 2 2 56 5" xfId="2732" xr:uid="{3ECE067C-5C2E-46BA-8A34-6A5616DC7397}"/>
    <cellStyle name="Normal 2 2 56 5 2" xfId="10194" xr:uid="{3ECE067C-5C2E-46BA-8A34-6A5616DC7397}"/>
    <cellStyle name="Normal 2 2 56 5 2 2" xfId="26172" xr:uid="{3ECE067C-5C2E-46BA-8A34-6A5616DC7397}"/>
    <cellStyle name="Normal 2 2 56 5 3" xfId="18710" xr:uid="{3ECE067C-5C2E-46BA-8A34-6A5616DC7397}"/>
    <cellStyle name="Normal 2 2 56 6" xfId="8454" xr:uid="{3ECE067C-5C2E-46BA-8A34-6A5616DC7397}"/>
    <cellStyle name="Normal 2 2 56 6 2" xfId="24432" xr:uid="{3ECE067C-5C2E-46BA-8A34-6A5616DC7397}"/>
    <cellStyle name="Normal 2 2 56 7" xfId="16898" xr:uid="{3ECE067C-5C2E-46BA-8A34-6A5616DC7397}"/>
    <cellStyle name="Normal 2 2 57" xfId="929" xr:uid="{3ECE067C-5C2E-46BA-8A34-6A5616DC7397}"/>
    <cellStyle name="Normal 2 2 57 2" xfId="3988" xr:uid="{290015F5-5E49-4F56-AC47-ACB2DABD39CA}"/>
    <cellStyle name="Normal 2 2 57 2 2" xfId="11450" xr:uid="{290015F5-5E49-4F56-AC47-ACB2DABD39CA}"/>
    <cellStyle name="Normal 2 2 57 2 2 2" xfId="27428" xr:uid="{290015F5-5E49-4F56-AC47-ACB2DABD39CA}"/>
    <cellStyle name="Normal 2 2 57 2 3" xfId="19966" xr:uid="{290015F5-5E49-4F56-AC47-ACB2DABD39CA}"/>
    <cellStyle name="Normal 2 2 57 3" xfId="5235" xr:uid="{A2BC34BE-A056-4EB1-8318-0F2C73164D1A}"/>
    <cellStyle name="Normal 2 2 57 3 2" xfId="12697" xr:uid="{A2BC34BE-A056-4EB1-8318-0F2C73164D1A}"/>
    <cellStyle name="Normal 2 2 57 3 2 2" xfId="28675" xr:uid="{A2BC34BE-A056-4EB1-8318-0F2C73164D1A}"/>
    <cellStyle name="Normal 2 2 57 3 3" xfId="21213" xr:uid="{A2BC34BE-A056-4EB1-8318-0F2C73164D1A}"/>
    <cellStyle name="Normal 2 2 57 4" xfId="6503" xr:uid="{D7DB755C-71B3-4376-B5E0-1B88CEC904FB}"/>
    <cellStyle name="Normal 2 2 57 4 2" xfId="13965" xr:uid="{D7DB755C-71B3-4376-B5E0-1B88CEC904FB}"/>
    <cellStyle name="Normal 2 2 57 4 2 2" xfId="29943" xr:uid="{D7DB755C-71B3-4376-B5E0-1B88CEC904FB}"/>
    <cellStyle name="Normal 2 2 57 4 3" xfId="22481" xr:uid="{D7DB755C-71B3-4376-B5E0-1B88CEC904FB}"/>
    <cellStyle name="Normal 2 2 57 5" xfId="2741" xr:uid="{3ECE067C-5C2E-46BA-8A34-6A5616DC7397}"/>
    <cellStyle name="Normal 2 2 57 5 2" xfId="10203" xr:uid="{3ECE067C-5C2E-46BA-8A34-6A5616DC7397}"/>
    <cellStyle name="Normal 2 2 57 5 2 2" xfId="26181" xr:uid="{3ECE067C-5C2E-46BA-8A34-6A5616DC7397}"/>
    <cellStyle name="Normal 2 2 57 5 3" xfId="18719" xr:uid="{3ECE067C-5C2E-46BA-8A34-6A5616DC7397}"/>
    <cellStyle name="Normal 2 2 57 6" xfId="8463" xr:uid="{3ECE067C-5C2E-46BA-8A34-6A5616DC7397}"/>
    <cellStyle name="Normal 2 2 57 6 2" xfId="24441" xr:uid="{3ECE067C-5C2E-46BA-8A34-6A5616DC7397}"/>
    <cellStyle name="Normal 2 2 57 7" xfId="16907" xr:uid="{3ECE067C-5C2E-46BA-8A34-6A5616DC7397}"/>
    <cellStyle name="Normal 2 2 58" xfId="937" xr:uid="{3ECE067C-5C2E-46BA-8A34-6A5616DC7397}"/>
    <cellStyle name="Normal 2 2 58 2" xfId="3996" xr:uid="{D9A3A822-5D25-4D15-895F-A235C3B81AFA}"/>
    <cellStyle name="Normal 2 2 58 2 2" xfId="11458" xr:uid="{D9A3A822-5D25-4D15-895F-A235C3B81AFA}"/>
    <cellStyle name="Normal 2 2 58 2 2 2" xfId="27436" xr:uid="{D9A3A822-5D25-4D15-895F-A235C3B81AFA}"/>
    <cellStyle name="Normal 2 2 58 2 3" xfId="19974" xr:uid="{D9A3A822-5D25-4D15-895F-A235C3B81AFA}"/>
    <cellStyle name="Normal 2 2 58 3" xfId="5243" xr:uid="{187828DD-C436-4E0D-A433-92DF90E5FAB3}"/>
    <cellStyle name="Normal 2 2 58 3 2" xfId="12705" xr:uid="{187828DD-C436-4E0D-A433-92DF90E5FAB3}"/>
    <cellStyle name="Normal 2 2 58 3 2 2" xfId="28683" xr:uid="{187828DD-C436-4E0D-A433-92DF90E5FAB3}"/>
    <cellStyle name="Normal 2 2 58 3 3" xfId="21221" xr:uid="{187828DD-C436-4E0D-A433-92DF90E5FAB3}"/>
    <cellStyle name="Normal 2 2 58 4" xfId="6511" xr:uid="{449F1146-E8D5-4BC1-AC13-6FF3D7655C83}"/>
    <cellStyle name="Normal 2 2 58 4 2" xfId="13973" xr:uid="{449F1146-E8D5-4BC1-AC13-6FF3D7655C83}"/>
    <cellStyle name="Normal 2 2 58 4 2 2" xfId="29951" xr:uid="{449F1146-E8D5-4BC1-AC13-6FF3D7655C83}"/>
    <cellStyle name="Normal 2 2 58 4 3" xfId="22489" xr:uid="{449F1146-E8D5-4BC1-AC13-6FF3D7655C83}"/>
    <cellStyle name="Normal 2 2 58 5" xfId="2749" xr:uid="{3ECE067C-5C2E-46BA-8A34-6A5616DC7397}"/>
    <cellStyle name="Normal 2 2 58 5 2" xfId="10211" xr:uid="{3ECE067C-5C2E-46BA-8A34-6A5616DC7397}"/>
    <cellStyle name="Normal 2 2 58 5 2 2" xfId="26189" xr:uid="{3ECE067C-5C2E-46BA-8A34-6A5616DC7397}"/>
    <cellStyle name="Normal 2 2 58 5 3" xfId="18727" xr:uid="{3ECE067C-5C2E-46BA-8A34-6A5616DC7397}"/>
    <cellStyle name="Normal 2 2 58 6" xfId="8471" xr:uid="{3ECE067C-5C2E-46BA-8A34-6A5616DC7397}"/>
    <cellStyle name="Normal 2 2 58 6 2" xfId="24449" xr:uid="{3ECE067C-5C2E-46BA-8A34-6A5616DC7397}"/>
    <cellStyle name="Normal 2 2 58 7" xfId="16915" xr:uid="{3ECE067C-5C2E-46BA-8A34-6A5616DC7397}"/>
    <cellStyle name="Normal 2 2 59" xfId="944" xr:uid="{3ECE067C-5C2E-46BA-8A34-6A5616DC7397}"/>
    <cellStyle name="Normal 2 2 59 2" xfId="4003" xr:uid="{5188988E-9AA1-4406-894B-CA44B7407F48}"/>
    <cellStyle name="Normal 2 2 59 2 2" xfId="11465" xr:uid="{5188988E-9AA1-4406-894B-CA44B7407F48}"/>
    <cellStyle name="Normal 2 2 59 2 2 2" xfId="27443" xr:uid="{5188988E-9AA1-4406-894B-CA44B7407F48}"/>
    <cellStyle name="Normal 2 2 59 2 3" xfId="19981" xr:uid="{5188988E-9AA1-4406-894B-CA44B7407F48}"/>
    <cellStyle name="Normal 2 2 59 3" xfId="5250" xr:uid="{C302457B-3D33-46AF-A70B-DD4A5A3EBE3E}"/>
    <cellStyle name="Normal 2 2 59 3 2" xfId="12712" xr:uid="{C302457B-3D33-46AF-A70B-DD4A5A3EBE3E}"/>
    <cellStyle name="Normal 2 2 59 3 2 2" xfId="28690" xr:uid="{C302457B-3D33-46AF-A70B-DD4A5A3EBE3E}"/>
    <cellStyle name="Normal 2 2 59 3 3" xfId="21228" xr:uid="{C302457B-3D33-46AF-A70B-DD4A5A3EBE3E}"/>
    <cellStyle name="Normal 2 2 59 4" xfId="6518" xr:uid="{D269F543-AA9B-4EA8-B1F5-CA9965B6FD82}"/>
    <cellStyle name="Normal 2 2 59 4 2" xfId="13980" xr:uid="{D269F543-AA9B-4EA8-B1F5-CA9965B6FD82}"/>
    <cellStyle name="Normal 2 2 59 4 2 2" xfId="29958" xr:uid="{D269F543-AA9B-4EA8-B1F5-CA9965B6FD82}"/>
    <cellStyle name="Normal 2 2 59 4 3" xfId="22496" xr:uid="{D269F543-AA9B-4EA8-B1F5-CA9965B6FD82}"/>
    <cellStyle name="Normal 2 2 59 5" xfId="2756" xr:uid="{3ECE067C-5C2E-46BA-8A34-6A5616DC7397}"/>
    <cellStyle name="Normal 2 2 59 5 2" xfId="10218" xr:uid="{3ECE067C-5C2E-46BA-8A34-6A5616DC7397}"/>
    <cellStyle name="Normal 2 2 59 5 2 2" xfId="26196" xr:uid="{3ECE067C-5C2E-46BA-8A34-6A5616DC7397}"/>
    <cellStyle name="Normal 2 2 59 5 3" xfId="18734" xr:uid="{3ECE067C-5C2E-46BA-8A34-6A5616DC7397}"/>
    <cellStyle name="Normal 2 2 59 6" xfId="8478" xr:uid="{3ECE067C-5C2E-46BA-8A34-6A5616DC7397}"/>
    <cellStyle name="Normal 2 2 59 6 2" xfId="24456" xr:uid="{3ECE067C-5C2E-46BA-8A34-6A5616DC7397}"/>
    <cellStyle name="Normal 2 2 59 7" xfId="16922" xr:uid="{3ECE067C-5C2E-46BA-8A34-6A5616DC7397}"/>
    <cellStyle name="Normal 2 2 6" xfId="505" xr:uid="{00000000-0005-0000-0000-0000BD010000}"/>
    <cellStyle name="Normal 2 2 6 10" xfId="15252" xr:uid="{BB201603-C0C3-4FD0-A799-6B225AB7CAF2}"/>
    <cellStyle name="Normal 2 2 6 10 2" xfId="31230" xr:uid="{BB201603-C0C3-4FD0-A799-6B225AB7CAF2}"/>
    <cellStyle name="Normal 2 2 6 11" xfId="15384" xr:uid="{BB201603-C0C3-4FD0-A799-6B225AB7CAF2}"/>
    <cellStyle name="Normal 2 2 6 11 2" xfId="31362" xr:uid="{BB201603-C0C3-4FD0-A799-6B225AB7CAF2}"/>
    <cellStyle name="Normal 2 2 6 12" xfId="15516" xr:uid="{BB201603-C0C3-4FD0-A799-6B225AB7CAF2}"/>
    <cellStyle name="Normal 2 2 6 12 2" xfId="31494" xr:uid="{BB201603-C0C3-4FD0-A799-6B225AB7CAF2}"/>
    <cellStyle name="Normal 2 2 6 13" xfId="15655" xr:uid="{BB201603-C0C3-4FD0-A799-6B225AB7CAF2}"/>
    <cellStyle name="Normal 2 2 6 13 2" xfId="31632" xr:uid="{BB201603-C0C3-4FD0-A799-6B225AB7CAF2}"/>
    <cellStyle name="Normal 2 2 6 14" xfId="15787" xr:uid="{BB201603-C0C3-4FD0-A799-6B225AB7CAF2}"/>
    <cellStyle name="Normal 2 2 6 14 2" xfId="31764" xr:uid="{BB201603-C0C3-4FD0-A799-6B225AB7CAF2}"/>
    <cellStyle name="Normal 2 2 6 15" xfId="15918" xr:uid="{BB201603-C0C3-4FD0-A799-6B225AB7CAF2}"/>
    <cellStyle name="Normal 2 2 6 15 2" xfId="31895" xr:uid="{BB201603-C0C3-4FD0-A799-6B225AB7CAF2}"/>
    <cellStyle name="Normal 2 2 6 16" xfId="16483" xr:uid="{00000000-0005-0000-0000-0000BD010000}"/>
    <cellStyle name="Normal 2 2 6 17" xfId="32026" xr:uid="{BB201603-C0C3-4FD0-A799-6B225AB7CAF2}"/>
    <cellStyle name="Normal 2 2 6 18" xfId="32158" xr:uid="{BB201603-C0C3-4FD0-A799-6B225AB7CAF2}"/>
    <cellStyle name="Normal 2 2 6 19" xfId="32289" xr:uid="{BB201603-C0C3-4FD0-A799-6B225AB7CAF2}"/>
    <cellStyle name="Normal 2 2 6 2" xfId="1752" xr:uid="{BB201603-C0C3-4FD0-A799-6B225AB7CAF2}"/>
    <cellStyle name="Normal 2 2 6 2 2" xfId="7283" xr:uid="{B109202A-9456-4321-B756-876CCAF85D45}"/>
    <cellStyle name="Normal 2 2 6 2 2 2" xfId="14745" xr:uid="{B109202A-9456-4321-B756-876CCAF85D45}"/>
    <cellStyle name="Normal 2 2 6 2 2 2 2" xfId="30723" xr:uid="{B109202A-9456-4321-B756-876CCAF85D45}"/>
    <cellStyle name="Normal 2 2 6 2 2 3" xfId="23261" xr:uid="{B109202A-9456-4321-B756-876CCAF85D45}"/>
    <cellStyle name="Normal 2 2 6 2 3" xfId="3564" xr:uid="{BC508A1F-549E-4D80-83A2-FD558396A5A3}"/>
    <cellStyle name="Normal 2 2 6 2 3 2" xfId="11026" xr:uid="{BC508A1F-549E-4D80-83A2-FD558396A5A3}"/>
    <cellStyle name="Normal 2 2 6 2 3 2 2" xfId="27004" xr:uid="{BC508A1F-549E-4D80-83A2-FD558396A5A3}"/>
    <cellStyle name="Normal 2 2 6 2 3 3" xfId="19542" xr:uid="{BC508A1F-549E-4D80-83A2-FD558396A5A3}"/>
    <cellStyle name="Normal 2 2 6 2 4" xfId="9214" xr:uid="{BB201603-C0C3-4FD0-A799-6B225AB7CAF2}"/>
    <cellStyle name="Normal 2 2 6 2 4 2" xfId="25192" xr:uid="{BB201603-C0C3-4FD0-A799-6B225AB7CAF2}"/>
    <cellStyle name="Normal 2 2 6 2 5" xfId="17730" xr:uid="{BB201603-C0C3-4FD0-A799-6B225AB7CAF2}"/>
    <cellStyle name="Normal 2 2 6 20" xfId="32421" xr:uid="{BB201603-C0C3-4FD0-A799-6B225AB7CAF2}"/>
    <cellStyle name="Normal 2 2 6 21" xfId="32552" xr:uid="{BB201603-C0C3-4FD0-A799-6B225AB7CAF2}"/>
    <cellStyle name="Normal 2 2 6 22" xfId="32684" xr:uid="{CEBEB44D-8EFB-4736-8437-04AAE9C02EA2}"/>
    <cellStyle name="Normal 2 2 6 23" xfId="32816" xr:uid="{00000000-0005-0000-0000-000060000000}"/>
    <cellStyle name="Normal 2 2 6 24" xfId="32947" xr:uid="{BB201603-C0C3-4FD0-A799-6B225AB7CAF2}"/>
    <cellStyle name="Normal 2 2 6 25" xfId="33078" xr:uid="{BB201603-C0C3-4FD0-A799-6B225AB7CAF2}"/>
    <cellStyle name="Normal 2 2 6 26" xfId="33210" xr:uid="{00000000-0005-0000-0000-000060000000}"/>
    <cellStyle name="Normal 2 2 6 27" xfId="33342" xr:uid="{156496A7-B5D7-4A75-A2AF-F4CCE993919A}"/>
    <cellStyle name="Normal 2 2 6 3" xfId="4811" xr:uid="{C794F440-444D-47A6-B6DD-CFA103982B8B}"/>
    <cellStyle name="Normal 2 2 6 3 2" xfId="12273" xr:uid="{C794F440-444D-47A6-B6DD-CFA103982B8B}"/>
    <cellStyle name="Normal 2 2 6 3 2 2" xfId="28251" xr:uid="{C794F440-444D-47A6-B6DD-CFA103982B8B}"/>
    <cellStyle name="Normal 2 2 6 3 3" xfId="20789" xr:uid="{C794F440-444D-47A6-B6DD-CFA103982B8B}"/>
    <cellStyle name="Normal 2 2 6 4" xfId="6080" xr:uid="{C6C6D058-A378-4655-BBD6-9E8220B2AF38}"/>
    <cellStyle name="Normal 2 2 6 4 2" xfId="13542" xr:uid="{C6C6D058-A378-4655-BBD6-9E8220B2AF38}"/>
    <cellStyle name="Normal 2 2 6 4 2 2" xfId="29520" xr:uid="{C6C6D058-A378-4655-BBD6-9E8220B2AF38}"/>
    <cellStyle name="Normal 2 2 6 4 3" xfId="22058" xr:uid="{C6C6D058-A378-4655-BBD6-9E8220B2AF38}"/>
    <cellStyle name="Normal 2 2 6 5" xfId="2317" xr:uid="{00000000-0005-0000-0000-0000BD010000}"/>
    <cellStyle name="Normal 2 2 6 5 2" xfId="9779" xr:uid="{00000000-0005-0000-0000-0000BD010000}"/>
    <cellStyle name="Normal 2 2 6 5 2 2" xfId="25757" xr:uid="{00000000-0005-0000-0000-0000BD010000}"/>
    <cellStyle name="Normal 2 2 6 5 3" xfId="18295" xr:uid="{00000000-0005-0000-0000-0000BD010000}"/>
    <cellStyle name="Normal 2 2 6 6" xfId="7386" xr:uid="{BB201603-C0C3-4FD0-A799-6B225AB7CAF2}"/>
    <cellStyle name="Normal 2 2 6 6 2" xfId="14848" xr:uid="{BB201603-C0C3-4FD0-A799-6B225AB7CAF2}"/>
    <cellStyle name="Normal 2 2 6 6 2 2" xfId="30826" xr:uid="{BB201603-C0C3-4FD0-A799-6B225AB7CAF2}"/>
    <cellStyle name="Normal 2 2 6 6 3" xfId="23364" xr:uid="{BB201603-C0C3-4FD0-A799-6B225AB7CAF2}"/>
    <cellStyle name="Normal 2 2 6 7" xfId="7527" xr:uid="{BB201603-C0C3-4FD0-A799-6B225AB7CAF2}"/>
    <cellStyle name="Normal 2 2 6 7 2" xfId="23505" xr:uid="{BB201603-C0C3-4FD0-A799-6B225AB7CAF2}"/>
    <cellStyle name="Normal 2 2 6 8" xfId="14989" xr:uid="{BB201603-C0C3-4FD0-A799-6B225AB7CAF2}"/>
    <cellStyle name="Normal 2 2 6 8 2" xfId="30967" xr:uid="{BB201603-C0C3-4FD0-A799-6B225AB7CAF2}"/>
    <cellStyle name="Normal 2 2 6 9" xfId="15120" xr:uid="{BB201603-C0C3-4FD0-A799-6B225AB7CAF2}"/>
    <cellStyle name="Normal 2 2 6 9 2" xfId="31098" xr:uid="{BB201603-C0C3-4FD0-A799-6B225AB7CAF2}"/>
    <cellStyle name="Normal 2 2 60" xfId="952" xr:uid="{3ECE067C-5C2E-46BA-8A34-6A5616DC7397}"/>
    <cellStyle name="Normal 2 2 60 2" xfId="4011" xr:uid="{2CBB6F1B-0291-4F64-950F-665D2246A5CD}"/>
    <cellStyle name="Normal 2 2 60 2 2" xfId="11473" xr:uid="{2CBB6F1B-0291-4F64-950F-665D2246A5CD}"/>
    <cellStyle name="Normal 2 2 60 2 2 2" xfId="27451" xr:uid="{2CBB6F1B-0291-4F64-950F-665D2246A5CD}"/>
    <cellStyle name="Normal 2 2 60 2 3" xfId="19989" xr:uid="{2CBB6F1B-0291-4F64-950F-665D2246A5CD}"/>
    <cellStyle name="Normal 2 2 60 3" xfId="5258" xr:uid="{85807E4D-CE8B-4C3E-B12A-742889FD66EC}"/>
    <cellStyle name="Normal 2 2 60 3 2" xfId="12720" xr:uid="{85807E4D-CE8B-4C3E-B12A-742889FD66EC}"/>
    <cellStyle name="Normal 2 2 60 3 2 2" xfId="28698" xr:uid="{85807E4D-CE8B-4C3E-B12A-742889FD66EC}"/>
    <cellStyle name="Normal 2 2 60 3 3" xfId="21236" xr:uid="{85807E4D-CE8B-4C3E-B12A-742889FD66EC}"/>
    <cellStyle name="Normal 2 2 60 4" xfId="6526" xr:uid="{6FCF872C-1E17-4204-BA5D-ED39266633E9}"/>
    <cellStyle name="Normal 2 2 60 4 2" xfId="13988" xr:uid="{6FCF872C-1E17-4204-BA5D-ED39266633E9}"/>
    <cellStyle name="Normal 2 2 60 4 2 2" xfId="29966" xr:uid="{6FCF872C-1E17-4204-BA5D-ED39266633E9}"/>
    <cellStyle name="Normal 2 2 60 4 3" xfId="22504" xr:uid="{6FCF872C-1E17-4204-BA5D-ED39266633E9}"/>
    <cellStyle name="Normal 2 2 60 5" xfId="2764" xr:uid="{3ECE067C-5C2E-46BA-8A34-6A5616DC7397}"/>
    <cellStyle name="Normal 2 2 60 5 2" xfId="10226" xr:uid="{3ECE067C-5C2E-46BA-8A34-6A5616DC7397}"/>
    <cellStyle name="Normal 2 2 60 5 2 2" xfId="26204" xr:uid="{3ECE067C-5C2E-46BA-8A34-6A5616DC7397}"/>
    <cellStyle name="Normal 2 2 60 5 3" xfId="18742" xr:uid="{3ECE067C-5C2E-46BA-8A34-6A5616DC7397}"/>
    <cellStyle name="Normal 2 2 60 6" xfId="8486" xr:uid="{3ECE067C-5C2E-46BA-8A34-6A5616DC7397}"/>
    <cellStyle name="Normal 2 2 60 6 2" xfId="24464" xr:uid="{3ECE067C-5C2E-46BA-8A34-6A5616DC7397}"/>
    <cellStyle name="Normal 2 2 60 7" xfId="16930" xr:uid="{3ECE067C-5C2E-46BA-8A34-6A5616DC7397}"/>
    <cellStyle name="Normal 2 2 61" xfId="961" xr:uid="{3ECE067C-5C2E-46BA-8A34-6A5616DC7397}"/>
    <cellStyle name="Normal 2 2 61 2" xfId="4020" xr:uid="{A436A1CD-5037-4009-AC80-83C3775CDF19}"/>
    <cellStyle name="Normal 2 2 61 2 2" xfId="11482" xr:uid="{A436A1CD-5037-4009-AC80-83C3775CDF19}"/>
    <cellStyle name="Normal 2 2 61 2 2 2" xfId="27460" xr:uid="{A436A1CD-5037-4009-AC80-83C3775CDF19}"/>
    <cellStyle name="Normal 2 2 61 2 3" xfId="19998" xr:uid="{A436A1CD-5037-4009-AC80-83C3775CDF19}"/>
    <cellStyle name="Normal 2 2 61 3" xfId="5267" xr:uid="{290BFC06-1089-4914-A0E7-2BD414A83AE3}"/>
    <cellStyle name="Normal 2 2 61 3 2" xfId="12729" xr:uid="{290BFC06-1089-4914-A0E7-2BD414A83AE3}"/>
    <cellStyle name="Normal 2 2 61 3 2 2" xfId="28707" xr:uid="{290BFC06-1089-4914-A0E7-2BD414A83AE3}"/>
    <cellStyle name="Normal 2 2 61 3 3" xfId="21245" xr:uid="{290BFC06-1089-4914-A0E7-2BD414A83AE3}"/>
    <cellStyle name="Normal 2 2 61 4" xfId="6535" xr:uid="{94CEB177-38ED-4883-A048-1FD9C58E3CA1}"/>
    <cellStyle name="Normal 2 2 61 4 2" xfId="13997" xr:uid="{94CEB177-38ED-4883-A048-1FD9C58E3CA1}"/>
    <cellStyle name="Normal 2 2 61 4 2 2" xfId="29975" xr:uid="{94CEB177-38ED-4883-A048-1FD9C58E3CA1}"/>
    <cellStyle name="Normal 2 2 61 4 3" xfId="22513" xr:uid="{94CEB177-38ED-4883-A048-1FD9C58E3CA1}"/>
    <cellStyle name="Normal 2 2 61 5" xfId="2773" xr:uid="{3ECE067C-5C2E-46BA-8A34-6A5616DC7397}"/>
    <cellStyle name="Normal 2 2 61 5 2" xfId="10235" xr:uid="{3ECE067C-5C2E-46BA-8A34-6A5616DC7397}"/>
    <cellStyle name="Normal 2 2 61 5 2 2" xfId="26213" xr:uid="{3ECE067C-5C2E-46BA-8A34-6A5616DC7397}"/>
    <cellStyle name="Normal 2 2 61 5 3" xfId="18751" xr:uid="{3ECE067C-5C2E-46BA-8A34-6A5616DC7397}"/>
    <cellStyle name="Normal 2 2 61 6" xfId="8495" xr:uid="{3ECE067C-5C2E-46BA-8A34-6A5616DC7397}"/>
    <cellStyle name="Normal 2 2 61 6 2" xfId="24473" xr:uid="{3ECE067C-5C2E-46BA-8A34-6A5616DC7397}"/>
    <cellStyle name="Normal 2 2 61 7" xfId="16939" xr:uid="{3ECE067C-5C2E-46BA-8A34-6A5616DC7397}"/>
    <cellStyle name="Normal 2 2 62" xfId="969" xr:uid="{3ECE067C-5C2E-46BA-8A34-6A5616DC7397}"/>
    <cellStyle name="Normal 2 2 62 2" xfId="4028" xr:uid="{8BE581B6-EC41-4B4B-AF52-26222A492D0A}"/>
    <cellStyle name="Normal 2 2 62 2 2" xfId="11490" xr:uid="{8BE581B6-EC41-4B4B-AF52-26222A492D0A}"/>
    <cellStyle name="Normal 2 2 62 2 2 2" xfId="27468" xr:uid="{8BE581B6-EC41-4B4B-AF52-26222A492D0A}"/>
    <cellStyle name="Normal 2 2 62 2 3" xfId="20006" xr:uid="{8BE581B6-EC41-4B4B-AF52-26222A492D0A}"/>
    <cellStyle name="Normal 2 2 62 3" xfId="5275" xr:uid="{977582FB-FFD0-499D-8FD5-FA854F91BF73}"/>
    <cellStyle name="Normal 2 2 62 3 2" xfId="12737" xr:uid="{977582FB-FFD0-499D-8FD5-FA854F91BF73}"/>
    <cellStyle name="Normal 2 2 62 3 2 2" xfId="28715" xr:uid="{977582FB-FFD0-499D-8FD5-FA854F91BF73}"/>
    <cellStyle name="Normal 2 2 62 3 3" xfId="21253" xr:uid="{977582FB-FFD0-499D-8FD5-FA854F91BF73}"/>
    <cellStyle name="Normal 2 2 62 4" xfId="6543" xr:uid="{CEC71089-E862-41CB-A113-1849E1106A7C}"/>
    <cellStyle name="Normal 2 2 62 4 2" xfId="14005" xr:uid="{CEC71089-E862-41CB-A113-1849E1106A7C}"/>
    <cellStyle name="Normal 2 2 62 4 2 2" xfId="29983" xr:uid="{CEC71089-E862-41CB-A113-1849E1106A7C}"/>
    <cellStyle name="Normal 2 2 62 4 3" xfId="22521" xr:uid="{CEC71089-E862-41CB-A113-1849E1106A7C}"/>
    <cellStyle name="Normal 2 2 62 5" xfId="2781" xr:uid="{3ECE067C-5C2E-46BA-8A34-6A5616DC7397}"/>
    <cellStyle name="Normal 2 2 62 5 2" xfId="10243" xr:uid="{3ECE067C-5C2E-46BA-8A34-6A5616DC7397}"/>
    <cellStyle name="Normal 2 2 62 5 2 2" xfId="26221" xr:uid="{3ECE067C-5C2E-46BA-8A34-6A5616DC7397}"/>
    <cellStyle name="Normal 2 2 62 5 3" xfId="18759" xr:uid="{3ECE067C-5C2E-46BA-8A34-6A5616DC7397}"/>
    <cellStyle name="Normal 2 2 62 6" xfId="8503" xr:uid="{3ECE067C-5C2E-46BA-8A34-6A5616DC7397}"/>
    <cellStyle name="Normal 2 2 62 6 2" xfId="24481" xr:uid="{3ECE067C-5C2E-46BA-8A34-6A5616DC7397}"/>
    <cellStyle name="Normal 2 2 62 7" xfId="16947" xr:uid="{3ECE067C-5C2E-46BA-8A34-6A5616DC7397}"/>
    <cellStyle name="Normal 2 2 63" xfId="977" xr:uid="{3ECE067C-5C2E-46BA-8A34-6A5616DC7397}"/>
    <cellStyle name="Normal 2 2 63 2" xfId="4036" xr:uid="{642841B0-FCDB-4294-B3F1-CE09C3860287}"/>
    <cellStyle name="Normal 2 2 63 2 2" xfId="11498" xr:uid="{642841B0-FCDB-4294-B3F1-CE09C3860287}"/>
    <cellStyle name="Normal 2 2 63 2 2 2" xfId="27476" xr:uid="{642841B0-FCDB-4294-B3F1-CE09C3860287}"/>
    <cellStyle name="Normal 2 2 63 2 3" xfId="20014" xr:uid="{642841B0-FCDB-4294-B3F1-CE09C3860287}"/>
    <cellStyle name="Normal 2 2 63 3" xfId="5283" xr:uid="{AA0E8B43-94A1-48CF-A0B3-88BF30943AC5}"/>
    <cellStyle name="Normal 2 2 63 3 2" xfId="12745" xr:uid="{AA0E8B43-94A1-48CF-A0B3-88BF30943AC5}"/>
    <cellStyle name="Normal 2 2 63 3 2 2" xfId="28723" xr:uid="{AA0E8B43-94A1-48CF-A0B3-88BF30943AC5}"/>
    <cellStyle name="Normal 2 2 63 3 3" xfId="21261" xr:uid="{AA0E8B43-94A1-48CF-A0B3-88BF30943AC5}"/>
    <cellStyle name="Normal 2 2 63 4" xfId="6551" xr:uid="{B3812A98-CF24-4CBA-A638-582753B490A0}"/>
    <cellStyle name="Normal 2 2 63 4 2" xfId="14013" xr:uid="{B3812A98-CF24-4CBA-A638-582753B490A0}"/>
    <cellStyle name="Normal 2 2 63 4 2 2" xfId="29991" xr:uid="{B3812A98-CF24-4CBA-A638-582753B490A0}"/>
    <cellStyle name="Normal 2 2 63 4 3" xfId="22529" xr:uid="{B3812A98-CF24-4CBA-A638-582753B490A0}"/>
    <cellStyle name="Normal 2 2 63 5" xfId="2789" xr:uid="{3ECE067C-5C2E-46BA-8A34-6A5616DC7397}"/>
    <cellStyle name="Normal 2 2 63 5 2" xfId="10251" xr:uid="{3ECE067C-5C2E-46BA-8A34-6A5616DC7397}"/>
    <cellStyle name="Normal 2 2 63 5 2 2" xfId="26229" xr:uid="{3ECE067C-5C2E-46BA-8A34-6A5616DC7397}"/>
    <cellStyle name="Normal 2 2 63 5 3" xfId="18767" xr:uid="{3ECE067C-5C2E-46BA-8A34-6A5616DC7397}"/>
    <cellStyle name="Normal 2 2 63 6" xfId="8511" xr:uid="{3ECE067C-5C2E-46BA-8A34-6A5616DC7397}"/>
    <cellStyle name="Normal 2 2 63 6 2" xfId="24489" xr:uid="{3ECE067C-5C2E-46BA-8A34-6A5616DC7397}"/>
    <cellStyle name="Normal 2 2 63 7" xfId="16955" xr:uid="{3ECE067C-5C2E-46BA-8A34-6A5616DC7397}"/>
    <cellStyle name="Normal 2 2 64" xfId="985" xr:uid="{3ECE067C-5C2E-46BA-8A34-6A5616DC7397}"/>
    <cellStyle name="Normal 2 2 64 2" xfId="4044" xr:uid="{A95EB5A7-926C-49FF-A5C2-74F9D24EF29A}"/>
    <cellStyle name="Normal 2 2 64 2 2" xfId="11506" xr:uid="{A95EB5A7-926C-49FF-A5C2-74F9D24EF29A}"/>
    <cellStyle name="Normal 2 2 64 2 2 2" xfId="27484" xr:uid="{A95EB5A7-926C-49FF-A5C2-74F9D24EF29A}"/>
    <cellStyle name="Normal 2 2 64 2 3" xfId="20022" xr:uid="{A95EB5A7-926C-49FF-A5C2-74F9D24EF29A}"/>
    <cellStyle name="Normal 2 2 64 3" xfId="5291" xr:uid="{A1477BD4-B314-4062-BAD1-5732FD20126F}"/>
    <cellStyle name="Normal 2 2 64 3 2" xfId="12753" xr:uid="{A1477BD4-B314-4062-BAD1-5732FD20126F}"/>
    <cellStyle name="Normal 2 2 64 3 2 2" xfId="28731" xr:uid="{A1477BD4-B314-4062-BAD1-5732FD20126F}"/>
    <cellStyle name="Normal 2 2 64 3 3" xfId="21269" xr:uid="{A1477BD4-B314-4062-BAD1-5732FD20126F}"/>
    <cellStyle name="Normal 2 2 64 4" xfId="6559" xr:uid="{84552824-501C-47BC-B582-AB1692AB48FB}"/>
    <cellStyle name="Normal 2 2 64 4 2" xfId="14021" xr:uid="{84552824-501C-47BC-B582-AB1692AB48FB}"/>
    <cellStyle name="Normal 2 2 64 4 2 2" xfId="29999" xr:uid="{84552824-501C-47BC-B582-AB1692AB48FB}"/>
    <cellStyle name="Normal 2 2 64 4 3" xfId="22537" xr:uid="{84552824-501C-47BC-B582-AB1692AB48FB}"/>
    <cellStyle name="Normal 2 2 64 5" xfId="2797" xr:uid="{3ECE067C-5C2E-46BA-8A34-6A5616DC7397}"/>
    <cellStyle name="Normal 2 2 64 5 2" xfId="10259" xr:uid="{3ECE067C-5C2E-46BA-8A34-6A5616DC7397}"/>
    <cellStyle name="Normal 2 2 64 5 2 2" xfId="26237" xr:uid="{3ECE067C-5C2E-46BA-8A34-6A5616DC7397}"/>
    <cellStyle name="Normal 2 2 64 5 3" xfId="18775" xr:uid="{3ECE067C-5C2E-46BA-8A34-6A5616DC7397}"/>
    <cellStyle name="Normal 2 2 64 6" xfId="8519" xr:uid="{3ECE067C-5C2E-46BA-8A34-6A5616DC7397}"/>
    <cellStyle name="Normal 2 2 64 6 2" xfId="24497" xr:uid="{3ECE067C-5C2E-46BA-8A34-6A5616DC7397}"/>
    <cellStyle name="Normal 2 2 64 7" xfId="16963" xr:uid="{3ECE067C-5C2E-46BA-8A34-6A5616DC7397}"/>
    <cellStyle name="Normal 2 2 65" xfId="993" xr:uid="{3ECE067C-5C2E-46BA-8A34-6A5616DC7397}"/>
    <cellStyle name="Normal 2 2 65 2" xfId="4052" xr:uid="{86D14F2F-945D-41CD-99F8-335E6CB53C0B}"/>
    <cellStyle name="Normal 2 2 65 2 2" xfId="11514" xr:uid="{86D14F2F-945D-41CD-99F8-335E6CB53C0B}"/>
    <cellStyle name="Normal 2 2 65 2 2 2" xfId="27492" xr:uid="{86D14F2F-945D-41CD-99F8-335E6CB53C0B}"/>
    <cellStyle name="Normal 2 2 65 2 3" xfId="20030" xr:uid="{86D14F2F-945D-41CD-99F8-335E6CB53C0B}"/>
    <cellStyle name="Normal 2 2 65 3" xfId="5299" xr:uid="{1568C0E5-4BD8-4ED8-994F-8C62F42682A8}"/>
    <cellStyle name="Normal 2 2 65 3 2" xfId="12761" xr:uid="{1568C0E5-4BD8-4ED8-994F-8C62F42682A8}"/>
    <cellStyle name="Normal 2 2 65 3 2 2" xfId="28739" xr:uid="{1568C0E5-4BD8-4ED8-994F-8C62F42682A8}"/>
    <cellStyle name="Normal 2 2 65 3 3" xfId="21277" xr:uid="{1568C0E5-4BD8-4ED8-994F-8C62F42682A8}"/>
    <cellStyle name="Normal 2 2 65 4" xfId="6567" xr:uid="{9C620355-44D7-4776-BC69-04D82B80D17E}"/>
    <cellStyle name="Normal 2 2 65 4 2" xfId="14029" xr:uid="{9C620355-44D7-4776-BC69-04D82B80D17E}"/>
    <cellStyle name="Normal 2 2 65 4 2 2" xfId="30007" xr:uid="{9C620355-44D7-4776-BC69-04D82B80D17E}"/>
    <cellStyle name="Normal 2 2 65 4 3" xfId="22545" xr:uid="{9C620355-44D7-4776-BC69-04D82B80D17E}"/>
    <cellStyle name="Normal 2 2 65 5" xfId="2805" xr:uid="{3ECE067C-5C2E-46BA-8A34-6A5616DC7397}"/>
    <cellStyle name="Normal 2 2 65 5 2" xfId="10267" xr:uid="{3ECE067C-5C2E-46BA-8A34-6A5616DC7397}"/>
    <cellStyle name="Normal 2 2 65 5 2 2" xfId="26245" xr:uid="{3ECE067C-5C2E-46BA-8A34-6A5616DC7397}"/>
    <cellStyle name="Normal 2 2 65 5 3" xfId="18783" xr:uid="{3ECE067C-5C2E-46BA-8A34-6A5616DC7397}"/>
    <cellStyle name="Normal 2 2 65 6" xfId="8527" xr:uid="{3ECE067C-5C2E-46BA-8A34-6A5616DC7397}"/>
    <cellStyle name="Normal 2 2 65 6 2" xfId="24505" xr:uid="{3ECE067C-5C2E-46BA-8A34-6A5616DC7397}"/>
    <cellStyle name="Normal 2 2 65 7" xfId="16971" xr:uid="{3ECE067C-5C2E-46BA-8A34-6A5616DC7397}"/>
    <cellStyle name="Normal 2 2 66" xfId="1002" xr:uid="{3ECE067C-5C2E-46BA-8A34-6A5616DC7397}"/>
    <cellStyle name="Normal 2 2 66 2" xfId="4061" xr:uid="{582D677B-83E0-4E21-9A4A-F72EDCF5BCC8}"/>
    <cellStyle name="Normal 2 2 66 2 2" xfId="11523" xr:uid="{582D677B-83E0-4E21-9A4A-F72EDCF5BCC8}"/>
    <cellStyle name="Normal 2 2 66 2 2 2" xfId="27501" xr:uid="{582D677B-83E0-4E21-9A4A-F72EDCF5BCC8}"/>
    <cellStyle name="Normal 2 2 66 2 3" xfId="20039" xr:uid="{582D677B-83E0-4E21-9A4A-F72EDCF5BCC8}"/>
    <cellStyle name="Normal 2 2 66 3" xfId="5308" xr:uid="{E955F7DB-F1D4-4C1B-915A-0A78B4F8125E}"/>
    <cellStyle name="Normal 2 2 66 3 2" xfId="12770" xr:uid="{E955F7DB-F1D4-4C1B-915A-0A78B4F8125E}"/>
    <cellStyle name="Normal 2 2 66 3 2 2" xfId="28748" xr:uid="{E955F7DB-F1D4-4C1B-915A-0A78B4F8125E}"/>
    <cellStyle name="Normal 2 2 66 3 3" xfId="21286" xr:uid="{E955F7DB-F1D4-4C1B-915A-0A78B4F8125E}"/>
    <cellStyle name="Normal 2 2 66 4" xfId="6576" xr:uid="{8693BF9C-134C-491A-9B36-03E774E852ED}"/>
    <cellStyle name="Normal 2 2 66 4 2" xfId="14038" xr:uid="{8693BF9C-134C-491A-9B36-03E774E852ED}"/>
    <cellStyle name="Normal 2 2 66 4 2 2" xfId="30016" xr:uid="{8693BF9C-134C-491A-9B36-03E774E852ED}"/>
    <cellStyle name="Normal 2 2 66 4 3" xfId="22554" xr:uid="{8693BF9C-134C-491A-9B36-03E774E852ED}"/>
    <cellStyle name="Normal 2 2 66 5" xfId="2814" xr:uid="{3ECE067C-5C2E-46BA-8A34-6A5616DC7397}"/>
    <cellStyle name="Normal 2 2 66 5 2" xfId="10276" xr:uid="{3ECE067C-5C2E-46BA-8A34-6A5616DC7397}"/>
    <cellStyle name="Normal 2 2 66 5 2 2" xfId="26254" xr:uid="{3ECE067C-5C2E-46BA-8A34-6A5616DC7397}"/>
    <cellStyle name="Normal 2 2 66 5 3" xfId="18792" xr:uid="{3ECE067C-5C2E-46BA-8A34-6A5616DC7397}"/>
    <cellStyle name="Normal 2 2 66 6" xfId="8536" xr:uid="{3ECE067C-5C2E-46BA-8A34-6A5616DC7397}"/>
    <cellStyle name="Normal 2 2 66 6 2" xfId="24514" xr:uid="{3ECE067C-5C2E-46BA-8A34-6A5616DC7397}"/>
    <cellStyle name="Normal 2 2 66 7" xfId="16980" xr:uid="{3ECE067C-5C2E-46BA-8A34-6A5616DC7397}"/>
    <cellStyle name="Normal 2 2 67" xfId="1011" xr:uid="{3ECE067C-5C2E-46BA-8A34-6A5616DC7397}"/>
    <cellStyle name="Normal 2 2 67 2" xfId="4070" xr:uid="{01B34708-F4D0-45ED-92E5-95658200F064}"/>
    <cellStyle name="Normal 2 2 67 2 2" xfId="11532" xr:uid="{01B34708-F4D0-45ED-92E5-95658200F064}"/>
    <cellStyle name="Normal 2 2 67 2 2 2" xfId="27510" xr:uid="{01B34708-F4D0-45ED-92E5-95658200F064}"/>
    <cellStyle name="Normal 2 2 67 2 3" xfId="20048" xr:uid="{01B34708-F4D0-45ED-92E5-95658200F064}"/>
    <cellStyle name="Normal 2 2 67 3" xfId="5317" xr:uid="{6B9F14CC-D5DB-403A-8969-26FFFEBECAF1}"/>
    <cellStyle name="Normal 2 2 67 3 2" xfId="12779" xr:uid="{6B9F14CC-D5DB-403A-8969-26FFFEBECAF1}"/>
    <cellStyle name="Normal 2 2 67 3 2 2" xfId="28757" xr:uid="{6B9F14CC-D5DB-403A-8969-26FFFEBECAF1}"/>
    <cellStyle name="Normal 2 2 67 3 3" xfId="21295" xr:uid="{6B9F14CC-D5DB-403A-8969-26FFFEBECAF1}"/>
    <cellStyle name="Normal 2 2 67 4" xfId="6585" xr:uid="{6B971870-0A61-4BB8-9E5E-A189DF1A8BA7}"/>
    <cellStyle name="Normal 2 2 67 4 2" xfId="14047" xr:uid="{6B971870-0A61-4BB8-9E5E-A189DF1A8BA7}"/>
    <cellStyle name="Normal 2 2 67 4 2 2" xfId="30025" xr:uid="{6B971870-0A61-4BB8-9E5E-A189DF1A8BA7}"/>
    <cellStyle name="Normal 2 2 67 4 3" xfId="22563" xr:uid="{6B971870-0A61-4BB8-9E5E-A189DF1A8BA7}"/>
    <cellStyle name="Normal 2 2 67 5" xfId="2823" xr:uid="{3ECE067C-5C2E-46BA-8A34-6A5616DC7397}"/>
    <cellStyle name="Normal 2 2 67 5 2" xfId="10285" xr:uid="{3ECE067C-5C2E-46BA-8A34-6A5616DC7397}"/>
    <cellStyle name="Normal 2 2 67 5 2 2" xfId="26263" xr:uid="{3ECE067C-5C2E-46BA-8A34-6A5616DC7397}"/>
    <cellStyle name="Normal 2 2 67 5 3" xfId="18801" xr:uid="{3ECE067C-5C2E-46BA-8A34-6A5616DC7397}"/>
    <cellStyle name="Normal 2 2 67 6" xfId="8545" xr:uid="{3ECE067C-5C2E-46BA-8A34-6A5616DC7397}"/>
    <cellStyle name="Normal 2 2 67 6 2" xfId="24523" xr:uid="{3ECE067C-5C2E-46BA-8A34-6A5616DC7397}"/>
    <cellStyle name="Normal 2 2 67 7" xfId="16989" xr:uid="{3ECE067C-5C2E-46BA-8A34-6A5616DC7397}"/>
    <cellStyle name="Normal 2 2 68" xfId="1019" xr:uid="{3ECE067C-5C2E-46BA-8A34-6A5616DC7397}"/>
    <cellStyle name="Normal 2 2 68 2" xfId="4078" xr:uid="{4892C84A-4CE7-471E-BD30-2C6FF8EC2F64}"/>
    <cellStyle name="Normal 2 2 68 2 2" xfId="11540" xr:uid="{4892C84A-4CE7-471E-BD30-2C6FF8EC2F64}"/>
    <cellStyle name="Normal 2 2 68 2 2 2" xfId="27518" xr:uid="{4892C84A-4CE7-471E-BD30-2C6FF8EC2F64}"/>
    <cellStyle name="Normal 2 2 68 2 3" xfId="20056" xr:uid="{4892C84A-4CE7-471E-BD30-2C6FF8EC2F64}"/>
    <cellStyle name="Normal 2 2 68 3" xfId="5325" xr:uid="{EA4833EB-03B5-41C7-9210-EE73AABCF96A}"/>
    <cellStyle name="Normal 2 2 68 3 2" xfId="12787" xr:uid="{EA4833EB-03B5-41C7-9210-EE73AABCF96A}"/>
    <cellStyle name="Normal 2 2 68 3 2 2" xfId="28765" xr:uid="{EA4833EB-03B5-41C7-9210-EE73AABCF96A}"/>
    <cellStyle name="Normal 2 2 68 3 3" xfId="21303" xr:uid="{EA4833EB-03B5-41C7-9210-EE73AABCF96A}"/>
    <cellStyle name="Normal 2 2 68 4" xfId="6593" xr:uid="{AC65674B-14DF-4F07-9EDA-EE08B8F7445E}"/>
    <cellStyle name="Normal 2 2 68 4 2" xfId="14055" xr:uid="{AC65674B-14DF-4F07-9EDA-EE08B8F7445E}"/>
    <cellStyle name="Normal 2 2 68 4 2 2" xfId="30033" xr:uid="{AC65674B-14DF-4F07-9EDA-EE08B8F7445E}"/>
    <cellStyle name="Normal 2 2 68 4 3" xfId="22571" xr:uid="{AC65674B-14DF-4F07-9EDA-EE08B8F7445E}"/>
    <cellStyle name="Normal 2 2 68 5" xfId="2831" xr:uid="{3ECE067C-5C2E-46BA-8A34-6A5616DC7397}"/>
    <cellStyle name="Normal 2 2 68 5 2" xfId="10293" xr:uid="{3ECE067C-5C2E-46BA-8A34-6A5616DC7397}"/>
    <cellStyle name="Normal 2 2 68 5 2 2" xfId="26271" xr:uid="{3ECE067C-5C2E-46BA-8A34-6A5616DC7397}"/>
    <cellStyle name="Normal 2 2 68 5 3" xfId="18809" xr:uid="{3ECE067C-5C2E-46BA-8A34-6A5616DC7397}"/>
    <cellStyle name="Normal 2 2 68 6" xfId="8553" xr:uid="{3ECE067C-5C2E-46BA-8A34-6A5616DC7397}"/>
    <cellStyle name="Normal 2 2 68 6 2" xfId="24531" xr:uid="{3ECE067C-5C2E-46BA-8A34-6A5616DC7397}"/>
    <cellStyle name="Normal 2 2 68 7" xfId="16997" xr:uid="{3ECE067C-5C2E-46BA-8A34-6A5616DC7397}"/>
    <cellStyle name="Normal 2 2 69" xfId="1027" xr:uid="{3ECE067C-5C2E-46BA-8A34-6A5616DC7397}"/>
    <cellStyle name="Normal 2 2 69 2" xfId="4086" xr:uid="{BDCFD1F9-B90A-479F-970D-296D9E0F9E96}"/>
    <cellStyle name="Normal 2 2 69 2 2" xfId="11548" xr:uid="{BDCFD1F9-B90A-479F-970D-296D9E0F9E96}"/>
    <cellStyle name="Normal 2 2 69 2 2 2" xfId="27526" xr:uid="{BDCFD1F9-B90A-479F-970D-296D9E0F9E96}"/>
    <cellStyle name="Normal 2 2 69 2 3" xfId="20064" xr:uid="{BDCFD1F9-B90A-479F-970D-296D9E0F9E96}"/>
    <cellStyle name="Normal 2 2 69 3" xfId="5333" xr:uid="{A05FF045-9B15-4804-865F-1A02FAE9F027}"/>
    <cellStyle name="Normal 2 2 69 3 2" xfId="12795" xr:uid="{A05FF045-9B15-4804-865F-1A02FAE9F027}"/>
    <cellStyle name="Normal 2 2 69 3 2 2" xfId="28773" xr:uid="{A05FF045-9B15-4804-865F-1A02FAE9F027}"/>
    <cellStyle name="Normal 2 2 69 3 3" xfId="21311" xr:uid="{A05FF045-9B15-4804-865F-1A02FAE9F027}"/>
    <cellStyle name="Normal 2 2 69 4" xfId="6601" xr:uid="{5BD8221A-670E-46D6-8884-73CE7E37C3C3}"/>
    <cellStyle name="Normal 2 2 69 4 2" xfId="14063" xr:uid="{5BD8221A-670E-46D6-8884-73CE7E37C3C3}"/>
    <cellStyle name="Normal 2 2 69 4 2 2" xfId="30041" xr:uid="{5BD8221A-670E-46D6-8884-73CE7E37C3C3}"/>
    <cellStyle name="Normal 2 2 69 4 3" xfId="22579" xr:uid="{5BD8221A-670E-46D6-8884-73CE7E37C3C3}"/>
    <cellStyle name="Normal 2 2 69 5" xfId="2839" xr:uid="{3ECE067C-5C2E-46BA-8A34-6A5616DC7397}"/>
    <cellStyle name="Normal 2 2 69 5 2" xfId="10301" xr:uid="{3ECE067C-5C2E-46BA-8A34-6A5616DC7397}"/>
    <cellStyle name="Normal 2 2 69 5 2 2" xfId="26279" xr:uid="{3ECE067C-5C2E-46BA-8A34-6A5616DC7397}"/>
    <cellStyle name="Normal 2 2 69 5 3" xfId="18817" xr:uid="{3ECE067C-5C2E-46BA-8A34-6A5616DC7397}"/>
    <cellStyle name="Normal 2 2 69 6" xfId="8561" xr:uid="{3ECE067C-5C2E-46BA-8A34-6A5616DC7397}"/>
    <cellStyle name="Normal 2 2 69 6 2" xfId="24539" xr:uid="{3ECE067C-5C2E-46BA-8A34-6A5616DC7397}"/>
    <cellStyle name="Normal 2 2 69 7" xfId="17005" xr:uid="{3ECE067C-5C2E-46BA-8A34-6A5616DC7397}"/>
    <cellStyle name="Normal 2 2 7" xfId="514" xr:uid="{00000000-0005-0000-0000-0000BE010000}"/>
    <cellStyle name="Normal 2 2 7 2" xfId="3573" xr:uid="{85AF0CFF-9946-433F-A0EE-419AF7FB26C3}"/>
    <cellStyle name="Normal 2 2 7 2 2" xfId="11035" xr:uid="{85AF0CFF-9946-433F-A0EE-419AF7FB26C3}"/>
    <cellStyle name="Normal 2 2 7 2 2 2" xfId="27013" xr:uid="{85AF0CFF-9946-433F-A0EE-419AF7FB26C3}"/>
    <cellStyle name="Normal 2 2 7 2 3" xfId="19551" xr:uid="{85AF0CFF-9946-433F-A0EE-419AF7FB26C3}"/>
    <cellStyle name="Normal 2 2 7 3" xfId="4820" xr:uid="{3FFC5938-0041-42A8-9748-06D3360D0760}"/>
    <cellStyle name="Normal 2 2 7 3 2" xfId="12282" xr:uid="{3FFC5938-0041-42A8-9748-06D3360D0760}"/>
    <cellStyle name="Normal 2 2 7 3 2 2" xfId="28260" xr:uid="{3FFC5938-0041-42A8-9748-06D3360D0760}"/>
    <cellStyle name="Normal 2 2 7 3 3" xfId="20798" xr:uid="{3FFC5938-0041-42A8-9748-06D3360D0760}"/>
    <cellStyle name="Normal 2 2 7 4" xfId="6088" xr:uid="{46C5AF29-0DA0-4C93-8221-ED54A70FC551}"/>
    <cellStyle name="Normal 2 2 7 4 2" xfId="13550" xr:uid="{46C5AF29-0DA0-4C93-8221-ED54A70FC551}"/>
    <cellStyle name="Normal 2 2 7 4 2 2" xfId="29528" xr:uid="{46C5AF29-0DA0-4C93-8221-ED54A70FC551}"/>
    <cellStyle name="Normal 2 2 7 4 3" xfId="22066" xr:uid="{46C5AF29-0DA0-4C93-8221-ED54A70FC551}"/>
    <cellStyle name="Normal 2 2 7 5" xfId="2326" xr:uid="{00000000-0005-0000-0000-0000BE010000}"/>
    <cellStyle name="Normal 2 2 7 5 2" xfId="9788" xr:uid="{00000000-0005-0000-0000-0000BE010000}"/>
    <cellStyle name="Normal 2 2 7 5 2 2" xfId="25766" xr:uid="{00000000-0005-0000-0000-0000BE010000}"/>
    <cellStyle name="Normal 2 2 7 5 3" xfId="18304" xr:uid="{00000000-0005-0000-0000-0000BE010000}"/>
    <cellStyle name="Normal 2 2 7 6" xfId="8054" xr:uid="{00000000-0005-0000-0000-0000BE010000}"/>
    <cellStyle name="Normal 2 2 7 6 2" xfId="24032" xr:uid="{00000000-0005-0000-0000-0000BE010000}"/>
    <cellStyle name="Normal 2 2 7 7" xfId="16492" xr:uid="{00000000-0005-0000-0000-0000BE010000}"/>
    <cellStyle name="Normal 2 2 70" xfId="1035" xr:uid="{3ECE067C-5C2E-46BA-8A34-6A5616DC7397}"/>
    <cellStyle name="Normal 2 2 70 2" xfId="4094" xr:uid="{815F4785-8348-421C-A7B1-ADE37B255C7D}"/>
    <cellStyle name="Normal 2 2 70 2 2" xfId="11556" xr:uid="{815F4785-8348-421C-A7B1-ADE37B255C7D}"/>
    <cellStyle name="Normal 2 2 70 2 2 2" xfId="27534" xr:uid="{815F4785-8348-421C-A7B1-ADE37B255C7D}"/>
    <cellStyle name="Normal 2 2 70 2 3" xfId="20072" xr:uid="{815F4785-8348-421C-A7B1-ADE37B255C7D}"/>
    <cellStyle name="Normal 2 2 70 3" xfId="5341" xr:uid="{FA43B787-15C9-4935-9B8F-8DD9CD35C20B}"/>
    <cellStyle name="Normal 2 2 70 3 2" xfId="12803" xr:uid="{FA43B787-15C9-4935-9B8F-8DD9CD35C20B}"/>
    <cellStyle name="Normal 2 2 70 3 2 2" xfId="28781" xr:uid="{FA43B787-15C9-4935-9B8F-8DD9CD35C20B}"/>
    <cellStyle name="Normal 2 2 70 3 3" xfId="21319" xr:uid="{FA43B787-15C9-4935-9B8F-8DD9CD35C20B}"/>
    <cellStyle name="Normal 2 2 70 4" xfId="6609" xr:uid="{E62B3D18-3D6E-4E63-AF96-ADC17200E81E}"/>
    <cellStyle name="Normal 2 2 70 4 2" xfId="14071" xr:uid="{E62B3D18-3D6E-4E63-AF96-ADC17200E81E}"/>
    <cellStyle name="Normal 2 2 70 4 2 2" xfId="30049" xr:uid="{E62B3D18-3D6E-4E63-AF96-ADC17200E81E}"/>
    <cellStyle name="Normal 2 2 70 4 3" xfId="22587" xr:uid="{E62B3D18-3D6E-4E63-AF96-ADC17200E81E}"/>
    <cellStyle name="Normal 2 2 70 5" xfId="2847" xr:uid="{3ECE067C-5C2E-46BA-8A34-6A5616DC7397}"/>
    <cellStyle name="Normal 2 2 70 5 2" xfId="10309" xr:uid="{3ECE067C-5C2E-46BA-8A34-6A5616DC7397}"/>
    <cellStyle name="Normal 2 2 70 5 2 2" xfId="26287" xr:uid="{3ECE067C-5C2E-46BA-8A34-6A5616DC7397}"/>
    <cellStyle name="Normal 2 2 70 5 3" xfId="18825" xr:uid="{3ECE067C-5C2E-46BA-8A34-6A5616DC7397}"/>
    <cellStyle name="Normal 2 2 70 6" xfId="8569" xr:uid="{3ECE067C-5C2E-46BA-8A34-6A5616DC7397}"/>
    <cellStyle name="Normal 2 2 70 6 2" xfId="24547" xr:uid="{3ECE067C-5C2E-46BA-8A34-6A5616DC7397}"/>
    <cellStyle name="Normal 2 2 70 7" xfId="17013" xr:uid="{3ECE067C-5C2E-46BA-8A34-6A5616DC7397}"/>
    <cellStyle name="Normal 2 2 71" xfId="1044" xr:uid="{3ECE067C-5C2E-46BA-8A34-6A5616DC7397}"/>
    <cellStyle name="Normal 2 2 71 2" xfId="4103" xr:uid="{BA7EA9EF-EE50-4B4A-B8E0-21FFCF114E34}"/>
    <cellStyle name="Normal 2 2 71 2 2" xfId="11565" xr:uid="{BA7EA9EF-EE50-4B4A-B8E0-21FFCF114E34}"/>
    <cellStyle name="Normal 2 2 71 2 2 2" xfId="27543" xr:uid="{BA7EA9EF-EE50-4B4A-B8E0-21FFCF114E34}"/>
    <cellStyle name="Normal 2 2 71 2 3" xfId="20081" xr:uid="{BA7EA9EF-EE50-4B4A-B8E0-21FFCF114E34}"/>
    <cellStyle name="Normal 2 2 71 3" xfId="5350" xr:uid="{34527400-A67D-4BF9-836E-2E9DC1686F19}"/>
    <cellStyle name="Normal 2 2 71 3 2" xfId="12812" xr:uid="{34527400-A67D-4BF9-836E-2E9DC1686F19}"/>
    <cellStyle name="Normal 2 2 71 3 2 2" xfId="28790" xr:uid="{34527400-A67D-4BF9-836E-2E9DC1686F19}"/>
    <cellStyle name="Normal 2 2 71 3 3" xfId="21328" xr:uid="{34527400-A67D-4BF9-836E-2E9DC1686F19}"/>
    <cellStyle name="Normal 2 2 71 4" xfId="6618" xr:uid="{4B777D47-1D40-45CA-BDA9-14604617F58E}"/>
    <cellStyle name="Normal 2 2 71 4 2" xfId="14080" xr:uid="{4B777D47-1D40-45CA-BDA9-14604617F58E}"/>
    <cellStyle name="Normal 2 2 71 4 2 2" xfId="30058" xr:uid="{4B777D47-1D40-45CA-BDA9-14604617F58E}"/>
    <cellStyle name="Normal 2 2 71 4 3" xfId="22596" xr:uid="{4B777D47-1D40-45CA-BDA9-14604617F58E}"/>
    <cellStyle name="Normal 2 2 71 5" xfId="2856" xr:uid="{3ECE067C-5C2E-46BA-8A34-6A5616DC7397}"/>
    <cellStyle name="Normal 2 2 71 5 2" xfId="10318" xr:uid="{3ECE067C-5C2E-46BA-8A34-6A5616DC7397}"/>
    <cellStyle name="Normal 2 2 71 5 2 2" xfId="26296" xr:uid="{3ECE067C-5C2E-46BA-8A34-6A5616DC7397}"/>
    <cellStyle name="Normal 2 2 71 5 3" xfId="18834" xr:uid="{3ECE067C-5C2E-46BA-8A34-6A5616DC7397}"/>
    <cellStyle name="Normal 2 2 71 6" xfId="8578" xr:uid="{3ECE067C-5C2E-46BA-8A34-6A5616DC7397}"/>
    <cellStyle name="Normal 2 2 71 6 2" xfId="24556" xr:uid="{3ECE067C-5C2E-46BA-8A34-6A5616DC7397}"/>
    <cellStyle name="Normal 2 2 71 7" xfId="17022" xr:uid="{3ECE067C-5C2E-46BA-8A34-6A5616DC7397}"/>
    <cellStyle name="Normal 2 2 72" xfId="1053" xr:uid="{3ECE067C-5C2E-46BA-8A34-6A5616DC7397}"/>
    <cellStyle name="Normal 2 2 72 2" xfId="4112" xr:uid="{9267A8AB-EA9B-48B4-A454-937597E3B555}"/>
    <cellStyle name="Normal 2 2 72 2 2" xfId="11574" xr:uid="{9267A8AB-EA9B-48B4-A454-937597E3B555}"/>
    <cellStyle name="Normal 2 2 72 2 2 2" xfId="27552" xr:uid="{9267A8AB-EA9B-48B4-A454-937597E3B555}"/>
    <cellStyle name="Normal 2 2 72 2 3" xfId="20090" xr:uid="{9267A8AB-EA9B-48B4-A454-937597E3B555}"/>
    <cellStyle name="Normal 2 2 72 3" xfId="5359" xr:uid="{42C6126A-C5A8-4530-A326-97827BF2F28D}"/>
    <cellStyle name="Normal 2 2 72 3 2" xfId="12821" xr:uid="{42C6126A-C5A8-4530-A326-97827BF2F28D}"/>
    <cellStyle name="Normal 2 2 72 3 2 2" xfId="28799" xr:uid="{42C6126A-C5A8-4530-A326-97827BF2F28D}"/>
    <cellStyle name="Normal 2 2 72 3 3" xfId="21337" xr:uid="{42C6126A-C5A8-4530-A326-97827BF2F28D}"/>
    <cellStyle name="Normal 2 2 72 4" xfId="6627" xr:uid="{DE231204-9DBA-439C-8907-E2EBFB58CF05}"/>
    <cellStyle name="Normal 2 2 72 4 2" xfId="14089" xr:uid="{DE231204-9DBA-439C-8907-E2EBFB58CF05}"/>
    <cellStyle name="Normal 2 2 72 4 2 2" xfId="30067" xr:uid="{DE231204-9DBA-439C-8907-E2EBFB58CF05}"/>
    <cellStyle name="Normal 2 2 72 4 3" xfId="22605" xr:uid="{DE231204-9DBA-439C-8907-E2EBFB58CF05}"/>
    <cellStyle name="Normal 2 2 72 5" xfId="2865" xr:uid="{3ECE067C-5C2E-46BA-8A34-6A5616DC7397}"/>
    <cellStyle name="Normal 2 2 72 5 2" xfId="10327" xr:uid="{3ECE067C-5C2E-46BA-8A34-6A5616DC7397}"/>
    <cellStyle name="Normal 2 2 72 5 2 2" xfId="26305" xr:uid="{3ECE067C-5C2E-46BA-8A34-6A5616DC7397}"/>
    <cellStyle name="Normal 2 2 72 5 3" xfId="18843" xr:uid="{3ECE067C-5C2E-46BA-8A34-6A5616DC7397}"/>
    <cellStyle name="Normal 2 2 72 6" xfId="8587" xr:uid="{3ECE067C-5C2E-46BA-8A34-6A5616DC7397}"/>
    <cellStyle name="Normal 2 2 72 6 2" xfId="24565" xr:uid="{3ECE067C-5C2E-46BA-8A34-6A5616DC7397}"/>
    <cellStyle name="Normal 2 2 72 7" xfId="17031" xr:uid="{3ECE067C-5C2E-46BA-8A34-6A5616DC7397}"/>
    <cellStyle name="Normal 2 2 73" xfId="1062" xr:uid="{3ECE067C-5C2E-46BA-8A34-6A5616DC7397}"/>
    <cellStyle name="Normal 2 2 73 2" xfId="4121" xr:uid="{62EDAEAE-9956-4381-8015-693A211FFC91}"/>
    <cellStyle name="Normal 2 2 73 2 2" xfId="11583" xr:uid="{62EDAEAE-9956-4381-8015-693A211FFC91}"/>
    <cellStyle name="Normal 2 2 73 2 2 2" xfId="27561" xr:uid="{62EDAEAE-9956-4381-8015-693A211FFC91}"/>
    <cellStyle name="Normal 2 2 73 2 3" xfId="20099" xr:uid="{62EDAEAE-9956-4381-8015-693A211FFC91}"/>
    <cellStyle name="Normal 2 2 73 3" xfId="5368" xr:uid="{EEFC5D8A-7960-41A5-984C-8EC972765FCA}"/>
    <cellStyle name="Normal 2 2 73 3 2" xfId="12830" xr:uid="{EEFC5D8A-7960-41A5-984C-8EC972765FCA}"/>
    <cellStyle name="Normal 2 2 73 3 2 2" xfId="28808" xr:uid="{EEFC5D8A-7960-41A5-984C-8EC972765FCA}"/>
    <cellStyle name="Normal 2 2 73 3 3" xfId="21346" xr:uid="{EEFC5D8A-7960-41A5-984C-8EC972765FCA}"/>
    <cellStyle name="Normal 2 2 73 4" xfId="6636" xr:uid="{6C6D1D46-71E2-4D15-B411-346F5439DB6F}"/>
    <cellStyle name="Normal 2 2 73 4 2" xfId="14098" xr:uid="{6C6D1D46-71E2-4D15-B411-346F5439DB6F}"/>
    <cellStyle name="Normal 2 2 73 4 2 2" xfId="30076" xr:uid="{6C6D1D46-71E2-4D15-B411-346F5439DB6F}"/>
    <cellStyle name="Normal 2 2 73 4 3" xfId="22614" xr:uid="{6C6D1D46-71E2-4D15-B411-346F5439DB6F}"/>
    <cellStyle name="Normal 2 2 73 5" xfId="2874" xr:uid="{3ECE067C-5C2E-46BA-8A34-6A5616DC7397}"/>
    <cellStyle name="Normal 2 2 73 5 2" xfId="10336" xr:uid="{3ECE067C-5C2E-46BA-8A34-6A5616DC7397}"/>
    <cellStyle name="Normal 2 2 73 5 2 2" xfId="26314" xr:uid="{3ECE067C-5C2E-46BA-8A34-6A5616DC7397}"/>
    <cellStyle name="Normal 2 2 73 5 3" xfId="18852" xr:uid="{3ECE067C-5C2E-46BA-8A34-6A5616DC7397}"/>
    <cellStyle name="Normal 2 2 73 6" xfId="8596" xr:uid="{3ECE067C-5C2E-46BA-8A34-6A5616DC7397}"/>
    <cellStyle name="Normal 2 2 73 6 2" xfId="24574" xr:uid="{3ECE067C-5C2E-46BA-8A34-6A5616DC7397}"/>
    <cellStyle name="Normal 2 2 73 7" xfId="17040" xr:uid="{3ECE067C-5C2E-46BA-8A34-6A5616DC7397}"/>
    <cellStyle name="Normal 2 2 74" xfId="1071" xr:uid="{3ECE067C-5C2E-46BA-8A34-6A5616DC7397}"/>
    <cellStyle name="Normal 2 2 74 2" xfId="4130" xr:uid="{AF062E9E-01A8-46E4-99B8-B58C9CD1BB42}"/>
    <cellStyle name="Normal 2 2 74 2 2" xfId="11592" xr:uid="{AF062E9E-01A8-46E4-99B8-B58C9CD1BB42}"/>
    <cellStyle name="Normal 2 2 74 2 2 2" xfId="27570" xr:uid="{AF062E9E-01A8-46E4-99B8-B58C9CD1BB42}"/>
    <cellStyle name="Normal 2 2 74 2 3" xfId="20108" xr:uid="{AF062E9E-01A8-46E4-99B8-B58C9CD1BB42}"/>
    <cellStyle name="Normal 2 2 74 3" xfId="5377" xr:uid="{5CA077E3-7F8B-471F-A472-2E9476026F63}"/>
    <cellStyle name="Normal 2 2 74 3 2" xfId="12839" xr:uid="{5CA077E3-7F8B-471F-A472-2E9476026F63}"/>
    <cellStyle name="Normal 2 2 74 3 2 2" xfId="28817" xr:uid="{5CA077E3-7F8B-471F-A472-2E9476026F63}"/>
    <cellStyle name="Normal 2 2 74 3 3" xfId="21355" xr:uid="{5CA077E3-7F8B-471F-A472-2E9476026F63}"/>
    <cellStyle name="Normal 2 2 74 4" xfId="6645" xr:uid="{5C4ABBD2-09E1-47A1-A0CF-E0996B2F0014}"/>
    <cellStyle name="Normal 2 2 74 4 2" xfId="14107" xr:uid="{5C4ABBD2-09E1-47A1-A0CF-E0996B2F0014}"/>
    <cellStyle name="Normal 2 2 74 4 2 2" xfId="30085" xr:uid="{5C4ABBD2-09E1-47A1-A0CF-E0996B2F0014}"/>
    <cellStyle name="Normal 2 2 74 4 3" xfId="22623" xr:uid="{5C4ABBD2-09E1-47A1-A0CF-E0996B2F0014}"/>
    <cellStyle name="Normal 2 2 74 5" xfId="2883" xr:uid="{3ECE067C-5C2E-46BA-8A34-6A5616DC7397}"/>
    <cellStyle name="Normal 2 2 74 5 2" xfId="10345" xr:uid="{3ECE067C-5C2E-46BA-8A34-6A5616DC7397}"/>
    <cellStyle name="Normal 2 2 74 5 2 2" xfId="26323" xr:uid="{3ECE067C-5C2E-46BA-8A34-6A5616DC7397}"/>
    <cellStyle name="Normal 2 2 74 5 3" xfId="18861" xr:uid="{3ECE067C-5C2E-46BA-8A34-6A5616DC7397}"/>
    <cellStyle name="Normal 2 2 74 6" xfId="8605" xr:uid="{3ECE067C-5C2E-46BA-8A34-6A5616DC7397}"/>
    <cellStyle name="Normal 2 2 74 6 2" xfId="24583" xr:uid="{3ECE067C-5C2E-46BA-8A34-6A5616DC7397}"/>
    <cellStyle name="Normal 2 2 74 7" xfId="17049" xr:uid="{3ECE067C-5C2E-46BA-8A34-6A5616DC7397}"/>
    <cellStyle name="Normal 2 2 75" xfId="1080" xr:uid="{3ECE067C-5C2E-46BA-8A34-6A5616DC7397}"/>
    <cellStyle name="Normal 2 2 75 2" xfId="4139" xr:uid="{EE5BCB2E-615C-42E2-88AD-44793ADCF848}"/>
    <cellStyle name="Normal 2 2 75 2 2" xfId="11601" xr:uid="{EE5BCB2E-615C-42E2-88AD-44793ADCF848}"/>
    <cellStyle name="Normal 2 2 75 2 2 2" xfId="27579" xr:uid="{EE5BCB2E-615C-42E2-88AD-44793ADCF848}"/>
    <cellStyle name="Normal 2 2 75 2 3" xfId="20117" xr:uid="{EE5BCB2E-615C-42E2-88AD-44793ADCF848}"/>
    <cellStyle name="Normal 2 2 75 3" xfId="5386" xr:uid="{6303E093-7AD7-4D1F-91DC-ED0286E6AF07}"/>
    <cellStyle name="Normal 2 2 75 3 2" xfId="12848" xr:uid="{6303E093-7AD7-4D1F-91DC-ED0286E6AF07}"/>
    <cellStyle name="Normal 2 2 75 3 2 2" xfId="28826" xr:uid="{6303E093-7AD7-4D1F-91DC-ED0286E6AF07}"/>
    <cellStyle name="Normal 2 2 75 3 3" xfId="21364" xr:uid="{6303E093-7AD7-4D1F-91DC-ED0286E6AF07}"/>
    <cellStyle name="Normal 2 2 75 4" xfId="6654" xr:uid="{92E9F1E5-F1FE-43A1-BA51-8EA4CA42697C}"/>
    <cellStyle name="Normal 2 2 75 4 2" xfId="14116" xr:uid="{92E9F1E5-F1FE-43A1-BA51-8EA4CA42697C}"/>
    <cellStyle name="Normal 2 2 75 4 2 2" xfId="30094" xr:uid="{92E9F1E5-F1FE-43A1-BA51-8EA4CA42697C}"/>
    <cellStyle name="Normal 2 2 75 4 3" xfId="22632" xr:uid="{92E9F1E5-F1FE-43A1-BA51-8EA4CA42697C}"/>
    <cellStyle name="Normal 2 2 75 5" xfId="2892" xr:uid="{3ECE067C-5C2E-46BA-8A34-6A5616DC7397}"/>
    <cellStyle name="Normal 2 2 75 5 2" xfId="10354" xr:uid="{3ECE067C-5C2E-46BA-8A34-6A5616DC7397}"/>
    <cellStyle name="Normal 2 2 75 5 2 2" xfId="26332" xr:uid="{3ECE067C-5C2E-46BA-8A34-6A5616DC7397}"/>
    <cellStyle name="Normal 2 2 75 5 3" xfId="18870" xr:uid="{3ECE067C-5C2E-46BA-8A34-6A5616DC7397}"/>
    <cellStyle name="Normal 2 2 75 6" xfId="8614" xr:uid="{3ECE067C-5C2E-46BA-8A34-6A5616DC7397}"/>
    <cellStyle name="Normal 2 2 75 6 2" xfId="24592" xr:uid="{3ECE067C-5C2E-46BA-8A34-6A5616DC7397}"/>
    <cellStyle name="Normal 2 2 75 7" xfId="17058" xr:uid="{3ECE067C-5C2E-46BA-8A34-6A5616DC7397}"/>
    <cellStyle name="Normal 2 2 76" xfId="1088" xr:uid="{3ECE067C-5C2E-46BA-8A34-6A5616DC7397}"/>
    <cellStyle name="Normal 2 2 76 2" xfId="4147" xr:uid="{9AF984D0-FFF2-4047-AAFB-DFDDE7E790DE}"/>
    <cellStyle name="Normal 2 2 76 2 2" xfId="11609" xr:uid="{9AF984D0-FFF2-4047-AAFB-DFDDE7E790DE}"/>
    <cellStyle name="Normal 2 2 76 2 2 2" xfId="27587" xr:uid="{9AF984D0-FFF2-4047-AAFB-DFDDE7E790DE}"/>
    <cellStyle name="Normal 2 2 76 2 3" xfId="20125" xr:uid="{9AF984D0-FFF2-4047-AAFB-DFDDE7E790DE}"/>
    <cellStyle name="Normal 2 2 76 3" xfId="5394" xr:uid="{62630386-E304-4E3D-A28E-BCBBBC303B4B}"/>
    <cellStyle name="Normal 2 2 76 3 2" xfId="12856" xr:uid="{62630386-E304-4E3D-A28E-BCBBBC303B4B}"/>
    <cellStyle name="Normal 2 2 76 3 2 2" xfId="28834" xr:uid="{62630386-E304-4E3D-A28E-BCBBBC303B4B}"/>
    <cellStyle name="Normal 2 2 76 3 3" xfId="21372" xr:uid="{62630386-E304-4E3D-A28E-BCBBBC303B4B}"/>
    <cellStyle name="Normal 2 2 76 4" xfId="6662" xr:uid="{9F45777A-1F45-46D0-BC09-93D0FBF3324F}"/>
    <cellStyle name="Normal 2 2 76 4 2" xfId="14124" xr:uid="{9F45777A-1F45-46D0-BC09-93D0FBF3324F}"/>
    <cellStyle name="Normal 2 2 76 4 2 2" xfId="30102" xr:uid="{9F45777A-1F45-46D0-BC09-93D0FBF3324F}"/>
    <cellStyle name="Normal 2 2 76 4 3" xfId="22640" xr:uid="{9F45777A-1F45-46D0-BC09-93D0FBF3324F}"/>
    <cellStyle name="Normal 2 2 76 5" xfId="2900" xr:uid="{3ECE067C-5C2E-46BA-8A34-6A5616DC7397}"/>
    <cellStyle name="Normal 2 2 76 5 2" xfId="10362" xr:uid="{3ECE067C-5C2E-46BA-8A34-6A5616DC7397}"/>
    <cellStyle name="Normal 2 2 76 5 2 2" xfId="26340" xr:uid="{3ECE067C-5C2E-46BA-8A34-6A5616DC7397}"/>
    <cellStyle name="Normal 2 2 76 5 3" xfId="18878" xr:uid="{3ECE067C-5C2E-46BA-8A34-6A5616DC7397}"/>
    <cellStyle name="Normal 2 2 76 6" xfId="8622" xr:uid="{3ECE067C-5C2E-46BA-8A34-6A5616DC7397}"/>
    <cellStyle name="Normal 2 2 76 6 2" xfId="24600" xr:uid="{3ECE067C-5C2E-46BA-8A34-6A5616DC7397}"/>
    <cellStyle name="Normal 2 2 76 7" xfId="17066" xr:uid="{3ECE067C-5C2E-46BA-8A34-6A5616DC7397}"/>
    <cellStyle name="Normal 2 2 77" xfId="1097" xr:uid="{3ECE067C-5C2E-46BA-8A34-6A5616DC7397}"/>
    <cellStyle name="Normal 2 2 77 2" xfId="4156" xr:uid="{1116E686-2F9F-4007-A4E3-66557A5B89F9}"/>
    <cellStyle name="Normal 2 2 77 2 2" xfId="11618" xr:uid="{1116E686-2F9F-4007-A4E3-66557A5B89F9}"/>
    <cellStyle name="Normal 2 2 77 2 2 2" xfId="27596" xr:uid="{1116E686-2F9F-4007-A4E3-66557A5B89F9}"/>
    <cellStyle name="Normal 2 2 77 2 3" xfId="20134" xr:uid="{1116E686-2F9F-4007-A4E3-66557A5B89F9}"/>
    <cellStyle name="Normal 2 2 77 3" xfId="5403" xr:uid="{686932FE-4E57-457D-B8B6-1A4EC8CE4635}"/>
    <cellStyle name="Normal 2 2 77 3 2" xfId="12865" xr:uid="{686932FE-4E57-457D-B8B6-1A4EC8CE4635}"/>
    <cellStyle name="Normal 2 2 77 3 2 2" xfId="28843" xr:uid="{686932FE-4E57-457D-B8B6-1A4EC8CE4635}"/>
    <cellStyle name="Normal 2 2 77 3 3" xfId="21381" xr:uid="{686932FE-4E57-457D-B8B6-1A4EC8CE4635}"/>
    <cellStyle name="Normal 2 2 77 4" xfId="6671" xr:uid="{6FFFED79-5B5C-4339-8CB3-873CFEA6761E}"/>
    <cellStyle name="Normal 2 2 77 4 2" xfId="14133" xr:uid="{6FFFED79-5B5C-4339-8CB3-873CFEA6761E}"/>
    <cellStyle name="Normal 2 2 77 4 2 2" xfId="30111" xr:uid="{6FFFED79-5B5C-4339-8CB3-873CFEA6761E}"/>
    <cellStyle name="Normal 2 2 77 4 3" xfId="22649" xr:uid="{6FFFED79-5B5C-4339-8CB3-873CFEA6761E}"/>
    <cellStyle name="Normal 2 2 77 5" xfId="2909" xr:uid="{3ECE067C-5C2E-46BA-8A34-6A5616DC7397}"/>
    <cellStyle name="Normal 2 2 77 5 2" xfId="10371" xr:uid="{3ECE067C-5C2E-46BA-8A34-6A5616DC7397}"/>
    <cellStyle name="Normal 2 2 77 5 2 2" xfId="26349" xr:uid="{3ECE067C-5C2E-46BA-8A34-6A5616DC7397}"/>
    <cellStyle name="Normal 2 2 77 5 3" xfId="18887" xr:uid="{3ECE067C-5C2E-46BA-8A34-6A5616DC7397}"/>
    <cellStyle name="Normal 2 2 77 6" xfId="8631" xr:uid="{3ECE067C-5C2E-46BA-8A34-6A5616DC7397}"/>
    <cellStyle name="Normal 2 2 77 6 2" xfId="24609" xr:uid="{3ECE067C-5C2E-46BA-8A34-6A5616DC7397}"/>
    <cellStyle name="Normal 2 2 77 7" xfId="17075" xr:uid="{3ECE067C-5C2E-46BA-8A34-6A5616DC7397}"/>
    <cellStyle name="Normal 2 2 78" xfId="1106" xr:uid="{3ECE067C-5C2E-46BA-8A34-6A5616DC7397}"/>
    <cellStyle name="Normal 2 2 78 2" xfId="4165" xr:uid="{B61607AE-BCF2-40C6-B642-F4729691F7CB}"/>
    <cellStyle name="Normal 2 2 78 2 2" xfId="11627" xr:uid="{B61607AE-BCF2-40C6-B642-F4729691F7CB}"/>
    <cellStyle name="Normal 2 2 78 2 2 2" xfId="27605" xr:uid="{B61607AE-BCF2-40C6-B642-F4729691F7CB}"/>
    <cellStyle name="Normal 2 2 78 2 3" xfId="20143" xr:uid="{B61607AE-BCF2-40C6-B642-F4729691F7CB}"/>
    <cellStyle name="Normal 2 2 78 3" xfId="5412" xr:uid="{EDEA50BE-342F-4F86-88CC-33BA8BB5D3DF}"/>
    <cellStyle name="Normal 2 2 78 3 2" xfId="12874" xr:uid="{EDEA50BE-342F-4F86-88CC-33BA8BB5D3DF}"/>
    <cellStyle name="Normal 2 2 78 3 2 2" xfId="28852" xr:uid="{EDEA50BE-342F-4F86-88CC-33BA8BB5D3DF}"/>
    <cellStyle name="Normal 2 2 78 3 3" xfId="21390" xr:uid="{EDEA50BE-342F-4F86-88CC-33BA8BB5D3DF}"/>
    <cellStyle name="Normal 2 2 78 4" xfId="6680" xr:uid="{5331078B-2B6D-4EE2-A376-B6229F001FB7}"/>
    <cellStyle name="Normal 2 2 78 4 2" xfId="14142" xr:uid="{5331078B-2B6D-4EE2-A376-B6229F001FB7}"/>
    <cellStyle name="Normal 2 2 78 4 2 2" xfId="30120" xr:uid="{5331078B-2B6D-4EE2-A376-B6229F001FB7}"/>
    <cellStyle name="Normal 2 2 78 4 3" xfId="22658" xr:uid="{5331078B-2B6D-4EE2-A376-B6229F001FB7}"/>
    <cellStyle name="Normal 2 2 78 5" xfId="2918" xr:uid="{3ECE067C-5C2E-46BA-8A34-6A5616DC7397}"/>
    <cellStyle name="Normal 2 2 78 5 2" xfId="10380" xr:uid="{3ECE067C-5C2E-46BA-8A34-6A5616DC7397}"/>
    <cellStyle name="Normal 2 2 78 5 2 2" xfId="26358" xr:uid="{3ECE067C-5C2E-46BA-8A34-6A5616DC7397}"/>
    <cellStyle name="Normal 2 2 78 5 3" xfId="18896" xr:uid="{3ECE067C-5C2E-46BA-8A34-6A5616DC7397}"/>
    <cellStyle name="Normal 2 2 78 6" xfId="8640" xr:uid="{3ECE067C-5C2E-46BA-8A34-6A5616DC7397}"/>
    <cellStyle name="Normal 2 2 78 6 2" xfId="24618" xr:uid="{3ECE067C-5C2E-46BA-8A34-6A5616DC7397}"/>
    <cellStyle name="Normal 2 2 78 7" xfId="17084" xr:uid="{3ECE067C-5C2E-46BA-8A34-6A5616DC7397}"/>
    <cellStyle name="Normal 2 2 79" xfId="1114" xr:uid="{3ECE067C-5C2E-46BA-8A34-6A5616DC7397}"/>
    <cellStyle name="Normal 2 2 79 2" xfId="4173" xr:uid="{60F5C010-39B6-42E2-ACDD-BFBE4D88B9F0}"/>
    <cellStyle name="Normal 2 2 79 2 2" xfId="11635" xr:uid="{60F5C010-39B6-42E2-ACDD-BFBE4D88B9F0}"/>
    <cellStyle name="Normal 2 2 79 2 2 2" xfId="27613" xr:uid="{60F5C010-39B6-42E2-ACDD-BFBE4D88B9F0}"/>
    <cellStyle name="Normal 2 2 79 2 3" xfId="20151" xr:uid="{60F5C010-39B6-42E2-ACDD-BFBE4D88B9F0}"/>
    <cellStyle name="Normal 2 2 79 3" xfId="5420" xr:uid="{33DFE83E-E274-447C-9D2C-14BF0E5F042B}"/>
    <cellStyle name="Normal 2 2 79 3 2" xfId="12882" xr:uid="{33DFE83E-E274-447C-9D2C-14BF0E5F042B}"/>
    <cellStyle name="Normal 2 2 79 3 2 2" xfId="28860" xr:uid="{33DFE83E-E274-447C-9D2C-14BF0E5F042B}"/>
    <cellStyle name="Normal 2 2 79 3 3" xfId="21398" xr:uid="{33DFE83E-E274-447C-9D2C-14BF0E5F042B}"/>
    <cellStyle name="Normal 2 2 79 4" xfId="6688" xr:uid="{281BA779-2B14-4040-B898-6513E8908DA5}"/>
    <cellStyle name="Normal 2 2 79 4 2" xfId="14150" xr:uid="{281BA779-2B14-4040-B898-6513E8908DA5}"/>
    <cellStyle name="Normal 2 2 79 4 2 2" xfId="30128" xr:uid="{281BA779-2B14-4040-B898-6513E8908DA5}"/>
    <cellStyle name="Normal 2 2 79 4 3" xfId="22666" xr:uid="{281BA779-2B14-4040-B898-6513E8908DA5}"/>
    <cellStyle name="Normal 2 2 79 5" xfId="2926" xr:uid="{3ECE067C-5C2E-46BA-8A34-6A5616DC7397}"/>
    <cellStyle name="Normal 2 2 79 5 2" xfId="10388" xr:uid="{3ECE067C-5C2E-46BA-8A34-6A5616DC7397}"/>
    <cellStyle name="Normal 2 2 79 5 2 2" xfId="26366" xr:uid="{3ECE067C-5C2E-46BA-8A34-6A5616DC7397}"/>
    <cellStyle name="Normal 2 2 79 5 3" xfId="18904" xr:uid="{3ECE067C-5C2E-46BA-8A34-6A5616DC7397}"/>
    <cellStyle name="Normal 2 2 79 6" xfId="8648" xr:uid="{3ECE067C-5C2E-46BA-8A34-6A5616DC7397}"/>
    <cellStyle name="Normal 2 2 79 6 2" xfId="24626" xr:uid="{3ECE067C-5C2E-46BA-8A34-6A5616DC7397}"/>
    <cellStyle name="Normal 2 2 79 7" xfId="17092" xr:uid="{3ECE067C-5C2E-46BA-8A34-6A5616DC7397}"/>
    <cellStyle name="Normal 2 2 8" xfId="522" xr:uid="{00000000-0005-0000-0000-0000BF010000}"/>
    <cellStyle name="Normal 2 2 8 2" xfId="3581" xr:uid="{345F7F31-55E7-46A7-91C5-CB55093EE7B6}"/>
    <cellStyle name="Normal 2 2 8 2 2" xfId="11043" xr:uid="{345F7F31-55E7-46A7-91C5-CB55093EE7B6}"/>
    <cellStyle name="Normal 2 2 8 2 2 2" xfId="27021" xr:uid="{345F7F31-55E7-46A7-91C5-CB55093EE7B6}"/>
    <cellStyle name="Normal 2 2 8 2 3" xfId="19559" xr:uid="{345F7F31-55E7-46A7-91C5-CB55093EE7B6}"/>
    <cellStyle name="Normal 2 2 8 3" xfId="4828" xr:uid="{8CC9F70B-C17E-4B12-BFFB-2E86854FD1A0}"/>
    <cellStyle name="Normal 2 2 8 3 2" xfId="12290" xr:uid="{8CC9F70B-C17E-4B12-BFFB-2E86854FD1A0}"/>
    <cellStyle name="Normal 2 2 8 3 2 2" xfId="28268" xr:uid="{8CC9F70B-C17E-4B12-BFFB-2E86854FD1A0}"/>
    <cellStyle name="Normal 2 2 8 3 3" xfId="20806" xr:uid="{8CC9F70B-C17E-4B12-BFFB-2E86854FD1A0}"/>
    <cellStyle name="Normal 2 2 8 4" xfId="6096" xr:uid="{0AA61AD2-7DE1-47E5-8E82-19327E02E6FC}"/>
    <cellStyle name="Normal 2 2 8 4 2" xfId="13558" xr:uid="{0AA61AD2-7DE1-47E5-8E82-19327E02E6FC}"/>
    <cellStyle name="Normal 2 2 8 4 2 2" xfId="29536" xr:uid="{0AA61AD2-7DE1-47E5-8E82-19327E02E6FC}"/>
    <cellStyle name="Normal 2 2 8 4 3" xfId="22074" xr:uid="{0AA61AD2-7DE1-47E5-8E82-19327E02E6FC}"/>
    <cellStyle name="Normal 2 2 8 5" xfId="2334" xr:uid="{00000000-0005-0000-0000-0000BF010000}"/>
    <cellStyle name="Normal 2 2 8 5 2" xfId="9796" xr:uid="{00000000-0005-0000-0000-0000BF010000}"/>
    <cellStyle name="Normal 2 2 8 5 2 2" xfId="25774" xr:uid="{00000000-0005-0000-0000-0000BF010000}"/>
    <cellStyle name="Normal 2 2 8 5 3" xfId="18312" xr:uid="{00000000-0005-0000-0000-0000BF010000}"/>
    <cellStyle name="Normal 2 2 8 6" xfId="8058" xr:uid="{00000000-0005-0000-0000-0000BF010000}"/>
    <cellStyle name="Normal 2 2 8 6 2" xfId="24036" xr:uid="{00000000-0005-0000-0000-0000BF010000}"/>
    <cellStyle name="Normal 2 2 8 7" xfId="16500" xr:uid="{00000000-0005-0000-0000-0000BF010000}"/>
    <cellStyle name="Normal 2 2 80" xfId="1131" xr:uid="{3ECE067C-5C2E-46BA-8A34-6A5616DC7397}"/>
    <cellStyle name="Normal 2 2 80 2" xfId="4190" xr:uid="{043B3B68-9764-4ED8-9D20-CA8324B2A369}"/>
    <cellStyle name="Normal 2 2 80 2 2" xfId="11652" xr:uid="{043B3B68-9764-4ED8-9D20-CA8324B2A369}"/>
    <cellStyle name="Normal 2 2 80 2 2 2" xfId="27630" xr:uid="{043B3B68-9764-4ED8-9D20-CA8324B2A369}"/>
    <cellStyle name="Normal 2 2 80 2 3" xfId="20168" xr:uid="{043B3B68-9764-4ED8-9D20-CA8324B2A369}"/>
    <cellStyle name="Normal 2 2 80 3" xfId="5437" xr:uid="{0C69E005-9122-4795-960F-0E50D015D9D7}"/>
    <cellStyle name="Normal 2 2 80 3 2" xfId="12899" xr:uid="{0C69E005-9122-4795-960F-0E50D015D9D7}"/>
    <cellStyle name="Normal 2 2 80 3 2 2" xfId="28877" xr:uid="{0C69E005-9122-4795-960F-0E50D015D9D7}"/>
    <cellStyle name="Normal 2 2 80 3 3" xfId="21415" xr:uid="{0C69E005-9122-4795-960F-0E50D015D9D7}"/>
    <cellStyle name="Normal 2 2 80 4" xfId="6701" xr:uid="{893EF827-00EC-4B53-B845-E3318BC69472}"/>
    <cellStyle name="Normal 2 2 80 4 2" xfId="14163" xr:uid="{893EF827-00EC-4B53-B845-E3318BC69472}"/>
    <cellStyle name="Normal 2 2 80 4 2 2" xfId="30141" xr:uid="{893EF827-00EC-4B53-B845-E3318BC69472}"/>
    <cellStyle name="Normal 2 2 80 4 3" xfId="22679" xr:uid="{893EF827-00EC-4B53-B845-E3318BC69472}"/>
    <cellStyle name="Normal 2 2 80 5" xfId="2943" xr:uid="{3ECE067C-5C2E-46BA-8A34-6A5616DC7397}"/>
    <cellStyle name="Normal 2 2 80 5 2" xfId="10405" xr:uid="{3ECE067C-5C2E-46BA-8A34-6A5616DC7397}"/>
    <cellStyle name="Normal 2 2 80 5 2 2" xfId="26383" xr:uid="{3ECE067C-5C2E-46BA-8A34-6A5616DC7397}"/>
    <cellStyle name="Normal 2 2 80 5 3" xfId="18921" xr:uid="{3ECE067C-5C2E-46BA-8A34-6A5616DC7397}"/>
    <cellStyle name="Normal 2 2 80 6" xfId="8657" xr:uid="{3ECE067C-5C2E-46BA-8A34-6A5616DC7397}"/>
    <cellStyle name="Normal 2 2 80 6 2" xfId="24635" xr:uid="{3ECE067C-5C2E-46BA-8A34-6A5616DC7397}"/>
    <cellStyle name="Normal 2 2 80 7" xfId="17109" xr:uid="{3ECE067C-5C2E-46BA-8A34-6A5616DC7397}"/>
    <cellStyle name="Normal 2 2 81" xfId="1148" xr:uid="{3ECE067C-5C2E-46BA-8A34-6A5616DC7397}"/>
    <cellStyle name="Normal 2 2 81 2" xfId="4207" xr:uid="{0D36AE88-6B1D-4674-BA0C-E600D092791D}"/>
    <cellStyle name="Normal 2 2 81 2 2" xfId="11669" xr:uid="{0D36AE88-6B1D-4674-BA0C-E600D092791D}"/>
    <cellStyle name="Normal 2 2 81 2 2 2" xfId="27647" xr:uid="{0D36AE88-6B1D-4674-BA0C-E600D092791D}"/>
    <cellStyle name="Normal 2 2 81 2 3" xfId="20185" xr:uid="{0D36AE88-6B1D-4674-BA0C-E600D092791D}"/>
    <cellStyle name="Normal 2 2 81 3" xfId="5454" xr:uid="{1429F1C0-EEA1-4EAA-97CA-A398DA174ED1}"/>
    <cellStyle name="Normal 2 2 81 3 2" xfId="12916" xr:uid="{1429F1C0-EEA1-4EAA-97CA-A398DA174ED1}"/>
    <cellStyle name="Normal 2 2 81 3 2 2" xfId="28894" xr:uid="{1429F1C0-EEA1-4EAA-97CA-A398DA174ED1}"/>
    <cellStyle name="Normal 2 2 81 3 3" xfId="21432" xr:uid="{1429F1C0-EEA1-4EAA-97CA-A398DA174ED1}"/>
    <cellStyle name="Normal 2 2 81 4" xfId="6718" xr:uid="{BEE1B4FF-6CF9-43B3-8A48-F3A94C9C3480}"/>
    <cellStyle name="Normal 2 2 81 4 2" xfId="14180" xr:uid="{BEE1B4FF-6CF9-43B3-8A48-F3A94C9C3480}"/>
    <cellStyle name="Normal 2 2 81 4 2 2" xfId="30158" xr:uid="{BEE1B4FF-6CF9-43B3-8A48-F3A94C9C3480}"/>
    <cellStyle name="Normal 2 2 81 4 3" xfId="22696" xr:uid="{BEE1B4FF-6CF9-43B3-8A48-F3A94C9C3480}"/>
    <cellStyle name="Normal 2 2 81 5" xfId="2960" xr:uid="{3ECE067C-5C2E-46BA-8A34-6A5616DC7397}"/>
    <cellStyle name="Normal 2 2 81 5 2" xfId="10422" xr:uid="{3ECE067C-5C2E-46BA-8A34-6A5616DC7397}"/>
    <cellStyle name="Normal 2 2 81 5 2 2" xfId="26400" xr:uid="{3ECE067C-5C2E-46BA-8A34-6A5616DC7397}"/>
    <cellStyle name="Normal 2 2 81 5 3" xfId="18938" xr:uid="{3ECE067C-5C2E-46BA-8A34-6A5616DC7397}"/>
    <cellStyle name="Normal 2 2 81 6" xfId="8668" xr:uid="{3ECE067C-5C2E-46BA-8A34-6A5616DC7397}"/>
    <cellStyle name="Normal 2 2 81 6 2" xfId="24646" xr:uid="{3ECE067C-5C2E-46BA-8A34-6A5616DC7397}"/>
    <cellStyle name="Normal 2 2 81 7" xfId="17126" xr:uid="{3ECE067C-5C2E-46BA-8A34-6A5616DC7397}"/>
    <cellStyle name="Normal 2 2 82" xfId="1165" xr:uid="{3ECE067C-5C2E-46BA-8A34-6A5616DC7397}"/>
    <cellStyle name="Normal 2 2 82 2" xfId="4224" xr:uid="{9AA8A419-883E-4A5F-9AA7-EFF05DB987AC}"/>
    <cellStyle name="Normal 2 2 82 2 2" xfId="11686" xr:uid="{9AA8A419-883E-4A5F-9AA7-EFF05DB987AC}"/>
    <cellStyle name="Normal 2 2 82 2 2 2" xfId="27664" xr:uid="{9AA8A419-883E-4A5F-9AA7-EFF05DB987AC}"/>
    <cellStyle name="Normal 2 2 82 2 3" xfId="20202" xr:uid="{9AA8A419-883E-4A5F-9AA7-EFF05DB987AC}"/>
    <cellStyle name="Normal 2 2 82 3" xfId="5471" xr:uid="{4B75F838-DFD9-4E54-A142-2B14F2D64BCF}"/>
    <cellStyle name="Normal 2 2 82 3 2" xfId="12933" xr:uid="{4B75F838-DFD9-4E54-A142-2B14F2D64BCF}"/>
    <cellStyle name="Normal 2 2 82 3 2 2" xfId="28911" xr:uid="{4B75F838-DFD9-4E54-A142-2B14F2D64BCF}"/>
    <cellStyle name="Normal 2 2 82 3 3" xfId="21449" xr:uid="{4B75F838-DFD9-4E54-A142-2B14F2D64BCF}"/>
    <cellStyle name="Normal 2 2 82 4" xfId="6735" xr:uid="{C8A03346-BB8D-4C85-9CBA-2A34332B1D24}"/>
    <cellStyle name="Normal 2 2 82 4 2" xfId="14197" xr:uid="{C8A03346-BB8D-4C85-9CBA-2A34332B1D24}"/>
    <cellStyle name="Normal 2 2 82 4 2 2" xfId="30175" xr:uid="{C8A03346-BB8D-4C85-9CBA-2A34332B1D24}"/>
    <cellStyle name="Normal 2 2 82 4 3" xfId="22713" xr:uid="{C8A03346-BB8D-4C85-9CBA-2A34332B1D24}"/>
    <cellStyle name="Normal 2 2 82 5" xfId="2977" xr:uid="{3ECE067C-5C2E-46BA-8A34-6A5616DC7397}"/>
    <cellStyle name="Normal 2 2 82 5 2" xfId="10439" xr:uid="{3ECE067C-5C2E-46BA-8A34-6A5616DC7397}"/>
    <cellStyle name="Normal 2 2 82 5 2 2" xfId="26417" xr:uid="{3ECE067C-5C2E-46BA-8A34-6A5616DC7397}"/>
    <cellStyle name="Normal 2 2 82 5 3" xfId="18955" xr:uid="{3ECE067C-5C2E-46BA-8A34-6A5616DC7397}"/>
    <cellStyle name="Normal 2 2 82 6" xfId="8681" xr:uid="{3ECE067C-5C2E-46BA-8A34-6A5616DC7397}"/>
    <cellStyle name="Normal 2 2 82 6 2" xfId="24659" xr:uid="{3ECE067C-5C2E-46BA-8A34-6A5616DC7397}"/>
    <cellStyle name="Normal 2 2 82 7" xfId="17143" xr:uid="{3ECE067C-5C2E-46BA-8A34-6A5616DC7397}"/>
    <cellStyle name="Normal 2 2 83" xfId="1181" xr:uid="{3ECE067C-5C2E-46BA-8A34-6A5616DC7397}"/>
    <cellStyle name="Normal 2 2 83 2" xfId="4240" xr:uid="{352108C5-6C6D-4B6B-856C-8495C67AECC8}"/>
    <cellStyle name="Normal 2 2 83 2 2" xfId="11702" xr:uid="{352108C5-6C6D-4B6B-856C-8495C67AECC8}"/>
    <cellStyle name="Normal 2 2 83 2 2 2" xfId="27680" xr:uid="{352108C5-6C6D-4B6B-856C-8495C67AECC8}"/>
    <cellStyle name="Normal 2 2 83 2 3" xfId="20218" xr:uid="{352108C5-6C6D-4B6B-856C-8495C67AECC8}"/>
    <cellStyle name="Normal 2 2 83 3" xfId="5487" xr:uid="{34187EB2-0793-462A-B2DE-620FBD05D44E}"/>
    <cellStyle name="Normal 2 2 83 3 2" xfId="12949" xr:uid="{34187EB2-0793-462A-B2DE-620FBD05D44E}"/>
    <cellStyle name="Normal 2 2 83 3 2 2" xfId="28927" xr:uid="{34187EB2-0793-462A-B2DE-620FBD05D44E}"/>
    <cellStyle name="Normal 2 2 83 3 3" xfId="21465" xr:uid="{34187EB2-0793-462A-B2DE-620FBD05D44E}"/>
    <cellStyle name="Normal 2 2 83 4" xfId="6751" xr:uid="{CBBDCA83-D6F5-489C-95ED-CA5E1878B910}"/>
    <cellStyle name="Normal 2 2 83 4 2" xfId="14213" xr:uid="{CBBDCA83-D6F5-489C-95ED-CA5E1878B910}"/>
    <cellStyle name="Normal 2 2 83 4 2 2" xfId="30191" xr:uid="{CBBDCA83-D6F5-489C-95ED-CA5E1878B910}"/>
    <cellStyle name="Normal 2 2 83 4 3" xfId="22729" xr:uid="{CBBDCA83-D6F5-489C-95ED-CA5E1878B910}"/>
    <cellStyle name="Normal 2 2 83 5" xfId="2993" xr:uid="{3ECE067C-5C2E-46BA-8A34-6A5616DC7397}"/>
    <cellStyle name="Normal 2 2 83 5 2" xfId="10455" xr:uid="{3ECE067C-5C2E-46BA-8A34-6A5616DC7397}"/>
    <cellStyle name="Normal 2 2 83 5 2 2" xfId="26433" xr:uid="{3ECE067C-5C2E-46BA-8A34-6A5616DC7397}"/>
    <cellStyle name="Normal 2 2 83 5 3" xfId="18971" xr:uid="{3ECE067C-5C2E-46BA-8A34-6A5616DC7397}"/>
    <cellStyle name="Normal 2 2 83 6" xfId="8697" xr:uid="{3ECE067C-5C2E-46BA-8A34-6A5616DC7397}"/>
    <cellStyle name="Normal 2 2 83 6 2" xfId="24675" xr:uid="{3ECE067C-5C2E-46BA-8A34-6A5616DC7397}"/>
    <cellStyle name="Normal 2 2 83 7" xfId="17159" xr:uid="{3ECE067C-5C2E-46BA-8A34-6A5616DC7397}"/>
    <cellStyle name="Normal 2 2 84" xfId="1198" xr:uid="{3ECE067C-5C2E-46BA-8A34-6A5616DC7397}"/>
    <cellStyle name="Normal 2 2 84 2" xfId="4257" xr:uid="{4A522176-6D90-4DAF-9352-A576FAF0C61A}"/>
    <cellStyle name="Normal 2 2 84 2 2" xfId="11719" xr:uid="{4A522176-6D90-4DAF-9352-A576FAF0C61A}"/>
    <cellStyle name="Normal 2 2 84 2 2 2" xfId="27697" xr:uid="{4A522176-6D90-4DAF-9352-A576FAF0C61A}"/>
    <cellStyle name="Normal 2 2 84 2 3" xfId="20235" xr:uid="{4A522176-6D90-4DAF-9352-A576FAF0C61A}"/>
    <cellStyle name="Normal 2 2 84 3" xfId="5504" xr:uid="{8D422880-EFEE-4635-8C2D-2C7A8B1FCB13}"/>
    <cellStyle name="Normal 2 2 84 3 2" xfId="12966" xr:uid="{8D422880-EFEE-4635-8C2D-2C7A8B1FCB13}"/>
    <cellStyle name="Normal 2 2 84 3 2 2" xfId="28944" xr:uid="{8D422880-EFEE-4635-8C2D-2C7A8B1FCB13}"/>
    <cellStyle name="Normal 2 2 84 3 3" xfId="21482" xr:uid="{8D422880-EFEE-4635-8C2D-2C7A8B1FCB13}"/>
    <cellStyle name="Normal 2 2 84 4" xfId="6768" xr:uid="{C891F400-C68C-4BA4-B52E-EF4997AACFE6}"/>
    <cellStyle name="Normal 2 2 84 4 2" xfId="14230" xr:uid="{C891F400-C68C-4BA4-B52E-EF4997AACFE6}"/>
    <cellStyle name="Normal 2 2 84 4 2 2" xfId="30208" xr:uid="{C891F400-C68C-4BA4-B52E-EF4997AACFE6}"/>
    <cellStyle name="Normal 2 2 84 4 3" xfId="22746" xr:uid="{C891F400-C68C-4BA4-B52E-EF4997AACFE6}"/>
    <cellStyle name="Normal 2 2 84 5" xfId="3010" xr:uid="{3ECE067C-5C2E-46BA-8A34-6A5616DC7397}"/>
    <cellStyle name="Normal 2 2 84 5 2" xfId="10472" xr:uid="{3ECE067C-5C2E-46BA-8A34-6A5616DC7397}"/>
    <cellStyle name="Normal 2 2 84 5 2 2" xfId="26450" xr:uid="{3ECE067C-5C2E-46BA-8A34-6A5616DC7397}"/>
    <cellStyle name="Normal 2 2 84 5 3" xfId="18988" xr:uid="{3ECE067C-5C2E-46BA-8A34-6A5616DC7397}"/>
    <cellStyle name="Normal 2 2 84 6" xfId="8714" xr:uid="{3ECE067C-5C2E-46BA-8A34-6A5616DC7397}"/>
    <cellStyle name="Normal 2 2 84 6 2" xfId="24692" xr:uid="{3ECE067C-5C2E-46BA-8A34-6A5616DC7397}"/>
    <cellStyle name="Normal 2 2 84 7" xfId="17176" xr:uid="{3ECE067C-5C2E-46BA-8A34-6A5616DC7397}"/>
    <cellStyle name="Normal 2 2 85" xfId="1215" xr:uid="{3ECE067C-5C2E-46BA-8A34-6A5616DC7397}"/>
    <cellStyle name="Normal 2 2 85 2" xfId="4274" xr:uid="{7584FD8E-3994-4A97-B5F0-07EFD15A3FF0}"/>
    <cellStyle name="Normal 2 2 85 2 2" xfId="11736" xr:uid="{7584FD8E-3994-4A97-B5F0-07EFD15A3FF0}"/>
    <cellStyle name="Normal 2 2 85 2 2 2" xfId="27714" xr:uid="{7584FD8E-3994-4A97-B5F0-07EFD15A3FF0}"/>
    <cellStyle name="Normal 2 2 85 2 3" xfId="20252" xr:uid="{7584FD8E-3994-4A97-B5F0-07EFD15A3FF0}"/>
    <cellStyle name="Normal 2 2 85 3" xfId="5521" xr:uid="{FD09987F-FADC-4833-BB1B-066A3DB6B369}"/>
    <cellStyle name="Normal 2 2 85 3 2" xfId="12983" xr:uid="{FD09987F-FADC-4833-BB1B-066A3DB6B369}"/>
    <cellStyle name="Normal 2 2 85 3 2 2" xfId="28961" xr:uid="{FD09987F-FADC-4833-BB1B-066A3DB6B369}"/>
    <cellStyle name="Normal 2 2 85 3 3" xfId="21499" xr:uid="{FD09987F-FADC-4833-BB1B-066A3DB6B369}"/>
    <cellStyle name="Normal 2 2 85 4" xfId="6785" xr:uid="{E89C86E4-AC0E-41A3-91BC-89D0C2E373D2}"/>
    <cellStyle name="Normal 2 2 85 4 2" xfId="14247" xr:uid="{E89C86E4-AC0E-41A3-91BC-89D0C2E373D2}"/>
    <cellStyle name="Normal 2 2 85 4 2 2" xfId="30225" xr:uid="{E89C86E4-AC0E-41A3-91BC-89D0C2E373D2}"/>
    <cellStyle name="Normal 2 2 85 4 3" xfId="22763" xr:uid="{E89C86E4-AC0E-41A3-91BC-89D0C2E373D2}"/>
    <cellStyle name="Normal 2 2 85 5" xfId="3027" xr:uid="{3ECE067C-5C2E-46BA-8A34-6A5616DC7397}"/>
    <cellStyle name="Normal 2 2 85 5 2" xfId="10489" xr:uid="{3ECE067C-5C2E-46BA-8A34-6A5616DC7397}"/>
    <cellStyle name="Normal 2 2 85 5 2 2" xfId="26467" xr:uid="{3ECE067C-5C2E-46BA-8A34-6A5616DC7397}"/>
    <cellStyle name="Normal 2 2 85 5 3" xfId="19005" xr:uid="{3ECE067C-5C2E-46BA-8A34-6A5616DC7397}"/>
    <cellStyle name="Normal 2 2 85 6" xfId="8731" xr:uid="{3ECE067C-5C2E-46BA-8A34-6A5616DC7397}"/>
    <cellStyle name="Normal 2 2 85 6 2" xfId="24709" xr:uid="{3ECE067C-5C2E-46BA-8A34-6A5616DC7397}"/>
    <cellStyle name="Normal 2 2 85 7" xfId="17193" xr:uid="{3ECE067C-5C2E-46BA-8A34-6A5616DC7397}"/>
    <cellStyle name="Normal 2 2 86" xfId="1233" xr:uid="{3ECE067C-5C2E-46BA-8A34-6A5616DC7397}"/>
    <cellStyle name="Normal 2 2 86 2" xfId="4292" xr:uid="{89143163-9312-48B4-9E5F-B2AB5AE0F1DC}"/>
    <cellStyle name="Normal 2 2 86 2 2" xfId="11754" xr:uid="{89143163-9312-48B4-9E5F-B2AB5AE0F1DC}"/>
    <cellStyle name="Normal 2 2 86 2 2 2" xfId="27732" xr:uid="{89143163-9312-48B4-9E5F-B2AB5AE0F1DC}"/>
    <cellStyle name="Normal 2 2 86 2 3" xfId="20270" xr:uid="{89143163-9312-48B4-9E5F-B2AB5AE0F1DC}"/>
    <cellStyle name="Normal 2 2 86 3" xfId="5539" xr:uid="{B2F62676-607B-42BE-A210-BFA32AD65D2E}"/>
    <cellStyle name="Normal 2 2 86 3 2" xfId="13001" xr:uid="{B2F62676-607B-42BE-A210-BFA32AD65D2E}"/>
    <cellStyle name="Normal 2 2 86 3 2 2" xfId="28979" xr:uid="{B2F62676-607B-42BE-A210-BFA32AD65D2E}"/>
    <cellStyle name="Normal 2 2 86 3 3" xfId="21517" xr:uid="{B2F62676-607B-42BE-A210-BFA32AD65D2E}"/>
    <cellStyle name="Normal 2 2 86 4" xfId="6803" xr:uid="{9FBBD911-BA09-4CBC-879D-B0F9766ADE1A}"/>
    <cellStyle name="Normal 2 2 86 4 2" xfId="14265" xr:uid="{9FBBD911-BA09-4CBC-879D-B0F9766ADE1A}"/>
    <cellStyle name="Normal 2 2 86 4 2 2" xfId="30243" xr:uid="{9FBBD911-BA09-4CBC-879D-B0F9766ADE1A}"/>
    <cellStyle name="Normal 2 2 86 4 3" xfId="22781" xr:uid="{9FBBD911-BA09-4CBC-879D-B0F9766ADE1A}"/>
    <cellStyle name="Normal 2 2 86 5" xfId="3045" xr:uid="{3ECE067C-5C2E-46BA-8A34-6A5616DC7397}"/>
    <cellStyle name="Normal 2 2 86 5 2" xfId="10507" xr:uid="{3ECE067C-5C2E-46BA-8A34-6A5616DC7397}"/>
    <cellStyle name="Normal 2 2 86 5 2 2" xfId="26485" xr:uid="{3ECE067C-5C2E-46BA-8A34-6A5616DC7397}"/>
    <cellStyle name="Normal 2 2 86 5 3" xfId="19023" xr:uid="{3ECE067C-5C2E-46BA-8A34-6A5616DC7397}"/>
    <cellStyle name="Normal 2 2 86 6" xfId="8749" xr:uid="{3ECE067C-5C2E-46BA-8A34-6A5616DC7397}"/>
    <cellStyle name="Normal 2 2 86 6 2" xfId="24727" xr:uid="{3ECE067C-5C2E-46BA-8A34-6A5616DC7397}"/>
    <cellStyle name="Normal 2 2 86 7" xfId="17211" xr:uid="{3ECE067C-5C2E-46BA-8A34-6A5616DC7397}"/>
    <cellStyle name="Normal 2 2 87" xfId="1254" xr:uid="{3ECE067C-5C2E-46BA-8A34-6A5616DC7397}"/>
    <cellStyle name="Normal 2 2 87 2" xfId="6824" xr:uid="{AB341951-C7F3-461B-BF3D-441DA140D8A5}"/>
    <cellStyle name="Normal 2 2 87 2 2" xfId="14286" xr:uid="{AB341951-C7F3-461B-BF3D-441DA140D8A5}"/>
    <cellStyle name="Normal 2 2 87 2 2 2" xfId="30264" xr:uid="{AB341951-C7F3-461B-BF3D-441DA140D8A5}"/>
    <cellStyle name="Normal 2 2 87 2 3" xfId="22802" xr:uid="{AB341951-C7F3-461B-BF3D-441DA140D8A5}"/>
    <cellStyle name="Normal 2 2 87 3" xfId="3071" xr:uid="{128D2614-CD91-435C-B1F0-734836ADC29E}"/>
    <cellStyle name="Normal 2 2 87 3 2" xfId="10533" xr:uid="{128D2614-CD91-435C-B1F0-734836ADC29E}"/>
    <cellStyle name="Normal 2 2 87 3 2 2" xfId="26511" xr:uid="{128D2614-CD91-435C-B1F0-734836ADC29E}"/>
    <cellStyle name="Normal 2 2 87 3 3" xfId="19049" xr:uid="{128D2614-CD91-435C-B1F0-734836ADC29E}"/>
    <cellStyle name="Normal 2 2 87 4" xfId="8769" xr:uid="{3ECE067C-5C2E-46BA-8A34-6A5616DC7397}"/>
    <cellStyle name="Normal 2 2 87 4 2" xfId="24747" xr:uid="{3ECE067C-5C2E-46BA-8A34-6A5616DC7397}"/>
    <cellStyle name="Normal 2 2 87 5" xfId="17232" xr:uid="{3ECE067C-5C2E-46BA-8A34-6A5616DC7397}"/>
    <cellStyle name="Normal 2 2 88" xfId="1287" xr:uid="{3ECE067C-5C2E-46BA-8A34-6A5616DC7397}"/>
    <cellStyle name="Normal 2 2 88 2" xfId="6857" xr:uid="{60CD4843-BF74-400B-803A-F1E115CB8D77}"/>
    <cellStyle name="Normal 2 2 88 2 2" xfId="14319" xr:uid="{60CD4843-BF74-400B-803A-F1E115CB8D77}"/>
    <cellStyle name="Normal 2 2 88 2 2 2" xfId="30297" xr:uid="{60CD4843-BF74-400B-803A-F1E115CB8D77}"/>
    <cellStyle name="Normal 2 2 88 2 3" xfId="22835" xr:uid="{60CD4843-BF74-400B-803A-F1E115CB8D77}"/>
    <cellStyle name="Normal 2 2 88 3" xfId="4318" xr:uid="{75797AF0-B34C-4D7A-85A1-E1115A7D0442}"/>
    <cellStyle name="Normal 2 2 88 3 2" xfId="11780" xr:uid="{75797AF0-B34C-4D7A-85A1-E1115A7D0442}"/>
    <cellStyle name="Normal 2 2 88 3 2 2" xfId="27758" xr:uid="{75797AF0-B34C-4D7A-85A1-E1115A7D0442}"/>
    <cellStyle name="Normal 2 2 88 3 3" xfId="20296" xr:uid="{75797AF0-B34C-4D7A-85A1-E1115A7D0442}"/>
    <cellStyle name="Normal 2 2 88 4" xfId="8788" xr:uid="{3ECE067C-5C2E-46BA-8A34-6A5616DC7397}"/>
    <cellStyle name="Normal 2 2 88 4 2" xfId="24766" xr:uid="{3ECE067C-5C2E-46BA-8A34-6A5616DC7397}"/>
    <cellStyle name="Normal 2 2 88 5" xfId="17265" xr:uid="{3ECE067C-5C2E-46BA-8A34-6A5616DC7397}"/>
    <cellStyle name="Normal 2 2 89" xfId="1320" xr:uid="{3ECE067C-5C2E-46BA-8A34-6A5616DC7397}"/>
    <cellStyle name="Normal 2 2 89 2" xfId="5566" xr:uid="{8618D882-8421-4C85-A9BA-50BF08E35AB5}"/>
    <cellStyle name="Normal 2 2 89 2 2" xfId="13028" xr:uid="{8618D882-8421-4C85-A9BA-50BF08E35AB5}"/>
    <cellStyle name="Normal 2 2 89 2 2 2" xfId="29006" xr:uid="{8618D882-8421-4C85-A9BA-50BF08E35AB5}"/>
    <cellStyle name="Normal 2 2 89 2 3" xfId="21544" xr:uid="{8618D882-8421-4C85-A9BA-50BF08E35AB5}"/>
    <cellStyle name="Normal 2 2 89 3" xfId="8809" xr:uid="{3ECE067C-5C2E-46BA-8A34-6A5616DC7397}"/>
    <cellStyle name="Normal 2 2 89 3 2" xfId="24787" xr:uid="{3ECE067C-5C2E-46BA-8A34-6A5616DC7397}"/>
    <cellStyle name="Normal 2 2 89 4" xfId="17298" xr:uid="{3ECE067C-5C2E-46BA-8A34-6A5616DC7397}"/>
    <cellStyle name="Normal 2 2 9" xfId="530" xr:uid="{00000000-0005-0000-0000-0000C0010000}"/>
    <cellStyle name="Normal 2 2 9 2" xfId="3589" xr:uid="{3C8873A2-3497-4C8A-B142-29EFC6562950}"/>
    <cellStyle name="Normal 2 2 9 2 2" xfId="11051" xr:uid="{3C8873A2-3497-4C8A-B142-29EFC6562950}"/>
    <cellStyle name="Normal 2 2 9 2 2 2" xfId="27029" xr:uid="{3C8873A2-3497-4C8A-B142-29EFC6562950}"/>
    <cellStyle name="Normal 2 2 9 2 3" xfId="19567" xr:uid="{3C8873A2-3497-4C8A-B142-29EFC6562950}"/>
    <cellStyle name="Normal 2 2 9 3" xfId="4836" xr:uid="{35DC988C-C672-4350-AD6D-54383DACAFA9}"/>
    <cellStyle name="Normal 2 2 9 3 2" xfId="12298" xr:uid="{35DC988C-C672-4350-AD6D-54383DACAFA9}"/>
    <cellStyle name="Normal 2 2 9 3 2 2" xfId="28276" xr:uid="{35DC988C-C672-4350-AD6D-54383DACAFA9}"/>
    <cellStyle name="Normal 2 2 9 3 3" xfId="20814" xr:uid="{35DC988C-C672-4350-AD6D-54383DACAFA9}"/>
    <cellStyle name="Normal 2 2 9 4" xfId="6104" xr:uid="{375E80A0-DDCB-4E16-8D4D-0C8A252DC2F2}"/>
    <cellStyle name="Normal 2 2 9 4 2" xfId="13566" xr:uid="{375E80A0-DDCB-4E16-8D4D-0C8A252DC2F2}"/>
    <cellStyle name="Normal 2 2 9 4 2 2" xfId="29544" xr:uid="{375E80A0-DDCB-4E16-8D4D-0C8A252DC2F2}"/>
    <cellStyle name="Normal 2 2 9 4 3" xfId="22082" xr:uid="{375E80A0-DDCB-4E16-8D4D-0C8A252DC2F2}"/>
    <cellStyle name="Normal 2 2 9 5" xfId="2342" xr:uid="{00000000-0005-0000-0000-0000C0010000}"/>
    <cellStyle name="Normal 2 2 9 5 2" xfId="9804" xr:uid="{00000000-0005-0000-0000-0000C0010000}"/>
    <cellStyle name="Normal 2 2 9 5 2 2" xfId="25782" xr:uid="{00000000-0005-0000-0000-0000C0010000}"/>
    <cellStyle name="Normal 2 2 9 5 3" xfId="18320" xr:uid="{00000000-0005-0000-0000-0000C0010000}"/>
    <cellStyle name="Normal 2 2 9 6" xfId="8064" xr:uid="{00000000-0005-0000-0000-0000C0010000}"/>
    <cellStyle name="Normal 2 2 9 6 2" xfId="24042" xr:uid="{00000000-0005-0000-0000-0000C0010000}"/>
    <cellStyle name="Normal 2 2 9 7" xfId="16508" xr:uid="{00000000-0005-0000-0000-0000C0010000}"/>
    <cellStyle name="Normal 2 2 90" xfId="1353" xr:uid="{3ECE067C-5C2E-46BA-8A34-6A5616DC7397}"/>
    <cellStyle name="Normal 2 2 90 2" xfId="6893" xr:uid="{97D68A5E-EE33-4FA3-924E-15965C511890}"/>
    <cellStyle name="Normal 2 2 90 2 2" xfId="14355" xr:uid="{97D68A5E-EE33-4FA3-924E-15965C511890}"/>
    <cellStyle name="Normal 2 2 90 2 2 2" xfId="30333" xr:uid="{97D68A5E-EE33-4FA3-924E-15965C511890}"/>
    <cellStyle name="Normal 2 2 90 2 3" xfId="22871" xr:uid="{97D68A5E-EE33-4FA3-924E-15965C511890}"/>
    <cellStyle name="Normal 2 2 90 3" xfId="8842" xr:uid="{3ECE067C-5C2E-46BA-8A34-6A5616DC7397}"/>
    <cellStyle name="Normal 2 2 90 3 2" xfId="24820" xr:uid="{3ECE067C-5C2E-46BA-8A34-6A5616DC7397}"/>
    <cellStyle name="Normal 2 2 90 4" xfId="17331" xr:uid="{3ECE067C-5C2E-46BA-8A34-6A5616DC7397}"/>
    <cellStyle name="Normal 2 2 91" xfId="1386" xr:uid="{3ECE067C-5C2E-46BA-8A34-6A5616DC7397}"/>
    <cellStyle name="Normal 2 2 91 2" xfId="6926" xr:uid="{B82CF009-E194-4433-93EE-9B12490E645D}"/>
    <cellStyle name="Normal 2 2 91 2 2" xfId="14388" xr:uid="{B82CF009-E194-4433-93EE-9B12490E645D}"/>
    <cellStyle name="Normal 2 2 91 2 2 2" xfId="30366" xr:uid="{B82CF009-E194-4433-93EE-9B12490E645D}"/>
    <cellStyle name="Normal 2 2 91 2 3" xfId="22904" xr:uid="{B82CF009-E194-4433-93EE-9B12490E645D}"/>
    <cellStyle name="Normal 2 2 91 3" xfId="8875" xr:uid="{3ECE067C-5C2E-46BA-8A34-6A5616DC7397}"/>
    <cellStyle name="Normal 2 2 91 3 2" xfId="24853" xr:uid="{3ECE067C-5C2E-46BA-8A34-6A5616DC7397}"/>
    <cellStyle name="Normal 2 2 91 4" xfId="17364" xr:uid="{3ECE067C-5C2E-46BA-8A34-6A5616DC7397}"/>
    <cellStyle name="Normal 2 2 92" xfId="1419" xr:uid="{3ECE067C-5C2E-46BA-8A34-6A5616DC7397}"/>
    <cellStyle name="Normal 2 2 92 2" xfId="6957" xr:uid="{ECFA41DD-6E0C-46FA-B121-D9F4CC1828D4}"/>
    <cellStyle name="Normal 2 2 92 2 2" xfId="14419" xr:uid="{ECFA41DD-6E0C-46FA-B121-D9F4CC1828D4}"/>
    <cellStyle name="Normal 2 2 92 2 2 2" xfId="30397" xr:uid="{ECFA41DD-6E0C-46FA-B121-D9F4CC1828D4}"/>
    <cellStyle name="Normal 2 2 92 2 3" xfId="22935" xr:uid="{ECFA41DD-6E0C-46FA-B121-D9F4CC1828D4}"/>
    <cellStyle name="Normal 2 2 92 3" xfId="8908" xr:uid="{3ECE067C-5C2E-46BA-8A34-6A5616DC7397}"/>
    <cellStyle name="Normal 2 2 92 3 2" xfId="24886" xr:uid="{3ECE067C-5C2E-46BA-8A34-6A5616DC7397}"/>
    <cellStyle name="Normal 2 2 92 4" xfId="17397" xr:uid="{3ECE067C-5C2E-46BA-8A34-6A5616DC7397}"/>
    <cellStyle name="Normal 2 2 93" xfId="1452" xr:uid="{3ECE067C-5C2E-46BA-8A34-6A5616DC7397}"/>
    <cellStyle name="Normal 2 2 93 2" xfId="6990" xr:uid="{24577423-A952-4B17-BE09-485D23D39A3A}"/>
    <cellStyle name="Normal 2 2 93 2 2" xfId="14452" xr:uid="{24577423-A952-4B17-BE09-485D23D39A3A}"/>
    <cellStyle name="Normal 2 2 93 2 2 2" xfId="30430" xr:uid="{24577423-A952-4B17-BE09-485D23D39A3A}"/>
    <cellStyle name="Normal 2 2 93 2 3" xfId="22968" xr:uid="{24577423-A952-4B17-BE09-485D23D39A3A}"/>
    <cellStyle name="Normal 2 2 93 3" xfId="8941" xr:uid="{3ECE067C-5C2E-46BA-8A34-6A5616DC7397}"/>
    <cellStyle name="Normal 2 2 93 3 2" xfId="24919" xr:uid="{3ECE067C-5C2E-46BA-8A34-6A5616DC7397}"/>
    <cellStyle name="Normal 2 2 93 4" xfId="17430" xr:uid="{3ECE067C-5C2E-46BA-8A34-6A5616DC7397}"/>
    <cellStyle name="Normal 2 2 94" xfId="1485" xr:uid="{3ECE067C-5C2E-46BA-8A34-6A5616DC7397}"/>
    <cellStyle name="Normal 2 2 94 2" xfId="7023" xr:uid="{028E3AAA-A0C3-423E-8F47-EA9894EC9441}"/>
    <cellStyle name="Normal 2 2 94 2 2" xfId="14485" xr:uid="{028E3AAA-A0C3-423E-8F47-EA9894EC9441}"/>
    <cellStyle name="Normal 2 2 94 2 2 2" xfId="30463" xr:uid="{028E3AAA-A0C3-423E-8F47-EA9894EC9441}"/>
    <cellStyle name="Normal 2 2 94 2 3" xfId="23001" xr:uid="{028E3AAA-A0C3-423E-8F47-EA9894EC9441}"/>
    <cellStyle name="Normal 2 2 94 3" xfId="8974" xr:uid="{3ECE067C-5C2E-46BA-8A34-6A5616DC7397}"/>
    <cellStyle name="Normal 2 2 94 3 2" xfId="24952" xr:uid="{3ECE067C-5C2E-46BA-8A34-6A5616DC7397}"/>
    <cellStyle name="Normal 2 2 94 4" xfId="17463" xr:uid="{3ECE067C-5C2E-46BA-8A34-6A5616DC7397}"/>
    <cellStyle name="Normal 2 2 95" xfId="1518" xr:uid="{3ECE067C-5C2E-46BA-8A34-6A5616DC7397}"/>
    <cellStyle name="Normal 2 2 95 2" xfId="7056" xr:uid="{38AA57B6-F401-4555-A500-00A699E7A96F}"/>
    <cellStyle name="Normal 2 2 95 2 2" xfId="14518" xr:uid="{38AA57B6-F401-4555-A500-00A699E7A96F}"/>
    <cellStyle name="Normal 2 2 95 2 2 2" xfId="30496" xr:uid="{38AA57B6-F401-4555-A500-00A699E7A96F}"/>
    <cellStyle name="Normal 2 2 95 2 3" xfId="23034" xr:uid="{38AA57B6-F401-4555-A500-00A699E7A96F}"/>
    <cellStyle name="Normal 2 2 95 3" xfId="9007" xr:uid="{3ECE067C-5C2E-46BA-8A34-6A5616DC7397}"/>
    <cellStyle name="Normal 2 2 95 3 2" xfId="24985" xr:uid="{3ECE067C-5C2E-46BA-8A34-6A5616DC7397}"/>
    <cellStyle name="Normal 2 2 95 4" xfId="17496" xr:uid="{3ECE067C-5C2E-46BA-8A34-6A5616DC7397}"/>
    <cellStyle name="Normal 2 2 96" xfId="1552" xr:uid="{3ECE067C-5C2E-46BA-8A34-6A5616DC7397}"/>
    <cellStyle name="Normal 2 2 96 2" xfId="7090" xr:uid="{3FBE7EB0-02B4-481D-AA5C-64680F570AD0}"/>
    <cellStyle name="Normal 2 2 96 2 2" xfId="14552" xr:uid="{3FBE7EB0-02B4-481D-AA5C-64680F570AD0}"/>
    <cellStyle name="Normal 2 2 96 2 2 2" xfId="30530" xr:uid="{3FBE7EB0-02B4-481D-AA5C-64680F570AD0}"/>
    <cellStyle name="Normal 2 2 96 2 3" xfId="23068" xr:uid="{3FBE7EB0-02B4-481D-AA5C-64680F570AD0}"/>
    <cellStyle name="Normal 2 2 96 3" xfId="9041" xr:uid="{3ECE067C-5C2E-46BA-8A34-6A5616DC7397}"/>
    <cellStyle name="Normal 2 2 96 3 2" xfId="25019" xr:uid="{3ECE067C-5C2E-46BA-8A34-6A5616DC7397}"/>
    <cellStyle name="Normal 2 2 96 4" xfId="17530" xr:uid="{3ECE067C-5C2E-46BA-8A34-6A5616DC7397}"/>
    <cellStyle name="Normal 2 2 97" xfId="1585" xr:uid="{3ECE067C-5C2E-46BA-8A34-6A5616DC7397}"/>
    <cellStyle name="Normal 2 2 97 2" xfId="7123" xr:uid="{548A20F9-8DE3-44AC-B953-86CA79313178}"/>
    <cellStyle name="Normal 2 2 97 2 2" xfId="14585" xr:uid="{548A20F9-8DE3-44AC-B953-86CA79313178}"/>
    <cellStyle name="Normal 2 2 97 2 2 2" xfId="30563" xr:uid="{548A20F9-8DE3-44AC-B953-86CA79313178}"/>
    <cellStyle name="Normal 2 2 97 2 3" xfId="23101" xr:uid="{548A20F9-8DE3-44AC-B953-86CA79313178}"/>
    <cellStyle name="Normal 2 2 97 3" xfId="9074" xr:uid="{3ECE067C-5C2E-46BA-8A34-6A5616DC7397}"/>
    <cellStyle name="Normal 2 2 97 3 2" xfId="25052" xr:uid="{3ECE067C-5C2E-46BA-8A34-6A5616DC7397}"/>
    <cellStyle name="Normal 2 2 97 4" xfId="17563" xr:uid="{3ECE067C-5C2E-46BA-8A34-6A5616DC7397}"/>
    <cellStyle name="Normal 2 2 98" xfId="1618" xr:uid="{3ECE067C-5C2E-46BA-8A34-6A5616DC7397}"/>
    <cellStyle name="Normal 2 2 98 2" xfId="7162" xr:uid="{2B040FA4-9B22-4D6D-97C1-B932D72681E6}"/>
    <cellStyle name="Normal 2 2 98 2 2" xfId="14624" xr:uid="{2B040FA4-9B22-4D6D-97C1-B932D72681E6}"/>
    <cellStyle name="Normal 2 2 98 2 2 2" xfId="30602" xr:uid="{2B040FA4-9B22-4D6D-97C1-B932D72681E6}"/>
    <cellStyle name="Normal 2 2 98 2 3" xfId="23140" xr:uid="{2B040FA4-9B22-4D6D-97C1-B932D72681E6}"/>
    <cellStyle name="Normal 2 2 98 3" xfId="9107" xr:uid="{3ECE067C-5C2E-46BA-8A34-6A5616DC7397}"/>
    <cellStyle name="Normal 2 2 98 3 2" xfId="25085" xr:uid="{3ECE067C-5C2E-46BA-8A34-6A5616DC7397}"/>
    <cellStyle name="Normal 2 2 98 4" xfId="17596" xr:uid="{3ECE067C-5C2E-46BA-8A34-6A5616DC7397}"/>
    <cellStyle name="Normal 2 2 99" xfId="1687" xr:uid="{3ECE067C-5C2E-46BA-8A34-6A5616DC7397}"/>
    <cellStyle name="Normal 2 2 99 2" xfId="7219" xr:uid="{FB4FE570-2B8C-4CA6-800D-AD0E0F19636D}"/>
    <cellStyle name="Normal 2 2 99 2 2" xfId="14681" xr:uid="{FB4FE570-2B8C-4CA6-800D-AD0E0F19636D}"/>
    <cellStyle name="Normal 2 2 99 2 2 2" xfId="30659" xr:uid="{FB4FE570-2B8C-4CA6-800D-AD0E0F19636D}"/>
    <cellStyle name="Normal 2 2 99 2 3" xfId="23197" xr:uid="{FB4FE570-2B8C-4CA6-800D-AD0E0F19636D}"/>
    <cellStyle name="Normal 2 2 99 3" xfId="9149" xr:uid="{3ECE067C-5C2E-46BA-8A34-6A5616DC7397}"/>
    <cellStyle name="Normal 2 2 99 3 2" xfId="25127" xr:uid="{3ECE067C-5C2E-46BA-8A34-6A5616DC7397}"/>
    <cellStyle name="Normal 2 2 99 4" xfId="17665" xr:uid="{3ECE067C-5C2E-46BA-8A34-6A5616DC7397}"/>
    <cellStyle name="Normal 2 20" xfId="64" xr:uid="{00000000-0005-0000-0000-0000C1010000}"/>
    <cellStyle name="Normal 2 20 2" xfId="174" xr:uid="{00000000-0005-0000-0000-0000C2010000}"/>
    <cellStyle name="Normal 2 20 2 2" xfId="393" xr:uid="{00000000-0005-0000-0000-0000C3010000}"/>
    <cellStyle name="Normal 2 20 2 2 2" xfId="3452" xr:uid="{5C7EB2DF-ABFC-4B72-A893-5256A55F765F}"/>
    <cellStyle name="Normal 2 20 2 2 2 2" xfId="10914" xr:uid="{5C7EB2DF-ABFC-4B72-A893-5256A55F765F}"/>
    <cellStyle name="Normal 2 20 2 2 2 2 2" xfId="26892" xr:uid="{5C7EB2DF-ABFC-4B72-A893-5256A55F765F}"/>
    <cellStyle name="Normal 2 20 2 2 2 3" xfId="19430" xr:uid="{5C7EB2DF-ABFC-4B72-A893-5256A55F765F}"/>
    <cellStyle name="Normal 2 20 2 2 3" xfId="4699" xr:uid="{AD418DBC-D8A8-4398-927D-62D409D0641E}"/>
    <cellStyle name="Normal 2 20 2 2 3 2" xfId="12161" xr:uid="{AD418DBC-D8A8-4398-927D-62D409D0641E}"/>
    <cellStyle name="Normal 2 20 2 2 3 2 2" xfId="28139" xr:uid="{AD418DBC-D8A8-4398-927D-62D409D0641E}"/>
    <cellStyle name="Normal 2 20 2 2 3 3" xfId="20677" xr:uid="{AD418DBC-D8A8-4398-927D-62D409D0641E}"/>
    <cellStyle name="Normal 2 20 2 2 4" xfId="5970" xr:uid="{EDBE54C0-47B4-4AC3-814A-C951628CF286}"/>
    <cellStyle name="Normal 2 20 2 2 4 2" xfId="13432" xr:uid="{EDBE54C0-47B4-4AC3-814A-C951628CF286}"/>
    <cellStyle name="Normal 2 20 2 2 4 2 2" xfId="29410" xr:uid="{EDBE54C0-47B4-4AC3-814A-C951628CF286}"/>
    <cellStyle name="Normal 2 20 2 2 4 3" xfId="21948" xr:uid="{EDBE54C0-47B4-4AC3-814A-C951628CF286}"/>
    <cellStyle name="Normal 2 20 2 2 5" xfId="2205" xr:uid="{00000000-0005-0000-0000-0000C3010000}"/>
    <cellStyle name="Normal 2 20 2 2 5 2" xfId="9667" xr:uid="{00000000-0005-0000-0000-0000C3010000}"/>
    <cellStyle name="Normal 2 20 2 2 5 2 2" xfId="25645" xr:uid="{00000000-0005-0000-0000-0000C3010000}"/>
    <cellStyle name="Normal 2 20 2 2 5 3" xfId="18183" xr:uid="{00000000-0005-0000-0000-0000C3010000}"/>
    <cellStyle name="Normal 2 20 2 2 6" xfId="7943" xr:uid="{00000000-0005-0000-0000-0000C3010000}"/>
    <cellStyle name="Normal 2 20 2 2 6 2" xfId="23921" xr:uid="{00000000-0005-0000-0000-0000C3010000}"/>
    <cellStyle name="Normal 2 20 2 2 7" xfId="16371" xr:uid="{00000000-0005-0000-0000-0000C3010000}"/>
    <cellStyle name="Normal 2 20 2 3" xfId="3234" xr:uid="{E99AC39B-289B-449E-A769-9BD5C01EAF77}"/>
    <cellStyle name="Normal 2 20 2 3 2" xfId="10696" xr:uid="{E99AC39B-289B-449E-A769-9BD5C01EAF77}"/>
    <cellStyle name="Normal 2 20 2 3 2 2" xfId="26674" xr:uid="{E99AC39B-289B-449E-A769-9BD5C01EAF77}"/>
    <cellStyle name="Normal 2 20 2 3 3" xfId="19212" xr:uid="{E99AC39B-289B-449E-A769-9BD5C01EAF77}"/>
    <cellStyle name="Normal 2 20 2 4" xfId="4481" xr:uid="{8AA0592E-E493-4BCA-AB90-90BA19C93A57}"/>
    <cellStyle name="Normal 2 20 2 4 2" xfId="11943" xr:uid="{8AA0592E-E493-4BCA-AB90-90BA19C93A57}"/>
    <cellStyle name="Normal 2 20 2 4 2 2" xfId="27921" xr:uid="{8AA0592E-E493-4BCA-AB90-90BA19C93A57}"/>
    <cellStyle name="Normal 2 20 2 4 3" xfId="20459" xr:uid="{8AA0592E-E493-4BCA-AB90-90BA19C93A57}"/>
    <cellStyle name="Normal 2 20 2 5" xfId="5755" xr:uid="{E9AFCFD1-F19C-4E87-A404-4C0637FD8D1F}"/>
    <cellStyle name="Normal 2 20 2 5 2" xfId="13217" xr:uid="{E9AFCFD1-F19C-4E87-A404-4C0637FD8D1F}"/>
    <cellStyle name="Normal 2 20 2 5 2 2" xfId="29195" xr:uid="{E9AFCFD1-F19C-4E87-A404-4C0637FD8D1F}"/>
    <cellStyle name="Normal 2 20 2 5 3" xfId="21733" xr:uid="{E9AFCFD1-F19C-4E87-A404-4C0637FD8D1F}"/>
    <cellStyle name="Normal 2 20 2 6" xfId="1987" xr:uid="{00000000-0005-0000-0000-0000C2010000}"/>
    <cellStyle name="Normal 2 20 2 6 2" xfId="9449" xr:uid="{00000000-0005-0000-0000-0000C2010000}"/>
    <cellStyle name="Normal 2 20 2 6 2 2" xfId="25427" xr:uid="{00000000-0005-0000-0000-0000C2010000}"/>
    <cellStyle name="Normal 2 20 2 6 3" xfId="17965" xr:uid="{00000000-0005-0000-0000-0000C2010000}"/>
    <cellStyle name="Normal 2 20 2 7" xfId="7739" xr:uid="{00000000-0005-0000-0000-0000C2010000}"/>
    <cellStyle name="Normal 2 20 2 7 2" xfId="23717" xr:uid="{00000000-0005-0000-0000-0000C2010000}"/>
    <cellStyle name="Normal 2 20 2 8" xfId="16153" xr:uid="{00000000-0005-0000-0000-0000C2010000}"/>
    <cellStyle name="Normal 2 20 3" xfId="284" xr:uid="{00000000-0005-0000-0000-0000C4010000}"/>
    <cellStyle name="Normal 2 20 3 2" xfId="3343" xr:uid="{109A1783-7927-41C9-BF6D-A60A9FB88CFD}"/>
    <cellStyle name="Normal 2 20 3 2 2" xfId="10805" xr:uid="{109A1783-7927-41C9-BF6D-A60A9FB88CFD}"/>
    <cellStyle name="Normal 2 20 3 2 2 2" xfId="26783" xr:uid="{109A1783-7927-41C9-BF6D-A60A9FB88CFD}"/>
    <cellStyle name="Normal 2 20 3 2 3" xfId="19321" xr:uid="{109A1783-7927-41C9-BF6D-A60A9FB88CFD}"/>
    <cellStyle name="Normal 2 20 3 3" xfId="4590" xr:uid="{180F8E52-FD66-4E13-B372-F4FD89099286}"/>
    <cellStyle name="Normal 2 20 3 3 2" xfId="12052" xr:uid="{180F8E52-FD66-4E13-B372-F4FD89099286}"/>
    <cellStyle name="Normal 2 20 3 3 2 2" xfId="28030" xr:uid="{180F8E52-FD66-4E13-B372-F4FD89099286}"/>
    <cellStyle name="Normal 2 20 3 3 3" xfId="20568" xr:uid="{180F8E52-FD66-4E13-B372-F4FD89099286}"/>
    <cellStyle name="Normal 2 20 3 4" xfId="5862" xr:uid="{0DB2FE27-C4AD-4E55-BCC4-023D26264225}"/>
    <cellStyle name="Normal 2 20 3 4 2" xfId="13324" xr:uid="{0DB2FE27-C4AD-4E55-BCC4-023D26264225}"/>
    <cellStyle name="Normal 2 20 3 4 2 2" xfId="29302" xr:uid="{0DB2FE27-C4AD-4E55-BCC4-023D26264225}"/>
    <cellStyle name="Normal 2 20 3 4 3" xfId="21840" xr:uid="{0DB2FE27-C4AD-4E55-BCC4-023D26264225}"/>
    <cellStyle name="Normal 2 20 3 5" xfId="2096" xr:uid="{00000000-0005-0000-0000-0000C4010000}"/>
    <cellStyle name="Normal 2 20 3 5 2" xfId="9558" xr:uid="{00000000-0005-0000-0000-0000C4010000}"/>
    <cellStyle name="Normal 2 20 3 5 2 2" xfId="25536" xr:uid="{00000000-0005-0000-0000-0000C4010000}"/>
    <cellStyle name="Normal 2 20 3 5 3" xfId="18074" xr:uid="{00000000-0005-0000-0000-0000C4010000}"/>
    <cellStyle name="Normal 2 20 3 6" xfId="7841" xr:uid="{00000000-0005-0000-0000-0000C4010000}"/>
    <cellStyle name="Normal 2 20 3 6 2" xfId="23819" xr:uid="{00000000-0005-0000-0000-0000C4010000}"/>
    <cellStyle name="Normal 2 20 3 7" xfId="16262" xr:uid="{00000000-0005-0000-0000-0000C4010000}"/>
    <cellStyle name="Normal 2 20 4" xfId="3125" xr:uid="{BEBA5ACE-A169-4F2B-BD23-1485D9E1A1E5}"/>
    <cellStyle name="Normal 2 20 4 2" xfId="10587" xr:uid="{BEBA5ACE-A169-4F2B-BD23-1485D9E1A1E5}"/>
    <cellStyle name="Normal 2 20 4 2 2" xfId="26565" xr:uid="{BEBA5ACE-A169-4F2B-BD23-1485D9E1A1E5}"/>
    <cellStyle name="Normal 2 20 4 3" xfId="19103" xr:uid="{BEBA5ACE-A169-4F2B-BD23-1485D9E1A1E5}"/>
    <cellStyle name="Normal 2 20 5" xfId="4372" xr:uid="{EC31AC4A-3C65-4BDB-AC75-0F6475CC62E3}"/>
    <cellStyle name="Normal 2 20 5 2" xfId="11834" xr:uid="{EC31AC4A-3C65-4BDB-AC75-0F6475CC62E3}"/>
    <cellStyle name="Normal 2 20 5 2 2" xfId="27812" xr:uid="{EC31AC4A-3C65-4BDB-AC75-0F6475CC62E3}"/>
    <cellStyle name="Normal 2 20 5 3" xfId="20350" xr:uid="{EC31AC4A-3C65-4BDB-AC75-0F6475CC62E3}"/>
    <cellStyle name="Normal 2 20 6" xfId="5650" xr:uid="{6C0DD76F-88F1-4841-A55B-40AE1B9521B0}"/>
    <cellStyle name="Normal 2 20 6 2" xfId="13112" xr:uid="{6C0DD76F-88F1-4841-A55B-40AE1B9521B0}"/>
    <cellStyle name="Normal 2 20 6 2 2" xfId="29090" xr:uid="{6C0DD76F-88F1-4841-A55B-40AE1B9521B0}"/>
    <cellStyle name="Normal 2 20 6 3" xfId="21628" xr:uid="{6C0DD76F-88F1-4841-A55B-40AE1B9521B0}"/>
    <cellStyle name="Normal 2 20 7" xfId="1878" xr:uid="{00000000-0005-0000-0000-0000C1010000}"/>
    <cellStyle name="Normal 2 20 7 2" xfId="9340" xr:uid="{00000000-0005-0000-0000-0000C1010000}"/>
    <cellStyle name="Normal 2 20 7 2 2" xfId="25318" xr:uid="{00000000-0005-0000-0000-0000C1010000}"/>
    <cellStyle name="Normal 2 20 7 3" xfId="17856" xr:uid="{00000000-0005-0000-0000-0000C1010000}"/>
    <cellStyle name="Normal 2 20 8" xfId="7655" xr:uid="{00000000-0005-0000-0000-0000C1010000}"/>
    <cellStyle name="Normal 2 20 8 2" xfId="23633" xr:uid="{00000000-0005-0000-0000-0000C1010000}"/>
    <cellStyle name="Normal 2 20 9" xfId="16044" xr:uid="{00000000-0005-0000-0000-0000C1010000}"/>
    <cellStyle name="Normal 2 21" xfId="67" xr:uid="{00000000-0005-0000-0000-0000C5010000}"/>
    <cellStyle name="Normal 2 21 2" xfId="177" xr:uid="{00000000-0005-0000-0000-0000C6010000}"/>
    <cellStyle name="Normal 2 21 2 2" xfId="396" xr:uid="{00000000-0005-0000-0000-0000C7010000}"/>
    <cellStyle name="Normal 2 21 2 2 2" xfId="3455" xr:uid="{1A043626-2316-401A-9291-2BBFC4992E51}"/>
    <cellStyle name="Normal 2 21 2 2 2 2" xfId="10917" xr:uid="{1A043626-2316-401A-9291-2BBFC4992E51}"/>
    <cellStyle name="Normal 2 21 2 2 2 2 2" xfId="26895" xr:uid="{1A043626-2316-401A-9291-2BBFC4992E51}"/>
    <cellStyle name="Normal 2 21 2 2 2 3" xfId="19433" xr:uid="{1A043626-2316-401A-9291-2BBFC4992E51}"/>
    <cellStyle name="Normal 2 21 2 2 3" xfId="4702" xr:uid="{0F96FFE3-8F08-4384-B7CD-63DE781175F4}"/>
    <cellStyle name="Normal 2 21 2 2 3 2" xfId="12164" xr:uid="{0F96FFE3-8F08-4384-B7CD-63DE781175F4}"/>
    <cellStyle name="Normal 2 21 2 2 3 2 2" xfId="28142" xr:uid="{0F96FFE3-8F08-4384-B7CD-63DE781175F4}"/>
    <cellStyle name="Normal 2 21 2 2 3 3" xfId="20680" xr:uid="{0F96FFE3-8F08-4384-B7CD-63DE781175F4}"/>
    <cellStyle name="Normal 2 21 2 2 4" xfId="5973" xr:uid="{978B99E8-843E-4990-89A6-D47CC6261BE2}"/>
    <cellStyle name="Normal 2 21 2 2 4 2" xfId="13435" xr:uid="{978B99E8-843E-4990-89A6-D47CC6261BE2}"/>
    <cellStyle name="Normal 2 21 2 2 4 2 2" xfId="29413" xr:uid="{978B99E8-843E-4990-89A6-D47CC6261BE2}"/>
    <cellStyle name="Normal 2 21 2 2 4 3" xfId="21951" xr:uid="{978B99E8-843E-4990-89A6-D47CC6261BE2}"/>
    <cellStyle name="Normal 2 21 2 2 5" xfId="2208" xr:uid="{00000000-0005-0000-0000-0000C7010000}"/>
    <cellStyle name="Normal 2 21 2 2 5 2" xfId="9670" xr:uid="{00000000-0005-0000-0000-0000C7010000}"/>
    <cellStyle name="Normal 2 21 2 2 5 2 2" xfId="25648" xr:uid="{00000000-0005-0000-0000-0000C7010000}"/>
    <cellStyle name="Normal 2 21 2 2 5 3" xfId="18186" xr:uid="{00000000-0005-0000-0000-0000C7010000}"/>
    <cellStyle name="Normal 2 21 2 2 6" xfId="7946" xr:uid="{00000000-0005-0000-0000-0000C7010000}"/>
    <cellStyle name="Normal 2 21 2 2 6 2" xfId="23924" xr:uid="{00000000-0005-0000-0000-0000C7010000}"/>
    <cellStyle name="Normal 2 21 2 2 7" xfId="16374" xr:uid="{00000000-0005-0000-0000-0000C7010000}"/>
    <cellStyle name="Normal 2 21 2 3" xfId="3237" xr:uid="{7DB4BDC4-89BF-46FF-A6A3-7CBE862EE2CD}"/>
    <cellStyle name="Normal 2 21 2 3 2" xfId="10699" xr:uid="{7DB4BDC4-89BF-46FF-A6A3-7CBE862EE2CD}"/>
    <cellStyle name="Normal 2 21 2 3 2 2" xfId="26677" xr:uid="{7DB4BDC4-89BF-46FF-A6A3-7CBE862EE2CD}"/>
    <cellStyle name="Normal 2 21 2 3 3" xfId="19215" xr:uid="{7DB4BDC4-89BF-46FF-A6A3-7CBE862EE2CD}"/>
    <cellStyle name="Normal 2 21 2 4" xfId="4484" xr:uid="{9D7EB48F-F4A5-4B77-B7A0-FB0CB1830D0A}"/>
    <cellStyle name="Normal 2 21 2 4 2" xfId="11946" xr:uid="{9D7EB48F-F4A5-4B77-B7A0-FB0CB1830D0A}"/>
    <cellStyle name="Normal 2 21 2 4 2 2" xfId="27924" xr:uid="{9D7EB48F-F4A5-4B77-B7A0-FB0CB1830D0A}"/>
    <cellStyle name="Normal 2 21 2 4 3" xfId="20462" xr:uid="{9D7EB48F-F4A5-4B77-B7A0-FB0CB1830D0A}"/>
    <cellStyle name="Normal 2 21 2 5" xfId="5758" xr:uid="{344443C2-E155-4764-B0A3-13B763E25006}"/>
    <cellStyle name="Normal 2 21 2 5 2" xfId="13220" xr:uid="{344443C2-E155-4764-B0A3-13B763E25006}"/>
    <cellStyle name="Normal 2 21 2 5 2 2" xfId="29198" xr:uid="{344443C2-E155-4764-B0A3-13B763E25006}"/>
    <cellStyle name="Normal 2 21 2 5 3" xfId="21736" xr:uid="{344443C2-E155-4764-B0A3-13B763E25006}"/>
    <cellStyle name="Normal 2 21 2 6" xfId="1990" xr:uid="{00000000-0005-0000-0000-0000C6010000}"/>
    <cellStyle name="Normal 2 21 2 6 2" xfId="9452" xr:uid="{00000000-0005-0000-0000-0000C6010000}"/>
    <cellStyle name="Normal 2 21 2 6 2 2" xfId="25430" xr:uid="{00000000-0005-0000-0000-0000C6010000}"/>
    <cellStyle name="Normal 2 21 2 6 3" xfId="17968" xr:uid="{00000000-0005-0000-0000-0000C6010000}"/>
    <cellStyle name="Normal 2 21 2 7" xfId="7742" xr:uid="{00000000-0005-0000-0000-0000C6010000}"/>
    <cellStyle name="Normal 2 21 2 7 2" xfId="23720" xr:uid="{00000000-0005-0000-0000-0000C6010000}"/>
    <cellStyle name="Normal 2 21 2 8" xfId="16156" xr:uid="{00000000-0005-0000-0000-0000C6010000}"/>
    <cellStyle name="Normal 2 21 3" xfId="287" xr:uid="{00000000-0005-0000-0000-0000C8010000}"/>
    <cellStyle name="Normal 2 21 3 2" xfId="3346" xr:uid="{3604CB6F-96CD-4A44-A40F-3B8798847791}"/>
    <cellStyle name="Normal 2 21 3 2 2" xfId="10808" xr:uid="{3604CB6F-96CD-4A44-A40F-3B8798847791}"/>
    <cellStyle name="Normal 2 21 3 2 2 2" xfId="26786" xr:uid="{3604CB6F-96CD-4A44-A40F-3B8798847791}"/>
    <cellStyle name="Normal 2 21 3 2 3" xfId="19324" xr:uid="{3604CB6F-96CD-4A44-A40F-3B8798847791}"/>
    <cellStyle name="Normal 2 21 3 3" xfId="4593" xr:uid="{F87D78EA-A2AB-42FB-8452-A1E30163B221}"/>
    <cellStyle name="Normal 2 21 3 3 2" xfId="12055" xr:uid="{F87D78EA-A2AB-42FB-8452-A1E30163B221}"/>
    <cellStyle name="Normal 2 21 3 3 2 2" xfId="28033" xr:uid="{F87D78EA-A2AB-42FB-8452-A1E30163B221}"/>
    <cellStyle name="Normal 2 21 3 3 3" xfId="20571" xr:uid="{F87D78EA-A2AB-42FB-8452-A1E30163B221}"/>
    <cellStyle name="Normal 2 21 3 4" xfId="5865" xr:uid="{73CC48B7-37D2-40BC-95EE-40CE9383E76B}"/>
    <cellStyle name="Normal 2 21 3 4 2" xfId="13327" xr:uid="{73CC48B7-37D2-40BC-95EE-40CE9383E76B}"/>
    <cellStyle name="Normal 2 21 3 4 2 2" xfId="29305" xr:uid="{73CC48B7-37D2-40BC-95EE-40CE9383E76B}"/>
    <cellStyle name="Normal 2 21 3 4 3" xfId="21843" xr:uid="{73CC48B7-37D2-40BC-95EE-40CE9383E76B}"/>
    <cellStyle name="Normal 2 21 3 5" xfId="2099" xr:uid="{00000000-0005-0000-0000-0000C8010000}"/>
    <cellStyle name="Normal 2 21 3 5 2" xfId="9561" xr:uid="{00000000-0005-0000-0000-0000C8010000}"/>
    <cellStyle name="Normal 2 21 3 5 2 2" xfId="25539" xr:uid="{00000000-0005-0000-0000-0000C8010000}"/>
    <cellStyle name="Normal 2 21 3 5 3" xfId="18077" xr:uid="{00000000-0005-0000-0000-0000C8010000}"/>
    <cellStyle name="Normal 2 21 3 6" xfId="7844" xr:uid="{00000000-0005-0000-0000-0000C8010000}"/>
    <cellStyle name="Normal 2 21 3 6 2" xfId="23822" xr:uid="{00000000-0005-0000-0000-0000C8010000}"/>
    <cellStyle name="Normal 2 21 3 7" xfId="16265" xr:uid="{00000000-0005-0000-0000-0000C8010000}"/>
    <cellStyle name="Normal 2 21 4" xfId="3128" xr:uid="{764ED021-C5A4-443A-A653-3DAE12706B47}"/>
    <cellStyle name="Normal 2 21 4 2" xfId="10590" xr:uid="{764ED021-C5A4-443A-A653-3DAE12706B47}"/>
    <cellStyle name="Normal 2 21 4 2 2" xfId="26568" xr:uid="{764ED021-C5A4-443A-A653-3DAE12706B47}"/>
    <cellStyle name="Normal 2 21 4 3" xfId="19106" xr:uid="{764ED021-C5A4-443A-A653-3DAE12706B47}"/>
    <cellStyle name="Normal 2 21 5" xfId="4375" xr:uid="{6EF2E5E9-96A4-4739-A5DA-D92BF30AC863}"/>
    <cellStyle name="Normal 2 21 5 2" xfId="11837" xr:uid="{6EF2E5E9-96A4-4739-A5DA-D92BF30AC863}"/>
    <cellStyle name="Normal 2 21 5 2 2" xfId="27815" xr:uid="{6EF2E5E9-96A4-4739-A5DA-D92BF30AC863}"/>
    <cellStyle name="Normal 2 21 5 3" xfId="20353" xr:uid="{6EF2E5E9-96A4-4739-A5DA-D92BF30AC863}"/>
    <cellStyle name="Normal 2 21 6" xfId="5653" xr:uid="{7A3162FA-D386-47D8-853E-90EA340A0BA3}"/>
    <cellStyle name="Normal 2 21 6 2" xfId="13115" xr:uid="{7A3162FA-D386-47D8-853E-90EA340A0BA3}"/>
    <cellStyle name="Normal 2 21 6 2 2" xfId="29093" xr:uid="{7A3162FA-D386-47D8-853E-90EA340A0BA3}"/>
    <cellStyle name="Normal 2 21 6 3" xfId="21631" xr:uid="{7A3162FA-D386-47D8-853E-90EA340A0BA3}"/>
    <cellStyle name="Normal 2 21 7" xfId="1881" xr:uid="{00000000-0005-0000-0000-0000C5010000}"/>
    <cellStyle name="Normal 2 21 7 2" xfId="9343" xr:uid="{00000000-0005-0000-0000-0000C5010000}"/>
    <cellStyle name="Normal 2 21 7 2 2" xfId="25321" xr:uid="{00000000-0005-0000-0000-0000C5010000}"/>
    <cellStyle name="Normal 2 21 7 3" xfId="17859" xr:uid="{00000000-0005-0000-0000-0000C5010000}"/>
    <cellStyle name="Normal 2 21 8" xfId="7654" xr:uid="{00000000-0005-0000-0000-0000C5010000}"/>
    <cellStyle name="Normal 2 21 8 2" xfId="23632" xr:uid="{00000000-0005-0000-0000-0000C5010000}"/>
    <cellStyle name="Normal 2 21 9" xfId="16047" xr:uid="{00000000-0005-0000-0000-0000C5010000}"/>
    <cellStyle name="Normal 2 22" xfId="70" xr:uid="{00000000-0005-0000-0000-0000C9010000}"/>
    <cellStyle name="Normal 2 22 2" xfId="180" xr:uid="{00000000-0005-0000-0000-0000CA010000}"/>
    <cellStyle name="Normal 2 22 2 2" xfId="399" xr:uid="{00000000-0005-0000-0000-0000CB010000}"/>
    <cellStyle name="Normal 2 22 2 2 2" xfId="3458" xr:uid="{6A6B8F3D-3CCF-48F6-8E51-B9479897AEB0}"/>
    <cellStyle name="Normal 2 22 2 2 2 2" xfId="10920" xr:uid="{6A6B8F3D-3CCF-48F6-8E51-B9479897AEB0}"/>
    <cellStyle name="Normal 2 22 2 2 2 2 2" xfId="26898" xr:uid="{6A6B8F3D-3CCF-48F6-8E51-B9479897AEB0}"/>
    <cellStyle name="Normal 2 22 2 2 2 3" xfId="19436" xr:uid="{6A6B8F3D-3CCF-48F6-8E51-B9479897AEB0}"/>
    <cellStyle name="Normal 2 22 2 2 3" xfId="4705" xr:uid="{C4418BEA-9109-4050-B894-7F0F62980217}"/>
    <cellStyle name="Normal 2 22 2 2 3 2" xfId="12167" xr:uid="{C4418BEA-9109-4050-B894-7F0F62980217}"/>
    <cellStyle name="Normal 2 22 2 2 3 2 2" xfId="28145" xr:uid="{C4418BEA-9109-4050-B894-7F0F62980217}"/>
    <cellStyle name="Normal 2 22 2 2 3 3" xfId="20683" xr:uid="{C4418BEA-9109-4050-B894-7F0F62980217}"/>
    <cellStyle name="Normal 2 22 2 2 4" xfId="5976" xr:uid="{21098A11-F277-404D-AC61-8F7AD4C2FBC6}"/>
    <cellStyle name="Normal 2 22 2 2 4 2" xfId="13438" xr:uid="{21098A11-F277-404D-AC61-8F7AD4C2FBC6}"/>
    <cellStyle name="Normal 2 22 2 2 4 2 2" xfId="29416" xr:uid="{21098A11-F277-404D-AC61-8F7AD4C2FBC6}"/>
    <cellStyle name="Normal 2 22 2 2 4 3" xfId="21954" xr:uid="{21098A11-F277-404D-AC61-8F7AD4C2FBC6}"/>
    <cellStyle name="Normal 2 22 2 2 5" xfId="2211" xr:uid="{00000000-0005-0000-0000-0000CB010000}"/>
    <cellStyle name="Normal 2 22 2 2 5 2" xfId="9673" xr:uid="{00000000-0005-0000-0000-0000CB010000}"/>
    <cellStyle name="Normal 2 22 2 2 5 2 2" xfId="25651" xr:uid="{00000000-0005-0000-0000-0000CB010000}"/>
    <cellStyle name="Normal 2 22 2 2 5 3" xfId="18189" xr:uid="{00000000-0005-0000-0000-0000CB010000}"/>
    <cellStyle name="Normal 2 22 2 2 6" xfId="7949" xr:uid="{00000000-0005-0000-0000-0000CB010000}"/>
    <cellStyle name="Normal 2 22 2 2 6 2" xfId="23927" xr:uid="{00000000-0005-0000-0000-0000CB010000}"/>
    <cellStyle name="Normal 2 22 2 2 7" xfId="16377" xr:uid="{00000000-0005-0000-0000-0000CB010000}"/>
    <cellStyle name="Normal 2 22 2 3" xfId="3240" xr:uid="{07058BAE-345D-4EF4-AEFF-34E693D8B838}"/>
    <cellStyle name="Normal 2 22 2 3 2" xfId="10702" xr:uid="{07058BAE-345D-4EF4-AEFF-34E693D8B838}"/>
    <cellStyle name="Normal 2 22 2 3 2 2" xfId="26680" xr:uid="{07058BAE-345D-4EF4-AEFF-34E693D8B838}"/>
    <cellStyle name="Normal 2 22 2 3 3" xfId="19218" xr:uid="{07058BAE-345D-4EF4-AEFF-34E693D8B838}"/>
    <cellStyle name="Normal 2 22 2 4" xfId="4487" xr:uid="{E80E9198-F04E-4A1D-AB3E-F53E2130344E}"/>
    <cellStyle name="Normal 2 22 2 4 2" xfId="11949" xr:uid="{E80E9198-F04E-4A1D-AB3E-F53E2130344E}"/>
    <cellStyle name="Normal 2 22 2 4 2 2" xfId="27927" xr:uid="{E80E9198-F04E-4A1D-AB3E-F53E2130344E}"/>
    <cellStyle name="Normal 2 22 2 4 3" xfId="20465" xr:uid="{E80E9198-F04E-4A1D-AB3E-F53E2130344E}"/>
    <cellStyle name="Normal 2 22 2 5" xfId="5761" xr:uid="{EA3BB210-A44D-4AA1-82D8-767A24787347}"/>
    <cellStyle name="Normal 2 22 2 5 2" xfId="13223" xr:uid="{EA3BB210-A44D-4AA1-82D8-767A24787347}"/>
    <cellStyle name="Normal 2 22 2 5 2 2" xfId="29201" xr:uid="{EA3BB210-A44D-4AA1-82D8-767A24787347}"/>
    <cellStyle name="Normal 2 22 2 5 3" xfId="21739" xr:uid="{EA3BB210-A44D-4AA1-82D8-767A24787347}"/>
    <cellStyle name="Normal 2 22 2 6" xfId="1993" xr:uid="{00000000-0005-0000-0000-0000CA010000}"/>
    <cellStyle name="Normal 2 22 2 6 2" xfId="9455" xr:uid="{00000000-0005-0000-0000-0000CA010000}"/>
    <cellStyle name="Normal 2 22 2 6 2 2" xfId="25433" xr:uid="{00000000-0005-0000-0000-0000CA010000}"/>
    <cellStyle name="Normal 2 22 2 6 3" xfId="17971" xr:uid="{00000000-0005-0000-0000-0000CA010000}"/>
    <cellStyle name="Normal 2 22 2 7" xfId="7745" xr:uid="{00000000-0005-0000-0000-0000CA010000}"/>
    <cellStyle name="Normal 2 22 2 7 2" xfId="23723" xr:uid="{00000000-0005-0000-0000-0000CA010000}"/>
    <cellStyle name="Normal 2 22 2 8" xfId="16159" xr:uid="{00000000-0005-0000-0000-0000CA010000}"/>
    <cellStyle name="Normal 2 22 3" xfId="290" xr:uid="{00000000-0005-0000-0000-0000CC010000}"/>
    <cellStyle name="Normal 2 22 3 2" xfId="3349" xr:uid="{D2CFA905-12E7-4A38-859C-37F8E97E68F5}"/>
    <cellStyle name="Normal 2 22 3 2 2" xfId="10811" xr:uid="{D2CFA905-12E7-4A38-859C-37F8E97E68F5}"/>
    <cellStyle name="Normal 2 22 3 2 2 2" xfId="26789" xr:uid="{D2CFA905-12E7-4A38-859C-37F8E97E68F5}"/>
    <cellStyle name="Normal 2 22 3 2 3" xfId="19327" xr:uid="{D2CFA905-12E7-4A38-859C-37F8E97E68F5}"/>
    <cellStyle name="Normal 2 22 3 3" xfId="4596" xr:uid="{F5880D1F-5A64-4F24-BEAE-480EB689576C}"/>
    <cellStyle name="Normal 2 22 3 3 2" xfId="12058" xr:uid="{F5880D1F-5A64-4F24-BEAE-480EB689576C}"/>
    <cellStyle name="Normal 2 22 3 3 2 2" xfId="28036" xr:uid="{F5880D1F-5A64-4F24-BEAE-480EB689576C}"/>
    <cellStyle name="Normal 2 22 3 3 3" xfId="20574" xr:uid="{F5880D1F-5A64-4F24-BEAE-480EB689576C}"/>
    <cellStyle name="Normal 2 22 3 4" xfId="5868" xr:uid="{A3417A95-A3C7-4D32-9217-17169BFCB1A5}"/>
    <cellStyle name="Normal 2 22 3 4 2" xfId="13330" xr:uid="{A3417A95-A3C7-4D32-9217-17169BFCB1A5}"/>
    <cellStyle name="Normal 2 22 3 4 2 2" xfId="29308" xr:uid="{A3417A95-A3C7-4D32-9217-17169BFCB1A5}"/>
    <cellStyle name="Normal 2 22 3 4 3" xfId="21846" xr:uid="{A3417A95-A3C7-4D32-9217-17169BFCB1A5}"/>
    <cellStyle name="Normal 2 22 3 5" xfId="2102" xr:uid="{00000000-0005-0000-0000-0000CC010000}"/>
    <cellStyle name="Normal 2 22 3 5 2" xfId="9564" xr:uid="{00000000-0005-0000-0000-0000CC010000}"/>
    <cellStyle name="Normal 2 22 3 5 2 2" xfId="25542" xr:uid="{00000000-0005-0000-0000-0000CC010000}"/>
    <cellStyle name="Normal 2 22 3 5 3" xfId="18080" xr:uid="{00000000-0005-0000-0000-0000CC010000}"/>
    <cellStyle name="Normal 2 22 3 6" xfId="7847" xr:uid="{00000000-0005-0000-0000-0000CC010000}"/>
    <cellStyle name="Normal 2 22 3 6 2" xfId="23825" xr:uid="{00000000-0005-0000-0000-0000CC010000}"/>
    <cellStyle name="Normal 2 22 3 7" xfId="16268" xr:uid="{00000000-0005-0000-0000-0000CC010000}"/>
    <cellStyle name="Normal 2 22 4" xfId="3131" xr:uid="{C9B96263-D37A-4DBD-90E3-2CE1EC281E13}"/>
    <cellStyle name="Normal 2 22 4 2" xfId="10593" xr:uid="{C9B96263-D37A-4DBD-90E3-2CE1EC281E13}"/>
    <cellStyle name="Normal 2 22 4 2 2" xfId="26571" xr:uid="{C9B96263-D37A-4DBD-90E3-2CE1EC281E13}"/>
    <cellStyle name="Normal 2 22 4 3" xfId="19109" xr:uid="{C9B96263-D37A-4DBD-90E3-2CE1EC281E13}"/>
    <cellStyle name="Normal 2 22 5" xfId="4378" xr:uid="{CFE84B7A-9948-4B8A-98FE-5FEA89817EA5}"/>
    <cellStyle name="Normal 2 22 5 2" xfId="11840" xr:uid="{CFE84B7A-9948-4B8A-98FE-5FEA89817EA5}"/>
    <cellStyle name="Normal 2 22 5 2 2" xfId="27818" xr:uid="{CFE84B7A-9948-4B8A-98FE-5FEA89817EA5}"/>
    <cellStyle name="Normal 2 22 5 3" xfId="20356" xr:uid="{CFE84B7A-9948-4B8A-98FE-5FEA89817EA5}"/>
    <cellStyle name="Normal 2 22 6" xfId="5656" xr:uid="{16C4A5A2-E82F-4CDB-8CF9-12E6056755DF}"/>
    <cellStyle name="Normal 2 22 6 2" xfId="13118" xr:uid="{16C4A5A2-E82F-4CDB-8CF9-12E6056755DF}"/>
    <cellStyle name="Normal 2 22 6 2 2" xfId="29096" xr:uid="{16C4A5A2-E82F-4CDB-8CF9-12E6056755DF}"/>
    <cellStyle name="Normal 2 22 6 3" xfId="21634" xr:uid="{16C4A5A2-E82F-4CDB-8CF9-12E6056755DF}"/>
    <cellStyle name="Normal 2 22 7" xfId="1884" xr:uid="{00000000-0005-0000-0000-0000C9010000}"/>
    <cellStyle name="Normal 2 22 7 2" xfId="9346" xr:uid="{00000000-0005-0000-0000-0000C9010000}"/>
    <cellStyle name="Normal 2 22 7 2 2" xfId="25324" xr:uid="{00000000-0005-0000-0000-0000C9010000}"/>
    <cellStyle name="Normal 2 22 7 3" xfId="17862" xr:uid="{00000000-0005-0000-0000-0000C9010000}"/>
    <cellStyle name="Normal 2 22 8" xfId="7630" xr:uid="{00000000-0005-0000-0000-0000C9010000}"/>
    <cellStyle name="Normal 2 22 8 2" xfId="23608" xr:uid="{00000000-0005-0000-0000-0000C9010000}"/>
    <cellStyle name="Normal 2 22 9" xfId="16050" xr:uid="{00000000-0005-0000-0000-0000C9010000}"/>
    <cellStyle name="Normal 2 23" xfId="73" xr:uid="{00000000-0005-0000-0000-0000CD010000}"/>
    <cellStyle name="Normal 2 23 2" xfId="183" xr:uid="{00000000-0005-0000-0000-0000CE010000}"/>
    <cellStyle name="Normal 2 23 2 2" xfId="402" xr:uid="{00000000-0005-0000-0000-0000CF010000}"/>
    <cellStyle name="Normal 2 23 2 2 2" xfId="3461" xr:uid="{F6B48E0A-E15C-4A5C-A822-8007D4837707}"/>
    <cellStyle name="Normal 2 23 2 2 2 2" xfId="10923" xr:uid="{F6B48E0A-E15C-4A5C-A822-8007D4837707}"/>
    <cellStyle name="Normal 2 23 2 2 2 2 2" xfId="26901" xr:uid="{F6B48E0A-E15C-4A5C-A822-8007D4837707}"/>
    <cellStyle name="Normal 2 23 2 2 2 3" xfId="19439" xr:uid="{F6B48E0A-E15C-4A5C-A822-8007D4837707}"/>
    <cellStyle name="Normal 2 23 2 2 3" xfId="4708" xr:uid="{C9E882DE-90FC-4939-83C7-26EA36E93F1C}"/>
    <cellStyle name="Normal 2 23 2 2 3 2" xfId="12170" xr:uid="{C9E882DE-90FC-4939-83C7-26EA36E93F1C}"/>
    <cellStyle name="Normal 2 23 2 2 3 2 2" xfId="28148" xr:uid="{C9E882DE-90FC-4939-83C7-26EA36E93F1C}"/>
    <cellStyle name="Normal 2 23 2 2 3 3" xfId="20686" xr:uid="{C9E882DE-90FC-4939-83C7-26EA36E93F1C}"/>
    <cellStyle name="Normal 2 23 2 2 4" xfId="5979" xr:uid="{BB9D2EBC-B041-4C5E-B603-5186EDBB209C}"/>
    <cellStyle name="Normal 2 23 2 2 4 2" xfId="13441" xr:uid="{BB9D2EBC-B041-4C5E-B603-5186EDBB209C}"/>
    <cellStyle name="Normal 2 23 2 2 4 2 2" xfId="29419" xr:uid="{BB9D2EBC-B041-4C5E-B603-5186EDBB209C}"/>
    <cellStyle name="Normal 2 23 2 2 4 3" xfId="21957" xr:uid="{BB9D2EBC-B041-4C5E-B603-5186EDBB209C}"/>
    <cellStyle name="Normal 2 23 2 2 5" xfId="2214" xr:uid="{00000000-0005-0000-0000-0000CF010000}"/>
    <cellStyle name="Normal 2 23 2 2 5 2" xfId="9676" xr:uid="{00000000-0005-0000-0000-0000CF010000}"/>
    <cellStyle name="Normal 2 23 2 2 5 2 2" xfId="25654" xr:uid="{00000000-0005-0000-0000-0000CF010000}"/>
    <cellStyle name="Normal 2 23 2 2 5 3" xfId="18192" xr:uid="{00000000-0005-0000-0000-0000CF010000}"/>
    <cellStyle name="Normal 2 23 2 2 6" xfId="7952" xr:uid="{00000000-0005-0000-0000-0000CF010000}"/>
    <cellStyle name="Normal 2 23 2 2 6 2" xfId="23930" xr:uid="{00000000-0005-0000-0000-0000CF010000}"/>
    <cellStyle name="Normal 2 23 2 2 7" xfId="16380" xr:uid="{00000000-0005-0000-0000-0000CF010000}"/>
    <cellStyle name="Normal 2 23 2 3" xfId="3243" xr:uid="{2927F5B9-A437-4375-9759-B8424926170D}"/>
    <cellStyle name="Normal 2 23 2 3 2" xfId="10705" xr:uid="{2927F5B9-A437-4375-9759-B8424926170D}"/>
    <cellStyle name="Normal 2 23 2 3 2 2" xfId="26683" xr:uid="{2927F5B9-A437-4375-9759-B8424926170D}"/>
    <cellStyle name="Normal 2 23 2 3 3" xfId="19221" xr:uid="{2927F5B9-A437-4375-9759-B8424926170D}"/>
    <cellStyle name="Normal 2 23 2 4" xfId="4490" xr:uid="{F5054EDC-4235-4F94-A513-7515834AF191}"/>
    <cellStyle name="Normal 2 23 2 4 2" xfId="11952" xr:uid="{F5054EDC-4235-4F94-A513-7515834AF191}"/>
    <cellStyle name="Normal 2 23 2 4 2 2" xfId="27930" xr:uid="{F5054EDC-4235-4F94-A513-7515834AF191}"/>
    <cellStyle name="Normal 2 23 2 4 3" xfId="20468" xr:uid="{F5054EDC-4235-4F94-A513-7515834AF191}"/>
    <cellStyle name="Normal 2 23 2 5" xfId="5764" xr:uid="{927508D7-5AD6-47BA-AED3-239CB6887151}"/>
    <cellStyle name="Normal 2 23 2 5 2" xfId="13226" xr:uid="{927508D7-5AD6-47BA-AED3-239CB6887151}"/>
    <cellStyle name="Normal 2 23 2 5 2 2" xfId="29204" xr:uid="{927508D7-5AD6-47BA-AED3-239CB6887151}"/>
    <cellStyle name="Normal 2 23 2 5 3" xfId="21742" xr:uid="{927508D7-5AD6-47BA-AED3-239CB6887151}"/>
    <cellStyle name="Normal 2 23 2 6" xfId="1996" xr:uid="{00000000-0005-0000-0000-0000CE010000}"/>
    <cellStyle name="Normal 2 23 2 6 2" xfId="9458" xr:uid="{00000000-0005-0000-0000-0000CE010000}"/>
    <cellStyle name="Normal 2 23 2 6 2 2" xfId="25436" xr:uid="{00000000-0005-0000-0000-0000CE010000}"/>
    <cellStyle name="Normal 2 23 2 6 3" xfId="17974" xr:uid="{00000000-0005-0000-0000-0000CE010000}"/>
    <cellStyle name="Normal 2 23 2 7" xfId="7748" xr:uid="{00000000-0005-0000-0000-0000CE010000}"/>
    <cellStyle name="Normal 2 23 2 7 2" xfId="23726" xr:uid="{00000000-0005-0000-0000-0000CE010000}"/>
    <cellStyle name="Normal 2 23 2 8" xfId="16162" xr:uid="{00000000-0005-0000-0000-0000CE010000}"/>
    <cellStyle name="Normal 2 23 3" xfId="293" xr:uid="{00000000-0005-0000-0000-0000D0010000}"/>
    <cellStyle name="Normal 2 23 3 2" xfId="3352" xr:uid="{8B8D4B7C-1EAA-4650-958F-D55580D84962}"/>
    <cellStyle name="Normal 2 23 3 2 2" xfId="10814" xr:uid="{8B8D4B7C-1EAA-4650-958F-D55580D84962}"/>
    <cellStyle name="Normal 2 23 3 2 2 2" xfId="26792" xr:uid="{8B8D4B7C-1EAA-4650-958F-D55580D84962}"/>
    <cellStyle name="Normal 2 23 3 2 3" xfId="19330" xr:uid="{8B8D4B7C-1EAA-4650-958F-D55580D84962}"/>
    <cellStyle name="Normal 2 23 3 3" xfId="4599" xr:uid="{79179B39-0A9B-4514-93FF-49CC05E9BA8F}"/>
    <cellStyle name="Normal 2 23 3 3 2" xfId="12061" xr:uid="{79179B39-0A9B-4514-93FF-49CC05E9BA8F}"/>
    <cellStyle name="Normal 2 23 3 3 2 2" xfId="28039" xr:uid="{79179B39-0A9B-4514-93FF-49CC05E9BA8F}"/>
    <cellStyle name="Normal 2 23 3 3 3" xfId="20577" xr:uid="{79179B39-0A9B-4514-93FF-49CC05E9BA8F}"/>
    <cellStyle name="Normal 2 23 3 4" xfId="5871" xr:uid="{D9E58033-89EE-454C-B24B-E70519B8569F}"/>
    <cellStyle name="Normal 2 23 3 4 2" xfId="13333" xr:uid="{D9E58033-89EE-454C-B24B-E70519B8569F}"/>
    <cellStyle name="Normal 2 23 3 4 2 2" xfId="29311" xr:uid="{D9E58033-89EE-454C-B24B-E70519B8569F}"/>
    <cellStyle name="Normal 2 23 3 4 3" xfId="21849" xr:uid="{D9E58033-89EE-454C-B24B-E70519B8569F}"/>
    <cellStyle name="Normal 2 23 3 5" xfId="2105" xr:uid="{00000000-0005-0000-0000-0000D0010000}"/>
    <cellStyle name="Normal 2 23 3 5 2" xfId="9567" xr:uid="{00000000-0005-0000-0000-0000D0010000}"/>
    <cellStyle name="Normal 2 23 3 5 2 2" xfId="25545" xr:uid="{00000000-0005-0000-0000-0000D0010000}"/>
    <cellStyle name="Normal 2 23 3 5 3" xfId="18083" xr:uid="{00000000-0005-0000-0000-0000D0010000}"/>
    <cellStyle name="Normal 2 23 3 6" xfId="7850" xr:uid="{00000000-0005-0000-0000-0000D0010000}"/>
    <cellStyle name="Normal 2 23 3 6 2" xfId="23828" xr:uid="{00000000-0005-0000-0000-0000D0010000}"/>
    <cellStyle name="Normal 2 23 3 7" xfId="16271" xr:uid="{00000000-0005-0000-0000-0000D0010000}"/>
    <cellStyle name="Normal 2 23 4" xfId="3134" xr:uid="{C0FD04B1-AE5B-4BBA-B5AB-F777E71FF6D1}"/>
    <cellStyle name="Normal 2 23 4 2" xfId="10596" xr:uid="{C0FD04B1-AE5B-4BBA-B5AB-F777E71FF6D1}"/>
    <cellStyle name="Normal 2 23 4 2 2" xfId="26574" xr:uid="{C0FD04B1-AE5B-4BBA-B5AB-F777E71FF6D1}"/>
    <cellStyle name="Normal 2 23 4 3" xfId="19112" xr:uid="{C0FD04B1-AE5B-4BBA-B5AB-F777E71FF6D1}"/>
    <cellStyle name="Normal 2 23 5" xfId="4381" xr:uid="{487CA83C-B5C4-44F4-9DE1-15D5C0700CD6}"/>
    <cellStyle name="Normal 2 23 5 2" xfId="11843" xr:uid="{487CA83C-B5C4-44F4-9DE1-15D5C0700CD6}"/>
    <cellStyle name="Normal 2 23 5 2 2" xfId="27821" xr:uid="{487CA83C-B5C4-44F4-9DE1-15D5C0700CD6}"/>
    <cellStyle name="Normal 2 23 5 3" xfId="20359" xr:uid="{487CA83C-B5C4-44F4-9DE1-15D5C0700CD6}"/>
    <cellStyle name="Normal 2 23 6" xfId="5659" xr:uid="{492E2BA0-87B9-4501-BF71-1CE36C574D99}"/>
    <cellStyle name="Normal 2 23 6 2" xfId="13121" xr:uid="{492E2BA0-87B9-4501-BF71-1CE36C574D99}"/>
    <cellStyle name="Normal 2 23 6 2 2" xfId="29099" xr:uid="{492E2BA0-87B9-4501-BF71-1CE36C574D99}"/>
    <cellStyle name="Normal 2 23 6 3" xfId="21637" xr:uid="{492E2BA0-87B9-4501-BF71-1CE36C574D99}"/>
    <cellStyle name="Normal 2 23 7" xfId="1887" xr:uid="{00000000-0005-0000-0000-0000CD010000}"/>
    <cellStyle name="Normal 2 23 7 2" xfId="9349" xr:uid="{00000000-0005-0000-0000-0000CD010000}"/>
    <cellStyle name="Normal 2 23 7 2 2" xfId="25327" xr:uid="{00000000-0005-0000-0000-0000CD010000}"/>
    <cellStyle name="Normal 2 23 7 3" xfId="17865" xr:uid="{00000000-0005-0000-0000-0000CD010000}"/>
    <cellStyle name="Normal 2 23 8" xfId="7652" xr:uid="{00000000-0005-0000-0000-0000CD010000}"/>
    <cellStyle name="Normal 2 23 8 2" xfId="23630" xr:uid="{00000000-0005-0000-0000-0000CD010000}"/>
    <cellStyle name="Normal 2 23 9" xfId="16053" xr:uid="{00000000-0005-0000-0000-0000CD010000}"/>
    <cellStyle name="Normal 2 24" xfId="76" xr:uid="{00000000-0005-0000-0000-0000D1010000}"/>
    <cellStyle name="Normal 2 24 2" xfId="186" xr:uid="{00000000-0005-0000-0000-0000D2010000}"/>
    <cellStyle name="Normal 2 24 2 2" xfId="405" xr:uid="{00000000-0005-0000-0000-0000D3010000}"/>
    <cellStyle name="Normal 2 24 2 2 2" xfId="3464" xr:uid="{F180B6DF-DC97-4E1C-8341-49353B11BA65}"/>
    <cellStyle name="Normal 2 24 2 2 2 2" xfId="10926" xr:uid="{F180B6DF-DC97-4E1C-8341-49353B11BA65}"/>
    <cellStyle name="Normal 2 24 2 2 2 2 2" xfId="26904" xr:uid="{F180B6DF-DC97-4E1C-8341-49353B11BA65}"/>
    <cellStyle name="Normal 2 24 2 2 2 3" xfId="19442" xr:uid="{F180B6DF-DC97-4E1C-8341-49353B11BA65}"/>
    <cellStyle name="Normal 2 24 2 2 3" xfId="4711" xr:uid="{A11D8C54-D542-41CD-AA4E-38732459EAE9}"/>
    <cellStyle name="Normal 2 24 2 2 3 2" xfId="12173" xr:uid="{A11D8C54-D542-41CD-AA4E-38732459EAE9}"/>
    <cellStyle name="Normal 2 24 2 2 3 2 2" xfId="28151" xr:uid="{A11D8C54-D542-41CD-AA4E-38732459EAE9}"/>
    <cellStyle name="Normal 2 24 2 2 3 3" xfId="20689" xr:uid="{A11D8C54-D542-41CD-AA4E-38732459EAE9}"/>
    <cellStyle name="Normal 2 24 2 2 4" xfId="5982" xr:uid="{79392309-D1A2-4A7C-A6CB-2AD89F923591}"/>
    <cellStyle name="Normal 2 24 2 2 4 2" xfId="13444" xr:uid="{79392309-D1A2-4A7C-A6CB-2AD89F923591}"/>
    <cellStyle name="Normal 2 24 2 2 4 2 2" xfId="29422" xr:uid="{79392309-D1A2-4A7C-A6CB-2AD89F923591}"/>
    <cellStyle name="Normal 2 24 2 2 4 3" xfId="21960" xr:uid="{79392309-D1A2-4A7C-A6CB-2AD89F923591}"/>
    <cellStyle name="Normal 2 24 2 2 5" xfId="2217" xr:uid="{00000000-0005-0000-0000-0000D3010000}"/>
    <cellStyle name="Normal 2 24 2 2 5 2" xfId="9679" xr:uid="{00000000-0005-0000-0000-0000D3010000}"/>
    <cellStyle name="Normal 2 24 2 2 5 2 2" xfId="25657" xr:uid="{00000000-0005-0000-0000-0000D3010000}"/>
    <cellStyle name="Normal 2 24 2 2 5 3" xfId="18195" xr:uid="{00000000-0005-0000-0000-0000D3010000}"/>
    <cellStyle name="Normal 2 24 2 2 6" xfId="7955" xr:uid="{00000000-0005-0000-0000-0000D3010000}"/>
    <cellStyle name="Normal 2 24 2 2 6 2" xfId="23933" xr:uid="{00000000-0005-0000-0000-0000D3010000}"/>
    <cellStyle name="Normal 2 24 2 2 7" xfId="16383" xr:uid="{00000000-0005-0000-0000-0000D3010000}"/>
    <cellStyle name="Normal 2 24 2 3" xfId="3246" xr:uid="{1101D035-8E3E-48F0-93F6-E8E90425BDAD}"/>
    <cellStyle name="Normal 2 24 2 3 2" xfId="10708" xr:uid="{1101D035-8E3E-48F0-93F6-E8E90425BDAD}"/>
    <cellStyle name="Normal 2 24 2 3 2 2" xfId="26686" xr:uid="{1101D035-8E3E-48F0-93F6-E8E90425BDAD}"/>
    <cellStyle name="Normal 2 24 2 3 3" xfId="19224" xr:uid="{1101D035-8E3E-48F0-93F6-E8E90425BDAD}"/>
    <cellStyle name="Normal 2 24 2 4" xfId="4493" xr:uid="{AF8A0547-8A58-41EE-96BA-04B5BDFCC5D3}"/>
    <cellStyle name="Normal 2 24 2 4 2" xfId="11955" xr:uid="{AF8A0547-8A58-41EE-96BA-04B5BDFCC5D3}"/>
    <cellStyle name="Normal 2 24 2 4 2 2" xfId="27933" xr:uid="{AF8A0547-8A58-41EE-96BA-04B5BDFCC5D3}"/>
    <cellStyle name="Normal 2 24 2 4 3" xfId="20471" xr:uid="{AF8A0547-8A58-41EE-96BA-04B5BDFCC5D3}"/>
    <cellStyle name="Normal 2 24 2 5" xfId="5767" xr:uid="{B545656C-E0BB-4163-BE30-6B49839868B1}"/>
    <cellStyle name="Normal 2 24 2 5 2" xfId="13229" xr:uid="{B545656C-E0BB-4163-BE30-6B49839868B1}"/>
    <cellStyle name="Normal 2 24 2 5 2 2" xfId="29207" xr:uid="{B545656C-E0BB-4163-BE30-6B49839868B1}"/>
    <cellStyle name="Normal 2 24 2 5 3" xfId="21745" xr:uid="{B545656C-E0BB-4163-BE30-6B49839868B1}"/>
    <cellStyle name="Normal 2 24 2 6" xfId="1999" xr:uid="{00000000-0005-0000-0000-0000D2010000}"/>
    <cellStyle name="Normal 2 24 2 6 2" xfId="9461" xr:uid="{00000000-0005-0000-0000-0000D2010000}"/>
    <cellStyle name="Normal 2 24 2 6 2 2" xfId="25439" xr:uid="{00000000-0005-0000-0000-0000D2010000}"/>
    <cellStyle name="Normal 2 24 2 6 3" xfId="17977" xr:uid="{00000000-0005-0000-0000-0000D2010000}"/>
    <cellStyle name="Normal 2 24 2 7" xfId="7751" xr:uid="{00000000-0005-0000-0000-0000D2010000}"/>
    <cellStyle name="Normal 2 24 2 7 2" xfId="23729" xr:uid="{00000000-0005-0000-0000-0000D2010000}"/>
    <cellStyle name="Normal 2 24 2 8" xfId="16165" xr:uid="{00000000-0005-0000-0000-0000D2010000}"/>
    <cellStyle name="Normal 2 24 3" xfId="296" xr:uid="{00000000-0005-0000-0000-0000D4010000}"/>
    <cellStyle name="Normal 2 24 3 2" xfId="3355" xr:uid="{185D3904-78D8-430E-9A2B-B22FA5A8AF12}"/>
    <cellStyle name="Normal 2 24 3 2 2" xfId="10817" xr:uid="{185D3904-78D8-430E-9A2B-B22FA5A8AF12}"/>
    <cellStyle name="Normal 2 24 3 2 2 2" xfId="26795" xr:uid="{185D3904-78D8-430E-9A2B-B22FA5A8AF12}"/>
    <cellStyle name="Normal 2 24 3 2 3" xfId="19333" xr:uid="{185D3904-78D8-430E-9A2B-B22FA5A8AF12}"/>
    <cellStyle name="Normal 2 24 3 3" xfId="4602" xr:uid="{58D25586-945D-414C-AAF8-A1D6166A9A10}"/>
    <cellStyle name="Normal 2 24 3 3 2" xfId="12064" xr:uid="{58D25586-945D-414C-AAF8-A1D6166A9A10}"/>
    <cellStyle name="Normal 2 24 3 3 2 2" xfId="28042" xr:uid="{58D25586-945D-414C-AAF8-A1D6166A9A10}"/>
    <cellStyle name="Normal 2 24 3 3 3" xfId="20580" xr:uid="{58D25586-945D-414C-AAF8-A1D6166A9A10}"/>
    <cellStyle name="Normal 2 24 3 4" xfId="5874" xr:uid="{744CFFB6-03E2-4FB8-88C7-2FC6C47EFAB4}"/>
    <cellStyle name="Normal 2 24 3 4 2" xfId="13336" xr:uid="{744CFFB6-03E2-4FB8-88C7-2FC6C47EFAB4}"/>
    <cellStyle name="Normal 2 24 3 4 2 2" xfId="29314" xr:uid="{744CFFB6-03E2-4FB8-88C7-2FC6C47EFAB4}"/>
    <cellStyle name="Normal 2 24 3 4 3" xfId="21852" xr:uid="{744CFFB6-03E2-4FB8-88C7-2FC6C47EFAB4}"/>
    <cellStyle name="Normal 2 24 3 5" xfId="2108" xr:uid="{00000000-0005-0000-0000-0000D4010000}"/>
    <cellStyle name="Normal 2 24 3 5 2" xfId="9570" xr:uid="{00000000-0005-0000-0000-0000D4010000}"/>
    <cellStyle name="Normal 2 24 3 5 2 2" xfId="25548" xr:uid="{00000000-0005-0000-0000-0000D4010000}"/>
    <cellStyle name="Normal 2 24 3 5 3" xfId="18086" xr:uid="{00000000-0005-0000-0000-0000D4010000}"/>
    <cellStyle name="Normal 2 24 3 6" xfId="7853" xr:uid="{00000000-0005-0000-0000-0000D4010000}"/>
    <cellStyle name="Normal 2 24 3 6 2" xfId="23831" xr:uid="{00000000-0005-0000-0000-0000D4010000}"/>
    <cellStyle name="Normal 2 24 3 7" xfId="16274" xr:uid="{00000000-0005-0000-0000-0000D4010000}"/>
    <cellStyle name="Normal 2 24 4" xfId="3137" xr:uid="{3DEC3421-027A-4BA7-BA43-D5F17EA2BE6F}"/>
    <cellStyle name="Normal 2 24 4 2" xfId="10599" xr:uid="{3DEC3421-027A-4BA7-BA43-D5F17EA2BE6F}"/>
    <cellStyle name="Normal 2 24 4 2 2" xfId="26577" xr:uid="{3DEC3421-027A-4BA7-BA43-D5F17EA2BE6F}"/>
    <cellStyle name="Normal 2 24 4 3" xfId="19115" xr:uid="{3DEC3421-027A-4BA7-BA43-D5F17EA2BE6F}"/>
    <cellStyle name="Normal 2 24 5" xfId="4384" xr:uid="{3099281B-CCF9-40DA-BA18-9791B2FF127F}"/>
    <cellStyle name="Normal 2 24 5 2" xfId="11846" xr:uid="{3099281B-CCF9-40DA-BA18-9791B2FF127F}"/>
    <cellStyle name="Normal 2 24 5 2 2" xfId="27824" xr:uid="{3099281B-CCF9-40DA-BA18-9791B2FF127F}"/>
    <cellStyle name="Normal 2 24 5 3" xfId="20362" xr:uid="{3099281B-CCF9-40DA-BA18-9791B2FF127F}"/>
    <cellStyle name="Normal 2 24 6" xfId="5662" xr:uid="{5FCB7FC7-D71F-4896-8888-D3FEF5C22455}"/>
    <cellStyle name="Normal 2 24 6 2" xfId="13124" xr:uid="{5FCB7FC7-D71F-4896-8888-D3FEF5C22455}"/>
    <cellStyle name="Normal 2 24 6 2 2" xfId="29102" xr:uid="{5FCB7FC7-D71F-4896-8888-D3FEF5C22455}"/>
    <cellStyle name="Normal 2 24 6 3" xfId="21640" xr:uid="{5FCB7FC7-D71F-4896-8888-D3FEF5C22455}"/>
    <cellStyle name="Normal 2 24 7" xfId="1890" xr:uid="{00000000-0005-0000-0000-0000D1010000}"/>
    <cellStyle name="Normal 2 24 7 2" xfId="9352" xr:uid="{00000000-0005-0000-0000-0000D1010000}"/>
    <cellStyle name="Normal 2 24 7 2 2" xfId="25330" xr:uid="{00000000-0005-0000-0000-0000D1010000}"/>
    <cellStyle name="Normal 2 24 7 3" xfId="17868" xr:uid="{00000000-0005-0000-0000-0000D1010000}"/>
    <cellStyle name="Normal 2 24 8" xfId="7598" xr:uid="{00000000-0005-0000-0000-0000D1010000}"/>
    <cellStyle name="Normal 2 24 8 2" xfId="23576" xr:uid="{00000000-0005-0000-0000-0000D1010000}"/>
    <cellStyle name="Normal 2 24 9" xfId="16056" xr:uid="{00000000-0005-0000-0000-0000D1010000}"/>
    <cellStyle name="Normal 2 25" xfId="79" xr:uid="{00000000-0005-0000-0000-0000D5010000}"/>
    <cellStyle name="Normal 2 25 2" xfId="189" xr:uid="{00000000-0005-0000-0000-0000D6010000}"/>
    <cellStyle name="Normal 2 25 2 2" xfId="408" xr:uid="{00000000-0005-0000-0000-0000D7010000}"/>
    <cellStyle name="Normal 2 25 2 2 2" xfId="3467" xr:uid="{7E164C7D-03E3-449D-9C5B-71E32EBE42CA}"/>
    <cellStyle name="Normal 2 25 2 2 2 2" xfId="10929" xr:uid="{7E164C7D-03E3-449D-9C5B-71E32EBE42CA}"/>
    <cellStyle name="Normal 2 25 2 2 2 2 2" xfId="26907" xr:uid="{7E164C7D-03E3-449D-9C5B-71E32EBE42CA}"/>
    <cellStyle name="Normal 2 25 2 2 2 3" xfId="19445" xr:uid="{7E164C7D-03E3-449D-9C5B-71E32EBE42CA}"/>
    <cellStyle name="Normal 2 25 2 2 3" xfId="4714" xr:uid="{35832441-DD22-48E5-A6C1-B68EB87E1092}"/>
    <cellStyle name="Normal 2 25 2 2 3 2" xfId="12176" xr:uid="{35832441-DD22-48E5-A6C1-B68EB87E1092}"/>
    <cellStyle name="Normal 2 25 2 2 3 2 2" xfId="28154" xr:uid="{35832441-DD22-48E5-A6C1-B68EB87E1092}"/>
    <cellStyle name="Normal 2 25 2 2 3 3" xfId="20692" xr:uid="{35832441-DD22-48E5-A6C1-B68EB87E1092}"/>
    <cellStyle name="Normal 2 25 2 2 4" xfId="5985" xr:uid="{10FB07DE-8FBA-4F24-9DE4-DFE6728B2781}"/>
    <cellStyle name="Normal 2 25 2 2 4 2" xfId="13447" xr:uid="{10FB07DE-8FBA-4F24-9DE4-DFE6728B2781}"/>
    <cellStyle name="Normal 2 25 2 2 4 2 2" xfId="29425" xr:uid="{10FB07DE-8FBA-4F24-9DE4-DFE6728B2781}"/>
    <cellStyle name="Normal 2 25 2 2 4 3" xfId="21963" xr:uid="{10FB07DE-8FBA-4F24-9DE4-DFE6728B2781}"/>
    <cellStyle name="Normal 2 25 2 2 5" xfId="2220" xr:uid="{00000000-0005-0000-0000-0000D7010000}"/>
    <cellStyle name="Normal 2 25 2 2 5 2" xfId="9682" xr:uid="{00000000-0005-0000-0000-0000D7010000}"/>
    <cellStyle name="Normal 2 25 2 2 5 2 2" xfId="25660" xr:uid="{00000000-0005-0000-0000-0000D7010000}"/>
    <cellStyle name="Normal 2 25 2 2 5 3" xfId="18198" xr:uid="{00000000-0005-0000-0000-0000D7010000}"/>
    <cellStyle name="Normal 2 25 2 2 6" xfId="7958" xr:uid="{00000000-0005-0000-0000-0000D7010000}"/>
    <cellStyle name="Normal 2 25 2 2 6 2" xfId="23936" xr:uid="{00000000-0005-0000-0000-0000D7010000}"/>
    <cellStyle name="Normal 2 25 2 2 7" xfId="16386" xr:uid="{00000000-0005-0000-0000-0000D7010000}"/>
    <cellStyle name="Normal 2 25 2 3" xfId="3249" xr:uid="{42F3BB3A-D37E-4D6A-ABE6-B2E8602DC5B8}"/>
    <cellStyle name="Normal 2 25 2 3 2" xfId="10711" xr:uid="{42F3BB3A-D37E-4D6A-ABE6-B2E8602DC5B8}"/>
    <cellStyle name="Normal 2 25 2 3 2 2" xfId="26689" xr:uid="{42F3BB3A-D37E-4D6A-ABE6-B2E8602DC5B8}"/>
    <cellStyle name="Normal 2 25 2 3 3" xfId="19227" xr:uid="{42F3BB3A-D37E-4D6A-ABE6-B2E8602DC5B8}"/>
    <cellStyle name="Normal 2 25 2 4" xfId="4496" xr:uid="{5C6896B3-4D0E-4DB2-A6BC-61ABDD5B621B}"/>
    <cellStyle name="Normal 2 25 2 4 2" xfId="11958" xr:uid="{5C6896B3-4D0E-4DB2-A6BC-61ABDD5B621B}"/>
    <cellStyle name="Normal 2 25 2 4 2 2" xfId="27936" xr:uid="{5C6896B3-4D0E-4DB2-A6BC-61ABDD5B621B}"/>
    <cellStyle name="Normal 2 25 2 4 3" xfId="20474" xr:uid="{5C6896B3-4D0E-4DB2-A6BC-61ABDD5B621B}"/>
    <cellStyle name="Normal 2 25 2 5" xfId="5770" xr:uid="{56F5861C-A34F-4F2E-BC25-3A7F44FA6EFC}"/>
    <cellStyle name="Normal 2 25 2 5 2" xfId="13232" xr:uid="{56F5861C-A34F-4F2E-BC25-3A7F44FA6EFC}"/>
    <cellStyle name="Normal 2 25 2 5 2 2" xfId="29210" xr:uid="{56F5861C-A34F-4F2E-BC25-3A7F44FA6EFC}"/>
    <cellStyle name="Normal 2 25 2 5 3" xfId="21748" xr:uid="{56F5861C-A34F-4F2E-BC25-3A7F44FA6EFC}"/>
    <cellStyle name="Normal 2 25 2 6" xfId="2002" xr:uid="{00000000-0005-0000-0000-0000D6010000}"/>
    <cellStyle name="Normal 2 25 2 6 2" xfId="9464" xr:uid="{00000000-0005-0000-0000-0000D6010000}"/>
    <cellStyle name="Normal 2 25 2 6 2 2" xfId="25442" xr:uid="{00000000-0005-0000-0000-0000D6010000}"/>
    <cellStyle name="Normal 2 25 2 6 3" xfId="17980" xr:uid="{00000000-0005-0000-0000-0000D6010000}"/>
    <cellStyle name="Normal 2 25 2 7" xfId="7754" xr:uid="{00000000-0005-0000-0000-0000D6010000}"/>
    <cellStyle name="Normal 2 25 2 7 2" xfId="23732" xr:uid="{00000000-0005-0000-0000-0000D6010000}"/>
    <cellStyle name="Normal 2 25 2 8" xfId="16168" xr:uid="{00000000-0005-0000-0000-0000D6010000}"/>
    <cellStyle name="Normal 2 25 3" xfId="299" xr:uid="{00000000-0005-0000-0000-0000D8010000}"/>
    <cellStyle name="Normal 2 25 3 2" xfId="3358" xr:uid="{067F081D-F6CA-4DB4-B533-D5C4E4CA37A4}"/>
    <cellStyle name="Normal 2 25 3 2 2" xfId="10820" xr:uid="{067F081D-F6CA-4DB4-B533-D5C4E4CA37A4}"/>
    <cellStyle name="Normal 2 25 3 2 2 2" xfId="26798" xr:uid="{067F081D-F6CA-4DB4-B533-D5C4E4CA37A4}"/>
    <cellStyle name="Normal 2 25 3 2 3" xfId="19336" xr:uid="{067F081D-F6CA-4DB4-B533-D5C4E4CA37A4}"/>
    <cellStyle name="Normal 2 25 3 3" xfId="4605" xr:uid="{063CA1A4-C544-407F-8636-3225909A8A61}"/>
    <cellStyle name="Normal 2 25 3 3 2" xfId="12067" xr:uid="{063CA1A4-C544-407F-8636-3225909A8A61}"/>
    <cellStyle name="Normal 2 25 3 3 2 2" xfId="28045" xr:uid="{063CA1A4-C544-407F-8636-3225909A8A61}"/>
    <cellStyle name="Normal 2 25 3 3 3" xfId="20583" xr:uid="{063CA1A4-C544-407F-8636-3225909A8A61}"/>
    <cellStyle name="Normal 2 25 3 4" xfId="5877" xr:uid="{6DBDB85D-DF49-48C4-893A-55A43AA48560}"/>
    <cellStyle name="Normal 2 25 3 4 2" xfId="13339" xr:uid="{6DBDB85D-DF49-48C4-893A-55A43AA48560}"/>
    <cellStyle name="Normal 2 25 3 4 2 2" xfId="29317" xr:uid="{6DBDB85D-DF49-48C4-893A-55A43AA48560}"/>
    <cellStyle name="Normal 2 25 3 4 3" xfId="21855" xr:uid="{6DBDB85D-DF49-48C4-893A-55A43AA48560}"/>
    <cellStyle name="Normal 2 25 3 5" xfId="2111" xr:uid="{00000000-0005-0000-0000-0000D8010000}"/>
    <cellStyle name="Normal 2 25 3 5 2" xfId="9573" xr:uid="{00000000-0005-0000-0000-0000D8010000}"/>
    <cellStyle name="Normal 2 25 3 5 2 2" xfId="25551" xr:uid="{00000000-0005-0000-0000-0000D8010000}"/>
    <cellStyle name="Normal 2 25 3 5 3" xfId="18089" xr:uid="{00000000-0005-0000-0000-0000D8010000}"/>
    <cellStyle name="Normal 2 25 3 6" xfId="7856" xr:uid="{00000000-0005-0000-0000-0000D8010000}"/>
    <cellStyle name="Normal 2 25 3 6 2" xfId="23834" xr:uid="{00000000-0005-0000-0000-0000D8010000}"/>
    <cellStyle name="Normal 2 25 3 7" xfId="16277" xr:uid="{00000000-0005-0000-0000-0000D8010000}"/>
    <cellStyle name="Normal 2 25 4" xfId="3140" xr:uid="{E7247EBE-6AEC-4B5E-890A-1413636149C0}"/>
    <cellStyle name="Normal 2 25 4 2" xfId="10602" xr:uid="{E7247EBE-6AEC-4B5E-890A-1413636149C0}"/>
    <cellStyle name="Normal 2 25 4 2 2" xfId="26580" xr:uid="{E7247EBE-6AEC-4B5E-890A-1413636149C0}"/>
    <cellStyle name="Normal 2 25 4 3" xfId="19118" xr:uid="{E7247EBE-6AEC-4B5E-890A-1413636149C0}"/>
    <cellStyle name="Normal 2 25 5" xfId="4387" xr:uid="{6F105894-6BEA-470B-ACF3-9591D832BE6C}"/>
    <cellStyle name="Normal 2 25 5 2" xfId="11849" xr:uid="{6F105894-6BEA-470B-ACF3-9591D832BE6C}"/>
    <cellStyle name="Normal 2 25 5 2 2" xfId="27827" xr:uid="{6F105894-6BEA-470B-ACF3-9591D832BE6C}"/>
    <cellStyle name="Normal 2 25 5 3" xfId="20365" xr:uid="{6F105894-6BEA-470B-ACF3-9591D832BE6C}"/>
    <cellStyle name="Normal 2 25 6" xfId="5665" xr:uid="{32499E4C-C324-42B4-8C1C-B5E2E5D48E63}"/>
    <cellStyle name="Normal 2 25 6 2" xfId="13127" xr:uid="{32499E4C-C324-42B4-8C1C-B5E2E5D48E63}"/>
    <cellStyle name="Normal 2 25 6 2 2" xfId="29105" xr:uid="{32499E4C-C324-42B4-8C1C-B5E2E5D48E63}"/>
    <cellStyle name="Normal 2 25 6 3" xfId="21643" xr:uid="{32499E4C-C324-42B4-8C1C-B5E2E5D48E63}"/>
    <cellStyle name="Normal 2 25 7" xfId="1893" xr:uid="{00000000-0005-0000-0000-0000D5010000}"/>
    <cellStyle name="Normal 2 25 7 2" xfId="9355" xr:uid="{00000000-0005-0000-0000-0000D5010000}"/>
    <cellStyle name="Normal 2 25 7 2 2" xfId="25333" xr:uid="{00000000-0005-0000-0000-0000D5010000}"/>
    <cellStyle name="Normal 2 25 7 3" xfId="17871" xr:uid="{00000000-0005-0000-0000-0000D5010000}"/>
    <cellStyle name="Normal 2 25 8" xfId="7593" xr:uid="{00000000-0005-0000-0000-0000D5010000}"/>
    <cellStyle name="Normal 2 25 8 2" xfId="23571" xr:uid="{00000000-0005-0000-0000-0000D5010000}"/>
    <cellStyle name="Normal 2 25 9" xfId="16059" xr:uid="{00000000-0005-0000-0000-0000D5010000}"/>
    <cellStyle name="Normal 2 26" xfId="82" xr:uid="{00000000-0005-0000-0000-0000D9010000}"/>
    <cellStyle name="Normal 2 26 2" xfId="192" xr:uid="{00000000-0005-0000-0000-0000DA010000}"/>
    <cellStyle name="Normal 2 26 2 2" xfId="411" xr:uid="{00000000-0005-0000-0000-0000DB010000}"/>
    <cellStyle name="Normal 2 26 2 2 2" xfId="3470" xr:uid="{CDAD8B4E-101A-4020-8E54-833E855D7B36}"/>
    <cellStyle name="Normal 2 26 2 2 2 2" xfId="10932" xr:uid="{CDAD8B4E-101A-4020-8E54-833E855D7B36}"/>
    <cellStyle name="Normal 2 26 2 2 2 2 2" xfId="26910" xr:uid="{CDAD8B4E-101A-4020-8E54-833E855D7B36}"/>
    <cellStyle name="Normal 2 26 2 2 2 3" xfId="19448" xr:uid="{CDAD8B4E-101A-4020-8E54-833E855D7B36}"/>
    <cellStyle name="Normal 2 26 2 2 3" xfId="4717" xr:uid="{7EB83A33-2EE1-46B5-A315-A498A057BD08}"/>
    <cellStyle name="Normal 2 26 2 2 3 2" xfId="12179" xr:uid="{7EB83A33-2EE1-46B5-A315-A498A057BD08}"/>
    <cellStyle name="Normal 2 26 2 2 3 2 2" xfId="28157" xr:uid="{7EB83A33-2EE1-46B5-A315-A498A057BD08}"/>
    <cellStyle name="Normal 2 26 2 2 3 3" xfId="20695" xr:uid="{7EB83A33-2EE1-46B5-A315-A498A057BD08}"/>
    <cellStyle name="Normal 2 26 2 2 4" xfId="5988" xr:uid="{7D1317C4-E466-44B3-8BC0-14B86E86929A}"/>
    <cellStyle name="Normal 2 26 2 2 4 2" xfId="13450" xr:uid="{7D1317C4-E466-44B3-8BC0-14B86E86929A}"/>
    <cellStyle name="Normal 2 26 2 2 4 2 2" xfId="29428" xr:uid="{7D1317C4-E466-44B3-8BC0-14B86E86929A}"/>
    <cellStyle name="Normal 2 26 2 2 4 3" xfId="21966" xr:uid="{7D1317C4-E466-44B3-8BC0-14B86E86929A}"/>
    <cellStyle name="Normal 2 26 2 2 5" xfId="2223" xr:uid="{00000000-0005-0000-0000-0000DB010000}"/>
    <cellStyle name="Normal 2 26 2 2 5 2" xfId="9685" xr:uid="{00000000-0005-0000-0000-0000DB010000}"/>
    <cellStyle name="Normal 2 26 2 2 5 2 2" xfId="25663" xr:uid="{00000000-0005-0000-0000-0000DB010000}"/>
    <cellStyle name="Normal 2 26 2 2 5 3" xfId="18201" xr:uid="{00000000-0005-0000-0000-0000DB010000}"/>
    <cellStyle name="Normal 2 26 2 2 6" xfId="7961" xr:uid="{00000000-0005-0000-0000-0000DB010000}"/>
    <cellStyle name="Normal 2 26 2 2 6 2" xfId="23939" xr:uid="{00000000-0005-0000-0000-0000DB010000}"/>
    <cellStyle name="Normal 2 26 2 2 7" xfId="16389" xr:uid="{00000000-0005-0000-0000-0000DB010000}"/>
    <cellStyle name="Normal 2 26 2 3" xfId="3252" xr:uid="{C3CE1FD2-A506-4C82-91A0-F90EF422E70F}"/>
    <cellStyle name="Normal 2 26 2 3 2" xfId="10714" xr:uid="{C3CE1FD2-A506-4C82-91A0-F90EF422E70F}"/>
    <cellStyle name="Normal 2 26 2 3 2 2" xfId="26692" xr:uid="{C3CE1FD2-A506-4C82-91A0-F90EF422E70F}"/>
    <cellStyle name="Normal 2 26 2 3 3" xfId="19230" xr:uid="{C3CE1FD2-A506-4C82-91A0-F90EF422E70F}"/>
    <cellStyle name="Normal 2 26 2 4" xfId="4499" xr:uid="{7DFA096A-AF99-4C2F-9A4E-D10B8A352A13}"/>
    <cellStyle name="Normal 2 26 2 4 2" xfId="11961" xr:uid="{7DFA096A-AF99-4C2F-9A4E-D10B8A352A13}"/>
    <cellStyle name="Normal 2 26 2 4 2 2" xfId="27939" xr:uid="{7DFA096A-AF99-4C2F-9A4E-D10B8A352A13}"/>
    <cellStyle name="Normal 2 26 2 4 3" xfId="20477" xr:uid="{7DFA096A-AF99-4C2F-9A4E-D10B8A352A13}"/>
    <cellStyle name="Normal 2 26 2 5" xfId="5773" xr:uid="{A6732C8E-94C0-416A-9831-AAE4AEF32705}"/>
    <cellStyle name="Normal 2 26 2 5 2" xfId="13235" xr:uid="{A6732C8E-94C0-416A-9831-AAE4AEF32705}"/>
    <cellStyle name="Normal 2 26 2 5 2 2" xfId="29213" xr:uid="{A6732C8E-94C0-416A-9831-AAE4AEF32705}"/>
    <cellStyle name="Normal 2 26 2 5 3" xfId="21751" xr:uid="{A6732C8E-94C0-416A-9831-AAE4AEF32705}"/>
    <cellStyle name="Normal 2 26 2 6" xfId="2005" xr:uid="{00000000-0005-0000-0000-0000DA010000}"/>
    <cellStyle name="Normal 2 26 2 6 2" xfId="9467" xr:uid="{00000000-0005-0000-0000-0000DA010000}"/>
    <cellStyle name="Normal 2 26 2 6 2 2" xfId="25445" xr:uid="{00000000-0005-0000-0000-0000DA010000}"/>
    <cellStyle name="Normal 2 26 2 6 3" xfId="17983" xr:uid="{00000000-0005-0000-0000-0000DA010000}"/>
    <cellStyle name="Normal 2 26 2 7" xfId="7757" xr:uid="{00000000-0005-0000-0000-0000DA010000}"/>
    <cellStyle name="Normal 2 26 2 7 2" xfId="23735" xr:uid="{00000000-0005-0000-0000-0000DA010000}"/>
    <cellStyle name="Normal 2 26 2 8" xfId="16171" xr:uid="{00000000-0005-0000-0000-0000DA010000}"/>
    <cellStyle name="Normal 2 26 3" xfId="302" xr:uid="{00000000-0005-0000-0000-0000DC010000}"/>
    <cellStyle name="Normal 2 26 3 2" xfId="3361" xr:uid="{343B1DFD-D04A-4F7F-98B1-1DFC100BF6B1}"/>
    <cellStyle name="Normal 2 26 3 2 2" xfId="10823" xr:uid="{343B1DFD-D04A-4F7F-98B1-1DFC100BF6B1}"/>
    <cellStyle name="Normal 2 26 3 2 2 2" xfId="26801" xr:uid="{343B1DFD-D04A-4F7F-98B1-1DFC100BF6B1}"/>
    <cellStyle name="Normal 2 26 3 2 3" xfId="19339" xr:uid="{343B1DFD-D04A-4F7F-98B1-1DFC100BF6B1}"/>
    <cellStyle name="Normal 2 26 3 3" xfId="4608" xr:uid="{725CF0A1-6C3D-45EF-A50B-7CC0B955D0E4}"/>
    <cellStyle name="Normal 2 26 3 3 2" xfId="12070" xr:uid="{725CF0A1-6C3D-45EF-A50B-7CC0B955D0E4}"/>
    <cellStyle name="Normal 2 26 3 3 2 2" xfId="28048" xr:uid="{725CF0A1-6C3D-45EF-A50B-7CC0B955D0E4}"/>
    <cellStyle name="Normal 2 26 3 3 3" xfId="20586" xr:uid="{725CF0A1-6C3D-45EF-A50B-7CC0B955D0E4}"/>
    <cellStyle name="Normal 2 26 3 4" xfId="5880" xr:uid="{DE830D59-2AF2-44B5-BE56-3FE52E416E53}"/>
    <cellStyle name="Normal 2 26 3 4 2" xfId="13342" xr:uid="{DE830D59-2AF2-44B5-BE56-3FE52E416E53}"/>
    <cellStyle name="Normal 2 26 3 4 2 2" xfId="29320" xr:uid="{DE830D59-2AF2-44B5-BE56-3FE52E416E53}"/>
    <cellStyle name="Normal 2 26 3 4 3" xfId="21858" xr:uid="{DE830D59-2AF2-44B5-BE56-3FE52E416E53}"/>
    <cellStyle name="Normal 2 26 3 5" xfId="2114" xr:uid="{00000000-0005-0000-0000-0000DC010000}"/>
    <cellStyle name="Normal 2 26 3 5 2" xfId="9576" xr:uid="{00000000-0005-0000-0000-0000DC010000}"/>
    <cellStyle name="Normal 2 26 3 5 2 2" xfId="25554" xr:uid="{00000000-0005-0000-0000-0000DC010000}"/>
    <cellStyle name="Normal 2 26 3 5 3" xfId="18092" xr:uid="{00000000-0005-0000-0000-0000DC010000}"/>
    <cellStyle name="Normal 2 26 3 6" xfId="7859" xr:uid="{00000000-0005-0000-0000-0000DC010000}"/>
    <cellStyle name="Normal 2 26 3 6 2" xfId="23837" xr:uid="{00000000-0005-0000-0000-0000DC010000}"/>
    <cellStyle name="Normal 2 26 3 7" xfId="16280" xr:uid="{00000000-0005-0000-0000-0000DC010000}"/>
    <cellStyle name="Normal 2 26 4" xfId="3143" xr:uid="{47530D3E-8A4A-4265-BEF0-B241AF27A5A0}"/>
    <cellStyle name="Normal 2 26 4 2" xfId="10605" xr:uid="{47530D3E-8A4A-4265-BEF0-B241AF27A5A0}"/>
    <cellStyle name="Normal 2 26 4 2 2" xfId="26583" xr:uid="{47530D3E-8A4A-4265-BEF0-B241AF27A5A0}"/>
    <cellStyle name="Normal 2 26 4 3" xfId="19121" xr:uid="{47530D3E-8A4A-4265-BEF0-B241AF27A5A0}"/>
    <cellStyle name="Normal 2 26 5" xfId="4390" xr:uid="{B700D28D-1C41-47CE-BB06-6A90A0103D0C}"/>
    <cellStyle name="Normal 2 26 5 2" xfId="11852" xr:uid="{B700D28D-1C41-47CE-BB06-6A90A0103D0C}"/>
    <cellStyle name="Normal 2 26 5 2 2" xfId="27830" xr:uid="{B700D28D-1C41-47CE-BB06-6A90A0103D0C}"/>
    <cellStyle name="Normal 2 26 5 3" xfId="20368" xr:uid="{B700D28D-1C41-47CE-BB06-6A90A0103D0C}"/>
    <cellStyle name="Normal 2 26 6" xfId="5668" xr:uid="{105C8560-E434-4DB4-AB00-B5AFA3605E1B}"/>
    <cellStyle name="Normal 2 26 6 2" xfId="13130" xr:uid="{105C8560-E434-4DB4-AB00-B5AFA3605E1B}"/>
    <cellStyle name="Normal 2 26 6 2 2" xfId="29108" xr:uid="{105C8560-E434-4DB4-AB00-B5AFA3605E1B}"/>
    <cellStyle name="Normal 2 26 6 3" xfId="21646" xr:uid="{105C8560-E434-4DB4-AB00-B5AFA3605E1B}"/>
    <cellStyle name="Normal 2 26 7" xfId="1896" xr:uid="{00000000-0005-0000-0000-0000D9010000}"/>
    <cellStyle name="Normal 2 26 7 2" xfId="9358" xr:uid="{00000000-0005-0000-0000-0000D9010000}"/>
    <cellStyle name="Normal 2 26 7 2 2" xfId="25336" xr:uid="{00000000-0005-0000-0000-0000D9010000}"/>
    <cellStyle name="Normal 2 26 7 3" xfId="17874" xr:uid="{00000000-0005-0000-0000-0000D9010000}"/>
    <cellStyle name="Normal 2 26 8" xfId="7690" xr:uid="{00000000-0005-0000-0000-0000D9010000}"/>
    <cellStyle name="Normal 2 26 8 2" xfId="23668" xr:uid="{00000000-0005-0000-0000-0000D9010000}"/>
    <cellStyle name="Normal 2 26 9" xfId="16062" xr:uid="{00000000-0005-0000-0000-0000D9010000}"/>
    <cellStyle name="Normal 2 27" xfId="85" xr:uid="{00000000-0005-0000-0000-0000DD010000}"/>
    <cellStyle name="Normal 2 27 2" xfId="195" xr:uid="{00000000-0005-0000-0000-0000DE010000}"/>
    <cellStyle name="Normal 2 27 2 2" xfId="414" xr:uid="{00000000-0005-0000-0000-0000DF010000}"/>
    <cellStyle name="Normal 2 27 2 2 2" xfId="3473" xr:uid="{D01EACA2-FD34-4E26-9710-D6950C9F13FC}"/>
    <cellStyle name="Normal 2 27 2 2 2 2" xfId="10935" xr:uid="{D01EACA2-FD34-4E26-9710-D6950C9F13FC}"/>
    <cellStyle name="Normal 2 27 2 2 2 2 2" xfId="26913" xr:uid="{D01EACA2-FD34-4E26-9710-D6950C9F13FC}"/>
    <cellStyle name="Normal 2 27 2 2 2 3" xfId="19451" xr:uid="{D01EACA2-FD34-4E26-9710-D6950C9F13FC}"/>
    <cellStyle name="Normal 2 27 2 2 3" xfId="4720" xr:uid="{2604F8E6-4C1A-47ED-8559-8388357D6598}"/>
    <cellStyle name="Normal 2 27 2 2 3 2" xfId="12182" xr:uid="{2604F8E6-4C1A-47ED-8559-8388357D6598}"/>
    <cellStyle name="Normal 2 27 2 2 3 2 2" xfId="28160" xr:uid="{2604F8E6-4C1A-47ED-8559-8388357D6598}"/>
    <cellStyle name="Normal 2 27 2 2 3 3" xfId="20698" xr:uid="{2604F8E6-4C1A-47ED-8559-8388357D6598}"/>
    <cellStyle name="Normal 2 27 2 2 4" xfId="5991" xr:uid="{27194D39-1257-4B24-80B6-FDF14EBD39DE}"/>
    <cellStyle name="Normal 2 27 2 2 4 2" xfId="13453" xr:uid="{27194D39-1257-4B24-80B6-FDF14EBD39DE}"/>
    <cellStyle name="Normal 2 27 2 2 4 2 2" xfId="29431" xr:uid="{27194D39-1257-4B24-80B6-FDF14EBD39DE}"/>
    <cellStyle name="Normal 2 27 2 2 4 3" xfId="21969" xr:uid="{27194D39-1257-4B24-80B6-FDF14EBD39DE}"/>
    <cellStyle name="Normal 2 27 2 2 5" xfId="2226" xr:uid="{00000000-0005-0000-0000-0000DF010000}"/>
    <cellStyle name="Normal 2 27 2 2 5 2" xfId="9688" xr:uid="{00000000-0005-0000-0000-0000DF010000}"/>
    <cellStyle name="Normal 2 27 2 2 5 2 2" xfId="25666" xr:uid="{00000000-0005-0000-0000-0000DF010000}"/>
    <cellStyle name="Normal 2 27 2 2 5 3" xfId="18204" xr:uid="{00000000-0005-0000-0000-0000DF010000}"/>
    <cellStyle name="Normal 2 27 2 2 6" xfId="7964" xr:uid="{00000000-0005-0000-0000-0000DF010000}"/>
    <cellStyle name="Normal 2 27 2 2 6 2" xfId="23942" xr:uid="{00000000-0005-0000-0000-0000DF010000}"/>
    <cellStyle name="Normal 2 27 2 2 7" xfId="16392" xr:uid="{00000000-0005-0000-0000-0000DF010000}"/>
    <cellStyle name="Normal 2 27 2 3" xfId="3255" xr:uid="{D7906E08-97DF-4D90-AE9E-3ACF676B3188}"/>
    <cellStyle name="Normal 2 27 2 3 2" xfId="10717" xr:uid="{D7906E08-97DF-4D90-AE9E-3ACF676B3188}"/>
    <cellStyle name="Normal 2 27 2 3 2 2" xfId="26695" xr:uid="{D7906E08-97DF-4D90-AE9E-3ACF676B3188}"/>
    <cellStyle name="Normal 2 27 2 3 3" xfId="19233" xr:uid="{D7906E08-97DF-4D90-AE9E-3ACF676B3188}"/>
    <cellStyle name="Normal 2 27 2 4" xfId="4502" xr:uid="{C582F1C3-B9BD-49F6-B137-8C8017A3F2B2}"/>
    <cellStyle name="Normal 2 27 2 4 2" xfId="11964" xr:uid="{C582F1C3-B9BD-49F6-B137-8C8017A3F2B2}"/>
    <cellStyle name="Normal 2 27 2 4 2 2" xfId="27942" xr:uid="{C582F1C3-B9BD-49F6-B137-8C8017A3F2B2}"/>
    <cellStyle name="Normal 2 27 2 4 3" xfId="20480" xr:uid="{C582F1C3-B9BD-49F6-B137-8C8017A3F2B2}"/>
    <cellStyle name="Normal 2 27 2 5" xfId="5776" xr:uid="{5C941641-BD8C-45BE-8855-CAC846068F41}"/>
    <cellStyle name="Normal 2 27 2 5 2" xfId="13238" xr:uid="{5C941641-BD8C-45BE-8855-CAC846068F41}"/>
    <cellStyle name="Normal 2 27 2 5 2 2" xfId="29216" xr:uid="{5C941641-BD8C-45BE-8855-CAC846068F41}"/>
    <cellStyle name="Normal 2 27 2 5 3" xfId="21754" xr:uid="{5C941641-BD8C-45BE-8855-CAC846068F41}"/>
    <cellStyle name="Normal 2 27 2 6" xfId="2008" xr:uid="{00000000-0005-0000-0000-0000DE010000}"/>
    <cellStyle name="Normal 2 27 2 6 2" xfId="9470" xr:uid="{00000000-0005-0000-0000-0000DE010000}"/>
    <cellStyle name="Normal 2 27 2 6 2 2" xfId="25448" xr:uid="{00000000-0005-0000-0000-0000DE010000}"/>
    <cellStyle name="Normal 2 27 2 6 3" xfId="17986" xr:uid="{00000000-0005-0000-0000-0000DE010000}"/>
    <cellStyle name="Normal 2 27 2 7" xfId="7760" xr:uid="{00000000-0005-0000-0000-0000DE010000}"/>
    <cellStyle name="Normal 2 27 2 7 2" xfId="23738" xr:uid="{00000000-0005-0000-0000-0000DE010000}"/>
    <cellStyle name="Normal 2 27 2 8" xfId="16174" xr:uid="{00000000-0005-0000-0000-0000DE010000}"/>
    <cellStyle name="Normal 2 27 3" xfId="305" xr:uid="{00000000-0005-0000-0000-0000E0010000}"/>
    <cellStyle name="Normal 2 27 3 2" xfId="3364" xr:uid="{6C2B018E-A057-4EA8-9634-3FF66DCF3ED3}"/>
    <cellStyle name="Normal 2 27 3 2 2" xfId="10826" xr:uid="{6C2B018E-A057-4EA8-9634-3FF66DCF3ED3}"/>
    <cellStyle name="Normal 2 27 3 2 2 2" xfId="26804" xr:uid="{6C2B018E-A057-4EA8-9634-3FF66DCF3ED3}"/>
    <cellStyle name="Normal 2 27 3 2 3" xfId="19342" xr:uid="{6C2B018E-A057-4EA8-9634-3FF66DCF3ED3}"/>
    <cellStyle name="Normal 2 27 3 3" xfId="4611" xr:uid="{65E352E9-B504-406A-8211-6B44F105BC33}"/>
    <cellStyle name="Normal 2 27 3 3 2" xfId="12073" xr:uid="{65E352E9-B504-406A-8211-6B44F105BC33}"/>
    <cellStyle name="Normal 2 27 3 3 2 2" xfId="28051" xr:uid="{65E352E9-B504-406A-8211-6B44F105BC33}"/>
    <cellStyle name="Normal 2 27 3 3 3" xfId="20589" xr:uid="{65E352E9-B504-406A-8211-6B44F105BC33}"/>
    <cellStyle name="Normal 2 27 3 4" xfId="5883" xr:uid="{774384D8-1402-44F1-A45A-310E5B1E81E6}"/>
    <cellStyle name="Normal 2 27 3 4 2" xfId="13345" xr:uid="{774384D8-1402-44F1-A45A-310E5B1E81E6}"/>
    <cellStyle name="Normal 2 27 3 4 2 2" xfId="29323" xr:uid="{774384D8-1402-44F1-A45A-310E5B1E81E6}"/>
    <cellStyle name="Normal 2 27 3 4 3" xfId="21861" xr:uid="{774384D8-1402-44F1-A45A-310E5B1E81E6}"/>
    <cellStyle name="Normal 2 27 3 5" xfId="2117" xr:uid="{00000000-0005-0000-0000-0000E0010000}"/>
    <cellStyle name="Normal 2 27 3 5 2" xfId="9579" xr:uid="{00000000-0005-0000-0000-0000E0010000}"/>
    <cellStyle name="Normal 2 27 3 5 2 2" xfId="25557" xr:uid="{00000000-0005-0000-0000-0000E0010000}"/>
    <cellStyle name="Normal 2 27 3 5 3" xfId="18095" xr:uid="{00000000-0005-0000-0000-0000E0010000}"/>
    <cellStyle name="Normal 2 27 3 6" xfId="7862" xr:uid="{00000000-0005-0000-0000-0000E0010000}"/>
    <cellStyle name="Normal 2 27 3 6 2" xfId="23840" xr:uid="{00000000-0005-0000-0000-0000E0010000}"/>
    <cellStyle name="Normal 2 27 3 7" xfId="16283" xr:uid="{00000000-0005-0000-0000-0000E0010000}"/>
    <cellStyle name="Normal 2 27 4" xfId="3146" xr:uid="{DFA6636F-5063-45FB-AD02-F1122ECEE884}"/>
    <cellStyle name="Normal 2 27 4 2" xfId="10608" xr:uid="{DFA6636F-5063-45FB-AD02-F1122ECEE884}"/>
    <cellStyle name="Normal 2 27 4 2 2" xfId="26586" xr:uid="{DFA6636F-5063-45FB-AD02-F1122ECEE884}"/>
    <cellStyle name="Normal 2 27 4 3" xfId="19124" xr:uid="{DFA6636F-5063-45FB-AD02-F1122ECEE884}"/>
    <cellStyle name="Normal 2 27 5" xfId="4393" xr:uid="{238C1A6D-6B5E-4402-B5DD-0A7FA813FE51}"/>
    <cellStyle name="Normal 2 27 5 2" xfId="11855" xr:uid="{238C1A6D-6B5E-4402-B5DD-0A7FA813FE51}"/>
    <cellStyle name="Normal 2 27 5 2 2" xfId="27833" xr:uid="{238C1A6D-6B5E-4402-B5DD-0A7FA813FE51}"/>
    <cellStyle name="Normal 2 27 5 3" xfId="20371" xr:uid="{238C1A6D-6B5E-4402-B5DD-0A7FA813FE51}"/>
    <cellStyle name="Normal 2 27 6" xfId="5671" xr:uid="{3659E0CA-B606-4ECC-ACC6-1BF8F710D118}"/>
    <cellStyle name="Normal 2 27 6 2" xfId="13133" xr:uid="{3659E0CA-B606-4ECC-ACC6-1BF8F710D118}"/>
    <cellStyle name="Normal 2 27 6 2 2" xfId="29111" xr:uid="{3659E0CA-B606-4ECC-ACC6-1BF8F710D118}"/>
    <cellStyle name="Normal 2 27 6 3" xfId="21649" xr:uid="{3659E0CA-B606-4ECC-ACC6-1BF8F710D118}"/>
    <cellStyle name="Normal 2 27 7" xfId="1899" xr:uid="{00000000-0005-0000-0000-0000DD010000}"/>
    <cellStyle name="Normal 2 27 7 2" xfId="9361" xr:uid="{00000000-0005-0000-0000-0000DD010000}"/>
    <cellStyle name="Normal 2 27 7 2 2" xfId="25339" xr:uid="{00000000-0005-0000-0000-0000DD010000}"/>
    <cellStyle name="Normal 2 27 7 3" xfId="17877" xr:uid="{00000000-0005-0000-0000-0000DD010000}"/>
    <cellStyle name="Normal 2 27 8" xfId="7670" xr:uid="{00000000-0005-0000-0000-0000DD010000}"/>
    <cellStyle name="Normal 2 27 8 2" xfId="23648" xr:uid="{00000000-0005-0000-0000-0000DD010000}"/>
    <cellStyle name="Normal 2 27 9" xfId="16065" xr:uid="{00000000-0005-0000-0000-0000DD010000}"/>
    <cellStyle name="Normal 2 28" xfId="88" xr:uid="{00000000-0005-0000-0000-0000E1010000}"/>
    <cellStyle name="Normal 2 28 2" xfId="198" xr:uid="{00000000-0005-0000-0000-0000E2010000}"/>
    <cellStyle name="Normal 2 28 2 2" xfId="417" xr:uid="{00000000-0005-0000-0000-0000E3010000}"/>
    <cellStyle name="Normal 2 28 2 2 2" xfId="3476" xr:uid="{20AE1B22-7590-4944-B7C3-581DD04CAEFD}"/>
    <cellStyle name="Normal 2 28 2 2 2 2" xfId="10938" xr:uid="{20AE1B22-7590-4944-B7C3-581DD04CAEFD}"/>
    <cellStyle name="Normal 2 28 2 2 2 2 2" xfId="26916" xr:uid="{20AE1B22-7590-4944-B7C3-581DD04CAEFD}"/>
    <cellStyle name="Normal 2 28 2 2 2 3" xfId="19454" xr:uid="{20AE1B22-7590-4944-B7C3-581DD04CAEFD}"/>
    <cellStyle name="Normal 2 28 2 2 3" xfId="4723" xr:uid="{C4E58DBE-1756-41F7-8A98-438BAE965EA8}"/>
    <cellStyle name="Normal 2 28 2 2 3 2" xfId="12185" xr:uid="{C4E58DBE-1756-41F7-8A98-438BAE965EA8}"/>
    <cellStyle name="Normal 2 28 2 2 3 2 2" xfId="28163" xr:uid="{C4E58DBE-1756-41F7-8A98-438BAE965EA8}"/>
    <cellStyle name="Normal 2 28 2 2 3 3" xfId="20701" xr:uid="{C4E58DBE-1756-41F7-8A98-438BAE965EA8}"/>
    <cellStyle name="Normal 2 28 2 2 4" xfId="5994" xr:uid="{D19EED2C-C684-495F-8F47-9C4E251B540A}"/>
    <cellStyle name="Normal 2 28 2 2 4 2" xfId="13456" xr:uid="{D19EED2C-C684-495F-8F47-9C4E251B540A}"/>
    <cellStyle name="Normal 2 28 2 2 4 2 2" xfId="29434" xr:uid="{D19EED2C-C684-495F-8F47-9C4E251B540A}"/>
    <cellStyle name="Normal 2 28 2 2 4 3" xfId="21972" xr:uid="{D19EED2C-C684-495F-8F47-9C4E251B540A}"/>
    <cellStyle name="Normal 2 28 2 2 5" xfId="2229" xr:uid="{00000000-0005-0000-0000-0000E3010000}"/>
    <cellStyle name="Normal 2 28 2 2 5 2" xfId="9691" xr:uid="{00000000-0005-0000-0000-0000E3010000}"/>
    <cellStyle name="Normal 2 28 2 2 5 2 2" xfId="25669" xr:uid="{00000000-0005-0000-0000-0000E3010000}"/>
    <cellStyle name="Normal 2 28 2 2 5 3" xfId="18207" xr:uid="{00000000-0005-0000-0000-0000E3010000}"/>
    <cellStyle name="Normal 2 28 2 2 6" xfId="7967" xr:uid="{00000000-0005-0000-0000-0000E3010000}"/>
    <cellStyle name="Normal 2 28 2 2 6 2" xfId="23945" xr:uid="{00000000-0005-0000-0000-0000E3010000}"/>
    <cellStyle name="Normal 2 28 2 2 7" xfId="16395" xr:uid="{00000000-0005-0000-0000-0000E3010000}"/>
    <cellStyle name="Normal 2 28 2 3" xfId="3258" xr:uid="{37939E00-5A6B-44C1-A337-144DEBCD21F0}"/>
    <cellStyle name="Normal 2 28 2 3 2" xfId="10720" xr:uid="{37939E00-5A6B-44C1-A337-144DEBCD21F0}"/>
    <cellStyle name="Normal 2 28 2 3 2 2" xfId="26698" xr:uid="{37939E00-5A6B-44C1-A337-144DEBCD21F0}"/>
    <cellStyle name="Normal 2 28 2 3 3" xfId="19236" xr:uid="{37939E00-5A6B-44C1-A337-144DEBCD21F0}"/>
    <cellStyle name="Normal 2 28 2 4" xfId="4505" xr:uid="{726E244D-9BAF-42BD-B94A-D5C8895FA20C}"/>
    <cellStyle name="Normal 2 28 2 4 2" xfId="11967" xr:uid="{726E244D-9BAF-42BD-B94A-D5C8895FA20C}"/>
    <cellStyle name="Normal 2 28 2 4 2 2" xfId="27945" xr:uid="{726E244D-9BAF-42BD-B94A-D5C8895FA20C}"/>
    <cellStyle name="Normal 2 28 2 4 3" xfId="20483" xr:uid="{726E244D-9BAF-42BD-B94A-D5C8895FA20C}"/>
    <cellStyle name="Normal 2 28 2 5" xfId="5779" xr:uid="{654A9331-78F6-47D6-8E80-549AB5C1BCB5}"/>
    <cellStyle name="Normal 2 28 2 5 2" xfId="13241" xr:uid="{654A9331-78F6-47D6-8E80-549AB5C1BCB5}"/>
    <cellStyle name="Normal 2 28 2 5 2 2" xfId="29219" xr:uid="{654A9331-78F6-47D6-8E80-549AB5C1BCB5}"/>
    <cellStyle name="Normal 2 28 2 5 3" xfId="21757" xr:uid="{654A9331-78F6-47D6-8E80-549AB5C1BCB5}"/>
    <cellStyle name="Normal 2 28 2 6" xfId="2011" xr:uid="{00000000-0005-0000-0000-0000E2010000}"/>
    <cellStyle name="Normal 2 28 2 6 2" xfId="9473" xr:uid="{00000000-0005-0000-0000-0000E2010000}"/>
    <cellStyle name="Normal 2 28 2 6 2 2" xfId="25451" xr:uid="{00000000-0005-0000-0000-0000E2010000}"/>
    <cellStyle name="Normal 2 28 2 6 3" xfId="17989" xr:uid="{00000000-0005-0000-0000-0000E2010000}"/>
    <cellStyle name="Normal 2 28 2 7" xfId="7763" xr:uid="{00000000-0005-0000-0000-0000E2010000}"/>
    <cellStyle name="Normal 2 28 2 7 2" xfId="23741" xr:uid="{00000000-0005-0000-0000-0000E2010000}"/>
    <cellStyle name="Normal 2 28 2 8" xfId="16177" xr:uid="{00000000-0005-0000-0000-0000E2010000}"/>
    <cellStyle name="Normal 2 28 3" xfId="308" xr:uid="{00000000-0005-0000-0000-0000E4010000}"/>
    <cellStyle name="Normal 2 28 3 2" xfId="3367" xr:uid="{7F7132AF-EB11-4E30-A63E-85EE9E2F04A7}"/>
    <cellStyle name="Normal 2 28 3 2 2" xfId="10829" xr:uid="{7F7132AF-EB11-4E30-A63E-85EE9E2F04A7}"/>
    <cellStyle name="Normal 2 28 3 2 2 2" xfId="26807" xr:uid="{7F7132AF-EB11-4E30-A63E-85EE9E2F04A7}"/>
    <cellStyle name="Normal 2 28 3 2 3" xfId="19345" xr:uid="{7F7132AF-EB11-4E30-A63E-85EE9E2F04A7}"/>
    <cellStyle name="Normal 2 28 3 3" xfId="4614" xr:uid="{D6A2FAFC-6F39-4D98-9FC2-6BAE27072A58}"/>
    <cellStyle name="Normal 2 28 3 3 2" xfId="12076" xr:uid="{D6A2FAFC-6F39-4D98-9FC2-6BAE27072A58}"/>
    <cellStyle name="Normal 2 28 3 3 2 2" xfId="28054" xr:uid="{D6A2FAFC-6F39-4D98-9FC2-6BAE27072A58}"/>
    <cellStyle name="Normal 2 28 3 3 3" xfId="20592" xr:uid="{D6A2FAFC-6F39-4D98-9FC2-6BAE27072A58}"/>
    <cellStyle name="Normal 2 28 3 4" xfId="5886" xr:uid="{761D3A4B-F9B4-4FCB-A525-AFEC39AAF2A8}"/>
    <cellStyle name="Normal 2 28 3 4 2" xfId="13348" xr:uid="{761D3A4B-F9B4-4FCB-A525-AFEC39AAF2A8}"/>
    <cellStyle name="Normal 2 28 3 4 2 2" xfId="29326" xr:uid="{761D3A4B-F9B4-4FCB-A525-AFEC39AAF2A8}"/>
    <cellStyle name="Normal 2 28 3 4 3" xfId="21864" xr:uid="{761D3A4B-F9B4-4FCB-A525-AFEC39AAF2A8}"/>
    <cellStyle name="Normal 2 28 3 5" xfId="2120" xr:uid="{00000000-0005-0000-0000-0000E4010000}"/>
    <cellStyle name="Normal 2 28 3 5 2" xfId="9582" xr:uid="{00000000-0005-0000-0000-0000E4010000}"/>
    <cellStyle name="Normal 2 28 3 5 2 2" xfId="25560" xr:uid="{00000000-0005-0000-0000-0000E4010000}"/>
    <cellStyle name="Normal 2 28 3 5 3" xfId="18098" xr:uid="{00000000-0005-0000-0000-0000E4010000}"/>
    <cellStyle name="Normal 2 28 3 6" xfId="7865" xr:uid="{00000000-0005-0000-0000-0000E4010000}"/>
    <cellStyle name="Normal 2 28 3 6 2" xfId="23843" xr:uid="{00000000-0005-0000-0000-0000E4010000}"/>
    <cellStyle name="Normal 2 28 3 7" xfId="16286" xr:uid="{00000000-0005-0000-0000-0000E4010000}"/>
    <cellStyle name="Normal 2 28 4" xfId="3149" xr:uid="{7DBF1AC7-85A4-4F3F-BAC6-562449DC87D6}"/>
    <cellStyle name="Normal 2 28 4 2" xfId="10611" xr:uid="{7DBF1AC7-85A4-4F3F-BAC6-562449DC87D6}"/>
    <cellStyle name="Normal 2 28 4 2 2" xfId="26589" xr:uid="{7DBF1AC7-85A4-4F3F-BAC6-562449DC87D6}"/>
    <cellStyle name="Normal 2 28 4 3" xfId="19127" xr:uid="{7DBF1AC7-85A4-4F3F-BAC6-562449DC87D6}"/>
    <cellStyle name="Normal 2 28 5" xfId="4396" xr:uid="{A8BE6CF3-5645-4149-9592-04D1D710EF97}"/>
    <cellStyle name="Normal 2 28 5 2" xfId="11858" xr:uid="{A8BE6CF3-5645-4149-9592-04D1D710EF97}"/>
    <cellStyle name="Normal 2 28 5 2 2" xfId="27836" xr:uid="{A8BE6CF3-5645-4149-9592-04D1D710EF97}"/>
    <cellStyle name="Normal 2 28 5 3" xfId="20374" xr:uid="{A8BE6CF3-5645-4149-9592-04D1D710EF97}"/>
    <cellStyle name="Normal 2 28 6" xfId="5674" xr:uid="{3F70A255-2A13-4B67-8162-78DCF03191E0}"/>
    <cellStyle name="Normal 2 28 6 2" xfId="13136" xr:uid="{3F70A255-2A13-4B67-8162-78DCF03191E0}"/>
    <cellStyle name="Normal 2 28 6 2 2" xfId="29114" xr:uid="{3F70A255-2A13-4B67-8162-78DCF03191E0}"/>
    <cellStyle name="Normal 2 28 6 3" xfId="21652" xr:uid="{3F70A255-2A13-4B67-8162-78DCF03191E0}"/>
    <cellStyle name="Normal 2 28 7" xfId="1902" xr:uid="{00000000-0005-0000-0000-0000E1010000}"/>
    <cellStyle name="Normal 2 28 7 2" xfId="9364" xr:uid="{00000000-0005-0000-0000-0000E1010000}"/>
    <cellStyle name="Normal 2 28 7 2 2" xfId="25342" xr:uid="{00000000-0005-0000-0000-0000E1010000}"/>
    <cellStyle name="Normal 2 28 7 3" xfId="17880" xr:uid="{00000000-0005-0000-0000-0000E1010000}"/>
    <cellStyle name="Normal 2 28 8" xfId="7658" xr:uid="{00000000-0005-0000-0000-0000E1010000}"/>
    <cellStyle name="Normal 2 28 8 2" xfId="23636" xr:uid="{00000000-0005-0000-0000-0000E1010000}"/>
    <cellStyle name="Normal 2 28 9" xfId="16068" xr:uid="{00000000-0005-0000-0000-0000E1010000}"/>
    <cellStyle name="Normal 2 29" xfId="91" xr:uid="{00000000-0005-0000-0000-0000E5010000}"/>
    <cellStyle name="Normal 2 29 2" xfId="201" xr:uid="{00000000-0005-0000-0000-0000E6010000}"/>
    <cellStyle name="Normal 2 29 2 2" xfId="420" xr:uid="{00000000-0005-0000-0000-0000E7010000}"/>
    <cellStyle name="Normal 2 29 2 2 2" xfId="3479" xr:uid="{00F05D3E-DAD4-44F5-ACAA-D68D2869E6B4}"/>
    <cellStyle name="Normal 2 29 2 2 2 2" xfId="10941" xr:uid="{00F05D3E-DAD4-44F5-ACAA-D68D2869E6B4}"/>
    <cellStyle name="Normal 2 29 2 2 2 2 2" xfId="26919" xr:uid="{00F05D3E-DAD4-44F5-ACAA-D68D2869E6B4}"/>
    <cellStyle name="Normal 2 29 2 2 2 3" xfId="19457" xr:uid="{00F05D3E-DAD4-44F5-ACAA-D68D2869E6B4}"/>
    <cellStyle name="Normal 2 29 2 2 3" xfId="4726" xr:uid="{E27D050E-9A05-4B16-B336-344EA4F8AE38}"/>
    <cellStyle name="Normal 2 29 2 2 3 2" xfId="12188" xr:uid="{E27D050E-9A05-4B16-B336-344EA4F8AE38}"/>
    <cellStyle name="Normal 2 29 2 2 3 2 2" xfId="28166" xr:uid="{E27D050E-9A05-4B16-B336-344EA4F8AE38}"/>
    <cellStyle name="Normal 2 29 2 2 3 3" xfId="20704" xr:uid="{E27D050E-9A05-4B16-B336-344EA4F8AE38}"/>
    <cellStyle name="Normal 2 29 2 2 4" xfId="5997" xr:uid="{1A12921B-8335-416D-A407-2CB67FD877B3}"/>
    <cellStyle name="Normal 2 29 2 2 4 2" xfId="13459" xr:uid="{1A12921B-8335-416D-A407-2CB67FD877B3}"/>
    <cellStyle name="Normal 2 29 2 2 4 2 2" xfId="29437" xr:uid="{1A12921B-8335-416D-A407-2CB67FD877B3}"/>
    <cellStyle name="Normal 2 29 2 2 4 3" xfId="21975" xr:uid="{1A12921B-8335-416D-A407-2CB67FD877B3}"/>
    <cellStyle name="Normal 2 29 2 2 5" xfId="2232" xr:uid="{00000000-0005-0000-0000-0000E7010000}"/>
    <cellStyle name="Normal 2 29 2 2 5 2" xfId="9694" xr:uid="{00000000-0005-0000-0000-0000E7010000}"/>
    <cellStyle name="Normal 2 29 2 2 5 2 2" xfId="25672" xr:uid="{00000000-0005-0000-0000-0000E7010000}"/>
    <cellStyle name="Normal 2 29 2 2 5 3" xfId="18210" xr:uid="{00000000-0005-0000-0000-0000E7010000}"/>
    <cellStyle name="Normal 2 29 2 2 6" xfId="7970" xr:uid="{00000000-0005-0000-0000-0000E7010000}"/>
    <cellStyle name="Normal 2 29 2 2 6 2" xfId="23948" xr:uid="{00000000-0005-0000-0000-0000E7010000}"/>
    <cellStyle name="Normal 2 29 2 2 7" xfId="16398" xr:uid="{00000000-0005-0000-0000-0000E7010000}"/>
    <cellStyle name="Normal 2 29 2 3" xfId="3261" xr:uid="{AE274CA7-C060-49D4-AC08-3203065733DD}"/>
    <cellStyle name="Normal 2 29 2 3 2" xfId="10723" xr:uid="{AE274CA7-C060-49D4-AC08-3203065733DD}"/>
    <cellStyle name="Normal 2 29 2 3 2 2" xfId="26701" xr:uid="{AE274CA7-C060-49D4-AC08-3203065733DD}"/>
    <cellStyle name="Normal 2 29 2 3 3" xfId="19239" xr:uid="{AE274CA7-C060-49D4-AC08-3203065733DD}"/>
    <cellStyle name="Normal 2 29 2 4" xfId="4508" xr:uid="{F9A624B8-C270-47E8-A77D-0EC025BE9F2C}"/>
    <cellStyle name="Normal 2 29 2 4 2" xfId="11970" xr:uid="{F9A624B8-C270-47E8-A77D-0EC025BE9F2C}"/>
    <cellStyle name="Normal 2 29 2 4 2 2" xfId="27948" xr:uid="{F9A624B8-C270-47E8-A77D-0EC025BE9F2C}"/>
    <cellStyle name="Normal 2 29 2 4 3" xfId="20486" xr:uid="{F9A624B8-C270-47E8-A77D-0EC025BE9F2C}"/>
    <cellStyle name="Normal 2 29 2 5" xfId="5782" xr:uid="{7CFAC3B7-67C6-4C1B-AAF1-74DD3B08F430}"/>
    <cellStyle name="Normal 2 29 2 5 2" xfId="13244" xr:uid="{7CFAC3B7-67C6-4C1B-AAF1-74DD3B08F430}"/>
    <cellStyle name="Normal 2 29 2 5 2 2" xfId="29222" xr:uid="{7CFAC3B7-67C6-4C1B-AAF1-74DD3B08F430}"/>
    <cellStyle name="Normal 2 29 2 5 3" xfId="21760" xr:uid="{7CFAC3B7-67C6-4C1B-AAF1-74DD3B08F430}"/>
    <cellStyle name="Normal 2 29 2 6" xfId="2014" xr:uid="{00000000-0005-0000-0000-0000E6010000}"/>
    <cellStyle name="Normal 2 29 2 6 2" xfId="9476" xr:uid="{00000000-0005-0000-0000-0000E6010000}"/>
    <cellStyle name="Normal 2 29 2 6 2 2" xfId="25454" xr:uid="{00000000-0005-0000-0000-0000E6010000}"/>
    <cellStyle name="Normal 2 29 2 6 3" xfId="17992" xr:uid="{00000000-0005-0000-0000-0000E6010000}"/>
    <cellStyle name="Normal 2 29 2 7" xfId="7766" xr:uid="{00000000-0005-0000-0000-0000E6010000}"/>
    <cellStyle name="Normal 2 29 2 7 2" xfId="23744" xr:uid="{00000000-0005-0000-0000-0000E6010000}"/>
    <cellStyle name="Normal 2 29 2 8" xfId="16180" xr:uid="{00000000-0005-0000-0000-0000E6010000}"/>
    <cellStyle name="Normal 2 29 3" xfId="311" xr:uid="{00000000-0005-0000-0000-0000E8010000}"/>
    <cellStyle name="Normal 2 29 3 2" xfId="3370" xr:uid="{68AA8C3B-D773-448B-B41D-07F5756C2F28}"/>
    <cellStyle name="Normal 2 29 3 2 2" xfId="10832" xr:uid="{68AA8C3B-D773-448B-B41D-07F5756C2F28}"/>
    <cellStyle name="Normal 2 29 3 2 2 2" xfId="26810" xr:uid="{68AA8C3B-D773-448B-B41D-07F5756C2F28}"/>
    <cellStyle name="Normal 2 29 3 2 3" xfId="19348" xr:uid="{68AA8C3B-D773-448B-B41D-07F5756C2F28}"/>
    <cellStyle name="Normal 2 29 3 3" xfId="4617" xr:uid="{0769EF8A-83AA-4945-AC13-5D58445221EC}"/>
    <cellStyle name="Normal 2 29 3 3 2" xfId="12079" xr:uid="{0769EF8A-83AA-4945-AC13-5D58445221EC}"/>
    <cellStyle name="Normal 2 29 3 3 2 2" xfId="28057" xr:uid="{0769EF8A-83AA-4945-AC13-5D58445221EC}"/>
    <cellStyle name="Normal 2 29 3 3 3" xfId="20595" xr:uid="{0769EF8A-83AA-4945-AC13-5D58445221EC}"/>
    <cellStyle name="Normal 2 29 3 4" xfId="5889" xr:uid="{C884133B-F5BD-496C-B8B2-AB8973816D96}"/>
    <cellStyle name="Normal 2 29 3 4 2" xfId="13351" xr:uid="{C884133B-F5BD-496C-B8B2-AB8973816D96}"/>
    <cellStyle name="Normal 2 29 3 4 2 2" xfId="29329" xr:uid="{C884133B-F5BD-496C-B8B2-AB8973816D96}"/>
    <cellStyle name="Normal 2 29 3 4 3" xfId="21867" xr:uid="{C884133B-F5BD-496C-B8B2-AB8973816D96}"/>
    <cellStyle name="Normal 2 29 3 5" xfId="2123" xr:uid="{00000000-0005-0000-0000-0000E8010000}"/>
    <cellStyle name="Normal 2 29 3 5 2" xfId="9585" xr:uid="{00000000-0005-0000-0000-0000E8010000}"/>
    <cellStyle name="Normal 2 29 3 5 2 2" xfId="25563" xr:uid="{00000000-0005-0000-0000-0000E8010000}"/>
    <cellStyle name="Normal 2 29 3 5 3" xfId="18101" xr:uid="{00000000-0005-0000-0000-0000E8010000}"/>
    <cellStyle name="Normal 2 29 3 6" xfId="7868" xr:uid="{00000000-0005-0000-0000-0000E8010000}"/>
    <cellStyle name="Normal 2 29 3 6 2" xfId="23846" xr:uid="{00000000-0005-0000-0000-0000E8010000}"/>
    <cellStyle name="Normal 2 29 3 7" xfId="16289" xr:uid="{00000000-0005-0000-0000-0000E8010000}"/>
    <cellStyle name="Normal 2 29 4" xfId="3152" xr:uid="{75DE5E91-3F67-4F5C-BF53-2626B8ECB2AA}"/>
    <cellStyle name="Normal 2 29 4 2" xfId="10614" xr:uid="{75DE5E91-3F67-4F5C-BF53-2626B8ECB2AA}"/>
    <cellStyle name="Normal 2 29 4 2 2" xfId="26592" xr:uid="{75DE5E91-3F67-4F5C-BF53-2626B8ECB2AA}"/>
    <cellStyle name="Normal 2 29 4 3" xfId="19130" xr:uid="{75DE5E91-3F67-4F5C-BF53-2626B8ECB2AA}"/>
    <cellStyle name="Normal 2 29 5" xfId="4399" xr:uid="{CC9751E7-E876-4986-A758-0B532F5AC0B8}"/>
    <cellStyle name="Normal 2 29 5 2" xfId="11861" xr:uid="{CC9751E7-E876-4986-A758-0B532F5AC0B8}"/>
    <cellStyle name="Normal 2 29 5 2 2" xfId="27839" xr:uid="{CC9751E7-E876-4986-A758-0B532F5AC0B8}"/>
    <cellStyle name="Normal 2 29 5 3" xfId="20377" xr:uid="{CC9751E7-E876-4986-A758-0B532F5AC0B8}"/>
    <cellStyle name="Normal 2 29 6" xfId="5677" xr:uid="{498A5AF4-AF1E-4BE4-B19F-0B6869B5AA3A}"/>
    <cellStyle name="Normal 2 29 6 2" xfId="13139" xr:uid="{498A5AF4-AF1E-4BE4-B19F-0B6869B5AA3A}"/>
    <cellStyle name="Normal 2 29 6 2 2" xfId="29117" xr:uid="{498A5AF4-AF1E-4BE4-B19F-0B6869B5AA3A}"/>
    <cellStyle name="Normal 2 29 6 3" xfId="21655" xr:uid="{498A5AF4-AF1E-4BE4-B19F-0B6869B5AA3A}"/>
    <cellStyle name="Normal 2 29 7" xfId="1905" xr:uid="{00000000-0005-0000-0000-0000E5010000}"/>
    <cellStyle name="Normal 2 29 7 2" xfId="9367" xr:uid="{00000000-0005-0000-0000-0000E5010000}"/>
    <cellStyle name="Normal 2 29 7 2 2" xfId="25345" xr:uid="{00000000-0005-0000-0000-0000E5010000}"/>
    <cellStyle name="Normal 2 29 7 3" xfId="17883" xr:uid="{00000000-0005-0000-0000-0000E5010000}"/>
    <cellStyle name="Normal 2 29 8" xfId="7661" xr:uid="{00000000-0005-0000-0000-0000E5010000}"/>
    <cellStyle name="Normal 2 29 8 2" xfId="23639" xr:uid="{00000000-0005-0000-0000-0000E5010000}"/>
    <cellStyle name="Normal 2 29 9" xfId="16071" xr:uid="{00000000-0005-0000-0000-0000E5010000}"/>
    <cellStyle name="Normal 2 3" xfId="13" xr:uid="{00000000-0005-0000-0000-0000E9010000}"/>
    <cellStyle name="Normal 2 3 10" xfId="556" xr:uid="{00000000-0005-0000-0000-0000EA010000}"/>
    <cellStyle name="Normal 2 3 10 2" xfId="3615" xr:uid="{FC1EE1FC-A32F-4A57-B98D-309ACAF39987}"/>
    <cellStyle name="Normal 2 3 10 2 2" xfId="11077" xr:uid="{FC1EE1FC-A32F-4A57-B98D-309ACAF39987}"/>
    <cellStyle name="Normal 2 3 10 2 2 2" xfId="27055" xr:uid="{FC1EE1FC-A32F-4A57-B98D-309ACAF39987}"/>
    <cellStyle name="Normal 2 3 10 2 3" xfId="19593" xr:uid="{FC1EE1FC-A32F-4A57-B98D-309ACAF39987}"/>
    <cellStyle name="Normal 2 3 10 3" xfId="4862" xr:uid="{FA5E829A-D19B-4BCF-A366-0135D18B41B5}"/>
    <cellStyle name="Normal 2 3 10 3 2" xfId="12324" xr:uid="{FA5E829A-D19B-4BCF-A366-0135D18B41B5}"/>
    <cellStyle name="Normal 2 3 10 3 2 2" xfId="28302" xr:uid="{FA5E829A-D19B-4BCF-A366-0135D18B41B5}"/>
    <cellStyle name="Normal 2 3 10 3 3" xfId="20840" xr:uid="{FA5E829A-D19B-4BCF-A366-0135D18B41B5}"/>
    <cellStyle name="Normal 2 3 10 4" xfId="6130" xr:uid="{20DD7CE1-D66B-40D6-8B27-5D7C48A409F4}"/>
    <cellStyle name="Normal 2 3 10 4 2" xfId="13592" xr:uid="{20DD7CE1-D66B-40D6-8B27-5D7C48A409F4}"/>
    <cellStyle name="Normal 2 3 10 4 2 2" xfId="29570" xr:uid="{20DD7CE1-D66B-40D6-8B27-5D7C48A409F4}"/>
    <cellStyle name="Normal 2 3 10 4 3" xfId="22108" xr:uid="{20DD7CE1-D66B-40D6-8B27-5D7C48A409F4}"/>
    <cellStyle name="Normal 2 3 10 5" xfId="2368" xr:uid="{00000000-0005-0000-0000-0000EA010000}"/>
    <cellStyle name="Normal 2 3 10 5 2" xfId="9830" xr:uid="{00000000-0005-0000-0000-0000EA010000}"/>
    <cellStyle name="Normal 2 3 10 5 2 2" xfId="25808" xr:uid="{00000000-0005-0000-0000-0000EA010000}"/>
    <cellStyle name="Normal 2 3 10 5 3" xfId="18346" xr:uid="{00000000-0005-0000-0000-0000EA010000}"/>
    <cellStyle name="Normal 2 3 10 6" xfId="8090" xr:uid="{00000000-0005-0000-0000-0000EA010000}"/>
    <cellStyle name="Normal 2 3 10 6 2" xfId="24068" xr:uid="{00000000-0005-0000-0000-0000EA010000}"/>
    <cellStyle name="Normal 2 3 10 7" xfId="16534" xr:uid="{00000000-0005-0000-0000-0000EA010000}"/>
    <cellStyle name="Normal 2 3 100" xfId="7464" xr:uid="{6F187978-7F86-4AD0-AB57-5EA11986BB19}"/>
    <cellStyle name="Normal 2 3 100 2" xfId="23442" xr:uid="{6F187978-7F86-4AD0-AB57-5EA11986BB19}"/>
    <cellStyle name="Normal 2 3 101" xfId="14926" xr:uid="{6F187978-7F86-4AD0-AB57-5EA11986BB19}"/>
    <cellStyle name="Normal 2 3 101 2" xfId="30904" xr:uid="{6F187978-7F86-4AD0-AB57-5EA11986BB19}"/>
    <cellStyle name="Normal 2 3 102" xfId="15057" xr:uid="{6F187978-7F86-4AD0-AB57-5EA11986BB19}"/>
    <cellStyle name="Normal 2 3 102 2" xfId="31035" xr:uid="{6F187978-7F86-4AD0-AB57-5EA11986BB19}"/>
    <cellStyle name="Normal 2 3 103" xfId="15189" xr:uid="{6F187978-7F86-4AD0-AB57-5EA11986BB19}"/>
    <cellStyle name="Normal 2 3 103 2" xfId="31167" xr:uid="{6F187978-7F86-4AD0-AB57-5EA11986BB19}"/>
    <cellStyle name="Normal 2 3 104" xfId="15321" xr:uid="{6F187978-7F86-4AD0-AB57-5EA11986BB19}"/>
    <cellStyle name="Normal 2 3 104 2" xfId="31299" xr:uid="{6F187978-7F86-4AD0-AB57-5EA11986BB19}"/>
    <cellStyle name="Normal 2 3 105" xfId="15453" xr:uid="{6F187978-7F86-4AD0-AB57-5EA11986BB19}"/>
    <cellStyle name="Normal 2 3 105 2" xfId="31431" xr:uid="{6F187978-7F86-4AD0-AB57-5EA11986BB19}"/>
    <cellStyle name="Normal 2 3 106" xfId="15592" xr:uid="{6F187978-7F86-4AD0-AB57-5EA11986BB19}"/>
    <cellStyle name="Normal 2 3 106 2" xfId="31569" xr:uid="{6F187978-7F86-4AD0-AB57-5EA11986BB19}"/>
    <cellStyle name="Normal 2 3 107" xfId="15724" xr:uid="{6F187978-7F86-4AD0-AB57-5EA11986BB19}"/>
    <cellStyle name="Normal 2 3 107 2" xfId="31701" xr:uid="{6F187978-7F86-4AD0-AB57-5EA11986BB19}"/>
    <cellStyle name="Normal 2 3 108" xfId="15855" xr:uid="{6F187978-7F86-4AD0-AB57-5EA11986BB19}"/>
    <cellStyle name="Normal 2 3 108 2" xfId="31832" xr:uid="{6F187978-7F86-4AD0-AB57-5EA11986BB19}"/>
    <cellStyle name="Normal 2 3 109" xfId="15993" xr:uid="{00000000-0005-0000-0000-0000E9010000}"/>
    <cellStyle name="Normal 2 3 11" xfId="564" xr:uid="{00000000-0005-0000-0000-0000EB010000}"/>
    <cellStyle name="Normal 2 3 11 2" xfId="3623" xr:uid="{689FC838-FA3A-47CE-B483-CD655A63AA8C}"/>
    <cellStyle name="Normal 2 3 11 2 2" xfId="11085" xr:uid="{689FC838-FA3A-47CE-B483-CD655A63AA8C}"/>
    <cellStyle name="Normal 2 3 11 2 2 2" xfId="27063" xr:uid="{689FC838-FA3A-47CE-B483-CD655A63AA8C}"/>
    <cellStyle name="Normal 2 3 11 2 3" xfId="19601" xr:uid="{689FC838-FA3A-47CE-B483-CD655A63AA8C}"/>
    <cellStyle name="Normal 2 3 11 3" xfId="4870" xr:uid="{A6C01259-588E-4D63-9493-FB027452C19D}"/>
    <cellStyle name="Normal 2 3 11 3 2" xfId="12332" xr:uid="{A6C01259-588E-4D63-9493-FB027452C19D}"/>
    <cellStyle name="Normal 2 3 11 3 2 2" xfId="28310" xr:uid="{A6C01259-588E-4D63-9493-FB027452C19D}"/>
    <cellStyle name="Normal 2 3 11 3 3" xfId="20848" xr:uid="{A6C01259-588E-4D63-9493-FB027452C19D}"/>
    <cellStyle name="Normal 2 3 11 4" xfId="6138" xr:uid="{1BE491BE-D2FD-443B-9CB3-1E19E276AE93}"/>
    <cellStyle name="Normal 2 3 11 4 2" xfId="13600" xr:uid="{1BE491BE-D2FD-443B-9CB3-1E19E276AE93}"/>
    <cellStyle name="Normal 2 3 11 4 2 2" xfId="29578" xr:uid="{1BE491BE-D2FD-443B-9CB3-1E19E276AE93}"/>
    <cellStyle name="Normal 2 3 11 4 3" xfId="22116" xr:uid="{1BE491BE-D2FD-443B-9CB3-1E19E276AE93}"/>
    <cellStyle name="Normal 2 3 11 5" xfId="2376" xr:uid="{00000000-0005-0000-0000-0000EB010000}"/>
    <cellStyle name="Normal 2 3 11 5 2" xfId="9838" xr:uid="{00000000-0005-0000-0000-0000EB010000}"/>
    <cellStyle name="Normal 2 3 11 5 2 2" xfId="25816" xr:uid="{00000000-0005-0000-0000-0000EB010000}"/>
    <cellStyle name="Normal 2 3 11 5 3" xfId="18354" xr:uid="{00000000-0005-0000-0000-0000EB010000}"/>
    <cellStyle name="Normal 2 3 11 6" xfId="8098" xr:uid="{00000000-0005-0000-0000-0000EB010000}"/>
    <cellStyle name="Normal 2 3 11 6 2" xfId="24076" xr:uid="{00000000-0005-0000-0000-0000EB010000}"/>
    <cellStyle name="Normal 2 3 11 7" xfId="16542" xr:uid="{00000000-0005-0000-0000-0000EB010000}"/>
    <cellStyle name="Normal 2 3 110" xfId="31963" xr:uid="{6F187978-7F86-4AD0-AB57-5EA11986BB19}"/>
    <cellStyle name="Normal 2 3 111" xfId="32095" xr:uid="{6F187978-7F86-4AD0-AB57-5EA11986BB19}"/>
    <cellStyle name="Normal 2 3 112" xfId="32226" xr:uid="{6F187978-7F86-4AD0-AB57-5EA11986BB19}"/>
    <cellStyle name="Normal 2 3 113" xfId="32358" xr:uid="{6F187978-7F86-4AD0-AB57-5EA11986BB19}"/>
    <cellStyle name="Normal 2 3 114" xfId="32489" xr:uid="{6F187978-7F86-4AD0-AB57-5EA11986BB19}"/>
    <cellStyle name="Normal 2 3 115" xfId="32621" xr:uid="{DA445504-2FEB-4489-8629-F88C717FCCF1}"/>
    <cellStyle name="Normal 2 3 116" xfId="32753" xr:uid="{00000000-0005-0000-0000-000061000000}"/>
    <cellStyle name="Normal 2 3 117" xfId="32884" xr:uid="{6F187978-7F86-4AD0-AB57-5EA11986BB19}"/>
    <cellStyle name="Normal 2 3 118" xfId="33015" xr:uid="{6F187978-7F86-4AD0-AB57-5EA11986BB19}"/>
    <cellStyle name="Normal 2 3 119" xfId="33147" xr:uid="{00000000-0005-0000-0000-000061000000}"/>
    <cellStyle name="Normal 2 3 12" xfId="572" xr:uid="{00000000-0005-0000-0000-0000EC010000}"/>
    <cellStyle name="Normal 2 3 12 2" xfId="3631" xr:uid="{17C99185-59E8-4376-B599-7B03D5034288}"/>
    <cellStyle name="Normal 2 3 12 2 2" xfId="11093" xr:uid="{17C99185-59E8-4376-B599-7B03D5034288}"/>
    <cellStyle name="Normal 2 3 12 2 2 2" xfId="27071" xr:uid="{17C99185-59E8-4376-B599-7B03D5034288}"/>
    <cellStyle name="Normal 2 3 12 2 3" xfId="19609" xr:uid="{17C99185-59E8-4376-B599-7B03D5034288}"/>
    <cellStyle name="Normal 2 3 12 3" xfId="4878" xr:uid="{E680BE5F-D8AA-4DF5-A2AA-59141B8AE92D}"/>
    <cellStyle name="Normal 2 3 12 3 2" xfId="12340" xr:uid="{E680BE5F-D8AA-4DF5-A2AA-59141B8AE92D}"/>
    <cellStyle name="Normal 2 3 12 3 2 2" xfId="28318" xr:uid="{E680BE5F-D8AA-4DF5-A2AA-59141B8AE92D}"/>
    <cellStyle name="Normal 2 3 12 3 3" xfId="20856" xr:uid="{E680BE5F-D8AA-4DF5-A2AA-59141B8AE92D}"/>
    <cellStyle name="Normal 2 3 12 4" xfId="6146" xr:uid="{24A41327-7292-452A-BE78-58D56B3D0C71}"/>
    <cellStyle name="Normal 2 3 12 4 2" xfId="13608" xr:uid="{24A41327-7292-452A-BE78-58D56B3D0C71}"/>
    <cellStyle name="Normal 2 3 12 4 2 2" xfId="29586" xr:uid="{24A41327-7292-452A-BE78-58D56B3D0C71}"/>
    <cellStyle name="Normal 2 3 12 4 3" xfId="22124" xr:uid="{24A41327-7292-452A-BE78-58D56B3D0C71}"/>
    <cellStyle name="Normal 2 3 12 5" xfId="2384" xr:uid="{00000000-0005-0000-0000-0000EC010000}"/>
    <cellStyle name="Normal 2 3 12 5 2" xfId="9846" xr:uid="{00000000-0005-0000-0000-0000EC010000}"/>
    <cellStyle name="Normal 2 3 12 5 2 2" xfId="25824" xr:uid="{00000000-0005-0000-0000-0000EC010000}"/>
    <cellStyle name="Normal 2 3 12 5 3" xfId="18362" xr:uid="{00000000-0005-0000-0000-0000EC010000}"/>
    <cellStyle name="Normal 2 3 12 6" xfId="8106" xr:uid="{00000000-0005-0000-0000-0000EC010000}"/>
    <cellStyle name="Normal 2 3 12 6 2" xfId="24084" xr:uid="{00000000-0005-0000-0000-0000EC010000}"/>
    <cellStyle name="Normal 2 3 12 7" xfId="16550" xr:uid="{00000000-0005-0000-0000-0000EC010000}"/>
    <cellStyle name="Normal 2 3 120" xfId="33279" xr:uid="{EEEE6BB4-2648-43A4-98E9-3313150DE43F}"/>
    <cellStyle name="Normal 2 3 13" xfId="580" xr:uid="{00000000-0005-0000-0000-0000ED010000}"/>
    <cellStyle name="Normal 2 3 13 2" xfId="3639" xr:uid="{04D40F66-8053-4D66-9BBF-3078A35AC32B}"/>
    <cellStyle name="Normal 2 3 13 2 2" xfId="11101" xr:uid="{04D40F66-8053-4D66-9BBF-3078A35AC32B}"/>
    <cellStyle name="Normal 2 3 13 2 2 2" xfId="27079" xr:uid="{04D40F66-8053-4D66-9BBF-3078A35AC32B}"/>
    <cellStyle name="Normal 2 3 13 2 3" xfId="19617" xr:uid="{04D40F66-8053-4D66-9BBF-3078A35AC32B}"/>
    <cellStyle name="Normal 2 3 13 3" xfId="4886" xr:uid="{27544D5B-BB04-4F76-9985-5E1D766E841A}"/>
    <cellStyle name="Normal 2 3 13 3 2" xfId="12348" xr:uid="{27544D5B-BB04-4F76-9985-5E1D766E841A}"/>
    <cellStyle name="Normal 2 3 13 3 2 2" xfId="28326" xr:uid="{27544D5B-BB04-4F76-9985-5E1D766E841A}"/>
    <cellStyle name="Normal 2 3 13 3 3" xfId="20864" xr:uid="{27544D5B-BB04-4F76-9985-5E1D766E841A}"/>
    <cellStyle name="Normal 2 3 13 4" xfId="6154" xr:uid="{66CE9B2D-3209-486C-973A-806293433B3F}"/>
    <cellStyle name="Normal 2 3 13 4 2" xfId="13616" xr:uid="{66CE9B2D-3209-486C-973A-806293433B3F}"/>
    <cellStyle name="Normal 2 3 13 4 2 2" xfId="29594" xr:uid="{66CE9B2D-3209-486C-973A-806293433B3F}"/>
    <cellStyle name="Normal 2 3 13 4 3" xfId="22132" xr:uid="{66CE9B2D-3209-486C-973A-806293433B3F}"/>
    <cellStyle name="Normal 2 3 13 5" xfId="2392" xr:uid="{00000000-0005-0000-0000-0000ED010000}"/>
    <cellStyle name="Normal 2 3 13 5 2" xfId="9854" xr:uid="{00000000-0005-0000-0000-0000ED010000}"/>
    <cellStyle name="Normal 2 3 13 5 2 2" xfId="25832" xr:uid="{00000000-0005-0000-0000-0000ED010000}"/>
    <cellStyle name="Normal 2 3 13 5 3" xfId="18370" xr:uid="{00000000-0005-0000-0000-0000ED010000}"/>
    <cellStyle name="Normal 2 3 13 6" xfId="8114" xr:uid="{00000000-0005-0000-0000-0000ED010000}"/>
    <cellStyle name="Normal 2 3 13 6 2" xfId="24092" xr:uid="{00000000-0005-0000-0000-0000ED010000}"/>
    <cellStyle name="Normal 2 3 13 7" xfId="16558" xr:uid="{00000000-0005-0000-0000-0000ED010000}"/>
    <cellStyle name="Normal 2 3 14" xfId="588" xr:uid="{00000000-0005-0000-0000-0000EE010000}"/>
    <cellStyle name="Normal 2 3 14 2" xfId="3647" xr:uid="{1DBA1B29-518C-4160-B375-AC1C550ACF4B}"/>
    <cellStyle name="Normal 2 3 14 2 2" xfId="11109" xr:uid="{1DBA1B29-518C-4160-B375-AC1C550ACF4B}"/>
    <cellStyle name="Normal 2 3 14 2 2 2" xfId="27087" xr:uid="{1DBA1B29-518C-4160-B375-AC1C550ACF4B}"/>
    <cellStyle name="Normal 2 3 14 2 3" xfId="19625" xr:uid="{1DBA1B29-518C-4160-B375-AC1C550ACF4B}"/>
    <cellStyle name="Normal 2 3 14 3" xfId="4894" xr:uid="{96188A78-7530-4826-BC6B-BF56E22931FE}"/>
    <cellStyle name="Normal 2 3 14 3 2" xfId="12356" xr:uid="{96188A78-7530-4826-BC6B-BF56E22931FE}"/>
    <cellStyle name="Normal 2 3 14 3 2 2" xfId="28334" xr:uid="{96188A78-7530-4826-BC6B-BF56E22931FE}"/>
    <cellStyle name="Normal 2 3 14 3 3" xfId="20872" xr:uid="{96188A78-7530-4826-BC6B-BF56E22931FE}"/>
    <cellStyle name="Normal 2 3 14 4" xfId="6162" xr:uid="{D3E36557-0D34-430D-AA4C-7580057CEC53}"/>
    <cellStyle name="Normal 2 3 14 4 2" xfId="13624" xr:uid="{D3E36557-0D34-430D-AA4C-7580057CEC53}"/>
    <cellStyle name="Normal 2 3 14 4 2 2" xfId="29602" xr:uid="{D3E36557-0D34-430D-AA4C-7580057CEC53}"/>
    <cellStyle name="Normal 2 3 14 4 3" xfId="22140" xr:uid="{D3E36557-0D34-430D-AA4C-7580057CEC53}"/>
    <cellStyle name="Normal 2 3 14 5" xfId="2400" xr:uid="{00000000-0005-0000-0000-0000EE010000}"/>
    <cellStyle name="Normal 2 3 14 5 2" xfId="9862" xr:uid="{00000000-0005-0000-0000-0000EE010000}"/>
    <cellStyle name="Normal 2 3 14 5 2 2" xfId="25840" xr:uid="{00000000-0005-0000-0000-0000EE010000}"/>
    <cellStyle name="Normal 2 3 14 5 3" xfId="18378" xr:uid="{00000000-0005-0000-0000-0000EE010000}"/>
    <cellStyle name="Normal 2 3 14 6" xfId="8122" xr:uid="{00000000-0005-0000-0000-0000EE010000}"/>
    <cellStyle name="Normal 2 3 14 6 2" xfId="24100" xr:uid="{00000000-0005-0000-0000-0000EE010000}"/>
    <cellStyle name="Normal 2 3 14 7" xfId="16566" xr:uid="{00000000-0005-0000-0000-0000EE010000}"/>
    <cellStyle name="Normal 2 3 15" xfId="596" xr:uid="{00000000-0005-0000-0000-0000EF010000}"/>
    <cellStyle name="Normal 2 3 15 2" xfId="3655" xr:uid="{10A10541-9776-463C-A874-6BABCA4F21F3}"/>
    <cellStyle name="Normal 2 3 15 2 2" xfId="11117" xr:uid="{10A10541-9776-463C-A874-6BABCA4F21F3}"/>
    <cellStyle name="Normal 2 3 15 2 2 2" xfId="27095" xr:uid="{10A10541-9776-463C-A874-6BABCA4F21F3}"/>
    <cellStyle name="Normal 2 3 15 2 3" xfId="19633" xr:uid="{10A10541-9776-463C-A874-6BABCA4F21F3}"/>
    <cellStyle name="Normal 2 3 15 3" xfId="4902" xr:uid="{ED20A491-2C70-4EC0-8F6D-E3B1DBA61275}"/>
    <cellStyle name="Normal 2 3 15 3 2" xfId="12364" xr:uid="{ED20A491-2C70-4EC0-8F6D-E3B1DBA61275}"/>
    <cellStyle name="Normal 2 3 15 3 2 2" xfId="28342" xr:uid="{ED20A491-2C70-4EC0-8F6D-E3B1DBA61275}"/>
    <cellStyle name="Normal 2 3 15 3 3" xfId="20880" xr:uid="{ED20A491-2C70-4EC0-8F6D-E3B1DBA61275}"/>
    <cellStyle name="Normal 2 3 15 4" xfId="6170" xr:uid="{B1C6C66A-8A61-49F1-8207-8DF40A166933}"/>
    <cellStyle name="Normal 2 3 15 4 2" xfId="13632" xr:uid="{B1C6C66A-8A61-49F1-8207-8DF40A166933}"/>
    <cellStyle name="Normal 2 3 15 4 2 2" xfId="29610" xr:uid="{B1C6C66A-8A61-49F1-8207-8DF40A166933}"/>
    <cellStyle name="Normal 2 3 15 4 3" xfId="22148" xr:uid="{B1C6C66A-8A61-49F1-8207-8DF40A166933}"/>
    <cellStyle name="Normal 2 3 15 5" xfId="2408" xr:uid="{00000000-0005-0000-0000-0000EF010000}"/>
    <cellStyle name="Normal 2 3 15 5 2" xfId="9870" xr:uid="{00000000-0005-0000-0000-0000EF010000}"/>
    <cellStyle name="Normal 2 3 15 5 2 2" xfId="25848" xr:uid="{00000000-0005-0000-0000-0000EF010000}"/>
    <cellStyle name="Normal 2 3 15 5 3" xfId="18386" xr:uid="{00000000-0005-0000-0000-0000EF010000}"/>
    <cellStyle name="Normal 2 3 15 6" xfId="8130" xr:uid="{00000000-0005-0000-0000-0000EF010000}"/>
    <cellStyle name="Normal 2 3 15 6 2" xfId="24108" xr:uid="{00000000-0005-0000-0000-0000EF010000}"/>
    <cellStyle name="Normal 2 3 15 7" xfId="16574" xr:uid="{00000000-0005-0000-0000-0000EF010000}"/>
    <cellStyle name="Normal 2 3 16" xfId="604" xr:uid="{00000000-0005-0000-0000-0000F0010000}"/>
    <cellStyle name="Normal 2 3 16 2" xfId="3663" xr:uid="{8CC97F12-C462-4667-B6A9-67E72AB96B20}"/>
    <cellStyle name="Normal 2 3 16 2 2" xfId="11125" xr:uid="{8CC97F12-C462-4667-B6A9-67E72AB96B20}"/>
    <cellStyle name="Normal 2 3 16 2 2 2" xfId="27103" xr:uid="{8CC97F12-C462-4667-B6A9-67E72AB96B20}"/>
    <cellStyle name="Normal 2 3 16 2 3" xfId="19641" xr:uid="{8CC97F12-C462-4667-B6A9-67E72AB96B20}"/>
    <cellStyle name="Normal 2 3 16 3" xfId="4910" xr:uid="{58A7CF8E-49A0-4F2B-97DD-7537F0B48878}"/>
    <cellStyle name="Normal 2 3 16 3 2" xfId="12372" xr:uid="{58A7CF8E-49A0-4F2B-97DD-7537F0B48878}"/>
    <cellStyle name="Normal 2 3 16 3 2 2" xfId="28350" xr:uid="{58A7CF8E-49A0-4F2B-97DD-7537F0B48878}"/>
    <cellStyle name="Normal 2 3 16 3 3" xfId="20888" xr:uid="{58A7CF8E-49A0-4F2B-97DD-7537F0B48878}"/>
    <cellStyle name="Normal 2 3 16 4" xfId="6178" xr:uid="{C3EE99F2-0E7B-4B72-B3A6-853799B97CB5}"/>
    <cellStyle name="Normal 2 3 16 4 2" xfId="13640" xr:uid="{C3EE99F2-0E7B-4B72-B3A6-853799B97CB5}"/>
    <cellStyle name="Normal 2 3 16 4 2 2" xfId="29618" xr:uid="{C3EE99F2-0E7B-4B72-B3A6-853799B97CB5}"/>
    <cellStyle name="Normal 2 3 16 4 3" xfId="22156" xr:uid="{C3EE99F2-0E7B-4B72-B3A6-853799B97CB5}"/>
    <cellStyle name="Normal 2 3 16 5" xfId="2416" xr:uid="{00000000-0005-0000-0000-0000F0010000}"/>
    <cellStyle name="Normal 2 3 16 5 2" xfId="9878" xr:uid="{00000000-0005-0000-0000-0000F0010000}"/>
    <cellStyle name="Normal 2 3 16 5 2 2" xfId="25856" xr:uid="{00000000-0005-0000-0000-0000F0010000}"/>
    <cellStyle name="Normal 2 3 16 5 3" xfId="18394" xr:uid="{00000000-0005-0000-0000-0000F0010000}"/>
    <cellStyle name="Normal 2 3 16 6" xfId="8138" xr:uid="{00000000-0005-0000-0000-0000F0010000}"/>
    <cellStyle name="Normal 2 3 16 6 2" xfId="24116" xr:uid="{00000000-0005-0000-0000-0000F0010000}"/>
    <cellStyle name="Normal 2 3 16 7" xfId="16582" xr:uid="{00000000-0005-0000-0000-0000F0010000}"/>
    <cellStyle name="Normal 2 3 17" xfId="612" xr:uid="{00000000-0005-0000-0000-0000F1010000}"/>
    <cellStyle name="Normal 2 3 17 2" xfId="3671" xr:uid="{317B2746-AE44-4B82-A2C0-032CAE3F4067}"/>
    <cellStyle name="Normal 2 3 17 2 2" xfId="11133" xr:uid="{317B2746-AE44-4B82-A2C0-032CAE3F4067}"/>
    <cellStyle name="Normal 2 3 17 2 2 2" xfId="27111" xr:uid="{317B2746-AE44-4B82-A2C0-032CAE3F4067}"/>
    <cellStyle name="Normal 2 3 17 2 3" xfId="19649" xr:uid="{317B2746-AE44-4B82-A2C0-032CAE3F4067}"/>
    <cellStyle name="Normal 2 3 17 3" xfId="4918" xr:uid="{79719208-D45E-4BD2-AD39-D045C7EA1A76}"/>
    <cellStyle name="Normal 2 3 17 3 2" xfId="12380" xr:uid="{79719208-D45E-4BD2-AD39-D045C7EA1A76}"/>
    <cellStyle name="Normal 2 3 17 3 2 2" xfId="28358" xr:uid="{79719208-D45E-4BD2-AD39-D045C7EA1A76}"/>
    <cellStyle name="Normal 2 3 17 3 3" xfId="20896" xr:uid="{79719208-D45E-4BD2-AD39-D045C7EA1A76}"/>
    <cellStyle name="Normal 2 3 17 4" xfId="6186" xr:uid="{3B483D7E-6F29-4253-889B-EE0B2A216125}"/>
    <cellStyle name="Normal 2 3 17 4 2" xfId="13648" xr:uid="{3B483D7E-6F29-4253-889B-EE0B2A216125}"/>
    <cellStyle name="Normal 2 3 17 4 2 2" xfId="29626" xr:uid="{3B483D7E-6F29-4253-889B-EE0B2A216125}"/>
    <cellStyle name="Normal 2 3 17 4 3" xfId="22164" xr:uid="{3B483D7E-6F29-4253-889B-EE0B2A216125}"/>
    <cellStyle name="Normal 2 3 17 5" xfId="2424" xr:uid="{00000000-0005-0000-0000-0000F1010000}"/>
    <cellStyle name="Normal 2 3 17 5 2" xfId="9886" xr:uid="{00000000-0005-0000-0000-0000F1010000}"/>
    <cellStyle name="Normal 2 3 17 5 2 2" xfId="25864" xr:uid="{00000000-0005-0000-0000-0000F1010000}"/>
    <cellStyle name="Normal 2 3 17 5 3" xfId="18402" xr:uid="{00000000-0005-0000-0000-0000F1010000}"/>
    <cellStyle name="Normal 2 3 17 6" xfId="8146" xr:uid="{00000000-0005-0000-0000-0000F1010000}"/>
    <cellStyle name="Normal 2 3 17 6 2" xfId="24124" xr:uid="{00000000-0005-0000-0000-0000F1010000}"/>
    <cellStyle name="Normal 2 3 17 7" xfId="16590" xr:uid="{00000000-0005-0000-0000-0000F1010000}"/>
    <cellStyle name="Normal 2 3 18" xfId="621" xr:uid="{00000000-0005-0000-0000-0000F2010000}"/>
    <cellStyle name="Normal 2 3 18 2" xfId="3680" xr:uid="{96A55EBD-92F6-4771-85EA-EA86ADA4730D}"/>
    <cellStyle name="Normal 2 3 18 2 2" xfId="11142" xr:uid="{96A55EBD-92F6-4771-85EA-EA86ADA4730D}"/>
    <cellStyle name="Normal 2 3 18 2 2 2" xfId="27120" xr:uid="{96A55EBD-92F6-4771-85EA-EA86ADA4730D}"/>
    <cellStyle name="Normal 2 3 18 2 3" xfId="19658" xr:uid="{96A55EBD-92F6-4771-85EA-EA86ADA4730D}"/>
    <cellStyle name="Normal 2 3 18 3" xfId="4927" xr:uid="{8A5775CB-97F6-4BA2-A84B-0E704A799C5D}"/>
    <cellStyle name="Normal 2 3 18 3 2" xfId="12389" xr:uid="{8A5775CB-97F6-4BA2-A84B-0E704A799C5D}"/>
    <cellStyle name="Normal 2 3 18 3 2 2" xfId="28367" xr:uid="{8A5775CB-97F6-4BA2-A84B-0E704A799C5D}"/>
    <cellStyle name="Normal 2 3 18 3 3" xfId="20905" xr:uid="{8A5775CB-97F6-4BA2-A84B-0E704A799C5D}"/>
    <cellStyle name="Normal 2 3 18 4" xfId="6195" xr:uid="{7E3D9D7E-F010-4230-85BA-9827A0E464B0}"/>
    <cellStyle name="Normal 2 3 18 4 2" xfId="13657" xr:uid="{7E3D9D7E-F010-4230-85BA-9827A0E464B0}"/>
    <cellStyle name="Normal 2 3 18 4 2 2" xfId="29635" xr:uid="{7E3D9D7E-F010-4230-85BA-9827A0E464B0}"/>
    <cellStyle name="Normal 2 3 18 4 3" xfId="22173" xr:uid="{7E3D9D7E-F010-4230-85BA-9827A0E464B0}"/>
    <cellStyle name="Normal 2 3 18 5" xfId="2433" xr:uid="{00000000-0005-0000-0000-0000F2010000}"/>
    <cellStyle name="Normal 2 3 18 5 2" xfId="9895" xr:uid="{00000000-0005-0000-0000-0000F2010000}"/>
    <cellStyle name="Normal 2 3 18 5 2 2" xfId="25873" xr:uid="{00000000-0005-0000-0000-0000F2010000}"/>
    <cellStyle name="Normal 2 3 18 5 3" xfId="18411" xr:uid="{00000000-0005-0000-0000-0000F2010000}"/>
    <cellStyle name="Normal 2 3 18 6" xfId="8155" xr:uid="{00000000-0005-0000-0000-0000F2010000}"/>
    <cellStyle name="Normal 2 3 18 6 2" xfId="24133" xr:uid="{00000000-0005-0000-0000-0000F2010000}"/>
    <cellStyle name="Normal 2 3 18 7" xfId="16599" xr:uid="{00000000-0005-0000-0000-0000F2010000}"/>
    <cellStyle name="Normal 2 3 19" xfId="629" xr:uid="{00000000-0005-0000-0000-0000F3010000}"/>
    <cellStyle name="Normal 2 3 19 2" xfId="3688" xr:uid="{35266913-60B8-4CAD-B331-62117EB10916}"/>
    <cellStyle name="Normal 2 3 19 2 2" xfId="11150" xr:uid="{35266913-60B8-4CAD-B331-62117EB10916}"/>
    <cellStyle name="Normal 2 3 19 2 2 2" xfId="27128" xr:uid="{35266913-60B8-4CAD-B331-62117EB10916}"/>
    <cellStyle name="Normal 2 3 19 2 3" xfId="19666" xr:uid="{35266913-60B8-4CAD-B331-62117EB10916}"/>
    <cellStyle name="Normal 2 3 19 3" xfId="4935" xr:uid="{57564260-8DA5-43AE-B45C-938AC4350CD4}"/>
    <cellStyle name="Normal 2 3 19 3 2" xfId="12397" xr:uid="{57564260-8DA5-43AE-B45C-938AC4350CD4}"/>
    <cellStyle name="Normal 2 3 19 3 2 2" xfId="28375" xr:uid="{57564260-8DA5-43AE-B45C-938AC4350CD4}"/>
    <cellStyle name="Normal 2 3 19 3 3" xfId="20913" xr:uid="{57564260-8DA5-43AE-B45C-938AC4350CD4}"/>
    <cellStyle name="Normal 2 3 19 4" xfId="6203" xr:uid="{9F387DD6-6A34-48B9-89D2-DBFF1E742290}"/>
    <cellStyle name="Normal 2 3 19 4 2" xfId="13665" xr:uid="{9F387DD6-6A34-48B9-89D2-DBFF1E742290}"/>
    <cellStyle name="Normal 2 3 19 4 2 2" xfId="29643" xr:uid="{9F387DD6-6A34-48B9-89D2-DBFF1E742290}"/>
    <cellStyle name="Normal 2 3 19 4 3" xfId="22181" xr:uid="{9F387DD6-6A34-48B9-89D2-DBFF1E742290}"/>
    <cellStyle name="Normal 2 3 19 5" xfId="2441" xr:uid="{00000000-0005-0000-0000-0000F3010000}"/>
    <cellStyle name="Normal 2 3 19 5 2" xfId="9903" xr:uid="{00000000-0005-0000-0000-0000F3010000}"/>
    <cellStyle name="Normal 2 3 19 5 2 2" xfId="25881" xr:uid="{00000000-0005-0000-0000-0000F3010000}"/>
    <cellStyle name="Normal 2 3 19 5 3" xfId="18419" xr:uid="{00000000-0005-0000-0000-0000F3010000}"/>
    <cellStyle name="Normal 2 3 19 6" xfId="8163" xr:uid="{00000000-0005-0000-0000-0000F3010000}"/>
    <cellStyle name="Normal 2 3 19 6 2" xfId="24141" xr:uid="{00000000-0005-0000-0000-0000F3010000}"/>
    <cellStyle name="Normal 2 3 19 7" xfId="16607" xr:uid="{00000000-0005-0000-0000-0000F3010000}"/>
    <cellStyle name="Normal 2 3 2" xfId="123" xr:uid="{00000000-0005-0000-0000-0000F4010000}"/>
    <cellStyle name="Normal 2 3 2 10" xfId="1243" xr:uid="{C865EC9C-FE58-478A-A60C-12E64A63ACE1}"/>
    <cellStyle name="Normal 2 3 2 10 2" xfId="4302" xr:uid="{52F62164-4E07-4C9B-8FDA-02187A9E4E0C}"/>
    <cellStyle name="Normal 2 3 2 10 2 2" xfId="11764" xr:uid="{52F62164-4E07-4C9B-8FDA-02187A9E4E0C}"/>
    <cellStyle name="Normal 2 3 2 10 2 2 2" xfId="27742" xr:uid="{52F62164-4E07-4C9B-8FDA-02187A9E4E0C}"/>
    <cellStyle name="Normal 2 3 2 10 2 3" xfId="20280" xr:uid="{52F62164-4E07-4C9B-8FDA-02187A9E4E0C}"/>
    <cellStyle name="Normal 2 3 2 10 3" xfId="5549" xr:uid="{DF8BF9EC-4219-4731-B4F6-9FF87794C864}"/>
    <cellStyle name="Normal 2 3 2 10 3 2" xfId="13011" xr:uid="{DF8BF9EC-4219-4731-B4F6-9FF87794C864}"/>
    <cellStyle name="Normal 2 3 2 10 3 2 2" xfId="28989" xr:uid="{DF8BF9EC-4219-4731-B4F6-9FF87794C864}"/>
    <cellStyle name="Normal 2 3 2 10 3 3" xfId="21527" xr:uid="{DF8BF9EC-4219-4731-B4F6-9FF87794C864}"/>
    <cellStyle name="Normal 2 3 2 10 4" xfId="6813" xr:uid="{F7A38D89-2C3E-4FC6-ADC2-61E9DB494CC7}"/>
    <cellStyle name="Normal 2 3 2 10 4 2" xfId="14275" xr:uid="{F7A38D89-2C3E-4FC6-ADC2-61E9DB494CC7}"/>
    <cellStyle name="Normal 2 3 2 10 4 2 2" xfId="30253" xr:uid="{F7A38D89-2C3E-4FC6-ADC2-61E9DB494CC7}"/>
    <cellStyle name="Normal 2 3 2 10 4 3" xfId="22791" xr:uid="{F7A38D89-2C3E-4FC6-ADC2-61E9DB494CC7}"/>
    <cellStyle name="Normal 2 3 2 10 5" xfId="3055" xr:uid="{C865EC9C-FE58-478A-A60C-12E64A63ACE1}"/>
    <cellStyle name="Normal 2 3 2 10 5 2" xfId="10517" xr:uid="{C865EC9C-FE58-478A-A60C-12E64A63ACE1}"/>
    <cellStyle name="Normal 2 3 2 10 5 2 2" xfId="26495" xr:uid="{C865EC9C-FE58-478A-A60C-12E64A63ACE1}"/>
    <cellStyle name="Normal 2 3 2 10 5 3" xfId="19033" xr:uid="{C865EC9C-FE58-478A-A60C-12E64A63ACE1}"/>
    <cellStyle name="Normal 2 3 2 10 6" xfId="8759" xr:uid="{C865EC9C-FE58-478A-A60C-12E64A63ACE1}"/>
    <cellStyle name="Normal 2 3 2 10 6 2" xfId="24737" xr:uid="{C865EC9C-FE58-478A-A60C-12E64A63ACE1}"/>
    <cellStyle name="Normal 2 3 2 10 7" xfId="17221" xr:uid="{C865EC9C-FE58-478A-A60C-12E64A63ACE1}"/>
    <cellStyle name="Normal 2 3 2 11" xfId="1264" xr:uid="{C865EC9C-FE58-478A-A60C-12E64A63ACE1}"/>
    <cellStyle name="Normal 2 3 2 11 2" xfId="6834" xr:uid="{F134C40F-8702-46EA-AD62-DFFA95E35402}"/>
    <cellStyle name="Normal 2 3 2 11 2 2" xfId="14296" xr:uid="{F134C40F-8702-46EA-AD62-DFFA95E35402}"/>
    <cellStyle name="Normal 2 3 2 11 2 2 2" xfId="30274" xr:uid="{F134C40F-8702-46EA-AD62-DFFA95E35402}"/>
    <cellStyle name="Normal 2 3 2 11 2 3" xfId="22812" xr:uid="{F134C40F-8702-46EA-AD62-DFFA95E35402}"/>
    <cellStyle name="Normal 2 3 2 11 3" xfId="3183" xr:uid="{8B3D77BC-B09B-4AAB-86B0-0FA467FF1C8E}"/>
    <cellStyle name="Normal 2 3 2 11 3 2" xfId="10645" xr:uid="{8B3D77BC-B09B-4AAB-86B0-0FA467FF1C8E}"/>
    <cellStyle name="Normal 2 3 2 11 3 2 2" xfId="26623" xr:uid="{8B3D77BC-B09B-4AAB-86B0-0FA467FF1C8E}"/>
    <cellStyle name="Normal 2 3 2 11 3 3" xfId="19161" xr:uid="{8B3D77BC-B09B-4AAB-86B0-0FA467FF1C8E}"/>
    <cellStyle name="Normal 2 3 2 11 4" xfId="8779" xr:uid="{C865EC9C-FE58-478A-A60C-12E64A63ACE1}"/>
    <cellStyle name="Normal 2 3 2 11 4 2" xfId="24757" xr:uid="{C865EC9C-FE58-478A-A60C-12E64A63ACE1}"/>
    <cellStyle name="Normal 2 3 2 11 5" xfId="17242" xr:uid="{C865EC9C-FE58-478A-A60C-12E64A63ACE1}"/>
    <cellStyle name="Normal 2 3 2 12" xfId="1297" xr:uid="{C865EC9C-FE58-478A-A60C-12E64A63ACE1}"/>
    <cellStyle name="Normal 2 3 2 12 2" xfId="6867" xr:uid="{81C2653C-C1EA-4682-9627-582480604035}"/>
    <cellStyle name="Normal 2 3 2 12 2 2" xfId="14329" xr:uid="{81C2653C-C1EA-4682-9627-582480604035}"/>
    <cellStyle name="Normal 2 3 2 12 2 2 2" xfId="30307" xr:uid="{81C2653C-C1EA-4682-9627-582480604035}"/>
    <cellStyle name="Normal 2 3 2 12 2 3" xfId="22845" xr:uid="{81C2653C-C1EA-4682-9627-582480604035}"/>
    <cellStyle name="Normal 2 3 2 12 3" xfId="4430" xr:uid="{2600BFAF-F4BF-4D74-BF5F-254A95200026}"/>
    <cellStyle name="Normal 2 3 2 12 3 2" xfId="11892" xr:uid="{2600BFAF-F4BF-4D74-BF5F-254A95200026}"/>
    <cellStyle name="Normal 2 3 2 12 3 2 2" xfId="27870" xr:uid="{2600BFAF-F4BF-4D74-BF5F-254A95200026}"/>
    <cellStyle name="Normal 2 3 2 12 3 3" xfId="20408" xr:uid="{2600BFAF-F4BF-4D74-BF5F-254A95200026}"/>
    <cellStyle name="Normal 2 3 2 12 4" xfId="8798" xr:uid="{C865EC9C-FE58-478A-A60C-12E64A63ACE1}"/>
    <cellStyle name="Normal 2 3 2 12 4 2" xfId="24776" xr:uid="{C865EC9C-FE58-478A-A60C-12E64A63ACE1}"/>
    <cellStyle name="Normal 2 3 2 12 5" xfId="17275" xr:uid="{C865EC9C-FE58-478A-A60C-12E64A63ACE1}"/>
    <cellStyle name="Normal 2 3 2 13" xfId="1330" xr:uid="{C865EC9C-FE58-478A-A60C-12E64A63ACE1}"/>
    <cellStyle name="Normal 2 3 2 13 2" xfId="5576" xr:uid="{A5CC6A7A-B233-4AE7-8057-C1742F100BED}"/>
    <cellStyle name="Normal 2 3 2 13 2 2" xfId="13038" xr:uid="{A5CC6A7A-B233-4AE7-8057-C1742F100BED}"/>
    <cellStyle name="Normal 2 3 2 13 2 2 2" xfId="29016" xr:uid="{A5CC6A7A-B233-4AE7-8057-C1742F100BED}"/>
    <cellStyle name="Normal 2 3 2 13 2 3" xfId="21554" xr:uid="{A5CC6A7A-B233-4AE7-8057-C1742F100BED}"/>
    <cellStyle name="Normal 2 3 2 13 3" xfId="8819" xr:uid="{C865EC9C-FE58-478A-A60C-12E64A63ACE1}"/>
    <cellStyle name="Normal 2 3 2 13 3 2" xfId="24797" xr:uid="{C865EC9C-FE58-478A-A60C-12E64A63ACE1}"/>
    <cellStyle name="Normal 2 3 2 13 4" xfId="17308" xr:uid="{C865EC9C-FE58-478A-A60C-12E64A63ACE1}"/>
    <cellStyle name="Normal 2 3 2 14" xfId="1363" xr:uid="{C865EC9C-FE58-478A-A60C-12E64A63ACE1}"/>
    <cellStyle name="Normal 2 3 2 14 2" xfId="6903" xr:uid="{C07E6664-7E49-4987-B2E4-7CA859F644D3}"/>
    <cellStyle name="Normal 2 3 2 14 2 2" xfId="14365" xr:uid="{C07E6664-7E49-4987-B2E4-7CA859F644D3}"/>
    <cellStyle name="Normal 2 3 2 14 2 2 2" xfId="30343" xr:uid="{C07E6664-7E49-4987-B2E4-7CA859F644D3}"/>
    <cellStyle name="Normal 2 3 2 14 2 3" xfId="22881" xr:uid="{C07E6664-7E49-4987-B2E4-7CA859F644D3}"/>
    <cellStyle name="Normal 2 3 2 14 3" xfId="8852" xr:uid="{C865EC9C-FE58-478A-A60C-12E64A63ACE1}"/>
    <cellStyle name="Normal 2 3 2 14 3 2" xfId="24830" xr:uid="{C865EC9C-FE58-478A-A60C-12E64A63ACE1}"/>
    <cellStyle name="Normal 2 3 2 14 4" xfId="17341" xr:uid="{C865EC9C-FE58-478A-A60C-12E64A63ACE1}"/>
    <cellStyle name="Normal 2 3 2 15" xfId="1396" xr:uid="{C865EC9C-FE58-478A-A60C-12E64A63ACE1}"/>
    <cellStyle name="Normal 2 3 2 15 2" xfId="6936" xr:uid="{8BE168FE-8533-46EA-B37D-B372EED1D713}"/>
    <cellStyle name="Normal 2 3 2 15 2 2" xfId="14398" xr:uid="{8BE168FE-8533-46EA-B37D-B372EED1D713}"/>
    <cellStyle name="Normal 2 3 2 15 2 2 2" xfId="30376" xr:uid="{8BE168FE-8533-46EA-B37D-B372EED1D713}"/>
    <cellStyle name="Normal 2 3 2 15 2 3" xfId="22914" xr:uid="{8BE168FE-8533-46EA-B37D-B372EED1D713}"/>
    <cellStyle name="Normal 2 3 2 15 3" xfId="8885" xr:uid="{C865EC9C-FE58-478A-A60C-12E64A63ACE1}"/>
    <cellStyle name="Normal 2 3 2 15 3 2" xfId="24863" xr:uid="{C865EC9C-FE58-478A-A60C-12E64A63ACE1}"/>
    <cellStyle name="Normal 2 3 2 15 4" xfId="17374" xr:uid="{C865EC9C-FE58-478A-A60C-12E64A63ACE1}"/>
    <cellStyle name="Normal 2 3 2 16" xfId="1429" xr:uid="{C865EC9C-FE58-478A-A60C-12E64A63ACE1}"/>
    <cellStyle name="Normal 2 3 2 16 2" xfId="6967" xr:uid="{4C50787B-65C8-4A89-9F96-C08C4ADDD0A4}"/>
    <cellStyle name="Normal 2 3 2 16 2 2" xfId="14429" xr:uid="{4C50787B-65C8-4A89-9F96-C08C4ADDD0A4}"/>
    <cellStyle name="Normal 2 3 2 16 2 2 2" xfId="30407" xr:uid="{4C50787B-65C8-4A89-9F96-C08C4ADDD0A4}"/>
    <cellStyle name="Normal 2 3 2 16 2 3" xfId="22945" xr:uid="{4C50787B-65C8-4A89-9F96-C08C4ADDD0A4}"/>
    <cellStyle name="Normal 2 3 2 16 3" xfId="8918" xr:uid="{C865EC9C-FE58-478A-A60C-12E64A63ACE1}"/>
    <cellStyle name="Normal 2 3 2 16 3 2" xfId="24896" xr:uid="{C865EC9C-FE58-478A-A60C-12E64A63ACE1}"/>
    <cellStyle name="Normal 2 3 2 16 4" xfId="17407" xr:uid="{C865EC9C-FE58-478A-A60C-12E64A63ACE1}"/>
    <cellStyle name="Normal 2 3 2 17" xfId="1462" xr:uid="{C865EC9C-FE58-478A-A60C-12E64A63ACE1}"/>
    <cellStyle name="Normal 2 3 2 17 2" xfId="7000" xr:uid="{2DE07F57-FBB6-4DD5-876D-7C9205442ADE}"/>
    <cellStyle name="Normal 2 3 2 17 2 2" xfId="14462" xr:uid="{2DE07F57-FBB6-4DD5-876D-7C9205442ADE}"/>
    <cellStyle name="Normal 2 3 2 17 2 2 2" xfId="30440" xr:uid="{2DE07F57-FBB6-4DD5-876D-7C9205442ADE}"/>
    <cellStyle name="Normal 2 3 2 17 2 3" xfId="22978" xr:uid="{2DE07F57-FBB6-4DD5-876D-7C9205442ADE}"/>
    <cellStyle name="Normal 2 3 2 17 3" xfId="8951" xr:uid="{C865EC9C-FE58-478A-A60C-12E64A63ACE1}"/>
    <cellStyle name="Normal 2 3 2 17 3 2" xfId="24929" xr:uid="{C865EC9C-FE58-478A-A60C-12E64A63ACE1}"/>
    <cellStyle name="Normal 2 3 2 17 4" xfId="17440" xr:uid="{C865EC9C-FE58-478A-A60C-12E64A63ACE1}"/>
    <cellStyle name="Normal 2 3 2 18" xfId="1495" xr:uid="{C865EC9C-FE58-478A-A60C-12E64A63ACE1}"/>
    <cellStyle name="Normal 2 3 2 18 2" xfId="7033" xr:uid="{5B855592-D8C8-4133-A17D-0C09A7E0EA92}"/>
    <cellStyle name="Normal 2 3 2 18 2 2" xfId="14495" xr:uid="{5B855592-D8C8-4133-A17D-0C09A7E0EA92}"/>
    <cellStyle name="Normal 2 3 2 18 2 2 2" xfId="30473" xr:uid="{5B855592-D8C8-4133-A17D-0C09A7E0EA92}"/>
    <cellStyle name="Normal 2 3 2 18 2 3" xfId="23011" xr:uid="{5B855592-D8C8-4133-A17D-0C09A7E0EA92}"/>
    <cellStyle name="Normal 2 3 2 18 3" xfId="8984" xr:uid="{C865EC9C-FE58-478A-A60C-12E64A63ACE1}"/>
    <cellStyle name="Normal 2 3 2 18 3 2" xfId="24962" xr:uid="{C865EC9C-FE58-478A-A60C-12E64A63ACE1}"/>
    <cellStyle name="Normal 2 3 2 18 4" xfId="17473" xr:uid="{C865EC9C-FE58-478A-A60C-12E64A63ACE1}"/>
    <cellStyle name="Normal 2 3 2 19" xfId="1528" xr:uid="{C865EC9C-FE58-478A-A60C-12E64A63ACE1}"/>
    <cellStyle name="Normal 2 3 2 19 2" xfId="7066" xr:uid="{86AFFECF-1C22-42E4-AD54-08048AED7FA2}"/>
    <cellStyle name="Normal 2 3 2 19 2 2" xfId="14528" xr:uid="{86AFFECF-1C22-42E4-AD54-08048AED7FA2}"/>
    <cellStyle name="Normal 2 3 2 19 2 2 2" xfId="30506" xr:uid="{86AFFECF-1C22-42E4-AD54-08048AED7FA2}"/>
    <cellStyle name="Normal 2 3 2 19 2 3" xfId="23044" xr:uid="{86AFFECF-1C22-42E4-AD54-08048AED7FA2}"/>
    <cellStyle name="Normal 2 3 2 19 3" xfId="9017" xr:uid="{C865EC9C-FE58-478A-A60C-12E64A63ACE1}"/>
    <cellStyle name="Normal 2 3 2 19 3 2" xfId="24995" xr:uid="{C865EC9C-FE58-478A-A60C-12E64A63ACE1}"/>
    <cellStyle name="Normal 2 3 2 19 4" xfId="17506" xr:uid="{C865EC9C-FE58-478A-A60C-12E64A63ACE1}"/>
    <cellStyle name="Normal 2 3 2 2" xfId="342" xr:uid="{00000000-0005-0000-0000-0000F5010000}"/>
    <cellStyle name="Normal 2 3 2 2 10" xfId="1545" xr:uid="{5A54B588-1851-404A-8CDA-EB6BADE255F3}"/>
    <cellStyle name="Normal 2 3 2 2 10 2" xfId="7083" xr:uid="{AEB2093E-0CEF-48B4-87C1-7D437A2CF764}"/>
    <cellStyle name="Normal 2 3 2 2 10 2 2" xfId="14545" xr:uid="{AEB2093E-0CEF-48B4-87C1-7D437A2CF764}"/>
    <cellStyle name="Normal 2 3 2 2 10 2 2 2" xfId="30523" xr:uid="{AEB2093E-0CEF-48B4-87C1-7D437A2CF764}"/>
    <cellStyle name="Normal 2 3 2 2 10 2 3" xfId="23061" xr:uid="{AEB2093E-0CEF-48B4-87C1-7D437A2CF764}"/>
    <cellStyle name="Normal 2 3 2 2 10 3" xfId="9034" xr:uid="{5A54B588-1851-404A-8CDA-EB6BADE255F3}"/>
    <cellStyle name="Normal 2 3 2 2 10 3 2" xfId="25012" xr:uid="{5A54B588-1851-404A-8CDA-EB6BADE255F3}"/>
    <cellStyle name="Normal 2 3 2 2 10 4" xfId="17523" xr:uid="{5A54B588-1851-404A-8CDA-EB6BADE255F3}"/>
    <cellStyle name="Normal 2 3 2 2 11" xfId="1579" xr:uid="{5A54B588-1851-404A-8CDA-EB6BADE255F3}"/>
    <cellStyle name="Normal 2 3 2 2 11 2" xfId="7117" xr:uid="{7BF56EF8-8DA3-4C00-B1CA-A8A6BC395984}"/>
    <cellStyle name="Normal 2 3 2 2 11 2 2" xfId="14579" xr:uid="{7BF56EF8-8DA3-4C00-B1CA-A8A6BC395984}"/>
    <cellStyle name="Normal 2 3 2 2 11 2 2 2" xfId="30557" xr:uid="{7BF56EF8-8DA3-4C00-B1CA-A8A6BC395984}"/>
    <cellStyle name="Normal 2 3 2 2 11 2 3" xfId="23095" xr:uid="{7BF56EF8-8DA3-4C00-B1CA-A8A6BC395984}"/>
    <cellStyle name="Normal 2 3 2 2 11 3" xfId="9068" xr:uid="{5A54B588-1851-404A-8CDA-EB6BADE255F3}"/>
    <cellStyle name="Normal 2 3 2 2 11 3 2" xfId="25046" xr:uid="{5A54B588-1851-404A-8CDA-EB6BADE255F3}"/>
    <cellStyle name="Normal 2 3 2 2 11 4" xfId="17557" xr:uid="{5A54B588-1851-404A-8CDA-EB6BADE255F3}"/>
    <cellStyle name="Normal 2 3 2 2 12" xfId="1612" xr:uid="{5A54B588-1851-404A-8CDA-EB6BADE255F3}"/>
    <cellStyle name="Normal 2 3 2 2 12 2" xfId="7150" xr:uid="{DE80A8D8-0ECB-4873-B4CC-F5F981D2E681}"/>
    <cellStyle name="Normal 2 3 2 2 12 2 2" xfId="14612" xr:uid="{DE80A8D8-0ECB-4873-B4CC-F5F981D2E681}"/>
    <cellStyle name="Normal 2 3 2 2 12 2 2 2" xfId="30590" xr:uid="{DE80A8D8-0ECB-4873-B4CC-F5F981D2E681}"/>
    <cellStyle name="Normal 2 3 2 2 12 2 3" xfId="23128" xr:uid="{DE80A8D8-0ECB-4873-B4CC-F5F981D2E681}"/>
    <cellStyle name="Normal 2 3 2 2 12 3" xfId="9101" xr:uid="{5A54B588-1851-404A-8CDA-EB6BADE255F3}"/>
    <cellStyle name="Normal 2 3 2 2 12 3 2" xfId="25079" xr:uid="{5A54B588-1851-404A-8CDA-EB6BADE255F3}"/>
    <cellStyle name="Normal 2 3 2 2 12 4" xfId="17590" xr:uid="{5A54B588-1851-404A-8CDA-EB6BADE255F3}"/>
    <cellStyle name="Normal 2 3 2 2 13" xfId="1645" xr:uid="{5A54B588-1851-404A-8CDA-EB6BADE255F3}"/>
    <cellStyle name="Normal 2 3 2 2 13 2" xfId="7189" xr:uid="{3729C985-84DB-4C84-A274-305A2CAAE43D}"/>
    <cellStyle name="Normal 2 3 2 2 13 2 2" xfId="14651" xr:uid="{3729C985-84DB-4C84-A274-305A2CAAE43D}"/>
    <cellStyle name="Normal 2 3 2 2 13 2 2 2" xfId="30629" xr:uid="{3729C985-84DB-4C84-A274-305A2CAAE43D}"/>
    <cellStyle name="Normal 2 3 2 2 13 2 3" xfId="23167" xr:uid="{3729C985-84DB-4C84-A274-305A2CAAE43D}"/>
    <cellStyle name="Normal 2 3 2 2 13 3" xfId="9134" xr:uid="{5A54B588-1851-404A-8CDA-EB6BADE255F3}"/>
    <cellStyle name="Normal 2 3 2 2 13 3 2" xfId="25112" xr:uid="{5A54B588-1851-404A-8CDA-EB6BADE255F3}"/>
    <cellStyle name="Normal 2 3 2 2 13 4" xfId="17623" xr:uid="{5A54B588-1851-404A-8CDA-EB6BADE255F3}"/>
    <cellStyle name="Normal 2 3 2 2 14" xfId="1713" xr:uid="{5A54B588-1851-404A-8CDA-EB6BADE255F3}"/>
    <cellStyle name="Normal 2 3 2 2 14 2" xfId="7245" xr:uid="{02AF5785-E27E-47DF-AB15-6DCBCEC6521E}"/>
    <cellStyle name="Normal 2 3 2 2 14 2 2" xfId="14707" xr:uid="{02AF5785-E27E-47DF-AB15-6DCBCEC6521E}"/>
    <cellStyle name="Normal 2 3 2 2 14 2 2 2" xfId="30685" xr:uid="{02AF5785-E27E-47DF-AB15-6DCBCEC6521E}"/>
    <cellStyle name="Normal 2 3 2 2 14 2 3" xfId="23223" xr:uid="{02AF5785-E27E-47DF-AB15-6DCBCEC6521E}"/>
    <cellStyle name="Normal 2 3 2 2 14 3" xfId="9175" xr:uid="{5A54B588-1851-404A-8CDA-EB6BADE255F3}"/>
    <cellStyle name="Normal 2 3 2 2 14 3 2" xfId="25153" xr:uid="{5A54B588-1851-404A-8CDA-EB6BADE255F3}"/>
    <cellStyle name="Normal 2 3 2 2 14 4" xfId="17691" xr:uid="{5A54B588-1851-404A-8CDA-EB6BADE255F3}"/>
    <cellStyle name="Normal 2 3 2 2 15" xfId="2154" xr:uid="{00000000-0005-0000-0000-0000F5010000}"/>
    <cellStyle name="Normal 2 3 2 2 15 2" xfId="9616" xr:uid="{00000000-0005-0000-0000-0000F5010000}"/>
    <cellStyle name="Normal 2 3 2 2 15 2 2" xfId="25594" xr:uid="{00000000-0005-0000-0000-0000F5010000}"/>
    <cellStyle name="Normal 2 3 2 2 15 3" xfId="18132" xr:uid="{00000000-0005-0000-0000-0000F5010000}"/>
    <cellStyle name="Normal 2 3 2 2 16" xfId="7347" xr:uid="{5A54B588-1851-404A-8CDA-EB6BADE255F3}"/>
    <cellStyle name="Normal 2 3 2 2 16 2" xfId="14809" xr:uid="{5A54B588-1851-404A-8CDA-EB6BADE255F3}"/>
    <cellStyle name="Normal 2 3 2 2 16 2 2" xfId="30787" xr:uid="{5A54B588-1851-404A-8CDA-EB6BADE255F3}"/>
    <cellStyle name="Normal 2 3 2 2 16 3" xfId="23325" xr:uid="{5A54B588-1851-404A-8CDA-EB6BADE255F3}"/>
    <cellStyle name="Normal 2 3 2 2 17" xfId="7488" xr:uid="{5A54B588-1851-404A-8CDA-EB6BADE255F3}"/>
    <cellStyle name="Normal 2 3 2 2 17 2" xfId="23466" xr:uid="{5A54B588-1851-404A-8CDA-EB6BADE255F3}"/>
    <cellStyle name="Normal 2 3 2 2 18" xfId="14950" xr:uid="{5A54B588-1851-404A-8CDA-EB6BADE255F3}"/>
    <cellStyle name="Normal 2 3 2 2 18 2" xfId="30928" xr:uid="{5A54B588-1851-404A-8CDA-EB6BADE255F3}"/>
    <cellStyle name="Normal 2 3 2 2 19" xfId="15081" xr:uid="{5A54B588-1851-404A-8CDA-EB6BADE255F3}"/>
    <cellStyle name="Normal 2 3 2 2 19 2" xfId="31059" xr:uid="{5A54B588-1851-404A-8CDA-EB6BADE255F3}"/>
    <cellStyle name="Normal 2 3 2 2 2" xfId="1281" xr:uid="{5A54B588-1851-404A-8CDA-EB6BADE255F3}"/>
    <cellStyle name="Normal 2 3 2 2 2 10" xfId="15378" xr:uid="{8E4F5F82-A820-40C1-9C70-FE6A70048F40}"/>
    <cellStyle name="Normal 2 3 2 2 2 10 2" xfId="31356" xr:uid="{8E4F5F82-A820-40C1-9C70-FE6A70048F40}"/>
    <cellStyle name="Normal 2 3 2 2 2 11" xfId="15510" xr:uid="{8E4F5F82-A820-40C1-9C70-FE6A70048F40}"/>
    <cellStyle name="Normal 2 3 2 2 2 11 2" xfId="31488" xr:uid="{8E4F5F82-A820-40C1-9C70-FE6A70048F40}"/>
    <cellStyle name="Normal 2 3 2 2 2 12" xfId="15649" xr:uid="{8E4F5F82-A820-40C1-9C70-FE6A70048F40}"/>
    <cellStyle name="Normal 2 3 2 2 2 12 2" xfId="31626" xr:uid="{8E4F5F82-A820-40C1-9C70-FE6A70048F40}"/>
    <cellStyle name="Normal 2 3 2 2 2 13" xfId="15781" xr:uid="{8E4F5F82-A820-40C1-9C70-FE6A70048F40}"/>
    <cellStyle name="Normal 2 3 2 2 2 13 2" xfId="31758" xr:uid="{8E4F5F82-A820-40C1-9C70-FE6A70048F40}"/>
    <cellStyle name="Normal 2 3 2 2 2 14" xfId="15912" xr:uid="{8E4F5F82-A820-40C1-9C70-FE6A70048F40}"/>
    <cellStyle name="Normal 2 3 2 2 2 14 2" xfId="31889" xr:uid="{8E4F5F82-A820-40C1-9C70-FE6A70048F40}"/>
    <cellStyle name="Normal 2 3 2 2 2 15" xfId="17259" xr:uid="{5A54B588-1851-404A-8CDA-EB6BADE255F3}"/>
    <cellStyle name="Normal 2 3 2 2 2 16" xfId="32020" xr:uid="{8E4F5F82-A820-40C1-9C70-FE6A70048F40}"/>
    <cellStyle name="Normal 2 3 2 2 2 17" xfId="32152" xr:uid="{8E4F5F82-A820-40C1-9C70-FE6A70048F40}"/>
    <cellStyle name="Normal 2 3 2 2 2 18" xfId="32283" xr:uid="{8E4F5F82-A820-40C1-9C70-FE6A70048F40}"/>
    <cellStyle name="Normal 2 3 2 2 2 19" xfId="32415" xr:uid="{8E4F5F82-A820-40C1-9C70-FE6A70048F40}"/>
    <cellStyle name="Normal 2 3 2 2 2 2" xfId="1678" xr:uid="{8E4F5F82-A820-40C1-9C70-FE6A70048F40}"/>
    <cellStyle name="Normal 2 3 2 2 2 2 10" xfId="15576" xr:uid="{CB0BEE6D-4A48-4BA2-9282-C3AA76D7F2A8}"/>
    <cellStyle name="Normal 2 3 2 2 2 2 10 2" xfId="31554" xr:uid="{CB0BEE6D-4A48-4BA2-9282-C3AA76D7F2A8}"/>
    <cellStyle name="Normal 2 3 2 2 2 2 11" xfId="15715" xr:uid="{CB0BEE6D-4A48-4BA2-9282-C3AA76D7F2A8}"/>
    <cellStyle name="Normal 2 3 2 2 2 2 11 2" xfId="31692" xr:uid="{CB0BEE6D-4A48-4BA2-9282-C3AA76D7F2A8}"/>
    <cellStyle name="Normal 2 3 2 2 2 2 12" xfId="15847" xr:uid="{CB0BEE6D-4A48-4BA2-9282-C3AA76D7F2A8}"/>
    <cellStyle name="Normal 2 3 2 2 2 2 12 2" xfId="31824" xr:uid="{CB0BEE6D-4A48-4BA2-9282-C3AA76D7F2A8}"/>
    <cellStyle name="Normal 2 3 2 2 2 2 13" xfId="15978" xr:uid="{CB0BEE6D-4A48-4BA2-9282-C3AA76D7F2A8}"/>
    <cellStyle name="Normal 2 3 2 2 2 2 13 2" xfId="31955" xr:uid="{CB0BEE6D-4A48-4BA2-9282-C3AA76D7F2A8}"/>
    <cellStyle name="Normal 2 3 2 2 2 2 14" xfId="17656" xr:uid="{8E4F5F82-A820-40C1-9C70-FE6A70048F40}"/>
    <cellStyle name="Normal 2 3 2 2 2 2 15" xfId="32086" xr:uid="{CB0BEE6D-4A48-4BA2-9282-C3AA76D7F2A8}"/>
    <cellStyle name="Normal 2 3 2 2 2 2 16" xfId="32218" xr:uid="{CB0BEE6D-4A48-4BA2-9282-C3AA76D7F2A8}"/>
    <cellStyle name="Normal 2 3 2 2 2 2 17" xfId="32349" xr:uid="{CB0BEE6D-4A48-4BA2-9282-C3AA76D7F2A8}"/>
    <cellStyle name="Normal 2 3 2 2 2 2 18" xfId="32481" xr:uid="{CB0BEE6D-4A48-4BA2-9282-C3AA76D7F2A8}"/>
    <cellStyle name="Normal 2 3 2 2 2 2 19" xfId="32612" xr:uid="{CB0BEE6D-4A48-4BA2-9282-C3AA76D7F2A8}"/>
    <cellStyle name="Normal 2 3 2 2 2 2 2" xfId="1812" xr:uid="{CB0BEE6D-4A48-4BA2-9282-C3AA76D7F2A8}"/>
    <cellStyle name="Normal 2 3 2 2 2 2 2 2" xfId="7316" xr:uid="{19580E1C-C296-4DE3-B86B-1E2482333969}"/>
    <cellStyle name="Normal 2 3 2 2 2 2 2 2 2" xfId="14778" xr:uid="{19580E1C-C296-4DE3-B86B-1E2482333969}"/>
    <cellStyle name="Normal 2 3 2 2 2 2 2 2 2 2" xfId="30756" xr:uid="{19580E1C-C296-4DE3-B86B-1E2482333969}"/>
    <cellStyle name="Normal 2 3 2 2 2 2 2 2 3" xfId="23294" xr:uid="{19580E1C-C296-4DE3-B86B-1E2482333969}"/>
    <cellStyle name="Normal 2 3 2 2 2 2 2 3" xfId="9274" xr:uid="{CB0BEE6D-4A48-4BA2-9282-C3AA76D7F2A8}"/>
    <cellStyle name="Normal 2 3 2 2 2 2 2 3 2" xfId="25252" xr:uid="{CB0BEE6D-4A48-4BA2-9282-C3AA76D7F2A8}"/>
    <cellStyle name="Normal 2 3 2 2 2 2 2 4" xfId="17790" xr:uid="{CB0BEE6D-4A48-4BA2-9282-C3AA76D7F2A8}"/>
    <cellStyle name="Normal 2 3 2 2 2 2 20" xfId="32744" xr:uid="{F0337D9E-BB0E-4E7C-A2ED-62C2718DB986}"/>
    <cellStyle name="Normal 2 3 2 2 2 2 21" xfId="32876" xr:uid="{00000000-0005-0000-0000-000065000000}"/>
    <cellStyle name="Normal 2 3 2 2 2 2 22" xfId="33007" xr:uid="{CB0BEE6D-4A48-4BA2-9282-C3AA76D7F2A8}"/>
    <cellStyle name="Normal 2 3 2 2 2 2 23" xfId="33138" xr:uid="{CB0BEE6D-4A48-4BA2-9282-C3AA76D7F2A8}"/>
    <cellStyle name="Normal 2 3 2 2 2 2 24" xfId="33270" xr:uid="{00000000-0005-0000-0000-000065000000}"/>
    <cellStyle name="Normal 2 3 2 2 2 2 25" xfId="33402" xr:uid="{D6BC0490-0CF8-4CEA-AA44-6205FE74914A}"/>
    <cellStyle name="Normal 2 3 2 2 2 2 3" xfId="6851" xr:uid="{0E1CC862-4DEB-49AA-8AC9-6F5FD8E1C7B5}"/>
    <cellStyle name="Normal 2 3 2 2 2 2 3 2" xfId="14313" xr:uid="{0E1CC862-4DEB-49AA-8AC9-6F5FD8E1C7B5}"/>
    <cellStyle name="Normal 2 3 2 2 2 2 3 2 2" xfId="30291" xr:uid="{0E1CC862-4DEB-49AA-8AC9-6F5FD8E1C7B5}"/>
    <cellStyle name="Normal 2 3 2 2 2 2 3 3" xfId="22829" xr:uid="{0E1CC862-4DEB-49AA-8AC9-6F5FD8E1C7B5}"/>
    <cellStyle name="Normal 2 3 2 2 2 2 4" xfId="7446" xr:uid="{CB0BEE6D-4A48-4BA2-9282-C3AA76D7F2A8}"/>
    <cellStyle name="Normal 2 3 2 2 2 2 4 2" xfId="14908" xr:uid="{CB0BEE6D-4A48-4BA2-9282-C3AA76D7F2A8}"/>
    <cellStyle name="Normal 2 3 2 2 2 2 4 2 2" xfId="30886" xr:uid="{CB0BEE6D-4A48-4BA2-9282-C3AA76D7F2A8}"/>
    <cellStyle name="Normal 2 3 2 2 2 2 4 3" xfId="23424" xr:uid="{CB0BEE6D-4A48-4BA2-9282-C3AA76D7F2A8}"/>
    <cellStyle name="Normal 2 3 2 2 2 2 5" xfId="7587" xr:uid="{CB0BEE6D-4A48-4BA2-9282-C3AA76D7F2A8}"/>
    <cellStyle name="Normal 2 3 2 2 2 2 5 2" xfId="23565" xr:uid="{CB0BEE6D-4A48-4BA2-9282-C3AA76D7F2A8}"/>
    <cellStyle name="Normal 2 3 2 2 2 2 6" xfId="15049" xr:uid="{CB0BEE6D-4A48-4BA2-9282-C3AA76D7F2A8}"/>
    <cellStyle name="Normal 2 3 2 2 2 2 6 2" xfId="31027" xr:uid="{CB0BEE6D-4A48-4BA2-9282-C3AA76D7F2A8}"/>
    <cellStyle name="Normal 2 3 2 2 2 2 7" xfId="15180" xr:uid="{CB0BEE6D-4A48-4BA2-9282-C3AA76D7F2A8}"/>
    <cellStyle name="Normal 2 3 2 2 2 2 7 2" xfId="31158" xr:uid="{CB0BEE6D-4A48-4BA2-9282-C3AA76D7F2A8}"/>
    <cellStyle name="Normal 2 3 2 2 2 2 8" xfId="15312" xr:uid="{CB0BEE6D-4A48-4BA2-9282-C3AA76D7F2A8}"/>
    <cellStyle name="Normal 2 3 2 2 2 2 8 2" xfId="31290" xr:uid="{CB0BEE6D-4A48-4BA2-9282-C3AA76D7F2A8}"/>
    <cellStyle name="Normal 2 3 2 2 2 2 9" xfId="15444" xr:uid="{CB0BEE6D-4A48-4BA2-9282-C3AA76D7F2A8}"/>
    <cellStyle name="Normal 2 3 2 2 2 2 9 2" xfId="31422" xr:uid="{CB0BEE6D-4A48-4BA2-9282-C3AA76D7F2A8}"/>
    <cellStyle name="Normal 2 3 2 2 2 20" xfId="32546" xr:uid="{8E4F5F82-A820-40C1-9C70-FE6A70048F40}"/>
    <cellStyle name="Normal 2 3 2 2 2 21" xfId="32678" xr:uid="{8AB537E0-0025-449C-831E-B18D16BAC31C}"/>
    <cellStyle name="Normal 2 3 2 2 2 22" xfId="32810" xr:uid="{00000000-0005-0000-0000-000064000000}"/>
    <cellStyle name="Normal 2 3 2 2 2 23" xfId="32941" xr:uid="{8E4F5F82-A820-40C1-9C70-FE6A70048F40}"/>
    <cellStyle name="Normal 2 3 2 2 2 24" xfId="33072" xr:uid="{8E4F5F82-A820-40C1-9C70-FE6A70048F40}"/>
    <cellStyle name="Normal 2 3 2 2 2 25" xfId="33204" xr:uid="{00000000-0005-0000-0000-000064000000}"/>
    <cellStyle name="Normal 2 3 2 2 2 26" xfId="33336" xr:uid="{72382B3C-C02A-4117-808A-12FCDD622321}"/>
    <cellStyle name="Normal 2 3 2 2 2 3" xfId="1746" xr:uid="{8E4F5F82-A820-40C1-9C70-FE6A70048F40}"/>
    <cellStyle name="Normal 2 3 2 2 2 3 2" xfId="7278" xr:uid="{2FF672EA-603C-4957-8B12-99DE02EA8835}"/>
    <cellStyle name="Normal 2 3 2 2 2 3 2 2" xfId="14740" xr:uid="{2FF672EA-603C-4957-8B12-99DE02EA8835}"/>
    <cellStyle name="Normal 2 3 2 2 2 3 2 2 2" xfId="30718" xr:uid="{2FF672EA-603C-4957-8B12-99DE02EA8835}"/>
    <cellStyle name="Normal 2 3 2 2 2 3 2 3" xfId="23256" xr:uid="{2FF672EA-603C-4957-8B12-99DE02EA8835}"/>
    <cellStyle name="Normal 2 3 2 2 2 3 3" xfId="9208" xr:uid="{8E4F5F82-A820-40C1-9C70-FE6A70048F40}"/>
    <cellStyle name="Normal 2 3 2 2 2 3 3 2" xfId="25186" xr:uid="{8E4F5F82-A820-40C1-9C70-FE6A70048F40}"/>
    <cellStyle name="Normal 2 3 2 2 2 3 4" xfId="17724" xr:uid="{8E4F5F82-A820-40C1-9C70-FE6A70048F40}"/>
    <cellStyle name="Normal 2 3 2 2 2 4" xfId="3401" xr:uid="{AF8A891D-4FB1-4EE2-A34F-AF9435C9C012}"/>
    <cellStyle name="Normal 2 3 2 2 2 4 2" xfId="10863" xr:uid="{AF8A891D-4FB1-4EE2-A34F-AF9435C9C012}"/>
    <cellStyle name="Normal 2 3 2 2 2 4 2 2" xfId="26841" xr:uid="{AF8A891D-4FB1-4EE2-A34F-AF9435C9C012}"/>
    <cellStyle name="Normal 2 3 2 2 2 4 3" xfId="19379" xr:uid="{AF8A891D-4FB1-4EE2-A34F-AF9435C9C012}"/>
    <cellStyle name="Normal 2 3 2 2 2 5" xfId="7380" xr:uid="{8E4F5F82-A820-40C1-9C70-FE6A70048F40}"/>
    <cellStyle name="Normal 2 3 2 2 2 5 2" xfId="14842" xr:uid="{8E4F5F82-A820-40C1-9C70-FE6A70048F40}"/>
    <cellStyle name="Normal 2 3 2 2 2 5 2 2" xfId="30820" xr:uid="{8E4F5F82-A820-40C1-9C70-FE6A70048F40}"/>
    <cellStyle name="Normal 2 3 2 2 2 5 3" xfId="23358" xr:uid="{8E4F5F82-A820-40C1-9C70-FE6A70048F40}"/>
    <cellStyle name="Normal 2 3 2 2 2 6" xfId="7521" xr:uid="{8E4F5F82-A820-40C1-9C70-FE6A70048F40}"/>
    <cellStyle name="Normal 2 3 2 2 2 6 2" xfId="23499" xr:uid="{8E4F5F82-A820-40C1-9C70-FE6A70048F40}"/>
    <cellStyle name="Normal 2 3 2 2 2 7" xfId="14983" xr:uid="{8E4F5F82-A820-40C1-9C70-FE6A70048F40}"/>
    <cellStyle name="Normal 2 3 2 2 2 7 2" xfId="30961" xr:uid="{8E4F5F82-A820-40C1-9C70-FE6A70048F40}"/>
    <cellStyle name="Normal 2 3 2 2 2 8" xfId="15114" xr:uid="{8E4F5F82-A820-40C1-9C70-FE6A70048F40}"/>
    <cellStyle name="Normal 2 3 2 2 2 8 2" xfId="31092" xr:uid="{8E4F5F82-A820-40C1-9C70-FE6A70048F40}"/>
    <cellStyle name="Normal 2 3 2 2 2 9" xfId="15246" xr:uid="{8E4F5F82-A820-40C1-9C70-FE6A70048F40}"/>
    <cellStyle name="Normal 2 3 2 2 2 9 2" xfId="31224" xr:uid="{8E4F5F82-A820-40C1-9C70-FE6A70048F40}"/>
    <cellStyle name="Normal 2 3 2 2 20" xfId="15213" xr:uid="{5A54B588-1851-404A-8CDA-EB6BADE255F3}"/>
    <cellStyle name="Normal 2 3 2 2 20 2" xfId="31191" xr:uid="{5A54B588-1851-404A-8CDA-EB6BADE255F3}"/>
    <cellStyle name="Normal 2 3 2 2 21" xfId="15345" xr:uid="{5A54B588-1851-404A-8CDA-EB6BADE255F3}"/>
    <cellStyle name="Normal 2 3 2 2 21 2" xfId="31323" xr:uid="{5A54B588-1851-404A-8CDA-EB6BADE255F3}"/>
    <cellStyle name="Normal 2 3 2 2 22" xfId="15477" xr:uid="{5A54B588-1851-404A-8CDA-EB6BADE255F3}"/>
    <cellStyle name="Normal 2 3 2 2 22 2" xfId="31455" xr:uid="{5A54B588-1851-404A-8CDA-EB6BADE255F3}"/>
    <cellStyle name="Normal 2 3 2 2 23" xfId="15616" xr:uid="{5A54B588-1851-404A-8CDA-EB6BADE255F3}"/>
    <cellStyle name="Normal 2 3 2 2 23 2" xfId="31593" xr:uid="{5A54B588-1851-404A-8CDA-EB6BADE255F3}"/>
    <cellStyle name="Normal 2 3 2 2 24" xfId="15748" xr:uid="{5A54B588-1851-404A-8CDA-EB6BADE255F3}"/>
    <cellStyle name="Normal 2 3 2 2 24 2" xfId="31725" xr:uid="{5A54B588-1851-404A-8CDA-EB6BADE255F3}"/>
    <cellStyle name="Normal 2 3 2 2 25" xfId="15879" xr:uid="{5A54B588-1851-404A-8CDA-EB6BADE255F3}"/>
    <cellStyle name="Normal 2 3 2 2 25 2" xfId="31856" xr:uid="{5A54B588-1851-404A-8CDA-EB6BADE255F3}"/>
    <cellStyle name="Normal 2 3 2 2 26" xfId="16320" xr:uid="{00000000-0005-0000-0000-0000F5010000}"/>
    <cellStyle name="Normal 2 3 2 2 27" xfId="31987" xr:uid="{5A54B588-1851-404A-8CDA-EB6BADE255F3}"/>
    <cellStyle name="Normal 2 3 2 2 28" xfId="32119" xr:uid="{5A54B588-1851-404A-8CDA-EB6BADE255F3}"/>
    <cellStyle name="Normal 2 3 2 2 29" xfId="32250" xr:uid="{5A54B588-1851-404A-8CDA-EB6BADE255F3}"/>
    <cellStyle name="Normal 2 3 2 2 3" xfId="1314" xr:uid="{5A54B588-1851-404A-8CDA-EB6BADE255F3}"/>
    <cellStyle name="Normal 2 3 2 2 3 10" xfId="15543" xr:uid="{BEE4A39F-D091-4B41-AF52-159A6F24B8A3}"/>
    <cellStyle name="Normal 2 3 2 2 3 10 2" xfId="31521" xr:uid="{BEE4A39F-D091-4B41-AF52-159A6F24B8A3}"/>
    <cellStyle name="Normal 2 3 2 2 3 11" xfId="15682" xr:uid="{BEE4A39F-D091-4B41-AF52-159A6F24B8A3}"/>
    <cellStyle name="Normal 2 3 2 2 3 11 2" xfId="31659" xr:uid="{BEE4A39F-D091-4B41-AF52-159A6F24B8A3}"/>
    <cellStyle name="Normal 2 3 2 2 3 12" xfId="15814" xr:uid="{BEE4A39F-D091-4B41-AF52-159A6F24B8A3}"/>
    <cellStyle name="Normal 2 3 2 2 3 12 2" xfId="31791" xr:uid="{BEE4A39F-D091-4B41-AF52-159A6F24B8A3}"/>
    <cellStyle name="Normal 2 3 2 2 3 13" xfId="15945" xr:uid="{BEE4A39F-D091-4B41-AF52-159A6F24B8A3}"/>
    <cellStyle name="Normal 2 3 2 2 3 13 2" xfId="31922" xr:uid="{BEE4A39F-D091-4B41-AF52-159A6F24B8A3}"/>
    <cellStyle name="Normal 2 3 2 2 3 14" xfId="17292" xr:uid="{5A54B588-1851-404A-8CDA-EB6BADE255F3}"/>
    <cellStyle name="Normal 2 3 2 2 3 15" xfId="32053" xr:uid="{BEE4A39F-D091-4B41-AF52-159A6F24B8A3}"/>
    <cellStyle name="Normal 2 3 2 2 3 16" xfId="32185" xr:uid="{BEE4A39F-D091-4B41-AF52-159A6F24B8A3}"/>
    <cellStyle name="Normal 2 3 2 2 3 17" xfId="32316" xr:uid="{BEE4A39F-D091-4B41-AF52-159A6F24B8A3}"/>
    <cellStyle name="Normal 2 3 2 2 3 18" xfId="32448" xr:uid="{BEE4A39F-D091-4B41-AF52-159A6F24B8A3}"/>
    <cellStyle name="Normal 2 3 2 2 3 19" xfId="32579" xr:uid="{BEE4A39F-D091-4B41-AF52-159A6F24B8A3}"/>
    <cellStyle name="Normal 2 3 2 2 3 2" xfId="1779" xr:uid="{BEE4A39F-D091-4B41-AF52-159A6F24B8A3}"/>
    <cellStyle name="Normal 2 3 2 2 3 2 2" xfId="6884" xr:uid="{B153577B-CCBB-47CA-9205-4CB96737BE7E}"/>
    <cellStyle name="Normal 2 3 2 2 3 2 2 2" xfId="14346" xr:uid="{B153577B-CCBB-47CA-9205-4CB96737BE7E}"/>
    <cellStyle name="Normal 2 3 2 2 3 2 2 2 2" xfId="30324" xr:uid="{B153577B-CCBB-47CA-9205-4CB96737BE7E}"/>
    <cellStyle name="Normal 2 3 2 2 3 2 2 3" xfId="22862" xr:uid="{B153577B-CCBB-47CA-9205-4CB96737BE7E}"/>
    <cellStyle name="Normal 2 3 2 2 3 2 3" xfId="9241" xr:uid="{BEE4A39F-D091-4B41-AF52-159A6F24B8A3}"/>
    <cellStyle name="Normal 2 3 2 2 3 2 3 2" xfId="25219" xr:uid="{BEE4A39F-D091-4B41-AF52-159A6F24B8A3}"/>
    <cellStyle name="Normal 2 3 2 2 3 2 4" xfId="17757" xr:uid="{BEE4A39F-D091-4B41-AF52-159A6F24B8A3}"/>
    <cellStyle name="Normal 2 3 2 2 3 20" xfId="32711" xr:uid="{DCBEAF5F-A2F4-40AA-B566-D093F08031AE}"/>
    <cellStyle name="Normal 2 3 2 2 3 21" xfId="32843" xr:uid="{00000000-0005-0000-0000-000066000000}"/>
    <cellStyle name="Normal 2 3 2 2 3 22" xfId="32974" xr:uid="{BEE4A39F-D091-4B41-AF52-159A6F24B8A3}"/>
    <cellStyle name="Normal 2 3 2 2 3 23" xfId="33105" xr:uid="{BEE4A39F-D091-4B41-AF52-159A6F24B8A3}"/>
    <cellStyle name="Normal 2 3 2 2 3 24" xfId="33237" xr:uid="{00000000-0005-0000-0000-000066000000}"/>
    <cellStyle name="Normal 2 3 2 2 3 25" xfId="33369" xr:uid="{7CD596B8-D693-4B93-9E71-9134B85E3860}"/>
    <cellStyle name="Normal 2 3 2 2 3 3" xfId="4648" xr:uid="{BE78882A-051F-48F5-AF40-2563FB84C1E9}"/>
    <cellStyle name="Normal 2 3 2 2 3 3 2" xfId="12110" xr:uid="{BE78882A-051F-48F5-AF40-2563FB84C1E9}"/>
    <cellStyle name="Normal 2 3 2 2 3 3 2 2" xfId="28088" xr:uid="{BE78882A-051F-48F5-AF40-2563FB84C1E9}"/>
    <cellStyle name="Normal 2 3 2 2 3 3 3" xfId="20626" xr:uid="{BE78882A-051F-48F5-AF40-2563FB84C1E9}"/>
    <cellStyle name="Normal 2 3 2 2 3 4" xfId="7413" xr:uid="{BEE4A39F-D091-4B41-AF52-159A6F24B8A3}"/>
    <cellStyle name="Normal 2 3 2 2 3 4 2" xfId="14875" xr:uid="{BEE4A39F-D091-4B41-AF52-159A6F24B8A3}"/>
    <cellStyle name="Normal 2 3 2 2 3 4 2 2" xfId="30853" xr:uid="{BEE4A39F-D091-4B41-AF52-159A6F24B8A3}"/>
    <cellStyle name="Normal 2 3 2 2 3 4 3" xfId="23391" xr:uid="{BEE4A39F-D091-4B41-AF52-159A6F24B8A3}"/>
    <cellStyle name="Normal 2 3 2 2 3 5" xfId="7554" xr:uid="{BEE4A39F-D091-4B41-AF52-159A6F24B8A3}"/>
    <cellStyle name="Normal 2 3 2 2 3 5 2" xfId="23532" xr:uid="{BEE4A39F-D091-4B41-AF52-159A6F24B8A3}"/>
    <cellStyle name="Normal 2 3 2 2 3 6" xfId="15016" xr:uid="{BEE4A39F-D091-4B41-AF52-159A6F24B8A3}"/>
    <cellStyle name="Normal 2 3 2 2 3 6 2" xfId="30994" xr:uid="{BEE4A39F-D091-4B41-AF52-159A6F24B8A3}"/>
    <cellStyle name="Normal 2 3 2 2 3 7" xfId="15147" xr:uid="{BEE4A39F-D091-4B41-AF52-159A6F24B8A3}"/>
    <cellStyle name="Normal 2 3 2 2 3 7 2" xfId="31125" xr:uid="{BEE4A39F-D091-4B41-AF52-159A6F24B8A3}"/>
    <cellStyle name="Normal 2 3 2 2 3 8" xfId="15279" xr:uid="{BEE4A39F-D091-4B41-AF52-159A6F24B8A3}"/>
    <cellStyle name="Normal 2 3 2 2 3 8 2" xfId="31257" xr:uid="{BEE4A39F-D091-4B41-AF52-159A6F24B8A3}"/>
    <cellStyle name="Normal 2 3 2 2 3 9" xfId="15411" xr:uid="{BEE4A39F-D091-4B41-AF52-159A6F24B8A3}"/>
    <cellStyle name="Normal 2 3 2 2 3 9 2" xfId="31389" xr:uid="{BEE4A39F-D091-4B41-AF52-159A6F24B8A3}"/>
    <cellStyle name="Normal 2 3 2 2 30" xfId="32382" xr:uid="{5A54B588-1851-404A-8CDA-EB6BADE255F3}"/>
    <cellStyle name="Normal 2 3 2 2 31" xfId="32513" xr:uid="{5A54B588-1851-404A-8CDA-EB6BADE255F3}"/>
    <cellStyle name="Normal 2 3 2 2 32" xfId="32645" xr:uid="{CBE54068-8E28-4851-8E20-ED2BC99B17AF}"/>
    <cellStyle name="Normal 2 3 2 2 33" xfId="32777" xr:uid="{00000000-0005-0000-0000-000063000000}"/>
    <cellStyle name="Normal 2 3 2 2 34" xfId="32908" xr:uid="{5A54B588-1851-404A-8CDA-EB6BADE255F3}"/>
    <cellStyle name="Normal 2 3 2 2 35" xfId="33039" xr:uid="{5A54B588-1851-404A-8CDA-EB6BADE255F3}"/>
    <cellStyle name="Normal 2 3 2 2 36" xfId="33171" xr:uid="{00000000-0005-0000-0000-000063000000}"/>
    <cellStyle name="Normal 2 3 2 2 37" xfId="33303" xr:uid="{918D50AF-4797-4C45-AA81-12BD49313DC3}"/>
    <cellStyle name="Normal 2 3 2 2 4" xfId="1347" xr:uid="{5A54B588-1851-404A-8CDA-EB6BADE255F3}"/>
    <cellStyle name="Normal 2 3 2 2 4 2" xfId="5593" xr:uid="{B4572C4C-C627-4EF1-A997-6AF2139EF980}"/>
    <cellStyle name="Normal 2 3 2 2 4 2 2" xfId="13055" xr:uid="{B4572C4C-C627-4EF1-A997-6AF2139EF980}"/>
    <cellStyle name="Normal 2 3 2 2 4 2 2 2" xfId="29033" xr:uid="{B4572C4C-C627-4EF1-A997-6AF2139EF980}"/>
    <cellStyle name="Normal 2 3 2 2 4 2 3" xfId="21571" xr:uid="{B4572C4C-C627-4EF1-A997-6AF2139EF980}"/>
    <cellStyle name="Normal 2 3 2 2 4 3" xfId="8836" xr:uid="{5A54B588-1851-404A-8CDA-EB6BADE255F3}"/>
    <cellStyle name="Normal 2 3 2 2 4 3 2" xfId="24814" xr:uid="{5A54B588-1851-404A-8CDA-EB6BADE255F3}"/>
    <cellStyle name="Normal 2 3 2 2 4 4" xfId="17325" xr:uid="{5A54B588-1851-404A-8CDA-EB6BADE255F3}"/>
    <cellStyle name="Normal 2 3 2 2 5" xfId="1380" xr:uid="{5A54B588-1851-404A-8CDA-EB6BADE255F3}"/>
    <cellStyle name="Normal 2 3 2 2 5 2" xfId="6920" xr:uid="{661FD603-989F-4A91-85CE-406B05AC0AA2}"/>
    <cellStyle name="Normal 2 3 2 2 5 2 2" xfId="14382" xr:uid="{661FD603-989F-4A91-85CE-406B05AC0AA2}"/>
    <cellStyle name="Normal 2 3 2 2 5 2 2 2" xfId="30360" xr:uid="{661FD603-989F-4A91-85CE-406B05AC0AA2}"/>
    <cellStyle name="Normal 2 3 2 2 5 2 3" xfId="22898" xr:uid="{661FD603-989F-4A91-85CE-406B05AC0AA2}"/>
    <cellStyle name="Normal 2 3 2 2 5 3" xfId="8869" xr:uid="{5A54B588-1851-404A-8CDA-EB6BADE255F3}"/>
    <cellStyle name="Normal 2 3 2 2 5 3 2" xfId="24847" xr:uid="{5A54B588-1851-404A-8CDA-EB6BADE255F3}"/>
    <cellStyle name="Normal 2 3 2 2 5 4" xfId="17358" xr:uid="{5A54B588-1851-404A-8CDA-EB6BADE255F3}"/>
    <cellStyle name="Normal 2 3 2 2 6" xfId="1413" xr:uid="{5A54B588-1851-404A-8CDA-EB6BADE255F3}"/>
    <cellStyle name="Normal 2 3 2 2 6 2" xfId="6953" xr:uid="{D48ACF78-967F-48F3-A360-3F521CD7FCA8}"/>
    <cellStyle name="Normal 2 3 2 2 6 2 2" xfId="14415" xr:uid="{D48ACF78-967F-48F3-A360-3F521CD7FCA8}"/>
    <cellStyle name="Normal 2 3 2 2 6 2 2 2" xfId="30393" xr:uid="{D48ACF78-967F-48F3-A360-3F521CD7FCA8}"/>
    <cellStyle name="Normal 2 3 2 2 6 2 3" xfId="22931" xr:uid="{D48ACF78-967F-48F3-A360-3F521CD7FCA8}"/>
    <cellStyle name="Normal 2 3 2 2 6 3" xfId="8902" xr:uid="{5A54B588-1851-404A-8CDA-EB6BADE255F3}"/>
    <cellStyle name="Normal 2 3 2 2 6 3 2" xfId="24880" xr:uid="{5A54B588-1851-404A-8CDA-EB6BADE255F3}"/>
    <cellStyle name="Normal 2 3 2 2 6 4" xfId="17391" xr:uid="{5A54B588-1851-404A-8CDA-EB6BADE255F3}"/>
    <cellStyle name="Normal 2 3 2 2 7" xfId="1446" xr:uid="{5A54B588-1851-404A-8CDA-EB6BADE255F3}"/>
    <cellStyle name="Normal 2 3 2 2 7 2" xfId="6984" xr:uid="{562E508D-35D2-45C1-8F99-87F6E8278553}"/>
    <cellStyle name="Normal 2 3 2 2 7 2 2" xfId="14446" xr:uid="{562E508D-35D2-45C1-8F99-87F6E8278553}"/>
    <cellStyle name="Normal 2 3 2 2 7 2 2 2" xfId="30424" xr:uid="{562E508D-35D2-45C1-8F99-87F6E8278553}"/>
    <cellStyle name="Normal 2 3 2 2 7 2 3" xfId="22962" xr:uid="{562E508D-35D2-45C1-8F99-87F6E8278553}"/>
    <cellStyle name="Normal 2 3 2 2 7 3" xfId="8935" xr:uid="{5A54B588-1851-404A-8CDA-EB6BADE255F3}"/>
    <cellStyle name="Normal 2 3 2 2 7 3 2" xfId="24913" xr:uid="{5A54B588-1851-404A-8CDA-EB6BADE255F3}"/>
    <cellStyle name="Normal 2 3 2 2 7 4" xfId="17424" xr:uid="{5A54B588-1851-404A-8CDA-EB6BADE255F3}"/>
    <cellStyle name="Normal 2 3 2 2 8" xfId="1479" xr:uid="{5A54B588-1851-404A-8CDA-EB6BADE255F3}"/>
    <cellStyle name="Normal 2 3 2 2 8 2" xfId="7017" xr:uid="{9E1F75C2-693F-4599-88C8-382C7F154235}"/>
    <cellStyle name="Normal 2 3 2 2 8 2 2" xfId="14479" xr:uid="{9E1F75C2-693F-4599-88C8-382C7F154235}"/>
    <cellStyle name="Normal 2 3 2 2 8 2 2 2" xfId="30457" xr:uid="{9E1F75C2-693F-4599-88C8-382C7F154235}"/>
    <cellStyle name="Normal 2 3 2 2 8 2 3" xfId="22995" xr:uid="{9E1F75C2-693F-4599-88C8-382C7F154235}"/>
    <cellStyle name="Normal 2 3 2 2 8 3" xfId="8968" xr:uid="{5A54B588-1851-404A-8CDA-EB6BADE255F3}"/>
    <cellStyle name="Normal 2 3 2 2 8 3 2" xfId="24946" xr:uid="{5A54B588-1851-404A-8CDA-EB6BADE255F3}"/>
    <cellStyle name="Normal 2 3 2 2 8 4" xfId="17457" xr:uid="{5A54B588-1851-404A-8CDA-EB6BADE255F3}"/>
    <cellStyle name="Normal 2 3 2 2 9" xfId="1512" xr:uid="{5A54B588-1851-404A-8CDA-EB6BADE255F3}"/>
    <cellStyle name="Normal 2 3 2 2 9 2" xfId="7050" xr:uid="{9CB12270-46BE-4937-9013-DE151C7C270F}"/>
    <cellStyle name="Normal 2 3 2 2 9 2 2" xfId="14512" xr:uid="{9CB12270-46BE-4937-9013-DE151C7C270F}"/>
    <cellStyle name="Normal 2 3 2 2 9 2 2 2" xfId="30490" xr:uid="{9CB12270-46BE-4937-9013-DE151C7C270F}"/>
    <cellStyle name="Normal 2 3 2 2 9 2 3" xfId="23028" xr:uid="{9CB12270-46BE-4937-9013-DE151C7C270F}"/>
    <cellStyle name="Normal 2 3 2 2 9 3" xfId="9001" xr:uid="{5A54B588-1851-404A-8CDA-EB6BADE255F3}"/>
    <cellStyle name="Normal 2 3 2 2 9 3 2" xfId="24979" xr:uid="{5A54B588-1851-404A-8CDA-EB6BADE255F3}"/>
    <cellStyle name="Normal 2 3 2 2 9 4" xfId="17490" xr:uid="{5A54B588-1851-404A-8CDA-EB6BADE255F3}"/>
    <cellStyle name="Normal 2 3 2 20" xfId="1562" xr:uid="{C865EC9C-FE58-478A-A60C-12E64A63ACE1}"/>
    <cellStyle name="Normal 2 3 2 20 2" xfId="7100" xr:uid="{7F228014-C94C-48D1-85CB-83D50F47068A}"/>
    <cellStyle name="Normal 2 3 2 20 2 2" xfId="14562" xr:uid="{7F228014-C94C-48D1-85CB-83D50F47068A}"/>
    <cellStyle name="Normal 2 3 2 20 2 2 2" xfId="30540" xr:uid="{7F228014-C94C-48D1-85CB-83D50F47068A}"/>
    <cellStyle name="Normal 2 3 2 20 2 3" xfId="23078" xr:uid="{7F228014-C94C-48D1-85CB-83D50F47068A}"/>
    <cellStyle name="Normal 2 3 2 20 3" xfId="9051" xr:uid="{C865EC9C-FE58-478A-A60C-12E64A63ACE1}"/>
    <cellStyle name="Normal 2 3 2 20 3 2" xfId="25029" xr:uid="{C865EC9C-FE58-478A-A60C-12E64A63ACE1}"/>
    <cellStyle name="Normal 2 3 2 20 4" xfId="17540" xr:uid="{C865EC9C-FE58-478A-A60C-12E64A63ACE1}"/>
    <cellStyle name="Normal 2 3 2 21" xfId="1595" xr:uid="{C865EC9C-FE58-478A-A60C-12E64A63ACE1}"/>
    <cellStyle name="Normal 2 3 2 21 2" xfId="7133" xr:uid="{2C0A504C-14CD-4C31-A9D4-E4E58170DDD3}"/>
    <cellStyle name="Normal 2 3 2 21 2 2" xfId="14595" xr:uid="{2C0A504C-14CD-4C31-A9D4-E4E58170DDD3}"/>
    <cellStyle name="Normal 2 3 2 21 2 2 2" xfId="30573" xr:uid="{2C0A504C-14CD-4C31-A9D4-E4E58170DDD3}"/>
    <cellStyle name="Normal 2 3 2 21 2 3" xfId="23111" xr:uid="{2C0A504C-14CD-4C31-A9D4-E4E58170DDD3}"/>
    <cellStyle name="Normal 2 3 2 21 3" xfId="9084" xr:uid="{C865EC9C-FE58-478A-A60C-12E64A63ACE1}"/>
    <cellStyle name="Normal 2 3 2 21 3 2" xfId="25062" xr:uid="{C865EC9C-FE58-478A-A60C-12E64A63ACE1}"/>
    <cellStyle name="Normal 2 3 2 21 4" xfId="17573" xr:uid="{C865EC9C-FE58-478A-A60C-12E64A63ACE1}"/>
    <cellStyle name="Normal 2 3 2 22" xfId="1628" xr:uid="{C865EC9C-FE58-478A-A60C-12E64A63ACE1}"/>
    <cellStyle name="Normal 2 3 2 22 2" xfId="7172" xr:uid="{6482831F-FD28-4C19-ACCD-8C2EA806F310}"/>
    <cellStyle name="Normal 2 3 2 22 2 2" xfId="14634" xr:uid="{6482831F-FD28-4C19-ACCD-8C2EA806F310}"/>
    <cellStyle name="Normal 2 3 2 22 2 2 2" xfId="30612" xr:uid="{6482831F-FD28-4C19-ACCD-8C2EA806F310}"/>
    <cellStyle name="Normal 2 3 2 22 2 3" xfId="23150" xr:uid="{6482831F-FD28-4C19-ACCD-8C2EA806F310}"/>
    <cellStyle name="Normal 2 3 2 22 3" xfId="9117" xr:uid="{C865EC9C-FE58-478A-A60C-12E64A63ACE1}"/>
    <cellStyle name="Normal 2 3 2 22 3 2" xfId="25095" xr:uid="{C865EC9C-FE58-478A-A60C-12E64A63ACE1}"/>
    <cellStyle name="Normal 2 3 2 22 4" xfId="17606" xr:uid="{C865EC9C-FE58-478A-A60C-12E64A63ACE1}"/>
    <cellStyle name="Normal 2 3 2 23" xfId="1696" xr:uid="{C865EC9C-FE58-478A-A60C-12E64A63ACE1}"/>
    <cellStyle name="Normal 2 3 2 23 2" xfId="7228" xr:uid="{C36E4C09-F534-4158-9767-2AF64DF9AD18}"/>
    <cellStyle name="Normal 2 3 2 23 2 2" xfId="14690" xr:uid="{C36E4C09-F534-4158-9767-2AF64DF9AD18}"/>
    <cellStyle name="Normal 2 3 2 23 2 2 2" xfId="30668" xr:uid="{C36E4C09-F534-4158-9767-2AF64DF9AD18}"/>
    <cellStyle name="Normal 2 3 2 23 2 3" xfId="23206" xr:uid="{C36E4C09-F534-4158-9767-2AF64DF9AD18}"/>
    <cellStyle name="Normal 2 3 2 23 3" xfId="9158" xr:uid="{C865EC9C-FE58-478A-A60C-12E64A63ACE1}"/>
    <cellStyle name="Normal 2 3 2 23 3 2" xfId="25136" xr:uid="{C865EC9C-FE58-478A-A60C-12E64A63ACE1}"/>
    <cellStyle name="Normal 2 3 2 23 4" xfId="17674" xr:uid="{C865EC9C-FE58-478A-A60C-12E64A63ACE1}"/>
    <cellStyle name="Normal 2 3 2 24" xfId="1936" xr:uid="{00000000-0005-0000-0000-0000F4010000}"/>
    <cellStyle name="Normal 2 3 2 24 2" xfId="9398" xr:uid="{00000000-0005-0000-0000-0000F4010000}"/>
    <cellStyle name="Normal 2 3 2 24 2 2" xfId="25376" xr:uid="{00000000-0005-0000-0000-0000F4010000}"/>
    <cellStyle name="Normal 2 3 2 24 3" xfId="17914" xr:uid="{00000000-0005-0000-0000-0000F4010000}"/>
    <cellStyle name="Normal 2 3 2 25" xfId="7330" xr:uid="{C865EC9C-FE58-478A-A60C-12E64A63ACE1}"/>
    <cellStyle name="Normal 2 3 2 25 2" xfId="14792" xr:uid="{C865EC9C-FE58-478A-A60C-12E64A63ACE1}"/>
    <cellStyle name="Normal 2 3 2 25 2 2" xfId="30770" xr:uid="{C865EC9C-FE58-478A-A60C-12E64A63ACE1}"/>
    <cellStyle name="Normal 2 3 2 25 3" xfId="23308" xr:uid="{C865EC9C-FE58-478A-A60C-12E64A63ACE1}"/>
    <cellStyle name="Normal 2 3 2 26" xfId="7471" xr:uid="{C865EC9C-FE58-478A-A60C-12E64A63ACE1}"/>
    <cellStyle name="Normal 2 3 2 26 2" xfId="23449" xr:uid="{C865EC9C-FE58-478A-A60C-12E64A63ACE1}"/>
    <cellStyle name="Normal 2 3 2 27" xfId="14933" xr:uid="{C865EC9C-FE58-478A-A60C-12E64A63ACE1}"/>
    <cellStyle name="Normal 2 3 2 27 2" xfId="30911" xr:uid="{C865EC9C-FE58-478A-A60C-12E64A63ACE1}"/>
    <cellStyle name="Normal 2 3 2 28" xfId="15064" xr:uid="{C865EC9C-FE58-478A-A60C-12E64A63ACE1}"/>
    <cellStyle name="Normal 2 3 2 28 2" xfId="31042" xr:uid="{C865EC9C-FE58-478A-A60C-12E64A63ACE1}"/>
    <cellStyle name="Normal 2 3 2 29" xfId="15196" xr:uid="{C865EC9C-FE58-478A-A60C-12E64A63ACE1}"/>
    <cellStyle name="Normal 2 3 2 29 2" xfId="31174" xr:uid="{C865EC9C-FE58-478A-A60C-12E64A63ACE1}"/>
    <cellStyle name="Normal 2 3 2 3" xfId="1124" xr:uid="{C865EC9C-FE58-478A-A60C-12E64A63ACE1}"/>
    <cellStyle name="Normal 2 3 2 3 10" xfId="15229" xr:uid="{775D8FB8-8979-4AD7-96E5-907006F5DB3C}"/>
    <cellStyle name="Normal 2 3 2 3 10 2" xfId="31207" xr:uid="{775D8FB8-8979-4AD7-96E5-907006F5DB3C}"/>
    <cellStyle name="Normal 2 3 2 3 11" xfId="15361" xr:uid="{775D8FB8-8979-4AD7-96E5-907006F5DB3C}"/>
    <cellStyle name="Normal 2 3 2 3 11 2" xfId="31339" xr:uid="{775D8FB8-8979-4AD7-96E5-907006F5DB3C}"/>
    <cellStyle name="Normal 2 3 2 3 12" xfId="15493" xr:uid="{775D8FB8-8979-4AD7-96E5-907006F5DB3C}"/>
    <cellStyle name="Normal 2 3 2 3 12 2" xfId="31471" xr:uid="{775D8FB8-8979-4AD7-96E5-907006F5DB3C}"/>
    <cellStyle name="Normal 2 3 2 3 13" xfId="15632" xr:uid="{775D8FB8-8979-4AD7-96E5-907006F5DB3C}"/>
    <cellStyle name="Normal 2 3 2 3 13 2" xfId="31609" xr:uid="{775D8FB8-8979-4AD7-96E5-907006F5DB3C}"/>
    <cellStyle name="Normal 2 3 2 3 14" xfId="15764" xr:uid="{775D8FB8-8979-4AD7-96E5-907006F5DB3C}"/>
    <cellStyle name="Normal 2 3 2 3 14 2" xfId="31741" xr:uid="{775D8FB8-8979-4AD7-96E5-907006F5DB3C}"/>
    <cellStyle name="Normal 2 3 2 3 15" xfId="15895" xr:uid="{775D8FB8-8979-4AD7-96E5-907006F5DB3C}"/>
    <cellStyle name="Normal 2 3 2 3 15 2" xfId="31872" xr:uid="{775D8FB8-8979-4AD7-96E5-907006F5DB3C}"/>
    <cellStyle name="Normal 2 3 2 3 16" xfId="17102" xr:uid="{C865EC9C-FE58-478A-A60C-12E64A63ACE1}"/>
    <cellStyle name="Normal 2 3 2 3 17" xfId="32003" xr:uid="{775D8FB8-8979-4AD7-96E5-907006F5DB3C}"/>
    <cellStyle name="Normal 2 3 2 3 18" xfId="32135" xr:uid="{775D8FB8-8979-4AD7-96E5-907006F5DB3C}"/>
    <cellStyle name="Normal 2 3 2 3 19" xfId="32266" xr:uid="{775D8FB8-8979-4AD7-96E5-907006F5DB3C}"/>
    <cellStyle name="Normal 2 3 2 3 2" xfId="1661" xr:uid="{775D8FB8-8979-4AD7-96E5-907006F5DB3C}"/>
    <cellStyle name="Normal 2 3 2 3 2 10" xfId="15559" xr:uid="{3A40E8E6-1952-4C94-8DA5-BD45FFD3840C}"/>
    <cellStyle name="Normal 2 3 2 3 2 10 2" xfId="31537" xr:uid="{3A40E8E6-1952-4C94-8DA5-BD45FFD3840C}"/>
    <cellStyle name="Normal 2 3 2 3 2 11" xfId="15698" xr:uid="{3A40E8E6-1952-4C94-8DA5-BD45FFD3840C}"/>
    <cellStyle name="Normal 2 3 2 3 2 11 2" xfId="31675" xr:uid="{3A40E8E6-1952-4C94-8DA5-BD45FFD3840C}"/>
    <cellStyle name="Normal 2 3 2 3 2 12" xfId="15830" xr:uid="{3A40E8E6-1952-4C94-8DA5-BD45FFD3840C}"/>
    <cellStyle name="Normal 2 3 2 3 2 12 2" xfId="31807" xr:uid="{3A40E8E6-1952-4C94-8DA5-BD45FFD3840C}"/>
    <cellStyle name="Normal 2 3 2 3 2 13" xfId="15961" xr:uid="{3A40E8E6-1952-4C94-8DA5-BD45FFD3840C}"/>
    <cellStyle name="Normal 2 3 2 3 2 13 2" xfId="31938" xr:uid="{3A40E8E6-1952-4C94-8DA5-BD45FFD3840C}"/>
    <cellStyle name="Normal 2 3 2 3 2 14" xfId="17639" xr:uid="{775D8FB8-8979-4AD7-96E5-907006F5DB3C}"/>
    <cellStyle name="Normal 2 3 2 3 2 15" xfId="32069" xr:uid="{3A40E8E6-1952-4C94-8DA5-BD45FFD3840C}"/>
    <cellStyle name="Normal 2 3 2 3 2 16" xfId="32201" xr:uid="{3A40E8E6-1952-4C94-8DA5-BD45FFD3840C}"/>
    <cellStyle name="Normal 2 3 2 3 2 17" xfId="32332" xr:uid="{3A40E8E6-1952-4C94-8DA5-BD45FFD3840C}"/>
    <cellStyle name="Normal 2 3 2 3 2 18" xfId="32464" xr:uid="{3A40E8E6-1952-4C94-8DA5-BD45FFD3840C}"/>
    <cellStyle name="Normal 2 3 2 3 2 19" xfId="32595" xr:uid="{3A40E8E6-1952-4C94-8DA5-BD45FFD3840C}"/>
    <cellStyle name="Normal 2 3 2 3 2 2" xfId="1795" xr:uid="{3A40E8E6-1952-4C94-8DA5-BD45FFD3840C}"/>
    <cellStyle name="Normal 2 3 2 3 2 2 2" xfId="7205" xr:uid="{9E1DF914-0B8C-4CFE-8ED9-08FDC9EA2476}"/>
    <cellStyle name="Normal 2 3 2 3 2 2 2 2" xfId="14667" xr:uid="{9E1DF914-0B8C-4CFE-8ED9-08FDC9EA2476}"/>
    <cellStyle name="Normal 2 3 2 3 2 2 2 2 2" xfId="30645" xr:uid="{9E1DF914-0B8C-4CFE-8ED9-08FDC9EA2476}"/>
    <cellStyle name="Normal 2 3 2 3 2 2 2 3" xfId="23183" xr:uid="{9E1DF914-0B8C-4CFE-8ED9-08FDC9EA2476}"/>
    <cellStyle name="Normal 2 3 2 3 2 2 3" xfId="9257" xr:uid="{3A40E8E6-1952-4C94-8DA5-BD45FFD3840C}"/>
    <cellStyle name="Normal 2 3 2 3 2 2 3 2" xfId="25235" xr:uid="{3A40E8E6-1952-4C94-8DA5-BD45FFD3840C}"/>
    <cellStyle name="Normal 2 3 2 3 2 2 4" xfId="17773" xr:uid="{3A40E8E6-1952-4C94-8DA5-BD45FFD3840C}"/>
    <cellStyle name="Normal 2 3 2 3 2 20" xfId="32727" xr:uid="{9FC1E7BF-F693-477F-ACBD-C91D2840CD36}"/>
    <cellStyle name="Normal 2 3 2 3 2 21" xfId="32859" xr:uid="{00000000-0005-0000-0000-000068000000}"/>
    <cellStyle name="Normal 2 3 2 3 2 22" xfId="32990" xr:uid="{3A40E8E6-1952-4C94-8DA5-BD45FFD3840C}"/>
    <cellStyle name="Normal 2 3 2 3 2 23" xfId="33121" xr:uid="{3A40E8E6-1952-4C94-8DA5-BD45FFD3840C}"/>
    <cellStyle name="Normal 2 3 2 3 2 24" xfId="33253" xr:uid="{00000000-0005-0000-0000-000068000000}"/>
    <cellStyle name="Normal 2 3 2 3 2 25" xfId="33385" xr:uid="{A6896B49-EB19-4313-9B75-FDF4EC38BCD9}"/>
    <cellStyle name="Normal 2 3 2 3 2 3" xfId="4183" xr:uid="{BB6C59A5-0947-4FF5-B4EF-F9A65F7DBC46}"/>
    <cellStyle name="Normal 2 3 2 3 2 3 2" xfId="11645" xr:uid="{BB6C59A5-0947-4FF5-B4EF-F9A65F7DBC46}"/>
    <cellStyle name="Normal 2 3 2 3 2 3 2 2" xfId="27623" xr:uid="{BB6C59A5-0947-4FF5-B4EF-F9A65F7DBC46}"/>
    <cellStyle name="Normal 2 3 2 3 2 3 3" xfId="20161" xr:uid="{BB6C59A5-0947-4FF5-B4EF-F9A65F7DBC46}"/>
    <cellStyle name="Normal 2 3 2 3 2 4" xfId="7429" xr:uid="{3A40E8E6-1952-4C94-8DA5-BD45FFD3840C}"/>
    <cellStyle name="Normal 2 3 2 3 2 4 2" xfId="14891" xr:uid="{3A40E8E6-1952-4C94-8DA5-BD45FFD3840C}"/>
    <cellStyle name="Normal 2 3 2 3 2 4 2 2" xfId="30869" xr:uid="{3A40E8E6-1952-4C94-8DA5-BD45FFD3840C}"/>
    <cellStyle name="Normal 2 3 2 3 2 4 3" xfId="23407" xr:uid="{3A40E8E6-1952-4C94-8DA5-BD45FFD3840C}"/>
    <cellStyle name="Normal 2 3 2 3 2 5" xfId="7570" xr:uid="{3A40E8E6-1952-4C94-8DA5-BD45FFD3840C}"/>
    <cellStyle name="Normal 2 3 2 3 2 5 2" xfId="23548" xr:uid="{3A40E8E6-1952-4C94-8DA5-BD45FFD3840C}"/>
    <cellStyle name="Normal 2 3 2 3 2 6" xfId="15032" xr:uid="{3A40E8E6-1952-4C94-8DA5-BD45FFD3840C}"/>
    <cellStyle name="Normal 2 3 2 3 2 6 2" xfId="31010" xr:uid="{3A40E8E6-1952-4C94-8DA5-BD45FFD3840C}"/>
    <cellStyle name="Normal 2 3 2 3 2 7" xfId="15163" xr:uid="{3A40E8E6-1952-4C94-8DA5-BD45FFD3840C}"/>
    <cellStyle name="Normal 2 3 2 3 2 7 2" xfId="31141" xr:uid="{3A40E8E6-1952-4C94-8DA5-BD45FFD3840C}"/>
    <cellStyle name="Normal 2 3 2 3 2 8" xfId="15295" xr:uid="{3A40E8E6-1952-4C94-8DA5-BD45FFD3840C}"/>
    <cellStyle name="Normal 2 3 2 3 2 8 2" xfId="31273" xr:uid="{3A40E8E6-1952-4C94-8DA5-BD45FFD3840C}"/>
    <cellStyle name="Normal 2 3 2 3 2 9" xfId="15427" xr:uid="{3A40E8E6-1952-4C94-8DA5-BD45FFD3840C}"/>
    <cellStyle name="Normal 2 3 2 3 2 9 2" xfId="31405" xr:uid="{3A40E8E6-1952-4C94-8DA5-BD45FFD3840C}"/>
    <cellStyle name="Normal 2 3 2 3 20" xfId="32398" xr:uid="{775D8FB8-8979-4AD7-96E5-907006F5DB3C}"/>
    <cellStyle name="Normal 2 3 2 3 21" xfId="32529" xr:uid="{775D8FB8-8979-4AD7-96E5-907006F5DB3C}"/>
    <cellStyle name="Normal 2 3 2 3 22" xfId="32661" xr:uid="{CF4D2816-6A68-441D-BF5F-CB1F85BCA497}"/>
    <cellStyle name="Normal 2 3 2 3 23" xfId="32793" xr:uid="{00000000-0005-0000-0000-000067000000}"/>
    <cellStyle name="Normal 2 3 2 3 24" xfId="32924" xr:uid="{775D8FB8-8979-4AD7-96E5-907006F5DB3C}"/>
    <cellStyle name="Normal 2 3 2 3 25" xfId="33055" xr:uid="{775D8FB8-8979-4AD7-96E5-907006F5DB3C}"/>
    <cellStyle name="Normal 2 3 2 3 26" xfId="33187" xr:uid="{00000000-0005-0000-0000-000067000000}"/>
    <cellStyle name="Normal 2 3 2 3 27" xfId="33319" xr:uid="{216930AC-D7F5-44C3-B210-C620399B796D}"/>
    <cellStyle name="Normal 2 3 2 3 3" xfId="1729" xr:uid="{775D8FB8-8979-4AD7-96E5-907006F5DB3C}"/>
    <cellStyle name="Normal 2 3 2 3 3 2" xfId="7261" xr:uid="{00E5A9D7-3084-4936-909C-7B0EE7D85F0D}"/>
    <cellStyle name="Normal 2 3 2 3 3 2 2" xfId="14723" xr:uid="{00E5A9D7-3084-4936-909C-7B0EE7D85F0D}"/>
    <cellStyle name="Normal 2 3 2 3 3 2 2 2" xfId="30701" xr:uid="{00E5A9D7-3084-4936-909C-7B0EE7D85F0D}"/>
    <cellStyle name="Normal 2 3 2 3 3 2 3" xfId="23239" xr:uid="{00E5A9D7-3084-4936-909C-7B0EE7D85F0D}"/>
    <cellStyle name="Normal 2 3 2 3 3 3" xfId="5430" xr:uid="{23ED54AB-5716-4F0A-8398-49266EEE7727}"/>
    <cellStyle name="Normal 2 3 2 3 3 3 2" xfId="12892" xr:uid="{23ED54AB-5716-4F0A-8398-49266EEE7727}"/>
    <cellStyle name="Normal 2 3 2 3 3 3 2 2" xfId="28870" xr:uid="{23ED54AB-5716-4F0A-8398-49266EEE7727}"/>
    <cellStyle name="Normal 2 3 2 3 3 3 3" xfId="21408" xr:uid="{23ED54AB-5716-4F0A-8398-49266EEE7727}"/>
    <cellStyle name="Normal 2 3 2 3 3 4" xfId="9191" xr:uid="{775D8FB8-8979-4AD7-96E5-907006F5DB3C}"/>
    <cellStyle name="Normal 2 3 2 3 3 4 2" xfId="25169" xr:uid="{775D8FB8-8979-4AD7-96E5-907006F5DB3C}"/>
    <cellStyle name="Normal 2 3 2 3 3 5" xfId="17707" xr:uid="{775D8FB8-8979-4AD7-96E5-907006F5DB3C}"/>
    <cellStyle name="Normal 2 3 2 3 4" xfId="6696" xr:uid="{A1ACDFC2-9CC2-4493-86BB-E510B0FA65A6}"/>
    <cellStyle name="Normal 2 3 2 3 4 2" xfId="14158" xr:uid="{A1ACDFC2-9CC2-4493-86BB-E510B0FA65A6}"/>
    <cellStyle name="Normal 2 3 2 3 4 2 2" xfId="30136" xr:uid="{A1ACDFC2-9CC2-4493-86BB-E510B0FA65A6}"/>
    <cellStyle name="Normal 2 3 2 3 4 3" xfId="22674" xr:uid="{A1ACDFC2-9CC2-4493-86BB-E510B0FA65A6}"/>
    <cellStyle name="Normal 2 3 2 3 5" xfId="2936" xr:uid="{C865EC9C-FE58-478A-A60C-12E64A63ACE1}"/>
    <cellStyle name="Normal 2 3 2 3 5 2" xfId="10398" xr:uid="{C865EC9C-FE58-478A-A60C-12E64A63ACE1}"/>
    <cellStyle name="Normal 2 3 2 3 5 2 2" xfId="26376" xr:uid="{C865EC9C-FE58-478A-A60C-12E64A63ACE1}"/>
    <cellStyle name="Normal 2 3 2 3 5 3" xfId="18914" xr:uid="{C865EC9C-FE58-478A-A60C-12E64A63ACE1}"/>
    <cellStyle name="Normal 2 3 2 3 6" xfId="7363" xr:uid="{775D8FB8-8979-4AD7-96E5-907006F5DB3C}"/>
    <cellStyle name="Normal 2 3 2 3 6 2" xfId="14825" xr:uid="{775D8FB8-8979-4AD7-96E5-907006F5DB3C}"/>
    <cellStyle name="Normal 2 3 2 3 6 2 2" xfId="30803" xr:uid="{775D8FB8-8979-4AD7-96E5-907006F5DB3C}"/>
    <cellStyle name="Normal 2 3 2 3 6 3" xfId="23341" xr:uid="{775D8FB8-8979-4AD7-96E5-907006F5DB3C}"/>
    <cellStyle name="Normal 2 3 2 3 7" xfId="7504" xr:uid="{775D8FB8-8979-4AD7-96E5-907006F5DB3C}"/>
    <cellStyle name="Normal 2 3 2 3 7 2" xfId="23482" xr:uid="{775D8FB8-8979-4AD7-96E5-907006F5DB3C}"/>
    <cellStyle name="Normal 2 3 2 3 8" xfId="14966" xr:uid="{775D8FB8-8979-4AD7-96E5-907006F5DB3C}"/>
    <cellStyle name="Normal 2 3 2 3 8 2" xfId="30944" xr:uid="{775D8FB8-8979-4AD7-96E5-907006F5DB3C}"/>
    <cellStyle name="Normal 2 3 2 3 9" xfId="15097" xr:uid="{775D8FB8-8979-4AD7-96E5-907006F5DB3C}"/>
    <cellStyle name="Normal 2 3 2 3 9 2" xfId="31075" xr:uid="{775D8FB8-8979-4AD7-96E5-907006F5DB3C}"/>
    <cellStyle name="Normal 2 3 2 30" xfId="15328" xr:uid="{C865EC9C-FE58-478A-A60C-12E64A63ACE1}"/>
    <cellStyle name="Normal 2 3 2 30 2" xfId="31306" xr:uid="{C865EC9C-FE58-478A-A60C-12E64A63ACE1}"/>
    <cellStyle name="Normal 2 3 2 31" xfId="15460" xr:uid="{C865EC9C-FE58-478A-A60C-12E64A63ACE1}"/>
    <cellStyle name="Normal 2 3 2 31 2" xfId="31438" xr:uid="{C865EC9C-FE58-478A-A60C-12E64A63ACE1}"/>
    <cellStyle name="Normal 2 3 2 32" xfId="15599" xr:uid="{C865EC9C-FE58-478A-A60C-12E64A63ACE1}"/>
    <cellStyle name="Normal 2 3 2 32 2" xfId="31576" xr:uid="{C865EC9C-FE58-478A-A60C-12E64A63ACE1}"/>
    <cellStyle name="Normal 2 3 2 33" xfId="15731" xr:uid="{C865EC9C-FE58-478A-A60C-12E64A63ACE1}"/>
    <cellStyle name="Normal 2 3 2 33 2" xfId="31708" xr:uid="{C865EC9C-FE58-478A-A60C-12E64A63ACE1}"/>
    <cellStyle name="Normal 2 3 2 34" xfId="15862" xr:uid="{C865EC9C-FE58-478A-A60C-12E64A63ACE1}"/>
    <cellStyle name="Normal 2 3 2 34 2" xfId="31839" xr:uid="{C865EC9C-FE58-478A-A60C-12E64A63ACE1}"/>
    <cellStyle name="Normal 2 3 2 35" xfId="16102" xr:uid="{00000000-0005-0000-0000-0000F4010000}"/>
    <cellStyle name="Normal 2 3 2 36" xfId="31970" xr:uid="{C865EC9C-FE58-478A-A60C-12E64A63ACE1}"/>
    <cellStyle name="Normal 2 3 2 37" xfId="32102" xr:uid="{C865EC9C-FE58-478A-A60C-12E64A63ACE1}"/>
    <cellStyle name="Normal 2 3 2 38" xfId="32233" xr:uid="{C865EC9C-FE58-478A-A60C-12E64A63ACE1}"/>
    <cellStyle name="Normal 2 3 2 39" xfId="32365" xr:uid="{C865EC9C-FE58-478A-A60C-12E64A63ACE1}"/>
    <cellStyle name="Normal 2 3 2 4" xfId="1141" xr:uid="{C865EC9C-FE58-478A-A60C-12E64A63ACE1}"/>
    <cellStyle name="Normal 2 3 2 4 10" xfId="15262" xr:uid="{30F7ED51-B2DC-4D23-97BC-398A121CCAC5}"/>
    <cellStyle name="Normal 2 3 2 4 10 2" xfId="31240" xr:uid="{30F7ED51-B2DC-4D23-97BC-398A121CCAC5}"/>
    <cellStyle name="Normal 2 3 2 4 11" xfId="15394" xr:uid="{30F7ED51-B2DC-4D23-97BC-398A121CCAC5}"/>
    <cellStyle name="Normal 2 3 2 4 11 2" xfId="31372" xr:uid="{30F7ED51-B2DC-4D23-97BC-398A121CCAC5}"/>
    <cellStyle name="Normal 2 3 2 4 12" xfId="15526" xr:uid="{30F7ED51-B2DC-4D23-97BC-398A121CCAC5}"/>
    <cellStyle name="Normal 2 3 2 4 12 2" xfId="31504" xr:uid="{30F7ED51-B2DC-4D23-97BC-398A121CCAC5}"/>
    <cellStyle name="Normal 2 3 2 4 13" xfId="15665" xr:uid="{30F7ED51-B2DC-4D23-97BC-398A121CCAC5}"/>
    <cellStyle name="Normal 2 3 2 4 13 2" xfId="31642" xr:uid="{30F7ED51-B2DC-4D23-97BC-398A121CCAC5}"/>
    <cellStyle name="Normal 2 3 2 4 14" xfId="15797" xr:uid="{30F7ED51-B2DC-4D23-97BC-398A121CCAC5}"/>
    <cellStyle name="Normal 2 3 2 4 14 2" xfId="31774" xr:uid="{30F7ED51-B2DC-4D23-97BC-398A121CCAC5}"/>
    <cellStyle name="Normal 2 3 2 4 15" xfId="15928" xr:uid="{30F7ED51-B2DC-4D23-97BC-398A121CCAC5}"/>
    <cellStyle name="Normal 2 3 2 4 15 2" xfId="31905" xr:uid="{30F7ED51-B2DC-4D23-97BC-398A121CCAC5}"/>
    <cellStyle name="Normal 2 3 2 4 16" xfId="17119" xr:uid="{C865EC9C-FE58-478A-A60C-12E64A63ACE1}"/>
    <cellStyle name="Normal 2 3 2 4 17" xfId="32036" xr:uid="{30F7ED51-B2DC-4D23-97BC-398A121CCAC5}"/>
    <cellStyle name="Normal 2 3 2 4 18" xfId="32168" xr:uid="{30F7ED51-B2DC-4D23-97BC-398A121CCAC5}"/>
    <cellStyle name="Normal 2 3 2 4 19" xfId="32299" xr:uid="{30F7ED51-B2DC-4D23-97BC-398A121CCAC5}"/>
    <cellStyle name="Normal 2 3 2 4 2" xfId="1762" xr:uid="{30F7ED51-B2DC-4D23-97BC-398A121CCAC5}"/>
    <cellStyle name="Normal 2 3 2 4 2 2" xfId="7293" xr:uid="{B22366FA-9419-4461-9547-9E70EE1532DD}"/>
    <cellStyle name="Normal 2 3 2 4 2 2 2" xfId="14755" xr:uid="{B22366FA-9419-4461-9547-9E70EE1532DD}"/>
    <cellStyle name="Normal 2 3 2 4 2 2 2 2" xfId="30733" xr:uid="{B22366FA-9419-4461-9547-9E70EE1532DD}"/>
    <cellStyle name="Normal 2 3 2 4 2 2 3" xfId="23271" xr:uid="{B22366FA-9419-4461-9547-9E70EE1532DD}"/>
    <cellStyle name="Normal 2 3 2 4 2 3" xfId="4200" xr:uid="{C0F0EE56-6A71-4611-B893-DB134F1F3F19}"/>
    <cellStyle name="Normal 2 3 2 4 2 3 2" xfId="11662" xr:uid="{C0F0EE56-6A71-4611-B893-DB134F1F3F19}"/>
    <cellStyle name="Normal 2 3 2 4 2 3 2 2" xfId="27640" xr:uid="{C0F0EE56-6A71-4611-B893-DB134F1F3F19}"/>
    <cellStyle name="Normal 2 3 2 4 2 3 3" xfId="20178" xr:uid="{C0F0EE56-6A71-4611-B893-DB134F1F3F19}"/>
    <cellStyle name="Normal 2 3 2 4 2 4" xfId="9224" xr:uid="{30F7ED51-B2DC-4D23-97BC-398A121CCAC5}"/>
    <cellStyle name="Normal 2 3 2 4 2 4 2" xfId="25202" xr:uid="{30F7ED51-B2DC-4D23-97BC-398A121CCAC5}"/>
    <cellStyle name="Normal 2 3 2 4 2 5" xfId="17740" xr:uid="{30F7ED51-B2DC-4D23-97BC-398A121CCAC5}"/>
    <cellStyle name="Normal 2 3 2 4 20" xfId="32431" xr:uid="{30F7ED51-B2DC-4D23-97BC-398A121CCAC5}"/>
    <cellStyle name="Normal 2 3 2 4 21" xfId="32562" xr:uid="{30F7ED51-B2DC-4D23-97BC-398A121CCAC5}"/>
    <cellStyle name="Normal 2 3 2 4 22" xfId="32694" xr:uid="{D5B93827-8A21-4DC9-8E07-22F737D9B7AB}"/>
    <cellStyle name="Normal 2 3 2 4 23" xfId="32826" xr:uid="{00000000-0005-0000-0000-000069000000}"/>
    <cellStyle name="Normal 2 3 2 4 24" xfId="32957" xr:uid="{30F7ED51-B2DC-4D23-97BC-398A121CCAC5}"/>
    <cellStyle name="Normal 2 3 2 4 25" xfId="33088" xr:uid="{30F7ED51-B2DC-4D23-97BC-398A121CCAC5}"/>
    <cellStyle name="Normal 2 3 2 4 26" xfId="33220" xr:uid="{00000000-0005-0000-0000-000069000000}"/>
    <cellStyle name="Normal 2 3 2 4 27" xfId="33352" xr:uid="{3EA04317-C059-43B1-85F2-64BF1739225E}"/>
    <cellStyle name="Normal 2 3 2 4 3" xfId="5447" xr:uid="{1AF7B072-EE52-4AB4-B004-C364B3A0C100}"/>
    <cellStyle name="Normal 2 3 2 4 3 2" xfId="12909" xr:uid="{1AF7B072-EE52-4AB4-B004-C364B3A0C100}"/>
    <cellStyle name="Normal 2 3 2 4 3 2 2" xfId="28887" xr:uid="{1AF7B072-EE52-4AB4-B004-C364B3A0C100}"/>
    <cellStyle name="Normal 2 3 2 4 3 3" xfId="21425" xr:uid="{1AF7B072-EE52-4AB4-B004-C364B3A0C100}"/>
    <cellStyle name="Normal 2 3 2 4 4" xfId="6711" xr:uid="{6BD2F72D-4373-4D6A-8AD1-7162D2B955E2}"/>
    <cellStyle name="Normal 2 3 2 4 4 2" xfId="14173" xr:uid="{6BD2F72D-4373-4D6A-8AD1-7162D2B955E2}"/>
    <cellStyle name="Normal 2 3 2 4 4 2 2" xfId="30151" xr:uid="{6BD2F72D-4373-4D6A-8AD1-7162D2B955E2}"/>
    <cellStyle name="Normal 2 3 2 4 4 3" xfId="22689" xr:uid="{6BD2F72D-4373-4D6A-8AD1-7162D2B955E2}"/>
    <cellStyle name="Normal 2 3 2 4 5" xfId="2953" xr:uid="{C865EC9C-FE58-478A-A60C-12E64A63ACE1}"/>
    <cellStyle name="Normal 2 3 2 4 5 2" xfId="10415" xr:uid="{C865EC9C-FE58-478A-A60C-12E64A63ACE1}"/>
    <cellStyle name="Normal 2 3 2 4 5 2 2" xfId="26393" xr:uid="{C865EC9C-FE58-478A-A60C-12E64A63ACE1}"/>
    <cellStyle name="Normal 2 3 2 4 5 3" xfId="18931" xr:uid="{C865EC9C-FE58-478A-A60C-12E64A63ACE1}"/>
    <cellStyle name="Normal 2 3 2 4 6" xfId="7396" xr:uid="{30F7ED51-B2DC-4D23-97BC-398A121CCAC5}"/>
    <cellStyle name="Normal 2 3 2 4 6 2" xfId="14858" xr:uid="{30F7ED51-B2DC-4D23-97BC-398A121CCAC5}"/>
    <cellStyle name="Normal 2 3 2 4 6 2 2" xfId="30836" xr:uid="{30F7ED51-B2DC-4D23-97BC-398A121CCAC5}"/>
    <cellStyle name="Normal 2 3 2 4 6 3" xfId="23374" xr:uid="{30F7ED51-B2DC-4D23-97BC-398A121CCAC5}"/>
    <cellStyle name="Normal 2 3 2 4 7" xfId="7537" xr:uid="{30F7ED51-B2DC-4D23-97BC-398A121CCAC5}"/>
    <cellStyle name="Normal 2 3 2 4 7 2" xfId="23515" xr:uid="{30F7ED51-B2DC-4D23-97BC-398A121CCAC5}"/>
    <cellStyle name="Normal 2 3 2 4 8" xfId="14999" xr:uid="{30F7ED51-B2DC-4D23-97BC-398A121CCAC5}"/>
    <cellStyle name="Normal 2 3 2 4 8 2" xfId="30977" xr:uid="{30F7ED51-B2DC-4D23-97BC-398A121CCAC5}"/>
    <cellStyle name="Normal 2 3 2 4 9" xfId="15130" xr:uid="{30F7ED51-B2DC-4D23-97BC-398A121CCAC5}"/>
    <cellStyle name="Normal 2 3 2 4 9 2" xfId="31108" xr:uid="{30F7ED51-B2DC-4D23-97BC-398A121CCAC5}"/>
    <cellStyle name="Normal 2 3 2 40" xfId="32496" xr:uid="{C865EC9C-FE58-478A-A60C-12E64A63ACE1}"/>
    <cellStyle name="Normal 2 3 2 41" xfId="32628" xr:uid="{8337DA5A-EF14-493C-A1B8-3635649EC837}"/>
    <cellStyle name="Normal 2 3 2 42" xfId="32760" xr:uid="{00000000-0005-0000-0000-000062000000}"/>
    <cellStyle name="Normal 2 3 2 43" xfId="32891" xr:uid="{C865EC9C-FE58-478A-A60C-12E64A63ACE1}"/>
    <cellStyle name="Normal 2 3 2 44" xfId="33022" xr:uid="{C865EC9C-FE58-478A-A60C-12E64A63ACE1}"/>
    <cellStyle name="Normal 2 3 2 45" xfId="33154" xr:uid="{00000000-0005-0000-0000-000062000000}"/>
    <cellStyle name="Normal 2 3 2 46" xfId="33286" xr:uid="{8DA94F90-0471-432C-B444-05CA8881A9BA}"/>
    <cellStyle name="Normal 2 3 2 5" xfId="1158" xr:uid="{C865EC9C-FE58-478A-A60C-12E64A63ACE1}"/>
    <cellStyle name="Normal 2 3 2 5 2" xfId="4217" xr:uid="{B46B9E5D-3603-46CB-BEDF-4BB116F83C24}"/>
    <cellStyle name="Normal 2 3 2 5 2 2" xfId="11679" xr:uid="{B46B9E5D-3603-46CB-BEDF-4BB116F83C24}"/>
    <cellStyle name="Normal 2 3 2 5 2 2 2" xfId="27657" xr:uid="{B46B9E5D-3603-46CB-BEDF-4BB116F83C24}"/>
    <cellStyle name="Normal 2 3 2 5 2 3" xfId="20195" xr:uid="{B46B9E5D-3603-46CB-BEDF-4BB116F83C24}"/>
    <cellStyle name="Normal 2 3 2 5 3" xfId="5464" xr:uid="{0E2DF9BA-363D-4BD4-81F1-FA1DEC127BB1}"/>
    <cellStyle name="Normal 2 3 2 5 3 2" xfId="12926" xr:uid="{0E2DF9BA-363D-4BD4-81F1-FA1DEC127BB1}"/>
    <cellStyle name="Normal 2 3 2 5 3 2 2" xfId="28904" xr:uid="{0E2DF9BA-363D-4BD4-81F1-FA1DEC127BB1}"/>
    <cellStyle name="Normal 2 3 2 5 3 3" xfId="21442" xr:uid="{0E2DF9BA-363D-4BD4-81F1-FA1DEC127BB1}"/>
    <cellStyle name="Normal 2 3 2 5 4" xfId="6728" xr:uid="{9B26C7C1-885F-47FD-AA55-4E138810BB79}"/>
    <cellStyle name="Normal 2 3 2 5 4 2" xfId="14190" xr:uid="{9B26C7C1-885F-47FD-AA55-4E138810BB79}"/>
    <cellStyle name="Normal 2 3 2 5 4 2 2" xfId="30168" xr:uid="{9B26C7C1-885F-47FD-AA55-4E138810BB79}"/>
    <cellStyle name="Normal 2 3 2 5 4 3" xfId="22706" xr:uid="{9B26C7C1-885F-47FD-AA55-4E138810BB79}"/>
    <cellStyle name="Normal 2 3 2 5 5" xfId="2970" xr:uid="{C865EC9C-FE58-478A-A60C-12E64A63ACE1}"/>
    <cellStyle name="Normal 2 3 2 5 5 2" xfId="10432" xr:uid="{C865EC9C-FE58-478A-A60C-12E64A63ACE1}"/>
    <cellStyle name="Normal 2 3 2 5 5 2 2" xfId="26410" xr:uid="{C865EC9C-FE58-478A-A60C-12E64A63ACE1}"/>
    <cellStyle name="Normal 2 3 2 5 5 3" xfId="18948" xr:uid="{C865EC9C-FE58-478A-A60C-12E64A63ACE1}"/>
    <cellStyle name="Normal 2 3 2 5 6" xfId="8676" xr:uid="{C865EC9C-FE58-478A-A60C-12E64A63ACE1}"/>
    <cellStyle name="Normal 2 3 2 5 6 2" xfId="24654" xr:uid="{C865EC9C-FE58-478A-A60C-12E64A63ACE1}"/>
    <cellStyle name="Normal 2 3 2 5 7" xfId="17136" xr:uid="{C865EC9C-FE58-478A-A60C-12E64A63ACE1}"/>
    <cellStyle name="Normal 2 3 2 6" xfId="1175" xr:uid="{C865EC9C-FE58-478A-A60C-12E64A63ACE1}"/>
    <cellStyle name="Normal 2 3 2 6 2" xfId="4234" xr:uid="{1832B6AA-5980-483D-B4F7-AE30807FC7BB}"/>
    <cellStyle name="Normal 2 3 2 6 2 2" xfId="11696" xr:uid="{1832B6AA-5980-483D-B4F7-AE30807FC7BB}"/>
    <cellStyle name="Normal 2 3 2 6 2 2 2" xfId="27674" xr:uid="{1832B6AA-5980-483D-B4F7-AE30807FC7BB}"/>
    <cellStyle name="Normal 2 3 2 6 2 3" xfId="20212" xr:uid="{1832B6AA-5980-483D-B4F7-AE30807FC7BB}"/>
    <cellStyle name="Normal 2 3 2 6 3" xfId="5481" xr:uid="{36543F85-DF91-4E3D-8B5A-B059968F1470}"/>
    <cellStyle name="Normal 2 3 2 6 3 2" xfId="12943" xr:uid="{36543F85-DF91-4E3D-8B5A-B059968F1470}"/>
    <cellStyle name="Normal 2 3 2 6 3 2 2" xfId="28921" xr:uid="{36543F85-DF91-4E3D-8B5A-B059968F1470}"/>
    <cellStyle name="Normal 2 3 2 6 3 3" xfId="21459" xr:uid="{36543F85-DF91-4E3D-8B5A-B059968F1470}"/>
    <cellStyle name="Normal 2 3 2 6 4" xfId="6745" xr:uid="{1E5BE96B-87EF-47B3-AE4F-E1AC5D1D6529}"/>
    <cellStyle name="Normal 2 3 2 6 4 2" xfId="14207" xr:uid="{1E5BE96B-87EF-47B3-AE4F-E1AC5D1D6529}"/>
    <cellStyle name="Normal 2 3 2 6 4 2 2" xfId="30185" xr:uid="{1E5BE96B-87EF-47B3-AE4F-E1AC5D1D6529}"/>
    <cellStyle name="Normal 2 3 2 6 4 3" xfId="22723" xr:uid="{1E5BE96B-87EF-47B3-AE4F-E1AC5D1D6529}"/>
    <cellStyle name="Normal 2 3 2 6 5" xfId="2987" xr:uid="{C865EC9C-FE58-478A-A60C-12E64A63ACE1}"/>
    <cellStyle name="Normal 2 3 2 6 5 2" xfId="10449" xr:uid="{C865EC9C-FE58-478A-A60C-12E64A63ACE1}"/>
    <cellStyle name="Normal 2 3 2 6 5 2 2" xfId="26427" xr:uid="{C865EC9C-FE58-478A-A60C-12E64A63ACE1}"/>
    <cellStyle name="Normal 2 3 2 6 5 3" xfId="18965" xr:uid="{C865EC9C-FE58-478A-A60C-12E64A63ACE1}"/>
    <cellStyle name="Normal 2 3 2 6 6" xfId="8691" xr:uid="{C865EC9C-FE58-478A-A60C-12E64A63ACE1}"/>
    <cellStyle name="Normal 2 3 2 6 6 2" xfId="24669" xr:uid="{C865EC9C-FE58-478A-A60C-12E64A63ACE1}"/>
    <cellStyle name="Normal 2 3 2 6 7" xfId="17153" xr:uid="{C865EC9C-FE58-478A-A60C-12E64A63ACE1}"/>
    <cellStyle name="Normal 2 3 2 7" xfId="1191" xr:uid="{C865EC9C-FE58-478A-A60C-12E64A63ACE1}"/>
    <cellStyle name="Normal 2 3 2 7 2" xfId="4250" xr:uid="{C88C8A4C-18EF-44DD-8114-984252FE3C83}"/>
    <cellStyle name="Normal 2 3 2 7 2 2" xfId="11712" xr:uid="{C88C8A4C-18EF-44DD-8114-984252FE3C83}"/>
    <cellStyle name="Normal 2 3 2 7 2 2 2" xfId="27690" xr:uid="{C88C8A4C-18EF-44DD-8114-984252FE3C83}"/>
    <cellStyle name="Normal 2 3 2 7 2 3" xfId="20228" xr:uid="{C88C8A4C-18EF-44DD-8114-984252FE3C83}"/>
    <cellStyle name="Normal 2 3 2 7 3" xfId="5497" xr:uid="{9DD15AB4-1C92-4154-9147-3EE9713971EA}"/>
    <cellStyle name="Normal 2 3 2 7 3 2" xfId="12959" xr:uid="{9DD15AB4-1C92-4154-9147-3EE9713971EA}"/>
    <cellStyle name="Normal 2 3 2 7 3 2 2" xfId="28937" xr:uid="{9DD15AB4-1C92-4154-9147-3EE9713971EA}"/>
    <cellStyle name="Normal 2 3 2 7 3 3" xfId="21475" xr:uid="{9DD15AB4-1C92-4154-9147-3EE9713971EA}"/>
    <cellStyle name="Normal 2 3 2 7 4" xfId="6761" xr:uid="{4D7C24A6-502C-4A3E-ACC4-232CDA81D44A}"/>
    <cellStyle name="Normal 2 3 2 7 4 2" xfId="14223" xr:uid="{4D7C24A6-502C-4A3E-ACC4-232CDA81D44A}"/>
    <cellStyle name="Normal 2 3 2 7 4 2 2" xfId="30201" xr:uid="{4D7C24A6-502C-4A3E-ACC4-232CDA81D44A}"/>
    <cellStyle name="Normal 2 3 2 7 4 3" xfId="22739" xr:uid="{4D7C24A6-502C-4A3E-ACC4-232CDA81D44A}"/>
    <cellStyle name="Normal 2 3 2 7 5" xfId="3003" xr:uid="{C865EC9C-FE58-478A-A60C-12E64A63ACE1}"/>
    <cellStyle name="Normal 2 3 2 7 5 2" xfId="10465" xr:uid="{C865EC9C-FE58-478A-A60C-12E64A63ACE1}"/>
    <cellStyle name="Normal 2 3 2 7 5 2 2" xfId="26443" xr:uid="{C865EC9C-FE58-478A-A60C-12E64A63ACE1}"/>
    <cellStyle name="Normal 2 3 2 7 5 3" xfId="18981" xr:uid="{C865EC9C-FE58-478A-A60C-12E64A63ACE1}"/>
    <cellStyle name="Normal 2 3 2 7 6" xfId="8707" xr:uid="{C865EC9C-FE58-478A-A60C-12E64A63ACE1}"/>
    <cellStyle name="Normal 2 3 2 7 6 2" xfId="24685" xr:uid="{C865EC9C-FE58-478A-A60C-12E64A63ACE1}"/>
    <cellStyle name="Normal 2 3 2 7 7" xfId="17169" xr:uid="{C865EC9C-FE58-478A-A60C-12E64A63ACE1}"/>
    <cellStyle name="Normal 2 3 2 8" xfId="1208" xr:uid="{C865EC9C-FE58-478A-A60C-12E64A63ACE1}"/>
    <cellStyle name="Normal 2 3 2 8 2" xfId="4267" xr:uid="{BD741DC7-9C0A-4C75-967E-D1012ABBA100}"/>
    <cellStyle name="Normal 2 3 2 8 2 2" xfId="11729" xr:uid="{BD741DC7-9C0A-4C75-967E-D1012ABBA100}"/>
    <cellStyle name="Normal 2 3 2 8 2 2 2" xfId="27707" xr:uid="{BD741DC7-9C0A-4C75-967E-D1012ABBA100}"/>
    <cellStyle name="Normal 2 3 2 8 2 3" xfId="20245" xr:uid="{BD741DC7-9C0A-4C75-967E-D1012ABBA100}"/>
    <cellStyle name="Normal 2 3 2 8 3" xfId="5514" xr:uid="{8E28C57E-B2E0-40C9-83DD-DBEF699D40FD}"/>
    <cellStyle name="Normal 2 3 2 8 3 2" xfId="12976" xr:uid="{8E28C57E-B2E0-40C9-83DD-DBEF699D40FD}"/>
    <cellStyle name="Normal 2 3 2 8 3 2 2" xfId="28954" xr:uid="{8E28C57E-B2E0-40C9-83DD-DBEF699D40FD}"/>
    <cellStyle name="Normal 2 3 2 8 3 3" xfId="21492" xr:uid="{8E28C57E-B2E0-40C9-83DD-DBEF699D40FD}"/>
    <cellStyle name="Normal 2 3 2 8 4" xfId="6778" xr:uid="{3BC57B7E-DDDA-4634-AC18-EB0C7DBF4F5B}"/>
    <cellStyle name="Normal 2 3 2 8 4 2" xfId="14240" xr:uid="{3BC57B7E-DDDA-4634-AC18-EB0C7DBF4F5B}"/>
    <cellStyle name="Normal 2 3 2 8 4 2 2" xfId="30218" xr:uid="{3BC57B7E-DDDA-4634-AC18-EB0C7DBF4F5B}"/>
    <cellStyle name="Normal 2 3 2 8 4 3" xfId="22756" xr:uid="{3BC57B7E-DDDA-4634-AC18-EB0C7DBF4F5B}"/>
    <cellStyle name="Normal 2 3 2 8 5" xfId="3020" xr:uid="{C865EC9C-FE58-478A-A60C-12E64A63ACE1}"/>
    <cellStyle name="Normal 2 3 2 8 5 2" xfId="10482" xr:uid="{C865EC9C-FE58-478A-A60C-12E64A63ACE1}"/>
    <cellStyle name="Normal 2 3 2 8 5 2 2" xfId="26460" xr:uid="{C865EC9C-FE58-478A-A60C-12E64A63ACE1}"/>
    <cellStyle name="Normal 2 3 2 8 5 3" xfId="18998" xr:uid="{C865EC9C-FE58-478A-A60C-12E64A63ACE1}"/>
    <cellStyle name="Normal 2 3 2 8 6" xfId="8724" xr:uid="{C865EC9C-FE58-478A-A60C-12E64A63ACE1}"/>
    <cellStyle name="Normal 2 3 2 8 6 2" xfId="24702" xr:uid="{C865EC9C-FE58-478A-A60C-12E64A63ACE1}"/>
    <cellStyle name="Normal 2 3 2 8 7" xfId="17186" xr:uid="{C865EC9C-FE58-478A-A60C-12E64A63ACE1}"/>
    <cellStyle name="Normal 2 3 2 9" xfId="1225" xr:uid="{C865EC9C-FE58-478A-A60C-12E64A63ACE1}"/>
    <cellStyle name="Normal 2 3 2 9 2" xfId="4284" xr:uid="{57F2E792-2FD0-405B-878D-4AC8572DACEE}"/>
    <cellStyle name="Normal 2 3 2 9 2 2" xfId="11746" xr:uid="{57F2E792-2FD0-405B-878D-4AC8572DACEE}"/>
    <cellStyle name="Normal 2 3 2 9 2 2 2" xfId="27724" xr:uid="{57F2E792-2FD0-405B-878D-4AC8572DACEE}"/>
    <cellStyle name="Normal 2 3 2 9 2 3" xfId="20262" xr:uid="{57F2E792-2FD0-405B-878D-4AC8572DACEE}"/>
    <cellStyle name="Normal 2 3 2 9 3" xfId="5531" xr:uid="{58C580FF-40E5-4F9F-B919-14A3A8E43416}"/>
    <cellStyle name="Normal 2 3 2 9 3 2" xfId="12993" xr:uid="{58C580FF-40E5-4F9F-B919-14A3A8E43416}"/>
    <cellStyle name="Normal 2 3 2 9 3 2 2" xfId="28971" xr:uid="{58C580FF-40E5-4F9F-B919-14A3A8E43416}"/>
    <cellStyle name="Normal 2 3 2 9 3 3" xfId="21509" xr:uid="{58C580FF-40E5-4F9F-B919-14A3A8E43416}"/>
    <cellStyle name="Normal 2 3 2 9 4" xfId="6795" xr:uid="{E284E683-3EDF-45B7-BF14-58C551948E56}"/>
    <cellStyle name="Normal 2 3 2 9 4 2" xfId="14257" xr:uid="{E284E683-3EDF-45B7-BF14-58C551948E56}"/>
    <cellStyle name="Normal 2 3 2 9 4 2 2" xfId="30235" xr:uid="{E284E683-3EDF-45B7-BF14-58C551948E56}"/>
    <cellStyle name="Normal 2 3 2 9 4 3" xfId="22773" xr:uid="{E284E683-3EDF-45B7-BF14-58C551948E56}"/>
    <cellStyle name="Normal 2 3 2 9 5" xfId="3037" xr:uid="{C865EC9C-FE58-478A-A60C-12E64A63ACE1}"/>
    <cellStyle name="Normal 2 3 2 9 5 2" xfId="10499" xr:uid="{C865EC9C-FE58-478A-A60C-12E64A63ACE1}"/>
    <cellStyle name="Normal 2 3 2 9 5 2 2" xfId="26477" xr:uid="{C865EC9C-FE58-478A-A60C-12E64A63ACE1}"/>
    <cellStyle name="Normal 2 3 2 9 5 3" xfId="19015" xr:uid="{C865EC9C-FE58-478A-A60C-12E64A63ACE1}"/>
    <cellStyle name="Normal 2 3 2 9 6" xfId="8741" xr:uid="{C865EC9C-FE58-478A-A60C-12E64A63ACE1}"/>
    <cellStyle name="Normal 2 3 2 9 6 2" xfId="24719" xr:uid="{C865EC9C-FE58-478A-A60C-12E64A63ACE1}"/>
    <cellStyle name="Normal 2 3 2 9 7" xfId="17203" xr:uid="{C865EC9C-FE58-478A-A60C-12E64A63ACE1}"/>
    <cellStyle name="Normal 2 3 20" xfId="637" xr:uid="{00000000-0005-0000-0000-0000F6010000}"/>
    <cellStyle name="Normal 2 3 20 2" xfId="3696" xr:uid="{D05BFC41-403F-4A02-AEE9-98FBAD3D1DB8}"/>
    <cellStyle name="Normal 2 3 20 2 2" xfId="11158" xr:uid="{D05BFC41-403F-4A02-AEE9-98FBAD3D1DB8}"/>
    <cellStyle name="Normal 2 3 20 2 2 2" xfId="27136" xr:uid="{D05BFC41-403F-4A02-AEE9-98FBAD3D1DB8}"/>
    <cellStyle name="Normal 2 3 20 2 3" xfId="19674" xr:uid="{D05BFC41-403F-4A02-AEE9-98FBAD3D1DB8}"/>
    <cellStyle name="Normal 2 3 20 3" xfId="4943" xr:uid="{E746621A-5949-4E32-8CB9-C5252572A73A}"/>
    <cellStyle name="Normal 2 3 20 3 2" xfId="12405" xr:uid="{E746621A-5949-4E32-8CB9-C5252572A73A}"/>
    <cellStyle name="Normal 2 3 20 3 2 2" xfId="28383" xr:uid="{E746621A-5949-4E32-8CB9-C5252572A73A}"/>
    <cellStyle name="Normal 2 3 20 3 3" xfId="20921" xr:uid="{E746621A-5949-4E32-8CB9-C5252572A73A}"/>
    <cellStyle name="Normal 2 3 20 4" xfId="6211" xr:uid="{2710C578-87F2-4AF9-91E9-3CCAA0E2185D}"/>
    <cellStyle name="Normal 2 3 20 4 2" xfId="13673" xr:uid="{2710C578-87F2-4AF9-91E9-3CCAA0E2185D}"/>
    <cellStyle name="Normal 2 3 20 4 2 2" xfId="29651" xr:uid="{2710C578-87F2-4AF9-91E9-3CCAA0E2185D}"/>
    <cellStyle name="Normal 2 3 20 4 3" xfId="22189" xr:uid="{2710C578-87F2-4AF9-91E9-3CCAA0E2185D}"/>
    <cellStyle name="Normal 2 3 20 5" xfId="2449" xr:uid="{00000000-0005-0000-0000-0000F6010000}"/>
    <cellStyle name="Normal 2 3 20 5 2" xfId="9911" xr:uid="{00000000-0005-0000-0000-0000F6010000}"/>
    <cellStyle name="Normal 2 3 20 5 2 2" xfId="25889" xr:uid="{00000000-0005-0000-0000-0000F6010000}"/>
    <cellStyle name="Normal 2 3 20 5 3" xfId="18427" xr:uid="{00000000-0005-0000-0000-0000F6010000}"/>
    <cellStyle name="Normal 2 3 20 6" xfId="8171" xr:uid="{00000000-0005-0000-0000-0000F6010000}"/>
    <cellStyle name="Normal 2 3 20 6 2" xfId="24149" xr:uid="{00000000-0005-0000-0000-0000F6010000}"/>
    <cellStyle name="Normal 2 3 20 7" xfId="16615" xr:uid="{00000000-0005-0000-0000-0000F6010000}"/>
    <cellStyle name="Normal 2 3 21" xfId="645" xr:uid="{00000000-0005-0000-0000-0000F7010000}"/>
    <cellStyle name="Normal 2 3 21 2" xfId="3704" xr:uid="{DDB980E5-B65D-4187-ACF8-8DC546E3C07A}"/>
    <cellStyle name="Normal 2 3 21 2 2" xfId="11166" xr:uid="{DDB980E5-B65D-4187-ACF8-8DC546E3C07A}"/>
    <cellStyle name="Normal 2 3 21 2 2 2" xfId="27144" xr:uid="{DDB980E5-B65D-4187-ACF8-8DC546E3C07A}"/>
    <cellStyle name="Normal 2 3 21 2 3" xfId="19682" xr:uid="{DDB980E5-B65D-4187-ACF8-8DC546E3C07A}"/>
    <cellStyle name="Normal 2 3 21 3" xfId="4951" xr:uid="{57FD25DE-1677-43FE-813B-F1D791CBA8E2}"/>
    <cellStyle name="Normal 2 3 21 3 2" xfId="12413" xr:uid="{57FD25DE-1677-43FE-813B-F1D791CBA8E2}"/>
    <cellStyle name="Normal 2 3 21 3 2 2" xfId="28391" xr:uid="{57FD25DE-1677-43FE-813B-F1D791CBA8E2}"/>
    <cellStyle name="Normal 2 3 21 3 3" xfId="20929" xr:uid="{57FD25DE-1677-43FE-813B-F1D791CBA8E2}"/>
    <cellStyle name="Normal 2 3 21 4" xfId="6219" xr:uid="{C17E6BF4-E46B-403B-A0F8-83D8B50A1DF6}"/>
    <cellStyle name="Normal 2 3 21 4 2" xfId="13681" xr:uid="{C17E6BF4-E46B-403B-A0F8-83D8B50A1DF6}"/>
    <cellStyle name="Normal 2 3 21 4 2 2" xfId="29659" xr:uid="{C17E6BF4-E46B-403B-A0F8-83D8B50A1DF6}"/>
    <cellStyle name="Normal 2 3 21 4 3" xfId="22197" xr:uid="{C17E6BF4-E46B-403B-A0F8-83D8B50A1DF6}"/>
    <cellStyle name="Normal 2 3 21 5" xfId="2457" xr:uid="{00000000-0005-0000-0000-0000F7010000}"/>
    <cellStyle name="Normal 2 3 21 5 2" xfId="9919" xr:uid="{00000000-0005-0000-0000-0000F7010000}"/>
    <cellStyle name="Normal 2 3 21 5 2 2" xfId="25897" xr:uid="{00000000-0005-0000-0000-0000F7010000}"/>
    <cellStyle name="Normal 2 3 21 5 3" xfId="18435" xr:uid="{00000000-0005-0000-0000-0000F7010000}"/>
    <cellStyle name="Normal 2 3 21 6" xfId="8179" xr:uid="{00000000-0005-0000-0000-0000F7010000}"/>
    <cellStyle name="Normal 2 3 21 6 2" xfId="24157" xr:uid="{00000000-0005-0000-0000-0000F7010000}"/>
    <cellStyle name="Normal 2 3 21 7" xfId="16623" xr:uid="{00000000-0005-0000-0000-0000F7010000}"/>
    <cellStyle name="Normal 2 3 22" xfId="653" xr:uid="{00000000-0005-0000-0000-0000F8010000}"/>
    <cellStyle name="Normal 2 3 22 2" xfId="3712" xr:uid="{5DD5337E-8C1B-4F5B-BF6E-AFE384BB6523}"/>
    <cellStyle name="Normal 2 3 22 2 2" xfId="11174" xr:uid="{5DD5337E-8C1B-4F5B-BF6E-AFE384BB6523}"/>
    <cellStyle name="Normal 2 3 22 2 2 2" xfId="27152" xr:uid="{5DD5337E-8C1B-4F5B-BF6E-AFE384BB6523}"/>
    <cellStyle name="Normal 2 3 22 2 3" xfId="19690" xr:uid="{5DD5337E-8C1B-4F5B-BF6E-AFE384BB6523}"/>
    <cellStyle name="Normal 2 3 22 3" xfId="4959" xr:uid="{F2A16E86-90FF-4806-829A-35EFBA8A537C}"/>
    <cellStyle name="Normal 2 3 22 3 2" xfId="12421" xr:uid="{F2A16E86-90FF-4806-829A-35EFBA8A537C}"/>
    <cellStyle name="Normal 2 3 22 3 2 2" xfId="28399" xr:uid="{F2A16E86-90FF-4806-829A-35EFBA8A537C}"/>
    <cellStyle name="Normal 2 3 22 3 3" xfId="20937" xr:uid="{F2A16E86-90FF-4806-829A-35EFBA8A537C}"/>
    <cellStyle name="Normal 2 3 22 4" xfId="6227" xr:uid="{3EDEF691-C863-4E56-8B84-3099E83B4400}"/>
    <cellStyle name="Normal 2 3 22 4 2" xfId="13689" xr:uid="{3EDEF691-C863-4E56-8B84-3099E83B4400}"/>
    <cellStyle name="Normal 2 3 22 4 2 2" xfId="29667" xr:uid="{3EDEF691-C863-4E56-8B84-3099E83B4400}"/>
    <cellStyle name="Normal 2 3 22 4 3" xfId="22205" xr:uid="{3EDEF691-C863-4E56-8B84-3099E83B4400}"/>
    <cellStyle name="Normal 2 3 22 5" xfId="2465" xr:uid="{00000000-0005-0000-0000-0000F8010000}"/>
    <cellStyle name="Normal 2 3 22 5 2" xfId="9927" xr:uid="{00000000-0005-0000-0000-0000F8010000}"/>
    <cellStyle name="Normal 2 3 22 5 2 2" xfId="25905" xr:uid="{00000000-0005-0000-0000-0000F8010000}"/>
    <cellStyle name="Normal 2 3 22 5 3" xfId="18443" xr:uid="{00000000-0005-0000-0000-0000F8010000}"/>
    <cellStyle name="Normal 2 3 22 6" xfId="8187" xr:uid="{00000000-0005-0000-0000-0000F8010000}"/>
    <cellStyle name="Normal 2 3 22 6 2" xfId="24165" xr:uid="{00000000-0005-0000-0000-0000F8010000}"/>
    <cellStyle name="Normal 2 3 22 7" xfId="16631" xr:uid="{00000000-0005-0000-0000-0000F8010000}"/>
    <cellStyle name="Normal 2 3 23" xfId="661" xr:uid="{00000000-0005-0000-0000-0000F9010000}"/>
    <cellStyle name="Normal 2 3 23 2" xfId="3720" xr:uid="{FEAF3FCF-9880-4581-BBB1-2DEF17BB61EE}"/>
    <cellStyle name="Normal 2 3 23 2 2" xfId="11182" xr:uid="{FEAF3FCF-9880-4581-BBB1-2DEF17BB61EE}"/>
    <cellStyle name="Normal 2 3 23 2 2 2" xfId="27160" xr:uid="{FEAF3FCF-9880-4581-BBB1-2DEF17BB61EE}"/>
    <cellStyle name="Normal 2 3 23 2 3" xfId="19698" xr:uid="{FEAF3FCF-9880-4581-BBB1-2DEF17BB61EE}"/>
    <cellStyle name="Normal 2 3 23 3" xfId="4967" xr:uid="{7B394F4B-0FF3-4476-A80C-9D91C4FCEB19}"/>
    <cellStyle name="Normal 2 3 23 3 2" xfId="12429" xr:uid="{7B394F4B-0FF3-4476-A80C-9D91C4FCEB19}"/>
    <cellStyle name="Normal 2 3 23 3 2 2" xfId="28407" xr:uid="{7B394F4B-0FF3-4476-A80C-9D91C4FCEB19}"/>
    <cellStyle name="Normal 2 3 23 3 3" xfId="20945" xr:uid="{7B394F4B-0FF3-4476-A80C-9D91C4FCEB19}"/>
    <cellStyle name="Normal 2 3 23 4" xfId="6235" xr:uid="{80D2104C-2335-4977-9DE9-410135C8FB0A}"/>
    <cellStyle name="Normal 2 3 23 4 2" xfId="13697" xr:uid="{80D2104C-2335-4977-9DE9-410135C8FB0A}"/>
    <cellStyle name="Normal 2 3 23 4 2 2" xfId="29675" xr:uid="{80D2104C-2335-4977-9DE9-410135C8FB0A}"/>
    <cellStyle name="Normal 2 3 23 4 3" xfId="22213" xr:uid="{80D2104C-2335-4977-9DE9-410135C8FB0A}"/>
    <cellStyle name="Normal 2 3 23 5" xfId="2473" xr:uid="{00000000-0005-0000-0000-0000F9010000}"/>
    <cellStyle name="Normal 2 3 23 5 2" xfId="9935" xr:uid="{00000000-0005-0000-0000-0000F9010000}"/>
    <cellStyle name="Normal 2 3 23 5 2 2" xfId="25913" xr:uid="{00000000-0005-0000-0000-0000F9010000}"/>
    <cellStyle name="Normal 2 3 23 5 3" xfId="18451" xr:uid="{00000000-0005-0000-0000-0000F9010000}"/>
    <cellStyle name="Normal 2 3 23 6" xfId="8195" xr:uid="{00000000-0005-0000-0000-0000F9010000}"/>
    <cellStyle name="Normal 2 3 23 6 2" xfId="24173" xr:uid="{00000000-0005-0000-0000-0000F9010000}"/>
    <cellStyle name="Normal 2 3 23 7" xfId="16639" xr:uid="{00000000-0005-0000-0000-0000F9010000}"/>
    <cellStyle name="Normal 2 3 24" xfId="669" xr:uid="{00000000-0005-0000-0000-0000FA010000}"/>
    <cellStyle name="Normal 2 3 24 2" xfId="3728" xr:uid="{3B1915A9-BF89-43F1-8ED5-C8AFF1276B7C}"/>
    <cellStyle name="Normal 2 3 24 2 2" xfId="11190" xr:uid="{3B1915A9-BF89-43F1-8ED5-C8AFF1276B7C}"/>
    <cellStyle name="Normal 2 3 24 2 2 2" xfId="27168" xr:uid="{3B1915A9-BF89-43F1-8ED5-C8AFF1276B7C}"/>
    <cellStyle name="Normal 2 3 24 2 3" xfId="19706" xr:uid="{3B1915A9-BF89-43F1-8ED5-C8AFF1276B7C}"/>
    <cellStyle name="Normal 2 3 24 3" xfId="4975" xr:uid="{64C82942-3ECC-4CCE-80CF-049A34E73FD0}"/>
    <cellStyle name="Normal 2 3 24 3 2" xfId="12437" xr:uid="{64C82942-3ECC-4CCE-80CF-049A34E73FD0}"/>
    <cellStyle name="Normal 2 3 24 3 2 2" xfId="28415" xr:uid="{64C82942-3ECC-4CCE-80CF-049A34E73FD0}"/>
    <cellStyle name="Normal 2 3 24 3 3" xfId="20953" xr:uid="{64C82942-3ECC-4CCE-80CF-049A34E73FD0}"/>
    <cellStyle name="Normal 2 3 24 4" xfId="6243" xr:uid="{C4304346-7328-4423-A2B4-D9CBDD9F18C5}"/>
    <cellStyle name="Normal 2 3 24 4 2" xfId="13705" xr:uid="{C4304346-7328-4423-A2B4-D9CBDD9F18C5}"/>
    <cellStyle name="Normal 2 3 24 4 2 2" xfId="29683" xr:uid="{C4304346-7328-4423-A2B4-D9CBDD9F18C5}"/>
    <cellStyle name="Normal 2 3 24 4 3" xfId="22221" xr:uid="{C4304346-7328-4423-A2B4-D9CBDD9F18C5}"/>
    <cellStyle name="Normal 2 3 24 5" xfId="2481" xr:uid="{00000000-0005-0000-0000-0000FA010000}"/>
    <cellStyle name="Normal 2 3 24 5 2" xfId="9943" xr:uid="{00000000-0005-0000-0000-0000FA010000}"/>
    <cellStyle name="Normal 2 3 24 5 2 2" xfId="25921" xr:uid="{00000000-0005-0000-0000-0000FA010000}"/>
    <cellStyle name="Normal 2 3 24 5 3" xfId="18459" xr:uid="{00000000-0005-0000-0000-0000FA010000}"/>
    <cellStyle name="Normal 2 3 24 6" xfId="8203" xr:uid="{00000000-0005-0000-0000-0000FA010000}"/>
    <cellStyle name="Normal 2 3 24 6 2" xfId="24181" xr:uid="{00000000-0005-0000-0000-0000FA010000}"/>
    <cellStyle name="Normal 2 3 24 7" xfId="16647" xr:uid="{00000000-0005-0000-0000-0000FA010000}"/>
    <cellStyle name="Normal 2 3 25" xfId="677" xr:uid="{00000000-0005-0000-0000-0000FB010000}"/>
    <cellStyle name="Normal 2 3 25 2" xfId="3736" xr:uid="{37196A71-D260-4805-A35F-E167518053AA}"/>
    <cellStyle name="Normal 2 3 25 2 2" xfId="11198" xr:uid="{37196A71-D260-4805-A35F-E167518053AA}"/>
    <cellStyle name="Normal 2 3 25 2 2 2" xfId="27176" xr:uid="{37196A71-D260-4805-A35F-E167518053AA}"/>
    <cellStyle name="Normal 2 3 25 2 3" xfId="19714" xr:uid="{37196A71-D260-4805-A35F-E167518053AA}"/>
    <cellStyle name="Normal 2 3 25 3" xfId="4983" xr:uid="{2E9C5667-4BAC-4B70-9FEC-5C12C1E918E1}"/>
    <cellStyle name="Normal 2 3 25 3 2" xfId="12445" xr:uid="{2E9C5667-4BAC-4B70-9FEC-5C12C1E918E1}"/>
    <cellStyle name="Normal 2 3 25 3 2 2" xfId="28423" xr:uid="{2E9C5667-4BAC-4B70-9FEC-5C12C1E918E1}"/>
    <cellStyle name="Normal 2 3 25 3 3" xfId="20961" xr:uid="{2E9C5667-4BAC-4B70-9FEC-5C12C1E918E1}"/>
    <cellStyle name="Normal 2 3 25 4" xfId="6251" xr:uid="{8CDB2ED1-142E-4239-BABF-E0CC7350DFE7}"/>
    <cellStyle name="Normal 2 3 25 4 2" xfId="13713" xr:uid="{8CDB2ED1-142E-4239-BABF-E0CC7350DFE7}"/>
    <cellStyle name="Normal 2 3 25 4 2 2" xfId="29691" xr:uid="{8CDB2ED1-142E-4239-BABF-E0CC7350DFE7}"/>
    <cellStyle name="Normal 2 3 25 4 3" xfId="22229" xr:uid="{8CDB2ED1-142E-4239-BABF-E0CC7350DFE7}"/>
    <cellStyle name="Normal 2 3 25 5" xfId="2489" xr:uid="{00000000-0005-0000-0000-0000FB010000}"/>
    <cellStyle name="Normal 2 3 25 5 2" xfId="9951" xr:uid="{00000000-0005-0000-0000-0000FB010000}"/>
    <cellStyle name="Normal 2 3 25 5 2 2" xfId="25929" xr:uid="{00000000-0005-0000-0000-0000FB010000}"/>
    <cellStyle name="Normal 2 3 25 5 3" xfId="18467" xr:uid="{00000000-0005-0000-0000-0000FB010000}"/>
    <cellStyle name="Normal 2 3 25 6" xfId="8211" xr:uid="{00000000-0005-0000-0000-0000FB010000}"/>
    <cellStyle name="Normal 2 3 25 6 2" xfId="24189" xr:uid="{00000000-0005-0000-0000-0000FB010000}"/>
    <cellStyle name="Normal 2 3 25 7" xfId="16655" xr:uid="{00000000-0005-0000-0000-0000FB010000}"/>
    <cellStyle name="Normal 2 3 26" xfId="685" xr:uid="{00000000-0005-0000-0000-0000FC010000}"/>
    <cellStyle name="Normal 2 3 26 2" xfId="3744" xr:uid="{94ADCF70-2DD3-4C76-947C-620ABB1083E1}"/>
    <cellStyle name="Normal 2 3 26 2 2" xfId="11206" xr:uid="{94ADCF70-2DD3-4C76-947C-620ABB1083E1}"/>
    <cellStyle name="Normal 2 3 26 2 2 2" xfId="27184" xr:uid="{94ADCF70-2DD3-4C76-947C-620ABB1083E1}"/>
    <cellStyle name="Normal 2 3 26 2 3" xfId="19722" xr:uid="{94ADCF70-2DD3-4C76-947C-620ABB1083E1}"/>
    <cellStyle name="Normal 2 3 26 3" xfId="4991" xr:uid="{26B13213-FD16-403F-A81F-C88DBE9FAB76}"/>
    <cellStyle name="Normal 2 3 26 3 2" xfId="12453" xr:uid="{26B13213-FD16-403F-A81F-C88DBE9FAB76}"/>
    <cellStyle name="Normal 2 3 26 3 2 2" xfId="28431" xr:uid="{26B13213-FD16-403F-A81F-C88DBE9FAB76}"/>
    <cellStyle name="Normal 2 3 26 3 3" xfId="20969" xr:uid="{26B13213-FD16-403F-A81F-C88DBE9FAB76}"/>
    <cellStyle name="Normal 2 3 26 4" xfId="6259" xr:uid="{03FFEDF6-03B9-4C08-A899-0E20755F416A}"/>
    <cellStyle name="Normal 2 3 26 4 2" xfId="13721" xr:uid="{03FFEDF6-03B9-4C08-A899-0E20755F416A}"/>
    <cellStyle name="Normal 2 3 26 4 2 2" xfId="29699" xr:uid="{03FFEDF6-03B9-4C08-A899-0E20755F416A}"/>
    <cellStyle name="Normal 2 3 26 4 3" xfId="22237" xr:uid="{03FFEDF6-03B9-4C08-A899-0E20755F416A}"/>
    <cellStyle name="Normal 2 3 26 5" xfId="2497" xr:uid="{00000000-0005-0000-0000-0000FC010000}"/>
    <cellStyle name="Normal 2 3 26 5 2" xfId="9959" xr:uid="{00000000-0005-0000-0000-0000FC010000}"/>
    <cellStyle name="Normal 2 3 26 5 2 2" xfId="25937" xr:uid="{00000000-0005-0000-0000-0000FC010000}"/>
    <cellStyle name="Normal 2 3 26 5 3" xfId="18475" xr:uid="{00000000-0005-0000-0000-0000FC010000}"/>
    <cellStyle name="Normal 2 3 26 6" xfId="8219" xr:uid="{00000000-0005-0000-0000-0000FC010000}"/>
    <cellStyle name="Normal 2 3 26 6 2" xfId="24197" xr:uid="{00000000-0005-0000-0000-0000FC010000}"/>
    <cellStyle name="Normal 2 3 26 7" xfId="16663" xr:uid="{00000000-0005-0000-0000-0000FC010000}"/>
    <cellStyle name="Normal 2 3 27" xfId="693" xr:uid="{00000000-0005-0000-0000-0000FD010000}"/>
    <cellStyle name="Normal 2 3 27 2" xfId="3752" xr:uid="{E21A73A0-F3EE-4849-86CF-5EAB485ADB86}"/>
    <cellStyle name="Normal 2 3 27 2 2" xfId="11214" xr:uid="{E21A73A0-F3EE-4849-86CF-5EAB485ADB86}"/>
    <cellStyle name="Normal 2 3 27 2 2 2" xfId="27192" xr:uid="{E21A73A0-F3EE-4849-86CF-5EAB485ADB86}"/>
    <cellStyle name="Normal 2 3 27 2 3" xfId="19730" xr:uid="{E21A73A0-F3EE-4849-86CF-5EAB485ADB86}"/>
    <cellStyle name="Normal 2 3 27 3" xfId="4999" xr:uid="{5102856B-B15E-48E1-A236-07A25DEED07B}"/>
    <cellStyle name="Normal 2 3 27 3 2" xfId="12461" xr:uid="{5102856B-B15E-48E1-A236-07A25DEED07B}"/>
    <cellStyle name="Normal 2 3 27 3 2 2" xfId="28439" xr:uid="{5102856B-B15E-48E1-A236-07A25DEED07B}"/>
    <cellStyle name="Normal 2 3 27 3 3" xfId="20977" xr:uid="{5102856B-B15E-48E1-A236-07A25DEED07B}"/>
    <cellStyle name="Normal 2 3 27 4" xfId="6267" xr:uid="{069B77CE-0C90-4C11-98A0-8D6F5070FF76}"/>
    <cellStyle name="Normal 2 3 27 4 2" xfId="13729" xr:uid="{069B77CE-0C90-4C11-98A0-8D6F5070FF76}"/>
    <cellStyle name="Normal 2 3 27 4 2 2" xfId="29707" xr:uid="{069B77CE-0C90-4C11-98A0-8D6F5070FF76}"/>
    <cellStyle name="Normal 2 3 27 4 3" xfId="22245" xr:uid="{069B77CE-0C90-4C11-98A0-8D6F5070FF76}"/>
    <cellStyle name="Normal 2 3 27 5" xfId="2505" xr:uid="{00000000-0005-0000-0000-0000FD010000}"/>
    <cellStyle name="Normal 2 3 27 5 2" xfId="9967" xr:uid="{00000000-0005-0000-0000-0000FD010000}"/>
    <cellStyle name="Normal 2 3 27 5 2 2" xfId="25945" xr:uid="{00000000-0005-0000-0000-0000FD010000}"/>
    <cellStyle name="Normal 2 3 27 5 3" xfId="18483" xr:uid="{00000000-0005-0000-0000-0000FD010000}"/>
    <cellStyle name="Normal 2 3 27 6" xfId="8227" xr:uid="{00000000-0005-0000-0000-0000FD010000}"/>
    <cellStyle name="Normal 2 3 27 6 2" xfId="24205" xr:uid="{00000000-0005-0000-0000-0000FD010000}"/>
    <cellStyle name="Normal 2 3 27 7" xfId="16671" xr:uid="{00000000-0005-0000-0000-0000FD010000}"/>
    <cellStyle name="Normal 2 3 28" xfId="702" xr:uid="{00000000-0005-0000-0000-0000FE010000}"/>
    <cellStyle name="Normal 2 3 28 2" xfId="3761" xr:uid="{794F3E91-8D36-4401-B487-4CCB6BC77D28}"/>
    <cellStyle name="Normal 2 3 28 2 2" xfId="11223" xr:uid="{794F3E91-8D36-4401-B487-4CCB6BC77D28}"/>
    <cellStyle name="Normal 2 3 28 2 2 2" xfId="27201" xr:uid="{794F3E91-8D36-4401-B487-4CCB6BC77D28}"/>
    <cellStyle name="Normal 2 3 28 2 3" xfId="19739" xr:uid="{794F3E91-8D36-4401-B487-4CCB6BC77D28}"/>
    <cellStyle name="Normal 2 3 28 3" xfId="5008" xr:uid="{9150D5EE-2DF6-4548-9652-FB44BAA06F02}"/>
    <cellStyle name="Normal 2 3 28 3 2" xfId="12470" xr:uid="{9150D5EE-2DF6-4548-9652-FB44BAA06F02}"/>
    <cellStyle name="Normal 2 3 28 3 2 2" xfId="28448" xr:uid="{9150D5EE-2DF6-4548-9652-FB44BAA06F02}"/>
    <cellStyle name="Normal 2 3 28 3 3" xfId="20986" xr:uid="{9150D5EE-2DF6-4548-9652-FB44BAA06F02}"/>
    <cellStyle name="Normal 2 3 28 4" xfId="6276" xr:uid="{FA5B9D6E-0F00-4D59-893B-746EB7445E6C}"/>
    <cellStyle name="Normal 2 3 28 4 2" xfId="13738" xr:uid="{FA5B9D6E-0F00-4D59-893B-746EB7445E6C}"/>
    <cellStyle name="Normal 2 3 28 4 2 2" xfId="29716" xr:uid="{FA5B9D6E-0F00-4D59-893B-746EB7445E6C}"/>
    <cellStyle name="Normal 2 3 28 4 3" xfId="22254" xr:uid="{FA5B9D6E-0F00-4D59-893B-746EB7445E6C}"/>
    <cellStyle name="Normal 2 3 28 5" xfId="2514" xr:uid="{00000000-0005-0000-0000-0000FE010000}"/>
    <cellStyle name="Normal 2 3 28 5 2" xfId="9976" xr:uid="{00000000-0005-0000-0000-0000FE010000}"/>
    <cellStyle name="Normal 2 3 28 5 2 2" xfId="25954" xr:uid="{00000000-0005-0000-0000-0000FE010000}"/>
    <cellStyle name="Normal 2 3 28 5 3" xfId="18492" xr:uid="{00000000-0005-0000-0000-0000FE010000}"/>
    <cellStyle name="Normal 2 3 28 6" xfId="8236" xr:uid="{00000000-0005-0000-0000-0000FE010000}"/>
    <cellStyle name="Normal 2 3 28 6 2" xfId="24214" xr:uid="{00000000-0005-0000-0000-0000FE010000}"/>
    <cellStyle name="Normal 2 3 28 7" xfId="16680" xr:uid="{00000000-0005-0000-0000-0000FE010000}"/>
    <cellStyle name="Normal 2 3 29" xfId="711" xr:uid="{00000000-0005-0000-0000-0000FF010000}"/>
    <cellStyle name="Normal 2 3 29 2" xfId="3770" xr:uid="{878303CD-1BC7-4121-BD13-33F3DBEB0063}"/>
    <cellStyle name="Normal 2 3 29 2 2" xfId="11232" xr:uid="{878303CD-1BC7-4121-BD13-33F3DBEB0063}"/>
    <cellStyle name="Normal 2 3 29 2 2 2" xfId="27210" xr:uid="{878303CD-1BC7-4121-BD13-33F3DBEB0063}"/>
    <cellStyle name="Normal 2 3 29 2 3" xfId="19748" xr:uid="{878303CD-1BC7-4121-BD13-33F3DBEB0063}"/>
    <cellStyle name="Normal 2 3 29 3" xfId="5017" xr:uid="{4C19AF53-9B29-4DE7-A843-9E51984C281C}"/>
    <cellStyle name="Normal 2 3 29 3 2" xfId="12479" xr:uid="{4C19AF53-9B29-4DE7-A843-9E51984C281C}"/>
    <cellStyle name="Normal 2 3 29 3 2 2" xfId="28457" xr:uid="{4C19AF53-9B29-4DE7-A843-9E51984C281C}"/>
    <cellStyle name="Normal 2 3 29 3 3" xfId="20995" xr:uid="{4C19AF53-9B29-4DE7-A843-9E51984C281C}"/>
    <cellStyle name="Normal 2 3 29 4" xfId="6285" xr:uid="{BD44520E-C4B3-4811-BD86-B6CF91A2FD76}"/>
    <cellStyle name="Normal 2 3 29 4 2" xfId="13747" xr:uid="{BD44520E-C4B3-4811-BD86-B6CF91A2FD76}"/>
    <cellStyle name="Normal 2 3 29 4 2 2" xfId="29725" xr:uid="{BD44520E-C4B3-4811-BD86-B6CF91A2FD76}"/>
    <cellStyle name="Normal 2 3 29 4 3" xfId="22263" xr:uid="{BD44520E-C4B3-4811-BD86-B6CF91A2FD76}"/>
    <cellStyle name="Normal 2 3 29 5" xfId="2523" xr:uid="{00000000-0005-0000-0000-0000FF010000}"/>
    <cellStyle name="Normal 2 3 29 5 2" xfId="9985" xr:uid="{00000000-0005-0000-0000-0000FF010000}"/>
    <cellStyle name="Normal 2 3 29 5 2 2" xfId="25963" xr:uid="{00000000-0005-0000-0000-0000FF010000}"/>
    <cellStyle name="Normal 2 3 29 5 3" xfId="18501" xr:uid="{00000000-0005-0000-0000-0000FF010000}"/>
    <cellStyle name="Normal 2 3 29 6" xfId="8245" xr:uid="{00000000-0005-0000-0000-0000FF010000}"/>
    <cellStyle name="Normal 2 3 29 6 2" xfId="24223" xr:uid="{00000000-0005-0000-0000-0000FF010000}"/>
    <cellStyle name="Normal 2 3 29 7" xfId="16689" xr:uid="{00000000-0005-0000-0000-0000FF010000}"/>
    <cellStyle name="Normal 2 3 3" xfId="233" xr:uid="{00000000-0005-0000-0000-000000020000}"/>
    <cellStyle name="Normal 2 3 3 10" xfId="1537" xr:uid="{6F4FC609-78D8-4241-8537-A0AE0EEE7656}"/>
    <cellStyle name="Normal 2 3 3 10 2" xfId="7075" xr:uid="{966002AC-BCC9-405A-86CD-40B1B00401B2}"/>
    <cellStyle name="Normal 2 3 3 10 2 2" xfId="14537" xr:uid="{966002AC-BCC9-405A-86CD-40B1B00401B2}"/>
    <cellStyle name="Normal 2 3 3 10 2 2 2" xfId="30515" xr:uid="{966002AC-BCC9-405A-86CD-40B1B00401B2}"/>
    <cellStyle name="Normal 2 3 3 10 2 3" xfId="23053" xr:uid="{966002AC-BCC9-405A-86CD-40B1B00401B2}"/>
    <cellStyle name="Normal 2 3 3 10 3" xfId="9026" xr:uid="{6F4FC609-78D8-4241-8537-A0AE0EEE7656}"/>
    <cellStyle name="Normal 2 3 3 10 3 2" xfId="25004" xr:uid="{6F4FC609-78D8-4241-8537-A0AE0EEE7656}"/>
    <cellStyle name="Normal 2 3 3 10 4" xfId="17515" xr:uid="{6F4FC609-78D8-4241-8537-A0AE0EEE7656}"/>
    <cellStyle name="Normal 2 3 3 11" xfId="1571" xr:uid="{6F4FC609-78D8-4241-8537-A0AE0EEE7656}"/>
    <cellStyle name="Normal 2 3 3 11 2" xfId="7109" xr:uid="{A743148D-8BB0-42B8-B65B-EC1B091CAFE2}"/>
    <cellStyle name="Normal 2 3 3 11 2 2" xfId="14571" xr:uid="{A743148D-8BB0-42B8-B65B-EC1B091CAFE2}"/>
    <cellStyle name="Normal 2 3 3 11 2 2 2" xfId="30549" xr:uid="{A743148D-8BB0-42B8-B65B-EC1B091CAFE2}"/>
    <cellStyle name="Normal 2 3 3 11 2 3" xfId="23087" xr:uid="{A743148D-8BB0-42B8-B65B-EC1B091CAFE2}"/>
    <cellStyle name="Normal 2 3 3 11 3" xfId="9060" xr:uid="{6F4FC609-78D8-4241-8537-A0AE0EEE7656}"/>
    <cellStyle name="Normal 2 3 3 11 3 2" xfId="25038" xr:uid="{6F4FC609-78D8-4241-8537-A0AE0EEE7656}"/>
    <cellStyle name="Normal 2 3 3 11 4" xfId="17549" xr:uid="{6F4FC609-78D8-4241-8537-A0AE0EEE7656}"/>
    <cellStyle name="Normal 2 3 3 12" xfId="1604" xr:uid="{6F4FC609-78D8-4241-8537-A0AE0EEE7656}"/>
    <cellStyle name="Normal 2 3 3 12 2" xfId="7142" xr:uid="{7B449948-A7C6-40BE-AE2E-CC05F4178825}"/>
    <cellStyle name="Normal 2 3 3 12 2 2" xfId="14604" xr:uid="{7B449948-A7C6-40BE-AE2E-CC05F4178825}"/>
    <cellStyle name="Normal 2 3 3 12 2 2 2" xfId="30582" xr:uid="{7B449948-A7C6-40BE-AE2E-CC05F4178825}"/>
    <cellStyle name="Normal 2 3 3 12 2 3" xfId="23120" xr:uid="{7B449948-A7C6-40BE-AE2E-CC05F4178825}"/>
    <cellStyle name="Normal 2 3 3 12 3" xfId="9093" xr:uid="{6F4FC609-78D8-4241-8537-A0AE0EEE7656}"/>
    <cellStyle name="Normal 2 3 3 12 3 2" xfId="25071" xr:uid="{6F4FC609-78D8-4241-8537-A0AE0EEE7656}"/>
    <cellStyle name="Normal 2 3 3 12 4" xfId="17582" xr:uid="{6F4FC609-78D8-4241-8537-A0AE0EEE7656}"/>
    <cellStyle name="Normal 2 3 3 13" xfId="1637" xr:uid="{6F4FC609-78D8-4241-8537-A0AE0EEE7656}"/>
    <cellStyle name="Normal 2 3 3 13 2" xfId="7181" xr:uid="{7B9BD127-3B26-4D87-BAC3-001C8805F686}"/>
    <cellStyle name="Normal 2 3 3 13 2 2" xfId="14643" xr:uid="{7B9BD127-3B26-4D87-BAC3-001C8805F686}"/>
    <cellStyle name="Normal 2 3 3 13 2 2 2" xfId="30621" xr:uid="{7B9BD127-3B26-4D87-BAC3-001C8805F686}"/>
    <cellStyle name="Normal 2 3 3 13 2 3" xfId="23159" xr:uid="{7B9BD127-3B26-4D87-BAC3-001C8805F686}"/>
    <cellStyle name="Normal 2 3 3 13 3" xfId="9126" xr:uid="{6F4FC609-78D8-4241-8537-A0AE0EEE7656}"/>
    <cellStyle name="Normal 2 3 3 13 3 2" xfId="25104" xr:uid="{6F4FC609-78D8-4241-8537-A0AE0EEE7656}"/>
    <cellStyle name="Normal 2 3 3 13 4" xfId="17615" xr:uid="{6F4FC609-78D8-4241-8537-A0AE0EEE7656}"/>
    <cellStyle name="Normal 2 3 3 14" xfId="1705" xr:uid="{6F4FC609-78D8-4241-8537-A0AE0EEE7656}"/>
    <cellStyle name="Normal 2 3 3 14 2" xfId="7237" xr:uid="{08C9495B-18A3-43B6-86A0-2472447E87DE}"/>
    <cellStyle name="Normal 2 3 3 14 2 2" xfId="14699" xr:uid="{08C9495B-18A3-43B6-86A0-2472447E87DE}"/>
    <cellStyle name="Normal 2 3 3 14 2 2 2" xfId="30677" xr:uid="{08C9495B-18A3-43B6-86A0-2472447E87DE}"/>
    <cellStyle name="Normal 2 3 3 14 2 3" xfId="23215" xr:uid="{08C9495B-18A3-43B6-86A0-2472447E87DE}"/>
    <cellStyle name="Normal 2 3 3 14 3" xfId="9167" xr:uid="{6F4FC609-78D8-4241-8537-A0AE0EEE7656}"/>
    <cellStyle name="Normal 2 3 3 14 3 2" xfId="25145" xr:uid="{6F4FC609-78D8-4241-8537-A0AE0EEE7656}"/>
    <cellStyle name="Normal 2 3 3 14 4" xfId="17683" xr:uid="{6F4FC609-78D8-4241-8537-A0AE0EEE7656}"/>
    <cellStyle name="Normal 2 3 3 15" xfId="2045" xr:uid="{00000000-0005-0000-0000-000000020000}"/>
    <cellStyle name="Normal 2 3 3 15 2" xfId="9507" xr:uid="{00000000-0005-0000-0000-000000020000}"/>
    <cellStyle name="Normal 2 3 3 15 2 2" xfId="25485" xr:uid="{00000000-0005-0000-0000-000000020000}"/>
    <cellStyle name="Normal 2 3 3 15 3" xfId="18023" xr:uid="{00000000-0005-0000-0000-000000020000}"/>
    <cellStyle name="Normal 2 3 3 16" xfId="7339" xr:uid="{6F4FC609-78D8-4241-8537-A0AE0EEE7656}"/>
    <cellStyle name="Normal 2 3 3 16 2" xfId="14801" xr:uid="{6F4FC609-78D8-4241-8537-A0AE0EEE7656}"/>
    <cellStyle name="Normal 2 3 3 16 2 2" xfId="30779" xr:uid="{6F4FC609-78D8-4241-8537-A0AE0EEE7656}"/>
    <cellStyle name="Normal 2 3 3 16 3" xfId="23317" xr:uid="{6F4FC609-78D8-4241-8537-A0AE0EEE7656}"/>
    <cellStyle name="Normal 2 3 3 17" xfId="7480" xr:uid="{6F4FC609-78D8-4241-8537-A0AE0EEE7656}"/>
    <cellStyle name="Normal 2 3 3 17 2" xfId="23458" xr:uid="{6F4FC609-78D8-4241-8537-A0AE0EEE7656}"/>
    <cellStyle name="Normal 2 3 3 18" xfId="14942" xr:uid="{6F4FC609-78D8-4241-8537-A0AE0EEE7656}"/>
    <cellStyle name="Normal 2 3 3 18 2" xfId="30920" xr:uid="{6F4FC609-78D8-4241-8537-A0AE0EEE7656}"/>
    <cellStyle name="Normal 2 3 3 19" xfId="15073" xr:uid="{6F4FC609-78D8-4241-8537-A0AE0EEE7656}"/>
    <cellStyle name="Normal 2 3 3 19 2" xfId="31051" xr:uid="{6F4FC609-78D8-4241-8537-A0AE0EEE7656}"/>
    <cellStyle name="Normal 2 3 3 2" xfId="1273" xr:uid="{6F4FC609-78D8-4241-8537-A0AE0EEE7656}"/>
    <cellStyle name="Normal 2 3 3 2 10" xfId="15370" xr:uid="{DF3334E2-B398-4906-B24D-E43278D71486}"/>
    <cellStyle name="Normal 2 3 3 2 10 2" xfId="31348" xr:uid="{DF3334E2-B398-4906-B24D-E43278D71486}"/>
    <cellStyle name="Normal 2 3 3 2 11" xfId="15502" xr:uid="{DF3334E2-B398-4906-B24D-E43278D71486}"/>
    <cellStyle name="Normal 2 3 3 2 11 2" xfId="31480" xr:uid="{DF3334E2-B398-4906-B24D-E43278D71486}"/>
    <cellStyle name="Normal 2 3 3 2 12" xfId="15641" xr:uid="{DF3334E2-B398-4906-B24D-E43278D71486}"/>
    <cellStyle name="Normal 2 3 3 2 12 2" xfId="31618" xr:uid="{DF3334E2-B398-4906-B24D-E43278D71486}"/>
    <cellStyle name="Normal 2 3 3 2 13" xfId="15773" xr:uid="{DF3334E2-B398-4906-B24D-E43278D71486}"/>
    <cellStyle name="Normal 2 3 3 2 13 2" xfId="31750" xr:uid="{DF3334E2-B398-4906-B24D-E43278D71486}"/>
    <cellStyle name="Normal 2 3 3 2 14" xfId="15904" xr:uid="{DF3334E2-B398-4906-B24D-E43278D71486}"/>
    <cellStyle name="Normal 2 3 3 2 14 2" xfId="31881" xr:uid="{DF3334E2-B398-4906-B24D-E43278D71486}"/>
    <cellStyle name="Normal 2 3 3 2 15" xfId="17251" xr:uid="{6F4FC609-78D8-4241-8537-A0AE0EEE7656}"/>
    <cellStyle name="Normal 2 3 3 2 16" xfId="32012" xr:uid="{DF3334E2-B398-4906-B24D-E43278D71486}"/>
    <cellStyle name="Normal 2 3 3 2 17" xfId="32144" xr:uid="{DF3334E2-B398-4906-B24D-E43278D71486}"/>
    <cellStyle name="Normal 2 3 3 2 18" xfId="32275" xr:uid="{DF3334E2-B398-4906-B24D-E43278D71486}"/>
    <cellStyle name="Normal 2 3 3 2 19" xfId="32407" xr:uid="{DF3334E2-B398-4906-B24D-E43278D71486}"/>
    <cellStyle name="Normal 2 3 3 2 2" xfId="1670" xr:uid="{DF3334E2-B398-4906-B24D-E43278D71486}"/>
    <cellStyle name="Normal 2 3 3 2 2 10" xfId="15568" xr:uid="{19F8C2D1-E627-4859-9329-354775E668C0}"/>
    <cellStyle name="Normal 2 3 3 2 2 10 2" xfId="31546" xr:uid="{19F8C2D1-E627-4859-9329-354775E668C0}"/>
    <cellStyle name="Normal 2 3 3 2 2 11" xfId="15707" xr:uid="{19F8C2D1-E627-4859-9329-354775E668C0}"/>
    <cellStyle name="Normal 2 3 3 2 2 11 2" xfId="31684" xr:uid="{19F8C2D1-E627-4859-9329-354775E668C0}"/>
    <cellStyle name="Normal 2 3 3 2 2 12" xfId="15839" xr:uid="{19F8C2D1-E627-4859-9329-354775E668C0}"/>
    <cellStyle name="Normal 2 3 3 2 2 12 2" xfId="31816" xr:uid="{19F8C2D1-E627-4859-9329-354775E668C0}"/>
    <cellStyle name="Normal 2 3 3 2 2 13" xfId="15970" xr:uid="{19F8C2D1-E627-4859-9329-354775E668C0}"/>
    <cellStyle name="Normal 2 3 3 2 2 13 2" xfId="31947" xr:uid="{19F8C2D1-E627-4859-9329-354775E668C0}"/>
    <cellStyle name="Normal 2 3 3 2 2 14" xfId="17648" xr:uid="{DF3334E2-B398-4906-B24D-E43278D71486}"/>
    <cellStyle name="Normal 2 3 3 2 2 15" xfId="32078" xr:uid="{19F8C2D1-E627-4859-9329-354775E668C0}"/>
    <cellStyle name="Normal 2 3 3 2 2 16" xfId="32210" xr:uid="{19F8C2D1-E627-4859-9329-354775E668C0}"/>
    <cellStyle name="Normal 2 3 3 2 2 17" xfId="32341" xr:uid="{19F8C2D1-E627-4859-9329-354775E668C0}"/>
    <cellStyle name="Normal 2 3 3 2 2 18" xfId="32473" xr:uid="{19F8C2D1-E627-4859-9329-354775E668C0}"/>
    <cellStyle name="Normal 2 3 3 2 2 19" xfId="32604" xr:uid="{19F8C2D1-E627-4859-9329-354775E668C0}"/>
    <cellStyle name="Normal 2 3 3 2 2 2" xfId="1804" xr:uid="{19F8C2D1-E627-4859-9329-354775E668C0}"/>
    <cellStyle name="Normal 2 3 3 2 2 2 2" xfId="7309" xr:uid="{7052EB9B-70E5-48F7-877E-02B75FA3A1DB}"/>
    <cellStyle name="Normal 2 3 3 2 2 2 2 2" xfId="14771" xr:uid="{7052EB9B-70E5-48F7-877E-02B75FA3A1DB}"/>
    <cellStyle name="Normal 2 3 3 2 2 2 2 2 2" xfId="30749" xr:uid="{7052EB9B-70E5-48F7-877E-02B75FA3A1DB}"/>
    <cellStyle name="Normal 2 3 3 2 2 2 2 3" xfId="23287" xr:uid="{7052EB9B-70E5-48F7-877E-02B75FA3A1DB}"/>
    <cellStyle name="Normal 2 3 3 2 2 2 3" xfId="9266" xr:uid="{19F8C2D1-E627-4859-9329-354775E668C0}"/>
    <cellStyle name="Normal 2 3 3 2 2 2 3 2" xfId="25244" xr:uid="{19F8C2D1-E627-4859-9329-354775E668C0}"/>
    <cellStyle name="Normal 2 3 3 2 2 2 4" xfId="17782" xr:uid="{19F8C2D1-E627-4859-9329-354775E668C0}"/>
    <cellStyle name="Normal 2 3 3 2 2 20" xfId="32736" xr:uid="{7FD13C20-9F74-490E-9367-FB7E41E12C04}"/>
    <cellStyle name="Normal 2 3 3 2 2 21" xfId="32868" xr:uid="{00000000-0005-0000-0000-00006C000000}"/>
    <cellStyle name="Normal 2 3 3 2 2 22" xfId="32999" xr:uid="{19F8C2D1-E627-4859-9329-354775E668C0}"/>
    <cellStyle name="Normal 2 3 3 2 2 23" xfId="33130" xr:uid="{19F8C2D1-E627-4859-9329-354775E668C0}"/>
    <cellStyle name="Normal 2 3 3 2 2 24" xfId="33262" xr:uid="{00000000-0005-0000-0000-00006C000000}"/>
    <cellStyle name="Normal 2 3 3 2 2 25" xfId="33394" xr:uid="{CA44E952-31DD-4910-BE7C-6F4A9E5A2C09}"/>
    <cellStyle name="Normal 2 3 3 2 2 3" xfId="6843" xr:uid="{5908476D-E708-40CA-A42E-DC09BCA1DC6B}"/>
    <cellStyle name="Normal 2 3 3 2 2 3 2" xfId="14305" xr:uid="{5908476D-E708-40CA-A42E-DC09BCA1DC6B}"/>
    <cellStyle name="Normal 2 3 3 2 2 3 2 2" xfId="30283" xr:uid="{5908476D-E708-40CA-A42E-DC09BCA1DC6B}"/>
    <cellStyle name="Normal 2 3 3 2 2 3 3" xfId="22821" xr:uid="{5908476D-E708-40CA-A42E-DC09BCA1DC6B}"/>
    <cellStyle name="Normal 2 3 3 2 2 4" xfId="7438" xr:uid="{19F8C2D1-E627-4859-9329-354775E668C0}"/>
    <cellStyle name="Normal 2 3 3 2 2 4 2" xfId="14900" xr:uid="{19F8C2D1-E627-4859-9329-354775E668C0}"/>
    <cellStyle name="Normal 2 3 3 2 2 4 2 2" xfId="30878" xr:uid="{19F8C2D1-E627-4859-9329-354775E668C0}"/>
    <cellStyle name="Normal 2 3 3 2 2 4 3" xfId="23416" xr:uid="{19F8C2D1-E627-4859-9329-354775E668C0}"/>
    <cellStyle name="Normal 2 3 3 2 2 5" xfId="7579" xr:uid="{19F8C2D1-E627-4859-9329-354775E668C0}"/>
    <cellStyle name="Normal 2 3 3 2 2 5 2" xfId="23557" xr:uid="{19F8C2D1-E627-4859-9329-354775E668C0}"/>
    <cellStyle name="Normal 2 3 3 2 2 6" xfId="15041" xr:uid="{19F8C2D1-E627-4859-9329-354775E668C0}"/>
    <cellStyle name="Normal 2 3 3 2 2 6 2" xfId="31019" xr:uid="{19F8C2D1-E627-4859-9329-354775E668C0}"/>
    <cellStyle name="Normal 2 3 3 2 2 7" xfId="15172" xr:uid="{19F8C2D1-E627-4859-9329-354775E668C0}"/>
    <cellStyle name="Normal 2 3 3 2 2 7 2" xfId="31150" xr:uid="{19F8C2D1-E627-4859-9329-354775E668C0}"/>
    <cellStyle name="Normal 2 3 3 2 2 8" xfId="15304" xr:uid="{19F8C2D1-E627-4859-9329-354775E668C0}"/>
    <cellStyle name="Normal 2 3 3 2 2 8 2" xfId="31282" xr:uid="{19F8C2D1-E627-4859-9329-354775E668C0}"/>
    <cellStyle name="Normal 2 3 3 2 2 9" xfId="15436" xr:uid="{19F8C2D1-E627-4859-9329-354775E668C0}"/>
    <cellStyle name="Normal 2 3 3 2 2 9 2" xfId="31414" xr:uid="{19F8C2D1-E627-4859-9329-354775E668C0}"/>
    <cellStyle name="Normal 2 3 3 2 20" xfId="32538" xr:uid="{DF3334E2-B398-4906-B24D-E43278D71486}"/>
    <cellStyle name="Normal 2 3 3 2 21" xfId="32670" xr:uid="{6CCC4ACC-7DF3-4B8B-A4F7-7748F8D4DBD9}"/>
    <cellStyle name="Normal 2 3 3 2 22" xfId="32802" xr:uid="{00000000-0005-0000-0000-00006B000000}"/>
    <cellStyle name="Normal 2 3 3 2 23" xfId="32933" xr:uid="{DF3334E2-B398-4906-B24D-E43278D71486}"/>
    <cellStyle name="Normal 2 3 3 2 24" xfId="33064" xr:uid="{DF3334E2-B398-4906-B24D-E43278D71486}"/>
    <cellStyle name="Normal 2 3 3 2 25" xfId="33196" xr:uid="{00000000-0005-0000-0000-00006B000000}"/>
    <cellStyle name="Normal 2 3 3 2 26" xfId="33328" xr:uid="{3FE7861E-1DE0-46CB-8E75-2BD87CBAD95D}"/>
    <cellStyle name="Normal 2 3 3 2 3" xfId="1738" xr:uid="{DF3334E2-B398-4906-B24D-E43278D71486}"/>
    <cellStyle name="Normal 2 3 3 2 3 2" xfId="7270" xr:uid="{F9783778-283A-4F68-ABC5-C057B922C2C8}"/>
    <cellStyle name="Normal 2 3 3 2 3 2 2" xfId="14732" xr:uid="{F9783778-283A-4F68-ABC5-C057B922C2C8}"/>
    <cellStyle name="Normal 2 3 3 2 3 2 2 2" xfId="30710" xr:uid="{F9783778-283A-4F68-ABC5-C057B922C2C8}"/>
    <cellStyle name="Normal 2 3 3 2 3 2 3" xfId="23248" xr:uid="{F9783778-283A-4F68-ABC5-C057B922C2C8}"/>
    <cellStyle name="Normal 2 3 3 2 3 3" xfId="9200" xr:uid="{DF3334E2-B398-4906-B24D-E43278D71486}"/>
    <cellStyle name="Normal 2 3 3 2 3 3 2" xfId="25178" xr:uid="{DF3334E2-B398-4906-B24D-E43278D71486}"/>
    <cellStyle name="Normal 2 3 3 2 3 4" xfId="17716" xr:uid="{DF3334E2-B398-4906-B24D-E43278D71486}"/>
    <cellStyle name="Normal 2 3 3 2 4" xfId="3292" xr:uid="{358EBBDA-1BC2-476E-BFEC-AD8127F0CE6B}"/>
    <cellStyle name="Normal 2 3 3 2 4 2" xfId="10754" xr:uid="{358EBBDA-1BC2-476E-BFEC-AD8127F0CE6B}"/>
    <cellStyle name="Normal 2 3 3 2 4 2 2" xfId="26732" xr:uid="{358EBBDA-1BC2-476E-BFEC-AD8127F0CE6B}"/>
    <cellStyle name="Normal 2 3 3 2 4 3" xfId="19270" xr:uid="{358EBBDA-1BC2-476E-BFEC-AD8127F0CE6B}"/>
    <cellStyle name="Normal 2 3 3 2 5" xfId="7372" xr:uid="{DF3334E2-B398-4906-B24D-E43278D71486}"/>
    <cellStyle name="Normal 2 3 3 2 5 2" xfId="14834" xr:uid="{DF3334E2-B398-4906-B24D-E43278D71486}"/>
    <cellStyle name="Normal 2 3 3 2 5 2 2" xfId="30812" xr:uid="{DF3334E2-B398-4906-B24D-E43278D71486}"/>
    <cellStyle name="Normal 2 3 3 2 5 3" xfId="23350" xr:uid="{DF3334E2-B398-4906-B24D-E43278D71486}"/>
    <cellStyle name="Normal 2 3 3 2 6" xfId="7513" xr:uid="{DF3334E2-B398-4906-B24D-E43278D71486}"/>
    <cellStyle name="Normal 2 3 3 2 6 2" xfId="23491" xr:uid="{DF3334E2-B398-4906-B24D-E43278D71486}"/>
    <cellStyle name="Normal 2 3 3 2 7" xfId="14975" xr:uid="{DF3334E2-B398-4906-B24D-E43278D71486}"/>
    <cellStyle name="Normal 2 3 3 2 7 2" xfId="30953" xr:uid="{DF3334E2-B398-4906-B24D-E43278D71486}"/>
    <cellStyle name="Normal 2 3 3 2 8" xfId="15106" xr:uid="{DF3334E2-B398-4906-B24D-E43278D71486}"/>
    <cellStyle name="Normal 2 3 3 2 8 2" xfId="31084" xr:uid="{DF3334E2-B398-4906-B24D-E43278D71486}"/>
    <cellStyle name="Normal 2 3 3 2 9" xfId="15238" xr:uid="{DF3334E2-B398-4906-B24D-E43278D71486}"/>
    <cellStyle name="Normal 2 3 3 2 9 2" xfId="31216" xr:uid="{DF3334E2-B398-4906-B24D-E43278D71486}"/>
    <cellStyle name="Normal 2 3 3 20" xfId="15205" xr:uid="{6F4FC609-78D8-4241-8537-A0AE0EEE7656}"/>
    <cellStyle name="Normal 2 3 3 20 2" xfId="31183" xr:uid="{6F4FC609-78D8-4241-8537-A0AE0EEE7656}"/>
    <cellStyle name="Normal 2 3 3 21" xfId="15337" xr:uid="{6F4FC609-78D8-4241-8537-A0AE0EEE7656}"/>
    <cellStyle name="Normal 2 3 3 21 2" xfId="31315" xr:uid="{6F4FC609-78D8-4241-8537-A0AE0EEE7656}"/>
    <cellStyle name="Normal 2 3 3 22" xfId="15469" xr:uid="{6F4FC609-78D8-4241-8537-A0AE0EEE7656}"/>
    <cellStyle name="Normal 2 3 3 22 2" xfId="31447" xr:uid="{6F4FC609-78D8-4241-8537-A0AE0EEE7656}"/>
    <cellStyle name="Normal 2 3 3 23" xfId="15608" xr:uid="{6F4FC609-78D8-4241-8537-A0AE0EEE7656}"/>
    <cellStyle name="Normal 2 3 3 23 2" xfId="31585" xr:uid="{6F4FC609-78D8-4241-8537-A0AE0EEE7656}"/>
    <cellStyle name="Normal 2 3 3 24" xfId="15740" xr:uid="{6F4FC609-78D8-4241-8537-A0AE0EEE7656}"/>
    <cellStyle name="Normal 2 3 3 24 2" xfId="31717" xr:uid="{6F4FC609-78D8-4241-8537-A0AE0EEE7656}"/>
    <cellStyle name="Normal 2 3 3 25" xfId="15871" xr:uid="{6F4FC609-78D8-4241-8537-A0AE0EEE7656}"/>
    <cellStyle name="Normal 2 3 3 25 2" xfId="31848" xr:uid="{6F4FC609-78D8-4241-8537-A0AE0EEE7656}"/>
    <cellStyle name="Normal 2 3 3 26" xfId="16211" xr:uid="{00000000-0005-0000-0000-000000020000}"/>
    <cellStyle name="Normal 2 3 3 27" xfId="31979" xr:uid="{6F4FC609-78D8-4241-8537-A0AE0EEE7656}"/>
    <cellStyle name="Normal 2 3 3 28" xfId="32111" xr:uid="{6F4FC609-78D8-4241-8537-A0AE0EEE7656}"/>
    <cellStyle name="Normal 2 3 3 29" xfId="32242" xr:uid="{6F4FC609-78D8-4241-8537-A0AE0EEE7656}"/>
    <cellStyle name="Normal 2 3 3 3" xfId="1306" xr:uid="{6F4FC609-78D8-4241-8537-A0AE0EEE7656}"/>
    <cellStyle name="Normal 2 3 3 3 10" xfId="15535" xr:uid="{E700FB24-5554-4F60-B24D-8E0417689B45}"/>
    <cellStyle name="Normal 2 3 3 3 10 2" xfId="31513" xr:uid="{E700FB24-5554-4F60-B24D-8E0417689B45}"/>
    <cellStyle name="Normal 2 3 3 3 11" xfId="15674" xr:uid="{E700FB24-5554-4F60-B24D-8E0417689B45}"/>
    <cellStyle name="Normal 2 3 3 3 11 2" xfId="31651" xr:uid="{E700FB24-5554-4F60-B24D-8E0417689B45}"/>
    <cellStyle name="Normal 2 3 3 3 12" xfId="15806" xr:uid="{E700FB24-5554-4F60-B24D-8E0417689B45}"/>
    <cellStyle name="Normal 2 3 3 3 12 2" xfId="31783" xr:uid="{E700FB24-5554-4F60-B24D-8E0417689B45}"/>
    <cellStyle name="Normal 2 3 3 3 13" xfId="15937" xr:uid="{E700FB24-5554-4F60-B24D-8E0417689B45}"/>
    <cellStyle name="Normal 2 3 3 3 13 2" xfId="31914" xr:uid="{E700FB24-5554-4F60-B24D-8E0417689B45}"/>
    <cellStyle name="Normal 2 3 3 3 14" xfId="17284" xr:uid="{6F4FC609-78D8-4241-8537-A0AE0EEE7656}"/>
    <cellStyle name="Normal 2 3 3 3 15" xfId="32045" xr:uid="{E700FB24-5554-4F60-B24D-8E0417689B45}"/>
    <cellStyle name="Normal 2 3 3 3 16" xfId="32177" xr:uid="{E700FB24-5554-4F60-B24D-8E0417689B45}"/>
    <cellStyle name="Normal 2 3 3 3 17" xfId="32308" xr:uid="{E700FB24-5554-4F60-B24D-8E0417689B45}"/>
    <cellStyle name="Normal 2 3 3 3 18" xfId="32440" xr:uid="{E700FB24-5554-4F60-B24D-8E0417689B45}"/>
    <cellStyle name="Normal 2 3 3 3 19" xfId="32571" xr:uid="{E700FB24-5554-4F60-B24D-8E0417689B45}"/>
    <cellStyle name="Normal 2 3 3 3 2" xfId="1771" xr:uid="{E700FB24-5554-4F60-B24D-8E0417689B45}"/>
    <cellStyle name="Normal 2 3 3 3 2 2" xfId="6876" xr:uid="{D019DE09-413E-409F-A567-95DB309316AB}"/>
    <cellStyle name="Normal 2 3 3 3 2 2 2" xfId="14338" xr:uid="{D019DE09-413E-409F-A567-95DB309316AB}"/>
    <cellStyle name="Normal 2 3 3 3 2 2 2 2" xfId="30316" xr:uid="{D019DE09-413E-409F-A567-95DB309316AB}"/>
    <cellStyle name="Normal 2 3 3 3 2 2 3" xfId="22854" xr:uid="{D019DE09-413E-409F-A567-95DB309316AB}"/>
    <cellStyle name="Normal 2 3 3 3 2 3" xfId="9233" xr:uid="{E700FB24-5554-4F60-B24D-8E0417689B45}"/>
    <cellStyle name="Normal 2 3 3 3 2 3 2" xfId="25211" xr:uid="{E700FB24-5554-4F60-B24D-8E0417689B45}"/>
    <cellStyle name="Normal 2 3 3 3 2 4" xfId="17749" xr:uid="{E700FB24-5554-4F60-B24D-8E0417689B45}"/>
    <cellStyle name="Normal 2 3 3 3 20" xfId="32703" xr:uid="{E0FBF8B9-3572-4EF6-9CDA-95A3F9D8865B}"/>
    <cellStyle name="Normal 2 3 3 3 21" xfId="32835" xr:uid="{00000000-0005-0000-0000-00006D000000}"/>
    <cellStyle name="Normal 2 3 3 3 22" xfId="32966" xr:uid="{E700FB24-5554-4F60-B24D-8E0417689B45}"/>
    <cellStyle name="Normal 2 3 3 3 23" xfId="33097" xr:uid="{E700FB24-5554-4F60-B24D-8E0417689B45}"/>
    <cellStyle name="Normal 2 3 3 3 24" xfId="33229" xr:uid="{00000000-0005-0000-0000-00006D000000}"/>
    <cellStyle name="Normal 2 3 3 3 25" xfId="33361" xr:uid="{494CD57E-F662-4CF2-B0C2-69E6CFD2BE4B}"/>
    <cellStyle name="Normal 2 3 3 3 3" xfId="4539" xr:uid="{964FC2A4-1881-4161-93D7-B9AFE9CC9E4A}"/>
    <cellStyle name="Normal 2 3 3 3 3 2" xfId="12001" xr:uid="{964FC2A4-1881-4161-93D7-B9AFE9CC9E4A}"/>
    <cellStyle name="Normal 2 3 3 3 3 2 2" xfId="27979" xr:uid="{964FC2A4-1881-4161-93D7-B9AFE9CC9E4A}"/>
    <cellStyle name="Normal 2 3 3 3 3 3" xfId="20517" xr:uid="{964FC2A4-1881-4161-93D7-B9AFE9CC9E4A}"/>
    <cellStyle name="Normal 2 3 3 3 4" xfId="7405" xr:uid="{E700FB24-5554-4F60-B24D-8E0417689B45}"/>
    <cellStyle name="Normal 2 3 3 3 4 2" xfId="14867" xr:uid="{E700FB24-5554-4F60-B24D-8E0417689B45}"/>
    <cellStyle name="Normal 2 3 3 3 4 2 2" xfId="30845" xr:uid="{E700FB24-5554-4F60-B24D-8E0417689B45}"/>
    <cellStyle name="Normal 2 3 3 3 4 3" xfId="23383" xr:uid="{E700FB24-5554-4F60-B24D-8E0417689B45}"/>
    <cellStyle name="Normal 2 3 3 3 5" xfId="7546" xr:uid="{E700FB24-5554-4F60-B24D-8E0417689B45}"/>
    <cellStyle name="Normal 2 3 3 3 5 2" xfId="23524" xr:uid="{E700FB24-5554-4F60-B24D-8E0417689B45}"/>
    <cellStyle name="Normal 2 3 3 3 6" xfId="15008" xr:uid="{E700FB24-5554-4F60-B24D-8E0417689B45}"/>
    <cellStyle name="Normal 2 3 3 3 6 2" xfId="30986" xr:uid="{E700FB24-5554-4F60-B24D-8E0417689B45}"/>
    <cellStyle name="Normal 2 3 3 3 7" xfId="15139" xr:uid="{E700FB24-5554-4F60-B24D-8E0417689B45}"/>
    <cellStyle name="Normal 2 3 3 3 7 2" xfId="31117" xr:uid="{E700FB24-5554-4F60-B24D-8E0417689B45}"/>
    <cellStyle name="Normal 2 3 3 3 8" xfId="15271" xr:uid="{E700FB24-5554-4F60-B24D-8E0417689B45}"/>
    <cellStyle name="Normal 2 3 3 3 8 2" xfId="31249" xr:uid="{E700FB24-5554-4F60-B24D-8E0417689B45}"/>
    <cellStyle name="Normal 2 3 3 3 9" xfId="15403" xr:uid="{E700FB24-5554-4F60-B24D-8E0417689B45}"/>
    <cellStyle name="Normal 2 3 3 3 9 2" xfId="31381" xr:uid="{E700FB24-5554-4F60-B24D-8E0417689B45}"/>
    <cellStyle name="Normal 2 3 3 30" xfId="32374" xr:uid="{6F4FC609-78D8-4241-8537-A0AE0EEE7656}"/>
    <cellStyle name="Normal 2 3 3 31" xfId="32505" xr:uid="{6F4FC609-78D8-4241-8537-A0AE0EEE7656}"/>
    <cellStyle name="Normal 2 3 3 32" xfId="32637" xr:uid="{FFF95B61-DAC3-4761-A99C-273B43951907}"/>
    <cellStyle name="Normal 2 3 3 33" xfId="32769" xr:uid="{00000000-0005-0000-0000-00006A000000}"/>
    <cellStyle name="Normal 2 3 3 34" xfId="32900" xr:uid="{6F4FC609-78D8-4241-8537-A0AE0EEE7656}"/>
    <cellStyle name="Normal 2 3 3 35" xfId="33031" xr:uid="{6F4FC609-78D8-4241-8537-A0AE0EEE7656}"/>
    <cellStyle name="Normal 2 3 3 36" xfId="33163" xr:uid="{00000000-0005-0000-0000-00006A000000}"/>
    <cellStyle name="Normal 2 3 3 37" xfId="33295" xr:uid="{EF32D6DA-3426-4743-9AF8-8C25DD12B03C}"/>
    <cellStyle name="Normal 2 3 3 4" xfId="1339" xr:uid="{6F4FC609-78D8-4241-8537-A0AE0EEE7656}"/>
    <cellStyle name="Normal 2 3 3 4 2" xfId="5585" xr:uid="{C4D9D402-0F56-4FF6-8269-8F5AA35C2965}"/>
    <cellStyle name="Normal 2 3 3 4 2 2" xfId="13047" xr:uid="{C4D9D402-0F56-4FF6-8269-8F5AA35C2965}"/>
    <cellStyle name="Normal 2 3 3 4 2 2 2" xfId="29025" xr:uid="{C4D9D402-0F56-4FF6-8269-8F5AA35C2965}"/>
    <cellStyle name="Normal 2 3 3 4 2 3" xfId="21563" xr:uid="{C4D9D402-0F56-4FF6-8269-8F5AA35C2965}"/>
    <cellStyle name="Normal 2 3 3 4 3" xfId="8828" xr:uid="{6F4FC609-78D8-4241-8537-A0AE0EEE7656}"/>
    <cellStyle name="Normal 2 3 3 4 3 2" xfId="24806" xr:uid="{6F4FC609-78D8-4241-8537-A0AE0EEE7656}"/>
    <cellStyle name="Normal 2 3 3 4 4" xfId="17317" xr:uid="{6F4FC609-78D8-4241-8537-A0AE0EEE7656}"/>
    <cellStyle name="Normal 2 3 3 5" xfId="1372" xr:uid="{6F4FC609-78D8-4241-8537-A0AE0EEE7656}"/>
    <cellStyle name="Normal 2 3 3 5 2" xfId="6912" xr:uid="{DA0BBED4-5E8F-442F-A06A-F6A7C7BC9F2A}"/>
    <cellStyle name="Normal 2 3 3 5 2 2" xfId="14374" xr:uid="{DA0BBED4-5E8F-442F-A06A-F6A7C7BC9F2A}"/>
    <cellStyle name="Normal 2 3 3 5 2 2 2" xfId="30352" xr:uid="{DA0BBED4-5E8F-442F-A06A-F6A7C7BC9F2A}"/>
    <cellStyle name="Normal 2 3 3 5 2 3" xfId="22890" xr:uid="{DA0BBED4-5E8F-442F-A06A-F6A7C7BC9F2A}"/>
    <cellStyle name="Normal 2 3 3 5 3" xfId="8861" xr:uid="{6F4FC609-78D8-4241-8537-A0AE0EEE7656}"/>
    <cellStyle name="Normal 2 3 3 5 3 2" xfId="24839" xr:uid="{6F4FC609-78D8-4241-8537-A0AE0EEE7656}"/>
    <cellStyle name="Normal 2 3 3 5 4" xfId="17350" xr:uid="{6F4FC609-78D8-4241-8537-A0AE0EEE7656}"/>
    <cellStyle name="Normal 2 3 3 6" xfId="1405" xr:uid="{6F4FC609-78D8-4241-8537-A0AE0EEE7656}"/>
    <cellStyle name="Normal 2 3 3 6 2" xfId="6945" xr:uid="{C76498A2-169A-4028-91E0-786F298AA5A1}"/>
    <cellStyle name="Normal 2 3 3 6 2 2" xfId="14407" xr:uid="{C76498A2-169A-4028-91E0-786F298AA5A1}"/>
    <cellStyle name="Normal 2 3 3 6 2 2 2" xfId="30385" xr:uid="{C76498A2-169A-4028-91E0-786F298AA5A1}"/>
    <cellStyle name="Normal 2 3 3 6 2 3" xfId="22923" xr:uid="{C76498A2-169A-4028-91E0-786F298AA5A1}"/>
    <cellStyle name="Normal 2 3 3 6 3" xfId="8894" xr:uid="{6F4FC609-78D8-4241-8537-A0AE0EEE7656}"/>
    <cellStyle name="Normal 2 3 3 6 3 2" xfId="24872" xr:uid="{6F4FC609-78D8-4241-8537-A0AE0EEE7656}"/>
    <cellStyle name="Normal 2 3 3 6 4" xfId="17383" xr:uid="{6F4FC609-78D8-4241-8537-A0AE0EEE7656}"/>
    <cellStyle name="Normal 2 3 3 7" xfId="1438" xr:uid="{6F4FC609-78D8-4241-8537-A0AE0EEE7656}"/>
    <cellStyle name="Normal 2 3 3 7 2" xfId="6976" xr:uid="{01F317B7-C623-4848-B15F-1E35A9DC045B}"/>
    <cellStyle name="Normal 2 3 3 7 2 2" xfId="14438" xr:uid="{01F317B7-C623-4848-B15F-1E35A9DC045B}"/>
    <cellStyle name="Normal 2 3 3 7 2 2 2" xfId="30416" xr:uid="{01F317B7-C623-4848-B15F-1E35A9DC045B}"/>
    <cellStyle name="Normal 2 3 3 7 2 3" xfId="22954" xr:uid="{01F317B7-C623-4848-B15F-1E35A9DC045B}"/>
    <cellStyle name="Normal 2 3 3 7 3" xfId="8927" xr:uid="{6F4FC609-78D8-4241-8537-A0AE0EEE7656}"/>
    <cellStyle name="Normal 2 3 3 7 3 2" xfId="24905" xr:uid="{6F4FC609-78D8-4241-8537-A0AE0EEE7656}"/>
    <cellStyle name="Normal 2 3 3 7 4" xfId="17416" xr:uid="{6F4FC609-78D8-4241-8537-A0AE0EEE7656}"/>
    <cellStyle name="Normal 2 3 3 8" xfId="1471" xr:uid="{6F4FC609-78D8-4241-8537-A0AE0EEE7656}"/>
    <cellStyle name="Normal 2 3 3 8 2" xfId="7009" xr:uid="{6131E426-D988-459D-BA0E-A598C33860FC}"/>
    <cellStyle name="Normal 2 3 3 8 2 2" xfId="14471" xr:uid="{6131E426-D988-459D-BA0E-A598C33860FC}"/>
    <cellStyle name="Normal 2 3 3 8 2 2 2" xfId="30449" xr:uid="{6131E426-D988-459D-BA0E-A598C33860FC}"/>
    <cellStyle name="Normal 2 3 3 8 2 3" xfId="22987" xr:uid="{6131E426-D988-459D-BA0E-A598C33860FC}"/>
    <cellStyle name="Normal 2 3 3 8 3" xfId="8960" xr:uid="{6F4FC609-78D8-4241-8537-A0AE0EEE7656}"/>
    <cellStyle name="Normal 2 3 3 8 3 2" xfId="24938" xr:uid="{6F4FC609-78D8-4241-8537-A0AE0EEE7656}"/>
    <cellStyle name="Normal 2 3 3 8 4" xfId="17449" xr:uid="{6F4FC609-78D8-4241-8537-A0AE0EEE7656}"/>
    <cellStyle name="Normal 2 3 3 9" xfId="1504" xr:uid="{6F4FC609-78D8-4241-8537-A0AE0EEE7656}"/>
    <cellStyle name="Normal 2 3 3 9 2" xfId="7042" xr:uid="{E9921AC5-68C3-48A8-944A-B90BD8963060}"/>
    <cellStyle name="Normal 2 3 3 9 2 2" xfId="14504" xr:uid="{E9921AC5-68C3-48A8-944A-B90BD8963060}"/>
    <cellStyle name="Normal 2 3 3 9 2 2 2" xfId="30482" xr:uid="{E9921AC5-68C3-48A8-944A-B90BD8963060}"/>
    <cellStyle name="Normal 2 3 3 9 2 3" xfId="23020" xr:uid="{E9921AC5-68C3-48A8-944A-B90BD8963060}"/>
    <cellStyle name="Normal 2 3 3 9 3" xfId="8993" xr:uid="{6F4FC609-78D8-4241-8537-A0AE0EEE7656}"/>
    <cellStyle name="Normal 2 3 3 9 3 2" xfId="24971" xr:uid="{6F4FC609-78D8-4241-8537-A0AE0EEE7656}"/>
    <cellStyle name="Normal 2 3 3 9 4" xfId="17482" xr:uid="{6F4FC609-78D8-4241-8537-A0AE0EEE7656}"/>
    <cellStyle name="Normal 2 3 30" xfId="719" xr:uid="{00000000-0005-0000-0000-000001020000}"/>
    <cellStyle name="Normal 2 3 30 2" xfId="3778" xr:uid="{BEE2DA26-88EA-4605-B815-DDE30725F123}"/>
    <cellStyle name="Normal 2 3 30 2 2" xfId="11240" xr:uid="{BEE2DA26-88EA-4605-B815-DDE30725F123}"/>
    <cellStyle name="Normal 2 3 30 2 2 2" xfId="27218" xr:uid="{BEE2DA26-88EA-4605-B815-DDE30725F123}"/>
    <cellStyle name="Normal 2 3 30 2 3" xfId="19756" xr:uid="{BEE2DA26-88EA-4605-B815-DDE30725F123}"/>
    <cellStyle name="Normal 2 3 30 3" xfId="5025" xr:uid="{B4E8F884-8583-4F2E-AD17-14A1A3E3F958}"/>
    <cellStyle name="Normal 2 3 30 3 2" xfId="12487" xr:uid="{B4E8F884-8583-4F2E-AD17-14A1A3E3F958}"/>
    <cellStyle name="Normal 2 3 30 3 2 2" xfId="28465" xr:uid="{B4E8F884-8583-4F2E-AD17-14A1A3E3F958}"/>
    <cellStyle name="Normal 2 3 30 3 3" xfId="21003" xr:uid="{B4E8F884-8583-4F2E-AD17-14A1A3E3F958}"/>
    <cellStyle name="Normal 2 3 30 4" xfId="6293" xr:uid="{C08C69F8-BB53-4A91-8CC2-C0135A209EB3}"/>
    <cellStyle name="Normal 2 3 30 4 2" xfId="13755" xr:uid="{C08C69F8-BB53-4A91-8CC2-C0135A209EB3}"/>
    <cellStyle name="Normal 2 3 30 4 2 2" xfId="29733" xr:uid="{C08C69F8-BB53-4A91-8CC2-C0135A209EB3}"/>
    <cellStyle name="Normal 2 3 30 4 3" xfId="22271" xr:uid="{C08C69F8-BB53-4A91-8CC2-C0135A209EB3}"/>
    <cellStyle name="Normal 2 3 30 5" xfId="2531" xr:uid="{00000000-0005-0000-0000-000001020000}"/>
    <cellStyle name="Normal 2 3 30 5 2" xfId="9993" xr:uid="{00000000-0005-0000-0000-000001020000}"/>
    <cellStyle name="Normal 2 3 30 5 2 2" xfId="25971" xr:uid="{00000000-0005-0000-0000-000001020000}"/>
    <cellStyle name="Normal 2 3 30 5 3" xfId="18509" xr:uid="{00000000-0005-0000-0000-000001020000}"/>
    <cellStyle name="Normal 2 3 30 6" xfId="8253" xr:uid="{00000000-0005-0000-0000-000001020000}"/>
    <cellStyle name="Normal 2 3 30 6 2" xfId="24231" xr:uid="{00000000-0005-0000-0000-000001020000}"/>
    <cellStyle name="Normal 2 3 30 7" xfId="16697" xr:uid="{00000000-0005-0000-0000-000001020000}"/>
    <cellStyle name="Normal 2 3 31" xfId="730" xr:uid="{00000000-0005-0000-0000-000002020000}"/>
    <cellStyle name="Normal 2 3 31 2" xfId="3789" xr:uid="{633D3A7E-447B-4024-83F5-A11D0B935836}"/>
    <cellStyle name="Normal 2 3 31 2 2" xfId="11251" xr:uid="{633D3A7E-447B-4024-83F5-A11D0B935836}"/>
    <cellStyle name="Normal 2 3 31 2 2 2" xfId="27229" xr:uid="{633D3A7E-447B-4024-83F5-A11D0B935836}"/>
    <cellStyle name="Normal 2 3 31 2 3" xfId="19767" xr:uid="{633D3A7E-447B-4024-83F5-A11D0B935836}"/>
    <cellStyle name="Normal 2 3 31 3" xfId="5036" xr:uid="{58B77589-822C-4D6B-8032-51118CF758A8}"/>
    <cellStyle name="Normal 2 3 31 3 2" xfId="12498" xr:uid="{58B77589-822C-4D6B-8032-51118CF758A8}"/>
    <cellStyle name="Normal 2 3 31 3 2 2" xfId="28476" xr:uid="{58B77589-822C-4D6B-8032-51118CF758A8}"/>
    <cellStyle name="Normal 2 3 31 3 3" xfId="21014" xr:uid="{58B77589-822C-4D6B-8032-51118CF758A8}"/>
    <cellStyle name="Normal 2 3 31 4" xfId="6304" xr:uid="{23D8C32A-0352-465E-A5CD-4C1893DE2212}"/>
    <cellStyle name="Normal 2 3 31 4 2" xfId="13766" xr:uid="{23D8C32A-0352-465E-A5CD-4C1893DE2212}"/>
    <cellStyle name="Normal 2 3 31 4 2 2" xfId="29744" xr:uid="{23D8C32A-0352-465E-A5CD-4C1893DE2212}"/>
    <cellStyle name="Normal 2 3 31 4 3" xfId="22282" xr:uid="{23D8C32A-0352-465E-A5CD-4C1893DE2212}"/>
    <cellStyle name="Normal 2 3 31 5" xfId="2542" xr:uid="{00000000-0005-0000-0000-000002020000}"/>
    <cellStyle name="Normal 2 3 31 5 2" xfId="10004" xr:uid="{00000000-0005-0000-0000-000002020000}"/>
    <cellStyle name="Normal 2 3 31 5 2 2" xfId="25982" xr:uid="{00000000-0005-0000-0000-000002020000}"/>
    <cellStyle name="Normal 2 3 31 5 3" xfId="18520" xr:uid="{00000000-0005-0000-0000-000002020000}"/>
    <cellStyle name="Normal 2 3 31 6" xfId="8264" xr:uid="{00000000-0005-0000-0000-000002020000}"/>
    <cellStyle name="Normal 2 3 31 6 2" xfId="24242" xr:uid="{00000000-0005-0000-0000-000002020000}"/>
    <cellStyle name="Normal 2 3 31 7" xfId="16708" xr:uid="{00000000-0005-0000-0000-000002020000}"/>
    <cellStyle name="Normal 2 3 32" xfId="738" xr:uid="{00000000-0005-0000-0000-000003020000}"/>
    <cellStyle name="Normal 2 3 32 2" xfId="3797" xr:uid="{B5E784D1-7B91-4560-89BA-734EA5ED74A3}"/>
    <cellStyle name="Normal 2 3 32 2 2" xfId="11259" xr:uid="{B5E784D1-7B91-4560-89BA-734EA5ED74A3}"/>
    <cellStyle name="Normal 2 3 32 2 2 2" xfId="27237" xr:uid="{B5E784D1-7B91-4560-89BA-734EA5ED74A3}"/>
    <cellStyle name="Normal 2 3 32 2 3" xfId="19775" xr:uid="{B5E784D1-7B91-4560-89BA-734EA5ED74A3}"/>
    <cellStyle name="Normal 2 3 32 3" xfId="5044" xr:uid="{F2CF283D-71DA-4FA5-B50A-C44F08A62F77}"/>
    <cellStyle name="Normal 2 3 32 3 2" xfId="12506" xr:uid="{F2CF283D-71DA-4FA5-B50A-C44F08A62F77}"/>
    <cellStyle name="Normal 2 3 32 3 2 2" xfId="28484" xr:uid="{F2CF283D-71DA-4FA5-B50A-C44F08A62F77}"/>
    <cellStyle name="Normal 2 3 32 3 3" xfId="21022" xr:uid="{F2CF283D-71DA-4FA5-B50A-C44F08A62F77}"/>
    <cellStyle name="Normal 2 3 32 4" xfId="6312" xr:uid="{CF6218C2-D011-4EEE-A7BE-668D47B60A89}"/>
    <cellStyle name="Normal 2 3 32 4 2" xfId="13774" xr:uid="{CF6218C2-D011-4EEE-A7BE-668D47B60A89}"/>
    <cellStyle name="Normal 2 3 32 4 2 2" xfId="29752" xr:uid="{CF6218C2-D011-4EEE-A7BE-668D47B60A89}"/>
    <cellStyle name="Normal 2 3 32 4 3" xfId="22290" xr:uid="{CF6218C2-D011-4EEE-A7BE-668D47B60A89}"/>
    <cellStyle name="Normal 2 3 32 5" xfId="2550" xr:uid="{00000000-0005-0000-0000-000003020000}"/>
    <cellStyle name="Normal 2 3 32 5 2" xfId="10012" xr:uid="{00000000-0005-0000-0000-000003020000}"/>
    <cellStyle name="Normal 2 3 32 5 2 2" xfId="25990" xr:uid="{00000000-0005-0000-0000-000003020000}"/>
    <cellStyle name="Normal 2 3 32 5 3" xfId="18528" xr:uid="{00000000-0005-0000-0000-000003020000}"/>
    <cellStyle name="Normal 2 3 32 6" xfId="8272" xr:uid="{00000000-0005-0000-0000-000003020000}"/>
    <cellStyle name="Normal 2 3 32 6 2" xfId="24250" xr:uid="{00000000-0005-0000-0000-000003020000}"/>
    <cellStyle name="Normal 2 3 32 7" xfId="16716" xr:uid="{00000000-0005-0000-0000-000003020000}"/>
    <cellStyle name="Normal 2 3 33" xfId="746" xr:uid="{00000000-0005-0000-0000-000004020000}"/>
    <cellStyle name="Normal 2 3 33 2" xfId="3805" xr:uid="{DA4AD9B0-C3C1-4985-992F-250F3AE21459}"/>
    <cellStyle name="Normal 2 3 33 2 2" xfId="11267" xr:uid="{DA4AD9B0-C3C1-4985-992F-250F3AE21459}"/>
    <cellStyle name="Normal 2 3 33 2 2 2" xfId="27245" xr:uid="{DA4AD9B0-C3C1-4985-992F-250F3AE21459}"/>
    <cellStyle name="Normal 2 3 33 2 3" xfId="19783" xr:uid="{DA4AD9B0-C3C1-4985-992F-250F3AE21459}"/>
    <cellStyle name="Normal 2 3 33 3" xfId="5052" xr:uid="{D23AD522-2822-4493-88EF-B523E8E3176E}"/>
    <cellStyle name="Normal 2 3 33 3 2" xfId="12514" xr:uid="{D23AD522-2822-4493-88EF-B523E8E3176E}"/>
    <cellStyle name="Normal 2 3 33 3 2 2" xfId="28492" xr:uid="{D23AD522-2822-4493-88EF-B523E8E3176E}"/>
    <cellStyle name="Normal 2 3 33 3 3" xfId="21030" xr:uid="{D23AD522-2822-4493-88EF-B523E8E3176E}"/>
    <cellStyle name="Normal 2 3 33 4" xfId="6320" xr:uid="{E79C19ED-A6F8-4820-9C91-31F33ABCC2A8}"/>
    <cellStyle name="Normal 2 3 33 4 2" xfId="13782" xr:uid="{E79C19ED-A6F8-4820-9C91-31F33ABCC2A8}"/>
    <cellStyle name="Normal 2 3 33 4 2 2" xfId="29760" xr:uid="{E79C19ED-A6F8-4820-9C91-31F33ABCC2A8}"/>
    <cellStyle name="Normal 2 3 33 4 3" xfId="22298" xr:uid="{E79C19ED-A6F8-4820-9C91-31F33ABCC2A8}"/>
    <cellStyle name="Normal 2 3 33 5" xfId="2558" xr:uid="{00000000-0005-0000-0000-000004020000}"/>
    <cellStyle name="Normal 2 3 33 5 2" xfId="10020" xr:uid="{00000000-0005-0000-0000-000004020000}"/>
    <cellStyle name="Normal 2 3 33 5 2 2" xfId="25998" xr:uid="{00000000-0005-0000-0000-000004020000}"/>
    <cellStyle name="Normal 2 3 33 5 3" xfId="18536" xr:uid="{00000000-0005-0000-0000-000004020000}"/>
    <cellStyle name="Normal 2 3 33 6" xfId="8280" xr:uid="{00000000-0005-0000-0000-000004020000}"/>
    <cellStyle name="Normal 2 3 33 6 2" xfId="24258" xr:uid="{00000000-0005-0000-0000-000004020000}"/>
    <cellStyle name="Normal 2 3 33 7" xfId="16724" xr:uid="{00000000-0005-0000-0000-000004020000}"/>
    <cellStyle name="Normal 2 3 34" xfId="754" xr:uid="{00000000-0005-0000-0000-000005020000}"/>
    <cellStyle name="Normal 2 3 34 2" xfId="3813" xr:uid="{B4ED57CD-99EE-48C8-9C2F-5E5A37E44364}"/>
    <cellStyle name="Normal 2 3 34 2 2" xfId="11275" xr:uid="{B4ED57CD-99EE-48C8-9C2F-5E5A37E44364}"/>
    <cellStyle name="Normal 2 3 34 2 2 2" xfId="27253" xr:uid="{B4ED57CD-99EE-48C8-9C2F-5E5A37E44364}"/>
    <cellStyle name="Normal 2 3 34 2 3" xfId="19791" xr:uid="{B4ED57CD-99EE-48C8-9C2F-5E5A37E44364}"/>
    <cellStyle name="Normal 2 3 34 3" xfId="5060" xr:uid="{D438B1F0-A5C1-429B-8561-106B16103300}"/>
    <cellStyle name="Normal 2 3 34 3 2" xfId="12522" xr:uid="{D438B1F0-A5C1-429B-8561-106B16103300}"/>
    <cellStyle name="Normal 2 3 34 3 2 2" xfId="28500" xr:uid="{D438B1F0-A5C1-429B-8561-106B16103300}"/>
    <cellStyle name="Normal 2 3 34 3 3" xfId="21038" xr:uid="{D438B1F0-A5C1-429B-8561-106B16103300}"/>
    <cellStyle name="Normal 2 3 34 4" xfId="6328" xr:uid="{93F198FD-E76E-4D44-B9FF-CD88667E1927}"/>
    <cellStyle name="Normal 2 3 34 4 2" xfId="13790" xr:uid="{93F198FD-E76E-4D44-B9FF-CD88667E1927}"/>
    <cellStyle name="Normal 2 3 34 4 2 2" xfId="29768" xr:uid="{93F198FD-E76E-4D44-B9FF-CD88667E1927}"/>
    <cellStyle name="Normal 2 3 34 4 3" xfId="22306" xr:uid="{93F198FD-E76E-4D44-B9FF-CD88667E1927}"/>
    <cellStyle name="Normal 2 3 34 5" xfId="2566" xr:uid="{00000000-0005-0000-0000-000005020000}"/>
    <cellStyle name="Normal 2 3 34 5 2" xfId="10028" xr:uid="{00000000-0005-0000-0000-000005020000}"/>
    <cellStyle name="Normal 2 3 34 5 2 2" xfId="26006" xr:uid="{00000000-0005-0000-0000-000005020000}"/>
    <cellStyle name="Normal 2 3 34 5 3" xfId="18544" xr:uid="{00000000-0005-0000-0000-000005020000}"/>
    <cellStyle name="Normal 2 3 34 6" xfId="8288" xr:uid="{00000000-0005-0000-0000-000005020000}"/>
    <cellStyle name="Normal 2 3 34 6 2" xfId="24266" xr:uid="{00000000-0005-0000-0000-000005020000}"/>
    <cellStyle name="Normal 2 3 34 7" xfId="16732" xr:uid="{00000000-0005-0000-0000-000005020000}"/>
    <cellStyle name="Normal 2 3 35" xfId="764" xr:uid="{00000000-0005-0000-0000-000006020000}"/>
    <cellStyle name="Normal 2 3 35 2" xfId="3823" xr:uid="{8A2ACFB4-575A-4C35-B02D-D74BBFC43F5D}"/>
    <cellStyle name="Normal 2 3 35 2 2" xfId="11285" xr:uid="{8A2ACFB4-575A-4C35-B02D-D74BBFC43F5D}"/>
    <cellStyle name="Normal 2 3 35 2 2 2" xfId="27263" xr:uid="{8A2ACFB4-575A-4C35-B02D-D74BBFC43F5D}"/>
    <cellStyle name="Normal 2 3 35 2 3" xfId="19801" xr:uid="{8A2ACFB4-575A-4C35-B02D-D74BBFC43F5D}"/>
    <cellStyle name="Normal 2 3 35 3" xfId="5070" xr:uid="{1A5BEE21-1A55-4F04-BE0F-49281432D3A0}"/>
    <cellStyle name="Normal 2 3 35 3 2" xfId="12532" xr:uid="{1A5BEE21-1A55-4F04-BE0F-49281432D3A0}"/>
    <cellStyle name="Normal 2 3 35 3 2 2" xfId="28510" xr:uid="{1A5BEE21-1A55-4F04-BE0F-49281432D3A0}"/>
    <cellStyle name="Normal 2 3 35 3 3" xfId="21048" xr:uid="{1A5BEE21-1A55-4F04-BE0F-49281432D3A0}"/>
    <cellStyle name="Normal 2 3 35 4" xfId="6338" xr:uid="{0929AA2E-59F7-4CB3-89F4-301F29FAB92C}"/>
    <cellStyle name="Normal 2 3 35 4 2" xfId="13800" xr:uid="{0929AA2E-59F7-4CB3-89F4-301F29FAB92C}"/>
    <cellStyle name="Normal 2 3 35 4 2 2" xfId="29778" xr:uid="{0929AA2E-59F7-4CB3-89F4-301F29FAB92C}"/>
    <cellStyle name="Normal 2 3 35 4 3" xfId="22316" xr:uid="{0929AA2E-59F7-4CB3-89F4-301F29FAB92C}"/>
    <cellStyle name="Normal 2 3 35 5" xfId="2576" xr:uid="{00000000-0005-0000-0000-000006020000}"/>
    <cellStyle name="Normal 2 3 35 5 2" xfId="10038" xr:uid="{00000000-0005-0000-0000-000006020000}"/>
    <cellStyle name="Normal 2 3 35 5 2 2" xfId="26016" xr:uid="{00000000-0005-0000-0000-000006020000}"/>
    <cellStyle name="Normal 2 3 35 5 3" xfId="18554" xr:uid="{00000000-0005-0000-0000-000006020000}"/>
    <cellStyle name="Normal 2 3 35 6" xfId="8298" xr:uid="{00000000-0005-0000-0000-000006020000}"/>
    <cellStyle name="Normal 2 3 35 6 2" xfId="24276" xr:uid="{00000000-0005-0000-0000-000006020000}"/>
    <cellStyle name="Normal 2 3 35 7" xfId="16742" xr:uid="{00000000-0005-0000-0000-000006020000}"/>
    <cellStyle name="Normal 2 3 36" xfId="773" xr:uid="{00000000-0005-0000-0000-000007020000}"/>
    <cellStyle name="Normal 2 3 36 2" xfId="3832" xr:uid="{18978ABC-9659-4D80-A5C3-0143321EED6A}"/>
    <cellStyle name="Normal 2 3 36 2 2" xfId="11294" xr:uid="{18978ABC-9659-4D80-A5C3-0143321EED6A}"/>
    <cellStyle name="Normal 2 3 36 2 2 2" xfId="27272" xr:uid="{18978ABC-9659-4D80-A5C3-0143321EED6A}"/>
    <cellStyle name="Normal 2 3 36 2 3" xfId="19810" xr:uid="{18978ABC-9659-4D80-A5C3-0143321EED6A}"/>
    <cellStyle name="Normal 2 3 36 3" xfId="5079" xr:uid="{E5CD32E9-2B2D-497A-8B49-504168709B33}"/>
    <cellStyle name="Normal 2 3 36 3 2" xfId="12541" xr:uid="{E5CD32E9-2B2D-497A-8B49-504168709B33}"/>
    <cellStyle name="Normal 2 3 36 3 2 2" xfId="28519" xr:uid="{E5CD32E9-2B2D-497A-8B49-504168709B33}"/>
    <cellStyle name="Normal 2 3 36 3 3" xfId="21057" xr:uid="{E5CD32E9-2B2D-497A-8B49-504168709B33}"/>
    <cellStyle name="Normal 2 3 36 4" xfId="6347" xr:uid="{699D96F0-0168-4DB3-9A73-6B3503BEDC4A}"/>
    <cellStyle name="Normal 2 3 36 4 2" xfId="13809" xr:uid="{699D96F0-0168-4DB3-9A73-6B3503BEDC4A}"/>
    <cellStyle name="Normal 2 3 36 4 2 2" xfId="29787" xr:uid="{699D96F0-0168-4DB3-9A73-6B3503BEDC4A}"/>
    <cellStyle name="Normal 2 3 36 4 3" xfId="22325" xr:uid="{699D96F0-0168-4DB3-9A73-6B3503BEDC4A}"/>
    <cellStyle name="Normal 2 3 36 5" xfId="2585" xr:uid="{00000000-0005-0000-0000-000007020000}"/>
    <cellStyle name="Normal 2 3 36 5 2" xfId="10047" xr:uid="{00000000-0005-0000-0000-000007020000}"/>
    <cellStyle name="Normal 2 3 36 5 2 2" xfId="26025" xr:uid="{00000000-0005-0000-0000-000007020000}"/>
    <cellStyle name="Normal 2 3 36 5 3" xfId="18563" xr:uid="{00000000-0005-0000-0000-000007020000}"/>
    <cellStyle name="Normal 2 3 36 6" xfId="8307" xr:uid="{00000000-0005-0000-0000-000007020000}"/>
    <cellStyle name="Normal 2 3 36 6 2" xfId="24285" xr:uid="{00000000-0005-0000-0000-000007020000}"/>
    <cellStyle name="Normal 2 3 36 7" xfId="16751" xr:uid="{00000000-0005-0000-0000-000007020000}"/>
    <cellStyle name="Normal 2 3 37" xfId="781" xr:uid="{00000000-0005-0000-0000-000008020000}"/>
    <cellStyle name="Normal 2 3 37 2" xfId="3840" xr:uid="{E75F3D7F-17C6-4200-8076-5CE2A91C99E7}"/>
    <cellStyle name="Normal 2 3 37 2 2" xfId="11302" xr:uid="{E75F3D7F-17C6-4200-8076-5CE2A91C99E7}"/>
    <cellStyle name="Normal 2 3 37 2 2 2" xfId="27280" xr:uid="{E75F3D7F-17C6-4200-8076-5CE2A91C99E7}"/>
    <cellStyle name="Normal 2 3 37 2 3" xfId="19818" xr:uid="{E75F3D7F-17C6-4200-8076-5CE2A91C99E7}"/>
    <cellStyle name="Normal 2 3 37 3" xfId="5087" xr:uid="{164C7E87-EBF5-4EE1-BA9A-C23F98F2D9D8}"/>
    <cellStyle name="Normal 2 3 37 3 2" xfId="12549" xr:uid="{164C7E87-EBF5-4EE1-BA9A-C23F98F2D9D8}"/>
    <cellStyle name="Normal 2 3 37 3 2 2" xfId="28527" xr:uid="{164C7E87-EBF5-4EE1-BA9A-C23F98F2D9D8}"/>
    <cellStyle name="Normal 2 3 37 3 3" xfId="21065" xr:uid="{164C7E87-EBF5-4EE1-BA9A-C23F98F2D9D8}"/>
    <cellStyle name="Normal 2 3 37 4" xfId="6355" xr:uid="{76DCF6FB-646C-4AA4-8527-1DD7E15BCEFD}"/>
    <cellStyle name="Normal 2 3 37 4 2" xfId="13817" xr:uid="{76DCF6FB-646C-4AA4-8527-1DD7E15BCEFD}"/>
    <cellStyle name="Normal 2 3 37 4 2 2" xfId="29795" xr:uid="{76DCF6FB-646C-4AA4-8527-1DD7E15BCEFD}"/>
    <cellStyle name="Normal 2 3 37 4 3" xfId="22333" xr:uid="{76DCF6FB-646C-4AA4-8527-1DD7E15BCEFD}"/>
    <cellStyle name="Normal 2 3 37 5" xfId="2593" xr:uid="{00000000-0005-0000-0000-000008020000}"/>
    <cellStyle name="Normal 2 3 37 5 2" xfId="10055" xr:uid="{00000000-0005-0000-0000-000008020000}"/>
    <cellStyle name="Normal 2 3 37 5 2 2" xfId="26033" xr:uid="{00000000-0005-0000-0000-000008020000}"/>
    <cellStyle name="Normal 2 3 37 5 3" xfId="18571" xr:uid="{00000000-0005-0000-0000-000008020000}"/>
    <cellStyle name="Normal 2 3 37 6" xfId="8315" xr:uid="{00000000-0005-0000-0000-000008020000}"/>
    <cellStyle name="Normal 2 3 37 6 2" xfId="24293" xr:uid="{00000000-0005-0000-0000-000008020000}"/>
    <cellStyle name="Normal 2 3 37 7" xfId="16759" xr:uid="{00000000-0005-0000-0000-000008020000}"/>
    <cellStyle name="Normal 2 3 38" xfId="789" xr:uid="{00000000-0005-0000-0000-000009020000}"/>
    <cellStyle name="Normal 2 3 38 2" xfId="3848" xr:uid="{87754205-6F16-415D-970C-ADE33C365252}"/>
    <cellStyle name="Normal 2 3 38 2 2" xfId="11310" xr:uid="{87754205-6F16-415D-970C-ADE33C365252}"/>
    <cellStyle name="Normal 2 3 38 2 2 2" xfId="27288" xr:uid="{87754205-6F16-415D-970C-ADE33C365252}"/>
    <cellStyle name="Normal 2 3 38 2 3" xfId="19826" xr:uid="{87754205-6F16-415D-970C-ADE33C365252}"/>
    <cellStyle name="Normal 2 3 38 3" xfId="5095" xr:uid="{A69297BA-1911-455D-A96A-402C266511FE}"/>
    <cellStyle name="Normal 2 3 38 3 2" xfId="12557" xr:uid="{A69297BA-1911-455D-A96A-402C266511FE}"/>
    <cellStyle name="Normal 2 3 38 3 2 2" xfId="28535" xr:uid="{A69297BA-1911-455D-A96A-402C266511FE}"/>
    <cellStyle name="Normal 2 3 38 3 3" xfId="21073" xr:uid="{A69297BA-1911-455D-A96A-402C266511FE}"/>
    <cellStyle name="Normal 2 3 38 4" xfId="6363" xr:uid="{9F7A9924-8E3E-493E-8CD5-7866572D480E}"/>
    <cellStyle name="Normal 2 3 38 4 2" xfId="13825" xr:uid="{9F7A9924-8E3E-493E-8CD5-7866572D480E}"/>
    <cellStyle name="Normal 2 3 38 4 2 2" xfId="29803" xr:uid="{9F7A9924-8E3E-493E-8CD5-7866572D480E}"/>
    <cellStyle name="Normal 2 3 38 4 3" xfId="22341" xr:uid="{9F7A9924-8E3E-493E-8CD5-7866572D480E}"/>
    <cellStyle name="Normal 2 3 38 5" xfId="2601" xr:uid="{00000000-0005-0000-0000-000009020000}"/>
    <cellStyle name="Normal 2 3 38 5 2" xfId="10063" xr:uid="{00000000-0005-0000-0000-000009020000}"/>
    <cellStyle name="Normal 2 3 38 5 2 2" xfId="26041" xr:uid="{00000000-0005-0000-0000-000009020000}"/>
    <cellStyle name="Normal 2 3 38 5 3" xfId="18579" xr:uid="{00000000-0005-0000-0000-000009020000}"/>
    <cellStyle name="Normal 2 3 38 6" xfId="8323" xr:uid="{00000000-0005-0000-0000-000009020000}"/>
    <cellStyle name="Normal 2 3 38 6 2" xfId="24301" xr:uid="{00000000-0005-0000-0000-000009020000}"/>
    <cellStyle name="Normal 2 3 38 7" xfId="16767" xr:uid="{00000000-0005-0000-0000-000009020000}"/>
    <cellStyle name="Normal 2 3 39" xfId="798" xr:uid="{00000000-0005-0000-0000-00000A020000}"/>
    <cellStyle name="Normal 2 3 39 2" xfId="3857" xr:uid="{CC12232A-2825-46B4-9C38-9CD3E6DCB4F4}"/>
    <cellStyle name="Normal 2 3 39 2 2" xfId="11319" xr:uid="{CC12232A-2825-46B4-9C38-9CD3E6DCB4F4}"/>
    <cellStyle name="Normal 2 3 39 2 2 2" xfId="27297" xr:uid="{CC12232A-2825-46B4-9C38-9CD3E6DCB4F4}"/>
    <cellStyle name="Normal 2 3 39 2 3" xfId="19835" xr:uid="{CC12232A-2825-46B4-9C38-9CD3E6DCB4F4}"/>
    <cellStyle name="Normal 2 3 39 3" xfId="5104" xr:uid="{FAEBB057-9DC9-4082-8379-8EF889EDB047}"/>
    <cellStyle name="Normal 2 3 39 3 2" xfId="12566" xr:uid="{FAEBB057-9DC9-4082-8379-8EF889EDB047}"/>
    <cellStyle name="Normal 2 3 39 3 2 2" xfId="28544" xr:uid="{FAEBB057-9DC9-4082-8379-8EF889EDB047}"/>
    <cellStyle name="Normal 2 3 39 3 3" xfId="21082" xr:uid="{FAEBB057-9DC9-4082-8379-8EF889EDB047}"/>
    <cellStyle name="Normal 2 3 39 4" xfId="6372" xr:uid="{CFFAA0F0-F5E0-46D8-A07E-3276A7DA4FCC}"/>
    <cellStyle name="Normal 2 3 39 4 2" xfId="13834" xr:uid="{CFFAA0F0-F5E0-46D8-A07E-3276A7DA4FCC}"/>
    <cellStyle name="Normal 2 3 39 4 2 2" xfId="29812" xr:uid="{CFFAA0F0-F5E0-46D8-A07E-3276A7DA4FCC}"/>
    <cellStyle name="Normal 2 3 39 4 3" xfId="22350" xr:uid="{CFFAA0F0-F5E0-46D8-A07E-3276A7DA4FCC}"/>
    <cellStyle name="Normal 2 3 39 5" xfId="2610" xr:uid="{00000000-0005-0000-0000-00000A020000}"/>
    <cellStyle name="Normal 2 3 39 5 2" xfId="10072" xr:uid="{00000000-0005-0000-0000-00000A020000}"/>
    <cellStyle name="Normal 2 3 39 5 2 2" xfId="26050" xr:uid="{00000000-0005-0000-0000-00000A020000}"/>
    <cellStyle name="Normal 2 3 39 5 3" xfId="18588" xr:uid="{00000000-0005-0000-0000-00000A020000}"/>
    <cellStyle name="Normal 2 3 39 6" xfId="8332" xr:uid="{00000000-0005-0000-0000-00000A020000}"/>
    <cellStyle name="Normal 2 3 39 6 2" xfId="24310" xr:uid="{00000000-0005-0000-0000-00000A020000}"/>
    <cellStyle name="Normal 2 3 39 7" xfId="16776" xr:uid="{00000000-0005-0000-0000-00000A020000}"/>
    <cellStyle name="Normal 2 3 4" xfId="507" xr:uid="{00000000-0005-0000-0000-00000B020000}"/>
    <cellStyle name="Normal 2 3 4 10" xfId="15221" xr:uid="{C0391416-05A2-4976-9FF8-333FF2E9888D}"/>
    <cellStyle name="Normal 2 3 4 10 2" xfId="31199" xr:uid="{C0391416-05A2-4976-9FF8-333FF2E9888D}"/>
    <cellStyle name="Normal 2 3 4 11" xfId="15353" xr:uid="{C0391416-05A2-4976-9FF8-333FF2E9888D}"/>
    <cellStyle name="Normal 2 3 4 11 2" xfId="31331" xr:uid="{C0391416-05A2-4976-9FF8-333FF2E9888D}"/>
    <cellStyle name="Normal 2 3 4 12" xfId="15485" xr:uid="{C0391416-05A2-4976-9FF8-333FF2E9888D}"/>
    <cellStyle name="Normal 2 3 4 12 2" xfId="31463" xr:uid="{C0391416-05A2-4976-9FF8-333FF2E9888D}"/>
    <cellStyle name="Normal 2 3 4 13" xfId="15624" xr:uid="{C0391416-05A2-4976-9FF8-333FF2E9888D}"/>
    <cellStyle name="Normal 2 3 4 13 2" xfId="31601" xr:uid="{C0391416-05A2-4976-9FF8-333FF2E9888D}"/>
    <cellStyle name="Normal 2 3 4 14" xfId="15756" xr:uid="{C0391416-05A2-4976-9FF8-333FF2E9888D}"/>
    <cellStyle name="Normal 2 3 4 14 2" xfId="31733" xr:uid="{C0391416-05A2-4976-9FF8-333FF2E9888D}"/>
    <cellStyle name="Normal 2 3 4 15" xfId="15887" xr:uid="{C0391416-05A2-4976-9FF8-333FF2E9888D}"/>
    <cellStyle name="Normal 2 3 4 15 2" xfId="31864" xr:uid="{C0391416-05A2-4976-9FF8-333FF2E9888D}"/>
    <cellStyle name="Normal 2 3 4 16" xfId="16485" xr:uid="{00000000-0005-0000-0000-00000B020000}"/>
    <cellStyle name="Normal 2 3 4 17" xfId="31995" xr:uid="{C0391416-05A2-4976-9FF8-333FF2E9888D}"/>
    <cellStyle name="Normal 2 3 4 18" xfId="32127" xr:uid="{C0391416-05A2-4976-9FF8-333FF2E9888D}"/>
    <cellStyle name="Normal 2 3 4 19" xfId="32258" xr:uid="{C0391416-05A2-4976-9FF8-333FF2E9888D}"/>
    <cellStyle name="Normal 2 3 4 2" xfId="1653" xr:uid="{C0391416-05A2-4976-9FF8-333FF2E9888D}"/>
    <cellStyle name="Normal 2 3 4 2 10" xfId="15551" xr:uid="{D94E5128-B8E1-4853-827E-10900F4CFAE7}"/>
    <cellStyle name="Normal 2 3 4 2 10 2" xfId="31529" xr:uid="{D94E5128-B8E1-4853-827E-10900F4CFAE7}"/>
    <cellStyle name="Normal 2 3 4 2 11" xfId="15690" xr:uid="{D94E5128-B8E1-4853-827E-10900F4CFAE7}"/>
    <cellStyle name="Normal 2 3 4 2 11 2" xfId="31667" xr:uid="{D94E5128-B8E1-4853-827E-10900F4CFAE7}"/>
    <cellStyle name="Normal 2 3 4 2 12" xfId="15822" xr:uid="{D94E5128-B8E1-4853-827E-10900F4CFAE7}"/>
    <cellStyle name="Normal 2 3 4 2 12 2" xfId="31799" xr:uid="{D94E5128-B8E1-4853-827E-10900F4CFAE7}"/>
    <cellStyle name="Normal 2 3 4 2 13" xfId="15953" xr:uid="{D94E5128-B8E1-4853-827E-10900F4CFAE7}"/>
    <cellStyle name="Normal 2 3 4 2 13 2" xfId="31930" xr:uid="{D94E5128-B8E1-4853-827E-10900F4CFAE7}"/>
    <cellStyle name="Normal 2 3 4 2 14" xfId="17631" xr:uid="{C0391416-05A2-4976-9FF8-333FF2E9888D}"/>
    <cellStyle name="Normal 2 3 4 2 15" xfId="32061" xr:uid="{D94E5128-B8E1-4853-827E-10900F4CFAE7}"/>
    <cellStyle name="Normal 2 3 4 2 16" xfId="32193" xr:uid="{D94E5128-B8E1-4853-827E-10900F4CFAE7}"/>
    <cellStyle name="Normal 2 3 4 2 17" xfId="32324" xr:uid="{D94E5128-B8E1-4853-827E-10900F4CFAE7}"/>
    <cellStyle name="Normal 2 3 4 2 18" xfId="32456" xr:uid="{D94E5128-B8E1-4853-827E-10900F4CFAE7}"/>
    <cellStyle name="Normal 2 3 4 2 19" xfId="32587" xr:uid="{D94E5128-B8E1-4853-827E-10900F4CFAE7}"/>
    <cellStyle name="Normal 2 3 4 2 2" xfId="1787" xr:uid="{D94E5128-B8E1-4853-827E-10900F4CFAE7}"/>
    <cellStyle name="Normal 2 3 4 2 2 2" xfId="7197" xr:uid="{7A5AB5FB-1FB6-49A8-A7F2-3128E481F33B}"/>
    <cellStyle name="Normal 2 3 4 2 2 2 2" xfId="14659" xr:uid="{7A5AB5FB-1FB6-49A8-A7F2-3128E481F33B}"/>
    <cellStyle name="Normal 2 3 4 2 2 2 2 2" xfId="30637" xr:uid="{7A5AB5FB-1FB6-49A8-A7F2-3128E481F33B}"/>
    <cellStyle name="Normal 2 3 4 2 2 2 3" xfId="23175" xr:uid="{7A5AB5FB-1FB6-49A8-A7F2-3128E481F33B}"/>
    <cellStyle name="Normal 2 3 4 2 2 3" xfId="9249" xr:uid="{D94E5128-B8E1-4853-827E-10900F4CFAE7}"/>
    <cellStyle name="Normal 2 3 4 2 2 3 2" xfId="25227" xr:uid="{D94E5128-B8E1-4853-827E-10900F4CFAE7}"/>
    <cellStyle name="Normal 2 3 4 2 2 4" xfId="17765" xr:uid="{D94E5128-B8E1-4853-827E-10900F4CFAE7}"/>
    <cellStyle name="Normal 2 3 4 2 20" xfId="32719" xr:uid="{BF3FC392-0E81-402F-AEE0-987C2D8C9F95}"/>
    <cellStyle name="Normal 2 3 4 2 21" xfId="32851" xr:uid="{00000000-0005-0000-0000-00006F000000}"/>
    <cellStyle name="Normal 2 3 4 2 22" xfId="32982" xr:uid="{D94E5128-B8E1-4853-827E-10900F4CFAE7}"/>
    <cellStyle name="Normal 2 3 4 2 23" xfId="33113" xr:uid="{D94E5128-B8E1-4853-827E-10900F4CFAE7}"/>
    <cellStyle name="Normal 2 3 4 2 24" xfId="33245" xr:uid="{00000000-0005-0000-0000-00006F000000}"/>
    <cellStyle name="Normal 2 3 4 2 25" xfId="33377" xr:uid="{8D342178-39D6-4A9F-9719-B232C69AECD1}"/>
    <cellStyle name="Normal 2 3 4 2 3" xfId="3566" xr:uid="{0C409893-E011-4CC5-B4B3-2D1D80BBD773}"/>
    <cellStyle name="Normal 2 3 4 2 3 2" xfId="11028" xr:uid="{0C409893-E011-4CC5-B4B3-2D1D80BBD773}"/>
    <cellStyle name="Normal 2 3 4 2 3 2 2" xfId="27006" xr:uid="{0C409893-E011-4CC5-B4B3-2D1D80BBD773}"/>
    <cellStyle name="Normal 2 3 4 2 3 3" xfId="19544" xr:uid="{0C409893-E011-4CC5-B4B3-2D1D80BBD773}"/>
    <cellStyle name="Normal 2 3 4 2 4" xfId="7421" xr:uid="{D94E5128-B8E1-4853-827E-10900F4CFAE7}"/>
    <cellStyle name="Normal 2 3 4 2 4 2" xfId="14883" xr:uid="{D94E5128-B8E1-4853-827E-10900F4CFAE7}"/>
    <cellStyle name="Normal 2 3 4 2 4 2 2" xfId="30861" xr:uid="{D94E5128-B8E1-4853-827E-10900F4CFAE7}"/>
    <cellStyle name="Normal 2 3 4 2 4 3" xfId="23399" xr:uid="{D94E5128-B8E1-4853-827E-10900F4CFAE7}"/>
    <cellStyle name="Normal 2 3 4 2 5" xfId="7562" xr:uid="{D94E5128-B8E1-4853-827E-10900F4CFAE7}"/>
    <cellStyle name="Normal 2 3 4 2 5 2" xfId="23540" xr:uid="{D94E5128-B8E1-4853-827E-10900F4CFAE7}"/>
    <cellStyle name="Normal 2 3 4 2 6" xfId="15024" xr:uid="{D94E5128-B8E1-4853-827E-10900F4CFAE7}"/>
    <cellStyle name="Normal 2 3 4 2 6 2" xfId="31002" xr:uid="{D94E5128-B8E1-4853-827E-10900F4CFAE7}"/>
    <cellStyle name="Normal 2 3 4 2 7" xfId="15155" xr:uid="{D94E5128-B8E1-4853-827E-10900F4CFAE7}"/>
    <cellStyle name="Normal 2 3 4 2 7 2" xfId="31133" xr:uid="{D94E5128-B8E1-4853-827E-10900F4CFAE7}"/>
    <cellStyle name="Normal 2 3 4 2 8" xfId="15287" xr:uid="{D94E5128-B8E1-4853-827E-10900F4CFAE7}"/>
    <cellStyle name="Normal 2 3 4 2 8 2" xfId="31265" xr:uid="{D94E5128-B8E1-4853-827E-10900F4CFAE7}"/>
    <cellStyle name="Normal 2 3 4 2 9" xfId="15419" xr:uid="{D94E5128-B8E1-4853-827E-10900F4CFAE7}"/>
    <cellStyle name="Normal 2 3 4 2 9 2" xfId="31397" xr:uid="{D94E5128-B8E1-4853-827E-10900F4CFAE7}"/>
    <cellStyle name="Normal 2 3 4 20" xfId="32390" xr:uid="{C0391416-05A2-4976-9FF8-333FF2E9888D}"/>
    <cellStyle name="Normal 2 3 4 21" xfId="32521" xr:uid="{C0391416-05A2-4976-9FF8-333FF2E9888D}"/>
    <cellStyle name="Normal 2 3 4 22" xfId="32653" xr:uid="{368B2F07-07F8-439C-B3C0-E763A50EDE6A}"/>
    <cellStyle name="Normal 2 3 4 23" xfId="32785" xr:uid="{00000000-0005-0000-0000-00006E000000}"/>
    <cellStyle name="Normal 2 3 4 24" xfId="32916" xr:uid="{C0391416-05A2-4976-9FF8-333FF2E9888D}"/>
    <cellStyle name="Normal 2 3 4 25" xfId="33047" xr:uid="{C0391416-05A2-4976-9FF8-333FF2E9888D}"/>
    <cellStyle name="Normal 2 3 4 26" xfId="33179" xr:uid="{00000000-0005-0000-0000-00006E000000}"/>
    <cellStyle name="Normal 2 3 4 27" xfId="33311" xr:uid="{9E9AB488-6699-4B1F-8B85-429C88FA22FF}"/>
    <cellStyle name="Normal 2 3 4 3" xfId="1721" xr:uid="{C0391416-05A2-4976-9FF8-333FF2E9888D}"/>
    <cellStyle name="Normal 2 3 4 3 2" xfId="7253" xr:uid="{AE31ECA9-6A4B-4773-B897-3C8DCBA9D4CD}"/>
    <cellStyle name="Normal 2 3 4 3 2 2" xfId="14715" xr:uid="{AE31ECA9-6A4B-4773-B897-3C8DCBA9D4CD}"/>
    <cellStyle name="Normal 2 3 4 3 2 2 2" xfId="30693" xr:uid="{AE31ECA9-6A4B-4773-B897-3C8DCBA9D4CD}"/>
    <cellStyle name="Normal 2 3 4 3 2 3" xfId="23231" xr:uid="{AE31ECA9-6A4B-4773-B897-3C8DCBA9D4CD}"/>
    <cellStyle name="Normal 2 3 4 3 3" xfId="4813" xr:uid="{BFD3E1B8-2C4C-42F4-B303-46183DEE647C}"/>
    <cellStyle name="Normal 2 3 4 3 3 2" xfId="12275" xr:uid="{BFD3E1B8-2C4C-42F4-B303-46183DEE647C}"/>
    <cellStyle name="Normal 2 3 4 3 3 2 2" xfId="28253" xr:uid="{BFD3E1B8-2C4C-42F4-B303-46183DEE647C}"/>
    <cellStyle name="Normal 2 3 4 3 3 3" xfId="20791" xr:uid="{BFD3E1B8-2C4C-42F4-B303-46183DEE647C}"/>
    <cellStyle name="Normal 2 3 4 3 4" xfId="9183" xr:uid="{C0391416-05A2-4976-9FF8-333FF2E9888D}"/>
    <cellStyle name="Normal 2 3 4 3 4 2" xfId="25161" xr:uid="{C0391416-05A2-4976-9FF8-333FF2E9888D}"/>
    <cellStyle name="Normal 2 3 4 3 5" xfId="17699" xr:uid="{C0391416-05A2-4976-9FF8-333FF2E9888D}"/>
    <cellStyle name="Normal 2 3 4 4" xfId="6082" xr:uid="{E967B9A7-1F4A-4638-81CD-FB2DF4C16205}"/>
    <cellStyle name="Normal 2 3 4 4 2" xfId="13544" xr:uid="{E967B9A7-1F4A-4638-81CD-FB2DF4C16205}"/>
    <cellStyle name="Normal 2 3 4 4 2 2" xfId="29522" xr:uid="{E967B9A7-1F4A-4638-81CD-FB2DF4C16205}"/>
    <cellStyle name="Normal 2 3 4 4 3" xfId="22060" xr:uid="{E967B9A7-1F4A-4638-81CD-FB2DF4C16205}"/>
    <cellStyle name="Normal 2 3 4 5" xfId="2319" xr:uid="{00000000-0005-0000-0000-00000B020000}"/>
    <cellStyle name="Normal 2 3 4 5 2" xfId="9781" xr:uid="{00000000-0005-0000-0000-00000B020000}"/>
    <cellStyle name="Normal 2 3 4 5 2 2" xfId="25759" xr:uid="{00000000-0005-0000-0000-00000B020000}"/>
    <cellStyle name="Normal 2 3 4 5 3" xfId="18297" xr:uid="{00000000-0005-0000-0000-00000B020000}"/>
    <cellStyle name="Normal 2 3 4 6" xfId="7355" xr:uid="{C0391416-05A2-4976-9FF8-333FF2E9888D}"/>
    <cellStyle name="Normal 2 3 4 6 2" xfId="14817" xr:uid="{C0391416-05A2-4976-9FF8-333FF2E9888D}"/>
    <cellStyle name="Normal 2 3 4 6 2 2" xfId="30795" xr:uid="{C0391416-05A2-4976-9FF8-333FF2E9888D}"/>
    <cellStyle name="Normal 2 3 4 6 3" xfId="23333" xr:uid="{C0391416-05A2-4976-9FF8-333FF2E9888D}"/>
    <cellStyle name="Normal 2 3 4 7" xfId="7496" xr:uid="{C0391416-05A2-4976-9FF8-333FF2E9888D}"/>
    <cellStyle name="Normal 2 3 4 7 2" xfId="23474" xr:uid="{C0391416-05A2-4976-9FF8-333FF2E9888D}"/>
    <cellStyle name="Normal 2 3 4 8" xfId="14958" xr:uid="{C0391416-05A2-4976-9FF8-333FF2E9888D}"/>
    <cellStyle name="Normal 2 3 4 8 2" xfId="30936" xr:uid="{C0391416-05A2-4976-9FF8-333FF2E9888D}"/>
    <cellStyle name="Normal 2 3 4 9" xfId="15089" xr:uid="{C0391416-05A2-4976-9FF8-333FF2E9888D}"/>
    <cellStyle name="Normal 2 3 4 9 2" xfId="31067" xr:uid="{C0391416-05A2-4976-9FF8-333FF2E9888D}"/>
    <cellStyle name="Normal 2 3 40" xfId="807" xr:uid="{F7D92565-1D01-4102-A5C4-0B75664C5A02}"/>
    <cellStyle name="Normal 2 3 40 2" xfId="3866" xr:uid="{901AA1C6-2D4D-4A3B-BBAF-6036FC05455A}"/>
    <cellStyle name="Normal 2 3 40 2 2" xfId="11328" xr:uid="{901AA1C6-2D4D-4A3B-BBAF-6036FC05455A}"/>
    <cellStyle name="Normal 2 3 40 2 2 2" xfId="27306" xr:uid="{901AA1C6-2D4D-4A3B-BBAF-6036FC05455A}"/>
    <cellStyle name="Normal 2 3 40 2 3" xfId="19844" xr:uid="{901AA1C6-2D4D-4A3B-BBAF-6036FC05455A}"/>
    <cellStyle name="Normal 2 3 40 3" xfId="5113" xr:uid="{D6EA1884-C185-463B-93AE-C239DE5CAFBF}"/>
    <cellStyle name="Normal 2 3 40 3 2" xfId="12575" xr:uid="{D6EA1884-C185-463B-93AE-C239DE5CAFBF}"/>
    <cellStyle name="Normal 2 3 40 3 2 2" xfId="28553" xr:uid="{D6EA1884-C185-463B-93AE-C239DE5CAFBF}"/>
    <cellStyle name="Normal 2 3 40 3 3" xfId="21091" xr:uid="{D6EA1884-C185-463B-93AE-C239DE5CAFBF}"/>
    <cellStyle name="Normal 2 3 40 4" xfId="6381" xr:uid="{EADE75FA-7338-4EBD-A28C-60F380879D72}"/>
    <cellStyle name="Normal 2 3 40 4 2" xfId="13843" xr:uid="{EADE75FA-7338-4EBD-A28C-60F380879D72}"/>
    <cellStyle name="Normal 2 3 40 4 2 2" xfId="29821" xr:uid="{EADE75FA-7338-4EBD-A28C-60F380879D72}"/>
    <cellStyle name="Normal 2 3 40 4 3" xfId="22359" xr:uid="{EADE75FA-7338-4EBD-A28C-60F380879D72}"/>
    <cellStyle name="Normal 2 3 40 5" xfId="2619" xr:uid="{F7D92565-1D01-4102-A5C4-0B75664C5A02}"/>
    <cellStyle name="Normal 2 3 40 5 2" xfId="10081" xr:uid="{F7D92565-1D01-4102-A5C4-0B75664C5A02}"/>
    <cellStyle name="Normal 2 3 40 5 2 2" xfId="26059" xr:uid="{F7D92565-1D01-4102-A5C4-0B75664C5A02}"/>
    <cellStyle name="Normal 2 3 40 5 3" xfId="18597" xr:uid="{F7D92565-1D01-4102-A5C4-0B75664C5A02}"/>
    <cellStyle name="Normal 2 3 40 6" xfId="8341" xr:uid="{F7D92565-1D01-4102-A5C4-0B75664C5A02}"/>
    <cellStyle name="Normal 2 3 40 6 2" xfId="24319" xr:uid="{F7D92565-1D01-4102-A5C4-0B75664C5A02}"/>
    <cellStyle name="Normal 2 3 40 7" xfId="16785" xr:uid="{F7D92565-1D01-4102-A5C4-0B75664C5A02}"/>
    <cellStyle name="Normal 2 3 41" xfId="815" xr:uid="{BFC314EA-CA21-4A52-81EB-A27586A421AA}"/>
    <cellStyle name="Normal 2 3 41 2" xfId="3874" xr:uid="{7AA42AFB-B014-40C7-99DD-C19145075469}"/>
    <cellStyle name="Normal 2 3 41 2 2" xfId="11336" xr:uid="{7AA42AFB-B014-40C7-99DD-C19145075469}"/>
    <cellStyle name="Normal 2 3 41 2 2 2" xfId="27314" xr:uid="{7AA42AFB-B014-40C7-99DD-C19145075469}"/>
    <cellStyle name="Normal 2 3 41 2 3" xfId="19852" xr:uid="{7AA42AFB-B014-40C7-99DD-C19145075469}"/>
    <cellStyle name="Normal 2 3 41 3" xfId="5121" xr:uid="{6C352478-F873-40EC-9CDE-521501D01B58}"/>
    <cellStyle name="Normal 2 3 41 3 2" xfId="12583" xr:uid="{6C352478-F873-40EC-9CDE-521501D01B58}"/>
    <cellStyle name="Normal 2 3 41 3 2 2" xfId="28561" xr:uid="{6C352478-F873-40EC-9CDE-521501D01B58}"/>
    <cellStyle name="Normal 2 3 41 3 3" xfId="21099" xr:uid="{6C352478-F873-40EC-9CDE-521501D01B58}"/>
    <cellStyle name="Normal 2 3 41 4" xfId="6389" xr:uid="{EA70F45B-4B22-4D14-8FD4-7612ECB78E99}"/>
    <cellStyle name="Normal 2 3 41 4 2" xfId="13851" xr:uid="{EA70F45B-4B22-4D14-8FD4-7612ECB78E99}"/>
    <cellStyle name="Normal 2 3 41 4 2 2" xfId="29829" xr:uid="{EA70F45B-4B22-4D14-8FD4-7612ECB78E99}"/>
    <cellStyle name="Normal 2 3 41 4 3" xfId="22367" xr:uid="{EA70F45B-4B22-4D14-8FD4-7612ECB78E99}"/>
    <cellStyle name="Normal 2 3 41 5" xfId="2627" xr:uid="{BFC314EA-CA21-4A52-81EB-A27586A421AA}"/>
    <cellStyle name="Normal 2 3 41 5 2" xfId="10089" xr:uid="{BFC314EA-CA21-4A52-81EB-A27586A421AA}"/>
    <cellStyle name="Normal 2 3 41 5 2 2" xfId="26067" xr:uid="{BFC314EA-CA21-4A52-81EB-A27586A421AA}"/>
    <cellStyle name="Normal 2 3 41 5 3" xfId="18605" xr:uid="{BFC314EA-CA21-4A52-81EB-A27586A421AA}"/>
    <cellStyle name="Normal 2 3 41 6" xfId="8349" xr:uid="{BFC314EA-CA21-4A52-81EB-A27586A421AA}"/>
    <cellStyle name="Normal 2 3 41 6 2" xfId="24327" xr:uid="{BFC314EA-CA21-4A52-81EB-A27586A421AA}"/>
    <cellStyle name="Normal 2 3 41 7" xfId="16793" xr:uid="{BFC314EA-CA21-4A52-81EB-A27586A421AA}"/>
    <cellStyle name="Normal 2 3 42" xfId="823" xr:uid="{6F187978-7F86-4AD0-AB57-5EA11986BB19}"/>
    <cellStyle name="Normal 2 3 42 2" xfId="3882" xr:uid="{BEE2974B-C88E-46DC-8D6A-A799563B9E70}"/>
    <cellStyle name="Normal 2 3 42 2 2" xfId="11344" xr:uid="{BEE2974B-C88E-46DC-8D6A-A799563B9E70}"/>
    <cellStyle name="Normal 2 3 42 2 2 2" xfId="27322" xr:uid="{BEE2974B-C88E-46DC-8D6A-A799563B9E70}"/>
    <cellStyle name="Normal 2 3 42 2 3" xfId="19860" xr:uid="{BEE2974B-C88E-46DC-8D6A-A799563B9E70}"/>
    <cellStyle name="Normal 2 3 42 3" xfId="5129" xr:uid="{6F37BC26-2971-4A69-B266-669F5891851D}"/>
    <cellStyle name="Normal 2 3 42 3 2" xfId="12591" xr:uid="{6F37BC26-2971-4A69-B266-669F5891851D}"/>
    <cellStyle name="Normal 2 3 42 3 2 2" xfId="28569" xr:uid="{6F37BC26-2971-4A69-B266-669F5891851D}"/>
    <cellStyle name="Normal 2 3 42 3 3" xfId="21107" xr:uid="{6F37BC26-2971-4A69-B266-669F5891851D}"/>
    <cellStyle name="Normal 2 3 42 4" xfId="6397" xr:uid="{43CEA796-6EF8-46B7-9D2F-A69278240F2E}"/>
    <cellStyle name="Normal 2 3 42 4 2" xfId="13859" xr:uid="{43CEA796-6EF8-46B7-9D2F-A69278240F2E}"/>
    <cellStyle name="Normal 2 3 42 4 2 2" xfId="29837" xr:uid="{43CEA796-6EF8-46B7-9D2F-A69278240F2E}"/>
    <cellStyle name="Normal 2 3 42 4 3" xfId="22375" xr:uid="{43CEA796-6EF8-46B7-9D2F-A69278240F2E}"/>
    <cellStyle name="Normal 2 3 42 5" xfId="2635" xr:uid="{6F187978-7F86-4AD0-AB57-5EA11986BB19}"/>
    <cellStyle name="Normal 2 3 42 5 2" xfId="10097" xr:uid="{6F187978-7F86-4AD0-AB57-5EA11986BB19}"/>
    <cellStyle name="Normal 2 3 42 5 2 2" xfId="26075" xr:uid="{6F187978-7F86-4AD0-AB57-5EA11986BB19}"/>
    <cellStyle name="Normal 2 3 42 5 3" xfId="18613" xr:uid="{6F187978-7F86-4AD0-AB57-5EA11986BB19}"/>
    <cellStyle name="Normal 2 3 42 6" xfId="8357" xr:uid="{6F187978-7F86-4AD0-AB57-5EA11986BB19}"/>
    <cellStyle name="Normal 2 3 42 6 2" xfId="24335" xr:uid="{6F187978-7F86-4AD0-AB57-5EA11986BB19}"/>
    <cellStyle name="Normal 2 3 42 7" xfId="16801" xr:uid="{6F187978-7F86-4AD0-AB57-5EA11986BB19}"/>
    <cellStyle name="Normal 2 3 43" xfId="831" xr:uid="{6F187978-7F86-4AD0-AB57-5EA11986BB19}"/>
    <cellStyle name="Normal 2 3 43 2" xfId="3890" xr:uid="{21BC3175-7F6F-4578-911F-805D652CE63E}"/>
    <cellStyle name="Normal 2 3 43 2 2" xfId="11352" xr:uid="{21BC3175-7F6F-4578-911F-805D652CE63E}"/>
    <cellStyle name="Normal 2 3 43 2 2 2" xfId="27330" xr:uid="{21BC3175-7F6F-4578-911F-805D652CE63E}"/>
    <cellStyle name="Normal 2 3 43 2 3" xfId="19868" xr:uid="{21BC3175-7F6F-4578-911F-805D652CE63E}"/>
    <cellStyle name="Normal 2 3 43 3" xfId="5137" xr:uid="{C99600B1-3236-410A-8AF1-D4D936EE4030}"/>
    <cellStyle name="Normal 2 3 43 3 2" xfId="12599" xr:uid="{C99600B1-3236-410A-8AF1-D4D936EE4030}"/>
    <cellStyle name="Normal 2 3 43 3 2 2" xfId="28577" xr:uid="{C99600B1-3236-410A-8AF1-D4D936EE4030}"/>
    <cellStyle name="Normal 2 3 43 3 3" xfId="21115" xr:uid="{C99600B1-3236-410A-8AF1-D4D936EE4030}"/>
    <cellStyle name="Normal 2 3 43 4" xfId="6405" xr:uid="{9C1E31BE-E78B-459B-B83F-6B44896F14E6}"/>
    <cellStyle name="Normal 2 3 43 4 2" xfId="13867" xr:uid="{9C1E31BE-E78B-459B-B83F-6B44896F14E6}"/>
    <cellStyle name="Normal 2 3 43 4 2 2" xfId="29845" xr:uid="{9C1E31BE-E78B-459B-B83F-6B44896F14E6}"/>
    <cellStyle name="Normal 2 3 43 4 3" xfId="22383" xr:uid="{9C1E31BE-E78B-459B-B83F-6B44896F14E6}"/>
    <cellStyle name="Normal 2 3 43 5" xfId="2643" xr:uid="{6F187978-7F86-4AD0-AB57-5EA11986BB19}"/>
    <cellStyle name="Normal 2 3 43 5 2" xfId="10105" xr:uid="{6F187978-7F86-4AD0-AB57-5EA11986BB19}"/>
    <cellStyle name="Normal 2 3 43 5 2 2" xfId="26083" xr:uid="{6F187978-7F86-4AD0-AB57-5EA11986BB19}"/>
    <cellStyle name="Normal 2 3 43 5 3" xfId="18621" xr:uid="{6F187978-7F86-4AD0-AB57-5EA11986BB19}"/>
    <cellStyle name="Normal 2 3 43 6" xfId="8365" xr:uid="{6F187978-7F86-4AD0-AB57-5EA11986BB19}"/>
    <cellStyle name="Normal 2 3 43 6 2" xfId="24343" xr:uid="{6F187978-7F86-4AD0-AB57-5EA11986BB19}"/>
    <cellStyle name="Normal 2 3 43 7" xfId="16809" xr:uid="{6F187978-7F86-4AD0-AB57-5EA11986BB19}"/>
    <cellStyle name="Normal 2 3 44" xfId="840" xr:uid="{6F187978-7F86-4AD0-AB57-5EA11986BB19}"/>
    <cellStyle name="Normal 2 3 44 2" xfId="3899" xr:uid="{6E5E3C71-7091-42CF-AC1A-BFC4A8CD9E94}"/>
    <cellStyle name="Normal 2 3 44 2 2" xfId="11361" xr:uid="{6E5E3C71-7091-42CF-AC1A-BFC4A8CD9E94}"/>
    <cellStyle name="Normal 2 3 44 2 2 2" xfId="27339" xr:uid="{6E5E3C71-7091-42CF-AC1A-BFC4A8CD9E94}"/>
    <cellStyle name="Normal 2 3 44 2 3" xfId="19877" xr:uid="{6E5E3C71-7091-42CF-AC1A-BFC4A8CD9E94}"/>
    <cellStyle name="Normal 2 3 44 3" xfId="5146" xr:uid="{FADB1E46-91A0-4CF6-A7F6-75250EDEBF8E}"/>
    <cellStyle name="Normal 2 3 44 3 2" xfId="12608" xr:uid="{FADB1E46-91A0-4CF6-A7F6-75250EDEBF8E}"/>
    <cellStyle name="Normal 2 3 44 3 2 2" xfId="28586" xr:uid="{FADB1E46-91A0-4CF6-A7F6-75250EDEBF8E}"/>
    <cellStyle name="Normal 2 3 44 3 3" xfId="21124" xr:uid="{FADB1E46-91A0-4CF6-A7F6-75250EDEBF8E}"/>
    <cellStyle name="Normal 2 3 44 4" xfId="6414" xr:uid="{D3C341A4-0973-4B22-B80F-4745C2B02827}"/>
    <cellStyle name="Normal 2 3 44 4 2" xfId="13876" xr:uid="{D3C341A4-0973-4B22-B80F-4745C2B02827}"/>
    <cellStyle name="Normal 2 3 44 4 2 2" xfId="29854" xr:uid="{D3C341A4-0973-4B22-B80F-4745C2B02827}"/>
    <cellStyle name="Normal 2 3 44 4 3" xfId="22392" xr:uid="{D3C341A4-0973-4B22-B80F-4745C2B02827}"/>
    <cellStyle name="Normal 2 3 44 5" xfId="2652" xr:uid="{6F187978-7F86-4AD0-AB57-5EA11986BB19}"/>
    <cellStyle name="Normal 2 3 44 5 2" xfId="10114" xr:uid="{6F187978-7F86-4AD0-AB57-5EA11986BB19}"/>
    <cellStyle name="Normal 2 3 44 5 2 2" xfId="26092" xr:uid="{6F187978-7F86-4AD0-AB57-5EA11986BB19}"/>
    <cellStyle name="Normal 2 3 44 5 3" xfId="18630" xr:uid="{6F187978-7F86-4AD0-AB57-5EA11986BB19}"/>
    <cellStyle name="Normal 2 3 44 6" xfId="8374" xr:uid="{6F187978-7F86-4AD0-AB57-5EA11986BB19}"/>
    <cellStyle name="Normal 2 3 44 6 2" xfId="24352" xr:uid="{6F187978-7F86-4AD0-AB57-5EA11986BB19}"/>
    <cellStyle name="Normal 2 3 44 7" xfId="16818" xr:uid="{6F187978-7F86-4AD0-AB57-5EA11986BB19}"/>
    <cellStyle name="Normal 2 3 45" xfId="849" xr:uid="{6F187978-7F86-4AD0-AB57-5EA11986BB19}"/>
    <cellStyle name="Normal 2 3 45 2" xfId="3908" xr:uid="{40C430DB-618D-4F99-BBD8-48B9B291FE54}"/>
    <cellStyle name="Normal 2 3 45 2 2" xfId="11370" xr:uid="{40C430DB-618D-4F99-BBD8-48B9B291FE54}"/>
    <cellStyle name="Normal 2 3 45 2 2 2" xfId="27348" xr:uid="{40C430DB-618D-4F99-BBD8-48B9B291FE54}"/>
    <cellStyle name="Normal 2 3 45 2 3" xfId="19886" xr:uid="{40C430DB-618D-4F99-BBD8-48B9B291FE54}"/>
    <cellStyle name="Normal 2 3 45 3" xfId="5155" xr:uid="{3C9BD491-EAA6-4E9C-B113-3E232A7BC68E}"/>
    <cellStyle name="Normal 2 3 45 3 2" xfId="12617" xr:uid="{3C9BD491-EAA6-4E9C-B113-3E232A7BC68E}"/>
    <cellStyle name="Normal 2 3 45 3 2 2" xfId="28595" xr:uid="{3C9BD491-EAA6-4E9C-B113-3E232A7BC68E}"/>
    <cellStyle name="Normal 2 3 45 3 3" xfId="21133" xr:uid="{3C9BD491-EAA6-4E9C-B113-3E232A7BC68E}"/>
    <cellStyle name="Normal 2 3 45 4" xfId="6423" xr:uid="{71574CBD-0917-4A34-AC67-1A73261BD5BD}"/>
    <cellStyle name="Normal 2 3 45 4 2" xfId="13885" xr:uid="{71574CBD-0917-4A34-AC67-1A73261BD5BD}"/>
    <cellStyle name="Normal 2 3 45 4 2 2" xfId="29863" xr:uid="{71574CBD-0917-4A34-AC67-1A73261BD5BD}"/>
    <cellStyle name="Normal 2 3 45 4 3" xfId="22401" xr:uid="{71574CBD-0917-4A34-AC67-1A73261BD5BD}"/>
    <cellStyle name="Normal 2 3 45 5" xfId="2661" xr:uid="{6F187978-7F86-4AD0-AB57-5EA11986BB19}"/>
    <cellStyle name="Normal 2 3 45 5 2" xfId="10123" xr:uid="{6F187978-7F86-4AD0-AB57-5EA11986BB19}"/>
    <cellStyle name="Normal 2 3 45 5 2 2" xfId="26101" xr:uid="{6F187978-7F86-4AD0-AB57-5EA11986BB19}"/>
    <cellStyle name="Normal 2 3 45 5 3" xfId="18639" xr:uid="{6F187978-7F86-4AD0-AB57-5EA11986BB19}"/>
    <cellStyle name="Normal 2 3 45 6" xfId="8383" xr:uid="{6F187978-7F86-4AD0-AB57-5EA11986BB19}"/>
    <cellStyle name="Normal 2 3 45 6 2" xfId="24361" xr:uid="{6F187978-7F86-4AD0-AB57-5EA11986BB19}"/>
    <cellStyle name="Normal 2 3 45 7" xfId="16827" xr:uid="{6F187978-7F86-4AD0-AB57-5EA11986BB19}"/>
    <cellStyle name="Normal 2 3 46" xfId="857" xr:uid="{6F187978-7F86-4AD0-AB57-5EA11986BB19}"/>
    <cellStyle name="Normal 2 3 46 2" xfId="3916" xr:uid="{05CA3B64-EC95-4547-9330-7E217A5174C6}"/>
    <cellStyle name="Normal 2 3 46 2 2" xfId="11378" xr:uid="{05CA3B64-EC95-4547-9330-7E217A5174C6}"/>
    <cellStyle name="Normal 2 3 46 2 2 2" xfId="27356" xr:uid="{05CA3B64-EC95-4547-9330-7E217A5174C6}"/>
    <cellStyle name="Normal 2 3 46 2 3" xfId="19894" xr:uid="{05CA3B64-EC95-4547-9330-7E217A5174C6}"/>
    <cellStyle name="Normal 2 3 46 3" xfId="5163" xr:uid="{FCA2CD62-AC6A-4C35-AD68-EFA295689EF7}"/>
    <cellStyle name="Normal 2 3 46 3 2" xfId="12625" xr:uid="{FCA2CD62-AC6A-4C35-AD68-EFA295689EF7}"/>
    <cellStyle name="Normal 2 3 46 3 2 2" xfId="28603" xr:uid="{FCA2CD62-AC6A-4C35-AD68-EFA295689EF7}"/>
    <cellStyle name="Normal 2 3 46 3 3" xfId="21141" xr:uid="{FCA2CD62-AC6A-4C35-AD68-EFA295689EF7}"/>
    <cellStyle name="Normal 2 3 46 4" xfId="6431" xr:uid="{D15C2CEB-C32D-474C-A35E-E2C507098DD6}"/>
    <cellStyle name="Normal 2 3 46 4 2" xfId="13893" xr:uid="{D15C2CEB-C32D-474C-A35E-E2C507098DD6}"/>
    <cellStyle name="Normal 2 3 46 4 2 2" xfId="29871" xr:uid="{D15C2CEB-C32D-474C-A35E-E2C507098DD6}"/>
    <cellStyle name="Normal 2 3 46 4 3" xfId="22409" xr:uid="{D15C2CEB-C32D-474C-A35E-E2C507098DD6}"/>
    <cellStyle name="Normal 2 3 46 5" xfId="2669" xr:uid="{6F187978-7F86-4AD0-AB57-5EA11986BB19}"/>
    <cellStyle name="Normal 2 3 46 5 2" xfId="10131" xr:uid="{6F187978-7F86-4AD0-AB57-5EA11986BB19}"/>
    <cellStyle name="Normal 2 3 46 5 2 2" xfId="26109" xr:uid="{6F187978-7F86-4AD0-AB57-5EA11986BB19}"/>
    <cellStyle name="Normal 2 3 46 5 3" xfId="18647" xr:uid="{6F187978-7F86-4AD0-AB57-5EA11986BB19}"/>
    <cellStyle name="Normal 2 3 46 6" xfId="8391" xr:uid="{6F187978-7F86-4AD0-AB57-5EA11986BB19}"/>
    <cellStyle name="Normal 2 3 46 6 2" xfId="24369" xr:uid="{6F187978-7F86-4AD0-AB57-5EA11986BB19}"/>
    <cellStyle name="Normal 2 3 46 7" xfId="16835" xr:uid="{6F187978-7F86-4AD0-AB57-5EA11986BB19}"/>
    <cellStyle name="Normal 2 3 47" xfId="865" xr:uid="{6F187978-7F86-4AD0-AB57-5EA11986BB19}"/>
    <cellStyle name="Normal 2 3 47 2" xfId="3924" xr:uid="{8EE21B2E-032C-4093-9597-4FC1463A94FC}"/>
    <cellStyle name="Normal 2 3 47 2 2" xfId="11386" xr:uid="{8EE21B2E-032C-4093-9597-4FC1463A94FC}"/>
    <cellStyle name="Normal 2 3 47 2 2 2" xfId="27364" xr:uid="{8EE21B2E-032C-4093-9597-4FC1463A94FC}"/>
    <cellStyle name="Normal 2 3 47 2 3" xfId="19902" xr:uid="{8EE21B2E-032C-4093-9597-4FC1463A94FC}"/>
    <cellStyle name="Normal 2 3 47 3" xfId="5171" xr:uid="{E1EDBF67-CC5F-4A54-9B2F-A5E950114B6A}"/>
    <cellStyle name="Normal 2 3 47 3 2" xfId="12633" xr:uid="{E1EDBF67-CC5F-4A54-9B2F-A5E950114B6A}"/>
    <cellStyle name="Normal 2 3 47 3 2 2" xfId="28611" xr:uid="{E1EDBF67-CC5F-4A54-9B2F-A5E950114B6A}"/>
    <cellStyle name="Normal 2 3 47 3 3" xfId="21149" xr:uid="{E1EDBF67-CC5F-4A54-9B2F-A5E950114B6A}"/>
    <cellStyle name="Normal 2 3 47 4" xfId="6439" xr:uid="{FE548718-DE49-4029-846D-50E499A1D339}"/>
    <cellStyle name="Normal 2 3 47 4 2" xfId="13901" xr:uid="{FE548718-DE49-4029-846D-50E499A1D339}"/>
    <cellStyle name="Normal 2 3 47 4 2 2" xfId="29879" xr:uid="{FE548718-DE49-4029-846D-50E499A1D339}"/>
    <cellStyle name="Normal 2 3 47 4 3" xfId="22417" xr:uid="{FE548718-DE49-4029-846D-50E499A1D339}"/>
    <cellStyle name="Normal 2 3 47 5" xfId="2677" xr:uid="{6F187978-7F86-4AD0-AB57-5EA11986BB19}"/>
    <cellStyle name="Normal 2 3 47 5 2" xfId="10139" xr:uid="{6F187978-7F86-4AD0-AB57-5EA11986BB19}"/>
    <cellStyle name="Normal 2 3 47 5 2 2" xfId="26117" xr:uid="{6F187978-7F86-4AD0-AB57-5EA11986BB19}"/>
    <cellStyle name="Normal 2 3 47 5 3" xfId="18655" xr:uid="{6F187978-7F86-4AD0-AB57-5EA11986BB19}"/>
    <cellStyle name="Normal 2 3 47 6" xfId="8399" xr:uid="{6F187978-7F86-4AD0-AB57-5EA11986BB19}"/>
    <cellStyle name="Normal 2 3 47 6 2" xfId="24377" xr:uid="{6F187978-7F86-4AD0-AB57-5EA11986BB19}"/>
    <cellStyle name="Normal 2 3 47 7" xfId="16843" xr:uid="{6F187978-7F86-4AD0-AB57-5EA11986BB19}"/>
    <cellStyle name="Normal 2 3 48" xfId="873" xr:uid="{6F187978-7F86-4AD0-AB57-5EA11986BB19}"/>
    <cellStyle name="Normal 2 3 48 2" xfId="3932" xr:uid="{E50E25ED-77FA-4957-885D-F95BEE921DC8}"/>
    <cellStyle name="Normal 2 3 48 2 2" xfId="11394" xr:uid="{E50E25ED-77FA-4957-885D-F95BEE921DC8}"/>
    <cellStyle name="Normal 2 3 48 2 2 2" xfId="27372" xr:uid="{E50E25ED-77FA-4957-885D-F95BEE921DC8}"/>
    <cellStyle name="Normal 2 3 48 2 3" xfId="19910" xr:uid="{E50E25ED-77FA-4957-885D-F95BEE921DC8}"/>
    <cellStyle name="Normal 2 3 48 3" xfId="5179" xr:uid="{7C435796-2579-417A-B777-9FA78EA348B4}"/>
    <cellStyle name="Normal 2 3 48 3 2" xfId="12641" xr:uid="{7C435796-2579-417A-B777-9FA78EA348B4}"/>
    <cellStyle name="Normal 2 3 48 3 2 2" xfId="28619" xr:uid="{7C435796-2579-417A-B777-9FA78EA348B4}"/>
    <cellStyle name="Normal 2 3 48 3 3" xfId="21157" xr:uid="{7C435796-2579-417A-B777-9FA78EA348B4}"/>
    <cellStyle name="Normal 2 3 48 4" xfId="6447" xr:uid="{DBA5FE09-F6A6-445B-A0D1-F9B884416BC2}"/>
    <cellStyle name="Normal 2 3 48 4 2" xfId="13909" xr:uid="{DBA5FE09-F6A6-445B-A0D1-F9B884416BC2}"/>
    <cellStyle name="Normal 2 3 48 4 2 2" xfId="29887" xr:uid="{DBA5FE09-F6A6-445B-A0D1-F9B884416BC2}"/>
    <cellStyle name="Normal 2 3 48 4 3" xfId="22425" xr:uid="{DBA5FE09-F6A6-445B-A0D1-F9B884416BC2}"/>
    <cellStyle name="Normal 2 3 48 5" xfId="2685" xr:uid="{6F187978-7F86-4AD0-AB57-5EA11986BB19}"/>
    <cellStyle name="Normal 2 3 48 5 2" xfId="10147" xr:uid="{6F187978-7F86-4AD0-AB57-5EA11986BB19}"/>
    <cellStyle name="Normal 2 3 48 5 2 2" xfId="26125" xr:uid="{6F187978-7F86-4AD0-AB57-5EA11986BB19}"/>
    <cellStyle name="Normal 2 3 48 5 3" xfId="18663" xr:uid="{6F187978-7F86-4AD0-AB57-5EA11986BB19}"/>
    <cellStyle name="Normal 2 3 48 6" xfId="8407" xr:uid="{6F187978-7F86-4AD0-AB57-5EA11986BB19}"/>
    <cellStyle name="Normal 2 3 48 6 2" xfId="24385" xr:uid="{6F187978-7F86-4AD0-AB57-5EA11986BB19}"/>
    <cellStyle name="Normal 2 3 48 7" xfId="16851" xr:uid="{6F187978-7F86-4AD0-AB57-5EA11986BB19}"/>
    <cellStyle name="Normal 2 3 49" xfId="881" xr:uid="{6F187978-7F86-4AD0-AB57-5EA11986BB19}"/>
    <cellStyle name="Normal 2 3 49 2" xfId="3940" xr:uid="{1AB07D6D-56A9-4A0E-B277-ACC3A01EA6A3}"/>
    <cellStyle name="Normal 2 3 49 2 2" xfId="11402" xr:uid="{1AB07D6D-56A9-4A0E-B277-ACC3A01EA6A3}"/>
    <cellStyle name="Normal 2 3 49 2 2 2" xfId="27380" xr:uid="{1AB07D6D-56A9-4A0E-B277-ACC3A01EA6A3}"/>
    <cellStyle name="Normal 2 3 49 2 3" xfId="19918" xr:uid="{1AB07D6D-56A9-4A0E-B277-ACC3A01EA6A3}"/>
    <cellStyle name="Normal 2 3 49 3" xfId="5187" xr:uid="{D0D1C83B-A849-4118-930C-1781A14D47A1}"/>
    <cellStyle name="Normal 2 3 49 3 2" xfId="12649" xr:uid="{D0D1C83B-A849-4118-930C-1781A14D47A1}"/>
    <cellStyle name="Normal 2 3 49 3 2 2" xfId="28627" xr:uid="{D0D1C83B-A849-4118-930C-1781A14D47A1}"/>
    <cellStyle name="Normal 2 3 49 3 3" xfId="21165" xr:uid="{D0D1C83B-A849-4118-930C-1781A14D47A1}"/>
    <cellStyle name="Normal 2 3 49 4" xfId="6455" xr:uid="{4EB1E70D-72FA-449F-9DC0-BD170D1C8CBD}"/>
    <cellStyle name="Normal 2 3 49 4 2" xfId="13917" xr:uid="{4EB1E70D-72FA-449F-9DC0-BD170D1C8CBD}"/>
    <cellStyle name="Normal 2 3 49 4 2 2" xfId="29895" xr:uid="{4EB1E70D-72FA-449F-9DC0-BD170D1C8CBD}"/>
    <cellStyle name="Normal 2 3 49 4 3" xfId="22433" xr:uid="{4EB1E70D-72FA-449F-9DC0-BD170D1C8CBD}"/>
    <cellStyle name="Normal 2 3 49 5" xfId="2693" xr:uid="{6F187978-7F86-4AD0-AB57-5EA11986BB19}"/>
    <cellStyle name="Normal 2 3 49 5 2" xfId="10155" xr:uid="{6F187978-7F86-4AD0-AB57-5EA11986BB19}"/>
    <cellStyle name="Normal 2 3 49 5 2 2" xfId="26133" xr:uid="{6F187978-7F86-4AD0-AB57-5EA11986BB19}"/>
    <cellStyle name="Normal 2 3 49 5 3" xfId="18671" xr:uid="{6F187978-7F86-4AD0-AB57-5EA11986BB19}"/>
    <cellStyle name="Normal 2 3 49 6" xfId="8415" xr:uid="{6F187978-7F86-4AD0-AB57-5EA11986BB19}"/>
    <cellStyle name="Normal 2 3 49 6 2" xfId="24393" xr:uid="{6F187978-7F86-4AD0-AB57-5EA11986BB19}"/>
    <cellStyle name="Normal 2 3 49 7" xfId="16859" xr:uid="{6F187978-7F86-4AD0-AB57-5EA11986BB19}"/>
    <cellStyle name="Normal 2 3 5" xfId="516" xr:uid="{00000000-0005-0000-0000-00000C020000}"/>
    <cellStyle name="Normal 2 3 5 10" xfId="15254" xr:uid="{62C9E463-BFF4-4838-90C4-9195B2F89D92}"/>
    <cellStyle name="Normal 2 3 5 10 2" xfId="31232" xr:uid="{62C9E463-BFF4-4838-90C4-9195B2F89D92}"/>
    <cellStyle name="Normal 2 3 5 11" xfId="15386" xr:uid="{62C9E463-BFF4-4838-90C4-9195B2F89D92}"/>
    <cellStyle name="Normal 2 3 5 11 2" xfId="31364" xr:uid="{62C9E463-BFF4-4838-90C4-9195B2F89D92}"/>
    <cellStyle name="Normal 2 3 5 12" xfId="15518" xr:uid="{62C9E463-BFF4-4838-90C4-9195B2F89D92}"/>
    <cellStyle name="Normal 2 3 5 12 2" xfId="31496" xr:uid="{62C9E463-BFF4-4838-90C4-9195B2F89D92}"/>
    <cellStyle name="Normal 2 3 5 13" xfId="15657" xr:uid="{62C9E463-BFF4-4838-90C4-9195B2F89D92}"/>
    <cellStyle name="Normal 2 3 5 13 2" xfId="31634" xr:uid="{62C9E463-BFF4-4838-90C4-9195B2F89D92}"/>
    <cellStyle name="Normal 2 3 5 14" xfId="15789" xr:uid="{62C9E463-BFF4-4838-90C4-9195B2F89D92}"/>
    <cellStyle name="Normal 2 3 5 14 2" xfId="31766" xr:uid="{62C9E463-BFF4-4838-90C4-9195B2F89D92}"/>
    <cellStyle name="Normal 2 3 5 15" xfId="15920" xr:uid="{62C9E463-BFF4-4838-90C4-9195B2F89D92}"/>
    <cellStyle name="Normal 2 3 5 15 2" xfId="31897" xr:uid="{62C9E463-BFF4-4838-90C4-9195B2F89D92}"/>
    <cellStyle name="Normal 2 3 5 16" xfId="16494" xr:uid="{00000000-0005-0000-0000-00000C020000}"/>
    <cellStyle name="Normal 2 3 5 17" xfId="32028" xr:uid="{62C9E463-BFF4-4838-90C4-9195B2F89D92}"/>
    <cellStyle name="Normal 2 3 5 18" xfId="32160" xr:uid="{62C9E463-BFF4-4838-90C4-9195B2F89D92}"/>
    <cellStyle name="Normal 2 3 5 19" xfId="32291" xr:uid="{62C9E463-BFF4-4838-90C4-9195B2F89D92}"/>
    <cellStyle name="Normal 2 3 5 2" xfId="1754" xr:uid="{62C9E463-BFF4-4838-90C4-9195B2F89D92}"/>
    <cellStyle name="Normal 2 3 5 2 2" xfId="7285" xr:uid="{052080BB-DC4A-456A-A3C7-8F126D46699D}"/>
    <cellStyle name="Normal 2 3 5 2 2 2" xfId="14747" xr:uid="{052080BB-DC4A-456A-A3C7-8F126D46699D}"/>
    <cellStyle name="Normal 2 3 5 2 2 2 2" xfId="30725" xr:uid="{052080BB-DC4A-456A-A3C7-8F126D46699D}"/>
    <cellStyle name="Normal 2 3 5 2 2 3" xfId="23263" xr:uid="{052080BB-DC4A-456A-A3C7-8F126D46699D}"/>
    <cellStyle name="Normal 2 3 5 2 3" xfId="3575" xr:uid="{491FD78B-443E-4A76-83E0-06320D2B7712}"/>
    <cellStyle name="Normal 2 3 5 2 3 2" xfId="11037" xr:uid="{491FD78B-443E-4A76-83E0-06320D2B7712}"/>
    <cellStyle name="Normal 2 3 5 2 3 2 2" xfId="27015" xr:uid="{491FD78B-443E-4A76-83E0-06320D2B7712}"/>
    <cellStyle name="Normal 2 3 5 2 3 3" xfId="19553" xr:uid="{491FD78B-443E-4A76-83E0-06320D2B7712}"/>
    <cellStyle name="Normal 2 3 5 2 4" xfId="9216" xr:uid="{62C9E463-BFF4-4838-90C4-9195B2F89D92}"/>
    <cellStyle name="Normal 2 3 5 2 4 2" xfId="25194" xr:uid="{62C9E463-BFF4-4838-90C4-9195B2F89D92}"/>
    <cellStyle name="Normal 2 3 5 2 5" xfId="17732" xr:uid="{62C9E463-BFF4-4838-90C4-9195B2F89D92}"/>
    <cellStyle name="Normal 2 3 5 20" xfId="32423" xr:uid="{62C9E463-BFF4-4838-90C4-9195B2F89D92}"/>
    <cellStyle name="Normal 2 3 5 21" xfId="32554" xr:uid="{62C9E463-BFF4-4838-90C4-9195B2F89D92}"/>
    <cellStyle name="Normal 2 3 5 22" xfId="32686" xr:uid="{3BA949AB-2173-482F-A932-FE76EA9A1D4C}"/>
    <cellStyle name="Normal 2 3 5 23" xfId="32818" xr:uid="{00000000-0005-0000-0000-000070000000}"/>
    <cellStyle name="Normal 2 3 5 24" xfId="32949" xr:uid="{62C9E463-BFF4-4838-90C4-9195B2F89D92}"/>
    <cellStyle name="Normal 2 3 5 25" xfId="33080" xr:uid="{62C9E463-BFF4-4838-90C4-9195B2F89D92}"/>
    <cellStyle name="Normal 2 3 5 26" xfId="33212" xr:uid="{00000000-0005-0000-0000-000070000000}"/>
    <cellStyle name="Normal 2 3 5 27" xfId="33344" xr:uid="{6873C0DC-291C-4852-A88F-A6A24041925D}"/>
    <cellStyle name="Normal 2 3 5 3" xfId="4822" xr:uid="{E3B2C4A1-7062-4C59-9F88-4471D367D6CB}"/>
    <cellStyle name="Normal 2 3 5 3 2" xfId="12284" xr:uid="{E3B2C4A1-7062-4C59-9F88-4471D367D6CB}"/>
    <cellStyle name="Normal 2 3 5 3 2 2" xfId="28262" xr:uid="{E3B2C4A1-7062-4C59-9F88-4471D367D6CB}"/>
    <cellStyle name="Normal 2 3 5 3 3" xfId="20800" xr:uid="{E3B2C4A1-7062-4C59-9F88-4471D367D6CB}"/>
    <cellStyle name="Normal 2 3 5 4" xfId="6090" xr:uid="{FF9618C5-4D7C-4B60-BEEA-AAFE9BE3A2B4}"/>
    <cellStyle name="Normal 2 3 5 4 2" xfId="13552" xr:uid="{FF9618C5-4D7C-4B60-BEEA-AAFE9BE3A2B4}"/>
    <cellStyle name="Normal 2 3 5 4 2 2" xfId="29530" xr:uid="{FF9618C5-4D7C-4B60-BEEA-AAFE9BE3A2B4}"/>
    <cellStyle name="Normal 2 3 5 4 3" xfId="22068" xr:uid="{FF9618C5-4D7C-4B60-BEEA-AAFE9BE3A2B4}"/>
    <cellStyle name="Normal 2 3 5 5" xfId="2328" xr:uid="{00000000-0005-0000-0000-00000C020000}"/>
    <cellStyle name="Normal 2 3 5 5 2" xfId="9790" xr:uid="{00000000-0005-0000-0000-00000C020000}"/>
    <cellStyle name="Normal 2 3 5 5 2 2" xfId="25768" xr:uid="{00000000-0005-0000-0000-00000C020000}"/>
    <cellStyle name="Normal 2 3 5 5 3" xfId="18306" xr:uid="{00000000-0005-0000-0000-00000C020000}"/>
    <cellStyle name="Normal 2 3 5 6" xfId="7388" xr:uid="{62C9E463-BFF4-4838-90C4-9195B2F89D92}"/>
    <cellStyle name="Normal 2 3 5 6 2" xfId="14850" xr:uid="{62C9E463-BFF4-4838-90C4-9195B2F89D92}"/>
    <cellStyle name="Normal 2 3 5 6 2 2" xfId="30828" xr:uid="{62C9E463-BFF4-4838-90C4-9195B2F89D92}"/>
    <cellStyle name="Normal 2 3 5 6 3" xfId="23366" xr:uid="{62C9E463-BFF4-4838-90C4-9195B2F89D92}"/>
    <cellStyle name="Normal 2 3 5 7" xfId="7529" xr:uid="{62C9E463-BFF4-4838-90C4-9195B2F89D92}"/>
    <cellStyle name="Normal 2 3 5 7 2" xfId="23507" xr:uid="{62C9E463-BFF4-4838-90C4-9195B2F89D92}"/>
    <cellStyle name="Normal 2 3 5 8" xfId="14991" xr:uid="{62C9E463-BFF4-4838-90C4-9195B2F89D92}"/>
    <cellStyle name="Normal 2 3 5 8 2" xfId="30969" xr:uid="{62C9E463-BFF4-4838-90C4-9195B2F89D92}"/>
    <cellStyle name="Normal 2 3 5 9" xfId="15122" xr:uid="{62C9E463-BFF4-4838-90C4-9195B2F89D92}"/>
    <cellStyle name="Normal 2 3 5 9 2" xfId="31100" xr:uid="{62C9E463-BFF4-4838-90C4-9195B2F89D92}"/>
    <cellStyle name="Normal 2 3 50" xfId="890" xr:uid="{6F187978-7F86-4AD0-AB57-5EA11986BB19}"/>
    <cellStyle name="Normal 2 3 50 2" xfId="3949" xr:uid="{184DE056-D273-4A47-B484-C91DD0F8B5B7}"/>
    <cellStyle name="Normal 2 3 50 2 2" xfId="11411" xr:uid="{184DE056-D273-4A47-B484-C91DD0F8B5B7}"/>
    <cellStyle name="Normal 2 3 50 2 2 2" xfId="27389" xr:uid="{184DE056-D273-4A47-B484-C91DD0F8B5B7}"/>
    <cellStyle name="Normal 2 3 50 2 3" xfId="19927" xr:uid="{184DE056-D273-4A47-B484-C91DD0F8B5B7}"/>
    <cellStyle name="Normal 2 3 50 3" xfId="5196" xr:uid="{73134682-18B5-40B5-9E06-DCED8055DAF5}"/>
    <cellStyle name="Normal 2 3 50 3 2" xfId="12658" xr:uid="{73134682-18B5-40B5-9E06-DCED8055DAF5}"/>
    <cellStyle name="Normal 2 3 50 3 2 2" xfId="28636" xr:uid="{73134682-18B5-40B5-9E06-DCED8055DAF5}"/>
    <cellStyle name="Normal 2 3 50 3 3" xfId="21174" xr:uid="{73134682-18B5-40B5-9E06-DCED8055DAF5}"/>
    <cellStyle name="Normal 2 3 50 4" xfId="6464" xr:uid="{ECB6A31E-EE16-46B2-AAC4-03BA54C2BC73}"/>
    <cellStyle name="Normal 2 3 50 4 2" xfId="13926" xr:uid="{ECB6A31E-EE16-46B2-AAC4-03BA54C2BC73}"/>
    <cellStyle name="Normal 2 3 50 4 2 2" xfId="29904" xr:uid="{ECB6A31E-EE16-46B2-AAC4-03BA54C2BC73}"/>
    <cellStyle name="Normal 2 3 50 4 3" xfId="22442" xr:uid="{ECB6A31E-EE16-46B2-AAC4-03BA54C2BC73}"/>
    <cellStyle name="Normal 2 3 50 5" xfId="2702" xr:uid="{6F187978-7F86-4AD0-AB57-5EA11986BB19}"/>
    <cellStyle name="Normal 2 3 50 5 2" xfId="10164" xr:uid="{6F187978-7F86-4AD0-AB57-5EA11986BB19}"/>
    <cellStyle name="Normal 2 3 50 5 2 2" xfId="26142" xr:uid="{6F187978-7F86-4AD0-AB57-5EA11986BB19}"/>
    <cellStyle name="Normal 2 3 50 5 3" xfId="18680" xr:uid="{6F187978-7F86-4AD0-AB57-5EA11986BB19}"/>
    <cellStyle name="Normal 2 3 50 6" xfId="8424" xr:uid="{6F187978-7F86-4AD0-AB57-5EA11986BB19}"/>
    <cellStyle name="Normal 2 3 50 6 2" xfId="24402" xr:uid="{6F187978-7F86-4AD0-AB57-5EA11986BB19}"/>
    <cellStyle name="Normal 2 3 50 7" xfId="16868" xr:uid="{6F187978-7F86-4AD0-AB57-5EA11986BB19}"/>
    <cellStyle name="Normal 2 3 51" xfId="898" xr:uid="{6F187978-7F86-4AD0-AB57-5EA11986BB19}"/>
    <cellStyle name="Normal 2 3 51 2" xfId="3957" xr:uid="{F8C1DD47-FFEC-420F-A602-8028296F61CC}"/>
    <cellStyle name="Normal 2 3 51 2 2" xfId="11419" xr:uid="{F8C1DD47-FFEC-420F-A602-8028296F61CC}"/>
    <cellStyle name="Normal 2 3 51 2 2 2" xfId="27397" xr:uid="{F8C1DD47-FFEC-420F-A602-8028296F61CC}"/>
    <cellStyle name="Normal 2 3 51 2 3" xfId="19935" xr:uid="{F8C1DD47-FFEC-420F-A602-8028296F61CC}"/>
    <cellStyle name="Normal 2 3 51 3" xfId="5204" xr:uid="{9CA37F06-67BB-4941-BA74-5FB294078705}"/>
    <cellStyle name="Normal 2 3 51 3 2" xfId="12666" xr:uid="{9CA37F06-67BB-4941-BA74-5FB294078705}"/>
    <cellStyle name="Normal 2 3 51 3 2 2" xfId="28644" xr:uid="{9CA37F06-67BB-4941-BA74-5FB294078705}"/>
    <cellStyle name="Normal 2 3 51 3 3" xfId="21182" xr:uid="{9CA37F06-67BB-4941-BA74-5FB294078705}"/>
    <cellStyle name="Normal 2 3 51 4" xfId="6472" xr:uid="{D1A032A2-CBA7-47F2-B9DB-76D8E2FF1022}"/>
    <cellStyle name="Normal 2 3 51 4 2" xfId="13934" xr:uid="{D1A032A2-CBA7-47F2-B9DB-76D8E2FF1022}"/>
    <cellStyle name="Normal 2 3 51 4 2 2" xfId="29912" xr:uid="{D1A032A2-CBA7-47F2-B9DB-76D8E2FF1022}"/>
    <cellStyle name="Normal 2 3 51 4 3" xfId="22450" xr:uid="{D1A032A2-CBA7-47F2-B9DB-76D8E2FF1022}"/>
    <cellStyle name="Normal 2 3 51 5" xfId="2710" xr:uid="{6F187978-7F86-4AD0-AB57-5EA11986BB19}"/>
    <cellStyle name="Normal 2 3 51 5 2" xfId="10172" xr:uid="{6F187978-7F86-4AD0-AB57-5EA11986BB19}"/>
    <cellStyle name="Normal 2 3 51 5 2 2" xfId="26150" xr:uid="{6F187978-7F86-4AD0-AB57-5EA11986BB19}"/>
    <cellStyle name="Normal 2 3 51 5 3" xfId="18688" xr:uid="{6F187978-7F86-4AD0-AB57-5EA11986BB19}"/>
    <cellStyle name="Normal 2 3 51 6" xfId="8432" xr:uid="{6F187978-7F86-4AD0-AB57-5EA11986BB19}"/>
    <cellStyle name="Normal 2 3 51 6 2" xfId="24410" xr:uid="{6F187978-7F86-4AD0-AB57-5EA11986BB19}"/>
    <cellStyle name="Normal 2 3 51 7" xfId="16876" xr:uid="{6F187978-7F86-4AD0-AB57-5EA11986BB19}"/>
    <cellStyle name="Normal 2 3 52" xfId="906" xr:uid="{6F187978-7F86-4AD0-AB57-5EA11986BB19}"/>
    <cellStyle name="Normal 2 3 52 2" xfId="3965" xr:uid="{67B5337F-F74D-485C-B3E4-60F70E64A4CD}"/>
    <cellStyle name="Normal 2 3 52 2 2" xfId="11427" xr:uid="{67B5337F-F74D-485C-B3E4-60F70E64A4CD}"/>
    <cellStyle name="Normal 2 3 52 2 2 2" xfId="27405" xr:uid="{67B5337F-F74D-485C-B3E4-60F70E64A4CD}"/>
    <cellStyle name="Normal 2 3 52 2 3" xfId="19943" xr:uid="{67B5337F-F74D-485C-B3E4-60F70E64A4CD}"/>
    <cellStyle name="Normal 2 3 52 3" xfId="5212" xr:uid="{C7D5F0D5-169E-4C92-AE4B-6B9EDCBBA5E9}"/>
    <cellStyle name="Normal 2 3 52 3 2" xfId="12674" xr:uid="{C7D5F0D5-169E-4C92-AE4B-6B9EDCBBA5E9}"/>
    <cellStyle name="Normal 2 3 52 3 2 2" xfId="28652" xr:uid="{C7D5F0D5-169E-4C92-AE4B-6B9EDCBBA5E9}"/>
    <cellStyle name="Normal 2 3 52 3 3" xfId="21190" xr:uid="{C7D5F0D5-169E-4C92-AE4B-6B9EDCBBA5E9}"/>
    <cellStyle name="Normal 2 3 52 4" xfId="6480" xr:uid="{2077164A-B5E8-4E29-9AD4-EAB822FF2905}"/>
    <cellStyle name="Normal 2 3 52 4 2" xfId="13942" xr:uid="{2077164A-B5E8-4E29-9AD4-EAB822FF2905}"/>
    <cellStyle name="Normal 2 3 52 4 2 2" xfId="29920" xr:uid="{2077164A-B5E8-4E29-9AD4-EAB822FF2905}"/>
    <cellStyle name="Normal 2 3 52 4 3" xfId="22458" xr:uid="{2077164A-B5E8-4E29-9AD4-EAB822FF2905}"/>
    <cellStyle name="Normal 2 3 52 5" xfId="2718" xr:uid="{6F187978-7F86-4AD0-AB57-5EA11986BB19}"/>
    <cellStyle name="Normal 2 3 52 5 2" xfId="10180" xr:uid="{6F187978-7F86-4AD0-AB57-5EA11986BB19}"/>
    <cellStyle name="Normal 2 3 52 5 2 2" xfId="26158" xr:uid="{6F187978-7F86-4AD0-AB57-5EA11986BB19}"/>
    <cellStyle name="Normal 2 3 52 5 3" xfId="18696" xr:uid="{6F187978-7F86-4AD0-AB57-5EA11986BB19}"/>
    <cellStyle name="Normal 2 3 52 6" xfId="8440" xr:uid="{6F187978-7F86-4AD0-AB57-5EA11986BB19}"/>
    <cellStyle name="Normal 2 3 52 6 2" xfId="24418" xr:uid="{6F187978-7F86-4AD0-AB57-5EA11986BB19}"/>
    <cellStyle name="Normal 2 3 52 7" xfId="16884" xr:uid="{6F187978-7F86-4AD0-AB57-5EA11986BB19}"/>
    <cellStyle name="Normal 2 3 53" xfId="914" xr:uid="{6F187978-7F86-4AD0-AB57-5EA11986BB19}"/>
    <cellStyle name="Normal 2 3 53 2" xfId="3973" xr:uid="{7A9B4EE2-C4F7-4CD1-AFD6-CFF98D3D26B1}"/>
    <cellStyle name="Normal 2 3 53 2 2" xfId="11435" xr:uid="{7A9B4EE2-C4F7-4CD1-AFD6-CFF98D3D26B1}"/>
    <cellStyle name="Normal 2 3 53 2 2 2" xfId="27413" xr:uid="{7A9B4EE2-C4F7-4CD1-AFD6-CFF98D3D26B1}"/>
    <cellStyle name="Normal 2 3 53 2 3" xfId="19951" xr:uid="{7A9B4EE2-C4F7-4CD1-AFD6-CFF98D3D26B1}"/>
    <cellStyle name="Normal 2 3 53 3" xfId="5220" xr:uid="{906A01E3-91C3-4629-825B-7C8F2E0FAF12}"/>
    <cellStyle name="Normal 2 3 53 3 2" xfId="12682" xr:uid="{906A01E3-91C3-4629-825B-7C8F2E0FAF12}"/>
    <cellStyle name="Normal 2 3 53 3 2 2" xfId="28660" xr:uid="{906A01E3-91C3-4629-825B-7C8F2E0FAF12}"/>
    <cellStyle name="Normal 2 3 53 3 3" xfId="21198" xr:uid="{906A01E3-91C3-4629-825B-7C8F2E0FAF12}"/>
    <cellStyle name="Normal 2 3 53 4" xfId="6488" xr:uid="{1948084A-77F0-40DD-9A99-A573B9BB4B77}"/>
    <cellStyle name="Normal 2 3 53 4 2" xfId="13950" xr:uid="{1948084A-77F0-40DD-9A99-A573B9BB4B77}"/>
    <cellStyle name="Normal 2 3 53 4 2 2" xfId="29928" xr:uid="{1948084A-77F0-40DD-9A99-A573B9BB4B77}"/>
    <cellStyle name="Normal 2 3 53 4 3" xfId="22466" xr:uid="{1948084A-77F0-40DD-9A99-A573B9BB4B77}"/>
    <cellStyle name="Normal 2 3 53 5" xfId="2726" xr:uid="{6F187978-7F86-4AD0-AB57-5EA11986BB19}"/>
    <cellStyle name="Normal 2 3 53 5 2" xfId="10188" xr:uid="{6F187978-7F86-4AD0-AB57-5EA11986BB19}"/>
    <cellStyle name="Normal 2 3 53 5 2 2" xfId="26166" xr:uid="{6F187978-7F86-4AD0-AB57-5EA11986BB19}"/>
    <cellStyle name="Normal 2 3 53 5 3" xfId="18704" xr:uid="{6F187978-7F86-4AD0-AB57-5EA11986BB19}"/>
    <cellStyle name="Normal 2 3 53 6" xfId="8448" xr:uid="{6F187978-7F86-4AD0-AB57-5EA11986BB19}"/>
    <cellStyle name="Normal 2 3 53 6 2" xfId="24426" xr:uid="{6F187978-7F86-4AD0-AB57-5EA11986BB19}"/>
    <cellStyle name="Normal 2 3 53 7" xfId="16892" xr:uid="{6F187978-7F86-4AD0-AB57-5EA11986BB19}"/>
    <cellStyle name="Normal 2 3 54" xfId="922" xr:uid="{6F187978-7F86-4AD0-AB57-5EA11986BB19}"/>
    <cellStyle name="Normal 2 3 54 2" xfId="3981" xr:uid="{1E224412-69B1-458F-A0B4-DFECFD238AA6}"/>
    <cellStyle name="Normal 2 3 54 2 2" xfId="11443" xr:uid="{1E224412-69B1-458F-A0B4-DFECFD238AA6}"/>
    <cellStyle name="Normal 2 3 54 2 2 2" xfId="27421" xr:uid="{1E224412-69B1-458F-A0B4-DFECFD238AA6}"/>
    <cellStyle name="Normal 2 3 54 2 3" xfId="19959" xr:uid="{1E224412-69B1-458F-A0B4-DFECFD238AA6}"/>
    <cellStyle name="Normal 2 3 54 3" xfId="5228" xr:uid="{CB8F15F0-C452-4C8D-89D7-7814AA693FF2}"/>
    <cellStyle name="Normal 2 3 54 3 2" xfId="12690" xr:uid="{CB8F15F0-C452-4C8D-89D7-7814AA693FF2}"/>
    <cellStyle name="Normal 2 3 54 3 2 2" xfId="28668" xr:uid="{CB8F15F0-C452-4C8D-89D7-7814AA693FF2}"/>
    <cellStyle name="Normal 2 3 54 3 3" xfId="21206" xr:uid="{CB8F15F0-C452-4C8D-89D7-7814AA693FF2}"/>
    <cellStyle name="Normal 2 3 54 4" xfId="6496" xr:uid="{90DDDD97-4591-4F55-8FB9-8045EF3C3AAB}"/>
    <cellStyle name="Normal 2 3 54 4 2" xfId="13958" xr:uid="{90DDDD97-4591-4F55-8FB9-8045EF3C3AAB}"/>
    <cellStyle name="Normal 2 3 54 4 2 2" xfId="29936" xr:uid="{90DDDD97-4591-4F55-8FB9-8045EF3C3AAB}"/>
    <cellStyle name="Normal 2 3 54 4 3" xfId="22474" xr:uid="{90DDDD97-4591-4F55-8FB9-8045EF3C3AAB}"/>
    <cellStyle name="Normal 2 3 54 5" xfId="2734" xr:uid="{6F187978-7F86-4AD0-AB57-5EA11986BB19}"/>
    <cellStyle name="Normal 2 3 54 5 2" xfId="10196" xr:uid="{6F187978-7F86-4AD0-AB57-5EA11986BB19}"/>
    <cellStyle name="Normal 2 3 54 5 2 2" xfId="26174" xr:uid="{6F187978-7F86-4AD0-AB57-5EA11986BB19}"/>
    <cellStyle name="Normal 2 3 54 5 3" xfId="18712" xr:uid="{6F187978-7F86-4AD0-AB57-5EA11986BB19}"/>
    <cellStyle name="Normal 2 3 54 6" xfId="8456" xr:uid="{6F187978-7F86-4AD0-AB57-5EA11986BB19}"/>
    <cellStyle name="Normal 2 3 54 6 2" xfId="24434" xr:uid="{6F187978-7F86-4AD0-AB57-5EA11986BB19}"/>
    <cellStyle name="Normal 2 3 54 7" xfId="16900" xr:uid="{6F187978-7F86-4AD0-AB57-5EA11986BB19}"/>
    <cellStyle name="Normal 2 3 55" xfId="931" xr:uid="{6F187978-7F86-4AD0-AB57-5EA11986BB19}"/>
    <cellStyle name="Normal 2 3 55 2" xfId="3990" xr:uid="{2993EDEF-99E4-4A69-9E25-32B6C99F84FA}"/>
    <cellStyle name="Normal 2 3 55 2 2" xfId="11452" xr:uid="{2993EDEF-99E4-4A69-9E25-32B6C99F84FA}"/>
    <cellStyle name="Normal 2 3 55 2 2 2" xfId="27430" xr:uid="{2993EDEF-99E4-4A69-9E25-32B6C99F84FA}"/>
    <cellStyle name="Normal 2 3 55 2 3" xfId="19968" xr:uid="{2993EDEF-99E4-4A69-9E25-32B6C99F84FA}"/>
    <cellStyle name="Normal 2 3 55 3" xfId="5237" xr:uid="{FDBDB704-FC4F-4903-88AB-711D34D915A4}"/>
    <cellStyle name="Normal 2 3 55 3 2" xfId="12699" xr:uid="{FDBDB704-FC4F-4903-88AB-711D34D915A4}"/>
    <cellStyle name="Normal 2 3 55 3 2 2" xfId="28677" xr:uid="{FDBDB704-FC4F-4903-88AB-711D34D915A4}"/>
    <cellStyle name="Normal 2 3 55 3 3" xfId="21215" xr:uid="{FDBDB704-FC4F-4903-88AB-711D34D915A4}"/>
    <cellStyle name="Normal 2 3 55 4" xfId="6505" xr:uid="{71EEE012-46B0-485E-9A62-F1040D8B379D}"/>
    <cellStyle name="Normal 2 3 55 4 2" xfId="13967" xr:uid="{71EEE012-46B0-485E-9A62-F1040D8B379D}"/>
    <cellStyle name="Normal 2 3 55 4 2 2" xfId="29945" xr:uid="{71EEE012-46B0-485E-9A62-F1040D8B379D}"/>
    <cellStyle name="Normal 2 3 55 4 3" xfId="22483" xr:uid="{71EEE012-46B0-485E-9A62-F1040D8B379D}"/>
    <cellStyle name="Normal 2 3 55 5" xfId="2743" xr:uid="{6F187978-7F86-4AD0-AB57-5EA11986BB19}"/>
    <cellStyle name="Normal 2 3 55 5 2" xfId="10205" xr:uid="{6F187978-7F86-4AD0-AB57-5EA11986BB19}"/>
    <cellStyle name="Normal 2 3 55 5 2 2" xfId="26183" xr:uid="{6F187978-7F86-4AD0-AB57-5EA11986BB19}"/>
    <cellStyle name="Normal 2 3 55 5 3" xfId="18721" xr:uid="{6F187978-7F86-4AD0-AB57-5EA11986BB19}"/>
    <cellStyle name="Normal 2 3 55 6" xfId="8465" xr:uid="{6F187978-7F86-4AD0-AB57-5EA11986BB19}"/>
    <cellStyle name="Normal 2 3 55 6 2" xfId="24443" xr:uid="{6F187978-7F86-4AD0-AB57-5EA11986BB19}"/>
    <cellStyle name="Normal 2 3 55 7" xfId="16909" xr:uid="{6F187978-7F86-4AD0-AB57-5EA11986BB19}"/>
    <cellStyle name="Normal 2 3 56" xfId="939" xr:uid="{6F187978-7F86-4AD0-AB57-5EA11986BB19}"/>
    <cellStyle name="Normal 2 3 56 2" xfId="3998" xr:uid="{99C760C3-E5DB-47AE-ACBF-D00AF8553E19}"/>
    <cellStyle name="Normal 2 3 56 2 2" xfId="11460" xr:uid="{99C760C3-E5DB-47AE-ACBF-D00AF8553E19}"/>
    <cellStyle name="Normal 2 3 56 2 2 2" xfId="27438" xr:uid="{99C760C3-E5DB-47AE-ACBF-D00AF8553E19}"/>
    <cellStyle name="Normal 2 3 56 2 3" xfId="19976" xr:uid="{99C760C3-E5DB-47AE-ACBF-D00AF8553E19}"/>
    <cellStyle name="Normal 2 3 56 3" xfId="5245" xr:uid="{26D77B58-5FFB-4D7E-8891-ADDB85B2D44F}"/>
    <cellStyle name="Normal 2 3 56 3 2" xfId="12707" xr:uid="{26D77B58-5FFB-4D7E-8891-ADDB85B2D44F}"/>
    <cellStyle name="Normal 2 3 56 3 2 2" xfId="28685" xr:uid="{26D77B58-5FFB-4D7E-8891-ADDB85B2D44F}"/>
    <cellStyle name="Normal 2 3 56 3 3" xfId="21223" xr:uid="{26D77B58-5FFB-4D7E-8891-ADDB85B2D44F}"/>
    <cellStyle name="Normal 2 3 56 4" xfId="6513" xr:uid="{5FF85B5C-4C88-4640-9BB0-B9F5058FEF7C}"/>
    <cellStyle name="Normal 2 3 56 4 2" xfId="13975" xr:uid="{5FF85B5C-4C88-4640-9BB0-B9F5058FEF7C}"/>
    <cellStyle name="Normal 2 3 56 4 2 2" xfId="29953" xr:uid="{5FF85B5C-4C88-4640-9BB0-B9F5058FEF7C}"/>
    <cellStyle name="Normal 2 3 56 4 3" xfId="22491" xr:uid="{5FF85B5C-4C88-4640-9BB0-B9F5058FEF7C}"/>
    <cellStyle name="Normal 2 3 56 5" xfId="2751" xr:uid="{6F187978-7F86-4AD0-AB57-5EA11986BB19}"/>
    <cellStyle name="Normal 2 3 56 5 2" xfId="10213" xr:uid="{6F187978-7F86-4AD0-AB57-5EA11986BB19}"/>
    <cellStyle name="Normal 2 3 56 5 2 2" xfId="26191" xr:uid="{6F187978-7F86-4AD0-AB57-5EA11986BB19}"/>
    <cellStyle name="Normal 2 3 56 5 3" xfId="18729" xr:uid="{6F187978-7F86-4AD0-AB57-5EA11986BB19}"/>
    <cellStyle name="Normal 2 3 56 6" xfId="8473" xr:uid="{6F187978-7F86-4AD0-AB57-5EA11986BB19}"/>
    <cellStyle name="Normal 2 3 56 6 2" xfId="24451" xr:uid="{6F187978-7F86-4AD0-AB57-5EA11986BB19}"/>
    <cellStyle name="Normal 2 3 56 7" xfId="16917" xr:uid="{6F187978-7F86-4AD0-AB57-5EA11986BB19}"/>
    <cellStyle name="Normal 2 3 57" xfId="946" xr:uid="{6F187978-7F86-4AD0-AB57-5EA11986BB19}"/>
    <cellStyle name="Normal 2 3 57 2" xfId="4005" xr:uid="{8E84EFF1-7C80-4E75-B1FA-ABB8F70F3178}"/>
    <cellStyle name="Normal 2 3 57 2 2" xfId="11467" xr:uid="{8E84EFF1-7C80-4E75-B1FA-ABB8F70F3178}"/>
    <cellStyle name="Normal 2 3 57 2 2 2" xfId="27445" xr:uid="{8E84EFF1-7C80-4E75-B1FA-ABB8F70F3178}"/>
    <cellStyle name="Normal 2 3 57 2 3" xfId="19983" xr:uid="{8E84EFF1-7C80-4E75-B1FA-ABB8F70F3178}"/>
    <cellStyle name="Normal 2 3 57 3" xfId="5252" xr:uid="{1F6FEC9F-68B9-467A-B2F4-FDD3A67AB519}"/>
    <cellStyle name="Normal 2 3 57 3 2" xfId="12714" xr:uid="{1F6FEC9F-68B9-467A-B2F4-FDD3A67AB519}"/>
    <cellStyle name="Normal 2 3 57 3 2 2" xfId="28692" xr:uid="{1F6FEC9F-68B9-467A-B2F4-FDD3A67AB519}"/>
    <cellStyle name="Normal 2 3 57 3 3" xfId="21230" xr:uid="{1F6FEC9F-68B9-467A-B2F4-FDD3A67AB519}"/>
    <cellStyle name="Normal 2 3 57 4" xfId="6520" xr:uid="{1879B9BE-B817-4D46-8591-7706DA28CE2A}"/>
    <cellStyle name="Normal 2 3 57 4 2" xfId="13982" xr:uid="{1879B9BE-B817-4D46-8591-7706DA28CE2A}"/>
    <cellStyle name="Normal 2 3 57 4 2 2" xfId="29960" xr:uid="{1879B9BE-B817-4D46-8591-7706DA28CE2A}"/>
    <cellStyle name="Normal 2 3 57 4 3" xfId="22498" xr:uid="{1879B9BE-B817-4D46-8591-7706DA28CE2A}"/>
    <cellStyle name="Normal 2 3 57 5" xfId="2758" xr:uid="{6F187978-7F86-4AD0-AB57-5EA11986BB19}"/>
    <cellStyle name="Normal 2 3 57 5 2" xfId="10220" xr:uid="{6F187978-7F86-4AD0-AB57-5EA11986BB19}"/>
    <cellStyle name="Normal 2 3 57 5 2 2" xfId="26198" xr:uid="{6F187978-7F86-4AD0-AB57-5EA11986BB19}"/>
    <cellStyle name="Normal 2 3 57 5 3" xfId="18736" xr:uid="{6F187978-7F86-4AD0-AB57-5EA11986BB19}"/>
    <cellStyle name="Normal 2 3 57 6" xfId="8480" xr:uid="{6F187978-7F86-4AD0-AB57-5EA11986BB19}"/>
    <cellStyle name="Normal 2 3 57 6 2" xfId="24458" xr:uid="{6F187978-7F86-4AD0-AB57-5EA11986BB19}"/>
    <cellStyle name="Normal 2 3 57 7" xfId="16924" xr:uid="{6F187978-7F86-4AD0-AB57-5EA11986BB19}"/>
    <cellStyle name="Normal 2 3 58" xfId="954" xr:uid="{6F187978-7F86-4AD0-AB57-5EA11986BB19}"/>
    <cellStyle name="Normal 2 3 58 2" xfId="4013" xr:uid="{EB062F99-76E7-4054-B2B2-E6B3EBE23B4C}"/>
    <cellStyle name="Normal 2 3 58 2 2" xfId="11475" xr:uid="{EB062F99-76E7-4054-B2B2-E6B3EBE23B4C}"/>
    <cellStyle name="Normal 2 3 58 2 2 2" xfId="27453" xr:uid="{EB062F99-76E7-4054-B2B2-E6B3EBE23B4C}"/>
    <cellStyle name="Normal 2 3 58 2 3" xfId="19991" xr:uid="{EB062F99-76E7-4054-B2B2-E6B3EBE23B4C}"/>
    <cellStyle name="Normal 2 3 58 3" xfId="5260" xr:uid="{ED587207-21E0-4D42-B70A-26E5D42A9676}"/>
    <cellStyle name="Normal 2 3 58 3 2" xfId="12722" xr:uid="{ED587207-21E0-4D42-B70A-26E5D42A9676}"/>
    <cellStyle name="Normal 2 3 58 3 2 2" xfId="28700" xr:uid="{ED587207-21E0-4D42-B70A-26E5D42A9676}"/>
    <cellStyle name="Normal 2 3 58 3 3" xfId="21238" xr:uid="{ED587207-21E0-4D42-B70A-26E5D42A9676}"/>
    <cellStyle name="Normal 2 3 58 4" xfId="6528" xr:uid="{D2004C25-8A65-4DE9-B77E-103C77F94BAB}"/>
    <cellStyle name="Normal 2 3 58 4 2" xfId="13990" xr:uid="{D2004C25-8A65-4DE9-B77E-103C77F94BAB}"/>
    <cellStyle name="Normal 2 3 58 4 2 2" xfId="29968" xr:uid="{D2004C25-8A65-4DE9-B77E-103C77F94BAB}"/>
    <cellStyle name="Normal 2 3 58 4 3" xfId="22506" xr:uid="{D2004C25-8A65-4DE9-B77E-103C77F94BAB}"/>
    <cellStyle name="Normal 2 3 58 5" xfId="2766" xr:uid="{6F187978-7F86-4AD0-AB57-5EA11986BB19}"/>
    <cellStyle name="Normal 2 3 58 5 2" xfId="10228" xr:uid="{6F187978-7F86-4AD0-AB57-5EA11986BB19}"/>
    <cellStyle name="Normal 2 3 58 5 2 2" xfId="26206" xr:uid="{6F187978-7F86-4AD0-AB57-5EA11986BB19}"/>
    <cellStyle name="Normal 2 3 58 5 3" xfId="18744" xr:uid="{6F187978-7F86-4AD0-AB57-5EA11986BB19}"/>
    <cellStyle name="Normal 2 3 58 6" xfId="8488" xr:uid="{6F187978-7F86-4AD0-AB57-5EA11986BB19}"/>
    <cellStyle name="Normal 2 3 58 6 2" xfId="24466" xr:uid="{6F187978-7F86-4AD0-AB57-5EA11986BB19}"/>
    <cellStyle name="Normal 2 3 58 7" xfId="16932" xr:uid="{6F187978-7F86-4AD0-AB57-5EA11986BB19}"/>
    <cellStyle name="Normal 2 3 59" xfId="963" xr:uid="{6F187978-7F86-4AD0-AB57-5EA11986BB19}"/>
    <cellStyle name="Normal 2 3 59 2" xfId="4022" xr:uid="{77EBE272-A901-4B5D-9695-C5B41C3A98BA}"/>
    <cellStyle name="Normal 2 3 59 2 2" xfId="11484" xr:uid="{77EBE272-A901-4B5D-9695-C5B41C3A98BA}"/>
    <cellStyle name="Normal 2 3 59 2 2 2" xfId="27462" xr:uid="{77EBE272-A901-4B5D-9695-C5B41C3A98BA}"/>
    <cellStyle name="Normal 2 3 59 2 3" xfId="20000" xr:uid="{77EBE272-A901-4B5D-9695-C5B41C3A98BA}"/>
    <cellStyle name="Normal 2 3 59 3" xfId="5269" xr:uid="{10834AD1-4F8B-41B9-9F61-08086D8C7F64}"/>
    <cellStyle name="Normal 2 3 59 3 2" xfId="12731" xr:uid="{10834AD1-4F8B-41B9-9F61-08086D8C7F64}"/>
    <cellStyle name="Normal 2 3 59 3 2 2" xfId="28709" xr:uid="{10834AD1-4F8B-41B9-9F61-08086D8C7F64}"/>
    <cellStyle name="Normal 2 3 59 3 3" xfId="21247" xr:uid="{10834AD1-4F8B-41B9-9F61-08086D8C7F64}"/>
    <cellStyle name="Normal 2 3 59 4" xfId="6537" xr:uid="{67FDBE6E-263A-4B8C-855B-62FFD6D812B9}"/>
    <cellStyle name="Normal 2 3 59 4 2" xfId="13999" xr:uid="{67FDBE6E-263A-4B8C-855B-62FFD6D812B9}"/>
    <cellStyle name="Normal 2 3 59 4 2 2" xfId="29977" xr:uid="{67FDBE6E-263A-4B8C-855B-62FFD6D812B9}"/>
    <cellStyle name="Normal 2 3 59 4 3" xfId="22515" xr:uid="{67FDBE6E-263A-4B8C-855B-62FFD6D812B9}"/>
    <cellStyle name="Normal 2 3 59 5" xfId="2775" xr:uid="{6F187978-7F86-4AD0-AB57-5EA11986BB19}"/>
    <cellStyle name="Normal 2 3 59 5 2" xfId="10237" xr:uid="{6F187978-7F86-4AD0-AB57-5EA11986BB19}"/>
    <cellStyle name="Normal 2 3 59 5 2 2" xfId="26215" xr:uid="{6F187978-7F86-4AD0-AB57-5EA11986BB19}"/>
    <cellStyle name="Normal 2 3 59 5 3" xfId="18753" xr:uid="{6F187978-7F86-4AD0-AB57-5EA11986BB19}"/>
    <cellStyle name="Normal 2 3 59 6" xfId="8497" xr:uid="{6F187978-7F86-4AD0-AB57-5EA11986BB19}"/>
    <cellStyle name="Normal 2 3 59 6 2" xfId="24475" xr:uid="{6F187978-7F86-4AD0-AB57-5EA11986BB19}"/>
    <cellStyle name="Normal 2 3 59 7" xfId="16941" xr:uid="{6F187978-7F86-4AD0-AB57-5EA11986BB19}"/>
    <cellStyle name="Normal 2 3 6" xfId="524" xr:uid="{00000000-0005-0000-0000-00000D020000}"/>
    <cellStyle name="Normal 2 3 6 2" xfId="3583" xr:uid="{2C9F9927-F31E-4915-827E-121EA57110B5}"/>
    <cellStyle name="Normal 2 3 6 2 2" xfId="11045" xr:uid="{2C9F9927-F31E-4915-827E-121EA57110B5}"/>
    <cellStyle name="Normal 2 3 6 2 2 2" xfId="27023" xr:uid="{2C9F9927-F31E-4915-827E-121EA57110B5}"/>
    <cellStyle name="Normal 2 3 6 2 3" xfId="19561" xr:uid="{2C9F9927-F31E-4915-827E-121EA57110B5}"/>
    <cellStyle name="Normal 2 3 6 3" xfId="4830" xr:uid="{CC748888-7EAD-4691-A88C-A7AF971E8C25}"/>
    <cellStyle name="Normal 2 3 6 3 2" xfId="12292" xr:uid="{CC748888-7EAD-4691-A88C-A7AF971E8C25}"/>
    <cellStyle name="Normal 2 3 6 3 2 2" xfId="28270" xr:uid="{CC748888-7EAD-4691-A88C-A7AF971E8C25}"/>
    <cellStyle name="Normal 2 3 6 3 3" xfId="20808" xr:uid="{CC748888-7EAD-4691-A88C-A7AF971E8C25}"/>
    <cellStyle name="Normal 2 3 6 4" xfId="6098" xr:uid="{34BF1973-EB7F-4624-98DE-84FE018E52EB}"/>
    <cellStyle name="Normal 2 3 6 4 2" xfId="13560" xr:uid="{34BF1973-EB7F-4624-98DE-84FE018E52EB}"/>
    <cellStyle name="Normal 2 3 6 4 2 2" xfId="29538" xr:uid="{34BF1973-EB7F-4624-98DE-84FE018E52EB}"/>
    <cellStyle name="Normal 2 3 6 4 3" xfId="22076" xr:uid="{34BF1973-EB7F-4624-98DE-84FE018E52EB}"/>
    <cellStyle name="Normal 2 3 6 5" xfId="2336" xr:uid="{00000000-0005-0000-0000-00000D020000}"/>
    <cellStyle name="Normal 2 3 6 5 2" xfId="9798" xr:uid="{00000000-0005-0000-0000-00000D020000}"/>
    <cellStyle name="Normal 2 3 6 5 2 2" xfId="25776" xr:uid="{00000000-0005-0000-0000-00000D020000}"/>
    <cellStyle name="Normal 2 3 6 5 3" xfId="18314" xr:uid="{00000000-0005-0000-0000-00000D020000}"/>
    <cellStyle name="Normal 2 3 6 6" xfId="8060" xr:uid="{00000000-0005-0000-0000-00000D020000}"/>
    <cellStyle name="Normal 2 3 6 6 2" xfId="24038" xr:uid="{00000000-0005-0000-0000-00000D020000}"/>
    <cellStyle name="Normal 2 3 6 7" xfId="16502" xr:uid="{00000000-0005-0000-0000-00000D020000}"/>
    <cellStyle name="Normal 2 3 60" xfId="971" xr:uid="{6F187978-7F86-4AD0-AB57-5EA11986BB19}"/>
    <cellStyle name="Normal 2 3 60 2" xfId="4030" xr:uid="{C3145D5E-F510-4658-92B9-DFE54E42C745}"/>
    <cellStyle name="Normal 2 3 60 2 2" xfId="11492" xr:uid="{C3145D5E-F510-4658-92B9-DFE54E42C745}"/>
    <cellStyle name="Normal 2 3 60 2 2 2" xfId="27470" xr:uid="{C3145D5E-F510-4658-92B9-DFE54E42C745}"/>
    <cellStyle name="Normal 2 3 60 2 3" xfId="20008" xr:uid="{C3145D5E-F510-4658-92B9-DFE54E42C745}"/>
    <cellStyle name="Normal 2 3 60 3" xfId="5277" xr:uid="{B222D3C9-A687-4B9D-9B10-9AF0B41F1588}"/>
    <cellStyle name="Normal 2 3 60 3 2" xfId="12739" xr:uid="{B222D3C9-A687-4B9D-9B10-9AF0B41F1588}"/>
    <cellStyle name="Normal 2 3 60 3 2 2" xfId="28717" xr:uid="{B222D3C9-A687-4B9D-9B10-9AF0B41F1588}"/>
    <cellStyle name="Normal 2 3 60 3 3" xfId="21255" xr:uid="{B222D3C9-A687-4B9D-9B10-9AF0B41F1588}"/>
    <cellStyle name="Normal 2 3 60 4" xfId="6545" xr:uid="{AC4D5AED-67D3-4189-9F88-9F6DA00280E5}"/>
    <cellStyle name="Normal 2 3 60 4 2" xfId="14007" xr:uid="{AC4D5AED-67D3-4189-9F88-9F6DA00280E5}"/>
    <cellStyle name="Normal 2 3 60 4 2 2" xfId="29985" xr:uid="{AC4D5AED-67D3-4189-9F88-9F6DA00280E5}"/>
    <cellStyle name="Normal 2 3 60 4 3" xfId="22523" xr:uid="{AC4D5AED-67D3-4189-9F88-9F6DA00280E5}"/>
    <cellStyle name="Normal 2 3 60 5" xfId="2783" xr:uid="{6F187978-7F86-4AD0-AB57-5EA11986BB19}"/>
    <cellStyle name="Normal 2 3 60 5 2" xfId="10245" xr:uid="{6F187978-7F86-4AD0-AB57-5EA11986BB19}"/>
    <cellStyle name="Normal 2 3 60 5 2 2" xfId="26223" xr:uid="{6F187978-7F86-4AD0-AB57-5EA11986BB19}"/>
    <cellStyle name="Normal 2 3 60 5 3" xfId="18761" xr:uid="{6F187978-7F86-4AD0-AB57-5EA11986BB19}"/>
    <cellStyle name="Normal 2 3 60 6" xfId="8505" xr:uid="{6F187978-7F86-4AD0-AB57-5EA11986BB19}"/>
    <cellStyle name="Normal 2 3 60 6 2" xfId="24483" xr:uid="{6F187978-7F86-4AD0-AB57-5EA11986BB19}"/>
    <cellStyle name="Normal 2 3 60 7" xfId="16949" xr:uid="{6F187978-7F86-4AD0-AB57-5EA11986BB19}"/>
    <cellStyle name="Normal 2 3 61" xfId="979" xr:uid="{6F187978-7F86-4AD0-AB57-5EA11986BB19}"/>
    <cellStyle name="Normal 2 3 61 2" xfId="4038" xr:uid="{0FF31DC5-9431-4051-A57F-3B4595707664}"/>
    <cellStyle name="Normal 2 3 61 2 2" xfId="11500" xr:uid="{0FF31DC5-9431-4051-A57F-3B4595707664}"/>
    <cellStyle name="Normal 2 3 61 2 2 2" xfId="27478" xr:uid="{0FF31DC5-9431-4051-A57F-3B4595707664}"/>
    <cellStyle name="Normal 2 3 61 2 3" xfId="20016" xr:uid="{0FF31DC5-9431-4051-A57F-3B4595707664}"/>
    <cellStyle name="Normal 2 3 61 3" xfId="5285" xr:uid="{E8638BC7-89A4-4B35-8605-9DBDA1210987}"/>
    <cellStyle name="Normal 2 3 61 3 2" xfId="12747" xr:uid="{E8638BC7-89A4-4B35-8605-9DBDA1210987}"/>
    <cellStyle name="Normal 2 3 61 3 2 2" xfId="28725" xr:uid="{E8638BC7-89A4-4B35-8605-9DBDA1210987}"/>
    <cellStyle name="Normal 2 3 61 3 3" xfId="21263" xr:uid="{E8638BC7-89A4-4B35-8605-9DBDA1210987}"/>
    <cellStyle name="Normal 2 3 61 4" xfId="6553" xr:uid="{0EFEA272-321D-449D-B61F-4B66DC8FE90B}"/>
    <cellStyle name="Normal 2 3 61 4 2" xfId="14015" xr:uid="{0EFEA272-321D-449D-B61F-4B66DC8FE90B}"/>
    <cellStyle name="Normal 2 3 61 4 2 2" xfId="29993" xr:uid="{0EFEA272-321D-449D-B61F-4B66DC8FE90B}"/>
    <cellStyle name="Normal 2 3 61 4 3" xfId="22531" xr:uid="{0EFEA272-321D-449D-B61F-4B66DC8FE90B}"/>
    <cellStyle name="Normal 2 3 61 5" xfId="2791" xr:uid="{6F187978-7F86-4AD0-AB57-5EA11986BB19}"/>
    <cellStyle name="Normal 2 3 61 5 2" xfId="10253" xr:uid="{6F187978-7F86-4AD0-AB57-5EA11986BB19}"/>
    <cellStyle name="Normal 2 3 61 5 2 2" xfId="26231" xr:uid="{6F187978-7F86-4AD0-AB57-5EA11986BB19}"/>
    <cellStyle name="Normal 2 3 61 5 3" xfId="18769" xr:uid="{6F187978-7F86-4AD0-AB57-5EA11986BB19}"/>
    <cellStyle name="Normal 2 3 61 6" xfId="8513" xr:uid="{6F187978-7F86-4AD0-AB57-5EA11986BB19}"/>
    <cellStyle name="Normal 2 3 61 6 2" xfId="24491" xr:uid="{6F187978-7F86-4AD0-AB57-5EA11986BB19}"/>
    <cellStyle name="Normal 2 3 61 7" xfId="16957" xr:uid="{6F187978-7F86-4AD0-AB57-5EA11986BB19}"/>
    <cellStyle name="Normal 2 3 62" xfId="987" xr:uid="{6F187978-7F86-4AD0-AB57-5EA11986BB19}"/>
    <cellStyle name="Normal 2 3 62 2" xfId="4046" xr:uid="{50C6BDB4-DAAC-4EDF-94A6-DCFAE532564E}"/>
    <cellStyle name="Normal 2 3 62 2 2" xfId="11508" xr:uid="{50C6BDB4-DAAC-4EDF-94A6-DCFAE532564E}"/>
    <cellStyle name="Normal 2 3 62 2 2 2" xfId="27486" xr:uid="{50C6BDB4-DAAC-4EDF-94A6-DCFAE532564E}"/>
    <cellStyle name="Normal 2 3 62 2 3" xfId="20024" xr:uid="{50C6BDB4-DAAC-4EDF-94A6-DCFAE532564E}"/>
    <cellStyle name="Normal 2 3 62 3" xfId="5293" xr:uid="{C32529E5-4706-4958-955E-BC405CD152F5}"/>
    <cellStyle name="Normal 2 3 62 3 2" xfId="12755" xr:uid="{C32529E5-4706-4958-955E-BC405CD152F5}"/>
    <cellStyle name="Normal 2 3 62 3 2 2" xfId="28733" xr:uid="{C32529E5-4706-4958-955E-BC405CD152F5}"/>
    <cellStyle name="Normal 2 3 62 3 3" xfId="21271" xr:uid="{C32529E5-4706-4958-955E-BC405CD152F5}"/>
    <cellStyle name="Normal 2 3 62 4" xfId="6561" xr:uid="{12F62B08-7E28-4CF9-89A7-88654DBE5534}"/>
    <cellStyle name="Normal 2 3 62 4 2" xfId="14023" xr:uid="{12F62B08-7E28-4CF9-89A7-88654DBE5534}"/>
    <cellStyle name="Normal 2 3 62 4 2 2" xfId="30001" xr:uid="{12F62B08-7E28-4CF9-89A7-88654DBE5534}"/>
    <cellStyle name="Normal 2 3 62 4 3" xfId="22539" xr:uid="{12F62B08-7E28-4CF9-89A7-88654DBE5534}"/>
    <cellStyle name="Normal 2 3 62 5" xfId="2799" xr:uid="{6F187978-7F86-4AD0-AB57-5EA11986BB19}"/>
    <cellStyle name="Normal 2 3 62 5 2" xfId="10261" xr:uid="{6F187978-7F86-4AD0-AB57-5EA11986BB19}"/>
    <cellStyle name="Normal 2 3 62 5 2 2" xfId="26239" xr:uid="{6F187978-7F86-4AD0-AB57-5EA11986BB19}"/>
    <cellStyle name="Normal 2 3 62 5 3" xfId="18777" xr:uid="{6F187978-7F86-4AD0-AB57-5EA11986BB19}"/>
    <cellStyle name="Normal 2 3 62 6" xfId="8521" xr:uid="{6F187978-7F86-4AD0-AB57-5EA11986BB19}"/>
    <cellStyle name="Normal 2 3 62 6 2" xfId="24499" xr:uid="{6F187978-7F86-4AD0-AB57-5EA11986BB19}"/>
    <cellStyle name="Normal 2 3 62 7" xfId="16965" xr:uid="{6F187978-7F86-4AD0-AB57-5EA11986BB19}"/>
    <cellStyle name="Normal 2 3 63" xfId="995" xr:uid="{6F187978-7F86-4AD0-AB57-5EA11986BB19}"/>
    <cellStyle name="Normal 2 3 63 2" xfId="4054" xr:uid="{F4AF2AF6-37B3-401D-BE46-80570E5178B1}"/>
    <cellStyle name="Normal 2 3 63 2 2" xfId="11516" xr:uid="{F4AF2AF6-37B3-401D-BE46-80570E5178B1}"/>
    <cellStyle name="Normal 2 3 63 2 2 2" xfId="27494" xr:uid="{F4AF2AF6-37B3-401D-BE46-80570E5178B1}"/>
    <cellStyle name="Normal 2 3 63 2 3" xfId="20032" xr:uid="{F4AF2AF6-37B3-401D-BE46-80570E5178B1}"/>
    <cellStyle name="Normal 2 3 63 3" xfId="5301" xr:uid="{738B9065-3CE8-4A1D-A67E-5882605CF019}"/>
    <cellStyle name="Normal 2 3 63 3 2" xfId="12763" xr:uid="{738B9065-3CE8-4A1D-A67E-5882605CF019}"/>
    <cellStyle name="Normal 2 3 63 3 2 2" xfId="28741" xr:uid="{738B9065-3CE8-4A1D-A67E-5882605CF019}"/>
    <cellStyle name="Normal 2 3 63 3 3" xfId="21279" xr:uid="{738B9065-3CE8-4A1D-A67E-5882605CF019}"/>
    <cellStyle name="Normal 2 3 63 4" xfId="6569" xr:uid="{3E7C959E-611D-4B72-BC0B-BC78050AEC41}"/>
    <cellStyle name="Normal 2 3 63 4 2" xfId="14031" xr:uid="{3E7C959E-611D-4B72-BC0B-BC78050AEC41}"/>
    <cellStyle name="Normal 2 3 63 4 2 2" xfId="30009" xr:uid="{3E7C959E-611D-4B72-BC0B-BC78050AEC41}"/>
    <cellStyle name="Normal 2 3 63 4 3" xfId="22547" xr:uid="{3E7C959E-611D-4B72-BC0B-BC78050AEC41}"/>
    <cellStyle name="Normal 2 3 63 5" xfId="2807" xr:uid="{6F187978-7F86-4AD0-AB57-5EA11986BB19}"/>
    <cellStyle name="Normal 2 3 63 5 2" xfId="10269" xr:uid="{6F187978-7F86-4AD0-AB57-5EA11986BB19}"/>
    <cellStyle name="Normal 2 3 63 5 2 2" xfId="26247" xr:uid="{6F187978-7F86-4AD0-AB57-5EA11986BB19}"/>
    <cellStyle name="Normal 2 3 63 5 3" xfId="18785" xr:uid="{6F187978-7F86-4AD0-AB57-5EA11986BB19}"/>
    <cellStyle name="Normal 2 3 63 6" xfId="8529" xr:uid="{6F187978-7F86-4AD0-AB57-5EA11986BB19}"/>
    <cellStyle name="Normal 2 3 63 6 2" xfId="24507" xr:uid="{6F187978-7F86-4AD0-AB57-5EA11986BB19}"/>
    <cellStyle name="Normal 2 3 63 7" xfId="16973" xr:uid="{6F187978-7F86-4AD0-AB57-5EA11986BB19}"/>
    <cellStyle name="Normal 2 3 64" xfId="1004" xr:uid="{6F187978-7F86-4AD0-AB57-5EA11986BB19}"/>
    <cellStyle name="Normal 2 3 64 2" xfId="4063" xr:uid="{72611C22-0EA6-4CE1-84F5-0E735875587E}"/>
    <cellStyle name="Normal 2 3 64 2 2" xfId="11525" xr:uid="{72611C22-0EA6-4CE1-84F5-0E735875587E}"/>
    <cellStyle name="Normal 2 3 64 2 2 2" xfId="27503" xr:uid="{72611C22-0EA6-4CE1-84F5-0E735875587E}"/>
    <cellStyle name="Normal 2 3 64 2 3" xfId="20041" xr:uid="{72611C22-0EA6-4CE1-84F5-0E735875587E}"/>
    <cellStyle name="Normal 2 3 64 3" xfId="5310" xr:uid="{477AFD75-D347-4B16-8056-DA3D4BB5B055}"/>
    <cellStyle name="Normal 2 3 64 3 2" xfId="12772" xr:uid="{477AFD75-D347-4B16-8056-DA3D4BB5B055}"/>
    <cellStyle name="Normal 2 3 64 3 2 2" xfId="28750" xr:uid="{477AFD75-D347-4B16-8056-DA3D4BB5B055}"/>
    <cellStyle name="Normal 2 3 64 3 3" xfId="21288" xr:uid="{477AFD75-D347-4B16-8056-DA3D4BB5B055}"/>
    <cellStyle name="Normal 2 3 64 4" xfId="6578" xr:uid="{4DDF1F39-78CE-4296-9B23-FC8A016BED1F}"/>
    <cellStyle name="Normal 2 3 64 4 2" xfId="14040" xr:uid="{4DDF1F39-78CE-4296-9B23-FC8A016BED1F}"/>
    <cellStyle name="Normal 2 3 64 4 2 2" xfId="30018" xr:uid="{4DDF1F39-78CE-4296-9B23-FC8A016BED1F}"/>
    <cellStyle name="Normal 2 3 64 4 3" xfId="22556" xr:uid="{4DDF1F39-78CE-4296-9B23-FC8A016BED1F}"/>
    <cellStyle name="Normal 2 3 64 5" xfId="2816" xr:uid="{6F187978-7F86-4AD0-AB57-5EA11986BB19}"/>
    <cellStyle name="Normal 2 3 64 5 2" xfId="10278" xr:uid="{6F187978-7F86-4AD0-AB57-5EA11986BB19}"/>
    <cellStyle name="Normal 2 3 64 5 2 2" xfId="26256" xr:uid="{6F187978-7F86-4AD0-AB57-5EA11986BB19}"/>
    <cellStyle name="Normal 2 3 64 5 3" xfId="18794" xr:uid="{6F187978-7F86-4AD0-AB57-5EA11986BB19}"/>
    <cellStyle name="Normal 2 3 64 6" xfId="8538" xr:uid="{6F187978-7F86-4AD0-AB57-5EA11986BB19}"/>
    <cellStyle name="Normal 2 3 64 6 2" xfId="24516" xr:uid="{6F187978-7F86-4AD0-AB57-5EA11986BB19}"/>
    <cellStyle name="Normal 2 3 64 7" xfId="16982" xr:uid="{6F187978-7F86-4AD0-AB57-5EA11986BB19}"/>
    <cellStyle name="Normal 2 3 65" xfId="1013" xr:uid="{6F187978-7F86-4AD0-AB57-5EA11986BB19}"/>
    <cellStyle name="Normal 2 3 65 2" xfId="4072" xr:uid="{6144E12E-7B9A-48DF-98B3-834AD408341E}"/>
    <cellStyle name="Normal 2 3 65 2 2" xfId="11534" xr:uid="{6144E12E-7B9A-48DF-98B3-834AD408341E}"/>
    <cellStyle name="Normal 2 3 65 2 2 2" xfId="27512" xr:uid="{6144E12E-7B9A-48DF-98B3-834AD408341E}"/>
    <cellStyle name="Normal 2 3 65 2 3" xfId="20050" xr:uid="{6144E12E-7B9A-48DF-98B3-834AD408341E}"/>
    <cellStyle name="Normal 2 3 65 3" xfId="5319" xr:uid="{8BC0053F-8F04-4ADE-925A-D00C09BB8971}"/>
    <cellStyle name="Normal 2 3 65 3 2" xfId="12781" xr:uid="{8BC0053F-8F04-4ADE-925A-D00C09BB8971}"/>
    <cellStyle name="Normal 2 3 65 3 2 2" xfId="28759" xr:uid="{8BC0053F-8F04-4ADE-925A-D00C09BB8971}"/>
    <cellStyle name="Normal 2 3 65 3 3" xfId="21297" xr:uid="{8BC0053F-8F04-4ADE-925A-D00C09BB8971}"/>
    <cellStyle name="Normal 2 3 65 4" xfId="6587" xr:uid="{04CB50DF-960E-49F7-A3CC-80C50E91F2CF}"/>
    <cellStyle name="Normal 2 3 65 4 2" xfId="14049" xr:uid="{04CB50DF-960E-49F7-A3CC-80C50E91F2CF}"/>
    <cellStyle name="Normal 2 3 65 4 2 2" xfId="30027" xr:uid="{04CB50DF-960E-49F7-A3CC-80C50E91F2CF}"/>
    <cellStyle name="Normal 2 3 65 4 3" xfId="22565" xr:uid="{04CB50DF-960E-49F7-A3CC-80C50E91F2CF}"/>
    <cellStyle name="Normal 2 3 65 5" xfId="2825" xr:uid="{6F187978-7F86-4AD0-AB57-5EA11986BB19}"/>
    <cellStyle name="Normal 2 3 65 5 2" xfId="10287" xr:uid="{6F187978-7F86-4AD0-AB57-5EA11986BB19}"/>
    <cellStyle name="Normal 2 3 65 5 2 2" xfId="26265" xr:uid="{6F187978-7F86-4AD0-AB57-5EA11986BB19}"/>
    <cellStyle name="Normal 2 3 65 5 3" xfId="18803" xr:uid="{6F187978-7F86-4AD0-AB57-5EA11986BB19}"/>
    <cellStyle name="Normal 2 3 65 6" xfId="8547" xr:uid="{6F187978-7F86-4AD0-AB57-5EA11986BB19}"/>
    <cellStyle name="Normal 2 3 65 6 2" xfId="24525" xr:uid="{6F187978-7F86-4AD0-AB57-5EA11986BB19}"/>
    <cellStyle name="Normal 2 3 65 7" xfId="16991" xr:uid="{6F187978-7F86-4AD0-AB57-5EA11986BB19}"/>
    <cellStyle name="Normal 2 3 66" xfId="1021" xr:uid="{6F187978-7F86-4AD0-AB57-5EA11986BB19}"/>
    <cellStyle name="Normal 2 3 66 2" xfId="4080" xr:uid="{19C64CB9-BF38-4D41-A78C-27BCB8153251}"/>
    <cellStyle name="Normal 2 3 66 2 2" xfId="11542" xr:uid="{19C64CB9-BF38-4D41-A78C-27BCB8153251}"/>
    <cellStyle name="Normal 2 3 66 2 2 2" xfId="27520" xr:uid="{19C64CB9-BF38-4D41-A78C-27BCB8153251}"/>
    <cellStyle name="Normal 2 3 66 2 3" xfId="20058" xr:uid="{19C64CB9-BF38-4D41-A78C-27BCB8153251}"/>
    <cellStyle name="Normal 2 3 66 3" xfId="5327" xr:uid="{F15B2B62-80DE-4CD1-B0AE-873354C1A536}"/>
    <cellStyle name="Normal 2 3 66 3 2" xfId="12789" xr:uid="{F15B2B62-80DE-4CD1-B0AE-873354C1A536}"/>
    <cellStyle name="Normal 2 3 66 3 2 2" xfId="28767" xr:uid="{F15B2B62-80DE-4CD1-B0AE-873354C1A536}"/>
    <cellStyle name="Normal 2 3 66 3 3" xfId="21305" xr:uid="{F15B2B62-80DE-4CD1-B0AE-873354C1A536}"/>
    <cellStyle name="Normal 2 3 66 4" xfId="6595" xr:uid="{7F1D784A-E28A-4247-B56C-62EC99F29C7F}"/>
    <cellStyle name="Normal 2 3 66 4 2" xfId="14057" xr:uid="{7F1D784A-E28A-4247-B56C-62EC99F29C7F}"/>
    <cellStyle name="Normal 2 3 66 4 2 2" xfId="30035" xr:uid="{7F1D784A-E28A-4247-B56C-62EC99F29C7F}"/>
    <cellStyle name="Normal 2 3 66 4 3" xfId="22573" xr:uid="{7F1D784A-E28A-4247-B56C-62EC99F29C7F}"/>
    <cellStyle name="Normal 2 3 66 5" xfId="2833" xr:uid="{6F187978-7F86-4AD0-AB57-5EA11986BB19}"/>
    <cellStyle name="Normal 2 3 66 5 2" xfId="10295" xr:uid="{6F187978-7F86-4AD0-AB57-5EA11986BB19}"/>
    <cellStyle name="Normal 2 3 66 5 2 2" xfId="26273" xr:uid="{6F187978-7F86-4AD0-AB57-5EA11986BB19}"/>
    <cellStyle name="Normal 2 3 66 5 3" xfId="18811" xr:uid="{6F187978-7F86-4AD0-AB57-5EA11986BB19}"/>
    <cellStyle name="Normal 2 3 66 6" xfId="8555" xr:uid="{6F187978-7F86-4AD0-AB57-5EA11986BB19}"/>
    <cellStyle name="Normal 2 3 66 6 2" xfId="24533" xr:uid="{6F187978-7F86-4AD0-AB57-5EA11986BB19}"/>
    <cellStyle name="Normal 2 3 66 7" xfId="16999" xr:uid="{6F187978-7F86-4AD0-AB57-5EA11986BB19}"/>
    <cellStyle name="Normal 2 3 67" xfId="1029" xr:uid="{6F187978-7F86-4AD0-AB57-5EA11986BB19}"/>
    <cellStyle name="Normal 2 3 67 2" xfId="4088" xr:uid="{ACFAB4FE-AEEA-4014-83B4-8A5B09483F3C}"/>
    <cellStyle name="Normal 2 3 67 2 2" xfId="11550" xr:uid="{ACFAB4FE-AEEA-4014-83B4-8A5B09483F3C}"/>
    <cellStyle name="Normal 2 3 67 2 2 2" xfId="27528" xr:uid="{ACFAB4FE-AEEA-4014-83B4-8A5B09483F3C}"/>
    <cellStyle name="Normal 2 3 67 2 3" xfId="20066" xr:uid="{ACFAB4FE-AEEA-4014-83B4-8A5B09483F3C}"/>
    <cellStyle name="Normal 2 3 67 3" xfId="5335" xr:uid="{85A1887B-756E-403F-A5E3-780AF2571F97}"/>
    <cellStyle name="Normal 2 3 67 3 2" xfId="12797" xr:uid="{85A1887B-756E-403F-A5E3-780AF2571F97}"/>
    <cellStyle name="Normal 2 3 67 3 2 2" xfId="28775" xr:uid="{85A1887B-756E-403F-A5E3-780AF2571F97}"/>
    <cellStyle name="Normal 2 3 67 3 3" xfId="21313" xr:uid="{85A1887B-756E-403F-A5E3-780AF2571F97}"/>
    <cellStyle name="Normal 2 3 67 4" xfId="6603" xr:uid="{0E8FE887-B72F-46DE-8CD7-24207334636B}"/>
    <cellStyle name="Normal 2 3 67 4 2" xfId="14065" xr:uid="{0E8FE887-B72F-46DE-8CD7-24207334636B}"/>
    <cellStyle name="Normal 2 3 67 4 2 2" xfId="30043" xr:uid="{0E8FE887-B72F-46DE-8CD7-24207334636B}"/>
    <cellStyle name="Normal 2 3 67 4 3" xfId="22581" xr:uid="{0E8FE887-B72F-46DE-8CD7-24207334636B}"/>
    <cellStyle name="Normal 2 3 67 5" xfId="2841" xr:uid="{6F187978-7F86-4AD0-AB57-5EA11986BB19}"/>
    <cellStyle name="Normal 2 3 67 5 2" xfId="10303" xr:uid="{6F187978-7F86-4AD0-AB57-5EA11986BB19}"/>
    <cellStyle name="Normal 2 3 67 5 2 2" xfId="26281" xr:uid="{6F187978-7F86-4AD0-AB57-5EA11986BB19}"/>
    <cellStyle name="Normal 2 3 67 5 3" xfId="18819" xr:uid="{6F187978-7F86-4AD0-AB57-5EA11986BB19}"/>
    <cellStyle name="Normal 2 3 67 6" xfId="8563" xr:uid="{6F187978-7F86-4AD0-AB57-5EA11986BB19}"/>
    <cellStyle name="Normal 2 3 67 6 2" xfId="24541" xr:uid="{6F187978-7F86-4AD0-AB57-5EA11986BB19}"/>
    <cellStyle name="Normal 2 3 67 7" xfId="17007" xr:uid="{6F187978-7F86-4AD0-AB57-5EA11986BB19}"/>
    <cellStyle name="Normal 2 3 68" xfId="1037" xr:uid="{6F187978-7F86-4AD0-AB57-5EA11986BB19}"/>
    <cellStyle name="Normal 2 3 68 2" xfId="4096" xr:uid="{18F14224-48FD-4392-85E2-C084F2A01361}"/>
    <cellStyle name="Normal 2 3 68 2 2" xfId="11558" xr:uid="{18F14224-48FD-4392-85E2-C084F2A01361}"/>
    <cellStyle name="Normal 2 3 68 2 2 2" xfId="27536" xr:uid="{18F14224-48FD-4392-85E2-C084F2A01361}"/>
    <cellStyle name="Normal 2 3 68 2 3" xfId="20074" xr:uid="{18F14224-48FD-4392-85E2-C084F2A01361}"/>
    <cellStyle name="Normal 2 3 68 3" xfId="5343" xr:uid="{D140CF3C-2D7C-4DAB-9890-82B11874A964}"/>
    <cellStyle name="Normal 2 3 68 3 2" xfId="12805" xr:uid="{D140CF3C-2D7C-4DAB-9890-82B11874A964}"/>
    <cellStyle name="Normal 2 3 68 3 2 2" xfId="28783" xr:uid="{D140CF3C-2D7C-4DAB-9890-82B11874A964}"/>
    <cellStyle name="Normal 2 3 68 3 3" xfId="21321" xr:uid="{D140CF3C-2D7C-4DAB-9890-82B11874A964}"/>
    <cellStyle name="Normal 2 3 68 4" xfId="6611" xr:uid="{2D67ED15-B41B-429D-B28B-4C4F20669634}"/>
    <cellStyle name="Normal 2 3 68 4 2" xfId="14073" xr:uid="{2D67ED15-B41B-429D-B28B-4C4F20669634}"/>
    <cellStyle name="Normal 2 3 68 4 2 2" xfId="30051" xr:uid="{2D67ED15-B41B-429D-B28B-4C4F20669634}"/>
    <cellStyle name="Normal 2 3 68 4 3" xfId="22589" xr:uid="{2D67ED15-B41B-429D-B28B-4C4F20669634}"/>
    <cellStyle name="Normal 2 3 68 5" xfId="2849" xr:uid="{6F187978-7F86-4AD0-AB57-5EA11986BB19}"/>
    <cellStyle name="Normal 2 3 68 5 2" xfId="10311" xr:uid="{6F187978-7F86-4AD0-AB57-5EA11986BB19}"/>
    <cellStyle name="Normal 2 3 68 5 2 2" xfId="26289" xr:uid="{6F187978-7F86-4AD0-AB57-5EA11986BB19}"/>
    <cellStyle name="Normal 2 3 68 5 3" xfId="18827" xr:uid="{6F187978-7F86-4AD0-AB57-5EA11986BB19}"/>
    <cellStyle name="Normal 2 3 68 6" xfId="8571" xr:uid="{6F187978-7F86-4AD0-AB57-5EA11986BB19}"/>
    <cellStyle name="Normal 2 3 68 6 2" xfId="24549" xr:uid="{6F187978-7F86-4AD0-AB57-5EA11986BB19}"/>
    <cellStyle name="Normal 2 3 68 7" xfId="17015" xr:uid="{6F187978-7F86-4AD0-AB57-5EA11986BB19}"/>
    <cellStyle name="Normal 2 3 69" xfId="1046" xr:uid="{6F187978-7F86-4AD0-AB57-5EA11986BB19}"/>
    <cellStyle name="Normal 2 3 69 2" xfId="4105" xr:uid="{6AA08B5C-E817-4859-BD79-7758D3BD3F05}"/>
    <cellStyle name="Normal 2 3 69 2 2" xfId="11567" xr:uid="{6AA08B5C-E817-4859-BD79-7758D3BD3F05}"/>
    <cellStyle name="Normal 2 3 69 2 2 2" xfId="27545" xr:uid="{6AA08B5C-E817-4859-BD79-7758D3BD3F05}"/>
    <cellStyle name="Normal 2 3 69 2 3" xfId="20083" xr:uid="{6AA08B5C-E817-4859-BD79-7758D3BD3F05}"/>
    <cellStyle name="Normal 2 3 69 3" xfId="5352" xr:uid="{13D5CA43-1772-4F89-9F00-29A5B4D6973B}"/>
    <cellStyle name="Normal 2 3 69 3 2" xfId="12814" xr:uid="{13D5CA43-1772-4F89-9F00-29A5B4D6973B}"/>
    <cellStyle name="Normal 2 3 69 3 2 2" xfId="28792" xr:uid="{13D5CA43-1772-4F89-9F00-29A5B4D6973B}"/>
    <cellStyle name="Normal 2 3 69 3 3" xfId="21330" xr:uid="{13D5CA43-1772-4F89-9F00-29A5B4D6973B}"/>
    <cellStyle name="Normal 2 3 69 4" xfId="6620" xr:uid="{A0E170DF-2DA8-43BE-9F5D-373045E0062E}"/>
    <cellStyle name="Normal 2 3 69 4 2" xfId="14082" xr:uid="{A0E170DF-2DA8-43BE-9F5D-373045E0062E}"/>
    <cellStyle name="Normal 2 3 69 4 2 2" xfId="30060" xr:uid="{A0E170DF-2DA8-43BE-9F5D-373045E0062E}"/>
    <cellStyle name="Normal 2 3 69 4 3" xfId="22598" xr:uid="{A0E170DF-2DA8-43BE-9F5D-373045E0062E}"/>
    <cellStyle name="Normal 2 3 69 5" xfId="2858" xr:uid="{6F187978-7F86-4AD0-AB57-5EA11986BB19}"/>
    <cellStyle name="Normal 2 3 69 5 2" xfId="10320" xr:uid="{6F187978-7F86-4AD0-AB57-5EA11986BB19}"/>
    <cellStyle name="Normal 2 3 69 5 2 2" xfId="26298" xr:uid="{6F187978-7F86-4AD0-AB57-5EA11986BB19}"/>
    <cellStyle name="Normal 2 3 69 5 3" xfId="18836" xr:uid="{6F187978-7F86-4AD0-AB57-5EA11986BB19}"/>
    <cellStyle name="Normal 2 3 69 6" xfId="8580" xr:uid="{6F187978-7F86-4AD0-AB57-5EA11986BB19}"/>
    <cellStyle name="Normal 2 3 69 6 2" xfId="24558" xr:uid="{6F187978-7F86-4AD0-AB57-5EA11986BB19}"/>
    <cellStyle name="Normal 2 3 69 7" xfId="17024" xr:uid="{6F187978-7F86-4AD0-AB57-5EA11986BB19}"/>
    <cellStyle name="Normal 2 3 7" xfId="532" xr:uid="{00000000-0005-0000-0000-00000E020000}"/>
    <cellStyle name="Normal 2 3 7 2" xfId="3591" xr:uid="{689C1223-0574-4B8A-B851-F60BCECB78B8}"/>
    <cellStyle name="Normal 2 3 7 2 2" xfId="11053" xr:uid="{689C1223-0574-4B8A-B851-F60BCECB78B8}"/>
    <cellStyle name="Normal 2 3 7 2 2 2" xfId="27031" xr:uid="{689C1223-0574-4B8A-B851-F60BCECB78B8}"/>
    <cellStyle name="Normal 2 3 7 2 3" xfId="19569" xr:uid="{689C1223-0574-4B8A-B851-F60BCECB78B8}"/>
    <cellStyle name="Normal 2 3 7 3" xfId="4838" xr:uid="{DA016EA3-68E2-4E8E-9728-029AFDA57A9E}"/>
    <cellStyle name="Normal 2 3 7 3 2" xfId="12300" xr:uid="{DA016EA3-68E2-4E8E-9728-029AFDA57A9E}"/>
    <cellStyle name="Normal 2 3 7 3 2 2" xfId="28278" xr:uid="{DA016EA3-68E2-4E8E-9728-029AFDA57A9E}"/>
    <cellStyle name="Normal 2 3 7 3 3" xfId="20816" xr:uid="{DA016EA3-68E2-4E8E-9728-029AFDA57A9E}"/>
    <cellStyle name="Normal 2 3 7 4" xfId="6106" xr:uid="{29A96E1D-00AA-44BD-AC7B-B02C10177406}"/>
    <cellStyle name="Normal 2 3 7 4 2" xfId="13568" xr:uid="{29A96E1D-00AA-44BD-AC7B-B02C10177406}"/>
    <cellStyle name="Normal 2 3 7 4 2 2" xfId="29546" xr:uid="{29A96E1D-00AA-44BD-AC7B-B02C10177406}"/>
    <cellStyle name="Normal 2 3 7 4 3" xfId="22084" xr:uid="{29A96E1D-00AA-44BD-AC7B-B02C10177406}"/>
    <cellStyle name="Normal 2 3 7 5" xfId="2344" xr:uid="{00000000-0005-0000-0000-00000E020000}"/>
    <cellStyle name="Normal 2 3 7 5 2" xfId="9806" xr:uid="{00000000-0005-0000-0000-00000E020000}"/>
    <cellStyle name="Normal 2 3 7 5 2 2" xfId="25784" xr:uid="{00000000-0005-0000-0000-00000E020000}"/>
    <cellStyle name="Normal 2 3 7 5 3" xfId="18322" xr:uid="{00000000-0005-0000-0000-00000E020000}"/>
    <cellStyle name="Normal 2 3 7 6" xfId="8066" xr:uid="{00000000-0005-0000-0000-00000E020000}"/>
    <cellStyle name="Normal 2 3 7 6 2" xfId="24044" xr:uid="{00000000-0005-0000-0000-00000E020000}"/>
    <cellStyle name="Normal 2 3 7 7" xfId="16510" xr:uid="{00000000-0005-0000-0000-00000E020000}"/>
    <cellStyle name="Normal 2 3 70" xfId="1055" xr:uid="{6F187978-7F86-4AD0-AB57-5EA11986BB19}"/>
    <cellStyle name="Normal 2 3 70 2" xfId="4114" xr:uid="{275E5366-AB2D-4250-89C9-E1F815136FB9}"/>
    <cellStyle name="Normal 2 3 70 2 2" xfId="11576" xr:uid="{275E5366-AB2D-4250-89C9-E1F815136FB9}"/>
    <cellStyle name="Normal 2 3 70 2 2 2" xfId="27554" xr:uid="{275E5366-AB2D-4250-89C9-E1F815136FB9}"/>
    <cellStyle name="Normal 2 3 70 2 3" xfId="20092" xr:uid="{275E5366-AB2D-4250-89C9-E1F815136FB9}"/>
    <cellStyle name="Normal 2 3 70 3" xfId="5361" xr:uid="{804D1927-F6DF-4C25-96EF-452B437B99C6}"/>
    <cellStyle name="Normal 2 3 70 3 2" xfId="12823" xr:uid="{804D1927-F6DF-4C25-96EF-452B437B99C6}"/>
    <cellStyle name="Normal 2 3 70 3 2 2" xfId="28801" xr:uid="{804D1927-F6DF-4C25-96EF-452B437B99C6}"/>
    <cellStyle name="Normal 2 3 70 3 3" xfId="21339" xr:uid="{804D1927-F6DF-4C25-96EF-452B437B99C6}"/>
    <cellStyle name="Normal 2 3 70 4" xfId="6629" xr:uid="{1221BF63-D81C-47B0-B8AE-3435B4AA526F}"/>
    <cellStyle name="Normal 2 3 70 4 2" xfId="14091" xr:uid="{1221BF63-D81C-47B0-B8AE-3435B4AA526F}"/>
    <cellStyle name="Normal 2 3 70 4 2 2" xfId="30069" xr:uid="{1221BF63-D81C-47B0-B8AE-3435B4AA526F}"/>
    <cellStyle name="Normal 2 3 70 4 3" xfId="22607" xr:uid="{1221BF63-D81C-47B0-B8AE-3435B4AA526F}"/>
    <cellStyle name="Normal 2 3 70 5" xfId="2867" xr:uid="{6F187978-7F86-4AD0-AB57-5EA11986BB19}"/>
    <cellStyle name="Normal 2 3 70 5 2" xfId="10329" xr:uid="{6F187978-7F86-4AD0-AB57-5EA11986BB19}"/>
    <cellStyle name="Normal 2 3 70 5 2 2" xfId="26307" xr:uid="{6F187978-7F86-4AD0-AB57-5EA11986BB19}"/>
    <cellStyle name="Normal 2 3 70 5 3" xfId="18845" xr:uid="{6F187978-7F86-4AD0-AB57-5EA11986BB19}"/>
    <cellStyle name="Normal 2 3 70 6" xfId="8589" xr:uid="{6F187978-7F86-4AD0-AB57-5EA11986BB19}"/>
    <cellStyle name="Normal 2 3 70 6 2" xfId="24567" xr:uid="{6F187978-7F86-4AD0-AB57-5EA11986BB19}"/>
    <cellStyle name="Normal 2 3 70 7" xfId="17033" xr:uid="{6F187978-7F86-4AD0-AB57-5EA11986BB19}"/>
    <cellStyle name="Normal 2 3 71" xfId="1064" xr:uid="{6F187978-7F86-4AD0-AB57-5EA11986BB19}"/>
    <cellStyle name="Normal 2 3 71 2" xfId="4123" xr:uid="{B1B95DD1-8094-4FC5-A070-8A1ECEDDCBA0}"/>
    <cellStyle name="Normal 2 3 71 2 2" xfId="11585" xr:uid="{B1B95DD1-8094-4FC5-A070-8A1ECEDDCBA0}"/>
    <cellStyle name="Normal 2 3 71 2 2 2" xfId="27563" xr:uid="{B1B95DD1-8094-4FC5-A070-8A1ECEDDCBA0}"/>
    <cellStyle name="Normal 2 3 71 2 3" xfId="20101" xr:uid="{B1B95DD1-8094-4FC5-A070-8A1ECEDDCBA0}"/>
    <cellStyle name="Normal 2 3 71 3" xfId="5370" xr:uid="{3CF0E469-9FAA-4795-8248-AC8D8AD816B3}"/>
    <cellStyle name="Normal 2 3 71 3 2" xfId="12832" xr:uid="{3CF0E469-9FAA-4795-8248-AC8D8AD816B3}"/>
    <cellStyle name="Normal 2 3 71 3 2 2" xfId="28810" xr:uid="{3CF0E469-9FAA-4795-8248-AC8D8AD816B3}"/>
    <cellStyle name="Normal 2 3 71 3 3" xfId="21348" xr:uid="{3CF0E469-9FAA-4795-8248-AC8D8AD816B3}"/>
    <cellStyle name="Normal 2 3 71 4" xfId="6638" xr:uid="{07ECCE73-CF3A-4110-995C-81B14AA79CCE}"/>
    <cellStyle name="Normal 2 3 71 4 2" xfId="14100" xr:uid="{07ECCE73-CF3A-4110-995C-81B14AA79CCE}"/>
    <cellStyle name="Normal 2 3 71 4 2 2" xfId="30078" xr:uid="{07ECCE73-CF3A-4110-995C-81B14AA79CCE}"/>
    <cellStyle name="Normal 2 3 71 4 3" xfId="22616" xr:uid="{07ECCE73-CF3A-4110-995C-81B14AA79CCE}"/>
    <cellStyle name="Normal 2 3 71 5" xfId="2876" xr:uid="{6F187978-7F86-4AD0-AB57-5EA11986BB19}"/>
    <cellStyle name="Normal 2 3 71 5 2" xfId="10338" xr:uid="{6F187978-7F86-4AD0-AB57-5EA11986BB19}"/>
    <cellStyle name="Normal 2 3 71 5 2 2" xfId="26316" xr:uid="{6F187978-7F86-4AD0-AB57-5EA11986BB19}"/>
    <cellStyle name="Normal 2 3 71 5 3" xfId="18854" xr:uid="{6F187978-7F86-4AD0-AB57-5EA11986BB19}"/>
    <cellStyle name="Normal 2 3 71 6" xfId="8598" xr:uid="{6F187978-7F86-4AD0-AB57-5EA11986BB19}"/>
    <cellStyle name="Normal 2 3 71 6 2" xfId="24576" xr:uid="{6F187978-7F86-4AD0-AB57-5EA11986BB19}"/>
    <cellStyle name="Normal 2 3 71 7" xfId="17042" xr:uid="{6F187978-7F86-4AD0-AB57-5EA11986BB19}"/>
    <cellStyle name="Normal 2 3 72" xfId="1073" xr:uid="{6F187978-7F86-4AD0-AB57-5EA11986BB19}"/>
    <cellStyle name="Normal 2 3 72 2" xfId="4132" xr:uid="{C3ED4008-976D-419A-9564-5203BBDA93B6}"/>
    <cellStyle name="Normal 2 3 72 2 2" xfId="11594" xr:uid="{C3ED4008-976D-419A-9564-5203BBDA93B6}"/>
    <cellStyle name="Normal 2 3 72 2 2 2" xfId="27572" xr:uid="{C3ED4008-976D-419A-9564-5203BBDA93B6}"/>
    <cellStyle name="Normal 2 3 72 2 3" xfId="20110" xr:uid="{C3ED4008-976D-419A-9564-5203BBDA93B6}"/>
    <cellStyle name="Normal 2 3 72 3" xfId="5379" xr:uid="{35121C35-4EA7-47D4-B6CE-3B8ED3FA4E55}"/>
    <cellStyle name="Normal 2 3 72 3 2" xfId="12841" xr:uid="{35121C35-4EA7-47D4-B6CE-3B8ED3FA4E55}"/>
    <cellStyle name="Normal 2 3 72 3 2 2" xfId="28819" xr:uid="{35121C35-4EA7-47D4-B6CE-3B8ED3FA4E55}"/>
    <cellStyle name="Normal 2 3 72 3 3" xfId="21357" xr:uid="{35121C35-4EA7-47D4-B6CE-3B8ED3FA4E55}"/>
    <cellStyle name="Normal 2 3 72 4" xfId="6647" xr:uid="{9F62566B-538C-4865-B72F-961FBDF7DAB5}"/>
    <cellStyle name="Normal 2 3 72 4 2" xfId="14109" xr:uid="{9F62566B-538C-4865-B72F-961FBDF7DAB5}"/>
    <cellStyle name="Normal 2 3 72 4 2 2" xfId="30087" xr:uid="{9F62566B-538C-4865-B72F-961FBDF7DAB5}"/>
    <cellStyle name="Normal 2 3 72 4 3" xfId="22625" xr:uid="{9F62566B-538C-4865-B72F-961FBDF7DAB5}"/>
    <cellStyle name="Normal 2 3 72 5" xfId="2885" xr:uid="{6F187978-7F86-4AD0-AB57-5EA11986BB19}"/>
    <cellStyle name="Normal 2 3 72 5 2" xfId="10347" xr:uid="{6F187978-7F86-4AD0-AB57-5EA11986BB19}"/>
    <cellStyle name="Normal 2 3 72 5 2 2" xfId="26325" xr:uid="{6F187978-7F86-4AD0-AB57-5EA11986BB19}"/>
    <cellStyle name="Normal 2 3 72 5 3" xfId="18863" xr:uid="{6F187978-7F86-4AD0-AB57-5EA11986BB19}"/>
    <cellStyle name="Normal 2 3 72 6" xfId="8607" xr:uid="{6F187978-7F86-4AD0-AB57-5EA11986BB19}"/>
    <cellStyle name="Normal 2 3 72 6 2" xfId="24585" xr:uid="{6F187978-7F86-4AD0-AB57-5EA11986BB19}"/>
    <cellStyle name="Normal 2 3 72 7" xfId="17051" xr:uid="{6F187978-7F86-4AD0-AB57-5EA11986BB19}"/>
    <cellStyle name="Normal 2 3 73" xfId="1082" xr:uid="{6F187978-7F86-4AD0-AB57-5EA11986BB19}"/>
    <cellStyle name="Normal 2 3 73 2" xfId="4141" xr:uid="{0C5AA871-3C02-46BC-A1C7-23EBE4F7ACB9}"/>
    <cellStyle name="Normal 2 3 73 2 2" xfId="11603" xr:uid="{0C5AA871-3C02-46BC-A1C7-23EBE4F7ACB9}"/>
    <cellStyle name="Normal 2 3 73 2 2 2" xfId="27581" xr:uid="{0C5AA871-3C02-46BC-A1C7-23EBE4F7ACB9}"/>
    <cellStyle name="Normal 2 3 73 2 3" xfId="20119" xr:uid="{0C5AA871-3C02-46BC-A1C7-23EBE4F7ACB9}"/>
    <cellStyle name="Normal 2 3 73 3" xfId="5388" xr:uid="{4948B294-126E-49FD-827B-4411DEE25F84}"/>
    <cellStyle name="Normal 2 3 73 3 2" xfId="12850" xr:uid="{4948B294-126E-49FD-827B-4411DEE25F84}"/>
    <cellStyle name="Normal 2 3 73 3 2 2" xfId="28828" xr:uid="{4948B294-126E-49FD-827B-4411DEE25F84}"/>
    <cellStyle name="Normal 2 3 73 3 3" xfId="21366" xr:uid="{4948B294-126E-49FD-827B-4411DEE25F84}"/>
    <cellStyle name="Normal 2 3 73 4" xfId="6656" xr:uid="{519C1E95-1FD4-4AF9-9850-ED86E8E511E2}"/>
    <cellStyle name="Normal 2 3 73 4 2" xfId="14118" xr:uid="{519C1E95-1FD4-4AF9-9850-ED86E8E511E2}"/>
    <cellStyle name="Normal 2 3 73 4 2 2" xfId="30096" xr:uid="{519C1E95-1FD4-4AF9-9850-ED86E8E511E2}"/>
    <cellStyle name="Normal 2 3 73 4 3" xfId="22634" xr:uid="{519C1E95-1FD4-4AF9-9850-ED86E8E511E2}"/>
    <cellStyle name="Normal 2 3 73 5" xfId="2894" xr:uid="{6F187978-7F86-4AD0-AB57-5EA11986BB19}"/>
    <cellStyle name="Normal 2 3 73 5 2" xfId="10356" xr:uid="{6F187978-7F86-4AD0-AB57-5EA11986BB19}"/>
    <cellStyle name="Normal 2 3 73 5 2 2" xfId="26334" xr:uid="{6F187978-7F86-4AD0-AB57-5EA11986BB19}"/>
    <cellStyle name="Normal 2 3 73 5 3" xfId="18872" xr:uid="{6F187978-7F86-4AD0-AB57-5EA11986BB19}"/>
    <cellStyle name="Normal 2 3 73 6" xfId="8616" xr:uid="{6F187978-7F86-4AD0-AB57-5EA11986BB19}"/>
    <cellStyle name="Normal 2 3 73 6 2" xfId="24594" xr:uid="{6F187978-7F86-4AD0-AB57-5EA11986BB19}"/>
    <cellStyle name="Normal 2 3 73 7" xfId="17060" xr:uid="{6F187978-7F86-4AD0-AB57-5EA11986BB19}"/>
    <cellStyle name="Normal 2 3 74" xfId="1090" xr:uid="{6F187978-7F86-4AD0-AB57-5EA11986BB19}"/>
    <cellStyle name="Normal 2 3 74 2" xfId="4149" xr:uid="{F4BCF964-BE0A-49E8-8E06-B646B61AFA9A}"/>
    <cellStyle name="Normal 2 3 74 2 2" xfId="11611" xr:uid="{F4BCF964-BE0A-49E8-8E06-B646B61AFA9A}"/>
    <cellStyle name="Normal 2 3 74 2 2 2" xfId="27589" xr:uid="{F4BCF964-BE0A-49E8-8E06-B646B61AFA9A}"/>
    <cellStyle name="Normal 2 3 74 2 3" xfId="20127" xr:uid="{F4BCF964-BE0A-49E8-8E06-B646B61AFA9A}"/>
    <cellStyle name="Normal 2 3 74 3" xfId="5396" xr:uid="{798D8F5A-9414-42FA-989F-338D67ABD0A8}"/>
    <cellStyle name="Normal 2 3 74 3 2" xfId="12858" xr:uid="{798D8F5A-9414-42FA-989F-338D67ABD0A8}"/>
    <cellStyle name="Normal 2 3 74 3 2 2" xfId="28836" xr:uid="{798D8F5A-9414-42FA-989F-338D67ABD0A8}"/>
    <cellStyle name="Normal 2 3 74 3 3" xfId="21374" xr:uid="{798D8F5A-9414-42FA-989F-338D67ABD0A8}"/>
    <cellStyle name="Normal 2 3 74 4" xfId="6664" xr:uid="{3C636958-EEE2-4FDA-ADC4-1937B5D43340}"/>
    <cellStyle name="Normal 2 3 74 4 2" xfId="14126" xr:uid="{3C636958-EEE2-4FDA-ADC4-1937B5D43340}"/>
    <cellStyle name="Normal 2 3 74 4 2 2" xfId="30104" xr:uid="{3C636958-EEE2-4FDA-ADC4-1937B5D43340}"/>
    <cellStyle name="Normal 2 3 74 4 3" xfId="22642" xr:uid="{3C636958-EEE2-4FDA-ADC4-1937B5D43340}"/>
    <cellStyle name="Normal 2 3 74 5" xfId="2902" xr:uid="{6F187978-7F86-4AD0-AB57-5EA11986BB19}"/>
    <cellStyle name="Normal 2 3 74 5 2" xfId="10364" xr:uid="{6F187978-7F86-4AD0-AB57-5EA11986BB19}"/>
    <cellStyle name="Normal 2 3 74 5 2 2" xfId="26342" xr:uid="{6F187978-7F86-4AD0-AB57-5EA11986BB19}"/>
    <cellStyle name="Normal 2 3 74 5 3" xfId="18880" xr:uid="{6F187978-7F86-4AD0-AB57-5EA11986BB19}"/>
    <cellStyle name="Normal 2 3 74 6" xfId="8624" xr:uid="{6F187978-7F86-4AD0-AB57-5EA11986BB19}"/>
    <cellStyle name="Normal 2 3 74 6 2" xfId="24602" xr:uid="{6F187978-7F86-4AD0-AB57-5EA11986BB19}"/>
    <cellStyle name="Normal 2 3 74 7" xfId="17068" xr:uid="{6F187978-7F86-4AD0-AB57-5EA11986BB19}"/>
    <cellStyle name="Normal 2 3 75" xfId="1099" xr:uid="{6F187978-7F86-4AD0-AB57-5EA11986BB19}"/>
    <cellStyle name="Normal 2 3 75 2" xfId="4158" xr:uid="{BAC13AC9-E398-4439-97CA-01955E7ED41D}"/>
    <cellStyle name="Normal 2 3 75 2 2" xfId="11620" xr:uid="{BAC13AC9-E398-4439-97CA-01955E7ED41D}"/>
    <cellStyle name="Normal 2 3 75 2 2 2" xfId="27598" xr:uid="{BAC13AC9-E398-4439-97CA-01955E7ED41D}"/>
    <cellStyle name="Normal 2 3 75 2 3" xfId="20136" xr:uid="{BAC13AC9-E398-4439-97CA-01955E7ED41D}"/>
    <cellStyle name="Normal 2 3 75 3" xfId="5405" xr:uid="{56AC2C21-7517-48F9-8825-000C7C239C90}"/>
    <cellStyle name="Normal 2 3 75 3 2" xfId="12867" xr:uid="{56AC2C21-7517-48F9-8825-000C7C239C90}"/>
    <cellStyle name="Normal 2 3 75 3 2 2" xfId="28845" xr:uid="{56AC2C21-7517-48F9-8825-000C7C239C90}"/>
    <cellStyle name="Normal 2 3 75 3 3" xfId="21383" xr:uid="{56AC2C21-7517-48F9-8825-000C7C239C90}"/>
    <cellStyle name="Normal 2 3 75 4" xfId="6673" xr:uid="{6542A78E-2855-4076-820A-411DF91ABDF5}"/>
    <cellStyle name="Normal 2 3 75 4 2" xfId="14135" xr:uid="{6542A78E-2855-4076-820A-411DF91ABDF5}"/>
    <cellStyle name="Normal 2 3 75 4 2 2" xfId="30113" xr:uid="{6542A78E-2855-4076-820A-411DF91ABDF5}"/>
    <cellStyle name="Normal 2 3 75 4 3" xfId="22651" xr:uid="{6542A78E-2855-4076-820A-411DF91ABDF5}"/>
    <cellStyle name="Normal 2 3 75 5" xfId="2911" xr:uid="{6F187978-7F86-4AD0-AB57-5EA11986BB19}"/>
    <cellStyle name="Normal 2 3 75 5 2" xfId="10373" xr:uid="{6F187978-7F86-4AD0-AB57-5EA11986BB19}"/>
    <cellStyle name="Normal 2 3 75 5 2 2" xfId="26351" xr:uid="{6F187978-7F86-4AD0-AB57-5EA11986BB19}"/>
    <cellStyle name="Normal 2 3 75 5 3" xfId="18889" xr:uid="{6F187978-7F86-4AD0-AB57-5EA11986BB19}"/>
    <cellStyle name="Normal 2 3 75 6" xfId="8633" xr:uid="{6F187978-7F86-4AD0-AB57-5EA11986BB19}"/>
    <cellStyle name="Normal 2 3 75 6 2" xfId="24611" xr:uid="{6F187978-7F86-4AD0-AB57-5EA11986BB19}"/>
    <cellStyle name="Normal 2 3 75 7" xfId="17077" xr:uid="{6F187978-7F86-4AD0-AB57-5EA11986BB19}"/>
    <cellStyle name="Normal 2 3 76" xfId="1108" xr:uid="{6F187978-7F86-4AD0-AB57-5EA11986BB19}"/>
    <cellStyle name="Normal 2 3 76 2" xfId="4167" xr:uid="{5FD91B38-ACD2-4442-B498-08A5E7126E1E}"/>
    <cellStyle name="Normal 2 3 76 2 2" xfId="11629" xr:uid="{5FD91B38-ACD2-4442-B498-08A5E7126E1E}"/>
    <cellStyle name="Normal 2 3 76 2 2 2" xfId="27607" xr:uid="{5FD91B38-ACD2-4442-B498-08A5E7126E1E}"/>
    <cellStyle name="Normal 2 3 76 2 3" xfId="20145" xr:uid="{5FD91B38-ACD2-4442-B498-08A5E7126E1E}"/>
    <cellStyle name="Normal 2 3 76 3" xfId="5414" xr:uid="{1C5F156F-0C20-495C-AD9E-02B4B87AD61B}"/>
    <cellStyle name="Normal 2 3 76 3 2" xfId="12876" xr:uid="{1C5F156F-0C20-495C-AD9E-02B4B87AD61B}"/>
    <cellStyle name="Normal 2 3 76 3 2 2" xfId="28854" xr:uid="{1C5F156F-0C20-495C-AD9E-02B4B87AD61B}"/>
    <cellStyle name="Normal 2 3 76 3 3" xfId="21392" xr:uid="{1C5F156F-0C20-495C-AD9E-02B4B87AD61B}"/>
    <cellStyle name="Normal 2 3 76 4" xfId="6682" xr:uid="{38A41DE7-4E4F-48E6-83B6-F5EAECBA884C}"/>
    <cellStyle name="Normal 2 3 76 4 2" xfId="14144" xr:uid="{38A41DE7-4E4F-48E6-83B6-F5EAECBA884C}"/>
    <cellStyle name="Normal 2 3 76 4 2 2" xfId="30122" xr:uid="{38A41DE7-4E4F-48E6-83B6-F5EAECBA884C}"/>
    <cellStyle name="Normal 2 3 76 4 3" xfId="22660" xr:uid="{38A41DE7-4E4F-48E6-83B6-F5EAECBA884C}"/>
    <cellStyle name="Normal 2 3 76 5" xfId="2920" xr:uid="{6F187978-7F86-4AD0-AB57-5EA11986BB19}"/>
    <cellStyle name="Normal 2 3 76 5 2" xfId="10382" xr:uid="{6F187978-7F86-4AD0-AB57-5EA11986BB19}"/>
    <cellStyle name="Normal 2 3 76 5 2 2" xfId="26360" xr:uid="{6F187978-7F86-4AD0-AB57-5EA11986BB19}"/>
    <cellStyle name="Normal 2 3 76 5 3" xfId="18898" xr:uid="{6F187978-7F86-4AD0-AB57-5EA11986BB19}"/>
    <cellStyle name="Normal 2 3 76 6" xfId="8642" xr:uid="{6F187978-7F86-4AD0-AB57-5EA11986BB19}"/>
    <cellStyle name="Normal 2 3 76 6 2" xfId="24620" xr:uid="{6F187978-7F86-4AD0-AB57-5EA11986BB19}"/>
    <cellStyle name="Normal 2 3 76 7" xfId="17086" xr:uid="{6F187978-7F86-4AD0-AB57-5EA11986BB19}"/>
    <cellStyle name="Normal 2 3 77" xfId="1116" xr:uid="{6F187978-7F86-4AD0-AB57-5EA11986BB19}"/>
    <cellStyle name="Normal 2 3 77 2" xfId="4175" xr:uid="{D028A717-0EBD-4F7D-B298-45B29BD955D7}"/>
    <cellStyle name="Normal 2 3 77 2 2" xfId="11637" xr:uid="{D028A717-0EBD-4F7D-B298-45B29BD955D7}"/>
    <cellStyle name="Normal 2 3 77 2 2 2" xfId="27615" xr:uid="{D028A717-0EBD-4F7D-B298-45B29BD955D7}"/>
    <cellStyle name="Normal 2 3 77 2 3" xfId="20153" xr:uid="{D028A717-0EBD-4F7D-B298-45B29BD955D7}"/>
    <cellStyle name="Normal 2 3 77 3" xfId="5422" xr:uid="{48DA2DD8-6FE5-45A5-BFA2-0BA129FCE93C}"/>
    <cellStyle name="Normal 2 3 77 3 2" xfId="12884" xr:uid="{48DA2DD8-6FE5-45A5-BFA2-0BA129FCE93C}"/>
    <cellStyle name="Normal 2 3 77 3 2 2" xfId="28862" xr:uid="{48DA2DD8-6FE5-45A5-BFA2-0BA129FCE93C}"/>
    <cellStyle name="Normal 2 3 77 3 3" xfId="21400" xr:uid="{48DA2DD8-6FE5-45A5-BFA2-0BA129FCE93C}"/>
    <cellStyle name="Normal 2 3 77 4" xfId="6690" xr:uid="{B95EF967-D915-427D-9BFA-2CB31B79E9C2}"/>
    <cellStyle name="Normal 2 3 77 4 2" xfId="14152" xr:uid="{B95EF967-D915-427D-9BFA-2CB31B79E9C2}"/>
    <cellStyle name="Normal 2 3 77 4 2 2" xfId="30130" xr:uid="{B95EF967-D915-427D-9BFA-2CB31B79E9C2}"/>
    <cellStyle name="Normal 2 3 77 4 3" xfId="22668" xr:uid="{B95EF967-D915-427D-9BFA-2CB31B79E9C2}"/>
    <cellStyle name="Normal 2 3 77 5" xfId="2928" xr:uid="{6F187978-7F86-4AD0-AB57-5EA11986BB19}"/>
    <cellStyle name="Normal 2 3 77 5 2" xfId="10390" xr:uid="{6F187978-7F86-4AD0-AB57-5EA11986BB19}"/>
    <cellStyle name="Normal 2 3 77 5 2 2" xfId="26368" xr:uid="{6F187978-7F86-4AD0-AB57-5EA11986BB19}"/>
    <cellStyle name="Normal 2 3 77 5 3" xfId="18906" xr:uid="{6F187978-7F86-4AD0-AB57-5EA11986BB19}"/>
    <cellStyle name="Normal 2 3 77 6" xfId="8650" xr:uid="{6F187978-7F86-4AD0-AB57-5EA11986BB19}"/>
    <cellStyle name="Normal 2 3 77 6 2" xfId="24628" xr:uid="{6F187978-7F86-4AD0-AB57-5EA11986BB19}"/>
    <cellStyle name="Normal 2 3 77 7" xfId="17094" xr:uid="{6F187978-7F86-4AD0-AB57-5EA11986BB19}"/>
    <cellStyle name="Normal 2 3 78" xfId="1133" xr:uid="{6F187978-7F86-4AD0-AB57-5EA11986BB19}"/>
    <cellStyle name="Normal 2 3 78 2" xfId="4192" xr:uid="{DEDE364A-0E99-4315-BE88-06000DF82E42}"/>
    <cellStyle name="Normal 2 3 78 2 2" xfId="11654" xr:uid="{DEDE364A-0E99-4315-BE88-06000DF82E42}"/>
    <cellStyle name="Normal 2 3 78 2 2 2" xfId="27632" xr:uid="{DEDE364A-0E99-4315-BE88-06000DF82E42}"/>
    <cellStyle name="Normal 2 3 78 2 3" xfId="20170" xr:uid="{DEDE364A-0E99-4315-BE88-06000DF82E42}"/>
    <cellStyle name="Normal 2 3 78 3" xfId="5439" xr:uid="{82B49F9E-B778-43D6-A695-E75151A29E79}"/>
    <cellStyle name="Normal 2 3 78 3 2" xfId="12901" xr:uid="{82B49F9E-B778-43D6-A695-E75151A29E79}"/>
    <cellStyle name="Normal 2 3 78 3 2 2" xfId="28879" xr:uid="{82B49F9E-B778-43D6-A695-E75151A29E79}"/>
    <cellStyle name="Normal 2 3 78 3 3" xfId="21417" xr:uid="{82B49F9E-B778-43D6-A695-E75151A29E79}"/>
    <cellStyle name="Normal 2 3 78 4" xfId="6703" xr:uid="{8F75B56E-CD87-4523-B511-1846358CDEAB}"/>
    <cellStyle name="Normal 2 3 78 4 2" xfId="14165" xr:uid="{8F75B56E-CD87-4523-B511-1846358CDEAB}"/>
    <cellStyle name="Normal 2 3 78 4 2 2" xfId="30143" xr:uid="{8F75B56E-CD87-4523-B511-1846358CDEAB}"/>
    <cellStyle name="Normal 2 3 78 4 3" xfId="22681" xr:uid="{8F75B56E-CD87-4523-B511-1846358CDEAB}"/>
    <cellStyle name="Normal 2 3 78 5" xfId="2945" xr:uid="{6F187978-7F86-4AD0-AB57-5EA11986BB19}"/>
    <cellStyle name="Normal 2 3 78 5 2" xfId="10407" xr:uid="{6F187978-7F86-4AD0-AB57-5EA11986BB19}"/>
    <cellStyle name="Normal 2 3 78 5 2 2" xfId="26385" xr:uid="{6F187978-7F86-4AD0-AB57-5EA11986BB19}"/>
    <cellStyle name="Normal 2 3 78 5 3" xfId="18923" xr:uid="{6F187978-7F86-4AD0-AB57-5EA11986BB19}"/>
    <cellStyle name="Normal 2 3 78 6" xfId="8659" xr:uid="{6F187978-7F86-4AD0-AB57-5EA11986BB19}"/>
    <cellStyle name="Normal 2 3 78 6 2" xfId="24637" xr:uid="{6F187978-7F86-4AD0-AB57-5EA11986BB19}"/>
    <cellStyle name="Normal 2 3 78 7" xfId="17111" xr:uid="{6F187978-7F86-4AD0-AB57-5EA11986BB19}"/>
    <cellStyle name="Normal 2 3 79" xfId="1150" xr:uid="{6F187978-7F86-4AD0-AB57-5EA11986BB19}"/>
    <cellStyle name="Normal 2 3 79 2" xfId="4209" xr:uid="{E92C24F4-3B5A-475B-A6E2-976EDD9BDC9C}"/>
    <cellStyle name="Normal 2 3 79 2 2" xfId="11671" xr:uid="{E92C24F4-3B5A-475B-A6E2-976EDD9BDC9C}"/>
    <cellStyle name="Normal 2 3 79 2 2 2" xfId="27649" xr:uid="{E92C24F4-3B5A-475B-A6E2-976EDD9BDC9C}"/>
    <cellStyle name="Normal 2 3 79 2 3" xfId="20187" xr:uid="{E92C24F4-3B5A-475B-A6E2-976EDD9BDC9C}"/>
    <cellStyle name="Normal 2 3 79 3" xfId="5456" xr:uid="{A411AB1A-AC35-41B8-98AC-5B14FD3781FC}"/>
    <cellStyle name="Normal 2 3 79 3 2" xfId="12918" xr:uid="{A411AB1A-AC35-41B8-98AC-5B14FD3781FC}"/>
    <cellStyle name="Normal 2 3 79 3 2 2" xfId="28896" xr:uid="{A411AB1A-AC35-41B8-98AC-5B14FD3781FC}"/>
    <cellStyle name="Normal 2 3 79 3 3" xfId="21434" xr:uid="{A411AB1A-AC35-41B8-98AC-5B14FD3781FC}"/>
    <cellStyle name="Normal 2 3 79 4" xfId="6720" xr:uid="{CAC53AD4-A644-4EEC-A608-B2D5BF52285A}"/>
    <cellStyle name="Normal 2 3 79 4 2" xfId="14182" xr:uid="{CAC53AD4-A644-4EEC-A608-B2D5BF52285A}"/>
    <cellStyle name="Normal 2 3 79 4 2 2" xfId="30160" xr:uid="{CAC53AD4-A644-4EEC-A608-B2D5BF52285A}"/>
    <cellStyle name="Normal 2 3 79 4 3" xfId="22698" xr:uid="{CAC53AD4-A644-4EEC-A608-B2D5BF52285A}"/>
    <cellStyle name="Normal 2 3 79 5" xfId="2962" xr:uid="{6F187978-7F86-4AD0-AB57-5EA11986BB19}"/>
    <cellStyle name="Normal 2 3 79 5 2" xfId="10424" xr:uid="{6F187978-7F86-4AD0-AB57-5EA11986BB19}"/>
    <cellStyle name="Normal 2 3 79 5 2 2" xfId="26402" xr:uid="{6F187978-7F86-4AD0-AB57-5EA11986BB19}"/>
    <cellStyle name="Normal 2 3 79 5 3" xfId="18940" xr:uid="{6F187978-7F86-4AD0-AB57-5EA11986BB19}"/>
    <cellStyle name="Normal 2 3 79 6" xfId="8670" xr:uid="{6F187978-7F86-4AD0-AB57-5EA11986BB19}"/>
    <cellStyle name="Normal 2 3 79 6 2" xfId="24648" xr:uid="{6F187978-7F86-4AD0-AB57-5EA11986BB19}"/>
    <cellStyle name="Normal 2 3 79 7" xfId="17128" xr:uid="{6F187978-7F86-4AD0-AB57-5EA11986BB19}"/>
    <cellStyle name="Normal 2 3 8" xfId="540" xr:uid="{00000000-0005-0000-0000-00000F020000}"/>
    <cellStyle name="Normal 2 3 8 2" xfId="3599" xr:uid="{CE58FA3B-0BE7-4365-8867-034B3ABD1030}"/>
    <cellStyle name="Normal 2 3 8 2 2" xfId="11061" xr:uid="{CE58FA3B-0BE7-4365-8867-034B3ABD1030}"/>
    <cellStyle name="Normal 2 3 8 2 2 2" xfId="27039" xr:uid="{CE58FA3B-0BE7-4365-8867-034B3ABD1030}"/>
    <cellStyle name="Normal 2 3 8 2 3" xfId="19577" xr:uid="{CE58FA3B-0BE7-4365-8867-034B3ABD1030}"/>
    <cellStyle name="Normal 2 3 8 3" xfId="4846" xr:uid="{D36AD98D-B694-446E-A08F-323A15BE81E5}"/>
    <cellStyle name="Normal 2 3 8 3 2" xfId="12308" xr:uid="{D36AD98D-B694-446E-A08F-323A15BE81E5}"/>
    <cellStyle name="Normal 2 3 8 3 2 2" xfId="28286" xr:uid="{D36AD98D-B694-446E-A08F-323A15BE81E5}"/>
    <cellStyle name="Normal 2 3 8 3 3" xfId="20824" xr:uid="{D36AD98D-B694-446E-A08F-323A15BE81E5}"/>
    <cellStyle name="Normal 2 3 8 4" xfId="6114" xr:uid="{59D63C1A-1713-4602-8BBD-452F884B214D}"/>
    <cellStyle name="Normal 2 3 8 4 2" xfId="13576" xr:uid="{59D63C1A-1713-4602-8BBD-452F884B214D}"/>
    <cellStyle name="Normal 2 3 8 4 2 2" xfId="29554" xr:uid="{59D63C1A-1713-4602-8BBD-452F884B214D}"/>
    <cellStyle name="Normal 2 3 8 4 3" xfId="22092" xr:uid="{59D63C1A-1713-4602-8BBD-452F884B214D}"/>
    <cellStyle name="Normal 2 3 8 5" xfId="2352" xr:uid="{00000000-0005-0000-0000-00000F020000}"/>
    <cellStyle name="Normal 2 3 8 5 2" xfId="9814" xr:uid="{00000000-0005-0000-0000-00000F020000}"/>
    <cellStyle name="Normal 2 3 8 5 2 2" xfId="25792" xr:uid="{00000000-0005-0000-0000-00000F020000}"/>
    <cellStyle name="Normal 2 3 8 5 3" xfId="18330" xr:uid="{00000000-0005-0000-0000-00000F020000}"/>
    <cellStyle name="Normal 2 3 8 6" xfId="8074" xr:uid="{00000000-0005-0000-0000-00000F020000}"/>
    <cellStyle name="Normal 2 3 8 6 2" xfId="24052" xr:uid="{00000000-0005-0000-0000-00000F020000}"/>
    <cellStyle name="Normal 2 3 8 7" xfId="16518" xr:uid="{00000000-0005-0000-0000-00000F020000}"/>
    <cellStyle name="Normal 2 3 80" xfId="1167" xr:uid="{6F187978-7F86-4AD0-AB57-5EA11986BB19}"/>
    <cellStyle name="Normal 2 3 80 2" xfId="4226" xr:uid="{A11906EF-A171-4D16-A18D-0D45CA5E903A}"/>
    <cellStyle name="Normal 2 3 80 2 2" xfId="11688" xr:uid="{A11906EF-A171-4D16-A18D-0D45CA5E903A}"/>
    <cellStyle name="Normal 2 3 80 2 2 2" xfId="27666" xr:uid="{A11906EF-A171-4D16-A18D-0D45CA5E903A}"/>
    <cellStyle name="Normal 2 3 80 2 3" xfId="20204" xr:uid="{A11906EF-A171-4D16-A18D-0D45CA5E903A}"/>
    <cellStyle name="Normal 2 3 80 3" xfId="5473" xr:uid="{1C8CE9AE-9933-4F10-B4DE-50054D0951F8}"/>
    <cellStyle name="Normal 2 3 80 3 2" xfId="12935" xr:uid="{1C8CE9AE-9933-4F10-B4DE-50054D0951F8}"/>
    <cellStyle name="Normal 2 3 80 3 2 2" xfId="28913" xr:uid="{1C8CE9AE-9933-4F10-B4DE-50054D0951F8}"/>
    <cellStyle name="Normal 2 3 80 3 3" xfId="21451" xr:uid="{1C8CE9AE-9933-4F10-B4DE-50054D0951F8}"/>
    <cellStyle name="Normal 2 3 80 4" xfId="6737" xr:uid="{7674A4D3-042D-4A6E-8738-75B132B3C570}"/>
    <cellStyle name="Normal 2 3 80 4 2" xfId="14199" xr:uid="{7674A4D3-042D-4A6E-8738-75B132B3C570}"/>
    <cellStyle name="Normal 2 3 80 4 2 2" xfId="30177" xr:uid="{7674A4D3-042D-4A6E-8738-75B132B3C570}"/>
    <cellStyle name="Normal 2 3 80 4 3" xfId="22715" xr:uid="{7674A4D3-042D-4A6E-8738-75B132B3C570}"/>
    <cellStyle name="Normal 2 3 80 5" xfId="2979" xr:uid="{6F187978-7F86-4AD0-AB57-5EA11986BB19}"/>
    <cellStyle name="Normal 2 3 80 5 2" xfId="10441" xr:uid="{6F187978-7F86-4AD0-AB57-5EA11986BB19}"/>
    <cellStyle name="Normal 2 3 80 5 2 2" xfId="26419" xr:uid="{6F187978-7F86-4AD0-AB57-5EA11986BB19}"/>
    <cellStyle name="Normal 2 3 80 5 3" xfId="18957" xr:uid="{6F187978-7F86-4AD0-AB57-5EA11986BB19}"/>
    <cellStyle name="Normal 2 3 80 6" xfId="8683" xr:uid="{6F187978-7F86-4AD0-AB57-5EA11986BB19}"/>
    <cellStyle name="Normal 2 3 80 6 2" xfId="24661" xr:uid="{6F187978-7F86-4AD0-AB57-5EA11986BB19}"/>
    <cellStyle name="Normal 2 3 80 7" xfId="17145" xr:uid="{6F187978-7F86-4AD0-AB57-5EA11986BB19}"/>
    <cellStyle name="Normal 2 3 81" xfId="1183" xr:uid="{6F187978-7F86-4AD0-AB57-5EA11986BB19}"/>
    <cellStyle name="Normal 2 3 81 2" xfId="4242" xr:uid="{8984451E-25D8-498A-A332-AF3748F0487F}"/>
    <cellStyle name="Normal 2 3 81 2 2" xfId="11704" xr:uid="{8984451E-25D8-498A-A332-AF3748F0487F}"/>
    <cellStyle name="Normal 2 3 81 2 2 2" xfId="27682" xr:uid="{8984451E-25D8-498A-A332-AF3748F0487F}"/>
    <cellStyle name="Normal 2 3 81 2 3" xfId="20220" xr:uid="{8984451E-25D8-498A-A332-AF3748F0487F}"/>
    <cellStyle name="Normal 2 3 81 3" xfId="5489" xr:uid="{F8482917-8C96-4749-90AB-2F824FE96A43}"/>
    <cellStyle name="Normal 2 3 81 3 2" xfId="12951" xr:uid="{F8482917-8C96-4749-90AB-2F824FE96A43}"/>
    <cellStyle name="Normal 2 3 81 3 2 2" xfId="28929" xr:uid="{F8482917-8C96-4749-90AB-2F824FE96A43}"/>
    <cellStyle name="Normal 2 3 81 3 3" xfId="21467" xr:uid="{F8482917-8C96-4749-90AB-2F824FE96A43}"/>
    <cellStyle name="Normal 2 3 81 4" xfId="6753" xr:uid="{12E302F6-A37D-44A9-BB31-7820E756DD59}"/>
    <cellStyle name="Normal 2 3 81 4 2" xfId="14215" xr:uid="{12E302F6-A37D-44A9-BB31-7820E756DD59}"/>
    <cellStyle name="Normal 2 3 81 4 2 2" xfId="30193" xr:uid="{12E302F6-A37D-44A9-BB31-7820E756DD59}"/>
    <cellStyle name="Normal 2 3 81 4 3" xfId="22731" xr:uid="{12E302F6-A37D-44A9-BB31-7820E756DD59}"/>
    <cellStyle name="Normal 2 3 81 5" xfId="2995" xr:uid="{6F187978-7F86-4AD0-AB57-5EA11986BB19}"/>
    <cellStyle name="Normal 2 3 81 5 2" xfId="10457" xr:uid="{6F187978-7F86-4AD0-AB57-5EA11986BB19}"/>
    <cellStyle name="Normal 2 3 81 5 2 2" xfId="26435" xr:uid="{6F187978-7F86-4AD0-AB57-5EA11986BB19}"/>
    <cellStyle name="Normal 2 3 81 5 3" xfId="18973" xr:uid="{6F187978-7F86-4AD0-AB57-5EA11986BB19}"/>
    <cellStyle name="Normal 2 3 81 6" xfId="8699" xr:uid="{6F187978-7F86-4AD0-AB57-5EA11986BB19}"/>
    <cellStyle name="Normal 2 3 81 6 2" xfId="24677" xr:uid="{6F187978-7F86-4AD0-AB57-5EA11986BB19}"/>
    <cellStyle name="Normal 2 3 81 7" xfId="17161" xr:uid="{6F187978-7F86-4AD0-AB57-5EA11986BB19}"/>
    <cellStyle name="Normal 2 3 82" xfId="1200" xr:uid="{6F187978-7F86-4AD0-AB57-5EA11986BB19}"/>
    <cellStyle name="Normal 2 3 82 2" xfId="4259" xr:uid="{C52C4A30-3440-4895-B29D-AB8A1E203B35}"/>
    <cellStyle name="Normal 2 3 82 2 2" xfId="11721" xr:uid="{C52C4A30-3440-4895-B29D-AB8A1E203B35}"/>
    <cellStyle name="Normal 2 3 82 2 2 2" xfId="27699" xr:uid="{C52C4A30-3440-4895-B29D-AB8A1E203B35}"/>
    <cellStyle name="Normal 2 3 82 2 3" xfId="20237" xr:uid="{C52C4A30-3440-4895-B29D-AB8A1E203B35}"/>
    <cellStyle name="Normal 2 3 82 3" xfId="5506" xr:uid="{CCCD81BC-BA1C-41D2-9824-9782DF427889}"/>
    <cellStyle name="Normal 2 3 82 3 2" xfId="12968" xr:uid="{CCCD81BC-BA1C-41D2-9824-9782DF427889}"/>
    <cellStyle name="Normal 2 3 82 3 2 2" xfId="28946" xr:uid="{CCCD81BC-BA1C-41D2-9824-9782DF427889}"/>
    <cellStyle name="Normal 2 3 82 3 3" xfId="21484" xr:uid="{CCCD81BC-BA1C-41D2-9824-9782DF427889}"/>
    <cellStyle name="Normal 2 3 82 4" xfId="6770" xr:uid="{613E06AD-0296-4052-87F5-8E50754D6A0D}"/>
    <cellStyle name="Normal 2 3 82 4 2" xfId="14232" xr:uid="{613E06AD-0296-4052-87F5-8E50754D6A0D}"/>
    <cellStyle name="Normal 2 3 82 4 2 2" xfId="30210" xr:uid="{613E06AD-0296-4052-87F5-8E50754D6A0D}"/>
    <cellStyle name="Normal 2 3 82 4 3" xfId="22748" xr:uid="{613E06AD-0296-4052-87F5-8E50754D6A0D}"/>
    <cellStyle name="Normal 2 3 82 5" xfId="3012" xr:uid="{6F187978-7F86-4AD0-AB57-5EA11986BB19}"/>
    <cellStyle name="Normal 2 3 82 5 2" xfId="10474" xr:uid="{6F187978-7F86-4AD0-AB57-5EA11986BB19}"/>
    <cellStyle name="Normal 2 3 82 5 2 2" xfId="26452" xr:uid="{6F187978-7F86-4AD0-AB57-5EA11986BB19}"/>
    <cellStyle name="Normal 2 3 82 5 3" xfId="18990" xr:uid="{6F187978-7F86-4AD0-AB57-5EA11986BB19}"/>
    <cellStyle name="Normal 2 3 82 6" xfId="8716" xr:uid="{6F187978-7F86-4AD0-AB57-5EA11986BB19}"/>
    <cellStyle name="Normal 2 3 82 6 2" xfId="24694" xr:uid="{6F187978-7F86-4AD0-AB57-5EA11986BB19}"/>
    <cellStyle name="Normal 2 3 82 7" xfId="17178" xr:uid="{6F187978-7F86-4AD0-AB57-5EA11986BB19}"/>
    <cellStyle name="Normal 2 3 83" xfId="1217" xr:uid="{6F187978-7F86-4AD0-AB57-5EA11986BB19}"/>
    <cellStyle name="Normal 2 3 83 2" xfId="4276" xr:uid="{3CAB6DEF-C556-4C7D-871D-247D7D5B61ED}"/>
    <cellStyle name="Normal 2 3 83 2 2" xfId="11738" xr:uid="{3CAB6DEF-C556-4C7D-871D-247D7D5B61ED}"/>
    <cellStyle name="Normal 2 3 83 2 2 2" xfId="27716" xr:uid="{3CAB6DEF-C556-4C7D-871D-247D7D5B61ED}"/>
    <cellStyle name="Normal 2 3 83 2 3" xfId="20254" xr:uid="{3CAB6DEF-C556-4C7D-871D-247D7D5B61ED}"/>
    <cellStyle name="Normal 2 3 83 3" xfId="5523" xr:uid="{DE9B2BBA-E64F-4EE0-9F68-9C9EEBF88EE0}"/>
    <cellStyle name="Normal 2 3 83 3 2" xfId="12985" xr:uid="{DE9B2BBA-E64F-4EE0-9F68-9C9EEBF88EE0}"/>
    <cellStyle name="Normal 2 3 83 3 2 2" xfId="28963" xr:uid="{DE9B2BBA-E64F-4EE0-9F68-9C9EEBF88EE0}"/>
    <cellStyle name="Normal 2 3 83 3 3" xfId="21501" xr:uid="{DE9B2BBA-E64F-4EE0-9F68-9C9EEBF88EE0}"/>
    <cellStyle name="Normal 2 3 83 4" xfId="6787" xr:uid="{3BBD151D-780A-41EF-9FAD-6E5006EE6FA5}"/>
    <cellStyle name="Normal 2 3 83 4 2" xfId="14249" xr:uid="{3BBD151D-780A-41EF-9FAD-6E5006EE6FA5}"/>
    <cellStyle name="Normal 2 3 83 4 2 2" xfId="30227" xr:uid="{3BBD151D-780A-41EF-9FAD-6E5006EE6FA5}"/>
    <cellStyle name="Normal 2 3 83 4 3" xfId="22765" xr:uid="{3BBD151D-780A-41EF-9FAD-6E5006EE6FA5}"/>
    <cellStyle name="Normal 2 3 83 5" xfId="3029" xr:uid="{6F187978-7F86-4AD0-AB57-5EA11986BB19}"/>
    <cellStyle name="Normal 2 3 83 5 2" xfId="10491" xr:uid="{6F187978-7F86-4AD0-AB57-5EA11986BB19}"/>
    <cellStyle name="Normal 2 3 83 5 2 2" xfId="26469" xr:uid="{6F187978-7F86-4AD0-AB57-5EA11986BB19}"/>
    <cellStyle name="Normal 2 3 83 5 3" xfId="19007" xr:uid="{6F187978-7F86-4AD0-AB57-5EA11986BB19}"/>
    <cellStyle name="Normal 2 3 83 6" xfId="8733" xr:uid="{6F187978-7F86-4AD0-AB57-5EA11986BB19}"/>
    <cellStyle name="Normal 2 3 83 6 2" xfId="24711" xr:uid="{6F187978-7F86-4AD0-AB57-5EA11986BB19}"/>
    <cellStyle name="Normal 2 3 83 7" xfId="17195" xr:uid="{6F187978-7F86-4AD0-AB57-5EA11986BB19}"/>
    <cellStyle name="Normal 2 3 84" xfId="1235" xr:uid="{6F187978-7F86-4AD0-AB57-5EA11986BB19}"/>
    <cellStyle name="Normal 2 3 84 2" xfId="4294" xr:uid="{B8AA4ACE-2A2A-472D-BB1E-7AB82CED81BB}"/>
    <cellStyle name="Normal 2 3 84 2 2" xfId="11756" xr:uid="{B8AA4ACE-2A2A-472D-BB1E-7AB82CED81BB}"/>
    <cellStyle name="Normal 2 3 84 2 2 2" xfId="27734" xr:uid="{B8AA4ACE-2A2A-472D-BB1E-7AB82CED81BB}"/>
    <cellStyle name="Normal 2 3 84 2 3" xfId="20272" xr:uid="{B8AA4ACE-2A2A-472D-BB1E-7AB82CED81BB}"/>
    <cellStyle name="Normal 2 3 84 3" xfId="5541" xr:uid="{2BBCE62D-8541-44CD-B24E-70EE376006BA}"/>
    <cellStyle name="Normal 2 3 84 3 2" xfId="13003" xr:uid="{2BBCE62D-8541-44CD-B24E-70EE376006BA}"/>
    <cellStyle name="Normal 2 3 84 3 2 2" xfId="28981" xr:uid="{2BBCE62D-8541-44CD-B24E-70EE376006BA}"/>
    <cellStyle name="Normal 2 3 84 3 3" xfId="21519" xr:uid="{2BBCE62D-8541-44CD-B24E-70EE376006BA}"/>
    <cellStyle name="Normal 2 3 84 4" xfId="6805" xr:uid="{3E3A59E3-03BD-4FFB-BD17-C1170E8F9FCC}"/>
    <cellStyle name="Normal 2 3 84 4 2" xfId="14267" xr:uid="{3E3A59E3-03BD-4FFB-BD17-C1170E8F9FCC}"/>
    <cellStyle name="Normal 2 3 84 4 2 2" xfId="30245" xr:uid="{3E3A59E3-03BD-4FFB-BD17-C1170E8F9FCC}"/>
    <cellStyle name="Normal 2 3 84 4 3" xfId="22783" xr:uid="{3E3A59E3-03BD-4FFB-BD17-C1170E8F9FCC}"/>
    <cellStyle name="Normal 2 3 84 5" xfId="3047" xr:uid="{6F187978-7F86-4AD0-AB57-5EA11986BB19}"/>
    <cellStyle name="Normal 2 3 84 5 2" xfId="10509" xr:uid="{6F187978-7F86-4AD0-AB57-5EA11986BB19}"/>
    <cellStyle name="Normal 2 3 84 5 2 2" xfId="26487" xr:uid="{6F187978-7F86-4AD0-AB57-5EA11986BB19}"/>
    <cellStyle name="Normal 2 3 84 5 3" xfId="19025" xr:uid="{6F187978-7F86-4AD0-AB57-5EA11986BB19}"/>
    <cellStyle name="Normal 2 3 84 6" xfId="8751" xr:uid="{6F187978-7F86-4AD0-AB57-5EA11986BB19}"/>
    <cellStyle name="Normal 2 3 84 6 2" xfId="24729" xr:uid="{6F187978-7F86-4AD0-AB57-5EA11986BB19}"/>
    <cellStyle name="Normal 2 3 84 7" xfId="17213" xr:uid="{6F187978-7F86-4AD0-AB57-5EA11986BB19}"/>
    <cellStyle name="Normal 2 3 85" xfId="1256" xr:uid="{6F187978-7F86-4AD0-AB57-5EA11986BB19}"/>
    <cellStyle name="Normal 2 3 85 2" xfId="6826" xr:uid="{3D7AAC01-EEB4-4B30-BE32-F954515DC3F1}"/>
    <cellStyle name="Normal 2 3 85 2 2" xfId="14288" xr:uid="{3D7AAC01-EEB4-4B30-BE32-F954515DC3F1}"/>
    <cellStyle name="Normal 2 3 85 2 2 2" xfId="30266" xr:uid="{3D7AAC01-EEB4-4B30-BE32-F954515DC3F1}"/>
    <cellStyle name="Normal 2 3 85 2 3" xfId="22804" xr:uid="{3D7AAC01-EEB4-4B30-BE32-F954515DC3F1}"/>
    <cellStyle name="Normal 2 3 85 3" xfId="3074" xr:uid="{876DC42A-126E-4CFD-AF26-4E9CD05C0D48}"/>
    <cellStyle name="Normal 2 3 85 3 2" xfId="10536" xr:uid="{876DC42A-126E-4CFD-AF26-4E9CD05C0D48}"/>
    <cellStyle name="Normal 2 3 85 3 2 2" xfId="26514" xr:uid="{876DC42A-126E-4CFD-AF26-4E9CD05C0D48}"/>
    <cellStyle name="Normal 2 3 85 3 3" xfId="19052" xr:uid="{876DC42A-126E-4CFD-AF26-4E9CD05C0D48}"/>
    <cellStyle name="Normal 2 3 85 4" xfId="8771" xr:uid="{6F187978-7F86-4AD0-AB57-5EA11986BB19}"/>
    <cellStyle name="Normal 2 3 85 4 2" xfId="24749" xr:uid="{6F187978-7F86-4AD0-AB57-5EA11986BB19}"/>
    <cellStyle name="Normal 2 3 85 5" xfId="17234" xr:uid="{6F187978-7F86-4AD0-AB57-5EA11986BB19}"/>
    <cellStyle name="Normal 2 3 86" xfId="1289" xr:uid="{6F187978-7F86-4AD0-AB57-5EA11986BB19}"/>
    <cellStyle name="Normal 2 3 86 2" xfId="6859" xr:uid="{997DF474-8E90-4B67-ACF6-5C8C19EB2691}"/>
    <cellStyle name="Normal 2 3 86 2 2" xfId="14321" xr:uid="{997DF474-8E90-4B67-ACF6-5C8C19EB2691}"/>
    <cellStyle name="Normal 2 3 86 2 2 2" xfId="30299" xr:uid="{997DF474-8E90-4B67-ACF6-5C8C19EB2691}"/>
    <cellStyle name="Normal 2 3 86 2 3" xfId="22837" xr:uid="{997DF474-8E90-4B67-ACF6-5C8C19EB2691}"/>
    <cellStyle name="Normal 2 3 86 3" xfId="4321" xr:uid="{5E4836EA-DA7D-4336-90EB-DA167B550410}"/>
    <cellStyle name="Normal 2 3 86 3 2" xfId="11783" xr:uid="{5E4836EA-DA7D-4336-90EB-DA167B550410}"/>
    <cellStyle name="Normal 2 3 86 3 2 2" xfId="27761" xr:uid="{5E4836EA-DA7D-4336-90EB-DA167B550410}"/>
    <cellStyle name="Normal 2 3 86 3 3" xfId="20299" xr:uid="{5E4836EA-DA7D-4336-90EB-DA167B550410}"/>
    <cellStyle name="Normal 2 3 86 4" xfId="8790" xr:uid="{6F187978-7F86-4AD0-AB57-5EA11986BB19}"/>
    <cellStyle name="Normal 2 3 86 4 2" xfId="24768" xr:uid="{6F187978-7F86-4AD0-AB57-5EA11986BB19}"/>
    <cellStyle name="Normal 2 3 86 5" xfId="17267" xr:uid="{6F187978-7F86-4AD0-AB57-5EA11986BB19}"/>
    <cellStyle name="Normal 2 3 87" xfId="1322" xr:uid="{6F187978-7F86-4AD0-AB57-5EA11986BB19}"/>
    <cellStyle name="Normal 2 3 87 2" xfId="5568" xr:uid="{6B70D59F-D004-45C8-863D-59E0BA72EEC6}"/>
    <cellStyle name="Normal 2 3 87 2 2" xfId="13030" xr:uid="{6B70D59F-D004-45C8-863D-59E0BA72EEC6}"/>
    <cellStyle name="Normal 2 3 87 2 2 2" xfId="29008" xr:uid="{6B70D59F-D004-45C8-863D-59E0BA72EEC6}"/>
    <cellStyle name="Normal 2 3 87 2 3" xfId="21546" xr:uid="{6B70D59F-D004-45C8-863D-59E0BA72EEC6}"/>
    <cellStyle name="Normal 2 3 87 3" xfId="8811" xr:uid="{6F187978-7F86-4AD0-AB57-5EA11986BB19}"/>
    <cellStyle name="Normal 2 3 87 3 2" xfId="24789" xr:uid="{6F187978-7F86-4AD0-AB57-5EA11986BB19}"/>
    <cellStyle name="Normal 2 3 87 4" xfId="17300" xr:uid="{6F187978-7F86-4AD0-AB57-5EA11986BB19}"/>
    <cellStyle name="Normal 2 3 88" xfId="1355" xr:uid="{6F187978-7F86-4AD0-AB57-5EA11986BB19}"/>
    <cellStyle name="Normal 2 3 88 2" xfId="6895" xr:uid="{CD955BE3-4B60-46E5-A7AF-D4B1228DC4DE}"/>
    <cellStyle name="Normal 2 3 88 2 2" xfId="14357" xr:uid="{CD955BE3-4B60-46E5-A7AF-D4B1228DC4DE}"/>
    <cellStyle name="Normal 2 3 88 2 2 2" xfId="30335" xr:uid="{CD955BE3-4B60-46E5-A7AF-D4B1228DC4DE}"/>
    <cellStyle name="Normal 2 3 88 2 3" xfId="22873" xr:uid="{CD955BE3-4B60-46E5-A7AF-D4B1228DC4DE}"/>
    <cellStyle name="Normal 2 3 88 3" xfId="8844" xr:uid="{6F187978-7F86-4AD0-AB57-5EA11986BB19}"/>
    <cellStyle name="Normal 2 3 88 3 2" xfId="24822" xr:uid="{6F187978-7F86-4AD0-AB57-5EA11986BB19}"/>
    <cellStyle name="Normal 2 3 88 4" xfId="17333" xr:uid="{6F187978-7F86-4AD0-AB57-5EA11986BB19}"/>
    <cellStyle name="Normal 2 3 89" xfId="1388" xr:uid="{6F187978-7F86-4AD0-AB57-5EA11986BB19}"/>
    <cellStyle name="Normal 2 3 89 2" xfId="6928" xr:uid="{2625A999-E5B1-45EB-89AA-08B6DC9904E5}"/>
    <cellStyle name="Normal 2 3 89 2 2" xfId="14390" xr:uid="{2625A999-E5B1-45EB-89AA-08B6DC9904E5}"/>
    <cellStyle name="Normal 2 3 89 2 2 2" xfId="30368" xr:uid="{2625A999-E5B1-45EB-89AA-08B6DC9904E5}"/>
    <cellStyle name="Normal 2 3 89 2 3" xfId="22906" xr:uid="{2625A999-E5B1-45EB-89AA-08B6DC9904E5}"/>
    <cellStyle name="Normal 2 3 89 3" xfId="8877" xr:uid="{6F187978-7F86-4AD0-AB57-5EA11986BB19}"/>
    <cellStyle name="Normal 2 3 89 3 2" xfId="24855" xr:uid="{6F187978-7F86-4AD0-AB57-5EA11986BB19}"/>
    <cellStyle name="Normal 2 3 89 4" xfId="17366" xr:uid="{6F187978-7F86-4AD0-AB57-5EA11986BB19}"/>
    <cellStyle name="Normal 2 3 9" xfId="548" xr:uid="{00000000-0005-0000-0000-000010020000}"/>
    <cellStyle name="Normal 2 3 9 2" xfId="3607" xr:uid="{38ACDD18-686B-4ED4-8EB9-E6C8B6A57190}"/>
    <cellStyle name="Normal 2 3 9 2 2" xfId="11069" xr:uid="{38ACDD18-686B-4ED4-8EB9-E6C8B6A57190}"/>
    <cellStyle name="Normal 2 3 9 2 2 2" xfId="27047" xr:uid="{38ACDD18-686B-4ED4-8EB9-E6C8B6A57190}"/>
    <cellStyle name="Normal 2 3 9 2 3" xfId="19585" xr:uid="{38ACDD18-686B-4ED4-8EB9-E6C8B6A57190}"/>
    <cellStyle name="Normal 2 3 9 3" xfId="4854" xr:uid="{DE1F0BE7-1583-4E2D-A8AE-E08CBD20A2E4}"/>
    <cellStyle name="Normal 2 3 9 3 2" xfId="12316" xr:uid="{DE1F0BE7-1583-4E2D-A8AE-E08CBD20A2E4}"/>
    <cellStyle name="Normal 2 3 9 3 2 2" xfId="28294" xr:uid="{DE1F0BE7-1583-4E2D-A8AE-E08CBD20A2E4}"/>
    <cellStyle name="Normal 2 3 9 3 3" xfId="20832" xr:uid="{DE1F0BE7-1583-4E2D-A8AE-E08CBD20A2E4}"/>
    <cellStyle name="Normal 2 3 9 4" xfId="6122" xr:uid="{7C8091A7-EA56-4D2C-8001-8B8ED485F51D}"/>
    <cellStyle name="Normal 2 3 9 4 2" xfId="13584" xr:uid="{7C8091A7-EA56-4D2C-8001-8B8ED485F51D}"/>
    <cellStyle name="Normal 2 3 9 4 2 2" xfId="29562" xr:uid="{7C8091A7-EA56-4D2C-8001-8B8ED485F51D}"/>
    <cellStyle name="Normal 2 3 9 4 3" xfId="22100" xr:uid="{7C8091A7-EA56-4D2C-8001-8B8ED485F51D}"/>
    <cellStyle name="Normal 2 3 9 5" xfId="2360" xr:uid="{00000000-0005-0000-0000-000010020000}"/>
    <cellStyle name="Normal 2 3 9 5 2" xfId="9822" xr:uid="{00000000-0005-0000-0000-000010020000}"/>
    <cellStyle name="Normal 2 3 9 5 2 2" xfId="25800" xr:uid="{00000000-0005-0000-0000-000010020000}"/>
    <cellStyle name="Normal 2 3 9 5 3" xfId="18338" xr:uid="{00000000-0005-0000-0000-000010020000}"/>
    <cellStyle name="Normal 2 3 9 6" xfId="8082" xr:uid="{00000000-0005-0000-0000-000010020000}"/>
    <cellStyle name="Normal 2 3 9 6 2" xfId="24060" xr:uid="{00000000-0005-0000-0000-000010020000}"/>
    <cellStyle name="Normal 2 3 9 7" xfId="16526" xr:uid="{00000000-0005-0000-0000-000010020000}"/>
    <cellStyle name="Normal 2 3 90" xfId="1421" xr:uid="{6F187978-7F86-4AD0-AB57-5EA11986BB19}"/>
    <cellStyle name="Normal 2 3 90 2" xfId="6959" xr:uid="{213387F6-4349-4230-A13B-8B32C26CB35E}"/>
    <cellStyle name="Normal 2 3 90 2 2" xfId="14421" xr:uid="{213387F6-4349-4230-A13B-8B32C26CB35E}"/>
    <cellStyle name="Normal 2 3 90 2 2 2" xfId="30399" xr:uid="{213387F6-4349-4230-A13B-8B32C26CB35E}"/>
    <cellStyle name="Normal 2 3 90 2 3" xfId="22937" xr:uid="{213387F6-4349-4230-A13B-8B32C26CB35E}"/>
    <cellStyle name="Normal 2 3 90 3" xfId="8910" xr:uid="{6F187978-7F86-4AD0-AB57-5EA11986BB19}"/>
    <cellStyle name="Normal 2 3 90 3 2" xfId="24888" xr:uid="{6F187978-7F86-4AD0-AB57-5EA11986BB19}"/>
    <cellStyle name="Normal 2 3 90 4" xfId="17399" xr:uid="{6F187978-7F86-4AD0-AB57-5EA11986BB19}"/>
    <cellStyle name="Normal 2 3 91" xfId="1454" xr:uid="{6F187978-7F86-4AD0-AB57-5EA11986BB19}"/>
    <cellStyle name="Normal 2 3 91 2" xfId="6992" xr:uid="{7E4E0193-BA99-4F9D-8850-43468BEF0C58}"/>
    <cellStyle name="Normal 2 3 91 2 2" xfId="14454" xr:uid="{7E4E0193-BA99-4F9D-8850-43468BEF0C58}"/>
    <cellStyle name="Normal 2 3 91 2 2 2" xfId="30432" xr:uid="{7E4E0193-BA99-4F9D-8850-43468BEF0C58}"/>
    <cellStyle name="Normal 2 3 91 2 3" xfId="22970" xr:uid="{7E4E0193-BA99-4F9D-8850-43468BEF0C58}"/>
    <cellStyle name="Normal 2 3 91 3" xfId="8943" xr:uid="{6F187978-7F86-4AD0-AB57-5EA11986BB19}"/>
    <cellStyle name="Normal 2 3 91 3 2" xfId="24921" xr:uid="{6F187978-7F86-4AD0-AB57-5EA11986BB19}"/>
    <cellStyle name="Normal 2 3 91 4" xfId="17432" xr:uid="{6F187978-7F86-4AD0-AB57-5EA11986BB19}"/>
    <cellStyle name="Normal 2 3 92" xfId="1487" xr:uid="{6F187978-7F86-4AD0-AB57-5EA11986BB19}"/>
    <cellStyle name="Normal 2 3 92 2" xfId="7025" xr:uid="{83F408EB-7BCD-4529-892D-0A78E9222D08}"/>
    <cellStyle name="Normal 2 3 92 2 2" xfId="14487" xr:uid="{83F408EB-7BCD-4529-892D-0A78E9222D08}"/>
    <cellStyle name="Normal 2 3 92 2 2 2" xfId="30465" xr:uid="{83F408EB-7BCD-4529-892D-0A78E9222D08}"/>
    <cellStyle name="Normal 2 3 92 2 3" xfId="23003" xr:uid="{83F408EB-7BCD-4529-892D-0A78E9222D08}"/>
    <cellStyle name="Normal 2 3 92 3" xfId="8976" xr:uid="{6F187978-7F86-4AD0-AB57-5EA11986BB19}"/>
    <cellStyle name="Normal 2 3 92 3 2" xfId="24954" xr:uid="{6F187978-7F86-4AD0-AB57-5EA11986BB19}"/>
    <cellStyle name="Normal 2 3 92 4" xfId="17465" xr:uid="{6F187978-7F86-4AD0-AB57-5EA11986BB19}"/>
    <cellStyle name="Normal 2 3 93" xfId="1520" xr:uid="{6F187978-7F86-4AD0-AB57-5EA11986BB19}"/>
    <cellStyle name="Normal 2 3 93 2" xfId="7058" xr:uid="{E985BA40-165C-405F-BD79-58D8CA85403B}"/>
    <cellStyle name="Normal 2 3 93 2 2" xfId="14520" xr:uid="{E985BA40-165C-405F-BD79-58D8CA85403B}"/>
    <cellStyle name="Normal 2 3 93 2 2 2" xfId="30498" xr:uid="{E985BA40-165C-405F-BD79-58D8CA85403B}"/>
    <cellStyle name="Normal 2 3 93 2 3" xfId="23036" xr:uid="{E985BA40-165C-405F-BD79-58D8CA85403B}"/>
    <cellStyle name="Normal 2 3 93 3" xfId="9009" xr:uid="{6F187978-7F86-4AD0-AB57-5EA11986BB19}"/>
    <cellStyle name="Normal 2 3 93 3 2" xfId="24987" xr:uid="{6F187978-7F86-4AD0-AB57-5EA11986BB19}"/>
    <cellStyle name="Normal 2 3 93 4" xfId="17498" xr:uid="{6F187978-7F86-4AD0-AB57-5EA11986BB19}"/>
    <cellStyle name="Normal 2 3 94" xfId="1554" xr:uid="{6F187978-7F86-4AD0-AB57-5EA11986BB19}"/>
    <cellStyle name="Normal 2 3 94 2" xfId="7092" xr:uid="{584AA94B-F651-4171-9F00-D4DBE104A818}"/>
    <cellStyle name="Normal 2 3 94 2 2" xfId="14554" xr:uid="{584AA94B-F651-4171-9F00-D4DBE104A818}"/>
    <cellStyle name="Normal 2 3 94 2 2 2" xfId="30532" xr:uid="{584AA94B-F651-4171-9F00-D4DBE104A818}"/>
    <cellStyle name="Normal 2 3 94 2 3" xfId="23070" xr:uid="{584AA94B-F651-4171-9F00-D4DBE104A818}"/>
    <cellStyle name="Normal 2 3 94 3" xfId="9043" xr:uid="{6F187978-7F86-4AD0-AB57-5EA11986BB19}"/>
    <cellStyle name="Normal 2 3 94 3 2" xfId="25021" xr:uid="{6F187978-7F86-4AD0-AB57-5EA11986BB19}"/>
    <cellStyle name="Normal 2 3 94 4" xfId="17532" xr:uid="{6F187978-7F86-4AD0-AB57-5EA11986BB19}"/>
    <cellStyle name="Normal 2 3 95" xfId="1587" xr:uid="{6F187978-7F86-4AD0-AB57-5EA11986BB19}"/>
    <cellStyle name="Normal 2 3 95 2" xfId="7125" xr:uid="{D96DE124-701F-4644-A824-BF0EF37C7C8A}"/>
    <cellStyle name="Normal 2 3 95 2 2" xfId="14587" xr:uid="{D96DE124-701F-4644-A824-BF0EF37C7C8A}"/>
    <cellStyle name="Normal 2 3 95 2 2 2" xfId="30565" xr:uid="{D96DE124-701F-4644-A824-BF0EF37C7C8A}"/>
    <cellStyle name="Normal 2 3 95 2 3" xfId="23103" xr:uid="{D96DE124-701F-4644-A824-BF0EF37C7C8A}"/>
    <cellStyle name="Normal 2 3 95 3" xfId="9076" xr:uid="{6F187978-7F86-4AD0-AB57-5EA11986BB19}"/>
    <cellStyle name="Normal 2 3 95 3 2" xfId="25054" xr:uid="{6F187978-7F86-4AD0-AB57-5EA11986BB19}"/>
    <cellStyle name="Normal 2 3 95 4" xfId="17565" xr:uid="{6F187978-7F86-4AD0-AB57-5EA11986BB19}"/>
    <cellStyle name="Normal 2 3 96" xfId="1620" xr:uid="{6F187978-7F86-4AD0-AB57-5EA11986BB19}"/>
    <cellStyle name="Normal 2 3 96 2" xfId="7164" xr:uid="{0C9D14F1-0875-495E-9481-C1F9D8CCC064}"/>
    <cellStyle name="Normal 2 3 96 2 2" xfId="14626" xr:uid="{0C9D14F1-0875-495E-9481-C1F9D8CCC064}"/>
    <cellStyle name="Normal 2 3 96 2 2 2" xfId="30604" xr:uid="{0C9D14F1-0875-495E-9481-C1F9D8CCC064}"/>
    <cellStyle name="Normal 2 3 96 2 3" xfId="23142" xr:uid="{0C9D14F1-0875-495E-9481-C1F9D8CCC064}"/>
    <cellStyle name="Normal 2 3 96 3" xfId="9109" xr:uid="{6F187978-7F86-4AD0-AB57-5EA11986BB19}"/>
    <cellStyle name="Normal 2 3 96 3 2" xfId="25087" xr:uid="{6F187978-7F86-4AD0-AB57-5EA11986BB19}"/>
    <cellStyle name="Normal 2 3 96 4" xfId="17598" xr:uid="{6F187978-7F86-4AD0-AB57-5EA11986BB19}"/>
    <cellStyle name="Normal 2 3 97" xfId="1689" xr:uid="{6F187978-7F86-4AD0-AB57-5EA11986BB19}"/>
    <cellStyle name="Normal 2 3 97 2" xfId="7221" xr:uid="{645D9202-BC57-4DFF-B9F0-6FA0D0185206}"/>
    <cellStyle name="Normal 2 3 97 2 2" xfId="14683" xr:uid="{645D9202-BC57-4DFF-B9F0-6FA0D0185206}"/>
    <cellStyle name="Normal 2 3 97 2 2 2" xfId="30661" xr:uid="{645D9202-BC57-4DFF-B9F0-6FA0D0185206}"/>
    <cellStyle name="Normal 2 3 97 2 3" xfId="23199" xr:uid="{645D9202-BC57-4DFF-B9F0-6FA0D0185206}"/>
    <cellStyle name="Normal 2 3 97 3" xfId="9151" xr:uid="{6F187978-7F86-4AD0-AB57-5EA11986BB19}"/>
    <cellStyle name="Normal 2 3 97 3 2" xfId="25129" xr:uid="{6F187978-7F86-4AD0-AB57-5EA11986BB19}"/>
    <cellStyle name="Normal 2 3 97 4" xfId="17667" xr:uid="{6F187978-7F86-4AD0-AB57-5EA11986BB19}"/>
    <cellStyle name="Normal 2 3 98" xfId="1827" xr:uid="{00000000-0005-0000-0000-0000E9010000}"/>
    <cellStyle name="Normal 2 3 98 2" xfId="9289" xr:uid="{00000000-0005-0000-0000-0000E9010000}"/>
    <cellStyle name="Normal 2 3 98 2 2" xfId="25267" xr:uid="{00000000-0005-0000-0000-0000E9010000}"/>
    <cellStyle name="Normal 2 3 98 3" xfId="17805" xr:uid="{00000000-0005-0000-0000-0000E9010000}"/>
    <cellStyle name="Normal 2 3 99" xfId="7323" xr:uid="{6F187978-7F86-4AD0-AB57-5EA11986BB19}"/>
    <cellStyle name="Normal 2 3 99 2" xfId="14785" xr:uid="{6F187978-7F86-4AD0-AB57-5EA11986BB19}"/>
    <cellStyle name="Normal 2 3 99 2 2" xfId="30763" xr:uid="{6F187978-7F86-4AD0-AB57-5EA11986BB19}"/>
    <cellStyle name="Normal 2 3 99 3" xfId="23301" xr:uid="{6F187978-7F86-4AD0-AB57-5EA11986BB19}"/>
    <cellStyle name="Normal 2 30" xfId="95" xr:uid="{00000000-0005-0000-0000-000011020000}"/>
    <cellStyle name="Normal 2 30 2" xfId="205" xr:uid="{00000000-0005-0000-0000-000012020000}"/>
    <cellStyle name="Normal 2 30 2 2" xfId="424" xr:uid="{00000000-0005-0000-0000-000013020000}"/>
    <cellStyle name="Normal 2 30 2 2 2" xfId="3483" xr:uid="{057D9CE4-5298-4FF4-92A2-F1031E94277C}"/>
    <cellStyle name="Normal 2 30 2 2 2 2" xfId="10945" xr:uid="{057D9CE4-5298-4FF4-92A2-F1031E94277C}"/>
    <cellStyle name="Normal 2 30 2 2 2 2 2" xfId="26923" xr:uid="{057D9CE4-5298-4FF4-92A2-F1031E94277C}"/>
    <cellStyle name="Normal 2 30 2 2 2 3" xfId="19461" xr:uid="{057D9CE4-5298-4FF4-92A2-F1031E94277C}"/>
    <cellStyle name="Normal 2 30 2 2 3" xfId="4730" xr:uid="{A321C773-AA64-4885-9E46-5BEA6D42511E}"/>
    <cellStyle name="Normal 2 30 2 2 3 2" xfId="12192" xr:uid="{A321C773-AA64-4885-9E46-5BEA6D42511E}"/>
    <cellStyle name="Normal 2 30 2 2 3 2 2" xfId="28170" xr:uid="{A321C773-AA64-4885-9E46-5BEA6D42511E}"/>
    <cellStyle name="Normal 2 30 2 2 3 3" xfId="20708" xr:uid="{A321C773-AA64-4885-9E46-5BEA6D42511E}"/>
    <cellStyle name="Normal 2 30 2 2 4" xfId="6001" xr:uid="{A5421801-64BE-48DE-88AF-F6079C64435C}"/>
    <cellStyle name="Normal 2 30 2 2 4 2" xfId="13463" xr:uid="{A5421801-64BE-48DE-88AF-F6079C64435C}"/>
    <cellStyle name="Normal 2 30 2 2 4 2 2" xfId="29441" xr:uid="{A5421801-64BE-48DE-88AF-F6079C64435C}"/>
    <cellStyle name="Normal 2 30 2 2 4 3" xfId="21979" xr:uid="{A5421801-64BE-48DE-88AF-F6079C64435C}"/>
    <cellStyle name="Normal 2 30 2 2 5" xfId="2236" xr:uid="{00000000-0005-0000-0000-000013020000}"/>
    <cellStyle name="Normal 2 30 2 2 5 2" xfId="9698" xr:uid="{00000000-0005-0000-0000-000013020000}"/>
    <cellStyle name="Normal 2 30 2 2 5 2 2" xfId="25676" xr:uid="{00000000-0005-0000-0000-000013020000}"/>
    <cellStyle name="Normal 2 30 2 2 5 3" xfId="18214" xr:uid="{00000000-0005-0000-0000-000013020000}"/>
    <cellStyle name="Normal 2 30 2 2 6" xfId="7974" xr:uid="{00000000-0005-0000-0000-000013020000}"/>
    <cellStyle name="Normal 2 30 2 2 6 2" xfId="23952" xr:uid="{00000000-0005-0000-0000-000013020000}"/>
    <cellStyle name="Normal 2 30 2 2 7" xfId="16402" xr:uid="{00000000-0005-0000-0000-000013020000}"/>
    <cellStyle name="Normal 2 30 2 3" xfId="3265" xr:uid="{D0AE22E2-8985-4173-B457-C36707EB939B}"/>
    <cellStyle name="Normal 2 30 2 3 2" xfId="10727" xr:uid="{D0AE22E2-8985-4173-B457-C36707EB939B}"/>
    <cellStyle name="Normal 2 30 2 3 2 2" xfId="26705" xr:uid="{D0AE22E2-8985-4173-B457-C36707EB939B}"/>
    <cellStyle name="Normal 2 30 2 3 3" xfId="19243" xr:uid="{D0AE22E2-8985-4173-B457-C36707EB939B}"/>
    <cellStyle name="Normal 2 30 2 4" xfId="4512" xr:uid="{12DC3828-9EA3-4469-9959-4AB0E0D09EBB}"/>
    <cellStyle name="Normal 2 30 2 4 2" xfId="11974" xr:uid="{12DC3828-9EA3-4469-9959-4AB0E0D09EBB}"/>
    <cellStyle name="Normal 2 30 2 4 2 2" xfId="27952" xr:uid="{12DC3828-9EA3-4469-9959-4AB0E0D09EBB}"/>
    <cellStyle name="Normal 2 30 2 4 3" xfId="20490" xr:uid="{12DC3828-9EA3-4469-9959-4AB0E0D09EBB}"/>
    <cellStyle name="Normal 2 30 2 5" xfId="5786" xr:uid="{943BA7F2-CE00-45FA-80AE-9D730F498EB7}"/>
    <cellStyle name="Normal 2 30 2 5 2" xfId="13248" xr:uid="{943BA7F2-CE00-45FA-80AE-9D730F498EB7}"/>
    <cellStyle name="Normal 2 30 2 5 2 2" xfId="29226" xr:uid="{943BA7F2-CE00-45FA-80AE-9D730F498EB7}"/>
    <cellStyle name="Normal 2 30 2 5 3" xfId="21764" xr:uid="{943BA7F2-CE00-45FA-80AE-9D730F498EB7}"/>
    <cellStyle name="Normal 2 30 2 6" xfId="2018" xr:uid="{00000000-0005-0000-0000-000012020000}"/>
    <cellStyle name="Normal 2 30 2 6 2" xfId="9480" xr:uid="{00000000-0005-0000-0000-000012020000}"/>
    <cellStyle name="Normal 2 30 2 6 2 2" xfId="25458" xr:uid="{00000000-0005-0000-0000-000012020000}"/>
    <cellStyle name="Normal 2 30 2 6 3" xfId="17996" xr:uid="{00000000-0005-0000-0000-000012020000}"/>
    <cellStyle name="Normal 2 30 2 7" xfId="7770" xr:uid="{00000000-0005-0000-0000-000012020000}"/>
    <cellStyle name="Normal 2 30 2 7 2" xfId="23748" xr:uid="{00000000-0005-0000-0000-000012020000}"/>
    <cellStyle name="Normal 2 30 2 8" xfId="16184" xr:uid="{00000000-0005-0000-0000-000012020000}"/>
    <cellStyle name="Normal 2 30 3" xfId="315" xr:uid="{00000000-0005-0000-0000-000014020000}"/>
    <cellStyle name="Normal 2 30 3 2" xfId="3374" xr:uid="{ADA27B15-81EB-4196-8AFA-C1458F59A57D}"/>
    <cellStyle name="Normal 2 30 3 2 2" xfId="10836" xr:uid="{ADA27B15-81EB-4196-8AFA-C1458F59A57D}"/>
    <cellStyle name="Normal 2 30 3 2 2 2" xfId="26814" xr:uid="{ADA27B15-81EB-4196-8AFA-C1458F59A57D}"/>
    <cellStyle name="Normal 2 30 3 2 3" xfId="19352" xr:uid="{ADA27B15-81EB-4196-8AFA-C1458F59A57D}"/>
    <cellStyle name="Normal 2 30 3 3" xfId="4621" xr:uid="{66E58754-7CAA-4F5F-A069-2D5387329723}"/>
    <cellStyle name="Normal 2 30 3 3 2" xfId="12083" xr:uid="{66E58754-7CAA-4F5F-A069-2D5387329723}"/>
    <cellStyle name="Normal 2 30 3 3 2 2" xfId="28061" xr:uid="{66E58754-7CAA-4F5F-A069-2D5387329723}"/>
    <cellStyle name="Normal 2 30 3 3 3" xfId="20599" xr:uid="{66E58754-7CAA-4F5F-A069-2D5387329723}"/>
    <cellStyle name="Normal 2 30 3 4" xfId="5893" xr:uid="{199BD838-E665-49DE-AEBF-FA94DAA3632A}"/>
    <cellStyle name="Normal 2 30 3 4 2" xfId="13355" xr:uid="{199BD838-E665-49DE-AEBF-FA94DAA3632A}"/>
    <cellStyle name="Normal 2 30 3 4 2 2" xfId="29333" xr:uid="{199BD838-E665-49DE-AEBF-FA94DAA3632A}"/>
    <cellStyle name="Normal 2 30 3 4 3" xfId="21871" xr:uid="{199BD838-E665-49DE-AEBF-FA94DAA3632A}"/>
    <cellStyle name="Normal 2 30 3 5" xfId="2127" xr:uid="{00000000-0005-0000-0000-000014020000}"/>
    <cellStyle name="Normal 2 30 3 5 2" xfId="9589" xr:uid="{00000000-0005-0000-0000-000014020000}"/>
    <cellStyle name="Normal 2 30 3 5 2 2" xfId="25567" xr:uid="{00000000-0005-0000-0000-000014020000}"/>
    <cellStyle name="Normal 2 30 3 5 3" xfId="18105" xr:uid="{00000000-0005-0000-0000-000014020000}"/>
    <cellStyle name="Normal 2 30 3 6" xfId="7872" xr:uid="{00000000-0005-0000-0000-000014020000}"/>
    <cellStyle name="Normal 2 30 3 6 2" xfId="23850" xr:uid="{00000000-0005-0000-0000-000014020000}"/>
    <cellStyle name="Normal 2 30 3 7" xfId="16293" xr:uid="{00000000-0005-0000-0000-000014020000}"/>
    <cellStyle name="Normal 2 30 4" xfId="3156" xr:uid="{9EC1DF50-A7CB-4F52-95E3-142412A84CC9}"/>
    <cellStyle name="Normal 2 30 4 2" xfId="10618" xr:uid="{9EC1DF50-A7CB-4F52-95E3-142412A84CC9}"/>
    <cellStyle name="Normal 2 30 4 2 2" xfId="26596" xr:uid="{9EC1DF50-A7CB-4F52-95E3-142412A84CC9}"/>
    <cellStyle name="Normal 2 30 4 3" xfId="19134" xr:uid="{9EC1DF50-A7CB-4F52-95E3-142412A84CC9}"/>
    <cellStyle name="Normal 2 30 5" xfId="4403" xr:uid="{EC1C0988-1230-4745-BA61-9F240CC7AAD7}"/>
    <cellStyle name="Normal 2 30 5 2" xfId="11865" xr:uid="{EC1C0988-1230-4745-BA61-9F240CC7AAD7}"/>
    <cellStyle name="Normal 2 30 5 2 2" xfId="27843" xr:uid="{EC1C0988-1230-4745-BA61-9F240CC7AAD7}"/>
    <cellStyle name="Normal 2 30 5 3" xfId="20381" xr:uid="{EC1C0988-1230-4745-BA61-9F240CC7AAD7}"/>
    <cellStyle name="Normal 2 30 6" xfId="5681" xr:uid="{92FA5050-0641-4B25-BDAE-3F4DF4F89BB0}"/>
    <cellStyle name="Normal 2 30 6 2" xfId="13143" xr:uid="{92FA5050-0641-4B25-BDAE-3F4DF4F89BB0}"/>
    <cellStyle name="Normal 2 30 6 2 2" xfId="29121" xr:uid="{92FA5050-0641-4B25-BDAE-3F4DF4F89BB0}"/>
    <cellStyle name="Normal 2 30 6 3" xfId="21659" xr:uid="{92FA5050-0641-4B25-BDAE-3F4DF4F89BB0}"/>
    <cellStyle name="Normal 2 30 7" xfId="1909" xr:uid="{00000000-0005-0000-0000-000011020000}"/>
    <cellStyle name="Normal 2 30 7 2" xfId="9371" xr:uid="{00000000-0005-0000-0000-000011020000}"/>
    <cellStyle name="Normal 2 30 7 2 2" xfId="25349" xr:uid="{00000000-0005-0000-0000-000011020000}"/>
    <cellStyle name="Normal 2 30 7 3" xfId="17887" xr:uid="{00000000-0005-0000-0000-000011020000}"/>
    <cellStyle name="Normal 2 30 8" xfId="7695" xr:uid="{00000000-0005-0000-0000-000011020000}"/>
    <cellStyle name="Normal 2 30 8 2" xfId="23673" xr:uid="{00000000-0005-0000-0000-000011020000}"/>
    <cellStyle name="Normal 2 30 9" xfId="16075" xr:uid="{00000000-0005-0000-0000-000011020000}"/>
    <cellStyle name="Normal 2 31" xfId="98" xr:uid="{00000000-0005-0000-0000-000015020000}"/>
    <cellStyle name="Normal 2 31 2" xfId="208" xr:uid="{00000000-0005-0000-0000-000016020000}"/>
    <cellStyle name="Normal 2 31 2 2" xfId="427" xr:uid="{00000000-0005-0000-0000-000017020000}"/>
    <cellStyle name="Normal 2 31 2 2 2" xfId="3486" xr:uid="{B04A7883-6941-4430-8725-1885D47EEC0F}"/>
    <cellStyle name="Normal 2 31 2 2 2 2" xfId="10948" xr:uid="{B04A7883-6941-4430-8725-1885D47EEC0F}"/>
    <cellStyle name="Normal 2 31 2 2 2 2 2" xfId="26926" xr:uid="{B04A7883-6941-4430-8725-1885D47EEC0F}"/>
    <cellStyle name="Normal 2 31 2 2 2 3" xfId="19464" xr:uid="{B04A7883-6941-4430-8725-1885D47EEC0F}"/>
    <cellStyle name="Normal 2 31 2 2 3" xfId="4733" xr:uid="{501B07F6-7E12-49D0-AF55-04D349BF9514}"/>
    <cellStyle name="Normal 2 31 2 2 3 2" xfId="12195" xr:uid="{501B07F6-7E12-49D0-AF55-04D349BF9514}"/>
    <cellStyle name="Normal 2 31 2 2 3 2 2" xfId="28173" xr:uid="{501B07F6-7E12-49D0-AF55-04D349BF9514}"/>
    <cellStyle name="Normal 2 31 2 2 3 3" xfId="20711" xr:uid="{501B07F6-7E12-49D0-AF55-04D349BF9514}"/>
    <cellStyle name="Normal 2 31 2 2 4" xfId="6004" xr:uid="{42DA36A1-4FB9-4888-B901-DBA2E53A0D16}"/>
    <cellStyle name="Normal 2 31 2 2 4 2" xfId="13466" xr:uid="{42DA36A1-4FB9-4888-B901-DBA2E53A0D16}"/>
    <cellStyle name="Normal 2 31 2 2 4 2 2" xfId="29444" xr:uid="{42DA36A1-4FB9-4888-B901-DBA2E53A0D16}"/>
    <cellStyle name="Normal 2 31 2 2 4 3" xfId="21982" xr:uid="{42DA36A1-4FB9-4888-B901-DBA2E53A0D16}"/>
    <cellStyle name="Normal 2 31 2 2 5" xfId="2239" xr:uid="{00000000-0005-0000-0000-000017020000}"/>
    <cellStyle name="Normal 2 31 2 2 5 2" xfId="9701" xr:uid="{00000000-0005-0000-0000-000017020000}"/>
    <cellStyle name="Normal 2 31 2 2 5 2 2" xfId="25679" xr:uid="{00000000-0005-0000-0000-000017020000}"/>
    <cellStyle name="Normal 2 31 2 2 5 3" xfId="18217" xr:uid="{00000000-0005-0000-0000-000017020000}"/>
    <cellStyle name="Normal 2 31 2 2 6" xfId="7977" xr:uid="{00000000-0005-0000-0000-000017020000}"/>
    <cellStyle name="Normal 2 31 2 2 6 2" xfId="23955" xr:uid="{00000000-0005-0000-0000-000017020000}"/>
    <cellStyle name="Normal 2 31 2 2 7" xfId="16405" xr:uid="{00000000-0005-0000-0000-000017020000}"/>
    <cellStyle name="Normal 2 31 2 3" xfId="3268" xr:uid="{140B109A-56A7-4F9A-8F27-63C5DF3C0100}"/>
    <cellStyle name="Normal 2 31 2 3 2" xfId="10730" xr:uid="{140B109A-56A7-4F9A-8F27-63C5DF3C0100}"/>
    <cellStyle name="Normal 2 31 2 3 2 2" xfId="26708" xr:uid="{140B109A-56A7-4F9A-8F27-63C5DF3C0100}"/>
    <cellStyle name="Normal 2 31 2 3 3" xfId="19246" xr:uid="{140B109A-56A7-4F9A-8F27-63C5DF3C0100}"/>
    <cellStyle name="Normal 2 31 2 4" xfId="4515" xr:uid="{75A29682-6E54-4269-A0FD-162DE43ECF2D}"/>
    <cellStyle name="Normal 2 31 2 4 2" xfId="11977" xr:uid="{75A29682-6E54-4269-A0FD-162DE43ECF2D}"/>
    <cellStyle name="Normal 2 31 2 4 2 2" xfId="27955" xr:uid="{75A29682-6E54-4269-A0FD-162DE43ECF2D}"/>
    <cellStyle name="Normal 2 31 2 4 3" xfId="20493" xr:uid="{75A29682-6E54-4269-A0FD-162DE43ECF2D}"/>
    <cellStyle name="Normal 2 31 2 5" xfId="5789" xr:uid="{E3169BAA-3046-4EFF-9102-B2D244048A33}"/>
    <cellStyle name="Normal 2 31 2 5 2" xfId="13251" xr:uid="{E3169BAA-3046-4EFF-9102-B2D244048A33}"/>
    <cellStyle name="Normal 2 31 2 5 2 2" xfId="29229" xr:uid="{E3169BAA-3046-4EFF-9102-B2D244048A33}"/>
    <cellStyle name="Normal 2 31 2 5 3" xfId="21767" xr:uid="{E3169BAA-3046-4EFF-9102-B2D244048A33}"/>
    <cellStyle name="Normal 2 31 2 6" xfId="2021" xr:uid="{00000000-0005-0000-0000-000016020000}"/>
    <cellStyle name="Normal 2 31 2 6 2" xfId="9483" xr:uid="{00000000-0005-0000-0000-000016020000}"/>
    <cellStyle name="Normal 2 31 2 6 2 2" xfId="25461" xr:uid="{00000000-0005-0000-0000-000016020000}"/>
    <cellStyle name="Normal 2 31 2 6 3" xfId="17999" xr:uid="{00000000-0005-0000-0000-000016020000}"/>
    <cellStyle name="Normal 2 31 2 7" xfId="7773" xr:uid="{00000000-0005-0000-0000-000016020000}"/>
    <cellStyle name="Normal 2 31 2 7 2" xfId="23751" xr:uid="{00000000-0005-0000-0000-000016020000}"/>
    <cellStyle name="Normal 2 31 2 8" xfId="16187" xr:uid="{00000000-0005-0000-0000-000016020000}"/>
    <cellStyle name="Normal 2 31 3" xfId="318" xr:uid="{00000000-0005-0000-0000-000018020000}"/>
    <cellStyle name="Normal 2 31 3 2" xfId="3377" xr:uid="{C19430BE-2F8E-4BEA-8AAE-EB66D9ADDBA0}"/>
    <cellStyle name="Normal 2 31 3 2 2" xfId="10839" xr:uid="{C19430BE-2F8E-4BEA-8AAE-EB66D9ADDBA0}"/>
    <cellStyle name="Normal 2 31 3 2 2 2" xfId="26817" xr:uid="{C19430BE-2F8E-4BEA-8AAE-EB66D9ADDBA0}"/>
    <cellStyle name="Normal 2 31 3 2 3" xfId="19355" xr:uid="{C19430BE-2F8E-4BEA-8AAE-EB66D9ADDBA0}"/>
    <cellStyle name="Normal 2 31 3 3" xfId="4624" xr:uid="{C7684F4B-597A-4D7E-9D44-AFFF26419E78}"/>
    <cellStyle name="Normal 2 31 3 3 2" xfId="12086" xr:uid="{C7684F4B-597A-4D7E-9D44-AFFF26419E78}"/>
    <cellStyle name="Normal 2 31 3 3 2 2" xfId="28064" xr:uid="{C7684F4B-597A-4D7E-9D44-AFFF26419E78}"/>
    <cellStyle name="Normal 2 31 3 3 3" xfId="20602" xr:uid="{C7684F4B-597A-4D7E-9D44-AFFF26419E78}"/>
    <cellStyle name="Normal 2 31 3 4" xfId="5896" xr:uid="{1FEBB191-C204-4176-BB4A-E76AD28AC0B5}"/>
    <cellStyle name="Normal 2 31 3 4 2" xfId="13358" xr:uid="{1FEBB191-C204-4176-BB4A-E76AD28AC0B5}"/>
    <cellStyle name="Normal 2 31 3 4 2 2" xfId="29336" xr:uid="{1FEBB191-C204-4176-BB4A-E76AD28AC0B5}"/>
    <cellStyle name="Normal 2 31 3 4 3" xfId="21874" xr:uid="{1FEBB191-C204-4176-BB4A-E76AD28AC0B5}"/>
    <cellStyle name="Normal 2 31 3 5" xfId="2130" xr:uid="{00000000-0005-0000-0000-000018020000}"/>
    <cellStyle name="Normal 2 31 3 5 2" xfId="9592" xr:uid="{00000000-0005-0000-0000-000018020000}"/>
    <cellStyle name="Normal 2 31 3 5 2 2" xfId="25570" xr:uid="{00000000-0005-0000-0000-000018020000}"/>
    <cellStyle name="Normal 2 31 3 5 3" xfId="18108" xr:uid="{00000000-0005-0000-0000-000018020000}"/>
    <cellStyle name="Normal 2 31 3 6" xfId="7875" xr:uid="{00000000-0005-0000-0000-000018020000}"/>
    <cellStyle name="Normal 2 31 3 6 2" xfId="23853" xr:uid="{00000000-0005-0000-0000-000018020000}"/>
    <cellStyle name="Normal 2 31 3 7" xfId="16296" xr:uid="{00000000-0005-0000-0000-000018020000}"/>
    <cellStyle name="Normal 2 31 4" xfId="3159" xr:uid="{FF44D2A6-D303-41D8-B4A8-D6F1A085BF8C}"/>
    <cellStyle name="Normal 2 31 4 2" xfId="10621" xr:uid="{FF44D2A6-D303-41D8-B4A8-D6F1A085BF8C}"/>
    <cellStyle name="Normal 2 31 4 2 2" xfId="26599" xr:uid="{FF44D2A6-D303-41D8-B4A8-D6F1A085BF8C}"/>
    <cellStyle name="Normal 2 31 4 3" xfId="19137" xr:uid="{FF44D2A6-D303-41D8-B4A8-D6F1A085BF8C}"/>
    <cellStyle name="Normal 2 31 5" xfId="4406" xr:uid="{30B5522D-B398-42C4-B5F7-87A534394C79}"/>
    <cellStyle name="Normal 2 31 5 2" xfId="11868" xr:uid="{30B5522D-B398-42C4-B5F7-87A534394C79}"/>
    <cellStyle name="Normal 2 31 5 2 2" xfId="27846" xr:uid="{30B5522D-B398-42C4-B5F7-87A534394C79}"/>
    <cellStyle name="Normal 2 31 5 3" xfId="20384" xr:uid="{30B5522D-B398-42C4-B5F7-87A534394C79}"/>
    <cellStyle name="Normal 2 31 6" xfId="5684" xr:uid="{DBC93F39-7709-4EF6-8AE2-3946D7188FA4}"/>
    <cellStyle name="Normal 2 31 6 2" xfId="13146" xr:uid="{DBC93F39-7709-4EF6-8AE2-3946D7188FA4}"/>
    <cellStyle name="Normal 2 31 6 2 2" xfId="29124" xr:uid="{DBC93F39-7709-4EF6-8AE2-3946D7188FA4}"/>
    <cellStyle name="Normal 2 31 6 3" xfId="21662" xr:uid="{DBC93F39-7709-4EF6-8AE2-3946D7188FA4}"/>
    <cellStyle name="Normal 2 31 7" xfId="1912" xr:uid="{00000000-0005-0000-0000-000015020000}"/>
    <cellStyle name="Normal 2 31 7 2" xfId="9374" xr:uid="{00000000-0005-0000-0000-000015020000}"/>
    <cellStyle name="Normal 2 31 7 2 2" xfId="25352" xr:uid="{00000000-0005-0000-0000-000015020000}"/>
    <cellStyle name="Normal 2 31 7 3" xfId="17890" xr:uid="{00000000-0005-0000-0000-000015020000}"/>
    <cellStyle name="Normal 2 31 8" xfId="7641" xr:uid="{00000000-0005-0000-0000-000015020000}"/>
    <cellStyle name="Normal 2 31 8 2" xfId="23619" xr:uid="{00000000-0005-0000-0000-000015020000}"/>
    <cellStyle name="Normal 2 31 9" xfId="16078" xr:uid="{00000000-0005-0000-0000-000015020000}"/>
    <cellStyle name="Normal 2 32" xfId="101" xr:uid="{00000000-0005-0000-0000-000019020000}"/>
    <cellStyle name="Normal 2 32 2" xfId="211" xr:uid="{00000000-0005-0000-0000-00001A020000}"/>
    <cellStyle name="Normal 2 32 2 2" xfId="430" xr:uid="{00000000-0005-0000-0000-00001B020000}"/>
    <cellStyle name="Normal 2 32 2 2 2" xfId="3489" xr:uid="{A1E501DA-2D84-4AE0-A806-098BD83B8588}"/>
    <cellStyle name="Normal 2 32 2 2 2 2" xfId="10951" xr:uid="{A1E501DA-2D84-4AE0-A806-098BD83B8588}"/>
    <cellStyle name="Normal 2 32 2 2 2 2 2" xfId="26929" xr:uid="{A1E501DA-2D84-4AE0-A806-098BD83B8588}"/>
    <cellStyle name="Normal 2 32 2 2 2 3" xfId="19467" xr:uid="{A1E501DA-2D84-4AE0-A806-098BD83B8588}"/>
    <cellStyle name="Normal 2 32 2 2 3" xfId="4736" xr:uid="{31D5249D-77A3-4EC8-AD4D-1C703CB7BE64}"/>
    <cellStyle name="Normal 2 32 2 2 3 2" xfId="12198" xr:uid="{31D5249D-77A3-4EC8-AD4D-1C703CB7BE64}"/>
    <cellStyle name="Normal 2 32 2 2 3 2 2" xfId="28176" xr:uid="{31D5249D-77A3-4EC8-AD4D-1C703CB7BE64}"/>
    <cellStyle name="Normal 2 32 2 2 3 3" xfId="20714" xr:uid="{31D5249D-77A3-4EC8-AD4D-1C703CB7BE64}"/>
    <cellStyle name="Normal 2 32 2 2 4" xfId="6007" xr:uid="{F412A132-3091-436B-A9B8-B1B1B55480C1}"/>
    <cellStyle name="Normal 2 32 2 2 4 2" xfId="13469" xr:uid="{F412A132-3091-436B-A9B8-B1B1B55480C1}"/>
    <cellStyle name="Normal 2 32 2 2 4 2 2" xfId="29447" xr:uid="{F412A132-3091-436B-A9B8-B1B1B55480C1}"/>
    <cellStyle name="Normal 2 32 2 2 4 3" xfId="21985" xr:uid="{F412A132-3091-436B-A9B8-B1B1B55480C1}"/>
    <cellStyle name="Normal 2 32 2 2 5" xfId="2242" xr:uid="{00000000-0005-0000-0000-00001B020000}"/>
    <cellStyle name="Normal 2 32 2 2 5 2" xfId="9704" xr:uid="{00000000-0005-0000-0000-00001B020000}"/>
    <cellStyle name="Normal 2 32 2 2 5 2 2" xfId="25682" xr:uid="{00000000-0005-0000-0000-00001B020000}"/>
    <cellStyle name="Normal 2 32 2 2 5 3" xfId="18220" xr:uid="{00000000-0005-0000-0000-00001B020000}"/>
    <cellStyle name="Normal 2 32 2 2 6" xfId="7980" xr:uid="{00000000-0005-0000-0000-00001B020000}"/>
    <cellStyle name="Normal 2 32 2 2 6 2" xfId="23958" xr:uid="{00000000-0005-0000-0000-00001B020000}"/>
    <cellStyle name="Normal 2 32 2 2 7" xfId="16408" xr:uid="{00000000-0005-0000-0000-00001B020000}"/>
    <cellStyle name="Normal 2 32 2 3" xfId="3271" xr:uid="{99CE1818-0DBF-4301-8815-456F4D36F4EC}"/>
    <cellStyle name="Normal 2 32 2 3 2" xfId="10733" xr:uid="{99CE1818-0DBF-4301-8815-456F4D36F4EC}"/>
    <cellStyle name="Normal 2 32 2 3 2 2" xfId="26711" xr:uid="{99CE1818-0DBF-4301-8815-456F4D36F4EC}"/>
    <cellStyle name="Normal 2 32 2 3 3" xfId="19249" xr:uid="{99CE1818-0DBF-4301-8815-456F4D36F4EC}"/>
    <cellStyle name="Normal 2 32 2 4" xfId="4518" xr:uid="{9AF9D007-9019-43CB-AF10-41BB773226D6}"/>
    <cellStyle name="Normal 2 32 2 4 2" xfId="11980" xr:uid="{9AF9D007-9019-43CB-AF10-41BB773226D6}"/>
    <cellStyle name="Normal 2 32 2 4 2 2" xfId="27958" xr:uid="{9AF9D007-9019-43CB-AF10-41BB773226D6}"/>
    <cellStyle name="Normal 2 32 2 4 3" xfId="20496" xr:uid="{9AF9D007-9019-43CB-AF10-41BB773226D6}"/>
    <cellStyle name="Normal 2 32 2 5" xfId="5792" xr:uid="{629C9E70-A37C-4AB8-BCA8-AB9C6B53B80B}"/>
    <cellStyle name="Normal 2 32 2 5 2" xfId="13254" xr:uid="{629C9E70-A37C-4AB8-BCA8-AB9C6B53B80B}"/>
    <cellStyle name="Normal 2 32 2 5 2 2" xfId="29232" xr:uid="{629C9E70-A37C-4AB8-BCA8-AB9C6B53B80B}"/>
    <cellStyle name="Normal 2 32 2 5 3" xfId="21770" xr:uid="{629C9E70-A37C-4AB8-BCA8-AB9C6B53B80B}"/>
    <cellStyle name="Normal 2 32 2 6" xfId="2024" xr:uid="{00000000-0005-0000-0000-00001A020000}"/>
    <cellStyle name="Normal 2 32 2 6 2" xfId="9486" xr:uid="{00000000-0005-0000-0000-00001A020000}"/>
    <cellStyle name="Normal 2 32 2 6 2 2" xfId="25464" xr:uid="{00000000-0005-0000-0000-00001A020000}"/>
    <cellStyle name="Normal 2 32 2 6 3" xfId="18002" xr:uid="{00000000-0005-0000-0000-00001A020000}"/>
    <cellStyle name="Normal 2 32 2 7" xfId="7776" xr:uid="{00000000-0005-0000-0000-00001A020000}"/>
    <cellStyle name="Normal 2 32 2 7 2" xfId="23754" xr:uid="{00000000-0005-0000-0000-00001A020000}"/>
    <cellStyle name="Normal 2 32 2 8" xfId="16190" xr:uid="{00000000-0005-0000-0000-00001A020000}"/>
    <cellStyle name="Normal 2 32 3" xfId="321" xr:uid="{00000000-0005-0000-0000-00001C020000}"/>
    <cellStyle name="Normal 2 32 3 2" xfId="3380" xr:uid="{22C2AD07-CFB0-4FCB-91FD-41E7DEB8B13A}"/>
    <cellStyle name="Normal 2 32 3 2 2" xfId="10842" xr:uid="{22C2AD07-CFB0-4FCB-91FD-41E7DEB8B13A}"/>
    <cellStyle name="Normal 2 32 3 2 2 2" xfId="26820" xr:uid="{22C2AD07-CFB0-4FCB-91FD-41E7DEB8B13A}"/>
    <cellStyle name="Normal 2 32 3 2 3" xfId="19358" xr:uid="{22C2AD07-CFB0-4FCB-91FD-41E7DEB8B13A}"/>
    <cellStyle name="Normal 2 32 3 3" xfId="4627" xr:uid="{C28353D3-1AE3-4490-9DCC-5C6236F4E9C0}"/>
    <cellStyle name="Normal 2 32 3 3 2" xfId="12089" xr:uid="{C28353D3-1AE3-4490-9DCC-5C6236F4E9C0}"/>
    <cellStyle name="Normal 2 32 3 3 2 2" xfId="28067" xr:uid="{C28353D3-1AE3-4490-9DCC-5C6236F4E9C0}"/>
    <cellStyle name="Normal 2 32 3 3 3" xfId="20605" xr:uid="{C28353D3-1AE3-4490-9DCC-5C6236F4E9C0}"/>
    <cellStyle name="Normal 2 32 3 4" xfId="5899" xr:uid="{18FABD94-AC0C-4D86-9C65-1AFE2062B591}"/>
    <cellStyle name="Normal 2 32 3 4 2" xfId="13361" xr:uid="{18FABD94-AC0C-4D86-9C65-1AFE2062B591}"/>
    <cellStyle name="Normal 2 32 3 4 2 2" xfId="29339" xr:uid="{18FABD94-AC0C-4D86-9C65-1AFE2062B591}"/>
    <cellStyle name="Normal 2 32 3 4 3" xfId="21877" xr:uid="{18FABD94-AC0C-4D86-9C65-1AFE2062B591}"/>
    <cellStyle name="Normal 2 32 3 5" xfId="2133" xr:uid="{00000000-0005-0000-0000-00001C020000}"/>
    <cellStyle name="Normal 2 32 3 5 2" xfId="9595" xr:uid="{00000000-0005-0000-0000-00001C020000}"/>
    <cellStyle name="Normal 2 32 3 5 2 2" xfId="25573" xr:uid="{00000000-0005-0000-0000-00001C020000}"/>
    <cellStyle name="Normal 2 32 3 5 3" xfId="18111" xr:uid="{00000000-0005-0000-0000-00001C020000}"/>
    <cellStyle name="Normal 2 32 3 6" xfId="7878" xr:uid="{00000000-0005-0000-0000-00001C020000}"/>
    <cellStyle name="Normal 2 32 3 6 2" xfId="23856" xr:uid="{00000000-0005-0000-0000-00001C020000}"/>
    <cellStyle name="Normal 2 32 3 7" xfId="16299" xr:uid="{00000000-0005-0000-0000-00001C020000}"/>
    <cellStyle name="Normal 2 32 4" xfId="3162" xr:uid="{FAD2EA13-9F74-4C2F-B2A7-0E7826D8790E}"/>
    <cellStyle name="Normal 2 32 4 2" xfId="10624" xr:uid="{FAD2EA13-9F74-4C2F-B2A7-0E7826D8790E}"/>
    <cellStyle name="Normal 2 32 4 2 2" xfId="26602" xr:uid="{FAD2EA13-9F74-4C2F-B2A7-0E7826D8790E}"/>
    <cellStyle name="Normal 2 32 4 3" xfId="19140" xr:uid="{FAD2EA13-9F74-4C2F-B2A7-0E7826D8790E}"/>
    <cellStyle name="Normal 2 32 5" xfId="4409" xr:uid="{A8BFAA9A-5F11-4F97-AADD-90A2514C6C4E}"/>
    <cellStyle name="Normal 2 32 5 2" xfId="11871" xr:uid="{A8BFAA9A-5F11-4F97-AADD-90A2514C6C4E}"/>
    <cellStyle name="Normal 2 32 5 2 2" xfId="27849" xr:uid="{A8BFAA9A-5F11-4F97-AADD-90A2514C6C4E}"/>
    <cellStyle name="Normal 2 32 5 3" xfId="20387" xr:uid="{A8BFAA9A-5F11-4F97-AADD-90A2514C6C4E}"/>
    <cellStyle name="Normal 2 32 6" xfId="5687" xr:uid="{D0DAB8B2-56F9-4C4A-921B-9D249061C87F}"/>
    <cellStyle name="Normal 2 32 6 2" xfId="13149" xr:uid="{D0DAB8B2-56F9-4C4A-921B-9D249061C87F}"/>
    <cellStyle name="Normal 2 32 6 2 2" xfId="29127" xr:uid="{D0DAB8B2-56F9-4C4A-921B-9D249061C87F}"/>
    <cellStyle name="Normal 2 32 6 3" xfId="21665" xr:uid="{D0DAB8B2-56F9-4C4A-921B-9D249061C87F}"/>
    <cellStyle name="Normal 2 32 7" xfId="1915" xr:uid="{00000000-0005-0000-0000-000019020000}"/>
    <cellStyle name="Normal 2 32 7 2" xfId="9377" xr:uid="{00000000-0005-0000-0000-000019020000}"/>
    <cellStyle name="Normal 2 32 7 2 2" xfId="25355" xr:uid="{00000000-0005-0000-0000-000019020000}"/>
    <cellStyle name="Normal 2 32 7 3" xfId="17893" xr:uid="{00000000-0005-0000-0000-000019020000}"/>
    <cellStyle name="Normal 2 32 8" xfId="7594" xr:uid="{00000000-0005-0000-0000-000019020000}"/>
    <cellStyle name="Normal 2 32 8 2" xfId="23572" xr:uid="{00000000-0005-0000-0000-000019020000}"/>
    <cellStyle name="Normal 2 32 9" xfId="16081" xr:uid="{00000000-0005-0000-0000-000019020000}"/>
    <cellStyle name="Normal 2 33" xfId="104" xr:uid="{00000000-0005-0000-0000-00001D020000}"/>
    <cellStyle name="Normal 2 33 2" xfId="214" xr:uid="{00000000-0005-0000-0000-00001E020000}"/>
    <cellStyle name="Normal 2 33 2 2" xfId="433" xr:uid="{00000000-0005-0000-0000-00001F020000}"/>
    <cellStyle name="Normal 2 33 2 2 2" xfId="3492" xr:uid="{7EB2E7B2-2A75-439E-B920-8EC8CF7C5018}"/>
    <cellStyle name="Normal 2 33 2 2 2 2" xfId="10954" xr:uid="{7EB2E7B2-2A75-439E-B920-8EC8CF7C5018}"/>
    <cellStyle name="Normal 2 33 2 2 2 2 2" xfId="26932" xr:uid="{7EB2E7B2-2A75-439E-B920-8EC8CF7C5018}"/>
    <cellStyle name="Normal 2 33 2 2 2 3" xfId="19470" xr:uid="{7EB2E7B2-2A75-439E-B920-8EC8CF7C5018}"/>
    <cellStyle name="Normal 2 33 2 2 3" xfId="4739" xr:uid="{AE6116D0-2A7B-47FE-9B37-5ABC2FD6F64D}"/>
    <cellStyle name="Normal 2 33 2 2 3 2" xfId="12201" xr:uid="{AE6116D0-2A7B-47FE-9B37-5ABC2FD6F64D}"/>
    <cellStyle name="Normal 2 33 2 2 3 2 2" xfId="28179" xr:uid="{AE6116D0-2A7B-47FE-9B37-5ABC2FD6F64D}"/>
    <cellStyle name="Normal 2 33 2 2 3 3" xfId="20717" xr:uid="{AE6116D0-2A7B-47FE-9B37-5ABC2FD6F64D}"/>
    <cellStyle name="Normal 2 33 2 2 4" xfId="6010" xr:uid="{DA7B5883-0ACB-484E-A5C7-C0AA2F17815A}"/>
    <cellStyle name="Normal 2 33 2 2 4 2" xfId="13472" xr:uid="{DA7B5883-0ACB-484E-A5C7-C0AA2F17815A}"/>
    <cellStyle name="Normal 2 33 2 2 4 2 2" xfId="29450" xr:uid="{DA7B5883-0ACB-484E-A5C7-C0AA2F17815A}"/>
    <cellStyle name="Normal 2 33 2 2 4 3" xfId="21988" xr:uid="{DA7B5883-0ACB-484E-A5C7-C0AA2F17815A}"/>
    <cellStyle name="Normal 2 33 2 2 5" xfId="2245" xr:uid="{00000000-0005-0000-0000-00001F020000}"/>
    <cellStyle name="Normal 2 33 2 2 5 2" xfId="9707" xr:uid="{00000000-0005-0000-0000-00001F020000}"/>
    <cellStyle name="Normal 2 33 2 2 5 2 2" xfId="25685" xr:uid="{00000000-0005-0000-0000-00001F020000}"/>
    <cellStyle name="Normal 2 33 2 2 5 3" xfId="18223" xr:uid="{00000000-0005-0000-0000-00001F020000}"/>
    <cellStyle name="Normal 2 33 2 2 6" xfId="7983" xr:uid="{00000000-0005-0000-0000-00001F020000}"/>
    <cellStyle name="Normal 2 33 2 2 6 2" xfId="23961" xr:uid="{00000000-0005-0000-0000-00001F020000}"/>
    <cellStyle name="Normal 2 33 2 2 7" xfId="16411" xr:uid="{00000000-0005-0000-0000-00001F020000}"/>
    <cellStyle name="Normal 2 33 2 3" xfId="3274" xr:uid="{76553007-0D02-410C-8CB8-E3B3285A1F52}"/>
    <cellStyle name="Normal 2 33 2 3 2" xfId="10736" xr:uid="{76553007-0D02-410C-8CB8-E3B3285A1F52}"/>
    <cellStyle name="Normal 2 33 2 3 2 2" xfId="26714" xr:uid="{76553007-0D02-410C-8CB8-E3B3285A1F52}"/>
    <cellStyle name="Normal 2 33 2 3 3" xfId="19252" xr:uid="{76553007-0D02-410C-8CB8-E3B3285A1F52}"/>
    <cellStyle name="Normal 2 33 2 4" xfId="4521" xr:uid="{D4903418-F2F0-4B79-A007-14DB090AE651}"/>
    <cellStyle name="Normal 2 33 2 4 2" xfId="11983" xr:uid="{D4903418-F2F0-4B79-A007-14DB090AE651}"/>
    <cellStyle name="Normal 2 33 2 4 2 2" xfId="27961" xr:uid="{D4903418-F2F0-4B79-A007-14DB090AE651}"/>
    <cellStyle name="Normal 2 33 2 4 3" xfId="20499" xr:uid="{D4903418-F2F0-4B79-A007-14DB090AE651}"/>
    <cellStyle name="Normal 2 33 2 5" xfId="5795" xr:uid="{BC852A53-8B66-47DD-B418-2EE8C452F1DC}"/>
    <cellStyle name="Normal 2 33 2 5 2" xfId="13257" xr:uid="{BC852A53-8B66-47DD-B418-2EE8C452F1DC}"/>
    <cellStyle name="Normal 2 33 2 5 2 2" xfId="29235" xr:uid="{BC852A53-8B66-47DD-B418-2EE8C452F1DC}"/>
    <cellStyle name="Normal 2 33 2 5 3" xfId="21773" xr:uid="{BC852A53-8B66-47DD-B418-2EE8C452F1DC}"/>
    <cellStyle name="Normal 2 33 2 6" xfId="2027" xr:uid="{00000000-0005-0000-0000-00001E020000}"/>
    <cellStyle name="Normal 2 33 2 6 2" xfId="9489" xr:uid="{00000000-0005-0000-0000-00001E020000}"/>
    <cellStyle name="Normal 2 33 2 6 2 2" xfId="25467" xr:uid="{00000000-0005-0000-0000-00001E020000}"/>
    <cellStyle name="Normal 2 33 2 6 3" xfId="18005" xr:uid="{00000000-0005-0000-0000-00001E020000}"/>
    <cellStyle name="Normal 2 33 2 7" xfId="7779" xr:uid="{00000000-0005-0000-0000-00001E020000}"/>
    <cellStyle name="Normal 2 33 2 7 2" xfId="23757" xr:uid="{00000000-0005-0000-0000-00001E020000}"/>
    <cellStyle name="Normal 2 33 2 8" xfId="16193" xr:uid="{00000000-0005-0000-0000-00001E020000}"/>
    <cellStyle name="Normal 2 33 3" xfId="324" xr:uid="{00000000-0005-0000-0000-000020020000}"/>
    <cellStyle name="Normal 2 33 3 2" xfId="3383" xr:uid="{52E159B3-2DA8-4722-AB32-1514C1EE109C}"/>
    <cellStyle name="Normal 2 33 3 2 2" xfId="10845" xr:uid="{52E159B3-2DA8-4722-AB32-1514C1EE109C}"/>
    <cellStyle name="Normal 2 33 3 2 2 2" xfId="26823" xr:uid="{52E159B3-2DA8-4722-AB32-1514C1EE109C}"/>
    <cellStyle name="Normal 2 33 3 2 3" xfId="19361" xr:uid="{52E159B3-2DA8-4722-AB32-1514C1EE109C}"/>
    <cellStyle name="Normal 2 33 3 3" xfId="4630" xr:uid="{52177B29-0D5F-4748-A45E-BC47E9181AA3}"/>
    <cellStyle name="Normal 2 33 3 3 2" xfId="12092" xr:uid="{52177B29-0D5F-4748-A45E-BC47E9181AA3}"/>
    <cellStyle name="Normal 2 33 3 3 2 2" xfId="28070" xr:uid="{52177B29-0D5F-4748-A45E-BC47E9181AA3}"/>
    <cellStyle name="Normal 2 33 3 3 3" xfId="20608" xr:uid="{52177B29-0D5F-4748-A45E-BC47E9181AA3}"/>
    <cellStyle name="Normal 2 33 3 4" xfId="5902" xr:uid="{C59795C0-3E23-4AC9-805C-77092CB3F6E2}"/>
    <cellStyle name="Normal 2 33 3 4 2" xfId="13364" xr:uid="{C59795C0-3E23-4AC9-805C-77092CB3F6E2}"/>
    <cellStyle name="Normal 2 33 3 4 2 2" xfId="29342" xr:uid="{C59795C0-3E23-4AC9-805C-77092CB3F6E2}"/>
    <cellStyle name="Normal 2 33 3 4 3" xfId="21880" xr:uid="{C59795C0-3E23-4AC9-805C-77092CB3F6E2}"/>
    <cellStyle name="Normal 2 33 3 5" xfId="2136" xr:uid="{00000000-0005-0000-0000-000020020000}"/>
    <cellStyle name="Normal 2 33 3 5 2" xfId="9598" xr:uid="{00000000-0005-0000-0000-000020020000}"/>
    <cellStyle name="Normal 2 33 3 5 2 2" xfId="25576" xr:uid="{00000000-0005-0000-0000-000020020000}"/>
    <cellStyle name="Normal 2 33 3 5 3" xfId="18114" xr:uid="{00000000-0005-0000-0000-000020020000}"/>
    <cellStyle name="Normal 2 33 3 6" xfId="7881" xr:uid="{00000000-0005-0000-0000-000020020000}"/>
    <cellStyle name="Normal 2 33 3 6 2" xfId="23859" xr:uid="{00000000-0005-0000-0000-000020020000}"/>
    <cellStyle name="Normal 2 33 3 7" xfId="16302" xr:uid="{00000000-0005-0000-0000-000020020000}"/>
    <cellStyle name="Normal 2 33 4" xfId="3165" xr:uid="{890909B5-FD9E-434F-8D1E-EB1567E09BA1}"/>
    <cellStyle name="Normal 2 33 4 2" xfId="10627" xr:uid="{890909B5-FD9E-434F-8D1E-EB1567E09BA1}"/>
    <cellStyle name="Normal 2 33 4 2 2" xfId="26605" xr:uid="{890909B5-FD9E-434F-8D1E-EB1567E09BA1}"/>
    <cellStyle name="Normal 2 33 4 3" xfId="19143" xr:uid="{890909B5-FD9E-434F-8D1E-EB1567E09BA1}"/>
    <cellStyle name="Normal 2 33 5" xfId="4412" xr:uid="{6BABAE68-62E6-4C8D-9738-5EFDA8BB5C06}"/>
    <cellStyle name="Normal 2 33 5 2" xfId="11874" xr:uid="{6BABAE68-62E6-4C8D-9738-5EFDA8BB5C06}"/>
    <cellStyle name="Normal 2 33 5 2 2" xfId="27852" xr:uid="{6BABAE68-62E6-4C8D-9738-5EFDA8BB5C06}"/>
    <cellStyle name="Normal 2 33 5 3" xfId="20390" xr:uid="{6BABAE68-62E6-4C8D-9738-5EFDA8BB5C06}"/>
    <cellStyle name="Normal 2 33 6" xfId="5690" xr:uid="{60B003D6-22F9-4D51-81F8-681485E24269}"/>
    <cellStyle name="Normal 2 33 6 2" xfId="13152" xr:uid="{60B003D6-22F9-4D51-81F8-681485E24269}"/>
    <cellStyle name="Normal 2 33 6 2 2" xfId="29130" xr:uid="{60B003D6-22F9-4D51-81F8-681485E24269}"/>
    <cellStyle name="Normal 2 33 6 3" xfId="21668" xr:uid="{60B003D6-22F9-4D51-81F8-681485E24269}"/>
    <cellStyle name="Normal 2 33 7" xfId="1918" xr:uid="{00000000-0005-0000-0000-00001D020000}"/>
    <cellStyle name="Normal 2 33 7 2" xfId="9380" xr:uid="{00000000-0005-0000-0000-00001D020000}"/>
    <cellStyle name="Normal 2 33 7 2 2" xfId="25358" xr:uid="{00000000-0005-0000-0000-00001D020000}"/>
    <cellStyle name="Normal 2 33 7 3" xfId="17896" xr:uid="{00000000-0005-0000-0000-00001D020000}"/>
    <cellStyle name="Normal 2 33 8" xfId="7673" xr:uid="{00000000-0005-0000-0000-00001D020000}"/>
    <cellStyle name="Normal 2 33 8 2" xfId="23651" xr:uid="{00000000-0005-0000-0000-00001D020000}"/>
    <cellStyle name="Normal 2 33 9" xfId="16084" xr:uid="{00000000-0005-0000-0000-00001D020000}"/>
    <cellStyle name="Normal 2 34" xfId="107" xr:uid="{00000000-0005-0000-0000-000021020000}"/>
    <cellStyle name="Normal 2 34 2" xfId="217" xr:uid="{00000000-0005-0000-0000-000022020000}"/>
    <cellStyle name="Normal 2 34 2 2" xfId="436" xr:uid="{00000000-0005-0000-0000-000023020000}"/>
    <cellStyle name="Normal 2 34 2 2 2" xfId="3495" xr:uid="{17D711B0-CD46-4CC3-BF4A-D3A25E5E6301}"/>
    <cellStyle name="Normal 2 34 2 2 2 2" xfId="10957" xr:uid="{17D711B0-CD46-4CC3-BF4A-D3A25E5E6301}"/>
    <cellStyle name="Normal 2 34 2 2 2 2 2" xfId="26935" xr:uid="{17D711B0-CD46-4CC3-BF4A-D3A25E5E6301}"/>
    <cellStyle name="Normal 2 34 2 2 2 3" xfId="19473" xr:uid="{17D711B0-CD46-4CC3-BF4A-D3A25E5E6301}"/>
    <cellStyle name="Normal 2 34 2 2 3" xfId="4742" xr:uid="{B238C7F5-15F1-4C73-A0D3-EB0B78D0F577}"/>
    <cellStyle name="Normal 2 34 2 2 3 2" xfId="12204" xr:uid="{B238C7F5-15F1-4C73-A0D3-EB0B78D0F577}"/>
    <cellStyle name="Normal 2 34 2 2 3 2 2" xfId="28182" xr:uid="{B238C7F5-15F1-4C73-A0D3-EB0B78D0F577}"/>
    <cellStyle name="Normal 2 34 2 2 3 3" xfId="20720" xr:uid="{B238C7F5-15F1-4C73-A0D3-EB0B78D0F577}"/>
    <cellStyle name="Normal 2 34 2 2 4" xfId="6013" xr:uid="{B6DC8905-4B25-406D-92F8-D73F56D30BD3}"/>
    <cellStyle name="Normal 2 34 2 2 4 2" xfId="13475" xr:uid="{B6DC8905-4B25-406D-92F8-D73F56D30BD3}"/>
    <cellStyle name="Normal 2 34 2 2 4 2 2" xfId="29453" xr:uid="{B6DC8905-4B25-406D-92F8-D73F56D30BD3}"/>
    <cellStyle name="Normal 2 34 2 2 4 3" xfId="21991" xr:uid="{B6DC8905-4B25-406D-92F8-D73F56D30BD3}"/>
    <cellStyle name="Normal 2 34 2 2 5" xfId="2248" xr:uid="{00000000-0005-0000-0000-000023020000}"/>
    <cellStyle name="Normal 2 34 2 2 5 2" xfId="9710" xr:uid="{00000000-0005-0000-0000-000023020000}"/>
    <cellStyle name="Normal 2 34 2 2 5 2 2" xfId="25688" xr:uid="{00000000-0005-0000-0000-000023020000}"/>
    <cellStyle name="Normal 2 34 2 2 5 3" xfId="18226" xr:uid="{00000000-0005-0000-0000-000023020000}"/>
    <cellStyle name="Normal 2 34 2 2 6" xfId="7986" xr:uid="{00000000-0005-0000-0000-000023020000}"/>
    <cellStyle name="Normal 2 34 2 2 6 2" xfId="23964" xr:uid="{00000000-0005-0000-0000-000023020000}"/>
    <cellStyle name="Normal 2 34 2 2 7" xfId="16414" xr:uid="{00000000-0005-0000-0000-000023020000}"/>
    <cellStyle name="Normal 2 34 2 3" xfId="3277" xr:uid="{B2893D41-8500-4ECD-974B-6F9B84980FA1}"/>
    <cellStyle name="Normal 2 34 2 3 2" xfId="10739" xr:uid="{B2893D41-8500-4ECD-974B-6F9B84980FA1}"/>
    <cellStyle name="Normal 2 34 2 3 2 2" xfId="26717" xr:uid="{B2893D41-8500-4ECD-974B-6F9B84980FA1}"/>
    <cellStyle name="Normal 2 34 2 3 3" xfId="19255" xr:uid="{B2893D41-8500-4ECD-974B-6F9B84980FA1}"/>
    <cellStyle name="Normal 2 34 2 4" xfId="4524" xr:uid="{624392FF-DA05-48EB-AE10-18DAEBC8FD38}"/>
    <cellStyle name="Normal 2 34 2 4 2" xfId="11986" xr:uid="{624392FF-DA05-48EB-AE10-18DAEBC8FD38}"/>
    <cellStyle name="Normal 2 34 2 4 2 2" xfId="27964" xr:uid="{624392FF-DA05-48EB-AE10-18DAEBC8FD38}"/>
    <cellStyle name="Normal 2 34 2 4 3" xfId="20502" xr:uid="{624392FF-DA05-48EB-AE10-18DAEBC8FD38}"/>
    <cellStyle name="Normal 2 34 2 5" xfId="5798" xr:uid="{FF7ACE7D-C3A1-427D-B91F-CFCB38790F2C}"/>
    <cellStyle name="Normal 2 34 2 5 2" xfId="13260" xr:uid="{FF7ACE7D-C3A1-427D-B91F-CFCB38790F2C}"/>
    <cellStyle name="Normal 2 34 2 5 2 2" xfId="29238" xr:uid="{FF7ACE7D-C3A1-427D-B91F-CFCB38790F2C}"/>
    <cellStyle name="Normal 2 34 2 5 3" xfId="21776" xr:uid="{FF7ACE7D-C3A1-427D-B91F-CFCB38790F2C}"/>
    <cellStyle name="Normal 2 34 2 6" xfId="2030" xr:uid="{00000000-0005-0000-0000-000022020000}"/>
    <cellStyle name="Normal 2 34 2 6 2" xfId="9492" xr:uid="{00000000-0005-0000-0000-000022020000}"/>
    <cellStyle name="Normal 2 34 2 6 2 2" xfId="25470" xr:uid="{00000000-0005-0000-0000-000022020000}"/>
    <cellStyle name="Normal 2 34 2 6 3" xfId="18008" xr:uid="{00000000-0005-0000-0000-000022020000}"/>
    <cellStyle name="Normal 2 34 2 7" xfId="7782" xr:uid="{00000000-0005-0000-0000-000022020000}"/>
    <cellStyle name="Normal 2 34 2 7 2" xfId="23760" xr:uid="{00000000-0005-0000-0000-000022020000}"/>
    <cellStyle name="Normal 2 34 2 8" xfId="16196" xr:uid="{00000000-0005-0000-0000-000022020000}"/>
    <cellStyle name="Normal 2 34 3" xfId="327" xr:uid="{00000000-0005-0000-0000-000024020000}"/>
    <cellStyle name="Normal 2 34 3 2" xfId="3386" xr:uid="{625F8E71-250D-4E11-A5D2-7CE3C0ABAD92}"/>
    <cellStyle name="Normal 2 34 3 2 2" xfId="10848" xr:uid="{625F8E71-250D-4E11-A5D2-7CE3C0ABAD92}"/>
    <cellStyle name="Normal 2 34 3 2 2 2" xfId="26826" xr:uid="{625F8E71-250D-4E11-A5D2-7CE3C0ABAD92}"/>
    <cellStyle name="Normal 2 34 3 2 3" xfId="19364" xr:uid="{625F8E71-250D-4E11-A5D2-7CE3C0ABAD92}"/>
    <cellStyle name="Normal 2 34 3 3" xfId="4633" xr:uid="{8ABBCDBB-E0D8-4268-80FF-C1184D16B035}"/>
    <cellStyle name="Normal 2 34 3 3 2" xfId="12095" xr:uid="{8ABBCDBB-E0D8-4268-80FF-C1184D16B035}"/>
    <cellStyle name="Normal 2 34 3 3 2 2" xfId="28073" xr:uid="{8ABBCDBB-E0D8-4268-80FF-C1184D16B035}"/>
    <cellStyle name="Normal 2 34 3 3 3" xfId="20611" xr:uid="{8ABBCDBB-E0D8-4268-80FF-C1184D16B035}"/>
    <cellStyle name="Normal 2 34 3 4" xfId="5905" xr:uid="{214F73A2-1EDB-4DB2-B193-7E7EBC8B0DBF}"/>
    <cellStyle name="Normal 2 34 3 4 2" xfId="13367" xr:uid="{214F73A2-1EDB-4DB2-B193-7E7EBC8B0DBF}"/>
    <cellStyle name="Normal 2 34 3 4 2 2" xfId="29345" xr:uid="{214F73A2-1EDB-4DB2-B193-7E7EBC8B0DBF}"/>
    <cellStyle name="Normal 2 34 3 4 3" xfId="21883" xr:uid="{214F73A2-1EDB-4DB2-B193-7E7EBC8B0DBF}"/>
    <cellStyle name="Normal 2 34 3 5" xfId="2139" xr:uid="{00000000-0005-0000-0000-000024020000}"/>
    <cellStyle name="Normal 2 34 3 5 2" xfId="9601" xr:uid="{00000000-0005-0000-0000-000024020000}"/>
    <cellStyle name="Normal 2 34 3 5 2 2" xfId="25579" xr:uid="{00000000-0005-0000-0000-000024020000}"/>
    <cellStyle name="Normal 2 34 3 5 3" xfId="18117" xr:uid="{00000000-0005-0000-0000-000024020000}"/>
    <cellStyle name="Normal 2 34 3 6" xfId="7884" xr:uid="{00000000-0005-0000-0000-000024020000}"/>
    <cellStyle name="Normal 2 34 3 6 2" xfId="23862" xr:uid="{00000000-0005-0000-0000-000024020000}"/>
    <cellStyle name="Normal 2 34 3 7" xfId="16305" xr:uid="{00000000-0005-0000-0000-000024020000}"/>
    <cellStyle name="Normal 2 34 4" xfId="3168" xr:uid="{15A6D32E-40C1-455A-B948-486DBC529BF3}"/>
    <cellStyle name="Normal 2 34 4 2" xfId="10630" xr:uid="{15A6D32E-40C1-455A-B948-486DBC529BF3}"/>
    <cellStyle name="Normal 2 34 4 2 2" xfId="26608" xr:uid="{15A6D32E-40C1-455A-B948-486DBC529BF3}"/>
    <cellStyle name="Normal 2 34 4 3" xfId="19146" xr:uid="{15A6D32E-40C1-455A-B948-486DBC529BF3}"/>
    <cellStyle name="Normal 2 34 5" xfId="4415" xr:uid="{0D249427-E777-4109-BE24-65451338968E}"/>
    <cellStyle name="Normal 2 34 5 2" xfId="11877" xr:uid="{0D249427-E777-4109-BE24-65451338968E}"/>
    <cellStyle name="Normal 2 34 5 2 2" xfId="27855" xr:uid="{0D249427-E777-4109-BE24-65451338968E}"/>
    <cellStyle name="Normal 2 34 5 3" xfId="20393" xr:uid="{0D249427-E777-4109-BE24-65451338968E}"/>
    <cellStyle name="Normal 2 34 6" xfId="5693" xr:uid="{2FE83282-B4E9-4F7C-A694-9E29B29153A0}"/>
    <cellStyle name="Normal 2 34 6 2" xfId="13155" xr:uid="{2FE83282-B4E9-4F7C-A694-9E29B29153A0}"/>
    <cellStyle name="Normal 2 34 6 2 2" xfId="29133" xr:uid="{2FE83282-B4E9-4F7C-A694-9E29B29153A0}"/>
    <cellStyle name="Normal 2 34 6 3" xfId="21671" xr:uid="{2FE83282-B4E9-4F7C-A694-9E29B29153A0}"/>
    <cellStyle name="Normal 2 34 7" xfId="1921" xr:uid="{00000000-0005-0000-0000-000021020000}"/>
    <cellStyle name="Normal 2 34 7 2" xfId="9383" xr:uid="{00000000-0005-0000-0000-000021020000}"/>
    <cellStyle name="Normal 2 34 7 2 2" xfId="25361" xr:uid="{00000000-0005-0000-0000-000021020000}"/>
    <cellStyle name="Normal 2 34 7 3" xfId="17899" xr:uid="{00000000-0005-0000-0000-000021020000}"/>
    <cellStyle name="Normal 2 34 8" xfId="7675" xr:uid="{00000000-0005-0000-0000-000021020000}"/>
    <cellStyle name="Normal 2 34 8 2" xfId="23653" xr:uid="{00000000-0005-0000-0000-000021020000}"/>
    <cellStyle name="Normal 2 34 9" xfId="16087" xr:uid="{00000000-0005-0000-0000-000021020000}"/>
    <cellStyle name="Normal 2 35" xfId="110" xr:uid="{00000000-0005-0000-0000-000025020000}"/>
    <cellStyle name="Normal 2 35 2" xfId="220" xr:uid="{00000000-0005-0000-0000-000026020000}"/>
    <cellStyle name="Normal 2 35 2 2" xfId="439" xr:uid="{00000000-0005-0000-0000-000027020000}"/>
    <cellStyle name="Normal 2 35 2 2 2" xfId="3498" xr:uid="{E7DD3732-DADC-4548-90B8-ED551C90AD07}"/>
    <cellStyle name="Normal 2 35 2 2 2 2" xfId="10960" xr:uid="{E7DD3732-DADC-4548-90B8-ED551C90AD07}"/>
    <cellStyle name="Normal 2 35 2 2 2 2 2" xfId="26938" xr:uid="{E7DD3732-DADC-4548-90B8-ED551C90AD07}"/>
    <cellStyle name="Normal 2 35 2 2 2 3" xfId="19476" xr:uid="{E7DD3732-DADC-4548-90B8-ED551C90AD07}"/>
    <cellStyle name="Normal 2 35 2 2 3" xfId="4745" xr:uid="{F9431DD0-9522-456D-BA2C-28B9F8DF34C3}"/>
    <cellStyle name="Normal 2 35 2 2 3 2" xfId="12207" xr:uid="{F9431DD0-9522-456D-BA2C-28B9F8DF34C3}"/>
    <cellStyle name="Normal 2 35 2 2 3 2 2" xfId="28185" xr:uid="{F9431DD0-9522-456D-BA2C-28B9F8DF34C3}"/>
    <cellStyle name="Normal 2 35 2 2 3 3" xfId="20723" xr:uid="{F9431DD0-9522-456D-BA2C-28B9F8DF34C3}"/>
    <cellStyle name="Normal 2 35 2 2 4" xfId="6016" xr:uid="{2C9084BC-C8BE-4B1A-9D92-D3777DF2D6CE}"/>
    <cellStyle name="Normal 2 35 2 2 4 2" xfId="13478" xr:uid="{2C9084BC-C8BE-4B1A-9D92-D3777DF2D6CE}"/>
    <cellStyle name="Normal 2 35 2 2 4 2 2" xfId="29456" xr:uid="{2C9084BC-C8BE-4B1A-9D92-D3777DF2D6CE}"/>
    <cellStyle name="Normal 2 35 2 2 4 3" xfId="21994" xr:uid="{2C9084BC-C8BE-4B1A-9D92-D3777DF2D6CE}"/>
    <cellStyle name="Normal 2 35 2 2 5" xfId="2251" xr:uid="{00000000-0005-0000-0000-000027020000}"/>
    <cellStyle name="Normal 2 35 2 2 5 2" xfId="9713" xr:uid="{00000000-0005-0000-0000-000027020000}"/>
    <cellStyle name="Normal 2 35 2 2 5 2 2" xfId="25691" xr:uid="{00000000-0005-0000-0000-000027020000}"/>
    <cellStyle name="Normal 2 35 2 2 5 3" xfId="18229" xr:uid="{00000000-0005-0000-0000-000027020000}"/>
    <cellStyle name="Normal 2 35 2 2 6" xfId="7989" xr:uid="{00000000-0005-0000-0000-000027020000}"/>
    <cellStyle name="Normal 2 35 2 2 6 2" xfId="23967" xr:uid="{00000000-0005-0000-0000-000027020000}"/>
    <cellStyle name="Normal 2 35 2 2 7" xfId="16417" xr:uid="{00000000-0005-0000-0000-000027020000}"/>
    <cellStyle name="Normal 2 35 2 3" xfId="3280" xr:uid="{1B881E6C-4726-4036-AEA0-DA3C63C59D2E}"/>
    <cellStyle name="Normal 2 35 2 3 2" xfId="10742" xr:uid="{1B881E6C-4726-4036-AEA0-DA3C63C59D2E}"/>
    <cellStyle name="Normal 2 35 2 3 2 2" xfId="26720" xr:uid="{1B881E6C-4726-4036-AEA0-DA3C63C59D2E}"/>
    <cellStyle name="Normal 2 35 2 3 3" xfId="19258" xr:uid="{1B881E6C-4726-4036-AEA0-DA3C63C59D2E}"/>
    <cellStyle name="Normal 2 35 2 4" xfId="4527" xr:uid="{6B877E54-5448-4B77-9EA6-71831EDF566C}"/>
    <cellStyle name="Normal 2 35 2 4 2" xfId="11989" xr:uid="{6B877E54-5448-4B77-9EA6-71831EDF566C}"/>
    <cellStyle name="Normal 2 35 2 4 2 2" xfId="27967" xr:uid="{6B877E54-5448-4B77-9EA6-71831EDF566C}"/>
    <cellStyle name="Normal 2 35 2 4 3" xfId="20505" xr:uid="{6B877E54-5448-4B77-9EA6-71831EDF566C}"/>
    <cellStyle name="Normal 2 35 2 5" xfId="5801" xr:uid="{C5CA300C-1946-4214-9CE6-E540F4EC778C}"/>
    <cellStyle name="Normal 2 35 2 5 2" xfId="13263" xr:uid="{C5CA300C-1946-4214-9CE6-E540F4EC778C}"/>
    <cellStyle name="Normal 2 35 2 5 2 2" xfId="29241" xr:uid="{C5CA300C-1946-4214-9CE6-E540F4EC778C}"/>
    <cellStyle name="Normal 2 35 2 5 3" xfId="21779" xr:uid="{C5CA300C-1946-4214-9CE6-E540F4EC778C}"/>
    <cellStyle name="Normal 2 35 2 6" xfId="2033" xr:uid="{00000000-0005-0000-0000-000026020000}"/>
    <cellStyle name="Normal 2 35 2 6 2" xfId="9495" xr:uid="{00000000-0005-0000-0000-000026020000}"/>
    <cellStyle name="Normal 2 35 2 6 2 2" xfId="25473" xr:uid="{00000000-0005-0000-0000-000026020000}"/>
    <cellStyle name="Normal 2 35 2 6 3" xfId="18011" xr:uid="{00000000-0005-0000-0000-000026020000}"/>
    <cellStyle name="Normal 2 35 2 7" xfId="7785" xr:uid="{00000000-0005-0000-0000-000026020000}"/>
    <cellStyle name="Normal 2 35 2 7 2" xfId="23763" xr:uid="{00000000-0005-0000-0000-000026020000}"/>
    <cellStyle name="Normal 2 35 2 8" xfId="16199" xr:uid="{00000000-0005-0000-0000-000026020000}"/>
    <cellStyle name="Normal 2 35 3" xfId="330" xr:uid="{00000000-0005-0000-0000-000028020000}"/>
    <cellStyle name="Normal 2 35 3 2" xfId="3389" xr:uid="{E23540C5-B80F-4A9C-85C3-B447AB13D63B}"/>
    <cellStyle name="Normal 2 35 3 2 2" xfId="10851" xr:uid="{E23540C5-B80F-4A9C-85C3-B447AB13D63B}"/>
    <cellStyle name="Normal 2 35 3 2 2 2" xfId="26829" xr:uid="{E23540C5-B80F-4A9C-85C3-B447AB13D63B}"/>
    <cellStyle name="Normal 2 35 3 2 3" xfId="19367" xr:uid="{E23540C5-B80F-4A9C-85C3-B447AB13D63B}"/>
    <cellStyle name="Normal 2 35 3 3" xfId="4636" xr:uid="{354E8A0F-961D-435A-B79D-F3715F3EEFE5}"/>
    <cellStyle name="Normal 2 35 3 3 2" xfId="12098" xr:uid="{354E8A0F-961D-435A-B79D-F3715F3EEFE5}"/>
    <cellStyle name="Normal 2 35 3 3 2 2" xfId="28076" xr:uid="{354E8A0F-961D-435A-B79D-F3715F3EEFE5}"/>
    <cellStyle name="Normal 2 35 3 3 3" xfId="20614" xr:uid="{354E8A0F-961D-435A-B79D-F3715F3EEFE5}"/>
    <cellStyle name="Normal 2 35 3 4" xfId="5908" xr:uid="{104A0CC8-503D-478F-8044-1928D8136F03}"/>
    <cellStyle name="Normal 2 35 3 4 2" xfId="13370" xr:uid="{104A0CC8-503D-478F-8044-1928D8136F03}"/>
    <cellStyle name="Normal 2 35 3 4 2 2" xfId="29348" xr:uid="{104A0CC8-503D-478F-8044-1928D8136F03}"/>
    <cellStyle name="Normal 2 35 3 4 3" xfId="21886" xr:uid="{104A0CC8-503D-478F-8044-1928D8136F03}"/>
    <cellStyle name="Normal 2 35 3 5" xfId="2142" xr:uid="{00000000-0005-0000-0000-000028020000}"/>
    <cellStyle name="Normal 2 35 3 5 2" xfId="9604" xr:uid="{00000000-0005-0000-0000-000028020000}"/>
    <cellStyle name="Normal 2 35 3 5 2 2" xfId="25582" xr:uid="{00000000-0005-0000-0000-000028020000}"/>
    <cellStyle name="Normal 2 35 3 5 3" xfId="18120" xr:uid="{00000000-0005-0000-0000-000028020000}"/>
    <cellStyle name="Normal 2 35 3 6" xfId="7887" xr:uid="{00000000-0005-0000-0000-000028020000}"/>
    <cellStyle name="Normal 2 35 3 6 2" xfId="23865" xr:uid="{00000000-0005-0000-0000-000028020000}"/>
    <cellStyle name="Normal 2 35 3 7" xfId="16308" xr:uid="{00000000-0005-0000-0000-000028020000}"/>
    <cellStyle name="Normal 2 35 4" xfId="3171" xr:uid="{4E0BD892-613D-4A57-B5EF-B28D7F5B76FD}"/>
    <cellStyle name="Normal 2 35 4 2" xfId="10633" xr:uid="{4E0BD892-613D-4A57-B5EF-B28D7F5B76FD}"/>
    <cellStyle name="Normal 2 35 4 2 2" xfId="26611" xr:uid="{4E0BD892-613D-4A57-B5EF-B28D7F5B76FD}"/>
    <cellStyle name="Normal 2 35 4 3" xfId="19149" xr:uid="{4E0BD892-613D-4A57-B5EF-B28D7F5B76FD}"/>
    <cellStyle name="Normal 2 35 5" xfId="4418" xr:uid="{49E6C964-2DF9-46AC-AE36-141FEB2A791A}"/>
    <cellStyle name="Normal 2 35 5 2" xfId="11880" xr:uid="{49E6C964-2DF9-46AC-AE36-141FEB2A791A}"/>
    <cellStyle name="Normal 2 35 5 2 2" xfId="27858" xr:uid="{49E6C964-2DF9-46AC-AE36-141FEB2A791A}"/>
    <cellStyle name="Normal 2 35 5 3" xfId="20396" xr:uid="{49E6C964-2DF9-46AC-AE36-141FEB2A791A}"/>
    <cellStyle name="Normal 2 35 6" xfId="5696" xr:uid="{2BB33FC7-2FF8-4E8B-AAD4-C5333F714D45}"/>
    <cellStyle name="Normal 2 35 6 2" xfId="13158" xr:uid="{2BB33FC7-2FF8-4E8B-AAD4-C5333F714D45}"/>
    <cellStyle name="Normal 2 35 6 2 2" xfId="29136" xr:uid="{2BB33FC7-2FF8-4E8B-AAD4-C5333F714D45}"/>
    <cellStyle name="Normal 2 35 6 3" xfId="21674" xr:uid="{2BB33FC7-2FF8-4E8B-AAD4-C5333F714D45}"/>
    <cellStyle name="Normal 2 35 7" xfId="1924" xr:uid="{00000000-0005-0000-0000-000025020000}"/>
    <cellStyle name="Normal 2 35 7 2" xfId="9386" xr:uid="{00000000-0005-0000-0000-000025020000}"/>
    <cellStyle name="Normal 2 35 7 2 2" xfId="25364" xr:uid="{00000000-0005-0000-0000-000025020000}"/>
    <cellStyle name="Normal 2 35 7 3" xfId="17902" xr:uid="{00000000-0005-0000-0000-000025020000}"/>
    <cellStyle name="Normal 2 35 8" xfId="7665" xr:uid="{00000000-0005-0000-0000-000025020000}"/>
    <cellStyle name="Normal 2 35 8 2" xfId="23643" xr:uid="{00000000-0005-0000-0000-000025020000}"/>
    <cellStyle name="Normal 2 35 9" xfId="16090" xr:uid="{00000000-0005-0000-0000-000025020000}"/>
    <cellStyle name="Normal 2 36" xfId="117" xr:uid="{00000000-0005-0000-0000-000029020000}"/>
    <cellStyle name="Normal 2 36 2" xfId="336" xr:uid="{00000000-0005-0000-0000-00002A020000}"/>
    <cellStyle name="Normal 2 36 2 2" xfId="3395" xr:uid="{42DD0093-2F2F-47E1-9716-DD65C0E965FF}"/>
    <cellStyle name="Normal 2 36 2 2 2" xfId="10857" xr:uid="{42DD0093-2F2F-47E1-9716-DD65C0E965FF}"/>
    <cellStyle name="Normal 2 36 2 2 2 2" xfId="26835" xr:uid="{42DD0093-2F2F-47E1-9716-DD65C0E965FF}"/>
    <cellStyle name="Normal 2 36 2 2 3" xfId="19373" xr:uid="{42DD0093-2F2F-47E1-9716-DD65C0E965FF}"/>
    <cellStyle name="Normal 2 36 2 3" xfId="4642" xr:uid="{FE1AE4A7-15BF-457B-B7C5-DE31D1B6B99C}"/>
    <cellStyle name="Normal 2 36 2 3 2" xfId="12104" xr:uid="{FE1AE4A7-15BF-457B-B7C5-DE31D1B6B99C}"/>
    <cellStyle name="Normal 2 36 2 3 2 2" xfId="28082" xr:uid="{FE1AE4A7-15BF-457B-B7C5-DE31D1B6B99C}"/>
    <cellStyle name="Normal 2 36 2 3 3" xfId="20620" xr:uid="{FE1AE4A7-15BF-457B-B7C5-DE31D1B6B99C}"/>
    <cellStyle name="Normal 2 36 2 4" xfId="5914" xr:uid="{A0CA3BF0-D212-4D5C-B913-01AFA28823FA}"/>
    <cellStyle name="Normal 2 36 2 4 2" xfId="13376" xr:uid="{A0CA3BF0-D212-4D5C-B913-01AFA28823FA}"/>
    <cellStyle name="Normal 2 36 2 4 2 2" xfId="29354" xr:uid="{A0CA3BF0-D212-4D5C-B913-01AFA28823FA}"/>
    <cellStyle name="Normal 2 36 2 4 3" xfId="21892" xr:uid="{A0CA3BF0-D212-4D5C-B913-01AFA28823FA}"/>
    <cellStyle name="Normal 2 36 2 5" xfId="2148" xr:uid="{00000000-0005-0000-0000-00002A020000}"/>
    <cellStyle name="Normal 2 36 2 5 2" xfId="9610" xr:uid="{00000000-0005-0000-0000-00002A020000}"/>
    <cellStyle name="Normal 2 36 2 5 2 2" xfId="25588" xr:uid="{00000000-0005-0000-0000-00002A020000}"/>
    <cellStyle name="Normal 2 36 2 5 3" xfId="18126" xr:uid="{00000000-0005-0000-0000-00002A020000}"/>
    <cellStyle name="Normal 2 36 2 6" xfId="7893" xr:uid="{00000000-0005-0000-0000-00002A020000}"/>
    <cellStyle name="Normal 2 36 2 6 2" xfId="23871" xr:uid="{00000000-0005-0000-0000-00002A020000}"/>
    <cellStyle name="Normal 2 36 2 7" xfId="16314" xr:uid="{00000000-0005-0000-0000-00002A020000}"/>
    <cellStyle name="Normal 2 36 3" xfId="3177" xr:uid="{9412D6CF-9695-4A2F-928C-058A930EBCD9}"/>
    <cellStyle name="Normal 2 36 3 2" xfId="10639" xr:uid="{9412D6CF-9695-4A2F-928C-058A930EBCD9}"/>
    <cellStyle name="Normal 2 36 3 2 2" xfId="26617" xr:uid="{9412D6CF-9695-4A2F-928C-058A930EBCD9}"/>
    <cellStyle name="Normal 2 36 3 3" xfId="19155" xr:uid="{9412D6CF-9695-4A2F-928C-058A930EBCD9}"/>
    <cellStyle name="Normal 2 36 4" xfId="4424" xr:uid="{B72129AC-1EEE-46A0-9D00-C87C8C0CA70C}"/>
    <cellStyle name="Normal 2 36 4 2" xfId="11886" xr:uid="{B72129AC-1EEE-46A0-9D00-C87C8C0CA70C}"/>
    <cellStyle name="Normal 2 36 4 2 2" xfId="27864" xr:uid="{B72129AC-1EEE-46A0-9D00-C87C8C0CA70C}"/>
    <cellStyle name="Normal 2 36 4 3" xfId="20402" xr:uid="{B72129AC-1EEE-46A0-9D00-C87C8C0CA70C}"/>
    <cellStyle name="Normal 2 36 5" xfId="5702" xr:uid="{92FF630F-2D8A-4141-8151-1DB4BF986DF1}"/>
    <cellStyle name="Normal 2 36 5 2" xfId="13164" xr:uid="{92FF630F-2D8A-4141-8151-1DB4BF986DF1}"/>
    <cellStyle name="Normal 2 36 5 2 2" xfId="29142" xr:uid="{92FF630F-2D8A-4141-8151-1DB4BF986DF1}"/>
    <cellStyle name="Normal 2 36 5 3" xfId="21680" xr:uid="{92FF630F-2D8A-4141-8151-1DB4BF986DF1}"/>
    <cellStyle name="Normal 2 36 6" xfId="1930" xr:uid="{00000000-0005-0000-0000-000029020000}"/>
    <cellStyle name="Normal 2 36 6 2" xfId="9392" xr:uid="{00000000-0005-0000-0000-000029020000}"/>
    <cellStyle name="Normal 2 36 6 2 2" xfId="25370" xr:uid="{00000000-0005-0000-0000-000029020000}"/>
    <cellStyle name="Normal 2 36 6 3" xfId="17908" xr:uid="{00000000-0005-0000-0000-000029020000}"/>
    <cellStyle name="Normal 2 36 7" xfId="7685" xr:uid="{00000000-0005-0000-0000-000029020000}"/>
    <cellStyle name="Normal 2 36 7 2" xfId="23663" xr:uid="{00000000-0005-0000-0000-000029020000}"/>
    <cellStyle name="Normal 2 36 8" xfId="16096" xr:uid="{00000000-0005-0000-0000-000029020000}"/>
    <cellStyle name="Normal 2 37" xfId="227" xr:uid="{00000000-0005-0000-0000-00002B020000}"/>
    <cellStyle name="Normal 2 37 2" xfId="3286" xr:uid="{00B11BA1-34A4-4AB3-8DEE-59EE5B5C7077}"/>
    <cellStyle name="Normal 2 37 2 2" xfId="10748" xr:uid="{00B11BA1-34A4-4AB3-8DEE-59EE5B5C7077}"/>
    <cellStyle name="Normal 2 37 2 2 2" xfId="26726" xr:uid="{00B11BA1-34A4-4AB3-8DEE-59EE5B5C7077}"/>
    <cellStyle name="Normal 2 37 2 3" xfId="19264" xr:uid="{00B11BA1-34A4-4AB3-8DEE-59EE5B5C7077}"/>
    <cellStyle name="Normal 2 37 3" xfId="4533" xr:uid="{3F7545B0-86C8-4BD9-88FB-243BCED966ED}"/>
    <cellStyle name="Normal 2 37 3 2" xfId="11995" xr:uid="{3F7545B0-86C8-4BD9-88FB-243BCED966ED}"/>
    <cellStyle name="Normal 2 37 3 2 2" xfId="27973" xr:uid="{3F7545B0-86C8-4BD9-88FB-243BCED966ED}"/>
    <cellStyle name="Normal 2 37 3 3" xfId="20511" xr:uid="{3F7545B0-86C8-4BD9-88FB-243BCED966ED}"/>
    <cellStyle name="Normal 2 37 4" xfId="5807" xr:uid="{D6FD932F-3084-4F23-BAAA-BC6F249F900F}"/>
    <cellStyle name="Normal 2 37 4 2" xfId="13269" xr:uid="{D6FD932F-3084-4F23-BAAA-BC6F249F900F}"/>
    <cellStyle name="Normal 2 37 4 2 2" xfId="29247" xr:uid="{D6FD932F-3084-4F23-BAAA-BC6F249F900F}"/>
    <cellStyle name="Normal 2 37 4 3" xfId="21785" xr:uid="{D6FD932F-3084-4F23-BAAA-BC6F249F900F}"/>
    <cellStyle name="Normal 2 37 5" xfId="2039" xr:uid="{00000000-0005-0000-0000-00002B020000}"/>
    <cellStyle name="Normal 2 37 5 2" xfId="9501" xr:uid="{00000000-0005-0000-0000-00002B020000}"/>
    <cellStyle name="Normal 2 37 5 2 2" xfId="25479" xr:uid="{00000000-0005-0000-0000-00002B020000}"/>
    <cellStyle name="Normal 2 37 5 3" xfId="18017" xr:uid="{00000000-0005-0000-0000-00002B020000}"/>
    <cellStyle name="Normal 2 37 6" xfId="7791" xr:uid="{00000000-0005-0000-0000-00002B020000}"/>
    <cellStyle name="Normal 2 37 6 2" xfId="23769" xr:uid="{00000000-0005-0000-0000-00002B020000}"/>
    <cellStyle name="Normal 2 37 7" xfId="16205" xr:uid="{00000000-0005-0000-0000-00002B020000}"/>
    <cellStyle name="Normal 2 38" xfId="442" xr:uid="{00000000-0005-0000-0000-00002C020000}"/>
    <cellStyle name="Normal 2 38 2" xfId="3501" xr:uid="{7339B07F-1995-4B56-A57F-3CDC12225538}"/>
    <cellStyle name="Normal 2 38 2 2" xfId="10963" xr:uid="{7339B07F-1995-4B56-A57F-3CDC12225538}"/>
    <cellStyle name="Normal 2 38 2 2 2" xfId="26941" xr:uid="{7339B07F-1995-4B56-A57F-3CDC12225538}"/>
    <cellStyle name="Normal 2 38 2 3" xfId="19479" xr:uid="{7339B07F-1995-4B56-A57F-3CDC12225538}"/>
    <cellStyle name="Normal 2 38 3" xfId="4748" xr:uid="{B34EF988-8032-40BB-AE24-C82A0C6B8D5C}"/>
    <cellStyle name="Normal 2 38 3 2" xfId="12210" xr:uid="{B34EF988-8032-40BB-AE24-C82A0C6B8D5C}"/>
    <cellStyle name="Normal 2 38 3 2 2" xfId="28188" xr:uid="{B34EF988-8032-40BB-AE24-C82A0C6B8D5C}"/>
    <cellStyle name="Normal 2 38 3 3" xfId="20726" xr:uid="{B34EF988-8032-40BB-AE24-C82A0C6B8D5C}"/>
    <cellStyle name="Normal 2 38 4" xfId="6019" xr:uid="{795FCE93-7999-4F3B-A3DB-08A5549A2159}"/>
    <cellStyle name="Normal 2 38 4 2" xfId="13481" xr:uid="{795FCE93-7999-4F3B-A3DB-08A5549A2159}"/>
    <cellStyle name="Normal 2 38 4 2 2" xfId="29459" xr:uid="{795FCE93-7999-4F3B-A3DB-08A5549A2159}"/>
    <cellStyle name="Normal 2 38 4 3" xfId="21997" xr:uid="{795FCE93-7999-4F3B-A3DB-08A5549A2159}"/>
    <cellStyle name="Normal 2 38 5" xfId="2254" xr:uid="{00000000-0005-0000-0000-00002C020000}"/>
    <cellStyle name="Normal 2 38 5 2" xfId="9716" xr:uid="{00000000-0005-0000-0000-00002C020000}"/>
    <cellStyle name="Normal 2 38 5 2 2" xfId="25694" xr:uid="{00000000-0005-0000-0000-00002C020000}"/>
    <cellStyle name="Normal 2 38 5 3" xfId="18232" xr:uid="{00000000-0005-0000-0000-00002C020000}"/>
    <cellStyle name="Normal 2 38 6" xfId="7992" xr:uid="{00000000-0005-0000-0000-00002C020000}"/>
    <cellStyle name="Normal 2 38 6 2" xfId="23970" xr:uid="{00000000-0005-0000-0000-00002C020000}"/>
    <cellStyle name="Normal 2 38 7" xfId="16420" xr:uid="{00000000-0005-0000-0000-00002C020000}"/>
    <cellStyle name="Normal 2 39" xfId="445" xr:uid="{00000000-0005-0000-0000-00002D020000}"/>
    <cellStyle name="Normal 2 39 2" xfId="3504" xr:uid="{2D027A42-83F5-4F05-A650-ED8989013311}"/>
    <cellStyle name="Normal 2 39 2 2" xfId="10966" xr:uid="{2D027A42-83F5-4F05-A650-ED8989013311}"/>
    <cellStyle name="Normal 2 39 2 2 2" xfId="26944" xr:uid="{2D027A42-83F5-4F05-A650-ED8989013311}"/>
    <cellStyle name="Normal 2 39 2 3" xfId="19482" xr:uid="{2D027A42-83F5-4F05-A650-ED8989013311}"/>
    <cellStyle name="Normal 2 39 3" xfId="4751" xr:uid="{9035EB39-6EBB-4159-A471-90A9F0AAB754}"/>
    <cellStyle name="Normal 2 39 3 2" xfId="12213" xr:uid="{9035EB39-6EBB-4159-A471-90A9F0AAB754}"/>
    <cellStyle name="Normal 2 39 3 2 2" xfId="28191" xr:uid="{9035EB39-6EBB-4159-A471-90A9F0AAB754}"/>
    <cellStyle name="Normal 2 39 3 3" xfId="20729" xr:uid="{9035EB39-6EBB-4159-A471-90A9F0AAB754}"/>
    <cellStyle name="Normal 2 39 4" xfId="6022" xr:uid="{B29D6128-A4C5-444C-B9B3-3DEB56C80D0E}"/>
    <cellStyle name="Normal 2 39 4 2" xfId="13484" xr:uid="{B29D6128-A4C5-444C-B9B3-3DEB56C80D0E}"/>
    <cellStyle name="Normal 2 39 4 2 2" xfId="29462" xr:uid="{B29D6128-A4C5-444C-B9B3-3DEB56C80D0E}"/>
    <cellStyle name="Normal 2 39 4 3" xfId="22000" xr:uid="{B29D6128-A4C5-444C-B9B3-3DEB56C80D0E}"/>
    <cellStyle name="Normal 2 39 5" xfId="2257" xr:uid="{00000000-0005-0000-0000-00002D020000}"/>
    <cellStyle name="Normal 2 39 5 2" xfId="9719" xr:uid="{00000000-0005-0000-0000-00002D020000}"/>
    <cellStyle name="Normal 2 39 5 2 2" xfId="25697" xr:uid="{00000000-0005-0000-0000-00002D020000}"/>
    <cellStyle name="Normal 2 39 5 3" xfId="18235" xr:uid="{00000000-0005-0000-0000-00002D020000}"/>
    <cellStyle name="Normal 2 39 6" xfId="7995" xr:uid="{00000000-0005-0000-0000-00002D020000}"/>
    <cellStyle name="Normal 2 39 6 2" xfId="23973" xr:uid="{00000000-0005-0000-0000-00002D020000}"/>
    <cellStyle name="Normal 2 39 7" xfId="16423" xr:uid="{00000000-0005-0000-0000-00002D020000}"/>
    <cellStyle name="Normal 2 4" xfId="16" xr:uid="{00000000-0005-0000-0000-00002E020000}"/>
    <cellStyle name="Normal 2 4 10" xfId="1221" xr:uid="{072A6AA1-25C7-452F-924E-4603F531829C}"/>
    <cellStyle name="Normal 2 4 10 2" xfId="4280" xr:uid="{B5200507-4DB3-4FEE-990A-B2993FF0C9F5}"/>
    <cellStyle name="Normal 2 4 10 2 2" xfId="11742" xr:uid="{B5200507-4DB3-4FEE-990A-B2993FF0C9F5}"/>
    <cellStyle name="Normal 2 4 10 2 2 2" xfId="27720" xr:uid="{B5200507-4DB3-4FEE-990A-B2993FF0C9F5}"/>
    <cellStyle name="Normal 2 4 10 2 3" xfId="20258" xr:uid="{B5200507-4DB3-4FEE-990A-B2993FF0C9F5}"/>
    <cellStyle name="Normal 2 4 10 3" xfId="5527" xr:uid="{2E3848D4-C205-48B7-9A31-7A279275B91E}"/>
    <cellStyle name="Normal 2 4 10 3 2" xfId="12989" xr:uid="{2E3848D4-C205-48B7-9A31-7A279275B91E}"/>
    <cellStyle name="Normal 2 4 10 3 2 2" xfId="28967" xr:uid="{2E3848D4-C205-48B7-9A31-7A279275B91E}"/>
    <cellStyle name="Normal 2 4 10 3 3" xfId="21505" xr:uid="{2E3848D4-C205-48B7-9A31-7A279275B91E}"/>
    <cellStyle name="Normal 2 4 10 4" xfId="6791" xr:uid="{3DCC1107-C56A-4D59-819E-4E60A2F5C4C3}"/>
    <cellStyle name="Normal 2 4 10 4 2" xfId="14253" xr:uid="{3DCC1107-C56A-4D59-819E-4E60A2F5C4C3}"/>
    <cellStyle name="Normal 2 4 10 4 2 2" xfId="30231" xr:uid="{3DCC1107-C56A-4D59-819E-4E60A2F5C4C3}"/>
    <cellStyle name="Normal 2 4 10 4 3" xfId="22769" xr:uid="{3DCC1107-C56A-4D59-819E-4E60A2F5C4C3}"/>
    <cellStyle name="Normal 2 4 10 5" xfId="3033" xr:uid="{072A6AA1-25C7-452F-924E-4603F531829C}"/>
    <cellStyle name="Normal 2 4 10 5 2" xfId="10495" xr:uid="{072A6AA1-25C7-452F-924E-4603F531829C}"/>
    <cellStyle name="Normal 2 4 10 5 2 2" xfId="26473" xr:uid="{072A6AA1-25C7-452F-924E-4603F531829C}"/>
    <cellStyle name="Normal 2 4 10 5 3" xfId="19011" xr:uid="{072A6AA1-25C7-452F-924E-4603F531829C}"/>
    <cellStyle name="Normal 2 4 10 6" xfId="8737" xr:uid="{072A6AA1-25C7-452F-924E-4603F531829C}"/>
    <cellStyle name="Normal 2 4 10 6 2" xfId="24715" xr:uid="{072A6AA1-25C7-452F-924E-4603F531829C}"/>
    <cellStyle name="Normal 2 4 10 7" xfId="17199" xr:uid="{072A6AA1-25C7-452F-924E-4603F531829C}"/>
    <cellStyle name="Normal 2 4 11" xfId="1239" xr:uid="{072A6AA1-25C7-452F-924E-4603F531829C}"/>
    <cellStyle name="Normal 2 4 11 2" xfId="4298" xr:uid="{7C619B3C-A319-4813-93BE-5E6D4AA538B9}"/>
    <cellStyle name="Normal 2 4 11 2 2" xfId="11760" xr:uid="{7C619B3C-A319-4813-93BE-5E6D4AA538B9}"/>
    <cellStyle name="Normal 2 4 11 2 2 2" xfId="27738" xr:uid="{7C619B3C-A319-4813-93BE-5E6D4AA538B9}"/>
    <cellStyle name="Normal 2 4 11 2 3" xfId="20276" xr:uid="{7C619B3C-A319-4813-93BE-5E6D4AA538B9}"/>
    <cellStyle name="Normal 2 4 11 3" xfId="5545" xr:uid="{F766926C-9A55-4247-AEBF-D7088EB8D4CE}"/>
    <cellStyle name="Normal 2 4 11 3 2" xfId="13007" xr:uid="{F766926C-9A55-4247-AEBF-D7088EB8D4CE}"/>
    <cellStyle name="Normal 2 4 11 3 2 2" xfId="28985" xr:uid="{F766926C-9A55-4247-AEBF-D7088EB8D4CE}"/>
    <cellStyle name="Normal 2 4 11 3 3" xfId="21523" xr:uid="{F766926C-9A55-4247-AEBF-D7088EB8D4CE}"/>
    <cellStyle name="Normal 2 4 11 4" xfId="6809" xr:uid="{D10F9DEE-4F4F-47D1-B8F1-EEC3D4AE084E}"/>
    <cellStyle name="Normal 2 4 11 4 2" xfId="14271" xr:uid="{D10F9DEE-4F4F-47D1-B8F1-EEC3D4AE084E}"/>
    <cellStyle name="Normal 2 4 11 4 2 2" xfId="30249" xr:uid="{D10F9DEE-4F4F-47D1-B8F1-EEC3D4AE084E}"/>
    <cellStyle name="Normal 2 4 11 4 3" xfId="22787" xr:uid="{D10F9DEE-4F4F-47D1-B8F1-EEC3D4AE084E}"/>
    <cellStyle name="Normal 2 4 11 5" xfId="3051" xr:uid="{072A6AA1-25C7-452F-924E-4603F531829C}"/>
    <cellStyle name="Normal 2 4 11 5 2" xfId="10513" xr:uid="{072A6AA1-25C7-452F-924E-4603F531829C}"/>
    <cellStyle name="Normal 2 4 11 5 2 2" xfId="26491" xr:uid="{072A6AA1-25C7-452F-924E-4603F531829C}"/>
    <cellStyle name="Normal 2 4 11 5 3" xfId="19029" xr:uid="{072A6AA1-25C7-452F-924E-4603F531829C}"/>
    <cellStyle name="Normal 2 4 11 6" xfId="8755" xr:uid="{072A6AA1-25C7-452F-924E-4603F531829C}"/>
    <cellStyle name="Normal 2 4 11 6 2" xfId="24733" xr:uid="{072A6AA1-25C7-452F-924E-4603F531829C}"/>
    <cellStyle name="Normal 2 4 11 7" xfId="17217" xr:uid="{072A6AA1-25C7-452F-924E-4603F531829C}"/>
    <cellStyle name="Normal 2 4 12" xfId="1260" xr:uid="{072A6AA1-25C7-452F-924E-4603F531829C}"/>
    <cellStyle name="Normal 2 4 12 2" xfId="6830" xr:uid="{3C22EEC6-4D1C-4BF6-A628-966FF1892AF8}"/>
    <cellStyle name="Normal 2 4 12 2 2" xfId="14292" xr:uid="{3C22EEC6-4D1C-4BF6-A628-966FF1892AF8}"/>
    <cellStyle name="Normal 2 4 12 2 2 2" xfId="30270" xr:uid="{3C22EEC6-4D1C-4BF6-A628-966FF1892AF8}"/>
    <cellStyle name="Normal 2 4 12 2 3" xfId="22808" xr:uid="{3C22EEC6-4D1C-4BF6-A628-966FF1892AF8}"/>
    <cellStyle name="Normal 2 4 12 3" xfId="3077" xr:uid="{BBDE7931-33F2-42E3-9FB2-6B86C983E953}"/>
    <cellStyle name="Normal 2 4 12 3 2" xfId="10539" xr:uid="{BBDE7931-33F2-42E3-9FB2-6B86C983E953}"/>
    <cellStyle name="Normal 2 4 12 3 2 2" xfId="26517" xr:uid="{BBDE7931-33F2-42E3-9FB2-6B86C983E953}"/>
    <cellStyle name="Normal 2 4 12 3 3" xfId="19055" xr:uid="{BBDE7931-33F2-42E3-9FB2-6B86C983E953}"/>
    <cellStyle name="Normal 2 4 12 4" xfId="8775" xr:uid="{072A6AA1-25C7-452F-924E-4603F531829C}"/>
    <cellStyle name="Normal 2 4 12 4 2" xfId="24753" xr:uid="{072A6AA1-25C7-452F-924E-4603F531829C}"/>
    <cellStyle name="Normal 2 4 12 5" xfId="17238" xr:uid="{072A6AA1-25C7-452F-924E-4603F531829C}"/>
    <cellStyle name="Normal 2 4 13" xfId="1293" xr:uid="{072A6AA1-25C7-452F-924E-4603F531829C}"/>
    <cellStyle name="Normal 2 4 13 2" xfId="6863" xr:uid="{914E8BC7-70E9-4753-9412-B77368C387AF}"/>
    <cellStyle name="Normal 2 4 13 2 2" xfId="14325" xr:uid="{914E8BC7-70E9-4753-9412-B77368C387AF}"/>
    <cellStyle name="Normal 2 4 13 2 2 2" xfId="30303" xr:uid="{914E8BC7-70E9-4753-9412-B77368C387AF}"/>
    <cellStyle name="Normal 2 4 13 2 3" xfId="22841" xr:uid="{914E8BC7-70E9-4753-9412-B77368C387AF}"/>
    <cellStyle name="Normal 2 4 13 3" xfId="4324" xr:uid="{6A833FB5-EE30-4ED6-A0C3-F088701CF808}"/>
    <cellStyle name="Normal 2 4 13 3 2" xfId="11786" xr:uid="{6A833FB5-EE30-4ED6-A0C3-F088701CF808}"/>
    <cellStyle name="Normal 2 4 13 3 2 2" xfId="27764" xr:uid="{6A833FB5-EE30-4ED6-A0C3-F088701CF808}"/>
    <cellStyle name="Normal 2 4 13 3 3" xfId="20302" xr:uid="{6A833FB5-EE30-4ED6-A0C3-F088701CF808}"/>
    <cellStyle name="Normal 2 4 13 4" xfId="8794" xr:uid="{072A6AA1-25C7-452F-924E-4603F531829C}"/>
    <cellStyle name="Normal 2 4 13 4 2" xfId="24772" xr:uid="{072A6AA1-25C7-452F-924E-4603F531829C}"/>
    <cellStyle name="Normal 2 4 13 5" xfId="17271" xr:uid="{072A6AA1-25C7-452F-924E-4603F531829C}"/>
    <cellStyle name="Normal 2 4 14" xfId="1326" xr:uid="{072A6AA1-25C7-452F-924E-4603F531829C}"/>
    <cellStyle name="Normal 2 4 14 2" xfId="5572" xr:uid="{680E72C0-2BEC-474C-A41E-EF09F457BEB3}"/>
    <cellStyle name="Normal 2 4 14 2 2" xfId="13034" xr:uid="{680E72C0-2BEC-474C-A41E-EF09F457BEB3}"/>
    <cellStyle name="Normal 2 4 14 2 2 2" xfId="29012" xr:uid="{680E72C0-2BEC-474C-A41E-EF09F457BEB3}"/>
    <cellStyle name="Normal 2 4 14 2 3" xfId="21550" xr:uid="{680E72C0-2BEC-474C-A41E-EF09F457BEB3}"/>
    <cellStyle name="Normal 2 4 14 3" xfId="8815" xr:uid="{072A6AA1-25C7-452F-924E-4603F531829C}"/>
    <cellStyle name="Normal 2 4 14 3 2" xfId="24793" xr:uid="{072A6AA1-25C7-452F-924E-4603F531829C}"/>
    <cellStyle name="Normal 2 4 14 4" xfId="17304" xr:uid="{072A6AA1-25C7-452F-924E-4603F531829C}"/>
    <cellStyle name="Normal 2 4 15" xfId="1359" xr:uid="{072A6AA1-25C7-452F-924E-4603F531829C}"/>
    <cellStyle name="Normal 2 4 15 2" xfId="6899" xr:uid="{DC12E67B-11C5-4EA5-BC46-D0C332945DAF}"/>
    <cellStyle name="Normal 2 4 15 2 2" xfId="14361" xr:uid="{DC12E67B-11C5-4EA5-BC46-D0C332945DAF}"/>
    <cellStyle name="Normal 2 4 15 2 2 2" xfId="30339" xr:uid="{DC12E67B-11C5-4EA5-BC46-D0C332945DAF}"/>
    <cellStyle name="Normal 2 4 15 2 3" xfId="22877" xr:uid="{DC12E67B-11C5-4EA5-BC46-D0C332945DAF}"/>
    <cellStyle name="Normal 2 4 15 3" xfId="8848" xr:uid="{072A6AA1-25C7-452F-924E-4603F531829C}"/>
    <cellStyle name="Normal 2 4 15 3 2" xfId="24826" xr:uid="{072A6AA1-25C7-452F-924E-4603F531829C}"/>
    <cellStyle name="Normal 2 4 15 4" xfId="17337" xr:uid="{072A6AA1-25C7-452F-924E-4603F531829C}"/>
    <cellStyle name="Normal 2 4 16" xfId="1392" xr:uid="{072A6AA1-25C7-452F-924E-4603F531829C}"/>
    <cellStyle name="Normal 2 4 16 2" xfId="6932" xr:uid="{E4CBC320-D27A-4712-B20D-9C9F32C7B702}"/>
    <cellStyle name="Normal 2 4 16 2 2" xfId="14394" xr:uid="{E4CBC320-D27A-4712-B20D-9C9F32C7B702}"/>
    <cellStyle name="Normal 2 4 16 2 2 2" xfId="30372" xr:uid="{E4CBC320-D27A-4712-B20D-9C9F32C7B702}"/>
    <cellStyle name="Normal 2 4 16 2 3" xfId="22910" xr:uid="{E4CBC320-D27A-4712-B20D-9C9F32C7B702}"/>
    <cellStyle name="Normal 2 4 16 3" xfId="8881" xr:uid="{072A6AA1-25C7-452F-924E-4603F531829C}"/>
    <cellStyle name="Normal 2 4 16 3 2" xfId="24859" xr:uid="{072A6AA1-25C7-452F-924E-4603F531829C}"/>
    <cellStyle name="Normal 2 4 16 4" xfId="17370" xr:uid="{072A6AA1-25C7-452F-924E-4603F531829C}"/>
    <cellStyle name="Normal 2 4 17" xfId="1425" xr:uid="{072A6AA1-25C7-452F-924E-4603F531829C}"/>
    <cellStyle name="Normal 2 4 17 2" xfId="6963" xr:uid="{6CBA0540-08B4-4873-924B-4D17533DE5DE}"/>
    <cellStyle name="Normal 2 4 17 2 2" xfId="14425" xr:uid="{6CBA0540-08B4-4873-924B-4D17533DE5DE}"/>
    <cellStyle name="Normal 2 4 17 2 2 2" xfId="30403" xr:uid="{6CBA0540-08B4-4873-924B-4D17533DE5DE}"/>
    <cellStyle name="Normal 2 4 17 2 3" xfId="22941" xr:uid="{6CBA0540-08B4-4873-924B-4D17533DE5DE}"/>
    <cellStyle name="Normal 2 4 17 3" xfId="8914" xr:uid="{072A6AA1-25C7-452F-924E-4603F531829C}"/>
    <cellStyle name="Normal 2 4 17 3 2" xfId="24892" xr:uid="{072A6AA1-25C7-452F-924E-4603F531829C}"/>
    <cellStyle name="Normal 2 4 17 4" xfId="17403" xr:uid="{072A6AA1-25C7-452F-924E-4603F531829C}"/>
    <cellStyle name="Normal 2 4 18" xfId="1458" xr:uid="{072A6AA1-25C7-452F-924E-4603F531829C}"/>
    <cellStyle name="Normal 2 4 18 2" xfId="6996" xr:uid="{A860A2B1-C2B1-4547-B64E-34C2B4788016}"/>
    <cellStyle name="Normal 2 4 18 2 2" xfId="14458" xr:uid="{A860A2B1-C2B1-4547-B64E-34C2B4788016}"/>
    <cellStyle name="Normal 2 4 18 2 2 2" xfId="30436" xr:uid="{A860A2B1-C2B1-4547-B64E-34C2B4788016}"/>
    <cellStyle name="Normal 2 4 18 2 3" xfId="22974" xr:uid="{A860A2B1-C2B1-4547-B64E-34C2B4788016}"/>
    <cellStyle name="Normal 2 4 18 3" xfId="8947" xr:uid="{072A6AA1-25C7-452F-924E-4603F531829C}"/>
    <cellStyle name="Normal 2 4 18 3 2" xfId="24925" xr:uid="{072A6AA1-25C7-452F-924E-4603F531829C}"/>
    <cellStyle name="Normal 2 4 18 4" xfId="17436" xr:uid="{072A6AA1-25C7-452F-924E-4603F531829C}"/>
    <cellStyle name="Normal 2 4 19" xfId="1491" xr:uid="{072A6AA1-25C7-452F-924E-4603F531829C}"/>
    <cellStyle name="Normal 2 4 19 2" xfId="7029" xr:uid="{0DEB3406-8F37-4CE0-9695-0278F02507F2}"/>
    <cellStyle name="Normal 2 4 19 2 2" xfId="14491" xr:uid="{0DEB3406-8F37-4CE0-9695-0278F02507F2}"/>
    <cellStyle name="Normal 2 4 19 2 2 2" xfId="30469" xr:uid="{0DEB3406-8F37-4CE0-9695-0278F02507F2}"/>
    <cellStyle name="Normal 2 4 19 2 3" xfId="23007" xr:uid="{0DEB3406-8F37-4CE0-9695-0278F02507F2}"/>
    <cellStyle name="Normal 2 4 19 3" xfId="8980" xr:uid="{072A6AA1-25C7-452F-924E-4603F531829C}"/>
    <cellStyle name="Normal 2 4 19 3 2" xfId="24958" xr:uid="{072A6AA1-25C7-452F-924E-4603F531829C}"/>
    <cellStyle name="Normal 2 4 19 4" xfId="17469" xr:uid="{072A6AA1-25C7-452F-924E-4603F531829C}"/>
    <cellStyle name="Normal 2 4 2" xfId="126" xr:uid="{00000000-0005-0000-0000-00002F020000}"/>
    <cellStyle name="Normal 2 4 2 10" xfId="1508" xr:uid="{7EFBE363-3B05-444A-8964-99F6F4BB8E87}"/>
    <cellStyle name="Normal 2 4 2 10 2" xfId="7046" xr:uid="{A7428B46-86D3-4582-8F8C-DE3DF30C27BB}"/>
    <cellStyle name="Normal 2 4 2 10 2 2" xfId="14508" xr:uid="{A7428B46-86D3-4582-8F8C-DE3DF30C27BB}"/>
    <cellStyle name="Normal 2 4 2 10 2 2 2" xfId="30486" xr:uid="{A7428B46-86D3-4582-8F8C-DE3DF30C27BB}"/>
    <cellStyle name="Normal 2 4 2 10 2 3" xfId="23024" xr:uid="{A7428B46-86D3-4582-8F8C-DE3DF30C27BB}"/>
    <cellStyle name="Normal 2 4 2 10 3" xfId="8997" xr:uid="{7EFBE363-3B05-444A-8964-99F6F4BB8E87}"/>
    <cellStyle name="Normal 2 4 2 10 3 2" xfId="24975" xr:uid="{7EFBE363-3B05-444A-8964-99F6F4BB8E87}"/>
    <cellStyle name="Normal 2 4 2 10 4" xfId="17486" xr:uid="{7EFBE363-3B05-444A-8964-99F6F4BB8E87}"/>
    <cellStyle name="Normal 2 4 2 11" xfId="1541" xr:uid="{7EFBE363-3B05-444A-8964-99F6F4BB8E87}"/>
    <cellStyle name="Normal 2 4 2 11 2" xfId="7079" xr:uid="{6CF3AAE9-E18B-412C-8E0B-82758B6AC5EB}"/>
    <cellStyle name="Normal 2 4 2 11 2 2" xfId="14541" xr:uid="{6CF3AAE9-E18B-412C-8E0B-82758B6AC5EB}"/>
    <cellStyle name="Normal 2 4 2 11 2 2 2" xfId="30519" xr:uid="{6CF3AAE9-E18B-412C-8E0B-82758B6AC5EB}"/>
    <cellStyle name="Normal 2 4 2 11 2 3" xfId="23057" xr:uid="{6CF3AAE9-E18B-412C-8E0B-82758B6AC5EB}"/>
    <cellStyle name="Normal 2 4 2 11 3" xfId="9030" xr:uid="{7EFBE363-3B05-444A-8964-99F6F4BB8E87}"/>
    <cellStyle name="Normal 2 4 2 11 3 2" xfId="25008" xr:uid="{7EFBE363-3B05-444A-8964-99F6F4BB8E87}"/>
    <cellStyle name="Normal 2 4 2 11 4" xfId="17519" xr:uid="{7EFBE363-3B05-444A-8964-99F6F4BB8E87}"/>
    <cellStyle name="Normal 2 4 2 12" xfId="1575" xr:uid="{7EFBE363-3B05-444A-8964-99F6F4BB8E87}"/>
    <cellStyle name="Normal 2 4 2 12 2" xfId="7113" xr:uid="{79A1EABC-7F2B-4EDA-9379-E00C9A3E8126}"/>
    <cellStyle name="Normal 2 4 2 12 2 2" xfId="14575" xr:uid="{79A1EABC-7F2B-4EDA-9379-E00C9A3E8126}"/>
    <cellStyle name="Normal 2 4 2 12 2 2 2" xfId="30553" xr:uid="{79A1EABC-7F2B-4EDA-9379-E00C9A3E8126}"/>
    <cellStyle name="Normal 2 4 2 12 2 3" xfId="23091" xr:uid="{79A1EABC-7F2B-4EDA-9379-E00C9A3E8126}"/>
    <cellStyle name="Normal 2 4 2 12 3" xfId="9064" xr:uid="{7EFBE363-3B05-444A-8964-99F6F4BB8E87}"/>
    <cellStyle name="Normal 2 4 2 12 3 2" xfId="25042" xr:uid="{7EFBE363-3B05-444A-8964-99F6F4BB8E87}"/>
    <cellStyle name="Normal 2 4 2 12 4" xfId="17553" xr:uid="{7EFBE363-3B05-444A-8964-99F6F4BB8E87}"/>
    <cellStyle name="Normal 2 4 2 13" xfId="1608" xr:uid="{7EFBE363-3B05-444A-8964-99F6F4BB8E87}"/>
    <cellStyle name="Normal 2 4 2 13 2" xfId="7146" xr:uid="{4402D6D5-E128-4629-B34E-C8B6528E1F26}"/>
    <cellStyle name="Normal 2 4 2 13 2 2" xfId="14608" xr:uid="{4402D6D5-E128-4629-B34E-C8B6528E1F26}"/>
    <cellStyle name="Normal 2 4 2 13 2 2 2" xfId="30586" xr:uid="{4402D6D5-E128-4629-B34E-C8B6528E1F26}"/>
    <cellStyle name="Normal 2 4 2 13 2 3" xfId="23124" xr:uid="{4402D6D5-E128-4629-B34E-C8B6528E1F26}"/>
    <cellStyle name="Normal 2 4 2 13 3" xfId="9097" xr:uid="{7EFBE363-3B05-444A-8964-99F6F4BB8E87}"/>
    <cellStyle name="Normal 2 4 2 13 3 2" xfId="25075" xr:uid="{7EFBE363-3B05-444A-8964-99F6F4BB8E87}"/>
    <cellStyle name="Normal 2 4 2 13 4" xfId="17586" xr:uid="{7EFBE363-3B05-444A-8964-99F6F4BB8E87}"/>
    <cellStyle name="Normal 2 4 2 14" xfId="1641" xr:uid="{7EFBE363-3B05-444A-8964-99F6F4BB8E87}"/>
    <cellStyle name="Normal 2 4 2 14 2" xfId="7185" xr:uid="{53B0DF81-0DD2-4F96-ACE2-5AD0B9476515}"/>
    <cellStyle name="Normal 2 4 2 14 2 2" xfId="14647" xr:uid="{53B0DF81-0DD2-4F96-ACE2-5AD0B9476515}"/>
    <cellStyle name="Normal 2 4 2 14 2 2 2" xfId="30625" xr:uid="{53B0DF81-0DD2-4F96-ACE2-5AD0B9476515}"/>
    <cellStyle name="Normal 2 4 2 14 2 3" xfId="23163" xr:uid="{53B0DF81-0DD2-4F96-ACE2-5AD0B9476515}"/>
    <cellStyle name="Normal 2 4 2 14 3" xfId="9130" xr:uid="{7EFBE363-3B05-444A-8964-99F6F4BB8E87}"/>
    <cellStyle name="Normal 2 4 2 14 3 2" xfId="25108" xr:uid="{7EFBE363-3B05-444A-8964-99F6F4BB8E87}"/>
    <cellStyle name="Normal 2 4 2 14 4" xfId="17619" xr:uid="{7EFBE363-3B05-444A-8964-99F6F4BB8E87}"/>
    <cellStyle name="Normal 2 4 2 15" xfId="1709" xr:uid="{7EFBE363-3B05-444A-8964-99F6F4BB8E87}"/>
    <cellStyle name="Normal 2 4 2 15 2" xfId="7241" xr:uid="{2E55A5F2-E2BB-419E-9AC4-978D3850FF3F}"/>
    <cellStyle name="Normal 2 4 2 15 2 2" xfId="14703" xr:uid="{2E55A5F2-E2BB-419E-9AC4-978D3850FF3F}"/>
    <cellStyle name="Normal 2 4 2 15 2 2 2" xfId="30681" xr:uid="{2E55A5F2-E2BB-419E-9AC4-978D3850FF3F}"/>
    <cellStyle name="Normal 2 4 2 15 2 3" xfId="23219" xr:uid="{2E55A5F2-E2BB-419E-9AC4-978D3850FF3F}"/>
    <cellStyle name="Normal 2 4 2 15 3" xfId="9171" xr:uid="{7EFBE363-3B05-444A-8964-99F6F4BB8E87}"/>
    <cellStyle name="Normal 2 4 2 15 3 2" xfId="25149" xr:uid="{7EFBE363-3B05-444A-8964-99F6F4BB8E87}"/>
    <cellStyle name="Normal 2 4 2 15 4" xfId="17687" xr:uid="{7EFBE363-3B05-444A-8964-99F6F4BB8E87}"/>
    <cellStyle name="Normal 2 4 2 16" xfId="1939" xr:uid="{00000000-0005-0000-0000-00002F020000}"/>
    <cellStyle name="Normal 2 4 2 16 2" xfId="9401" xr:uid="{00000000-0005-0000-0000-00002F020000}"/>
    <cellStyle name="Normal 2 4 2 16 2 2" xfId="25379" xr:uid="{00000000-0005-0000-0000-00002F020000}"/>
    <cellStyle name="Normal 2 4 2 16 3" xfId="17917" xr:uid="{00000000-0005-0000-0000-00002F020000}"/>
    <cellStyle name="Normal 2 4 2 17" xfId="7343" xr:uid="{7EFBE363-3B05-444A-8964-99F6F4BB8E87}"/>
    <cellStyle name="Normal 2 4 2 17 2" xfId="14805" xr:uid="{7EFBE363-3B05-444A-8964-99F6F4BB8E87}"/>
    <cellStyle name="Normal 2 4 2 17 2 2" xfId="30783" xr:uid="{7EFBE363-3B05-444A-8964-99F6F4BB8E87}"/>
    <cellStyle name="Normal 2 4 2 17 3" xfId="23321" xr:uid="{7EFBE363-3B05-444A-8964-99F6F4BB8E87}"/>
    <cellStyle name="Normal 2 4 2 18" xfId="7484" xr:uid="{7EFBE363-3B05-444A-8964-99F6F4BB8E87}"/>
    <cellStyle name="Normal 2 4 2 18 2" xfId="23462" xr:uid="{7EFBE363-3B05-444A-8964-99F6F4BB8E87}"/>
    <cellStyle name="Normal 2 4 2 19" xfId="14946" xr:uid="{7EFBE363-3B05-444A-8964-99F6F4BB8E87}"/>
    <cellStyle name="Normal 2 4 2 19 2" xfId="30924" xr:uid="{7EFBE363-3B05-444A-8964-99F6F4BB8E87}"/>
    <cellStyle name="Normal 2 4 2 2" xfId="345" xr:uid="{00000000-0005-0000-0000-000030020000}"/>
    <cellStyle name="Normal 2 4 2 2 10" xfId="15242" xr:uid="{99776AA5-A771-45CB-AB31-3C58C0251946}"/>
    <cellStyle name="Normal 2 4 2 2 10 2" xfId="31220" xr:uid="{99776AA5-A771-45CB-AB31-3C58C0251946}"/>
    <cellStyle name="Normal 2 4 2 2 11" xfId="15374" xr:uid="{99776AA5-A771-45CB-AB31-3C58C0251946}"/>
    <cellStyle name="Normal 2 4 2 2 11 2" xfId="31352" xr:uid="{99776AA5-A771-45CB-AB31-3C58C0251946}"/>
    <cellStyle name="Normal 2 4 2 2 12" xfId="15506" xr:uid="{99776AA5-A771-45CB-AB31-3C58C0251946}"/>
    <cellStyle name="Normal 2 4 2 2 12 2" xfId="31484" xr:uid="{99776AA5-A771-45CB-AB31-3C58C0251946}"/>
    <cellStyle name="Normal 2 4 2 2 13" xfId="15645" xr:uid="{99776AA5-A771-45CB-AB31-3C58C0251946}"/>
    <cellStyle name="Normal 2 4 2 2 13 2" xfId="31622" xr:uid="{99776AA5-A771-45CB-AB31-3C58C0251946}"/>
    <cellStyle name="Normal 2 4 2 2 14" xfId="15777" xr:uid="{99776AA5-A771-45CB-AB31-3C58C0251946}"/>
    <cellStyle name="Normal 2 4 2 2 14 2" xfId="31754" xr:uid="{99776AA5-A771-45CB-AB31-3C58C0251946}"/>
    <cellStyle name="Normal 2 4 2 2 15" xfId="15908" xr:uid="{99776AA5-A771-45CB-AB31-3C58C0251946}"/>
    <cellStyle name="Normal 2 4 2 2 15 2" xfId="31885" xr:uid="{99776AA5-A771-45CB-AB31-3C58C0251946}"/>
    <cellStyle name="Normal 2 4 2 2 16" xfId="16323" xr:uid="{00000000-0005-0000-0000-000030020000}"/>
    <cellStyle name="Normal 2 4 2 2 17" xfId="32016" xr:uid="{99776AA5-A771-45CB-AB31-3C58C0251946}"/>
    <cellStyle name="Normal 2 4 2 2 18" xfId="32148" xr:uid="{99776AA5-A771-45CB-AB31-3C58C0251946}"/>
    <cellStyle name="Normal 2 4 2 2 19" xfId="32279" xr:uid="{99776AA5-A771-45CB-AB31-3C58C0251946}"/>
    <cellStyle name="Normal 2 4 2 2 2" xfId="1674" xr:uid="{99776AA5-A771-45CB-AB31-3C58C0251946}"/>
    <cellStyle name="Normal 2 4 2 2 2 10" xfId="15572" xr:uid="{C881591B-E344-44A8-A2D6-109B8D11E703}"/>
    <cellStyle name="Normal 2 4 2 2 2 10 2" xfId="31550" xr:uid="{C881591B-E344-44A8-A2D6-109B8D11E703}"/>
    <cellStyle name="Normal 2 4 2 2 2 11" xfId="15711" xr:uid="{C881591B-E344-44A8-A2D6-109B8D11E703}"/>
    <cellStyle name="Normal 2 4 2 2 2 11 2" xfId="31688" xr:uid="{C881591B-E344-44A8-A2D6-109B8D11E703}"/>
    <cellStyle name="Normal 2 4 2 2 2 12" xfId="15843" xr:uid="{C881591B-E344-44A8-A2D6-109B8D11E703}"/>
    <cellStyle name="Normal 2 4 2 2 2 12 2" xfId="31820" xr:uid="{C881591B-E344-44A8-A2D6-109B8D11E703}"/>
    <cellStyle name="Normal 2 4 2 2 2 13" xfId="15974" xr:uid="{C881591B-E344-44A8-A2D6-109B8D11E703}"/>
    <cellStyle name="Normal 2 4 2 2 2 13 2" xfId="31951" xr:uid="{C881591B-E344-44A8-A2D6-109B8D11E703}"/>
    <cellStyle name="Normal 2 4 2 2 2 14" xfId="17652" xr:uid="{99776AA5-A771-45CB-AB31-3C58C0251946}"/>
    <cellStyle name="Normal 2 4 2 2 2 15" xfId="32082" xr:uid="{C881591B-E344-44A8-A2D6-109B8D11E703}"/>
    <cellStyle name="Normal 2 4 2 2 2 16" xfId="32214" xr:uid="{C881591B-E344-44A8-A2D6-109B8D11E703}"/>
    <cellStyle name="Normal 2 4 2 2 2 17" xfId="32345" xr:uid="{C881591B-E344-44A8-A2D6-109B8D11E703}"/>
    <cellStyle name="Normal 2 4 2 2 2 18" xfId="32477" xr:uid="{C881591B-E344-44A8-A2D6-109B8D11E703}"/>
    <cellStyle name="Normal 2 4 2 2 2 19" xfId="32608" xr:uid="{C881591B-E344-44A8-A2D6-109B8D11E703}"/>
    <cellStyle name="Normal 2 4 2 2 2 2" xfId="1808" xr:uid="{C881591B-E344-44A8-A2D6-109B8D11E703}"/>
    <cellStyle name="Normal 2 4 2 2 2 2 2" xfId="7212" xr:uid="{595823E9-7FCE-413A-B76A-ACDB61C03888}"/>
    <cellStyle name="Normal 2 4 2 2 2 2 2 2" xfId="14674" xr:uid="{595823E9-7FCE-413A-B76A-ACDB61C03888}"/>
    <cellStyle name="Normal 2 4 2 2 2 2 2 2 2" xfId="30652" xr:uid="{595823E9-7FCE-413A-B76A-ACDB61C03888}"/>
    <cellStyle name="Normal 2 4 2 2 2 2 2 3" xfId="23190" xr:uid="{595823E9-7FCE-413A-B76A-ACDB61C03888}"/>
    <cellStyle name="Normal 2 4 2 2 2 2 3" xfId="9270" xr:uid="{C881591B-E344-44A8-A2D6-109B8D11E703}"/>
    <cellStyle name="Normal 2 4 2 2 2 2 3 2" xfId="25248" xr:uid="{C881591B-E344-44A8-A2D6-109B8D11E703}"/>
    <cellStyle name="Normal 2 4 2 2 2 2 4" xfId="17786" xr:uid="{C881591B-E344-44A8-A2D6-109B8D11E703}"/>
    <cellStyle name="Normal 2 4 2 2 2 20" xfId="32740" xr:uid="{7149F63C-AE4C-49FC-9CE7-4E42997061C0}"/>
    <cellStyle name="Normal 2 4 2 2 2 21" xfId="32872" xr:uid="{00000000-0005-0000-0000-000074000000}"/>
    <cellStyle name="Normal 2 4 2 2 2 22" xfId="33003" xr:uid="{C881591B-E344-44A8-A2D6-109B8D11E703}"/>
    <cellStyle name="Normal 2 4 2 2 2 23" xfId="33134" xr:uid="{C881591B-E344-44A8-A2D6-109B8D11E703}"/>
    <cellStyle name="Normal 2 4 2 2 2 24" xfId="33266" xr:uid="{00000000-0005-0000-0000-000074000000}"/>
    <cellStyle name="Normal 2 4 2 2 2 25" xfId="33398" xr:uid="{2B0E7FCB-A468-445D-9B5E-DA39322DB6D9}"/>
    <cellStyle name="Normal 2 4 2 2 2 3" xfId="3404" xr:uid="{CBD940F4-E550-43CA-91F8-2632FB450518}"/>
    <cellStyle name="Normal 2 4 2 2 2 3 2" xfId="10866" xr:uid="{CBD940F4-E550-43CA-91F8-2632FB450518}"/>
    <cellStyle name="Normal 2 4 2 2 2 3 2 2" xfId="26844" xr:uid="{CBD940F4-E550-43CA-91F8-2632FB450518}"/>
    <cellStyle name="Normal 2 4 2 2 2 3 3" xfId="19382" xr:uid="{CBD940F4-E550-43CA-91F8-2632FB450518}"/>
    <cellStyle name="Normal 2 4 2 2 2 4" xfId="7442" xr:uid="{C881591B-E344-44A8-A2D6-109B8D11E703}"/>
    <cellStyle name="Normal 2 4 2 2 2 4 2" xfId="14904" xr:uid="{C881591B-E344-44A8-A2D6-109B8D11E703}"/>
    <cellStyle name="Normal 2 4 2 2 2 4 2 2" xfId="30882" xr:uid="{C881591B-E344-44A8-A2D6-109B8D11E703}"/>
    <cellStyle name="Normal 2 4 2 2 2 4 3" xfId="23420" xr:uid="{C881591B-E344-44A8-A2D6-109B8D11E703}"/>
    <cellStyle name="Normal 2 4 2 2 2 5" xfId="7583" xr:uid="{C881591B-E344-44A8-A2D6-109B8D11E703}"/>
    <cellStyle name="Normal 2 4 2 2 2 5 2" xfId="23561" xr:uid="{C881591B-E344-44A8-A2D6-109B8D11E703}"/>
    <cellStyle name="Normal 2 4 2 2 2 6" xfId="15045" xr:uid="{C881591B-E344-44A8-A2D6-109B8D11E703}"/>
    <cellStyle name="Normal 2 4 2 2 2 6 2" xfId="31023" xr:uid="{C881591B-E344-44A8-A2D6-109B8D11E703}"/>
    <cellStyle name="Normal 2 4 2 2 2 7" xfId="15176" xr:uid="{C881591B-E344-44A8-A2D6-109B8D11E703}"/>
    <cellStyle name="Normal 2 4 2 2 2 7 2" xfId="31154" xr:uid="{C881591B-E344-44A8-A2D6-109B8D11E703}"/>
    <cellStyle name="Normal 2 4 2 2 2 8" xfId="15308" xr:uid="{C881591B-E344-44A8-A2D6-109B8D11E703}"/>
    <cellStyle name="Normal 2 4 2 2 2 8 2" xfId="31286" xr:uid="{C881591B-E344-44A8-A2D6-109B8D11E703}"/>
    <cellStyle name="Normal 2 4 2 2 2 9" xfId="15440" xr:uid="{C881591B-E344-44A8-A2D6-109B8D11E703}"/>
    <cellStyle name="Normal 2 4 2 2 2 9 2" xfId="31418" xr:uid="{C881591B-E344-44A8-A2D6-109B8D11E703}"/>
    <cellStyle name="Normal 2 4 2 2 20" xfId="32411" xr:uid="{99776AA5-A771-45CB-AB31-3C58C0251946}"/>
    <cellStyle name="Normal 2 4 2 2 21" xfId="32542" xr:uid="{99776AA5-A771-45CB-AB31-3C58C0251946}"/>
    <cellStyle name="Normal 2 4 2 2 22" xfId="32674" xr:uid="{04CAA9B3-B7D7-4B90-81C9-07C9E26309CB}"/>
    <cellStyle name="Normal 2 4 2 2 23" xfId="32806" xr:uid="{00000000-0005-0000-0000-000073000000}"/>
    <cellStyle name="Normal 2 4 2 2 24" xfId="32937" xr:uid="{99776AA5-A771-45CB-AB31-3C58C0251946}"/>
    <cellStyle name="Normal 2 4 2 2 25" xfId="33068" xr:uid="{99776AA5-A771-45CB-AB31-3C58C0251946}"/>
    <cellStyle name="Normal 2 4 2 2 26" xfId="33200" xr:uid="{00000000-0005-0000-0000-000073000000}"/>
    <cellStyle name="Normal 2 4 2 2 27" xfId="33332" xr:uid="{FF97F1CE-6F2B-403C-9E18-4A6D63A6B6AF}"/>
    <cellStyle name="Normal 2 4 2 2 3" xfId="1742" xr:uid="{99776AA5-A771-45CB-AB31-3C58C0251946}"/>
    <cellStyle name="Normal 2 4 2 2 3 2" xfId="7274" xr:uid="{CCBD9879-3CDD-4FCF-8354-44A42A6E60E2}"/>
    <cellStyle name="Normal 2 4 2 2 3 2 2" xfId="14736" xr:uid="{CCBD9879-3CDD-4FCF-8354-44A42A6E60E2}"/>
    <cellStyle name="Normal 2 4 2 2 3 2 2 2" xfId="30714" xr:uid="{CCBD9879-3CDD-4FCF-8354-44A42A6E60E2}"/>
    <cellStyle name="Normal 2 4 2 2 3 2 3" xfId="23252" xr:uid="{CCBD9879-3CDD-4FCF-8354-44A42A6E60E2}"/>
    <cellStyle name="Normal 2 4 2 2 3 3" xfId="4651" xr:uid="{C8E3B9FD-2F49-4D69-88F8-33AAEAC27874}"/>
    <cellStyle name="Normal 2 4 2 2 3 3 2" xfId="12113" xr:uid="{C8E3B9FD-2F49-4D69-88F8-33AAEAC27874}"/>
    <cellStyle name="Normal 2 4 2 2 3 3 2 2" xfId="28091" xr:uid="{C8E3B9FD-2F49-4D69-88F8-33AAEAC27874}"/>
    <cellStyle name="Normal 2 4 2 2 3 3 3" xfId="20629" xr:uid="{C8E3B9FD-2F49-4D69-88F8-33AAEAC27874}"/>
    <cellStyle name="Normal 2 4 2 2 3 4" xfId="9204" xr:uid="{99776AA5-A771-45CB-AB31-3C58C0251946}"/>
    <cellStyle name="Normal 2 4 2 2 3 4 2" xfId="25182" xr:uid="{99776AA5-A771-45CB-AB31-3C58C0251946}"/>
    <cellStyle name="Normal 2 4 2 2 3 5" xfId="17720" xr:uid="{99776AA5-A771-45CB-AB31-3C58C0251946}"/>
    <cellStyle name="Normal 2 4 2 2 4" xfId="5922" xr:uid="{B24A0912-A388-4036-80F8-2B53C8707337}"/>
    <cellStyle name="Normal 2 4 2 2 4 2" xfId="13384" xr:uid="{B24A0912-A388-4036-80F8-2B53C8707337}"/>
    <cellStyle name="Normal 2 4 2 2 4 2 2" xfId="29362" xr:uid="{B24A0912-A388-4036-80F8-2B53C8707337}"/>
    <cellStyle name="Normal 2 4 2 2 4 3" xfId="21900" xr:uid="{B24A0912-A388-4036-80F8-2B53C8707337}"/>
    <cellStyle name="Normal 2 4 2 2 5" xfId="2157" xr:uid="{00000000-0005-0000-0000-000030020000}"/>
    <cellStyle name="Normal 2 4 2 2 5 2" xfId="9619" xr:uid="{00000000-0005-0000-0000-000030020000}"/>
    <cellStyle name="Normal 2 4 2 2 5 2 2" xfId="25597" xr:uid="{00000000-0005-0000-0000-000030020000}"/>
    <cellStyle name="Normal 2 4 2 2 5 3" xfId="18135" xr:uid="{00000000-0005-0000-0000-000030020000}"/>
    <cellStyle name="Normal 2 4 2 2 6" xfId="7376" xr:uid="{99776AA5-A771-45CB-AB31-3C58C0251946}"/>
    <cellStyle name="Normal 2 4 2 2 6 2" xfId="14838" xr:uid="{99776AA5-A771-45CB-AB31-3C58C0251946}"/>
    <cellStyle name="Normal 2 4 2 2 6 2 2" xfId="30816" xr:uid="{99776AA5-A771-45CB-AB31-3C58C0251946}"/>
    <cellStyle name="Normal 2 4 2 2 6 3" xfId="23354" xr:uid="{99776AA5-A771-45CB-AB31-3C58C0251946}"/>
    <cellStyle name="Normal 2 4 2 2 7" xfId="7517" xr:uid="{99776AA5-A771-45CB-AB31-3C58C0251946}"/>
    <cellStyle name="Normal 2 4 2 2 7 2" xfId="23495" xr:uid="{99776AA5-A771-45CB-AB31-3C58C0251946}"/>
    <cellStyle name="Normal 2 4 2 2 8" xfId="14979" xr:uid="{99776AA5-A771-45CB-AB31-3C58C0251946}"/>
    <cellStyle name="Normal 2 4 2 2 8 2" xfId="30957" xr:uid="{99776AA5-A771-45CB-AB31-3C58C0251946}"/>
    <cellStyle name="Normal 2 4 2 2 9" xfId="15110" xr:uid="{99776AA5-A771-45CB-AB31-3C58C0251946}"/>
    <cellStyle name="Normal 2 4 2 2 9 2" xfId="31088" xr:uid="{99776AA5-A771-45CB-AB31-3C58C0251946}"/>
    <cellStyle name="Normal 2 4 2 20" xfId="15077" xr:uid="{7EFBE363-3B05-444A-8964-99F6F4BB8E87}"/>
    <cellStyle name="Normal 2 4 2 20 2" xfId="31055" xr:uid="{7EFBE363-3B05-444A-8964-99F6F4BB8E87}"/>
    <cellStyle name="Normal 2 4 2 21" xfId="15209" xr:uid="{7EFBE363-3B05-444A-8964-99F6F4BB8E87}"/>
    <cellStyle name="Normal 2 4 2 21 2" xfId="31187" xr:uid="{7EFBE363-3B05-444A-8964-99F6F4BB8E87}"/>
    <cellStyle name="Normal 2 4 2 22" xfId="15341" xr:uid="{7EFBE363-3B05-444A-8964-99F6F4BB8E87}"/>
    <cellStyle name="Normal 2 4 2 22 2" xfId="31319" xr:uid="{7EFBE363-3B05-444A-8964-99F6F4BB8E87}"/>
    <cellStyle name="Normal 2 4 2 23" xfId="15473" xr:uid="{7EFBE363-3B05-444A-8964-99F6F4BB8E87}"/>
    <cellStyle name="Normal 2 4 2 23 2" xfId="31451" xr:uid="{7EFBE363-3B05-444A-8964-99F6F4BB8E87}"/>
    <cellStyle name="Normal 2 4 2 24" xfId="15612" xr:uid="{7EFBE363-3B05-444A-8964-99F6F4BB8E87}"/>
    <cellStyle name="Normal 2 4 2 24 2" xfId="31589" xr:uid="{7EFBE363-3B05-444A-8964-99F6F4BB8E87}"/>
    <cellStyle name="Normal 2 4 2 25" xfId="15744" xr:uid="{7EFBE363-3B05-444A-8964-99F6F4BB8E87}"/>
    <cellStyle name="Normal 2 4 2 25 2" xfId="31721" xr:uid="{7EFBE363-3B05-444A-8964-99F6F4BB8E87}"/>
    <cellStyle name="Normal 2 4 2 26" xfId="15875" xr:uid="{7EFBE363-3B05-444A-8964-99F6F4BB8E87}"/>
    <cellStyle name="Normal 2 4 2 26 2" xfId="31852" xr:uid="{7EFBE363-3B05-444A-8964-99F6F4BB8E87}"/>
    <cellStyle name="Normal 2 4 2 27" xfId="16105" xr:uid="{00000000-0005-0000-0000-00002F020000}"/>
    <cellStyle name="Normal 2 4 2 28" xfId="31983" xr:uid="{7EFBE363-3B05-444A-8964-99F6F4BB8E87}"/>
    <cellStyle name="Normal 2 4 2 29" xfId="32115" xr:uid="{7EFBE363-3B05-444A-8964-99F6F4BB8E87}"/>
    <cellStyle name="Normal 2 4 2 3" xfId="1277" xr:uid="{7EFBE363-3B05-444A-8964-99F6F4BB8E87}"/>
    <cellStyle name="Normal 2 4 2 3 10" xfId="15539" xr:uid="{A731D25B-76E6-49C6-86E7-F0146D7010EF}"/>
    <cellStyle name="Normal 2 4 2 3 10 2" xfId="31517" xr:uid="{A731D25B-76E6-49C6-86E7-F0146D7010EF}"/>
    <cellStyle name="Normal 2 4 2 3 11" xfId="15678" xr:uid="{A731D25B-76E6-49C6-86E7-F0146D7010EF}"/>
    <cellStyle name="Normal 2 4 2 3 11 2" xfId="31655" xr:uid="{A731D25B-76E6-49C6-86E7-F0146D7010EF}"/>
    <cellStyle name="Normal 2 4 2 3 12" xfId="15810" xr:uid="{A731D25B-76E6-49C6-86E7-F0146D7010EF}"/>
    <cellStyle name="Normal 2 4 2 3 12 2" xfId="31787" xr:uid="{A731D25B-76E6-49C6-86E7-F0146D7010EF}"/>
    <cellStyle name="Normal 2 4 2 3 13" xfId="15941" xr:uid="{A731D25B-76E6-49C6-86E7-F0146D7010EF}"/>
    <cellStyle name="Normal 2 4 2 3 13 2" xfId="31918" xr:uid="{A731D25B-76E6-49C6-86E7-F0146D7010EF}"/>
    <cellStyle name="Normal 2 4 2 3 14" xfId="17255" xr:uid="{7EFBE363-3B05-444A-8964-99F6F4BB8E87}"/>
    <cellStyle name="Normal 2 4 2 3 15" xfId="32049" xr:uid="{A731D25B-76E6-49C6-86E7-F0146D7010EF}"/>
    <cellStyle name="Normal 2 4 2 3 16" xfId="32181" xr:uid="{A731D25B-76E6-49C6-86E7-F0146D7010EF}"/>
    <cellStyle name="Normal 2 4 2 3 17" xfId="32312" xr:uid="{A731D25B-76E6-49C6-86E7-F0146D7010EF}"/>
    <cellStyle name="Normal 2 4 2 3 18" xfId="32444" xr:uid="{A731D25B-76E6-49C6-86E7-F0146D7010EF}"/>
    <cellStyle name="Normal 2 4 2 3 19" xfId="32575" xr:uid="{A731D25B-76E6-49C6-86E7-F0146D7010EF}"/>
    <cellStyle name="Normal 2 4 2 3 2" xfId="1775" xr:uid="{A731D25B-76E6-49C6-86E7-F0146D7010EF}"/>
    <cellStyle name="Normal 2 4 2 3 2 2" xfId="6847" xr:uid="{2A7956DE-1A58-413E-B77A-B68BCC2229F2}"/>
    <cellStyle name="Normal 2 4 2 3 2 2 2" xfId="14309" xr:uid="{2A7956DE-1A58-413E-B77A-B68BCC2229F2}"/>
    <cellStyle name="Normal 2 4 2 3 2 2 2 2" xfId="30287" xr:uid="{2A7956DE-1A58-413E-B77A-B68BCC2229F2}"/>
    <cellStyle name="Normal 2 4 2 3 2 2 3" xfId="22825" xr:uid="{2A7956DE-1A58-413E-B77A-B68BCC2229F2}"/>
    <cellStyle name="Normal 2 4 2 3 2 3" xfId="9237" xr:uid="{A731D25B-76E6-49C6-86E7-F0146D7010EF}"/>
    <cellStyle name="Normal 2 4 2 3 2 3 2" xfId="25215" xr:uid="{A731D25B-76E6-49C6-86E7-F0146D7010EF}"/>
    <cellStyle name="Normal 2 4 2 3 2 4" xfId="17753" xr:uid="{A731D25B-76E6-49C6-86E7-F0146D7010EF}"/>
    <cellStyle name="Normal 2 4 2 3 20" xfId="32707" xr:uid="{B774906A-F27A-44ED-A40C-5C10BB317B8F}"/>
    <cellStyle name="Normal 2 4 2 3 21" xfId="32839" xr:uid="{00000000-0005-0000-0000-000075000000}"/>
    <cellStyle name="Normal 2 4 2 3 22" xfId="32970" xr:uid="{A731D25B-76E6-49C6-86E7-F0146D7010EF}"/>
    <cellStyle name="Normal 2 4 2 3 23" xfId="33101" xr:uid="{A731D25B-76E6-49C6-86E7-F0146D7010EF}"/>
    <cellStyle name="Normal 2 4 2 3 24" xfId="33233" xr:uid="{00000000-0005-0000-0000-000075000000}"/>
    <cellStyle name="Normal 2 4 2 3 25" xfId="33365" xr:uid="{C51441AC-CADC-444E-94C8-80622F3482B2}"/>
    <cellStyle name="Normal 2 4 2 3 3" xfId="3186" xr:uid="{1FBCB8B3-672E-4E8D-BBD2-D305A99122EC}"/>
    <cellStyle name="Normal 2 4 2 3 3 2" xfId="10648" xr:uid="{1FBCB8B3-672E-4E8D-BBD2-D305A99122EC}"/>
    <cellStyle name="Normal 2 4 2 3 3 2 2" xfId="26626" xr:uid="{1FBCB8B3-672E-4E8D-BBD2-D305A99122EC}"/>
    <cellStyle name="Normal 2 4 2 3 3 3" xfId="19164" xr:uid="{1FBCB8B3-672E-4E8D-BBD2-D305A99122EC}"/>
    <cellStyle name="Normal 2 4 2 3 4" xfId="7409" xr:uid="{A731D25B-76E6-49C6-86E7-F0146D7010EF}"/>
    <cellStyle name="Normal 2 4 2 3 4 2" xfId="14871" xr:uid="{A731D25B-76E6-49C6-86E7-F0146D7010EF}"/>
    <cellStyle name="Normal 2 4 2 3 4 2 2" xfId="30849" xr:uid="{A731D25B-76E6-49C6-86E7-F0146D7010EF}"/>
    <cellStyle name="Normal 2 4 2 3 4 3" xfId="23387" xr:uid="{A731D25B-76E6-49C6-86E7-F0146D7010EF}"/>
    <cellStyle name="Normal 2 4 2 3 5" xfId="7550" xr:uid="{A731D25B-76E6-49C6-86E7-F0146D7010EF}"/>
    <cellStyle name="Normal 2 4 2 3 5 2" xfId="23528" xr:uid="{A731D25B-76E6-49C6-86E7-F0146D7010EF}"/>
    <cellStyle name="Normal 2 4 2 3 6" xfId="15012" xr:uid="{A731D25B-76E6-49C6-86E7-F0146D7010EF}"/>
    <cellStyle name="Normal 2 4 2 3 6 2" xfId="30990" xr:uid="{A731D25B-76E6-49C6-86E7-F0146D7010EF}"/>
    <cellStyle name="Normal 2 4 2 3 7" xfId="15143" xr:uid="{A731D25B-76E6-49C6-86E7-F0146D7010EF}"/>
    <cellStyle name="Normal 2 4 2 3 7 2" xfId="31121" xr:uid="{A731D25B-76E6-49C6-86E7-F0146D7010EF}"/>
    <cellStyle name="Normal 2 4 2 3 8" xfId="15275" xr:uid="{A731D25B-76E6-49C6-86E7-F0146D7010EF}"/>
    <cellStyle name="Normal 2 4 2 3 8 2" xfId="31253" xr:uid="{A731D25B-76E6-49C6-86E7-F0146D7010EF}"/>
    <cellStyle name="Normal 2 4 2 3 9" xfId="15407" xr:uid="{A731D25B-76E6-49C6-86E7-F0146D7010EF}"/>
    <cellStyle name="Normal 2 4 2 3 9 2" xfId="31385" xr:uid="{A731D25B-76E6-49C6-86E7-F0146D7010EF}"/>
    <cellStyle name="Normal 2 4 2 30" xfId="32246" xr:uid="{7EFBE363-3B05-444A-8964-99F6F4BB8E87}"/>
    <cellStyle name="Normal 2 4 2 31" xfId="32378" xr:uid="{7EFBE363-3B05-444A-8964-99F6F4BB8E87}"/>
    <cellStyle name="Normal 2 4 2 32" xfId="32509" xr:uid="{7EFBE363-3B05-444A-8964-99F6F4BB8E87}"/>
    <cellStyle name="Normal 2 4 2 33" xfId="32641" xr:uid="{7960DBD9-C513-4F93-A8B7-0F1E68CCE949}"/>
    <cellStyle name="Normal 2 4 2 34" xfId="32773" xr:uid="{00000000-0005-0000-0000-000072000000}"/>
    <cellStyle name="Normal 2 4 2 35" xfId="32904" xr:uid="{7EFBE363-3B05-444A-8964-99F6F4BB8E87}"/>
    <cellStyle name="Normal 2 4 2 36" xfId="33035" xr:uid="{7EFBE363-3B05-444A-8964-99F6F4BB8E87}"/>
    <cellStyle name="Normal 2 4 2 37" xfId="33167" xr:uid="{00000000-0005-0000-0000-000072000000}"/>
    <cellStyle name="Normal 2 4 2 38" xfId="33299" xr:uid="{42C23463-C17E-433A-8EAA-35BD692478F9}"/>
    <cellStyle name="Normal 2 4 2 4" xfId="1310" xr:uid="{7EFBE363-3B05-444A-8964-99F6F4BB8E87}"/>
    <cellStyle name="Normal 2 4 2 4 2" xfId="6880" xr:uid="{F14693D4-8671-4E0F-978B-E1A85FAE86A9}"/>
    <cellStyle name="Normal 2 4 2 4 2 2" xfId="14342" xr:uid="{F14693D4-8671-4E0F-978B-E1A85FAE86A9}"/>
    <cellStyle name="Normal 2 4 2 4 2 2 2" xfId="30320" xr:uid="{F14693D4-8671-4E0F-978B-E1A85FAE86A9}"/>
    <cellStyle name="Normal 2 4 2 4 2 3" xfId="22858" xr:uid="{F14693D4-8671-4E0F-978B-E1A85FAE86A9}"/>
    <cellStyle name="Normal 2 4 2 4 3" xfId="4433" xr:uid="{570753B5-E84C-44E8-8A63-A4C97BABB94E}"/>
    <cellStyle name="Normal 2 4 2 4 3 2" xfId="11895" xr:uid="{570753B5-E84C-44E8-8A63-A4C97BABB94E}"/>
    <cellStyle name="Normal 2 4 2 4 3 2 2" xfId="27873" xr:uid="{570753B5-E84C-44E8-8A63-A4C97BABB94E}"/>
    <cellStyle name="Normal 2 4 2 4 3 3" xfId="20411" xr:uid="{570753B5-E84C-44E8-8A63-A4C97BABB94E}"/>
    <cellStyle name="Normal 2 4 2 4 4" xfId="8805" xr:uid="{7EFBE363-3B05-444A-8964-99F6F4BB8E87}"/>
    <cellStyle name="Normal 2 4 2 4 4 2" xfId="24783" xr:uid="{7EFBE363-3B05-444A-8964-99F6F4BB8E87}"/>
    <cellStyle name="Normal 2 4 2 4 5" xfId="17288" xr:uid="{7EFBE363-3B05-444A-8964-99F6F4BB8E87}"/>
    <cellStyle name="Normal 2 4 2 5" xfId="1343" xr:uid="{7EFBE363-3B05-444A-8964-99F6F4BB8E87}"/>
    <cellStyle name="Normal 2 4 2 5 2" xfId="5589" xr:uid="{A3360490-E3C8-4842-96A4-8DADAD547AA2}"/>
    <cellStyle name="Normal 2 4 2 5 2 2" xfId="13051" xr:uid="{A3360490-E3C8-4842-96A4-8DADAD547AA2}"/>
    <cellStyle name="Normal 2 4 2 5 2 2 2" xfId="29029" xr:uid="{A3360490-E3C8-4842-96A4-8DADAD547AA2}"/>
    <cellStyle name="Normal 2 4 2 5 2 3" xfId="21567" xr:uid="{A3360490-E3C8-4842-96A4-8DADAD547AA2}"/>
    <cellStyle name="Normal 2 4 2 5 3" xfId="8832" xr:uid="{7EFBE363-3B05-444A-8964-99F6F4BB8E87}"/>
    <cellStyle name="Normal 2 4 2 5 3 2" xfId="24810" xr:uid="{7EFBE363-3B05-444A-8964-99F6F4BB8E87}"/>
    <cellStyle name="Normal 2 4 2 5 4" xfId="17321" xr:uid="{7EFBE363-3B05-444A-8964-99F6F4BB8E87}"/>
    <cellStyle name="Normal 2 4 2 6" xfId="1376" xr:uid="{7EFBE363-3B05-444A-8964-99F6F4BB8E87}"/>
    <cellStyle name="Normal 2 4 2 6 2" xfId="6916" xr:uid="{0B22060B-08B9-46E4-A7F3-B34826795CD6}"/>
    <cellStyle name="Normal 2 4 2 6 2 2" xfId="14378" xr:uid="{0B22060B-08B9-46E4-A7F3-B34826795CD6}"/>
    <cellStyle name="Normal 2 4 2 6 2 2 2" xfId="30356" xr:uid="{0B22060B-08B9-46E4-A7F3-B34826795CD6}"/>
    <cellStyle name="Normal 2 4 2 6 2 3" xfId="22894" xr:uid="{0B22060B-08B9-46E4-A7F3-B34826795CD6}"/>
    <cellStyle name="Normal 2 4 2 6 3" xfId="8865" xr:uid="{7EFBE363-3B05-444A-8964-99F6F4BB8E87}"/>
    <cellStyle name="Normal 2 4 2 6 3 2" xfId="24843" xr:uid="{7EFBE363-3B05-444A-8964-99F6F4BB8E87}"/>
    <cellStyle name="Normal 2 4 2 6 4" xfId="17354" xr:uid="{7EFBE363-3B05-444A-8964-99F6F4BB8E87}"/>
    <cellStyle name="Normal 2 4 2 7" xfId="1409" xr:uid="{7EFBE363-3B05-444A-8964-99F6F4BB8E87}"/>
    <cellStyle name="Normal 2 4 2 7 2" xfId="6949" xr:uid="{C548CFCF-F3C0-4FC2-A0A7-071D999F1324}"/>
    <cellStyle name="Normal 2 4 2 7 2 2" xfId="14411" xr:uid="{C548CFCF-F3C0-4FC2-A0A7-071D999F1324}"/>
    <cellStyle name="Normal 2 4 2 7 2 2 2" xfId="30389" xr:uid="{C548CFCF-F3C0-4FC2-A0A7-071D999F1324}"/>
    <cellStyle name="Normal 2 4 2 7 2 3" xfId="22927" xr:uid="{C548CFCF-F3C0-4FC2-A0A7-071D999F1324}"/>
    <cellStyle name="Normal 2 4 2 7 3" xfId="8898" xr:uid="{7EFBE363-3B05-444A-8964-99F6F4BB8E87}"/>
    <cellStyle name="Normal 2 4 2 7 3 2" xfId="24876" xr:uid="{7EFBE363-3B05-444A-8964-99F6F4BB8E87}"/>
    <cellStyle name="Normal 2 4 2 7 4" xfId="17387" xr:uid="{7EFBE363-3B05-444A-8964-99F6F4BB8E87}"/>
    <cellStyle name="Normal 2 4 2 8" xfId="1442" xr:uid="{7EFBE363-3B05-444A-8964-99F6F4BB8E87}"/>
    <cellStyle name="Normal 2 4 2 8 2" xfId="6980" xr:uid="{F7712347-FCB9-434D-81FE-02B142BCE50F}"/>
    <cellStyle name="Normal 2 4 2 8 2 2" xfId="14442" xr:uid="{F7712347-FCB9-434D-81FE-02B142BCE50F}"/>
    <cellStyle name="Normal 2 4 2 8 2 2 2" xfId="30420" xr:uid="{F7712347-FCB9-434D-81FE-02B142BCE50F}"/>
    <cellStyle name="Normal 2 4 2 8 2 3" xfId="22958" xr:uid="{F7712347-FCB9-434D-81FE-02B142BCE50F}"/>
    <cellStyle name="Normal 2 4 2 8 3" xfId="8931" xr:uid="{7EFBE363-3B05-444A-8964-99F6F4BB8E87}"/>
    <cellStyle name="Normal 2 4 2 8 3 2" xfId="24909" xr:uid="{7EFBE363-3B05-444A-8964-99F6F4BB8E87}"/>
    <cellStyle name="Normal 2 4 2 8 4" xfId="17420" xr:uid="{7EFBE363-3B05-444A-8964-99F6F4BB8E87}"/>
    <cellStyle name="Normal 2 4 2 9" xfId="1475" xr:uid="{7EFBE363-3B05-444A-8964-99F6F4BB8E87}"/>
    <cellStyle name="Normal 2 4 2 9 2" xfId="7013" xr:uid="{7CACF660-8311-4715-8728-1D30ABB0A071}"/>
    <cellStyle name="Normal 2 4 2 9 2 2" xfId="14475" xr:uid="{7CACF660-8311-4715-8728-1D30ABB0A071}"/>
    <cellStyle name="Normal 2 4 2 9 2 2 2" xfId="30453" xr:uid="{7CACF660-8311-4715-8728-1D30ABB0A071}"/>
    <cellStyle name="Normal 2 4 2 9 2 3" xfId="22991" xr:uid="{7CACF660-8311-4715-8728-1D30ABB0A071}"/>
    <cellStyle name="Normal 2 4 2 9 3" xfId="8964" xr:uid="{7EFBE363-3B05-444A-8964-99F6F4BB8E87}"/>
    <cellStyle name="Normal 2 4 2 9 3 2" xfId="24942" xr:uid="{7EFBE363-3B05-444A-8964-99F6F4BB8E87}"/>
    <cellStyle name="Normal 2 4 2 9 4" xfId="17453" xr:uid="{7EFBE363-3B05-444A-8964-99F6F4BB8E87}"/>
    <cellStyle name="Normal 2 4 20" xfId="1524" xr:uid="{072A6AA1-25C7-452F-924E-4603F531829C}"/>
    <cellStyle name="Normal 2 4 20 2" xfId="7062" xr:uid="{A05CB2F6-4372-4D02-A6E7-61A94858BB5D}"/>
    <cellStyle name="Normal 2 4 20 2 2" xfId="14524" xr:uid="{A05CB2F6-4372-4D02-A6E7-61A94858BB5D}"/>
    <cellStyle name="Normal 2 4 20 2 2 2" xfId="30502" xr:uid="{A05CB2F6-4372-4D02-A6E7-61A94858BB5D}"/>
    <cellStyle name="Normal 2 4 20 2 3" xfId="23040" xr:uid="{A05CB2F6-4372-4D02-A6E7-61A94858BB5D}"/>
    <cellStyle name="Normal 2 4 20 3" xfId="9013" xr:uid="{072A6AA1-25C7-452F-924E-4603F531829C}"/>
    <cellStyle name="Normal 2 4 20 3 2" xfId="24991" xr:uid="{072A6AA1-25C7-452F-924E-4603F531829C}"/>
    <cellStyle name="Normal 2 4 20 4" xfId="17502" xr:uid="{072A6AA1-25C7-452F-924E-4603F531829C}"/>
    <cellStyle name="Normal 2 4 21" xfId="1558" xr:uid="{072A6AA1-25C7-452F-924E-4603F531829C}"/>
    <cellStyle name="Normal 2 4 21 2" xfId="7096" xr:uid="{670882B5-B2DE-4861-86DD-2C7B635074BA}"/>
    <cellStyle name="Normal 2 4 21 2 2" xfId="14558" xr:uid="{670882B5-B2DE-4861-86DD-2C7B635074BA}"/>
    <cellStyle name="Normal 2 4 21 2 2 2" xfId="30536" xr:uid="{670882B5-B2DE-4861-86DD-2C7B635074BA}"/>
    <cellStyle name="Normal 2 4 21 2 3" xfId="23074" xr:uid="{670882B5-B2DE-4861-86DD-2C7B635074BA}"/>
    <cellStyle name="Normal 2 4 21 3" xfId="9047" xr:uid="{072A6AA1-25C7-452F-924E-4603F531829C}"/>
    <cellStyle name="Normal 2 4 21 3 2" xfId="25025" xr:uid="{072A6AA1-25C7-452F-924E-4603F531829C}"/>
    <cellStyle name="Normal 2 4 21 4" xfId="17536" xr:uid="{072A6AA1-25C7-452F-924E-4603F531829C}"/>
    <cellStyle name="Normal 2 4 22" xfId="1591" xr:uid="{072A6AA1-25C7-452F-924E-4603F531829C}"/>
    <cellStyle name="Normal 2 4 22 2" xfId="7129" xr:uid="{B6E5DD9D-5CAC-4214-9DEF-AD67CAE445A4}"/>
    <cellStyle name="Normal 2 4 22 2 2" xfId="14591" xr:uid="{B6E5DD9D-5CAC-4214-9DEF-AD67CAE445A4}"/>
    <cellStyle name="Normal 2 4 22 2 2 2" xfId="30569" xr:uid="{B6E5DD9D-5CAC-4214-9DEF-AD67CAE445A4}"/>
    <cellStyle name="Normal 2 4 22 2 3" xfId="23107" xr:uid="{B6E5DD9D-5CAC-4214-9DEF-AD67CAE445A4}"/>
    <cellStyle name="Normal 2 4 22 3" xfId="9080" xr:uid="{072A6AA1-25C7-452F-924E-4603F531829C}"/>
    <cellStyle name="Normal 2 4 22 3 2" xfId="25058" xr:uid="{072A6AA1-25C7-452F-924E-4603F531829C}"/>
    <cellStyle name="Normal 2 4 22 4" xfId="17569" xr:uid="{072A6AA1-25C7-452F-924E-4603F531829C}"/>
    <cellStyle name="Normal 2 4 23" xfId="1624" xr:uid="{072A6AA1-25C7-452F-924E-4603F531829C}"/>
    <cellStyle name="Normal 2 4 23 2" xfId="7168" xr:uid="{5080AA29-9B1C-4186-98E2-FEC4705B93B4}"/>
    <cellStyle name="Normal 2 4 23 2 2" xfId="14630" xr:uid="{5080AA29-9B1C-4186-98E2-FEC4705B93B4}"/>
    <cellStyle name="Normal 2 4 23 2 2 2" xfId="30608" xr:uid="{5080AA29-9B1C-4186-98E2-FEC4705B93B4}"/>
    <cellStyle name="Normal 2 4 23 2 3" xfId="23146" xr:uid="{5080AA29-9B1C-4186-98E2-FEC4705B93B4}"/>
    <cellStyle name="Normal 2 4 23 3" xfId="9113" xr:uid="{072A6AA1-25C7-452F-924E-4603F531829C}"/>
    <cellStyle name="Normal 2 4 23 3 2" xfId="25091" xr:uid="{072A6AA1-25C7-452F-924E-4603F531829C}"/>
    <cellStyle name="Normal 2 4 23 4" xfId="17602" xr:uid="{072A6AA1-25C7-452F-924E-4603F531829C}"/>
    <cellStyle name="Normal 2 4 24" xfId="1692" xr:uid="{072A6AA1-25C7-452F-924E-4603F531829C}"/>
    <cellStyle name="Normal 2 4 24 2" xfId="7224" xr:uid="{89C6FB5A-EDAF-4F6C-85B5-C742D53538C5}"/>
    <cellStyle name="Normal 2 4 24 2 2" xfId="14686" xr:uid="{89C6FB5A-EDAF-4F6C-85B5-C742D53538C5}"/>
    <cellStyle name="Normal 2 4 24 2 2 2" xfId="30664" xr:uid="{89C6FB5A-EDAF-4F6C-85B5-C742D53538C5}"/>
    <cellStyle name="Normal 2 4 24 2 3" xfId="23202" xr:uid="{89C6FB5A-EDAF-4F6C-85B5-C742D53538C5}"/>
    <cellStyle name="Normal 2 4 24 3" xfId="9154" xr:uid="{072A6AA1-25C7-452F-924E-4603F531829C}"/>
    <cellStyle name="Normal 2 4 24 3 2" xfId="25132" xr:uid="{072A6AA1-25C7-452F-924E-4603F531829C}"/>
    <cellStyle name="Normal 2 4 24 4" xfId="17670" xr:uid="{072A6AA1-25C7-452F-924E-4603F531829C}"/>
    <cellStyle name="Normal 2 4 25" xfId="1830" xr:uid="{00000000-0005-0000-0000-00002E020000}"/>
    <cellStyle name="Normal 2 4 25 2" xfId="9292" xr:uid="{00000000-0005-0000-0000-00002E020000}"/>
    <cellStyle name="Normal 2 4 25 2 2" xfId="25270" xr:uid="{00000000-0005-0000-0000-00002E020000}"/>
    <cellStyle name="Normal 2 4 25 3" xfId="17808" xr:uid="{00000000-0005-0000-0000-00002E020000}"/>
    <cellStyle name="Normal 2 4 26" xfId="7326" xr:uid="{072A6AA1-25C7-452F-924E-4603F531829C}"/>
    <cellStyle name="Normal 2 4 26 2" xfId="14788" xr:uid="{072A6AA1-25C7-452F-924E-4603F531829C}"/>
    <cellStyle name="Normal 2 4 26 2 2" xfId="30766" xr:uid="{072A6AA1-25C7-452F-924E-4603F531829C}"/>
    <cellStyle name="Normal 2 4 26 3" xfId="23304" xr:uid="{072A6AA1-25C7-452F-924E-4603F531829C}"/>
    <cellStyle name="Normal 2 4 27" xfId="7467" xr:uid="{072A6AA1-25C7-452F-924E-4603F531829C}"/>
    <cellStyle name="Normal 2 4 27 2" xfId="23445" xr:uid="{072A6AA1-25C7-452F-924E-4603F531829C}"/>
    <cellStyle name="Normal 2 4 28" xfId="14929" xr:uid="{072A6AA1-25C7-452F-924E-4603F531829C}"/>
    <cellStyle name="Normal 2 4 28 2" xfId="30907" xr:uid="{072A6AA1-25C7-452F-924E-4603F531829C}"/>
    <cellStyle name="Normal 2 4 29" xfId="15060" xr:uid="{072A6AA1-25C7-452F-924E-4603F531829C}"/>
    <cellStyle name="Normal 2 4 29 2" xfId="31038" xr:uid="{072A6AA1-25C7-452F-924E-4603F531829C}"/>
    <cellStyle name="Normal 2 4 3" xfId="236" xr:uid="{00000000-0005-0000-0000-000031020000}"/>
    <cellStyle name="Normal 2 4 3 10" xfId="15225" xr:uid="{DD621D9A-50F2-4D13-9396-7FD89C6BBAFF}"/>
    <cellStyle name="Normal 2 4 3 10 2" xfId="31203" xr:uid="{DD621D9A-50F2-4D13-9396-7FD89C6BBAFF}"/>
    <cellStyle name="Normal 2 4 3 11" xfId="15357" xr:uid="{DD621D9A-50F2-4D13-9396-7FD89C6BBAFF}"/>
    <cellStyle name="Normal 2 4 3 11 2" xfId="31335" xr:uid="{DD621D9A-50F2-4D13-9396-7FD89C6BBAFF}"/>
    <cellStyle name="Normal 2 4 3 12" xfId="15489" xr:uid="{DD621D9A-50F2-4D13-9396-7FD89C6BBAFF}"/>
    <cellStyle name="Normal 2 4 3 12 2" xfId="31467" xr:uid="{DD621D9A-50F2-4D13-9396-7FD89C6BBAFF}"/>
    <cellStyle name="Normal 2 4 3 13" xfId="15628" xr:uid="{DD621D9A-50F2-4D13-9396-7FD89C6BBAFF}"/>
    <cellStyle name="Normal 2 4 3 13 2" xfId="31605" xr:uid="{DD621D9A-50F2-4D13-9396-7FD89C6BBAFF}"/>
    <cellStyle name="Normal 2 4 3 14" xfId="15760" xr:uid="{DD621D9A-50F2-4D13-9396-7FD89C6BBAFF}"/>
    <cellStyle name="Normal 2 4 3 14 2" xfId="31737" xr:uid="{DD621D9A-50F2-4D13-9396-7FD89C6BBAFF}"/>
    <cellStyle name="Normal 2 4 3 15" xfId="15891" xr:uid="{DD621D9A-50F2-4D13-9396-7FD89C6BBAFF}"/>
    <cellStyle name="Normal 2 4 3 15 2" xfId="31868" xr:uid="{DD621D9A-50F2-4D13-9396-7FD89C6BBAFF}"/>
    <cellStyle name="Normal 2 4 3 16" xfId="16214" xr:uid="{00000000-0005-0000-0000-000031020000}"/>
    <cellStyle name="Normal 2 4 3 17" xfId="31999" xr:uid="{DD621D9A-50F2-4D13-9396-7FD89C6BBAFF}"/>
    <cellStyle name="Normal 2 4 3 18" xfId="32131" xr:uid="{DD621D9A-50F2-4D13-9396-7FD89C6BBAFF}"/>
    <cellStyle name="Normal 2 4 3 19" xfId="32262" xr:uid="{DD621D9A-50F2-4D13-9396-7FD89C6BBAFF}"/>
    <cellStyle name="Normal 2 4 3 2" xfId="1657" xr:uid="{DD621D9A-50F2-4D13-9396-7FD89C6BBAFF}"/>
    <cellStyle name="Normal 2 4 3 2 10" xfId="15555" xr:uid="{5A8F6E34-A744-48F7-A62B-95A77C393476}"/>
    <cellStyle name="Normal 2 4 3 2 10 2" xfId="31533" xr:uid="{5A8F6E34-A744-48F7-A62B-95A77C393476}"/>
    <cellStyle name="Normal 2 4 3 2 11" xfId="15694" xr:uid="{5A8F6E34-A744-48F7-A62B-95A77C393476}"/>
    <cellStyle name="Normal 2 4 3 2 11 2" xfId="31671" xr:uid="{5A8F6E34-A744-48F7-A62B-95A77C393476}"/>
    <cellStyle name="Normal 2 4 3 2 12" xfId="15826" xr:uid="{5A8F6E34-A744-48F7-A62B-95A77C393476}"/>
    <cellStyle name="Normal 2 4 3 2 12 2" xfId="31803" xr:uid="{5A8F6E34-A744-48F7-A62B-95A77C393476}"/>
    <cellStyle name="Normal 2 4 3 2 13" xfId="15957" xr:uid="{5A8F6E34-A744-48F7-A62B-95A77C393476}"/>
    <cellStyle name="Normal 2 4 3 2 13 2" xfId="31934" xr:uid="{5A8F6E34-A744-48F7-A62B-95A77C393476}"/>
    <cellStyle name="Normal 2 4 3 2 14" xfId="17635" xr:uid="{DD621D9A-50F2-4D13-9396-7FD89C6BBAFF}"/>
    <cellStyle name="Normal 2 4 3 2 15" xfId="32065" xr:uid="{5A8F6E34-A744-48F7-A62B-95A77C393476}"/>
    <cellStyle name="Normal 2 4 3 2 16" xfId="32197" xr:uid="{5A8F6E34-A744-48F7-A62B-95A77C393476}"/>
    <cellStyle name="Normal 2 4 3 2 17" xfId="32328" xr:uid="{5A8F6E34-A744-48F7-A62B-95A77C393476}"/>
    <cellStyle name="Normal 2 4 3 2 18" xfId="32460" xr:uid="{5A8F6E34-A744-48F7-A62B-95A77C393476}"/>
    <cellStyle name="Normal 2 4 3 2 19" xfId="32591" xr:uid="{5A8F6E34-A744-48F7-A62B-95A77C393476}"/>
    <cellStyle name="Normal 2 4 3 2 2" xfId="1791" xr:uid="{5A8F6E34-A744-48F7-A62B-95A77C393476}"/>
    <cellStyle name="Normal 2 4 3 2 2 2" xfId="7201" xr:uid="{469F360C-CB66-4E01-ACC2-3D5947492895}"/>
    <cellStyle name="Normal 2 4 3 2 2 2 2" xfId="14663" xr:uid="{469F360C-CB66-4E01-ACC2-3D5947492895}"/>
    <cellStyle name="Normal 2 4 3 2 2 2 2 2" xfId="30641" xr:uid="{469F360C-CB66-4E01-ACC2-3D5947492895}"/>
    <cellStyle name="Normal 2 4 3 2 2 2 3" xfId="23179" xr:uid="{469F360C-CB66-4E01-ACC2-3D5947492895}"/>
    <cellStyle name="Normal 2 4 3 2 2 3" xfId="9253" xr:uid="{5A8F6E34-A744-48F7-A62B-95A77C393476}"/>
    <cellStyle name="Normal 2 4 3 2 2 3 2" xfId="25231" xr:uid="{5A8F6E34-A744-48F7-A62B-95A77C393476}"/>
    <cellStyle name="Normal 2 4 3 2 2 4" xfId="17769" xr:uid="{5A8F6E34-A744-48F7-A62B-95A77C393476}"/>
    <cellStyle name="Normal 2 4 3 2 20" xfId="32723" xr:uid="{DD7FB5F1-88B4-4177-8D6C-56045BC5EA25}"/>
    <cellStyle name="Normal 2 4 3 2 21" xfId="32855" xr:uid="{00000000-0005-0000-0000-000077000000}"/>
    <cellStyle name="Normal 2 4 3 2 22" xfId="32986" xr:uid="{5A8F6E34-A744-48F7-A62B-95A77C393476}"/>
    <cellStyle name="Normal 2 4 3 2 23" xfId="33117" xr:uid="{5A8F6E34-A744-48F7-A62B-95A77C393476}"/>
    <cellStyle name="Normal 2 4 3 2 24" xfId="33249" xr:uid="{00000000-0005-0000-0000-000077000000}"/>
    <cellStyle name="Normal 2 4 3 2 25" xfId="33381" xr:uid="{D21FEAA4-A2CD-4A0F-A015-58A56C17D527}"/>
    <cellStyle name="Normal 2 4 3 2 3" xfId="3295" xr:uid="{A4FA38C2-3AB2-4DB8-9C43-3C0D34D41DFD}"/>
    <cellStyle name="Normal 2 4 3 2 3 2" xfId="10757" xr:uid="{A4FA38C2-3AB2-4DB8-9C43-3C0D34D41DFD}"/>
    <cellStyle name="Normal 2 4 3 2 3 2 2" xfId="26735" xr:uid="{A4FA38C2-3AB2-4DB8-9C43-3C0D34D41DFD}"/>
    <cellStyle name="Normal 2 4 3 2 3 3" xfId="19273" xr:uid="{A4FA38C2-3AB2-4DB8-9C43-3C0D34D41DFD}"/>
    <cellStyle name="Normal 2 4 3 2 4" xfId="7425" xr:uid="{5A8F6E34-A744-48F7-A62B-95A77C393476}"/>
    <cellStyle name="Normal 2 4 3 2 4 2" xfId="14887" xr:uid="{5A8F6E34-A744-48F7-A62B-95A77C393476}"/>
    <cellStyle name="Normal 2 4 3 2 4 2 2" xfId="30865" xr:uid="{5A8F6E34-A744-48F7-A62B-95A77C393476}"/>
    <cellStyle name="Normal 2 4 3 2 4 3" xfId="23403" xr:uid="{5A8F6E34-A744-48F7-A62B-95A77C393476}"/>
    <cellStyle name="Normal 2 4 3 2 5" xfId="7566" xr:uid="{5A8F6E34-A744-48F7-A62B-95A77C393476}"/>
    <cellStyle name="Normal 2 4 3 2 5 2" xfId="23544" xr:uid="{5A8F6E34-A744-48F7-A62B-95A77C393476}"/>
    <cellStyle name="Normal 2 4 3 2 6" xfId="15028" xr:uid="{5A8F6E34-A744-48F7-A62B-95A77C393476}"/>
    <cellStyle name="Normal 2 4 3 2 6 2" xfId="31006" xr:uid="{5A8F6E34-A744-48F7-A62B-95A77C393476}"/>
    <cellStyle name="Normal 2 4 3 2 7" xfId="15159" xr:uid="{5A8F6E34-A744-48F7-A62B-95A77C393476}"/>
    <cellStyle name="Normal 2 4 3 2 7 2" xfId="31137" xr:uid="{5A8F6E34-A744-48F7-A62B-95A77C393476}"/>
    <cellStyle name="Normal 2 4 3 2 8" xfId="15291" xr:uid="{5A8F6E34-A744-48F7-A62B-95A77C393476}"/>
    <cellStyle name="Normal 2 4 3 2 8 2" xfId="31269" xr:uid="{5A8F6E34-A744-48F7-A62B-95A77C393476}"/>
    <cellStyle name="Normal 2 4 3 2 9" xfId="15423" xr:uid="{5A8F6E34-A744-48F7-A62B-95A77C393476}"/>
    <cellStyle name="Normal 2 4 3 2 9 2" xfId="31401" xr:uid="{5A8F6E34-A744-48F7-A62B-95A77C393476}"/>
    <cellStyle name="Normal 2 4 3 20" xfId="32394" xr:uid="{DD621D9A-50F2-4D13-9396-7FD89C6BBAFF}"/>
    <cellStyle name="Normal 2 4 3 21" xfId="32525" xr:uid="{DD621D9A-50F2-4D13-9396-7FD89C6BBAFF}"/>
    <cellStyle name="Normal 2 4 3 22" xfId="32657" xr:uid="{6B7A0471-ED61-4183-9801-C0DAEFD91599}"/>
    <cellStyle name="Normal 2 4 3 23" xfId="32789" xr:uid="{00000000-0005-0000-0000-000076000000}"/>
    <cellStyle name="Normal 2 4 3 24" xfId="32920" xr:uid="{DD621D9A-50F2-4D13-9396-7FD89C6BBAFF}"/>
    <cellStyle name="Normal 2 4 3 25" xfId="33051" xr:uid="{DD621D9A-50F2-4D13-9396-7FD89C6BBAFF}"/>
    <cellStyle name="Normal 2 4 3 26" xfId="33183" xr:uid="{00000000-0005-0000-0000-000076000000}"/>
    <cellStyle name="Normal 2 4 3 27" xfId="33315" xr:uid="{EA824EF4-C4FD-480C-9157-13156EB427E4}"/>
    <cellStyle name="Normal 2 4 3 3" xfId="1725" xr:uid="{DD621D9A-50F2-4D13-9396-7FD89C6BBAFF}"/>
    <cellStyle name="Normal 2 4 3 3 2" xfId="7257" xr:uid="{1A1534D8-FD65-4EF2-AC75-917B5E9845D2}"/>
    <cellStyle name="Normal 2 4 3 3 2 2" xfId="14719" xr:uid="{1A1534D8-FD65-4EF2-AC75-917B5E9845D2}"/>
    <cellStyle name="Normal 2 4 3 3 2 2 2" xfId="30697" xr:uid="{1A1534D8-FD65-4EF2-AC75-917B5E9845D2}"/>
    <cellStyle name="Normal 2 4 3 3 2 3" xfId="23235" xr:uid="{1A1534D8-FD65-4EF2-AC75-917B5E9845D2}"/>
    <cellStyle name="Normal 2 4 3 3 3" xfId="4542" xr:uid="{092083E4-CF05-4083-89B1-80C5C3EAC157}"/>
    <cellStyle name="Normal 2 4 3 3 3 2" xfId="12004" xr:uid="{092083E4-CF05-4083-89B1-80C5C3EAC157}"/>
    <cellStyle name="Normal 2 4 3 3 3 2 2" xfId="27982" xr:uid="{092083E4-CF05-4083-89B1-80C5C3EAC157}"/>
    <cellStyle name="Normal 2 4 3 3 3 3" xfId="20520" xr:uid="{092083E4-CF05-4083-89B1-80C5C3EAC157}"/>
    <cellStyle name="Normal 2 4 3 3 4" xfId="9187" xr:uid="{DD621D9A-50F2-4D13-9396-7FD89C6BBAFF}"/>
    <cellStyle name="Normal 2 4 3 3 4 2" xfId="25165" xr:uid="{DD621D9A-50F2-4D13-9396-7FD89C6BBAFF}"/>
    <cellStyle name="Normal 2 4 3 3 5" xfId="17703" xr:uid="{DD621D9A-50F2-4D13-9396-7FD89C6BBAFF}"/>
    <cellStyle name="Normal 2 4 3 4" xfId="5814" xr:uid="{D9F8D658-0849-463D-BC2A-7DEEAA3292B9}"/>
    <cellStyle name="Normal 2 4 3 4 2" xfId="13276" xr:uid="{D9F8D658-0849-463D-BC2A-7DEEAA3292B9}"/>
    <cellStyle name="Normal 2 4 3 4 2 2" xfId="29254" xr:uid="{D9F8D658-0849-463D-BC2A-7DEEAA3292B9}"/>
    <cellStyle name="Normal 2 4 3 4 3" xfId="21792" xr:uid="{D9F8D658-0849-463D-BC2A-7DEEAA3292B9}"/>
    <cellStyle name="Normal 2 4 3 5" xfId="2048" xr:uid="{00000000-0005-0000-0000-000031020000}"/>
    <cellStyle name="Normal 2 4 3 5 2" xfId="9510" xr:uid="{00000000-0005-0000-0000-000031020000}"/>
    <cellStyle name="Normal 2 4 3 5 2 2" xfId="25488" xr:uid="{00000000-0005-0000-0000-000031020000}"/>
    <cellStyle name="Normal 2 4 3 5 3" xfId="18026" xr:uid="{00000000-0005-0000-0000-000031020000}"/>
    <cellStyle name="Normal 2 4 3 6" xfId="7359" xr:uid="{DD621D9A-50F2-4D13-9396-7FD89C6BBAFF}"/>
    <cellStyle name="Normal 2 4 3 6 2" xfId="14821" xr:uid="{DD621D9A-50F2-4D13-9396-7FD89C6BBAFF}"/>
    <cellStyle name="Normal 2 4 3 6 2 2" xfId="30799" xr:uid="{DD621D9A-50F2-4D13-9396-7FD89C6BBAFF}"/>
    <cellStyle name="Normal 2 4 3 6 3" xfId="23337" xr:uid="{DD621D9A-50F2-4D13-9396-7FD89C6BBAFF}"/>
    <cellStyle name="Normal 2 4 3 7" xfId="7500" xr:uid="{DD621D9A-50F2-4D13-9396-7FD89C6BBAFF}"/>
    <cellStyle name="Normal 2 4 3 7 2" xfId="23478" xr:uid="{DD621D9A-50F2-4D13-9396-7FD89C6BBAFF}"/>
    <cellStyle name="Normal 2 4 3 8" xfId="14962" xr:uid="{DD621D9A-50F2-4D13-9396-7FD89C6BBAFF}"/>
    <cellStyle name="Normal 2 4 3 8 2" xfId="30940" xr:uid="{DD621D9A-50F2-4D13-9396-7FD89C6BBAFF}"/>
    <cellStyle name="Normal 2 4 3 9" xfId="15093" xr:uid="{DD621D9A-50F2-4D13-9396-7FD89C6BBAFF}"/>
    <cellStyle name="Normal 2 4 3 9 2" xfId="31071" xr:uid="{DD621D9A-50F2-4D13-9396-7FD89C6BBAFF}"/>
    <cellStyle name="Normal 2 4 30" xfId="15192" xr:uid="{072A6AA1-25C7-452F-924E-4603F531829C}"/>
    <cellStyle name="Normal 2 4 30 2" xfId="31170" xr:uid="{072A6AA1-25C7-452F-924E-4603F531829C}"/>
    <cellStyle name="Normal 2 4 31" xfId="15324" xr:uid="{072A6AA1-25C7-452F-924E-4603F531829C}"/>
    <cellStyle name="Normal 2 4 31 2" xfId="31302" xr:uid="{072A6AA1-25C7-452F-924E-4603F531829C}"/>
    <cellStyle name="Normal 2 4 32" xfId="15456" xr:uid="{072A6AA1-25C7-452F-924E-4603F531829C}"/>
    <cellStyle name="Normal 2 4 32 2" xfId="31434" xr:uid="{072A6AA1-25C7-452F-924E-4603F531829C}"/>
    <cellStyle name="Normal 2 4 33" xfId="15595" xr:uid="{072A6AA1-25C7-452F-924E-4603F531829C}"/>
    <cellStyle name="Normal 2 4 33 2" xfId="31572" xr:uid="{072A6AA1-25C7-452F-924E-4603F531829C}"/>
    <cellStyle name="Normal 2 4 34" xfId="15727" xr:uid="{072A6AA1-25C7-452F-924E-4603F531829C}"/>
    <cellStyle name="Normal 2 4 34 2" xfId="31704" xr:uid="{072A6AA1-25C7-452F-924E-4603F531829C}"/>
    <cellStyle name="Normal 2 4 35" xfId="15858" xr:uid="{072A6AA1-25C7-452F-924E-4603F531829C}"/>
    <cellStyle name="Normal 2 4 35 2" xfId="31835" xr:uid="{072A6AA1-25C7-452F-924E-4603F531829C}"/>
    <cellStyle name="Normal 2 4 36" xfId="15996" xr:uid="{00000000-0005-0000-0000-00002E020000}"/>
    <cellStyle name="Normal 2 4 37" xfId="31966" xr:uid="{072A6AA1-25C7-452F-924E-4603F531829C}"/>
    <cellStyle name="Normal 2 4 38" xfId="32098" xr:uid="{072A6AA1-25C7-452F-924E-4603F531829C}"/>
    <cellStyle name="Normal 2 4 39" xfId="32229" xr:uid="{072A6AA1-25C7-452F-924E-4603F531829C}"/>
    <cellStyle name="Normal 2 4 4" xfId="1120" xr:uid="{072A6AA1-25C7-452F-924E-4603F531829C}"/>
    <cellStyle name="Normal 2 4 4 10" xfId="15258" xr:uid="{0315890C-8E1F-4503-8F96-BC0DF93A3160}"/>
    <cellStyle name="Normal 2 4 4 10 2" xfId="31236" xr:uid="{0315890C-8E1F-4503-8F96-BC0DF93A3160}"/>
    <cellStyle name="Normal 2 4 4 11" xfId="15390" xr:uid="{0315890C-8E1F-4503-8F96-BC0DF93A3160}"/>
    <cellStyle name="Normal 2 4 4 11 2" xfId="31368" xr:uid="{0315890C-8E1F-4503-8F96-BC0DF93A3160}"/>
    <cellStyle name="Normal 2 4 4 12" xfId="15522" xr:uid="{0315890C-8E1F-4503-8F96-BC0DF93A3160}"/>
    <cellStyle name="Normal 2 4 4 12 2" xfId="31500" xr:uid="{0315890C-8E1F-4503-8F96-BC0DF93A3160}"/>
    <cellStyle name="Normal 2 4 4 13" xfId="15661" xr:uid="{0315890C-8E1F-4503-8F96-BC0DF93A3160}"/>
    <cellStyle name="Normal 2 4 4 13 2" xfId="31638" xr:uid="{0315890C-8E1F-4503-8F96-BC0DF93A3160}"/>
    <cellStyle name="Normal 2 4 4 14" xfId="15793" xr:uid="{0315890C-8E1F-4503-8F96-BC0DF93A3160}"/>
    <cellStyle name="Normal 2 4 4 14 2" xfId="31770" xr:uid="{0315890C-8E1F-4503-8F96-BC0DF93A3160}"/>
    <cellStyle name="Normal 2 4 4 15" xfId="15924" xr:uid="{0315890C-8E1F-4503-8F96-BC0DF93A3160}"/>
    <cellStyle name="Normal 2 4 4 15 2" xfId="31901" xr:uid="{0315890C-8E1F-4503-8F96-BC0DF93A3160}"/>
    <cellStyle name="Normal 2 4 4 16" xfId="17098" xr:uid="{072A6AA1-25C7-452F-924E-4603F531829C}"/>
    <cellStyle name="Normal 2 4 4 17" xfId="32032" xr:uid="{0315890C-8E1F-4503-8F96-BC0DF93A3160}"/>
    <cellStyle name="Normal 2 4 4 18" xfId="32164" xr:uid="{0315890C-8E1F-4503-8F96-BC0DF93A3160}"/>
    <cellStyle name="Normal 2 4 4 19" xfId="32295" xr:uid="{0315890C-8E1F-4503-8F96-BC0DF93A3160}"/>
    <cellStyle name="Normal 2 4 4 2" xfId="1758" xr:uid="{0315890C-8E1F-4503-8F96-BC0DF93A3160}"/>
    <cellStyle name="Normal 2 4 4 2 2" xfId="7289" xr:uid="{CF13E773-6C09-4789-B9D8-855D78F1BCBD}"/>
    <cellStyle name="Normal 2 4 4 2 2 2" xfId="14751" xr:uid="{CF13E773-6C09-4789-B9D8-855D78F1BCBD}"/>
    <cellStyle name="Normal 2 4 4 2 2 2 2" xfId="30729" xr:uid="{CF13E773-6C09-4789-B9D8-855D78F1BCBD}"/>
    <cellStyle name="Normal 2 4 4 2 2 3" xfId="23267" xr:uid="{CF13E773-6C09-4789-B9D8-855D78F1BCBD}"/>
    <cellStyle name="Normal 2 4 4 2 3" xfId="4179" xr:uid="{9E0377C7-480A-4328-9C23-A4D096885DE1}"/>
    <cellStyle name="Normal 2 4 4 2 3 2" xfId="11641" xr:uid="{9E0377C7-480A-4328-9C23-A4D096885DE1}"/>
    <cellStyle name="Normal 2 4 4 2 3 2 2" xfId="27619" xr:uid="{9E0377C7-480A-4328-9C23-A4D096885DE1}"/>
    <cellStyle name="Normal 2 4 4 2 3 3" xfId="20157" xr:uid="{9E0377C7-480A-4328-9C23-A4D096885DE1}"/>
    <cellStyle name="Normal 2 4 4 2 4" xfId="9220" xr:uid="{0315890C-8E1F-4503-8F96-BC0DF93A3160}"/>
    <cellStyle name="Normal 2 4 4 2 4 2" xfId="25198" xr:uid="{0315890C-8E1F-4503-8F96-BC0DF93A3160}"/>
    <cellStyle name="Normal 2 4 4 2 5" xfId="17736" xr:uid="{0315890C-8E1F-4503-8F96-BC0DF93A3160}"/>
    <cellStyle name="Normal 2 4 4 20" xfId="32427" xr:uid="{0315890C-8E1F-4503-8F96-BC0DF93A3160}"/>
    <cellStyle name="Normal 2 4 4 21" xfId="32558" xr:uid="{0315890C-8E1F-4503-8F96-BC0DF93A3160}"/>
    <cellStyle name="Normal 2 4 4 22" xfId="32690" xr:uid="{2F570B36-B04D-4634-904B-28AA0776A9C3}"/>
    <cellStyle name="Normal 2 4 4 23" xfId="32822" xr:uid="{00000000-0005-0000-0000-000078000000}"/>
    <cellStyle name="Normal 2 4 4 24" xfId="32953" xr:uid="{0315890C-8E1F-4503-8F96-BC0DF93A3160}"/>
    <cellStyle name="Normal 2 4 4 25" xfId="33084" xr:uid="{0315890C-8E1F-4503-8F96-BC0DF93A3160}"/>
    <cellStyle name="Normal 2 4 4 26" xfId="33216" xr:uid="{00000000-0005-0000-0000-000078000000}"/>
    <cellStyle name="Normal 2 4 4 27" xfId="33348" xr:uid="{21B90671-F718-4D60-93CC-9DBF65C41F03}"/>
    <cellStyle name="Normal 2 4 4 3" xfId="5426" xr:uid="{91AF43CC-4A3F-4762-991E-EF74D895E223}"/>
    <cellStyle name="Normal 2 4 4 3 2" xfId="12888" xr:uid="{91AF43CC-4A3F-4762-991E-EF74D895E223}"/>
    <cellStyle name="Normal 2 4 4 3 2 2" xfId="28866" xr:uid="{91AF43CC-4A3F-4762-991E-EF74D895E223}"/>
    <cellStyle name="Normal 2 4 4 3 3" xfId="21404" xr:uid="{91AF43CC-4A3F-4762-991E-EF74D895E223}"/>
    <cellStyle name="Normal 2 4 4 4" xfId="6694" xr:uid="{0F9DD4A0-FB35-4F8A-B18B-57BD9BD742EE}"/>
    <cellStyle name="Normal 2 4 4 4 2" xfId="14156" xr:uid="{0F9DD4A0-FB35-4F8A-B18B-57BD9BD742EE}"/>
    <cellStyle name="Normal 2 4 4 4 2 2" xfId="30134" xr:uid="{0F9DD4A0-FB35-4F8A-B18B-57BD9BD742EE}"/>
    <cellStyle name="Normal 2 4 4 4 3" xfId="22672" xr:uid="{0F9DD4A0-FB35-4F8A-B18B-57BD9BD742EE}"/>
    <cellStyle name="Normal 2 4 4 5" xfId="2932" xr:uid="{072A6AA1-25C7-452F-924E-4603F531829C}"/>
    <cellStyle name="Normal 2 4 4 5 2" xfId="10394" xr:uid="{072A6AA1-25C7-452F-924E-4603F531829C}"/>
    <cellStyle name="Normal 2 4 4 5 2 2" xfId="26372" xr:uid="{072A6AA1-25C7-452F-924E-4603F531829C}"/>
    <cellStyle name="Normal 2 4 4 5 3" xfId="18910" xr:uid="{072A6AA1-25C7-452F-924E-4603F531829C}"/>
    <cellStyle name="Normal 2 4 4 6" xfId="7392" xr:uid="{0315890C-8E1F-4503-8F96-BC0DF93A3160}"/>
    <cellStyle name="Normal 2 4 4 6 2" xfId="14854" xr:uid="{0315890C-8E1F-4503-8F96-BC0DF93A3160}"/>
    <cellStyle name="Normal 2 4 4 6 2 2" xfId="30832" xr:uid="{0315890C-8E1F-4503-8F96-BC0DF93A3160}"/>
    <cellStyle name="Normal 2 4 4 6 3" xfId="23370" xr:uid="{0315890C-8E1F-4503-8F96-BC0DF93A3160}"/>
    <cellStyle name="Normal 2 4 4 7" xfId="7533" xr:uid="{0315890C-8E1F-4503-8F96-BC0DF93A3160}"/>
    <cellStyle name="Normal 2 4 4 7 2" xfId="23511" xr:uid="{0315890C-8E1F-4503-8F96-BC0DF93A3160}"/>
    <cellStyle name="Normal 2 4 4 8" xfId="14995" xr:uid="{0315890C-8E1F-4503-8F96-BC0DF93A3160}"/>
    <cellStyle name="Normal 2 4 4 8 2" xfId="30973" xr:uid="{0315890C-8E1F-4503-8F96-BC0DF93A3160}"/>
    <cellStyle name="Normal 2 4 4 9" xfId="15126" xr:uid="{0315890C-8E1F-4503-8F96-BC0DF93A3160}"/>
    <cellStyle name="Normal 2 4 4 9 2" xfId="31104" xr:uid="{0315890C-8E1F-4503-8F96-BC0DF93A3160}"/>
    <cellStyle name="Normal 2 4 40" xfId="32361" xr:uid="{072A6AA1-25C7-452F-924E-4603F531829C}"/>
    <cellStyle name="Normal 2 4 41" xfId="32492" xr:uid="{072A6AA1-25C7-452F-924E-4603F531829C}"/>
    <cellStyle name="Normal 2 4 42" xfId="32624" xr:uid="{465AB83C-4A3D-4BC1-8799-D26E55520A1F}"/>
    <cellStyle name="Normal 2 4 43" xfId="32756" xr:uid="{00000000-0005-0000-0000-000071000000}"/>
    <cellStyle name="Normal 2 4 44" xfId="32887" xr:uid="{072A6AA1-25C7-452F-924E-4603F531829C}"/>
    <cellStyle name="Normal 2 4 45" xfId="33018" xr:uid="{072A6AA1-25C7-452F-924E-4603F531829C}"/>
    <cellStyle name="Normal 2 4 46" xfId="33150" xr:uid="{00000000-0005-0000-0000-000071000000}"/>
    <cellStyle name="Normal 2 4 47" xfId="33282" xr:uid="{7DCEB969-E55E-4BA2-8250-DFC3B76C2AE3}"/>
    <cellStyle name="Normal 2 4 5" xfId="1137" xr:uid="{072A6AA1-25C7-452F-924E-4603F531829C}"/>
    <cellStyle name="Normal 2 4 5 2" xfId="4196" xr:uid="{622A802C-066D-4034-B568-BA1B2AFDD479}"/>
    <cellStyle name="Normal 2 4 5 2 2" xfId="11658" xr:uid="{622A802C-066D-4034-B568-BA1B2AFDD479}"/>
    <cellStyle name="Normal 2 4 5 2 2 2" xfId="27636" xr:uid="{622A802C-066D-4034-B568-BA1B2AFDD479}"/>
    <cellStyle name="Normal 2 4 5 2 3" xfId="20174" xr:uid="{622A802C-066D-4034-B568-BA1B2AFDD479}"/>
    <cellStyle name="Normal 2 4 5 3" xfId="5443" xr:uid="{21016C57-761F-4B74-8966-6704D1172B3E}"/>
    <cellStyle name="Normal 2 4 5 3 2" xfId="12905" xr:uid="{21016C57-761F-4B74-8966-6704D1172B3E}"/>
    <cellStyle name="Normal 2 4 5 3 2 2" xfId="28883" xr:uid="{21016C57-761F-4B74-8966-6704D1172B3E}"/>
    <cellStyle name="Normal 2 4 5 3 3" xfId="21421" xr:uid="{21016C57-761F-4B74-8966-6704D1172B3E}"/>
    <cellStyle name="Normal 2 4 5 4" xfId="6707" xr:uid="{46331BE4-9B93-46BE-AB11-F75318F349A8}"/>
    <cellStyle name="Normal 2 4 5 4 2" xfId="14169" xr:uid="{46331BE4-9B93-46BE-AB11-F75318F349A8}"/>
    <cellStyle name="Normal 2 4 5 4 2 2" xfId="30147" xr:uid="{46331BE4-9B93-46BE-AB11-F75318F349A8}"/>
    <cellStyle name="Normal 2 4 5 4 3" xfId="22685" xr:uid="{46331BE4-9B93-46BE-AB11-F75318F349A8}"/>
    <cellStyle name="Normal 2 4 5 5" xfId="2949" xr:uid="{072A6AA1-25C7-452F-924E-4603F531829C}"/>
    <cellStyle name="Normal 2 4 5 5 2" xfId="10411" xr:uid="{072A6AA1-25C7-452F-924E-4603F531829C}"/>
    <cellStyle name="Normal 2 4 5 5 2 2" xfId="26389" xr:uid="{072A6AA1-25C7-452F-924E-4603F531829C}"/>
    <cellStyle name="Normal 2 4 5 5 3" xfId="18927" xr:uid="{072A6AA1-25C7-452F-924E-4603F531829C}"/>
    <cellStyle name="Normal 2 4 5 6" xfId="8663" xr:uid="{072A6AA1-25C7-452F-924E-4603F531829C}"/>
    <cellStyle name="Normal 2 4 5 6 2" xfId="24641" xr:uid="{072A6AA1-25C7-452F-924E-4603F531829C}"/>
    <cellStyle name="Normal 2 4 5 7" xfId="17115" xr:uid="{072A6AA1-25C7-452F-924E-4603F531829C}"/>
    <cellStyle name="Normal 2 4 6" xfId="1154" xr:uid="{072A6AA1-25C7-452F-924E-4603F531829C}"/>
    <cellStyle name="Normal 2 4 6 2" xfId="4213" xr:uid="{15A0FE64-979D-4E47-B328-34A112FFCE43}"/>
    <cellStyle name="Normal 2 4 6 2 2" xfId="11675" xr:uid="{15A0FE64-979D-4E47-B328-34A112FFCE43}"/>
    <cellStyle name="Normal 2 4 6 2 2 2" xfId="27653" xr:uid="{15A0FE64-979D-4E47-B328-34A112FFCE43}"/>
    <cellStyle name="Normal 2 4 6 2 3" xfId="20191" xr:uid="{15A0FE64-979D-4E47-B328-34A112FFCE43}"/>
    <cellStyle name="Normal 2 4 6 3" xfId="5460" xr:uid="{F48A75E8-C5F6-436A-9A08-D4426F076D58}"/>
    <cellStyle name="Normal 2 4 6 3 2" xfId="12922" xr:uid="{F48A75E8-C5F6-436A-9A08-D4426F076D58}"/>
    <cellStyle name="Normal 2 4 6 3 2 2" xfId="28900" xr:uid="{F48A75E8-C5F6-436A-9A08-D4426F076D58}"/>
    <cellStyle name="Normal 2 4 6 3 3" xfId="21438" xr:uid="{F48A75E8-C5F6-436A-9A08-D4426F076D58}"/>
    <cellStyle name="Normal 2 4 6 4" xfId="6724" xr:uid="{9734AE14-652F-4686-8C3B-3CB015BBD309}"/>
    <cellStyle name="Normal 2 4 6 4 2" xfId="14186" xr:uid="{9734AE14-652F-4686-8C3B-3CB015BBD309}"/>
    <cellStyle name="Normal 2 4 6 4 2 2" xfId="30164" xr:uid="{9734AE14-652F-4686-8C3B-3CB015BBD309}"/>
    <cellStyle name="Normal 2 4 6 4 3" xfId="22702" xr:uid="{9734AE14-652F-4686-8C3B-3CB015BBD309}"/>
    <cellStyle name="Normal 2 4 6 5" xfId="2966" xr:uid="{072A6AA1-25C7-452F-924E-4603F531829C}"/>
    <cellStyle name="Normal 2 4 6 5 2" xfId="10428" xr:uid="{072A6AA1-25C7-452F-924E-4603F531829C}"/>
    <cellStyle name="Normal 2 4 6 5 2 2" xfId="26406" xr:uid="{072A6AA1-25C7-452F-924E-4603F531829C}"/>
    <cellStyle name="Normal 2 4 6 5 3" xfId="18944" xr:uid="{072A6AA1-25C7-452F-924E-4603F531829C}"/>
    <cellStyle name="Normal 2 4 6 6" xfId="8674" xr:uid="{072A6AA1-25C7-452F-924E-4603F531829C}"/>
    <cellStyle name="Normal 2 4 6 6 2" xfId="24652" xr:uid="{072A6AA1-25C7-452F-924E-4603F531829C}"/>
    <cellStyle name="Normal 2 4 6 7" xfId="17132" xr:uid="{072A6AA1-25C7-452F-924E-4603F531829C}"/>
    <cellStyle name="Normal 2 4 7" xfId="1171" xr:uid="{072A6AA1-25C7-452F-924E-4603F531829C}"/>
    <cellStyle name="Normal 2 4 7 2" xfId="4230" xr:uid="{DF0D8526-19E3-4D7D-8655-6CB71D6C1BD8}"/>
    <cellStyle name="Normal 2 4 7 2 2" xfId="11692" xr:uid="{DF0D8526-19E3-4D7D-8655-6CB71D6C1BD8}"/>
    <cellStyle name="Normal 2 4 7 2 2 2" xfId="27670" xr:uid="{DF0D8526-19E3-4D7D-8655-6CB71D6C1BD8}"/>
    <cellStyle name="Normal 2 4 7 2 3" xfId="20208" xr:uid="{DF0D8526-19E3-4D7D-8655-6CB71D6C1BD8}"/>
    <cellStyle name="Normal 2 4 7 3" xfId="5477" xr:uid="{9484657C-93F4-4FD2-A35F-06DA9DF85228}"/>
    <cellStyle name="Normal 2 4 7 3 2" xfId="12939" xr:uid="{9484657C-93F4-4FD2-A35F-06DA9DF85228}"/>
    <cellStyle name="Normal 2 4 7 3 2 2" xfId="28917" xr:uid="{9484657C-93F4-4FD2-A35F-06DA9DF85228}"/>
    <cellStyle name="Normal 2 4 7 3 3" xfId="21455" xr:uid="{9484657C-93F4-4FD2-A35F-06DA9DF85228}"/>
    <cellStyle name="Normal 2 4 7 4" xfId="6741" xr:uid="{DD347920-2564-4076-B870-5D1CB61A52E1}"/>
    <cellStyle name="Normal 2 4 7 4 2" xfId="14203" xr:uid="{DD347920-2564-4076-B870-5D1CB61A52E1}"/>
    <cellStyle name="Normal 2 4 7 4 2 2" xfId="30181" xr:uid="{DD347920-2564-4076-B870-5D1CB61A52E1}"/>
    <cellStyle name="Normal 2 4 7 4 3" xfId="22719" xr:uid="{DD347920-2564-4076-B870-5D1CB61A52E1}"/>
    <cellStyle name="Normal 2 4 7 5" xfId="2983" xr:uid="{072A6AA1-25C7-452F-924E-4603F531829C}"/>
    <cellStyle name="Normal 2 4 7 5 2" xfId="10445" xr:uid="{072A6AA1-25C7-452F-924E-4603F531829C}"/>
    <cellStyle name="Normal 2 4 7 5 2 2" xfId="26423" xr:uid="{072A6AA1-25C7-452F-924E-4603F531829C}"/>
    <cellStyle name="Normal 2 4 7 5 3" xfId="18961" xr:uid="{072A6AA1-25C7-452F-924E-4603F531829C}"/>
    <cellStyle name="Normal 2 4 7 6" xfId="8687" xr:uid="{072A6AA1-25C7-452F-924E-4603F531829C}"/>
    <cellStyle name="Normal 2 4 7 6 2" xfId="24665" xr:uid="{072A6AA1-25C7-452F-924E-4603F531829C}"/>
    <cellStyle name="Normal 2 4 7 7" xfId="17149" xr:uid="{072A6AA1-25C7-452F-924E-4603F531829C}"/>
    <cellStyle name="Normal 2 4 8" xfId="1187" xr:uid="{072A6AA1-25C7-452F-924E-4603F531829C}"/>
    <cellStyle name="Normal 2 4 8 2" xfId="4246" xr:uid="{84C3F6C8-25D1-4E0B-BCDB-B1962F76C0E1}"/>
    <cellStyle name="Normal 2 4 8 2 2" xfId="11708" xr:uid="{84C3F6C8-25D1-4E0B-BCDB-B1962F76C0E1}"/>
    <cellStyle name="Normal 2 4 8 2 2 2" xfId="27686" xr:uid="{84C3F6C8-25D1-4E0B-BCDB-B1962F76C0E1}"/>
    <cellStyle name="Normal 2 4 8 2 3" xfId="20224" xr:uid="{84C3F6C8-25D1-4E0B-BCDB-B1962F76C0E1}"/>
    <cellStyle name="Normal 2 4 8 3" xfId="5493" xr:uid="{845F0507-068C-46A2-8098-8832210DE6F8}"/>
    <cellStyle name="Normal 2 4 8 3 2" xfId="12955" xr:uid="{845F0507-068C-46A2-8098-8832210DE6F8}"/>
    <cellStyle name="Normal 2 4 8 3 2 2" xfId="28933" xr:uid="{845F0507-068C-46A2-8098-8832210DE6F8}"/>
    <cellStyle name="Normal 2 4 8 3 3" xfId="21471" xr:uid="{845F0507-068C-46A2-8098-8832210DE6F8}"/>
    <cellStyle name="Normal 2 4 8 4" xfId="6757" xr:uid="{BD977FD2-7888-4D5A-A7D8-C130BC9B32F2}"/>
    <cellStyle name="Normal 2 4 8 4 2" xfId="14219" xr:uid="{BD977FD2-7888-4D5A-A7D8-C130BC9B32F2}"/>
    <cellStyle name="Normal 2 4 8 4 2 2" xfId="30197" xr:uid="{BD977FD2-7888-4D5A-A7D8-C130BC9B32F2}"/>
    <cellStyle name="Normal 2 4 8 4 3" xfId="22735" xr:uid="{BD977FD2-7888-4D5A-A7D8-C130BC9B32F2}"/>
    <cellStyle name="Normal 2 4 8 5" xfId="2999" xr:uid="{072A6AA1-25C7-452F-924E-4603F531829C}"/>
    <cellStyle name="Normal 2 4 8 5 2" xfId="10461" xr:uid="{072A6AA1-25C7-452F-924E-4603F531829C}"/>
    <cellStyle name="Normal 2 4 8 5 2 2" xfId="26439" xr:uid="{072A6AA1-25C7-452F-924E-4603F531829C}"/>
    <cellStyle name="Normal 2 4 8 5 3" xfId="18977" xr:uid="{072A6AA1-25C7-452F-924E-4603F531829C}"/>
    <cellStyle name="Normal 2 4 8 6" xfId="8703" xr:uid="{072A6AA1-25C7-452F-924E-4603F531829C}"/>
    <cellStyle name="Normal 2 4 8 6 2" xfId="24681" xr:uid="{072A6AA1-25C7-452F-924E-4603F531829C}"/>
    <cellStyle name="Normal 2 4 8 7" xfId="17165" xr:uid="{072A6AA1-25C7-452F-924E-4603F531829C}"/>
    <cellStyle name="Normal 2 4 9" xfId="1204" xr:uid="{072A6AA1-25C7-452F-924E-4603F531829C}"/>
    <cellStyle name="Normal 2 4 9 2" xfId="4263" xr:uid="{16444041-C3A7-4369-B11E-FE389C27A7B3}"/>
    <cellStyle name="Normal 2 4 9 2 2" xfId="11725" xr:uid="{16444041-C3A7-4369-B11E-FE389C27A7B3}"/>
    <cellStyle name="Normal 2 4 9 2 2 2" xfId="27703" xr:uid="{16444041-C3A7-4369-B11E-FE389C27A7B3}"/>
    <cellStyle name="Normal 2 4 9 2 3" xfId="20241" xr:uid="{16444041-C3A7-4369-B11E-FE389C27A7B3}"/>
    <cellStyle name="Normal 2 4 9 3" xfId="5510" xr:uid="{4EEA68C6-48AB-4289-9927-F4FDCC13C206}"/>
    <cellStyle name="Normal 2 4 9 3 2" xfId="12972" xr:uid="{4EEA68C6-48AB-4289-9927-F4FDCC13C206}"/>
    <cellStyle name="Normal 2 4 9 3 2 2" xfId="28950" xr:uid="{4EEA68C6-48AB-4289-9927-F4FDCC13C206}"/>
    <cellStyle name="Normal 2 4 9 3 3" xfId="21488" xr:uid="{4EEA68C6-48AB-4289-9927-F4FDCC13C206}"/>
    <cellStyle name="Normal 2 4 9 4" xfId="6774" xr:uid="{AD44F71C-5FD6-4959-95CE-21A9C6A1033F}"/>
    <cellStyle name="Normal 2 4 9 4 2" xfId="14236" xr:uid="{AD44F71C-5FD6-4959-95CE-21A9C6A1033F}"/>
    <cellStyle name="Normal 2 4 9 4 2 2" xfId="30214" xr:uid="{AD44F71C-5FD6-4959-95CE-21A9C6A1033F}"/>
    <cellStyle name="Normal 2 4 9 4 3" xfId="22752" xr:uid="{AD44F71C-5FD6-4959-95CE-21A9C6A1033F}"/>
    <cellStyle name="Normal 2 4 9 5" xfId="3016" xr:uid="{072A6AA1-25C7-452F-924E-4603F531829C}"/>
    <cellStyle name="Normal 2 4 9 5 2" xfId="10478" xr:uid="{072A6AA1-25C7-452F-924E-4603F531829C}"/>
    <cellStyle name="Normal 2 4 9 5 2 2" xfId="26456" xr:uid="{072A6AA1-25C7-452F-924E-4603F531829C}"/>
    <cellStyle name="Normal 2 4 9 5 3" xfId="18994" xr:uid="{072A6AA1-25C7-452F-924E-4603F531829C}"/>
    <cellStyle name="Normal 2 4 9 6" xfId="8720" xr:uid="{072A6AA1-25C7-452F-924E-4603F531829C}"/>
    <cellStyle name="Normal 2 4 9 6 2" xfId="24698" xr:uid="{072A6AA1-25C7-452F-924E-4603F531829C}"/>
    <cellStyle name="Normal 2 4 9 7" xfId="17182" xr:uid="{072A6AA1-25C7-452F-924E-4603F531829C}"/>
    <cellStyle name="Normal 2 40" xfId="448" xr:uid="{00000000-0005-0000-0000-000032020000}"/>
    <cellStyle name="Normal 2 40 2" xfId="3507" xr:uid="{9E5EBD0F-9853-4A46-801E-75A7B9212961}"/>
    <cellStyle name="Normal 2 40 2 2" xfId="10969" xr:uid="{9E5EBD0F-9853-4A46-801E-75A7B9212961}"/>
    <cellStyle name="Normal 2 40 2 2 2" xfId="26947" xr:uid="{9E5EBD0F-9853-4A46-801E-75A7B9212961}"/>
    <cellStyle name="Normal 2 40 2 3" xfId="19485" xr:uid="{9E5EBD0F-9853-4A46-801E-75A7B9212961}"/>
    <cellStyle name="Normal 2 40 3" xfId="4754" xr:uid="{74985909-C6AE-4728-8C2A-951833B7FB50}"/>
    <cellStyle name="Normal 2 40 3 2" xfId="12216" xr:uid="{74985909-C6AE-4728-8C2A-951833B7FB50}"/>
    <cellStyle name="Normal 2 40 3 2 2" xfId="28194" xr:uid="{74985909-C6AE-4728-8C2A-951833B7FB50}"/>
    <cellStyle name="Normal 2 40 3 3" xfId="20732" xr:uid="{74985909-C6AE-4728-8C2A-951833B7FB50}"/>
    <cellStyle name="Normal 2 40 4" xfId="6025" xr:uid="{BA7452DC-CB32-4F6E-9F4C-0BA5FBA014D5}"/>
    <cellStyle name="Normal 2 40 4 2" xfId="13487" xr:uid="{BA7452DC-CB32-4F6E-9F4C-0BA5FBA014D5}"/>
    <cellStyle name="Normal 2 40 4 2 2" xfId="29465" xr:uid="{BA7452DC-CB32-4F6E-9F4C-0BA5FBA014D5}"/>
    <cellStyle name="Normal 2 40 4 3" xfId="22003" xr:uid="{BA7452DC-CB32-4F6E-9F4C-0BA5FBA014D5}"/>
    <cellStyle name="Normal 2 40 5" xfId="2260" xr:uid="{00000000-0005-0000-0000-000032020000}"/>
    <cellStyle name="Normal 2 40 5 2" xfId="9722" xr:uid="{00000000-0005-0000-0000-000032020000}"/>
    <cellStyle name="Normal 2 40 5 2 2" xfId="25700" xr:uid="{00000000-0005-0000-0000-000032020000}"/>
    <cellStyle name="Normal 2 40 5 3" xfId="18238" xr:uid="{00000000-0005-0000-0000-000032020000}"/>
    <cellStyle name="Normal 2 40 6" xfId="7998" xr:uid="{00000000-0005-0000-0000-000032020000}"/>
    <cellStyle name="Normal 2 40 6 2" xfId="23976" xr:uid="{00000000-0005-0000-0000-000032020000}"/>
    <cellStyle name="Normal 2 40 7" xfId="16426" xr:uid="{00000000-0005-0000-0000-000032020000}"/>
    <cellStyle name="Normal 2 41" xfId="451" xr:uid="{00000000-0005-0000-0000-000033020000}"/>
    <cellStyle name="Normal 2 41 2" xfId="3510" xr:uid="{09FFA06C-A425-44C0-A3B3-8874B2422831}"/>
    <cellStyle name="Normal 2 41 2 2" xfId="10972" xr:uid="{09FFA06C-A425-44C0-A3B3-8874B2422831}"/>
    <cellStyle name="Normal 2 41 2 2 2" xfId="26950" xr:uid="{09FFA06C-A425-44C0-A3B3-8874B2422831}"/>
    <cellStyle name="Normal 2 41 2 3" xfId="19488" xr:uid="{09FFA06C-A425-44C0-A3B3-8874B2422831}"/>
    <cellStyle name="Normal 2 41 3" xfId="4757" xr:uid="{439DD386-2DB6-48E0-9155-C291F02F6EFA}"/>
    <cellStyle name="Normal 2 41 3 2" xfId="12219" xr:uid="{439DD386-2DB6-48E0-9155-C291F02F6EFA}"/>
    <cellStyle name="Normal 2 41 3 2 2" xfId="28197" xr:uid="{439DD386-2DB6-48E0-9155-C291F02F6EFA}"/>
    <cellStyle name="Normal 2 41 3 3" xfId="20735" xr:uid="{439DD386-2DB6-48E0-9155-C291F02F6EFA}"/>
    <cellStyle name="Normal 2 41 4" xfId="6028" xr:uid="{4155173D-1C4C-4A2D-BD1E-02763F2F34C2}"/>
    <cellStyle name="Normal 2 41 4 2" xfId="13490" xr:uid="{4155173D-1C4C-4A2D-BD1E-02763F2F34C2}"/>
    <cellStyle name="Normal 2 41 4 2 2" xfId="29468" xr:uid="{4155173D-1C4C-4A2D-BD1E-02763F2F34C2}"/>
    <cellStyle name="Normal 2 41 4 3" xfId="22006" xr:uid="{4155173D-1C4C-4A2D-BD1E-02763F2F34C2}"/>
    <cellStyle name="Normal 2 41 5" xfId="2263" xr:uid="{00000000-0005-0000-0000-000033020000}"/>
    <cellStyle name="Normal 2 41 5 2" xfId="9725" xr:uid="{00000000-0005-0000-0000-000033020000}"/>
    <cellStyle name="Normal 2 41 5 2 2" xfId="25703" xr:uid="{00000000-0005-0000-0000-000033020000}"/>
    <cellStyle name="Normal 2 41 5 3" xfId="18241" xr:uid="{00000000-0005-0000-0000-000033020000}"/>
    <cellStyle name="Normal 2 41 6" xfId="8001" xr:uid="{00000000-0005-0000-0000-000033020000}"/>
    <cellStyle name="Normal 2 41 6 2" xfId="23979" xr:uid="{00000000-0005-0000-0000-000033020000}"/>
    <cellStyle name="Normal 2 41 7" xfId="16429" xr:uid="{00000000-0005-0000-0000-000033020000}"/>
    <cellStyle name="Normal 2 42" xfId="454" xr:uid="{00000000-0005-0000-0000-000034020000}"/>
    <cellStyle name="Normal 2 42 2" xfId="3513" xr:uid="{1D87A457-BEE9-42BB-8BC9-8358B226C211}"/>
    <cellStyle name="Normal 2 42 2 2" xfId="10975" xr:uid="{1D87A457-BEE9-42BB-8BC9-8358B226C211}"/>
    <cellStyle name="Normal 2 42 2 2 2" xfId="26953" xr:uid="{1D87A457-BEE9-42BB-8BC9-8358B226C211}"/>
    <cellStyle name="Normal 2 42 2 3" xfId="19491" xr:uid="{1D87A457-BEE9-42BB-8BC9-8358B226C211}"/>
    <cellStyle name="Normal 2 42 3" xfId="4760" xr:uid="{BCDB8A89-DFD8-4B45-AAD3-83878E049853}"/>
    <cellStyle name="Normal 2 42 3 2" xfId="12222" xr:uid="{BCDB8A89-DFD8-4B45-AAD3-83878E049853}"/>
    <cellStyle name="Normal 2 42 3 2 2" xfId="28200" xr:uid="{BCDB8A89-DFD8-4B45-AAD3-83878E049853}"/>
    <cellStyle name="Normal 2 42 3 3" xfId="20738" xr:uid="{BCDB8A89-DFD8-4B45-AAD3-83878E049853}"/>
    <cellStyle name="Normal 2 42 4" xfId="6031" xr:uid="{531FC994-B336-4261-B530-B7C318170386}"/>
    <cellStyle name="Normal 2 42 4 2" xfId="13493" xr:uid="{531FC994-B336-4261-B530-B7C318170386}"/>
    <cellStyle name="Normal 2 42 4 2 2" xfId="29471" xr:uid="{531FC994-B336-4261-B530-B7C318170386}"/>
    <cellStyle name="Normal 2 42 4 3" xfId="22009" xr:uid="{531FC994-B336-4261-B530-B7C318170386}"/>
    <cellStyle name="Normal 2 42 5" xfId="2266" xr:uid="{00000000-0005-0000-0000-000034020000}"/>
    <cellStyle name="Normal 2 42 5 2" xfId="9728" xr:uid="{00000000-0005-0000-0000-000034020000}"/>
    <cellStyle name="Normal 2 42 5 2 2" xfId="25706" xr:uid="{00000000-0005-0000-0000-000034020000}"/>
    <cellStyle name="Normal 2 42 5 3" xfId="18244" xr:uid="{00000000-0005-0000-0000-000034020000}"/>
    <cellStyle name="Normal 2 42 6" xfId="8004" xr:uid="{00000000-0005-0000-0000-000034020000}"/>
    <cellStyle name="Normal 2 42 6 2" xfId="23982" xr:uid="{00000000-0005-0000-0000-000034020000}"/>
    <cellStyle name="Normal 2 42 7" xfId="16432" xr:uid="{00000000-0005-0000-0000-000034020000}"/>
    <cellStyle name="Normal 2 43" xfId="457" xr:uid="{00000000-0005-0000-0000-000035020000}"/>
    <cellStyle name="Normal 2 43 2" xfId="3516" xr:uid="{81DA850E-C29D-44B9-9D4D-7061AD3B7A03}"/>
    <cellStyle name="Normal 2 43 2 2" xfId="10978" xr:uid="{81DA850E-C29D-44B9-9D4D-7061AD3B7A03}"/>
    <cellStyle name="Normal 2 43 2 2 2" xfId="26956" xr:uid="{81DA850E-C29D-44B9-9D4D-7061AD3B7A03}"/>
    <cellStyle name="Normal 2 43 2 3" xfId="19494" xr:uid="{81DA850E-C29D-44B9-9D4D-7061AD3B7A03}"/>
    <cellStyle name="Normal 2 43 3" xfId="4763" xr:uid="{2E25E659-A8FD-46A2-AEB2-77416C11301B}"/>
    <cellStyle name="Normal 2 43 3 2" xfId="12225" xr:uid="{2E25E659-A8FD-46A2-AEB2-77416C11301B}"/>
    <cellStyle name="Normal 2 43 3 2 2" xfId="28203" xr:uid="{2E25E659-A8FD-46A2-AEB2-77416C11301B}"/>
    <cellStyle name="Normal 2 43 3 3" xfId="20741" xr:uid="{2E25E659-A8FD-46A2-AEB2-77416C11301B}"/>
    <cellStyle name="Normal 2 43 4" xfId="6034" xr:uid="{7E641213-786E-4816-8345-BE0C922BF1A7}"/>
    <cellStyle name="Normal 2 43 4 2" xfId="13496" xr:uid="{7E641213-786E-4816-8345-BE0C922BF1A7}"/>
    <cellStyle name="Normal 2 43 4 2 2" xfId="29474" xr:uid="{7E641213-786E-4816-8345-BE0C922BF1A7}"/>
    <cellStyle name="Normal 2 43 4 3" xfId="22012" xr:uid="{7E641213-786E-4816-8345-BE0C922BF1A7}"/>
    <cellStyle name="Normal 2 43 5" xfId="2269" xr:uid="{00000000-0005-0000-0000-000035020000}"/>
    <cellStyle name="Normal 2 43 5 2" xfId="9731" xr:uid="{00000000-0005-0000-0000-000035020000}"/>
    <cellStyle name="Normal 2 43 5 2 2" xfId="25709" xr:uid="{00000000-0005-0000-0000-000035020000}"/>
    <cellStyle name="Normal 2 43 5 3" xfId="18247" xr:uid="{00000000-0005-0000-0000-000035020000}"/>
    <cellStyle name="Normal 2 43 6" xfId="8007" xr:uid="{00000000-0005-0000-0000-000035020000}"/>
    <cellStyle name="Normal 2 43 6 2" xfId="23985" xr:uid="{00000000-0005-0000-0000-000035020000}"/>
    <cellStyle name="Normal 2 43 7" xfId="16435" xr:uid="{00000000-0005-0000-0000-000035020000}"/>
    <cellStyle name="Normal 2 44" xfId="460" xr:uid="{00000000-0005-0000-0000-000036020000}"/>
    <cellStyle name="Normal 2 44 2" xfId="3519" xr:uid="{06B65A1A-9D56-48BB-B35C-5297D9720EA8}"/>
    <cellStyle name="Normal 2 44 2 2" xfId="10981" xr:uid="{06B65A1A-9D56-48BB-B35C-5297D9720EA8}"/>
    <cellStyle name="Normal 2 44 2 2 2" xfId="26959" xr:uid="{06B65A1A-9D56-48BB-B35C-5297D9720EA8}"/>
    <cellStyle name="Normal 2 44 2 3" xfId="19497" xr:uid="{06B65A1A-9D56-48BB-B35C-5297D9720EA8}"/>
    <cellStyle name="Normal 2 44 3" xfId="4766" xr:uid="{B4594211-26AA-44B1-B017-D27C6A67E411}"/>
    <cellStyle name="Normal 2 44 3 2" xfId="12228" xr:uid="{B4594211-26AA-44B1-B017-D27C6A67E411}"/>
    <cellStyle name="Normal 2 44 3 2 2" xfId="28206" xr:uid="{B4594211-26AA-44B1-B017-D27C6A67E411}"/>
    <cellStyle name="Normal 2 44 3 3" xfId="20744" xr:uid="{B4594211-26AA-44B1-B017-D27C6A67E411}"/>
    <cellStyle name="Normal 2 44 4" xfId="6037" xr:uid="{56790722-55A1-4BD2-A6E7-8A27FA382CEC}"/>
    <cellStyle name="Normal 2 44 4 2" xfId="13499" xr:uid="{56790722-55A1-4BD2-A6E7-8A27FA382CEC}"/>
    <cellStyle name="Normal 2 44 4 2 2" xfId="29477" xr:uid="{56790722-55A1-4BD2-A6E7-8A27FA382CEC}"/>
    <cellStyle name="Normal 2 44 4 3" xfId="22015" xr:uid="{56790722-55A1-4BD2-A6E7-8A27FA382CEC}"/>
    <cellStyle name="Normal 2 44 5" xfId="2272" xr:uid="{00000000-0005-0000-0000-000036020000}"/>
    <cellStyle name="Normal 2 44 5 2" xfId="9734" xr:uid="{00000000-0005-0000-0000-000036020000}"/>
    <cellStyle name="Normal 2 44 5 2 2" xfId="25712" xr:uid="{00000000-0005-0000-0000-000036020000}"/>
    <cellStyle name="Normal 2 44 5 3" xfId="18250" xr:uid="{00000000-0005-0000-0000-000036020000}"/>
    <cellStyle name="Normal 2 44 6" xfId="8010" xr:uid="{00000000-0005-0000-0000-000036020000}"/>
    <cellStyle name="Normal 2 44 6 2" xfId="23988" xr:uid="{00000000-0005-0000-0000-000036020000}"/>
    <cellStyle name="Normal 2 44 7" xfId="16438" xr:uid="{00000000-0005-0000-0000-000036020000}"/>
    <cellStyle name="Normal 2 45" xfId="463" xr:uid="{00000000-0005-0000-0000-000037020000}"/>
    <cellStyle name="Normal 2 45 2" xfId="3522" xr:uid="{5E6627EB-781F-495D-A801-B1642C0CCF85}"/>
    <cellStyle name="Normal 2 45 2 2" xfId="10984" xr:uid="{5E6627EB-781F-495D-A801-B1642C0CCF85}"/>
    <cellStyle name="Normal 2 45 2 2 2" xfId="26962" xr:uid="{5E6627EB-781F-495D-A801-B1642C0CCF85}"/>
    <cellStyle name="Normal 2 45 2 3" xfId="19500" xr:uid="{5E6627EB-781F-495D-A801-B1642C0CCF85}"/>
    <cellStyle name="Normal 2 45 3" xfId="4769" xr:uid="{4B27CEAF-802C-43E8-8F91-E71004023540}"/>
    <cellStyle name="Normal 2 45 3 2" xfId="12231" xr:uid="{4B27CEAF-802C-43E8-8F91-E71004023540}"/>
    <cellStyle name="Normal 2 45 3 2 2" xfId="28209" xr:uid="{4B27CEAF-802C-43E8-8F91-E71004023540}"/>
    <cellStyle name="Normal 2 45 3 3" xfId="20747" xr:uid="{4B27CEAF-802C-43E8-8F91-E71004023540}"/>
    <cellStyle name="Normal 2 45 4" xfId="6040" xr:uid="{59006DF2-9DCD-4310-AE2F-AD6B99D108B2}"/>
    <cellStyle name="Normal 2 45 4 2" xfId="13502" xr:uid="{59006DF2-9DCD-4310-AE2F-AD6B99D108B2}"/>
    <cellStyle name="Normal 2 45 4 2 2" xfId="29480" xr:uid="{59006DF2-9DCD-4310-AE2F-AD6B99D108B2}"/>
    <cellStyle name="Normal 2 45 4 3" xfId="22018" xr:uid="{59006DF2-9DCD-4310-AE2F-AD6B99D108B2}"/>
    <cellStyle name="Normal 2 45 5" xfId="2275" xr:uid="{00000000-0005-0000-0000-000037020000}"/>
    <cellStyle name="Normal 2 45 5 2" xfId="9737" xr:uid="{00000000-0005-0000-0000-000037020000}"/>
    <cellStyle name="Normal 2 45 5 2 2" xfId="25715" xr:uid="{00000000-0005-0000-0000-000037020000}"/>
    <cellStyle name="Normal 2 45 5 3" xfId="18253" xr:uid="{00000000-0005-0000-0000-000037020000}"/>
    <cellStyle name="Normal 2 45 6" xfId="8013" xr:uid="{00000000-0005-0000-0000-000037020000}"/>
    <cellStyle name="Normal 2 45 6 2" xfId="23991" xr:uid="{00000000-0005-0000-0000-000037020000}"/>
    <cellStyle name="Normal 2 45 7" xfId="16441" xr:uid="{00000000-0005-0000-0000-000037020000}"/>
    <cellStyle name="Normal 2 46" xfId="466" xr:uid="{00000000-0005-0000-0000-000038020000}"/>
    <cellStyle name="Normal 2 46 2" xfId="3525" xr:uid="{17E7808F-2807-4A39-AE71-C7F24FFCC308}"/>
    <cellStyle name="Normal 2 46 2 2" xfId="10987" xr:uid="{17E7808F-2807-4A39-AE71-C7F24FFCC308}"/>
    <cellStyle name="Normal 2 46 2 2 2" xfId="26965" xr:uid="{17E7808F-2807-4A39-AE71-C7F24FFCC308}"/>
    <cellStyle name="Normal 2 46 2 3" xfId="19503" xr:uid="{17E7808F-2807-4A39-AE71-C7F24FFCC308}"/>
    <cellStyle name="Normal 2 46 3" xfId="4772" xr:uid="{DF2D9C65-FDA9-453F-ADBE-87C9BC595BD3}"/>
    <cellStyle name="Normal 2 46 3 2" xfId="12234" xr:uid="{DF2D9C65-FDA9-453F-ADBE-87C9BC595BD3}"/>
    <cellStyle name="Normal 2 46 3 2 2" xfId="28212" xr:uid="{DF2D9C65-FDA9-453F-ADBE-87C9BC595BD3}"/>
    <cellStyle name="Normal 2 46 3 3" xfId="20750" xr:uid="{DF2D9C65-FDA9-453F-ADBE-87C9BC595BD3}"/>
    <cellStyle name="Normal 2 46 4" xfId="6043" xr:uid="{7649E8C6-4C32-4391-BA8D-A0508196DAA1}"/>
    <cellStyle name="Normal 2 46 4 2" xfId="13505" xr:uid="{7649E8C6-4C32-4391-BA8D-A0508196DAA1}"/>
    <cellStyle name="Normal 2 46 4 2 2" xfId="29483" xr:uid="{7649E8C6-4C32-4391-BA8D-A0508196DAA1}"/>
    <cellStyle name="Normal 2 46 4 3" xfId="22021" xr:uid="{7649E8C6-4C32-4391-BA8D-A0508196DAA1}"/>
    <cellStyle name="Normal 2 46 5" xfId="2278" xr:uid="{00000000-0005-0000-0000-000038020000}"/>
    <cellStyle name="Normal 2 46 5 2" xfId="9740" xr:uid="{00000000-0005-0000-0000-000038020000}"/>
    <cellStyle name="Normal 2 46 5 2 2" xfId="25718" xr:uid="{00000000-0005-0000-0000-000038020000}"/>
    <cellStyle name="Normal 2 46 5 3" xfId="18256" xr:uid="{00000000-0005-0000-0000-000038020000}"/>
    <cellStyle name="Normal 2 46 6" xfId="8016" xr:uid="{00000000-0005-0000-0000-000038020000}"/>
    <cellStyle name="Normal 2 46 6 2" xfId="23994" xr:uid="{00000000-0005-0000-0000-000038020000}"/>
    <cellStyle name="Normal 2 46 7" xfId="16444" xr:uid="{00000000-0005-0000-0000-000038020000}"/>
    <cellStyle name="Normal 2 47" xfId="469" xr:uid="{00000000-0005-0000-0000-000039020000}"/>
    <cellStyle name="Normal 2 47 2" xfId="3528" xr:uid="{AE7C1D8E-46F3-433F-823F-8B15A07034A4}"/>
    <cellStyle name="Normal 2 47 2 2" xfId="10990" xr:uid="{AE7C1D8E-46F3-433F-823F-8B15A07034A4}"/>
    <cellStyle name="Normal 2 47 2 2 2" xfId="26968" xr:uid="{AE7C1D8E-46F3-433F-823F-8B15A07034A4}"/>
    <cellStyle name="Normal 2 47 2 3" xfId="19506" xr:uid="{AE7C1D8E-46F3-433F-823F-8B15A07034A4}"/>
    <cellStyle name="Normal 2 47 3" xfId="4775" xr:uid="{7AAD678C-0184-482C-8E44-EBD6A7405321}"/>
    <cellStyle name="Normal 2 47 3 2" xfId="12237" xr:uid="{7AAD678C-0184-482C-8E44-EBD6A7405321}"/>
    <cellStyle name="Normal 2 47 3 2 2" xfId="28215" xr:uid="{7AAD678C-0184-482C-8E44-EBD6A7405321}"/>
    <cellStyle name="Normal 2 47 3 3" xfId="20753" xr:uid="{7AAD678C-0184-482C-8E44-EBD6A7405321}"/>
    <cellStyle name="Normal 2 47 4" xfId="6046" xr:uid="{25E584E7-EE3B-4881-A063-1AA0428FB63E}"/>
    <cellStyle name="Normal 2 47 4 2" xfId="13508" xr:uid="{25E584E7-EE3B-4881-A063-1AA0428FB63E}"/>
    <cellStyle name="Normal 2 47 4 2 2" xfId="29486" xr:uid="{25E584E7-EE3B-4881-A063-1AA0428FB63E}"/>
    <cellStyle name="Normal 2 47 4 3" xfId="22024" xr:uid="{25E584E7-EE3B-4881-A063-1AA0428FB63E}"/>
    <cellStyle name="Normal 2 47 5" xfId="2281" xr:uid="{00000000-0005-0000-0000-000039020000}"/>
    <cellStyle name="Normal 2 47 5 2" xfId="9743" xr:uid="{00000000-0005-0000-0000-000039020000}"/>
    <cellStyle name="Normal 2 47 5 2 2" xfId="25721" xr:uid="{00000000-0005-0000-0000-000039020000}"/>
    <cellStyle name="Normal 2 47 5 3" xfId="18259" xr:uid="{00000000-0005-0000-0000-000039020000}"/>
    <cellStyle name="Normal 2 47 6" xfId="8019" xr:uid="{00000000-0005-0000-0000-000039020000}"/>
    <cellStyle name="Normal 2 47 6 2" xfId="23997" xr:uid="{00000000-0005-0000-0000-000039020000}"/>
    <cellStyle name="Normal 2 47 7" xfId="16447" xr:uid="{00000000-0005-0000-0000-000039020000}"/>
    <cellStyle name="Normal 2 48" xfId="472" xr:uid="{00000000-0005-0000-0000-00003A020000}"/>
    <cellStyle name="Normal 2 48 2" xfId="3531" xr:uid="{5D80E7AC-3395-42F4-B53F-E644D05759C1}"/>
    <cellStyle name="Normal 2 48 2 2" xfId="10993" xr:uid="{5D80E7AC-3395-42F4-B53F-E644D05759C1}"/>
    <cellStyle name="Normal 2 48 2 2 2" xfId="26971" xr:uid="{5D80E7AC-3395-42F4-B53F-E644D05759C1}"/>
    <cellStyle name="Normal 2 48 2 3" xfId="19509" xr:uid="{5D80E7AC-3395-42F4-B53F-E644D05759C1}"/>
    <cellStyle name="Normal 2 48 3" xfId="4778" xr:uid="{1B4FBE53-3F29-4D74-843C-2A60DBB1A08A}"/>
    <cellStyle name="Normal 2 48 3 2" xfId="12240" xr:uid="{1B4FBE53-3F29-4D74-843C-2A60DBB1A08A}"/>
    <cellStyle name="Normal 2 48 3 2 2" xfId="28218" xr:uid="{1B4FBE53-3F29-4D74-843C-2A60DBB1A08A}"/>
    <cellStyle name="Normal 2 48 3 3" xfId="20756" xr:uid="{1B4FBE53-3F29-4D74-843C-2A60DBB1A08A}"/>
    <cellStyle name="Normal 2 48 4" xfId="6049" xr:uid="{90709007-92D4-4962-81F6-905D435B8B89}"/>
    <cellStyle name="Normal 2 48 4 2" xfId="13511" xr:uid="{90709007-92D4-4962-81F6-905D435B8B89}"/>
    <cellStyle name="Normal 2 48 4 2 2" xfId="29489" xr:uid="{90709007-92D4-4962-81F6-905D435B8B89}"/>
    <cellStyle name="Normal 2 48 4 3" xfId="22027" xr:uid="{90709007-92D4-4962-81F6-905D435B8B89}"/>
    <cellStyle name="Normal 2 48 5" xfId="2284" xr:uid="{00000000-0005-0000-0000-00003A020000}"/>
    <cellStyle name="Normal 2 48 5 2" xfId="9746" xr:uid="{00000000-0005-0000-0000-00003A020000}"/>
    <cellStyle name="Normal 2 48 5 2 2" xfId="25724" xr:uid="{00000000-0005-0000-0000-00003A020000}"/>
    <cellStyle name="Normal 2 48 5 3" xfId="18262" xr:uid="{00000000-0005-0000-0000-00003A020000}"/>
    <cellStyle name="Normal 2 48 6" xfId="8022" xr:uid="{00000000-0005-0000-0000-00003A020000}"/>
    <cellStyle name="Normal 2 48 6 2" xfId="24000" xr:uid="{00000000-0005-0000-0000-00003A020000}"/>
    <cellStyle name="Normal 2 48 7" xfId="16450" xr:uid="{00000000-0005-0000-0000-00003A020000}"/>
    <cellStyle name="Normal 2 49" xfId="475" xr:uid="{00000000-0005-0000-0000-00003B020000}"/>
    <cellStyle name="Normal 2 49 2" xfId="3534" xr:uid="{1BDDD95C-B4F8-4EFA-8716-3BF841CA2E8F}"/>
    <cellStyle name="Normal 2 49 2 2" xfId="10996" xr:uid="{1BDDD95C-B4F8-4EFA-8716-3BF841CA2E8F}"/>
    <cellStyle name="Normal 2 49 2 2 2" xfId="26974" xr:uid="{1BDDD95C-B4F8-4EFA-8716-3BF841CA2E8F}"/>
    <cellStyle name="Normal 2 49 2 3" xfId="19512" xr:uid="{1BDDD95C-B4F8-4EFA-8716-3BF841CA2E8F}"/>
    <cellStyle name="Normal 2 49 3" xfId="4781" xr:uid="{F60CF3B0-056A-4201-992E-0BF7D5279AB9}"/>
    <cellStyle name="Normal 2 49 3 2" xfId="12243" xr:uid="{F60CF3B0-056A-4201-992E-0BF7D5279AB9}"/>
    <cellStyle name="Normal 2 49 3 2 2" xfId="28221" xr:uid="{F60CF3B0-056A-4201-992E-0BF7D5279AB9}"/>
    <cellStyle name="Normal 2 49 3 3" xfId="20759" xr:uid="{F60CF3B0-056A-4201-992E-0BF7D5279AB9}"/>
    <cellStyle name="Normal 2 49 4" xfId="6052" xr:uid="{4D26ECA7-D7DF-4FC2-88A6-EAD670873FE5}"/>
    <cellStyle name="Normal 2 49 4 2" xfId="13514" xr:uid="{4D26ECA7-D7DF-4FC2-88A6-EAD670873FE5}"/>
    <cellStyle name="Normal 2 49 4 2 2" xfId="29492" xr:uid="{4D26ECA7-D7DF-4FC2-88A6-EAD670873FE5}"/>
    <cellStyle name="Normal 2 49 4 3" xfId="22030" xr:uid="{4D26ECA7-D7DF-4FC2-88A6-EAD670873FE5}"/>
    <cellStyle name="Normal 2 49 5" xfId="2287" xr:uid="{00000000-0005-0000-0000-00003B020000}"/>
    <cellStyle name="Normal 2 49 5 2" xfId="9749" xr:uid="{00000000-0005-0000-0000-00003B020000}"/>
    <cellStyle name="Normal 2 49 5 2 2" xfId="25727" xr:uid="{00000000-0005-0000-0000-00003B020000}"/>
    <cellStyle name="Normal 2 49 5 3" xfId="18265" xr:uid="{00000000-0005-0000-0000-00003B020000}"/>
    <cellStyle name="Normal 2 49 6" xfId="8025" xr:uid="{00000000-0005-0000-0000-00003B020000}"/>
    <cellStyle name="Normal 2 49 6 2" xfId="24003" xr:uid="{00000000-0005-0000-0000-00003B020000}"/>
    <cellStyle name="Normal 2 49 7" xfId="16453" xr:uid="{00000000-0005-0000-0000-00003B020000}"/>
    <cellStyle name="Normal 2 5" xfId="19" xr:uid="{00000000-0005-0000-0000-00003C020000}"/>
    <cellStyle name="Normal 2 5 10" xfId="1467" xr:uid="{B96A4EFA-088C-4A19-9E12-472D98D92408}"/>
    <cellStyle name="Normal 2 5 10 2" xfId="7005" xr:uid="{39B5D048-EF91-4159-9B21-F8D7E0543498}"/>
    <cellStyle name="Normal 2 5 10 2 2" xfId="14467" xr:uid="{39B5D048-EF91-4159-9B21-F8D7E0543498}"/>
    <cellStyle name="Normal 2 5 10 2 2 2" xfId="30445" xr:uid="{39B5D048-EF91-4159-9B21-F8D7E0543498}"/>
    <cellStyle name="Normal 2 5 10 2 3" xfId="22983" xr:uid="{39B5D048-EF91-4159-9B21-F8D7E0543498}"/>
    <cellStyle name="Normal 2 5 10 3" xfId="8956" xr:uid="{B96A4EFA-088C-4A19-9E12-472D98D92408}"/>
    <cellStyle name="Normal 2 5 10 3 2" xfId="24934" xr:uid="{B96A4EFA-088C-4A19-9E12-472D98D92408}"/>
    <cellStyle name="Normal 2 5 10 4" xfId="17445" xr:uid="{B96A4EFA-088C-4A19-9E12-472D98D92408}"/>
    <cellStyle name="Normal 2 5 11" xfId="1500" xr:uid="{B96A4EFA-088C-4A19-9E12-472D98D92408}"/>
    <cellStyle name="Normal 2 5 11 2" xfId="7038" xr:uid="{D2642488-BEB1-4DF6-A19A-C1DF5740EF27}"/>
    <cellStyle name="Normal 2 5 11 2 2" xfId="14500" xr:uid="{D2642488-BEB1-4DF6-A19A-C1DF5740EF27}"/>
    <cellStyle name="Normal 2 5 11 2 2 2" xfId="30478" xr:uid="{D2642488-BEB1-4DF6-A19A-C1DF5740EF27}"/>
    <cellStyle name="Normal 2 5 11 2 3" xfId="23016" xr:uid="{D2642488-BEB1-4DF6-A19A-C1DF5740EF27}"/>
    <cellStyle name="Normal 2 5 11 3" xfId="8989" xr:uid="{B96A4EFA-088C-4A19-9E12-472D98D92408}"/>
    <cellStyle name="Normal 2 5 11 3 2" xfId="24967" xr:uid="{B96A4EFA-088C-4A19-9E12-472D98D92408}"/>
    <cellStyle name="Normal 2 5 11 4" xfId="17478" xr:uid="{B96A4EFA-088C-4A19-9E12-472D98D92408}"/>
    <cellStyle name="Normal 2 5 12" xfId="1533" xr:uid="{B96A4EFA-088C-4A19-9E12-472D98D92408}"/>
    <cellStyle name="Normal 2 5 12 2" xfId="7071" xr:uid="{24E15F28-478D-4902-A126-89D5B68D29A0}"/>
    <cellStyle name="Normal 2 5 12 2 2" xfId="14533" xr:uid="{24E15F28-478D-4902-A126-89D5B68D29A0}"/>
    <cellStyle name="Normal 2 5 12 2 2 2" xfId="30511" xr:uid="{24E15F28-478D-4902-A126-89D5B68D29A0}"/>
    <cellStyle name="Normal 2 5 12 2 3" xfId="23049" xr:uid="{24E15F28-478D-4902-A126-89D5B68D29A0}"/>
    <cellStyle name="Normal 2 5 12 3" xfId="9022" xr:uid="{B96A4EFA-088C-4A19-9E12-472D98D92408}"/>
    <cellStyle name="Normal 2 5 12 3 2" xfId="25000" xr:uid="{B96A4EFA-088C-4A19-9E12-472D98D92408}"/>
    <cellStyle name="Normal 2 5 12 4" xfId="17511" xr:uid="{B96A4EFA-088C-4A19-9E12-472D98D92408}"/>
    <cellStyle name="Normal 2 5 13" xfId="1567" xr:uid="{B96A4EFA-088C-4A19-9E12-472D98D92408}"/>
    <cellStyle name="Normal 2 5 13 2" xfId="7105" xr:uid="{07551247-4DD8-49FC-84BE-6321442236EE}"/>
    <cellStyle name="Normal 2 5 13 2 2" xfId="14567" xr:uid="{07551247-4DD8-49FC-84BE-6321442236EE}"/>
    <cellStyle name="Normal 2 5 13 2 2 2" xfId="30545" xr:uid="{07551247-4DD8-49FC-84BE-6321442236EE}"/>
    <cellStyle name="Normal 2 5 13 2 3" xfId="23083" xr:uid="{07551247-4DD8-49FC-84BE-6321442236EE}"/>
    <cellStyle name="Normal 2 5 13 3" xfId="9056" xr:uid="{B96A4EFA-088C-4A19-9E12-472D98D92408}"/>
    <cellStyle name="Normal 2 5 13 3 2" xfId="25034" xr:uid="{B96A4EFA-088C-4A19-9E12-472D98D92408}"/>
    <cellStyle name="Normal 2 5 13 4" xfId="17545" xr:uid="{B96A4EFA-088C-4A19-9E12-472D98D92408}"/>
    <cellStyle name="Normal 2 5 14" xfId="1600" xr:uid="{B96A4EFA-088C-4A19-9E12-472D98D92408}"/>
    <cellStyle name="Normal 2 5 14 2" xfId="7138" xr:uid="{BAA23311-17F5-4515-9ECB-B0E7AFBF9AF2}"/>
    <cellStyle name="Normal 2 5 14 2 2" xfId="14600" xr:uid="{BAA23311-17F5-4515-9ECB-B0E7AFBF9AF2}"/>
    <cellStyle name="Normal 2 5 14 2 2 2" xfId="30578" xr:uid="{BAA23311-17F5-4515-9ECB-B0E7AFBF9AF2}"/>
    <cellStyle name="Normal 2 5 14 2 3" xfId="23116" xr:uid="{BAA23311-17F5-4515-9ECB-B0E7AFBF9AF2}"/>
    <cellStyle name="Normal 2 5 14 3" xfId="9089" xr:uid="{B96A4EFA-088C-4A19-9E12-472D98D92408}"/>
    <cellStyle name="Normal 2 5 14 3 2" xfId="25067" xr:uid="{B96A4EFA-088C-4A19-9E12-472D98D92408}"/>
    <cellStyle name="Normal 2 5 14 4" xfId="17578" xr:uid="{B96A4EFA-088C-4A19-9E12-472D98D92408}"/>
    <cellStyle name="Normal 2 5 15" xfId="1633" xr:uid="{B96A4EFA-088C-4A19-9E12-472D98D92408}"/>
    <cellStyle name="Normal 2 5 15 2" xfId="7177" xr:uid="{D1E9A134-E800-4202-BEFC-042FA7F1473D}"/>
    <cellStyle name="Normal 2 5 15 2 2" xfId="14639" xr:uid="{D1E9A134-E800-4202-BEFC-042FA7F1473D}"/>
    <cellStyle name="Normal 2 5 15 2 2 2" xfId="30617" xr:uid="{D1E9A134-E800-4202-BEFC-042FA7F1473D}"/>
    <cellStyle name="Normal 2 5 15 2 3" xfId="23155" xr:uid="{D1E9A134-E800-4202-BEFC-042FA7F1473D}"/>
    <cellStyle name="Normal 2 5 15 3" xfId="9122" xr:uid="{B96A4EFA-088C-4A19-9E12-472D98D92408}"/>
    <cellStyle name="Normal 2 5 15 3 2" xfId="25100" xr:uid="{B96A4EFA-088C-4A19-9E12-472D98D92408}"/>
    <cellStyle name="Normal 2 5 15 4" xfId="17611" xr:uid="{B96A4EFA-088C-4A19-9E12-472D98D92408}"/>
    <cellStyle name="Normal 2 5 16" xfId="1701" xr:uid="{B96A4EFA-088C-4A19-9E12-472D98D92408}"/>
    <cellStyle name="Normal 2 5 16 2" xfId="7233" xr:uid="{3C2D40D9-FCC2-4ABF-9048-C4F8D326F192}"/>
    <cellStyle name="Normal 2 5 16 2 2" xfId="14695" xr:uid="{3C2D40D9-FCC2-4ABF-9048-C4F8D326F192}"/>
    <cellStyle name="Normal 2 5 16 2 2 2" xfId="30673" xr:uid="{3C2D40D9-FCC2-4ABF-9048-C4F8D326F192}"/>
    <cellStyle name="Normal 2 5 16 2 3" xfId="23211" xr:uid="{3C2D40D9-FCC2-4ABF-9048-C4F8D326F192}"/>
    <cellStyle name="Normal 2 5 16 3" xfId="9163" xr:uid="{B96A4EFA-088C-4A19-9E12-472D98D92408}"/>
    <cellStyle name="Normal 2 5 16 3 2" xfId="25141" xr:uid="{B96A4EFA-088C-4A19-9E12-472D98D92408}"/>
    <cellStyle name="Normal 2 5 16 4" xfId="17679" xr:uid="{B96A4EFA-088C-4A19-9E12-472D98D92408}"/>
    <cellStyle name="Normal 2 5 17" xfId="1833" xr:uid="{00000000-0005-0000-0000-00003C020000}"/>
    <cellStyle name="Normal 2 5 17 2" xfId="9295" xr:uid="{00000000-0005-0000-0000-00003C020000}"/>
    <cellStyle name="Normal 2 5 17 2 2" xfId="25273" xr:uid="{00000000-0005-0000-0000-00003C020000}"/>
    <cellStyle name="Normal 2 5 17 3" xfId="17811" xr:uid="{00000000-0005-0000-0000-00003C020000}"/>
    <cellStyle name="Normal 2 5 18" xfId="7335" xr:uid="{B96A4EFA-088C-4A19-9E12-472D98D92408}"/>
    <cellStyle name="Normal 2 5 18 2" xfId="14797" xr:uid="{B96A4EFA-088C-4A19-9E12-472D98D92408}"/>
    <cellStyle name="Normal 2 5 18 2 2" xfId="30775" xr:uid="{B96A4EFA-088C-4A19-9E12-472D98D92408}"/>
    <cellStyle name="Normal 2 5 18 3" xfId="23313" xr:uid="{B96A4EFA-088C-4A19-9E12-472D98D92408}"/>
    <cellStyle name="Normal 2 5 19" xfId="7476" xr:uid="{B96A4EFA-088C-4A19-9E12-472D98D92408}"/>
    <cellStyle name="Normal 2 5 19 2" xfId="23454" xr:uid="{B96A4EFA-088C-4A19-9E12-472D98D92408}"/>
    <cellStyle name="Normal 2 5 2" xfId="129" xr:uid="{00000000-0005-0000-0000-00003D020000}"/>
    <cellStyle name="Normal 2 5 2 10" xfId="15102" xr:uid="{E002275D-B44A-41B5-A531-3610A9074937}"/>
    <cellStyle name="Normal 2 5 2 10 2" xfId="31080" xr:uid="{E002275D-B44A-41B5-A531-3610A9074937}"/>
    <cellStyle name="Normal 2 5 2 11" xfId="15234" xr:uid="{E002275D-B44A-41B5-A531-3610A9074937}"/>
    <cellStyle name="Normal 2 5 2 11 2" xfId="31212" xr:uid="{E002275D-B44A-41B5-A531-3610A9074937}"/>
    <cellStyle name="Normal 2 5 2 12" xfId="15366" xr:uid="{E002275D-B44A-41B5-A531-3610A9074937}"/>
    <cellStyle name="Normal 2 5 2 12 2" xfId="31344" xr:uid="{E002275D-B44A-41B5-A531-3610A9074937}"/>
    <cellStyle name="Normal 2 5 2 13" xfId="15498" xr:uid="{E002275D-B44A-41B5-A531-3610A9074937}"/>
    <cellStyle name="Normal 2 5 2 13 2" xfId="31476" xr:uid="{E002275D-B44A-41B5-A531-3610A9074937}"/>
    <cellStyle name="Normal 2 5 2 14" xfId="15637" xr:uid="{E002275D-B44A-41B5-A531-3610A9074937}"/>
    <cellStyle name="Normal 2 5 2 14 2" xfId="31614" xr:uid="{E002275D-B44A-41B5-A531-3610A9074937}"/>
    <cellStyle name="Normal 2 5 2 15" xfId="15769" xr:uid="{E002275D-B44A-41B5-A531-3610A9074937}"/>
    <cellStyle name="Normal 2 5 2 15 2" xfId="31746" xr:uid="{E002275D-B44A-41B5-A531-3610A9074937}"/>
    <cellStyle name="Normal 2 5 2 16" xfId="15900" xr:uid="{E002275D-B44A-41B5-A531-3610A9074937}"/>
    <cellStyle name="Normal 2 5 2 16 2" xfId="31877" xr:uid="{E002275D-B44A-41B5-A531-3610A9074937}"/>
    <cellStyle name="Normal 2 5 2 17" xfId="16108" xr:uid="{00000000-0005-0000-0000-00003D020000}"/>
    <cellStyle name="Normal 2 5 2 18" xfId="32008" xr:uid="{E002275D-B44A-41B5-A531-3610A9074937}"/>
    <cellStyle name="Normal 2 5 2 19" xfId="32140" xr:uid="{E002275D-B44A-41B5-A531-3610A9074937}"/>
    <cellStyle name="Normal 2 5 2 2" xfId="348" xr:uid="{00000000-0005-0000-0000-00003E020000}"/>
    <cellStyle name="Normal 2 5 2 2 10" xfId="15300" xr:uid="{2D218C30-7331-4296-BC7E-62530BC67EBA}"/>
    <cellStyle name="Normal 2 5 2 2 10 2" xfId="31278" xr:uid="{2D218C30-7331-4296-BC7E-62530BC67EBA}"/>
    <cellStyle name="Normal 2 5 2 2 11" xfId="15432" xr:uid="{2D218C30-7331-4296-BC7E-62530BC67EBA}"/>
    <cellStyle name="Normal 2 5 2 2 11 2" xfId="31410" xr:uid="{2D218C30-7331-4296-BC7E-62530BC67EBA}"/>
    <cellStyle name="Normal 2 5 2 2 12" xfId="15564" xr:uid="{2D218C30-7331-4296-BC7E-62530BC67EBA}"/>
    <cellStyle name="Normal 2 5 2 2 12 2" xfId="31542" xr:uid="{2D218C30-7331-4296-BC7E-62530BC67EBA}"/>
    <cellStyle name="Normal 2 5 2 2 13" xfId="15703" xr:uid="{2D218C30-7331-4296-BC7E-62530BC67EBA}"/>
    <cellStyle name="Normal 2 5 2 2 13 2" xfId="31680" xr:uid="{2D218C30-7331-4296-BC7E-62530BC67EBA}"/>
    <cellStyle name="Normal 2 5 2 2 14" xfId="15835" xr:uid="{2D218C30-7331-4296-BC7E-62530BC67EBA}"/>
    <cellStyle name="Normal 2 5 2 2 14 2" xfId="31812" xr:uid="{2D218C30-7331-4296-BC7E-62530BC67EBA}"/>
    <cellStyle name="Normal 2 5 2 2 15" xfId="15966" xr:uid="{2D218C30-7331-4296-BC7E-62530BC67EBA}"/>
    <cellStyle name="Normal 2 5 2 2 15 2" xfId="31943" xr:uid="{2D218C30-7331-4296-BC7E-62530BC67EBA}"/>
    <cellStyle name="Normal 2 5 2 2 16" xfId="16326" xr:uid="{00000000-0005-0000-0000-00003E020000}"/>
    <cellStyle name="Normal 2 5 2 2 17" xfId="32074" xr:uid="{2D218C30-7331-4296-BC7E-62530BC67EBA}"/>
    <cellStyle name="Normal 2 5 2 2 18" xfId="32206" xr:uid="{2D218C30-7331-4296-BC7E-62530BC67EBA}"/>
    <cellStyle name="Normal 2 5 2 2 19" xfId="32337" xr:uid="{2D218C30-7331-4296-BC7E-62530BC67EBA}"/>
    <cellStyle name="Normal 2 5 2 2 2" xfId="1800" xr:uid="{2D218C30-7331-4296-BC7E-62530BC67EBA}"/>
    <cellStyle name="Normal 2 5 2 2 2 2" xfId="7305" xr:uid="{BEF4D7C5-7E08-4681-9B7C-9D1132558EFE}"/>
    <cellStyle name="Normal 2 5 2 2 2 2 2" xfId="14767" xr:uid="{BEF4D7C5-7E08-4681-9B7C-9D1132558EFE}"/>
    <cellStyle name="Normal 2 5 2 2 2 2 2 2" xfId="30745" xr:uid="{BEF4D7C5-7E08-4681-9B7C-9D1132558EFE}"/>
    <cellStyle name="Normal 2 5 2 2 2 2 3" xfId="23283" xr:uid="{BEF4D7C5-7E08-4681-9B7C-9D1132558EFE}"/>
    <cellStyle name="Normal 2 5 2 2 2 3" xfId="3407" xr:uid="{5075998A-457C-4D9B-AE81-5B2FC3A32D24}"/>
    <cellStyle name="Normal 2 5 2 2 2 3 2" xfId="10869" xr:uid="{5075998A-457C-4D9B-AE81-5B2FC3A32D24}"/>
    <cellStyle name="Normal 2 5 2 2 2 3 2 2" xfId="26847" xr:uid="{5075998A-457C-4D9B-AE81-5B2FC3A32D24}"/>
    <cellStyle name="Normal 2 5 2 2 2 3 3" xfId="19385" xr:uid="{5075998A-457C-4D9B-AE81-5B2FC3A32D24}"/>
    <cellStyle name="Normal 2 5 2 2 2 4" xfId="9262" xr:uid="{2D218C30-7331-4296-BC7E-62530BC67EBA}"/>
    <cellStyle name="Normal 2 5 2 2 2 4 2" xfId="25240" xr:uid="{2D218C30-7331-4296-BC7E-62530BC67EBA}"/>
    <cellStyle name="Normal 2 5 2 2 2 5" xfId="17778" xr:uid="{2D218C30-7331-4296-BC7E-62530BC67EBA}"/>
    <cellStyle name="Normal 2 5 2 2 20" xfId="32469" xr:uid="{2D218C30-7331-4296-BC7E-62530BC67EBA}"/>
    <cellStyle name="Normal 2 5 2 2 21" xfId="32600" xr:uid="{2D218C30-7331-4296-BC7E-62530BC67EBA}"/>
    <cellStyle name="Normal 2 5 2 2 22" xfId="32732" xr:uid="{0BDC5DC8-2F5F-43F6-8DED-469F3156CDAA}"/>
    <cellStyle name="Normal 2 5 2 2 23" xfId="32864" xr:uid="{00000000-0005-0000-0000-00007B000000}"/>
    <cellStyle name="Normal 2 5 2 2 24" xfId="32995" xr:uid="{2D218C30-7331-4296-BC7E-62530BC67EBA}"/>
    <cellStyle name="Normal 2 5 2 2 25" xfId="33126" xr:uid="{2D218C30-7331-4296-BC7E-62530BC67EBA}"/>
    <cellStyle name="Normal 2 5 2 2 26" xfId="33258" xr:uid="{00000000-0005-0000-0000-00007B000000}"/>
    <cellStyle name="Normal 2 5 2 2 27" xfId="33390" xr:uid="{4217BF0B-6001-4AC1-BEC5-D69D1C964598}"/>
    <cellStyle name="Normal 2 5 2 2 3" xfId="4654" xr:uid="{C8C7D2DC-7FEF-48C6-80E6-CE1BCD26AEC3}"/>
    <cellStyle name="Normal 2 5 2 2 3 2" xfId="12116" xr:uid="{C8C7D2DC-7FEF-48C6-80E6-CE1BCD26AEC3}"/>
    <cellStyle name="Normal 2 5 2 2 3 2 2" xfId="28094" xr:uid="{C8C7D2DC-7FEF-48C6-80E6-CE1BCD26AEC3}"/>
    <cellStyle name="Normal 2 5 2 2 3 3" xfId="20632" xr:uid="{C8C7D2DC-7FEF-48C6-80E6-CE1BCD26AEC3}"/>
    <cellStyle name="Normal 2 5 2 2 4" xfId="5925" xr:uid="{93712CA5-15D0-4994-A6A4-03226CEBC5B9}"/>
    <cellStyle name="Normal 2 5 2 2 4 2" xfId="13387" xr:uid="{93712CA5-15D0-4994-A6A4-03226CEBC5B9}"/>
    <cellStyle name="Normal 2 5 2 2 4 2 2" xfId="29365" xr:uid="{93712CA5-15D0-4994-A6A4-03226CEBC5B9}"/>
    <cellStyle name="Normal 2 5 2 2 4 3" xfId="21903" xr:uid="{93712CA5-15D0-4994-A6A4-03226CEBC5B9}"/>
    <cellStyle name="Normal 2 5 2 2 5" xfId="2160" xr:uid="{00000000-0005-0000-0000-00003E020000}"/>
    <cellStyle name="Normal 2 5 2 2 5 2" xfId="9622" xr:uid="{00000000-0005-0000-0000-00003E020000}"/>
    <cellStyle name="Normal 2 5 2 2 5 2 2" xfId="25600" xr:uid="{00000000-0005-0000-0000-00003E020000}"/>
    <cellStyle name="Normal 2 5 2 2 5 3" xfId="18138" xr:uid="{00000000-0005-0000-0000-00003E020000}"/>
    <cellStyle name="Normal 2 5 2 2 6" xfId="7434" xr:uid="{2D218C30-7331-4296-BC7E-62530BC67EBA}"/>
    <cellStyle name="Normal 2 5 2 2 6 2" xfId="14896" xr:uid="{2D218C30-7331-4296-BC7E-62530BC67EBA}"/>
    <cellStyle name="Normal 2 5 2 2 6 2 2" xfId="30874" xr:uid="{2D218C30-7331-4296-BC7E-62530BC67EBA}"/>
    <cellStyle name="Normal 2 5 2 2 6 3" xfId="23412" xr:uid="{2D218C30-7331-4296-BC7E-62530BC67EBA}"/>
    <cellStyle name="Normal 2 5 2 2 7" xfId="7575" xr:uid="{2D218C30-7331-4296-BC7E-62530BC67EBA}"/>
    <cellStyle name="Normal 2 5 2 2 7 2" xfId="23553" xr:uid="{2D218C30-7331-4296-BC7E-62530BC67EBA}"/>
    <cellStyle name="Normal 2 5 2 2 8" xfId="15037" xr:uid="{2D218C30-7331-4296-BC7E-62530BC67EBA}"/>
    <cellStyle name="Normal 2 5 2 2 8 2" xfId="31015" xr:uid="{2D218C30-7331-4296-BC7E-62530BC67EBA}"/>
    <cellStyle name="Normal 2 5 2 2 9" xfId="15168" xr:uid="{2D218C30-7331-4296-BC7E-62530BC67EBA}"/>
    <cellStyle name="Normal 2 5 2 2 9 2" xfId="31146" xr:uid="{2D218C30-7331-4296-BC7E-62530BC67EBA}"/>
    <cellStyle name="Normal 2 5 2 20" xfId="32271" xr:uid="{E002275D-B44A-41B5-A531-3610A9074937}"/>
    <cellStyle name="Normal 2 5 2 21" xfId="32403" xr:uid="{E002275D-B44A-41B5-A531-3610A9074937}"/>
    <cellStyle name="Normal 2 5 2 22" xfId="32534" xr:uid="{E002275D-B44A-41B5-A531-3610A9074937}"/>
    <cellStyle name="Normal 2 5 2 23" xfId="32666" xr:uid="{508DD86C-2184-46BF-A4DF-4FDF968BF78D}"/>
    <cellStyle name="Normal 2 5 2 24" xfId="32798" xr:uid="{00000000-0005-0000-0000-00007A000000}"/>
    <cellStyle name="Normal 2 5 2 25" xfId="32929" xr:uid="{E002275D-B44A-41B5-A531-3610A9074937}"/>
    <cellStyle name="Normal 2 5 2 26" xfId="33060" xr:uid="{E002275D-B44A-41B5-A531-3610A9074937}"/>
    <cellStyle name="Normal 2 5 2 27" xfId="33192" xr:uid="{00000000-0005-0000-0000-00007A000000}"/>
    <cellStyle name="Normal 2 5 2 28" xfId="33324" xr:uid="{A188F202-7339-4214-BDD6-EB3AD53C2B28}"/>
    <cellStyle name="Normal 2 5 2 3" xfId="1666" xr:uid="{E002275D-B44A-41B5-A531-3610A9074937}"/>
    <cellStyle name="Normal 2 5 2 3 2" xfId="7210" xr:uid="{1F893A37-BDB9-4B24-9E1F-D7E06EC69FCC}"/>
    <cellStyle name="Normal 2 5 2 3 2 2" xfId="14672" xr:uid="{1F893A37-BDB9-4B24-9E1F-D7E06EC69FCC}"/>
    <cellStyle name="Normal 2 5 2 3 2 2 2" xfId="30650" xr:uid="{1F893A37-BDB9-4B24-9E1F-D7E06EC69FCC}"/>
    <cellStyle name="Normal 2 5 2 3 2 3" xfId="23188" xr:uid="{1F893A37-BDB9-4B24-9E1F-D7E06EC69FCC}"/>
    <cellStyle name="Normal 2 5 2 3 3" xfId="3189" xr:uid="{C2D80C1A-889D-46CA-BB09-B32A778FE3A8}"/>
    <cellStyle name="Normal 2 5 2 3 3 2" xfId="10651" xr:uid="{C2D80C1A-889D-46CA-BB09-B32A778FE3A8}"/>
    <cellStyle name="Normal 2 5 2 3 3 2 2" xfId="26629" xr:uid="{C2D80C1A-889D-46CA-BB09-B32A778FE3A8}"/>
    <cellStyle name="Normal 2 5 2 3 3 3" xfId="19167" xr:uid="{C2D80C1A-889D-46CA-BB09-B32A778FE3A8}"/>
    <cellStyle name="Normal 2 5 2 3 4" xfId="9142" xr:uid="{E002275D-B44A-41B5-A531-3610A9074937}"/>
    <cellStyle name="Normal 2 5 2 3 4 2" xfId="25120" xr:uid="{E002275D-B44A-41B5-A531-3610A9074937}"/>
    <cellStyle name="Normal 2 5 2 3 5" xfId="17644" xr:uid="{E002275D-B44A-41B5-A531-3610A9074937}"/>
    <cellStyle name="Normal 2 5 2 4" xfId="1734" xr:uid="{E002275D-B44A-41B5-A531-3610A9074937}"/>
    <cellStyle name="Normal 2 5 2 4 2" xfId="7266" xr:uid="{1E5FAFAF-80B1-4046-98E7-850B19152043}"/>
    <cellStyle name="Normal 2 5 2 4 2 2" xfId="14728" xr:uid="{1E5FAFAF-80B1-4046-98E7-850B19152043}"/>
    <cellStyle name="Normal 2 5 2 4 2 2 2" xfId="30706" xr:uid="{1E5FAFAF-80B1-4046-98E7-850B19152043}"/>
    <cellStyle name="Normal 2 5 2 4 2 3" xfId="23244" xr:uid="{1E5FAFAF-80B1-4046-98E7-850B19152043}"/>
    <cellStyle name="Normal 2 5 2 4 3" xfId="4436" xr:uid="{F6431FC0-E73B-4ACF-95B6-8DFEA612E645}"/>
    <cellStyle name="Normal 2 5 2 4 3 2" xfId="11898" xr:uid="{F6431FC0-E73B-4ACF-95B6-8DFEA612E645}"/>
    <cellStyle name="Normal 2 5 2 4 3 2 2" xfId="27876" xr:uid="{F6431FC0-E73B-4ACF-95B6-8DFEA612E645}"/>
    <cellStyle name="Normal 2 5 2 4 3 3" xfId="20414" xr:uid="{F6431FC0-E73B-4ACF-95B6-8DFEA612E645}"/>
    <cellStyle name="Normal 2 5 2 4 4" xfId="9196" xr:uid="{E002275D-B44A-41B5-A531-3610A9074937}"/>
    <cellStyle name="Normal 2 5 2 4 4 2" xfId="25174" xr:uid="{E002275D-B44A-41B5-A531-3610A9074937}"/>
    <cellStyle name="Normal 2 5 2 4 5" xfId="17712" xr:uid="{E002275D-B44A-41B5-A531-3610A9074937}"/>
    <cellStyle name="Normal 2 5 2 5" xfId="5710" xr:uid="{4DF058D1-565D-4C27-948A-FBF062724470}"/>
    <cellStyle name="Normal 2 5 2 5 2" xfId="13172" xr:uid="{4DF058D1-565D-4C27-948A-FBF062724470}"/>
    <cellStyle name="Normal 2 5 2 5 2 2" xfId="29150" xr:uid="{4DF058D1-565D-4C27-948A-FBF062724470}"/>
    <cellStyle name="Normal 2 5 2 5 3" xfId="21688" xr:uid="{4DF058D1-565D-4C27-948A-FBF062724470}"/>
    <cellStyle name="Normal 2 5 2 6" xfId="1942" xr:uid="{00000000-0005-0000-0000-00003D020000}"/>
    <cellStyle name="Normal 2 5 2 6 2" xfId="9404" xr:uid="{00000000-0005-0000-0000-00003D020000}"/>
    <cellStyle name="Normal 2 5 2 6 2 2" xfId="25382" xr:uid="{00000000-0005-0000-0000-00003D020000}"/>
    <cellStyle name="Normal 2 5 2 6 3" xfId="17920" xr:uid="{00000000-0005-0000-0000-00003D020000}"/>
    <cellStyle name="Normal 2 5 2 7" xfId="7368" xr:uid="{E002275D-B44A-41B5-A531-3610A9074937}"/>
    <cellStyle name="Normal 2 5 2 7 2" xfId="14830" xr:uid="{E002275D-B44A-41B5-A531-3610A9074937}"/>
    <cellStyle name="Normal 2 5 2 7 2 2" xfId="30808" xr:uid="{E002275D-B44A-41B5-A531-3610A9074937}"/>
    <cellStyle name="Normal 2 5 2 7 3" xfId="23346" xr:uid="{E002275D-B44A-41B5-A531-3610A9074937}"/>
    <cellStyle name="Normal 2 5 2 8" xfId="7509" xr:uid="{E002275D-B44A-41B5-A531-3610A9074937}"/>
    <cellStyle name="Normal 2 5 2 8 2" xfId="23487" xr:uid="{E002275D-B44A-41B5-A531-3610A9074937}"/>
    <cellStyle name="Normal 2 5 2 9" xfId="14971" xr:uid="{E002275D-B44A-41B5-A531-3610A9074937}"/>
    <cellStyle name="Normal 2 5 2 9 2" xfId="30949" xr:uid="{E002275D-B44A-41B5-A531-3610A9074937}"/>
    <cellStyle name="Normal 2 5 20" xfId="14938" xr:uid="{B96A4EFA-088C-4A19-9E12-472D98D92408}"/>
    <cellStyle name="Normal 2 5 20 2" xfId="30916" xr:uid="{B96A4EFA-088C-4A19-9E12-472D98D92408}"/>
    <cellStyle name="Normal 2 5 21" xfId="15069" xr:uid="{B96A4EFA-088C-4A19-9E12-472D98D92408}"/>
    <cellStyle name="Normal 2 5 21 2" xfId="31047" xr:uid="{B96A4EFA-088C-4A19-9E12-472D98D92408}"/>
    <cellStyle name="Normal 2 5 22" xfId="15201" xr:uid="{B96A4EFA-088C-4A19-9E12-472D98D92408}"/>
    <cellStyle name="Normal 2 5 22 2" xfId="31179" xr:uid="{B96A4EFA-088C-4A19-9E12-472D98D92408}"/>
    <cellStyle name="Normal 2 5 23" xfId="15333" xr:uid="{B96A4EFA-088C-4A19-9E12-472D98D92408}"/>
    <cellStyle name="Normal 2 5 23 2" xfId="31311" xr:uid="{B96A4EFA-088C-4A19-9E12-472D98D92408}"/>
    <cellStyle name="Normal 2 5 24" xfId="15465" xr:uid="{B96A4EFA-088C-4A19-9E12-472D98D92408}"/>
    <cellStyle name="Normal 2 5 24 2" xfId="31443" xr:uid="{B96A4EFA-088C-4A19-9E12-472D98D92408}"/>
    <cellStyle name="Normal 2 5 25" xfId="15604" xr:uid="{B96A4EFA-088C-4A19-9E12-472D98D92408}"/>
    <cellStyle name="Normal 2 5 25 2" xfId="31581" xr:uid="{B96A4EFA-088C-4A19-9E12-472D98D92408}"/>
    <cellStyle name="Normal 2 5 26" xfId="15736" xr:uid="{B96A4EFA-088C-4A19-9E12-472D98D92408}"/>
    <cellStyle name="Normal 2 5 26 2" xfId="31713" xr:uid="{B96A4EFA-088C-4A19-9E12-472D98D92408}"/>
    <cellStyle name="Normal 2 5 27" xfId="15867" xr:uid="{B96A4EFA-088C-4A19-9E12-472D98D92408}"/>
    <cellStyle name="Normal 2 5 27 2" xfId="31844" xr:uid="{B96A4EFA-088C-4A19-9E12-472D98D92408}"/>
    <cellStyle name="Normal 2 5 28" xfId="15999" xr:uid="{00000000-0005-0000-0000-00003C020000}"/>
    <cellStyle name="Normal 2 5 29" xfId="31975" xr:uid="{B96A4EFA-088C-4A19-9E12-472D98D92408}"/>
    <cellStyle name="Normal 2 5 3" xfId="239" xr:uid="{00000000-0005-0000-0000-00003F020000}"/>
    <cellStyle name="Normal 2 5 3 10" xfId="15267" xr:uid="{EFA6760B-6716-4E3B-9D3C-A5E13254579B}"/>
    <cellStyle name="Normal 2 5 3 10 2" xfId="31245" xr:uid="{EFA6760B-6716-4E3B-9D3C-A5E13254579B}"/>
    <cellStyle name="Normal 2 5 3 11" xfId="15399" xr:uid="{EFA6760B-6716-4E3B-9D3C-A5E13254579B}"/>
    <cellStyle name="Normal 2 5 3 11 2" xfId="31377" xr:uid="{EFA6760B-6716-4E3B-9D3C-A5E13254579B}"/>
    <cellStyle name="Normal 2 5 3 12" xfId="15531" xr:uid="{EFA6760B-6716-4E3B-9D3C-A5E13254579B}"/>
    <cellStyle name="Normal 2 5 3 12 2" xfId="31509" xr:uid="{EFA6760B-6716-4E3B-9D3C-A5E13254579B}"/>
    <cellStyle name="Normal 2 5 3 13" xfId="15670" xr:uid="{EFA6760B-6716-4E3B-9D3C-A5E13254579B}"/>
    <cellStyle name="Normal 2 5 3 13 2" xfId="31647" xr:uid="{EFA6760B-6716-4E3B-9D3C-A5E13254579B}"/>
    <cellStyle name="Normal 2 5 3 14" xfId="15802" xr:uid="{EFA6760B-6716-4E3B-9D3C-A5E13254579B}"/>
    <cellStyle name="Normal 2 5 3 14 2" xfId="31779" xr:uid="{EFA6760B-6716-4E3B-9D3C-A5E13254579B}"/>
    <cellStyle name="Normal 2 5 3 15" xfId="15933" xr:uid="{EFA6760B-6716-4E3B-9D3C-A5E13254579B}"/>
    <cellStyle name="Normal 2 5 3 15 2" xfId="31910" xr:uid="{EFA6760B-6716-4E3B-9D3C-A5E13254579B}"/>
    <cellStyle name="Normal 2 5 3 16" xfId="16217" xr:uid="{00000000-0005-0000-0000-00003F020000}"/>
    <cellStyle name="Normal 2 5 3 17" xfId="32041" xr:uid="{EFA6760B-6716-4E3B-9D3C-A5E13254579B}"/>
    <cellStyle name="Normal 2 5 3 18" xfId="32173" xr:uid="{EFA6760B-6716-4E3B-9D3C-A5E13254579B}"/>
    <cellStyle name="Normal 2 5 3 19" xfId="32304" xr:uid="{EFA6760B-6716-4E3B-9D3C-A5E13254579B}"/>
    <cellStyle name="Normal 2 5 3 2" xfId="1767" xr:uid="{EFA6760B-6716-4E3B-9D3C-A5E13254579B}"/>
    <cellStyle name="Normal 2 5 3 2 2" xfId="7298" xr:uid="{8605771D-19F6-47E1-9CDD-069BD385A447}"/>
    <cellStyle name="Normal 2 5 3 2 2 2" xfId="14760" xr:uid="{8605771D-19F6-47E1-9CDD-069BD385A447}"/>
    <cellStyle name="Normal 2 5 3 2 2 2 2" xfId="30738" xr:uid="{8605771D-19F6-47E1-9CDD-069BD385A447}"/>
    <cellStyle name="Normal 2 5 3 2 2 3" xfId="23276" xr:uid="{8605771D-19F6-47E1-9CDD-069BD385A447}"/>
    <cellStyle name="Normal 2 5 3 2 3" xfId="3298" xr:uid="{496EB956-94FE-4EEA-9BDF-9E60A5B0F91D}"/>
    <cellStyle name="Normal 2 5 3 2 3 2" xfId="10760" xr:uid="{496EB956-94FE-4EEA-9BDF-9E60A5B0F91D}"/>
    <cellStyle name="Normal 2 5 3 2 3 2 2" xfId="26738" xr:uid="{496EB956-94FE-4EEA-9BDF-9E60A5B0F91D}"/>
    <cellStyle name="Normal 2 5 3 2 3 3" xfId="19276" xr:uid="{496EB956-94FE-4EEA-9BDF-9E60A5B0F91D}"/>
    <cellStyle name="Normal 2 5 3 2 4" xfId="9229" xr:uid="{EFA6760B-6716-4E3B-9D3C-A5E13254579B}"/>
    <cellStyle name="Normal 2 5 3 2 4 2" xfId="25207" xr:uid="{EFA6760B-6716-4E3B-9D3C-A5E13254579B}"/>
    <cellStyle name="Normal 2 5 3 2 5" xfId="17745" xr:uid="{EFA6760B-6716-4E3B-9D3C-A5E13254579B}"/>
    <cellStyle name="Normal 2 5 3 20" xfId="32436" xr:uid="{EFA6760B-6716-4E3B-9D3C-A5E13254579B}"/>
    <cellStyle name="Normal 2 5 3 21" xfId="32567" xr:uid="{EFA6760B-6716-4E3B-9D3C-A5E13254579B}"/>
    <cellStyle name="Normal 2 5 3 22" xfId="32699" xr:uid="{5B92672B-7002-4CAC-85B7-BFC92933AD8D}"/>
    <cellStyle name="Normal 2 5 3 23" xfId="32831" xr:uid="{00000000-0005-0000-0000-00007C000000}"/>
    <cellStyle name="Normal 2 5 3 24" xfId="32962" xr:uid="{EFA6760B-6716-4E3B-9D3C-A5E13254579B}"/>
    <cellStyle name="Normal 2 5 3 25" xfId="33093" xr:uid="{EFA6760B-6716-4E3B-9D3C-A5E13254579B}"/>
    <cellStyle name="Normal 2 5 3 26" xfId="33225" xr:uid="{00000000-0005-0000-0000-00007C000000}"/>
    <cellStyle name="Normal 2 5 3 27" xfId="33357" xr:uid="{5E01E495-572E-4028-9D7F-7AB8A17DA4EF}"/>
    <cellStyle name="Normal 2 5 3 3" xfId="4545" xr:uid="{702EB232-222E-4862-90D8-D53995FC967A}"/>
    <cellStyle name="Normal 2 5 3 3 2" xfId="12007" xr:uid="{702EB232-222E-4862-90D8-D53995FC967A}"/>
    <cellStyle name="Normal 2 5 3 3 2 2" xfId="27985" xr:uid="{702EB232-222E-4862-90D8-D53995FC967A}"/>
    <cellStyle name="Normal 2 5 3 3 3" xfId="20523" xr:uid="{702EB232-222E-4862-90D8-D53995FC967A}"/>
    <cellStyle name="Normal 2 5 3 4" xfId="5817" xr:uid="{C78DFBF1-8927-4968-BFEA-398478E77BC0}"/>
    <cellStyle name="Normal 2 5 3 4 2" xfId="13279" xr:uid="{C78DFBF1-8927-4968-BFEA-398478E77BC0}"/>
    <cellStyle name="Normal 2 5 3 4 2 2" xfId="29257" xr:uid="{C78DFBF1-8927-4968-BFEA-398478E77BC0}"/>
    <cellStyle name="Normal 2 5 3 4 3" xfId="21795" xr:uid="{C78DFBF1-8927-4968-BFEA-398478E77BC0}"/>
    <cellStyle name="Normal 2 5 3 5" xfId="2051" xr:uid="{00000000-0005-0000-0000-00003F020000}"/>
    <cellStyle name="Normal 2 5 3 5 2" xfId="9513" xr:uid="{00000000-0005-0000-0000-00003F020000}"/>
    <cellStyle name="Normal 2 5 3 5 2 2" xfId="25491" xr:uid="{00000000-0005-0000-0000-00003F020000}"/>
    <cellStyle name="Normal 2 5 3 5 3" xfId="18029" xr:uid="{00000000-0005-0000-0000-00003F020000}"/>
    <cellStyle name="Normal 2 5 3 6" xfId="7401" xr:uid="{EFA6760B-6716-4E3B-9D3C-A5E13254579B}"/>
    <cellStyle name="Normal 2 5 3 6 2" xfId="14863" xr:uid="{EFA6760B-6716-4E3B-9D3C-A5E13254579B}"/>
    <cellStyle name="Normal 2 5 3 6 2 2" xfId="30841" xr:uid="{EFA6760B-6716-4E3B-9D3C-A5E13254579B}"/>
    <cellStyle name="Normal 2 5 3 6 3" xfId="23379" xr:uid="{EFA6760B-6716-4E3B-9D3C-A5E13254579B}"/>
    <cellStyle name="Normal 2 5 3 7" xfId="7542" xr:uid="{EFA6760B-6716-4E3B-9D3C-A5E13254579B}"/>
    <cellStyle name="Normal 2 5 3 7 2" xfId="23520" xr:uid="{EFA6760B-6716-4E3B-9D3C-A5E13254579B}"/>
    <cellStyle name="Normal 2 5 3 8" xfId="15004" xr:uid="{EFA6760B-6716-4E3B-9D3C-A5E13254579B}"/>
    <cellStyle name="Normal 2 5 3 8 2" xfId="30982" xr:uid="{EFA6760B-6716-4E3B-9D3C-A5E13254579B}"/>
    <cellStyle name="Normal 2 5 3 9" xfId="15135" xr:uid="{EFA6760B-6716-4E3B-9D3C-A5E13254579B}"/>
    <cellStyle name="Normal 2 5 3 9 2" xfId="31113" xr:uid="{EFA6760B-6716-4E3B-9D3C-A5E13254579B}"/>
    <cellStyle name="Normal 2 5 30" xfId="32107" xr:uid="{B96A4EFA-088C-4A19-9E12-472D98D92408}"/>
    <cellStyle name="Normal 2 5 31" xfId="32238" xr:uid="{B96A4EFA-088C-4A19-9E12-472D98D92408}"/>
    <cellStyle name="Normal 2 5 32" xfId="32370" xr:uid="{B96A4EFA-088C-4A19-9E12-472D98D92408}"/>
    <cellStyle name="Normal 2 5 33" xfId="32501" xr:uid="{B96A4EFA-088C-4A19-9E12-472D98D92408}"/>
    <cellStyle name="Normal 2 5 34" xfId="32633" xr:uid="{A83B724C-BA77-4301-A862-E238E081C312}"/>
    <cellStyle name="Normal 2 5 35" xfId="32765" xr:uid="{00000000-0005-0000-0000-000079000000}"/>
    <cellStyle name="Normal 2 5 36" xfId="32896" xr:uid="{B96A4EFA-088C-4A19-9E12-472D98D92408}"/>
    <cellStyle name="Normal 2 5 37" xfId="33027" xr:uid="{B96A4EFA-088C-4A19-9E12-472D98D92408}"/>
    <cellStyle name="Normal 2 5 38" xfId="33159" xr:uid="{00000000-0005-0000-0000-000079000000}"/>
    <cellStyle name="Normal 2 5 39" xfId="33291" xr:uid="{0EB6F61F-92A4-41B8-B628-9B68B113A0A2}"/>
    <cellStyle name="Normal 2 5 4" xfId="1269" xr:uid="{B96A4EFA-088C-4A19-9E12-472D98D92408}"/>
    <cellStyle name="Normal 2 5 4 2" xfId="6839" xr:uid="{0F3660F9-920E-4527-94D4-B2AAF3F28D99}"/>
    <cellStyle name="Normal 2 5 4 2 2" xfId="14301" xr:uid="{0F3660F9-920E-4527-94D4-B2AAF3F28D99}"/>
    <cellStyle name="Normal 2 5 4 2 2 2" xfId="30279" xr:uid="{0F3660F9-920E-4527-94D4-B2AAF3F28D99}"/>
    <cellStyle name="Normal 2 5 4 2 3" xfId="22817" xr:uid="{0F3660F9-920E-4527-94D4-B2AAF3F28D99}"/>
    <cellStyle name="Normal 2 5 4 3" xfId="3080" xr:uid="{20F38DDC-D5AB-4CA7-82C7-6BE5EE033A44}"/>
    <cellStyle name="Normal 2 5 4 3 2" xfId="10542" xr:uid="{20F38DDC-D5AB-4CA7-82C7-6BE5EE033A44}"/>
    <cellStyle name="Normal 2 5 4 3 2 2" xfId="26520" xr:uid="{20F38DDC-D5AB-4CA7-82C7-6BE5EE033A44}"/>
    <cellStyle name="Normal 2 5 4 3 3" xfId="19058" xr:uid="{20F38DDC-D5AB-4CA7-82C7-6BE5EE033A44}"/>
    <cellStyle name="Normal 2 5 4 4" xfId="8784" xr:uid="{B96A4EFA-088C-4A19-9E12-472D98D92408}"/>
    <cellStyle name="Normal 2 5 4 4 2" xfId="24762" xr:uid="{B96A4EFA-088C-4A19-9E12-472D98D92408}"/>
    <cellStyle name="Normal 2 5 4 5" xfId="17247" xr:uid="{B96A4EFA-088C-4A19-9E12-472D98D92408}"/>
    <cellStyle name="Normal 2 5 5" xfId="1302" xr:uid="{B96A4EFA-088C-4A19-9E12-472D98D92408}"/>
    <cellStyle name="Normal 2 5 5 2" xfId="6872" xr:uid="{21401077-32FB-48E9-BB07-7958ADAC6F70}"/>
    <cellStyle name="Normal 2 5 5 2 2" xfId="14334" xr:uid="{21401077-32FB-48E9-BB07-7958ADAC6F70}"/>
    <cellStyle name="Normal 2 5 5 2 2 2" xfId="30312" xr:uid="{21401077-32FB-48E9-BB07-7958ADAC6F70}"/>
    <cellStyle name="Normal 2 5 5 2 3" xfId="22850" xr:uid="{21401077-32FB-48E9-BB07-7958ADAC6F70}"/>
    <cellStyle name="Normal 2 5 5 3" xfId="4327" xr:uid="{9B1E48AE-B467-4C03-9587-2ED6705DF039}"/>
    <cellStyle name="Normal 2 5 5 3 2" xfId="11789" xr:uid="{9B1E48AE-B467-4C03-9587-2ED6705DF039}"/>
    <cellStyle name="Normal 2 5 5 3 2 2" xfId="27767" xr:uid="{9B1E48AE-B467-4C03-9587-2ED6705DF039}"/>
    <cellStyle name="Normal 2 5 5 3 3" xfId="20305" xr:uid="{9B1E48AE-B467-4C03-9587-2ED6705DF039}"/>
    <cellStyle name="Normal 2 5 5 4" xfId="8803" xr:uid="{B96A4EFA-088C-4A19-9E12-472D98D92408}"/>
    <cellStyle name="Normal 2 5 5 4 2" xfId="24781" xr:uid="{B96A4EFA-088C-4A19-9E12-472D98D92408}"/>
    <cellStyle name="Normal 2 5 5 5" xfId="17280" xr:uid="{B96A4EFA-088C-4A19-9E12-472D98D92408}"/>
    <cellStyle name="Normal 2 5 6" xfId="1335" xr:uid="{B96A4EFA-088C-4A19-9E12-472D98D92408}"/>
    <cellStyle name="Normal 2 5 6 2" xfId="5581" xr:uid="{3659DB76-2427-488C-A6C3-8B985D8B9D87}"/>
    <cellStyle name="Normal 2 5 6 2 2" xfId="13043" xr:uid="{3659DB76-2427-488C-A6C3-8B985D8B9D87}"/>
    <cellStyle name="Normal 2 5 6 2 2 2" xfId="29021" xr:uid="{3659DB76-2427-488C-A6C3-8B985D8B9D87}"/>
    <cellStyle name="Normal 2 5 6 2 3" xfId="21559" xr:uid="{3659DB76-2427-488C-A6C3-8B985D8B9D87}"/>
    <cellStyle name="Normal 2 5 6 3" xfId="8824" xr:uid="{B96A4EFA-088C-4A19-9E12-472D98D92408}"/>
    <cellStyle name="Normal 2 5 6 3 2" xfId="24802" xr:uid="{B96A4EFA-088C-4A19-9E12-472D98D92408}"/>
    <cellStyle name="Normal 2 5 6 4" xfId="17313" xr:uid="{B96A4EFA-088C-4A19-9E12-472D98D92408}"/>
    <cellStyle name="Normal 2 5 7" xfId="1368" xr:uid="{B96A4EFA-088C-4A19-9E12-472D98D92408}"/>
    <cellStyle name="Normal 2 5 7 2" xfId="6908" xr:uid="{0E02A43F-E4E7-45CF-B0F0-63B3F23AF974}"/>
    <cellStyle name="Normal 2 5 7 2 2" xfId="14370" xr:uid="{0E02A43F-E4E7-45CF-B0F0-63B3F23AF974}"/>
    <cellStyle name="Normal 2 5 7 2 2 2" xfId="30348" xr:uid="{0E02A43F-E4E7-45CF-B0F0-63B3F23AF974}"/>
    <cellStyle name="Normal 2 5 7 2 3" xfId="22886" xr:uid="{0E02A43F-E4E7-45CF-B0F0-63B3F23AF974}"/>
    <cellStyle name="Normal 2 5 7 3" xfId="8857" xr:uid="{B96A4EFA-088C-4A19-9E12-472D98D92408}"/>
    <cellStyle name="Normal 2 5 7 3 2" xfId="24835" xr:uid="{B96A4EFA-088C-4A19-9E12-472D98D92408}"/>
    <cellStyle name="Normal 2 5 7 4" xfId="17346" xr:uid="{B96A4EFA-088C-4A19-9E12-472D98D92408}"/>
    <cellStyle name="Normal 2 5 8" xfId="1401" xr:uid="{B96A4EFA-088C-4A19-9E12-472D98D92408}"/>
    <cellStyle name="Normal 2 5 8 2" xfId="6941" xr:uid="{3EE2B680-CD34-40AA-8379-E8EDE14E95F3}"/>
    <cellStyle name="Normal 2 5 8 2 2" xfId="14403" xr:uid="{3EE2B680-CD34-40AA-8379-E8EDE14E95F3}"/>
    <cellStyle name="Normal 2 5 8 2 2 2" xfId="30381" xr:uid="{3EE2B680-CD34-40AA-8379-E8EDE14E95F3}"/>
    <cellStyle name="Normal 2 5 8 2 3" xfId="22919" xr:uid="{3EE2B680-CD34-40AA-8379-E8EDE14E95F3}"/>
    <cellStyle name="Normal 2 5 8 3" xfId="8890" xr:uid="{B96A4EFA-088C-4A19-9E12-472D98D92408}"/>
    <cellStyle name="Normal 2 5 8 3 2" xfId="24868" xr:uid="{B96A4EFA-088C-4A19-9E12-472D98D92408}"/>
    <cellStyle name="Normal 2 5 8 4" xfId="17379" xr:uid="{B96A4EFA-088C-4A19-9E12-472D98D92408}"/>
    <cellStyle name="Normal 2 5 9" xfId="1434" xr:uid="{B96A4EFA-088C-4A19-9E12-472D98D92408}"/>
    <cellStyle name="Normal 2 5 9 2" xfId="6972" xr:uid="{AFA4CC6C-F968-4BB4-97EB-C26FAC86714E}"/>
    <cellStyle name="Normal 2 5 9 2 2" xfId="14434" xr:uid="{AFA4CC6C-F968-4BB4-97EB-C26FAC86714E}"/>
    <cellStyle name="Normal 2 5 9 2 2 2" xfId="30412" xr:uid="{AFA4CC6C-F968-4BB4-97EB-C26FAC86714E}"/>
    <cellStyle name="Normal 2 5 9 2 3" xfId="22950" xr:uid="{AFA4CC6C-F968-4BB4-97EB-C26FAC86714E}"/>
    <cellStyle name="Normal 2 5 9 3" xfId="8923" xr:uid="{B96A4EFA-088C-4A19-9E12-472D98D92408}"/>
    <cellStyle name="Normal 2 5 9 3 2" xfId="24901" xr:uid="{B96A4EFA-088C-4A19-9E12-472D98D92408}"/>
    <cellStyle name="Normal 2 5 9 4" xfId="17412" xr:uid="{B96A4EFA-088C-4A19-9E12-472D98D92408}"/>
    <cellStyle name="Normal 2 50" xfId="478" xr:uid="{00000000-0005-0000-0000-000040020000}"/>
    <cellStyle name="Normal 2 50 2" xfId="3537" xr:uid="{C93F1C5D-FE0C-451E-BE1B-A93D2E101A25}"/>
    <cellStyle name="Normal 2 50 2 2" xfId="10999" xr:uid="{C93F1C5D-FE0C-451E-BE1B-A93D2E101A25}"/>
    <cellStyle name="Normal 2 50 2 2 2" xfId="26977" xr:uid="{C93F1C5D-FE0C-451E-BE1B-A93D2E101A25}"/>
    <cellStyle name="Normal 2 50 2 3" xfId="19515" xr:uid="{C93F1C5D-FE0C-451E-BE1B-A93D2E101A25}"/>
    <cellStyle name="Normal 2 50 3" xfId="4784" xr:uid="{1ED1A2AA-D2D7-4451-99F4-230767D3CF5B}"/>
    <cellStyle name="Normal 2 50 3 2" xfId="12246" xr:uid="{1ED1A2AA-D2D7-4451-99F4-230767D3CF5B}"/>
    <cellStyle name="Normal 2 50 3 2 2" xfId="28224" xr:uid="{1ED1A2AA-D2D7-4451-99F4-230767D3CF5B}"/>
    <cellStyle name="Normal 2 50 3 3" xfId="20762" xr:uid="{1ED1A2AA-D2D7-4451-99F4-230767D3CF5B}"/>
    <cellStyle name="Normal 2 50 4" xfId="6055" xr:uid="{AC7CCB36-095C-4743-8F23-B0E5C510B276}"/>
    <cellStyle name="Normal 2 50 4 2" xfId="13517" xr:uid="{AC7CCB36-095C-4743-8F23-B0E5C510B276}"/>
    <cellStyle name="Normal 2 50 4 2 2" xfId="29495" xr:uid="{AC7CCB36-095C-4743-8F23-B0E5C510B276}"/>
    <cellStyle name="Normal 2 50 4 3" xfId="22033" xr:uid="{AC7CCB36-095C-4743-8F23-B0E5C510B276}"/>
    <cellStyle name="Normal 2 50 5" xfId="2290" xr:uid="{00000000-0005-0000-0000-000040020000}"/>
    <cellStyle name="Normal 2 50 5 2" xfId="9752" xr:uid="{00000000-0005-0000-0000-000040020000}"/>
    <cellStyle name="Normal 2 50 5 2 2" xfId="25730" xr:uid="{00000000-0005-0000-0000-000040020000}"/>
    <cellStyle name="Normal 2 50 5 3" xfId="18268" xr:uid="{00000000-0005-0000-0000-000040020000}"/>
    <cellStyle name="Normal 2 50 6" xfId="8028" xr:uid="{00000000-0005-0000-0000-000040020000}"/>
    <cellStyle name="Normal 2 50 6 2" xfId="24006" xr:uid="{00000000-0005-0000-0000-000040020000}"/>
    <cellStyle name="Normal 2 50 7" xfId="16456" xr:uid="{00000000-0005-0000-0000-000040020000}"/>
    <cellStyle name="Normal 2 51" xfId="481" xr:uid="{00000000-0005-0000-0000-000041020000}"/>
    <cellStyle name="Normal 2 51 2" xfId="3540" xr:uid="{F496976A-1668-4BF3-BAD5-518C338C21C2}"/>
    <cellStyle name="Normal 2 51 2 2" xfId="11002" xr:uid="{F496976A-1668-4BF3-BAD5-518C338C21C2}"/>
    <cellStyle name="Normal 2 51 2 2 2" xfId="26980" xr:uid="{F496976A-1668-4BF3-BAD5-518C338C21C2}"/>
    <cellStyle name="Normal 2 51 2 3" xfId="19518" xr:uid="{F496976A-1668-4BF3-BAD5-518C338C21C2}"/>
    <cellStyle name="Normal 2 51 3" xfId="4787" xr:uid="{E3CB6C39-F056-459E-9178-20B66A83A266}"/>
    <cellStyle name="Normal 2 51 3 2" xfId="12249" xr:uid="{E3CB6C39-F056-459E-9178-20B66A83A266}"/>
    <cellStyle name="Normal 2 51 3 2 2" xfId="28227" xr:uid="{E3CB6C39-F056-459E-9178-20B66A83A266}"/>
    <cellStyle name="Normal 2 51 3 3" xfId="20765" xr:uid="{E3CB6C39-F056-459E-9178-20B66A83A266}"/>
    <cellStyle name="Normal 2 51 4" xfId="6058" xr:uid="{6FB726EF-CAAF-492E-9031-D37AA077540E}"/>
    <cellStyle name="Normal 2 51 4 2" xfId="13520" xr:uid="{6FB726EF-CAAF-492E-9031-D37AA077540E}"/>
    <cellStyle name="Normal 2 51 4 2 2" xfId="29498" xr:uid="{6FB726EF-CAAF-492E-9031-D37AA077540E}"/>
    <cellStyle name="Normal 2 51 4 3" xfId="22036" xr:uid="{6FB726EF-CAAF-492E-9031-D37AA077540E}"/>
    <cellStyle name="Normal 2 51 5" xfId="2293" xr:uid="{00000000-0005-0000-0000-000041020000}"/>
    <cellStyle name="Normal 2 51 5 2" xfId="9755" xr:uid="{00000000-0005-0000-0000-000041020000}"/>
    <cellStyle name="Normal 2 51 5 2 2" xfId="25733" xr:uid="{00000000-0005-0000-0000-000041020000}"/>
    <cellStyle name="Normal 2 51 5 3" xfId="18271" xr:uid="{00000000-0005-0000-0000-000041020000}"/>
    <cellStyle name="Normal 2 51 6" xfId="8031" xr:uid="{00000000-0005-0000-0000-000041020000}"/>
    <cellStyle name="Normal 2 51 6 2" xfId="24009" xr:uid="{00000000-0005-0000-0000-000041020000}"/>
    <cellStyle name="Normal 2 51 7" xfId="16459" xr:uid="{00000000-0005-0000-0000-000041020000}"/>
    <cellStyle name="Normal 2 52" xfId="484" xr:uid="{00000000-0005-0000-0000-000042020000}"/>
    <cellStyle name="Normal 2 52 2" xfId="3543" xr:uid="{3075B2AD-6677-4F5C-AB03-7293A0BF34AF}"/>
    <cellStyle name="Normal 2 52 2 2" xfId="11005" xr:uid="{3075B2AD-6677-4F5C-AB03-7293A0BF34AF}"/>
    <cellStyle name="Normal 2 52 2 2 2" xfId="26983" xr:uid="{3075B2AD-6677-4F5C-AB03-7293A0BF34AF}"/>
    <cellStyle name="Normal 2 52 2 3" xfId="19521" xr:uid="{3075B2AD-6677-4F5C-AB03-7293A0BF34AF}"/>
    <cellStyle name="Normal 2 52 3" xfId="4790" xr:uid="{E4F6DD13-49AE-44E5-93F5-183EE6E4CB2A}"/>
    <cellStyle name="Normal 2 52 3 2" xfId="12252" xr:uid="{E4F6DD13-49AE-44E5-93F5-183EE6E4CB2A}"/>
    <cellStyle name="Normal 2 52 3 2 2" xfId="28230" xr:uid="{E4F6DD13-49AE-44E5-93F5-183EE6E4CB2A}"/>
    <cellStyle name="Normal 2 52 3 3" xfId="20768" xr:uid="{E4F6DD13-49AE-44E5-93F5-183EE6E4CB2A}"/>
    <cellStyle name="Normal 2 52 4" xfId="6061" xr:uid="{60033FB1-F49D-43B9-A635-E055D8C2E0BF}"/>
    <cellStyle name="Normal 2 52 4 2" xfId="13523" xr:uid="{60033FB1-F49D-43B9-A635-E055D8C2E0BF}"/>
    <cellStyle name="Normal 2 52 4 2 2" xfId="29501" xr:uid="{60033FB1-F49D-43B9-A635-E055D8C2E0BF}"/>
    <cellStyle name="Normal 2 52 4 3" xfId="22039" xr:uid="{60033FB1-F49D-43B9-A635-E055D8C2E0BF}"/>
    <cellStyle name="Normal 2 52 5" xfId="2296" xr:uid="{00000000-0005-0000-0000-000042020000}"/>
    <cellStyle name="Normal 2 52 5 2" xfId="9758" xr:uid="{00000000-0005-0000-0000-000042020000}"/>
    <cellStyle name="Normal 2 52 5 2 2" xfId="25736" xr:uid="{00000000-0005-0000-0000-000042020000}"/>
    <cellStyle name="Normal 2 52 5 3" xfId="18274" xr:uid="{00000000-0005-0000-0000-000042020000}"/>
    <cellStyle name="Normal 2 52 6" xfId="8034" xr:uid="{00000000-0005-0000-0000-000042020000}"/>
    <cellStyle name="Normal 2 52 6 2" xfId="24012" xr:uid="{00000000-0005-0000-0000-000042020000}"/>
    <cellStyle name="Normal 2 52 7" xfId="16462" xr:uid="{00000000-0005-0000-0000-000042020000}"/>
    <cellStyle name="Normal 2 53" xfId="487" xr:uid="{00000000-0005-0000-0000-000043020000}"/>
    <cellStyle name="Normal 2 53 2" xfId="3546" xr:uid="{9FB0564A-570E-46B2-B32B-104C67709FAF}"/>
    <cellStyle name="Normal 2 53 2 2" xfId="11008" xr:uid="{9FB0564A-570E-46B2-B32B-104C67709FAF}"/>
    <cellStyle name="Normal 2 53 2 2 2" xfId="26986" xr:uid="{9FB0564A-570E-46B2-B32B-104C67709FAF}"/>
    <cellStyle name="Normal 2 53 2 3" xfId="19524" xr:uid="{9FB0564A-570E-46B2-B32B-104C67709FAF}"/>
    <cellStyle name="Normal 2 53 3" xfId="4793" xr:uid="{408CC01D-D550-4AB5-8090-EEF601E3B8F1}"/>
    <cellStyle name="Normal 2 53 3 2" xfId="12255" xr:uid="{408CC01D-D550-4AB5-8090-EEF601E3B8F1}"/>
    <cellStyle name="Normal 2 53 3 2 2" xfId="28233" xr:uid="{408CC01D-D550-4AB5-8090-EEF601E3B8F1}"/>
    <cellStyle name="Normal 2 53 3 3" xfId="20771" xr:uid="{408CC01D-D550-4AB5-8090-EEF601E3B8F1}"/>
    <cellStyle name="Normal 2 53 4" xfId="6064" xr:uid="{43FDBEAC-64CA-4AC6-A613-722CBBB985DE}"/>
    <cellStyle name="Normal 2 53 4 2" xfId="13526" xr:uid="{43FDBEAC-64CA-4AC6-A613-722CBBB985DE}"/>
    <cellStyle name="Normal 2 53 4 2 2" xfId="29504" xr:uid="{43FDBEAC-64CA-4AC6-A613-722CBBB985DE}"/>
    <cellStyle name="Normal 2 53 4 3" xfId="22042" xr:uid="{43FDBEAC-64CA-4AC6-A613-722CBBB985DE}"/>
    <cellStyle name="Normal 2 53 5" xfId="2299" xr:uid="{00000000-0005-0000-0000-000043020000}"/>
    <cellStyle name="Normal 2 53 5 2" xfId="9761" xr:uid="{00000000-0005-0000-0000-000043020000}"/>
    <cellStyle name="Normal 2 53 5 2 2" xfId="25739" xr:uid="{00000000-0005-0000-0000-000043020000}"/>
    <cellStyle name="Normal 2 53 5 3" xfId="18277" xr:uid="{00000000-0005-0000-0000-000043020000}"/>
    <cellStyle name="Normal 2 53 6" xfId="8037" xr:uid="{00000000-0005-0000-0000-000043020000}"/>
    <cellStyle name="Normal 2 53 6 2" xfId="24015" xr:uid="{00000000-0005-0000-0000-000043020000}"/>
    <cellStyle name="Normal 2 53 7" xfId="16465" xr:uid="{00000000-0005-0000-0000-000043020000}"/>
    <cellStyle name="Normal 2 54" xfId="490" xr:uid="{00000000-0005-0000-0000-000044020000}"/>
    <cellStyle name="Normal 2 54 2" xfId="3549" xr:uid="{37438C09-76D1-4B8E-A5C0-8B24A4D6EF1D}"/>
    <cellStyle name="Normal 2 54 2 2" xfId="11011" xr:uid="{37438C09-76D1-4B8E-A5C0-8B24A4D6EF1D}"/>
    <cellStyle name="Normal 2 54 2 2 2" xfId="26989" xr:uid="{37438C09-76D1-4B8E-A5C0-8B24A4D6EF1D}"/>
    <cellStyle name="Normal 2 54 2 3" xfId="19527" xr:uid="{37438C09-76D1-4B8E-A5C0-8B24A4D6EF1D}"/>
    <cellStyle name="Normal 2 54 3" xfId="4796" xr:uid="{2588EC36-FBF1-4DB5-A359-D35DB0DD3E84}"/>
    <cellStyle name="Normal 2 54 3 2" xfId="12258" xr:uid="{2588EC36-FBF1-4DB5-A359-D35DB0DD3E84}"/>
    <cellStyle name="Normal 2 54 3 2 2" xfId="28236" xr:uid="{2588EC36-FBF1-4DB5-A359-D35DB0DD3E84}"/>
    <cellStyle name="Normal 2 54 3 3" xfId="20774" xr:uid="{2588EC36-FBF1-4DB5-A359-D35DB0DD3E84}"/>
    <cellStyle name="Normal 2 54 4" xfId="6067" xr:uid="{0F8A6818-B396-44F4-B6A4-5563E87B4E6A}"/>
    <cellStyle name="Normal 2 54 4 2" xfId="13529" xr:uid="{0F8A6818-B396-44F4-B6A4-5563E87B4E6A}"/>
    <cellStyle name="Normal 2 54 4 2 2" xfId="29507" xr:uid="{0F8A6818-B396-44F4-B6A4-5563E87B4E6A}"/>
    <cellStyle name="Normal 2 54 4 3" xfId="22045" xr:uid="{0F8A6818-B396-44F4-B6A4-5563E87B4E6A}"/>
    <cellStyle name="Normal 2 54 5" xfId="2302" xr:uid="{00000000-0005-0000-0000-000044020000}"/>
    <cellStyle name="Normal 2 54 5 2" xfId="9764" xr:uid="{00000000-0005-0000-0000-000044020000}"/>
    <cellStyle name="Normal 2 54 5 2 2" xfId="25742" xr:uid="{00000000-0005-0000-0000-000044020000}"/>
    <cellStyle name="Normal 2 54 5 3" xfId="18280" xr:uid="{00000000-0005-0000-0000-000044020000}"/>
    <cellStyle name="Normal 2 54 6" xfId="8040" xr:uid="{00000000-0005-0000-0000-000044020000}"/>
    <cellStyle name="Normal 2 54 6 2" xfId="24018" xr:uid="{00000000-0005-0000-0000-000044020000}"/>
    <cellStyle name="Normal 2 54 7" xfId="16468" xr:uid="{00000000-0005-0000-0000-000044020000}"/>
    <cellStyle name="Normal 2 55" xfId="493" xr:uid="{00000000-0005-0000-0000-000045020000}"/>
    <cellStyle name="Normal 2 55 2" xfId="3552" xr:uid="{FC18F55B-8FDC-4FF5-8DDA-A61D56A15D2F}"/>
    <cellStyle name="Normal 2 55 2 2" xfId="11014" xr:uid="{FC18F55B-8FDC-4FF5-8DDA-A61D56A15D2F}"/>
    <cellStyle name="Normal 2 55 2 2 2" xfId="26992" xr:uid="{FC18F55B-8FDC-4FF5-8DDA-A61D56A15D2F}"/>
    <cellStyle name="Normal 2 55 2 3" xfId="19530" xr:uid="{FC18F55B-8FDC-4FF5-8DDA-A61D56A15D2F}"/>
    <cellStyle name="Normal 2 55 3" xfId="4799" xr:uid="{1204395E-8927-468B-B979-1E54665E22CB}"/>
    <cellStyle name="Normal 2 55 3 2" xfId="12261" xr:uid="{1204395E-8927-468B-B979-1E54665E22CB}"/>
    <cellStyle name="Normal 2 55 3 2 2" xfId="28239" xr:uid="{1204395E-8927-468B-B979-1E54665E22CB}"/>
    <cellStyle name="Normal 2 55 3 3" xfId="20777" xr:uid="{1204395E-8927-468B-B979-1E54665E22CB}"/>
    <cellStyle name="Normal 2 55 4" xfId="6070" xr:uid="{9A72DF39-A8DC-487F-B423-46013DD10F47}"/>
    <cellStyle name="Normal 2 55 4 2" xfId="13532" xr:uid="{9A72DF39-A8DC-487F-B423-46013DD10F47}"/>
    <cellStyle name="Normal 2 55 4 2 2" xfId="29510" xr:uid="{9A72DF39-A8DC-487F-B423-46013DD10F47}"/>
    <cellStyle name="Normal 2 55 4 3" xfId="22048" xr:uid="{9A72DF39-A8DC-487F-B423-46013DD10F47}"/>
    <cellStyle name="Normal 2 55 5" xfId="2305" xr:uid="{00000000-0005-0000-0000-000045020000}"/>
    <cellStyle name="Normal 2 55 5 2" xfId="9767" xr:uid="{00000000-0005-0000-0000-000045020000}"/>
    <cellStyle name="Normal 2 55 5 2 2" xfId="25745" xr:uid="{00000000-0005-0000-0000-000045020000}"/>
    <cellStyle name="Normal 2 55 5 3" xfId="18283" xr:uid="{00000000-0005-0000-0000-000045020000}"/>
    <cellStyle name="Normal 2 55 6" xfId="8043" xr:uid="{00000000-0005-0000-0000-000045020000}"/>
    <cellStyle name="Normal 2 55 6 2" xfId="24021" xr:uid="{00000000-0005-0000-0000-000045020000}"/>
    <cellStyle name="Normal 2 55 7" xfId="16471" xr:uid="{00000000-0005-0000-0000-000045020000}"/>
    <cellStyle name="Normal 2 56" xfId="498" xr:uid="{00000000-0005-0000-0000-000046020000}"/>
    <cellStyle name="Normal 2 56 2" xfId="3557" xr:uid="{EEF26EDB-0442-4B7A-B861-7A9B8A6BAA12}"/>
    <cellStyle name="Normal 2 56 2 2" xfId="11019" xr:uid="{EEF26EDB-0442-4B7A-B861-7A9B8A6BAA12}"/>
    <cellStyle name="Normal 2 56 2 2 2" xfId="26997" xr:uid="{EEF26EDB-0442-4B7A-B861-7A9B8A6BAA12}"/>
    <cellStyle name="Normal 2 56 2 3" xfId="19535" xr:uid="{EEF26EDB-0442-4B7A-B861-7A9B8A6BAA12}"/>
    <cellStyle name="Normal 2 56 3" xfId="4804" xr:uid="{73908DA6-ECCE-49F3-AAF6-C734938E6CCF}"/>
    <cellStyle name="Normal 2 56 3 2" xfId="12266" xr:uid="{73908DA6-ECCE-49F3-AAF6-C734938E6CCF}"/>
    <cellStyle name="Normal 2 56 3 2 2" xfId="28244" xr:uid="{73908DA6-ECCE-49F3-AAF6-C734938E6CCF}"/>
    <cellStyle name="Normal 2 56 3 3" xfId="20782" xr:uid="{73908DA6-ECCE-49F3-AAF6-C734938E6CCF}"/>
    <cellStyle name="Normal 2 56 4" xfId="6073" xr:uid="{9C5982E7-F19D-43BE-8A48-9C628837475A}"/>
    <cellStyle name="Normal 2 56 4 2" xfId="13535" xr:uid="{9C5982E7-F19D-43BE-8A48-9C628837475A}"/>
    <cellStyle name="Normal 2 56 4 2 2" xfId="29513" xr:uid="{9C5982E7-F19D-43BE-8A48-9C628837475A}"/>
    <cellStyle name="Normal 2 56 4 3" xfId="22051" xr:uid="{9C5982E7-F19D-43BE-8A48-9C628837475A}"/>
    <cellStyle name="Normal 2 56 5" xfId="2310" xr:uid="{00000000-0005-0000-0000-000046020000}"/>
    <cellStyle name="Normal 2 56 5 2" xfId="9772" xr:uid="{00000000-0005-0000-0000-000046020000}"/>
    <cellStyle name="Normal 2 56 5 2 2" xfId="25750" xr:uid="{00000000-0005-0000-0000-000046020000}"/>
    <cellStyle name="Normal 2 56 5 3" xfId="18288" xr:uid="{00000000-0005-0000-0000-000046020000}"/>
    <cellStyle name="Normal 2 56 6" xfId="8046" xr:uid="{00000000-0005-0000-0000-000046020000}"/>
    <cellStyle name="Normal 2 56 6 2" xfId="24024" xr:uid="{00000000-0005-0000-0000-000046020000}"/>
    <cellStyle name="Normal 2 56 7" xfId="16476" xr:uid="{00000000-0005-0000-0000-000046020000}"/>
    <cellStyle name="Normal 2 57" xfId="503" xr:uid="{00000000-0005-0000-0000-000047020000}"/>
    <cellStyle name="Normal 2 57 2" xfId="3562" xr:uid="{E859233F-6FE8-42E9-84FD-C342F2476D3C}"/>
    <cellStyle name="Normal 2 57 2 2" xfId="11024" xr:uid="{E859233F-6FE8-42E9-84FD-C342F2476D3C}"/>
    <cellStyle name="Normal 2 57 2 2 2" xfId="27002" xr:uid="{E859233F-6FE8-42E9-84FD-C342F2476D3C}"/>
    <cellStyle name="Normal 2 57 2 3" xfId="19540" xr:uid="{E859233F-6FE8-42E9-84FD-C342F2476D3C}"/>
    <cellStyle name="Normal 2 57 3" xfId="4809" xr:uid="{6EC6491A-0076-436C-AAFC-E4A9C4D894A1}"/>
    <cellStyle name="Normal 2 57 3 2" xfId="12271" xr:uid="{6EC6491A-0076-436C-AAFC-E4A9C4D894A1}"/>
    <cellStyle name="Normal 2 57 3 2 2" xfId="28249" xr:uid="{6EC6491A-0076-436C-AAFC-E4A9C4D894A1}"/>
    <cellStyle name="Normal 2 57 3 3" xfId="20787" xr:uid="{6EC6491A-0076-436C-AAFC-E4A9C4D894A1}"/>
    <cellStyle name="Normal 2 57 4" xfId="6078" xr:uid="{1A1C6D37-6EA3-48C1-8A06-6505240A55EF}"/>
    <cellStyle name="Normal 2 57 4 2" xfId="13540" xr:uid="{1A1C6D37-6EA3-48C1-8A06-6505240A55EF}"/>
    <cellStyle name="Normal 2 57 4 2 2" xfId="29518" xr:uid="{1A1C6D37-6EA3-48C1-8A06-6505240A55EF}"/>
    <cellStyle name="Normal 2 57 4 3" xfId="22056" xr:uid="{1A1C6D37-6EA3-48C1-8A06-6505240A55EF}"/>
    <cellStyle name="Normal 2 57 5" xfId="2315" xr:uid="{00000000-0005-0000-0000-000047020000}"/>
    <cellStyle name="Normal 2 57 5 2" xfId="9777" xr:uid="{00000000-0005-0000-0000-000047020000}"/>
    <cellStyle name="Normal 2 57 5 2 2" xfId="25755" xr:uid="{00000000-0005-0000-0000-000047020000}"/>
    <cellStyle name="Normal 2 57 5 3" xfId="18293" xr:uid="{00000000-0005-0000-0000-000047020000}"/>
    <cellStyle name="Normal 2 57 6" xfId="8049" xr:uid="{00000000-0005-0000-0000-000047020000}"/>
    <cellStyle name="Normal 2 57 6 2" xfId="24027" xr:uid="{00000000-0005-0000-0000-000047020000}"/>
    <cellStyle name="Normal 2 57 7" xfId="16481" xr:uid="{00000000-0005-0000-0000-000047020000}"/>
    <cellStyle name="Normal 2 58" xfId="512" xr:uid="{00000000-0005-0000-0000-000048020000}"/>
    <cellStyle name="Normal 2 58 2" xfId="3571" xr:uid="{F147F492-7777-4B3A-8179-41F97DB232A0}"/>
    <cellStyle name="Normal 2 58 2 2" xfId="11033" xr:uid="{F147F492-7777-4B3A-8179-41F97DB232A0}"/>
    <cellStyle name="Normal 2 58 2 2 2" xfId="27011" xr:uid="{F147F492-7777-4B3A-8179-41F97DB232A0}"/>
    <cellStyle name="Normal 2 58 2 3" xfId="19549" xr:uid="{F147F492-7777-4B3A-8179-41F97DB232A0}"/>
    <cellStyle name="Normal 2 58 3" xfId="4818" xr:uid="{30FEBBB7-B12D-4983-AF90-F1E40A6E9709}"/>
    <cellStyle name="Normal 2 58 3 2" xfId="12280" xr:uid="{30FEBBB7-B12D-4983-AF90-F1E40A6E9709}"/>
    <cellStyle name="Normal 2 58 3 2 2" xfId="28258" xr:uid="{30FEBBB7-B12D-4983-AF90-F1E40A6E9709}"/>
    <cellStyle name="Normal 2 58 3 3" xfId="20796" xr:uid="{30FEBBB7-B12D-4983-AF90-F1E40A6E9709}"/>
    <cellStyle name="Normal 2 58 4" xfId="6086" xr:uid="{1EFC5C2C-2B2E-4429-B9A7-458BC7F99F9D}"/>
    <cellStyle name="Normal 2 58 4 2" xfId="13548" xr:uid="{1EFC5C2C-2B2E-4429-B9A7-458BC7F99F9D}"/>
    <cellStyle name="Normal 2 58 4 2 2" xfId="29526" xr:uid="{1EFC5C2C-2B2E-4429-B9A7-458BC7F99F9D}"/>
    <cellStyle name="Normal 2 58 4 3" xfId="22064" xr:uid="{1EFC5C2C-2B2E-4429-B9A7-458BC7F99F9D}"/>
    <cellStyle name="Normal 2 58 5" xfId="2324" xr:uid="{00000000-0005-0000-0000-000048020000}"/>
    <cellStyle name="Normal 2 58 5 2" xfId="9786" xr:uid="{00000000-0005-0000-0000-000048020000}"/>
    <cellStyle name="Normal 2 58 5 2 2" xfId="25764" xr:uid="{00000000-0005-0000-0000-000048020000}"/>
    <cellStyle name="Normal 2 58 5 3" xfId="18302" xr:uid="{00000000-0005-0000-0000-000048020000}"/>
    <cellStyle name="Normal 2 58 6" xfId="8052" xr:uid="{00000000-0005-0000-0000-000048020000}"/>
    <cellStyle name="Normal 2 58 6 2" xfId="24030" xr:uid="{00000000-0005-0000-0000-000048020000}"/>
    <cellStyle name="Normal 2 58 7" xfId="16490" xr:uid="{00000000-0005-0000-0000-000048020000}"/>
    <cellStyle name="Normal 2 59" xfId="520" xr:uid="{00000000-0005-0000-0000-000049020000}"/>
    <cellStyle name="Normal 2 59 2" xfId="3579" xr:uid="{AC487FE1-774B-4DFF-9D0E-A6776985F898}"/>
    <cellStyle name="Normal 2 59 2 2" xfId="11041" xr:uid="{AC487FE1-774B-4DFF-9D0E-A6776985F898}"/>
    <cellStyle name="Normal 2 59 2 2 2" xfId="27019" xr:uid="{AC487FE1-774B-4DFF-9D0E-A6776985F898}"/>
    <cellStyle name="Normal 2 59 2 3" xfId="19557" xr:uid="{AC487FE1-774B-4DFF-9D0E-A6776985F898}"/>
    <cellStyle name="Normal 2 59 3" xfId="4826" xr:uid="{711D2919-DEC3-42C3-B286-9421AF80DD12}"/>
    <cellStyle name="Normal 2 59 3 2" xfId="12288" xr:uid="{711D2919-DEC3-42C3-B286-9421AF80DD12}"/>
    <cellStyle name="Normal 2 59 3 2 2" xfId="28266" xr:uid="{711D2919-DEC3-42C3-B286-9421AF80DD12}"/>
    <cellStyle name="Normal 2 59 3 3" xfId="20804" xr:uid="{711D2919-DEC3-42C3-B286-9421AF80DD12}"/>
    <cellStyle name="Normal 2 59 4" xfId="6094" xr:uid="{E95FAB39-0103-434D-86CF-04FDF0021A74}"/>
    <cellStyle name="Normal 2 59 4 2" xfId="13556" xr:uid="{E95FAB39-0103-434D-86CF-04FDF0021A74}"/>
    <cellStyle name="Normal 2 59 4 2 2" xfId="29534" xr:uid="{E95FAB39-0103-434D-86CF-04FDF0021A74}"/>
    <cellStyle name="Normal 2 59 4 3" xfId="22072" xr:uid="{E95FAB39-0103-434D-86CF-04FDF0021A74}"/>
    <cellStyle name="Normal 2 59 5" xfId="2332" xr:uid="{00000000-0005-0000-0000-000049020000}"/>
    <cellStyle name="Normal 2 59 5 2" xfId="9794" xr:uid="{00000000-0005-0000-0000-000049020000}"/>
    <cellStyle name="Normal 2 59 5 2 2" xfId="25772" xr:uid="{00000000-0005-0000-0000-000049020000}"/>
    <cellStyle name="Normal 2 59 5 3" xfId="18310" xr:uid="{00000000-0005-0000-0000-000049020000}"/>
    <cellStyle name="Normal 2 59 6" xfId="8056" xr:uid="{00000000-0005-0000-0000-000049020000}"/>
    <cellStyle name="Normal 2 59 6 2" xfId="24034" xr:uid="{00000000-0005-0000-0000-000049020000}"/>
    <cellStyle name="Normal 2 59 7" xfId="16498" xr:uid="{00000000-0005-0000-0000-000049020000}"/>
    <cellStyle name="Normal 2 6" xfId="22" xr:uid="{00000000-0005-0000-0000-00004A020000}"/>
    <cellStyle name="Normal 2 6 10" xfId="14954" xr:uid="{71A0159C-730A-4BB8-BE02-B906F6EA0E25}"/>
    <cellStyle name="Normal 2 6 10 2" xfId="30932" xr:uid="{71A0159C-730A-4BB8-BE02-B906F6EA0E25}"/>
    <cellStyle name="Normal 2 6 11" xfId="15085" xr:uid="{71A0159C-730A-4BB8-BE02-B906F6EA0E25}"/>
    <cellStyle name="Normal 2 6 11 2" xfId="31063" xr:uid="{71A0159C-730A-4BB8-BE02-B906F6EA0E25}"/>
    <cellStyle name="Normal 2 6 12" xfId="15217" xr:uid="{71A0159C-730A-4BB8-BE02-B906F6EA0E25}"/>
    <cellStyle name="Normal 2 6 12 2" xfId="31195" xr:uid="{71A0159C-730A-4BB8-BE02-B906F6EA0E25}"/>
    <cellStyle name="Normal 2 6 13" xfId="15349" xr:uid="{71A0159C-730A-4BB8-BE02-B906F6EA0E25}"/>
    <cellStyle name="Normal 2 6 13 2" xfId="31327" xr:uid="{71A0159C-730A-4BB8-BE02-B906F6EA0E25}"/>
    <cellStyle name="Normal 2 6 14" xfId="15481" xr:uid="{71A0159C-730A-4BB8-BE02-B906F6EA0E25}"/>
    <cellStyle name="Normal 2 6 14 2" xfId="31459" xr:uid="{71A0159C-730A-4BB8-BE02-B906F6EA0E25}"/>
    <cellStyle name="Normal 2 6 15" xfId="15620" xr:uid="{71A0159C-730A-4BB8-BE02-B906F6EA0E25}"/>
    <cellStyle name="Normal 2 6 15 2" xfId="31597" xr:uid="{71A0159C-730A-4BB8-BE02-B906F6EA0E25}"/>
    <cellStyle name="Normal 2 6 16" xfId="15752" xr:uid="{71A0159C-730A-4BB8-BE02-B906F6EA0E25}"/>
    <cellStyle name="Normal 2 6 16 2" xfId="31729" xr:uid="{71A0159C-730A-4BB8-BE02-B906F6EA0E25}"/>
    <cellStyle name="Normal 2 6 17" xfId="15883" xr:uid="{71A0159C-730A-4BB8-BE02-B906F6EA0E25}"/>
    <cellStyle name="Normal 2 6 17 2" xfId="31860" xr:uid="{71A0159C-730A-4BB8-BE02-B906F6EA0E25}"/>
    <cellStyle name="Normal 2 6 18" xfId="16002" xr:uid="{00000000-0005-0000-0000-00004A020000}"/>
    <cellStyle name="Normal 2 6 19" xfId="31991" xr:uid="{71A0159C-730A-4BB8-BE02-B906F6EA0E25}"/>
    <cellStyle name="Normal 2 6 2" xfId="132" xr:uid="{00000000-0005-0000-0000-00004B020000}"/>
    <cellStyle name="Normal 2 6 2 10" xfId="15151" xr:uid="{7B077089-150F-456A-898E-EB53A93607C2}"/>
    <cellStyle name="Normal 2 6 2 10 2" xfId="31129" xr:uid="{7B077089-150F-456A-898E-EB53A93607C2}"/>
    <cellStyle name="Normal 2 6 2 11" xfId="15283" xr:uid="{7B077089-150F-456A-898E-EB53A93607C2}"/>
    <cellStyle name="Normal 2 6 2 11 2" xfId="31261" xr:uid="{7B077089-150F-456A-898E-EB53A93607C2}"/>
    <cellStyle name="Normal 2 6 2 12" xfId="15415" xr:uid="{7B077089-150F-456A-898E-EB53A93607C2}"/>
    <cellStyle name="Normal 2 6 2 12 2" xfId="31393" xr:uid="{7B077089-150F-456A-898E-EB53A93607C2}"/>
    <cellStyle name="Normal 2 6 2 13" xfId="15547" xr:uid="{7B077089-150F-456A-898E-EB53A93607C2}"/>
    <cellStyle name="Normal 2 6 2 13 2" xfId="31525" xr:uid="{7B077089-150F-456A-898E-EB53A93607C2}"/>
    <cellStyle name="Normal 2 6 2 14" xfId="15686" xr:uid="{7B077089-150F-456A-898E-EB53A93607C2}"/>
    <cellStyle name="Normal 2 6 2 14 2" xfId="31663" xr:uid="{7B077089-150F-456A-898E-EB53A93607C2}"/>
    <cellStyle name="Normal 2 6 2 15" xfId="15818" xr:uid="{7B077089-150F-456A-898E-EB53A93607C2}"/>
    <cellStyle name="Normal 2 6 2 15 2" xfId="31795" xr:uid="{7B077089-150F-456A-898E-EB53A93607C2}"/>
    <cellStyle name="Normal 2 6 2 16" xfId="15949" xr:uid="{7B077089-150F-456A-898E-EB53A93607C2}"/>
    <cellStyle name="Normal 2 6 2 16 2" xfId="31926" xr:uid="{7B077089-150F-456A-898E-EB53A93607C2}"/>
    <cellStyle name="Normal 2 6 2 17" xfId="16111" xr:uid="{00000000-0005-0000-0000-00004B020000}"/>
    <cellStyle name="Normal 2 6 2 18" xfId="32057" xr:uid="{7B077089-150F-456A-898E-EB53A93607C2}"/>
    <cellStyle name="Normal 2 6 2 19" xfId="32189" xr:uid="{7B077089-150F-456A-898E-EB53A93607C2}"/>
    <cellStyle name="Normal 2 6 2 2" xfId="351" xr:uid="{00000000-0005-0000-0000-00004C020000}"/>
    <cellStyle name="Normal 2 6 2 2 2" xfId="3410" xr:uid="{71886E6B-9E57-4131-A5E8-F1F47D05A58C}"/>
    <cellStyle name="Normal 2 6 2 2 2 2" xfId="10872" xr:uid="{71886E6B-9E57-4131-A5E8-F1F47D05A58C}"/>
    <cellStyle name="Normal 2 6 2 2 2 2 2" xfId="26850" xr:uid="{71886E6B-9E57-4131-A5E8-F1F47D05A58C}"/>
    <cellStyle name="Normal 2 6 2 2 2 3" xfId="19388" xr:uid="{71886E6B-9E57-4131-A5E8-F1F47D05A58C}"/>
    <cellStyle name="Normal 2 6 2 2 3" xfId="4657" xr:uid="{B9EA77E6-FC6C-40CF-8662-70CA133E7219}"/>
    <cellStyle name="Normal 2 6 2 2 3 2" xfId="12119" xr:uid="{B9EA77E6-FC6C-40CF-8662-70CA133E7219}"/>
    <cellStyle name="Normal 2 6 2 2 3 2 2" xfId="28097" xr:uid="{B9EA77E6-FC6C-40CF-8662-70CA133E7219}"/>
    <cellStyle name="Normal 2 6 2 2 3 3" xfId="20635" xr:uid="{B9EA77E6-FC6C-40CF-8662-70CA133E7219}"/>
    <cellStyle name="Normal 2 6 2 2 4" xfId="5928" xr:uid="{8E47FE2E-0247-4A14-8D2C-D622BBB018D9}"/>
    <cellStyle name="Normal 2 6 2 2 4 2" xfId="13390" xr:uid="{8E47FE2E-0247-4A14-8D2C-D622BBB018D9}"/>
    <cellStyle name="Normal 2 6 2 2 4 2 2" xfId="29368" xr:uid="{8E47FE2E-0247-4A14-8D2C-D622BBB018D9}"/>
    <cellStyle name="Normal 2 6 2 2 4 3" xfId="21906" xr:uid="{8E47FE2E-0247-4A14-8D2C-D622BBB018D9}"/>
    <cellStyle name="Normal 2 6 2 2 5" xfId="2163" xr:uid="{00000000-0005-0000-0000-00004C020000}"/>
    <cellStyle name="Normal 2 6 2 2 5 2" xfId="9625" xr:uid="{00000000-0005-0000-0000-00004C020000}"/>
    <cellStyle name="Normal 2 6 2 2 5 2 2" xfId="25603" xr:uid="{00000000-0005-0000-0000-00004C020000}"/>
    <cellStyle name="Normal 2 6 2 2 5 3" xfId="18141" xr:uid="{00000000-0005-0000-0000-00004C020000}"/>
    <cellStyle name="Normal 2 6 2 2 6" xfId="7901" xr:uid="{00000000-0005-0000-0000-00004C020000}"/>
    <cellStyle name="Normal 2 6 2 2 6 2" xfId="23879" xr:uid="{00000000-0005-0000-0000-00004C020000}"/>
    <cellStyle name="Normal 2 6 2 2 7" xfId="16329" xr:uid="{00000000-0005-0000-0000-00004C020000}"/>
    <cellStyle name="Normal 2 6 2 20" xfId="32320" xr:uid="{7B077089-150F-456A-898E-EB53A93607C2}"/>
    <cellStyle name="Normal 2 6 2 21" xfId="32452" xr:uid="{7B077089-150F-456A-898E-EB53A93607C2}"/>
    <cellStyle name="Normal 2 6 2 22" xfId="32583" xr:uid="{7B077089-150F-456A-898E-EB53A93607C2}"/>
    <cellStyle name="Normal 2 6 2 23" xfId="32715" xr:uid="{9FA3EB55-88AC-456E-9225-5AA102F98D87}"/>
    <cellStyle name="Normal 2 6 2 24" xfId="32847" xr:uid="{00000000-0005-0000-0000-00007E000000}"/>
    <cellStyle name="Normal 2 6 2 25" xfId="32978" xr:uid="{7B077089-150F-456A-898E-EB53A93607C2}"/>
    <cellStyle name="Normal 2 6 2 26" xfId="33109" xr:uid="{7B077089-150F-456A-898E-EB53A93607C2}"/>
    <cellStyle name="Normal 2 6 2 27" xfId="33241" xr:uid="{00000000-0005-0000-0000-00007E000000}"/>
    <cellStyle name="Normal 2 6 2 28" xfId="33373" xr:uid="{1BE23C54-9E09-4269-8D43-DB7D7EA64AB3}"/>
    <cellStyle name="Normal 2 6 2 3" xfId="1783" xr:uid="{7B077089-150F-456A-898E-EB53A93607C2}"/>
    <cellStyle name="Normal 2 6 2 3 2" xfId="7300" xr:uid="{A11E7DDB-FC2F-4FE0-85EC-97EFE8F34996}"/>
    <cellStyle name="Normal 2 6 2 3 2 2" xfId="14762" xr:uid="{A11E7DDB-FC2F-4FE0-85EC-97EFE8F34996}"/>
    <cellStyle name="Normal 2 6 2 3 2 2 2" xfId="30740" xr:uid="{A11E7DDB-FC2F-4FE0-85EC-97EFE8F34996}"/>
    <cellStyle name="Normal 2 6 2 3 2 3" xfId="23278" xr:uid="{A11E7DDB-FC2F-4FE0-85EC-97EFE8F34996}"/>
    <cellStyle name="Normal 2 6 2 3 3" xfId="3192" xr:uid="{4D73E7C0-EB75-4082-8B28-4D9C0AA068AC}"/>
    <cellStyle name="Normal 2 6 2 3 3 2" xfId="10654" xr:uid="{4D73E7C0-EB75-4082-8B28-4D9C0AA068AC}"/>
    <cellStyle name="Normal 2 6 2 3 3 2 2" xfId="26632" xr:uid="{4D73E7C0-EB75-4082-8B28-4D9C0AA068AC}"/>
    <cellStyle name="Normal 2 6 2 3 3 3" xfId="19170" xr:uid="{4D73E7C0-EB75-4082-8B28-4D9C0AA068AC}"/>
    <cellStyle name="Normal 2 6 2 3 4" xfId="9245" xr:uid="{7B077089-150F-456A-898E-EB53A93607C2}"/>
    <cellStyle name="Normal 2 6 2 3 4 2" xfId="25223" xr:uid="{7B077089-150F-456A-898E-EB53A93607C2}"/>
    <cellStyle name="Normal 2 6 2 3 5" xfId="17761" xr:uid="{7B077089-150F-456A-898E-EB53A93607C2}"/>
    <cellStyle name="Normal 2 6 2 4" xfId="4439" xr:uid="{989272F4-1894-487A-A5BE-10087686B619}"/>
    <cellStyle name="Normal 2 6 2 4 2" xfId="11901" xr:uid="{989272F4-1894-487A-A5BE-10087686B619}"/>
    <cellStyle name="Normal 2 6 2 4 2 2" xfId="27879" xr:uid="{989272F4-1894-487A-A5BE-10087686B619}"/>
    <cellStyle name="Normal 2 6 2 4 3" xfId="20417" xr:uid="{989272F4-1894-487A-A5BE-10087686B619}"/>
    <cellStyle name="Normal 2 6 2 5" xfId="5713" xr:uid="{673E2191-E27E-4FBA-8794-1C85061ECCF2}"/>
    <cellStyle name="Normal 2 6 2 5 2" xfId="13175" xr:uid="{673E2191-E27E-4FBA-8794-1C85061ECCF2}"/>
    <cellStyle name="Normal 2 6 2 5 2 2" xfId="29153" xr:uid="{673E2191-E27E-4FBA-8794-1C85061ECCF2}"/>
    <cellStyle name="Normal 2 6 2 5 3" xfId="21691" xr:uid="{673E2191-E27E-4FBA-8794-1C85061ECCF2}"/>
    <cellStyle name="Normal 2 6 2 6" xfId="1945" xr:uid="{00000000-0005-0000-0000-00004B020000}"/>
    <cellStyle name="Normal 2 6 2 6 2" xfId="9407" xr:uid="{00000000-0005-0000-0000-00004B020000}"/>
    <cellStyle name="Normal 2 6 2 6 2 2" xfId="25385" xr:uid="{00000000-0005-0000-0000-00004B020000}"/>
    <cellStyle name="Normal 2 6 2 6 3" xfId="17923" xr:uid="{00000000-0005-0000-0000-00004B020000}"/>
    <cellStyle name="Normal 2 6 2 7" xfId="7417" xr:uid="{7B077089-150F-456A-898E-EB53A93607C2}"/>
    <cellStyle name="Normal 2 6 2 7 2" xfId="14879" xr:uid="{7B077089-150F-456A-898E-EB53A93607C2}"/>
    <cellStyle name="Normal 2 6 2 7 2 2" xfId="30857" xr:uid="{7B077089-150F-456A-898E-EB53A93607C2}"/>
    <cellStyle name="Normal 2 6 2 7 3" xfId="23395" xr:uid="{7B077089-150F-456A-898E-EB53A93607C2}"/>
    <cellStyle name="Normal 2 6 2 8" xfId="7558" xr:uid="{7B077089-150F-456A-898E-EB53A93607C2}"/>
    <cellStyle name="Normal 2 6 2 8 2" xfId="23536" xr:uid="{7B077089-150F-456A-898E-EB53A93607C2}"/>
    <cellStyle name="Normal 2 6 2 9" xfId="15020" xr:uid="{7B077089-150F-456A-898E-EB53A93607C2}"/>
    <cellStyle name="Normal 2 6 2 9 2" xfId="30998" xr:uid="{7B077089-150F-456A-898E-EB53A93607C2}"/>
    <cellStyle name="Normal 2 6 20" xfId="32123" xr:uid="{71A0159C-730A-4BB8-BE02-B906F6EA0E25}"/>
    <cellStyle name="Normal 2 6 21" xfId="32254" xr:uid="{71A0159C-730A-4BB8-BE02-B906F6EA0E25}"/>
    <cellStyle name="Normal 2 6 22" xfId="32386" xr:uid="{71A0159C-730A-4BB8-BE02-B906F6EA0E25}"/>
    <cellStyle name="Normal 2 6 23" xfId="32517" xr:uid="{71A0159C-730A-4BB8-BE02-B906F6EA0E25}"/>
    <cellStyle name="Normal 2 6 24" xfId="32649" xr:uid="{4013CA00-3249-478C-8742-B37E8061D494}"/>
    <cellStyle name="Normal 2 6 25" xfId="32781" xr:uid="{00000000-0005-0000-0000-00007D000000}"/>
    <cellStyle name="Normal 2 6 26" xfId="32912" xr:uid="{71A0159C-730A-4BB8-BE02-B906F6EA0E25}"/>
    <cellStyle name="Normal 2 6 27" xfId="33043" xr:uid="{71A0159C-730A-4BB8-BE02-B906F6EA0E25}"/>
    <cellStyle name="Normal 2 6 28" xfId="33175" xr:uid="{00000000-0005-0000-0000-00007D000000}"/>
    <cellStyle name="Normal 2 6 29" xfId="33307" xr:uid="{BFACDBF8-A868-40BE-A965-59606BB2859E}"/>
    <cellStyle name="Normal 2 6 3" xfId="242" xr:uid="{00000000-0005-0000-0000-00004D020000}"/>
    <cellStyle name="Normal 2 6 3 2" xfId="3301" xr:uid="{BA6D3E03-94FC-4B10-AB01-3AE84EE0F74D}"/>
    <cellStyle name="Normal 2 6 3 2 2" xfId="10763" xr:uid="{BA6D3E03-94FC-4B10-AB01-3AE84EE0F74D}"/>
    <cellStyle name="Normal 2 6 3 2 2 2" xfId="26741" xr:uid="{BA6D3E03-94FC-4B10-AB01-3AE84EE0F74D}"/>
    <cellStyle name="Normal 2 6 3 2 3" xfId="19279" xr:uid="{BA6D3E03-94FC-4B10-AB01-3AE84EE0F74D}"/>
    <cellStyle name="Normal 2 6 3 3" xfId="4548" xr:uid="{436902DE-FB2A-4786-B2C8-C6434274481A}"/>
    <cellStyle name="Normal 2 6 3 3 2" xfId="12010" xr:uid="{436902DE-FB2A-4786-B2C8-C6434274481A}"/>
    <cellStyle name="Normal 2 6 3 3 2 2" xfId="27988" xr:uid="{436902DE-FB2A-4786-B2C8-C6434274481A}"/>
    <cellStyle name="Normal 2 6 3 3 3" xfId="20526" xr:uid="{436902DE-FB2A-4786-B2C8-C6434274481A}"/>
    <cellStyle name="Normal 2 6 3 4" xfId="5820" xr:uid="{0E3C9AA0-C9F9-4E31-A836-83D34C66804F}"/>
    <cellStyle name="Normal 2 6 3 4 2" xfId="13282" xr:uid="{0E3C9AA0-C9F9-4E31-A836-83D34C66804F}"/>
    <cellStyle name="Normal 2 6 3 4 2 2" xfId="29260" xr:uid="{0E3C9AA0-C9F9-4E31-A836-83D34C66804F}"/>
    <cellStyle name="Normal 2 6 3 4 3" xfId="21798" xr:uid="{0E3C9AA0-C9F9-4E31-A836-83D34C66804F}"/>
    <cellStyle name="Normal 2 6 3 5" xfId="2054" xr:uid="{00000000-0005-0000-0000-00004D020000}"/>
    <cellStyle name="Normal 2 6 3 5 2" xfId="9516" xr:uid="{00000000-0005-0000-0000-00004D020000}"/>
    <cellStyle name="Normal 2 6 3 5 2 2" xfId="25494" xr:uid="{00000000-0005-0000-0000-00004D020000}"/>
    <cellStyle name="Normal 2 6 3 5 3" xfId="18032" xr:uid="{00000000-0005-0000-0000-00004D020000}"/>
    <cellStyle name="Normal 2 6 3 6" xfId="7799" xr:uid="{00000000-0005-0000-0000-00004D020000}"/>
    <cellStyle name="Normal 2 6 3 6 2" xfId="23777" xr:uid="{00000000-0005-0000-0000-00004D020000}"/>
    <cellStyle name="Normal 2 6 3 7" xfId="16220" xr:uid="{00000000-0005-0000-0000-00004D020000}"/>
    <cellStyle name="Normal 2 6 4" xfId="1649" xr:uid="{71A0159C-730A-4BB8-BE02-B906F6EA0E25}"/>
    <cellStyle name="Normal 2 6 4 2" xfId="7193" xr:uid="{EC5871C9-242F-4975-8A0E-6BFCDCF3A704}"/>
    <cellStyle name="Normal 2 6 4 2 2" xfId="14655" xr:uid="{EC5871C9-242F-4975-8A0E-6BFCDCF3A704}"/>
    <cellStyle name="Normal 2 6 4 2 2 2" xfId="30633" xr:uid="{EC5871C9-242F-4975-8A0E-6BFCDCF3A704}"/>
    <cellStyle name="Normal 2 6 4 2 3" xfId="23171" xr:uid="{EC5871C9-242F-4975-8A0E-6BFCDCF3A704}"/>
    <cellStyle name="Normal 2 6 4 3" xfId="3083" xr:uid="{6E8D53D2-1E9C-44EE-B07B-986B8BE9C5CA}"/>
    <cellStyle name="Normal 2 6 4 3 2" xfId="10545" xr:uid="{6E8D53D2-1E9C-44EE-B07B-986B8BE9C5CA}"/>
    <cellStyle name="Normal 2 6 4 3 2 2" xfId="26523" xr:uid="{6E8D53D2-1E9C-44EE-B07B-986B8BE9C5CA}"/>
    <cellStyle name="Normal 2 6 4 3 3" xfId="19061" xr:uid="{6E8D53D2-1E9C-44EE-B07B-986B8BE9C5CA}"/>
    <cellStyle name="Normal 2 6 4 4" xfId="9138" xr:uid="{71A0159C-730A-4BB8-BE02-B906F6EA0E25}"/>
    <cellStyle name="Normal 2 6 4 4 2" xfId="25116" xr:uid="{71A0159C-730A-4BB8-BE02-B906F6EA0E25}"/>
    <cellStyle name="Normal 2 6 4 5" xfId="17627" xr:uid="{71A0159C-730A-4BB8-BE02-B906F6EA0E25}"/>
    <cellStyle name="Normal 2 6 5" xfId="1717" xr:uid="{71A0159C-730A-4BB8-BE02-B906F6EA0E25}"/>
    <cellStyle name="Normal 2 6 5 2" xfId="7249" xr:uid="{23E26084-B40B-4AD7-BDF2-07B3B4AA883A}"/>
    <cellStyle name="Normal 2 6 5 2 2" xfId="14711" xr:uid="{23E26084-B40B-4AD7-BDF2-07B3B4AA883A}"/>
    <cellStyle name="Normal 2 6 5 2 2 2" xfId="30689" xr:uid="{23E26084-B40B-4AD7-BDF2-07B3B4AA883A}"/>
    <cellStyle name="Normal 2 6 5 2 3" xfId="23227" xr:uid="{23E26084-B40B-4AD7-BDF2-07B3B4AA883A}"/>
    <cellStyle name="Normal 2 6 5 3" xfId="4330" xr:uid="{85813A57-86EE-44D9-9979-55EE3E5C1745}"/>
    <cellStyle name="Normal 2 6 5 3 2" xfId="11792" xr:uid="{85813A57-86EE-44D9-9979-55EE3E5C1745}"/>
    <cellStyle name="Normal 2 6 5 3 2 2" xfId="27770" xr:uid="{85813A57-86EE-44D9-9979-55EE3E5C1745}"/>
    <cellStyle name="Normal 2 6 5 3 3" xfId="20308" xr:uid="{85813A57-86EE-44D9-9979-55EE3E5C1745}"/>
    <cellStyle name="Normal 2 6 5 4" xfId="9179" xr:uid="{71A0159C-730A-4BB8-BE02-B906F6EA0E25}"/>
    <cellStyle name="Normal 2 6 5 4 2" xfId="25157" xr:uid="{71A0159C-730A-4BB8-BE02-B906F6EA0E25}"/>
    <cellStyle name="Normal 2 6 5 5" xfId="17695" xr:uid="{71A0159C-730A-4BB8-BE02-B906F6EA0E25}"/>
    <cellStyle name="Normal 2 6 6" xfId="5617" xr:uid="{7EA81253-A060-4DD5-8F83-D4354B265606}"/>
    <cellStyle name="Normal 2 6 6 2" xfId="13079" xr:uid="{7EA81253-A060-4DD5-8F83-D4354B265606}"/>
    <cellStyle name="Normal 2 6 6 2 2" xfId="29057" xr:uid="{7EA81253-A060-4DD5-8F83-D4354B265606}"/>
    <cellStyle name="Normal 2 6 6 3" xfId="21595" xr:uid="{7EA81253-A060-4DD5-8F83-D4354B265606}"/>
    <cellStyle name="Normal 2 6 7" xfId="1836" xr:uid="{00000000-0005-0000-0000-00004A020000}"/>
    <cellStyle name="Normal 2 6 7 2" xfId="9298" xr:uid="{00000000-0005-0000-0000-00004A020000}"/>
    <cellStyle name="Normal 2 6 7 2 2" xfId="25276" xr:uid="{00000000-0005-0000-0000-00004A020000}"/>
    <cellStyle name="Normal 2 6 7 3" xfId="17814" xr:uid="{00000000-0005-0000-0000-00004A020000}"/>
    <cellStyle name="Normal 2 6 8" xfId="7351" xr:uid="{71A0159C-730A-4BB8-BE02-B906F6EA0E25}"/>
    <cellStyle name="Normal 2 6 8 2" xfId="14813" xr:uid="{71A0159C-730A-4BB8-BE02-B906F6EA0E25}"/>
    <cellStyle name="Normal 2 6 8 2 2" xfId="30791" xr:uid="{71A0159C-730A-4BB8-BE02-B906F6EA0E25}"/>
    <cellStyle name="Normal 2 6 8 3" xfId="23329" xr:uid="{71A0159C-730A-4BB8-BE02-B906F6EA0E25}"/>
    <cellStyle name="Normal 2 6 9" xfId="7492" xr:uid="{71A0159C-730A-4BB8-BE02-B906F6EA0E25}"/>
    <cellStyle name="Normal 2 6 9 2" xfId="23470" xr:uid="{71A0159C-730A-4BB8-BE02-B906F6EA0E25}"/>
    <cellStyle name="Normal 2 60" xfId="528" xr:uid="{00000000-0005-0000-0000-00004E020000}"/>
    <cellStyle name="Normal 2 60 2" xfId="3587" xr:uid="{696DB51A-36C5-46AE-8FEA-9B07713003D9}"/>
    <cellStyle name="Normal 2 60 2 2" xfId="11049" xr:uid="{696DB51A-36C5-46AE-8FEA-9B07713003D9}"/>
    <cellStyle name="Normal 2 60 2 2 2" xfId="27027" xr:uid="{696DB51A-36C5-46AE-8FEA-9B07713003D9}"/>
    <cellStyle name="Normal 2 60 2 3" xfId="19565" xr:uid="{696DB51A-36C5-46AE-8FEA-9B07713003D9}"/>
    <cellStyle name="Normal 2 60 3" xfId="4834" xr:uid="{D8D4462E-71DA-4397-83CB-52CEE36D1E30}"/>
    <cellStyle name="Normal 2 60 3 2" xfId="12296" xr:uid="{D8D4462E-71DA-4397-83CB-52CEE36D1E30}"/>
    <cellStyle name="Normal 2 60 3 2 2" xfId="28274" xr:uid="{D8D4462E-71DA-4397-83CB-52CEE36D1E30}"/>
    <cellStyle name="Normal 2 60 3 3" xfId="20812" xr:uid="{D8D4462E-71DA-4397-83CB-52CEE36D1E30}"/>
    <cellStyle name="Normal 2 60 4" xfId="6102" xr:uid="{A5B8E510-C6AC-4BC8-9D5C-C03A6A984033}"/>
    <cellStyle name="Normal 2 60 4 2" xfId="13564" xr:uid="{A5B8E510-C6AC-4BC8-9D5C-C03A6A984033}"/>
    <cellStyle name="Normal 2 60 4 2 2" xfId="29542" xr:uid="{A5B8E510-C6AC-4BC8-9D5C-C03A6A984033}"/>
    <cellStyle name="Normal 2 60 4 3" xfId="22080" xr:uid="{A5B8E510-C6AC-4BC8-9D5C-C03A6A984033}"/>
    <cellStyle name="Normal 2 60 5" xfId="2340" xr:uid="{00000000-0005-0000-0000-00004E020000}"/>
    <cellStyle name="Normal 2 60 5 2" xfId="9802" xr:uid="{00000000-0005-0000-0000-00004E020000}"/>
    <cellStyle name="Normal 2 60 5 2 2" xfId="25780" xr:uid="{00000000-0005-0000-0000-00004E020000}"/>
    <cellStyle name="Normal 2 60 5 3" xfId="18318" xr:uid="{00000000-0005-0000-0000-00004E020000}"/>
    <cellStyle name="Normal 2 60 6" xfId="8062" xr:uid="{00000000-0005-0000-0000-00004E020000}"/>
    <cellStyle name="Normal 2 60 6 2" xfId="24040" xr:uid="{00000000-0005-0000-0000-00004E020000}"/>
    <cellStyle name="Normal 2 60 7" xfId="16506" xr:uid="{00000000-0005-0000-0000-00004E020000}"/>
    <cellStyle name="Normal 2 61" xfId="536" xr:uid="{00000000-0005-0000-0000-00004F020000}"/>
    <cellStyle name="Normal 2 61 2" xfId="3595" xr:uid="{4964F2B3-7E33-40F2-B16C-3712D3B22B96}"/>
    <cellStyle name="Normal 2 61 2 2" xfId="11057" xr:uid="{4964F2B3-7E33-40F2-B16C-3712D3B22B96}"/>
    <cellStyle name="Normal 2 61 2 2 2" xfId="27035" xr:uid="{4964F2B3-7E33-40F2-B16C-3712D3B22B96}"/>
    <cellStyle name="Normal 2 61 2 3" xfId="19573" xr:uid="{4964F2B3-7E33-40F2-B16C-3712D3B22B96}"/>
    <cellStyle name="Normal 2 61 3" xfId="4842" xr:uid="{82DEDEA6-60A3-418A-8F89-ABCF3751B9D7}"/>
    <cellStyle name="Normal 2 61 3 2" xfId="12304" xr:uid="{82DEDEA6-60A3-418A-8F89-ABCF3751B9D7}"/>
    <cellStyle name="Normal 2 61 3 2 2" xfId="28282" xr:uid="{82DEDEA6-60A3-418A-8F89-ABCF3751B9D7}"/>
    <cellStyle name="Normal 2 61 3 3" xfId="20820" xr:uid="{82DEDEA6-60A3-418A-8F89-ABCF3751B9D7}"/>
    <cellStyle name="Normal 2 61 4" xfId="6110" xr:uid="{190FE22E-C364-4F43-8F7F-C274CF0F7FC3}"/>
    <cellStyle name="Normal 2 61 4 2" xfId="13572" xr:uid="{190FE22E-C364-4F43-8F7F-C274CF0F7FC3}"/>
    <cellStyle name="Normal 2 61 4 2 2" xfId="29550" xr:uid="{190FE22E-C364-4F43-8F7F-C274CF0F7FC3}"/>
    <cellStyle name="Normal 2 61 4 3" xfId="22088" xr:uid="{190FE22E-C364-4F43-8F7F-C274CF0F7FC3}"/>
    <cellStyle name="Normal 2 61 5" xfId="2348" xr:uid="{00000000-0005-0000-0000-00004F020000}"/>
    <cellStyle name="Normal 2 61 5 2" xfId="9810" xr:uid="{00000000-0005-0000-0000-00004F020000}"/>
    <cellStyle name="Normal 2 61 5 2 2" xfId="25788" xr:uid="{00000000-0005-0000-0000-00004F020000}"/>
    <cellStyle name="Normal 2 61 5 3" xfId="18326" xr:uid="{00000000-0005-0000-0000-00004F020000}"/>
    <cellStyle name="Normal 2 61 6" xfId="8070" xr:uid="{00000000-0005-0000-0000-00004F020000}"/>
    <cellStyle name="Normal 2 61 6 2" xfId="24048" xr:uid="{00000000-0005-0000-0000-00004F020000}"/>
    <cellStyle name="Normal 2 61 7" xfId="16514" xr:uid="{00000000-0005-0000-0000-00004F020000}"/>
    <cellStyle name="Normal 2 62" xfId="544" xr:uid="{00000000-0005-0000-0000-000050020000}"/>
    <cellStyle name="Normal 2 62 2" xfId="3603" xr:uid="{BFF28AE5-91BB-4F4A-9B63-12BD65720FD0}"/>
    <cellStyle name="Normal 2 62 2 2" xfId="11065" xr:uid="{BFF28AE5-91BB-4F4A-9B63-12BD65720FD0}"/>
    <cellStyle name="Normal 2 62 2 2 2" xfId="27043" xr:uid="{BFF28AE5-91BB-4F4A-9B63-12BD65720FD0}"/>
    <cellStyle name="Normal 2 62 2 3" xfId="19581" xr:uid="{BFF28AE5-91BB-4F4A-9B63-12BD65720FD0}"/>
    <cellStyle name="Normal 2 62 3" xfId="4850" xr:uid="{4D8D3406-7DA4-42C4-95CD-401F0FE8541D}"/>
    <cellStyle name="Normal 2 62 3 2" xfId="12312" xr:uid="{4D8D3406-7DA4-42C4-95CD-401F0FE8541D}"/>
    <cellStyle name="Normal 2 62 3 2 2" xfId="28290" xr:uid="{4D8D3406-7DA4-42C4-95CD-401F0FE8541D}"/>
    <cellStyle name="Normal 2 62 3 3" xfId="20828" xr:uid="{4D8D3406-7DA4-42C4-95CD-401F0FE8541D}"/>
    <cellStyle name="Normal 2 62 4" xfId="6118" xr:uid="{AE9AD373-BACD-4B4A-BF0D-360667FE00D6}"/>
    <cellStyle name="Normal 2 62 4 2" xfId="13580" xr:uid="{AE9AD373-BACD-4B4A-BF0D-360667FE00D6}"/>
    <cellStyle name="Normal 2 62 4 2 2" xfId="29558" xr:uid="{AE9AD373-BACD-4B4A-BF0D-360667FE00D6}"/>
    <cellStyle name="Normal 2 62 4 3" xfId="22096" xr:uid="{AE9AD373-BACD-4B4A-BF0D-360667FE00D6}"/>
    <cellStyle name="Normal 2 62 5" xfId="2356" xr:uid="{00000000-0005-0000-0000-000050020000}"/>
    <cellStyle name="Normal 2 62 5 2" xfId="9818" xr:uid="{00000000-0005-0000-0000-000050020000}"/>
    <cellStyle name="Normal 2 62 5 2 2" xfId="25796" xr:uid="{00000000-0005-0000-0000-000050020000}"/>
    <cellStyle name="Normal 2 62 5 3" xfId="18334" xr:uid="{00000000-0005-0000-0000-000050020000}"/>
    <cellStyle name="Normal 2 62 6" xfId="8078" xr:uid="{00000000-0005-0000-0000-000050020000}"/>
    <cellStyle name="Normal 2 62 6 2" xfId="24056" xr:uid="{00000000-0005-0000-0000-000050020000}"/>
    <cellStyle name="Normal 2 62 7" xfId="16522" xr:uid="{00000000-0005-0000-0000-000050020000}"/>
    <cellStyle name="Normal 2 63" xfId="552" xr:uid="{00000000-0005-0000-0000-000051020000}"/>
    <cellStyle name="Normal 2 63 2" xfId="3611" xr:uid="{15EFC03B-4D6B-4404-9284-9DB0D4D13876}"/>
    <cellStyle name="Normal 2 63 2 2" xfId="11073" xr:uid="{15EFC03B-4D6B-4404-9284-9DB0D4D13876}"/>
    <cellStyle name="Normal 2 63 2 2 2" xfId="27051" xr:uid="{15EFC03B-4D6B-4404-9284-9DB0D4D13876}"/>
    <cellStyle name="Normal 2 63 2 3" xfId="19589" xr:uid="{15EFC03B-4D6B-4404-9284-9DB0D4D13876}"/>
    <cellStyle name="Normal 2 63 3" xfId="4858" xr:uid="{FA6A6A56-3184-488C-9211-E1C9C7E4B6BA}"/>
    <cellStyle name="Normal 2 63 3 2" xfId="12320" xr:uid="{FA6A6A56-3184-488C-9211-E1C9C7E4B6BA}"/>
    <cellStyle name="Normal 2 63 3 2 2" xfId="28298" xr:uid="{FA6A6A56-3184-488C-9211-E1C9C7E4B6BA}"/>
    <cellStyle name="Normal 2 63 3 3" xfId="20836" xr:uid="{FA6A6A56-3184-488C-9211-E1C9C7E4B6BA}"/>
    <cellStyle name="Normal 2 63 4" xfId="6126" xr:uid="{46FF2EC3-1D18-4404-82D7-6D17E76CED7A}"/>
    <cellStyle name="Normal 2 63 4 2" xfId="13588" xr:uid="{46FF2EC3-1D18-4404-82D7-6D17E76CED7A}"/>
    <cellStyle name="Normal 2 63 4 2 2" xfId="29566" xr:uid="{46FF2EC3-1D18-4404-82D7-6D17E76CED7A}"/>
    <cellStyle name="Normal 2 63 4 3" xfId="22104" xr:uid="{46FF2EC3-1D18-4404-82D7-6D17E76CED7A}"/>
    <cellStyle name="Normal 2 63 5" xfId="2364" xr:uid="{00000000-0005-0000-0000-000051020000}"/>
    <cellStyle name="Normal 2 63 5 2" xfId="9826" xr:uid="{00000000-0005-0000-0000-000051020000}"/>
    <cellStyle name="Normal 2 63 5 2 2" xfId="25804" xr:uid="{00000000-0005-0000-0000-000051020000}"/>
    <cellStyle name="Normal 2 63 5 3" xfId="18342" xr:uid="{00000000-0005-0000-0000-000051020000}"/>
    <cellStyle name="Normal 2 63 6" xfId="8086" xr:uid="{00000000-0005-0000-0000-000051020000}"/>
    <cellStyle name="Normal 2 63 6 2" xfId="24064" xr:uid="{00000000-0005-0000-0000-000051020000}"/>
    <cellStyle name="Normal 2 63 7" xfId="16530" xr:uid="{00000000-0005-0000-0000-000051020000}"/>
    <cellStyle name="Normal 2 64" xfId="560" xr:uid="{00000000-0005-0000-0000-000052020000}"/>
    <cellStyle name="Normal 2 64 2" xfId="3619" xr:uid="{C5AEAF99-143D-426F-95F0-E4EBAE5536F1}"/>
    <cellStyle name="Normal 2 64 2 2" xfId="11081" xr:uid="{C5AEAF99-143D-426F-95F0-E4EBAE5536F1}"/>
    <cellStyle name="Normal 2 64 2 2 2" xfId="27059" xr:uid="{C5AEAF99-143D-426F-95F0-E4EBAE5536F1}"/>
    <cellStyle name="Normal 2 64 2 3" xfId="19597" xr:uid="{C5AEAF99-143D-426F-95F0-E4EBAE5536F1}"/>
    <cellStyle name="Normal 2 64 3" xfId="4866" xr:uid="{01EF8B74-0F48-4F22-A98C-AB11DA0534F8}"/>
    <cellStyle name="Normal 2 64 3 2" xfId="12328" xr:uid="{01EF8B74-0F48-4F22-A98C-AB11DA0534F8}"/>
    <cellStyle name="Normal 2 64 3 2 2" xfId="28306" xr:uid="{01EF8B74-0F48-4F22-A98C-AB11DA0534F8}"/>
    <cellStyle name="Normal 2 64 3 3" xfId="20844" xr:uid="{01EF8B74-0F48-4F22-A98C-AB11DA0534F8}"/>
    <cellStyle name="Normal 2 64 4" xfId="6134" xr:uid="{AD79F5C9-EC04-41C5-AB3C-1A6CDB4EC86A}"/>
    <cellStyle name="Normal 2 64 4 2" xfId="13596" xr:uid="{AD79F5C9-EC04-41C5-AB3C-1A6CDB4EC86A}"/>
    <cellStyle name="Normal 2 64 4 2 2" xfId="29574" xr:uid="{AD79F5C9-EC04-41C5-AB3C-1A6CDB4EC86A}"/>
    <cellStyle name="Normal 2 64 4 3" xfId="22112" xr:uid="{AD79F5C9-EC04-41C5-AB3C-1A6CDB4EC86A}"/>
    <cellStyle name="Normal 2 64 5" xfId="2372" xr:uid="{00000000-0005-0000-0000-000052020000}"/>
    <cellStyle name="Normal 2 64 5 2" xfId="9834" xr:uid="{00000000-0005-0000-0000-000052020000}"/>
    <cellStyle name="Normal 2 64 5 2 2" xfId="25812" xr:uid="{00000000-0005-0000-0000-000052020000}"/>
    <cellStyle name="Normal 2 64 5 3" xfId="18350" xr:uid="{00000000-0005-0000-0000-000052020000}"/>
    <cellStyle name="Normal 2 64 6" xfId="8094" xr:uid="{00000000-0005-0000-0000-000052020000}"/>
    <cellStyle name="Normal 2 64 6 2" xfId="24072" xr:uid="{00000000-0005-0000-0000-000052020000}"/>
    <cellStyle name="Normal 2 64 7" xfId="16538" xr:uid="{00000000-0005-0000-0000-000052020000}"/>
    <cellStyle name="Normal 2 65" xfId="568" xr:uid="{00000000-0005-0000-0000-000053020000}"/>
    <cellStyle name="Normal 2 65 2" xfId="3627" xr:uid="{F7300BBC-C886-48F7-9D10-B56A68AE1FE7}"/>
    <cellStyle name="Normal 2 65 2 2" xfId="11089" xr:uid="{F7300BBC-C886-48F7-9D10-B56A68AE1FE7}"/>
    <cellStyle name="Normal 2 65 2 2 2" xfId="27067" xr:uid="{F7300BBC-C886-48F7-9D10-B56A68AE1FE7}"/>
    <cellStyle name="Normal 2 65 2 3" xfId="19605" xr:uid="{F7300BBC-C886-48F7-9D10-B56A68AE1FE7}"/>
    <cellStyle name="Normal 2 65 3" xfId="4874" xr:uid="{141E466E-BF38-4352-AD65-400FA193B4D7}"/>
    <cellStyle name="Normal 2 65 3 2" xfId="12336" xr:uid="{141E466E-BF38-4352-AD65-400FA193B4D7}"/>
    <cellStyle name="Normal 2 65 3 2 2" xfId="28314" xr:uid="{141E466E-BF38-4352-AD65-400FA193B4D7}"/>
    <cellStyle name="Normal 2 65 3 3" xfId="20852" xr:uid="{141E466E-BF38-4352-AD65-400FA193B4D7}"/>
    <cellStyle name="Normal 2 65 4" xfId="6142" xr:uid="{2C3FCC04-7554-4CE9-B7C7-93BA6763E7D4}"/>
    <cellStyle name="Normal 2 65 4 2" xfId="13604" xr:uid="{2C3FCC04-7554-4CE9-B7C7-93BA6763E7D4}"/>
    <cellStyle name="Normal 2 65 4 2 2" xfId="29582" xr:uid="{2C3FCC04-7554-4CE9-B7C7-93BA6763E7D4}"/>
    <cellStyle name="Normal 2 65 4 3" xfId="22120" xr:uid="{2C3FCC04-7554-4CE9-B7C7-93BA6763E7D4}"/>
    <cellStyle name="Normal 2 65 5" xfId="2380" xr:uid="{00000000-0005-0000-0000-000053020000}"/>
    <cellStyle name="Normal 2 65 5 2" xfId="9842" xr:uid="{00000000-0005-0000-0000-000053020000}"/>
    <cellStyle name="Normal 2 65 5 2 2" xfId="25820" xr:uid="{00000000-0005-0000-0000-000053020000}"/>
    <cellStyle name="Normal 2 65 5 3" xfId="18358" xr:uid="{00000000-0005-0000-0000-000053020000}"/>
    <cellStyle name="Normal 2 65 6" xfId="8102" xr:uid="{00000000-0005-0000-0000-000053020000}"/>
    <cellStyle name="Normal 2 65 6 2" xfId="24080" xr:uid="{00000000-0005-0000-0000-000053020000}"/>
    <cellStyle name="Normal 2 65 7" xfId="16546" xr:uid="{00000000-0005-0000-0000-000053020000}"/>
    <cellStyle name="Normal 2 66" xfId="576" xr:uid="{00000000-0005-0000-0000-000054020000}"/>
    <cellStyle name="Normal 2 66 2" xfId="3635" xr:uid="{8A4C1FE6-1391-423C-A2CF-347A51264EC4}"/>
    <cellStyle name="Normal 2 66 2 2" xfId="11097" xr:uid="{8A4C1FE6-1391-423C-A2CF-347A51264EC4}"/>
    <cellStyle name="Normal 2 66 2 2 2" xfId="27075" xr:uid="{8A4C1FE6-1391-423C-A2CF-347A51264EC4}"/>
    <cellStyle name="Normal 2 66 2 3" xfId="19613" xr:uid="{8A4C1FE6-1391-423C-A2CF-347A51264EC4}"/>
    <cellStyle name="Normal 2 66 3" xfId="4882" xr:uid="{E5A0B1C2-EF3A-47EF-8C21-F3688BBD8CBD}"/>
    <cellStyle name="Normal 2 66 3 2" xfId="12344" xr:uid="{E5A0B1C2-EF3A-47EF-8C21-F3688BBD8CBD}"/>
    <cellStyle name="Normal 2 66 3 2 2" xfId="28322" xr:uid="{E5A0B1C2-EF3A-47EF-8C21-F3688BBD8CBD}"/>
    <cellStyle name="Normal 2 66 3 3" xfId="20860" xr:uid="{E5A0B1C2-EF3A-47EF-8C21-F3688BBD8CBD}"/>
    <cellStyle name="Normal 2 66 4" xfId="6150" xr:uid="{5F91D118-4E0D-436A-BE42-959A56BFDF67}"/>
    <cellStyle name="Normal 2 66 4 2" xfId="13612" xr:uid="{5F91D118-4E0D-436A-BE42-959A56BFDF67}"/>
    <cellStyle name="Normal 2 66 4 2 2" xfId="29590" xr:uid="{5F91D118-4E0D-436A-BE42-959A56BFDF67}"/>
    <cellStyle name="Normal 2 66 4 3" xfId="22128" xr:uid="{5F91D118-4E0D-436A-BE42-959A56BFDF67}"/>
    <cellStyle name="Normal 2 66 5" xfId="2388" xr:uid="{00000000-0005-0000-0000-000054020000}"/>
    <cellStyle name="Normal 2 66 5 2" xfId="9850" xr:uid="{00000000-0005-0000-0000-000054020000}"/>
    <cellStyle name="Normal 2 66 5 2 2" xfId="25828" xr:uid="{00000000-0005-0000-0000-000054020000}"/>
    <cellStyle name="Normal 2 66 5 3" xfId="18366" xr:uid="{00000000-0005-0000-0000-000054020000}"/>
    <cellStyle name="Normal 2 66 6" xfId="8110" xr:uid="{00000000-0005-0000-0000-000054020000}"/>
    <cellStyle name="Normal 2 66 6 2" xfId="24088" xr:uid="{00000000-0005-0000-0000-000054020000}"/>
    <cellStyle name="Normal 2 66 7" xfId="16554" xr:uid="{00000000-0005-0000-0000-000054020000}"/>
    <cellStyle name="Normal 2 67" xfId="584" xr:uid="{00000000-0005-0000-0000-000055020000}"/>
    <cellStyle name="Normal 2 67 2" xfId="3643" xr:uid="{0EFA07D9-70C8-437D-A2D4-C6CD9AA42F19}"/>
    <cellStyle name="Normal 2 67 2 2" xfId="11105" xr:uid="{0EFA07D9-70C8-437D-A2D4-C6CD9AA42F19}"/>
    <cellStyle name="Normal 2 67 2 2 2" xfId="27083" xr:uid="{0EFA07D9-70C8-437D-A2D4-C6CD9AA42F19}"/>
    <cellStyle name="Normal 2 67 2 3" xfId="19621" xr:uid="{0EFA07D9-70C8-437D-A2D4-C6CD9AA42F19}"/>
    <cellStyle name="Normal 2 67 3" xfId="4890" xr:uid="{2254A1B3-ECA6-49B8-AD32-A62D863FF0FC}"/>
    <cellStyle name="Normal 2 67 3 2" xfId="12352" xr:uid="{2254A1B3-ECA6-49B8-AD32-A62D863FF0FC}"/>
    <cellStyle name="Normal 2 67 3 2 2" xfId="28330" xr:uid="{2254A1B3-ECA6-49B8-AD32-A62D863FF0FC}"/>
    <cellStyle name="Normal 2 67 3 3" xfId="20868" xr:uid="{2254A1B3-ECA6-49B8-AD32-A62D863FF0FC}"/>
    <cellStyle name="Normal 2 67 4" xfId="6158" xr:uid="{393766D1-4761-4B24-A26E-177AC4878FE9}"/>
    <cellStyle name="Normal 2 67 4 2" xfId="13620" xr:uid="{393766D1-4761-4B24-A26E-177AC4878FE9}"/>
    <cellStyle name="Normal 2 67 4 2 2" xfId="29598" xr:uid="{393766D1-4761-4B24-A26E-177AC4878FE9}"/>
    <cellStyle name="Normal 2 67 4 3" xfId="22136" xr:uid="{393766D1-4761-4B24-A26E-177AC4878FE9}"/>
    <cellStyle name="Normal 2 67 5" xfId="2396" xr:uid="{00000000-0005-0000-0000-000055020000}"/>
    <cellStyle name="Normal 2 67 5 2" xfId="9858" xr:uid="{00000000-0005-0000-0000-000055020000}"/>
    <cellStyle name="Normal 2 67 5 2 2" xfId="25836" xr:uid="{00000000-0005-0000-0000-000055020000}"/>
    <cellStyle name="Normal 2 67 5 3" xfId="18374" xr:uid="{00000000-0005-0000-0000-000055020000}"/>
    <cellStyle name="Normal 2 67 6" xfId="8118" xr:uid="{00000000-0005-0000-0000-000055020000}"/>
    <cellStyle name="Normal 2 67 6 2" xfId="24096" xr:uid="{00000000-0005-0000-0000-000055020000}"/>
    <cellStyle name="Normal 2 67 7" xfId="16562" xr:uid="{00000000-0005-0000-0000-000055020000}"/>
    <cellStyle name="Normal 2 68" xfId="592" xr:uid="{00000000-0005-0000-0000-000056020000}"/>
    <cellStyle name="Normal 2 68 2" xfId="3651" xr:uid="{41A2448A-0069-4910-A9EF-16755C4EAFAE}"/>
    <cellStyle name="Normal 2 68 2 2" xfId="11113" xr:uid="{41A2448A-0069-4910-A9EF-16755C4EAFAE}"/>
    <cellStyle name="Normal 2 68 2 2 2" xfId="27091" xr:uid="{41A2448A-0069-4910-A9EF-16755C4EAFAE}"/>
    <cellStyle name="Normal 2 68 2 3" xfId="19629" xr:uid="{41A2448A-0069-4910-A9EF-16755C4EAFAE}"/>
    <cellStyle name="Normal 2 68 3" xfId="4898" xr:uid="{273C6CF3-F0F5-4928-A066-5D1F8DB7EC3A}"/>
    <cellStyle name="Normal 2 68 3 2" xfId="12360" xr:uid="{273C6CF3-F0F5-4928-A066-5D1F8DB7EC3A}"/>
    <cellStyle name="Normal 2 68 3 2 2" xfId="28338" xr:uid="{273C6CF3-F0F5-4928-A066-5D1F8DB7EC3A}"/>
    <cellStyle name="Normal 2 68 3 3" xfId="20876" xr:uid="{273C6CF3-F0F5-4928-A066-5D1F8DB7EC3A}"/>
    <cellStyle name="Normal 2 68 4" xfId="6166" xr:uid="{2424A7F7-CA0B-4DBA-88EC-21815F3403BA}"/>
    <cellStyle name="Normal 2 68 4 2" xfId="13628" xr:uid="{2424A7F7-CA0B-4DBA-88EC-21815F3403BA}"/>
    <cellStyle name="Normal 2 68 4 2 2" xfId="29606" xr:uid="{2424A7F7-CA0B-4DBA-88EC-21815F3403BA}"/>
    <cellStyle name="Normal 2 68 4 3" xfId="22144" xr:uid="{2424A7F7-CA0B-4DBA-88EC-21815F3403BA}"/>
    <cellStyle name="Normal 2 68 5" xfId="2404" xr:uid="{00000000-0005-0000-0000-000056020000}"/>
    <cellStyle name="Normal 2 68 5 2" xfId="9866" xr:uid="{00000000-0005-0000-0000-000056020000}"/>
    <cellStyle name="Normal 2 68 5 2 2" xfId="25844" xr:uid="{00000000-0005-0000-0000-000056020000}"/>
    <cellStyle name="Normal 2 68 5 3" xfId="18382" xr:uid="{00000000-0005-0000-0000-000056020000}"/>
    <cellStyle name="Normal 2 68 6" xfId="8126" xr:uid="{00000000-0005-0000-0000-000056020000}"/>
    <cellStyle name="Normal 2 68 6 2" xfId="24104" xr:uid="{00000000-0005-0000-0000-000056020000}"/>
    <cellStyle name="Normal 2 68 7" xfId="16570" xr:uid="{00000000-0005-0000-0000-000056020000}"/>
    <cellStyle name="Normal 2 69" xfId="600" xr:uid="{00000000-0005-0000-0000-000057020000}"/>
    <cellStyle name="Normal 2 69 2" xfId="3659" xr:uid="{199BDEF5-89D1-424F-911C-3409BE7B5036}"/>
    <cellStyle name="Normal 2 69 2 2" xfId="11121" xr:uid="{199BDEF5-89D1-424F-911C-3409BE7B5036}"/>
    <cellStyle name="Normal 2 69 2 2 2" xfId="27099" xr:uid="{199BDEF5-89D1-424F-911C-3409BE7B5036}"/>
    <cellStyle name="Normal 2 69 2 3" xfId="19637" xr:uid="{199BDEF5-89D1-424F-911C-3409BE7B5036}"/>
    <cellStyle name="Normal 2 69 3" xfId="4906" xr:uid="{9108A694-CF79-4239-B154-AA3D59CCCE64}"/>
    <cellStyle name="Normal 2 69 3 2" xfId="12368" xr:uid="{9108A694-CF79-4239-B154-AA3D59CCCE64}"/>
    <cellStyle name="Normal 2 69 3 2 2" xfId="28346" xr:uid="{9108A694-CF79-4239-B154-AA3D59CCCE64}"/>
    <cellStyle name="Normal 2 69 3 3" xfId="20884" xr:uid="{9108A694-CF79-4239-B154-AA3D59CCCE64}"/>
    <cellStyle name="Normal 2 69 4" xfId="6174" xr:uid="{8A13D12F-2727-4072-9DC7-697E3052E5BA}"/>
    <cellStyle name="Normal 2 69 4 2" xfId="13636" xr:uid="{8A13D12F-2727-4072-9DC7-697E3052E5BA}"/>
    <cellStyle name="Normal 2 69 4 2 2" xfId="29614" xr:uid="{8A13D12F-2727-4072-9DC7-697E3052E5BA}"/>
    <cellStyle name="Normal 2 69 4 3" xfId="22152" xr:uid="{8A13D12F-2727-4072-9DC7-697E3052E5BA}"/>
    <cellStyle name="Normal 2 69 5" xfId="2412" xr:uid="{00000000-0005-0000-0000-000057020000}"/>
    <cellStyle name="Normal 2 69 5 2" xfId="9874" xr:uid="{00000000-0005-0000-0000-000057020000}"/>
    <cellStyle name="Normal 2 69 5 2 2" xfId="25852" xr:uid="{00000000-0005-0000-0000-000057020000}"/>
    <cellStyle name="Normal 2 69 5 3" xfId="18390" xr:uid="{00000000-0005-0000-0000-000057020000}"/>
    <cellStyle name="Normal 2 69 6" xfId="8134" xr:uid="{00000000-0005-0000-0000-000057020000}"/>
    <cellStyle name="Normal 2 69 6 2" xfId="24112" xr:uid="{00000000-0005-0000-0000-000057020000}"/>
    <cellStyle name="Normal 2 69 7" xfId="16578" xr:uid="{00000000-0005-0000-0000-000057020000}"/>
    <cellStyle name="Normal 2 7" xfId="25" xr:uid="{00000000-0005-0000-0000-000058020000}"/>
    <cellStyle name="Normal 2 7 10" xfId="14987" xr:uid="{61B50EB4-0A7C-402B-AEE9-97FFB5F6D606}"/>
    <cellStyle name="Normal 2 7 10 2" xfId="30965" xr:uid="{61B50EB4-0A7C-402B-AEE9-97FFB5F6D606}"/>
    <cellStyle name="Normal 2 7 11" xfId="15118" xr:uid="{61B50EB4-0A7C-402B-AEE9-97FFB5F6D606}"/>
    <cellStyle name="Normal 2 7 11 2" xfId="31096" xr:uid="{61B50EB4-0A7C-402B-AEE9-97FFB5F6D606}"/>
    <cellStyle name="Normal 2 7 12" xfId="15250" xr:uid="{61B50EB4-0A7C-402B-AEE9-97FFB5F6D606}"/>
    <cellStyle name="Normal 2 7 12 2" xfId="31228" xr:uid="{61B50EB4-0A7C-402B-AEE9-97FFB5F6D606}"/>
    <cellStyle name="Normal 2 7 13" xfId="15382" xr:uid="{61B50EB4-0A7C-402B-AEE9-97FFB5F6D606}"/>
    <cellStyle name="Normal 2 7 13 2" xfId="31360" xr:uid="{61B50EB4-0A7C-402B-AEE9-97FFB5F6D606}"/>
    <cellStyle name="Normal 2 7 14" xfId="15514" xr:uid="{61B50EB4-0A7C-402B-AEE9-97FFB5F6D606}"/>
    <cellStyle name="Normal 2 7 14 2" xfId="31492" xr:uid="{61B50EB4-0A7C-402B-AEE9-97FFB5F6D606}"/>
    <cellStyle name="Normal 2 7 15" xfId="15653" xr:uid="{61B50EB4-0A7C-402B-AEE9-97FFB5F6D606}"/>
    <cellStyle name="Normal 2 7 15 2" xfId="31630" xr:uid="{61B50EB4-0A7C-402B-AEE9-97FFB5F6D606}"/>
    <cellStyle name="Normal 2 7 16" xfId="15785" xr:uid="{61B50EB4-0A7C-402B-AEE9-97FFB5F6D606}"/>
    <cellStyle name="Normal 2 7 16 2" xfId="31762" xr:uid="{61B50EB4-0A7C-402B-AEE9-97FFB5F6D606}"/>
    <cellStyle name="Normal 2 7 17" xfId="15916" xr:uid="{61B50EB4-0A7C-402B-AEE9-97FFB5F6D606}"/>
    <cellStyle name="Normal 2 7 17 2" xfId="31893" xr:uid="{61B50EB4-0A7C-402B-AEE9-97FFB5F6D606}"/>
    <cellStyle name="Normal 2 7 18" xfId="16005" xr:uid="{00000000-0005-0000-0000-000058020000}"/>
    <cellStyle name="Normal 2 7 19" xfId="32024" xr:uid="{61B50EB4-0A7C-402B-AEE9-97FFB5F6D606}"/>
    <cellStyle name="Normal 2 7 2" xfId="135" xr:uid="{00000000-0005-0000-0000-000059020000}"/>
    <cellStyle name="Normal 2 7 2 2" xfId="354" xr:uid="{00000000-0005-0000-0000-00005A020000}"/>
    <cellStyle name="Normal 2 7 2 2 2" xfId="3413" xr:uid="{D45E91A0-22A1-4E4E-82D8-68BA98E74137}"/>
    <cellStyle name="Normal 2 7 2 2 2 2" xfId="10875" xr:uid="{D45E91A0-22A1-4E4E-82D8-68BA98E74137}"/>
    <cellStyle name="Normal 2 7 2 2 2 2 2" xfId="26853" xr:uid="{D45E91A0-22A1-4E4E-82D8-68BA98E74137}"/>
    <cellStyle name="Normal 2 7 2 2 2 3" xfId="19391" xr:uid="{D45E91A0-22A1-4E4E-82D8-68BA98E74137}"/>
    <cellStyle name="Normal 2 7 2 2 3" xfId="4660" xr:uid="{BBDAF98C-913B-481B-A508-3BBD9104068B}"/>
    <cellStyle name="Normal 2 7 2 2 3 2" xfId="12122" xr:uid="{BBDAF98C-913B-481B-A508-3BBD9104068B}"/>
    <cellStyle name="Normal 2 7 2 2 3 2 2" xfId="28100" xr:uid="{BBDAF98C-913B-481B-A508-3BBD9104068B}"/>
    <cellStyle name="Normal 2 7 2 2 3 3" xfId="20638" xr:uid="{BBDAF98C-913B-481B-A508-3BBD9104068B}"/>
    <cellStyle name="Normal 2 7 2 2 4" xfId="5931" xr:uid="{EBFDF235-E521-4638-984E-9FD418541E29}"/>
    <cellStyle name="Normal 2 7 2 2 4 2" xfId="13393" xr:uid="{EBFDF235-E521-4638-984E-9FD418541E29}"/>
    <cellStyle name="Normal 2 7 2 2 4 2 2" xfId="29371" xr:uid="{EBFDF235-E521-4638-984E-9FD418541E29}"/>
    <cellStyle name="Normal 2 7 2 2 4 3" xfId="21909" xr:uid="{EBFDF235-E521-4638-984E-9FD418541E29}"/>
    <cellStyle name="Normal 2 7 2 2 5" xfId="2166" xr:uid="{00000000-0005-0000-0000-00005A020000}"/>
    <cellStyle name="Normal 2 7 2 2 5 2" xfId="9628" xr:uid="{00000000-0005-0000-0000-00005A020000}"/>
    <cellStyle name="Normal 2 7 2 2 5 2 2" xfId="25606" xr:uid="{00000000-0005-0000-0000-00005A020000}"/>
    <cellStyle name="Normal 2 7 2 2 5 3" xfId="18144" xr:uid="{00000000-0005-0000-0000-00005A020000}"/>
    <cellStyle name="Normal 2 7 2 2 6" xfId="7904" xr:uid="{00000000-0005-0000-0000-00005A020000}"/>
    <cellStyle name="Normal 2 7 2 2 6 2" xfId="23882" xr:uid="{00000000-0005-0000-0000-00005A020000}"/>
    <cellStyle name="Normal 2 7 2 2 7" xfId="16332" xr:uid="{00000000-0005-0000-0000-00005A020000}"/>
    <cellStyle name="Normal 2 7 2 3" xfId="3195" xr:uid="{64969767-E528-4C61-9419-45F98D4B7349}"/>
    <cellStyle name="Normal 2 7 2 3 2" xfId="10657" xr:uid="{64969767-E528-4C61-9419-45F98D4B7349}"/>
    <cellStyle name="Normal 2 7 2 3 2 2" xfId="26635" xr:uid="{64969767-E528-4C61-9419-45F98D4B7349}"/>
    <cellStyle name="Normal 2 7 2 3 3" xfId="19173" xr:uid="{64969767-E528-4C61-9419-45F98D4B7349}"/>
    <cellStyle name="Normal 2 7 2 4" xfId="4442" xr:uid="{82DF3D26-3E67-430E-9230-7B602885F218}"/>
    <cellStyle name="Normal 2 7 2 4 2" xfId="11904" xr:uid="{82DF3D26-3E67-430E-9230-7B602885F218}"/>
    <cellStyle name="Normal 2 7 2 4 2 2" xfId="27882" xr:uid="{82DF3D26-3E67-430E-9230-7B602885F218}"/>
    <cellStyle name="Normal 2 7 2 4 3" xfId="20420" xr:uid="{82DF3D26-3E67-430E-9230-7B602885F218}"/>
    <cellStyle name="Normal 2 7 2 5" xfId="5716" xr:uid="{249FF308-53AE-40C1-A5EA-DA8E00AF78D7}"/>
    <cellStyle name="Normal 2 7 2 5 2" xfId="13178" xr:uid="{249FF308-53AE-40C1-A5EA-DA8E00AF78D7}"/>
    <cellStyle name="Normal 2 7 2 5 2 2" xfId="29156" xr:uid="{249FF308-53AE-40C1-A5EA-DA8E00AF78D7}"/>
    <cellStyle name="Normal 2 7 2 5 3" xfId="21694" xr:uid="{249FF308-53AE-40C1-A5EA-DA8E00AF78D7}"/>
    <cellStyle name="Normal 2 7 2 6" xfId="1948" xr:uid="{00000000-0005-0000-0000-000059020000}"/>
    <cellStyle name="Normal 2 7 2 6 2" xfId="9410" xr:uid="{00000000-0005-0000-0000-000059020000}"/>
    <cellStyle name="Normal 2 7 2 6 2 2" xfId="25388" xr:uid="{00000000-0005-0000-0000-000059020000}"/>
    <cellStyle name="Normal 2 7 2 6 3" xfId="17926" xr:uid="{00000000-0005-0000-0000-000059020000}"/>
    <cellStyle name="Normal 2 7 2 7" xfId="7700" xr:uid="{00000000-0005-0000-0000-000059020000}"/>
    <cellStyle name="Normal 2 7 2 7 2" xfId="23678" xr:uid="{00000000-0005-0000-0000-000059020000}"/>
    <cellStyle name="Normal 2 7 2 8" xfId="16114" xr:uid="{00000000-0005-0000-0000-000059020000}"/>
    <cellStyle name="Normal 2 7 20" xfId="32156" xr:uid="{61B50EB4-0A7C-402B-AEE9-97FFB5F6D606}"/>
    <cellStyle name="Normal 2 7 21" xfId="32287" xr:uid="{61B50EB4-0A7C-402B-AEE9-97FFB5F6D606}"/>
    <cellStyle name="Normal 2 7 22" xfId="32419" xr:uid="{61B50EB4-0A7C-402B-AEE9-97FFB5F6D606}"/>
    <cellStyle name="Normal 2 7 23" xfId="32550" xr:uid="{61B50EB4-0A7C-402B-AEE9-97FFB5F6D606}"/>
    <cellStyle name="Normal 2 7 24" xfId="32682" xr:uid="{4F9EABF2-028F-40AE-AAC9-055D4AC96DCB}"/>
    <cellStyle name="Normal 2 7 25" xfId="32814" xr:uid="{00000000-0005-0000-0000-00007F000000}"/>
    <cellStyle name="Normal 2 7 26" xfId="32945" xr:uid="{61B50EB4-0A7C-402B-AEE9-97FFB5F6D606}"/>
    <cellStyle name="Normal 2 7 27" xfId="33076" xr:uid="{61B50EB4-0A7C-402B-AEE9-97FFB5F6D606}"/>
    <cellStyle name="Normal 2 7 28" xfId="33208" xr:uid="{00000000-0005-0000-0000-00007F000000}"/>
    <cellStyle name="Normal 2 7 29" xfId="33340" xr:uid="{3CDE2DD0-5452-4138-8D44-EBC2979271B9}"/>
    <cellStyle name="Normal 2 7 3" xfId="245" xr:uid="{00000000-0005-0000-0000-00005B020000}"/>
    <cellStyle name="Normal 2 7 3 2" xfId="3304" xr:uid="{DFD7D216-9172-48B4-A0BD-139D8B5D6B5E}"/>
    <cellStyle name="Normal 2 7 3 2 2" xfId="10766" xr:uid="{DFD7D216-9172-48B4-A0BD-139D8B5D6B5E}"/>
    <cellStyle name="Normal 2 7 3 2 2 2" xfId="26744" xr:uid="{DFD7D216-9172-48B4-A0BD-139D8B5D6B5E}"/>
    <cellStyle name="Normal 2 7 3 2 3" xfId="19282" xr:uid="{DFD7D216-9172-48B4-A0BD-139D8B5D6B5E}"/>
    <cellStyle name="Normal 2 7 3 3" xfId="4551" xr:uid="{97A678AF-5059-4B68-8D2D-5B50BEE208D7}"/>
    <cellStyle name="Normal 2 7 3 3 2" xfId="12013" xr:uid="{97A678AF-5059-4B68-8D2D-5B50BEE208D7}"/>
    <cellStyle name="Normal 2 7 3 3 2 2" xfId="27991" xr:uid="{97A678AF-5059-4B68-8D2D-5B50BEE208D7}"/>
    <cellStyle name="Normal 2 7 3 3 3" xfId="20529" xr:uid="{97A678AF-5059-4B68-8D2D-5B50BEE208D7}"/>
    <cellStyle name="Normal 2 7 3 4" xfId="5823" xr:uid="{7DF63082-4202-413F-ABC7-FC817980D1AD}"/>
    <cellStyle name="Normal 2 7 3 4 2" xfId="13285" xr:uid="{7DF63082-4202-413F-ABC7-FC817980D1AD}"/>
    <cellStyle name="Normal 2 7 3 4 2 2" xfId="29263" xr:uid="{7DF63082-4202-413F-ABC7-FC817980D1AD}"/>
    <cellStyle name="Normal 2 7 3 4 3" xfId="21801" xr:uid="{7DF63082-4202-413F-ABC7-FC817980D1AD}"/>
    <cellStyle name="Normal 2 7 3 5" xfId="2057" xr:uid="{00000000-0005-0000-0000-00005B020000}"/>
    <cellStyle name="Normal 2 7 3 5 2" xfId="9519" xr:uid="{00000000-0005-0000-0000-00005B020000}"/>
    <cellStyle name="Normal 2 7 3 5 2 2" xfId="25497" xr:uid="{00000000-0005-0000-0000-00005B020000}"/>
    <cellStyle name="Normal 2 7 3 5 3" xfId="18035" xr:uid="{00000000-0005-0000-0000-00005B020000}"/>
    <cellStyle name="Normal 2 7 3 6" xfId="7802" xr:uid="{00000000-0005-0000-0000-00005B020000}"/>
    <cellStyle name="Normal 2 7 3 6 2" xfId="23780" xr:uid="{00000000-0005-0000-0000-00005B020000}"/>
    <cellStyle name="Normal 2 7 3 7" xfId="16223" xr:uid="{00000000-0005-0000-0000-00005B020000}"/>
    <cellStyle name="Normal 2 7 4" xfId="1750" xr:uid="{61B50EB4-0A7C-402B-AEE9-97FFB5F6D606}"/>
    <cellStyle name="Normal 2 7 4 2" xfId="7281" xr:uid="{2632ED20-E598-4676-B1AA-26BBEBEE78FA}"/>
    <cellStyle name="Normal 2 7 4 2 2" xfId="14743" xr:uid="{2632ED20-E598-4676-B1AA-26BBEBEE78FA}"/>
    <cellStyle name="Normal 2 7 4 2 2 2" xfId="30721" xr:uid="{2632ED20-E598-4676-B1AA-26BBEBEE78FA}"/>
    <cellStyle name="Normal 2 7 4 2 3" xfId="23259" xr:uid="{2632ED20-E598-4676-B1AA-26BBEBEE78FA}"/>
    <cellStyle name="Normal 2 7 4 3" xfId="3086" xr:uid="{24AF9F79-78F7-49E7-9936-00479B8D26E3}"/>
    <cellStyle name="Normal 2 7 4 3 2" xfId="10548" xr:uid="{24AF9F79-78F7-49E7-9936-00479B8D26E3}"/>
    <cellStyle name="Normal 2 7 4 3 2 2" xfId="26526" xr:uid="{24AF9F79-78F7-49E7-9936-00479B8D26E3}"/>
    <cellStyle name="Normal 2 7 4 3 3" xfId="19064" xr:uid="{24AF9F79-78F7-49E7-9936-00479B8D26E3}"/>
    <cellStyle name="Normal 2 7 4 4" xfId="9212" xr:uid="{61B50EB4-0A7C-402B-AEE9-97FFB5F6D606}"/>
    <cellStyle name="Normal 2 7 4 4 2" xfId="25190" xr:uid="{61B50EB4-0A7C-402B-AEE9-97FFB5F6D606}"/>
    <cellStyle name="Normal 2 7 4 5" xfId="17728" xr:uid="{61B50EB4-0A7C-402B-AEE9-97FFB5F6D606}"/>
    <cellStyle name="Normal 2 7 5" xfId="4333" xr:uid="{2BFAC298-D7B0-4934-B7DF-0DADA14869BA}"/>
    <cellStyle name="Normal 2 7 5 2" xfId="11795" xr:uid="{2BFAC298-D7B0-4934-B7DF-0DADA14869BA}"/>
    <cellStyle name="Normal 2 7 5 2 2" xfId="27773" xr:uid="{2BFAC298-D7B0-4934-B7DF-0DADA14869BA}"/>
    <cellStyle name="Normal 2 7 5 3" xfId="20311" xr:uid="{2BFAC298-D7B0-4934-B7DF-0DADA14869BA}"/>
    <cellStyle name="Normal 2 7 6" xfId="5609" xr:uid="{BC715D19-1BD4-4341-90D1-21477FA86340}"/>
    <cellStyle name="Normal 2 7 6 2" xfId="13071" xr:uid="{BC715D19-1BD4-4341-90D1-21477FA86340}"/>
    <cellStyle name="Normal 2 7 6 2 2" xfId="29049" xr:uid="{BC715D19-1BD4-4341-90D1-21477FA86340}"/>
    <cellStyle name="Normal 2 7 6 3" xfId="21587" xr:uid="{BC715D19-1BD4-4341-90D1-21477FA86340}"/>
    <cellStyle name="Normal 2 7 7" xfId="1839" xr:uid="{00000000-0005-0000-0000-000058020000}"/>
    <cellStyle name="Normal 2 7 7 2" xfId="9301" xr:uid="{00000000-0005-0000-0000-000058020000}"/>
    <cellStyle name="Normal 2 7 7 2 2" xfId="25279" xr:uid="{00000000-0005-0000-0000-000058020000}"/>
    <cellStyle name="Normal 2 7 7 3" xfId="17817" xr:uid="{00000000-0005-0000-0000-000058020000}"/>
    <cellStyle name="Normal 2 7 8" xfId="7384" xr:uid="{61B50EB4-0A7C-402B-AEE9-97FFB5F6D606}"/>
    <cellStyle name="Normal 2 7 8 2" xfId="14846" xr:uid="{61B50EB4-0A7C-402B-AEE9-97FFB5F6D606}"/>
    <cellStyle name="Normal 2 7 8 2 2" xfId="30824" xr:uid="{61B50EB4-0A7C-402B-AEE9-97FFB5F6D606}"/>
    <cellStyle name="Normal 2 7 8 3" xfId="23362" xr:uid="{61B50EB4-0A7C-402B-AEE9-97FFB5F6D606}"/>
    <cellStyle name="Normal 2 7 9" xfId="7525" xr:uid="{61B50EB4-0A7C-402B-AEE9-97FFB5F6D606}"/>
    <cellStyle name="Normal 2 7 9 2" xfId="23503" xr:uid="{61B50EB4-0A7C-402B-AEE9-97FFB5F6D606}"/>
    <cellStyle name="Normal 2 70" xfId="608" xr:uid="{00000000-0005-0000-0000-00005C020000}"/>
    <cellStyle name="Normal 2 70 2" xfId="3667" xr:uid="{ED9A4F56-7982-4D6A-87B8-3DFF36606BAA}"/>
    <cellStyle name="Normal 2 70 2 2" xfId="11129" xr:uid="{ED9A4F56-7982-4D6A-87B8-3DFF36606BAA}"/>
    <cellStyle name="Normal 2 70 2 2 2" xfId="27107" xr:uid="{ED9A4F56-7982-4D6A-87B8-3DFF36606BAA}"/>
    <cellStyle name="Normal 2 70 2 3" xfId="19645" xr:uid="{ED9A4F56-7982-4D6A-87B8-3DFF36606BAA}"/>
    <cellStyle name="Normal 2 70 3" xfId="4914" xr:uid="{2AED3344-AC3D-4513-91BA-4390887835D4}"/>
    <cellStyle name="Normal 2 70 3 2" xfId="12376" xr:uid="{2AED3344-AC3D-4513-91BA-4390887835D4}"/>
    <cellStyle name="Normal 2 70 3 2 2" xfId="28354" xr:uid="{2AED3344-AC3D-4513-91BA-4390887835D4}"/>
    <cellStyle name="Normal 2 70 3 3" xfId="20892" xr:uid="{2AED3344-AC3D-4513-91BA-4390887835D4}"/>
    <cellStyle name="Normal 2 70 4" xfId="6182" xr:uid="{9DFF0490-5D8B-4497-9309-332AEB456E90}"/>
    <cellStyle name="Normal 2 70 4 2" xfId="13644" xr:uid="{9DFF0490-5D8B-4497-9309-332AEB456E90}"/>
    <cellStyle name="Normal 2 70 4 2 2" xfId="29622" xr:uid="{9DFF0490-5D8B-4497-9309-332AEB456E90}"/>
    <cellStyle name="Normal 2 70 4 3" xfId="22160" xr:uid="{9DFF0490-5D8B-4497-9309-332AEB456E90}"/>
    <cellStyle name="Normal 2 70 5" xfId="2420" xr:uid="{00000000-0005-0000-0000-00005C020000}"/>
    <cellStyle name="Normal 2 70 5 2" xfId="9882" xr:uid="{00000000-0005-0000-0000-00005C020000}"/>
    <cellStyle name="Normal 2 70 5 2 2" xfId="25860" xr:uid="{00000000-0005-0000-0000-00005C020000}"/>
    <cellStyle name="Normal 2 70 5 3" xfId="18398" xr:uid="{00000000-0005-0000-0000-00005C020000}"/>
    <cellStyle name="Normal 2 70 6" xfId="8142" xr:uid="{00000000-0005-0000-0000-00005C020000}"/>
    <cellStyle name="Normal 2 70 6 2" xfId="24120" xr:uid="{00000000-0005-0000-0000-00005C020000}"/>
    <cellStyle name="Normal 2 70 7" xfId="16586" xr:uid="{00000000-0005-0000-0000-00005C020000}"/>
    <cellStyle name="Normal 2 71" xfId="617" xr:uid="{00000000-0005-0000-0000-00005D020000}"/>
    <cellStyle name="Normal 2 71 2" xfId="3676" xr:uid="{CDA59379-4411-4C5A-999A-FC91C2D8F05B}"/>
    <cellStyle name="Normal 2 71 2 2" xfId="11138" xr:uid="{CDA59379-4411-4C5A-999A-FC91C2D8F05B}"/>
    <cellStyle name="Normal 2 71 2 2 2" xfId="27116" xr:uid="{CDA59379-4411-4C5A-999A-FC91C2D8F05B}"/>
    <cellStyle name="Normal 2 71 2 3" xfId="19654" xr:uid="{CDA59379-4411-4C5A-999A-FC91C2D8F05B}"/>
    <cellStyle name="Normal 2 71 3" xfId="4923" xr:uid="{923CB3FE-D8C8-489C-9974-F96F72B1E10E}"/>
    <cellStyle name="Normal 2 71 3 2" xfId="12385" xr:uid="{923CB3FE-D8C8-489C-9974-F96F72B1E10E}"/>
    <cellStyle name="Normal 2 71 3 2 2" xfId="28363" xr:uid="{923CB3FE-D8C8-489C-9974-F96F72B1E10E}"/>
    <cellStyle name="Normal 2 71 3 3" xfId="20901" xr:uid="{923CB3FE-D8C8-489C-9974-F96F72B1E10E}"/>
    <cellStyle name="Normal 2 71 4" xfId="6191" xr:uid="{37E5B028-5613-4B8D-A010-5F72BA94B0FA}"/>
    <cellStyle name="Normal 2 71 4 2" xfId="13653" xr:uid="{37E5B028-5613-4B8D-A010-5F72BA94B0FA}"/>
    <cellStyle name="Normal 2 71 4 2 2" xfId="29631" xr:uid="{37E5B028-5613-4B8D-A010-5F72BA94B0FA}"/>
    <cellStyle name="Normal 2 71 4 3" xfId="22169" xr:uid="{37E5B028-5613-4B8D-A010-5F72BA94B0FA}"/>
    <cellStyle name="Normal 2 71 5" xfId="2429" xr:uid="{00000000-0005-0000-0000-00005D020000}"/>
    <cellStyle name="Normal 2 71 5 2" xfId="9891" xr:uid="{00000000-0005-0000-0000-00005D020000}"/>
    <cellStyle name="Normal 2 71 5 2 2" xfId="25869" xr:uid="{00000000-0005-0000-0000-00005D020000}"/>
    <cellStyle name="Normal 2 71 5 3" xfId="18407" xr:uid="{00000000-0005-0000-0000-00005D020000}"/>
    <cellStyle name="Normal 2 71 6" xfId="8151" xr:uid="{00000000-0005-0000-0000-00005D020000}"/>
    <cellStyle name="Normal 2 71 6 2" xfId="24129" xr:uid="{00000000-0005-0000-0000-00005D020000}"/>
    <cellStyle name="Normal 2 71 7" xfId="16595" xr:uid="{00000000-0005-0000-0000-00005D020000}"/>
    <cellStyle name="Normal 2 72" xfId="625" xr:uid="{00000000-0005-0000-0000-00005E020000}"/>
    <cellStyle name="Normal 2 72 2" xfId="3684" xr:uid="{DCAD858C-8F07-44F6-B847-C78B39D5467D}"/>
    <cellStyle name="Normal 2 72 2 2" xfId="11146" xr:uid="{DCAD858C-8F07-44F6-B847-C78B39D5467D}"/>
    <cellStyle name="Normal 2 72 2 2 2" xfId="27124" xr:uid="{DCAD858C-8F07-44F6-B847-C78B39D5467D}"/>
    <cellStyle name="Normal 2 72 2 3" xfId="19662" xr:uid="{DCAD858C-8F07-44F6-B847-C78B39D5467D}"/>
    <cellStyle name="Normal 2 72 3" xfId="4931" xr:uid="{FF665160-4EE7-498E-9A6C-4CE1C2DFFC39}"/>
    <cellStyle name="Normal 2 72 3 2" xfId="12393" xr:uid="{FF665160-4EE7-498E-9A6C-4CE1C2DFFC39}"/>
    <cellStyle name="Normal 2 72 3 2 2" xfId="28371" xr:uid="{FF665160-4EE7-498E-9A6C-4CE1C2DFFC39}"/>
    <cellStyle name="Normal 2 72 3 3" xfId="20909" xr:uid="{FF665160-4EE7-498E-9A6C-4CE1C2DFFC39}"/>
    <cellStyle name="Normal 2 72 4" xfId="6199" xr:uid="{7528E6F2-498B-4D9F-9717-40A44A5F8CB7}"/>
    <cellStyle name="Normal 2 72 4 2" xfId="13661" xr:uid="{7528E6F2-498B-4D9F-9717-40A44A5F8CB7}"/>
    <cellStyle name="Normal 2 72 4 2 2" xfId="29639" xr:uid="{7528E6F2-498B-4D9F-9717-40A44A5F8CB7}"/>
    <cellStyle name="Normal 2 72 4 3" xfId="22177" xr:uid="{7528E6F2-498B-4D9F-9717-40A44A5F8CB7}"/>
    <cellStyle name="Normal 2 72 5" xfId="2437" xr:uid="{00000000-0005-0000-0000-00005E020000}"/>
    <cellStyle name="Normal 2 72 5 2" xfId="9899" xr:uid="{00000000-0005-0000-0000-00005E020000}"/>
    <cellStyle name="Normal 2 72 5 2 2" xfId="25877" xr:uid="{00000000-0005-0000-0000-00005E020000}"/>
    <cellStyle name="Normal 2 72 5 3" xfId="18415" xr:uid="{00000000-0005-0000-0000-00005E020000}"/>
    <cellStyle name="Normal 2 72 6" xfId="8159" xr:uid="{00000000-0005-0000-0000-00005E020000}"/>
    <cellStyle name="Normal 2 72 6 2" xfId="24137" xr:uid="{00000000-0005-0000-0000-00005E020000}"/>
    <cellStyle name="Normal 2 72 7" xfId="16603" xr:uid="{00000000-0005-0000-0000-00005E020000}"/>
    <cellStyle name="Normal 2 73" xfId="633" xr:uid="{00000000-0005-0000-0000-00005F020000}"/>
    <cellStyle name="Normal 2 73 2" xfId="3692" xr:uid="{2D524F4C-7C5D-4A5F-9EA1-46CA62294FBB}"/>
    <cellStyle name="Normal 2 73 2 2" xfId="11154" xr:uid="{2D524F4C-7C5D-4A5F-9EA1-46CA62294FBB}"/>
    <cellStyle name="Normal 2 73 2 2 2" xfId="27132" xr:uid="{2D524F4C-7C5D-4A5F-9EA1-46CA62294FBB}"/>
    <cellStyle name="Normal 2 73 2 3" xfId="19670" xr:uid="{2D524F4C-7C5D-4A5F-9EA1-46CA62294FBB}"/>
    <cellStyle name="Normal 2 73 3" xfId="4939" xr:uid="{959F9F0A-0C61-4AF9-B7B6-EB82BF0529A1}"/>
    <cellStyle name="Normal 2 73 3 2" xfId="12401" xr:uid="{959F9F0A-0C61-4AF9-B7B6-EB82BF0529A1}"/>
    <cellStyle name="Normal 2 73 3 2 2" xfId="28379" xr:uid="{959F9F0A-0C61-4AF9-B7B6-EB82BF0529A1}"/>
    <cellStyle name="Normal 2 73 3 3" xfId="20917" xr:uid="{959F9F0A-0C61-4AF9-B7B6-EB82BF0529A1}"/>
    <cellStyle name="Normal 2 73 4" xfId="6207" xr:uid="{E7344C79-D895-46F1-BB8D-046266BD2DB4}"/>
    <cellStyle name="Normal 2 73 4 2" xfId="13669" xr:uid="{E7344C79-D895-46F1-BB8D-046266BD2DB4}"/>
    <cellStyle name="Normal 2 73 4 2 2" xfId="29647" xr:uid="{E7344C79-D895-46F1-BB8D-046266BD2DB4}"/>
    <cellStyle name="Normal 2 73 4 3" xfId="22185" xr:uid="{E7344C79-D895-46F1-BB8D-046266BD2DB4}"/>
    <cellStyle name="Normal 2 73 5" xfId="2445" xr:uid="{00000000-0005-0000-0000-00005F020000}"/>
    <cellStyle name="Normal 2 73 5 2" xfId="9907" xr:uid="{00000000-0005-0000-0000-00005F020000}"/>
    <cellStyle name="Normal 2 73 5 2 2" xfId="25885" xr:uid="{00000000-0005-0000-0000-00005F020000}"/>
    <cellStyle name="Normal 2 73 5 3" xfId="18423" xr:uid="{00000000-0005-0000-0000-00005F020000}"/>
    <cellStyle name="Normal 2 73 6" xfId="8167" xr:uid="{00000000-0005-0000-0000-00005F020000}"/>
    <cellStyle name="Normal 2 73 6 2" xfId="24145" xr:uid="{00000000-0005-0000-0000-00005F020000}"/>
    <cellStyle name="Normal 2 73 7" xfId="16611" xr:uid="{00000000-0005-0000-0000-00005F020000}"/>
    <cellStyle name="Normal 2 74" xfId="641" xr:uid="{00000000-0005-0000-0000-000060020000}"/>
    <cellStyle name="Normal 2 74 2" xfId="3700" xr:uid="{B2FDC62A-FACC-41F0-B3E3-E5482D874853}"/>
    <cellStyle name="Normal 2 74 2 2" xfId="11162" xr:uid="{B2FDC62A-FACC-41F0-B3E3-E5482D874853}"/>
    <cellStyle name="Normal 2 74 2 2 2" xfId="27140" xr:uid="{B2FDC62A-FACC-41F0-B3E3-E5482D874853}"/>
    <cellStyle name="Normal 2 74 2 3" xfId="19678" xr:uid="{B2FDC62A-FACC-41F0-B3E3-E5482D874853}"/>
    <cellStyle name="Normal 2 74 3" xfId="4947" xr:uid="{8D09C029-67E8-4E5F-A0FC-B0BFD99726F3}"/>
    <cellStyle name="Normal 2 74 3 2" xfId="12409" xr:uid="{8D09C029-67E8-4E5F-A0FC-B0BFD99726F3}"/>
    <cellStyle name="Normal 2 74 3 2 2" xfId="28387" xr:uid="{8D09C029-67E8-4E5F-A0FC-B0BFD99726F3}"/>
    <cellStyle name="Normal 2 74 3 3" xfId="20925" xr:uid="{8D09C029-67E8-4E5F-A0FC-B0BFD99726F3}"/>
    <cellStyle name="Normal 2 74 4" xfId="6215" xr:uid="{152E2D7C-8FDB-4A6D-ABD6-44AB9F0056BD}"/>
    <cellStyle name="Normal 2 74 4 2" xfId="13677" xr:uid="{152E2D7C-8FDB-4A6D-ABD6-44AB9F0056BD}"/>
    <cellStyle name="Normal 2 74 4 2 2" xfId="29655" xr:uid="{152E2D7C-8FDB-4A6D-ABD6-44AB9F0056BD}"/>
    <cellStyle name="Normal 2 74 4 3" xfId="22193" xr:uid="{152E2D7C-8FDB-4A6D-ABD6-44AB9F0056BD}"/>
    <cellStyle name="Normal 2 74 5" xfId="2453" xr:uid="{00000000-0005-0000-0000-000060020000}"/>
    <cellStyle name="Normal 2 74 5 2" xfId="9915" xr:uid="{00000000-0005-0000-0000-000060020000}"/>
    <cellStyle name="Normal 2 74 5 2 2" xfId="25893" xr:uid="{00000000-0005-0000-0000-000060020000}"/>
    <cellStyle name="Normal 2 74 5 3" xfId="18431" xr:uid="{00000000-0005-0000-0000-000060020000}"/>
    <cellStyle name="Normal 2 74 6" xfId="8175" xr:uid="{00000000-0005-0000-0000-000060020000}"/>
    <cellStyle name="Normal 2 74 6 2" xfId="24153" xr:uid="{00000000-0005-0000-0000-000060020000}"/>
    <cellStyle name="Normal 2 74 7" xfId="16619" xr:uid="{00000000-0005-0000-0000-000060020000}"/>
    <cellStyle name="Normal 2 75" xfId="649" xr:uid="{00000000-0005-0000-0000-000061020000}"/>
    <cellStyle name="Normal 2 75 2" xfId="3708" xr:uid="{5557B4D0-7B08-480F-881F-50375E2931A9}"/>
    <cellStyle name="Normal 2 75 2 2" xfId="11170" xr:uid="{5557B4D0-7B08-480F-881F-50375E2931A9}"/>
    <cellStyle name="Normal 2 75 2 2 2" xfId="27148" xr:uid="{5557B4D0-7B08-480F-881F-50375E2931A9}"/>
    <cellStyle name="Normal 2 75 2 3" xfId="19686" xr:uid="{5557B4D0-7B08-480F-881F-50375E2931A9}"/>
    <cellStyle name="Normal 2 75 3" xfId="4955" xr:uid="{A426D538-8263-4F1F-86DD-FFE5973B7BCC}"/>
    <cellStyle name="Normal 2 75 3 2" xfId="12417" xr:uid="{A426D538-8263-4F1F-86DD-FFE5973B7BCC}"/>
    <cellStyle name="Normal 2 75 3 2 2" xfId="28395" xr:uid="{A426D538-8263-4F1F-86DD-FFE5973B7BCC}"/>
    <cellStyle name="Normal 2 75 3 3" xfId="20933" xr:uid="{A426D538-8263-4F1F-86DD-FFE5973B7BCC}"/>
    <cellStyle name="Normal 2 75 4" xfId="6223" xr:uid="{E6DD16E5-5A30-4CF0-81B8-4D315A566FD7}"/>
    <cellStyle name="Normal 2 75 4 2" xfId="13685" xr:uid="{E6DD16E5-5A30-4CF0-81B8-4D315A566FD7}"/>
    <cellStyle name="Normal 2 75 4 2 2" xfId="29663" xr:uid="{E6DD16E5-5A30-4CF0-81B8-4D315A566FD7}"/>
    <cellStyle name="Normal 2 75 4 3" xfId="22201" xr:uid="{E6DD16E5-5A30-4CF0-81B8-4D315A566FD7}"/>
    <cellStyle name="Normal 2 75 5" xfId="2461" xr:uid="{00000000-0005-0000-0000-000061020000}"/>
    <cellStyle name="Normal 2 75 5 2" xfId="9923" xr:uid="{00000000-0005-0000-0000-000061020000}"/>
    <cellStyle name="Normal 2 75 5 2 2" xfId="25901" xr:uid="{00000000-0005-0000-0000-000061020000}"/>
    <cellStyle name="Normal 2 75 5 3" xfId="18439" xr:uid="{00000000-0005-0000-0000-000061020000}"/>
    <cellStyle name="Normal 2 75 6" xfId="8183" xr:uid="{00000000-0005-0000-0000-000061020000}"/>
    <cellStyle name="Normal 2 75 6 2" xfId="24161" xr:uid="{00000000-0005-0000-0000-000061020000}"/>
    <cellStyle name="Normal 2 75 7" xfId="16627" xr:uid="{00000000-0005-0000-0000-000061020000}"/>
    <cellStyle name="Normal 2 76" xfId="657" xr:uid="{00000000-0005-0000-0000-000062020000}"/>
    <cellStyle name="Normal 2 76 2" xfId="3716" xr:uid="{BF6ECD56-46D7-42CF-9232-6A13554B7AAF}"/>
    <cellStyle name="Normal 2 76 2 2" xfId="11178" xr:uid="{BF6ECD56-46D7-42CF-9232-6A13554B7AAF}"/>
    <cellStyle name="Normal 2 76 2 2 2" xfId="27156" xr:uid="{BF6ECD56-46D7-42CF-9232-6A13554B7AAF}"/>
    <cellStyle name="Normal 2 76 2 3" xfId="19694" xr:uid="{BF6ECD56-46D7-42CF-9232-6A13554B7AAF}"/>
    <cellStyle name="Normal 2 76 3" xfId="4963" xr:uid="{073622A3-7530-48EF-846D-B6758C9FA68E}"/>
    <cellStyle name="Normal 2 76 3 2" xfId="12425" xr:uid="{073622A3-7530-48EF-846D-B6758C9FA68E}"/>
    <cellStyle name="Normal 2 76 3 2 2" xfId="28403" xr:uid="{073622A3-7530-48EF-846D-B6758C9FA68E}"/>
    <cellStyle name="Normal 2 76 3 3" xfId="20941" xr:uid="{073622A3-7530-48EF-846D-B6758C9FA68E}"/>
    <cellStyle name="Normal 2 76 4" xfId="6231" xr:uid="{DC1302B0-B13F-4504-88DB-7745CC784C10}"/>
    <cellStyle name="Normal 2 76 4 2" xfId="13693" xr:uid="{DC1302B0-B13F-4504-88DB-7745CC784C10}"/>
    <cellStyle name="Normal 2 76 4 2 2" xfId="29671" xr:uid="{DC1302B0-B13F-4504-88DB-7745CC784C10}"/>
    <cellStyle name="Normal 2 76 4 3" xfId="22209" xr:uid="{DC1302B0-B13F-4504-88DB-7745CC784C10}"/>
    <cellStyle name="Normal 2 76 5" xfId="2469" xr:uid="{00000000-0005-0000-0000-000062020000}"/>
    <cellStyle name="Normal 2 76 5 2" xfId="9931" xr:uid="{00000000-0005-0000-0000-000062020000}"/>
    <cellStyle name="Normal 2 76 5 2 2" xfId="25909" xr:uid="{00000000-0005-0000-0000-000062020000}"/>
    <cellStyle name="Normal 2 76 5 3" xfId="18447" xr:uid="{00000000-0005-0000-0000-000062020000}"/>
    <cellStyle name="Normal 2 76 6" xfId="8191" xr:uid="{00000000-0005-0000-0000-000062020000}"/>
    <cellStyle name="Normal 2 76 6 2" xfId="24169" xr:uid="{00000000-0005-0000-0000-000062020000}"/>
    <cellStyle name="Normal 2 76 7" xfId="16635" xr:uid="{00000000-0005-0000-0000-000062020000}"/>
    <cellStyle name="Normal 2 77" xfId="665" xr:uid="{00000000-0005-0000-0000-000063020000}"/>
    <cellStyle name="Normal 2 77 2" xfId="3724" xr:uid="{4FFF8B07-74D7-4055-88BA-2F9B56C96F8A}"/>
    <cellStyle name="Normal 2 77 2 2" xfId="11186" xr:uid="{4FFF8B07-74D7-4055-88BA-2F9B56C96F8A}"/>
    <cellStyle name="Normal 2 77 2 2 2" xfId="27164" xr:uid="{4FFF8B07-74D7-4055-88BA-2F9B56C96F8A}"/>
    <cellStyle name="Normal 2 77 2 3" xfId="19702" xr:uid="{4FFF8B07-74D7-4055-88BA-2F9B56C96F8A}"/>
    <cellStyle name="Normal 2 77 3" xfId="4971" xr:uid="{F650918A-C5FD-4A87-82EE-5912B05FDDFC}"/>
    <cellStyle name="Normal 2 77 3 2" xfId="12433" xr:uid="{F650918A-C5FD-4A87-82EE-5912B05FDDFC}"/>
    <cellStyle name="Normal 2 77 3 2 2" xfId="28411" xr:uid="{F650918A-C5FD-4A87-82EE-5912B05FDDFC}"/>
    <cellStyle name="Normal 2 77 3 3" xfId="20949" xr:uid="{F650918A-C5FD-4A87-82EE-5912B05FDDFC}"/>
    <cellStyle name="Normal 2 77 4" xfId="6239" xr:uid="{BD02B93D-561D-4723-AD82-B4E943676C27}"/>
    <cellStyle name="Normal 2 77 4 2" xfId="13701" xr:uid="{BD02B93D-561D-4723-AD82-B4E943676C27}"/>
    <cellStyle name="Normal 2 77 4 2 2" xfId="29679" xr:uid="{BD02B93D-561D-4723-AD82-B4E943676C27}"/>
    <cellStyle name="Normal 2 77 4 3" xfId="22217" xr:uid="{BD02B93D-561D-4723-AD82-B4E943676C27}"/>
    <cellStyle name="Normal 2 77 5" xfId="2477" xr:uid="{00000000-0005-0000-0000-000063020000}"/>
    <cellStyle name="Normal 2 77 5 2" xfId="9939" xr:uid="{00000000-0005-0000-0000-000063020000}"/>
    <cellStyle name="Normal 2 77 5 2 2" xfId="25917" xr:uid="{00000000-0005-0000-0000-000063020000}"/>
    <cellStyle name="Normal 2 77 5 3" xfId="18455" xr:uid="{00000000-0005-0000-0000-000063020000}"/>
    <cellStyle name="Normal 2 77 6" xfId="8199" xr:uid="{00000000-0005-0000-0000-000063020000}"/>
    <cellStyle name="Normal 2 77 6 2" xfId="24177" xr:uid="{00000000-0005-0000-0000-000063020000}"/>
    <cellStyle name="Normal 2 77 7" xfId="16643" xr:uid="{00000000-0005-0000-0000-000063020000}"/>
    <cellStyle name="Normal 2 78" xfId="673" xr:uid="{00000000-0005-0000-0000-000064020000}"/>
    <cellStyle name="Normal 2 78 2" xfId="3732" xr:uid="{45D34E21-9C2C-4032-9519-6EC554B24F5B}"/>
    <cellStyle name="Normal 2 78 2 2" xfId="11194" xr:uid="{45D34E21-9C2C-4032-9519-6EC554B24F5B}"/>
    <cellStyle name="Normal 2 78 2 2 2" xfId="27172" xr:uid="{45D34E21-9C2C-4032-9519-6EC554B24F5B}"/>
    <cellStyle name="Normal 2 78 2 3" xfId="19710" xr:uid="{45D34E21-9C2C-4032-9519-6EC554B24F5B}"/>
    <cellStyle name="Normal 2 78 3" xfId="4979" xr:uid="{937A03C8-1060-4193-8C45-E1C9BEC28702}"/>
    <cellStyle name="Normal 2 78 3 2" xfId="12441" xr:uid="{937A03C8-1060-4193-8C45-E1C9BEC28702}"/>
    <cellStyle name="Normal 2 78 3 2 2" xfId="28419" xr:uid="{937A03C8-1060-4193-8C45-E1C9BEC28702}"/>
    <cellStyle name="Normal 2 78 3 3" xfId="20957" xr:uid="{937A03C8-1060-4193-8C45-E1C9BEC28702}"/>
    <cellStyle name="Normal 2 78 4" xfId="6247" xr:uid="{F21955D9-8CD6-447F-B7DB-713D58C05D21}"/>
    <cellStyle name="Normal 2 78 4 2" xfId="13709" xr:uid="{F21955D9-8CD6-447F-B7DB-713D58C05D21}"/>
    <cellStyle name="Normal 2 78 4 2 2" xfId="29687" xr:uid="{F21955D9-8CD6-447F-B7DB-713D58C05D21}"/>
    <cellStyle name="Normal 2 78 4 3" xfId="22225" xr:uid="{F21955D9-8CD6-447F-B7DB-713D58C05D21}"/>
    <cellStyle name="Normal 2 78 5" xfId="2485" xr:uid="{00000000-0005-0000-0000-000064020000}"/>
    <cellStyle name="Normal 2 78 5 2" xfId="9947" xr:uid="{00000000-0005-0000-0000-000064020000}"/>
    <cellStyle name="Normal 2 78 5 2 2" xfId="25925" xr:uid="{00000000-0005-0000-0000-000064020000}"/>
    <cellStyle name="Normal 2 78 5 3" xfId="18463" xr:uid="{00000000-0005-0000-0000-000064020000}"/>
    <cellStyle name="Normal 2 78 6" xfId="8207" xr:uid="{00000000-0005-0000-0000-000064020000}"/>
    <cellStyle name="Normal 2 78 6 2" xfId="24185" xr:uid="{00000000-0005-0000-0000-000064020000}"/>
    <cellStyle name="Normal 2 78 7" xfId="16651" xr:uid="{00000000-0005-0000-0000-000064020000}"/>
    <cellStyle name="Normal 2 79" xfId="681" xr:uid="{00000000-0005-0000-0000-000065020000}"/>
    <cellStyle name="Normal 2 79 2" xfId="3740" xr:uid="{FF47A920-9E82-4505-AD1E-DA3F6631D4C9}"/>
    <cellStyle name="Normal 2 79 2 2" xfId="11202" xr:uid="{FF47A920-9E82-4505-AD1E-DA3F6631D4C9}"/>
    <cellStyle name="Normal 2 79 2 2 2" xfId="27180" xr:uid="{FF47A920-9E82-4505-AD1E-DA3F6631D4C9}"/>
    <cellStyle name="Normal 2 79 2 3" xfId="19718" xr:uid="{FF47A920-9E82-4505-AD1E-DA3F6631D4C9}"/>
    <cellStyle name="Normal 2 79 3" xfId="4987" xr:uid="{4FA937E6-1423-4934-9E48-FD16ED39D65D}"/>
    <cellStyle name="Normal 2 79 3 2" xfId="12449" xr:uid="{4FA937E6-1423-4934-9E48-FD16ED39D65D}"/>
    <cellStyle name="Normal 2 79 3 2 2" xfId="28427" xr:uid="{4FA937E6-1423-4934-9E48-FD16ED39D65D}"/>
    <cellStyle name="Normal 2 79 3 3" xfId="20965" xr:uid="{4FA937E6-1423-4934-9E48-FD16ED39D65D}"/>
    <cellStyle name="Normal 2 79 4" xfId="6255" xr:uid="{DE2175A9-0365-4B7E-9199-E48C6E610B7D}"/>
    <cellStyle name="Normal 2 79 4 2" xfId="13717" xr:uid="{DE2175A9-0365-4B7E-9199-E48C6E610B7D}"/>
    <cellStyle name="Normal 2 79 4 2 2" xfId="29695" xr:uid="{DE2175A9-0365-4B7E-9199-E48C6E610B7D}"/>
    <cellStyle name="Normal 2 79 4 3" xfId="22233" xr:uid="{DE2175A9-0365-4B7E-9199-E48C6E610B7D}"/>
    <cellStyle name="Normal 2 79 5" xfId="2493" xr:uid="{00000000-0005-0000-0000-000065020000}"/>
    <cellStyle name="Normal 2 79 5 2" xfId="9955" xr:uid="{00000000-0005-0000-0000-000065020000}"/>
    <cellStyle name="Normal 2 79 5 2 2" xfId="25933" xr:uid="{00000000-0005-0000-0000-000065020000}"/>
    <cellStyle name="Normal 2 79 5 3" xfId="18471" xr:uid="{00000000-0005-0000-0000-000065020000}"/>
    <cellStyle name="Normal 2 79 6" xfId="8215" xr:uid="{00000000-0005-0000-0000-000065020000}"/>
    <cellStyle name="Normal 2 79 6 2" xfId="24193" xr:uid="{00000000-0005-0000-0000-000065020000}"/>
    <cellStyle name="Normal 2 79 7" xfId="16659" xr:uid="{00000000-0005-0000-0000-000065020000}"/>
    <cellStyle name="Normal 2 8" xfId="28" xr:uid="{00000000-0005-0000-0000-000066020000}"/>
    <cellStyle name="Normal 2 8 2" xfId="138" xr:uid="{00000000-0005-0000-0000-000067020000}"/>
    <cellStyle name="Normal 2 8 2 2" xfId="357" xr:uid="{00000000-0005-0000-0000-000068020000}"/>
    <cellStyle name="Normal 2 8 2 2 2" xfId="3416" xr:uid="{9E1D528A-20D0-4CB4-8916-C4419BE57024}"/>
    <cellStyle name="Normal 2 8 2 2 2 2" xfId="10878" xr:uid="{9E1D528A-20D0-4CB4-8916-C4419BE57024}"/>
    <cellStyle name="Normal 2 8 2 2 2 2 2" xfId="26856" xr:uid="{9E1D528A-20D0-4CB4-8916-C4419BE57024}"/>
    <cellStyle name="Normal 2 8 2 2 2 3" xfId="19394" xr:uid="{9E1D528A-20D0-4CB4-8916-C4419BE57024}"/>
    <cellStyle name="Normal 2 8 2 2 3" xfId="4663" xr:uid="{E515C343-2A58-4C1C-B756-5251C7C72903}"/>
    <cellStyle name="Normal 2 8 2 2 3 2" xfId="12125" xr:uid="{E515C343-2A58-4C1C-B756-5251C7C72903}"/>
    <cellStyle name="Normal 2 8 2 2 3 2 2" xfId="28103" xr:uid="{E515C343-2A58-4C1C-B756-5251C7C72903}"/>
    <cellStyle name="Normal 2 8 2 2 3 3" xfId="20641" xr:uid="{E515C343-2A58-4C1C-B756-5251C7C72903}"/>
    <cellStyle name="Normal 2 8 2 2 4" xfId="5934" xr:uid="{5CA7679D-0377-472F-A280-30A9971C1E60}"/>
    <cellStyle name="Normal 2 8 2 2 4 2" xfId="13396" xr:uid="{5CA7679D-0377-472F-A280-30A9971C1E60}"/>
    <cellStyle name="Normal 2 8 2 2 4 2 2" xfId="29374" xr:uid="{5CA7679D-0377-472F-A280-30A9971C1E60}"/>
    <cellStyle name="Normal 2 8 2 2 4 3" xfId="21912" xr:uid="{5CA7679D-0377-472F-A280-30A9971C1E60}"/>
    <cellStyle name="Normal 2 8 2 2 5" xfId="2169" xr:uid="{00000000-0005-0000-0000-000068020000}"/>
    <cellStyle name="Normal 2 8 2 2 5 2" xfId="9631" xr:uid="{00000000-0005-0000-0000-000068020000}"/>
    <cellStyle name="Normal 2 8 2 2 5 2 2" xfId="25609" xr:uid="{00000000-0005-0000-0000-000068020000}"/>
    <cellStyle name="Normal 2 8 2 2 5 3" xfId="18147" xr:uid="{00000000-0005-0000-0000-000068020000}"/>
    <cellStyle name="Normal 2 8 2 2 6" xfId="7907" xr:uid="{00000000-0005-0000-0000-000068020000}"/>
    <cellStyle name="Normal 2 8 2 2 6 2" xfId="23885" xr:uid="{00000000-0005-0000-0000-000068020000}"/>
    <cellStyle name="Normal 2 8 2 2 7" xfId="16335" xr:uid="{00000000-0005-0000-0000-000068020000}"/>
    <cellStyle name="Normal 2 8 2 3" xfId="3198" xr:uid="{325F6B19-5C4A-41F0-A69E-7B89E13CCAFB}"/>
    <cellStyle name="Normal 2 8 2 3 2" xfId="10660" xr:uid="{325F6B19-5C4A-41F0-A69E-7B89E13CCAFB}"/>
    <cellStyle name="Normal 2 8 2 3 2 2" xfId="26638" xr:uid="{325F6B19-5C4A-41F0-A69E-7B89E13CCAFB}"/>
    <cellStyle name="Normal 2 8 2 3 3" xfId="19176" xr:uid="{325F6B19-5C4A-41F0-A69E-7B89E13CCAFB}"/>
    <cellStyle name="Normal 2 8 2 4" xfId="4445" xr:uid="{30220D23-A239-4568-8489-4B75977E909B}"/>
    <cellStyle name="Normal 2 8 2 4 2" xfId="11907" xr:uid="{30220D23-A239-4568-8489-4B75977E909B}"/>
    <cellStyle name="Normal 2 8 2 4 2 2" xfId="27885" xr:uid="{30220D23-A239-4568-8489-4B75977E909B}"/>
    <cellStyle name="Normal 2 8 2 4 3" xfId="20423" xr:uid="{30220D23-A239-4568-8489-4B75977E909B}"/>
    <cellStyle name="Normal 2 8 2 5" xfId="5719" xr:uid="{B7E4E4C7-BEB4-4E11-8DB7-D08C1FE7793A}"/>
    <cellStyle name="Normal 2 8 2 5 2" xfId="13181" xr:uid="{B7E4E4C7-BEB4-4E11-8DB7-D08C1FE7793A}"/>
    <cellStyle name="Normal 2 8 2 5 2 2" xfId="29159" xr:uid="{B7E4E4C7-BEB4-4E11-8DB7-D08C1FE7793A}"/>
    <cellStyle name="Normal 2 8 2 5 3" xfId="21697" xr:uid="{B7E4E4C7-BEB4-4E11-8DB7-D08C1FE7793A}"/>
    <cellStyle name="Normal 2 8 2 6" xfId="1951" xr:uid="{00000000-0005-0000-0000-000067020000}"/>
    <cellStyle name="Normal 2 8 2 6 2" xfId="9413" xr:uid="{00000000-0005-0000-0000-000067020000}"/>
    <cellStyle name="Normal 2 8 2 6 2 2" xfId="25391" xr:uid="{00000000-0005-0000-0000-000067020000}"/>
    <cellStyle name="Normal 2 8 2 6 3" xfId="17929" xr:uid="{00000000-0005-0000-0000-000067020000}"/>
    <cellStyle name="Normal 2 8 2 7" xfId="7703" xr:uid="{00000000-0005-0000-0000-000067020000}"/>
    <cellStyle name="Normal 2 8 2 7 2" xfId="23681" xr:uid="{00000000-0005-0000-0000-000067020000}"/>
    <cellStyle name="Normal 2 8 2 8" xfId="16117" xr:uid="{00000000-0005-0000-0000-000067020000}"/>
    <cellStyle name="Normal 2 8 3" xfId="248" xr:uid="{00000000-0005-0000-0000-000069020000}"/>
    <cellStyle name="Normal 2 8 3 2" xfId="3307" xr:uid="{7F3C89A0-6BDF-44D4-9E2A-61E538FAB003}"/>
    <cellStyle name="Normal 2 8 3 2 2" xfId="10769" xr:uid="{7F3C89A0-6BDF-44D4-9E2A-61E538FAB003}"/>
    <cellStyle name="Normal 2 8 3 2 2 2" xfId="26747" xr:uid="{7F3C89A0-6BDF-44D4-9E2A-61E538FAB003}"/>
    <cellStyle name="Normal 2 8 3 2 3" xfId="19285" xr:uid="{7F3C89A0-6BDF-44D4-9E2A-61E538FAB003}"/>
    <cellStyle name="Normal 2 8 3 3" xfId="4554" xr:uid="{959AE9D6-9A81-4E90-A78B-6DBEA40AE2A8}"/>
    <cellStyle name="Normal 2 8 3 3 2" xfId="12016" xr:uid="{959AE9D6-9A81-4E90-A78B-6DBEA40AE2A8}"/>
    <cellStyle name="Normal 2 8 3 3 2 2" xfId="27994" xr:uid="{959AE9D6-9A81-4E90-A78B-6DBEA40AE2A8}"/>
    <cellStyle name="Normal 2 8 3 3 3" xfId="20532" xr:uid="{959AE9D6-9A81-4E90-A78B-6DBEA40AE2A8}"/>
    <cellStyle name="Normal 2 8 3 4" xfId="5826" xr:uid="{873B25E3-ADA1-4403-84C5-5C8300787898}"/>
    <cellStyle name="Normal 2 8 3 4 2" xfId="13288" xr:uid="{873B25E3-ADA1-4403-84C5-5C8300787898}"/>
    <cellStyle name="Normal 2 8 3 4 2 2" xfId="29266" xr:uid="{873B25E3-ADA1-4403-84C5-5C8300787898}"/>
    <cellStyle name="Normal 2 8 3 4 3" xfId="21804" xr:uid="{873B25E3-ADA1-4403-84C5-5C8300787898}"/>
    <cellStyle name="Normal 2 8 3 5" xfId="2060" xr:uid="{00000000-0005-0000-0000-000069020000}"/>
    <cellStyle name="Normal 2 8 3 5 2" xfId="9522" xr:uid="{00000000-0005-0000-0000-000069020000}"/>
    <cellStyle name="Normal 2 8 3 5 2 2" xfId="25500" xr:uid="{00000000-0005-0000-0000-000069020000}"/>
    <cellStyle name="Normal 2 8 3 5 3" xfId="18038" xr:uid="{00000000-0005-0000-0000-000069020000}"/>
    <cellStyle name="Normal 2 8 3 6" xfId="7805" xr:uid="{00000000-0005-0000-0000-000069020000}"/>
    <cellStyle name="Normal 2 8 3 6 2" xfId="23783" xr:uid="{00000000-0005-0000-0000-000069020000}"/>
    <cellStyle name="Normal 2 8 3 7" xfId="16226" xr:uid="{00000000-0005-0000-0000-000069020000}"/>
    <cellStyle name="Normal 2 8 4" xfId="3089" xr:uid="{411A97E9-9478-447F-881F-7E19ABD2CAE9}"/>
    <cellStyle name="Normal 2 8 4 2" xfId="10551" xr:uid="{411A97E9-9478-447F-881F-7E19ABD2CAE9}"/>
    <cellStyle name="Normal 2 8 4 2 2" xfId="26529" xr:uid="{411A97E9-9478-447F-881F-7E19ABD2CAE9}"/>
    <cellStyle name="Normal 2 8 4 3" xfId="19067" xr:uid="{411A97E9-9478-447F-881F-7E19ABD2CAE9}"/>
    <cellStyle name="Normal 2 8 5" xfId="4336" xr:uid="{E347A95D-76C7-492B-9B40-CB0D31500DDB}"/>
    <cellStyle name="Normal 2 8 5 2" xfId="11798" xr:uid="{E347A95D-76C7-492B-9B40-CB0D31500DDB}"/>
    <cellStyle name="Normal 2 8 5 2 2" xfId="27776" xr:uid="{E347A95D-76C7-492B-9B40-CB0D31500DDB}"/>
    <cellStyle name="Normal 2 8 5 3" xfId="20314" xr:uid="{E347A95D-76C7-492B-9B40-CB0D31500DDB}"/>
    <cellStyle name="Normal 2 8 6" xfId="5611" xr:uid="{47A14E8A-73D2-4C3A-91B0-5AB85F86BB5F}"/>
    <cellStyle name="Normal 2 8 6 2" xfId="13073" xr:uid="{47A14E8A-73D2-4C3A-91B0-5AB85F86BB5F}"/>
    <cellStyle name="Normal 2 8 6 2 2" xfId="29051" xr:uid="{47A14E8A-73D2-4C3A-91B0-5AB85F86BB5F}"/>
    <cellStyle name="Normal 2 8 6 3" xfId="21589" xr:uid="{47A14E8A-73D2-4C3A-91B0-5AB85F86BB5F}"/>
    <cellStyle name="Normal 2 8 7" xfId="1842" xr:uid="{00000000-0005-0000-0000-000066020000}"/>
    <cellStyle name="Normal 2 8 7 2" xfId="9304" xr:uid="{00000000-0005-0000-0000-000066020000}"/>
    <cellStyle name="Normal 2 8 7 2 2" xfId="25282" xr:uid="{00000000-0005-0000-0000-000066020000}"/>
    <cellStyle name="Normal 2 8 7 3" xfId="17820" xr:uid="{00000000-0005-0000-0000-000066020000}"/>
    <cellStyle name="Normal 2 8 8" xfId="7692" xr:uid="{00000000-0005-0000-0000-000066020000}"/>
    <cellStyle name="Normal 2 8 8 2" xfId="23670" xr:uid="{00000000-0005-0000-0000-000066020000}"/>
    <cellStyle name="Normal 2 8 9" xfId="16008" xr:uid="{00000000-0005-0000-0000-000066020000}"/>
    <cellStyle name="Normal 2 80" xfId="689" xr:uid="{00000000-0005-0000-0000-00006A020000}"/>
    <cellStyle name="Normal 2 80 2" xfId="3748" xr:uid="{AEBA490D-3B85-4CD6-95C3-C58070BD3664}"/>
    <cellStyle name="Normal 2 80 2 2" xfId="11210" xr:uid="{AEBA490D-3B85-4CD6-95C3-C58070BD3664}"/>
    <cellStyle name="Normal 2 80 2 2 2" xfId="27188" xr:uid="{AEBA490D-3B85-4CD6-95C3-C58070BD3664}"/>
    <cellStyle name="Normal 2 80 2 3" xfId="19726" xr:uid="{AEBA490D-3B85-4CD6-95C3-C58070BD3664}"/>
    <cellStyle name="Normal 2 80 3" xfId="4995" xr:uid="{C5F554E5-EEF1-475B-AD4E-548E566AB31E}"/>
    <cellStyle name="Normal 2 80 3 2" xfId="12457" xr:uid="{C5F554E5-EEF1-475B-AD4E-548E566AB31E}"/>
    <cellStyle name="Normal 2 80 3 2 2" xfId="28435" xr:uid="{C5F554E5-EEF1-475B-AD4E-548E566AB31E}"/>
    <cellStyle name="Normal 2 80 3 3" xfId="20973" xr:uid="{C5F554E5-EEF1-475B-AD4E-548E566AB31E}"/>
    <cellStyle name="Normal 2 80 4" xfId="6263" xr:uid="{CD3B449D-3DB7-462C-A7E9-9E4C54065EE9}"/>
    <cellStyle name="Normal 2 80 4 2" xfId="13725" xr:uid="{CD3B449D-3DB7-462C-A7E9-9E4C54065EE9}"/>
    <cellStyle name="Normal 2 80 4 2 2" xfId="29703" xr:uid="{CD3B449D-3DB7-462C-A7E9-9E4C54065EE9}"/>
    <cellStyle name="Normal 2 80 4 3" xfId="22241" xr:uid="{CD3B449D-3DB7-462C-A7E9-9E4C54065EE9}"/>
    <cellStyle name="Normal 2 80 5" xfId="2501" xr:uid="{00000000-0005-0000-0000-00006A020000}"/>
    <cellStyle name="Normal 2 80 5 2" xfId="9963" xr:uid="{00000000-0005-0000-0000-00006A020000}"/>
    <cellStyle name="Normal 2 80 5 2 2" xfId="25941" xr:uid="{00000000-0005-0000-0000-00006A020000}"/>
    <cellStyle name="Normal 2 80 5 3" xfId="18479" xr:uid="{00000000-0005-0000-0000-00006A020000}"/>
    <cellStyle name="Normal 2 80 6" xfId="8223" xr:uid="{00000000-0005-0000-0000-00006A020000}"/>
    <cellStyle name="Normal 2 80 6 2" xfId="24201" xr:uid="{00000000-0005-0000-0000-00006A020000}"/>
    <cellStyle name="Normal 2 80 7" xfId="16667" xr:uid="{00000000-0005-0000-0000-00006A020000}"/>
    <cellStyle name="Normal 2 81" xfId="698" xr:uid="{00000000-0005-0000-0000-00006B020000}"/>
    <cellStyle name="Normal 2 81 2" xfId="3757" xr:uid="{A344A89B-8125-412F-A2E4-3634943883D6}"/>
    <cellStyle name="Normal 2 81 2 2" xfId="11219" xr:uid="{A344A89B-8125-412F-A2E4-3634943883D6}"/>
    <cellStyle name="Normal 2 81 2 2 2" xfId="27197" xr:uid="{A344A89B-8125-412F-A2E4-3634943883D6}"/>
    <cellStyle name="Normal 2 81 2 3" xfId="19735" xr:uid="{A344A89B-8125-412F-A2E4-3634943883D6}"/>
    <cellStyle name="Normal 2 81 3" xfId="5004" xr:uid="{48D53241-F182-497F-BEBD-A18AAAE47D7C}"/>
    <cellStyle name="Normal 2 81 3 2" xfId="12466" xr:uid="{48D53241-F182-497F-BEBD-A18AAAE47D7C}"/>
    <cellStyle name="Normal 2 81 3 2 2" xfId="28444" xr:uid="{48D53241-F182-497F-BEBD-A18AAAE47D7C}"/>
    <cellStyle name="Normal 2 81 3 3" xfId="20982" xr:uid="{48D53241-F182-497F-BEBD-A18AAAE47D7C}"/>
    <cellStyle name="Normal 2 81 4" xfId="6272" xr:uid="{6D4C51EB-A319-4F25-9CE4-3D433244C582}"/>
    <cellStyle name="Normal 2 81 4 2" xfId="13734" xr:uid="{6D4C51EB-A319-4F25-9CE4-3D433244C582}"/>
    <cellStyle name="Normal 2 81 4 2 2" xfId="29712" xr:uid="{6D4C51EB-A319-4F25-9CE4-3D433244C582}"/>
    <cellStyle name="Normal 2 81 4 3" xfId="22250" xr:uid="{6D4C51EB-A319-4F25-9CE4-3D433244C582}"/>
    <cellStyle name="Normal 2 81 5" xfId="2510" xr:uid="{00000000-0005-0000-0000-00006B020000}"/>
    <cellStyle name="Normal 2 81 5 2" xfId="9972" xr:uid="{00000000-0005-0000-0000-00006B020000}"/>
    <cellStyle name="Normal 2 81 5 2 2" xfId="25950" xr:uid="{00000000-0005-0000-0000-00006B020000}"/>
    <cellStyle name="Normal 2 81 5 3" xfId="18488" xr:uid="{00000000-0005-0000-0000-00006B020000}"/>
    <cellStyle name="Normal 2 81 6" xfId="8232" xr:uid="{00000000-0005-0000-0000-00006B020000}"/>
    <cellStyle name="Normal 2 81 6 2" xfId="24210" xr:uid="{00000000-0005-0000-0000-00006B020000}"/>
    <cellStyle name="Normal 2 81 7" xfId="16676" xr:uid="{00000000-0005-0000-0000-00006B020000}"/>
    <cellStyle name="Normal 2 82" xfId="707" xr:uid="{00000000-0005-0000-0000-00006C020000}"/>
    <cellStyle name="Normal 2 82 2" xfId="3766" xr:uid="{319F5511-35A9-45C9-8C2C-F27D136D77D2}"/>
    <cellStyle name="Normal 2 82 2 2" xfId="11228" xr:uid="{319F5511-35A9-45C9-8C2C-F27D136D77D2}"/>
    <cellStyle name="Normal 2 82 2 2 2" xfId="27206" xr:uid="{319F5511-35A9-45C9-8C2C-F27D136D77D2}"/>
    <cellStyle name="Normal 2 82 2 3" xfId="19744" xr:uid="{319F5511-35A9-45C9-8C2C-F27D136D77D2}"/>
    <cellStyle name="Normal 2 82 3" xfId="5013" xr:uid="{7D64F678-B4F3-4FC0-BF48-AA7EEB234032}"/>
    <cellStyle name="Normal 2 82 3 2" xfId="12475" xr:uid="{7D64F678-B4F3-4FC0-BF48-AA7EEB234032}"/>
    <cellStyle name="Normal 2 82 3 2 2" xfId="28453" xr:uid="{7D64F678-B4F3-4FC0-BF48-AA7EEB234032}"/>
    <cellStyle name="Normal 2 82 3 3" xfId="20991" xr:uid="{7D64F678-B4F3-4FC0-BF48-AA7EEB234032}"/>
    <cellStyle name="Normal 2 82 4" xfId="6281" xr:uid="{54B66F68-C0D0-42CF-A191-CBDC9C68727D}"/>
    <cellStyle name="Normal 2 82 4 2" xfId="13743" xr:uid="{54B66F68-C0D0-42CF-A191-CBDC9C68727D}"/>
    <cellStyle name="Normal 2 82 4 2 2" xfId="29721" xr:uid="{54B66F68-C0D0-42CF-A191-CBDC9C68727D}"/>
    <cellStyle name="Normal 2 82 4 3" xfId="22259" xr:uid="{54B66F68-C0D0-42CF-A191-CBDC9C68727D}"/>
    <cellStyle name="Normal 2 82 5" xfId="2519" xr:uid="{00000000-0005-0000-0000-00006C020000}"/>
    <cellStyle name="Normal 2 82 5 2" xfId="9981" xr:uid="{00000000-0005-0000-0000-00006C020000}"/>
    <cellStyle name="Normal 2 82 5 2 2" xfId="25959" xr:uid="{00000000-0005-0000-0000-00006C020000}"/>
    <cellStyle name="Normal 2 82 5 3" xfId="18497" xr:uid="{00000000-0005-0000-0000-00006C020000}"/>
    <cellStyle name="Normal 2 82 6" xfId="8241" xr:uid="{00000000-0005-0000-0000-00006C020000}"/>
    <cellStyle name="Normal 2 82 6 2" xfId="24219" xr:uid="{00000000-0005-0000-0000-00006C020000}"/>
    <cellStyle name="Normal 2 82 7" xfId="16685" xr:uid="{00000000-0005-0000-0000-00006C020000}"/>
    <cellStyle name="Normal 2 83" xfId="715" xr:uid="{00000000-0005-0000-0000-00006D020000}"/>
    <cellStyle name="Normal 2 83 2" xfId="3774" xr:uid="{918E4BBB-3A36-495B-8819-4B69C0300062}"/>
    <cellStyle name="Normal 2 83 2 2" xfId="11236" xr:uid="{918E4BBB-3A36-495B-8819-4B69C0300062}"/>
    <cellStyle name="Normal 2 83 2 2 2" xfId="27214" xr:uid="{918E4BBB-3A36-495B-8819-4B69C0300062}"/>
    <cellStyle name="Normal 2 83 2 3" xfId="19752" xr:uid="{918E4BBB-3A36-495B-8819-4B69C0300062}"/>
    <cellStyle name="Normal 2 83 3" xfId="5021" xr:uid="{F142EE00-06B6-46F9-8158-6C4D7A16FDCE}"/>
    <cellStyle name="Normal 2 83 3 2" xfId="12483" xr:uid="{F142EE00-06B6-46F9-8158-6C4D7A16FDCE}"/>
    <cellStyle name="Normal 2 83 3 2 2" xfId="28461" xr:uid="{F142EE00-06B6-46F9-8158-6C4D7A16FDCE}"/>
    <cellStyle name="Normal 2 83 3 3" xfId="20999" xr:uid="{F142EE00-06B6-46F9-8158-6C4D7A16FDCE}"/>
    <cellStyle name="Normal 2 83 4" xfId="6289" xr:uid="{B1803651-014F-4C6B-8D21-6BB1632595A4}"/>
    <cellStyle name="Normal 2 83 4 2" xfId="13751" xr:uid="{B1803651-014F-4C6B-8D21-6BB1632595A4}"/>
    <cellStyle name="Normal 2 83 4 2 2" xfId="29729" xr:uid="{B1803651-014F-4C6B-8D21-6BB1632595A4}"/>
    <cellStyle name="Normal 2 83 4 3" xfId="22267" xr:uid="{B1803651-014F-4C6B-8D21-6BB1632595A4}"/>
    <cellStyle name="Normal 2 83 5" xfId="2527" xr:uid="{00000000-0005-0000-0000-00006D020000}"/>
    <cellStyle name="Normal 2 83 5 2" xfId="9989" xr:uid="{00000000-0005-0000-0000-00006D020000}"/>
    <cellStyle name="Normal 2 83 5 2 2" xfId="25967" xr:uid="{00000000-0005-0000-0000-00006D020000}"/>
    <cellStyle name="Normal 2 83 5 3" xfId="18505" xr:uid="{00000000-0005-0000-0000-00006D020000}"/>
    <cellStyle name="Normal 2 83 6" xfId="8249" xr:uid="{00000000-0005-0000-0000-00006D020000}"/>
    <cellStyle name="Normal 2 83 6 2" xfId="24227" xr:uid="{00000000-0005-0000-0000-00006D020000}"/>
    <cellStyle name="Normal 2 83 7" xfId="16693" xr:uid="{00000000-0005-0000-0000-00006D020000}"/>
    <cellStyle name="Normal 2 84" xfId="726" xr:uid="{00000000-0005-0000-0000-00006E020000}"/>
    <cellStyle name="Normal 2 84 2" xfId="3785" xr:uid="{AFCBD738-F72E-4DAA-9EE8-DE8C6E6D5A8F}"/>
    <cellStyle name="Normal 2 84 2 2" xfId="11247" xr:uid="{AFCBD738-F72E-4DAA-9EE8-DE8C6E6D5A8F}"/>
    <cellStyle name="Normal 2 84 2 2 2" xfId="27225" xr:uid="{AFCBD738-F72E-4DAA-9EE8-DE8C6E6D5A8F}"/>
    <cellStyle name="Normal 2 84 2 3" xfId="19763" xr:uid="{AFCBD738-F72E-4DAA-9EE8-DE8C6E6D5A8F}"/>
    <cellStyle name="Normal 2 84 3" xfId="5032" xr:uid="{E1C8819F-9E2B-4856-A28A-C3DE790D5CA7}"/>
    <cellStyle name="Normal 2 84 3 2" xfId="12494" xr:uid="{E1C8819F-9E2B-4856-A28A-C3DE790D5CA7}"/>
    <cellStyle name="Normal 2 84 3 2 2" xfId="28472" xr:uid="{E1C8819F-9E2B-4856-A28A-C3DE790D5CA7}"/>
    <cellStyle name="Normal 2 84 3 3" xfId="21010" xr:uid="{E1C8819F-9E2B-4856-A28A-C3DE790D5CA7}"/>
    <cellStyle name="Normal 2 84 4" xfId="6300" xr:uid="{FD327A65-CED1-4ADE-B9CA-83EB89598A38}"/>
    <cellStyle name="Normal 2 84 4 2" xfId="13762" xr:uid="{FD327A65-CED1-4ADE-B9CA-83EB89598A38}"/>
    <cellStyle name="Normal 2 84 4 2 2" xfId="29740" xr:uid="{FD327A65-CED1-4ADE-B9CA-83EB89598A38}"/>
    <cellStyle name="Normal 2 84 4 3" xfId="22278" xr:uid="{FD327A65-CED1-4ADE-B9CA-83EB89598A38}"/>
    <cellStyle name="Normal 2 84 5" xfId="2538" xr:uid="{00000000-0005-0000-0000-00006E020000}"/>
    <cellStyle name="Normal 2 84 5 2" xfId="10000" xr:uid="{00000000-0005-0000-0000-00006E020000}"/>
    <cellStyle name="Normal 2 84 5 2 2" xfId="25978" xr:uid="{00000000-0005-0000-0000-00006E020000}"/>
    <cellStyle name="Normal 2 84 5 3" xfId="18516" xr:uid="{00000000-0005-0000-0000-00006E020000}"/>
    <cellStyle name="Normal 2 84 6" xfId="8260" xr:uid="{00000000-0005-0000-0000-00006E020000}"/>
    <cellStyle name="Normal 2 84 6 2" xfId="24238" xr:uid="{00000000-0005-0000-0000-00006E020000}"/>
    <cellStyle name="Normal 2 84 7" xfId="16704" xr:uid="{00000000-0005-0000-0000-00006E020000}"/>
    <cellStyle name="Normal 2 85" xfId="734" xr:uid="{00000000-0005-0000-0000-00006F020000}"/>
    <cellStyle name="Normal 2 85 2" xfId="3793" xr:uid="{E84AD8E4-A116-47D0-842A-F5D5EEEEBFC7}"/>
    <cellStyle name="Normal 2 85 2 2" xfId="11255" xr:uid="{E84AD8E4-A116-47D0-842A-F5D5EEEEBFC7}"/>
    <cellStyle name="Normal 2 85 2 2 2" xfId="27233" xr:uid="{E84AD8E4-A116-47D0-842A-F5D5EEEEBFC7}"/>
    <cellStyle name="Normal 2 85 2 3" xfId="19771" xr:uid="{E84AD8E4-A116-47D0-842A-F5D5EEEEBFC7}"/>
    <cellStyle name="Normal 2 85 3" xfId="5040" xr:uid="{CA163071-BA2A-4E8B-8054-2C42558A58B7}"/>
    <cellStyle name="Normal 2 85 3 2" xfId="12502" xr:uid="{CA163071-BA2A-4E8B-8054-2C42558A58B7}"/>
    <cellStyle name="Normal 2 85 3 2 2" xfId="28480" xr:uid="{CA163071-BA2A-4E8B-8054-2C42558A58B7}"/>
    <cellStyle name="Normal 2 85 3 3" xfId="21018" xr:uid="{CA163071-BA2A-4E8B-8054-2C42558A58B7}"/>
    <cellStyle name="Normal 2 85 4" xfId="6308" xr:uid="{123D4BED-4D27-486A-8ECD-78ED66373B35}"/>
    <cellStyle name="Normal 2 85 4 2" xfId="13770" xr:uid="{123D4BED-4D27-486A-8ECD-78ED66373B35}"/>
    <cellStyle name="Normal 2 85 4 2 2" xfId="29748" xr:uid="{123D4BED-4D27-486A-8ECD-78ED66373B35}"/>
    <cellStyle name="Normal 2 85 4 3" xfId="22286" xr:uid="{123D4BED-4D27-486A-8ECD-78ED66373B35}"/>
    <cellStyle name="Normal 2 85 5" xfId="2546" xr:uid="{00000000-0005-0000-0000-00006F020000}"/>
    <cellStyle name="Normal 2 85 5 2" xfId="10008" xr:uid="{00000000-0005-0000-0000-00006F020000}"/>
    <cellStyle name="Normal 2 85 5 2 2" xfId="25986" xr:uid="{00000000-0005-0000-0000-00006F020000}"/>
    <cellStyle name="Normal 2 85 5 3" xfId="18524" xr:uid="{00000000-0005-0000-0000-00006F020000}"/>
    <cellStyle name="Normal 2 85 6" xfId="8268" xr:uid="{00000000-0005-0000-0000-00006F020000}"/>
    <cellStyle name="Normal 2 85 6 2" xfId="24246" xr:uid="{00000000-0005-0000-0000-00006F020000}"/>
    <cellStyle name="Normal 2 85 7" xfId="16712" xr:uid="{00000000-0005-0000-0000-00006F020000}"/>
    <cellStyle name="Normal 2 86" xfId="742" xr:uid="{00000000-0005-0000-0000-000070020000}"/>
    <cellStyle name="Normal 2 86 2" xfId="3801" xr:uid="{4A05D7FE-6A6A-4AEF-AD29-142433D4D379}"/>
    <cellStyle name="Normal 2 86 2 2" xfId="11263" xr:uid="{4A05D7FE-6A6A-4AEF-AD29-142433D4D379}"/>
    <cellStyle name="Normal 2 86 2 2 2" xfId="27241" xr:uid="{4A05D7FE-6A6A-4AEF-AD29-142433D4D379}"/>
    <cellStyle name="Normal 2 86 2 3" xfId="19779" xr:uid="{4A05D7FE-6A6A-4AEF-AD29-142433D4D379}"/>
    <cellStyle name="Normal 2 86 3" xfId="5048" xr:uid="{D27A805E-4023-4C9F-80B4-11903E487C8C}"/>
    <cellStyle name="Normal 2 86 3 2" xfId="12510" xr:uid="{D27A805E-4023-4C9F-80B4-11903E487C8C}"/>
    <cellStyle name="Normal 2 86 3 2 2" xfId="28488" xr:uid="{D27A805E-4023-4C9F-80B4-11903E487C8C}"/>
    <cellStyle name="Normal 2 86 3 3" xfId="21026" xr:uid="{D27A805E-4023-4C9F-80B4-11903E487C8C}"/>
    <cellStyle name="Normal 2 86 4" xfId="6316" xr:uid="{B042C381-D134-4550-921A-CF338DFBC465}"/>
    <cellStyle name="Normal 2 86 4 2" xfId="13778" xr:uid="{B042C381-D134-4550-921A-CF338DFBC465}"/>
    <cellStyle name="Normal 2 86 4 2 2" xfId="29756" xr:uid="{B042C381-D134-4550-921A-CF338DFBC465}"/>
    <cellStyle name="Normal 2 86 4 3" xfId="22294" xr:uid="{B042C381-D134-4550-921A-CF338DFBC465}"/>
    <cellStyle name="Normal 2 86 5" xfId="2554" xr:uid="{00000000-0005-0000-0000-000070020000}"/>
    <cellStyle name="Normal 2 86 5 2" xfId="10016" xr:uid="{00000000-0005-0000-0000-000070020000}"/>
    <cellStyle name="Normal 2 86 5 2 2" xfId="25994" xr:uid="{00000000-0005-0000-0000-000070020000}"/>
    <cellStyle name="Normal 2 86 5 3" xfId="18532" xr:uid="{00000000-0005-0000-0000-000070020000}"/>
    <cellStyle name="Normal 2 86 6" xfId="8276" xr:uid="{00000000-0005-0000-0000-000070020000}"/>
    <cellStyle name="Normal 2 86 6 2" xfId="24254" xr:uid="{00000000-0005-0000-0000-000070020000}"/>
    <cellStyle name="Normal 2 86 7" xfId="16720" xr:uid="{00000000-0005-0000-0000-000070020000}"/>
    <cellStyle name="Normal 2 87" xfId="750" xr:uid="{00000000-0005-0000-0000-000071020000}"/>
    <cellStyle name="Normal 2 87 2" xfId="3809" xr:uid="{E278C803-F7E5-489D-9E05-E5960509764C}"/>
    <cellStyle name="Normal 2 87 2 2" xfId="11271" xr:uid="{E278C803-F7E5-489D-9E05-E5960509764C}"/>
    <cellStyle name="Normal 2 87 2 2 2" xfId="27249" xr:uid="{E278C803-F7E5-489D-9E05-E5960509764C}"/>
    <cellStyle name="Normal 2 87 2 3" xfId="19787" xr:uid="{E278C803-F7E5-489D-9E05-E5960509764C}"/>
    <cellStyle name="Normal 2 87 3" xfId="5056" xr:uid="{167FB1AE-FD97-4B57-813F-E3A0A8FBB55E}"/>
    <cellStyle name="Normal 2 87 3 2" xfId="12518" xr:uid="{167FB1AE-FD97-4B57-813F-E3A0A8FBB55E}"/>
    <cellStyle name="Normal 2 87 3 2 2" xfId="28496" xr:uid="{167FB1AE-FD97-4B57-813F-E3A0A8FBB55E}"/>
    <cellStyle name="Normal 2 87 3 3" xfId="21034" xr:uid="{167FB1AE-FD97-4B57-813F-E3A0A8FBB55E}"/>
    <cellStyle name="Normal 2 87 4" xfId="6324" xr:uid="{F83B4079-CC14-47EC-877B-9D8DF51225A7}"/>
    <cellStyle name="Normal 2 87 4 2" xfId="13786" xr:uid="{F83B4079-CC14-47EC-877B-9D8DF51225A7}"/>
    <cellStyle name="Normal 2 87 4 2 2" xfId="29764" xr:uid="{F83B4079-CC14-47EC-877B-9D8DF51225A7}"/>
    <cellStyle name="Normal 2 87 4 3" xfId="22302" xr:uid="{F83B4079-CC14-47EC-877B-9D8DF51225A7}"/>
    <cellStyle name="Normal 2 87 5" xfId="2562" xr:uid="{00000000-0005-0000-0000-000071020000}"/>
    <cellStyle name="Normal 2 87 5 2" xfId="10024" xr:uid="{00000000-0005-0000-0000-000071020000}"/>
    <cellStyle name="Normal 2 87 5 2 2" xfId="26002" xr:uid="{00000000-0005-0000-0000-000071020000}"/>
    <cellStyle name="Normal 2 87 5 3" xfId="18540" xr:uid="{00000000-0005-0000-0000-000071020000}"/>
    <cellStyle name="Normal 2 87 6" xfId="8284" xr:uid="{00000000-0005-0000-0000-000071020000}"/>
    <cellStyle name="Normal 2 87 6 2" xfId="24262" xr:uid="{00000000-0005-0000-0000-000071020000}"/>
    <cellStyle name="Normal 2 87 7" xfId="16728" xr:uid="{00000000-0005-0000-0000-000071020000}"/>
    <cellStyle name="Normal 2 88" xfId="760" xr:uid="{00000000-0005-0000-0000-000072020000}"/>
    <cellStyle name="Normal 2 88 2" xfId="3819" xr:uid="{910FDCC0-9143-458E-8E53-639E0A073C1A}"/>
    <cellStyle name="Normal 2 88 2 2" xfId="11281" xr:uid="{910FDCC0-9143-458E-8E53-639E0A073C1A}"/>
    <cellStyle name="Normal 2 88 2 2 2" xfId="27259" xr:uid="{910FDCC0-9143-458E-8E53-639E0A073C1A}"/>
    <cellStyle name="Normal 2 88 2 3" xfId="19797" xr:uid="{910FDCC0-9143-458E-8E53-639E0A073C1A}"/>
    <cellStyle name="Normal 2 88 3" xfId="5066" xr:uid="{0A1ABE4E-EDFB-45A0-B9C7-68D1281EE8E9}"/>
    <cellStyle name="Normal 2 88 3 2" xfId="12528" xr:uid="{0A1ABE4E-EDFB-45A0-B9C7-68D1281EE8E9}"/>
    <cellStyle name="Normal 2 88 3 2 2" xfId="28506" xr:uid="{0A1ABE4E-EDFB-45A0-B9C7-68D1281EE8E9}"/>
    <cellStyle name="Normal 2 88 3 3" xfId="21044" xr:uid="{0A1ABE4E-EDFB-45A0-B9C7-68D1281EE8E9}"/>
    <cellStyle name="Normal 2 88 4" xfId="6334" xr:uid="{2D5B9B6D-2227-4B31-9287-550098094C80}"/>
    <cellStyle name="Normal 2 88 4 2" xfId="13796" xr:uid="{2D5B9B6D-2227-4B31-9287-550098094C80}"/>
    <cellStyle name="Normal 2 88 4 2 2" xfId="29774" xr:uid="{2D5B9B6D-2227-4B31-9287-550098094C80}"/>
    <cellStyle name="Normal 2 88 4 3" xfId="22312" xr:uid="{2D5B9B6D-2227-4B31-9287-550098094C80}"/>
    <cellStyle name="Normal 2 88 5" xfId="2572" xr:uid="{00000000-0005-0000-0000-000072020000}"/>
    <cellStyle name="Normal 2 88 5 2" xfId="10034" xr:uid="{00000000-0005-0000-0000-000072020000}"/>
    <cellStyle name="Normal 2 88 5 2 2" xfId="26012" xr:uid="{00000000-0005-0000-0000-000072020000}"/>
    <cellStyle name="Normal 2 88 5 3" xfId="18550" xr:uid="{00000000-0005-0000-0000-000072020000}"/>
    <cellStyle name="Normal 2 88 6" xfId="8294" xr:uid="{00000000-0005-0000-0000-000072020000}"/>
    <cellStyle name="Normal 2 88 6 2" xfId="24272" xr:uid="{00000000-0005-0000-0000-000072020000}"/>
    <cellStyle name="Normal 2 88 7" xfId="16738" xr:uid="{00000000-0005-0000-0000-000072020000}"/>
    <cellStyle name="Normal 2 89" xfId="769" xr:uid="{00000000-0005-0000-0000-000073020000}"/>
    <cellStyle name="Normal 2 89 2" xfId="3828" xr:uid="{9B03D698-AF38-41A7-AE7D-63DCC17399C9}"/>
    <cellStyle name="Normal 2 89 2 2" xfId="11290" xr:uid="{9B03D698-AF38-41A7-AE7D-63DCC17399C9}"/>
    <cellStyle name="Normal 2 89 2 2 2" xfId="27268" xr:uid="{9B03D698-AF38-41A7-AE7D-63DCC17399C9}"/>
    <cellStyle name="Normal 2 89 2 3" xfId="19806" xr:uid="{9B03D698-AF38-41A7-AE7D-63DCC17399C9}"/>
    <cellStyle name="Normal 2 89 3" xfId="5075" xr:uid="{B06A98D1-8B21-46B9-97B0-55B64C73BF11}"/>
    <cellStyle name="Normal 2 89 3 2" xfId="12537" xr:uid="{B06A98D1-8B21-46B9-97B0-55B64C73BF11}"/>
    <cellStyle name="Normal 2 89 3 2 2" xfId="28515" xr:uid="{B06A98D1-8B21-46B9-97B0-55B64C73BF11}"/>
    <cellStyle name="Normal 2 89 3 3" xfId="21053" xr:uid="{B06A98D1-8B21-46B9-97B0-55B64C73BF11}"/>
    <cellStyle name="Normal 2 89 4" xfId="6343" xr:uid="{D0F84B4F-963B-4719-9E97-1AE95F317658}"/>
    <cellStyle name="Normal 2 89 4 2" xfId="13805" xr:uid="{D0F84B4F-963B-4719-9E97-1AE95F317658}"/>
    <cellStyle name="Normal 2 89 4 2 2" xfId="29783" xr:uid="{D0F84B4F-963B-4719-9E97-1AE95F317658}"/>
    <cellStyle name="Normal 2 89 4 3" xfId="22321" xr:uid="{D0F84B4F-963B-4719-9E97-1AE95F317658}"/>
    <cellStyle name="Normal 2 89 5" xfId="2581" xr:uid="{00000000-0005-0000-0000-000073020000}"/>
    <cellStyle name="Normal 2 89 5 2" xfId="10043" xr:uid="{00000000-0005-0000-0000-000073020000}"/>
    <cellStyle name="Normal 2 89 5 2 2" xfId="26021" xr:uid="{00000000-0005-0000-0000-000073020000}"/>
    <cellStyle name="Normal 2 89 5 3" xfId="18559" xr:uid="{00000000-0005-0000-0000-000073020000}"/>
    <cellStyle name="Normal 2 89 6" xfId="8303" xr:uid="{00000000-0005-0000-0000-000073020000}"/>
    <cellStyle name="Normal 2 89 6 2" xfId="24281" xr:uid="{00000000-0005-0000-0000-000073020000}"/>
    <cellStyle name="Normal 2 89 7" xfId="16747" xr:uid="{00000000-0005-0000-0000-000073020000}"/>
    <cellStyle name="Normal 2 9" xfId="31" xr:uid="{00000000-0005-0000-0000-000074020000}"/>
    <cellStyle name="Normal 2 9 2" xfId="141" xr:uid="{00000000-0005-0000-0000-000075020000}"/>
    <cellStyle name="Normal 2 9 2 2" xfId="360" xr:uid="{00000000-0005-0000-0000-000076020000}"/>
    <cellStyle name="Normal 2 9 2 2 2" xfId="3419" xr:uid="{0AF37F6A-388D-4A8F-8162-FABA21177A6A}"/>
    <cellStyle name="Normal 2 9 2 2 2 2" xfId="10881" xr:uid="{0AF37F6A-388D-4A8F-8162-FABA21177A6A}"/>
    <cellStyle name="Normal 2 9 2 2 2 2 2" xfId="26859" xr:uid="{0AF37F6A-388D-4A8F-8162-FABA21177A6A}"/>
    <cellStyle name="Normal 2 9 2 2 2 3" xfId="19397" xr:uid="{0AF37F6A-388D-4A8F-8162-FABA21177A6A}"/>
    <cellStyle name="Normal 2 9 2 2 3" xfId="4666" xr:uid="{8E9AAAD9-12B6-4106-89FB-498E7CE41866}"/>
    <cellStyle name="Normal 2 9 2 2 3 2" xfId="12128" xr:uid="{8E9AAAD9-12B6-4106-89FB-498E7CE41866}"/>
    <cellStyle name="Normal 2 9 2 2 3 2 2" xfId="28106" xr:uid="{8E9AAAD9-12B6-4106-89FB-498E7CE41866}"/>
    <cellStyle name="Normal 2 9 2 2 3 3" xfId="20644" xr:uid="{8E9AAAD9-12B6-4106-89FB-498E7CE41866}"/>
    <cellStyle name="Normal 2 9 2 2 4" xfId="5937" xr:uid="{2CA8485A-128C-4476-B66A-97D85D2AA53E}"/>
    <cellStyle name="Normal 2 9 2 2 4 2" xfId="13399" xr:uid="{2CA8485A-128C-4476-B66A-97D85D2AA53E}"/>
    <cellStyle name="Normal 2 9 2 2 4 2 2" xfId="29377" xr:uid="{2CA8485A-128C-4476-B66A-97D85D2AA53E}"/>
    <cellStyle name="Normal 2 9 2 2 4 3" xfId="21915" xr:uid="{2CA8485A-128C-4476-B66A-97D85D2AA53E}"/>
    <cellStyle name="Normal 2 9 2 2 5" xfId="2172" xr:uid="{00000000-0005-0000-0000-000076020000}"/>
    <cellStyle name="Normal 2 9 2 2 5 2" xfId="9634" xr:uid="{00000000-0005-0000-0000-000076020000}"/>
    <cellStyle name="Normal 2 9 2 2 5 2 2" xfId="25612" xr:uid="{00000000-0005-0000-0000-000076020000}"/>
    <cellStyle name="Normal 2 9 2 2 5 3" xfId="18150" xr:uid="{00000000-0005-0000-0000-000076020000}"/>
    <cellStyle name="Normal 2 9 2 2 6" xfId="7910" xr:uid="{00000000-0005-0000-0000-000076020000}"/>
    <cellStyle name="Normal 2 9 2 2 6 2" xfId="23888" xr:uid="{00000000-0005-0000-0000-000076020000}"/>
    <cellStyle name="Normal 2 9 2 2 7" xfId="16338" xr:uid="{00000000-0005-0000-0000-000076020000}"/>
    <cellStyle name="Normal 2 9 2 3" xfId="3201" xr:uid="{6043FC69-E8FF-4E57-8869-5BF236410E59}"/>
    <cellStyle name="Normal 2 9 2 3 2" xfId="10663" xr:uid="{6043FC69-E8FF-4E57-8869-5BF236410E59}"/>
    <cellStyle name="Normal 2 9 2 3 2 2" xfId="26641" xr:uid="{6043FC69-E8FF-4E57-8869-5BF236410E59}"/>
    <cellStyle name="Normal 2 9 2 3 3" xfId="19179" xr:uid="{6043FC69-E8FF-4E57-8869-5BF236410E59}"/>
    <cellStyle name="Normal 2 9 2 4" xfId="4448" xr:uid="{D35AC437-5B8B-4850-AC42-5A5EFEC8B9F5}"/>
    <cellStyle name="Normal 2 9 2 4 2" xfId="11910" xr:uid="{D35AC437-5B8B-4850-AC42-5A5EFEC8B9F5}"/>
    <cellStyle name="Normal 2 9 2 4 2 2" xfId="27888" xr:uid="{D35AC437-5B8B-4850-AC42-5A5EFEC8B9F5}"/>
    <cellStyle name="Normal 2 9 2 4 3" xfId="20426" xr:uid="{D35AC437-5B8B-4850-AC42-5A5EFEC8B9F5}"/>
    <cellStyle name="Normal 2 9 2 5" xfId="5722" xr:uid="{BDA64119-9E8F-45D0-9A23-FDD78084A0F4}"/>
    <cellStyle name="Normal 2 9 2 5 2" xfId="13184" xr:uid="{BDA64119-9E8F-45D0-9A23-FDD78084A0F4}"/>
    <cellStyle name="Normal 2 9 2 5 2 2" xfId="29162" xr:uid="{BDA64119-9E8F-45D0-9A23-FDD78084A0F4}"/>
    <cellStyle name="Normal 2 9 2 5 3" xfId="21700" xr:uid="{BDA64119-9E8F-45D0-9A23-FDD78084A0F4}"/>
    <cellStyle name="Normal 2 9 2 6" xfId="1954" xr:uid="{00000000-0005-0000-0000-000075020000}"/>
    <cellStyle name="Normal 2 9 2 6 2" xfId="9416" xr:uid="{00000000-0005-0000-0000-000075020000}"/>
    <cellStyle name="Normal 2 9 2 6 2 2" xfId="25394" xr:uid="{00000000-0005-0000-0000-000075020000}"/>
    <cellStyle name="Normal 2 9 2 6 3" xfId="17932" xr:uid="{00000000-0005-0000-0000-000075020000}"/>
    <cellStyle name="Normal 2 9 2 7" xfId="7706" xr:uid="{00000000-0005-0000-0000-000075020000}"/>
    <cellStyle name="Normal 2 9 2 7 2" xfId="23684" xr:uid="{00000000-0005-0000-0000-000075020000}"/>
    <cellStyle name="Normal 2 9 2 8" xfId="16120" xr:uid="{00000000-0005-0000-0000-000075020000}"/>
    <cellStyle name="Normal 2 9 3" xfId="251" xr:uid="{00000000-0005-0000-0000-000077020000}"/>
    <cellStyle name="Normal 2 9 3 2" xfId="3310" xr:uid="{57601897-DB69-4987-8FBA-3A6F3841267E}"/>
    <cellStyle name="Normal 2 9 3 2 2" xfId="10772" xr:uid="{57601897-DB69-4987-8FBA-3A6F3841267E}"/>
    <cellStyle name="Normal 2 9 3 2 2 2" xfId="26750" xr:uid="{57601897-DB69-4987-8FBA-3A6F3841267E}"/>
    <cellStyle name="Normal 2 9 3 2 3" xfId="19288" xr:uid="{57601897-DB69-4987-8FBA-3A6F3841267E}"/>
    <cellStyle name="Normal 2 9 3 3" xfId="4557" xr:uid="{DBF85540-14E9-4EAF-921A-FF5E76A111D6}"/>
    <cellStyle name="Normal 2 9 3 3 2" xfId="12019" xr:uid="{DBF85540-14E9-4EAF-921A-FF5E76A111D6}"/>
    <cellStyle name="Normal 2 9 3 3 2 2" xfId="27997" xr:uid="{DBF85540-14E9-4EAF-921A-FF5E76A111D6}"/>
    <cellStyle name="Normal 2 9 3 3 3" xfId="20535" xr:uid="{DBF85540-14E9-4EAF-921A-FF5E76A111D6}"/>
    <cellStyle name="Normal 2 9 3 4" xfId="5829" xr:uid="{46DF8E70-1873-46CB-81D7-60DB3E644D2B}"/>
    <cellStyle name="Normal 2 9 3 4 2" xfId="13291" xr:uid="{46DF8E70-1873-46CB-81D7-60DB3E644D2B}"/>
    <cellStyle name="Normal 2 9 3 4 2 2" xfId="29269" xr:uid="{46DF8E70-1873-46CB-81D7-60DB3E644D2B}"/>
    <cellStyle name="Normal 2 9 3 4 3" xfId="21807" xr:uid="{46DF8E70-1873-46CB-81D7-60DB3E644D2B}"/>
    <cellStyle name="Normal 2 9 3 5" xfId="2063" xr:uid="{00000000-0005-0000-0000-000077020000}"/>
    <cellStyle name="Normal 2 9 3 5 2" xfId="9525" xr:uid="{00000000-0005-0000-0000-000077020000}"/>
    <cellStyle name="Normal 2 9 3 5 2 2" xfId="25503" xr:uid="{00000000-0005-0000-0000-000077020000}"/>
    <cellStyle name="Normal 2 9 3 5 3" xfId="18041" xr:uid="{00000000-0005-0000-0000-000077020000}"/>
    <cellStyle name="Normal 2 9 3 6" xfId="7808" xr:uid="{00000000-0005-0000-0000-000077020000}"/>
    <cellStyle name="Normal 2 9 3 6 2" xfId="23786" xr:uid="{00000000-0005-0000-0000-000077020000}"/>
    <cellStyle name="Normal 2 9 3 7" xfId="16229" xr:uid="{00000000-0005-0000-0000-000077020000}"/>
    <cellStyle name="Normal 2 9 4" xfId="3092" xr:uid="{EB4CD140-724D-4C37-B2A9-137A2081CDFA}"/>
    <cellStyle name="Normal 2 9 4 2" xfId="10554" xr:uid="{EB4CD140-724D-4C37-B2A9-137A2081CDFA}"/>
    <cellStyle name="Normal 2 9 4 2 2" xfId="26532" xr:uid="{EB4CD140-724D-4C37-B2A9-137A2081CDFA}"/>
    <cellStyle name="Normal 2 9 4 3" xfId="19070" xr:uid="{EB4CD140-724D-4C37-B2A9-137A2081CDFA}"/>
    <cellStyle name="Normal 2 9 5" xfId="4339" xr:uid="{576D8458-C878-4E99-AC44-DD4EE905DE17}"/>
    <cellStyle name="Normal 2 9 5 2" xfId="11801" xr:uid="{576D8458-C878-4E99-AC44-DD4EE905DE17}"/>
    <cellStyle name="Normal 2 9 5 2 2" xfId="27779" xr:uid="{576D8458-C878-4E99-AC44-DD4EE905DE17}"/>
    <cellStyle name="Normal 2 9 5 3" xfId="20317" xr:uid="{576D8458-C878-4E99-AC44-DD4EE905DE17}"/>
    <cellStyle name="Normal 2 9 6" xfId="5600" xr:uid="{13C4FE5D-7BCD-4342-A47A-9ACB7AC70061}"/>
    <cellStyle name="Normal 2 9 6 2" xfId="13062" xr:uid="{13C4FE5D-7BCD-4342-A47A-9ACB7AC70061}"/>
    <cellStyle name="Normal 2 9 6 2 2" xfId="29040" xr:uid="{13C4FE5D-7BCD-4342-A47A-9ACB7AC70061}"/>
    <cellStyle name="Normal 2 9 6 3" xfId="21578" xr:uid="{13C4FE5D-7BCD-4342-A47A-9ACB7AC70061}"/>
    <cellStyle name="Normal 2 9 7" xfId="1845" xr:uid="{00000000-0005-0000-0000-000074020000}"/>
    <cellStyle name="Normal 2 9 7 2" xfId="9307" xr:uid="{00000000-0005-0000-0000-000074020000}"/>
    <cellStyle name="Normal 2 9 7 2 2" xfId="25285" xr:uid="{00000000-0005-0000-0000-000074020000}"/>
    <cellStyle name="Normal 2 9 7 3" xfId="17823" xr:uid="{00000000-0005-0000-0000-000074020000}"/>
    <cellStyle name="Normal 2 9 8" xfId="7664" xr:uid="{00000000-0005-0000-0000-000074020000}"/>
    <cellStyle name="Normal 2 9 8 2" xfId="23642" xr:uid="{00000000-0005-0000-0000-000074020000}"/>
    <cellStyle name="Normal 2 9 9" xfId="16011" xr:uid="{00000000-0005-0000-0000-000074020000}"/>
    <cellStyle name="Normal 2 90" xfId="777" xr:uid="{00000000-0005-0000-0000-000078020000}"/>
    <cellStyle name="Normal 2 90 2" xfId="3836" xr:uid="{D914A597-262F-495E-906D-18DBE7072751}"/>
    <cellStyle name="Normal 2 90 2 2" xfId="11298" xr:uid="{D914A597-262F-495E-906D-18DBE7072751}"/>
    <cellStyle name="Normal 2 90 2 2 2" xfId="27276" xr:uid="{D914A597-262F-495E-906D-18DBE7072751}"/>
    <cellStyle name="Normal 2 90 2 3" xfId="19814" xr:uid="{D914A597-262F-495E-906D-18DBE7072751}"/>
    <cellStyle name="Normal 2 90 3" xfId="5083" xr:uid="{EB2D133C-20C2-4B52-B9D2-F3553B940554}"/>
    <cellStyle name="Normal 2 90 3 2" xfId="12545" xr:uid="{EB2D133C-20C2-4B52-B9D2-F3553B940554}"/>
    <cellStyle name="Normal 2 90 3 2 2" xfId="28523" xr:uid="{EB2D133C-20C2-4B52-B9D2-F3553B940554}"/>
    <cellStyle name="Normal 2 90 3 3" xfId="21061" xr:uid="{EB2D133C-20C2-4B52-B9D2-F3553B940554}"/>
    <cellStyle name="Normal 2 90 4" xfId="6351" xr:uid="{96C15A86-702A-47A9-9B4E-5F9298BF253B}"/>
    <cellStyle name="Normal 2 90 4 2" xfId="13813" xr:uid="{96C15A86-702A-47A9-9B4E-5F9298BF253B}"/>
    <cellStyle name="Normal 2 90 4 2 2" xfId="29791" xr:uid="{96C15A86-702A-47A9-9B4E-5F9298BF253B}"/>
    <cellStyle name="Normal 2 90 4 3" xfId="22329" xr:uid="{96C15A86-702A-47A9-9B4E-5F9298BF253B}"/>
    <cellStyle name="Normal 2 90 5" xfId="2589" xr:uid="{00000000-0005-0000-0000-000078020000}"/>
    <cellStyle name="Normal 2 90 5 2" xfId="10051" xr:uid="{00000000-0005-0000-0000-000078020000}"/>
    <cellStyle name="Normal 2 90 5 2 2" xfId="26029" xr:uid="{00000000-0005-0000-0000-000078020000}"/>
    <cellStyle name="Normal 2 90 5 3" xfId="18567" xr:uid="{00000000-0005-0000-0000-000078020000}"/>
    <cellStyle name="Normal 2 90 6" xfId="8311" xr:uid="{00000000-0005-0000-0000-000078020000}"/>
    <cellStyle name="Normal 2 90 6 2" xfId="24289" xr:uid="{00000000-0005-0000-0000-000078020000}"/>
    <cellStyle name="Normal 2 90 7" xfId="16755" xr:uid="{00000000-0005-0000-0000-000078020000}"/>
    <cellStyle name="Normal 2 91" xfId="785" xr:uid="{00000000-0005-0000-0000-000079020000}"/>
    <cellStyle name="Normal 2 91 2" xfId="3844" xr:uid="{9906ED1F-43CE-49C2-81DF-8DA6B8715E08}"/>
    <cellStyle name="Normal 2 91 2 2" xfId="11306" xr:uid="{9906ED1F-43CE-49C2-81DF-8DA6B8715E08}"/>
    <cellStyle name="Normal 2 91 2 2 2" xfId="27284" xr:uid="{9906ED1F-43CE-49C2-81DF-8DA6B8715E08}"/>
    <cellStyle name="Normal 2 91 2 3" xfId="19822" xr:uid="{9906ED1F-43CE-49C2-81DF-8DA6B8715E08}"/>
    <cellStyle name="Normal 2 91 3" xfId="5091" xr:uid="{9555F790-9E49-406B-BB46-205AC1FAE09E}"/>
    <cellStyle name="Normal 2 91 3 2" xfId="12553" xr:uid="{9555F790-9E49-406B-BB46-205AC1FAE09E}"/>
    <cellStyle name="Normal 2 91 3 2 2" xfId="28531" xr:uid="{9555F790-9E49-406B-BB46-205AC1FAE09E}"/>
    <cellStyle name="Normal 2 91 3 3" xfId="21069" xr:uid="{9555F790-9E49-406B-BB46-205AC1FAE09E}"/>
    <cellStyle name="Normal 2 91 4" xfId="6359" xr:uid="{A97B3953-F681-4E2E-93B9-C8B1FB3C55EE}"/>
    <cellStyle name="Normal 2 91 4 2" xfId="13821" xr:uid="{A97B3953-F681-4E2E-93B9-C8B1FB3C55EE}"/>
    <cellStyle name="Normal 2 91 4 2 2" xfId="29799" xr:uid="{A97B3953-F681-4E2E-93B9-C8B1FB3C55EE}"/>
    <cellStyle name="Normal 2 91 4 3" xfId="22337" xr:uid="{A97B3953-F681-4E2E-93B9-C8B1FB3C55EE}"/>
    <cellStyle name="Normal 2 91 5" xfId="2597" xr:uid="{00000000-0005-0000-0000-000079020000}"/>
    <cellStyle name="Normal 2 91 5 2" xfId="10059" xr:uid="{00000000-0005-0000-0000-000079020000}"/>
    <cellStyle name="Normal 2 91 5 2 2" xfId="26037" xr:uid="{00000000-0005-0000-0000-000079020000}"/>
    <cellStyle name="Normal 2 91 5 3" xfId="18575" xr:uid="{00000000-0005-0000-0000-000079020000}"/>
    <cellStyle name="Normal 2 91 6" xfId="8319" xr:uid="{00000000-0005-0000-0000-000079020000}"/>
    <cellStyle name="Normal 2 91 6 2" xfId="24297" xr:uid="{00000000-0005-0000-0000-000079020000}"/>
    <cellStyle name="Normal 2 91 7" xfId="16763" xr:uid="{00000000-0005-0000-0000-000079020000}"/>
    <cellStyle name="Normal 2 92" xfId="794" xr:uid="{00000000-0005-0000-0000-00007A020000}"/>
    <cellStyle name="Normal 2 92 2" xfId="3853" xr:uid="{DC8FA64D-8438-49AE-8C6E-C4A991DE2317}"/>
    <cellStyle name="Normal 2 92 2 2" xfId="11315" xr:uid="{DC8FA64D-8438-49AE-8C6E-C4A991DE2317}"/>
    <cellStyle name="Normal 2 92 2 2 2" xfId="27293" xr:uid="{DC8FA64D-8438-49AE-8C6E-C4A991DE2317}"/>
    <cellStyle name="Normal 2 92 2 3" xfId="19831" xr:uid="{DC8FA64D-8438-49AE-8C6E-C4A991DE2317}"/>
    <cellStyle name="Normal 2 92 3" xfId="5100" xr:uid="{91423F6B-1434-4CC5-A6E4-16CB43CF9283}"/>
    <cellStyle name="Normal 2 92 3 2" xfId="12562" xr:uid="{91423F6B-1434-4CC5-A6E4-16CB43CF9283}"/>
    <cellStyle name="Normal 2 92 3 2 2" xfId="28540" xr:uid="{91423F6B-1434-4CC5-A6E4-16CB43CF9283}"/>
    <cellStyle name="Normal 2 92 3 3" xfId="21078" xr:uid="{91423F6B-1434-4CC5-A6E4-16CB43CF9283}"/>
    <cellStyle name="Normal 2 92 4" xfId="6368" xr:uid="{50DFF4E9-A512-48C7-B2D3-5FDCAAFE9548}"/>
    <cellStyle name="Normal 2 92 4 2" xfId="13830" xr:uid="{50DFF4E9-A512-48C7-B2D3-5FDCAAFE9548}"/>
    <cellStyle name="Normal 2 92 4 2 2" xfId="29808" xr:uid="{50DFF4E9-A512-48C7-B2D3-5FDCAAFE9548}"/>
    <cellStyle name="Normal 2 92 4 3" xfId="22346" xr:uid="{50DFF4E9-A512-48C7-B2D3-5FDCAAFE9548}"/>
    <cellStyle name="Normal 2 92 5" xfId="2606" xr:uid="{00000000-0005-0000-0000-00007A020000}"/>
    <cellStyle name="Normal 2 92 5 2" xfId="10068" xr:uid="{00000000-0005-0000-0000-00007A020000}"/>
    <cellStyle name="Normal 2 92 5 2 2" xfId="26046" xr:uid="{00000000-0005-0000-0000-00007A020000}"/>
    <cellStyle name="Normal 2 92 5 3" xfId="18584" xr:uid="{00000000-0005-0000-0000-00007A020000}"/>
    <cellStyle name="Normal 2 92 6" xfId="8328" xr:uid="{00000000-0005-0000-0000-00007A020000}"/>
    <cellStyle name="Normal 2 92 6 2" xfId="24306" xr:uid="{00000000-0005-0000-0000-00007A020000}"/>
    <cellStyle name="Normal 2 92 7" xfId="16772" xr:uid="{00000000-0005-0000-0000-00007A020000}"/>
    <cellStyle name="Normal 2 93" xfId="803" xr:uid="{1B1FBB3F-811E-481A-ABD4-EFD3FA5EBF52}"/>
    <cellStyle name="Normal 2 93 2" xfId="3862" xr:uid="{4481E734-D4B3-4391-A767-F3DBC953D7E5}"/>
    <cellStyle name="Normal 2 93 2 2" xfId="11324" xr:uid="{4481E734-D4B3-4391-A767-F3DBC953D7E5}"/>
    <cellStyle name="Normal 2 93 2 2 2" xfId="27302" xr:uid="{4481E734-D4B3-4391-A767-F3DBC953D7E5}"/>
    <cellStyle name="Normal 2 93 2 3" xfId="19840" xr:uid="{4481E734-D4B3-4391-A767-F3DBC953D7E5}"/>
    <cellStyle name="Normal 2 93 3" xfId="5109" xr:uid="{17B97614-DD48-4BC5-80AC-DBF66E1482EA}"/>
    <cellStyle name="Normal 2 93 3 2" xfId="12571" xr:uid="{17B97614-DD48-4BC5-80AC-DBF66E1482EA}"/>
    <cellStyle name="Normal 2 93 3 2 2" xfId="28549" xr:uid="{17B97614-DD48-4BC5-80AC-DBF66E1482EA}"/>
    <cellStyle name="Normal 2 93 3 3" xfId="21087" xr:uid="{17B97614-DD48-4BC5-80AC-DBF66E1482EA}"/>
    <cellStyle name="Normal 2 93 4" xfId="6377" xr:uid="{76F643A1-8DC9-43AA-85F6-4C5BC1A252C6}"/>
    <cellStyle name="Normal 2 93 4 2" xfId="13839" xr:uid="{76F643A1-8DC9-43AA-85F6-4C5BC1A252C6}"/>
    <cellStyle name="Normal 2 93 4 2 2" xfId="29817" xr:uid="{76F643A1-8DC9-43AA-85F6-4C5BC1A252C6}"/>
    <cellStyle name="Normal 2 93 4 3" xfId="22355" xr:uid="{76F643A1-8DC9-43AA-85F6-4C5BC1A252C6}"/>
    <cellStyle name="Normal 2 93 5" xfId="2615" xr:uid="{1B1FBB3F-811E-481A-ABD4-EFD3FA5EBF52}"/>
    <cellStyle name="Normal 2 93 5 2" xfId="10077" xr:uid="{1B1FBB3F-811E-481A-ABD4-EFD3FA5EBF52}"/>
    <cellStyle name="Normal 2 93 5 2 2" xfId="26055" xr:uid="{1B1FBB3F-811E-481A-ABD4-EFD3FA5EBF52}"/>
    <cellStyle name="Normal 2 93 5 3" xfId="18593" xr:uid="{1B1FBB3F-811E-481A-ABD4-EFD3FA5EBF52}"/>
    <cellStyle name="Normal 2 93 6" xfId="8337" xr:uid="{1B1FBB3F-811E-481A-ABD4-EFD3FA5EBF52}"/>
    <cellStyle name="Normal 2 93 6 2" xfId="24315" xr:uid="{1B1FBB3F-811E-481A-ABD4-EFD3FA5EBF52}"/>
    <cellStyle name="Normal 2 93 7" xfId="16781" xr:uid="{1B1FBB3F-811E-481A-ABD4-EFD3FA5EBF52}"/>
    <cellStyle name="Normal 2 94" xfId="811" xr:uid="{BC20EC66-1705-4862-9ED4-E621204E04FE}"/>
    <cellStyle name="Normal 2 94 2" xfId="3870" xr:uid="{F589A55C-8C34-4671-98CF-891C856C805D}"/>
    <cellStyle name="Normal 2 94 2 2" xfId="11332" xr:uid="{F589A55C-8C34-4671-98CF-891C856C805D}"/>
    <cellStyle name="Normal 2 94 2 2 2" xfId="27310" xr:uid="{F589A55C-8C34-4671-98CF-891C856C805D}"/>
    <cellStyle name="Normal 2 94 2 3" xfId="19848" xr:uid="{F589A55C-8C34-4671-98CF-891C856C805D}"/>
    <cellStyle name="Normal 2 94 3" xfId="5117" xr:uid="{A27A7159-5507-488B-AF4B-216259308D75}"/>
    <cellStyle name="Normal 2 94 3 2" xfId="12579" xr:uid="{A27A7159-5507-488B-AF4B-216259308D75}"/>
    <cellStyle name="Normal 2 94 3 2 2" xfId="28557" xr:uid="{A27A7159-5507-488B-AF4B-216259308D75}"/>
    <cellStyle name="Normal 2 94 3 3" xfId="21095" xr:uid="{A27A7159-5507-488B-AF4B-216259308D75}"/>
    <cellStyle name="Normal 2 94 4" xfId="6385" xr:uid="{CB196FB3-4C4B-44C3-B5BE-9C83BB044EC5}"/>
    <cellStyle name="Normal 2 94 4 2" xfId="13847" xr:uid="{CB196FB3-4C4B-44C3-B5BE-9C83BB044EC5}"/>
    <cellStyle name="Normal 2 94 4 2 2" xfId="29825" xr:uid="{CB196FB3-4C4B-44C3-B5BE-9C83BB044EC5}"/>
    <cellStyle name="Normal 2 94 4 3" xfId="22363" xr:uid="{CB196FB3-4C4B-44C3-B5BE-9C83BB044EC5}"/>
    <cellStyle name="Normal 2 94 5" xfId="2623" xr:uid="{BC20EC66-1705-4862-9ED4-E621204E04FE}"/>
    <cellStyle name="Normal 2 94 5 2" xfId="10085" xr:uid="{BC20EC66-1705-4862-9ED4-E621204E04FE}"/>
    <cellStyle name="Normal 2 94 5 2 2" xfId="26063" xr:uid="{BC20EC66-1705-4862-9ED4-E621204E04FE}"/>
    <cellStyle name="Normal 2 94 5 3" xfId="18601" xr:uid="{BC20EC66-1705-4862-9ED4-E621204E04FE}"/>
    <cellStyle name="Normal 2 94 6" xfId="8345" xr:uid="{BC20EC66-1705-4862-9ED4-E621204E04FE}"/>
    <cellStyle name="Normal 2 94 6 2" xfId="24323" xr:uid="{BC20EC66-1705-4862-9ED4-E621204E04FE}"/>
    <cellStyle name="Normal 2 94 7" xfId="16789" xr:uid="{BC20EC66-1705-4862-9ED4-E621204E04FE}"/>
    <cellStyle name="Normal 2 95" xfId="819" xr:uid="{00000000-0005-0000-0000-000002000000}"/>
    <cellStyle name="Normal 2 95 2" xfId="3878" xr:uid="{80F1C84A-C7FB-4BD0-8FEC-E3931FCDD450}"/>
    <cellStyle name="Normal 2 95 2 2" xfId="11340" xr:uid="{80F1C84A-C7FB-4BD0-8FEC-E3931FCDD450}"/>
    <cellStyle name="Normal 2 95 2 2 2" xfId="27318" xr:uid="{80F1C84A-C7FB-4BD0-8FEC-E3931FCDD450}"/>
    <cellStyle name="Normal 2 95 2 3" xfId="19856" xr:uid="{80F1C84A-C7FB-4BD0-8FEC-E3931FCDD450}"/>
    <cellStyle name="Normal 2 95 3" xfId="5125" xr:uid="{5D138834-E4E3-4738-B6B0-C6FE441751F2}"/>
    <cellStyle name="Normal 2 95 3 2" xfId="12587" xr:uid="{5D138834-E4E3-4738-B6B0-C6FE441751F2}"/>
    <cellStyle name="Normal 2 95 3 2 2" xfId="28565" xr:uid="{5D138834-E4E3-4738-B6B0-C6FE441751F2}"/>
    <cellStyle name="Normal 2 95 3 3" xfId="21103" xr:uid="{5D138834-E4E3-4738-B6B0-C6FE441751F2}"/>
    <cellStyle name="Normal 2 95 4" xfId="6393" xr:uid="{33D86321-F34E-4E0E-BC00-E06062ED2585}"/>
    <cellStyle name="Normal 2 95 4 2" xfId="13855" xr:uid="{33D86321-F34E-4E0E-BC00-E06062ED2585}"/>
    <cellStyle name="Normal 2 95 4 2 2" xfId="29833" xr:uid="{33D86321-F34E-4E0E-BC00-E06062ED2585}"/>
    <cellStyle name="Normal 2 95 4 3" xfId="22371" xr:uid="{33D86321-F34E-4E0E-BC00-E06062ED2585}"/>
    <cellStyle name="Normal 2 95 5" xfId="2631" xr:uid="{00000000-0005-0000-0000-000002000000}"/>
    <cellStyle name="Normal 2 95 5 2" xfId="10093" xr:uid="{00000000-0005-0000-0000-000002000000}"/>
    <cellStyle name="Normal 2 95 5 2 2" xfId="26071" xr:uid="{00000000-0005-0000-0000-000002000000}"/>
    <cellStyle name="Normal 2 95 5 3" xfId="18609" xr:uid="{00000000-0005-0000-0000-000002000000}"/>
    <cellStyle name="Normal 2 95 6" xfId="8353" xr:uid="{00000000-0005-0000-0000-000002000000}"/>
    <cellStyle name="Normal 2 95 6 2" xfId="24331" xr:uid="{00000000-0005-0000-0000-000002000000}"/>
    <cellStyle name="Normal 2 95 7" xfId="16797" xr:uid="{00000000-0005-0000-0000-000002000000}"/>
    <cellStyle name="Normal 2 96" xfId="827" xr:uid="{00000000-0005-0000-0000-000002000000}"/>
    <cellStyle name="Normal 2 96 2" xfId="3886" xr:uid="{0C1C8B65-04A3-425B-BA84-26F35F3BE0B9}"/>
    <cellStyle name="Normal 2 96 2 2" xfId="11348" xr:uid="{0C1C8B65-04A3-425B-BA84-26F35F3BE0B9}"/>
    <cellStyle name="Normal 2 96 2 2 2" xfId="27326" xr:uid="{0C1C8B65-04A3-425B-BA84-26F35F3BE0B9}"/>
    <cellStyle name="Normal 2 96 2 3" xfId="19864" xr:uid="{0C1C8B65-04A3-425B-BA84-26F35F3BE0B9}"/>
    <cellStyle name="Normal 2 96 3" xfId="5133" xr:uid="{A3D31175-C1C3-4E9A-9AD4-F47DAC195CC8}"/>
    <cellStyle name="Normal 2 96 3 2" xfId="12595" xr:uid="{A3D31175-C1C3-4E9A-9AD4-F47DAC195CC8}"/>
    <cellStyle name="Normal 2 96 3 2 2" xfId="28573" xr:uid="{A3D31175-C1C3-4E9A-9AD4-F47DAC195CC8}"/>
    <cellStyle name="Normal 2 96 3 3" xfId="21111" xr:uid="{A3D31175-C1C3-4E9A-9AD4-F47DAC195CC8}"/>
    <cellStyle name="Normal 2 96 4" xfId="6401" xr:uid="{601373C8-D325-44DE-A256-44A61B0D433D}"/>
    <cellStyle name="Normal 2 96 4 2" xfId="13863" xr:uid="{601373C8-D325-44DE-A256-44A61B0D433D}"/>
    <cellStyle name="Normal 2 96 4 2 2" xfId="29841" xr:uid="{601373C8-D325-44DE-A256-44A61B0D433D}"/>
    <cellStyle name="Normal 2 96 4 3" xfId="22379" xr:uid="{601373C8-D325-44DE-A256-44A61B0D433D}"/>
    <cellStyle name="Normal 2 96 5" xfId="2639" xr:uid="{00000000-0005-0000-0000-000002000000}"/>
    <cellStyle name="Normal 2 96 5 2" xfId="10101" xr:uid="{00000000-0005-0000-0000-000002000000}"/>
    <cellStyle name="Normal 2 96 5 2 2" xfId="26079" xr:uid="{00000000-0005-0000-0000-000002000000}"/>
    <cellStyle name="Normal 2 96 5 3" xfId="18617" xr:uid="{00000000-0005-0000-0000-000002000000}"/>
    <cellStyle name="Normal 2 96 6" xfId="8361" xr:uid="{00000000-0005-0000-0000-000002000000}"/>
    <cellStyle name="Normal 2 96 6 2" xfId="24339" xr:uid="{00000000-0005-0000-0000-000002000000}"/>
    <cellStyle name="Normal 2 96 7" xfId="16805" xr:uid="{00000000-0005-0000-0000-000002000000}"/>
    <cellStyle name="Normal 2 97" xfId="836" xr:uid="{00000000-0005-0000-0000-000002000000}"/>
    <cellStyle name="Normal 2 97 2" xfId="3895" xr:uid="{D8F10BB5-340B-4FCD-9851-DD332F3F210F}"/>
    <cellStyle name="Normal 2 97 2 2" xfId="11357" xr:uid="{D8F10BB5-340B-4FCD-9851-DD332F3F210F}"/>
    <cellStyle name="Normal 2 97 2 2 2" xfId="27335" xr:uid="{D8F10BB5-340B-4FCD-9851-DD332F3F210F}"/>
    <cellStyle name="Normal 2 97 2 3" xfId="19873" xr:uid="{D8F10BB5-340B-4FCD-9851-DD332F3F210F}"/>
    <cellStyle name="Normal 2 97 3" xfId="5142" xr:uid="{E902B12E-65E3-4F71-A83D-DD5C0BF32566}"/>
    <cellStyle name="Normal 2 97 3 2" xfId="12604" xr:uid="{E902B12E-65E3-4F71-A83D-DD5C0BF32566}"/>
    <cellStyle name="Normal 2 97 3 2 2" xfId="28582" xr:uid="{E902B12E-65E3-4F71-A83D-DD5C0BF32566}"/>
    <cellStyle name="Normal 2 97 3 3" xfId="21120" xr:uid="{E902B12E-65E3-4F71-A83D-DD5C0BF32566}"/>
    <cellStyle name="Normal 2 97 4" xfId="6410" xr:uid="{4E63837B-C36E-4F4F-9E4A-6C72B745813F}"/>
    <cellStyle name="Normal 2 97 4 2" xfId="13872" xr:uid="{4E63837B-C36E-4F4F-9E4A-6C72B745813F}"/>
    <cellStyle name="Normal 2 97 4 2 2" xfId="29850" xr:uid="{4E63837B-C36E-4F4F-9E4A-6C72B745813F}"/>
    <cellStyle name="Normal 2 97 4 3" xfId="22388" xr:uid="{4E63837B-C36E-4F4F-9E4A-6C72B745813F}"/>
    <cellStyle name="Normal 2 97 5" xfId="2648" xr:uid="{00000000-0005-0000-0000-000002000000}"/>
    <cellStyle name="Normal 2 97 5 2" xfId="10110" xr:uid="{00000000-0005-0000-0000-000002000000}"/>
    <cellStyle name="Normal 2 97 5 2 2" xfId="26088" xr:uid="{00000000-0005-0000-0000-000002000000}"/>
    <cellStyle name="Normal 2 97 5 3" xfId="18626" xr:uid="{00000000-0005-0000-0000-000002000000}"/>
    <cellStyle name="Normal 2 97 6" xfId="8370" xr:uid="{00000000-0005-0000-0000-000002000000}"/>
    <cellStyle name="Normal 2 97 6 2" xfId="24348" xr:uid="{00000000-0005-0000-0000-000002000000}"/>
    <cellStyle name="Normal 2 97 7" xfId="16814" xr:uid="{00000000-0005-0000-0000-000002000000}"/>
    <cellStyle name="Normal 2 98" xfId="845" xr:uid="{00000000-0005-0000-0000-000002000000}"/>
    <cellStyle name="Normal 2 98 2" xfId="3904" xr:uid="{4F09B55D-4268-4AC1-8D45-C380F0E13F63}"/>
    <cellStyle name="Normal 2 98 2 2" xfId="11366" xr:uid="{4F09B55D-4268-4AC1-8D45-C380F0E13F63}"/>
    <cellStyle name="Normal 2 98 2 2 2" xfId="27344" xr:uid="{4F09B55D-4268-4AC1-8D45-C380F0E13F63}"/>
    <cellStyle name="Normal 2 98 2 3" xfId="19882" xr:uid="{4F09B55D-4268-4AC1-8D45-C380F0E13F63}"/>
    <cellStyle name="Normal 2 98 3" xfId="5151" xr:uid="{FF1657D3-F5BF-42F9-AC59-96B80C14BFE6}"/>
    <cellStyle name="Normal 2 98 3 2" xfId="12613" xr:uid="{FF1657D3-F5BF-42F9-AC59-96B80C14BFE6}"/>
    <cellStyle name="Normal 2 98 3 2 2" xfId="28591" xr:uid="{FF1657D3-F5BF-42F9-AC59-96B80C14BFE6}"/>
    <cellStyle name="Normal 2 98 3 3" xfId="21129" xr:uid="{FF1657D3-F5BF-42F9-AC59-96B80C14BFE6}"/>
    <cellStyle name="Normal 2 98 4" xfId="6419" xr:uid="{4C1DC340-7672-4417-BCFA-2A325A3B72BA}"/>
    <cellStyle name="Normal 2 98 4 2" xfId="13881" xr:uid="{4C1DC340-7672-4417-BCFA-2A325A3B72BA}"/>
    <cellStyle name="Normal 2 98 4 2 2" xfId="29859" xr:uid="{4C1DC340-7672-4417-BCFA-2A325A3B72BA}"/>
    <cellStyle name="Normal 2 98 4 3" xfId="22397" xr:uid="{4C1DC340-7672-4417-BCFA-2A325A3B72BA}"/>
    <cellStyle name="Normal 2 98 5" xfId="2657" xr:uid="{00000000-0005-0000-0000-000002000000}"/>
    <cellStyle name="Normal 2 98 5 2" xfId="10119" xr:uid="{00000000-0005-0000-0000-000002000000}"/>
    <cellStyle name="Normal 2 98 5 2 2" xfId="26097" xr:uid="{00000000-0005-0000-0000-000002000000}"/>
    <cellStyle name="Normal 2 98 5 3" xfId="18635" xr:uid="{00000000-0005-0000-0000-000002000000}"/>
    <cellStyle name="Normal 2 98 6" xfId="8379" xr:uid="{00000000-0005-0000-0000-000002000000}"/>
    <cellStyle name="Normal 2 98 6 2" xfId="24357" xr:uid="{00000000-0005-0000-0000-000002000000}"/>
    <cellStyle name="Normal 2 98 7" xfId="16823" xr:uid="{00000000-0005-0000-0000-000002000000}"/>
    <cellStyle name="Normal 2 99" xfId="853" xr:uid="{00000000-0005-0000-0000-000002000000}"/>
    <cellStyle name="Normal 2 99 2" xfId="3912" xr:uid="{C4803050-7946-413A-8C35-4D0E3564C11B}"/>
    <cellStyle name="Normal 2 99 2 2" xfId="11374" xr:uid="{C4803050-7946-413A-8C35-4D0E3564C11B}"/>
    <cellStyle name="Normal 2 99 2 2 2" xfId="27352" xr:uid="{C4803050-7946-413A-8C35-4D0E3564C11B}"/>
    <cellStyle name="Normal 2 99 2 3" xfId="19890" xr:uid="{C4803050-7946-413A-8C35-4D0E3564C11B}"/>
    <cellStyle name="Normal 2 99 3" xfId="5159" xr:uid="{78D20EBE-9A81-4493-B048-AA52FB563500}"/>
    <cellStyle name="Normal 2 99 3 2" xfId="12621" xr:uid="{78D20EBE-9A81-4493-B048-AA52FB563500}"/>
    <cellStyle name="Normal 2 99 3 2 2" xfId="28599" xr:uid="{78D20EBE-9A81-4493-B048-AA52FB563500}"/>
    <cellStyle name="Normal 2 99 3 3" xfId="21137" xr:uid="{78D20EBE-9A81-4493-B048-AA52FB563500}"/>
    <cellStyle name="Normal 2 99 4" xfId="6427" xr:uid="{D3EF0FED-0EAE-42F3-AE14-32FC1FFD79BF}"/>
    <cellStyle name="Normal 2 99 4 2" xfId="13889" xr:uid="{D3EF0FED-0EAE-42F3-AE14-32FC1FFD79BF}"/>
    <cellStyle name="Normal 2 99 4 2 2" xfId="29867" xr:uid="{D3EF0FED-0EAE-42F3-AE14-32FC1FFD79BF}"/>
    <cellStyle name="Normal 2 99 4 3" xfId="22405" xr:uid="{D3EF0FED-0EAE-42F3-AE14-32FC1FFD79BF}"/>
    <cellStyle name="Normal 2 99 5" xfId="2665" xr:uid="{00000000-0005-0000-0000-000002000000}"/>
    <cellStyle name="Normal 2 99 5 2" xfId="10127" xr:uid="{00000000-0005-0000-0000-000002000000}"/>
    <cellStyle name="Normal 2 99 5 2 2" xfId="26105" xr:uid="{00000000-0005-0000-0000-000002000000}"/>
    <cellStyle name="Normal 2 99 5 3" xfId="18643" xr:uid="{00000000-0005-0000-0000-000002000000}"/>
    <cellStyle name="Normal 2 99 6" xfId="8387" xr:uid="{00000000-0005-0000-0000-000002000000}"/>
    <cellStyle name="Normal 2 99 6 2" xfId="24365" xr:uid="{00000000-0005-0000-0000-000002000000}"/>
    <cellStyle name="Normal 2 99 7" xfId="16831" xr:uid="{00000000-0005-0000-0000-000002000000}"/>
    <cellStyle name="Normal 20" xfId="56" xr:uid="{00000000-0005-0000-0000-00007B020000}"/>
    <cellStyle name="Normal 20 2" xfId="166" xr:uid="{00000000-0005-0000-0000-00007C020000}"/>
    <cellStyle name="Normal 20 2 2" xfId="385" xr:uid="{00000000-0005-0000-0000-00007D020000}"/>
    <cellStyle name="Normal 20 2 2 2" xfId="3444" xr:uid="{7F658621-B4F0-4BB0-81ED-F86A8ECA4031}"/>
    <cellStyle name="Normal 20 2 2 2 2" xfId="10906" xr:uid="{7F658621-B4F0-4BB0-81ED-F86A8ECA4031}"/>
    <cellStyle name="Normal 20 2 2 2 2 2" xfId="26884" xr:uid="{7F658621-B4F0-4BB0-81ED-F86A8ECA4031}"/>
    <cellStyle name="Normal 20 2 2 2 3" xfId="19422" xr:uid="{7F658621-B4F0-4BB0-81ED-F86A8ECA4031}"/>
    <cellStyle name="Normal 20 2 2 3" xfId="4691" xr:uid="{7397A1D1-44FE-4D0D-A87A-8328F46CE94E}"/>
    <cellStyle name="Normal 20 2 2 3 2" xfId="12153" xr:uid="{7397A1D1-44FE-4D0D-A87A-8328F46CE94E}"/>
    <cellStyle name="Normal 20 2 2 3 2 2" xfId="28131" xr:uid="{7397A1D1-44FE-4D0D-A87A-8328F46CE94E}"/>
    <cellStyle name="Normal 20 2 2 3 3" xfId="20669" xr:uid="{7397A1D1-44FE-4D0D-A87A-8328F46CE94E}"/>
    <cellStyle name="Normal 20 2 2 4" xfId="5962" xr:uid="{08AFA04E-205B-4627-AFEC-5A5E6A3335F0}"/>
    <cellStyle name="Normal 20 2 2 4 2" xfId="13424" xr:uid="{08AFA04E-205B-4627-AFEC-5A5E6A3335F0}"/>
    <cellStyle name="Normal 20 2 2 4 2 2" xfId="29402" xr:uid="{08AFA04E-205B-4627-AFEC-5A5E6A3335F0}"/>
    <cellStyle name="Normal 20 2 2 4 3" xfId="21940" xr:uid="{08AFA04E-205B-4627-AFEC-5A5E6A3335F0}"/>
    <cellStyle name="Normal 20 2 2 5" xfId="2197" xr:uid="{00000000-0005-0000-0000-00007D020000}"/>
    <cellStyle name="Normal 20 2 2 5 2" xfId="9659" xr:uid="{00000000-0005-0000-0000-00007D020000}"/>
    <cellStyle name="Normal 20 2 2 5 2 2" xfId="25637" xr:uid="{00000000-0005-0000-0000-00007D020000}"/>
    <cellStyle name="Normal 20 2 2 5 3" xfId="18175" xr:uid="{00000000-0005-0000-0000-00007D020000}"/>
    <cellStyle name="Normal 20 2 2 6" xfId="7935" xr:uid="{00000000-0005-0000-0000-00007D020000}"/>
    <cellStyle name="Normal 20 2 2 6 2" xfId="23913" xr:uid="{00000000-0005-0000-0000-00007D020000}"/>
    <cellStyle name="Normal 20 2 2 7" xfId="16363" xr:uid="{00000000-0005-0000-0000-00007D020000}"/>
    <cellStyle name="Normal 20 2 3" xfId="3226" xr:uid="{BBA21F44-20BF-4600-9E80-AFEEC2914453}"/>
    <cellStyle name="Normal 20 2 3 2" xfId="10688" xr:uid="{BBA21F44-20BF-4600-9E80-AFEEC2914453}"/>
    <cellStyle name="Normal 20 2 3 2 2" xfId="26666" xr:uid="{BBA21F44-20BF-4600-9E80-AFEEC2914453}"/>
    <cellStyle name="Normal 20 2 3 3" xfId="19204" xr:uid="{BBA21F44-20BF-4600-9E80-AFEEC2914453}"/>
    <cellStyle name="Normal 20 2 4" xfId="4473" xr:uid="{F5AB192F-92F0-4EB4-891C-EABFC1DF6965}"/>
    <cellStyle name="Normal 20 2 4 2" xfId="11935" xr:uid="{F5AB192F-92F0-4EB4-891C-EABFC1DF6965}"/>
    <cellStyle name="Normal 20 2 4 2 2" xfId="27913" xr:uid="{F5AB192F-92F0-4EB4-891C-EABFC1DF6965}"/>
    <cellStyle name="Normal 20 2 4 3" xfId="20451" xr:uid="{F5AB192F-92F0-4EB4-891C-EABFC1DF6965}"/>
    <cellStyle name="Normal 20 2 5" xfId="5747" xr:uid="{6503BE17-9D59-4A0B-9DD5-FDE0A24CE8DC}"/>
    <cellStyle name="Normal 20 2 5 2" xfId="13209" xr:uid="{6503BE17-9D59-4A0B-9DD5-FDE0A24CE8DC}"/>
    <cellStyle name="Normal 20 2 5 2 2" xfId="29187" xr:uid="{6503BE17-9D59-4A0B-9DD5-FDE0A24CE8DC}"/>
    <cellStyle name="Normal 20 2 5 3" xfId="21725" xr:uid="{6503BE17-9D59-4A0B-9DD5-FDE0A24CE8DC}"/>
    <cellStyle name="Normal 20 2 6" xfId="1979" xr:uid="{00000000-0005-0000-0000-00007C020000}"/>
    <cellStyle name="Normal 20 2 6 2" xfId="9441" xr:uid="{00000000-0005-0000-0000-00007C020000}"/>
    <cellStyle name="Normal 20 2 6 2 2" xfId="25419" xr:uid="{00000000-0005-0000-0000-00007C020000}"/>
    <cellStyle name="Normal 20 2 6 3" xfId="17957" xr:uid="{00000000-0005-0000-0000-00007C020000}"/>
    <cellStyle name="Normal 20 2 7" xfId="7731" xr:uid="{00000000-0005-0000-0000-00007C020000}"/>
    <cellStyle name="Normal 20 2 7 2" xfId="23709" xr:uid="{00000000-0005-0000-0000-00007C020000}"/>
    <cellStyle name="Normal 20 2 8" xfId="16145" xr:uid="{00000000-0005-0000-0000-00007C020000}"/>
    <cellStyle name="Normal 20 3" xfId="276" xr:uid="{00000000-0005-0000-0000-00007E020000}"/>
    <cellStyle name="Normal 20 3 2" xfId="3335" xr:uid="{15B9D84E-128E-4805-96C2-332D73A26D6B}"/>
    <cellStyle name="Normal 20 3 2 2" xfId="10797" xr:uid="{15B9D84E-128E-4805-96C2-332D73A26D6B}"/>
    <cellStyle name="Normal 20 3 2 2 2" xfId="26775" xr:uid="{15B9D84E-128E-4805-96C2-332D73A26D6B}"/>
    <cellStyle name="Normal 20 3 2 3" xfId="19313" xr:uid="{15B9D84E-128E-4805-96C2-332D73A26D6B}"/>
    <cellStyle name="Normal 20 3 3" xfId="4582" xr:uid="{71FDD624-CAA0-463D-86AA-F06AAA55648D}"/>
    <cellStyle name="Normal 20 3 3 2" xfId="12044" xr:uid="{71FDD624-CAA0-463D-86AA-F06AAA55648D}"/>
    <cellStyle name="Normal 20 3 3 2 2" xfId="28022" xr:uid="{71FDD624-CAA0-463D-86AA-F06AAA55648D}"/>
    <cellStyle name="Normal 20 3 3 3" xfId="20560" xr:uid="{71FDD624-CAA0-463D-86AA-F06AAA55648D}"/>
    <cellStyle name="Normal 20 3 4" xfId="5854" xr:uid="{D13C7677-4D0E-446F-93B3-E0D13A8602C9}"/>
    <cellStyle name="Normal 20 3 4 2" xfId="13316" xr:uid="{D13C7677-4D0E-446F-93B3-E0D13A8602C9}"/>
    <cellStyle name="Normal 20 3 4 2 2" xfId="29294" xr:uid="{D13C7677-4D0E-446F-93B3-E0D13A8602C9}"/>
    <cellStyle name="Normal 20 3 4 3" xfId="21832" xr:uid="{D13C7677-4D0E-446F-93B3-E0D13A8602C9}"/>
    <cellStyle name="Normal 20 3 5" xfId="2088" xr:uid="{00000000-0005-0000-0000-00007E020000}"/>
    <cellStyle name="Normal 20 3 5 2" xfId="9550" xr:uid="{00000000-0005-0000-0000-00007E020000}"/>
    <cellStyle name="Normal 20 3 5 2 2" xfId="25528" xr:uid="{00000000-0005-0000-0000-00007E020000}"/>
    <cellStyle name="Normal 20 3 5 3" xfId="18066" xr:uid="{00000000-0005-0000-0000-00007E020000}"/>
    <cellStyle name="Normal 20 3 6" xfId="7833" xr:uid="{00000000-0005-0000-0000-00007E020000}"/>
    <cellStyle name="Normal 20 3 6 2" xfId="23811" xr:uid="{00000000-0005-0000-0000-00007E020000}"/>
    <cellStyle name="Normal 20 3 7" xfId="16254" xr:uid="{00000000-0005-0000-0000-00007E020000}"/>
    <cellStyle name="Normal 20 4" xfId="3117" xr:uid="{8818515F-51F7-48AA-BBEC-AE690C27E697}"/>
    <cellStyle name="Normal 20 4 2" xfId="10579" xr:uid="{8818515F-51F7-48AA-BBEC-AE690C27E697}"/>
    <cellStyle name="Normal 20 4 2 2" xfId="26557" xr:uid="{8818515F-51F7-48AA-BBEC-AE690C27E697}"/>
    <cellStyle name="Normal 20 4 3" xfId="19095" xr:uid="{8818515F-51F7-48AA-BBEC-AE690C27E697}"/>
    <cellStyle name="Normal 20 5" xfId="4364" xr:uid="{A0F53590-BC63-4030-AD15-E5206A0F1284}"/>
    <cellStyle name="Normal 20 5 2" xfId="11826" xr:uid="{A0F53590-BC63-4030-AD15-E5206A0F1284}"/>
    <cellStyle name="Normal 20 5 2 2" xfId="27804" xr:uid="{A0F53590-BC63-4030-AD15-E5206A0F1284}"/>
    <cellStyle name="Normal 20 5 3" xfId="20342" xr:uid="{A0F53590-BC63-4030-AD15-E5206A0F1284}"/>
    <cellStyle name="Normal 20 6" xfId="5642" xr:uid="{D8514888-08B1-47DB-988F-F06280F2C223}"/>
    <cellStyle name="Normal 20 6 2" xfId="13104" xr:uid="{D8514888-08B1-47DB-988F-F06280F2C223}"/>
    <cellStyle name="Normal 20 6 2 2" xfId="29082" xr:uid="{D8514888-08B1-47DB-988F-F06280F2C223}"/>
    <cellStyle name="Normal 20 6 3" xfId="21620" xr:uid="{D8514888-08B1-47DB-988F-F06280F2C223}"/>
    <cellStyle name="Normal 20 7" xfId="1870" xr:uid="{00000000-0005-0000-0000-00007B020000}"/>
    <cellStyle name="Normal 20 7 2" xfId="9332" xr:uid="{00000000-0005-0000-0000-00007B020000}"/>
    <cellStyle name="Normal 20 7 2 2" xfId="25310" xr:uid="{00000000-0005-0000-0000-00007B020000}"/>
    <cellStyle name="Normal 20 7 3" xfId="17848" xr:uid="{00000000-0005-0000-0000-00007B020000}"/>
    <cellStyle name="Normal 20 8" xfId="7696" xr:uid="{00000000-0005-0000-0000-00007B020000}"/>
    <cellStyle name="Normal 20 8 2" xfId="23674" xr:uid="{00000000-0005-0000-0000-00007B020000}"/>
    <cellStyle name="Normal 20 9" xfId="16036" xr:uid="{00000000-0005-0000-0000-00007B020000}"/>
    <cellStyle name="Normal 21" xfId="59" xr:uid="{00000000-0005-0000-0000-00007F020000}"/>
    <cellStyle name="Normal 21 2" xfId="169" xr:uid="{00000000-0005-0000-0000-000080020000}"/>
    <cellStyle name="Normal 21 2 2" xfId="388" xr:uid="{00000000-0005-0000-0000-000081020000}"/>
    <cellStyle name="Normal 21 2 2 2" xfId="3447" xr:uid="{CD05705E-3A46-4F18-BF09-C0BC1D0587BC}"/>
    <cellStyle name="Normal 21 2 2 2 2" xfId="10909" xr:uid="{CD05705E-3A46-4F18-BF09-C0BC1D0587BC}"/>
    <cellStyle name="Normal 21 2 2 2 2 2" xfId="26887" xr:uid="{CD05705E-3A46-4F18-BF09-C0BC1D0587BC}"/>
    <cellStyle name="Normal 21 2 2 2 3" xfId="19425" xr:uid="{CD05705E-3A46-4F18-BF09-C0BC1D0587BC}"/>
    <cellStyle name="Normal 21 2 2 3" xfId="4694" xr:uid="{96FCFC5B-F5CA-4AA2-B686-25D6A0B7440E}"/>
    <cellStyle name="Normal 21 2 2 3 2" xfId="12156" xr:uid="{96FCFC5B-F5CA-4AA2-B686-25D6A0B7440E}"/>
    <cellStyle name="Normal 21 2 2 3 2 2" xfId="28134" xr:uid="{96FCFC5B-F5CA-4AA2-B686-25D6A0B7440E}"/>
    <cellStyle name="Normal 21 2 2 3 3" xfId="20672" xr:uid="{96FCFC5B-F5CA-4AA2-B686-25D6A0B7440E}"/>
    <cellStyle name="Normal 21 2 2 4" xfId="5965" xr:uid="{A3753DC1-7736-4B25-BEC5-21F21AB92D0B}"/>
    <cellStyle name="Normal 21 2 2 4 2" xfId="13427" xr:uid="{A3753DC1-7736-4B25-BEC5-21F21AB92D0B}"/>
    <cellStyle name="Normal 21 2 2 4 2 2" xfId="29405" xr:uid="{A3753DC1-7736-4B25-BEC5-21F21AB92D0B}"/>
    <cellStyle name="Normal 21 2 2 4 3" xfId="21943" xr:uid="{A3753DC1-7736-4B25-BEC5-21F21AB92D0B}"/>
    <cellStyle name="Normal 21 2 2 5" xfId="2200" xr:uid="{00000000-0005-0000-0000-000081020000}"/>
    <cellStyle name="Normal 21 2 2 5 2" xfId="9662" xr:uid="{00000000-0005-0000-0000-000081020000}"/>
    <cellStyle name="Normal 21 2 2 5 2 2" xfId="25640" xr:uid="{00000000-0005-0000-0000-000081020000}"/>
    <cellStyle name="Normal 21 2 2 5 3" xfId="18178" xr:uid="{00000000-0005-0000-0000-000081020000}"/>
    <cellStyle name="Normal 21 2 2 6" xfId="7938" xr:uid="{00000000-0005-0000-0000-000081020000}"/>
    <cellStyle name="Normal 21 2 2 6 2" xfId="23916" xr:uid="{00000000-0005-0000-0000-000081020000}"/>
    <cellStyle name="Normal 21 2 2 7" xfId="16366" xr:uid="{00000000-0005-0000-0000-000081020000}"/>
    <cellStyle name="Normal 21 2 3" xfId="3229" xr:uid="{42AE5104-E0C4-4580-8456-06A8E4395ADB}"/>
    <cellStyle name="Normal 21 2 3 2" xfId="10691" xr:uid="{42AE5104-E0C4-4580-8456-06A8E4395ADB}"/>
    <cellStyle name="Normal 21 2 3 2 2" xfId="26669" xr:uid="{42AE5104-E0C4-4580-8456-06A8E4395ADB}"/>
    <cellStyle name="Normal 21 2 3 3" xfId="19207" xr:uid="{42AE5104-E0C4-4580-8456-06A8E4395ADB}"/>
    <cellStyle name="Normal 21 2 4" xfId="4476" xr:uid="{60C79A1F-A494-400B-BBC6-4F2E0FCECDE4}"/>
    <cellStyle name="Normal 21 2 4 2" xfId="11938" xr:uid="{60C79A1F-A494-400B-BBC6-4F2E0FCECDE4}"/>
    <cellStyle name="Normal 21 2 4 2 2" xfId="27916" xr:uid="{60C79A1F-A494-400B-BBC6-4F2E0FCECDE4}"/>
    <cellStyle name="Normal 21 2 4 3" xfId="20454" xr:uid="{60C79A1F-A494-400B-BBC6-4F2E0FCECDE4}"/>
    <cellStyle name="Normal 21 2 5" xfId="5750" xr:uid="{EAA9672A-EFB5-4C39-9A72-5BCCB988C441}"/>
    <cellStyle name="Normal 21 2 5 2" xfId="13212" xr:uid="{EAA9672A-EFB5-4C39-9A72-5BCCB988C441}"/>
    <cellStyle name="Normal 21 2 5 2 2" xfId="29190" xr:uid="{EAA9672A-EFB5-4C39-9A72-5BCCB988C441}"/>
    <cellStyle name="Normal 21 2 5 3" xfId="21728" xr:uid="{EAA9672A-EFB5-4C39-9A72-5BCCB988C441}"/>
    <cellStyle name="Normal 21 2 6" xfId="1982" xr:uid="{00000000-0005-0000-0000-000080020000}"/>
    <cellStyle name="Normal 21 2 6 2" xfId="9444" xr:uid="{00000000-0005-0000-0000-000080020000}"/>
    <cellStyle name="Normal 21 2 6 2 2" xfId="25422" xr:uid="{00000000-0005-0000-0000-000080020000}"/>
    <cellStyle name="Normal 21 2 6 3" xfId="17960" xr:uid="{00000000-0005-0000-0000-000080020000}"/>
    <cellStyle name="Normal 21 2 7" xfId="7734" xr:uid="{00000000-0005-0000-0000-000080020000}"/>
    <cellStyle name="Normal 21 2 7 2" xfId="23712" xr:uid="{00000000-0005-0000-0000-000080020000}"/>
    <cellStyle name="Normal 21 2 8" xfId="16148" xr:uid="{00000000-0005-0000-0000-000080020000}"/>
    <cellStyle name="Normal 21 3" xfId="279" xr:uid="{00000000-0005-0000-0000-000082020000}"/>
    <cellStyle name="Normal 21 3 2" xfId="3338" xr:uid="{7C88A95B-FEC6-4560-9D2C-25B1D26AEFAC}"/>
    <cellStyle name="Normal 21 3 2 2" xfId="10800" xr:uid="{7C88A95B-FEC6-4560-9D2C-25B1D26AEFAC}"/>
    <cellStyle name="Normal 21 3 2 2 2" xfId="26778" xr:uid="{7C88A95B-FEC6-4560-9D2C-25B1D26AEFAC}"/>
    <cellStyle name="Normal 21 3 2 3" xfId="19316" xr:uid="{7C88A95B-FEC6-4560-9D2C-25B1D26AEFAC}"/>
    <cellStyle name="Normal 21 3 3" xfId="4585" xr:uid="{F9E84761-7EAA-4F57-AF84-68C300159CD1}"/>
    <cellStyle name="Normal 21 3 3 2" xfId="12047" xr:uid="{F9E84761-7EAA-4F57-AF84-68C300159CD1}"/>
    <cellStyle name="Normal 21 3 3 2 2" xfId="28025" xr:uid="{F9E84761-7EAA-4F57-AF84-68C300159CD1}"/>
    <cellStyle name="Normal 21 3 3 3" xfId="20563" xr:uid="{F9E84761-7EAA-4F57-AF84-68C300159CD1}"/>
    <cellStyle name="Normal 21 3 4" xfId="5857" xr:uid="{E179ED93-998D-4F94-8C63-3B5B85A24F36}"/>
    <cellStyle name="Normal 21 3 4 2" xfId="13319" xr:uid="{E179ED93-998D-4F94-8C63-3B5B85A24F36}"/>
    <cellStyle name="Normal 21 3 4 2 2" xfId="29297" xr:uid="{E179ED93-998D-4F94-8C63-3B5B85A24F36}"/>
    <cellStyle name="Normal 21 3 4 3" xfId="21835" xr:uid="{E179ED93-998D-4F94-8C63-3B5B85A24F36}"/>
    <cellStyle name="Normal 21 3 5" xfId="2091" xr:uid="{00000000-0005-0000-0000-000082020000}"/>
    <cellStyle name="Normal 21 3 5 2" xfId="9553" xr:uid="{00000000-0005-0000-0000-000082020000}"/>
    <cellStyle name="Normal 21 3 5 2 2" xfId="25531" xr:uid="{00000000-0005-0000-0000-000082020000}"/>
    <cellStyle name="Normal 21 3 5 3" xfId="18069" xr:uid="{00000000-0005-0000-0000-000082020000}"/>
    <cellStyle name="Normal 21 3 6" xfId="7836" xr:uid="{00000000-0005-0000-0000-000082020000}"/>
    <cellStyle name="Normal 21 3 6 2" xfId="23814" xr:uid="{00000000-0005-0000-0000-000082020000}"/>
    <cellStyle name="Normal 21 3 7" xfId="16257" xr:uid="{00000000-0005-0000-0000-000082020000}"/>
    <cellStyle name="Normal 21 4" xfId="3120" xr:uid="{9AA8D252-8FF1-4A89-91FE-837A5C3EA279}"/>
    <cellStyle name="Normal 21 4 2" xfId="10582" xr:uid="{9AA8D252-8FF1-4A89-91FE-837A5C3EA279}"/>
    <cellStyle name="Normal 21 4 2 2" xfId="26560" xr:uid="{9AA8D252-8FF1-4A89-91FE-837A5C3EA279}"/>
    <cellStyle name="Normal 21 4 3" xfId="19098" xr:uid="{9AA8D252-8FF1-4A89-91FE-837A5C3EA279}"/>
    <cellStyle name="Normal 21 5" xfId="4367" xr:uid="{7B4EC490-EA0E-414D-B0B6-CC02928DC59D}"/>
    <cellStyle name="Normal 21 5 2" xfId="11829" xr:uid="{7B4EC490-EA0E-414D-B0B6-CC02928DC59D}"/>
    <cellStyle name="Normal 21 5 2 2" xfId="27807" xr:uid="{7B4EC490-EA0E-414D-B0B6-CC02928DC59D}"/>
    <cellStyle name="Normal 21 5 3" xfId="20345" xr:uid="{7B4EC490-EA0E-414D-B0B6-CC02928DC59D}"/>
    <cellStyle name="Normal 21 6" xfId="5645" xr:uid="{1D7C56D4-7413-4AA9-B6B0-1FD75047459E}"/>
    <cellStyle name="Normal 21 6 2" xfId="13107" xr:uid="{1D7C56D4-7413-4AA9-B6B0-1FD75047459E}"/>
    <cellStyle name="Normal 21 6 2 2" xfId="29085" xr:uid="{1D7C56D4-7413-4AA9-B6B0-1FD75047459E}"/>
    <cellStyle name="Normal 21 6 3" xfId="21623" xr:uid="{1D7C56D4-7413-4AA9-B6B0-1FD75047459E}"/>
    <cellStyle name="Normal 21 7" xfId="1873" xr:uid="{00000000-0005-0000-0000-00007F020000}"/>
    <cellStyle name="Normal 21 7 2" xfId="9335" xr:uid="{00000000-0005-0000-0000-00007F020000}"/>
    <cellStyle name="Normal 21 7 2 2" xfId="25313" xr:uid="{00000000-0005-0000-0000-00007F020000}"/>
    <cellStyle name="Normal 21 7 3" xfId="17851" xr:uid="{00000000-0005-0000-0000-00007F020000}"/>
    <cellStyle name="Normal 21 8" xfId="7612" xr:uid="{00000000-0005-0000-0000-00007F020000}"/>
    <cellStyle name="Normal 21 8 2" xfId="23590" xr:uid="{00000000-0005-0000-0000-00007F020000}"/>
    <cellStyle name="Normal 21 9" xfId="16039" xr:uid="{00000000-0005-0000-0000-00007F020000}"/>
    <cellStyle name="Normal 22" xfId="62" xr:uid="{00000000-0005-0000-0000-000083020000}"/>
    <cellStyle name="Normal 22 2" xfId="172" xr:uid="{00000000-0005-0000-0000-000084020000}"/>
    <cellStyle name="Normal 22 2 2" xfId="391" xr:uid="{00000000-0005-0000-0000-000085020000}"/>
    <cellStyle name="Normal 22 2 2 2" xfId="3450" xr:uid="{1B383069-08AE-440B-B444-3C17CCD240B3}"/>
    <cellStyle name="Normal 22 2 2 2 2" xfId="10912" xr:uid="{1B383069-08AE-440B-B444-3C17CCD240B3}"/>
    <cellStyle name="Normal 22 2 2 2 2 2" xfId="26890" xr:uid="{1B383069-08AE-440B-B444-3C17CCD240B3}"/>
    <cellStyle name="Normal 22 2 2 2 3" xfId="19428" xr:uid="{1B383069-08AE-440B-B444-3C17CCD240B3}"/>
    <cellStyle name="Normal 22 2 2 3" xfId="4697" xr:uid="{464F70DE-ACFA-4426-987D-40D01A4E1F50}"/>
    <cellStyle name="Normal 22 2 2 3 2" xfId="12159" xr:uid="{464F70DE-ACFA-4426-987D-40D01A4E1F50}"/>
    <cellStyle name="Normal 22 2 2 3 2 2" xfId="28137" xr:uid="{464F70DE-ACFA-4426-987D-40D01A4E1F50}"/>
    <cellStyle name="Normal 22 2 2 3 3" xfId="20675" xr:uid="{464F70DE-ACFA-4426-987D-40D01A4E1F50}"/>
    <cellStyle name="Normal 22 2 2 4" xfId="5968" xr:uid="{DCBCFEA5-1A10-48D5-B24A-D85661C264AF}"/>
    <cellStyle name="Normal 22 2 2 4 2" xfId="13430" xr:uid="{DCBCFEA5-1A10-48D5-B24A-D85661C264AF}"/>
    <cellStyle name="Normal 22 2 2 4 2 2" xfId="29408" xr:uid="{DCBCFEA5-1A10-48D5-B24A-D85661C264AF}"/>
    <cellStyle name="Normal 22 2 2 4 3" xfId="21946" xr:uid="{DCBCFEA5-1A10-48D5-B24A-D85661C264AF}"/>
    <cellStyle name="Normal 22 2 2 5" xfId="2203" xr:uid="{00000000-0005-0000-0000-000085020000}"/>
    <cellStyle name="Normal 22 2 2 5 2" xfId="9665" xr:uid="{00000000-0005-0000-0000-000085020000}"/>
    <cellStyle name="Normal 22 2 2 5 2 2" xfId="25643" xr:uid="{00000000-0005-0000-0000-000085020000}"/>
    <cellStyle name="Normal 22 2 2 5 3" xfId="18181" xr:uid="{00000000-0005-0000-0000-000085020000}"/>
    <cellStyle name="Normal 22 2 2 6" xfId="7941" xr:uid="{00000000-0005-0000-0000-000085020000}"/>
    <cellStyle name="Normal 22 2 2 6 2" xfId="23919" xr:uid="{00000000-0005-0000-0000-000085020000}"/>
    <cellStyle name="Normal 22 2 2 7" xfId="16369" xr:uid="{00000000-0005-0000-0000-000085020000}"/>
    <cellStyle name="Normal 22 2 3" xfId="3232" xr:uid="{87097938-B9A3-4B4F-B5AC-939F137A3D93}"/>
    <cellStyle name="Normal 22 2 3 2" xfId="10694" xr:uid="{87097938-B9A3-4B4F-B5AC-939F137A3D93}"/>
    <cellStyle name="Normal 22 2 3 2 2" xfId="26672" xr:uid="{87097938-B9A3-4B4F-B5AC-939F137A3D93}"/>
    <cellStyle name="Normal 22 2 3 3" xfId="19210" xr:uid="{87097938-B9A3-4B4F-B5AC-939F137A3D93}"/>
    <cellStyle name="Normal 22 2 4" xfId="4479" xr:uid="{B632659E-C96A-4EFB-A2CC-2700DFF79C00}"/>
    <cellStyle name="Normal 22 2 4 2" xfId="11941" xr:uid="{B632659E-C96A-4EFB-A2CC-2700DFF79C00}"/>
    <cellStyle name="Normal 22 2 4 2 2" xfId="27919" xr:uid="{B632659E-C96A-4EFB-A2CC-2700DFF79C00}"/>
    <cellStyle name="Normal 22 2 4 3" xfId="20457" xr:uid="{B632659E-C96A-4EFB-A2CC-2700DFF79C00}"/>
    <cellStyle name="Normal 22 2 5" xfId="5753" xr:uid="{9FB3CF06-97FC-4755-9007-2550A4079881}"/>
    <cellStyle name="Normal 22 2 5 2" xfId="13215" xr:uid="{9FB3CF06-97FC-4755-9007-2550A4079881}"/>
    <cellStyle name="Normal 22 2 5 2 2" xfId="29193" xr:uid="{9FB3CF06-97FC-4755-9007-2550A4079881}"/>
    <cellStyle name="Normal 22 2 5 3" xfId="21731" xr:uid="{9FB3CF06-97FC-4755-9007-2550A4079881}"/>
    <cellStyle name="Normal 22 2 6" xfId="1985" xr:uid="{00000000-0005-0000-0000-000084020000}"/>
    <cellStyle name="Normal 22 2 6 2" xfId="9447" xr:uid="{00000000-0005-0000-0000-000084020000}"/>
    <cellStyle name="Normal 22 2 6 2 2" xfId="25425" xr:uid="{00000000-0005-0000-0000-000084020000}"/>
    <cellStyle name="Normal 22 2 6 3" xfId="17963" xr:uid="{00000000-0005-0000-0000-000084020000}"/>
    <cellStyle name="Normal 22 2 7" xfId="7737" xr:uid="{00000000-0005-0000-0000-000084020000}"/>
    <cellStyle name="Normal 22 2 7 2" xfId="23715" xr:uid="{00000000-0005-0000-0000-000084020000}"/>
    <cellStyle name="Normal 22 2 8" xfId="16151" xr:uid="{00000000-0005-0000-0000-000084020000}"/>
    <cellStyle name="Normal 22 3" xfId="282" xr:uid="{00000000-0005-0000-0000-000086020000}"/>
    <cellStyle name="Normal 22 3 2" xfId="3341" xr:uid="{BCD38531-7527-4F21-9F43-E9A035317CB7}"/>
    <cellStyle name="Normal 22 3 2 2" xfId="10803" xr:uid="{BCD38531-7527-4F21-9F43-E9A035317CB7}"/>
    <cellStyle name="Normal 22 3 2 2 2" xfId="26781" xr:uid="{BCD38531-7527-4F21-9F43-E9A035317CB7}"/>
    <cellStyle name="Normal 22 3 2 3" xfId="19319" xr:uid="{BCD38531-7527-4F21-9F43-E9A035317CB7}"/>
    <cellStyle name="Normal 22 3 3" xfId="4588" xr:uid="{C41A5D90-732E-4BC6-86B2-9C35E4D50CDF}"/>
    <cellStyle name="Normal 22 3 3 2" xfId="12050" xr:uid="{C41A5D90-732E-4BC6-86B2-9C35E4D50CDF}"/>
    <cellStyle name="Normal 22 3 3 2 2" xfId="28028" xr:uid="{C41A5D90-732E-4BC6-86B2-9C35E4D50CDF}"/>
    <cellStyle name="Normal 22 3 3 3" xfId="20566" xr:uid="{C41A5D90-732E-4BC6-86B2-9C35E4D50CDF}"/>
    <cellStyle name="Normal 22 3 4" xfId="5860" xr:uid="{B057A7EA-79F1-41B6-84CC-DCF1229CDAA7}"/>
    <cellStyle name="Normal 22 3 4 2" xfId="13322" xr:uid="{B057A7EA-79F1-41B6-84CC-DCF1229CDAA7}"/>
    <cellStyle name="Normal 22 3 4 2 2" xfId="29300" xr:uid="{B057A7EA-79F1-41B6-84CC-DCF1229CDAA7}"/>
    <cellStyle name="Normal 22 3 4 3" xfId="21838" xr:uid="{B057A7EA-79F1-41B6-84CC-DCF1229CDAA7}"/>
    <cellStyle name="Normal 22 3 5" xfId="2094" xr:uid="{00000000-0005-0000-0000-000086020000}"/>
    <cellStyle name="Normal 22 3 5 2" xfId="9556" xr:uid="{00000000-0005-0000-0000-000086020000}"/>
    <cellStyle name="Normal 22 3 5 2 2" xfId="25534" xr:uid="{00000000-0005-0000-0000-000086020000}"/>
    <cellStyle name="Normal 22 3 5 3" xfId="18072" xr:uid="{00000000-0005-0000-0000-000086020000}"/>
    <cellStyle name="Normal 22 3 6" xfId="7839" xr:uid="{00000000-0005-0000-0000-000086020000}"/>
    <cellStyle name="Normal 22 3 6 2" xfId="23817" xr:uid="{00000000-0005-0000-0000-000086020000}"/>
    <cellStyle name="Normal 22 3 7" xfId="16260" xr:uid="{00000000-0005-0000-0000-000086020000}"/>
    <cellStyle name="Normal 22 4" xfId="3123" xr:uid="{CA8D3B17-B656-49B7-BE65-FC8C57AEA135}"/>
    <cellStyle name="Normal 22 4 2" xfId="10585" xr:uid="{CA8D3B17-B656-49B7-BE65-FC8C57AEA135}"/>
    <cellStyle name="Normal 22 4 2 2" xfId="26563" xr:uid="{CA8D3B17-B656-49B7-BE65-FC8C57AEA135}"/>
    <cellStyle name="Normal 22 4 3" xfId="19101" xr:uid="{CA8D3B17-B656-49B7-BE65-FC8C57AEA135}"/>
    <cellStyle name="Normal 22 5" xfId="4370" xr:uid="{2643205A-AC99-4B70-9A1F-E0203A16FDF0}"/>
    <cellStyle name="Normal 22 5 2" xfId="11832" xr:uid="{2643205A-AC99-4B70-9A1F-E0203A16FDF0}"/>
    <cellStyle name="Normal 22 5 2 2" xfId="27810" xr:uid="{2643205A-AC99-4B70-9A1F-E0203A16FDF0}"/>
    <cellStyle name="Normal 22 5 3" xfId="20348" xr:uid="{2643205A-AC99-4B70-9A1F-E0203A16FDF0}"/>
    <cellStyle name="Normal 22 6" xfId="5648" xr:uid="{7461EB16-4854-4E0A-B47F-C2345368B3C2}"/>
    <cellStyle name="Normal 22 6 2" xfId="13110" xr:uid="{7461EB16-4854-4E0A-B47F-C2345368B3C2}"/>
    <cellStyle name="Normal 22 6 2 2" xfId="29088" xr:uid="{7461EB16-4854-4E0A-B47F-C2345368B3C2}"/>
    <cellStyle name="Normal 22 6 3" xfId="21626" xr:uid="{7461EB16-4854-4E0A-B47F-C2345368B3C2}"/>
    <cellStyle name="Normal 22 7" xfId="1876" xr:uid="{00000000-0005-0000-0000-000083020000}"/>
    <cellStyle name="Normal 22 7 2" xfId="9338" xr:uid="{00000000-0005-0000-0000-000083020000}"/>
    <cellStyle name="Normal 22 7 2 2" xfId="25316" xr:uid="{00000000-0005-0000-0000-000083020000}"/>
    <cellStyle name="Normal 22 7 3" xfId="17854" xr:uid="{00000000-0005-0000-0000-000083020000}"/>
    <cellStyle name="Normal 22 8" xfId="7637" xr:uid="{00000000-0005-0000-0000-000083020000}"/>
    <cellStyle name="Normal 22 8 2" xfId="23615" xr:uid="{00000000-0005-0000-0000-000083020000}"/>
    <cellStyle name="Normal 22 9" xfId="16042" xr:uid="{00000000-0005-0000-0000-000083020000}"/>
    <cellStyle name="Normal 23" xfId="65" xr:uid="{00000000-0005-0000-0000-000087020000}"/>
    <cellStyle name="Normal 23 2" xfId="175" xr:uid="{00000000-0005-0000-0000-000088020000}"/>
    <cellStyle name="Normal 23 2 2" xfId="394" xr:uid="{00000000-0005-0000-0000-000089020000}"/>
    <cellStyle name="Normal 23 2 2 2" xfId="3453" xr:uid="{02FC8F05-B4F9-4F8D-ABBA-D96E7B9FEF04}"/>
    <cellStyle name="Normal 23 2 2 2 2" xfId="10915" xr:uid="{02FC8F05-B4F9-4F8D-ABBA-D96E7B9FEF04}"/>
    <cellStyle name="Normal 23 2 2 2 2 2" xfId="26893" xr:uid="{02FC8F05-B4F9-4F8D-ABBA-D96E7B9FEF04}"/>
    <cellStyle name="Normal 23 2 2 2 3" xfId="19431" xr:uid="{02FC8F05-B4F9-4F8D-ABBA-D96E7B9FEF04}"/>
    <cellStyle name="Normal 23 2 2 3" xfId="4700" xr:uid="{FFBCC8C2-7CC7-4F6B-B623-A30107934DC2}"/>
    <cellStyle name="Normal 23 2 2 3 2" xfId="12162" xr:uid="{FFBCC8C2-7CC7-4F6B-B623-A30107934DC2}"/>
    <cellStyle name="Normal 23 2 2 3 2 2" xfId="28140" xr:uid="{FFBCC8C2-7CC7-4F6B-B623-A30107934DC2}"/>
    <cellStyle name="Normal 23 2 2 3 3" xfId="20678" xr:uid="{FFBCC8C2-7CC7-4F6B-B623-A30107934DC2}"/>
    <cellStyle name="Normal 23 2 2 4" xfId="5971" xr:uid="{6D0FBB9B-413F-4070-9FB4-3FCFA453CE86}"/>
    <cellStyle name="Normal 23 2 2 4 2" xfId="13433" xr:uid="{6D0FBB9B-413F-4070-9FB4-3FCFA453CE86}"/>
    <cellStyle name="Normal 23 2 2 4 2 2" xfId="29411" xr:uid="{6D0FBB9B-413F-4070-9FB4-3FCFA453CE86}"/>
    <cellStyle name="Normal 23 2 2 4 3" xfId="21949" xr:uid="{6D0FBB9B-413F-4070-9FB4-3FCFA453CE86}"/>
    <cellStyle name="Normal 23 2 2 5" xfId="2206" xr:uid="{00000000-0005-0000-0000-000089020000}"/>
    <cellStyle name="Normal 23 2 2 5 2" xfId="9668" xr:uid="{00000000-0005-0000-0000-000089020000}"/>
    <cellStyle name="Normal 23 2 2 5 2 2" xfId="25646" xr:uid="{00000000-0005-0000-0000-000089020000}"/>
    <cellStyle name="Normal 23 2 2 5 3" xfId="18184" xr:uid="{00000000-0005-0000-0000-000089020000}"/>
    <cellStyle name="Normal 23 2 2 6" xfId="7944" xr:uid="{00000000-0005-0000-0000-000089020000}"/>
    <cellStyle name="Normal 23 2 2 6 2" xfId="23922" xr:uid="{00000000-0005-0000-0000-000089020000}"/>
    <cellStyle name="Normal 23 2 2 7" xfId="16372" xr:uid="{00000000-0005-0000-0000-000089020000}"/>
    <cellStyle name="Normal 23 2 3" xfId="3235" xr:uid="{D8361344-933B-4917-93A5-B52D8067EE8A}"/>
    <cellStyle name="Normal 23 2 3 2" xfId="10697" xr:uid="{D8361344-933B-4917-93A5-B52D8067EE8A}"/>
    <cellStyle name="Normal 23 2 3 2 2" xfId="26675" xr:uid="{D8361344-933B-4917-93A5-B52D8067EE8A}"/>
    <cellStyle name="Normal 23 2 3 3" xfId="19213" xr:uid="{D8361344-933B-4917-93A5-B52D8067EE8A}"/>
    <cellStyle name="Normal 23 2 4" xfId="4482" xr:uid="{BFE82A48-6DAD-4CB5-A8E3-B5494F8F1C6A}"/>
    <cellStyle name="Normal 23 2 4 2" xfId="11944" xr:uid="{BFE82A48-6DAD-4CB5-A8E3-B5494F8F1C6A}"/>
    <cellStyle name="Normal 23 2 4 2 2" xfId="27922" xr:uid="{BFE82A48-6DAD-4CB5-A8E3-B5494F8F1C6A}"/>
    <cellStyle name="Normal 23 2 4 3" xfId="20460" xr:uid="{BFE82A48-6DAD-4CB5-A8E3-B5494F8F1C6A}"/>
    <cellStyle name="Normal 23 2 5" xfId="5756" xr:uid="{78E32D44-0A35-4649-A046-F6DDAF62EA17}"/>
    <cellStyle name="Normal 23 2 5 2" xfId="13218" xr:uid="{78E32D44-0A35-4649-A046-F6DDAF62EA17}"/>
    <cellStyle name="Normal 23 2 5 2 2" xfId="29196" xr:uid="{78E32D44-0A35-4649-A046-F6DDAF62EA17}"/>
    <cellStyle name="Normal 23 2 5 3" xfId="21734" xr:uid="{78E32D44-0A35-4649-A046-F6DDAF62EA17}"/>
    <cellStyle name="Normal 23 2 6" xfId="1988" xr:uid="{00000000-0005-0000-0000-000088020000}"/>
    <cellStyle name="Normal 23 2 6 2" xfId="9450" xr:uid="{00000000-0005-0000-0000-000088020000}"/>
    <cellStyle name="Normal 23 2 6 2 2" xfId="25428" xr:uid="{00000000-0005-0000-0000-000088020000}"/>
    <cellStyle name="Normal 23 2 6 3" xfId="17966" xr:uid="{00000000-0005-0000-0000-000088020000}"/>
    <cellStyle name="Normal 23 2 7" xfId="7740" xr:uid="{00000000-0005-0000-0000-000088020000}"/>
    <cellStyle name="Normal 23 2 7 2" xfId="23718" xr:uid="{00000000-0005-0000-0000-000088020000}"/>
    <cellStyle name="Normal 23 2 8" xfId="16154" xr:uid="{00000000-0005-0000-0000-000088020000}"/>
    <cellStyle name="Normal 23 3" xfId="285" xr:uid="{00000000-0005-0000-0000-00008A020000}"/>
    <cellStyle name="Normal 23 3 2" xfId="3344" xr:uid="{5A37ABEC-4869-4A70-8A36-74C0D670E55D}"/>
    <cellStyle name="Normal 23 3 2 2" xfId="10806" xr:uid="{5A37ABEC-4869-4A70-8A36-74C0D670E55D}"/>
    <cellStyle name="Normal 23 3 2 2 2" xfId="26784" xr:uid="{5A37ABEC-4869-4A70-8A36-74C0D670E55D}"/>
    <cellStyle name="Normal 23 3 2 3" xfId="19322" xr:uid="{5A37ABEC-4869-4A70-8A36-74C0D670E55D}"/>
    <cellStyle name="Normal 23 3 3" xfId="4591" xr:uid="{0A5BF097-AC1E-4D09-BB6A-EBD9EF3B649D}"/>
    <cellStyle name="Normal 23 3 3 2" xfId="12053" xr:uid="{0A5BF097-AC1E-4D09-BB6A-EBD9EF3B649D}"/>
    <cellStyle name="Normal 23 3 3 2 2" xfId="28031" xr:uid="{0A5BF097-AC1E-4D09-BB6A-EBD9EF3B649D}"/>
    <cellStyle name="Normal 23 3 3 3" xfId="20569" xr:uid="{0A5BF097-AC1E-4D09-BB6A-EBD9EF3B649D}"/>
    <cellStyle name="Normal 23 3 4" xfId="5863" xr:uid="{ACACAF07-C0F5-4C2D-BE52-44443D219331}"/>
    <cellStyle name="Normal 23 3 4 2" xfId="13325" xr:uid="{ACACAF07-C0F5-4C2D-BE52-44443D219331}"/>
    <cellStyle name="Normal 23 3 4 2 2" xfId="29303" xr:uid="{ACACAF07-C0F5-4C2D-BE52-44443D219331}"/>
    <cellStyle name="Normal 23 3 4 3" xfId="21841" xr:uid="{ACACAF07-C0F5-4C2D-BE52-44443D219331}"/>
    <cellStyle name="Normal 23 3 5" xfId="2097" xr:uid="{00000000-0005-0000-0000-00008A020000}"/>
    <cellStyle name="Normal 23 3 5 2" xfId="9559" xr:uid="{00000000-0005-0000-0000-00008A020000}"/>
    <cellStyle name="Normal 23 3 5 2 2" xfId="25537" xr:uid="{00000000-0005-0000-0000-00008A020000}"/>
    <cellStyle name="Normal 23 3 5 3" xfId="18075" xr:uid="{00000000-0005-0000-0000-00008A020000}"/>
    <cellStyle name="Normal 23 3 6" xfId="7842" xr:uid="{00000000-0005-0000-0000-00008A020000}"/>
    <cellStyle name="Normal 23 3 6 2" xfId="23820" xr:uid="{00000000-0005-0000-0000-00008A020000}"/>
    <cellStyle name="Normal 23 3 7" xfId="16263" xr:uid="{00000000-0005-0000-0000-00008A020000}"/>
    <cellStyle name="Normal 23 4" xfId="3126" xr:uid="{D518364C-2029-4813-8207-19D4B5457FDE}"/>
    <cellStyle name="Normal 23 4 2" xfId="10588" xr:uid="{D518364C-2029-4813-8207-19D4B5457FDE}"/>
    <cellStyle name="Normal 23 4 2 2" xfId="26566" xr:uid="{D518364C-2029-4813-8207-19D4B5457FDE}"/>
    <cellStyle name="Normal 23 4 3" xfId="19104" xr:uid="{D518364C-2029-4813-8207-19D4B5457FDE}"/>
    <cellStyle name="Normal 23 5" xfId="4373" xr:uid="{9D47E870-60E5-4403-BD18-4A4A8D6E914F}"/>
    <cellStyle name="Normal 23 5 2" xfId="11835" xr:uid="{9D47E870-60E5-4403-BD18-4A4A8D6E914F}"/>
    <cellStyle name="Normal 23 5 2 2" xfId="27813" xr:uid="{9D47E870-60E5-4403-BD18-4A4A8D6E914F}"/>
    <cellStyle name="Normal 23 5 3" xfId="20351" xr:uid="{9D47E870-60E5-4403-BD18-4A4A8D6E914F}"/>
    <cellStyle name="Normal 23 6" xfId="5651" xr:uid="{A7B15BCB-7D8E-4E8B-BA16-9E4BA53EB3ED}"/>
    <cellStyle name="Normal 23 6 2" xfId="13113" xr:uid="{A7B15BCB-7D8E-4E8B-BA16-9E4BA53EB3ED}"/>
    <cellStyle name="Normal 23 6 2 2" xfId="29091" xr:uid="{A7B15BCB-7D8E-4E8B-BA16-9E4BA53EB3ED}"/>
    <cellStyle name="Normal 23 6 3" xfId="21629" xr:uid="{A7B15BCB-7D8E-4E8B-BA16-9E4BA53EB3ED}"/>
    <cellStyle name="Normal 23 7" xfId="1879" xr:uid="{00000000-0005-0000-0000-000087020000}"/>
    <cellStyle name="Normal 23 7 2" xfId="9341" xr:uid="{00000000-0005-0000-0000-000087020000}"/>
    <cellStyle name="Normal 23 7 2 2" xfId="25319" xr:uid="{00000000-0005-0000-0000-000087020000}"/>
    <cellStyle name="Normal 23 7 3" xfId="17857" xr:uid="{00000000-0005-0000-0000-000087020000}"/>
    <cellStyle name="Normal 23 8" xfId="7603" xr:uid="{00000000-0005-0000-0000-000087020000}"/>
    <cellStyle name="Normal 23 8 2" xfId="23581" xr:uid="{00000000-0005-0000-0000-000087020000}"/>
    <cellStyle name="Normal 23 9" xfId="16045" xr:uid="{00000000-0005-0000-0000-000087020000}"/>
    <cellStyle name="Normal 24" xfId="68" xr:uid="{00000000-0005-0000-0000-00008B020000}"/>
    <cellStyle name="Normal 24 2" xfId="178" xr:uid="{00000000-0005-0000-0000-00008C020000}"/>
    <cellStyle name="Normal 24 2 2" xfId="397" xr:uid="{00000000-0005-0000-0000-00008D020000}"/>
    <cellStyle name="Normal 24 2 2 2" xfId="3456" xr:uid="{3E0477BF-01B8-4255-A91D-7045F9F6EAD6}"/>
    <cellStyle name="Normal 24 2 2 2 2" xfId="10918" xr:uid="{3E0477BF-01B8-4255-A91D-7045F9F6EAD6}"/>
    <cellStyle name="Normal 24 2 2 2 2 2" xfId="26896" xr:uid="{3E0477BF-01B8-4255-A91D-7045F9F6EAD6}"/>
    <cellStyle name="Normal 24 2 2 2 3" xfId="19434" xr:uid="{3E0477BF-01B8-4255-A91D-7045F9F6EAD6}"/>
    <cellStyle name="Normal 24 2 2 3" xfId="4703" xr:uid="{5F01BA22-1A91-4955-9EF7-8E5EED6AC1A1}"/>
    <cellStyle name="Normal 24 2 2 3 2" xfId="12165" xr:uid="{5F01BA22-1A91-4955-9EF7-8E5EED6AC1A1}"/>
    <cellStyle name="Normal 24 2 2 3 2 2" xfId="28143" xr:uid="{5F01BA22-1A91-4955-9EF7-8E5EED6AC1A1}"/>
    <cellStyle name="Normal 24 2 2 3 3" xfId="20681" xr:uid="{5F01BA22-1A91-4955-9EF7-8E5EED6AC1A1}"/>
    <cellStyle name="Normal 24 2 2 4" xfId="5974" xr:uid="{0104D66F-222B-4185-9531-344A88B193A1}"/>
    <cellStyle name="Normal 24 2 2 4 2" xfId="13436" xr:uid="{0104D66F-222B-4185-9531-344A88B193A1}"/>
    <cellStyle name="Normal 24 2 2 4 2 2" xfId="29414" xr:uid="{0104D66F-222B-4185-9531-344A88B193A1}"/>
    <cellStyle name="Normal 24 2 2 4 3" xfId="21952" xr:uid="{0104D66F-222B-4185-9531-344A88B193A1}"/>
    <cellStyle name="Normal 24 2 2 5" xfId="2209" xr:uid="{00000000-0005-0000-0000-00008D020000}"/>
    <cellStyle name="Normal 24 2 2 5 2" xfId="9671" xr:uid="{00000000-0005-0000-0000-00008D020000}"/>
    <cellStyle name="Normal 24 2 2 5 2 2" xfId="25649" xr:uid="{00000000-0005-0000-0000-00008D020000}"/>
    <cellStyle name="Normal 24 2 2 5 3" xfId="18187" xr:uid="{00000000-0005-0000-0000-00008D020000}"/>
    <cellStyle name="Normal 24 2 2 6" xfId="7947" xr:uid="{00000000-0005-0000-0000-00008D020000}"/>
    <cellStyle name="Normal 24 2 2 6 2" xfId="23925" xr:uid="{00000000-0005-0000-0000-00008D020000}"/>
    <cellStyle name="Normal 24 2 2 7" xfId="16375" xr:uid="{00000000-0005-0000-0000-00008D020000}"/>
    <cellStyle name="Normal 24 2 3" xfId="3238" xr:uid="{9B3EB0BC-FC61-49A5-96C2-7DF01E46B1C7}"/>
    <cellStyle name="Normal 24 2 3 2" xfId="10700" xr:uid="{9B3EB0BC-FC61-49A5-96C2-7DF01E46B1C7}"/>
    <cellStyle name="Normal 24 2 3 2 2" xfId="26678" xr:uid="{9B3EB0BC-FC61-49A5-96C2-7DF01E46B1C7}"/>
    <cellStyle name="Normal 24 2 3 3" xfId="19216" xr:uid="{9B3EB0BC-FC61-49A5-96C2-7DF01E46B1C7}"/>
    <cellStyle name="Normal 24 2 4" xfId="4485" xr:uid="{037D9941-EAD1-475C-A6B2-9AC563B59C41}"/>
    <cellStyle name="Normal 24 2 4 2" xfId="11947" xr:uid="{037D9941-EAD1-475C-A6B2-9AC563B59C41}"/>
    <cellStyle name="Normal 24 2 4 2 2" xfId="27925" xr:uid="{037D9941-EAD1-475C-A6B2-9AC563B59C41}"/>
    <cellStyle name="Normal 24 2 4 3" xfId="20463" xr:uid="{037D9941-EAD1-475C-A6B2-9AC563B59C41}"/>
    <cellStyle name="Normal 24 2 5" xfId="5759" xr:uid="{C86E6A5B-B3A1-4CEB-8935-1A23714798E4}"/>
    <cellStyle name="Normal 24 2 5 2" xfId="13221" xr:uid="{C86E6A5B-B3A1-4CEB-8935-1A23714798E4}"/>
    <cellStyle name="Normal 24 2 5 2 2" xfId="29199" xr:uid="{C86E6A5B-B3A1-4CEB-8935-1A23714798E4}"/>
    <cellStyle name="Normal 24 2 5 3" xfId="21737" xr:uid="{C86E6A5B-B3A1-4CEB-8935-1A23714798E4}"/>
    <cellStyle name="Normal 24 2 6" xfId="1991" xr:uid="{00000000-0005-0000-0000-00008C020000}"/>
    <cellStyle name="Normal 24 2 6 2" xfId="9453" xr:uid="{00000000-0005-0000-0000-00008C020000}"/>
    <cellStyle name="Normal 24 2 6 2 2" xfId="25431" xr:uid="{00000000-0005-0000-0000-00008C020000}"/>
    <cellStyle name="Normal 24 2 6 3" xfId="17969" xr:uid="{00000000-0005-0000-0000-00008C020000}"/>
    <cellStyle name="Normal 24 2 7" xfId="7743" xr:uid="{00000000-0005-0000-0000-00008C020000}"/>
    <cellStyle name="Normal 24 2 7 2" xfId="23721" xr:uid="{00000000-0005-0000-0000-00008C020000}"/>
    <cellStyle name="Normal 24 2 8" xfId="16157" xr:uid="{00000000-0005-0000-0000-00008C020000}"/>
    <cellStyle name="Normal 24 3" xfId="288" xr:uid="{00000000-0005-0000-0000-00008E020000}"/>
    <cellStyle name="Normal 24 3 2" xfId="3347" xr:uid="{6A951DDC-D9D3-4E79-AE02-5D3242ECB152}"/>
    <cellStyle name="Normal 24 3 2 2" xfId="10809" xr:uid="{6A951DDC-D9D3-4E79-AE02-5D3242ECB152}"/>
    <cellStyle name="Normal 24 3 2 2 2" xfId="26787" xr:uid="{6A951DDC-D9D3-4E79-AE02-5D3242ECB152}"/>
    <cellStyle name="Normal 24 3 2 3" xfId="19325" xr:uid="{6A951DDC-D9D3-4E79-AE02-5D3242ECB152}"/>
    <cellStyle name="Normal 24 3 3" xfId="4594" xr:uid="{F7FDE743-1F77-4F1E-B36F-E1828EFBC847}"/>
    <cellStyle name="Normal 24 3 3 2" xfId="12056" xr:uid="{F7FDE743-1F77-4F1E-B36F-E1828EFBC847}"/>
    <cellStyle name="Normal 24 3 3 2 2" xfId="28034" xr:uid="{F7FDE743-1F77-4F1E-B36F-E1828EFBC847}"/>
    <cellStyle name="Normal 24 3 3 3" xfId="20572" xr:uid="{F7FDE743-1F77-4F1E-B36F-E1828EFBC847}"/>
    <cellStyle name="Normal 24 3 4" xfId="5866" xr:uid="{E2642A99-F957-4601-989A-9B27C5052409}"/>
    <cellStyle name="Normal 24 3 4 2" xfId="13328" xr:uid="{E2642A99-F957-4601-989A-9B27C5052409}"/>
    <cellStyle name="Normal 24 3 4 2 2" xfId="29306" xr:uid="{E2642A99-F957-4601-989A-9B27C5052409}"/>
    <cellStyle name="Normal 24 3 4 3" xfId="21844" xr:uid="{E2642A99-F957-4601-989A-9B27C5052409}"/>
    <cellStyle name="Normal 24 3 5" xfId="2100" xr:uid="{00000000-0005-0000-0000-00008E020000}"/>
    <cellStyle name="Normal 24 3 5 2" xfId="9562" xr:uid="{00000000-0005-0000-0000-00008E020000}"/>
    <cellStyle name="Normal 24 3 5 2 2" xfId="25540" xr:uid="{00000000-0005-0000-0000-00008E020000}"/>
    <cellStyle name="Normal 24 3 5 3" xfId="18078" xr:uid="{00000000-0005-0000-0000-00008E020000}"/>
    <cellStyle name="Normal 24 3 6" xfId="7845" xr:uid="{00000000-0005-0000-0000-00008E020000}"/>
    <cellStyle name="Normal 24 3 6 2" xfId="23823" xr:uid="{00000000-0005-0000-0000-00008E020000}"/>
    <cellStyle name="Normal 24 3 7" xfId="16266" xr:uid="{00000000-0005-0000-0000-00008E020000}"/>
    <cellStyle name="Normal 24 4" xfId="3129" xr:uid="{B01DA607-8C44-4AB3-9C7F-514E6C9B1263}"/>
    <cellStyle name="Normal 24 4 2" xfId="10591" xr:uid="{B01DA607-8C44-4AB3-9C7F-514E6C9B1263}"/>
    <cellStyle name="Normal 24 4 2 2" xfId="26569" xr:uid="{B01DA607-8C44-4AB3-9C7F-514E6C9B1263}"/>
    <cellStyle name="Normal 24 4 3" xfId="19107" xr:uid="{B01DA607-8C44-4AB3-9C7F-514E6C9B1263}"/>
    <cellStyle name="Normal 24 5" xfId="4376" xr:uid="{837471ED-8A9B-4E5F-AD90-82E152E5EA21}"/>
    <cellStyle name="Normal 24 5 2" xfId="11838" xr:uid="{837471ED-8A9B-4E5F-AD90-82E152E5EA21}"/>
    <cellStyle name="Normal 24 5 2 2" xfId="27816" xr:uid="{837471ED-8A9B-4E5F-AD90-82E152E5EA21}"/>
    <cellStyle name="Normal 24 5 3" xfId="20354" xr:uid="{837471ED-8A9B-4E5F-AD90-82E152E5EA21}"/>
    <cellStyle name="Normal 24 6" xfId="5654" xr:uid="{73FA445E-5E43-4E85-B21D-33712719DD42}"/>
    <cellStyle name="Normal 24 6 2" xfId="13116" xr:uid="{73FA445E-5E43-4E85-B21D-33712719DD42}"/>
    <cellStyle name="Normal 24 6 2 2" xfId="29094" xr:uid="{73FA445E-5E43-4E85-B21D-33712719DD42}"/>
    <cellStyle name="Normal 24 6 3" xfId="21632" xr:uid="{73FA445E-5E43-4E85-B21D-33712719DD42}"/>
    <cellStyle name="Normal 24 7" xfId="1882" xr:uid="{00000000-0005-0000-0000-00008B020000}"/>
    <cellStyle name="Normal 24 7 2" xfId="9344" xr:uid="{00000000-0005-0000-0000-00008B020000}"/>
    <cellStyle name="Normal 24 7 2 2" xfId="25322" xr:uid="{00000000-0005-0000-0000-00008B020000}"/>
    <cellStyle name="Normal 24 7 3" xfId="17860" xr:uid="{00000000-0005-0000-0000-00008B020000}"/>
    <cellStyle name="Normal 24 8" xfId="7689" xr:uid="{00000000-0005-0000-0000-00008B020000}"/>
    <cellStyle name="Normal 24 8 2" xfId="23667" xr:uid="{00000000-0005-0000-0000-00008B020000}"/>
    <cellStyle name="Normal 24 9" xfId="16048" xr:uid="{00000000-0005-0000-0000-00008B020000}"/>
    <cellStyle name="Normal 25" xfId="71" xr:uid="{00000000-0005-0000-0000-00008F020000}"/>
    <cellStyle name="Normal 25 2" xfId="181" xr:uid="{00000000-0005-0000-0000-000090020000}"/>
    <cellStyle name="Normal 25 2 2" xfId="400" xr:uid="{00000000-0005-0000-0000-000091020000}"/>
    <cellStyle name="Normal 25 2 2 2" xfId="3459" xr:uid="{D971E2D1-1293-49AF-A870-4793535C4435}"/>
    <cellStyle name="Normal 25 2 2 2 2" xfId="10921" xr:uid="{D971E2D1-1293-49AF-A870-4793535C4435}"/>
    <cellStyle name="Normal 25 2 2 2 2 2" xfId="26899" xr:uid="{D971E2D1-1293-49AF-A870-4793535C4435}"/>
    <cellStyle name="Normal 25 2 2 2 3" xfId="19437" xr:uid="{D971E2D1-1293-49AF-A870-4793535C4435}"/>
    <cellStyle name="Normal 25 2 2 3" xfId="4706" xr:uid="{D0B997CF-5880-4097-B77F-AA2AAF5C1D8F}"/>
    <cellStyle name="Normal 25 2 2 3 2" xfId="12168" xr:uid="{D0B997CF-5880-4097-B77F-AA2AAF5C1D8F}"/>
    <cellStyle name="Normal 25 2 2 3 2 2" xfId="28146" xr:uid="{D0B997CF-5880-4097-B77F-AA2AAF5C1D8F}"/>
    <cellStyle name="Normal 25 2 2 3 3" xfId="20684" xr:uid="{D0B997CF-5880-4097-B77F-AA2AAF5C1D8F}"/>
    <cellStyle name="Normal 25 2 2 4" xfId="5977" xr:uid="{27F874DB-28E7-4947-99F2-E66621BFDFF7}"/>
    <cellStyle name="Normal 25 2 2 4 2" xfId="13439" xr:uid="{27F874DB-28E7-4947-99F2-E66621BFDFF7}"/>
    <cellStyle name="Normal 25 2 2 4 2 2" xfId="29417" xr:uid="{27F874DB-28E7-4947-99F2-E66621BFDFF7}"/>
    <cellStyle name="Normal 25 2 2 4 3" xfId="21955" xr:uid="{27F874DB-28E7-4947-99F2-E66621BFDFF7}"/>
    <cellStyle name="Normal 25 2 2 5" xfId="2212" xr:uid="{00000000-0005-0000-0000-000091020000}"/>
    <cellStyle name="Normal 25 2 2 5 2" xfId="9674" xr:uid="{00000000-0005-0000-0000-000091020000}"/>
    <cellStyle name="Normal 25 2 2 5 2 2" xfId="25652" xr:uid="{00000000-0005-0000-0000-000091020000}"/>
    <cellStyle name="Normal 25 2 2 5 3" xfId="18190" xr:uid="{00000000-0005-0000-0000-000091020000}"/>
    <cellStyle name="Normal 25 2 2 6" xfId="7950" xr:uid="{00000000-0005-0000-0000-000091020000}"/>
    <cellStyle name="Normal 25 2 2 6 2" xfId="23928" xr:uid="{00000000-0005-0000-0000-000091020000}"/>
    <cellStyle name="Normal 25 2 2 7" xfId="16378" xr:uid="{00000000-0005-0000-0000-000091020000}"/>
    <cellStyle name="Normal 25 2 3" xfId="3241" xr:uid="{BDF3C84F-4E4D-4406-BE61-C4C4EFAF6B36}"/>
    <cellStyle name="Normal 25 2 3 2" xfId="10703" xr:uid="{BDF3C84F-4E4D-4406-BE61-C4C4EFAF6B36}"/>
    <cellStyle name="Normal 25 2 3 2 2" xfId="26681" xr:uid="{BDF3C84F-4E4D-4406-BE61-C4C4EFAF6B36}"/>
    <cellStyle name="Normal 25 2 3 3" xfId="19219" xr:uid="{BDF3C84F-4E4D-4406-BE61-C4C4EFAF6B36}"/>
    <cellStyle name="Normal 25 2 4" xfId="4488" xr:uid="{BEFED61A-133C-4294-AB22-AEEB20E6CE1D}"/>
    <cellStyle name="Normal 25 2 4 2" xfId="11950" xr:uid="{BEFED61A-133C-4294-AB22-AEEB20E6CE1D}"/>
    <cellStyle name="Normal 25 2 4 2 2" xfId="27928" xr:uid="{BEFED61A-133C-4294-AB22-AEEB20E6CE1D}"/>
    <cellStyle name="Normal 25 2 4 3" xfId="20466" xr:uid="{BEFED61A-133C-4294-AB22-AEEB20E6CE1D}"/>
    <cellStyle name="Normal 25 2 5" xfId="5762" xr:uid="{045AA06D-499C-4A3D-884C-466472E5844C}"/>
    <cellStyle name="Normal 25 2 5 2" xfId="13224" xr:uid="{045AA06D-499C-4A3D-884C-466472E5844C}"/>
    <cellStyle name="Normal 25 2 5 2 2" xfId="29202" xr:uid="{045AA06D-499C-4A3D-884C-466472E5844C}"/>
    <cellStyle name="Normal 25 2 5 3" xfId="21740" xr:uid="{045AA06D-499C-4A3D-884C-466472E5844C}"/>
    <cellStyle name="Normal 25 2 6" xfId="1994" xr:uid="{00000000-0005-0000-0000-000090020000}"/>
    <cellStyle name="Normal 25 2 6 2" xfId="9456" xr:uid="{00000000-0005-0000-0000-000090020000}"/>
    <cellStyle name="Normal 25 2 6 2 2" xfId="25434" xr:uid="{00000000-0005-0000-0000-000090020000}"/>
    <cellStyle name="Normal 25 2 6 3" xfId="17972" xr:uid="{00000000-0005-0000-0000-000090020000}"/>
    <cellStyle name="Normal 25 2 7" xfId="7746" xr:uid="{00000000-0005-0000-0000-000090020000}"/>
    <cellStyle name="Normal 25 2 7 2" xfId="23724" xr:uid="{00000000-0005-0000-0000-000090020000}"/>
    <cellStyle name="Normal 25 2 8" xfId="16160" xr:uid="{00000000-0005-0000-0000-000090020000}"/>
    <cellStyle name="Normal 25 3" xfId="291" xr:uid="{00000000-0005-0000-0000-000092020000}"/>
    <cellStyle name="Normal 25 3 2" xfId="3350" xr:uid="{1BE36F26-3BC1-419C-98E7-CAFE8DE512DB}"/>
    <cellStyle name="Normal 25 3 2 2" xfId="10812" xr:uid="{1BE36F26-3BC1-419C-98E7-CAFE8DE512DB}"/>
    <cellStyle name="Normal 25 3 2 2 2" xfId="26790" xr:uid="{1BE36F26-3BC1-419C-98E7-CAFE8DE512DB}"/>
    <cellStyle name="Normal 25 3 2 3" xfId="19328" xr:uid="{1BE36F26-3BC1-419C-98E7-CAFE8DE512DB}"/>
    <cellStyle name="Normal 25 3 3" xfId="4597" xr:uid="{B9C9FC51-14D5-4E24-926C-B5B4531C8026}"/>
    <cellStyle name="Normal 25 3 3 2" xfId="12059" xr:uid="{B9C9FC51-14D5-4E24-926C-B5B4531C8026}"/>
    <cellStyle name="Normal 25 3 3 2 2" xfId="28037" xr:uid="{B9C9FC51-14D5-4E24-926C-B5B4531C8026}"/>
    <cellStyle name="Normal 25 3 3 3" xfId="20575" xr:uid="{B9C9FC51-14D5-4E24-926C-B5B4531C8026}"/>
    <cellStyle name="Normal 25 3 4" xfId="5869" xr:uid="{1602440E-6878-40A3-B1EC-04BAB375B6F3}"/>
    <cellStyle name="Normal 25 3 4 2" xfId="13331" xr:uid="{1602440E-6878-40A3-B1EC-04BAB375B6F3}"/>
    <cellStyle name="Normal 25 3 4 2 2" xfId="29309" xr:uid="{1602440E-6878-40A3-B1EC-04BAB375B6F3}"/>
    <cellStyle name="Normal 25 3 4 3" xfId="21847" xr:uid="{1602440E-6878-40A3-B1EC-04BAB375B6F3}"/>
    <cellStyle name="Normal 25 3 5" xfId="2103" xr:uid="{00000000-0005-0000-0000-000092020000}"/>
    <cellStyle name="Normal 25 3 5 2" xfId="9565" xr:uid="{00000000-0005-0000-0000-000092020000}"/>
    <cellStyle name="Normal 25 3 5 2 2" xfId="25543" xr:uid="{00000000-0005-0000-0000-000092020000}"/>
    <cellStyle name="Normal 25 3 5 3" xfId="18081" xr:uid="{00000000-0005-0000-0000-000092020000}"/>
    <cellStyle name="Normal 25 3 6" xfId="7848" xr:uid="{00000000-0005-0000-0000-000092020000}"/>
    <cellStyle name="Normal 25 3 6 2" xfId="23826" xr:uid="{00000000-0005-0000-0000-000092020000}"/>
    <cellStyle name="Normal 25 3 7" xfId="16269" xr:uid="{00000000-0005-0000-0000-000092020000}"/>
    <cellStyle name="Normal 25 4" xfId="3132" xr:uid="{6A91A3AD-0218-48EA-B736-B2E68957AA22}"/>
    <cellStyle name="Normal 25 4 2" xfId="10594" xr:uid="{6A91A3AD-0218-48EA-B736-B2E68957AA22}"/>
    <cellStyle name="Normal 25 4 2 2" xfId="26572" xr:uid="{6A91A3AD-0218-48EA-B736-B2E68957AA22}"/>
    <cellStyle name="Normal 25 4 3" xfId="19110" xr:uid="{6A91A3AD-0218-48EA-B736-B2E68957AA22}"/>
    <cellStyle name="Normal 25 5" xfId="4379" xr:uid="{4D03C7DC-C1B2-49DA-BCC4-430074BF6D88}"/>
    <cellStyle name="Normal 25 5 2" xfId="11841" xr:uid="{4D03C7DC-C1B2-49DA-BCC4-430074BF6D88}"/>
    <cellStyle name="Normal 25 5 2 2" xfId="27819" xr:uid="{4D03C7DC-C1B2-49DA-BCC4-430074BF6D88}"/>
    <cellStyle name="Normal 25 5 3" xfId="20357" xr:uid="{4D03C7DC-C1B2-49DA-BCC4-430074BF6D88}"/>
    <cellStyle name="Normal 25 6" xfId="5657" xr:uid="{277C5388-753C-4024-8577-CA3C0C0621F3}"/>
    <cellStyle name="Normal 25 6 2" xfId="13119" xr:uid="{277C5388-753C-4024-8577-CA3C0C0621F3}"/>
    <cellStyle name="Normal 25 6 2 2" xfId="29097" xr:uid="{277C5388-753C-4024-8577-CA3C0C0621F3}"/>
    <cellStyle name="Normal 25 6 3" xfId="21635" xr:uid="{277C5388-753C-4024-8577-CA3C0C0621F3}"/>
    <cellStyle name="Normal 25 7" xfId="1885" xr:uid="{00000000-0005-0000-0000-00008F020000}"/>
    <cellStyle name="Normal 25 7 2" xfId="9347" xr:uid="{00000000-0005-0000-0000-00008F020000}"/>
    <cellStyle name="Normal 25 7 2 2" xfId="25325" xr:uid="{00000000-0005-0000-0000-00008F020000}"/>
    <cellStyle name="Normal 25 7 3" xfId="17863" xr:uid="{00000000-0005-0000-0000-00008F020000}"/>
    <cellStyle name="Normal 25 8" xfId="7606" xr:uid="{00000000-0005-0000-0000-00008F020000}"/>
    <cellStyle name="Normal 25 8 2" xfId="23584" xr:uid="{00000000-0005-0000-0000-00008F020000}"/>
    <cellStyle name="Normal 25 9" xfId="16051" xr:uid="{00000000-0005-0000-0000-00008F020000}"/>
    <cellStyle name="Normal 26" xfId="74" xr:uid="{00000000-0005-0000-0000-000093020000}"/>
    <cellStyle name="Normal 26 2" xfId="184" xr:uid="{00000000-0005-0000-0000-000094020000}"/>
    <cellStyle name="Normal 26 2 2" xfId="403" xr:uid="{00000000-0005-0000-0000-000095020000}"/>
    <cellStyle name="Normal 26 2 2 2" xfId="3462" xr:uid="{16BF90CD-A9DB-4D0C-B49D-EF947D8717C6}"/>
    <cellStyle name="Normal 26 2 2 2 2" xfId="10924" xr:uid="{16BF90CD-A9DB-4D0C-B49D-EF947D8717C6}"/>
    <cellStyle name="Normal 26 2 2 2 2 2" xfId="26902" xr:uid="{16BF90CD-A9DB-4D0C-B49D-EF947D8717C6}"/>
    <cellStyle name="Normal 26 2 2 2 3" xfId="19440" xr:uid="{16BF90CD-A9DB-4D0C-B49D-EF947D8717C6}"/>
    <cellStyle name="Normal 26 2 2 3" xfId="4709" xr:uid="{6535FC36-892C-45EE-BF05-B90AC47E6432}"/>
    <cellStyle name="Normal 26 2 2 3 2" xfId="12171" xr:uid="{6535FC36-892C-45EE-BF05-B90AC47E6432}"/>
    <cellStyle name="Normal 26 2 2 3 2 2" xfId="28149" xr:uid="{6535FC36-892C-45EE-BF05-B90AC47E6432}"/>
    <cellStyle name="Normal 26 2 2 3 3" xfId="20687" xr:uid="{6535FC36-892C-45EE-BF05-B90AC47E6432}"/>
    <cellStyle name="Normal 26 2 2 4" xfId="5980" xr:uid="{20E25000-F0F4-4641-9848-DEAD5B2FA2DD}"/>
    <cellStyle name="Normal 26 2 2 4 2" xfId="13442" xr:uid="{20E25000-F0F4-4641-9848-DEAD5B2FA2DD}"/>
    <cellStyle name="Normal 26 2 2 4 2 2" xfId="29420" xr:uid="{20E25000-F0F4-4641-9848-DEAD5B2FA2DD}"/>
    <cellStyle name="Normal 26 2 2 4 3" xfId="21958" xr:uid="{20E25000-F0F4-4641-9848-DEAD5B2FA2DD}"/>
    <cellStyle name="Normal 26 2 2 5" xfId="2215" xr:uid="{00000000-0005-0000-0000-000095020000}"/>
    <cellStyle name="Normal 26 2 2 5 2" xfId="9677" xr:uid="{00000000-0005-0000-0000-000095020000}"/>
    <cellStyle name="Normal 26 2 2 5 2 2" xfId="25655" xr:uid="{00000000-0005-0000-0000-000095020000}"/>
    <cellStyle name="Normal 26 2 2 5 3" xfId="18193" xr:uid="{00000000-0005-0000-0000-000095020000}"/>
    <cellStyle name="Normal 26 2 2 6" xfId="7953" xr:uid="{00000000-0005-0000-0000-000095020000}"/>
    <cellStyle name="Normal 26 2 2 6 2" xfId="23931" xr:uid="{00000000-0005-0000-0000-000095020000}"/>
    <cellStyle name="Normal 26 2 2 7" xfId="16381" xr:uid="{00000000-0005-0000-0000-000095020000}"/>
    <cellStyle name="Normal 26 2 3" xfId="3244" xr:uid="{9185D23E-0A6B-48E8-AFA6-E77BD2B0F939}"/>
    <cellStyle name="Normal 26 2 3 2" xfId="10706" xr:uid="{9185D23E-0A6B-48E8-AFA6-E77BD2B0F939}"/>
    <cellStyle name="Normal 26 2 3 2 2" xfId="26684" xr:uid="{9185D23E-0A6B-48E8-AFA6-E77BD2B0F939}"/>
    <cellStyle name="Normal 26 2 3 3" xfId="19222" xr:uid="{9185D23E-0A6B-48E8-AFA6-E77BD2B0F939}"/>
    <cellStyle name="Normal 26 2 4" xfId="4491" xr:uid="{79530990-8E30-4FF3-9235-F3C98923BDC8}"/>
    <cellStyle name="Normal 26 2 4 2" xfId="11953" xr:uid="{79530990-8E30-4FF3-9235-F3C98923BDC8}"/>
    <cellStyle name="Normal 26 2 4 2 2" xfId="27931" xr:uid="{79530990-8E30-4FF3-9235-F3C98923BDC8}"/>
    <cellStyle name="Normal 26 2 4 3" xfId="20469" xr:uid="{79530990-8E30-4FF3-9235-F3C98923BDC8}"/>
    <cellStyle name="Normal 26 2 5" xfId="5765" xr:uid="{07055E8C-A541-4F91-BF6B-8EDE9FA13CA5}"/>
    <cellStyle name="Normal 26 2 5 2" xfId="13227" xr:uid="{07055E8C-A541-4F91-BF6B-8EDE9FA13CA5}"/>
    <cellStyle name="Normal 26 2 5 2 2" xfId="29205" xr:uid="{07055E8C-A541-4F91-BF6B-8EDE9FA13CA5}"/>
    <cellStyle name="Normal 26 2 5 3" xfId="21743" xr:uid="{07055E8C-A541-4F91-BF6B-8EDE9FA13CA5}"/>
    <cellStyle name="Normal 26 2 6" xfId="1997" xr:uid="{00000000-0005-0000-0000-000094020000}"/>
    <cellStyle name="Normal 26 2 6 2" xfId="9459" xr:uid="{00000000-0005-0000-0000-000094020000}"/>
    <cellStyle name="Normal 26 2 6 2 2" xfId="25437" xr:uid="{00000000-0005-0000-0000-000094020000}"/>
    <cellStyle name="Normal 26 2 6 3" xfId="17975" xr:uid="{00000000-0005-0000-0000-000094020000}"/>
    <cellStyle name="Normal 26 2 7" xfId="7749" xr:uid="{00000000-0005-0000-0000-000094020000}"/>
    <cellStyle name="Normal 26 2 7 2" xfId="23727" xr:uid="{00000000-0005-0000-0000-000094020000}"/>
    <cellStyle name="Normal 26 2 8" xfId="16163" xr:uid="{00000000-0005-0000-0000-000094020000}"/>
    <cellStyle name="Normal 26 3" xfId="294" xr:uid="{00000000-0005-0000-0000-000096020000}"/>
    <cellStyle name="Normal 26 3 2" xfId="3353" xr:uid="{45CCCB25-A867-4428-8569-6C0251376B48}"/>
    <cellStyle name="Normal 26 3 2 2" xfId="10815" xr:uid="{45CCCB25-A867-4428-8569-6C0251376B48}"/>
    <cellStyle name="Normal 26 3 2 2 2" xfId="26793" xr:uid="{45CCCB25-A867-4428-8569-6C0251376B48}"/>
    <cellStyle name="Normal 26 3 2 3" xfId="19331" xr:uid="{45CCCB25-A867-4428-8569-6C0251376B48}"/>
    <cellStyle name="Normal 26 3 3" xfId="4600" xr:uid="{381D6332-B218-4E9C-9CB8-EBCB59FE7D68}"/>
    <cellStyle name="Normal 26 3 3 2" xfId="12062" xr:uid="{381D6332-B218-4E9C-9CB8-EBCB59FE7D68}"/>
    <cellStyle name="Normal 26 3 3 2 2" xfId="28040" xr:uid="{381D6332-B218-4E9C-9CB8-EBCB59FE7D68}"/>
    <cellStyle name="Normal 26 3 3 3" xfId="20578" xr:uid="{381D6332-B218-4E9C-9CB8-EBCB59FE7D68}"/>
    <cellStyle name="Normal 26 3 4" xfId="5872" xr:uid="{7C8906B5-6DD9-446E-AF50-F599EF918A36}"/>
    <cellStyle name="Normal 26 3 4 2" xfId="13334" xr:uid="{7C8906B5-6DD9-446E-AF50-F599EF918A36}"/>
    <cellStyle name="Normal 26 3 4 2 2" xfId="29312" xr:uid="{7C8906B5-6DD9-446E-AF50-F599EF918A36}"/>
    <cellStyle name="Normal 26 3 4 3" xfId="21850" xr:uid="{7C8906B5-6DD9-446E-AF50-F599EF918A36}"/>
    <cellStyle name="Normal 26 3 5" xfId="2106" xr:uid="{00000000-0005-0000-0000-000096020000}"/>
    <cellStyle name="Normal 26 3 5 2" xfId="9568" xr:uid="{00000000-0005-0000-0000-000096020000}"/>
    <cellStyle name="Normal 26 3 5 2 2" xfId="25546" xr:uid="{00000000-0005-0000-0000-000096020000}"/>
    <cellStyle name="Normal 26 3 5 3" xfId="18084" xr:uid="{00000000-0005-0000-0000-000096020000}"/>
    <cellStyle name="Normal 26 3 6" xfId="7851" xr:uid="{00000000-0005-0000-0000-000096020000}"/>
    <cellStyle name="Normal 26 3 6 2" xfId="23829" xr:uid="{00000000-0005-0000-0000-000096020000}"/>
    <cellStyle name="Normal 26 3 7" xfId="16272" xr:uid="{00000000-0005-0000-0000-000096020000}"/>
    <cellStyle name="Normal 26 4" xfId="3135" xr:uid="{4A0CE728-0CB9-4563-9057-F60698930AEB}"/>
    <cellStyle name="Normal 26 4 2" xfId="10597" xr:uid="{4A0CE728-0CB9-4563-9057-F60698930AEB}"/>
    <cellStyle name="Normal 26 4 2 2" xfId="26575" xr:uid="{4A0CE728-0CB9-4563-9057-F60698930AEB}"/>
    <cellStyle name="Normal 26 4 3" xfId="19113" xr:uid="{4A0CE728-0CB9-4563-9057-F60698930AEB}"/>
    <cellStyle name="Normal 26 5" xfId="4382" xr:uid="{AD6B17D4-FD13-4AC3-B863-3F79E0FE6A02}"/>
    <cellStyle name="Normal 26 5 2" xfId="11844" xr:uid="{AD6B17D4-FD13-4AC3-B863-3F79E0FE6A02}"/>
    <cellStyle name="Normal 26 5 2 2" xfId="27822" xr:uid="{AD6B17D4-FD13-4AC3-B863-3F79E0FE6A02}"/>
    <cellStyle name="Normal 26 5 3" xfId="20360" xr:uid="{AD6B17D4-FD13-4AC3-B863-3F79E0FE6A02}"/>
    <cellStyle name="Normal 26 6" xfId="5660" xr:uid="{282D1687-4536-4D2C-8860-1F94A7B98AD9}"/>
    <cellStyle name="Normal 26 6 2" xfId="13122" xr:uid="{282D1687-4536-4D2C-8860-1F94A7B98AD9}"/>
    <cellStyle name="Normal 26 6 2 2" xfId="29100" xr:uid="{282D1687-4536-4D2C-8860-1F94A7B98AD9}"/>
    <cellStyle name="Normal 26 6 3" xfId="21638" xr:uid="{282D1687-4536-4D2C-8860-1F94A7B98AD9}"/>
    <cellStyle name="Normal 26 7" xfId="1888" xr:uid="{00000000-0005-0000-0000-000093020000}"/>
    <cellStyle name="Normal 26 7 2" xfId="9350" xr:uid="{00000000-0005-0000-0000-000093020000}"/>
    <cellStyle name="Normal 26 7 2 2" xfId="25328" xr:uid="{00000000-0005-0000-0000-000093020000}"/>
    <cellStyle name="Normal 26 7 3" xfId="17866" xr:uid="{00000000-0005-0000-0000-000093020000}"/>
    <cellStyle name="Normal 26 8" xfId="7632" xr:uid="{00000000-0005-0000-0000-000093020000}"/>
    <cellStyle name="Normal 26 8 2" xfId="23610" xr:uid="{00000000-0005-0000-0000-000093020000}"/>
    <cellStyle name="Normal 26 9" xfId="16054" xr:uid="{00000000-0005-0000-0000-000093020000}"/>
    <cellStyle name="Normal 27" xfId="77" xr:uid="{00000000-0005-0000-0000-000097020000}"/>
    <cellStyle name="Normal 27 2" xfId="187" xr:uid="{00000000-0005-0000-0000-000098020000}"/>
    <cellStyle name="Normal 27 2 2" xfId="406" xr:uid="{00000000-0005-0000-0000-000099020000}"/>
    <cellStyle name="Normal 27 2 2 2" xfId="3465" xr:uid="{85792FC7-2AD3-44D9-9D3C-4491B174EEEC}"/>
    <cellStyle name="Normal 27 2 2 2 2" xfId="10927" xr:uid="{85792FC7-2AD3-44D9-9D3C-4491B174EEEC}"/>
    <cellStyle name="Normal 27 2 2 2 2 2" xfId="26905" xr:uid="{85792FC7-2AD3-44D9-9D3C-4491B174EEEC}"/>
    <cellStyle name="Normal 27 2 2 2 3" xfId="19443" xr:uid="{85792FC7-2AD3-44D9-9D3C-4491B174EEEC}"/>
    <cellStyle name="Normal 27 2 2 3" xfId="4712" xr:uid="{7EABC78E-4136-4577-8914-4210934670C8}"/>
    <cellStyle name="Normal 27 2 2 3 2" xfId="12174" xr:uid="{7EABC78E-4136-4577-8914-4210934670C8}"/>
    <cellStyle name="Normal 27 2 2 3 2 2" xfId="28152" xr:uid="{7EABC78E-4136-4577-8914-4210934670C8}"/>
    <cellStyle name="Normal 27 2 2 3 3" xfId="20690" xr:uid="{7EABC78E-4136-4577-8914-4210934670C8}"/>
    <cellStyle name="Normal 27 2 2 4" xfId="5983" xr:uid="{E04821DE-72EF-4608-8F26-C878030C1211}"/>
    <cellStyle name="Normal 27 2 2 4 2" xfId="13445" xr:uid="{E04821DE-72EF-4608-8F26-C878030C1211}"/>
    <cellStyle name="Normal 27 2 2 4 2 2" xfId="29423" xr:uid="{E04821DE-72EF-4608-8F26-C878030C1211}"/>
    <cellStyle name="Normal 27 2 2 4 3" xfId="21961" xr:uid="{E04821DE-72EF-4608-8F26-C878030C1211}"/>
    <cellStyle name="Normal 27 2 2 5" xfId="2218" xr:uid="{00000000-0005-0000-0000-000099020000}"/>
    <cellStyle name="Normal 27 2 2 5 2" xfId="9680" xr:uid="{00000000-0005-0000-0000-000099020000}"/>
    <cellStyle name="Normal 27 2 2 5 2 2" xfId="25658" xr:uid="{00000000-0005-0000-0000-000099020000}"/>
    <cellStyle name="Normal 27 2 2 5 3" xfId="18196" xr:uid="{00000000-0005-0000-0000-000099020000}"/>
    <cellStyle name="Normal 27 2 2 6" xfId="7956" xr:uid="{00000000-0005-0000-0000-000099020000}"/>
    <cellStyle name="Normal 27 2 2 6 2" xfId="23934" xr:uid="{00000000-0005-0000-0000-000099020000}"/>
    <cellStyle name="Normal 27 2 2 7" xfId="16384" xr:uid="{00000000-0005-0000-0000-000099020000}"/>
    <cellStyle name="Normal 27 2 3" xfId="3247" xr:uid="{7555277F-CE2C-437D-ABD7-6510A482E257}"/>
    <cellStyle name="Normal 27 2 3 2" xfId="10709" xr:uid="{7555277F-CE2C-437D-ABD7-6510A482E257}"/>
    <cellStyle name="Normal 27 2 3 2 2" xfId="26687" xr:uid="{7555277F-CE2C-437D-ABD7-6510A482E257}"/>
    <cellStyle name="Normal 27 2 3 3" xfId="19225" xr:uid="{7555277F-CE2C-437D-ABD7-6510A482E257}"/>
    <cellStyle name="Normal 27 2 4" xfId="4494" xr:uid="{74A51349-AE10-4476-A92F-79A832BDB4F3}"/>
    <cellStyle name="Normal 27 2 4 2" xfId="11956" xr:uid="{74A51349-AE10-4476-A92F-79A832BDB4F3}"/>
    <cellStyle name="Normal 27 2 4 2 2" xfId="27934" xr:uid="{74A51349-AE10-4476-A92F-79A832BDB4F3}"/>
    <cellStyle name="Normal 27 2 4 3" xfId="20472" xr:uid="{74A51349-AE10-4476-A92F-79A832BDB4F3}"/>
    <cellStyle name="Normal 27 2 5" xfId="5768" xr:uid="{31EBB5BE-FB47-4BF9-93E1-A560860A9D9B}"/>
    <cellStyle name="Normal 27 2 5 2" xfId="13230" xr:uid="{31EBB5BE-FB47-4BF9-93E1-A560860A9D9B}"/>
    <cellStyle name="Normal 27 2 5 2 2" xfId="29208" xr:uid="{31EBB5BE-FB47-4BF9-93E1-A560860A9D9B}"/>
    <cellStyle name="Normal 27 2 5 3" xfId="21746" xr:uid="{31EBB5BE-FB47-4BF9-93E1-A560860A9D9B}"/>
    <cellStyle name="Normal 27 2 6" xfId="2000" xr:uid="{00000000-0005-0000-0000-000098020000}"/>
    <cellStyle name="Normal 27 2 6 2" xfId="9462" xr:uid="{00000000-0005-0000-0000-000098020000}"/>
    <cellStyle name="Normal 27 2 6 2 2" xfId="25440" xr:uid="{00000000-0005-0000-0000-000098020000}"/>
    <cellStyle name="Normal 27 2 6 3" xfId="17978" xr:uid="{00000000-0005-0000-0000-000098020000}"/>
    <cellStyle name="Normal 27 2 7" xfId="7752" xr:uid="{00000000-0005-0000-0000-000098020000}"/>
    <cellStyle name="Normal 27 2 7 2" xfId="23730" xr:uid="{00000000-0005-0000-0000-000098020000}"/>
    <cellStyle name="Normal 27 2 8" xfId="16166" xr:uid="{00000000-0005-0000-0000-000098020000}"/>
    <cellStyle name="Normal 27 3" xfId="297" xr:uid="{00000000-0005-0000-0000-00009A020000}"/>
    <cellStyle name="Normal 27 3 2" xfId="3356" xr:uid="{008AEAB5-0807-491A-8867-6F93B64409C8}"/>
    <cellStyle name="Normal 27 3 2 2" xfId="10818" xr:uid="{008AEAB5-0807-491A-8867-6F93B64409C8}"/>
    <cellStyle name="Normal 27 3 2 2 2" xfId="26796" xr:uid="{008AEAB5-0807-491A-8867-6F93B64409C8}"/>
    <cellStyle name="Normal 27 3 2 3" xfId="19334" xr:uid="{008AEAB5-0807-491A-8867-6F93B64409C8}"/>
    <cellStyle name="Normal 27 3 3" xfId="4603" xr:uid="{94DBEE74-A349-4D9A-A39C-DA7087AF76D3}"/>
    <cellStyle name="Normal 27 3 3 2" xfId="12065" xr:uid="{94DBEE74-A349-4D9A-A39C-DA7087AF76D3}"/>
    <cellStyle name="Normal 27 3 3 2 2" xfId="28043" xr:uid="{94DBEE74-A349-4D9A-A39C-DA7087AF76D3}"/>
    <cellStyle name="Normal 27 3 3 3" xfId="20581" xr:uid="{94DBEE74-A349-4D9A-A39C-DA7087AF76D3}"/>
    <cellStyle name="Normal 27 3 4" xfId="5875" xr:uid="{EC3431E4-7A67-4726-AC80-A546EE0C329F}"/>
    <cellStyle name="Normal 27 3 4 2" xfId="13337" xr:uid="{EC3431E4-7A67-4726-AC80-A546EE0C329F}"/>
    <cellStyle name="Normal 27 3 4 2 2" xfId="29315" xr:uid="{EC3431E4-7A67-4726-AC80-A546EE0C329F}"/>
    <cellStyle name="Normal 27 3 4 3" xfId="21853" xr:uid="{EC3431E4-7A67-4726-AC80-A546EE0C329F}"/>
    <cellStyle name="Normal 27 3 5" xfId="2109" xr:uid="{00000000-0005-0000-0000-00009A020000}"/>
    <cellStyle name="Normal 27 3 5 2" xfId="9571" xr:uid="{00000000-0005-0000-0000-00009A020000}"/>
    <cellStyle name="Normal 27 3 5 2 2" xfId="25549" xr:uid="{00000000-0005-0000-0000-00009A020000}"/>
    <cellStyle name="Normal 27 3 5 3" xfId="18087" xr:uid="{00000000-0005-0000-0000-00009A020000}"/>
    <cellStyle name="Normal 27 3 6" xfId="7854" xr:uid="{00000000-0005-0000-0000-00009A020000}"/>
    <cellStyle name="Normal 27 3 6 2" xfId="23832" xr:uid="{00000000-0005-0000-0000-00009A020000}"/>
    <cellStyle name="Normal 27 3 7" xfId="16275" xr:uid="{00000000-0005-0000-0000-00009A020000}"/>
    <cellStyle name="Normal 27 4" xfId="3138" xr:uid="{C2E624AD-0656-4611-808D-565301B50A84}"/>
    <cellStyle name="Normal 27 4 2" xfId="10600" xr:uid="{C2E624AD-0656-4611-808D-565301B50A84}"/>
    <cellStyle name="Normal 27 4 2 2" xfId="26578" xr:uid="{C2E624AD-0656-4611-808D-565301B50A84}"/>
    <cellStyle name="Normal 27 4 3" xfId="19116" xr:uid="{C2E624AD-0656-4611-808D-565301B50A84}"/>
    <cellStyle name="Normal 27 5" xfId="4385" xr:uid="{96F422EC-8C61-4A48-878C-1B39251374FF}"/>
    <cellStyle name="Normal 27 5 2" xfId="11847" xr:uid="{96F422EC-8C61-4A48-878C-1B39251374FF}"/>
    <cellStyle name="Normal 27 5 2 2" xfId="27825" xr:uid="{96F422EC-8C61-4A48-878C-1B39251374FF}"/>
    <cellStyle name="Normal 27 5 3" xfId="20363" xr:uid="{96F422EC-8C61-4A48-878C-1B39251374FF}"/>
    <cellStyle name="Normal 27 6" xfId="5663" xr:uid="{32E92AB8-7CC2-47BB-8190-E7DC66A74E21}"/>
    <cellStyle name="Normal 27 6 2" xfId="13125" xr:uid="{32E92AB8-7CC2-47BB-8190-E7DC66A74E21}"/>
    <cellStyle name="Normal 27 6 2 2" xfId="29103" xr:uid="{32E92AB8-7CC2-47BB-8190-E7DC66A74E21}"/>
    <cellStyle name="Normal 27 6 3" xfId="21641" xr:uid="{32E92AB8-7CC2-47BB-8190-E7DC66A74E21}"/>
    <cellStyle name="Normal 27 7" xfId="1891" xr:uid="{00000000-0005-0000-0000-000097020000}"/>
    <cellStyle name="Normal 27 7 2" xfId="9353" xr:uid="{00000000-0005-0000-0000-000097020000}"/>
    <cellStyle name="Normal 27 7 2 2" xfId="25331" xr:uid="{00000000-0005-0000-0000-000097020000}"/>
    <cellStyle name="Normal 27 7 3" xfId="17869" xr:uid="{00000000-0005-0000-0000-000097020000}"/>
    <cellStyle name="Normal 27 8" xfId="7611" xr:uid="{00000000-0005-0000-0000-000097020000}"/>
    <cellStyle name="Normal 27 8 2" xfId="23589" xr:uid="{00000000-0005-0000-0000-000097020000}"/>
    <cellStyle name="Normal 27 9" xfId="16057" xr:uid="{00000000-0005-0000-0000-000097020000}"/>
    <cellStyle name="Normal 28" xfId="80" xr:uid="{00000000-0005-0000-0000-00009B020000}"/>
    <cellStyle name="Normal 28 2" xfId="190" xr:uid="{00000000-0005-0000-0000-00009C020000}"/>
    <cellStyle name="Normal 28 2 2" xfId="409" xr:uid="{00000000-0005-0000-0000-00009D020000}"/>
    <cellStyle name="Normal 28 2 2 2" xfId="3468" xr:uid="{BF96EB38-BA0B-447F-92F7-569BF5182E32}"/>
    <cellStyle name="Normal 28 2 2 2 2" xfId="10930" xr:uid="{BF96EB38-BA0B-447F-92F7-569BF5182E32}"/>
    <cellStyle name="Normal 28 2 2 2 2 2" xfId="26908" xr:uid="{BF96EB38-BA0B-447F-92F7-569BF5182E32}"/>
    <cellStyle name="Normal 28 2 2 2 3" xfId="19446" xr:uid="{BF96EB38-BA0B-447F-92F7-569BF5182E32}"/>
    <cellStyle name="Normal 28 2 2 3" xfId="4715" xr:uid="{BCAF8B65-1616-424F-B7A7-E928091D4237}"/>
    <cellStyle name="Normal 28 2 2 3 2" xfId="12177" xr:uid="{BCAF8B65-1616-424F-B7A7-E928091D4237}"/>
    <cellStyle name="Normal 28 2 2 3 2 2" xfId="28155" xr:uid="{BCAF8B65-1616-424F-B7A7-E928091D4237}"/>
    <cellStyle name="Normal 28 2 2 3 3" xfId="20693" xr:uid="{BCAF8B65-1616-424F-B7A7-E928091D4237}"/>
    <cellStyle name="Normal 28 2 2 4" xfId="5986" xr:uid="{F282A83C-F7DE-4D7E-9079-4F93BD01F338}"/>
    <cellStyle name="Normal 28 2 2 4 2" xfId="13448" xr:uid="{F282A83C-F7DE-4D7E-9079-4F93BD01F338}"/>
    <cellStyle name="Normal 28 2 2 4 2 2" xfId="29426" xr:uid="{F282A83C-F7DE-4D7E-9079-4F93BD01F338}"/>
    <cellStyle name="Normal 28 2 2 4 3" xfId="21964" xr:uid="{F282A83C-F7DE-4D7E-9079-4F93BD01F338}"/>
    <cellStyle name="Normal 28 2 2 5" xfId="2221" xr:uid="{00000000-0005-0000-0000-00009D020000}"/>
    <cellStyle name="Normal 28 2 2 5 2" xfId="9683" xr:uid="{00000000-0005-0000-0000-00009D020000}"/>
    <cellStyle name="Normal 28 2 2 5 2 2" xfId="25661" xr:uid="{00000000-0005-0000-0000-00009D020000}"/>
    <cellStyle name="Normal 28 2 2 5 3" xfId="18199" xr:uid="{00000000-0005-0000-0000-00009D020000}"/>
    <cellStyle name="Normal 28 2 2 6" xfId="7959" xr:uid="{00000000-0005-0000-0000-00009D020000}"/>
    <cellStyle name="Normal 28 2 2 6 2" xfId="23937" xr:uid="{00000000-0005-0000-0000-00009D020000}"/>
    <cellStyle name="Normal 28 2 2 7" xfId="16387" xr:uid="{00000000-0005-0000-0000-00009D020000}"/>
    <cellStyle name="Normal 28 2 3" xfId="3250" xr:uid="{4915C0A1-216F-4449-97C0-0A6DA23A4159}"/>
    <cellStyle name="Normal 28 2 3 2" xfId="10712" xr:uid="{4915C0A1-216F-4449-97C0-0A6DA23A4159}"/>
    <cellStyle name="Normal 28 2 3 2 2" xfId="26690" xr:uid="{4915C0A1-216F-4449-97C0-0A6DA23A4159}"/>
    <cellStyle name="Normal 28 2 3 3" xfId="19228" xr:uid="{4915C0A1-216F-4449-97C0-0A6DA23A4159}"/>
    <cellStyle name="Normal 28 2 4" xfId="4497" xr:uid="{6C82002A-29FE-4127-BD1E-F4D2B5AD5C62}"/>
    <cellStyle name="Normal 28 2 4 2" xfId="11959" xr:uid="{6C82002A-29FE-4127-BD1E-F4D2B5AD5C62}"/>
    <cellStyle name="Normal 28 2 4 2 2" xfId="27937" xr:uid="{6C82002A-29FE-4127-BD1E-F4D2B5AD5C62}"/>
    <cellStyle name="Normal 28 2 4 3" xfId="20475" xr:uid="{6C82002A-29FE-4127-BD1E-F4D2B5AD5C62}"/>
    <cellStyle name="Normal 28 2 5" xfId="5771" xr:uid="{B85B366C-4174-4179-8B15-879B20FC39DB}"/>
    <cellStyle name="Normal 28 2 5 2" xfId="13233" xr:uid="{B85B366C-4174-4179-8B15-879B20FC39DB}"/>
    <cellStyle name="Normal 28 2 5 2 2" xfId="29211" xr:uid="{B85B366C-4174-4179-8B15-879B20FC39DB}"/>
    <cellStyle name="Normal 28 2 5 3" xfId="21749" xr:uid="{B85B366C-4174-4179-8B15-879B20FC39DB}"/>
    <cellStyle name="Normal 28 2 6" xfId="2003" xr:uid="{00000000-0005-0000-0000-00009C020000}"/>
    <cellStyle name="Normal 28 2 6 2" xfId="9465" xr:uid="{00000000-0005-0000-0000-00009C020000}"/>
    <cellStyle name="Normal 28 2 6 2 2" xfId="25443" xr:uid="{00000000-0005-0000-0000-00009C020000}"/>
    <cellStyle name="Normal 28 2 6 3" xfId="17981" xr:uid="{00000000-0005-0000-0000-00009C020000}"/>
    <cellStyle name="Normal 28 2 7" xfId="7755" xr:uid="{00000000-0005-0000-0000-00009C020000}"/>
    <cellStyle name="Normal 28 2 7 2" xfId="23733" xr:uid="{00000000-0005-0000-0000-00009C020000}"/>
    <cellStyle name="Normal 28 2 8" xfId="16169" xr:uid="{00000000-0005-0000-0000-00009C020000}"/>
    <cellStyle name="Normal 28 3" xfId="300" xr:uid="{00000000-0005-0000-0000-00009E020000}"/>
    <cellStyle name="Normal 28 3 2" xfId="3359" xr:uid="{B680FA84-47B8-4329-B585-8855B61696C8}"/>
    <cellStyle name="Normal 28 3 2 2" xfId="10821" xr:uid="{B680FA84-47B8-4329-B585-8855B61696C8}"/>
    <cellStyle name="Normal 28 3 2 2 2" xfId="26799" xr:uid="{B680FA84-47B8-4329-B585-8855B61696C8}"/>
    <cellStyle name="Normal 28 3 2 3" xfId="19337" xr:uid="{B680FA84-47B8-4329-B585-8855B61696C8}"/>
    <cellStyle name="Normal 28 3 3" xfId="4606" xr:uid="{1C346495-FF11-438B-AE54-400359573ED8}"/>
    <cellStyle name="Normal 28 3 3 2" xfId="12068" xr:uid="{1C346495-FF11-438B-AE54-400359573ED8}"/>
    <cellStyle name="Normal 28 3 3 2 2" xfId="28046" xr:uid="{1C346495-FF11-438B-AE54-400359573ED8}"/>
    <cellStyle name="Normal 28 3 3 3" xfId="20584" xr:uid="{1C346495-FF11-438B-AE54-400359573ED8}"/>
    <cellStyle name="Normal 28 3 4" xfId="5878" xr:uid="{993C7BA6-7456-4473-8400-63F3E94F6874}"/>
    <cellStyle name="Normal 28 3 4 2" xfId="13340" xr:uid="{993C7BA6-7456-4473-8400-63F3E94F6874}"/>
    <cellStyle name="Normal 28 3 4 2 2" xfId="29318" xr:uid="{993C7BA6-7456-4473-8400-63F3E94F6874}"/>
    <cellStyle name="Normal 28 3 4 3" xfId="21856" xr:uid="{993C7BA6-7456-4473-8400-63F3E94F6874}"/>
    <cellStyle name="Normal 28 3 5" xfId="2112" xr:uid="{00000000-0005-0000-0000-00009E020000}"/>
    <cellStyle name="Normal 28 3 5 2" xfId="9574" xr:uid="{00000000-0005-0000-0000-00009E020000}"/>
    <cellStyle name="Normal 28 3 5 2 2" xfId="25552" xr:uid="{00000000-0005-0000-0000-00009E020000}"/>
    <cellStyle name="Normal 28 3 5 3" xfId="18090" xr:uid="{00000000-0005-0000-0000-00009E020000}"/>
    <cellStyle name="Normal 28 3 6" xfId="7857" xr:uid="{00000000-0005-0000-0000-00009E020000}"/>
    <cellStyle name="Normal 28 3 6 2" xfId="23835" xr:uid="{00000000-0005-0000-0000-00009E020000}"/>
    <cellStyle name="Normal 28 3 7" xfId="16278" xr:uid="{00000000-0005-0000-0000-00009E020000}"/>
    <cellStyle name="Normal 28 4" xfId="3141" xr:uid="{E2CBFCC1-B2F2-4817-8EE9-733C35A7FA71}"/>
    <cellStyle name="Normal 28 4 2" xfId="10603" xr:uid="{E2CBFCC1-B2F2-4817-8EE9-733C35A7FA71}"/>
    <cellStyle name="Normal 28 4 2 2" xfId="26581" xr:uid="{E2CBFCC1-B2F2-4817-8EE9-733C35A7FA71}"/>
    <cellStyle name="Normal 28 4 3" xfId="19119" xr:uid="{E2CBFCC1-B2F2-4817-8EE9-733C35A7FA71}"/>
    <cellStyle name="Normal 28 5" xfId="4388" xr:uid="{AFAEAB66-EBA0-4890-AEC9-397BDC46998B}"/>
    <cellStyle name="Normal 28 5 2" xfId="11850" xr:uid="{AFAEAB66-EBA0-4890-AEC9-397BDC46998B}"/>
    <cellStyle name="Normal 28 5 2 2" xfId="27828" xr:uid="{AFAEAB66-EBA0-4890-AEC9-397BDC46998B}"/>
    <cellStyle name="Normal 28 5 3" xfId="20366" xr:uid="{AFAEAB66-EBA0-4890-AEC9-397BDC46998B}"/>
    <cellStyle name="Normal 28 6" xfId="5666" xr:uid="{56A85EAE-4FDC-4368-A6B2-42439C29973B}"/>
    <cellStyle name="Normal 28 6 2" xfId="13128" xr:uid="{56A85EAE-4FDC-4368-A6B2-42439C29973B}"/>
    <cellStyle name="Normal 28 6 2 2" xfId="29106" xr:uid="{56A85EAE-4FDC-4368-A6B2-42439C29973B}"/>
    <cellStyle name="Normal 28 6 3" xfId="21644" xr:uid="{56A85EAE-4FDC-4368-A6B2-42439C29973B}"/>
    <cellStyle name="Normal 28 7" xfId="1894" xr:uid="{00000000-0005-0000-0000-00009B020000}"/>
    <cellStyle name="Normal 28 7 2" xfId="9356" xr:uid="{00000000-0005-0000-0000-00009B020000}"/>
    <cellStyle name="Normal 28 7 2 2" xfId="25334" xr:uid="{00000000-0005-0000-0000-00009B020000}"/>
    <cellStyle name="Normal 28 7 3" xfId="17872" xr:uid="{00000000-0005-0000-0000-00009B020000}"/>
    <cellStyle name="Normal 28 8" xfId="7596" xr:uid="{00000000-0005-0000-0000-00009B020000}"/>
    <cellStyle name="Normal 28 8 2" xfId="23574" xr:uid="{00000000-0005-0000-0000-00009B020000}"/>
    <cellStyle name="Normal 28 9" xfId="16060" xr:uid="{00000000-0005-0000-0000-00009B020000}"/>
    <cellStyle name="Normal 29" xfId="83" xr:uid="{00000000-0005-0000-0000-00009F020000}"/>
    <cellStyle name="Normal 29 2" xfId="193" xr:uid="{00000000-0005-0000-0000-0000A0020000}"/>
    <cellStyle name="Normal 29 2 2" xfId="412" xr:uid="{00000000-0005-0000-0000-0000A1020000}"/>
    <cellStyle name="Normal 29 2 2 2" xfId="3471" xr:uid="{A5DC183D-BB68-4277-9E0D-960C18A91454}"/>
    <cellStyle name="Normal 29 2 2 2 2" xfId="10933" xr:uid="{A5DC183D-BB68-4277-9E0D-960C18A91454}"/>
    <cellStyle name="Normal 29 2 2 2 2 2" xfId="26911" xr:uid="{A5DC183D-BB68-4277-9E0D-960C18A91454}"/>
    <cellStyle name="Normal 29 2 2 2 3" xfId="19449" xr:uid="{A5DC183D-BB68-4277-9E0D-960C18A91454}"/>
    <cellStyle name="Normal 29 2 2 3" xfId="4718" xr:uid="{E6D074B1-8C55-4195-83CB-4AFB8C230809}"/>
    <cellStyle name="Normal 29 2 2 3 2" xfId="12180" xr:uid="{E6D074B1-8C55-4195-83CB-4AFB8C230809}"/>
    <cellStyle name="Normal 29 2 2 3 2 2" xfId="28158" xr:uid="{E6D074B1-8C55-4195-83CB-4AFB8C230809}"/>
    <cellStyle name="Normal 29 2 2 3 3" xfId="20696" xr:uid="{E6D074B1-8C55-4195-83CB-4AFB8C230809}"/>
    <cellStyle name="Normal 29 2 2 4" xfId="5989" xr:uid="{58401815-D9EC-491D-AC9F-5F5FBF3502B9}"/>
    <cellStyle name="Normal 29 2 2 4 2" xfId="13451" xr:uid="{58401815-D9EC-491D-AC9F-5F5FBF3502B9}"/>
    <cellStyle name="Normal 29 2 2 4 2 2" xfId="29429" xr:uid="{58401815-D9EC-491D-AC9F-5F5FBF3502B9}"/>
    <cellStyle name="Normal 29 2 2 4 3" xfId="21967" xr:uid="{58401815-D9EC-491D-AC9F-5F5FBF3502B9}"/>
    <cellStyle name="Normal 29 2 2 5" xfId="2224" xr:uid="{00000000-0005-0000-0000-0000A1020000}"/>
    <cellStyle name="Normal 29 2 2 5 2" xfId="9686" xr:uid="{00000000-0005-0000-0000-0000A1020000}"/>
    <cellStyle name="Normal 29 2 2 5 2 2" xfId="25664" xr:uid="{00000000-0005-0000-0000-0000A1020000}"/>
    <cellStyle name="Normal 29 2 2 5 3" xfId="18202" xr:uid="{00000000-0005-0000-0000-0000A1020000}"/>
    <cellStyle name="Normal 29 2 2 6" xfId="7962" xr:uid="{00000000-0005-0000-0000-0000A1020000}"/>
    <cellStyle name="Normal 29 2 2 6 2" xfId="23940" xr:uid="{00000000-0005-0000-0000-0000A1020000}"/>
    <cellStyle name="Normal 29 2 2 7" xfId="16390" xr:uid="{00000000-0005-0000-0000-0000A1020000}"/>
    <cellStyle name="Normal 29 2 3" xfId="3253" xr:uid="{0EA9AC0E-3BAB-4543-85E5-12F213ABBBA2}"/>
    <cellStyle name="Normal 29 2 3 2" xfId="10715" xr:uid="{0EA9AC0E-3BAB-4543-85E5-12F213ABBBA2}"/>
    <cellStyle name="Normal 29 2 3 2 2" xfId="26693" xr:uid="{0EA9AC0E-3BAB-4543-85E5-12F213ABBBA2}"/>
    <cellStyle name="Normal 29 2 3 3" xfId="19231" xr:uid="{0EA9AC0E-3BAB-4543-85E5-12F213ABBBA2}"/>
    <cellStyle name="Normal 29 2 4" xfId="4500" xr:uid="{8D141607-E55A-4DB1-AF2E-8C6852C2A34B}"/>
    <cellStyle name="Normal 29 2 4 2" xfId="11962" xr:uid="{8D141607-E55A-4DB1-AF2E-8C6852C2A34B}"/>
    <cellStyle name="Normal 29 2 4 2 2" xfId="27940" xr:uid="{8D141607-E55A-4DB1-AF2E-8C6852C2A34B}"/>
    <cellStyle name="Normal 29 2 4 3" xfId="20478" xr:uid="{8D141607-E55A-4DB1-AF2E-8C6852C2A34B}"/>
    <cellStyle name="Normal 29 2 5" xfId="5774" xr:uid="{812555D4-112F-48E4-A003-39C92DF61758}"/>
    <cellStyle name="Normal 29 2 5 2" xfId="13236" xr:uid="{812555D4-112F-48E4-A003-39C92DF61758}"/>
    <cellStyle name="Normal 29 2 5 2 2" xfId="29214" xr:uid="{812555D4-112F-48E4-A003-39C92DF61758}"/>
    <cellStyle name="Normal 29 2 5 3" xfId="21752" xr:uid="{812555D4-112F-48E4-A003-39C92DF61758}"/>
    <cellStyle name="Normal 29 2 6" xfId="2006" xr:uid="{00000000-0005-0000-0000-0000A0020000}"/>
    <cellStyle name="Normal 29 2 6 2" xfId="9468" xr:uid="{00000000-0005-0000-0000-0000A0020000}"/>
    <cellStyle name="Normal 29 2 6 2 2" xfId="25446" xr:uid="{00000000-0005-0000-0000-0000A0020000}"/>
    <cellStyle name="Normal 29 2 6 3" xfId="17984" xr:uid="{00000000-0005-0000-0000-0000A0020000}"/>
    <cellStyle name="Normal 29 2 7" xfId="7758" xr:uid="{00000000-0005-0000-0000-0000A0020000}"/>
    <cellStyle name="Normal 29 2 7 2" xfId="23736" xr:uid="{00000000-0005-0000-0000-0000A0020000}"/>
    <cellStyle name="Normal 29 2 8" xfId="16172" xr:uid="{00000000-0005-0000-0000-0000A0020000}"/>
    <cellStyle name="Normal 29 3" xfId="303" xr:uid="{00000000-0005-0000-0000-0000A2020000}"/>
    <cellStyle name="Normal 29 3 2" xfId="3362" xr:uid="{E6FFFE76-744C-4DD8-BC94-75278C39A316}"/>
    <cellStyle name="Normal 29 3 2 2" xfId="10824" xr:uid="{E6FFFE76-744C-4DD8-BC94-75278C39A316}"/>
    <cellStyle name="Normal 29 3 2 2 2" xfId="26802" xr:uid="{E6FFFE76-744C-4DD8-BC94-75278C39A316}"/>
    <cellStyle name="Normal 29 3 2 3" xfId="19340" xr:uid="{E6FFFE76-744C-4DD8-BC94-75278C39A316}"/>
    <cellStyle name="Normal 29 3 3" xfId="4609" xr:uid="{B17BC6F4-5DC5-4037-9121-74D1842DF243}"/>
    <cellStyle name="Normal 29 3 3 2" xfId="12071" xr:uid="{B17BC6F4-5DC5-4037-9121-74D1842DF243}"/>
    <cellStyle name="Normal 29 3 3 2 2" xfId="28049" xr:uid="{B17BC6F4-5DC5-4037-9121-74D1842DF243}"/>
    <cellStyle name="Normal 29 3 3 3" xfId="20587" xr:uid="{B17BC6F4-5DC5-4037-9121-74D1842DF243}"/>
    <cellStyle name="Normal 29 3 4" xfId="5881" xr:uid="{AF8983DB-60E0-4BA6-A408-18D0B057E582}"/>
    <cellStyle name="Normal 29 3 4 2" xfId="13343" xr:uid="{AF8983DB-60E0-4BA6-A408-18D0B057E582}"/>
    <cellStyle name="Normal 29 3 4 2 2" xfId="29321" xr:uid="{AF8983DB-60E0-4BA6-A408-18D0B057E582}"/>
    <cellStyle name="Normal 29 3 4 3" xfId="21859" xr:uid="{AF8983DB-60E0-4BA6-A408-18D0B057E582}"/>
    <cellStyle name="Normal 29 3 5" xfId="2115" xr:uid="{00000000-0005-0000-0000-0000A2020000}"/>
    <cellStyle name="Normal 29 3 5 2" xfId="9577" xr:uid="{00000000-0005-0000-0000-0000A2020000}"/>
    <cellStyle name="Normal 29 3 5 2 2" xfId="25555" xr:uid="{00000000-0005-0000-0000-0000A2020000}"/>
    <cellStyle name="Normal 29 3 5 3" xfId="18093" xr:uid="{00000000-0005-0000-0000-0000A2020000}"/>
    <cellStyle name="Normal 29 3 6" xfId="7860" xr:uid="{00000000-0005-0000-0000-0000A2020000}"/>
    <cellStyle name="Normal 29 3 6 2" xfId="23838" xr:uid="{00000000-0005-0000-0000-0000A2020000}"/>
    <cellStyle name="Normal 29 3 7" xfId="16281" xr:uid="{00000000-0005-0000-0000-0000A2020000}"/>
    <cellStyle name="Normal 29 4" xfId="3144" xr:uid="{9DC25B13-9759-4500-908B-91DF0BB3F82C}"/>
    <cellStyle name="Normal 29 4 2" xfId="10606" xr:uid="{9DC25B13-9759-4500-908B-91DF0BB3F82C}"/>
    <cellStyle name="Normal 29 4 2 2" xfId="26584" xr:uid="{9DC25B13-9759-4500-908B-91DF0BB3F82C}"/>
    <cellStyle name="Normal 29 4 3" xfId="19122" xr:uid="{9DC25B13-9759-4500-908B-91DF0BB3F82C}"/>
    <cellStyle name="Normal 29 5" xfId="4391" xr:uid="{682F2B8E-873D-40B3-B552-BB64616CFCC4}"/>
    <cellStyle name="Normal 29 5 2" xfId="11853" xr:uid="{682F2B8E-873D-40B3-B552-BB64616CFCC4}"/>
    <cellStyle name="Normal 29 5 2 2" xfId="27831" xr:uid="{682F2B8E-873D-40B3-B552-BB64616CFCC4}"/>
    <cellStyle name="Normal 29 5 3" xfId="20369" xr:uid="{682F2B8E-873D-40B3-B552-BB64616CFCC4}"/>
    <cellStyle name="Normal 29 6" xfId="5669" xr:uid="{8DCBBDFD-E4C9-4FFF-A727-7A0C14E995BC}"/>
    <cellStyle name="Normal 29 6 2" xfId="13131" xr:uid="{8DCBBDFD-E4C9-4FFF-A727-7A0C14E995BC}"/>
    <cellStyle name="Normal 29 6 2 2" xfId="29109" xr:uid="{8DCBBDFD-E4C9-4FFF-A727-7A0C14E995BC}"/>
    <cellStyle name="Normal 29 6 3" xfId="21647" xr:uid="{8DCBBDFD-E4C9-4FFF-A727-7A0C14E995BC}"/>
    <cellStyle name="Normal 29 7" xfId="1897" xr:uid="{00000000-0005-0000-0000-00009F020000}"/>
    <cellStyle name="Normal 29 7 2" xfId="9359" xr:uid="{00000000-0005-0000-0000-00009F020000}"/>
    <cellStyle name="Normal 29 7 2 2" xfId="25337" xr:uid="{00000000-0005-0000-0000-00009F020000}"/>
    <cellStyle name="Normal 29 7 3" xfId="17875" xr:uid="{00000000-0005-0000-0000-00009F020000}"/>
    <cellStyle name="Normal 29 8" xfId="7646" xr:uid="{00000000-0005-0000-0000-00009F020000}"/>
    <cellStyle name="Normal 29 8 2" xfId="23624" xr:uid="{00000000-0005-0000-0000-00009F020000}"/>
    <cellStyle name="Normal 29 9" xfId="16063" xr:uid="{00000000-0005-0000-0000-00009F020000}"/>
    <cellStyle name="Normal 3" xfId="5" xr:uid="{00000000-0005-0000-0000-0000A3020000}"/>
    <cellStyle name="Normal 3 2" xfId="115" xr:uid="{00000000-0005-0000-0000-0000A4020000}"/>
    <cellStyle name="Normal 3 2 2" xfId="334" xr:uid="{00000000-0005-0000-0000-0000A5020000}"/>
    <cellStyle name="Normal 3 2 2 2" xfId="3393" xr:uid="{F3F3F6BB-1A8E-4EE3-BC3E-8CB408489C70}"/>
    <cellStyle name="Normal 3 2 2 2 2" xfId="10855" xr:uid="{F3F3F6BB-1A8E-4EE3-BC3E-8CB408489C70}"/>
    <cellStyle name="Normal 3 2 2 2 2 2" xfId="26833" xr:uid="{F3F3F6BB-1A8E-4EE3-BC3E-8CB408489C70}"/>
    <cellStyle name="Normal 3 2 2 2 3" xfId="19371" xr:uid="{F3F3F6BB-1A8E-4EE3-BC3E-8CB408489C70}"/>
    <cellStyle name="Normal 3 2 2 3" xfId="4640" xr:uid="{CAE8FBF1-366C-48DE-84AF-DCBF3D9A3CBE}"/>
    <cellStyle name="Normal 3 2 2 3 2" xfId="12102" xr:uid="{CAE8FBF1-366C-48DE-84AF-DCBF3D9A3CBE}"/>
    <cellStyle name="Normal 3 2 2 3 2 2" xfId="28080" xr:uid="{CAE8FBF1-366C-48DE-84AF-DCBF3D9A3CBE}"/>
    <cellStyle name="Normal 3 2 2 3 3" xfId="20618" xr:uid="{CAE8FBF1-366C-48DE-84AF-DCBF3D9A3CBE}"/>
    <cellStyle name="Normal 3 2 2 4" xfId="5912" xr:uid="{68C10267-9AA4-4F9B-93B3-A2A750C62DE5}"/>
    <cellStyle name="Normal 3 2 2 4 2" xfId="13374" xr:uid="{68C10267-9AA4-4F9B-93B3-A2A750C62DE5}"/>
    <cellStyle name="Normal 3 2 2 4 2 2" xfId="29352" xr:uid="{68C10267-9AA4-4F9B-93B3-A2A750C62DE5}"/>
    <cellStyle name="Normal 3 2 2 4 3" xfId="21890" xr:uid="{68C10267-9AA4-4F9B-93B3-A2A750C62DE5}"/>
    <cellStyle name="Normal 3 2 2 5" xfId="2146" xr:uid="{00000000-0005-0000-0000-0000A5020000}"/>
    <cellStyle name="Normal 3 2 2 5 2" xfId="9608" xr:uid="{00000000-0005-0000-0000-0000A5020000}"/>
    <cellStyle name="Normal 3 2 2 5 2 2" xfId="25586" xr:uid="{00000000-0005-0000-0000-0000A5020000}"/>
    <cellStyle name="Normal 3 2 2 5 3" xfId="18124" xr:uid="{00000000-0005-0000-0000-0000A5020000}"/>
    <cellStyle name="Normal 3 2 2 6" xfId="7891" xr:uid="{00000000-0005-0000-0000-0000A5020000}"/>
    <cellStyle name="Normal 3 2 2 6 2" xfId="23869" xr:uid="{00000000-0005-0000-0000-0000A5020000}"/>
    <cellStyle name="Normal 3 2 2 7" xfId="16312" xr:uid="{00000000-0005-0000-0000-0000A5020000}"/>
    <cellStyle name="Normal 3 2 3" xfId="3175" xr:uid="{10F03C98-1C1F-4BE1-8921-FC58924894AF}"/>
    <cellStyle name="Normal 3 2 3 2" xfId="10637" xr:uid="{10F03C98-1C1F-4BE1-8921-FC58924894AF}"/>
    <cellStyle name="Normal 3 2 3 2 2" xfId="26615" xr:uid="{10F03C98-1C1F-4BE1-8921-FC58924894AF}"/>
    <cellStyle name="Normal 3 2 3 3" xfId="19153" xr:uid="{10F03C98-1C1F-4BE1-8921-FC58924894AF}"/>
    <cellStyle name="Normal 3 2 4" xfId="4422" xr:uid="{685F6EB0-0C59-497B-A15D-05644660E8CF}"/>
    <cellStyle name="Normal 3 2 4 2" xfId="11884" xr:uid="{685F6EB0-0C59-497B-A15D-05644660E8CF}"/>
    <cellStyle name="Normal 3 2 4 2 2" xfId="27862" xr:uid="{685F6EB0-0C59-497B-A15D-05644660E8CF}"/>
    <cellStyle name="Normal 3 2 4 3" xfId="20400" xr:uid="{685F6EB0-0C59-497B-A15D-05644660E8CF}"/>
    <cellStyle name="Normal 3 2 5" xfId="5700" xr:uid="{9EA6900C-904F-4CB0-8FD5-CECAD03E1FC3}"/>
    <cellStyle name="Normal 3 2 5 2" xfId="13162" xr:uid="{9EA6900C-904F-4CB0-8FD5-CECAD03E1FC3}"/>
    <cellStyle name="Normal 3 2 5 2 2" xfId="29140" xr:uid="{9EA6900C-904F-4CB0-8FD5-CECAD03E1FC3}"/>
    <cellStyle name="Normal 3 2 5 3" xfId="21678" xr:uid="{9EA6900C-904F-4CB0-8FD5-CECAD03E1FC3}"/>
    <cellStyle name="Normal 3 2 6" xfId="1928" xr:uid="{00000000-0005-0000-0000-0000A4020000}"/>
    <cellStyle name="Normal 3 2 6 2" xfId="9390" xr:uid="{00000000-0005-0000-0000-0000A4020000}"/>
    <cellStyle name="Normal 3 2 6 2 2" xfId="25368" xr:uid="{00000000-0005-0000-0000-0000A4020000}"/>
    <cellStyle name="Normal 3 2 6 3" xfId="17906" xr:uid="{00000000-0005-0000-0000-0000A4020000}"/>
    <cellStyle name="Normal 3 2 7" xfId="7683" xr:uid="{00000000-0005-0000-0000-0000A4020000}"/>
    <cellStyle name="Normal 3 2 7 2" xfId="23661" xr:uid="{00000000-0005-0000-0000-0000A4020000}"/>
    <cellStyle name="Normal 3 2 8" xfId="16094" xr:uid="{00000000-0005-0000-0000-0000A4020000}"/>
    <cellStyle name="Normal 3 3" xfId="225" xr:uid="{00000000-0005-0000-0000-0000A6020000}"/>
    <cellStyle name="Normal 3 3 2" xfId="3284" xr:uid="{82BD89A1-B534-415C-823C-E01E07ED6038}"/>
    <cellStyle name="Normal 3 3 2 2" xfId="10746" xr:uid="{82BD89A1-B534-415C-823C-E01E07ED6038}"/>
    <cellStyle name="Normal 3 3 2 2 2" xfId="26724" xr:uid="{82BD89A1-B534-415C-823C-E01E07ED6038}"/>
    <cellStyle name="Normal 3 3 2 3" xfId="19262" xr:uid="{82BD89A1-B534-415C-823C-E01E07ED6038}"/>
    <cellStyle name="Normal 3 3 3" xfId="4531" xr:uid="{144519D9-1E22-4356-B4D5-FEC0FDB506E0}"/>
    <cellStyle name="Normal 3 3 3 2" xfId="11993" xr:uid="{144519D9-1E22-4356-B4D5-FEC0FDB506E0}"/>
    <cellStyle name="Normal 3 3 3 2 2" xfId="27971" xr:uid="{144519D9-1E22-4356-B4D5-FEC0FDB506E0}"/>
    <cellStyle name="Normal 3 3 3 3" xfId="20509" xr:uid="{144519D9-1E22-4356-B4D5-FEC0FDB506E0}"/>
    <cellStyle name="Normal 3 3 4" xfId="5805" xr:uid="{AB42EA9E-3CC2-4973-AEC2-C5DF33498F90}"/>
    <cellStyle name="Normal 3 3 4 2" xfId="13267" xr:uid="{AB42EA9E-3CC2-4973-AEC2-C5DF33498F90}"/>
    <cellStyle name="Normal 3 3 4 2 2" xfId="29245" xr:uid="{AB42EA9E-3CC2-4973-AEC2-C5DF33498F90}"/>
    <cellStyle name="Normal 3 3 4 3" xfId="21783" xr:uid="{AB42EA9E-3CC2-4973-AEC2-C5DF33498F90}"/>
    <cellStyle name="Normal 3 3 5" xfId="2037" xr:uid="{00000000-0005-0000-0000-0000A6020000}"/>
    <cellStyle name="Normal 3 3 5 2" xfId="9499" xr:uid="{00000000-0005-0000-0000-0000A6020000}"/>
    <cellStyle name="Normal 3 3 5 2 2" xfId="25477" xr:uid="{00000000-0005-0000-0000-0000A6020000}"/>
    <cellStyle name="Normal 3 3 5 3" xfId="18015" xr:uid="{00000000-0005-0000-0000-0000A6020000}"/>
    <cellStyle name="Normal 3 3 6" xfId="7789" xr:uid="{00000000-0005-0000-0000-0000A6020000}"/>
    <cellStyle name="Normal 3 3 6 2" xfId="23767" xr:uid="{00000000-0005-0000-0000-0000A6020000}"/>
    <cellStyle name="Normal 3 3 7" xfId="16203" xr:uid="{00000000-0005-0000-0000-0000A6020000}"/>
    <cellStyle name="Normal 3 4" xfId="3066" xr:uid="{9FD78C0F-7C2D-4572-B39F-D8C48F14D99E}"/>
    <cellStyle name="Normal 3 4 2" xfId="10528" xr:uid="{9FD78C0F-7C2D-4572-B39F-D8C48F14D99E}"/>
    <cellStyle name="Normal 3 4 2 2" xfId="26506" xr:uid="{9FD78C0F-7C2D-4572-B39F-D8C48F14D99E}"/>
    <cellStyle name="Normal 3 4 3" xfId="19044" xr:uid="{9FD78C0F-7C2D-4572-B39F-D8C48F14D99E}"/>
    <cellStyle name="Normal 3 5" xfId="4313" xr:uid="{6D2F7E0C-3552-4F77-AFD3-8E5EB5C6A08C}"/>
    <cellStyle name="Normal 3 5 2" xfId="11775" xr:uid="{6D2F7E0C-3552-4F77-AFD3-8E5EB5C6A08C}"/>
    <cellStyle name="Normal 3 5 2 2" xfId="27753" xr:uid="{6D2F7E0C-3552-4F77-AFD3-8E5EB5C6A08C}"/>
    <cellStyle name="Normal 3 5 3" xfId="20291" xr:uid="{6D2F7E0C-3552-4F77-AFD3-8E5EB5C6A08C}"/>
    <cellStyle name="Normal 3 6" xfId="5618" xr:uid="{A07520AC-62DD-4253-99D1-7C783B229A74}"/>
    <cellStyle name="Normal 3 6 2" xfId="13080" xr:uid="{A07520AC-62DD-4253-99D1-7C783B229A74}"/>
    <cellStyle name="Normal 3 6 2 2" xfId="29058" xr:uid="{A07520AC-62DD-4253-99D1-7C783B229A74}"/>
    <cellStyle name="Normal 3 6 3" xfId="21596" xr:uid="{A07520AC-62DD-4253-99D1-7C783B229A74}"/>
    <cellStyle name="Normal 3 7" xfId="1819" xr:uid="{00000000-0005-0000-0000-0000A3020000}"/>
    <cellStyle name="Normal 3 7 2" xfId="9281" xr:uid="{00000000-0005-0000-0000-0000A3020000}"/>
    <cellStyle name="Normal 3 7 2 2" xfId="25259" xr:uid="{00000000-0005-0000-0000-0000A3020000}"/>
    <cellStyle name="Normal 3 7 3" xfId="17797" xr:uid="{00000000-0005-0000-0000-0000A3020000}"/>
    <cellStyle name="Normal 3 8" xfId="7600" xr:uid="{00000000-0005-0000-0000-0000A3020000}"/>
    <cellStyle name="Normal 3 8 2" xfId="23578" xr:uid="{00000000-0005-0000-0000-0000A3020000}"/>
    <cellStyle name="Normal 3 9" xfId="15985" xr:uid="{00000000-0005-0000-0000-0000A3020000}"/>
    <cellStyle name="Normal 30" xfId="86" xr:uid="{00000000-0005-0000-0000-0000A7020000}"/>
    <cellStyle name="Normal 30 2" xfId="196" xr:uid="{00000000-0005-0000-0000-0000A8020000}"/>
    <cellStyle name="Normal 30 2 2" xfId="415" xr:uid="{00000000-0005-0000-0000-0000A9020000}"/>
    <cellStyle name="Normal 30 2 2 2" xfId="3474" xr:uid="{2D12EE17-D85B-4212-998E-6CE3B23E569B}"/>
    <cellStyle name="Normal 30 2 2 2 2" xfId="10936" xr:uid="{2D12EE17-D85B-4212-998E-6CE3B23E569B}"/>
    <cellStyle name="Normal 30 2 2 2 2 2" xfId="26914" xr:uid="{2D12EE17-D85B-4212-998E-6CE3B23E569B}"/>
    <cellStyle name="Normal 30 2 2 2 3" xfId="19452" xr:uid="{2D12EE17-D85B-4212-998E-6CE3B23E569B}"/>
    <cellStyle name="Normal 30 2 2 3" xfId="4721" xr:uid="{27989A57-2D20-451B-AFC3-ADFAA87F3A53}"/>
    <cellStyle name="Normal 30 2 2 3 2" xfId="12183" xr:uid="{27989A57-2D20-451B-AFC3-ADFAA87F3A53}"/>
    <cellStyle name="Normal 30 2 2 3 2 2" xfId="28161" xr:uid="{27989A57-2D20-451B-AFC3-ADFAA87F3A53}"/>
    <cellStyle name="Normal 30 2 2 3 3" xfId="20699" xr:uid="{27989A57-2D20-451B-AFC3-ADFAA87F3A53}"/>
    <cellStyle name="Normal 30 2 2 4" xfId="5992" xr:uid="{CC073E78-4010-4405-9B2B-6691BE711301}"/>
    <cellStyle name="Normal 30 2 2 4 2" xfId="13454" xr:uid="{CC073E78-4010-4405-9B2B-6691BE711301}"/>
    <cellStyle name="Normal 30 2 2 4 2 2" xfId="29432" xr:uid="{CC073E78-4010-4405-9B2B-6691BE711301}"/>
    <cellStyle name="Normal 30 2 2 4 3" xfId="21970" xr:uid="{CC073E78-4010-4405-9B2B-6691BE711301}"/>
    <cellStyle name="Normal 30 2 2 5" xfId="2227" xr:uid="{00000000-0005-0000-0000-0000A9020000}"/>
    <cellStyle name="Normal 30 2 2 5 2" xfId="9689" xr:uid="{00000000-0005-0000-0000-0000A9020000}"/>
    <cellStyle name="Normal 30 2 2 5 2 2" xfId="25667" xr:uid="{00000000-0005-0000-0000-0000A9020000}"/>
    <cellStyle name="Normal 30 2 2 5 3" xfId="18205" xr:uid="{00000000-0005-0000-0000-0000A9020000}"/>
    <cellStyle name="Normal 30 2 2 6" xfId="7965" xr:uid="{00000000-0005-0000-0000-0000A9020000}"/>
    <cellStyle name="Normal 30 2 2 6 2" xfId="23943" xr:uid="{00000000-0005-0000-0000-0000A9020000}"/>
    <cellStyle name="Normal 30 2 2 7" xfId="16393" xr:uid="{00000000-0005-0000-0000-0000A9020000}"/>
    <cellStyle name="Normal 30 2 3" xfId="3256" xr:uid="{9C0D73EC-D333-4299-B079-121A9E2081AD}"/>
    <cellStyle name="Normal 30 2 3 2" xfId="10718" xr:uid="{9C0D73EC-D333-4299-B079-121A9E2081AD}"/>
    <cellStyle name="Normal 30 2 3 2 2" xfId="26696" xr:uid="{9C0D73EC-D333-4299-B079-121A9E2081AD}"/>
    <cellStyle name="Normal 30 2 3 3" xfId="19234" xr:uid="{9C0D73EC-D333-4299-B079-121A9E2081AD}"/>
    <cellStyle name="Normal 30 2 4" xfId="4503" xr:uid="{EEC772C6-B8B4-413E-85AD-4AD8ECF6A501}"/>
    <cellStyle name="Normal 30 2 4 2" xfId="11965" xr:uid="{EEC772C6-B8B4-413E-85AD-4AD8ECF6A501}"/>
    <cellStyle name="Normal 30 2 4 2 2" xfId="27943" xr:uid="{EEC772C6-B8B4-413E-85AD-4AD8ECF6A501}"/>
    <cellStyle name="Normal 30 2 4 3" xfId="20481" xr:uid="{EEC772C6-B8B4-413E-85AD-4AD8ECF6A501}"/>
    <cellStyle name="Normal 30 2 5" xfId="5777" xr:uid="{1CEE46BC-3B6C-4186-9160-824BA43B0154}"/>
    <cellStyle name="Normal 30 2 5 2" xfId="13239" xr:uid="{1CEE46BC-3B6C-4186-9160-824BA43B0154}"/>
    <cellStyle name="Normal 30 2 5 2 2" xfId="29217" xr:uid="{1CEE46BC-3B6C-4186-9160-824BA43B0154}"/>
    <cellStyle name="Normal 30 2 5 3" xfId="21755" xr:uid="{1CEE46BC-3B6C-4186-9160-824BA43B0154}"/>
    <cellStyle name="Normal 30 2 6" xfId="2009" xr:uid="{00000000-0005-0000-0000-0000A8020000}"/>
    <cellStyle name="Normal 30 2 6 2" xfId="9471" xr:uid="{00000000-0005-0000-0000-0000A8020000}"/>
    <cellStyle name="Normal 30 2 6 2 2" xfId="25449" xr:uid="{00000000-0005-0000-0000-0000A8020000}"/>
    <cellStyle name="Normal 30 2 6 3" xfId="17987" xr:uid="{00000000-0005-0000-0000-0000A8020000}"/>
    <cellStyle name="Normal 30 2 7" xfId="7761" xr:uid="{00000000-0005-0000-0000-0000A8020000}"/>
    <cellStyle name="Normal 30 2 7 2" xfId="23739" xr:uid="{00000000-0005-0000-0000-0000A8020000}"/>
    <cellStyle name="Normal 30 2 8" xfId="16175" xr:uid="{00000000-0005-0000-0000-0000A8020000}"/>
    <cellStyle name="Normal 30 3" xfId="306" xr:uid="{00000000-0005-0000-0000-0000AA020000}"/>
    <cellStyle name="Normal 30 3 2" xfId="3365" xr:uid="{D436D004-647C-492F-81EE-F9B1B0548E26}"/>
    <cellStyle name="Normal 30 3 2 2" xfId="10827" xr:uid="{D436D004-647C-492F-81EE-F9B1B0548E26}"/>
    <cellStyle name="Normal 30 3 2 2 2" xfId="26805" xr:uid="{D436D004-647C-492F-81EE-F9B1B0548E26}"/>
    <cellStyle name="Normal 30 3 2 3" xfId="19343" xr:uid="{D436D004-647C-492F-81EE-F9B1B0548E26}"/>
    <cellStyle name="Normal 30 3 3" xfId="4612" xr:uid="{423535A8-CE18-4059-BEF6-74B818B3662F}"/>
    <cellStyle name="Normal 30 3 3 2" xfId="12074" xr:uid="{423535A8-CE18-4059-BEF6-74B818B3662F}"/>
    <cellStyle name="Normal 30 3 3 2 2" xfId="28052" xr:uid="{423535A8-CE18-4059-BEF6-74B818B3662F}"/>
    <cellStyle name="Normal 30 3 3 3" xfId="20590" xr:uid="{423535A8-CE18-4059-BEF6-74B818B3662F}"/>
    <cellStyle name="Normal 30 3 4" xfId="5884" xr:uid="{207778FD-592D-48C4-B2FF-170D63E3EB32}"/>
    <cellStyle name="Normal 30 3 4 2" xfId="13346" xr:uid="{207778FD-592D-48C4-B2FF-170D63E3EB32}"/>
    <cellStyle name="Normal 30 3 4 2 2" xfId="29324" xr:uid="{207778FD-592D-48C4-B2FF-170D63E3EB32}"/>
    <cellStyle name="Normal 30 3 4 3" xfId="21862" xr:uid="{207778FD-592D-48C4-B2FF-170D63E3EB32}"/>
    <cellStyle name="Normal 30 3 5" xfId="2118" xr:uid="{00000000-0005-0000-0000-0000AA020000}"/>
    <cellStyle name="Normal 30 3 5 2" xfId="9580" xr:uid="{00000000-0005-0000-0000-0000AA020000}"/>
    <cellStyle name="Normal 30 3 5 2 2" xfId="25558" xr:uid="{00000000-0005-0000-0000-0000AA020000}"/>
    <cellStyle name="Normal 30 3 5 3" xfId="18096" xr:uid="{00000000-0005-0000-0000-0000AA020000}"/>
    <cellStyle name="Normal 30 3 6" xfId="7863" xr:uid="{00000000-0005-0000-0000-0000AA020000}"/>
    <cellStyle name="Normal 30 3 6 2" xfId="23841" xr:uid="{00000000-0005-0000-0000-0000AA020000}"/>
    <cellStyle name="Normal 30 3 7" xfId="16284" xr:uid="{00000000-0005-0000-0000-0000AA020000}"/>
    <cellStyle name="Normal 30 4" xfId="3147" xr:uid="{EB03940B-9C1F-4AD3-AC0D-7F5BECC57B11}"/>
    <cellStyle name="Normal 30 4 2" xfId="10609" xr:uid="{EB03940B-9C1F-4AD3-AC0D-7F5BECC57B11}"/>
    <cellStyle name="Normal 30 4 2 2" xfId="26587" xr:uid="{EB03940B-9C1F-4AD3-AC0D-7F5BECC57B11}"/>
    <cellStyle name="Normal 30 4 3" xfId="19125" xr:uid="{EB03940B-9C1F-4AD3-AC0D-7F5BECC57B11}"/>
    <cellStyle name="Normal 30 5" xfId="4394" xr:uid="{0EC9B5FE-2237-461F-BF5F-BB6E702A13C5}"/>
    <cellStyle name="Normal 30 5 2" xfId="11856" xr:uid="{0EC9B5FE-2237-461F-BF5F-BB6E702A13C5}"/>
    <cellStyle name="Normal 30 5 2 2" xfId="27834" xr:uid="{0EC9B5FE-2237-461F-BF5F-BB6E702A13C5}"/>
    <cellStyle name="Normal 30 5 3" xfId="20372" xr:uid="{0EC9B5FE-2237-461F-BF5F-BB6E702A13C5}"/>
    <cellStyle name="Normal 30 6" xfId="5672" xr:uid="{B99BBC76-AD7B-4322-A792-A234BEE6219D}"/>
    <cellStyle name="Normal 30 6 2" xfId="13134" xr:uid="{B99BBC76-AD7B-4322-A792-A234BEE6219D}"/>
    <cellStyle name="Normal 30 6 2 2" xfId="29112" xr:uid="{B99BBC76-AD7B-4322-A792-A234BEE6219D}"/>
    <cellStyle name="Normal 30 6 3" xfId="21650" xr:uid="{B99BBC76-AD7B-4322-A792-A234BEE6219D}"/>
    <cellStyle name="Normal 30 7" xfId="1900" xr:uid="{00000000-0005-0000-0000-0000A7020000}"/>
    <cellStyle name="Normal 30 7 2" xfId="9362" xr:uid="{00000000-0005-0000-0000-0000A7020000}"/>
    <cellStyle name="Normal 30 7 2 2" xfId="25340" xr:uid="{00000000-0005-0000-0000-0000A7020000}"/>
    <cellStyle name="Normal 30 7 3" xfId="17878" xr:uid="{00000000-0005-0000-0000-0000A7020000}"/>
    <cellStyle name="Normal 30 8" xfId="7617" xr:uid="{00000000-0005-0000-0000-0000A7020000}"/>
    <cellStyle name="Normal 30 8 2" xfId="23595" xr:uid="{00000000-0005-0000-0000-0000A7020000}"/>
    <cellStyle name="Normal 30 9" xfId="16066" xr:uid="{00000000-0005-0000-0000-0000A7020000}"/>
    <cellStyle name="Normal 31" xfId="89" xr:uid="{00000000-0005-0000-0000-0000AB020000}"/>
    <cellStyle name="Normal 31 2" xfId="199" xr:uid="{00000000-0005-0000-0000-0000AC020000}"/>
    <cellStyle name="Normal 31 2 2" xfId="418" xr:uid="{00000000-0005-0000-0000-0000AD020000}"/>
    <cellStyle name="Normal 31 2 2 2" xfId="3477" xr:uid="{750B7FFD-8D89-4EF2-B728-B5CDE885D792}"/>
    <cellStyle name="Normal 31 2 2 2 2" xfId="10939" xr:uid="{750B7FFD-8D89-4EF2-B728-B5CDE885D792}"/>
    <cellStyle name="Normal 31 2 2 2 2 2" xfId="26917" xr:uid="{750B7FFD-8D89-4EF2-B728-B5CDE885D792}"/>
    <cellStyle name="Normal 31 2 2 2 3" xfId="19455" xr:uid="{750B7FFD-8D89-4EF2-B728-B5CDE885D792}"/>
    <cellStyle name="Normal 31 2 2 3" xfId="4724" xr:uid="{6733C65A-3142-48D4-9933-51ACFE32FD4F}"/>
    <cellStyle name="Normal 31 2 2 3 2" xfId="12186" xr:uid="{6733C65A-3142-48D4-9933-51ACFE32FD4F}"/>
    <cellStyle name="Normal 31 2 2 3 2 2" xfId="28164" xr:uid="{6733C65A-3142-48D4-9933-51ACFE32FD4F}"/>
    <cellStyle name="Normal 31 2 2 3 3" xfId="20702" xr:uid="{6733C65A-3142-48D4-9933-51ACFE32FD4F}"/>
    <cellStyle name="Normal 31 2 2 4" xfId="5995" xr:uid="{F8CF7E7B-0014-425C-B80D-5CF877C62471}"/>
    <cellStyle name="Normal 31 2 2 4 2" xfId="13457" xr:uid="{F8CF7E7B-0014-425C-B80D-5CF877C62471}"/>
    <cellStyle name="Normal 31 2 2 4 2 2" xfId="29435" xr:uid="{F8CF7E7B-0014-425C-B80D-5CF877C62471}"/>
    <cellStyle name="Normal 31 2 2 4 3" xfId="21973" xr:uid="{F8CF7E7B-0014-425C-B80D-5CF877C62471}"/>
    <cellStyle name="Normal 31 2 2 5" xfId="2230" xr:uid="{00000000-0005-0000-0000-0000AD020000}"/>
    <cellStyle name="Normal 31 2 2 5 2" xfId="9692" xr:uid="{00000000-0005-0000-0000-0000AD020000}"/>
    <cellStyle name="Normal 31 2 2 5 2 2" xfId="25670" xr:uid="{00000000-0005-0000-0000-0000AD020000}"/>
    <cellStyle name="Normal 31 2 2 5 3" xfId="18208" xr:uid="{00000000-0005-0000-0000-0000AD020000}"/>
    <cellStyle name="Normal 31 2 2 6" xfId="7968" xr:uid="{00000000-0005-0000-0000-0000AD020000}"/>
    <cellStyle name="Normal 31 2 2 6 2" xfId="23946" xr:uid="{00000000-0005-0000-0000-0000AD020000}"/>
    <cellStyle name="Normal 31 2 2 7" xfId="16396" xr:uid="{00000000-0005-0000-0000-0000AD020000}"/>
    <cellStyle name="Normal 31 2 3" xfId="3259" xr:uid="{B417ED3D-94BB-4C02-8B5F-687A3EBFF3E6}"/>
    <cellStyle name="Normal 31 2 3 2" xfId="10721" xr:uid="{B417ED3D-94BB-4C02-8B5F-687A3EBFF3E6}"/>
    <cellStyle name="Normal 31 2 3 2 2" xfId="26699" xr:uid="{B417ED3D-94BB-4C02-8B5F-687A3EBFF3E6}"/>
    <cellStyle name="Normal 31 2 3 3" xfId="19237" xr:uid="{B417ED3D-94BB-4C02-8B5F-687A3EBFF3E6}"/>
    <cellStyle name="Normal 31 2 4" xfId="4506" xr:uid="{BD7094AE-D6DB-46E0-9645-E2D7060C34AF}"/>
    <cellStyle name="Normal 31 2 4 2" xfId="11968" xr:uid="{BD7094AE-D6DB-46E0-9645-E2D7060C34AF}"/>
    <cellStyle name="Normal 31 2 4 2 2" xfId="27946" xr:uid="{BD7094AE-D6DB-46E0-9645-E2D7060C34AF}"/>
    <cellStyle name="Normal 31 2 4 3" xfId="20484" xr:uid="{BD7094AE-D6DB-46E0-9645-E2D7060C34AF}"/>
    <cellStyle name="Normal 31 2 5" xfId="5780" xr:uid="{447C7BFE-5DDE-49FB-902C-9B04F152EDC0}"/>
    <cellStyle name="Normal 31 2 5 2" xfId="13242" xr:uid="{447C7BFE-5DDE-49FB-902C-9B04F152EDC0}"/>
    <cellStyle name="Normal 31 2 5 2 2" xfId="29220" xr:uid="{447C7BFE-5DDE-49FB-902C-9B04F152EDC0}"/>
    <cellStyle name="Normal 31 2 5 3" xfId="21758" xr:uid="{447C7BFE-5DDE-49FB-902C-9B04F152EDC0}"/>
    <cellStyle name="Normal 31 2 6" xfId="2012" xr:uid="{00000000-0005-0000-0000-0000AC020000}"/>
    <cellStyle name="Normal 31 2 6 2" xfId="9474" xr:uid="{00000000-0005-0000-0000-0000AC020000}"/>
    <cellStyle name="Normal 31 2 6 2 2" xfId="25452" xr:uid="{00000000-0005-0000-0000-0000AC020000}"/>
    <cellStyle name="Normal 31 2 6 3" xfId="17990" xr:uid="{00000000-0005-0000-0000-0000AC020000}"/>
    <cellStyle name="Normal 31 2 7" xfId="7764" xr:uid="{00000000-0005-0000-0000-0000AC020000}"/>
    <cellStyle name="Normal 31 2 7 2" xfId="23742" xr:uid="{00000000-0005-0000-0000-0000AC020000}"/>
    <cellStyle name="Normal 31 2 8" xfId="16178" xr:uid="{00000000-0005-0000-0000-0000AC020000}"/>
    <cellStyle name="Normal 31 3" xfId="309" xr:uid="{00000000-0005-0000-0000-0000AE020000}"/>
    <cellStyle name="Normal 31 3 2" xfId="3368" xr:uid="{02F56BCC-CDEC-432A-9C46-991728E36B24}"/>
    <cellStyle name="Normal 31 3 2 2" xfId="10830" xr:uid="{02F56BCC-CDEC-432A-9C46-991728E36B24}"/>
    <cellStyle name="Normal 31 3 2 2 2" xfId="26808" xr:uid="{02F56BCC-CDEC-432A-9C46-991728E36B24}"/>
    <cellStyle name="Normal 31 3 2 3" xfId="19346" xr:uid="{02F56BCC-CDEC-432A-9C46-991728E36B24}"/>
    <cellStyle name="Normal 31 3 3" xfId="4615" xr:uid="{31F81466-7407-4E30-A69E-126D89379107}"/>
    <cellStyle name="Normal 31 3 3 2" xfId="12077" xr:uid="{31F81466-7407-4E30-A69E-126D89379107}"/>
    <cellStyle name="Normal 31 3 3 2 2" xfId="28055" xr:uid="{31F81466-7407-4E30-A69E-126D89379107}"/>
    <cellStyle name="Normal 31 3 3 3" xfId="20593" xr:uid="{31F81466-7407-4E30-A69E-126D89379107}"/>
    <cellStyle name="Normal 31 3 4" xfId="5887" xr:uid="{37643BE1-FF79-4971-9D0D-E33D130E0D55}"/>
    <cellStyle name="Normal 31 3 4 2" xfId="13349" xr:uid="{37643BE1-FF79-4971-9D0D-E33D130E0D55}"/>
    <cellStyle name="Normal 31 3 4 2 2" xfId="29327" xr:uid="{37643BE1-FF79-4971-9D0D-E33D130E0D55}"/>
    <cellStyle name="Normal 31 3 4 3" xfId="21865" xr:uid="{37643BE1-FF79-4971-9D0D-E33D130E0D55}"/>
    <cellStyle name="Normal 31 3 5" xfId="2121" xr:uid="{00000000-0005-0000-0000-0000AE020000}"/>
    <cellStyle name="Normal 31 3 5 2" xfId="9583" xr:uid="{00000000-0005-0000-0000-0000AE020000}"/>
    <cellStyle name="Normal 31 3 5 2 2" xfId="25561" xr:uid="{00000000-0005-0000-0000-0000AE020000}"/>
    <cellStyle name="Normal 31 3 5 3" xfId="18099" xr:uid="{00000000-0005-0000-0000-0000AE020000}"/>
    <cellStyle name="Normal 31 3 6" xfId="7866" xr:uid="{00000000-0005-0000-0000-0000AE020000}"/>
    <cellStyle name="Normal 31 3 6 2" xfId="23844" xr:uid="{00000000-0005-0000-0000-0000AE020000}"/>
    <cellStyle name="Normal 31 3 7" xfId="16287" xr:uid="{00000000-0005-0000-0000-0000AE020000}"/>
    <cellStyle name="Normal 31 4" xfId="3150" xr:uid="{43FC3C51-A4CC-4982-B54E-DEC9C2FD5834}"/>
    <cellStyle name="Normal 31 4 2" xfId="10612" xr:uid="{43FC3C51-A4CC-4982-B54E-DEC9C2FD5834}"/>
    <cellStyle name="Normal 31 4 2 2" xfId="26590" xr:uid="{43FC3C51-A4CC-4982-B54E-DEC9C2FD5834}"/>
    <cellStyle name="Normal 31 4 3" xfId="19128" xr:uid="{43FC3C51-A4CC-4982-B54E-DEC9C2FD5834}"/>
    <cellStyle name="Normal 31 5" xfId="4397" xr:uid="{09C62A31-4A6D-4798-9838-F8AF314F56FE}"/>
    <cellStyle name="Normal 31 5 2" xfId="11859" xr:uid="{09C62A31-4A6D-4798-9838-F8AF314F56FE}"/>
    <cellStyle name="Normal 31 5 2 2" xfId="27837" xr:uid="{09C62A31-4A6D-4798-9838-F8AF314F56FE}"/>
    <cellStyle name="Normal 31 5 3" xfId="20375" xr:uid="{09C62A31-4A6D-4798-9838-F8AF314F56FE}"/>
    <cellStyle name="Normal 31 6" xfId="5675" xr:uid="{2B3FA0D4-8E6C-4117-8252-87C6061856D4}"/>
    <cellStyle name="Normal 31 6 2" xfId="13137" xr:uid="{2B3FA0D4-8E6C-4117-8252-87C6061856D4}"/>
    <cellStyle name="Normal 31 6 2 2" xfId="29115" xr:uid="{2B3FA0D4-8E6C-4117-8252-87C6061856D4}"/>
    <cellStyle name="Normal 31 6 3" xfId="21653" xr:uid="{2B3FA0D4-8E6C-4117-8252-87C6061856D4}"/>
    <cellStyle name="Normal 31 7" xfId="1903" xr:uid="{00000000-0005-0000-0000-0000AB020000}"/>
    <cellStyle name="Normal 31 7 2" xfId="9365" xr:uid="{00000000-0005-0000-0000-0000AB020000}"/>
    <cellStyle name="Normal 31 7 2 2" xfId="25343" xr:uid="{00000000-0005-0000-0000-0000AB020000}"/>
    <cellStyle name="Normal 31 7 3" xfId="17881" xr:uid="{00000000-0005-0000-0000-0000AB020000}"/>
    <cellStyle name="Normal 31 8" xfId="7672" xr:uid="{00000000-0005-0000-0000-0000AB020000}"/>
    <cellStyle name="Normal 31 8 2" xfId="23650" xr:uid="{00000000-0005-0000-0000-0000AB020000}"/>
    <cellStyle name="Normal 31 9" xfId="16069" xr:uid="{00000000-0005-0000-0000-0000AB020000}"/>
    <cellStyle name="Normal 32" xfId="92" xr:uid="{00000000-0005-0000-0000-0000AF020000}"/>
    <cellStyle name="Normal 32 2" xfId="202" xr:uid="{00000000-0005-0000-0000-0000B0020000}"/>
    <cellStyle name="Normal 32 2 2" xfId="421" xr:uid="{00000000-0005-0000-0000-0000B1020000}"/>
    <cellStyle name="Normal 32 2 2 2" xfId="3480" xr:uid="{80E23E17-2A75-4C97-B264-F9A5E490066E}"/>
    <cellStyle name="Normal 32 2 2 2 2" xfId="10942" xr:uid="{80E23E17-2A75-4C97-B264-F9A5E490066E}"/>
    <cellStyle name="Normal 32 2 2 2 2 2" xfId="26920" xr:uid="{80E23E17-2A75-4C97-B264-F9A5E490066E}"/>
    <cellStyle name="Normal 32 2 2 2 3" xfId="19458" xr:uid="{80E23E17-2A75-4C97-B264-F9A5E490066E}"/>
    <cellStyle name="Normal 32 2 2 3" xfId="4727" xr:uid="{5A3781AB-2A9D-41A6-ABC0-DF558CAB2ADD}"/>
    <cellStyle name="Normal 32 2 2 3 2" xfId="12189" xr:uid="{5A3781AB-2A9D-41A6-ABC0-DF558CAB2ADD}"/>
    <cellStyle name="Normal 32 2 2 3 2 2" xfId="28167" xr:uid="{5A3781AB-2A9D-41A6-ABC0-DF558CAB2ADD}"/>
    <cellStyle name="Normal 32 2 2 3 3" xfId="20705" xr:uid="{5A3781AB-2A9D-41A6-ABC0-DF558CAB2ADD}"/>
    <cellStyle name="Normal 32 2 2 4" xfId="5998" xr:uid="{CD9182FB-2325-4C8C-959D-F3400684B7D0}"/>
    <cellStyle name="Normal 32 2 2 4 2" xfId="13460" xr:uid="{CD9182FB-2325-4C8C-959D-F3400684B7D0}"/>
    <cellStyle name="Normal 32 2 2 4 2 2" xfId="29438" xr:uid="{CD9182FB-2325-4C8C-959D-F3400684B7D0}"/>
    <cellStyle name="Normal 32 2 2 4 3" xfId="21976" xr:uid="{CD9182FB-2325-4C8C-959D-F3400684B7D0}"/>
    <cellStyle name="Normal 32 2 2 5" xfId="2233" xr:uid="{00000000-0005-0000-0000-0000B1020000}"/>
    <cellStyle name="Normal 32 2 2 5 2" xfId="9695" xr:uid="{00000000-0005-0000-0000-0000B1020000}"/>
    <cellStyle name="Normal 32 2 2 5 2 2" xfId="25673" xr:uid="{00000000-0005-0000-0000-0000B1020000}"/>
    <cellStyle name="Normal 32 2 2 5 3" xfId="18211" xr:uid="{00000000-0005-0000-0000-0000B1020000}"/>
    <cellStyle name="Normal 32 2 2 6" xfId="7971" xr:uid="{00000000-0005-0000-0000-0000B1020000}"/>
    <cellStyle name="Normal 32 2 2 6 2" xfId="23949" xr:uid="{00000000-0005-0000-0000-0000B1020000}"/>
    <cellStyle name="Normal 32 2 2 7" xfId="16399" xr:uid="{00000000-0005-0000-0000-0000B1020000}"/>
    <cellStyle name="Normal 32 2 3" xfId="3262" xr:uid="{7B46C553-9A2D-4E1C-A6EF-7364BA668054}"/>
    <cellStyle name="Normal 32 2 3 2" xfId="10724" xr:uid="{7B46C553-9A2D-4E1C-A6EF-7364BA668054}"/>
    <cellStyle name="Normal 32 2 3 2 2" xfId="26702" xr:uid="{7B46C553-9A2D-4E1C-A6EF-7364BA668054}"/>
    <cellStyle name="Normal 32 2 3 3" xfId="19240" xr:uid="{7B46C553-9A2D-4E1C-A6EF-7364BA668054}"/>
    <cellStyle name="Normal 32 2 4" xfId="4509" xr:uid="{0188137A-E385-4F2A-9F38-966B6EC40F42}"/>
    <cellStyle name="Normal 32 2 4 2" xfId="11971" xr:uid="{0188137A-E385-4F2A-9F38-966B6EC40F42}"/>
    <cellStyle name="Normal 32 2 4 2 2" xfId="27949" xr:uid="{0188137A-E385-4F2A-9F38-966B6EC40F42}"/>
    <cellStyle name="Normal 32 2 4 3" xfId="20487" xr:uid="{0188137A-E385-4F2A-9F38-966B6EC40F42}"/>
    <cellStyle name="Normal 32 2 5" xfId="5783" xr:uid="{A73B9754-1346-4DFC-8FF3-93C5CDE0112A}"/>
    <cellStyle name="Normal 32 2 5 2" xfId="13245" xr:uid="{A73B9754-1346-4DFC-8FF3-93C5CDE0112A}"/>
    <cellStyle name="Normal 32 2 5 2 2" xfId="29223" xr:uid="{A73B9754-1346-4DFC-8FF3-93C5CDE0112A}"/>
    <cellStyle name="Normal 32 2 5 3" xfId="21761" xr:uid="{A73B9754-1346-4DFC-8FF3-93C5CDE0112A}"/>
    <cellStyle name="Normal 32 2 6" xfId="2015" xr:uid="{00000000-0005-0000-0000-0000B0020000}"/>
    <cellStyle name="Normal 32 2 6 2" xfId="9477" xr:uid="{00000000-0005-0000-0000-0000B0020000}"/>
    <cellStyle name="Normal 32 2 6 2 2" xfId="25455" xr:uid="{00000000-0005-0000-0000-0000B0020000}"/>
    <cellStyle name="Normal 32 2 6 3" xfId="17993" xr:uid="{00000000-0005-0000-0000-0000B0020000}"/>
    <cellStyle name="Normal 32 2 7" xfId="7767" xr:uid="{00000000-0005-0000-0000-0000B0020000}"/>
    <cellStyle name="Normal 32 2 7 2" xfId="23745" xr:uid="{00000000-0005-0000-0000-0000B0020000}"/>
    <cellStyle name="Normal 32 2 8" xfId="16181" xr:uid="{00000000-0005-0000-0000-0000B0020000}"/>
    <cellStyle name="Normal 32 3" xfId="312" xr:uid="{00000000-0005-0000-0000-0000B2020000}"/>
    <cellStyle name="Normal 32 3 2" xfId="3371" xr:uid="{D5034D9A-7E61-4E47-B1A4-0C5803B6A7AF}"/>
    <cellStyle name="Normal 32 3 2 2" xfId="10833" xr:uid="{D5034D9A-7E61-4E47-B1A4-0C5803B6A7AF}"/>
    <cellStyle name="Normal 32 3 2 2 2" xfId="26811" xr:uid="{D5034D9A-7E61-4E47-B1A4-0C5803B6A7AF}"/>
    <cellStyle name="Normal 32 3 2 3" xfId="19349" xr:uid="{D5034D9A-7E61-4E47-B1A4-0C5803B6A7AF}"/>
    <cellStyle name="Normal 32 3 3" xfId="4618" xr:uid="{1D7A8CED-6FF1-4D27-8A7E-6BC558FA2CAC}"/>
    <cellStyle name="Normal 32 3 3 2" xfId="12080" xr:uid="{1D7A8CED-6FF1-4D27-8A7E-6BC558FA2CAC}"/>
    <cellStyle name="Normal 32 3 3 2 2" xfId="28058" xr:uid="{1D7A8CED-6FF1-4D27-8A7E-6BC558FA2CAC}"/>
    <cellStyle name="Normal 32 3 3 3" xfId="20596" xr:uid="{1D7A8CED-6FF1-4D27-8A7E-6BC558FA2CAC}"/>
    <cellStyle name="Normal 32 3 4" xfId="5890" xr:uid="{28D20FD3-6787-444B-B35D-9EBBB94ECBA2}"/>
    <cellStyle name="Normal 32 3 4 2" xfId="13352" xr:uid="{28D20FD3-6787-444B-B35D-9EBBB94ECBA2}"/>
    <cellStyle name="Normal 32 3 4 2 2" xfId="29330" xr:uid="{28D20FD3-6787-444B-B35D-9EBBB94ECBA2}"/>
    <cellStyle name="Normal 32 3 4 3" xfId="21868" xr:uid="{28D20FD3-6787-444B-B35D-9EBBB94ECBA2}"/>
    <cellStyle name="Normal 32 3 5" xfId="2124" xr:uid="{00000000-0005-0000-0000-0000B2020000}"/>
    <cellStyle name="Normal 32 3 5 2" xfId="9586" xr:uid="{00000000-0005-0000-0000-0000B2020000}"/>
    <cellStyle name="Normal 32 3 5 2 2" xfId="25564" xr:uid="{00000000-0005-0000-0000-0000B2020000}"/>
    <cellStyle name="Normal 32 3 5 3" xfId="18102" xr:uid="{00000000-0005-0000-0000-0000B2020000}"/>
    <cellStyle name="Normal 32 3 6" xfId="7869" xr:uid="{00000000-0005-0000-0000-0000B2020000}"/>
    <cellStyle name="Normal 32 3 6 2" xfId="23847" xr:uid="{00000000-0005-0000-0000-0000B2020000}"/>
    <cellStyle name="Normal 32 3 7" xfId="16290" xr:uid="{00000000-0005-0000-0000-0000B2020000}"/>
    <cellStyle name="Normal 32 4" xfId="3153" xr:uid="{A7D8B234-1130-4B84-9A9A-31EE823A961F}"/>
    <cellStyle name="Normal 32 4 2" xfId="10615" xr:uid="{A7D8B234-1130-4B84-9A9A-31EE823A961F}"/>
    <cellStyle name="Normal 32 4 2 2" xfId="26593" xr:uid="{A7D8B234-1130-4B84-9A9A-31EE823A961F}"/>
    <cellStyle name="Normal 32 4 3" xfId="19131" xr:uid="{A7D8B234-1130-4B84-9A9A-31EE823A961F}"/>
    <cellStyle name="Normal 32 5" xfId="4400" xr:uid="{56F88ECC-05BE-44B8-8E3E-AF22F001886B}"/>
    <cellStyle name="Normal 32 5 2" xfId="11862" xr:uid="{56F88ECC-05BE-44B8-8E3E-AF22F001886B}"/>
    <cellStyle name="Normal 32 5 2 2" xfId="27840" xr:uid="{56F88ECC-05BE-44B8-8E3E-AF22F001886B}"/>
    <cellStyle name="Normal 32 5 3" xfId="20378" xr:uid="{56F88ECC-05BE-44B8-8E3E-AF22F001886B}"/>
    <cellStyle name="Normal 32 6" xfId="5678" xr:uid="{A8032E4D-0387-4430-86D2-96D6B36BCC2D}"/>
    <cellStyle name="Normal 32 6 2" xfId="13140" xr:uid="{A8032E4D-0387-4430-86D2-96D6B36BCC2D}"/>
    <cellStyle name="Normal 32 6 2 2" xfId="29118" xr:uid="{A8032E4D-0387-4430-86D2-96D6B36BCC2D}"/>
    <cellStyle name="Normal 32 6 3" xfId="21656" xr:uid="{A8032E4D-0387-4430-86D2-96D6B36BCC2D}"/>
    <cellStyle name="Normal 32 7" xfId="1906" xr:uid="{00000000-0005-0000-0000-0000AF020000}"/>
    <cellStyle name="Normal 32 7 2" xfId="9368" xr:uid="{00000000-0005-0000-0000-0000AF020000}"/>
    <cellStyle name="Normal 32 7 2 2" xfId="25346" xr:uid="{00000000-0005-0000-0000-0000AF020000}"/>
    <cellStyle name="Normal 32 7 3" xfId="17884" xr:uid="{00000000-0005-0000-0000-0000AF020000}"/>
    <cellStyle name="Normal 32 8" xfId="7622" xr:uid="{00000000-0005-0000-0000-0000AF020000}"/>
    <cellStyle name="Normal 32 8 2" xfId="23600" xr:uid="{00000000-0005-0000-0000-0000AF020000}"/>
    <cellStyle name="Normal 32 9" xfId="16072" xr:uid="{00000000-0005-0000-0000-0000AF020000}"/>
    <cellStyle name="Normal 33" xfId="93" xr:uid="{00000000-0005-0000-0000-0000B3020000}"/>
    <cellStyle name="Normal 33 2" xfId="203" xr:uid="{00000000-0005-0000-0000-0000B4020000}"/>
    <cellStyle name="Normal 33 2 2" xfId="422" xr:uid="{00000000-0005-0000-0000-0000B5020000}"/>
    <cellStyle name="Normal 33 2 2 2" xfId="3481" xr:uid="{DBD06935-EF6F-41C0-A674-F3921234AE13}"/>
    <cellStyle name="Normal 33 2 2 2 2" xfId="10943" xr:uid="{DBD06935-EF6F-41C0-A674-F3921234AE13}"/>
    <cellStyle name="Normal 33 2 2 2 2 2" xfId="26921" xr:uid="{DBD06935-EF6F-41C0-A674-F3921234AE13}"/>
    <cellStyle name="Normal 33 2 2 2 3" xfId="19459" xr:uid="{DBD06935-EF6F-41C0-A674-F3921234AE13}"/>
    <cellStyle name="Normal 33 2 2 3" xfId="4728" xr:uid="{A1E8A81A-DF0F-44EC-8EA2-5CAC7D029DC1}"/>
    <cellStyle name="Normal 33 2 2 3 2" xfId="12190" xr:uid="{A1E8A81A-DF0F-44EC-8EA2-5CAC7D029DC1}"/>
    <cellStyle name="Normal 33 2 2 3 2 2" xfId="28168" xr:uid="{A1E8A81A-DF0F-44EC-8EA2-5CAC7D029DC1}"/>
    <cellStyle name="Normal 33 2 2 3 3" xfId="20706" xr:uid="{A1E8A81A-DF0F-44EC-8EA2-5CAC7D029DC1}"/>
    <cellStyle name="Normal 33 2 2 4" xfId="5999" xr:uid="{732B4667-D3FB-4AB1-B559-05A1F14F93FC}"/>
    <cellStyle name="Normal 33 2 2 4 2" xfId="13461" xr:uid="{732B4667-D3FB-4AB1-B559-05A1F14F93FC}"/>
    <cellStyle name="Normal 33 2 2 4 2 2" xfId="29439" xr:uid="{732B4667-D3FB-4AB1-B559-05A1F14F93FC}"/>
    <cellStyle name="Normal 33 2 2 4 3" xfId="21977" xr:uid="{732B4667-D3FB-4AB1-B559-05A1F14F93FC}"/>
    <cellStyle name="Normal 33 2 2 5" xfId="2234" xr:uid="{00000000-0005-0000-0000-0000B5020000}"/>
    <cellStyle name="Normal 33 2 2 5 2" xfId="9696" xr:uid="{00000000-0005-0000-0000-0000B5020000}"/>
    <cellStyle name="Normal 33 2 2 5 2 2" xfId="25674" xr:uid="{00000000-0005-0000-0000-0000B5020000}"/>
    <cellStyle name="Normal 33 2 2 5 3" xfId="18212" xr:uid="{00000000-0005-0000-0000-0000B5020000}"/>
    <cellStyle name="Normal 33 2 2 6" xfId="7972" xr:uid="{00000000-0005-0000-0000-0000B5020000}"/>
    <cellStyle name="Normal 33 2 2 6 2" xfId="23950" xr:uid="{00000000-0005-0000-0000-0000B5020000}"/>
    <cellStyle name="Normal 33 2 2 7" xfId="16400" xr:uid="{00000000-0005-0000-0000-0000B5020000}"/>
    <cellStyle name="Normal 33 2 3" xfId="3263" xr:uid="{80B8F61B-8432-486F-8976-AF736C53AE80}"/>
    <cellStyle name="Normal 33 2 3 2" xfId="10725" xr:uid="{80B8F61B-8432-486F-8976-AF736C53AE80}"/>
    <cellStyle name="Normal 33 2 3 2 2" xfId="26703" xr:uid="{80B8F61B-8432-486F-8976-AF736C53AE80}"/>
    <cellStyle name="Normal 33 2 3 3" xfId="19241" xr:uid="{80B8F61B-8432-486F-8976-AF736C53AE80}"/>
    <cellStyle name="Normal 33 2 4" xfId="4510" xr:uid="{FD331E9C-BF24-482E-9B89-7A05AE587076}"/>
    <cellStyle name="Normal 33 2 4 2" xfId="11972" xr:uid="{FD331E9C-BF24-482E-9B89-7A05AE587076}"/>
    <cellStyle name="Normal 33 2 4 2 2" xfId="27950" xr:uid="{FD331E9C-BF24-482E-9B89-7A05AE587076}"/>
    <cellStyle name="Normal 33 2 4 3" xfId="20488" xr:uid="{FD331E9C-BF24-482E-9B89-7A05AE587076}"/>
    <cellStyle name="Normal 33 2 5" xfId="5784" xr:uid="{256C0D8C-1235-4202-B1FC-525A557F287F}"/>
    <cellStyle name="Normal 33 2 5 2" xfId="13246" xr:uid="{256C0D8C-1235-4202-B1FC-525A557F287F}"/>
    <cellStyle name="Normal 33 2 5 2 2" xfId="29224" xr:uid="{256C0D8C-1235-4202-B1FC-525A557F287F}"/>
    <cellStyle name="Normal 33 2 5 3" xfId="21762" xr:uid="{256C0D8C-1235-4202-B1FC-525A557F287F}"/>
    <cellStyle name="Normal 33 2 6" xfId="2016" xr:uid="{00000000-0005-0000-0000-0000B4020000}"/>
    <cellStyle name="Normal 33 2 6 2" xfId="9478" xr:uid="{00000000-0005-0000-0000-0000B4020000}"/>
    <cellStyle name="Normal 33 2 6 2 2" xfId="25456" xr:uid="{00000000-0005-0000-0000-0000B4020000}"/>
    <cellStyle name="Normal 33 2 6 3" xfId="17994" xr:uid="{00000000-0005-0000-0000-0000B4020000}"/>
    <cellStyle name="Normal 33 2 7" xfId="7768" xr:uid="{00000000-0005-0000-0000-0000B4020000}"/>
    <cellStyle name="Normal 33 2 7 2" xfId="23746" xr:uid="{00000000-0005-0000-0000-0000B4020000}"/>
    <cellStyle name="Normal 33 2 8" xfId="16182" xr:uid="{00000000-0005-0000-0000-0000B4020000}"/>
    <cellStyle name="Normal 33 3" xfId="313" xr:uid="{00000000-0005-0000-0000-0000B6020000}"/>
    <cellStyle name="Normal 33 3 2" xfId="3372" xr:uid="{B42265A6-12B5-4E71-A826-8E56E5D2EFA1}"/>
    <cellStyle name="Normal 33 3 2 2" xfId="10834" xr:uid="{B42265A6-12B5-4E71-A826-8E56E5D2EFA1}"/>
    <cellStyle name="Normal 33 3 2 2 2" xfId="26812" xr:uid="{B42265A6-12B5-4E71-A826-8E56E5D2EFA1}"/>
    <cellStyle name="Normal 33 3 2 3" xfId="19350" xr:uid="{B42265A6-12B5-4E71-A826-8E56E5D2EFA1}"/>
    <cellStyle name="Normal 33 3 3" xfId="4619" xr:uid="{34030232-2F0F-47FE-A6DC-CBCAAFB97B4E}"/>
    <cellStyle name="Normal 33 3 3 2" xfId="12081" xr:uid="{34030232-2F0F-47FE-A6DC-CBCAAFB97B4E}"/>
    <cellStyle name="Normal 33 3 3 2 2" xfId="28059" xr:uid="{34030232-2F0F-47FE-A6DC-CBCAAFB97B4E}"/>
    <cellStyle name="Normal 33 3 3 3" xfId="20597" xr:uid="{34030232-2F0F-47FE-A6DC-CBCAAFB97B4E}"/>
    <cellStyle name="Normal 33 3 4" xfId="5891" xr:uid="{1AF74CFD-7F6F-40E5-AF79-FCB3CD8DC38E}"/>
    <cellStyle name="Normal 33 3 4 2" xfId="13353" xr:uid="{1AF74CFD-7F6F-40E5-AF79-FCB3CD8DC38E}"/>
    <cellStyle name="Normal 33 3 4 2 2" xfId="29331" xr:uid="{1AF74CFD-7F6F-40E5-AF79-FCB3CD8DC38E}"/>
    <cellStyle name="Normal 33 3 4 3" xfId="21869" xr:uid="{1AF74CFD-7F6F-40E5-AF79-FCB3CD8DC38E}"/>
    <cellStyle name="Normal 33 3 5" xfId="2125" xr:uid="{00000000-0005-0000-0000-0000B6020000}"/>
    <cellStyle name="Normal 33 3 5 2" xfId="9587" xr:uid="{00000000-0005-0000-0000-0000B6020000}"/>
    <cellStyle name="Normal 33 3 5 2 2" xfId="25565" xr:uid="{00000000-0005-0000-0000-0000B6020000}"/>
    <cellStyle name="Normal 33 3 5 3" xfId="18103" xr:uid="{00000000-0005-0000-0000-0000B6020000}"/>
    <cellStyle name="Normal 33 3 6" xfId="7870" xr:uid="{00000000-0005-0000-0000-0000B6020000}"/>
    <cellStyle name="Normal 33 3 6 2" xfId="23848" xr:uid="{00000000-0005-0000-0000-0000B6020000}"/>
    <cellStyle name="Normal 33 3 7" xfId="16291" xr:uid="{00000000-0005-0000-0000-0000B6020000}"/>
    <cellStyle name="Normal 33 4" xfId="3154" xr:uid="{3EFBD6DB-8A79-463F-B3E0-CE41886856FC}"/>
    <cellStyle name="Normal 33 4 2" xfId="10616" xr:uid="{3EFBD6DB-8A79-463F-B3E0-CE41886856FC}"/>
    <cellStyle name="Normal 33 4 2 2" xfId="26594" xr:uid="{3EFBD6DB-8A79-463F-B3E0-CE41886856FC}"/>
    <cellStyle name="Normal 33 4 3" xfId="19132" xr:uid="{3EFBD6DB-8A79-463F-B3E0-CE41886856FC}"/>
    <cellStyle name="Normal 33 5" xfId="4401" xr:uid="{8A856F01-331E-455A-97D3-DEED35F3F15F}"/>
    <cellStyle name="Normal 33 5 2" xfId="11863" xr:uid="{8A856F01-331E-455A-97D3-DEED35F3F15F}"/>
    <cellStyle name="Normal 33 5 2 2" xfId="27841" xr:uid="{8A856F01-331E-455A-97D3-DEED35F3F15F}"/>
    <cellStyle name="Normal 33 5 3" xfId="20379" xr:uid="{8A856F01-331E-455A-97D3-DEED35F3F15F}"/>
    <cellStyle name="Normal 33 6" xfId="5679" xr:uid="{6E54813A-D9E0-4A1A-AC96-FC1164D415B1}"/>
    <cellStyle name="Normal 33 6 2" xfId="13141" xr:uid="{6E54813A-D9E0-4A1A-AC96-FC1164D415B1}"/>
    <cellStyle name="Normal 33 6 2 2" xfId="29119" xr:uid="{6E54813A-D9E0-4A1A-AC96-FC1164D415B1}"/>
    <cellStyle name="Normal 33 6 3" xfId="21657" xr:uid="{6E54813A-D9E0-4A1A-AC96-FC1164D415B1}"/>
    <cellStyle name="Normal 33 7" xfId="1907" xr:uid="{00000000-0005-0000-0000-0000B3020000}"/>
    <cellStyle name="Normal 33 7 2" xfId="9369" xr:uid="{00000000-0005-0000-0000-0000B3020000}"/>
    <cellStyle name="Normal 33 7 2 2" xfId="25347" xr:uid="{00000000-0005-0000-0000-0000B3020000}"/>
    <cellStyle name="Normal 33 7 3" xfId="17885" xr:uid="{00000000-0005-0000-0000-0000B3020000}"/>
    <cellStyle name="Normal 33 8" xfId="7663" xr:uid="{00000000-0005-0000-0000-0000B3020000}"/>
    <cellStyle name="Normal 33 8 2" xfId="23641" xr:uid="{00000000-0005-0000-0000-0000B3020000}"/>
    <cellStyle name="Normal 33 9" xfId="16073" xr:uid="{00000000-0005-0000-0000-0000B3020000}"/>
    <cellStyle name="Normal 34" xfId="96" xr:uid="{00000000-0005-0000-0000-0000B7020000}"/>
    <cellStyle name="Normal 34 2" xfId="206" xr:uid="{00000000-0005-0000-0000-0000B8020000}"/>
    <cellStyle name="Normal 34 2 2" xfId="425" xr:uid="{00000000-0005-0000-0000-0000B9020000}"/>
    <cellStyle name="Normal 34 2 2 2" xfId="3484" xr:uid="{6005F2BB-C41A-453E-95B8-F2EC343CCDB4}"/>
    <cellStyle name="Normal 34 2 2 2 2" xfId="10946" xr:uid="{6005F2BB-C41A-453E-95B8-F2EC343CCDB4}"/>
    <cellStyle name="Normal 34 2 2 2 2 2" xfId="26924" xr:uid="{6005F2BB-C41A-453E-95B8-F2EC343CCDB4}"/>
    <cellStyle name="Normal 34 2 2 2 3" xfId="19462" xr:uid="{6005F2BB-C41A-453E-95B8-F2EC343CCDB4}"/>
    <cellStyle name="Normal 34 2 2 3" xfId="4731" xr:uid="{5A310E05-E7E5-4EF9-A3F1-1A5BC56F914C}"/>
    <cellStyle name="Normal 34 2 2 3 2" xfId="12193" xr:uid="{5A310E05-E7E5-4EF9-A3F1-1A5BC56F914C}"/>
    <cellStyle name="Normal 34 2 2 3 2 2" xfId="28171" xr:uid="{5A310E05-E7E5-4EF9-A3F1-1A5BC56F914C}"/>
    <cellStyle name="Normal 34 2 2 3 3" xfId="20709" xr:uid="{5A310E05-E7E5-4EF9-A3F1-1A5BC56F914C}"/>
    <cellStyle name="Normal 34 2 2 4" xfId="6002" xr:uid="{53102996-86CA-4F23-B658-4745ECFF9D4F}"/>
    <cellStyle name="Normal 34 2 2 4 2" xfId="13464" xr:uid="{53102996-86CA-4F23-B658-4745ECFF9D4F}"/>
    <cellStyle name="Normal 34 2 2 4 2 2" xfId="29442" xr:uid="{53102996-86CA-4F23-B658-4745ECFF9D4F}"/>
    <cellStyle name="Normal 34 2 2 4 3" xfId="21980" xr:uid="{53102996-86CA-4F23-B658-4745ECFF9D4F}"/>
    <cellStyle name="Normal 34 2 2 5" xfId="2237" xr:uid="{00000000-0005-0000-0000-0000B9020000}"/>
    <cellStyle name="Normal 34 2 2 5 2" xfId="9699" xr:uid="{00000000-0005-0000-0000-0000B9020000}"/>
    <cellStyle name="Normal 34 2 2 5 2 2" xfId="25677" xr:uid="{00000000-0005-0000-0000-0000B9020000}"/>
    <cellStyle name="Normal 34 2 2 5 3" xfId="18215" xr:uid="{00000000-0005-0000-0000-0000B9020000}"/>
    <cellStyle name="Normal 34 2 2 6" xfId="7975" xr:uid="{00000000-0005-0000-0000-0000B9020000}"/>
    <cellStyle name="Normal 34 2 2 6 2" xfId="23953" xr:uid="{00000000-0005-0000-0000-0000B9020000}"/>
    <cellStyle name="Normal 34 2 2 7" xfId="16403" xr:uid="{00000000-0005-0000-0000-0000B9020000}"/>
    <cellStyle name="Normal 34 2 3" xfId="3266" xr:uid="{E70352C5-D286-43DC-93CA-D99D6F56D913}"/>
    <cellStyle name="Normal 34 2 3 2" xfId="10728" xr:uid="{E70352C5-D286-43DC-93CA-D99D6F56D913}"/>
    <cellStyle name="Normal 34 2 3 2 2" xfId="26706" xr:uid="{E70352C5-D286-43DC-93CA-D99D6F56D913}"/>
    <cellStyle name="Normal 34 2 3 3" xfId="19244" xr:uid="{E70352C5-D286-43DC-93CA-D99D6F56D913}"/>
    <cellStyle name="Normal 34 2 4" xfId="4513" xr:uid="{FA9AAACF-B50D-4747-93F0-D444975DBE83}"/>
    <cellStyle name="Normal 34 2 4 2" xfId="11975" xr:uid="{FA9AAACF-B50D-4747-93F0-D444975DBE83}"/>
    <cellStyle name="Normal 34 2 4 2 2" xfId="27953" xr:uid="{FA9AAACF-B50D-4747-93F0-D444975DBE83}"/>
    <cellStyle name="Normal 34 2 4 3" xfId="20491" xr:uid="{FA9AAACF-B50D-4747-93F0-D444975DBE83}"/>
    <cellStyle name="Normal 34 2 5" xfId="5787" xr:uid="{8C1AF1C6-68AE-469B-A6C5-C55C6DD3E9D8}"/>
    <cellStyle name="Normal 34 2 5 2" xfId="13249" xr:uid="{8C1AF1C6-68AE-469B-A6C5-C55C6DD3E9D8}"/>
    <cellStyle name="Normal 34 2 5 2 2" xfId="29227" xr:uid="{8C1AF1C6-68AE-469B-A6C5-C55C6DD3E9D8}"/>
    <cellStyle name="Normal 34 2 5 3" xfId="21765" xr:uid="{8C1AF1C6-68AE-469B-A6C5-C55C6DD3E9D8}"/>
    <cellStyle name="Normal 34 2 6" xfId="2019" xr:uid="{00000000-0005-0000-0000-0000B8020000}"/>
    <cellStyle name="Normal 34 2 6 2" xfId="9481" xr:uid="{00000000-0005-0000-0000-0000B8020000}"/>
    <cellStyle name="Normal 34 2 6 2 2" xfId="25459" xr:uid="{00000000-0005-0000-0000-0000B8020000}"/>
    <cellStyle name="Normal 34 2 6 3" xfId="17997" xr:uid="{00000000-0005-0000-0000-0000B8020000}"/>
    <cellStyle name="Normal 34 2 7" xfId="7771" xr:uid="{00000000-0005-0000-0000-0000B8020000}"/>
    <cellStyle name="Normal 34 2 7 2" xfId="23749" xr:uid="{00000000-0005-0000-0000-0000B8020000}"/>
    <cellStyle name="Normal 34 2 8" xfId="16185" xr:uid="{00000000-0005-0000-0000-0000B8020000}"/>
    <cellStyle name="Normal 34 3" xfId="316" xr:uid="{00000000-0005-0000-0000-0000BA020000}"/>
    <cellStyle name="Normal 34 3 2" xfId="3375" xr:uid="{1AAA097F-45E4-4BE7-8569-3DAD99B7E3B2}"/>
    <cellStyle name="Normal 34 3 2 2" xfId="10837" xr:uid="{1AAA097F-45E4-4BE7-8569-3DAD99B7E3B2}"/>
    <cellStyle name="Normal 34 3 2 2 2" xfId="26815" xr:uid="{1AAA097F-45E4-4BE7-8569-3DAD99B7E3B2}"/>
    <cellStyle name="Normal 34 3 2 3" xfId="19353" xr:uid="{1AAA097F-45E4-4BE7-8569-3DAD99B7E3B2}"/>
    <cellStyle name="Normal 34 3 3" xfId="4622" xr:uid="{AD938CCA-4A45-467A-9D95-89B0D15512FD}"/>
    <cellStyle name="Normal 34 3 3 2" xfId="12084" xr:uid="{AD938CCA-4A45-467A-9D95-89B0D15512FD}"/>
    <cellStyle name="Normal 34 3 3 2 2" xfId="28062" xr:uid="{AD938CCA-4A45-467A-9D95-89B0D15512FD}"/>
    <cellStyle name="Normal 34 3 3 3" xfId="20600" xr:uid="{AD938CCA-4A45-467A-9D95-89B0D15512FD}"/>
    <cellStyle name="Normal 34 3 4" xfId="5894" xr:uid="{F70B7697-1D6C-4362-AD02-3AD9AA30CE6C}"/>
    <cellStyle name="Normal 34 3 4 2" xfId="13356" xr:uid="{F70B7697-1D6C-4362-AD02-3AD9AA30CE6C}"/>
    <cellStyle name="Normal 34 3 4 2 2" xfId="29334" xr:uid="{F70B7697-1D6C-4362-AD02-3AD9AA30CE6C}"/>
    <cellStyle name="Normal 34 3 4 3" xfId="21872" xr:uid="{F70B7697-1D6C-4362-AD02-3AD9AA30CE6C}"/>
    <cellStyle name="Normal 34 3 5" xfId="2128" xr:uid="{00000000-0005-0000-0000-0000BA020000}"/>
    <cellStyle name="Normal 34 3 5 2" xfId="9590" xr:uid="{00000000-0005-0000-0000-0000BA020000}"/>
    <cellStyle name="Normal 34 3 5 2 2" xfId="25568" xr:uid="{00000000-0005-0000-0000-0000BA020000}"/>
    <cellStyle name="Normal 34 3 5 3" xfId="18106" xr:uid="{00000000-0005-0000-0000-0000BA020000}"/>
    <cellStyle name="Normal 34 3 6" xfId="7873" xr:uid="{00000000-0005-0000-0000-0000BA020000}"/>
    <cellStyle name="Normal 34 3 6 2" xfId="23851" xr:uid="{00000000-0005-0000-0000-0000BA020000}"/>
    <cellStyle name="Normal 34 3 7" xfId="16294" xr:uid="{00000000-0005-0000-0000-0000BA020000}"/>
    <cellStyle name="Normal 34 4" xfId="3157" xr:uid="{F616CD52-664F-4010-A95F-064BE9257257}"/>
    <cellStyle name="Normal 34 4 2" xfId="10619" xr:uid="{F616CD52-664F-4010-A95F-064BE9257257}"/>
    <cellStyle name="Normal 34 4 2 2" xfId="26597" xr:uid="{F616CD52-664F-4010-A95F-064BE9257257}"/>
    <cellStyle name="Normal 34 4 3" xfId="19135" xr:uid="{F616CD52-664F-4010-A95F-064BE9257257}"/>
    <cellStyle name="Normal 34 5" xfId="4404" xr:uid="{38489BFD-5AAC-4AA1-B410-77DD2CF9DDDA}"/>
    <cellStyle name="Normal 34 5 2" xfId="11866" xr:uid="{38489BFD-5AAC-4AA1-B410-77DD2CF9DDDA}"/>
    <cellStyle name="Normal 34 5 2 2" xfId="27844" xr:uid="{38489BFD-5AAC-4AA1-B410-77DD2CF9DDDA}"/>
    <cellStyle name="Normal 34 5 3" xfId="20382" xr:uid="{38489BFD-5AAC-4AA1-B410-77DD2CF9DDDA}"/>
    <cellStyle name="Normal 34 6" xfId="5682" xr:uid="{EC7524B1-D204-4EA6-952A-DDC45A1FCA3C}"/>
    <cellStyle name="Normal 34 6 2" xfId="13144" xr:uid="{EC7524B1-D204-4EA6-952A-DDC45A1FCA3C}"/>
    <cellStyle name="Normal 34 6 2 2" xfId="29122" xr:uid="{EC7524B1-D204-4EA6-952A-DDC45A1FCA3C}"/>
    <cellStyle name="Normal 34 6 3" xfId="21660" xr:uid="{EC7524B1-D204-4EA6-952A-DDC45A1FCA3C}"/>
    <cellStyle name="Normal 34 7" xfId="1910" xr:uid="{00000000-0005-0000-0000-0000B7020000}"/>
    <cellStyle name="Normal 34 7 2" xfId="9372" xr:uid="{00000000-0005-0000-0000-0000B7020000}"/>
    <cellStyle name="Normal 34 7 2 2" xfId="25350" xr:uid="{00000000-0005-0000-0000-0000B7020000}"/>
    <cellStyle name="Normal 34 7 3" xfId="17888" xr:uid="{00000000-0005-0000-0000-0000B7020000}"/>
    <cellStyle name="Normal 34 8" xfId="7624" xr:uid="{00000000-0005-0000-0000-0000B7020000}"/>
    <cellStyle name="Normal 34 8 2" xfId="23602" xr:uid="{00000000-0005-0000-0000-0000B7020000}"/>
    <cellStyle name="Normal 34 9" xfId="16076" xr:uid="{00000000-0005-0000-0000-0000B7020000}"/>
    <cellStyle name="Normal 35" xfId="99" xr:uid="{00000000-0005-0000-0000-0000BB020000}"/>
    <cellStyle name="Normal 35 2" xfId="209" xr:uid="{00000000-0005-0000-0000-0000BC020000}"/>
    <cellStyle name="Normal 35 2 2" xfId="428" xr:uid="{00000000-0005-0000-0000-0000BD020000}"/>
    <cellStyle name="Normal 35 2 2 2" xfId="3487" xr:uid="{02B6194A-3E75-4F5C-8B40-BB7BEEF39AB8}"/>
    <cellStyle name="Normal 35 2 2 2 2" xfId="10949" xr:uid="{02B6194A-3E75-4F5C-8B40-BB7BEEF39AB8}"/>
    <cellStyle name="Normal 35 2 2 2 2 2" xfId="26927" xr:uid="{02B6194A-3E75-4F5C-8B40-BB7BEEF39AB8}"/>
    <cellStyle name="Normal 35 2 2 2 3" xfId="19465" xr:uid="{02B6194A-3E75-4F5C-8B40-BB7BEEF39AB8}"/>
    <cellStyle name="Normal 35 2 2 3" xfId="4734" xr:uid="{D378A236-AC25-4718-833E-8132F98690B2}"/>
    <cellStyle name="Normal 35 2 2 3 2" xfId="12196" xr:uid="{D378A236-AC25-4718-833E-8132F98690B2}"/>
    <cellStyle name="Normal 35 2 2 3 2 2" xfId="28174" xr:uid="{D378A236-AC25-4718-833E-8132F98690B2}"/>
    <cellStyle name="Normal 35 2 2 3 3" xfId="20712" xr:uid="{D378A236-AC25-4718-833E-8132F98690B2}"/>
    <cellStyle name="Normal 35 2 2 4" xfId="6005" xr:uid="{83D67D21-FCAE-4274-844A-BE6CA2ED50AC}"/>
    <cellStyle name="Normal 35 2 2 4 2" xfId="13467" xr:uid="{83D67D21-FCAE-4274-844A-BE6CA2ED50AC}"/>
    <cellStyle name="Normal 35 2 2 4 2 2" xfId="29445" xr:uid="{83D67D21-FCAE-4274-844A-BE6CA2ED50AC}"/>
    <cellStyle name="Normal 35 2 2 4 3" xfId="21983" xr:uid="{83D67D21-FCAE-4274-844A-BE6CA2ED50AC}"/>
    <cellStyle name="Normal 35 2 2 5" xfId="2240" xr:uid="{00000000-0005-0000-0000-0000BD020000}"/>
    <cellStyle name="Normal 35 2 2 5 2" xfId="9702" xr:uid="{00000000-0005-0000-0000-0000BD020000}"/>
    <cellStyle name="Normal 35 2 2 5 2 2" xfId="25680" xr:uid="{00000000-0005-0000-0000-0000BD020000}"/>
    <cellStyle name="Normal 35 2 2 5 3" xfId="18218" xr:uid="{00000000-0005-0000-0000-0000BD020000}"/>
    <cellStyle name="Normal 35 2 2 6" xfId="7978" xr:uid="{00000000-0005-0000-0000-0000BD020000}"/>
    <cellStyle name="Normal 35 2 2 6 2" xfId="23956" xr:uid="{00000000-0005-0000-0000-0000BD020000}"/>
    <cellStyle name="Normal 35 2 2 7" xfId="16406" xr:uid="{00000000-0005-0000-0000-0000BD020000}"/>
    <cellStyle name="Normal 35 2 3" xfId="3269" xr:uid="{D3F07748-1B7B-47E5-B0FE-5D7BEA2947DE}"/>
    <cellStyle name="Normal 35 2 3 2" xfId="10731" xr:uid="{D3F07748-1B7B-47E5-B0FE-5D7BEA2947DE}"/>
    <cellStyle name="Normal 35 2 3 2 2" xfId="26709" xr:uid="{D3F07748-1B7B-47E5-B0FE-5D7BEA2947DE}"/>
    <cellStyle name="Normal 35 2 3 3" xfId="19247" xr:uid="{D3F07748-1B7B-47E5-B0FE-5D7BEA2947DE}"/>
    <cellStyle name="Normal 35 2 4" xfId="4516" xr:uid="{635179E9-63C9-4C72-8681-E86E366F5FE6}"/>
    <cellStyle name="Normal 35 2 4 2" xfId="11978" xr:uid="{635179E9-63C9-4C72-8681-E86E366F5FE6}"/>
    <cellStyle name="Normal 35 2 4 2 2" xfId="27956" xr:uid="{635179E9-63C9-4C72-8681-E86E366F5FE6}"/>
    <cellStyle name="Normal 35 2 4 3" xfId="20494" xr:uid="{635179E9-63C9-4C72-8681-E86E366F5FE6}"/>
    <cellStyle name="Normal 35 2 5" xfId="5790" xr:uid="{FA97209F-A1E7-4B38-A33E-391497655A97}"/>
    <cellStyle name="Normal 35 2 5 2" xfId="13252" xr:uid="{FA97209F-A1E7-4B38-A33E-391497655A97}"/>
    <cellStyle name="Normal 35 2 5 2 2" xfId="29230" xr:uid="{FA97209F-A1E7-4B38-A33E-391497655A97}"/>
    <cellStyle name="Normal 35 2 5 3" xfId="21768" xr:uid="{FA97209F-A1E7-4B38-A33E-391497655A97}"/>
    <cellStyle name="Normal 35 2 6" xfId="2022" xr:uid="{00000000-0005-0000-0000-0000BC020000}"/>
    <cellStyle name="Normal 35 2 6 2" xfId="9484" xr:uid="{00000000-0005-0000-0000-0000BC020000}"/>
    <cellStyle name="Normal 35 2 6 2 2" xfId="25462" xr:uid="{00000000-0005-0000-0000-0000BC020000}"/>
    <cellStyle name="Normal 35 2 6 3" xfId="18000" xr:uid="{00000000-0005-0000-0000-0000BC020000}"/>
    <cellStyle name="Normal 35 2 7" xfId="7774" xr:uid="{00000000-0005-0000-0000-0000BC020000}"/>
    <cellStyle name="Normal 35 2 7 2" xfId="23752" xr:uid="{00000000-0005-0000-0000-0000BC020000}"/>
    <cellStyle name="Normal 35 2 8" xfId="16188" xr:uid="{00000000-0005-0000-0000-0000BC020000}"/>
    <cellStyle name="Normal 35 3" xfId="319" xr:uid="{00000000-0005-0000-0000-0000BE020000}"/>
    <cellStyle name="Normal 35 3 2" xfId="3378" xr:uid="{FFB69623-8F13-4CF3-8CA7-5EA0F67DBFC2}"/>
    <cellStyle name="Normal 35 3 2 2" xfId="10840" xr:uid="{FFB69623-8F13-4CF3-8CA7-5EA0F67DBFC2}"/>
    <cellStyle name="Normal 35 3 2 2 2" xfId="26818" xr:uid="{FFB69623-8F13-4CF3-8CA7-5EA0F67DBFC2}"/>
    <cellStyle name="Normal 35 3 2 3" xfId="19356" xr:uid="{FFB69623-8F13-4CF3-8CA7-5EA0F67DBFC2}"/>
    <cellStyle name="Normal 35 3 3" xfId="4625" xr:uid="{916110A2-2E75-4A08-B7B9-59E2B648E91B}"/>
    <cellStyle name="Normal 35 3 3 2" xfId="12087" xr:uid="{916110A2-2E75-4A08-B7B9-59E2B648E91B}"/>
    <cellStyle name="Normal 35 3 3 2 2" xfId="28065" xr:uid="{916110A2-2E75-4A08-B7B9-59E2B648E91B}"/>
    <cellStyle name="Normal 35 3 3 3" xfId="20603" xr:uid="{916110A2-2E75-4A08-B7B9-59E2B648E91B}"/>
    <cellStyle name="Normal 35 3 4" xfId="5897" xr:uid="{D36C5D90-82DA-4EFD-BA4F-D9E186177A1C}"/>
    <cellStyle name="Normal 35 3 4 2" xfId="13359" xr:uid="{D36C5D90-82DA-4EFD-BA4F-D9E186177A1C}"/>
    <cellStyle name="Normal 35 3 4 2 2" xfId="29337" xr:uid="{D36C5D90-82DA-4EFD-BA4F-D9E186177A1C}"/>
    <cellStyle name="Normal 35 3 4 3" xfId="21875" xr:uid="{D36C5D90-82DA-4EFD-BA4F-D9E186177A1C}"/>
    <cellStyle name="Normal 35 3 5" xfId="2131" xr:uid="{00000000-0005-0000-0000-0000BE020000}"/>
    <cellStyle name="Normal 35 3 5 2" xfId="9593" xr:uid="{00000000-0005-0000-0000-0000BE020000}"/>
    <cellStyle name="Normal 35 3 5 2 2" xfId="25571" xr:uid="{00000000-0005-0000-0000-0000BE020000}"/>
    <cellStyle name="Normal 35 3 5 3" xfId="18109" xr:uid="{00000000-0005-0000-0000-0000BE020000}"/>
    <cellStyle name="Normal 35 3 6" xfId="7876" xr:uid="{00000000-0005-0000-0000-0000BE020000}"/>
    <cellStyle name="Normal 35 3 6 2" xfId="23854" xr:uid="{00000000-0005-0000-0000-0000BE020000}"/>
    <cellStyle name="Normal 35 3 7" xfId="16297" xr:uid="{00000000-0005-0000-0000-0000BE020000}"/>
    <cellStyle name="Normal 35 4" xfId="3160" xr:uid="{03BD6A9F-A87F-4955-A500-55D3EEAB9FD6}"/>
    <cellStyle name="Normal 35 4 2" xfId="10622" xr:uid="{03BD6A9F-A87F-4955-A500-55D3EEAB9FD6}"/>
    <cellStyle name="Normal 35 4 2 2" xfId="26600" xr:uid="{03BD6A9F-A87F-4955-A500-55D3EEAB9FD6}"/>
    <cellStyle name="Normal 35 4 3" xfId="19138" xr:uid="{03BD6A9F-A87F-4955-A500-55D3EEAB9FD6}"/>
    <cellStyle name="Normal 35 5" xfId="4407" xr:uid="{5C525DB6-5390-4EBB-9022-225AF26AA8A0}"/>
    <cellStyle name="Normal 35 5 2" xfId="11869" xr:uid="{5C525DB6-5390-4EBB-9022-225AF26AA8A0}"/>
    <cellStyle name="Normal 35 5 2 2" xfId="27847" xr:uid="{5C525DB6-5390-4EBB-9022-225AF26AA8A0}"/>
    <cellStyle name="Normal 35 5 3" xfId="20385" xr:uid="{5C525DB6-5390-4EBB-9022-225AF26AA8A0}"/>
    <cellStyle name="Normal 35 6" xfId="5685" xr:uid="{B6C10014-0894-49A2-B4E7-AA9BF6B030E4}"/>
    <cellStyle name="Normal 35 6 2" xfId="13147" xr:uid="{B6C10014-0894-49A2-B4E7-AA9BF6B030E4}"/>
    <cellStyle name="Normal 35 6 2 2" xfId="29125" xr:uid="{B6C10014-0894-49A2-B4E7-AA9BF6B030E4}"/>
    <cellStyle name="Normal 35 6 3" xfId="21663" xr:uid="{B6C10014-0894-49A2-B4E7-AA9BF6B030E4}"/>
    <cellStyle name="Normal 35 7" xfId="1913" xr:uid="{00000000-0005-0000-0000-0000BB020000}"/>
    <cellStyle name="Normal 35 7 2" xfId="9375" xr:uid="{00000000-0005-0000-0000-0000BB020000}"/>
    <cellStyle name="Normal 35 7 2 2" xfId="25353" xr:uid="{00000000-0005-0000-0000-0000BB020000}"/>
    <cellStyle name="Normal 35 7 3" xfId="17891" xr:uid="{00000000-0005-0000-0000-0000BB020000}"/>
    <cellStyle name="Normal 35 8" xfId="7592" xr:uid="{00000000-0005-0000-0000-0000BB020000}"/>
    <cellStyle name="Normal 35 8 2" xfId="23570" xr:uid="{00000000-0005-0000-0000-0000BB020000}"/>
    <cellStyle name="Normal 35 9" xfId="16079" xr:uid="{00000000-0005-0000-0000-0000BB020000}"/>
    <cellStyle name="Normal 36" xfId="102" xr:uid="{00000000-0005-0000-0000-0000BF020000}"/>
    <cellStyle name="Normal 36 2" xfId="212" xr:uid="{00000000-0005-0000-0000-0000C0020000}"/>
    <cellStyle name="Normal 36 2 2" xfId="431" xr:uid="{00000000-0005-0000-0000-0000C1020000}"/>
    <cellStyle name="Normal 36 2 2 2" xfId="3490" xr:uid="{198E9AC6-7838-4EE4-9EEF-0D2D3157CF02}"/>
    <cellStyle name="Normal 36 2 2 2 2" xfId="10952" xr:uid="{198E9AC6-7838-4EE4-9EEF-0D2D3157CF02}"/>
    <cellStyle name="Normal 36 2 2 2 2 2" xfId="26930" xr:uid="{198E9AC6-7838-4EE4-9EEF-0D2D3157CF02}"/>
    <cellStyle name="Normal 36 2 2 2 3" xfId="19468" xr:uid="{198E9AC6-7838-4EE4-9EEF-0D2D3157CF02}"/>
    <cellStyle name="Normal 36 2 2 3" xfId="4737" xr:uid="{47AF9BBC-1BC2-40E3-B63C-CB70D8434CA5}"/>
    <cellStyle name="Normal 36 2 2 3 2" xfId="12199" xr:uid="{47AF9BBC-1BC2-40E3-B63C-CB70D8434CA5}"/>
    <cellStyle name="Normal 36 2 2 3 2 2" xfId="28177" xr:uid="{47AF9BBC-1BC2-40E3-B63C-CB70D8434CA5}"/>
    <cellStyle name="Normal 36 2 2 3 3" xfId="20715" xr:uid="{47AF9BBC-1BC2-40E3-B63C-CB70D8434CA5}"/>
    <cellStyle name="Normal 36 2 2 4" xfId="6008" xr:uid="{141B94CB-7721-4DDD-BFB0-205552EDC397}"/>
    <cellStyle name="Normal 36 2 2 4 2" xfId="13470" xr:uid="{141B94CB-7721-4DDD-BFB0-205552EDC397}"/>
    <cellStyle name="Normal 36 2 2 4 2 2" xfId="29448" xr:uid="{141B94CB-7721-4DDD-BFB0-205552EDC397}"/>
    <cellStyle name="Normal 36 2 2 4 3" xfId="21986" xr:uid="{141B94CB-7721-4DDD-BFB0-205552EDC397}"/>
    <cellStyle name="Normal 36 2 2 5" xfId="2243" xr:uid="{00000000-0005-0000-0000-0000C1020000}"/>
    <cellStyle name="Normal 36 2 2 5 2" xfId="9705" xr:uid="{00000000-0005-0000-0000-0000C1020000}"/>
    <cellStyle name="Normal 36 2 2 5 2 2" xfId="25683" xr:uid="{00000000-0005-0000-0000-0000C1020000}"/>
    <cellStyle name="Normal 36 2 2 5 3" xfId="18221" xr:uid="{00000000-0005-0000-0000-0000C1020000}"/>
    <cellStyle name="Normal 36 2 2 6" xfId="7981" xr:uid="{00000000-0005-0000-0000-0000C1020000}"/>
    <cellStyle name="Normal 36 2 2 6 2" xfId="23959" xr:uid="{00000000-0005-0000-0000-0000C1020000}"/>
    <cellStyle name="Normal 36 2 2 7" xfId="16409" xr:uid="{00000000-0005-0000-0000-0000C1020000}"/>
    <cellStyle name="Normal 36 2 3" xfId="3272" xr:uid="{0B3FC2AD-D758-4D0C-8B99-419B449E5527}"/>
    <cellStyle name="Normal 36 2 3 2" xfId="10734" xr:uid="{0B3FC2AD-D758-4D0C-8B99-419B449E5527}"/>
    <cellStyle name="Normal 36 2 3 2 2" xfId="26712" xr:uid="{0B3FC2AD-D758-4D0C-8B99-419B449E5527}"/>
    <cellStyle name="Normal 36 2 3 3" xfId="19250" xr:uid="{0B3FC2AD-D758-4D0C-8B99-419B449E5527}"/>
    <cellStyle name="Normal 36 2 4" xfId="4519" xr:uid="{A0CE3C54-D1A0-4200-B052-0F2FCA2D4A55}"/>
    <cellStyle name="Normal 36 2 4 2" xfId="11981" xr:uid="{A0CE3C54-D1A0-4200-B052-0F2FCA2D4A55}"/>
    <cellStyle name="Normal 36 2 4 2 2" xfId="27959" xr:uid="{A0CE3C54-D1A0-4200-B052-0F2FCA2D4A55}"/>
    <cellStyle name="Normal 36 2 4 3" xfId="20497" xr:uid="{A0CE3C54-D1A0-4200-B052-0F2FCA2D4A55}"/>
    <cellStyle name="Normal 36 2 5" xfId="5793" xr:uid="{45CC3DC7-5149-4B5E-96AD-318EA98EC611}"/>
    <cellStyle name="Normal 36 2 5 2" xfId="13255" xr:uid="{45CC3DC7-5149-4B5E-96AD-318EA98EC611}"/>
    <cellStyle name="Normal 36 2 5 2 2" xfId="29233" xr:uid="{45CC3DC7-5149-4B5E-96AD-318EA98EC611}"/>
    <cellStyle name="Normal 36 2 5 3" xfId="21771" xr:uid="{45CC3DC7-5149-4B5E-96AD-318EA98EC611}"/>
    <cellStyle name="Normal 36 2 6" xfId="2025" xr:uid="{00000000-0005-0000-0000-0000C0020000}"/>
    <cellStyle name="Normal 36 2 6 2" xfId="9487" xr:uid="{00000000-0005-0000-0000-0000C0020000}"/>
    <cellStyle name="Normal 36 2 6 2 2" xfId="25465" xr:uid="{00000000-0005-0000-0000-0000C0020000}"/>
    <cellStyle name="Normal 36 2 6 3" xfId="18003" xr:uid="{00000000-0005-0000-0000-0000C0020000}"/>
    <cellStyle name="Normal 36 2 7" xfId="7777" xr:uid="{00000000-0005-0000-0000-0000C0020000}"/>
    <cellStyle name="Normal 36 2 7 2" xfId="23755" xr:uid="{00000000-0005-0000-0000-0000C0020000}"/>
    <cellStyle name="Normal 36 2 8" xfId="16191" xr:uid="{00000000-0005-0000-0000-0000C0020000}"/>
    <cellStyle name="Normal 36 3" xfId="322" xr:uid="{00000000-0005-0000-0000-0000C2020000}"/>
    <cellStyle name="Normal 36 3 2" xfId="3381" xr:uid="{C6AF1953-6665-42FA-8DC1-D7926666587C}"/>
    <cellStyle name="Normal 36 3 2 2" xfId="10843" xr:uid="{C6AF1953-6665-42FA-8DC1-D7926666587C}"/>
    <cellStyle name="Normal 36 3 2 2 2" xfId="26821" xr:uid="{C6AF1953-6665-42FA-8DC1-D7926666587C}"/>
    <cellStyle name="Normal 36 3 2 3" xfId="19359" xr:uid="{C6AF1953-6665-42FA-8DC1-D7926666587C}"/>
    <cellStyle name="Normal 36 3 3" xfId="4628" xr:uid="{F6E8D6A9-8446-452E-BD73-940C31045BAE}"/>
    <cellStyle name="Normal 36 3 3 2" xfId="12090" xr:uid="{F6E8D6A9-8446-452E-BD73-940C31045BAE}"/>
    <cellStyle name="Normal 36 3 3 2 2" xfId="28068" xr:uid="{F6E8D6A9-8446-452E-BD73-940C31045BAE}"/>
    <cellStyle name="Normal 36 3 3 3" xfId="20606" xr:uid="{F6E8D6A9-8446-452E-BD73-940C31045BAE}"/>
    <cellStyle name="Normal 36 3 4" xfId="5900" xr:uid="{45F41D34-71D4-4B16-AEEE-8ECCF3FDB411}"/>
    <cellStyle name="Normal 36 3 4 2" xfId="13362" xr:uid="{45F41D34-71D4-4B16-AEEE-8ECCF3FDB411}"/>
    <cellStyle name="Normal 36 3 4 2 2" xfId="29340" xr:uid="{45F41D34-71D4-4B16-AEEE-8ECCF3FDB411}"/>
    <cellStyle name="Normal 36 3 4 3" xfId="21878" xr:uid="{45F41D34-71D4-4B16-AEEE-8ECCF3FDB411}"/>
    <cellStyle name="Normal 36 3 5" xfId="2134" xr:uid="{00000000-0005-0000-0000-0000C2020000}"/>
    <cellStyle name="Normal 36 3 5 2" xfId="9596" xr:uid="{00000000-0005-0000-0000-0000C2020000}"/>
    <cellStyle name="Normal 36 3 5 2 2" xfId="25574" xr:uid="{00000000-0005-0000-0000-0000C2020000}"/>
    <cellStyle name="Normal 36 3 5 3" xfId="18112" xr:uid="{00000000-0005-0000-0000-0000C2020000}"/>
    <cellStyle name="Normal 36 3 6" xfId="7879" xr:uid="{00000000-0005-0000-0000-0000C2020000}"/>
    <cellStyle name="Normal 36 3 6 2" xfId="23857" xr:uid="{00000000-0005-0000-0000-0000C2020000}"/>
    <cellStyle name="Normal 36 3 7" xfId="16300" xr:uid="{00000000-0005-0000-0000-0000C2020000}"/>
    <cellStyle name="Normal 36 4" xfId="3163" xr:uid="{F6EACA30-F4A2-43E5-BBFC-B938BB94E9D9}"/>
    <cellStyle name="Normal 36 4 2" xfId="10625" xr:uid="{F6EACA30-F4A2-43E5-BBFC-B938BB94E9D9}"/>
    <cellStyle name="Normal 36 4 2 2" xfId="26603" xr:uid="{F6EACA30-F4A2-43E5-BBFC-B938BB94E9D9}"/>
    <cellStyle name="Normal 36 4 3" xfId="19141" xr:uid="{F6EACA30-F4A2-43E5-BBFC-B938BB94E9D9}"/>
    <cellStyle name="Normal 36 5" xfId="4410" xr:uid="{5E14DA5D-E2C6-4CE3-8996-092ACD35EE45}"/>
    <cellStyle name="Normal 36 5 2" xfId="11872" xr:uid="{5E14DA5D-E2C6-4CE3-8996-092ACD35EE45}"/>
    <cellStyle name="Normal 36 5 2 2" xfId="27850" xr:uid="{5E14DA5D-E2C6-4CE3-8996-092ACD35EE45}"/>
    <cellStyle name="Normal 36 5 3" xfId="20388" xr:uid="{5E14DA5D-E2C6-4CE3-8996-092ACD35EE45}"/>
    <cellStyle name="Normal 36 6" xfId="5688" xr:uid="{434DB94C-BFB0-4F87-BA12-7767E35C5291}"/>
    <cellStyle name="Normal 36 6 2" xfId="13150" xr:uid="{434DB94C-BFB0-4F87-BA12-7767E35C5291}"/>
    <cellStyle name="Normal 36 6 2 2" xfId="29128" xr:uid="{434DB94C-BFB0-4F87-BA12-7767E35C5291}"/>
    <cellStyle name="Normal 36 6 3" xfId="21666" xr:uid="{434DB94C-BFB0-4F87-BA12-7767E35C5291}"/>
    <cellStyle name="Normal 36 7" xfId="1916" xr:uid="{00000000-0005-0000-0000-0000BF020000}"/>
    <cellStyle name="Normal 36 7 2" xfId="9378" xr:uid="{00000000-0005-0000-0000-0000BF020000}"/>
    <cellStyle name="Normal 36 7 2 2" xfId="25356" xr:uid="{00000000-0005-0000-0000-0000BF020000}"/>
    <cellStyle name="Normal 36 7 3" xfId="17894" xr:uid="{00000000-0005-0000-0000-0000BF020000}"/>
    <cellStyle name="Normal 36 8" xfId="7644" xr:uid="{00000000-0005-0000-0000-0000BF020000}"/>
    <cellStyle name="Normal 36 8 2" xfId="23622" xr:uid="{00000000-0005-0000-0000-0000BF020000}"/>
    <cellStyle name="Normal 36 9" xfId="16082" xr:uid="{00000000-0005-0000-0000-0000BF020000}"/>
    <cellStyle name="Normal 37" xfId="105" xr:uid="{00000000-0005-0000-0000-0000C3020000}"/>
    <cellStyle name="Normal 37 2" xfId="215" xr:uid="{00000000-0005-0000-0000-0000C4020000}"/>
    <cellStyle name="Normal 37 2 2" xfId="434" xr:uid="{00000000-0005-0000-0000-0000C5020000}"/>
    <cellStyle name="Normal 37 2 2 2" xfId="3493" xr:uid="{258C0CED-4140-4121-8B2A-5AF82C32C370}"/>
    <cellStyle name="Normal 37 2 2 2 2" xfId="10955" xr:uid="{258C0CED-4140-4121-8B2A-5AF82C32C370}"/>
    <cellStyle name="Normal 37 2 2 2 2 2" xfId="26933" xr:uid="{258C0CED-4140-4121-8B2A-5AF82C32C370}"/>
    <cellStyle name="Normal 37 2 2 2 3" xfId="19471" xr:uid="{258C0CED-4140-4121-8B2A-5AF82C32C370}"/>
    <cellStyle name="Normal 37 2 2 3" xfId="4740" xr:uid="{638E4A32-26B0-4A09-A6F4-2AB461FFE82D}"/>
    <cellStyle name="Normal 37 2 2 3 2" xfId="12202" xr:uid="{638E4A32-26B0-4A09-A6F4-2AB461FFE82D}"/>
    <cellStyle name="Normal 37 2 2 3 2 2" xfId="28180" xr:uid="{638E4A32-26B0-4A09-A6F4-2AB461FFE82D}"/>
    <cellStyle name="Normal 37 2 2 3 3" xfId="20718" xr:uid="{638E4A32-26B0-4A09-A6F4-2AB461FFE82D}"/>
    <cellStyle name="Normal 37 2 2 4" xfId="6011" xr:uid="{5E2C6976-6F08-49F7-83B3-BA8AB7587AE1}"/>
    <cellStyle name="Normal 37 2 2 4 2" xfId="13473" xr:uid="{5E2C6976-6F08-49F7-83B3-BA8AB7587AE1}"/>
    <cellStyle name="Normal 37 2 2 4 2 2" xfId="29451" xr:uid="{5E2C6976-6F08-49F7-83B3-BA8AB7587AE1}"/>
    <cellStyle name="Normal 37 2 2 4 3" xfId="21989" xr:uid="{5E2C6976-6F08-49F7-83B3-BA8AB7587AE1}"/>
    <cellStyle name="Normal 37 2 2 5" xfId="2246" xr:uid="{00000000-0005-0000-0000-0000C5020000}"/>
    <cellStyle name="Normal 37 2 2 5 2" xfId="9708" xr:uid="{00000000-0005-0000-0000-0000C5020000}"/>
    <cellStyle name="Normal 37 2 2 5 2 2" xfId="25686" xr:uid="{00000000-0005-0000-0000-0000C5020000}"/>
    <cellStyle name="Normal 37 2 2 5 3" xfId="18224" xr:uid="{00000000-0005-0000-0000-0000C5020000}"/>
    <cellStyle name="Normal 37 2 2 6" xfId="7984" xr:uid="{00000000-0005-0000-0000-0000C5020000}"/>
    <cellStyle name="Normal 37 2 2 6 2" xfId="23962" xr:uid="{00000000-0005-0000-0000-0000C5020000}"/>
    <cellStyle name="Normal 37 2 2 7" xfId="16412" xr:uid="{00000000-0005-0000-0000-0000C5020000}"/>
    <cellStyle name="Normal 37 2 3" xfId="3275" xr:uid="{A0FB133D-A564-42B5-A825-78850E66DF35}"/>
    <cellStyle name="Normal 37 2 3 2" xfId="10737" xr:uid="{A0FB133D-A564-42B5-A825-78850E66DF35}"/>
    <cellStyle name="Normal 37 2 3 2 2" xfId="26715" xr:uid="{A0FB133D-A564-42B5-A825-78850E66DF35}"/>
    <cellStyle name="Normal 37 2 3 3" xfId="19253" xr:uid="{A0FB133D-A564-42B5-A825-78850E66DF35}"/>
    <cellStyle name="Normal 37 2 4" xfId="4522" xr:uid="{0B37663F-A6EF-4DDE-A216-08B2450583E4}"/>
    <cellStyle name="Normal 37 2 4 2" xfId="11984" xr:uid="{0B37663F-A6EF-4DDE-A216-08B2450583E4}"/>
    <cellStyle name="Normal 37 2 4 2 2" xfId="27962" xr:uid="{0B37663F-A6EF-4DDE-A216-08B2450583E4}"/>
    <cellStyle name="Normal 37 2 4 3" xfId="20500" xr:uid="{0B37663F-A6EF-4DDE-A216-08B2450583E4}"/>
    <cellStyle name="Normal 37 2 5" xfId="5796" xr:uid="{5751A953-7160-4D46-B4A9-9FD6B284F637}"/>
    <cellStyle name="Normal 37 2 5 2" xfId="13258" xr:uid="{5751A953-7160-4D46-B4A9-9FD6B284F637}"/>
    <cellStyle name="Normal 37 2 5 2 2" xfId="29236" xr:uid="{5751A953-7160-4D46-B4A9-9FD6B284F637}"/>
    <cellStyle name="Normal 37 2 5 3" xfId="21774" xr:uid="{5751A953-7160-4D46-B4A9-9FD6B284F637}"/>
    <cellStyle name="Normal 37 2 6" xfId="2028" xr:uid="{00000000-0005-0000-0000-0000C4020000}"/>
    <cellStyle name="Normal 37 2 6 2" xfId="9490" xr:uid="{00000000-0005-0000-0000-0000C4020000}"/>
    <cellStyle name="Normal 37 2 6 2 2" xfId="25468" xr:uid="{00000000-0005-0000-0000-0000C4020000}"/>
    <cellStyle name="Normal 37 2 6 3" xfId="18006" xr:uid="{00000000-0005-0000-0000-0000C4020000}"/>
    <cellStyle name="Normal 37 2 7" xfId="7780" xr:uid="{00000000-0005-0000-0000-0000C4020000}"/>
    <cellStyle name="Normal 37 2 7 2" xfId="23758" xr:uid="{00000000-0005-0000-0000-0000C4020000}"/>
    <cellStyle name="Normal 37 2 8" xfId="16194" xr:uid="{00000000-0005-0000-0000-0000C4020000}"/>
    <cellStyle name="Normal 37 3" xfId="325" xr:uid="{00000000-0005-0000-0000-0000C6020000}"/>
    <cellStyle name="Normal 37 3 2" xfId="3384" xr:uid="{9554E8DB-BBDB-4D0B-937F-C6313C928E4A}"/>
    <cellStyle name="Normal 37 3 2 2" xfId="10846" xr:uid="{9554E8DB-BBDB-4D0B-937F-C6313C928E4A}"/>
    <cellStyle name="Normal 37 3 2 2 2" xfId="26824" xr:uid="{9554E8DB-BBDB-4D0B-937F-C6313C928E4A}"/>
    <cellStyle name="Normal 37 3 2 3" xfId="19362" xr:uid="{9554E8DB-BBDB-4D0B-937F-C6313C928E4A}"/>
    <cellStyle name="Normal 37 3 3" xfId="4631" xr:uid="{9BDFC3BD-2391-45E7-940D-F83AF6D1F652}"/>
    <cellStyle name="Normal 37 3 3 2" xfId="12093" xr:uid="{9BDFC3BD-2391-45E7-940D-F83AF6D1F652}"/>
    <cellStyle name="Normal 37 3 3 2 2" xfId="28071" xr:uid="{9BDFC3BD-2391-45E7-940D-F83AF6D1F652}"/>
    <cellStyle name="Normal 37 3 3 3" xfId="20609" xr:uid="{9BDFC3BD-2391-45E7-940D-F83AF6D1F652}"/>
    <cellStyle name="Normal 37 3 4" xfId="5903" xr:uid="{BB09C720-A5F1-4E4B-A781-5C36D9F23A78}"/>
    <cellStyle name="Normal 37 3 4 2" xfId="13365" xr:uid="{BB09C720-A5F1-4E4B-A781-5C36D9F23A78}"/>
    <cellStyle name="Normal 37 3 4 2 2" xfId="29343" xr:uid="{BB09C720-A5F1-4E4B-A781-5C36D9F23A78}"/>
    <cellStyle name="Normal 37 3 4 3" xfId="21881" xr:uid="{BB09C720-A5F1-4E4B-A781-5C36D9F23A78}"/>
    <cellStyle name="Normal 37 3 5" xfId="2137" xr:uid="{00000000-0005-0000-0000-0000C6020000}"/>
    <cellStyle name="Normal 37 3 5 2" xfId="9599" xr:uid="{00000000-0005-0000-0000-0000C6020000}"/>
    <cellStyle name="Normal 37 3 5 2 2" xfId="25577" xr:uid="{00000000-0005-0000-0000-0000C6020000}"/>
    <cellStyle name="Normal 37 3 5 3" xfId="18115" xr:uid="{00000000-0005-0000-0000-0000C6020000}"/>
    <cellStyle name="Normal 37 3 6" xfId="7882" xr:uid="{00000000-0005-0000-0000-0000C6020000}"/>
    <cellStyle name="Normal 37 3 6 2" xfId="23860" xr:uid="{00000000-0005-0000-0000-0000C6020000}"/>
    <cellStyle name="Normal 37 3 7" xfId="16303" xr:uid="{00000000-0005-0000-0000-0000C6020000}"/>
    <cellStyle name="Normal 37 4" xfId="3166" xr:uid="{2427FC46-D4C2-4DCD-A15D-F02AA7948546}"/>
    <cellStyle name="Normal 37 4 2" xfId="10628" xr:uid="{2427FC46-D4C2-4DCD-A15D-F02AA7948546}"/>
    <cellStyle name="Normal 37 4 2 2" xfId="26606" xr:uid="{2427FC46-D4C2-4DCD-A15D-F02AA7948546}"/>
    <cellStyle name="Normal 37 4 3" xfId="19144" xr:uid="{2427FC46-D4C2-4DCD-A15D-F02AA7948546}"/>
    <cellStyle name="Normal 37 5" xfId="4413" xr:uid="{E5C1243B-08D3-47F1-97A9-D8F992D3501F}"/>
    <cellStyle name="Normal 37 5 2" xfId="11875" xr:uid="{E5C1243B-08D3-47F1-97A9-D8F992D3501F}"/>
    <cellStyle name="Normal 37 5 2 2" xfId="27853" xr:uid="{E5C1243B-08D3-47F1-97A9-D8F992D3501F}"/>
    <cellStyle name="Normal 37 5 3" xfId="20391" xr:uid="{E5C1243B-08D3-47F1-97A9-D8F992D3501F}"/>
    <cellStyle name="Normal 37 6" xfId="5691" xr:uid="{BC12ADF8-7ED7-429C-9BCC-14D8C40F0AAA}"/>
    <cellStyle name="Normal 37 6 2" xfId="13153" xr:uid="{BC12ADF8-7ED7-429C-9BCC-14D8C40F0AAA}"/>
    <cellStyle name="Normal 37 6 2 2" xfId="29131" xr:uid="{BC12ADF8-7ED7-429C-9BCC-14D8C40F0AAA}"/>
    <cellStyle name="Normal 37 6 3" xfId="21669" xr:uid="{BC12ADF8-7ED7-429C-9BCC-14D8C40F0AAA}"/>
    <cellStyle name="Normal 37 7" xfId="1919" xr:uid="{00000000-0005-0000-0000-0000C3020000}"/>
    <cellStyle name="Normal 37 7 2" xfId="9381" xr:uid="{00000000-0005-0000-0000-0000C3020000}"/>
    <cellStyle name="Normal 37 7 2 2" xfId="25359" xr:uid="{00000000-0005-0000-0000-0000C3020000}"/>
    <cellStyle name="Normal 37 7 3" xfId="17897" xr:uid="{00000000-0005-0000-0000-0000C3020000}"/>
    <cellStyle name="Normal 37 8" xfId="7597" xr:uid="{00000000-0005-0000-0000-0000C3020000}"/>
    <cellStyle name="Normal 37 8 2" xfId="23575" xr:uid="{00000000-0005-0000-0000-0000C3020000}"/>
    <cellStyle name="Normal 37 9" xfId="16085" xr:uid="{00000000-0005-0000-0000-0000C3020000}"/>
    <cellStyle name="Normal 38" xfId="108" xr:uid="{00000000-0005-0000-0000-0000C7020000}"/>
    <cellStyle name="Normal 38 2" xfId="218" xr:uid="{00000000-0005-0000-0000-0000C8020000}"/>
    <cellStyle name="Normal 38 2 2" xfId="437" xr:uid="{00000000-0005-0000-0000-0000C9020000}"/>
    <cellStyle name="Normal 38 2 2 2" xfId="3496" xr:uid="{4821897E-0A26-405D-AF0E-84535BDCAAB4}"/>
    <cellStyle name="Normal 38 2 2 2 2" xfId="10958" xr:uid="{4821897E-0A26-405D-AF0E-84535BDCAAB4}"/>
    <cellStyle name="Normal 38 2 2 2 2 2" xfId="26936" xr:uid="{4821897E-0A26-405D-AF0E-84535BDCAAB4}"/>
    <cellStyle name="Normal 38 2 2 2 3" xfId="19474" xr:uid="{4821897E-0A26-405D-AF0E-84535BDCAAB4}"/>
    <cellStyle name="Normal 38 2 2 3" xfId="4743" xr:uid="{A9F23AE0-1C74-4F5C-A73E-D0D953A20B96}"/>
    <cellStyle name="Normal 38 2 2 3 2" xfId="12205" xr:uid="{A9F23AE0-1C74-4F5C-A73E-D0D953A20B96}"/>
    <cellStyle name="Normal 38 2 2 3 2 2" xfId="28183" xr:uid="{A9F23AE0-1C74-4F5C-A73E-D0D953A20B96}"/>
    <cellStyle name="Normal 38 2 2 3 3" xfId="20721" xr:uid="{A9F23AE0-1C74-4F5C-A73E-D0D953A20B96}"/>
    <cellStyle name="Normal 38 2 2 4" xfId="6014" xr:uid="{4DC77144-CEB4-4083-9757-B0B0AB4BF8AF}"/>
    <cellStyle name="Normal 38 2 2 4 2" xfId="13476" xr:uid="{4DC77144-CEB4-4083-9757-B0B0AB4BF8AF}"/>
    <cellStyle name="Normal 38 2 2 4 2 2" xfId="29454" xr:uid="{4DC77144-CEB4-4083-9757-B0B0AB4BF8AF}"/>
    <cellStyle name="Normal 38 2 2 4 3" xfId="21992" xr:uid="{4DC77144-CEB4-4083-9757-B0B0AB4BF8AF}"/>
    <cellStyle name="Normal 38 2 2 5" xfId="2249" xr:uid="{00000000-0005-0000-0000-0000C9020000}"/>
    <cellStyle name="Normal 38 2 2 5 2" xfId="9711" xr:uid="{00000000-0005-0000-0000-0000C9020000}"/>
    <cellStyle name="Normal 38 2 2 5 2 2" xfId="25689" xr:uid="{00000000-0005-0000-0000-0000C9020000}"/>
    <cellStyle name="Normal 38 2 2 5 3" xfId="18227" xr:uid="{00000000-0005-0000-0000-0000C9020000}"/>
    <cellStyle name="Normal 38 2 2 6" xfId="7987" xr:uid="{00000000-0005-0000-0000-0000C9020000}"/>
    <cellStyle name="Normal 38 2 2 6 2" xfId="23965" xr:uid="{00000000-0005-0000-0000-0000C9020000}"/>
    <cellStyle name="Normal 38 2 2 7" xfId="16415" xr:uid="{00000000-0005-0000-0000-0000C9020000}"/>
    <cellStyle name="Normal 38 2 3" xfId="3278" xr:uid="{8CA45066-F8B2-4281-818A-DFAB19A62CFB}"/>
    <cellStyle name="Normal 38 2 3 2" xfId="10740" xr:uid="{8CA45066-F8B2-4281-818A-DFAB19A62CFB}"/>
    <cellStyle name="Normal 38 2 3 2 2" xfId="26718" xr:uid="{8CA45066-F8B2-4281-818A-DFAB19A62CFB}"/>
    <cellStyle name="Normal 38 2 3 3" xfId="19256" xr:uid="{8CA45066-F8B2-4281-818A-DFAB19A62CFB}"/>
    <cellStyle name="Normal 38 2 4" xfId="4525" xr:uid="{C8308B64-01BA-4F3C-914D-1A7D86F4338C}"/>
    <cellStyle name="Normal 38 2 4 2" xfId="11987" xr:uid="{C8308B64-01BA-4F3C-914D-1A7D86F4338C}"/>
    <cellStyle name="Normal 38 2 4 2 2" xfId="27965" xr:uid="{C8308B64-01BA-4F3C-914D-1A7D86F4338C}"/>
    <cellStyle name="Normal 38 2 4 3" xfId="20503" xr:uid="{C8308B64-01BA-4F3C-914D-1A7D86F4338C}"/>
    <cellStyle name="Normal 38 2 5" xfId="5799" xr:uid="{72461CA4-B1A6-4377-809C-5931BD9A6993}"/>
    <cellStyle name="Normal 38 2 5 2" xfId="13261" xr:uid="{72461CA4-B1A6-4377-809C-5931BD9A6993}"/>
    <cellStyle name="Normal 38 2 5 2 2" xfId="29239" xr:uid="{72461CA4-B1A6-4377-809C-5931BD9A6993}"/>
    <cellStyle name="Normal 38 2 5 3" xfId="21777" xr:uid="{72461CA4-B1A6-4377-809C-5931BD9A6993}"/>
    <cellStyle name="Normal 38 2 6" xfId="2031" xr:uid="{00000000-0005-0000-0000-0000C8020000}"/>
    <cellStyle name="Normal 38 2 6 2" xfId="9493" xr:uid="{00000000-0005-0000-0000-0000C8020000}"/>
    <cellStyle name="Normal 38 2 6 2 2" xfId="25471" xr:uid="{00000000-0005-0000-0000-0000C8020000}"/>
    <cellStyle name="Normal 38 2 6 3" xfId="18009" xr:uid="{00000000-0005-0000-0000-0000C8020000}"/>
    <cellStyle name="Normal 38 2 7" xfId="7783" xr:uid="{00000000-0005-0000-0000-0000C8020000}"/>
    <cellStyle name="Normal 38 2 7 2" xfId="23761" xr:uid="{00000000-0005-0000-0000-0000C8020000}"/>
    <cellStyle name="Normal 38 2 8" xfId="16197" xr:uid="{00000000-0005-0000-0000-0000C8020000}"/>
    <cellStyle name="Normal 38 3" xfId="328" xr:uid="{00000000-0005-0000-0000-0000CA020000}"/>
    <cellStyle name="Normal 38 3 2" xfId="3387" xr:uid="{76CCA3BF-6C36-487D-8053-05DA32050E81}"/>
    <cellStyle name="Normal 38 3 2 2" xfId="10849" xr:uid="{76CCA3BF-6C36-487D-8053-05DA32050E81}"/>
    <cellStyle name="Normal 38 3 2 2 2" xfId="26827" xr:uid="{76CCA3BF-6C36-487D-8053-05DA32050E81}"/>
    <cellStyle name="Normal 38 3 2 3" xfId="19365" xr:uid="{76CCA3BF-6C36-487D-8053-05DA32050E81}"/>
    <cellStyle name="Normal 38 3 3" xfId="4634" xr:uid="{8A8C3B6E-74A9-4624-B421-D1BC22C50139}"/>
    <cellStyle name="Normal 38 3 3 2" xfId="12096" xr:uid="{8A8C3B6E-74A9-4624-B421-D1BC22C50139}"/>
    <cellStyle name="Normal 38 3 3 2 2" xfId="28074" xr:uid="{8A8C3B6E-74A9-4624-B421-D1BC22C50139}"/>
    <cellStyle name="Normal 38 3 3 3" xfId="20612" xr:uid="{8A8C3B6E-74A9-4624-B421-D1BC22C50139}"/>
    <cellStyle name="Normal 38 3 4" xfId="5906" xr:uid="{23F19ECD-F26C-4EC8-9CD3-29DB82D75C56}"/>
    <cellStyle name="Normal 38 3 4 2" xfId="13368" xr:uid="{23F19ECD-F26C-4EC8-9CD3-29DB82D75C56}"/>
    <cellStyle name="Normal 38 3 4 2 2" xfId="29346" xr:uid="{23F19ECD-F26C-4EC8-9CD3-29DB82D75C56}"/>
    <cellStyle name="Normal 38 3 4 3" xfId="21884" xr:uid="{23F19ECD-F26C-4EC8-9CD3-29DB82D75C56}"/>
    <cellStyle name="Normal 38 3 5" xfId="2140" xr:uid="{00000000-0005-0000-0000-0000CA020000}"/>
    <cellStyle name="Normal 38 3 5 2" xfId="9602" xr:uid="{00000000-0005-0000-0000-0000CA020000}"/>
    <cellStyle name="Normal 38 3 5 2 2" xfId="25580" xr:uid="{00000000-0005-0000-0000-0000CA020000}"/>
    <cellStyle name="Normal 38 3 5 3" xfId="18118" xr:uid="{00000000-0005-0000-0000-0000CA020000}"/>
    <cellStyle name="Normal 38 3 6" xfId="7885" xr:uid="{00000000-0005-0000-0000-0000CA020000}"/>
    <cellStyle name="Normal 38 3 6 2" xfId="23863" xr:uid="{00000000-0005-0000-0000-0000CA020000}"/>
    <cellStyle name="Normal 38 3 7" xfId="16306" xr:uid="{00000000-0005-0000-0000-0000CA020000}"/>
    <cellStyle name="Normal 38 4" xfId="3169" xr:uid="{08EA459A-EBB5-4BDC-B0E7-B5ACB0203BC6}"/>
    <cellStyle name="Normal 38 4 2" xfId="10631" xr:uid="{08EA459A-EBB5-4BDC-B0E7-B5ACB0203BC6}"/>
    <cellStyle name="Normal 38 4 2 2" xfId="26609" xr:uid="{08EA459A-EBB5-4BDC-B0E7-B5ACB0203BC6}"/>
    <cellStyle name="Normal 38 4 3" xfId="19147" xr:uid="{08EA459A-EBB5-4BDC-B0E7-B5ACB0203BC6}"/>
    <cellStyle name="Normal 38 5" xfId="4416" xr:uid="{A81B8F8A-683D-4484-8DC1-857EBCA0F28D}"/>
    <cellStyle name="Normal 38 5 2" xfId="11878" xr:uid="{A81B8F8A-683D-4484-8DC1-857EBCA0F28D}"/>
    <cellStyle name="Normal 38 5 2 2" xfId="27856" xr:uid="{A81B8F8A-683D-4484-8DC1-857EBCA0F28D}"/>
    <cellStyle name="Normal 38 5 3" xfId="20394" xr:uid="{A81B8F8A-683D-4484-8DC1-857EBCA0F28D}"/>
    <cellStyle name="Normal 38 6" xfId="5694" xr:uid="{10CE4837-CB5A-45DD-91C6-E47D659610E3}"/>
    <cellStyle name="Normal 38 6 2" xfId="13156" xr:uid="{10CE4837-CB5A-45DD-91C6-E47D659610E3}"/>
    <cellStyle name="Normal 38 6 2 2" xfId="29134" xr:uid="{10CE4837-CB5A-45DD-91C6-E47D659610E3}"/>
    <cellStyle name="Normal 38 6 3" xfId="21672" xr:uid="{10CE4837-CB5A-45DD-91C6-E47D659610E3}"/>
    <cellStyle name="Normal 38 7" xfId="1922" xr:uid="{00000000-0005-0000-0000-0000C7020000}"/>
    <cellStyle name="Normal 38 7 2" xfId="9384" xr:uid="{00000000-0005-0000-0000-0000C7020000}"/>
    <cellStyle name="Normal 38 7 2 2" xfId="25362" xr:uid="{00000000-0005-0000-0000-0000C7020000}"/>
    <cellStyle name="Normal 38 7 3" xfId="17900" xr:uid="{00000000-0005-0000-0000-0000C7020000}"/>
    <cellStyle name="Normal 38 8" xfId="7649" xr:uid="{00000000-0005-0000-0000-0000C7020000}"/>
    <cellStyle name="Normal 38 8 2" xfId="23627" xr:uid="{00000000-0005-0000-0000-0000C7020000}"/>
    <cellStyle name="Normal 38 9" xfId="16088" xr:uid="{00000000-0005-0000-0000-0000C7020000}"/>
    <cellStyle name="Normal 39" xfId="111" xr:uid="{00000000-0005-0000-0000-0000CB020000}"/>
    <cellStyle name="Normal 39 2" xfId="331" xr:uid="{00000000-0005-0000-0000-0000CC020000}"/>
    <cellStyle name="Normal 39 2 2" xfId="3390" xr:uid="{0B30FD40-A504-4858-9402-DC3D8F5F8C41}"/>
    <cellStyle name="Normal 39 2 2 2" xfId="10852" xr:uid="{0B30FD40-A504-4858-9402-DC3D8F5F8C41}"/>
    <cellStyle name="Normal 39 2 2 2 2" xfId="26830" xr:uid="{0B30FD40-A504-4858-9402-DC3D8F5F8C41}"/>
    <cellStyle name="Normal 39 2 2 3" xfId="19368" xr:uid="{0B30FD40-A504-4858-9402-DC3D8F5F8C41}"/>
    <cellStyle name="Normal 39 2 3" xfId="4637" xr:uid="{EDD8C5BD-35FE-4E97-BCD0-7CA0E19223EF}"/>
    <cellStyle name="Normal 39 2 3 2" xfId="12099" xr:uid="{EDD8C5BD-35FE-4E97-BCD0-7CA0E19223EF}"/>
    <cellStyle name="Normal 39 2 3 2 2" xfId="28077" xr:uid="{EDD8C5BD-35FE-4E97-BCD0-7CA0E19223EF}"/>
    <cellStyle name="Normal 39 2 3 3" xfId="20615" xr:uid="{EDD8C5BD-35FE-4E97-BCD0-7CA0E19223EF}"/>
    <cellStyle name="Normal 39 2 4" xfId="5909" xr:uid="{B391D97A-4A94-43E5-876A-353305E54B3B}"/>
    <cellStyle name="Normal 39 2 4 2" xfId="13371" xr:uid="{B391D97A-4A94-43E5-876A-353305E54B3B}"/>
    <cellStyle name="Normal 39 2 4 2 2" xfId="29349" xr:uid="{B391D97A-4A94-43E5-876A-353305E54B3B}"/>
    <cellStyle name="Normal 39 2 4 3" xfId="21887" xr:uid="{B391D97A-4A94-43E5-876A-353305E54B3B}"/>
    <cellStyle name="Normal 39 2 5" xfId="2143" xr:uid="{00000000-0005-0000-0000-0000CC020000}"/>
    <cellStyle name="Normal 39 2 5 2" xfId="9605" xr:uid="{00000000-0005-0000-0000-0000CC020000}"/>
    <cellStyle name="Normal 39 2 5 2 2" xfId="25583" xr:uid="{00000000-0005-0000-0000-0000CC020000}"/>
    <cellStyle name="Normal 39 2 5 3" xfId="18121" xr:uid="{00000000-0005-0000-0000-0000CC020000}"/>
    <cellStyle name="Normal 39 2 6" xfId="7888" xr:uid="{00000000-0005-0000-0000-0000CC020000}"/>
    <cellStyle name="Normal 39 2 6 2" xfId="23866" xr:uid="{00000000-0005-0000-0000-0000CC020000}"/>
    <cellStyle name="Normal 39 2 7" xfId="16309" xr:uid="{00000000-0005-0000-0000-0000CC020000}"/>
    <cellStyle name="Normal 39 3" xfId="3172" xr:uid="{CACD253E-6075-4950-AF50-D7067C47DF9C}"/>
    <cellStyle name="Normal 39 3 2" xfId="10634" xr:uid="{CACD253E-6075-4950-AF50-D7067C47DF9C}"/>
    <cellStyle name="Normal 39 3 2 2" xfId="26612" xr:uid="{CACD253E-6075-4950-AF50-D7067C47DF9C}"/>
    <cellStyle name="Normal 39 3 3" xfId="19150" xr:uid="{CACD253E-6075-4950-AF50-D7067C47DF9C}"/>
    <cellStyle name="Normal 39 4" xfId="4419" xr:uid="{EF595893-139F-47E9-A439-D3AFA555C4BA}"/>
    <cellStyle name="Normal 39 4 2" xfId="11881" xr:uid="{EF595893-139F-47E9-A439-D3AFA555C4BA}"/>
    <cellStyle name="Normal 39 4 2 2" xfId="27859" xr:uid="{EF595893-139F-47E9-A439-D3AFA555C4BA}"/>
    <cellStyle name="Normal 39 4 3" xfId="20397" xr:uid="{EF595893-139F-47E9-A439-D3AFA555C4BA}"/>
    <cellStyle name="Normal 39 5" xfId="5697" xr:uid="{C893918C-D6F5-4CA5-961C-AC6E64923C8A}"/>
    <cellStyle name="Normal 39 5 2" xfId="13159" xr:uid="{C893918C-D6F5-4CA5-961C-AC6E64923C8A}"/>
    <cellStyle name="Normal 39 5 2 2" xfId="29137" xr:uid="{C893918C-D6F5-4CA5-961C-AC6E64923C8A}"/>
    <cellStyle name="Normal 39 5 3" xfId="21675" xr:uid="{C893918C-D6F5-4CA5-961C-AC6E64923C8A}"/>
    <cellStyle name="Normal 39 6" xfId="1925" xr:uid="{00000000-0005-0000-0000-0000CB020000}"/>
    <cellStyle name="Normal 39 6 2" xfId="9387" xr:uid="{00000000-0005-0000-0000-0000CB020000}"/>
    <cellStyle name="Normal 39 6 2 2" xfId="25365" xr:uid="{00000000-0005-0000-0000-0000CB020000}"/>
    <cellStyle name="Normal 39 6 3" xfId="17903" xr:uid="{00000000-0005-0000-0000-0000CB020000}"/>
    <cellStyle name="Normal 39 7" xfId="7626" xr:uid="{00000000-0005-0000-0000-0000CB020000}"/>
    <cellStyle name="Normal 39 7 2" xfId="23604" xr:uid="{00000000-0005-0000-0000-0000CB020000}"/>
    <cellStyle name="Normal 39 8" xfId="16091" xr:uid="{00000000-0005-0000-0000-0000CB020000}"/>
    <cellStyle name="Normal 4" xfId="8" xr:uid="{00000000-0005-0000-0000-0000CD020000}"/>
    <cellStyle name="Normal 4 10" xfId="1466" xr:uid="{4F5EBE5C-B716-42E1-818E-7D2705A84A34}"/>
    <cellStyle name="Normal 4 10 2" xfId="7004" xr:uid="{4E342360-44FA-427A-9640-6EC805FC2F89}"/>
    <cellStyle name="Normal 4 10 2 2" xfId="14466" xr:uid="{4E342360-44FA-427A-9640-6EC805FC2F89}"/>
    <cellStyle name="Normal 4 10 2 2 2" xfId="30444" xr:uid="{4E342360-44FA-427A-9640-6EC805FC2F89}"/>
    <cellStyle name="Normal 4 10 2 3" xfId="22982" xr:uid="{4E342360-44FA-427A-9640-6EC805FC2F89}"/>
    <cellStyle name="Normal 4 10 3" xfId="8955" xr:uid="{4F5EBE5C-B716-42E1-818E-7D2705A84A34}"/>
    <cellStyle name="Normal 4 10 3 2" xfId="24933" xr:uid="{4F5EBE5C-B716-42E1-818E-7D2705A84A34}"/>
    <cellStyle name="Normal 4 10 4" xfId="17444" xr:uid="{4F5EBE5C-B716-42E1-818E-7D2705A84A34}"/>
    <cellStyle name="Normal 4 11" xfId="1499" xr:uid="{4F5EBE5C-B716-42E1-818E-7D2705A84A34}"/>
    <cellStyle name="Normal 4 11 2" xfId="7037" xr:uid="{C16B8CC4-4D21-454F-A88E-9F23F6F4E6DA}"/>
    <cellStyle name="Normal 4 11 2 2" xfId="14499" xr:uid="{C16B8CC4-4D21-454F-A88E-9F23F6F4E6DA}"/>
    <cellStyle name="Normal 4 11 2 2 2" xfId="30477" xr:uid="{C16B8CC4-4D21-454F-A88E-9F23F6F4E6DA}"/>
    <cellStyle name="Normal 4 11 2 3" xfId="23015" xr:uid="{C16B8CC4-4D21-454F-A88E-9F23F6F4E6DA}"/>
    <cellStyle name="Normal 4 11 3" xfId="8988" xr:uid="{4F5EBE5C-B716-42E1-818E-7D2705A84A34}"/>
    <cellStyle name="Normal 4 11 3 2" xfId="24966" xr:uid="{4F5EBE5C-B716-42E1-818E-7D2705A84A34}"/>
    <cellStyle name="Normal 4 11 4" xfId="17477" xr:uid="{4F5EBE5C-B716-42E1-818E-7D2705A84A34}"/>
    <cellStyle name="Normal 4 12" xfId="1532" xr:uid="{4F5EBE5C-B716-42E1-818E-7D2705A84A34}"/>
    <cellStyle name="Normal 4 12 2" xfId="7070" xr:uid="{3994A7E0-20C7-49FF-8AE8-9A3C73CFD813}"/>
    <cellStyle name="Normal 4 12 2 2" xfId="14532" xr:uid="{3994A7E0-20C7-49FF-8AE8-9A3C73CFD813}"/>
    <cellStyle name="Normal 4 12 2 2 2" xfId="30510" xr:uid="{3994A7E0-20C7-49FF-8AE8-9A3C73CFD813}"/>
    <cellStyle name="Normal 4 12 2 3" xfId="23048" xr:uid="{3994A7E0-20C7-49FF-8AE8-9A3C73CFD813}"/>
    <cellStyle name="Normal 4 12 3" xfId="9021" xr:uid="{4F5EBE5C-B716-42E1-818E-7D2705A84A34}"/>
    <cellStyle name="Normal 4 12 3 2" xfId="24999" xr:uid="{4F5EBE5C-B716-42E1-818E-7D2705A84A34}"/>
    <cellStyle name="Normal 4 12 4" xfId="17510" xr:uid="{4F5EBE5C-B716-42E1-818E-7D2705A84A34}"/>
    <cellStyle name="Normal 4 13" xfId="1566" xr:uid="{4F5EBE5C-B716-42E1-818E-7D2705A84A34}"/>
    <cellStyle name="Normal 4 13 2" xfId="7104" xr:uid="{84089C0F-681D-406E-8362-4F3D82DB46A2}"/>
    <cellStyle name="Normal 4 13 2 2" xfId="14566" xr:uid="{84089C0F-681D-406E-8362-4F3D82DB46A2}"/>
    <cellStyle name="Normal 4 13 2 2 2" xfId="30544" xr:uid="{84089C0F-681D-406E-8362-4F3D82DB46A2}"/>
    <cellStyle name="Normal 4 13 2 3" xfId="23082" xr:uid="{84089C0F-681D-406E-8362-4F3D82DB46A2}"/>
    <cellStyle name="Normal 4 13 3" xfId="9055" xr:uid="{4F5EBE5C-B716-42E1-818E-7D2705A84A34}"/>
    <cellStyle name="Normal 4 13 3 2" xfId="25033" xr:uid="{4F5EBE5C-B716-42E1-818E-7D2705A84A34}"/>
    <cellStyle name="Normal 4 13 4" xfId="17544" xr:uid="{4F5EBE5C-B716-42E1-818E-7D2705A84A34}"/>
    <cellStyle name="Normal 4 14" xfId="1599" xr:uid="{4F5EBE5C-B716-42E1-818E-7D2705A84A34}"/>
    <cellStyle name="Normal 4 14 2" xfId="7137" xr:uid="{CC6F01E8-BB1A-4020-A212-F96E2AFED0CA}"/>
    <cellStyle name="Normal 4 14 2 2" xfId="14599" xr:uid="{CC6F01E8-BB1A-4020-A212-F96E2AFED0CA}"/>
    <cellStyle name="Normal 4 14 2 2 2" xfId="30577" xr:uid="{CC6F01E8-BB1A-4020-A212-F96E2AFED0CA}"/>
    <cellStyle name="Normal 4 14 2 3" xfId="23115" xr:uid="{CC6F01E8-BB1A-4020-A212-F96E2AFED0CA}"/>
    <cellStyle name="Normal 4 14 3" xfId="9088" xr:uid="{4F5EBE5C-B716-42E1-818E-7D2705A84A34}"/>
    <cellStyle name="Normal 4 14 3 2" xfId="25066" xr:uid="{4F5EBE5C-B716-42E1-818E-7D2705A84A34}"/>
    <cellStyle name="Normal 4 14 4" xfId="17577" xr:uid="{4F5EBE5C-B716-42E1-818E-7D2705A84A34}"/>
    <cellStyle name="Normal 4 15" xfId="1632" xr:uid="{4F5EBE5C-B716-42E1-818E-7D2705A84A34}"/>
    <cellStyle name="Normal 4 15 2" xfId="7176" xr:uid="{D19E23A8-C43C-4D1D-A7C8-5BEC90D30A2A}"/>
    <cellStyle name="Normal 4 15 2 2" xfId="14638" xr:uid="{D19E23A8-C43C-4D1D-A7C8-5BEC90D30A2A}"/>
    <cellStyle name="Normal 4 15 2 2 2" xfId="30616" xr:uid="{D19E23A8-C43C-4D1D-A7C8-5BEC90D30A2A}"/>
    <cellStyle name="Normal 4 15 2 3" xfId="23154" xr:uid="{D19E23A8-C43C-4D1D-A7C8-5BEC90D30A2A}"/>
    <cellStyle name="Normal 4 15 3" xfId="9121" xr:uid="{4F5EBE5C-B716-42E1-818E-7D2705A84A34}"/>
    <cellStyle name="Normal 4 15 3 2" xfId="25099" xr:uid="{4F5EBE5C-B716-42E1-818E-7D2705A84A34}"/>
    <cellStyle name="Normal 4 15 4" xfId="17610" xr:uid="{4F5EBE5C-B716-42E1-818E-7D2705A84A34}"/>
    <cellStyle name="Normal 4 16" xfId="1700" xr:uid="{4F5EBE5C-B716-42E1-818E-7D2705A84A34}"/>
    <cellStyle name="Normal 4 16 2" xfId="7232" xr:uid="{FB4E9538-E232-479B-850D-5ECB80DE0B4D}"/>
    <cellStyle name="Normal 4 16 2 2" xfId="14694" xr:uid="{FB4E9538-E232-479B-850D-5ECB80DE0B4D}"/>
    <cellStyle name="Normal 4 16 2 2 2" xfId="30672" xr:uid="{FB4E9538-E232-479B-850D-5ECB80DE0B4D}"/>
    <cellStyle name="Normal 4 16 2 3" xfId="23210" xr:uid="{FB4E9538-E232-479B-850D-5ECB80DE0B4D}"/>
    <cellStyle name="Normal 4 16 3" xfId="9162" xr:uid="{4F5EBE5C-B716-42E1-818E-7D2705A84A34}"/>
    <cellStyle name="Normal 4 16 3 2" xfId="25140" xr:uid="{4F5EBE5C-B716-42E1-818E-7D2705A84A34}"/>
    <cellStyle name="Normal 4 16 4" xfId="17678" xr:uid="{4F5EBE5C-B716-42E1-818E-7D2705A84A34}"/>
    <cellStyle name="Normal 4 17" xfId="1822" xr:uid="{00000000-0005-0000-0000-0000CD020000}"/>
    <cellStyle name="Normal 4 17 2" xfId="9284" xr:uid="{00000000-0005-0000-0000-0000CD020000}"/>
    <cellStyle name="Normal 4 17 2 2" xfId="25262" xr:uid="{00000000-0005-0000-0000-0000CD020000}"/>
    <cellStyle name="Normal 4 17 3" xfId="17800" xr:uid="{00000000-0005-0000-0000-0000CD020000}"/>
    <cellStyle name="Normal 4 18" xfId="7334" xr:uid="{4F5EBE5C-B716-42E1-818E-7D2705A84A34}"/>
    <cellStyle name="Normal 4 18 2" xfId="14796" xr:uid="{4F5EBE5C-B716-42E1-818E-7D2705A84A34}"/>
    <cellStyle name="Normal 4 18 2 2" xfId="30774" xr:uid="{4F5EBE5C-B716-42E1-818E-7D2705A84A34}"/>
    <cellStyle name="Normal 4 18 3" xfId="23312" xr:uid="{4F5EBE5C-B716-42E1-818E-7D2705A84A34}"/>
    <cellStyle name="Normal 4 19" xfId="7475" xr:uid="{4F5EBE5C-B716-42E1-818E-7D2705A84A34}"/>
    <cellStyle name="Normal 4 19 2" xfId="23453" xr:uid="{4F5EBE5C-B716-42E1-818E-7D2705A84A34}"/>
    <cellStyle name="Normal 4 2" xfId="118" xr:uid="{00000000-0005-0000-0000-0000CE020000}"/>
    <cellStyle name="Normal 4 2 10" xfId="15101" xr:uid="{E6369AF4-32B2-4A4E-9131-1414E7596F94}"/>
    <cellStyle name="Normal 4 2 10 2" xfId="31079" xr:uid="{E6369AF4-32B2-4A4E-9131-1414E7596F94}"/>
    <cellStyle name="Normal 4 2 11" xfId="15233" xr:uid="{E6369AF4-32B2-4A4E-9131-1414E7596F94}"/>
    <cellStyle name="Normal 4 2 11 2" xfId="31211" xr:uid="{E6369AF4-32B2-4A4E-9131-1414E7596F94}"/>
    <cellStyle name="Normal 4 2 12" xfId="15365" xr:uid="{E6369AF4-32B2-4A4E-9131-1414E7596F94}"/>
    <cellStyle name="Normal 4 2 12 2" xfId="31343" xr:uid="{E6369AF4-32B2-4A4E-9131-1414E7596F94}"/>
    <cellStyle name="Normal 4 2 13" xfId="15497" xr:uid="{E6369AF4-32B2-4A4E-9131-1414E7596F94}"/>
    <cellStyle name="Normal 4 2 13 2" xfId="31475" xr:uid="{E6369AF4-32B2-4A4E-9131-1414E7596F94}"/>
    <cellStyle name="Normal 4 2 14" xfId="15636" xr:uid="{E6369AF4-32B2-4A4E-9131-1414E7596F94}"/>
    <cellStyle name="Normal 4 2 14 2" xfId="31613" xr:uid="{E6369AF4-32B2-4A4E-9131-1414E7596F94}"/>
    <cellStyle name="Normal 4 2 15" xfId="15768" xr:uid="{E6369AF4-32B2-4A4E-9131-1414E7596F94}"/>
    <cellStyle name="Normal 4 2 15 2" xfId="31745" xr:uid="{E6369AF4-32B2-4A4E-9131-1414E7596F94}"/>
    <cellStyle name="Normal 4 2 16" xfId="15899" xr:uid="{E6369AF4-32B2-4A4E-9131-1414E7596F94}"/>
    <cellStyle name="Normal 4 2 16 2" xfId="31876" xr:uid="{E6369AF4-32B2-4A4E-9131-1414E7596F94}"/>
    <cellStyle name="Normal 4 2 17" xfId="16097" xr:uid="{00000000-0005-0000-0000-0000CE020000}"/>
    <cellStyle name="Normal 4 2 18" xfId="32007" xr:uid="{E6369AF4-32B2-4A4E-9131-1414E7596F94}"/>
    <cellStyle name="Normal 4 2 19" xfId="32139" xr:uid="{E6369AF4-32B2-4A4E-9131-1414E7596F94}"/>
    <cellStyle name="Normal 4 2 2" xfId="337" xr:uid="{00000000-0005-0000-0000-0000CF020000}"/>
    <cellStyle name="Normal 4 2 2 10" xfId="15299" xr:uid="{F4D4EF8F-91A7-47D8-99FA-3137A2E61515}"/>
    <cellStyle name="Normal 4 2 2 10 2" xfId="31277" xr:uid="{F4D4EF8F-91A7-47D8-99FA-3137A2E61515}"/>
    <cellStyle name="Normal 4 2 2 11" xfId="15431" xr:uid="{F4D4EF8F-91A7-47D8-99FA-3137A2E61515}"/>
    <cellStyle name="Normal 4 2 2 11 2" xfId="31409" xr:uid="{F4D4EF8F-91A7-47D8-99FA-3137A2E61515}"/>
    <cellStyle name="Normal 4 2 2 12" xfId="15563" xr:uid="{F4D4EF8F-91A7-47D8-99FA-3137A2E61515}"/>
    <cellStyle name="Normal 4 2 2 12 2" xfId="31541" xr:uid="{F4D4EF8F-91A7-47D8-99FA-3137A2E61515}"/>
    <cellStyle name="Normal 4 2 2 13" xfId="15702" xr:uid="{F4D4EF8F-91A7-47D8-99FA-3137A2E61515}"/>
    <cellStyle name="Normal 4 2 2 13 2" xfId="31679" xr:uid="{F4D4EF8F-91A7-47D8-99FA-3137A2E61515}"/>
    <cellStyle name="Normal 4 2 2 14" xfId="15834" xr:uid="{F4D4EF8F-91A7-47D8-99FA-3137A2E61515}"/>
    <cellStyle name="Normal 4 2 2 14 2" xfId="31811" xr:uid="{F4D4EF8F-91A7-47D8-99FA-3137A2E61515}"/>
    <cellStyle name="Normal 4 2 2 15" xfId="15965" xr:uid="{F4D4EF8F-91A7-47D8-99FA-3137A2E61515}"/>
    <cellStyle name="Normal 4 2 2 15 2" xfId="31942" xr:uid="{F4D4EF8F-91A7-47D8-99FA-3137A2E61515}"/>
    <cellStyle name="Normal 4 2 2 16" xfId="16315" xr:uid="{00000000-0005-0000-0000-0000CF020000}"/>
    <cellStyle name="Normal 4 2 2 17" xfId="32073" xr:uid="{F4D4EF8F-91A7-47D8-99FA-3137A2E61515}"/>
    <cellStyle name="Normal 4 2 2 18" xfId="32205" xr:uid="{F4D4EF8F-91A7-47D8-99FA-3137A2E61515}"/>
    <cellStyle name="Normal 4 2 2 19" xfId="32336" xr:uid="{F4D4EF8F-91A7-47D8-99FA-3137A2E61515}"/>
    <cellStyle name="Normal 4 2 2 2" xfId="1799" xr:uid="{F4D4EF8F-91A7-47D8-99FA-3137A2E61515}"/>
    <cellStyle name="Normal 4 2 2 2 2" xfId="7304" xr:uid="{E94CBF24-4739-436A-A78A-741B7B9E6A83}"/>
    <cellStyle name="Normal 4 2 2 2 2 2" xfId="14766" xr:uid="{E94CBF24-4739-436A-A78A-741B7B9E6A83}"/>
    <cellStyle name="Normal 4 2 2 2 2 2 2" xfId="30744" xr:uid="{E94CBF24-4739-436A-A78A-741B7B9E6A83}"/>
    <cellStyle name="Normal 4 2 2 2 2 3" xfId="23282" xr:uid="{E94CBF24-4739-436A-A78A-741B7B9E6A83}"/>
    <cellStyle name="Normal 4 2 2 2 3" xfId="3396" xr:uid="{06710A65-1FB4-4207-B4F3-A1DE7D1A8F9F}"/>
    <cellStyle name="Normal 4 2 2 2 3 2" xfId="10858" xr:uid="{06710A65-1FB4-4207-B4F3-A1DE7D1A8F9F}"/>
    <cellStyle name="Normal 4 2 2 2 3 2 2" xfId="26836" xr:uid="{06710A65-1FB4-4207-B4F3-A1DE7D1A8F9F}"/>
    <cellStyle name="Normal 4 2 2 2 3 3" xfId="19374" xr:uid="{06710A65-1FB4-4207-B4F3-A1DE7D1A8F9F}"/>
    <cellStyle name="Normal 4 2 2 2 4" xfId="9261" xr:uid="{F4D4EF8F-91A7-47D8-99FA-3137A2E61515}"/>
    <cellStyle name="Normal 4 2 2 2 4 2" xfId="25239" xr:uid="{F4D4EF8F-91A7-47D8-99FA-3137A2E61515}"/>
    <cellStyle name="Normal 4 2 2 2 5" xfId="17777" xr:uid="{F4D4EF8F-91A7-47D8-99FA-3137A2E61515}"/>
    <cellStyle name="Normal 4 2 2 20" xfId="32468" xr:uid="{F4D4EF8F-91A7-47D8-99FA-3137A2E61515}"/>
    <cellStyle name="Normal 4 2 2 21" xfId="32599" xr:uid="{F4D4EF8F-91A7-47D8-99FA-3137A2E61515}"/>
    <cellStyle name="Normal 4 2 2 22" xfId="32731" xr:uid="{6666472F-A2EB-43E9-B5A9-8CA5D57215BE}"/>
    <cellStyle name="Normal 4 2 2 23" xfId="32863" xr:uid="{00000000-0005-0000-0000-000082000000}"/>
    <cellStyle name="Normal 4 2 2 24" xfId="32994" xr:uid="{F4D4EF8F-91A7-47D8-99FA-3137A2E61515}"/>
    <cellStyle name="Normal 4 2 2 25" xfId="33125" xr:uid="{F4D4EF8F-91A7-47D8-99FA-3137A2E61515}"/>
    <cellStyle name="Normal 4 2 2 26" xfId="33257" xr:uid="{00000000-0005-0000-0000-000082000000}"/>
    <cellStyle name="Normal 4 2 2 27" xfId="33389" xr:uid="{86233EEB-0B1B-47EB-A377-A950B90F7D3C}"/>
    <cellStyle name="Normal 4 2 2 3" xfId="4643" xr:uid="{A06048F3-7C90-4945-BA92-973D3003D416}"/>
    <cellStyle name="Normal 4 2 2 3 2" xfId="12105" xr:uid="{A06048F3-7C90-4945-BA92-973D3003D416}"/>
    <cellStyle name="Normal 4 2 2 3 2 2" xfId="28083" xr:uid="{A06048F3-7C90-4945-BA92-973D3003D416}"/>
    <cellStyle name="Normal 4 2 2 3 3" xfId="20621" xr:uid="{A06048F3-7C90-4945-BA92-973D3003D416}"/>
    <cellStyle name="Normal 4 2 2 4" xfId="5915" xr:uid="{525D48E6-A25F-40BD-8186-1A147A858307}"/>
    <cellStyle name="Normal 4 2 2 4 2" xfId="13377" xr:uid="{525D48E6-A25F-40BD-8186-1A147A858307}"/>
    <cellStyle name="Normal 4 2 2 4 2 2" xfId="29355" xr:uid="{525D48E6-A25F-40BD-8186-1A147A858307}"/>
    <cellStyle name="Normal 4 2 2 4 3" xfId="21893" xr:uid="{525D48E6-A25F-40BD-8186-1A147A858307}"/>
    <cellStyle name="Normal 4 2 2 5" xfId="2149" xr:uid="{00000000-0005-0000-0000-0000CF020000}"/>
    <cellStyle name="Normal 4 2 2 5 2" xfId="9611" xr:uid="{00000000-0005-0000-0000-0000CF020000}"/>
    <cellStyle name="Normal 4 2 2 5 2 2" xfId="25589" xr:uid="{00000000-0005-0000-0000-0000CF020000}"/>
    <cellStyle name="Normal 4 2 2 5 3" xfId="18127" xr:uid="{00000000-0005-0000-0000-0000CF020000}"/>
    <cellStyle name="Normal 4 2 2 6" xfId="7433" xr:uid="{F4D4EF8F-91A7-47D8-99FA-3137A2E61515}"/>
    <cellStyle name="Normal 4 2 2 6 2" xfId="14895" xr:uid="{F4D4EF8F-91A7-47D8-99FA-3137A2E61515}"/>
    <cellStyle name="Normal 4 2 2 6 2 2" xfId="30873" xr:uid="{F4D4EF8F-91A7-47D8-99FA-3137A2E61515}"/>
    <cellStyle name="Normal 4 2 2 6 3" xfId="23411" xr:uid="{F4D4EF8F-91A7-47D8-99FA-3137A2E61515}"/>
    <cellStyle name="Normal 4 2 2 7" xfId="7574" xr:uid="{F4D4EF8F-91A7-47D8-99FA-3137A2E61515}"/>
    <cellStyle name="Normal 4 2 2 7 2" xfId="23552" xr:uid="{F4D4EF8F-91A7-47D8-99FA-3137A2E61515}"/>
    <cellStyle name="Normal 4 2 2 8" xfId="15036" xr:uid="{F4D4EF8F-91A7-47D8-99FA-3137A2E61515}"/>
    <cellStyle name="Normal 4 2 2 8 2" xfId="31014" xr:uid="{F4D4EF8F-91A7-47D8-99FA-3137A2E61515}"/>
    <cellStyle name="Normal 4 2 2 9" xfId="15167" xr:uid="{F4D4EF8F-91A7-47D8-99FA-3137A2E61515}"/>
    <cellStyle name="Normal 4 2 2 9 2" xfId="31145" xr:uid="{F4D4EF8F-91A7-47D8-99FA-3137A2E61515}"/>
    <cellStyle name="Normal 4 2 20" xfId="32270" xr:uid="{E6369AF4-32B2-4A4E-9131-1414E7596F94}"/>
    <cellStyle name="Normal 4 2 21" xfId="32402" xr:uid="{E6369AF4-32B2-4A4E-9131-1414E7596F94}"/>
    <cellStyle name="Normal 4 2 22" xfId="32533" xr:uid="{E6369AF4-32B2-4A4E-9131-1414E7596F94}"/>
    <cellStyle name="Normal 4 2 23" xfId="32665" xr:uid="{A3FAD1FA-B96A-477E-A38C-3DB5F1FA0296}"/>
    <cellStyle name="Normal 4 2 24" xfId="32797" xr:uid="{00000000-0005-0000-0000-000081000000}"/>
    <cellStyle name="Normal 4 2 25" xfId="32928" xr:uid="{E6369AF4-32B2-4A4E-9131-1414E7596F94}"/>
    <cellStyle name="Normal 4 2 26" xfId="33059" xr:uid="{E6369AF4-32B2-4A4E-9131-1414E7596F94}"/>
    <cellStyle name="Normal 4 2 27" xfId="33191" xr:uid="{00000000-0005-0000-0000-000081000000}"/>
    <cellStyle name="Normal 4 2 28" xfId="33323" xr:uid="{3AAD7B5A-CFD7-4262-ADEF-21E0D52051E4}"/>
    <cellStyle name="Normal 4 2 3" xfId="1665" xr:uid="{E6369AF4-32B2-4A4E-9131-1414E7596F94}"/>
    <cellStyle name="Normal 4 2 3 2" xfId="7209" xr:uid="{DC64363D-AE51-43F9-A3A4-B9FFAD98CDFA}"/>
    <cellStyle name="Normal 4 2 3 2 2" xfId="14671" xr:uid="{DC64363D-AE51-43F9-A3A4-B9FFAD98CDFA}"/>
    <cellStyle name="Normal 4 2 3 2 2 2" xfId="30649" xr:uid="{DC64363D-AE51-43F9-A3A4-B9FFAD98CDFA}"/>
    <cellStyle name="Normal 4 2 3 2 3" xfId="23187" xr:uid="{DC64363D-AE51-43F9-A3A4-B9FFAD98CDFA}"/>
    <cellStyle name="Normal 4 2 3 3" xfId="3178" xr:uid="{D7A7680D-6649-4899-BF7E-D74640C69FFA}"/>
    <cellStyle name="Normal 4 2 3 3 2" xfId="10640" xr:uid="{D7A7680D-6649-4899-BF7E-D74640C69FFA}"/>
    <cellStyle name="Normal 4 2 3 3 2 2" xfId="26618" xr:uid="{D7A7680D-6649-4899-BF7E-D74640C69FFA}"/>
    <cellStyle name="Normal 4 2 3 3 3" xfId="19156" xr:uid="{D7A7680D-6649-4899-BF7E-D74640C69FFA}"/>
    <cellStyle name="Normal 4 2 3 4" xfId="9141" xr:uid="{E6369AF4-32B2-4A4E-9131-1414E7596F94}"/>
    <cellStyle name="Normal 4 2 3 4 2" xfId="25119" xr:uid="{E6369AF4-32B2-4A4E-9131-1414E7596F94}"/>
    <cellStyle name="Normal 4 2 3 5" xfId="17643" xr:uid="{E6369AF4-32B2-4A4E-9131-1414E7596F94}"/>
    <cellStyle name="Normal 4 2 4" xfId="1733" xr:uid="{E6369AF4-32B2-4A4E-9131-1414E7596F94}"/>
    <cellStyle name="Normal 4 2 4 2" xfId="7265" xr:uid="{E641A5B0-0815-45AB-B9C1-77EB84FA2EBD}"/>
    <cellStyle name="Normal 4 2 4 2 2" xfId="14727" xr:uid="{E641A5B0-0815-45AB-B9C1-77EB84FA2EBD}"/>
    <cellStyle name="Normal 4 2 4 2 2 2" xfId="30705" xr:uid="{E641A5B0-0815-45AB-B9C1-77EB84FA2EBD}"/>
    <cellStyle name="Normal 4 2 4 2 3" xfId="23243" xr:uid="{E641A5B0-0815-45AB-B9C1-77EB84FA2EBD}"/>
    <cellStyle name="Normal 4 2 4 3" xfId="4425" xr:uid="{FE38AF8E-C321-4EA8-BEA4-26D3115F85F4}"/>
    <cellStyle name="Normal 4 2 4 3 2" xfId="11887" xr:uid="{FE38AF8E-C321-4EA8-BEA4-26D3115F85F4}"/>
    <cellStyle name="Normal 4 2 4 3 2 2" xfId="27865" xr:uid="{FE38AF8E-C321-4EA8-BEA4-26D3115F85F4}"/>
    <cellStyle name="Normal 4 2 4 3 3" xfId="20403" xr:uid="{FE38AF8E-C321-4EA8-BEA4-26D3115F85F4}"/>
    <cellStyle name="Normal 4 2 4 4" xfId="9195" xr:uid="{E6369AF4-32B2-4A4E-9131-1414E7596F94}"/>
    <cellStyle name="Normal 4 2 4 4 2" xfId="25173" xr:uid="{E6369AF4-32B2-4A4E-9131-1414E7596F94}"/>
    <cellStyle name="Normal 4 2 4 5" xfId="17711" xr:uid="{E6369AF4-32B2-4A4E-9131-1414E7596F94}"/>
    <cellStyle name="Normal 4 2 5" xfId="5703" xr:uid="{27C1FDAA-67AE-4586-ABFA-80E259C5F86E}"/>
    <cellStyle name="Normal 4 2 5 2" xfId="13165" xr:uid="{27C1FDAA-67AE-4586-ABFA-80E259C5F86E}"/>
    <cellStyle name="Normal 4 2 5 2 2" xfId="29143" xr:uid="{27C1FDAA-67AE-4586-ABFA-80E259C5F86E}"/>
    <cellStyle name="Normal 4 2 5 3" xfId="21681" xr:uid="{27C1FDAA-67AE-4586-ABFA-80E259C5F86E}"/>
    <cellStyle name="Normal 4 2 6" xfId="1931" xr:uid="{00000000-0005-0000-0000-0000CE020000}"/>
    <cellStyle name="Normal 4 2 6 2" xfId="9393" xr:uid="{00000000-0005-0000-0000-0000CE020000}"/>
    <cellStyle name="Normal 4 2 6 2 2" xfId="25371" xr:uid="{00000000-0005-0000-0000-0000CE020000}"/>
    <cellStyle name="Normal 4 2 6 3" xfId="17909" xr:uid="{00000000-0005-0000-0000-0000CE020000}"/>
    <cellStyle name="Normal 4 2 7" xfId="7367" xr:uid="{E6369AF4-32B2-4A4E-9131-1414E7596F94}"/>
    <cellStyle name="Normal 4 2 7 2" xfId="14829" xr:uid="{E6369AF4-32B2-4A4E-9131-1414E7596F94}"/>
    <cellStyle name="Normal 4 2 7 2 2" xfId="30807" xr:uid="{E6369AF4-32B2-4A4E-9131-1414E7596F94}"/>
    <cellStyle name="Normal 4 2 7 3" xfId="23345" xr:uid="{E6369AF4-32B2-4A4E-9131-1414E7596F94}"/>
    <cellStyle name="Normal 4 2 8" xfId="7508" xr:uid="{E6369AF4-32B2-4A4E-9131-1414E7596F94}"/>
    <cellStyle name="Normal 4 2 8 2" xfId="23486" xr:uid="{E6369AF4-32B2-4A4E-9131-1414E7596F94}"/>
    <cellStyle name="Normal 4 2 9" xfId="14970" xr:uid="{E6369AF4-32B2-4A4E-9131-1414E7596F94}"/>
    <cellStyle name="Normal 4 2 9 2" xfId="30948" xr:uid="{E6369AF4-32B2-4A4E-9131-1414E7596F94}"/>
    <cellStyle name="Normal 4 20" xfId="14937" xr:uid="{4F5EBE5C-B716-42E1-818E-7D2705A84A34}"/>
    <cellStyle name="Normal 4 20 2" xfId="30915" xr:uid="{4F5EBE5C-B716-42E1-818E-7D2705A84A34}"/>
    <cellStyle name="Normal 4 21" xfId="15068" xr:uid="{4F5EBE5C-B716-42E1-818E-7D2705A84A34}"/>
    <cellStyle name="Normal 4 21 2" xfId="31046" xr:uid="{4F5EBE5C-B716-42E1-818E-7D2705A84A34}"/>
    <cellStyle name="Normal 4 22" xfId="15200" xr:uid="{4F5EBE5C-B716-42E1-818E-7D2705A84A34}"/>
    <cellStyle name="Normal 4 22 2" xfId="31178" xr:uid="{4F5EBE5C-B716-42E1-818E-7D2705A84A34}"/>
    <cellStyle name="Normal 4 23" xfId="15332" xr:uid="{4F5EBE5C-B716-42E1-818E-7D2705A84A34}"/>
    <cellStyle name="Normal 4 23 2" xfId="31310" xr:uid="{4F5EBE5C-B716-42E1-818E-7D2705A84A34}"/>
    <cellStyle name="Normal 4 24" xfId="15464" xr:uid="{4F5EBE5C-B716-42E1-818E-7D2705A84A34}"/>
    <cellStyle name="Normal 4 24 2" xfId="31442" xr:uid="{4F5EBE5C-B716-42E1-818E-7D2705A84A34}"/>
    <cellStyle name="Normal 4 25" xfId="15603" xr:uid="{4F5EBE5C-B716-42E1-818E-7D2705A84A34}"/>
    <cellStyle name="Normal 4 25 2" xfId="31580" xr:uid="{4F5EBE5C-B716-42E1-818E-7D2705A84A34}"/>
    <cellStyle name="Normal 4 26" xfId="15735" xr:uid="{4F5EBE5C-B716-42E1-818E-7D2705A84A34}"/>
    <cellStyle name="Normal 4 26 2" xfId="31712" xr:uid="{4F5EBE5C-B716-42E1-818E-7D2705A84A34}"/>
    <cellStyle name="Normal 4 27" xfId="15866" xr:uid="{4F5EBE5C-B716-42E1-818E-7D2705A84A34}"/>
    <cellStyle name="Normal 4 27 2" xfId="31843" xr:uid="{4F5EBE5C-B716-42E1-818E-7D2705A84A34}"/>
    <cellStyle name="Normal 4 28" xfId="15988" xr:uid="{00000000-0005-0000-0000-0000CD020000}"/>
    <cellStyle name="Normal 4 29" xfId="31974" xr:uid="{4F5EBE5C-B716-42E1-818E-7D2705A84A34}"/>
    <cellStyle name="Normal 4 3" xfId="228" xr:uid="{00000000-0005-0000-0000-0000D0020000}"/>
    <cellStyle name="Normal 4 3 10" xfId="15266" xr:uid="{961C1ABF-EF96-4B50-80FE-22081F7D82B8}"/>
    <cellStyle name="Normal 4 3 10 2" xfId="31244" xr:uid="{961C1ABF-EF96-4B50-80FE-22081F7D82B8}"/>
    <cellStyle name="Normal 4 3 11" xfId="15398" xr:uid="{961C1ABF-EF96-4B50-80FE-22081F7D82B8}"/>
    <cellStyle name="Normal 4 3 11 2" xfId="31376" xr:uid="{961C1ABF-EF96-4B50-80FE-22081F7D82B8}"/>
    <cellStyle name="Normal 4 3 12" xfId="15530" xr:uid="{961C1ABF-EF96-4B50-80FE-22081F7D82B8}"/>
    <cellStyle name="Normal 4 3 12 2" xfId="31508" xr:uid="{961C1ABF-EF96-4B50-80FE-22081F7D82B8}"/>
    <cellStyle name="Normal 4 3 13" xfId="15669" xr:uid="{961C1ABF-EF96-4B50-80FE-22081F7D82B8}"/>
    <cellStyle name="Normal 4 3 13 2" xfId="31646" xr:uid="{961C1ABF-EF96-4B50-80FE-22081F7D82B8}"/>
    <cellStyle name="Normal 4 3 14" xfId="15801" xr:uid="{961C1ABF-EF96-4B50-80FE-22081F7D82B8}"/>
    <cellStyle name="Normal 4 3 14 2" xfId="31778" xr:uid="{961C1ABF-EF96-4B50-80FE-22081F7D82B8}"/>
    <cellStyle name="Normal 4 3 15" xfId="15932" xr:uid="{961C1ABF-EF96-4B50-80FE-22081F7D82B8}"/>
    <cellStyle name="Normal 4 3 15 2" xfId="31909" xr:uid="{961C1ABF-EF96-4B50-80FE-22081F7D82B8}"/>
    <cellStyle name="Normal 4 3 16" xfId="16206" xr:uid="{00000000-0005-0000-0000-0000D0020000}"/>
    <cellStyle name="Normal 4 3 17" xfId="32040" xr:uid="{961C1ABF-EF96-4B50-80FE-22081F7D82B8}"/>
    <cellStyle name="Normal 4 3 18" xfId="32172" xr:uid="{961C1ABF-EF96-4B50-80FE-22081F7D82B8}"/>
    <cellStyle name="Normal 4 3 19" xfId="32303" xr:uid="{961C1ABF-EF96-4B50-80FE-22081F7D82B8}"/>
    <cellStyle name="Normal 4 3 2" xfId="1766" xr:uid="{961C1ABF-EF96-4B50-80FE-22081F7D82B8}"/>
    <cellStyle name="Normal 4 3 2 2" xfId="7297" xr:uid="{04C15B37-0581-4E16-919D-C3D485DEABF4}"/>
    <cellStyle name="Normal 4 3 2 2 2" xfId="14759" xr:uid="{04C15B37-0581-4E16-919D-C3D485DEABF4}"/>
    <cellStyle name="Normal 4 3 2 2 2 2" xfId="30737" xr:uid="{04C15B37-0581-4E16-919D-C3D485DEABF4}"/>
    <cellStyle name="Normal 4 3 2 2 3" xfId="23275" xr:uid="{04C15B37-0581-4E16-919D-C3D485DEABF4}"/>
    <cellStyle name="Normal 4 3 2 3" xfId="3287" xr:uid="{F81A3917-F11E-4131-8B38-014424C73EA4}"/>
    <cellStyle name="Normal 4 3 2 3 2" xfId="10749" xr:uid="{F81A3917-F11E-4131-8B38-014424C73EA4}"/>
    <cellStyle name="Normal 4 3 2 3 2 2" xfId="26727" xr:uid="{F81A3917-F11E-4131-8B38-014424C73EA4}"/>
    <cellStyle name="Normal 4 3 2 3 3" xfId="19265" xr:uid="{F81A3917-F11E-4131-8B38-014424C73EA4}"/>
    <cellStyle name="Normal 4 3 2 4" xfId="9228" xr:uid="{961C1ABF-EF96-4B50-80FE-22081F7D82B8}"/>
    <cellStyle name="Normal 4 3 2 4 2" xfId="25206" xr:uid="{961C1ABF-EF96-4B50-80FE-22081F7D82B8}"/>
    <cellStyle name="Normal 4 3 2 5" xfId="17744" xr:uid="{961C1ABF-EF96-4B50-80FE-22081F7D82B8}"/>
    <cellStyle name="Normal 4 3 20" xfId="32435" xr:uid="{961C1ABF-EF96-4B50-80FE-22081F7D82B8}"/>
    <cellStyle name="Normal 4 3 21" xfId="32566" xr:uid="{961C1ABF-EF96-4B50-80FE-22081F7D82B8}"/>
    <cellStyle name="Normal 4 3 22" xfId="32698" xr:uid="{3B154C92-630D-474B-B121-14D2FD25066A}"/>
    <cellStyle name="Normal 4 3 23" xfId="32830" xr:uid="{00000000-0005-0000-0000-000083000000}"/>
    <cellStyle name="Normal 4 3 24" xfId="32961" xr:uid="{961C1ABF-EF96-4B50-80FE-22081F7D82B8}"/>
    <cellStyle name="Normal 4 3 25" xfId="33092" xr:uid="{961C1ABF-EF96-4B50-80FE-22081F7D82B8}"/>
    <cellStyle name="Normal 4 3 26" xfId="33224" xr:uid="{00000000-0005-0000-0000-000083000000}"/>
    <cellStyle name="Normal 4 3 27" xfId="33356" xr:uid="{16B4DEE1-FE6E-4348-808B-A2B34C3ABC97}"/>
    <cellStyle name="Normal 4 3 3" xfId="4534" xr:uid="{6B55D7B7-FE77-4D7B-95B7-EFB6B0C6BA9A}"/>
    <cellStyle name="Normal 4 3 3 2" xfId="11996" xr:uid="{6B55D7B7-FE77-4D7B-95B7-EFB6B0C6BA9A}"/>
    <cellStyle name="Normal 4 3 3 2 2" xfId="27974" xr:uid="{6B55D7B7-FE77-4D7B-95B7-EFB6B0C6BA9A}"/>
    <cellStyle name="Normal 4 3 3 3" xfId="20512" xr:uid="{6B55D7B7-FE77-4D7B-95B7-EFB6B0C6BA9A}"/>
    <cellStyle name="Normal 4 3 4" xfId="5808" xr:uid="{F26FE308-4F67-479A-B57F-BE829A20D55C}"/>
    <cellStyle name="Normal 4 3 4 2" xfId="13270" xr:uid="{F26FE308-4F67-479A-B57F-BE829A20D55C}"/>
    <cellStyle name="Normal 4 3 4 2 2" xfId="29248" xr:uid="{F26FE308-4F67-479A-B57F-BE829A20D55C}"/>
    <cellStyle name="Normal 4 3 4 3" xfId="21786" xr:uid="{F26FE308-4F67-479A-B57F-BE829A20D55C}"/>
    <cellStyle name="Normal 4 3 5" xfId="2040" xr:uid="{00000000-0005-0000-0000-0000D0020000}"/>
    <cellStyle name="Normal 4 3 5 2" xfId="9502" xr:uid="{00000000-0005-0000-0000-0000D0020000}"/>
    <cellStyle name="Normal 4 3 5 2 2" xfId="25480" xr:uid="{00000000-0005-0000-0000-0000D0020000}"/>
    <cellStyle name="Normal 4 3 5 3" xfId="18018" xr:uid="{00000000-0005-0000-0000-0000D0020000}"/>
    <cellStyle name="Normal 4 3 6" xfId="7400" xr:uid="{961C1ABF-EF96-4B50-80FE-22081F7D82B8}"/>
    <cellStyle name="Normal 4 3 6 2" xfId="14862" xr:uid="{961C1ABF-EF96-4B50-80FE-22081F7D82B8}"/>
    <cellStyle name="Normal 4 3 6 2 2" xfId="30840" xr:uid="{961C1ABF-EF96-4B50-80FE-22081F7D82B8}"/>
    <cellStyle name="Normal 4 3 6 3" xfId="23378" xr:uid="{961C1ABF-EF96-4B50-80FE-22081F7D82B8}"/>
    <cellStyle name="Normal 4 3 7" xfId="7541" xr:uid="{961C1ABF-EF96-4B50-80FE-22081F7D82B8}"/>
    <cellStyle name="Normal 4 3 7 2" xfId="23519" xr:uid="{961C1ABF-EF96-4B50-80FE-22081F7D82B8}"/>
    <cellStyle name="Normal 4 3 8" xfId="15003" xr:uid="{961C1ABF-EF96-4B50-80FE-22081F7D82B8}"/>
    <cellStyle name="Normal 4 3 8 2" xfId="30981" xr:uid="{961C1ABF-EF96-4B50-80FE-22081F7D82B8}"/>
    <cellStyle name="Normal 4 3 9" xfId="15134" xr:uid="{961C1ABF-EF96-4B50-80FE-22081F7D82B8}"/>
    <cellStyle name="Normal 4 3 9 2" xfId="31112" xr:uid="{961C1ABF-EF96-4B50-80FE-22081F7D82B8}"/>
    <cellStyle name="Normal 4 30" xfId="32106" xr:uid="{4F5EBE5C-B716-42E1-818E-7D2705A84A34}"/>
    <cellStyle name="Normal 4 31" xfId="32237" xr:uid="{4F5EBE5C-B716-42E1-818E-7D2705A84A34}"/>
    <cellStyle name="Normal 4 32" xfId="32369" xr:uid="{4F5EBE5C-B716-42E1-818E-7D2705A84A34}"/>
    <cellStyle name="Normal 4 33" xfId="32500" xr:uid="{4F5EBE5C-B716-42E1-818E-7D2705A84A34}"/>
    <cellStyle name="Normal 4 34" xfId="32632" xr:uid="{AADE9CA0-673E-48AE-9F62-39BBEC2C68B9}"/>
    <cellStyle name="Normal 4 35" xfId="32764" xr:uid="{00000000-0005-0000-0000-000080000000}"/>
    <cellStyle name="Normal 4 36" xfId="32895" xr:uid="{4F5EBE5C-B716-42E1-818E-7D2705A84A34}"/>
    <cellStyle name="Normal 4 37" xfId="33026" xr:uid="{4F5EBE5C-B716-42E1-818E-7D2705A84A34}"/>
    <cellStyle name="Normal 4 38" xfId="33158" xr:uid="{00000000-0005-0000-0000-000080000000}"/>
    <cellStyle name="Normal 4 39" xfId="33290" xr:uid="{D0C4F15A-841E-45CA-814E-54A416D6B807}"/>
    <cellStyle name="Normal 4 4" xfId="1268" xr:uid="{4F5EBE5C-B716-42E1-818E-7D2705A84A34}"/>
    <cellStyle name="Normal 4 4 2" xfId="6838" xr:uid="{50770B11-855D-4D1D-8EAC-433E250534C7}"/>
    <cellStyle name="Normal 4 4 2 2" xfId="14300" xr:uid="{50770B11-855D-4D1D-8EAC-433E250534C7}"/>
    <cellStyle name="Normal 4 4 2 2 2" xfId="30278" xr:uid="{50770B11-855D-4D1D-8EAC-433E250534C7}"/>
    <cellStyle name="Normal 4 4 2 3" xfId="22816" xr:uid="{50770B11-855D-4D1D-8EAC-433E250534C7}"/>
    <cellStyle name="Normal 4 4 3" xfId="3069" xr:uid="{4D421D59-42C3-428B-BD2F-07BAC356B0BC}"/>
    <cellStyle name="Normal 4 4 3 2" xfId="10531" xr:uid="{4D421D59-42C3-428B-BD2F-07BAC356B0BC}"/>
    <cellStyle name="Normal 4 4 3 2 2" xfId="26509" xr:uid="{4D421D59-42C3-428B-BD2F-07BAC356B0BC}"/>
    <cellStyle name="Normal 4 4 3 3" xfId="19047" xr:uid="{4D421D59-42C3-428B-BD2F-07BAC356B0BC}"/>
    <cellStyle name="Normal 4 4 4" xfId="8783" xr:uid="{4F5EBE5C-B716-42E1-818E-7D2705A84A34}"/>
    <cellStyle name="Normal 4 4 4 2" xfId="24761" xr:uid="{4F5EBE5C-B716-42E1-818E-7D2705A84A34}"/>
    <cellStyle name="Normal 4 4 5" xfId="17246" xr:uid="{4F5EBE5C-B716-42E1-818E-7D2705A84A34}"/>
    <cellStyle name="Normal 4 5" xfId="1301" xr:uid="{4F5EBE5C-B716-42E1-818E-7D2705A84A34}"/>
    <cellStyle name="Normal 4 5 2" xfId="6871" xr:uid="{8FDA0ABB-439C-4369-A8E9-58646A7B5265}"/>
    <cellStyle name="Normal 4 5 2 2" xfId="14333" xr:uid="{8FDA0ABB-439C-4369-A8E9-58646A7B5265}"/>
    <cellStyle name="Normal 4 5 2 2 2" xfId="30311" xr:uid="{8FDA0ABB-439C-4369-A8E9-58646A7B5265}"/>
    <cellStyle name="Normal 4 5 2 3" xfId="22849" xr:uid="{8FDA0ABB-439C-4369-A8E9-58646A7B5265}"/>
    <cellStyle name="Normal 4 5 3" xfId="4316" xr:uid="{F753C0E1-8E6D-4F73-B12C-44167696FD85}"/>
    <cellStyle name="Normal 4 5 3 2" xfId="11778" xr:uid="{F753C0E1-8E6D-4F73-B12C-44167696FD85}"/>
    <cellStyle name="Normal 4 5 3 2 2" xfId="27756" xr:uid="{F753C0E1-8E6D-4F73-B12C-44167696FD85}"/>
    <cellStyle name="Normal 4 5 3 3" xfId="20294" xr:uid="{F753C0E1-8E6D-4F73-B12C-44167696FD85}"/>
    <cellStyle name="Normal 4 5 4" xfId="8802" xr:uid="{4F5EBE5C-B716-42E1-818E-7D2705A84A34}"/>
    <cellStyle name="Normal 4 5 4 2" xfId="24780" xr:uid="{4F5EBE5C-B716-42E1-818E-7D2705A84A34}"/>
    <cellStyle name="Normal 4 5 5" xfId="17279" xr:uid="{4F5EBE5C-B716-42E1-818E-7D2705A84A34}"/>
    <cellStyle name="Normal 4 6" xfId="1334" xr:uid="{4F5EBE5C-B716-42E1-818E-7D2705A84A34}"/>
    <cellStyle name="Normal 4 6 2" xfId="5580" xr:uid="{2009D174-DA00-46FD-BCE3-91944BA27AD8}"/>
    <cellStyle name="Normal 4 6 2 2" xfId="13042" xr:uid="{2009D174-DA00-46FD-BCE3-91944BA27AD8}"/>
    <cellStyle name="Normal 4 6 2 2 2" xfId="29020" xr:uid="{2009D174-DA00-46FD-BCE3-91944BA27AD8}"/>
    <cellStyle name="Normal 4 6 2 3" xfId="21558" xr:uid="{2009D174-DA00-46FD-BCE3-91944BA27AD8}"/>
    <cellStyle name="Normal 4 6 3" xfId="8823" xr:uid="{4F5EBE5C-B716-42E1-818E-7D2705A84A34}"/>
    <cellStyle name="Normal 4 6 3 2" xfId="24801" xr:uid="{4F5EBE5C-B716-42E1-818E-7D2705A84A34}"/>
    <cellStyle name="Normal 4 6 4" xfId="17312" xr:uid="{4F5EBE5C-B716-42E1-818E-7D2705A84A34}"/>
    <cellStyle name="Normal 4 7" xfId="1367" xr:uid="{4F5EBE5C-B716-42E1-818E-7D2705A84A34}"/>
    <cellStyle name="Normal 4 7 2" xfId="6907" xr:uid="{31F4E9E9-0D9A-4F65-B3DA-3F3E01CA43A0}"/>
    <cellStyle name="Normal 4 7 2 2" xfId="14369" xr:uid="{31F4E9E9-0D9A-4F65-B3DA-3F3E01CA43A0}"/>
    <cellStyle name="Normal 4 7 2 2 2" xfId="30347" xr:uid="{31F4E9E9-0D9A-4F65-B3DA-3F3E01CA43A0}"/>
    <cellStyle name="Normal 4 7 2 3" xfId="22885" xr:uid="{31F4E9E9-0D9A-4F65-B3DA-3F3E01CA43A0}"/>
    <cellStyle name="Normal 4 7 3" xfId="8856" xr:uid="{4F5EBE5C-B716-42E1-818E-7D2705A84A34}"/>
    <cellStyle name="Normal 4 7 3 2" xfId="24834" xr:uid="{4F5EBE5C-B716-42E1-818E-7D2705A84A34}"/>
    <cellStyle name="Normal 4 7 4" xfId="17345" xr:uid="{4F5EBE5C-B716-42E1-818E-7D2705A84A34}"/>
    <cellStyle name="Normal 4 8" xfId="1400" xr:uid="{4F5EBE5C-B716-42E1-818E-7D2705A84A34}"/>
    <cellStyle name="Normal 4 8 2" xfId="6940" xr:uid="{ED00D419-F49C-4511-BE4A-D77CE52B59A1}"/>
    <cellStyle name="Normal 4 8 2 2" xfId="14402" xr:uid="{ED00D419-F49C-4511-BE4A-D77CE52B59A1}"/>
    <cellStyle name="Normal 4 8 2 2 2" xfId="30380" xr:uid="{ED00D419-F49C-4511-BE4A-D77CE52B59A1}"/>
    <cellStyle name="Normal 4 8 2 3" xfId="22918" xr:uid="{ED00D419-F49C-4511-BE4A-D77CE52B59A1}"/>
    <cellStyle name="Normal 4 8 3" xfId="8889" xr:uid="{4F5EBE5C-B716-42E1-818E-7D2705A84A34}"/>
    <cellStyle name="Normal 4 8 3 2" xfId="24867" xr:uid="{4F5EBE5C-B716-42E1-818E-7D2705A84A34}"/>
    <cellStyle name="Normal 4 8 4" xfId="17378" xr:uid="{4F5EBE5C-B716-42E1-818E-7D2705A84A34}"/>
    <cellStyle name="Normal 4 9" xfId="1433" xr:uid="{4F5EBE5C-B716-42E1-818E-7D2705A84A34}"/>
    <cellStyle name="Normal 4 9 2" xfId="6971" xr:uid="{87DB4F96-3946-440D-BBD3-F74BD9C14509}"/>
    <cellStyle name="Normal 4 9 2 2" xfId="14433" xr:uid="{87DB4F96-3946-440D-BBD3-F74BD9C14509}"/>
    <cellStyle name="Normal 4 9 2 2 2" xfId="30411" xr:uid="{87DB4F96-3946-440D-BBD3-F74BD9C14509}"/>
    <cellStyle name="Normal 4 9 2 3" xfId="22949" xr:uid="{87DB4F96-3946-440D-BBD3-F74BD9C14509}"/>
    <cellStyle name="Normal 4 9 3" xfId="8922" xr:uid="{4F5EBE5C-B716-42E1-818E-7D2705A84A34}"/>
    <cellStyle name="Normal 4 9 3 2" xfId="24900" xr:uid="{4F5EBE5C-B716-42E1-818E-7D2705A84A34}"/>
    <cellStyle name="Normal 4 9 4" xfId="17411" xr:uid="{4F5EBE5C-B716-42E1-818E-7D2705A84A34}"/>
    <cellStyle name="Normal 40" xfId="222" xr:uid="{00000000-0005-0000-0000-0000D1020000}"/>
    <cellStyle name="Normal 40 2" xfId="3281" xr:uid="{8250D675-D0D9-46BE-B5AC-D72FC1C1B360}"/>
    <cellStyle name="Normal 40 2 2" xfId="10743" xr:uid="{8250D675-D0D9-46BE-B5AC-D72FC1C1B360}"/>
    <cellStyle name="Normal 40 2 2 2" xfId="26721" xr:uid="{8250D675-D0D9-46BE-B5AC-D72FC1C1B360}"/>
    <cellStyle name="Normal 40 2 3" xfId="19259" xr:uid="{8250D675-D0D9-46BE-B5AC-D72FC1C1B360}"/>
    <cellStyle name="Normal 40 3" xfId="4528" xr:uid="{D99C6596-30D1-460E-90B1-7F0D1E0E3A94}"/>
    <cellStyle name="Normal 40 3 2" xfId="11990" xr:uid="{D99C6596-30D1-460E-90B1-7F0D1E0E3A94}"/>
    <cellStyle name="Normal 40 3 2 2" xfId="27968" xr:uid="{D99C6596-30D1-460E-90B1-7F0D1E0E3A94}"/>
    <cellStyle name="Normal 40 3 3" xfId="20506" xr:uid="{D99C6596-30D1-460E-90B1-7F0D1E0E3A94}"/>
    <cellStyle name="Normal 40 4" xfId="5802" xr:uid="{111A520C-5A93-4161-A2A6-347E0B9FCC97}"/>
    <cellStyle name="Normal 40 4 2" xfId="13264" xr:uid="{111A520C-5A93-4161-A2A6-347E0B9FCC97}"/>
    <cellStyle name="Normal 40 4 2 2" xfId="29242" xr:uid="{111A520C-5A93-4161-A2A6-347E0B9FCC97}"/>
    <cellStyle name="Normal 40 4 3" xfId="21780" xr:uid="{111A520C-5A93-4161-A2A6-347E0B9FCC97}"/>
    <cellStyle name="Normal 40 5" xfId="2034" xr:uid="{00000000-0005-0000-0000-0000D1020000}"/>
    <cellStyle name="Normal 40 5 2" xfId="9496" xr:uid="{00000000-0005-0000-0000-0000D1020000}"/>
    <cellStyle name="Normal 40 5 2 2" xfId="25474" xr:uid="{00000000-0005-0000-0000-0000D1020000}"/>
    <cellStyle name="Normal 40 5 3" xfId="18012" xr:uid="{00000000-0005-0000-0000-0000D1020000}"/>
    <cellStyle name="Normal 40 6" xfId="7786" xr:uid="{00000000-0005-0000-0000-0000D1020000}"/>
    <cellStyle name="Normal 40 6 2" xfId="23764" xr:uid="{00000000-0005-0000-0000-0000D1020000}"/>
    <cellStyle name="Normal 40 7" xfId="16200" xr:uid="{00000000-0005-0000-0000-0000D1020000}"/>
    <cellStyle name="Normal 41" xfId="440" xr:uid="{00000000-0005-0000-0000-0000D2020000}"/>
    <cellStyle name="Normal 41 2" xfId="3499" xr:uid="{0467BF7C-2614-4B95-87B0-0F546E39A3D8}"/>
    <cellStyle name="Normal 41 2 2" xfId="10961" xr:uid="{0467BF7C-2614-4B95-87B0-0F546E39A3D8}"/>
    <cellStyle name="Normal 41 2 2 2" xfId="26939" xr:uid="{0467BF7C-2614-4B95-87B0-0F546E39A3D8}"/>
    <cellStyle name="Normal 41 2 3" xfId="19477" xr:uid="{0467BF7C-2614-4B95-87B0-0F546E39A3D8}"/>
    <cellStyle name="Normal 41 3" xfId="4746" xr:uid="{52EEFDA4-08FB-4390-95F2-31CCB26156C3}"/>
    <cellStyle name="Normal 41 3 2" xfId="12208" xr:uid="{52EEFDA4-08FB-4390-95F2-31CCB26156C3}"/>
    <cellStyle name="Normal 41 3 2 2" xfId="28186" xr:uid="{52EEFDA4-08FB-4390-95F2-31CCB26156C3}"/>
    <cellStyle name="Normal 41 3 3" xfId="20724" xr:uid="{52EEFDA4-08FB-4390-95F2-31CCB26156C3}"/>
    <cellStyle name="Normal 41 4" xfId="6017" xr:uid="{A2E9725E-2F19-49A0-835C-AD9FFCF0D91B}"/>
    <cellStyle name="Normal 41 4 2" xfId="13479" xr:uid="{A2E9725E-2F19-49A0-835C-AD9FFCF0D91B}"/>
    <cellStyle name="Normal 41 4 2 2" xfId="29457" xr:uid="{A2E9725E-2F19-49A0-835C-AD9FFCF0D91B}"/>
    <cellStyle name="Normal 41 4 3" xfId="21995" xr:uid="{A2E9725E-2F19-49A0-835C-AD9FFCF0D91B}"/>
    <cellStyle name="Normal 41 5" xfId="2252" xr:uid="{00000000-0005-0000-0000-0000D2020000}"/>
    <cellStyle name="Normal 41 5 2" xfId="9714" xr:uid="{00000000-0005-0000-0000-0000D2020000}"/>
    <cellStyle name="Normal 41 5 2 2" xfId="25692" xr:uid="{00000000-0005-0000-0000-0000D2020000}"/>
    <cellStyle name="Normal 41 5 3" xfId="18230" xr:uid="{00000000-0005-0000-0000-0000D2020000}"/>
    <cellStyle name="Normal 41 6" xfId="7990" xr:uid="{00000000-0005-0000-0000-0000D2020000}"/>
    <cellStyle name="Normal 41 6 2" xfId="23968" xr:uid="{00000000-0005-0000-0000-0000D2020000}"/>
    <cellStyle name="Normal 41 7" xfId="16418" xr:uid="{00000000-0005-0000-0000-0000D2020000}"/>
    <cellStyle name="Normal 42" xfId="443" xr:uid="{00000000-0005-0000-0000-0000D3020000}"/>
    <cellStyle name="Normal 42 2" xfId="3502" xr:uid="{9723AABC-2787-4C84-B497-1B801FDF93A3}"/>
    <cellStyle name="Normal 42 2 2" xfId="10964" xr:uid="{9723AABC-2787-4C84-B497-1B801FDF93A3}"/>
    <cellStyle name="Normal 42 2 2 2" xfId="26942" xr:uid="{9723AABC-2787-4C84-B497-1B801FDF93A3}"/>
    <cellStyle name="Normal 42 2 3" xfId="19480" xr:uid="{9723AABC-2787-4C84-B497-1B801FDF93A3}"/>
    <cellStyle name="Normal 42 3" xfId="4749" xr:uid="{E25D25A5-88F3-4F9F-9DCF-370628E45B5E}"/>
    <cellStyle name="Normal 42 3 2" xfId="12211" xr:uid="{E25D25A5-88F3-4F9F-9DCF-370628E45B5E}"/>
    <cellStyle name="Normal 42 3 2 2" xfId="28189" xr:uid="{E25D25A5-88F3-4F9F-9DCF-370628E45B5E}"/>
    <cellStyle name="Normal 42 3 3" xfId="20727" xr:uid="{E25D25A5-88F3-4F9F-9DCF-370628E45B5E}"/>
    <cellStyle name="Normal 42 4" xfId="6020" xr:uid="{8C001E0E-0CAE-4405-95D6-7A93384E9D91}"/>
    <cellStyle name="Normal 42 4 2" xfId="13482" xr:uid="{8C001E0E-0CAE-4405-95D6-7A93384E9D91}"/>
    <cellStyle name="Normal 42 4 2 2" xfId="29460" xr:uid="{8C001E0E-0CAE-4405-95D6-7A93384E9D91}"/>
    <cellStyle name="Normal 42 4 3" xfId="21998" xr:uid="{8C001E0E-0CAE-4405-95D6-7A93384E9D91}"/>
    <cellStyle name="Normal 42 5" xfId="2255" xr:uid="{00000000-0005-0000-0000-0000D3020000}"/>
    <cellStyle name="Normal 42 5 2" xfId="9717" xr:uid="{00000000-0005-0000-0000-0000D3020000}"/>
    <cellStyle name="Normal 42 5 2 2" xfId="25695" xr:uid="{00000000-0005-0000-0000-0000D3020000}"/>
    <cellStyle name="Normal 42 5 3" xfId="18233" xr:uid="{00000000-0005-0000-0000-0000D3020000}"/>
    <cellStyle name="Normal 42 6" xfId="7993" xr:uid="{00000000-0005-0000-0000-0000D3020000}"/>
    <cellStyle name="Normal 42 6 2" xfId="23971" xr:uid="{00000000-0005-0000-0000-0000D3020000}"/>
    <cellStyle name="Normal 42 7" xfId="16421" xr:uid="{00000000-0005-0000-0000-0000D3020000}"/>
    <cellStyle name="Normal 43" xfId="446" xr:uid="{00000000-0005-0000-0000-0000D4020000}"/>
    <cellStyle name="Normal 43 2" xfId="3505" xr:uid="{CE4D15BE-CB10-4135-BB2E-0A8CABCE529C}"/>
    <cellStyle name="Normal 43 2 2" xfId="10967" xr:uid="{CE4D15BE-CB10-4135-BB2E-0A8CABCE529C}"/>
    <cellStyle name="Normal 43 2 2 2" xfId="26945" xr:uid="{CE4D15BE-CB10-4135-BB2E-0A8CABCE529C}"/>
    <cellStyle name="Normal 43 2 3" xfId="19483" xr:uid="{CE4D15BE-CB10-4135-BB2E-0A8CABCE529C}"/>
    <cellStyle name="Normal 43 3" xfId="4752" xr:uid="{560F5CC7-89B8-4C01-B425-1C420666066A}"/>
    <cellStyle name="Normal 43 3 2" xfId="12214" xr:uid="{560F5CC7-89B8-4C01-B425-1C420666066A}"/>
    <cellStyle name="Normal 43 3 2 2" xfId="28192" xr:uid="{560F5CC7-89B8-4C01-B425-1C420666066A}"/>
    <cellStyle name="Normal 43 3 3" xfId="20730" xr:uid="{560F5CC7-89B8-4C01-B425-1C420666066A}"/>
    <cellStyle name="Normal 43 4" xfId="6023" xr:uid="{4E5496FB-706A-46C3-BB6A-B9EB2D1F6F68}"/>
    <cellStyle name="Normal 43 4 2" xfId="13485" xr:uid="{4E5496FB-706A-46C3-BB6A-B9EB2D1F6F68}"/>
    <cellStyle name="Normal 43 4 2 2" xfId="29463" xr:uid="{4E5496FB-706A-46C3-BB6A-B9EB2D1F6F68}"/>
    <cellStyle name="Normal 43 4 3" xfId="22001" xr:uid="{4E5496FB-706A-46C3-BB6A-B9EB2D1F6F68}"/>
    <cellStyle name="Normal 43 5" xfId="2258" xr:uid="{00000000-0005-0000-0000-0000D4020000}"/>
    <cellStyle name="Normal 43 5 2" xfId="9720" xr:uid="{00000000-0005-0000-0000-0000D4020000}"/>
    <cellStyle name="Normal 43 5 2 2" xfId="25698" xr:uid="{00000000-0005-0000-0000-0000D4020000}"/>
    <cellStyle name="Normal 43 5 3" xfId="18236" xr:uid="{00000000-0005-0000-0000-0000D4020000}"/>
    <cellStyle name="Normal 43 6" xfId="7996" xr:uid="{00000000-0005-0000-0000-0000D4020000}"/>
    <cellStyle name="Normal 43 6 2" xfId="23974" xr:uid="{00000000-0005-0000-0000-0000D4020000}"/>
    <cellStyle name="Normal 43 7" xfId="16424" xr:uid="{00000000-0005-0000-0000-0000D4020000}"/>
    <cellStyle name="Normal 44" xfId="449" xr:uid="{00000000-0005-0000-0000-0000D5020000}"/>
    <cellStyle name="Normal 44 2" xfId="3508" xr:uid="{EB8751C8-D181-4D85-AEFD-8AA2B0EF3E58}"/>
    <cellStyle name="Normal 44 2 2" xfId="10970" xr:uid="{EB8751C8-D181-4D85-AEFD-8AA2B0EF3E58}"/>
    <cellStyle name="Normal 44 2 2 2" xfId="26948" xr:uid="{EB8751C8-D181-4D85-AEFD-8AA2B0EF3E58}"/>
    <cellStyle name="Normal 44 2 3" xfId="19486" xr:uid="{EB8751C8-D181-4D85-AEFD-8AA2B0EF3E58}"/>
    <cellStyle name="Normal 44 3" xfId="4755" xr:uid="{3B7D8966-AEB3-4029-A0FA-F8952C82340C}"/>
    <cellStyle name="Normal 44 3 2" xfId="12217" xr:uid="{3B7D8966-AEB3-4029-A0FA-F8952C82340C}"/>
    <cellStyle name="Normal 44 3 2 2" xfId="28195" xr:uid="{3B7D8966-AEB3-4029-A0FA-F8952C82340C}"/>
    <cellStyle name="Normal 44 3 3" xfId="20733" xr:uid="{3B7D8966-AEB3-4029-A0FA-F8952C82340C}"/>
    <cellStyle name="Normal 44 4" xfId="6026" xr:uid="{09449022-5E45-4E20-AEDE-A2158EE28983}"/>
    <cellStyle name="Normal 44 4 2" xfId="13488" xr:uid="{09449022-5E45-4E20-AEDE-A2158EE28983}"/>
    <cellStyle name="Normal 44 4 2 2" xfId="29466" xr:uid="{09449022-5E45-4E20-AEDE-A2158EE28983}"/>
    <cellStyle name="Normal 44 4 3" xfId="22004" xr:uid="{09449022-5E45-4E20-AEDE-A2158EE28983}"/>
    <cellStyle name="Normal 44 5" xfId="2261" xr:uid="{00000000-0005-0000-0000-0000D5020000}"/>
    <cellStyle name="Normal 44 5 2" xfId="9723" xr:uid="{00000000-0005-0000-0000-0000D5020000}"/>
    <cellStyle name="Normal 44 5 2 2" xfId="25701" xr:uid="{00000000-0005-0000-0000-0000D5020000}"/>
    <cellStyle name="Normal 44 5 3" xfId="18239" xr:uid="{00000000-0005-0000-0000-0000D5020000}"/>
    <cellStyle name="Normal 44 6" xfId="7999" xr:uid="{00000000-0005-0000-0000-0000D5020000}"/>
    <cellStyle name="Normal 44 6 2" xfId="23977" xr:uid="{00000000-0005-0000-0000-0000D5020000}"/>
    <cellStyle name="Normal 44 7" xfId="16427" xr:uid="{00000000-0005-0000-0000-0000D5020000}"/>
    <cellStyle name="Normal 45" xfId="452" xr:uid="{00000000-0005-0000-0000-0000D6020000}"/>
    <cellStyle name="Normal 45 2" xfId="3511" xr:uid="{C6A29340-A6C8-4C9B-A132-054393986B8C}"/>
    <cellStyle name="Normal 45 2 2" xfId="10973" xr:uid="{C6A29340-A6C8-4C9B-A132-054393986B8C}"/>
    <cellStyle name="Normal 45 2 2 2" xfId="26951" xr:uid="{C6A29340-A6C8-4C9B-A132-054393986B8C}"/>
    <cellStyle name="Normal 45 2 3" xfId="19489" xr:uid="{C6A29340-A6C8-4C9B-A132-054393986B8C}"/>
    <cellStyle name="Normal 45 3" xfId="4758" xr:uid="{A39E855A-B409-4CF1-B865-14658A5231EA}"/>
    <cellStyle name="Normal 45 3 2" xfId="12220" xr:uid="{A39E855A-B409-4CF1-B865-14658A5231EA}"/>
    <cellStyle name="Normal 45 3 2 2" xfId="28198" xr:uid="{A39E855A-B409-4CF1-B865-14658A5231EA}"/>
    <cellStyle name="Normal 45 3 3" xfId="20736" xr:uid="{A39E855A-B409-4CF1-B865-14658A5231EA}"/>
    <cellStyle name="Normal 45 4" xfId="6029" xr:uid="{888DF8DB-9E04-4410-A063-C10CDCF2F7BD}"/>
    <cellStyle name="Normal 45 4 2" xfId="13491" xr:uid="{888DF8DB-9E04-4410-A063-C10CDCF2F7BD}"/>
    <cellStyle name="Normal 45 4 2 2" xfId="29469" xr:uid="{888DF8DB-9E04-4410-A063-C10CDCF2F7BD}"/>
    <cellStyle name="Normal 45 4 3" xfId="22007" xr:uid="{888DF8DB-9E04-4410-A063-C10CDCF2F7BD}"/>
    <cellStyle name="Normal 45 5" xfId="2264" xr:uid="{00000000-0005-0000-0000-0000D6020000}"/>
    <cellStyle name="Normal 45 5 2" xfId="9726" xr:uid="{00000000-0005-0000-0000-0000D6020000}"/>
    <cellStyle name="Normal 45 5 2 2" xfId="25704" xr:uid="{00000000-0005-0000-0000-0000D6020000}"/>
    <cellStyle name="Normal 45 5 3" xfId="18242" xr:uid="{00000000-0005-0000-0000-0000D6020000}"/>
    <cellStyle name="Normal 45 6" xfId="8002" xr:uid="{00000000-0005-0000-0000-0000D6020000}"/>
    <cellStyle name="Normal 45 6 2" xfId="23980" xr:uid="{00000000-0005-0000-0000-0000D6020000}"/>
    <cellStyle name="Normal 45 7" xfId="16430" xr:uid="{00000000-0005-0000-0000-0000D6020000}"/>
    <cellStyle name="Normal 46" xfId="455" xr:uid="{00000000-0005-0000-0000-0000D7020000}"/>
    <cellStyle name="Normal 46 2" xfId="3514" xr:uid="{4FBB4DC5-8B02-4BF9-A268-AB3A58F27BBA}"/>
    <cellStyle name="Normal 46 2 2" xfId="10976" xr:uid="{4FBB4DC5-8B02-4BF9-A268-AB3A58F27BBA}"/>
    <cellStyle name="Normal 46 2 2 2" xfId="26954" xr:uid="{4FBB4DC5-8B02-4BF9-A268-AB3A58F27BBA}"/>
    <cellStyle name="Normal 46 2 3" xfId="19492" xr:uid="{4FBB4DC5-8B02-4BF9-A268-AB3A58F27BBA}"/>
    <cellStyle name="Normal 46 3" xfId="4761" xr:uid="{9D347963-8BDE-4AAC-9EE3-96D3C08854BA}"/>
    <cellStyle name="Normal 46 3 2" xfId="12223" xr:uid="{9D347963-8BDE-4AAC-9EE3-96D3C08854BA}"/>
    <cellStyle name="Normal 46 3 2 2" xfId="28201" xr:uid="{9D347963-8BDE-4AAC-9EE3-96D3C08854BA}"/>
    <cellStyle name="Normal 46 3 3" xfId="20739" xr:uid="{9D347963-8BDE-4AAC-9EE3-96D3C08854BA}"/>
    <cellStyle name="Normal 46 4" xfId="6032" xr:uid="{65F2D210-2AB1-44DA-90A2-E6C151208365}"/>
    <cellStyle name="Normal 46 4 2" xfId="13494" xr:uid="{65F2D210-2AB1-44DA-90A2-E6C151208365}"/>
    <cellStyle name="Normal 46 4 2 2" xfId="29472" xr:uid="{65F2D210-2AB1-44DA-90A2-E6C151208365}"/>
    <cellStyle name="Normal 46 4 3" xfId="22010" xr:uid="{65F2D210-2AB1-44DA-90A2-E6C151208365}"/>
    <cellStyle name="Normal 46 5" xfId="2267" xr:uid="{00000000-0005-0000-0000-0000D7020000}"/>
    <cellStyle name="Normal 46 5 2" xfId="9729" xr:uid="{00000000-0005-0000-0000-0000D7020000}"/>
    <cellStyle name="Normal 46 5 2 2" xfId="25707" xr:uid="{00000000-0005-0000-0000-0000D7020000}"/>
    <cellStyle name="Normal 46 5 3" xfId="18245" xr:uid="{00000000-0005-0000-0000-0000D7020000}"/>
    <cellStyle name="Normal 46 6" xfId="8005" xr:uid="{00000000-0005-0000-0000-0000D7020000}"/>
    <cellStyle name="Normal 46 6 2" xfId="23983" xr:uid="{00000000-0005-0000-0000-0000D7020000}"/>
    <cellStyle name="Normal 46 7" xfId="16433" xr:uid="{00000000-0005-0000-0000-0000D7020000}"/>
    <cellStyle name="Normal 47" xfId="458" xr:uid="{00000000-0005-0000-0000-0000D8020000}"/>
    <cellStyle name="Normal 47 2" xfId="3517" xr:uid="{56B19832-E0EE-4DE6-83D6-C71B7A56E279}"/>
    <cellStyle name="Normal 47 2 2" xfId="10979" xr:uid="{56B19832-E0EE-4DE6-83D6-C71B7A56E279}"/>
    <cellStyle name="Normal 47 2 2 2" xfId="26957" xr:uid="{56B19832-E0EE-4DE6-83D6-C71B7A56E279}"/>
    <cellStyle name="Normal 47 2 3" xfId="19495" xr:uid="{56B19832-E0EE-4DE6-83D6-C71B7A56E279}"/>
    <cellStyle name="Normal 47 3" xfId="4764" xr:uid="{792006C4-01DB-4DAA-A2D8-442681C2AF6A}"/>
    <cellStyle name="Normal 47 3 2" xfId="12226" xr:uid="{792006C4-01DB-4DAA-A2D8-442681C2AF6A}"/>
    <cellStyle name="Normal 47 3 2 2" xfId="28204" xr:uid="{792006C4-01DB-4DAA-A2D8-442681C2AF6A}"/>
    <cellStyle name="Normal 47 3 3" xfId="20742" xr:uid="{792006C4-01DB-4DAA-A2D8-442681C2AF6A}"/>
    <cellStyle name="Normal 47 4" xfId="6035" xr:uid="{046B6E9C-18EC-4AC6-ACD0-37BC7E35215E}"/>
    <cellStyle name="Normal 47 4 2" xfId="13497" xr:uid="{046B6E9C-18EC-4AC6-ACD0-37BC7E35215E}"/>
    <cellStyle name="Normal 47 4 2 2" xfId="29475" xr:uid="{046B6E9C-18EC-4AC6-ACD0-37BC7E35215E}"/>
    <cellStyle name="Normal 47 4 3" xfId="22013" xr:uid="{046B6E9C-18EC-4AC6-ACD0-37BC7E35215E}"/>
    <cellStyle name="Normal 47 5" xfId="2270" xr:uid="{00000000-0005-0000-0000-0000D8020000}"/>
    <cellStyle name="Normal 47 5 2" xfId="9732" xr:uid="{00000000-0005-0000-0000-0000D8020000}"/>
    <cellStyle name="Normal 47 5 2 2" xfId="25710" xr:uid="{00000000-0005-0000-0000-0000D8020000}"/>
    <cellStyle name="Normal 47 5 3" xfId="18248" xr:uid="{00000000-0005-0000-0000-0000D8020000}"/>
    <cellStyle name="Normal 47 6" xfId="8008" xr:uid="{00000000-0005-0000-0000-0000D8020000}"/>
    <cellStyle name="Normal 47 6 2" xfId="23986" xr:uid="{00000000-0005-0000-0000-0000D8020000}"/>
    <cellStyle name="Normal 47 7" xfId="16436" xr:uid="{00000000-0005-0000-0000-0000D8020000}"/>
    <cellStyle name="Normal 48" xfId="461" xr:uid="{00000000-0005-0000-0000-0000D9020000}"/>
    <cellStyle name="Normal 48 2" xfId="3520" xr:uid="{207A835E-495F-41C7-B97F-3D6043B4842A}"/>
    <cellStyle name="Normal 48 2 2" xfId="10982" xr:uid="{207A835E-495F-41C7-B97F-3D6043B4842A}"/>
    <cellStyle name="Normal 48 2 2 2" xfId="26960" xr:uid="{207A835E-495F-41C7-B97F-3D6043B4842A}"/>
    <cellStyle name="Normal 48 2 3" xfId="19498" xr:uid="{207A835E-495F-41C7-B97F-3D6043B4842A}"/>
    <cellStyle name="Normal 48 3" xfId="4767" xr:uid="{0FBCF69A-C585-454C-9F62-E8F11D584D03}"/>
    <cellStyle name="Normal 48 3 2" xfId="12229" xr:uid="{0FBCF69A-C585-454C-9F62-E8F11D584D03}"/>
    <cellStyle name="Normal 48 3 2 2" xfId="28207" xr:uid="{0FBCF69A-C585-454C-9F62-E8F11D584D03}"/>
    <cellStyle name="Normal 48 3 3" xfId="20745" xr:uid="{0FBCF69A-C585-454C-9F62-E8F11D584D03}"/>
    <cellStyle name="Normal 48 4" xfId="6038" xr:uid="{BBC28236-98EC-40B7-AD4D-3858C7E40A1B}"/>
    <cellStyle name="Normal 48 4 2" xfId="13500" xr:uid="{BBC28236-98EC-40B7-AD4D-3858C7E40A1B}"/>
    <cellStyle name="Normal 48 4 2 2" xfId="29478" xr:uid="{BBC28236-98EC-40B7-AD4D-3858C7E40A1B}"/>
    <cellStyle name="Normal 48 4 3" xfId="22016" xr:uid="{BBC28236-98EC-40B7-AD4D-3858C7E40A1B}"/>
    <cellStyle name="Normal 48 5" xfId="2273" xr:uid="{00000000-0005-0000-0000-0000D9020000}"/>
    <cellStyle name="Normal 48 5 2" xfId="9735" xr:uid="{00000000-0005-0000-0000-0000D9020000}"/>
    <cellStyle name="Normal 48 5 2 2" xfId="25713" xr:uid="{00000000-0005-0000-0000-0000D9020000}"/>
    <cellStyle name="Normal 48 5 3" xfId="18251" xr:uid="{00000000-0005-0000-0000-0000D9020000}"/>
    <cellStyle name="Normal 48 6" xfId="8011" xr:uid="{00000000-0005-0000-0000-0000D9020000}"/>
    <cellStyle name="Normal 48 6 2" xfId="23989" xr:uid="{00000000-0005-0000-0000-0000D9020000}"/>
    <cellStyle name="Normal 48 7" xfId="16439" xr:uid="{00000000-0005-0000-0000-0000D9020000}"/>
    <cellStyle name="Normal 49" xfId="464" xr:uid="{00000000-0005-0000-0000-0000DA020000}"/>
    <cellStyle name="Normal 49 2" xfId="3523" xr:uid="{7089D7E5-1568-4F0A-909E-5BEB372C04A6}"/>
    <cellStyle name="Normal 49 2 2" xfId="10985" xr:uid="{7089D7E5-1568-4F0A-909E-5BEB372C04A6}"/>
    <cellStyle name="Normal 49 2 2 2" xfId="26963" xr:uid="{7089D7E5-1568-4F0A-909E-5BEB372C04A6}"/>
    <cellStyle name="Normal 49 2 3" xfId="19501" xr:uid="{7089D7E5-1568-4F0A-909E-5BEB372C04A6}"/>
    <cellStyle name="Normal 49 3" xfId="4770" xr:uid="{B76C0455-756D-4177-B7D0-FCEB766E6154}"/>
    <cellStyle name="Normal 49 3 2" xfId="12232" xr:uid="{B76C0455-756D-4177-B7D0-FCEB766E6154}"/>
    <cellStyle name="Normal 49 3 2 2" xfId="28210" xr:uid="{B76C0455-756D-4177-B7D0-FCEB766E6154}"/>
    <cellStyle name="Normal 49 3 3" xfId="20748" xr:uid="{B76C0455-756D-4177-B7D0-FCEB766E6154}"/>
    <cellStyle name="Normal 49 4" xfId="6041" xr:uid="{AE5EB874-DF76-4D6B-808F-14F313F249F1}"/>
    <cellStyle name="Normal 49 4 2" xfId="13503" xr:uid="{AE5EB874-DF76-4D6B-808F-14F313F249F1}"/>
    <cellStyle name="Normal 49 4 2 2" xfId="29481" xr:uid="{AE5EB874-DF76-4D6B-808F-14F313F249F1}"/>
    <cellStyle name="Normal 49 4 3" xfId="22019" xr:uid="{AE5EB874-DF76-4D6B-808F-14F313F249F1}"/>
    <cellStyle name="Normal 49 5" xfId="2276" xr:uid="{00000000-0005-0000-0000-0000DA020000}"/>
    <cellStyle name="Normal 49 5 2" xfId="9738" xr:uid="{00000000-0005-0000-0000-0000DA020000}"/>
    <cellStyle name="Normal 49 5 2 2" xfId="25716" xr:uid="{00000000-0005-0000-0000-0000DA020000}"/>
    <cellStyle name="Normal 49 5 3" xfId="18254" xr:uid="{00000000-0005-0000-0000-0000DA020000}"/>
    <cellStyle name="Normal 49 6" xfId="8014" xr:uid="{00000000-0005-0000-0000-0000DA020000}"/>
    <cellStyle name="Normal 49 6 2" xfId="23992" xr:uid="{00000000-0005-0000-0000-0000DA020000}"/>
    <cellStyle name="Normal 49 7" xfId="16442" xr:uid="{00000000-0005-0000-0000-0000DA020000}"/>
    <cellStyle name="Normal 5" xfId="11" xr:uid="{00000000-0005-0000-0000-0000DB020000}"/>
    <cellStyle name="Normal 5 2" xfId="121" xr:uid="{00000000-0005-0000-0000-0000DC020000}"/>
    <cellStyle name="Normal 5 2 2" xfId="340" xr:uid="{00000000-0005-0000-0000-0000DD020000}"/>
    <cellStyle name="Normal 5 2 2 2" xfId="3399" xr:uid="{C4373CB7-AADA-4B4C-9BC8-961D2A2856A1}"/>
    <cellStyle name="Normal 5 2 2 2 2" xfId="10861" xr:uid="{C4373CB7-AADA-4B4C-9BC8-961D2A2856A1}"/>
    <cellStyle name="Normal 5 2 2 2 2 2" xfId="26839" xr:uid="{C4373CB7-AADA-4B4C-9BC8-961D2A2856A1}"/>
    <cellStyle name="Normal 5 2 2 2 3" xfId="19377" xr:uid="{C4373CB7-AADA-4B4C-9BC8-961D2A2856A1}"/>
    <cellStyle name="Normal 5 2 2 3" xfId="4646" xr:uid="{B4803CBC-D1BF-4602-97AE-44061CECA28E}"/>
    <cellStyle name="Normal 5 2 2 3 2" xfId="12108" xr:uid="{B4803CBC-D1BF-4602-97AE-44061CECA28E}"/>
    <cellStyle name="Normal 5 2 2 3 2 2" xfId="28086" xr:uid="{B4803CBC-D1BF-4602-97AE-44061CECA28E}"/>
    <cellStyle name="Normal 5 2 2 3 3" xfId="20624" xr:uid="{B4803CBC-D1BF-4602-97AE-44061CECA28E}"/>
    <cellStyle name="Normal 5 2 2 4" xfId="5917" xr:uid="{C749DB13-AD08-48A5-A77E-AEAEA0F1DD29}"/>
    <cellStyle name="Normal 5 2 2 4 2" xfId="13379" xr:uid="{C749DB13-AD08-48A5-A77E-AEAEA0F1DD29}"/>
    <cellStyle name="Normal 5 2 2 4 2 2" xfId="29357" xr:uid="{C749DB13-AD08-48A5-A77E-AEAEA0F1DD29}"/>
    <cellStyle name="Normal 5 2 2 4 3" xfId="21895" xr:uid="{C749DB13-AD08-48A5-A77E-AEAEA0F1DD29}"/>
    <cellStyle name="Normal 5 2 2 5" xfId="2152" xr:uid="{00000000-0005-0000-0000-0000DD020000}"/>
    <cellStyle name="Normal 5 2 2 5 2" xfId="9614" xr:uid="{00000000-0005-0000-0000-0000DD020000}"/>
    <cellStyle name="Normal 5 2 2 5 2 2" xfId="25592" xr:uid="{00000000-0005-0000-0000-0000DD020000}"/>
    <cellStyle name="Normal 5 2 2 5 3" xfId="18130" xr:uid="{00000000-0005-0000-0000-0000DD020000}"/>
    <cellStyle name="Normal 5 2 2 6" xfId="7895" xr:uid="{00000000-0005-0000-0000-0000DD020000}"/>
    <cellStyle name="Normal 5 2 2 6 2" xfId="23873" xr:uid="{00000000-0005-0000-0000-0000DD020000}"/>
    <cellStyle name="Normal 5 2 2 7" xfId="16318" xr:uid="{00000000-0005-0000-0000-0000DD020000}"/>
    <cellStyle name="Normal 5 2 3" xfId="3181" xr:uid="{95A3A177-791A-4A35-BAEB-BF4A9EB162EA}"/>
    <cellStyle name="Normal 5 2 3 2" xfId="10643" xr:uid="{95A3A177-791A-4A35-BAEB-BF4A9EB162EA}"/>
    <cellStyle name="Normal 5 2 3 2 2" xfId="26621" xr:uid="{95A3A177-791A-4A35-BAEB-BF4A9EB162EA}"/>
    <cellStyle name="Normal 5 2 3 3" xfId="19159" xr:uid="{95A3A177-791A-4A35-BAEB-BF4A9EB162EA}"/>
    <cellStyle name="Normal 5 2 4" xfId="4428" xr:uid="{87761522-4090-4496-BBE1-0332F822FEAB}"/>
    <cellStyle name="Normal 5 2 4 2" xfId="11890" xr:uid="{87761522-4090-4496-BBE1-0332F822FEAB}"/>
    <cellStyle name="Normal 5 2 4 2 2" xfId="27868" xr:uid="{87761522-4090-4496-BBE1-0332F822FEAB}"/>
    <cellStyle name="Normal 5 2 4 3" xfId="20406" xr:uid="{87761522-4090-4496-BBE1-0332F822FEAB}"/>
    <cellStyle name="Normal 5 2 5" xfId="5705" xr:uid="{F857593B-E28E-4501-B72E-613321AD6623}"/>
    <cellStyle name="Normal 5 2 5 2" xfId="13167" xr:uid="{F857593B-E28E-4501-B72E-613321AD6623}"/>
    <cellStyle name="Normal 5 2 5 2 2" xfId="29145" xr:uid="{F857593B-E28E-4501-B72E-613321AD6623}"/>
    <cellStyle name="Normal 5 2 5 3" xfId="21683" xr:uid="{F857593B-E28E-4501-B72E-613321AD6623}"/>
    <cellStyle name="Normal 5 2 6" xfId="1934" xr:uid="{00000000-0005-0000-0000-0000DC020000}"/>
    <cellStyle name="Normal 5 2 6 2" xfId="9396" xr:uid="{00000000-0005-0000-0000-0000DC020000}"/>
    <cellStyle name="Normal 5 2 6 2 2" xfId="25374" xr:uid="{00000000-0005-0000-0000-0000DC020000}"/>
    <cellStyle name="Normal 5 2 6 3" xfId="17912" xr:uid="{00000000-0005-0000-0000-0000DC020000}"/>
    <cellStyle name="Normal 5 2 7" xfId="7667" xr:uid="{00000000-0005-0000-0000-0000DC020000}"/>
    <cellStyle name="Normal 5 2 7 2" xfId="23645" xr:uid="{00000000-0005-0000-0000-0000DC020000}"/>
    <cellStyle name="Normal 5 2 8" xfId="16100" xr:uid="{00000000-0005-0000-0000-0000DC020000}"/>
    <cellStyle name="Normal 5 3" xfId="231" xr:uid="{00000000-0005-0000-0000-0000DE020000}"/>
    <cellStyle name="Normal 5 3 2" xfId="3290" xr:uid="{1ECCB031-3DCE-4726-9B98-F31632953E8A}"/>
    <cellStyle name="Normal 5 3 2 2" xfId="10752" xr:uid="{1ECCB031-3DCE-4726-9B98-F31632953E8A}"/>
    <cellStyle name="Normal 5 3 2 2 2" xfId="26730" xr:uid="{1ECCB031-3DCE-4726-9B98-F31632953E8A}"/>
    <cellStyle name="Normal 5 3 2 3" xfId="19268" xr:uid="{1ECCB031-3DCE-4726-9B98-F31632953E8A}"/>
    <cellStyle name="Normal 5 3 3" xfId="4537" xr:uid="{8534E40F-0FBA-4164-A571-4089019D933A}"/>
    <cellStyle name="Normal 5 3 3 2" xfId="11999" xr:uid="{8534E40F-0FBA-4164-A571-4089019D933A}"/>
    <cellStyle name="Normal 5 3 3 2 2" xfId="27977" xr:uid="{8534E40F-0FBA-4164-A571-4089019D933A}"/>
    <cellStyle name="Normal 5 3 3 3" xfId="20515" xr:uid="{8534E40F-0FBA-4164-A571-4089019D933A}"/>
    <cellStyle name="Normal 5 3 4" xfId="5810" xr:uid="{76F24DB2-9C93-437F-B64F-5A8031BA70AF}"/>
    <cellStyle name="Normal 5 3 4 2" xfId="13272" xr:uid="{76F24DB2-9C93-437F-B64F-5A8031BA70AF}"/>
    <cellStyle name="Normal 5 3 4 2 2" xfId="29250" xr:uid="{76F24DB2-9C93-437F-B64F-5A8031BA70AF}"/>
    <cellStyle name="Normal 5 3 4 3" xfId="21788" xr:uid="{76F24DB2-9C93-437F-B64F-5A8031BA70AF}"/>
    <cellStyle name="Normal 5 3 5" xfId="2043" xr:uid="{00000000-0005-0000-0000-0000DE020000}"/>
    <cellStyle name="Normal 5 3 5 2" xfId="9505" xr:uid="{00000000-0005-0000-0000-0000DE020000}"/>
    <cellStyle name="Normal 5 3 5 2 2" xfId="25483" xr:uid="{00000000-0005-0000-0000-0000DE020000}"/>
    <cellStyle name="Normal 5 3 5 3" xfId="18021" xr:uid="{00000000-0005-0000-0000-0000DE020000}"/>
    <cellStyle name="Normal 5 3 6" xfId="7793" xr:uid="{00000000-0005-0000-0000-0000DE020000}"/>
    <cellStyle name="Normal 5 3 6 2" xfId="23771" xr:uid="{00000000-0005-0000-0000-0000DE020000}"/>
    <cellStyle name="Normal 5 3 7" xfId="16209" xr:uid="{00000000-0005-0000-0000-0000DE020000}"/>
    <cellStyle name="Normal 5 4" xfId="3072" xr:uid="{8CF8F565-D941-4898-86F6-6820B64A84E7}"/>
    <cellStyle name="Normal 5 4 2" xfId="10534" xr:uid="{8CF8F565-D941-4898-86F6-6820B64A84E7}"/>
    <cellStyle name="Normal 5 4 2 2" xfId="26512" xr:uid="{8CF8F565-D941-4898-86F6-6820B64A84E7}"/>
    <cellStyle name="Normal 5 4 3" xfId="19050" xr:uid="{8CF8F565-D941-4898-86F6-6820B64A84E7}"/>
    <cellStyle name="Normal 5 5" xfId="4319" xr:uid="{73255464-A0EB-47F8-9292-CBCE0F81F235}"/>
    <cellStyle name="Normal 5 5 2" xfId="11781" xr:uid="{73255464-A0EB-47F8-9292-CBCE0F81F235}"/>
    <cellStyle name="Normal 5 5 2 2" xfId="27759" xr:uid="{73255464-A0EB-47F8-9292-CBCE0F81F235}"/>
    <cellStyle name="Normal 5 5 3" xfId="20297" xr:uid="{73255464-A0EB-47F8-9292-CBCE0F81F235}"/>
    <cellStyle name="Normal 5 6" xfId="5612" xr:uid="{FF776BB0-B55E-4ADE-937B-4AF5F86B9414}"/>
    <cellStyle name="Normal 5 6 2" xfId="13074" xr:uid="{FF776BB0-B55E-4ADE-937B-4AF5F86B9414}"/>
    <cellStyle name="Normal 5 6 2 2" xfId="29052" xr:uid="{FF776BB0-B55E-4ADE-937B-4AF5F86B9414}"/>
    <cellStyle name="Normal 5 6 3" xfId="21590" xr:uid="{FF776BB0-B55E-4ADE-937B-4AF5F86B9414}"/>
    <cellStyle name="Normal 5 7" xfId="1825" xr:uid="{00000000-0005-0000-0000-0000DB020000}"/>
    <cellStyle name="Normal 5 7 2" xfId="9287" xr:uid="{00000000-0005-0000-0000-0000DB020000}"/>
    <cellStyle name="Normal 5 7 2 2" xfId="25265" xr:uid="{00000000-0005-0000-0000-0000DB020000}"/>
    <cellStyle name="Normal 5 7 3" xfId="17803" xr:uid="{00000000-0005-0000-0000-0000DB020000}"/>
    <cellStyle name="Normal 5 8" xfId="7648" xr:uid="{00000000-0005-0000-0000-0000DB020000}"/>
    <cellStyle name="Normal 5 8 2" xfId="23626" xr:uid="{00000000-0005-0000-0000-0000DB020000}"/>
    <cellStyle name="Normal 5 9" xfId="15991" xr:uid="{00000000-0005-0000-0000-0000DB020000}"/>
    <cellStyle name="Normal 50" xfId="467" xr:uid="{00000000-0005-0000-0000-0000DF020000}"/>
    <cellStyle name="Normal 50 2" xfId="3526" xr:uid="{A1AF486D-8E2A-42BE-8F77-0E8089D464FE}"/>
    <cellStyle name="Normal 50 2 2" xfId="10988" xr:uid="{A1AF486D-8E2A-42BE-8F77-0E8089D464FE}"/>
    <cellStyle name="Normal 50 2 2 2" xfId="26966" xr:uid="{A1AF486D-8E2A-42BE-8F77-0E8089D464FE}"/>
    <cellStyle name="Normal 50 2 3" xfId="19504" xr:uid="{A1AF486D-8E2A-42BE-8F77-0E8089D464FE}"/>
    <cellStyle name="Normal 50 3" xfId="4773" xr:uid="{3BEEFDAB-8D75-4747-BD95-CD8C1A41B6C4}"/>
    <cellStyle name="Normal 50 3 2" xfId="12235" xr:uid="{3BEEFDAB-8D75-4747-BD95-CD8C1A41B6C4}"/>
    <cellStyle name="Normal 50 3 2 2" xfId="28213" xr:uid="{3BEEFDAB-8D75-4747-BD95-CD8C1A41B6C4}"/>
    <cellStyle name="Normal 50 3 3" xfId="20751" xr:uid="{3BEEFDAB-8D75-4747-BD95-CD8C1A41B6C4}"/>
    <cellStyle name="Normal 50 4" xfId="6044" xr:uid="{35D15241-D9E1-49CD-A63E-33DC62A71A1C}"/>
    <cellStyle name="Normal 50 4 2" xfId="13506" xr:uid="{35D15241-D9E1-49CD-A63E-33DC62A71A1C}"/>
    <cellStyle name="Normal 50 4 2 2" xfId="29484" xr:uid="{35D15241-D9E1-49CD-A63E-33DC62A71A1C}"/>
    <cellStyle name="Normal 50 4 3" xfId="22022" xr:uid="{35D15241-D9E1-49CD-A63E-33DC62A71A1C}"/>
    <cellStyle name="Normal 50 5" xfId="2279" xr:uid="{00000000-0005-0000-0000-0000DF020000}"/>
    <cellStyle name="Normal 50 5 2" xfId="9741" xr:uid="{00000000-0005-0000-0000-0000DF020000}"/>
    <cellStyle name="Normal 50 5 2 2" xfId="25719" xr:uid="{00000000-0005-0000-0000-0000DF020000}"/>
    <cellStyle name="Normal 50 5 3" xfId="18257" xr:uid="{00000000-0005-0000-0000-0000DF020000}"/>
    <cellStyle name="Normal 50 6" xfId="8017" xr:uid="{00000000-0005-0000-0000-0000DF020000}"/>
    <cellStyle name="Normal 50 6 2" xfId="23995" xr:uid="{00000000-0005-0000-0000-0000DF020000}"/>
    <cellStyle name="Normal 50 7" xfId="16445" xr:uid="{00000000-0005-0000-0000-0000DF020000}"/>
    <cellStyle name="Normal 51" xfId="470" xr:uid="{00000000-0005-0000-0000-0000E0020000}"/>
    <cellStyle name="Normal 51 2" xfId="3529" xr:uid="{158BA906-0B26-42B0-B012-928B89FCFC1E}"/>
    <cellStyle name="Normal 51 2 2" xfId="10991" xr:uid="{158BA906-0B26-42B0-B012-928B89FCFC1E}"/>
    <cellStyle name="Normal 51 2 2 2" xfId="26969" xr:uid="{158BA906-0B26-42B0-B012-928B89FCFC1E}"/>
    <cellStyle name="Normal 51 2 3" xfId="19507" xr:uid="{158BA906-0B26-42B0-B012-928B89FCFC1E}"/>
    <cellStyle name="Normal 51 3" xfId="4776" xr:uid="{5E3E255C-8E46-45D6-A787-1203E781009A}"/>
    <cellStyle name="Normal 51 3 2" xfId="12238" xr:uid="{5E3E255C-8E46-45D6-A787-1203E781009A}"/>
    <cellStyle name="Normal 51 3 2 2" xfId="28216" xr:uid="{5E3E255C-8E46-45D6-A787-1203E781009A}"/>
    <cellStyle name="Normal 51 3 3" xfId="20754" xr:uid="{5E3E255C-8E46-45D6-A787-1203E781009A}"/>
    <cellStyle name="Normal 51 4" xfId="6047" xr:uid="{99C12A57-FCCC-4263-A046-8B4D56DB798A}"/>
    <cellStyle name="Normal 51 4 2" xfId="13509" xr:uid="{99C12A57-FCCC-4263-A046-8B4D56DB798A}"/>
    <cellStyle name="Normal 51 4 2 2" xfId="29487" xr:uid="{99C12A57-FCCC-4263-A046-8B4D56DB798A}"/>
    <cellStyle name="Normal 51 4 3" xfId="22025" xr:uid="{99C12A57-FCCC-4263-A046-8B4D56DB798A}"/>
    <cellStyle name="Normal 51 5" xfId="2282" xr:uid="{00000000-0005-0000-0000-0000E0020000}"/>
    <cellStyle name="Normal 51 5 2" xfId="9744" xr:uid="{00000000-0005-0000-0000-0000E0020000}"/>
    <cellStyle name="Normal 51 5 2 2" xfId="25722" xr:uid="{00000000-0005-0000-0000-0000E0020000}"/>
    <cellStyle name="Normal 51 5 3" xfId="18260" xr:uid="{00000000-0005-0000-0000-0000E0020000}"/>
    <cellStyle name="Normal 51 6" xfId="8020" xr:uid="{00000000-0005-0000-0000-0000E0020000}"/>
    <cellStyle name="Normal 51 6 2" xfId="23998" xr:uid="{00000000-0005-0000-0000-0000E0020000}"/>
    <cellStyle name="Normal 51 7" xfId="16448" xr:uid="{00000000-0005-0000-0000-0000E0020000}"/>
    <cellStyle name="Normal 52" xfId="473" xr:uid="{00000000-0005-0000-0000-0000E1020000}"/>
    <cellStyle name="Normal 52 2" xfId="3532" xr:uid="{D3DE8F2E-3B1A-43E2-B5EB-514B8784AE40}"/>
    <cellStyle name="Normal 52 2 2" xfId="10994" xr:uid="{D3DE8F2E-3B1A-43E2-B5EB-514B8784AE40}"/>
    <cellStyle name="Normal 52 2 2 2" xfId="26972" xr:uid="{D3DE8F2E-3B1A-43E2-B5EB-514B8784AE40}"/>
    <cellStyle name="Normal 52 2 3" xfId="19510" xr:uid="{D3DE8F2E-3B1A-43E2-B5EB-514B8784AE40}"/>
    <cellStyle name="Normal 52 3" xfId="4779" xr:uid="{AF8DB0BB-7EC7-41ED-B582-71A5E9F9CCD9}"/>
    <cellStyle name="Normal 52 3 2" xfId="12241" xr:uid="{AF8DB0BB-7EC7-41ED-B582-71A5E9F9CCD9}"/>
    <cellStyle name="Normal 52 3 2 2" xfId="28219" xr:uid="{AF8DB0BB-7EC7-41ED-B582-71A5E9F9CCD9}"/>
    <cellStyle name="Normal 52 3 3" xfId="20757" xr:uid="{AF8DB0BB-7EC7-41ED-B582-71A5E9F9CCD9}"/>
    <cellStyle name="Normal 52 4" xfId="6050" xr:uid="{5B26CC34-FFD3-408D-BF54-EEBE187E0891}"/>
    <cellStyle name="Normal 52 4 2" xfId="13512" xr:uid="{5B26CC34-FFD3-408D-BF54-EEBE187E0891}"/>
    <cellStyle name="Normal 52 4 2 2" xfId="29490" xr:uid="{5B26CC34-FFD3-408D-BF54-EEBE187E0891}"/>
    <cellStyle name="Normal 52 4 3" xfId="22028" xr:uid="{5B26CC34-FFD3-408D-BF54-EEBE187E0891}"/>
    <cellStyle name="Normal 52 5" xfId="2285" xr:uid="{00000000-0005-0000-0000-0000E1020000}"/>
    <cellStyle name="Normal 52 5 2" xfId="9747" xr:uid="{00000000-0005-0000-0000-0000E1020000}"/>
    <cellStyle name="Normal 52 5 2 2" xfId="25725" xr:uid="{00000000-0005-0000-0000-0000E1020000}"/>
    <cellStyle name="Normal 52 5 3" xfId="18263" xr:uid="{00000000-0005-0000-0000-0000E1020000}"/>
    <cellStyle name="Normal 52 6" xfId="8023" xr:uid="{00000000-0005-0000-0000-0000E1020000}"/>
    <cellStyle name="Normal 52 6 2" xfId="24001" xr:uid="{00000000-0005-0000-0000-0000E1020000}"/>
    <cellStyle name="Normal 52 7" xfId="16451" xr:uid="{00000000-0005-0000-0000-0000E1020000}"/>
    <cellStyle name="Normal 53" xfId="476" xr:uid="{00000000-0005-0000-0000-0000E2020000}"/>
    <cellStyle name="Normal 53 2" xfId="3535" xr:uid="{0B7DBE3F-2D89-46B0-B003-2154E61952D8}"/>
    <cellStyle name="Normal 53 2 2" xfId="10997" xr:uid="{0B7DBE3F-2D89-46B0-B003-2154E61952D8}"/>
    <cellStyle name="Normal 53 2 2 2" xfId="26975" xr:uid="{0B7DBE3F-2D89-46B0-B003-2154E61952D8}"/>
    <cellStyle name="Normal 53 2 3" xfId="19513" xr:uid="{0B7DBE3F-2D89-46B0-B003-2154E61952D8}"/>
    <cellStyle name="Normal 53 3" xfId="4782" xr:uid="{3BDF79D8-7F4B-4009-8B13-CEE0FA684CC7}"/>
    <cellStyle name="Normal 53 3 2" xfId="12244" xr:uid="{3BDF79D8-7F4B-4009-8B13-CEE0FA684CC7}"/>
    <cellStyle name="Normal 53 3 2 2" xfId="28222" xr:uid="{3BDF79D8-7F4B-4009-8B13-CEE0FA684CC7}"/>
    <cellStyle name="Normal 53 3 3" xfId="20760" xr:uid="{3BDF79D8-7F4B-4009-8B13-CEE0FA684CC7}"/>
    <cellStyle name="Normal 53 4" xfId="6053" xr:uid="{21839209-6484-45FC-B44F-B0587A94EFFB}"/>
    <cellStyle name="Normal 53 4 2" xfId="13515" xr:uid="{21839209-6484-45FC-B44F-B0587A94EFFB}"/>
    <cellStyle name="Normal 53 4 2 2" xfId="29493" xr:uid="{21839209-6484-45FC-B44F-B0587A94EFFB}"/>
    <cellStyle name="Normal 53 4 3" xfId="22031" xr:uid="{21839209-6484-45FC-B44F-B0587A94EFFB}"/>
    <cellStyle name="Normal 53 5" xfId="2288" xr:uid="{00000000-0005-0000-0000-0000E2020000}"/>
    <cellStyle name="Normal 53 5 2" xfId="9750" xr:uid="{00000000-0005-0000-0000-0000E2020000}"/>
    <cellStyle name="Normal 53 5 2 2" xfId="25728" xr:uid="{00000000-0005-0000-0000-0000E2020000}"/>
    <cellStyle name="Normal 53 5 3" xfId="18266" xr:uid="{00000000-0005-0000-0000-0000E2020000}"/>
    <cellStyle name="Normal 53 6" xfId="8026" xr:uid="{00000000-0005-0000-0000-0000E2020000}"/>
    <cellStyle name="Normal 53 6 2" xfId="24004" xr:uid="{00000000-0005-0000-0000-0000E2020000}"/>
    <cellStyle name="Normal 53 7" xfId="16454" xr:uid="{00000000-0005-0000-0000-0000E2020000}"/>
    <cellStyle name="Normal 54" xfId="479" xr:uid="{00000000-0005-0000-0000-0000E3020000}"/>
    <cellStyle name="Normal 54 2" xfId="3538" xr:uid="{7C1B016F-DDD7-4BD1-A71D-05C1CC1ED953}"/>
    <cellStyle name="Normal 54 2 2" xfId="11000" xr:uid="{7C1B016F-DDD7-4BD1-A71D-05C1CC1ED953}"/>
    <cellStyle name="Normal 54 2 2 2" xfId="26978" xr:uid="{7C1B016F-DDD7-4BD1-A71D-05C1CC1ED953}"/>
    <cellStyle name="Normal 54 2 3" xfId="19516" xr:uid="{7C1B016F-DDD7-4BD1-A71D-05C1CC1ED953}"/>
    <cellStyle name="Normal 54 3" xfId="4785" xr:uid="{5A217AA9-44DF-4317-BD6C-79D129FC3968}"/>
    <cellStyle name="Normal 54 3 2" xfId="12247" xr:uid="{5A217AA9-44DF-4317-BD6C-79D129FC3968}"/>
    <cellStyle name="Normal 54 3 2 2" xfId="28225" xr:uid="{5A217AA9-44DF-4317-BD6C-79D129FC3968}"/>
    <cellStyle name="Normal 54 3 3" xfId="20763" xr:uid="{5A217AA9-44DF-4317-BD6C-79D129FC3968}"/>
    <cellStyle name="Normal 54 4" xfId="6056" xr:uid="{7D3190B8-A22D-47CA-8246-CDD0FC792696}"/>
    <cellStyle name="Normal 54 4 2" xfId="13518" xr:uid="{7D3190B8-A22D-47CA-8246-CDD0FC792696}"/>
    <cellStyle name="Normal 54 4 2 2" xfId="29496" xr:uid="{7D3190B8-A22D-47CA-8246-CDD0FC792696}"/>
    <cellStyle name="Normal 54 4 3" xfId="22034" xr:uid="{7D3190B8-A22D-47CA-8246-CDD0FC792696}"/>
    <cellStyle name="Normal 54 5" xfId="2291" xr:uid="{00000000-0005-0000-0000-0000E3020000}"/>
    <cellStyle name="Normal 54 5 2" xfId="9753" xr:uid="{00000000-0005-0000-0000-0000E3020000}"/>
    <cellStyle name="Normal 54 5 2 2" xfId="25731" xr:uid="{00000000-0005-0000-0000-0000E3020000}"/>
    <cellStyle name="Normal 54 5 3" xfId="18269" xr:uid="{00000000-0005-0000-0000-0000E3020000}"/>
    <cellStyle name="Normal 54 6" xfId="8029" xr:uid="{00000000-0005-0000-0000-0000E3020000}"/>
    <cellStyle name="Normal 54 6 2" xfId="24007" xr:uid="{00000000-0005-0000-0000-0000E3020000}"/>
    <cellStyle name="Normal 54 7" xfId="16457" xr:uid="{00000000-0005-0000-0000-0000E3020000}"/>
    <cellStyle name="Normal 55" xfId="482" xr:uid="{00000000-0005-0000-0000-0000E4020000}"/>
    <cellStyle name="Normal 55 2" xfId="3541" xr:uid="{8F9B2513-DDB7-43EB-9905-C5EF054F285A}"/>
    <cellStyle name="Normal 55 2 2" xfId="11003" xr:uid="{8F9B2513-DDB7-43EB-9905-C5EF054F285A}"/>
    <cellStyle name="Normal 55 2 2 2" xfId="26981" xr:uid="{8F9B2513-DDB7-43EB-9905-C5EF054F285A}"/>
    <cellStyle name="Normal 55 2 3" xfId="19519" xr:uid="{8F9B2513-DDB7-43EB-9905-C5EF054F285A}"/>
    <cellStyle name="Normal 55 3" xfId="4788" xr:uid="{CB7E0C0E-53E6-4DFC-906E-4F850E996224}"/>
    <cellStyle name="Normal 55 3 2" xfId="12250" xr:uid="{CB7E0C0E-53E6-4DFC-906E-4F850E996224}"/>
    <cellStyle name="Normal 55 3 2 2" xfId="28228" xr:uid="{CB7E0C0E-53E6-4DFC-906E-4F850E996224}"/>
    <cellStyle name="Normal 55 3 3" xfId="20766" xr:uid="{CB7E0C0E-53E6-4DFC-906E-4F850E996224}"/>
    <cellStyle name="Normal 55 4" xfId="6059" xr:uid="{9033CA32-93D5-4D01-9C7A-3ADADD807A04}"/>
    <cellStyle name="Normal 55 4 2" xfId="13521" xr:uid="{9033CA32-93D5-4D01-9C7A-3ADADD807A04}"/>
    <cellStyle name="Normal 55 4 2 2" xfId="29499" xr:uid="{9033CA32-93D5-4D01-9C7A-3ADADD807A04}"/>
    <cellStyle name="Normal 55 4 3" xfId="22037" xr:uid="{9033CA32-93D5-4D01-9C7A-3ADADD807A04}"/>
    <cellStyle name="Normal 55 5" xfId="2294" xr:uid="{00000000-0005-0000-0000-0000E4020000}"/>
    <cellStyle name="Normal 55 5 2" xfId="9756" xr:uid="{00000000-0005-0000-0000-0000E4020000}"/>
    <cellStyle name="Normal 55 5 2 2" xfId="25734" xr:uid="{00000000-0005-0000-0000-0000E4020000}"/>
    <cellStyle name="Normal 55 5 3" xfId="18272" xr:uid="{00000000-0005-0000-0000-0000E4020000}"/>
    <cellStyle name="Normal 55 6" xfId="8032" xr:uid="{00000000-0005-0000-0000-0000E4020000}"/>
    <cellStyle name="Normal 55 6 2" xfId="24010" xr:uid="{00000000-0005-0000-0000-0000E4020000}"/>
    <cellStyle name="Normal 55 7" xfId="16460" xr:uid="{00000000-0005-0000-0000-0000E4020000}"/>
    <cellStyle name="Normal 56" xfId="485" xr:uid="{00000000-0005-0000-0000-0000E5020000}"/>
    <cellStyle name="Normal 56 2" xfId="3544" xr:uid="{1BAEDF9E-F382-4702-A74F-32A218D28E74}"/>
    <cellStyle name="Normal 56 2 2" xfId="11006" xr:uid="{1BAEDF9E-F382-4702-A74F-32A218D28E74}"/>
    <cellStyle name="Normal 56 2 2 2" xfId="26984" xr:uid="{1BAEDF9E-F382-4702-A74F-32A218D28E74}"/>
    <cellStyle name="Normal 56 2 3" xfId="19522" xr:uid="{1BAEDF9E-F382-4702-A74F-32A218D28E74}"/>
    <cellStyle name="Normal 56 3" xfId="4791" xr:uid="{83E222CA-8674-469A-B9BE-787A923EA754}"/>
    <cellStyle name="Normal 56 3 2" xfId="12253" xr:uid="{83E222CA-8674-469A-B9BE-787A923EA754}"/>
    <cellStyle name="Normal 56 3 2 2" xfId="28231" xr:uid="{83E222CA-8674-469A-B9BE-787A923EA754}"/>
    <cellStyle name="Normal 56 3 3" xfId="20769" xr:uid="{83E222CA-8674-469A-B9BE-787A923EA754}"/>
    <cellStyle name="Normal 56 4" xfId="6062" xr:uid="{F4F73854-8B9E-4C60-86F7-954E5A928D70}"/>
    <cellStyle name="Normal 56 4 2" xfId="13524" xr:uid="{F4F73854-8B9E-4C60-86F7-954E5A928D70}"/>
    <cellStyle name="Normal 56 4 2 2" xfId="29502" xr:uid="{F4F73854-8B9E-4C60-86F7-954E5A928D70}"/>
    <cellStyle name="Normal 56 4 3" xfId="22040" xr:uid="{F4F73854-8B9E-4C60-86F7-954E5A928D70}"/>
    <cellStyle name="Normal 56 5" xfId="2297" xr:uid="{00000000-0005-0000-0000-0000E5020000}"/>
    <cellStyle name="Normal 56 5 2" xfId="9759" xr:uid="{00000000-0005-0000-0000-0000E5020000}"/>
    <cellStyle name="Normal 56 5 2 2" xfId="25737" xr:uid="{00000000-0005-0000-0000-0000E5020000}"/>
    <cellStyle name="Normal 56 5 3" xfId="18275" xr:uid="{00000000-0005-0000-0000-0000E5020000}"/>
    <cellStyle name="Normal 56 6" xfId="8035" xr:uid="{00000000-0005-0000-0000-0000E5020000}"/>
    <cellStyle name="Normal 56 6 2" xfId="24013" xr:uid="{00000000-0005-0000-0000-0000E5020000}"/>
    <cellStyle name="Normal 56 7" xfId="16463" xr:uid="{00000000-0005-0000-0000-0000E5020000}"/>
    <cellStyle name="Normal 57" xfId="488" xr:uid="{00000000-0005-0000-0000-0000E6020000}"/>
    <cellStyle name="Normal 57 2" xfId="3547" xr:uid="{E8E7A9DC-CB80-47DE-B49E-E6804D18683C}"/>
    <cellStyle name="Normal 57 2 2" xfId="11009" xr:uid="{E8E7A9DC-CB80-47DE-B49E-E6804D18683C}"/>
    <cellStyle name="Normal 57 2 2 2" xfId="26987" xr:uid="{E8E7A9DC-CB80-47DE-B49E-E6804D18683C}"/>
    <cellStyle name="Normal 57 2 3" xfId="19525" xr:uid="{E8E7A9DC-CB80-47DE-B49E-E6804D18683C}"/>
    <cellStyle name="Normal 57 3" xfId="4794" xr:uid="{4E837C64-91A0-4E28-9156-68A38E4CE78F}"/>
    <cellStyle name="Normal 57 3 2" xfId="12256" xr:uid="{4E837C64-91A0-4E28-9156-68A38E4CE78F}"/>
    <cellStyle name="Normal 57 3 2 2" xfId="28234" xr:uid="{4E837C64-91A0-4E28-9156-68A38E4CE78F}"/>
    <cellStyle name="Normal 57 3 3" xfId="20772" xr:uid="{4E837C64-91A0-4E28-9156-68A38E4CE78F}"/>
    <cellStyle name="Normal 57 4" xfId="6065" xr:uid="{264EFAD3-7EF6-4980-B944-2FA83376DBE2}"/>
    <cellStyle name="Normal 57 4 2" xfId="13527" xr:uid="{264EFAD3-7EF6-4980-B944-2FA83376DBE2}"/>
    <cellStyle name="Normal 57 4 2 2" xfId="29505" xr:uid="{264EFAD3-7EF6-4980-B944-2FA83376DBE2}"/>
    <cellStyle name="Normal 57 4 3" xfId="22043" xr:uid="{264EFAD3-7EF6-4980-B944-2FA83376DBE2}"/>
    <cellStyle name="Normal 57 5" xfId="2300" xr:uid="{00000000-0005-0000-0000-0000E6020000}"/>
    <cellStyle name="Normal 57 5 2" xfId="9762" xr:uid="{00000000-0005-0000-0000-0000E6020000}"/>
    <cellStyle name="Normal 57 5 2 2" xfId="25740" xr:uid="{00000000-0005-0000-0000-0000E6020000}"/>
    <cellStyle name="Normal 57 5 3" xfId="18278" xr:uid="{00000000-0005-0000-0000-0000E6020000}"/>
    <cellStyle name="Normal 57 6" xfId="8038" xr:uid="{00000000-0005-0000-0000-0000E6020000}"/>
    <cellStyle name="Normal 57 6 2" xfId="24016" xr:uid="{00000000-0005-0000-0000-0000E6020000}"/>
    <cellStyle name="Normal 57 7" xfId="16466" xr:uid="{00000000-0005-0000-0000-0000E6020000}"/>
    <cellStyle name="Normal 58" xfId="491" xr:uid="{00000000-0005-0000-0000-0000E7020000}"/>
    <cellStyle name="Normal 58 2" xfId="3550" xr:uid="{D80435D6-9A9F-45CB-8A2A-CB947CB0F466}"/>
    <cellStyle name="Normal 58 2 2" xfId="11012" xr:uid="{D80435D6-9A9F-45CB-8A2A-CB947CB0F466}"/>
    <cellStyle name="Normal 58 2 2 2" xfId="26990" xr:uid="{D80435D6-9A9F-45CB-8A2A-CB947CB0F466}"/>
    <cellStyle name="Normal 58 2 3" xfId="19528" xr:uid="{D80435D6-9A9F-45CB-8A2A-CB947CB0F466}"/>
    <cellStyle name="Normal 58 3" xfId="4797" xr:uid="{6B2D2955-0C9C-4CE0-9B5F-804F9E1BE615}"/>
    <cellStyle name="Normal 58 3 2" xfId="12259" xr:uid="{6B2D2955-0C9C-4CE0-9B5F-804F9E1BE615}"/>
    <cellStyle name="Normal 58 3 2 2" xfId="28237" xr:uid="{6B2D2955-0C9C-4CE0-9B5F-804F9E1BE615}"/>
    <cellStyle name="Normal 58 3 3" xfId="20775" xr:uid="{6B2D2955-0C9C-4CE0-9B5F-804F9E1BE615}"/>
    <cellStyle name="Normal 58 4" xfId="6068" xr:uid="{4782A246-01D2-40F1-BCAA-9FE42EB5F861}"/>
    <cellStyle name="Normal 58 4 2" xfId="13530" xr:uid="{4782A246-01D2-40F1-BCAA-9FE42EB5F861}"/>
    <cellStyle name="Normal 58 4 2 2" xfId="29508" xr:uid="{4782A246-01D2-40F1-BCAA-9FE42EB5F861}"/>
    <cellStyle name="Normal 58 4 3" xfId="22046" xr:uid="{4782A246-01D2-40F1-BCAA-9FE42EB5F861}"/>
    <cellStyle name="Normal 58 5" xfId="2303" xr:uid="{00000000-0005-0000-0000-0000E7020000}"/>
    <cellStyle name="Normal 58 5 2" xfId="9765" xr:uid="{00000000-0005-0000-0000-0000E7020000}"/>
    <cellStyle name="Normal 58 5 2 2" xfId="25743" xr:uid="{00000000-0005-0000-0000-0000E7020000}"/>
    <cellStyle name="Normal 58 5 3" xfId="18281" xr:uid="{00000000-0005-0000-0000-0000E7020000}"/>
    <cellStyle name="Normal 58 6" xfId="8041" xr:uid="{00000000-0005-0000-0000-0000E7020000}"/>
    <cellStyle name="Normal 58 6 2" xfId="24019" xr:uid="{00000000-0005-0000-0000-0000E7020000}"/>
    <cellStyle name="Normal 58 7" xfId="16469" xr:uid="{00000000-0005-0000-0000-0000E7020000}"/>
    <cellStyle name="Normal 59" xfId="496" xr:uid="{00000000-0005-0000-0000-0000E8020000}"/>
    <cellStyle name="Normal 59 2" xfId="3555" xr:uid="{00B9790E-8A12-4937-98E5-2D81F6A8E935}"/>
    <cellStyle name="Normal 59 2 2" xfId="11017" xr:uid="{00B9790E-8A12-4937-98E5-2D81F6A8E935}"/>
    <cellStyle name="Normal 59 2 2 2" xfId="26995" xr:uid="{00B9790E-8A12-4937-98E5-2D81F6A8E935}"/>
    <cellStyle name="Normal 59 2 3" xfId="19533" xr:uid="{00B9790E-8A12-4937-98E5-2D81F6A8E935}"/>
    <cellStyle name="Normal 59 3" xfId="4802" xr:uid="{97AAE860-DAC3-48D4-ABC6-71EAAE680DD1}"/>
    <cellStyle name="Normal 59 3 2" xfId="12264" xr:uid="{97AAE860-DAC3-48D4-ABC6-71EAAE680DD1}"/>
    <cellStyle name="Normal 59 3 2 2" xfId="28242" xr:uid="{97AAE860-DAC3-48D4-ABC6-71EAAE680DD1}"/>
    <cellStyle name="Normal 59 3 3" xfId="20780" xr:uid="{97AAE860-DAC3-48D4-ABC6-71EAAE680DD1}"/>
    <cellStyle name="Normal 59 4" xfId="6071" xr:uid="{950FAE1C-3FC5-437A-A7EB-3835A89BAE8E}"/>
    <cellStyle name="Normal 59 4 2" xfId="13533" xr:uid="{950FAE1C-3FC5-437A-A7EB-3835A89BAE8E}"/>
    <cellStyle name="Normal 59 4 2 2" xfId="29511" xr:uid="{950FAE1C-3FC5-437A-A7EB-3835A89BAE8E}"/>
    <cellStyle name="Normal 59 4 3" xfId="22049" xr:uid="{950FAE1C-3FC5-437A-A7EB-3835A89BAE8E}"/>
    <cellStyle name="Normal 59 5" xfId="2308" xr:uid="{00000000-0005-0000-0000-0000E8020000}"/>
    <cellStyle name="Normal 59 5 2" xfId="9770" xr:uid="{00000000-0005-0000-0000-0000E8020000}"/>
    <cellStyle name="Normal 59 5 2 2" xfId="25748" xr:uid="{00000000-0005-0000-0000-0000E8020000}"/>
    <cellStyle name="Normal 59 5 3" xfId="18286" xr:uid="{00000000-0005-0000-0000-0000E8020000}"/>
    <cellStyle name="Normal 59 6" xfId="8044" xr:uid="{00000000-0005-0000-0000-0000E8020000}"/>
    <cellStyle name="Normal 59 6 2" xfId="24022" xr:uid="{00000000-0005-0000-0000-0000E8020000}"/>
    <cellStyle name="Normal 59 7" xfId="16474" xr:uid="{00000000-0005-0000-0000-0000E8020000}"/>
    <cellStyle name="Normal 6" xfId="14" xr:uid="{00000000-0005-0000-0000-0000E9020000}"/>
    <cellStyle name="Normal 6 2" xfId="124" xr:uid="{00000000-0005-0000-0000-0000EA020000}"/>
    <cellStyle name="Normal 6 2 2" xfId="343" xr:uid="{00000000-0005-0000-0000-0000EB020000}"/>
    <cellStyle name="Normal 6 2 2 2" xfId="3402" xr:uid="{737176B7-E239-456A-A0A1-64F7FE035716}"/>
    <cellStyle name="Normal 6 2 2 2 2" xfId="10864" xr:uid="{737176B7-E239-456A-A0A1-64F7FE035716}"/>
    <cellStyle name="Normal 6 2 2 2 2 2" xfId="26842" xr:uid="{737176B7-E239-456A-A0A1-64F7FE035716}"/>
    <cellStyle name="Normal 6 2 2 2 3" xfId="19380" xr:uid="{737176B7-E239-456A-A0A1-64F7FE035716}"/>
    <cellStyle name="Normal 6 2 2 3" xfId="4649" xr:uid="{6F1D3A9F-CA63-41B6-9622-84FAB977E1B0}"/>
    <cellStyle name="Normal 6 2 2 3 2" xfId="12111" xr:uid="{6F1D3A9F-CA63-41B6-9622-84FAB977E1B0}"/>
    <cellStyle name="Normal 6 2 2 3 2 2" xfId="28089" xr:uid="{6F1D3A9F-CA63-41B6-9622-84FAB977E1B0}"/>
    <cellStyle name="Normal 6 2 2 3 3" xfId="20627" xr:uid="{6F1D3A9F-CA63-41B6-9622-84FAB977E1B0}"/>
    <cellStyle name="Normal 6 2 2 4" xfId="5920" xr:uid="{EAA9D24A-1FB0-4F37-BC7A-92E42E30F4BF}"/>
    <cellStyle name="Normal 6 2 2 4 2" xfId="13382" xr:uid="{EAA9D24A-1FB0-4F37-BC7A-92E42E30F4BF}"/>
    <cellStyle name="Normal 6 2 2 4 2 2" xfId="29360" xr:uid="{EAA9D24A-1FB0-4F37-BC7A-92E42E30F4BF}"/>
    <cellStyle name="Normal 6 2 2 4 3" xfId="21898" xr:uid="{EAA9D24A-1FB0-4F37-BC7A-92E42E30F4BF}"/>
    <cellStyle name="Normal 6 2 2 5" xfId="2155" xr:uid="{00000000-0005-0000-0000-0000EB020000}"/>
    <cellStyle name="Normal 6 2 2 5 2" xfId="9617" xr:uid="{00000000-0005-0000-0000-0000EB020000}"/>
    <cellStyle name="Normal 6 2 2 5 2 2" xfId="25595" xr:uid="{00000000-0005-0000-0000-0000EB020000}"/>
    <cellStyle name="Normal 6 2 2 5 3" xfId="18133" xr:uid="{00000000-0005-0000-0000-0000EB020000}"/>
    <cellStyle name="Normal 6 2 2 6" xfId="7896" xr:uid="{00000000-0005-0000-0000-0000EB020000}"/>
    <cellStyle name="Normal 6 2 2 6 2" xfId="23874" xr:uid="{00000000-0005-0000-0000-0000EB020000}"/>
    <cellStyle name="Normal 6 2 2 7" xfId="16321" xr:uid="{00000000-0005-0000-0000-0000EB020000}"/>
    <cellStyle name="Normal 6 2 3" xfId="3184" xr:uid="{2C49F0D0-ABF1-4403-8CAC-61DB3FA08F4C}"/>
    <cellStyle name="Normal 6 2 3 2" xfId="10646" xr:uid="{2C49F0D0-ABF1-4403-8CAC-61DB3FA08F4C}"/>
    <cellStyle name="Normal 6 2 3 2 2" xfId="26624" xr:uid="{2C49F0D0-ABF1-4403-8CAC-61DB3FA08F4C}"/>
    <cellStyle name="Normal 6 2 3 3" xfId="19162" xr:uid="{2C49F0D0-ABF1-4403-8CAC-61DB3FA08F4C}"/>
    <cellStyle name="Normal 6 2 4" xfId="4431" xr:uid="{A955A1F9-406B-4758-B0A5-BAF568DA37E0}"/>
    <cellStyle name="Normal 6 2 4 2" xfId="11893" xr:uid="{A955A1F9-406B-4758-B0A5-BAF568DA37E0}"/>
    <cellStyle name="Normal 6 2 4 2 2" xfId="27871" xr:uid="{A955A1F9-406B-4758-B0A5-BAF568DA37E0}"/>
    <cellStyle name="Normal 6 2 4 3" xfId="20409" xr:uid="{A955A1F9-406B-4758-B0A5-BAF568DA37E0}"/>
    <cellStyle name="Normal 6 2 5" xfId="5706" xr:uid="{70172ECC-B808-4910-8398-1C4D485A1101}"/>
    <cellStyle name="Normal 6 2 5 2" xfId="13168" xr:uid="{70172ECC-B808-4910-8398-1C4D485A1101}"/>
    <cellStyle name="Normal 6 2 5 2 2" xfId="29146" xr:uid="{70172ECC-B808-4910-8398-1C4D485A1101}"/>
    <cellStyle name="Normal 6 2 5 3" xfId="21684" xr:uid="{70172ECC-B808-4910-8398-1C4D485A1101}"/>
    <cellStyle name="Normal 6 2 6" xfId="1937" xr:uid="{00000000-0005-0000-0000-0000EA020000}"/>
    <cellStyle name="Normal 6 2 6 2" xfId="9399" xr:uid="{00000000-0005-0000-0000-0000EA020000}"/>
    <cellStyle name="Normal 6 2 6 2 2" xfId="25377" xr:uid="{00000000-0005-0000-0000-0000EA020000}"/>
    <cellStyle name="Normal 6 2 6 3" xfId="17915" xr:uid="{00000000-0005-0000-0000-0000EA020000}"/>
    <cellStyle name="Normal 6 2 7" xfId="7636" xr:uid="{00000000-0005-0000-0000-0000EA020000}"/>
    <cellStyle name="Normal 6 2 7 2" xfId="23614" xr:uid="{00000000-0005-0000-0000-0000EA020000}"/>
    <cellStyle name="Normal 6 2 8" xfId="16103" xr:uid="{00000000-0005-0000-0000-0000EA020000}"/>
    <cellStyle name="Normal 6 3" xfId="234" xr:uid="{00000000-0005-0000-0000-0000EC020000}"/>
    <cellStyle name="Normal 6 3 2" xfId="3293" xr:uid="{6D1392E9-E1F4-4CDB-9D69-B2FCC97AF31D}"/>
    <cellStyle name="Normal 6 3 2 2" xfId="10755" xr:uid="{6D1392E9-E1F4-4CDB-9D69-B2FCC97AF31D}"/>
    <cellStyle name="Normal 6 3 2 2 2" xfId="26733" xr:uid="{6D1392E9-E1F4-4CDB-9D69-B2FCC97AF31D}"/>
    <cellStyle name="Normal 6 3 2 3" xfId="19271" xr:uid="{6D1392E9-E1F4-4CDB-9D69-B2FCC97AF31D}"/>
    <cellStyle name="Normal 6 3 3" xfId="4540" xr:uid="{EF5E7463-4054-429E-AD8A-4A479C81515E}"/>
    <cellStyle name="Normal 6 3 3 2" xfId="12002" xr:uid="{EF5E7463-4054-429E-AD8A-4A479C81515E}"/>
    <cellStyle name="Normal 6 3 3 2 2" xfId="27980" xr:uid="{EF5E7463-4054-429E-AD8A-4A479C81515E}"/>
    <cellStyle name="Normal 6 3 3 3" xfId="20518" xr:uid="{EF5E7463-4054-429E-AD8A-4A479C81515E}"/>
    <cellStyle name="Normal 6 3 4" xfId="5812" xr:uid="{88912C66-E9CC-4FD2-817B-4405880D16CC}"/>
    <cellStyle name="Normal 6 3 4 2" xfId="13274" xr:uid="{88912C66-E9CC-4FD2-817B-4405880D16CC}"/>
    <cellStyle name="Normal 6 3 4 2 2" xfId="29252" xr:uid="{88912C66-E9CC-4FD2-817B-4405880D16CC}"/>
    <cellStyle name="Normal 6 3 4 3" xfId="21790" xr:uid="{88912C66-E9CC-4FD2-817B-4405880D16CC}"/>
    <cellStyle name="Normal 6 3 5" xfId="2046" xr:uid="{00000000-0005-0000-0000-0000EC020000}"/>
    <cellStyle name="Normal 6 3 5 2" xfId="9508" xr:uid="{00000000-0005-0000-0000-0000EC020000}"/>
    <cellStyle name="Normal 6 3 5 2 2" xfId="25486" xr:uid="{00000000-0005-0000-0000-0000EC020000}"/>
    <cellStyle name="Normal 6 3 5 3" xfId="18024" xr:uid="{00000000-0005-0000-0000-0000EC020000}"/>
    <cellStyle name="Normal 6 3 6" xfId="7794" xr:uid="{00000000-0005-0000-0000-0000EC020000}"/>
    <cellStyle name="Normal 6 3 6 2" xfId="23772" xr:uid="{00000000-0005-0000-0000-0000EC020000}"/>
    <cellStyle name="Normal 6 3 7" xfId="16212" xr:uid="{00000000-0005-0000-0000-0000EC020000}"/>
    <cellStyle name="Normal 6 4" xfId="3075" xr:uid="{EA4172C6-7A6E-4E66-9092-8173583CEAEF}"/>
    <cellStyle name="Normal 6 4 2" xfId="10537" xr:uid="{EA4172C6-7A6E-4E66-9092-8173583CEAEF}"/>
    <cellStyle name="Normal 6 4 2 2" xfId="26515" xr:uid="{EA4172C6-7A6E-4E66-9092-8173583CEAEF}"/>
    <cellStyle name="Normal 6 4 3" xfId="19053" xr:uid="{EA4172C6-7A6E-4E66-9092-8173583CEAEF}"/>
    <cellStyle name="Normal 6 5" xfId="4322" xr:uid="{3F66D949-0A42-4C1F-8F40-16F8DC5CD62D}"/>
    <cellStyle name="Normal 6 5 2" xfId="11784" xr:uid="{3F66D949-0A42-4C1F-8F40-16F8DC5CD62D}"/>
    <cellStyle name="Normal 6 5 2 2" xfId="27762" xr:uid="{3F66D949-0A42-4C1F-8F40-16F8DC5CD62D}"/>
    <cellStyle name="Normal 6 5 3" xfId="20300" xr:uid="{3F66D949-0A42-4C1F-8F40-16F8DC5CD62D}"/>
    <cellStyle name="Normal 6 6" xfId="5601" xr:uid="{506BC9C7-272A-4186-A472-205ADFBB2DF9}"/>
    <cellStyle name="Normal 6 6 2" xfId="13063" xr:uid="{506BC9C7-272A-4186-A472-205ADFBB2DF9}"/>
    <cellStyle name="Normal 6 6 2 2" xfId="29041" xr:uid="{506BC9C7-272A-4186-A472-205ADFBB2DF9}"/>
    <cellStyle name="Normal 6 6 3" xfId="21579" xr:uid="{506BC9C7-272A-4186-A472-205ADFBB2DF9}"/>
    <cellStyle name="Normal 6 7" xfId="1828" xr:uid="{00000000-0005-0000-0000-0000E9020000}"/>
    <cellStyle name="Normal 6 7 2" xfId="9290" xr:uid="{00000000-0005-0000-0000-0000E9020000}"/>
    <cellStyle name="Normal 6 7 2 2" xfId="25268" xr:uid="{00000000-0005-0000-0000-0000E9020000}"/>
    <cellStyle name="Normal 6 7 3" xfId="17806" xr:uid="{00000000-0005-0000-0000-0000E9020000}"/>
    <cellStyle name="Normal 6 8" xfId="7625" xr:uid="{00000000-0005-0000-0000-0000E9020000}"/>
    <cellStyle name="Normal 6 8 2" xfId="23603" xr:uid="{00000000-0005-0000-0000-0000E9020000}"/>
    <cellStyle name="Normal 6 9" xfId="15994" xr:uid="{00000000-0005-0000-0000-0000E9020000}"/>
    <cellStyle name="Normal 60" xfId="501" xr:uid="{00000000-0005-0000-0000-0000ED020000}"/>
    <cellStyle name="Normal 60 2" xfId="3560" xr:uid="{2A8BBE4A-1718-45CB-9CFA-3E91B1A38A54}"/>
    <cellStyle name="Normal 60 2 2" xfId="11022" xr:uid="{2A8BBE4A-1718-45CB-9CFA-3E91B1A38A54}"/>
    <cellStyle name="Normal 60 2 2 2" xfId="27000" xr:uid="{2A8BBE4A-1718-45CB-9CFA-3E91B1A38A54}"/>
    <cellStyle name="Normal 60 2 3" xfId="19538" xr:uid="{2A8BBE4A-1718-45CB-9CFA-3E91B1A38A54}"/>
    <cellStyle name="Normal 60 3" xfId="4807" xr:uid="{086FFAAC-53C6-4201-96EA-09F07AA96C85}"/>
    <cellStyle name="Normal 60 3 2" xfId="12269" xr:uid="{086FFAAC-53C6-4201-96EA-09F07AA96C85}"/>
    <cellStyle name="Normal 60 3 2 2" xfId="28247" xr:uid="{086FFAAC-53C6-4201-96EA-09F07AA96C85}"/>
    <cellStyle name="Normal 60 3 3" xfId="20785" xr:uid="{086FFAAC-53C6-4201-96EA-09F07AA96C85}"/>
    <cellStyle name="Normal 60 4" xfId="6076" xr:uid="{D3EBF07D-EDB0-40A7-B0C9-99D578CCA690}"/>
    <cellStyle name="Normal 60 4 2" xfId="13538" xr:uid="{D3EBF07D-EDB0-40A7-B0C9-99D578CCA690}"/>
    <cellStyle name="Normal 60 4 2 2" xfId="29516" xr:uid="{D3EBF07D-EDB0-40A7-B0C9-99D578CCA690}"/>
    <cellStyle name="Normal 60 4 3" xfId="22054" xr:uid="{D3EBF07D-EDB0-40A7-B0C9-99D578CCA690}"/>
    <cellStyle name="Normal 60 5" xfId="2313" xr:uid="{00000000-0005-0000-0000-0000ED020000}"/>
    <cellStyle name="Normal 60 5 2" xfId="9775" xr:uid="{00000000-0005-0000-0000-0000ED020000}"/>
    <cellStyle name="Normal 60 5 2 2" xfId="25753" xr:uid="{00000000-0005-0000-0000-0000ED020000}"/>
    <cellStyle name="Normal 60 5 3" xfId="18291" xr:uid="{00000000-0005-0000-0000-0000ED020000}"/>
    <cellStyle name="Normal 60 6" xfId="8047" xr:uid="{00000000-0005-0000-0000-0000ED020000}"/>
    <cellStyle name="Normal 60 6 2" xfId="24025" xr:uid="{00000000-0005-0000-0000-0000ED020000}"/>
    <cellStyle name="Normal 60 7" xfId="16479" xr:uid="{00000000-0005-0000-0000-0000ED020000}"/>
    <cellStyle name="Normal 61" xfId="510" xr:uid="{00000000-0005-0000-0000-0000EE020000}"/>
    <cellStyle name="Normal 61 2" xfId="3569" xr:uid="{12A9D191-47A5-4CF7-8053-54D6A8B32635}"/>
    <cellStyle name="Normal 61 2 2" xfId="11031" xr:uid="{12A9D191-47A5-4CF7-8053-54D6A8B32635}"/>
    <cellStyle name="Normal 61 2 2 2" xfId="27009" xr:uid="{12A9D191-47A5-4CF7-8053-54D6A8B32635}"/>
    <cellStyle name="Normal 61 2 3" xfId="19547" xr:uid="{12A9D191-47A5-4CF7-8053-54D6A8B32635}"/>
    <cellStyle name="Normal 61 3" xfId="4816" xr:uid="{6593DA57-DA2B-480E-9773-55700310C1B1}"/>
    <cellStyle name="Normal 61 3 2" xfId="12278" xr:uid="{6593DA57-DA2B-480E-9773-55700310C1B1}"/>
    <cellStyle name="Normal 61 3 2 2" xfId="28256" xr:uid="{6593DA57-DA2B-480E-9773-55700310C1B1}"/>
    <cellStyle name="Normal 61 3 3" xfId="20794" xr:uid="{6593DA57-DA2B-480E-9773-55700310C1B1}"/>
    <cellStyle name="Normal 61 4" xfId="6084" xr:uid="{BE74AF09-0B19-4572-AB74-74B8541FF368}"/>
    <cellStyle name="Normal 61 4 2" xfId="13546" xr:uid="{BE74AF09-0B19-4572-AB74-74B8541FF368}"/>
    <cellStyle name="Normal 61 4 2 2" xfId="29524" xr:uid="{BE74AF09-0B19-4572-AB74-74B8541FF368}"/>
    <cellStyle name="Normal 61 4 3" xfId="22062" xr:uid="{BE74AF09-0B19-4572-AB74-74B8541FF368}"/>
    <cellStyle name="Normal 61 5" xfId="2322" xr:uid="{00000000-0005-0000-0000-0000EE020000}"/>
    <cellStyle name="Normal 61 5 2" xfId="9784" xr:uid="{00000000-0005-0000-0000-0000EE020000}"/>
    <cellStyle name="Normal 61 5 2 2" xfId="25762" xr:uid="{00000000-0005-0000-0000-0000EE020000}"/>
    <cellStyle name="Normal 61 5 3" xfId="18300" xr:uid="{00000000-0005-0000-0000-0000EE020000}"/>
    <cellStyle name="Normal 61 6" xfId="8050" xr:uid="{00000000-0005-0000-0000-0000EE020000}"/>
    <cellStyle name="Normal 61 6 2" xfId="24028" xr:uid="{00000000-0005-0000-0000-0000EE020000}"/>
    <cellStyle name="Normal 61 7" xfId="16488" xr:uid="{00000000-0005-0000-0000-0000EE020000}"/>
    <cellStyle name="Normal 62" xfId="519" xr:uid="{00000000-0005-0000-0000-0000EF020000}"/>
    <cellStyle name="Normal 62 2" xfId="3578" xr:uid="{3A07EE41-5AA5-418D-BD29-86025967AC14}"/>
    <cellStyle name="Normal 62 2 2" xfId="11040" xr:uid="{3A07EE41-5AA5-418D-BD29-86025967AC14}"/>
    <cellStyle name="Normal 62 2 2 2" xfId="27018" xr:uid="{3A07EE41-5AA5-418D-BD29-86025967AC14}"/>
    <cellStyle name="Normal 62 2 3" xfId="19556" xr:uid="{3A07EE41-5AA5-418D-BD29-86025967AC14}"/>
    <cellStyle name="Normal 62 3" xfId="4825" xr:uid="{CA34DF9D-1AA3-47BD-9E0F-A72206F567C4}"/>
    <cellStyle name="Normal 62 3 2" xfId="12287" xr:uid="{CA34DF9D-1AA3-47BD-9E0F-A72206F567C4}"/>
    <cellStyle name="Normal 62 3 2 2" xfId="28265" xr:uid="{CA34DF9D-1AA3-47BD-9E0F-A72206F567C4}"/>
    <cellStyle name="Normal 62 3 3" xfId="20803" xr:uid="{CA34DF9D-1AA3-47BD-9E0F-A72206F567C4}"/>
    <cellStyle name="Normal 62 4" xfId="6093" xr:uid="{9B526FFA-57E3-43E4-BC17-51B73840CE43}"/>
    <cellStyle name="Normal 62 4 2" xfId="13555" xr:uid="{9B526FFA-57E3-43E4-BC17-51B73840CE43}"/>
    <cellStyle name="Normal 62 4 2 2" xfId="29533" xr:uid="{9B526FFA-57E3-43E4-BC17-51B73840CE43}"/>
    <cellStyle name="Normal 62 4 3" xfId="22071" xr:uid="{9B526FFA-57E3-43E4-BC17-51B73840CE43}"/>
    <cellStyle name="Normal 62 5" xfId="2331" xr:uid="{00000000-0005-0000-0000-0000EF020000}"/>
    <cellStyle name="Normal 62 5 2" xfId="9793" xr:uid="{00000000-0005-0000-0000-0000EF020000}"/>
    <cellStyle name="Normal 62 5 2 2" xfId="25771" xr:uid="{00000000-0005-0000-0000-0000EF020000}"/>
    <cellStyle name="Normal 62 5 3" xfId="18309" xr:uid="{00000000-0005-0000-0000-0000EF020000}"/>
    <cellStyle name="Normal 62 6" xfId="8055" xr:uid="{00000000-0005-0000-0000-0000EF020000}"/>
    <cellStyle name="Normal 62 6 2" xfId="24033" xr:uid="{00000000-0005-0000-0000-0000EF020000}"/>
    <cellStyle name="Normal 62 7" xfId="16497" xr:uid="{00000000-0005-0000-0000-0000EF020000}"/>
    <cellStyle name="Normal 63" xfId="527" xr:uid="{00000000-0005-0000-0000-0000F0020000}"/>
    <cellStyle name="Normal 63 2" xfId="3586" xr:uid="{F56BF19E-BBE6-48C2-8A7A-ED0C0EDDF21A}"/>
    <cellStyle name="Normal 63 2 2" xfId="11048" xr:uid="{F56BF19E-BBE6-48C2-8A7A-ED0C0EDDF21A}"/>
    <cellStyle name="Normal 63 2 2 2" xfId="27026" xr:uid="{F56BF19E-BBE6-48C2-8A7A-ED0C0EDDF21A}"/>
    <cellStyle name="Normal 63 2 3" xfId="19564" xr:uid="{F56BF19E-BBE6-48C2-8A7A-ED0C0EDDF21A}"/>
    <cellStyle name="Normal 63 3" xfId="4833" xr:uid="{520CBF05-E82E-4A56-A314-0A57D2833761}"/>
    <cellStyle name="Normal 63 3 2" xfId="12295" xr:uid="{520CBF05-E82E-4A56-A314-0A57D2833761}"/>
    <cellStyle name="Normal 63 3 2 2" xfId="28273" xr:uid="{520CBF05-E82E-4A56-A314-0A57D2833761}"/>
    <cellStyle name="Normal 63 3 3" xfId="20811" xr:uid="{520CBF05-E82E-4A56-A314-0A57D2833761}"/>
    <cellStyle name="Normal 63 4" xfId="6101" xr:uid="{3117DC9D-776C-4269-BCE1-9940B6D255E0}"/>
    <cellStyle name="Normal 63 4 2" xfId="13563" xr:uid="{3117DC9D-776C-4269-BCE1-9940B6D255E0}"/>
    <cellStyle name="Normal 63 4 2 2" xfId="29541" xr:uid="{3117DC9D-776C-4269-BCE1-9940B6D255E0}"/>
    <cellStyle name="Normal 63 4 3" xfId="22079" xr:uid="{3117DC9D-776C-4269-BCE1-9940B6D255E0}"/>
    <cellStyle name="Normal 63 5" xfId="2339" xr:uid="{00000000-0005-0000-0000-0000F0020000}"/>
    <cellStyle name="Normal 63 5 2" xfId="9801" xr:uid="{00000000-0005-0000-0000-0000F0020000}"/>
    <cellStyle name="Normal 63 5 2 2" xfId="25779" xr:uid="{00000000-0005-0000-0000-0000F0020000}"/>
    <cellStyle name="Normal 63 5 3" xfId="18317" xr:uid="{00000000-0005-0000-0000-0000F0020000}"/>
    <cellStyle name="Normal 63 6" xfId="8061" xr:uid="{00000000-0005-0000-0000-0000F0020000}"/>
    <cellStyle name="Normal 63 6 2" xfId="24039" xr:uid="{00000000-0005-0000-0000-0000F0020000}"/>
    <cellStyle name="Normal 63 7" xfId="16505" xr:uid="{00000000-0005-0000-0000-0000F0020000}"/>
    <cellStyle name="Normal 64" xfId="535" xr:uid="{00000000-0005-0000-0000-0000F1020000}"/>
    <cellStyle name="Normal 64 2" xfId="3594" xr:uid="{31A5BE17-D8E2-4055-9F1D-1BEF4B8B4B3C}"/>
    <cellStyle name="Normal 64 2 2" xfId="11056" xr:uid="{31A5BE17-D8E2-4055-9F1D-1BEF4B8B4B3C}"/>
    <cellStyle name="Normal 64 2 2 2" xfId="27034" xr:uid="{31A5BE17-D8E2-4055-9F1D-1BEF4B8B4B3C}"/>
    <cellStyle name="Normal 64 2 3" xfId="19572" xr:uid="{31A5BE17-D8E2-4055-9F1D-1BEF4B8B4B3C}"/>
    <cellStyle name="Normal 64 3" xfId="4841" xr:uid="{0268EC0D-843A-478C-B87D-4377742A925F}"/>
    <cellStyle name="Normal 64 3 2" xfId="12303" xr:uid="{0268EC0D-843A-478C-B87D-4377742A925F}"/>
    <cellStyle name="Normal 64 3 2 2" xfId="28281" xr:uid="{0268EC0D-843A-478C-B87D-4377742A925F}"/>
    <cellStyle name="Normal 64 3 3" xfId="20819" xr:uid="{0268EC0D-843A-478C-B87D-4377742A925F}"/>
    <cellStyle name="Normal 64 4" xfId="6109" xr:uid="{1189840D-D6EB-48D5-AA06-AF75553F48D8}"/>
    <cellStyle name="Normal 64 4 2" xfId="13571" xr:uid="{1189840D-D6EB-48D5-AA06-AF75553F48D8}"/>
    <cellStyle name="Normal 64 4 2 2" xfId="29549" xr:uid="{1189840D-D6EB-48D5-AA06-AF75553F48D8}"/>
    <cellStyle name="Normal 64 4 3" xfId="22087" xr:uid="{1189840D-D6EB-48D5-AA06-AF75553F48D8}"/>
    <cellStyle name="Normal 64 5" xfId="2347" xr:uid="{00000000-0005-0000-0000-0000F1020000}"/>
    <cellStyle name="Normal 64 5 2" xfId="9809" xr:uid="{00000000-0005-0000-0000-0000F1020000}"/>
    <cellStyle name="Normal 64 5 2 2" xfId="25787" xr:uid="{00000000-0005-0000-0000-0000F1020000}"/>
    <cellStyle name="Normal 64 5 3" xfId="18325" xr:uid="{00000000-0005-0000-0000-0000F1020000}"/>
    <cellStyle name="Normal 64 6" xfId="8069" xr:uid="{00000000-0005-0000-0000-0000F1020000}"/>
    <cellStyle name="Normal 64 6 2" xfId="24047" xr:uid="{00000000-0005-0000-0000-0000F1020000}"/>
    <cellStyle name="Normal 64 7" xfId="16513" xr:uid="{00000000-0005-0000-0000-0000F1020000}"/>
    <cellStyle name="Normal 65" xfId="543" xr:uid="{00000000-0005-0000-0000-0000F2020000}"/>
    <cellStyle name="Normal 65 2" xfId="3602" xr:uid="{2702AB50-92CF-4F0C-B287-056F7024EE74}"/>
    <cellStyle name="Normal 65 2 2" xfId="11064" xr:uid="{2702AB50-92CF-4F0C-B287-056F7024EE74}"/>
    <cellStyle name="Normal 65 2 2 2" xfId="27042" xr:uid="{2702AB50-92CF-4F0C-B287-056F7024EE74}"/>
    <cellStyle name="Normal 65 2 3" xfId="19580" xr:uid="{2702AB50-92CF-4F0C-B287-056F7024EE74}"/>
    <cellStyle name="Normal 65 3" xfId="4849" xr:uid="{11A0746D-710F-4917-B50E-75B17F951988}"/>
    <cellStyle name="Normal 65 3 2" xfId="12311" xr:uid="{11A0746D-710F-4917-B50E-75B17F951988}"/>
    <cellStyle name="Normal 65 3 2 2" xfId="28289" xr:uid="{11A0746D-710F-4917-B50E-75B17F951988}"/>
    <cellStyle name="Normal 65 3 3" xfId="20827" xr:uid="{11A0746D-710F-4917-B50E-75B17F951988}"/>
    <cellStyle name="Normal 65 4" xfId="6117" xr:uid="{C38B99F0-CBE6-4AE8-BB88-F82C461AA797}"/>
    <cellStyle name="Normal 65 4 2" xfId="13579" xr:uid="{C38B99F0-CBE6-4AE8-BB88-F82C461AA797}"/>
    <cellStyle name="Normal 65 4 2 2" xfId="29557" xr:uid="{C38B99F0-CBE6-4AE8-BB88-F82C461AA797}"/>
    <cellStyle name="Normal 65 4 3" xfId="22095" xr:uid="{C38B99F0-CBE6-4AE8-BB88-F82C461AA797}"/>
    <cellStyle name="Normal 65 5" xfId="2355" xr:uid="{00000000-0005-0000-0000-0000F2020000}"/>
    <cellStyle name="Normal 65 5 2" xfId="9817" xr:uid="{00000000-0005-0000-0000-0000F2020000}"/>
    <cellStyle name="Normal 65 5 2 2" xfId="25795" xr:uid="{00000000-0005-0000-0000-0000F2020000}"/>
    <cellStyle name="Normal 65 5 3" xfId="18333" xr:uid="{00000000-0005-0000-0000-0000F2020000}"/>
    <cellStyle name="Normal 65 6" xfId="8077" xr:uid="{00000000-0005-0000-0000-0000F2020000}"/>
    <cellStyle name="Normal 65 6 2" xfId="24055" xr:uid="{00000000-0005-0000-0000-0000F2020000}"/>
    <cellStyle name="Normal 65 7" xfId="16521" xr:uid="{00000000-0005-0000-0000-0000F2020000}"/>
    <cellStyle name="Normal 66" xfId="551" xr:uid="{00000000-0005-0000-0000-0000F3020000}"/>
    <cellStyle name="Normal 66 2" xfId="3610" xr:uid="{EB767C8C-7629-4211-8F57-4A3537343CA8}"/>
    <cellStyle name="Normal 66 2 2" xfId="11072" xr:uid="{EB767C8C-7629-4211-8F57-4A3537343CA8}"/>
    <cellStyle name="Normal 66 2 2 2" xfId="27050" xr:uid="{EB767C8C-7629-4211-8F57-4A3537343CA8}"/>
    <cellStyle name="Normal 66 2 3" xfId="19588" xr:uid="{EB767C8C-7629-4211-8F57-4A3537343CA8}"/>
    <cellStyle name="Normal 66 3" xfId="4857" xr:uid="{B1605579-75F4-4841-80BF-0500A2D1A602}"/>
    <cellStyle name="Normal 66 3 2" xfId="12319" xr:uid="{B1605579-75F4-4841-80BF-0500A2D1A602}"/>
    <cellStyle name="Normal 66 3 2 2" xfId="28297" xr:uid="{B1605579-75F4-4841-80BF-0500A2D1A602}"/>
    <cellStyle name="Normal 66 3 3" xfId="20835" xr:uid="{B1605579-75F4-4841-80BF-0500A2D1A602}"/>
    <cellStyle name="Normal 66 4" xfId="6125" xr:uid="{FCA59C03-48BF-4C15-9ECE-0686B440C808}"/>
    <cellStyle name="Normal 66 4 2" xfId="13587" xr:uid="{FCA59C03-48BF-4C15-9ECE-0686B440C808}"/>
    <cellStyle name="Normal 66 4 2 2" xfId="29565" xr:uid="{FCA59C03-48BF-4C15-9ECE-0686B440C808}"/>
    <cellStyle name="Normal 66 4 3" xfId="22103" xr:uid="{FCA59C03-48BF-4C15-9ECE-0686B440C808}"/>
    <cellStyle name="Normal 66 5" xfId="2363" xr:uid="{00000000-0005-0000-0000-0000F3020000}"/>
    <cellStyle name="Normal 66 5 2" xfId="9825" xr:uid="{00000000-0005-0000-0000-0000F3020000}"/>
    <cellStyle name="Normal 66 5 2 2" xfId="25803" xr:uid="{00000000-0005-0000-0000-0000F3020000}"/>
    <cellStyle name="Normal 66 5 3" xfId="18341" xr:uid="{00000000-0005-0000-0000-0000F3020000}"/>
    <cellStyle name="Normal 66 6" xfId="8085" xr:uid="{00000000-0005-0000-0000-0000F3020000}"/>
    <cellStyle name="Normal 66 6 2" xfId="24063" xr:uid="{00000000-0005-0000-0000-0000F3020000}"/>
    <cellStyle name="Normal 66 7" xfId="16529" xr:uid="{00000000-0005-0000-0000-0000F3020000}"/>
    <cellStyle name="Normal 67" xfId="559" xr:uid="{00000000-0005-0000-0000-0000F4020000}"/>
    <cellStyle name="Normal 67 2" xfId="3618" xr:uid="{594CEA3F-8F9D-4301-B106-1572A64883F9}"/>
    <cellStyle name="Normal 67 2 2" xfId="11080" xr:uid="{594CEA3F-8F9D-4301-B106-1572A64883F9}"/>
    <cellStyle name="Normal 67 2 2 2" xfId="27058" xr:uid="{594CEA3F-8F9D-4301-B106-1572A64883F9}"/>
    <cellStyle name="Normal 67 2 3" xfId="19596" xr:uid="{594CEA3F-8F9D-4301-B106-1572A64883F9}"/>
    <cellStyle name="Normal 67 3" xfId="4865" xr:uid="{E7DA16F8-FD97-4762-91DD-6AC9F17616AC}"/>
    <cellStyle name="Normal 67 3 2" xfId="12327" xr:uid="{E7DA16F8-FD97-4762-91DD-6AC9F17616AC}"/>
    <cellStyle name="Normal 67 3 2 2" xfId="28305" xr:uid="{E7DA16F8-FD97-4762-91DD-6AC9F17616AC}"/>
    <cellStyle name="Normal 67 3 3" xfId="20843" xr:uid="{E7DA16F8-FD97-4762-91DD-6AC9F17616AC}"/>
    <cellStyle name="Normal 67 4" xfId="6133" xr:uid="{01ED6EC0-258A-4503-A47A-C94A5F4661B6}"/>
    <cellStyle name="Normal 67 4 2" xfId="13595" xr:uid="{01ED6EC0-258A-4503-A47A-C94A5F4661B6}"/>
    <cellStyle name="Normal 67 4 2 2" xfId="29573" xr:uid="{01ED6EC0-258A-4503-A47A-C94A5F4661B6}"/>
    <cellStyle name="Normal 67 4 3" xfId="22111" xr:uid="{01ED6EC0-258A-4503-A47A-C94A5F4661B6}"/>
    <cellStyle name="Normal 67 5" xfId="2371" xr:uid="{00000000-0005-0000-0000-0000F4020000}"/>
    <cellStyle name="Normal 67 5 2" xfId="9833" xr:uid="{00000000-0005-0000-0000-0000F4020000}"/>
    <cellStyle name="Normal 67 5 2 2" xfId="25811" xr:uid="{00000000-0005-0000-0000-0000F4020000}"/>
    <cellStyle name="Normal 67 5 3" xfId="18349" xr:uid="{00000000-0005-0000-0000-0000F4020000}"/>
    <cellStyle name="Normal 67 6" xfId="8093" xr:uid="{00000000-0005-0000-0000-0000F4020000}"/>
    <cellStyle name="Normal 67 6 2" xfId="24071" xr:uid="{00000000-0005-0000-0000-0000F4020000}"/>
    <cellStyle name="Normal 67 7" xfId="16537" xr:uid="{00000000-0005-0000-0000-0000F4020000}"/>
    <cellStyle name="Normal 68" xfId="567" xr:uid="{00000000-0005-0000-0000-0000F5020000}"/>
    <cellStyle name="Normal 68 2" xfId="3626" xr:uid="{26EA692B-80EA-4DE0-BB76-30FFF108D85C}"/>
    <cellStyle name="Normal 68 2 2" xfId="11088" xr:uid="{26EA692B-80EA-4DE0-BB76-30FFF108D85C}"/>
    <cellStyle name="Normal 68 2 2 2" xfId="27066" xr:uid="{26EA692B-80EA-4DE0-BB76-30FFF108D85C}"/>
    <cellStyle name="Normal 68 2 3" xfId="19604" xr:uid="{26EA692B-80EA-4DE0-BB76-30FFF108D85C}"/>
    <cellStyle name="Normal 68 3" xfId="4873" xr:uid="{30D12D5D-ECFD-490C-BFC2-B1EF3B3748C0}"/>
    <cellStyle name="Normal 68 3 2" xfId="12335" xr:uid="{30D12D5D-ECFD-490C-BFC2-B1EF3B3748C0}"/>
    <cellStyle name="Normal 68 3 2 2" xfId="28313" xr:uid="{30D12D5D-ECFD-490C-BFC2-B1EF3B3748C0}"/>
    <cellStyle name="Normal 68 3 3" xfId="20851" xr:uid="{30D12D5D-ECFD-490C-BFC2-B1EF3B3748C0}"/>
    <cellStyle name="Normal 68 4" xfId="6141" xr:uid="{9F74930A-0D41-420B-8992-2E293EA9EAD7}"/>
    <cellStyle name="Normal 68 4 2" xfId="13603" xr:uid="{9F74930A-0D41-420B-8992-2E293EA9EAD7}"/>
    <cellStyle name="Normal 68 4 2 2" xfId="29581" xr:uid="{9F74930A-0D41-420B-8992-2E293EA9EAD7}"/>
    <cellStyle name="Normal 68 4 3" xfId="22119" xr:uid="{9F74930A-0D41-420B-8992-2E293EA9EAD7}"/>
    <cellStyle name="Normal 68 5" xfId="2379" xr:uid="{00000000-0005-0000-0000-0000F5020000}"/>
    <cellStyle name="Normal 68 5 2" xfId="9841" xr:uid="{00000000-0005-0000-0000-0000F5020000}"/>
    <cellStyle name="Normal 68 5 2 2" xfId="25819" xr:uid="{00000000-0005-0000-0000-0000F5020000}"/>
    <cellStyle name="Normal 68 5 3" xfId="18357" xr:uid="{00000000-0005-0000-0000-0000F5020000}"/>
    <cellStyle name="Normal 68 6" xfId="8101" xr:uid="{00000000-0005-0000-0000-0000F5020000}"/>
    <cellStyle name="Normal 68 6 2" xfId="24079" xr:uid="{00000000-0005-0000-0000-0000F5020000}"/>
    <cellStyle name="Normal 68 7" xfId="16545" xr:uid="{00000000-0005-0000-0000-0000F5020000}"/>
    <cellStyle name="Normal 69" xfId="575" xr:uid="{00000000-0005-0000-0000-0000F6020000}"/>
    <cellStyle name="Normal 69 2" xfId="3634" xr:uid="{EC4A670A-1F32-4533-AAEE-2DA8BFE7F01B}"/>
    <cellStyle name="Normal 69 2 2" xfId="11096" xr:uid="{EC4A670A-1F32-4533-AAEE-2DA8BFE7F01B}"/>
    <cellStyle name="Normal 69 2 2 2" xfId="27074" xr:uid="{EC4A670A-1F32-4533-AAEE-2DA8BFE7F01B}"/>
    <cellStyle name="Normal 69 2 3" xfId="19612" xr:uid="{EC4A670A-1F32-4533-AAEE-2DA8BFE7F01B}"/>
    <cellStyle name="Normal 69 3" xfId="4881" xr:uid="{87A00838-11FF-4550-B4F0-66DCC1C841C5}"/>
    <cellStyle name="Normal 69 3 2" xfId="12343" xr:uid="{87A00838-11FF-4550-B4F0-66DCC1C841C5}"/>
    <cellStyle name="Normal 69 3 2 2" xfId="28321" xr:uid="{87A00838-11FF-4550-B4F0-66DCC1C841C5}"/>
    <cellStyle name="Normal 69 3 3" xfId="20859" xr:uid="{87A00838-11FF-4550-B4F0-66DCC1C841C5}"/>
    <cellStyle name="Normal 69 4" xfId="6149" xr:uid="{7A779BDE-FD24-420E-A153-A51A00FD32C4}"/>
    <cellStyle name="Normal 69 4 2" xfId="13611" xr:uid="{7A779BDE-FD24-420E-A153-A51A00FD32C4}"/>
    <cellStyle name="Normal 69 4 2 2" xfId="29589" xr:uid="{7A779BDE-FD24-420E-A153-A51A00FD32C4}"/>
    <cellStyle name="Normal 69 4 3" xfId="22127" xr:uid="{7A779BDE-FD24-420E-A153-A51A00FD32C4}"/>
    <cellStyle name="Normal 69 5" xfId="2387" xr:uid="{00000000-0005-0000-0000-0000F6020000}"/>
    <cellStyle name="Normal 69 5 2" xfId="9849" xr:uid="{00000000-0005-0000-0000-0000F6020000}"/>
    <cellStyle name="Normal 69 5 2 2" xfId="25827" xr:uid="{00000000-0005-0000-0000-0000F6020000}"/>
    <cellStyle name="Normal 69 5 3" xfId="18365" xr:uid="{00000000-0005-0000-0000-0000F6020000}"/>
    <cellStyle name="Normal 69 6" xfId="8109" xr:uid="{00000000-0005-0000-0000-0000F6020000}"/>
    <cellStyle name="Normal 69 6 2" xfId="24087" xr:uid="{00000000-0005-0000-0000-0000F6020000}"/>
    <cellStyle name="Normal 69 7" xfId="16553" xr:uid="{00000000-0005-0000-0000-0000F6020000}"/>
    <cellStyle name="Normal 7" xfId="17" xr:uid="{00000000-0005-0000-0000-0000F7020000}"/>
    <cellStyle name="Normal 7 2" xfId="127" xr:uid="{00000000-0005-0000-0000-0000F8020000}"/>
    <cellStyle name="Normal 7 2 2" xfId="346" xr:uid="{00000000-0005-0000-0000-0000F9020000}"/>
    <cellStyle name="Normal 7 2 2 2" xfId="3405" xr:uid="{51854DD1-EBDB-475D-A25F-D5A803DCCAB4}"/>
    <cellStyle name="Normal 7 2 2 2 2" xfId="10867" xr:uid="{51854DD1-EBDB-475D-A25F-D5A803DCCAB4}"/>
    <cellStyle name="Normal 7 2 2 2 2 2" xfId="26845" xr:uid="{51854DD1-EBDB-475D-A25F-D5A803DCCAB4}"/>
    <cellStyle name="Normal 7 2 2 2 3" xfId="19383" xr:uid="{51854DD1-EBDB-475D-A25F-D5A803DCCAB4}"/>
    <cellStyle name="Normal 7 2 2 3" xfId="4652" xr:uid="{DE3A65D6-13F8-4B73-810E-10B0207716C6}"/>
    <cellStyle name="Normal 7 2 2 3 2" xfId="12114" xr:uid="{DE3A65D6-13F8-4B73-810E-10B0207716C6}"/>
    <cellStyle name="Normal 7 2 2 3 2 2" xfId="28092" xr:uid="{DE3A65D6-13F8-4B73-810E-10B0207716C6}"/>
    <cellStyle name="Normal 7 2 2 3 3" xfId="20630" xr:uid="{DE3A65D6-13F8-4B73-810E-10B0207716C6}"/>
    <cellStyle name="Normal 7 2 2 4" xfId="5923" xr:uid="{AA11644E-AB96-4C9B-A23F-873612721089}"/>
    <cellStyle name="Normal 7 2 2 4 2" xfId="13385" xr:uid="{AA11644E-AB96-4C9B-A23F-873612721089}"/>
    <cellStyle name="Normal 7 2 2 4 2 2" xfId="29363" xr:uid="{AA11644E-AB96-4C9B-A23F-873612721089}"/>
    <cellStyle name="Normal 7 2 2 4 3" xfId="21901" xr:uid="{AA11644E-AB96-4C9B-A23F-873612721089}"/>
    <cellStyle name="Normal 7 2 2 5" xfId="2158" xr:uid="{00000000-0005-0000-0000-0000F9020000}"/>
    <cellStyle name="Normal 7 2 2 5 2" xfId="9620" xr:uid="{00000000-0005-0000-0000-0000F9020000}"/>
    <cellStyle name="Normal 7 2 2 5 2 2" xfId="25598" xr:uid="{00000000-0005-0000-0000-0000F9020000}"/>
    <cellStyle name="Normal 7 2 2 5 3" xfId="18136" xr:uid="{00000000-0005-0000-0000-0000F9020000}"/>
    <cellStyle name="Normal 7 2 2 6" xfId="7897" xr:uid="{00000000-0005-0000-0000-0000F9020000}"/>
    <cellStyle name="Normal 7 2 2 6 2" xfId="23875" xr:uid="{00000000-0005-0000-0000-0000F9020000}"/>
    <cellStyle name="Normal 7 2 2 7" xfId="16324" xr:uid="{00000000-0005-0000-0000-0000F9020000}"/>
    <cellStyle name="Normal 7 2 3" xfId="3187" xr:uid="{87EC4894-A75B-4662-90AC-6066A8A5037B}"/>
    <cellStyle name="Normal 7 2 3 2" xfId="10649" xr:uid="{87EC4894-A75B-4662-90AC-6066A8A5037B}"/>
    <cellStyle name="Normal 7 2 3 2 2" xfId="26627" xr:uid="{87EC4894-A75B-4662-90AC-6066A8A5037B}"/>
    <cellStyle name="Normal 7 2 3 3" xfId="19165" xr:uid="{87EC4894-A75B-4662-90AC-6066A8A5037B}"/>
    <cellStyle name="Normal 7 2 4" xfId="4434" xr:uid="{A8F7A6A1-69EE-442F-910C-CECD141D4ADF}"/>
    <cellStyle name="Normal 7 2 4 2" xfId="11896" xr:uid="{A8F7A6A1-69EE-442F-910C-CECD141D4ADF}"/>
    <cellStyle name="Normal 7 2 4 2 2" xfId="27874" xr:uid="{A8F7A6A1-69EE-442F-910C-CECD141D4ADF}"/>
    <cellStyle name="Normal 7 2 4 3" xfId="20412" xr:uid="{A8F7A6A1-69EE-442F-910C-CECD141D4ADF}"/>
    <cellStyle name="Normal 7 2 5" xfId="5708" xr:uid="{2B19AB2C-FE70-4A8D-9E84-4819BCA76B83}"/>
    <cellStyle name="Normal 7 2 5 2" xfId="13170" xr:uid="{2B19AB2C-FE70-4A8D-9E84-4819BCA76B83}"/>
    <cellStyle name="Normal 7 2 5 2 2" xfId="29148" xr:uid="{2B19AB2C-FE70-4A8D-9E84-4819BCA76B83}"/>
    <cellStyle name="Normal 7 2 5 3" xfId="21686" xr:uid="{2B19AB2C-FE70-4A8D-9E84-4819BCA76B83}"/>
    <cellStyle name="Normal 7 2 6" xfId="1940" xr:uid="{00000000-0005-0000-0000-0000F8020000}"/>
    <cellStyle name="Normal 7 2 6 2" xfId="9402" xr:uid="{00000000-0005-0000-0000-0000F8020000}"/>
    <cellStyle name="Normal 7 2 6 2 2" xfId="25380" xr:uid="{00000000-0005-0000-0000-0000F8020000}"/>
    <cellStyle name="Normal 7 2 6 3" xfId="17918" xr:uid="{00000000-0005-0000-0000-0000F8020000}"/>
    <cellStyle name="Normal 7 2 7" xfId="7693" xr:uid="{00000000-0005-0000-0000-0000F8020000}"/>
    <cellStyle name="Normal 7 2 7 2" xfId="23671" xr:uid="{00000000-0005-0000-0000-0000F8020000}"/>
    <cellStyle name="Normal 7 2 8" xfId="16106" xr:uid="{00000000-0005-0000-0000-0000F8020000}"/>
    <cellStyle name="Normal 7 3" xfId="237" xr:uid="{00000000-0005-0000-0000-0000FA020000}"/>
    <cellStyle name="Normal 7 3 2" xfId="3296" xr:uid="{CE9A955F-A27F-4DAB-B52F-858150D6F1CA}"/>
    <cellStyle name="Normal 7 3 2 2" xfId="10758" xr:uid="{CE9A955F-A27F-4DAB-B52F-858150D6F1CA}"/>
    <cellStyle name="Normal 7 3 2 2 2" xfId="26736" xr:uid="{CE9A955F-A27F-4DAB-B52F-858150D6F1CA}"/>
    <cellStyle name="Normal 7 3 2 3" xfId="19274" xr:uid="{CE9A955F-A27F-4DAB-B52F-858150D6F1CA}"/>
    <cellStyle name="Normal 7 3 3" xfId="4543" xr:uid="{A3259DD0-8DE9-4FAF-A674-342F81AE5502}"/>
    <cellStyle name="Normal 7 3 3 2" xfId="12005" xr:uid="{A3259DD0-8DE9-4FAF-A674-342F81AE5502}"/>
    <cellStyle name="Normal 7 3 3 2 2" xfId="27983" xr:uid="{A3259DD0-8DE9-4FAF-A674-342F81AE5502}"/>
    <cellStyle name="Normal 7 3 3 3" xfId="20521" xr:uid="{A3259DD0-8DE9-4FAF-A674-342F81AE5502}"/>
    <cellStyle name="Normal 7 3 4" xfId="5815" xr:uid="{A635BA40-9972-476F-ABF7-C31A353B4802}"/>
    <cellStyle name="Normal 7 3 4 2" xfId="13277" xr:uid="{A635BA40-9972-476F-ABF7-C31A353B4802}"/>
    <cellStyle name="Normal 7 3 4 2 2" xfId="29255" xr:uid="{A635BA40-9972-476F-ABF7-C31A353B4802}"/>
    <cellStyle name="Normal 7 3 4 3" xfId="21793" xr:uid="{A635BA40-9972-476F-ABF7-C31A353B4802}"/>
    <cellStyle name="Normal 7 3 5" xfId="2049" xr:uid="{00000000-0005-0000-0000-0000FA020000}"/>
    <cellStyle name="Normal 7 3 5 2" xfId="9511" xr:uid="{00000000-0005-0000-0000-0000FA020000}"/>
    <cellStyle name="Normal 7 3 5 2 2" xfId="25489" xr:uid="{00000000-0005-0000-0000-0000FA020000}"/>
    <cellStyle name="Normal 7 3 5 3" xfId="18027" xr:uid="{00000000-0005-0000-0000-0000FA020000}"/>
    <cellStyle name="Normal 7 3 6" xfId="7795" xr:uid="{00000000-0005-0000-0000-0000FA020000}"/>
    <cellStyle name="Normal 7 3 6 2" xfId="23773" xr:uid="{00000000-0005-0000-0000-0000FA020000}"/>
    <cellStyle name="Normal 7 3 7" xfId="16215" xr:uid="{00000000-0005-0000-0000-0000FA020000}"/>
    <cellStyle name="Normal 7 4" xfId="3078" xr:uid="{D53EA029-8C1C-4545-B360-E5CB94032B87}"/>
    <cellStyle name="Normal 7 4 2" xfId="10540" xr:uid="{D53EA029-8C1C-4545-B360-E5CB94032B87}"/>
    <cellStyle name="Normal 7 4 2 2" xfId="26518" xr:uid="{D53EA029-8C1C-4545-B360-E5CB94032B87}"/>
    <cellStyle name="Normal 7 4 3" xfId="19056" xr:uid="{D53EA029-8C1C-4545-B360-E5CB94032B87}"/>
    <cellStyle name="Normal 7 5" xfId="4325" xr:uid="{B18756C4-35FD-45C7-AABC-1B8D5911ADBF}"/>
    <cellStyle name="Normal 7 5 2" xfId="11787" xr:uid="{B18756C4-35FD-45C7-AABC-1B8D5911ADBF}"/>
    <cellStyle name="Normal 7 5 2 2" xfId="27765" xr:uid="{B18756C4-35FD-45C7-AABC-1B8D5911ADBF}"/>
    <cellStyle name="Normal 7 5 3" xfId="20303" xr:uid="{B18756C4-35FD-45C7-AABC-1B8D5911ADBF}"/>
    <cellStyle name="Normal 7 6" xfId="5597" xr:uid="{4383F2C9-F559-4B73-BD7C-501C1960F399}"/>
    <cellStyle name="Normal 7 6 2" xfId="13059" xr:uid="{4383F2C9-F559-4B73-BD7C-501C1960F399}"/>
    <cellStyle name="Normal 7 6 2 2" xfId="29037" xr:uid="{4383F2C9-F559-4B73-BD7C-501C1960F399}"/>
    <cellStyle name="Normal 7 6 3" xfId="21575" xr:uid="{4383F2C9-F559-4B73-BD7C-501C1960F399}"/>
    <cellStyle name="Normal 7 7" xfId="1831" xr:uid="{00000000-0005-0000-0000-0000F7020000}"/>
    <cellStyle name="Normal 7 7 2" xfId="9293" xr:uid="{00000000-0005-0000-0000-0000F7020000}"/>
    <cellStyle name="Normal 7 7 2 2" xfId="25271" xr:uid="{00000000-0005-0000-0000-0000F7020000}"/>
    <cellStyle name="Normal 7 7 3" xfId="17809" xr:uid="{00000000-0005-0000-0000-0000F7020000}"/>
    <cellStyle name="Normal 7 8" xfId="7682" xr:uid="{00000000-0005-0000-0000-0000F7020000}"/>
    <cellStyle name="Normal 7 8 2" xfId="23660" xr:uid="{00000000-0005-0000-0000-0000F7020000}"/>
    <cellStyle name="Normal 7 9" xfId="15997" xr:uid="{00000000-0005-0000-0000-0000F7020000}"/>
    <cellStyle name="Normal 70" xfId="583" xr:uid="{00000000-0005-0000-0000-0000FB020000}"/>
    <cellStyle name="Normal 70 2" xfId="3642" xr:uid="{90481061-2979-4D8A-BBEA-E1A67A0117ED}"/>
    <cellStyle name="Normal 70 2 2" xfId="11104" xr:uid="{90481061-2979-4D8A-BBEA-E1A67A0117ED}"/>
    <cellStyle name="Normal 70 2 2 2" xfId="27082" xr:uid="{90481061-2979-4D8A-BBEA-E1A67A0117ED}"/>
    <cellStyle name="Normal 70 2 3" xfId="19620" xr:uid="{90481061-2979-4D8A-BBEA-E1A67A0117ED}"/>
    <cellStyle name="Normal 70 3" xfId="4889" xr:uid="{DB6415A1-16A1-47FC-B47C-B616628138E5}"/>
    <cellStyle name="Normal 70 3 2" xfId="12351" xr:uid="{DB6415A1-16A1-47FC-B47C-B616628138E5}"/>
    <cellStyle name="Normal 70 3 2 2" xfId="28329" xr:uid="{DB6415A1-16A1-47FC-B47C-B616628138E5}"/>
    <cellStyle name="Normal 70 3 3" xfId="20867" xr:uid="{DB6415A1-16A1-47FC-B47C-B616628138E5}"/>
    <cellStyle name="Normal 70 4" xfId="6157" xr:uid="{98CDB031-807A-45D8-84C3-7BA05AD14975}"/>
    <cellStyle name="Normal 70 4 2" xfId="13619" xr:uid="{98CDB031-807A-45D8-84C3-7BA05AD14975}"/>
    <cellStyle name="Normal 70 4 2 2" xfId="29597" xr:uid="{98CDB031-807A-45D8-84C3-7BA05AD14975}"/>
    <cellStyle name="Normal 70 4 3" xfId="22135" xr:uid="{98CDB031-807A-45D8-84C3-7BA05AD14975}"/>
    <cellStyle name="Normal 70 5" xfId="2395" xr:uid="{00000000-0005-0000-0000-0000FB020000}"/>
    <cellStyle name="Normal 70 5 2" xfId="9857" xr:uid="{00000000-0005-0000-0000-0000FB020000}"/>
    <cellStyle name="Normal 70 5 2 2" xfId="25835" xr:uid="{00000000-0005-0000-0000-0000FB020000}"/>
    <cellStyle name="Normal 70 5 3" xfId="18373" xr:uid="{00000000-0005-0000-0000-0000FB020000}"/>
    <cellStyle name="Normal 70 6" xfId="8117" xr:uid="{00000000-0005-0000-0000-0000FB020000}"/>
    <cellStyle name="Normal 70 6 2" xfId="24095" xr:uid="{00000000-0005-0000-0000-0000FB020000}"/>
    <cellStyle name="Normal 70 7" xfId="16561" xr:uid="{00000000-0005-0000-0000-0000FB020000}"/>
    <cellStyle name="Normal 71" xfId="591" xr:uid="{00000000-0005-0000-0000-0000FC020000}"/>
    <cellStyle name="Normal 71 2" xfId="3650" xr:uid="{453A410E-F7E5-4E14-A88E-26D838E1C271}"/>
    <cellStyle name="Normal 71 2 2" xfId="11112" xr:uid="{453A410E-F7E5-4E14-A88E-26D838E1C271}"/>
    <cellStyle name="Normal 71 2 2 2" xfId="27090" xr:uid="{453A410E-F7E5-4E14-A88E-26D838E1C271}"/>
    <cellStyle name="Normal 71 2 3" xfId="19628" xr:uid="{453A410E-F7E5-4E14-A88E-26D838E1C271}"/>
    <cellStyle name="Normal 71 3" xfId="4897" xr:uid="{A9FBFEDF-399F-43EA-858A-042C48F12967}"/>
    <cellStyle name="Normal 71 3 2" xfId="12359" xr:uid="{A9FBFEDF-399F-43EA-858A-042C48F12967}"/>
    <cellStyle name="Normal 71 3 2 2" xfId="28337" xr:uid="{A9FBFEDF-399F-43EA-858A-042C48F12967}"/>
    <cellStyle name="Normal 71 3 3" xfId="20875" xr:uid="{A9FBFEDF-399F-43EA-858A-042C48F12967}"/>
    <cellStyle name="Normal 71 4" xfId="6165" xr:uid="{06CE3C03-C827-4A34-843A-117B011233AC}"/>
    <cellStyle name="Normal 71 4 2" xfId="13627" xr:uid="{06CE3C03-C827-4A34-843A-117B011233AC}"/>
    <cellStyle name="Normal 71 4 2 2" xfId="29605" xr:uid="{06CE3C03-C827-4A34-843A-117B011233AC}"/>
    <cellStyle name="Normal 71 4 3" xfId="22143" xr:uid="{06CE3C03-C827-4A34-843A-117B011233AC}"/>
    <cellStyle name="Normal 71 5" xfId="2403" xr:uid="{00000000-0005-0000-0000-0000FC020000}"/>
    <cellStyle name="Normal 71 5 2" xfId="9865" xr:uid="{00000000-0005-0000-0000-0000FC020000}"/>
    <cellStyle name="Normal 71 5 2 2" xfId="25843" xr:uid="{00000000-0005-0000-0000-0000FC020000}"/>
    <cellStyle name="Normal 71 5 3" xfId="18381" xr:uid="{00000000-0005-0000-0000-0000FC020000}"/>
    <cellStyle name="Normal 71 6" xfId="8125" xr:uid="{00000000-0005-0000-0000-0000FC020000}"/>
    <cellStyle name="Normal 71 6 2" xfId="24103" xr:uid="{00000000-0005-0000-0000-0000FC020000}"/>
    <cellStyle name="Normal 71 7" xfId="16569" xr:uid="{00000000-0005-0000-0000-0000FC020000}"/>
    <cellStyle name="Normal 72" xfId="599" xr:uid="{00000000-0005-0000-0000-0000FD020000}"/>
    <cellStyle name="Normal 72 2" xfId="3658" xr:uid="{486783C0-0626-4CE2-B41F-D1715C8991FC}"/>
    <cellStyle name="Normal 72 2 2" xfId="11120" xr:uid="{486783C0-0626-4CE2-B41F-D1715C8991FC}"/>
    <cellStyle name="Normal 72 2 2 2" xfId="27098" xr:uid="{486783C0-0626-4CE2-B41F-D1715C8991FC}"/>
    <cellStyle name="Normal 72 2 3" xfId="19636" xr:uid="{486783C0-0626-4CE2-B41F-D1715C8991FC}"/>
    <cellStyle name="Normal 72 3" xfId="4905" xr:uid="{07F6F14C-CFB7-47D1-AE39-355FDDA01D1E}"/>
    <cellStyle name="Normal 72 3 2" xfId="12367" xr:uid="{07F6F14C-CFB7-47D1-AE39-355FDDA01D1E}"/>
    <cellStyle name="Normal 72 3 2 2" xfId="28345" xr:uid="{07F6F14C-CFB7-47D1-AE39-355FDDA01D1E}"/>
    <cellStyle name="Normal 72 3 3" xfId="20883" xr:uid="{07F6F14C-CFB7-47D1-AE39-355FDDA01D1E}"/>
    <cellStyle name="Normal 72 4" xfId="6173" xr:uid="{504FFD57-625E-4684-B7DA-6A174C1108A5}"/>
    <cellStyle name="Normal 72 4 2" xfId="13635" xr:uid="{504FFD57-625E-4684-B7DA-6A174C1108A5}"/>
    <cellStyle name="Normal 72 4 2 2" xfId="29613" xr:uid="{504FFD57-625E-4684-B7DA-6A174C1108A5}"/>
    <cellStyle name="Normal 72 4 3" xfId="22151" xr:uid="{504FFD57-625E-4684-B7DA-6A174C1108A5}"/>
    <cellStyle name="Normal 72 5" xfId="2411" xr:uid="{00000000-0005-0000-0000-0000FD020000}"/>
    <cellStyle name="Normal 72 5 2" xfId="9873" xr:uid="{00000000-0005-0000-0000-0000FD020000}"/>
    <cellStyle name="Normal 72 5 2 2" xfId="25851" xr:uid="{00000000-0005-0000-0000-0000FD020000}"/>
    <cellStyle name="Normal 72 5 3" xfId="18389" xr:uid="{00000000-0005-0000-0000-0000FD020000}"/>
    <cellStyle name="Normal 72 6" xfId="8133" xr:uid="{00000000-0005-0000-0000-0000FD020000}"/>
    <cellStyle name="Normal 72 6 2" xfId="24111" xr:uid="{00000000-0005-0000-0000-0000FD020000}"/>
    <cellStyle name="Normal 72 7" xfId="16577" xr:uid="{00000000-0005-0000-0000-0000FD020000}"/>
    <cellStyle name="Normal 73" xfId="607" xr:uid="{00000000-0005-0000-0000-0000FE020000}"/>
    <cellStyle name="Normal 73 2" xfId="3666" xr:uid="{731B49F7-DCAA-4560-8CCD-CCCA56595745}"/>
    <cellStyle name="Normal 73 2 2" xfId="11128" xr:uid="{731B49F7-DCAA-4560-8CCD-CCCA56595745}"/>
    <cellStyle name="Normal 73 2 2 2" xfId="27106" xr:uid="{731B49F7-DCAA-4560-8CCD-CCCA56595745}"/>
    <cellStyle name="Normal 73 2 3" xfId="19644" xr:uid="{731B49F7-DCAA-4560-8CCD-CCCA56595745}"/>
    <cellStyle name="Normal 73 3" xfId="4913" xr:uid="{39A32150-4A74-4989-A6EC-B48B75BAC277}"/>
    <cellStyle name="Normal 73 3 2" xfId="12375" xr:uid="{39A32150-4A74-4989-A6EC-B48B75BAC277}"/>
    <cellStyle name="Normal 73 3 2 2" xfId="28353" xr:uid="{39A32150-4A74-4989-A6EC-B48B75BAC277}"/>
    <cellStyle name="Normal 73 3 3" xfId="20891" xr:uid="{39A32150-4A74-4989-A6EC-B48B75BAC277}"/>
    <cellStyle name="Normal 73 4" xfId="6181" xr:uid="{A67991DB-4D9E-42D4-AD57-CA82FAD4D8AB}"/>
    <cellStyle name="Normal 73 4 2" xfId="13643" xr:uid="{A67991DB-4D9E-42D4-AD57-CA82FAD4D8AB}"/>
    <cellStyle name="Normal 73 4 2 2" xfId="29621" xr:uid="{A67991DB-4D9E-42D4-AD57-CA82FAD4D8AB}"/>
    <cellStyle name="Normal 73 4 3" xfId="22159" xr:uid="{A67991DB-4D9E-42D4-AD57-CA82FAD4D8AB}"/>
    <cellStyle name="Normal 73 5" xfId="2419" xr:uid="{00000000-0005-0000-0000-0000FE020000}"/>
    <cellStyle name="Normal 73 5 2" xfId="9881" xr:uid="{00000000-0005-0000-0000-0000FE020000}"/>
    <cellStyle name="Normal 73 5 2 2" xfId="25859" xr:uid="{00000000-0005-0000-0000-0000FE020000}"/>
    <cellStyle name="Normal 73 5 3" xfId="18397" xr:uid="{00000000-0005-0000-0000-0000FE020000}"/>
    <cellStyle name="Normal 73 6" xfId="8141" xr:uid="{00000000-0005-0000-0000-0000FE020000}"/>
    <cellStyle name="Normal 73 6 2" xfId="24119" xr:uid="{00000000-0005-0000-0000-0000FE020000}"/>
    <cellStyle name="Normal 73 7" xfId="16585" xr:uid="{00000000-0005-0000-0000-0000FE020000}"/>
    <cellStyle name="Normal 74" xfId="615" xr:uid="{00000000-0005-0000-0000-0000FF020000}"/>
    <cellStyle name="Normal 74 2" xfId="3674" xr:uid="{A004AA2A-877D-48F0-A862-7EEA597BFC6B}"/>
    <cellStyle name="Normal 74 2 2" xfId="11136" xr:uid="{A004AA2A-877D-48F0-A862-7EEA597BFC6B}"/>
    <cellStyle name="Normal 74 2 2 2" xfId="27114" xr:uid="{A004AA2A-877D-48F0-A862-7EEA597BFC6B}"/>
    <cellStyle name="Normal 74 2 3" xfId="19652" xr:uid="{A004AA2A-877D-48F0-A862-7EEA597BFC6B}"/>
    <cellStyle name="Normal 74 3" xfId="4921" xr:uid="{B6B3084D-10C8-46BC-B788-AC944B4F87F1}"/>
    <cellStyle name="Normal 74 3 2" xfId="12383" xr:uid="{B6B3084D-10C8-46BC-B788-AC944B4F87F1}"/>
    <cellStyle name="Normal 74 3 2 2" xfId="28361" xr:uid="{B6B3084D-10C8-46BC-B788-AC944B4F87F1}"/>
    <cellStyle name="Normal 74 3 3" xfId="20899" xr:uid="{B6B3084D-10C8-46BC-B788-AC944B4F87F1}"/>
    <cellStyle name="Normal 74 4" xfId="6189" xr:uid="{4795879C-698A-47CF-B621-630D96E245BD}"/>
    <cellStyle name="Normal 74 4 2" xfId="13651" xr:uid="{4795879C-698A-47CF-B621-630D96E245BD}"/>
    <cellStyle name="Normal 74 4 2 2" xfId="29629" xr:uid="{4795879C-698A-47CF-B621-630D96E245BD}"/>
    <cellStyle name="Normal 74 4 3" xfId="22167" xr:uid="{4795879C-698A-47CF-B621-630D96E245BD}"/>
    <cellStyle name="Normal 74 5" xfId="2427" xr:uid="{00000000-0005-0000-0000-0000FF020000}"/>
    <cellStyle name="Normal 74 5 2" xfId="9889" xr:uid="{00000000-0005-0000-0000-0000FF020000}"/>
    <cellStyle name="Normal 74 5 2 2" xfId="25867" xr:uid="{00000000-0005-0000-0000-0000FF020000}"/>
    <cellStyle name="Normal 74 5 3" xfId="18405" xr:uid="{00000000-0005-0000-0000-0000FF020000}"/>
    <cellStyle name="Normal 74 6" xfId="8149" xr:uid="{00000000-0005-0000-0000-0000FF020000}"/>
    <cellStyle name="Normal 74 6 2" xfId="24127" xr:uid="{00000000-0005-0000-0000-0000FF020000}"/>
    <cellStyle name="Normal 74 7" xfId="16593" xr:uid="{00000000-0005-0000-0000-0000FF020000}"/>
    <cellStyle name="Normal 75" xfId="624" xr:uid="{00000000-0005-0000-0000-000000030000}"/>
    <cellStyle name="Normal 75 2" xfId="3683" xr:uid="{ED3F9BAD-D8E0-4874-8BFE-BF6F4A655E4C}"/>
    <cellStyle name="Normal 75 2 2" xfId="11145" xr:uid="{ED3F9BAD-D8E0-4874-8BFE-BF6F4A655E4C}"/>
    <cellStyle name="Normal 75 2 2 2" xfId="27123" xr:uid="{ED3F9BAD-D8E0-4874-8BFE-BF6F4A655E4C}"/>
    <cellStyle name="Normal 75 2 3" xfId="19661" xr:uid="{ED3F9BAD-D8E0-4874-8BFE-BF6F4A655E4C}"/>
    <cellStyle name="Normal 75 3" xfId="4930" xr:uid="{042C9F7A-AB0E-45C9-81D0-572863E173D0}"/>
    <cellStyle name="Normal 75 3 2" xfId="12392" xr:uid="{042C9F7A-AB0E-45C9-81D0-572863E173D0}"/>
    <cellStyle name="Normal 75 3 2 2" xfId="28370" xr:uid="{042C9F7A-AB0E-45C9-81D0-572863E173D0}"/>
    <cellStyle name="Normal 75 3 3" xfId="20908" xr:uid="{042C9F7A-AB0E-45C9-81D0-572863E173D0}"/>
    <cellStyle name="Normal 75 4" xfId="6198" xr:uid="{6AE60B08-F71D-48B9-8601-33A3A98EC44F}"/>
    <cellStyle name="Normal 75 4 2" xfId="13660" xr:uid="{6AE60B08-F71D-48B9-8601-33A3A98EC44F}"/>
    <cellStyle name="Normal 75 4 2 2" xfId="29638" xr:uid="{6AE60B08-F71D-48B9-8601-33A3A98EC44F}"/>
    <cellStyle name="Normal 75 4 3" xfId="22176" xr:uid="{6AE60B08-F71D-48B9-8601-33A3A98EC44F}"/>
    <cellStyle name="Normal 75 5" xfId="2436" xr:uid="{00000000-0005-0000-0000-000000030000}"/>
    <cellStyle name="Normal 75 5 2" xfId="9898" xr:uid="{00000000-0005-0000-0000-000000030000}"/>
    <cellStyle name="Normal 75 5 2 2" xfId="25876" xr:uid="{00000000-0005-0000-0000-000000030000}"/>
    <cellStyle name="Normal 75 5 3" xfId="18414" xr:uid="{00000000-0005-0000-0000-000000030000}"/>
    <cellStyle name="Normal 75 6" xfId="8158" xr:uid="{00000000-0005-0000-0000-000000030000}"/>
    <cellStyle name="Normal 75 6 2" xfId="24136" xr:uid="{00000000-0005-0000-0000-000000030000}"/>
    <cellStyle name="Normal 75 7" xfId="16602" xr:uid="{00000000-0005-0000-0000-000000030000}"/>
    <cellStyle name="Normal 76" xfId="632" xr:uid="{00000000-0005-0000-0000-000001030000}"/>
    <cellStyle name="Normal 76 2" xfId="3691" xr:uid="{9E915D74-62D2-467E-AE9C-38A36D67FF37}"/>
    <cellStyle name="Normal 76 2 2" xfId="11153" xr:uid="{9E915D74-62D2-467E-AE9C-38A36D67FF37}"/>
    <cellStyle name="Normal 76 2 2 2" xfId="27131" xr:uid="{9E915D74-62D2-467E-AE9C-38A36D67FF37}"/>
    <cellStyle name="Normal 76 2 3" xfId="19669" xr:uid="{9E915D74-62D2-467E-AE9C-38A36D67FF37}"/>
    <cellStyle name="Normal 76 3" xfId="4938" xr:uid="{D80F0400-47AF-4C89-AE0B-7141FE2FCB4D}"/>
    <cellStyle name="Normal 76 3 2" xfId="12400" xr:uid="{D80F0400-47AF-4C89-AE0B-7141FE2FCB4D}"/>
    <cellStyle name="Normal 76 3 2 2" xfId="28378" xr:uid="{D80F0400-47AF-4C89-AE0B-7141FE2FCB4D}"/>
    <cellStyle name="Normal 76 3 3" xfId="20916" xr:uid="{D80F0400-47AF-4C89-AE0B-7141FE2FCB4D}"/>
    <cellStyle name="Normal 76 4" xfId="6206" xr:uid="{02C99DC5-0B5F-49FA-966E-6945DC5AAA86}"/>
    <cellStyle name="Normal 76 4 2" xfId="13668" xr:uid="{02C99DC5-0B5F-49FA-966E-6945DC5AAA86}"/>
    <cellStyle name="Normal 76 4 2 2" xfId="29646" xr:uid="{02C99DC5-0B5F-49FA-966E-6945DC5AAA86}"/>
    <cellStyle name="Normal 76 4 3" xfId="22184" xr:uid="{02C99DC5-0B5F-49FA-966E-6945DC5AAA86}"/>
    <cellStyle name="Normal 76 5" xfId="2444" xr:uid="{00000000-0005-0000-0000-000001030000}"/>
    <cellStyle name="Normal 76 5 2" xfId="9906" xr:uid="{00000000-0005-0000-0000-000001030000}"/>
    <cellStyle name="Normal 76 5 2 2" xfId="25884" xr:uid="{00000000-0005-0000-0000-000001030000}"/>
    <cellStyle name="Normal 76 5 3" xfId="18422" xr:uid="{00000000-0005-0000-0000-000001030000}"/>
    <cellStyle name="Normal 76 6" xfId="8166" xr:uid="{00000000-0005-0000-0000-000001030000}"/>
    <cellStyle name="Normal 76 6 2" xfId="24144" xr:uid="{00000000-0005-0000-0000-000001030000}"/>
    <cellStyle name="Normal 76 7" xfId="16610" xr:uid="{00000000-0005-0000-0000-000001030000}"/>
    <cellStyle name="Normal 77" xfId="640" xr:uid="{00000000-0005-0000-0000-000002030000}"/>
    <cellStyle name="Normal 77 2" xfId="3699" xr:uid="{C870C5E9-E733-437D-98D3-1B1E0D5530FA}"/>
    <cellStyle name="Normal 77 2 2" xfId="11161" xr:uid="{C870C5E9-E733-437D-98D3-1B1E0D5530FA}"/>
    <cellStyle name="Normal 77 2 2 2" xfId="27139" xr:uid="{C870C5E9-E733-437D-98D3-1B1E0D5530FA}"/>
    <cellStyle name="Normal 77 2 3" xfId="19677" xr:uid="{C870C5E9-E733-437D-98D3-1B1E0D5530FA}"/>
    <cellStyle name="Normal 77 3" xfId="4946" xr:uid="{A35A8201-5DA1-4086-A008-E50340F4BCC1}"/>
    <cellStyle name="Normal 77 3 2" xfId="12408" xr:uid="{A35A8201-5DA1-4086-A008-E50340F4BCC1}"/>
    <cellStyle name="Normal 77 3 2 2" xfId="28386" xr:uid="{A35A8201-5DA1-4086-A008-E50340F4BCC1}"/>
    <cellStyle name="Normal 77 3 3" xfId="20924" xr:uid="{A35A8201-5DA1-4086-A008-E50340F4BCC1}"/>
    <cellStyle name="Normal 77 4" xfId="6214" xr:uid="{04172240-8D03-4D81-8EEE-68A8138CE7AF}"/>
    <cellStyle name="Normal 77 4 2" xfId="13676" xr:uid="{04172240-8D03-4D81-8EEE-68A8138CE7AF}"/>
    <cellStyle name="Normal 77 4 2 2" xfId="29654" xr:uid="{04172240-8D03-4D81-8EEE-68A8138CE7AF}"/>
    <cellStyle name="Normal 77 4 3" xfId="22192" xr:uid="{04172240-8D03-4D81-8EEE-68A8138CE7AF}"/>
    <cellStyle name="Normal 77 5" xfId="2452" xr:uid="{00000000-0005-0000-0000-000002030000}"/>
    <cellStyle name="Normal 77 5 2" xfId="9914" xr:uid="{00000000-0005-0000-0000-000002030000}"/>
    <cellStyle name="Normal 77 5 2 2" xfId="25892" xr:uid="{00000000-0005-0000-0000-000002030000}"/>
    <cellStyle name="Normal 77 5 3" xfId="18430" xr:uid="{00000000-0005-0000-0000-000002030000}"/>
    <cellStyle name="Normal 77 6" xfId="8174" xr:uid="{00000000-0005-0000-0000-000002030000}"/>
    <cellStyle name="Normal 77 6 2" xfId="24152" xr:uid="{00000000-0005-0000-0000-000002030000}"/>
    <cellStyle name="Normal 77 7" xfId="16618" xr:uid="{00000000-0005-0000-0000-000002030000}"/>
    <cellStyle name="Normal 78" xfId="648" xr:uid="{00000000-0005-0000-0000-000003030000}"/>
    <cellStyle name="Normal 78 2" xfId="3707" xr:uid="{009EFDEC-772E-4AF8-8F75-C407A859D3D0}"/>
    <cellStyle name="Normal 78 2 2" xfId="11169" xr:uid="{009EFDEC-772E-4AF8-8F75-C407A859D3D0}"/>
    <cellStyle name="Normal 78 2 2 2" xfId="27147" xr:uid="{009EFDEC-772E-4AF8-8F75-C407A859D3D0}"/>
    <cellStyle name="Normal 78 2 3" xfId="19685" xr:uid="{009EFDEC-772E-4AF8-8F75-C407A859D3D0}"/>
    <cellStyle name="Normal 78 3" xfId="4954" xr:uid="{36664230-8687-47CC-BB90-51578714C214}"/>
    <cellStyle name="Normal 78 3 2" xfId="12416" xr:uid="{36664230-8687-47CC-BB90-51578714C214}"/>
    <cellStyle name="Normal 78 3 2 2" xfId="28394" xr:uid="{36664230-8687-47CC-BB90-51578714C214}"/>
    <cellStyle name="Normal 78 3 3" xfId="20932" xr:uid="{36664230-8687-47CC-BB90-51578714C214}"/>
    <cellStyle name="Normal 78 4" xfId="6222" xr:uid="{04925AA9-AFDB-4AA5-951C-F2478A7AC373}"/>
    <cellStyle name="Normal 78 4 2" xfId="13684" xr:uid="{04925AA9-AFDB-4AA5-951C-F2478A7AC373}"/>
    <cellStyle name="Normal 78 4 2 2" xfId="29662" xr:uid="{04925AA9-AFDB-4AA5-951C-F2478A7AC373}"/>
    <cellStyle name="Normal 78 4 3" xfId="22200" xr:uid="{04925AA9-AFDB-4AA5-951C-F2478A7AC373}"/>
    <cellStyle name="Normal 78 5" xfId="2460" xr:uid="{00000000-0005-0000-0000-000003030000}"/>
    <cellStyle name="Normal 78 5 2" xfId="9922" xr:uid="{00000000-0005-0000-0000-000003030000}"/>
    <cellStyle name="Normal 78 5 2 2" xfId="25900" xr:uid="{00000000-0005-0000-0000-000003030000}"/>
    <cellStyle name="Normal 78 5 3" xfId="18438" xr:uid="{00000000-0005-0000-0000-000003030000}"/>
    <cellStyle name="Normal 78 6" xfId="8182" xr:uid="{00000000-0005-0000-0000-000003030000}"/>
    <cellStyle name="Normal 78 6 2" xfId="24160" xr:uid="{00000000-0005-0000-0000-000003030000}"/>
    <cellStyle name="Normal 78 7" xfId="16626" xr:uid="{00000000-0005-0000-0000-000003030000}"/>
    <cellStyle name="Normal 79" xfId="656" xr:uid="{00000000-0005-0000-0000-000004030000}"/>
    <cellStyle name="Normal 79 2" xfId="3715" xr:uid="{478CF0CB-CF5F-441F-B483-8C17B751A864}"/>
    <cellStyle name="Normal 79 2 2" xfId="11177" xr:uid="{478CF0CB-CF5F-441F-B483-8C17B751A864}"/>
    <cellStyle name="Normal 79 2 2 2" xfId="27155" xr:uid="{478CF0CB-CF5F-441F-B483-8C17B751A864}"/>
    <cellStyle name="Normal 79 2 3" xfId="19693" xr:uid="{478CF0CB-CF5F-441F-B483-8C17B751A864}"/>
    <cellStyle name="Normal 79 3" xfId="4962" xr:uid="{63701491-6522-4D45-A380-B9FABC60AC11}"/>
    <cellStyle name="Normal 79 3 2" xfId="12424" xr:uid="{63701491-6522-4D45-A380-B9FABC60AC11}"/>
    <cellStyle name="Normal 79 3 2 2" xfId="28402" xr:uid="{63701491-6522-4D45-A380-B9FABC60AC11}"/>
    <cellStyle name="Normal 79 3 3" xfId="20940" xr:uid="{63701491-6522-4D45-A380-B9FABC60AC11}"/>
    <cellStyle name="Normal 79 4" xfId="6230" xr:uid="{AF34A653-2618-4526-B361-699BE120A1AA}"/>
    <cellStyle name="Normal 79 4 2" xfId="13692" xr:uid="{AF34A653-2618-4526-B361-699BE120A1AA}"/>
    <cellStyle name="Normal 79 4 2 2" xfId="29670" xr:uid="{AF34A653-2618-4526-B361-699BE120A1AA}"/>
    <cellStyle name="Normal 79 4 3" xfId="22208" xr:uid="{AF34A653-2618-4526-B361-699BE120A1AA}"/>
    <cellStyle name="Normal 79 5" xfId="2468" xr:uid="{00000000-0005-0000-0000-000004030000}"/>
    <cellStyle name="Normal 79 5 2" xfId="9930" xr:uid="{00000000-0005-0000-0000-000004030000}"/>
    <cellStyle name="Normal 79 5 2 2" xfId="25908" xr:uid="{00000000-0005-0000-0000-000004030000}"/>
    <cellStyle name="Normal 79 5 3" xfId="18446" xr:uid="{00000000-0005-0000-0000-000004030000}"/>
    <cellStyle name="Normal 79 6" xfId="8190" xr:uid="{00000000-0005-0000-0000-000004030000}"/>
    <cellStyle name="Normal 79 6 2" xfId="24168" xr:uid="{00000000-0005-0000-0000-000004030000}"/>
    <cellStyle name="Normal 79 7" xfId="16634" xr:uid="{00000000-0005-0000-0000-000004030000}"/>
    <cellStyle name="Normal 8" xfId="20" xr:uid="{00000000-0005-0000-0000-000005030000}"/>
    <cellStyle name="Normal 8 2" xfId="130" xr:uid="{00000000-0005-0000-0000-000006030000}"/>
    <cellStyle name="Normal 8 2 2" xfId="349" xr:uid="{00000000-0005-0000-0000-000007030000}"/>
    <cellStyle name="Normal 8 2 2 2" xfId="3408" xr:uid="{5E84F582-E60D-446E-830E-9CF6BCC765F8}"/>
    <cellStyle name="Normal 8 2 2 2 2" xfId="10870" xr:uid="{5E84F582-E60D-446E-830E-9CF6BCC765F8}"/>
    <cellStyle name="Normal 8 2 2 2 2 2" xfId="26848" xr:uid="{5E84F582-E60D-446E-830E-9CF6BCC765F8}"/>
    <cellStyle name="Normal 8 2 2 2 3" xfId="19386" xr:uid="{5E84F582-E60D-446E-830E-9CF6BCC765F8}"/>
    <cellStyle name="Normal 8 2 2 3" xfId="4655" xr:uid="{B74FD49E-45F4-4326-9CBF-E356CEFDA946}"/>
    <cellStyle name="Normal 8 2 2 3 2" xfId="12117" xr:uid="{B74FD49E-45F4-4326-9CBF-E356CEFDA946}"/>
    <cellStyle name="Normal 8 2 2 3 2 2" xfId="28095" xr:uid="{B74FD49E-45F4-4326-9CBF-E356CEFDA946}"/>
    <cellStyle name="Normal 8 2 2 3 3" xfId="20633" xr:uid="{B74FD49E-45F4-4326-9CBF-E356CEFDA946}"/>
    <cellStyle name="Normal 8 2 2 4" xfId="5926" xr:uid="{84576A20-7A34-40D1-9C60-EA184F07ECD3}"/>
    <cellStyle name="Normal 8 2 2 4 2" xfId="13388" xr:uid="{84576A20-7A34-40D1-9C60-EA184F07ECD3}"/>
    <cellStyle name="Normal 8 2 2 4 2 2" xfId="29366" xr:uid="{84576A20-7A34-40D1-9C60-EA184F07ECD3}"/>
    <cellStyle name="Normal 8 2 2 4 3" xfId="21904" xr:uid="{84576A20-7A34-40D1-9C60-EA184F07ECD3}"/>
    <cellStyle name="Normal 8 2 2 5" xfId="2161" xr:uid="{00000000-0005-0000-0000-000007030000}"/>
    <cellStyle name="Normal 8 2 2 5 2" xfId="9623" xr:uid="{00000000-0005-0000-0000-000007030000}"/>
    <cellStyle name="Normal 8 2 2 5 2 2" xfId="25601" xr:uid="{00000000-0005-0000-0000-000007030000}"/>
    <cellStyle name="Normal 8 2 2 5 3" xfId="18139" xr:uid="{00000000-0005-0000-0000-000007030000}"/>
    <cellStyle name="Normal 8 2 2 6" xfId="7899" xr:uid="{00000000-0005-0000-0000-000007030000}"/>
    <cellStyle name="Normal 8 2 2 6 2" xfId="23877" xr:uid="{00000000-0005-0000-0000-000007030000}"/>
    <cellStyle name="Normal 8 2 2 7" xfId="16327" xr:uid="{00000000-0005-0000-0000-000007030000}"/>
    <cellStyle name="Normal 8 2 3" xfId="3190" xr:uid="{D335762C-C380-40F6-B96C-721F6B083FBD}"/>
    <cellStyle name="Normal 8 2 3 2" xfId="10652" xr:uid="{D335762C-C380-40F6-B96C-721F6B083FBD}"/>
    <cellStyle name="Normal 8 2 3 2 2" xfId="26630" xr:uid="{D335762C-C380-40F6-B96C-721F6B083FBD}"/>
    <cellStyle name="Normal 8 2 3 3" xfId="19168" xr:uid="{D335762C-C380-40F6-B96C-721F6B083FBD}"/>
    <cellStyle name="Normal 8 2 4" xfId="4437" xr:uid="{AA674256-B5F9-42A2-A8B4-4C62BF2518E0}"/>
    <cellStyle name="Normal 8 2 4 2" xfId="11899" xr:uid="{AA674256-B5F9-42A2-A8B4-4C62BF2518E0}"/>
    <cellStyle name="Normal 8 2 4 2 2" xfId="27877" xr:uid="{AA674256-B5F9-42A2-A8B4-4C62BF2518E0}"/>
    <cellStyle name="Normal 8 2 4 3" xfId="20415" xr:uid="{AA674256-B5F9-42A2-A8B4-4C62BF2518E0}"/>
    <cellStyle name="Normal 8 2 5" xfId="5711" xr:uid="{E71DD7DD-17D1-4804-B339-2D129963C415}"/>
    <cellStyle name="Normal 8 2 5 2" xfId="13173" xr:uid="{E71DD7DD-17D1-4804-B339-2D129963C415}"/>
    <cellStyle name="Normal 8 2 5 2 2" xfId="29151" xr:uid="{E71DD7DD-17D1-4804-B339-2D129963C415}"/>
    <cellStyle name="Normal 8 2 5 3" xfId="21689" xr:uid="{E71DD7DD-17D1-4804-B339-2D129963C415}"/>
    <cellStyle name="Normal 8 2 6" xfId="1943" xr:uid="{00000000-0005-0000-0000-000006030000}"/>
    <cellStyle name="Normal 8 2 6 2" xfId="9405" xr:uid="{00000000-0005-0000-0000-000006030000}"/>
    <cellStyle name="Normal 8 2 6 2 2" xfId="25383" xr:uid="{00000000-0005-0000-0000-000006030000}"/>
    <cellStyle name="Normal 8 2 6 3" xfId="17921" xr:uid="{00000000-0005-0000-0000-000006030000}"/>
    <cellStyle name="Normal 8 2 7" xfId="7627" xr:uid="{00000000-0005-0000-0000-000006030000}"/>
    <cellStyle name="Normal 8 2 7 2" xfId="23605" xr:uid="{00000000-0005-0000-0000-000006030000}"/>
    <cellStyle name="Normal 8 2 8" xfId="16109" xr:uid="{00000000-0005-0000-0000-000006030000}"/>
    <cellStyle name="Normal 8 3" xfId="240" xr:uid="{00000000-0005-0000-0000-000008030000}"/>
    <cellStyle name="Normal 8 3 2" xfId="3299" xr:uid="{7E496D61-0C34-4F1F-8641-07C885BEA85A}"/>
    <cellStyle name="Normal 8 3 2 2" xfId="10761" xr:uid="{7E496D61-0C34-4F1F-8641-07C885BEA85A}"/>
    <cellStyle name="Normal 8 3 2 2 2" xfId="26739" xr:uid="{7E496D61-0C34-4F1F-8641-07C885BEA85A}"/>
    <cellStyle name="Normal 8 3 2 3" xfId="19277" xr:uid="{7E496D61-0C34-4F1F-8641-07C885BEA85A}"/>
    <cellStyle name="Normal 8 3 3" xfId="4546" xr:uid="{E7543294-658B-4DDE-AE51-19FA38FF9120}"/>
    <cellStyle name="Normal 8 3 3 2" xfId="12008" xr:uid="{E7543294-658B-4DDE-AE51-19FA38FF9120}"/>
    <cellStyle name="Normal 8 3 3 2 2" xfId="27986" xr:uid="{E7543294-658B-4DDE-AE51-19FA38FF9120}"/>
    <cellStyle name="Normal 8 3 3 3" xfId="20524" xr:uid="{E7543294-658B-4DDE-AE51-19FA38FF9120}"/>
    <cellStyle name="Normal 8 3 4" xfId="5818" xr:uid="{014E3CC5-5CB3-41CD-A2B4-47651D2B27EF}"/>
    <cellStyle name="Normal 8 3 4 2" xfId="13280" xr:uid="{014E3CC5-5CB3-41CD-A2B4-47651D2B27EF}"/>
    <cellStyle name="Normal 8 3 4 2 2" xfId="29258" xr:uid="{014E3CC5-5CB3-41CD-A2B4-47651D2B27EF}"/>
    <cellStyle name="Normal 8 3 4 3" xfId="21796" xr:uid="{014E3CC5-5CB3-41CD-A2B4-47651D2B27EF}"/>
    <cellStyle name="Normal 8 3 5" xfId="2052" xr:uid="{00000000-0005-0000-0000-000008030000}"/>
    <cellStyle name="Normal 8 3 5 2" xfId="9514" xr:uid="{00000000-0005-0000-0000-000008030000}"/>
    <cellStyle name="Normal 8 3 5 2 2" xfId="25492" xr:uid="{00000000-0005-0000-0000-000008030000}"/>
    <cellStyle name="Normal 8 3 5 3" xfId="18030" xr:uid="{00000000-0005-0000-0000-000008030000}"/>
    <cellStyle name="Normal 8 3 6" xfId="7797" xr:uid="{00000000-0005-0000-0000-000008030000}"/>
    <cellStyle name="Normal 8 3 6 2" xfId="23775" xr:uid="{00000000-0005-0000-0000-000008030000}"/>
    <cellStyle name="Normal 8 3 7" xfId="16218" xr:uid="{00000000-0005-0000-0000-000008030000}"/>
    <cellStyle name="Normal 8 4" xfId="3081" xr:uid="{404B5F11-C216-4EE8-8BDE-F00A22341F9C}"/>
    <cellStyle name="Normal 8 4 2" xfId="10543" xr:uid="{404B5F11-C216-4EE8-8BDE-F00A22341F9C}"/>
    <cellStyle name="Normal 8 4 2 2" xfId="26521" xr:uid="{404B5F11-C216-4EE8-8BDE-F00A22341F9C}"/>
    <cellStyle name="Normal 8 4 3" xfId="19059" xr:uid="{404B5F11-C216-4EE8-8BDE-F00A22341F9C}"/>
    <cellStyle name="Normal 8 5" xfId="4328" xr:uid="{C2AD0FCC-2DA7-46BD-9C42-52C93FDB9177}"/>
    <cellStyle name="Normal 8 5 2" xfId="11790" xr:uid="{C2AD0FCC-2DA7-46BD-9C42-52C93FDB9177}"/>
    <cellStyle name="Normal 8 5 2 2" xfId="27768" xr:uid="{C2AD0FCC-2DA7-46BD-9C42-52C93FDB9177}"/>
    <cellStyle name="Normal 8 5 3" xfId="20306" xr:uid="{C2AD0FCC-2DA7-46BD-9C42-52C93FDB9177}"/>
    <cellStyle name="Normal 8 6" xfId="5607" xr:uid="{0AA27807-A7EF-46CD-B373-C14078AAF4B8}"/>
    <cellStyle name="Normal 8 6 2" xfId="13069" xr:uid="{0AA27807-A7EF-46CD-B373-C14078AAF4B8}"/>
    <cellStyle name="Normal 8 6 2 2" xfId="29047" xr:uid="{0AA27807-A7EF-46CD-B373-C14078AAF4B8}"/>
    <cellStyle name="Normal 8 6 3" xfId="21585" xr:uid="{0AA27807-A7EF-46CD-B373-C14078AAF4B8}"/>
    <cellStyle name="Normal 8 7" xfId="1834" xr:uid="{00000000-0005-0000-0000-000005030000}"/>
    <cellStyle name="Normal 8 7 2" xfId="9296" xr:uid="{00000000-0005-0000-0000-000005030000}"/>
    <cellStyle name="Normal 8 7 2 2" xfId="25274" xr:uid="{00000000-0005-0000-0000-000005030000}"/>
    <cellStyle name="Normal 8 7 3" xfId="17812" xr:uid="{00000000-0005-0000-0000-000005030000}"/>
    <cellStyle name="Normal 8 8" xfId="7616" xr:uid="{00000000-0005-0000-0000-000005030000}"/>
    <cellStyle name="Normal 8 8 2" xfId="23594" xr:uid="{00000000-0005-0000-0000-000005030000}"/>
    <cellStyle name="Normal 8 9" xfId="16000" xr:uid="{00000000-0005-0000-0000-000005030000}"/>
    <cellStyle name="Normal 80" xfId="664" xr:uid="{00000000-0005-0000-0000-000009030000}"/>
    <cellStyle name="Normal 80 2" xfId="3723" xr:uid="{090B84D8-A6A2-45AB-9FE7-4D45CC211B70}"/>
    <cellStyle name="Normal 80 2 2" xfId="11185" xr:uid="{090B84D8-A6A2-45AB-9FE7-4D45CC211B70}"/>
    <cellStyle name="Normal 80 2 2 2" xfId="27163" xr:uid="{090B84D8-A6A2-45AB-9FE7-4D45CC211B70}"/>
    <cellStyle name="Normal 80 2 3" xfId="19701" xr:uid="{090B84D8-A6A2-45AB-9FE7-4D45CC211B70}"/>
    <cellStyle name="Normal 80 3" xfId="4970" xr:uid="{E7EB3123-DDB2-4172-8924-528D0B11F495}"/>
    <cellStyle name="Normal 80 3 2" xfId="12432" xr:uid="{E7EB3123-DDB2-4172-8924-528D0B11F495}"/>
    <cellStyle name="Normal 80 3 2 2" xfId="28410" xr:uid="{E7EB3123-DDB2-4172-8924-528D0B11F495}"/>
    <cellStyle name="Normal 80 3 3" xfId="20948" xr:uid="{E7EB3123-DDB2-4172-8924-528D0B11F495}"/>
    <cellStyle name="Normal 80 4" xfId="6238" xr:uid="{5754B67E-96F0-461F-98FE-F217D7D2612B}"/>
    <cellStyle name="Normal 80 4 2" xfId="13700" xr:uid="{5754B67E-96F0-461F-98FE-F217D7D2612B}"/>
    <cellStyle name="Normal 80 4 2 2" xfId="29678" xr:uid="{5754B67E-96F0-461F-98FE-F217D7D2612B}"/>
    <cellStyle name="Normal 80 4 3" xfId="22216" xr:uid="{5754B67E-96F0-461F-98FE-F217D7D2612B}"/>
    <cellStyle name="Normal 80 5" xfId="2476" xr:uid="{00000000-0005-0000-0000-000009030000}"/>
    <cellStyle name="Normal 80 5 2" xfId="9938" xr:uid="{00000000-0005-0000-0000-000009030000}"/>
    <cellStyle name="Normal 80 5 2 2" xfId="25916" xr:uid="{00000000-0005-0000-0000-000009030000}"/>
    <cellStyle name="Normal 80 5 3" xfId="18454" xr:uid="{00000000-0005-0000-0000-000009030000}"/>
    <cellStyle name="Normal 80 6" xfId="8198" xr:uid="{00000000-0005-0000-0000-000009030000}"/>
    <cellStyle name="Normal 80 6 2" xfId="24176" xr:uid="{00000000-0005-0000-0000-000009030000}"/>
    <cellStyle name="Normal 80 7" xfId="16642" xr:uid="{00000000-0005-0000-0000-000009030000}"/>
    <cellStyle name="Normal 81" xfId="672" xr:uid="{00000000-0005-0000-0000-00000A030000}"/>
    <cellStyle name="Normal 81 2" xfId="3731" xr:uid="{74A068A1-1B30-402A-B6C9-29F682428324}"/>
    <cellStyle name="Normal 81 2 2" xfId="11193" xr:uid="{74A068A1-1B30-402A-B6C9-29F682428324}"/>
    <cellStyle name="Normal 81 2 2 2" xfId="27171" xr:uid="{74A068A1-1B30-402A-B6C9-29F682428324}"/>
    <cellStyle name="Normal 81 2 3" xfId="19709" xr:uid="{74A068A1-1B30-402A-B6C9-29F682428324}"/>
    <cellStyle name="Normal 81 3" xfId="4978" xr:uid="{0BBA4129-9D39-40BA-B521-E45F6ADF319E}"/>
    <cellStyle name="Normal 81 3 2" xfId="12440" xr:uid="{0BBA4129-9D39-40BA-B521-E45F6ADF319E}"/>
    <cellStyle name="Normal 81 3 2 2" xfId="28418" xr:uid="{0BBA4129-9D39-40BA-B521-E45F6ADF319E}"/>
    <cellStyle name="Normal 81 3 3" xfId="20956" xr:uid="{0BBA4129-9D39-40BA-B521-E45F6ADF319E}"/>
    <cellStyle name="Normal 81 4" xfId="6246" xr:uid="{2B1113B1-6CD0-4FA2-A03A-6296AAADB408}"/>
    <cellStyle name="Normal 81 4 2" xfId="13708" xr:uid="{2B1113B1-6CD0-4FA2-A03A-6296AAADB408}"/>
    <cellStyle name="Normal 81 4 2 2" xfId="29686" xr:uid="{2B1113B1-6CD0-4FA2-A03A-6296AAADB408}"/>
    <cellStyle name="Normal 81 4 3" xfId="22224" xr:uid="{2B1113B1-6CD0-4FA2-A03A-6296AAADB408}"/>
    <cellStyle name="Normal 81 5" xfId="2484" xr:uid="{00000000-0005-0000-0000-00000A030000}"/>
    <cellStyle name="Normal 81 5 2" xfId="9946" xr:uid="{00000000-0005-0000-0000-00000A030000}"/>
    <cellStyle name="Normal 81 5 2 2" xfId="25924" xr:uid="{00000000-0005-0000-0000-00000A030000}"/>
    <cellStyle name="Normal 81 5 3" xfId="18462" xr:uid="{00000000-0005-0000-0000-00000A030000}"/>
    <cellStyle name="Normal 81 6" xfId="8206" xr:uid="{00000000-0005-0000-0000-00000A030000}"/>
    <cellStyle name="Normal 81 6 2" xfId="24184" xr:uid="{00000000-0005-0000-0000-00000A030000}"/>
    <cellStyle name="Normal 81 7" xfId="16650" xr:uid="{00000000-0005-0000-0000-00000A030000}"/>
    <cellStyle name="Normal 82" xfId="680" xr:uid="{00000000-0005-0000-0000-00000B030000}"/>
    <cellStyle name="Normal 82 2" xfId="3739" xr:uid="{6D717ABE-A69A-40AF-90FC-9AA66D74503B}"/>
    <cellStyle name="Normal 82 2 2" xfId="11201" xr:uid="{6D717ABE-A69A-40AF-90FC-9AA66D74503B}"/>
    <cellStyle name="Normal 82 2 2 2" xfId="27179" xr:uid="{6D717ABE-A69A-40AF-90FC-9AA66D74503B}"/>
    <cellStyle name="Normal 82 2 3" xfId="19717" xr:uid="{6D717ABE-A69A-40AF-90FC-9AA66D74503B}"/>
    <cellStyle name="Normal 82 3" xfId="4986" xr:uid="{629B5B88-0536-479E-8DC3-A8019E8E67FD}"/>
    <cellStyle name="Normal 82 3 2" xfId="12448" xr:uid="{629B5B88-0536-479E-8DC3-A8019E8E67FD}"/>
    <cellStyle name="Normal 82 3 2 2" xfId="28426" xr:uid="{629B5B88-0536-479E-8DC3-A8019E8E67FD}"/>
    <cellStyle name="Normal 82 3 3" xfId="20964" xr:uid="{629B5B88-0536-479E-8DC3-A8019E8E67FD}"/>
    <cellStyle name="Normal 82 4" xfId="6254" xr:uid="{4047CD07-6B62-463A-B9FB-A09A544EC69B}"/>
    <cellStyle name="Normal 82 4 2" xfId="13716" xr:uid="{4047CD07-6B62-463A-B9FB-A09A544EC69B}"/>
    <cellStyle name="Normal 82 4 2 2" xfId="29694" xr:uid="{4047CD07-6B62-463A-B9FB-A09A544EC69B}"/>
    <cellStyle name="Normal 82 4 3" xfId="22232" xr:uid="{4047CD07-6B62-463A-B9FB-A09A544EC69B}"/>
    <cellStyle name="Normal 82 5" xfId="2492" xr:uid="{00000000-0005-0000-0000-00000B030000}"/>
    <cellStyle name="Normal 82 5 2" xfId="9954" xr:uid="{00000000-0005-0000-0000-00000B030000}"/>
    <cellStyle name="Normal 82 5 2 2" xfId="25932" xr:uid="{00000000-0005-0000-0000-00000B030000}"/>
    <cellStyle name="Normal 82 5 3" xfId="18470" xr:uid="{00000000-0005-0000-0000-00000B030000}"/>
    <cellStyle name="Normal 82 6" xfId="8214" xr:uid="{00000000-0005-0000-0000-00000B030000}"/>
    <cellStyle name="Normal 82 6 2" xfId="24192" xr:uid="{00000000-0005-0000-0000-00000B030000}"/>
    <cellStyle name="Normal 82 7" xfId="16658" xr:uid="{00000000-0005-0000-0000-00000B030000}"/>
    <cellStyle name="Normal 83" xfId="688" xr:uid="{00000000-0005-0000-0000-00000C030000}"/>
    <cellStyle name="Normal 83 2" xfId="3747" xr:uid="{7DB91274-0B1C-492A-AF88-DB8042DDBF38}"/>
    <cellStyle name="Normal 83 2 2" xfId="11209" xr:uid="{7DB91274-0B1C-492A-AF88-DB8042DDBF38}"/>
    <cellStyle name="Normal 83 2 2 2" xfId="27187" xr:uid="{7DB91274-0B1C-492A-AF88-DB8042DDBF38}"/>
    <cellStyle name="Normal 83 2 3" xfId="19725" xr:uid="{7DB91274-0B1C-492A-AF88-DB8042DDBF38}"/>
    <cellStyle name="Normal 83 3" xfId="4994" xr:uid="{FDBE0CAA-C9F2-4644-8C41-CB98145547CC}"/>
    <cellStyle name="Normal 83 3 2" xfId="12456" xr:uid="{FDBE0CAA-C9F2-4644-8C41-CB98145547CC}"/>
    <cellStyle name="Normal 83 3 2 2" xfId="28434" xr:uid="{FDBE0CAA-C9F2-4644-8C41-CB98145547CC}"/>
    <cellStyle name="Normal 83 3 3" xfId="20972" xr:uid="{FDBE0CAA-C9F2-4644-8C41-CB98145547CC}"/>
    <cellStyle name="Normal 83 4" xfId="6262" xr:uid="{45652F5F-CFBC-4FC6-8615-97F470F52850}"/>
    <cellStyle name="Normal 83 4 2" xfId="13724" xr:uid="{45652F5F-CFBC-4FC6-8615-97F470F52850}"/>
    <cellStyle name="Normal 83 4 2 2" xfId="29702" xr:uid="{45652F5F-CFBC-4FC6-8615-97F470F52850}"/>
    <cellStyle name="Normal 83 4 3" xfId="22240" xr:uid="{45652F5F-CFBC-4FC6-8615-97F470F52850}"/>
    <cellStyle name="Normal 83 5" xfId="2500" xr:uid="{00000000-0005-0000-0000-00000C030000}"/>
    <cellStyle name="Normal 83 5 2" xfId="9962" xr:uid="{00000000-0005-0000-0000-00000C030000}"/>
    <cellStyle name="Normal 83 5 2 2" xfId="25940" xr:uid="{00000000-0005-0000-0000-00000C030000}"/>
    <cellStyle name="Normal 83 5 3" xfId="18478" xr:uid="{00000000-0005-0000-0000-00000C030000}"/>
    <cellStyle name="Normal 83 6" xfId="8222" xr:uid="{00000000-0005-0000-0000-00000C030000}"/>
    <cellStyle name="Normal 83 6 2" xfId="24200" xr:uid="{00000000-0005-0000-0000-00000C030000}"/>
    <cellStyle name="Normal 83 7" xfId="16666" xr:uid="{00000000-0005-0000-0000-00000C030000}"/>
    <cellStyle name="Normal 84" xfId="697" xr:uid="{00000000-0005-0000-0000-00000D030000}"/>
    <cellStyle name="Normal 84 2" xfId="3756" xr:uid="{A37A33D5-9686-41EB-B45B-7A03C6C3E080}"/>
    <cellStyle name="Normal 84 2 2" xfId="11218" xr:uid="{A37A33D5-9686-41EB-B45B-7A03C6C3E080}"/>
    <cellStyle name="Normal 84 2 2 2" xfId="27196" xr:uid="{A37A33D5-9686-41EB-B45B-7A03C6C3E080}"/>
    <cellStyle name="Normal 84 2 3" xfId="19734" xr:uid="{A37A33D5-9686-41EB-B45B-7A03C6C3E080}"/>
    <cellStyle name="Normal 84 3" xfId="5003" xr:uid="{573520AD-A53D-407A-84C5-4F5057B587CC}"/>
    <cellStyle name="Normal 84 3 2" xfId="12465" xr:uid="{573520AD-A53D-407A-84C5-4F5057B587CC}"/>
    <cellStyle name="Normal 84 3 2 2" xfId="28443" xr:uid="{573520AD-A53D-407A-84C5-4F5057B587CC}"/>
    <cellStyle name="Normal 84 3 3" xfId="20981" xr:uid="{573520AD-A53D-407A-84C5-4F5057B587CC}"/>
    <cellStyle name="Normal 84 4" xfId="6271" xr:uid="{74D2A0AD-EB0D-427D-B22C-46410D3373C9}"/>
    <cellStyle name="Normal 84 4 2" xfId="13733" xr:uid="{74D2A0AD-EB0D-427D-B22C-46410D3373C9}"/>
    <cellStyle name="Normal 84 4 2 2" xfId="29711" xr:uid="{74D2A0AD-EB0D-427D-B22C-46410D3373C9}"/>
    <cellStyle name="Normal 84 4 3" xfId="22249" xr:uid="{74D2A0AD-EB0D-427D-B22C-46410D3373C9}"/>
    <cellStyle name="Normal 84 5" xfId="2509" xr:uid="{00000000-0005-0000-0000-00000D030000}"/>
    <cellStyle name="Normal 84 5 2" xfId="9971" xr:uid="{00000000-0005-0000-0000-00000D030000}"/>
    <cellStyle name="Normal 84 5 2 2" xfId="25949" xr:uid="{00000000-0005-0000-0000-00000D030000}"/>
    <cellStyle name="Normal 84 5 3" xfId="18487" xr:uid="{00000000-0005-0000-0000-00000D030000}"/>
    <cellStyle name="Normal 84 6" xfId="8231" xr:uid="{00000000-0005-0000-0000-00000D030000}"/>
    <cellStyle name="Normal 84 6 2" xfId="24209" xr:uid="{00000000-0005-0000-0000-00000D030000}"/>
    <cellStyle name="Normal 84 7" xfId="16675" xr:uid="{00000000-0005-0000-0000-00000D030000}"/>
    <cellStyle name="Normal 85" xfId="706" xr:uid="{00000000-0005-0000-0000-00000E030000}"/>
    <cellStyle name="Normal 85 2" xfId="3765" xr:uid="{943114E6-8871-403F-A4DC-19838BAA1F9F}"/>
    <cellStyle name="Normal 85 2 2" xfId="11227" xr:uid="{943114E6-8871-403F-A4DC-19838BAA1F9F}"/>
    <cellStyle name="Normal 85 2 2 2" xfId="27205" xr:uid="{943114E6-8871-403F-A4DC-19838BAA1F9F}"/>
    <cellStyle name="Normal 85 2 3" xfId="19743" xr:uid="{943114E6-8871-403F-A4DC-19838BAA1F9F}"/>
    <cellStyle name="Normal 85 3" xfId="5012" xr:uid="{43058086-B125-428D-AB3F-6B6840D89B92}"/>
    <cellStyle name="Normal 85 3 2" xfId="12474" xr:uid="{43058086-B125-428D-AB3F-6B6840D89B92}"/>
    <cellStyle name="Normal 85 3 2 2" xfId="28452" xr:uid="{43058086-B125-428D-AB3F-6B6840D89B92}"/>
    <cellStyle name="Normal 85 3 3" xfId="20990" xr:uid="{43058086-B125-428D-AB3F-6B6840D89B92}"/>
    <cellStyle name="Normal 85 4" xfId="6280" xr:uid="{4D4A16F0-B709-401A-8976-7C596ABEE45A}"/>
    <cellStyle name="Normal 85 4 2" xfId="13742" xr:uid="{4D4A16F0-B709-401A-8976-7C596ABEE45A}"/>
    <cellStyle name="Normal 85 4 2 2" xfId="29720" xr:uid="{4D4A16F0-B709-401A-8976-7C596ABEE45A}"/>
    <cellStyle name="Normal 85 4 3" xfId="22258" xr:uid="{4D4A16F0-B709-401A-8976-7C596ABEE45A}"/>
    <cellStyle name="Normal 85 5" xfId="2518" xr:uid="{00000000-0005-0000-0000-00000E030000}"/>
    <cellStyle name="Normal 85 5 2" xfId="9980" xr:uid="{00000000-0005-0000-0000-00000E030000}"/>
    <cellStyle name="Normal 85 5 2 2" xfId="25958" xr:uid="{00000000-0005-0000-0000-00000E030000}"/>
    <cellStyle name="Normal 85 5 3" xfId="18496" xr:uid="{00000000-0005-0000-0000-00000E030000}"/>
    <cellStyle name="Normal 85 6" xfId="8240" xr:uid="{00000000-0005-0000-0000-00000E030000}"/>
    <cellStyle name="Normal 85 6 2" xfId="24218" xr:uid="{00000000-0005-0000-0000-00000E030000}"/>
    <cellStyle name="Normal 85 7" xfId="16684" xr:uid="{00000000-0005-0000-0000-00000E030000}"/>
    <cellStyle name="Normal 86" xfId="714" xr:uid="{00000000-0005-0000-0000-00000F030000}"/>
    <cellStyle name="Normal 86 2" xfId="3773" xr:uid="{96A26F8A-F400-4C25-A631-0248EF0D2C28}"/>
    <cellStyle name="Normal 86 2 2" xfId="11235" xr:uid="{96A26F8A-F400-4C25-A631-0248EF0D2C28}"/>
    <cellStyle name="Normal 86 2 2 2" xfId="27213" xr:uid="{96A26F8A-F400-4C25-A631-0248EF0D2C28}"/>
    <cellStyle name="Normal 86 2 3" xfId="19751" xr:uid="{96A26F8A-F400-4C25-A631-0248EF0D2C28}"/>
    <cellStyle name="Normal 86 3" xfId="5020" xr:uid="{3F708F49-EF19-40ED-B50C-60356830FF03}"/>
    <cellStyle name="Normal 86 3 2" xfId="12482" xr:uid="{3F708F49-EF19-40ED-B50C-60356830FF03}"/>
    <cellStyle name="Normal 86 3 2 2" xfId="28460" xr:uid="{3F708F49-EF19-40ED-B50C-60356830FF03}"/>
    <cellStyle name="Normal 86 3 3" xfId="20998" xr:uid="{3F708F49-EF19-40ED-B50C-60356830FF03}"/>
    <cellStyle name="Normal 86 4" xfId="6288" xr:uid="{3F2059DA-FB09-4E8F-8147-FCE76109AD71}"/>
    <cellStyle name="Normal 86 4 2" xfId="13750" xr:uid="{3F2059DA-FB09-4E8F-8147-FCE76109AD71}"/>
    <cellStyle name="Normal 86 4 2 2" xfId="29728" xr:uid="{3F2059DA-FB09-4E8F-8147-FCE76109AD71}"/>
    <cellStyle name="Normal 86 4 3" xfId="22266" xr:uid="{3F2059DA-FB09-4E8F-8147-FCE76109AD71}"/>
    <cellStyle name="Normal 86 5" xfId="2526" xr:uid="{00000000-0005-0000-0000-00000F030000}"/>
    <cellStyle name="Normal 86 5 2" xfId="9988" xr:uid="{00000000-0005-0000-0000-00000F030000}"/>
    <cellStyle name="Normal 86 5 2 2" xfId="25966" xr:uid="{00000000-0005-0000-0000-00000F030000}"/>
    <cellStyle name="Normal 86 5 3" xfId="18504" xr:uid="{00000000-0005-0000-0000-00000F030000}"/>
    <cellStyle name="Normal 86 6" xfId="8248" xr:uid="{00000000-0005-0000-0000-00000F030000}"/>
    <cellStyle name="Normal 86 6 2" xfId="24226" xr:uid="{00000000-0005-0000-0000-00000F030000}"/>
    <cellStyle name="Normal 86 7" xfId="16692" xr:uid="{00000000-0005-0000-0000-00000F030000}"/>
    <cellStyle name="Normal 87" xfId="722" xr:uid="{00000000-0005-0000-0000-000010030000}"/>
    <cellStyle name="Normal 87 2" xfId="3781" xr:uid="{7808B063-015F-47F0-A222-93CADBDF45C6}"/>
    <cellStyle name="Normal 87 2 2" xfId="11243" xr:uid="{7808B063-015F-47F0-A222-93CADBDF45C6}"/>
    <cellStyle name="Normal 87 2 2 2" xfId="27221" xr:uid="{7808B063-015F-47F0-A222-93CADBDF45C6}"/>
    <cellStyle name="Normal 87 2 3" xfId="19759" xr:uid="{7808B063-015F-47F0-A222-93CADBDF45C6}"/>
    <cellStyle name="Normal 87 3" xfId="5028" xr:uid="{17B6078D-455D-4BF4-B4D1-198A9A885821}"/>
    <cellStyle name="Normal 87 3 2" xfId="12490" xr:uid="{17B6078D-455D-4BF4-B4D1-198A9A885821}"/>
    <cellStyle name="Normal 87 3 2 2" xfId="28468" xr:uid="{17B6078D-455D-4BF4-B4D1-198A9A885821}"/>
    <cellStyle name="Normal 87 3 3" xfId="21006" xr:uid="{17B6078D-455D-4BF4-B4D1-198A9A885821}"/>
    <cellStyle name="Normal 87 4" xfId="6296" xr:uid="{9D86D8F8-5133-4BF1-90B6-BBE22ADB9896}"/>
    <cellStyle name="Normal 87 4 2" xfId="13758" xr:uid="{9D86D8F8-5133-4BF1-90B6-BBE22ADB9896}"/>
    <cellStyle name="Normal 87 4 2 2" xfId="29736" xr:uid="{9D86D8F8-5133-4BF1-90B6-BBE22ADB9896}"/>
    <cellStyle name="Normal 87 4 3" xfId="22274" xr:uid="{9D86D8F8-5133-4BF1-90B6-BBE22ADB9896}"/>
    <cellStyle name="Normal 87 5" xfId="2534" xr:uid="{00000000-0005-0000-0000-000010030000}"/>
    <cellStyle name="Normal 87 5 2" xfId="9996" xr:uid="{00000000-0005-0000-0000-000010030000}"/>
    <cellStyle name="Normal 87 5 2 2" xfId="25974" xr:uid="{00000000-0005-0000-0000-000010030000}"/>
    <cellStyle name="Normal 87 5 3" xfId="18512" xr:uid="{00000000-0005-0000-0000-000010030000}"/>
    <cellStyle name="Normal 87 6" xfId="8256" xr:uid="{00000000-0005-0000-0000-000010030000}"/>
    <cellStyle name="Normal 87 6 2" xfId="24234" xr:uid="{00000000-0005-0000-0000-000010030000}"/>
    <cellStyle name="Normal 87 7" xfId="16700" xr:uid="{00000000-0005-0000-0000-000010030000}"/>
    <cellStyle name="Normal 88" xfId="725" xr:uid="{00000000-0005-0000-0000-000011030000}"/>
    <cellStyle name="Normal 88 2" xfId="3784" xr:uid="{5B5FBD4D-1077-4927-BAAA-2B3757554880}"/>
    <cellStyle name="Normal 88 2 2" xfId="11246" xr:uid="{5B5FBD4D-1077-4927-BAAA-2B3757554880}"/>
    <cellStyle name="Normal 88 2 2 2" xfId="27224" xr:uid="{5B5FBD4D-1077-4927-BAAA-2B3757554880}"/>
    <cellStyle name="Normal 88 2 3" xfId="19762" xr:uid="{5B5FBD4D-1077-4927-BAAA-2B3757554880}"/>
    <cellStyle name="Normal 88 3" xfId="5031" xr:uid="{8C8145ED-37A7-412B-9BFE-430E6FDF97A6}"/>
    <cellStyle name="Normal 88 3 2" xfId="12493" xr:uid="{8C8145ED-37A7-412B-9BFE-430E6FDF97A6}"/>
    <cellStyle name="Normal 88 3 2 2" xfId="28471" xr:uid="{8C8145ED-37A7-412B-9BFE-430E6FDF97A6}"/>
    <cellStyle name="Normal 88 3 3" xfId="21009" xr:uid="{8C8145ED-37A7-412B-9BFE-430E6FDF97A6}"/>
    <cellStyle name="Normal 88 4" xfId="6299" xr:uid="{159189CF-2522-4E57-B1EB-5B9533E7DC59}"/>
    <cellStyle name="Normal 88 4 2" xfId="13761" xr:uid="{159189CF-2522-4E57-B1EB-5B9533E7DC59}"/>
    <cellStyle name="Normal 88 4 2 2" xfId="29739" xr:uid="{159189CF-2522-4E57-B1EB-5B9533E7DC59}"/>
    <cellStyle name="Normal 88 4 3" xfId="22277" xr:uid="{159189CF-2522-4E57-B1EB-5B9533E7DC59}"/>
    <cellStyle name="Normal 88 5" xfId="2537" xr:uid="{00000000-0005-0000-0000-000011030000}"/>
    <cellStyle name="Normal 88 5 2" xfId="9999" xr:uid="{00000000-0005-0000-0000-000011030000}"/>
    <cellStyle name="Normal 88 5 2 2" xfId="25977" xr:uid="{00000000-0005-0000-0000-000011030000}"/>
    <cellStyle name="Normal 88 5 3" xfId="18515" xr:uid="{00000000-0005-0000-0000-000011030000}"/>
    <cellStyle name="Normal 88 6" xfId="8259" xr:uid="{00000000-0005-0000-0000-000011030000}"/>
    <cellStyle name="Normal 88 6 2" xfId="24237" xr:uid="{00000000-0005-0000-0000-000011030000}"/>
    <cellStyle name="Normal 88 7" xfId="16703" xr:uid="{00000000-0005-0000-0000-000011030000}"/>
    <cellStyle name="Normal 89" xfId="733" xr:uid="{00000000-0005-0000-0000-000012030000}"/>
    <cellStyle name="Normal 89 2" xfId="3792" xr:uid="{34D743F8-DB94-443B-A10C-3373DC709E3F}"/>
    <cellStyle name="Normal 89 2 2" xfId="11254" xr:uid="{34D743F8-DB94-443B-A10C-3373DC709E3F}"/>
    <cellStyle name="Normal 89 2 2 2" xfId="27232" xr:uid="{34D743F8-DB94-443B-A10C-3373DC709E3F}"/>
    <cellStyle name="Normal 89 2 3" xfId="19770" xr:uid="{34D743F8-DB94-443B-A10C-3373DC709E3F}"/>
    <cellStyle name="Normal 89 3" xfId="5039" xr:uid="{F5716324-581D-4D4C-86C8-C16EC200CD81}"/>
    <cellStyle name="Normal 89 3 2" xfId="12501" xr:uid="{F5716324-581D-4D4C-86C8-C16EC200CD81}"/>
    <cellStyle name="Normal 89 3 2 2" xfId="28479" xr:uid="{F5716324-581D-4D4C-86C8-C16EC200CD81}"/>
    <cellStyle name="Normal 89 3 3" xfId="21017" xr:uid="{F5716324-581D-4D4C-86C8-C16EC200CD81}"/>
    <cellStyle name="Normal 89 4" xfId="6307" xr:uid="{C29F55AA-0C6D-4C54-B165-8F2137592537}"/>
    <cellStyle name="Normal 89 4 2" xfId="13769" xr:uid="{C29F55AA-0C6D-4C54-B165-8F2137592537}"/>
    <cellStyle name="Normal 89 4 2 2" xfId="29747" xr:uid="{C29F55AA-0C6D-4C54-B165-8F2137592537}"/>
    <cellStyle name="Normal 89 4 3" xfId="22285" xr:uid="{C29F55AA-0C6D-4C54-B165-8F2137592537}"/>
    <cellStyle name="Normal 89 5" xfId="2545" xr:uid="{00000000-0005-0000-0000-000012030000}"/>
    <cellStyle name="Normal 89 5 2" xfId="10007" xr:uid="{00000000-0005-0000-0000-000012030000}"/>
    <cellStyle name="Normal 89 5 2 2" xfId="25985" xr:uid="{00000000-0005-0000-0000-000012030000}"/>
    <cellStyle name="Normal 89 5 3" xfId="18523" xr:uid="{00000000-0005-0000-0000-000012030000}"/>
    <cellStyle name="Normal 89 6" xfId="8267" xr:uid="{00000000-0005-0000-0000-000012030000}"/>
    <cellStyle name="Normal 89 6 2" xfId="24245" xr:uid="{00000000-0005-0000-0000-000012030000}"/>
    <cellStyle name="Normal 89 7" xfId="16711" xr:uid="{00000000-0005-0000-0000-000012030000}"/>
    <cellStyle name="Normal 9" xfId="23" xr:uid="{00000000-0005-0000-0000-000013030000}"/>
    <cellStyle name="Normal 9 2" xfId="133" xr:uid="{00000000-0005-0000-0000-000014030000}"/>
    <cellStyle name="Normal 9 2 2" xfId="352" xr:uid="{00000000-0005-0000-0000-000015030000}"/>
    <cellStyle name="Normal 9 2 2 2" xfId="3411" xr:uid="{385A5253-2F5F-4A3B-85F4-9A2661C5D152}"/>
    <cellStyle name="Normal 9 2 2 2 2" xfId="10873" xr:uid="{385A5253-2F5F-4A3B-85F4-9A2661C5D152}"/>
    <cellStyle name="Normal 9 2 2 2 2 2" xfId="26851" xr:uid="{385A5253-2F5F-4A3B-85F4-9A2661C5D152}"/>
    <cellStyle name="Normal 9 2 2 2 3" xfId="19389" xr:uid="{385A5253-2F5F-4A3B-85F4-9A2661C5D152}"/>
    <cellStyle name="Normal 9 2 2 3" xfId="4658" xr:uid="{D13FC092-AB5C-4051-8685-EFF301777EBB}"/>
    <cellStyle name="Normal 9 2 2 3 2" xfId="12120" xr:uid="{D13FC092-AB5C-4051-8685-EFF301777EBB}"/>
    <cellStyle name="Normal 9 2 2 3 2 2" xfId="28098" xr:uid="{D13FC092-AB5C-4051-8685-EFF301777EBB}"/>
    <cellStyle name="Normal 9 2 2 3 3" xfId="20636" xr:uid="{D13FC092-AB5C-4051-8685-EFF301777EBB}"/>
    <cellStyle name="Normal 9 2 2 4" xfId="5929" xr:uid="{BDC9CA7C-291E-4180-B5AB-B8B724B971BF}"/>
    <cellStyle name="Normal 9 2 2 4 2" xfId="13391" xr:uid="{BDC9CA7C-291E-4180-B5AB-B8B724B971BF}"/>
    <cellStyle name="Normal 9 2 2 4 2 2" xfId="29369" xr:uid="{BDC9CA7C-291E-4180-B5AB-B8B724B971BF}"/>
    <cellStyle name="Normal 9 2 2 4 3" xfId="21907" xr:uid="{BDC9CA7C-291E-4180-B5AB-B8B724B971BF}"/>
    <cellStyle name="Normal 9 2 2 5" xfId="2164" xr:uid="{00000000-0005-0000-0000-000015030000}"/>
    <cellStyle name="Normal 9 2 2 5 2" xfId="9626" xr:uid="{00000000-0005-0000-0000-000015030000}"/>
    <cellStyle name="Normal 9 2 2 5 2 2" xfId="25604" xr:uid="{00000000-0005-0000-0000-000015030000}"/>
    <cellStyle name="Normal 9 2 2 5 3" xfId="18142" xr:uid="{00000000-0005-0000-0000-000015030000}"/>
    <cellStyle name="Normal 9 2 2 6" xfId="7902" xr:uid="{00000000-0005-0000-0000-000015030000}"/>
    <cellStyle name="Normal 9 2 2 6 2" xfId="23880" xr:uid="{00000000-0005-0000-0000-000015030000}"/>
    <cellStyle name="Normal 9 2 2 7" xfId="16330" xr:uid="{00000000-0005-0000-0000-000015030000}"/>
    <cellStyle name="Normal 9 2 3" xfId="3193" xr:uid="{D52E195A-E2D2-4265-83C0-D7F3A0DF9207}"/>
    <cellStyle name="Normal 9 2 3 2" xfId="10655" xr:uid="{D52E195A-E2D2-4265-83C0-D7F3A0DF9207}"/>
    <cellStyle name="Normal 9 2 3 2 2" xfId="26633" xr:uid="{D52E195A-E2D2-4265-83C0-D7F3A0DF9207}"/>
    <cellStyle name="Normal 9 2 3 3" xfId="19171" xr:uid="{D52E195A-E2D2-4265-83C0-D7F3A0DF9207}"/>
    <cellStyle name="Normal 9 2 4" xfId="4440" xr:uid="{514E17AD-45F2-4740-86D0-C03B66E849BA}"/>
    <cellStyle name="Normal 9 2 4 2" xfId="11902" xr:uid="{514E17AD-45F2-4740-86D0-C03B66E849BA}"/>
    <cellStyle name="Normal 9 2 4 2 2" xfId="27880" xr:uid="{514E17AD-45F2-4740-86D0-C03B66E849BA}"/>
    <cellStyle name="Normal 9 2 4 3" xfId="20418" xr:uid="{514E17AD-45F2-4740-86D0-C03B66E849BA}"/>
    <cellStyle name="Normal 9 2 5" xfId="5714" xr:uid="{348F214A-0588-4895-8BF8-A41FAC2DC79B}"/>
    <cellStyle name="Normal 9 2 5 2" xfId="13176" xr:uid="{348F214A-0588-4895-8BF8-A41FAC2DC79B}"/>
    <cellStyle name="Normal 9 2 5 2 2" xfId="29154" xr:uid="{348F214A-0588-4895-8BF8-A41FAC2DC79B}"/>
    <cellStyle name="Normal 9 2 5 3" xfId="21692" xr:uid="{348F214A-0588-4895-8BF8-A41FAC2DC79B}"/>
    <cellStyle name="Normal 9 2 6" xfId="1946" xr:uid="{00000000-0005-0000-0000-000014030000}"/>
    <cellStyle name="Normal 9 2 6 2" xfId="9408" xr:uid="{00000000-0005-0000-0000-000014030000}"/>
    <cellStyle name="Normal 9 2 6 2 2" xfId="25386" xr:uid="{00000000-0005-0000-0000-000014030000}"/>
    <cellStyle name="Normal 9 2 6 3" xfId="17924" xr:uid="{00000000-0005-0000-0000-000014030000}"/>
    <cellStyle name="Normal 9 2 7" xfId="7698" xr:uid="{00000000-0005-0000-0000-000014030000}"/>
    <cellStyle name="Normal 9 2 7 2" xfId="23676" xr:uid="{00000000-0005-0000-0000-000014030000}"/>
    <cellStyle name="Normal 9 2 8" xfId="16112" xr:uid="{00000000-0005-0000-0000-000014030000}"/>
    <cellStyle name="Normal 9 3" xfId="243" xr:uid="{00000000-0005-0000-0000-000016030000}"/>
    <cellStyle name="Normal 9 3 2" xfId="3302" xr:uid="{2BB149EB-6FBE-49E8-9E0A-8A3705066FCD}"/>
    <cellStyle name="Normal 9 3 2 2" xfId="10764" xr:uid="{2BB149EB-6FBE-49E8-9E0A-8A3705066FCD}"/>
    <cellStyle name="Normal 9 3 2 2 2" xfId="26742" xr:uid="{2BB149EB-6FBE-49E8-9E0A-8A3705066FCD}"/>
    <cellStyle name="Normal 9 3 2 3" xfId="19280" xr:uid="{2BB149EB-6FBE-49E8-9E0A-8A3705066FCD}"/>
    <cellStyle name="Normal 9 3 3" xfId="4549" xr:uid="{BA8D8B0E-6A01-46A8-93BE-816A504C72A8}"/>
    <cellStyle name="Normal 9 3 3 2" xfId="12011" xr:uid="{BA8D8B0E-6A01-46A8-93BE-816A504C72A8}"/>
    <cellStyle name="Normal 9 3 3 2 2" xfId="27989" xr:uid="{BA8D8B0E-6A01-46A8-93BE-816A504C72A8}"/>
    <cellStyle name="Normal 9 3 3 3" xfId="20527" xr:uid="{BA8D8B0E-6A01-46A8-93BE-816A504C72A8}"/>
    <cellStyle name="Normal 9 3 4" xfId="5821" xr:uid="{F29D4D1A-2E24-4670-980A-9C889BEF29BE}"/>
    <cellStyle name="Normal 9 3 4 2" xfId="13283" xr:uid="{F29D4D1A-2E24-4670-980A-9C889BEF29BE}"/>
    <cellStyle name="Normal 9 3 4 2 2" xfId="29261" xr:uid="{F29D4D1A-2E24-4670-980A-9C889BEF29BE}"/>
    <cellStyle name="Normal 9 3 4 3" xfId="21799" xr:uid="{F29D4D1A-2E24-4670-980A-9C889BEF29BE}"/>
    <cellStyle name="Normal 9 3 5" xfId="2055" xr:uid="{00000000-0005-0000-0000-000016030000}"/>
    <cellStyle name="Normal 9 3 5 2" xfId="9517" xr:uid="{00000000-0005-0000-0000-000016030000}"/>
    <cellStyle name="Normal 9 3 5 2 2" xfId="25495" xr:uid="{00000000-0005-0000-0000-000016030000}"/>
    <cellStyle name="Normal 9 3 5 3" xfId="18033" xr:uid="{00000000-0005-0000-0000-000016030000}"/>
    <cellStyle name="Normal 9 3 6" xfId="7800" xr:uid="{00000000-0005-0000-0000-000016030000}"/>
    <cellStyle name="Normal 9 3 6 2" xfId="23778" xr:uid="{00000000-0005-0000-0000-000016030000}"/>
    <cellStyle name="Normal 9 3 7" xfId="16221" xr:uid="{00000000-0005-0000-0000-000016030000}"/>
    <cellStyle name="Normal 9 4" xfId="3084" xr:uid="{0858BF0C-F4E6-4DEC-A35D-A92E7391153B}"/>
    <cellStyle name="Normal 9 4 2" xfId="10546" xr:uid="{0858BF0C-F4E6-4DEC-A35D-A92E7391153B}"/>
    <cellStyle name="Normal 9 4 2 2" xfId="26524" xr:uid="{0858BF0C-F4E6-4DEC-A35D-A92E7391153B}"/>
    <cellStyle name="Normal 9 4 3" xfId="19062" xr:uid="{0858BF0C-F4E6-4DEC-A35D-A92E7391153B}"/>
    <cellStyle name="Normal 9 5" xfId="4331" xr:uid="{BF5FD4E4-8BBC-40D6-9E15-E132F3D447EE}"/>
    <cellStyle name="Normal 9 5 2" xfId="11793" xr:uid="{BF5FD4E4-8BBC-40D6-9E15-E132F3D447EE}"/>
    <cellStyle name="Normal 9 5 2 2" xfId="27771" xr:uid="{BF5FD4E4-8BBC-40D6-9E15-E132F3D447EE}"/>
    <cellStyle name="Normal 9 5 3" xfId="20309" xr:uid="{BF5FD4E4-8BBC-40D6-9E15-E132F3D447EE}"/>
    <cellStyle name="Normal 9 6" xfId="5604" xr:uid="{13EBA906-59B0-4A1F-BC5D-4483D4B89BCC}"/>
    <cellStyle name="Normal 9 6 2" xfId="13066" xr:uid="{13EBA906-59B0-4A1F-BC5D-4483D4B89BCC}"/>
    <cellStyle name="Normal 9 6 2 2" xfId="29044" xr:uid="{13EBA906-59B0-4A1F-BC5D-4483D4B89BCC}"/>
    <cellStyle name="Normal 9 6 3" xfId="21582" xr:uid="{13EBA906-59B0-4A1F-BC5D-4483D4B89BCC}"/>
    <cellStyle name="Normal 9 7" xfId="1837" xr:uid="{00000000-0005-0000-0000-000013030000}"/>
    <cellStyle name="Normal 9 7 2" xfId="9299" xr:uid="{00000000-0005-0000-0000-000013030000}"/>
    <cellStyle name="Normal 9 7 2 2" xfId="25277" xr:uid="{00000000-0005-0000-0000-000013030000}"/>
    <cellStyle name="Normal 9 7 3" xfId="17815" xr:uid="{00000000-0005-0000-0000-000013030000}"/>
    <cellStyle name="Normal 9 8" xfId="7688" xr:uid="{00000000-0005-0000-0000-000013030000}"/>
    <cellStyle name="Normal 9 8 2" xfId="23666" xr:uid="{00000000-0005-0000-0000-000013030000}"/>
    <cellStyle name="Normal 9 9" xfId="16003" xr:uid="{00000000-0005-0000-0000-000013030000}"/>
    <cellStyle name="Normal 90" xfId="741" xr:uid="{00000000-0005-0000-0000-000017030000}"/>
    <cellStyle name="Normal 90 2" xfId="3800" xr:uid="{8C4EB370-9FBA-48F4-9930-E06CD10E4D63}"/>
    <cellStyle name="Normal 90 2 2" xfId="11262" xr:uid="{8C4EB370-9FBA-48F4-9930-E06CD10E4D63}"/>
    <cellStyle name="Normal 90 2 2 2" xfId="27240" xr:uid="{8C4EB370-9FBA-48F4-9930-E06CD10E4D63}"/>
    <cellStyle name="Normal 90 2 3" xfId="19778" xr:uid="{8C4EB370-9FBA-48F4-9930-E06CD10E4D63}"/>
    <cellStyle name="Normal 90 3" xfId="5047" xr:uid="{FDA92844-3BE8-42AD-9A27-A28430BC06AE}"/>
    <cellStyle name="Normal 90 3 2" xfId="12509" xr:uid="{FDA92844-3BE8-42AD-9A27-A28430BC06AE}"/>
    <cellStyle name="Normal 90 3 2 2" xfId="28487" xr:uid="{FDA92844-3BE8-42AD-9A27-A28430BC06AE}"/>
    <cellStyle name="Normal 90 3 3" xfId="21025" xr:uid="{FDA92844-3BE8-42AD-9A27-A28430BC06AE}"/>
    <cellStyle name="Normal 90 4" xfId="6315" xr:uid="{8C9EB240-43A4-42E0-AA0C-6FA273C00753}"/>
    <cellStyle name="Normal 90 4 2" xfId="13777" xr:uid="{8C9EB240-43A4-42E0-AA0C-6FA273C00753}"/>
    <cellStyle name="Normal 90 4 2 2" xfId="29755" xr:uid="{8C9EB240-43A4-42E0-AA0C-6FA273C00753}"/>
    <cellStyle name="Normal 90 4 3" xfId="22293" xr:uid="{8C9EB240-43A4-42E0-AA0C-6FA273C00753}"/>
    <cellStyle name="Normal 90 5" xfId="2553" xr:uid="{00000000-0005-0000-0000-000017030000}"/>
    <cellStyle name="Normal 90 5 2" xfId="10015" xr:uid="{00000000-0005-0000-0000-000017030000}"/>
    <cellStyle name="Normal 90 5 2 2" xfId="25993" xr:uid="{00000000-0005-0000-0000-000017030000}"/>
    <cellStyle name="Normal 90 5 3" xfId="18531" xr:uid="{00000000-0005-0000-0000-000017030000}"/>
    <cellStyle name="Normal 90 6" xfId="8275" xr:uid="{00000000-0005-0000-0000-000017030000}"/>
    <cellStyle name="Normal 90 6 2" xfId="24253" xr:uid="{00000000-0005-0000-0000-000017030000}"/>
    <cellStyle name="Normal 90 7" xfId="16719" xr:uid="{00000000-0005-0000-0000-000017030000}"/>
    <cellStyle name="Normal 91" xfId="749" xr:uid="{00000000-0005-0000-0000-000018030000}"/>
    <cellStyle name="Normal 91 2" xfId="3808" xr:uid="{90940364-656B-4141-AECF-FA32C9629286}"/>
    <cellStyle name="Normal 91 2 2" xfId="11270" xr:uid="{90940364-656B-4141-AECF-FA32C9629286}"/>
    <cellStyle name="Normal 91 2 2 2" xfId="27248" xr:uid="{90940364-656B-4141-AECF-FA32C9629286}"/>
    <cellStyle name="Normal 91 2 3" xfId="19786" xr:uid="{90940364-656B-4141-AECF-FA32C9629286}"/>
    <cellStyle name="Normal 91 3" xfId="5055" xr:uid="{E985263C-D9E4-4E67-BCD4-AE9DE6C9AB33}"/>
    <cellStyle name="Normal 91 3 2" xfId="12517" xr:uid="{E985263C-D9E4-4E67-BCD4-AE9DE6C9AB33}"/>
    <cellStyle name="Normal 91 3 2 2" xfId="28495" xr:uid="{E985263C-D9E4-4E67-BCD4-AE9DE6C9AB33}"/>
    <cellStyle name="Normal 91 3 3" xfId="21033" xr:uid="{E985263C-D9E4-4E67-BCD4-AE9DE6C9AB33}"/>
    <cellStyle name="Normal 91 4" xfId="6323" xr:uid="{27226755-458C-42B2-B5AE-4284B98C1547}"/>
    <cellStyle name="Normal 91 4 2" xfId="13785" xr:uid="{27226755-458C-42B2-B5AE-4284B98C1547}"/>
    <cellStyle name="Normal 91 4 2 2" xfId="29763" xr:uid="{27226755-458C-42B2-B5AE-4284B98C1547}"/>
    <cellStyle name="Normal 91 4 3" xfId="22301" xr:uid="{27226755-458C-42B2-B5AE-4284B98C1547}"/>
    <cellStyle name="Normal 91 5" xfId="2561" xr:uid="{00000000-0005-0000-0000-000018030000}"/>
    <cellStyle name="Normal 91 5 2" xfId="10023" xr:uid="{00000000-0005-0000-0000-000018030000}"/>
    <cellStyle name="Normal 91 5 2 2" xfId="26001" xr:uid="{00000000-0005-0000-0000-000018030000}"/>
    <cellStyle name="Normal 91 5 3" xfId="18539" xr:uid="{00000000-0005-0000-0000-000018030000}"/>
    <cellStyle name="Normal 91 6" xfId="8283" xr:uid="{00000000-0005-0000-0000-000018030000}"/>
    <cellStyle name="Normal 91 6 2" xfId="24261" xr:uid="{00000000-0005-0000-0000-000018030000}"/>
    <cellStyle name="Normal 91 7" xfId="16727" xr:uid="{00000000-0005-0000-0000-000018030000}"/>
    <cellStyle name="Normal 92" xfId="759" xr:uid="{00000000-0005-0000-0000-000019030000}"/>
    <cellStyle name="Normal 92 2" xfId="3818" xr:uid="{237A77C6-53FE-4C2C-9542-29C1A59699F8}"/>
    <cellStyle name="Normal 92 2 2" xfId="11280" xr:uid="{237A77C6-53FE-4C2C-9542-29C1A59699F8}"/>
    <cellStyle name="Normal 92 2 2 2" xfId="27258" xr:uid="{237A77C6-53FE-4C2C-9542-29C1A59699F8}"/>
    <cellStyle name="Normal 92 2 3" xfId="19796" xr:uid="{237A77C6-53FE-4C2C-9542-29C1A59699F8}"/>
    <cellStyle name="Normal 92 3" xfId="5065" xr:uid="{5C1C2268-258E-4C69-A72C-7634BECF8661}"/>
    <cellStyle name="Normal 92 3 2" xfId="12527" xr:uid="{5C1C2268-258E-4C69-A72C-7634BECF8661}"/>
    <cellStyle name="Normal 92 3 2 2" xfId="28505" xr:uid="{5C1C2268-258E-4C69-A72C-7634BECF8661}"/>
    <cellStyle name="Normal 92 3 3" xfId="21043" xr:uid="{5C1C2268-258E-4C69-A72C-7634BECF8661}"/>
    <cellStyle name="Normal 92 4" xfId="6333" xr:uid="{95532B27-C80A-41DD-89C3-8F3AE407B630}"/>
    <cellStyle name="Normal 92 4 2" xfId="13795" xr:uid="{95532B27-C80A-41DD-89C3-8F3AE407B630}"/>
    <cellStyle name="Normal 92 4 2 2" xfId="29773" xr:uid="{95532B27-C80A-41DD-89C3-8F3AE407B630}"/>
    <cellStyle name="Normal 92 4 3" xfId="22311" xr:uid="{95532B27-C80A-41DD-89C3-8F3AE407B630}"/>
    <cellStyle name="Normal 92 5" xfId="2571" xr:uid="{00000000-0005-0000-0000-000019030000}"/>
    <cellStyle name="Normal 92 5 2" xfId="10033" xr:uid="{00000000-0005-0000-0000-000019030000}"/>
    <cellStyle name="Normal 92 5 2 2" xfId="26011" xr:uid="{00000000-0005-0000-0000-000019030000}"/>
    <cellStyle name="Normal 92 5 3" xfId="18549" xr:uid="{00000000-0005-0000-0000-000019030000}"/>
    <cellStyle name="Normal 92 6" xfId="8293" xr:uid="{00000000-0005-0000-0000-000019030000}"/>
    <cellStyle name="Normal 92 6 2" xfId="24271" xr:uid="{00000000-0005-0000-0000-000019030000}"/>
    <cellStyle name="Normal 92 7" xfId="16737" xr:uid="{00000000-0005-0000-0000-000019030000}"/>
    <cellStyle name="Normal 93" xfId="768" xr:uid="{00000000-0005-0000-0000-00001A030000}"/>
    <cellStyle name="Normal 93 2" xfId="3827" xr:uid="{1FDE60FB-2BDE-4A8E-BF99-68A2E0F11C45}"/>
    <cellStyle name="Normal 93 2 2" xfId="11289" xr:uid="{1FDE60FB-2BDE-4A8E-BF99-68A2E0F11C45}"/>
    <cellStyle name="Normal 93 2 2 2" xfId="27267" xr:uid="{1FDE60FB-2BDE-4A8E-BF99-68A2E0F11C45}"/>
    <cellStyle name="Normal 93 2 3" xfId="19805" xr:uid="{1FDE60FB-2BDE-4A8E-BF99-68A2E0F11C45}"/>
    <cellStyle name="Normal 93 3" xfId="5074" xr:uid="{2A3DDC53-1806-4857-86B1-2EAD771964A2}"/>
    <cellStyle name="Normal 93 3 2" xfId="12536" xr:uid="{2A3DDC53-1806-4857-86B1-2EAD771964A2}"/>
    <cellStyle name="Normal 93 3 2 2" xfId="28514" xr:uid="{2A3DDC53-1806-4857-86B1-2EAD771964A2}"/>
    <cellStyle name="Normal 93 3 3" xfId="21052" xr:uid="{2A3DDC53-1806-4857-86B1-2EAD771964A2}"/>
    <cellStyle name="Normal 93 4" xfId="6342" xr:uid="{0559CB48-229C-411E-9664-14107F5E445D}"/>
    <cellStyle name="Normal 93 4 2" xfId="13804" xr:uid="{0559CB48-229C-411E-9664-14107F5E445D}"/>
    <cellStyle name="Normal 93 4 2 2" xfId="29782" xr:uid="{0559CB48-229C-411E-9664-14107F5E445D}"/>
    <cellStyle name="Normal 93 4 3" xfId="22320" xr:uid="{0559CB48-229C-411E-9664-14107F5E445D}"/>
    <cellStyle name="Normal 93 5" xfId="2580" xr:uid="{00000000-0005-0000-0000-00001A030000}"/>
    <cellStyle name="Normal 93 5 2" xfId="10042" xr:uid="{00000000-0005-0000-0000-00001A030000}"/>
    <cellStyle name="Normal 93 5 2 2" xfId="26020" xr:uid="{00000000-0005-0000-0000-00001A030000}"/>
    <cellStyle name="Normal 93 5 3" xfId="18558" xr:uid="{00000000-0005-0000-0000-00001A030000}"/>
    <cellStyle name="Normal 93 6" xfId="8302" xr:uid="{00000000-0005-0000-0000-00001A030000}"/>
    <cellStyle name="Normal 93 6 2" xfId="24280" xr:uid="{00000000-0005-0000-0000-00001A030000}"/>
    <cellStyle name="Normal 93 7" xfId="16746" xr:uid="{00000000-0005-0000-0000-00001A030000}"/>
    <cellStyle name="Normal 94" xfId="784" xr:uid="{00000000-0005-0000-0000-00001B030000}"/>
    <cellStyle name="Normal 94 2" xfId="3843" xr:uid="{57B54421-DDAB-4BD2-A8F9-913A1CFD7354}"/>
    <cellStyle name="Normal 94 2 2" xfId="11305" xr:uid="{57B54421-DDAB-4BD2-A8F9-913A1CFD7354}"/>
    <cellStyle name="Normal 94 2 2 2" xfId="27283" xr:uid="{57B54421-DDAB-4BD2-A8F9-913A1CFD7354}"/>
    <cellStyle name="Normal 94 2 3" xfId="19821" xr:uid="{57B54421-DDAB-4BD2-A8F9-913A1CFD7354}"/>
    <cellStyle name="Normal 94 3" xfId="5090" xr:uid="{D8E1A16B-9112-4833-BDF6-8EC77B5F619E}"/>
    <cellStyle name="Normal 94 3 2" xfId="12552" xr:uid="{D8E1A16B-9112-4833-BDF6-8EC77B5F619E}"/>
    <cellStyle name="Normal 94 3 2 2" xfId="28530" xr:uid="{D8E1A16B-9112-4833-BDF6-8EC77B5F619E}"/>
    <cellStyle name="Normal 94 3 3" xfId="21068" xr:uid="{D8E1A16B-9112-4833-BDF6-8EC77B5F619E}"/>
    <cellStyle name="Normal 94 4" xfId="6358" xr:uid="{FE1EF8EA-6915-40D7-A799-9D5438BCCD72}"/>
    <cellStyle name="Normal 94 4 2" xfId="13820" xr:uid="{FE1EF8EA-6915-40D7-A799-9D5438BCCD72}"/>
    <cellStyle name="Normal 94 4 2 2" xfId="29798" xr:uid="{FE1EF8EA-6915-40D7-A799-9D5438BCCD72}"/>
    <cellStyle name="Normal 94 4 3" xfId="22336" xr:uid="{FE1EF8EA-6915-40D7-A799-9D5438BCCD72}"/>
    <cellStyle name="Normal 94 5" xfId="2596" xr:uid="{00000000-0005-0000-0000-00001B030000}"/>
    <cellStyle name="Normal 94 5 2" xfId="10058" xr:uid="{00000000-0005-0000-0000-00001B030000}"/>
    <cellStyle name="Normal 94 5 2 2" xfId="26036" xr:uid="{00000000-0005-0000-0000-00001B030000}"/>
    <cellStyle name="Normal 94 5 3" xfId="18574" xr:uid="{00000000-0005-0000-0000-00001B030000}"/>
    <cellStyle name="Normal 94 6" xfId="8318" xr:uid="{00000000-0005-0000-0000-00001B030000}"/>
    <cellStyle name="Normal 94 6 2" xfId="24296" xr:uid="{00000000-0005-0000-0000-00001B030000}"/>
    <cellStyle name="Normal 94 7" xfId="16762" xr:uid="{00000000-0005-0000-0000-00001B030000}"/>
    <cellStyle name="Normal 95" xfId="793" xr:uid="{00000000-0005-0000-0000-00001C030000}"/>
    <cellStyle name="Normal 95 2" xfId="3852" xr:uid="{2EB1E10F-C250-4AA6-ADC2-304B69F7CF32}"/>
    <cellStyle name="Normal 95 2 2" xfId="11314" xr:uid="{2EB1E10F-C250-4AA6-ADC2-304B69F7CF32}"/>
    <cellStyle name="Normal 95 2 2 2" xfId="27292" xr:uid="{2EB1E10F-C250-4AA6-ADC2-304B69F7CF32}"/>
    <cellStyle name="Normal 95 2 3" xfId="19830" xr:uid="{2EB1E10F-C250-4AA6-ADC2-304B69F7CF32}"/>
    <cellStyle name="Normal 95 3" xfId="5099" xr:uid="{0CD39313-D931-4D7E-8518-8DB308215019}"/>
    <cellStyle name="Normal 95 3 2" xfId="12561" xr:uid="{0CD39313-D931-4D7E-8518-8DB308215019}"/>
    <cellStyle name="Normal 95 3 2 2" xfId="28539" xr:uid="{0CD39313-D931-4D7E-8518-8DB308215019}"/>
    <cellStyle name="Normal 95 3 3" xfId="21077" xr:uid="{0CD39313-D931-4D7E-8518-8DB308215019}"/>
    <cellStyle name="Normal 95 4" xfId="6367" xr:uid="{00A10C7A-008B-4FA4-B8CF-6A4048F7075E}"/>
    <cellStyle name="Normal 95 4 2" xfId="13829" xr:uid="{00A10C7A-008B-4FA4-B8CF-6A4048F7075E}"/>
    <cellStyle name="Normal 95 4 2 2" xfId="29807" xr:uid="{00A10C7A-008B-4FA4-B8CF-6A4048F7075E}"/>
    <cellStyle name="Normal 95 4 3" xfId="22345" xr:uid="{00A10C7A-008B-4FA4-B8CF-6A4048F7075E}"/>
    <cellStyle name="Normal 95 5" xfId="2605" xr:uid="{00000000-0005-0000-0000-00001C030000}"/>
    <cellStyle name="Normal 95 5 2" xfId="10067" xr:uid="{00000000-0005-0000-0000-00001C030000}"/>
    <cellStyle name="Normal 95 5 2 2" xfId="26045" xr:uid="{00000000-0005-0000-0000-00001C030000}"/>
    <cellStyle name="Normal 95 5 3" xfId="18583" xr:uid="{00000000-0005-0000-0000-00001C030000}"/>
    <cellStyle name="Normal 95 6" xfId="8327" xr:uid="{00000000-0005-0000-0000-00001C030000}"/>
    <cellStyle name="Normal 95 6 2" xfId="24305" xr:uid="{00000000-0005-0000-0000-00001C030000}"/>
    <cellStyle name="Normal 95 7" xfId="16771" xr:uid="{00000000-0005-0000-0000-00001C030000}"/>
    <cellStyle name="Normal 96" xfId="802" xr:uid="{33FE3E14-24C4-4991-B5BF-D9CAF3AAF413}"/>
    <cellStyle name="Normal 96 2" xfId="3861" xr:uid="{5B190CC7-0D93-4993-BF72-20A7DEECA684}"/>
    <cellStyle name="Normal 96 2 2" xfId="11323" xr:uid="{5B190CC7-0D93-4993-BF72-20A7DEECA684}"/>
    <cellStyle name="Normal 96 2 2 2" xfId="27301" xr:uid="{5B190CC7-0D93-4993-BF72-20A7DEECA684}"/>
    <cellStyle name="Normal 96 2 3" xfId="19839" xr:uid="{5B190CC7-0D93-4993-BF72-20A7DEECA684}"/>
    <cellStyle name="Normal 96 3" xfId="5108" xr:uid="{5BC72664-A70C-47C8-AD98-C63D1DF64E5E}"/>
    <cellStyle name="Normal 96 3 2" xfId="12570" xr:uid="{5BC72664-A70C-47C8-AD98-C63D1DF64E5E}"/>
    <cellStyle name="Normal 96 3 2 2" xfId="28548" xr:uid="{5BC72664-A70C-47C8-AD98-C63D1DF64E5E}"/>
    <cellStyle name="Normal 96 3 3" xfId="21086" xr:uid="{5BC72664-A70C-47C8-AD98-C63D1DF64E5E}"/>
    <cellStyle name="Normal 96 4" xfId="6376" xr:uid="{1EA20735-9F32-4D57-BD36-645947D82B91}"/>
    <cellStyle name="Normal 96 4 2" xfId="13838" xr:uid="{1EA20735-9F32-4D57-BD36-645947D82B91}"/>
    <cellStyle name="Normal 96 4 2 2" xfId="29816" xr:uid="{1EA20735-9F32-4D57-BD36-645947D82B91}"/>
    <cellStyle name="Normal 96 4 3" xfId="22354" xr:uid="{1EA20735-9F32-4D57-BD36-645947D82B91}"/>
    <cellStyle name="Normal 96 5" xfId="2614" xr:uid="{33FE3E14-24C4-4991-B5BF-D9CAF3AAF413}"/>
    <cellStyle name="Normal 96 5 2" xfId="10076" xr:uid="{33FE3E14-24C4-4991-B5BF-D9CAF3AAF413}"/>
    <cellStyle name="Normal 96 5 2 2" xfId="26054" xr:uid="{33FE3E14-24C4-4991-B5BF-D9CAF3AAF413}"/>
    <cellStyle name="Normal 96 5 3" xfId="18592" xr:uid="{33FE3E14-24C4-4991-B5BF-D9CAF3AAF413}"/>
    <cellStyle name="Normal 96 6" xfId="8336" xr:uid="{33FE3E14-24C4-4991-B5BF-D9CAF3AAF413}"/>
    <cellStyle name="Normal 96 6 2" xfId="24314" xr:uid="{33FE3E14-24C4-4991-B5BF-D9CAF3AAF413}"/>
    <cellStyle name="Normal 96 7" xfId="16780" xr:uid="{33FE3E14-24C4-4991-B5BF-D9CAF3AAF413}"/>
    <cellStyle name="Normal 97" xfId="810" xr:uid="{A7464A23-AFCB-4601-8FE5-9426B276C879}"/>
    <cellStyle name="Normal 97 2" xfId="3869" xr:uid="{1C2EE1E0-80AE-45B5-A3F2-6ABAD907F619}"/>
    <cellStyle name="Normal 97 2 2" xfId="11331" xr:uid="{1C2EE1E0-80AE-45B5-A3F2-6ABAD907F619}"/>
    <cellStyle name="Normal 97 2 2 2" xfId="27309" xr:uid="{1C2EE1E0-80AE-45B5-A3F2-6ABAD907F619}"/>
    <cellStyle name="Normal 97 2 3" xfId="19847" xr:uid="{1C2EE1E0-80AE-45B5-A3F2-6ABAD907F619}"/>
    <cellStyle name="Normal 97 3" xfId="5116" xr:uid="{9505AAA3-637E-47EF-A4D0-D93FEE35902B}"/>
    <cellStyle name="Normal 97 3 2" xfId="12578" xr:uid="{9505AAA3-637E-47EF-A4D0-D93FEE35902B}"/>
    <cellStyle name="Normal 97 3 2 2" xfId="28556" xr:uid="{9505AAA3-637E-47EF-A4D0-D93FEE35902B}"/>
    <cellStyle name="Normal 97 3 3" xfId="21094" xr:uid="{9505AAA3-637E-47EF-A4D0-D93FEE35902B}"/>
    <cellStyle name="Normal 97 4" xfId="6384" xr:uid="{2B69B05F-534E-449C-8F74-D8F6966F90E8}"/>
    <cellStyle name="Normal 97 4 2" xfId="13846" xr:uid="{2B69B05F-534E-449C-8F74-D8F6966F90E8}"/>
    <cellStyle name="Normal 97 4 2 2" xfId="29824" xr:uid="{2B69B05F-534E-449C-8F74-D8F6966F90E8}"/>
    <cellStyle name="Normal 97 4 3" xfId="22362" xr:uid="{2B69B05F-534E-449C-8F74-D8F6966F90E8}"/>
    <cellStyle name="Normal 97 5" xfId="2622" xr:uid="{A7464A23-AFCB-4601-8FE5-9426B276C879}"/>
    <cellStyle name="Normal 97 5 2" xfId="10084" xr:uid="{A7464A23-AFCB-4601-8FE5-9426B276C879}"/>
    <cellStyle name="Normal 97 5 2 2" xfId="26062" xr:uid="{A7464A23-AFCB-4601-8FE5-9426B276C879}"/>
    <cellStyle name="Normal 97 5 3" xfId="18600" xr:uid="{A7464A23-AFCB-4601-8FE5-9426B276C879}"/>
    <cellStyle name="Normal 97 6" xfId="8344" xr:uid="{A7464A23-AFCB-4601-8FE5-9426B276C879}"/>
    <cellStyle name="Normal 97 6 2" xfId="24322" xr:uid="{A7464A23-AFCB-4601-8FE5-9426B276C879}"/>
    <cellStyle name="Normal 97 7" xfId="16788" xr:uid="{A7464A23-AFCB-4601-8FE5-9426B276C879}"/>
    <cellStyle name="Normal 98" xfId="818" xr:uid="{00000000-0005-0000-0000-00005F030000}"/>
    <cellStyle name="Normal 98 2" xfId="3877" xr:uid="{B6677E47-8803-481E-8F77-9B3120FAB599}"/>
    <cellStyle name="Normal 98 2 2" xfId="11339" xr:uid="{B6677E47-8803-481E-8F77-9B3120FAB599}"/>
    <cellStyle name="Normal 98 2 2 2" xfId="27317" xr:uid="{B6677E47-8803-481E-8F77-9B3120FAB599}"/>
    <cellStyle name="Normal 98 2 3" xfId="19855" xr:uid="{B6677E47-8803-481E-8F77-9B3120FAB599}"/>
    <cellStyle name="Normal 98 3" xfId="5124" xr:uid="{99ECA251-3722-4769-A223-0857097E5F46}"/>
    <cellStyle name="Normal 98 3 2" xfId="12586" xr:uid="{99ECA251-3722-4769-A223-0857097E5F46}"/>
    <cellStyle name="Normal 98 3 2 2" xfId="28564" xr:uid="{99ECA251-3722-4769-A223-0857097E5F46}"/>
    <cellStyle name="Normal 98 3 3" xfId="21102" xr:uid="{99ECA251-3722-4769-A223-0857097E5F46}"/>
    <cellStyle name="Normal 98 4" xfId="6392" xr:uid="{9FDFDFB7-4B00-482C-B9E5-B53C2F2FEA15}"/>
    <cellStyle name="Normal 98 4 2" xfId="13854" xr:uid="{9FDFDFB7-4B00-482C-B9E5-B53C2F2FEA15}"/>
    <cellStyle name="Normal 98 4 2 2" xfId="29832" xr:uid="{9FDFDFB7-4B00-482C-B9E5-B53C2F2FEA15}"/>
    <cellStyle name="Normal 98 4 3" xfId="22370" xr:uid="{9FDFDFB7-4B00-482C-B9E5-B53C2F2FEA15}"/>
    <cellStyle name="Normal 98 5" xfId="2630" xr:uid="{00000000-0005-0000-0000-00005F030000}"/>
    <cellStyle name="Normal 98 5 2" xfId="10092" xr:uid="{00000000-0005-0000-0000-00005F030000}"/>
    <cellStyle name="Normal 98 5 2 2" xfId="26070" xr:uid="{00000000-0005-0000-0000-00005F030000}"/>
    <cellStyle name="Normal 98 5 3" xfId="18608" xr:uid="{00000000-0005-0000-0000-00005F030000}"/>
    <cellStyle name="Normal 98 6" xfId="8352" xr:uid="{00000000-0005-0000-0000-00005F030000}"/>
    <cellStyle name="Normal 98 6 2" xfId="24330" xr:uid="{00000000-0005-0000-0000-00005F030000}"/>
    <cellStyle name="Normal 98 7" xfId="16796" xr:uid="{00000000-0005-0000-0000-00005F030000}"/>
    <cellStyle name="Normal 99" xfId="826" xr:uid="{00000000-0005-0000-0000-000067030000}"/>
    <cellStyle name="Normal 99 2" xfId="3885" xr:uid="{ADFCE04C-2713-4557-A042-A1FDE5187801}"/>
    <cellStyle name="Normal 99 2 2" xfId="11347" xr:uid="{ADFCE04C-2713-4557-A042-A1FDE5187801}"/>
    <cellStyle name="Normal 99 2 2 2" xfId="27325" xr:uid="{ADFCE04C-2713-4557-A042-A1FDE5187801}"/>
    <cellStyle name="Normal 99 2 3" xfId="19863" xr:uid="{ADFCE04C-2713-4557-A042-A1FDE5187801}"/>
    <cellStyle name="Normal 99 3" xfId="5132" xr:uid="{8C57A363-5781-47D1-9C75-2F3669D72F45}"/>
    <cellStyle name="Normal 99 3 2" xfId="12594" xr:uid="{8C57A363-5781-47D1-9C75-2F3669D72F45}"/>
    <cellStyle name="Normal 99 3 2 2" xfId="28572" xr:uid="{8C57A363-5781-47D1-9C75-2F3669D72F45}"/>
    <cellStyle name="Normal 99 3 3" xfId="21110" xr:uid="{8C57A363-5781-47D1-9C75-2F3669D72F45}"/>
    <cellStyle name="Normal 99 4" xfId="6400" xr:uid="{357A0AD1-12C4-409B-8D83-7E9DB841CBC4}"/>
    <cellStyle name="Normal 99 4 2" xfId="13862" xr:uid="{357A0AD1-12C4-409B-8D83-7E9DB841CBC4}"/>
    <cellStyle name="Normal 99 4 2 2" xfId="29840" xr:uid="{357A0AD1-12C4-409B-8D83-7E9DB841CBC4}"/>
    <cellStyle name="Normal 99 4 3" xfId="22378" xr:uid="{357A0AD1-12C4-409B-8D83-7E9DB841CBC4}"/>
    <cellStyle name="Normal 99 5" xfId="2638" xr:uid="{00000000-0005-0000-0000-000067030000}"/>
    <cellStyle name="Normal 99 5 2" xfId="10100" xr:uid="{00000000-0005-0000-0000-000067030000}"/>
    <cellStyle name="Normal 99 5 2 2" xfId="26078" xr:uid="{00000000-0005-0000-0000-000067030000}"/>
    <cellStyle name="Normal 99 5 3" xfId="18616" xr:uid="{00000000-0005-0000-0000-000067030000}"/>
    <cellStyle name="Normal 99 6" xfId="8360" xr:uid="{00000000-0005-0000-0000-000067030000}"/>
    <cellStyle name="Normal 99 6 2" xfId="24338" xr:uid="{00000000-0005-0000-0000-000067030000}"/>
    <cellStyle name="Normal 99 7" xfId="16804" xr:uid="{00000000-0005-0000-0000-000067030000}"/>
    <cellStyle name="Output" xfId="4" builtinId="21"/>
    <cellStyle name="Percent" xfId="2" builtinId="5"/>
    <cellStyle name="Percent 2" xfId="113" xr:uid="{00000000-0005-0000-0000-00001F030000}"/>
    <cellStyle name="Percent 2 2" xfId="333" xr:uid="{00000000-0005-0000-0000-000020030000}"/>
    <cellStyle name="Percent 2 2 2" xfId="1249" xr:uid="{299D08D0-35D3-4F65-A0A0-065F996B4B07}"/>
    <cellStyle name="Percent 2 2 2 2" xfId="4308" xr:uid="{C11B46AA-2FE3-45A8-99E6-AAFBB073232C}"/>
    <cellStyle name="Percent 2 2 2 2 2" xfId="11770" xr:uid="{C11B46AA-2FE3-45A8-99E6-AAFBB073232C}"/>
    <cellStyle name="Percent 2 2 2 2 2 2" xfId="27748" xr:uid="{C11B46AA-2FE3-45A8-99E6-AAFBB073232C}"/>
    <cellStyle name="Percent 2 2 2 2 3" xfId="20286" xr:uid="{C11B46AA-2FE3-45A8-99E6-AAFBB073232C}"/>
    <cellStyle name="Percent 2 2 2 3" xfId="5555" xr:uid="{CA1E1EB9-46BF-4A0A-810C-83123F86BF8A}"/>
    <cellStyle name="Percent 2 2 2 3 2" xfId="13017" xr:uid="{CA1E1EB9-46BF-4A0A-810C-83123F86BF8A}"/>
    <cellStyle name="Percent 2 2 2 3 2 2" xfId="28995" xr:uid="{CA1E1EB9-46BF-4A0A-810C-83123F86BF8A}"/>
    <cellStyle name="Percent 2 2 2 3 3" xfId="21533" xr:uid="{CA1E1EB9-46BF-4A0A-810C-83123F86BF8A}"/>
    <cellStyle name="Percent 2 2 2 4" xfId="6819" xr:uid="{492B2E7C-80F2-490D-985A-5815B3C46E59}"/>
    <cellStyle name="Percent 2 2 2 4 2" xfId="14281" xr:uid="{492B2E7C-80F2-490D-985A-5815B3C46E59}"/>
    <cellStyle name="Percent 2 2 2 4 2 2" xfId="30259" xr:uid="{492B2E7C-80F2-490D-985A-5815B3C46E59}"/>
    <cellStyle name="Percent 2 2 2 4 3" xfId="22797" xr:uid="{492B2E7C-80F2-490D-985A-5815B3C46E59}"/>
    <cellStyle name="Percent 2 2 2 5" xfId="3061" xr:uid="{299D08D0-35D3-4F65-A0A0-065F996B4B07}"/>
    <cellStyle name="Percent 2 2 2 5 2" xfId="10523" xr:uid="{299D08D0-35D3-4F65-A0A0-065F996B4B07}"/>
    <cellStyle name="Percent 2 2 2 5 2 2" xfId="26501" xr:uid="{299D08D0-35D3-4F65-A0A0-065F996B4B07}"/>
    <cellStyle name="Percent 2 2 2 5 3" xfId="19039" xr:uid="{299D08D0-35D3-4F65-A0A0-065F996B4B07}"/>
    <cellStyle name="Percent 2 2 2 6" xfId="8765" xr:uid="{299D08D0-35D3-4F65-A0A0-065F996B4B07}"/>
    <cellStyle name="Percent 2 2 2 6 2" xfId="24743" xr:uid="{299D08D0-35D3-4F65-A0A0-065F996B4B07}"/>
    <cellStyle name="Percent 2 2 2 7" xfId="17227" xr:uid="{299D08D0-35D3-4F65-A0A0-065F996B4B07}"/>
    <cellStyle name="Percent 2 2 3" xfId="1248" xr:uid="{5B80B0F7-2383-43FC-9650-1D28F0B5ECC1}"/>
    <cellStyle name="Percent 2 2 3 2" xfId="4307" xr:uid="{319EEF45-1943-4A95-ACF6-26608E34DEEA}"/>
    <cellStyle name="Percent 2 2 3 2 2" xfId="11769" xr:uid="{319EEF45-1943-4A95-ACF6-26608E34DEEA}"/>
    <cellStyle name="Percent 2 2 3 2 2 2" xfId="27747" xr:uid="{319EEF45-1943-4A95-ACF6-26608E34DEEA}"/>
    <cellStyle name="Percent 2 2 3 2 3" xfId="20285" xr:uid="{319EEF45-1943-4A95-ACF6-26608E34DEEA}"/>
    <cellStyle name="Percent 2 2 3 3" xfId="5554" xr:uid="{77B6E64D-DB47-415A-9037-12351B9861FF}"/>
    <cellStyle name="Percent 2 2 3 3 2" xfId="13016" xr:uid="{77B6E64D-DB47-415A-9037-12351B9861FF}"/>
    <cellStyle name="Percent 2 2 3 3 2 2" xfId="28994" xr:uid="{77B6E64D-DB47-415A-9037-12351B9861FF}"/>
    <cellStyle name="Percent 2 2 3 3 3" xfId="21532" xr:uid="{77B6E64D-DB47-415A-9037-12351B9861FF}"/>
    <cellStyle name="Percent 2 2 3 4" xfId="6818" xr:uid="{41F7A61A-C97B-4875-ACCE-A09D10D4A834}"/>
    <cellStyle name="Percent 2 2 3 4 2" xfId="14280" xr:uid="{41F7A61A-C97B-4875-ACCE-A09D10D4A834}"/>
    <cellStyle name="Percent 2 2 3 4 2 2" xfId="30258" xr:uid="{41F7A61A-C97B-4875-ACCE-A09D10D4A834}"/>
    <cellStyle name="Percent 2 2 3 4 3" xfId="22796" xr:uid="{41F7A61A-C97B-4875-ACCE-A09D10D4A834}"/>
    <cellStyle name="Percent 2 2 3 5" xfId="3060" xr:uid="{5B80B0F7-2383-43FC-9650-1D28F0B5ECC1}"/>
    <cellStyle name="Percent 2 2 3 5 2" xfId="10522" xr:uid="{5B80B0F7-2383-43FC-9650-1D28F0B5ECC1}"/>
    <cellStyle name="Percent 2 2 3 5 2 2" xfId="26500" xr:uid="{5B80B0F7-2383-43FC-9650-1D28F0B5ECC1}"/>
    <cellStyle name="Percent 2 2 3 5 3" xfId="19038" xr:uid="{5B80B0F7-2383-43FC-9650-1D28F0B5ECC1}"/>
    <cellStyle name="Percent 2 2 3 6" xfId="8764" xr:uid="{5B80B0F7-2383-43FC-9650-1D28F0B5ECC1}"/>
    <cellStyle name="Percent 2 2 3 6 2" xfId="24742" xr:uid="{5B80B0F7-2383-43FC-9650-1D28F0B5ECC1}"/>
    <cellStyle name="Percent 2 2 3 7" xfId="17226" xr:uid="{5B80B0F7-2383-43FC-9650-1D28F0B5ECC1}"/>
    <cellStyle name="Percent 2 2 4" xfId="3392" xr:uid="{AB064273-83D5-4650-80CF-61CDB9C635B3}"/>
    <cellStyle name="Percent 2 2 4 2" xfId="10854" xr:uid="{AB064273-83D5-4650-80CF-61CDB9C635B3}"/>
    <cellStyle name="Percent 2 2 4 2 2" xfId="26832" xr:uid="{AB064273-83D5-4650-80CF-61CDB9C635B3}"/>
    <cellStyle name="Percent 2 2 4 3" xfId="19370" xr:uid="{AB064273-83D5-4650-80CF-61CDB9C635B3}"/>
    <cellStyle name="Percent 2 2 5" xfId="4639" xr:uid="{50183B36-75E9-45C7-9554-152B59D42E02}"/>
    <cellStyle name="Percent 2 2 5 2" xfId="12101" xr:uid="{50183B36-75E9-45C7-9554-152B59D42E02}"/>
    <cellStyle name="Percent 2 2 5 2 2" xfId="28079" xr:uid="{50183B36-75E9-45C7-9554-152B59D42E02}"/>
    <cellStyle name="Percent 2 2 5 3" xfId="20617" xr:uid="{50183B36-75E9-45C7-9554-152B59D42E02}"/>
    <cellStyle name="Percent 2 2 6" xfId="5911" xr:uid="{4D9A8B8F-8290-4070-AAE9-3A1FA6795111}"/>
    <cellStyle name="Percent 2 2 6 2" xfId="13373" xr:uid="{4D9A8B8F-8290-4070-AAE9-3A1FA6795111}"/>
    <cellStyle name="Percent 2 2 6 2 2" xfId="29351" xr:uid="{4D9A8B8F-8290-4070-AAE9-3A1FA6795111}"/>
    <cellStyle name="Percent 2 2 6 3" xfId="21889" xr:uid="{4D9A8B8F-8290-4070-AAE9-3A1FA6795111}"/>
    <cellStyle name="Percent 2 2 7" xfId="2145" xr:uid="{00000000-0005-0000-0000-000020030000}"/>
    <cellStyle name="Percent 2 2 7 2" xfId="9607" xr:uid="{00000000-0005-0000-0000-000020030000}"/>
    <cellStyle name="Percent 2 2 7 2 2" xfId="25585" xr:uid="{00000000-0005-0000-0000-000020030000}"/>
    <cellStyle name="Percent 2 2 7 3" xfId="18123" xr:uid="{00000000-0005-0000-0000-000020030000}"/>
    <cellStyle name="Percent 2 2 8" xfId="7890" xr:uid="{00000000-0005-0000-0000-000020030000}"/>
    <cellStyle name="Percent 2 2 8 2" xfId="23868" xr:uid="{00000000-0005-0000-0000-000020030000}"/>
    <cellStyle name="Percent 2 2 9" xfId="16311" xr:uid="{00000000-0005-0000-0000-000020030000}"/>
    <cellStyle name="Percent 2 3" xfId="3174" xr:uid="{4D3D47B2-E4E8-4486-B759-7E9D1731A8A9}"/>
    <cellStyle name="Percent 2 3 2" xfId="10636" xr:uid="{4D3D47B2-E4E8-4486-B759-7E9D1731A8A9}"/>
    <cellStyle name="Percent 2 3 2 2" xfId="26614" xr:uid="{4D3D47B2-E4E8-4486-B759-7E9D1731A8A9}"/>
    <cellStyle name="Percent 2 3 3" xfId="19152" xr:uid="{4D3D47B2-E4E8-4486-B759-7E9D1731A8A9}"/>
    <cellStyle name="Percent 2 4" xfId="4421" xr:uid="{2AF26DA6-2060-4546-A03F-7C6CA8FFAB01}"/>
    <cellStyle name="Percent 2 4 2" xfId="11883" xr:uid="{2AF26DA6-2060-4546-A03F-7C6CA8FFAB01}"/>
    <cellStyle name="Percent 2 4 2 2" xfId="27861" xr:uid="{2AF26DA6-2060-4546-A03F-7C6CA8FFAB01}"/>
    <cellStyle name="Percent 2 4 3" xfId="20399" xr:uid="{2AF26DA6-2060-4546-A03F-7C6CA8FFAB01}"/>
    <cellStyle name="Percent 2 5" xfId="5699" xr:uid="{0C7F85D1-088E-477E-9AC7-C7EB79DA2A16}"/>
    <cellStyle name="Percent 2 5 2" xfId="13161" xr:uid="{0C7F85D1-088E-477E-9AC7-C7EB79DA2A16}"/>
    <cellStyle name="Percent 2 5 2 2" xfId="29139" xr:uid="{0C7F85D1-088E-477E-9AC7-C7EB79DA2A16}"/>
    <cellStyle name="Percent 2 5 3" xfId="21677" xr:uid="{0C7F85D1-088E-477E-9AC7-C7EB79DA2A16}"/>
    <cellStyle name="Percent 2 6" xfId="1927" xr:uid="{00000000-0005-0000-0000-00001F030000}"/>
    <cellStyle name="Percent 2 6 2" xfId="9389" xr:uid="{00000000-0005-0000-0000-00001F030000}"/>
    <cellStyle name="Percent 2 6 2 2" xfId="25367" xr:uid="{00000000-0005-0000-0000-00001F030000}"/>
    <cellStyle name="Percent 2 6 3" xfId="17905" xr:uid="{00000000-0005-0000-0000-00001F030000}"/>
    <cellStyle name="Percent 2 7" xfId="7628" xr:uid="{00000000-0005-0000-0000-00001F030000}"/>
    <cellStyle name="Percent 2 7 2" xfId="23606" xr:uid="{00000000-0005-0000-0000-00001F030000}"/>
    <cellStyle name="Percent 2 8" xfId="16093" xr:uid="{00000000-0005-0000-0000-00001F030000}"/>
    <cellStyle name="Percent 3" xfId="224" xr:uid="{00000000-0005-0000-0000-000021030000}"/>
    <cellStyle name="Percent 3 2" xfId="3283" xr:uid="{7F6733D3-A18F-464B-91CD-4657FEF01A3A}"/>
    <cellStyle name="Percent 3 2 2" xfId="10745" xr:uid="{7F6733D3-A18F-464B-91CD-4657FEF01A3A}"/>
    <cellStyle name="Percent 3 2 2 2" xfId="26723" xr:uid="{7F6733D3-A18F-464B-91CD-4657FEF01A3A}"/>
    <cellStyle name="Percent 3 2 3" xfId="19261" xr:uid="{7F6733D3-A18F-464B-91CD-4657FEF01A3A}"/>
    <cellStyle name="Percent 3 3" xfId="4530" xr:uid="{7982401B-B151-4A79-9C36-F928F538D44E}"/>
    <cellStyle name="Percent 3 3 2" xfId="11992" xr:uid="{7982401B-B151-4A79-9C36-F928F538D44E}"/>
    <cellStyle name="Percent 3 3 2 2" xfId="27970" xr:uid="{7982401B-B151-4A79-9C36-F928F538D44E}"/>
    <cellStyle name="Percent 3 3 3" xfId="20508" xr:uid="{7982401B-B151-4A79-9C36-F928F538D44E}"/>
    <cellStyle name="Percent 3 4" xfId="5804" xr:uid="{222A7078-3BE0-4F33-908D-641CEA2A0ED5}"/>
    <cellStyle name="Percent 3 4 2" xfId="13266" xr:uid="{222A7078-3BE0-4F33-908D-641CEA2A0ED5}"/>
    <cellStyle name="Percent 3 4 2 2" xfId="29244" xr:uid="{222A7078-3BE0-4F33-908D-641CEA2A0ED5}"/>
    <cellStyle name="Percent 3 4 3" xfId="21782" xr:uid="{222A7078-3BE0-4F33-908D-641CEA2A0ED5}"/>
    <cellStyle name="Percent 3 5" xfId="2036" xr:uid="{00000000-0005-0000-0000-000021030000}"/>
    <cellStyle name="Percent 3 5 2" xfId="9498" xr:uid="{00000000-0005-0000-0000-000021030000}"/>
    <cellStyle name="Percent 3 5 2 2" xfId="25476" xr:uid="{00000000-0005-0000-0000-000021030000}"/>
    <cellStyle name="Percent 3 5 3" xfId="18014" xr:uid="{00000000-0005-0000-0000-000021030000}"/>
    <cellStyle name="Percent 3 6" xfId="7788" xr:uid="{00000000-0005-0000-0000-000021030000}"/>
    <cellStyle name="Percent 3 6 2" xfId="23766" xr:uid="{00000000-0005-0000-0000-000021030000}"/>
    <cellStyle name="Percent 3 7" xfId="16202" xr:uid="{00000000-0005-0000-0000-000021030000}"/>
    <cellStyle name="Percent 4" xfId="3065" xr:uid="{E294F872-082A-4297-BB07-1E8014B25DEB}"/>
    <cellStyle name="Percent 4 2" xfId="10527" xr:uid="{E294F872-082A-4297-BB07-1E8014B25DEB}"/>
    <cellStyle name="Percent 4 2 2" xfId="26505" xr:uid="{E294F872-082A-4297-BB07-1E8014B25DEB}"/>
    <cellStyle name="Percent 4 3" xfId="19043" xr:uid="{E294F872-082A-4297-BB07-1E8014B25DEB}"/>
    <cellStyle name="Percent 5" xfId="4312" xr:uid="{F9F9EBD6-AA37-4014-A371-42B8D2917103}"/>
    <cellStyle name="Percent 5 2" xfId="11774" xr:uid="{F9F9EBD6-AA37-4014-A371-42B8D2917103}"/>
    <cellStyle name="Percent 5 2 2" xfId="27752" xr:uid="{F9F9EBD6-AA37-4014-A371-42B8D2917103}"/>
    <cellStyle name="Percent 5 3" xfId="20290" xr:uid="{F9F9EBD6-AA37-4014-A371-42B8D2917103}"/>
    <cellStyle name="Percent 6" xfId="5614" xr:uid="{4B273AFD-FC7C-4429-B614-9C2FB7D72D49}"/>
    <cellStyle name="Percent 6 2" xfId="13076" xr:uid="{4B273AFD-FC7C-4429-B614-9C2FB7D72D49}"/>
    <cellStyle name="Percent 6 2 2" xfId="29054" xr:uid="{4B273AFD-FC7C-4429-B614-9C2FB7D72D49}"/>
    <cellStyle name="Percent 6 3" xfId="21592" xr:uid="{4B273AFD-FC7C-4429-B614-9C2FB7D72D49}"/>
    <cellStyle name="Percent 7" xfId="1818" xr:uid="{00000000-0005-0000-0000-0000A91C0000}"/>
    <cellStyle name="Percent 7 2" xfId="9280" xr:uid="{00000000-0005-0000-0000-0000A91C0000}"/>
    <cellStyle name="Percent 7 2 2" xfId="25258" xr:uid="{00000000-0005-0000-0000-0000A91C0000}"/>
    <cellStyle name="Percent 7 3" xfId="17796" xr:uid="{00000000-0005-0000-0000-0000A91C0000}"/>
    <cellStyle name="Percent 8" xfId="7634" xr:uid="{00000000-0005-0000-0000-0000563A0000}"/>
    <cellStyle name="Percent 8 2" xfId="23612" xr:uid="{00000000-0005-0000-0000-0000563A0000}"/>
    <cellStyle name="Percent 9" xfId="15984" xr:uid="{00000000-0005-0000-0000-0000C57C0000}"/>
  </cellStyles>
  <dxfs count="221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 REGIONAL SALES </a:t>
            </a:r>
          </a:p>
        </c:rich>
      </c:tx>
      <c:layout>
        <c:manualLayout>
          <c:xMode val="edge"/>
          <c:yMode val="edge"/>
          <c:x val="0.343092574493520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2097709322891E-2"/>
          <c:y val="0.18583199868035297"/>
          <c:w val="0.94567902290677108"/>
          <c:h val="0.6465379966995680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'!$I$3:$I$10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'DAILY SALES '!$N$3:$N$10</c:f>
              <c:numCache>
                <c:formatCode>0.00%</c:formatCode>
                <c:ptCount val="8"/>
                <c:pt idx="0">
                  <c:v>0</c:v>
                </c:pt>
                <c:pt idx="1">
                  <c:v>0.86207999999999996</c:v>
                </c:pt>
                <c:pt idx="2">
                  <c:v>0</c:v>
                </c:pt>
                <c:pt idx="3">
                  <c:v>0.57216</c:v>
                </c:pt>
                <c:pt idx="4">
                  <c:v>1.20872</c:v>
                </c:pt>
                <c:pt idx="5">
                  <c:v>0</c:v>
                </c:pt>
                <c:pt idx="6">
                  <c:v>4.1850000000000005E-2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8F6-B54E-8771D108C9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1248"/>
        <c:axId val="343328112"/>
      </c:barChart>
      <c:catAx>
        <c:axId val="3433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8112"/>
        <c:crosses val="autoZero"/>
        <c:auto val="1"/>
        <c:lblAlgn val="ctr"/>
        <c:lblOffset val="100"/>
        <c:noMultiLvlLbl val="0"/>
      </c:catAx>
      <c:valAx>
        <c:axId val="343328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4333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 i="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9.2892491924963308E-2"/>
          <c:w val="0.96859386505770739"/>
          <c:h val="0.882028070722194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'DAILY SALES '!$C$3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'!$C$4:$C$8</c:f>
              <c:numCache>
                <c:formatCode>#,##0.00</c:formatCode>
                <c:ptCount val="5"/>
                <c:pt idx="0">
                  <c:v>320000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3369200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DA0-ABC2-81EA85BD814D}"/>
            </c:ext>
          </c:extLst>
        </c:ser>
        <c:ser>
          <c:idx val="1"/>
          <c:order val="1"/>
          <c:tx>
            <c:strRef>
              <c:f>'DAILY SALES '!$D$3</c:f>
              <c:strCache>
                <c:ptCount val="1"/>
                <c:pt idx="0">
                  <c:v>BYPRODUCT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'!$D$4:$D$8</c:f>
              <c:numCache>
                <c:formatCode>#,##0.00</c:formatCode>
                <c:ptCount val="5"/>
                <c:pt idx="0">
                  <c:v>7765.9826839826846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78461.744322344312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E-4DA0-ABC2-81EA85BD81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3600"/>
        <c:axId val="343330856"/>
      </c:barChart>
      <c:catAx>
        <c:axId val="3433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0856"/>
        <c:crosses val="autoZero"/>
        <c:auto val="1"/>
        <c:lblAlgn val="ctr"/>
        <c:lblOffset val="100"/>
        <c:noMultiLvlLbl val="0"/>
      </c:catAx>
      <c:valAx>
        <c:axId val="3433308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3433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TEAM LEADERS DAILY PERFOMANCE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97194226145017"/>
          <c:y val="6.2948346046567613E-2"/>
          <c:w val="0.88349166086046083"/>
          <c:h val="0.9323506307298109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'!$A$17:$A$71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'DAILY SALES '!$C$17:$C$71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262100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525100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552500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1248800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30000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1042800</c:v>
                </c:pt>
                <c:pt idx="52">
                  <c:v>0</c:v>
                </c:pt>
                <c:pt idx="53">
                  <c:v>0</c:v>
                </c:pt>
                <c:pt idx="54">
                  <c:v>27900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C-4D6D-9E00-87BB9B553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33992"/>
        <c:axId val="343334384"/>
      </c:barChart>
      <c:catAx>
        <c:axId val="343333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4384"/>
        <c:crosses val="autoZero"/>
        <c:auto val="1"/>
        <c:lblAlgn val="ctr"/>
        <c:lblOffset val="100"/>
        <c:noMultiLvlLbl val="0"/>
      </c:catAx>
      <c:valAx>
        <c:axId val="343334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3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REGIONAL CHECKOFF PERFORMANCE </a:t>
            </a:r>
          </a:p>
        </c:rich>
      </c:tx>
      <c:layout>
        <c:manualLayout>
          <c:xMode val="edge"/>
          <c:yMode val="edge"/>
          <c:x val="0.245892659290009"/>
          <c:y val="3.701287098843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'!$I$3:$I$10</c:f>
              <c:strCache>
                <c:ptCount val="8"/>
                <c:pt idx="0">
                  <c:v>KEVIN HAGIN</c:v>
                </c:pt>
                <c:pt idx="1">
                  <c:v>ABDALLAH MWANIKI</c:v>
                </c:pt>
                <c:pt idx="2">
                  <c:v>SHADRACK KUYEBI</c:v>
                </c:pt>
                <c:pt idx="3">
                  <c:v>SHARON CHEPTOO</c:v>
                </c:pt>
                <c:pt idx="4">
                  <c:v>OLGAH OGALLO</c:v>
                </c:pt>
                <c:pt idx="5">
                  <c:v>DAVID OJWANG</c:v>
                </c:pt>
                <c:pt idx="6">
                  <c:v>BENEDICT OESE</c:v>
                </c:pt>
                <c:pt idx="7">
                  <c:v>OLGAH OGALLO</c:v>
                </c:pt>
              </c:strCache>
            </c:strRef>
          </c:cat>
          <c:val>
            <c:numRef>
              <c:f>'WEEKLY SALES '!$J$3:$J$10</c:f>
              <c:numCache>
                <c:formatCode>_(* #,##0.00_);_(* \(#,##0.00\);_(* "-"??_);_(@_)</c:formatCode>
                <c:ptCount val="8"/>
                <c:pt idx="0">
                  <c:v>6527820</c:v>
                </c:pt>
                <c:pt idx="1">
                  <c:v>7259610</c:v>
                </c:pt>
                <c:pt idx="2">
                  <c:v>4067709</c:v>
                </c:pt>
                <c:pt idx="3">
                  <c:v>1884700</c:v>
                </c:pt>
                <c:pt idx="4">
                  <c:v>8469700</c:v>
                </c:pt>
                <c:pt idx="5">
                  <c:v>2033000</c:v>
                </c:pt>
                <c:pt idx="6">
                  <c:v>5725040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E-4632-8B2E-EE21B096B5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27328"/>
        <c:axId val="343327720"/>
      </c:barChart>
      <c:catAx>
        <c:axId val="34332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7720"/>
        <c:crosses val="autoZero"/>
        <c:auto val="1"/>
        <c:lblAlgn val="ctr"/>
        <c:lblOffset val="100"/>
        <c:noMultiLvlLbl val="0"/>
      </c:catAx>
      <c:valAx>
        <c:axId val="343327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85470085470085E-2"/>
          <c:y val="5.4989356293387068E-2"/>
          <c:w val="0.96991452991452987"/>
          <c:h val="0.90291620987527343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'!$A$5:$A$9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'WEEKLY SALES '!$B$5:$B$9</c:f>
              <c:numCache>
                <c:formatCode>_(* #,##0.00_);_(* \(#,##0.00\);_(* "-"??_);_(@_)</c:formatCode>
                <c:ptCount val="5"/>
                <c:pt idx="0">
                  <c:v>3879000</c:v>
                </c:pt>
                <c:pt idx="1">
                  <c:v>6946010</c:v>
                </c:pt>
                <c:pt idx="2">
                  <c:v>0</c:v>
                </c:pt>
                <c:pt idx="3">
                  <c:v>0</c:v>
                </c:pt>
                <c:pt idx="4">
                  <c:v>25142569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4DC2-AB9A-590B5FFB71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1651656"/>
        <c:axId val="421652440"/>
      </c:barChart>
      <c:catAx>
        <c:axId val="42165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440"/>
        <c:crosses val="autoZero"/>
        <c:auto val="1"/>
        <c:lblAlgn val="ctr"/>
        <c:lblOffset val="100"/>
        <c:noMultiLvlLbl val="0"/>
      </c:catAx>
      <c:valAx>
        <c:axId val="421652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299920525201522E-2"/>
          <c:y val="7.1418237355947142E-2"/>
          <c:w val="0.9063701388471479"/>
          <c:h val="0.9275432978745203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'!$A$16:$A$70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'WEEKLY SALES '!$C$16:$C$70</c:f>
              <c:numCache>
                <c:formatCode>_(* #,##0.00_);_(* \(#,##0.00\);_(* "-"??_);_(@_)</c:formatCode>
                <c:ptCount val="55"/>
                <c:pt idx="0">
                  <c:v>1423920</c:v>
                </c:pt>
                <c:pt idx="1">
                  <c:v>0</c:v>
                </c:pt>
                <c:pt idx="2">
                  <c:v>0</c:v>
                </c:pt>
                <c:pt idx="3">
                  <c:v>17800</c:v>
                </c:pt>
                <c:pt idx="4">
                  <c:v>34100</c:v>
                </c:pt>
                <c:pt idx="5">
                  <c:v>2461800</c:v>
                </c:pt>
                <c:pt idx="6">
                  <c:v>1468600</c:v>
                </c:pt>
                <c:pt idx="7">
                  <c:v>1188500</c:v>
                </c:pt>
                <c:pt idx="8">
                  <c:v>0</c:v>
                </c:pt>
                <c:pt idx="9">
                  <c:v>0</c:v>
                </c:pt>
                <c:pt idx="10">
                  <c:v>771700</c:v>
                </c:pt>
                <c:pt idx="11">
                  <c:v>72800</c:v>
                </c:pt>
                <c:pt idx="12">
                  <c:v>0</c:v>
                </c:pt>
                <c:pt idx="13">
                  <c:v>2501400</c:v>
                </c:pt>
                <c:pt idx="14">
                  <c:v>1119600</c:v>
                </c:pt>
                <c:pt idx="15">
                  <c:v>138300</c:v>
                </c:pt>
                <c:pt idx="16">
                  <c:v>0</c:v>
                </c:pt>
                <c:pt idx="17">
                  <c:v>950100</c:v>
                </c:pt>
                <c:pt idx="18">
                  <c:v>0</c:v>
                </c:pt>
                <c:pt idx="19">
                  <c:v>0</c:v>
                </c:pt>
                <c:pt idx="20">
                  <c:v>314100</c:v>
                </c:pt>
                <c:pt idx="21">
                  <c:v>0</c:v>
                </c:pt>
                <c:pt idx="22">
                  <c:v>1597890</c:v>
                </c:pt>
                <c:pt idx="23">
                  <c:v>1689100</c:v>
                </c:pt>
                <c:pt idx="24">
                  <c:v>444700</c:v>
                </c:pt>
                <c:pt idx="25">
                  <c:v>0</c:v>
                </c:pt>
                <c:pt idx="26">
                  <c:v>1166600</c:v>
                </c:pt>
                <c:pt idx="27">
                  <c:v>579900</c:v>
                </c:pt>
                <c:pt idx="28">
                  <c:v>0</c:v>
                </c:pt>
                <c:pt idx="29">
                  <c:v>658200</c:v>
                </c:pt>
                <c:pt idx="30">
                  <c:v>999500</c:v>
                </c:pt>
                <c:pt idx="31">
                  <c:v>0</c:v>
                </c:pt>
                <c:pt idx="32">
                  <c:v>717109</c:v>
                </c:pt>
                <c:pt idx="33">
                  <c:v>2012600</c:v>
                </c:pt>
                <c:pt idx="34">
                  <c:v>0</c:v>
                </c:pt>
                <c:pt idx="35">
                  <c:v>1084300</c:v>
                </c:pt>
                <c:pt idx="36">
                  <c:v>103800</c:v>
                </c:pt>
                <c:pt idx="37">
                  <c:v>3289100</c:v>
                </c:pt>
                <c:pt idx="38">
                  <c:v>10200</c:v>
                </c:pt>
                <c:pt idx="39">
                  <c:v>0</c:v>
                </c:pt>
                <c:pt idx="40">
                  <c:v>3756000</c:v>
                </c:pt>
                <c:pt idx="41">
                  <c:v>181600</c:v>
                </c:pt>
                <c:pt idx="42">
                  <c:v>330400</c:v>
                </c:pt>
                <c:pt idx="43">
                  <c:v>30000</c:v>
                </c:pt>
                <c:pt idx="44">
                  <c:v>0</c:v>
                </c:pt>
                <c:pt idx="45">
                  <c:v>431500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50000</c:v>
                </c:pt>
                <c:pt idx="50">
                  <c:v>0</c:v>
                </c:pt>
                <c:pt idx="51">
                  <c:v>1042800</c:v>
                </c:pt>
                <c:pt idx="52">
                  <c:v>0</c:v>
                </c:pt>
                <c:pt idx="53">
                  <c:v>276900</c:v>
                </c:pt>
                <c:pt idx="54">
                  <c:v>3052660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C-46CA-9F1B-358600B3BE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%PERFORMANCE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1284763646968E-2"/>
          <c:y val="9.4119047619047616E-2"/>
          <c:w val="0.90707945597709372"/>
          <c:h val="0.90612613377964513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'!$A$16:$A$70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'WEEKLY SALES '!$E$16:$E$70</c:f>
              <c:numCache>
                <c:formatCode>0.00%</c:formatCode>
                <c:ptCount val="55"/>
                <c:pt idx="0">
                  <c:v>0.75942399999999999</c:v>
                </c:pt>
                <c:pt idx="1">
                  <c:v>0</c:v>
                </c:pt>
                <c:pt idx="2">
                  <c:v>0</c:v>
                </c:pt>
                <c:pt idx="3">
                  <c:v>1.78E-2</c:v>
                </c:pt>
                <c:pt idx="4">
                  <c:v>3.4099999999999998E-2</c:v>
                </c:pt>
                <c:pt idx="5">
                  <c:v>1.9694400000000001</c:v>
                </c:pt>
                <c:pt idx="6">
                  <c:v>1.4685999999999999</c:v>
                </c:pt>
                <c:pt idx="7">
                  <c:v>1.1884999999999999</c:v>
                </c:pt>
                <c:pt idx="8">
                  <c:v>0</c:v>
                </c:pt>
                <c:pt idx="9">
                  <c:v>0</c:v>
                </c:pt>
                <c:pt idx="10">
                  <c:v>0.88194285714285714</c:v>
                </c:pt>
                <c:pt idx="11">
                  <c:v>8.3199999999999996E-2</c:v>
                </c:pt>
                <c:pt idx="12">
                  <c:v>0</c:v>
                </c:pt>
                <c:pt idx="13">
                  <c:v>2.0011199999999998</c:v>
                </c:pt>
                <c:pt idx="14">
                  <c:v>1.1195999999999999</c:v>
                </c:pt>
                <c:pt idx="15">
                  <c:v>0.13830000000000001</c:v>
                </c:pt>
                <c:pt idx="16">
                  <c:v>0</c:v>
                </c:pt>
                <c:pt idx="17">
                  <c:v>1.0858285714285714</c:v>
                </c:pt>
                <c:pt idx="18">
                  <c:v>0</c:v>
                </c:pt>
                <c:pt idx="19">
                  <c:v>0</c:v>
                </c:pt>
                <c:pt idx="20">
                  <c:v>0.35897112088189637</c:v>
                </c:pt>
                <c:pt idx="21">
                  <c:v>0</c:v>
                </c:pt>
                <c:pt idx="22">
                  <c:v>1.82616</c:v>
                </c:pt>
                <c:pt idx="23">
                  <c:v>1.35128</c:v>
                </c:pt>
                <c:pt idx="24">
                  <c:v>0.35576000000000002</c:v>
                </c:pt>
                <c:pt idx="25">
                  <c:v>0</c:v>
                </c:pt>
                <c:pt idx="26">
                  <c:v>1.3332571428571429</c:v>
                </c:pt>
                <c:pt idx="27">
                  <c:v>0.46392</c:v>
                </c:pt>
                <c:pt idx="28">
                  <c:v>0</c:v>
                </c:pt>
                <c:pt idx="29">
                  <c:v>1.0531200000000001</c:v>
                </c:pt>
                <c:pt idx="30">
                  <c:v>0.79959999999999998</c:v>
                </c:pt>
                <c:pt idx="31">
                  <c:v>0</c:v>
                </c:pt>
                <c:pt idx="32">
                  <c:v>0.81955314285714287</c:v>
                </c:pt>
                <c:pt idx="33">
                  <c:v>1.6100796779840645</c:v>
                </c:pt>
                <c:pt idx="34">
                  <c:v>0</c:v>
                </c:pt>
                <c:pt idx="35">
                  <c:v>0.86743999999999999</c:v>
                </c:pt>
                <c:pt idx="36">
                  <c:v>0.11862857142857143</c:v>
                </c:pt>
                <c:pt idx="37">
                  <c:v>3.7589714285714284</c:v>
                </c:pt>
                <c:pt idx="38">
                  <c:v>1.1657142857142857E-2</c:v>
                </c:pt>
                <c:pt idx="39">
                  <c:v>0</c:v>
                </c:pt>
                <c:pt idx="40">
                  <c:v>3.0047999999999999</c:v>
                </c:pt>
                <c:pt idx="41">
                  <c:v>0.14527999999999999</c:v>
                </c:pt>
                <c:pt idx="42">
                  <c:v>0.26432</c:v>
                </c:pt>
                <c:pt idx="43">
                  <c:v>0.03</c:v>
                </c:pt>
                <c:pt idx="44">
                  <c:v>0</c:v>
                </c:pt>
                <c:pt idx="45">
                  <c:v>0.49314285714285716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5.7142857142857141E-2</c:v>
                </c:pt>
                <c:pt idx="50">
                  <c:v>0</c:v>
                </c:pt>
                <c:pt idx="51">
                  <c:v>1.1917714285714285</c:v>
                </c:pt>
                <c:pt idx="52">
                  <c:v>0</c:v>
                </c:pt>
                <c:pt idx="53">
                  <c:v>0.18459999999999999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E-4053-8BF0-C3D1515471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FULLY BOOKED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'!$C$4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SALES '!$A$5:$A$10</c:f>
              <c:strCache>
                <c:ptCount val="6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  <c:pt idx="5">
                  <c:v>FULLY BOOKED </c:v>
                </c:pt>
              </c:strCache>
            </c:strRef>
          </c:cat>
          <c:val>
            <c:numRef>
              <c:f>'MONTHLY SALES '!$C$5:$C$10</c:f>
              <c:numCache>
                <c:formatCode>#,##0.00</c:formatCode>
                <c:ptCount val="6"/>
                <c:pt idx="0">
                  <c:v>3879000</c:v>
                </c:pt>
                <c:pt idx="1">
                  <c:v>6946010</c:v>
                </c:pt>
                <c:pt idx="2">
                  <c:v>0</c:v>
                </c:pt>
                <c:pt idx="3">
                  <c:v>0</c:v>
                </c:pt>
                <c:pt idx="4">
                  <c:v>25142569</c:v>
                </c:pt>
                <c:pt idx="5">
                  <c:v>35967579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F-484E-9FB5-140EEE388D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47586784"/>
        <c:axId val="1047592192"/>
      </c:barChart>
      <c:catAx>
        <c:axId val="104758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92192"/>
        <c:crosses val="autoZero"/>
        <c:auto val="1"/>
        <c:lblAlgn val="ctr"/>
        <c:lblOffset val="100"/>
        <c:noMultiLvlLbl val="0"/>
      </c:catAx>
      <c:valAx>
        <c:axId val="10475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8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 PERFOMANCE PER</a:t>
            </a:r>
            <a:r>
              <a:rPr lang="en-US" baseline="0"/>
              <a:t>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'!$B$4:$B$11</c:f>
              <c:strCache>
                <c:ptCount val="8"/>
                <c:pt idx="0">
                  <c:v>KEVIN HAGIN</c:v>
                </c:pt>
                <c:pt idx="1">
                  <c:v>OLGA OGALLO-ACTING</c:v>
                </c:pt>
                <c:pt idx="2">
                  <c:v>OLGA OGALLO</c:v>
                </c:pt>
                <c:pt idx="3">
                  <c:v>SHADRACK KUYEBI</c:v>
                </c:pt>
                <c:pt idx="4">
                  <c:v>CHEPTOO SHARON</c:v>
                </c:pt>
                <c:pt idx="5">
                  <c:v>DAVID OJWANG</c:v>
                </c:pt>
                <c:pt idx="6">
                  <c:v>OESE BENEDICT</c:v>
                </c:pt>
                <c:pt idx="7">
                  <c:v>ABDALLA MWANIKI</c:v>
                </c:pt>
              </c:strCache>
            </c:strRef>
          </c:cat>
          <c:val>
            <c:numRef>
              <c:f>'WEEKLY  TO WEEK SALES '!$G$4:$G$11</c:f>
              <c:numCache>
                <c:formatCode>_(* #,##0.00_);_(* \(#,##0.00\);_(* "-"??_);_(@_)</c:formatCode>
                <c:ptCount val="8"/>
                <c:pt idx="0">
                  <c:v>6527820</c:v>
                </c:pt>
                <c:pt idx="1">
                  <c:v>8469700</c:v>
                </c:pt>
                <c:pt idx="2">
                  <c:v>0</c:v>
                </c:pt>
                <c:pt idx="3">
                  <c:v>4067709</c:v>
                </c:pt>
                <c:pt idx="4">
                  <c:v>1884700</c:v>
                </c:pt>
                <c:pt idx="5">
                  <c:v>2033000</c:v>
                </c:pt>
                <c:pt idx="6">
                  <c:v>5725040</c:v>
                </c:pt>
                <c:pt idx="7">
                  <c:v>7259610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958-9390-62B4B17BBB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0872"/>
        <c:axId val="421652048"/>
      </c:barChart>
      <c:catAx>
        <c:axId val="42165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048"/>
        <c:crosses val="autoZero"/>
        <c:auto val="1"/>
        <c:lblAlgn val="ctr"/>
        <c:lblOffset val="100"/>
        <c:noMultiLvlLbl val="0"/>
      </c:catAx>
      <c:valAx>
        <c:axId val="4216520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'!$B$17:$B$71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'WEEKLY  TO WEEK SALES '!$H$17:$H$71</c:f>
              <c:numCache>
                <c:formatCode>_(* #,##0.00_);_(* \(#,##0.00\);_(* "-"??_);_(@_)</c:formatCode>
                <c:ptCount val="55"/>
                <c:pt idx="0">
                  <c:v>1423920</c:v>
                </c:pt>
                <c:pt idx="1">
                  <c:v>0</c:v>
                </c:pt>
                <c:pt idx="2">
                  <c:v>0</c:v>
                </c:pt>
                <c:pt idx="3">
                  <c:v>17800</c:v>
                </c:pt>
                <c:pt idx="4">
                  <c:v>34100</c:v>
                </c:pt>
                <c:pt idx="5">
                  <c:v>2461800</c:v>
                </c:pt>
                <c:pt idx="6">
                  <c:v>1468600</c:v>
                </c:pt>
                <c:pt idx="7">
                  <c:v>1188500</c:v>
                </c:pt>
                <c:pt idx="8">
                  <c:v>0</c:v>
                </c:pt>
                <c:pt idx="9">
                  <c:v>0</c:v>
                </c:pt>
                <c:pt idx="10">
                  <c:v>771700</c:v>
                </c:pt>
                <c:pt idx="11">
                  <c:v>72800</c:v>
                </c:pt>
                <c:pt idx="12">
                  <c:v>0</c:v>
                </c:pt>
                <c:pt idx="13">
                  <c:v>2501400</c:v>
                </c:pt>
                <c:pt idx="14">
                  <c:v>1119600</c:v>
                </c:pt>
                <c:pt idx="15">
                  <c:v>138300</c:v>
                </c:pt>
                <c:pt idx="16">
                  <c:v>0</c:v>
                </c:pt>
                <c:pt idx="17">
                  <c:v>950100</c:v>
                </c:pt>
                <c:pt idx="18">
                  <c:v>0</c:v>
                </c:pt>
                <c:pt idx="19">
                  <c:v>0</c:v>
                </c:pt>
                <c:pt idx="20">
                  <c:v>314100</c:v>
                </c:pt>
                <c:pt idx="21">
                  <c:v>0</c:v>
                </c:pt>
                <c:pt idx="22">
                  <c:v>1597890</c:v>
                </c:pt>
                <c:pt idx="23">
                  <c:v>1689100</c:v>
                </c:pt>
                <c:pt idx="24">
                  <c:v>444700</c:v>
                </c:pt>
                <c:pt idx="25">
                  <c:v>0</c:v>
                </c:pt>
                <c:pt idx="26">
                  <c:v>1166600</c:v>
                </c:pt>
                <c:pt idx="27">
                  <c:v>579900</c:v>
                </c:pt>
                <c:pt idx="28">
                  <c:v>0</c:v>
                </c:pt>
                <c:pt idx="29">
                  <c:v>658200</c:v>
                </c:pt>
                <c:pt idx="30">
                  <c:v>999500</c:v>
                </c:pt>
                <c:pt idx="31">
                  <c:v>0</c:v>
                </c:pt>
                <c:pt idx="32">
                  <c:v>717109</c:v>
                </c:pt>
                <c:pt idx="33">
                  <c:v>2012600</c:v>
                </c:pt>
                <c:pt idx="34">
                  <c:v>0</c:v>
                </c:pt>
                <c:pt idx="35">
                  <c:v>1084300</c:v>
                </c:pt>
                <c:pt idx="36">
                  <c:v>103800</c:v>
                </c:pt>
                <c:pt idx="37">
                  <c:v>3289100</c:v>
                </c:pt>
                <c:pt idx="38">
                  <c:v>10200</c:v>
                </c:pt>
                <c:pt idx="39">
                  <c:v>0</c:v>
                </c:pt>
                <c:pt idx="40">
                  <c:v>3756000</c:v>
                </c:pt>
                <c:pt idx="41">
                  <c:v>181600</c:v>
                </c:pt>
                <c:pt idx="42">
                  <c:v>330400</c:v>
                </c:pt>
                <c:pt idx="43">
                  <c:v>30000</c:v>
                </c:pt>
                <c:pt idx="44">
                  <c:v>0</c:v>
                </c:pt>
                <c:pt idx="45">
                  <c:v>431500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50000</c:v>
                </c:pt>
                <c:pt idx="50">
                  <c:v>0</c:v>
                </c:pt>
                <c:pt idx="51">
                  <c:v>1042800</c:v>
                </c:pt>
                <c:pt idx="52">
                  <c:v>0</c:v>
                </c:pt>
                <c:pt idx="53">
                  <c:v>276900</c:v>
                </c:pt>
                <c:pt idx="54">
                  <c:v>3052660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1-4697-8E94-06FB6CA7B1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'!$A$4:$B$4</c:f>
              <c:strCache>
                <c:ptCount val="2"/>
                <c:pt idx="0">
                  <c:v>NAIROBI REGION</c:v>
                </c:pt>
                <c:pt idx="1">
                  <c:v>KEVIN HAGIN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'!$C$4:$F$4</c:f>
              <c:numCache>
                <c:formatCode>_(* #,##0.00_);_(* \(#,##0.00\);_(* "-"??_);_(@_)</c:formatCode>
                <c:ptCount val="4"/>
                <c:pt idx="0">
                  <c:v>6527820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D-4BD7-B277-A7A7BA5AC5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7194944"/>
        <c:axId val="837179136"/>
      </c:lineChart>
      <c:catAx>
        <c:axId val="837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79136"/>
        <c:crosses val="autoZero"/>
        <c:auto val="1"/>
        <c:lblAlgn val="ctr"/>
        <c:lblOffset val="100"/>
        <c:noMultiLvlLbl val="0"/>
      </c:catAx>
      <c:valAx>
        <c:axId val="8371791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719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 VALLEY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'!$A$5:$B$5</c:f>
              <c:strCache>
                <c:ptCount val="2"/>
                <c:pt idx="0">
                  <c:v>RIFT VALLEY REGION</c:v>
                </c:pt>
                <c:pt idx="1">
                  <c:v>OLGA OGALLO-ACTING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'!$C$5:$F$5</c:f>
              <c:numCache>
                <c:formatCode>_(* #,##0.00_);_(* \(#,##0.00\);_(* "-"??_);_(@_)</c:formatCode>
                <c:ptCount val="4"/>
                <c:pt idx="0">
                  <c:v>8469700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9-415C-AF92-6D1663BF22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9072"/>
        <c:axId val="624179488"/>
      </c:lineChart>
      <c:catAx>
        <c:axId val="6241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79488"/>
        <c:crosses val="autoZero"/>
        <c:auto val="1"/>
        <c:lblAlgn val="ctr"/>
        <c:lblOffset val="100"/>
        <c:noMultiLvlLbl val="0"/>
      </c:catAx>
      <c:valAx>
        <c:axId val="624179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7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'!$A$6:$B$6</c:f>
              <c:strCache>
                <c:ptCount val="2"/>
                <c:pt idx="0">
                  <c:v>SOUTH RIFT REGION</c:v>
                </c:pt>
                <c:pt idx="1">
                  <c:v>OLGA OGALLO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'!$C$6:$F$6</c:f>
              <c:numCache>
                <c:formatCode>_(* #,##0.00_);_(* \(#,##0.00\);_(*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6-45B5-ABEB-A3DC88676C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1116416"/>
        <c:axId val="2131128896"/>
      </c:lineChart>
      <c:catAx>
        <c:axId val="21311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28896"/>
        <c:crosses val="autoZero"/>
        <c:auto val="1"/>
        <c:lblAlgn val="ctr"/>
        <c:lblOffset val="100"/>
        <c:noMultiLvlLbl val="0"/>
      </c:catAx>
      <c:valAx>
        <c:axId val="2131128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3111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'!$A$7:$B$7</c:f>
              <c:strCache>
                <c:ptCount val="2"/>
                <c:pt idx="0">
                  <c:v>COASTAL  REGION</c:v>
                </c:pt>
                <c:pt idx="1">
                  <c:v>SHADRACK KUYEBI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'!$C$7:$F$7</c:f>
              <c:numCache>
                <c:formatCode>_(* #,##0.00_);_(* \(#,##0.00\);_(* "-"??_);_(@_)</c:formatCode>
                <c:ptCount val="4"/>
                <c:pt idx="0">
                  <c:v>4067709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F-4352-93DA-F93F409AE1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040336"/>
        <c:axId val="324037840"/>
      </c:lineChart>
      <c:catAx>
        <c:axId val="3240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37840"/>
        <c:crosses val="autoZero"/>
        <c:auto val="1"/>
        <c:lblAlgn val="ctr"/>
        <c:lblOffset val="100"/>
        <c:noMultiLvlLbl val="0"/>
      </c:catAx>
      <c:valAx>
        <c:axId val="3240378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2404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'!$A$8:$B$8</c:f>
              <c:strCache>
                <c:ptCount val="2"/>
                <c:pt idx="0">
                  <c:v>MOUNT KENYA REGION</c:v>
                </c:pt>
                <c:pt idx="1">
                  <c:v>CHEPTOO SHARON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'!$C$8:$F$8</c:f>
              <c:numCache>
                <c:formatCode>_(* #,##0.00_);_(* \(#,##0.00\);_(* "-"??_);_(@_)</c:formatCode>
                <c:ptCount val="4"/>
                <c:pt idx="0">
                  <c:v>1884700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A-428D-A649-05008FDEE4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37888"/>
        <c:axId val="624122080"/>
      </c:lineChart>
      <c:catAx>
        <c:axId val="6241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22080"/>
        <c:crosses val="autoZero"/>
        <c:auto val="1"/>
        <c:lblAlgn val="ctr"/>
        <c:lblOffset val="100"/>
        <c:noMultiLvlLbl val="0"/>
      </c:catAx>
      <c:valAx>
        <c:axId val="624122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3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'!$A$9:$B$9</c:f>
              <c:strCache>
                <c:ptCount val="2"/>
                <c:pt idx="0">
                  <c:v>NYANZA REGION</c:v>
                </c:pt>
                <c:pt idx="1">
                  <c:v>DAVID OJWANG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'!$C$9:$F$9</c:f>
              <c:numCache>
                <c:formatCode>_(* #,##0.00_);_(* \(#,##0.00\);_(* "-"??_);_(@_)</c:formatCode>
                <c:ptCount val="4"/>
                <c:pt idx="0">
                  <c:v>2033000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A-4684-ADFC-47F7F87C10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0532912"/>
        <c:axId val="2130539984"/>
      </c:lineChart>
      <c:catAx>
        <c:axId val="21305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39984"/>
        <c:crosses val="autoZero"/>
        <c:auto val="1"/>
        <c:lblAlgn val="ctr"/>
        <c:lblOffset val="100"/>
        <c:noMultiLvlLbl val="0"/>
      </c:catAx>
      <c:valAx>
        <c:axId val="2130539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3053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'!$A$11:$B$11</c:f>
              <c:strCache>
                <c:ptCount val="2"/>
                <c:pt idx="0">
                  <c:v>WESTERN REGION</c:v>
                </c:pt>
                <c:pt idx="1">
                  <c:v>ABDALLA MWANIKI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'!$C$11:$F$11</c:f>
              <c:numCache>
                <c:formatCode>_(* #,##0.00_);_(* \(#,##0.00\);_(* "-"??_);_(@_)</c:formatCode>
                <c:ptCount val="4"/>
                <c:pt idx="0">
                  <c:v>7259610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1-4B26-B114-DC7C29E156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9068656"/>
        <c:axId val="219082384"/>
      </c:lineChart>
      <c:catAx>
        <c:axId val="2190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82384"/>
        <c:crosses val="autoZero"/>
        <c:auto val="1"/>
        <c:lblAlgn val="ctr"/>
        <c:lblOffset val="100"/>
        <c:noMultiLvlLbl val="0"/>
      </c:catAx>
      <c:valAx>
        <c:axId val="219082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906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MWANANCHI CREDIT(CHECKOFF)-BENARD OLUOCH ONYANGO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'!$A$12</c:f>
              <c:strCache>
                <c:ptCount val="1"/>
                <c:pt idx="0">
                  <c:v>MCL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'WEEKLY  TO WEEK SALES '!$B$3:$F$3</c15:sqref>
                  </c15:fullRef>
                </c:ext>
              </c:extLst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'WEEKLY  TO WEEK SALES '!$B$12:$F$12</c15:sqref>
                  </c15:fullRef>
                </c:ext>
              </c:extLst>
              <c:f>'WEEKLY  TO WEEK SALES '!$C$12:$F$12</c:f>
              <c:numCache>
                <c:formatCode>_(* #,##0.00_);_(* \(#,##0.00\);_(* "-"??_);_(@_)</c:formatCode>
                <c:ptCount val="4"/>
                <c:pt idx="0">
                  <c:v>35967579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0-4A87-941F-94AE49997B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1584"/>
        <c:axId val="624169088"/>
      </c:lineChart>
      <c:catAx>
        <c:axId val="6241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69088"/>
        <c:crosses val="autoZero"/>
        <c:auto val="1"/>
        <c:lblAlgn val="ctr"/>
        <c:lblOffset val="100"/>
        <c:noMultiLvlLbl val="0"/>
      </c:catAx>
      <c:valAx>
        <c:axId val="624169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41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'!$A$10:$B$10</c:f>
              <c:strCache>
                <c:ptCount val="2"/>
                <c:pt idx="0">
                  <c:v>EASTERN REGION</c:v>
                </c:pt>
                <c:pt idx="1">
                  <c:v>OESE BENEDICT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'!$C$10:$F$10</c:f>
              <c:numCache>
                <c:formatCode>_(* #,##0.00_);_(* \(#,##0.00\);_(* "-"??_);_(@_)</c:formatCode>
                <c:ptCount val="4"/>
                <c:pt idx="0">
                  <c:v>5725040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7-484A-8477-F1A8BB07F9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49026143"/>
        <c:axId val="1949045279"/>
      </c:lineChart>
      <c:catAx>
        <c:axId val="19490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45279"/>
        <c:crosses val="autoZero"/>
        <c:auto val="1"/>
        <c:lblAlgn val="ctr"/>
        <c:lblOffset val="100"/>
        <c:noMultiLvlLbl val="0"/>
      </c:catAx>
      <c:valAx>
        <c:axId val="19490452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902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'!$B$17:$B$71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'WEEKLY  TO WEEK SALES '!$J$17:$J$71</c:f>
              <c:numCache>
                <c:formatCode>0.00%</c:formatCode>
                <c:ptCount val="55"/>
                <c:pt idx="0">
                  <c:v>0.189856</c:v>
                </c:pt>
                <c:pt idx="1">
                  <c:v>0</c:v>
                </c:pt>
                <c:pt idx="2">
                  <c:v>0</c:v>
                </c:pt>
                <c:pt idx="3">
                  <c:v>4.45E-3</c:v>
                </c:pt>
                <c:pt idx="4">
                  <c:v>8.5249999999999996E-3</c:v>
                </c:pt>
                <c:pt idx="5">
                  <c:v>0.49236000000000002</c:v>
                </c:pt>
                <c:pt idx="6">
                  <c:v>0.36714999999999998</c:v>
                </c:pt>
                <c:pt idx="7">
                  <c:v>0.29712499999999997</c:v>
                </c:pt>
                <c:pt idx="8">
                  <c:v>0</c:v>
                </c:pt>
                <c:pt idx="9">
                  <c:v>0</c:v>
                </c:pt>
                <c:pt idx="10">
                  <c:v>0.22048571428571428</c:v>
                </c:pt>
                <c:pt idx="11">
                  <c:v>2.0799999999999999E-2</c:v>
                </c:pt>
                <c:pt idx="12">
                  <c:v>0</c:v>
                </c:pt>
                <c:pt idx="13">
                  <c:v>0.50027999999999995</c:v>
                </c:pt>
                <c:pt idx="14">
                  <c:v>0.27989999999999998</c:v>
                </c:pt>
                <c:pt idx="15">
                  <c:v>3.4575000000000002E-2</c:v>
                </c:pt>
                <c:pt idx="16">
                  <c:v>0</c:v>
                </c:pt>
                <c:pt idx="17">
                  <c:v>0.27145714285714284</c:v>
                </c:pt>
                <c:pt idx="18">
                  <c:v>0</c:v>
                </c:pt>
                <c:pt idx="19">
                  <c:v>0</c:v>
                </c:pt>
                <c:pt idx="20">
                  <c:v>8.9742780220474092E-2</c:v>
                </c:pt>
                <c:pt idx="21">
                  <c:v>0</c:v>
                </c:pt>
                <c:pt idx="22">
                  <c:v>0.45654</c:v>
                </c:pt>
                <c:pt idx="23">
                  <c:v>0.33782000000000001</c:v>
                </c:pt>
                <c:pt idx="24">
                  <c:v>8.8940000000000005E-2</c:v>
                </c:pt>
                <c:pt idx="25">
                  <c:v>0</c:v>
                </c:pt>
                <c:pt idx="26">
                  <c:v>0.33331428571428573</c:v>
                </c:pt>
                <c:pt idx="27">
                  <c:v>0.11598</c:v>
                </c:pt>
                <c:pt idx="28">
                  <c:v>0</c:v>
                </c:pt>
                <c:pt idx="29">
                  <c:v>0.26328000000000001</c:v>
                </c:pt>
                <c:pt idx="30">
                  <c:v>0.19989999999999999</c:v>
                </c:pt>
                <c:pt idx="31">
                  <c:v>0</c:v>
                </c:pt>
                <c:pt idx="32">
                  <c:v>0.20488828571428572</c:v>
                </c:pt>
                <c:pt idx="33">
                  <c:v>0.40251991949601612</c:v>
                </c:pt>
                <c:pt idx="34">
                  <c:v>0</c:v>
                </c:pt>
                <c:pt idx="35">
                  <c:v>0.21686</c:v>
                </c:pt>
                <c:pt idx="36">
                  <c:v>2.9657142857142858E-2</c:v>
                </c:pt>
                <c:pt idx="37">
                  <c:v>0.9397428571428571</c:v>
                </c:pt>
                <c:pt idx="38">
                  <c:v>2.9142857142857143E-3</c:v>
                </c:pt>
                <c:pt idx="39">
                  <c:v>0</c:v>
                </c:pt>
                <c:pt idx="40">
                  <c:v>0.75119999999999998</c:v>
                </c:pt>
                <c:pt idx="41">
                  <c:v>3.6319999999999998E-2</c:v>
                </c:pt>
                <c:pt idx="42">
                  <c:v>6.608E-2</c:v>
                </c:pt>
                <c:pt idx="43">
                  <c:v>7.4999999999999997E-3</c:v>
                </c:pt>
                <c:pt idx="44">
                  <c:v>0</c:v>
                </c:pt>
                <c:pt idx="45">
                  <c:v>0.12328571428571429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1.4285714285714285E-2</c:v>
                </c:pt>
                <c:pt idx="50">
                  <c:v>0</c:v>
                </c:pt>
                <c:pt idx="51">
                  <c:v>0.29794285714285712</c:v>
                </c:pt>
                <c:pt idx="52">
                  <c:v>0</c:v>
                </c:pt>
                <c:pt idx="53">
                  <c:v>4.6149999999999997E-2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A-4A17-8B04-1E1CE00590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DISBURSMENT PER EMPLOYER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'WEEKLY  TO WEEK SALES '!$F$76</c:f>
              <c:strCache>
                <c:ptCount val="1"/>
                <c:pt idx="0">
                  <c:v>TOTAL DISBURSMENT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'!$A$77:$A$88</c:f>
              <c:strCache>
                <c:ptCount val="12"/>
                <c:pt idx="0">
                  <c:v> OOP POLICE </c:v>
                </c:pt>
                <c:pt idx="1">
                  <c:v> OOP-ADPOL </c:v>
                </c:pt>
                <c:pt idx="2">
                  <c:v> TSC </c:v>
                </c:pt>
                <c:pt idx="3">
                  <c:v>COUNTY</c:v>
                </c:pt>
                <c:pt idx="4">
                  <c:v>MINISTRIES</c:v>
                </c:pt>
                <c:pt idx="5">
                  <c:v>PRISONS</c:v>
                </c:pt>
                <c:pt idx="6">
                  <c:v>OOP MAIN</c:v>
                </c:pt>
                <c:pt idx="7">
                  <c:v>PARASTATAL</c:v>
                </c:pt>
                <c:pt idx="8">
                  <c:v>DCI</c:v>
                </c:pt>
                <c:pt idx="9">
                  <c:v>UNIVERSITY</c:v>
                </c:pt>
                <c:pt idx="10">
                  <c:v>NYS</c:v>
                </c:pt>
                <c:pt idx="11">
                  <c:v>DOD</c:v>
                </c:pt>
              </c:strCache>
            </c:strRef>
          </c:cat>
          <c:val>
            <c:numRef>
              <c:f>'WEEKLY  TO WEEK SALES '!$F$77:$F$88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1256700</c:v>
                </c:pt>
                <c:pt idx="3">
                  <c:v>20509510</c:v>
                </c:pt>
                <c:pt idx="4">
                  <c:v>6614479</c:v>
                </c:pt>
                <c:pt idx="5">
                  <c:v>4479590</c:v>
                </c:pt>
                <c:pt idx="6">
                  <c:v>2318900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788400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E-4706-A70F-12D91561A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95120368"/>
        <c:axId val="1195134928"/>
      </c:barChart>
      <c:catAx>
        <c:axId val="119512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34928"/>
        <c:crosses val="autoZero"/>
        <c:auto val="1"/>
        <c:lblAlgn val="ctr"/>
        <c:lblOffset val="100"/>
        <c:noMultiLvlLbl val="0"/>
      </c:catAx>
      <c:valAx>
        <c:axId val="1195134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9512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TEAM LEADERS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'!$A$2:$A$56</c:f>
              <c:strCache>
                <c:ptCount val="55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  <c:pt idx="54">
                  <c:v>OTHER STAFF</c:v>
                </c:pt>
              </c:strCache>
            </c:strRef>
          </c:cat>
          <c:val>
            <c:numRef>
              <c:f>'NEW EXISITNG '!$E$2:$E$56</c:f>
              <c:numCache>
                <c:formatCode>_(* #,##0.00_);_(* \(#,##0.00\);_(* "-"??_);_(@_)</c:formatCode>
                <c:ptCount val="55"/>
                <c:pt idx="0">
                  <c:v>1423920</c:v>
                </c:pt>
                <c:pt idx="1">
                  <c:v>0</c:v>
                </c:pt>
                <c:pt idx="2">
                  <c:v>0</c:v>
                </c:pt>
                <c:pt idx="3">
                  <c:v>17800</c:v>
                </c:pt>
                <c:pt idx="4">
                  <c:v>34100</c:v>
                </c:pt>
                <c:pt idx="5">
                  <c:v>2461800</c:v>
                </c:pt>
                <c:pt idx="6">
                  <c:v>1468600</c:v>
                </c:pt>
                <c:pt idx="7">
                  <c:v>1188500</c:v>
                </c:pt>
                <c:pt idx="8">
                  <c:v>0</c:v>
                </c:pt>
                <c:pt idx="9">
                  <c:v>0</c:v>
                </c:pt>
                <c:pt idx="10">
                  <c:v>771700</c:v>
                </c:pt>
                <c:pt idx="11">
                  <c:v>72800</c:v>
                </c:pt>
                <c:pt idx="12">
                  <c:v>0</c:v>
                </c:pt>
                <c:pt idx="13">
                  <c:v>2501400</c:v>
                </c:pt>
                <c:pt idx="14">
                  <c:v>1119600</c:v>
                </c:pt>
                <c:pt idx="15">
                  <c:v>138300</c:v>
                </c:pt>
                <c:pt idx="16">
                  <c:v>0</c:v>
                </c:pt>
                <c:pt idx="17">
                  <c:v>950100</c:v>
                </c:pt>
                <c:pt idx="18">
                  <c:v>0</c:v>
                </c:pt>
                <c:pt idx="19">
                  <c:v>0</c:v>
                </c:pt>
                <c:pt idx="20">
                  <c:v>314100</c:v>
                </c:pt>
                <c:pt idx="21">
                  <c:v>0</c:v>
                </c:pt>
                <c:pt idx="22">
                  <c:v>1597890</c:v>
                </c:pt>
                <c:pt idx="23">
                  <c:v>1689100</c:v>
                </c:pt>
                <c:pt idx="24">
                  <c:v>444700</c:v>
                </c:pt>
                <c:pt idx="25">
                  <c:v>0</c:v>
                </c:pt>
                <c:pt idx="26">
                  <c:v>1166600</c:v>
                </c:pt>
                <c:pt idx="27">
                  <c:v>579900</c:v>
                </c:pt>
                <c:pt idx="28">
                  <c:v>0</c:v>
                </c:pt>
                <c:pt idx="29">
                  <c:v>658200</c:v>
                </c:pt>
                <c:pt idx="30">
                  <c:v>999500</c:v>
                </c:pt>
                <c:pt idx="31">
                  <c:v>0</c:v>
                </c:pt>
                <c:pt idx="32">
                  <c:v>717109</c:v>
                </c:pt>
                <c:pt idx="33">
                  <c:v>2012600</c:v>
                </c:pt>
                <c:pt idx="34">
                  <c:v>0</c:v>
                </c:pt>
                <c:pt idx="35">
                  <c:v>1084300</c:v>
                </c:pt>
                <c:pt idx="36">
                  <c:v>103800</c:v>
                </c:pt>
                <c:pt idx="37">
                  <c:v>3289100</c:v>
                </c:pt>
                <c:pt idx="38">
                  <c:v>10200</c:v>
                </c:pt>
                <c:pt idx="39">
                  <c:v>0</c:v>
                </c:pt>
                <c:pt idx="40">
                  <c:v>3756000</c:v>
                </c:pt>
                <c:pt idx="41">
                  <c:v>181600</c:v>
                </c:pt>
                <c:pt idx="42">
                  <c:v>330400</c:v>
                </c:pt>
                <c:pt idx="43">
                  <c:v>30000</c:v>
                </c:pt>
                <c:pt idx="44">
                  <c:v>0</c:v>
                </c:pt>
                <c:pt idx="45">
                  <c:v>431500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50000</c:v>
                </c:pt>
                <c:pt idx="50">
                  <c:v>0</c:v>
                </c:pt>
                <c:pt idx="51">
                  <c:v>1042800</c:v>
                </c:pt>
                <c:pt idx="52">
                  <c:v>0</c:v>
                </c:pt>
                <c:pt idx="53">
                  <c:v>276900</c:v>
                </c:pt>
                <c:pt idx="54">
                  <c:v>3052660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0-4457-B2E9-DD31DC0F6E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3207631"/>
        <c:axId val="743214287"/>
      </c:barChart>
      <c:catAx>
        <c:axId val="743207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14287"/>
        <c:crosses val="autoZero"/>
        <c:auto val="1"/>
        <c:lblAlgn val="ctr"/>
        <c:lblOffset val="100"/>
        <c:noMultiLvlLbl val="0"/>
      </c:catAx>
      <c:valAx>
        <c:axId val="7432142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32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REGIONAL SALES MANGERS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'!$P$2:$P$9</c:f>
              <c:strCache>
                <c:ptCount val="8"/>
                <c:pt idx="0">
                  <c:v>KEVIN HAGIN</c:v>
                </c:pt>
                <c:pt idx="1">
                  <c:v>OLGAH OGALLO</c:v>
                </c:pt>
                <c:pt idx="2">
                  <c:v>KEVIN HAGIN</c:v>
                </c:pt>
                <c:pt idx="3">
                  <c:v>KEVIN HAGIN</c:v>
                </c:pt>
                <c:pt idx="4">
                  <c:v>SHADRACK KUYEBI</c:v>
                </c:pt>
                <c:pt idx="5">
                  <c:v>SHARON CHEPTOO</c:v>
                </c:pt>
                <c:pt idx="6">
                  <c:v>NYANZA REGION</c:v>
                </c:pt>
                <c:pt idx="7">
                  <c:v>WESTERN REGION</c:v>
                </c:pt>
              </c:strCache>
            </c:strRef>
          </c:cat>
          <c:val>
            <c:numRef>
              <c:f>'NEW EXISITNG '!$V$2:$V$9</c:f>
              <c:numCache>
                <c:formatCode>0.00%</c:formatCode>
                <c:ptCount val="8"/>
                <c:pt idx="0">
                  <c:v>0.5928395697185278</c:v>
                </c:pt>
                <c:pt idx="1">
                  <c:v>0.73625984391418819</c:v>
                </c:pt>
                <c:pt idx="2">
                  <c:v>0</c:v>
                </c:pt>
                <c:pt idx="3">
                  <c:v>0.96387099478780935</c:v>
                </c:pt>
                <c:pt idx="4">
                  <c:v>0.87747402776353967</c:v>
                </c:pt>
                <c:pt idx="5">
                  <c:v>1</c:v>
                </c:pt>
                <c:pt idx="6">
                  <c:v>0.55287752090506637</c:v>
                </c:pt>
                <c:pt idx="7">
                  <c:v>0.93937690867691237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B-4A16-82F0-8940AAA11E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8479215"/>
        <c:axId val="748471727"/>
      </c:barChart>
      <c:catAx>
        <c:axId val="7484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71727"/>
        <c:crosses val="autoZero"/>
        <c:auto val="1"/>
        <c:lblAlgn val="ctr"/>
        <c:lblOffset val="100"/>
        <c:noMultiLvlLbl val="0"/>
      </c:catAx>
      <c:valAx>
        <c:axId val="7484717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847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REGIONAL EFFICIENCY AND ACHIEVEMENT MTD</a:t>
            </a:r>
          </a:p>
        </c:rich>
      </c:tx>
      <c:layout>
        <c:manualLayout>
          <c:xMode val="edge"/>
          <c:yMode val="edge"/>
          <c:x val="0.25847214381221217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3196958251973E-2"/>
          <c:y val="0.17776468132424206"/>
          <c:w val="0.97006803041748024"/>
          <c:h val="0.62288577586803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'REGIONAL EFFICENCY'!$G$1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EFFICENCY'!$G$2:$G$8</c:f>
              <c:numCache>
                <c:formatCode>0.00%</c:formatCode>
                <c:ptCount val="7"/>
                <c:pt idx="0">
                  <c:v>6.7766666666666669E-2</c:v>
                </c:pt>
                <c:pt idx="1">
                  <c:v>0.108797</c:v>
                </c:pt>
                <c:pt idx="2">
                  <c:v>0.28232333333333332</c:v>
                </c:pt>
                <c:pt idx="3">
                  <c:v>9.0393533333333331E-2</c:v>
                </c:pt>
                <c:pt idx="4">
                  <c:v>4.1882222222222223E-2</c:v>
                </c:pt>
                <c:pt idx="5">
                  <c:v>0.19083466666666668</c:v>
                </c:pt>
                <c:pt idx="6">
                  <c:v>0.16132466666666667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4FD3-AC9A-A358A925A154}"/>
            </c:ext>
          </c:extLst>
        </c:ser>
        <c:ser>
          <c:idx val="1"/>
          <c:order val="1"/>
          <c:tx>
            <c:strRef>
              <c:f>'REGIONAL EFFICENCY'!$I$1</c:f>
              <c:strCache>
                <c:ptCount val="1"/>
                <c:pt idx="0">
                  <c:v>%EFFICENCY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EFFICENCY'!$I$2:$I$8</c:f>
              <c:numCache>
                <c:formatCode>0.00%</c:formatCode>
                <c:ptCount val="7"/>
                <c:pt idx="0">
                  <c:v>2.9042857142857141E-2</c:v>
                </c:pt>
                <c:pt idx="1">
                  <c:v>6.5278199999999995E-2</c:v>
                </c:pt>
                <c:pt idx="2">
                  <c:v>0</c:v>
                </c:pt>
                <c:pt idx="3">
                  <c:v>3.0131177777777775E-2</c:v>
                </c:pt>
                <c:pt idx="4">
                  <c:v>1.675288888888889E-2</c:v>
                </c:pt>
                <c:pt idx="5">
                  <c:v>0.19083466666666668</c:v>
                </c:pt>
                <c:pt idx="6">
                  <c:v>0.1935896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1-4FD3-AC9A-A358A925A1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5817663"/>
        <c:axId val="2135817247"/>
      </c:barChart>
      <c:catAx>
        <c:axId val="21358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17247"/>
        <c:crosses val="autoZero"/>
        <c:auto val="1"/>
        <c:lblAlgn val="ctr"/>
        <c:lblOffset val="100"/>
        <c:noMultiLvlLbl val="0"/>
      </c:catAx>
      <c:valAx>
        <c:axId val="21358172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358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NAIROBI REGION 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EFFICENCY'!$G$14:$G$23</c:f>
              <c:numCache>
                <c:formatCode>0.00%</c:formatCode>
                <c:ptCount val="10"/>
                <c:pt idx="0">
                  <c:v>0.75119999999999998</c:v>
                </c:pt>
                <c:pt idx="1">
                  <c:v>0.189856</c:v>
                </c:pt>
                <c:pt idx="2">
                  <c:v>0</c:v>
                </c:pt>
                <c:pt idx="3">
                  <c:v>0</c:v>
                </c:pt>
                <c:pt idx="4">
                  <c:v>4.6149999999999997E-2</c:v>
                </c:pt>
                <c:pt idx="5">
                  <c:v>3.6319999999999998E-2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B-4F1E-91D9-E9C540EDE2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83914671"/>
        <c:axId val="2138282271"/>
      </c:barChart>
      <c:catAx>
        <c:axId val="9839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82271"/>
        <c:crosses val="autoZero"/>
        <c:auto val="1"/>
        <c:lblAlgn val="ctr"/>
        <c:lblOffset val="100"/>
        <c:noMultiLvlLbl val="0"/>
      </c:catAx>
      <c:valAx>
        <c:axId val="21382822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98391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772855495866755E-2"/>
          <c:y val="0.15299460833970263"/>
          <c:w val="0.96573208722741433"/>
          <c:h val="0.7147043119873320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EFFICENCY'!$G$28:$G$40</c:f>
              <c:numCache>
                <c:formatCode>0.00%</c:formatCode>
                <c:ptCount val="13"/>
                <c:pt idx="0">
                  <c:v>6.608E-2</c:v>
                </c:pt>
                <c:pt idx="1">
                  <c:v>7.4999999999999997E-3</c:v>
                </c:pt>
                <c:pt idx="2">
                  <c:v>0</c:v>
                </c:pt>
                <c:pt idx="3">
                  <c:v>0.12328571428571429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1.4285714285714285E-2</c:v>
                </c:pt>
                <c:pt idx="9">
                  <c:v>0</c:v>
                </c:pt>
                <c:pt idx="10">
                  <c:v>0</c:v>
                </c:pt>
                <c:pt idx="11">
                  <c:v>0.52139999999999997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3-4098-B057-906AD34752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40014943"/>
        <c:axId val="2140012447"/>
      </c:barChart>
      <c:catAx>
        <c:axId val="21400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2447"/>
        <c:crosses val="autoZero"/>
        <c:auto val="1"/>
        <c:lblAlgn val="ctr"/>
        <c:lblOffset val="100"/>
        <c:noMultiLvlLbl val="0"/>
      </c:catAx>
      <c:valAx>
        <c:axId val="21400124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400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REGION-TLS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EFFICENCY'!$G$50:$G$54</c:f>
              <c:numCache>
                <c:formatCode>0.00%</c:formatCode>
                <c:ptCount val="5"/>
                <c:pt idx="0">
                  <c:v>4.45E-3</c:v>
                </c:pt>
                <c:pt idx="1">
                  <c:v>8.5249999999999996E-3</c:v>
                </c:pt>
                <c:pt idx="2">
                  <c:v>0.49236000000000002</c:v>
                </c:pt>
                <c:pt idx="3">
                  <c:v>0.29371999999999998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C-41A3-BA14-22D2571915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4623407"/>
        <c:axId val="2104622991"/>
      </c:barChart>
      <c:catAx>
        <c:axId val="21046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622991"/>
        <c:crosses val="autoZero"/>
        <c:auto val="1"/>
        <c:lblAlgn val="ctr"/>
        <c:lblOffset val="100"/>
        <c:noMultiLvlLbl val="0"/>
      </c:catAx>
      <c:valAx>
        <c:axId val="21046229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0462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EFFICENCY'!$G$59:$G$66</c:f>
              <c:numCache>
                <c:formatCode>0.00%</c:formatCode>
                <c:ptCount val="8"/>
                <c:pt idx="0">
                  <c:v>0.19989999999999999</c:v>
                </c:pt>
                <c:pt idx="1">
                  <c:v>0.57502857142857144</c:v>
                </c:pt>
                <c:pt idx="2">
                  <c:v>0</c:v>
                </c:pt>
                <c:pt idx="3">
                  <c:v>0.20488828571428572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5-4E1B-828E-2D2009C1DD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3713615"/>
        <c:axId val="1133714031"/>
      </c:barChart>
      <c:catAx>
        <c:axId val="11337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14031"/>
        <c:crosses val="autoZero"/>
        <c:auto val="1"/>
        <c:lblAlgn val="ctr"/>
        <c:lblOffset val="100"/>
        <c:noMultiLvlLbl val="0"/>
      </c:catAx>
      <c:valAx>
        <c:axId val="11337140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371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EFFICENCY'!$G$71:$G$77</c:f>
              <c:numCache>
                <c:formatCode>0.00%</c:formatCode>
                <c:ptCount val="7"/>
                <c:pt idx="0">
                  <c:v>0.29712499999999997</c:v>
                </c:pt>
                <c:pt idx="1">
                  <c:v>0</c:v>
                </c:pt>
                <c:pt idx="2">
                  <c:v>0</c:v>
                </c:pt>
                <c:pt idx="3">
                  <c:v>0.19292500000000001</c:v>
                </c:pt>
                <c:pt idx="4">
                  <c:v>1.8200000000000001E-2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2E-B8D2-0044C896EC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66745055"/>
        <c:axId val="1166734655"/>
      </c:barChart>
      <c:catAx>
        <c:axId val="116674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34655"/>
        <c:crosses val="autoZero"/>
        <c:auto val="1"/>
        <c:lblAlgn val="ctr"/>
        <c:lblOffset val="100"/>
        <c:noMultiLvlLbl val="0"/>
      </c:catAx>
      <c:valAx>
        <c:axId val="11667346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66745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-TLS PERFORMANCE</a:t>
            </a:r>
          </a:p>
        </c:rich>
      </c:tx>
      <c:layout>
        <c:manualLayout>
          <c:xMode val="edge"/>
          <c:yMode val="edge"/>
          <c:x val="0.1899886346033352"/>
          <c:y val="2.1080365990564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EFFICENCY'!$G$92:$G$101</c:f>
              <c:numCache>
                <c:formatCode>0.00%</c:formatCode>
                <c:ptCount val="10"/>
                <c:pt idx="0">
                  <c:v>0.50027999999999995</c:v>
                </c:pt>
                <c:pt idx="1">
                  <c:v>0.27989999999999998</c:v>
                </c:pt>
                <c:pt idx="2">
                  <c:v>0.27145714285714284</c:v>
                </c:pt>
                <c:pt idx="3">
                  <c:v>8.9742857142857138E-2</c:v>
                </c:pt>
                <c:pt idx="4">
                  <c:v>0</c:v>
                </c:pt>
                <c:pt idx="5">
                  <c:v>0</c:v>
                </c:pt>
                <c:pt idx="6">
                  <c:v>0.45654</c:v>
                </c:pt>
                <c:pt idx="7">
                  <c:v>0</c:v>
                </c:pt>
                <c:pt idx="8">
                  <c:v>3.4575000000000002E-2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0-46BC-B253-220989849A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9788447"/>
        <c:axId val="1139793855"/>
      </c:barChart>
      <c:catAx>
        <c:axId val="11397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93855"/>
        <c:crosses val="autoZero"/>
        <c:auto val="1"/>
        <c:lblAlgn val="ctr"/>
        <c:lblOffset val="100"/>
        <c:noMultiLvlLbl val="0"/>
      </c:catAx>
      <c:valAx>
        <c:axId val="1139793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978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EFFICENCY'!$G$82:$G$87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C-4720-9F81-AA775797E8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2312911"/>
        <c:axId val="1132300015"/>
      </c:barChart>
      <c:catAx>
        <c:axId val="11323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0015"/>
        <c:crosses val="autoZero"/>
        <c:auto val="1"/>
        <c:lblAlgn val="ctr"/>
        <c:lblOffset val="100"/>
        <c:noMultiLvlLbl val="0"/>
      </c:catAx>
      <c:valAx>
        <c:axId val="11323000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231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REGION- TLS PERFROMANCE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EFFICENCY'!$G$106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EFFICENCY'!$G$107:$G$114</c:f>
              <c:numCache>
                <c:formatCode>0.00%</c:formatCode>
                <c:ptCount val="8"/>
                <c:pt idx="0">
                  <c:v>0.11598</c:v>
                </c:pt>
                <c:pt idx="1">
                  <c:v>0.33782000000000001</c:v>
                </c:pt>
                <c:pt idx="2">
                  <c:v>0</c:v>
                </c:pt>
                <c:pt idx="3">
                  <c:v>8.8940000000000005E-2</c:v>
                </c:pt>
                <c:pt idx="4">
                  <c:v>0.58330000000000004</c:v>
                </c:pt>
                <c:pt idx="5">
                  <c:v>0.16455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5-4852-B4F0-E085BA7EA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0571727"/>
        <c:axId val="1950566735"/>
      </c:barChart>
      <c:catAx>
        <c:axId val="195057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566735"/>
        <c:crosses val="autoZero"/>
        <c:auto val="1"/>
        <c:lblAlgn val="ctr"/>
        <c:lblOffset val="100"/>
        <c:noMultiLvlLbl val="0"/>
      </c:catAx>
      <c:valAx>
        <c:axId val="19505667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5057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'!$B$3:$B$44</c:f>
              <c:strCache>
                <c:ptCount val="42"/>
                <c:pt idx="1">
                  <c:v>LAZARUS ADE DOYO</c:v>
                </c:pt>
                <c:pt idx="2">
                  <c:v>ELIZABETH WANJIRU</c:v>
                </c:pt>
                <c:pt idx="3">
                  <c:v>DENNIS ORERO</c:v>
                </c:pt>
                <c:pt idx="4">
                  <c:v>GEORGE NYASEME</c:v>
                </c:pt>
                <c:pt idx="5">
                  <c:v>ROSALIDA WAWIRA</c:v>
                </c:pt>
                <c:pt idx="6">
                  <c:v>FELISTA NGEI</c:v>
                </c:pt>
                <c:pt idx="7">
                  <c:v>DIANA WALI</c:v>
                </c:pt>
                <c:pt idx="8">
                  <c:v>STEPHEN KILONZO</c:v>
                </c:pt>
                <c:pt idx="9">
                  <c:v>ROSILADA WIWARA</c:v>
                </c:pt>
                <c:pt idx="10">
                  <c:v>LILIAN MWAVULA</c:v>
                </c:pt>
                <c:pt idx="11">
                  <c:v>SALOME BAHATI</c:v>
                </c:pt>
                <c:pt idx="12">
                  <c:v>BRIAN RIMBA</c:v>
                </c:pt>
                <c:pt idx="13">
                  <c:v>HENOCK ABIO JILLO</c:v>
                </c:pt>
                <c:pt idx="14">
                  <c:v>STEPHEN HONGO</c:v>
                </c:pt>
                <c:pt idx="15">
                  <c:v>STELLA ZAINAB</c:v>
                </c:pt>
                <c:pt idx="16">
                  <c:v>ROSE MSHILA</c:v>
                </c:pt>
                <c:pt idx="17">
                  <c:v>MBARAK IBRAHIM MOHAMED</c:v>
                </c:pt>
                <c:pt idx="18">
                  <c:v>JOSEPHINE SUPER</c:v>
                </c:pt>
                <c:pt idx="19">
                  <c:v>JECINTA ATIENO JAGONA</c:v>
                </c:pt>
                <c:pt idx="20">
                  <c:v>EDWARD MUTUMA</c:v>
                </c:pt>
                <c:pt idx="21">
                  <c:v>NELSON BAYA</c:v>
                </c:pt>
                <c:pt idx="22">
                  <c:v>JACKSON NYABUTO</c:v>
                </c:pt>
                <c:pt idx="23">
                  <c:v>BENARD MITEVA</c:v>
                </c:pt>
                <c:pt idx="24">
                  <c:v>MERCY BONAYA</c:v>
                </c:pt>
                <c:pt idx="25">
                  <c:v>SALOME BAHATI</c:v>
                </c:pt>
                <c:pt idx="26">
                  <c:v>GEORGE MORRIS OMONDI NYASEME</c:v>
                </c:pt>
                <c:pt idx="27">
                  <c:v>HENOCK JILLO ABIO</c:v>
                </c:pt>
                <c:pt idx="28">
                  <c:v>IRINE MAYAKA</c:v>
                </c:pt>
                <c:pt idx="29">
                  <c:v>JOHN PAUL</c:v>
                </c:pt>
                <c:pt idx="30">
                  <c:v>JAMES MWANGEMI</c:v>
                </c:pt>
                <c:pt idx="31">
                  <c:v>JAMES NDAIGA</c:v>
                </c:pt>
                <c:pt idx="32">
                  <c:v>JOSHUA MANGAYUK</c:v>
                </c:pt>
                <c:pt idx="33">
                  <c:v>LAZARUS ADE</c:v>
                </c:pt>
                <c:pt idx="34">
                  <c:v>MANGAUK STANLEY JOSHUA</c:v>
                </c:pt>
                <c:pt idx="35">
                  <c:v>MARY HADIA MARO</c:v>
                </c:pt>
                <c:pt idx="36">
                  <c:v>MARY KANYASI</c:v>
                </c:pt>
                <c:pt idx="37">
                  <c:v>MERCYLINE KASICHANA</c:v>
                </c:pt>
                <c:pt idx="38">
                  <c:v>NYASEME GEORGE</c:v>
                </c:pt>
                <c:pt idx="39">
                  <c:v>RODGERS EKODERE</c:v>
                </c:pt>
                <c:pt idx="40">
                  <c:v>THIMA ALI OMAR</c:v>
                </c:pt>
                <c:pt idx="41">
                  <c:v>THOMAS MIKE</c:v>
                </c:pt>
              </c:strCache>
            </c:strRef>
          </c:cat>
          <c:val>
            <c:numRef>
              <c:f>'REGIONAL MARKTERS '!$C$3:$C$44</c:f>
              <c:numCache>
                <c:formatCode>_(* #,##0.00_);_(* \(#,##0.00\);_(* "-"??_);_(@_)</c:formatCode>
                <c:ptCount val="42"/>
                <c:pt idx="0">
                  <c:v>0</c:v>
                </c:pt>
                <c:pt idx="1">
                  <c:v>296900</c:v>
                </c:pt>
                <c:pt idx="2">
                  <c:v>0</c:v>
                </c:pt>
                <c:pt idx="3">
                  <c:v>30000</c:v>
                </c:pt>
                <c:pt idx="4">
                  <c:v>0</c:v>
                </c:pt>
                <c:pt idx="5">
                  <c:v>170000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37000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617109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453500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F-42D0-9BFB-404048FD0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EASTERN 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151737444305951"/>
          <c:y val="8.2098209613533368E-2"/>
          <c:w val="0.43241794551300933"/>
          <c:h val="0.89371587455886192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'!$B$46:$B$101</c:f>
              <c:strCache>
                <c:ptCount val="56"/>
                <c:pt idx="0">
                  <c:v>CARO MUTHEU</c:v>
                </c:pt>
                <c:pt idx="1">
                  <c:v>ANNAH MWENDE</c:v>
                </c:pt>
                <c:pt idx="2">
                  <c:v>EVERYNE KAMEME</c:v>
                </c:pt>
                <c:pt idx="3">
                  <c:v>IRENE KAWIRA</c:v>
                </c:pt>
                <c:pt idx="4">
                  <c:v>JANE MUTHEU</c:v>
                </c:pt>
                <c:pt idx="5">
                  <c:v>JOYCE MWIKALI</c:v>
                </c:pt>
                <c:pt idx="6">
                  <c:v>NELSON NJARO</c:v>
                </c:pt>
                <c:pt idx="7">
                  <c:v>IRENE MUMBUA MBAI</c:v>
                </c:pt>
                <c:pt idx="8">
                  <c:v>PATRICK INZUNGA</c:v>
                </c:pt>
                <c:pt idx="9">
                  <c:v>LILIAN PENDA</c:v>
                </c:pt>
                <c:pt idx="10">
                  <c:v>JOSEPH MALONZA</c:v>
                </c:pt>
                <c:pt idx="11">
                  <c:v>JOHN MWETU</c:v>
                </c:pt>
                <c:pt idx="12">
                  <c:v>BENSON MWANDAO</c:v>
                </c:pt>
                <c:pt idx="13">
                  <c:v>JOSEPH OTIENO OLIMA</c:v>
                </c:pt>
                <c:pt idx="14">
                  <c:v>FAITH JUMA </c:v>
                </c:pt>
                <c:pt idx="15">
                  <c:v>JOSEPH KYALO</c:v>
                </c:pt>
                <c:pt idx="16">
                  <c:v>ROSE JAMES</c:v>
                </c:pt>
                <c:pt idx="17">
                  <c:v>DANIEL MUSYOKA</c:v>
                </c:pt>
                <c:pt idx="18">
                  <c:v>ZIPPORAH KIOKO</c:v>
                </c:pt>
                <c:pt idx="19">
                  <c:v>MERCY MUTUA</c:v>
                </c:pt>
                <c:pt idx="20">
                  <c:v>MONICA MUSYOKA</c:v>
                </c:pt>
                <c:pt idx="21">
                  <c:v>ALEX MUTUA MUMBUA</c:v>
                </c:pt>
                <c:pt idx="22">
                  <c:v>KAVEMBA PATRICK</c:v>
                </c:pt>
                <c:pt idx="23">
                  <c:v>TIMOTHY MAKAU</c:v>
                </c:pt>
                <c:pt idx="24">
                  <c:v>CAROLYNE MUNYOKI</c:v>
                </c:pt>
                <c:pt idx="25">
                  <c:v>BETH NDANI</c:v>
                </c:pt>
                <c:pt idx="26">
                  <c:v>GEOFFREY NYAMAI</c:v>
                </c:pt>
                <c:pt idx="27">
                  <c:v>JANE MUNYAO</c:v>
                </c:pt>
                <c:pt idx="28">
                  <c:v>DANIEL OGANDA</c:v>
                </c:pt>
                <c:pt idx="29">
                  <c:v>MARY DAMARIS</c:v>
                </c:pt>
                <c:pt idx="30">
                  <c:v>DEBORAH MUANGE</c:v>
                </c:pt>
                <c:pt idx="31">
                  <c:v>CHARLES MUTISO</c:v>
                </c:pt>
                <c:pt idx="32">
                  <c:v>OUMA ONYANGO</c:v>
                </c:pt>
                <c:pt idx="33">
                  <c:v>ANN NYAGA </c:v>
                </c:pt>
                <c:pt idx="34">
                  <c:v>LILIAN MATI</c:v>
                </c:pt>
                <c:pt idx="35">
                  <c:v>MUTHOKA ZEPHANIAH</c:v>
                </c:pt>
                <c:pt idx="36">
                  <c:v>EVELYN KAMENE</c:v>
                </c:pt>
                <c:pt idx="37">
                  <c:v>CONSESA MUANGE</c:v>
                </c:pt>
                <c:pt idx="38">
                  <c:v>JUDY MAINGI</c:v>
                </c:pt>
                <c:pt idx="39">
                  <c:v>ANN MAINGI</c:v>
                </c:pt>
                <c:pt idx="40">
                  <c:v>FRANCISCA TAABU</c:v>
                </c:pt>
                <c:pt idx="41">
                  <c:v>ALEX MUSYOKA</c:v>
                </c:pt>
                <c:pt idx="42">
                  <c:v>CHRISTINE MALI</c:v>
                </c:pt>
                <c:pt idx="43">
                  <c:v>JUSTINA MUMBUA MUTUA</c:v>
                </c:pt>
                <c:pt idx="44">
                  <c:v>FREDRICK NDISYA</c:v>
                </c:pt>
                <c:pt idx="45">
                  <c:v>CHRISTINE MWANIKI</c:v>
                </c:pt>
                <c:pt idx="46">
                  <c:v>DORCAS MALI</c:v>
                </c:pt>
                <c:pt idx="47">
                  <c:v>ROSE NGINA</c:v>
                </c:pt>
                <c:pt idx="48">
                  <c:v>CHRISTINE NZIVO</c:v>
                </c:pt>
                <c:pt idx="49">
                  <c:v>SAMUEL MUSYOKA</c:v>
                </c:pt>
                <c:pt idx="50">
                  <c:v>JANE ROSE JEPKOSGEI</c:v>
                </c:pt>
                <c:pt idx="51">
                  <c:v>SUSAN MUKHAMULE</c:v>
                </c:pt>
                <c:pt idx="52">
                  <c:v>RUTH NYAWA</c:v>
                </c:pt>
                <c:pt idx="53">
                  <c:v>MUIA MUSANGO</c:v>
                </c:pt>
                <c:pt idx="54">
                  <c:v>ROBERT CHACHA</c:v>
                </c:pt>
                <c:pt idx="55">
                  <c:v>DORCAS MWENDE</c:v>
                </c:pt>
              </c:strCache>
            </c:strRef>
          </c:cat>
          <c:val>
            <c:numRef>
              <c:f>'REGIONAL MARKTERS '!$C$46:$C$101</c:f>
              <c:numCache>
                <c:formatCode>_(* #,##0.00_);_(* \(#,##0.00\);_(* "-"??_);_(@_)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292600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50000</c:v>
                </c:pt>
                <c:pt idx="16">
                  <c:v>0</c:v>
                </c:pt>
                <c:pt idx="17">
                  <c:v>55540</c:v>
                </c:pt>
                <c:pt idx="18">
                  <c:v>0</c:v>
                </c:pt>
                <c:pt idx="19">
                  <c:v>0</c:v>
                </c:pt>
                <c:pt idx="20">
                  <c:v>150000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27900</c:v>
                </c:pt>
                <c:pt idx="41">
                  <c:v>0</c:v>
                </c:pt>
                <c:pt idx="42">
                  <c:v>229300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75400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190600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A-4354-BDCC-C813EDA48F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'!$B$256:$B$282</c:f>
              <c:strCache>
                <c:ptCount val="27"/>
                <c:pt idx="0">
                  <c:v>MESHACK OMWOYO</c:v>
                </c:pt>
                <c:pt idx="1">
                  <c:v>MERCY AUMA</c:v>
                </c:pt>
                <c:pt idx="2">
                  <c:v>ROSE ACHIENG</c:v>
                </c:pt>
                <c:pt idx="3">
                  <c:v>RACHAEL NABWOBA</c:v>
                </c:pt>
                <c:pt idx="4">
                  <c:v>MILICENT KERUBO</c:v>
                </c:pt>
                <c:pt idx="5">
                  <c:v>JENIPHER OMOLO</c:v>
                </c:pt>
                <c:pt idx="6">
                  <c:v>LYDIA ADOYO</c:v>
                </c:pt>
                <c:pt idx="7">
                  <c:v>KEVIN OTIENO</c:v>
                </c:pt>
                <c:pt idx="8">
                  <c:v>JACKLINE JEROP</c:v>
                </c:pt>
                <c:pt idx="9">
                  <c:v>APALAT REBECCA</c:v>
                </c:pt>
                <c:pt idx="10">
                  <c:v>RACHEL NASIPWONDI</c:v>
                </c:pt>
                <c:pt idx="11">
                  <c:v>VOLENTER AUMA</c:v>
                </c:pt>
                <c:pt idx="12">
                  <c:v>AGNES ADHIAMBO</c:v>
                </c:pt>
                <c:pt idx="13">
                  <c:v>EVERLINE OKONJE</c:v>
                </c:pt>
                <c:pt idx="14">
                  <c:v>SIMON OGWENO</c:v>
                </c:pt>
                <c:pt idx="15">
                  <c:v>SEREFINE ARENGE</c:v>
                </c:pt>
                <c:pt idx="16">
                  <c:v>NICHOLAS OUMA</c:v>
                </c:pt>
                <c:pt idx="17">
                  <c:v>DIANA AKOTH RIEMA</c:v>
                </c:pt>
                <c:pt idx="18">
                  <c:v>MARK OGALLO</c:v>
                </c:pt>
                <c:pt idx="19">
                  <c:v>JOSPHINE AHURA AMUKO</c:v>
                </c:pt>
                <c:pt idx="20">
                  <c:v>RODAH ANUNDA</c:v>
                </c:pt>
                <c:pt idx="21">
                  <c:v>RUTH MOGERE</c:v>
                </c:pt>
                <c:pt idx="22">
                  <c:v>KEVIN AGANYO</c:v>
                </c:pt>
                <c:pt idx="23">
                  <c:v>WYCLIFFE ONSINYO OCHENGE</c:v>
                </c:pt>
                <c:pt idx="24">
                  <c:v>IMELDA OKELLO</c:v>
                </c:pt>
                <c:pt idx="25">
                  <c:v>EVERLINE AKOTH</c:v>
                </c:pt>
                <c:pt idx="26">
                  <c:v>PAUL ADECK</c:v>
                </c:pt>
              </c:strCache>
            </c:strRef>
          </c:cat>
          <c:val>
            <c:numRef>
              <c:f>'REGIONAL MARKTERS '!$C$256:$C$282</c:f>
              <c:numCache>
                <c:formatCode>_(* #,##0.00_);_(* \(#,##0.00\);_(* "-"??_);_(@_)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54600</c:v>
                </c:pt>
                <c:pt idx="4">
                  <c:v>72800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533900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600000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771700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0-4228-9C04-B9AE9C40D5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'!$B$284:$B$322</c:f>
              <c:strCache>
                <c:ptCount val="39"/>
                <c:pt idx="0">
                  <c:v>AUDREY ISWA</c:v>
                </c:pt>
                <c:pt idx="1">
                  <c:v>BARBRA NATASHA</c:v>
                </c:pt>
                <c:pt idx="2">
                  <c:v>BEATRICE TAGO</c:v>
                </c:pt>
                <c:pt idx="3">
                  <c:v>CONSOLATA ACHIENG</c:v>
                </c:pt>
                <c:pt idx="4">
                  <c:v>EDNA ASEYO</c:v>
                </c:pt>
                <c:pt idx="5">
                  <c:v>ELIZABETH OTIENO</c:v>
                </c:pt>
                <c:pt idx="6">
                  <c:v>EUNICE AKOTH</c:v>
                </c:pt>
                <c:pt idx="7">
                  <c:v>EVANS WAGALLA</c:v>
                </c:pt>
                <c:pt idx="8">
                  <c:v>FELIX RADING</c:v>
                </c:pt>
                <c:pt idx="9">
                  <c:v>FIONA ADHIAMBO OTIENO</c:v>
                </c:pt>
                <c:pt idx="10">
                  <c:v>FIONA OTIENO</c:v>
                </c:pt>
                <c:pt idx="11">
                  <c:v>FREDRICK ACHIENG</c:v>
                </c:pt>
                <c:pt idx="12">
                  <c:v>GEORGE OTIENO</c:v>
                </c:pt>
                <c:pt idx="13">
                  <c:v>GEORGE OYUGI</c:v>
                </c:pt>
                <c:pt idx="14">
                  <c:v>GIDEON MUTISYA</c:v>
                </c:pt>
                <c:pt idx="15">
                  <c:v>HILLARY ALELE</c:v>
                </c:pt>
                <c:pt idx="16">
                  <c:v>JECINTA ATIENO</c:v>
                </c:pt>
                <c:pt idx="17">
                  <c:v>JOSEPH OMONDI ODUOR</c:v>
                </c:pt>
                <c:pt idx="18">
                  <c:v>KIRUI KIPROTICH</c:v>
                </c:pt>
                <c:pt idx="19">
                  <c:v>LILIAN AKINYI ONYANGO</c:v>
                </c:pt>
                <c:pt idx="20">
                  <c:v>LINTA</c:v>
                </c:pt>
                <c:pt idx="21">
                  <c:v>LYDIA NYAMOITA</c:v>
                </c:pt>
                <c:pt idx="22">
                  <c:v>MAUREEN NAFULA</c:v>
                </c:pt>
                <c:pt idx="23">
                  <c:v>MICHAEL ADHOLA</c:v>
                </c:pt>
                <c:pt idx="24">
                  <c:v>NANCY WANYANDE</c:v>
                </c:pt>
                <c:pt idx="25">
                  <c:v>PAMELA AUMA</c:v>
                </c:pt>
                <c:pt idx="26">
                  <c:v>PAULINE ANYANGO</c:v>
                </c:pt>
                <c:pt idx="27">
                  <c:v>PETER MUSUMBA</c:v>
                </c:pt>
                <c:pt idx="28">
                  <c:v>STEPHEN OCHIENG</c:v>
                </c:pt>
                <c:pt idx="29">
                  <c:v>SYLVESTER OUMA</c:v>
                </c:pt>
                <c:pt idx="30">
                  <c:v>VANE KERUBO</c:v>
                </c:pt>
                <c:pt idx="31">
                  <c:v>WILBERFORCE AYOMA</c:v>
                </c:pt>
                <c:pt idx="32">
                  <c:v>YVONNE ODHIAMBO</c:v>
                </c:pt>
                <c:pt idx="33">
                  <c:v>ZACHARIAH ASIAGO</c:v>
                </c:pt>
                <c:pt idx="34">
                  <c:v>CALEB ONYANGO NYAKONGO </c:v>
                </c:pt>
                <c:pt idx="35">
                  <c:v>ANGELO ARITA</c:v>
                </c:pt>
                <c:pt idx="36">
                  <c:v>DERRICK MUKALO</c:v>
                </c:pt>
                <c:pt idx="37">
                  <c:v>LILIAN ODUKO </c:v>
                </c:pt>
                <c:pt idx="38">
                  <c:v>LORINE NYAOKE</c:v>
                </c:pt>
              </c:strCache>
            </c:strRef>
          </c:cat>
          <c:val>
            <c:numRef>
              <c:f>'REGIONAL MARKTERS '!$C$284:$C$322</c:f>
              <c:numCache>
                <c:formatCode>_(* #,##0.00_);_(* \(#,##0.00\);_(* "-"??_);_(@_)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314100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525100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317000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742800</c:v>
                </c:pt>
                <c:pt idx="31">
                  <c:v>440100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D-4E57-9B19-2F3EE9C810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DAILY  RSM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</c:f>
              <c:strCache>
                <c:ptCount val="1"/>
                <c:pt idx="0">
                  <c:v>31 August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EFFICENCY'!$D$2:$D$8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384700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9-42FA-85DA-66B9137D06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41760"/>
        <c:axId val="2103828864"/>
      </c:barChart>
      <c:catAx>
        <c:axId val="2103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28864"/>
        <c:crosses val="autoZero"/>
        <c:auto val="1"/>
        <c:lblAlgn val="ctr"/>
        <c:lblOffset val="100"/>
        <c:noMultiLvlLbl val="0"/>
      </c:catAx>
      <c:valAx>
        <c:axId val="21038288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4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DAILY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EFFICENCY'!$D$13</c:f>
              <c:strCache>
                <c:ptCount val="1"/>
                <c:pt idx="0">
                  <c:v>31 August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EFFICENCY'!$D$14:$D$23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9-4B4C-A70D-B27A7E0A58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35104"/>
        <c:axId val="2103819712"/>
      </c:barChart>
      <c:catAx>
        <c:axId val="21038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19712"/>
        <c:crosses val="autoZero"/>
        <c:auto val="1"/>
        <c:lblAlgn val="ctr"/>
        <c:lblOffset val="100"/>
        <c:noMultiLvlLbl val="0"/>
      </c:catAx>
      <c:valAx>
        <c:axId val="2103819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3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EFFICENCY'!$D$28:$D$40</c:f>
              <c:numCache>
                <c:formatCode>_(* #,##0.00_);_(* \(#,##0.00\);_(*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D-4E59-951C-3EC7BECF09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55072"/>
        <c:axId val="2103852992"/>
      </c:barChart>
      <c:catAx>
        <c:axId val="21038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52992"/>
        <c:crosses val="autoZero"/>
        <c:auto val="1"/>
        <c:lblAlgn val="ctr"/>
        <c:lblOffset val="100"/>
        <c:noMultiLvlLbl val="0"/>
      </c:catAx>
      <c:valAx>
        <c:axId val="2103852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5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EFFICENCY'!$D$50:$D$54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2-4C14-B558-0B14F0E597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0000"/>
        <c:axId val="2105741248"/>
      </c:barChart>
      <c:catAx>
        <c:axId val="21057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41248"/>
        <c:crosses val="autoZero"/>
        <c:auto val="1"/>
        <c:lblAlgn val="ctr"/>
        <c:lblOffset val="100"/>
        <c:noMultiLvlLbl val="0"/>
      </c:catAx>
      <c:valAx>
        <c:axId val="2105741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EFFICENCY'!$D$59:$D$66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2-4BCE-AA76-1ECA448E1F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5408"/>
        <c:axId val="2105763712"/>
      </c:barChart>
      <c:catAx>
        <c:axId val="2105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3712"/>
        <c:crosses val="autoZero"/>
        <c:auto val="1"/>
        <c:lblAlgn val="ctr"/>
        <c:lblOffset val="100"/>
        <c:noMultiLvlLbl val="0"/>
      </c:catAx>
      <c:valAx>
        <c:axId val="210576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EFFICENCY'!$D$71:$D$77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2-4FD4-9961-CF7F924338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82848"/>
        <c:axId val="2105792000"/>
      </c:barChart>
      <c:catAx>
        <c:axId val="21057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92000"/>
        <c:crosses val="autoZero"/>
        <c:auto val="1"/>
        <c:lblAlgn val="ctr"/>
        <c:lblOffset val="100"/>
        <c:noMultiLvlLbl val="0"/>
      </c:catAx>
      <c:valAx>
        <c:axId val="21057920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8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EFFICENCY'!$D$82:$D$87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1-4906-AFE8-CA7333DFB1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841088"/>
        <c:axId val="2105841504"/>
      </c:barChart>
      <c:catAx>
        <c:axId val="210584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41504"/>
        <c:crosses val="autoZero"/>
        <c:auto val="1"/>
        <c:lblAlgn val="ctr"/>
        <c:lblOffset val="100"/>
        <c:noMultiLvlLbl val="0"/>
      </c:catAx>
      <c:valAx>
        <c:axId val="2105841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4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EFFICENCY'!$D$92:$D$101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9-47E7-8593-42D86BA6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05894336"/>
        <c:axId val="2105872704"/>
      </c:barChart>
      <c:catAx>
        <c:axId val="21058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72704"/>
        <c:crosses val="autoZero"/>
        <c:auto val="1"/>
        <c:lblAlgn val="ctr"/>
        <c:lblOffset val="100"/>
        <c:noMultiLvlLbl val="0"/>
      </c:catAx>
      <c:valAx>
        <c:axId val="2105872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9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WEELY</a:t>
            </a:r>
            <a:r>
              <a:rPr lang="en-US" baseline="0"/>
              <a:t> </a:t>
            </a:r>
            <a:r>
              <a:rPr lang="en-US"/>
              <a:t>CHECKOFF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EFFICENCY'!$E$2:$E$8</c:f>
              <c:numCache>
                <c:formatCode>_(* #,##0.00_);_(* \(#,##0.00\);_(* "-"??_);_(@_)</c:formatCode>
                <c:ptCount val="7"/>
                <c:pt idx="0">
                  <c:v>2033000</c:v>
                </c:pt>
                <c:pt idx="1">
                  <c:v>6527820</c:v>
                </c:pt>
                <c:pt idx="2">
                  <c:v>8469700</c:v>
                </c:pt>
                <c:pt idx="3">
                  <c:v>4067709</c:v>
                </c:pt>
                <c:pt idx="4">
                  <c:v>1884700</c:v>
                </c:pt>
                <c:pt idx="5">
                  <c:v>5725040</c:v>
                </c:pt>
                <c:pt idx="6">
                  <c:v>7259610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D-4A25-A563-940041173C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9353311"/>
        <c:axId val="569360799"/>
      </c:barChart>
      <c:catAx>
        <c:axId val="56935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60799"/>
        <c:crosses val="autoZero"/>
        <c:auto val="1"/>
        <c:lblAlgn val="ctr"/>
        <c:lblOffset val="100"/>
        <c:noMultiLvlLbl val="0"/>
      </c:catAx>
      <c:valAx>
        <c:axId val="569360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6935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NAIROBI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EFFICENCY'!$E$13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EFFICENCY'!$E$14:$E$23</c:f>
              <c:numCache>
                <c:formatCode>_(* #,##0.00_);_(* \(#,##0.00\);_(* "-"??_);_(@_)</c:formatCode>
                <c:ptCount val="10"/>
                <c:pt idx="0">
                  <c:v>3756000</c:v>
                </c:pt>
                <c:pt idx="1">
                  <c:v>1423920</c:v>
                </c:pt>
                <c:pt idx="2">
                  <c:v>0</c:v>
                </c:pt>
                <c:pt idx="3">
                  <c:v>0</c:v>
                </c:pt>
                <c:pt idx="4">
                  <c:v>276900</c:v>
                </c:pt>
                <c:pt idx="5">
                  <c:v>181600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889400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0-4161-B000-69F339DEC5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2614287"/>
        <c:axId val="592601807"/>
      </c:barChart>
      <c:catAx>
        <c:axId val="59261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1807"/>
        <c:crosses val="autoZero"/>
        <c:auto val="1"/>
        <c:lblAlgn val="ctr"/>
        <c:lblOffset val="100"/>
        <c:noMultiLvlLbl val="0"/>
      </c:catAx>
      <c:valAx>
        <c:axId val="5926018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261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MT</a:t>
            </a:r>
            <a:r>
              <a:rPr lang="en-US" baseline="0"/>
              <a:t> KENYA REGION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EFFICENCY'!$E$27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EFFICENCY'!$E$28:$E$40</c:f>
              <c:numCache>
                <c:formatCode>_(* #,##0.00_);_(* \(#,##0.00\);_(* "-"??_);_(@_)</c:formatCode>
                <c:ptCount val="13"/>
                <c:pt idx="0">
                  <c:v>330400</c:v>
                </c:pt>
                <c:pt idx="1">
                  <c:v>30000</c:v>
                </c:pt>
                <c:pt idx="2">
                  <c:v>0</c:v>
                </c:pt>
                <c:pt idx="3">
                  <c:v>431500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50000</c:v>
                </c:pt>
                <c:pt idx="9">
                  <c:v>0</c:v>
                </c:pt>
                <c:pt idx="10">
                  <c:v>0</c:v>
                </c:pt>
                <c:pt idx="11">
                  <c:v>1042800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E-4B06-9AB2-12C45F9A1B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7892783"/>
        <c:axId val="1947889039"/>
      </c:barChart>
      <c:catAx>
        <c:axId val="19478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89039"/>
        <c:crosses val="autoZero"/>
        <c:auto val="1"/>
        <c:lblAlgn val="ctr"/>
        <c:lblOffset val="100"/>
        <c:noMultiLvlLbl val="0"/>
      </c:catAx>
      <c:valAx>
        <c:axId val="1947889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789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LOWER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EFFICENCY'!$E$44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EFFICENCY'!$E$50:$E$54</c:f>
              <c:numCache>
                <c:formatCode>_(* #,##0.00_);_(* \(#,##0.00\);_(* "-"??_);_(@_)</c:formatCode>
                <c:ptCount val="5"/>
                <c:pt idx="0">
                  <c:v>17800</c:v>
                </c:pt>
                <c:pt idx="1">
                  <c:v>34100</c:v>
                </c:pt>
                <c:pt idx="2">
                  <c:v>2461800</c:v>
                </c:pt>
                <c:pt idx="3">
                  <c:v>1468600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5-494D-BB5C-CBA5D01DC2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737183"/>
        <c:axId val="31747583"/>
      </c:barChart>
      <c:catAx>
        <c:axId val="31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7583"/>
        <c:crosses val="autoZero"/>
        <c:auto val="1"/>
        <c:lblAlgn val="ctr"/>
        <c:lblOffset val="100"/>
        <c:noMultiLvlLbl val="0"/>
      </c:catAx>
      <c:valAx>
        <c:axId val="31747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1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COASTAL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EFFICENCY'!$E$58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EFFICENCY'!$E$59:$E$66</c:f>
              <c:numCache>
                <c:formatCode>_(* #,##0.00_);_(* \(#,##0.00\);_(* "-"??_);_(@_)</c:formatCode>
                <c:ptCount val="8"/>
                <c:pt idx="0">
                  <c:v>999500</c:v>
                </c:pt>
                <c:pt idx="1">
                  <c:v>2012600</c:v>
                </c:pt>
                <c:pt idx="2">
                  <c:v>0</c:v>
                </c:pt>
                <c:pt idx="3">
                  <c:v>717109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338500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2-416F-8221-0E349A3D06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0147935"/>
        <c:axId val="590139199"/>
      </c:barChart>
      <c:catAx>
        <c:axId val="5901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9199"/>
        <c:crosses val="autoZero"/>
        <c:auto val="1"/>
        <c:lblAlgn val="ctr"/>
        <c:lblOffset val="100"/>
        <c:noMultiLvlLbl val="0"/>
      </c:catAx>
      <c:valAx>
        <c:axId val="5901391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014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NYANZA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EFFICENCY'!$E$70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EFFICENCY'!$E$71:$E$77</c:f>
              <c:numCache>
                <c:formatCode>_(* #,##0.00_);_(* \(#,##0.00\);_(* "-"??_);_(@_)</c:formatCode>
                <c:ptCount val="7"/>
                <c:pt idx="0">
                  <c:v>1188500</c:v>
                </c:pt>
                <c:pt idx="1">
                  <c:v>0</c:v>
                </c:pt>
                <c:pt idx="2">
                  <c:v>0</c:v>
                </c:pt>
                <c:pt idx="3">
                  <c:v>771700</c:v>
                </c:pt>
                <c:pt idx="4">
                  <c:v>72800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A-41F7-9C7F-D0A84CA7E6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387743"/>
        <c:axId val="37388159"/>
      </c:barChart>
      <c:catAx>
        <c:axId val="3738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159"/>
        <c:crosses val="autoZero"/>
        <c:auto val="1"/>
        <c:lblAlgn val="ctr"/>
        <c:lblOffset val="100"/>
        <c:noMultiLvlLbl val="0"/>
      </c:catAx>
      <c:valAx>
        <c:axId val="3738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73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RIFT VALLEY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EFFICENCY'!$E$81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EFFICENCY'!$E$82:$E$87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6-4456-A815-C0075E466F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6980367"/>
        <c:axId val="586975791"/>
      </c:barChart>
      <c:catAx>
        <c:axId val="5869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75791"/>
        <c:crosses val="autoZero"/>
        <c:auto val="1"/>
        <c:lblAlgn val="ctr"/>
        <c:lblOffset val="100"/>
        <c:noMultiLvlLbl val="0"/>
      </c:catAx>
      <c:valAx>
        <c:axId val="586975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8698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 WESTERN REGION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EFFICENCY'!$E$91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EFFICENCY'!$E$92:$E$101</c:f>
              <c:numCache>
                <c:formatCode>_(* #,##0.00_);_(* \(#,##0.00\);_(* "-"??_);_(@_)</c:formatCode>
                <c:ptCount val="10"/>
                <c:pt idx="0">
                  <c:v>2501400</c:v>
                </c:pt>
                <c:pt idx="1">
                  <c:v>1119600</c:v>
                </c:pt>
                <c:pt idx="2">
                  <c:v>950100</c:v>
                </c:pt>
                <c:pt idx="3">
                  <c:v>314100</c:v>
                </c:pt>
                <c:pt idx="4">
                  <c:v>0</c:v>
                </c:pt>
                <c:pt idx="5">
                  <c:v>0</c:v>
                </c:pt>
                <c:pt idx="6">
                  <c:v>1597890</c:v>
                </c:pt>
                <c:pt idx="7">
                  <c:v>0</c:v>
                </c:pt>
                <c:pt idx="8">
                  <c:v>138300</c:v>
                </c:pt>
                <c:pt idx="9">
                  <c:v>638220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B-477D-83B0-1A03CDFD4F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4042703"/>
        <c:axId val="574050607"/>
      </c:barChart>
      <c:catAx>
        <c:axId val="5740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50607"/>
        <c:crosses val="autoZero"/>
        <c:auto val="1"/>
        <c:lblAlgn val="ctr"/>
        <c:lblOffset val="100"/>
        <c:noMultiLvlLbl val="0"/>
      </c:catAx>
      <c:valAx>
        <c:axId val="574050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404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CHECKOFF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EFFICENCY'!$A$2:$A$8</c:f>
              <c:strCache>
                <c:ptCount val="7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EASTERN REGION</c:v>
                </c:pt>
                <c:pt idx="6">
                  <c:v>WESTERN REGION</c:v>
                </c:pt>
              </c:strCache>
            </c:strRef>
          </c:cat>
          <c:val>
            <c:numRef>
              <c:f>'REGIONAL EFFICENCY'!$H$2:$H$8</c:f>
              <c:numCache>
                <c:formatCode>_(* #,##0.00_);_(* \(#,##0.00\);_(* "-"??_);_(@_)</c:formatCode>
                <c:ptCount val="7"/>
                <c:pt idx="0">
                  <c:v>4538778</c:v>
                </c:pt>
                <c:pt idx="1">
                  <c:v>9323087</c:v>
                </c:pt>
                <c:pt idx="2">
                  <c:v>9485462</c:v>
                </c:pt>
                <c:pt idx="3">
                  <c:v>3710267</c:v>
                </c:pt>
                <c:pt idx="4">
                  <c:v>9624053</c:v>
                </c:pt>
                <c:pt idx="5">
                  <c:v>17180807</c:v>
                </c:pt>
                <c:pt idx="6">
                  <c:v>5834199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4-4696-BC7C-5DBA7C5F73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74834479"/>
        <c:axId val="674817423"/>
      </c:barChart>
      <c:catAx>
        <c:axId val="6748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423"/>
        <c:crosses val="autoZero"/>
        <c:auto val="1"/>
        <c:lblAlgn val="ctr"/>
        <c:lblOffset val="100"/>
        <c:noMultiLvlLbl val="0"/>
      </c:catAx>
      <c:valAx>
        <c:axId val="674817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7483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EFFICENCY'!$H$13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EFFICENCY'!$B$14:$B$23</c:f>
              <c:strCache>
                <c:ptCount val="10"/>
                <c:pt idx="0">
                  <c:v>CAROLINE MUTILE</c:v>
                </c:pt>
                <c:pt idx="1">
                  <c:v>RACHAEL MBITHE</c:v>
                </c:pt>
                <c:pt idx="2">
                  <c:v>EVALENE WAMBUI</c:v>
                </c:pt>
                <c:pt idx="3">
                  <c:v>LUCY AKOTH</c:v>
                </c:pt>
                <c:pt idx="4">
                  <c:v>MILLICENT KIRUKI</c:v>
                </c:pt>
                <c:pt idx="5">
                  <c:v>DAMSKY KISANYA</c:v>
                </c:pt>
                <c:pt idx="6">
                  <c:v>FRIDAH MWONDO</c:v>
                </c:pt>
                <c:pt idx="7">
                  <c:v>FAITH NGINA</c:v>
                </c:pt>
                <c:pt idx="8">
                  <c:v>IRENE MUSYOKI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EFFICENCY'!$H$14:$H$23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538830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890437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B-4561-8A6E-FB1B83B6EF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34703"/>
        <c:axId val="136333455"/>
      </c:barChart>
      <c:catAx>
        <c:axId val="1363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33455"/>
        <c:crosses val="autoZero"/>
        <c:auto val="1"/>
        <c:lblAlgn val="ctr"/>
        <c:lblOffset val="100"/>
        <c:noMultiLvlLbl val="0"/>
      </c:catAx>
      <c:valAx>
        <c:axId val="136333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3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EFFICENCY'!$H$27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EFFICENCY'!$B$28:$B$40</c:f>
              <c:strCache>
                <c:ptCount val="13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JOYCE KARUGA</c:v>
                </c:pt>
                <c:pt idx="5">
                  <c:v>DANIEL MUGUNA</c:v>
                </c:pt>
                <c:pt idx="6">
                  <c:v>JUSTINE MWANGI</c:v>
                </c:pt>
                <c:pt idx="7">
                  <c:v>PAUL KINYUA</c:v>
                </c:pt>
                <c:pt idx="8">
                  <c:v>CLAIRE WANGECHI</c:v>
                </c:pt>
                <c:pt idx="9">
                  <c:v>MICHAEL GICHONGE</c:v>
                </c:pt>
                <c:pt idx="10">
                  <c:v>JEREMIAH KAMULA</c:v>
                </c:pt>
                <c:pt idx="11">
                  <c:v>ANTONE ODONGO</c:v>
                </c:pt>
                <c:pt idx="12">
                  <c:v>OTHER STAFF</c:v>
                </c:pt>
              </c:strCache>
            </c:strRef>
          </c:cat>
          <c:val>
            <c:numRef>
              <c:f>'REGIONAL EFFICENCY'!$H$28:$H$40</c:f>
              <c:numCache>
                <c:formatCode>_(* #,##0.00_);_(* \(#,##0.00\);_(* "-"??_);_(@_)</c:formatCode>
                <c:ptCount val="13"/>
                <c:pt idx="0">
                  <c:v>888175</c:v>
                </c:pt>
                <c:pt idx="1">
                  <c:v>2676800</c:v>
                </c:pt>
                <c:pt idx="2">
                  <c:v>888100</c:v>
                </c:pt>
                <c:pt idx="3">
                  <c:v>1256400</c:v>
                </c:pt>
                <c:pt idx="4">
                  <c:v>0</c:v>
                </c:pt>
                <c:pt idx="5">
                  <c:v>1302241</c:v>
                </c:pt>
                <c:pt idx="6">
                  <c:v>0</c:v>
                </c:pt>
                <c:pt idx="7">
                  <c:v>0</c:v>
                </c:pt>
                <c:pt idx="8">
                  <c:v>629261</c:v>
                </c:pt>
                <c:pt idx="9">
                  <c:v>0</c:v>
                </c:pt>
                <c:pt idx="10">
                  <c:v>446976</c:v>
                </c:pt>
                <c:pt idx="11">
                  <c:v>1288800</c:v>
                </c:pt>
                <c:pt idx="12">
                  <c:v>9827722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F-4029-8287-858855230D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44271"/>
        <c:axId val="136345103"/>
      </c:barChart>
      <c:catAx>
        <c:axId val="1363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5103"/>
        <c:crosses val="autoZero"/>
        <c:auto val="1"/>
        <c:lblAlgn val="ctr"/>
        <c:lblOffset val="100"/>
        <c:noMultiLvlLbl val="0"/>
      </c:catAx>
      <c:valAx>
        <c:axId val="1363451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4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EFFICENCY'!$H$44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EFFICENCY'!$B$50:$B$54</c:f>
              <c:strCache>
                <c:ptCount val="5"/>
                <c:pt idx="0">
                  <c:v> ALICE LOMO </c:v>
                </c:pt>
                <c:pt idx="1">
                  <c:v> FRANSISCA JERUTICH </c:v>
                </c:pt>
                <c:pt idx="2">
                  <c:v> ROBERT GABRIEL </c:v>
                </c:pt>
                <c:pt idx="3">
                  <c:v> MORRIS MUGALO 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EFFICENCY'!$H$50:$H$54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2960786</c:v>
                </c:pt>
                <c:pt idx="2">
                  <c:v>0</c:v>
                </c:pt>
                <c:pt idx="3">
                  <c:v>0</c:v>
                </c:pt>
                <c:pt idx="4">
                  <c:v>9827722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B-4597-9457-20921C1D67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24391647"/>
        <c:axId val="2024397471"/>
      </c:barChart>
      <c:catAx>
        <c:axId val="202439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97471"/>
        <c:crosses val="autoZero"/>
        <c:auto val="1"/>
        <c:lblAlgn val="ctr"/>
        <c:lblOffset val="100"/>
        <c:noMultiLvlLbl val="0"/>
      </c:catAx>
      <c:valAx>
        <c:axId val="202439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02439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EFFICENCY'!$H$58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EFFICENCY'!$B$59:$B$66</c:f>
              <c:strCache>
                <c:ptCount val="8"/>
                <c:pt idx="0">
                  <c:v>STEVE ODONGO</c:v>
                </c:pt>
                <c:pt idx="1">
                  <c:v>LUKAS MANAMAWE</c:v>
                </c:pt>
                <c:pt idx="2">
                  <c:v>GLADYS WAKESHO</c:v>
                </c:pt>
                <c:pt idx="3">
                  <c:v>SELINA NALIAKA</c:v>
                </c:pt>
                <c:pt idx="4">
                  <c:v>NELSON MANDELA</c:v>
                </c:pt>
                <c:pt idx="5">
                  <c:v>JACKSON MABUTO</c:v>
                </c:pt>
                <c:pt idx="6">
                  <c:v>GEOFREY MWAMBELA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EFFICENCY'!$H$59:$H$66</c:f>
              <c:numCache>
                <c:formatCode>_(* #,##0.00_);_(* \(#,##0.00\);_(* "-"??_);_(@_)</c:formatCode>
                <c:ptCount val="8"/>
                <c:pt idx="0">
                  <c:v>485015</c:v>
                </c:pt>
                <c:pt idx="1">
                  <c:v>2429700</c:v>
                </c:pt>
                <c:pt idx="2">
                  <c:v>0</c:v>
                </c:pt>
                <c:pt idx="3">
                  <c:v>287300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9827722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E8F-ADC0-D4A87D620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633439"/>
        <c:axId val="39621791"/>
      </c:barChart>
      <c:catAx>
        <c:axId val="3963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1791"/>
        <c:crosses val="autoZero"/>
        <c:auto val="1"/>
        <c:lblAlgn val="ctr"/>
        <c:lblOffset val="100"/>
        <c:noMultiLvlLbl val="0"/>
      </c:catAx>
      <c:valAx>
        <c:axId val="39621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963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EFFICENCY'!$H$70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EFFICENCY'!$B$71:$B$77</c:f>
              <c:strCache>
                <c:ptCount val="7"/>
                <c:pt idx="0">
                  <c:v>STEVE HABWE</c:v>
                </c:pt>
                <c:pt idx="1">
                  <c:v>MICHAEL OKUMU</c:v>
                </c:pt>
                <c:pt idx="2">
                  <c:v>FINLET MOGAKA</c:v>
                </c:pt>
                <c:pt idx="3">
                  <c:v>JUVENTURE ATIENO</c:v>
                </c:pt>
                <c:pt idx="4">
                  <c:v>BENARD KEROIGE </c:v>
                </c:pt>
                <c:pt idx="5">
                  <c:v>JOSEPH ORINA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EFFICENCY'!$H$71:$H$77</c:f>
              <c:numCache>
                <c:formatCode>_(* #,##0.00_);_(* \(#,##0.00\);_(* "-"??_);_(@_)</c:formatCode>
                <c:ptCount val="7"/>
                <c:pt idx="0">
                  <c:v>128600</c:v>
                </c:pt>
                <c:pt idx="1">
                  <c:v>197100</c:v>
                </c:pt>
                <c:pt idx="2">
                  <c:v>0</c:v>
                </c:pt>
                <c:pt idx="3">
                  <c:v>351600</c:v>
                </c:pt>
                <c:pt idx="4">
                  <c:v>463000</c:v>
                </c:pt>
                <c:pt idx="5">
                  <c:v>2406800</c:v>
                </c:pt>
                <c:pt idx="6">
                  <c:v>9827722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8-4E96-BD34-C3EF18417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75503"/>
        <c:axId val="853176751"/>
      </c:barChart>
      <c:catAx>
        <c:axId val="85317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751"/>
        <c:crosses val="autoZero"/>
        <c:auto val="1"/>
        <c:lblAlgn val="ctr"/>
        <c:lblOffset val="100"/>
        <c:noMultiLvlLbl val="0"/>
      </c:catAx>
      <c:valAx>
        <c:axId val="8531767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7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</a:t>
            </a:r>
            <a:r>
              <a:rPr lang="en-US" baseline="0"/>
              <a:t> VALLEY REGION PENDING FULL BOOKING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EFFICENCY'!$H$81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'REGIONAL EFFICENCY'!$B$82:$B$87</c:f>
              <c:numCache>
                <c:formatCode>General</c:formatCode>
                <c:ptCount val="6"/>
              </c:numCache>
            </c:numRef>
          </c:cat>
          <c:val>
            <c:numRef>
              <c:f>'REGIONAL EFFICENCY'!$H$82:$H$87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3-442F-9295-4037F9050A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9208111"/>
        <c:axId val="579208943"/>
      </c:barChart>
      <c:catAx>
        <c:axId val="5792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08943"/>
        <c:crosses val="autoZero"/>
        <c:auto val="1"/>
        <c:lblAlgn val="ctr"/>
        <c:lblOffset val="100"/>
        <c:noMultiLvlLbl val="0"/>
      </c:catAx>
      <c:valAx>
        <c:axId val="579208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920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</a:t>
            </a:r>
            <a:r>
              <a:rPr lang="en-US" baseline="0"/>
              <a:t> REGION BUYOFFS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EFFICENCY'!$H$91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EFFICENCY'!$B$92:$B$101</c:f>
              <c:strCache>
                <c:ptCount val="10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PHILEMON ONYANGO</c:v>
                </c:pt>
                <c:pt idx="4">
                  <c:v>FAITH OSORO</c:v>
                </c:pt>
                <c:pt idx="5">
                  <c:v>MICHAEL ADHOLA</c:v>
                </c:pt>
                <c:pt idx="6">
                  <c:v>AMBROSE OLOO</c:v>
                </c:pt>
                <c:pt idx="7">
                  <c:v>WALTER MWIKA</c:v>
                </c:pt>
                <c:pt idx="8">
                  <c:v>OLIVER ODONGO</c:v>
                </c:pt>
                <c:pt idx="9">
                  <c:v>OTHER STAFF</c:v>
                </c:pt>
              </c:strCache>
            </c:strRef>
          </c:cat>
          <c:val>
            <c:numRef>
              <c:f>'REGIONAL EFFICENCY'!$H$92:$H$101</c:f>
              <c:numCache>
                <c:formatCode>_(* #,##0.00_);_(* \(#,##0.00\);_(* "-"??_);_(@_)</c:formatCode>
                <c:ptCount val="10"/>
                <c:pt idx="0">
                  <c:v>1132430</c:v>
                </c:pt>
                <c:pt idx="1">
                  <c:v>753000</c:v>
                </c:pt>
                <c:pt idx="2">
                  <c:v>590676</c:v>
                </c:pt>
                <c:pt idx="3">
                  <c:v>0</c:v>
                </c:pt>
                <c:pt idx="4">
                  <c:v>329500</c:v>
                </c:pt>
                <c:pt idx="5">
                  <c:v>0</c:v>
                </c:pt>
                <c:pt idx="6">
                  <c:v>849000</c:v>
                </c:pt>
                <c:pt idx="7">
                  <c:v>377780</c:v>
                </c:pt>
                <c:pt idx="8">
                  <c:v>0</c:v>
                </c:pt>
                <c:pt idx="9">
                  <c:v>9827722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C-420C-9A21-26C3A184EB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60527"/>
        <c:axId val="853176335"/>
      </c:barChart>
      <c:catAx>
        <c:axId val="8531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335"/>
        <c:crosses val="autoZero"/>
        <c:auto val="1"/>
        <c:lblAlgn val="ctr"/>
        <c:lblOffset val="100"/>
        <c:noMultiLvlLbl val="0"/>
      </c:catAx>
      <c:valAx>
        <c:axId val="853176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6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EASTERN REGION DAILY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EFFICENCY'!$D$107:$D$114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359700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5-48F0-93F4-FF02FD9108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490351"/>
        <c:axId val="25501583"/>
      </c:barChart>
      <c:catAx>
        <c:axId val="254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1583"/>
        <c:crosses val="autoZero"/>
        <c:auto val="1"/>
        <c:lblAlgn val="ctr"/>
        <c:lblOffset val="100"/>
        <c:noMultiLvlLbl val="0"/>
      </c:catAx>
      <c:valAx>
        <c:axId val="2550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549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EFFICENCY'!$B$107:$B$114</c:f>
              <c:strCache>
                <c:ptCount val="8"/>
                <c:pt idx="0">
                  <c:v>JANICE KAWIRA</c:v>
                </c:pt>
                <c:pt idx="1">
                  <c:v>FRIDAH MWONDO</c:v>
                </c:pt>
                <c:pt idx="2">
                  <c:v>FAITH NGINA</c:v>
                </c:pt>
                <c:pt idx="3">
                  <c:v>IRENE MUSYOKI</c:v>
                </c:pt>
                <c:pt idx="4">
                  <c:v>JOHN MUSILI THIONGO</c:v>
                </c:pt>
                <c:pt idx="5">
                  <c:v>TABITHA MBINYA</c:v>
                </c:pt>
                <c:pt idx="6">
                  <c:v>GLADYS PAUL</c:v>
                </c:pt>
                <c:pt idx="7">
                  <c:v>OTHER STAFF</c:v>
                </c:pt>
              </c:strCache>
            </c:strRef>
          </c:cat>
          <c:val>
            <c:numRef>
              <c:f>'REGIONAL EFFICENCY'!$E$107:$E$114</c:f>
              <c:numCache>
                <c:formatCode>_(* #,##0.00_);_(* \(#,##0.00\);_(* "-"??_);_(@_)</c:formatCode>
                <c:ptCount val="8"/>
                <c:pt idx="0">
                  <c:v>579900</c:v>
                </c:pt>
                <c:pt idx="1">
                  <c:v>1689100</c:v>
                </c:pt>
                <c:pt idx="2">
                  <c:v>0</c:v>
                </c:pt>
                <c:pt idx="3">
                  <c:v>444700</c:v>
                </c:pt>
                <c:pt idx="4">
                  <c:v>1166600</c:v>
                </c:pt>
                <c:pt idx="5">
                  <c:v>658200</c:v>
                </c:pt>
                <c:pt idx="6">
                  <c:v>0</c:v>
                </c:pt>
                <c:pt idx="7">
                  <c:v>1186540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6-4AD8-95E0-21E6A57FD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44568735"/>
        <c:axId val="1344567071"/>
      </c:barChart>
      <c:catAx>
        <c:axId val="134456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67071"/>
        <c:crosses val="autoZero"/>
        <c:auto val="1"/>
        <c:lblAlgn val="ctr"/>
        <c:lblOffset val="100"/>
        <c:noMultiLvlLbl val="0"/>
      </c:catAx>
      <c:valAx>
        <c:axId val="13445670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4456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03463125461719E-2"/>
          <c:y val="8.4533271867928694E-2"/>
          <c:w val="0.8330474422962576"/>
          <c:h val="0.8057524679103497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4B8-4E17-8C2F-DC81044DA52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F4B8-4E17-8C2F-DC81044DA52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4B8-4E17-8C2F-DC81044DA52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F4B8-4E17-8C2F-DC81044DA52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4B8-4E17-8C2F-DC81044DA52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F4B8-4E17-8C2F-DC81044DA52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35E-4C0F-94B6-EBAD88059B6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E34-41DD-A9C3-363A825C59E5}"/>
              </c:ext>
            </c:extLst>
          </c:dPt>
          <c:dLbls>
            <c:dLbl>
              <c:idx val="1"/>
              <c:layout>
                <c:manualLayout>
                  <c:x val="-1.3984074406978482E-16"/>
                  <c:y val="-5.66572237960340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B8-4E17-8C2F-DC81044DA524}"/>
                </c:ext>
              </c:extLst>
            </c:dLbl>
            <c:dLbl>
              <c:idx val="2"/>
              <c:layout>
                <c:manualLayout>
                  <c:x val="-3.8138825324181415E-3"/>
                  <c:y val="8.49858356940508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8-4E17-8C2F-DC81044DA524}"/>
                </c:ext>
              </c:extLst>
            </c:dLbl>
            <c:dLbl>
              <c:idx val="3"/>
              <c:layout>
                <c:manualLayout>
                  <c:x val="-6.674294431731502E-2"/>
                  <c:y val="7.55429650613786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8-4E17-8C2F-DC81044DA524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REGIONS!$F$5:$F$12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REGIONS!$G$5:$G$12</c:f>
              <c:numCache>
                <c:formatCode>_(* #,##0.00_);_(* \(#,##0.00\);_(* "-"??_);_(@_)</c:formatCode>
                <c:ptCount val="8"/>
                <c:pt idx="0">
                  <c:v>6527820</c:v>
                </c:pt>
                <c:pt idx="1">
                  <c:v>0</c:v>
                </c:pt>
                <c:pt idx="2">
                  <c:v>4067709</c:v>
                </c:pt>
                <c:pt idx="3">
                  <c:v>1884700</c:v>
                </c:pt>
                <c:pt idx="4">
                  <c:v>8469700</c:v>
                </c:pt>
                <c:pt idx="5">
                  <c:v>9292610</c:v>
                </c:pt>
                <c:pt idx="6">
                  <c:v>2059240</c:v>
                </c:pt>
                <c:pt idx="7">
                  <c:v>3221100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8-4E17-8C2F-DC81044D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REGIONS!$N$2</c:f>
              <c:strCache>
                <c:ptCount val="1"/>
                <c:pt idx="0">
                  <c:v> BYPRODUCT </c:v>
                </c:pt>
              </c:strCache>
              <c:extLst xmlns:c15="http://schemas.microsoft.com/office/drawing/2012/chart"/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REGIONS!$L$3:$L$31</c15:sqref>
                  </c15:fullRef>
                </c:ext>
              </c:extLst>
              <c:f>(REGIONS!$L$3:$L$27,REGIONS!$L$31)</c:f>
              <c:numCache>
                <c:formatCode>m/d/yy;@</c:formatCode>
                <c:ptCount val="26"/>
                <c:pt idx="0">
                  <c:v>45494</c:v>
                </c:pt>
                <c:pt idx="1">
                  <c:v>45495</c:v>
                </c:pt>
                <c:pt idx="2">
                  <c:v>45496</c:v>
                </c:pt>
                <c:pt idx="3">
                  <c:v>45497</c:v>
                </c:pt>
                <c:pt idx="4">
                  <c:v>45498</c:v>
                </c:pt>
                <c:pt idx="5">
                  <c:v>45499</c:v>
                </c:pt>
                <c:pt idx="6">
                  <c:v>45500</c:v>
                </c:pt>
                <c:pt idx="7">
                  <c:v>45501</c:v>
                </c:pt>
                <c:pt idx="8">
                  <c:v>45502</c:v>
                </c:pt>
                <c:pt idx="9">
                  <c:v>45503</c:v>
                </c:pt>
                <c:pt idx="10">
                  <c:v>45504</c:v>
                </c:pt>
                <c:pt idx="11">
                  <c:v>45505</c:v>
                </c:pt>
                <c:pt idx="12">
                  <c:v>45506</c:v>
                </c:pt>
                <c:pt idx="13">
                  <c:v>45507</c:v>
                </c:pt>
                <c:pt idx="14">
                  <c:v>45508</c:v>
                </c:pt>
                <c:pt idx="15">
                  <c:v>45509</c:v>
                </c:pt>
                <c:pt idx="16">
                  <c:v>45510</c:v>
                </c:pt>
                <c:pt idx="17">
                  <c:v>45511</c:v>
                </c:pt>
                <c:pt idx="18">
                  <c:v>45512</c:v>
                </c:pt>
                <c:pt idx="19">
                  <c:v>45513</c:v>
                </c:pt>
                <c:pt idx="20">
                  <c:v>45514</c:v>
                </c:pt>
                <c:pt idx="21">
                  <c:v>45515</c:v>
                </c:pt>
                <c:pt idx="22">
                  <c:v>45516</c:v>
                </c:pt>
                <c:pt idx="23">
                  <c:v>45517</c:v>
                </c:pt>
                <c:pt idx="24">
                  <c:v>45518</c:v>
                </c:pt>
                <c:pt idx="25">
                  <c:v>45522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REGIONS!$N$3:$N$31</c15:sqref>
                  </c15:fullRef>
                </c:ext>
              </c:extLst>
              <c:f>(REGIONS!$N$3:$N$27,REGIONS!$N$31)</c:f>
              <c:numCache>
                <c:formatCode>_(* #,##0.00_);_(* \(#,##0.00\);_(* "-"??_);_(@_)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C28-4A20-882A-958C75D9A6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948128"/>
        <c:axId val="421951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REGIONS!$M$2</c15:sqref>
                        </c15:formulaRef>
                      </c:ext>
                    </c:extLst>
                    <c:strCache>
                      <c:ptCount val="1"/>
                      <c:pt idx="0">
                        <c:v>DISBURSMENT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REGIONS!$L$3:$L$31</c15:sqref>
                        </c15:fullRef>
                        <c15:formulaRef>
                          <c15:sqref>(REGIONS!$L$3:$L$27,REGIONS!$L$31)</c15:sqref>
                        </c15:formulaRef>
                      </c:ext>
                    </c:extLst>
                    <c:numCache>
                      <c:formatCode>m/d/yy;@</c:formatCode>
                      <c:ptCount val="26"/>
                      <c:pt idx="0">
                        <c:v>45494</c:v>
                      </c:pt>
                      <c:pt idx="1">
                        <c:v>45495</c:v>
                      </c:pt>
                      <c:pt idx="2">
                        <c:v>45496</c:v>
                      </c:pt>
                      <c:pt idx="3">
                        <c:v>45497</c:v>
                      </c:pt>
                      <c:pt idx="4">
                        <c:v>45498</c:v>
                      </c:pt>
                      <c:pt idx="5">
                        <c:v>45499</c:v>
                      </c:pt>
                      <c:pt idx="6">
                        <c:v>45500</c:v>
                      </c:pt>
                      <c:pt idx="7">
                        <c:v>45501</c:v>
                      </c:pt>
                      <c:pt idx="8">
                        <c:v>45502</c:v>
                      </c:pt>
                      <c:pt idx="9">
                        <c:v>45503</c:v>
                      </c:pt>
                      <c:pt idx="10">
                        <c:v>45504</c:v>
                      </c:pt>
                      <c:pt idx="11">
                        <c:v>45505</c:v>
                      </c:pt>
                      <c:pt idx="12">
                        <c:v>45506</c:v>
                      </c:pt>
                      <c:pt idx="13">
                        <c:v>45507</c:v>
                      </c:pt>
                      <c:pt idx="14">
                        <c:v>45508</c:v>
                      </c:pt>
                      <c:pt idx="15">
                        <c:v>45509</c:v>
                      </c:pt>
                      <c:pt idx="16">
                        <c:v>45510</c:v>
                      </c:pt>
                      <c:pt idx="17">
                        <c:v>45511</c:v>
                      </c:pt>
                      <c:pt idx="18">
                        <c:v>45512</c:v>
                      </c:pt>
                      <c:pt idx="19">
                        <c:v>45513</c:v>
                      </c:pt>
                      <c:pt idx="20">
                        <c:v>45514</c:v>
                      </c:pt>
                      <c:pt idx="21">
                        <c:v>45515</c:v>
                      </c:pt>
                      <c:pt idx="22">
                        <c:v>45516</c:v>
                      </c:pt>
                      <c:pt idx="23">
                        <c:v>45517</c:v>
                      </c:pt>
                      <c:pt idx="24">
                        <c:v>45518</c:v>
                      </c:pt>
                      <c:pt idx="25">
                        <c:v>45522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REGIONS!$M$3:$M$31</c15:sqref>
                        </c15:fullRef>
                        <c15:formulaRef>
                          <c15:sqref>(REGIONS!$M$3:$M$27,REGIONS!$M$31)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C28-4A20-882A-958C75D9A6AF}"/>
                  </c:ext>
                </c:extLst>
              </c15:ser>
            </c15:filteredLineSeries>
          </c:ext>
        </c:extLst>
      </c:lineChart>
      <c:dateAx>
        <c:axId val="4219481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1264"/>
        <c:crosses val="autoZero"/>
        <c:auto val="1"/>
        <c:lblOffset val="100"/>
        <c:baseTimeUnit val="days"/>
        <c:majorUnit val="1"/>
        <c:majorTimeUnit val="days"/>
      </c:dateAx>
      <c:valAx>
        <c:axId val="4219512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94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 OGADA WEEKLY TLS 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EFFICIENCY'!$D$3:$D$24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5-43DD-87F0-C3CA06CF17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0479"/>
        <c:axId val="1089488383"/>
      </c:barChart>
      <c:catAx>
        <c:axId val="10894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88383"/>
        <c:crosses val="autoZero"/>
        <c:auto val="1"/>
        <c:lblAlgn val="ctr"/>
        <c:lblOffset val="100"/>
        <c:noMultiLvlLbl val="0"/>
      </c:catAx>
      <c:valAx>
        <c:axId val="1089488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JOSEPHAT OGADA MONTH TO DATE TLS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EFFICIENCY'!$E$3:$E$24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B02-8AF2-1F8E73D669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4887615"/>
        <c:axId val="1144896767"/>
      </c:barChart>
      <c:catAx>
        <c:axId val="114488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96767"/>
        <c:crosses val="autoZero"/>
        <c:auto val="1"/>
        <c:lblAlgn val="ctr"/>
        <c:lblOffset val="100"/>
        <c:noMultiLvlLbl val="0"/>
      </c:catAx>
      <c:valAx>
        <c:axId val="11448967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4488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9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TLS WEEKLY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EFFICIENCY'!$D$27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EFFICIENCY'!$D$28:$D$43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710-A84A-F8080029AF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1321711"/>
        <c:axId val="1071318799"/>
      </c:barChart>
      <c:catAx>
        <c:axId val="10713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18799"/>
        <c:crosses val="autoZero"/>
        <c:auto val="1"/>
        <c:lblAlgn val="ctr"/>
        <c:lblOffset val="100"/>
        <c:noMultiLvlLbl val="0"/>
      </c:catAx>
      <c:valAx>
        <c:axId val="1071318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132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MONTH TO DATE TL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EFFICIENCY'!$E$27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6"/>
              <c:layout>
                <c:manualLayout>
                  <c:x val="4.2483656486743133E-2"/>
                  <c:y val="-1.067734064436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D5-4599-A350-78DF4A056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EFFICIENCY'!$E$28:$E$43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5-4599-A350-78DF4A056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25460271"/>
        <c:axId val="1225450287"/>
      </c:barChart>
      <c:catAx>
        <c:axId val="12254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50287"/>
        <c:crosses val="autoZero"/>
        <c:auto val="1"/>
        <c:lblAlgn val="ctr"/>
        <c:lblOffset val="100"/>
        <c:noMultiLvlLbl val="0"/>
      </c:catAx>
      <c:valAx>
        <c:axId val="12254502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22546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</a:t>
            </a:r>
            <a:r>
              <a:rPr lang="en-IN" baseline="0"/>
              <a:t> OGADA </a:t>
            </a:r>
            <a:r>
              <a:rPr lang="en-IN"/>
              <a:t>TLS DAILY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EFFICIENCY'!$A$3:$A$23</c:f>
              <c:strCache>
                <c:ptCount val="21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</c:strCache>
            </c:strRef>
          </c:cat>
          <c:val>
            <c:numRef>
              <c:f>'PRODUCT MANAGER EFFICIENCY'!$C$3:$C$23</c:f>
              <c:numCache>
                <c:formatCode>_(* #,##0.00_);_(* \(#,##0.00\);_(* "-"??_);_(@_)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E-4BCE-A7A8-3E37527708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3807"/>
        <c:axId val="1089478815"/>
      </c:barChart>
      <c:catAx>
        <c:axId val="108948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78815"/>
        <c:crosses val="autoZero"/>
        <c:auto val="1"/>
        <c:lblAlgn val="ctr"/>
        <c:lblOffset val="100"/>
        <c:noMultiLvlLbl val="0"/>
      </c:catAx>
      <c:valAx>
        <c:axId val="10894788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MICHAEL OKINDA </a:t>
            </a:r>
            <a:r>
              <a:rPr lang="en-IN" baseline="0"/>
              <a:t>DAILY DLS SALES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EFFICIENCY'!$A$28:$A$42</c:f>
              <c:strCache>
                <c:ptCount val="15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</c:strCache>
            </c:strRef>
          </c:cat>
          <c:val>
            <c:numRef>
              <c:f>'PRODUCT MANAGER EFFICIENCY'!$C$28:$C$42</c:f>
              <c:numCache>
                <c:formatCode>_(* #,##0.00_);_(* \(#,##0.00\);_(* "-"??_);_(@_)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0-4005-BF02-A9E9BD7CC2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8722207"/>
        <c:axId val="1078698911"/>
      </c:barChart>
      <c:catAx>
        <c:axId val="107872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98911"/>
        <c:crosses val="autoZero"/>
        <c:auto val="1"/>
        <c:lblAlgn val="ctr"/>
        <c:lblOffset val="100"/>
        <c:noMultiLvlLbl val="0"/>
      </c:catAx>
      <c:valAx>
        <c:axId val="1078698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87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'!$C$1</c:f>
              <c:strCache>
                <c:ptCount val="1"/>
                <c:pt idx="0">
                  <c:v> NEW + EXISITNG BUSINESS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'!$A$2:$A$55</c:f>
              <c:strCache>
                <c:ptCount val="54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</c:strCache>
            </c:strRef>
          </c:cat>
          <c:val>
            <c:numRef>
              <c:f>'SALES '!$C$2:$C$55</c:f>
              <c:numCache>
                <c:formatCode>_(* #,##0.00_);_(* \(#,##0.00\);_(* "-"??_);_(@_)</c:formatCode>
                <c:ptCount val="54"/>
                <c:pt idx="0">
                  <c:v>1423920</c:v>
                </c:pt>
                <c:pt idx="1">
                  <c:v>0</c:v>
                </c:pt>
                <c:pt idx="2">
                  <c:v>0</c:v>
                </c:pt>
                <c:pt idx="3">
                  <c:v>17800</c:v>
                </c:pt>
                <c:pt idx="4">
                  <c:v>34100</c:v>
                </c:pt>
                <c:pt idx="5">
                  <c:v>2461800</c:v>
                </c:pt>
                <c:pt idx="6">
                  <c:v>1468600</c:v>
                </c:pt>
                <c:pt idx="7">
                  <c:v>1188500</c:v>
                </c:pt>
                <c:pt idx="8">
                  <c:v>0</c:v>
                </c:pt>
                <c:pt idx="9">
                  <c:v>0</c:v>
                </c:pt>
                <c:pt idx="10">
                  <c:v>771700</c:v>
                </c:pt>
                <c:pt idx="11">
                  <c:v>72800</c:v>
                </c:pt>
                <c:pt idx="12">
                  <c:v>0</c:v>
                </c:pt>
                <c:pt idx="13">
                  <c:v>2501400</c:v>
                </c:pt>
                <c:pt idx="14">
                  <c:v>1119600</c:v>
                </c:pt>
                <c:pt idx="15">
                  <c:v>138300</c:v>
                </c:pt>
                <c:pt idx="16">
                  <c:v>0</c:v>
                </c:pt>
                <c:pt idx="17">
                  <c:v>950100</c:v>
                </c:pt>
                <c:pt idx="18">
                  <c:v>0</c:v>
                </c:pt>
                <c:pt idx="19">
                  <c:v>0</c:v>
                </c:pt>
                <c:pt idx="20">
                  <c:v>314100</c:v>
                </c:pt>
                <c:pt idx="21">
                  <c:v>0</c:v>
                </c:pt>
                <c:pt idx="22">
                  <c:v>1597890</c:v>
                </c:pt>
                <c:pt idx="23">
                  <c:v>1689100</c:v>
                </c:pt>
                <c:pt idx="24">
                  <c:v>444700</c:v>
                </c:pt>
                <c:pt idx="25">
                  <c:v>0</c:v>
                </c:pt>
                <c:pt idx="26">
                  <c:v>1166600</c:v>
                </c:pt>
                <c:pt idx="27">
                  <c:v>579900</c:v>
                </c:pt>
                <c:pt idx="28">
                  <c:v>0</c:v>
                </c:pt>
                <c:pt idx="29">
                  <c:v>658200</c:v>
                </c:pt>
                <c:pt idx="30">
                  <c:v>999500</c:v>
                </c:pt>
                <c:pt idx="31">
                  <c:v>0</c:v>
                </c:pt>
                <c:pt idx="32">
                  <c:v>717109</c:v>
                </c:pt>
                <c:pt idx="33">
                  <c:v>2012600</c:v>
                </c:pt>
                <c:pt idx="34">
                  <c:v>0</c:v>
                </c:pt>
                <c:pt idx="35">
                  <c:v>1084300</c:v>
                </c:pt>
                <c:pt idx="36">
                  <c:v>103800</c:v>
                </c:pt>
                <c:pt idx="37">
                  <c:v>3289100</c:v>
                </c:pt>
                <c:pt idx="38">
                  <c:v>10200</c:v>
                </c:pt>
                <c:pt idx="39">
                  <c:v>0</c:v>
                </c:pt>
                <c:pt idx="40">
                  <c:v>3756000</c:v>
                </c:pt>
                <c:pt idx="41">
                  <c:v>181600</c:v>
                </c:pt>
                <c:pt idx="42">
                  <c:v>330400</c:v>
                </c:pt>
                <c:pt idx="43">
                  <c:v>30000</c:v>
                </c:pt>
                <c:pt idx="44">
                  <c:v>0</c:v>
                </c:pt>
                <c:pt idx="45">
                  <c:v>431500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50000</c:v>
                </c:pt>
                <c:pt idx="50">
                  <c:v>0</c:v>
                </c:pt>
                <c:pt idx="51">
                  <c:v>1042800</c:v>
                </c:pt>
                <c:pt idx="52">
                  <c:v>0</c:v>
                </c:pt>
                <c:pt idx="53">
                  <c:v>276900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1-40D7-B77B-E0BE42BE3D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'!$D$1</c:f>
              <c:strCache>
                <c:ptCount val="1"/>
                <c:pt idx="0">
                  <c:v>% ACHIEVED WITH NEW  + EXISITNG BUSINESS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'!$A$2:$A$55</c:f>
              <c:strCache>
                <c:ptCount val="54"/>
                <c:pt idx="0">
                  <c:v>RACHAEL MBITHE</c:v>
                </c:pt>
                <c:pt idx="1">
                  <c:v>EVALENE WAMBUI</c:v>
                </c:pt>
                <c:pt idx="2">
                  <c:v>JOSEPH JUMA</c:v>
                </c:pt>
                <c:pt idx="3">
                  <c:v>ALICE LOMO</c:v>
                </c:pt>
                <c:pt idx="4">
                  <c:v>FRANSISCA JERUTICH</c:v>
                </c:pt>
                <c:pt idx="5">
                  <c:v>ROBERT GABRIEL</c:v>
                </c:pt>
                <c:pt idx="6">
                  <c:v>MORRIS MUGALO</c:v>
                </c:pt>
                <c:pt idx="7">
                  <c:v>STEVE HABWE</c:v>
                </c:pt>
                <c:pt idx="8">
                  <c:v>MICHAEL OKUMU</c:v>
                </c:pt>
                <c:pt idx="9">
                  <c:v>FINLET MOGAKA</c:v>
                </c:pt>
                <c:pt idx="10">
                  <c:v>JUVENTURE ATIENO</c:v>
                </c:pt>
                <c:pt idx="11">
                  <c:v>BENARD KEROIGE </c:v>
                </c:pt>
                <c:pt idx="12">
                  <c:v>JOSEPH ORINA</c:v>
                </c:pt>
                <c:pt idx="13">
                  <c:v>RICHARD KABINGA SINGOMBE</c:v>
                </c:pt>
                <c:pt idx="14">
                  <c:v>STEPHENE NYAUMA</c:v>
                </c:pt>
                <c:pt idx="15">
                  <c:v>OLIVER ODONGO</c:v>
                </c:pt>
                <c:pt idx="16">
                  <c:v>WALTER MWIKA</c:v>
                </c:pt>
                <c:pt idx="17">
                  <c:v>HAAVIAH ODONGO</c:v>
                </c:pt>
                <c:pt idx="18">
                  <c:v>MICHAEL ADHOLA</c:v>
                </c:pt>
                <c:pt idx="19">
                  <c:v>MAUREEN ATIENO</c:v>
                </c:pt>
                <c:pt idx="20">
                  <c:v>PHILEMON ONYANGO</c:v>
                </c:pt>
                <c:pt idx="21">
                  <c:v>FAITH OSORO</c:v>
                </c:pt>
                <c:pt idx="22">
                  <c:v>AMBROSE OLOO</c:v>
                </c:pt>
                <c:pt idx="23">
                  <c:v>FRIDAH MWONDO</c:v>
                </c:pt>
                <c:pt idx="24">
                  <c:v>IRENE MUSYOKI</c:v>
                </c:pt>
                <c:pt idx="25">
                  <c:v>FAITH NGINA</c:v>
                </c:pt>
                <c:pt idx="26">
                  <c:v>JOHN MUSILI THIONGO</c:v>
                </c:pt>
                <c:pt idx="27">
                  <c:v>JANICE KAWIRA</c:v>
                </c:pt>
                <c:pt idx="28">
                  <c:v>GLADYS PAUL</c:v>
                </c:pt>
                <c:pt idx="29">
                  <c:v>TABITHA MBINYA</c:v>
                </c:pt>
                <c:pt idx="30">
                  <c:v>STEVE ODONGO</c:v>
                </c:pt>
                <c:pt idx="31">
                  <c:v>DORAH SIDI</c:v>
                </c:pt>
                <c:pt idx="32">
                  <c:v>SELINA NALIAKA</c:v>
                </c:pt>
                <c:pt idx="33">
                  <c:v>LUKAS MANAMAWE</c:v>
                </c:pt>
                <c:pt idx="34">
                  <c:v>NELSON MANDELA</c:v>
                </c:pt>
                <c:pt idx="35">
                  <c:v>BENARD OGELLO</c:v>
                </c:pt>
                <c:pt idx="36">
                  <c:v>ISIAH ONYANGO</c:v>
                </c:pt>
                <c:pt idx="37">
                  <c:v>MILLICENT AWINO</c:v>
                </c:pt>
                <c:pt idx="38">
                  <c:v>PETER MAINA</c:v>
                </c:pt>
                <c:pt idx="39">
                  <c:v>LUCY AKOTH</c:v>
                </c:pt>
                <c:pt idx="40">
                  <c:v>CAROLINE MUTILE</c:v>
                </c:pt>
                <c:pt idx="41">
                  <c:v>DAMSKY KISANYA</c:v>
                </c:pt>
                <c:pt idx="42">
                  <c:v>SAMWEL MUTINDA</c:v>
                </c:pt>
                <c:pt idx="43">
                  <c:v>WINFRED MAKENA</c:v>
                </c:pt>
                <c:pt idx="44">
                  <c:v>SALOME MWANDIRI</c:v>
                </c:pt>
                <c:pt idx="45">
                  <c:v>ELIJAH NGILA</c:v>
                </c:pt>
                <c:pt idx="46">
                  <c:v>JOYCE KARUGA</c:v>
                </c:pt>
                <c:pt idx="47">
                  <c:v>MICHAEL GICHONGE</c:v>
                </c:pt>
                <c:pt idx="48">
                  <c:v>DANIEL MUGUNA</c:v>
                </c:pt>
                <c:pt idx="49">
                  <c:v>CLAIRE WANGECHI</c:v>
                </c:pt>
                <c:pt idx="50">
                  <c:v>JEREMIAH KAMULA</c:v>
                </c:pt>
                <c:pt idx="51">
                  <c:v>ANTONE ODONGO</c:v>
                </c:pt>
                <c:pt idx="52">
                  <c:v>WINNIE AWUOR</c:v>
                </c:pt>
                <c:pt idx="53">
                  <c:v>MILLICENT KIRUKI</c:v>
                </c:pt>
              </c:strCache>
            </c:strRef>
          </c:cat>
          <c:val>
            <c:numRef>
              <c:f>'SALES '!$D$2:$D$55</c:f>
              <c:numCache>
                <c:formatCode>0.00%</c:formatCode>
                <c:ptCount val="54"/>
                <c:pt idx="0">
                  <c:v>0.189856</c:v>
                </c:pt>
                <c:pt idx="1">
                  <c:v>0</c:v>
                </c:pt>
                <c:pt idx="2">
                  <c:v>0</c:v>
                </c:pt>
                <c:pt idx="3">
                  <c:v>4.45E-3</c:v>
                </c:pt>
                <c:pt idx="4">
                  <c:v>8.5249999999999996E-3</c:v>
                </c:pt>
                <c:pt idx="5">
                  <c:v>0.61545000000000005</c:v>
                </c:pt>
                <c:pt idx="6">
                  <c:v>0.36714999999999998</c:v>
                </c:pt>
                <c:pt idx="7">
                  <c:v>0.23769999999999999</c:v>
                </c:pt>
                <c:pt idx="8">
                  <c:v>0</c:v>
                </c:pt>
                <c:pt idx="9">
                  <c:v>0</c:v>
                </c:pt>
                <c:pt idx="10">
                  <c:v>0.11024285714285714</c:v>
                </c:pt>
                <c:pt idx="11">
                  <c:v>9.1000000000000004E-3</c:v>
                </c:pt>
                <c:pt idx="12">
                  <c:v>0</c:v>
                </c:pt>
                <c:pt idx="13">
                  <c:v>0.83379999999999999</c:v>
                </c:pt>
                <c:pt idx="14">
                  <c:v>1.1195999999999999</c:v>
                </c:pt>
                <c:pt idx="15">
                  <c:v>-0.13830000000000001</c:v>
                </c:pt>
                <c:pt idx="16">
                  <c:v>0</c:v>
                </c:pt>
                <c:pt idx="17">
                  <c:v>-0.31669999999999998</c:v>
                </c:pt>
                <c:pt idx="18">
                  <c:v>0</c:v>
                </c:pt>
                <c:pt idx="19">
                  <c:v>0</c:v>
                </c:pt>
                <c:pt idx="20">
                  <c:v>-3.49E-2</c:v>
                </c:pt>
                <c:pt idx="21">
                  <c:v>0</c:v>
                </c:pt>
                <c:pt idx="22">
                  <c:v>-0.12291461538461539</c:v>
                </c:pt>
                <c:pt idx="23">
                  <c:v>-0.11260666666666666</c:v>
                </c:pt>
                <c:pt idx="24">
                  <c:v>8.8940000000000005E-2</c:v>
                </c:pt>
                <c:pt idx="25">
                  <c:v>0</c:v>
                </c:pt>
                <c:pt idx="26">
                  <c:v>0.23332</c:v>
                </c:pt>
                <c:pt idx="27">
                  <c:v>0.11598</c:v>
                </c:pt>
                <c:pt idx="28">
                  <c:v>0</c:v>
                </c:pt>
                <c:pt idx="29">
                  <c:v>0.13164000000000001</c:v>
                </c:pt>
                <c:pt idx="30">
                  <c:v>0.19989999999999999</c:v>
                </c:pt>
                <c:pt idx="31">
                  <c:v>0</c:v>
                </c:pt>
                <c:pt idx="32">
                  <c:v>0.14342179999999999</c:v>
                </c:pt>
                <c:pt idx="33">
                  <c:v>0.40251999999999999</c:v>
                </c:pt>
                <c:pt idx="34">
                  <c:v>0</c:v>
                </c:pt>
                <c:pt idx="35">
                  <c:v>0.21686</c:v>
                </c:pt>
                <c:pt idx="36">
                  <c:v>2.0760000000000001E-2</c:v>
                </c:pt>
                <c:pt idx="37">
                  <c:v>0.9397428571428571</c:v>
                </c:pt>
                <c:pt idx="38">
                  <c:v>2.0400000000000001E-3</c:v>
                </c:pt>
                <c:pt idx="39">
                  <c:v>0</c:v>
                </c:pt>
                <c:pt idx="40">
                  <c:v>1.0731428571428572</c:v>
                </c:pt>
                <c:pt idx="41">
                  <c:v>3.6319999999999998E-2</c:v>
                </c:pt>
                <c:pt idx="42">
                  <c:v>6.608E-2</c:v>
                </c:pt>
                <c:pt idx="43">
                  <c:v>8.5714285714285719E-3</c:v>
                </c:pt>
                <c:pt idx="44">
                  <c:v>0</c:v>
                </c:pt>
                <c:pt idx="45">
                  <c:v>8.6300000000000002E-2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5.0000000000000001E-3</c:v>
                </c:pt>
                <c:pt idx="50">
                  <c:v>0</c:v>
                </c:pt>
                <c:pt idx="51">
                  <c:v>0.20856</c:v>
                </c:pt>
                <c:pt idx="52">
                  <c:v>0</c:v>
                </c:pt>
                <c:pt idx="53">
                  <c:v>5.5379999999999999E-2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911-B3C5-09926966C0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BYPRODUCT CHANGE PER EMPLOYER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CHANGE'!$G$3:$G$18</c:f>
              <c:strCache>
                <c:ptCount val="16"/>
                <c:pt idx="0">
                  <c:v>COUNTY</c:v>
                </c:pt>
                <c:pt idx="1">
                  <c:v>CHRYSAL EAST AFRICA</c:v>
                </c:pt>
                <c:pt idx="2">
                  <c:v>DCI</c:v>
                </c:pt>
                <c:pt idx="3">
                  <c:v>MINISTRIES</c:v>
                </c:pt>
                <c:pt idx="4">
                  <c:v>DOD</c:v>
                </c:pt>
                <c:pt idx="5">
                  <c:v>PARASTATAL</c:v>
                </c:pt>
                <c:pt idx="6">
                  <c:v>LABWARE</c:v>
                </c:pt>
                <c:pt idx="7">
                  <c:v>NYS</c:v>
                </c:pt>
                <c:pt idx="8">
                  <c:v>OOP MAIN</c:v>
                </c:pt>
                <c:pt idx="9">
                  <c:v>OOP POLICE</c:v>
                </c:pt>
                <c:pt idx="10">
                  <c:v>OOP-ADPOL</c:v>
                </c:pt>
                <c:pt idx="11">
                  <c:v>PRISONS</c:v>
                </c:pt>
                <c:pt idx="12">
                  <c:v>TSC</c:v>
                </c:pt>
                <c:pt idx="13">
                  <c:v>TSC SECRETARIAT</c:v>
                </c:pt>
                <c:pt idx="14">
                  <c:v>UNIVERISTY</c:v>
                </c:pt>
                <c:pt idx="15">
                  <c:v> TOTAL </c:v>
                </c:pt>
              </c:strCache>
            </c:strRef>
          </c:cat>
          <c:val>
            <c:numRef>
              <c:f>'BYPRODUCT CHANGE'!$N$3:$N$18</c:f>
              <c:numCache>
                <c:formatCode>0.00%</c:formatCode>
                <c:ptCount val="16"/>
                <c:pt idx="0">
                  <c:v>4.8788587173441013E-2</c:v>
                </c:pt>
                <c:pt idx="1">
                  <c:v>0</c:v>
                </c:pt>
                <c:pt idx="2">
                  <c:v>0</c:v>
                </c:pt>
                <c:pt idx="3">
                  <c:v>4.1935179622298896E-2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6.7642908951814573E-2</c:v>
                </c:pt>
                <c:pt idx="8">
                  <c:v>1.048416417328806E-2</c:v>
                </c:pt>
                <c:pt idx="9">
                  <c:v>-1.1217961730456757E-3</c:v>
                </c:pt>
                <c:pt idx="10">
                  <c:v>0</c:v>
                </c:pt>
                <c:pt idx="11">
                  <c:v>2.1313757918596254E-2</c:v>
                </c:pt>
                <c:pt idx="12">
                  <c:v>2.504654280956334E-3</c:v>
                </c:pt>
                <c:pt idx="13">
                  <c:v>0</c:v>
                </c:pt>
                <c:pt idx="14">
                  <c:v>0</c:v>
                </c:pt>
                <c:pt idx="15">
                  <c:v>1.8302986423625638E-2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153-B940-43659E70A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224303"/>
        <c:axId val="1915225135"/>
      </c:barChart>
      <c:catAx>
        <c:axId val="19152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5135"/>
        <c:crosses val="autoZero"/>
        <c:auto val="1"/>
        <c:lblAlgn val="ctr"/>
        <c:lblOffset val="100"/>
        <c:noMultiLvlLbl val="0"/>
      </c:catAx>
      <c:valAx>
        <c:axId val="1915225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522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COUNTY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CHANGE'!$I$20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CHANGE'!$A$21:$A$59</c:f>
              <c:strCache>
                <c:ptCount val="39"/>
                <c:pt idx="0">
                  <c:v>BARINGO</c:v>
                </c:pt>
                <c:pt idx="1">
                  <c:v>BUNGOMA COUNTY</c:v>
                </c:pt>
                <c:pt idx="2">
                  <c:v>BUSIA COUNTY</c:v>
                </c:pt>
                <c:pt idx="3">
                  <c:v>NAROK COUNTY</c:v>
                </c:pt>
                <c:pt idx="4">
                  <c:v>ELGEIYO MARAKWET</c:v>
                </c:pt>
                <c:pt idx="5">
                  <c:v>GARISSA COUNTY</c:v>
                </c:pt>
                <c:pt idx="6">
                  <c:v>HOMABAY COUNTY</c:v>
                </c:pt>
                <c:pt idx="7">
                  <c:v>LAIKIPIA COUNTY</c:v>
                </c:pt>
                <c:pt idx="8">
                  <c:v>ISIOLO</c:v>
                </c:pt>
                <c:pt idx="9">
                  <c:v>KAJIADO</c:v>
                </c:pt>
                <c:pt idx="10">
                  <c:v>KAKAMEGA COUNTY</c:v>
                </c:pt>
                <c:pt idx="11">
                  <c:v>KIAMBU COUNTY</c:v>
                </c:pt>
                <c:pt idx="12">
                  <c:v>BOMET COUNTY</c:v>
                </c:pt>
                <c:pt idx="13">
                  <c:v>KILIFI</c:v>
                </c:pt>
                <c:pt idx="14">
                  <c:v>KISII COUNTY</c:v>
                </c:pt>
                <c:pt idx="15">
                  <c:v>KISUMU COUNTY</c:v>
                </c:pt>
                <c:pt idx="16">
                  <c:v>KITUI COUNTY</c:v>
                </c:pt>
                <c:pt idx="17">
                  <c:v>KWALE COUNTY</c:v>
                </c:pt>
                <c:pt idx="18">
                  <c:v>LAMU COUNTY</c:v>
                </c:pt>
                <c:pt idx="19">
                  <c:v>MACHAKOS COUNTY</c:v>
                </c:pt>
                <c:pt idx="20">
                  <c:v>MAKUENI COUNTY</c:v>
                </c:pt>
                <c:pt idx="21">
                  <c:v>MARSABIT COUNTY</c:v>
                </c:pt>
                <c:pt idx="22">
                  <c:v>MIGORI COUNTY</c:v>
                </c:pt>
                <c:pt idx="23">
                  <c:v>MURANGA COUNTY</c:v>
                </c:pt>
                <c:pt idx="24">
                  <c:v>MOMBASA COUNTY</c:v>
                </c:pt>
                <c:pt idx="25">
                  <c:v>NAIROBI COUNTY</c:v>
                </c:pt>
                <c:pt idx="26">
                  <c:v>NAKURU COUNTY</c:v>
                </c:pt>
                <c:pt idx="27">
                  <c:v>NANDI COUNTY</c:v>
                </c:pt>
                <c:pt idx="28">
                  <c:v>TURKANA COUNTY</c:v>
                </c:pt>
                <c:pt idx="29">
                  <c:v>NYAMIRA COUNTY</c:v>
                </c:pt>
                <c:pt idx="30">
                  <c:v>SIAYA COUNTY</c:v>
                </c:pt>
                <c:pt idx="31">
                  <c:v>TAITA TAVETA COUNTY</c:v>
                </c:pt>
                <c:pt idx="32">
                  <c:v>TANA RIVER</c:v>
                </c:pt>
                <c:pt idx="33">
                  <c:v>THARAKA NITHI COUNTY</c:v>
                </c:pt>
                <c:pt idx="34">
                  <c:v>TRANZOIA COUNTY</c:v>
                </c:pt>
                <c:pt idx="35">
                  <c:v>UASIN GISHU COUNTY</c:v>
                </c:pt>
                <c:pt idx="36">
                  <c:v>WAJIR COUNTY</c:v>
                </c:pt>
                <c:pt idx="37">
                  <c:v>VIHIGA COUNTY</c:v>
                </c:pt>
                <c:pt idx="38">
                  <c:v> TOTAL </c:v>
                </c:pt>
              </c:strCache>
            </c:strRef>
          </c:cat>
          <c:val>
            <c:numRef>
              <c:f>'BYPRODUCT CHANGE'!$I$21:$I$59</c:f>
              <c:numCache>
                <c:formatCode>0.00%</c:formatCode>
                <c:ptCount val="39"/>
                <c:pt idx="0">
                  <c:v>0</c:v>
                </c:pt>
                <c:pt idx="1">
                  <c:v>8.3160588432488955E-3</c:v>
                </c:pt>
                <c:pt idx="2">
                  <c:v>6.8643082863482238E-2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5.0749047841608573E-2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0.14305234886679546</c:v>
                </c:pt>
                <c:pt idx="11">
                  <c:v>6.4105918854901911E-2</c:v>
                </c:pt>
                <c:pt idx="12">
                  <c:v>0.45049935198597241</c:v>
                </c:pt>
                <c:pt idx="13">
                  <c:v>0</c:v>
                </c:pt>
                <c:pt idx="14">
                  <c:v>1.0363068914408281E-2</c:v>
                </c:pt>
                <c:pt idx="15">
                  <c:v>0.10891642900515845</c:v>
                </c:pt>
                <c:pt idx="16">
                  <c:v>2.0380603167297243E-2</c:v>
                </c:pt>
                <c:pt idx="17">
                  <c:v>0</c:v>
                </c:pt>
                <c:pt idx="18">
                  <c:v>6.9070047915512245E-2</c:v>
                </c:pt>
                <c:pt idx="19">
                  <c:v>1.3505119188916373E-2</c:v>
                </c:pt>
                <c:pt idx="20">
                  <c:v>0</c:v>
                </c:pt>
                <c:pt idx="21">
                  <c:v>0</c:v>
                </c:pt>
                <c:pt idx="22">
                  <c:v>1.6265494584278724E-2</c:v>
                </c:pt>
                <c:pt idx="23">
                  <c:v>0</c:v>
                </c:pt>
                <c:pt idx="24">
                  <c:v>4.0717307756430255E-3</c:v>
                </c:pt>
                <c:pt idx="25">
                  <c:v>1.5715424372907152E-2</c:v>
                </c:pt>
                <c:pt idx="26">
                  <c:v>6.4850153330524435E-2</c:v>
                </c:pt>
                <c:pt idx="27">
                  <c:v>0</c:v>
                </c:pt>
                <c:pt idx="28">
                  <c:v>0.32757461949001782</c:v>
                </c:pt>
                <c:pt idx="29">
                  <c:v>5.9421811950693716E-2</c:v>
                </c:pt>
                <c:pt idx="30">
                  <c:v>0</c:v>
                </c:pt>
                <c:pt idx="31">
                  <c:v>0</c:v>
                </c:pt>
                <c:pt idx="32">
                  <c:v>3.815825432666594E-2</c:v>
                </c:pt>
                <c:pt idx="33">
                  <c:v>0</c:v>
                </c:pt>
                <c:pt idx="34">
                  <c:v>0</c:v>
                </c:pt>
                <c:pt idx="35">
                  <c:v>2.1657812746550993E-2</c:v>
                </c:pt>
                <c:pt idx="36">
                  <c:v>0.53733708231712052</c:v>
                </c:pt>
                <c:pt idx="37">
                  <c:v>0.14556447918893334</c:v>
                </c:pt>
                <c:pt idx="38">
                  <c:v>4.6642507609848748E-2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C-4925-B631-6408CBE313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1995423"/>
        <c:axId val="1551987519"/>
      </c:barChart>
      <c:catAx>
        <c:axId val="155199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987519"/>
        <c:crosses val="autoZero"/>
        <c:auto val="1"/>
        <c:lblAlgn val="ctr"/>
        <c:lblOffset val="100"/>
        <c:noMultiLvlLbl val="0"/>
      </c:catAx>
      <c:valAx>
        <c:axId val="15519875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199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MINISTRIES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CHANGE'!$I$61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CHANGE'!$A$62:$A$103</c:f>
              <c:strCache>
                <c:ptCount val="42"/>
                <c:pt idx="0">
                  <c:v>DEVOLUTION &amp; PLANING - DEVOLUTION</c:v>
                </c:pt>
                <c:pt idx="1">
                  <c:v>DIRECTORATE OF PUBLIC PROSECUTION</c:v>
                </c:pt>
                <c:pt idx="2">
                  <c:v>EAST AFRICAN, COMMERCE &amp; TOURISM - EAST AFRICAN</c:v>
                </c:pt>
                <c:pt idx="3">
                  <c:v>INDUSTRIALISATION AND ENTERPRISE DEVELOPMENT</c:v>
                </c:pt>
                <c:pt idx="4">
                  <c:v>INTERIOR &amp; COORDINATION OF NAT. GOVT - CORDINATION</c:v>
                </c:pt>
                <c:pt idx="5">
                  <c:v>INTERIOR &amp; COORDINATION OF NAT. GOVT - IMMIGRATION</c:v>
                </c:pt>
                <c:pt idx="6">
                  <c:v>MINISTRY OF AGRICULTURE LIVESTOCK AND FISHERIES</c:v>
                </c:pt>
                <c:pt idx="7">
                  <c:v>MINISTRY OF EDUCATION(EARLY LEARNING)</c:v>
                </c:pt>
                <c:pt idx="8">
                  <c:v>MINISTRY OF ENERGY</c:v>
                </c:pt>
                <c:pt idx="9">
                  <c:v>MINISTRY OF ENVIRONMENT</c:v>
                </c:pt>
                <c:pt idx="10">
                  <c:v>MINISTRY OF FISHERIES</c:v>
                </c:pt>
                <c:pt idx="11">
                  <c:v>MINISTRY OF FOREIGN AFFAIRS</c:v>
                </c:pt>
                <c:pt idx="12">
                  <c:v>MINISTRY OF HEALTH</c:v>
                </c:pt>
                <c:pt idx="13">
                  <c:v>MINISTRY OF INFORMATION &amp; TECHNOLOGY ICT</c:v>
                </c:pt>
                <c:pt idx="14">
                  <c:v>MINISTRY OF IRRIGATION</c:v>
                </c:pt>
                <c:pt idx="15">
                  <c:v>MINISTRY OF INFRASTRUCTURE</c:v>
                </c:pt>
                <c:pt idx="16">
                  <c:v>MINISTRY OF LABOUR</c:v>
                </c:pt>
                <c:pt idx="17">
                  <c:v>MINISTRY OF LABOUR &amp; SOCIAL PROTECTION</c:v>
                </c:pt>
                <c:pt idx="18">
                  <c:v>MINISTRY OF LANDS</c:v>
                </c:pt>
                <c:pt idx="19">
                  <c:v>MINISTRY OF TRADE</c:v>
                </c:pt>
                <c:pt idx="20">
                  <c:v>MINISTRY OF PETROLEUM</c:v>
                </c:pt>
                <c:pt idx="21">
                  <c:v>MINISTRY OF PUBLIC SERVICE, YOUTH AND GENDER</c:v>
                </c:pt>
                <c:pt idx="22">
                  <c:v>State Department for Public Health &amp; Professional Standards.</c:v>
                </c:pt>
                <c:pt idx="23">
                  <c:v>MINISTRY OF SPORTS, CULTURE - ARTS AND CULTURE</c:v>
                </c:pt>
                <c:pt idx="24">
                  <c:v>MINISTRY OF ENVIRONMENT AND FORESTRY</c:v>
                </c:pt>
                <c:pt idx="25">
                  <c:v>MINISTRY OF DEFENCE</c:v>
                </c:pt>
                <c:pt idx="26">
                  <c:v>MINISTRY OF VOCATIONAL TRAINING (EDUCATION)</c:v>
                </c:pt>
                <c:pt idx="27">
                  <c:v>STATE DEPARTMENT FOR WATER AND SANITATION</c:v>
                </c:pt>
                <c:pt idx="28">
                  <c:v>STATE DEPARTMENT FOR MINING</c:v>
                </c:pt>
                <c:pt idx="29">
                  <c:v>NAROK COUNTY</c:v>
                </c:pt>
                <c:pt idx="30">
                  <c:v>NATIONAL TREASURY AND PLANNING</c:v>
                </c:pt>
                <c:pt idx="31">
                  <c:v>NORTH CORRIDOR DEVELOPMENT</c:v>
                </c:pt>
                <c:pt idx="32">
                  <c:v>OFFICE - ATTORNEY GENERAL &amp; DEPARTMENT OF JUSTICE</c:v>
                </c:pt>
                <c:pt idx="33">
                  <c:v>PUBLIC WORKS</c:v>
                </c:pt>
                <c:pt idx="34">
                  <c:v>STATE DEPARTMENT FOR YOUTH AFFAIRS AND THE ARTS</c:v>
                </c:pt>
                <c:pt idx="35">
                  <c:v>STATE DEPARTMENT FOR PARLIAMENTARY AFFAIRS</c:v>
                </c:pt>
                <c:pt idx="36">
                  <c:v>STATE DEPARTMENT DIASPORA AFFAIRS</c:v>
                </c:pt>
                <c:pt idx="37">
                  <c:v>STATE DEPT UNIVERSITY EDUCATION</c:v>
                </c:pt>
                <c:pt idx="38">
                  <c:v>STATE HOUSE</c:v>
                </c:pt>
                <c:pt idx="39">
                  <c:v>THE PRESIDENCY - CABINET OFFICE</c:v>
                </c:pt>
                <c:pt idx="40">
                  <c:v>TRANSPORT AND INFRASTRUCTURE-HOUSING &amp; URBAN DVPT</c:v>
                </c:pt>
                <c:pt idx="41">
                  <c:v> TOTAL </c:v>
                </c:pt>
              </c:strCache>
            </c:strRef>
          </c:cat>
          <c:val>
            <c:numRef>
              <c:f>'BYPRODUCT CHANGE'!$I$62:$I$103</c:f>
              <c:numCache>
                <c:formatCode>0.00%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4.6231892829762276E-2</c:v>
                </c:pt>
                <c:pt idx="6">
                  <c:v>0.46166413373860182</c:v>
                </c:pt>
                <c:pt idx="7">
                  <c:v>8.9919362453496493E-2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4.1965404115717266</c:v>
                </c:pt>
                <c:pt idx="12">
                  <c:v>2.7237820344616459</c:v>
                </c:pt>
                <c:pt idx="13">
                  <c:v>0</c:v>
                </c:pt>
                <c:pt idx="14">
                  <c:v>0</c:v>
                </c:pt>
                <c:pt idx="15">
                  <c:v>5.1925042589437823E-2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4.6479999999999997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4.4153615406684762E-2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F-45BD-98DF-4DA64C6C71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6758975"/>
        <c:axId val="1556756063"/>
      </c:barChart>
      <c:catAx>
        <c:axId val="15567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56063"/>
        <c:crosses val="autoZero"/>
        <c:auto val="1"/>
        <c:lblAlgn val="ctr"/>
        <c:lblOffset val="100"/>
        <c:noMultiLvlLbl val="0"/>
      </c:catAx>
      <c:valAx>
        <c:axId val="15567560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675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SECURITY  EMPLOYERS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CHANGE'!$I$105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CHANGE'!$A$106:$A$113</c:f>
              <c:strCache>
                <c:ptCount val="8"/>
                <c:pt idx="0">
                  <c:v>DCI</c:v>
                </c:pt>
                <c:pt idx="1">
                  <c:v>DOD</c:v>
                </c:pt>
                <c:pt idx="2">
                  <c:v>NYS</c:v>
                </c:pt>
                <c:pt idx="3">
                  <c:v>OOP MAIN</c:v>
                </c:pt>
                <c:pt idx="4">
                  <c:v>OOP POLICE</c:v>
                </c:pt>
                <c:pt idx="5">
                  <c:v>OOP-ADPOL</c:v>
                </c:pt>
                <c:pt idx="6">
                  <c:v>PRISONS</c:v>
                </c:pt>
                <c:pt idx="7">
                  <c:v> TOTAL </c:v>
                </c:pt>
              </c:strCache>
            </c:strRef>
          </c:cat>
          <c:val>
            <c:numRef>
              <c:f>'BYPRODUCT CHANGE'!$I$106:$I$113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6.3357240875813722E-2</c:v>
                </c:pt>
                <c:pt idx="3">
                  <c:v>1.0375386913525277E-2</c:v>
                </c:pt>
                <c:pt idx="4">
                  <c:v>0</c:v>
                </c:pt>
                <c:pt idx="5">
                  <c:v>0</c:v>
                </c:pt>
                <c:pt idx="6">
                  <c:v>2.0868961916299833E-2</c:v>
                </c:pt>
                <c:pt idx="7">
                  <c:v>7.9878666411841003E-3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0-4E23-A5D5-97BA9D906D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9903183"/>
        <c:axId val="1879921487"/>
      </c:barChart>
      <c:catAx>
        <c:axId val="187990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21487"/>
        <c:crosses val="autoZero"/>
        <c:auto val="1"/>
        <c:lblAlgn val="ctr"/>
        <c:lblOffset val="100"/>
        <c:noMultiLvlLbl val="0"/>
      </c:catAx>
      <c:valAx>
        <c:axId val="18799214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7990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PARASTATAL EMPLOYERS MONTHLY PROJECTED %CHANGE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CHANGE'!$A$116:$A$119</c:f>
              <c:strCache>
                <c:ptCount val="4"/>
                <c:pt idx="0">
                  <c:v>KENYA FOREST SERVICES</c:v>
                </c:pt>
                <c:pt idx="1">
                  <c:v>KENYATTA NATIONAL HOSPITAL</c:v>
                </c:pt>
                <c:pt idx="2">
                  <c:v>KMTC</c:v>
                </c:pt>
                <c:pt idx="3">
                  <c:v> TOTAL </c:v>
                </c:pt>
              </c:strCache>
            </c:strRef>
          </c:cat>
          <c:val>
            <c:numRef>
              <c:f>'BYPRODUCT CHANGE'!$I$116:$I$119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D-4388-8A73-C7353859BB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13139823"/>
        <c:axId val="1013138159"/>
      </c:barChart>
      <c:catAx>
        <c:axId val="10131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38159"/>
        <c:crosses val="autoZero"/>
        <c:auto val="1"/>
        <c:lblAlgn val="ctr"/>
        <c:lblOffset val="100"/>
        <c:noMultiLvlLbl val="0"/>
      </c:catAx>
      <c:valAx>
        <c:axId val="101313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1313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CHANGE'!$I$126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CHANGE'!$A$127:$A$129</c:f>
              <c:strCache>
                <c:ptCount val="3"/>
                <c:pt idx="0">
                  <c:v>TSC</c:v>
                </c:pt>
                <c:pt idx="1">
                  <c:v>TSC SECRETARIAT</c:v>
                </c:pt>
                <c:pt idx="2">
                  <c:v> TOTAL </c:v>
                </c:pt>
              </c:strCache>
            </c:strRef>
          </c:cat>
          <c:val>
            <c:numRef>
              <c:f>'BYPRODUCT CHANGE'!$I$127:$I$129</c:f>
              <c:numCache>
                <c:formatCode>0.00%</c:formatCode>
                <c:ptCount val="3"/>
                <c:pt idx="0">
                  <c:v>2.504654280956334E-3</c:v>
                </c:pt>
                <c:pt idx="1">
                  <c:v>0</c:v>
                </c:pt>
                <c:pt idx="2">
                  <c:v>2.4896383335242158E-3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1-4CB3-A2F7-30F49D2984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81674399"/>
        <c:axId val="1881671903"/>
      </c:barChart>
      <c:catAx>
        <c:axId val="18816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71903"/>
        <c:crosses val="autoZero"/>
        <c:auto val="1"/>
        <c:lblAlgn val="ctr"/>
        <c:lblOffset val="100"/>
        <c:noMultiLvlLbl val="0"/>
      </c:catAx>
      <c:valAx>
        <c:axId val="188167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8167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BYPRODUCT LOST LOST PER BRANCH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CHANGE'!$B$163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CHANGE'!$A$164:$A$177</c:f>
              <c:strCache>
                <c:ptCount val="14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VOI</c:v>
                </c:pt>
                <c:pt idx="5">
                  <c:v>MOMBASA</c:v>
                </c:pt>
                <c:pt idx="6">
                  <c:v>THIKA</c:v>
                </c:pt>
                <c:pt idx="7">
                  <c:v>TRADE CENTER</c:v>
                </c:pt>
                <c:pt idx="8">
                  <c:v>KISUMU</c:v>
                </c:pt>
                <c:pt idx="9">
                  <c:v>NAKURU</c:v>
                </c:pt>
                <c:pt idx="10">
                  <c:v>KITUI</c:v>
                </c:pt>
                <c:pt idx="11">
                  <c:v>MACHAKOS</c:v>
                </c:pt>
                <c:pt idx="12">
                  <c:v>HOMABAY</c:v>
                </c:pt>
                <c:pt idx="13">
                  <c:v> TOTAL </c:v>
                </c:pt>
              </c:strCache>
            </c:strRef>
          </c:cat>
          <c:val>
            <c:numRef>
              <c:f>'BYPRODUCT CHANGE'!$B$164:$B$177</c:f>
              <c:numCache>
                <c:formatCode>_(* #,##0.00_);_(* \(#,##0.00\);_(* "-"??_);_(@_)</c:formatCode>
                <c:ptCount val="14"/>
                <c:pt idx="0">
                  <c:v>0</c:v>
                </c:pt>
                <c:pt idx="1">
                  <c:v>6217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8423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0-4D51-A104-C28DE58976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487935"/>
        <c:axId val="27502911"/>
      </c:barChart>
      <c:catAx>
        <c:axId val="2748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2911"/>
        <c:crosses val="autoZero"/>
        <c:auto val="1"/>
        <c:lblAlgn val="ctr"/>
        <c:lblOffset val="100"/>
        <c:noMultiLvlLbl val="0"/>
      </c:catAx>
      <c:valAx>
        <c:axId val="27502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748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CHANGE'!$J$163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'BYPRODUCT CHANGE'!$J$164:$J$171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6217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8423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'BYPRODUCT CHANGE'!$H$164:$H$171</c15:sqref>
                        </c15:formulaRef>
                      </c:ext>
                    </c:extLst>
                    <c:strCache>
                      <c:ptCount val="8"/>
                      <c:pt idx="0">
                        <c:v>NYANZA REGION</c:v>
                      </c:pt>
                      <c:pt idx="1">
                        <c:v>NAIROBI REGION</c:v>
                      </c:pt>
                      <c:pt idx="2">
                        <c:v>NORTH RIFT REGION</c:v>
                      </c:pt>
                      <c:pt idx="3">
                        <c:v>SOUTH RIFT REGION</c:v>
                      </c:pt>
                      <c:pt idx="4">
                        <c:v>COASTAL  REGION</c:v>
                      </c:pt>
                      <c:pt idx="5">
                        <c:v>MOUNT KENYA REGION</c:v>
                      </c:pt>
                      <c:pt idx="6">
                        <c:v>EASTERN REGION</c:v>
                      </c:pt>
                      <c:pt idx="7">
                        <c:v>WESTERN REGION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953-4C5B-B65E-8478EE93FA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4042176"/>
        <c:axId val="614045088"/>
      </c:barChart>
      <c:catAx>
        <c:axId val="614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45088"/>
        <c:crosses val="autoZero"/>
        <c:auto val="1"/>
        <c:lblAlgn val="ctr"/>
        <c:lblOffset val="100"/>
        <c:noMultiLvlLbl val="0"/>
      </c:catAx>
      <c:valAx>
        <c:axId val="614045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1404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PERFORMANCE'!$A$2:$B$2</c:f>
              <c:strCache>
                <c:ptCount val="2"/>
                <c:pt idx="0">
                  <c:v>NAIROBI REGION</c:v>
                </c:pt>
                <c:pt idx="1">
                  <c:v>NAIROBI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PERFORMANCE'!$C$2:$I$2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0-4CD1-AF91-13CD60BEFD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5968"/>
        <c:axId val="38390112"/>
      </c:barChart>
      <c:catAx>
        <c:axId val="383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0112"/>
        <c:crosses val="autoZero"/>
        <c:auto val="1"/>
        <c:lblAlgn val="ctr"/>
        <c:lblOffset val="100"/>
        <c:noMultiLvlLbl val="0"/>
      </c:catAx>
      <c:valAx>
        <c:axId val="38390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PERFORMANCE'!$A$10</c:f>
              <c:strCache>
                <c:ptCount val="1"/>
                <c:pt idx="0">
                  <c:v>MICHAEL OKINDA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PERFORMANCE'!$B$1:$I$1</c:f>
              <c:strCache>
                <c:ptCount val="8"/>
                <c:pt idx="0">
                  <c:v>RSM NAME </c:v>
                </c:pt>
                <c:pt idx="1">
                  <c:v>Monday, July 10, 2023</c:v>
                </c:pt>
                <c:pt idx="2">
                  <c:v>Tuesday, July 11, 2023</c:v>
                </c:pt>
                <c:pt idx="3">
                  <c:v>Wednesday, July 12, 2023</c:v>
                </c:pt>
                <c:pt idx="4">
                  <c:v>Thursday, July 13, 2023</c:v>
                </c:pt>
                <c:pt idx="5">
                  <c:v>Friday, July 14, 2023</c:v>
                </c:pt>
                <c:pt idx="6">
                  <c:v>Saturday, July 15, 2023</c:v>
                </c:pt>
                <c:pt idx="7">
                  <c:v>TOTAL</c:v>
                </c:pt>
              </c:strCache>
            </c:strRef>
          </c:cat>
          <c:val>
            <c:numRef>
              <c:f>'DAY TO DAY PERFORMANCE'!$B$10:$I$10</c:f>
              <c:numCache>
                <c:formatCode>_(* #,##0.00_);_(* \(#,##0.00\);_(* "-"??_);_(@_)</c:formatCode>
                <c:ptCount val="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41C2-AF73-5873EA777E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2368720"/>
        <c:axId val="2002370800"/>
      </c:barChart>
      <c:catAx>
        <c:axId val="20023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0800"/>
        <c:crosses val="autoZero"/>
        <c:auto val="1"/>
        <c:lblAlgn val="ctr"/>
        <c:lblOffset val="100"/>
        <c:noMultiLvlLbl val="0"/>
      </c:catAx>
      <c:valAx>
        <c:axId val="200237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0236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PERFORMANCE'!$A$3:$B$3</c:f>
              <c:strCache>
                <c:ptCount val="2"/>
                <c:pt idx="0">
                  <c:v>WESTERN REGION</c:v>
                </c:pt>
                <c:pt idx="1">
                  <c:v>WESTERN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PERFORMANCE'!$C$3:$I$3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8-4237-B52B-E0D56C5D3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1392"/>
        <c:axId val="38373472"/>
      </c:barChart>
      <c:catAx>
        <c:axId val="383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3472"/>
        <c:crosses val="autoZero"/>
        <c:auto val="1"/>
        <c:lblAlgn val="ctr"/>
        <c:lblOffset val="100"/>
        <c:noMultiLvlLbl val="0"/>
      </c:catAx>
      <c:valAx>
        <c:axId val="383734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PERFORMANCE'!$A$4:$B$4</c:f>
              <c:strCache>
                <c:ptCount val="2"/>
                <c:pt idx="0">
                  <c:v>COASTAL  REGION</c:v>
                </c:pt>
                <c:pt idx="1">
                  <c:v>COASTAL 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PERFORMANCE'!$C$4:$I$4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8-45C4-8630-F0F76041E7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46048"/>
        <c:axId val="1931054368"/>
      </c:barChart>
      <c:catAx>
        <c:axId val="19310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54368"/>
        <c:crosses val="autoZero"/>
        <c:auto val="1"/>
        <c:lblAlgn val="ctr"/>
        <c:lblOffset val="100"/>
        <c:noMultiLvlLbl val="0"/>
      </c:catAx>
      <c:valAx>
        <c:axId val="1931054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PERFORMANCE'!$A$5:$B$5</c:f>
              <c:strCache>
                <c:ptCount val="2"/>
                <c:pt idx="0">
                  <c:v>MOUNT KENYA REGION</c:v>
                </c:pt>
                <c:pt idx="1">
                  <c:v>MOUNT KENYA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PERFORMANCE'!$C$5:$I$5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9-41AE-951A-EF1715A81A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616608"/>
        <c:axId val="74617440"/>
      </c:barChart>
      <c:catAx>
        <c:axId val="746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7440"/>
        <c:crosses val="autoZero"/>
        <c:auto val="1"/>
        <c:lblAlgn val="ctr"/>
        <c:lblOffset val="100"/>
        <c:noMultiLvlLbl val="0"/>
      </c:catAx>
      <c:valAx>
        <c:axId val="74617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61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PERFORMANCE'!$A$7:$B$7</c:f>
              <c:strCache>
                <c:ptCount val="2"/>
                <c:pt idx="0">
                  <c:v>NYANZA REGION</c:v>
                </c:pt>
                <c:pt idx="1">
                  <c:v>NYANZA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PERFORMANCE'!$C$7:$I$7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F-4A29-B06D-1A6943A64E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79328"/>
        <c:axId val="1931067680"/>
      </c:barChart>
      <c:catAx>
        <c:axId val="19310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67680"/>
        <c:crosses val="autoZero"/>
        <c:auto val="1"/>
        <c:lblAlgn val="ctr"/>
        <c:lblOffset val="100"/>
        <c:noMultiLvlLbl val="0"/>
      </c:catAx>
      <c:valAx>
        <c:axId val="19310676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PERFORMANCE'!$A$9:$B$9</c:f>
              <c:strCache>
                <c:ptCount val="2"/>
                <c:pt idx="0">
                  <c:v>LOWER EASTERN</c:v>
                </c:pt>
                <c:pt idx="1">
                  <c:v>LOWER EASTERN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PERFORMANCE'!$C$9:$I$9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48F0-823F-B24CB63369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3950976"/>
        <c:axId val="83943488"/>
      </c:barChart>
      <c:catAx>
        <c:axId val="839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3488"/>
        <c:crosses val="autoZero"/>
        <c:auto val="1"/>
        <c:lblAlgn val="ctr"/>
        <c:lblOffset val="100"/>
        <c:noMultiLvlLbl val="0"/>
      </c:catAx>
      <c:valAx>
        <c:axId val="8394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95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523874</xdr:colOff>
      <xdr:row>15</xdr:row>
      <xdr:rowOff>80961</xdr:rowOff>
    </xdr:from>
    <xdr:to>
      <xdr:col>21</xdr:col>
      <xdr:colOff>95250</xdr:colOff>
      <xdr:row>54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EF883-6591-0DA0-8948-5CC92B1A7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200024</xdr:colOff>
      <xdr:row>16</xdr:row>
      <xdr:rowOff>4762</xdr:rowOff>
    </xdr:from>
    <xdr:to>
      <xdr:col>37</xdr:col>
      <xdr:colOff>238125</xdr:colOff>
      <xdr:row>70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67F41-D190-237F-A9FF-BC290A86D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133347</xdr:colOff>
      <xdr:row>70</xdr:row>
      <xdr:rowOff>166682</xdr:rowOff>
    </xdr:from>
    <xdr:to>
      <xdr:col>31</xdr:col>
      <xdr:colOff>47624</xdr:colOff>
      <xdr:row>140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D7A078-6417-1115-F511-A42FF8EE3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247648</xdr:colOff>
      <xdr:row>12</xdr:row>
      <xdr:rowOff>90486</xdr:rowOff>
    </xdr:from>
    <xdr:to>
      <xdr:col>18</xdr:col>
      <xdr:colOff>333374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8DC2F-A53D-3888-374F-192423186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476250</xdr:colOff>
      <xdr:row>12</xdr:row>
      <xdr:rowOff>90487</xdr:rowOff>
    </xdr:from>
    <xdr:to>
      <xdr:col>37</xdr:col>
      <xdr:colOff>266699</xdr:colOff>
      <xdr:row>69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25BD4-D8CB-BF01-2B8C-AB10C5BB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238125</xdr:colOff>
      <xdr:row>69</xdr:row>
      <xdr:rowOff>0</xdr:rowOff>
    </xdr:from>
    <xdr:to>
      <xdr:col>27</xdr:col>
      <xdr:colOff>304800</xdr:colOff>
      <xdr:row>116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81CDC-7B08-A66A-434E-ABDA95406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217170</xdr:colOff>
      <xdr:row>119</xdr:row>
      <xdr:rowOff>40005</xdr:rowOff>
    </xdr:from>
    <xdr:to>
      <xdr:col>27</xdr:col>
      <xdr:colOff>398145</xdr:colOff>
      <xdr:row>170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C9D40-34DE-481B-ABEA-68526784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109</xdr:row>
      <xdr:rowOff>57148</xdr:rowOff>
    </xdr:from>
    <xdr:to>
      <xdr:col>6</xdr:col>
      <xdr:colOff>11664</xdr:colOff>
      <xdr:row>129</xdr:row>
      <xdr:rowOff>174945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25D43-E7AC-F11D-8CB9-F0440B6F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189634</xdr:colOff>
      <xdr:row>0</xdr:row>
      <xdr:rowOff>25977</xdr:rowOff>
    </xdr:from>
    <xdr:to>
      <xdr:col>23</xdr:col>
      <xdr:colOff>129887</xdr:colOff>
      <xdr:row>14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580160</xdr:colOff>
      <xdr:row>72</xdr:row>
      <xdr:rowOff>174042</xdr:rowOff>
    </xdr:from>
    <xdr:to>
      <xdr:col>38</xdr:col>
      <xdr:colOff>268432</xdr:colOff>
      <xdr:row>134</xdr:row>
      <xdr:rowOff>131618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541191</xdr:colOff>
      <xdr:row>0</xdr:row>
      <xdr:rowOff>0</xdr:rowOff>
    </xdr:from>
    <xdr:to>
      <xdr:col>31</xdr:col>
      <xdr:colOff>402645</xdr:colOff>
      <xdr:row>15</xdr:row>
      <xdr:rowOff>67541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5104E-3531-04AD-C62E-96AFE3EE9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108238</xdr:colOff>
      <xdr:row>15</xdr:row>
      <xdr:rowOff>169718</xdr:rowOff>
    </xdr:from>
    <xdr:to>
      <xdr:col>18</xdr:col>
      <xdr:colOff>207818</xdr:colOff>
      <xdr:row>70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9CFAE3-48EA-EA99-FEC5-D1A83469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324717</xdr:colOff>
      <xdr:row>15</xdr:row>
      <xdr:rowOff>161060</xdr:rowOff>
    </xdr:from>
    <xdr:to>
      <xdr:col>26</xdr:col>
      <xdr:colOff>186172</xdr:colOff>
      <xdr:row>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78DE66-1257-371B-5F60-A0B3D79A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177511</xdr:colOff>
      <xdr:row>0</xdr:row>
      <xdr:rowOff>34636</xdr:rowOff>
    </xdr:from>
    <xdr:to>
      <xdr:col>40</xdr:col>
      <xdr:colOff>38966</xdr:colOff>
      <xdr:row>15</xdr:row>
      <xdr:rowOff>102177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E93E0E-8442-8598-4A5A-BB36A807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463261</xdr:colOff>
      <xdr:row>15</xdr:row>
      <xdr:rowOff>169719</xdr:rowOff>
    </xdr:from>
    <xdr:to>
      <xdr:col>34</xdr:col>
      <xdr:colOff>324715</xdr:colOff>
      <xdr:row>70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12B58C-3E48-AC9D-6161-72B2ABC4F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47624</xdr:colOff>
      <xdr:row>70</xdr:row>
      <xdr:rowOff>0</xdr:rowOff>
    </xdr:from>
    <xdr:to>
      <xdr:col>18</xdr:col>
      <xdr:colOff>216478</xdr:colOff>
      <xdr:row>70</xdr:row>
      <xdr:rowOff>176647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7DC76E-8614-FFED-F7A8-3E97DF2C1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298738</xdr:colOff>
      <xdr:row>70</xdr:row>
      <xdr:rowOff>0</xdr:rowOff>
    </xdr:from>
    <xdr:to>
      <xdr:col>26</xdr:col>
      <xdr:colOff>160193</xdr:colOff>
      <xdr:row>70</xdr:row>
      <xdr:rowOff>167987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D75D14-D5F4-B775-46E9-62EDA2BED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385331</xdr:colOff>
      <xdr:row>70</xdr:row>
      <xdr:rowOff>0</xdr:rowOff>
    </xdr:from>
    <xdr:to>
      <xdr:col>34</xdr:col>
      <xdr:colOff>246785</xdr:colOff>
      <xdr:row>70</xdr:row>
      <xdr:rowOff>167987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DAF303-9CA3-4308-EBD9-4D7DC7685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12990</xdr:colOff>
      <xdr:row>71</xdr:row>
      <xdr:rowOff>0</xdr:rowOff>
    </xdr:from>
    <xdr:to>
      <xdr:col>20</xdr:col>
      <xdr:colOff>51956</xdr:colOff>
      <xdr:row>72</xdr:row>
      <xdr:rowOff>17319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6116BA-A29C-017C-DB77-244D1553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1369868</xdr:colOff>
      <xdr:row>141</xdr:row>
      <xdr:rowOff>124690</xdr:rowOff>
    </xdr:from>
    <xdr:to>
      <xdr:col>36</xdr:col>
      <xdr:colOff>364550</xdr:colOff>
      <xdr:row>203</xdr:row>
      <xdr:rowOff>150668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ADBB62-3971-4C2A-A0EE-CF9C515BA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64941</xdr:colOff>
      <xdr:row>89</xdr:row>
      <xdr:rowOff>187034</xdr:rowOff>
    </xdr:from>
    <xdr:to>
      <xdr:col>5</xdr:col>
      <xdr:colOff>242454</xdr:colOff>
      <xdr:row>107</xdr:row>
      <xdr:rowOff>51953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5B7D9DA-5227-D86E-5C1A-848822C9A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957432</xdr:colOff>
      <xdr:row>67</xdr:row>
      <xdr:rowOff>170330</xdr:rowOff>
    </xdr:from>
    <xdr:to>
      <xdr:col>35</xdr:col>
      <xdr:colOff>98613</xdr:colOff>
      <xdr:row>111</xdr:row>
      <xdr:rowOff>174364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8F710-D636-77B1-79C1-54CAFA997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152960</xdr:colOff>
      <xdr:row>102</xdr:row>
      <xdr:rowOff>40621</xdr:rowOff>
    </xdr:from>
    <xdr:to>
      <xdr:col>19</xdr:col>
      <xdr:colOff>72838</xdr:colOff>
      <xdr:row>121</xdr:row>
      <xdr:rowOff>104216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9B2B04-7715-23E2-E24E-DC5C6DD2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476249</xdr:colOff>
      <xdr:row>0</xdr:row>
      <xdr:rowOff>76200</xdr:rowOff>
    </xdr:from>
    <xdr:to>
      <xdr:col>27</xdr:col>
      <xdr:colOff>257175</xdr:colOff>
      <xdr:row>17</xdr:row>
      <xdr:rowOff>61914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2ECC0-F282-EC88-4747-4A2E56706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114300</xdr:colOff>
      <xdr:row>22</xdr:row>
      <xdr:rowOff>9525</xdr:rowOff>
    </xdr:from>
    <xdr:to>
      <xdr:col>26</xdr:col>
      <xdr:colOff>1285875</xdr:colOff>
      <xdr:row>52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5C33A7-566E-8A37-FDD7-23170C7B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161924</xdr:colOff>
      <xdr:row>56</xdr:row>
      <xdr:rowOff>42861</xdr:rowOff>
    </xdr:from>
    <xdr:to>
      <xdr:col>26</xdr:col>
      <xdr:colOff>657224</xdr:colOff>
      <xdr:row>74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81840-308E-291B-02B5-C4A791BD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9524</xdr:colOff>
      <xdr:row>75</xdr:row>
      <xdr:rowOff>66675</xdr:rowOff>
    </xdr:from>
    <xdr:to>
      <xdr:col>24</xdr:col>
      <xdr:colOff>390524</xdr:colOff>
      <xdr:row>92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51E8EF-9C45-4001-4786-086359DBA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542924</xdr:colOff>
      <xdr:row>93</xdr:row>
      <xdr:rowOff>33337</xdr:rowOff>
    </xdr:from>
    <xdr:to>
      <xdr:col>23</xdr:col>
      <xdr:colOff>209550</xdr:colOff>
      <xdr:row>123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3306CA-17D2-8A6C-01A3-6DA6C0D5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180975</xdr:colOff>
      <xdr:row>129</xdr:row>
      <xdr:rowOff>119061</xdr:rowOff>
    </xdr:from>
    <xdr:to>
      <xdr:col>21</xdr:col>
      <xdr:colOff>485775</xdr:colOff>
      <xdr:row>148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CE6C59-C2F2-B50D-79B9-40D0E14FB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161925</xdr:colOff>
      <xdr:row>132</xdr:row>
      <xdr:rowOff>42862</xdr:rowOff>
    </xdr:from>
    <xdr:to>
      <xdr:col>6</xdr:col>
      <xdr:colOff>28576</xdr:colOff>
      <xdr:row>148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E5A94-4320-25AA-A93D-D23966640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200025</xdr:colOff>
      <xdr:row>148</xdr:row>
      <xdr:rowOff>176212</xdr:rowOff>
    </xdr:from>
    <xdr:to>
      <xdr:col>21</xdr:col>
      <xdr:colOff>552450</xdr:colOff>
      <xdr:row>165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84BC8-0CBD-5B33-8C44-25764B540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</xdr:colOff>
      <xdr:row>115</xdr:row>
      <xdr:rowOff>138111</xdr:rowOff>
    </xdr:from>
    <xdr:to>
      <xdr:col>6</xdr:col>
      <xdr:colOff>390525</xdr:colOff>
      <xdr:row>130</xdr:row>
      <xdr:rowOff>47624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6AF888-4040-80BE-DA46-C253E1AD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1</xdr:row>
      <xdr:rowOff>42860</xdr:rowOff>
    </xdr:from>
    <xdr:to>
      <xdr:col>29</xdr:col>
      <xdr:colOff>228600</xdr:colOff>
      <xdr:row>51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33EEC-0C44-EEBC-E7AD-779973C7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533399</xdr:colOff>
      <xdr:row>89</xdr:row>
      <xdr:rowOff>142875</xdr:rowOff>
    </xdr:from>
    <xdr:to>
      <xdr:col>22</xdr:col>
      <xdr:colOff>161924</xdr:colOff>
      <xdr:row>183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986CF-F009-4D09-8C9D-54CDDB5EB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332</xdr:row>
      <xdr:rowOff>38100</xdr:rowOff>
    </xdr:from>
    <xdr:to>
      <xdr:col>6</xdr:col>
      <xdr:colOff>0</xdr:colOff>
      <xdr:row>359</xdr:row>
      <xdr:rowOff>14290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945CAC-1CB6-4B4E-A2E0-57E0A7A9E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360</xdr:row>
      <xdr:rowOff>28575</xdr:rowOff>
    </xdr:from>
    <xdr:to>
      <xdr:col>6</xdr:col>
      <xdr:colOff>0</xdr:colOff>
      <xdr:row>387</xdr:row>
      <xdr:rowOff>4765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9A8F68-CA4E-47B2-ACBC-F3EA89963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19050</xdr:rowOff>
    </xdr:from>
    <xdr:to>
      <xdr:col>8</xdr:col>
      <xdr:colOff>466725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4090C-D53A-4C2C-9484-8528167AF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28574</xdr:colOff>
      <xdr:row>0</xdr:row>
      <xdr:rowOff>85725</xdr:rowOff>
    </xdr:from>
    <xdr:to>
      <xdr:col>17</xdr:col>
      <xdr:colOff>209549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64B4B-0556-44FF-B184-DF65B8C24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16</xdr:row>
      <xdr:rowOff>28575</xdr:rowOff>
    </xdr:from>
    <xdr:to>
      <xdr:col>8</xdr:col>
      <xdr:colOff>438150</xdr:colOff>
      <xdr:row>30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09EA76-BD07-4D18-9AC1-E2C46CA78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16</xdr:row>
      <xdr:rowOff>104775</xdr:rowOff>
    </xdr:from>
    <xdr:to>
      <xdr:col>17</xdr:col>
      <xdr:colOff>114300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FD62E-B417-430B-BE48-961052C5F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342899</xdr:colOff>
      <xdr:row>0</xdr:row>
      <xdr:rowOff>85725</xdr:rowOff>
    </xdr:from>
    <xdr:to>
      <xdr:col>25</xdr:col>
      <xdr:colOff>485774</xdr:colOff>
      <xdr:row>15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7869BE-372B-4C05-BF00-7C3695BF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16</xdr:row>
      <xdr:rowOff>47625</xdr:rowOff>
    </xdr:from>
    <xdr:to>
      <xdr:col>25</xdr:col>
      <xdr:colOff>514350</xdr:colOff>
      <xdr:row>30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DFC989-277A-4FFB-AA87-0863B97A9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30</xdr:row>
      <xdr:rowOff>171450</xdr:rowOff>
    </xdr:from>
    <xdr:to>
      <xdr:col>8</xdr:col>
      <xdr:colOff>342900</xdr:colOff>
      <xdr:row>45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0555B2-2F35-4FA4-AFBB-8478FF16B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600074</xdr:colOff>
      <xdr:row>31</xdr:row>
      <xdr:rowOff>19050</xdr:rowOff>
    </xdr:from>
    <xdr:to>
      <xdr:col>17</xdr:col>
      <xdr:colOff>76199</xdr:colOff>
      <xdr:row>45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4FA945-DC80-49E5-A402-5E44BACAF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76199</xdr:colOff>
      <xdr:row>47</xdr:row>
      <xdr:rowOff>76200</xdr:rowOff>
    </xdr:from>
    <xdr:to>
      <xdr:col>8</xdr:col>
      <xdr:colOff>314324</xdr:colOff>
      <xdr:row>62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6ED872-0533-4D13-86C2-839ED27BF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561975</xdr:colOff>
      <xdr:row>47</xdr:row>
      <xdr:rowOff>85725</xdr:rowOff>
    </xdr:from>
    <xdr:to>
      <xdr:col>16</xdr:col>
      <xdr:colOff>581025</xdr:colOff>
      <xdr:row>61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75F2E1-543F-4ACA-B875-2F05D005C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161924</xdr:colOff>
      <xdr:row>47</xdr:row>
      <xdr:rowOff>76200</xdr:rowOff>
    </xdr:from>
    <xdr:to>
      <xdr:col>25</xdr:col>
      <xdr:colOff>457199</xdr:colOff>
      <xdr:row>61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3B3FDB-01A7-40A6-845D-9614218B7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47625</xdr:colOff>
      <xdr:row>63</xdr:row>
      <xdr:rowOff>9524</xdr:rowOff>
    </xdr:from>
    <xdr:to>
      <xdr:col>8</xdr:col>
      <xdr:colOff>257175</xdr:colOff>
      <xdr:row>77</xdr:row>
      <xdr:rowOff>190499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FCB0EEF-0F68-44C1-8CCC-48242F5A3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552449</xdr:colOff>
      <xdr:row>62</xdr:row>
      <xdr:rowOff>152400</xdr:rowOff>
    </xdr:from>
    <xdr:to>
      <xdr:col>16</xdr:col>
      <xdr:colOff>561974</xdr:colOff>
      <xdr:row>78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F228C72-D650-4C4A-B687-1CBC0E0EE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171449</xdr:colOff>
      <xdr:row>62</xdr:row>
      <xdr:rowOff>114299</xdr:rowOff>
    </xdr:from>
    <xdr:to>
      <xdr:col>25</xdr:col>
      <xdr:colOff>409574</xdr:colOff>
      <xdr:row>77</xdr:row>
      <xdr:rowOff>142874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DA0A14-9BA9-4D80-8005-4EA8C670A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47624</xdr:colOff>
      <xdr:row>78</xdr:row>
      <xdr:rowOff>114300</xdr:rowOff>
    </xdr:from>
    <xdr:to>
      <xdr:col>8</xdr:col>
      <xdr:colOff>266700</xdr:colOff>
      <xdr:row>94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F7CCA6F-A24F-4123-9B64-20728DA5D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552450</xdr:colOff>
      <xdr:row>78</xdr:row>
      <xdr:rowOff>123825</xdr:rowOff>
    </xdr:from>
    <xdr:to>
      <xdr:col>16</xdr:col>
      <xdr:colOff>571500</xdr:colOff>
      <xdr:row>93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CD3D4B2-4957-4559-B51C-CDD67F714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19048</xdr:colOff>
      <xdr:row>97</xdr:row>
      <xdr:rowOff>133349</xdr:rowOff>
    </xdr:from>
    <xdr:to>
      <xdr:col>8</xdr:col>
      <xdr:colOff>323849</xdr:colOff>
      <xdr:row>113</xdr:row>
      <xdr:rowOff>9524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70FAB0-926C-449B-B5B5-9C62F2254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600074</xdr:colOff>
      <xdr:row>97</xdr:row>
      <xdr:rowOff>142874</xdr:rowOff>
    </xdr:from>
    <xdr:to>
      <xdr:col>16</xdr:col>
      <xdr:colOff>476249</xdr:colOff>
      <xdr:row>113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CA0911F-D163-4059-A8E1-C117B746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0</xdr:colOff>
      <xdr:row>97</xdr:row>
      <xdr:rowOff>161924</xdr:rowOff>
    </xdr:from>
    <xdr:to>
      <xdr:col>24</xdr:col>
      <xdr:colOff>476250</xdr:colOff>
      <xdr:row>113</xdr:row>
      <xdr:rowOff>114300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80566CD-54C8-4DD9-8F64-F9E8F7264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38099</xdr:colOff>
      <xdr:row>113</xdr:row>
      <xdr:rowOff>66675</xdr:rowOff>
    </xdr:from>
    <xdr:to>
      <xdr:col>8</xdr:col>
      <xdr:colOff>276224</xdr:colOff>
      <xdr:row>127</xdr:row>
      <xdr:rowOff>142875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A59BB5-D27F-4DAF-AC32-7E89C07D1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600075</xdr:colOff>
      <xdr:row>113</xdr:row>
      <xdr:rowOff>171450</xdr:rowOff>
    </xdr:from>
    <xdr:to>
      <xdr:col>16</xdr:col>
      <xdr:colOff>447675</xdr:colOff>
      <xdr:row>128</xdr:row>
      <xdr:rowOff>57150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F1E9179-9F34-46C1-B283-6A0B6DEA0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581025</xdr:colOff>
      <xdr:row>114</xdr:row>
      <xdr:rowOff>9525</xdr:rowOff>
    </xdr:from>
    <xdr:to>
      <xdr:col>24</xdr:col>
      <xdr:colOff>523875</xdr:colOff>
      <xdr:row>128</xdr:row>
      <xdr:rowOff>85725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94FBAE4-5CF0-410F-ACE1-CD76B7AB8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57150</xdr:colOff>
      <xdr:row>128</xdr:row>
      <xdr:rowOff>28575</xdr:rowOff>
    </xdr:from>
    <xdr:to>
      <xdr:col>8</xdr:col>
      <xdr:colOff>228600</xdr:colOff>
      <xdr:row>143</xdr:row>
      <xdr:rowOff>142875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A6023C9-7B5C-4C4F-82E3-39FEA09E0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590549</xdr:colOff>
      <xdr:row>128</xdr:row>
      <xdr:rowOff>104775</xdr:rowOff>
    </xdr:from>
    <xdr:to>
      <xdr:col>16</xdr:col>
      <xdr:colOff>409575</xdr:colOff>
      <xdr:row>144</xdr:row>
      <xdr:rowOff>28575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A187C62-0FE5-416A-AFB3-55C0079F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333375</xdr:colOff>
      <xdr:row>31</xdr:row>
      <xdr:rowOff>28575</xdr:rowOff>
    </xdr:from>
    <xdr:to>
      <xdr:col>25</xdr:col>
      <xdr:colOff>533400</xdr:colOff>
      <xdr:row>45</xdr:row>
      <xdr:rowOff>104775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777C8BB-EE27-4A2D-9D3C-039A149F9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142875</xdr:colOff>
      <xdr:row>78</xdr:row>
      <xdr:rowOff>180975</xdr:rowOff>
    </xdr:from>
    <xdr:to>
      <xdr:col>25</xdr:col>
      <xdr:colOff>409575</xdr:colOff>
      <xdr:row>93</xdr:row>
      <xdr:rowOff>66675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3DD7166-5D01-4352-A9D7-58A9CDA80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14</xdr:row>
      <xdr:rowOff>11430</xdr:rowOff>
    </xdr:from>
    <xdr:to>
      <xdr:col>10</xdr:col>
      <xdr:colOff>243840</xdr:colOff>
      <xdr:row>34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30479</xdr:colOff>
      <xdr:row>35</xdr:row>
      <xdr:rowOff>125730</xdr:rowOff>
    </xdr:from>
    <xdr:to>
      <xdr:col>13</xdr:col>
      <xdr:colOff>561975</xdr:colOff>
      <xdr:row>51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0</xdr:row>
      <xdr:rowOff>0</xdr:rowOff>
    </xdr:from>
    <xdr:to>
      <xdr:col>28</xdr:col>
      <xdr:colOff>114300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3E8F3-681B-A08A-F8C8-28C827C07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19048</xdr:colOff>
      <xdr:row>0</xdr:row>
      <xdr:rowOff>57150</xdr:rowOff>
    </xdr:from>
    <xdr:to>
      <xdr:col>51</xdr:col>
      <xdr:colOff>228600</xdr:colOff>
      <xdr:row>23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CB53D-A3A3-7887-9BBD-2302346DB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123825</xdr:colOff>
      <xdr:row>25</xdr:row>
      <xdr:rowOff>4761</xdr:rowOff>
    </xdr:from>
    <xdr:to>
      <xdr:col>27</xdr:col>
      <xdr:colOff>581025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F01884-EE27-5C58-D7B1-B6DB9C234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161923</xdr:colOff>
      <xdr:row>24</xdr:row>
      <xdr:rowOff>185736</xdr:rowOff>
    </xdr:from>
    <xdr:to>
      <xdr:col>50</xdr:col>
      <xdr:colOff>600075</xdr:colOff>
      <xdr:row>45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D57D9B-BD09-422A-4668-6EADDE757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43</xdr:row>
      <xdr:rowOff>119062</xdr:rowOff>
    </xdr:from>
    <xdr:to>
      <xdr:col>8</xdr:col>
      <xdr:colOff>190500</xdr:colOff>
      <xdr:row>63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7B7A20-F1D8-E28B-7A18-47E411137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581024</xdr:colOff>
      <xdr:row>43</xdr:row>
      <xdr:rowOff>109536</xdr:rowOff>
    </xdr:from>
    <xdr:to>
      <xdr:col>24</xdr:col>
      <xdr:colOff>561975</xdr:colOff>
      <xdr:row>63</xdr:row>
      <xdr:rowOff>161924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AE9D3C-BD6E-9941-AD56-AADEFDCAA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514348</xdr:colOff>
      <xdr:row>0</xdr:row>
      <xdr:rowOff>176210</xdr:rowOff>
    </xdr:from>
    <xdr:to>
      <xdr:col>33</xdr:col>
      <xdr:colOff>361949</xdr:colOff>
      <xdr:row>59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C24B6-412F-6329-D3D3-329683DF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60</xdr:row>
      <xdr:rowOff>0</xdr:rowOff>
    </xdr:from>
    <xdr:to>
      <xdr:col>33</xdr:col>
      <xdr:colOff>304801</xdr:colOff>
      <xdr:row>96</xdr:row>
      <xdr:rowOff>166690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FCD49-51C8-468B-A736-D61273569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740051</xdr:colOff>
      <xdr:row>1</xdr:row>
      <xdr:rowOff>15736</xdr:rowOff>
    </xdr:from>
    <xdr:to>
      <xdr:col>16</xdr:col>
      <xdr:colOff>1783660</xdr:colOff>
      <xdr:row>14</xdr:row>
      <xdr:rowOff>81169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1FEC94-41B5-20B6-F63E-8FF087490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687868</xdr:colOff>
      <xdr:row>18</xdr:row>
      <xdr:rowOff>98356</xdr:rowOff>
    </xdr:from>
    <xdr:to>
      <xdr:col>17</xdr:col>
      <xdr:colOff>60047</xdr:colOff>
      <xdr:row>41</xdr:row>
      <xdr:rowOff>149502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394FF-A5E4-7CFA-9785-7D57C78C7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116370</xdr:colOff>
      <xdr:row>45</xdr:row>
      <xdr:rowOff>55699</xdr:rowOff>
    </xdr:from>
    <xdr:to>
      <xdr:col>16</xdr:col>
      <xdr:colOff>1697520</xdr:colOff>
      <xdr:row>63</xdr:row>
      <xdr:rowOff>149915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938CF-9538-6866-1B1F-48C033C1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57149</xdr:colOff>
      <xdr:row>60</xdr:row>
      <xdr:rowOff>166687</xdr:rowOff>
    </xdr:from>
    <xdr:to>
      <xdr:col>14</xdr:col>
      <xdr:colOff>1171574</xdr:colOff>
      <xdr:row>77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77F793-AAAF-C85E-6755-89B1AF068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28575</xdr:colOff>
      <xdr:row>78</xdr:row>
      <xdr:rowOff>42862</xdr:rowOff>
    </xdr:from>
    <xdr:to>
      <xdr:col>14</xdr:col>
      <xdr:colOff>1162051</xdr:colOff>
      <xdr:row>100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A0F1F5-4AD1-FBB4-C241-529B49B42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38099</xdr:colOff>
      <xdr:row>101</xdr:row>
      <xdr:rowOff>61912</xdr:rowOff>
    </xdr:from>
    <xdr:to>
      <xdr:col>14</xdr:col>
      <xdr:colOff>1285874</xdr:colOff>
      <xdr:row>113</xdr:row>
      <xdr:rowOff>228600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2B79D4-F5B3-6C88-3A18-DA3313E70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179</xdr:row>
      <xdr:rowOff>14287</xdr:rowOff>
    </xdr:from>
    <xdr:to>
      <xdr:col>14</xdr:col>
      <xdr:colOff>1247775</xdr:colOff>
      <xdr:row>195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742F5-9266-BB52-3605-18044CE09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453059</xdr:colOff>
      <xdr:row>160</xdr:row>
      <xdr:rowOff>115749</xdr:rowOff>
    </xdr:from>
    <xdr:to>
      <xdr:col>14</xdr:col>
      <xdr:colOff>1600200</xdr:colOff>
      <xdr:row>177</xdr:row>
      <xdr:rowOff>15737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C1F11B-943F-E1A1-37E0-DC8546D0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238124</xdr:colOff>
      <xdr:row>0</xdr:row>
      <xdr:rowOff>38101</xdr:rowOff>
    </xdr:from>
    <xdr:to>
      <xdr:col>23</xdr:col>
      <xdr:colOff>57149</xdr:colOff>
      <xdr:row>12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26EB3-C57A-8DBF-8807-5A216838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209549</xdr:colOff>
      <xdr:row>13</xdr:row>
      <xdr:rowOff>23811</xdr:rowOff>
    </xdr:from>
    <xdr:to>
      <xdr:col>23</xdr:col>
      <xdr:colOff>200024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43DC9-8BA7-5ADA-647F-F6AE97DD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228600</xdr:colOff>
      <xdr:row>0</xdr:row>
      <xdr:rowOff>23812</xdr:rowOff>
    </xdr:from>
    <xdr:to>
      <xdr:col>30</xdr:col>
      <xdr:colOff>342900</xdr:colOff>
      <xdr:row>12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EABDD-6CE7-2E0F-ECDF-E2F8525A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219075</xdr:colOff>
      <xdr:row>12</xdr:row>
      <xdr:rowOff>161924</xdr:rowOff>
    </xdr:from>
    <xdr:to>
      <xdr:col>30</xdr:col>
      <xdr:colOff>523875</xdr:colOff>
      <xdr:row>26</xdr:row>
      <xdr:rowOff>133349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1754F6-CF9C-4830-9BF4-5EF5FB8B5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209549</xdr:colOff>
      <xdr:row>27</xdr:row>
      <xdr:rowOff>100012</xdr:rowOff>
    </xdr:from>
    <xdr:to>
      <xdr:col>22</xdr:col>
      <xdr:colOff>342900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4E0D90-2ABB-C934-F1D8-A09B6D8BE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133350</xdr:colOff>
      <xdr:row>27</xdr:row>
      <xdr:rowOff>85725</xdr:rowOff>
    </xdr:from>
    <xdr:to>
      <xdr:col>31</xdr:col>
      <xdr:colOff>200025</xdr:colOff>
      <xdr:row>39</xdr:row>
      <xdr:rowOff>9524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1BCAF7-562B-411F-B573-7640B36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180975</xdr:colOff>
      <xdr:row>39</xdr:row>
      <xdr:rowOff>0</xdr:rowOff>
    </xdr:from>
    <xdr:to>
      <xdr:col>22</xdr:col>
      <xdr:colOff>257175</xdr:colOff>
      <xdr:row>53</xdr:row>
      <xdr:rowOff>104775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4DC92E-F18C-4297-A800-DF4C67A35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ILY%20DISBURSMENT%20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NTHLY%20DISBURSEMEN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L%20JENKINS/AppData/Local/Temp/Microsoft%20Dynamics%20NAV/17636/Loan%20Posted%20List%20JENKINS%202024-08-09T08_05_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DISBURSMENT 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ISBURSEMEN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n Posted List"/>
    </sheetNames>
    <sheetDataSet>
      <sheetData sheetId="0" refreshError="1">
        <row r="1">
          <cell r="A1" t="str">
            <v>Loan No.</v>
          </cell>
          <cell r="I1" t="str">
            <v>Requested Amount</v>
          </cell>
        </row>
        <row r="2">
          <cell r="A2" t="str">
            <v>-003</v>
          </cell>
          <cell r="I2">
            <v>252672</v>
          </cell>
        </row>
        <row r="3">
          <cell r="A3" t="str">
            <v>CCIN000001-1000-002</v>
          </cell>
          <cell r="I3">
            <v>810000</v>
          </cell>
        </row>
        <row r="4">
          <cell r="A4" t="str">
            <v>CCIN000001-1000-003</v>
          </cell>
          <cell r="I4">
            <v>50000</v>
          </cell>
        </row>
        <row r="5">
          <cell r="A5" t="str">
            <v>CCIN000001-1000-005</v>
          </cell>
          <cell r="I5">
            <v>383618</v>
          </cell>
        </row>
        <row r="6">
          <cell r="A6" t="str">
            <v>CCIN000001-1000-006</v>
          </cell>
          <cell r="I6">
            <v>180000</v>
          </cell>
        </row>
        <row r="7">
          <cell r="A7" t="str">
            <v>CCIN000001-1000-007</v>
          </cell>
          <cell r="I7">
            <v>250000</v>
          </cell>
        </row>
        <row r="8">
          <cell r="A8" t="str">
            <v>CCIN000001-12000-003</v>
          </cell>
          <cell r="I8">
            <v>100000</v>
          </cell>
        </row>
        <row r="9">
          <cell r="A9" t="str">
            <v>CCIN000001-13000-003</v>
          </cell>
          <cell r="I9">
            <v>120000</v>
          </cell>
        </row>
        <row r="10">
          <cell r="A10" t="str">
            <v>CCIN000001-15000-003</v>
          </cell>
          <cell r="I10">
            <v>32554</v>
          </cell>
        </row>
        <row r="11">
          <cell r="A11" t="str">
            <v>CCIN000001-16000-003</v>
          </cell>
          <cell r="I11">
            <v>53830</v>
          </cell>
        </row>
        <row r="12">
          <cell r="A12" t="str">
            <v>CCIN000001-17000-003</v>
          </cell>
          <cell r="I12">
            <v>53830</v>
          </cell>
        </row>
        <row r="13">
          <cell r="A13" t="str">
            <v>CCIN000001-18000-003</v>
          </cell>
          <cell r="I13">
            <v>53830</v>
          </cell>
        </row>
        <row r="14">
          <cell r="A14" t="str">
            <v>CCIN000001-2000-001</v>
          </cell>
          <cell r="I14">
            <v>50000</v>
          </cell>
        </row>
        <row r="15">
          <cell r="A15" t="str">
            <v>CCIN000001-2000-003</v>
          </cell>
          <cell r="I15">
            <v>50000</v>
          </cell>
        </row>
        <row r="16">
          <cell r="A16" t="str">
            <v>CCIN000001-2000-006</v>
          </cell>
          <cell r="I16">
            <v>180000</v>
          </cell>
        </row>
        <row r="17">
          <cell r="A17" t="str">
            <v>CCIN000001-2000-007</v>
          </cell>
          <cell r="I17">
            <v>450000</v>
          </cell>
        </row>
        <row r="18">
          <cell r="A18" t="str">
            <v>CCIN000001-3000-005</v>
          </cell>
          <cell r="I18">
            <v>158527</v>
          </cell>
        </row>
        <row r="19">
          <cell r="A19" t="str">
            <v>CCIN000001-3000-006</v>
          </cell>
          <cell r="I19">
            <v>180000</v>
          </cell>
        </row>
        <row r="20">
          <cell r="A20" t="str">
            <v>CCIN000001-3000-007</v>
          </cell>
          <cell r="I20">
            <v>100000</v>
          </cell>
        </row>
        <row r="21">
          <cell r="A21" t="str">
            <v>CCIN000001-3000-008</v>
          </cell>
          <cell r="I21">
            <v>467000</v>
          </cell>
        </row>
        <row r="22">
          <cell r="A22" t="str">
            <v>CCIN000001-4000-003</v>
          </cell>
          <cell r="I22">
            <v>55000</v>
          </cell>
        </row>
        <row r="23">
          <cell r="A23" t="str">
            <v>CCIN000001-4000-007</v>
          </cell>
          <cell r="I23">
            <v>100000</v>
          </cell>
        </row>
        <row r="24">
          <cell r="A24" t="str">
            <v>CCIN000001-5000-003</v>
          </cell>
          <cell r="I24">
            <v>50000</v>
          </cell>
        </row>
        <row r="25">
          <cell r="A25" t="str">
            <v>CCIN000001-6000-007</v>
          </cell>
          <cell r="I25">
            <v>130000</v>
          </cell>
        </row>
        <row r="26">
          <cell r="A26" t="str">
            <v>CCIN000001-7000-003</v>
          </cell>
          <cell r="I26">
            <v>30000</v>
          </cell>
        </row>
        <row r="27">
          <cell r="A27" t="str">
            <v>CCIN000001-8000-003</v>
          </cell>
          <cell r="I27">
            <v>30000</v>
          </cell>
        </row>
        <row r="28">
          <cell r="A28" t="str">
            <v>CCIN000001-9000-003</v>
          </cell>
          <cell r="I28">
            <v>150000</v>
          </cell>
        </row>
        <row r="29">
          <cell r="A29" t="str">
            <v>CCIN000002-1000-004</v>
          </cell>
          <cell r="I29">
            <v>107000</v>
          </cell>
        </row>
        <row r="30">
          <cell r="A30" t="str">
            <v>CCIN000002-1000-005</v>
          </cell>
          <cell r="I30">
            <v>400000</v>
          </cell>
        </row>
        <row r="31">
          <cell r="A31" t="str">
            <v>CCIN000002-1000-006</v>
          </cell>
          <cell r="I31">
            <v>300000</v>
          </cell>
        </row>
        <row r="32">
          <cell r="A32" t="str">
            <v>CCIN000002-1000-007</v>
          </cell>
          <cell r="I32">
            <v>220000</v>
          </cell>
        </row>
        <row r="33">
          <cell r="A33" t="str">
            <v>CCIN000002-12000-001</v>
          </cell>
          <cell r="I33">
            <v>50000</v>
          </cell>
        </row>
        <row r="34">
          <cell r="A34" t="str">
            <v>CCIN000002-14000-001</v>
          </cell>
          <cell r="I34">
            <v>50000</v>
          </cell>
        </row>
        <row r="35">
          <cell r="A35" t="str">
            <v>CCIN000002-15000-001</v>
          </cell>
          <cell r="I35">
            <v>100000</v>
          </cell>
        </row>
        <row r="36">
          <cell r="A36" t="str">
            <v>CCIN000002-16000-001</v>
          </cell>
          <cell r="I36">
            <v>150000</v>
          </cell>
        </row>
        <row r="37">
          <cell r="A37" t="str">
            <v>CCIN000002-2000-003</v>
          </cell>
          <cell r="I37">
            <v>400000</v>
          </cell>
        </row>
        <row r="38">
          <cell r="A38" t="str">
            <v>CCIN000002-2000-005</v>
          </cell>
          <cell r="I38">
            <v>50000</v>
          </cell>
        </row>
        <row r="39">
          <cell r="A39" t="str">
            <v>CCIN000002-2000-006</v>
          </cell>
          <cell r="I39">
            <v>30000</v>
          </cell>
        </row>
        <row r="40">
          <cell r="A40" t="str">
            <v>CCIN000002-2000-007</v>
          </cell>
          <cell r="I40">
            <v>130000</v>
          </cell>
        </row>
        <row r="41">
          <cell r="A41" t="str">
            <v>CCIN000002-3000-004</v>
          </cell>
          <cell r="I41">
            <v>85639</v>
          </cell>
        </row>
        <row r="42">
          <cell r="A42" t="str">
            <v>CCIN000002-3000-006</v>
          </cell>
          <cell r="I42">
            <v>52000</v>
          </cell>
        </row>
        <row r="43">
          <cell r="A43" t="str">
            <v>CCIN000002-4000-002</v>
          </cell>
          <cell r="I43">
            <v>50000</v>
          </cell>
        </row>
        <row r="44">
          <cell r="A44" t="str">
            <v>CCIN000002-4000-003</v>
          </cell>
          <cell r="I44">
            <v>325000</v>
          </cell>
        </row>
        <row r="45">
          <cell r="A45" t="str">
            <v>CCIN000002-4000-006</v>
          </cell>
          <cell r="I45">
            <v>300000</v>
          </cell>
        </row>
        <row r="46">
          <cell r="A46" t="str">
            <v>CCIN000002-5000-001</v>
          </cell>
          <cell r="I46">
            <v>50000</v>
          </cell>
        </row>
        <row r="47">
          <cell r="A47" t="str">
            <v>CCIN000002-5000-006</v>
          </cell>
          <cell r="I47">
            <v>300000</v>
          </cell>
        </row>
        <row r="48">
          <cell r="A48" t="str">
            <v>CCIN000002-6000-001</v>
          </cell>
          <cell r="I48">
            <v>50000</v>
          </cell>
        </row>
        <row r="49">
          <cell r="A49" t="str">
            <v>CCIN000002-6000-004</v>
          </cell>
          <cell r="I49">
            <v>128192</v>
          </cell>
        </row>
        <row r="50">
          <cell r="A50" t="str">
            <v>CCIN000002-6000-006</v>
          </cell>
          <cell r="I50">
            <v>300000</v>
          </cell>
        </row>
        <row r="51">
          <cell r="A51" t="str">
            <v>CCIN000002-6000-007</v>
          </cell>
          <cell r="I51">
            <v>150000</v>
          </cell>
        </row>
        <row r="52">
          <cell r="A52" t="str">
            <v>CCIN000002-7000-001</v>
          </cell>
          <cell r="I52">
            <v>50000</v>
          </cell>
        </row>
        <row r="53">
          <cell r="A53" t="str">
            <v>CCIN000002-7000-004</v>
          </cell>
          <cell r="I53">
            <v>150000</v>
          </cell>
        </row>
        <row r="54">
          <cell r="A54" t="str">
            <v>CCIN000002-8000-001</v>
          </cell>
          <cell r="I54">
            <v>50000</v>
          </cell>
        </row>
        <row r="55">
          <cell r="A55" t="str">
            <v>CCIN000002-9000-001</v>
          </cell>
          <cell r="I55">
            <v>100000</v>
          </cell>
        </row>
        <row r="56">
          <cell r="A56" t="str">
            <v>CCIN000003-1000-002</v>
          </cell>
          <cell r="I56">
            <v>1300000</v>
          </cell>
        </row>
        <row r="57">
          <cell r="A57" t="str">
            <v>CCIN000003-1000-003</v>
          </cell>
          <cell r="I57">
            <v>14500</v>
          </cell>
        </row>
        <row r="58">
          <cell r="A58" t="str">
            <v>CCIN000003-1000-004</v>
          </cell>
          <cell r="I58">
            <v>30000</v>
          </cell>
        </row>
        <row r="59">
          <cell r="A59" t="str">
            <v>CCIN000003-1000-005</v>
          </cell>
          <cell r="I59">
            <v>1000000</v>
          </cell>
        </row>
        <row r="60">
          <cell r="A60" t="str">
            <v>CCIN000003-1000-006</v>
          </cell>
          <cell r="I60">
            <v>250000</v>
          </cell>
        </row>
        <row r="61">
          <cell r="A61" t="str">
            <v>CCIN000003-1000-007</v>
          </cell>
          <cell r="I61">
            <v>1409000</v>
          </cell>
        </row>
        <row r="62">
          <cell r="A62" t="str">
            <v>CCIN000003-1000-008</v>
          </cell>
          <cell r="I62">
            <v>623000</v>
          </cell>
        </row>
        <row r="63">
          <cell r="A63" t="str">
            <v>CCIN000003-2000-002</v>
          </cell>
          <cell r="I63">
            <v>300000</v>
          </cell>
        </row>
        <row r="64">
          <cell r="A64" t="str">
            <v>CCIN000003-2000-004</v>
          </cell>
          <cell r="I64">
            <v>33000</v>
          </cell>
        </row>
        <row r="65">
          <cell r="A65" t="str">
            <v>CCIN000003-2000-005</v>
          </cell>
          <cell r="I65">
            <v>2128298</v>
          </cell>
        </row>
        <row r="66">
          <cell r="A66" t="str">
            <v>CCIN000003-2000-006</v>
          </cell>
          <cell r="I66">
            <v>400000</v>
          </cell>
        </row>
        <row r="67">
          <cell r="A67" t="str">
            <v>CCIN000003-2000-007</v>
          </cell>
          <cell r="I67">
            <v>150000</v>
          </cell>
        </row>
        <row r="68">
          <cell r="A68" t="str">
            <v>CCIN000003-3000-001</v>
          </cell>
          <cell r="I68">
            <v>100000</v>
          </cell>
        </row>
        <row r="69">
          <cell r="A69" t="str">
            <v>CCIN000003-3000-004</v>
          </cell>
          <cell r="I69">
            <v>50000</v>
          </cell>
        </row>
        <row r="70">
          <cell r="A70" t="str">
            <v>CCIN000003-3000-007</v>
          </cell>
          <cell r="I70">
            <v>250000</v>
          </cell>
        </row>
        <row r="71">
          <cell r="A71" t="str">
            <v>CCIN000003-4000-001</v>
          </cell>
          <cell r="I71">
            <v>100000</v>
          </cell>
        </row>
        <row r="72">
          <cell r="A72" t="str">
            <v>CCIN000003-4000-005</v>
          </cell>
          <cell r="I72">
            <v>1389000</v>
          </cell>
        </row>
        <row r="73">
          <cell r="A73" t="str">
            <v>CCIN000003-6000-001</v>
          </cell>
          <cell r="I73">
            <v>100000</v>
          </cell>
        </row>
        <row r="74">
          <cell r="A74" t="str">
            <v>CCIN000003-7000-001</v>
          </cell>
          <cell r="I74">
            <v>100000</v>
          </cell>
        </row>
        <row r="75">
          <cell r="A75" t="str">
            <v>CCIN000004-1000-002</v>
          </cell>
          <cell r="I75">
            <v>20000</v>
          </cell>
        </row>
        <row r="76">
          <cell r="A76" t="str">
            <v>CCIN000004-1000-004</v>
          </cell>
          <cell r="I76">
            <v>500000</v>
          </cell>
        </row>
        <row r="77">
          <cell r="A77" t="str">
            <v>CCIN000004-1000-005</v>
          </cell>
          <cell r="I77">
            <v>200000</v>
          </cell>
        </row>
        <row r="78">
          <cell r="A78" t="str">
            <v>CCIN000004-1000-006</v>
          </cell>
          <cell r="I78">
            <v>330000</v>
          </cell>
        </row>
        <row r="79">
          <cell r="A79" t="str">
            <v>CCIN000004-1000-008</v>
          </cell>
          <cell r="I79">
            <v>440000</v>
          </cell>
        </row>
        <row r="80">
          <cell r="A80" t="str">
            <v>CCIN000004-2000-004</v>
          </cell>
          <cell r="I80">
            <v>150000</v>
          </cell>
        </row>
        <row r="81">
          <cell r="A81" t="str">
            <v>CCIN000004-2000-007</v>
          </cell>
          <cell r="I81">
            <v>800000</v>
          </cell>
        </row>
        <row r="82">
          <cell r="A82" t="str">
            <v>CCIN000004-3000-004</v>
          </cell>
          <cell r="I82">
            <v>500000</v>
          </cell>
        </row>
        <row r="83">
          <cell r="A83" t="str">
            <v>CCIN000004-4000-004</v>
          </cell>
          <cell r="I83">
            <v>284000</v>
          </cell>
        </row>
        <row r="84">
          <cell r="A84" t="str">
            <v>CCIN000004-4000-008</v>
          </cell>
          <cell r="I84">
            <v>587485</v>
          </cell>
        </row>
        <row r="85">
          <cell r="A85" t="str">
            <v>CCIN000004-5000-004</v>
          </cell>
          <cell r="I85">
            <v>284000</v>
          </cell>
        </row>
        <row r="86">
          <cell r="A86" t="str">
            <v>CCIN000005-1000-002</v>
          </cell>
          <cell r="I86">
            <v>60000</v>
          </cell>
        </row>
        <row r="87">
          <cell r="A87" t="str">
            <v>CCIN000005-1000-005</v>
          </cell>
          <cell r="I87">
            <v>2500000</v>
          </cell>
        </row>
        <row r="88">
          <cell r="A88" t="str">
            <v>CCIN000005-1000-006</v>
          </cell>
          <cell r="I88">
            <v>200000</v>
          </cell>
        </row>
        <row r="89">
          <cell r="A89" t="str">
            <v>CCIN000005-1000-007</v>
          </cell>
          <cell r="I89">
            <v>80000</v>
          </cell>
        </row>
        <row r="90">
          <cell r="A90" t="str">
            <v>CCIN000005-2000-002</v>
          </cell>
          <cell r="I90">
            <v>60000</v>
          </cell>
        </row>
        <row r="91">
          <cell r="A91" t="str">
            <v>CCIN000005-2000-006</v>
          </cell>
          <cell r="I91">
            <v>200000</v>
          </cell>
        </row>
        <row r="92">
          <cell r="A92" t="str">
            <v>CCIN000005-2000-008</v>
          </cell>
          <cell r="I92">
            <v>304000</v>
          </cell>
        </row>
        <row r="93">
          <cell r="A93" t="str">
            <v>CCIN000005-3000-004</v>
          </cell>
          <cell r="I93">
            <v>40000</v>
          </cell>
        </row>
        <row r="94">
          <cell r="A94" t="str">
            <v>CCIN000005-3000-006</v>
          </cell>
          <cell r="I94">
            <v>200000</v>
          </cell>
        </row>
        <row r="95">
          <cell r="A95" t="str">
            <v>CCIN000006-10000-001</v>
          </cell>
          <cell r="I95">
            <v>45000</v>
          </cell>
        </row>
        <row r="96">
          <cell r="A96" t="str">
            <v>CCIN000006-1000-003</v>
          </cell>
          <cell r="I96">
            <v>1500000</v>
          </cell>
        </row>
        <row r="97">
          <cell r="A97" t="str">
            <v>CCIN000006-1000-005</v>
          </cell>
          <cell r="I97">
            <v>1267514</v>
          </cell>
        </row>
        <row r="98">
          <cell r="A98" t="str">
            <v>CCIN000006-1000-007</v>
          </cell>
          <cell r="I98">
            <v>400000</v>
          </cell>
        </row>
        <row r="99">
          <cell r="A99" t="str">
            <v>CCIN000006-1000-008</v>
          </cell>
          <cell r="I99">
            <v>285000</v>
          </cell>
        </row>
        <row r="100">
          <cell r="A100" t="str">
            <v>CCIN000006-11000-001</v>
          </cell>
          <cell r="I100">
            <v>38000</v>
          </cell>
        </row>
        <row r="101">
          <cell r="A101" t="str">
            <v>CCIN000006-11000-003</v>
          </cell>
          <cell r="I101">
            <v>500000</v>
          </cell>
        </row>
        <row r="102">
          <cell r="A102" t="str">
            <v>CCIN000006-12000-001</v>
          </cell>
          <cell r="I102">
            <v>43300</v>
          </cell>
        </row>
        <row r="103">
          <cell r="A103" t="str">
            <v>CCIN000006-13000-001</v>
          </cell>
          <cell r="I103">
            <v>38000</v>
          </cell>
        </row>
        <row r="104">
          <cell r="A104" t="str">
            <v>CCIN000006-13000-003</v>
          </cell>
          <cell r="I104">
            <v>30000</v>
          </cell>
        </row>
        <row r="105">
          <cell r="A105" t="str">
            <v>CCIN000006-14000-001</v>
          </cell>
          <cell r="I105">
            <v>44000</v>
          </cell>
        </row>
        <row r="106">
          <cell r="A106" t="str">
            <v>CCIN000006-14000-003</v>
          </cell>
          <cell r="I106">
            <v>550000</v>
          </cell>
        </row>
        <row r="107">
          <cell r="A107" t="str">
            <v>CCIN000006-15000-001</v>
          </cell>
          <cell r="I107">
            <v>44000</v>
          </cell>
        </row>
        <row r="108">
          <cell r="A108" t="str">
            <v>CCIN000006-15000-003</v>
          </cell>
          <cell r="I108">
            <v>497360</v>
          </cell>
        </row>
        <row r="109">
          <cell r="A109" t="str">
            <v>CCIN000006-16000-001</v>
          </cell>
          <cell r="I109">
            <v>44000</v>
          </cell>
        </row>
        <row r="110">
          <cell r="A110" t="str">
            <v>CCIN000006-17000-001</v>
          </cell>
          <cell r="I110">
            <v>70000</v>
          </cell>
        </row>
        <row r="111">
          <cell r="A111" t="str">
            <v>CCIN000006-18000-001</v>
          </cell>
          <cell r="I111">
            <v>59043</v>
          </cell>
        </row>
        <row r="112">
          <cell r="A112" t="str">
            <v>CCIN000006-19000-001</v>
          </cell>
          <cell r="I112">
            <v>70000</v>
          </cell>
        </row>
        <row r="113">
          <cell r="A113" t="str">
            <v>CCIN000006-2000-002</v>
          </cell>
          <cell r="I113">
            <v>3000000</v>
          </cell>
        </row>
        <row r="114">
          <cell r="A114" t="str">
            <v>CCIN000006-2000-005</v>
          </cell>
          <cell r="I114">
            <v>1920000</v>
          </cell>
        </row>
        <row r="115">
          <cell r="A115" t="str">
            <v>CCIN000006-2000-006</v>
          </cell>
          <cell r="I115">
            <v>400000</v>
          </cell>
        </row>
        <row r="116">
          <cell r="A116" t="str">
            <v>CCIN000006-21000-001</v>
          </cell>
          <cell r="I116">
            <v>69681</v>
          </cell>
        </row>
        <row r="117">
          <cell r="A117" t="str">
            <v>CCIN000006-22000-001</v>
          </cell>
          <cell r="I117">
            <v>70000</v>
          </cell>
        </row>
        <row r="118">
          <cell r="A118" t="str">
            <v>CCIN000006-23000-001</v>
          </cell>
          <cell r="I118">
            <v>70000</v>
          </cell>
        </row>
        <row r="119">
          <cell r="A119" t="str">
            <v>CCIN000006-24000-001</v>
          </cell>
          <cell r="I119">
            <v>70000</v>
          </cell>
        </row>
        <row r="120">
          <cell r="A120" t="str">
            <v>CCIN000006-25000-001</v>
          </cell>
          <cell r="I120">
            <v>75000</v>
          </cell>
        </row>
        <row r="121">
          <cell r="A121" t="str">
            <v>CCIN000006-26000-001</v>
          </cell>
          <cell r="I121">
            <v>75000</v>
          </cell>
        </row>
        <row r="122">
          <cell r="A122" t="str">
            <v>CCIN000006-27000-001</v>
          </cell>
          <cell r="I122">
            <v>80320</v>
          </cell>
        </row>
        <row r="123">
          <cell r="A123" t="str">
            <v>CCIN000006-28000-001</v>
          </cell>
          <cell r="I123">
            <v>75107</v>
          </cell>
        </row>
        <row r="124">
          <cell r="A124" t="str">
            <v>CCIN000006-30000-001</v>
          </cell>
          <cell r="I124">
            <v>80000</v>
          </cell>
        </row>
        <row r="125">
          <cell r="A125" t="str">
            <v>CCIN000006-3000-002</v>
          </cell>
          <cell r="I125">
            <v>2000000</v>
          </cell>
        </row>
        <row r="126">
          <cell r="A126" t="str">
            <v>CCIN000006-3000-005</v>
          </cell>
          <cell r="I126">
            <v>1886563</v>
          </cell>
        </row>
        <row r="127">
          <cell r="A127" t="str">
            <v>CCIN000006-33000-001</v>
          </cell>
          <cell r="I127">
            <v>117660</v>
          </cell>
        </row>
        <row r="128">
          <cell r="A128" t="str">
            <v>CCIN000006-34000-001</v>
          </cell>
          <cell r="I128">
            <v>49000</v>
          </cell>
        </row>
        <row r="129">
          <cell r="A129" t="str">
            <v>CCIN000006-35000-001</v>
          </cell>
          <cell r="I129">
            <v>75107</v>
          </cell>
        </row>
        <row r="130">
          <cell r="A130" t="str">
            <v>CCIN000006-37000-001</v>
          </cell>
          <cell r="I130">
            <v>107022</v>
          </cell>
        </row>
        <row r="131">
          <cell r="A131" t="str">
            <v>CCIN000006-38000-001</v>
          </cell>
          <cell r="I131">
            <v>107022</v>
          </cell>
        </row>
        <row r="132">
          <cell r="A132" t="str">
            <v>CCIN000006-39000-001</v>
          </cell>
          <cell r="I132">
            <v>37873</v>
          </cell>
        </row>
        <row r="133">
          <cell r="A133" t="str">
            <v>CCIN000006-40000-001</v>
          </cell>
          <cell r="I133">
            <v>16250</v>
          </cell>
        </row>
        <row r="134">
          <cell r="A134" t="str">
            <v>CCIN000006-4000-005</v>
          </cell>
          <cell r="I134">
            <v>1886563</v>
          </cell>
        </row>
        <row r="135">
          <cell r="A135" t="str">
            <v>CCIN000006-41000-001</v>
          </cell>
          <cell r="I135">
            <v>107022</v>
          </cell>
        </row>
        <row r="136">
          <cell r="A136" t="str">
            <v>CCIN000006-42000-001</v>
          </cell>
          <cell r="I136">
            <v>70852</v>
          </cell>
        </row>
        <row r="137">
          <cell r="A137" t="str">
            <v>CCIN000006-5000-003</v>
          </cell>
          <cell r="I137">
            <v>1042292</v>
          </cell>
        </row>
        <row r="138">
          <cell r="A138" t="str">
            <v>CCIN000006-7000-001</v>
          </cell>
          <cell r="I138">
            <v>10000</v>
          </cell>
        </row>
        <row r="139">
          <cell r="A139" t="str">
            <v>CCIN000006-8000-001</v>
          </cell>
          <cell r="I139">
            <v>30000</v>
          </cell>
        </row>
        <row r="140">
          <cell r="A140" t="str">
            <v>CCIN000006-8000-003</v>
          </cell>
          <cell r="I140">
            <v>1000000</v>
          </cell>
        </row>
        <row r="141">
          <cell r="A141" t="str">
            <v>CCIN000006-9000-001</v>
          </cell>
          <cell r="I141">
            <v>27128</v>
          </cell>
        </row>
        <row r="142">
          <cell r="A142" t="str">
            <v>CCIN000006-9000-003</v>
          </cell>
          <cell r="I142">
            <v>3000000</v>
          </cell>
        </row>
        <row r="143">
          <cell r="A143" t="str">
            <v>CCIN000007-1000-002</v>
          </cell>
          <cell r="I143">
            <v>30000</v>
          </cell>
        </row>
        <row r="144">
          <cell r="A144" t="str">
            <v>CCIN000007-1000-003</v>
          </cell>
          <cell r="I144">
            <v>350000</v>
          </cell>
        </row>
        <row r="145">
          <cell r="A145" t="str">
            <v>CCIN000007-1000-004</v>
          </cell>
          <cell r="I145">
            <v>20000</v>
          </cell>
        </row>
        <row r="146">
          <cell r="A146" t="str">
            <v>CCIN000007-1000-005</v>
          </cell>
          <cell r="I146">
            <v>100000</v>
          </cell>
        </row>
        <row r="147">
          <cell r="A147" t="str">
            <v>CCIN000007-1000-006</v>
          </cell>
          <cell r="I147">
            <v>250000</v>
          </cell>
        </row>
        <row r="148">
          <cell r="A148" t="str">
            <v>CCIN000007-1000-007</v>
          </cell>
          <cell r="I148">
            <v>400000</v>
          </cell>
        </row>
        <row r="149">
          <cell r="A149" t="str">
            <v>CCIN000007-2000-002</v>
          </cell>
          <cell r="I149">
            <v>100000</v>
          </cell>
        </row>
        <row r="150">
          <cell r="A150" t="str">
            <v>CCIN000007-2000-007</v>
          </cell>
          <cell r="I150">
            <v>100000</v>
          </cell>
        </row>
        <row r="151">
          <cell r="A151" t="str">
            <v>CCIN000008-1000-002</v>
          </cell>
          <cell r="I151">
            <v>100000</v>
          </cell>
        </row>
        <row r="152">
          <cell r="A152" t="str">
            <v>CCIN000008-1000-003</v>
          </cell>
          <cell r="I152">
            <v>50000</v>
          </cell>
        </row>
        <row r="153">
          <cell r="A153" t="str">
            <v>CCIN000008-1000-004</v>
          </cell>
          <cell r="I153">
            <v>70000</v>
          </cell>
        </row>
        <row r="154">
          <cell r="A154" t="str">
            <v>CCIN000008-1000-005</v>
          </cell>
          <cell r="I154">
            <v>1809149</v>
          </cell>
        </row>
        <row r="155">
          <cell r="A155" t="str">
            <v>CCIN000008-1000-006</v>
          </cell>
          <cell r="I155">
            <v>250000</v>
          </cell>
        </row>
        <row r="156">
          <cell r="A156" t="str">
            <v>CCIN000008-1000-008</v>
          </cell>
          <cell r="I156">
            <v>94400</v>
          </cell>
        </row>
        <row r="157">
          <cell r="A157" t="str">
            <v>CCIN000008-2000-006</v>
          </cell>
          <cell r="I157">
            <v>250000</v>
          </cell>
        </row>
        <row r="158">
          <cell r="A158" t="str">
            <v>CCIN000008-3000-003</v>
          </cell>
          <cell r="I158">
            <v>50000</v>
          </cell>
        </row>
        <row r="159">
          <cell r="A159" t="str">
            <v>CCIN000008-3000-004</v>
          </cell>
          <cell r="I159">
            <v>100000</v>
          </cell>
        </row>
        <row r="160">
          <cell r="A160" t="str">
            <v>CCIN000008-3000-006</v>
          </cell>
          <cell r="I160">
            <v>250000</v>
          </cell>
        </row>
        <row r="161">
          <cell r="A161" t="str">
            <v>CCIN000008-4000-006</v>
          </cell>
          <cell r="I161">
            <v>250000</v>
          </cell>
        </row>
        <row r="162">
          <cell r="A162" t="str">
            <v>CCIN000008-5000-004</v>
          </cell>
          <cell r="I162">
            <v>100000</v>
          </cell>
        </row>
        <row r="163">
          <cell r="A163" t="str">
            <v>CCIN000008-6000-006</v>
          </cell>
          <cell r="I163">
            <v>100000</v>
          </cell>
        </row>
        <row r="164">
          <cell r="A164" t="str">
            <v>CCIN000008-7000-006</v>
          </cell>
          <cell r="I164">
            <v>300000</v>
          </cell>
        </row>
        <row r="165">
          <cell r="A165" t="str">
            <v>CCIN000008-9000-006</v>
          </cell>
          <cell r="I165">
            <v>961136</v>
          </cell>
        </row>
        <row r="166">
          <cell r="A166" t="str">
            <v>CCIN000009-1000-002</v>
          </cell>
          <cell r="I166">
            <v>600000</v>
          </cell>
        </row>
        <row r="167">
          <cell r="A167" t="str">
            <v>CCIN000009-1000-003</v>
          </cell>
          <cell r="I167">
            <v>50000</v>
          </cell>
        </row>
        <row r="168">
          <cell r="A168" t="str">
            <v>CCIN000009-1000-004</v>
          </cell>
          <cell r="I168">
            <v>30000</v>
          </cell>
        </row>
        <row r="169">
          <cell r="A169" t="str">
            <v>CCIN000009-1000-006</v>
          </cell>
          <cell r="I169">
            <v>330000</v>
          </cell>
        </row>
        <row r="170">
          <cell r="A170" t="str">
            <v>CCIN000009-1000-007</v>
          </cell>
          <cell r="I170">
            <v>3000000</v>
          </cell>
        </row>
        <row r="171">
          <cell r="A171" t="str">
            <v>CCIN000009-1000-008</v>
          </cell>
          <cell r="I171">
            <v>100000</v>
          </cell>
        </row>
        <row r="172">
          <cell r="A172" t="str">
            <v>CCIN000009-2000-004</v>
          </cell>
          <cell r="I172">
            <v>50000</v>
          </cell>
        </row>
        <row r="173">
          <cell r="A173" t="str">
            <v>CCIN000009-2000-006</v>
          </cell>
          <cell r="I173">
            <v>330000</v>
          </cell>
        </row>
        <row r="174">
          <cell r="A174" t="str">
            <v>CCIN000009-2000-007</v>
          </cell>
          <cell r="I174">
            <v>150000</v>
          </cell>
        </row>
        <row r="175">
          <cell r="A175" t="str">
            <v>CCIN000009-3000-004</v>
          </cell>
          <cell r="I175">
            <v>70000</v>
          </cell>
        </row>
        <row r="176">
          <cell r="A176" t="str">
            <v>CCIN000009-4000-004</v>
          </cell>
          <cell r="I176">
            <v>86000</v>
          </cell>
        </row>
        <row r="177">
          <cell r="A177" t="str">
            <v>CCIN000010-10000-001</v>
          </cell>
          <cell r="I177">
            <v>3192128</v>
          </cell>
        </row>
        <row r="178">
          <cell r="A178" t="str">
            <v>CCIN000010-1000-002</v>
          </cell>
          <cell r="I178">
            <v>33000</v>
          </cell>
        </row>
        <row r="179">
          <cell r="A179" t="str">
            <v>CCIN000010-1000-004</v>
          </cell>
          <cell r="I179">
            <v>30000</v>
          </cell>
        </row>
        <row r="180">
          <cell r="A180" t="str">
            <v>CCIN000010-1000-008</v>
          </cell>
          <cell r="I180">
            <v>464000</v>
          </cell>
        </row>
        <row r="181">
          <cell r="A181" t="str">
            <v>CCIN000010-11000-001</v>
          </cell>
          <cell r="I181">
            <v>426180</v>
          </cell>
        </row>
        <row r="182">
          <cell r="A182" t="str">
            <v>CCIN000010-13000-001</v>
          </cell>
          <cell r="I182">
            <v>532554</v>
          </cell>
        </row>
        <row r="183">
          <cell r="A183" t="str">
            <v>CCIN000010-14000-001</v>
          </cell>
          <cell r="I183">
            <v>863511</v>
          </cell>
        </row>
        <row r="184">
          <cell r="A184" t="str">
            <v>CCIN000010-15000-001</v>
          </cell>
          <cell r="I184">
            <v>107022</v>
          </cell>
        </row>
        <row r="185">
          <cell r="A185" t="str">
            <v>CCIN000010-16000-001</v>
          </cell>
          <cell r="I185">
            <v>150000</v>
          </cell>
        </row>
        <row r="186">
          <cell r="A186" t="str">
            <v>CCIN000010-17000-001</v>
          </cell>
          <cell r="I186">
            <v>2482161</v>
          </cell>
        </row>
        <row r="187">
          <cell r="A187" t="str">
            <v>CCIN000010-18000-001</v>
          </cell>
          <cell r="I187">
            <v>3969062</v>
          </cell>
        </row>
        <row r="188">
          <cell r="A188" t="str">
            <v>CCIN000010-19000-001</v>
          </cell>
          <cell r="I188">
            <v>1064469</v>
          </cell>
        </row>
        <row r="189">
          <cell r="A189" t="str">
            <v>CCIN000010-20000-001</v>
          </cell>
          <cell r="I189">
            <v>532554</v>
          </cell>
        </row>
        <row r="190">
          <cell r="A190" t="str">
            <v>CCIN000010-2000-006</v>
          </cell>
          <cell r="I190">
            <v>150000</v>
          </cell>
        </row>
        <row r="191">
          <cell r="A191" t="str">
            <v>CCIN000010-2000-008</v>
          </cell>
          <cell r="I191">
            <v>843550</v>
          </cell>
        </row>
        <row r="192">
          <cell r="A192" t="str">
            <v>CCIN000010-8000-001</v>
          </cell>
          <cell r="I192">
            <v>100000</v>
          </cell>
        </row>
        <row r="193">
          <cell r="A193" t="str">
            <v>CCIN000010-9000-001</v>
          </cell>
          <cell r="I193">
            <v>1700000</v>
          </cell>
        </row>
        <row r="194">
          <cell r="A194" t="str">
            <v>CCIN000011-1000-001</v>
          </cell>
          <cell r="I194">
            <v>128000</v>
          </cell>
        </row>
        <row r="195">
          <cell r="A195" t="str">
            <v>CCIN000011-1000-002</v>
          </cell>
          <cell r="I195">
            <v>100000</v>
          </cell>
        </row>
        <row r="196">
          <cell r="A196" t="str">
            <v>CCIN000011-1000-003</v>
          </cell>
          <cell r="I196">
            <v>50000</v>
          </cell>
        </row>
        <row r="197">
          <cell r="A197" t="str">
            <v>CCIN000011-1000-004</v>
          </cell>
          <cell r="I197">
            <v>75000</v>
          </cell>
        </row>
        <row r="198">
          <cell r="A198" t="str">
            <v>CCIN000011-1000-005</v>
          </cell>
          <cell r="I198">
            <v>1500000</v>
          </cell>
        </row>
        <row r="199">
          <cell r="A199" t="str">
            <v>CCIN000011-2000-004</v>
          </cell>
          <cell r="I199">
            <v>133518</v>
          </cell>
        </row>
        <row r="200">
          <cell r="A200" t="str">
            <v>CCIN000011-2000-005</v>
          </cell>
          <cell r="I200">
            <v>217660</v>
          </cell>
        </row>
        <row r="201">
          <cell r="A201" t="str">
            <v>CCIN000011-4000-004</v>
          </cell>
          <cell r="I201">
            <v>100000</v>
          </cell>
        </row>
        <row r="202">
          <cell r="A202" t="str">
            <v>CCIN000011-4000-005</v>
          </cell>
          <cell r="I202">
            <v>200000</v>
          </cell>
        </row>
        <row r="203">
          <cell r="A203" t="str">
            <v>CCIN000011-5000-004</v>
          </cell>
          <cell r="I203">
            <v>100000</v>
          </cell>
        </row>
        <row r="204">
          <cell r="A204" t="str">
            <v>CCIN000012-10000-004</v>
          </cell>
          <cell r="I204">
            <v>750000</v>
          </cell>
        </row>
        <row r="205">
          <cell r="A205" t="str">
            <v>CCIN000012-1000-002</v>
          </cell>
          <cell r="I205">
            <v>300000</v>
          </cell>
        </row>
        <row r="206">
          <cell r="A206" t="str">
            <v>CCIN000012-1000-003</v>
          </cell>
          <cell r="I206">
            <v>29000</v>
          </cell>
        </row>
        <row r="207">
          <cell r="A207" t="str">
            <v>CCIN000012-1000-004</v>
          </cell>
          <cell r="I207">
            <v>862235</v>
          </cell>
        </row>
        <row r="208">
          <cell r="A208" t="str">
            <v>CCIN000012-1000-005</v>
          </cell>
          <cell r="I208">
            <v>537474</v>
          </cell>
        </row>
        <row r="209">
          <cell r="A209" t="str">
            <v>CCIN000012-1000-008</v>
          </cell>
          <cell r="I209">
            <v>370000</v>
          </cell>
        </row>
        <row r="210">
          <cell r="A210" t="str">
            <v>CCIN000012-2000-003</v>
          </cell>
          <cell r="I210">
            <v>28000</v>
          </cell>
        </row>
        <row r="211">
          <cell r="A211" t="str">
            <v>CCIN000012-2000-004</v>
          </cell>
          <cell r="I211">
            <v>900000</v>
          </cell>
        </row>
        <row r="212">
          <cell r="A212" t="str">
            <v>CCIN000012-2000-006</v>
          </cell>
          <cell r="I212">
            <v>500000</v>
          </cell>
        </row>
        <row r="213">
          <cell r="A213" t="str">
            <v>CCIN000012-2000-007</v>
          </cell>
          <cell r="I213">
            <v>215000</v>
          </cell>
        </row>
        <row r="214">
          <cell r="A214" t="str">
            <v>CCIN000012-2000-008</v>
          </cell>
          <cell r="I214">
            <v>370000</v>
          </cell>
        </row>
        <row r="215">
          <cell r="A215" t="str">
            <v>CCIN000012-3000-003</v>
          </cell>
          <cell r="I215">
            <v>30000</v>
          </cell>
        </row>
        <row r="216">
          <cell r="A216" t="str">
            <v>CCIN000012-3000-004</v>
          </cell>
          <cell r="I216">
            <v>85745</v>
          </cell>
        </row>
        <row r="217">
          <cell r="A217" t="str">
            <v>CCIN000012-3000-006</v>
          </cell>
          <cell r="I217">
            <v>500000</v>
          </cell>
        </row>
        <row r="218">
          <cell r="A218" t="str">
            <v>CCIN000012-3000-008</v>
          </cell>
          <cell r="I218">
            <v>370000</v>
          </cell>
        </row>
        <row r="219">
          <cell r="A219" t="str">
            <v>CCIN000012-4000-006</v>
          </cell>
          <cell r="I219">
            <v>500000</v>
          </cell>
        </row>
        <row r="220">
          <cell r="A220" t="str">
            <v>CCIN000012-5000-004</v>
          </cell>
          <cell r="I220">
            <v>800000</v>
          </cell>
        </row>
        <row r="221">
          <cell r="A221" t="str">
            <v>CCIN000012-5000-006</v>
          </cell>
          <cell r="I221">
            <v>500000</v>
          </cell>
        </row>
        <row r="222">
          <cell r="A222" t="str">
            <v>CCIN000012-9000-004</v>
          </cell>
          <cell r="I222">
            <v>70000</v>
          </cell>
        </row>
        <row r="223">
          <cell r="A223" t="str">
            <v>CCIN000013-10000-001</v>
          </cell>
          <cell r="I223">
            <v>120000</v>
          </cell>
        </row>
        <row r="224">
          <cell r="A224" t="str">
            <v>CCIN000013-1000-002</v>
          </cell>
          <cell r="I224">
            <v>1200000</v>
          </cell>
        </row>
        <row r="225">
          <cell r="A225" t="str">
            <v>CCIN000013-1000-003</v>
          </cell>
          <cell r="I225">
            <v>3772000</v>
          </cell>
        </row>
        <row r="226">
          <cell r="A226" t="str">
            <v>CCIN000013-1000-004</v>
          </cell>
          <cell r="I226">
            <v>223937</v>
          </cell>
        </row>
        <row r="227">
          <cell r="A227" t="str">
            <v>CCIN000013-1000-006</v>
          </cell>
          <cell r="I227">
            <v>350000</v>
          </cell>
        </row>
        <row r="228">
          <cell r="A228" t="str">
            <v>CCIN000013-1000-008</v>
          </cell>
          <cell r="I228">
            <v>80000</v>
          </cell>
        </row>
        <row r="229">
          <cell r="A229" t="str">
            <v>CCIN000013-11000-001</v>
          </cell>
          <cell r="I229">
            <v>100000</v>
          </cell>
        </row>
        <row r="230">
          <cell r="A230" t="str">
            <v>CCIN000013-12000-001</v>
          </cell>
          <cell r="I230">
            <v>200000</v>
          </cell>
        </row>
        <row r="231">
          <cell r="A231" t="str">
            <v>CCIN000013-13000-001</v>
          </cell>
          <cell r="I231">
            <v>200000</v>
          </cell>
        </row>
        <row r="232">
          <cell r="A232" t="str">
            <v>CCIN000013-14000-001</v>
          </cell>
          <cell r="I232">
            <v>150000</v>
          </cell>
        </row>
        <row r="233">
          <cell r="A233" t="str">
            <v>CCIN000013-15000-001</v>
          </cell>
          <cell r="I233">
            <v>100000</v>
          </cell>
        </row>
        <row r="234">
          <cell r="A234" t="str">
            <v>CCIN000013-16000-001</v>
          </cell>
          <cell r="I234">
            <v>200000</v>
          </cell>
        </row>
        <row r="235">
          <cell r="A235" t="str">
            <v>CCIN000013-17000-001</v>
          </cell>
          <cell r="I235">
            <v>250000</v>
          </cell>
        </row>
        <row r="236">
          <cell r="A236" t="str">
            <v>CCIN000013-18000-001</v>
          </cell>
          <cell r="I236">
            <v>200000</v>
          </cell>
        </row>
        <row r="237">
          <cell r="A237" t="str">
            <v>CCIN000013-19000-001</v>
          </cell>
          <cell r="I237">
            <v>130000</v>
          </cell>
        </row>
        <row r="238">
          <cell r="A238" t="str">
            <v>CCIN000013-20000-001</v>
          </cell>
          <cell r="I238">
            <v>150000</v>
          </cell>
        </row>
        <row r="239">
          <cell r="A239" t="str">
            <v>CCIN000013-2000-002</v>
          </cell>
          <cell r="I239">
            <v>1244000</v>
          </cell>
        </row>
        <row r="240">
          <cell r="A240" t="str">
            <v>CCIN000013-2000-003</v>
          </cell>
          <cell r="I240">
            <v>3772000</v>
          </cell>
        </row>
        <row r="241">
          <cell r="A241" t="str">
            <v>CCIN000013-2000-004</v>
          </cell>
          <cell r="I241">
            <v>200000</v>
          </cell>
        </row>
        <row r="242">
          <cell r="A242" t="str">
            <v>CCIN000013-2000-007</v>
          </cell>
          <cell r="I242">
            <v>350000</v>
          </cell>
        </row>
        <row r="243">
          <cell r="A243" t="str">
            <v>CCIN000013-21000-001</v>
          </cell>
          <cell r="I243">
            <v>260000</v>
          </cell>
        </row>
        <row r="244">
          <cell r="A244" t="str">
            <v>CCIN000013-22000-001</v>
          </cell>
          <cell r="I244">
            <v>300000</v>
          </cell>
        </row>
        <row r="245">
          <cell r="A245" t="str">
            <v>CCIN000013-3000-003</v>
          </cell>
          <cell r="I245">
            <v>3000000</v>
          </cell>
        </row>
        <row r="246">
          <cell r="A246" t="str">
            <v>CCIN000014-1000-003</v>
          </cell>
          <cell r="I246">
            <v>50000</v>
          </cell>
        </row>
        <row r="247">
          <cell r="A247" t="str">
            <v>CCIN000014-1000-006</v>
          </cell>
          <cell r="I247">
            <v>350000</v>
          </cell>
        </row>
        <row r="248">
          <cell r="A248" t="str">
            <v>CCIN000014-1000-007</v>
          </cell>
          <cell r="I248">
            <v>1075639</v>
          </cell>
        </row>
        <row r="249">
          <cell r="A249" t="str">
            <v>CCIN000014-1000-008</v>
          </cell>
          <cell r="I249">
            <v>50000</v>
          </cell>
        </row>
        <row r="250">
          <cell r="A250" t="str">
            <v>CCIN000014-3000-001</v>
          </cell>
          <cell r="I250">
            <v>60000</v>
          </cell>
        </row>
        <row r="251">
          <cell r="A251" t="str">
            <v>CCIN000014-3000-003</v>
          </cell>
          <cell r="I251">
            <v>50000</v>
          </cell>
        </row>
        <row r="252">
          <cell r="A252" t="str">
            <v>CCIN000014-5000-001</v>
          </cell>
          <cell r="I252">
            <v>250000</v>
          </cell>
        </row>
        <row r="253">
          <cell r="A253" t="str">
            <v>CCIN000015-1000-002</v>
          </cell>
          <cell r="I253">
            <v>544000</v>
          </cell>
        </row>
        <row r="254">
          <cell r="A254" t="str">
            <v>CCIN000015-1000-003</v>
          </cell>
          <cell r="I254">
            <v>520000</v>
          </cell>
        </row>
        <row r="255">
          <cell r="A255" t="str">
            <v>CCIN000015-1000-005</v>
          </cell>
          <cell r="I255">
            <v>426171</v>
          </cell>
        </row>
        <row r="256">
          <cell r="A256" t="str">
            <v>CCIN000015-1000-006</v>
          </cell>
          <cell r="I256">
            <v>2000000</v>
          </cell>
        </row>
        <row r="257">
          <cell r="A257" t="str">
            <v>CCIN000015-1000-007</v>
          </cell>
          <cell r="I257">
            <v>50000</v>
          </cell>
        </row>
        <row r="258">
          <cell r="A258" t="str">
            <v>CCIN000015-1000-008</v>
          </cell>
          <cell r="I258">
            <v>200000</v>
          </cell>
        </row>
        <row r="259">
          <cell r="A259" t="str">
            <v>CCIN000015-2000-001</v>
          </cell>
          <cell r="I259">
            <v>50000</v>
          </cell>
        </row>
        <row r="260">
          <cell r="A260" t="str">
            <v>CCIN000015-3000-001</v>
          </cell>
          <cell r="I260">
            <v>50000</v>
          </cell>
        </row>
        <row r="261">
          <cell r="A261" t="str">
            <v>CCIN000015-4000-001</v>
          </cell>
          <cell r="I261">
            <v>70000</v>
          </cell>
        </row>
        <row r="262">
          <cell r="A262" t="str">
            <v>CCIN000015-5000-001</v>
          </cell>
          <cell r="I262">
            <v>80000</v>
          </cell>
        </row>
        <row r="263">
          <cell r="A263" t="str">
            <v>CCIN000015-6000-001</v>
          </cell>
          <cell r="I263">
            <v>100000</v>
          </cell>
        </row>
        <row r="264">
          <cell r="A264" t="str">
            <v>CCIN000016-1000-002</v>
          </cell>
          <cell r="I264">
            <v>400000</v>
          </cell>
        </row>
        <row r="265">
          <cell r="A265" t="str">
            <v>CCIN000016-1000-003</v>
          </cell>
          <cell r="I265">
            <v>50000</v>
          </cell>
        </row>
        <row r="266">
          <cell r="A266" t="str">
            <v>CCIN000016-1000-006</v>
          </cell>
          <cell r="I266">
            <v>300000</v>
          </cell>
        </row>
        <row r="267">
          <cell r="A267" t="str">
            <v>CCIN000016-1000-008</v>
          </cell>
          <cell r="I267">
            <v>50000</v>
          </cell>
        </row>
        <row r="268">
          <cell r="A268" t="str">
            <v>CCIN000016-2000-003</v>
          </cell>
          <cell r="I268">
            <v>50000</v>
          </cell>
        </row>
        <row r="269">
          <cell r="A269" t="str">
            <v>CCIN000016-3000-003</v>
          </cell>
          <cell r="I269">
            <v>60000</v>
          </cell>
        </row>
        <row r="270">
          <cell r="A270" t="str">
            <v>CCIN000016-4000-003</v>
          </cell>
          <cell r="I270">
            <v>70000</v>
          </cell>
        </row>
        <row r="271">
          <cell r="A271" t="str">
            <v>CCIN000016-5000-003</v>
          </cell>
          <cell r="I271">
            <v>70000</v>
          </cell>
        </row>
        <row r="272">
          <cell r="A272" t="str">
            <v>CCIN000017-10000-002</v>
          </cell>
          <cell r="I272">
            <v>525521</v>
          </cell>
        </row>
        <row r="273">
          <cell r="A273" t="str">
            <v>CCIN000017-1000-001</v>
          </cell>
          <cell r="I273">
            <v>200000</v>
          </cell>
        </row>
        <row r="274">
          <cell r="A274" t="str">
            <v>CCIN000017-1000-002</v>
          </cell>
          <cell r="I274">
            <v>498000</v>
          </cell>
        </row>
        <row r="275">
          <cell r="A275" t="str">
            <v>CCIN000017-1000-003</v>
          </cell>
          <cell r="I275">
            <v>400000</v>
          </cell>
        </row>
        <row r="276">
          <cell r="A276" t="str">
            <v>CCIN000017-1000-004</v>
          </cell>
          <cell r="I276">
            <v>170745</v>
          </cell>
        </row>
        <row r="277">
          <cell r="A277" t="str">
            <v>CCIN000017-1000-008</v>
          </cell>
          <cell r="I277">
            <v>10000</v>
          </cell>
        </row>
        <row r="278">
          <cell r="A278" t="str">
            <v>CCIN000017-11000-002</v>
          </cell>
          <cell r="I278">
            <v>534737</v>
          </cell>
        </row>
        <row r="279">
          <cell r="A279" t="str">
            <v>CCIN000017-12000-002</v>
          </cell>
          <cell r="I279">
            <v>534737</v>
          </cell>
        </row>
        <row r="280">
          <cell r="A280" t="str">
            <v>CCIN000017-13000-002</v>
          </cell>
          <cell r="I280">
            <v>534737</v>
          </cell>
        </row>
        <row r="281">
          <cell r="A281" t="str">
            <v>CCIN000017-14000-002</v>
          </cell>
          <cell r="I281">
            <v>50000</v>
          </cell>
        </row>
        <row r="282">
          <cell r="A282" t="str">
            <v>CCIN000017-15000-002</v>
          </cell>
          <cell r="I282">
            <v>90000</v>
          </cell>
        </row>
        <row r="283">
          <cell r="A283" t="str">
            <v>CCIN000017-17000-002</v>
          </cell>
          <cell r="I283">
            <v>100000</v>
          </cell>
        </row>
        <row r="284">
          <cell r="A284" t="str">
            <v>CCIN000017-18000-002</v>
          </cell>
          <cell r="I284">
            <v>534737</v>
          </cell>
        </row>
        <row r="285">
          <cell r="A285" t="str">
            <v>CCIN000017-2000-002</v>
          </cell>
          <cell r="I285">
            <v>200000</v>
          </cell>
        </row>
        <row r="286">
          <cell r="A286" t="str">
            <v>CCIN000017-3000-002</v>
          </cell>
          <cell r="I286">
            <v>500000</v>
          </cell>
        </row>
        <row r="287">
          <cell r="A287" t="str">
            <v>CCIN000017-4000-002</v>
          </cell>
          <cell r="I287">
            <v>500000</v>
          </cell>
        </row>
        <row r="288">
          <cell r="A288" t="str">
            <v>CCIN000017-5000-002</v>
          </cell>
          <cell r="I288">
            <v>425000</v>
          </cell>
        </row>
        <row r="289">
          <cell r="A289" t="str">
            <v>CCIN000017-7000-002</v>
          </cell>
          <cell r="I289">
            <v>600000</v>
          </cell>
        </row>
        <row r="290">
          <cell r="A290" t="str">
            <v>CCIN000017-8000-002</v>
          </cell>
          <cell r="I290">
            <v>350000</v>
          </cell>
        </row>
        <row r="291">
          <cell r="A291" t="str">
            <v>CCIN000018-1000-002</v>
          </cell>
          <cell r="I291">
            <v>1044000</v>
          </cell>
        </row>
        <row r="292">
          <cell r="A292" t="str">
            <v>CCIN000018-1000-003</v>
          </cell>
          <cell r="I292">
            <v>50000</v>
          </cell>
        </row>
        <row r="293">
          <cell r="A293" t="str">
            <v>CCIN000018-1000-004</v>
          </cell>
          <cell r="I293">
            <v>223937</v>
          </cell>
        </row>
        <row r="294">
          <cell r="A294" t="str">
            <v>CCIN000018-1000-005</v>
          </cell>
          <cell r="I294">
            <v>3500000</v>
          </cell>
        </row>
        <row r="295">
          <cell r="A295" t="str">
            <v>CCIN000018-1000-007</v>
          </cell>
          <cell r="I295">
            <v>300000</v>
          </cell>
        </row>
        <row r="296">
          <cell r="A296" t="str">
            <v>CCIN000018-1000-008</v>
          </cell>
          <cell r="I296">
            <v>90000</v>
          </cell>
        </row>
        <row r="297">
          <cell r="A297" t="str">
            <v>CCIN000018-2000-001</v>
          </cell>
          <cell r="I297">
            <v>358000</v>
          </cell>
        </row>
        <row r="298">
          <cell r="A298" t="str">
            <v>CCIN000018-2000-002</v>
          </cell>
          <cell r="I298">
            <v>1044000</v>
          </cell>
        </row>
        <row r="299">
          <cell r="A299" t="str">
            <v>CCIN000018-3000-006</v>
          </cell>
          <cell r="I299">
            <v>1200000</v>
          </cell>
        </row>
        <row r="300">
          <cell r="A300" t="str">
            <v>CCIN000019-1000-001</v>
          </cell>
          <cell r="I300">
            <v>80000</v>
          </cell>
        </row>
        <row r="301">
          <cell r="A301" t="str">
            <v>CCIN000019-1000-003</v>
          </cell>
          <cell r="I301">
            <v>200000</v>
          </cell>
        </row>
        <row r="302">
          <cell r="A302" t="str">
            <v>CCIN000019-1000-004</v>
          </cell>
          <cell r="I302">
            <v>1000000</v>
          </cell>
        </row>
        <row r="303">
          <cell r="A303" t="str">
            <v>CCIN000019-1000-005</v>
          </cell>
          <cell r="I303">
            <v>1600000</v>
          </cell>
        </row>
        <row r="304">
          <cell r="A304" t="str">
            <v>CCIN000019-1000-006</v>
          </cell>
          <cell r="I304">
            <v>150000</v>
          </cell>
        </row>
        <row r="305">
          <cell r="A305" t="str">
            <v>CCIN000019-1000-007</v>
          </cell>
          <cell r="I305">
            <v>152000</v>
          </cell>
        </row>
        <row r="306">
          <cell r="A306" t="str">
            <v>CCIN000019-11000-001</v>
          </cell>
          <cell r="I306">
            <v>713941</v>
          </cell>
        </row>
        <row r="307">
          <cell r="A307" t="str">
            <v>CCIN000019-2000-001</v>
          </cell>
          <cell r="I307">
            <v>190400</v>
          </cell>
        </row>
        <row r="308">
          <cell r="A308" t="str">
            <v>CCIN000019-2000-002</v>
          </cell>
          <cell r="I308">
            <v>710000</v>
          </cell>
        </row>
        <row r="309">
          <cell r="A309" t="str">
            <v>CCIN000019-2000-003</v>
          </cell>
          <cell r="I309">
            <v>220000</v>
          </cell>
        </row>
        <row r="310">
          <cell r="A310" t="str">
            <v>CCIN000019-2000-004</v>
          </cell>
          <cell r="I310">
            <v>916000</v>
          </cell>
        </row>
        <row r="311">
          <cell r="A311" t="str">
            <v>CCIN000019-2000-005</v>
          </cell>
          <cell r="I311">
            <v>424000</v>
          </cell>
        </row>
        <row r="312">
          <cell r="A312" t="str">
            <v>CCIN000019-3000-001</v>
          </cell>
          <cell r="I312">
            <v>106915</v>
          </cell>
        </row>
        <row r="313">
          <cell r="A313" t="str">
            <v>CCIN000019-4000-002</v>
          </cell>
          <cell r="I313">
            <v>710000</v>
          </cell>
        </row>
        <row r="314">
          <cell r="A314" t="str">
            <v>CCIN000019-4000-004</v>
          </cell>
          <cell r="I314">
            <v>150000</v>
          </cell>
        </row>
        <row r="315">
          <cell r="A315" t="str">
            <v>CCIN000019-5000-001</v>
          </cell>
          <cell r="I315">
            <v>200000</v>
          </cell>
        </row>
        <row r="316">
          <cell r="A316" t="str">
            <v>CCIN000019-5000-004</v>
          </cell>
          <cell r="I316">
            <v>515719</v>
          </cell>
        </row>
        <row r="317">
          <cell r="A317" t="str">
            <v>CCIN000019-7000-004</v>
          </cell>
          <cell r="I317">
            <v>558000</v>
          </cell>
        </row>
        <row r="318">
          <cell r="A318" t="str">
            <v>CCIN000019-9000-001</v>
          </cell>
          <cell r="I318">
            <v>465000</v>
          </cell>
        </row>
        <row r="319">
          <cell r="A319" t="str">
            <v>CCIN000020-1000-002</v>
          </cell>
          <cell r="I319">
            <v>400000</v>
          </cell>
        </row>
        <row r="320">
          <cell r="A320" t="str">
            <v>CCIN000020-1000-003</v>
          </cell>
          <cell r="I320">
            <v>60000</v>
          </cell>
        </row>
        <row r="321">
          <cell r="A321" t="str">
            <v>CCIN000020-1000-004</v>
          </cell>
          <cell r="I321">
            <v>30000</v>
          </cell>
        </row>
        <row r="322">
          <cell r="A322" t="str">
            <v>CCIN000020-2000-004</v>
          </cell>
          <cell r="I322">
            <v>50000</v>
          </cell>
        </row>
        <row r="323">
          <cell r="A323" t="str">
            <v>CCIN000020-3000-005</v>
          </cell>
          <cell r="I323">
            <v>270000</v>
          </cell>
        </row>
        <row r="324">
          <cell r="A324" t="str">
            <v>CCIN000020-4000-005</v>
          </cell>
          <cell r="I324">
            <v>270000</v>
          </cell>
        </row>
        <row r="325">
          <cell r="A325" t="str">
            <v>CCIN000020-6000-005</v>
          </cell>
          <cell r="I325">
            <v>550000</v>
          </cell>
        </row>
        <row r="326">
          <cell r="A326" t="str">
            <v>CCIN000021-10000-003</v>
          </cell>
          <cell r="I326">
            <v>100000</v>
          </cell>
        </row>
        <row r="327">
          <cell r="A327" t="str">
            <v>CCIN000021-1000-002</v>
          </cell>
          <cell r="I327">
            <v>240000</v>
          </cell>
        </row>
        <row r="328">
          <cell r="A328" t="str">
            <v>CCIN000021-1000-003</v>
          </cell>
          <cell r="I328">
            <v>50000</v>
          </cell>
        </row>
        <row r="329">
          <cell r="A329" t="str">
            <v>CCIN000021-1000-004</v>
          </cell>
          <cell r="I329">
            <v>150000</v>
          </cell>
        </row>
        <row r="330">
          <cell r="A330" t="str">
            <v>CCIN000021-1000-005</v>
          </cell>
          <cell r="I330">
            <v>333000</v>
          </cell>
        </row>
        <row r="331">
          <cell r="A331" t="str">
            <v>CCIN000021-1000-006</v>
          </cell>
          <cell r="I331">
            <v>350500</v>
          </cell>
        </row>
        <row r="332">
          <cell r="A332" t="str">
            <v>CCIN000021-1000-007</v>
          </cell>
          <cell r="I332">
            <v>43000</v>
          </cell>
        </row>
        <row r="333">
          <cell r="A333" t="str">
            <v>CCIN000021-11000-003</v>
          </cell>
          <cell r="I333">
            <v>150000</v>
          </cell>
        </row>
        <row r="334">
          <cell r="A334" t="str">
            <v>CCIN000021-2000-001</v>
          </cell>
          <cell r="I334">
            <v>20000</v>
          </cell>
        </row>
        <row r="335">
          <cell r="A335" t="str">
            <v>CCIN000021-2000-003</v>
          </cell>
          <cell r="I335">
            <v>50000</v>
          </cell>
        </row>
        <row r="336">
          <cell r="A336" t="str">
            <v>CCIN000021-2000-004</v>
          </cell>
          <cell r="I336">
            <v>1000000</v>
          </cell>
        </row>
        <row r="337">
          <cell r="A337" t="str">
            <v>CCIN000021-2000-006</v>
          </cell>
          <cell r="I337">
            <v>350500</v>
          </cell>
        </row>
        <row r="338">
          <cell r="A338" t="str">
            <v>CCIN000021-3000-001</v>
          </cell>
          <cell r="I338">
            <v>10000</v>
          </cell>
        </row>
        <row r="339">
          <cell r="A339" t="str">
            <v>CCIN000021-3000-003</v>
          </cell>
          <cell r="I339">
            <v>70000</v>
          </cell>
        </row>
        <row r="340">
          <cell r="A340" t="str">
            <v>CCIN000021-4000-001</v>
          </cell>
          <cell r="I340">
            <v>60000</v>
          </cell>
        </row>
        <row r="341">
          <cell r="A341" t="str">
            <v>CCIN000021-4000-003</v>
          </cell>
          <cell r="I341">
            <v>100000</v>
          </cell>
        </row>
        <row r="342">
          <cell r="A342" t="str">
            <v>CCIN000021-5000-003</v>
          </cell>
          <cell r="I342">
            <v>130000</v>
          </cell>
        </row>
        <row r="343">
          <cell r="A343" t="str">
            <v>CCIN000021-6000-001</v>
          </cell>
          <cell r="I343">
            <v>130000</v>
          </cell>
        </row>
        <row r="344">
          <cell r="A344" t="str">
            <v>CCIN000021-6000-003</v>
          </cell>
          <cell r="I344">
            <v>100000</v>
          </cell>
        </row>
        <row r="345">
          <cell r="A345" t="str">
            <v>CCIN000021-7000-003</v>
          </cell>
          <cell r="I345">
            <v>130000</v>
          </cell>
        </row>
        <row r="346">
          <cell r="A346" t="str">
            <v>CCIN000021-8000-001</v>
          </cell>
          <cell r="I346">
            <v>150000</v>
          </cell>
        </row>
        <row r="347">
          <cell r="A347" t="str">
            <v>CCIN000021-8000-003</v>
          </cell>
          <cell r="I347">
            <v>100000</v>
          </cell>
        </row>
        <row r="348">
          <cell r="A348" t="str">
            <v>CCIN000021-9000-003</v>
          </cell>
          <cell r="I348">
            <v>100000</v>
          </cell>
        </row>
        <row r="349">
          <cell r="A349" t="str">
            <v>CCIN000022-1000-002</v>
          </cell>
          <cell r="I349">
            <v>30000</v>
          </cell>
        </row>
        <row r="350">
          <cell r="A350" t="str">
            <v>CCIN000022-1000-003</v>
          </cell>
          <cell r="I350">
            <v>236000</v>
          </cell>
        </row>
        <row r="351">
          <cell r="A351" t="str">
            <v>CCIN000022-1000-004</v>
          </cell>
          <cell r="I351">
            <v>117554</v>
          </cell>
        </row>
        <row r="352">
          <cell r="A352" t="str">
            <v>CCIN000022-1000-005</v>
          </cell>
          <cell r="I352">
            <v>1500000</v>
          </cell>
        </row>
        <row r="353">
          <cell r="A353" t="str">
            <v>CCIN000022-1000-007</v>
          </cell>
          <cell r="I353">
            <v>250000</v>
          </cell>
        </row>
        <row r="354">
          <cell r="A354" t="str">
            <v>CCIN000022-3000-007</v>
          </cell>
          <cell r="I354">
            <v>40000</v>
          </cell>
        </row>
        <row r="355">
          <cell r="A355" t="str">
            <v>CCIN000022-4000-007</v>
          </cell>
          <cell r="I355">
            <v>100000</v>
          </cell>
        </row>
        <row r="356">
          <cell r="A356" t="str">
            <v>CCIN000022-5000-007</v>
          </cell>
          <cell r="I356">
            <v>50000</v>
          </cell>
        </row>
        <row r="357">
          <cell r="A357" t="str">
            <v>CCIN000022-6000-007</v>
          </cell>
          <cell r="I357">
            <v>250000</v>
          </cell>
        </row>
        <row r="358">
          <cell r="A358" t="str">
            <v>CCIN000023-10000-005</v>
          </cell>
          <cell r="I358">
            <v>300000</v>
          </cell>
        </row>
        <row r="359">
          <cell r="A359" t="str">
            <v>CCIN000023-1000-002</v>
          </cell>
          <cell r="I359">
            <v>6000000</v>
          </cell>
        </row>
        <row r="360">
          <cell r="A360" t="str">
            <v>CCIN000023-1000-003</v>
          </cell>
          <cell r="I360">
            <v>264000</v>
          </cell>
        </row>
        <row r="361">
          <cell r="A361" t="str">
            <v>CCIN000023-1000-004</v>
          </cell>
          <cell r="I361">
            <v>50000</v>
          </cell>
        </row>
        <row r="362">
          <cell r="A362" t="str">
            <v>CCIN000023-1000-005</v>
          </cell>
          <cell r="I362">
            <v>913000</v>
          </cell>
        </row>
        <row r="363">
          <cell r="A363" t="str">
            <v>CCIN000023-1000-006</v>
          </cell>
          <cell r="I363">
            <v>400000</v>
          </cell>
        </row>
        <row r="364">
          <cell r="A364" t="str">
            <v>CCIN000023-1000-007</v>
          </cell>
          <cell r="I364">
            <v>170000</v>
          </cell>
        </row>
        <row r="365">
          <cell r="A365" t="str">
            <v>CCIN000023-1000-008</v>
          </cell>
          <cell r="I365">
            <v>110000</v>
          </cell>
        </row>
        <row r="366">
          <cell r="A366" t="str">
            <v>CCIN000023-11000-005</v>
          </cell>
          <cell r="I366">
            <v>300000</v>
          </cell>
        </row>
        <row r="367">
          <cell r="A367" t="str">
            <v>CCIN000023-12000-005</v>
          </cell>
          <cell r="I367">
            <v>300000</v>
          </cell>
        </row>
        <row r="368">
          <cell r="A368" t="str">
            <v>CCIN000023-13000-005</v>
          </cell>
          <cell r="I368">
            <v>1300000</v>
          </cell>
        </row>
        <row r="369">
          <cell r="A369" t="str">
            <v>CCIN000023-14000-005</v>
          </cell>
          <cell r="I369">
            <v>300000</v>
          </cell>
        </row>
        <row r="370">
          <cell r="A370" t="str">
            <v>CCIN000023-15000-005</v>
          </cell>
          <cell r="I370">
            <v>300000</v>
          </cell>
        </row>
        <row r="371">
          <cell r="A371" t="str">
            <v>CCIN000023-16000-005</v>
          </cell>
          <cell r="I371">
            <v>300000</v>
          </cell>
        </row>
        <row r="372">
          <cell r="A372" t="str">
            <v>CCIN000023-18000-005</v>
          </cell>
          <cell r="I372">
            <v>300000</v>
          </cell>
        </row>
        <row r="373">
          <cell r="A373" t="str">
            <v>CCIN000023-19000-005</v>
          </cell>
          <cell r="I373">
            <v>300000</v>
          </cell>
        </row>
        <row r="374">
          <cell r="A374" t="str">
            <v>CCIN000023-20000-005</v>
          </cell>
          <cell r="I374">
            <v>300000</v>
          </cell>
        </row>
        <row r="375">
          <cell r="A375" t="str">
            <v>CCIN000023-2000-002</v>
          </cell>
          <cell r="I375">
            <v>3000000</v>
          </cell>
        </row>
        <row r="376">
          <cell r="A376" t="str">
            <v>CCIN000023-2000-003</v>
          </cell>
          <cell r="I376">
            <v>264000</v>
          </cell>
        </row>
        <row r="377">
          <cell r="A377" t="str">
            <v>CCIN000023-2000-004</v>
          </cell>
          <cell r="I377">
            <v>50000</v>
          </cell>
        </row>
        <row r="378">
          <cell r="A378" t="str">
            <v>CCIN000023-2000-005</v>
          </cell>
          <cell r="I378">
            <v>1000000</v>
          </cell>
        </row>
        <row r="379">
          <cell r="A379" t="str">
            <v>CCIN000023-2000-006</v>
          </cell>
          <cell r="I379">
            <v>400000</v>
          </cell>
        </row>
        <row r="380">
          <cell r="A380" t="str">
            <v>CCIN000023-21000-005</v>
          </cell>
          <cell r="I380">
            <v>300000</v>
          </cell>
        </row>
        <row r="381">
          <cell r="A381" t="str">
            <v>CCIN000023-3000-005</v>
          </cell>
          <cell r="I381">
            <v>100000</v>
          </cell>
        </row>
        <row r="382">
          <cell r="A382" t="str">
            <v>CCIN000023-3000-006</v>
          </cell>
          <cell r="I382">
            <v>400000</v>
          </cell>
        </row>
        <row r="383">
          <cell r="A383" t="str">
            <v>CCIN000023-4000-006</v>
          </cell>
          <cell r="I383">
            <v>400000</v>
          </cell>
        </row>
        <row r="384">
          <cell r="A384" t="str">
            <v>CCIN000023-5000-005</v>
          </cell>
          <cell r="I384">
            <v>250000</v>
          </cell>
        </row>
        <row r="385">
          <cell r="A385" t="str">
            <v>CCIN000023-6000-005</v>
          </cell>
          <cell r="I385">
            <v>250000</v>
          </cell>
        </row>
        <row r="386">
          <cell r="A386" t="str">
            <v>CCIN000023-7000-005</v>
          </cell>
          <cell r="I386">
            <v>250000</v>
          </cell>
        </row>
        <row r="387">
          <cell r="A387" t="str">
            <v>CCIN000023-8000-005</v>
          </cell>
          <cell r="I387">
            <v>250000</v>
          </cell>
        </row>
        <row r="388">
          <cell r="A388" t="str">
            <v>CCIN000023-8000-006</v>
          </cell>
          <cell r="I388">
            <v>400000</v>
          </cell>
        </row>
        <row r="389">
          <cell r="A389" t="str">
            <v>CCIN000023-9000-005</v>
          </cell>
          <cell r="I389">
            <v>250000</v>
          </cell>
        </row>
        <row r="390">
          <cell r="A390" t="str">
            <v>CCIN000024-1000-002</v>
          </cell>
          <cell r="I390">
            <v>54000</v>
          </cell>
        </row>
        <row r="391">
          <cell r="A391" t="str">
            <v>CCIN000024-1000-003</v>
          </cell>
          <cell r="I391">
            <v>292000</v>
          </cell>
        </row>
        <row r="392">
          <cell r="A392" t="str">
            <v>CCIN000024-2000-007</v>
          </cell>
          <cell r="I392">
            <v>11241</v>
          </cell>
        </row>
        <row r="393">
          <cell r="A393" t="str">
            <v>CCIN000024-4000-006</v>
          </cell>
          <cell r="I393">
            <v>300000</v>
          </cell>
        </row>
        <row r="394">
          <cell r="A394" t="str">
            <v>CCIN000025-1000-002</v>
          </cell>
          <cell r="I394">
            <v>450000</v>
          </cell>
        </row>
        <row r="395">
          <cell r="A395" t="str">
            <v>CCIN000025-1000-003</v>
          </cell>
          <cell r="I395">
            <v>600000</v>
          </cell>
        </row>
        <row r="396">
          <cell r="A396" t="str">
            <v>CCIN000025-1000-004</v>
          </cell>
          <cell r="I396">
            <v>50000</v>
          </cell>
        </row>
        <row r="397">
          <cell r="A397" t="str">
            <v>CCIN000025-1000-005</v>
          </cell>
          <cell r="I397">
            <v>660000</v>
          </cell>
        </row>
        <row r="398">
          <cell r="A398" t="str">
            <v>CCIN000025-1000-008</v>
          </cell>
          <cell r="I398">
            <v>800000</v>
          </cell>
        </row>
        <row r="399">
          <cell r="A399" t="str">
            <v>CCIN000025-11000-001</v>
          </cell>
          <cell r="I399">
            <v>20000</v>
          </cell>
        </row>
        <row r="400">
          <cell r="A400" t="str">
            <v>CCIN000025-12000-001</v>
          </cell>
          <cell r="I400">
            <v>20000</v>
          </cell>
        </row>
        <row r="401">
          <cell r="A401" t="str">
            <v>CCIN000025-13000-001</v>
          </cell>
          <cell r="I401">
            <v>5000</v>
          </cell>
        </row>
        <row r="402">
          <cell r="A402" t="str">
            <v>CCIN000025-14000-001</v>
          </cell>
          <cell r="I402">
            <v>24000</v>
          </cell>
        </row>
        <row r="403">
          <cell r="A403" t="str">
            <v>CCIN000025-15000-001</v>
          </cell>
          <cell r="I403">
            <v>40000</v>
          </cell>
        </row>
        <row r="404">
          <cell r="A404" t="str">
            <v>CCIN000025-16000-001</v>
          </cell>
          <cell r="I404">
            <v>25000</v>
          </cell>
        </row>
        <row r="405">
          <cell r="A405" t="str">
            <v>CCIN000025-17000-001</v>
          </cell>
          <cell r="I405">
            <v>6000</v>
          </cell>
        </row>
        <row r="406">
          <cell r="A406" t="str">
            <v>CCIN000025-18000-001</v>
          </cell>
          <cell r="I406">
            <v>25000</v>
          </cell>
        </row>
        <row r="407">
          <cell r="A407" t="str">
            <v>CCIN000025-19000-001</v>
          </cell>
          <cell r="I407">
            <v>40000</v>
          </cell>
        </row>
        <row r="408">
          <cell r="A408" t="str">
            <v>CCIN000025-20000-001</v>
          </cell>
          <cell r="I408">
            <v>6000</v>
          </cell>
        </row>
        <row r="409">
          <cell r="A409" t="str">
            <v>CCIN000025-2000-005</v>
          </cell>
          <cell r="I409">
            <v>1000000</v>
          </cell>
        </row>
        <row r="410">
          <cell r="A410" t="str">
            <v>CCIN000025-22000-001</v>
          </cell>
          <cell r="I410">
            <v>75000</v>
          </cell>
        </row>
        <row r="411">
          <cell r="A411" t="str">
            <v>CCIN000025-24000-001</v>
          </cell>
          <cell r="I411">
            <v>35000</v>
          </cell>
        </row>
        <row r="412">
          <cell r="A412" t="str">
            <v>CCIN000025-25000-001</v>
          </cell>
          <cell r="I412">
            <v>64469</v>
          </cell>
        </row>
        <row r="413">
          <cell r="A413" t="str">
            <v>CCIN000025-26000-001</v>
          </cell>
          <cell r="I413">
            <v>75000</v>
          </cell>
        </row>
        <row r="414">
          <cell r="A414" t="str">
            <v>CCIN000025-27000-001</v>
          </cell>
          <cell r="I414">
            <v>70000</v>
          </cell>
        </row>
        <row r="415">
          <cell r="A415" t="str">
            <v>CCIN000025-28000-001</v>
          </cell>
          <cell r="I415">
            <v>75000</v>
          </cell>
        </row>
        <row r="416">
          <cell r="A416" t="str">
            <v>CCIN000025-29000-001</v>
          </cell>
          <cell r="I416">
            <v>75000</v>
          </cell>
        </row>
        <row r="417">
          <cell r="A417" t="str">
            <v>CCIN000025-3000-007</v>
          </cell>
          <cell r="I417">
            <v>431810</v>
          </cell>
        </row>
        <row r="418">
          <cell r="A418" t="str">
            <v>CCIN000025-6000-001</v>
          </cell>
          <cell r="I418">
            <v>5000</v>
          </cell>
        </row>
        <row r="419">
          <cell r="A419" t="str">
            <v>CCIN000025-7000-001</v>
          </cell>
          <cell r="I419">
            <v>15000</v>
          </cell>
        </row>
        <row r="420">
          <cell r="A420" t="str">
            <v>CCIN000025-8000-001</v>
          </cell>
          <cell r="I420">
            <v>5000</v>
          </cell>
        </row>
        <row r="421">
          <cell r="A421" t="str">
            <v>CCIN000025-9000-001</v>
          </cell>
          <cell r="I421">
            <v>10000</v>
          </cell>
        </row>
        <row r="422">
          <cell r="A422" t="str">
            <v>CCIN000026-10000-002</v>
          </cell>
          <cell r="I422">
            <v>55000</v>
          </cell>
        </row>
        <row r="423">
          <cell r="A423" t="str">
            <v>CCIN000026-1000-002</v>
          </cell>
          <cell r="I423">
            <v>43500</v>
          </cell>
        </row>
        <row r="424">
          <cell r="A424" t="str">
            <v>CCIN000026-1000-004</v>
          </cell>
          <cell r="I424">
            <v>20000</v>
          </cell>
        </row>
        <row r="425">
          <cell r="A425" t="str">
            <v>CCIN000026-1000-005</v>
          </cell>
          <cell r="I425">
            <v>1300000</v>
          </cell>
        </row>
        <row r="426">
          <cell r="A426" t="str">
            <v>CCIN000026-1000-006</v>
          </cell>
          <cell r="I426">
            <v>250000</v>
          </cell>
        </row>
        <row r="427">
          <cell r="A427" t="str">
            <v>CCIN000026-1000-008</v>
          </cell>
          <cell r="I427">
            <v>75000</v>
          </cell>
        </row>
        <row r="428">
          <cell r="A428" t="str">
            <v>CCIN000026-11000-001</v>
          </cell>
          <cell r="I428">
            <v>60000</v>
          </cell>
        </row>
        <row r="429">
          <cell r="A429" t="str">
            <v>CCIN000026-11000-002</v>
          </cell>
          <cell r="I429">
            <v>50000</v>
          </cell>
        </row>
        <row r="430">
          <cell r="A430" t="str">
            <v>CCIN000026-12000-001</v>
          </cell>
          <cell r="I430">
            <v>60000</v>
          </cell>
        </row>
        <row r="431">
          <cell r="A431" t="str">
            <v>CCIN000026-12000-002</v>
          </cell>
          <cell r="I431">
            <v>55000</v>
          </cell>
        </row>
        <row r="432">
          <cell r="A432" t="str">
            <v>CCIN000026-13000-001</v>
          </cell>
          <cell r="I432">
            <v>60000</v>
          </cell>
        </row>
        <row r="433">
          <cell r="A433" t="str">
            <v>CCIN000026-13000-002</v>
          </cell>
          <cell r="I433">
            <v>55000</v>
          </cell>
        </row>
        <row r="434">
          <cell r="A434" t="str">
            <v>CCIN000026-14000-002</v>
          </cell>
          <cell r="I434">
            <v>55000</v>
          </cell>
        </row>
        <row r="435">
          <cell r="A435" t="str">
            <v>CCIN000026-15000-001</v>
          </cell>
          <cell r="I435">
            <v>60000</v>
          </cell>
        </row>
        <row r="436">
          <cell r="A436" t="str">
            <v>CCIN000026-15000-002</v>
          </cell>
          <cell r="I436">
            <v>55000</v>
          </cell>
        </row>
        <row r="437">
          <cell r="A437" t="str">
            <v>CCIN000026-16000-001</v>
          </cell>
          <cell r="I437">
            <v>60000</v>
          </cell>
        </row>
        <row r="438">
          <cell r="A438" t="str">
            <v>CCIN000026-16000-002</v>
          </cell>
          <cell r="I438">
            <v>55000</v>
          </cell>
        </row>
        <row r="439">
          <cell r="A439" t="str">
            <v>CCIN000026-17000-001</v>
          </cell>
          <cell r="I439">
            <v>70000</v>
          </cell>
        </row>
        <row r="440">
          <cell r="A440" t="str">
            <v>CCIN000026-17000-002</v>
          </cell>
          <cell r="I440">
            <v>55000</v>
          </cell>
        </row>
        <row r="441">
          <cell r="A441" t="str">
            <v>CCIN000026-18000-001</v>
          </cell>
          <cell r="I441">
            <v>70000</v>
          </cell>
        </row>
        <row r="442">
          <cell r="A442" t="str">
            <v>CCIN000026-18000-002</v>
          </cell>
          <cell r="I442">
            <v>65000</v>
          </cell>
        </row>
        <row r="443">
          <cell r="A443" t="str">
            <v>CCIN000026-19000-001</v>
          </cell>
          <cell r="I443">
            <v>70000</v>
          </cell>
        </row>
        <row r="444">
          <cell r="A444" t="str">
            <v>CCIN000026-19000-002</v>
          </cell>
          <cell r="I444">
            <v>65000</v>
          </cell>
        </row>
        <row r="445">
          <cell r="A445" t="str">
            <v>CCIN000026-20000-001</v>
          </cell>
          <cell r="I445">
            <v>106968</v>
          </cell>
        </row>
        <row r="446">
          <cell r="A446" t="str">
            <v>CCIN000026-20000-002</v>
          </cell>
          <cell r="I446">
            <v>65000</v>
          </cell>
        </row>
        <row r="447">
          <cell r="A447" t="str">
            <v>CCIN000026-2000-002</v>
          </cell>
          <cell r="I447">
            <v>43500</v>
          </cell>
        </row>
        <row r="448">
          <cell r="A448" t="str">
            <v>CCIN000026-2000-003</v>
          </cell>
          <cell r="I448">
            <v>17000</v>
          </cell>
        </row>
        <row r="449">
          <cell r="A449" t="str">
            <v>CCIN000026-2000-004</v>
          </cell>
          <cell r="I449">
            <v>30000</v>
          </cell>
        </row>
        <row r="450">
          <cell r="A450" t="str">
            <v>CCIN000026-2000-005</v>
          </cell>
          <cell r="I450">
            <v>319788</v>
          </cell>
        </row>
        <row r="451">
          <cell r="A451" t="str">
            <v>CCIN000026-2000-007</v>
          </cell>
          <cell r="I451">
            <v>95919</v>
          </cell>
        </row>
        <row r="452">
          <cell r="A452" t="str">
            <v>CCIN000026-21000-002</v>
          </cell>
          <cell r="I452">
            <v>65000</v>
          </cell>
        </row>
        <row r="453">
          <cell r="A453" t="str">
            <v>CCIN000026-3000-002</v>
          </cell>
          <cell r="I453">
            <v>50000</v>
          </cell>
        </row>
        <row r="454">
          <cell r="A454" t="str">
            <v>CCIN000026-3000-004</v>
          </cell>
          <cell r="I454">
            <v>40000</v>
          </cell>
        </row>
        <row r="455">
          <cell r="A455" t="str">
            <v>CCIN000026-3000-005</v>
          </cell>
          <cell r="I455">
            <v>319788</v>
          </cell>
        </row>
        <row r="456">
          <cell r="A456" t="str">
            <v>CCIN000026-3000-006</v>
          </cell>
          <cell r="I456">
            <v>55000</v>
          </cell>
        </row>
        <row r="457">
          <cell r="A457" t="str">
            <v>CCIN000026-4000-002</v>
          </cell>
          <cell r="I457">
            <v>55000</v>
          </cell>
        </row>
        <row r="458">
          <cell r="A458" t="str">
            <v>CCIN000026-5000-002</v>
          </cell>
          <cell r="I458">
            <v>55000</v>
          </cell>
        </row>
        <row r="459">
          <cell r="A459" t="str">
            <v>CCIN000026-6000-002</v>
          </cell>
          <cell r="I459">
            <v>55000</v>
          </cell>
        </row>
        <row r="460">
          <cell r="A460" t="str">
            <v>CCIN000026-7000-001</v>
          </cell>
          <cell r="I460">
            <v>58800</v>
          </cell>
        </row>
        <row r="461">
          <cell r="A461" t="str">
            <v>CCIN000026-7000-002</v>
          </cell>
          <cell r="I461">
            <v>55000</v>
          </cell>
        </row>
        <row r="462">
          <cell r="A462" t="str">
            <v>CCIN000026-8000-001</v>
          </cell>
          <cell r="I462">
            <v>55000</v>
          </cell>
        </row>
        <row r="463">
          <cell r="A463" t="str">
            <v>CCIN000026-8000-002</v>
          </cell>
          <cell r="I463">
            <v>55000</v>
          </cell>
        </row>
        <row r="464">
          <cell r="A464" t="str">
            <v>CCIN000026-9000-001</v>
          </cell>
          <cell r="I464">
            <v>60000</v>
          </cell>
        </row>
        <row r="465">
          <cell r="A465" t="str">
            <v>CCIN000026-9000-002</v>
          </cell>
          <cell r="I465">
            <v>55000</v>
          </cell>
        </row>
        <row r="466">
          <cell r="A466" t="str">
            <v>CCIN000027-10000-003</v>
          </cell>
          <cell r="I466">
            <v>150000</v>
          </cell>
        </row>
        <row r="467">
          <cell r="A467" t="str">
            <v>CCIN000027-1000-003</v>
          </cell>
          <cell r="I467">
            <v>80000</v>
          </cell>
        </row>
        <row r="468">
          <cell r="A468" t="str">
            <v>CCIN000027-1000-004</v>
          </cell>
          <cell r="I468">
            <v>200000</v>
          </cell>
        </row>
        <row r="469">
          <cell r="A469" t="str">
            <v>CCIN000027-1000-005</v>
          </cell>
          <cell r="I469">
            <v>330426</v>
          </cell>
        </row>
        <row r="470">
          <cell r="A470" t="str">
            <v>CCIN000027-1000-008</v>
          </cell>
          <cell r="I470">
            <v>100000</v>
          </cell>
        </row>
        <row r="471">
          <cell r="A471" t="str">
            <v>CCIN000027-11000-003</v>
          </cell>
          <cell r="I471">
            <v>161000</v>
          </cell>
        </row>
        <row r="472">
          <cell r="A472" t="str">
            <v>CCIN000027-11000-005</v>
          </cell>
          <cell r="I472">
            <v>1045255</v>
          </cell>
        </row>
        <row r="473">
          <cell r="A473" t="str">
            <v>CCIN000027-12000-003</v>
          </cell>
          <cell r="I473">
            <v>200000</v>
          </cell>
        </row>
        <row r="474">
          <cell r="A474" t="str">
            <v>CCIN000027-13000-003</v>
          </cell>
          <cell r="I474">
            <v>200000</v>
          </cell>
        </row>
        <row r="475">
          <cell r="A475" t="str">
            <v>CCIN000027-13000-005</v>
          </cell>
          <cell r="I475">
            <v>50000</v>
          </cell>
        </row>
        <row r="476">
          <cell r="A476" t="str">
            <v>CCIN000027-14000-003</v>
          </cell>
          <cell r="I476">
            <v>100000</v>
          </cell>
        </row>
        <row r="477">
          <cell r="A477" t="str">
            <v>CCIN000027-15000-003</v>
          </cell>
          <cell r="I477">
            <v>150000</v>
          </cell>
        </row>
        <row r="478">
          <cell r="A478" t="str">
            <v>CCIN000027-2000-003</v>
          </cell>
          <cell r="I478">
            <v>95000</v>
          </cell>
        </row>
        <row r="479">
          <cell r="A479" t="str">
            <v>CCIN000027-2000-004</v>
          </cell>
          <cell r="I479">
            <v>200000</v>
          </cell>
        </row>
        <row r="480">
          <cell r="A480" t="str">
            <v>CCIN000027-2000-005</v>
          </cell>
          <cell r="I480">
            <v>50000</v>
          </cell>
        </row>
        <row r="481">
          <cell r="A481" t="str">
            <v>CCIN000027-3000-003</v>
          </cell>
          <cell r="I481">
            <v>140000</v>
          </cell>
        </row>
        <row r="482">
          <cell r="A482" t="str">
            <v>CCIN000027-3000-005</v>
          </cell>
          <cell r="I482">
            <v>50000</v>
          </cell>
        </row>
        <row r="483">
          <cell r="A483" t="str">
            <v>CCIN000027-4000-003</v>
          </cell>
          <cell r="I483">
            <v>91000</v>
          </cell>
        </row>
        <row r="484">
          <cell r="A484" t="str">
            <v>CCIN000027-5000-003</v>
          </cell>
          <cell r="I484">
            <v>107000</v>
          </cell>
        </row>
        <row r="485">
          <cell r="A485" t="str">
            <v>CCIN000027-5000-005</v>
          </cell>
          <cell r="I485">
            <v>40000</v>
          </cell>
        </row>
        <row r="486">
          <cell r="A486" t="str">
            <v>CCIN000027-6000-003</v>
          </cell>
          <cell r="I486">
            <v>150000</v>
          </cell>
        </row>
        <row r="487">
          <cell r="A487" t="str">
            <v>CCIN000027-6000-005</v>
          </cell>
          <cell r="I487">
            <v>53830</v>
          </cell>
        </row>
        <row r="488">
          <cell r="A488" t="str">
            <v>CCIN000027-7000-003</v>
          </cell>
          <cell r="I488">
            <v>150000</v>
          </cell>
        </row>
        <row r="489">
          <cell r="A489" t="str">
            <v>CCIN000027-7000-005</v>
          </cell>
          <cell r="I489">
            <v>15000</v>
          </cell>
        </row>
        <row r="490">
          <cell r="A490" t="str">
            <v>CCIN000027-8000-003</v>
          </cell>
          <cell r="I490">
            <v>150000</v>
          </cell>
        </row>
        <row r="491">
          <cell r="A491" t="str">
            <v>CCIN000027-8000-005</v>
          </cell>
          <cell r="I491">
            <v>469469</v>
          </cell>
        </row>
        <row r="492">
          <cell r="A492" t="str">
            <v>CCIN000027-9000-003</v>
          </cell>
          <cell r="I492">
            <v>150000</v>
          </cell>
        </row>
        <row r="493">
          <cell r="A493" t="str">
            <v>CCIN000027-9000-005</v>
          </cell>
          <cell r="I493">
            <v>1178230</v>
          </cell>
        </row>
        <row r="494">
          <cell r="A494" t="str">
            <v>CCIN000028-1000-003</v>
          </cell>
          <cell r="I494">
            <v>50000</v>
          </cell>
        </row>
        <row r="495">
          <cell r="A495" t="str">
            <v>CCIN000028-1000-004</v>
          </cell>
          <cell r="I495">
            <v>16000</v>
          </cell>
        </row>
        <row r="496">
          <cell r="A496" t="str">
            <v>CCIN000028-1000-005</v>
          </cell>
          <cell r="I496">
            <v>1120000</v>
          </cell>
        </row>
        <row r="497">
          <cell r="A497" t="str">
            <v>CCIN000028-2000-002</v>
          </cell>
          <cell r="I497">
            <v>928000</v>
          </cell>
        </row>
        <row r="498">
          <cell r="A498" t="str">
            <v>CCIN000028-2000-004</v>
          </cell>
          <cell r="I498">
            <v>21809</v>
          </cell>
        </row>
        <row r="499">
          <cell r="A499" t="str">
            <v>CCIN000028-3000-002</v>
          </cell>
          <cell r="I499">
            <v>930000</v>
          </cell>
        </row>
        <row r="500">
          <cell r="A500" t="str">
            <v>CCIN000028-3000-004</v>
          </cell>
          <cell r="I500">
            <v>30000</v>
          </cell>
        </row>
        <row r="501">
          <cell r="A501" t="str">
            <v>CCIN000028-4000-002</v>
          </cell>
          <cell r="I501">
            <v>630000</v>
          </cell>
        </row>
        <row r="502">
          <cell r="A502" t="str">
            <v>CCIN000028-4000-004</v>
          </cell>
          <cell r="I502">
            <v>35000</v>
          </cell>
        </row>
        <row r="503">
          <cell r="A503" t="str">
            <v>CCIN000028-5000-002</v>
          </cell>
          <cell r="I503">
            <v>208000</v>
          </cell>
        </row>
        <row r="504">
          <cell r="A504" t="str">
            <v>CCIN000028-6000-002</v>
          </cell>
          <cell r="I504">
            <v>200000</v>
          </cell>
        </row>
        <row r="505">
          <cell r="A505" t="str">
            <v>CCIN000028-6000-004</v>
          </cell>
          <cell r="I505">
            <v>50000</v>
          </cell>
        </row>
        <row r="506">
          <cell r="A506" t="str">
            <v>CCIN000029-1000-002</v>
          </cell>
          <cell r="I506">
            <v>320000</v>
          </cell>
        </row>
        <row r="507">
          <cell r="A507" t="str">
            <v>CCIN000029-1000-003</v>
          </cell>
          <cell r="I507">
            <v>140000</v>
          </cell>
        </row>
        <row r="508">
          <cell r="A508" t="str">
            <v>CCIN000029-1000-004</v>
          </cell>
          <cell r="I508">
            <v>40000</v>
          </cell>
        </row>
        <row r="509">
          <cell r="A509" t="str">
            <v>CCIN000029-1000-006</v>
          </cell>
          <cell r="I509">
            <v>270000</v>
          </cell>
        </row>
        <row r="510">
          <cell r="A510" t="str">
            <v>CCIN000029-1000-008</v>
          </cell>
          <cell r="I510">
            <v>20000</v>
          </cell>
        </row>
        <row r="511">
          <cell r="A511" t="str">
            <v>CCIN000029-2000-004</v>
          </cell>
          <cell r="I511">
            <v>40000</v>
          </cell>
        </row>
        <row r="512">
          <cell r="A512" t="str">
            <v>CCIN000029-2000-005</v>
          </cell>
          <cell r="I512">
            <v>810600</v>
          </cell>
        </row>
        <row r="513">
          <cell r="A513" t="str">
            <v>CCIN000030-10000-002</v>
          </cell>
          <cell r="I513">
            <v>65000</v>
          </cell>
        </row>
        <row r="514">
          <cell r="A514" t="str">
            <v>CCIN000030-1000-001</v>
          </cell>
          <cell r="I514">
            <v>300000</v>
          </cell>
        </row>
        <row r="515">
          <cell r="A515" t="str">
            <v>CCIN000030-1000-002</v>
          </cell>
          <cell r="I515">
            <v>130000</v>
          </cell>
        </row>
        <row r="516">
          <cell r="A516" t="str">
            <v>CCIN000030-1000-003</v>
          </cell>
          <cell r="I516">
            <v>50000</v>
          </cell>
        </row>
        <row r="517">
          <cell r="A517" t="str">
            <v>CCIN000030-1000-004</v>
          </cell>
          <cell r="I517">
            <v>170745</v>
          </cell>
        </row>
        <row r="518">
          <cell r="A518" t="str">
            <v>CCIN000030-1000-005</v>
          </cell>
          <cell r="I518">
            <v>10000000</v>
          </cell>
        </row>
        <row r="519">
          <cell r="A519" t="str">
            <v>CCIN000030-1000-006</v>
          </cell>
          <cell r="I519">
            <v>96000</v>
          </cell>
        </row>
        <row r="520">
          <cell r="A520" t="str">
            <v>CCIN000030-11000-002</v>
          </cell>
          <cell r="I520">
            <v>65000</v>
          </cell>
        </row>
        <row r="521">
          <cell r="A521" t="str">
            <v>CCIN000030-12000-002</v>
          </cell>
          <cell r="I521">
            <v>65000</v>
          </cell>
        </row>
        <row r="522">
          <cell r="A522" t="str">
            <v>CCIN000030-13000-002</v>
          </cell>
          <cell r="I522">
            <v>65000</v>
          </cell>
        </row>
        <row r="523">
          <cell r="A523" t="str">
            <v>CCIN000030-14000-002</v>
          </cell>
          <cell r="I523">
            <v>65000</v>
          </cell>
        </row>
        <row r="524">
          <cell r="A524" t="str">
            <v>CCIN000030-15000-002</v>
          </cell>
          <cell r="I524">
            <v>65000</v>
          </cell>
        </row>
        <row r="525">
          <cell r="A525" t="str">
            <v>CCIN000030-16000-002</v>
          </cell>
          <cell r="I525">
            <v>65000</v>
          </cell>
        </row>
        <row r="526">
          <cell r="A526" t="str">
            <v>CCIN000030-18000-002</v>
          </cell>
          <cell r="I526">
            <v>200000</v>
          </cell>
        </row>
        <row r="527">
          <cell r="A527" t="str">
            <v>CCIN000030-19000-002</v>
          </cell>
          <cell r="I527">
            <v>200000</v>
          </cell>
        </row>
        <row r="528">
          <cell r="A528" t="str">
            <v>CCIN000030-2000-003</v>
          </cell>
          <cell r="I528">
            <v>50000</v>
          </cell>
        </row>
        <row r="529">
          <cell r="A529" t="str">
            <v>CCIN000030-2000-007</v>
          </cell>
          <cell r="I529">
            <v>74564</v>
          </cell>
        </row>
        <row r="530">
          <cell r="A530" t="str">
            <v>CCIN000030-3000-003</v>
          </cell>
          <cell r="I530">
            <v>70000</v>
          </cell>
        </row>
        <row r="531">
          <cell r="A531" t="str">
            <v>CCIN000030-4000-002</v>
          </cell>
          <cell r="I531">
            <v>180000</v>
          </cell>
        </row>
        <row r="532">
          <cell r="A532" t="str">
            <v>CCIN000030-4000-003</v>
          </cell>
          <cell r="I532">
            <v>70000</v>
          </cell>
        </row>
        <row r="533">
          <cell r="A533" t="str">
            <v>CCIN000030-5000-002</v>
          </cell>
          <cell r="I533">
            <v>67000</v>
          </cell>
        </row>
        <row r="534">
          <cell r="A534" t="str">
            <v>CCIN000030-6000-002</v>
          </cell>
          <cell r="I534">
            <v>86000</v>
          </cell>
        </row>
        <row r="535">
          <cell r="A535" t="str">
            <v>CCIN000030-7000-002</v>
          </cell>
          <cell r="I535">
            <v>134000</v>
          </cell>
        </row>
        <row r="536">
          <cell r="A536" t="str">
            <v>CCIN000030-8000-002</v>
          </cell>
          <cell r="I536">
            <v>80000</v>
          </cell>
        </row>
        <row r="537">
          <cell r="A537" t="str">
            <v>CCIN000030-9000-002</v>
          </cell>
          <cell r="I537">
            <v>80000</v>
          </cell>
        </row>
        <row r="538">
          <cell r="A538" t="str">
            <v>CCIN000031-1000-002</v>
          </cell>
          <cell r="I538">
            <v>1500000</v>
          </cell>
        </row>
        <row r="539">
          <cell r="A539" t="str">
            <v>CCIN000031-1000-004</v>
          </cell>
          <cell r="I539">
            <v>200000</v>
          </cell>
        </row>
        <row r="540">
          <cell r="A540" t="str">
            <v>CCIN000031-1000-007</v>
          </cell>
          <cell r="I540">
            <v>377970</v>
          </cell>
        </row>
        <row r="541">
          <cell r="A541" t="str">
            <v>CCIN000031-1000-008</v>
          </cell>
          <cell r="I541">
            <v>50000</v>
          </cell>
        </row>
        <row r="542">
          <cell r="A542" t="str">
            <v>CCIN000031-2000-003</v>
          </cell>
          <cell r="I542">
            <v>50000</v>
          </cell>
        </row>
        <row r="543">
          <cell r="A543" t="str">
            <v>CCIN000031-2000-006</v>
          </cell>
          <cell r="I543">
            <v>320000</v>
          </cell>
        </row>
        <row r="544">
          <cell r="A544" t="str">
            <v>CCIN000031-2000-007</v>
          </cell>
          <cell r="I544">
            <v>191324</v>
          </cell>
        </row>
        <row r="545">
          <cell r="A545" t="str">
            <v>CCIN000031-3000-006</v>
          </cell>
          <cell r="I545">
            <v>300000</v>
          </cell>
        </row>
        <row r="546">
          <cell r="A546" t="str">
            <v>CCIN000031-4000-006</v>
          </cell>
          <cell r="I546">
            <v>300000</v>
          </cell>
        </row>
        <row r="547">
          <cell r="A547" t="str">
            <v>CCIN000032-1000-002</v>
          </cell>
          <cell r="I547">
            <v>50000</v>
          </cell>
        </row>
        <row r="548">
          <cell r="A548" t="str">
            <v>CCIN000032-1000-003</v>
          </cell>
          <cell r="I548">
            <v>20000</v>
          </cell>
        </row>
        <row r="549">
          <cell r="A549" t="str">
            <v>CCIN000032-1000-007</v>
          </cell>
          <cell r="I549">
            <v>116310</v>
          </cell>
        </row>
        <row r="550">
          <cell r="A550" t="str">
            <v>CCIN000032-1000-008</v>
          </cell>
          <cell r="I550">
            <v>30000</v>
          </cell>
        </row>
        <row r="551">
          <cell r="A551" t="str">
            <v>CCIN000032-2000-003</v>
          </cell>
          <cell r="I551">
            <v>35000</v>
          </cell>
        </row>
        <row r="552">
          <cell r="A552" t="str">
            <v>CCIN000032-2000-004</v>
          </cell>
          <cell r="I552">
            <v>250000</v>
          </cell>
        </row>
        <row r="553">
          <cell r="A553" t="str">
            <v>CCIN000032-3000-003</v>
          </cell>
          <cell r="I553">
            <v>40000</v>
          </cell>
        </row>
        <row r="554">
          <cell r="A554" t="str">
            <v>CCIN000032-4000-003</v>
          </cell>
          <cell r="I554">
            <v>50000</v>
          </cell>
        </row>
        <row r="555">
          <cell r="A555" t="str">
            <v>CCIN000032-5000-003</v>
          </cell>
          <cell r="I555">
            <v>60000</v>
          </cell>
        </row>
        <row r="556">
          <cell r="A556" t="str">
            <v>CCIN000032-5000-005</v>
          </cell>
          <cell r="I556">
            <v>70000</v>
          </cell>
        </row>
        <row r="557">
          <cell r="A557" t="str">
            <v>CCIN000032-6000-003</v>
          </cell>
          <cell r="I557">
            <v>65000</v>
          </cell>
        </row>
        <row r="558">
          <cell r="A558" t="str">
            <v>CCIN000032-6000-005</v>
          </cell>
          <cell r="I558">
            <v>150000</v>
          </cell>
        </row>
        <row r="559">
          <cell r="A559" t="str">
            <v>CCIN000032-7000-003</v>
          </cell>
          <cell r="I559">
            <v>70000</v>
          </cell>
        </row>
        <row r="560">
          <cell r="A560" t="str">
            <v>CCIN000033-1000-002</v>
          </cell>
          <cell r="I560">
            <v>508000</v>
          </cell>
        </row>
        <row r="561">
          <cell r="A561" t="str">
            <v>CCIN000033-1000-003</v>
          </cell>
          <cell r="I561">
            <v>900000</v>
          </cell>
        </row>
        <row r="562">
          <cell r="A562" t="str">
            <v>CCIN000033-1000-005</v>
          </cell>
          <cell r="I562">
            <v>408000</v>
          </cell>
        </row>
        <row r="563">
          <cell r="A563" t="str">
            <v>CCIN000033-1000-007</v>
          </cell>
          <cell r="I563">
            <v>14483</v>
          </cell>
        </row>
        <row r="564">
          <cell r="A564" t="str">
            <v>CCIN000033-11000-001</v>
          </cell>
          <cell r="I564">
            <v>99000</v>
          </cell>
        </row>
        <row r="565">
          <cell r="A565" t="str">
            <v>CCIN000033-13000-001</v>
          </cell>
          <cell r="I565">
            <v>138500</v>
          </cell>
        </row>
        <row r="566">
          <cell r="A566" t="str">
            <v>CCIN000033-3000-005</v>
          </cell>
          <cell r="I566">
            <v>510000</v>
          </cell>
        </row>
        <row r="567">
          <cell r="A567" t="str">
            <v>CCIN000033-4000-001</v>
          </cell>
          <cell r="I567">
            <v>10000</v>
          </cell>
        </row>
        <row r="568">
          <cell r="A568" t="str">
            <v>CCIN000033-5000-001</v>
          </cell>
          <cell r="I568">
            <v>54000</v>
          </cell>
        </row>
        <row r="569">
          <cell r="A569" t="str">
            <v>CCIN000033-6000-001</v>
          </cell>
          <cell r="I569">
            <v>50000</v>
          </cell>
        </row>
        <row r="570">
          <cell r="A570" t="str">
            <v>CCIN000033-7000-001</v>
          </cell>
          <cell r="I570">
            <v>150000</v>
          </cell>
        </row>
        <row r="571">
          <cell r="A571" t="str">
            <v>CCIN000033-8000-001</v>
          </cell>
          <cell r="I571">
            <v>40000</v>
          </cell>
        </row>
        <row r="572">
          <cell r="A572" t="str">
            <v>CCIN000033-9000-001</v>
          </cell>
          <cell r="I572">
            <v>213298</v>
          </cell>
        </row>
        <row r="573">
          <cell r="A573" t="str">
            <v>CCIN000034-1000-002</v>
          </cell>
          <cell r="I573">
            <v>2000000</v>
          </cell>
        </row>
        <row r="574">
          <cell r="A574" t="str">
            <v>CCIN000034-1000-003</v>
          </cell>
          <cell r="I574">
            <v>1000000</v>
          </cell>
        </row>
        <row r="575">
          <cell r="A575" t="str">
            <v>CCIN000034-1000-004</v>
          </cell>
          <cell r="I575">
            <v>700000</v>
          </cell>
        </row>
        <row r="576">
          <cell r="A576" t="str">
            <v>CCIN000034-1000-005</v>
          </cell>
          <cell r="I576">
            <v>450000</v>
          </cell>
        </row>
        <row r="577">
          <cell r="A577" t="str">
            <v>CCIN000034-1000-007</v>
          </cell>
          <cell r="I577">
            <v>200000</v>
          </cell>
        </row>
        <row r="578">
          <cell r="A578" t="str">
            <v>CCIN000034-1000-008</v>
          </cell>
          <cell r="I578">
            <v>55000</v>
          </cell>
        </row>
        <row r="579">
          <cell r="A579" t="str">
            <v>CCIN000034-2000-004</v>
          </cell>
          <cell r="I579">
            <v>607000</v>
          </cell>
        </row>
        <row r="580">
          <cell r="A580" t="str">
            <v>CCIN000034-4000-004</v>
          </cell>
          <cell r="I580">
            <v>50000</v>
          </cell>
        </row>
        <row r="581">
          <cell r="A581" t="str">
            <v>CCIN000034-4000-005</v>
          </cell>
          <cell r="I581">
            <v>150000</v>
          </cell>
        </row>
        <row r="582">
          <cell r="A582" t="str">
            <v>CCIN000034-4000-006</v>
          </cell>
          <cell r="I582">
            <v>56000</v>
          </cell>
        </row>
        <row r="583">
          <cell r="A583" t="str">
            <v>CCIN000034-7000-006</v>
          </cell>
          <cell r="I583">
            <v>94249</v>
          </cell>
        </row>
        <row r="584">
          <cell r="A584" t="str">
            <v>CCIN000035-1000-002</v>
          </cell>
          <cell r="I584">
            <v>294000</v>
          </cell>
        </row>
        <row r="585">
          <cell r="A585" t="str">
            <v>CCIN000035-1000-003</v>
          </cell>
          <cell r="I585">
            <v>50000</v>
          </cell>
        </row>
        <row r="586">
          <cell r="A586" t="str">
            <v>CCIN000035-1000-004</v>
          </cell>
          <cell r="I586">
            <v>200000</v>
          </cell>
        </row>
        <row r="587">
          <cell r="A587" t="str">
            <v>CCIN000035-1000-008</v>
          </cell>
          <cell r="I587">
            <v>150000</v>
          </cell>
        </row>
        <row r="588">
          <cell r="A588" t="str">
            <v>CCIN000035-2000-002</v>
          </cell>
          <cell r="I588">
            <v>294000</v>
          </cell>
        </row>
        <row r="589">
          <cell r="A589" t="str">
            <v>CCIN000035-3000-002</v>
          </cell>
          <cell r="I589">
            <v>294000</v>
          </cell>
        </row>
        <row r="590">
          <cell r="A590" t="str">
            <v>CCIN000035-4000-002</v>
          </cell>
          <cell r="I590">
            <v>294000</v>
          </cell>
        </row>
        <row r="591">
          <cell r="A591" t="str">
            <v>CCIN000035-5000-002</v>
          </cell>
          <cell r="I591">
            <v>294000</v>
          </cell>
        </row>
        <row r="592">
          <cell r="A592" t="str">
            <v>CCIN000036-1000-002</v>
          </cell>
          <cell r="I592">
            <v>508000</v>
          </cell>
        </row>
        <row r="593">
          <cell r="A593" t="str">
            <v>CCIN000036-1000-003</v>
          </cell>
          <cell r="I593">
            <v>50000</v>
          </cell>
        </row>
        <row r="594">
          <cell r="A594" t="str">
            <v>CCIN000036-1000-004</v>
          </cell>
          <cell r="I594">
            <v>200000</v>
          </cell>
        </row>
        <row r="595">
          <cell r="A595" t="str">
            <v>CCIN000036-1000-005</v>
          </cell>
          <cell r="I595">
            <v>500000</v>
          </cell>
        </row>
        <row r="596">
          <cell r="A596" t="str">
            <v>CCIN000036-1000-006</v>
          </cell>
          <cell r="I596">
            <v>786000</v>
          </cell>
        </row>
        <row r="597">
          <cell r="A597" t="str">
            <v>CCIN000036-1000-007</v>
          </cell>
          <cell r="I597">
            <v>835000</v>
          </cell>
        </row>
        <row r="598">
          <cell r="A598" t="str">
            <v>CCIN000036-1000-008</v>
          </cell>
          <cell r="I598">
            <v>60000</v>
          </cell>
        </row>
        <row r="599">
          <cell r="A599" t="str">
            <v>CCIN000036-2000-002</v>
          </cell>
          <cell r="I599">
            <v>508000</v>
          </cell>
        </row>
        <row r="600">
          <cell r="A600" t="str">
            <v>CCIN000036-2000-004</v>
          </cell>
          <cell r="I600">
            <v>200000</v>
          </cell>
        </row>
        <row r="601">
          <cell r="A601" t="str">
            <v>CCIN000036-23000-001</v>
          </cell>
          <cell r="I601">
            <v>31000</v>
          </cell>
        </row>
        <row r="602">
          <cell r="A602" t="str">
            <v>CCIN000036-24000-001</v>
          </cell>
          <cell r="I602">
            <v>48000</v>
          </cell>
        </row>
        <row r="603">
          <cell r="A603" t="str">
            <v>CCIN000036-25000-001</v>
          </cell>
          <cell r="I603">
            <v>8000</v>
          </cell>
        </row>
        <row r="604">
          <cell r="A604" t="str">
            <v>CCIN000036-27000-001</v>
          </cell>
          <cell r="I604">
            <v>48000</v>
          </cell>
        </row>
        <row r="605">
          <cell r="A605" t="str">
            <v>CCIN000036-28000-001</v>
          </cell>
          <cell r="I605">
            <v>8000</v>
          </cell>
        </row>
        <row r="606">
          <cell r="A606" t="str">
            <v>CCIN000036-29000-001</v>
          </cell>
          <cell r="I606">
            <v>7000</v>
          </cell>
        </row>
        <row r="607">
          <cell r="A607" t="str">
            <v>CCIN000036-30000-001</v>
          </cell>
          <cell r="I607">
            <v>7000</v>
          </cell>
        </row>
        <row r="608">
          <cell r="A608" t="str">
            <v>CCIN000036-3000-006</v>
          </cell>
          <cell r="I608">
            <v>650000</v>
          </cell>
        </row>
        <row r="609">
          <cell r="A609" t="str">
            <v>CCIN000036-3000-007</v>
          </cell>
          <cell r="I609">
            <v>606980</v>
          </cell>
        </row>
        <row r="610">
          <cell r="A610" t="str">
            <v>CCIN000036-31000-001</v>
          </cell>
          <cell r="I610">
            <v>47000</v>
          </cell>
        </row>
        <row r="611">
          <cell r="A611" t="str">
            <v>CCIN000036-32000-001</v>
          </cell>
          <cell r="I611">
            <v>7500</v>
          </cell>
        </row>
        <row r="612">
          <cell r="A612" t="str">
            <v>CCIN000036-33000-001</v>
          </cell>
          <cell r="I612">
            <v>54000</v>
          </cell>
        </row>
        <row r="613">
          <cell r="A613" t="str">
            <v>CCIN000036-34000-001</v>
          </cell>
          <cell r="I613">
            <v>51000</v>
          </cell>
        </row>
        <row r="614">
          <cell r="A614" t="str">
            <v>CCIN000036-36000-001</v>
          </cell>
          <cell r="I614">
            <v>55000</v>
          </cell>
        </row>
        <row r="615">
          <cell r="A615" t="str">
            <v>CCIN000036-38000-001</v>
          </cell>
          <cell r="I615">
            <v>54000</v>
          </cell>
        </row>
        <row r="616">
          <cell r="A616" t="str">
            <v>CCIN000036-40000-001</v>
          </cell>
          <cell r="I616">
            <v>55000</v>
          </cell>
        </row>
        <row r="617">
          <cell r="A617" t="str">
            <v>CCIN000036-42000-001</v>
          </cell>
          <cell r="I617">
            <v>70000</v>
          </cell>
        </row>
        <row r="618">
          <cell r="A618" t="str">
            <v>CCIN000036-44000-001</v>
          </cell>
          <cell r="I618">
            <v>60000</v>
          </cell>
        </row>
        <row r="619">
          <cell r="A619" t="str">
            <v>CCIN000036-45000-001</v>
          </cell>
          <cell r="I619">
            <v>60000</v>
          </cell>
        </row>
        <row r="620">
          <cell r="A620" t="str">
            <v>CCIN000036-46000-001</v>
          </cell>
          <cell r="I620">
            <v>75000</v>
          </cell>
        </row>
        <row r="621">
          <cell r="A621" t="str">
            <v>CCIN000036-47000-001</v>
          </cell>
          <cell r="I621">
            <v>65000</v>
          </cell>
        </row>
        <row r="622">
          <cell r="A622" t="str">
            <v>CCIN000036-49000-001</v>
          </cell>
          <cell r="I622">
            <v>65000</v>
          </cell>
        </row>
        <row r="623">
          <cell r="A623" t="str">
            <v>CCIN000036-50000-001</v>
          </cell>
          <cell r="I623">
            <v>78192</v>
          </cell>
        </row>
        <row r="624">
          <cell r="A624" t="str">
            <v>CCIN000036-5000-007</v>
          </cell>
          <cell r="I624">
            <v>703337</v>
          </cell>
        </row>
        <row r="625">
          <cell r="A625" t="str">
            <v>CCIN000036-51000-001</v>
          </cell>
          <cell r="I625">
            <v>75000</v>
          </cell>
        </row>
        <row r="626">
          <cell r="A626" t="str">
            <v>CCIN000036-53000-001</v>
          </cell>
          <cell r="I626">
            <v>20000</v>
          </cell>
        </row>
        <row r="627">
          <cell r="A627" t="str">
            <v>CCIN000036-54000-001</v>
          </cell>
          <cell r="I627">
            <v>75000</v>
          </cell>
        </row>
        <row r="628">
          <cell r="A628" t="str">
            <v>CCIN000036-55000-001</v>
          </cell>
          <cell r="I628">
            <v>75000</v>
          </cell>
        </row>
        <row r="629">
          <cell r="A629" t="str">
            <v>CCIN000036-56000-001</v>
          </cell>
          <cell r="I629">
            <v>75000</v>
          </cell>
        </row>
        <row r="630">
          <cell r="A630" t="str">
            <v>CCIN000036-57000-001</v>
          </cell>
          <cell r="I630">
            <v>75000</v>
          </cell>
        </row>
        <row r="631">
          <cell r="A631" t="str">
            <v>CCIN000037-1000-002</v>
          </cell>
          <cell r="I631">
            <v>133000</v>
          </cell>
        </row>
        <row r="632">
          <cell r="A632" t="str">
            <v>CCIN000037-1000-005</v>
          </cell>
          <cell r="I632">
            <v>2000000</v>
          </cell>
        </row>
        <row r="633">
          <cell r="A633" t="str">
            <v>CCIN000037-1000-006</v>
          </cell>
          <cell r="I633">
            <v>30900</v>
          </cell>
        </row>
        <row r="634">
          <cell r="A634" t="str">
            <v>CCIN000037-1000-008</v>
          </cell>
          <cell r="I634">
            <v>50000</v>
          </cell>
        </row>
        <row r="635">
          <cell r="A635" t="str">
            <v>CCIN000037-2000-002</v>
          </cell>
          <cell r="I635">
            <v>73000</v>
          </cell>
        </row>
        <row r="636">
          <cell r="A636" t="str">
            <v>CCIN000037-2000-005</v>
          </cell>
          <cell r="I636">
            <v>6000000</v>
          </cell>
        </row>
        <row r="637">
          <cell r="A637" t="str">
            <v>CCIN000037-3000-005</v>
          </cell>
          <cell r="I637">
            <v>4500000</v>
          </cell>
        </row>
        <row r="638">
          <cell r="A638" t="str">
            <v>CCIN000038-1000-002</v>
          </cell>
          <cell r="I638">
            <v>10000000</v>
          </cell>
        </row>
        <row r="639">
          <cell r="A639" t="str">
            <v>CCIN000038-1000-003</v>
          </cell>
          <cell r="I639">
            <v>54000</v>
          </cell>
        </row>
        <row r="640">
          <cell r="A640" t="str">
            <v>CCIN000038-1000-008</v>
          </cell>
          <cell r="I640">
            <v>35000</v>
          </cell>
        </row>
        <row r="641">
          <cell r="A641" t="str">
            <v>CCIN000038-3000-005</v>
          </cell>
          <cell r="I641">
            <v>8780000</v>
          </cell>
        </row>
        <row r="642">
          <cell r="A642" t="str">
            <v>CCIN000038-4000-005</v>
          </cell>
          <cell r="I642">
            <v>2128298</v>
          </cell>
        </row>
        <row r="643">
          <cell r="A643" t="str">
            <v>CCIN000038-7000-005</v>
          </cell>
          <cell r="I643">
            <v>2110106</v>
          </cell>
        </row>
        <row r="644">
          <cell r="A644" t="str">
            <v>CCIN000039-1000-003</v>
          </cell>
          <cell r="I644">
            <v>50000</v>
          </cell>
        </row>
        <row r="645">
          <cell r="A645" t="str">
            <v>CCIN000039-1000-004</v>
          </cell>
          <cell r="I645">
            <v>80000</v>
          </cell>
        </row>
        <row r="646">
          <cell r="A646" t="str">
            <v>CCIN000039-1000-006</v>
          </cell>
          <cell r="I646">
            <v>415000</v>
          </cell>
        </row>
        <row r="647">
          <cell r="A647" t="str">
            <v>CCIN000039-1000-007</v>
          </cell>
          <cell r="I647">
            <v>3500000</v>
          </cell>
        </row>
        <row r="648">
          <cell r="A648" t="str">
            <v>CCIN000039-1000-008</v>
          </cell>
          <cell r="I648">
            <v>55000</v>
          </cell>
        </row>
        <row r="649">
          <cell r="A649" t="str">
            <v>CCIN000039-2000-005</v>
          </cell>
          <cell r="I649">
            <v>1000000</v>
          </cell>
        </row>
        <row r="650">
          <cell r="A650" t="str">
            <v>CCIN000039-2000-007</v>
          </cell>
          <cell r="I650">
            <v>3500000</v>
          </cell>
        </row>
        <row r="651">
          <cell r="A651" t="str">
            <v>CCIN000039-3000-005</v>
          </cell>
          <cell r="I651">
            <v>536809</v>
          </cell>
        </row>
        <row r="652">
          <cell r="A652" t="str">
            <v>CCIN000039-3000-007</v>
          </cell>
          <cell r="I652">
            <v>3500000</v>
          </cell>
        </row>
        <row r="653">
          <cell r="A653" t="str">
            <v>CCIN000039-4000-005</v>
          </cell>
          <cell r="I653">
            <v>1384383</v>
          </cell>
        </row>
        <row r="654">
          <cell r="A654" t="str">
            <v>CCIN000039-4000-007</v>
          </cell>
          <cell r="I654">
            <v>3500000</v>
          </cell>
        </row>
        <row r="655">
          <cell r="A655" t="str">
            <v>CCIN000039-5000-007</v>
          </cell>
          <cell r="I655">
            <v>3500000</v>
          </cell>
        </row>
        <row r="656">
          <cell r="A656" t="str">
            <v>CCIN000040-10000-005</v>
          </cell>
          <cell r="I656">
            <v>2000000</v>
          </cell>
        </row>
        <row r="657">
          <cell r="A657" t="str">
            <v>CCIN000040-1000-002</v>
          </cell>
          <cell r="I657">
            <v>470000</v>
          </cell>
        </row>
        <row r="658">
          <cell r="A658" t="str">
            <v>CCIN000040-1000-003</v>
          </cell>
          <cell r="I658">
            <v>100000</v>
          </cell>
        </row>
        <row r="659">
          <cell r="A659" t="str">
            <v>CCIN000040-1000-005</v>
          </cell>
          <cell r="I659">
            <v>200000</v>
          </cell>
        </row>
        <row r="660">
          <cell r="A660" t="str">
            <v>CCIN000040-1000-007</v>
          </cell>
          <cell r="I660">
            <v>300000</v>
          </cell>
        </row>
        <row r="661">
          <cell r="A661" t="str">
            <v>CCIN000040-11000-005</v>
          </cell>
          <cell r="I661">
            <v>3667292</v>
          </cell>
        </row>
        <row r="662">
          <cell r="A662" t="str">
            <v>CCIN000040-12000-005</v>
          </cell>
          <cell r="I662">
            <v>200000</v>
          </cell>
        </row>
        <row r="663">
          <cell r="A663" t="str">
            <v>CCIN000040-13000-005</v>
          </cell>
          <cell r="I663">
            <v>1000000</v>
          </cell>
        </row>
        <row r="664">
          <cell r="A664" t="str">
            <v>CCIN000040-14000-005</v>
          </cell>
          <cell r="I664">
            <v>300000</v>
          </cell>
        </row>
        <row r="665">
          <cell r="A665" t="str">
            <v>CCIN000040-15000-005</v>
          </cell>
          <cell r="I665">
            <v>4899750</v>
          </cell>
        </row>
        <row r="666">
          <cell r="A666" t="str">
            <v>CCIN000040-16000-005</v>
          </cell>
          <cell r="I666">
            <v>4000000</v>
          </cell>
        </row>
        <row r="667">
          <cell r="A667" t="str">
            <v>CCIN000040-17000-005</v>
          </cell>
          <cell r="I667">
            <v>8177707</v>
          </cell>
        </row>
        <row r="668">
          <cell r="A668" t="str">
            <v>CCIN000040-2000-002</v>
          </cell>
          <cell r="I668">
            <v>488000</v>
          </cell>
        </row>
        <row r="669">
          <cell r="A669" t="str">
            <v>CCIN000040-2000-005</v>
          </cell>
          <cell r="I669">
            <v>200000</v>
          </cell>
        </row>
        <row r="670">
          <cell r="A670" t="str">
            <v>CCIN000040-2000-007</v>
          </cell>
          <cell r="I670">
            <v>300000</v>
          </cell>
        </row>
        <row r="671">
          <cell r="A671" t="str">
            <v>CCIN000040-2000-008</v>
          </cell>
          <cell r="I671">
            <v>1440000</v>
          </cell>
        </row>
        <row r="672">
          <cell r="A672" t="str">
            <v>CCIN000040-3000-002</v>
          </cell>
          <cell r="I672">
            <v>1135000</v>
          </cell>
        </row>
        <row r="673">
          <cell r="A673" t="str">
            <v>CCIN000040-3000-003</v>
          </cell>
          <cell r="I673">
            <v>100000</v>
          </cell>
        </row>
        <row r="674">
          <cell r="A674" t="str">
            <v>CCIN000040-3000-005</v>
          </cell>
          <cell r="I674">
            <v>1224043</v>
          </cell>
        </row>
        <row r="675">
          <cell r="A675" t="str">
            <v>CCIN000040-3000-007</v>
          </cell>
          <cell r="I675">
            <v>421334</v>
          </cell>
        </row>
        <row r="676">
          <cell r="A676" t="str">
            <v>CCIN000040-4000-003</v>
          </cell>
          <cell r="I676">
            <v>100000</v>
          </cell>
        </row>
        <row r="677">
          <cell r="A677" t="str">
            <v>CCIN000040-4000-005</v>
          </cell>
          <cell r="I677">
            <v>5000000</v>
          </cell>
        </row>
        <row r="678">
          <cell r="A678" t="str">
            <v>CCIN000040-4000-007</v>
          </cell>
          <cell r="I678">
            <v>120000</v>
          </cell>
        </row>
        <row r="679">
          <cell r="A679" t="str">
            <v>CCIN000040-5000-002</v>
          </cell>
          <cell r="I679">
            <v>1500000</v>
          </cell>
        </row>
        <row r="680">
          <cell r="A680" t="str">
            <v>CCIN000040-5000-003</v>
          </cell>
          <cell r="I680">
            <v>120000</v>
          </cell>
        </row>
        <row r="681">
          <cell r="A681" t="str">
            <v>CCIN000040-5000-005</v>
          </cell>
          <cell r="I681">
            <v>213405</v>
          </cell>
        </row>
        <row r="682">
          <cell r="A682" t="str">
            <v>CCIN000040-5000-007</v>
          </cell>
          <cell r="I682">
            <v>421334</v>
          </cell>
        </row>
        <row r="683">
          <cell r="A683" t="str">
            <v>CCIN000040-7000-005</v>
          </cell>
          <cell r="I683">
            <v>213405</v>
          </cell>
        </row>
        <row r="684">
          <cell r="A684" t="str">
            <v>CCIN000040-8000-005</v>
          </cell>
          <cell r="I684">
            <v>600000</v>
          </cell>
        </row>
        <row r="685">
          <cell r="A685" t="str">
            <v>CCIN000040-9000-005</v>
          </cell>
          <cell r="I685">
            <v>2793227</v>
          </cell>
        </row>
        <row r="686">
          <cell r="A686" t="str">
            <v>CCIN000041-1000-002</v>
          </cell>
          <cell r="I686">
            <v>245000</v>
          </cell>
        </row>
        <row r="687">
          <cell r="A687" t="str">
            <v>CCIN000041-1000-004</v>
          </cell>
          <cell r="I687">
            <v>160107</v>
          </cell>
        </row>
        <row r="688">
          <cell r="A688" t="str">
            <v>CCIN000041-1000-005</v>
          </cell>
          <cell r="I688">
            <v>2740436</v>
          </cell>
        </row>
        <row r="689">
          <cell r="A689" t="str">
            <v>CCIN000041-1000-008</v>
          </cell>
          <cell r="I689">
            <v>100000</v>
          </cell>
        </row>
        <row r="690">
          <cell r="A690" t="str">
            <v>CCIN000041-2000-003</v>
          </cell>
          <cell r="I690">
            <v>138000</v>
          </cell>
        </row>
        <row r="691">
          <cell r="A691" t="str">
            <v>CCIN000041-2000-004</v>
          </cell>
          <cell r="I691">
            <v>160107</v>
          </cell>
        </row>
        <row r="692">
          <cell r="A692" t="str">
            <v>CCIN000041-2000-005</v>
          </cell>
          <cell r="I692">
            <v>2577292</v>
          </cell>
        </row>
        <row r="693">
          <cell r="A693" t="str">
            <v>CCIN000041-3000-003</v>
          </cell>
          <cell r="I693">
            <v>138000</v>
          </cell>
        </row>
        <row r="694">
          <cell r="A694" t="str">
            <v>CCIN000041-3000-005</v>
          </cell>
          <cell r="I694">
            <v>2000000</v>
          </cell>
        </row>
        <row r="695">
          <cell r="A695" t="str">
            <v>CCIN000041-3000-008</v>
          </cell>
          <cell r="I695">
            <v>100000</v>
          </cell>
        </row>
        <row r="696">
          <cell r="A696" t="str">
            <v>CCIN000041-4000-004</v>
          </cell>
          <cell r="I696">
            <v>15000</v>
          </cell>
        </row>
        <row r="697">
          <cell r="A697" t="str">
            <v>CCIN000041-5000-008</v>
          </cell>
          <cell r="I697">
            <v>100000</v>
          </cell>
        </row>
        <row r="698">
          <cell r="A698" t="str">
            <v>CCIN000042-1000-002</v>
          </cell>
          <cell r="I698">
            <v>3004000</v>
          </cell>
        </row>
        <row r="699">
          <cell r="A699" t="str">
            <v>CCIN000042-1000-003</v>
          </cell>
          <cell r="I699">
            <v>50000</v>
          </cell>
        </row>
        <row r="700">
          <cell r="A700" t="str">
            <v>CCIN000042-1000-004</v>
          </cell>
          <cell r="I700">
            <v>250000</v>
          </cell>
        </row>
        <row r="701">
          <cell r="A701" t="str">
            <v>CCIN000042-1000-005</v>
          </cell>
          <cell r="I701">
            <v>3000000</v>
          </cell>
        </row>
        <row r="702">
          <cell r="A702" t="str">
            <v>CCIN000042-1000-006</v>
          </cell>
          <cell r="I702">
            <v>250000</v>
          </cell>
        </row>
        <row r="703">
          <cell r="A703" t="str">
            <v>CCIN000042-2000-002</v>
          </cell>
          <cell r="I703">
            <v>3000000</v>
          </cell>
        </row>
        <row r="704">
          <cell r="A704" t="str">
            <v>CCIN000042-2000-005</v>
          </cell>
          <cell r="I704">
            <v>6000000</v>
          </cell>
        </row>
        <row r="705">
          <cell r="A705" t="str">
            <v>CCIN000042-4000-005</v>
          </cell>
          <cell r="I705">
            <v>5000000</v>
          </cell>
        </row>
        <row r="706">
          <cell r="A706" t="str">
            <v>CCIN000042-5000-001</v>
          </cell>
          <cell r="I706">
            <v>45000</v>
          </cell>
        </row>
        <row r="707">
          <cell r="A707" t="str">
            <v>CCIN000042-6000-001</v>
          </cell>
          <cell r="I707">
            <v>6000</v>
          </cell>
        </row>
        <row r="708">
          <cell r="A708" t="str">
            <v>CCIN000043-10000-002</v>
          </cell>
          <cell r="I708">
            <v>120000</v>
          </cell>
        </row>
        <row r="709">
          <cell r="A709" t="str">
            <v>CCIN000043-1000-002</v>
          </cell>
          <cell r="I709">
            <v>177500</v>
          </cell>
        </row>
        <row r="710">
          <cell r="A710" t="str">
            <v>CCIN000043-1000-004</v>
          </cell>
          <cell r="I710">
            <v>117554</v>
          </cell>
        </row>
        <row r="711">
          <cell r="A711" t="str">
            <v>CCIN000043-1000-005</v>
          </cell>
          <cell r="I711">
            <v>1200000</v>
          </cell>
        </row>
        <row r="712">
          <cell r="A712" t="str">
            <v>CCIN000043-1000-006</v>
          </cell>
          <cell r="I712">
            <v>400000</v>
          </cell>
        </row>
        <row r="713">
          <cell r="A713" t="str">
            <v>CCIN000043-11000-002</v>
          </cell>
          <cell r="I713">
            <v>20000</v>
          </cell>
        </row>
        <row r="714">
          <cell r="A714" t="str">
            <v>CCIN000043-12000-002</v>
          </cell>
          <cell r="I714">
            <v>25000</v>
          </cell>
        </row>
        <row r="715">
          <cell r="A715" t="str">
            <v>CCIN000043-2000-002</v>
          </cell>
          <cell r="I715">
            <v>165000</v>
          </cell>
        </row>
        <row r="716">
          <cell r="A716" t="str">
            <v>CCIN000043-2000-005</v>
          </cell>
          <cell r="I716">
            <v>1500000</v>
          </cell>
        </row>
        <row r="717">
          <cell r="A717" t="str">
            <v>CCIN000043-3000-002</v>
          </cell>
          <cell r="I717">
            <v>135000</v>
          </cell>
        </row>
        <row r="718">
          <cell r="A718" t="str">
            <v>CCIN000043-4000-002</v>
          </cell>
          <cell r="I718">
            <v>113000</v>
          </cell>
        </row>
        <row r="719">
          <cell r="A719" t="str">
            <v>CCIN000043-5000-002</v>
          </cell>
          <cell r="I719">
            <v>113000</v>
          </cell>
        </row>
        <row r="720">
          <cell r="A720" t="str">
            <v>CCIN000043-6000-002</v>
          </cell>
          <cell r="I720">
            <v>114510</v>
          </cell>
        </row>
        <row r="721">
          <cell r="A721" t="str">
            <v>CCIN000043-8000-002</v>
          </cell>
          <cell r="I721">
            <v>100000</v>
          </cell>
        </row>
        <row r="722">
          <cell r="A722" t="str">
            <v>CCIN000043-9000-002</v>
          </cell>
          <cell r="I722">
            <v>100000</v>
          </cell>
        </row>
        <row r="723">
          <cell r="A723" t="str">
            <v>CCIN000044-1000-002</v>
          </cell>
          <cell r="I723">
            <v>824000</v>
          </cell>
        </row>
        <row r="724">
          <cell r="A724" t="str">
            <v>CCIN000044-1000-003</v>
          </cell>
          <cell r="I724">
            <v>15000</v>
          </cell>
        </row>
        <row r="725">
          <cell r="A725" t="str">
            <v>CCIN000044-1000-004</v>
          </cell>
          <cell r="I725">
            <v>1075000</v>
          </cell>
        </row>
        <row r="726">
          <cell r="A726" t="str">
            <v>CCIN000044-1000-005</v>
          </cell>
          <cell r="I726">
            <v>1159487</v>
          </cell>
        </row>
        <row r="727">
          <cell r="A727" t="str">
            <v>CCIN000044-1000-007</v>
          </cell>
          <cell r="I727">
            <v>98800</v>
          </cell>
        </row>
        <row r="728">
          <cell r="A728" t="str">
            <v>CCIN000044-2000-002</v>
          </cell>
          <cell r="I728">
            <v>1000000</v>
          </cell>
        </row>
        <row r="729">
          <cell r="A729" t="str">
            <v>CCIN000044-3000-002</v>
          </cell>
          <cell r="I729">
            <v>600000</v>
          </cell>
        </row>
        <row r="730">
          <cell r="A730" t="str">
            <v>CCIN000044-3000-004</v>
          </cell>
          <cell r="I730">
            <v>1500000</v>
          </cell>
        </row>
        <row r="731">
          <cell r="A731" t="str">
            <v>CCIN000044-5000-002</v>
          </cell>
          <cell r="I731">
            <v>600000</v>
          </cell>
        </row>
        <row r="732">
          <cell r="A732" t="str">
            <v>CCIN000044-6000-002</v>
          </cell>
          <cell r="I732">
            <v>600000</v>
          </cell>
        </row>
        <row r="733">
          <cell r="A733" t="str">
            <v>CCIN000044-6000-004</v>
          </cell>
          <cell r="I733">
            <v>1000000</v>
          </cell>
        </row>
        <row r="734">
          <cell r="A734" t="str">
            <v>CCIN000044-7000-004</v>
          </cell>
          <cell r="I734">
            <v>1500000</v>
          </cell>
        </row>
        <row r="735">
          <cell r="A735" t="str">
            <v>CCIN000045-10000-002</v>
          </cell>
          <cell r="I735">
            <v>50000</v>
          </cell>
        </row>
        <row r="736">
          <cell r="A736" t="str">
            <v>CCIN000045-1000-002</v>
          </cell>
          <cell r="I736">
            <v>30000</v>
          </cell>
        </row>
        <row r="737">
          <cell r="A737" t="str">
            <v>CCIN000045-1000-004</v>
          </cell>
          <cell r="I737">
            <v>650000</v>
          </cell>
        </row>
        <row r="738">
          <cell r="A738" t="str">
            <v>CCIN000045-1000-008</v>
          </cell>
          <cell r="I738">
            <v>30000</v>
          </cell>
        </row>
        <row r="739">
          <cell r="A739" t="str">
            <v>CCIN000045-11000-002</v>
          </cell>
          <cell r="I739">
            <v>50000</v>
          </cell>
        </row>
        <row r="740">
          <cell r="A740" t="str">
            <v>CCIN000045-12000-002</v>
          </cell>
          <cell r="I740">
            <v>100000</v>
          </cell>
        </row>
        <row r="741">
          <cell r="A741" t="str">
            <v>CCIN000045-14000-002</v>
          </cell>
          <cell r="I741">
            <v>100000</v>
          </cell>
        </row>
        <row r="742">
          <cell r="A742" t="str">
            <v>CCIN000045-15000-002</v>
          </cell>
          <cell r="I742">
            <v>130000</v>
          </cell>
        </row>
        <row r="743">
          <cell r="A743" t="str">
            <v>CCIN000045-16000-002</v>
          </cell>
          <cell r="I743">
            <v>100000</v>
          </cell>
        </row>
        <row r="744">
          <cell r="A744" t="str">
            <v>CCIN000045-17000-002</v>
          </cell>
          <cell r="I744">
            <v>119000</v>
          </cell>
        </row>
        <row r="745">
          <cell r="A745" t="str">
            <v>CCIN000045-18000-002</v>
          </cell>
          <cell r="I745">
            <v>119000</v>
          </cell>
        </row>
        <row r="746">
          <cell r="A746" t="str">
            <v>CCIN000045-19000-002</v>
          </cell>
          <cell r="I746">
            <v>201665</v>
          </cell>
        </row>
        <row r="747">
          <cell r="A747" t="str">
            <v>CCIN000045-2000-002</v>
          </cell>
          <cell r="I747">
            <v>50000</v>
          </cell>
        </row>
        <row r="748">
          <cell r="A748" t="str">
            <v>CCIN000045-3000-002</v>
          </cell>
          <cell r="I748">
            <v>50000</v>
          </cell>
        </row>
        <row r="749">
          <cell r="A749" t="str">
            <v>CCIN000045-4000-002</v>
          </cell>
          <cell r="I749">
            <v>50000</v>
          </cell>
        </row>
        <row r="750">
          <cell r="A750" t="str">
            <v>CCIN000045-5000-002</v>
          </cell>
          <cell r="I750">
            <v>50000</v>
          </cell>
        </row>
        <row r="751">
          <cell r="A751" t="str">
            <v>CCIN000045-6000-002</v>
          </cell>
          <cell r="I751">
            <v>50000</v>
          </cell>
        </row>
        <row r="752">
          <cell r="A752" t="str">
            <v>CCIN000045-7000-002</v>
          </cell>
          <cell r="I752">
            <v>50000</v>
          </cell>
        </row>
        <row r="753">
          <cell r="A753" t="str">
            <v>CCIN000045-8000-002</v>
          </cell>
          <cell r="I753">
            <v>50000</v>
          </cell>
        </row>
        <row r="754">
          <cell r="A754" t="str">
            <v>CCIN000045-9000-002</v>
          </cell>
          <cell r="I754">
            <v>50000</v>
          </cell>
        </row>
        <row r="755">
          <cell r="A755" t="str">
            <v>CCIN000046-1000-001</v>
          </cell>
          <cell r="I755">
            <v>121271</v>
          </cell>
        </row>
        <row r="756">
          <cell r="A756" t="str">
            <v>CCIN000046-1000-002</v>
          </cell>
          <cell r="I756">
            <v>700000</v>
          </cell>
        </row>
        <row r="757">
          <cell r="A757" t="str">
            <v>CCIN000046-1000-003</v>
          </cell>
          <cell r="I757">
            <v>40000</v>
          </cell>
        </row>
        <row r="758">
          <cell r="A758" t="str">
            <v>CCIN000046-1000-004</v>
          </cell>
          <cell r="I758">
            <v>700000</v>
          </cell>
        </row>
        <row r="759">
          <cell r="A759" t="str">
            <v>CCIN000046-1000-005</v>
          </cell>
          <cell r="I759">
            <v>1287873</v>
          </cell>
        </row>
        <row r="760">
          <cell r="A760" t="str">
            <v>CCIN000046-1000-006</v>
          </cell>
          <cell r="I760">
            <v>1640000</v>
          </cell>
        </row>
        <row r="761">
          <cell r="A761" t="str">
            <v>CCIN000046-1000-008</v>
          </cell>
          <cell r="I761">
            <v>40000</v>
          </cell>
        </row>
        <row r="762">
          <cell r="A762" t="str">
            <v>CCIN000046-2000-002</v>
          </cell>
          <cell r="I762">
            <v>1000000</v>
          </cell>
        </row>
        <row r="763">
          <cell r="A763" t="str">
            <v>CCIN000046-2000-005</v>
          </cell>
          <cell r="I763">
            <v>1281490</v>
          </cell>
        </row>
        <row r="764">
          <cell r="A764" t="str">
            <v>CCIN000046-2000-006</v>
          </cell>
          <cell r="I764">
            <v>1640000</v>
          </cell>
        </row>
        <row r="765">
          <cell r="A765" t="str">
            <v>CCIN000046-3000-006</v>
          </cell>
          <cell r="I765">
            <v>1640000</v>
          </cell>
        </row>
        <row r="766">
          <cell r="A766" t="str">
            <v>CCIN000046-4000-005</v>
          </cell>
          <cell r="I766">
            <v>2000000</v>
          </cell>
        </row>
        <row r="767">
          <cell r="A767" t="str">
            <v>CCIN000046-5000-005</v>
          </cell>
          <cell r="I767">
            <v>200000</v>
          </cell>
        </row>
        <row r="768">
          <cell r="A768" t="str">
            <v>CCIN000046-5000-006</v>
          </cell>
          <cell r="I768">
            <v>400000</v>
          </cell>
        </row>
        <row r="769">
          <cell r="A769" t="str">
            <v>CCIN000047-10000-005</v>
          </cell>
          <cell r="I769">
            <v>200000</v>
          </cell>
        </row>
        <row r="770">
          <cell r="A770" t="str">
            <v>CCIN000047-1000-002</v>
          </cell>
          <cell r="I770">
            <v>344000</v>
          </cell>
        </row>
        <row r="771">
          <cell r="A771" t="str">
            <v>CCIN000047-1000-004</v>
          </cell>
          <cell r="I771">
            <v>150000</v>
          </cell>
        </row>
        <row r="772">
          <cell r="A772" t="str">
            <v>CCIN000047-1000-005</v>
          </cell>
          <cell r="I772">
            <v>3250000</v>
          </cell>
        </row>
        <row r="773">
          <cell r="A773" t="str">
            <v>CCIN000047-1000-006</v>
          </cell>
          <cell r="I773">
            <v>20500</v>
          </cell>
        </row>
        <row r="774">
          <cell r="A774" t="str">
            <v>CCIN000047-1000-007</v>
          </cell>
          <cell r="I774">
            <v>700000</v>
          </cell>
        </row>
        <row r="775">
          <cell r="A775" t="str">
            <v>CCIN000047-11000-005</v>
          </cell>
          <cell r="I775">
            <v>200000</v>
          </cell>
        </row>
        <row r="776">
          <cell r="A776" t="str">
            <v>CCIN000047-2000-002</v>
          </cell>
          <cell r="I776">
            <v>300000</v>
          </cell>
        </row>
        <row r="777">
          <cell r="A777" t="str">
            <v>CCIN000047-2000-003</v>
          </cell>
          <cell r="I777">
            <v>30000</v>
          </cell>
        </row>
        <row r="778">
          <cell r="A778" t="str">
            <v>CCIN000047-2000-005</v>
          </cell>
          <cell r="I778">
            <v>70000</v>
          </cell>
        </row>
        <row r="779">
          <cell r="A779" t="str">
            <v>CCIN000047-2000-007</v>
          </cell>
          <cell r="I779">
            <v>250000</v>
          </cell>
        </row>
        <row r="780">
          <cell r="A780" t="str">
            <v>CCIN000047-3000-003</v>
          </cell>
          <cell r="I780">
            <v>65000</v>
          </cell>
        </row>
        <row r="781">
          <cell r="A781" t="str">
            <v>CCIN000047-4000-003</v>
          </cell>
          <cell r="I781">
            <v>80000</v>
          </cell>
        </row>
        <row r="782">
          <cell r="A782" t="str">
            <v>CCIN000047-4000-005</v>
          </cell>
          <cell r="I782">
            <v>100000</v>
          </cell>
        </row>
        <row r="783">
          <cell r="A783" t="str">
            <v>CCIN000047-7000-005</v>
          </cell>
          <cell r="I783">
            <v>140000</v>
          </cell>
        </row>
        <row r="784">
          <cell r="A784" t="str">
            <v>CCIN000047-8000-005</v>
          </cell>
          <cell r="I784">
            <v>140000</v>
          </cell>
        </row>
        <row r="785">
          <cell r="A785" t="str">
            <v>CCIN000047-9000-005</v>
          </cell>
          <cell r="I785">
            <v>200000</v>
          </cell>
        </row>
        <row r="786">
          <cell r="A786" t="str">
            <v>CCIN000048-1000-002</v>
          </cell>
          <cell r="I786">
            <v>220000</v>
          </cell>
        </row>
        <row r="787">
          <cell r="A787" t="str">
            <v>CCIN000048-1000-003</v>
          </cell>
          <cell r="I787">
            <v>50000</v>
          </cell>
        </row>
        <row r="788">
          <cell r="A788" t="str">
            <v>CCIN000048-1000-004</v>
          </cell>
          <cell r="I788">
            <v>100000</v>
          </cell>
        </row>
        <row r="789">
          <cell r="A789" t="str">
            <v>CCIN000048-1000-005</v>
          </cell>
          <cell r="I789">
            <v>615000</v>
          </cell>
        </row>
        <row r="790">
          <cell r="A790" t="str">
            <v>CCIN000048-1000-006</v>
          </cell>
          <cell r="I790">
            <v>96500</v>
          </cell>
        </row>
        <row r="791">
          <cell r="A791" t="str">
            <v>CCIN000048-2000-003</v>
          </cell>
          <cell r="I791">
            <v>70000</v>
          </cell>
        </row>
        <row r="792">
          <cell r="A792" t="str">
            <v>CCIN000048-2000-005</v>
          </cell>
          <cell r="I792">
            <v>30000</v>
          </cell>
        </row>
        <row r="793">
          <cell r="A793" t="str">
            <v>CCIN000048-3000-003</v>
          </cell>
          <cell r="I793">
            <v>100000</v>
          </cell>
        </row>
        <row r="794">
          <cell r="A794" t="str">
            <v>CCIN000049-1000-002</v>
          </cell>
          <cell r="I794">
            <v>500000</v>
          </cell>
        </row>
        <row r="795">
          <cell r="A795" t="str">
            <v>CCIN000049-1000-004</v>
          </cell>
          <cell r="I795">
            <v>400000</v>
          </cell>
        </row>
        <row r="796">
          <cell r="A796" t="str">
            <v>CCIN000049-1000-005</v>
          </cell>
          <cell r="I796">
            <v>1500000</v>
          </cell>
        </row>
        <row r="797">
          <cell r="A797" t="str">
            <v>CCIN000049-1000-006</v>
          </cell>
          <cell r="I797">
            <v>38700</v>
          </cell>
        </row>
        <row r="798">
          <cell r="A798" t="str">
            <v>CCIN000049-1000-008</v>
          </cell>
          <cell r="I798">
            <v>70000</v>
          </cell>
        </row>
        <row r="799">
          <cell r="A799" t="str">
            <v>CCIN000049-2000-003</v>
          </cell>
          <cell r="I799">
            <v>387000</v>
          </cell>
        </row>
        <row r="800">
          <cell r="A800" t="str">
            <v>CCIN000049-2000-006</v>
          </cell>
          <cell r="I800">
            <v>29000</v>
          </cell>
        </row>
        <row r="801">
          <cell r="A801" t="str">
            <v>CCIN000049-3000-006</v>
          </cell>
          <cell r="I801">
            <v>50000</v>
          </cell>
        </row>
        <row r="802">
          <cell r="A802" t="str">
            <v>CCIN000049-4000-006</v>
          </cell>
          <cell r="I802">
            <v>60000</v>
          </cell>
        </row>
        <row r="803">
          <cell r="A803" t="str">
            <v>CCIN000049-6000-001</v>
          </cell>
          <cell r="I803">
            <v>30000</v>
          </cell>
        </row>
        <row r="804">
          <cell r="A804" t="str">
            <v>CCIN000049-7000-001</v>
          </cell>
          <cell r="I804">
            <v>50000</v>
          </cell>
        </row>
        <row r="805">
          <cell r="A805" t="str">
            <v>CCIN000050-10000-004</v>
          </cell>
          <cell r="I805">
            <v>20000</v>
          </cell>
        </row>
        <row r="806">
          <cell r="A806" t="str">
            <v>CCIN000050-10000-005</v>
          </cell>
          <cell r="I806">
            <v>3000000</v>
          </cell>
        </row>
        <row r="807">
          <cell r="A807" t="str">
            <v>CCIN000050-1000-002</v>
          </cell>
          <cell r="I807">
            <v>560000</v>
          </cell>
        </row>
        <row r="808">
          <cell r="A808" t="str">
            <v>CCIN000050-1000-004</v>
          </cell>
          <cell r="I808">
            <v>60000</v>
          </cell>
        </row>
        <row r="809">
          <cell r="A809" t="str">
            <v>CCIN000050-1000-007</v>
          </cell>
          <cell r="I809">
            <v>38988</v>
          </cell>
        </row>
        <row r="810">
          <cell r="A810" t="str">
            <v>CCIN000050-11000-004</v>
          </cell>
          <cell r="I810">
            <v>80000</v>
          </cell>
        </row>
        <row r="811">
          <cell r="A811" t="str">
            <v>CCIN000050-11000-005</v>
          </cell>
          <cell r="I811">
            <v>70000</v>
          </cell>
        </row>
        <row r="812">
          <cell r="A812" t="str">
            <v>CCIN000050-12000-005</v>
          </cell>
          <cell r="I812">
            <v>30000</v>
          </cell>
        </row>
        <row r="813">
          <cell r="A813" t="str">
            <v>CCIN000050-13000-005</v>
          </cell>
          <cell r="I813">
            <v>5155258</v>
          </cell>
        </row>
        <row r="814">
          <cell r="A814" t="str">
            <v>CCIN000050-14000-005</v>
          </cell>
          <cell r="I814">
            <v>3093403</v>
          </cell>
        </row>
        <row r="815">
          <cell r="A815" t="str">
            <v>CCIN000050-15000-005</v>
          </cell>
          <cell r="I815">
            <v>100000</v>
          </cell>
        </row>
        <row r="816">
          <cell r="A816" t="str">
            <v>CCIN000050-16000-005</v>
          </cell>
          <cell r="I816">
            <v>5155258</v>
          </cell>
        </row>
        <row r="817">
          <cell r="A817" t="str">
            <v>CCIN000050-17000-005</v>
          </cell>
          <cell r="I817">
            <v>100000</v>
          </cell>
        </row>
        <row r="818">
          <cell r="A818" t="str">
            <v>CCIN000050-18000-005</v>
          </cell>
          <cell r="I818">
            <v>30000</v>
          </cell>
        </row>
        <row r="819">
          <cell r="A819" t="str">
            <v>CCIN000050-19000-005</v>
          </cell>
          <cell r="I819">
            <v>250000</v>
          </cell>
        </row>
        <row r="820">
          <cell r="A820" t="str">
            <v>CCIN000050-20000-005</v>
          </cell>
          <cell r="I820">
            <v>100000</v>
          </cell>
        </row>
        <row r="821">
          <cell r="A821" t="str">
            <v>CCIN000050-2000-001</v>
          </cell>
          <cell r="I821">
            <v>200000</v>
          </cell>
        </row>
        <row r="822">
          <cell r="A822" t="str">
            <v>CCIN000050-2000-003</v>
          </cell>
          <cell r="I822">
            <v>532500</v>
          </cell>
        </row>
        <row r="823">
          <cell r="A823" t="str">
            <v>CCIN000050-21000-005</v>
          </cell>
          <cell r="I823">
            <v>1000000</v>
          </cell>
        </row>
        <row r="824">
          <cell r="A824" t="str">
            <v>CCIN000050-22000-005</v>
          </cell>
          <cell r="I824">
            <v>100000</v>
          </cell>
        </row>
        <row r="825">
          <cell r="A825" t="str">
            <v>CCIN000050-23000-005</v>
          </cell>
          <cell r="I825">
            <v>3000000</v>
          </cell>
        </row>
        <row r="826">
          <cell r="A826" t="str">
            <v>CCIN000050-24000-005</v>
          </cell>
          <cell r="I826">
            <v>900000</v>
          </cell>
        </row>
        <row r="827">
          <cell r="A827" t="str">
            <v>CCIN000050-25000-005</v>
          </cell>
          <cell r="I827">
            <v>100000</v>
          </cell>
        </row>
        <row r="828">
          <cell r="A828" t="str">
            <v>CCIN000050-26000-005</v>
          </cell>
          <cell r="I828">
            <v>60000</v>
          </cell>
        </row>
        <row r="829">
          <cell r="A829" t="str">
            <v>CCIN000050-27000-005</v>
          </cell>
          <cell r="I829">
            <v>100000</v>
          </cell>
        </row>
        <row r="830">
          <cell r="A830" t="str">
            <v>CCIN000050-28000-005</v>
          </cell>
          <cell r="I830">
            <v>1500000</v>
          </cell>
        </row>
        <row r="831">
          <cell r="A831" t="str">
            <v>CCIN000050-29000-005</v>
          </cell>
          <cell r="I831">
            <v>100000</v>
          </cell>
        </row>
        <row r="832">
          <cell r="A832" t="str">
            <v>CCIN000050-3000-004</v>
          </cell>
          <cell r="I832">
            <v>60000</v>
          </cell>
        </row>
        <row r="833">
          <cell r="A833" t="str">
            <v>CCIN000050-31000-005</v>
          </cell>
          <cell r="I833">
            <v>12433610</v>
          </cell>
        </row>
        <row r="834">
          <cell r="A834" t="str">
            <v>CCIN000050-32000-005</v>
          </cell>
          <cell r="I834">
            <v>599002</v>
          </cell>
        </row>
        <row r="835">
          <cell r="A835" t="str">
            <v>CCIN000050-33000-005</v>
          </cell>
          <cell r="I835">
            <v>3996000</v>
          </cell>
        </row>
        <row r="836">
          <cell r="A836" t="str">
            <v>CCIN000050-34000-005</v>
          </cell>
          <cell r="I836">
            <v>100000</v>
          </cell>
        </row>
        <row r="837">
          <cell r="A837" t="str">
            <v>CCIN000050-35000-005</v>
          </cell>
          <cell r="I837">
            <v>100000</v>
          </cell>
        </row>
        <row r="838">
          <cell r="A838" t="str">
            <v>CCIN000050-36000-005</v>
          </cell>
          <cell r="I838">
            <v>1500000</v>
          </cell>
        </row>
        <row r="839">
          <cell r="A839" t="str">
            <v>CCIN000050-37000-005</v>
          </cell>
          <cell r="I839">
            <v>100000</v>
          </cell>
        </row>
        <row r="840">
          <cell r="A840" t="str">
            <v>CCIN000050-38000-005</v>
          </cell>
          <cell r="I840">
            <v>1500000</v>
          </cell>
        </row>
        <row r="841">
          <cell r="A841" t="str">
            <v>CCIN000050-39000-005</v>
          </cell>
          <cell r="I841">
            <v>100000</v>
          </cell>
        </row>
        <row r="842">
          <cell r="A842" t="str">
            <v>CCIN000050-40000-005</v>
          </cell>
          <cell r="I842">
            <v>300000</v>
          </cell>
        </row>
        <row r="843">
          <cell r="A843" t="str">
            <v>CCIN000050-4000-001</v>
          </cell>
          <cell r="I843">
            <v>50000</v>
          </cell>
        </row>
        <row r="844">
          <cell r="A844" t="str">
            <v>CCIN000050-4000-003</v>
          </cell>
          <cell r="I844">
            <v>532500</v>
          </cell>
        </row>
        <row r="845">
          <cell r="A845" t="str">
            <v>CCIN000050-4000-004</v>
          </cell>
          <cell r="I845">
            <v>80000</v>
          </cell>
        </row>
        <row r="846">
          <cell r="A846" t="str">
            <v>CCIN000050-4000-005</v>
          </cell>
          <cell r="I846">
            <v>750000</v>
          </cell>
        </row>
        <row r="847">
          <cell r="A847" t="str">
            <v>CCIN000050-41000-005</v>
          </cell>
          <cell r="I847">
            <v>100000</v>
          </cell>
        </row>
        <row r="848">
          <cell r="A848" t="str">
            <v>CCIN000050-42000-005</v>
          </cell>
          <cell r="I848">
            <v>46650</v>
          </cell>
        </row>
        <row r="849">
          <cell r="A849" t="str">
            <v>CCIN000050-44000-005</v>
          </cell>
          <cell r="I849">
            <v>100000</v>
          </cell>
        </row>
        <row r="850">
          <cell r="A850" t="str">
            <v>CCIN000050-45000-005</v>
          </cell>
          <cell r="I850">
            <v>1000000</v>
          </cell>
        </row>
        <row r="851">
          <cell r="A851" t="str">
            <v>CCIN000050-48000-005</v>
          </cell>
          <cell r="I851">
            <v>900000</v>
          </cell>
        </row>
        <row r="852">
          <cell r="A852" t="str">
            <v>CCIN000050-49000-005</v>
          </cell>
          <cell r="I852">
            <v>990000</v>
          </cell>
        </row>
        <row r="853">
          <cell r="A853" t="str">
            <v>CCIN000050-5000-001</v>
          </cell>
          <cell r="I853">
            <v>300000</v>
          </cell>
        </row>
        <row r="854">
          <cell r="A854" t="str">
            <v>CCIN000050-5000-003</v>
          </cell>
          <cell r="I854">
            <v>532500</v>
          </cell>
        </row>
        <row r="855">
          <cell r="A855" t="str">
            <v>CCIN000050-5000-004</v>
          </cell>
          <cell r="I855">
            <v>10000</v>
          </cell>
        </row>
        <row r="856">
          <cell r="A856" t="str">
            <v>CCIN000050-52000-005</v>
          </cell>
          <cell r="I856">
            <v>300000</v>
          </cell>
        </row>
        <row r="857">
          <cell r="A857" t="str">
            <v>CCIN000050-53000-005</v>
          </cell>
          <cell r="I857">
            <v>200000</v>
          </cell>
        </row>
        <row r="858">
          <cell r="A858" t="str">
            <v>CCIN000050-55000-005</v>
          </cell>
          <cell r="I858">
            <v>680000</v>
          </cell>
        </row>
        <row r="859">
          <cell r="A859" t="str">
            <v>CCIN000050-56000-005</v>
          </cell>
          <cell r="I859">
            <v>670000</v>
          </cell>
        </row>
        <row r="860">
          <cell r="A860" t="str">
            <v>CCIN000050-57000-005</v>
          </cell>
          <cell r="I860">
            <v>650000</v>
          </cell>
        </row>
        <row r="861">
          <cell r="A861" t="str">
            <v>CCIN000050-58000-005</v>
          </cell>
          <cell r="I861">
            <v>900000</v>
          </cell>
        </row>
        <row r="862">
          <cell r="A862" t="str">
            <v>CCIN000050-59000-005</v>
          </cell>
          <cell r="I862">
            <v>990000</v>
          </cell>
        </row>
        <row r="863">
          <cell r="A863" t="str">
            <v>CCIN000050-60000-005</v>
          </cell>
          <cell r="I863">
            <v>990000</v>
          </cell>
        </row>
        <row r="864">
          <cell r="A864" t="str">
            <v>CCIN000050-6000-005</v>
          </cell>
          <cell r="I864">
            <v>1052709</v>
          </cell>
        </row>
        <row r="865">
          <cell r="A865" t="str">
            <v>CCIN000050-63000-005</v>
          </cell>
          <cell r="I865">
            <v>1000000</v>
          </cell>
        </row>
        <row r="866">
          <cell r="A866" t="str">
            <v>CCIN000050-64000-005</v>
          </cell>
          <cell r="I866">
            <v>100000</v>
          </cell>
        </row>
        <row r="867">
          <cell r="A867" t="str">
            <v>CCIN000050-66000-005</v>
          </cell>
          <cell r="I867">
            <v>700000</v>
          </cell>
        </row>
        <row r="868">
          <cell r="A868" t="str">
            <v>CCIN000050-67000-005</v>
          </cell>
          <cell r="I868">
            <v>30000</v>
          </cell>
        </row>
        <row r="869">
          <cell r="A869" t="str">
            <v>CCIN000050-68000-005</v>
          </cell>
          <cell r="I869">
            <v>100000</v>
          </cell>
        </row>
        <row r="870">
          <cell r="A870" t="str">
            <v>CCIN000050-7000-003</v>
          </cell>
          <cell r="I870">
            <v>532500</v>
          </cell>
        </row>
        <row r="871">
          <cell r="A871" t="str">
            <v>CCIN000050-7000-004</v>
          </cell>
          <cell r="I871">
            <v>20000</v>
          </cell>
        </row>
        <row r="872">
          <cell r="A872" t="str">
            <v>CCIN000050-7000-005</v>
          </cell>
          <cell r="I872">
            <v>5994000</v>
          </cell>
        </row>
        <row r="873">
          <cell r="A873" t="str">
            <v>CCIN000050-8000-003</v>
          </cell>
          <cell r="I873">
            <v>787500</v>
          </cell>
        </row>
        <row r="874">
          <cell r="A874" t="str">
            <v>CCIN000050-8000-004</v>
          </cell>
          <cell r="I874">
            <v>20000</v>
          </cell>
        </row>
        <row r="875">
          <cell r="A875" t="str">
            <v>CCIN000050-9000-003</v>
          </cell>
          <cell r="I875">
            <v>500000</v>
          </cell>
        </row>
        <row r="876">
          <cell r="A876" t="str">
            <v>CCIN000050-9000-004</v>
          </cell>
          <cell r="I876">
            <v>20000</v>
          </cell>
        </row>
        <row r="877">
          <cell r="A877" t="str">
            <v>CCIN000051-1000-002</v>
          </cell>
          <cell r="I877">
            <v>32500</v>
          </cell>
        </row>
        <row r="878">
          <cell r="A878" t="str">
            <v>CCIN000051-1000-003</v>
          </cell>
          <cell r="I878">
            <v>30000</v>
          </cell>
        </row>
        <row r="879">
          <cell r="A879" t="str">
            <v>CCIN000051-1000-004</v>
          </cell>
          <cell r="I879">
            <v>90000</v>
          </cell>
        </row>
        <row r="880">
          <cell r="A880" t="str">
            <v>CCIN000051-1000-006</v>
          </cell>
          <cell r="I880">
            <v>56000</v>
          </cell>
        </row>
        <row r="881">
          <cell r="A881" t="str">
            <v>CCIN000051-1000-008</v>
          </cell>
          <cell r="I881">
            <v>380000</v>
          </cell>
        </row>
        <row r="882">
          <cell r="A882" t="str">
            <v>CCIN000051-11000-004</v>
          </cell>
          <cell r="I882">
            <v>100000</v>
          </cell>
        </row>
        <row r="883">
          <cell r="A883" t="str">
            <v>CCIN000051-12000-004</v>
          </cell>
          <cell r="I883">
            <v>15000</v>
          </cell>
        </row>
        <row r="884">
          <cell r="A884" t="str">
            <v>CCIN000051-13000-004</v>
          </cell>
          <cell r="I884">
            <v>20000</v>
          </cell>
        </row>
        <row r="885">
          <cell r="A885" t="str">
            <v>CCIN000051-14000-004</v>
          </cell>
          <cell r="I885">
            <v>20000</v>
          </cell>
        </row>
        <row r="886">
          <cell r="A886" t="str">
            <v>CCIN000051-15000-004</v>
          </cell>
          <cell r="I886">
            <v>20000</v>
          </cell>
        </row>
        <row r="887">
          <cell r="A887" t="str">
            <v>CCIN000051-16000-004</v>
          </cell>
          <cell r="I887">
            <v>20000</v>
          </cell>
        </row>
        <row r="888">
          <cell r="A888" t="str">
            <v>CCIN000051-18000-004</v>
          </cell>
          <cell r="I888">
            <v>20000</v>
          </cell>
        </row>
        <row r="889">
          <cell r="A889" t="str">
            <v>CCIN000051-19000-004</v>
          </cell>
          <cell r="I889">
            <v>20000</v>
          </cell>
        </row>
        <row r="890">
          <cell r="A890" t="str">
            <v>CCIN000051-20000-004</v>
          </cell>
          <cell r="I890">
            <v>20000</v>
          </cell>
        </row>
        <row r="891">
          <cell r="A891" t="str">
            <v>CCIN000051-2000-004</v>
          </cell>
          <cell r="I891">
            <v>90000</v>
          </cell>
        </row>
        <row r="892">
          <cell r="A892" t="str">
            <v>CCIN000051-2000-005</v>
          </cell>
          <cell r="I892">
            <v>840000</v>
          </cell>
        </row>
        <row r="893">
          <cell r="A893" t="str">
            <v>CCIN000051-2000-006</v>
          </cell>
          <cell r="I893">
            <v>70000</v>
          </cell>
        </row>
        <row r="894">
          <cell r="A894" t="str">
            <v>CCIN000051-2000-007</v>
          </cell>
          <cell r="I894">
            <v>150000</v>
          </cell>
        </row>
        <row r="895">
          <cell r="A895" t="str">
            <v>CCIN000051-21000-004</v>
          </cell>
          <cell r="I895">
            <v>20000</v>
          </cell>
        </row>
        <row r="896">
          <cell r="A896" t="str">
            <v>CCIN000051-3000-003</v>
          </cell>
          <cell r="I896">
            <v>50000</v>
          </cell>
        </row>
        <row r="897">
          <cell r="A897" t="str">
            <v>CCIN000051-3000-004</v>
          </cell>
          <cell r="I897">
            <v>20000</v>
          </cell>
        </row>
        <row r="898">
          <cell r="A898" t="str">
            <v>CCIN000051-4000-004</v>
          </cell>
          <cell r="I898">
            <v>15000</v>
          </cell>
        </row>
        <row r="899">
          <cell r="A899" t="str">
            <v>CCIN000051-4000-005</v>
          </cell>
          <cell r="I899">
            <v>1039622</v>
          </cell>
        </row>
        <row r="900">
          <cell r="A900" t="str">
            <v>CCIN000051-5000-004</v>
          </cell>
          <cell r="I900">
            <v>20000</v>
          </cell>
        </row>
        <row r="901">
          <cell r="A901" t="str">
            <v>CCIN000051-5000-006</v>
          </cell>
          <cell r="I901">
            <v>206543</v>
          </cell>
        </row>
        <row r="902">
          <cell r="A902" t="str">
            <v>CCIN000051-6000-004</v>
          </cell>
          <cell r="I902">
            <v>30000</v>
          </cell>
        </row>
        <row r="903">
          <cell r="A903" t="str">
            <v>CCIN000051-7000-004</v>
          </cell>
          <cell r="I903">
            <v>45000</v>
          </cell>
        </row>
        <row r="904">
          <cell r="A904" t="str">
            <v>CCIN000051-8000-004</v>
          </cell>
          <cell r="I904">
            <v>30000</v>
          </cell>
        </row>
        <row r="905">
          <cell r="A905" t="str">
            <v>CCIN000051-9000-004</v>
          </cell>
          <cell r="I905">
            <v>110105</v>
          </cell>
        </row>
        <row r="906">
          <cell r="A906" t="str">
            <v>CCIN000052-1000-002</v>
          </cell>
          <cell r="I906">
            <v>30000</v>
          </cell>
        </row>
        <row r="907">
          <cell r="A907" t="str">
            <v>CCIN000052-1000-003</v>
          </cell>
          <cell r="I907">
            <v>50000</v>
          </cell>
        </row>
        <row r="908">
          <cell r="A908" t="str">
            <v>CCIN000052-1000-004</v>
          </cell>
          <cell r="I908">
            <v>150000</v>
          </cell>
        </row>
        <row r="909">
          <cell r="A909" t="str">
            <v>CCIN000052-1000-005</v>
          </cell>
          <cell r="I909">
            <v>3500000</v>
          </cell>
        </row>
        <row r="910">
          <cell r="A910" t="str">
            <v>CCIN000052-1000-006</v>
          </cell>
          <cell r="I910">
            <v>2323799</v>
          </cell>
        </row>
        <row r="911">
          <cell r="A911" t="str">
            <v>CCIN000052-1000-007</v>
          </cell>
          <cell r="I911">
            <v>16500</v>
          </cell>
        </row>
        <row r="912">
          <cell r="A912" t="str">
            <v>CCIN000052-2000-002</v>
          </cell>
          <cell r="I912">
            <v>30000</v>
          </cell>
        </row>
        <row r="913">
          <cell r="A913" t="str">
            <v>CCIN000052-2000-004</v>
          </cell>
          <cell r="I913">
            <v>60000</v>
          </cell>
        </row>
        <row r="914">
          <cell r="A914" t="str">
            <v>CCIN000053-1000-002</v>
          </cell>
          <cell r="I914">
            <v>350000</v>
          </cell>
        </row>
        <row r="915">
          <cell r="A915" t="str">
            <v>CCIN000053-1000-004</v>
          </cell>
          <cell r="I915">
            <v>30000</v>
          </cell>
        </row>
        <row r="916">
          <cell r="A916" t="str">
            <v>CCIN000053-1000-005</v>
          </cell>
          <cell r="I916">
            <v>368709</v>
          </cell>
        </row>
        <row r="917">
          <cell r="A917" t="str">
            <v>CCIN000053-1000-007</v>
          </cell>
          <cell r="I917">
            <v>11940</v>
          </cell>
        </row>
        <row r="918">
          <cell r="A918" t="str">
            <v>CCIN000053-1000-008</v>
          </cell>
          <cell r="I918">
            <v>500000</v>
          </cell>
        </row>
        <row r="919">
          <cell r="A919" t="str">
            <v>CCIN000053-2000-002</v>
          </cell>
          <cell r="I919">
            <v>350000</v>
          </cell>
        </row>
        <row r="920">
          <cell r="A920" t="str">
            <v>CCIN000053-2000-004</v>
          </cell>
          <cell r="I920">
            <v>45000</v>
          </cell>
        </row>
        <row r="921">
          <cell r="A921" t="str">
            <v>CCIN000053-2000-006</v>
          </cell>
          <cell r="I921">
            <v>50000</v>
          </cell>
        </row>
        <row r="922">
          <cell r="A922" t="str">
            <v>CCIN000053-2000-007</v>
          </cell>
          <cell r="I922">
            <v>70000</v>
          </cell>
        </row>
        <row r="923">
          <cell r="A923" t="str">
            <v>CCIN000053-3000-004</v>
          </cell>
          <cell r="I923">
            <v>45000</v>
          </cell>
        </row>
        <row r="924">
          <cell r="A924" t="str">
            <v>CCIN000053-5000-004</v>
          </cell>
          <cell r="I924">
            <v>50000</v>
          </cell>
        </row>
        <row r="925">
          <cell r="A925" t="str">
            <v>CCIN000054-10000-003</v>
          </cell>
          <cell r="I925">
            <v>100000</v>
          </cell>
        </row>
        <row r="926">
          <cell r="A926" t="str">
            <v>CCIN000054-1000-002</v>
          </cell>
          <cell r="I926">
            <v>2575000</v>
          </cell>
        </row>
        <row r="927">
          <cell r="A927" t="str">
            <v>CCIN000054-1000-003</v>
          </cell>
          <cell r="I927">
            <v>50000</v>
          </cell>
        </row>
        <row r="928">
          <cell r="A928" t="str">
            <v>CCIN000054-1000-004</v>
          </cell>
          <cell r="I928">
            <v>30000</v>
          </cell>
        </row>
        <row r="929">
          <cell r="A929" t="str">
            <v>CCIN000054-1000-006</v>
          </cell>
          <cell r="I929">
            <v>100000</v>
          </cell>
        </row>
        <row r="930">
          <cell r="A930" t="str">
            <v>CCIN000054-11000-002</v>
          </cell>
          <cell r="I930">
            <v>5642400</v>
          </cell>
        </row>
        <row r="931">
          <cell r="A931" t="str">
            <v>CCIN000054-11000-003</v>
          </cell>
          <cell r="I931">
            <v>53830</v>
          </cell>
        </row>
        <row r="932">
          <cell r="A932" t="str">
            <v>CCIN000054-12000-002</v>
          </cell>
          <cell r="I932">
            <v>1064362</v>
          </cell>
        </row>
        <row r="933">
          <cell r="A933" t="str">
            <v>CCIN000054-12000-003</v>
          </cell>
          <cell r="I933">
            <v>50000</v>
          </cell>
        </row>
        <row r="934">
          <cell r="A934" t="str">
            <v>CCIN000054-13000-003</v>
          </cell>
          <cell r="I934">
            <v>75150</v>
          </cell>
        </row>
        <row r="935">
          <cell r="A935" t="str">
            <v>CCIN000054-2000-001</v>
          </cell>
          <cell r="I935">
            <v>1100000</v>
          </cell>
        </row>
        <row r="936">
          <cell r="A936" t="str">
            <v>CCIN000054-2000-003</v>
          </cell>
          <cell r="I936">
            <v>60000</v>
          </cell>
        </row>
        <row r="937">
          <cell r="A937" t="str">
            <v>CCIN000054-3000-001</v>
          </cell>
          <cell r="I937">
            <v>200000</v>
          </cell>
        </row>
        <row r="938">
          <cell r="A938" t="str">
            <v>CCIN000054-3000-003</v>
          </cell>
          <cell r="I938">
            <v>60000</v>
          </cell>
        </row>
        <row r="939">
          <cell r="A939" t="str">
            <v>CCIN000054-4000-001</v>
          </cell>
          <cell r="I939">
            <v>300000</v>
          </cell>
        </row>
        <row r="940">
          <cell r="A940" t="str">
            <v>CCIN000054-4000-002</v>
          </cell>
          <cell r="I940">
            <v>2000000</v>
          </cell>
        </row>
        <row r="941">
          <cell r="A941" t="str">
            <v>CCIN000054-4000-003</v>
          </cell>
          <cell r="I941">
            <v>60000</v>
          </cell>
        </row>
        <row r="942">
          <cell r="A942" t="str">
            <v>CCIN000054-5000-001</v>
          </cell>
          <cell r="I942">
            <v>150000</v>
          </cell>
        </row>
        <row r="943">
          <cell r="A943" t="str">
            <v>CCIN000054-5000-002</v>
          </cell>
          <cell r="I943">
            <v>2000000</v>
          </cell>
        </row>
        <row r="944">
          <cell r="A944" t="str">
            <v>CCIN000054-5000-003</v>
          </cell>
          <cell r="I944">
            <v>80000</v>
          </cell>
        </row>
        <row r="945">
          <cell r="A945" t="str">
            <v>CCIN000054-6000-001</v>
          </cell>
          <cell r="I945">
            <v>700000</v>
          </cell>
        </row>
        <row r="946">
          <cell r="A946" t="str">
            <v>CCIN000054-6000-002</v>
          </cell>
          <cell r="I946">
            <v>9000000</v>
          </cell>
        </row>
        <row r="947">
          <cell r="A947" t="str">
            <v>CCIN000054-6000-003</v>
          </cell>
          <cell r="I947">
            <v>65000</v>
          </cell>
        </row>
        <row r="948">
          <cell r="A948" t="str">
            <v>CCIN000054-7000-003</v>
          </cell>
          <cell r="I948">
            <v>100000</v>
          </cell>
        </row>
        <row r="949">
          <cell r="A949" t="str">
            <v>CCIN000054-8000-002</v>
          </cell>
          <cell r="I949">
            <v>5910110</v>
          </cell>
        </row>
        <row r="950">
          <cell r="A950" t="str">
            <v>CCIN000054-8000-003</v>
          </cell>
          <cell r="I950">
            <v>100000</v>
          </cell>
        </row>
        <row r="951">
          <cell r="A951" t="str">
            <v>CCIN000054-9000-003</v>
          </cell>
          <cell r="I951">
            <v>50000</v>
          </cell>
        </row>
        <row r="952">
          <cell r="A952" t="str">
            <v>CCIN000055-10000-003</v>
          </cell>
          <cell r="I952">
            <v>100000</v>
          </cell>
        </row>
        <row r="953">
          <cell r="A953" t="str">
            <v>CCIN000055-1000-002</v>
          </cell>
          <cell r="I953">
            <v>240000</v>
          </cell>
        </row>
        <row r="954">
          <cell r="A954" t="str">
            <v>CCIN000055-1000-003</v>
          </cell>
          <cell r="I954">
            <v>28000</v>
          </cell>
        </row>
        <row r="955">
          <cell r="A955" t="str">
            <v>CCIN000055-1000-004</v>
          </cell>
          <cell r="I955">
            <v>350000</v>
          </cell>
        </row>
        <row r="956">
          <cell r="A956" t="str">
            <v>CCIN000055-1000-005</v>
          </cell>
          <cell r="I956">
            <v>2138937</v>
          </cell>
        </row>
        <row r="957">
          <cell r="A957" t="str">
            <v>CCIN000055-1000-007</v>
          </cell>
          <cell r="I957">
            <v>300000</v>
          </cell>
        </row>
        <row r="958">
          <cell r="A958" t="str">
            <v>CCIN000055-11000-003</v>
          </cell>
          <cell r="I958">
            <v>100000</v>
          </cell>
        </row>
        <row r="959">
          <cell r="A959" t="str">
            <v>CCIN000055-2000-003</v>
          </cell>
          <cell r="I959">
            <v>35000</v>
          </cell>
        </row>
        <row r="960">
          <cell r="A960" t="str">
            <v>CCIN000055-2000-004</v>
          </cell>
          <cell r="I960">
            <v>250000</v>
          </cell>
        </row>
        <row r="961">
          <cell r="A961" t="str">
            <v>CCIN000055-2000-005</v>
          </cell>
          <cell r="I961">
            <v>1064469</v>
          </cell>
        </row>
        <row r="962">
          <cell r="A962" t="str">
            <v>CCIN000055-2000-006</v>
          </cell>
          <cell r="I962">
            <v>350000</v>
          </cell>
        </row>
        <row r="963">
          <cell r="A963" t="str">
            <v>CCIN000055-3000-003</v>
          </cell>
          <cell r="I963">
            <v>40000</v>
          </cell>
        </row>
        <row r="964">
          <cell r="A964" t="str">
            <v>CCIN000055-3000-005</v>
          </cell>
          <cell r="I964">
            <v>3747483</v>
          </cell>
        </row>
        <row r="965">
          <cell r="A965" t="str">
            <v>CCIN000055-4000-003</v>
          </cell>
          <cell r="I965">
            <v>50000</v>
          </cell>
        </row>
        <row r="966">
          <cell r="A966" t="str">
            <v>CCIN000055-4000-005</v>
          </cell>
          <cell r="I966">
            <v>2813125</v>
          </cell>
        </row>
        <row r="967">
          <cell r="A967" t="str">
            <v>CCIN000055-5000-003</v>
          </cell>
          <cell r="I967">
            <v>50000</v>
          </cell>
        </row>
        <row r="968">
          <cell r="A968" t="str">
            <v>CCIN000055-6000-003</v>
          </cell>
          <cell r="I968">
            <v>60000</v>
          </cell>
        </row>
        <row r="969">
          <cell r="A969" t="str">
            <v>CCIN000055-7000-003</v>
          </cell>
          <cell r="I969">
            <v>70000</v>
          </cell>
        </row>
        <row r="970">
          <cell r="A970" t="str">
            <v>CCIN000055-9000-003</v>
          </cell>
          <cell r="I970">
            <v>70000</v>
          </cell>
        </row>
        <row r="971">
          <cell r="A971" t="str">
            <v>CCIN000056-1000-002</v>
          </cell>
          <cell r="I971">
            <v>500000</v>
          </cell>
        </row>
        <row r="972">
          <cell r="A972" t="str">
            <v>CCIN000056-1000-003</v>
          </cell>
          <cell r="I972">
            <v>50000</v>
          </cell>
        </row>
        <row r="973">
          <cell r="A973" t="str">
            <v>CCIN000056-1000-004</v>
          </cell>
          <cell r="I973">
            <v>15000</v>
          </cell>
        </row>
        <row r="974">
          <cell r="A974" t="str">
            <v>CCIN000056-1000-006</v>
          </cell>
          <cell r="I974">
            <v>400000</v>
          </cell>
        </row>
        <row r="975">
          <cell r="A975" t="str">
            <v>CCIN000056-1000-008</v>
          </cell>
          <cell r="I975">
            <v>110000</v>
          </cell>
        </row>
        <row r="976">
          <cell r="A976" t="str">
            <v>CCIN000056-11000-005</v>
          </cell>
          <cell r="I976">
            <v>28000</v>
          </cell>
        </row>
        <row r="977">
          <cell r="A977" t="str">
            <v>CCIN000056-12000-005</v>
          </cell>
          <cell r="I977">
            <v>150000</v>
          </cell>
        </row>
        <row r="978">
          <cell r="A978" t="str">
            <v>CCIN000056-2000-003</v>
          </cell>
          <cell r="I978">
            <v>153000</v>
          </cell>
        </row>
        <row r="979">
          <cell r="A979" t="str">
            <v>CCIN000056-2000-005</v>
          </cell>
          <cell r="I979">
            <v>200000</v>
          </cell>
        </row>
        <row r="980">
          <cell r="A980" t="str">
            <v>CCIN000056-2000-008</v>
          </cell>
          <cell r="I980">
            <v>10000</v>
          </cell>
        </row>
        <row r="981">
          <cell r="A981" t="str">
            <v>CCIN000056-3000-005</v>
          </cell>
          <cell r="I981">
            <v>327700</v>
          </cell>
        </row>
        <row r="982">
          <cell r="A982" t="str">
            <v>CCIN000056-4000-003</v>
          </cell>
          <cell r="I982">
            <v>153000</v>
          </cell>
        </row>
        <row r="983">
          <cell r="A983" t="str">
            <v>CCIN000056-4000-005</v>
          </cell>
          <cell r="I983">
            <v>75000</v>
          </cell>
        </row>
        <row r="984">
          <cell r="A984" t="str">
            <v>CCIN000056-5000-005</v>
          </cell>
          <cell r="I984">
            <v>137500</v>
          </cell>
        </row>
        <row r="985">
          <cell r="A985" t="str">
            <v>CCIN000056-6000-005</v>
          </cell>
          <cell r="I985">
            <v>85000</v>
          </cell>
        </row>
        <row r="986">
          <cell r="A986" t="str">
            <v>CCIN000056-7000-005</v>
          </cell>
          <cell r="I986">
            <v>91000</v>
          </cell>
        </row>
        <row r="987">
          <cell r="A987" t="str">
            <v>CCIN000056-8000-005</v>
          </cell>
          <cell r="I987">
            <v>76650</v>
          </cell>
        </row>
        <row r="988">
          <cell r="A988" t="str">
            <v>CCIN000056-9000-005</v>
          </cell>
          <cell r="I988">
            <v>409000</v>
          </cell>
        </row>
        <row r="989">
          <cell r="A989" t="str">
            <v>CCIN000057-1000-002</v>
          </cell>
          <cell r="I989">
            <v>1200000</v>
          </cell>
        </row>
        <row r="990">
          <cell r="A990" t="str">
            <v>CCIN000057-1000-003</v>
          </cell>
          <cell r="I990">
            <v>50000</v>
          </cell>
        </row>
        <row r="991">
          <cell r="A991" t="str">
            <v>CCIN000057-1000-007</v>
          </cell>
          <cell r="I991">
            <v>10590</v>
          </cell>
        </row>
        <row r="992">
          <cell r="A992" t="str">
            <v>CCIN000057-1000-008</v>
          </cell>
          <cell r="I992">
            <v>204000</v>
          </cell>
        </row>
        <row r="993">
          <cell r="A993" t="str">
            <v>CCIN000057-2000-007</v>
          </cell>
          <cell r="I993">
            <v>35600</v>
          </cell>
        </row>
        <row r="994">
          <cell r="A994" t="str">
            <v>CCIN000058-1000-002</v>
          </cell>
          <cell r="I994">
            <v>180000</v>
          </cell>
        </row>
        <row r="995">
          <cell r="A995" t="str">
            <v>CCIN000058-1000-003</v>
          </cell>
          <cell r="I995">
            <v>50000</v>
          </cell>
        </row>
        <row r="996">
          <cell r="A996" t="str">
            <v>CCIN000058-1000-004</v>
          </cell>
          <cell r="I996">
            <v>120000</v>
          </cell>
        </row>
        <row r="997">
          <cell r="A997" t="str">
            <v>CCIN000058-1000-005</v>
          </cell>
          <cell r="I997">
            <v>2138937</v>
          </cell>
        </row>
        <row r="998">
          <cell r="A998" t="str">
            <v>CCIN000058-1000-006</v>
          </cell>
          <cell r="I998">
            <v>90000</v>
          </cell>
        </row>
        <row r="999">
          <cell r="A999" t="str">
            <v>CCIN000058-1000-007</v>
          </cell>
          <cell r="I999">
            <v>130000</v>
          </cell>
        </row>
        <row r="1000">
          <cell r="A1000" t="str">
            <v>CCIN000058-3000-003</v>
          </cell>
          <cell r="I1000">
            <v>50000</v>
          </cell>
        </row>
        <row r="1001">
          <cell r="A1001" t="str">
            <v>CCIN000058-5000-005</v>
          </cell>
          <cell r="I1001">
            <v>3000000</v>
          </cell>
        </row>
        <row r="1002">
          <cell r="A1002" t="str">
            <v>CCIN000059-10000-005</v>
          </cell>
          <cell r="I1002">
            <v>100000</v>
          </cell>
        </row>
        <row r="1003">
          <cell r="A1003" t="str">
            <v>CCIN000059-1000-002</v>
          </cell>
          <cell r="I1003">
            <v>438000</v>
          </cell>
        </row>
        <row r="1004">
          <cell r="A1004" t="str">
            <v>CCIN000059-1000-004</v>
          </cell>
          <cell r="I1004">
            <v>40000</v>
          </cell>
        </row>
        <row r="1005">
          <cell r="A1005" t="str">
            <v>CCIN000059-11000-005</v>
          </cell>
          <cell r="I1005">
            <v>200000</v>
          </cell>
        </row>
        <row r="1006">
          <cell r="A1006" t="str">
            <v>CCIN000059-14000-005</v>
          </cell>
          <cell r="I1006">
            <v>100000</v>
          </cell>
        </row>
        <row r="1007">
          <cell r="A1007" t="str">
            <v>CCIN000059-15000-005</v>
          </cell>
          <cell r="I1007">
            <v>1678300</v>
          </cell>
        </row>
        <row r="1008">
          <cell r="A1008" t="str">
            <v>CCIN000059-18000-005</v>
          </cell>
          <cell r="I1008">
            <v>220000</v>
          </cell>
        </row>
        <row r="1009">
          <cell r="A1009" t="str">
            <v>CCIN000059-19000-005</v>
          </cell>
          <cell r="I1009">
            <v>275000</v>
          </cell>
        </row>
        <row r="1010">
          <cell r="A1010" t="str">
            <v>CCIN000059-20000-005</v>
          </cell>
          <cell r="I1010">
            <v>50000</v>
          </cell>
        </row>
        <row r="1011">
          <cell r="A1011" t="str">
            <v>CCIN000059-2000-005</v>
          </cell>
          <cell r="I1011">
            <v>250000</v>
          </cell>
        </row>
        <row r="1012">
          <cell r="A1012" t="str">
            <v>CCIN000059-22000-005</v>
          </cell>
          <cell r="I1012">
            <v>1387734</v>
          </cell>
        </row>
        <row r="1013">
          <cell r="A1013" t="str">
            <v>CCIN000059-3000-004</v>
          </cell>
          <cell r="I1013">
            <v>50000</v>
          </cell>
        </row>
        <row r="1014">
          <cell r="A1014" t="str">
            <v>CCIN000059-3000-005</v>
          </cell>
          <cell r="I1014">
            <v>900000</v>
          </cell>
        </row>
        <row r="1015">
          <cell r="A1015" t="str">
            <v>CCIN000059-4000-004</v>
          </cell>
          <cell r="I1015">
            <v>65000</v>
          </cell>
        </row>
        <row r="1016">
          <cell r="A1016" t="str">
            <v>CCIN000059-4000-005</v>
          </cell>
          <cell r="I1016">
            <v>100000</v>
          </cell>
        </row>
        <row r="1017">
          <cell r="A1017" t="str">
            <v>CCIN000059-5000-004</v>
          </cell>
          <cell r="I1017">
            <v>70000</v>
          </cell>
        </row>
        <row r="1018">
          <cell r="A1018" t="str">
            <v>CCIN000059-5000-005</v>
          </cell>
          <cell r="I1018">
            <v>200000</v>
          </cell>
        </row>
        <row r="1019">
          <cell r="A1019" t="str">
            <v>CCIN000059-8000-005</v>
          </cell>
          <cell r="I1019">
            <v>215000</v>
          </cell>
        </row>
        <row r="1020">
          <cell r="A1020" t="str">
            <v>CCIN000059-9000-005</v>
          </cell>
          <cell r="I1020">
            <v>200000</v>
          </cell>
        </row>
        <row r="1021">
          <cell r="A1021" t="str">
            <v>CCIN000060-1000-001</v>
          </cell>
          <cell r="I1021">
            <v>400000</v>
          </cell>
        </row>
        <row r="1022">
          <cell r="A1022" t="str">
            <v>CCIN000060-1000-002</v>
          </cell>
          <cell r="I1022">
            <v>60000</v>
          </cell>
        </row>
        <row r="1023">
          <cell r="A1023" t="str">
            <v>CCIN000060-1000-004</v>
          </cell>
          <cell r="I1023">
            <v>335000</v>
          </cell>
        </row>
        <row r="1024">
          <cell r="A1024" t="str">
            <v>CCIN000060-1000-005</v>
          </cell>
          <cell r="I1024">
            <v>37120</v>
          </cell>
        </row>
        <row r="1025">
          <cell r="A1025" t="str">
            <v>CCIN000060-1000-008</v>
          </cell>
          <cell r="I1025">
            <v>28500</v>
          </cell>
        </row>
        <row r="1026">
          <cell r="A1026" t="str">
            <v>CCIN000060-12000-001</v>
          </cell>
          <cell r="I1026">
            <v>1960155</v>
          </cell>
        </row>
        <row r="1027">
          <cell r="A1027" t="str">
            <v>CCIN000060-2000-002</v>
          </cell>
          <cell r="I1027">
            <v>30000</v>
          </cell>
        </row>
        <row r="1028">
          <cell r="A1028" t="str">
            <v>CCIN000060-2000-007</v>
          </cell>
          <cell r="I1028">
            <v>38105</v>
          </cell>
        </row>
        <row r="1029">
          <cell r="A1029" t="str">
            <v>CCIN000060-3000-001</v>
          </cell>
          <cell r="I1029">
            <v>1091371</v>
          </cell>
        </row>
        <row r="1030">
          <cell r="A1030" t="str">
            <v>CCIN000060-3000-002</v>
          </cell>
          <cell r="I1030">
            <v>1200000</v>
          </cell>
        </row>
        <row r="1031">
          <cell r="A1031" t="str">
            <v>CCIN000060-4000-002</v>
          </cell>
          <cell r="I1031">
            <v>1200000</v>
          </cell>
        </row>
        <row r="1032">
          <cell r="A1032" t="str">
            <v>CCIN000060-5000-002</v>
          </cell>
          <cell r="I1032">
            <v>1200000</v>
          </cell>
        </row>
        <row r="1033">
          <cell r="A1033" t="str">
            <v>CCIN000061-10000-001</v>
          </cell>
          <cell r="I1033">
            <v>75000</v>
          </cell>
        </row>
        <row r="1034">
          <cell r="A1034" t="str">
            <v>CCIN000061-1000-002</v>
          </cell>
          <cell r="I1034">
            <v>60000</v>
          </cell>
        </row>
        <row r="1035">
          <cell r="A1035" t="str">
            <v>CCIN000061-1000-003</v>
          </cell>
          <cell r="I1035">
            <v>50000</v>
          </cell>
        </row>
        <row r="1036">
          <cell r="A1036" t="str">
            <v>CCIN000061-1000-004</v>
          </cell>
          <cell r="I1036">
            <v>120000</v>
          </cell>
        </row>
        <row r="1037">
          <cell r="A1037" t="str">
            <v>CCIN000061-1000-005</v>
          </cell>
          <cell r="I1037">
            <v>360000</v>
          </cell>
        </row>
        <row r="1038">
          <cell r="A1038" t="str">
            <v>CCIN000061-12000-001</v>
          </cell>
          <cell r="I1038">
            <v>75000</v>
          </cell>
        </row>
        <row r="1039">
          <cell r="A1039" t="str">
            <v>CCIN000061-13000-001</v>
          </cell>
          <cell r="I1039">
            <v>100000</v>
          </cell>
        </row>
        <row r="1040">
          <cell r="A1040" t="str">
            <v>CCIN000061-14000-001</v>
          </cell>
          <cell r="I1040">
            <v>100000</v>
          </cell>
        </row>
        <row r="1041">
          <cell r="A1041" t="str">
            <v>CCIN000061-15000-001</v>
          </cell>
          <cell r="I1041">
            <v>90000</v>
          </cell>
        </row>
        <row r="1042">
          <cell r="A1042" t="str">
            <v>CCIN000061-16000-001</v>
          </cell>
          <cell r="I1042">
            <v>69930</v>
          </cell>
        </row>
        <row r="1043">
          <cell r="A1043" t="str">
            <v>CCIN000061-17000-001</v>
          </cell>
          <cell r="I1043">
            <v>50000</v>
          </cell>
        </row>
        <row r="1044">
          <cell r="A1044" t="str">
            <v>CCIN000061-18000-001</v>
          </cell>
          <cell r="I1044">
            <v>50000</v>
          </cell>
        </row>
        <row r="1045">
          <cell r="A1045" t="str">
            <v>CCIN000061-19000-001</v>
          </cell>
          <cell r="I1045">
            <v>50000</v>
          </cell>
        </row>
        <row r="1046">
          <cell r="A1046" t="str">
            <v>CCIN000061-2000-002</v>
          </cell>
          <cell r="I1046">
            <v>70000</v>
          </cell>
        </row>
        <row r="1047">
          <cell r="A1047" t="str">
            <v>CCIN000061-2000-003</v>
          </cell>
          <cell r="I1047">
            <v>70000</v>
          </cell>
        </row>
        <row r="1048">
          <cell r="A1048" t="str">
            <v>CCIN000061-3000-002</v>
          </cell>
          <cell r="I1048">
            <v>50000</v>
          </cell>
        </row>
        <row r="1049">
          <cell r="A1049" t="str">
            <v>CCIN000061-3000-003</v>
          </cell>
          <cell r="I1049">
            <v>90000</v>
          </cell>
        </row>
        <row r="1050">
          <cell r="A1050" t="str">
            <v>CCIN000061-4000-003</v>
          </cell>
          <cell r="I1050">
            <v>100000</v>
          </cell>
        </row>
        <row r="1051">
          <cell r="A1051" t="str">
            <v>CCIN000061-5000-003</v>
          </cell>
          <cell r="I1051">
            <v>120000</v>
          </cell>
        </row>
        <row r="1052">
          <cell r="A1052" t="str">
            <v>CCIN000061-6000-003</v>
          </cell>
          <cell r="I1052">
            <v>100000</v>
          </cell>
        </row>
        <row r="1053">
          <cell r="A1053" t="str">
            <v>CCIN000062-1000-002</v>
          </cell>
          <cell r="I1053">
            <v>1100000</v>
          </cell>
        </row>
        <row r="1054">
          <cell r="A1054" t="str">
            <v>CCIN000062-1000-004</v>
          </cell>
          <cell r="I1054">
            <v>30000</v>
          </cell>
        </row>
        <row r="1055">
          <cell r="A1055" t="str">
            <v>CCIN000062-1000-006</v>
          </cell>
          <cell r="I1055">
            <v>132200</v>
          </cell>
        </row>
        <row r="1056">
          <cell r="A1056" t="str">
            <v>CCIN000062-1000-008</v>
          </cell>
          <cell r="I1056">
            <v>35000</v>
          </cell>
        </row>
        <row r="1057">
          <cell r="A1057" t="str">
            <v>CCIN000062-2000-004</v>
          </cell>
          <cell r="I1057">
            <v>50000</v>
          </cell>
        </row>
        <row r="1058">
          <cell r="A1058" t="str">
            <v>CCIN000062-2000-005</v>
          </cell>
          <cell r="I1058">
            <v>20000000</v>
          </cell>
        </row>
        <row r="1059">
          <cell r="A1059" t="str">
            <v>CCIN000062-2000-006</v>
          </cell>
          <cell r="I1059">
            <v>132200</v>
          </cell>
        </row>
        <row r="1060">
          <cell r="A1060" t="str">
            <v>CCIN000062-3000-004</v>
          </cell>
          <cell r="I1060">
            <v>70000</v>
          </cell>
        </row>
        <row r="1061">
          <cell r="A1061" t="str">
            <v>CCIN000062-3000-006</v>
          </cell>
          <cell r="I1061">
            <v>132200</v>
          </cell>
        </row>
        <row r="1062">
          <cell r="A1062" t="str">
            <v>CCIN000062-4000-005</v>
          </cell>
          <cell r="I1062">
            <v>35000000</v>
          </cell>
        </row>
        <row r="1063">
          <cell r="A1063" t="str">
            <v>CCIN000062-4000-006</v>
          </cell>
          <cell r="I1063">
            <v>132200</v>
          </cell>
        </row>
        <row r="1064">
          <cell r="A1064" t="str">
            <v>CCIN000062-6000-006</v>
          </cell>
          <cell r="I1064">
            <v>180000</v>
          </cell>
        </row>
        <row r="1065">
          <cell r="A1065" t="str">
            <v>CCIN000063-10000-005</v>
          </cell>
          <cell r="I1065">
            <v>250000</v>
          </cell>
        </row>
        <row r="1066">
          <cell r="A1066" t="str">
            <v>CCIN000063-1000-002</v>
          </cell>
          <cell r="I1066">
            <v>300000</v>
          </cell>
        </row>
        <row r="1067">
          <cell r="A1067" t="str">
            <v>CCIN000063-1000-004</v>
          </cell>
          <cell r="I1067">
            <v>968724</v>
          </cell>
        </row>
        <row r="1068">
          <cell r="A1068" t="str">
            <v>CCIN000063-1000-005</v>
          </cell>
          <cell r="I1068">
            <v>1760000</v>
          </cell>
        </row>
        <row r="1069">
          <cell r="A1069" t="str">
            <v>CCIN000063-1000-007</v>
          </cell>
          <cell r="I1069">
            <v>1300000</v>
          </cell>
        </row>
        <row r="1070">
          <cell r="A1070" t="str">
            <v>CCIN000063-11000-005</v>
          </cell>
          <cell r="I1070">
            <v>250000</v>
          </cell>
        </row>
        <row r="1071">
          <cell r="A1071" t="str">
            <v>CCIN000063-12000-005</v>
          </cell>
          <cell r="I1071">
            <v>250000</v>
          </cell>
        </row>
        <row r="1072">
          <cell r="A1072" t="str">
            <v>CCIN000063-13000-005</v>
          </cell>
          <cell r="I1072">
            <v>250000</v>
          </cell>
        </row>
        <row r="1073">
          <cell r="A1073" t="str">
            <v>CCIN000063-14000-005</v>
          </cell>
          <cell r="I1073">
            <v>250000</v>
          </cell>
        </row>
        <row r="1074">
          <cell r="A1074" t="str">
            <v>CCIN000063-15000-005</v>
          </cell>
          <cell r="I1074">
            <v>250000</v>
          </cell>
        </row>
        <row r="1075">
          <cell r="A1075" t="str">
            <v>CCIN000063-16000-005</v>
          </cell>
          <cell r="I1075">
            <v>250000</v>
          </cell>
        </row>
        <row r="1076">
          <cell r="A1076" t="str">
            <v>CCIN000063-17000-005</v>
          </cell>
          <cell r="I1076">
            <v>250000</v>
          </cell>
        </row>
        <row r="1077">
          <cell r="A1077" t="str">
            <v>CCIN000063-18000-005</v>
          </cell>
          <cell r="I1077">
            <v>250000</v>
          </cell>
        </row>
        <row r="1078">
          <cell r="A1078" t="str">
            <v>CCIN000063-19000-005</v>
          </cell>
          <cell r="I1078">
            <v>250000</v>
          </cell>
        </row>
        <row r="1079">
          <cell r="A1079" t="str">
            <v>CCIN000063-20000-005</v>
          </cell>
          <cell r="I1079">
            <v>250000</v>
          </cell>
        </row>
        <row r="1080">
          <cell r="A1080" t="str">
            <v>CCIN000063-2000-005</v>
          </cell>
          <cell r="I1080">
            <v>1760000</v>
          </cell>
        </row>
        <row r="1081">
          <cell r="A1081" t="str">
            <v>CCIN000063-2000-006</v>
          </cell>
          <cell r="I1081">
            <v>150000</v>
          </cell>
        </row>
        <row r="1082">
          <cell r="A1082" t="str">
            <v>CCIN000063-2000-007</v>
          </cell>
          <cell r="I1082">
            <v>200000</v>
          </cell>
        </row>
        <row r="1083">
          <cell r="A1083" t="str">
            <v>CCIN000063-2000-008</v>
          </cell>
          <cell r="I1083">
            <v>210000</v>
          </cell>
        </row>
        <row r="1084">
          <cell r="A1084" t="str">
            <v>CCIN000063-21000-005</v>
          </cell>
          <cell r="I1084">
            <v>250000</v>
          </cell>
        </row>
        <row r="1085">
          <cell r="A1085" t="str">
            <v>CCIN000063-23000-005</v>
          </cell>
          <cell r="I1085">
            <v>350000</v>
          </cell>
        </row>
        <row r="1086">
          <cell r="A1086" t="str">
            <v>CCIN000063-24000-005</v>
          </cell>
          <cell r="I1086">
            <v>350000</v>
          </cell>
        </row>
        <row r="1087">
          <cell r="A1087" t="str">
            <v>CCIN000063-25000-005</v>
          </cell>
          <cell r="I1087">
            <v>350000</v>
          </cell>
        </row>
        <row r="1088">
          <cell r="A1088" t="str">
            <v>CCIN000063-26000-005</v>
          </cell>
          <cell r="I1088">
            <v>350000</v>
          </cell>
        </row>
        <row r="1089">
          <cell r="A1089" t="str">
            <v>CCIN000063-30000-005</v>
          </cell>
          <cell r="I1089">
            <v>200000</v>
          </cell>
        </row>
        <row r="1090">
          <cell r="A1090" t="str">
            <v>CCIN000063-3000-006</v>
          </cell>
          <cell r="I1090">
            <v>185000</v>
          </cell>
        </row>
        <row r="1091">
          <cell r="A1091" t="str">
            <v>CCIN000063-4000-005</v>
          </cell>
          <cell r="I1091">
            <v>2117263</v>
          </cell>
        </row>
        <row r="1092">
          <cell r="A1092" t="str">
            <v>CCIN000063-4000-007</v>
          </cell>
          <cell r="I1092">
            <v>250000</v>
          </cell>
        </row>
        <row r="1093">
          <cell r="A1093" t="str">
            <v>CCIN000063-5000-007</v>
          </cell>
          <cell r="I1093">
            <v>400000</v>
          </cell>
        </row>
        <row r="1094">
          <cell r="A1094" t="str">
            <v>CCIN000063-6000-005</v>
          </cell>
          <cell r="I1094">
            <v>427000</v>
          </cell>
        </row>
        <row r="1095">
          <cell r="A1095" t="str">
            <v>CCIN000063-7000-005</v>
          </cell>
          <cell r="I1095">
            <v>250000</v>
          </cell>
        </row>
        <row r="1096">
          <cell r="A1096" t="str">
            <v>CCIN000063-7000-007</v>
          </cell>
          <cell r="I1096">
            <v>600000</v>
          </cell>
        </row>
        <row r="1097">
          <cell r="A1097" t="str">
            <v>CCIN000063-8000-005</v>
          </cell>
          <cell r="I1097">
            <v>250000</v>
          </cell>
        </row>
        <row r="1098">
          <cell r="A1098" t="str">
            <v>CCIN000063-8000-007</v>
          </cell>
          <cell r="I1098">
            <v>700000</v>
          </cell>
        </row>
        <row r="1099">
          <cell r="A1099" t="str">
            <v>CCIN000063-9000-005</v>
          </cell>
          <cell r="I1099">
            <v>250000</v>
          </cell>
        </row>
        <row r="1100">
          <cell r="A1100" t="str">
            <v>CCIN000064-1000-004</v>
          </cell>
          <cell r="I1100">
            <v>170852</v>
          </cell>
        </row>
        <row r="1101">
          <cell r="A1101" t="str">
            <v>CCIN000064-1000-007</v>
          </cell>
          <cell r="I1101">
            <v>163202</v>
          </cell>
        </row>
        <row r="1102">
          <cell r="A1102" t="str">
            <v>CCIN000064-2000-002</v>
          </cell>
          <cell r="I1102">
            <v>280000</v>
          </cell>
        </row>
        <row r="1103">
          <cell r="A1103" t="str">
            <v>CCIN000064-2000-005</v>
          </cell>
          <cell r="I1103">
            <v>3192128</v>
          </cell>
        </row>
        <row r="1104">
          <cell r="A1104" t="str">
            <v>CCIN000064-2000-006</v>
          </cell>
          <cell r="I1104">
            <v>13000</v>
          </cell>
        </row>
        <row r="1105">
          <cell r="A1105" t="str">
            <v>CCIN000065-10000-002</v>
          </cell>
          <cell r="I1105">
            <v>1500000</v>
          </cell>
        </row>
        <row r="1106">
          <cell r="A1106" t="str">
            <v>CCIN000065-1000-001</v>
          </cell>
          <cell r="I1106">
            <v>20000</v>
          </cell>
        </row>
        <row r="1107">
          <cell r="A1107" t="str">
            <v>CCIN000065-1000-002</v>
          </cell>
          <cell r="I1107">
            <v>1500000</v>
          </cell>
        </row>
        <row r="1108">
          <cell r="A1108" t="str">
            <v>CCIN000065-1000-004</v>
          </cell>
          <cell r="I1108">
            <v>20000</v>
          </cell>
        </row>
        <row r="1109">
          <cell r="A1109" t="str">
            <v>CCIN000065-1000-007</v>
          </cell>
          <cell r="I1109">
            <v>40560</v>
          </cell>
        </row>
        <row r="1110">
          <cell r="A1110" t="str">
            <v>CCIN000065-1000-008</v>
          </cell>
          <cell r="I1110">
            <v>75000</v>
          </cell>
        </row>
        <row r="1111">
          <cell r="A1111" t="str">
            <v>CCIN000065-11000-002</v>
          </cell>
          <cell r="I1111">
            <v>28420000</v>
          </cell>
        </row>
        <row r="1112">
          <cell r="A1112" t="str">
            <v>CCIN000065-12000-002</v>
          </cell>
          <cell r="I1112">
            <v>3000000</v>
          </cell>
        </row>
        <row r="1113">
          <cell r="A1113" t="str">
            <v>CCIN000065-13000-002</v>
          </cell>
          <cell r="I1113">
            <v>4000000</v>
          </cell>
        </row>
        <row r="1114">
          <cell r="A1114" t="str">
            <v>CCIN000065-14000-002</v>
          </cell>
          <cell r="I1114">
            <v>1500000</v>
          </cell>
        </row>
        <row r="1115">
          <cell r="A1115" t="str">
            <v>CCIN000065-15000-002</v>
          </cell>
          <cell r="I1115">
            <v>4000000</v>
          </cell>
        </row>
        <row r="1116">
          <cell r="A1116" t="str">
            <v>CCIN000065-16000-002</v>
          </cell>
          <cell r="I1116">
            <v>21492546.390000001</v>
          </cell>
        </row>
        <row r="1117">
          <cell r="A1117" t="str">
            <v>CCIN000065-17000-002</v>
          </cell>
          <cell r="I1117">
            <v>1042292</v>
          </cell>
        </row>
        <row r="1118">
          <cell r="A1118" t="str">
            <v>CCIN000065-19000-002</v>
          </cell>
          <cell r="I1118">
            <v>70000</v>
          </cell>
        </row>
        <row r="1119">
          <cell r="A1119" t="str">
            <v>CCIN000065-20000-002</v>
          </cell>
          <cell r="I1119">
            <v>100000</v>
          </cell>
        </row>
        <row r="1120">
          <cell r="A1120" t="str">
            <v>CCIN000065-2000-002</v>
          </cell>
          <cell r="I1120">
            <v>600000</v>
          </cell>
        </row>
        <row r="1121">
          <cell r="A1121" t="str">
            <v>CCIN000065-2000-003</v>
          </cell>
          <cell r="I1121">
            <v>30000</v>
          </cell>
        </row>
        <row r="1122">
          <cell r="A1122" t="str">
            <v>CCIN000065-21000-002</v>
          </cell>
          <cell r="I1122">
            <v>550000</v>
          </cell>
        </row>
        <row r="1123">
          <cell r="A1123" t="str">
            <v>CCIN000065-22000-002</v>
          </cell>
          <cell r="I1123">
            <v>360000</v>
          </cell>
        </row>
        <row r="1124">
          <cell r="A1124" t="str">
            <v>CCIN000065-23000-002</v>
          </cell>
          <cell r="I1124">
            <v>3000000</v>
          </cell>
        </row>
        <row r="1125">
          <cell r="A1125" t="str">
            <v>CCIN000065-24000-002</v>
          </cell>
          <cell r="I1125">
            <v>500000</v>
          </cell>
        </row>
        <row r="1126">
          <cell r="A1126" t="str">
            <v>CCIN000065-25000-002</v>
          </cell>
          <cell r="I1126">
            <v>5000000</v>
          </cell>
        </row>
        <row r="1127">
          <cell r="A1127" t="str">
            <v>CCIN000065-26000-002</v>
          </cell>
          <cell r="I1127">
            <v>4500000</v>
          </cell>
        </row>
        <row r="1128">
          <cell r="A1128" t="str">
            <v>CCIN000065-28000-002</v>
          </cell>
          <cell r="I1128">
            <v>1300000</v>
          </cell>
        </row>
        <row r="1129">
          <cell r="A1129" t="str">
            <v>CCIN000065-29000-002</v>
          </cell>
          <cell r="I1129">
            <v>900000</v>
          </cell>
        </row>
        <row r="1130">
          <cell r="A1130" t="str">
            <v>CCIN000065-30000-002</v>
          </cell>
          <cell r="I1130">
            <v>200000</v>
          </cell>
        </row>
        <row r="1131">
          <cell r="A1131" t="str">
            <v>CCIN000065-3000-001</v>
          </cell>
          <cell r="I1131">
            <v>10000</v>
          </cell>
        </row>
        <row r="1132">
          <cell r="A1132" t="str">
            <v>CCIN000065-3000-002</v>
          </cell>
          <cell r="I1132">
            <v>500000</v>
          </cell>
        </row>
        <row r="1133">
          <cell r="A1133" t="str">
            <v>CCIN000065-3000-003</v>
          </cell>
          <cell r="I1133">
            <v>50000</v>
          </cell>
        </row>
        <row r="1134">
          <cell r="A1134" t="str">
            <v>CCIN000065-31000-002</v>
          </cell>
          <cell r="I1134">
            <v>930000</v>
          </cell>
        </row>
        <row r="1135">
          <cell r="A1135" t="str">
            <v>CCIN000065-32000-002</v>
          </cell>
          <cell r="I1135">
            <v>930000</v>
          </cell>
        </row>
        <row r="1136">
          <cell r="A1136" t="str">
            <v>CCIN000065-33000-002</v>
          </cell>
          <cell r="I1136">
            <v>200000</v>
          </cell>
        </row>
        <row r="1137">
          <cell r="A1137" t="str">
            <v>CCIN000065-4000-001</v>
          </cell>
          <cell r="I1137">
            <v>20000</v>
          </cell>
        </row>
        <row r="1138">
          <cell r="A1138" t="str">
            <v>CCIN000065-4000-002</v>
          </cell>
          <cell r="I1138">
            <v>3000000</v>
          </cell>
        </row>
        <row r="1139">
          <cell r="A1139" t="str">
            <v>CCIN000065-4000-003</v>
          </cell>
          <cell r="I1139">
            <v>80000</v>
          </cell>
        </row>
        <row r="1140">
          <cell r="A1140" t="str">
            <v>CCIN000065-5000-001</v>
          </cell>
          <cell r="I1140">
            <v>20000</v>
          </cell>
        </row>
        <row r="1141">
          <cell r="A1141" t="str">
            <v>CCIN000065-5000-002</v>
          </cell>
          <cell r="I1141">
            <v>1500000</v>
          </cell>
        </row>
        <row r="1142">
          <cell r="A1142" t="str">
            <v>CCIN000065-5000-003</v>
          </cell>
          <cell r="I1142">
            <v>100000</v>
          </cell>
        </row>
        <row r="1143">
          <cell r="A1143" t="str">
            <v>CCIN000065-6000-001</v>
          </cell>
          <cell r="I1143">
            <v>20000</v>
          </cell>
        </row>
        <row r="1144">
          <cell r="A1144" t="str">
            <v>CCIN000065-6000-002</v>
          </cell>
          <cell r="I1144">
            <v>11000000</v>
          </cell>
        </row>
        <row r="1145">
          <cell r="A1145" t="str">
            <v>CCIN000065-7000-002</v>
          </cell>
          <cell r="I1145">
            <v>2200000</v>
          </cell>
        </row>
        <row r="1146">
          <cell r="A1146" t="str">
            <v>CCIN000065-8000-002</v>
          </cell>
          <cell r="I1146">
            <v>4000000</v>
          </cell>
        </row>
        <row r="1147">
          <cell r="A1147" t="str">
            <v>CCIN000065-9000-002</v>
          </cell>
          <cell r="I1147">
            <v>2000000</v>
          </cell>
        </row>
        <row r="1148">
          <cell r="A1148" t="str">
            <v>CCIN000066-1000-002</v>
          </cell>
          <cell r="I1148">
            <v>708000</v>
          </cell>
        </row>
        <row r="1149">
          <cell r="A1149" t="str">
            <v>CCIN000066-1000-003</v>
          </cell>
          <cell r="I1149">
            <v>50000</v>
          </cell>
        </row>
        <row r="1150">
          <cell r="A1150" t="str">
            <v>CCIN000066-1000-004</v>
          </cell>
          <cell r="I1150">
            <v>266596</v>
          </cell>
        </row>
        <row r="1151">
          <cell r="A1151" t="str">
            <v>CCIN000066-1000-005</v>
          </cell>
          <cell r="I1151">
            <v>1680000</v>
          </cell>
        </row>
        <row r="1152">
          <cell r="A1152" t="str">
            <v>CCIN000066-1000-007</v>
          </cell>
          <cell r="I1152">
            <v>38200</v>
          </cell>
        </row>
        <row r="1153">
          <cell r="A1153" t="str">
            <v>CCIN000066-2000-005</v>
          </cell>
          <cell r="I1153">
            <v>1814370</v>
          </cell>
        </row>
        <row r="1154">
          <cell r="A1154" t="str">
            <v>CCIN000066-3000-005</v>
          </cell>
          <cell r="I1154">
            <v>50000</v>
          </cell>
        </row>
        <row r="1155">
          <cell r="A1155" t="str">
            <v>CCIN000067-10000-005</v>
          </cell>
          <cell r="I1155">
            <v>100000</v>
          </cell>
        </row>
        <row r="1156">
          <cell r="A1156" t="str">
            <v>CCIN000067-1000-002</v>
          </cell>
          <cell r="I1156">
            <v>540000</v>
          </cell>
        </row>
        <row r="1157">
          <cell r="A1157" t="str">
            <v>CCIN000067-1000-004</v>
          </cell>
          <cell r="I1157">
            <v>21915</v>
          </cell>
        </row>
        <row r="1158">
          <cell r="A1158" t="str">
            <v>CCIN000067-1000-005</v>
          </cell>
          <cell r="I1158">
            <v>70000</v>
          </cell>
        </row>
        <row r="1159">
          <cell r="A1159" t="str">
            <v>CCIN000067-1000-006</v>
          </cell>
          <cell r="I1159">
            <v>720000</v>
          </cell>
        </row>
        <row r="1160">
          <cell r="A1160" t="str">
            <v>CCIN000067-1000-007</v>
          </cell>
          <cell r="I1160">
            <v>39400</v>
          </cell>
        </row>
        <row r="1161">
          <cell r="A1161" t="str">
            <v>CCIN000067-11000-005</v>
          </cell>
          <cell r="I1161">
            <v>3500000</v>
          </cell>
        </row>
        <row r="1162">
          <cell r="A1162" t="str">
            <v>CCIN000067-12000-005</v>
          </cell>
          <cell r="I1162">
            <v>100000</v>
          </cell>
        </row>
        <row r="1163">
          <cell r="A1163" t="str">
            <v>CCIN000067-13000-005</v>
          </cell>
          <cell r="I1163">
            <v>100000</v>
          </cell>
        </row>
        <row r="1164">
          <cell r="A1164" t="str">
            <v>CCIN000067-14000-005</v>
          </cell>
          <cell r="I1164">
            <v>150000</v>
          </cell>
        </row>
        <row r="1165">
          <cell r="A1165" t="str">
            <v>CCIN000067-15000-005</v>
          </cell>
          <cell r="I1165">
            <v>10997000</v>
          </cell>
        </row>
        <row r="1166">
          <cell r="A1166" t="str">
            <v>CCIN000067-16000-005</v>
          </cell>
          <cell r="I1166">
            <v>3000000</v>
          </cell>
        </row>
        <row r="1167">
          <cell r="A1167" t="str">
            <v>CCIN000067-17000-005</v>
          </cell>
          <cell r="I1167">
            <v>100000</v>
          </cell>
        </row>
        <row r="1168">
          <cell r="A1168" t="str">
            <v>CCIN000067-18000-005</v>
          </cell>
          <cell r="I1168">
            <v>100000</v>
          </cell>
        </row>
        <row r="1169">
          <cell r="A1169" t="str">
            <v>CCIN000067-19000-005</v>
          </cell>
          <cell r="I1169">
            <v>250000</v>
          </cell>
        </row>
        <row r="1170">
          <cell r="A1170" t="str">
            <v>CCIN000067-20000-005</v>
          </cell>
          <cell r="I1170">
            <v>100000</v>
          </cell>
        </row>
        <row r="1171">
          <cell r="A1171" t="str">
            <v>CCIN000067-2000-002</v>
          </cell>
          <cell r="I1171">
            <v>400000</v>
          </cell>
        </row>
        <row r="1172">
          <cell r="A1172" t="str">
            <v>CCIN000067-2000-004</v>
          </cell>
          <cell r="I1172">
            <v>33000</v>
          </cell>
        </row>
        <row r="1173">
          <cell r="A1173" t="str">
            <v>CCIN000067-2000-005</v>
          </cell>
          <cell r="I1173">
            <v>30000</v>
          </cell>
        </row>
        <row r="1174">
          <cell r="A1174" t="str">
            <v>CCIN000067-2000-006</v>
          </cell>
          <cell r="I1174">
            <v>720000</v>
          </cell>
        </row>
        <row r="1175">
          <cell r="A1175" t="str">
            <v>CCIN000067-2000-008</v>
          </cell>
          <cell r="I1175">
            <v>416200</v>
          </cell>
        </row>
        <row r="1176">
          <cell r="A1176" t="str">
            <v>CCIN000067-21000-005</v>
          </cell>
          <cell r="I1176">
            <v>1000000</v>
          </cell>
        </row>
        <row r="1177">
          <cell r="A1177" t="str">
            <v>CCIN000067-22000-005</v>
          </cell>
          <cell r="I1177">
            <v>200000</v>
          </cell>
        </row>
        <row r="1178">
          <cell r="A1178" t="str">
            <v>CCIN000067-24000-005</v>
          </cell>
          <cell r="I1178">
            <v>500000</v>
          </cell>
        </row>
        <row r="1179">
          <cell r="A1179" t="str">
            <v>CCIN000067-25000-005</v>
          </cell>
          <cell r="I1179">
            <v>3000000</v>
          </cell>
        </row>
        <row r="1180">
          <cell r="A1180" t="str">
            <v>CCIN000067-3000-002</v>
          </cell>
          <cell r="I1180">
            <v>580000</v>
          </cell>
        </row>
        <row r="1181">
          <cell r="A1181" t="str">
            <v>CCIN000067-3000-004</v>
          </cell>
          <cell r="I1181">
            <v>50000</v>
          </cell>
        </row>
        <row r="1182">
          <cell r="A1182" t="str">
            <v>CCIN000067-3000-005</v>
          </cell>
          <cell r="I1182">
            <v>100000</v>
          </cell>
        </row>
        <row r="1183">
          <cell r="A1183" t="str">
            <v>CCIN000067-3000-006</v>
          </cell>
          <cell r="I1183">
            <v>720000</v>
          </cell>
        </row>
        <row r="1184">
          <cell r="A1184" t="str">
            <v>CCIN000067-4000-004</v>
          </cell>
          <cell r="I1184">
            <v>30000</v>
          </cell>
        </row>
        <row r="1185">
          <cell r="A1185" t="str">
            <v>CCIN000067-5000-005</v>
          </cell>
          <cell r="I1185">
            <v>100000</v>
          </cell>
        </row>
        <row r="1186">
          <cell r="A1186" t="str">
            <v>CCIN000067-6000-001</v>
          </cell>
          <cell r="I1186">
            <v>100000</v>
          </cell>
        </row>
        <row r="1187">
          <cell r="A1187" t="str">
            <v>CCIN000067-6000-005</v>
          </cell>
          <cell r="I1187">
            <v>18184000</v>
          </cell>
        </row>
        <row r="1188">
          <cell r="A1188" t="str">
            <v>CCIN000067-7000-005</v>
          </cell>
          <cell r="I1188">
            <v>100000</v>
          </cell>
        </row>
        <row r="1189">
          <cell r="A1189" t="str">
            <v>CCIN000067-8000-005</v>
          </cell>
          <cell r="I1189">
            <v>100000</v>
          </cell>
        </row>
        <row r="1190">
          <cell r="A1190" t="str">
            <v>CCIN000067-9000-005</v>
          </cell>
          <cell r="I1190">
            <v>500000</v>
          </cell>
        </row>
        <row r="1191">
          <cell r="A1191" t="str">
            <v>CCIN000068-1000-002</v>
          </cell>
          <cell r="I1191">
            <v>160000</v>
          </cell>
        </row>
        <row r="1192">
          <cell r="A1192" t="str">
            <v>CCIN000068-1000-007</v>
          </cell>
          <cell r="I1192">
            <v>100800</v>
          </cell>
        </row>
        <row r="1193">
          <cell r="A1193" t="str">
            <v>CCIN000068-1000-008</v>
          </cell>
          <cell r="I1193">
            <v>35000</v>
          </cell>
        </row>
        <row r="1194">
          <cell r="A1194" t="str">
            <v>CCIN000068-2000-006</v>
          </cell>
          <cell r="I1194">
            <v>2500000</v>
          </cell>
        </row>
        <row r="1195">
          <cell r="A1195" t="str">
            <v>CCIN000068-2000-008</v>
          </cell>
          <cell r="I1195">
            <v>33400</v>
          </cell>
        </row>
        <row r="1196">
          <cell r="A1196" t="str">
            <v>CCIN000068-4000-001</v>
          </cell>
          <cell r="I1196">
            <v>80000</v>
          </cell>
        </row>
        <row r="1197">
          <cell r="A1197" t="str">
            <v>CCIN000068-5000-001</v>
          </cell>
          <cell r="I1197">
            <v>30000</v>
          </cell>
        </row>
        <row r="1198">
          <cell r="A1198" t="str">
            <v>CCIN000068-6000-001</v>
          </cell>
          <cell r="I1198">
            <v>25000</v>
          </cell>
        </row>
        <row r="1199">
          <cell r="A1199" t="str">
            <v>CCIN000068-7000-001</v>
          </cell>
          <cell r="I1199">
            <v>30000</v>
          </cell>
        </row>
        <row r="1200">
          <cell r="A1200" t="str">
            <v>CCIN000069-1000-001</v>
          </cell>
          <cell r="I1200">
            <v>706515</v>
          </cell>
        </row>
        <row r="1201">
          <cell r="A1201" t="str">
            <v>CCIN000069-1000-002</v>
          </cell>
          <cell r="I1201">
            <v>1020000</v>
          </cell>
        </row>
        <row r="1202">
          <cell r="A1202" t="str">
            <v>CCIN000069-1000-005</v>
          </cell>
          <cell r="I1202">
            <v>150000</v>
          </cell>
        </row>
        <row r="1203">
          <cell r="A1203" t="str">
            <v>CCIN000069-1000-006</v>
          </cell>
          <cell r="I1203">
            <v>72000</v>
          </cell>
        </row>
        <row r="1204">
          <cell r="A1204" t="str">
            <v>CCIN000069-1000-007</v>
          </cell>
          <cell r="I1204">
            <v>490000</v>
          </cell>
        </row>
        <row r="1205">
          <cell r="A1205" t="str">
            <v>CCIN000069-1000-008</v>
          </cell>
          <cell r="I1205">
            <v>115475</v>
          </cell>
        </row>
        <row r="1206">
          <cell r="A1206" t="str">
            <v>CCIN000069-2000-002</v>
          </cell>
          <cell r="I1206">
            <v>1420000</v>
          </cell>
        </row>
        <row r="1207">
          <cell r="A1207" t="str">
            <v>CCIN000069-5000-002</v>
          </cell>
          <cell r="I1207">
            <v>1400000</v>
          </cell>
        </row>
        <row r="1208">
          <cell r="A1208" t="str">
            <v>CCIN000069-6000-002</v>
          </cell>
          <cell r="I1208">
            <v>50000</v>
          </cell>
        </row>
        <row r="1209">
          <cell r="A1209" t="str">
            <v>CCIN000069-7000-002</v>
          </cell>
          <cell r="I1209">
            <v>45000</v>
          </cell>
        </row>
        <row r="1210">
          <cell r="A1210" t="str">
            <v>CCIN000069-8000-002</v>
          </cell>
          <cell r="I1210">
            <v>20000</v>
          </cell>
        </row>
        <row r="1211">
          <cell r="A1211" t="str">
            <v>CCIN000070-10000-001</v>
          </cell>
          <cell r="I1211">
            <v>54000</v>
          </cell>
        </row>
        <row r="1212">
          <cell r="A1212" t="str">
            <v>CCIN000070-1000-002</v>
          </cell>
          <cell r="I1212">
            <v>500000</v>
          </cell>
        </row>
        <row r="1213">
          <cell r="A1213" t="str">
            <v>CCIN000070-1000-003</v>
          </cell>
          <cell r="I1213">
            <v>50000</v>
          </cell>
        </row>
        <row r="1214">
          <cell r="A1214" t="str">
            <v>CCIN000070-1000-004</v>
          </cell>
          <cell r="I1214">
            <v>300000</v>
          </cell>
        </row>
        <row r="1215">
          <cell r="A1215" t="str">
            <v>CCIN000070-1000-005</v>
          </cell>
          <cell r="I1215">
            <v>300000</v>
          </cell>
        </row>
        <row r="1216">
          <cell r="A1216" t="str">
            <v>CCIN000070-1000-006</v>
          </cell>
          <cell r="I1216">
            <v>43000</v>
          </cell>
        </row>
        <row r="1217">
          <cell r="A1217" t="str">
            <v>CCIN000070-11000-001</v>
          </cell>
          <cell r="I1217">
            <v>32500</v>
          </cell>
        </row>
        <row r="1218">
          <cell r="A1218" t="str">
            <v>CCIN000070-12000-001</v>
          </cell>
          <cell r="I1218">
            <v>100000</v>
          </cell>
        </row>
        <row r="1219">
          <cell r="A1219" t="str">
            <v>CCIN000070-13000-001</v>
          </cell>
          <cell r="I1219">
            <v>100000</v>
          </cell>
        </row>
        <row r="1220">
          <cell r="A1220" t="str">
            <v>CCIN000070-14000-001</v>
          </cell>
          <cell r="I1220">
            <v>100000</v>
          </cell>
        </row>
        <row r="1221">
          <cell r="A1221" t="str">
            <v>CCIN000070-15000-001</v>
          </cell>
          <cell r="I1221">
            <v>100000</v>
          </cell>
        </row>
        <row r="1222">
          <cell r="A1222" t="str">
            <v>CCIN000070-16000-001</v>
          </cell>
          <cell r="I1222">
            <v>100000</v>
          </cell>
        </row>
        <row r="1223">
          <cell r="A1223" t="str">
            <v>CCIN000070-17000-001</v>
          </cell>
          <cell r="I1223">
            <v>200000</v>
          </cell>
        </row>
        <row r="1224">
          <cell r="A1224" t="str">
            <v>CCIN000070-18000-001</v>
          </cell>
          <cell r="I1224">
            <v>2535576</v>
          </cell>
        </row>
        <row r="1225">
          <cell r="A1225" t="str">
            <v>CCIN000070-19000-001</v>
          </cell>
          <cell r="I1225">
            <v>150000</v>
          </cell>
        </row>
        <row r="1226">
          <cell r="A1226" t="str">
            <v>CCIN000070-20000-001</v>
          </cell>
          <cell r="I1226">
            <v>100000</v>
          </cell>
        </row>
        <row r="1227">
          <cell r="A1227" t="str">
            <v>CCIN000070-2000-002</v>
          </cell>
          <cell r="I1227">
            <v>500000</v>
          </cell>
        </row>
        <row r="1228">
          <cell r="A1228" t="str">
            <v>CCIN000070-2000-003</v>
          </cell>
          <cell r="I1228">
            <v>50000</v>
          </cell>
        </row>
        <row r="1229">
          <cell r="A1229" t="str">
            <v>CCIN000070-2000-005</v>
          </cell>
          <cell r="I1229">
            <v>100000</v>
          </cell>
        </row>
        <row r="1230">
          <cell r="A1230" t="str">
            <v>CCIN000070-21000-001</v>
          </cell>
          <cell r="I1230">
            <v>150000</v>
          </cell>
        </row>
        <row r="1231">
          <cell r="A1231" t="str">
            <v>CCIN000070-22000-001</v>
          </cell>
          <cell r="I1231">
            <v>160107</v>
          </cell>
        </row>
        <row r="1232">
          <cell r="A1232" t="str">
            <v>CCIN000070-23000-001</v>
          </cell>
          <cell r="I1232">
            <v>755852</v>
          </cell>
        </row>
        <row r="1233">
          <cell r="A1233" t="str">
            <v>CCIN000070-26000-001</v>
          </cell>
          <cell r="I1233">
            <v>2000000</v>
          </cell>
        </row>
        <row r="1234">
          <cell r="A1234" t="str">
            <v>CCIN000070-29000-001</v>
          </cell>
          <cell r="I1234">
            <v>4000000</v>
          </cell>
        </row>
        <row r="1235">
          <cell r="A1235" t="str">
            <v>CCIN000070-3000-003</v>
          </cell>
          <cell r="I1235">
            <v>70000</v>
          </cell>
        </row>
        <row r="1236">
          <cell r="A1236" t="str">
            <v>CCIN000070-33000-001</v>
          </cell>
          <cell r="I1236">
            <v>1934000</v>
          </cell>
        </row>
        <row r="1237">
          <cell r="A1237" t="str">
            <v>CCIN000070-4000-003</v>
          </cell>
          <cell r="I1237">
            <v>70000</v>
          </cell>
        </row>
        <row r="1238">
          <cell r="A1238" t="str">
            <v>CCIN000070-5000-003</v>
          </cell>
          <cell r="I1238">
            <v>85000</v>
          </cell>
        </row>
        <row r="1239">
          <cell r="A1239" t="str">
            <v>CCIN000070-6000-001</v>
          </cell>
          <cell r="I1239">
            <v>807547</v>
          </cell>
        </row>
        <row r="1240">
          <cell r="A1240" t="str">
            <v>CCIN000070-6000-003</v>
          </cell>
          <cell r="I1240">
            <v>100000</v>
          </cell>
        </row>
        <row r="1241">
          <cell r="A1241" t="str">
            <v>CCIN000070-7000-001</v>
          </cell>
          <cell r="I1241">
            <v>140000</v>
          </cell>
        </row>
        <row r="1242">
          <cell r="A1242" t="str">
            <v>CCIN000070-7000-003</v>
          </cell>
          <cell r="I1242">
            <v>85745</v>
          </cell>
        </row>
        <row r="1243">
          <cell r="A1243" t="str">
            <v>CCIN000070-8000-001</v>
          </cell>
          <cell r="I1243">
            <v>70000</v>
          </cell>
        </row>
        <row r="1244">
          <cell r="A1244" t="str">
            <v>CCIN000070-9000-001</v>
          </cell>
          <cell r="I1244">
            <v>140000</v>
          </cell>
        </row>
        <row r="1245">
          <cell r="A1245" t="str">
            <v>CCIN000071-10000-002</v>
          </cell>
          <cell r="I1245">
            <v>100000</v>
          </cell>
        </row>
        <row r="1246">
          <cell r="A1246" t="str">
            <v>CCIN000071-10000-005</v>
          </cell>
          <cell r="I1246">
            <v>1500000</v>
          </cell>
        </row>
        <row r="1247">
          <cell r="A1247" t="str">
            <v>CCIN000071-1000-002</v>
          </cell>
          <cell r="I1247">
            <v>122000</v>
          </cell>
        </row>
        <row r="1248">
          <cell r="A1248" t="str">
            <v>CCIN000071-1000-004</v>
          </cell>
          <cell r="I1248">
            <v>400000</v>
          </cell>
        </row>
        <row r="1249">
          <cell r="A1249" t="str">
            <v>CCIN000071-1000-005</v>
          </cell>
          <cell r="I1249">
            <v>1000000</v>
          </cell>
        </row>
        <row r="1250">
          <cell r="A1250" t="str">
            <v>CCIN000071-1000-006</v>
          </cell>
          <cell r="I1250">
            <v>360000</v>
          </cell>
        </row>
        <row r="1251">
          <cell r="A1251" t="str">
            <v>CCIN000071-1000-008</v>
          </cell>
          <cell r="I1251">
            <v>490000</v>
          </cell>
        </row>
        <row r="1252">
          <cell r="A1252" t="str">
            <v>CCIN000071-11000-005</v>
          </cell>
          <cell r="I1252">
            <v>100000</v>
          </cell>
        </row>
        <row r="1253">
          <cell r="A1253" t="str">
            <v>CCIN000071-13000-005</v>
          </cell>
          <cell r="I1253">
            <v>999999</v>
          </cell>
        </row>
        <row r="1254">
          <cell r="A1254" t="str">
            <v>CCIN000071-14000-005</v>
          </cell>
          <cell r="I1254">
            <v>100000</v>
          </cell>
        </row>
        <row r="1255">
          <cell r="A1255" t="str">
            <v>CCIN000071-15000-005</v>
          </cell>
          <cell r="I1255">
            <v>500000</v>
          </cell>
        </row>
        <row r="1256">
          <cell r="A1256" t="str">
            <v>CCIN000071-16000-005</v>
          </cell>
          <cell r="I1256">
            <v>50000</v>
          </cell>
        </row>
        <row r="1257">
          <cell r="A1257" t="str">
            <v>CCIN000071-17000-005</v>
          </cell>
          <cell r="I1257">
            <v>200000</v>
          </cell>
        </row>
        <row r="1258">
          <cell r="A1258" t="str">
            <v>CCIN000071-18000-005</v>
          </cell>
          <cell r="I1258">
            <v>1500000</v>
          </cell>
        </row>
        <row r="1259">
          <cell r="A1259" t="str">
            <v>CCIN000071-19000-005</v>
          </cell>
          <cell r="I1259">
            <v>160213</v>
          </cell>
        </row>
        <row r="1260">
          <cell r="A1260" t="str">
            <v>CCIN000071-20000-001</v>
          </cell>
          <cell r="I1260">
            <v>3000000</v>
          </cell>
        </row>
        <row r="1261">
          <cell r="A1261" t="str">
            <v>CCIN000071-20000-005</v>
          </cell>
          <cell r="I1261">
            <v>745320</v>
          </cell>
        </row>
        <row r="1262">
          <cell r="A1262" t="str">
            <v>CCIN000071-2000-002</v>
          </cell>
          <cell r="I1262">
            <v>100000</v>
          </cell>
        </row>
        <row r="1263">
          <cell r="A1263" t="str">
            <v>CCIN000071-2000-005</v>
          </cell>
          <cell r="I1263">
            <v>6261042</v>
          </cell>
        </row>
        <row r="1264">
          <cell r="A1264" t="str">
            <v>CCIN000071-2000-006</v>
          </cell>
          <cell r="I1264">
            <v>360000</v>
          </cell>
        </row>
        <row r="1265">
          <cell r="A1265" t="str">
            <v>CCIN000071-21000-001</v>
          </cell>
          <cell r="I1265">
            <v>3000000</v>
          </cell>
        </row>
        <row r="1266">
          <cell r="A1266" t="str">
            <v>CCIN000071-22000-001</v>
          </cell>
          <cell r="I1266">
            <v>5000000</v>
          </cell>
        </row>
        <row r="1267">
          <cell r="A1267" t="str">
            <v>CCIN000071-24000-001</v>
          </cell>
          <cell r="I1267">
            <v>6000000</v>
          </cell>
        </row>
        <row r="1268">
          <cell r="A1268" t="str">
            <v>CCIN000071-24000-005</v>
          </cell>
          <cell r="I1268">
            <v>700000</v>
          </cell>
        </row>
        <row r="1269">
          <cell r="A1269" t="str">
            <v>CCIN000071-25000-001</v>
          </cell>
          <cell r="I1269">
            <v>5000000</v>
          </cell>
        </row>
        <row r="1270">
          <cell r="A1270" t="str">
            <v>CCIN000071-25000-005</v>
          </cell>
          <cell r="I1270">
            <v>850000</v>
          </cell>
        </row>
        <row r="1271">
          <cell r="A1271" t="str">
            <v>CCIN000071-26000-001</v>
          </cell>
          <cell r="I1271">
            <v>6000000</v>
          </cell>
        </row>
        <row r="1272">
          <cell r="A1272" t="str">
            <v>CCIN000071-26000-005</v>
          </cell>
          <cell r="I1272">
            <v>700000</v>
          </cell>
        </row>
        <row r="1273">
          <cell r="A1273" t="str">
            <v>CCIN000071-27000-001</v>
          </cell>
          <cell r="I1273">
            <v>7000000</v>
          </cell>
        </row>
        <row r="1274">
          <cell r="A1274" t="str">
            <v>CCIN000071-27000-005</v>
          </cell>
          <cell r="I1274">
            <v>900000</v>
          </cell>
        </row>
        <row r="1275">
          <cell r="A1275" t="str">
            <v>CCIN000071-28000-001</v>
          </cell>
          <cell r="I1275">
            <v>9257840</v>
          </cell>
        </row>
        <row r="1276">
          <cell r="A1276" t="str">
            <v>CCIN000071-28000-005</v>
          </cell>
          <cell r="I1276">
            <v>500000</v>
          </cell>
        </row>
        <row r="1277">
          <cell r="A1277" t="str">
            <v>CCIN000071-29000-001</v>
          </cell>
          <cell r="I1277">
            <v>8500000</v>
          </cell>
        </row>
        <row r="1278">
          <cell r="A1278" t="str">
            <v>CCIN000071-29000-005</v>
          </cell>
          <cell r="I1278">
            <v>700000</v>
          </cell>
        </row>
        <row r="1279">
          <cell r="A1279" t="str">
            <v>CCIN000071-30000-001</v>
          </cell>
          <cell r="I1279">
            <v>10000000</v>
          </cell>
        </row>
        <row r="1280">
          <cell r="A1280" t="str">
            <v>CCIN000071-30000-005</v>
          </cell>
          <cell r="I1280">
            <v>3619691</v>
          </cell>
        </row>
        <row r="1281">
          <cell r="A1281" t="str">
            <v>CCIN000071-3000-002</v>
          </cell>
          <cell r="I1281">
            <v>85000</v>
          </cell>
        </row>
        <row r="1282">
          <cell r="A1282" t="str">
            <v>CCIN000071-3000-005</v>
          </cell>
          <cell r="I1282">
            <v>1000000</v>
          </cell>
        </row>
        <row r="1283">
          <cell r="A1283" t="str">
            <v>CCIN000071-3000-006</v>
          </cell>
          <cell r="I1283">
            <v>360000</v>
          </cell>
        </row>
        <row r="1284">
          <cell r="A1284" t="str">
            <v>CCIN000071-31000-005</v>
          </cell>
          <cell r="I1284">
            <v>6000000</v>
          </cell>
        </row>
        <row r="1285">
          <cell r="A1285" t="str">
            <v>CCIN000071-32000-005</v>
          </cell>
          <cell r="I1285">
            <v>1068724</v>
          </cell>
        </row>
        <row r="1286">
          <cell r="A1286" t="str">
            <v>CCIN000071-33000-005</v>
          </cell>
          <cell r="I1286">
            <v>3000000</v>
          </cell>
        </row>
        <row r="1287">
          <cell r="A1287" t="str">
            <v>CCIN000071-34000-005</v>
          </cell>
          <cell r="I1287">
            <v>10000000</v>
          </cell>
        </row>
        <row r="1288">
          <cell r="A1288" t="str">
            <v>CCIN000071-35000-005</v>
          </cell>
          <cell r="I1288">
            <v>800000</v>
          </cell>
        </row>
        <row r="1289">
          <cell r="A1289" t="str">
            <v>CCIN000071-36000-005</v>
          </cell>
          <cell r="I1289">
            <v>450000</v>
          </cell>
        </row>
        <row r="1290">
          <cell r="A1290" t="str">
            <v>CCIN000071-37000-005</v>
          </cell>
          <cell r="I1290">
            <v>460000</v>
          </cell>
        </row>
        <row r="1291">
          <cell r="A1291" t="str">
            <v>CCIN000071-38000-005</v>
          </cell>
          <cell r="I1291">
            <v>10000000</v>
          </cell>
        </row>
        <row r="1292">
          <cell r="A1292" t="str">
            <v>CCIN000071-39000-005</v>
          </cell>
          <cell r="I1292">
            <v>29661211</v>
          </cell>
        </row>
        <row r="1293">
          <cell r="A1293" t="str">
            <v>CCIN000071-4000-002</v>
          </cell>
          <cell r="I1293">
            <v>85000</v>
          </cell>
        </row>
        <row r="1294">
          <cell r="A1294" t="str">
            <v>CCIN000071-4000-005</v>
          </cell>
          <cell r="I1294">
            <v>50000</v>
          </cell>
        </row>
        <row r="1295">
          <cell r="A1295" t="str">
            <v>CCIN000071-5000-005</v>
          </cell>
          <cell r="I1295">
            <v>3000000</v>
          </cell>
        </row>
        <row r="1296">
          <cell r="A1296" t="str">
            <v>CCIN000071-6000-005</v>
          </cell>
          <cell r="I1296">
            <v>100000</v>
          </cell>
        </row>
        <row r="1297">
          <cell r="A1297" t="str">
            <v>CCIN000071-7000-002</v>
          </cell>
          <cell r="I1297">
            <v>100000</v>
          </cell>
        </row>
        <row r="1298">
          <cell r="A1298" t="str">
            <v>CCIN000071-8000-002</v>
          </cell>
          <cell r="I1298">
            <v>100000</v>
          </cell>
        </row>
        <row r="1299">
          <cell r="A1299" t="str">
            <v>CCIN000071-9000-004</v>
          </cell>
          <cell r="I1299">
            <v>54000</v>
          </cell>
        </row>
        <row r="1300">
          <cell r="A1300" t="str">
            <v>CCIN000072-1000-002</v>
          </cell>
          <cell r="I1300">
            <v>258000</v>
          </cell>
        </row>
        <row r="1301">
          <cell r="A1301" t="str">
            <v>CCIN000072-1000-004</v>
          </cell>
          <cell r="I1301">
            <v>140000</v>
          </cell>
        </row>
        <row r="1302">
          <cell r="A1302" t="str">
            <v>CCIN000072-1000-005</v>
          </cell>
          <cell r="I1302">
            <v>500000</v>
          </cell>
        </row>
        <row r="1303">
          <cell r="A1303" t="str">
            <v>CCIN000072-1000-006</v>
          </cell>
          <cell r="I1303">
            <v>200000</v>
          </cell>
        </row>
        <row r="1304">
          <cell r="A1304" t="str">
            <v>CCIN000072-2000-004</v>
          </cell>
          <cell r="I1304">
            <v>223782</v>
          </cell>
        </row>
        <row r="1305">
          <cell r="A1305" t="str">
            <v>CCIN000072-3000-004</v>
          </cell>
          <cell r="I1305">
            <v>10000</v>
          </cell>
        </row>
        <row r="1306">
          <cell r="A1306" t="str">
            <v>CCIN000072-3000-006</v>
          </cell>
          <cell r="I1306">
            <v>80000</v>
          </cell>
        </row>
        <row r="1307">
          <cell r="A1307" t="str">
            <v>CCIN000073-1000-002</v>
          </cell>
          <cell r="I1307">
            <v>120000</v>
          </cell>
        </row>
        <row r="1308">
          <cell r="A1308" t="str">
            <v>CCIN000073-1000-003</v>
          </cell>
          <cell r="I1308">
            <v>250000</v>
          </cell>
        </row>
        <row r="1309">
          <cell r="A1309" t="str">
            <v>CCIN000073-1000-004</v>
          </cell>
          <cell r="I1309">
            <v>700000</v>
          </cell>
        </row>
        <row r="1310">
          <cell r="A1310" t="str">
            <v>CCIN000073-1000-007</v>
          </cell>
          <cell r="I1310">
            <v>23000</v>
          </cell>
        </row>
        <row r="1311">
          <cell r="A1311" t="str">
            <v>CCIN000074-1000-002</v>
          </cell>
          <cell r="I1311">
            <v>1020000</v>
          </cell>
        </row>
        <row r="1312">
          <cell r="A1312" t="str">
            <v>CCIN000074-1000-004</v>
          </cell>
          <cell r="I1312">
            <v>30000</v>
          </cell>
        </row>
        <row r="1313">
          <cell r="A1313" t="str">
            <v>CCIN000074-1000-007</v>
          </cell>
          <cell r="I1313">
            <v>221548</v>
          </cell>
        </row>
        <row r="1314">
          <cell r="A1314" t="str">
            <v>CCIN000074-1000-008</v>
          </cell>
          <cell r="I1314">
            <v>90000</v>
          </cell>
        </row>
        <row r="1315">
          <cell r="A1315" t="str">
            <v>CCIN000074-2000-002</v>
          </cell>
          <cell r="I1315">
            <v>862000</v>
          </cell>
        </row>
        <row r="1316">
          <cell r="A1316" t="str">
            <v>CCIN000074-2000-003</v>
          </cell>
          <cell r="I1316">
            <v>30000</v>
          </cell>
        </row>
        <row r="1317">
          <cell r="A1317" t="str">
            <v>CCIN000074-3000-002</v>
          </cell>
          <cell r="I1317">
            <v>1000000</v>
          </cell>
        </row>
        <row r="1318">
          <cell r="A1318" t="str">
            <v>CCIN000074-3000-003</v>
          </cell>
          <cell r="I1318">
            <v>40000</v>
          </cell>
        </row>
        <row r="1319">
          <cell r="A1319" t="str">
            <v>CCIN000074-4000-003</v>
          </cell>
          <cell r="I1319">
            <v>50000</v>
          </cell>
        </row>
        <row r="1320">
          <cell r="A1320" t="str">
            <v>CCIN000074-6000-002</v>
          </cell>
          <cell r="I1320">
            <v>1227500</v>
          </cell>
        </row>
        <row r="1321">
          <cell r="A1321" t="str">
            <v>CCIN000075-10000-002</v>
          </cell>
          <cell r="I1321">
            <v>39000</v>
          </cell>
        </row>
        <row r="1322">
          <cell r="A1322" t="str">
            <v>CCIN000075-1000-004</v>
          </cell>
          <cell r="I1322">
            <v>40000</v>
          </cell>
        </row>
        <row r="1323">
          <cell r="A1323" t="str">
            <v>CCIN000075-1000-006</v>
          </cell>
          <cell r="I1323">
            <v>60000</v>
          </cell>
        </row>
        <row r="1324">
          <cell r="A1324" t="str">
            <v>CCIN000075-1000-007</v>
          </cell>
          <cell r="I1324">
            <v>53447</v>
          </cell>
        </row>
        <row r="1325">
          <cell r="A1325" t="str">
            <v>CCIN000075-11000-002</v>
          </cell>
          <cell r="I1325">
            <v>39000</v>
          </cell>
        </row>
        <row r="1326">
          <cell r="A1326" t="str">
            <v>CCIN000075-12000-002</v>
          </cell>
          <cell r="I1326">
            <v>39000</v>
          </cell>
        </row>
        <row r="1327">
          <cell r="A1327" t="str">
            <v>CCIN000075-13000-002</v>
          </cell>
          <cell r="I1327">
            <v>39000</v>
          </cell>
        </row>
        <row r="1328">
          <cell r="A1328" t="str">
            <v>CCIN000075-2000-002</v>
          </cell>
          <cell r="I1328">
            <v>80000</v>
          </cell>
        </row>
        <row r="1329">
          <cell r="A1329" t="str">
            <v>CCIN000075-2000-003</v>
          </cell>
          <cell r="I1329">
            <v>30000</v>
          </cell>
        </row>
        <row r="1330">
          <cell r="A1330" t="str">
            <v>CCIN000075-2000-004</v>
          </cell>
          <cell r="I1330">
            <v>40000</v>
          </cell>
        </row>
        <row r="1331">
          <cell r="A1331" t="str">
            <v>CCIN000075-2000-006</v>
          </cell>
          <cell r="I1331">
            <v>100000</v>
          </cell>
        </row>
        <row r="1332">
          <cell r="A1332" t="str">
            <v>CCIN000075-3000-002</v>
          </cell>
          <cell r="I1332">
            <v>224000</v>
          </cell>
        </row>
        <row r="1333">
          <cell r="A1333" t="str">
            <v>CCIN000075-4000-002</v>
          </cell>
          <cell r="I1333">
            <v>39500</v>
          </cell>
        </row>
        <row r="1334">
          <cell r="A1334" t="str">
            <v>CCIN000075-5000-002</v>
          </cell>
          <cell r="I1334">
            <v>39500</v>
          </cell>
        </row>
        <row r="1335">
          <cell r="A1335" t="str">
            <v>CCIN000075-6000-002</v>
          </cell>
          <cell r="I1335">
            <v>39000</v>
          </cell>
        </row>
        <row r="1336">
          <cell r="A1336" t="str">
            <v>CCIN000075-7000-002</v>
          </cell>
          <cell r="I1336">
            <v>39000</v>
          </cell>
        </row>
        <row r="1337">
          <cell r="A1337" t="str">
            <v>CCIN000075-8000-002</v>
          </cell>
          <cell r="I1337">
            <v>39000</v>
          </cell>
        </row>
        <row r="1338">
          <cell r="A1338" t="str">
            <v>CCIN000075-9000-002</v>
          </cell>
          <cell r="I1338">
            <v>39000</v>
          </cell>
        </row>
        <row r="1339">
          <cell r="A1339" t="str">
            <v>CCIN000076-1000-002</v>
          </cell>
          <cell r="I1339">
            <v>270000</v>
          </cell>
        </row>
        <row r="1340">
          <cell r="A1340" t="str">
            <v>CCIN000076-1000-004</v>
          </cell>
          <cell r="I1340">
            <v>20000</v>
          </cell>
        </row>
        <row r="1341">
          <cell r="A1341" t="str">
            <v>CCIN000076-1000-005</v>
          </cell>
          <cell r="I1341">
            <v>1500000</v>
          </cell>
        </row>
        <row r="1342">
          <cell r="A1342" t="str">
            <v>CCIN000076-1000-006</v>
          </cell>
          <cell r="I1342">
            <v>300000</v>
          </cell>
        </row>
        <row r="1343">
          <cell r="A1343" t="str">
            <v>CCIN000076-1000-008</v>
          </cell>
          <cell r="I1343">
            <v>12500</v>
          </cell>
        </row>
        <row r="1344">
          <cell r="A1344" t="str">
            <v>CCIN000076-2000-004</v>
          </cell>
          <cell r="I1344">
            <v>30000</v>
          </cell>
        </row>
        <row r="1345">
          <cell r="A1345" t="str">
            <v>CCIN000076-4000-004</v>
          </cell>
          <cell r="I1345">
            <v>30000</v>
          </cell>
        </row>
        <row r="1346">
          <cell r="A1346" t="str">
            <v>CCIN000077-1000-002</v>
          </cell>
          <cell r="I1346">
            <v>595000</v>
          </cell>
        </row>
        <row r="1347">
          <cell r="A1347" t="str">
            <v>CCIN000077-1000-004</v>
          </cell>
          <cell r="I1347">
            <v>2000000</v>
          </cell>
        </row>
        <row r="1348">
          <cell r="A1348" t="str">
            <v>CCIN000077-1000-005</v>
          </cell>
          <cell r="I1348">
            <v>6505774</v>
          </cell>
        </row>
        <row r="1349">
          <cell r="A1349" t="str">
            <v>CCIN000077-2000-004</v>
          </cell>
          <cell r="I1349">
            <v>1874053</v>
          </cell>
        </row>
        <row r="1350">
          <cell r="A1350" t="str">
            <v>CCIN000077-2000-005</v>
          </cell>
          <cell r="I1350">
            <v>12513191</v>
          </cell>
        </row>
        <row r="1351">
          <cell r="A1351" t="str">
            <v>CCIN000077-4000-004</v>
          </cell>
          <cell r="I1351">
            <v>1150000</v>
          </cell>
        </row>
        <row r="1352">
          <cell r="A1352" t="str">
            <v>CCIN000077-4000-005</v>
          </cell>
          <cell r="I1352">
            <v>10667734</v>
          </cell>
        </row>
        <row r="1353">
          <cell r="A1353" t="str">
            <v>CCIN000077-5000-004</v>
          </cell>
          <cell r="I1353">
            <v>1150000</v>
          </cell>
        </row>
        <row r="1354">
          <cell r="A1354" t="str">
            <v>CCIN000077-5000-005</v>
          </cell>
          <cell r="I1354">
            <v>5334600</v>
          </cell>
        </row>
        <row r="1355">
          <cell r="A1355" t="str">
            <v>CCIN000077-6000-004</v>
          </cell>
          <cell r="I1355">
            <v>1150000</v>
          </cell>
        </row>
        <row r="1356">
          <cell r="A1356" t="str">
            <v>CCIN000077-6000-005</v>
          </cell>
          <cell r="I1356">
            <v>5334600</v>
          </cell>
        </row>
        <row r="1357">
          <cell r="A1357" t="str">
            <v>CCIN000077-7000-004</v>
          </cell>
          <cell r="I1357">
            <v>1000000</v>
          </cell>
        </row>
        <row r="1358">
          <cell r="A1358" t="str">
            <v>CCIN000077-7000-005</v>
          </cell>
          <cell r="I1358">
            <v>17076267</v>
          </cell>
        </row>
        <row r="1359">
          <cell r="A1359" t="str">
            <v>CCIN000077-8000-004</v>
          </cell>
          <cell r="I1359">
            <v>700000</v>
          </cell>
        </row>
        <row r="1360">
          <cell r="A1360" t="str">
            <v>CCIN000077-8000-005</v>
          </cell>
          <cell r="I1360">
            <v>16989593</v>
          </cell>
        </row>
        <row r="1361">
          <cell r="A1361" t="str">
            <v>CCIN000077-9000-005</v>
          </cell>
          <cell r="I1361">
            <v>2145600</v>
          </cell>
        </row>
        <row r="1362">
          <cell r="A1362" t="str">
            <v>CCIN000078-1000-003</v>
          </cell>
          <cell r="I1362">
            <v>312000</v>
          </cell>
        </row>
        <row r="1363">
          <cell r="A1363" t="str">
            <v>CCIN000078-1000-006</v>
          </cell>
          <cell r="I1363">
            <v>60000</v>
          </cell>
        </row>
        <row r="1364">
          <cell r="A1364" t="str">
            <v>CCIN000078-1000-007</v>
          </cell>
          <cell r="I1364">
            <v>300000</v>
          </cell>
        </row>
        <row r="1365">
          <cell r="A1365" t="str">
            <v>CCIN000078-2000-002</v>
          </cell>
          <cell r="I1365">
            <v>2520000</v>
          </cell>
        </row>
        <row r="1366">
          <cell r="A1366" t="str">
            <v>CCIN000079-1000-004</v>
          </cell>
          <cell r="I1366">
            <v>30000</v>
          </cell>
        </row>
        <row r="1367">
          <cell r="A1367" t="str">
            <v>CCIN000079-1000-005</v>
          </cell>
          <cell r="I1367">
            <v>4200000</v>
          </cell>
        </row>
        <row r="1368">
          <cell r="A1368" t="str">
            <v>CCIN000079-1000-008</v>
          </cell>
          <cell r="I1368">
            <v>125000</v>
          </cell>
        </row>
        <row r="1369">
          <cell r="A1369" t="str">
            <v>CCIN000079-2000-002</v>
          </cell>
          <cell r="I1369">
            <v>616000</v>
          </cell>
        </row>
        <row r="1370">
          <cell r="A1370" t="str">
            <v>CCIN000079-2000-004</v>
          </cell>
          <cell r="I1370">
            <v>40000</v>
          </cell>
        </row>
        <row r="1371">
          <cell r="A1371" t="str">
            <v>CCIN000079-2000-006</v>
          </cell>
          <cell r="I1371">
            <v>368176</v>
          </cell>
        </row>
        <row r="1372">
          <cell r="A1372" t="str">
            <v>CCIN000079-3000-001</v>
          </cell>
          <cell r="I1372">
            <v>40000</v>
          </cell>
        </row>
        <row r="1373">
          <cell r="A1373" t="str">
            <v>CCIN000079-3000-004</v>
          </cell>
          <cell r="I1373">
            <v>50000</v>
          </cell>
        </row>
        <row r="1374">
          <cell r="A1374" t="str">
            <v>CCIN000079-5000-006</v>
          </cell>
          <cell r="I1374">
            <v>411887</v>
          </cell>
        </row>
        <row r="1375">
          <cell r="A1375" t="str">
            <v>CCIN000080-10000-001</v>
          </cell>
          <cell r="I1375">
            <v>60000</v>
          </cell>
        </row>
        <row r="1376">
          <cell r="A1376" t="str">
            <v>CCIN000080-1000-002</v>
          </cell>
          <cell r="I1376">
            <v>1000000</v>
          </cell>
        </row>
        <row r="1377">
          <cell r="A1377" t="str">
            <v>CCIN000080-1000-003</v>
          </cell>
          <cell r="I1377">
            <v>50000</v>
          </cell>
        </row>
        <row r="1378">
          <cell r="A1378" t="str">
            <v>CCIN000080-1000-004</v>
          </cell>
          <cell r="I1378">
            <v>40000</v>
          </cell>
        </row>
        <row r="1379">
          <cell r="A1379" t="str">
            <v>CCIN000080-1000-006</v>
          </cell>
          <cell r="I1379">
            <v>1339139</v>
          </cell>
        </row>
        <row r="1380">
          <cell r="A1380" t="str">
            <v>CCIN000080-1000-007</v>
          </cell>
          <cell r="I1380">
            <v>14000</v>
          </cell>
        </row>
        <row r="1381">
          <cell r="A1381" t="str">
            <v>CCIN000080-11000-001</v>
          </cell>
          <cell r="I1381">
            <v>60000</v>
          </cell>
        </row>
        <row r="1382">
          <cell r="A1382" t="str">
            <v>CCIN000080-12000-001</v>
          </cell>
          <cell r="I1382">
            <v>55000</v>
          </cell>
        </row>
        <row r="1383">
          <cell r="A1383" t="str">
            <v>CCIN000080-13000-001</v>
          </cell>
          <cell r="I1383">
            <v>60000</v>
          </cell>
        </row>
        <row r="1384">
          <cell r="A1384" t="str">
            <v>CCIN000080-14000-001</v>
          </cell>
          <cell r="I1384">
            <v>60000</v>
          </cell>
        </row>
        <row r="1385">
          <cell r="A1385" t="str">
            <v>CCIN000080-15000-001</v>
          </cell>
          <cell r="I1385">
            <v>64362</v>
          </cell>
        </row>
        <row r="1386">
          <cell r="A1386" t="str">
            <v>CCIN000080-16000-001</v>
          </cell>
          <cell r="I1386">
            <v>64362</v>
          </cell>
        </row>
        <row r="1387">
          <cell r="A1387" t="str">
            <v>CCIN000080-17000-001</v>
          </cell>
          <cell r="I1387">
            <v>80000</v>
          </cell>
        </row>
        <row r="1388">
          <cell r="A1388" t="str">
            <v>CCIN000080-18000-001</v>
          </cell>
          <cell r="I1388">
            <v>80000</v>
          </cell>
        </row>
        <row r="1389">
          <cell r="A1389" t="str">
            <v>CCIN000080-19000-001</v>
          </cell>
          <cell r="I1389">
            <v>80000</v>
          </cell>
        </row>
        <row r="1390">
          <cell r="A1390" t="str">
            <v>CCIN000080-20000-001</v>
          </cell>
          <cell r="I1390">
            <v>75000</v>
          </cell>
        </row>
        <row r="1391">
          <cell r="A1391" t="str">
            <v>CCIN000080-2000-003</v>
          </cell>
          <cell r="I1391">
            <v>70000</v>
          </cell>
        </row>
        <row r="1392">
          <cell r="A1392" t="str">
            <v>CCIN000080-2000-006</v>
          </cell>
          <cell r="I1392">
            <v>1390413</v>
          </cell>
        </row>
        <row r="1393">
          <cell r="A1393" t="str">
            <v>CCIN000080-2000-007</v>
          </cell>
          <cell r="I1393">
            <v>104000</v>
          </cell>
        </row>
        <row r="1394">
          <cell r="A1394" t="str">
            <v>CCIN000080-21000-001</v>
          </cell>
          <cell r="I1394">
            <v>80000</v>
          </cell>
        </row>
        <row r="1395">
          <cell r="A1395" t="str">
            <v>CCIN000080-22000-001</v>
          </cell>
          <cell r="I1395">
            <v>53830</v>
          </cell>
        </row>
        <row r="1396">
          <cell r="A1396" t="str">
            <v>CCIN000080-3000-003</v>
          </cell>
          <cell r="I1396">
            <v>80000</v>
          </cell>
        </row>
        <row r="1397">
          <cell r="A1397" t="str">
            <v>CCIN000080-6000-001</v>
          </cell>
          <cell r="I1397">
            <v>50000</v>
          </cell>
        </row>
        <row r="1398">
          <cell r="A1398" t="str">
            <v>CCIN000080-7000-001</v>
          </cell>
          <cell r="I1398">
            <v>55000</v>
          </cell>
        </row>
        <row r="1399">
          <cell r="A1399" t="str">
            <v>CCIN000080-8000-001</v>
          </cell>
          <cell r="I1399">
            <v>55000</v>
          </cell>
        </row>
        <row r="1400">
          <cell r="A1400" t="str">
            <v>CCIN000080-9000-001</v>
          </cell>
          <cell r="I1400">
            <v>55000</v>
          </cell>
        </row>
        <row r="1401">
          <cell r="A1401" t="str">
            <v>CCIN000081-10000-001</v>
          </cell>
          <cell r="I1401">
            <v>70000</v>
          </cell>
        </row>
        <row r="1402">
          <cell r="A1402" t="str">
            <v>CCIN000081-1000-002</v>
          </cell>
          <cell r="I1402">
            <v>50000</v>
          </cell>
        </row>
        <row r="1403">
          <cell r="A1403" t="str">
            <v>CCIN000081-1000-005</v>
          </cell>
          <cell r="I1403">
            <v>1250000</v>
          </cell>
        </row>
        <row r="1404">
          <cell r="A1404" t="str">
            <v>CCIN000081-1000-006</v>
          </cell>
          <cell r="I1404">
            <v>10000</v>
          </cell>
        </row>
        <row r="1405">
          <cell r="A1405" t="str">
            <v>CCIN000081-1000-007</v>
          </cell>
          <cell r="I1405">
            <v>32215</v>
          </cell>
        </row>
        <row r="1406">
          <cell r="A1406" t="str">
            <v>CCIN000081-1000-008</v>
          </cell>
          <cell r="I1406">
            <v>95800</v>
          </cell>
        </row>
        <row r="1407">
          <cell r="A1407" t="str">
            <v>CCIN000081-11000-001</v>
          </cell>
          <cell r="I1407">
            <v>20000</v>
          </cell>
        </row>
        <row r="1408">
          <cell r="A1408" t="str">
            <v>CCIN000081-12000-001</v>
          </cell>
          <cell r="I1408">
            <v>20000</v>
          </cell>
        </row>
        <row r="1409">
          <cell r="A1409" t="str">
            <v>CCIN000081-13000-001</v>
          </cell>
          <cell r="I1409">
            <v>40000</v>
          </cell>
        </row>
        <row r="1410">
          <cell r="A1410" t="str">
            <v>CCIN000081-14000-001</v>
          </cell>
          <cell r="I1410">
            <v>40000</v>
          </cell>
        </row>
        <row r="1411">
          <cell r="A1411" t="str">
            <v>CCIN000081-16000-001</v>
          </cell>
          <cell r="I1411">
            <v>40000</v>
          </cell>
        </row>
        <row r="1412">
          <cell r="A1412" t="str">
            <v>CCIN000081-18000-001</v>
          </cell>
          <cell r="I1412">
            <v>40000</v>
          </cell>
        </row>
        <row r="1413">
          <cell r="A1413" t="str">
            <v>CCIN000081-19000-001</v>
          </cell>
          <cell r="I1413">
            <v>50000</v>
          </cell>
        </row>
        <row r="1414">
          <cell r="A1414" t="str">
            <v>CCIN000081-20000-001</v>
          </cell>
          <cell r="I1414">
            <v>50000</v>
          </cell>
        </row>
        <row r="1415">
          <cell r="A1415" t="str">
            <v>CCIN000081-2000-002</v>
          </cell>
          <cell r="I1415">
            <v>20000</v>
          </cell>
        </row>
        <row r="1416">
          <cell r="A1416" t="str">
            <v>CCIN000081-2000-003</v>
          </cell>
          <cell r="I1416">
            <v>30000</v>
          </cell>
        </row>
        <row r="1417">
          <cell r="A1417" t="str">
            <v>CCIN000081-2000-005</v>
          </cell>
          <cell r="I1417">
            <v>1668000</v>
          </cell>
        </row>
        <row r="1418">
          <cell r="A1418" t="str">
            <v>CCIN000081-3000-002</v>
          </cell>
          <cell r="I1418">
            <v>27000</v>
          </cell>
        </row>
        <row r="1419">
          <cell r="A1419" t="str">
            <v>CCIN000081-3000-006</v>
          </cell>
          <cell r="I1419">
            <v>25000</v>
          </cell>
        </row>
        <row r="1420">
          <cell r="A1420" t="str">
            <v>CCIN000081-4000-002</v>
          </cell>
          <cell r="I1420">
            <v>25000</v>
          </cell>
        </row>
        <row r="1421">
          <cell r="A1421" t="str">
            <v>CCIN000081-5000-002</v>
          </cell>
          <cell r="I1421">
            <v>50000</v>
          </cell>
        </row>
        <row r="1422">
          <cell r="A1422" t="str">
            <v>CCIN000081-5000-006</v>
          </cell>
          <cell r="I1422">
            <v>22407</v>
          </cell>
        </row>
        <row r="1423">
          <cell r="A1423" t="str">
            <v>CCIN000081-6000-005</v>
          </cell>
          <cell r="I1423">
            <v>2000600</v>
          </cell>
        </row>
        <row r="1424">
          <cell r="A1424" t="str">
            <v>CCIN000081-7000-005</v>
          </cell>
          <cell r="I1424">
            <v>3000000</v>
          </cell>
        </row>
        <row r="1425">
          <cell r="A1425" t="str">
            <v>CCIN000081-8000-005</v>
          </cell>
          <cell r="I1425">
            <v>1500000</v>
          </cell>
        </row>
        <row r="1426">
          <cell r="A1426" t="str">
            <v>CCIN000081-9000-001</v>
          </cell>
          <cell r="I1426">
            <v>20000</v>
          </cell>
        </row>
        <row r="1427">
          <cell r="A1427" t="str">
            <v>CCIN000082-1000-002</v>
          </cell>
          <cell r="I1427">
            <v>270000</v>
          </cell>
        </row>
        <row r="1428">
          <cell r="A1428" t="str">
            <v>CCIN000082-1000-004</v>
          </cell>
          <cell r="I1428">
            <v>750000</v>
          </cell>
        </row>
        <row r="1429">
          <cell r="A1429" t="str">
            <v>CCIN000082-1000-007</v>
          </cell>
          <cell r="I1429">
            <v>12265</v>
          </cell>
        </row>
        <row r="1430">
          <cell r="A1430" t="str">
            <v>CCIN000083-1000-002</v>
          </cell>
          <cell r="I1430">
            <v>272000</v>
          </cell>
        </row>
        <row r="1431">
          <cell r="A1431" t="str">
            <v>CCIN000083-1000-004</v>
          </cell>
          <cell r="I1431">
            <v>380000</v>
          </cell>
        </row>
        <row r="1432">
          <cell r="A1432" t="str">
            <v>CCIN000083-1000-007</v>
          </cell>
          <cell r="I1432">
            <v>12003</v>
          </cell>
        </row>
        <row r="1433">
          <cell r="A1433" t="str">
            <v>CCIN000083-1000-008</v>
          </cell>
          <cell r="I1433">
            <v>20000</v>
          </cell>
        </row>
        <row r="1434">
          <cell r="A1434" t="str">
            <v>CCIN000084-1000-002</v>
          </cell>
          <cell r="I1434">
            <v>200000</v>
          </cell>
        </row>
        <row r="1435">
          <cell r="A1435" t="str">
            <v>CCIN000084-1000-006</v>
          </cell>
          <cell r="I1435">
            <v>1500000</v>
          </cell>
        </row>
        <row r="1436">
          <cell r="A1436" t="str">
            <v>CCIN000084-1000-007</v>
          </cell>
          <cell r="I1436">
            <v>50000</v>
          </cell>
        </row>
        <row r="1437">
          <cell r="A1437" t="str">
            <v>CCIN000084-2000-006</v>
          </cell>
          <cell r="I1437">
            <v>1846000</v>
          </cell>
        </row>
        <row r="1438">
          <cell r="A1438" t="str">
            <v>CCIN000084-2000-008</v>
          </cell>
          <cell r="I1438">
            <v>200000</v>
          </cell>
        </row>
        <row r="1439">
          <cell r="A1439" t="str">
            <v>CCIN000084-6000-001</v>
          </cell>
          <cell r="I1439">
            <v>200000</v>
          </cell>
        </row>
        <row r="1440">
          <cell r="A1440" t="str">
            <v>CCIN000084-7000-001</v>
          </cell>
          <cell r="I1440">
            <v>21809</v>
          </cell>
        </row>
        <row r="1441">
          <cell r="A1441" t="str">
            <v>CCIN000085-1000-002</v>
          </cell>
          <cell r="I1441">
            <v>128000</v>
          </cell>
        </row>
        <row r="1442">
          <cell r="A1442" t="str">
            <v>CCIN000085-1000-004</v>
          </cell>
          <cell r="I1442">
            <v>22000</v>
          </cell>
        </row>
        <row r="1443">
          <cell r="A1443" t="str">
            <v>CCIN000085-1000-005</v>
          </cell>
          <cell r="I1443">
            <v>1849000</v>
          </cell>
        </row>
        <row r="1444">
          <cell r="A1444" t="str">
            <v>CCIN000085-1000-006</v>
          </cell>
          <cell r="I1444">
            <v>150000</v>
          </cell>
        </row>
        <row r="1445">
          <cell r="A1445" t="str">
            <v>CCIN000085-1000-007</v>
          </cell>
          <cell r="I1445">
            <v>457000</v>
          </cell>
        </row>
        <row r="1446">
          <cell r="A1446" t="str">
            <v>CCIN000085-1000-008</v>
          </cell>
          <cell r="I1446">
            <v>35000</v>
          </cell>
        </row>
        <row r="1447">
          <cell r="A1447" t="str">
            <v>CCIN000085-3000-005</v>
          </cell>
          <cell r="I1447">
            <v>900000</v>
          </cell>
        </row>
        <row r="1448">
          <cell r="A1448" t="str">
            <v>CCIN000085-4000-005</v>
          </cell>
          <cell r="I1448">
            <v>400000</v>
          </cell>
        </row>
        <row r="1449">
          <cell r="A1449" t="str">
            <v>CCIN000085-6000-005</v>
          </cell>
          <cell r="I1449">
            <v>500000</v>
          </cell>
        </row>
        <row r="1450">
          <cell r="A1450" t="str">
            <v>CCIN000085-7000-005</v>
          </cell>
          <cell r="I1450">
            <v>250000</v>
          </cell>
        </row>
        <row r="1451">
          <cell r="A1451" t="str">
            <v>CCIN000085-9000-005</v>
          </cell>
          <cell r="I1451">
            <v>400000</v>
          </cell>
        </row>
        <row r="1452">
          <cell r="A1452" t="str">
            <v>CCIN000086-1000-002</v>
          </cell>
          <cell r="I1452">
            <v>213500</v>
          </cell>
        </row>
        <row r="1453">
          <cell r="A1453" t="str">
            <v>CCIN000086-1000-003</v>
          </cell>
          <cell r="I1453">
            <v>100000</v>
          </cell>
        </row>
        <row r="1454">
          <cell r="A1454" t="str">
            <v>CCIN000086-1000-005</v>
          </cell>
          <cell r="I1454">
            <v>309299</v>
          </cell>
        </row>
        <row r="1455">
          <cell r="A1455" t="str">
            <v>CCIN000086-1000-007</v>
          </cell>
          <cell r="I1455">
            <v>558000</v>
          </cell>
        </row>
        <row r="1456">
          <cell r="A1456" t="str">
            <v>CCIN000086-1000-008</v>
          </cell>
          <cell r="I1456">
            <v>213984</v>
          </cell>
        </row>
        <row r="1457">
          <cell r="A1457" t="str">
            <v>CCIN000086-2000-002</v>
          </cell>
          <cell r="I1457">
            <v>213500</v>
          </cell>
        </row>
        <row r="1458">
          <cell r="A1458" t="str">
            <v>CCIN000086-2000-007</v>
          </cell>
          <cell r="I1458">
            <v>250000</v>
          </cell>
        </row>
        <row r="1459">
          <cell r="A1459" t="str">
            <v>CCIN000086-3000-007</v>
          </cell>
          <cell r="I1459">
            <v>161067</v>
          </cell>
        </row>
        <row r="1460">
          <cell r="A1460" t="str">
            <v>CCIN000087-10000-001</v>
          </cell>
          <cell r="I1460">
            <v>200000</v>
          </cell>
        </row>
        <row r="1461">
          <cell r="A1461" t="str">
            <v>CCIN000087-1000-004</v>
          </cell>
          <cell r="I1461">
            <v>255000</v>
          </cell>
        </row>
        <row r="1462">
          <cell r="A1462" t="str">
            <v>CCIN000087-1000-005</v>
          </cell>
          <cell r="I1462">
            <v>2500000</v>
          </cell>
        </row>
        <row r="1463">
          <cell r="A1463" t="str">
            <v>CCIN000087-1000-006</v>
          </cell>
          <cell r="I1463">
            <v>280000</v>
          </cell>
        </row>
        <row r="1464">
          <cell r="A1464" t="str">
            <v>CCIN000087-1000-007</v>
          </cell>
          <cell r="I1464">
            <v>51950</v>
          </cell>
        </row>
        <row r="1465">
          <cell r="A1465" t="str">
            <v>CCIN000087-3000-001</v>
          </cell>
          <cell r="I1465">
            <v>200000</v>
          </cell>
        </row>
        <row r="1466">
          <cell r="A1466" t="str">
            <v>CCIN000087-3000-002</v>
          </cell>
          <cell r="I1466">
            <v>342000</v>
          </cell>
        </row>
        <row r="1467">
          <cell r="A1467" t="str">
            <v>CCIN000087-4000-001</v>
          </cell>
          <cell r="I1467">
            <v>300000</v>
          </cell>
        </row>
        <row r="1468">
          <cell r="A1468" t="str">
            <v>CCIN000087-6000-001</v>
          </cell>
          <cell r="I1468">
            <v>105000</v>
          </cell>
        </row>
        <row r="1469">
          <cell r="A1469" t="str">
            <v>CCIN000087-7000-001</v>
          </cell>
          <cell r="I1469">
            <v>150000</v>
          </cell>
        </row>
        <row r="1470">
          <cell r="A1470" t="str">
            <v>CCIN000087-8000-001</v>
          </cell>
          <cell r="I1470">
            <v>500000</v>
          </cell>
        </row>
        <row r="1471">
          <cell r="A1471" t="str">
            <v>CCIN000087-9000-001</v>
          </cell>
          <cell r="I1471">
            <v>500000</v>
          </cell>
        </row>
        <row r="1472">
          <cell r="A1472" t="str">
            <v>CCIN000088-10000-003</v>
          </cell>
          <cell r="I1472">
            <v>70000</v>
          </cell>
        </row>
        <row r="1473">
          <cell r="A1473" t="str">
            <v>CCIN000088-1000-002</v>
          </cell>
          <cell r="I1473">
            <v>120000</v>
          </cell>
        </row>
        <row r="1474">
          <cell r="A1474" t="str">
            <v>CCIN000088-1000-004</v>
          </cell>
          <cell r="I1474">
            <v>277234</v>
          </cell>
        </row>
        <row r="1475">
          <cell r="A1475" t="str">
            <v>CCIN000088-1000-005</v>
          </cell>
          <cell r="I1475">
            <v>594750</v>
          </cell>
        </row>
        <row r="1476">
          <cell r="A1476" t="str">
            <v>CCIN000088-1000-006</v>
          </cell>
          <cell r="I1476">
            <v>500000</v>
          </cell>
        </row>
        <row r="1477">
          <cell r="A1477" t="str">
            <v>CCIN000088-1000-007</v>
          </cell>
          <cell r="I1477">
            <v>68000</v>
          </cell>
        </row>
        <row r="1478">
          <cell r="A1478" t="str">
            <v>CCIN000088-1000-008</v>
          </cell>
          <cell r="I1478">
            <v>200000</v>
          </cell>
        </row>
        <row r="1479">
          <cell r="A1479" t="str">
            <v>CCIN000088-11000-003</v>
          </cell>
          <cell r="I1479">
            <v>70000</v>
          </cell>
        </row>
        <row r="1480">
          <cell r="A1480" t="str">
            <v>CCIN000088-12000-003</v>
          </cell>
          <cell r="I1480">
            <v>85000</v>
          </cell>
        </row>
        <row r="1481">
          <cell r="A1481" t="str">
            <v>CCIN000088-13000-003</v>
          </cell>
          <cell r="I1481">
            <v>85000</v>
          </cell>
        </row>
        <row r="1482">
          <cell r="A1482" t="str">
            <v>CCIN000088-14000-003</v>
          </cell>
          <cell r="I1482">
            <v>90000</v>
          </cell>
        </row>
        <row r="1483">
          <cell r="A1483" t="str">
            <v>CCIN000088-15000-003</v>
          </cell>
          <cell r="I1483">
            <v>500000</v>
          </cell>
        </row>
        <row r="1484">
          <cell r="A1484" t="str">
            <v>CCIN000088-16000-003</v>
          </cell>
          <cell r="I1484">
            <v>85000</v>
          </cell>
        </row>
        <row r="1485">
          <cell r="A1485" t="str">
            <v>CCIN000088-17000-003</v>
          </cell>
          <cell r="I1485">
            <v>90000</v>
          </cell>
        </row>
        <row r="1486">
          <cell r="A1486" t="str">
            <v>CCIN000088-20000-003</v>
          </cell>
          <cell r="I1486">
            <v>70000</v>
          </cell>
        </row>
        <row r="1487">
          <cell r="A1487" t="str">
            <v>CCIN000088-2000-005</v>
          </cell>
          <cell r="I1487">
            <v>608000</v>
          </cell>
        </row>
        <row r="1488">
          <cell r="A1488" t="str">
            <v>CCIN000088-21000-003</v>
          </cell>
          <cell r="I1488">
            <v>70000</v>
          </cell>
        </row>
        <row r="1489">
          <cell r="A1489" t="str">
            <v>CCIN000088-22000-003</v>
          </cell>
          <cell r="I1489">
            <v>70000</v>
          </cell>
        </row>
        <row r="1490">
          <cell r="A1490" t="str">
            <v>CCIN000088-23000-003</v>
          </cell>
          <cell r="I1490">
            <v>70000</v>
          </cell>
        </row>
        <row r="1491">
          <cell r="A1491" t="str">
            <v>CCIN000088-24000-003</v>
          </cell>
          <cell r="I1491">
            <v>70000</v>
          </cell>
        </row>
        <row r="1492">
          <cell r="A1492" t="str">
            <v>CCIN000088-25000-003</v>
          </cell>
          <cell r="I1492">
            <v>70000</v>
          </cell>
        </row>
        <row r="1493">
          <cell r="A1493" t="str">
            <v>CCIN000088-26000-003</v>
          </cell>
          <cell r="I1493">
            <v>70000</v>
          </cell>
        </row>
        <row r="1494">
          <cell r="A1494" t="str">
            <v>CCIN000088-28000-003</v>
          </cell>
          <cell r="I1494">
            <v>80000</v>
          </cell>
        </row>
        <row r="1495">
          <cell r="A1495" t="str">
            <v>CCIN000088-30000-003</v>
          </cell>
          <cell r="I1495">
            <v>70000</v>
          </cell>
        </row>
        <row r="1496">
          <cell r="A1496" t="str">
            <v>CCIN000088-3000-003</v>
          </cell>
          <cell r="I1496">
            <v>500000</v>
          </cell>
        </row>
        <row r="1497">
          <cell r="A1497" t="str">
            <v>CCIN000088-31000-003</v>
          </cell>
          <cell r="I1497">
            <v>70000</v>
          </cell>
        </row>
        <row r="1498">
          <cell r="A1498" t="str">
            <v>CCIN000088-32000-003</v>
          </cell>
          <cell r="I1498">
            <v>70000</v>
          </cell>
        </row>
        <row r="1499">
          <cell r="A1499" t="str">
            <v>CCIN000088-33000-003</v>
          </cell>
          <cell r="I1499">
            <v>70000</v>
          </cell>
        </row>
        <row r="1500">
          <cell r="A1500" t="str">
            <v>CCIN000088-34000-003</v>
          </cell>
          <cell r="I1500">
            <v>70000</v>
          </cell>
        </row>
        <row r="1501">
          <cell r="A1501" t="str">
            <v>CCIN000088-35000-003</v>
          </cell>
          <cell r="I1501">
            <v>70000</v>
          </cell>
        </row>
        <row r="1502">
          <cell r="A1502" t="str">
            <v>CCIN000088-36000-003</v>
          </cell>
          <cell r="I1502">
            <v>70000</v>
          </cell>
        </row>
        <row r="1503">
          <cell r="A1503" t="str">
            <v>CCIN000088-37000-003</v>
          </cell>
          <cell r="I1503">
            <v>70000</v>
          </cell>
        </row>
        <row r="1504">
          <cell r="A1504" t="str">
            <v>CCIN000088-38000-003</v>
          </cell>
          <cell r="I1504">
            <v>675661</v>
          </cell>
        </row>
        <row r="1505">
          <cell r="A1505" t="str">
            <v>CCIN000088-4000-003</v>
          </cell>
          <cell r="I1505">
            <v>1000000</v>
          </cell>
        </row>
        <row r="1506">
          <cell r="A1506" t="str">
            <v>CCIN000088-41000-003</v>
          </cell>
          <cell r="I1506">
            <v>850000</v>
          </cell>
        </row>
        <row r="1507">
          <cell r="A1507" t="str">
            <v>CCIN000088-42000-003</v>
          </cell>
          <cell r="I1507">
            <v>70000</v>
          </cell>
        </row>
        <row r="1508">
          <cell r="A1508" t="str">
            <v>CCIN000088-5000-003</v>
          </cell>
          <cell r="I1508">
            <v>500000</v>
          </cell>
        </row>
        <row r="1509">
          <cell r="A1509" t="str">
            <v>CCIN000088-6000-003</v>
          </cell>
          <cell r="I1509">
            <v>500000</v>
          </cell>
        </row>
        <row r="1510">
          <cell r="A1510" t="str">
            <v>CCIN000088-8000-003</v>
          </cell>
          <cell r="I1510">
            <v>500000</v>
          </cell>
        </row>
        <row r="1511">
          <cell r="A1511" t="str">
            <v>CCIN000089-1000-002</v>
          </cell>
          <cell r="I1511">
            <v>400000</v>
          </cell>
        </row>
        <row r="1512">
          <cell r="A1512" t="str">
            <v>CCIN000089-1000-004</v>
          </cell>
          <cell r="I1512">
            <v>250000</v>
          </cell>
        </row>
        <row r="1513">
          <cell r="A1513" t="str">
            <v>CCIN000089-1000-006</v>
          </cell>
          <cell r="I1513">
            <v>865000</v>
          </cell>
        </row>
        <row r="1514">
          <cell r="A1514" t="str">
            <v>CCIN000089-1000-007</v>
          </cell>
          <cell r="I1514">
            <v>51193</v>
          </cell>
        </row>
        <row r="1515">
          <cell r="A1515" t="str">
            <v>CCIN000089-1000-008</v>
          </cell>
          <cell r="I1515">
            <v>50000</v>
          </cell>
        </row>
        <row r="1516">
          <cell r="A1516" t="str">
            <v>CCIN000089-3000-004</v>
          </cell>
          <cell r="I1516">
            <v>200000</v>
          </cell>
        </row>
        <row r="1517">
          <cell r="A1517" t="str">
            <v>CCIN000089-4000-004</v>
          </cell>
          <cell r="I1517">
            <v>200000</v>
          </cell>
        </row>
        <row r="1518">
          <cell r="A1518" t="str">
            <v>CCIN000089-6000-001</v>
          </cell>
          <cell r="I1518">
            <v>10000</v>
          </cell>
        </row>
        <row r="1519">
          <cell r="A1519" t="str">
            <v>CCIN000089-7000-001</v>
          </cell>
          <cell r="I1519">
            <v>50000</v>
          </cell>
        </row>
        <row r="1520">
          <cell r="A1520" t="str">
            <v>CCIN000090-1000-003</v>
          </cell>
          <cell r="I1520">
            <v>380000</v>
          </cell>
        </row>
        <row r="1521">
          <cell r="A1521" t="str">
            <v>CCIN000090-1000-004</v>
          </cell>
          <cell r="I1521">
            <v>30000</v>
          </cell>
        </row>
        <row r="1522">
          <cell r="A1522" t="str">
            <v>CCIN000090-1000-006</v>
          </cell>
          <cell r="I1522">
            <v>68048</v>
          </cell>
        </row>
        <row r="1523">
          <cell r="A1523" t="str">
            <v>CCIN000090-1000-008</v>
          </cell>
          <cell r="I1523">
            <v>1012000</v>
          </cell>
        </row>
        <row r="1524">
          <cell r="A1524" t="str">
            <v>CCIN000090-2000-002</v>
          </cell>
          <cell r="I1524">
            <v>200000</v>
          </cell>
        </row>
        <row r="1525">
          <cell r="A1525" t="str">
            <v>CCIN000090-2000-003</v>
          </cell>
          <cell r="I1525">
            <v>380000</v>
          </cell>
        </row>
        <row r="1526">
          <cell r="A1526" t="str">
            <v>CCIN000090-2000-006</v>
          </cell>
          <cell r="I1526">
            <v>78450</v>
          </cell>
        </row>
        <row r="1527">
          <cell r="A1527" t="str">
            <v>CCIN000090-3000-002</v>
          </cell>
          <cell r="I1527">
            <v>100000</v>
          </cell>
        </row>
        <row r="1528">
          <cell r="A1528" t="str">
            <v>CCIN000090-4000-002</v>
          </cell>
          <cell r="I1528">
            <v>100000</v>
          </cell>
        </row>
        <row r="1529">
          <cell r="A1529" t="str">
            <v>CCIN000090-4000-006</v>
          </cell>
          <cell r="I1529">
            <v>60000</v>
          </cell>
        </row>
        <row r="1530">
          <cell r="A1530" t="str">
            <v>CCIN000090-5000-006</v>
          </cell>
          <cell r="I1530">
            <v>14350</v>
          </cell>
        </row>
        <row r="1531">
          <cell r="A1531" t="str">
            <v>CCIN000090-6000-002</v>
          </cell>
          <cell r="I1531">
            <v>70000</v>
          </cell>
        </row>
        <row r="1532">
          <cell r="A1532" t="str">
            <v>CCIN000090-6000-006</v>
          </cell>
          <cell r="I1532">
            <v>65830</v>
          </cell>
        </row>
        <row r="1533">
          <cell r="A1533" t="str">
            <v>CCIN000090-7000-002</v>
          </cell>
          <cell r="I1533">
            <v>100000</v>
          </cell>
        </row>
        <row r="1534">
          <cell r="A1534" t="str">
            <v>CCIN000090-7000-006</v>
          </cell>
          <cell r="I1534">
            <v>76502</v>
          </cell>
        </row>
        <row r="1535">
          <cell r="A1535" t="str">
            <v>CCIN000091-1000-002</v>
          </cell>
          <cell r="I1535">
            <v>260000</v>
          </cell>
        </row>
        <row r="1536">
          <cell r="A1536" t="str">
            <v>CCIN000091-1000-004</v>
          </cell>
          <cell r="I1536">
            <v>20000</v>
          </cell>
        </row>
        <row r="1537">
          <cell r="A1537" t="str">
            <v>CCIN000091-1000-005</v>
          </cell>
          <cell r="I1537">
            <v>171000</v>
          </cell>
        </row>
        <row r="1538">
          <cell r="A1538" t="str">
            <v>CCIN000091-1000-006</v>
          </cell>
          <cell r="I1538">
            <v>1200000</v>
          </cell>
        </row>
        <row r="1539">
          <cell r="A1539" t="str">
            <v>CCIN000091-1000-007</v>
          </cell>
          <cell r="I1539">
            <v>500000</v>
          </cell>
        </row>
        <row r="1540">
          <cell r="A1540" t="str">
            <v>CCIN000091-2000-004</v>
          </cell>
          <cell r="I1540">
            <v>30000</v>
          </cell>
        </row>
        <row r="1541">
          <cell r="A1541" t="str">
            <v>CCIN000091-2000-006</v>
          </cell>
          <cell r="I1541">
            <v>400000</v>
          </cell>
        </row>
        <row r="1542">
          <cell r="A1542" t="str">
            <v>CCIN000092-1000-002</v>
          </cell>
          <cell r="I1542">
            <v>206000</v>
          </cell>
        </row>
        <row r="1543">
          <cell r="A1543" t="str">
            <v>CCIN000092-1000-006</v>
          </cell>
          <cell r="I1543">
            <v>350000</v>
          </cell>
        </row>
        <row r="1544">
          <cell r="A1544" t="str">
            <v>CCIN000092-1000-007</v>
          </cell>
          <cell r="I1544">
            <v>68500</v>
          </cell>
        </row>
        <row r="1545">
          <cell r="A1545" t="str">
            <v>CCIN000092-2000-004</v>
          </cell>
          <cell r="I1545">
            <v>122000</v>
          </cell>
        </row>
        <row r="1546">
          <cell r="A1546" t="str">
            <v>CCIN000093-1000-001</v>
          </cell>
          <cell r="I1546">
            <v>195000</v>
          </cell>
        </row>
        <row r="1547">
          <cell r="A1547" t="str">
            <v>CCIN000093-1000-002</v>
          </cell>
          <cell r="I1547">
            <v>800000</v>
          </cell>
        </row>
        <row r="1548">
          <cell r="A1548" t="str">
            <v>CCIN000093-1000-004</v>
          </cell>
          <cell r="I1548">
            <v>22000</v>
          </cell>
        </row>
        <row r="1549">
          <cell r="A1549" t="str">
            <v>CCIN000093-1000-005</v>
          </cell>
          <cell r="I1549">
            <v>200000</v>
          </cell>
        </row>
        <row r="1550">
          <cell r="A1550" t="str">
            <v>CCIN000093-1000-006</v>
          </cell>
          <cell r="I1550">
            <v>450000</v>
          </cell>
        </row>
        <row r="1551">
          <cell r="A1551" t="str">
            <v>CCIN000093-1000-008</v>
          </cell>
          <cell r="I1551">
            <v>39041</v>
          </cell>
        </row>
        <row r="1552">
          <cell r="A1552" t="str">
            <v>CCIN000093-2000-002</v>
          </cell>
          <cell r="I1552">
            <v>475510</v>
          </cell>
        </row>
        <row r="1553">
          <cell r="A1553" t="str">
            <v>CCIN000093-3000-001</v>
          </cell>
          <cell r="I1553">
            <v>300000</v>
          </cell>
        </row>
        <row r="1554">
          <cell r="A1554" t="str">
            <v>CCIN000093-4000-005</v>
          </cell>
          <cell r="I1554">
            <v>35000</v>
          </cell>
        </row>
        <row r="1555">
          <cell r="A1555" t="str">
            <v>CCIN000093-6000-001</v>
          </cell>
          <cell r="I1555">
            <v>1000000</v>
          </cell>
        </row>
        <row r="1556">
          <cell r="A1556" t="str">
            <v>CCIN000094-10000-001</v>
          </cell>
          <cell r="I1556">
            <v>200000</v>
          </cell>
        </row>
        <row r="1557">
          <cell r="A1557" t="str">
            <v>CCIN000094-10000-002</v>
          </cell>
          <cell r="I1557">
            <v>80000</v>
          </cell>
        </row>
        <row r="1558">
          <cell r="A1558" t="str">
            <v>CCIN000094-1000-003</v>
          </cell>
          <cell r="I1558">
            <v>50000</v>
          </cell>
        </row>
        <row r="1559">
          <cell r="A1559" t="str">
            <v>CCIN000094-1000-004</v>
          </cell>
          <cell r="I1559">
            <v>20000</v>
          </cell>
        </row>
        <row r="1560">
          <cell r="A1560" t="str">
            <v>CCIN000094-1000-005</v>
          </cell>
          <cell r="I1560">
            <v>80000</v>
          </cell>
        </row>
        <row r="1561">
          <cell r="A1561" t="str">
            <v>CCIN000094-1000-008</v>
          </cell>
          <cell r="I1561">
            <v>619591</v>
          </cell>
        </row>
        <row r="1562">
          <cell r="A1562" t="str">
            <v>CCIN000094-11000-001</v>
          </cell>
          <cell r="I1562">
            <v>200000</v>
          </cell>
        </row>
        <row r="1563">
          <cell r="A1563" t="str">
            <v>CCIN000094-11000-002</v>
          </cell>
          <cell r="I1563">
            <v>80000</v>
          </cell>
        </row>
        <row r="1564">
          <cell r="A1564" t="str">
            <v>CCIN000094-12000-001</v>
          </cell>
          <cell r="I1564">
            <v>200000</v>
          </cell>
        </row>
        <row r="1565">
          <cell r="A1565" t="str">
            <v>CCIN000094-13000-001</v>
          </cell>
          <cell r="I1565">
            <v>200000</v>
          </cell>
        </row>
        <row r="1566">
          <cell r="A1566" t="str">
            <v>CCIN000094-13000-002</v>
          </cell>
          <cell r="I1566">
            <v>80000</v>
          </cell>
        </row>
        <row r="1567">
          <cell r="A1567" t="str">
            <v>CCIN000094-14000-002</v>
          </cell>
          <cell r="I1567">
            <v>80000</v>
          </cell>
        </row>
        <row r="1568">
          <cell r="A1568" t="str">
            <v>CCIN000094-15000-001</v>
          </cell>
          <cell r="I1568">
            <v>200000</v>
          </cell>
        </row>
        <row r="1569">
          <cell r="A1569" t="str">
            <v>CCIN000094-15000-002</v>
          </cell>
          <cell r="I1569">
            <v>80000</v>
          </cell>
        </row>
        <row r="1570">
          <cell r="A1570" t="str">
            <v>CCIN000094-16000-001</v>
          </cell>
          <cell r="I1570">
            <v>200000</v>
          </cell>
        </row>
        <row r="1571">
          <cell r="A1571" t="str">
            <v>CCIN000094-17000-002</v>
          </cell>
          <cell r="I1571">
            <v>40000</v>
          </cell>
        </row>
        <row r="1572">
          <cell r="A1572" t="str">
            <v>CCIN000094-18000-001</v>
          </cell>
          <cell r="I1572">
            <v>200000</v>
          </cell>
        </row>
        <row r="1573">
          <cell r="A1573" t="str">
            <v>CCIN000094-19000-001</v>
          </cell>
          <cell r="I1573">
            <v>200000</v>
          </cell>
        </row>
        <row r="1574">
          <cell r="A1574" t="str">
            <v>CCIN000094-19000-002</v>
          </cell>
          <cell r="I1574">
            <v>50000</v>
          </cell>
        </row>
        <row r="1575">
          <cell r="A1575" t="str">
            <v>CCIN000094-20000-001</v>
          </cell>
          <cell r="I1575">
            <v>200000</v>
          </cell>
        </row>
        <row r="1576">
          <cell r="A1576" t="str">
            <v>CCIN000094-20000-002</v>
          </cell>
          <cell r="I1576">
            <v>60000</v>
          </cell>
        </row>
        <row r="1577">
          <cell r="A1577" t="str">
            <v>CCIN000094-2000-002</v>
          </cell>
          <cell r="I1577">
            <v>214000</v>
          </cell>
        </row>
        <row r="1578">
          <cell r="A1578" t="str">
            <v>CCIN000094-2000-004</v>
          </cell>
          <cell r="I1578">
            <v>30000</v>
          </cell>
        </row>
        <row r="1579">
          <cell r="A1579" t="str">
            <v>CCIN000094-21000-002</v>
          </cell>
          <cell r="I1579">
            <v>70000</v>
          </cell>
        </row>
        <row r="1580">
          <cell r="A1580" t="str">
            <v>CCIN000094-22000-001</v>
          </cell>
          <cell r="I1580">
            <v>200000</v>
          </cell>
        </row>
        <row r="1581">
          <cell r="A1581" t="str">
            <v>CCIN000094-22000-002</v>
          </cell>
          <cell r="I1581">
            <v>70000</v>
          </cell>
        </row>
        <row r="1582">
          <cell r="A1582" t="str">
            <v>CCIN000094-23000-001</v>
          </cell>
          <cell r="I1582">
            <v>300000</v>
          </cell>
        </row>
        <row r="1583">
          <cell r="A1583" t="str">
            <v>CCIN000094-23000-002</v>
          </cell>
          <cell r="I1583">
            <v>70000</v>
          </cell>
        </row>
        <row r="1584">
          <cell r="A1584" t="str">
            <v>CCIN000094-24000-001</v>
          </cell>
          <cell r="I1584">
            <v>300000</v>
          </cell>
        </row>
        <row r="1585">
          <cell r="A1585" t="str">
            <v>CCIN000094-24000-002</v>
          </cell>
          <cell r="I1585">
            <v>100000</v>
          </cell>
        </row>
        <row r="1586">
          <cell r="A1586" t="str">
            <v>CCIN000094-25000-001</v>
          </cell>
          <cell r="I1586">
            <v>300000</v>
          </cell>
        </row>
        <row r="1587">
          <cell r="A1587" t="str">
            <v>CCIN000094-26000-001</v>
          </cell>
          <cell r="I1587">
            <v>300000</v>
          </cell>
        </row>
        <row r="1588">
          <cell r="A1588" t="str">
            <v>CCIN000094-26000-002</v>
          </cell>
          <cell r="I1588">
            <v>100000</v>
          </cell>
        </row>
        <row r="1589">
          <cell r="A1589" t="str">
            <v>CCIN000094-27000-001</v>
          </cell>
          <cell r="I1589">
            <v>300000</v>
          </cell>
        </row>
        <row r="1590">
          <cell r="A1590" t="str">
            <v>CCIN000094-27000-002</v>
          </cell>
          <cell r="I1590">
            <v>100000</v>
          </cell>
        </row>
        <row r="1591">
          <cell r="A1591" t="str">
            <v>CCIN000094-28000-001</v>
          </cell>
          <cell r="I1591">
            <v>300000</v>
          </cell>
        </row>
        <row r="1592">
          <cell r="A1592" t="str">
            <v>CCIN000094-28000-002</v>
          </cell>
          <cell r="I1592">
            <v>106915</v>
          </cell>
        </row>
        <row r="1593">
          <cell r="A1593" t="str">
            <v>CCIN000094-29000-001</v>
          </cell>
          <cell r="I1593">
            <v>300000</v>
          </cell>
        </row>
        <row r="1594">
          <cell r="A1594" t="str">
            <v>CCIN000094-30000-001</v>
          </cell>
          <cell r="I1594">
            <v>300000</v>
          </cell>
        </row>
        <row r="1595">
          <cell r="A1595" t="str">
            <v>CCIN000094-3000-002</v>
          </cell>
          <cell r="I1595">
            <v>25000</v>
          </cell>
        </row>
        <row r="1596">
          <cell r="A1596" t="str">
            <v>CCIN000094-3000-008</v>
          </cell>
          <cell r="I1596">
            <v>606730</v>
          </cell>
        </row>
        <row r="1597">
          <cell r="A1597" t="str">
            <v>CCIN000094-32000-001</v>
          </cell>
          <cell r="I1597">
            <v>300000</v>
          </cell>
        </row>
        <row r="1598">
          <cell r="A1598" t="str">
            <v>CCIN000094-33000-001</v>
          </cell>
          <cell r="I1598">
            <v>500000</v>
          </cell>
        </row>
        <row r="1599">
          <cell r="A1599" t="str">
            <v>CCIN000094-34000-001</v>
          </cell>
          <cell r="I1599">
            <v>500000</v>
          </cell>
        </row>
        <row r="1600">
          <cell r="A1600" t="str">
            <v>CCIN000094-4000-002</v>
          </cell>
          <cell r="I1600">
            <v>60000</v>
          </cell>
        </row>
        <row r="1601">
          <cell r="A1601" t="str">
            <v>CCIN000094-5000-002</v>
          </cell>
          <cell r="I1601">
            <v>53800</v>
          </cell>
        </row>
        <row r="1602">
          <cell r="A1602" t="str">
            <v>CCIN000094-6000-002</v>
          </cell>
          <cell r="I1602">
            <v>32500</v>
          </cell>
        </row>
        <row r="1603">
          <cell r="A1603" t="str">
            <v>CCIN000094-7000-001</v>
          </cell>
          <cell r="I1603">
            <v>200000</v>
          </cell>
        </row>
        <row r="1604">
          <cell r="A1604" t="str">
            <v>CCIN000094-8000-001</v>
          </cell>
          <cell r="I1604">
            <v>200000</v>
          </cell>
        </row>
        <row r="1605">
          <cell r="A1605" t="str">
            <v>CCIN000094-8000-002</v>
          </cell>
          <cell r="I1605">
            <v>60000</v>
          </cell>
        </row>
        <row r="1606">
          <cell r="A1606" t="str">
            <v>CCIN000094-9000-001</v>
          </cell>
          <cell r="I1606">
            <v>200000</v>
          </cell>
        </row>
        <row r="1607">
          <cell r="A1607" t="str">
            <v>CCIN000094-9000-002</v>
          </cell>
          <cell r="I1607">
            <v>80000</v>
          </cell>
        </row>
        <row r="1608">
          <cell r="A1608" t="str">
            <v>CCIN000095-10000-003</v>
          </cell>
          <cell r="I1608">
            <v>140000</v>
          </cell>
        </row>
        <row r="1609">
          <cell r="A1609" t="str">
            <v>CCIN000095-1000-002</v>
          </cell>
          <cell r="I1609">
            <v>244000</v>
          </cell>
        </row>
        <row r="1610">
          <cell r="A1610" t="str">
            <v>CCIN000095-1000-004</v>
          </cell>
          <cell r="I1610">
            <v>168192</v>
          </cell>
        </row>
        <row r="1611">
          <cell r="A1611" t="str">
            <v>CCIN000095-1000-005</v>
          </cell>
          <cell r="I1611">
            <v>2000000</v>
          </cell>
        </row>
        <row r="1612">
          <cell r="A1612" t="str">
            <v>CCIN000095-1000-007</v>
          </cell>
          <cell r="I1612">
            <v>55000</v>
          </cell>
        </row>
        <row r="1613">
          <cell r="A1613" t="str">
            <v>CCIN000095-11000-003</v>
          </cell>
          <cell r="I1613">
            <v>160000</v>
          </cell>
        </row>
        <row r="1614">
          <cell r="A1614" t="str">
            <v>CCIN000095-12000-003</v>
          </cell>
          <cell r="I1614">
            <v>200000</v>
          </cell>
        </row>
        <row r="1615">
          <cell r="A1615" t="str">
            <v>CCIN000095-2000-001</v>
          </cell>
          <cell r="I1615">
            <v>200000</v>
          </cell>
        </row>
        <row r="1616">
          <cell r="A1616" t="str">
            <v>CCIN000095-2000-003</v>
          </cell>
          <cell r="I1616">
            <v>30000</v>
          </cell>
        </row>
        <row r="1617">
          <cell r="A1617" t="str">
            <v>CCIN000095-3000-005</v>
          </cell>
          <cell r="I1617">
            <v>2903397</v>
          </cell>
        </row>
        <row r="1618">
          <cell r="A1618" t="str">
            <v>CCIN000095-4000-001</v>
          </cell>
          <cell r="I1618">
            <v>50000</v>
          </cell>
        </row>
        <row r="1619">
          <cell r="A1619" t="str">
            <v>CCIN000095-4000-003</v>
          </cell>
          <cell r="I1619">
            <v>50000</v>
          </cell>
        </row>
        <row r="1620">
          <cell r="A1620" t="str">
            <v>CCIN000095-5000-003</v>
          </cell>
          <cell r="I1620">
            <v>70000</v>
          </cell>
        </row>
        <row r="1621">
          <cell r="A1621" t="str">
            <v>CCIN000095-7000-003</v>
          </cell>
          <cell r="I1621">
            <v>90000</v>
          </cell>
        </row>
        <row r="1622">
          <cell r="A1622" t="str">
            <v>CCIN000095-8000-003</v>
          </cell>
          <cell r="I1622">
            <v>107000</v>
          </cell>
        </row>
        <row r="1623">
          <cell r="A1623" t="str">
            <v>CCIN000095-9000-003</v>
          </cell>
          <cell r="I1623">
            <v>120000</v>
          </cell>
        </row>
        <row r="1624">
          <cell r="A1624" t="str">
            <v>CCIN000096-1000-002</v>
          </cell>
          <cell r="I1624">
            <v>73000</v>
          </cell>
        </row>
        <row r="1625">
          <cell r="A1625" t="str">
            <v>CCIN000096-1000-005</v>
          </cell>
          <cell r="I1625">
            <v>60000</v>
          </cell>
        </row>
        <row r="1626">
          <cell r="A1626" t="str">
            <v>CCIN000096-1000-006</v>
          </cell>
          <cell r="I1626">
            <v>136265</v>
          </cell>
        </row>
        <row r="1627">
          <cell r="A1627" t="str">
            <v>CCIN000096-1000-007</v>
          </cell>
          <cell r="I1627">
            <v>170000</v>
          </cell>
        </row>
        <row r="1628">
          <cell r="A1628" t="str">
            <v>CCIN000096-2000-003</v>
          </cell>
          <cell r="I1628">
            <v>40000</v>
          </cell>
        </row>
        <row r="1629">
          <cell r="A1629" t="str">
            <v>CCIN000096-2000-008</v>
          </cell>
          <cell r="I1629">
            <v>105930</v>
          </cell>
        </row>
        <row r="1630">
          <cell r="A1630" t="str">
            <v>CCIN000096-6000-001</v>
          </cell>
          <cell r="I1630">
            <v>30000</v>
          </cell>
        </row>
        <row r="1631">
          <cell r="A1631" t="str">
            <v>CCIN000096-7000-001</v>
          </cell>
          <cell r="I1631">
            <v>20000</v>
          </cell>
        </row>
        <row r="1632">
          <cell r="A1632" t="str">
            <v>CCIN000096-8000-001</v>
          </cell>
          <cell r="I1632">
            <v>30000</v>
          </cell>
        </row>
        <row r="1633">
          <cell r="A1633" t="str">
            <v>CCIN000096-9000-001</v>
          </cell>
          <cell r="I1633">
            <v>30000</v>
          </cell>
        </row>
        <row r="1634">
          <cell r="A1634" t="str">
            <v>CCIN000097-1000-002</v>
          </cell>
          <cell r="I1634">
            <v>108000</v>
          </cell>
        </row>
        <row r="1635">
          <cell r="A1635" t="str">
            <v>CCIN000097-1000-003</v>
          </cell>
          <cell r="I1635">
            <v>100000</v>
          </cell>
        </row>
        <row r="1636">
          <cell r="A1636" t="str">
            <v>CCIN000097-1000-004</v>
          </cell>
          <cell r="I1636">
            <v>54362</v>
          </cell>
        </row>
        <row r="1637">
          <cell r="A1637" t="str">
            <v>CCIN000097-1000-005</v>
          </cell>
          <cell r="I1637">
            <v>90518</v>
          </cell>
        </row>
        <row r="1638">
          <cell r="A1638" t="str">
            <v>CCIN000097-1000-007</v>
          </cell>
          <cell r="I1638">
            <v>80000</v>
          </cell>
        </row>
        <row r="1639">
          <cell r="A1639" t="str">
            <v>CCIN000097-1000-008</v>
          </cell>
          <cell r="I1639">
            <v>60000</v>
          </cell>
        </row>
        <row r="1640">
          <cell r="A1640" t="str">
            <v>CCIN000097-2000-005</v>
          </cell>
          <cell r="I1640">
            <v>120000</v>
          </cell>
        </row>
        <row r="1641">
          <cell r="A1641" t="str">
            <v>CCIN000097-2000-006</v>
          </cell>
          <cell r="I1641">
            <v>12000</v>
          </cell>
        </row>
        <row r="1642">
          <cell r="A1642" t="str">
            <v>CCIN000098-1000-001</v>
          </cell>
          <cell r="I1642">
            <v>822788</v>
          </cell>
        </row>
        <row r="1643">
          <cell r="A1643" t="str">
            <v>CCIN000098-1000-002</v>
          </cell>
          <cell r="I1643">
            <v>1400000</v>
          </cell>
        </row>
        <row r="1644">
          <cell r="A1644" t="str">
            <v>CCIN000098-1000-003</v>
          </cell>
          <cell r="I1644">
            <v>300000</v>
          </cell>
        </row>
        <row r="1645">
          <cell r="A1645" t="str">
            <v>CCIN000098-1000-004</v>
          </cell>
          <cell r="I1645">
            <v>22500</v>
          </cell>
        </row>
        <row r="1646">
          <cell r="A1646" t="str">
            <v>CCIN000098-1000-005</v>
          </cell>
          <cell r="I1646">
            <v>2223132</v>
          </cell>
        </row>
        <row r="1647">
          <cell r="A1647" t="str">
            <v>CCIN000098-1000-006</v>
          </cell>
          <cell r="I1647">
            <v>200000</v>
          </cell>
        </row>
        <row r="1648">
          <cell r="A1648" t="str">
            <v>CCIN000098-1000-008</v>
          </cell>
          <cell r="I1648">
            <v>75074</v>
          </cell>
        </row>
        <row r="1649">
          <cell r="A1649" t="str">
            <v>CCIN000098-2000-003</v>
          </cell>
          <cell r="I1649">
            <v>1000000</v>
          </cell>
        </row>
        <row r="1650">
          <cell r="A1650" t="str">
            <v>CCIN000098-2000-006</v>
          </cell>
          <cell r="I1650">
            <v>200000</v>
          </cell>
        </row>
        <row r="1651">
          <cell r="A1651" t="str">
            <v>CCIN000098-3000-003</v>
          </cell>
          <cell r="I1651">
            <v>500000</v>
          </cell>
        </row>
        <row r="1652">
          <cell r="A1652" t="str">
            <v>CCIN000098-3000-006</v>
          </cell>
          <cell r="I1652">
            <v>200000</v>
          </cell>
        </row>
        <row r="1653">
          <cell r="A1653" t="str">
            <v>CCIN000098-4000-006</v>
          </cell>
          <cell r="I1653">
            <v>200000</v>
          </cell>
        </row>
        <row r="1654">
          <cell r="A1654" t="str">
            <v>CCIN000098-5000-006</v>
          </cell>
          <cell r="I1654">
            <v>200000</v>
          </cell>
        </row>
        <row r="1655">
          <cell r="A1655" t="str">
            <v>CCIN000098-6000-006</v>
          </cell>
          <cell r="I1655">
            <v>45000</v>
          </cell>
        </row>
        <row r="1656">
          <cell r="A1656" t="str">
            <v>CCIN000099-1000-004</v>
          </cell>
          <cell r="I1656">
            <v>22500</v>
          </cell>
        </row>
        <row r="1657">
          <cell r="A1657" t="str">
            <v>CCIN000099-1000-005</v>
          </cell>
          <cell r="I1657">
            <v>70000</v>
          </cell>
        </row>
        <row r="1658">
          <cell r="A1658" t="str">
            <v>CCIN000099-1000-008</v>
          </cell>
          <cell r="I1658">
            <v>110000</v>
          </cell>
        </row>
        <row r="1659">
          <cell r="A1659" t="str">
            <v>CCIN000099-2000-002</v>
          </cell>
          <cell r="I1659">
            <v>250000</v>
          </cell>
        </row>
        <row r="1660">
          <cell r="A1660" t="str">
            <v>CCIN000099-2000-007</v>
          </cell>
          <cell r="I1660">
            <v>25600</v>
          </cell>
        </row>
        <row r="1661">
          <cell r="A1661" t="str">
            <v>CCIN000099-3000-007</v>
          </cell>
          <cell r="I1661">
            <v>12400</v>
          </cell>
        </row>
        <row r="1662">
          <cell r="A1662" t="str">
            <v>CCIN000100-10000-001</v>
          </cell>
          <cell r="I1662">
            <v>70000</v>
          </cell>
        </row>
        <row r="1663">
          <cell r="A1663" t="str">
            <v>CCIN000100-1000-002</v>
          </cell>
          <cell r="I1663">
            <v>128000</v>
          </cell>
        </row>
        <row r="1664">
          <cell r="A1664" t="str">
            <v>CCIN000100-1000-004</v>
          </cell>
          <cell r="I1664">
            <v>22500</v>
          </cell>
        </row>
        <row r="1665">
          <cell r="A1665" t="str">
            <v>CCIN000100-1000-005</v>
          </cell>
          <cell r="I1665">
            <v>532554</v>
          </cell>
        </row>
        <row r="1666">
          <cell r="A1666" t="str">
            <v>CCIN000100-1000-007</v>
          </cell>
          <cell r="I1666">
            <v>230518</v>
          </cell>
        </row>
        <row r="1667">
          <cell r="A1667" t="str">
            <v>CCIN000100-1000-008</v>
          </cell>
          <cell r="I1667">
            <v>45700</v>
          </cell>
        </row>
        <row r="1668">
          <cell r="A1668" t="str">
            <v>CCIN000100-11000-001</v>
          </cell>
          <cell r="I1668">
            <v>100000</v>
          </cell>
        </row>
        <row r="1669">
          <cell r="A1669" t="str">
            <v>CCIN000100-12000-001</v>
          </cell>
          <cell r="I1669">
            <v>80000</v>
          </cell>
        </row>
        <row r="1670">
          <cell r="A1670" t="str">
            <v>CCIN000100-13000-001</v>
          </cell>
          <cell r="I1670">
            <v>100000</v>
          </cell>
        </row>
        <row r="1671">
          <cell r="A1671" t="str">
            <v>CCIN000100-14000-001</v>
          </cell>
          <cell r="I1671">
            <v>150000</v>
          </cell>
        </row>
        <row r="1672">
          <cell r="A1672" t="str">
            <v>CCIN000100-2000-005</v>
          </cell>
          <cell r="I1672">
            <v>2000000</v>
          </cell>
        </row>
        <row r="1673">
          <cell r="A1673" t="str">
            <v>CCIN000100-2000-007</v>
          </cell>
          <cell r="I1673">
            <v>80000</v>
          </cell>
        </row>
        <row r="1674">
          <cell r="A1674" t="str">
            <v>CCIN000100-3000-004</v>
          </cell>
          <cell r="I1674">
            <v>22000</v>
          </cell>
        </row>
        <row r="1675">
          <cell r="A1675" t="str">
            <v>CCIN000100-3000-007</v>
          </cell>
          <cell r="I1675">
            <v>100000</v>
          </cell>
        </row>
        <row r="1676">
          <cell r="A1676" t="str">
            <v>CCIN000100-4000-004</v>
          </cell>
          <cell r="I1676">
            <v>50000</v>
          </cell>
        </row>
        <row r="1677">
          <cell r="A1677" t="str">
            <v>CCIN000100-4000-007</v>
          </cell>
          <cell r="I1677">
            <v>300000</v>
          </cell>
        </row>
        <row r="1678">
          <cell r="A1678" t="str">
            <v>CCIN000100-6000-002</v>
          </cell>
          <cell r="I1678">
            <v>107022</v>
          </cell>
        </row>
        <row r="1679">
          <cell r="A1679" t="str">
            <v>CCIN000100-7000-002</v>
          </cell>
          <cell r="I1679">
            <v>445027</v>
          </cell>
        </row>
        <row r="1680">
          <cell r="A1680" t="str">
            <v>CCIN000100-8000-001</v>
          </cell>
          <cell r="I1680">
            <v>50000</v>
          </cell>
        </row>
        <row r="1681">
          <cell r="A1681" t="str">
            <v>CCIN000100-9000-001</v>
          </cell>
          <cell r="I1681">
            <v>50000</v>
          </cell>
        </row>
        <row r="1682">
          <cell r="A1682" t="str">
            <v>CCIN000101-1000-005</v>
          </cell>
          <cell r="I1682">
            <v>400000</v>
          </cell>
        </row>
        <row r="1683">
          <cell r="A1683" t="str">
            <v>CCIN000101-1000-006</v>
          </cell>
          <cell r="I1683">
            <v>400000</v>
          </cell>
        </row>
        <row r="1684">
          <cell r="A1684" t="str">
            <v>CCIN000101-1000-007</v>
          </cell>
          <cell r="I1684">
            <v>253700</v>
          </cell>
        </row>
        <row r="1685">
          <cell r="A1685" t="str">
            <v>CCIN000101-2000-005</v>
          </cell>
          <cell r="I1685">
            <v>400000</v>
          </cell>
        </row>
        <row r="1686">
          <cell r="A1686" t="str">
            <v>CCIN000101-2000-006</v>
          </cell>
          <cell r="I1686">
            <v>400000</v>
          </cell>
        </row>
        <row r="1687">
          <cell r="A1687" t="str">
            <v>CCIN000101-2000-008</v>
          </cell>
          <cell r="I1687">
            <v>152000</v>
          </cell>
        </row>
        <row r="1688">
          <cell r="A1688" t="str">
            <v>CCIN000101-3000-005</v>
          </cell>
          <cell r="I1688">
            <v>500000</v>
          </cell>
        </row>
        <row r="1689">
          <cell r="A1689" t="str">
            <v>CCIN000101-3000-006</v>
          </cell>
          <cell r="I1689">
            <v>400000</v>
          </cell>
        </row>
        <row r="1690">
          <cell r="A1690" t="str">
            <v>CCIN000101-3000-008</v>
          </cell>
          <cell r="I1690">
            <v>20000</v>
          </cell>
        </row>
        <row r="1691">
          <cell r="A1691" t="str">
            <v>CCIN000101-4000-006</v>
          </cell>
          <cell r="I1691">
            <v>400000</v>
          </cell>
        </row>
        <row r="1692">
          <cell r="A1692" t="str">
            <v>CCIN000101-4000-008</v>
          </cell>
          <cell r="I1692">
            <v>40000</v>
          </cell>
        </row>
        <row r="1693">
          <cell r="A1693" t="str">
            <v>CCIN000101-5000-006</v>
          </cell>
          <cell r="I1693">
            <v>400000</v>
          </cell>
        </row>
        <row r="1694">
          <cell r="A1694" t="str">
            <v>CCIN000101-6000-005</v>
          </cell>
          <cell r="I1694">
            <v>250000</v>
          </cell>
        </row>
        <row r="1695">
          <cell r="A1695" t="str">
            <v>CCIN000102-10000-002</v>
          </cell>
          <cell r="I1695">
            <v>12000</v>
          </cell>
        </row>
        <row r="1696">
          <cell r="A1696" t="str">
            <v>CCIN000102-1000-003</v>
          </cell>
          <cell r="I1696">
            <v>125000</v>
          </cell>
        </row>
        <row r="1697">
          <cell r="A1697" t="str">
            <v>CCIN000102-1000-004</v>
          </cell>
          <cell r="I1697">
            <v>434149</v>
          </cell>
        </row>
        <row r="1698">
          <cell r="A1698" t="str">
            <v>CCIN000102-1000-005</v>
          </cell>
          <cell r="I1698">
            <v>100000</v>
          </cell>
        </row>
        <row r="1699">
          <cell r="A1699" t="str">
            <v>CCIN000102-1000-006</v>
          </cell>
          <cell r="I1699">
            <v>250000</v>
          </cell>
        </row>
        <row r="1700">
          <cell r="A1700" t="str">
            <v>CCIN000102-1000-007</v>
          </cell>
          <cell r="I1700">
            <v>49994</v>
          </cell>
        </row>
        <row r="1701">
          <cell r="A1701" t="str">
            <v>CCIN000102-12000-002</v>
          </cell>
          <cell r="I1701">
            <v>11500</v>
          </cell>
        </row>
        <row r="1702">
          <cell r="A1702" t="str">
            <v>CCIN000102-12000-003</v>
          </cell>
          <cell r="I1702">
            <v>30000</v>
          </cell>
        </row>
        <row r="1703">
          <cell r="A1703" t="str">
            <v>CCIN000102-13000-002</v>
          </cell>
          <cell r="I1703">
            <v>12000</v>
          </cell>
        </row>
        <row r="1704">
          <cell r="A1704" t="str">
            <v>CCIN000102-15000-002</v>
          </cell>
          <cell r="I1704">
            <v>20000</v>
          </cell>
        </row>
        <row r="1705">
          <cell r="A1705" t="str">
            <v>CCIN000102-15000-003</v>
          </cell>
          <cell r="I1705">
            <v>200000</v>
          </cell>
        </row>
        <row r="1706">
          <cell r="A1706" t="str">
            <v>CCIN000102-16000-002</v>
          </cell>
          <cell r="I1706">
            <v>25000</v>
          </cell>
        </row>
        <row r="1707">
          <cell r="A1707" t="str">
            <v>CCIN000102-16000-003</v>
          </cell>
          <cell r="I1707">
            <v>30000</v>
          </cell>
        </row>
        <row r="1708">
          <cell r="A1708" t="str">
            <v>CCIN000102-17000-002</v>
          </cell>
          <cell r="I1708">
            <v>30000</v>
          </cell>
        </row>
        <row r="1709">
          <cell r="A1709" t="str">
            <v>CCIN000102-17000-003</v>
          </cell>
          <cell r="I1709">
            <v>295000</v>
          </cell>
        </row>
        <row r="1710">
          <cell r="A1710" t="str">
            <v>CCIN000102-18000-002</v>
          </cell>
          <cell r="I1710">
            <v>30000</v>
          </cell>
        </row>
        <row r="1711">
          <cell r="A1711" t="str">
            <v>CCIN000102-18000-003</v>
          </cell>
          <cell r="I1711">
            <v>275829</v>
          </cell>
        </row>
        <row r="1712">
          <cell r="A1712" t="str">
            <v>CCIN000102-19000-002</v>
          </cell>
          <cell r="I1712">
            <v>30000</v>
          </cell>
        </row>
        <row r="1713">
          <cell r="A1713" t="str">
            <v>CCIN000102-20000-003</v>
          </cell>
          <cell r="I1713">
            <v>20000</v>
          </cell>
        </row>
        <row r="1714">
          <cell r="A1714" t="str">
            <v>CCIN000102-2000-002</v>
          </cell>
          <cell r="I1714">
            <v>15000</v>
          </cell>
        </row>
        <row r="1715">
          <cell r="A1715" t="str">
            <v>CCIN000102-2000-004</v>
          </cell>
          <cell r="I1715">
            <v>577000</v>
          </cell>
        </row>
        <row r="1716">
          <cell r="A1716" t="str">
            <v>CCIN000102-2000-006</v>
          </cell>
          <cell r="I1716">
            <v>250000</v>
          </cell>
        </row>
        <row r="1717">
          <cell r="A1717" t="str">
            <v>CCIN000102-21000-003</v>
          </cell>
          <cell r="I1717">
            <v>15000</v>
          </cell>
        </row>
        <row r="1718">
          <cell r="A1718" t="str">
            <v>CCIN000102-22000-003</v>
          </cell>
          <cell r="I1718">
            <v>30000</v>
          </cell>
        </row>
        <row r="1719">
          <cell r="A1719" t="str">
            <v>CCIN000102-3000-002</v>
          </cell>
          <cell r="I1719">
            <v>12000</v>
          </cell>
        </row>
        <row r="1720">
          <cell r="A1720" t="str">
            <v>CCIN000102-3000-003</v>
          </cell>
          <cell r="I1720">
            <v>200000</v>
          </cell>
        </row>
        <row r="1721">
          <cell r="A1721" t="str">
            <v>CCIN000102-3000-004</v>
          </cell>
          <cell r="I1721">
            <v>300000</v>
          </cell>
        </row>
        <row r="1722">
          <cell r="A1722" t="str">
            <v>CCIN000102-3000-006</v>
          </cell>
          <cell r="I1722">
            <v>250000</v>
          </cell>
        </row>
        <row r="1723">
          <cell r="A1723" t="str">
            <v>CCIN000102-4000-002</v>
          </cell>
          <cell r="I1723">
            <v>15000</v>
          </cell>
        </row>
        <row r="1724">
          <cell r="A1724" t="str">
            <v>CCIN000102-4000-004</v>
          </cell>
          <cell r="I1724">
            <v>350000</v>
          </cell>
        </row>
        <row r="1725">
          <cell r="A1725" t="str">
            <v>CCIN000102-4000-006</v>
          </cell>
          <cell r="I1725">
            <v>250000</v>
          </cell>
        </row>
        <row r="1726">
          <cell r="A1726" t="str">
            <v>CCIN000102-5000-002</v>
          </cell>
          <cell r="I1726">
            <v>15000</v>
          </cell>
        </row>
        <row r="1727">
          <cell r="A1727" t="str">
            <v>CCIN000102-5000-003</v>
          </cell>
          <cell r="I1727">
            <v>30000</v>
          </cell>
        </row>
        <row r="1728">
          <cell r="A1728" t="str">
            <v>CCIN000102-5000-004</v>
          </cell>
          <cell r="I1728">
            <v>200000</v>
          </cell>
        </row>
        <row r="1729">
          <cell r="A1729" t="str">
            <v>CCIN000102-5000-006</v>
          </cell>
          <cell r="I1729">
            <v>250000</v>
          </cell>
        </row>
        <row r="1730">
          <cell r="A1730" t="str">
            <v>CCIN000102-6000-006</v>
          </cell>
          <cell r="I1730">
            <v>250000</v>
          </cell>
        </row>
        <row r="1731">
          <cell r="A1731" t="str">
            <v>CCIN000102-7000-002</v>
          </cell>
          <cell r="I1731">
            <v>15000</v>
          </cell>
        </row>
        <row r="1732">
          <cell r="A1732" t="str">
            <v>CCIN000102-8000-002</v>
          </cell>
          <cell r="I1732">
            <v>10000</v>
          </cell>
        </row>
        <row r="1733">
          <cell r="A1733" t="str">
            <v>CCIN000102-9000-002</v>
          </cell>
          <cell r="I1733">
            <v>10000</v>
          </cell>
        </row>
        <row r="1734">
          <cell r="A1734" t="str">
            <v>CCIN000102-9000-003</v>
          </cell>
          <cell r="I1734">
            <v>70000</v>
          </cell>
        </row>
        <row r="1735">
          <cell r="A1735" t="str">
            <v>CCIN000103-1000-001</v>
          </cell>
          <cell r="I1735">
            <v>151499</v>
          </cell>
        </row>
        <row r="1736">
          <cell r="A1736" t="str">
            <v>CCIN000103-1000-002</v>
          </cell>
          <cell r="I1736">
            <v>316000</v>
          </cell>
        </row>
        <row r="1737">
          <cell r="A1737" t="str">
            <v>CCIN000103-1000-003</v>
          </cell>
          <cell r="I1737">
            <v>300000</v>
          </cell>
        </row>
        <row r="1738">
          <cell r="A1738" t="str">
            <v>CCIN000103-1000-004</v>
          </cell>
          <cell r="I1738">
            <v>275107</v>
          </cell>
        </row>
        <row r="1739">
          <cell r="A1739" t="str">
            <v>CCIN000103-1000-005</v>
          </cell>
          <cell r="I1739">
            <v>50000</v>
          </cell>
        </row>
        <row r="1740">
          <cell r="A1740" t="str">
            <v>CCIN000103-1000-008</v>
          </cell>
          <cell r="I1740">
            <v>45000</v>
          </cell>
        </row>
        <row r="1741">
          <cell r="A1741" t="str">
            <v>CCIN000103-2000-004</v>
          </cell>
          <cell r="I1741">
            <v>275000</v>
          </cell>
        </row>
        <row r="1742">
          <cell r="A1742" t="str">
            <v>CCIN000103-2000-005</v>
          </cell>
          <cell r="I1742">
            <v>90000</v>
          </cell>
        </row>
        <row r="1743">
          <cell r="A1743" t="str">
            <v>CCIN000103-4000-004</v>
          </cell>
          <cell r="I1743">
            <v>180000</v>
          </cell>
        </row>
        <row r="1744">
          <cell r="A1744" t="str">
            <v>CCIN000104-10000-003</v>
          </cell>
          <cell r="I1744">
            <v>523047</v>
          </cell>
        </row>
        <row r="1745">
          <cell r="A1745" t="str">
            <v>CCIN000104-1000-002</v>
          </cell>
          <cell r="I1745">
            <v>2300000</v>
          </cell>
        </row>
        <row r="1746">
          <cell r="A1746" t="str">
            <v>CCIN000104-1000-004</v>
          </cell>
          <cell r="I1746">
            <v>300000</v>
          </cell>
        </row>
        <row r="1747">
          <cell r="A1747" t="str">
            <v>CCIN000104-1000-005</v>
          </cell>
          <cell r="I1747">
            <v>2000000</v>
          </cell>
        </row>
        <row r="1748">
          <cell r="A1748" t="str">
            <v>CCIN000104-1000-006</v>
          </cell>
          <cell r="I1748">
            <v>200000</v>
          </cell>
        </row>
        <row r="1749">
          <cell r="A1749" t="str">
            <v>CCIN000104-1000-008</v>
          </cell>
          <cell r="I1749">
            <v>25000</v>
          </cell>
        </row>
        <row r="1750">
          <cell r="A1750" t="str">
            <v>CCIN000104-2000-002</v>
          </cell>
          <cell r="I1750">
            <v>300000</v>
          </cell>
        </row>
        <row r="1751">
          <cell r="A1751" t="str">
            <v>CCIN000104-2000-003</v>
          </cell>
          <cell r="I1751">
            <v>535000</v>
          </cell>
        </row>
        <row r="1752">
          <cell r="A1752" t="str">
            <v>CCIN000104-2000-005</v>
          </cell>
          <cell r="I1752">
            <v>2000000</v>
          </cell>
        </row>
        <row r="1753">
          <cell r="A1753" t="str">
            <v>CCIN000104-3000-003</v>
          </cell>
          <cell r="I1753">
            <v>535000</v>
          </cell>
        </row>
        <row r="1754">
          <cell r="A1754" t="str">
            <v>CCIN000104-3000-005</v>
          </cell>
          <cell r="I1754">
            <v>2000000</v>
          </cell>
        </row>
        <row r="1755">
          <cell r="A1755" t="str">
            <v>CCIN000104-4000-003</v>
          </cell>
          <cell r="I1755">
            <v>623000</v>
          </cell>
        </row>
        <row r="1756">
          <cell r="A1756" t="str">
            <v>CCIN000104-4000-005</v>
          </cell>
          <cell r="I1756">
            <v>5000000</v>
          </cell>
        </row>
        <row r="1757">
          <cell r="A1757" t="str">
            <v>CCIN000104-5000-003</v>
          </cell>
          <cell r="I1757">
            <v>535000</v>
          </cell>
        </row>
        <row r="1758">
          <cell r="A1758" t="str">
            <v>CCIN000104-6000-003</v>
          </cell>
          <cell r="I1758">
            <v>535000</v>
          </cell>
        </row>
        <row r="1759">
          <cell r="A1759" t="str">
            <v>CCIN000104-7000-003</v>
          </cell>
          <cell r="I1759">
            <v>1042292</v>
          </cell>
        </row>
        <row r="1760">
          <cell r="A1760" t="str">
            <v>CCIN000104-8000-003</v>
          </cell>
          <cell r="I1760">
            <v>1042292</v>
          </cell>
        </row>
        <row r="1761">
          <cell r="A1761" t="str">
            <v>CCIN000104-9000-003</v>
          </cell>
          <cell r="I1761">
            <v>500000</v>
          </cell>
        </row>
        <row r="1762">
          <cell r="A1762" t="str">
            <v>CCIN000105-1000-002</v>
          </cell>
          <cell r="I1762">
            <v>200000</v>
          </cell>
        </row>
        <row r="1763">
          <cell r="A1763" t="str">
            <v>CCIN000105-1000-004</v>
          </cell>
          <cell r="I1763">
            <v>300000</v>
          </cell>
        </row>
        <row r="1764">
          <cell r="A1764" t="str">
            <v>CCIN000105-1000-006</v>
          </cell>
          <cell r="I1764">
            <v>300000</v>
          </cell>
        </row>
        <row r="1765">
          <cell r="A1765" t="str">
            <v>CCIN000105-1000-007</v>
          </cell>
          <cell r="I1765">
            <v>64000</v>
          </cell>
        </row>
        <row r="1766">
          <cell r="A1766" t="str">
            <v>CCIN000105-1000-008</v>
          </cell>
          <cell r="I1766">
            <v>26870</v>
          </cell>
        </row>
        <row r="1767">
          <cell r="A1767" t="str">
            <v>CCIN000105-2000-002</v>
          </cell>
          <cell r="I1767">
            <v>213300</v>
          </cell>
        </row>
        <row r="1768">
          <cell r="A1768" t="str">
            <v>CCIN000105-3000-002</v>
          </cell>
          <cell r="I1768">
            <v>400000</v>
          </cell>
        </row>
        <row r="1769">
          <cell r="A1769" t="str">
            <v>CCIN000106-1000-001</v>
          </cell>
          <cell r="I1769">
            <v>81048</v>
          </cell>
        </row>
        <row r="1770">
          <cell r="A1770" t="str">
            <v>CCIN000106-1000-002</v>
          </cell>
          <cell r="I1770">
            <v>700000</v>
          </cell>
        </row>
        <row r="1771">
          <cell r="A1771" t="str">
            <v>CCIN000106-1000-003</v>
          </cell>
          <cell r="I1771">
            <v>230000</v>
          </cell>
        </row>
        <row r="1772">
          <cell r="A1772" t="str">
            <v>CCIN000106-1000-004</v>
          </cell>
          <cell r="I1772">
            <v>500000</v>
          </cell>
        </row>
        <row r="1773">
          <cell r="A1773" t="str">
            <v>CCIN000106-1000-005</v>
          </cell>
          <cell r="I1773">
            <v>20000000</v>
          </cell>
        </row>
        <row r="1774">
          <cell r="A1774" t="str">
            <v>CCIN000106-1000-007</v>
          </cell>
          <cell r="I1774">
            <v>200000</v>
          </cell>
        </row>
        <row r="1775">
          <cell r="A1775" t="str">
            <v>CCIN000106-2000-004</v>
          </cell>
          <cell r="I1775">
            <v>500000</v>
          </cell>
        </row>
        <row r="1776">
          <cell r="A1776" t="str">
            <v>CCIN000106-3000-003</v>
          </cell>
          <cell r="I1776">
            <v>230000</v>
          </cell>
        </row>
        <row r="1777">
          <cell r="A1777" t="str">
            <v>CCIN000107-10000-001</v>
          </cell>
          <cell r="I1777">
            <v>4955488</v>
          </cell>
        </row>
        <row r="1778">
          <cell r="A1778" t="str">
            <v>CCIN000107-1000-001</v>
          </cell>
          <cell r="I1778">
            <v>2500000</v>
          </cell>
        </row>
        <row r="1779">
          <cell r="A1779" t="str">
            <v>CCIN000107-1000-003</v>
          </cell>
          <cell r="I1779">
            <v>230000</v>
          </cell>
        </row>
        <row r="1780">
          <cell r="A1780" t="str">
            <v>CCIN000107-1000-004</v>
          </cell>
          <cell r="I1780">
            <v>320000</v>
          </cell>
        </row>
        <row r="1781">
          <cell r="A1781" t="str">
            <v>CCIN000107-1000-007</v>
          </cell>
          <cell r="I1781">
            <v>424340</v>
          </cell>
        </row>
        <row r="1782">
          <cell r="A1782" t="str">
            <v>CCIN000107-1000-008</v>
          </cell>
          <cell r="I1782">
            <v>55000</v>
          </cell>
        </row>
        <row r="1783">
          <cell r="A1783" t="str">
            <v>CCIN000107-12000-001</v>
          </cell>
          <cell r="I1783">
            <v>6376230</v>
          </cell>
        </row>
        <row r="1784">
          <cell r="A1784" t="str">
            <v>CCIN000107-13000-001</v>
          </cell>
          <cell r="I1784">
            <v>800000</v>
          </cell>
        </row>
        <row r="1785">
          <cell r="A1785" t="str">
            <v>CCIN000107-14000-001</v>
          </cell>
          <cell r="I1785">
            <v>200000</v>
          </cell>
        </row>
        <row r="1786">
          <cell r="A1786" t="str">
            <v>CCIN000107-15000-001</v>
          </cell>
          <cell r="I1786">
            <v>200000</v>
          </cell>
        </row>
        <row r="1787">
          <cell r="A1787" t="str">
            <v>CCIN000107-2000-001</v>
          </cell>
          <cell r="I1787">
            <v>3474000</v>
          </cell>
        </row>
        <row r="1788">
          <cell r="A1788" t="str">
            <v>CCIN000107-2000-002</v>
          </cell>
          <cell r="I1788">
            <v>920000</v>
          </cell>
        </row>
        <row r="1789">
          <cell r="A1789" t="str">
            <v>CCIN000107-2000-004</v>
          </cell>
          <cell r="I1789">
            <v>320000</v>
          </cell>
        </row>
        <row r="1790">
          <cell r="A1790" t="str">
            <v>CCIN000107-2000-006</v>
          </cell>
          <cell r="I1790">
            <v>390000</v>
          </cell>
        </row>
        <row r="1791">
          <cell r="A1791" t="str">
            <v>CCIN000107-2000-007</v>
          </cell>
          <cell r="I1791">
            <v>475265</v>
          </cell>
        </row>
        <row r="1792">
          <cell r="A1792" t="str">
            <v>CCIN000107-3000-001</v>
          </cell>
          <cell r="I1792">
            <v>2852060</v>
          </cell>
        </row>
        <row r="1793">
          <cell r="A1793" t="str">
            <v>CCIN000107-3000-002</v>
          </cell>
          <cell r="I1793">
            <v>3215269.53</v>
          </cell>
        </row>
        <row r="1794">
          <cell r="A1794" t="str">
            <v>CCIN000107-3000-004</v>
          </cell>
          <cell r="I1794">
            <v>20000</v>
          </cell>
        </row>
        <row r="1795">
          <cell r="A1795" t="str">
            <v>CCIN000107-3000-006</v>
          </cell>
          <cell r="I1795">
            <v>390000</v>
          </cell>
        </row>
        <row r="1796">
          <cell r="A1796" t="str">
            <v>CCIN000107-4000-001</v>
          </cell>
          <cell r="I1796">
            <v>6956066</v>
          </cell>
        </row>
        <row r="1797">
          <cell r="A1797" t="str">
            <v>CCIN000107-4000-002</v>
          </cell>
          <cell r="I1797">
            <v>1588185</v>
          </cell>
        </row>
        <row r="1798">
          <cell r="A1798" t="str">
            <v>CCIN000107-4000-004</v>
          </cell>
          <cell r="I1798">
            <v>20000</v>
          </cell>
        </row>
        <row r="1799">
          <cell r="A1799" t="str">
            <v>CCIN000107-4000-006</v>
          </cell>
          <cell r="I1799">
            <v>390000</v>
          </cell>
        </row>
        <row r="1800">
          <cell r="A1800" t="str">
            <v>CCIN000107-5000-004</v>
          </cell>
          <cell r="I1800">
            <v>20000</v>
          </cell>
        </row>
        <row r="1801">
          <cell r="A1801" t="str">
            <v>CCIN000107-5000-006</v>
          </cell>
          <cell r="I1801">
            <v>390000</v>
          </cell>
        </row>
        <row r="1802">
          <cell r="A1802" t="str">
            <v>CCIN000107-7000-001</v>
          </cell>
          <cell r="I1802">
            <v>2213298</v>
          </cell>
        </row>
        <row r="1803">
          <cell r="A1803" t="str">
            <v>CCIN000107-7000-006</v>
          </cell>
          <cell r="I1803">
            <v>390000</v>
          </cell>
        </row>
        <row r="1804">
          <cell r="A1804" t="str">
            <v>CCIN000107-8000-001</v>
          </cell>
          <cell r="I1804">
            <v>3922246</v>
          </cell>
        </row>
        <row r="1805">
          <cell r="A1805" t="str">
            <v>CCIN000107-9000-001</v>
          </cell>
          <cell r="I1805">
            <v>4300000</v>
          </cell>
        </row>
        <row r="1806">
          <cell r="A1806" t="str">
            <v>CCIN000107-9000-006</v>
          </cell>
          <cell r="I1806">
            <v>348161</v>
          </cell>
        </row>
        <row r="1807">
          <cell r="A1807" t="str">
            <v>CCIN000108-1000-002</v>
          </cell>
          <cell r="I1807">
            <v>3500000</v>
          </cell>
        </row>
        <row r="1808">
          <cell r="A1808" t="str">
            <v>CCIN000108-1000-004</v>
          </cell>
          <cell r="I1808">
            <v>200000</v>
          </cell>
        </row>
        <row r="1809">
          <cell r="A1809" t="str">
            <v>CCIN000108-1000-005</v>
          </cell>
          <cell r="I1809">
            <v>200000</v>
          </cell>
        </row>
        <row r="1810">
          <cell r="A1810" t="str">
            <v>CCIN000108-1000-007</v>
          </cell>
          <cell r="I1810">
            <v>277085</v>
          </cell>
        </row>
        <row r="1811">
          <cell r="A1811" t="str">
            <v>CCIN000108-1000-008</v>
          </cell>
          <cell r="I1811">
            <v>234000</v>
          </cell>
        </row>
        <row r="1812">
          <cell r="A1812" t="str">
            <v>CCIN000108-2000-002</v>
          </cell>
          <cell r="I1812">
            <v>3500000</v>
          </cell>
        </row>
        <row r="1813">
          <cell r="A1813" t="str">
            <v>CCIN000108-2000-003</v>
          </cell>
          <cell r="I1813">
            <v>125000</v>
          </cell>
        </row>
        <row r="1814">
          <cell r="A1814" t="str">
            <v>CCIN000108-2000-004</v>
          </cell>
          <cell r="I1814">
            <v>200000</v>
          </cell>
        </row>
        <row r="1815">
          <cell r="A1815" t="str">
            <v>CCIN000108-2000-005</v>
          </cell>
          <cell r="I1815">
            <v>200000</v>
          </cell>
        </row>
        <row r="1816">
          <cell r="A1816" t="str">
            <v>CCIN000108-2000-008</v>
          </cell>
          <cell r="I1816">
            <v>370000</v>
          </cell>
        </row>
        <row r="1817">
          <cell r="A1817" t="str">
            <v>CCIN000108-3000-002</v>
          </cell>
          <cell r="I1817">
            <v>4020000</v>
          </cell>
        </row>
        <row r="1818">
          <cell r="A1818" t="str">
            <v>CCIN000108-3000-005</v>
          </cell>
          <cell r="I1818">
            <v>500000</v>
          </cell>
        </row>
        <row r="1819">
          <cell r="A1819" t="str">
            <v>CCIN000108-4000-001</v>
          </cell>
          <cell r="I1819">
            <v>260000</v>
          </cell>
        </row>
        <row r="1820">
          <cell r="A1820" t="str">
            <v>CCIN000108-4000-002</v>
          </cell>
          <cell r="I1820">
            <v>10000000</v>
          </cell>
        </row>
        <row r="1821">
          <cell r="A1821" t="str">
            <v>CCIN000108-4000-005</v>
          </cell>
          <cell r="I1821">
            <v>300000</v>
          </cell>
        </row>
        <row r="1822">
          <cell r="A1822" t="str">
            <v>CCIN000109-1000-002</v>
          </cell>
          <cell r="I1822">
            <v>30000</v>
          </cell>
        </row>
        <row r="1823">
          <cell r="A1823" t="str">
            <v>CCIN000109-1000-004</v>
          </cell>
          <cell r="I1823">
            <v>200000</v>
          </cell>
        </row>
        <row r="1824">
          <cell r="A1824" t="str">
            <v>CCIN000109-2000-002</v>
          </cell>
          <cell r="I1824">
            <v>35000</v>
          </cell>
        </row>
        <row r="1825">
          <cell r="A1825" t="str">
            <v>CCIN000109-2000-004</v>
          </cell>
          <cell r="I1825">
            <v>217660</v>
          </cell>
        </row>
        <row r="1826">
          <cell r="A1826" t="str">
            <v>CCIN000110-1000-002</v>
          </cell>
          <cell r="I1826">
            <v>4480000</v>
          </cell>
        </row>
        <row r="1827">
          <cell r="A1827" t="str">
            <v>CCIN000110-1000-003</v>
          </cell>
          <cell r="I1827">
            <v>1500000</v>
          </cell>
        </row>
        <row r="1828">
          <cell r="A1828" t="str">
            <v>CCIN000110-1000-004</v>
          </cell>
          <cell r="I1828">
            <v>150000</v>
          </cell>
        </row>
        <row r="1829">
          <cell r="A1829" t="str">
            <v>CCIN000110-1000-006</v>
          </cell>
          <cell r="I1829">
            <v>2000000</v>
          </cell>
        </row>
        <row r="1830">
          <cell r="A1830" t="str">
            <v>CCIN000110-1000-007</v>
          </cell>
          <cell r="I1830">
            <v>400000</v>
          </cell>
        </row>
        <row r="1831">
          <cell r="A1831" t="str">
            <v>CCIN000110-2000-005</v>
          </cell>
          <cell r="I1831">
            <v>9000000</v>
          </cell>
        </row>
        <row r="1832">
          <cell r="A1832" t="str">
            <v>CCIN000110-2000-006</v>
          </cell>
          <cell r="I1832">
            <v>2000000</v>
          </cell>
        </row>
        <row r="1833">
          <cell r="A1833" t="str">
            <v>CCIN000110-2000-008</v>
          </cell>
          <cell r="I1833">
            <v>34363</v>
          </cell>
        </row>
        <row r="1834">
          <cell r="A1834" t="str">
            <v>CCIN000110-3000-004</v>
          </cell>
          <cell r="I1834">
            <v>168000</v>
          </cell>
        </row>
        <row r="1835">
          <cell r="A1835" t="str">
            <v>CCIN000110-3000-006</v>
          </cell>
          <cell r="I1835">
            <v>2000000</v>
          </cell>
        </row>
        <row r="1836">
          <cell r="A1836" t="str">
            <v>CCIN000110-3000-008</v>
          </cell>
          <cell r="I1836">
            <v>84325</v>
          </cell>
        </row>
        <row r="1837">
          <cell r="A1837" t="str">
            <v>CCIN000110-8000-005</v>
          </cell>
          <cell r="I1837">
            <v>2084000</v>
          </cell>
        </row>
        <row r="1838">
          <cell r="A1838" t="str">
            <v>CCIN000111-1000-002</v>
          </cell>
          <cell r="I1838">
            <v>600000</v>
          </cell>
        </row>
        <row r="1839">
          <cell r="A1839" t="str">
            <v>CCIN000111-1000-004</v>
          </cell>
          <cell r="I1839">
            <v>275107</v>
          </cell>
        </row>
        <row r="1840">
          <cell r="A1840" t="str">
            <v>CCIN000111-1000-006</v>
          </cell>
          <cell r="I1840">
            <v>380000</v>
          </cell>
        </row>
        <row r="1841">
          <cell r="A1841" t="str">
            <v>CCIN000111-1000-007</v>
          </cell>
          <cell r="I1841">
            <v>71400</v>
          </cell>
        </row>
        <row r="1842">
          <cell r="A1842" t="str">
            <v>CCIN000111-3000-006</v>
          </cell>
          <cell r="I1842">
            <v>345683</v>
          </cell>
        </row>
        <row r="1843">
          <cell r="A1843" t="str">
            <v>CCIN000112-1000-002</v>
          </cell>
          <cell r="I1843">
            <v>30000</v>
          </cell>
        </row>
        <row r="1844">
          <cell r="A1844" t="str">
            <v>CCIN000112-1000-003</v>
          </cell>
          <cell r="I1844">
            <v>230000</v>
          </cell>
        </row>
        <row r="1845">
          <cell r="A1845" t="str">
            <v>CCIN000112-1000-004</v>
          </cell>
          <cell r="I1845">
            <v>15000</v>
          </cell>
        </row>
        <row r="1846">
          <cell r="A1846" t="str">
            <v>CCIN000112-1000-005</v>
          </cell>
          <cell r="I1846">
            <v>719384</v>
          </cell>
        </row>
        <row r="1847">
          <cell r="A1847" t="str">
            <v>CCIN000112-1000-007</v>
          </cell>
          <cell r="I1847">
            <v>40500</v>
          </cell>
        </row>
        <row r="1848">
          <cell r="A1848" t="str">
            <v>CCIN000112-1000-008</v>
          </cell>
          <cell r="I1848">
            <v>29380</v>
          </cell>
        </row>
        <row r="1849">
          <cell r="A1849" t="str">
            <v>CCIN000112-11000-001</v>
          </cell>
          <cell r="I1849">
            <v>32560</v>
          </cell>
        </row>
        <row r="1850">
          <cell r="A1850" t="str">
            <v>CCIN000112-12000-001</v>
          </cell>
          <cell r="I1850">
            <v>21915</v>
          </cell>
        </row>
        <row r="1851">
          <cell r="A1851" t="str">
            <v>CCIN000112-13000-001</v>
          </cell>
          <cell r="I1851">
            <v>11277</v>
          </cell>
        </row>
        <row r="1852">
          <cell r="A1852" t="str">
            <v>CCIN000112-2000-002</v>
          </cell>
          <cell r="I1852">
            <v>30000</v>
          </cell>
        </row>
        <row r="1853">
          <cell r="A1853" t="str">
            <v>CCIN000112-2000-003</v>
          </cell>
          <cell r="I1853">
            <v>230000</v>
          </cell>
        </row>
        <row r="1854">
          <cell r="A1854" t="str">
            <v>CCIN000112-2000-006</v>
          </cell>
          <cell r="I1854">
            <v>250000</v>
          </cell>
        </row>
        <row r="1855">
          <cell r="A1855" t="str">
            <v>CCIN000112-2000-007</v>
          </cell>
          <cell r="I1855">
            <v>55038</v>
          </cell>
        </row>
        <row r="1856">
          <cell r="A1856" t="str">
            <v>CCIN000112-3000-002</v>
          </cell>
          <cell r="I1856">
            <v>30000</v>
          </cell>
        </row>
        <row r="1857">
          <cell r="A1857" t="str">
            <v>CCIN000112-4000-001</v>
          </cell>
          <cell r="I1857">
            <v>25000</v>
          </cell>
        </row>
        <row r="1858">
          <cell r="A1858" t="str">
            <v>CCIN000112-6000-001</v>
          </cell>
          <cell r="I1858">
            <v>21809</v>
          </cell>
        </row>
        <row r="1859">
          <cell r="A1859" t="str">
            <v>CCIN000112-7000-001</v>
          </cell>
          <cell r="I1859">
            <v>11171</v>
          </cell>
        </row>
        <row r="1860">
          <cell r="A1860" t="str">
            <v>CCIN000112-8000-001</v>
          </cell>
          <cell r="I1860">
            <v>11171</v>
          </cell>
        </row>
        <row r="1861">
          <cell r="A1861" t="str">
            <v>CCIN000112-9000-001</v>
          </cell>
          <cell r="I1861">
            <v>15000</v>
          </cell>
        </row>
        <row r="1862">
          <cell r="A1862" t="str">
            <v>CCIN000113-10000-001</v>
          </cell>
          <cell r="I1862">
            <v>100000</v>
          </cell>
        </row>
        <row r="1863">
          <cell r="A1863" t="str">
            <v>CCIN000113-1000-005</v>
          </cell>
          <cell r="I1863">
            <v>100000</v>
          </cell>
        </row>
        <row r="1864">
          <cell r="A1864" t="str">
            <v>CCIN000113-1000-007</v>
          </cell>
          <cell r="I1864">
            <v>55000</v>
          </cell>
        </row>
        <row r="1865">
          <cell r="A1865" t="str">
            <v>CCIN000113-1000-008</v>
          </cell>
          <cell r="I1865">
            <v>40000</v>
          </cell>
        </row>
        <row r="1866">
          <cell r="A1866" t="str">
            <v>CCIN000113-11000-001</v>
          </cell>
          <cell r="I1866">
            <v>142626</v>
          </cell>
        </row>
        <row r="1867">
          <cell r="A1867" t="str">
            <v>CCIN000113-12000-001</v>
          </cell>
          <cell r="I1867">
            <v>100000</v>
          </cell>
        </row>
        <row r="1868">
          <cell r="A1868" t="str">
            <v>CCIN000113-13000-001</v>
          </cell>
          <cell r="I1868">
            <v>150000</v>
          </cell>
        </row>
        <row r="1869">
          <cell r="A1869" t="str">
            <v>CCIN000113-2000-004</v>
          </cell>
          <cell r="I1869">
            <v>150000</v>
          </cell>
        </row>
        <row r="1870">
          <cell r="A1870" t="str">
            <v>CCIN000113-2000-006</v>
          </cell>
          <cell r="I1870">
            <v>10000000</v>
          </cell>
        </row>
        <row r="1871">
          <cell r="A1871" t="str">
            <v>CCIN000113-3000-006</v>
          </cell>
          <cell r="I1871">
            <v>10000000</v>
          </cell>
        </row>
        <row r="1872">
          <cell r="A1872" t="str">
            <v>CCIN000113-5000-001</v>
          </cell>
          <cell r="I1872">
            <v>50000</v>
          </cell>
        </row>
        <row r="1873">
          <cell r="A1873" t="str">
            <v>CCIN000113-6000-001</v>
          </cell>
          <cell r="I1873">
            <v>100000</v>
          </cell>
        </row>
        <row r="1874">
          <cell r="A1874" t="str">
            <v>CCIN000113-7000-001</v>
          </cell>
          <cell r="I1874">
            <v>100000</v>
          </cell>
        </row>
        <row r="1875">
          <cell r="A1875" t="str">
            <v>CCIN000113-8000-001</v>
          </cell>
          <cell r="I1875">
            <v>100000</v>
          </cell>
        </row>
        <row r="1876">
          <cell r="A1876" t="str">
            <v>CCIN000113-9000-001</v>
          </cell>
          <cell r="I1876">
            <v>50000</v>
          </cell>
        </row>
        <row r="1877">
          <cell r="A1877" t="str">
            <v>CCIN000114-1000-002</v>
          </cell>
          <cell r="I1877">
            <v>204000</v>
          </cell>
        </row>
        <row r="1878">
          <cell r="A1878" t="str">
            <v>CCIN000114-1000-003</v>
          </cell>
          <cell r="I1878">
            <v>200000</v>
          </cell>
        </row>
        <row r="1879">
          <cell r="A1879" t="str">
            <v>CCIN000114-1000-005</v>
          </cell>
          <cell r="I1879">
            <v>20000</v>
          </cell>
        </row>
        <row r="1880">
          <cell r="A1880" t="str">
            <v>CCIN000114-1000-008</v>
          </cell>
          <cell r="I1880">
            <v>23982</v>
          </cell>
        </row>
        <row r="1881">
          <cell r="A1881" t="str">
            <v>CCIN000114-2000-002</v>
          </cell>
          <cell r="I1881">
            <v>208000</v>
          </cell>
        </row>
        <row r="1882">
          <cell r="A1882" t="str">
            <v>CCIN000114-3000-006</v>
          </cell>
          <cell r="I1882">
            <v>80000</v>
          </cell>
        </row>
        <row r="1883">
          <cell r="A1883" t="str">
            <v>CCIN000115-10000-002</v>
          </cell>
          <cell r="I1883">
            <v>40000</v>
          </cell>
        </row>
        <row r="1884">
          <cell r="A1884" t="str">
            <v>CCIN000115-1000-002</v>
          </cell>
          <cell r="I1884">
            <v>40000</v>
          </cell>
        </row>
        <row r="1885">
          <cell r="A1885" t="str">
            <v>CCIN000115-1000-004</v>
          </cell>
          <cell r="I1885">
            <v>70000</v>
          </cell>
        </row>
        <row r="1886">
          <cell r="A1886" t="str">
            <v>CCIN000115-1000-005</v>
          </cell>
          <cell r="I1886">
            <v>80000</v>
          </cell>
        </row>
        <row r="1887">
          <cell r="A1887" t="str">
            <v>CCIN000115-1000-007</v>
          </cell>
          <cell r="I1887">
            <v>57000</v>
          </cell>
        </row>
        <row r="1888">
          <cell r="A1888" t="str">
            <v>CCIN000115-11000-002</v>
          </cell>
          <cell r="I1888">
            <v>40000</v>
          </cell>
        </row>
        <row r="1889">
          <cell r="A1889" t="str">
            <v>CCIN000115-12000-002</v>
          </cell>
          <cell r="I1889">
            <v>50000</v>
          </cell>
        </row>
        <row r="1890">
          <cell r="A1890" t="str">
            <v>CCIN000115-13000-002</v>
          </cell>
          <cell r="I1890">
            <v>70000</v>
          </cell>
        </row>
        <row r="1891">
          <cell r="A1891" t="str">
            <v>CCIN000115-15000-002</v>
          </cell>
          <cell r="I1891">
            <v>110000</v>
          </cell>
        </row>
        <row r="1892">
          <cell r="A1892" t="str">
            <v>CCIN000115-2000-002</v>
          </cell>
          <cell r="I1892">
            <v>30000</v>
          </cell>
        </row>
        <row r="1893">
          <cell r="A1893" t="str">
            <v>CCIN000115-3000-002</v>
          </cell>
          <cell r="I1893">
            <v>30000</v>
          </cell>
        </row>
        <row r="1894">
          <cell r="A1894" t="str">
            <v>CCIN000115-33000-001</v>
          </cell>
          <cell r="I1894">
            <v>500000</v>
          </cell>
        </row>
        <row r="1895">
          <cell r="A1895" t="str">
            <v>CCIN000115-34000-001</v>
          </cell>
          <cell r="I1895">
            <v>2317000</v>
          </cell>
        </row>
        <row r="1896">
          <cell r="A1896" t="str">
            <v>CCIN000115-35000-001</v>
          </cell>
          <cell r="I1896">
            <v>5000</v>
          </cell>
        </row>
        <row r="1897">
          <cell r="A1897" t="str">
            <v>CCIN000115-36000-001</v>
          </cell>
          <cell r="I1897">
            <v>100000</v>
          </cell>
        </row>
        <row r="1898">
          <cell r="A1898" t="str">
            <v>CCIN000115-37000-001</v>
          </cell>
          <cell r="I1898">
            <v>120000</v>
          </cell>
        </row>
        <row r="1899">
          <cell r="A1899" t="str">
            <v>CCIN000115-38000-001</v>
          </cell>
          <cell r="I1899">
            <v>1000000</v>
          </cell>
        </row>
        <row r="1900">
          <cell r="A1900" t="str">
            <v>CCIN000115-39000-001</v>
          </cell>
          <cell r="I1900">
            <v>100000</v>
          </cell>
        </row>
        <row r="1901">
          <cell r="A1901" t="str">
            <v>CCIN000115-40000-001</v>
          </cell>
          <cell r="I1901">
            <v>200000</v>
          </cell>
        </row>
        <row r="1902">
          <cell r="A1902" t="str">
            <v>CCIN000115-4000-002</v>
          </cell>
          <cell r="I1902">
            <v>30000</v>
          </cell>
        </row>
        <row r="1903">
          <cell r="A1903" t="str">
            <v>CCIN000115-41000-001</v>
          </cell>
          <cell r="I1903">
            <v>300000</v>
          </cell>
        </row>
        <row r="1904">
          <cell r="A1904" t="str">
            <v>CCIN000115-42000-001</v>
          </cell>
          <cell r="I1904">
            <v>200000</v>
          </cell>
        </row>
        <row r="1905">
          <cell r="A1905" t="str">
            <v>CCIN000115-43000-001</v>
          </cell>
          <cell r="I1905">
            <v>1264000</v>
          </cell>
        </row>
        <row r="1906">
          <cell r="A1906" t="str">
            <v>CCIN000115-44000-001</v>
          </cell>
          <cell r="I1906">
            <v>400000</v>
          </cell>
        </row>
        <row r="1907">
          <cell r="A1907" t="str">
            <v>CCIN000115-45000-001</v>
          </cell>
          <cell r="I1907">
            <v>50000</v>
          </cell>
        </row>
        <row r="1908">
          <cell r="A1908" t="str">
            <v>CCIN000115-46000-001</v>
          </cell>
          <cell r="I1908">
            <v>100000</v>
          </cell>
        </row>
        <row r="1909">
          <cell r="A1909" t="str">
            <v>CCIN000115-47000-001</v>
          </cell>
          <cell r="I1909">
            <v>200000</v>
          </cell>
        </row>
        <row r="1910">
          <cell r="A1910" t="str">
            <v>CCIN000115-48000-001</v>
          </cell>
          <cell r="I1910">
            <v>400000</v>
          </cell>
        </row>
        <row r="1911">
          <cell r="A1911" t="str">
            <v>CCIN000115-49000-001</v>
          </cell>
          <cell r="I1911">
            <v>1040000</v>
          </cell>
        </row>
        <row r="1912">
          <cell r="A1912" t="str">
            <v>CCIN000115-5000-002</v>
          </cell>
          <cell r="I1912">
            <v>30000</v>
          </cell>
        </row>
        <row r="1913">
          <cell r="A1913" t="str">
            <v>CCIN000115-51000-001</v>
          </cell>
          <cell r="I1913">
            <v>2952240</v>
          </cell>
        </row>
        <row r="1914">
          <cell r="A1914" t="str">
            <v>CCIN000115-52000-001</v>
          </cell>
          <cell r="I1914">
            <v>2000000</v>
          </cell>
        </row>
        <row r="1915">
          <cell r="A1915" t="str">
            <v>CCIN000115-55000-001</v>
          </cell>
          <cell r="I1915">
            <v>1050000</v>
          </cell>
        </row>
        <row r="1916">
          <cell r="A1916" t="str">
            <v>CCIN000115-56000-001</v>
          </cell>
          <cell r="I1916">
            <v>550000</v>
          </cell>
        </row>
        <row r="1917">
          <cell r="A1917" t="str">
            <v>CCIN000115-59000-001</v>
          </cell>
          <cell r="I1917">
            <v>4383346</v>
          </cell>
        </row>
        <row r="1918">
          <cell r="A1918" t="str">
            <v>CCIN000115-6000-002</v>
          </cell>
          <cell r="I1918">
            <v>40000</v>
          </cell>
        </row>
        <row r="1919">
          <cell r="A1919" t="str">
            <v>CCIN000115-61000-001</v>
          </cell>
          <cell r="I1919">
            <v>6126928</v>
          </cell>
        </row>
        <row r="1920">
          <cell r="A1920" t="str">
            <v>CCIN000115-68000-001</v>
          </cell>
          <cell r="I1920">
            <v>400000</v>
          </cell>
        </row>
        <row r="1921">
          <cell r="A1921" t="str">
            <v>CCIN000115-70000-001</v>
          </cell>
          <cell r="I1921">
            <v>125000</v>
          </cell>
        </row>
        <row r="1922">
          <cell r="A1922" t="str">
            <v>CCIN000115-71000-001</v>
          </cell>
          <cell r="I1922">
            <v>500000</v>
          </cell>
        </row>
        <row r="1923">
          <cell r="A1923" t="str">
            <v>CCIN000115-72000-001</v>
          </cell>
          <cell r="I1923">
            <v>500000</v>
          </cell>
        </row>
        <row r="1924">
          <cell r="A1924" t="str">
            <v>CCIN000115-78000-001</v>
          </cell>
          <cell r="I1924">
            <v>550000</v>
          </cell>
        </row>
        <row r="1925">
          <cell r="A1925" t="str">
            <v>CCIN000115-79000-001</v>
          </cell>
          <cell r="I1925">
            <v>500000</v>
          </cell>
        </row>
        <row r="1926">
          <cell r="A1926" t="str">
            <v>CCIN000115-80000-001</v>
          </cell>
          <cell r="I1926">
            <v>150000</v>
          </cell>
        </row>
        <row r="1927">
          <cell r="A1927" t="str">
            <v>CCIN000115-8000-002</v>
          </cell>
          <cell r="I1927">
            <v>40000</v>
          </cell>
        </row>
        <row r="1928">
          <cell r="A1928" t="str">
            <v>CCIN000115-81000-001</v>
          </cell>
          <cell r="I1928">
            <v>100000</v>
          </cell>
        </row>
        <row r="1929">
          <cell r="A1929" t="str">
            <v>CCIN000115-82000-001</v>
          </cell>
          <cell r="I1929">
            <v>150000</v>
          </cell>
        </row>
        <row r="1930">
          <cell r="A1930" t="str">
            <v>CCIN000115-83000-001</v>
          </cell>
          <cell r="I1930">
            <v>500000</v>
          </cell>
        </row>
        <row r="1931">
          <cell r="A1931" t="str">
            <v>CCIN000115-84000-001</v>
          </cell>
          <cell r="I1931">
            <v>30000</v>
          </cell>
        </row>
        <row r="1932">
          <cell r="A1932" t="str">
            <v>CCIN000115-85000-001</v>
          </cell>
          <cell r="I1932">
            <v>100000</v>
          </cell>
        </row>
        <row r="1933">
          <cell r="A1933" t="str">
            <v>CCIN000115-87000-001</v>
          </cell>
          <cell r="I1933">
            <v>20000</v>
          </cell>
        </row>
        <row r="1934">
          <cell r="A1934" t="str">
            <v>CCIN000115-88000-001</v>
          </cell>
          <cell r="I1934">
            <v>100000</v>
          </cell>
        </row>
        <row r="1935">
          <cell r="A1935" t="str">
            <v>CCIN000115-89000-001</v>
          </cell>
          <cell r="I1935">
            <v>100000</v>
          </cell>
        </row>
        <row r="1936">
          <cell r="A1936" t="str">
            <v>CCIN000115-9000-002</v>
          </cell>
          <cell r="I1936">
            <v>40000</v>
          </cell>
        </row>
        <row r="1937">
          <cell r="A1937" t="str">
            <v>CCIN000116-10000-001</v>
          </cell>
          <cell r="I1937">
            <v>400000</v>
          </cell>
        </row>
        <row r="1938">
          <cell r="A1938" t="str">
            <v>CCIN000116-1000-002</v>
          </cell>
          <cell r="I1938">
            <v>420000</v>
          </cell>
        </row>
        <row r="1939">
          <cell r="A1939" t="str">
            <v>CCIN000116-1000-004</v>
          </cell>
          <cell r="I1939">
            <v>30000</v>
          </cell>
        </row>
        <row r="1940">
          <cell r="A1940" t="str">
            <v>CCIN000116-11000-001</v>
          </cell>
          <cell r="I1940">
            <v>400000</v>
          </cell>
        </row>
        <row r="1941">
          <cell r="A1941" t="str">
            <v>CCIN000116-12000-001</v>
          </cell>
          <cell r="I1941">
            <v>200000</v>
          </cell>
        </row>
        <row r="1942">
          <cell r="A1942" t="str">
            <v>CCIN000116-13000-001</v>
          </cell>
          <cell r="I1942">
            <v>400000</v>
          </cell>
        </row>
        <row r="1943">
          <cell r="A1943" t="str">
            <v>CCIN000116-2000-006</v>
          </cell>
          <cell r="I1943">
            <v>820000</v>
          </cell>
        </row>
        <row r="1944">
          <cell r="A1944" t="str">
            <v>CCIN000116-2000-008</v>
          </cell>
          <cell r="I1944">
            <v>100000</v>
          </cell>
        </row>
        <row r="1945">
          <cell r="A1945" t="str">
            <v>CCIN000116-3000-006</v>
          </cell>
          <cell r="I1945">
            <v>63200</v>
          </cell>
        </row>
        <row r="1946">
          <cell r="A1946" t="str">
            <v>CCIN000116-6000-001</v>
          </cell>
          <cell r="I1946">
            <v>400000</v>
          </cell>
        </row>
        <row r="1947">
          <cell r="A1947" t="str">
            <v>CCIN000116-6000-006</v>
          </cell>
          <cell r="I1947">
            <v>20000</v>
          </cell>
        </row>
        <row r="1948">
          <cell r="A1948" t="str">
            <v>CCIN000116-7000-001</v>
          </cell>
          <cell r="I1948">
            <v>400000</v>
          </cell>
        </row>
        <row r="1949">
          <cell r="A1949" t="str">
            <v>CCIN000116-8000-001</v>
          </cell>
          <cell r="I1949">
            <v>400000</v>
          </cell>
        </row>
        <row r="1950">
          <cell r="A1950" t="str">
            <v>CCIN000116-9000-001</v>
          </cell>
          <cell r="I1950">
            <v>400000</v>
          </cell>
        </row>
        <row r="1951">
          <cell r="A1951" t="str">
            <v>CCIN000117-1000-002</v>
          </cell>
          <cell r="I1951">
            <v>2000000</v>
          </cell>
        </row>
        <row r="1952">
          <cell r="A1952" t="str">
            <v>CCIN000117-1000-004</v>
          </cell>
          <cell r="I1952">
            <v>274575</v>
          </cell>
        </row>
        <row r="1953">
          <cell r="A1953" t="str">
            <v>CCIN000117-1000-005</v>
          </cell>
          <cell r="I1953">
            <v>8629000</v>
          </cell>
        </row>
        <row r="1954">
          <cell r="A1954" t="str">
            <v>CCIN000117-1000-006</v>
          </cell>
          <cell r="I1954">
            <v>500000</v>
          </cell>
        </row>
        <row r="1955">
          <cell r="A1955" t="str">
            <v>CCIN000117-1000-008</v>
          </cell>
          <cell r="I1955">
            <v>40000</v>
          </cell>
        </row>
        <row r="1956">
          <cell r="A1956" t="str">
            <v>CCIN000117-11000-002</v>
          </cell>
          <cell r="I1956">
            <v>1053334</v>
          </cell>
        </row>
        <row r="1957">
          <cell r="A1957" t="str">
            <v>CCIN000117-2000-002</v>
          </cell>
          <cell r="I1957">
            <v>2524000</v>
          </cell>
        </row>
        <row r="1958">
          <cell r="A1958" t="str">
            <v>CCIN000117-3000-002</v>
          </cell>
          <cell r="I1958">
            <v>3000000</v>
          </cell>
        </row>
        <row r="1959">
          <cell r="A1959" t="str">
            <v>CCIN000117-4000-002</v>
          </cell>
          <cell r="I1959">
            <v>800000</v>
          </cell>
        </row>
        <row r="1960">
          <cell r="A1960" t="str">
            <v>CCIN000117-4000-006</v>
          </cell>
          <cell r="I1960">
            <v>505834</v>
          </cell>
        </row>
        <row r="1961">
          <cell r="A1961" t="str">
            <v>CCIN000117-5000-002</v>
          </cell>
          <cell r="I1961">
            <v>750000</v>
          </cell>
        </row>
        <row r="1962">
          <cell r="A1962" t="str">
            <v>CCIN000117-6000-002</v>
          </cell>
          <cell r="I1962">
            <v>632985</v>
          </cell>
        </row>
        <row r="1963">
          <cell r="A1963" t="str">
            <v>CCIN000117-6000-006</v>
          </cell>
          <cell r="I1963">
            <v>25000</v>
          </cell>
        </row>
        <row r="1964">
          <cell r="A1964" t="str">
            <v>CCIN000117-8000-002</v>
          </cell>
          <cell r="I1964">
            <v>737802</v>
          </cell>
        </row>
        <row r="1965">
          <cell r="A1965" t="str">
            <v>CCIN000118-1000-002</v>
          </cell>
          <cell r="I1965">
            <v>200000</v>
          </cell>
        </row>
        <row r="1966">
          <cell r="A1966" t="str">
            <v>CCIN000118-1000-003</v>
          </cell>
          <cell r="I1966">
            <v>236000</v>
          </cell>
        </row>
        <row r="1967">
          <cell r="A1967" t="str">
            <v>CCIN000118-1000-004</v>
          </cell>
          <cell r="I1967">
            <v>30000</v>
          </cell>
        </row>
        <row r="1968">
          <cell r="A1968" t="str">
            <v>CCIN000118-1000-005</v>
          </cell>
          <cell r="I1968">
            <v>5000000</v>
          </cell>
        </row>
        <row r="1969">
          <cell r="A1969" t="str">
            <v>CCIN000118-1000-006</v>
          </cell>
          <cell r="I1969">
            <v>30000</v>
          </cell>
        </row>
        <row r="1970">
          <cell r="A1970" t="str">
            <v>CCIN000118-1000-007</v>
          </cell>
          <cell r="I1970">
            <v>256700</v>
          </cell>
        </row>
        <row r="1971">
          <cell r="A1971" t="str">
            <v>CCIN000118-1000-008</v>
          </cell>
          <cell r="I1971">
            <v>79000</v>
          </cell>
        </row>
        <row r="1972">
          <cell r="A1972" t="str">
            <v>CCIN000118-2000-001</v>
          </cell>
          <cell r="I1972">
            <v>200000</v>
          </cell>
        </row>
        <row r="1973">
          <cell r="A1973" t="str">
            <v>CCIN000118-3000-001</v>
          </cell>
          <cell r="I1973">
            <v>21810</v>
          </cell>
        </row>
        <row r="1974">
          <cell r="A1974" t="str">
            <v>CCIN000118-4000-001</v>
          </cell>
          <cell r="I1974">
            <v>150000</v>
          </cell>
        </row>
        <row r="1975">
          <cell r="A1975" t="str">
            <v>CCIN000118-5000-001</v>
          </cell>
          <cell r="I1975">
            <v>50000</v>
          </cell>
        </row>
        <row r="1976">
          <cell r="A1976" t="str">
            <v>CCIN000118-7000-001</v>
          </cell>
          <cell r="I1976">
            <v>96595</v>
          </cell>
        </row>
        <row r="1977">
          <cell r="A1977" t="str">
            <v>CCIN000119-1000-002</v>
          </cell>
          <cell r="I1977">
            <v>1200000</v>
          </cell>
        </row>
        <row r="1978">
          <cell r="A1978" t="str">
            <v>CCIN000119-1000-003</v>
          </cell>
          <cell r="I1978">
            <v>700000</v>
          </cell>
        </row>
        <row r="1979">
          <cell r="A1979" t="str">
            <v>CCIN000119-1000-005</v>
          </cell>
          <cell r="I1979">
            <v>1374362</v>
          </cell>
        </row>
        <row r="1980">
          <cell r="A1980" t="str">
            <v>CCIN000119-1000-007</v>
          </cell>
          <cell r="I1980">
            <v>60000</v>
          </cell>
        </row>
        <row r="1981">
          <cell r="A1981" t="str">
            <v>CCIN000119-15000-001</v>
          </cell>
          <cell r="I1981">
            <v>3000</v>
          </cell>
        </row>
        <row r="1982">
          <cell r="A1982" t="str">
            <v>CCIN000119-17000-001</v>
          </cell>
          <cell r="I1982">
            <v>3000</v>
          </cell>
        </row>
        <row r="1983">
          <cell r="A1983" t="str">
            <v>CCIN000119-20000-001</v>
          </cell>
          <cell r="I1983">
            <v>5000</v>
          </cell>
        </row>
        <row r="1984">
          <cell r="A1984" t="str">
            <v>CCIN000119-2000-006</v>
          </cell>
          <cell r="I1984">
            <v>1500000</v>
          </cell>
        </row>
        <row r="1985">
          <cell r="A1985" t="str">
            <v>CCIN000119-21000-001</v>
          </cell>
          <cell r="I1985">
            <v>10000</v>
          </cell>
        </row>
        <row r="1986">
          <cell r="A1986" t="str">
            <v>CCIN000119-22000-001</v>
          </cell>
          <cell r="I1986">
            <v>10000</v>
          </cell>
        </row>
        <row r="1987">
          <cell r="A1987" t="str">
            <v>CCIN000119-4000-007</v>
          </cell>
          <cell r="I1987">
            <v>340000</v>
          </cell>
        </row>
        <row r="1988">
          <cell r="A1988" t="str">
            <v>CCIN000120-1000-002</v>
          </cell>
          <cell r="I1988">
            <v>700000</v>
          </cell>
        </row>
        <row r="1989">
          <cell r="A1989" t="str">
            <v>CCIN000120-1000-003</v>
          </cell>
          <cell r="I1989">
            <v>1300000</v>
          </cell>
        </row>
        <row r="1990">
          <cell r="A1990" t="str">
            <v>CCIN000120-1000-004</v>
          </cell>
          <cell r="I1990">
            <v>800000</v>
          </cell>
        </row>
        <row r="1991">
          <cell r="A1991" t="str">
            <v>CCIN000120-2000-004</v>
          </cell>
          <cell r="I1991">
            <v>200000</v>
          </cell>
        </row>
        <row r="1992">
          <cell r="A1992" t="str">
            <v>CCIN000120-2000-006</v>
          </cell>
          <cell r="I1992">
            <v>280000</v>
          </cell>
        </row>
        <row r="1993">
          <cell r="A1993" t="str">
            <v>CCIN000120-2000-008</v>
          </cell>
          <cell r="I1993">
            <v>34600</v>
          </cell>
        </row>
        <row r="1994">
          <cell r="A1994" t="str">
            <v>CCIN000120-4000-002</v>
          </cell>
          <cell r="I1994">
            <v>800000</v>
          </cell>
        </row>
        <row r="1995">
          <cell r="A1995" t="str">
            <v>CCIN000120-4000-006</v>
          </cell>
          <cell r="I1995">
            <v>45000</v>
          </cell>
        </row>
        <row r="1996">
          <cell r="A1996" t="str">
            <v>CCIN000120-5000-002</v>
          </cell>
          <cell r="I1996">
            <v>700000</v>
          </cell>
        </row>
        <row r="1997">
          <cell r="A1997" t="str">
            <v>CCIN000120-6000-002</v>
          </cell>
          <cell r="I1997">
            <v>300000</v>
          </cell>
        </row>
        <row r="1998">
          <cell r="A1998" t="str">
            <v>CCIN000120-7000-002</v>
          </cell>
          <cell r="I1998">
            <v>919000</v>
          </cell>
        </row>
        <row r="1999">
          <cell r="A1999" t="str">
            <v>CCIN000121-1000-002</v>
          </cell>
          <cell r="I1999">
            <v>100000</v>
          </cell>
        </row>
        <row r="2000">
          <cell r="A2000" t="str">
            <v>CCIN000121-1000-003</v>
          </cell>
          <cell r="I2000">
            <v>8900000</v>
          </cell>
        </row>
        <row r="2001">
          <cell r="A2001" t="str">
            <v>CCIN000121-1000-004</v>
          </cell>
          <cell r="I2001">
            <v>179000</v>
          </cell>
        </row>
        <row r="2002">
          <cell r="A2002" t="str">
            <v>CCIN000121-1000-005</v>
          </cell>
          <cell r="I2002">
            <v>57105</v>
          </cell>
        </row>
        <row r="2003">
          <cell r="A2003" t="str">
            <v>CCIN000121-12000-002</v>
          </cell>
          <cell r="I2003">
            <v>373000</v>
          </cell>
        </row>
        <row r="2004">
          <cell r="A2004" t="str">
            <v>CCIN000121-2000-002</v>
          </cell>
          <cell r="I2004">
            <v>258000</v>
          </cell>
        </row>
        <row r="2005">
          <cell r="A2005" t="str">
            <v>CCIN000121-4000-002</v>
          </cell>
          <cell r="I2005">
            <v>300000</v>
          </cell>
        </row>
        <row r="2006">
          <cell r="A2006" t="str">
            <v>CCIN000121-5000-002</v>
          </cell>
          <cell r="I2006">
            <v>308000</v>
          </cell>
        </row>
        <row r="2007">
          <cell r="A2007" t="str">
            <v>CCIN000121-6000-002</v>
          </cell>
          <cell r="I2007">
            <v>373000</v>
          </cell>
        </row>
        <row r="2008">
          <cell r="A2008" t="str">
            <v>CCIN000121-7000-002</v>
          </cell>
          <cell r="I2008">
            <v>355000</v>
          </cell>
        </row>
        <row r="2009">
          <cell r="A2009" t="str">
            <v>CCIN000121-9000-002</v>
          </cell>
          <cell r="I2009">
            <v>373000</v>
          </cell>
        </row>
        <row r="2010">
          <cell r="A2010" t="str">
            <v>CCIN000122-1000-001</v>
          </cell>
          <cell r="I2010">
            <v>200000</v>
          </cell>
        </row>
        <row r="2011">
          <cell r="A2011" t="str">
            <v>CCIN000122-1000-002</v>
          </cell>
          <cell r="I2011">
            <v>1000000</v>
          </cell>
        </row>
        <row r="2012">
          <cell r="A2012" t="str">
            <v>CCIN000122-1000-005</v>
          </cell>
          <cell r="I2012">
            <v>400000</v>
          </cell>
        </row>
        <row r="2013">
          <cell r="A2013" t="str">
            <v>CCIN000122-1000-007</v>
          </cell>
          <cell r="I2013">
            <v>12600</v>
          </cell>
        </row>
        <row r="2014">
          <cell r="A2014" t="str">
            <v>CCIN000122-2000-001</v>
          </cell>
          <cell r="I2014">
            <v>100000</v>
          </cell>
        </row>
        <row r="2015">
          <cell r="A2015" t="str">
            <v>CCIN000122-3000-001</v>
          </cell>
          <cell r="I2015">
            <v>200000</v>
          </cell>
        </row>
        <row r="2016">
          <cell r="A2016" t="str">
            <v>CCIN000123-10000-002</v>
          </cell>
          <cell r="I2016">
            <v>817875</v>
          </cell>
        </row>
        <row r="2017">
          <cell r="A2017" t="str">
            <v>CCIN000123-1000-002</v>
          </cell>
          <cell r="I2017">
            <v>2528000</v>
          </cell>
        </row>
        <row r="2018">
          <cell r="A2018" t="str">
            <v>CCIN000123-1000-003</v>
          </cell>
          <cell r="I2018">
            <v>1500000</v>
          </cell>
        </row>
        <row r="2019">
          <cell r="A2019" t="str">
            <v>CCIN000123-1000-005</v>
          </cell>
          <cell r="I2019">
            <v>71250</v>
          </cell>
        </row>
        <row r="2020">
          <cell r="A2020" t="str">
            <v>CCIN000123-1000-006</v>
          </cell>
          <cell r="I2020">
            <v>250000</v>
          </cell>
        </row>
        <row r="2021">
          <cell r="A2021" t="str">
            <v>CCIN000123-1000-008</v>
          </cell>
          <cell r="I2021">
            <v>15000</v>
          </cell>
        </row>
        <row r="2022">
          <cell r="A2022" t="str">
            <v>CCIN000123-13000-002</v>
          </cell>
          <cell r="I2022">
            <v>1436088</v>
          </cell>
        </row>
        <row r="2023">
          <cell r="A2023" t="str">
            <v>CCIN000123-16000-002</v>
          </cell>
          <cell r="I2023">
            <v>70000</v>
          </cell>
        </row>
        <row r="2024">
          <cell r="A2024" t="str">
            <v>CCIN000123-17000-002</v>
          </cell>
          <cell r="I2024">
            <v>1500000</v>
          </cell>
        </row>
        <row r="2025">
          <cell r="A2025" t="str">
            <v>CCIN000123-18000-002</v>
          </cell>
          <cell r="I2025">
            <v>1500000</v>
          </cell>
        </row>
        <row r="2026">
          <cell r="A2026" t="str">
            <v>CCIN000123-2000-002</v>
          </cell>
          <cell r="I2026">
            <v>972380</v>
          </cell>
        </row>
        <row r="2027">
          <cell r="A2027" t="str">
            <v>CCIN000123-2000-003</v>
          </cell>
          <cell r="I2027">
            <v>1500000</v>
          </cell>
        </row>
        <row r="2028">
          <cell r="A2028" t="str">
            <v>CCIN000123-2000-004</v>
          </cell>
          <cell r="I2028">
            <v>250000</v>
          </cell>
        </row>
        <row r="2029">
          <cell r="A2029" t="str">
            <v>CCIN000123-2000-005</v>
          </cell>
          <cell r="I2029">
            <v>14000</v>
          </cell>
        </row>
        <row r="2030">
          <cell r="A2030" t="str">
            <v>CCIN000123-2000-006</v>
          </cell>
          <cell r="I2030">
            <v>400000</v>
          </cell>
        </row>
        <row r="2031">
          <cell r="A2031" t="str">
            <v>CCIN000123-3000-002</v>
          </cell>
          <cell r="I2031">
            <v>537640</v>
          </cell>
        </row>
        <row r="2032">
          <cell r="A2032" t="str">
            <v>CCIN000123-4000-002</v>
          </cell>
          <cell r="I2032">
            <v>686000</v>
          </cell>
        </row>
        <row r="2033">
          <cell r="A2033" t="str">
            <v>CCIN000123-4000-003</v>
          </cell>
          <cell r="I2033">
            <v>1700000</v>
          </cell>
        </row>
        <row r="2034">
          <cell r="A2034" t="str">
            <v>CCIN000123-6000-002</v>
          </cell>
          <cell r="I2034">
            <v>710000</v>
          </cell>
        </row>
        <row r="2035">
          <cell r="A2035" t="str">
            <v>CCIN000123-7000-002</v>
          </cell>
          <cell r="I2035">
            <v>457823</v>
          </cell>
        </row>
        <row r="2036">
          <cell r="A2036" t="str">
            <v>CCIN000123-8000-002</v>
          </cell>
          <cell r="I2036">
            <v>817879</v>
          </cell>
        </row>
        <row r="2037">
          <cell r="A2037" t="str">
            <v>CCIN000123-9000-002</v>
          </cell>
          <cell r="I2037">
            <v>1029951.58</v>
          </cell>
        </row>
        <row r="2038">
          <cell r="A2038" t="str">
            <v>CCIN000124-1000-002</v>
          </cell>
          <cell r="I2038">
            <v>6000000</v>
          </cell>
        </row>
        <row r="2039">
          <cell r="A2039" t="str">
            <v>CCIN000124-1000-004</v>
          </cell>
          <cell r="I2039">
            <v>18000</v>
          </cell>
        </row>
        <row r="2040">
          <cell r="A2040" t="str">
            <v>CCIN000124-1000-006</v>
          </cell>
          <cell r="I2040">
            <v>250000</v>
          </cell>
        </row>
        <row r="2041">
          <cell r="A2041" t="str">
            <v>CCIN000124-1000-007</v>
          </cell>
          <cell r="I2041">
            <v>417000</v>
          </cell>
        </row>
        <row r="2042">
          <cell r="A2042" t="str">
            <v>CCIN000124-1000-008</v>
          </cell>
          <cell r="I2042">
            <v>43145</v>
          </cell>
        </row>
        <row r="2043">
          <cell r="A2043" t="str">
            <v>CCIN000124-2000-002</v>
          </cell>
          <cell r="I2043">
            <v>1500000</v>
          </cell>
        </row>
        <row r="2044">
          <cell r="A2044" t="str">
            <v>CCIN000124-2000-003</v>
          </cell>
          <cell r="I2044">
            <v>138000</v>
          </cell>
        </row>
        <row r="2045">
          <cell r="A2045" t="str">
            <v>CCIN000124-2000-005</v>
          </cell>
          <cell r="I2045">
            <v>250000</v>
          </cell>
        </row>
        <row r="2046">
          <cell r="A2046" t="str">
            <v>CCIN000124-2000-006</v>
          </cell>
          <cell r="I2046">
            <v>250000</v>
          </cell>
        </row>
        <row r="2047">
          <cell r="A2047" t="str">
            <v>CCIN000124-3000-002</v>
          </cell>
          <cell r="I2047">
            <v>4330000</v>
          </cell>
        </row>
        <row r="2048">
          <cell r="A2048" t="str">
            <v>CCIN000124-3000-003</v>
          </cell>
          <cell r="I2048">
            <v>138000</v>
          </cell>
        </row>
        <row r="2049">
          <cell r="A2049" t="str">
            <v>CCIN000124-4000-002</v>
          </cell>
          <cell r="I2049">
            <v>1500000</v>
          </cell>
        </row>
        <row r="2050">
          <cell r="A2050" t="str">
            <v>CCIN000125-1000-002</v>
          </cell>
          <cell r="I2050">
            <v>43500</v>
          </cell>
        </row>
        <row r="2051">
          <cell r="A2051" t="str">
            <v>CCIN000125-1000-003</v>
          </cell>
          <cell r="I2051">
            <v>200000</v>
          </cell>
        </row>
        <row r="2052">
          <cell r="A2052" t="str">
            <v>CCIN000125-1000-006</v>
          </cell>
          <cell r="I2052">
            <v>500000</v>
          </cell>
        </row>
        <row r="2053">
          <cell r="A2053" t="str">
            <v>CCIN000125-1000-007</v>
          </cell>
          <cell r="I2053">
            <v>240000</v>
          </cell>
        </row>
        <row r="2054">
          <cell r="A2054" t="str">
            <v>CCIN000125-1000-008</v>
          </cell>
          <cell r="I2054">
            <v>10000</v>
          </cell>
        </row>
        <row r="2055">
          <cell r="A2055" t="str">
            <v>CCIN000125-11000-001</v>
          </cell>
          <cell r="I2055">
            <v>1064469</v>
          </cell>
        </row>
        <row r="2056">
          <cell r="A2056" t="str">
            <v>CCIN000125-12000-001</v>
          </cell>
          <cell r="I2056">
            <v>400000</v>
          </cell>
        </row>
        <row r="2057">
          <cell r="A2057" t="str">
            <v>CCIN000125-3000-002</v>
          </cell>
          <cell r="I2057">
            <v>46000</v>
          </cell>
        </row>
        <row r="2058">
          <cell r="A2058" t="str">
            <v>CCIN000125-4000-001</v>
          </cell>
          <cell r="I2058">
            <v>656400</v>
          </cell>
        </row>
        <row r="2059">
          <cell r="A2059" t="str">
            <v>CCIN000125-4000-002</v>
          </cell>
          <cell r="I2059">
            <v>46000</v>
          </cell>
        </row>
        <row r="2060">
          <cell r="A2060" t="str">
            <v>CCIN000125-5000-001</v>
          </cell>
          <cell r="I2060">
            <v>800000</v>
          </cell>
        </row>
        <row r="2061">
          <cell r="A2061" t="str">
            <v>CCIN000125-5000-002</v>
          </cell>
          <cell r="I2061">
            <v>27150</v>
          </cell>
        </row>
        <row r="2062">
          <cell r="A2062" t="str">
            <v>CCIN000125-6000-002</v>
          </cell>
          <cell r="I2062">
            <v>38000</v>
          </cell>
        </row>
        <row r="2063">
          <cell r="A2063" t="str">
            <v>CCIN000125-7000-001</v>
          </cell>
          <cell r="I2063">
            <v>533000</v>
          </cell>
        </row>
        <row r="2064">
          <cell r="A2064" t="str">
            <v>CCIN000125-7000-002</v>
          </cell>
          <cell r="I2064">
            <v>38000</v>
          </cell>
        </row>
        <row r="2065">
          <cell r="A2065" t="str">
            <v>CCIN000125-8000-001</v>
          </cell>
          <cell r="I2065">
            <v>1064362</v>
          </cell>
        </row>
        <row r="2066">
          <cell r="A2066" t="str">
            <v>CCIN000125-8000-002</v>
          </cell>
          <cell r="I2066">
            <v>30000</v>
          </cell>
        </row>
        <row r="2067">
          <cell r="A2067" t="str">
            <v>CCIN000125-9000-001</v>
          </cell>
          <cell r="I2067">
            <v>1050000</v>
          </cell>
        </row>
        <row r="2068">
          <cell r="A2068" t="str">
            <v>CCIN000126-10000-001</v>
          </cell>
          <cell r="I2068">
            <v>25000</v>
          </cell>
        </row>
        <row r="2069">
          <cell r="A2069" t="str">
            <v>CCIN000126-1000-002</v>
          </cell>
          <cell r="I2069">
            <v>600000</v>
          </cell>
        </row>
        <row r="2070">
          <cell r="A2070" t="str">
            <v>CCIN000126-1000-003</v>
          </cell>
          <cell r="I2070">
            <v>150000</v>
          </cell>
        </row>
        <row r="2071">
          <cell r="A2071" t="str">
            <v>CCIN000126-1000-004</v>
          </cell>
          <cell r="I2071">
            <v>211000</v>
          </cell>
        </row>
        <row r="2072">
          <cell r="A2072" t="str">
            <v>CCIN000126-1000-005</v>
          </cell>
          <cell r="I2072">
            <v>288000</v>
          </cell>
        </row>
        <row r="2073">
          <cell r="A2073" t="str">
            <v>CCIN000126-11000-001</v>
          </cell>
          <cell r="I2073">
            <v>30000</v>
          </cell>
        </row>
        <row r="2074">
          <cell r="A2074" t="str">
            <v>CCIN000126-12000-001</v>
          </cell>
          <cell r="I2074">
            <v>25000</v>
          </cell>
        </row>
        <row r="2075">
          <cell r="A2075" t="str">
            <v>CCIN000126-13000-001</v>
          </cell>
          <cell r="I2075">
            <v>40000</v>
          </cell>
        </row>
        <row r="2076">
          <cell r="A2076" t="str">
            <v>CCIN000126-15000-001</v>
          </cell>
          <cell r="I2076">
            <v>50000</v>
          </cell>
        </row>
        <row r="2077">
          <cell r="A2077" t="str">
            <v>CCIN000126-2000-004</v>
          </cell>
          <cell r="I2077">
            <v>211000</v>
          </cell>
        </row>
        <row r="2078">
          <cell r="A2078" t="str">
            <v>CCIN000127-10000-003</v>
          </cell>
          <cell r="I2078">
            <v>40000</v>
          </cell>
        </row>
        <row r="2079">
          <cell r="A2079" t="str">
            <v>CCIN000127-1000-002</v>
          </cell>
          <cell r="I2079">
            <v>550000</v>
          </cell>
        </row>
        <row r="2080">
          <cell r="A2080" t="str">
            <v>CCIN000127-1000-003</v>
          </cell>
          <cell r="I2080">
            <v>232000</v>
          </cell>
        </row>
        <row r="2081">
          <cell r="A2081" t="str">
            <v>CCIN000127-1000-005</v>
          </cell>
          <cell r="I2081">
            <v>2295000</v>
          </cell>
        </row>
        <row r="2082">
          <cell r="A2082" t="str">
            <v>CCIN000127-1000-008</v>
          </cell>
          <cell r="I2082">
            <v>50000</v>
          </cell>
        </row>
        <row r="2083">
          <cell r="A2083" t="str">
            <v>CCIN000127-11000-001</v>
          </cell>
          <cell r="I2083">
            <v>70000</v>
          </cell>
        </row>
        <row r="2084">
          <cell r="A2084" t="str">
            <v>CCIN000127-12000-001</v>
          </cell>
          <cell r="I2084">
            <v>100000</v>
          </cell>
        </row>
        <row r="2085">
          <cell r="A2085" t="str">
            <v>CCIN000127-12000-003</v>
          </cell>
          <cell r="I2085">
            <v>40000</v>
          </cell>
        </row>
        <row r="2086">
          <cell r="A2086" t="str">
            <v>CCIN000127-13000-001</v>
          </cell>
          <cell r="I2086">
            <v>100000</v>
          </cell>
        </row>
        <row r="2087">
          <cell r="A2087" t="str">
            <v>CCIN000127-13000-003</v>
          </cell>
          <cell r="I2087">
            <v>40000</v>
          </cell>
        </row>
        <row r="2088">
          <cell r="A2088" t="str">
            <v>CCIN000127-14000-001</v>
          </cell>
          <cell r="I2088">
            <v>100000</v>
          </cell>
        </row>
        <row r="2089">
          <cell r="A2089" t="str">
            <v>CCIN000127-14000-003</v>
          </cell>
          <cell r="I2089">
            <v>30000</v>
          </cell>
        </row>
        <row r="2090">
          <cell r="A2090" t="str">
            <v>CCIN000127-15000-003</v>
          </cell>
          <cell r="I2090">
            <v>40000</v>
          </cell>
        </row>
        <row r="2091">
          <cell r="A2091" t="str">
            <v>CCIN000127-16000-003</v>
          </cell>
          <cell r="I2091">
            <v>45000</v>
          </cell>
        </row>
        <row r="2092">
          <cell r="A2092" t="str">
            <v>CCIN000127-17000-003</v>
          </cell>
          <cell r="I2092">
            <v>50000</v>
          </cell>
        </row>
        <row r="2093">
          <cell r="A2093" t="str">
            <v>CCIN000127-19000-003</v>
          </cell>
          <cell r="I2093">
            <v>55000</v>
          </cell>
        </row>
        <row r="2094">
          <cell r="A2094" t="str">
            <v>CCIN000127-2000-002</v>
          </cell>
          <cell r="I2094">
            <v>680000</v>
          </cell>
        </row>
        <row r="2095">
          <cell r="A2095" t="str">
            <v>CCIN000127-2000-003</v>
          </cell>
          <cell r="I2095">
            <v>232000</v>
          </cell>
        </row>
        <row r="2096">
          <cell r="A2096" t="str">
            <v>CCIN000127-2000-007</v>
          </cell>
          <cell r="I2096">
            <v>5121</v>
          </cell>
        </row>
        <row r="2097">
          <cell r="A2097" t="str">
            <v>CCIN000127-21000-003</v>
          </cell>
          <cell r="I2097">
            <v>55000</v>
          </cell>
        </row>
        <row r="2098">
          <cell r="A2098" t="str">
            <v>CCIN000127-3000-002</v>
          </cell>
          <cell r="I2098">
            <v>542000</v>
          </cell>
        </row>
        <row r="2099">
          <cell r="A2099" t="str">
            <v>CCIN000127-3000-003</v>
          </cell>
          <cell r="I2099">
            <v>232000</v>
          </cell>
        </row>
        <row r="2100">
          <cell r="A2100" t="str">
            <v>CCIN000127-4000-003</v>
          </cell>
          <cell r="I2100">
            <v>194000</v>
          </cell>
        </row>
        <row r="2101">
          <cell r="A2101" t="str">
            <v>CCIN000127-5000-003</v>
          </cell>
          <cell r="I2101">
            <v>232000</v>
          </cell>
        </row>
        <row r="2102">
          <cell r="A2102" t="str">
            <v>CCIN000127-6000-003</v>
          </cell>
          <cell r="I2102">
            <v>436809</v>
          </cell>
        </row>
        <row r="2103">
          <cell r="A2103" t="str">
            <v>CCIN000127-7000-001</v>
          </cell>
          <cell r="I2103">
            <v>200000</v>
          </cell>
        </row>
        <row r="2104">
          <cell r="A2104" t="str">
            <v>CCIN000127-7000-003</v>
          </cell>
          <cell r="I2104">
            <v>232000</v>
          </cell>
        </row>
        <row r="2105">
          <cell r="A2105" t="str">
            <v>CCIN000127-8000-001</v>
          </cell>
          <cell r="I2105">
            <v>100000</v>
          </cell>
        </row>
        <row r="2106">
          <cell r="A2106" t="str">
            <v>CCIN000127-8000-003</v>
          </cell>
          <cell r="I2106">
            <v>400000</v>
          </cell>
        </row>
        <row r="2107">
          <cell r="A2107" t="str">
            <v>CCIN000128-1000-002</v>
          </cell>
          <cell r="I2107">
            <v>4000000</v>
          </cell>
        </row>
        <row r="2108">
          <cell r="A2108" t="str">
            <v>CCIN000128-1000-003</v>
          </cell>
          <cell r="I2108">
            <v>1800000</v>
          </cell>
        </row>
        <row r="2109">
          <cell r="A2109" t="str">
            <v>CCIN000128-1000-004</v>
          </cell>
          <cell r="I2109">
            <v>570000</v>
          </cell>
        </row>
        <row r="2110">
          <cell r="A2110" t="str">
            <v>CCIN000128-1000-005</v>
          </cell>
          <cell r="I2110">
            <v>1275000</v>
          </cell>
        </row>
        <row r="2111">
          <cell r="A2111" t="str">
            <v>CCIN000128-1000-006</v>
          </cell>
          <cell r="I2111">
            <v>152000</v>
          </cell>
        </row>
        <row r="2112">
          <cell r="A2112" t="str">
            <v>CCIN000128-1000-007</v>
          </cell>
          <cell r="I2112">
            <v>165000</v>
          </cell>
        </row>
        <row r="2113">
          <cell r="A2113" t="str">
            <v>CCIN000128-2000-003</v>
          </cell>
          <cell r="I2113">
            <v>1800000</v>
          </cell>
        </row>
        <row r="2114">
          <cell r="A2114" t="str">
            <v>CCIN000128-2000-004</v>
          </cell>
          <cell r="I2114">
            <v>18724</v>
          </cell>
        </row>
        <row r="2115">
          <cell r="A2115" t="str">
            <v>CCIN000128-3000-003</v>
          </cell>
          <cell r="I2115">
            <v>1800000</v>
          </cell>
        </row>
        <row r="2116">
          <cell r="A2116" t="str">
            <v>CCIN000128-3000-005</v>
          </cell>
          <cell r="I2116">
            <v>150000</v>
          </cell>
        </row>
        <row r="2117">
          <cell r="A2117" t="str">
            <v>CCIN000128-4000-004</v>
          </cell>
          <cell r="I2117">
            <v>1149000</v>
          </cell>
        </row>
        <row r="2118">
          <cell r="A2118" t="str">
            <v>CCIN000128-5000-004</v>
          </cell>
          <cell r="I2118">
            <v>15000</v>
          </cell>
        </row>
        <row r="2119">
          <cell r="A2119" t="str">
            <v>CCIN000128-6000-004</v>
          </cell>
          <cell r="I2119">
            <v>200000</v>
          </cell>
        </row>
        <row r="2120">
          <cell r="A2120" t="str">
            <v>CCIN000129-1000-002</v>
          </cell>
          <cell r="I2120">
            <v>270000</v>
          </cell>
        </row>
        <row r="2121">
          <cell r="A2121" t="str">
            <v>CCIN000129-1000-004</v>
          </cell>
          <cell r="I2121">
            <v>171000</v>
          </cell>
        </row>
        <row r="2122">
          <cell r="A2122" t="str">
            <v>CCIN000129-1000-006</v>
          </cell>
          <cell r="I2122">
            <v>250000</v>
          </cell>
        </row>
        <row r="2123">
          <cell r="A2123" t="str">
            <v>CCIN000129-1000-007</v>
          </cell>
          <cell r="I2123">
            <v>53300</v>
          </cell>
        </row>
        <row r="2124">
          <cell r="A2124" t="str">
            <v>CCIN000129-1000-008</v>
          </cell>
          <cell r="I2124">
            <v>13800</v>
          </cell>
        </row>
        <row r="2125">
          <cell r="A2125" t="str">
            <v>CCIN000129-2000-004</v>
          </cell>
          <cell r="I2125">
            <v>80000</v>
          </cell>
        </row>
        <row r="2126">
          <cell r="A2126" t="str">
            <v>CCIN000129-2000-005</v>
          </cell>
          <cell r="I2126">
            <v>714000</v>
          </cell>
        </row>
        <row r="2127">
          <cell r="A2127" t="str">
            <v>CCIN000129-2000-006</v>
          </cell>
          <cell r="I2127">
            <v>250000</v>
          </cell>
        </row>
        <row r="2128">
          <cell r="A2128" t="str">
            <v>CCIN000130-1000-002</v>
          </cell>
          <cell r="I2128">
            <v>172500</v>
          </cell>
        </row>
        <row r="2129">
          <cell r="A2129" t="str">
            <v>CCIN000130-1000-003</v>
          </cell>
          <cell r="I2129">
            <v>360000</v>
          </cell>
        </row>
        <row r="2130">
          <cell r="A2130" t="str">
            <v>CCIN000130-1000-004</v>
          </cell>
          <cell r="I2130">
            <v>22000</v>
          </cell>
        </row>
        <row r="2131">
          <cell r="A2131" t="str">
            <v>CCIN000130-1000-005</v>
          </cell>
          <cell r="I2131">
            <v>121800</v>
          </cell>
        </row>
        <row r="2132">
          <cell r="A2132" t="str">
            <v>CCIN000130-1000-006</v>
          </cell>
          <cell r="I2132">
            <v>150000</v>
          </cell>
        </row>
        <row r="2133">
          <cell r="A2133" t="str">
            <v>CCIN000130-1000-007</v>
          </cell>
          <cell r="I2133">
            <v>100000</v>
          </cell>
        </row>
        <row r="2134">
          <cell r="A2134" t="str">
            <v>CCIN000130-2000-002</v>
          </cell>
          <cell r="I2134">
            <v>60000</v>
          </cell>
        </row>
        <row r="2135">
          <cell r="A2135" t="str">
            <v>CCIN000130-2000-004</v>
          </cell>
          <cell r="I2135">
            <v>43192</v>
          </cell>
        </row>
        <row r="2136">
          <cell r="A2136" t="str">
            <v>CCIN000130-2000-005</v>
          </cell>
          <cell r="I2136">
            <v>42750</v>
          </cell>
        </row>
        <row r="2137">
          <cell r="A2137" t="str">
            <v>CCIN000130-3000-002</v>
          </cell>
          <cell r="I2137">
            <v>60000</v>
          </cell>
        </row>
        <row r="2138">
          <cell r="A2138" t="str">
            <v>CCIN000130-4000-002</v>
          </cell>
          <cell r="I2138">
            <v>1384100</v>
          </cell>
        </row>
        <row r="2139">
          <cell r="A2139" t="str">
            <v>CCIN000130-4000-005</v>
          </cell>
          <cell r="I2139">
            <v>100000</v>
          </cell>
        </row>
        <row r="2140">
          <cell r="A2140" t="str">
            <v>CCIN000130-5000-005</v>
          </cell>
          <cell r="I2140">
            <v>50000</v>
          </cell>
        </row>
        <row r="2141">
          <cell r="A2141" t="str">
            <v>CCIN000130-6000-002</v>
          </cell>
          <cell r="I2141">
            <v>200000</v>
          </cell>
        </row>
        <row r="2142">
          <cell r="A2142" t="str">
            <v>CCIN000130-6000-005</v>
          </cell>
          <cell r="I2142">
            <v>46491.46</v>
          </cell>
        </row>
        <row r="2143">
          <cell r="A2143" t="str">
            <v>CCIN000130-7000-002</v>
          </cell>
          <cell r="I2143">
            <v>463684.21</v>
          </cell>
        </row>
        <row r="2144">
          <cell r="A2144" t="str">
            <v>CCIN000131-1000-002</v>
          </cell>
          <cell r="I2144">
            <v>140000</v>
          </cell>
        </row>
        <row r="2145">
          <cell r="A2145" t="str">
            <v>CCIN000131-1000-006</v>
          </cell>
          <cell r="I2145">
            <v>420000</v>
          </cell>
        </row>
        <row r="2146">
          <cell r="A2146" t="str">
            <v>CCIN000131-1000-007</v>
          </cell>
          <cell r="I2146">
            <v>63000</v>
          </cell>
        </row>
        <row r="2147">
          <cell r="A2147" t="str">
            <v>CCIN000131-1000-008</v>
          </cell>
          <cell r="I2147">
            <v>15010</v>
          </cell>
        </row>
        <row r="2148">
          <cell r="A2148" t="str">
            <v>CCIN000131-12000-002</v>
          </cell>
          <cell r="I2148">
            <v>250000</v>
          </cell>
        </row>
        <row r="2149">
          <cell r="A2149" t="str">
            <v>CCIN000131-14000-002</v>
          </cell>
          <cell r="I2149">
            <v>1286243.0900000001</v>
          </cell>
        </row>
        <row r="2150">
          <cell r="A2150" t="str">
            <v>CCIN000131-15000-002</v>
          </cell>
          <cell r="I2150">
            <v>1344630</v>
          </cell>
        </row>
        <row r="2151">
          <cell r="A2151" t="str">
            <v>CCIN000131-17000-002</v>
          </cell>
          <cell r="I2151">
            <v>2100000</v>
          </cell>
        </row>
        <row r="2152">
          <cell r="A2152" t="str">
            <v>CCIN000131-18000-002</v>
          </cell>
          <cell r="I2152">
            <v>125000</v>
          </cell>
        </row>
        <row r="2153">
          <cell r="A2153" t="str">
            <v>CCIN000131-19000-002</v>
          </cell>
          <cell r="I2153">
            <v>534400</v>
          </cell>
        </row>
        <row r="2154">
          <cell r="A2154" t="str">
            <v>CCIN000131-2000-003</v>
          </cell>
          <cell r="I2154">
            <v>80000</v>
          </cell>
        </row>
        <row r="2155">
          <cell r="A2155" t="str">
            <v>CCIN000131-2000-005</v>
          </cell>
          <cell r="I2155">
            <v>171000</v>
          </cell>
        </row>
        <row r="2156">
          <cell r="A2156" t="str">
            <v>CCIN000131-2000-006</v>
          </cell>
          <cell r="I2156">
            <v>420000</v>
          </cell>
        </row>
        <row r="2157">
          <cell r="A2157" t="str">
            <v>CCIN000131-2000-007</v>
          </cell>
          <cell r="I2157">
            <v>113514</v>
          </cell>
        </row>
        <row r="2158">
          <cell r="A2158" t="str">
            <v>CCIN000131-3000-002</v>
          </cell>
          <cell r="I2158">
            <v>200000</v>
          </cell>
        </row>
        <row r="2159">
          <cell r="A2159" t="str">
            <v>CCIN000131-3000-005</v>
          </cell>
          <cell r="I2159">
            <v>313125</v>
          </cell>
        </row>
        <row r="2160">
          <cell r="A2160" t="str">
            <v>CCIN000131-3000-006</v>
          </cell>
          <cell r="I2160">
            <v>420000</v>
          </cell>
        </row>
        <row r="2161">
          <cell r="A2161" t="str">
            <v>CCIN000131-4000-005</v>
          </cell>
          <cell r="I2161">
            <v>250000</v>
          </cell>
        </row>
        <row r="2162">
          <cell r="A2162" t="str">
            <v>CCIN000131-4000-006</v>
          </cell>
          <cell r="I2162">
            <v>200000</v>
          </cell>
        </row>
        <row r="2163">
          <cell r="A2163" t="str">
            <v>CCIN000131-5000-005</v>
          </cell>
          <cell r="I2163">
            <v>325334</v>
          </cell>
        </row>
        <row r="2164">
          <cell r="A2164" t="str">
            <v>CCIN000131-6000-006</v>
          </cell>
          <cell r="I2164">
            <v>420000</v>
          </cell>
        </row>
        <row r="2165">
          <cell r="A2165" t="str">
            <v>CCIN000131-8000-002</v>
          </cell>
          <cell r="I2165">
            <v>240000</v>
          </cell>
        </row>
        <row r="2166">
          <cell r="A2166" t="str">
            <v>CCIN000131-8000-006</v>
          </cell>
          <cell r="I2166">
            <v>420000</v>
          </cell>
        </row>
        <row r="2167">
          <cell r="A2167" t="str">
            <v>CCIN000132-10000-002</v>
          </cell>
          <cell r="I2167">
            <v>100000</v>
          </cell>
        </row>
        <row r="2168">
          <cell r="A2168" t="str">
            <v>CCIN000132-1000-001</v>
          </cell>
          <cell r="I2168">
            <v>500000</v>
          </cell>
        </row>
        <row r="2169">
          <cell r="A2169" t="str">
            <v>CCIN000132-1000-002</v>
          </cell>
          <cell r="I2169">
            <v>120000</v>
          </cell>
        </row>
        <row r="2170">
          <cell r="A2170" t="str">
            <v>CCIN000132-1000-004</v>
          </cell>
          <cell r="I2170">
            <v>70000</v>
          </cell>
        </row>
        <row r="2171">
          <cell r="A2171" t="str">
            <v>CCIN000132-1000-008</v>
          </cell>
          <cell r="I2171">
            <v>120000</v>
          </cell>
        </row>
        <row r="2172">
          <cell r="A2172" t="str">
            <v>CCIN000132-11000-002</v>
          </cell>
          <cell r="I2172">
            <v>150000</v>
          </cell>
        </row>
        <row r="2173">
          <cell r="A2173" t="str">
            <v>CCIN000132-12000-002</v>
          </cell>
          <cell r="I2173">
            <v>150000</v>
          </cell>
        </row>
        <row r="2174">
          <cell r="A2174" t="str">
            <v>CCIN000132-13000-002</v>
          </cell>
          <cell r="I2174">
            <v>150000</v>
          </cell>
        </row>
        <row r="2175">
          <cell r="A2175" t="str">
            <v>CCIN000132-14000-002</v>
          </cell>
          <cell r="I2175">
            <v>150000</v>
          </cell>
        </row>
        <row r="2176">
          <cell r="A2176" t="str">
            <v>CCIN000132-2000-001</v>
          </cell>
          <cell r="I2176">
            <v>639934</v>
          </cell>
        </row>
        <row r="2177">
          <cell r="A2177" t="str">
            <v>CCIN000132-2000-002</v>
          </cell>
          <cell r="I2177">
            <v>120000</v>
          </cell>
        </row>
        <row r="2178">
          <cell r="A2178" t="str">
            <v>CCIN000132-2000-003</v>
          </cell>
          <cell r="I2178">
            <v>120000</v>
          </cell>
        </row>
        <row r="2179">
          <cell r="A2179" t="str">
            <v>CCIN000132-2000-004</v>
          </cell>
          <cell r="I2179">
            <v>107100</v>
          </cell>
        </row>
        <row r="2180">
          <cell r="A2180" t="str">
            <v>CCIN000132-2000-006</v>
          </cell>
          <cell r="I2180">
            <v>100000</v>
          </cell>
        </row>
        <row r="2181">
          <cell r="A2181" t="str">
            <v>CCIN000132-3000-001</v>
          </cell>
          <cell r="I2181">
            <v>30000</v>
          </cell>
        </row>
        <row r="2182">
          <cell r="A2182" t="str">
            <v>CCIN000132-3000-002</v>
          </cell>
          <cell r="I2182">
            <v>150000</v>
          </cell>
        </row>
        <row r="2183">
          <cell r="A2183" t="str">
            <v>CCIN000132-3000-003</v>
          </cell>
          <cell r="I2183">
            <v>120000</v>
          </cell>
        </row>
        <row r="2184">
          <cell r="A2184" t="str">
            <v>CCIN000132-3000-008</v>
          </cell>
          <cell r="I2184">
            <v>120000</v>
          </cell>
        </row>
        <row r="2185">
          <cell r="A2185" t="str">
            <v>CCIN000132-4000-002</v>
          </cell>
          <cell r="I2185">
            <v>150000</v>
          </cell>
        </row>
        <row r="2186">
          <cell r="A2186" t="str">
            <v>CCIN000132-4000-003</v>
          </cell>
          <cell r="I2186">
            <v>120000</v>
          </cell>
        </row>
        <row r="2187">
          <cell r="A2187" t="str">
            <v>CCIN000132-5000-001</v>
          </cell>
          <cell r="I2187">
            <v>250000</v>
          </cell>
        </row>
        <row r="2188">
          <cell r="A2188" t="str">
            <v>CCIN000132-5000-002</v>
          </cell>
          <cell r="I2188">
            <v>150000</v>
          </cell>
        </row>
        <row r="2189">
          <cell r="A2189" t="str">
            <v>CCIN000132-5000-003</v>
          </cell>
          <cell r="I2189">
            <v>120000</v>
          </cell>
        </row>
        <row r="2190">
          <cell r="A2190" t="str">
            <v>CCIN000132-6000-001</v>
          </cell>
          <cell r="I2190">
            <v>50000</v>
          </cell>
        </row>
        <row r="2191">
          <cell r="A2191" t="str">
            <v>CCIN000132-6000-002</v>
          </cell>
          <cell r="I2191">
            <v>150000</v>
          </cell>
        </row>
        <row r="2192">
          <cell r="A2192" t="str">
            <v>CCIN000132-6000-003</v>
          </cell>
          <cell r="I2192">
            <v>32554</v>
          </cell>
        </row>
        <row r="2193">
          <cell r="A2193" t="str">
            <v>CCIN000132-7000-001</v>
          </cell>
          <cell r="I2193">
            <v>1200000</v>
          </cell>
        </row>
        <row r="2194">
          <cell r="A2194" t="str">
            <v>CCIN000132-7000-002</v>
          </cell>
          <cell r="I2194">
            <v>150000</v>
          </cell>
        </row>
        <row r="2195">
          <cell r="A2195" t="str">
            <v>CCIN000132-8000-002</v>
          </cell>
          <cell r="I2195">
            <v>150000</v>
          </cell>
        </row>
        <row r="2196">
          <cell r="A2196" t="str">
            <v>CCIN000132-8000-003</v>
          </cell>
          <cell r="I2196">
            <v>120000</v>
          </cell>
        </row>
        <row r="2197">
          <cell r="A2197" t="str">
            <v>CCIN000132-9000-001</v>
          </cell>
          <cell r="I2197">
            <v>200000</v>
          </cell>
        </row>
        <row r="2198">
          <cell r="A2198" t="str">
            <v>CCIN000132-9000-002</v>
          </cell>
          <cell r="I2198">
            <v>150000</v>
          </cell>
        </row>
        <row r="2199">
          <cell r="A2199" t="str">
            <v>CCIN000133-1000-002</v>
          </cell>
          <cell r="I2199">
            <v>5150000</v>
          </cell>
        </row>
        <row r="2200">
          <cell r="A2200" t="str">
            <v>CCIN000133-1000-005</v>
          </cell>
          <cell r="I2200">
            <v>60000</v>
          </cell>
        </row>
        <row r="2201">
          <cell r="A2201" t="str">
            <v>CCIN000133-1000-007</v>
          </cell>
          <cell r="I2201">
            <v>179000</v>
          </cell>
        </row>
        <row r="2202">
          <cell r="A2202" t="str">
            <v>CCIN000133-2000-002</v>
          </cell>
          <cell r="I2202">
            <v>10000000</v>
          </cell>
        </row>
        <row r="2203">
          <cell r="A2203" t="str">
            <v>CCIN000133-2000-005</v>
          </cell>
          <cell r="I2203">
            <v>150000</v>
          </cell>
        </row>
        <row r="2204">
          <cell r="A2204" t="str">
            <v>CCIN000133-3000-001</v>
          </cell>
          <cell r="I2204">
            <v>500000</v>
          </cell>
        </row>
        <row r="2205">
          <cell r="A2205" t="str">
            <v>CCIN000133-4000-001</v>
          </cell>
          <cell r="I2205">
            <v>2000000</v>
          </cell>
        </row>
        <row r="2206">
          <cell r="A2206" t="str">
            <v>CCIN000133-5000-001</v>
          </cell>
          <cell r="I2206">
            <v>250000</v>
          </cell>
        </row>
        <row r="2207">
          <cell r="A2207" t="str">
            <v>CCIN000133-7000-001</v>
          </cell>
          <cell r="I2207">
            <v>80000</v>
          </cell>
        </row>
        <row r="2208">
          <cell r="A2208" t="str">
            <v>CCIN000133-8000-001</v>
          </cell>
          <cell r="I2208">
            <v>70000</v>
          </cell>
        </row>
        <row r="2209">
          <cell r="A2209" t="str">
            <v>CCIN000134-1000-002</v>
          </cell>
          <cell r="I2209">
            <v>124000</v>
          </cell>
        </row>
        <row r="2210">
          <cell r="A2210" t="str">
            <v>CCIN000134-1000-003</v>
          </cell>
          <cell r="I2210">
            <v>300000</v>
          </cell>
        </row>
        <row r="2211">
          <cell r="A2211" t="str">
            <v>CCIN000134-1000-007</v>
          </cell>
          <cell r="I2211">
            <v>351020</v>
          </cell>
        </row>
        <row r="2212">
          <cell r="A2212" t="str">
            <v>CCIN000134-1000-008</v>
          </cell>
          <cell r="I2212">
            <v>126000</v>
          </cell>
        </row>
        <row r="2213">
          <cell r="A2213" t="str">
            <v>CCIN000135-1000-002</v>
          </cell>
          <cell r="I2213">
            <v>567000</v>
          </cell>
        </row>
        <row r="2214">
          <cell r="A2214" t="str">
            <v>CCIN000135-1000-003</v>
          </cell>
          <cell r="I2214">
            <v>300000</v>
          </cell>
        </row>
        <row r="2215">
          <cell r="A2215" t="str">
            <v>CCIN000135-1000-004</v>
          </cell>
          <cell r="I2215">
            <v>30000</v>
          </cell>
        </row>
        <row r="2216">
          <cell r="A2216" t="str">
            <v>CCIN000135-1000-005</v>
          </cell>
          <cell r="I2216">
            <v>120000</v>
          </cell>
        </row>
        <row r="2217">
          <cell r="A2217" t="str">
            <v>CCIN000135-1000-006</v>
          </cell>
          <cell r="I2217">
            <v>1500000</v>
          </cell>
        </row>
        <row r="2218">
          <cell r="A2218" t="str">
            <v>CCIN000135-11000-003</v>
          </cell>
          <cell r="I2218">
            <v>180000</v>
          </cell>
        </row>
        <row r="2219">
          <cell r="A2219" t="str">
            <v>CCIN000135-2000-003</v>
          </cell>
          <cell r="I2219">
            <v>180000</v>
          </cell>
        </row>
        <row r="2220">
          <cell r="A2220" t="str">
            <v>CCIN000135-2000-005</v>
          </cell>
          <cell r="I2220">
            <v>120000</v>
          </cell>
        </row>
        <row r="2221">
          <cell r="A2221" t="str">
            <v>CCIN000135-3000-003</v>
          </cell>
          <cell r="I2221">
            <v>185000</v>
          </cell>
        </row>
        <row r="2222">
          <cell r="A2222" t="str">
            <v>CCIN000135-3000-005</v>
          </cell>
          <cell r="I2222">
            <v>130000</v>
          </cell>
        </row>
        <row r="2223">
          <cell r="A2223" t="str">
            <v>CCIN000135-4000-005</v>
          </cell>
          <cell r="I2223">
            <v>130000</v>
          </cell>
        </row>
        <row r="2224">
          <cell r="A2224" t="str">
            <v>CCIN000135-5000-005</v>
          </cell>
          <cell r="I2224">
            <v>130000</v>
          </cell>
        </row>
        <row r="2225">
          <cell r="A2225" t="str">
            <v>CCIN000135-6000-003</v>
          </cell>
          <cell r="I2225">
            <v>300000</v>
          </cell>
        </row>
        <row r="2226">
          <cell r="A2226" t="str">
            <v>CCIN000135-6000-005</v>
          </cell>
          <cell r="I2226">
            <v>130000</v>
          </cell>
        </row>
        <row r="2227">
          <cell r="A2227" t="str">
            <v>CCIN000135-7000-003</v>
          </cell>
          <cell r="I2227">
            <v>15000</v>
          </cell>
        </row>
        <row r="2228">
          <cell r="A2228" t="str">
            <v>CCIN000135-7000-005</v>
          </cell>
          <cell r="I2228">
            <v>130000</v>
          </cell>
        </row>
        <row r="2229">
          <cell r="A2229" t="str">
            <v>CCIN000135-8000-003</v>
          </cell>
          <cell r="I2229">
            <v>16596</v>
          </cell>
        </row>
        <row r="2230">
          <cell r="A2230" t="str">
            <v>CCIN000135-8000-005</v>
          </cell>
          <cell r="I2230">
            <v>400000</v>
          </cell>
        </row>
        <row r="2231">
          <cell r="A2231" t="str">
            <v>CCIN000136-1000-001</v>
          </cell>
          <cell r="I2231">
            <v>261730</v>
          </cell>
        </row>
        <row r="2232">
          <cell r="A2232" t="str">
            <v>CCIN000136-1000-002</v>
          </cell>
          <cell r="I2232">
            <v>354000</v>
          </cell>
        </row>
        <row r="2233">
          <cell r="A2233" t="str">
            <v>CCIN000136-1000-003</v>
          </cell>
          <cell r="I2233">
            <v>221277</v>
          </cell>
        </row>
        <row r="2234">
          <cell r="A2234" t="str">
            <v>CCIN000136-1000-004</v>
          </cell>
          <cell r="I2234">
            <v>1000000</v>
          </cell>
        </row>
        <row r="2235">
          <cell r="A2235" t="str">
            <v>CCIN000136-1000-005</v>
          </cell>
          <cell r="I2235">
            <v>1629894</v>
          </cell>
        </row>
        <row r="2236">
          <cell r="A2236" t="str">
            <v>CCIN000136-1000-007</v>
          </cell>
          <cell r="I2236">
            <v>58000</v>
          </cell>
        </row>
        <row r="2237">
          <cell r="A2237" t="str">
            <v>CCIN000136-11000-005</v>
          </cell>
          <cell r="I2237">
            <v>200000</v>
          </cell>
        </row>
        <row r="2238">
          <cell r="A2238" t="str">
            <v>CCIN000136-12000-005</v>
          </cell>
          <cell r="I2238">
            <v>200000</v>
          </cell>
        </row>
        <row r="2239">
          <cell r="A2239" t="str">
            <v>CCIN000136-13000-005</v>
          </cell>
          <cell r="I2239">
            <v>200000</v>
          </cell>
        </row>
        <row r="2240">
          <cell r="A2240" t="str">
            <v>CCIN000136-14000-005</v>
          </cell>
          <cell r="I2240">
            <v>200000</v>
          </cell>
        </row>
        <row r="2241">
          <cell r="A2241" t="str">
            <v>CCIN000136-15000-005</v>
          </cell>
          <cell r="I2241">
            <v>200000</v>
          </cell>
        </row>
        <row r="2242">
          <cell r="A2242" t="str">
            <v>CCIN000136-16000-005</v>
          </cell>
          <cell r="I2242">
            <v>500000</v>
          </cell>
        </row>
        <row r="2243">
          <cell r="A2243" t="str">
            <v>CCIN000136-17000-005</v>
          </cell>
          <cell r="I2243">
            <v>200000</v>
          </cell>
        </row>
        <row r="2244">
          <cell r="A2244" t="str">
            <v>CCIN000136-18000-005</v>
          </cell>
          <cell r="I2244">
            <v>200000</v>
          </cell>
        </row>
        <row r="2245">
          <cell r="A2245" t="str">
            <v>CCIN000136-19000-005</v>
          </cell>
          <cell r="I2245">
            <v>500000</v>
          </cell>
        </row>
        <row r="2246">
          <cell r="A2246" t="str">
            <v>CCIN000136-20000-005</v>
          </cell>
          <cell r="I2246">
            <v>200000</v>
          </cell>
        </row>
        <row r="2247">
          <cell r="A2247" t="str">
            <v>CCIN000136-2000-004</v>
          </cell>
          <cell r="I2247">
            <v>1000000</v>
          </cell>
        </row>
        <row r="2248">
          <cell r="A2248" t="str">
            <v>CCIN000136-2000-006</v>
          </cell>
          <cell r="I2248">
            <v>300000</v>
          </cell>
        </row>
        <row r="2249">
          <cell r="A2249" t="str">
            <v>CCIN000136-2000-007</v>
          </cell>
          <cell r="I2249">
            <v>485600</v>
          </cell>
        </row>
        <row r="2250">
          <cell r="A2250" t="str">
            <v>CCIN000136-2000-008</v>
          </cell>
          <cell r="I2250">
            <v>15000</v>
          </cell>
        </row>
        <row r="2251">
          <cell r="A2251" t="str">
            <v>CCIN000136-21000-005</v>
          </cell>
          <cell r="I2251">
            <v>200000</v>
          </cell>
        </row>
        <row r="2252">
          <cell r="A2252" t="str">
            <v>CCIN000136-22000-005</v>
          </cell>
          <cell r="I2252">
            <v>200000</v>
          </cell>
        </row>
        <row r="2253">
          <cell r="A2253" t="str">
            <v>CCIN000136-23000-005</v>
          </cell>
          <cell r="I2253">
            <v>200000</v>
          </cell>
        </row>
        <row r="2254">
          <cell r="A2254" t="str">
            <v>CCIN000136-24000-005</v>
          </cell>
          <cell r="I2254">
            <v>200000</v>
          </cell>
        </row>
        <row r="2255">
          <cell r="A2255" t="str">
            <v>CCIN000136-3000-008</v>
          </cell>
          <cell r="I2255">
            <v>60000</v>
          </cell>
        </row>
        <row r="2256">
          <cell r="A2256" t="str">
            <v>CCIN000136-4000-005</v>
          </cell>
          <cell r="I2256">
            <v>213405</v>
          </cell>
        </row>
        <row r="2257">
          <cell r="A2257" t="str">
            <v>CCIN000136-5000-005</v>
          </cell>
          <cell r="I2257">
            <v>107022</v>
          </cell>
        </row>
        <row r="2258">
          <cell r="A2258" t="str">
            <v>CCIN000136-6000-005</v>
          </cell>
          <cell r="I2258">
            <v>167292</v>
          </cell>
        </row>
        <row r="2259">
          <cell r="A2259" t="str">
            <v>CCIN000136-7000-005</v>
          </cell>
          <cell r="I2259">
            <v>1669144</v>
          </cell>
        </row>
        <row r="2260">
          <cell r="A2260" t="str">
            <v>CCIN000136-8000-005</v>
          </cell>
          <cell r="I2260">
            <v>319788</v>
          </cell>
        </row>
        <row r="2261">
          <cell r="A2261" t="str">
            <v>CCIN000136-9000-005</v>
          </cell>
          <cell r="I2261">
            <v>532554</v>
          </cell>
        </row>
        <row r="2262">
          <cell r="A2262" t="str">
            <v>CCIN000137-1000-002</v>
          </cell>
          <cell r="I2262">
            <v>400000</v>
          </cell>
        </row>
        <row r="2263">
          <cell r="A2263" t="str">
            <v>CCIN000137-1000-006</v>
          </cell>
          <cell r="I2263">
            <v>510000</v>
          </cell>
        </row>
        <row r="2264">
          <cell r="A2264" t="str">
            <v>CCIN000137-15000-001</v>
          </cell>
          <cell r="I2264">
            <v>300000</v>
          </cell>
        </row>
        <row r="2265">
          <cell r="A2265" t="str">
            <v>CCIN000137-16000-001</v>
          </cell>
          <cell r="I2265">
            <v>100000</v>
          </cell>
        </row>
        <row r="2266">
          <cell r="A2266" t="str">
            <v>CCIN000137-17000-001</v>
          </cell>
          <cell r="I2266">
            <v>3000000</v>
          </cell>
        </row>
        <row r="2267">
          <cell r="A2267" t="str">
            <v>CCIN000137-18000-001</v>
          </cell>
          <cell r="I2267">
            <v>600000</v>
          </cell>
        </row>
        <row r="2268">
          <cell r="A2268" t="str">
            <v>CCIN000137-20000-001</v>
          </cell>
          <cell r="I2268">
            <v>1500000</v>
          </cell>
        </row>
        <row r="2269">
          <cell r="A2269" t="str">
            <v>CCIN000137-3000-006</v>
          </cell>
          <cell r="I2269">
            <v>483403</v>
          </cell>
        </row>
        <row r="2270">
          <cell r="A2270" t="str">
            <v>CCIN000138-1000-002</v>
          </cell>
          <cell r="I2270">
            <v>160000</v>
          </cell>
        </row>
        <row r="2271">
          <cell r="A2271" t="str">
            <v>CCIN000138-1000-003</v>
          </cell>
          <cell r="I2271">
            <v>2670745</v>
          </cell>
        </row>
        <row r="2272">
          <cell r="A2272" t="str">
            <v>CCIN000138-1000-007</v>
          </cell>
          <cell r="I2272">
            <v>60000</v>
          </cell>
        </row>
        <row r="2273">
          <cell r="A2273" t="str">
            <v>CCIN000138-1000-008</v>
          </cell>
          <cell r="I2273">
            <v>30473</v>
          </cell>
        </row>
        <row r="2274">
          <cell r="A2274" t="str">
            <v>CCIN000138-2000-003</v>
          </cell>
          <cell r="I2274">
            <v>1354000</v>
          </cell>
        </row>
        <row r="2275">
          <cell r="A2275" t="str">
            <v>CCIN000138-3000-003</v>
          </cell>
          <cell r="I2275">
            <v>500000</v>
          </cell>
        </row>
        <row r="2276">
          <cell r="A2276" t="str">
            <v>CCIN000138-4000-003</v>
          </cell>
          <cell r="I2276">
            <v>600000</v>
          </cell>
        </row>
        <row r="2277">
          <cell r="A2277" t="str">
            <v>CCIN000139-1000-002</v>
          </cell>
          <cell r="I2277">
            <v>1358000</v>
          </cell>
        </row>
        <row r="2278">
          <cell r="A2278" t="str">
            <v>CCIN000139-1000-004</v>
          </cell>
          <cell r="I2278">
            <v>228000</v>
          </cell>
        </row>
        <row r="2279">
          <cell r="A2279" t="str">
            <v>CCIN000139-1000-008</v>
          </cell>
          <cell r="I2279">
            <v>11788</v>
          </cell>
        </row>
        <row r="2280">
          <cell r="A2280" t="str">
            <v>CCIN000139-2000-002</v>
          </cell>
          <cell r="I2280">
            <v>875000</v>
          </cell>
        </row>
        <row r="2281">
          <cell r="A2281" t="str">
            <v>CCIN000139-2000-003</v>
          </cell>
          <cell r="I2281">
            <v>150000</v>
          </cell>
        </row>
        <row r="2282">
          <cell r="A2282" t="str">
            <v>CCIN000139-2000-004</v>
          </cell>
          <cell r="I2282">
            <v>169000</v>
          </cell>
        </row>
        <row r="2283">
          <cell r="A2283" t="str">
            <v>CCIN000139-2000-005</v>
          </cell>
          <cell r="I2283">
            <v>224600</v>
          </cell>
        </row>
        <row r="2284">
          <cell r="A2284" t="str">
            <v>CCIN000139-2000-006</v>
          </cell>
          <cell r="I2284">
            <v>270000</v>
          </cell>
        </row>
        <row r="2285">
          <cell r="A2285" t="str">
            <v>CCIN000139-2000-008</v>
          </cell>
          <cell r="I2285">
            <v>26440</v>
          </cell>
        </row>
        <row r="2286">
          <cell r="A2286" t="str">
            <v>CCIN000139-3000-003</v>
          </cell>
          <cell r="I2286">
            <v>250000</v>
          </cell>
        </row>
        <row r="2287">
          <cell r="A2287" t="str">
            <v>CCIN000139-3000-004</v>
          </cell>
          <cell r="I2287">
            <v>100000</v>
          </cell>
        </row>
        <row r="2288">
          <cell r="A2288" t="str">
            <v>CCIN000139-4000-002</v>
          </cell>
          <cell r="I2288">
            <v>2700000</v>
          </cell>
        </row>
        <row r="2289">
          <cell r="A2289" t="str">
            <v>CCIN000139-6000-002</v>
          </cell>
          <cell r="I2289">
            <v>3000000</v>
          </cell>
        </row>
        <row r="2290">
          <cell r="A2290" t="str">
            <v>CCIN000139-7000-002</v>
          </cell>
          <cell r="I2290">
            <v>1030400</v>
          </cell>
        </row>
        <row r="2291">
          <cell r="A2291" t="str">
            <v>CCIN000139-8000-002</v>
          </cell>
          <cell r="I2291">
            <v>1030400</v>
          </cell>
        </row>
        <row r="2292">
          <cell r="A2292" t="str">
            <v>CCIN000140-10000-003</v>
          </cell>
          <cell r="I2292">
            <v>53830</v>
          </cell>
        </row>
        <row r="2293">
          <cell r="A2293" t="str">
            <v>CCIN000140-1000-001</v>
          </cell>
          <cell r="I2293">
            <v>14775</v>
          </cell>
        </row>
        <row r="2294">
          <cell r="A2294" t="str">
            <v>CCIN000140-1000-003</v>
          </cell>
          <cell r="I2294">
            <v>25000</v>
          </cell>
        </row>
        <row r="2295">
          <cell r="A2295" t="str">
            <v>CCIN000140-1000-005</v>
          </cell>
          <cell r="I2295">
            <v>1068724</v>
          </cell>
        </row>
        <row r="2296">
          <cell r="A2296" t="str">
            <v>CCIN000140-1000-006</v>
          </cell>
          <cell r="I2296">
            <v>450000</v>
          </cell>
        </row>
        <row r="2297">
          <cell r="A2297" t="str">
            <v>CCIN000140-11000-003</v>
          </cell>
          <cell r="I2297">
            <v>400000</v>
          </cell>
        </row>
        <row r="2298">
          <cell r="A2298" t="str">
            <v>CCIN000140-2000-003</v>
          </cell>
          <cell r="I2298">
            <v>40000</v>
          </cell>
        </row>
        <row r="2299">
          <cell r="A2299" t="str">
            <v>CCIN000140-2000-006</v>
          </cell>
          <cell r="I2299">
            <v>450000</v>
          </cell>
        </row>
        <row r="2300">
          <cell r="A2300" t="str">
            <v>CCIN000140-3000-002</v>
          </cell>
          <cell r="I2300">
            <v>200000</v>
          </cell>
        </row>
        <row r="2301">
          <cell r="A2301" t="str">
            <v>CCIN000140-3000-006</v>
          </cell>
          <cell r="I2301">
            <v>500000</v>
          </cell>
        </row>
        <row r="2302">
          <cell r="A2302" t="str">
            <v>CCIN000140-4000-003</v>
          </cell>
          <cell r="I2302">
            <v>40000</v>
          </cell>
        </row>
        <row r="2303">
          <cell r="A2303" t="str">
            <v>CCIN000140-5000-003</v>
          </cell>
          <cell r="I2303">
            <v>60000</v>
          </cell>
        </row>
        <row r="2304">
          <cell r="A2304" t="str">
            <v>CCIN000140-6000-002</v>
          </cell>
          <cell r="I2304">
            <v>110000</v>
          </cell>
        </row>
        <row r="2305">
          <cell r="A2305" t="str">
            <v>CCIN000140-6000-003</v>
          </cell>
          <cell r="I2305">
            <v>60000</v>
          </cell>
        </row>
        <row r="2306">
          <cell r="A2306" t="str">
            <v>CCIN000140-7000-002</v>
          </cell>
          <cell r="I2306">
            <v>46459</v>
          </cell>
        </row>
        <row r="2307">
          <cell r="A2307" t="str">
            <v>CCIN000140-7000-003</v>
          </cell>
          <cell r="I2307">
            <v>70000</v>
          </cell>
        </row>
        <row r="2308">
          <cell r="A2308" t="str">
            <v>CCIN000140-8000-003</v>
          </cell>
          <cell r="I2308">
            <v>70000</v>
          </cell>
        </row>
        <row r="2309">
          <cell r="A2309" t="str">
            <v>CCIN000140-9000-002</v>
          </cell>
          <cell r="I2309">
            <v>80000</v>
          </cell>
        </row>
        <row r="2310">
          <cell r="A2310" t="str">
            <v>CCIN000140-9000-003</v>
          </cell>
          <cell r="I2310">
            <v>53830</v>
          </cell>
        </row>
        <row r="2311">
          <cell r="A2311" t="str">
            <v>CCIN000141-1000-002</v>
          </cell>
          <cell r="I2311">
            <v>120000</v>
          </cell>
        </row>
        <row r="2312">
          <cell r="A2312" t="str">
            <v>CCIN000141-1000-003</v>
          </cell>
          <cell r="I2312">
            <v>2170745</v>
          </cell>
        </row>
        <row r="2313">
          <cell r="A2313" t="str">
            <v>CCIN000141-1000-004</v>
          </cell>
          <cell r="I2313">
            <v>30000</v>
          </cell>
        </row>
        <row r="2314">
          <cell r="A2314" t="str">
            <v>CCIN000141-1000-005</v>
          </cell>
          <cell r="I2314">
            <v>50000</v>
          </cell>
        </row>
        <row r="2315">
          <cell r="A2315" t="str">
            <v>CCIN000141-1000-006</v>
          </cell>
          <cell r="I2315">
            <v>100000</v>
          </cell>
        </row>
        <row r="2316">
          <cell r="A2316" t="str">
            <v>CCIN000141-1000-008</v>
          </cell>
          <cell r="I2316">
            <v>22500</v>
          </cell>
        </row>
        <row r="2317">
          <cell r="A2317" t="str">
            <v>CCIN000141-2000-002</v>
          </cell>
          <cell r="I2317">
            <v>50000</v>
          </cell>
        </row>
        <row r="2318">
          <cell r="A2318" t="str">
            <v>CCIN000141-2000-003</v>
          </cell>
          <cell r="I2318">
            <v>2170745</v>
          </cell>
        </row>
        <row r="2319">
          <cell r="A2319" t="str">
            <v>CCIN000141-3000-003</v>
          </cell>
          <cell r="I2319">
            <v>1500000</v>
          </cell>
        </row>
        <row r="2320">
          <cell r="A2320" t="str">
            <v>CCIN000141-4000-003</v>
          </cell>
          <cell r="I2320">
            <v>3000000</v>
          </cell>
        </row>
        <row r="2321">
          <cell r="A2321" t="str">
            <v>CCIN000141-4000-004</v>
          </cell>
          <cell r="I2321">
            <v>50000</v>
          </cell>
        </row>
        <row r="2322">
          <cell r="A2322" t="str">
            <v>CCIN000141-6000-003</v>
          </cell>
          <cell r="I2322">
            <v>3000000</v>
          </cell>
        </row>
        <row r="2323">
          <cell r="A2323" t="str">
            <v>CCIN000141-7000-004</v>
          </cell>
          <cell r="I2323">
            <v>65000</v>
          </cell>
        </row>
        <row r="2324">
          <cell r="A2324" t="str">
            <v>CCIN000141-8000-004</v>
          </cell>
          <cell r="I2324">
            <v>65000</v>
          </cell>
        </row>
        <row r="2325">
          <cell r="A2325" t="str">
            <v>CCIN000141-9000-003</v>
          </cell>
          <cell r="I2325">
            <v>1064500</v>
          </cell>
        </row>
        <row r="2326">
          <cell r="A2326" t="str">
            <v>CCIN000142-1000-002</v>
          </cell>
          <cell r="I2326">
            <v>704000</v>
          </cell>
        </row>
        <row r="2327">
          <cell r="A2327" t="str">
            <v>CCIN000142-1000-003</v>
          </cell>
          <cell r="I2327">
            <v>400000</v>
          </cell>
        </row>
        <row r="2328">
          <cell r="A2328" t="str">
            <v>CCIN000142-1000-004</v>
          </cell>
          <cell r="I2328">
            <v>30000</v>
          </cell>
        </row>
        <row r="2329">
          <cell r="A2329" t="str">
            <v>CCIN000142-1000-005</v>
          </cell>
          <cell r="I2329">
            <v>500000</v>
          </cell>
        </row>
        <row r="2330">
          <cell r="A2330" t="str">
            <v>CCIN000142-1000-007</v>
          </cell>
          <cell r="I2330">
            <v>150000</v>
          </cell>
        </row>
        <row r="2331">
          <cell r="A2331" t="str">
            <v>CCIN000142-11000-004</v>
          </cell>
          <cell r="I2331">
            <v>50000</v>
          </cell>
        </row>
        <row r="2332">
          <cell r="A2332" t="str">
            <v>CCIN000142-12000-004</v>
          </cell>
          <cell r="I2332">
            <v>60000</v>
          </cell>
        </row>
        <row r="2333">
          <cell r="A2333" t="str">
            <v>CCIN000142-2000-002</v>
          </cell>
          <cell r="I2333">
            <v>980000</v>
          </cell>
        </row>
        <row r="2334">
          <cell r="A2334" t="str">
            <v>CCIN000142-2000-005</v>
          </cell>
          <cell r="I2334">
            <v>521459</v>
          </cell>
        </row>
        <row r="2335">
          <cell r="A2335" t="str">
            <v>CCIN000142-3000-002</v>
          </cell>
          <cell r="I2335">
            <v>902000</v>
          </cell>
        </row>
        <row r="2336">
          <cell r="A2336" t="str">
            <v>CCIN000142-3000-004</v>
          </cell>
          <cell r="I2336">
            <v>50000</v>
          </cell>
        </row>
        <row r="2337">
          <cell r="A2337" t="str">
            <v>CCIN000142-3000-005</v>
          </cell>
          <cell r="I2337">
            <v>1277235</v>
          </cell>
        </row>
        <row r="2338">
          <cell r="A2338" t="str">
            <v>CCIN000142-6000-004</v>
          </cell>
          <cell r="I2338">
            <v>64500</v>
          </cell>
        </row>
        <row r="2339">
          <cell r="A2339" t="str">
            <v>CCIN000142-7000-004</v>
          </cell>
          <cell r="I2339">
            <v>50000</v>
          </cell>
        </row>
        <row r="2340">
          <cell r="A2340" t="str">
            <v>CCIN000143-1000-001</v>
          </cell>
          <cell r="I2340">
            <v>65000</v>
          </cell>
        </row>
        <row r="2341">
          <cell r="A2341" t="str">
            <v>CCIN000143-1000-002</v>
          </cell>
          <cell r="I2341">
            <v>3166000</v>
          </cell>
        </row>
        <row r="2342">
          <cell r="A2342" t="str">
            <v>CCIN000143-1000-003</v>
          </cell>
          <cell r="I2342">
            <v>50000</v>
          </cell>
        </row>
        <row r="2343">
          <cell r="A2343" t="str">
            <v>CCIN000143-1000-004</v>
          </cell>
          <cell r="I2343">
            <v>100000</v>
          </cell>
        </row>
        <row r="2344">
          <cell r="A2344" t="str">
            <v>CCIN000143-1000-007</v>
          </cell>
          <cell r="I2344">
            <v>339510</v>
          </cell>
        </row>
        <row r="2345">
          <cell r="A2345" t="str">
            <v>CCIN000143-1000-008</v>
          </cell>
          <cell r="I2345">
            <v>17205</v>
          </cell>
        </row>
        <row r="2346">
          <cell r="A2346" t="str">
            <v>CCIN000143-2000-001</v>
          </cell>
          <cell r="I2346">
            <v>50000</v>
          </cell>
        </row>
        <row r="2347">
          <cell r="A2347" t="str">
            <v>CCIN000143-2000-002</v>
          </cell>
          <cell r="I2347">
            <v>3000000</v>
          </cell>
        </row>
        <row r="2348">
          <cell r="A2348" t="str">
            <v>CCIN000143-2000-003</v>
          </cell>
          <cell r="I2348">
            <v>50000</v>
          </cell>
        </row>
        <row r="2349">
          <cell r="A2349" t="str">
            <v>CCIN000143-2000-004</v>
          </cell>
          <cell r="I2349">
            <v>111000</v>
          </cell>
        </row>
        <row r="2350">
          <cell r="A2350" t="str">
            <v>CCIN000143-3000-001</v>
          </cell>
          <cell r="I2350">
            <v>75000</v>
          </cell>
        </row>
        <row r="2351">
          <cell r="A2351" t="str">
            <v>CCIN000143-3000-003</v>
          </cell>
          <cell r="I2351">
            <v>250000</v>
          </cell>
        </row>
        <row r="2352">
          <cell r="A2352" t="str">
            <v>CCIN000143-4000-001</v>
          </cell>
          <cell r="I2352">
            <v>32450</v>
          </cell>
        </row>
        <row r="2353">
          <cell r="A2353" t="str">
            <v>CCIN000143-4000-002</v>
          </cell>
          <cell r="I2353">
            <v>5000000</v>
          </cell>
        </row>
        <row r="2354">
          <cell r="A2354" t="str">
            <v>CCIN000143-4000-003</v>
          </cell>
          <cell r="I2354">
            <v>367118</v>
          </cell>
        </row>
        <row r="2355">
          <cell r="A2355" t="str">
            <v>CCIN000143-5000-001</v>
          </cell>
          <cell r="I2355">
            <v>12000</v>
          </cell>
        </row>
        <row r="2356">
          <cell r="A2356" t="str">
            <v>CCIN000143-5000-002</v>
          </cell>
          <cell r="I2356">
            <v>5863132</v>
          </cell>
        </row>
        <row r="2357">
          <cell r="A2357" t="str">
            <v>CCIN000143-6000-001</v>
          </cell>
          <cell r="I2357">
            <v>32500</v>
          </cell>
        </row>
        <row r="2358">
          <cell r="A2358" t="str">
            <v>CCIN000143-7000-002</v>
          </cell>
          <cell r="I2358">
            <v>7373297</v>
          </cell>
        </row>
        <row r="2359">
          <cell r="A2359" t="str">
            <v>CCIN000144-1000-002</v>
          </cell>
          <cell r="I2359">
            <v>1008000</v>
          </cell>
        </row>
        <row r="2360">
          <cell r="A2360" t="str">
            <v>CCIN000144-1000-004</v>
          </cell>
          <cell r="I2360">
            <v>22000</v>
          </cell>
        </row>
        <row r="2361">
          <cell r="A2361" t="str">
            <v>CCIN000144-1000-005</v>
          </cell>
          <cell r="I2361">
            <v>679115</v>
          </cell>
        </row>
        <row r="2362">
          <cell r="A2362" t="str">
            <v>CCIN000144-1000-006</v>
          </cell>
          <cell r="I2362">
            <v>3000000</v>
          </cell>
        </row>
        <row r="2363">
          <cell r="A2363" t="str">
            <v>CCIN000144-1000-007</v>
          </cell>
          <cell r="I2363">
            <v>69000</v>
          </cell>
        </row>
        <row r="2364">
          <cell r="A2364" t="str">
            <v>CCIN000144-1000-008</v>
          </cell>
          <cell r="I2364">
            <v>50000</v>
          </cell>
        </row>
        <row r="2365">
          <cell r="A2365" t="str">
            <v>CCIN000144-2000-003</v>
          </cell>
          <cell r="I2365">
            <v>170000</v>
          </cell>
        </row>
        <row r="2366">
          <cell r="A2366" t="str">
            <v>CCIN000145-10000-001</v>
          </cell>
          <cell r="I2366">
            <v>60000</v>
          </cell>
        </row>
        <row r="2367">
          <cell r="A2367" t="str">
            <v>CCIN000145-1000-002</v>
          </cell>
          <cell r="I2367">
            <v>1416000</v>
          </cell>
        </row>
        <row r="2368">
          <cell r="A2368" t="str">
            <v>CCIN000145-1000-004</v>
          </cell>
          <cell r="I2368">
            <v>22000</v>
          </cell>
        </row>
        <row r="2369">
          <cell r="A2369" t="str">
            <v>CCIN000145-1000-005</v>
          </cell>
          <cell r="I2369">
            <v>835755</v>
          </cell>
        </row>
        <row r="2370">
          <cell r="A2370" t="str">
            <v>CCIN000145-1000-006</v>
          </cell>
          <cell r="I2370">
            <v>440000</v>
          </cell>
        </row>
        <row r="2371">
          <cell r="A2371" t="str">
            <v>CCIN000145-1000-007</v>
          </cell>
          <cell r="I2371">
            <v>240000</v>
          </cell>
        </row>
        <row r="2372">
          <cell r="A2372" t="str">
            <v>CCIN000145-2000-006</v>
          </cell>
          <cell r="I2372">
            <v>440000</v>
          </cell>
        </row>
        <row r="2373">
          <cell r="A2373" t="str">
            <v>CCIN000145-3000-005</v>
          </cell>
          <cell r="I2373">
            <v>1285334</v>
          </cell>
        </row>
        <row r="2374">
          <cell r="A2374" t="str">
            <v>CCIN000145-9000-001</v>
          </cell>
          <cell r="I2374">
            <v>75000</v>
          </cell>
        </row>
        <row r="2375">
          <cell r="A2375" t="str">
            <v>CCIN000146-10000-002</v>
          </cell>
          <cell r="I2375">
            <v>313663</v>
          </cell>
        </row>
        <row r="2376">
          <cell r="A2376" t="str">
            <v>CCIN000146-1000-002</v>
          </cell>
          <cell r="I2376">
            <v>300000</v>
          </cell>
        </row>
        <row r="2377">
          <cell r="A2377" t="str">
            <v>CCIN000146-1000-003</v>
          </cell>
          <cell r="I2377">
            <v>40000</v>
          </cell>
        </row>
        <row r="2378">
          <cell r="A2378" t="str">
            <v>CCIN000146-1000-004</v>
          </cell>
          <cell r="I2378">
            <v>90000</v>
          </cell>
        </row>
        <row r="2379">
          <cell r="A2379" t="str">
            <v>CCIN000146-1000-005</v>
          </cell>
          <cell r="I2379">
            <v>1400000</v>
          </cell>
        </row>
        <row r="2380">
          <cell r="A2380" t="str">
            <v>CCIN000146-1000-006</v>
          </cell>
          <cell r="I2380">
            <v>672000</v>
          </cell>
        </row>
        <row r="2381">
          <cell r="A2381" t="str">
            <v>CCIN000146-1000-007</v>
          </cell>
          <cell r="I2381">
            <v>373626</v>
          </cell>
        </row>
        <row r="2382">
          <cell r="A2382" t="str">
            <v>CCIN000146-12000-002</v>
          </cell>
          <cell r="I2382">
            <v>313663</v>
          </cell>
        </row>
        <row r="2383">
          <cell r="A2383" t="str">
            <v>CCIN000146-15000-002</v>
          </cell>
          <cell r="I2383">
            <v>313000</v>
          </cell>
        </row>
        <row r="2384">
          <cell r="A2384" t="str">
            <v>CCIN000146-2000-002</v>
          </cell>
          <cell r="I2384">
            <v>408000</v>
          </cell>
        </row>
        <row r="2385">
          <cell r="A2385" t="str">
            <v>CCIN000146-2000-005</v>
          </cell>
          <cell r="I2385">
            <v>400000</v>
          </cell>
        </row>
        <row r="2386">
          <cell r="A2386" t="str">
            <v>CCIN000146-2000-008</v>
          </cell>
          <cell r="I2386">
            <v>38000</v>
          </cell>
        </row>
        <row r="2387">
          <cell r="A2387" t="str">
            <v>CCIN000146-3000-002</v>
          </cell>
          <cell r="I2387">
            <v>458000</v>
          </cell>
        </row>
        <row r="2388">
          <cell r="A2388" t="str">
            <v>CCIN000146-3000-006</v>
          </cell>
          <cell r="I2388">
            <v>735000</v>
          </cell>
        </row>
        <row r="2389">
          <cell r="A2389" t="str">
            <v>CCIN000146-4000-002</v>
          </cell>
          <cell r="I2389">
            <v>250000</v>
          </cell>
        </row>
        <row r="2390">
          <cell r="A2390" t="str">
            <v>CCIN000146-5000-002</v>
          </cell>
          <cell r="I2390">
            <v>450000</v>
          </cell>
        </row>
        <row r="2391">
          <cell r="A2391" t="str">
            <v>CCIN000146-7000-002</v>
          </cell>
          <cell r="I2391">
            <v>450000</v>
          </cell>
        </row>
        <row r="2392">
          <cell r="A2392" t="str">
            <v>CCIN000146-8000-002</v>
          </cell>
          <cell r="I2392">
            <v>450000</v>
          </cell>
        </row>
        <row r="2393">
          <cell r="A2393" t="str">
            <v>CCIN000146-9000-002</v>
          </cell>
          <cell r="I2393">
            <v>300000</v>
          </cell>
        </row>
        <row r="2394">
          <cell r="A2394" t="str">
            <v>CCIN000147-1000-002</v>
          </cell>
          <cell r="I2394">
            <v>1020000</v>
          </cell>
        </row>
        <row r="2395">
          <cell r="A2395" t="str">
            <v>CCIN000147-2000-006</v>
          </cell>
          <cell r="I2395">
            <v>205000</v>
          </cell>
        </row>
        <row r="2396">
          <cell r="A2396" t="str">
            <v>CCIN000148-1000-002</v>
          </cell>
          <cell r="I2396">
            <v>204000</v>
          </cell>
        </row>
        <row r="2397">
          <cell r="A2397" t="str">
            <v>CCIN000148-1000-003</v>
          </cell>
          <cell r="I2397">
            <v>3437655</v>
          </cell>
        </row>
        <row r="2398">
          <cell r="A2398" t="str">
            <v>CCIN000148-1000-005</v>
          </cell>
          <cell r="I2398">
            <v>100000</v>
          </cell>
        </row>
        <row r="2399">
          <cell r="A2399" t="str">
            <v>CCIN000148-1000-007</v>
          </cell>
          <cell r="I2399">
            <v>394006</v>
          </cell>
        </row>
        <row r="2400">
          <cell r="A2400" t="str">
            <v>CCIN000148-2000-005</v>
          </cell>
          <cell r="I2400">
            <v>150000</v>
          </cell>
        </row>
        <row r="2401">
          <cell r="A2401" t="str">
            <v>CCIN000148-2000-006</v>
          </cell>
          <cell r="I2401">
            <v>201000</v>
          </cell>
        </row>
        <row r="2402">
          <cell r="A2402" t="str">
            <v>CCIN000148-3000-005</v>
          </cell>
          <cell r="I2402">
            <v>150000</v>
          </cell>
        </row>
        <row r="2403">
          <cell r="A2403" t="str">
            <v>CCIN000148-6000-001</v>
          </cell>
          <cell r="I2403">
            <v>250000</v>
          </cell>
        </row>
        <row r="2404">
          <cell r="A2404" t="str">
            <v>CCIN000149-1000-003</v>
          </cell>
          <cell r="I2404">
            <v>638830</v>
          </cell>
        </row>
        <row r="2405">
          <cell r="A2405" t="str">
            <v>CCIN000149-1000-008</v>
          </cell>
          <cell r="I2405">
            <v>13267</v>
          </cell>
        </row>
        <row r="2406">
          <cell r="A2406" t="str">
            <v>CCIN000149-2000-002</v>
          </cell>
          <cell r="I2406">
            <v>219000</v>
          </cell>
        </row>
        <row r="2407">
          <cell r="A2407" t="str">
            <v>CCIN000149-2000-005</v>
          </cell>
          <cell r="I2407">
            <v>555607</v>
          </cell>
        </row>
        <row r="2408">
          <cell r="A2408" t="str">
            <v>CCIN000149-3000-004</v>
          </cell>
          <cell r="I2408">
            <v>100000</v>
          </cell>
        </row>
        <row r="2409">
          <cell r="A2409" t="str">
            <v>CCIN000149-3000-005</v>
          </cell>
          <cell r="I2409">
            <v>200000</v>
          </cell>
        </row>
        <row r="2410">
          <cell r="A2410" t="str">
            <v>CCIN000149-4000-005</v>
          </cell>
          <cell r="I2410">
            <v>50000</v>
          </cell>
        </row>
        <row r="2411">
          <cell r="A2411" t="str">
            <v>CCIN000149-4000-006</v>
          </cell>
          <cell r="I2411">
            <v>300000</v>
          </cell>
        </row>
        <row r="2412">
          <cell r="A2412" t="str">
            <v>CCIN000149-5000-005</v>
          </cell>
          <cell r="I2412">
            <v>156876</v>
          </cell>
        </row>
        <row r="2413">
          <cell r="A2413" t="str">
            <v>CCIN000150-10000-002</v>
          </cell>
          <cell r="I2413">
            <v>13300</v>
          </cell>
        </row>
        <row r="2414">
          <cell r="A2414" t="str">
            <v>CCIN000150-1000-002</v>
          </cell>
          <cell r="I2414">
            <v>35000</v>
          </cell>
        </row>
        <row r="2415">
          <cell r="A2415" t="str">
            <v>CCIN000150-1000-003</v>
          </cell>
          <cell r="I2415">
            <v>774000</v>
          </cell>
        </row>
        <row r="2416">
          <cell r="A2416" t="str">
            <v>CCIN000150-1000-005</v>
          </cell>
          <cell r="I2416">
            <v>500000</v>
          </cell>
        </row>
        <row r="2417">
          <cell r="A2417" t="str">
            <v>CCIN000150-11000-002</v>
          </cell>
          <cell r="I2417">
            <v>16490</v>
          </cell>
        </row>
        <row r="2418">
          <cell r="A2418" t="str">
            <v>CCIN000150-12000-002</v>
          </cell>
          <cell r="I2418">
            <v>22000</v>
          </cell>
        </row>
        <row r="2419">
          <cell r="A2419" t="str">
            <v>CCIN000150-13000-002</v>
          </cell>
          <cell r="I2419">
            <v>16490</v>
          </cell>
        </row>
        <row r="2420">
          <cell r="A2420" t="str">
            <v>CCIN000150-14000-002</v>
          </cell>
          <cell r="I2420">
            <v>25000</v>
          </cell>
        </row>
        <row r="2421">
          <cell r="A2421" t="str">
            <v>CCIN000150-15000-002</v>
          </cell>
          <cell r="I2421">
            <v>19787.3</v>
          </cell>
        </row>
        <row r="2422">
          <cell r="A2422" t="str">
            <v>CCIN000150-16000-002</v>
          </cell>
          <cell r="I2422">
            <v>16596</v>
          </cell>
        </row>
        <row r="2423">
          <cell r="A2423" t="str">
            <v>CCIN000150-2000-002</v>
          </cell>
          <cell r="I2423">
            <v>45000</v>
          </cell>
        </row>
        <row r="2424">
          <cell r="A2424" t="str">
            <v>CCIN000150-3000-002</v>
          </cell>
          <cell r="I2424">
            <v>20000</v>
          </cell>
        </row>
        <row r="2425">
          <cell r="A2425" t="str">
            <v>CCIN000150-4000-002</v>
          </cell>
          <cell r="I2425">
            <v>25000</v>
          </cell>
        </row>
        <row r="2426">
          <cell r="A2426" t="str">
            <v>CCIN000150-5000-002</v>
          </cell>
          <cell r="I2426">
            <v>15000</v>
          </cell>
        </row>
        <row r="2427">
          <cell r="A2427" t="str">
            <v>CCIN000150-6000-002</v>
          </cell>
          <cell r="I2427">
            <v>25000</v>
          </cell>
        </row>
        <row r="2428">
          <cell r="A2428" t="str">
            <v>CCIN000150-7000-002</v>
          </cell>
          <cell r="I2428">
            <v>20000</v>
          </cell>
        </row>
        <row r="2429">
          <cell r="A2429" t="str">
            <v>CCIN000150-8000-002</v>
          </cell>
          <cell r="I2429">
            <v>20000</v>
          </cell>
        </row>
        <row r="2430">
          <cell r="A2430" t="str">
            <v>CCIN000151-1000-002</v>
          </cell>
          <cell r="I2430">
            <v>1012000</v>
          </cell>
        </row>
        <row r="2431">
          <cell r="A2431" t="str">
            <v>CCIN000151-1000-003</v>
          </cell>
          <cell r="I2431">
            <v>894000</v>
          </cell>
        </row>
        <row r="2432">
          <cell r="A2432" t="str">
            <v>CCIN000151-1000-004</v>
          </cell>
          <cell r="I2432">
            <v>1075107</v>
          </cell>
        </row>
        <row r="2433">
          <cell r="A2433" t="str">
            <v>CCIN000151-1000-005</v>
          </cell>
          <cell r="I2433">
            <v>500000</v>
          </cell>
        </row>
        <row r="2434">
          <cell r="A2434" t="str">
            <v>CCIN000151-2000-004</v>
          </cell>
          <cell r="I2434">
            <v>1075000</v>
          </cell>
        </row>
        <row r="2435">
          <cell r="A2435" t="str">
            <v>CCIN000151-2000-008</v>
          </cell>
          <cell r="I2435">
            <v>25000</v>
          </cell>
        </row>
        <row r="2436">
          <cell r="A2436" t="str">
            <v>CCIN000152-1000-002</v>
          </cell>
          <cell r="I2436">
            <v>654000</v>
          </cell>
        </row>
        <row r="2437">
          <cell r="A2437" t="str">
            <v>CCIN000152-1000-003</v>
          </cell>
          <cell r="I2437">
            <v>150000</v>
          </cell>
        </row>
        <row r="2438">
          <cell r="A2438" t="str">
            <v>CCIN000152-1000-004</v>
          </cell>
          <cell r="I2438">
            <v>30000</v>
          </cell>
        </row>
        <row r="2439">
          <cell r="A2439" t="str">
            <v>CCIN000152-1000-006</v>
          </cell>
          <cell r="I2439">
            <v>150000</v>
          </cell>
        </row>
        <row r="2440">
          <cell r="A2440" t="str">
            <v>CCIN000152-1000-007</v>
          </cell>
          <cell r="I2440">
            <v>70000</v>
          </cell>
        </row>
        <row r="2441">
          <cell r="A2441" t="str">
            <v>CCIN000152-1000-008</v>
          </cell>
          <cell r="I2441">
            <v>40000</v>
          </cell>
        </row>
        <row r="2442">
          <cell r="A2442" t="str">
            <v>CCIN000152-2000-004</v>
          </cell>
          <cell r="I2442">
            <v>50000</v>
          </cell>
        </row>
        <row r="2443">
          <cell r="A2443" t="str">
            <v>CCIN000152-2000-006</v>
          </cell>
          <cell r="I2443">
            <v>350000</v>
          </cell>
        </row>
        <row r="2444">
          <cell r="A2444" t="str">
            <v>CCIN000152-2000-008</v>
          </cell>
          <cell r="I2444">
            <v>40000</v>
          </cell>
        </row>
        <row r="2445">
          <cell r="A2445" t="str">
            <v>CCIN000152-3000-005</v>
          </cell>
          <cell r="I2445">
            <v>5180879</v>
          </cell>
        </row>
        <row r="2446">
          <cell r="A2446" t="str">
            <v>CCIN000152-4000-001</v>
          </cell>
          <cell r="I2446">
            <v>70000</v>
          </cell>
        </row>
        <row r="2447">
          <cell r="A2447" t="str">
            <v>CCIN000152-4000-005</v>
          </cell>
          <cell r="I2447">
            <v>6923607</v>
          </cell>
        </row>
        <row r="2448">
          <cell r="A2448" t="str">
            <v>CCIN000152-5000-001</v>
          </cell>
          <cell r="I2448">
            <v>100000</v>
          </cell>
        </row>
        <row r="2449">
          <cell r="A2449" t="str">
            <v>CCIN000152-6000-001</v>
          </cell>
          <cell r="I2449">
            <v>50000</v>
          </cell>
        </row>
        <row r="2450">
          <cell r="A2450" t="str">
            <v>CCIN000152-7000-001</v>
          </cell>
          <cell r="I2450">
            <v>200000</v>
          </cell>
        </row>
        <row r="2451">
          <cell r="A2451" t="str">
            <v>CCIN000152-8000-001</v>
          </cell>
          <cell r="I2451">
            <v>150000</v>
          </cell>
        </row>
        <row r="2452">
          <cell r="A2452" t="str">
            <v>CCIN000153-1000-002</v>
          </cell>
          <cell r="I2452">
            <v>40000</v>
          </cell>
        </row>
        <row r="2453">
          <cell r="A2453" t="str">
            <v>CCIN000153-1000-003</v>
          </cell>
          <cell r="I2453">
            <v>715000</v>
          </cell>
        </row>
        <row r="2454">
          <cell r="A2454" t="str">
            <v>CCIN000153-1000-004</v>
          </cell>
          <cell r="I2454">
            <v>170000</v>
          </cell>
        </row>
        <row r="2455">
          <cell r="A2455" t="str">
            <v>CCIN000153-1000-005</v>
          </cell>
          <cell r="I2455">
            <v>230000</v>
          </cell>
        </row>
        <row r="2456">
          <cell r="A2456" t="str">
            <v>CCIN000154-1000-002</v>
          </cell>
          <cell r="I2456">
            <v>1220000</v>
          </cell>
        </row>
        <row r="2457">
          <cell r="A2457" t="str">
            <v>CCIN000154-1000-006</v>
          </cell>
          <cell r="I2457">
            <v>190000</v>
          </cell>
        </row>
        <row r="2458">
          <cell r="A2458" t="str">
            <v>CCIN000154-1000-007</v>
          </cell>
          <cell r="I2458">
            <v>250000</v>
          </cell>
        </row>
        <row r="2459">
          <cell r="A2459" t="str">
            <v>CCIN000154-1000-008</v>
          </cell>
          <cell r="I2459">
            <v>30000</v>
          </cell>
        </row>
        <row r="2460">
          <cell r="A2460" t="str">
            <v>CCIN000154-2000-004</v>
          </cell>
          <cell r="I2460">
            <v>85000</v>
          </cell>
        </row>
        <row r="2461">
          <cell r="A2461" t="str">
            <v>CCIN000154-2000-006</v>
          </cell>
          <cell r="I2461">
            <v>190000</v>
          </cell>
        </row>
        <row r="2462">
          <cell r="A2462" t="str">
            <v>CCIN000155-1000-002</v>
          </cell>
          <cell r="I2462">
            <v>1460000</v>
          </cell>
        </row>
        <row r="2463">
          <cell r="A2463" t="str">
            <v>CCIN000155-1000-003</v>
          </cell>
          <cell r="I2463">
            <v>20000</v>
          </cell>
        </row>
        <row r="2464">
          <cell r="A2464" t="str">
            <v>CCIN000155-1000-004</v>
          </cell>
          <cell r="I2464">
            <v>50000</v>
          </cell>
        </row>
        <row r="2465">
          <cell r="A2465" t="str">
            <v>CCIN000155-1000-005</v>
          </cell>
          <cell r="I2465">
            <v>42000</v>
          </cell>
        </row>
        <row r="2466">
          <cell r="A2466" t="str">
            <v>CCIN000155-1000-006</v>
          </cell>
          <cell r="I2466">
            <v>300000</v>
          </cell>
        </row>
        <row r="2467">
          <cell r="A2467" t="str">
            <v>CCIN000155-2000-002</v>
          </cell>
          <cell r="I2467">
            <v>838000</v>
          </cell>
        </row>
        <row r="2468">
          <cell r="A2468" t="str">
            <v>CCIN000155-2000-003</v>
          </cell>
          <cell r="I2468">
            <v>40000</v>
          </cell>
        </row>
        <row r="2469">
          <cell r="A2469" t="str">
            <v>CCIN000155-2000-004</v>
          </cell>
          <cell r="I2469">
            <v>60000</v>
          </cell>
        </row>
        <row r="2470">
          <cell r="A2470" t="str">
            <v>CCIN000155-2000-005</v>
          </cell>
          <cell r="I2470">
            <v>62000</v>
          </cell>
        </row>
        <row r="2471">
          <cell r="A2471" t="str">
            <v>CCIN000155-3000-002</v>
          </cell>
          <cell r="I2471">
            <v>1062000</v>
          </cell>
        </row>
        <row r="2472">
          <cell r="A2472" t="str">
            <v>CCIN000155-3000-003</v>
          </cell>
          <cell r="I2472">
            <v>40000</v>
          </cell>
        </row>
        <row r="2473">
          <cell r="A2473" t="str">
            <v>CCIN000155-3000-005</v>
          </cell>
          <cell r="I2473">
            <v>266596</v>
          </cell>
        </row>
        <row r="2474">
          <cell r="A2474" t="str">
            <v>CCIN000155-3000-007</v>
          </cell>
          <cell r="I2474">
            <v>60000</v>
          </cell>
        </row>
        <row r="2475">
          <cell r="A2475" t="str">
            <v>CCIN000155-4000-002</v>
          </cell>
          <cell r="I2475">
            <v>817000</v>
          </cell>
        </row>
        <row r="2476">
          <cell r="A2476" t="str">
            <v>CCIN000155-4000-005</v>
          </cell>
          <cell r="I2476">
            <v>75000</v>
          </cell>
        </row>
        <row r="2477">
          <cell r="A2477" t="str">
            <v>CCIN000155-5000-002</v>
          </cell>
          <cell r="I2477">
            <v>1063790</v>
          </cell>
        </row>
        <row r="2478">
          <cell r="A2478" t="str">
            <v>CCIN000155-5000-005</v>
          </cell>
          <cell r="I2478">
            <v>107500</v>
          </cell>
        </row>
        <row r="2479">
          <cell r="A2479" t="str">
            <v>CCIN000156-1000-002</v>
          </cell>
          <cell r="I2479">
            <v>1520000</v>
          </cell>
        </row>
        <row r="2480">
          <cell r="A2480" t="str">
            <v>CCIN000156-1000-004</v>
          </cell>
          <cell r="I2480">
            <v>20000</v>
          </cell>
        </row>
        <row r="2481">
          <cell r="A2481" t="str">
            <v>CCIN000156-1000-005</v>
          </cell>
          <cell r="I2481">
            <v>35000</v>
          </cell>
        </row>
        <row r="2482">
          <cell r="A2482" t="str">
            <v>CCIN000156-2000-002</v>
          </cell>
          <cell r="I2482">
            <v>808000</v>
          </cell>
        </row>
        <row r="2483">
          <cell r="A2483" t="str">
            <v>CCIN000156-2000-005</v>
          </cell>
          <cell r="I2483">
            <v>600000</v>
          </cell>
        </row>
        <row r="2484">
          <cell r="A2484" t="str">
            <v>CCIN000156-3000-002</v>
          </cell>
          <cell r="I2484">
            <v>753200</v>
          </cell>
        </row>
        <row r="2485">
          <cell r="A2485" t="str">
            <v>CCIN000156-3000-006</v>
          </cell>
          <cell r="I2485">
            <v>435000</v>
          </cell>
        </row>
        <row r="2486">
          <cell r="A2486" t="str">
            <v>CCIN000156-4000-002</v>
          </cell>
          <cell r="I2486">
            <v>544000</v>
          </cell>
        </row>
        <row r="2487">
          <cell r="A2487" t="str">
            <v>CCIN000156-5000-002</v>
          </cell>
          <cell r="I2487">
            <v>500000</v>
          </cell>
        </row>
        <row r="2488">
          <cell r="A2488" t="str">
            <v>CCIN000157-1000-002</v>
          </cell>
          <cell r="I2488">
            <v>4312300</v>
          </cell>
        </row>
        <row r="2489">
          <cell r="A2489" t="str">
            <v>CCIN000157-1000-003</v>
          </cell>
          <cell r="I2489">
            <v>20000</v>
          </cell>
        </row>
        <row r="2490">
          <cell r="A2490" t="str">
            <v>CCIN000157-1000-004</v>
          </cell>
          <cell r="I2490">
            <v>20000</v>
          </cell>
        </row>
        <row r="2491">
          <cell r="A2491" t="str">
            <v>CCIN000157-1000-005</v>
          </cell>
          <cell r="I2491">
            <v>239993</v>
          </cell>
        </row>
        <row r="2492">
          <cell r="A2492" t="str">
            <v>CCIN000157-1000-006</v>
          </cell>
          <cell r="I2492">
            <v>270000</v>
          </cell>
        </row>
        <row r="2493">
          <cell r="A2493" t="str">
            <v>CCIN000157-1000-007</v>
          </cell>
          <cell r="I2493">
            <v>176022</v>
          </cell>
        </row>
        <row r="2494">
          <cell r="A2494" t="str">
            <v>CCIN000157-2000-003</v>
          </cell>
          <cell r="I2494">
            <v>50000</v>
          </cell>
        </row>
        <row r="2495">
          <cell r="A2495" t="str">
            <v>CCIN000157-2000-004</v>
          </cell>
          <cell r="I2495">
            <v>43192</v>
          </cell>
        </row>
        <row r="2496">
          <cell r="A2496" t="str">
            <v>CCIN000157-3000-003</v>
          </cell>
          <cell r="I2496">
            <v>80000</v>
          </cell>
        </row>
        <row r="2497">
          <cell r="A2497" t="str">
            <v>CCIN000157-5000-003</v>
          </cell>
          <cell r="I2497">
            <v>120000</v>
          </cell>
        </row>
        <row r="2498">
          <cell r="A2498" t="str">
            <v>CCIN000157-6000-003</v>
          </cell>
          <cell r="I2498">
            <v>150000</v>
          </cell>
        </row>
        <row r="2499">
          <cell r="A2499" t="str">
            <v>CCIN000157-7000-003</v>
          </cell>
          <cell r="I2499">
            <v>150000</v>
          </cell>
        </row>
        <row r="2500">
          <cell r="A2500" t="str">
            <v>CCIN000158-1000-002</v>
          </cell>
          <cell r="I2500">
            <v>250000</v>
          </cell>
        </row>
        <row r="2501">
          <cell r="A2501" t="str">
            <v>CCIN000158-1000-003</v>
          </cell>
          <cell r="I2501">
            <v>156000</v>
          </cell>
        </row>
        <row r="2502">
          <cell r="A2502" t="str">
            <v>CCIN000158-1000-004</v>
          </cell>
          <cell r="I2502">
            <v>100000</v>
          </cell>
        </row>
        <row r="2503">
          <cell r="A2503" t="str">
            <v>CCIN000158-1000-005</v>
          </cell>
          <cell r="I2503">
            <v>15000000</v>
          </cell>
        </row>
        <row r="2504">
          <cell r="A2504" t="str">
            <v>CCIN000158-2000-004</v>
          </cell>
          <cell r="I2504">
            <v>192000</v>
          </cell>
        </row>
        <row r="2505">
          <cell r="A2505" t="str">
            <v>CCIN000158-5000-004</v>
          </cell>
          <cell r="I2505">
            <v>64500</v>
          </cell>
        </row>
        <row r="2506">
          <cell r="A2506" t="str">
            <v>CCIN000158-7000-004</v>
          </cell>
          <cell r="I2506">
            <v>50000</v>
          </cell>
        </row>
        <row r="2507">
          <cell r="A2507" t="str">
            <v>CCIN000158-9000-004</v>
          </cell>
          <cell r="I2507">
            <v>192000</v>
          </cell>
        </row>
        <row r="2508">
          <cell r="A2508" t="str">
            <v>CCIN000159-1000-002</v>
          </cell>
          <cell r="I2508">
            <v>15000</v>
          </cell>
        </row>
        <row r="2509">
          <cell r="A2509" t="str">
            <v>CCIN000159-1000-004</v>
          </cell>
          <cell r="I2509">
            <v>437000</v>
          </cell>
        </row>
        <row r="2510">
          <cell r="A2510" t="str">
            <v>CCIN000159-1000-007</v>
          </cell>
          <cell r="I2510">
            <v>250000</v>
          </cell>
        </row>
        <row r="2511">
          <cell r="A2511" t="str">
            <v>CCIN000159-13000-001</v>
          </cell>
          <cell r="I2511">
            <v>328311</v>
          </cell>
        </row>
        <row r="2512">
          <cell r="A2512" t="str">
            <v>CCIN000159-15000-001</v>
          </cell>
          <cell r="I2512">
            <v>135000</v>
          </cell>
        </row>
        <row r="2513">
          <cell r="A2513" t="str">
            <v>CCIN000159-17000-001</v>
          </cell>
          <cell r="I2513">
            <v>64362</v>
          </cell>
        </row>
        <row r="2514">
          <cell r="A2514" t="str">
            <v>CCIN000159-19000-001</v>
          </cell>
          <cell r="I2514">
            <v>111171</v>
          </cell>
        </row>
        <row r="2515">
          <cell r="A2515" t="str">
            <v>CCIN000159-2000-002</v>
          </cell>
          <cell r="I2515">
            <v>15000</v>
          </cell>
        </row>
        <row r="2516">
          <cell r="A2516" t="str">
            <v>CCIN000159-22000-001</v>
          </cell>
          <cell r="I2516">
            <v>270745</v>
          </cell>
        </row>
        <row r="2517">
          <cell r="A2517" t="str">
            <v>CCIN000159-25000-001</v>
          </cell>
          <cell r="I2517">
            <v>38535</v>
          </cell>
        </row>
        <row r="2518">
          <cell r="A2518" t="str">
            <v>CCIN000159-27000-001</v>
          </cell>
          <cell r="I2518">
            <v>36703</v>
          </cell>
        </row>
        <row r="2519">
          <cell r="A2519" t="str">
            <v>CCIN000159-29000-001</v>
          </cell>
          <cell r="I2519">
            <v>123000</v>
          </cell>
        </row>
        <row r="2520">
          <cell r="A2520" t="str">
            <v>CCIN000159-3000-001</v>
          </cell>
          <cell r="I2520">
            <v>408000</v>
          </cell>
        </row>
        <row r="2521">
          <cell r="A2521" t="str">
            <v>CCIN000159-3000-002</v>
          </cell>
          <cell r="I2521">
            <v>15000</v>
          </cell>
        </row>
        <row r="2522">
          <cell r="A2522" t="str">
            <v>CCIN000159-3000-005</v>
          </cell>
          <cell r="I2522">
            <v>5973332</v>
          </cell>
        </row>
        <row r="2523">
          <cell r="A2523" t="str">
            <v>CCIN000159-33000-001</v>
          </cell>
          <cell r="I2523">
            <v>324043</v>
          </cell>
        </row>
        <row r="2524">
          <cell r="A2524" t="str">
            <v>CCIN000159-35000-001</v>
          </cell>
          <cell r="I2524">
            <v>383618</v>
          </cell>
        </row>
        <row r="2525">
          <cell r="A2525" t="str">
            <v>CCIN000159-36000-001</v>
          </cell>
          <cell r="I2525">
            <v>417455</v>
          </cell>
        </row>
        <row r="2526">
          <cell r="A2526" t="str">
            <v>CCIN000159-38000-001</v>
          </cell>
          <cell r="I2526">
            <v>270852</v>
          </cell>
        </row>
        <row r="2527">
          <cell r="A2527" t="str">
            <v>CCIN000159-39000-001</v>
          </cell>
          <cell r="I2527">
            <v>318000</v>
          </cell>
        </row>
        <row r="2528">
          <cell r="A2528" t="str">
            <v>CCIN000159-4000-001</v>
          </cell>
          <cell r="I2528">
            <v>458000</v>
          </cell>
        </row>
        <row r="2529">
          <cell r="A2529" t="str">
            <v>CCIN000159-4000-004</v>
          </cell>
          <cell r="I2529">
            <v>437000</v>
          </cell>
        </row>
        <row r="2530">
          <cell r="A2530" t="str">
            <v>CCIN000159-41000-001</v>
          </cell>
          <cell r="I2530">
            <v>324043</v>
          </cell>
        </row>
        <row r="2531">
          <cell r="A2531" t="str">
            <v>CCIN000159-42000-001</v>
          </cell>
          <cell r="I2531">
            <v>75107</v>
          </cell>
        </row>
        <row r="2532">
          <cell r="A2532" t="str">
            <v>CCIN000159-43000-001</v>
          </cell>
          <cell r="I2532">
            <v>111277</v>
          </cell>
        </row>
        <row r="2533">
          <cell r="A2533" t="str">
            <v>CCIN000159-45000-001</v>
          </cell>
          <cell r="I2533">
            <v>800000</v>
          </cell>
        </row>
        <row r="2534">
          <cell r="A2534" t="str">
            <v>CCIN000159-46000-001</v>
          </cell>
          <cell r="I2534">
            <v>450000</v>
          </cell>
        </row>
        <row r="2535">
          <cell r="A2535" t="str">
            <v>CCIN000159-48000-001</v>
          </cell>
          <cell r="I2535">
            <v>250000</v>
          </cell>
        </row>
        <row r="2536">
          <cell r="A2536" t="str">
            <v>CCIN000159-49000-001</v>
          </cell>
          <cell r="I2536">
            <v>400000</v>
          </cell>
        </row>
        <row r="2537">
          <cell r="A2537" t="str">
            <v>CCIN000159-50000-001</v>
          </cell>
          <cell r="I2537">
            <v>150000</v>
          </cell>
        </row>
        <row r="2538">
          <cell r="A2538" t="str">
            <v>CCIN000159-5000-001</v>
          </cell>
          <cell r="I2538">
            <v>490000</v>
          </cell>
        </row>
        <row r="2539">
          <cell r="A2539" t="str">
            <v>CCIN000159-51000-001</v>
          </cell>
          <cell r="I2539">
            <v>500000</v>
          </cell>
        </row>
        <row r="2540">
          <cell r="A2540" t="str">
            <v>CCIN000159-52000-001</v>
          </cell>
          <cell r="I2540">
            <v>400000</v>
          </cell>
        </row>
        <row r="2541">
          <cell r="A2541" t="str">
            <v>CCIN000159-53000-001</v>
          </cell>
          <cell r="I2541">
            <v>270852</v>
          </cell>
        </row>
        <row r="2542">
          <cell r="A2542" t="str">
            <v>CCIN000159-55000-001</v>
          </cell>
          <cell r="I2542">
            <v>100000</v>
          </cell>
        </row>
        <row r="2543">
          <cell r="A2543" t="str">
            <v>CCIN000159-56000-001</v>
          </cell>
          <cell r="I2543">
            <v>100000</v>
          </cell>
        </row>
        <row r="2544">
          <cell r="A2544" t="str">
            <v>CCIN000159-57000-001</v>
          </cell>
          <cell r="I2544">
            <v>261042</v>
          </cell>
        </row>
        <row r="2545">
          <cell r="A2545" t="str">
            <v>CCIN000159-59000-001</v>
          </cell>
          <cell r="I2545">
            <v>30000</v>
          </cell>
        </row>
        <row r="2546">
          <cell r="A2546" t="str">
            <v>CCIN000159-60000-001</v>
          </cell>
          <cell r="I2546">
            <v>40000</v>
          </cell>
        </row>
        <row r="2547">
          <cell r="A2547" t="str">
            <v>CCIN000159-61000-001</v>
          </cell>
          <cell r="I2547">
            <v>25000</v>
          </cell>
        </row>
        <row r="2548">
          <cell r="A2548" t="str">
            <v>CCIN000159-62000-001</v>
          </cell>
          <cell r="I2548">
            <v>100000</v>
          </cell>
        </row>
        <row r="2549">
          <cell r="A2549" t="str">
            <v>CCIN000159-63000-001</v>
          </cell>
          <cell r="I2549">
            <v>738126</v>
          </cell>
        </row>
        <row r="2550">
          <cell r="A2550" t="str">
            <v>CCIN000159-64000-001</v>
          </cell>
          <cell r="I2550">
            <v>100000</v>
          </cell>
        </row>
        <row r="2551">
          <cell r="A2551" t="str">
            <v>CCIN000159-66000-001</v>
          </cell>
          <cell r="I2551">
            <v>150000</v>
          </cell>
        </row>
        <row r="2552">
          <cell r="A2552" t="str">
            <v>CCIN000159-67000-001</v>
          </cell>
          <cell r="I2552">
            <v>200000</v>
          </cell>
        </row>
        <row r="2553">
          <cell r="A2553" t="str">
            <v>CCIN000159-68000-001</v>
          </cell>
          <cell r="I2553">
            <v>150000</v>
          </cell>
        </row>
        <row r="2554">
          <cell r="A2554" t="str">
            <v>CCIN000159-7000-001</v>
          </cell>
          <cell r="I2554">
            <v>892000</v>
          </cell>
        </row>
        <row r="2555">
          <cell r="A2555" t="str">
            <v>CCIN000159-7000-004</v>
          </cell>
          <cell r="I2555">
            <v>1000000</v>
          </cell>
        </row>
        <row r="2556">
          <cell r="A2556" t="str">
            <v>CCIN000159-72000-001</v>
          </cell>
          <cell r="I2556">
            <v>300000</v>
          </cell>
        </row>
        <row r="2557">
          <cell r="A2557" t="str">
            <v>CCIN000159-73000-001</v>
          </cell>
          <cell r="I2557">
            <v>100000</v>
          </cell>
        </row>
        <row r="2558">
          <cell r="A2558" t="str">
            <v>CCIN000159-75000-001</v>
          </cell>
          <cell r="I2558">
            <v>300000</v>
          </cell>
        </row>
        <row r="2559">
          <cell r="A2559" t="str">
            <v>CCIN000159-76000-001</v>
          </cell>
          <cell r="I2559">
            <v>300000</v>
          </cell>
        </row>
        <row r="2560">
          <cell r="A2560" t="str">
            <v>CCIN000159-77000-001</v>
          </cell>
          <cell r="I2560">
            <v>78179</v>
          </cell>
        </row>
        <row r="2561">
          <cell r="A2561" t="str">
            <v>CCIN000159-8000-004</v>
          </cell>
          <cell r="I2561">
            <v>50000</v>
          </cell>
        </row>
        <row r="2562">
          <cell r="A2562" t="str">
            <v>CCIN000159-9000-001</v>
          </cell>
          <cell r="I2562">
            <v>700000</v>
          </cell>
        </row>
        <row r="2563">
          <cell r="A2563" t="str">
            <v>CCIN000160-1000-002</v>
          </cell>
          <cell r="I2563">
            <v>275000</v>
          </cell>
        </row>
        <row r="2564">
          <cell r="A2564" t="str">
            <v>CCIN000160-1000-003</v>
          </cell>
          <cell r="I2564">
            <v>200000</v>
          </cell>
        </row>
        <row r="2565">
          <cell r="A2565" t="str">
            <v>CCIN000160-1000-007</v>
          </cell>
          <cell r="I2565">
            <v>55100</v>
          </cell>
        </row>
        <row r="2566">
          <cell r="A2566" t="str">
            <v>CCIN000160-1000-008</v>
          </cell>
          <cell r="I2566">
            <v>39350</v>
          </cell>
        </row>
        <row r="2567">
          <cell r="A2567" t="str">
            <v>CCIN000160-3000-005</v>
          </cell>
          <cell r="I2567">
            <v>180500</v>
          </cell>
        </row>
        <row r="2568">
          <cell r="A2568" t="str">
            <v>CCIN000161-1000-002</v>
          </cell>
          <cell r="I2568">
            <v>558000</v>
          </cell>
        </row>
        <row r="2569">
          <cell r="A2569" t="str">
            <v>CCIN000161-1000-003</v>
          </cell>
          <cell r="I2569">
            <v>264000</v>
          </cell>
        </row>
        <row r="2570">
          <cell r="A2570" t="str">
            <v>CCIN000161-1000-005</v>
          </cell>
          <cell r="I2570">
            <v>93875</v>
          </cell>
        </row>
        <row r="2571">
          <cell r="A2571" t="str">
            <v>CCIN000161-1000-006</v>
          </cell>
          <cell r="I2571">
            <v>1000000</v>
          </cell>
        </row>
        <row r="2572">
          <cell r="A2572" t="str">
            <v>CCIN000161-2000-002</v>
          </cell>
          <cell r="I2572">
            <v>558000</v>
          </cell>
        </row>
        <row r="2573">
          <cell r="A2573" t="str">
            <v>CCIN000161-2000-003</v>
          </cell>
          <cell r="I2573">
            <v>264000</v>
          </cell>
        </row>
        <row r="2574">
          <cell r="A2574" t="str">
            <v>CCIN000161-2000-004</v>
          </cell>
          <cell r="I2574">
            <v>64469</v>
          </cell>
        </row>
        <row r="2575">
          <cell r="A2575" t="str">
            <v>CCIN000161-2000-006</v>
          </cell>
          <cell r="I2575">
            <v>1000000</v>
          </cell>
        </row>
        <row r="2576">
          <cell r="A2576" t="str">
            <v>CCIN000161-3000-002</v>
          </cell>
          <cell r="I2576">
            <v>812000</v>
          </cell>
        </row>
        <row r="2577">
          <cell r="A2577" t="str">
            <v>CCIN000161-3000-003</v>
          </cell>
          <cell r="I2577">
            <v>264000</v>
          </cell>
        </row>
        <row r="2578">
          <cell r="A2578" t="str">
            <v>CCIN000161-4000-002</v>
          </cell>
          <cell r="I2578">
            <v>850000</v>
          </cell>
        </row>
        <row r="2579">
          <cell r="A2579" t="str">
            <v>CCIN000161-4000-006</v>
          </cell>
          <cell r="I2579">
            <v>1470000</v>
          </cell>
        </row>
        <row r="2580">
          <cell r="A2580" t="str">
            <v>CCIN000161-5000-006</v>
          </cell>
          <cell r="I2580">
            <v>1700000</v>
          </cell>
        </row>
        <row r="2581">
          <cell r="A2581" t="str">
            <v>CCIN000162-1000-002</v>
          </cell>
          <cell r="I2581">
            <v>2420000</v>
          </cell>
        </row>
        <row r="2582">
          <cell r="A2582" t="str">
            <v>CCIN000162-1000-003</v>
          </cell>
          <cell r="I2582">
            <v>700000</v>
          </cell>
        </row>
        <row r="2583">
          <cell r="A2583" t="str">
            <v>CCIN000162-1000-004</v>
          </cell>
          <cell r="I2583">
            <v>100000</v>
          </cell>
        </row>
        <row r="2584">
          <cell r="A2584" t="str">
            <v>CCIN000162-1000-006</v>
          </cell>
          <cell r="I2584">
            <v>60000</v>
          </cell>
        </row>
        <row r="2585">
          <cell r="A2585" t="str">
            <v>CCIN000162-2000-003</v>
          </cell>
          <cell r="I2585">
            <v>224575</v>
          </cell>
        </row>
        <row r="2586">
          <cell r="A2586" t="str">
            <v>CCIN000162-2000-004</v>
          </cell>
          <cell r="I2586">
            <v>40000</v>
          </cell>
        </row>
        <row r="2587">
          <cell r="A2587" t="str">
            <v>CCIN000162-2000-006</v>
          </cell>
          <cell r="I2587">
            <v>50000</v>
          </cell>
        </row>
        <row r="2588">
          <cell r="A2588" t="str">
            <v>CCIN000162-3000-003</v>
          </cell>
          <cell r="I2588">
            <v>50000</v>
          </cell>
        </row>
        <row r="2589">
          <cell r="A2589" t="str">
            <v>CCIN000162-3000-006</v>
          </cell>
          <cell r="I2589">
            <v>202160</v>
          </cell>
        </row>
        <row r="2590">
          <cell r="A2590" t="str">
            <v>CCIN000162-4000-003</v>
          </cell>
          <cell r="I2590">
            <v>225000</v>
          </cell>
        </row>
        <row r="2591">
          <cell r="A2591" t="str">
            <v>CCIN000162-5000-003</v>
          </cell>
          <cell r="I2591">
            <v>30000</v>
          </cell>
        </row>
        <row r="2592">
          <cell r="A2592" t="str">
            <v>CCIN000162-6000-003</v>
          </cell>
          <cell r="I2592">
            <v>30000</v>
          </cell>
        </row>
        <row r="2593">
          <cell r="A2593" t="str">
            <v>CCIN000162-7000-003</v>
          </cell>
          <cell r="I2593">
            <v>40000</v>
          </cell>
        </row>
        <row r="2594">
          <cell r="A2594" t="str">
            <v>CCIN000163-1000-002</v>
          </cell>
          <cell r="I2594">
            <v>332000</v>
          </cell>
        </row>
        <row r="2595">
          <cell r="A2595" t="str">
            <v>CCIN000163-1000-003</v>
          </cell>
          <cell r="I2595">
            <v>190000</v>
          </cell>
        </row>
        <row r="2596">
          <cell r="A2596" t="str">
            <v>CCIN000163-1000-006</v>
          </cell>
          <cell r="I2596">
            <v>30970</v>
          </cell>
        </row>
        <row r="2597">
          <cell r="A2597" t="str">
            <v>CCIN000163-1000-007</v>
          </cell>
          <cell r="I2597">
            <v>252000</v>
          </cell>
        </row>
        <row r="2598">
          <cell r="A2598" t="str">
            <v>CCIN000163-2000-002</v>
          </cell>
          <cell r="I2598">
            <v>328000</v>
          </cell>
        </row>
        <row r="2599">
          <cell r="A2599" t="str">
            <v>CCIN000163-2000-004</v>
          </cell>
          <cell r="I2599">
            <v>22000</v>
          </cell>
        </row>
        <row r="2600">
          <cell r="A2600" t="str">
            <v>CCIN000164-1000-002</v>
          </cell>
          <cell r="I2600">
            <v>560000</v>
          </cell>
        </row>
        <row r="2601">
          <cell r="A2601" t="str">
            <v>CCIN000164-1000-004</v>
          </cell>
          <cell r="I2601">
            <v>22000</v>
          </cell>
        </row>
        <row r="2602">
          <cell r="A2602" t="str">
            <v>CCIN000164-1000-005</v>
          </cell>
          <cell r="I2602">
            <v>252076</v>
          </cell>
        </row>
        <row r="2603">
          <cell r="A2603" t="str">
            <v>CCIN000164-1000-006</v>
          </cell>
          <cell r="I2603">
            <v>180000</v>
          </cell>
        </row>
        <row r="2604">
          <cell r="A2604" t="str">
            <v>CCIN000164-1000-007</v>
          </cell>
          <cell r="I2604">
            <v>236000</v>
          </cell>
        </row>
        <row r="2605">
          <cell r="A2605" t="str">
            <v>CCIN000164-1000-008</v>
          </cell>
          <cell r="I2605">
            <v>312000</v>
          </cell>
        </row>
        <row r="2606">
          <cell r="A2606" t="str">
            <v>CCIN000164-2000-005</v>
          </cell>
          <cell r="I2606">
            <v>349166</v>
          </cell>
        </row>
        <row r="2607">
          <cell r="A2607" t="str">
            <v>CCIN000164-3000-004</v>
          </cell>
          <cell r="I2607">
            <v>22000</v>
          </cell>
        </row>
        <row r="2608">
          <cell r="A2608" t="str">
            <v>CCIN000164-4000-004</v>
          </cell>
          <cell r="I2608">
            <v>50000</v>
          </cell>
        </row>
        <row r="2609">
          <cell r="A2609" t="str">
            <v>CCIN000165-1000-002</v>
          </cell>
          <cell r="I2609">
            <v>1004000</v>
          </cell>
        </row>
        <row r="2610">
          <cell r="A2610" t="str">
            <v>CCIN000165-1000-003</v>
          </cell>
          <cell r="I2610">
            <v>1200000</v>
          </cell>
        </row>
        <row r="2611">
          <cell r="A2611" t="str">
            <v>CCIN000165-1000-008</v>
          </cell>
          <cell r="I2611">
            <v>352000</v>
          </cell>
        </row>
        <row r="2612">
          <cell r="A2612" t="str">
            <v>CCIN000165-2000-008</v>
          </cell>
          <cell r="I2612">
            <v>303508</v>
          </cell>
        </row>
        <row r="2613">
          <cell r="A2613" t="str">
            <v>CCIN000166-10000-001</v>
          </cell>
          <cell r="I2613">
            <v>80000</v>
          </cell>
        </row>
        <row r="2614">
          <cell r="A2614" t="str">
            <v>CCIN000166-1000-002</v>
          </cell>
          <cell r="I2614">
            <v>380000</v>
          </cell>
        </row>
        <row r="2615">
          <cell r="A2615" t="str">
            <v>CCIN000166-1000-003</v>
          </cell>
          <cell r="I2615">
            <v>300000</v>
          </cell>
        </row>
        <row r="2616">
          <cell r="A2616" t="str">
            <v>CCIN000166-11000-001</v>
          </cell>
          <cell r="I2616">
            <v>80000</v>
          </cell>
        </row>
        <row r="2617">
          <cell r="A2617" t="str">
            <v>CCIN000166-12000-001</v>
          </cell>
          <cell r="I2617">
            <v>80000</v>
          </cell>
        </row>
        <row r="2618">
          <cell r="A2618" t="str">
            <v>CCIN000166-13000-001</v>
          </cell>
          <cell r="I2618">
            <v>80000</v>
          </cell>
        </row>
        <row r="2619">
          <cell r="A2619" t="str">
            <v>CCIN000166-14000-001</v>
          </cell>
          <cell r="I2619">
            <v>90000</v>
          </cell>
        </row>
        <row r="2620">
          <cell r="A2620" t="str">
            <v>CCIN000166-15000-001</v>
          </cell>
          <cell r="I2620">
            <v>90000</v>
          </cell>
        </row>
        <row r="2621">
          <cell r="A2621" t="str">
            <v>CCIN000166-16000-001</v>
          </cell>
          <cell r="I2621">
            <v>100000</v>
          </cell>
        </row>
        <row r="2622">
          <cell r="A2622" t="str">
            <v>CCIN000166-17000-001</v>
          </cell>
          <cell r="I2622">
            <v>100000</v>
          </cell>
        </row>
        <row r="2623">
          <cell r="A2623" t="str">
            <v>CCIN000166-18000-001</v>
          </cell>
          <cell r="I2623">
            <v>100000</v>
          </cell>
        </row>
        <row r="2624">
          <cell r="A2624" t="str">
            <v>CCIN000166-20000-001</v>
          </cell>
          <cell r="I2624">
            <v>150000</v>
          </cell>
        </row>
        <row r="2625">
          <cell r="A2625" t="str">
            <v>CCIN000166-2000-004</v>
          </cell>
          <cell r="I2625">
            <v>118000</v>
          </cell>
        </row>
        <row r="2626">
          <cell r="A2626" t="str">
            <v>CCIN000166-2000-006</v>
          </cell>
          <cell r="I2626">
            <v>1300000</v>
          </cell>
        </row>
        <row r="2627">
          <cell r="A2627" t="str">
            <v>CCIN000166-21000-001</v>
          </cell>
          <cell r="I2627">
            <v>200000</v>
          </cell>
        </row>
        <row r="2628">
          <cell r="A2628" t="str">
            <v>CCIN000166-8000-001</v>
          </cell>
          <cell r="I2628">
            <v>50000</v>
          </cell>
        </row>
        <row r="2629">
          <cell r="A2629" t="str">
            <v>CCIN000166-9000-001</v>
          </cell>
          <cell r="I2629">
            <v>60000</v>
          </cell>
        </row>
        <row r="2630">
          <cell r="A2630" t="str">
            <v>CCIN000167-1000-002</v>
          </cell>
          <cell r="I2630">
            <v>275000</v>
          </cell>
        </row>
        <row r="2631">
          <cell r="A2631" t="str">
            <v>CCIN000167-1000-003</v>
          </cell>
          <cell r="I2631">
            <v>223937</v>
          </cell>
        </row>
        <row r="2632">
          <cell r="A2632" t="str">
            <v>CCIN000167-1000-004</v>
          </cell>
          <cell r="I2632">
            <v>500000</v>
          </cell>
        </row>
        <row r="2633">
          <cell r="A2633" t="str">
            <v>CCIN000167-1000-005</v>
          </cell>
          <cell r="I2633">
            <v>208959</v>
          </cell>
        </row>
        <row r="2634">
          <cell r="A2634" t="str">
            <v>CCIN000167-1000-006</v>
          </cell>
          <cell r="I2634">
            <v>200000</v>
          </cell>
        </row>
        <row r="2635">
          <cell r="A2635" t="str">
            <v>CCIN000167-2000-005</v>
          </cell>
          <cell r="I2635">
            <v>100000</v>
          </cell>
        </row>
        <row r="2636">
          <cell r="A2636" t="str">
            <v>CCIN000167-3000-003</v>
          </cell>
          <cell r="I2636">
            <v>223937</v>
          </cell>
        </row>
        <row r="2637">
          <cell r="A2637" t="str">
            <v>CCIN000167-5000-003</v>
          </cell>
          <cell r="I2637">
            <v>223937</v>
          </cell>
        </row>
        <row r="2638">
          <cell r="A2638" t="str">
            <v>CCIN000167-6000-005</v>
          </cell>
          <cell r="I2638">
            <v>1571509</v>
          </cell>
        </row>
        <row r="2639">
          <cell r="A2639" t="str">
            <v>CCIN000167-7000-003</v>
          </cell>
          <cell r="I2639">
            <v>223937</v>
          </cell>
        </row>
        <row r="2640">
          <cell r="A2640" t="str">
            <v>CCIN000168-10000-002</v>
          </cell>
          <cell r="I2640">
            <v>9457796</v>
          </cell>
        </row>
        <row r="2641">
          <cell r="A2641" t="str">
            <v>CCIN000168-1000-002</v>
          </cell>
          <cell r="I2641">
            <v>10024000</v>
          </cell>
        </row>
        <row r="2642">
          <cell r="A2642" t="str">
            <v>CCIN000168-1000-003</v>
          </cell>
          <cell r="I2642">
            <v>20000</v>
          </cell>
        </row>
        <row r="2643">
          <cell r="A2643" t="str">
            <v>CCIN000168-1000-004</v>
          </cell>
          <cell r="I2643">
            <v>300000</v>
          </cell>
        </row>
        <row r="2644">
          <cell r="A2644" t="str">
            <v>CCIN000168-1000-005</v>
          </cell>
          <cell r="I2644">
            <v>60000</v>
          </cell>
        </row>
        <row r="2645">
          <cell r="A2645" t="str">
            <v>CCIN000168-1000-006</v>
          </cell>
          <cell r="I2645">
            <v>612000</v>
          </cell>
        </row>
        <row r="2646">
          <cell r="A2646" t="str">
            <v>CCIN000168-11000-002</v>
          </cell>
          <cell r="I2646">
            <v>7475000</v>
          </cell>
        </row>
        <row r="2647">
          <cell r="A2647" t="str">
            <v>CCIN000168-12000-002</v>
          </cell>
          <cell r="I2647">
            <v>2500000</v>
          </cell>
        </row>
        <row r="2648">
          <cell r="A2648" t="str">
            <v>CCIN000168-14000-002</v>
          </cell>
          <cell r="I2648">
            <v>20000000</v>
          </cell>
        </row>
        <row r="2649">
          <cell r="A2649" t="str">
            <v>CCIN000168-20000-002</v>
          </cell>
          <cell r="I2649">
            <v>100000</v>
          </cell>
        </row>
        <row r="2650">
          <cell r="A2650" t="str">
            <v>CCIN000168-2000-002</v>
          </cell>
          <cell r="I2650">
            <v>8334885</v>
          </cell>
        </row>
        <row r="2651">
          <cell r="A2651" t="str">
            <v>CCIN000168-2000-003</v>
          </cell>
          <cell r="I2651">
            <v>40000</v>
          </cell>
        </row>
        <row r="2652">
          <cell r="A2652" t="str">
            <v>CCIN000168-2000-005</v>
          </cell>
          <cell r="I2652">
            <v>20000</v>
          </cell>
        </row>
        <row r="2653">
          <cell r="A2653" t="str">
            <v>CCIN000168-2000-006</v>
          </cell>
          <cell r="I2653">
            <v>612000</v>
          </cell>
        </row>
        <row r="2654">
          <cell r="A2654" t="str">
            <v>CCIN000168-21000-002</v>
          </cell>
          <cell r="I2654">
            <v>900000</v>
          </cell>
        </row>
        <row r="2655">
          <cell r="A2655" t="str">
            <v>CCIN000168-22000-002</v>
          </cell>
          <cell r="I2655">
            <v>900000</v>
          </cell>
        </row>
        <row r="2656">
          <cell r="A2656" t="str">
            <v>CCIN000168-23000-002</v>
          </cell>
          <cell r="I2656">
            <v>900000</v>
          </cell>
        </row>
        <row r="2657">
          <cell r="A2657" t="str">
            <v>CCIN000168-24000-002</v>
          </cell>
          <cell r="I2657">
            <v>900000</v>
          </cell>
        </row>
        <row r="2658">
          <cell r="A2658" t="str">
            <v>CCIN000168-25000-002</v>
          </cell>
          <cell r="I2658">
            <v>900000</v>
          </cell>
        </row>
        <row r="2659">
          <cell r="A2659" t="str">
            <v>CCIN000168-26000-002</v>
          </cell>
          <cell r="I2659">
            <v>1940000</v>
          </cell>
        </row>
        <row r="2660">
          <cell r="A2660" t="str">
            <v>CCIN000168-27000-002</v>
          </cell>
          <cell r="I2660">
            <v>1000000</v>
          </cell>
        </row>
        <row r="2661">
          <cell r="A2661" t="str">
            <v>CCIN000168-28000-002</v>
          </cell>
          <cell r="I2661">
            <v>1000000</v>
          </cell>
        </row>
        <row r="2662">
          <cell r="A2662" t="str">
            <v>CCIN000168-29000-002</v>
          </cell>
          <cell r="I2662">
            <v>1500000</v>
          </cell>
        </row>
        <row r="2663">
          <cell r="A2663" t="str">
            <v>CCIN000168-30000-002</v>
          </cell>
          <cell r="I2663">
            <v>2799000</v>
          </cell>
        </row>
        <row r="2664">
          <cell r="A2664" t="str">
            <v>CCIN000168-3000-002</v>
          </cell>
          <cell r="I2664">
            <v>10000000</v>
          </cell>
        </row>
        <row r="2665">
          <cell r="A2665" t="str">
            <v>CCIN000168-3000-003</v>
          </cell>
          <cell r="I2665">
            <v>45000</v>
          </cell>
        </row>
        <row r="2666">
          <cell r="A2666" t="str">
            <v>CCIN000168-31000-002</v>
          </cell>
          <cell r="I2666">
            <v>3750000</v>
          </cell>
        </row>
        <row r="2667">
          <cell r="A2667" t="str">
            <v>CCIN000168-32000-002</v>
          </cell>
          <cell r="I2667">
            <v>750000</v>
          </cell>
        </row>
        <row r="2668">
          <cell r="A2668" t="str">
            <v>CCIN000168-34000-002</v>
          </cell>
          <cell r="I2668">
            <v>1000000</v>
          </cell>
        </row>
        <row r="2669">
          <cell r="A2669" t="str">
            <v>CCIN000168-35000-002</v>
          </cell>
          <cell r="I2669">
            <v>900000</v>
          </cell>
        </row>
        <row r="2670">
          <cell r="A2670" t="str">
            <v>CCIN000168-36000-002</v>
          </cell>
          <cell r="I2670">
            <v>1800000</v>
          </cell>
        </row>
        <row r="2671">
          <cell r="A2671" t="str">
            <v>CCIN000168-37000-002</v>
          </cell>
          <cell r="I2671">
            <v>500000</v>
          </cell>
        </row>
        <row r="2672">
          <cell r="A2672" t="str">
            <v>CCIN000168-4000-002</v>
          </cell>
          <cell r="I2672">
            <v>5224480</v>
          </cell>
        </row>
        <row r="2673">
          <cell r="A2673" t="str">
            <v>CCIN000168-4000-005</v>
          </cell>
          <cell r="I2673">
            <v>103751</v>
          </cell>
        </row>
        <row r="2674">
          <cell r="A2674" t="str">
            <v>CCIN000168-5000-006</v>
          </cell>
          <cell r="I2674">
            <v>585992</v>
          </cell>
        </row>
        <row r="2675">
          <cell r="A2675" t="str">
            <v>CCIN000168-6000-002</v>
          </cell>
          <cell r="I2675">
            <v>7290021</v>
          </cell>
        </row>
        <row r="2676">
          <cell r="A2676" t="str">
            <v>CCIN000168-7000-002</v>
          </cell>
          <cell r="I2676">
            <v>9635903</v>
          </cell>
        </row>
        <row r="2677">
          <cell r="A2677" t="str">
            <v>CCIN000168-8000-002</v>
          </cell>
          <cell r="I2677">
            <v>7235171</v>
          </cell>
        </row>
        <row r="2678">
          <cell r="A2678" t="str">
            <v>CCIN000168-9000-002</v>
          </cell>
          <cell r="I2678">
            <v>6891675</v>
          </cell>
        </row>
        <row r="2679">
          <cell r="A2679" t="str">
            <v>CCIN000169-1000-002</v>
          </cell>
          <cell r="I2679">
            <v>300000</v>
          </cell>
        </row>
        <row r="2680">
          <cell r="A2680" t="str">
            <v>CCIN000169-1000-003</v>
          </cell>
          <cell r="I2680">
            <v>10000</v>
          </cell>
        </row>
        <row r="2681">
          <cell r="A2681" t="str">
            <v>CCIN000169-1000-005</v>
          </cell>
          <cell r="I2681">
            <v>4900000</v>
          </cell>
        </row>
        <row r="2682">
          <cell r="A2682" t="str">
            <v>CCIN000169-1000-007</v>
          </cell>
          <cell r="I2682">
            <v>43600</v>
          </cell>
        </row>
        <row r="2683">
          <cell r="A2683" t="str">
            <v>CCIN000169-2000-002</v>
          </cell>
          <cell r="I2683">
            <v>508000</v>
          </cell>
        </row>
        <row r="2684">
          <cell r="A2684" t="str">
            <v>CCIN000169-2000-003</v>
          </cell>
          <cell r="I2684">
            <v>10000</v>
          </cell>
        </row>
        <row r="2685">
          <cell r="A2685" t="str">
            <v>CCIN000169-2000-008</v>
          </cell>
          <cell r="I2685">
            <v>45000</v>
          </cell>
        </row>
        <row r="2686">
          <cell r="A2686" t="str">
            <v>CCIN000169-3000-002</v>
          </cell>
          <cell r="I2686">
            <v>808000</v>
          </cell>
        </row>
        <row r="2687">
          <cell r="A2687" t="str">
            <v>CCIN000169-3000-005</v>
          </cell>
          <cell r="I2687">
            <v>625625</v>
          </cell>
        </row>
        <row r="2688">
          <cell r="A2688" t="str">
            <v>CCIN000169-4000-002</v>
          </cell>
          <cell r="I2688">
            <v>2509327.0299999998</v>
          </cell>
        </row>
        <row r="2689">
          <cell r="A2689" t="str">
            <v>CCIN000169-4000-005</v>
          </cell>
          <cell r="I2689">
            <v>287872.34000000003</v>
          </cell>
        </row>
        <row r="2690">
          <cell r="A2690" t="str">
            <v>CCIN000169-8000-005</v>
          </cell>
          <cell r="I2690">
            <v>93100</v>
          </cell>
        </row>
        <row r="2691">
          <cell r="A2691" t="str">
            <v>CCIN000170-1000-002</v>
          </cell>
          <cell r="I2691">
            <v>250000</v>
          </cell>
        </row>
        <row r="2692">
          <cell r="A2692" t="str">
            <v>CCIN000170-1000-003</v>
          </cell>
          <cell r="I2692">
            <v>20000</v>
          </cell>
        </row>
        <row r="2693">
          <cell r="A2693" t="str">
            <v>CCIN000170-1000-004</v>
          </cell>
          <cell r="I2693">
            <v>224043</v>
          </cell>
        </row>
        <row r="2694">
          <cell r="A2694" t="str">
            <v>CCIN000170-1000-005</v>
          </cell>
          <cell r="I2694">
            <v>176000</v>
          </cell>
        </row>
        <row r="2695">
          <cell r="A2695" t="str">
            <v>CCIN000170-1000-006</v>
          </cell>
          <cell r="I2695">
            <v>300000</v>
          </cell>
        </row>
        <row r="2696">
          <cell r="A2696" t="str">
            <v>CCIN000170-1000-008</v>
          </cell>
          <cell r="I2696">
            <v>100000</v>
          </cell>
        </row>
        <row r="2697">
          <cell r="A2697" t="str">
            <v>CCIN000170-2000-005</v>
          </cell>
          <cell r="I2697">
            <v>213405</v>
          </cell>
        </row>
        <row r="2698">
          <cell r="A2698" t="str">
            <v>CCIN000171-1000-001</v>
          </cell>
          <cell r="I2698">
            <v>330625</v>
          </cell>
        </row>
        <row r="2699">
          <cell r="A2699" t="str">
            <v>CCIN000171-1000-002</v>
          </cell>
          <cell r="I2699">
            <v>4000000</v>
          </cell>
        </row>
        <row r="2700">
          <cell r="A2700" t="str">
            <v>CCIN000171-1000-003</v>
          </cell>
          <cell r="I2700">
            <v>20000</v>
          </cell>
        </row>
        <row r="2701">
          <cell r="A2701" t="str">
            <v>CCIN000171-1000-004</v>
          </cell>
          <cell r="I2701">
            <v>75200</v>
          </cell>
        </row>
        <row r="2702">
          <cell r="A2702" t="str">
            <v>CCIN000171-1000-005</v>
          </cell>
          <cell r="I2702">
            <v>20000</v>
          </cell>
        </row>
        <row r="2703">
          <cell r="A2703" t="str">
            <v>CCIN000171-1000-006</v>
          </cell>
          <cell r="I2703">
            <v>150000</v>
          </cell>
        </row>
        <row r="2704">
          <cell r="A2704" t="str">
            <v>CCIN000171-1000-008</v>
          </cell>
          <cell r="I2704">
            <v>50000</v>
          </cell>
        </row>
        <row r="2705">
          <cell r="A2705" t="str">
            <v>CCIN000171-11000-001</v>
          </cell>
          <cell r="I2705">
            <v>346000</v>
          </cell>
        </row>
        <row r="2706">
          <cell r="A2706" t="str">
            <v>CCIN000171-12000-001</v>
          </cell>
          <cell r="I2706">
            <v>427734</v>
          </cell>
        </row>
        <row r="2707">
          <cell r="A2707" t="str">
            <v>CCIN000171-13000-001</v>
          </cell>
          <cell r="I2707">
            <v>637942</v>
          </cell>
        </row>
        <row r="2708">
          <cell r="A2708" t="str">
            <v>CCIN000171-2000-003</v>
          </cell>
          <cell r="I2708">
            <v>22000</v>
          </cell>
        </row>
        <row r="2709">
          <cell r="A2709" t="str">
            <v>CCIN000171-2000-006</v>
          </cell>
          <cell r="I2709">
            <v>232768</v>
          </cell>
        </row>
        <row r="2710">
          <cell r="A2710" t="str">
            <v>CCIN000171-3000-001</v>
          </cell>
          <cell r="I2710">
            <v>281500</v>
          </cell>
        </row>
        <row r="2711">
          <cell r="A2711" t="str">
            <v>CCIN000171-4000-001</v>
          </cell>
          <cell r="I2711">
            <v>1700000</v>
          </cell>
        </row>
        <row r="2712">
          <cell r="A2712" t="str">
            <v>CCIN000171-5000-001</v>
          </cell>
          <cell r="I2712">
            <v>213405</v>
          </cell>
        </row>
        <row r="2713">
          <cell r="A2713" t="str">
            <v>CCIN000171-6000-001</v>
          </cell>
          <cell r="I2713">
            <v>647447</v>
          </cell>
        </row>
        <row r="2714">
          <cell r="A2714" t="str">
            <v>CCIN000171-7000-001</v>
          </cell>
          <cell r="I2714">
            <v>838126</v>
          </cell>
        </row>
        <row r="2715">
          <cell r="A2715" t="str">
            <v>CCIN000171-8000-001</v>
          </cell>
          <cell r="I2715">
            <v>1124000</v>
          </cell>
        </row>
        <row r="2716">
          <cell r="A2716" t="str">
            <v>CCIN000171-9000-001</v>
          </cell>
          <cell r="I2716">
            <v>1124000</v>
          </cell>
        </row>
        <row r="2717">
          <cell r="A2717" t="str">
            <v>CCIN000172-1000-001</v>
          </cell>
          <cell r="I2717">
            <v>70000</v>
          </cell>
        </row>
        <row r="2718">
          <cell r="A2718" t="str">
            <v>CCIN000172-1000-002</v>
          </cell>
          <cell r="I2718">
            <v>3000000</v>
          </cell>
        </row>
        <row r="2719">
          <cell r="A2719" t="str">
            <v>CCIN000172-1000-003</v>
          </cell>
          <cell r="I2719">
            <v>20000</v>
          </cell>
        </row>
        <row r="2720">
          <cell r="A2720" t="str">
            <v>CCIN000172-1000-004</v>
          </cell>
          <cell r="I2720">
            <v>300000</v>
          </cell>
        </row>
        <row r="2721">
          <cell r="A2721" t="str">
            <v>CCIN000172-1000-007</v>
          </cell>
          <cell r="I2721">
            <v>44000</v>
          </cell>
        </row>
        <row r="2722">
          <cell r="A2722" t="str">
            <v>CCIN000172-1000-008</v>
          </cell>
          <cell r="I2722">
            <v>200000</v>
          </cell>
        </row>
        <row r="2723">
          <cell r="A2723" t="str">
            <v>CCIN000172-2000-003</v>
          </cell>
          <cell r="I2723">
            <v>32500</v>
          </cell>
        </row>
        <row r="2724">
          <cell r="A2724" t="str">
            <v>CCIN000172-2000-004</v>
          </cell>
          <cell r="I2724">
            <v>165747</v>
          </cell>
        </row>
        <row r="2725">
          <cell r="A2725" t="str">
            <v>CCIN000172-2000-005</v>
          </cell>
          <cell r="I2725">
            <v>1500000</v>
          </cell>
        </row>
        <row r="2726">
          <cell r="A2726" t="str">
            <v>CCIN000173-1000-002</v>
          </cell>
          <cell r="I2726">
            <v>1020000</v>
          </cell>
        </row>
        <row r="2727">
          <cell r="A2727" t="str">
            <v>CCIN000173-1000-003</v>
          </cell>
          <cell r="I2727">
            <v>20000</v>
          </cell>
        </row>
        <row r="2728">
          <cell r="A2728" t="str">
            <v>CCIN000173-1000-005</v>
          </cell>
          <cell r="I2728">
            <v>1840000</v>
          </cell>
        </row>
        <row r="2729">
          <cell r="A2729" t="str">
            <v>CCIN000173-1000-008</v>
          </cell>
          <cell r="I2729">
            <v>80000</v>
          </cell>
        </row>
        <row r="2730">
          <cell r="A2730" t="str">
            <v>CCIN000173-12000-005</v>
          </cell>
          <cell r="I2730">
            <v>1840000</v>
          </cell>
        </row>
        <row r="2731">
          <cell r="A2731" t="str">
            <v>CCIN000173-13000-005</v>
          </cell>
          <cell r="I2731">
            <v>400000</v>
          </cell>
        </row>
        <row r="2732">
          <cell r="A2732" t="str">
            <v>CCIN000173-14000-005</v>
          </cell>
          <cell r="I2732">
            <v>400000</v>
          </cell>
        </row>
        <row r="2733">
          <cell r="A2733" t="str">
            <v>CCIN000173-15000-005</v>
          </cell>
          <cell r="I2733">
            <v>500000</v>
          </cell>
        </row>
        <row r="2734">
          <cell r="A2734" t="str">
            <v>CCIN000173-16000-005</v>
          </cell>
          <cell r="I2734">
            <v>500000</v>
          </cell>
        </row>
        <row r="2735">
          <cell r="A2735" t="str">
            <v>CCIN000173-2000-003</v>
          </cell>
          <cell r="I2735">
            <v>30000</v>
          </cell>
        </row>
        <row r="2736">
          <cell r="A2736" t="str">
            <v>CCIN000173-2000-007</v>
          </cell>
          <cell r="I2736">
            <v>900000</v>
          </cell>
        </row>
        <row r="2737">
          <cell r="A2737" t="str">
            <v>CCIN000173-3000-003</v>
          </cell>
          <cell r="I2737">
            <v>22000</v>
          </cell>
        </row>
        <row r="2738">
          <cell r="A2738" t="str">
            <v>CCIN000173-4000-003</v>
          </cell>
          <cell r="I2738">
            <v>25000</v>
          </cell>
        </row>
        <row r="2739">
          <cell r="A2739" t="str">
            <v>CCIN000173-6000-005</v>
          </cell>
          <cell r="I2739">
            <v>400000</v>
          </cell>
        </row>
        <row r="2740">
          <cell r="A2740" t="str">
            <v>CCIN000173-8000-005</v>
          </cell>
          <cell r="I2740">
            <v>400000</v>
          </cell>
        </row>
        <row r="2741">
          <cell r="A2741" t="str">
            <v>CCIN000173-9000-005</v>
          </cell>
          <cell r="I2741">
            <v>2650000</v>
          </cell>
        </row>
        <row r="2742">
          <cell r="A2742" t="str">
            <v>CCIN000174-1000-002</v>
          </cell>
          <cell r="I2742">
            <v>204000</v>
          </cell>
        </row>
        <row r="2743">
          <cell r="A2743" t="str">
            <v>CCIN000174-1000-003</v>
          </cell>
          <cell r="I2743">
            <v>30000</v>
          </cell>
        </row>
        <row r="2744">
          <cell r="A2744" t="str">
            <v>CCIN000174-1000-004</v>
          </cell>
          <cell r="I2744">
            <v>268000</v>
          </cell>
        </row>
        <row r="2745">
          <cell r="A2745" t="str">
            <v>CCIN000174-1000-005</v>
          </cell>
          <cell r="I2745">
            <v>40000</v>
          </cell>
        </row>
        <row r="2746">
          <cell r="A2746" t="str">
            <v>CCIN000174-1000-006</v>
          </cell>
          <cell r="I2746">
            <v>300000</v>
          </cell>
        </row>
        <row r="2747">
          <cell r="A2747" t="str">
            <v>CCIN000174-1000-007</v>
          </cell>
          <cell r="I2747">
            <v>294759</v>
          </cell>
        </row>
        <row r="2748">
          <cell r="A2748" t="str">
            <v>CCIN000174-2000-003</v>
          </cell>
          <cell r="I2748">
            <v>55000</v>
          </cell>
        </row>
        <row r="2749">
          <cell r="A2749" t="str">
            <v>CCIN000174-2000-005</v>
          </cell>
          <cell r="I2749">
            <v>530000</v>
          </cell>
        </row>
        <row r="2750">
          <cell r="A2750" t="str">
            <v>CCIN000174-3000-003</v>
          </cell>
          <cell r="I2750">
            <v>60000</v>
          </cell>
        </row>
        <row r="2751">
          <cell r="A2751" t="str">
            <v>CCIN000175-1000-001</v>
          </cell>
          <cell r="I2751">
            <v>40000</v>
          </cell>
        </row>
        <row r="2752">
          <cell r="A2752" t="str">
            <v>CCIN000175-1000-002</v>
          </cell>
          <cell r="I2752">
            <v>150000</v>
          </cell>
        </row>
        <row r="2753">
          <cell r="A2753" t="str">
            <v>CCIN000175-1000-003</v>
          </cell>
          <cell r="I2753">
            <v>100000</v>
          </cell>
        </row>
        <row r="2754">
          <cell r="A2754" t="str">
            <v>CCIN000175-1000-005</v>
          </cell>
          <cell r="I2754">
            <v>2814369</v>
          </cell>
        </row>
        <row r="2755">
          <cell r="A2755" t="str">
            <v>CCIN000175-1000-007</v>
          </cell>
          <cell r="I2755">
            <v>193515</v>
          </cell>
        </row>
        <row r="2756">
          <cell r="A2756" t="str">
            <v>CCIN000175-1000-008</v>
          </cell>
          <cell r="I2756">
            <v>10000</v>
          </cell>
        </row>
        <row r="2757">
          <cell r="A2757" t="str">
            <v>CCIN000175-11000-003</v>
          </cell>
          <cell r="I2757">
            <v>25000</v>
          </cell>
        </row>
        <row r="2758">
          <cell r="A2758" t="str">
            <v>CCIN000175-12000-003</v>
          </cell>
          <cell r="I2758">
            <v>20000</v>
          </cell>
        </row>
        <row r="2759">
          <cell r="A2759" t="str">
            <v>CCIN000175-14000-003</v>
          </cell>
          <cell r="I2759">
            <v>20000</v>
          </cell>
        </row>
        <row r="2760">
          <cell r="A2760" t="str">
            <v>CCIN000175-15000-003</v>
          </cell>
          <cell r="I2760">
            <v>25000</v>
          </cell>
        </row>
        <row r="2761">
          <cell r="A2761" t="str">
            <v>CCIN000175-16000-003</v>
          </cell>
          <cell r="I2761">
            <v>25000</v>
          </cell>
        </row>
        <row r="2762">
          <cell r="A2762" t="str">
            <v>CCIN000175-17000-003</v>
          </cell>
          <cell r="I2762">
            <v>25000</v>
          </cell>
        </row>
        <row r="2763">
          <cell r="A2763" t="str">
            <v>CCIN000175-18000-003</v>
          </cell>
          <cell r="I2763">
            <v>25000</v>
          </cell>
        </row>
        <row r="2764">
          <cell r="A2764" t="str">
            <v>CCIN000175-19000-003</v>
          </cell>
          <cell r="I2764">
            <v>25000</v>
          </cell>
        </row>
        <row r="2765">
          <cell r="A2765" t="str">
            <v>CCIN000175-20000-003</v>
          </cell>
          <cell r="I2765">
            <v>25000</v>
          </cell>
        </row>
        <row r="2766">
          <cell r="A2766" t="str">
            <v>CCIN000175-2000-003</v>
          </cell>
          <cell r="I2766">
            <v>70000</v>
          </cell>
        </row>
        <row r="2767">
          <cell r="A2767" t="str">
            <v>CCIN000175-2000-005</v>
          </cell>
          <cell r="I2767">
            <v>2773917</v>
          </cell>
        </row>
        <row r="2768">
          <cell r="A2768" t="str">
            <v>CCIN000175-2000-007</v>
          </cell>
          <cell r="I2768">
            <v>1020100</v>
          </cell>
        </row>
        <row r="2769">
          <cell r="A2769" t="str">
            <v>CCIN000175-21000-003</v>
          </cell>
          <cell r="I2769">
            <v>30000</v>
          </cell>
        </row>
        <row r="2770">
          <cell r="A2770" t="str">
            <v>CCIN000175-22000-003</v>
          </cell>
          <cell r="I2770">
            <v>30000</v>
          </cell>
        </row>
        <row r="2771">
          <cell r="A2771" t="str">
            <v>CCIN000175-24000-003</v>
          </cell>
          <cell r="I2771">
            <v>30000</v>
          </cell>
        </row>
        <row r="2772">
          <cell r="A2772" t="str">
            <v>CCIN000175-26000-003</v>
          </cell>
          <cell r="I2772">
            <v>30000</v>
          </cell>
        </row>
        <row r="2773">
          <cell r="A2773" t="str">
            <v>CCIN000175-27000-003</v>
          </cell>
          <cell r="I2773">
            <v>30000</v>
          </cell>
        </row>
        <row r="2774">
          <cell r="A2774" t="str">
            <v>CCIN000175-28000-003</v>
          </cell>
          <cell r="I2774">
            <v>30000</v>
          </cell>
        </row>
        <row r="2775">
          <cell r="A2775" t="str">
            <v>CCIN000175-29000-003</v>
          </cell>
          <cell r="I2775">
            <v>30000</v>
          </cell>
        </row>
        <row r="2776">
          <cell r="A2776" t="str">
            <v>CCIN000175-30000-003</v>
          </cell>
          <cell r="I2776">
            <v>30000</v>
          </cell>
        </row>
        <row r="2777">
          <cell r="A2777" t="str">
            <v>CCIN000175-3000-005</v>
          </cell>
          <cell r="I2777">
            <v>2857734.51</v>
          </cell>
        </row>
        <row r="2778">
          <cell r="A2778" t="str">
            <v>CCIN000175-3000-007</v>
          </cell>
          <cell r="I2778">
            <v>713470</v>
          </cell>
        </row>
        <row r="2779">
          <cell r="A2779" t="str">
            <v>CCIN000175-4000-003</v>
          </cell>
          <cell r="I2779">
            <v>138895</v>
          </cell>
        </row>
        <row r="2780">
          <cell r="A2780" t="str">
            <v>CCIN000175-5000-003</v>
          </cell>
          <cell r="I2780">
            <v>10000</v>
          </cell>
        </row>
        <row r="2781">
          <cell r="A2781" t="str">
            <v>CCIN000175-5000-005</v>
          </cell>
          <cell r="I2781">
            <v>2307198.66</v>
          </cell>
        </row>
        <row r="2782">
          <cell r="A2782" t="str">
            <v>CCIN000175-5000-007</v>
          </cell>
          <cell r="I2782">
            <v>713470</v>
          </cell>
        </row>
        <row r="2783">
          <cell r="A2783" t="str">
            <v>CCIN000175-6000-003</v>
          </cell>
          <cell r="I2783">
            <v>15000</v>
          </cell>
        </row>
        <row r="2784">
          <cell r="A2784" t="str">
            <v>CCIN000175-7000-003</v>
          </cell>
          <cell r="I2784">
            <v>20000</v>
          </cell>
        </row>
        <row r="2785">
          <cell r="A2785" t="str">
            <v>CCIN000175-8000-003</v>
          </cell>
          <cell r="I2785">
            <v>20000</v>
          </cell>
        </row>
        <row r="2786">
          <cell r="A2786" t="str">
            <v>CCIN000175-9000-003</v>
          </cell>
          <cell r="I2786">
            <v>20000</v>
          </cell>
        </row>
        <row r="2787">
          <cell r="A2787" t="str">
            <v>CCIN000176-1000-002</v>
          </cell>
          <cell r="I2787">
            <v>2548000</v>
          </cell>
        </row>
        <row r="2788">
          <cell r="A2788" t="str">
            <v>CCIN000176-1000-003</v>
          </cell>
          <cell r="I2788">
            <v>20000</v>
          </cell>
        </row>
        <row r="2789">
          <cell r="A2789" t="str">
            <v>CCIN000176-1000-004</v>
          </cell>
          <cell r="I2789">
            <v>126000</v>
          </cell>
        </row>
        <row r="2790">
          <cell r="A2790" t="str">
            <v>CCIN000176-1000-007</v>
          </cell>
          <cell r="I2790">
            <v>774700</v>
          </cell>
        </row>
        <row r="2791">
          <cell r="A2791" t="str">
            <v>CCIN000176-1000-008</v>
          </cell>
          <cell r="I2791">
            <v>156000</v>
          </cell>
        </row>
        <row r="2792">
          <cell r="A2792" t="str">
            <v>CCIN000176-2000-003</v>
          </cell>
          <cell r="I2792">
            <v>40000</v>
          </cell>
        </row>
        <row r="2793">
          <cell r="A2793" t="str">
            <v>CCIN000176-2000-005</v>
          </cell>
          <cell r="I2793">
            <v>437341</v>
          </cell>
        </row>
        <row r="2794">
          <cell r="A2794" t="str">
            <v>CCIN000176-3000-003</v>
          </cell>
          <cell r="I2794">
            <v>70000</v>
          </cell>
        </row>
        <row r="2795">
          <cell r="A2795" t="str">
            <v>CCIN000176-4000-003</v>
          </cell>
          <cell r="I2795">
            <v>107000</v>
          </cell>
        </row>
        <row r="2796">
          <cell r="A2796" t="str">
            <v>CCIN000176-5000-003</v>
          </cell>
          <cell r="I2796">
            <v>150000</v>
          </cell>
        </row>
        <row r="2797">
          <cell r="A2797" t="str">
            <v>CCIN000176-6000-003</v>
          </cell>
          <cell r="I2797">
            <v>50000</v>
          </cell>
        </row>
        <row r="2798">
          <cell r="A2798" t="str">
            <v>CCIN000177-1000-002</v>
          </cell>
          <cell r="I2798">
            <v>254000</v>
          </cell>
        </row>
        <row r="2799">
          <cell r="A2799" t="str">
            <v>CCIN000177-1000-003</v>
          </cell>
          <cell r="I2799">
            <v>30000</v>
          </cell>
        </row>
        <row r="2800">
          <cell r="A2800" t="str">
            <v>CCIN000177-1000-004</v>
          </cell>
          <cell r="I2800">
            <v>972000</v>
          </cell>
        </row>
        <row r="2801">
          <cell r="A2801" t="str">
            <v>CCIN000177-1000-005</v>
          </cell>
          <cell r="I2801">
            <v>10000000</v>
          </cell>
        </row>
        <row r="2802">
          <cell r="A2802" t="str">
            <v>CCIN000177-1000-008</v>
          </cell>
          <cell r="I2802">
            <v>23980</v>
          </cell>
        </row>
        <row r="2803">
          <cell r="A2803" t="str">
            <v>CCIN000177-2000-003</v>
          </cell>
          <cell r="I2803">
            <v>50000</v>
          </cell>
        </row>
        <row r="2804">
          <cell r="A2804" t="str">
            <v>CCIN000177-2000-005</v>
          </cell>
          <cell r="I2804">
            <v>10000000</v>
          </cell>
        </row>
        <row r="2805">
          <cell r="A2805" t="str">
            <v>CCIN000177-2000-006</v>
          </cell>
          <cell r="I2805">
            <v>840000</v>
          </cell>
        </row>
        <row r="2806">
          <cell r="A2806" t="str">
            <v>CCIN000177-2000-007</v>
          </cell>
          <cell r="I2806">
            <v>650000</v>
          </cell>
        </row>
        <row r="2807">
          <cell r="A2807" t="str">
            <v>CCIN000177-3000-003</v>
          </cell>
          <cell r="I2807">
            <v>75000</v>
          </cell>
        </row>
        <row r="2808">
          <cell r="A2808" t="str">
            <v>CCIN000177-3000-005</v>
          </cell>
          <cell r="I2808">
            <v>10348316</v>
          </cell>
        </row>
        <row r="2809">
          <cell r="A2809" t="str">
            <v>CCIN000177-4000-003</v>
          </cell>
          <cell r="I2809">
            <v>86000</v>
          </cell>
        </row>
        <row r="2810">
          <cell r="A2810" t="str">
            <v>CCIN000177-5000-003</v>
          </cell>
          <cell r="I2810">
            <v>107100</v>
          </cell>
        </row>
        <row r="2811">
          <cell r="A2811" t="str">
            <v>CCIN000178-1000-001</v>
          </cell>
          <cell r="I2811">
            <v>79723</v>
          </cell>
        </row>
        <row r="2812">
          <cell r="A2812" t="str">
            <v>CCIN000178-1000-002</v>
          </cell>
          <cell r="I2812">
            <v>300000</v>
          </cell>
        </row>
        <row r="2813">
          <cell r="A2813" t="str">
            <v>CCIN000178-1000-004</v>
          </cell>
          <cell r="I2813">
            <v>150000</v>
          </cell>
        </row>
        <row r="2814">
          <cell r="A2814" t="str">
            <v>CCIN000178-1000-005</v>
          </cell>
          <cell r="I2814">
            <v>1500000</v>
          </cell>
        </row>
        <row r="2815">
          <cell r="A2815" t="str">
            <v>CCIN000178-1000-007</v>
          </cell>
          <cell r="I2815">
            <v>264000</v>
          </cell>
        </row>
        <row r="2816">
          <cell r="A2816" t="str">
            <v>CCIN000178-1000-008</v>
          </cell>
          <cell r="I2816">
            <v>35000</v>
          </cell>
        </row>
        <row r="2817">
          <cell r="A2817" t="str">
            <v>CCIN000178-2000-007</v>
          </cell>
          <cell r="I2817">
            <v>264000</v>
          </cell>
        </row>
        <row r="2818">
          <cell r="A2818" t="str">
            <v>CCIN000179-10000-003</v>
          </cell>
          <cell r="I2818">
            <v>30000</v>
          </cell>
        </row>
        <row r="2819">
          <cell r="A2819" t="str">
            <v>CCIN000179-1000-002</v>
          </cell>
          <cell r="I2819">
            <v>152000</v>
          </cell>
        </row>
        <row r="2820">
          <cell r="A2820" t="str">
            <v>CCIN000179-1000-003</v>
          </cell>
          <cell r="I2820">
            <v>20000</v>
          </cell>
        </row>
        <row r="2821">
          <cell r="A2821" t="str">
            <v>CCIN000179-1000-005</v>
          </cell>
          <cell r="I2821">
            <v>46129</v>
          </cell>
        </row>
        <row r="2822">
          <cell r="A2822" t="str">
            <v>CCIN000179-11000-003</v>
          </cell>
          <cell r="I2822">
            <v>40000</v>
          </cell>
        </row>
        <row r="2823">
          <cell r="A2823" t="str">
            <v>CCIN000179-2000-002</v>
          </cell>
          <cell r="I2823">
            <v>80000</v>
          </cell>
        </row>
        <row r="2824">
          <cell r="A2824" t="str">
            <v>CCIN000179-2000-003</v>
          </cell>
          <cell r="I2824">
            <v>10000</v>
          </cell>
        </row>
        <row r="2825">
          <cell r="A2825" t="str">
            <v>CCIN000179-3000-002</v>
          </cell>
          <cell r="I2825">
            <v>100000</v>
          </cell>
        </row>
        <row r="2826">
          <cell r="A2826" t="str">
            <v>CCIN000179-3000-003</v>
          </cell>
          <cell r="I2826">
            <v>20000</v>
          </cell>
        </row>
        <row r="2827">
          <cell r="A2827" t="str">
            <v>CCIN000179-4000-002</v>
          </cell>
          <cell r="I2827">
            <v>79500</v>
          </cell>
        </row>
        <row r="2828">
          <cell r="A2828" t="str">
            <v>CCIN000179-4000-003</v>
          </cell>
          <cell r="I2828">
            <v>32500</v>
          </cell>
        </row>
        <row r="2829">
          <cell r="A2829" t="str">
            <v>CCIN000179-5000-002</v>
          </cell>
          <cell r="I2829">
            <v>159071.29999999999</v>
          </cell>
        </row>
        <row r="2830">
          <cell r="A2830" t="str">
            <v>CCIN000179-5000-003</v>
          </cell>
          <cell r="I2830">
            <v>32500</v>
          </cell>
        </row>
        <row r="2831">
          <cell r="A2831" t="str">
            <v>CCIN000179-6000-003</v>
          </cell>
          <cell r="I2831">
            <v>40000</v>
          </cell>
        </row>
        <row r="2832">
          <cell r="A2832" t="str">
            <v>CCIN000179-7000-003</v>
          </cell>
          <cell r="I2832">
            <v>40000</v>
          </cell>
        </row>
        <row r="2833">
          <cell r="A2833" t="str">
            <v>CCIN000179-8000-003</v>
          </cell>
          <cell r="I2833">
            <v>50000</v>
          </cell>
        </row>
        <row r="2834">
          <cell r="A2834" t="str">
            <v>CCIN000180-1000-002</v>
          </cell>
          <cell r="I2834">
            <v>30000</v>
          </cell>
        </row>
        <row r="2835">
          <cell r="A2835" t="str">
            <v>CCIN000180-1000-003</v>
          </cell>
          <cell r="I2835">
            <v>55000</v>
          </cell>
        </row>
        <row r="2836">
          <cell r="A2836" t="str">
            <v>CCIN000180-1000-004</v>
          </cell>
          <cell r="I2836">
            <v>150000</v>
          </cell>
        </row>
        <row r="2837">
          <cell r="A2837" t="str">
            <v>CCIN000180-1000-005</v>
          </cell>
          <cell r="I2837">
            <v>19635</v>
          </cell>
        </row>
        <row r="2838">
          <cell r="A2838" t="str">
            <v>CCIN000180-1000-006</v>
          </cell>
          <cell r="I2838">
            <v>249000</v>
          </cell>
        </row>
        <row r="2839">
          <cell r="A2839" t="str">
            <v>CCIN000180-2000-001</v>
          </cell>
          <cell r="I2839">
            <v>100000</v>
          </cell>
        </row>
        <row r="2840">
          <cell r="A2840" t="str">
            <v>CCIN000180-2000-003</v>
          </cell>
          <cell r="I2840">
            <v>60000</v>
          </cell>
        </row>
        <row r="2841">
          <cell r="A2841" t="str">
            <v>CCIN000180-2000-004</v>
          </cell>
          <cell r="I2841">
            <v>20000</v>
          </cell>
        </row>
        <row r="2842">
          <cell r="A2842" t="str">
            <v>CCIN000180-2000-008</v>
          </cell>
          <cell r="I2842">
            <v>54456</v>
          </cell>
        </row>
        <row r="2843">
          <cell r="A2843" t="str">
            <v>CCIN000180-3000-001</v>
          </cell>
          <cell r="I2843">
            <v>300000</v>
          </cell>
        </row>
        <row r="2844">
          <cell r="A2844" t="str">
            <v>CCIN000180-3000-003</v>
          </cell>
          <cell r="I2844">
            <v>60000</v>
          </cell>
        </row>
        <row r="2845">
          <cell r="A2845" t="str">
            <v>CCIN000180-3000-004</v>
          </cell>
          <cell r="I2845">
            <v>20000</v>
          </cell>
        </row>
        <row r="2846">
          <cell r="A2846" t="str">
            <v>CCIN000180-4000-003</v>
          </cell>
          <cell r="I2846">
            <v>60000</v>
          </cell>
        </row>
        <row r="2847">
          <cell r="A2847" t="str">
            <v>CCIN000180-4000-004</v>
          </cell>
          <cell r="I2847">
            <v>20000</v>
          </cell>
        </row>
        <row r="2848">
          <cell r="A2848" t="str">
            <v>CCIN000180-6000-003</v>
          </cell>
          <cell r="I2848">
            <v>60000</v>
          </cell>
        </row>
        <row r="2849">
          <cell r="A2849" t="str">
            <v>CCIN000181-10000-005</v>
          </cell>
          <cell r="I2849">
            <v>200000</v>
          </cell>
        </row>
        <row r="2850">
          <cell r="A2850" t="str">
            <v>CCIN000181-1000-002</v>
          </cell>
          <cell r="I2850">
            <v>227000</v>
          </cell>
        </row>
        <row r="2851">
          <cell r="A2851" t="str">
            <v>CCIN000181-1000-003</v>
          </cell>
          <cell r="I2851">
            <v>20000</v>
          </cell>
        </row>
        <row r="2852">
          <cell r="A2852" t="str">
            <v>CCIN000181-1000-006</v>
          </cell>
          <cell r="I2852">
            <v>18250</v>
          </cell>
        </row>
        <row r="2853">
          <cell r="A2853" t="str">
            <v>CCIN000181-1000-007</v>
          </cell>
          <cell r="I2853">
            <v>1679500</v>
          </cell>
        </row>
        <row r="2854">
          <cell r="A2854" t="str">
            <v>CCIN000181-1000-008</v>
          </cell>
          <cell r="I2854">
            <v>1700000</v>
          </cell>
        </row>
        <row r="2855">
          <cell r="A2855" t="str">
            <v>CCIN000181-11000-005</v>
          </cell>
          <cell r="I2855">
            <v>200000</v>
          </cell>
        </row>
        <row r="2856">
          <cell r="A2856" t="str">
            <v>CCIN000181-12000-005</v>
          </cell>
          <cell r="I2856">
            <v>200000</v>
          </cell>
        </row>
        <row r="2857">
          <cell r="A2857" t="str">
            <v>CCIN000181-13000-005</v>
          </cell>
          <cell r="I2857">
            <v>3000000</v>
          </cell>
        </row>
        <row r="2858">
          <cell r="A2858" t="str">
            <v>CCIN000181-14000-005</v>
          </cell>
          <cell r="I2858">
            <v>8000000</v>
          </cell>
        </row>
        <row r="2859">
          <cell r="A2859" t="str">
            <v>CCIN000181-15000-005</v>
          </cell>
          <cell r="I2859">
            <v>1067734</v>
          </cell>
        </row>
        <row r="2860">
          <cell r="A2860" t="str">
            <v>CCIN000181-2000-002</v>
          </cell>
          <cell r="I2860">
            <v>227000</v>
          </cell>
        </row>
        <row r="2861">
          <cell r="A2861" t="str">
            <v>CCIN000181-2000-003</v>
          </cell>
          <cell r="I2861">
            <v>30000</v>
          </cell>
        </row>
        <row r="2862">
          <cell r="A2862" t="str">
            <v>CCIN000181-2000-005</v>
          </cell>
          <cell r="I2862">
            <v>140000</v>
          </cell>
        </row>
        <row r="2863">
          <cell r="A2863" t="str">
            <v>CCIN000181-2000-007</v>
          </cell>
          <cell r="I2863">
            <v>120000</v>
          </cell>
        </row>
        <row r="2864">
          <cell r="A2864" t="str">
            <v>CCIN000181-3000-002</v>
          </cell>
          <cell r="I2864">
            <v>232000</v>
          </cell>
        </row>
        <row r="2865">
          <cell r="A2865" t="str">
            <v>CCIN000181-3000-003</v>
          </cell>
          <cell r="I2865">
            <v>32500</v>
          </cell>
        </row>
        <row r="2866">
          <cell r="A2866" t="str">
            <v>CCIN000181-4000-002</v>
          </cell>
          <cell r="I2866">
            <v>232000</v>
          </cell>
        </row>
        <row r="2867">
          <cell r="A2867" t="str">
            <v>CCIN000181-4000-005</v>
          </cell>
          <cell r="I2867">
            <v>200000</v>
          </cell>
        </row>
        <row r="2868">
          <cell r="A2868" t="str">
            <v>CCIN000181-5000-002</v>
          </cell>
          <cell r="I2868">
            <v>232000</v>
          </cell>
        </row>
        <row r="2869">
          <cell r="A2869" t="str">
            <v>CCIN000181-5000-005</v>
          </cell>
          <cell r="I2869">
            <v>200000</v>
          </cell>
        </row>
        <row r="2870">
          <cell r="A2870" t="str">
            <v>CCIN000181-6000-002</v>
          </cell>
          <cell r="I2870">
            <v>232000</v>
          </cell>
        </row>
        <row r="2871">
          <cell r="A2871" t="str">
            <v>CCIN000181-6000-005</v>
          </cell>
          <cell r="I2871">
            <v>200000</v>
          </cell>
        </row>
        <row r="2872">
          <cell r="A2872" t="str">
            <v>CCIN000181-7000-005</v>
          </cell>
          <cell r="I2872">
            <v>200000</v>
          </cell>
        </row>
        <row r="2873">
          <cell r="A2873" t="str">
            <v>CCIN000181-9000-005</v>
          </cell>
          <cell r="I2873">
            <v>2116316</v>
          </cell>
        </row>
        <row r="2874">
          <cell r="A2874" t="str">
            <v>CCIN000182-10000-002</v>
          </cell>
          <cell r="I2874">
            <v>54000</v>
          </cell>
        </row>
        <row r="2875">
          <cell r="A2875" t="str">
            <v>CCIN000182-1000-002</v>
          </cell>
          <cell r="I2875">
            <v>30000</v>
          </cell>
        </row>
        <row r="2876">
          <cell r="A2876" t="str">
            <v>CCIN000182-1000-003</v>
          </cell>
          <cell r="I2876">
            <v>30000</v>
          </cell>
        </row>
        <row r="2877">
          <cell r="A2877" t="str">
            <v>CCIN000182-1000-005</v>
          </cell>
          <cell r="I2877">
            <v>68693</v>
          </cell>
        </row>
        <row r="2878">
          <cell r="A2878" t="str">
            <v>CCIN000182-12000-001</v>
          </cell>
          <cell r="I2878">
            <v>400000</v>
          </cell>
        </row>
        <row r="2879">
          <cell r="A2879" t="str">
            <v>CCIN000182-12000-002</v>
          </cell>
          <cell r="I2879">
            <v>75000</v>
          </cell>
        </row>
        <row r="2880">
          <cell r="A2880" t="str">
            <v>CCIN000182-13000-001</v>
          </cell>
          <cell r="I2880">
            <v>250000</v>
          </cell>
        </row>
        <row r="2881">
          <cell r="A2881" t="str">
            <v>CCIN000182-14000-001</v>
          </cell>
          <cell r="I2881">
            <v>508000</v>
          </cell>
        </row>
        <row r="2882">
          <cell r="A2882" t="str">
            <v>CCIN000182-15000-001</v>
          </cell>
          <cell r="I2882">
            <v>150000</v>
          </cell>
        </row>
        <row r="2883">
          <cell r="A2883" t="str">
            <v>CCIN000182-15000-002</v>
          </cell>
          <cell r="I2883">
            <v>75106.399999999994</v>
          </cell>
        </row>
        <row r="2884">
          <cell r="A2884" t="str">
            <v>CCIN000182-16000-001</v>
          </cell>
          <cell r="I2884">
            <v>508000</v>
          </cell>
        </row>
        <row r="2885">
          <cell r="A2885" t="str">
            <v>CCIN000182-16000-002</v>
          </cell>
          <cell r="I2885">
            <v>64468.1</v>
          </cell>
        </row>
        <row r="2886">
          <cell r="A2886" t="str">
            <v>CCIN000182-17000-001</v>
          </cell>
          <cell r="I2886">
            <v>1008000</v>
          </cell>
        </row>
        <row r="2887">
          <cell r="A2887" t="str">
            <v>CCIN000182-17000-002</v>
          </cell>
          <cell r="I2887">
            <v>85745</v>
          </cell>
        </row>
        <row r="2888">
          <cell r="A2888" t="str">
            <v>CCIN000182-18000-001</v>
          </cell>
          <cell r="I2888">
            <v>500000</v>
          </cell>
        </row>
        <row r="2889">
          <cell r="A2889" t="str">
            <v>CCIN000182-19000-001</v>
          </cell>
          <cell r="I2889">
            <v>1008000</v>
          </cell>
        </row>
        <row r="2890">
          <cell r="A2890" t="str">
            <v>CCIN000182-20000-001</v>
          </cell>
          <cell r="I2890">
            <v>800000</v>
          </cell>
        </row>
        <row r="2891">
          <cell r="A2891" t="str">
            <v>CCIN000182-2000-002</v>
          </cell>
          <cell r="I2891">
            <v>33000</v>
          </cell>
        </row>
        <row r="2892">
          <cell r="A2892" t="str">
            <v>CCIN000182-2000-003</v>
          </cell>
          <cell r="I2892">
            <v>50000</v>
          </cell>
        </row>
        <row r="2893">
          <cell r="A2893" t="str">
            <v>CCIN000182-2000-005</v>
          </cell>
          <cell r="I2893">
            <v>29355</v>
          </cell>
        </row>
        <row r="2894">
          <cell r="A2894" t="str">
            <v>CCIN000182-2000-006</v>
          </cell>
          <cell r="I2894">
            <v>588000</v>
          </cell>
        </row>
        <row r="2895">
          <cell r="A2895" t="str">
            <v>CCIN000182-21000-001</v>
          </cell>
          <cell r="I2895">
            <v>850000</v>
          </cell>
        </row>
        <row r="2896">
          <cell r="A2896" t="str">
            <v>CCIN000182-23000-001</v>
          </cell>
          <cell r="I2896">
            <v>400000</v>
          </cell>
        </row>
        <row r="2897">
          <cell r="A2897" t="str">
            <v>CCIN000182-24000-001</v>
          </cell>
          <cell r="I2897">
            <v>600000</v>
          </cell>
        </row>
        <row r="2898">
          <cell r="A2898" t="str">
            <v>CCIN000182-27000-001</v>
          </cell>
          <cell r="I2898">
            <v>200000</v>
          </cell>
        </row>
        <row r="2899">
          <cell r="A2899" t="str">
            <v>CCIN000182-28000-001</v>
          </cell>
          <cell r="I2899">
            <v>200000</v>
          </cell>
        </row>
        <row r="2900">
          <cell r="A2900" t="str">
            <v>CCIN000182-29000-001</v>
          </cell>
          <cell r="I2900">
            <v>200000</v>
          </cell>
        </row>
        <row r="2901">
          <cell r="A2901" t="str">
            <v>CCIN000182-30000-001</v>
          </cell>
          <cell r="I2901">
            <v>200000</v>
          </cell>
        </row>
        <row r="2902">
          <cell r="A2902" t="str">
            <v>CCIN000182-3000-002</v>
          </cell>
          <cell r="I2902">
            <v>44000</v>
          </cell>
        </row>
        <row r="2903">
          <cell r="A2903" t="str">
            <v>CCIN000182-3000-003</v>
          </cell>
          <cell r="I2903">
            <v>64500</v>
          </cell>
        </row>
        <row r="2904">
          <cell r="A2904" t="str">
            <v>CCIN000182-3000-006</v>
          </cell>
          <cell r="I2904">
            <v>577502</v>
          </cell>
        </row>
        <row r="2905">
          <cell r="A2905" t="str">
            <v>CCIN000182-31000-001</v>
          </cell>
          <cell r="I2905">
            <v>200000</v>
          </cell>
        </row>
        <row r="2906">
          <cell r="A2906" t="str">
            <v>CCIN000182-32000-001</v>
          </cell>
          <cell r="I2906">
            <v>200000</v>
          </cell>
        </row>
        <row r="2907">
          <cell r="A2907" t="str">
            <v>CCIN000182-33000-001</v>
          </cell>
          <cell r="I2907">
            <v>200000</v>
          </cell>
        </row>
        <row r="2908">
          <cell r="A2908" t="str">
            <v>CCIN000182-34000-001</v>
          </cell>
          <cell r="I2908">
            <v>110082</v>
          </cell>
        </row>
        <row r="2909">
          <cell r="A2909" t="str">
            <v>CCIN000182-35000-001</v>
          </cell>
          <cell r="I2909">
            <v>200000</v>
          </cell>
        </row>
        <row r="2910">
          <cell r="A2910" t="str">
            <v>CCIN000182-36000-001</v>
          </cell>
          <cell r="I2910">
            <v>50000</v>
          </cell>
        </row>
        <row r="2911">
          <cell r="A2911" t="str">
            <v>CCIN000182-4000-002</v>
          </cell>
          <cell r="I2911">
            <v>60000</v>
          </cell>
        </row>
        <row r="2912">
          <cell r="A2912" t="str">
            <v>CCIN000182-4000-003</v>
          </cell>
          <cell r="I2912">
            <v>64500</v>
          </cell>
        </row>
        <row r="2913">
          <cell r="A2913" t="str">
            <v>CCIN000182-5000-002</v>
          </cell>
          <cell r="I2913">
            <v>60000</v>
          </cell>
        </row>
        <row r="2914">
          <cell r="A2914" t="str">
            <v>CCIN000182-5000-003</v>
          </cell>
          <cell r="I2914">
            <v>64500</v>
          </cell>
        </row>
        <row r="2915">
          <cell r="A2915" t="str">
            <v>CCIN000182-6000-002</v>
          </cell>
          <cell r="I2915">
            <v>64362</v>
          </cell>
        </row>
        <row r="2916">
          <cell r="A2916" t="str">
            <v>CCIN000182-7000-002</v>
          </cell>
          <cell r="I2916">
            <v>44000</v>
          </cell>
        </row>
        <row r="2917">
          <cell r="A2917" t="str">
            <v>CCIN000182-8000-002</v>
          </cell>
          <cell r="I2917">
            <v>54000</v>
          </cell>
        </row>
        <row r="2918">
          <cell r="A2918" t="str">
            <v>CCIN000182-9000-002</v>
          </cell>
          <cell r="I2918">
            <v>54000</v>
          </cell>
        </row>
        <row r="2919">
          <cell r="A2919" t="str">
            <v>CCIN000183-1000-002</v>
          </cell>
          <cell r="I2919">
            <v>500000</v>
          </cell>
        </row>
        <row r="2920">
          <cell r="A2920" t="str">
            <v>CCIN000183-1000-003</v>
          </cell>
          <cell r="I2920">
            <v>30000</v>
          </cell>
        </row>
        <row r="2921">
          <cell r="A2921" t="str">
            <v>CCIN000183-1000-004</v>
          </cell>
          <cell r="I2921">
            <v>200000</v>
          </cell>
        </row>
        <row r="2922">
          <cell r="A2922" t="str">
            <v>CCIN000183-1000-006</v>
          </cell>
          <cell r="I2922">
            <v>510000</v>
          </cell>
        </row>
        <row r="2923">
          <cell r="A2923" t="str">
            <v>CCIN000183-1000-007</v>
          </cell>
          <cell r="I2923">
            <v>259800</v>
          </cell>
        </row>
        <row r="2924">
          <cell r="A2924" t="str">
            <v>CCIN000183-2000-001</v>
          </cell>
          <cell r="I2924">
            <v>4000000</v>
          </cell>
        </row>
        <row r="2925">
          <cell r="A2925" t="str">
            <v>CCIN000183-2000-003</v>
          </cell>
          <cell r="I2925">
            <v>60000</v>
          </cell>
        </row>
        <row r="2926">
          <cell r="A2926" t="str">
            <v>CCIN000183-3000-001</v>
          </cell>
          <cell r="I2926">
            <v>2664469</v>
          </cell>
        </row>
        <row r="2927">
          <cell r="A2927" t="str">
            <v>CCIN000183-3000-003</v>
          </cell>
          <cell r="I2927">
            <v>32500</v>
          </cell>
        </row>
        <row r="2928">
          <cell r="A2928" t="str">
            <v>CCIN000183-4000-003</v>
          </cell>
          <cell r="I2928">
            <v>86000</v>
          </cell>
        </row>
        <row r="2929">
          <cell r="A2929" t="str">
            <v>CCIN000183-5000-001</v>
          </cell>
          <cell r="I2929">
            <v>3136563</v>
          </cell>
        </row>
        <row r="2930">
          <cell r="A2930" t="str">
            <v>CCIN000183-5000-003</v>
          </cell>
          <cell r="I2930">
            <v>96000</v>
          </cell>
        </row>
        <row r="2931">
          <cell r="A2931" t="str">
            <v>CCIN000183-6000-001</v>
          </cell>
          <cell r="I2931">
            <v>2604792</v>
          </cell>
        </row>
        <row r="2932">
          <cell r="A2932" t="str">
            <v>CCIN000184-1000-003</v>
          </cell>
          <cell r="I2932">
            <v>30000</v>
          </cell>
        </row>
        <row r="2933">
          <cell r="A2933" t="str">
            <v>CCIN000184-1000-005</v>
          </cell>
          <cell r="I2933">
            <v>174930</v>
          </cell>
        </row>
        <row r="2934">
          <cell r="A2934" t="str">
            <v>CCIN000184-1000-007</v>
          </cell>
          <cell r="I2934">
            <v>51762</v>
          </cell>
        </row>
        <row r="2935">
          <cell r="A2935" t="str">
            <v>CCIN000184-2000-004</v>
          </cell>
          <cell r="I2935">
            <v>4186809</v>
          </cell>
        </row>
        <row r="2936">
          <cell r="A2936" t="str">
            <v>CCIN000184-3000-005</v>
          </cell>
          <cell r="I2936">
            <v>22750</v>
          </cell>
        </row>
        <row r="2937">
          <cell r="A2937" t="str">
            <v>CCIN000185-10000-001</v>
          </cell>
          <cell r="I2937">
            <v>100000</v>
          </cell>
        </row>
        <row r="2938">
          <cell r="A2938" t="str">
            <v>CCIN000185-10000-005</v>
          </cell>
          <cell r="I2938">
            <v>200000</v>
          </cell>
        </row>
        <row r="2939">
          <cell r="A2939" t="str">
            <v>CCIN000185-1000-002</v>
          </cell>
          <cell r="I2939">
            <v>542000</v>
          </cell>
        </row>
        <row r="2940">
          <cell r="A2940" t="str">
            <v>CCIN000185-1000-003</v>
          </cell>
          <cell r="I2940">
            <v>20000</v>
          </cell>
        </row>
        <row r="2941">
          <cell r="A2941" t="str">
            <v>CCIN000185-1000-004</v>
          </cell>
          <cell r="I2941">
            <v>424000</v>
          </cell>
        </row>
        <row r="2942">
          <cell r="A2942" t="str">
            <v>CCIN000185-1000-005</v>
          </cell>
          <cell r="I2942">
            <v>45000</v>
          </cell>
        </row>
        <row r="2943">
          <cell r="A2943" t="str">
            <v>CCIN000185-1000-006</v>
          </cell>
          <cell r="I2943">
            <v>3110000</v>
          </cell>
        </row>
        <row r="2944">
          <cell r="A2944" t="str">
            <v>CCIN000185-11000-001</v>
          </cell>
          <cell r="I2944">
            <v>100000</v>
          </cell>
        </row>
        <row r="2945">
          <cell r="A2945" t="str">
            <v>CCIN000185-12000-001</v>
          </cell>
          <cell r="I2945">
            <v>100000</v>
          </cell>
        </row>
        <row r="2946">
          <cell r="A2946" t="str">
            <v>CCIN000185-13000-001</v>
          </cell>
          <cell r="I2946">
            <v>100000</v>
          </cell>
        </row>
        <row r="2947">
          <cell r="A2947" t="str">
            <v>CCIN000185-14000-001</v>
          </cell>
          <cell r="I2947">
            <v>150000</v>
          </cell>
        </row>
        <row r="2948">
          <cell r="A2948" t="str">
            <v>CCIN000185-16000-001</v>
          </cell>
          <cell r="I2948">
            <v>150000</v>
          </cell>
        </row>
        <row r="2949">
          <cell r="A2949" t="str">
            <v>CCIN000185-17000-001</v>
          </cell>
          <cell r="I2949">
            <v>100000</v>
          </cell>
        </row>
        <row r="2950">
          <cell r="A2950" t="str">
            <v>CCIN000185-18000-001</v>
          </cell>
          <cell r="I2950">
            <v>100000</v>
          </cell>
        </row>
        <row r="2951">
          <cell r="A2951" t="str">
            <v>CCIN000185-19000-001</v>
          </cell>
          <cell r="I2951">
            <v>130000</v>
          </cell>
        </row>
        <row r="2952">
          <cell r="A2952" t="str">
            <v>CCIN000185-20000-001</v>
          </cell>
          <cell r="I2952">
            <v>100000</v>
          </cell>
        </row>
        <row r="2953">
          <cell r="A2953" t="str">
            <v>CCIN000185-2000-004</v>
          </cell>
          <cell r="I2953">
            <v>260000</v>
          </cell>
        </row>
        <row r="2954">
          <cell r="A2954" t="str">
            <v>CCIN000185-2000-005</v>
          </cell>
          <cell r="I2954">
            <v>85000</v>
          </cell>
        </row>
        <row r="2955">
          <cell r="A2955" t="str">
            <v>CCIN000185-21000-001</v>
          </cell>
          <cell r="I2955">
            <v>139000</v>
          </cell>
        </row>
        <row r="2956">
          <cell r="A2956" t="str">
            <v>CCIN000185-22000-001</v>
          </cell>
          <cell r="I2956">
            <v>200000</v>
          </cell>
        </row>
        <row r="2957">
          <cell r="A2957" t="str">
            <v>CCIN000185-23000-001</v>
          </cell>
          <cell r="I2957">
            <v>50000</v>
          </cell>
        </row>
        <row r="2958">
          <cell r="A2958" t="str">
            <v>CCIN000185-24000-001</v>
          </cell>
          <cell r="I2958">
            <v>200000</v>
          </cell>
        </row>
        <row r="2959">
          <cell r="A2959" t="str">
            <v>CCIN000185-25000-001</v>
          </cell>
          <cell r="I2959">
            <v>239235</v>
          </cell>
        </row>
        <row r="2960">
          <cell r="A2960" t="str">
            <v>CCIN000185-26000-001</v>
          </cell>
          <cell r="I2960">
            <v>50000</v>
          </cell>
        </row>
        <row r="2961">
          <cell r="A2961" t="str">
            <v>CCIN000185-3000-005</v>
          </cell>
          <cell r="I2961">
            <v>208959</v>
          </cell>
        </row>
        <row r="2962">
          <cell r="A2962" t="str">
            <v>CCIN000185-3000-006</v>
          </cell>
          <cell r="I2962">
            <v>700000</v>
          </cell>
        </row>
        <row r="2963">
          <cell r="A2963" t="str">
            <v>CCIN000185-5000-001</v>
          </cell>
          <cell r="I2963">
            <v>100000</v>
          </cell>
        </row>
        <row r="2964">
          <cell r="A2964" t="str">
            <v>CCIN000185-5000-005</v>
          </cell>
          <cell r="I2964">
            <v>1434730</v>
          </cell>
        </row>
        <row r="2965">
          <cell r="A2965" t="str">
            <v>CCIN000185-6000-001</v>
          </cell>
          <cell r="I2965">
            <v>100000</v>
          </cell>
        </row>
        <row r="2966">
          <cell r="A2966" t="str">
            <v>CCIN000185-6000-005</v>
          </cell>
          <cell r="I2966">
            <v>500000</v>
          </cell>
        </row>
        <row r="2967">
          <cell r="A2967" t="str">
            <v>CCIN000185-7000-001</v>
          </cell>
          <cell r="I2967">
            <v>50000</v>
          </cell>
        </row>
        <row r="2968">
          <cell r="A2968" t="str">
            <v>CCIN000185-7000-005</v>
          </cell>
          <cell r="I2968">
            <v>200000</v>
          </cell>
        </row>
        <row r="2969">
          <cell r="A2969" t="str">
            <v>CCIN000185-8000-001</v>
          </cell>
          <cell r="I2969">
            <v>100000</v>
          </cell>
        </row>
        <row r="2970">
          <cell r="A2970" t="str">
            <v>CCIN000185-9000-001</v>
          </cell>
          <cell r="I2970">
            <v>100000</v>
          </cell>
        </row>
        <row r="2971">
          <cell r="A2971" t="str">
            <v>CCIN000185-9000-005</v>
          </cell>
          <cell r="I2971">
            <v>250000</v>
          </cell>
        </row>
        <row r="2972">
          <cell r="A2972" t="str">
            <v>CCIN000186-1000-002</v>
          </cell>
          <cell r="I2972">
            <v>2000000</v>
          </cell>
        </row>
        <row r="2973">
          <cell r="A2973" t="str">
            <v>CCIN000186-1000-003</v>
          </cell>
          <cell r="I2973">
            <v>15000</v>
          </cell>
        </row>
        <row r="2974">
          <cell r="A2974" t="str">
            <v>CCIN000186-1000-004</v>
          </cell>
          <cell r="I2974">
            <v>129000</v>
          </cell>
        </row>
        <row r="2975">
          <cell r="A2975" t="str">
            <v>CCIN000186-1000-005</v>
          </cell>
          <cell r="I2975">
            <v>350000</v>
          </cell>
        </row>
        <row r="2976">
          <cell r="A2976" t="str">
            <v>CCIN000186-1000-007</v>
          </cell>
          <cell r="I2976">
            <v>629000</v>
          </cell>
        </row>
        <row r="2977">
          <cell r="A2977" t="str">
            <v>CCIN000186-2000-002</v>
          </cell>
          <cell r="I2977">
            <v>4900000</v>
          </cell>
        </row>
        <row r="2978">
          <cell r="A2978" t="str">
            <v>CCIN000186-2000-005</v>
          </cell>
          <cell r="I2978">
            <v>60000</v>
          </cell>
        </row>
        <row r="2979">
          <cell r="A2979" t="str">
            <v>CCIN000187-1000-002</v>
          </cell>
          <cell r="I2979">
            <v>1000000</v>
          </cell>
        </row>
        <row r="2980">
          <cell r="A2980" t="str">
            <v>CCIN000187-1000-003</v>
          </cell>
          <cell r="I2980">
            <v>30000</v>
          </cell>
        </row>
        <row r="2981">
          <cell r="A2981" t="str">
            <v>CCIN000187-1000-004</v>
          </cell>
          <cell r="I2981">
            <v>250000</v>
          </cell>
        </row>
        <row r="2982">
          <cell r="A2982" t="str">
            <v>CCIN000187-1000-006</v>
          </cell>
          <cell r="I2982">
            <v>50000</v>
          </cell>
        </row>
        <row r="2983">
          <cell r="A2983" t="str">
            <v>CCIN000187-1000-008</v>
          </cell>
          <cell r="I2983">
            <v>400000</v>
          </cell>
        </row>
        <row r="2984">
          <cell r="A2984" t="str">
            <v>CCIN000187-2000-002</v>
          </cell>
          <cell r="I2984">
            <v>1000000</v>
          </cell>
        </row>
        <row r="2985">
          <cell r="A2985" t="str">
            <v>CCIN000187-2000-003</v>
          </cell>
          <cell r="I2985">
            <v>60000</v>
          </cell>
        </row>
        <row r="2986">
          <cell r="A2986" t="str">
            <v>CCIN000187-2000-004</v>
          </cell>
          <cell r="I2986">
            <v>300000</v>
          </cell>
        </row>
        <row r="2987">
          <cell r="A2987" t="str">
            <v>CCIN000187-2000-006</v>
          </cell>
          <cell r="I2987">
            <v>50000</v>
          </cell>
        </row>
        <row r="2988">
          <cell r="A2988" t="str">
            <v>CCIN000187-2000-008</v>
          </cell>
          <cell r="I2988">
            <v>400000</v>
          </cell>
        </row>
        <row r="2989">
          <cell r="A2989" t="str">
            <v>CCIN000187-3000-003</v>
          </cell>
          <cell r="I2989">
            <v>100000</v>
          </cell>
        </row>
        <row r="2990">
          <cell r="A2990" t="str">
            <v>CCIN000187-4000-003</v>
          </cell>
          <cell r="I2990">
            <v>70000</v>
          </cell>
        </row>
        <row r="2991">
          <cell r="A2991" t="str">
            <v>CCIN000187-4000-008</v>
          </cell>
          <cell r="I2991">
            <v>400000</v>
          </cell>
        </row>
        <row r="2992">
          <cell r="A2992" t="str">
            <v>CCIN000187-5000-008</v>
          </cell>
          <cell r="I2992">
            <v>100000</v>
          </cell>
        </row>
        <row r="2993">
          <cell r="A2993" t="str">
            <v>CCIN000188-1000-002</v>
          </cell>
          <cell r="I2993">
            <v>124000</v>
          </cell>
        </row>
        <row r="2994">
          <cell r="A2994" t="str">
            <v>CCIN000188-1000-003</v>
          </cell>
          <cell r="I2994">
            <v>25000</v>
          </cell>
        </row>
        <row r="2995">
          <cell r="A2995" t="str">
            <v>CCIN000188-1000-005</v>
          </cell>
          <cell r="I2995">
            <v>699737</v>
          </cell>
        </row>
        <row r="2996">
          <cell r="A2996" t="str">
            <v>CCIN000188-2000-002</v>
          </cell>
          <cell r="I2996">
            <v>200000</v>
          </cell>
        </row>
        <row r="2997">
          <cell r="A2997" t="str">
            <v>CCIN000188-3000-002</v>
          </cell>
          <cell r="I2997">
            <v>332000</v>
          </cell>
        </row>
        <row r="2998">
          <cell r="A2998" t="str">
            <v>CCIN000189-10000-001</v>
          </cell>
          <cell r="I2998">
            <v>1100000</v>
          </cell>
        </row>
        <row r="2999">
          <cell r="A2999" t="str">
            <v>CCIN000189-10000-002</v>
          </cell>
          <cell r="I2999">
            <v>70000</v>
          </cell>
        </row>
        <row r="3000">
          <cell r="A3000" t="str">
            <v>CCIN000189-1000-002</v>
          </cell>
          <cell r="I3000">
            <v>208000</v>
          </cell>
        </row>
        <row r="3001">
          <cell r="A3001" t="str">
            <v>CCIN000189-1000-004</v>
          </cell>
          <cell r="I3001">
            <v>110000</v>
          </cell>
        </row>
        <row r="3002">
          <cell r="A3002" t="str">
            <v>CCIN000189-1000-005</v>
          </cell>
          <cell r="I3002">
            <v>360000</v>
          </cell>
        </row>
        <row r="3003">
          <cell r="A3003" t="str">
            <v>CCIN000189-1000-008</v>
          </cell>
          <cell r="I3003">
            <v>60000</v>
          </cell>
        </row>
        <row r="3004">
          <cell r="A3004" t="str">
            <v>CCIN000189-11000-001</v>
          </cell>
          <cell r="I3004">
            <v>30000</v>
          </cell>
        </row>
        <row r="3005">
          <cell r="A3005" t="str">
            <v>CCIN000189-11000-002</v>
          </cell>
          <cell r="I3005">
            <v>70000</v>
          </cell>
        </row>
        <row r="3006">
          <cell r="A3006" t="str">
            <v>CCIN000189-12000-001</v>
          </cell>
          <cell r="I3006">
            <v>5000</v>
          </cell>
        </row>
        <row r="3007">
          <cell r="A3007" t="str">
            <v>CCIN000189-12000-002</v>
          </cell>
          <cell r="I3007">
            <v>132000</v>
          </cell>
        </row>
        <row r="3008">
          <cell r="A3008" t="str">
            <v>CCIN000189-13000-001</v>
          </cell>
          <cell r="I3008">
            <v>1000</v>
          </cell>
        </row>
        <row r="3009">
          <cell r="A3009" t="str">
            <v>CCIN000189-13000-002</v>
          </cell>
          <cell r="I3009">
            <v>70000</v>
          </cell>
        </row>
        <row r="3010">
          <cell r="A3010" t="str">
            <v>CCIN000189-14000-001</v>
          </cell>
          <cell r="I3010">
            <v>100000</v>
          </cell>
        </row>
        <row r="3011">
          <cell r="A3011" t="str">
            <v>CCIN000189-14000-002</v>
          </cell>
          <cell r="I3011">
            <v>70000</v>
          </cell>
        </row>
        <row r="3012">
          <cell r="A3012" t="str">
            <v>CCIN000189-15000-001</v>
          </cell>
          <cell r="I3012">
            <v>300000</v>
          </cell>
        </row>
        <row r="3013">
          <cell r="A3013" t="str">
            <v>CCIN000189-16000-001</v>
          </cell>
          <cell r="I3013">
            <v>649500</v>
          </cell>
        </row>
        <row r="3014">
          <cell r="A3014" t="str">
            <v>CCIN000189-16000-002</v>
          </cell>
          <cell r="I3014">
            <v>132000</v>
          </cell>
        </row>
        <row r="3015">
          <cell r="A3015" t="str">
            <v>CCIN000189-17000-001</v>
          </cell>
          <cell r="I3015">
            <v>649500</v>
          </cell>
        </row>
        <row r="3016">
          <cell r="A3016" t="str">
            <v>CCIN000189-17000-002</v>
          </cell>
          <cell r="I3016">
            <v>50000</v>
          </cell>
        </row>
        <row r="3017">
          <cell r="A3017" t="str">
            <v>CCIN000189-18000-001</v>
          </cell>
          <cell r="I3017">
            <v>700000</v>
          </cell>
        </row>
        <row r="3018">
          <cell r="A3018" t="str">
            <v>CCIN000189-18000-002</v>
          </cell>
          <cell r="I3018">
            <v>132000</v>
          </cell>
        </row>
        <row r="3019">
          <cell r="A3019" t="str">
            <v>CCIN000189-19000-001</v>
          </cell>
          <cell r="I3019">
            <v>745213</v>
          </cell>
        </row>
        <row r="3020">
          <cell r="A3020" t="str">
            <v>CCIN000189-20000-002</v>
          </cell>
          <cell r="I3020">
            <v>130000</v>
          </cell>
        </row>
        <row r="3021">
          <cell r="A3021" t="str">
            <v>CCIN000189-2000-002</v>
          </cell>
          <cell r="I3021">
            <v>120000</v>
          </cell>
        </row>
        <row r="3022">
          <cell r="A3022" t="str">
            <v>CCIN000189-2000-003</v>
          </cell>
          <cell r="I3022">
            <v>10000</v>
          </cell>
        </row>
        <row r="3023">
          <cell r="A3023" t="str">
            <v>CCIN000189-2000-004</v>
          </cell>
          <cell r="I3023">
            <v>75000</v>
          </cell>
        </row>
        <row r="3024">
          <cell r="A3024" t="str">
            <v>CCIN000189-21000-002</v>
          </cell>
          <cell r="I3024">
            <v>50000</v>
          </cell>
        </row>
        <row r="3025">
          <cell r="A3025" t="str">
            <v>CCIN000189-3000-001</v>
          </cell>
          <cell r="I3025">
            <v>1815268</v>
          </cell>
        </row>
        <row r="3026">
          <cell r="A3026" t="str">
            <v>CCIN000189-3000-002</v>
          </cell>
          <cell r="I3026">
            <v>120000</v>
          </cell>
        </row>
        <row r="3027">
          <cell r="A3027" t="str">
            <v>CCIN000189-3000-003</v>
          </cell>
          <cell r="I3027">
            <v>20000</v>
          </cell>
        </row>
        <row r="3028">
          <cell r="A3028" t="str">
            <v>CCIN000189-3000-004</v>
          </cell>
          <cell r="I3028">
            <v>20000</v>
          </cell>
        </row>
        <row r="3029">
          <cell r="A3029" t="str">
            <v>CCIN000189-3000-006</v>
          </cell>
          <cell r="I3029">
            <v>100000</v>
          </cell>
        </row>
        <row r="3030">
          <cell r="A3030" t="str">
            <v>CCIN000189-4000-002</v>
          </cell>
          <cell r="I3030">
            <v>132000</v>
          </cell>
        </row>
        <row r="3031">
          <cell r="A3031" t="str">
            <v>CCIN000189-4000-003</v>
          </cell>
          <cell r="I3031">
            <v>40000</v>
          </cell>
        </row>
        <row r="3032">
          <cell r="A3032" t="str">
            <v>CCIN000189-4000-004</v>
          </cell>
          <cell r="I3032">
            <v>20000</v>
          </cell>
        </row>
        <row r="3033">
          <cell r="A3033" t="str">
            <v>CCIN000189-5000-003</v>
          </cell>
          <cell r="I3033">
            <v>65000</v>
          </cell>
        </row>
        <row r="3034">
          <cell r="A3034" t="str">
            <v>CCIN000189-6000-001</v>
          </cell>
          <cell r="I3034">
            <v>12000</v>
          </cell>
        </row>
        <row r="3035">
          <cell r="A3035" t="str">
            <v>CCIN000189-6000-002</v>
          </cell>
          <cell r="I3035">
            <v>132000</v>
          </cell>
        </row>
        <row r="3036">
          <cell r="A3036" t="str">
            <v>CCIN000189-7000-002</v>
          </cell>
          <cell r="I3036">
            <v>70000</v>
          </cell>
        </row>
        <row r="3037">
          <cell r="A3037" t="str">
            <v>CCIN000189-8000-001</v>
          </cell>
          <cell r="I3037">
            <v>60000</v>
          </cell>
        </row>
        <row r="3038">
          <cell r="A3038" t="str">
            <v>CCIN000189-8000-002</v>
          </cell>
          <cell r="I3038">
            <v>70000</v>
          </cell>
        </row>
        <row r="3039">
          <cell r="A3039" t="str">
            <v>CCIN000189-9000-001</v>
          </cell>
          <cell r="I3039">
            <v>150000</v>
          </cell>
        </row>
        <row r="3040">
          <cell r="A3040" t="str">
            <v>CCIN000189-9000-002</v>
          </cell>
          <cell r="I3040">
            <v>70000</v>
          </cell>
        </row>
        <row r="3041">
          <cell r="A3041" t="str">
            <v>CCIN000190-1000-002</v>
          </cell>
          <cell r="I3041">
            <v>577000</v>
          </cell>
        </row>
        <row r="3042">
          <cell r="A3042" t="str">
            <v>CCIN000190-1000-003</v>
          </cell>
          <cell r="I3042">
            <v>20000</v>
          </cell>
        </row>
        <row r="3043">
          <cell r="A3043" t="str">
            <v>CCIN000190-1000-004</v>
          </cell>
          <cell r="I3043">
            <v>715612</v>
          </cell>
        </row>
        <row r="3044">
          <cell r="A3044" t="str">
            <v>CCIN000190-1000-005</v>
          </cell>
          <cell r="I3044">
            <v>160960</v>
          </cell>
        </row>
        <row r="3045">
          <cell r="A3045" t="str">
            <v>CCIN000190-1000-006</v>
          </cell>
          <cell r="I3045">
            <v>330000</v>
          </cell>
        </row>
        <row r="3046">
          <cell r="A3046" t="str">
            <v>CCIN000190-2000-002</v>
          </cell>
          <cell r="I3046">
            <v>850000</v>
          </cell>
        </row>
        <row r="3047">
          <cell r="A3047" t="str">
            <v>CCIN000191-1000-003</v>
          </cell>
          <cell r="I3047">
            <v>100000</v>
          </cell>
        </row>
        <row r="3048">
          <cell r="A3048" t="str">
            <v>CCIN000191-1000-004</v>
          </cell>
          <cell r="I3048">
            <v>111000</v>
          </cell>
        </row>
        <row r="3049">
          <cell r="A3049" t="str">
            <v>CCIN000191-1000-005</v>
          </cell>
          <cell r="I3049">
            <v>20000</v>
          </cell>
        </row>
        <row r="3050">
          <cell r="A3050" t="str">
            <v>CCIN000191-1000-006</v>
          </cell>
          <cell r="I3050">
            <v>1235000</v>
          </cell>
        </row>
        <row r="3051">
          <cell r="A3051" t="str">
            <v>CCIN000191-1000-007</v>
          </cell>
          <cell r="I3051">
            <v>570000</v>
          </cell>
        </row>
        <row r="3052">
          <cell r="A3052" t="str">
            <v>CCIN000191-2000-002</v>
          </cell>
          <cell r="I3052">
            <v>228000</v>
          </cell>
        </row>
        <row r="3053">
          <cell r="A3053" t="str">
            <v>CCIN000191-2000-006</v>
          </cell>
          <cell r="I3053">
            <v>950000</v>
          </cell>
        </row>
        <row r="3054">
          <cell r="A3054" t="str">
            <v>CCIN000191-3000-002</v>
          </cell>
          <cell r="I3054">
            <v>224000</v>
          </cell>
        </row>
        <row r="3055">
          <cell r="A3055" t="str">
            <v>CCIN000191-3000-006</v>
          </cell>
          <cell r="I3055">
            <v>130000</v>
          </cell>
        </row>
        <row r="3056">
          <cell r="A3056" t="str">
            <v>CCIN000192-10000-002</v>
          </cell>
          <cell r="I3056">
            <v>252000</v>
          </cell>
        </row>
        <row r="3057">
          <cell r="A3057" t="str">
            <v>CCIN000192-1000-002</v>
          </cell>
          <cell r="I3057">
            <v>476000</v>
          </cell>
        </row>
        <row r="3058">
          <cell r="A3058" t="str">
            <v>CCIN000192-1000-003</v>
          </cell>
          <cell r="I3058">
            <v>30000</v>
          </cell>
        </row>
        <row r="3059">
          <cell r="A3059" t="str">
            <v>CCIN000192-1000-004</v>
          </cell>
          <cell r="I3059">
            <v>12000</v>
          </cell>
        </row>
        <row r="3060">
          <cell r="A3060" t="str">
            <v>CCIN000192-1000-005</v>
          </cell>
          <cell r="I3060">
            <v>49320</v>
          </cell>
        </row>
        <row r="3061">
          <cell r="A3061" t="str">
            <v>CCIN000192-1000-006</v>
          </cell>
          <cell r="I3061">
            <v>120000</v>
          </cell>
        </row>
        <row r="3062">
          <cell r="A3062" t="str">
            <v>CCIN000192-11000-002</v>
          </cell>
          <cell r="I3062">
            <v>214400</v>
          </cell>
        </row>
        <row r="3063">
          <cell r="A3063" t="str">
            <v>CCIN000192-2000-002</v>
          </cell>
          <cell r="I3063">
            <v>472000</v>
          </cell>
        </row>
        <row r="3064">
          <cell r="A3064" t="str">
            <v>CCIN000192-2000-003</v>
          </cell>
          <cell r="I3064">
            <v>55000</v>
          </cell>
        </row>
        <row r="3065">
          <cell r="A3065" t="str">
            <v>CCIN000192-2000-004</v>
          </cell>
          <cell r="I3065">
            <v>15000</v>
          </cell>
        </row>
        <row r="3066">
          <cell r="A3066" t="str">
            <v>CCIN000192-2000-005</v>
          </cell>
          <cell r="I3066">
            <v>150000</v>
          </cell>
        </row>
        <row r="3067">
          <cell r="A3067" t="str">
            <v>CCIN000192-3000-002</v>
          </cell>
          <cell r="I3067">
            <v>472000</v>
          </cell>
        </row>
        <row r="3068">
          <cell r="A3068" t="str">
            <v>CCIN000192-4000-002</v>
          </cell>
          <cell r="I3068">
            <v>472000</v>
          </cell>
        </row>
        <row r="3069">
          <cell r="A3069" t="str">
            <v>CCIN000192-6000-002</v>
          </cell>
          <cell r="I3069">
            <v>376850</v>
          </cell>
        </row>
        <row r="3070">
          <cell r="A3070" t="str">
            <v>CCIN000192-7000-002</v>
          </cell>
          <cell r="I3070">
            <v>242000</v>
          </cell>
        </row>
        <row r="3071">
          <cell r="A3071" t="str">
            <v>CCIN000192-8000-002</v>
          </cell>
          <cell r="I3071">
            <v>242000</v>
          </cell>
        </row>
        <row r="3072">
          <cell r="A3072" t="str">
            <v>CCIN000192-9000-002</v>
          </cell>
          <cell r="I3072">
            <v>180149</v>
          </cell>
        </row>
        <row r="3073">
          <cell r="A3073" t="str">
            <v>CCIN000193-1000-001</v>
          </cell>
          <cell r="I3073">
            <v>10000</v>
          </cell>
        </row>
        <row r="3074">
          <cell r="A3074" t="str">
            <v>CCIN000193-1000-002</v>
          </cell>
          <cell r="I3074">
            <v>30000</v>
          </cell>
        </row>
        <row r="3075">
          <cell r="A3075" t="str">
            <v>CCIN000193-1000-003</v>
          </cell>
          <cell r="I3075">
            <v>30000</v>
          </cell>
        </row>
        <row r="3076">
          <cell r="A3076" t="str">
            <v>CCIN000193-1000-005</v>
          </cell>
          <cell r="I3076">
            <v>52840</v>
          </cell>
        </row>
        <row r="3077">
          <cell r="A3077" t="str">
            <v>CCIN000193-1000-007</v>
          </cell>
          <cell r="I3077">
            <v>600000</v>
          </cell>
        </row>
        <row r="3078">
          <cell r="A3078" t="str">
            <v>CCIN000193-2000-004</v>
          </cell>
          <cell r="I3078">
            <v>118000</v>
          </cell>
        </row>
        <row r="3079">
          <cell r="A3079" t="str">
            <v>CCIN000193-3000-002</v>
          </cell>
          <cell r="I3079">
            <v>30000</v>
          </cell>
        </row>
        <row r="3080">
          <cell r="A3080" t="str">
            <v>CCIN000193-3000-003</v>
          </cell>
          <cell r="I3080">
            <v>43000</v>
          </cell>
        </row>
        <row r="3081">
          <cell r="A3081" t="str">
            <v>CCIN000193-3000-004</v>
          </cell>
          <cell r="I3081">
            <v>220000</v>
          </cell>
        </row>
        <row r="3082">
          <cell r="A3082" t="str">
            <v>CCIN000193-4000-003</v>
          </cell>
          <cell r="I3082">
            <v>32500</v>
          </cell>
        </row>
        <row r="3083">
          <cell r="A3083" t="str">
            <v>CCIN000193-4000-004</v>
          </cell>
          <cell r="I3083">
            <v>20000</v>
          </cell>
        </row>
        <row r="3084">
          <cell r="A3084" t="str">
            <v>CCIN000193-4000-005</v>
          </cell>
          <cell r="I3084">
            <v>306000</v>
          </cell>
        </row>
        <row r="3085">
          <cell r="A3085" t="str">
            <v>CCIN000193-5000-004</v>
          </cell>
          <cell r="I3085">
            <v>25000</v>
          </cell>
        </row>
        <row r="3086">
          <cell r="A3086" t="str">
            <v>CCIN000193-6000-004</v>
          </cell>
          <cell r="I3086">
            <v>160000</v>
          </cell>
        </row>
        <row r="3087">
          <cell r="A3087" t="str">
            <v>CCIN000193-9000-004</v>
          </cell>
          <cell r="I3087">
            <v>30000</v>
          </cell>
        </row>
        <row r="3088">
          <cell r="A3088" t="str">
            <v>CCIN000194-1000-002</v>
          </cell>
          <cell r="I3088">
            <v>717000</v>
          </cell>
        </row>
        <row r="3089">
          <cell r="A3089" t="str">
            <v>CCIN000194-1000-004</v>
          </cell>
          <cell r="I3089">
            <v>500000</v>
          </cell>
        </row>
        <row r="3090">
          <cell r="A3090" t="str">
            <v>CCIN000194-1000-006</v>
          </cell>
          <cell r="I3090">
            <v>51300</v>
          </cell>
        </row>
        <row r="3091">
          <cell r="A3091" t="str">
            <v>CCIN000194-2000-006</v>
          </cell>
          <cell r="I3091">
            <v>20160</v>
          </cell>
        </row>
        <row r="3092">
          <cell r="A3092" t="str">
            <v>CCIN000194-3000-001</v>
          </cell>
          <cell r="I3092">
            <v>50000</v>
          </cell>
        </row>
        <row r="3093">
          <cell r="A3093" t="str">
            <v>CCIN000194-3000-003</v>
          </cell>
          <cell r="I3093">
            <v>227000</v>
          </cell>
        </row>
        <row r="3094">
          <cell r="A3094" t="str">
            <v>CCIN000194-3000-004</v>
          </cell>
          <cell r="I3094">
            <v>532000</v>
          </cell>
        </row>
        <row r="3095">
          <cell r="A3095" t="str">
            <v>CCIN000194-4000-001</v>
          </cell>
          <cell r="I3095">
            <v>21069</v>
          </cell>
        </row>
        <row r="3096">
          <cell r="A3096" t="str">
            <v>CCIN000194-4000-003</v>
          </cell>
          <cell r="I3096">
            <v>227000</v>
          </cell>
        </row>
        <row r="3097">
          <cell r="A3097" t="str">
            <v>CCIN000194-4000-004</v>
          </cell>
          <cell r="I3097">
            <v>100000</v>
          </cell>
        </row>
        <row r="3098">
          <cell r="A3098" t="str">
            <v>CCIN000194-5000-001</v>
          </cell>
          <cell r="I3098">
            <v>40000</v>
          </cell>
        </row>
        <row r="3099">
          <cell r="A3099" t="str">
            <v>CCIN000194-5000-004</v>
          </cell>
          <cell r="I3099">
            <v>100000</v>
          </cell>
        </row>
        <row r="3100">
          <cell r="A3100" t="str">
            <v>CCIN000194-6000-001</v>
          </cell>
          <cell r="I3100">
            <v>60000</v>
          </cell>
        </row>
        <row r="3101">
          <cell r="A3101" t="str">
            <v>CCIN000194-6000-004</v>
          </cell>
          <cell r="I3101">
            <v>100000</v>
          </cell>
        </row>
        <row r="3102">
          <cell r="A3102" t="str">
            <v>CCIN000194-7000-004</v>
          </cell>
          <cell r="I3102">
            <v>100000</v>
          </cell>
        </row>
        <row r="3103">
          <cell r="A3103" t="str">
            <v>CCIN000194-8000-004</v>
          </cell>
          <cell r="I3103">
            <v>120000</v>
          </cell>
        </row>
        <row r="3104">
          <cell r="A3104" t="str">
            <v>CCIN000194-9000-001</v>
          </cell>
          <cell r="I3104">
            <v>100000</v>
          </cell>
        </row>
        <row r="3105">
          <cell r="A3105" t="str">
            <v>CCIN000195-1000-001</v>
          </cell>
          <cell r="I3105">
            <v>100000</v>
          </cell>
        </row>
        <row r="3106">
          <cell r="A3106" t="str">
            <v>CCIN000195-1000-002</v>
          </cell>
          <cell r="I3106">
            <v>20000</v>
          </cell>
        </row>
        <row r="3107">
          <cell r="A3107" t="str">
            <v>CCIN000195-1000-003</v>
          </cell>
          <cell r="I3107">
            <v>15000</v>
          </cell>
        </row>
        <row r="3108">
          <cell r="A3108" t="str">
            <v>CCIN000195-1000-004</v>
          </cell>
          <cell r="I3108">
            <v>25000</v>
          </cell>
        </row>
        <row r="3109">
          <cell r="A3109" t="str">
            <v>CCIN000195-1000-008</v>
          </cell>
          <cell r="I3109">
            <v>600000</v>
          </cell>
        </row>
        <row r="3110">
          <cell r="A3110" t="str">
            <v>CCIN000195-11000-001</v>
          </cell>
          <cell r="I3110">
            <v>150000</v>
          </cell>
        </row>
        <row r="3111">
          <cell r="A3111" t="str">
            <v>CCIN000195-2000-001</v>
          </cell>
          <cell r="I3111">
            <v>100000</v>
          </cell>
        </row>
        <row r="3112">
          <cell r="A3112" t="str">
            <v>CCIN000195-2000-002</v>
          </cell>
          <cell r="I3112">
            <v>20000</v>
          </cell>
        </row>
        <row r="3113">
          <cell r="A3113" t="str">
            <v>CCIN000195-3000-001</v>
          </cell>
          <cell r="I3113">
            <v>30000</v>
          </cell>
        </row>
        <row r="3114">
          <cell r="A3114" t="str">
            <v>CCIN000195-4000-001</v>
          </cell>
          <cell r="I3114">
            <v>100000</v>
          </cell>
        </row>
        <row r="3115">
          <cell r="A3115" t="str">
            <v>CCIN000195-5000-001</v>
          </cell>
          <cell r="I3115">
            <v>100000</v>
          </cell>
        </row>
        <row r="3116">
          <cell r="A3116" t="str">
            <v>CCIN000195-6000-001</v>
          </cell>
          <cell r="I3116">
            <v>30000</v>
          </cell>
        </row>
        <row r="3117">
          <cell r="A3117" t="str">
            <v>CCIN000195-7000-001</v>
          </cell>
          <cell r="I3117">
            <v>100000</v>
          </cell>
        </row>
        <row r="3118">
          <cell r="A3118" t="str">
            <v>CCIN000195-8000-001</v>
          </cell>
          <cell r="I3118">
            <v>100000</v>
          </cell>
        </row>
        <row r="3119">
          <cell r="A3119" t="str">
            <v>CCIN000195-9000-001</v>
          </cell>
          <cell r="I3119">
            <v>90000</v>
          </cell>
        </row>
        <row r="3120">
          <cell r="A3120" t="str">
            <v>CCIN000196-1000-002</v>
          </cell>
          <cell r="I3120">
            <v>200000</v>
          </cell>
        </row>
        <row r="3121">
          <cell r="A3121" t="str">
            <v>CCIN000196-1000-003</v>
          </cell>
          <cell r="I3121">
            <v>15000</v>
          </cell>
        </row>
        <row r="3122">
          <cell r="A3122" t="str">
            <v>CCIN000196-1000-005</v>
          </cell>
          <cell r="I3122">
            <v>34787</v>
          </cell>
        </row>
        <row r="3123">
          <cell r="A3123" t="str">
            <v>CCIN000196-1000-007</v>
          </cell>
          <cell r="I3123">
            <v>80000</v>
          </cell>
        </row>
        <row r="3124">
          <cell r="A3124" t="str">
            <v>CCIN000196-1000-008</v>
          </cell>
          <cell r="I3124">
            <v>1203381.78</v>
          </cell>
        </row>
        <row r="3125">
          <cell r="A3125" t="str">
            <v>CCIN000196-2000-002</v>
          </cell>
          <cell r="I3125">
            <v>320000</v>
          </cell>
        </row>
        <row r="3126">
          <cell r="A3126" t="str">
            <v>CCIN000196-2000-003</v>
          </cell>
          <cell r="I3126">
            <v>20000</v>
          </cell>
        </row>
        <row r="3127">
          <cell r="A3127" t="str">
            <v>CCIN000196-2000-005</v>
          </cell>
          <cell r="I3127">
            <v>6134</v>
          </cell>
        </row>
        <row r="3128">
          <cell r="A3128" t="str">
            <v>CCIN000196-3000-006</v>
          </cell>
          <cell r="I3128">
            <v>681576</v>
          </cell>
        </row>
        <row r="3129">
          <cell r="A3129" t="str">
            <v>CCIN000196-4000-006</v>
          </cell>
          <cell r="I3129">
            <v>160865</v>
          </cell>
        </row>
        <row r="3130">
          <cell r="A3130" t="str">
            <v>CCIN000197-1000-003</v>
          </cell>
          <cell r="I3130">
            <v>30000</v>
          </cell>
        </row>
        <row r="3131">
          <cell r="A3131" t="str">
            <v>CCIN000197-1000-004</v>
          </cell>
          <cell r="I3131">
            <v>440000</v>
          </cell>
        </row>
        <row r="3132">
          <cell r="A3132" t="str">
            <v>CCIN000197-1000-005</v>
          </cell>
          <cell r="I3132">
            <v>180000</v>
          </cell>
        </row>
        <row r="3133">
          <cell r="A3133" t="str">
            <v>CCIN000197-1000-006</v>
          </cell>
          <cell r="I3133">
            <v>1719413</v>
          </cell>
        </row>
        <row r="3134">
          <cell r="A3134" t="str">
            <v>CCIN000197-2000-002</v>
          </cell>
          <cell r="I3134">
            <v>570000</v>
          </cell>
        </row>
        <row r="3135">
          <cell r="A3135" t="str">
            <v>CCIN000197-2000-003</v>
          </cell>
          <cell r="I3135">
            <v>54000</v>
          </cell>
        </row>
        <row r="3136">
          <cell r="A3136" t="str">
            <v>CCIN000197-2000-004</v>
          </cell>
          <cell r="I3136">
            <v>440000</v>
          </cell>
        </row>
        <row r="3137">
          <cell r="A3137" t="str">
            <v>CCIN000197-3000-002</v>
          </cell>
          <cell r="I3137">
            <v>350000</v>
          </cell>
        </row>
        <row r="3138">
          <cell r="A3138" t="str">
            <v>CCIN000197-3000-003</v>
          </cell>
          <cell r="I3138">
            <v>54000</v>
          </cell>
        </row>
        <row r="3139">
          <cell r="A3139" t="str">
            <v>CCIN000197-4000-002</v>
          </cell>
          <cell r="I3139">
            <v>462602</v>
          </cell>
        </row>
        <row r="3140">
          <cell r="A3140" t="str">
            <v>CCIN000197-5000-006</v>
          </cell>
          <cell r="I3140">
            <v>1833000</v>
          </cell>
        </row>
        <row r="3141">
          <cell r="A3141" t="str">
            <v>CCIN000197-7000-006</v>
          </cell>
          <cell r="I3141">
            <v>1833000</v>
          </cell>
        </row>
        <row r="3142">
          <cell r="A3142" t="str">
            <v>CCIN000197-8000-005</v>
          </cell>
          <cell r="I3142">
            <v>210000</v>
          </cell>
        </row>
        <row r="3143">
          <cell r="A3143" t="str">
            <v>CCIN000198-1000-002</v>
          </cell>
          <cell r="I3143">
            <v>25000</v>
          </cell>
        </row>
        <row r="3144">
          <cell r="A3144" t="str">
            <v>CCIN000198-1000-003</v>
          </cell>
          <cell r="I3144">
            <v>20000</v>
          </cell>
        </row>
        <row r="3145">
          <cell r="A3145" t="str">
            <v>CCIN000198-1000-005</v>
          </cell>
          <cell r="I3145">
            <v>15200</v>
          </cell>
        </row>
        <row r="3146">
          <cell r="A3146" t="str">
            <v>CCIN000198-1000-006</v>
          </cell>
          <cell r="I3146">
            <v>100000</v>
          </cell>
        </row>
        <row r="3147">
          <cell r="A3147" t="str">
            <v>CCIN000198-2000-004</v>
          </cell>
          <cell r="I3147">
            <v>600000</v>
          </cell>
        </row>
        <row r="3148">
          <cell r="A3148" t="str">
            <v>CCIN000198-3000-004</v>
          </cell>
          <cell r="I3148">
            <v>600000</v>
          </cell>
        </row>
        <row r="3149">
          <cell r="A3149" t="str">
            <v>CCIN000198-4000-004</v>
          </cell>
          <cell r="I3149">
            <v>600000</v>
          </cell>
        </row>
        <row r="3150">
          <cell r="A3150" t="str">
            <v>CCIN000199-10000-001</v>
          </cell>
          <cell r="I3150">
            <v>1250000</v>
          </cell>
        </row>
        <row r="3151">
          <cell r="A3151" t="str">
            <v>CCIN000199-1000-002</v>
          </cell>
          <cell r="I3151">
            <v>10000</v>
          </cell>
        </row>
        <row r="3152">
          <cell r="A3152" t="str">
            <v>CCIN000199-1000-004</v>
          </cell>
          <cell r="I3152">
            <v>440000</v>
          </cell>
        </row>
        <row r="3153">
          <cell r="A3153" t="str">
            <v>CCIN000199-1000-005</v>
          </cell>
          <cell r="I3153">
            <v>851703</v>
          </cell>
        </row>
        <row r="3154">
          <cell r="A3154" t="str">
            <v>CCIN000199-1000-006</v>
          </cell>
          <cell r="I3154">
            <v>200000</v>
          </cell>
        </row>
        <row r="3155">
          <cell r="A3155" t="str">
            <v>CCIN000199-11000-001</v>
          </cell>
          <cell r="I3155">
            <v>2044394</v>
          </cell>
        </row>
        <row r="3156">
          <cell r="A3156" t="str">
            <v>CCIN000199-13000-001</v>
          </cell>
          <cell r="I3156">
            <v>2292188</v>
          </cell>
        </row>
        <row r="3157">
          <cell r="A3157" t="str">
            <v>CCIN000199-14000-001</v>
          </cell>
          <cell r="I3157">
            <v>500000</v>
          </cell>
        </row>
        <row r="3158">
          <cell r="A3158" t="str">
            <v>CCIN000199-15000-001</v>
          </cell>
          <cell r="I3158">
            <v>1300000</v>
          </cell>
        </row>
        <row r="3159">
          <cell r="A3159" t="str">
            <v>CCIN000199-16000-001</v>
          </cell>
          <cell r="I3159">
            <v>1146355</v>
          </cell>
        </row>
        <row r="3160">
          <cell r="A3160" t="str">
            <v>CCIN000199-17000-001</v>
          </cell>
          <cell r="I3160">
            <v>1664000</v>
          </cell>
        </row>
        <row r="3161">
          <cell r="A3161" t="str">
            <v>CCIN000199-18000-001</v>
          </cell>
          <cell r="I3161">
            <v>600000</v>
          </cell>
        </row>
        <row r="3162">
          <cell r="A3162" t="str">
            <v>CCIN000199-2000-004</v>
          </cell>
          <cell r="I3162">
            <v>50000</v>
          </cell>
        </row>
        <row r="3163">
          <cell r="A3163" t="str">
            <v>CCIN000199-2000-008</v>
          </cell>
          <cell r="I3163">
            <v>14980</v>
          </cell>
        </row>
        <row r="3164">
          <cell r="A3164" t="str">
            <v>CCIN000199-21000-001</v>
          </cell>
          <cell r="I3164">
            <v>856793</v>
          </cell>
        </row>
        <row r="3165">
          <cell r="A3165" t="str">
            <v>CCIN000199-23000-001</v>
          </cell>
          <cell r="I3165">
            <v>3125625</v>
          </cell>
        </row>
        <row r="3166">
          <cell r="A3166" t="str">
            <v>CCIN000199-24000-001</v>
          </cell>
          <cell r="I3166">
            <v>3972670</v>
          </cell>
        </row>
        <row r="3167">
          <cell r="A3167" t="str">
            <v>CCIN000199-25000-001</v>
          </cell>
          <cell r="I3167">
            <v>900000</v>
          </cell>
        </row>
        <row r="3168">
          <cell r="A3168" t="str">
            <v>CCIN000199-26000-001</v>
          </cell>
          <cell r="I3168">
            <v>854401</v>
          </cell>
        </row>
        <row r="3169">
          <cell r="A3169" t="str">
            <v>CCIN000199-28000-001</v>
          </cell>
          <cell r="I3169">
            <v>1465631</v>
          </cell>
        </row>
        <row r="3170">
          <cell r="A3170" t="str">
            <v>CCIN000199-29000-001</v>
          </cell>
          <cell r="I3170">
            <v>1859555</v>
          </cell>
        </row>
        <row r="3171">
          <cell r="A3171" t="str">
            <v>CCIN000199-4000-005</v>
          </cell>
          <cell r="I3171">
            <v>263790</v>
          </cell>
        </row>
        <row r="3172">
          <cell r="A3172" t="str">
            <v>CCIN000199-5000-001</v>
          </cell>
          <cell r="I3172">
            <v>266490</v>
          </cell>
        </row>
        <row r="3173">
          <cell r="A3173" t="str">
            <v>CCIN000199-5000-005</v>
          </cell>
          <cell r="I3173">
            <v>886042</v>
          </cell>
        </row>
        <row r="3174">
          <cell r="A3174" t="str">
            <v>CCIN000199-6000-001</v>
          </cell>
          <cell r="I3174">
            <v>581000</v>
          </cell>
        </row>
        <row r="3175">
          <cell r="A3175" t="str">
            <v>CCIN000199-6000-005</v>
          </cell>
          <cell r="I3175">
            <v>692128</v>
          </cell>
        </row>
        <row r="3176">
          <cell r="A3176" t="str">
            <v>CCIN000199-7000-001</v>
          </cell>
          <cell r="I3176">
            <v>2000000</v>
          </cell>
        </row>
        <row r="3177">
          <cell r="A3177" t="str">
            <v>CCIN000199-9000-001</v>
          </cell>
          <cell r="I3177">
            <v>3500000</v>
          </cell>
        </row>
        <row r="3178">
          <cell r="A3178" t="str">
            <v>CCIN000200-1000-002</v>
          </cell>
          <cell r="I3178">
            <v>40000</v>
          </cell>
        </row>
        <row r="3179">
          <cell r="A3179" t="str">
            <v>CCIN000200-1000-003</v>
          </cell>
          <cell r="I3179">
            <v>20000</v>
          </cell>
        </row>
        <row r="3180">
          <cell r="A3180" t="str">
            <v>CCIN000200-1000-005</v>
          </cell>
          <cell r="I3180">
            <v>737776</v>
          </cell>
        </row>
        <row r="3181">
          <cell r="A3181" t="str">
            <v>CCIN000200-2000-002</v>
          </cell>
          <cell r="I3181">
            <v>40000</v>
          </cell>
        </row>
        <row r="3182">
          <cell r="A3182" t="str">
            <v>CCIN000200-2000-004</v>
          </cell>
          <cell r="I3182">
            <v>50000</v>
          </cell>
        </row>
        <row r="3183">
          <cell r="A3183" t="str">
            <v>CCIN000200-2000-005</v>
          </cell>
          <cell r="I3183">
            <v>883020</v>
          </cell>
        </row>
        <row r="3184">
          <cell r="A3184" t="str">
            <v>CCIN000200-2000-006</v>
          </cell>
          <cell r="I3184">
            <v>585000</v>
          </cell>
        </row>
        <row r="3185">
          <cell r="A3185" t="str">
            <v>CCIN000200-2000-007</v>
          </cell>
          <cell r="I3185">
            <v>900000</v>
          </cell>
        </row>
        <row r="3186">
          <cell r="A3186" t="str">
            <v>CCIN000200-3000-002</v>
          </cell>
          <cell r="I3186">
            <v>80000</v>
          </cell>
        </row>
        <row r="3187">
          <cell r="A3187" t="str">
            <v>CCIN000200-3000-005</v>
          </cell>
          <cell r="I3187">
            <v>1767394</v>
          </cell>
        </row>
        <row r="3188">
          <cell r="A3188" t="str">
            <v>CCIN000200-4000-002</v>
          </cell>
          <cell r="I3188">
            <v>50000</v>
          </cell>
        </row>
        <row r="3189">
          <cell r="A3189" t="str">
            <v>CCIN000200-4000-005</v>
          </cell>
          <cell r="I3189">
            <v>1729031</v>
          </cell>
        </row>
        <row r="3190">
          <cell r="A3190" t="str">
            <v>CCIN000200-5000-002</v>
          </cell>
          <cell r="I3190">
            <v>50000</v>
          </cell>
        </row>
        <row r="3191">
          <cell r="A3191" t="str">
            <v>CCIN000201-10000-001</v>
          </cell>
          <cell r="I3191">
            <v>50000</v>
          </cell>
        </row>
        <row r="3192">
          <cell r="A3192" t="str">
            <v>CCIN000201-1000-002</v>
          </cell>
          <cell r="I3192">
            <v>305000</v>
          </cell>
        </row>
        <row r="3193">
          <cell r="A3193" t="str">
            <v>CCIN000201-1000-003</v>
          </cell>
          <cell r="I3193">
            <v>490000</v>
          </cell>
        </row>
        <row r="3194">
          <cell r="A3194" t="str">
            <v>CCIN000201-1000-006</v>
          </cell>
          <cell r="I3194">
            <v>411000</v>
          </cell>
        </row>
        <row r="3195">
          <cell r="A3195" t="str">
            <v>CCIN000201-1000-007</v>
          </cell>
          <cell r="I3195">
            <v>800000</v>
          </cell>
        </row>
        <row r="3196">
          <cell r="A3196" t="str">
            <v>CCIN000201-11000-001</v>
          </cell>
          <cell r="I3196">
            <v>50000</v>
          </cell>
        </row>
        <row r="3197">
          <cell r="A3197" t="str">
            <v>CCIN000201-12000-001</v>
          </cell>
          <cell r="I3197">
            <v>30000</v>
          </cell>
        </row>
        <row r="3198">
          <cell r="A3198" t="str">
            <v>CCIN000201-13000-001</v>
          </cell>
          <cell r="I3198">
            <v>45000</v>
          </cell>
        </row>
        <row r="3199">
          <cell r="A3199" t="str">
            <v>CCIN000201-14000-001</v>
          </cell>
          <cell r="I3199">
            <v>25000</v>
          </cell>
        </row>
        <row r="3200">
          <cell r="A3200" t="str">
            <v>CCIN000201-15000-001</v>
          </cell>
          <cell r="I3200">
            <v>45000</v>
          </cell>
        </row>
        <row r="3201">
          <cell r="A3201" t="str">
            <v>CCIN000201-16000-001</v>
          </cell>
          <cell r="I3201">
            <v>20000</v>
          </cell>
        </row>
        <row r="3202">
          <cell r="A3202" t="str">
            <v>CCIN000201-2000-002</v>
          </cell>
          <cell r="I3202">
            <v>284000</v>
          </cell>
        </row>
        <row r="3203">
          <cell r="A3203" t="str">
            <v>CCIN000201-2000-003</v>
          </cell>
          <cell r="I3203">
            <v>532000</v>
          </cell>
        </row>
        <row r="3204">
          <cell r="A3204" t="str">
            <v>CCIN000201-2000-005</v>
          </cell>
          <cell r="I3204">
            <v>595839</v>
          </cell>
        </row>
        <row r="3205">
          <cell r="A3205" t="str">
            <v>CCIN000201-9000-001</v>
          </cell>
          <cell r="I3205">
            <v>40000</v>
          </cell>
        </row>
        <row r="3206">
          <cell r="A3206" t="str">
            <v>CCIN000202-1000-002</v>
          </cell>
          <cell r="I3206">
            <v>235000</v>
          </cell>
        </row>
        <row r="3207">
          <cell r="A3207" t="str">
            <v>CCIN000202-1000-004</v>
          </cell>
          <cell r="I3207">
            <v>180000</v>
          </cell>
        </row>
        <row r="3208">
          <cell r="A3208" t="str">
            <v>CCIN000202-1000-005</v>
          </cell>
          <cell r="I3208">
            <v>4699063</v>
          </cell>
        </row>
        <row r="3209">
          <cell r="A3209" t="str">
            <v>CCIN000202-1000-006</v>
          </cell>
          <cell r="I3209">
            <v>150000</v>
          </cell>
        </row>
        <row r="3210">
          <cell r="A3210" t="str">
            <v>CCIN000202-2000-003</v>
          </cell>
          <cell r="I3210">
            <v>50000</v>
          </cell>
        </row>
        <row r="3211">
          <cell r="A3211" t="str">
            <v>CCIN000202-3000-003</v>
          </cell>
          <cell r="I3211">
            <v>80000</v>
          </cell>
        </row>
        <row r="3212">
          <cell r="A3212" t="str">
            <v>CCIN000202-3000-005</v>
          </cell>
          <cell r="I3212">
            <v>2083959</v>
          </cell>
        </row>
        <row r="3213">
          <cell r="A3213" t="str">
            <v>CCIN000202-4000-005</v>
          </cell>
          <cell r="I3213">
            <v>4500000</v>
          </cell>
        </row>
        <row r="3214">
          <cell r="A3214" t="str">
            <v>CCIN000203-1000-002</v>
          </cell>
          <cell r="I3214">
            <v>12000</v>
          </cell>
        </row>
        <row r="3215">
          <cell r="A3215" t="str">
            <v>CCIN000203-1000-003</v>
          </cell>
          <cell r="I3215">
            <v>20000</v>
          </cell>
        </row>
        <row r="3216">
          <cell r="A3216" t="str">
            <v>CCIN000203-1000-005</v>
          </cell>
          <cell r="I3216">
            <v>90000</v>
          </cell>
        </row>
        <row r="3217">
          <cell r="A3217" t="str">
            <v>CCIN000203-1000-007</v>
          </cell>
          <cell r="I3217">
            <v>50000</v>
          </cell>
        </row>
        <row r="3218">
          <cell r="A3218" t="str">
            <v>CCIN000203-2000-003</v>
          </cell>
          <cell r="I3218">
            <v>30000</v>
          </cell>
        </row>
        <row r="3219">
          <cell r="A3219" t="str">
            <v>CCIN000203-2000-005</v>
          </cell>
          <cell r="I3219">
            <v>15000</v>
          </cell>
        </row>
        <row r="3220">
          <cell r="A3220" t="str">
            <v>CCIN000203-3000-005</v>
          </cell>
          <cell r="I3220">
            <v>10380</v>
          </cell>
        </row>
        <row r="3221">
          <cell r="A3221" t="str">
            <v>CCIN000203-4000-001</v>
          </cell>
          <cell r="I3221">
            <v>20000</v>
          </cell>
        </row>
        <row r="3222">
          <cell r="A3222" t="str">
            <v>CCIN000203-4000-005</v>
          </cell>
          <cell r="I3222">
            <v>15000</v>
          </cell>
        </row>
        <row r="3223">
          <cell r="A3223" t="str">
            <v>CCIN000204-10000-004</v>
          </cell>
          <cell r="I3223">
            <v>120000</v>
          </cell>
        </row>
        <row r="3224">
          <cell r="A3224" t="str">
            <v>CCIN000204-1000-002</v>
          </cell>
          <cell r="I3224">
            <v>1282000</v>
          </cell>
        </row>
        <row r="3225">
          <cell r="A3225" t="str">
            <v>CCIN000204-1000-003</v>
          </cell>
          <cell r="I3225">
            <v>60000</v>
          </cell>
        </row>
        <row r="3226">
          <cell r="A3226" t="str">
            <v>CCIN000204-1000-004</v>
          </cell>
          <cell r="I3226">
            <v>410000</v>
          </cell>
        </row>
        <row r="3227">
          <cell r="A3227" t="str">
            <v>CCIN000204-1000-005</v>
          </cell>
          <cell r="I3227">
            <v>2160000</v>
          </cell>
        </row>
        <row r="3228">
          <cell r="A3228" t="str">
            <v>CCIN000204-1000-006</v>
          </cell>
          <cell r="I3228">
            <v>250000</v>
          </cell>
        </row>
        <row r="3229">
          <cell r="A3229" t="str">
            <v>CCIN000204-11000-004</v>
          </cell>
          <cell r="I3229">
            <v>120000</v>
          </cell>
        </row>
        <row r="3230">
          <cell r="A3230" t="str">
            <v>CCIN000204-13000-004</v>
          </cell>
          <cell r="I3230">
            <v>200000</v>
          </cell>
        </row>
        <row r="3231">
          <cell r="A3231" t="str">
            <v>CCIN000204-2000-004</v>
          </cell>
          <cell r="I3231">
            <v>50000</v>
          </cell>
        </row>
        <row r="3232">
          <cell r="A3232" t="str">
            <v>CCIN000204-2000-006</v>
          </cell>
          <cell r="I3232">
            <v>280000</v>
          </cell>
        </row>
        <row r="3233">
          <cell r="A3233" t="str">
            <v>CCIN000204-3000-004</v>
          </cell>
          <cell r="I3233">
            <v>100000</v>
          </cell>
        </row>
        <row r="3234">
          <cell r="A3234" t="str">
            <v>CCIN000204-3000-005</v>
          </cell>
          <cell r="I3234">
            <v>100000</v>
          </cell>
        </row>
        <row r="3235">
          <cell r="A3235" t="str">
            <v>CCIN000204-3000-006</v>
          </cell>
          <cell r="I3235">
            <v>33000</v>
          </cell>
        </row>
        <row r="3236">
          <cell r="A3236" t="str">
            <v>CCIN000204-4000-005</v>
          </cell>
          <cell r="I3236">
            <v>100000</v>
          </cell>
        </row>
        <row r="3237">
          <cell r="A3237" t="str">
            <v>CCIN000204-5000-004</v>
          </cell>
          <cell r="I3237">
            <v>100000</v>
          </cell>
        </row>
        <row r="3238">
          <cell r="A3238" t="str">
            <v>CCIN000204-5000-006</v>
          </cell>
          <cell r="I3238">
            <v>40000</v>
          </cell>
        </row>
        <row r="3239">
          <cell r="A3239" t="str">
            <v>CCIN000204-6000-005</v>
          </cell>
          <cell r="I3239">
            <v>100000</v>
          </cell>
        </row>
        <row r="3240">
          <cell r="A3240" t="str">
            <v>CCIN000204-6000-006</v>
          </cell>
          <cell r="I3240">
            <v>15000</v>
          </cell>
        </row>
        <row r="3241">
          <cell r="A3241" t="str">
            <v>CCIN000204-7000-004</v>
          </cell>
          <cell r="I3241">
            <v>120000</v>
          </cell>
        </row>
        <row r="3242">
          <cell r="A3242" t="str">
            <v>CCIN000204-7000-005</v>
          </cell>
          <cell r="I3242">
            <v>1132181</v>
          </cell>
        </row>
        <row r="3243">
          <cell r="A3243" t="str">
            <v>CCIN000204-7000-006</v>
          </cell>
          <cell r="I3243">
            <v>50000</v>
          </cell>
        </row>
        <row r="3244">
          <cell r="A3244" t="str">
            <v>CCIN000204-8000-004</v>
          </cell>
          <cell r="I3244">
            <v>120000</v>
          </cell>
        </row>
        <row r="3245">
          <cell r="A3245" t="str">
            <v>CCIN000204-8000-005</v>
          </cell>
          <cell r="I3245">
            <v>320000</v>
          </cell>
        </row>
        <row r="3246">
          <cell r="A3246" t="str">
            <v>CCIN000204-9000-004</v>
          </cell>
          <cell r="I3246">
            <v>120000</v>
          </cell>
        </row>
        <row r="3247">
          <cell r="A3247" t="str">
            <v>CCIN000204-9000-005</v>
          </cell>
          <cell r="I3247">
            <v>200000</v>
          </cell>
        </row>
        <row r="3248">
          <cell r="A3248" t="str">
            <v>CCIN000204-9000-006</v>
          </cell>
          <cell r="I3248">
            <v>20000</v>
          </cell>
        </row>
        <row r="3249">
          <cell r="A3249" t="str">
            <v>CCIN000205-1000-002</v>
          </cell>
          <cell r="I3249">
            <v>91000</v>
          </cell>
        </row>
        <row r="3250">
          <cell r="A3250" t="str">
            <v>CCIN000205-1000-003</v>
          </cell>
          <cell r="I3250">
            <v>30000</v>
          </cell>
        </row>
        <row r="3251">
          <cell r="A3251" t="str">
            <v>CCIN000205-1000-004</v>
          </cell>
          <cell r="I3251">
            <v>250000</v>
          </cell>
        </row>
        <row r="3252">
          <cell r="A3252" t="str">
            <v>CCIN000205-1000-007</v>
          </cell>
          <cell r="I3252">
            <v>550000</v>
          </cell>
        </row>
        <row r="3253">
          <cell r="A3253" t="str">
            <v>CCIN000205-1000-008</v>
          </cell>
          <cell r="I3253">
            <v>42200</v>
          </cell>
        </row>
        <row r="3254">
          <cell r="A3254" t="str">
            <v>CCIN000205-2000-003</v>
          </cell>
          <cell r="I3254">
            <v>40000</v>
          </cell>
        </row>
        <row r="3255">
          <cell r="A3255" t="str">
            <v>CCIN000205-2000-005</v>
          </cell>
          <cell r="I3255">
            <v>2660213</v>
          </cell>
        </row>
        <row r="3256">
          <cell r="A3256" t="str">
            <v>CCIN000205-2000-006</v>
          </cell>
          <cell r="I3256">
            <v>1142511</v>
          </cell>
        </row>
        <row r="3257">
          <cell r="A3257" t="str">
            <v>CCIN000205-3000-003</v>
          </cell>
          <cell r="I3257">
            <v>40000</v>
          </cell>
        </row>
        <row r="3258">
          <cell r="A3258" t="str">
            <v>CCIN000205-4000-002</v>
          </cell>
          <cell r="I3258">
            <v>156000</v>
          </cell>
        </row>
        <row r="3259">
          <cell r="A3259" t="str">
            <v>CCIN000205-5000-002</v>
          </cell>
          <cell r="I3259">
            <v>43000</v>
          </cell>
        </row>
        <row r="3260">
          <cell r="A3260" t="str">
            <v>CCIN000205-6000-006</v>
          </cell>
          <cell r="I3260">
            <v>415972</v>
          </cell>
        </row>
        <row r="3261">
          <cell r="A3261" t="str">
            <v>CCIN000206-1000-002</v>
          </cell>
          <cell r="I3261">
            <v>472000</v>
          </cell>
        </row>
        <row r="3262">
          <cell r="A3262" t="str">
            <v>CCIN000206-1000-003</v>
          </cell>
          <cell r="I3262">
            <v>30000</v>
          </cell>
        </row>
        <row r="3263">
          <cell r="A3263" t="str">
            <v>CCIN000206-1000-005</v>
          </cell>
          <cell r="I3263">
            <v>20000</v>
          </cell>
        </row>
        <row r="3264">
          <cell r="A3264" t="str">
            <v>CCIN000206-1000-006</v>
          </cell>
          <cell r="I3264">
            <v>670000</v>
          </cell>
        </row>
        <row r="3265">
          <cell r="A3265" t="str">
            <v>CCIN000206-1000-008</v>
          </cell>
          <cell r="I3265">
            <v>50000</v>
          </cell>
        </row>
        <row r="3266">
          <cell r="A3266" t="str">
            <v>CCIN000206-2000-002</v>
          </cell>
          <cell r="I3266">
            <v>376666</v>
          </cell>
        </row>
        <row r="3267">
          <cell r="A3267" t="str">
            <v>CCIN000206-2000-003</v>
          </cell>
          <cell r="I3267">
            <v>55000</v>
          </cell>
        </row>
        <row r="3268">
          <cell r="A3268" t="str">
            <v>CCIN000206-3000-003</v>
          </cell>
          <cell r="I3268">
            <v>50000</v>
          </cell>
        </row>
        <row r="3269">
          <cell r="A3269" t="str">
            <v>CCIN000206-3000-006</v>
          </cell>
          <cell r="I3269">
            <v>800000</v>
          </cell>
        </row>
        <row r="3270">
          <cell r="A3270" t="str">
            <v>CCIN000206-4000-002</v>
          </cell>
          <cell r="I3270">
            <v>472000</v>
          </cell>
        </row>
        <row r="3271">
          <cell r="A3271" t="str">
            <v>CCIN000206-5000-006</v>
          </cell>
          <cell r="I3271">
            <v>150000</v>
          </cell>
        </row>
        <row r="3272">
          <cell r="A3272" t="str">
            <v>CCIN000206-6000-006</v>
          </cell>
          <cell r="I3272">
            <v>250000</v>
          </cell>
        </row>
        <row r="3273">
          <cell r="A3273" t="str">
            <v>CCIN000207-1000-001</v>
          </cell>
          <cell r="I3273">
            <v>200000</v>
          </cell>
        </row>
        <row r="3274">
          <cell r="A3274" t="str">
            <v>CCIN000207-1000-003</v>
          </cell>
          <cell r="I3274">
            <v>25000</v>
          </cell>
        </row>
        <row r="3275">
          <cell r="A3275" t="str">
            <v>CCIN000207-1000-005</v>
          </cell>
          <cell r="I3275">
            <v>1075638.3</v>
          </cell>
        </row>
        <row r="3276">
          <cell r="A3276" t="str">
            <v>CCIN000207-1000-006</v>
          </cell>
          <cell r="I3276">
            <v>2000000</v>
          </cell>
        </row>
        <row r="3277">
          <cell r="A3277" t="str">
            <v>CCIN000207-1000-008</v>
          </cell>
          <cell r="I3277">
            <v>99558</v>
          </cell>
        </row>
        <row r="3278">
          <cell r="A3278" t="str">
            <v>CCIN000207-2000-001</v>
          </cell>
          <cell r="I3278">
            <v>140000</v>
          </cell>
        </row>
        <row r="3279">
          <cell r="A3279" t="str">
            <v>CCIN000207-2000-004</v>
          </cell>
          <cell r="I3279">
            <v>4000000</v>
          </cell>
        </row>
        <row r="3280">
          <cell r="A3280" t="str">
            <v>CCIN000207-2000-005</v>
          </cell>
          <cell r="I3280">
            <v>1075638</v>
          </cell>
        </row>
        <row r="3281">
          <cell r="A3281" t="str">
            <v>CCIN000207-3000-001</v>
          </cell>
          <cell r="I3281">
            <v>704958</v>
          </cell>
        </row>
        <row r="3282">
          <cell r="A3282" t="str">
            <v>CCIN000207-3000-004</v>
          </cell>
          <cell r="I3282">
            <v>4800000</v>
          </cell>
        </row>
        <row r="3283">
          <cell r="A3283" t="str">
            <v>CCIN000207-3000-006</v>
          </cell>
          <cell r="I3283">
            <v>2145600</v>
          </cell>
        </row>
        <row r="3284">
          <cell r="A3284" t="str">
            <v>CCIN000207-4000-001</v>
          </cell>
          <cell r="I3284">
            <v>931633</v>
          </cell>
        </row>
        <row r="3285">
          <cell r="A3285" t="str">
            <v>CCIN000207-4000-005</v>
          </cell>
          <cell r="I3285">
            <v>534400</v>
          </cell>
        </row>
        <row r="3286">
          <cell r="A3286" t="str">
            <v>CCIN000207-5000-001</v>
          </cell>
          <cell r="I3286">
            <v>532554</v>
          </cell>
        </row>
        <row r="3287">
          <cell r="A3287" t="str">
            <v>CCIN000208-10000-005</v>
          </cell>
          <cell r="I3287">
            <v>30000</v>
          </cell>
        </row>
        <row r="3288">
          <cell r="A3288" t="str">
            <v>CCIN000208-1000-002</v>
          </cell>
          <cell r="I3288">
            <v>212000</v>
          </cell>
        </row>
        <row r="3289">
          <cell r="A3289" t="str">
            <v>CCIN000208-1000-003</v>
          </cell>
          <cell r="I3289">
            <v>10000</v>
          </cell>
        </row>
        <row r="3290">
          <cell r="A3290" t="str">
            <v>CCIN000208-1000-004</v>
          </cell>
          <cell r="I3290">
            <v>350000</v>
          </cell>
        </row>
        <row r="3291">
          <cell r="A3291" t="str">
            <v>CCIN000208-1000-005</v>
          </cell>
          <cell r="I3291">
            <v>350000</v>
          </cell>
        </row>
        <row r="3292">
          <cell r="A3292" t="str">
            <v>CCIN000208-1000-007</v>
          </cell>
          <cell r="I3292">
            <v>220000</v>
          </cell>
        </row>
        <row r="3293">
          <cell r="A3293" t="str">
            <v>CCIN000208-1000-008</v>
          </cell>
          <cell r="I3293">
            <v>250000</v>
          </cell>
        </row>
        <row r="3294">
          <cell r="A3294" t="str">
            <v>CCIN000208-11000-005</v>
          </cell>
          <cell r="I3294">
            <v>150000</v>
          </cell>
        </row>
        <row r="3295">
          <cell r="A3295" t="str">
            <v>CCIN000208-2000-003</v>
          </cell>
          <cell r="I3295">
            <v>16500</v>
          </cell>
        </row>
        <row r="3296">
          <cell r="A3296" t="str">
            <v>CCIN000208-2000-008</v>
          </cell>
          <cell r="I3296">
            <v>246214.89</v>
          </cell>
        </row>
        <row r="3297">
          <cell r="A3297" t="str">
            <v>CCIN000208-3000-003</v>
          </cell>
          <cell r="I3297">
            <v>17000</v>
          </cell>
        </row>
        <row r="3298">
          <cell r="A3298" t="str">
            <v>CCIN000208-3000-004</v>
          </cell>
          <cell r="I3298">
            <v>10000</v>
          </cell>
        </row>
        <row r="3299">
          <cell r="A3299" t="str">
            <v>CCIN000208-3000-005</v>
          </cell>
          <cell r="I3299">
            <v>53830</v>
          </cell>
        </row>
        <row r="3300">
          <cell r="A3300" t="str">
            <v>CCIN000208-3000-006</v>
          </cell>
          <cell r="I3300">
            <v>500000</v>
          </cell>
        </row>
        <row r="3301">
          <cell r="A3301" t="str">
            <v>CCIN000208-8000-005</v>
          </cell>
          <cell r="I3301">
            <v>260000</v>
          </cell>
        </row>
        <row r="3302">
          <cell r="A3302" t="str">
            <v>CCIN000209-1000-002</v>
          </cell>
          <cell r="I3302">
            <v>240000</v>
          </cell>
        </row>
        <row r="3303">
          <cell r="A3303" t="str">
            <v>CCIN000209-1000-005</v>
          </cell>
          <cell r="I3303">
            <v>224574.47</v>
          </cell>
        </row>
        <row r="3304">
          <cell r="A3304" t="str">
            <v>CCIN000209-1000-006</v>
          </cell>
          <cell r="I3304">
            <v>19340</v>
          </cell>
        </row>
        <row r="3305">
          <cell r="A3305" t="str">
            <v>CCIN000209-1000-008</v>
          </cell>
          <cell r="I3305">
            <v>158400</v>
          </cell>
        </row>
        <row r="3306">
          <cell r="A3306" t="str">
            <v>CCIN000209-2000-003</v>
          </cell>
          <cell r="I3306">
            <v>20000</v>
          </cell>
        </row>
        <row r="3307">
          <cell r="A3307" t="str">
            <v>CCIN000209-2000-005</v>
          </cell>
          <cell r="I3307">
            <v>150000</v>
          </cell>
        </row>
        <row r="3308">
          <cell r="A3308" t="str">
            <v>CCIN000210-1000-002</v>
          </cell>
          <cell r="I3308">
            <v>4404000</v>
          </cell>
        </row>
        <row r="3309">
          <cell r="A3309" t="str">
            <v>CCIN000210-1000-003</v>
          </cell>
          <cell r="I3309">
            <v>30000</v>
          </cell>
        </row>
        <row r="3310">
          <cell r="A3310" t="str">
            <v>CCIN000210-1000-005</v>
          </cell>
          <cell r="I3310">
            <v>55680</v>
          </cell>
        </row>
        <row r="3311">
          <cell r="A3311" t="str">
            <v>CCIN000210-1000-006</v>
          </cell>
          <cell r="I3311">
            <v>5000000</v>
          </cell>
        </row>
        <row r="3312">
          <cell r="A3312" t="str">
            <v>CCIN000210-2000-002</v>
          </cell>
          <cell r="I3312">
            <v>1500000</v>
          </cell>
        </row>
        <row r="3313">
          <cell r="A3313" t="str">
            <v>CCIN000210-2000-003</v>
          </cell>
          <cell r="I3313">
            <v>50000</v>
          </cell>
        </row>
        <row r="3314">
          <cell r="A3314" t="str">
            <v>CCIN000210-2000-005</v>
          </cell>
          <cell r="I3314">
            <v>87000</v>
          </cell>
        </row>
        <row r="3315">
          <cell r="A3315" t="str">
            <v>CCIN000210-3000-003</v>
          </cell>
          <cell r="I3315">
            <v>40000</v>
          </cell>
        </row>
        <row r="3316">
          <cell r="A3316" t="str">
            <v>CCIN000210-3000-005</v>
          </cell>
          <cell r="I3316">
            <v>209000</v>
          </cell>
        </row>
        <row r="3317">
          <cell r="A3317" t="str">
            <v>CCIN000210-4000-003</v>
          </cell>
          <cell r="I3317">
            <v>22000</v>
          </cell>
        </row>
        <row r="3318">
          <cell r="A3318" t="str">
            <v>CCIN000210-5000-003</v>
          </cell>
          <cell r="I3318">
            <v>22000</v>
          </cell>
        </row>
        <row r="3319">
          <cell r="A3319" t="str">
            <v>CCIN000210-5000-006</v>
          </cell>
          <cell r="I3319">
            <v>9000000</v>
          </cell>
        </row>
        <row r="3320">
          <cell r="A3320" t="str">
            <v>CCIN000210-6000-003</v>
          </cell>
          <cell r="I3320">
            <v>40000</v>
          </cell>
        </row>
        <row r="3321">
          <cell r="A3321" t="str">
            <v>CCIN000210-7000-003</v>
          </cell>
          <cell r="I3321">
            <v>50000</v>
          </cell>
        </row>
        <row r="3322">
          <cell r="A3322" t="str">
            <v>CCIN000210-8000-003</v>
          </cell>
          <cell r="I3322">
            <v>50000</v>
          </cell>
        </row>
        <row r="3323">
          <cell r="A3323" t="str">
            <v>CCIN000211-1000-001</v>
          </cell>
          <cell r="I3323">
            <v>50000</v>
          </cell>
        </row>
        <row r="3324">
          <cell r="A3324" t="str">
            <v>CCIN000211-1000-002</v>
          </cell>
          <cell r="I3324">
            <v>152000</v>
          </cell>
        </row>
        <row r="3325">
          <cell r="A3325" t="str">
            <v>CCIN000211-1000-003</v>
          </cell>
          <cell r="I3325">
            <v>30000</v>
          </cell>
        </row>
        <row r="3326">
          <cell r="A3326" t="str">
            <v>CCIN000211-1000-004</v>
          </cell>
          <cell r="I3326">
            <v>150000</v>
          </cell>
        </row>
        <row r="3327">
          <cell r="A3327" t="str">
            <v>CCIN000211-1000-005</v>
          </cell>
          <cell r="I3327">
            <v>2671384</v>
          </cell>
        </row>
        <row r="3328">
          <cell r="A3328" t="str">
            <v>CCIN000211-1000-007</v>
          </cell>
          <cell r="I3328">
            <v>44600</v>
          </cell>
        </row>
        <row r="3329">
          <cell r="A3329" t="str">
            <v>CCIN000211-2000-001</v>
          </cell>
          <cell r="I3329">
            <v>70000</v>
          </cell>
        </row>
        <row r="3330">
          <cell r="A3330" t="str">
            <v>CCIN000211-2000-003</v>
          </cell>
          <cell r="I3330">
            <v>30000</v>
          </cell>
        </row>
        <row r="3331">
          <cell r="A3331" t="str">
            <v>CCIN000211-2000-005</v>
          </cell>
          <cell r="I3331">
            <v>2671384</v>
          </cell>
        </row>
        <row r="3332">
          <cell r="A3332" t="str">
            <v>CCIN000211-3000-001</v>
          </cell>
          <cell r="I3332">
            <v>50000</v>
          </cell>
        </row>
        <row r="3333">
          <cell r="A3333" t="str">
            <v>CCIN000211-4000-001</v>
          </cell>
          <cell r="I3333">
            <v>50000</v>
          </cell>
        </row>
        <row r="3334">
          <cell r="A3334" t="str">
            <v>CCIN000212-1000-001</v>
          </cell>
          <cell r="I3334">
            <v>45018</v>
          </cell>
        </row>
        <row r="3335">
          <cell r="A3335" t="str">
            <v>CCIN000212-1000-002</v>
          </cell>
          <cell r="I3335">
            <v>443000</v>
          </cell>
        </row>
        <row r="3336">
          <cell r="A3336" t="str">
            <v>CCIN000212-1000-003</v>
          </cell>
          <cell r="I3336">
            <v>30000</v>
          </cell>
        </row>
        <row r="3337">
          <cell r="A3337" t="str">
            <v>CCIN000212-1000-004</v>
          </cell>
          <cell r="I3337">
            <v>862350</v>
          </cell>
        </row>
        <row r="3338">
          <cell r="A3338" t="str">
            <v>CCIN000212-1000-007</v>
          </cell>
          <cell r="I3338">
            <v>230000</v>
          </cell>
        </row>
        <row r="3339">
          <cell r="A3339" t="str">
            <v>CCIN000212-1000-008</v>
          </cell>
          <cell r="I3339">
            <v>50000</v>
          </cell>
        </row>
        <row r="3340">
          <cell r="A3340" t="str">
            <v>CCIN000212-2000-002</v>
          </cell>
          <cell r="I3340">
            <v>300000</v>
          </cell>
        </row>
        <row r="3341">
          <cell r="A3341" t="str">
            <v>CCIN000212-2000-003</v>
          </cell>
          <cell r="I3341">
            <v>50000</v>
          </cell>
        </row>
        <row r="3342">
          <cell r="A3342" t="str">
            <v>CCIN000212-2000-004</v>
          </cell>
          <cell r="I3342">
            <v>2092000</v>
          </cell>
        </row>
        <row r="3343">
          <cell r="A3343" t="str">
            <v>CCIN000212-2000-005</v>
          </cell>
          <cell r="I3343">
            <v>42292</v>
          </cell>
        </row>
        <row r="3344">
          <cell r="A3344" t="str">
            <v>CCIN000212-3000-003</v>
          </cell>
          <cell r="I3344">
            <v>70000</v>
          </cell>
        </row>
        <row r="3345">
          <cell r="A3345" t="str">
            <v>CCIN000212-3000-005</v>
          </cell>
          <cell r="I3345">
            <v>50000</v>
          </cell>
        </row>
        <row r="3346">
          <cell r="A3346" t="str">
            <v>CCIN000212-4000-003</v>
          </cell>
          <cell r="I3346">
            <v>86000</v>
          </cell>
        </row>
        <row r="3347">
          <cell r="A3347" t="str">
            <v>CCIN000212-4000-005</v>
          </cell>
          <cell r="I3347">
            <v>50000</v>
          </cell>
        </row>
        <row r="3348">
          <cell r="A3348" t="str">
            <v>CCIN000213-10000-005</v>
          </cell>
          <cell r="I3348">
            <v>300000</v>
          </cell>
        </row>
        <row r="3349">
          <cell r="A3349" t="str">
            <v>CCIN000213-1000-002</v>
          </cell>
          <cell r="I3349">
            <v>100000</v>
          </cell>
        </row>
        <row r="3350">
          <cell r="A3350" t="str">
            <v>CCIN000213-1000-004</v>
          </cell>
          <cell r="I3350">
            <v>150000</v>
          </cell>
        </row>
        <row r="3351">
          <cell r="A3351" t="str">
            <v>CCIN000213-1000-005</v>
          </cell>
          <cell r="I3351">
            <v>200000</v>
          </cell>
        </row>
        <row r="3352">
          <cell r="A3352" t="str">
            <v>CCIN000213-1000-006</v>
          </cell>
          <cell r="I3352">
            <v>50000</v>
          </cell>
        </row>
        <row r="3353">
          <cell r="A3353" t="str">
            <v>CCIN000213-1000-007</v>
          </cell>
          <cell r="I3353">
            <v>280000</v>
          </cell>
        </row>
        <row r="3354">
          <cell r="A3354" t="str">
            <v>CCIN000213-1000-008</v>
          </cell>
          <cell r="I3354">
            <v>72234</v>
          </cell>
        </row>
        <row r="3355">
          <cell r="A3355" t="str">
            <v>CCIN000213-11000-005</v>
          </cell>
          <cell r="I3355">
            <v>300000</v>
          </cell>
        </row>
        <row r="3356">
          <cell r="A3356" t="str">
            <v>CCIN000213-2000-002</v>
          </cell>
          <cell r="I3356">
            <v>50000</v>
          </cell>
        </row>
        <row r="3357">
          <cell r="A3357" t="str">
            <v>CCIN000213-4000-005</v>
          </cell>
          <cell r="I3357">
            <v>909000</v>
          </cell>
        </row>
        <row r="3358">
          <cell r="A3358" t="str">
            <v>CCIN000213-5000-005</v>
          </cell>
          <cell r="I3358">
            <v>100000</v>
          </cell>
        </row>
        <row r="3359">
          <cell r="A3359" t="str">
            <v>CCIN000213-6000-005</v>
          </cell>
          <cell r="I3359">
            <v>100000</v>
          </cell>
        </row>
        <row r="3360">
          <cell r="A3360" t="str">
            <v>CCIN000213-7000-005</v>
          </cell>
          <cell r="I3360">
            <v>100000</v>
          </cell>
        </row>
        <row r="3361">
          <cell r="A3361" t="str">
            <v>CCIN000213-8000-005</v>
          </cell>
          <cell r="I3361">
            <v>150000</v>
          </cell>
        </row>
        <row r="3362">
          <cell r="A3362" t="str">
            <v>CCIN000213-9000-005</v>
          </cell>
          <cell r="I3362">
            <v>200000</v>
          </cell>
        </row>
        <row r="3363">
          <cell r="A3363" t="str">
            <v>CCIN000214-10000-006</v>
          </cell>
          <cell r="I3363">
            <v>350000</v>
          </cell>
        </row>
        <row r="3364">
          <cell r="A3364" t="str">
            <v>CCIN000214-1000-002</v>
          </cell>
          <cell r="I3364">
            <v>6012000</v>
          </cell>
        </row>
        <row r="3365">
          <cell r="A3365" t="str">
            <v>CCIN000214-1000-004</v>
          </cell>
          <cell r="I3365">
            <v>150000</v>
          </cell>
        </row>
        <row r="3366">
          <cell r="A3366" t="str">
            <v>CCIN000214-1000-005</v>
          </cell>
          <cell r="I3366">
            <v>100000</v>
          </cell>
        </row>
        <row r="3367">
          <cell r="A3367" t="str">
            <v>CCIN000214-1000-007</v>
          </cell>
          <cell r="I3367">
            <v>550000</v>
          </cell>
        </row>
        <row r="3368">
          <cell r="A3368" t="str">
            <v>CCIN000214-11000-006</v>
          </cell>
          <cell r="I3368">
            <v>800000</v>
          </cell>
        </row>
        <row r="3369">
          <cell r="A3369" t="str">
            <v>CCIN000214-13000-006</v>
          </cell>
          <cell r="I3369">
            <v>150000</v>
          </cell>
        </row>
        <row r="3370">
          <cell r="A3370" t="str">
            <v>CCIN000214-14000-006</v>
          </cell>
          <cell r="I3370">
            <v>2000000</v>
          </cell>
        </row>
        <row r="3371">
          <cell r="A3371" t="str">
            <v>CCIN000214-15000-006</v>
          </cell>
          <cell r="I3371">
            <v>1000000</v>
          </cell>
        </row>
        <row r="3372">
          <cell r="A3372" t="str">
            <v>CCIN000214-16000-006</v>
          </cell>
          <cell r="I3372">
            <v>200000</v>
          </cell>
        </row>
        <row r="3373">
          <cell r="A3373" t="str">
            <v>CCIN000214-2000-002</v>
          </cell>
          <cell r="I3373">
            <v>10174300</v>
          </cell>
        </row>
        <row r="3374">
          <cell r="A3374" t="str">
            <v>CCIN000214-2000-006</v>
          </cell>
          <cell r="I3374">
            <v>765000</v>
          </cell>
        </row>
        <row r="3375">
          <cell r="A3375" t="str">
            <v>CCIN000214-3000-002</v>
          </cell>
          <cell r="I3375">
            <v>2882740</v>
          </cell>
        </row>
        <row r="3376">
          <cell r="A3376" t="str">
            <v>CCIN000214-3000-006</v>
          </cell>
          <cell r="I3376">
            <v>765000</v>
          </cell>
        </row>
        <row r="3377">
          <cell r="A3377" t="str">
            <v>CCIN000214-4000-006</v>
          </cell>
          <cell r="I3377">
            <v>765000</v>
          </cell>
        </row>
        <row r="3378">
          <cell r="A3378" t="str">
            <v>CCIN000214-7000-006</v>
          </cell>
          <cell r="I3378">
            <v>550000</v>
          </cell>
        </row>
        <row r="3379">
          <cell r="A3379" t="str">
            <v>CCIN000214-9000-006</v>
          </cell>
          <cell r="I3379">
            <v>900000</v>
          </cell>
        </row>
        <row r="3380">
          <cell r="A3380" t="str">
            <v>CCIN000215-10000-005</v>
          </cell>
          <cell r="I3380">
            <v>300000</v>
          </cell>
        </row>
        <row r="3381">
          <cell r="A3381" t="str">
            <v>CCIN000215-1000-003</v>
          </cell>
          <cell r="I3381">
            <v>10000</v>
          </cell>
        </row>
        <row r="3382">
          <cell r="A3382" t="str">
            <v>CCIN000215-1000-005</v>
          </cell>
          <cell r="I3382">
            <v>2280000</v>
          </cell>
        </row>
        <row r="3383">
          <cell r="A3383" t="str">
            <v>CCIN000215-1000-006</v>
          </cell>
          <cell r="I3383">
            <v>245000</v>
          </cell>
        </row>
        <row r="3384">
          <cell r="A3384" t="str">
            <v>CCIN000215-11000-005</v>
          </cell>
          <cell r="I3384">
            <v>300000</v>
          </cell>
        </row>
        <row r="3385">
          <cell r="A3385" t="str">
            <v>CCIN000215-12000-005</v>
          </cell>
          <cell r="I3385">
            <v>300000</v>
          </cell>
        </row>
        <row r="3386">
          <cell r="A3386" t="str">
            <v>CCIN000215-13000-005</v>
          </cell>
          <cell r="I3386">
            <v>300000</v>
          </cell>
        </row>
        <row r="3387">
          <cell r="A3387" t="str">
            <v>CCIN000215-14000-005</v>
          </cell>
          <cell r="I3387">
            <v>300000</v>
          </cell>
        </row>
        <row r="3388">
          <cell r="A3388" t="str">
            <v>CCIN000215-15000-005</v>
          </cell>
          <cell r="I3388">
            <v>300000</v>
          </cell>
        </row>
        <row r="3389">
          <cell r="A3389" t="str">
            <v>CCIN000215-16000-005</v>
          </cell>
          <cell r="I3389">
            <v>300000</v>
          </cell>
        </row>
        <row r="3390">
          <cell r="A3390" t="str">
            <v>CCIN000215-17000-005</v>
          </cell>
          <cell r="I3390">
            <v>300000</v>
          </cell>
        </row>
        <row r="3391">
          <cell r="A3391" t="str">
            <v>CCIN000215-18000-005</v>
          </cell>
          <cell r="I3391">
            <v>300000</v>
          </cell>
        </row>
        <row r="3392">
          <cell r="A3392" t="str">
            <v>CCIN000215-19000-005</v>
          </cell>
          <cell r="I3392">
            <v>400000</v>
          </cell>
        </row>
        <row r="3393">
          <cell r="A3393" t="str">
            <v>CCIN000215-2000-002</v>
          </cell>
          <cell r="I3393">
            <v>10000</v>
          </cell>
        </row>
        <row r="3394">
          <cell r="A3394" t="str">
            <v>CCIN000215-2000-004</v>
          </cell>
          <cell r="I3394">
            <v>65000</v>
          </cell>
        </row>
        <row r="3395">
          <cell r="A3395" t="str">
            <v>CCIN000215-2000-005</v>
          </cell>
          <cell r="I3395">
            <v>150000</v>
          </cell>
        </row>
        <row r="3396">
          <cell r="A3396" t="str">
            <v>CCIN000215-2000-008</v>
          </cell>
          <cell r="I3396">
            <v>20404</v>
          </cell>
        </row>
        <row r="3397">
          <cell r="A3397" t="str">
            <v>CCIN000215-21000-005</v>
          </cell>
          <cell r="I3397">
            <v>400000</v>
          </cell>
        </row>
        <row r="3398">
          <cell r="A3398" t="str">
            <v>CCIN000215-22000-005</v>
          </cell>
          <cell r="I3398">
            <v>400000</v>
          </cell>
        </row>
        <row r="3399">
          <cell r="A3399" t="str">
            <v>CCIN000215-23000-005</v>
          </cell>
          <cell r="I3399">
            <v>400000</v>
          </cell>
        </row>
        <row r="3400">
          <cell r="A3400" t="str">
            <v>CCIN000215-24000-005</v>
          </cell>
          <cell r="I3400">
            <v>400000</v>
          </cell>
        </row>
        <row r="3401">
          <cell r="A3401" t="str">
            <v>CCIN000215-25000-005</v>
          </cell>
          <cell r="I3401">
            <v>400000</v>
          </cell>
        </row>
        <row r="3402">
          <cell r="A3402" t="str">
            <v>CCIN000215-26000-005</v>
          </cell>
          <cell r="I3402">
            <v>400000</v>
          </cell>
        </row>
        <row r="3403">
          <cell r="A3403" t="str">
            <v>CCIN000215-27000-005</v>
          </cell>
          <cell r="I3403">
            <v>400000</v>
          </cell>
        </row>
        <row r="3404">
          <cell r="A3404" t="str">
            <v>CCIN000215-28000-005</v>
          </cell>
          <cell r="I3404">
            <v>400000</v>
          </cell>
        </row>
        <row r="3405">
          <cell r="A3405" t="str">
            <v>CCIN000215-29000-005</v>
          </cell>
          <cell r="I3405">
            <v>400000</v>
          </cell>
        </row>
        <row r="3406">
          <cell r="A3406" t="str">
            <v>CCIN000215-3000-002</v>
          </cell>
          <cell r="I3406">
            <v>10000</v>
          </cell>
        </row>
        <row r="3407">
          <cell r="A3407" t="str">
            <v>CCIN000215-3000-005</v>
          </cell>
          <cell r="I3407">
            <v>200000</v>
          </cell>
        </row>
        <row r="3408">
          <cell r="A3408" t="str">
            <v>CCIN000215-3000-007</v>
          </cell>
          <cell r="I3408">
            <v>150000</v>
          </cell>
        </row>
        <row r="3409">
          <cell r="A3409" t="str">
            <v>CCIN000215-31000-005</v>
          </cell>
          <cell r="I3409">
            <v>400000</v>
          </cell>
        </row>
        <row r="3410">
          <cell r="A3410" t="str">
            <v>CCIN000215-33000-005</v>
          </cell>
          <cell r="I3410">
            <v>400000</v>
          </cell>
        </row>
        <row r="3411">
          <cell r="A3411" t="str">
            <v>CCIN000215-34000-005</v>
          </cell>
          <cell r="I3411">
            <v>400000</v>
          </cell>
        </row>
        <row r="3412">
          <cell r="A3412" t="str">
            <v>CCIN000215-35000-005</v>
          </cell>
          <cell r="I3412">
            <v>50000</v>
          </cell>
        </row>
        <row r="3413">
          <cell r="A3413" t="str">
            <v>CCIN000215-36000-005</v>
          </cell>
          <cell r="I3413">
            <v>400000</v>
          </cell>
        </row>
        <row r="3414">
          <cell r="A3414" t="str">
            <v>CCIN000215-37000-005</v>
          </cell>
          <cell r="I3414">
            <v>400000</v>
          </cell>
        </row>
        <row r="3415">
          <cell r="A3415" t="str">
            <v>CCIN000215-38000-005</v>
          </cell>
          <cell r="I3415">
            <v>100000</v>
          </cell>
        </row>
        <row r="3416">
          <cell r="A3416" t="str">
            <v>CCIN000215-39000-005</v>
          </cell>
          <cell r="I3416">
            <v>400000</v>
          </cell>
        </row>
        <row r="3417">
          <cell r="A3417" t="str">
            <v>CCIN000215-4000-002</v>
          </cell>
          <cell r="I3417">
            <v>15000</v>
          </cell>
        </row>
        <row r="3418">
          <cell r="A3418" t="str">
            <v>CCIN000215-4000-005</v>
          </cell>
          <cell r="I3418">
            <v>250000</v>
          </cell>
        </row>
        <row r="3419">
          <cell r="A3419" t="str">
            <v>CCIN000215-5000-002</v>
          </cell>
          <cell r="I3419">
            <v>15000</v>
          </cell>
        </row>
        <row r="3420">
          <cell r="A3420" t="str">
            <v>CCIN000215-5000-005</v>
          </cell>
          <cell r="I3420">
            <v>300000</v>
          </cell>
        </row>
        <row r="3421">
          <cell r="A3421" t="str">
            <v>CCIN000215-6000-005</v>
          </cell>
          <cell r="I3421">
            <v>300000</v>
          </cell>
        </row>
        <row r="3422">
          <cell r="A3422" t="str">
            <v>CCIN000215-7000-002</v>
          </cell>
          <cell r="I3422">
            <v>15000</v>
          </cell>
        </row>
        <row r="3423">
          <cell r="A3423" t="str">
            <v>CCIN000215-7000-005</v>
          </cell>
          <cell r="I3423">
            <v>300000</v>
          </cell>
        </row>
        <row r="3424">
          <cell r="A3424" t="str">
            <v>CCIN000215-8000-005</v>
          </cell>
          <cell r="I3424">
            <v>300000</v>
          </cell>
        </row>
        <row r="3425">
          <cell r="A3425" t="str">
            <v>CCIN000215-9000-005</v>
          </cell>
          <cell r="I3425">
            <v>300000</v>
          </cell>
        </row>
        <row r="3426">
          <cell r="A3426" t="str">
            <v>CCIN000216-1000-002</v>
          </cell>
          <cell r="I3426">
            <v>50000</v>
          </cell>
        </row>
        <row r="3427">
          <cell r="A3427" t="str">
            <v>CCIN000216-1000-003</v>
          </cell>
          <cell r="I3427">
            <v>50000</v>
          </cell>
        </row>
        <row r="3428">
          <cell r="A3428" t="str">
            <v>CCIN000216-1000-004</v>
          </cell>
          <cell r="I3428">
            <v>108000</v>
          </cell>
        </row>
        <row r="3429">
          <cell r="A3429" t="str">
            <v>CCIN000216-1000-005</v>
          </cell>
          <cell r="I3429">
            <v>140000</v>
          </cell>
        </row>
        <row r="3430">
          <cell r="A3430" t="str">
            <v>CCIN000216-1000-008</v>
          </cell>
          <cell r="I3430">
            <v>66817</v>
          </cell>
        </row>
        <row r="3431">
          <cell r="A3431" t="str">
            <v>CCIN000216-13000-001</v>
          </cell>
          <cell r="I3431">
            <v>3000</v>
          </cell>
        </row>
        <row r="3432">
          <cell r="A3432" t="str">
            <v>CCIN000216-14000-001</v>
          </cell>
          <cell r="I3432">
            <v>3000</v>
          </cell>
        </row>
        <row r="3433">
          <cell r="A3433" t="str">
            <v>CCIN000216-15000-001</v>
          </cell>
          <cell r="I3433">
            <v>3000</v>
          </cell>
        </row>
        <row r="3434">
          <cell r="A3434" t="str">
            <v>CCIN000216-16000-001</v>
          </cell>
          <cell r="I3434">
            <v>3000</v>
          </cell>
        </row>
        <row r="3435">
          <cell r="A3435" t="str">
            <v>CCIN000216-17000-001</v>
          </cell>
          <cell r="I3435">
            <v>3000</v>
          </cell>
        </row>
        <row r="3436">
          <cell r="A3436" t="str">
            <v>CCIN000216-18000-001</v>
          </cell>
          <cell r="I3436">
            <v>3000</v>
          </cell>
        </row>
        <row r="3437">
          <cell r="A3437" t="str">
            <v>CCIN000216-19000-001</v>
          </cell>
          <cell r="I3437">
            <v>3000</v>
          </cell>
        </row>
        <row r="3438">
          <cell r="A3438" t="str">
            <v>CCIN000216-20000-001</v>
          </cell>
          <cell r="I3438">
            <v>3000</v>
          </cell>
        </row>
        <row r="3439">
          <cell r="A3439" t="str">
            <v>CCIN000216-21000-001</v>
          </cell>
          <cell r="I3439">
            <v>3000</v>
          </cell>
        </row>
        <row r="3440">
          <cell r="A3440" t="str">
            <v>CCIN000216-22000-001</v>
          </cell>
          <cell r="I3440">
            <v>3000</v>
          </cell>
        </row>
        <row r="3441">
          <cell r="A3441" t="str">
            <v>CCIN000216-23000-001</v>
          </cell>
          <cell r="I3441">
            <v>3000</v>
          </cell>
        </row>
        <row r="3442">
          <cell r="A3442" t="str">
            <v>CCIN000216-24000-001</v>
          </cell>
          <cell r="I3442">
            <v>3000</v>
          </cell>
        </row>
        <row r="3443">
          <cell r="A3443" t="str">
            <v>CCIN000216-25000-001</v>
          </cell>
          <cell r="I3443">
            <v>3000</v>
          </cell>
        </row>
        <row r="3444">
          <cell r="A3444" t="str">
            <v>CCIN000216-26000-001</v>
          </cell>
          <cell r="I3444">
            <v>3000</v>
          </cell>
        </row>
        <row r="3445">
          <cell r="A3445" t="str">
            <v>CCIN000216-28000-001</v>
          </cell>
          <cell r="I3445">
            <v>3000</v>
          </cell>
        </row>
        <row r="3446">
          <cell r="A3446" t="str">
            <v>CCIN000216-29000-001</v>
          </cell>
          <cell r="I3446">
            <v>3000</v>
          </cell>
        </row>
        <row r="3447">
          <cell r="A3447" t="str">
            <v>CCIN000216-30000-001</v>
          </cell>
          <cell r="I3447">
            <v>3000</v>
          </cell>
        </row>
        <row r="3448">
          <cell r="A3448" t="str">
            <v>CCIN000216-32000-001</v>
          </cell>
          <cell r="I3448">
            <v>3000</v>
          </cell>
        </row>
        <row r="3449">
          <cell r="A3449" t="str">
            <v>CCIN000216-33000-001</v>
          </cell>
          <cell r="I3449">
            <v>3000</v>
          </cell>
        </row>
        <row r="3450">
          <cell r="A3450" t="str">
            <v>CCIN000216-34000-001</v>
          </cell>
          <cell r="I3450">
            <v>3000</v>
          </cell>
        </row>
        <row r="3451">
          <cell r="A3451" t="str">
            <v>CCIN000216-35000-001</v>
          </cell>
          <cell r="I3451">
            <v>3000</v>
          </cell>
        </row>
        <row r="3452">
          <cell r="A3452" t="str">
            <v>CCIN000216-36000-001</v>
          </cell>
          <cell r="I3452">
            <v>5000</v>
          </cell>
        </row>
        <row r="3453">
          <cell r="A3453" t="str">
            <v>CCIN000216-37000-001</v>
          </cell>
          <cell r="I3453">
            <v>5000</v>
          </cell>
        </row>
        <row r="3454">
          <cell r="A3454" t="str">
            <v>CCIN000216-38000-001</v>
          </cell>
          <cell r="I3454">
            <v>5000</v>
          </cell>
        </row>
        <row r="3455">
          <cell r="A3455" t="str">
            <v>CCIN000216-39000-001</v>
          </cell>
          <cell r="I3455">
            <v>5000</v>
          </cell>
        </row>
        <row r="3456">
          <cell r="A3456" t="str">
            <v>CCIN000216-40000-001</v>
          </cell>
          <cell r="I3456">
            <v>5000</v>
          </cell>
        </row>
        <row r="3457">
          <cell r="A3457" t="str">
            <v>CCIN000216-41000-001</v>
          </cell>
          <cell r="I3457">
            <v>5000</v>
          </cell>
        </row>
        <row r="3458">
          <cell r="A3458" t="str">
            <v>CCIN000216-42000-001</v>
          </cell>
          <cell r="I3458">
            <v>5000</v>
          </cell>
        </row>
        <row r="3459">
          <cell r="A3459" t="str">
            <v>CCIN000216-43000-001</v>
          </cell>
          <cell r="I3459">
            <v>5000</v>
          </cell>
        </row>
        <row r="3460">
          <cell r="A3460" t="str">
            <v>CCIN000216-44000-001</v>
          </cell>
          <cell r="I3460">
            <v>5000</v>
          </cell>
        </row>
        <row r="3461">
          <cell r="A3461" t="str">
            <v>CCIN000216-45000-001</v>
          </cell>
          <cell r="I3461">
            <v>5000</v>
          </cell>
        </row>
        <row r="3462">
          <cell r="A3462" t="str">
            <v>CCIN000216-46000-001</v>
          </cell>
          <cell r="I3462">
            <v>5000</v>
          </cell>
        </row>
        <row r="3463">
          <cell r="A3463" t="str">
            <v>CCIN000216-47000-001</v>
          </cell>
          <cell r="I3463">
            <v>5000</v>
          </cell>
        </row>
        <row r="3464">
          <cell r="A3464" t="str">
            <v>CCIN000216-48000-001</v>
          </cell>
          <cell r="I3464">
            <v>5000</v>
          </cell>
        </row>
        <row r="3465">
          <cell r="A3465" t="str">
            <v>CCIN000216-49000-001</v>
          </cell>
          <cell r="I3465">
            <v>5000</v>
          </cell>
        </row>
        <row r="3466">
          <cell r="A3466" t="str">
            <v>CCIN000216-51000-001</v>
          </cell>
          <cell r="I3466">
            <v>5000</v>
          </cell>
        </row>
        <row r="3467">
          <cell r="A3467" t="str">
            <v>CCIN000216-53000-001</v>
          </cell>
          <cell r="I3467">
            <v>4000</v>
          </cell>
        </row>
        <row r="3468">
          <cell r="A3468" t="str">
            <v>CCIN000216-54000-001</v>
          </cell>
          <cell r="I3468">
            <v>5000</v>
          </cell>
        </row>
        <row r="3469">
          <cell r="A3469" t="str">
            <v>CCIN000216-55000-001</v>
          </cell>
          <cell r="I3469">
            <v>5000</v>
          </cell>
        </row>
        <row r="3470">
          <cell r="A3470" t="str">
            <v>CCIN000216-56000-001</v>
          </cell>
          <cell r="I3470">
            <v>5000</v>
          </cell>
        </row>
        <row r="3471">
          <cell r="A3471" t="str">
            <v>CCIN000216-57000-001</v>
          </cell>
          <cell r="I3471">
            <v>5000</v>
          </cell>
        </row>
        <row r="3472">
          <cell r="A3472" t="str">
            <v>CCIN000216-58000-001</v>
          </cell>
          <cell r="I3472">
            <v>5000</v>
          </cell>
        </row>
        <row r="3473">
          <cell r="A3473" t="str">
            <v>CCIN000216-8000-001</v>
          </cell>
          <cell r="I3473">
            <v>3000</v>
          </cell>
        </row>
        <row r="3474">
          <cell r="A3474" t="str">
            <v>CCIN000217-1000-002</v>
          </cell>
          <cell r="I3474">
            <v>280000</v>
          </cell>
        </row>
        <row r="3475">
          <cell r="A3475" t="str">
            <v>CCIN000217-1000-003</v>
          </cell>
          <cell r="I3475">
            <v>30000</v>
          </cell>
        </row>
        <row r="3476">
          <cell r="A3476" t="str">
            <v>CCIN000217-1000-008</v>
          </cell>
          <cell r="I3476">
            <v>810000</v>
          </cell>
        </row>
        <row r="3477">
          <cell r="A3477" t="str">
            <v>CCIN000217-2000-003</v>
          </cell>
          <cell r="I3477">
            <v>50000</v>
          </cell>
        </row>
        <row r="3478">
          <cell r="A3478" t="str">
            <v>CCIN000217-3000-006</v>
          </cell>
          <cell r="I3478">
            <v>398095</v>
          </cell>
        </row>
        <row r="3479">
          <cell r="A3479" t="str">
            <v>CCIN000217-5000-006</v>
          </cell>
          <cell r="I3479">
            <v>398095</v>
          </cell>
        </row>
        <row r="3480">
          <cell r="A3480" t="str">
            <v>CCIN000218-1000-002</v>
          </cell>
          <cell r="I3480">
            <v>14000</v>
          </cell>
        </row>
        <row r="3481">
          <cell r="A3481" t="str">
            <v>CCIN000218-1000-003</v>
          </cell>
          <cell r="I3481">
            <v>30000</v>
          </cell>
        </row>
        <row r="3482">
          <cell r="A3482" t="str">
            <v>CCIN000218-2000-002</v>
          </cell>
          <cell r="I3482">
            <v>15000</v>
          </cell>
        </row>
        <row r="3483">
          <cell r="A3483" t="str">
            <v>CCIN000218-2000-003</v>
          </cell>
          <cell r="I3483">
            <v>35000</v>
          </cell>
        </row>
        <row r="3484">
          <cell r="A3484" t="str">
            <v>CCIN000218-2000-005</v>
          </cell>
          <cell r="I3484">
            <v>2139469</v>
          </cell>
        </row>
        <row r="3485">
          <cell r="A3485" t="str">
            <v>CCIN000218-3000-002</v>
          </cell>
          <cell r="I3485">
            <v>10000</v>
          </cell>
        </row>
        <row r="3486">
          <cell r="A3486" t="str">
            <v>CCIN000218-3000-003</v>
          </cell>
          <cell r="I3486">
            <v>54000</v>
          </cell>
        </row>
        <row r="3487">
          <cell r="A3487" t="str">
            <v>CCIN000218-4000-002</v>
          </cell>
          <cell r="I3487">
            <v>15000</v>
          </cell>
        </row>
        <row r="3488">
          <cell r="A3488" t="str">
            <v>CCIN000218-5000-002</v>
          </cell>
          <cell r="I3488">
            <v>16490</v>
          </cell>
        </row>
        <row r="3489">
          <cell r="A3489" t="str">
            <v>CCIN000218-6000-002</v>
          </cell>
          <cell r="I3489">
            <v>18000</v>
          </cell>
        </row>
        <row r="3490">
          <cell r="A3490" t="str">
            <v>CCIN000219-1000-002</v>
          </cell>
          <cell r="I3490">
            <v>10522000</v>
          </cell>
        </row>
        <row r="3491">
          <cell r="A3491" t="str">
            <v>CCIN000219-1000-003</v>
          </cell>
          <cell r="I3491">
            <v>30000</v>
          </cell>
        </row>
        <row r="3492">
          <cell r="A3492" t="str">
            <v>CCIN000219-1000-004</v>
          </cell>
          <cell r="I3492">
            <v>790000</v>
          </cell>
        </row>
        <row r="3493">
          <cell r="A3493" t="str">
            <v>CCIN000219-1000-005</v>
          </cell>
          <cell r="I3493">
            <v>272629</v>
          </cell>
        </row>
        <row r="3494">
          <cell r="A3494" t="str">
            <v>CCIN000219-1000-007</v>
          </cell>
          <cell r="I3494">
            <v>34400</v>
          </cell>
        </row>
        <row r="3495">
          <cell r="A3495" t="str">
            <v>CCIN000219-1000-008</v>
          </cell>
          <cell r="I3495">
            <v>27013</v>
          </cell>
        </row>
        <row r="3496">
          <cell r="A3496" t="str">
            <v>CCIN000219-2000-008</v>
          </cell>
          <cell r="I3496">
            <v>43789</v>
          </cell>
        </row>
        <row r="3497">
          <cell r="A3497" t="str">
            <v>CCIN000219-3000-004</v>
          </cell>
          <cell r="I3497">
            <v>70000</v>
          </cell>
        </row>
        <row r="3498">
          <cell r="A3498" t="str">
            <v>CCIN000219-3000-008</v>
          </cell>
          <cell r="I3498">
            <v>54819</v>
          </cell>
        </row>
        <row r="3499">
          <cell r="A3499" t="str">
            <v>CCIN000219-4000-004</v>
          </cell>
          <cell r="I3499">
            <v>70000</v>
          </cell>
        </row>
        <row r="3500">
          <cell r="A3500" t="str">
            <v>CCIN000219-5000-001</v>
          </cell>
          <cell r="I3500">
            <v>150000</v>
          </cell>
        </row>
        <row r="3501">
          <cell r="A3501" t="str">
            <v>CCIN000219-6000-001</v>
          </cell>
          <cell r="I3501">
            <v>150000</v>
          </cell>
        </row>
        <row r="3502">
          <cell r="A3502" t="str">
            <v>CCIN000219-8000-001</v>
          </cell>
          <cell r="I3502">
            <v>150000</v>
          </cell>
        </row>
        <row r="3503">
          <cell r="A3503" t="str">
            <v>CCIN000219-9000-001</v>
          </cell>
          <cell r="I3503">
            <v>150000</v>
          </cell>
        </row>
        <row r="3504">
          <cell r="A3504" t="str">
            <v>CCIN000220-1000-002</v>
          </cell>
          <cell r="I3504">
            <v>50000</v>
          </cell>
        </row>
        <row r="3505">
          <cell r="A3505" t="str">
            <v>CCIN000220-1000-003</v>
          </cell>
          <cell r="I3505">
            <v>20000</v>
          </cell>
        </row>
        <row r="3506">
          <cell r="A3506" t="str">
            <v>CCIN000220-1000-007</v>
          </cell>
          <cell r="I3506">
            <v>1300000</v>
          </cell>
        </row>
        <row r="3507">
          <cell r="A3507" t="str">
            <v>CCIN000220-1000-008</v>
          </cell>
          <cell r="I3507">
            <v>17110</v>
          </cell>
        </row>
        <row r="3508">
          <cell r="A3508" t="str">
            <v>CCIN000220-3000-001</v>
          </cell>
          <cell r="I3508">
            <v>30000</v>
          </cell>
        </row>
        <row r="3509">
          <cell r="A3509" t="str">
            <v>CCIN000220-3000-002</v>
          </cell>
          <cell r="I3509">
            <v>80000</v>
          </cell>
        </row>
        <row r="3510">
          <cell r="A3510" t="str">
            <v>CCIN000221-1000-002</v>
          </cell>
          <cell r="I3510">
            <v>50000</v>
          </cell>
        </row>
        <row r="3511">
          <cell r="A3511" t="str">
            <v>CCIN000221-1000-003</v>
          </cell>
          <cell r="I3511">
            <v>15000</v>
          </cell>
        </row>
        <row r="3512">
          <cell r="A3512" t="str">
            <v>CCIN000221-1000-005</v>
          </cell>
          <cell r="I3512">
            <v>50791</v>
          </cell>
        </row>
        <row r="3513">
          <cell r="A3513" t="str">
            <v>CCIN000221-1000-007</v>
          </cell>
          <cell r="I3513">
            <v>225000</v>
          </cell>
        </row>
        <row r="3514">
          <cell r="A3514" t="str">
            <v>CCIN000221-1000-008</v>
          </cell>
          <cell r="I3514">
            <v>150000</v>
          </cell>
        </row>
        <row r="3515">
          <cell r="A3515" t="str">
            <v>CCIN000222-1000-002</v>
          </cell>
          <cell r="I3515">
            <v>210000</v>
          </cell>
        </row>
        <row r="3516">
          <cell r="A3516" t="str">
            <v>CCIN000222-1000-003</v>
          </cell>
          <cell r="I3516">
            <v>50000</v>
          </cell>
        </row>
        <row r="3517">
          <cell r="A3517" t="str">
            <v>CCIN000222-1000-007</v>
          </cell>
          <cell r="I3517">
            <v>270500</v>
          </cell>
        </row>
        <row r="3518">
          <cell r="A3518" t="str">
            <v>CCIN000222-2000-005</v>
          </cell>
          <cell r="I3518">
            <v>2200000</v>
          </cell>
        </row>
        <row r="3519">
          <cell r="A3519" t="str">
            <v>CCIN000222-3000-002</v>
          </cell>
          <cell r="I3519">
            <v>103000</v>
          </cell>
        </row>
        <row r="3520">
          <cell r="A3520" t="str">
            <v>CCIN000222-4000-002</v>
          </cell>
          <cell r="I3520">
            <v>50000</v>
          </cell>
        </row>
        <row r="3521">
          <cell r="A3521" t="str">
            <v>CCIN000222-5000-002</v>
          </cell>
          <cell r="I3521">
            <v>100000</v>
          </cell>
        </row>
        <row r="3522">
          <cell r="A3522" t="str">
            <v>CCIN000222-5000-005</v>
          </cell>
          <cell r="I3522">
            <v>2200000</v>
          </cell>
        </row>
        <row r="3523">
          <cell r="A3523" t="str">
            <v>CCIN000222-6000-002</v>
          </cell>
          <cell r="I3523">
            <v>190000</v>
          </cell>
        </row>
        <row r="3524">
          <cell r="A3524" t="str">
            <v>CCIN000222-6000-005</v>
          </cell>
          <cell r="I3524">
            <v>3500000</v>
          </cell>
        </row>
        <row r="3525">
          <cell r="A3525" t="str">
            <v>CCIN000222-7000-005</v>
          </cell>
          <cell r="I3525">
            <v>4000000</v>
          </cell>
        </row>
        <row r="3526">
          <cell r="A3526" t="str">
            <v>CCIN000222-8000-002</v>
          </cell>
          <cell r="I3526">
            <v>120000</v>
          </cell>
        </row>
        <row r="3527">
          <cell r="A3527" t="str">
            <v>CCIN000222-8000-005</v>
          </cell>
          <cell r="I3527">
            <v>2200000</v>
          </cell>
        </row>
        <row r="3528">
          <cell r="A3528" t="str">
            <v>CCIN000223-1000-002</v>
          </cell>
          <cell r="I3528">
            <v>100000</v>
          </cell>
        </row>
        <row r="3529">
          <cell r="A3529" t="str">
            <v>CCIN000223-1000-003</v>
          </cell>
          <cell r="I3529">
            <v>30000</v>
          </cell>
        </row>
        <row r="3530">
          <cell r="A3530" t="str">
            <v>CCIN000223-1000-004</v>
          </cell>
          <cell r="I3530">
            <v>100000</v>
          </cell>
        </row>
        <row r="3531">
          <cell r="A3531" t="str">
            <v>CCIN000223-1000-005</v>
          </cell>
          <cell r="I3531">
            <v>20000</v>
          </cell>
        </row>
        <row r="3532">
          <cell r="A3532" t="str">
            <v>CCIN000223-2000-003</v>
          </cell>
          <cell r="I3532">
            <v>43200</v>
          </cell>
        </row>
        <row r="3533">
          <cell r="A3533" t="str">
            <v>CCIN000223-3000-003</v>
          </cell>
          <cell r="I3533">
            <v>43200</v>
          </cell>
        </row>
        <row r="3534">
          <cell r="A3534" t="str">
            <v>CCIN000223-36000-001</v>
          </cell>
          <cell r="I3534">
            <v>1000000</v>
          </cell>
        </row>
        <row r="3535">
          <cell r="A3535" t="str">
            <v>CCIN000223-38000-001</v>
          </cell>
          <cell r="I3535">
            <v>300000</v>
          </cell>
        </row>
        <row r="3536">
          <cell r="A3536" t="str">
            <v>CCIN000223-40000-001</v>
          </cell>
          <cell r="I3536">
            <v>100000</v>
          </cell>
        </row>
        <row r="3537">
          <cell r="A3537" t="str">
            <v>CCIN000223-41000-001</v>
          </cell>
          <cell r="I3537">
            <v>100000</v>
          </cell>
        </row>
        <row r="3538">
          <cell r="A3538" t="str">
            <v>CCIN000223-42000-001</v>
          </cell>
          <cell r="I3538">
            <v>300000</v>
          </cell>
        </row>
        <row r="3539">
          <cell r="A3539" t="str">
            <v>CCIN000223-43000-001</v>
          </cell>
          <cell r="I3539">
            <v>200000</v>
          </cell>
        </row>
        <row r="3540">
          <cell r="A3540" t="str">
            <v>CCIN000223-44000-001</v>
          </cell>
          <cell r="I3540">
            <v>200000</v>
          </cell>
        </row>
        <row r="3541">
          <cell r="A3541" t="str">
            <v>CCIN000223-46000-001</v>
          </cell>
          <cell r="I3541">
            <v>6190182.9000000004</v>
          </cell>
        </row>
        <row r="3542">
          <cell r="A3542" t="str">
            <v>CCIN000223-47000-001</v>
          </cell>
          <cell r="I3542">
            <v>250000</v>
          </cell>
        </row>
        <row r="3543">
          <cell r="A3543" t="str">
            <v>CCIN000223-48000-001</v>
          </cell>
          <cell r="I3543">
            <v>110000</v>
          </cell>
        </row>
        <row r="3544">
          <cell r="A3544" t="str">
            <v>CCIN000223-49000-001</v>
          </cell>
          <cell r="I3544">
            <v>9446112.1899999995</v>
          </cell>
        </row>
        <row r="3545">
          <cell r="A3545" t="str">
            <v>CCIN000223-50000-001</v>
          </cell>
          <cell r="I3545">
            <v>100000</v>
          </cell>
        </row>
        <row r="3546">
          <cell r="A3546" t="str">
            <v>CCIN000223-51000-001</v>
          </cell>
          <cell r="I3546">
            <v>80000</v>
          </cell>
        </row>
        <row r="3547">
          <cell r="A3547" t="str">
            <v>CCIN000223-52000-001</v>
          </cell>
          <cell r="I3547">
            <v>200000</v>
          </cell>
        </row>
        <row r="3548">
          <cell r="A3548" t="str">
            <v>CCIN000223-53000-001</v>
          </cell>
          <cell r="I3548">
            <v>55000</v>
          </cell>
        </row>
        <row r="3549">
          <cell r="A3549" t="str">
            <v>CCIN000223-54000-001</v>
          </cell>
          <cell r="I3549">
            <v>1000000</v>
          </cell>
        </row>
        <row r="3550">
          <cell r="A3550" t="str">
            <v>CCIN000223-56000-001</v>
          </cell>
          <cell r="I3550">
            <v>15707710</v>
          </cell>
        </row>
        <row r="3551">
          <cell r="A3551" t="str">
            <v>CCIN000223-59000-001</v>
          </cell>
          <cell r="I3551">
            <v>400000</v>
          </cell>
        </row>
        <row r="3552">
          <cell r="A3552" t="str">
            <v>CCIN000223-60000-001</v>
          </cell>
          <cell r="I3552">
            <v>100000</v>
          </cell>
        </row>
        <row r="3553">
          <cell r="A3553" t="str">
            <v>CCIN000223-61000-001</v>
          </cell>
          <cell r="I3553">
            <v>150000</v>
          </cell>
        </row>
        <row r="3554">
          <cell r="A3554" t="str">
            <v>CCIN000223-62000-001</v>
          </cell>
          <cell r="I3554">
            <v>400000</v>
          </cell>
        </row>
        <row r="3555">
          <cell r="A3555" t="str">
            <v>CCIN000223-64000-001</v>
          </cell>
          <cell r="I3555">
            <v>435000</v>
          </cell>
        </row>
        <row r="3556">
          <cell r="A3556" t="str">
            <v>CCIN000223-66000-001</v>
          </cell>
          <cell r="I3556">
            <v>435000</v>
          </cell>
        </row>
        <row r="3557">
          <cell r="A3557" t="str">
            <v>CCIN000223-67000-001</v>
          </cell>
          <cell r="I3557">
            <v>150000</v>
          </cell>
        </row>
        <row r="3558">
          <cell r="A3558" t="str">
            <v>CCIN000223-68000-001</v>
          </cell>
          <cell r="I3558">
            <v>200000</v>
          </cell>
        </row>
        <row r="3559">
          <cell r="A3559" t="str">
            <v>CCIN000223-69000-001</v>
          </cell>
          <cell r="I3559">
            <v>200000</v>
          </cell>
        </row>
        <row r="3560">
          <cell r="A3560" t="str">
            <v>CCIN000223-71000-001</v>
          </cell>
          <cell r="I3560">
            <v>320000</v>
          </cell>
        </row>
        <row r="3561">
          <cell r="A3561" t="str">
            <v>CCIN000223-72000-001</v>
          </cell>
          <cell r="I3561">
            <v>30350000</v>
          </cell>
        </row>
        <row r="3562">
          <cell r="A3562" t="str">
            <v>CCIN000223-73000-001</v>
          </cell>
          <cell r="I3562">
            <v>150000</v>
          </cell>
        </row>
        <row r="3563">
          <cell r="A3563" t="str">
            <v>CCIN000223-74000-001</v>
          </cell>
          <cell r="I3563">
            <v>1064400</v>
          </cell>
        </row>
        <row r="3564">
          <cell r="A3564" t="str">
            <v>CCIN000223-75000-001</v>
          </cell>
          <cell r="I3564">
            <v>959000</v>
          </cell>
        </row>
        <row r="3565">
          <cell r="A3565" t="str">
            <v>CCIN000223-76000-001</v>
          </cell>
          <cell r="I3565">
            <v>2242000</v>
          </cell>
        </row>
        <row r="3566">
          <cell r="A3566" t="str">
            <v>CCIN000223-77000-001</v>
          </cell>
          <cell r="I3566">
            <v>107000</v>
          </cell>
        </row>
        <row r="3567">
          <cell r="A3567" t="str">
            <v>CCIN000223-78000-001</v>
          </cell>
          <cell r="I3567">
            <v>250000</v>
          </cell>
        </row>
        <row r="3568">
          <cell r="A3568" t="str">
            <v>CCIN000223-79000-001</v>
          </cell>
          <cell r="I3568">
            <v>150000</v>
          </cell>
        </row>
        <row r="3569">
          <cell r="A3569" t="str">
            <v>CCIN000223-80000-001</v>
          </cell>
          <cell r="I3569">
            <v>426070</v>
          </cell>
        </row>
        <row r="3570">
          <cell r="A3570" t="str">
            <v>CCIN000223-81000-001</v>
          </cell>
          <cell r="I3570">
            <v>974517</v>
          </cell>
        </row>
        <row r="3571">
          <cell r="A3571" t="str">
            <v>CCIN000223-82000-001</v>
          </cell>
          <cell r="I3571">
            <v>1365602</v>
          </cell>
        </row>
        <row r="3572">
          <cell r="A3572" t="str">
            <v>CCIN000223-84000-001</v>
          </cell>
          <cell r="I3572">
            <v>1000000</v>
          </cell>
        </row>
        <row r="3573">
          <cell r="A3573" t="str">
            <v>CCIN000224-1000-002</v>
          </cell>
          <cell r="I3573">
            <v>1290000</v>
          </cell>
        </row>
        <row r="3574">
          <cell r="A3574" t="str">
            <v>CCIN000224-1000-003</v>
          </cell>
          <cell r="I3574">
            <v>30000</v>
          </cell>
        </row>
        <row r="3575">
          <cell r="A3575" t="str">
            <v>CCIN000224-1000-004</v>
          </cell>
          <cell r="I3575">
            <v>600000</v>
          </cell>
        </row>
        <row r="3576">
          <cell r="A3576" t="str">
            <v>CCIN000224-1000-005</v>
          </cell>
          <cell r="I3576">
            <v>120000</v>
          </cell>
        </row>
        <row r="3577">
          <cell r="A3577" t="str">
            <v>CCIN000224-1000-008</v>
          </cell>
          <cell r="I3577">
            <v>90000</v>
          </cell>
        </row>
        <row r="3578">
          <cell r="A3578" t="str">
            <v>CCIN000224-2000-002</v>
          </cell>
          <cell r="I3578">
            <v>1308000</v>
          </cell>
        </row>
        <row r="3579">
          <cell r="A3579" t="str">
            <v>CCIN000224-2000-003</v>
          </cell>
          <cell r="I3579">
            <v>50000</v>
          </cell>
        </row>
        <row r="3580">
          <cell r="A3580" t="str">
            <v>CCIN000224-2000-004</v>
          </cell>
          <cell r="I3580">
            <v>250000</v>
          </cell>
        </row>
        <row r="3581">
          <cell r="A3581" t="str">
            <v>CCIN000224-3000-002</v>
          </cell>
          <cell r="I3581">
            <v>1187000</v>
          </cell>
        </row>
        <row r="3582">
          <cell r="A3582" t="str">
            <v>CCIN000224-3000-003</v>
          </cell>
          <cell r="I3582">
            <v>60000</v>
          </cell>
        </row>
        <row r="3583">
          <cell r="A3583" t="str">
            <v>CCIN000224-3000-004</v>
          </cell>
          <cell r="I3583">
            <v>20000</v>
          </cell>
        </row>
        <row r="3584">
          <cell r="A3584" t="str">
            <v>CCIN000224-4000-004</v>
          </cell>
          <cell r="I3584">
            <v>20000</v>
          </cell>
        </row>
        <row r="3585">
          <cell r="A3585" t="str">
            <v>CCIN000224-5000-004</v>
          </cell>
          <cell r="I3585">
            <v>10000</v>
          </cell>
        </row>
        <row r="3586">
          <cell r="A3586" t="str">
            <v>CCIN000224-6000-004</v>
          </cell>
          <cell r="I3586">
            <v>20000</v>
          </cell>
        </row>
        <row r="3587">
          <cell r="A3587" t="str">
            <v>CCIN000224-7000-004</v>
          </cell>
          <cell r="I3587">
            <v>20000</v>
          </cell>
        </row>
        <row r="3588">
          <cell r="A3588" t="str">
            <v>CCIN000224-8000-004</v>
          </cell>
          <cell r="I3588">
            <v>25000</v>
          </cell>
        </row>
        <row r="3589">
          <cell r="A3589" t="str">
            <v>CCIN000224-9000-004</v>
          </cell>
          <cell r="I3589">
            <v>36000</v>
          </cell>
        </row>
        <row r="3590">
          <cell r="A3590" t="str">
            <v>CCIN000225-1000-002</v>
          </cell>
          <cell r="I3590">
            <v>420000</v>
          </cell>
        </row>
        <row r="3591">
          <cell r="A3591" t="str">
            <v>CCIN000225-1000-005</v>
          </cell>
          <cell r="I3591">
            <v>150000</v>
          </cell>
        </row>
        <row r="3592">
          <cell r="A3592" t="str">
            <v>CCIN000225-1000-006</v>
          </cell>
          <cell r="I3592">
            <v>60000</v>
          </cell>
        </row>
        <row r="3593">
          <cell r="A3593" t="str">
            <v>CCIN000225-2000-002</v>
          </cell>
          <cell r="I3593">
            <v>270000</v>
          </cell>
        </row>
        <row r="3594">
          <cell r="A3594" t="str">
            <v>CCIN000225-2000-005</v>
          </cell>
          <cell r="I3594">
            <v>49000</v>
          </cell>
        </row>
        <row r="3595">
          <cell r="A3595" t="str">
            <v>CCIN000225-2000-006</v>
          </cell>
          <cell r="I3595">
            <v>120000</v>
          </cell>
        </row>
        <row r="3596">
          <cell r="A3596" t="str">
            <v>CCIN000225-3000-002</v>
          </cell>
          <cell r="I3596">
            <v>400000</v>
          </cell>
        </row>
        <row r="3597">
          <cell r="A3597" t="str">
            <v>CCIN000225-3000-005</v>
          </cell>
          <cell r="I3597">
            <v>60050</v>
          </cell>
        </row>
        <row r="3598">
          <cell r="A3598" t="str">
            <v>CCIN000225-4000-005</v>
          </cell>
          <cell r="I3598">
            <v>500000</v>
          </cell>
        </row>
        <row r="3599">
          <cell r="A3599" t="str">
            <v>CCIN000226-1000-001</v>
          </cell>
          <cell r="I3599">
            <v>15000</v>
          </cell>
        </row>
        <row r="3600">
          <cell r="A3600" t="str">
            <v>CCIN000226-1000-005</v>
          </cell>
          <cell r="I3600">
            <v>193000</v>
          </cell>
        </row>
        <row r="3601">
          <cell r="A3601" t="str">
            <v>CCIN000226-1000-007</v>
          </cell>
          <cell r="I3601">
            <v>76000</v>
          </cell>
        </row>
        <row r="3602">
          <cell r="A3602" t="str">
            <v>CCIN000226-1000-008</v>
          </cell>
          <cell r="I3602">
            <v>60303</v>
          </cell>
        </row>
        <row r="3603">
          <cell r="A3603" t="str">
            <v>CCIN000226-2000-004</v>
          </cell>
          <cell r="I3603">
            <v>543192</v>
          </cell>
        </row>
        <row r="3604">
          <cell r="A3604" t="str">
            <v>CCIN000226-3000-004</v>
          </cell>
          <cell r="I3604">
            <v>50000</v>
          </cell>
        </row>
        <row r="3605">
          <cell r="A3605" t="str">
            <v>CCIN000226-4000-004</v>
          </cell>
          <cell r="I3605">
            <v>80000</v>
          </cell>
        </row>
        <row r="3606">
          <cell r="A3606" t="str">
            <v>CCIN000227-1000-002</v>
          </cell>
          <cell r="I3606">
            <v>620000</v>
          </cell>
        </row>
        <row r="3607">
          <cell r="A3607" t="str">
            <v>CCIN000227-1000-003</v>
          </cell>
          <cell r="I3607">
            <v>50000</v>
          </cell>
        </row>
        <row r="3608">
          <cell r="A3608" t="str">
            <v>CCIN000227-1000-004</v>
          </cell>
          <cell r="I3608">
            <v>54000</v>
          </cell>
        </row>
        <row r="3609">
          <cell r="A3609" t="str">
            <v>CCIN000227-1000-008</v>
          </cell>
          <cell r="I3609">
            <v>155966</v>
          </cell>
        </row>
        <row r="3610">
          <cell r="A3610" t="str">
            <v>CCIN000227-2000-003</v>
          </cell>
          <cell r="I3610">
            <v>75000</v>
          </cell>
        </row>
        <row r="3611">
          <cell r="A3611" t="str">
            <v>CCIN000228-1000-002</v>
          </cell>
          <cell r="I3611">
            <v>200000</v>
          </cell>
        </row>
        <row r="3612">
          <cell r="A3612" t="str">
            <v>CCIN000228-1000-003</v>
          </cell>
          <cell r="I3612">
            <v>4500000</v>
          </cell>
        </row>
        <row r="3613">
          <cell r="A3613" t="str">
            <v>CCIN000228-1000-004</v>
          </cell>
          <cell r="I3613">
            <v>100000</v>
          </cell>
        </row>
        <row r="3614">
          <cell r="A3614" t="str">
            <v>CCIN000228-8000-001</v>
          </cell>
          <cell r="I3614">
            <v>10000</v>
          </cell>
        </row>
        <row r="3615">
          <cell r="A3615" t="str">
            <v>CCIN000229-1000-002</v>
          </cell>
          <cell r="I3615">
            <v>113000</v>
          </cell>
        </row>
        <row r="3616">
          <cell r="A3616" t="str">
            <v>CCIN000229-1000-003</v>
          </cell>
          <cell r="I3616">
            <v>30000</v>
          </cell>
        </row>
        <row r="3617">
          <cell r="A3617" t="str">
            <v>CCIN000229-1000-005</v>
          </cell>
          <cell r="I3617">
            <v>320000</v>
          </cell>
        </row>
        <row r="3618">
          <cell r="A3618" t="str">
            <v>CCIN000229-1000-006</v>
          </cell>
          <cell r="I3618">
            <v>51000</v>
          </cell>
        </row>
        <row r="3619">
          <cell r="A3619" t="str">
            <v>CCIN000229-1000-007</v>
          </cell>
          <cell r="I3619">
            <v>339000</v>
          </cell>
        </row>
        <row r="3620">
          <cell r="A3620" t="str">
            <v>CCIN000229-2000-007</v>
          </cell>
          <cell r="I3620">
            <v>331506</v>
          </cell>
        </row>
        <row r="3621">
          <cell r="A3621" t="str">
            <v>CCIN000229-3000-005</v>
          </cell>
          <cell r="I3621">
            <v>320000</v>
          </cell>
        </row>
        <row r="3622">
          <cell r="A3622" t="str">
            <v>CCIN000229-4000-005</v>
          </cell>
          <cell r="I3622">
            <v>320000</v>
          </cell>
        </row>
        <row r="3623">
          <cell r="A3623" t="str">
            <v>CCIN000229-7000-001</v>
          </cell>
          <cell r="I3623">
            <v>200000</v>
          </cell>
        </row>
        <row r="3624">
          <cell r="A3624" t="str">
            <v>CCIN000229-8000-001</v>
          </cell>
          <cell r="I3624">
            <v>200000</v>
          </cell>
        </row>
        <row r="3625">
          <cell r="A3625" t="str">
            <v>CCIN000230-1000-002</v>
          </cell>
          <cell r="I3625">
            <v>30000</v>
          </cell>
        </row>
        <row r="3626">
          <cell r="A3626" t="str">
            <v>CCIN000230-1000-003</v>
          </cell>
          <cell r="I3626">
            <v>40000</v>
          </cell>
        </row>
        <row r="3627">
          <cell r="A3627" t="str">
            <v>CCIN000230-1000-004</v>
          </cell>
          <cell r="I3627">
            <v>132000</v>
          </cell>
        </row>
        <row r="3628">
          <cell r="A3628" t="str">
            <v>CCIN000230-1000-005</v>
          </cell>
          <cell r="I3628">
            <v>255176</v>
          </cell>
        </row>
        <row r="3629">
          <cell r="A3629" t="str">
            <v>CCIN000230-1000-007</v>
          </cell>
          <cell r="I3629">
            <v>500000</v>
          </cell>
        </row>
        <row r="3630">
          <cell r="A3630" t="str">
            <v>CCIN000230-2000-003</v>
          </cell>
          <cell r="I3630">
            <v>55000</v>
          </cell>
        </row>
        <row r="3631">
          <cell r="A3631" t="str">
            <v>CCIN000230-3000-007</v>
          </cell>
          <cell r="I3631">
            <v>499480</v>
          </cell>
        </row>
        <row r="3632">
          <cell r="A3632" t="str">
            <v>CCIN000231-1000-001</v>
          </cell>
          <cell r="I3632">
            <v>440000</v>
          </cell>
        </row>
        <row r="3633">
          <cell r="A3633" t="str">
            <v>CCIN000231-1000-002</v>
          </cell>
          <cell r="I3633">
            <v>296000</v>
          </cell>
        </row>
        <row r="3634">
          <cell r="A3634" t="str">
            <v>CCIN000231-1000-003</v>
          </cell>
          <cell r="I3634">
            <v>30000</v>
          </cell>
        </row>
        <row r="3635">
          <cell r="A3635" t="str">
            <v>CCIN000231-1000-004</v>
          </cell>
          <cell r="I3635">
            <v>147000</v>
          </cell>
        </row>
        <row r="3636">
          <cell r="A3636" t="str">
            <v>CCIN000231-1000-007</v>
          </cell>
          <cell r="I3636">
            <v>191800</v>
          </cell>
        </row>
        <row r="3637">
          <cell r="A3637" t="str">
            <v>CCIN000231-1000-008</v>
          </cell>
          <cell r="I3637">
            <v>200000</v>
          </cell>
        </row>
        <row r="3638">
          <cell r="A3638" t="str">
            <v>CCIN000231-2000-001</v>
          </cell>
          <cell r="I3638">
            <v>397000</v>
          </cell>
        </row>
        <row r="3639">
          <cell r="A3639" t="str">
            <v>CCIN000231-2000-003</v>
          </cell>
          <cell r="I3639">
            <v>54000</v>
          </cell>
        </row>
        <row r="3640">
          <cell r="A3640" t="str">
            <v>CCIN000231-2000-005</v>
          </cell>
          <cell r="I3640">
            <v>543724</v>
          </cell>
        </row>
        <row r="3641">
          <cell r="A3641" t="str">
            <v>CCIN000231-3000-003</v>
          </cell>
          <cell r="I3641">
            <v>70000</v>
          </cell>
        </row>
        <row r="3642">
          <cell r="A3642" t="str">
            <v>CCIN000231-3000-006</v>
          </cell>
          <cell r="I3642">
            <v>200000</v>
          </cell>
        </row>
        <row r="3643">
          <cell r="A3643" t="str">
            <v>CCIN000231-4000-003</v>
          </cell>
          <cell r="I3643">
            <v>90000</v>
          </cell>
        </row>
        <row r="3644">
          <cell r="A3644" t="str">
            <v>CCIN000231-4000-008</v>
          </cell>
          <cell r="I3644">
            <v>100000</v>
          </cell>
        </row>
        <row r="3645">
          <cell r="A3645" t="str">
            <v>CCIN000231-5000-003</v>
          </cell>
          <cell r="I3645">
            <v>64469</v>
          </cell>
        </row>
        <row r="3646">
          <cell r="A3646" t="str">
            <v>CCIN000231-5000-005</v>
          </cell>
          <cell r="I3646">
            <v>543724</v>
          </cell>
        </row>
        <row r="3647">
          <cell r="A3647" t="str">
            <v>CCIN000231-5000-006</v>
          </cell>
          <cell r="I3647">
            <v>177000</v>
          </cell>
        </row>
        <row r="3648">
          <cell r="A3648" t="str">
            <v>CCIN000231-7000-003</v>
          </cell>
          <cell r="I3648">
            <v>30000</v>
          </cell>
        </row>
        <row r="3649">
          <cell r="A3649" t="str">
            <v>CCIN000232-1000-003</v>
          </cell>
          <cell r="I3649">
            <v>30000</v>
          </cell>
        </row>
        <row r="3650">
          <cell r="A3650" t="str">
            <v>CCIN000232-1000-004</v>
          </cell>
          <cell r="I3650">
            <v>250000</v>
          </cell>
        </row>
        <row r="3651">
          <cell r="A3651" t="str">
            <v>CCIN000232-1000-005</v>
          </cell>
          <cell r="I3651">
            <v>390000</v>
          </cell>
        </row>
        <row r="3652">
          <cell r="A3652" t="str">
            <v>CCIN000232-1000-006</v>
          </cell>
          <cell r="I3652">
            <v>52068</v>
          </cell>
        </row>
        <row r="3653">
          <cell r="A3653" t="str">
            <v>CCIN000232-1000-007</v>
          </cell>
          <cell r="I3653">
            <v>3220000</v>
          </cell>
        </row>
        <row r="3654">
          <cell r="A3654" t="str">
            <v>CCIN000232-1000-008</v>
          </cell>
          <cell r="I3654">
            <v>240000</v>
          </cell>
        </row>
        <row r="3655">
          <cell r="A3655" t="str">
            <v>CCIN000232-2000-002</v>
          </cell>
          <cell r="I3655">
            <v>5090135.68</v>
          </cell>
        </row>
        <row r="3656">
          <cell r="A3656" t="str">
            <v>CCIN000232-2000-003</v>
          </cell>
          <cell r="I3656">
            <v>30000</v>
          </cell>
        </row>
        <row r="3657">
          <cell r="A3657" t="str">
            <v>CCIN000232-2000-004</v>
          </cell>
          <cell r="I3657">
            <v>20000</v>
          </cell>
        </row>
        <row r="3658">
          <cell r="A3658" t="str">
            <v>CCIN000232-3000-003</v>
          </cell>
          <cell r="I3658">
            <v>30000</v>
          </cell>
        </row>
        <row r="3659">
          <cell r="A3659" t="str">
            <v>CCIN000232-4000-002</v>
          </cell>
          <cell r="I3659">
            <v>1820000</v>
          </cell>
        </row>
        <row r="3660">
          <cell r="A3660" t="str">
            <v>CCIN000232-4000-003</v>
          </cell>
          <cell r="I3660">
            <v>40000</v>
          </cell>
        </row>
        <row r="3661">
          <cell r="A3661" t="str">
            <v>CCIN000232-5000-002</v>
          </cell>
          <cell r="I3661">
            <v>2500000</v>
          </cell>
        </row>
        <row r="3662">
          <cell r="A3662" t="str">
            <v>CCIN000233-1000-001</v>
          </cell>
          <cell r="I3662">
            <v>1275000</v>
          </cell>
        </row>
        <row r="3663">
          <cell r="A3663" t="str">
            <v>CCIN000233-1000-002</v>
          </cell>
          <cell r="I3663">
            <v>179000</v>
          </cell>
        </row>
        <row r="3664">
          <cell r="A3664" t="str">
            <v>CCIN000233-1000-003</v>
          </cell>
          <cell r="I3664">
            <v>50000</v>
          </cell>
        </row>
        <row r="3665">
          <cell r="A3665" t="str">
            <v>CCIN000233-1000-004</v>
          </cell>
          <cell r="I3665">
            <v>144000</v>
          </cell>
        </row>
        <row r="3666">
          <cell r="A3666" t="str">
            <v>CCIN000233-1000-005</v>
          </cell>
          <cell r="I3666">
            <v>50000</v>
          </cell>
        </row>
        <row r="3667">
          <cell r="A3667" t="str">
            <v>CCIN000233-1000-008</v>
          </cell>
          <cell r="I3667">
            <v>29986</v>
          </cell>
        </row>
        <row r="3668">
          <cell r="A3668" t="str">
            <v>CCIN000233-2000-003</v>
          </cell>
          <cell r="I3668">
            <v>70000</v>
          </cell>
        </row>
        <row r="3669">
          <cell r="A3669" t="str">
            <v>CCIN000233-3000-002</v>
          </cell>
          <cell r="I3669">
            <v>215300</v>
          </cell>
        </row>
        <row r="3670">
          <cell r="A3670" t="str">
            <v>CCIN000233-3000-008</v>
          </cell>
          <cell r="I3670">
            <v>241834</v>
          </cell>
        </row>
        <row r="3671">
          <cell r="A3671" t="str">
            <v>CCIN000233-4000-002</v>
          </cell>
          <cell r="I3671">
            <v>310300</v>
          </cell>
        </row>
        <row r="3672">
          <cell r="A3672" t="str">
            <v>CCIN000234-10000-004</v>
          </cell>
          <cell r="I3672">
            <v>60000</v>
          </cell>
        </row>
        <row r="3673">
          <cell r="A3673" t="str">
            <v>CCIN000234-1000-002</v>
          </cell>
          <cell r="I3673">
            <v>134695</v>
          </cell>
        </row>
        <row r="3674">
          <cell r="A3674" t="str">
            <v>CCIN000234-1000-003</v>
          </cell>
          <cell r="I3674">
            <v>15000</v>
          </cell>
        </row>
        <row r="3675">
          <cell r="A3675" t="str">
            <v>CCIN000234-1000-004</v>
          </cell>
          <cell r="I3675">
            <v>200000</v>
          </cell>
        </row>
        <row r="3676">
          <cell r="A3676" t="str">
            <v>CCIN000234-1000-006</v>
          </cell>
          <cell r="I3676">
            <v>300000</v>
          </cell>
        </row>
        <row r="3677">
          <cell r="A3677" t="str">
            <v>CCIN000234-1000-007</v>
          </cell>
          <cell r="I3677">
            <v>300000</v>
          </cell>
        </row>
        <row r="3678">
          <cell r="A3678" t="str">
            <v>CCIN000234-1000-008</v>
          </cell>
          <cell r="I3678">
            <v>65000</v>
          </cell>
        </row>
        <row r="3679">
          <cell r="A3679" t="str">
            <v>CCIN000234-11000-004</v>
          </cell>
          <cell r="I3679">
            <v>18000</v>
          </cell>
        </row>
        <row r="3680">
          <cell r="A3680" t="str">
            <v>CCIN000234-12000-004</v>
          </cell>
          <cell r="I3680">
            <v>45000</v>
          </cell>
        </row>
        <row r="3681">
          <cell r="A3681" t="str">
            <v>CCIN000234-13000-004</v>
          </cell>
          <cell r="I3681">
            <v>177500</v>
          </cell>
        </row>
        <row r="3682">
          <cell r="A3682" t="str">
            <v>CCIN000234-14000-004</v>
          </cell>
          <cell r="I3682">
            <v>373500</v>
          </cell>
        </row>
        <row r="3683">
          <cell r="A3683" t="str">
            <v>CCIN000234-2000-003</v>
          </cell>
          <cell r="I3683">
            <v>25000</v>
          </cell>
        </row>
        <row r="3684">
          <cell r="A3684" t="str">
            <v>CCIN000234-2000-005</v>
          </cell>
          <cell r="I3684">
            <v>416064</v>
          </cell>
        </row>
        <row r="3685">
          <cell r="A3685" t="str">
            <v>CCIN000234-3000-003</v>
          </cell>
          <cell r="I3685">
            <v>20000</v>
          </cell>
        </row>
        <row r="3686">
          <cell r="A3686" t="str">
            <v>CCIN000234-3000-004</v>
          </cell>
          <cell r="I3686">
            <v>50000</v>
          </cell>
        </row>
        <row r="3687">
          <cell r="A3687" t="str">
            <v>CCIN000234-4000-004</v>
          </cell>
          <cell r="I3687">
            <v>20000</v>
          </cell>
        </row>
        <row r="3688">
          <cell r="A3688" t="str">
            <v>CCIN000234-5000-004</v>
          </cell>
          <cell r="I3688">
            <v>23000</v>
          </cell>
        </row>
        <row r="3689">
          <cell r="A3689" t="str">
            <v>CCIN000234-6000-004</v>
          </cell>
          <cell r="I3689">
            <v>15000</v>
          </cell>
        </row>
        <row r="3690">
          <cell r="A3690" t="str">
            <v>CCIN000234-7000-004</v>
          </cell>
          <cell r="I3690">
            <v>12000</v>
          </cell>
        </row>
        <row r="3691">
          <cell r="A3691" t="str">
            <v>CCIN000234-8000-004</v>
          </cell>
          <cell r="I3691">
            <v>250000</v>
          </cell>
        </row>
        <row r="3692">
          <cell r="A3692" t="str">
            <v>CCIN000235-10000-001</v>
          </cell>
          <cell r="I3692">
            <v>60000</v>
          </cell>
        </row>
        <row r="3693">
          <cell r="A3693" t="str">
            <v>CCIN000235-1000-003</v>
          </cell>
          <cell r="I3693">
            <v>15000</v>
          </cell>
        </row>
        <row r="3694">
          <cell r="A3694" t="str">
            <v>CCIN000235-1000-004</v>
          </cell>
          <cell r="I3694">
            <v>150000</v>
          </cell>
        </row>
        <row r="3695">
          <cell r="A3695" t="str">
            <v>CCIN000235-1000-005</v>
          </cell>
          <cell r="I3695">
            <v>50000</v>
          </cell>
        </row>
        <row r="3696">
          <cell r="A3696" t="str">
            <v>CCIN000235-11000-001</v>
          </cell>
          <cell r="I3696">
            <v>64500</v>
          </cell>
        </row>
        <row r="3697">
          <cell r="A3697" t="str">
            <v>CCIN000235-12000-001</v>
          </cell>
          <cell r="I3697">
            <v>114500</v>
          </cell>
        </row>
        <row r="3698">
          <cell r="A3698" t="str">
            <v>CCIN000235-13000-001</v>
          </cell>
          <cell r="I3698">
            <v>213298</v>
          </cell>
        </row>
        <row r="3699">
          <cell r="A3699" t="str">
            <v>CCIN000235-15000-001</v>
          </cell>
          <cell r="I3699">
            <v>100000</v>
          </cell>
        </row>
        <row r="3700">
          <cell r="A3700" t="str">
            <v>CCIN000235-16000-001</v>
          </cell>
          <cell r="I3700">
            <v>213298</v>
          </cell>
        </row>
        <row r="3701">
          <cell r="A3701" t="str">
            <v>CCIN000235-18000-001</v>
          </cell>
          <cell r="I3701">
            <v>150000</v>
          </cell>
        </row>
        <row r="3702">
          <cell r="A3702" t="str">
            <v>CCIN000235-19000-001</v>
          </cell>
          <cell r="I3702">
            <v>150000</v>
          </cell>
        </row>
        <row r="3703">
          <cell r="A3703" t="str">
            <v>CCIN000235-2000-002</v>
          </cell>
          <cell r="I3703">
            <v>1227000</v>
          </cell>
        </row>
        <row r="3704">
          <cell r="A3704" t="str">
            <v>CCIN000235-2000-003</v>
          </cell>
          <cell r="I3704">
            <v>27500</v>
          </cell>
        </row>
        <row r="3705">
          <cell r="A3705" t="str">
            <v>CCIN000235-2000-005</v>
          </cell>
          <cell r="I3705">
            <v>100000</v>
          </cell>
        </row>
        <row r="3706">
          <cell r="A3706" t="str">
            <v>CCIN000235-2000-006</v>
          </cell>
          <cell r="I3706">
            <v>350000</v>
          </cell>
        </row>
        <row r="3707">
          <cell r="A3707" t="str">
            <v>CCIN000235-21000-001</v>
          </cell>
          <cell r="I3707">
            <v>150000</v>
          </cell>
        </row>
        <row r="3708">
          <cell r="A3708" t="str">
            <v>CCIN000235-22000-001</v>
          </cell>
          <cell r="I3708">
            <v>150000</v>
          </cell>
        </row>
        <row r="3709">
          <cell r="A3709" t="str">
            <v>CCIN000235-23000-001</v>
          </cell>
          <cell r="I3709">
            <v>300000</v>
          </cell>
        </row>
        <row r="3710">
          <cell r="A3710" t="str">
            <v>CCIN000235-3000-004</v>
          </cell>
          <cell r="I3710">
            <v>30000</v>
          </cell>
        </row>
        <row r="3711">
          <cell r="A3711" t="str">
            <v>CCIN000235-9000-001</v>
          </cell>
          <cell r="I3711">
            <v>30000</v>
          </cell>
        </row>
        <row r="3712">
          <cell r="A3712" t="str">
            <v>CCIN000236-1000-002</v>
          </cell>
          <cell r="I3712">
            <v>1200000</v>
          </cell>
        </row>
        <row r="3713">
          <cell r="A3713" t="str">
            <v>CCIN000236-1000-003</v>
          </cell>
          <cell r="I3713">
            <v>30000</v>
          </cell>
        </row>
        <row r="3714">
          <cell r="A3714" t="str">
            <v>CCIN000236-1000-004</v>
          </cell>
          <cell r="I3714">
            <v>380000</v>
          </cell>
        </row>
        <row r="3715">
          <cell r="A3715" t="str">
            <v>CCIN000236-1000-005</v>
          </cell>
          <cell r="I3715">
            <v>300000</v>
          </cell>
        </row>
        <row r="3716">
          <cell r="A3716" t="str">
            <v>CCIN000236-1000-007</v>
          </cell>
          <cell r="I3716">
            <v>839000</v>
          </cell>
        </row>
        <row r="3717">
          <cell r="A3717" t="str">
            <v>CCIN000236-1000-008</v>
          </cell>
          <cell r="I3717">
            <v>220000</v>
          </cell>
        </row>
        <row r="3718">
          <cell r="A3718" t="str">
            <v>CCIN000236-2000-003</v>
          </cell>
          <cell r="I3718">
            <v>50000</v>
          </cell>
        </row>
        <row r="3719">
          <cell r="A3719" t="str">
            <v>CCIN000236-2000-004</v>
          </cell>
          <cell r="I3719">
            <v>380000</v>
          </cell>
        </row>
        <row r="3720">
          <cell r="A3720" t="str">
            <v>CCIN000236-2000-008</v>
          </cell>
          <cell r="I3720">
            <v>300000</v>
          </cell>
        </row>
        <row r="3721">
          <cell r="A3721" t="str">
            <v>CCIN000236-3000-004</v>
          </cell>
          <cell r="I3721">
            <v>50000</v>
          </cell>
        </row>
        <row r="3722">
          <cell r="A3722" t="str">
            <v>CCIN000237-1000-002</v>
          </cell>
          <cell r="I3722">
            <v>276000</v>
          </cell>
        </row>
        <row r="3723">
          <cell r="A3723" t="str">
            <v>CCIN000237-1000-003</v>
          </cell>
          <cell r="I3723">
            <v>25000</v>
          </cell>
        </row>
        <row r="3724">
          <cell r="A3724" t="str">
            <v>CCIN000237-1000-005</v>
          </cell>
          <cell r="I3724">
            <v>18791</v>
          </cell>
        </row>
        <row r="3725">
          <cell r="A3725" t="str">
            <v>CCIN000237-1000-007</v>
          </cell>
          <cell r="I3725">
            <v>800000</v>
          </cell>
        </row>
        <row r="3726">
          <cell r="A3726" t="str">
            <v>CCIN000237-1000-008</v>
          </cell>
          <cell r="I3726">
            <v>28008</v>
          </cell>
        </row>
        <row r="3727">
          <cell r="A3727" t="str">
            <v>CCIN000237-2000-003</v>
          </cell>
          <cell r="I3727">
            <v>50000</v>
          </cell>
        </row>
        <row r="3728">
          <cell r="A3728" t="str">
            <v>CCIN000237-3000-003</v>
          </cell>
          <cell r="I3728">
            <v>70000</v>
          </cell>
        </row>
        <row r="3729">
          <cell r="A3729" t="str">
            <v>CCIN000237-4000-003</v>
          </cell>
          <cell r="I3729">
            <v>43200</v>
          </cell>
        </row>
        <row r="3730">
          <cell r="A3730" t="str">
            <v>CCIN000237-5000-003</v>
          </cell>
          <cell r="I3730">
            <v>50000</v>
          </cell>
        </row>
        <row r="3731">
          <cell r="A3731" t="str">
            <v>CCIN000237-5000-008</v>
          </cell>
          <cell r="I3731">
            <v>464333</v>
          </cell>
        </row>
        <row r="3732">
          <cell r="A3732" t="str">
            <v>CCIN000237-6000-003</v>
          </cell>
          <cell r="I3732">
            <v>50000</v>
          </cell>
        </row>
        <row r="3733">
          <cell r="A3733" t="str">
            <v>CCIN000237-7000-003</v>
          </cell>
          <cell r="I3733">
            <v>50000</v>
          </cell>
        </row>
        <row r="3734">
          <cell r="A3734" t="str">
            <v>CCIN000238-10000-001</v>
          </cell>
          <cell r="I3734">
            <v>20000</v>
          </cell>
        </row>
        <row r="3735">
          <cell r="A3735" t="str">
            <v>CCIN000238-1000-002</v>
          </cell>
          <cell r="I3735">
            <v>250000</v>
          </cell>
        </row>
        <row r="3736">
          <cell r="A3736" t="str">
            <v>CCIN000238-1000-003</v>
          </cell>
          <cell r="I3736">
            <v>30000</v>
          </cell>
        </row>
        <row r="3737">
          <cell r="A3737" t="str">
            <v>CCIN000238-1000-007</v>
          </cell>
          <cell r="I3737">
            <v>64800</v>
          </cell>
        </row>
        <row r="3738">
          <cell r="A3738" t="str">
            <v>CCIN000238-1000-008</v>
          </cell>
          <cell r="I3738">
            <v>151588</v>
          </cell>
        </row>
        <row r="3739">
          <cell r="A3739" t="str">
            <v>CCIN000238-11000-001</v>
          </cell>
          <cell r="I3739">
            <v>54500</v>
          </cell>
        </row>
        <row r="3740">
          <cell r="A3740" t="str">
            <v>CCIN000238-12000-001</v>
          </cell>
          <cell r="I3740">
            <v>70000</v>
          </cell>
        </row>
        <row r="3741">
          <cell r="A3741" t="str">
            <v>CCIN000238-13000-001</v>
          </cell>
          <cell r="I3741">
            <v>30000</v>
          </cell>
        </row>
        <row r="3742">
          <cell r="A3742" t="str">
            <v>CCIN000238-14000-001</v>
          </cell>
          <cell r="I3742">
            <v>100000</v>
          </cell>
        </row>
        <row r="3743">
          <cell r="A3743" t="str">
            <v>CCIN000238-15000-001</v>
          </cell>
          <cell r="I3743">
            <v>87235</v>
          </cell>
        </row>
        <row r="3744">
          <cell r="A3744" t="str">
            <v>CCIN000238-17000-001</v>
          </cell>
          <cell r="I3744">
            <v>12000</v>
          </cell>
        </row>
        <row r="3745">
          <cell r="A3745" t="str">
            <v>CCIN000238-2000-002</v>
          </cell>
          <cell r="I3745">
            <v>408000</v>
          </cell>
        </row>
        <row r="3746">
          <cell r="A3746" t="str">
            <v>CCIN000238-2000-003</v>
          </cell>
          <cell r="I3746">
            <v>54000</v>
          </cell>
        </row>
        <row r="3747">
          <cell r="A3747" t="str">
            <v>CCIN000238-2000-004</v>
          </cell>
          <cell r="I3747">
            <v>383618</v>
          </cell>
        </row>
        <row r="3748">
          <cell r="A3748" t="str">
            <v>CCIN000238-3000-002</v>
          </cell>
          <cell r="I3748">
            <v>412000</v>
          </cell>
        </row>
        <row r="3749">
          <cell r="A3749" t="str">
            <v>CCIN000238-3000-003</v>
          </cell>
          <cell r="I3749">
            <v>75000</v>
          </cell>
        </row>
        <row r="3750">
          <cell r="A3750" t="str">
            <v>CCIN000238-4000-002</v>
          </cell>
          <cell r="I3750">
            <v>536000</v>
          </cell>
        </row>
        <row r="3751">
          <cell r="A3751" t="str">
            <v>CCIN000238-4000-003</v>
          </cell>
          <cell r="I3751">
            <v>100000</v>
          </cell>
        </row>
        <row r="3752">
          <cell r="A3752" t="str">
            <v>CCIN000238-5000-002</v>
          </cell>
          <cell r="I3752">
            <v>634578</v>
          </cell>
        </row>
        <row r="3753">
          <cell r="A3753" t="str">
            <v>CCIN000238-5000-003</v>
          </cell>
          <cell r="I3753">
            <v>100000</v>
          </cell>
        </row>
        <row r="3754">
          <cell r="A3754" t="str">
            <v>CCIN000239-1000-002</v>
          </cell>
          <cell r="I3754">
            <v>35000</v>
          </cell>
        </row>
        <row r="3755">
          <cell r="A3755" t="str">
            <v>CCIN000239-1000-003</v>
          </cell>
          <cell r="I3755">
            <v>1500000</v>
          </cell>
        </row>
        <row r="3756">
          <cell r="A3756" t="str">
            <v>CCIN000239-1000-005</v>
          </cell>
          <cell r="I3756">
            <v>150000</v>
          </cell>
        </row>
        <row r="3757">
          <cell r="A3757" t="str">
            <v>CCIN000239-1000-007</v>
          </cell>
          <cell r="I3757">
            <v>185000</v>
          </cell>
        </row>
        <row r="3758">
          <cell r="A3758" t="str">
            <v>CCIN000239-1000-008</v>
          </cell>
          <cell r="I3758">
            <v>200000</v>
          </cell>
        </row>
        <row r="3759">
          <cell r="A3759" t="str">
            <v>CCIN000240-1000-001</v>
          </cell>
          <cell r="I3759">
            <v>1000000</v>
          </cell>
        </row>
        <row r="3760">
          <cell r="A3760" t="str">
            <v>CCIN000240-1000-002</v>
          </cell>
          <cell r="I3760">
            <v>292000</v>
          </cell>
        </row>
        <row r="3761">
          <cell r="A3761" t="str">
            <v>CCIN000240-1000-003</v>
          </cell>
          <cell r="I3761">
            <v>100000</v>
          </cell>
        </row>
        <row r="3762">
          <cell r="A3762" t="str">
            <v>CCIN000240-1000-007</v>
          </cell>
          <cell r="I3762">
            <v>87848</v>
          </cell>
        </row>
        <row r="3763">
          <cell r="A3763" t="str">
            <v>CCIN000240-2000-001</v>
          </cell>
          <cell r="I3763">
            <v>1000000</v>
          </cell>
        </row>
        <row r="3764">
          <cell r="A3764" t="str">
            <v>CCIN000240-2000-003</v>
          </cell>
          <cell r="I3764">
            <v>150000</v>
          </cell>
        </row>
        <row r="3765">
          <cell r="A3765" t="str">
            <v>CCIN000240-2000-005</v>
          </cell>
          <cell r="I3765">
            <v>102000</v>
          </cell>
        </row>
        <row r="3766">
          <cell r="A3766" t="str">
            <v>CCIN000240-2000-006</v>
          </cell>
          <cell r="I3766">
            <v>65000</v>
          </cell>
        </row>
        <row r="3767">
          <cell r="A3767" t="str">
            <v>CCIN000240-3000-003</v>
          </cell>
          <cell r="I3767">
            <v>200000</v>
          </cell>
        </row>
        <row r="3768">
          <cell r="A3768" t="str">
            <v>CCIN000241-1000-006</v>
          </cell>
          <cell r="I3768">
            <v>45000</v>
          </cell>
        </row>
        <row r="3769">
          <cell r="A3769" t="str">
            <v>CCIN000241-1000-007</v>
          </cell>
          <cell r="I3769">
            <v>1224000</v>
          </cell>
        </row>
        <row r="3770">
          <cell r="A3770" t="str">
            <v>CCIN000241-1000-008</v>
          </cell>
          <cell r="I3770">
            <v>13443</v>
          </cell>
        </row>
        <row r="3771">
          <cell r="A3771" t="str">
            <v>CCIN000241-2000-002</v>
          </cell>
          <cell r="I3771">
            <v>1000000</v>
          </cell>
        </row>
        <row r="3772">
          <cell r="A3772" t="str">
            <v>CCIN000241-2000-005</v>
          </cell>
          <cell r="I3772">
            <v>300000</v>
          </cell>
        </row>
        <row r="3773">
          <cell r="A3773" t="str">
            <v>CCIN000241-3000-001</v>
          </cell>
          <cell r="I3773">
            <v>100000</v>
          </cell>
        </row>
        <row r="3774">
          <cell r="A3774" t="str">
            <v>CCIN000241-4000-001</v>
          </cell>
          <cell r="I3774">
            <v>150000</v>
          </cell>
        </row>
        <row r="3775">
          <cell r="A3775" t="str">
            <v>CCIN000242-1000-002</v>
          </cell>
          <cell r="I3775">
            <v>1020000</v>
          </cell>
        </row>
        <row r="3776">
          <cell r="A3776" t="str">
            <v>CCIN000242-1000-003</v>
          </cell>
          <cell r="I3776">
            <v>20000</v>
          </cell>
        </row>
        <row r="3777">
          <cell r="A3777" t="str">
            <v>CCIN000242-1000-004</v>
          </cell>
          <cell r="I3777">
            <v>500000</v>
          </cell>
        </row>
        <row r="3778">
          <cell r="A3778" t="str">
            <v>CCIN000242-1000-008</v>
          </cell>
          <cell r="I3778">
            <v>340000</v>
          </cell>
        </row>
        <row r="3779">
          <cell r="A3779" t="str">
            <v>CCIN000242-2000-002</v>
          </cell>
          <cell r="I3779">
            <v>1612000</v>
          </cell>
        </row>
        <row r="3780">
          <cell r="A3780" t="str">
            <v>CCIN000242-2000-003</v>
          </cell>
          <cell r="I3780">
            <v>40000</v>
          </cell>
        </row>
        <row r="3781">
          <cell r="A3781" t="str">
            <v>CCIN000242-2000-004</v>
          </cell>
          <cell r="I3781">
            <v>500000</v>
          </cell>
        </row>
        <row r="3782">
          <cell r="A3782" t="str">
            <v>CCIN000242-2000-005</v>
          </cell>
          <cell r="I3782">
            <v>20000000</v>
          </cell>
        </row>
        <row r="3783">
          <cell r="A3783" t="str">
            <v>CCIN000242-3000-002</v>
          </cell>
          <cell r="I3783">
            <v>1571000</v>
          </cell>
        </row>
        <row r="3784">
          <cell r="A3784" t="str">
            <v>CCIN000242-3000-004</v>
          </cell>
          <cell r="I3784">
            <v>500000</v>
          </cell>
        </row>
        <row r="3785">
          <cell r="A3785" t="str">
            <v>CCIN000242-4000-004</v>
          </cell>
          <cell r="I3785">
            <v>400000</v>
          </cell>
        </row>
        <row r="3786">
          <cell r="A3786" t="str">
            <v>CCIN000243-1000-002</v>
          </cell>
          <cell r="I3786">
            <v>230000</v>
          </cell>
        </row>
        <row r="3787">
          <cell r="A3787" t="str">
            <v>CCIN000243-1000-003</v>
          </cell>
          <cell r="I3787">
            <v>30000</v>
          </cell>
        </row>
        <row r="3788">
          <cell r="A3788" t="str">
            <v>CCIN000243-1000-004</v>
          </cell>
          <cell r="I3788">
            <v>136000</v>
          </cell>
        </row>
        <row r="3789">
          <cell r="A3789" t="str">
            <v>CCIN000243-1000-005</v>
          </cell>
          <cell r="I3789">
            <v>76000</v>
          </cell>
        </row>
        <row r="3790">
          <cell r="A3790" t="str">
            <v>CCIN000243-1000-008</v>
          </cell>
          <cell r="I3790">
            <v>20000</v>
          </cell>
        </row>
        <row r="3791">
          <cell r="A3791" t="str">
            <v>CCIN000243-2000-003</v>
          </cell>
          <cell r="I3791">
            <v>50000</v>
          </cell>
        </row>
        <row r="3792">
          <cell r="A3792" t="str">
            <v>CCIN000244-1000-002</v>
          </cell>
          <cell r="I3792">
            <v>150000</v>
          </cell>
        </row>
        <row r="3793">
          <cell r="A3793" t="str">
            <v>CCIN000244-1000-003</v>
          </cell>
          <cell r="I3793">
            <v>30000</v>
          </cell>
        </row>
        <row r="3794">
          <cell r="A3794" t="str">
            <v>CCIN000244-1000-004</v>
          </cell>
          <cell r="I3794">
            <v>230000</v>
          </cell>
        </row>
        <row r="3795">
          <cell r="A3795" t="str">
            <v>CCIN000244-1000-005</v>
          </cell>
          <cell r="I3795">
            <v>330958</v>
          </cell>
        </row>
        <row r="3796">
          <cell r="A3796" t="str">
            <v>CCIN000244-1000-006</v>
          </cell>
          <cell r="I3796">
            <v>315000</v>
          </cell>
        </row>
        <row r="3797">
          <cell r="A3797" t="str">
            <v>CCIN000244-1000-007</v>
          </cell>
          <cell r="I3797">
            <v>200000</v>
          </cell>
        </row>
        <row r="3798">
          <cell r="A3798" t="str">
            <v>CCIN000244-2000-002</v>
          </cell>
          <cell r="I3798">
            <v>150000</v>
          </cell>
        </row>
        <row r="3799">
          <cell r="A3799" t="str">
            <v>CCIN000244-2000-003</v>
          </cell>
          <cell r="I3799">
            <v>50000</v>
          </cell>
        </row>
        <row r="3800">
          <cell r="A3800" t="str">
            <v>CCIN000244-2000-006</v>
          </cell>
          <cell r="I3800">
            <v>400000</v>
          </cell>
        </row>
        <row r="3801">
          <cell r="A3801" t="str">
            <v>CCIN000244-4000-002</v>
          </cell>
          <cell r="I3801">
            <v>142606</v>
          </cell>
        </row>
        <row r="3802">
          <cell r="A3802" t="str">
            <v>CCIN000244-5000-002</v>
          </cell>
          <cell r="I3802">
            <v>100000</v>
          </cell>
        </row>
        <row r="3803">
          <cell r="A3803" t="str">
            <v>CCIN000244-6000-002</v>
          </cell>
          <cell r="I3803">
            <v>86812</v>
          </cell>
        </row>
        <row r="3804">
          <cell r="A3804" t="str">
            <v>CCIN000245-1000-002</v>
          </cell>
          <cell r="I3804">
            <v>188000</v>
          </cell>
        </row>
        <row r="3805">
          <cell r="A3805" t="str">
            <v>CCIN000245-1000-005</v>
          </cell>
          <cell r="I3805">
            <v>615000</v>
          </cell>
        </row>
        <row r="3806">
          <cell r="A3806" t="str">
            <v>CCIN000245-1000-006</v>
          </cell>
          <cell r="I3806">
            <v>83790</v>
          </cell>
        </row>
        <row r="3807">
          <cell r="A3807" t="str">
            <v>CCIN000245-2000-004</v>
          </cell>
          <cell r="I3807">
            <v>20000</v>
          </cell>
        </row>
        <row r="3808">
          <cell r="A3808" t="str">
            <v>CCIN000245-2000-005</v>
          </cell>
          <cell r="I3808">
            <v>120000</v>
          </cell>
        </row>
        <row r="3809">
          <cell r="A3809" t="str">
            <v>CCIN000246-1000-002</v>
          </cell>
          <cell r="I3809">
            <v>224000</v>
          </cell>
        </row>
        <row r="3810">
          <cell r="A3810" t="str">
            <v>CCIN000246-1000-003</v>
          </cell>
          <cell r="I3810">
            <v>10000</v>
          </cell>
        </row>
        <row r="3811">
          <cell r="A3811" t="str">
            <v>CCIN000246-1000-004</v>
          </cell>
          <cell r="I3811">
            <v>30000</v>
          </cell>
        </row>
        <row r="3812">
          <cell r="A3812" t="str">
            <v>CCIN000246-1000-007</v>
          </cell>
          <cell r="I3812">
            <v>193400</v>
          </cell>
        </row>
        <row r="3813">
          <cell r="A3813" t="str">
            <v>CCIN000246-2000-002</v>
          </cell>
          <cell r="I3813">
            <v>204000</v>
          </cell>
        </row>
        <row r="3814">
          <cell r="A3814" t="str">
            <v>CCIN000246-2000-005</v>
          </cell>
          <cell r="I3814">
            <v>630686</v>
          </cell>
        </row>
        <row r="3815">
          <cell r="A3815" t="str">
            <v>CCIN000246-3000-002</v>
          </cell>
          <cell r="I3815">
            <v>141000</v>
          </cell>
        </row>
        <row r="3816">
          <cell r="A3816" t="str">
            <v>CCIN000246-4000-002</v>
          </cell>
          <cell r="I3816">
            <v>141000</v>
          </cell>
        </row>
        <row r="3817">
          <cell r="A3817" t="str">
            <v>CCIN000247-1000-002</v>
          </cell>
          <cell r="I3817">
            <v>3508000</v>
          </cell>
        </row>
        <row r="3818">
          <cell r="A3818" t="str">
            <v>CCIN000247-1000-003</v>
          </cell>
          <cell r="I3818">
            <v>20000</v>
          </cell>
        </row>
        <row r="3819">
          <cell r="A3819" t="str">
            <v>CCIN000247-11000-004</v>
          </cell>
          <cell r="I3819">
            <v>170307</v>
          </cell>
        </row>
        <row r="3820">
          <cell r="A3820" t="str">
            <v>CCIN000247-2000-004</v>
          </cell>
          <cell r="I3820">
            <v>280000</v>
          </cell>
        </row>
        <row r="3821">
          <cell r="A3821" t="str">
            <v>CCIN000247-3000-004</v>
          </cell>
          <cell r="I3821">
            <v>468000</v>
          </cell>
        </row>
        <row r="3822">
          <cell r="A3822" t="str">
            <v>CCIN000247-5000-004</v>
          </cell>
          <cell r="I3822">
            <v>484000</v>
          </cell>
        </row>
        <row r="3823">
          <cell r="A3823" t="str">
            <v>CCIN000247-8000-004</v>
          </cell>
          <cell r="I3823">
            <v>450000</v>
          </cell>
        </row>
        <row r="3824">
          <cell r="A3824" t="str">
            <v>CCIN000247-9000-004</v>
          </cell>
          <cell r="I3824">
            <v>100000</v>
          </cell>
        </row>
        <row r="3825">
          <cell r="A3825" t="str">
            <v>CCIN000248-10000-001</v>
          </cell>
          <cell r="I3825">
            <v>3179823</v>
          </cell>
        </row>
        <row r="3826">
          <cell r="A3826" t="str">
            <v>CCIN000248-10000-005</v>
          </cell>
          <cell r="I3826">
            <v>90000</v>
          </cell>
        </row>
        <row r="3827">
          <cell r="A3827" t="str">
            <v>CCIN000248-1000-002</v>
          </cell>
          <cell r="I3827">
            <v>236000</v>
          </cell>
        </row>
        <row r="3828">
          <cell r="A3828" t="str">
            <v>CCIN000248-1000-003</v>
          </cell>
          <cell r="I3828">
            <v>30000</v>
          </cell>
        </row>
        <row r="3829">
          <cell r="A3829" t="str">
            <v>CCIN000248-1000-004</v>
          </cell>
          <cell r="I3829">
            <v>534000</v>
          </cell>
        </row>
        <row r="3830">
          <cell r="A3830" t="str">
            <v>CCIN000248-1000-006</v>
          </cell>
          <cell r="I3830">
            <v>250000</v>
          </cell>
        </row>
        <row r="3831">
          <cell r="A3831" t="str">
            <v>CCIN000248-1000-008</v>
          </cell>
          <cell r="I3831">
            <v>94167</v>
          </cell>
        </row>
        <row r="3832">
          <cell r="A3832" t="str">
            <v>CCIN000248-11000-005</v>
          </cell>
          <cell r="I3832">
            <v>90000</v>
          </cell>
        </row>
        <row r="3833">
          <cell r="A3833" t="str">
            <v>CCIN000248-12000-005</v>
          </cell>
          <cell r="I3833">
            <v>100000</v>
          </cell>
        </row>
        <row r="3834">
          <cell r="A3834" t="str">
            <v>CCIN000248-2000-002</v>
          </cell>
          <cell r="I3834">
            <v>254000</v>
          </cell>
        </row>
        <row r="3835">
          <cell r="A3835" t="str">
            <v>CCIN000248-2000-003</v>
          </cell>
          <cell r="I3835">
            <v>50000</v>
          </cell>
        </row>
        <row r="3836">
          <cell r="A3836" t="str">
            <v>CCIN000248-2000-005</v>
          </cell>
          <cell r="I3836">
            <v>30000</v>
          </cell>
        </row>
        <row r="3837">
          <cell r="A3837" t="str">
            <v>CCIN000248-3000-002</v>
          </cell>
          <cell r="I3837">
            <v>234000</v>
          </cell>
        </row>
        <row r="3838">
          <cell r="A3838" t="str">
            <v>CCIN000248-3000-003</v>
          </cell>
          <cell r="I3838">
            <v>70000</v>
          </cell>
        </row>
        <row r="3839">
          <cell r="A3839" t="str">
            <v>CCIN000248-3000-004</v>
          </cell>
          <cell r="I3839">
            <v>100000</v>
          </cell>
        </row>
        <row r="3840">
          <cell r="A3840" t="str">
            <v>CCIN000248-3000-005</v>
          </cell>
          <cell r="I3840">
            <v>50000</v>
          </cell>
        </row>
        <row r="3841">
          <cell r="A3841" t="str">
            <v>CCIN000248-4000-001</v>
          </cell>
          <cell r="I3841">
            <v>1400000</v>
          </cell>
        </row>
        <row r="3842">
          <cell r="A3842" t="str">
            <v>CCIN000248-4000-003</v>
          </cell>
          <cell r="I3842">
            <v>70000</v>
          </cell>
        </row>
        <row r="3843">
          <cell r="A3843" t="str">
            <v>CCIN000248-4000-004</v>
          </cell>
          <cell r="I3843">
            <v>634000</v>
          </cell>
        </row>
        <row r="3844">
          <cell r="A3844" t="str">
            <v>CCIN000248-5000-001</v>
          </cell>
          <cell r="I3844">
            <v>1383511</v>
          </cell>
        </row>
        <row r="3845">
          <cell r="A3845" t="str">
            <v>CCIN000248-5000-004</v>
          </cell>
          <cell r="I3845">
            <v>120000</v>
          </cell>
        </row>
        <row r="3846">
          <cell r="A3846" t="str">
            <v>CCIN000248-5000-005</v>
          </cell>
          <cell r="I3846">
            <v>50000</v>
          </cell>
        </row>
        <row r="3847">
          <cell r="A3847" t="str">
            <v>CCIN000248-6000-001</v>
          </cell>
          <cell r="I3847">
            <v>2500000</v>
          </cell>
        </row>
        <row r="3848">
          <cell r="A3848" t="str">
            <v>CCIN000248-6000-004</v>
          </cell>
          <cell r="I3848">
            <v>212000</v>
          </cell>
        </row>
        <row r="3849">
          <cell r="A3849" t="str">
            <v>CCIN000248-6000-005</v>
          </cell>
          <cell r="I3849">
            <v>50000</v>
          </cell>
        </row>
        <row r="3850">
          <cell r="A3850" t="str">
            <v>CCIN000248-7000-001</v>
          </cell>
          <cell r="I3850">
            <v>2152034</v>
          </cell>
        </row>
        <row r="3851">
          <cell r="A3851" t="str">
            <v>CCIN000248-7000-005</v>
          </cell>
          <cell r="I3851">
            <v>60000</v>
          </cell>
        </row>
        <row r="3852">
          <cell r="A3852" t="str">
            <v>CCIN000248-8000-004</v>
          </cell>
          <cell r="I3852">
            <v>150000</v>
          </cell>
        </row>
        <row r="3853">
          <cell r="A3853" t="str">
            <v>CCIN000248-8000-005</v>
          </cell>
          <cell r="I3853">
            <v>60000</v>
          </cell>
        </row>
        <row r="3854">
          <cell r="A3854" t="str">
            <v>CCIN000248-9000-001</v>
          </cell>
          <cell r="I3854">
            <v>1500000</v>
          </cell>
        </row>
        <row r="3855">
          <cell r="A3855" t="str">
            <v>CCIN000248-9000-005</v>
          </cell>
          <cell r="I3855">
            <v>90000</v>
          </cell>
        </row>
        <row r="3856">
          <cell r="A3856" t="str">
            <v>CCIN000249-10000-001</v>
          </cell>
          <cell r="I3856">
            <v>70000</v>
          </cell>
        </row>
        <row r="3857">
          <cell r="A3857" t="str">
            <v>CCIN000249-1000-002</v>
          </cell>
          <cell r="I3857">
            <v>280000</v>
          </cell>
        </row>
        <row r="3858">
          <cell r="A3858" t="str">
            <v>CCIN000249-1000-003</v>
          </cell>
          <cell r="I3858">
            <v>15000</v>
          </cell>
        </row>
        <row r="3859">
          <cell r="A3859" t="str">
            <v>CCIN000249-1000-004</v>
          </cell>
          <cell r="I3859">
            <v>126000</v>
          </cell>
        </row>
        <row r="3860">
          <cell r="A3860" t="str">
            <v>CCIN000249-1000-005</v>
          </cell>
          <cell r="I3860">
            <v>23750</v>
          </cell>
        </row>
        <row r="3861">
          <cell r="A3861" t="str">
            <v>CCIN000249-2000-004</v>
          </cell>
          <cell r="I3861">
            <v>25000</v>
          </cell>
        </row>
        <row r="3862">
          <cell r="A3862" t="str">
            <v>CCIN000249-3000-005</v>
          </cell>
          <cell r="I3862">
            <v>47500</v>
          </cell>
        </row>
        <row r="3863">
          <cell r="A3863" t="str">
            <v>CCIN000249-4000-002</v>
          </cell>
          <cell r="I3863">
            <v>183000</v>
          </cell>
        </row>
        <row r="3864">
          <cell r="A3864" t="str">
            <v>CCIN000249-8000-001</v>
          </cell>
          <cell r="I3864">
            <v>50000</v>
          </cell>
        </row>
        <row r="3865">
          <cell r="A3865" t="str">
            <v>CCIN000249-9000-001</v>
          </cell>
          <cell r="I3865">
            <v>60000</v>
          </cell>
        </row>
        <row r="3866">
          <cell r="A3866" t="str">
            <v>CCIN000250-1000-002</v>
          </cell>
          <cell r="I3866">
            <v>196000</v>
          </cell>
        </row>
        <row r="3867">
          <cell r="A3867" t="str">
            <v>CCIN000250-1000-003</v>
          </cell>
          <cell r="I3867">
            <v>30000</v>
          </cell>
        </row>
        <row r="3868">
          <cell r="A3868" t="str">
            <v>CCIN000250-1000-007</v>
          </cell>
          <cell r="I3868">
            <v>450000</v>
          </cell>
        </row>
        <row r="3869">
          <cell r="A3869" t="str">
            <v>CCIN000250-2000-002</v>
          </cell>
          <cell r="I3869">
            <v>196000</v>
          </cell>
        </row>
        <row r="3870">
          <cell r="A3870" t="str">
            <v>CCIN000250-2000-003</v>
          </cell>
          <cell r="I3870">
            <v>50000</v>
          </cell>
        </row>
        <row r="3871">
          <cell r="A3871" t="str">
            <v>CCIN000250-5000-006</v>
          </cell>
          <cell r="I3871">
            <v>41000</v>
          </cell>
        </row>
        <row r="3872">
          <cell r="A3872" t="str">
            <v>CCIN000251-1000-002</v>
          </cell>
          <cell r="I3872">
            <v>840000</v>
          </cell>
        </row>
        <row r="3873">
          <cell r="A3873" t="str">
            <v>CCIN000251-1000-003</v>
          </cell>
          <cell r="I3873">
            <v>20000</v>
          </cell>
        </row>
        <row r="3874">
          <cell r="A3874" t="str">
            <v>CCIN000251-1000-005</v>
          </cell>
          <cell r="I3874">
            <v>4167292</v>
          </cell>
        </row>
        <row r="3875">
          <cell r="A3875" t="str">
            <v>CCIN000251-1000-006</v>
          </cell>
          <cell r="I3875">
            <v>250000</v>
          </cell>
        </row>
        <row r="3876">
          <cell r="A3876" t="str">
            <v>CCIN000251-1000-008</v>
          </cell>
          <cell r="I3876">
            <v>15000</v>
          </cell>
        </row>
        <row r="3877">
          <cell r="A3877" t="str">
            <v>CCIN000251-2000-002</v>
          </cell>
          <cell r="I3877">
            <v>730000</v>
          </cell>
        </row>
        <row r="3878">
          <cell r="A3878" t="str">
            <v>CCIN000251-2000-004</v>
          </cell>
          <cell r="I3878">
            <v>250000</v>
          </cell>
        </row>
        <row r="3879">
          <cell r="A3879" t="str">
            <v>CCIN000251-2000-005</v>
          </cell>
          <cell r="I3879">
            <v>2083959</v>
          </cell>
        </row>
        <row r="3880">
          <cell r="A3880" t="str">
            <v>CCIN000251-3000-006</v>
          </cell>
          <cell r="I3880">
            <v>300000</v>
          </cell>
        </row>
        <row r="3881">
          <cell r="A3881" t="str">
            <v>CCIN000251-4000-006</v>
          </cell>
          <cell r="I3881">
            <v>300000</v>
          </cell>
        </row>
        <row r="3882">
          <cell r="A3882" t="str">
            <v>CCIN000252-1000-002</v>
          </cell>
          <cell r="I3882">
            <v>388000</v>
          </cell>
        </row>
        <row r="3883">
          <cell r="A3883" t="str">
            <v>CCIN000252-1000-003</v>
          </cell>
          <cell r="I3883">
            <v>54000</v>
          </cell>
        </row>
        <row r="3884">
          <cell r="A3884" t="str">
            <v>CCIN000252-1000-004</v>
          </cell>
          <cell r="I3884">
            <v>30000</v>
          </cell>
        </row>
        <row r="3885">
          <cell r="A3885" t="str">
            <v>CCIN000252-1000-007</v>
          </cell>
          <cell r="I3885">
            <v>109590</v>
          </cell>
        </row>
        <row r="3886">
          <cell r="A3886" t="str">
            <v>CCIN000252-2000-002</v>
          </cell>
          <cell r="I3886">
            <v>118628.73</v>
          </cell>
        </row>
        <row r="3887">
          <cell r="A3887" t="str">
            <v>CCIN000253-1000-002</v>
          </cell>
          <cell r="I3887">
            <v>20000</v>
          </cell>
        </row>
        <row r="3888">
          <cell r="A3888" t="str">
            <v>CCIN000253-1000-004</v>
          </cell>
          <cell r="I3888">
            <v>1600000</v>
          </cell>
        </row>
        <row r="3889">
          <cell r="A3889" t="str">
            <v>CCIN000253-1000-005</v>
          </cell>
          <cell r="I3889">
            <v>11000</v>
          </cell>
        </row>
        <row r="3890">
          <cell r="A3890" t="str">
            <v>CCIN000253-6000-001</v>
          </cell>
          <cell r="I3890">
            <v>20000</v>
          </cell>
        </row>
        <row r="3891">
          <cell r="A3891" t="str">
            <v>CCIN000254-1000-002</v>
          </cell>
          <cell r="I3891">
            <v>1220000</v>
          </cell>
        </row>
        <row r="3892">
          <cell r="A3892" t="str">
            <v>CCIN000254-1000-005</v>
          </cell>
          <cell r="I3892">
            <v>380000</v>
          </cell>
        </row>
        <row r="3893">
          <cell r="A3893" t="str">
            <v>CCIN000254-12000-002</v>
          </cell>
          <cell r="I3893">
            <v>738021</v>
          </cell>
        </row>
        <row r="3894">
          <cell r="A3894" t="str">
            <v>CCIN000254-13000-002</v>
          </cell>
          <cell r="I3894">
            <v>7000000</v>
          </cell>
        </row>
        <row r="3895">
          <cell r="A3895" t="str">
            <v>CCIN000254-14000-002</v>
          </cell>
          <cell r="I3895">
            <v>700000</v>
          </cell>
        </row>
        <row r="3896">
          <cell r="A3896" t="str">
            <v>CCIN000254-15000-002</v>
          </cell>
          <cell r="I3896">
            <v>10425521</v>
          </cell>
        </row>
        <row r="3897">
          <cell r="A3897" t="str">
            <v>CCIN000254-18000-002</v>
          </cell>
          <cell r="I3897">
            <v>20000000</v>
          </cell>
        </row>
        <row r="3898">
          <cell r="A3898" t="str">
            <v>CCIN000254-2000-005</v>
          </cell>
          <cell r="I3898">
            <v>30000</v>
          </cell>
        </row>
        <row r="3899">
          <cell r="A3899" t="str">
            <v>CCIN000254-2000-008</v>
          </cell>
          <cell r="I3899">
            <v>44599</v>
          </cell>
        </row>
        <row r="3900">
          <cell r="A3900" t="str">
            <v>CCIN000254-3000-002</v>
          </cell>
          <cell r="I3900">
            <v>7020000</v>
          </cell>
        </row>
        <row r="3901">
          <cell r="A3901" t="str">
            <v>CCIN000254-4000-002</v>
          </cell>
          <cell r="I3901">
            <v>3500000</v>
          </cell>
        </row>
        <row r="3902">
          <cell r="A3902" t="str">
            <v>CCIN000254-5000-002</v>
          </cell>
          <cell r="I3902">
            <v>5000000</v>
          </cell>
        </row>
        <row r="3903">
          <cell r="A3903" t="str">
            <v>CCIN000254-7000-002</v>
          </cell>
          <cell r="I3903">
            <v>9934243</v>
          </cell>
        </row>
        <row r="3904">
          <cell r="A3904" t="str">
            <v>CCIN000254-9000-002</v>
          </cell>
          <cell r="I3904">
            <v>521355</v>
          </cell>
        </row>
        <row r="3905">
          <cell r="A3905" t="str">
            <v>CCIN000255-10000-001</v>
          </cell>
          <cell r="I3905">
            <v>70000</v>
          </cell>
        </row>
        <row r="3906">
          <cell r="A3906" t="str">
            <v>CCIN000255-1000-002</v>
          </cell>
          <cell r="I3906">
            <v>332000</v>
          </cell>
        </row>
        <row r="3907">
          <cell r="A3907" t="str">
            <v>CCIN000255-1000-003</v>
          </cell>
          <cell r="I3907">
            <v>30000</v>
          </cell>
        </row>
        <row r="3908">
          <cell r="A3908" t="str">
            <v>CCIN000255-1000-005</v>
          </cell>
          <cell r="I3908">
            <v>168000</v>
          </cell>
        </row>
        <row r="3909">
          <cell r="A3909" t="str">
            <v>CCIN000255-1000-007</v>
          </cell>
          <cell r="I3909">
            <v>322700</v>
          </cell>
        </row>
        <row r="3910">
          <cell r="A3910" t="str">
            <v>CCIN000255-11000-001</v>
          </cell>
          <cell r="I3910">
            <v>60000</v>
          </cell>
        </row>
        <row r="3911">
          <cell r="A3911" t="str">
            <v>CCIN000255-12000-001</v>
          </cell>
          <cell r="I3911">
            <v>145000</v>
          </cell>
        </row>
        <row r="3912">
          <cell r="A3912" t="str">
            <v>CCIN000255-13000-001</v>
          </cell>
          <cell r="I3912">
            <v>145000</v>
          </cell>
        </row>
        <row r="3913">
          <cell r="A3913" t="str">
            <v>CCIN000255-14000-001</v>
          </cell>
          <cell r="I3913">
            <v>145000</v>
          </cell>
        </row>
        <row r="3914">
          <cell r="A3914" t="str">
            <v>CCIN000255-15000-001</v>
          </cell>
          <cell r="I3914">
            <v>60000</v>
          </cell>
        </row>
        <row r="3915">
          <cell r="A3915" t="str">
            <v>CCIN000255-16000-001</v>
          </cell>
          <cell r="I3915">
            <v>170000</v>
          </cell>
        </row>
        <row r="3916">
          <cell r="A3916" t="str">
            <v>CCIN000255-17000-001</v>
          </cell>
          <cell r="I3916">
            <v>100000</v>
          </cell>
        </row>
        <row r="3917">
          <cell r="A3917" t="str">
            <v>CCIN000255-18000-001</v>
          </cell>
          <cell r="I3917">
            <v>229256</v>
          </cell>
        </row>
        <row r="3918">
          <cell r="A3918" t="str">
            <v>CCIN000255-19000-001</v>
          </cell>
          <cell r="I3918">
            <v>130000</v>
          </cell>
        </row>
        <row r="3919">
          <cell r="A3919" t="str">
            <v>CCIN000255-20000-001</v>
          </cell>
          <cell r="I3919">
            <v>59043</v>
          </cell>
        </row>
        <row r="3920">
          <cell r="A3920" t="str">
            <v>CCIN000255-2000-003</v>
          </cell>
          <cell r="I3920">
            <v>54000</v>
          </cell>
        </row>
        <row r="3921">
          <cell r="A3921" t="str">
            <v>CCIN000255-21000-001</v>
          </cell>
          <cell r="I3921">
            <v>125000</v>
          </cell>
        </row>
        <row r="3922">
          <cell r="A3922" t="str">
            <v>CCIN000255-22000-001</v>
          </cell>
          <cell r="I3922">
            <v>200001</v>
          </cell>
        </row>
        <row r="3923">
          <cell r="A3923" t="str">
            <v>CCIN000255-24000-001</v>
          </cell>
          <cell r="I3923">
            <v>53830</v>
          </cell>
        </row>
        <row r="3924">
          <cell r="A3924" t="str">
            <v>CCIN000255-25000-001</v>
          </cell>
          <cell r="I3924">
            <v>60000</v>
          </cell>
        </row>
        <row r="3925">
          <cell r="A3925" t="str">
            <v>CCIN000255-3000-003</v>
          </cell>
          <cell r="I3925">
            <v>75000</v>
          </cell>
        </row>
        <row r="3926">
          <cell r="A3926" t="str">
            <v>CCIN000255-3000-006</v>
          </cell>
          <cell r="I3926">
            <v>20000</v>
          </cell>
        </row>
        <row r="3927">
          <cell r="A3927" t="str">
            <v>CCIN000255-4000-003</v>
          </cell>
          <cell r="I3927">
            <v>54000</v>
          </cell>
        </row>
        <row r="3928">
          <cell r="A3928" t="str">
            <v>CCIN000255-4000-006</v>
          </cell>
          <cell r="I3928">
            <v>90000</v>
          </cell>
        </row>
        <row r="3929">
          <cell r="A3929" t="str">
            <v>CCIN000255-5000-001</v>
          </cell>
          <cell r="I3929">
            <v>35000</v>
          </cell>
        </row>
        <row r="3930">
          <cell r="A3930" t="str">
            <v>CCIN000255-6000-001</v>
          </cell>
          <cell r="I3930">
            <v>40000</v>
          </cell>
        </row>
        <row r="3931">
          <cell r="A3931" t="str">
            <v>CCIN000255-7000-001</v>
          </cell>
          <cell r="I3931">
            <v>40000</v>
          </cell>
        </row>
        <row r="3932">
          <cell r="A3932" t="str">
            <v>CCIN000255-8000-001</v>
          </cell>
          <cell r="I3932">
            <v>80000</v>
          </cell>
        </row>
        <row r="3933">
          <cell r="A3933" t="str">
            <v>CCIN000255-9000-001</v>
          </cell>
          <cell r="I3933">
            <v>2100000</v>
          </cell>
        </row>
        <row r="3934">
          <cell r="A3934" t="str">
            <v>CCIN000256-10000-001</v>
          </cell>
          <cell r="I3934">
            <v>130000</v>
          </cell>
        </row>
        <row r="3935">
          <cell r="A3935" t="str">
            <v>CCIN000256-1000-002</v>
          </cell>
          <cell r="I3935">
            <v>920000</v>
          </cell>
        </row>
        <row r="3936">
          <cell r="A3936" t="str">
            <v>CCIN000256-1000-003</v>
          </cell>
          <cell r="I3936">
            <v>20000</v>
          </cell>
        </row>
        <row r="3937">
          <cell r="A3937" t="str">
            <v>CCIN000256-1000-004</v>
          </cell>
          <cell r="I3937">
            <v>88000</v>
          </cell>
        </row>
        <row r="3938">
          <cell r="A3938" t="str">
            <v>CCIN000256-1000-005</v>
          </cell>
          <cell r="I3938">
            <v>100000</v>
          </cell>
        </row>
        <row r="3939">
          <cell r="A3939" t="str">
            <v>CCIN000256-1000-008</v>
          </cell>
          <cell r="I3939">
            <v>360000</v>
          </cell>
        </row>
        <row r="3940">
          <cell r="A3940" t="str">
            <v>CCIN000256-11000-001</v>
          </cell>
          <cell r="I3940">
            <v>80000</v>
          </cell>
        </row>
        <row r="3941">
          <cell r="A3941" t="str">
            <v>CCIN000256-12000-001</v>
          </cell>
          <cell r="I3941">
            <v>50000</v>
          </cell>
        </row>
        <row r="3942">
          <cell r="A3942" t="str">
            <v>CCIN000256-13000-001</v>
          </cell>
          <cell r="I3942">
            <v>85000</v>
          </cell>
        </row>
        <row r="3943">
          <cell r="A3943" t="str">
            <v>CCIN000256-14000-001</v>
          </cell>
          <cell r="I3943">
            <v>100000</v>
          </cell>
        </row>
        <row r="3944">
          <cell r="A3944" t="str">
            <v>CCIN000256-15000-001</v>
          </cell>
          <cell r="I3944">
            <v>300000</v>
          </cell>
        </row>
        <row r="3945">
          <cell r="A3945" t="str">
            <v>CCIN000256-16000-001</v>
          </cell>
          <cell r="I3945">
            <v>106915</v>
          </cell>
        </row>
        <row r="3946">
          <cell r="A3946" t="str">
            <v>CCIN000256-18000-001</v>
          </cell>
          <cell r="I3946">
            <v>120000</v>
          </cell>
        </row>
        <row r="3947">
          <cell r="A3947" t="str">
            <v>CCIN000256-2000-003</v>
          </cell>
          <cell r="I3947">
            <v>40000</v>
          </cell>
        </row>
        <row r="3948">
          <cell r="A3948" t="str">
            <v>CCIN000256-2000-004</v>
          </cell>
          <cell r="I3948">
            <v>10000</v>
          </cell>
        </row>
        <row r="3949">
          <cell r="A3949" t="str">
            <v>CCIN000256-4000-004</v>
          </cell>
          <cell r="I3949">
            <v>121684</v>
          </cell>
        </row>
        <row r="3950">
          <cell r="A3950" t="str">
            <v>CCIN000256-6000-001</v>
          </cell>
          <cell r="I3950">
            <v>100000</v>
          </cell>
        </row>
        <row r="3951">
          <cell r="A3951" t="str">
            <v>CCIN000256-7000-001</v>
          </cell>
          <cell r="I3951">
            <v>120000</v>
          </cell>
        </row>
        <row r="3952">
          <cell r="A3952" t="str">
            <v>CCIN000256-8000-001</v>
          </cell>
          <cell r="I3952">
            <v>120000</v>
          </cell>
        </row>
        <row r="3953">
          <cell r="A3953" t="str">
            <v>CCIN000256-9000-001</v>
          </cell>
          <cell r="I3953">
            <v>120000</v>
          </cell>
        </row>
        <row r="3954">
          <cell r="A3954" t="str">
            <v>CCIN000257-1000-002</v>
          </cell>
          <cell r="I3954">
            <v>254000</v>
          </cell>
        </row>
        <row r="3955">
          <cell r="A3955" t="str">
            <v>CCIN000257-1000-004</v>
          </cell>
          <cell r="I3955">
            <v>54000</v>
          </cell>
        </row>
        <row r="3956">
          <cell r="A3956" t="str">
            <v>CCIN000257-1000-007</v>
          </cell>
          <cell r="I3956">
            <v>575900</v>
          </cell>
        </row>
        <row r="3957">
          <cell r="A3957" t="str">
            <v>CCIN000257-2000-006</v>
          </cell>
          <cell r="I3957">
            <v>57000</v>
          </cell>
        </row>
        <row r="3958">
          <cell r="A3958" t="str">
            <v>CCIN000257-2000-008</v>
          </cell>
          <cell r="I3958">
            <v>216227</v>
          </cell>
        </row>
        <row r="3959">
          <cell r="A3959" t="str">
            <v>CCIN000258-1000-002</v>
          </cell>
          <cell r="I3959">
            <v>370000</v>
          </cell>
        </row>
        <row r="3960">
          <cell r="A3960" t="str">
            <v>CCIN000258-1000-003</v>
          </cell>
          <cell r="I3960">
            <v>271500</v>
          </cell>
        </row>
        <row r="3961">
          <cell r="A3961" t="str">
            <v>CCIN000258-1000-004</v>
          </cell>
          <cell r="I3961">
            <v>632000</v>
          </cell>
        </row>
        <row r="3962">
          <cell r="A3962" t="str">
            <v>CCIN000258-1000-005</v>
          </cell>
          <cell r="I3962">
            <v>250000</v>
          </cell>
        </row>
        <row r="3963">
          <cell r="A3963" t="str">
            <v>CCIN000258-1000-007</v>
          </cell>
          <cell r="I3963">
            <v>175500</v>
          </cell>
        </row>
        <row r="3964">
          <cell r="A3964" t="str">
            <v>CCIN000258-1000-008</v>
          </cell>
          <cell r="I3964">
            <v>70000</v>
          </cell>
        </row>
        <row r="3965">
          <cell r="A3965" t="str">
            <v>CCIN000258-2000-004</v>
          </cell>
          <cell r="I3965">
            <v>114269</v>
          </cell>
        </row>
        <row r="3966">
          <cell r="A3966" t="str">
            <v>CCIN000258-2000-005</v>
          </cell>
          <cell r="I3966">
            <v>173000</v>
          </cell>
        </row>
        <row r="3967">
          <cell r="A3967" t="str">
            <v>CCIN000258-3000-005</v>
          </cell>
          <cell r="I3967">
            <v>60000</v>
          </cell>
        </row>
        <row r="3968">
          <cell r="A3968" t="str">
            <v>CCIN000258-4000-003</v>
          </cell>
          <cell r="I3968">
            <v>271500</v>
          </cell>
        </row>
        <row r="3969">
          <cell r="A3969" t="str">
            <v>CCIN000258-4000-005</v>
          </cell>
          <cell r="I3969">
            <v>70000</v>
          </cell>
        </row>
        <row r="3970">
          <cell r="A3970" t="str">
            <v>CCIN000258-5000-003</v>
          </cell>
          <cell r="I3970">
            <v>271500</v>
          </cell>
        </row>
        <row r="3971">
          <cell r="A3971" t="str">
            <v>CCIN000258-5000-005</v>
          </cell>
          <cell r="I3971">
            <v>65000</v>
          </cell>
        </row>
        <row r="3972">
          <cell r="A3972" t="str">
            <v>CCIN000258-6000-005</v>
          </cell>
          <cell r="I3972">
            <v>75000</v>
          </cell>
        </row>
        <row r="3973">
          <cell r="A3973" t="str">
            <v>CCIN000259-1000-002</v>
          </cell>
          <cell r="I3973">
            <v>380500</v>
          </cell>
        </row>
        <row r="3974">
          <cell r="A3974" t="str">
            <v>CCIN000259-1000-003</v>
          </cell>
          <cell r="I3974">
            <v>50000</v>
          </cell>
        </row>
        <row r="3975">
          <cell r="A3975" t="str">
            <v>CCIN000259-1000-004</v>
          </cell>
          <cell r="I3975">
            <v>550000</v>
          </cell>
        </row>
        <row r="3976">
          <cell r="A3976" t="str">
            <v>CCIN000259-1000-006</v>
          </cell>
          <cell r="I3976">
            <v>200000</v>
          </cell>
        </row>
        <row r="3977">
          <cell r="A3977" t="str">
            <v>CCIN000259-1000-008</v>
          </cell>
          <cell r="I3977">
            <v>20000</v>
          </cell>
        </row>
        <row r="3978">
          <cell r="A3978" t="str">
            <v>CCIN000259-12000-001</v>
          </cell>
          <cell r="I3978">
            <v>10000</v>
          </cell>
        </row>
        <row r="3979">
          <cell r="A3979" t="str">
            <v>CCIN000259-13000-001</v>
          </cell>
          <cell r="I3979">
            <v>5000</v>
          </cell>
        </row>
        <row r="3980">
          <cell r="A3980" t="str">
            <v>CCIN000259-14000-001</v>
          </cell>
          <cell r="I3980">
            <v>110000</v>
          </cell>
        </row>
        <row r="3981">
          <cell r="A3981" t="str">
            <v>CCIN000259-15000-001</v>
          </cell>
          <cell r="I3981">
            <v>500000</v>
          </cell>
        </row>
        <row r="3982">
          <cell r="A3982" t="str">
            <v>CCIN000259-16000-001</v>
          </cell>
          <cell r="I3982">
            <v>713328</v>
          </cell>
        </row>
        <row r="3983">
          <cell r="A3983" t="str">
            <v>CCIN000259-18000-001</v>
          </cell>
          <cell r="I3983">
            <v>150000</v>
          </cell>
        </row>
        <row r="3984">
          <cell r="A3984" t="str">
            <v>CCIN000259-19000-001</v>
          </cell>
          <cell r="I3984">
            <v>60000</v>
          </cell>
        </row>
        <row r="3985">
          <cell r="A3985" t="str">
            <v>CCIN000259-2000-004</v>
          </cell>
          <cell r="I3985">
            <v>585000</v>
          </cell>
        </row>
        <row r="3986">
          <cell r="A3986" t="str">
            <v>CCIN000259-2000-005</v>
          </cell>
          <cell r="I3986">
            <v>24037</v>
          </cell>
        </row>
        <row r="3987">
          <cell r="A3987" t="str">
            <v>CCIN000259-2000-007</v>
          </cell>
          <cell r="I3987">
            <v>280000</v>
          </cell>
        </row>
        <row r="3988">
          <cell r="A3988" t="str">
            <v>CCIN000259-21000-001</v>
          </cell>
          <cell r="I3988">
            <v>287677</v>
          </cell>
        </row>
        <row r="3989">
          <cell r="A3989" t="str">
            <v>CCIN000259-23000-001</v>
          </cell>
          <cell r="I3989">
            <v>347110</v>
          </cell>
        </row>
        <row r="3990">
          <cell r="A3990" t="str">
            <v>CCIN000259-25000-001</v>
          </cell>
          <cell r="I3990">
            <v>347110</v>
          </cell>
        </row>
        <row r="3991">
          <cell r="A3991" t="str">
            <v>CCIN000259-26000-001</v>
          </cell>
          <cell r="I3991">
            <v>150000</v>
          </cell>
        </row>
        <row r="3992">
          <cell r="A3992" t="str">
            <v>CCIN000259-27000-001</v>
          </cell>
          <cell r="I3992">
            <v>1574062</v>
          </cell>
        </row>
        <row r="3993">
          <cell r="A3993" t="str">
            <v>CCIN000259-28000-001</v>
          </cell>
          <cell r="I3993">
            <v>752167</v>
          </cell>
        </row>
        <row r="3994">
          <cell r="A3994" t="str">
            <v>CCIN000259-29000-001</v>
          </cell>
          <cell r="I3994">
            <v>450000</v>
          </cell>
        </row>
        <row r="3995">
          <cell r="A3995" t="str">
            <v>CCIN000259-30000-001</v>
          </cell>
          <cell r="I3995">
            <v>161067</v>
          </cell>
        </row>
        <row r="3996">
          <cell r="A3996" t="str">
            <v>CCIN000259-5000-004</v>
          </cell>
          <cell r="I3996">
            <v>70000</v>
          </cell>
        </row>
        <row r="3997">
          <cell r="A3997" t="str">
            <v>CCIN000260-1000-002</v>
          </cell>
          <cell r="I3997">
            <v>220000</v>
          </cell>
        </row>
        <row r="3998">
          <cell r="A3998" t="str">
            <v>CCIN000260-1000-004</v>
          </cell>
          <cell r="I3998">
            <v>161000</v>
          </cell>
        </row>
        <row r="3999">
          <cell r="A3999" t="str">
            <v>CCIN000260-2000-006</v>
          </cell>
          <cell r="I3999">
            <v>39205</v>
          </cell>
        </row>
        <row r="4000">
          <cell r="A4000" t="str">
            <v>CCIN000261-1000-002</v>
          </cell>
          <cell r="I4000">
            <v>300000</v>
          </cell>
        </row>
        <row r="4001">
          <cell r="A4001" t="str">
            <v>CCIN000261-1000-003</v>
          </cell>
          <cell r="I4001">
            <v>20000</v>
          </cell>
        </row>
        <row r="4002">
          <cell r="A4002" t="str">
            <v>CCIN000261-1000-004</v>
          </cell>
          <cell r="I4002">
            <v>189000</v>
          </cell>
        </row>
        <row r="4003">
          <cell r="A4003" t="str">
            <v>CCIN000261-2000-003</v>
          </cell>
          <cell r="I4003">
            <v>40000</v>
          </cell>
        </row>
        <row r="4004">
          <cell r="A4004" t="str">
            <v>CCIN000261-2000-006</v>
          </cell>
          <cell r="I4004">
            <v>500000</v>
          </cell>
        </row>
        <row r="4005">
          <cell r="A4005" t="str">
            <v>CCIN000261-2000-008</v>
          </cell>
          <cell r="I4005">
            <v>270000</v>
          </cell>
        </row>
        <row r="4006">
          <cell r="A4006" t="str">
            <v>CCIN000261-3000-008</v>
          </cell>
          <cell r="I4006">
            <v>230589</v>
          </cell>
        </row>
        <row r="4007">
          <cell r="A4007" t="str">
            <v>CCIN000262-1000-002</v>
          </cell>
          <cell r="I4007">
            <v>392000</v>
          </cell>
        </row>
        <row r="4008">
          <cell r="A4008" t="str">
            <v>CCIN000262-1000-003</v>
          </cell>
          <cell r="I4008">
            <v>30000</v>
          </cell>
        </row>
        <row r="4009">
          <cell r="A4009" t="str">
            <v>CCIN000262-1000-005</v>
          </cell>
          <cell r="I4009">
            <v>5938034</v>
          </cell>
        </row>
        <row r="4010">
          <cell r="A4010" t="str">
            <v>CCIN000262-1000-008</v>
          </cell>
          <cell r="I4010">
            <v>837106</v>
          </cell>
        </row>
        <row r="4011">
          <cell r="A4011" t="str">
            <v>CCIN000262-11000-001</v>
          </cell>
          <cell r="I4011">
            <v>160000</v>
          </cell>
        </row>
        <row r="4012">
          <cell r="A4012" t="str">
            <v>CCIN000262-12000-001</v>
          </cell>
          <cell r="I4012">
            <v>27500</v>
          </cell>
        </row>
        <row r="4013">
          <cell r="A4013" t="str">
            <v>CCIN000262-13000-001</v>
          </cell>
          <cell r="I4013">
            <v>107000</v>
          </cell>
        </row>
        <row r="4014">
          <cell r="A4014" t="str">
            <v>CCIN000262-14000-001</v>
          </cell>
          <cell r="I4014">
            <v>149500</v>
          </cell>
        </row>
        <row r="4015">
          <cell r="A4015" t="str">
            <v>CCIN000262-15000-001</v>
          </cell>
          <cell r="I4015">
            <v>21800</v>
          </cell>
        </row>
        <row r="4016">
          <cell r="A4016" t="str">
            <v>CCIN000262-16000-001</v>
          </cell>
          <cell r="I4016">
            <v>127700</v>
          </cell>
        </row>
        <row r="4017">
          <cell r="A4017" t="str">
            <v>CCIN000262-17000-001</v>
          </cell>
          <cell r="I4017">
            <v>65000</v>
          </cell>
        </row>
        <row r="4018">
          <cell r="A4018" t="str">
            <v>CCIN000262-18000-001</v>
          </cell>
          <cell r="I4018">
            <v>33000</v>
          </cell>
        </row>
        <row r="4019">
          <cell r="A4019" t="str">
            <v>CCIN000262-19000-001</v>
          </cell>
          <cell r="I4019">
            <v>16500</v>
          </cell>
        </row>
        <row r="4020">
          <cell r="A4020" t="str">
            <v>CCIN000262-20000-001</v>
          </cell>
          <cell r="I4020">
            <v>120000</v>
          </cell>
        </row>
        <row r="4021">
          <cell r="A4021" t="str">
            <v>CCIN000262-21000-001</v>
          </cell>
          <cell r="I4021">
            <v>16490</v>
          </cell>
        </row>
        <row r="4022">
          <cell r="A4022" t="str">
            <v>CCIN000262-22000-001</v>
          </cell>
          <cell r="I4022">
            <v>120000</v>
          </cell>
        </row>
        <row r="4023">
          <cell r="A4023" t="str">
            <v>CCIN000262-23000-001</v>
          </cell>
          <cell r="I4023">
            <v>27130</v>
          </cell>
        </row>
        <row r="4024">
          <cell r="A4024" t="str">
            <v>CCIN000262-24000-001</v>
          </cell>
          <cell r="I4024">
            <v>50000</v>
          </cell>
        </row>
        <row r="4025">
          <cell r="A4025" t="str">
            <v>CCIN000262-25000-001</v>
          </cell>
          <cell r="I4025">
            <v>128192</v>
          </cell>
        </row>
        <row r="4026">
          <cell r="A4026" t="str">
            <v>CCIN000262-29000-001</v>
          </cell>
          <cell r="I4026">
            <v>800000</v>
          </cell>
        </row>
        <row r="4027">
          <cell r="A4027" t="str">
            <v>CCIN000262-3000-005</v>
          </cell>
          <cell r="I4027">
            <v>5098583.12</v>
          </cell>
        </row>
        <row r="4028">
          <cell r="A4028" t="str">
            <v>CCIN000263-1000-002</v>
          </cell>
          <cell r="I4028">
            <v>1150000</v>
          </cell>
        </row>
        <row r="4029">
          <cell r="A4029" t="str">
            <v>CCIN000263-1000-003</v>
          </cell>
          <cell r="I4029">
            <v>20000</v>
          </cell>
        </row>
        <row r="4030">
          <cell r="A4030" t="str">
            <v>CCIN000263-1000-005</v>
          </cell>
          <cell r="I4030">
            <v>140000</v>
          </cell>
        </row>
        <row r="4031">
          <cell r="A4031" t="str">
            <v>CCIN000263-1000-007</v>
          </cell>
          <cell r="I4031">
            <v>418155</v>
          </cell>
        </row>
        <row r="4032">
          <cell r="A4032" t="str">
            <v>CCIN000263-1000-008</v>
          </cell>
          <cell r="I4032">
            <v>16463</v>
          </cell>
        </row>
        <row r="4033">
          <cell r="A4033" t="str">
            <v>CCIN000263-2000-008</v>
          </cell>
          <cell r="I4033">
            <v>45040</v>
          </cell>
        </row>
        <row r="4034">
          <cell r="A4034" t="str">
            <v>CCIN000264-1000-002</v>
          </cell>
          <cell r="I4034">
            <v>324000</v>
          </cell>
        </row>
        <row r="4035">
          <cell r="A4035" t="str">
            <v>CCIN000264-1000-003</v>
          </cell>
          <cell r="I4035">
            <v>20000</v>
          </cell>
        </row>
        <row r="4036">
          <cell r="A4036" t="str">
            <v>CCIN000264-1000-004</v>
          </cell>
          <cell r="I4036">
            <v>100000</v>
          </cell>
        </row>
        <row r="4037">
          <cell r="A4037" t="str">
            <v>CCIN000264-1000-005</v>
          </cell>
          <cell r="I4037">
            <v>193000</v>
          </cell>
        </row>
        <row r="4038">
          <cell r="A4038" t="str">
            <v>CCIN000264-1000-006</v>
          </cell>
          <cell r="I4038">
            <v>630000</v>
          </cell>
        </row>
        <row r="4039">
          <cell r="A4039" t="str">
            <v>CCIN000264-1000-008</v>
          </cell>
          <cell r="I4039">
            <v>75000</v>
          </cell>
        </row>
        <row r="4040">
          <cell r="A4040" t="str">
            <v>CCIN000264-2000-002</v>
          </cell>
          <cell r="I4040">
            <v>350000</v>
          </cell>
        </row>
        <row r="4041">
          <cell r="A4041" t="str">
            <v>CCIN000264-2000-003</v>
          </cell>
          <cell r="I4041">
            <v>36000</v>
          </cell>
        </row>
        <row r="4042">
          <cell r="A4042" t="str">
            <v>CCIN000264-3000-003</v>
          </cell>
          <cell r="I4042">
            <v>30000</v>
          </cell>
        </row>
        <row r="4043">
          <cell r="A4043" t="str">
            <v>CCIN000264-4000-002</v>
          </cell>
          <cell r="I4043">
            <v>227000</v>
          </cell>
        </row>
        <row r="4044">
          <cell r="A4044" t="str">
            <v>CCIN000265-1000-002</v>
          </cell>
          <cell r="I4044">
            <v>600000</v>
          </cell>
        </row>
        <row r="4045">
          <cell r="A4045" t="str">
            <v>CCIN000265-1000-003</v>
          </cell>
          <cell r="I4045">
            <v>16500</v>
          </cell>
        </row>
        <row r="4046">
          <cell r="A4046" t="str">
            <v>CCIN000265-1000-005</v>
          </cell>
          <cell r="I4046">
            <v>70000</v>
          </cell>
        </row>
        <row r="4047">
          <cell r="A4047" t="str">
            <v>CCIN000265-1000-006</v>
          </cell>
          <cell r="I4047">
            <v>329100</v>
          </cell>
        </row>
        <row r="4048">
          <cell r="A4048" t="str">
            <v>CCIN000266-1000-001</v>
          </cell>
          <cell r="I4048">
            <v>152613</v>
          </cell>
        </row>
        <row r="4049">
          <cell r="A4049" t="str">
            <v>CCIN000266-1000-002</v>
          </cell>
          <cell r="I4049">
            <v>700000</v>
          </cell>
        </row>
        <row r="4050">
          <cell r="A4050" t="str">
            <v>CCIN000266-1000-003</v>
          </cell>
          <cell r="I4050">
            <v>50000</v>
          </cell>
        </row>
        <row r="4051">
          <cell r="A4051" t="str">
            <v>CCIN000266-1000-005</v>
          </cell>
          <cell r="I4051">
            <v>716791</v>
          </cell>
        </row>
        <row r="4052">
          <cell r="A4052" t="str">
            <v>CCIN000266-1000-006</v>
          </cell>
          <cell r="I4052">
            <v>250000</v>
          </cell>
        </row>
        <row r="4053">
          <cell r="A4053" t="str">
            <v>CCIN000266-1000-007</v>
          </cell>
          <cell r="I4053">
            <v>100000</v>
          </cell>
        </row>
        <row r="4054">
          <cell r="A4054" t="str">
            <v>CCIN000266-1000-008</v>
          </cell>
          <cell r="I4054">
            <v>46573</v>
          </cell>
        </row>
        <row r="4055">
          <cell r="A4055" t="str">
            <v>CCIN000266-2000-002</v>
          </cell>
          <cell r="I4055">
            <v>900000</v>
          </cell>
        </row>
        <row r="4056">
          <cell r="A4056" t="str">
            <v>CCIN000266-2000-003</v>
          </cell>
          <cell r="I4056">
            <v>64000</v>
          </cell>
        </row>
        <row r="4057">
          <cell r="A4057" t="str">
            <v>CCIN000266-3000-002</v>
          </cell>
          <cell r="I4057">
            <v>388766</v>
          </cell>
        </row>
        <row r="4058">
          <cell r="A4058" t="str">
            <v>CCIN000266-4000-002</v>
          </cell>
          <cell r="I4058">
            <v>539894</v>
          </cell>
        </row>
        <row r="4059">
          <cell r="A4059" t="str">
            <v>CCIN000267-1000-002</v>
          </cell>
          <cell r="I4059">
            <v>58000</v>
          </cell>
        </row>
        <row r="4060">
          <cell r="A4060" t="str">
            <v>CCIN000267-1000-003</v>
          </cell>
          <cell r="I4060">
            <v>30000</v>
          </cell>
        </row>
        <row r="4061">
          <cell r="A4061" t="str">
            <v>CCIN000267-1000-004</v>
          </cell>
          <cell r="I4061">
            <v>118000</v>
          </cell>
        </row>
        <row r="4062">
          <cell r="A4062" t="str">
            <v>CCIN000267-1000-005</v>
          </cell>
          <cell r="I4062">
            <v>50000</v>
          </cell>
        </row>
        <row r="4063">
          <cell r="A4063" t="str">
            <v>CCIN000267-1000-006</v>
          </cell>
          <cell r="I4063">
            <v>210000</v>
          </cell>
        </row>
        <row r="4064">
          <cell r="A4064" t="str">
            <v>CCIN000267-2000-001</v>
          </cell>
          <cell r="I4064">
            <v>1200000</v>
          </cell>
        </row>
        <row r="4065">
          <cell r="A4065" t="str">
            <v>CCIN000267-2000-004</v>
          </cell>
          <cell r="I4065">
            <v>350000</v>
          </cell>
        </row>
        <row r="4066">
          <cell r="A4066" t="str">
            <v>CCIN000267-2000-005</v>
          </cell>
          <cell r="I4066">
            <v>80000</v>
          </cell>
        </row>
        <row r="4067">
          <cell r="A4067" t="str">
            <v>CCIN000267-2000-008</v>
          </cell>
          <cell r="I4067">
            <v>462997</v>
          </cell>
        </row>
        <row r="4068">
          <cell r="A4068" t="str">
            <v>CCIN000267-3000-004</v>
          </cell>
          <cell r="I4068">
            <v>30000</v>
          </cell>
        </row>
        <row r="4069">
          <cell r="A4069" t="str">
            <v>CCIN000267-3000-005</v>
          </cell>
          <cell r="I4069">
            <v>50000</v>
          </cell>
        </row>
        <row r="4070">
          <cell r="A4070" t="str">
            <v>CCIN000267-4000-004</v>
          </cell>
          <cell r="I4070">
            <v>70000</v>
          </cell>
        </row>
        <row r="4071">
          <cell r="A4071" t="str">
            <v>CCIN000267-4000-008</v>
          </cell>
          <cell r="I4071">
            <v>89903</v>
          </cell>
        </row>
        <row r="4072">
          <cell r="A4072" t="str">
            <v>CCIN000267-5000-004</v>
          </cell>
          <cell r="I4072">
            <v>100000</v>
          </cell>
        </row>
        <row r="4073">
          <cell r="A4073" t="str">
            <v>CCIN000267-7000-004</v>
          </cell>
          <cell r="I4073">
            <v>100000</v>
          </cell>
        </row>
        <row r="4074">
          <cell r="A4074" t="str">
            <v>CCIN000267-8000-004</v>
          </cell>
          <cell r="I4074">
            <v>350000</v>
          </cell>
        </row>
        <row r="4075">
          <cell r="A4075" t="str">
            <v>CCIN000268-1000-001</v>
          </cell>
          <cell r="I4075">
            <v>226755</v>
          </cell>
        </row>
        <row r="4076">
          <cell r="A4076" t="str">
            <v>CCIN000268-1000-003</v>
          </cell>
          <cell r="I4076">
            <v>100000</v>
          </cell>
        </row>
        <row r="4077">
          <cell r="A4077" t="str">
            <v>CCIN000268-1000-004</v>
          </cell>
          <cell r="I4077">
            <v>356000</v>
          </cell>
        </row>
        <row r="4078">
          <cell r="A4078" t="str">
            <v>CCIN000268-1000-006</v>
          </cell>
          <cell r="I4078">
            <v>300000</v>
          </cell>
        </row>
        <row r="4079">
          <cell r="A4079" t="str">
            <v>CCIN000268-2000-002</v>
          </cell>
          <cell r="I4079">
            <v>5640000</v>
          </cell>
        </row>
        <row r="4080">
          <cell r="A4080" t="str">
            <v>CCIN000268-2000-008</v>
          </cell>
          <cell r="I4080">
            <v>13069</v>
          </cell>
        </row>
        <row r="4081">
          <cell r="A4081" t="str">
            <v>CCIN000268-3000-002</v>
          </cell>
          <cell r="I4081">
            <v>3400000</v>
          </cell>
        </row>
        <row r="4082">
          <cell r="A4082" t="str">
            <v>CCIN000269-1000-001</v>
          </cell>
          <cell r="I4082">
            <v>120000</v>
          </cell>
        </row>
        <row r="4083">
          <cell r="A4083" t="str">
            <v>CCIN000269-1000-002</v>
          </cell>
          <cell r="I4083">
            <v>184500</v>
          </cell>
        </row>
        <row r="4084">
          <cell r="A4084" t="str">
            <v>CCIN000269-1000-003</v>
          </cell>
          <cell r="I4084">
            <v>20000</v>
          </cell>
        </row>
        <row r="4085">
          <cell r="A4085" t="str">
            <v>CCIN000269-1000-005</v>
          </cell>
          <cell r="I4085">
            <v>24619</v>
          </cell>
        </row>
        <row r="4086">
          <cell r="A4086" t="str">
            <v>CCIN000269-1000-006</v>
          </cell>
          <cell r="I4086">
            <v>250000</v>
          </cell>
        </row>
        <row r="4087">
          <cell r="A4087" t="str">
            <v>CCIN000269-2000-003</v>
          </cell>
          <cell r="I4087">
            <v>40000</v>
          </cell>
        </row>
        <row r="4088">
          <cell r="A4088" t="str">
            <v>CCIN000269-2000-006</v>
          </cell>
          <cell r="I4088">
            <v>250000</v>
          </cell>
        </row>
        <row r="4089">
          <cell r="A4089" t="str">
            <v>CCIN000269-2000-008</v>
          </cell>
          <cell r="I4089">
            <v>569625</v>
          </cell>
        </row>
        <row r="4090">
          <cell r="A4090" t="str">
            <v>CCIN000269-3000-003</v>
          </cell>
          <cell r="I4090">
            <v>50000</v>
          </cell>
        </row>
        <row r="4091">
          <cell r="A4091" t="str">
            <v>CCIN000270-10000-002</v>
          </cell>
          <cell r="I4091">
            <v>2723962.4</v>
          </cell>
        </row>
        <row r="4092">
          <cell r="A4092" t="str">
            <v>CCIN000270-1000-002</v>
          </cell>
          <cell r="I4092">
            <v>1500000</v>
          </cell>
        </row>
        <row r="4093">
          <cell r="A4093" t="str">
            <v>CCIN000270-1000-004</v>
          </cell>
          <cell r="I4093">
            <v>236000</v>
          </cell>
        </row>
        <row r="4094">
          <cell r="A4094" t="str">
            <v>CCIN000270-1000-006</v>
          </cell>
          <cell r="I4094">
            <v>350000</v>
          </cell>
        </row>
        <row r="4095">
          <cell r="A4095" t="str">
            <v>CCIN000270-1000-008</v>
          </cell>
          <cell r="I4095">
            <v>70000</v>
          </cell>
        </row>
        <row r="4096">
          <cell r="A4096" t="str">
            <v>CCIN000270-2000-002</v>
          </cell>
          <cell r="I4096">
            <v>2000000</v>
          </cell>
        </row>
        <row r="4097">
          <cell r="A4097" t="str">
            <v>CCIN000270-2000-004</v>
          </cell>
          <cell r="I4097">
            <v>150000</v>
          </cell>
        </row>
        <row r="4098">
          <cell r="A4098" t="str">
            <v>CCIN000270-2000-006</v>
          </cell>
          <cell r="I4098">
            <v>176945</v>
          </cell>
        </row>
        <row r="4099">
          <cell r="A4099" t="str">
            <v>CCIN000270-3000-002</v>
          </cell>
          <cell r="I4099">
            <v>3000000</v>
          </cell>
        </row>
        <row r="4100">
          <cell r="A4100" t="str">
            <v>CCIN000270-3000-004</v>
          </cell>
          <cell r="I4100">
            <v>163000</v>
          </cell>
        </row>
        <row r="4101">
          <cell r="A4101" t="str">
            <v>CCIN000270-4000-002</v>
          </cell>
          <cell r="I4101">
            <v>5000000</v>
          </cell>
        </row>
        <row r="4102">
          <cell r="A4102" t="str">
            <v>CCIN000270-4000-004</v>
          </cell>
          <cell r="I4102">
            <v>236000</v>
          </cell>
        </row>
        <row r="4103">
          <cell r="A4103" t="str">
            <v>CCIN000270-5000-002</v>
          </cell>
          <cell r="I4103">
            <v>4000000</v>
          </cell>
        </row>
        <row r="4104">
          <cell r="A4104" t="str">
            <v>CCIN000270-5000-004</v>
          </cell>
          <cell r="I4104">
            <v>100000</v>
          </cell>
        </row>
        <row r="4105">
          <cell r="A4105" t="str">
            <v>CCIN000270-6000-002</v>
          </cell>
          <cell r="I4105">
            <v>4000000</v>
          </cell>
        </row>
        <row r="4106">
          <cell r="A4106" t="str">
            <v>CCIN000270-7000-002</v>
          </cell>
          <cell r="I4106">
            <v>4000000</v>
          </cell>
        </row>
        <row r="4107">
          <cell r="A4107" t="str">
            <v>CCIN000270-8000-002</v>
          </cell>
          <cell r="I4107">
            <v>4000000</v>
          </cell>
        </row>
        <row r="4108">
          <cell r="A4108" t="str">
            <v>CCIN000271-1000-002</v>
          </cell>
          <cell r="I4108">
            <v>1081000</v>
          </cell>
        </row>
        <row r="4109">
          <cell r="A4109" t="str">
            <v>CCIN000271-1000-005</v>
          </cell>
          <cell r="I4109">
            <v>25000</v>
          </cell>
        </row>
        <row r="4110">
          <cell r="A4110" t="str">
            <v>CCIN000271-1000-006</v>
          </cell>
          <cell r="I4110">
            <v>500000</v>
          </cell>
        </row>
        <row r="4111">
          <cell r="A4111" t="str">
            <v>CCIN000271-1000-008</v>
          </cell>
          <cell r="I4111">
            <v>800000</v>
          </cell>
        </row>
        <row r="4112">
          <cell r="A4112" t="str">
            <v>CCIN000271-11000-002</v>
          </cell>
          <cell r="I4112">
            <v>1600532</v>
          </cell>
        </row>
        <row r="4113">
          <cell r="A4113" t="str">
            <v>CCIN000271-12000-002</v>
          </cell>
          <cell r="I4113">
            <v>1288620</v>
          </cell>
        </row>
        <row r="4114">
          <cell r="A4114" t="str">
            <v>CCIN000271-2000-002</v>
          </cell>
          <cell r="I4114">
            <v>1000000</v>
          </cell>
        </row>
        <row r="4115">
          <cell r="A4115" t="str">
            <v>CCIN000271-2000-004</v>
          </cell>
          <cell r="I4115">
            <v>180000</v>
          </cell>
        </row>
        <row r="4116">
          <cell r="A4116" t="str">
            <v>CCIN000271-2000-006</v>
          </cell>
          <cell r="I4116">
            <v>1300000</v>
          </cell>
        </row>
        <row r="4117">
          <cell r="A4117" t="str">
            <v>CCIN000271-3000-002</v>
          </cell>
          <cell r="I4117">
            <v>1050000</v>
          </cell>
        </row>
        <row r="4118">
          <cell r="A4118" t="str">
            <v>CCIN000271-3000-006</v>
          </cell>
          <cell r="I4118">
            <v>300000</v>
          </cell>
        </row>
        <row r="4119">
          <cell r="A4119" t="str">
            <v>CCIN000271-4000-002</v>
          </cell>
          <cell r="I4119">
            <v>1050000</v>
          </cell>
        </row>
        <row r="4120">
          <cell r="A4120" t="str">
            <v>CCIN000271-6000-002</v>
          </cell>
          <cell r="I4120">
            <v>1500000</v>
          </cell>
        </row>
        <row r="4121">
          <cell r="A4121" t="str">
            <v>CCIN000271-7000-002</v>
          </cell>
          <cell r="I4121">
            <v>1602188</v>
          </cell>
        </row>
        <row r="4122">
          <cell r="A4122" t="str">
            <v>CCIN000271-8000-002</v>
          </cell>
          <cell r="I4122">
            <v>1500000</v>
          </cell>
        </row>
        <row r="4123">
          <cell r="A4123" t="str">
            <v>CCIN000271-9000-002</v>
          </cell>
          <cell r="I4123">
            <v>1000000</v>
          </cell>
        </row>
        <row r="4124">
          <cell r="A4124" t="str">
            <v>CCIN000272-1000-002</v>
          </cell>
          <cell r="I4124">
            <v>400000</v>
          </cell>
        </row>
        <row r="4125">
          <cell r="A4125" t="str">
            <v>CCIN000272-1000-003</v>
          </cell>
          <cell r="I4125">
            <v>30000</v>
          </cell>
        </row>
        <row r="4126">
          <cell r="A4126" t="str">
            <v>CCIN000272-1000-004</v>
          </cell>
          <cell r="I4126">
            <v>184000</v>
          </cell>
        </row>
        <row r="4127">
          <cell r="A4127" t="str">
            <v>CCIN000272-1000-005</v>
          </cell>
          <cell r="I4127">
            <v>241268</v>
          </cell>
        </row>
        <row r="4128">
          <cell r="A4128" t="str">
            <v>CCIN000272-1000-006</v>
          </cell>
          <cell r="I4128">
            <v>150000</v>
          </cell>
        </row>
        <row r="4129">
          <cell r="A4129" t="str">
            <v>CCIN000272-2000-002</v>
          </cell>
          <cell r="I4129">
            <v>1000000</v>
          </cell>
        </row>
        <row r="4130">
          <cell r="A4130" t="str">
            <v>CCIN000272-2000-003</v>
          </cell>
          <cell r="I4130">
            <v>50000</v>
          </cell>
        </row>
        <row r="4131">
          <cell r="A4131" t="str">
            <v>CCIN000272-3000-002</v>
          </cell>
          <cell r="I4131">
            <v>855000</v>
          </cell>
        </row>
        <row r="4132">
          <cell r="A4132" t="str">
            <v>CCIN000272-3000-003</v>
          </cell>
          <cell r="I4132">
            <v>65000</v>
          </cell>
        </row>
        <row r="4133">
          <cell r="A4133" t="str">
            <v>CCIN000272-4000-002</v>
          </cell>
          <cell r="I4133">
            <v>1000000</v>
          </cell>
        </row>
        <row r="4134">
          <cell r="A4134" t="str">
            <v>CCIN000273-1000-002</v>
          </cell>
          <cell r="I4134">
            <v>320000</v>
          </cell>
        </row>
        <row r="4135">
          <cell r="A4135" t="str">
            <v>CCIN000273-1000-003</v>
          </cell>
          <cell r="I4135">
            <v>20000</v>
          </cell>
        </row>
        <row r="4136">
          <cell r="A4136" t="str">
            <v>CCIN000273-1000-005</v>
          </cell>
          <cell r="I4136">
            <v>300000</v>
          </cell>
        </row>
        <row r="4137">
          <cell r="A4137" t="str">
            <v>CCIN000273-1000-006</v>
          </cell>
          <cell r="I4137">
            <v>2500000</v>
          </cell>
        </row>
        <row r="4138">
          <cell r="A4138" t="str">
            <v>CCIN000273-2000-001</v>
          </cell>
          <cell r="I4138">
            <v>200000</v>
          </cell>
        </row>
        <row r="4139">
          <cell r="A4139" t="str">
            <v>CCIN000273-2000-003</v>
          </cell>
          <cell r="I4139">
            <v>30000</v>
          </cell>
        </row>
        <row r="4140">
          <cell r="A4140" t="str">
            <v>CCIN000273-3000-001</v>
          </cell>
          <cell r="I4140">
            <v>100000</v>
          </cell>
        </row>
        <row r="4141">
          <cell r="A4141" t="str">
            <v>CCIN000273-4000-001</v>
          </cell>
          <cell r="I4141">
            <v>55000</v>
          </cell>
        </row>
        <row r="4142">
          <cell r="A4142" t="str">
            <v>CCIN000273-5000-001</v>
          </cell>
          <cell r="I4142">
            <v>120000</v>
          </cell>
        </row>
        <row r="4143">
          <cell r="A4143" t="str">
            <v>CCIN000273-6000-001</v>
          </cell>
          <cell r="I4143">
            <v>100000</v>
          </cell>
        </row>
        <row r="4144">
          <cell r="A4144" t="str">
            <v>CCIN000273-7000-001</v>
          </cell>
          <cell r="I4144">
            <v>100000</v>
          </cell>
        </row>
        <row r="4145">
          <cell r="A4145" t="str">
            <v>CCIN000274-1000-003</v>
          </cell>
          <cell r="I4145">
            <v>672500</v>
          </cell>
        </row>
        <row r="4146">
          <cell r="A4146" t="str">
            <v>CCIN000274-1000-005</v>
          </cell>
          <cell r="I4146">
            <v>625625</v>
          </cell>
        </row>
        <row r="4147">
          <cell r="A4147" t="str">
            <v>CCIN000274-2000-005</v>
          </cell>
          <cell r="I4147">
            <v>868029</v>
          </cell>
        </row>
        <row r="4148">
          <cell r="A4148" t="str">
            <v>CCIN000274-6000-001</v>
          </cell>
          <cell r="I4148">
            <v>50000</v>
          </cell>
        </row>
        <row r="4149">
          <cell r="A4149" t="str">
            <v>CCIN000274-7000-001</v>
          </cell>
          <cell r="I4149">
            <v>80000</v>
          </cell>
        </row>
        <row r="4150">
          <cell r="A4150" t="str">
            <v>CCIN000274-8000-001</v>
          </cell>
          <cell r="I4150">
            <v>100000</v>
          </cell>
        </row>
        <row r="4151">
          <cell r="A4151" t="str">
            <v>CCIN000275-1000-002</v>
          </cell>
          <cell r="I4151">
            <v>50000</v>
          </cell>
        </row>
        <row r="4152">
          <cell r="A4152" t="str">
            <v>CCIN000275-1000-003</v>
          </cell>
          <cell r="I4152">
            <v>30000</v>
          </cell>
        </row>
        <row r="4153">
          <cell r="A4153" t="str">
            <v>CCIN000275-2000-003</v>
          </cell>
          <cell r="I4153">
            <v>43500</v>
          </cell>
        </row>
        <row r="4154">
          <cell r="A4154" t="str">
            <v>CCIN000275-2000-008</v>
          </cell>
          <cell r="I4154">
            <v>200000</v>
          </cell>
        </row>
        <row r="4155">
          <cell r="A4155" t="str">
            <v>CCIN000275-3000-008</v>
          </cell>
          <cell r="I4155">
            <v>397120</v>
          </cell>
        </row>
        <row r="4156">
          <cell r="A4156" t="str">
            <v>CCIN000276-1000-003</v>
          </cell>
          <cell r="I4156">
            <v>15000</v>
          </cell>
        </row>
        <row r="4157">
          <cell r="A4157" t="str">
            <v>CCIN000276-1000-005</v>
          </cell>
          <cell r="I4157">
            <v>215369</v>
          </cell>
        </row>
        <row r="4158">
          <cell r="A4158" t="str">
            <v>CCIN000276-2000-002</v>
          </cell>
          <cell r="I4158">
            <v>208000</v>
          </cell>
        </row>
        <row r="4159">
          <cell r="A4159" t="str">
            <v>CCIN000276-2000-006</v>
          </cell>
          <cell r="I4159">
            <v>500000</v>
          </cell>
        </row>
        <row r="4160">
          <cell r="A4160" t="str">
            <v>CCIN000276-3000-002</v>
          </cell>
          <cell r="I4160">
            <v>758000</v>
          </cell>
        </row>
        <row r="4161">
          <cell r="A4161" t="str">
            <v>CCIN000276-4000-002</v>
          </cell>
          <cell r="I4161">
            <v>204000</v>
          </cell>
        </row>
        <row r="4162">
          <cell r="A4162" t="str">
            <v>CCIN000276-5000-002</v>
          </cell>
          <cell r="I4162">
            <v>300000</v>
          </cell>
        </row>
        <row r="4163">
          <cell r="A4163" t="str">
            <v>CCIN000277-10000-001</v>
          </cell>
          <cell r="I4163">
            <v>60000</v>
          </cell>
        </row>
        <row r="4164">
          <cell r="A4164" t="str">
            <v>CCIN000277-1000-002</v>
          </cell>
          <cell r="I4164">
            <v>100000</v>
          </cell>
        </row>
        <row r="4165">
          <cell r="A4165" t="str">
            <v>CCIN000277-1000-004</v>
          </cell>
          <cell r="I4165">
            <v>500000</v>
          </cell>
        </row>
        <row r="4166">
          <cell r="A4166" t="str">
            <v>CCIN000277-1000-005</v>
          </cell>
          <cell r="I4166">
            <v>224072</v>
          </cell>
        </row>
        <row r="4167">
          <cell r="A4167" t="str">
            <v>CCIN000277-1000-006</v>
          </cell>
          <cell r="I4167">
            <v>35000</v>
          </cell>
        </row>
        <row r="4168">
          <cell r="A4168" t="str">
            <v>CCIN000277-1000-008</v>
          </cell>
          <cell r="I4168">
            <v>805596</v>
          </cell>
        </row>
        <row r="4169">
          <cell r="A4169" t="str">
            <v>CCIN000277-11000-001</v>
          </cell>
          <cell r="I4169">
            <v>60000</v>
          </cell>
        </row>
        <row r="4170">
          <cell r="A4170" t="str">
            <v>CCIN000277-11000-004</v>
          </cell>
          <cell r="I4170">
            <v>70000</v>
          </cell>
        </row>
        <row r="4171">
          <cell r="A4171" t="str">
            <v>CCIN000277-12000-001</v>
          </cell>
          <cell r="I4171">
            <v>60000</v>
          </cell>
        </row>
        <row r="4172">
          <cell r="A4172" t="str">
            <v>CCIN000277-13000-001</v>
          </cell>
          <cell r="I4172">
            <v>60000</v>
          </cell>
        </row>
        <row r="4173">
          <cell r="A4173" t="str">
            <v>CCIN000277-13000-004</v>
          </cell>
          <cell r="I4173">
            <v>359874</v>
          </cell>
        </row>
        <row r="4174">
          <cell r="A4174" t="str">
            <v>CCIN000277-14000-001</v>
          </cell>
          <cell r="I4174">
            <v>60000</v>
          </cell>
        </row>
        <row r="4175">
          <cell r="A4175" t="str">
            <v>CCIN000277-14000-004</v>
          </cell>
          <cell r="I4175">
            <v>70000</v>
          </cell>
        </row>
        <row r="4176">
          <cell r="A4176" t="str">
            <v>CCIN000277-15000-001</v>
          </cell>
          <cell r="I4176">
            <v>32500</v>
          </cell>
        </row>
        <row r="4177">
          <cell r="A4177" t="str">
            <v>CCIN000277-16000-001</v>
          </cell>
          <cell r="I4177">
            <v>43100</v>
          </cell>
        </row>
        <row r="4178">
          <cell r="A4178" t="str">
            <v>CCIN000277-17000-001</v>
          </cell>
          <cell r="I4178">
            <v>43100</v>
          </cell>
        </row>
        <row r="4179">
          <cell r="A4179" t="str">
            <v>CCIN000277-2000-002</v>
          </cell>
          <cell r="I4179">
            <v>200000</v>
          </cell>
        </row>
        <row r="4180">
          <cell r="A4180" t="str">
            <v>CCIN000277-2000-003</v>
          </cell>
          <cell r="I4180">
            <v>20000</v>
          </cell>
        </row>
        <row r="4181">
          <cell r="A4181" t="str">
            <v>CCIN000277-2000-004</v>
          </cell>
          <cell r="I4181">
            <v>30000</v>
          </cell>
        </row>
        <row r="4182">
          <cell r="A4182" t="str">
            <v>CCIN000277-2000-005</v>
          </cell>
          <cell r="I4182">
            <v>30000</v>
          </cell>
        </row>
        <row r="4183">
          <cell r="A4183" t="str">
            <v>CCIN000277-2000-008</v>
          </cell>
          <cell r="I4183">
            <v>805596</v>
          </cell>
        </row>
        <row r="4184">
          <cell r="A4184" t="str">
            <v>CCIN000277-21000-001</v>
          </cell>
          <cell r="I4184">
            <v>550000</v>
          </cell>
        </row>
        <row r="4185">
          <cell r="A4185" t="str">
            <v>CCIN000277-30000-001</v>
          </cell>
          <cell r="I4185">
            <v>85745</v>
          </cell>
        </row>
        <row r="4186">
          <cell r="A4186" t="str">
            <v>CCIN000277-3000-001</v>
          </cell>
          <cell r="I4186">
            <v>10000</v>
          </cell>
        </row>
        <row r="4187">
          <cell r="A4187" t="str">
            <v>CCIN000277-3000-002</v>
          </cell>
          <cell r="I4187">
            <v>642000</v>
          </cell>
        </row>
        <row r="4188">
          <cell r="A4188" t="str">
            <v>CCIN000277-3000-003</v>
          </cell>
          <cell r="I4188">
            <v>30000</v>
          </cell>
        </row>
        <row r="4189">
          <cell r="A4189" t="str">
            <v>CCIN000277-3000-004</v>
          </cell>
          <cell r="I4189">
            <v>50000</v>
          </cell>
        </row>
        <row r="4190">
          <cell r="A4190" t="str">
            <v>CCIN000277-3000-005</v>
          </cell>
          <cell r="I4190">
            <v>65067</v>
          </cell>
        </row>
        <row r="4191">
          <cell r="A4191" t="str">
            <v>CCIN000277-4000-001</v>
          </cell>
          <cell r="I4191">
            <v>25000</v>
          </cell>
        </row>
        <row r="4192">
          <cell r="A4192" t="str">
            <v>CCIN000277-4000-004</v>
          </cell>
          <cell r="I4192">
            <v>50000</v>
          </cell>
        </row>
        <row r="4193">
          <cell r="A4193" t="str">
            <v>CCIN000277-5000-001</v>
          </cell>
          <cell r="I4193">
            <v>30000</v>
          </cell>
        </row>
        <row r="4194">
          <cell r="A4194" t="str">
            <v>CCIN000277-5000-004</v>
          </cell>
          <cell r="I4194">
            <v>40000</v>
          </cell>
        </row>
        <row r="4195">
          <cell r="A4195" t="str">
            <v>CCIN000277-6000-001</v>
          </cell>
          <cell r="I4195">
            <v>35000</v>
          </cell>
        </row>
        <row r="4196">
          <cell r="A4196" t="str">
            <v>CCIN000277-6000-004</v>
          </cell>
          <cell r="I4196">
            <v>500000</v>
          </cell>
        </row>
        <row r="4197">
          <cell r="A4197" t="str">
            <v>CCIN000277-7000-001</v>
          </cell>
          <cell r="I4197">
            <v>40000</v>
          </cell>
        </row>
        <row r="4198">
          <cell r="A4198" t="str">
            <v>CCIN000277-7000-004</v>
          </cell>
          <cell r="I4198">
            <v>50000</v>
          </cell>
        </row>
        <row r="4199">
          <cell r="A4199" t="str">
            <v>CCIN000277-8000-001</v>
          </cell>
          <cell r="I4199">
            <v>40000</v>
          </cell>
        </row>
        <row r="4200">
          <cell r="A4200" t="str">
            <v>CCIN000277-8000-004</v>
          </cell>
          <cell r="I4200">
            <v>35000</v>
          </cell>
        </row>
        <row r="4201">
          <cell r="A4201" t="str">
            <v>CCIN000277-9000-001</v>
          </cell>
          <cell r="I4201">
            <v>40000</v>
          </cell>
        </row>
        <row r="4202">
          <cell r="A4202" t="str">
            <v>CCIN000277-9000-004</v>
          </cell>
          <cell r="I4202">
            <v>30000</v>
          </cell>
        </row>
        <row r="4203">
          <cell r="A4203" t="str">
            <v>CCIN000278-1000-002</v>
          </cell>
          <cell r="I4203">
            <v>25000000</v>
          </cell>
        </row>
        <row r="4204">
          <cell r="A4204" t="str">
            <v>CCIN000278-1000-003</v>
          </cell>
          <cell r="I4204">
            <v>20000</v>
          </cell>
        </row>
        <row r="4205">
          <cell r="A4205" t="str">
            <v>CCIN000278-1000-005</v>
          </cell>
          <cell r="I4205">
            <v>300000</v>
          </cell>
        </row>
        <row r="4206">
          <cell r="A4206" t="str">
            <v>CCIN000278-2000-002</v>
          </cell>
          <cell r="I4206">
            <v>21500000</v>
          </cell>
        </row>
        <row r="4207">
          <cell r="A4207" t="str">
            <v>CCIN000278-2000-003</v>
          </cell>
          <cell r="I4207">
            <v>30000</v>
          </cell>
        </row>
        <row r="4208">
          <cell r="A4208" t="str">
            <v>CCIN000278-2000-004</v>
          </cell>
          <cell r="I4208">
            <v>246000</v>
          </cell>
        </row>
        <row r="4209">
          <cell r="A4209" t="str">
            <v>CCIN000278-2000-006</v>
          </cell>
          <cell r="I4209">
            <v>2925000</v>
          </cell>
        </row>
        <row r="4210">
          <cell r="A4210" t="str">
            <v>CCIN000278-3000-001</v>
          </cell>
          <cell r="I4210">
            <v>50000</v>
          </cell>
        </row>
        <row r="4211">
          <cell r="A4211" t="str">
            <v>CCIN000278-3000-003</v>
          </cell>
          <cell r="I4211">
            <v>30000</v>
          </cell>
        </row>
        <row r="4212">
          <cell r="A4212" t="str">
            <v>CCIN000279-1000-002</v>
          </cell>
          <cell r="I4212">
            <v>216000</v>
          </cell>
        </row>
        <row r="4213">
          <cell r="A4213" t="str">
            <v>CCIN000279-1000-005</v>
          </cell>
          <cell r="I4213">
            <v>437341</v>
          </cell>
        </row>
        <row r="4214">
          <cell r="A4214" t="str">
            <v>CCIN000279-1000-008</v>
          </cell>
          <cell r="I4214">
            <v>75000</v>
          </cell>
        </row>
        <row r="4215">
          <cell r="A4215" t="str">
            <v>CCIN000279-4000-001</v>
          </cell>
          <cell r="I4215">
            <v>225277</v>
          </cell>
        </row>
        <row r="4216">
          <cell r="A4216" t="str">
            <v>CCIN000279-5000-001</v>
          </cell>
          <cell r="I4216">
            <v>138425</v>
          </cell>
        </row>
        <row r="4217">
          <cell r="A4217" t="str">
            <v>CCIN000279-6000-001</v>
          </cell>
          <cell r="I4217">
            <v>274000</v>
          </cell>
        </row>
        <row r="4218">
          <cell r="A4218" t="str">
            <v>CCIN000279-7000-001</v>
          </cell>
          <cell r="I4218">
            <v>611053</v>
          </cell>
        </row>
        <row r="4219">
          <cell r="A4219" t="str">
            <v>CCIN000280-1000-002</v>
          </cell>
          <cell r="I4219">
            <v>178500</v>
          </cell>
        </row>
        <row r="4220">
          <cell r="A4220" t="str">
            <v>CCIN000280-1000-003</v>
          </cell>
          <cell r="I4220">
            <v>30000</v>
          </cell>
        </row>
        <row r="4221">
          <cell r="A4221" t="str">
            <v>CCIN000280-1000-005</v>
          </cell>
          <cell r="I4221">
            <v>10000</v>
          </cell>
        </row>
        <row r="4222">
          <cell r="A4222" t="str">
            <v>CCIN000280-1000-006</v>
          </cell>
          <cell r="I4222">
            <v>1800000</v>
          </cell>
        </row>
        <row r="4223">
          <cell r="A4223" t="str">
            <v>CCIN000280-1000-008</v>
          </cell>
          <cell r="I4223">
            <v>1115313</v>
          </cell>
        </row>
        <row r="4224">
          <cell r="A4224" t="str">
            <v>CCIN000281-1000-002</v>
          </cell>
          <cell r="I4224">
            <v>40000</v>
          </cell>
        </row>
        <row r="4225">
          <cell r="A4225" t="str">
            <v>CCIN000281-1000-003</v>
          </cell>
          <cell r="I4225">
            <v>20000</v>
          </cell>
        </row>
        <row r="4226">
          <cell r="A4226" t="str">
            <v>CCIN000281-1000-005</v>
          </cell>
          <cell r="I4226">
            <v>300000</v>
          </cell>
        </row>
        <row r="4227">
          <cell r="A4227" t="str">
            <v>CCIN000281-1000-006</v>
          </cell>
          <cell r="I4227">
            <v>25000</v>
          </cell>
        </row>
        <row r="4228">
          <cell r="A4228" t="str">
            <v>CCIN000281-2000-002</v>
          </cell>
          <cell r="I4228">
            <v>25000</v>
          </cell>
        </row>
        <row r="4229">
          <cell r="A4229" t="str">
            <v>CCIN000281-2000-003</v>
          </cell>
          <cell r="I4229">
            <v>32500</v>
          </cell>
        </row>
        <row r="4230">
          <cell r="A4230" t="str">
            <v>CCIN000281-2000-006</v>
          </cell>
          <cell r="I4230">
            <v>35800</v>
          </cell>
        </row>
        <row r="4231">
          <cell r="A4231" t="str">
            <v>CCIN000281-2000-008</v>
          </cell>
          <cell r="I4231">
            <v>500000</v>
          </cell>
        </row>
        <row r="4232">
          <cell r="A4232" t="str">
            <v>CCIN000281-3000-002</v>
          </cell>
          <cell r="I4232">
            <v>17000</v>
          </cell>
        </row>
        <row r="4233">
          <cell r="A4233" t="str">
            <v>CCIN000281-3000-003</v>
          </cell>
          <cell r="I4233">
            <v>22000</v>
          </cell>
        </row>
        <row r="4234">
          <cell r="A4234" t="str">
            <v>CCIN000281-4000-003</v>
          </cell>
          <cell r="I4234">
            <v>22000</v>
          </cell>
        </row>
        <row r="4235">
          <cell r="A4235" t="str">
            <v>CCIN000281-5000-002</v>
          </cell>
          <cell r="I4235">
            <v>40000</v>
          </cell>
        </row>
        <row r="4236">
          <cell r="A4236" t="str">
            <v>CCIN000282-1000-002</v>
          </cell>
          <cell r="I4236">
            <v>296000</v>
          </cell>
        </row>
        <row r="4237">
          <cell r="A4237" t="str">
            <v>CCIN000282-1000-003</v>
          </cell>
          <cell r="I4237">
            <v>25000</v>
          </cell>
        </row>
        <row r="4238">
          <cell r="A4238" t="str">
            <v>CCIN000282-1000-005</v>
          </cell>
          <cell r="I4238">
            <v>21000</v>
          </cell>
        </row>
        <row r="4239">
          <cell r="A4239" t="str">
            <v>CCIN000282-1000-006</v>
          </cell>
          <cell r="I4239">
            <v>250000</v>
          </cell>
        </row>
        <row r="4240">
          <cell r="A4240" t="str">
            <v>CCIN000282-2000-003</v>
          </cell>
          <cell r="I4240">
            <v>9100</v>
          </cell>
        </row>
        <row r="4241">
          <cell r="A4241" t="str">
            <v>CCIN000282-2000-004</v>
          </cell>
          <cell r="I4241">
            <v>30000</v>
          </cell>
        </row>
        <row r="4242">
          <cell r="A4242" t="str">
            <v>CCIN000282-4000-001</v>
          </cell>
          <cell r="I4242">
            <v>15000</v>
          </cell>
        </row>
        <row r="4243">
          <cell r="A4243" t="str">
            <v>CCIN000283-1000-001</v>
          </cell>
          <cell r="I4243">
            <v>27075</v>
          </cell>
        </row>
        <row r="4244">
          <cell r="A4244" t="str">
            <v>CCIN000283-1000-003</v>
          </cell>
          <cell r="I4244">
            <v>20000</v>
          </cell>
        </row>
        <row r="4245">
          <cell r="A4245" t="str">
            <v>CCIN000283-1000-004</v>
          </cell>
          <cell r="I4245">
            <v>600000</v>
          </cell>
        </row>
        <row r="4246">
          <cell r="A4246" t="str">
            <v>CCIN000283-1000-005</v>
          </cell>
          <cell r="I4246">
            <v>50000</v>
          </cell>
        </row>
        <row r="4247">
          <cell r="A4247" t="str">
            <v>CCIN000283-1000-006</v>
          </cell>
          <cell r="I4247">
            <v>120000</v>
          </cell>
        </row>
        <row r="4248">
          <cell r="A4248" t="str">
            <v>CCIN000283-2000-002</v>
          </cell>
          <cell r="I4248">
            <v>665226.76</v>
          </cell>
        </row>
        <row r="4249">
          <cell r="A4249" t="str">
            <v>CCIN000283-2000-006</v>
          </cell>
          <cell r="I4249">
            <v>118379</v>
          </cell>
        </row>
        <row r="4250">
          <cell r="A4250" t="str">
            <v>CCIN000283-3000-002</v>
          </cell>
          <cell r="I4250">
            <v>426500</v>
          </cell>
        </row>
        <row r="4251">
          <cell r="A4251" t="str">
            <v>CCIN000284-1000-001</v>
          </cell>
          <cell r="I4251">
            <v>52494</v>
          </cell>
        </row>
        <row r="4252">
          <cell r="A4252" t="str">
            <v>CCIN000284-1000-002</v>
          </cell>
          <cell r="I4252">
            <v>137000</v>
          </cell>
        </row>
        <row r="4253">
          <cell r="A4253" t="str">
            <v>CCIN000284-1000-003</v>
          </cell>
          <cell r="I4253">
            <v>20000</v>
          </cell>
        </row>
        <row r="4254">
          <cell r="A4254" t="str">
            <v>CCIN000284-1000-005</v>
          </cell>
          <cell r="I4254">
            <v>498162</v>
          </cell>
        </row>
        <row r="4255">
          <cell r="A4255" t="str">
            <v>CCIN000284-2000-008</v>
          </cell>
          <cell r="I4255">
            <v>294982</v>
          </cell>
        </row>
        <row r="4256">
          <cell r="A4256" t="str">
            <v>CCIN000285-1000-002</v>
          </cell>
          <cell r="I4256">
            <v>50000</v>
          </cell>
        </row>
        <row r="4257">
          <cell r="A4257" t="str">
            <v>CCIN000285-1000-003</v>
          </cell>
          <cell r="I4257">
            <v>215400</v>
          </cell>
        </row>
        <row r="4258">
          <cell r="A4258" t="str">
            <v>CCIN000285-1000-005</v>
          </cell>
          <cell r="I4258">
            <v>250000</v>
          </cell>
        </row>
        <row r="4259">
          <cell r="A4259" t="str">
            <v>CCIN000285-1000-006</v>
          </cell>
          <cell r="I4259">
            <v>120000</v>
          </cell>
        </row>
        <row r="4260">
          <cell r="A4260" t="str">
            <v>CCIN000285-1000-008</v>
          </cell>
          <cell r="I4260">
            <v>10000</v>
          </cell>
        </row>
        <row r="4261">
          <cell r="A4261" t="str">
            <v>CCIN000285-2000-001</v>
          </cell>
          <cell r="I4261">
            <v>10000</v>
          </cell>
        </row>
        <row r="4262">
          <cell r="A4262" t="str">
            <v>CCIN000285-2000-002</v>
          </cell>
          <cell r="I4262">
            <v>60000</v>
          </cell>
        </row>
        <row r="4263">
          <cell r="A4263" t="str">
            <v>CCIN000285-2000-004</v>
          </cell>
          <cell r="I4263">
            <v>120000</v>
          </cell>
        </row>
        <row r="4264">
          <cell r="A4264" t="str">
            <v>CCIN000285-3000-002</v>
          </cell>
          <cell r="I4264">
            <v>60000</v>
          </cell>
        </row>
        <row r="4265">
          <cell r="A4265" t="str">
            <v>CCIN000286-1000-002</v>
          </cell>
          <cell r="I4265">
            <v>1060000</v>
          </cell>
        </row>
        <row r="4266">
          <cell r="A4266" t="str">
            <v>CCIN000286-1000-003</v>
          </cell>
          <cell r="I4266">
            <v>30000</v>
          </cell>
        </row>
        <row r="4267">
          <cell r="A4267" t="str">
            <v>CCIN000286-1000-004</v>
          </cell>
          <cell r="I4267">
            <v>1200000</v>
          </cell>
        </row>
        <row r="4268">
          <cell r="A4268" t="str">
            <v>CCIN000286-2000-005</v>
          </cell>
          <cell r="I4268">
            <v>891111</v>
          </cell>
        </row>
        <row r="4269">
          <cell r="A4269" t="str">
            <v>CCIN000286-2000-008</v>
          </cell>
          <cell r="I4269">
            <v>260000</v>
          </cell>
        </row>
        <row r="4270">
          <cell r="A4270" t="str">
            <v>CCIN000287-1000-001</v>
          </cell>
          <cell r="I4270">
            <v>50000</v>
          </cell>
        </row>
        <row r="4271">
          <cell r="A4271" t="str">
            <v>CCIN000287-1000-002</v>
          </cell>
          <cell r="I4271">
            <v>504000</v>
          </cell>
        </row>
        <row r="4272">
          <cell r="A4272" t="str">
            <v>CCIN000287-1000-003</v>
          </cell>
          <cell r="I4272">
            <v>20000</v>
          </cell>
        </row>
        <row r="4273">
          <cell r="A4273" t="str">
            <v>CCIN000287-1000-005</v>
          </cell>
          <cell r="I4273">
            <v>1500000</v>
          </cell>
        </row>
        <row r="4274">
          <cell r="A4274" t="str">
            <v>CCIN000287-2000-001</v>
          </cell>
          <cell r="I4274">
            <v>80000</v>
          </cell>
        </row>
        <row r="4275">
          <cell r="A4275" t="str">
            <v>CCIN000287-2000-002</v>
          </cell>
          <cell r="I4275">
            <v>520000</v>
          </cell>
        </row>
        <row r="4276">
          <cell r="A4276" t="str">
            <v>CCIN000287-2000-003</v>
          </cell>
          <cell r="I4276">
            <v>15000</v>
          </cell>
        </row>
        <row r="4277">
          <cell r="A4277" t="str">
            <v>CCIN000287-3000-001</v>
          </cell>
          <cell r="I4277">
            <v>120000</v>
          </cell>
        </row>
        <row r="4278">
          <cell r="A4278" t="str">
            <v>CCIN000287-4000-001</v>
          </cell>
          <cell r="I4278">
            <v>100000</v>
          </cell>
        </row>
        <row r="4279">
          <cell r="A4279" t="str">
            <v>CCIN000287-4000-002</v>
          </cell>
          <cell r="I4279">
            <v>500000</v>
          </cell>
        </row>
        <row r="4280">
          <cell r="A4280" t="str">
            <v>CCIN000287-5000-001</v>
          </cell>
          <cell r="I4280">
            <v>32500</v>
          </cell>
        </row>
        <row r="4281">
          <cell r="A4281" t="str">
            <v>CCIN000287-5000-002</v>
          </cell>
          <cell r="I4281">
            <v>500000</v>
          </cell>
        </row>
        <row r="4282">
          <cell r="A4282" t="str">
            <v>CCIN000287-6000-001</v>
          </cell>
          <cell r="I4282">
            <v>32500</v>
          </cell>
        </row>
        <row r="4283">
          <cell r="A4283" t="str">
            <v>CCIN000287-6000-002</v>
          </cell>
          <cell r="I4283">
            <v>500000</v>
          </cell>
        </row>
        <row r="4284">
          <cell r="A4284" t="str">
            <v>CCIN000288-1000-002</v>
          </cell>
          <cell r="I4284">
            <v>300000</v>
          </cell>
        </row>
        <row r="4285">
          <cell r="A4285" t="str">
            <v>CCIN000288-1000-004</v>
          </cell>
          <cell r="I4285">
            <v>284000</v>
          </cell>
        </row>
        <row r="4286">
          <cell r="A4286" t="str">
            <v>CCIN000288-1000-005</v>
          </cell>
          <cell r="I4286">
            <v>128750</v>
          </cell>
        </row>
        <row r="4287">
          <cell r="A4287" t="str">
            <v>CCIN000288-1000-008</v>
          </cell>
          <cell r="I4287">
            <v>600000</v>
          </cell>
        </row>
        <row r="4288">
          <cell r="A4288" t="str">
            <v>CCIN000288-2000-002</v>
          </cell>
          <cell r="I4288">
            <v>400000</v>
          </cell>
        </row>
        <row r="4289">
          <cell r="A4289" t="str">
            <v>CCIN000288-2000-006</v>
          </cell>
          <cell r="I4289">
            <v>121000</v>
          </cell>
        </row>
        <row r="4290">
          <cell r="A4290" t="str">
            <v>CCIN000288-3000-002</v>
          </cell>
          <cell r="I4290">
            <v>400000</v>
          </cell>
        </row>
        <row r="4291">
          <cell r="A4291" t="str">
            <v>CCIN000289-1000-002</v>
          </cell>
          <cell r="I4291">
            <v>180000</v>
          </cell>
        </row>
        <row r="4292">
          <cell r="A4292" t="str">
            <v>CCIN000289-1000-003</v>
          </cell>
          <cell r="I4292">
            <v>15000</v>
          </cell>
        </row>
        <row r="4293">
          <cell r="A4293" t="str">
            <v>CCIN000289-1000-006</v>
          </cell>
          <cell r="I4293">
            <v>70000</v>
          </cell>
        </row>
        <row r="4294">
          <cell r="A4294" t="str">
            <v>CCIN000289-2000-005</v>
          </cell>
          <cell r="I4294">
            <v>478000</v>
          </cell>
        </row>
        <row r="4295">
          <cell r="A4295" t="str">
            <v>CCIN000289-2000-008</v>
          </cell>
          <cell r="I4295">
            <v>90758</v>
          </cell>
        </row>
        <row r="4296">
          <cell r="A4296" t="str">
            <v>CCIN000289-3000-002</v>
          </cell>
          <cell r="I4296">
            <v>50000</v>
          </cell>
        </row>
        <row r="4297">
          <cell r="A4297" t="str">
            <v>CCIN000289-3000-006</v>
          </cell>
          <cell r="I4297">
            <v>35000</v>
          </cell>
        </row>
        <row r="4298">
          <cell r="A4298" t="str">
            <v>CCIN000290-1000-002</v>
          </cell>
          <cell r="I4298">
            <v>312000</v>
          </cell>
        </row>
        <row r="4299">
          <cell r="A4299" t="str">
            <v>CCIN000290-1000-003</v>
          </cell>
          <cell r="I4299">
            <v>32500</v>
          </cell>
        </row>
        <row r="4300">
          <cell r="A4300" t="str">
            <v>CCIN000290-1000-004</v>
          </cell>
          <cell r="I4300">
            <v>120000</v>
          </cell>
        </row>
        <row r="4301">
          <cell r="A4301" t="str">
            <v>CCIN000290-1000-005</v>
          </cell>
          <cell r="I4301">
            <v>4000000</v>
          </cell>
        </row>
        <row r="4302">
          <cell r="A4302" t="str">
            <v>CCIN000290-1000-006</v>
          </cell>
          <cell r="I4302">
            <v>5000000</v>
          </cell>
        </row>
        <row r="4303">
          <cell r="A4303" t="str">
            <v>CCIN000290-1000-008</v>
          </cell>
          <cell r="I4303">
            <v>260000</v>
          </cell>
        </row>
        <row r="4304">
          <cell r="A4304" t="str">
            <v>CCIN000290-11000-002</v>
          </cell>
          <cell r="I4304">
            <v>165000</v>
          </cell>
        </row>
        <row r="4305">
          <cell r="A4305" t="str">
            <v>CCIN000290-12000-002</v>
          </cell>
          <cell r="I4305">
            <v>165000</v>
          </cell>
        </row>
        <row r="4306">
          <cell r="A4306" t="str">
            <v>CCIN000290-14000-002</v>
          </cell>
          <cell r="I4306">
            <v>164362</v>
          </cell>
        </row>
        <row r="4307">
          <cell r="A4307" t="str">
            <v>CCIN000290-15000-002</v>
          </cell>
          <cell r="I4307">
            <v>200000</v>
          </cell>
        </row>
        <row r="4308">
          <cell r="A4308" t="str">
            <v>CCIN000290-17000-002</v>
          </cell>
          <cell r="I4308">
            <v>448502</v>
          </cell>
        </row>
        <row r="4309">
          <cell r="A4309" t="str">
            <v>CCIN000290-18000-002</v>
          </cell>
          <cell r="I4309">
            <v>500000</v>
          </cell>
        </row>
        <row r="4310">
          <cell r="A4310" t="str">
            <v>CCIN000290-19000-002</v>
          </cell>
          <cell r="I4310">
            <v>700000</v>
          </cell>
        </row>
        <row r="4311">
          <cell r="A4311" t="str">
            <v>CCIN000290-2000-002</v>
          </cell>
          <cell r="I4311">
            <v>130000</v>
          </cell>
        </row>
        <row r="4312">
          <cell r="A4312" t="str">
            <v>CCIN000290-2000-003</v>
          </cell>
          <cell r="I4312">
            <v>54000</v>
          </cell>
        </row>
        <row r="4313">
          <cell r="A4313" t="str">
            <v>CCIN000290-2000-004</v>
          </cell>
          <cell r="I4313">
            <v>50000</v>
          </cell>
        </row>
        <row r="4314">
          <cell r="A4314" t="str">
            <v>CCIN000290-3000-002</v>
          </cell>
          <cell r="I4314">
            <v>366000</v>
          </cell>
        </row>
        <row r="4315">
          <cell r="A4315" t="str">
            <v>CCIN000290-3000-003</v>
          </cell>
          <cell r="I4315">
            <v>75150</v>
          </cell>
        </row>
        <row r="4316">
          <cell r="A4316" t="str">
            <v>CCIN000290-3000-004</v>
          </cell>
          <cell r="I4316">
            <v>60000</v>
          </cell>
        </row>
        <row r="4317">
          <cell r="A4317" t="str">
            <v>CCIN000290-3000-006</v>
          </cell>
          <cell r="I4317">
            <v>3510000</v>
          </cell>
        </row>
        <row r="4318">
          <cell r="A4318" t="str">
            <v>CCIN000290-3000-008</v>
          </cell>
          <cell r="I4318">
            <v>823300</v>
          </cell>
        </row>
        <row r="4319">
          <cell r="A4319" t="str">
            <v>CCIN000290-4000-003</v>
          </cell>
          <cell r="I4319">
            <v>75150</v>
          </cell>
        </row>
        <row r="4320">
          <cell r="A4320" t="str">
            <v>CCIN000290-5000-002</v>
          </cell>
          <cell r="I4320">
            <v>352000</v>
          </cell>
        </row>
        <row r="4321">
          <cell r="A4321" t="str">
            <v>CCIN000290-6000-002</v>
          </cell>
          <cell r="I4321">
            <v>170000</v>
          </cell>
        </row>
        <row r="4322">
          <cell r="A4322" t="str">
            <v>CCIN000290-6000-004</v>
          </cell>
          <cell r="I4322">
            <v>60000</v>
          </cell>
        </row>
        <row r="4323">
          <cell r="A4323" t="str">
            <v>CCIN000290-7000-002</v>
          </cell>
          <cell r="I4323">
            <v>200000</v>
          </cell>
        </row>
        <row r="4324">
          <cell r="A4324" t="str">
            <v>CCIN000290-7000-004</v>
          </cell>
          <cell r="I4324">
            <v>161042</v>
          </cell>
        </row>
        <row r="4325">
          <cell r="A4325" t="str">
            <v>CCIN000290-8000-002</v>
          </cell>
          <cell r="I4325">
            <v>162632</v>
          </cell>
        </row>
        <row r="4326">
          <cell r="A4326" t="str">
            <v>CCIN000290-9000-002</v>
          </cell>
          <cell r="I4326">
            <v>112000</v>
          </cell>
        </row>
        <row r="4327">
          <cell r="A4327" t="str">
            <v>CCIN000291-1000-002</v>
          </cell>
          <cell r="I4327">
            <v>7000000</v>
          </cell>
        </row>
        <row r="4328">
          <cell r="A4328" t="str">
            <v>CCIN000291-1000-003</v>
          </cell>
          <cell r="I4328">
            <v>32500</v>
          </cell>
        </row>
        <row r="4329">
          <cell r="A4329" t="str">
            <v>CCIN000291-1000-005</v>
          </cell>
          <cell r="I4329">
            <v>170000</v>
          </cell>
        </row>
        <row r="4330">
          <cell r="A4330" t="str">
            <v>CCIN000291-1000-006</v>
          </cell>
          <cell r="I4330">
            <v>60000</v>
          </cell>
        </row>
        <row r="4331">
          <cell r="A4331" t="str">
            <v>CCIN000291-1000-008</v>
          </cell>
          <cell r="I4331">
            <v>70000</v>
          </cell>
        </row>
        <row r="4332">
          <cell r="A4332" t="str">
            <v>CCIN000291-2000-003</v>
          </cell>
          <cell r="I4332">
            <v>45000</v>
          </cell>
        </row>
        <row r="4333">
          <cell r="A4333" t="str">
            <v>CCIN000291-3000-003</v>
          </cell>
          <cell r="I4333">
            <v>55000</v>
          </cell>
        </row>
        <row r="4334">
          <cell r="A4334" t="str">
            <v>CCIN000291-4000-002</v>
          </cell>
          <cell r="I4334">
            <v>3000000</v>
          </cell>
        </row>
        <row r="4335">
          <cell r="A4335" t="str">
            <v>CCIN000291-4000-003</v>
          </cell>
          <cell r="I4335">
            <v>55000</v>
          </cell>
        </row>
        <row r="4336">
          <cell r="A4336" t="str">
            <v>CCIN000291-6000-003</v>
          </cell>
          <cell r="I4336">
            <v>50000</v>
          </cell>
        </row>
        <row r="4337">
          <cell r="A4337" t="str">
            <v>CCIN000292-1000-002</v>
          </cell>
          <cell r="I4337">
            <v>50000</v>
          </cell>
        </row>
        <row r="4338">
          <cell r="A4338" t="str">
            <v>CCIN000292-1000-003</v>
          </cell>
          <cell r="I4338">
            <v>32500</v>
          </cell>
        </row>
        <row r="4339">
          <cell r="A4339" t="str">
            <v>CCIN000292-1000-005</v>
          </cell>
          <cell r="I4339">
            <v>39924</v>
          </cell>
        </row>
        <row r="4340">
          <cell r="A4340" t="str">
            <v>CCIN000292-1000-006</v>
          </cell>
          <cell r="I4340">
            <v>60000</v>
          </cell>
        </row>
        <row r="4341">
          <cell r="A4341" t="str">
            <v>CCIN000292-2000-002</v>
          </cell>
          <cell r="I4341">
            <v>50000</v>
          </cell>
        </row>
        <row r="4342">
          <cell r="A4342" t="str">
            <v>CCIN000292-2000-003</v>
          </cell>
          <cell r="I4342">
            <v>50000</v>
          </cell>
        </row>
        <row r="4343">
          <cell r="A4343" t="str">
            <v>CCIN000292-3000-002</v>
          </cell>
          <cell r="I4343">
            <v>50000</v>
          </cell>
        </row>
        <row r="4344">
          <cell r="A4344" t="str">
            <v>CCIN000292-3000-003</v>
          </cell>
          <cell r="I4344">
            <v>54000</v>
          </cell>
        </row>
        <row r="4345">
          <cell r="A4345" t="str">
            <v>CCIN000292-4000-002</v>
          </cell>
          <cell r="I4345">
            <v>50000</v>
          </cell>
        </row>
        <row r="4346">
          <cell r="A4346" t="str">
            <v>CCIN000292-5000-002</v>
          </cell>
          <cell r="I4346">
            <v>50000</v>
          </cell>
        </row>
        <row r="4347">
          <cell r="A4347" t="str">
            <v>CCIN000292-6000-002</v>
          </cell>
          <cell r="I4347">
            <v>50000</v>
          </cell>
        </row>
        <row r="4348">
          <cell r="A4348" t="str">
            <v>CCIN000292-7000-002</v>
          </cell>
          <cell r="I4348">
            <v>50000</v>
          </cell>
        </row>
        <row r="4349">
          <cell r="A4349" t="str">
            <v>CCIN000292-8000-002</v>
          </cell>
          <cell r="I4349">
            <v>20000</v>
          </cell>
        </row>
        <row r="4350">
          <cell r="A4350" t="str">
            <v>CCIN000293-10000-004</v>
          </cell>
          <cell r="I4350">
            <v>212000</v>
          </cell>
        </row>
        <row r="4351">
          <cell r="A4351" t="str">
            <v>CCIN000293-1000-002</v>
          </cell>
          <cell r="I4351">
            <v>184000</v>
          </cell>
        </row>
        <row r="4352">
          <cell r="A4352" t="str">
            <v>CCIN000293-1000-003</v>
          </cell>
          <cell r="I4352">
            <v>30000</v>
          </cell>
        </row>
        <row r="4353">
          <cell r="A4353" t="str">
            <v>CCIN000293-1000-004</v>
          </cell>
          <cell r="I4353">
            <v>800000</v>
          </cell>
        </row>
        <row r="4354">
          <cell r="A4354" t="str">
            <v>CCIN000293-1000-005</v>
          </cell>
          <cell r="I4354">
            <v>355000</v>
          </cell>
        </row>
        <row r="4355">
          <cell r="A4355" t="str">
            <v>CCIN000293-11000-004</v>
          </cell>
          <cell r="I4355">
            <v>100000</v>
          </cell>
        </row>
        <row r="4356">
          <cell r="A4356" t="str">
            <v>CCIN000293-2000-002</v>
          </cell>
          <cell r="I4356">
            <v>168500</v>
          </cell>
        </row>
        <row r="4357">
          <cell r="A4357" t="str">
            <v>CCIN000293-2000-003</v>
          </cell>
          <cell r="I4357">
            <v>32600</v>
          </cell>
        </row>
        <row r="4358">
          <cell r="A4358" t="str">
            <v>CCIN000293-2000-004</v>
          </cell>
          <cell r="I4358">
            <v>80000</v>
          </cell>
        </row>
        <row r="4359">
          <cell r="A4359" t="str">
            <v>CCIN000293-3000-002</v>
          </cell>
          <cell r="I4359">
            <v>244000</v>
          </cell>
        </row>
        <row r="4360">
          <cell r="A4360" t="str">
            <v>CCIN000293-3000-003</v>
          </cell>
          <cell r="I4360">
            <v>43200</v>
          </cell>
        </row>
        <row r="4361">
          <cell r="A4361" t="str">
            <v>CCIN000293-4000-004</v>
          </cell>
          <cell r="I4361">
            <v>80000</v>
          </cell>
        </row>
        <row r="4362">
          <cell r="A4362" t="str">
            <v>CCIN000293-5000-002</v>
          </cell>
          <cell r="I4362">
            <v>244000</v>
          </cell>
        </row>
        <row r="4363">
          <cell r="A4363" t="str">
            <v>CCIN000293-5000-004</v>
          </cell>
          <cell r="I4363">
            <v>90000</v>
          </cell>
        </row>
        <row r="4364">
          <cell r="A4364" t="str">
            <v>CCIN000293-6000-002</v>
          </cell>
          <cell r="I4364">
            <v>138000</v>
          </cell>
        </row>
        <row r="4365">
          <cell r="A4365" t="str">
            <v>CCIN000293-7000-004</v>
          </cell>
          <cell r="I4365">
            <v>100000</v>
          </cell>
        </row>
        <row r="4366">
          <cell r="A4366" t="str">
            <v>CCIN000293-8000-004</v>
          </cell>
          <cell r="I4366">
            <v>120000</v>
          </cell>
        </row>
        <row r="4367">
          <cell r="A4367" t="str">
            <v>CCIN000293-9000-004</v>
          </cell>
          <cell r="I4367">
            <v>140000</v>
          </cell>
        </row>
        <row r="4368">
          <cell r="A4368" t="str">
            <v>CCIN000294-1000-002</v>
          </cell>
          <cell r="I4368">
            <v>1220000</v>
          </cell>
        </row>
        <row r="4369">
          <cell r="A4369" t="str">
            <v>CCIN000294-1000-003</v>
          </cell>
          <cell r="I4369">
            <v>40000</v>
          </cell>
        </row>
        <row r="4370">
          <cell r="A4370" t="str">
            <v>CCIN000294-2000-002</v>
          </cell>
          <cell r="I4370">
            <v>1000000</v>
          </cell>
        </row>
        <row r="4371">
          <cell r="A4371" t="str">
            <v>CCIN000294-2000-003</v>
          </cell>
          <cell r="I4371">
            <v>60000</v>
          </cell>
        </row>
        <row r="4372">
          <cell r="A4372" t="str">
            <v>CCIN000294-2000-005</v>
          </cell>
          <cell r="I4372">
            <v>650000</v>
          </cell>
        </row>
        <row r="4373">
          <cell r="A4373" t="str">
            <v>CCIN000294-3000-002</v>
          </cell>
          <cell r="I4373">
            <v>846843</v>
          </cell>
        </row>
        <row r="4374">
          <cell r="A4374" t="str">
            <v>CCIN000294-3000-003</v>
          </cell>
          <cell r="I4374">
            <v>70000</v>
          </cell>
        </row>
        <row r="4375">
          <cell r="A4375" t="str">
            <v>CCIN000294-3000-005</v>
          </cell>
          <cell r="I4375">
            <v>80000</v>
          </cell>
        </row>
        <row r="4376">
          <cell r="A4376" t="str">
            <v>CCIN000294-4000-002</v>
          </cell>
          <cell r="I4376">
            <v>846843</v>
          </cell>
        </row>
        <row r="4377">
          <cell r="A4377" t="str">
            <v>CCIN000294-4000-003</v>
          </cell>
          <cell r="I4377">
            <v>70000</v>
          </cell>
        </row>
        <row r="4378">
          <cell r="A4378" t="str">
            <v>CCIN000294-4000-005</v>
          </cell>
          <cell r="I4378">
            <v>100000</v>
          </cell>
        </row>
        <row r="4379">
          <cell r="A4379" t="str">
            <v>CCIN000294-5000-003</v>
          </cell>
          <cell r="I4379">
            <v>60000</v>
          </cell>
        </row>
        <row r="4380">
          <cell r="A4380" t="str">
            <v>CCIN000295-10000-002</v>
          </cell>
          <cell r="I4380">
            <v>1000000</v>
          </cell>
        </row>
        <row r="4381">
          <cell r="A4381" t="str">
            <v>CCIN000295-1000-002</v>
          </cell>
          <cell r="I4381">
            <v>820000</v>
          </cell>
        </row>
        <row r="4382">
          <cell r="A4382" t="str">
            <v>CCIN000295-1000-003</v>
          </cell>
          <cell r="I4382">
            <v>30000</v>
          </cell>
        </row>
        <row r="4383">
          <cell r="A4383" t="str">
            <v>CCIN000295-1000-004</v>
          </cell>
          <cell r="I4383">
            <v>1075107</v>
          </cell>
        </row>
        <row r="4384">
          <cell r="A4384" t="str">
            <v>CCIN000295-1000-005</v>
          </cell>
          <cell r="I4384">
            <v>5700000</v>
          </cell>
        </row>
        <row r="4385">
          <cell r="A4385" t="str">
            <v>CCIN000295-2000-003</v>
          </cell>
          <cell r="I4385">
            <v>40000</v>
          </cell>
        </row>
        <row r="4386">
          <cell r="A4386" t="str">
            <v>CCIN000295-2000-004</v>
          </cell>
          <cell r="I4386">
            <v>1075000</v>
          </cell>
        </row>
        <row r="4387">
          <cell r="A4387" t="str">
            <v>CCIN000295-2000-005</v>
          </cell>
          <cell r="I4387">
            <v>300000</v>
          </cell>
        </row>
        <row r="4388">
          <cell r="A4388" t="str">
            <v>CCIN000295-3000-002</v>
          </cell>
          <cell r="I4388">
            <v>880000</v>
          </cell>
        </row>
        <row r="4389">
          <cell r="A4389" t="str">
            <v>CCIN000295-3000-003</v>
          </cell>
          <cell r="I4389">
            <v>50000</v>
          </cell>
        </row>
        <row r="4390">
          <cell r="A4390" t="str">
            <v>CCIN000295-4000-002</v>
          </cell>
          <cell r="I4390">
            <v>1000000</v>
          </cell>
        </row>
        <row r="4391">
          <cell r="A4391" t="str">
            <v>CCIN000295-5000-002</v>
          </cell>
          <cell r="I4391">
            <v>2000000</v>
          </cell>
        </row>
        <row r="4392">
          <cell r="A4392" t="str">
            <v>CCIN000295-6000-002</v>
          </cell>
          <cell r="I4392">
            <v>1500000</v>
          </cell>
        </row>
        <row r="4393">
          <cell r="A4393" t="str">
            <v>CCIN000295-7000-002</v>
          </cell>
          <cell r="I4393">
            <v>1068618</v>
          </cell>
        </row>
        <row r="4394">
          <cell r="A4394" t="str">
            <v>CCIN000295-8000-002</v>
          </cell>
          <cell r="I4394">
            <v>531053</v>
          </cell>
        </row>
        <row r="4395">
          <cell r="A4395" t="str">
            <v>CCIN000295-9000-002</v>
          </cell>
          <cell r="I4395">
            <v>1000000</v>
          </cell>
        </row>
        <row r="4396">
          <cell r="A4396" t="str">
            <v>CCIN000296-1000-002</v>
          </cell>
          <cell r="I4396">
            <v>70000</v>
          </cell>
        </row>
        <row r="4397">
          <cell r="A4397" t="str">
            <v>CCIN000296-1000-005</v>
          </cell>
          <cell r="I4397">
            <v>122782</v>
          </cell>
        </row>
        <row r="4398">
          <cell r="A4398" t="str">
            <v>CCIN000296-1000-006</v>
          </cell>
          <cell r="I4398">
            <v>50000</v>
          </cell>
        </row>
        <row r="4399">
          <cell r="A4399" t="str">
            <v>CCIN000296-2000-008</v>
          </cell>
          <cell r="I4399">
            <v>300000</v>
          </cell>
        </row>
        <row r="4400">
          <cell r="A4400" t="str">
            <v>CCIN000297-10000-002</v>
          </cell>
          <cell r="I4400">
            <v>150000</v>
          </cell>
        </row>
        <row r="4401">
          <cell r="A4401" t="str">
            <v>CCIN000297-1000-002</v>
          </cell>
          <cell r="I4401">
            <v>70000</v>
          </cell>
        </row>
        <row r="4402">
          <cell r="A4402" t="str">
            <v>CCIN000297-1000-003</v>
          </cell>
          <cell r="I4402">
            <v>20000</v>
          </cell>
        </row>
        <row r="4403">
          <cell r="A4403" t="str">
            <v>CCIN000297-1000-004</v>
          </cell>
          <cell r="I4403">
            <v>350000</v>
          </cell>
        </row>
        <row r="4404">
          <cell r="A4404" t="str">
            <v>CCIN000297-1000-005</v>
          </cell>
          <cell r="I4404">
            <v>650000</v>
          </cell>
        </row>
        <row r="4405">
          <cell r="A4405" t="str">
            <v>CCIN000297-11000-002</v>
          </cell>
          <cell r="I4405">
            <v>150000</v>
          </cell>
        </row>
        <row r="4406">
          <cell r="A4406" t="str">
            <v>CCIN000297-12000-002</v>
          </cell>
          <cell r="I4406">
            <v>150000</v>
          </cell>
        </row>
        <row r="4407">
          <cell r="A4407" t="str">
            <v>CCIN000297-13000-002</v>
          </cell>
          <cell r="I4407">
            <v>160000</v>
          </cell>
        </row>
        <row r="4408">
          <cell r="A4408" t="str">
            <v>CCIN000297-15000-002</v>
          </cell>
          <cell r="I4408">
            <v>150000</v>
          </cell>
        </row>
        <row r="4409">
          <cell r="A4409" t="str">
            <v>CCIN000297-2000-003</v>
          </cell>
          <cell r="I4409">
            <v>30000</v>
          </cell>
        </row>
        <row r="4410">
          <cell r="A4410" t="str">
            <v>CCIN000297-3000-002</v>
          </cell>
          <cell r="I4410">
            <v>100000</v>
          </cell>
        </row>
        <row r="4411">
          <cell r="A4411" t="str">
            <v>CCIN000297-4000-002</v>
          </cell>
          <cell r="I4411">
            <v>120000</v>
          </cell>
        </row>
        <row r="4412">
          <cell r="A4412" t="str">
            <v>CCIN000297-5000-002</v>
          </cell>
          <cell r="I4412">
            <v>150000</v>
          </cell>
        </row>
        <row r="4413">
          <cell r="A4413" t="str">
            <v>CCIN000297-6000-002</v>
          </cell>
          <cell r="I4413">
            <v>150000</v>
          </cell>
        </row>
        <row r="4414">
          <cell r="A4414" t="str">
            <v>CCIN000297-7000-002</v>
          </cell>
          <cell r="I4414">
            <v>180000</v>
          </cell>
        </row>
        <row r="4415">
          <cell r="A4415" t="str">
            <v>CCIN000297-8000-002</v>
          </cell>
          <cell r="I4415">
            <v>180000</v>
          </cell>
        </row>
        <row r="4416">
          <cell r="A4416" t="str">
            <v>CCIN000297-9000-002</v>
          </cell>
          <cell r="I4416">
            <v>180000</v>
          </cell>
        </row>
        <row r="4417">
          <cell r="A4417" t="str">
            <v>CCIN000298-1000-002</v>
          </cell>
          <cell r="I4417">
            <v>50000</v>
          </cell>
        </row>
        <row r="4418">
          <cell r="A4418" t="str">
            <v>CCIN000298-1000-003</v>
          </cell>
          <cell r="I4418">
            <v>17000</v>
          </cell>
        </row>
        <row r="4419">
          <cell r="A4419" t="str">
            <v>CCIN000298-1000-004</v>
          </cell>
          <cell r="I4419">
            <v>225000</v>
          </cell>
        </row>
        <row r="4420">
          <cell r="A4420" t="str">
            <v>CCIN000298-1000-005</v>
          </cell>
          <cell r="I4420">
            <v>200000</v>
          </cell>
        </row>
        <row r="4421">
          <cell r="A4421" t="str">
            <v>CCIN000298-13000-001</v>
          </cell>
          <cell r="I4421">
            <v>150000</v>
          </cell>
        </row>
        <row r="4422">
          <cell r="A4422" t="str">
            <v>CCIN000298-14000-001</v>
          </cell>
          <cell r="I4422">
            <v>200000</v>
          </cell>
        </row>
        <row r="4423">
          <cell r="A4423" t="str">
            <v>CCIN000298-15000-001</v>
          </cell>
          <cell r="I4423">
            <v>200000</v>
          </cell>
        </row>
        <row r="4424">
          <cell r="A4424" t="str">
            <v>CCIN000298-16000-001</v>
          </cell>
          <cell r="I4424">
            <v>200000</v>
          </cell>
        </row>
        <row r="4425">
          <cell r="A4425" t="str">
            <v>CCIN000298-17000-001</v>
          </cell>
          <cell r="I4425">
            <v>250000</v>
          </cell>
        </row>
        <row r="4426">
          <cell r="A4426" t="str">
            <v>CCIN000298-18000-001</v>
          </cell>
          <cell r="I4426">
            <v>250000</v>
          </cell>
        </row>
        <row r="4427">
          <cell r="A4427" t="str">
            <v>CCIN000298-19000-001</v>
          </cell>
          <cell r="I4427">
            <v>250000</v>
          </cell>
        </row>
        <row r="4428">
          <cell r="A4428" t="str">
            <v>CCIN000298-20000-001</v>
          </cell>
          <cell r="I4428">
            <v>250000</v>
          </cell>
        </row>
        <row r="4429">
          <cell r="A4429" t="str">
            <v>CCIN000298-2000-002</v>
          </cell>
          <cell r="I4429">
            <v>100000</v>
          </cell>
        </row>
        <row r="4430">
          <cell r="A4430" t="str">
            <v>CCIN000298-2000-003</v>
          </cell>
          <cell r="I4430">
            <v>25000</v>
          </cell>
        </row>
        <row r="4431">
          <cell r="A4431" t="str">
            <v>CCIN000298-2000-006</v>
          </cell>
          <cell r="I4431">
            <v>45000</v>
          </cell>
        </row>
        <row r="4432">
          <cell r="A4432" t="str">
            <v>CCIN000298-21000-001</v>
          </cell>
          <cell r="I4432">
            <v>250000</v>
          </cell>
        </row>
        <row r="4433">
          <cell r="A4433" t="str">
            <v>CCIN000298-22000-001</v>
          </cell>
          <cell r="I4433">
            <v>250000</v>
          </cell>
        </row>
        <row r="4434">
          <cell r="A4434" t="str">
            <v>CCIN000298-24000-001</v>
          </cell>
          <cell r="I4434">
            <v>250000</v>
          </cell>
        </row>
        <row r="4435">
          <cell r="A4435" t="str">
            <v>CCIN000298-25000-001</v>
          </cell>
          <cell r="I4435">
            <v>250000</v>
          </cell>
        </row>
        <row r="4436">
          <cell r="A4436" t="str">
            <v>CCIN000298-26000-001</v>
          </cell>
          <cell r="I4436">
            <v>250000</v>
          </cell>
        </row>
        <row r="4437">
          <cell r="A4437" t="str">
            <v>CCIN000298-27000-001</v>
          </cell>
          <cell r="I4437">
            <v>300000</v>
          </cell>
        </row>
        <row r="4438">
          <cell r="A4438" t="str">
            <v>CCIN000298-28000-001</v>
          </cell>
          <cell r="I4438">
            <v>300000</v>
          </cell>
        </row>
        <row r="4439">
          <cell r="A4439" t="str">
            <v>CCIN000298-29000-001</v>
          </cell>
          <cell r="I4439">
            <v>300000</v>
          </cell>
        </row>
        <row r="4440">
          <cell r="A4440" t="str">
            <v>CCIN000298-30000-001</v>
          </cell>
          <cell r="I4440">
            <v>500000</v>
          </cell>
        </row>
        <row r="4441">
          <cell r="A4441" t="str">
            <v>CCIN000298-3000-003</v>
          </cell>
          <cell r="I4441">
            <v>35000</v>
          </cell>
        </row>
        <row r="4442">
          <cell r="A4442" t="str">
            <v>CCIN000298-31000-001</v>
          </cell>
          <cell r="I4442">
            <v>300000</v>
          </cell>
        </row>
        <row r="4443">
          <cell r="A4443" t="str">
            <v>CCIN000298-32000-001</v>
          </cell>
          <cell r="I4443">
            <v>300000</v>
          </cell>
        </row>
        <row r="4444">
          <cell r="A4444" t="str">
            <v>CCIN000298-33000-001</v>
          </cell>
          <cell r="I4444">
            <v>300000</v>
          </cell>
        </row>
        <row r="4445">
          <cell r="A4445" t="str">
            <v>CCIN000298-34000-001</v>
          </cell>
          <cell r="I4445">
            <v>500000</v>
          </cell>
        </row>
        <row r="4446">
          <cell r="A4446" t="str">
            <v>CCIN000298-35000-001</v>
          </cell>
          <cell r="I4446">
            <v>500000</v>
          </cell>
        </row>
        <row r="4447">
          <cell r="A4447" t="str">
            <v>CCIN000298-36000-001</v>
          </cell>
          <cell r="I4447">
            <v>500000</v>
          </cell>
        </row>
        <row r="4448">
          <cell r="A4448" t="str">
            <v>CCIN000298-37000-001</v>
          </cell>
          <cell r="I4448">
            <v>500000</v>
          </cell>
        </row>
        <row r="4449">
          <cell r="A4449" t="str">
            <v>CCIN000298-38000-001</v>
          </cell>
          <cell r="I4449">
            <v>500000</v>
          </cell>
        </row>
        <row r="4450">
          <cell r="A4450" t="str">
            <v>CCIN000298-39000-001</v>
          </cell>
          <cell r="I4450">
            <v>500000</v>
          </cell>
        </row>
        <row r="4451">
          <cell r="A4451" t="str">
            <v>CCIN000298-40000-001</v>
          </cell>
          <cell r="I4451">
            <v>500000</v>
          </cell>
        </row>
        <row r="4452">
          <cell r="A4452" t="str">
            <v>CCIN000298-4000-003</v>
          </cell>
          <cell r="I4452">
            <v>50000</v>
          </cell>
        </row>
        <row r="4453">
          <cell r="A4453" t="str">
            <v>CCIN000298-43000-001</v>
          </cell>
          <cell r="I4453">
            <v>500000</v>
          </cell>
        </row>
        <row r="4454">
          <cell r="A4454" t="str">
            <v>CCIN000298-44000-001</v>
          </cell>
          <cell r="I4454">
            <v>800000</v>
          </cell>
        </row>
        <row r="4455">
          <cell r="A4455" t="str">
            <v>CCIN000298-5000-003</v>
          </cell>
          <cell r="I4455">
            <v>43200</v>
          </cell>
        </row>
        <row r="4456">
          <cell r="A4456" t="str">
            <v>CCIN000299-1000-002</v>
          </cell>
          <cell r="I4456">
            <v>304000</v>
          </cell>
        </row>
        <row r="4457">
          <cell r="A4457" t="str">
            <v>CCIN000299-1000-003</v>
          </cell>
          <cell r="I4457">
            <v>20000</v>
          </cell>
        </row>
        <row r="4458">
          <cell r="A4458" t="str">
            <v>CCIN000299-1000-004</v>
          </cell>
          <cell r="I4458">
            <v>500000</v>
          </cell>
        </row>
        <row r="4459">
          <cell r="A4459" t="str">
            <v>CCIN000299-1000-005</v>
          </cell>
          <cell r="I4459">
            <v>4000000</v>
          </cell>
        </row>
        <row r="4460">
          <cell r="A4460" t="str">
            <v>CCIN000299-1000-006</v>
          </cell>
          <cell r="I4460">
            <v>200000</v>
          </cell>
        </row>
        <row r="4461">
          <cell r="A4461" t="str">
            <v>CCIN000299-2000-006</v>
          </cell>
          <cell r="I4461">
            <v>16714</v>
          </cell>
        </row>
        <row r="4462">
          <cell r="A4462" t="str">
            <v>CCIN000299-6000-001</v>
          </cell>
          <cell r="I4462">
            <v>200000</v>
          </cell>
        </row>
        <row r="4463">
          <cell r="A4463" t="str">
            <v>CCIN000299-7000-001</v>
          </cell>
          <cell r="I4463">
            <v>200000</v>
          </cell>
        </row>
        <row r="4464">
          <cell r="A4464" t="str">
            <v>CCIN000300-1000-002</v>
          </cell>
          <cell r="I4464">
            <v>300000</v>
          </cell>
        </row>
        <row r="4465">
          <cell r="A4465" t="str">
            <v>CCIN000300-1000-005</v>
          </cell>
          <cell r="I4465">
            <v>720128</v>
          </cell>
        </row>
        <row r="4466">
          <cell r="A4466" t="str">
            <v>CCIN000301-1000-001</v>
          </cell>
          <cell r="I4466">
            <v>209381</v>
          </cell>
        </row>
        <row r="4467">
          <cell r="A4467" t="str">
            <v>CCIN000301-1000-002</v>
          </cell>
          <cell r="I4467">
            <v>2020000</v>
          </cell>
        </row>
        <row r="4468">
          <cell r="A4468" t="str">
            <v>CCIN000301-1000-003</v>
          </cell>
          <cell r="I4468">
            <v>20000</v>
          </cell>
        </row>
        <row r="4469">
          <cell r="A4469" t="str">
            <v>CCIN000301-1000-004</v>
          </cell>
          <cell r="I4469">
            <v>1100000</v>
          </cell>
        </row>
        <row r="4470">
          <cell r="A4470" t="str">
            <v>CCIN000301-1000-005</v>
          </cell>
          <cell r="I4470">
            <v>100000</v>
          </cell>
        </row>
        <row r="4471">
          <cell r="A4471" t="str">
            <v>CCIN000301-2000-003</v>
          </cell>
          <cell r="I4471">
            <v>20000</v>
          </cell>
        </row>
        <row r="4472">
          <cell r="A4472" t="str">
            <v>CCIN000301-3000-003</v>
          </cell>
          <cell r="I4472">
            <v>20000</v>
          </cell>
        </row>
        <row r="4473">
          <cell r="A4473" t="str">
            <v>CCIN000302-10000-001</v>
          </cell>
          <cell r="I4473">
            <v>21812</v>
          </cell>
        </row>
        <row r="4474">
          <cell r="A4474" t="str">
            <v>CCIN000302-1000-002</v>
          </cell>
          <cell r="I4474">
            <v>2500000</v>
          </cell>
        </row>
        <row r="4475">
          <cell r="A4475" t="str">
            <v>CCIN000302-1000-005</v>
          </cell>
          <cell r="I4475">
            <v>27740</v>
          </cell>
        </row>
        <row r="4476">
          <cell r="A4476" t="str">
            <v>CCIN000302-1000-006</v>
          </cell>
          <cell r="I4476">
            <v>500000</v>
          </cell>
        </row>
        <row r="4477">
          <cell r="A4477" t="str">
            <v>CCIN000302-11000-001</v>
          </cell>
          <cell r="I4477">
            <v>27235</v>
          </cell>
        </row>
        <row r="4478">
          <cell r="A4478" t="str">
            <v>CCIN000302-12000-001</v>
          </cell>
          <cell r="I4478">
            <v>20200</v>
          </cell>
        </row>
        <row r="4479">
          <cell r="A4479" t="str">
            <v>CCIN000302-13000-001</v>
          </cell>
          <cell r="I4479">
            <v>32554</v>
          </cell>
        </row>
        <row r="4480">
          <cell r="A4480" t="str">
            <v>CCIN000302-17000-001</v>
          </cell>
          <cell r="I4480">
            <v>37873</v>
          </cell>
        </row>
        <row r="4481">
          <cell r="A4481" t="str">
            <v>CCIN000302-2000-002</v>
          </cell>
          <cell r="I4481">
            <v>2500000</v>
          </cell>
        </row>
        <row r="4482">
          <cell r="A4482" t="str">
            <v>CCIN000302-3000-002</v>
          </cell>
          <cell r="I4482">
            <v>2146879</v>
          </cell>
        </row>
        <row r="4483">
          <cell r="A4483" t="str">
            <v>CCIN000302-5000-002</v>
          </cell>
          <cell r="I4483">
            <v>2500000</v>
          </cell>
        </row>
        <row r="4484">
          <cell r="A4484" t="str">
            <v>CCIN000302-6000-001</v>
          </cell>
          <cell r="I4484">
            <v>797167</v>
          </cell>
        </row>
        <row r="4485">
          <cell r="A4485" t="str">
            <v>CCIN000302-6000-002</v>
          </cell>
          <cell r="I4485">
            <v>2500000</v>
          </cell>
        </row>
        <row r="4486">
          <cell r="A4486" t="str">
            <v>CCIN000302-7000-001</v>
          </cell>
          <cell r="I4486">
            <v>50000</v>
          </cell>
        </row>
        <row r="4487">
          <cell r="A4487" t="str">
            <v>CCIN000302-7000-002</v>
          </cell>
          <cell r="I4487">
            <v>100000</v>
          </cell>
        </row>
        <row r="4488">
          <cell r="A4488" t="str">
            <v>CCIN000302-8000-001</v>
          </cell>
          <cell r="I4488">
            <v>10000</v>
          </cell>
        </row>
        <row r="4489">
          <cell r="A4489" t="str">
            <v>CCIN000302-8000-002</v>
          </cell>
          <cell r="I4489">
            <v>100000</v>
          </cell>
        </row>
        <row r="4490">
          <cell r="A4490" t="str">
            <v>CCIN000303-1000-002</v>
          </cell>
          <cell r="I4490">
            <v>2200000</v>
          </cell>
        </row>
        <row r="4491">
          <cell r="A4491" t="str">
            <v>CCIN000303-1000-003</v>
          </cell>
          <cell r="I4491">
            <v>12000</v>
          </cell>
        </row>
        <row r="4492">
          <cell r="A4492" t="str">
            <v>CCIN000303-2000-003</v>
          </cell>
          <cell r="I4492">
            <v>20000</v>
          </cell>
        </row>
        <row r="4493">
          <cell r="A4493" t="str">
            <v>CCIN000303-3000-003</v>
          </cell>
          <cell r="I4493">
            <v>32500</v>
          </cell>
        </row>
        <row r="4494">
          <cell r="A4494" t="str">
            <v>CCIN000303-4000-003</v>
          </cell>
          <cell r="I4494">
            <v>43200</v>
          </cell>
        </row>
        <row r="4495">
          <cell r="A4495" t="str">
            <v>CCIN000304-10000-001</v>
          </cell>
          <cell r="I4495">
            <v>84000</v>
          </cell>
        </row>
        <row r="4496">
          <cell r="A4496" t="str">
            <v>CCIN000304-1000-002</v>
          </cell>
          <cell r="I4496">
            <v>1605761</v>
          </cell>
        </row>
        <row r="4497">
          <cell r="A4497" t="str">
            <v>CCIN000304-1000-003</v>
          </cell>
          <cell r="I4497">
            <v>20000</v>
          </cell>
        </row>
        <row r="4498">
          <cell r="A4498" t="str">
            <v>CCIN000304-1000-004</v>
          </cell>
          <cell r="I4498">
            <v>117554</v>
          </cell>
        </row>
        <row r="4499">
          <cell r="A4499" t="str">
            <v>CCIN000304-1000-006</v>
          </cell>
          <cell r="I4499">
            <v>130000</v>
          </cell>
        </row>
        <row r="4500">
          <cell r="A4500" t="str">
            <v>CCIN000304-2000-002</v>
          </cell>
          <cell r="I4500">
            <v>150000</v>
          </cell>
        </row>
        <row r="4501">
          <cell r="A4501" t="str">
            <v>CCIN000304-4000-001</v>
          </cell>
          <cell r="I4501">
            <v>50000</v>
          </cell>
        </row>
        <row r="4502">
          <cell r="A4502" t="str">
            <v>CCIN000304-5000-001</v>
          </cell>
          <cell r="I4502">
            <v>50000</v>
          </cell>
        </row>
        <row r="4503">
          <cell r="A4503" t="str">
            <v>CCIN000304-6000-001</v>
          </cell>
          <cell r="I4503">
            <v>60000</v>
          </cell>
        </row>
        <row r="4504">
          <cell r="A4504" t="str">
            <v>CCIN000304-7000-001</v>
          </cell>
          <cell r="I4504">
            <v>44000</v>
          </cell>
        </row>
        <row r="4505">
          <cell r="A4505" t="str">
            <v>CCIN000304-8000-001</v>
          </cell>
          <cell r="I4505">
            <v>90000</v>
          </cell>
        </row>
        <row r="4506">
          <cell r="A4506" t="str">
            <v>CCIN000304-9000-001</v>
          </cell>
          <cell r="I4506">
            <v>90000</v>
          </cell>
        </row>
        <row r="4507">
          <cell r="A4507" t="str">
            <v>CCIN000305-1000-002</v>
          </cell>
          <cell r="I4507">
            <v>50000</v>
          </cell>
        </row>
        <row r="4508">
          <cell r="A4508" t="str">
            <v>CCIN000305-1000-003</v>
          </cell>
          <cell r="I4508">
            <v>22000</v>
          </cell>
        </row>
        <row r="4509">
          <cell r="A4509" t="str">
            <v>CCIN000305-1000-005</v>
          </cell>
          <cell r="I4509">
            <v>224575</v>
          </cell>
        </row>
        <row r="4510">
          <cell r="A4510" t="str">
            <v>CCIN000305-2000-002</v>
          </cell>
          <cell r="I4510">
            <v>107000</v>
          </cell>
        </row>
        <row r="4511">
          <cell r="A4511" t="str">
            <v>CCIN000305-2000-008</v>
          </cell>
          <cell r="I4511">
            <v>275089</v>
          </cell>
        </row>
        <row r="4512">
          <cell r="A4512" t="str">
            <v>CCIN000305-3000-002</v>
          </cell>
          <cell r="I4512">
            <v>250000</v>
          </cell>
        </row>
        <row r="4513">
          <cell r="A4513" t="str">
            <v>CCIN000306-1000-002</v>
          </cell>
          <cell r="I4513">
            <v>1010500</v>
          </cell>
        </row>
        <row r="4514">
          <cell r="A4514" t="str">
            <v>CCIN000306-1000-003</v>
          </cell>
          <cell r="I4514">
            <v>20000</v>
          </cell>
        </row>
        <row r="4515">
          <cell r="A4515" t="str">
            <v>CCIN000306-1000-004</v>
          </cell>
          <cell r="I4515">
            <v>126000</v>
          </cell>
        </row>
        <row r="4516">
          <cell r="A4516" t="str">
            <v>CCIN000306-2000-003</v>
          </cell>
          <cell r="I4516">
            <v>30000</v>
          </cell>
        </row>
        <row r="4517">
          <cell r="A4517" t="str">
            <v>CCIN000306-2000-004</v>
          </cell>
          <cell r="I4517">
            <v>30000</v>
          </cell>
        </row>
        <row r="4518">
          <cell r="A4518" t="str">
            <v>CCIN000306-3000-003</v>
          </cell>
          <cell r="I4518">
            <v>50000</v>
          </cell>
        </row>
        <row r="4519">
          <cell r="A4519" t="str">
            <v>CCIN000307-1000-002</v>
          </cell>
          <cell r="I4519">
            <v>200000</v>
          </cell>
        </row>
        <row r="4520">
          <cell r="A4520" t="str">
            <v>CCIN000307-1000-004</v>
          </cell>
          <cell r="I4520">
            <v>600000</v>
          </cell>
        </row>
        <row r="4521">
          <cell r="A4521" t="str">
            <v>CCIN000307-1000-005</v>
          </cell>
          <cell r="I4521">
            <v>1000000</v>
          </cell>
        </row>
        <row r="4522">
          <cell r="A4522" t="str">
            <v>CCIN000307-2000-008</v>
          </cell>
          <cell r="I4522">
            <v>500000</v>
          </cell>
        </row>
        <row r="4523">
          <cell r="A4523" t="str">
            <v>CCIN000308-1000-002</v>
          </cell>
          <cell r="I4523">
            <v>35000</v>
          </cell>
        </row>
        <row r="4524">
          <cell r="A4524" t="str">
            <v>CCIN000308-1000-003</v>
          </cell>
          <cell r="I4524">
            <v>60000</v>
          </cell>
        </row>
        <row r="4525">
          <cell r="A4525" t="str">
            <v>CCIN000308-1000-004</v>
          </cell>
          <cell r="I4525">
            <v>2138937</v>
          </cell>
        </row>
        <row r="4526">
          <cell r="A4526" t="str">
            <v>CCIN000308-1000-006</v>
          </cell>
          <cell r="I4526">
            <v>30000</v>
          </cell>
        </row>
        <row r="4527">
          <cell r="A4527" t="str">
            <v>CCIN000308-2000-002</v>
          </cell>
          <cell r="I4527">
            <v>35000</v>
          </cell>
        </row>
        <row r="4528">
          <cell r="A4528" t="str">
            <v>CCIN000308-2000-003</v>
          </cell>
          <cell r="I4528">
            <v>75000</v>
          </cell>
        </row>
        <row r="4529">
          <cell r="A4529" t="str">
            <v>CCIN000308-2000-008</v>
          </cell>
          <cell r="I4529">
            <v>985933</v>
          </cell>
        </row>
        <row r="4530">
          <cell r="A4530" t="str">
            <v>CCIN000308-3000-003</v>
          </cell>
          <cell r="I4530">
            <v>80000</v>
          </cell>
        </row>
        <row r="4531">
          <cell r="A4531" t="str">
            <v>CCIN000308-4000-002</v>
          </cell>
          <cell r="I4531">
            <v>35000</v>
          </cell>
        </row>
        <row r="4532">
          <cell r="A4532" t="str">
            <v>CCIN000308-5000-002</v>
          </cell>
          <cell r="I4532">
            <v>25000</v>
          </cell>
        </row>
        <row r="4533">
          <cell r="A4533" t="str">
            <v>CCIN000308-6000-002</v>
          </cell>
          <cell r="I4533">
            <v>30000</v>
          </cell>
        </row>
        <row r="4534">
          <cell r="A4534" t="str">
            <v>CCIN000308-7000-002</v>
          </cell>
          <cell r="I4534">
            <v>35000</v>
          </cell>
        </row>
        <row r="4535">
          <cell r="A4535" t="str">
            <v>CCIN000308-8000-002</v>
          </cell>
          <cell r="I4535">
            <v>35000</v>
          </cell>
        </row>
        <row r="4536">
          <cell r="A4536" t="str">
            <v>CCIN000309-1000-003</v>
          </cell>
          <cell r="I4536">
            <v>20000</v>
          </cell>
        </row>
        <row r="4537">
          <cell r="A4537" t="str">
            <v>CCIN000309-1000-004</v>
          </cell>
          <cell r="I4537">
            <v>450000</v>
          </cell>
        </row>
        <row r="4538">
          <cell r="A4538" t="str">
            <v>CCIN000309-1000-005</v>
          </cell>
          <cell r="I4538">
            <v>340000</v>
          </cell>
        </row>
        <row r="4539">
          <cell r="A4539" t="str">
            <v>CCIN000309-1000-008</v>
          </cell>
          <cell r="I4539">
            <v>200000</v>
          </cell>
        </row>
        <row r="4540">
          <cell r="A4540" t="str">
            <v>CCIN000309-2000-005</v>
          </cell>
          <cell r="I4540">
            <v>340000</v>
          </cell>
        </row>
        <row r="4541">
          <cell r="A4541" t="str">
            <v>CCIN000309-2000-006</v>
          </cell>
          <cell r="I4541">
            <v>550000</v>
          </cell>
        </row>
        <row r="4542">
          <cell r="A4542" t="str">
            <v>CCIN000309-3000-006</v>
          </cell>
          <cell r="I4542">
            <v>50000</v>
          </cell>
        </row>
        <row r="4543">
          <cell r="A4543" t="str">
            <v>CCIN000309-4000-005</v>
          </cell>
          <cell r="I4543">
            <v>100000</v>
          </cell>
        </row>
        <row r="4544">
          <cell r="A4544" t="str">
            <v>CCIN000309-5000-005</v>
          </cell>
          <cell r="I4544">
            <v>100000</v>
          </cell>
        </row>
        <row r="4545">
          <cell r="A4545" t="str">
            <v>CCIN000309-6000-005</v>
          </cell>
          <cell r="I4545">
            <v>170000</v>
          </cell>
        </row>
        <row r="4546">
          <cell r="A4546" t="str">
            <v>CCIN000309-7000-005</v>
          </cell>
          <cell r="I4546">
            <v>170000</v>
          </cell>
        </row>
        <row r="4547">
          <cell r="A4547" t="str">
            <v>CCIN000309-8000-005</v>
          </cell>
          <cell r="I4547">
            <v>170000</v>
          </cell>
        </row>
        <row r="4548">
          <cell r="A4548" t="str">
            <v>CCIN000309-9000-005</v>
          </cell>
          <cell r="I4548">
            <v>250000</v>
          </cell>
        </row>
        <row r="4549">
          <cell r="A4549" t="str">
            <v>CCIN000310-1000-002</v>
          </cell>
          <cell r="I4549">
            <v>1638906</v>
          </cell>
        </row>
        <row r="4550">
          <cell r="A4550" t="str">
            <v>CCIN000310-1000-005</v>
          </cell>
          <cell r="I4550">
            <v>144000</v>
          </cell>
        </row>
        <row r="4551">
          <cell r="A4551" t="str">
            <v>CCIN000310-1000-006</v>
          </cell>
          <cell r="I4551">
            <v>189000</v>
          </cell>
        </row>
        <row r="4552">
          <cell r="A4552" t="str">
            <v>CCIN000310-1000-008</v>
          </cell>
          <cell r="I4552">
            <v>425437</v>
          </cell>
        </row>
        <row r="4553">
          <cell r="A4553" t="str">
            <v>CCIN000310-2000-003</v>
          </cell>
          <cell r="I4553">
            <v>30000</v>
          </cell>
        </row>
        <row r="4554">
          <cell r="A4554" t="str">
            <v>CCIN000310-3000-003</v>
          </cell>
          <cell r="I4554">
            <v>50000</v>
          </cell>
        </row>
        <row r="4555">
          <cell r="A4555" t="str">
            <v>CCIN000310-4000-003</v>
          </cell>
          <cell r="I4555">
            <v>70000</v>
          </cell>
        </row>
        <row r="4556">
          <cell r="A4556" t="str">
            <v>CCIN000310-5000-003</v>
          </cell>
          <cell r="I4556">
            <v>60000</v>
          </cell>
        </row>
        <row r="4557">
          <cell r="A4557" t="str">
            <v>CCIN000310-6000-003</v>
          </cell>
          <cell r="I4557">
            <v>60000</v>
          </cell>
        </row>
        <row r="4558">
          <cell r="A4558" t="str">
            <v>CCIN000310-7000-003</v>
          </cell>
          <cell r="I4558">
            <v>43200</v>
          </cell>
        </row>
        <row r="4559">
          <cell r="A4559" t="str">
            <v>CCIN000311-1000-002</v>
          </cell>
          <cell r="I4559">
            <v>70000</v>
          </cell>
        </row>
        <row r="4560">
          <cell r="A4560" t="str">
            <v>CCIN000311-1000-003</v>
          </cell>
          <cell r="I4560">
            <v>20000</v>
          </cell>
        </row>
        <row r="4561">
          <cell r="A4561" t="str">
            <v>CCIN000311-2000-003</v>
          </cell>
          <cell r="I4561">
            <v>40000</v>
          </cell>
        </row>
        <row r="4562">
          <cell r="A4562" t="str">
            <v>CCIN000311-3000-001</v>
          </cell>
          <cell r="I4562">
            <v>30000</v>
          </cell>
        </row>
        <row r="4563">
          <cell r="A4563" t="str">
            <v>CCIN000311-5000-001</v>
          </cell>
          <cell r="I4563">
            <v>40000</v>
          </cell>
        </row>
        <row r="4564">
          <cell r="A4564" t="str">
            <v>CCIN000312-1000-002</v>
          </cell>
          <cell r="I4564">
            <v>70000</v>
          </cell>
        </row>
        <row r="4565">
          <cell r="A4565" t="str">
            <v>CCIN000312-1000-003</v>
          </cell>
          <cell r="I4565">
            <v>20000</v>
          </cell>
        </row>
        <row r="4566">
          <cell r="A4566" t="str">
            <v>CCIN000312-1000-005</v>
          </cell>
          <cell r="I4566">
            <v>224575</v>
          </cell>
        </row>
        <row r="4567">
          <cell r="A4567" t="str">
            <v>CCIN000312-2000-001</v>
          </cell>
          <cell r="I4567">
            <v>49923</v>
          </cell>
        </row>
        <row r="4568">
          <cell r="A4568" t="str">
            <v>CCIN000312-2000-002</v>
          </cell>
          <cell r="I4568">
            <v>70000</v>
          </cell>
        </row>
        <row r="4569">
          <cell r="A4569" t="str">
            <v>CCIN000312-2000-005</v>
          </cell>
          <cell r="I4569">
            <v>224000</v>
          </cell>
        </row>
        <row r="4570">
          <cell r="A4570" t="str">
            <v>CCIN000312-3000-002</v>
          </cell>
          <cell r="I4570">
            <v>70000</v>
          </cell>
        </row>
        <row r="4571">
          <cell r="A4571" t="str">
            <v>CCIN000312-4000-002</v>
          </cell>
          <cell r="I4571">
            <v>150000</v>
          </cell>
        </row>
        <row r="4572">
          <cell r="A4572" t="str">
            <v>CCIN000312-5000-002</v>
          </cell>
          <cell r="I4572">
            <v>101000</v>
          </cell>
        </row>
        <row r="4573">
          <cell r="A4573" t="str">
            <v>CCIN000313-1000-003</v>
          </cell>
          <cell r="I4573">
            <v>54000</v>
          </cell>
        </row>
        <row r="4574">
          <cell r="A4574" t="str">
            <v>CCIN000313-1000-005</v>
          </cell>
          <cell r="I4574">
            <v>313125</v>
          </cell>
        </row>
        <row r="4575">
          <cell r="A4575" t="str">
            <v>CCIN000313-1000-008</v>
          </cell>
          <cell r="I4575">
            <v>38185</v>
          </cell>
        </row>
        <row r="4576">
          <cell r="A4576" t="str">
            <v>CCIN000314-1000-003</v>
          </cell>
          <cell r="I4576">
            <v>15000</v>
          </cell>
        </row>
        <row r="4577">
          <cell r="A4577" t="str">
            <v>CCIN000314-1000-008</v>
          </cell>
          <cell r="I4577">
            <v>832727</v>
          </cell>
        </row>
        <row r="4578">
          <cell r="A4578" t="str">
            <v>CCIN000314-2000-003</v>
          </cell>
          <cell r="I4578">
            <v>15000</v>
          </cell>
        </row>
        <row r="4579">
          <cell r="A4579" t="str">
            <v>CCIN000314-3000-002</v>
          </cell>
          <cell r="I4579">
            <v>20000</v>
          </cell>
        </row>
        <row r="4580">
          <cell r="A4580" t="str">
            <v>CCIN000314-4000-005</v>
          </cell>
          <cell r="I4580">
            <v>240000</v>
          </cell>
        </row>
        <row r="4581">
          <cell r="A4581" t="str">
            <v>CCIN000314-5000-005</v>
          </cell>
          <cell r="I4581">
            <v>384000</v>
          </cell>
        </row>
        <row r="4582">
          <cell r="A4582" t="str">
            <v>CCIN000314-7000-005</v>
          </cell>
          <cell r="I4582">
            <v>263000</v>
          </cell>
        </row>
        <row r="4583">
          <cell r="A4583" t="str">
            <v>CCIN000315-1000-003</v>
          </cell>
          <cell r="I4583">
            <v>10000</v>
          </cell>
        </row>
        <row r="4584">
          <cell r="A4584" t="str">
            <v>CCIN000315-1000-005</v>
          </cell>
          <cell r="I4584">
            <v>100000</v>
          </cell>
        </row>
        <row r="4585">
          <cell r="A4585" t="str">
            <v>CCIN000315-1000-006</v>
          </cell>
          <cell r="I4585">
            <v>80000</v>
          </cell>
        </row>
        <row r="4586">
          <cell r="A4586" t="str">
            <v>CCIN000315-1000-008</v>
          </cell>
          <cell r="I4586">
            <v>297951</v>
          </cell>
        </row>
        <row r="4587">
          <cell r="A4587" t="str">
            <v>CCIN000315-2000-003</v>
          </cell>
          <cell r="I4587">
            <v>20000</v>
          </cell>
        </row>
        <row r="4588">
          <cell r="A4588" t="str">
            <v>CCIN000315-2000-004</v>
          </cell>
          <cell r="I4588">
            <v>193500</v>
          </cell>
        </row>
        <row r="4589">
          <cell r="A4589" t="str">
            <v>CCIN000316-10000-001</v>
          </cell>
          <cell r="I4589">
            <v>40000</v>
          </cell>
        </row>
        <row r="4590">
          <cell r="A4590" t="str">
            <v>CCIN000316-1000-002</v>
          </cell>
          <cell r="I4590">
            <v>720000</v>
          </cell>
        </row>
        <row r="4591">
          <cell r="A4591" t="str">
            <v>CCIN000316-1000-003</v>
          </cell>
          <cell r="I4591">
            <v>32500</v>
          </cell>
        </row>
        <row r="4592">
          <cell r="A4592" t="str">
            <v>CCIN000316-11000-001</v>
          </cell>
          <cell r="I4592">
            <v>20000</v>
          </cell>
        </row>
        <row r="4593">
          <cell r="A4593" t="str">
            <v>CCIN000316-12000-001</v>
          </cell>
          <cell r="I4593">
            <v>50000</v>
          </cell>
        </row>
        <row r="4594">
          <cell r="A4594" t="str">
            <v>CCIN000316-13000-001</v>
          </cell>
          <cell r="I4594">
            <v>15000</v>
          </cell>
        </row>
        <row r="4595">
          <cell r="A4595" t="str">
            <v>CCIN000316-14000-001</v>
          </cell>
          <cell r="I4595">
            <v>30000</v>
          </cell>
        </row>
        <row r="4596">
          <cell r="A4596" t="str">
            <v>CCIN000316-15000-001</v>
          </cell>
          <cell r="I4596">
            <v>50000</v>
          </cell>
        </row>
        <row r="4597">
          <cell r="A4597" t="str">
            <v>CCIN000316-2000-003</v>
          </cell>
          <cell r="I4597">
            <v>54000</v>
          </cell>
        </row>
        <row r="4598">
          <cell r="A4598" t="str">
            <v>CCIN000316-2000-004</v>
          </cell>
          <cell r="I4598">
            <v>226000</v>
          </cell>
        </row>
        <row r="4599">
          <cell r="A4599" t="str">
            <v>CCIN000316-3000-003</v>
          </cell>
          <cell r="I4599">
            <v>75150</v>
          </cell>
        </row>
        <row r="4600">
          <cell r="A4600" t="str">
            <v>CCIN000316-3000-004</v>
          </cell>
          <cell r="I4600">
            <v>226000</v>
          </cell>
        </row>
        <row r="4601">
          <cell r="A4601" t="str">
            <v>CCIN000316-3000-005</v>
          </cell>
          <cell r="I4601">
            <v>193000</v>
          </cell>
        </row>
        <row r="4602">
          <cell r="A4602" t="str">
            <v>CCIN000316-7000-001</v>
          </cell>
          <cell r="I4602">
            <v>10000</v>
          </cell>
        </row>
        <row r="4603">
          <cell r="A4603" t="str">
            <v>CCIN000316-8000-001</v>
          </cell>
          <cell r="I4603">
            <v>50000</v>
          </cell>
        </row>
        <row r="4604">
          <cell r="A4604" t="str">
            <v>CCIN000316-9000-001</v>
          </cell>
          <cell r="I4604">
            <v>40000</v>
          </cell>
        </row>
        <row r="4605">
          <cell r="A4605" t="str">
            <v>CCIN000317-10000-004</v>
          </cell>
          <cell r="I4605">
            <v>100000</v>
          </cell>
        </row>
        <row r="4606">
          <cell r="A4606" t="str">
            <v>CCIN000317-1000-002</v>
          </cell>
          <cell r="I4606">
            <v>50000</v>
          </cell>
        </row>
        <row r="4607">
          <cell r="A4607" t="str">
            <v>CCIN000317-1000-003</v>
          </cell>
          <cell r="I4607">
            <v>30000</v>
          </cell>
        </row>
        <row r="4608">
          <cell r="A4608" t="str">
            <v>CCIN000317-1000-005</v>
          </cell>
          <cell r="I4608">
            <v>300000</v>
          </cell>
        </row>
        <row r="4609">
          <cell r="A4609" t="str">
            <v>CCIN000317-11000-004</v>
          </cell>
          <cell r="I4609">
            <v>100000</v>
          </cell>
        </row>
        <row r="4610">
          <cell r="A4610" t="str">
            <v>CCIN000317-12000-004</v>
          </cell>
          <cell r="I4610">
            <v>100000</v>
          </cell>
        </row>
        <row r="4611">
          <cell r="A4611" t="str">
            <v>CCIN000317-13000-004</v>
          </cell>
          <cell r="I4611">
            <v>100000</v>
          </cell>
        </row>
        <row r="4612">
          <cell r="A4612" t="str">
            <v>CCIN000317-16000-004</v>
          </cell>
          <cell r="I4612">
            <v>50000</v>
          </cell>
        </row>
        <row r="4613">
          <cell r="A4613" t="str">
            <v>CCIN000317-17000-004</v>
          </cell>
          <cell r="I4613">
            <v>50000</v>
          </cell>
        </row>
        <row r="4614">
          <cell r="A4614" t="str">
            <v>CCIN000317-18000-004</v>
          </cell>
          <cell r="I4614">
            <v>150000</v>
          </cell>
        </row>
        <row r="4615">
          <cell r="A4615" t="str">
            <v>CCIN000317-19000-004</v>
          </cell>
          <cell r="I4615">
            <v>100000</v>
          </cell>
        </row>
        <row r="4616">
          <cell r="A4616" t="str">
            <v>CCIN000317-20000-004</v>
          </cell>
          <cell r="I4616">
            <v>100000</v>
          </cell>
        </row>
        <row r="4617">
          <cell r="A4617" t="str">
            <v>CCIN000317-2000-002</v>
          </cell>
          <cell r="I4617">
            <v>70000</v>
          </cell>
        </row>
        <row r="4618">
          <cell r="A4618" t="str">
            <v>CCIN000317-2000-004</v>
          </cell>
          <cell r="I4618">
            <v>1500000</v>
          </cell>
        </row>
        <row r="4619">
          <cell r="A4619" t="str">
            <v>CCIN000317-22000-004</v>
          </cell>
          <cell r="I4619">
            <v>100000</v>
          </cell>
        </row>
        <row r="4620">
          <cell r="A4620" t="str">
            <v>CCIN000317-23000-004</v>
          </cell>
          <cell r="I4620">
            <v>100000</v>
          </cell>
        </row>
        <row r="4621">
          <cell r="A4621" t="str">
            <v>CCIN000317-24000-004</v>
          </cell>
          <cell r="I4621">
            <v>100000</v>
          </cell>
        </row>
        <row r="4622">
          <cell r="A4622" t="str">
            <v>CCIN000317-25000-004</v>
          </cell>
          <cell r="I4622">
            <v>100000</v>
          </cell>
        </row>
        <row r="4623">
          <cell r="A4623" t="str">
            <v>CCIN000317-26000-004</v>
          </cell>
          <cell r="I4623">
            <v>100000</v>
          </cell>
        </row>
        <row r="4624">
          <cell r="A4624" t="str">
            <v>CCIN000317-27000-004</v>
          </cell>
          <cell r="I4624">
            <v>100000</v>
          </cell>
        </row>
        <row r="4625">
          <cell r="A4625" t="str">
            <v>CCIN000317-28000-004</v>
          </cell>
          <cell r="I4625">
            <v>100000</v>
          </cell>
        </row>
        <row r="4626">
          <cell r="A4626" t="str">
            <v>CCIN000317-29000-004</v>
          </cell>
          <cell r="I4626">
            <v>100000</v>
          </cell>
        </row>
        <row r="4627">
          <cell r="A4627" t="str">
            <v>CCIN000317-30000-004</v>
          </cell>
          <cell r="I4627">
            <v>100000</v>
          </cell>
        </row>
        <row r="4628">
          <cell r="A4628" t="str">
            <v>CCIN000317-3000-002</v>
          </cell>
          <cell r="I4628">
            <v>70000</v>
          </cell>
        </row>
        <row r="4629">
          <cell r="A4629" t="str">
            <v>CCIN000317-3000-004</v>
          </cell>
          <cell r="I4629">
            <v>100000</v>
          </cell>
        </row>
        <row r="4630">
          <cell r="A4630" t="str">
            <v>CCIN000317-32000-004</v>
          </cell>
          <cell r="I4630">
            <v>100000</v>
          </cell>
        </row>
        <row r="4631">
          <cell r="A4631" t="str">
            <v>CCIN000317-34000-004</v>
          </cell>
          <cell r="I4631">
            <v>100000</v>
          </cell>
        </row>
        <row r="4632">
          <cell r="A4632" t="str">
            <v>CCIN000317-35000-004</v>
          </cell>
          <cell r="I4632">
            <v>100000</v>
          </cell>
        </row>
        <row r="4633">
          <cell r="A4633" t="str">
            <v>CCIN000317-38000-004</v>
          </cell>
          <cell r="I4633">
            <v>100000</v>
          </cell>
        </row>
        <row r="4634">
          <cell r="A4634" t="str">
            <v>CCIN000317-40000-004</v>
          </cell>
          <cell r="I4634">
            <v>100000</v>
          </cell>
        </row>
        <row r="4635">
          <cell r="A4635" t="str">
            <v>CCIN000317-4000-004</v>
          </cell>
          <cell r="I4635">
            <v>70000</v>
          </cell>
        </row>
        <row r="4636">
          <cell r="A4636" t="str">
            <v>CCIN000317-41000-004</v>
          </cell>
          <cell r="I4636">
            <v>100000</v>
          </cell>
        </row>
        <row r="4637">
          <cell r="A4637" t="str">
            <v>CCIN000317-42000-004</v>
          </cell>
          <cell r="I4637">
            <v>200000</v>
          </cell>
        </row>
        <row r="4638">
          <cell r="A4638" t="str">
            <v>CCIN000317-43000-004</v>
          </cell>
          <cell r="I4638">
            <v>200000</v>
          </cell>
        </row>
        <row r="4639">
          <cell r="A4639" t="str">
            <v>CCIN000317-44000-004</v>
          </cell>
          <cell r="I4639">
            <v>200000</v>
          </cell>
        </row>
        <row r="4640">
          <cell r="A4640" t="str">
            <v>CCIN000317-46000-004</v>
          </cell>
          <cell r="I4640">
            <v>200000</v>
          </cell>
        </row>
        <row r="4641">
          <cell r="A4641" t="str">
            <v>CCIN000317-47000-004</v>
          </cell>
          <cell r="I4641">
            <v>200000</v>
          </cell>
        </row>
        <row r="4642">
          <cell r="A4642" t="str">
            <v>CCIN000317-48000-004</v>
          </cell>
          <cell r="I4642">
            <v>300000</v>
          </cell>
        </row>
        <row r="4643">
          <cell r="A4643" t="str">
            <v>CCIN000317-50000-004</v>
          </cell>
          <cell r="I4643">
            <v>200000</v>
          </cell>
        </row>
        <row r="4644">
          <cell r="A4644" t="str">
            <v>CCIN000317-6000-004</v>
          </cell>
          <cell r="I4644">
            <v>100000</v>
          </cell>
        </row>
        <row r="4645">
          <cell r="A4645" t="str">
            <v>CCIN000317-7000-004</v>
          </cell>
          <cell r="I4645">
            <v>100000</v>
          </cell>
        </row>
        <row r="4646">
          <cell r="A4646" t="str">
            <v>CCIN000317-8000-004</v>
          </cell>
          <cell r="I4646">
            <v>100000</v>
          </cell>
        </row>
        <row r="4647">
          <cell r="A4647" t="str">
            <v>CCIN000317-9000-004</v>
          </cell>
          <cell r="I4647">
            <v>100000</v>
          </cell>
        </row>
        <row r="4648">
          <cell r="A4648" t="str">
            <v>CCIN000318-1000-002</v>
          </cell>
          <cell r="I4648">
            <v>180000</v>
          </cell>
        </row>
        <row r="4649">
          <cell r="A4649" t="str">
            <v>CCIN000318-1000-003</v>
          </cell>
          <cell r="I4649">
            <v>30000</v>
          </cell>
        </row>
        <row r="4650">
          <cell r="A4650" t="str">
            <v>CCIN000318-1000-004</v>
          </cell>
          <cell r="I4650">
            <v>153000</v>
          </cell>
        </row>
        <row r="4651">
          <cell r="A4651" t="str">
            <v>CCIN000318-1000-005</v>
          </cell>
          <cell r="I4651">
            <v>250000</v>
          </cell>
        </row>
        <row r="4652">
          <cell r="A4652" t="str">
            <v>CCIN000318-2000-003</v>
          </cell>
          <cell r="I4652">
            <v>43200</v>
          </cell>
        </row>
        <row r="4653">
          <cell r="A4653" t="str">
            <v>CCIN000318-3000-008</v>
          </cell>
          <cell r="I4653">
            <v>605849</v>
          </cell>
        </row>
        <row r="4654">
          <cell r="A4654" t="str">
            <v>CCIN000319-1000-004</v>
          </cell>
          <cell r="I4654">
            <v>219000</v>
          </cell>
        </row>
        <row r="4655">
          <cell r="A4655" t="str">
            <v>CCIN000319-1000-005</v>
          </cell>
          <cell r="I4655">
            <v>266596</v>
          </cell>
        </row>
        <row r="4656">
          <cell r="A4656" t="str">
            <v>CCIN000319-2000-002</v>
          </cell>
          <cell r="I4656">
            <v>30000</v>
          </cell>
        </row>
        <row r="4657">
          <cell r="A4657" t="str">
            <v>CCIN000319-2000-005</v>
          </cell>
          <cell r="I4657">
            <v>532554</v>
          </cell>
        </row>
        <row r="4658">
          <cell r="A4658" t="str">
            <v>CCIN000320-1000-002</v>
          </cell>
          <cell r="I4658">
            <v>202000</v>
          </cell>
        </row>
        <row r="4659">
          <cell r="A4659" t="str">
            <v>CCIN000320-1000-003</v>
          </cell>
          <cell r="I4659">
            <v>10000</v>
          </cell>
        </row>
        <row r="4660">
          <cell r="A4660" t="str">
            <v>CCIN000320-1000-006</v>
          </cell>
          <cell r="I4660">
            <v>45000</v>
          </cell>
        </row>
        <row r="4661">
          <cell r="A4661" t="str">
            <v>CCIN000321-1000-001</v>
          </cell>
          <cell r="I4661">
            <v>107000</v>
          </cell>
        </row>
        <row r="4662">
          <cell r="A4662" t="str">
            <v>CCIN000321-1000-002</v>
          </cell>
          <cell r="I4662">
            <v>412000</v>
          </cell>
        </row>
        <row r="4663">
          <cell r="A4663" t="str">
            <v>CCIN000321-1000-003</v>
          </cell>
          <cell r="I4663">
            <v>22000</v>
          </cell>
        </row>
        <row r="4664">
          <cell r="A4664" t="str">
            <v>CCIN000321-1000-006</v>
          </cell>
          <cell r="I4664">
            <v>331000</v>
          </cell>
        </row>
        <row r="4665">
          <cell r="A4665" t="str">
            <v>CCIN000321-1000-008</v>
          </cell>
          <cell r="I4665">
            <v>650000</v>
          </cell>
        </row>
        <row r="4666">
          <cell r="A4666" t="str">
            <v>CCIN000321-2000-001</v>
          </cell>
          <cell r="I4666">
            <v>90000</v>
          </cell>
        </row>
        <row r="4667">
          <cell r="A4667" t="str">
            <v>CCIN000321-2000-002</v>
          </cell>
          <cell r="I4667">
            <v>350000</v>
          </cell>
        </row>
        <row r="4668">
          <cell r="A4668" t="str">
            <v>CCIN000321-2000-005</v>
          </cell>
          <cell r="I4668">
            <v>606224</v>
          </cell>
        </row>
        <row r="4669">
          <cell r="A4669" t="str">
            <v>CCIN000321-3000-001</v>
          </cell>
          <cell r="I4669">
            <v>35000</v>
          </cell>
        </row>
        <row r="4670">
          <cell r="A4670" t="str">
            <v>CCIN000321-3000-002</v>
          </cell>
          <cell r="I4670">
            <v>350000</v>
          </cell>
        </row>
        <row r="4671">
          <cell r="A4671" t="str">
            <v>CCIN000321-3000-005</v>
          </cell>
          <cell r="I4671">
            <v>1550000</v>
          </cell>
        </row>
        <row r="4672">
          <cell r="A4672" t="str">
            <v>CCIN000321-4000-002</v>
          </cell>
          <cell r="I4672">
            <v>350000</v>
          </cell>
        </row>
        <row r="4673">
          <cell r="A4673" t="str">
            <v>CCIN000321-5000-005</v>
          </cell>
          <cell r="I4673">
            <v>9000000</v>
          </cell>
        </row>
        <row r="4674">
          <cell r="A4674" t="str">
            <v>CCIN000322-1000-002</v>
          </cell>
          <cell r="I4674">
            <v>235000</v>
          </cell>
        </row>
        <row r="4675">
          <cell r="A4675" t="str">
            <v>CCIN000322-1000-004</v>
          </cell>
          <cell r="I4675">
            <v>330000</v>
          </cell>
        </row>
        <row r="4676">
          <cell r="A4676" t="str">
            <v>CCIN000322-1000-005</v>
          </cell>
          <cell r="I4676">
            <v>20000</v>
          </cell>
        </row>
        <row r="4677">
          <cell r="A4677" t="str">
            <v>CCIN000322-3000-006</v>
          </cell>
          <cell r="I4677">
            <v>111673</v>
          </cell>
        </row>
        <row r="4678">
          <cell r="A4678" t="str">
            <v>CCIN000323-1000-002</v>
          </cell>
          <cell r="I4678">
            <v>124000</v>
          </cell>
        </row>
        <row r="4679">
          <cell r="A4679" t="str">
            <v>CCIN000323-1000-003</v>
          </cell>
          <cell r="I4679">
            <v>11500</v>
          </cell>
        </row>
        <row r="4680">
          <cell r="A4680" t="str">
            <v>CCIN000323-1000-004</v>
          </cell>
          <cell r="I4680">
            <v>120000</v>
          </cell>
        </row>
        <row r="4681">
          <cell r="A4681" t="str">
            <v>CCIN000323-2000-002</v>
          </cell>
          <cell r="I4681">
            <v>120000</v>
          </cell>
        </row>
        <row r="4682">
          <cell r="A4682" t="str">
            <v>CCIN000323-2000-003</v>
          </cell>
          <cell r="I4682">
            <v>15000</v>
          </cell>
        </row>
        <row r="4683">
          <cell r="A4683" t="str">
            <v>CCIN000323-2000-008</v>
          </cell>
          <cell r="I4683">
            <v>226655</v>
          </cell>
        </row>
        <row r="4684">
          <cell r="A4684" t="str">
            <v>CCIN000323-3000-002</v>
          </cell>
          <cell r="I4684">
            <v>120000</v>
          </cell>
        </row>
        <row r="4685">
          <cell r="A4685" t="str">
            <v>CCIN000323-3000-005</v>
          </cell>
          <cell r="I4685">
            <v>500000</v>
          </cell>
        </row>
        <row r="4686">
          <cell r="A4686" t="str">
            <v>CCIN000323-4000-002</v>
          </cell>
          <cell r="I4686">
            <v>120000</v>
          </cell>
        </row>
        <row r="4687">
          <cell r="A4687" t="str">
            <v>CCIN000323-5000-002</v>
          </cell>
          <cell r="I4687">
            <v>120000</v>
          </cell>
        </row>
        <row r="4688">
          <cell r="A4688" t="str">
            <v>CCIN000323-8000-002</v>
          </cell>
          <cell r="I4688">
            <v>500000</v>
          </cell>
        </row>
        <row r="4689">
          <cell r="A4689" t="str">
            <v>CCIN000324-1000-002</v>
          </cell>
          <cell r="I4689">
            <v>64000</v>
          </cell>
        </row>
        <row r="4690">
          <cell r="A4690" t="str">
            <v>CCIN000324-1000-003</v>
          </cell>
          <cell r="I4690">
            <v>20000</v>
          </cell>
        </row>
        <row r="4691">
          <cell r="A4691" t="str">
            <v>CCIN000324-1000-004</v>
          </cell>
          <cell r="I4691">
            <v>165000</v>
          </cell>
        </row>
        <row r="4692">
          <cell r="A4692" t="str">
            <v>CCIN000324-1000-005</v>
          </cell>
          <cell r="I4692">
            <v>200000</v>
          </cell>
        </row>
        <row r="4693">
          <cell r="A4693" t="str">
            <v>CCIN000324-1000-006</v>
          </cell>
          <cell r="I4693">
            <v>78760</v>
          </cell>
        </row>
        <row r="4694">
          <cell r="A4694" t="str">
            <v>CCIN000324-1000-008</v>
          </cell>
          <cell r="I4694">
            <v>304260</v>
          </cell>
        </row>
        <row r="4695">
          <cell r="A4695" t="str">
            <v>CCIN000324-2000-002</v>
          </cell>
          <cell r="I4695">
            <v>50000</v>
          </cell>
        </row>
        <row r="4696">
          <cell r="A4696" t="str">
            <v>CCIN000325-10000-004</v>
          </cell>
          <cell r="I4696">
            <v>50000</v>
          </cell>
        </row>
        <row r="4697">
          <cell r="A4697" t="str">
            <v>CCIN000325-1000-002</v>
          </cell>
          <cell r="I4697">
            <v>373000</v>
          </cell>
        </row>
        <row r="4698">
          <cell r="A4698" t="str">
            <v>CCIN000325-1000-003</v>
          </cell>
          <cell r="I4698">
            <v>20000</v>
          </cell>
        </row>
        <row r="4699">
          <cell r="A4699" t="str">
            <v>CCIN000325-1000-004</v>
          </cell>
          <cell r="I4699">
            <v>500000</v>
          </cell>
        </row>
        <row r="4700">
          <cell r="A4700" t="str">
            <v>CCIN000325-1000-005</v>
          </cell>
          <cell r="I4700">
            <v>330995</v>
          </cell>
        </row>
        <row r="4701">
          <cell r="A4701" t="str">
            <v>CCIN000325-11000-004</v>
          </cell>
          <cell r="I4701">
            <v>60000</v>
          </cell>
        </row>
        <row r="4702">
          <cell r="A4702" t="str">
            <v>CCIN000325-14000-004</v>
          </cell>
          <cell r="I4702">
            <v>60000</v>
          </cell>
        </row>
        <row r="4703">
          <cell r="A4703" t="str">
            <v>CCIN000325-15000-004</v>
          </cell>
          <cell r="I4703">
            <v>80000</v>
          </cell>
        </row>
        <row r="4704">
          <cell r="A4704" t="str">
            <v>CCIN000325-2000-002</v>
          </cell>
          <cell r="I4704">
            <v>350000</v>
          </cell>
        </row>
        <row r="4705">
          <cell r="A4705" t="str">
            <v>CCIN000325-2000-004</v>
          </cell>
          <cell r="I4705">
            <v>300000</v>
          </cell>
        </row>
        <row r="4706">
          <cell r="A4706" t="str">
            <v>CCIN000325-4000-004</v>
          </cell>
          <cell r="I4706">
            <v>50000</v>
          </cell>
        </row>
        <row r="4707">
          <cell r="A4707" t="str">
            <v>CCIN000325-5000-004</v>
          </cell>
          <cell r="I4707">
            <v>50000</v>
          </cell>
        </row>
        <row r="4708">
          <cell r="A4708" t="str">
            <v>CCIN000325-6000-004</v>
          </cell>
          <cell r="I4708">
            <v>50000</v>
          </cell>
        </row>
        <row r="4709">
          <cell r="A4709" t="str">
            <v>CCIN000325-7000-004</v>
          </cell>
          <cell r="I4709">
            <v>50000</v>
          </cell>
        </row>
        <row r="4710">
          <cell r="A4710" t="str">
            <v>CCIN000325-8000-004</v>
          </cell>
          <cell r="I4710">
            <v>50000</v>
          </cell>
        </row>
        <row r="4711">
          <cell r="A4711" t="str">
            <v>CCIN000325-9000-004</v>
          </cell>
          <cell r="I4711">
            <v>60000</v>
          </cell>
        </row>
        <row r="4712">
          <cell r="A4712" t="str">
            <v>CCIN000326-10000-001</v>
          </cell>
          <cell r="I4712">
            <v>69681</v>
          </cell>
        </row>
        <row r="4713">
          <cell r="A4713" t="str">
            <v>CCIN000326-1000-003</v>
          </cell>
          <cell r="I4713">
            <v>15000</v>
          </cell>
        </row>
        <row r="4714">
          <cell r="A4714" t="str">
            <v>CCIN000326-1000-004</v>
          </cell>
          <cell r="I4714">
            <v>450000</v>
          </cell>
        </row>
        <row r="4715">
          <cell r="A4715" t="str">
            <v>CCIN000326-1000-006</v>
          </cell>
          <cell r="I4715">
            <v>49000</v>
          </cell>
        </row>
        <row r="4716">
          <cell r="A4716" t="str">
            <v>CCIN000326-1000-008</v>
          </cell>
          <cell r="I4716">
            <v>330000</v>
          </cell>
        </row>
        <row r="4717">
          <cell r="A4717" t="str">
            <v>CCIN000326-11000-001</v>
          </cell>
          <cell r="I4717">
            <v>20000</v>
          </cell>
        </row>
        <row r="4718">
          <cell r="A4718" t="str">
            <v>CCIN000326-12000-001</v>
          </cell>
          <cell r="I4718">
            <v>30000</v>
          </cell>
        </row>
        <row r="4719">
          <cell r="A4719" t="str">
            <v>CCIN000326-14000-001</v>
          </cell>
          <cell r="I4719">
            <v>45000</v>
          </cell>
        </row>
        <row r="4720">
          <cell r="A4720" t="str">
            <v>CCIN000326-2000-002</v>
          </cell>
          <cell r="I4720">
            <v>252000</v>
          </cell>
        </row>
        <row r="4721">
          <cell r="A4721" t="str">
            <v>CCIN000326-2000-003</v>
          </cell>
          <cell r="I4721">
            <v>30000</v>
          </cell>
        </row>
        <row r="4722">
          <cell r="A4722" t="str">
            <v>CCIN000326-2000-004</v>
          </cell>
          <cell r="I4722">
            <v>20000</v>
          </cell>
        </row>
        <row r="4723">
          <cell r="A4723" t="str">
            <v>CCIN000326-2000-005</v>
          </cell>
          <cell r="I4723">
            <v>591661.56000000006</v>
          </cell>
        </row>
        <row r="4724">
          <cell r="A4724" t="str">
            <v>CCIN000326-3000-005</v>
          </cell>
          <cell r="I4724">
            <v>543052</v>
          </cell>
        </row>
        <row r="4725">
          <cell r="A4725" t="str">
            <v>CCIN000326-4000-001</v>
          </cell>
          <cell r="I4725">
            <v>40000</v>
          </cell>
        </row>
        <row r="4726">
          <cell r="A4726" t="str">
            <v>CCIN000326-4000-004</v>
          </cell>
          <cell r="I4726">
            <v>450000</v>
          </cell>
        </row>
        <row r="4727">
          <cell r="A4727" t="str">
            <v>CCIN000326-6000-001</v>
          </cell>
          <cell r="I4727">
            <v>100000</v>
          </cell>
        </row>
        <row r="4728">
          <cell r="A4728" t="str">
            <v>CCIN000326-8000-001</v>
          </cell>
          <cell r="I4728">
            <v>35000</v>
          </cell>
        </row>
        <row r="4729">
          <cell r="A4729" t="str">
            <v>CCIN000327-1000-002</v>
          </cell>
          <cell r="I4729">
            <v>620000</v>
          </cell>
        </row>
        <row r="4730">
          <cell r="A4730" t="str">
            <v>CCIN000327-1000-003</v>
          </cell>
          <cell r="I4730">
            <v>25000</v>
          </cell>
        </row>
        <row r="4731">
          <cell r="A4731" t="str">
            <v>CCIN000327-1000-004</v>
          </cell>
          <cell r="I4731">
            <v>430000</v>
          </cell>
        </row>
        <row r="4732">
          <cell r="A4732" t="str">
            <v>CCIN000327-1000-008</v>
          </cell>
          <cell r="I4732">
            <v>250000</v>
          </cell>
        </row>
        <row r="4733">
          <cell r="A4733" t="str">
            <v>CCIN000327-11000-001</v>
          </cell>
          <cell r="I4733">
            <v>30000</v>
          </cell>
        </row>
        <row r="4734">
          <cell r="A4734" t="str">
            <v>CCIN000327-2000-004</v>
          </cell>
          <cell r="I4734">
            <v>832000</v>
          </cell>
        </row>
        <row r="4735">
          <cell r="A4735" t="str">
            <v>CCIN000327-2000-006</v>
          </cell>
          <cell r="I4735">
            <v>250000</v>
          </cell>
        </row>
        <row r="4736">
          <cell r="A4736" t="str">
            <v>CCIN000327-3000-004</v>
          </cell>
          <cell r="I4736">
            <v>100000</v>
          </cell>
        </row>
        <row r="4737">
          <cell r="A4737" t="str">
            <v>CCIN000327-4000-004</v>
          </cell>
          <cell r="I4737">
            <v>330000</v>
          </cell>
        </row>
        <row r="4738">
          <cell r="A4738" t="str">
            <v>CCIN000327-8000-001</v>
          </cell>
          <cell r="I4738">
            <v>30000</v>
          </cell>
        </row>
        <row r="4739">
          <cell r="A4739" t="str">
            <v>CCIN000327-9000-001</v>
          </cell>
          <cell r="I4739">
            <v>30000</v>
          </cell>
        </row>
        <row r="4740">
          <cell r="A4740" t="str">
            <v>CCIN000328-1000-002</v>
          </cell>
          <cell r="I4740">
            <v>224378</v>
          </cell>
        </row>
        <row r="4741">
          <cell r="A4741" t="str">
            <v>CCIN000328-1000-003</v>
          </cell>
          <cell r="I4741">
            <v>11500</v>
          </cell>
        </row>
        <row r="4742">
          <cell r="A4742" t="str">
            <v>CCIN000328-1000-005</v>
          </cell>
          <cell r="I4742">
            <v>250000</v>
          </cell>
        </row>
        <row r="4743">
          <cell r="A4743" t="str">
            <v>CCIN000328-1000-006</v>
          </cell>
          <cell r="I4743">
            <v>50000</v>
          </cell>
        </row>
        <row r="4744">
          <cell r="A4744" t="str">
            <v>CCIN000328-11000-002</v>
          </cell>
          <cell r="I4744">
            <v>213500</v>
          </cell>
        </row>
        <row r="4745">
          <cell r="A4745" t="str">
            <v>CCIN000328-14000-002</v>
          </cell>
          <cell r="I4745">
            <v>316316</v>
          </cell>
        </row>
        <row r="4746">
          <cell r="A4746" t="str">
            <v>CCIN000328-15000-002</v>
          </cell>
          <cell r="I4746">
            <v>316316</v>
          </cell>
        </row>
        <row r="4747">
          <cell r="A4747" t="str">
            <v>CCIN000328-16000-002</v>
          </cell>
          <cell r="I4747">
            <v>1000000</v>
          </cell>
        </row>
        <row r="4748">
          <cell r="A4748" t="str">
            <v>CCIN000328-2000-002</v>
          </cell>
          <cell r="I4748">
            <v>150000</v>
          </cell>
        </row>
        <row r="4749">
          <cell r="A4749" t="str">
            <v>CCIN000328-2000-003</v>
          </cell>
          <cell r="I4749">
            <v>16600</v>
          </cell>
        </row>
        <row r="4750">
          <cell r="A4750" t="str">
            <v>CCIN000328-2000-004</v>
          </cell>
          <cell r="I4750">
            <v>120000</v>
          </cell>
        </row>
        <row r="4751">
          <cell r="A4751" t="str">
            <v>CCIN000328-3000-002</v>
          </cell>
          <cell r="I4751">
            <v>213500</v>
          </cell>
        </row>
        <row r="4752">
          <cell r="A4752" t="str">
            <v>CCIN000328-4000-004</v>
          </cell>
          <cell r="I4752">
            <v>20000</v>
          </cell>
        </row>
        <row r="4753">
          <cell r="A4753" t="str">
            <v>CCIN000328-5000-002</v>
          </cell>
          <cell r="I4753">
            <v>213500</v>
          </cell>
        </row>
        <row r="4754">
          <cell r="A4754" t="str">
            <v>CCIN000328-5000-004</v>
          </cell>
          <cell r="I4754">
            <v>120000</v>
          </cell>
        </row>
        <row r="4755">
          <cell r="A4755" t="str">
            <v>CCIN000328-6000-002</v>
          </cell>
          <cell r="I4755">
            <v>213500</v>
          </cell>
        </row>
        <row r="4756">
          <cell r="A4756" t="str">
            <v>CCIN000328-6000-004</v>
          </cell>
          <cell r="I4756">
            <v>15000</v>
          </cell>
        </row>
        <row r="4757">
          <cell r="A4757" t="str">
            <v>CCIN000328-8000-002</v>
          </cell>
          <cell r="I4757">
            <v>213500</v>
          </cell>
        </row>
        <row r="4758">
          <cell r="A4758" t="str">
            <v>CCIN000328-9000-002</v>
          </cell>
          <cell r="I4758">
            <v>213500</v>
          </cell>
        </row>
        <row r="4759">
          <cell r="A4759" t="str">
            <v>CCIN000329-1000-001</v>
          </cell>
          <cell r="I4759">
            <v>400000</v>
          </cell>
        </row>
        <row r="4760">
          <cell r="A4760" t="str">
            <v>CCIN000329-2000-001</v>
          </cell>
          <cell r="I4760">
            <v>20000</v>
          </cell>
        </row>
        <row r="4761">
          <cell r="A4761" t="str">
            <v>CCIN000329-2000-002</v>
          </cell>
          <cell r="I4761">
            <v>471000</v>
          </cell>
        </row>
        <row r="4762">
          <cell r="A4762" t="str">
            <v>CCIN000329-2000-005</v>
          </cell>
          <cell r="I4762">
            <v>1242128</v>
          </cell>
        </row>
        <row r="4763">
          <cell r="A4763" t="str">
            <v>CCIN000329-3000-001</v>
          </cell>
          <cell r="I4763">
            <v>30000</v>
          </cell>
        </row>
        <row r="4764">
          <cell r="A4764" t="str">
            <v>CCIN000329-3000-002</v>
          </cell>
          <cell r="I4764">
            <v>550000</v>
          </cell>
        </row>
        <row r="4765">
          <cell r="A4765" t="str">
            <v>CCIN000329-4000-001</v>
          </cell>
          <cell r="I4765">
            <v>200000</v>
          </cell>
        </row>
        <row r="4766">
          <cell r="A4766" t="str">
            <v>CCIN000330-1000-002</v>
          </cell>
          <cell r="I4766">
            <v>3500000</v>
          </cell>
        </row>
        <row r="4767">
          <cell r="A4767" t="str">
            <v>CCIN000330-1000-003</v>
          </cell>
          <cell r="I4767">
            <v>150000</v>
          </cell>
        </row>
        <row r="4768">
          <cell r="A4768" t="str">
            <v>CCIN000330-1000-004</v>
          </cell>
          <cell r="I4768">
            <v>240000</v>
          </cell>
        </row>
        <row r="4769">
          <cell r="A4769" t="str">
            <v>CCIN000330-1000-005</v>
          </cell>
          <cell r="I4769">
            <v>1150000</v>
          </cell>
        </row>
        <row r="4770">
          <cell r="A4770" t="str">
            <v>CCIN000330-2000-004</v>
          </cell>
          <cell r="I4770">
            <v>20000</v>
          </cell>
        </row>
        <row r="4771">
          <cell r="A4771" t="str">
            <v>CCIN000330-2000-006</v>
          </cell>
          <cell r="I4771">
            <v>1000000</v>
          </cell>
        </row>
        <row r="4772">
          <cell r="A4772" t="str">
            <v>CCIN000330-3000-004</v>
          </cell>
          <cell r="I4772">
            <v>100000</v>
          </cell>
        </row>
        <row r="4773">
          <cell r="A4773" t="str">
            <v>CCIN000330-3000-005</v>
          </cell>
          <cell r="I4773">
            <v>1150000</v>
          </cell>
        </row>
        <row r="4774">
          <cell r="A4774" t="str">
            <v>CCIN000331-1000-002</v>
          </cell>
          <cell r="I4774">
            <v>1293000</v>
          </cell>
        </row>
        <row r="4775">
          <cell r="A4775" t="str">
            <v>CCIN000331-1000-003</v>
          </cell>
          <cell r="I4775">
            <v>40000</v>
          </cell>
        </row>
        <row r="4776">
          <cell r="A4776" t="str">
            <v>CCIN000331-1000-006</v>
          </cell>
          <cell r="I4776">
            <v>10000</v>
          </cell>
        </row>
        <row r="4777">
          <cell r="A4777" t="str">
            <v>CCIN000331-2000-003</v>
          </cell>
          <cell r="I4777">
            <v>64500</v>
          </cell>
        </row>
        <row r="4778">
          <cell r="A4778" t="str">
            <v>CCIN000332-1000-002</v>
          </cell>
          <cell r="I4778">
            <v>232000</v>
          </cell>
        </row>
        <row r="4779">
          <cell r="A4779" t="str">
            <v>CCIN000332-1000-003</v>
          </cell>
          <cell r="I4779">
            <v>30000</v>
          </cell>
        </row>
        <row r="4780">
          <cell r="A4780" t="str">
            <v>CCIN000332-1000-004</v>
          </cell>
          <cell r="I4780">
            <v>192500</v>
          </cell>
        </row>
        <row r="4781">
          <cell r="A4781" t="str">
            <v>CCIN000332-1000-005</v>
          </cell>
          <cell r="I4781">
            <v>350000</v>
          </cell>
        </row>
        <row r="4782">
          <cell r="A4782" t="str">
            <v>CCIN000332-2000-002</v>
          </cell>
          <cell r="I4782">
            <v>250000</v>
          </cell>
        </row>
        <row r="4783">
          <cell r="A4783" t="str">
            <v>CCIN000332-2000-004</v>
          </cell>
          <cell r="I4783">
            <v>398000</v>
          </cell>
        </row>
        <row r="4784">
          <cell r="A4784" t="str">
            <v>CCIN000333-1000-001</v>
          </cell>
          <cell r="I4784">
            <v>132902</v>
          </cell>
        </row>
        <row r="4785">
          <cell r="A4785" t="str">
            <v>CCIN000333-1000-002</v>
          </cell>
          <cell r="I4785">
            <v>50000</v>
          </cell>
        </row>
        <row r="4786">
          <cell r="A4786" t="str">
            <v>CCIN000333-1000-005</v>
          </cell>
          <cell r="I4786">
            <v>24989</v>
          </cell>
        </row>
        <row r="4787">
          <cell r="A4787" t="str">
            <v>CCIN000333-1000-008</v>
          </cell>
          <cell r="I4787">
            <v>40079</v>
          </cell>
        </row>
        <row r="4788">
          <cell r="A4788" t="str">
            <v>CCIN000334-1000-003</v>
          </cell>
          <cell r="I4788">
            <v>30000</v>
          </cell>
        </row>
        <row r="4789">
          <cell r="A4789" t="str">
            <v>CCIN000334-1000-008</v>
          </cell>
          <cell r="I4789">
            <v>843490</v>
          </cell>
        </row>
        <row r="4790">
          <cell r="A4790" t="str">
            <v>CCIN000334-2000-002</v>
          </cell>
          <cell r="I4790">
            <v>3000000</v>
          </cell>
        </row>
        <row r="4791">
          <cell r="A4791" t="str">
            <v>CCIN000334-2000-003</v>
          </cell>
          <cell r="I4791">
            <v>40000</v>
          </cell>
        </row>
        <row r="4792">
          <cell r="A4792" t="str">
            <v>CCIN000334-3000-003</v>
          </cell>
          <cell r="I4792">
            <v>173400</v>
          </cell>
        </row>
        <row r="4793">
          <cell r="A4793" t="str">
            <v>CCIN000334-4000-002</v>
          </cell>
          <cell r="I4793">
            <v>11259613</v>
          </cell>
        </row>
        <row r="4794">
          <cell r="A4794" t="str">
            <v>CCIN000335-1000-002</v>
          </cell>
          <cell r="I4794">
            <v>1296000</v>
          </cell>
        </row>
        <row r="4795">
          <cell r="A4795" t="str">
            <v>CCIN000335-1000-003</v>
          </cell>
          <cell r="I4795">
            <v>18000</v>
          </cell>
        </row>
        <row r="4796">
          <cell r="A4796" t="str">
            <v>CCIN000335-1000-004</v>
          </cell>
          <cell r="I4796">
            <v>984000</v>
          </cell>
        </row>
        <row r="4797">
          <cell r="A4797" t="str">
            <v>CCIN000335-2000-002</v>
          </cell>
          <cell r="I4797">
            <v>523000</v>
          </cell>
        </row>
        <row r="4798">
          <cell r="A4798" t="str">
            <v>CCIN000335-2000-005</v>
          </cell>
          <cell r="I4798">
            <v>25000</v>
          </cell>
        </row>
        <row r="4799">
          <cell r="A4799" t="str">
            <v>CCIN000335-3000-005</v>
          </cell>
          <cell r="I4799">
            <v>76300</v>
          </cell>
        </row>
        <row r="4800">
          <cell r="A4800" t="str">
            <v>CCIN000335-4000-005</v>
          </cell>
          <cell r="I4800">
            <v>15000</v>
          </cell>
        </row>
        <row r="4801">
          <cell r="A4801" t="str">
            <v>CCIN000336-1000-002</v>
          </cell>
          <cell r="I4801">
            <v>1004000</v>
          </cell>
        </row>
        <row r="4802">
          <cell r="A4802" t="str">
            <v>CCIN000336-1000-003</v>
          </cell>
          <cell r="I4802">
            <v>22500</v>
          </cell>
        </row>
        <row r="4803">
          <cell r="A4803" t="str">
            <v>CCIN000336-1000-005</v>
          </cell>
          <cell r="I4803">
            <v>36000</v>
          </cell>
        </row>
        <row r="4804">
          <cell r="A4804" t="str">
            <v>CCIN000336-1000-006</v>
          </cell>
          <cell r="I4804">
            <v>36370</v>
          </cell>
        </row>
        <row r="4805">
          <cell r="A4805" t="str">
            <v>CCIN000336-2000-002</v>
          </cell>
          <cell r="I4805">
            <v>504000</v>
          </cell>
        </row>
        <row r="4806">
          <cell r="A4806" t="str">
            <v>CCIN000336-2000-003</v>
          </cell>
          <cell r="I4806">
            <v>32500</v>
          </cell>
        </row>
        <row r="4807">
          <cell r="A4807" t="str">
            <v>CCIN000336-3000-002</v>
          </cell>
          <cell r="I4807">
            <v>808000</v>
          </cell>
        </row>
        <row r="4808">
          <cell r="A4808" t="str">
            <v>CCIN000336-6000-002</v>
          </cell>
          <cell r="I4808">
            <v>604003</v>
          </cell>
        </row>
        <row r="4809">
          <cell r="A4809" t="str">
            <v>CCIN000337-1000-003</v>
          </cell>
          <cell r="I4809">
            <v>30000</v>
          </cell>
        </row>
        <row r="4810">
          <cell r="A4810" t="str">
            <v>CCIN000337-1000-004</v>
          </cell>
          <cell r="I4810">
            <v>110000</v>
          </cell>
        </row>
        <row r="4811">
          <cell r="A4811" t="str">
            <v>CCIN000337-1000-005</v>
          </cell>
          <cell r="I4811">
            <v>100000</v>
          </cell>
        </row>
        <row r="4812">
          <cell r="A4812" t="str">
            <v>CCIN000337-1000-006</v>
          </cell>
          <cell r="I4812">
            <v>1800000</v>
          </cell>
        </row>
        <row r="4813">
          <cell r="A4813" t="str">
            <v>CCIN000337-2000-002</v>
          </cell>
          <cell r="I4813">
            <v>500000</v>
          </cell>
        </row>
        <row r="4814">
          <cell r="A4814" t="str">
            <v>CCIN000337-2000-003</v>
          </cell>
          <cell r="I4814">
            <v>32500</v>
          </cell>
        </row>
        <row r="4815">
          <cell r="A4815" t="str">
            <v>CCIN000337-2000-005</v>
          </cell>
          <cell r="I4815">
            <v>100000</v>
          </cell>
        </row>
        <row r="4816">
          <cell r="A4816" t="str">
            <v>CCIN000337-3000-003</v>
          </cell>
          <cell r="I4816">
            <v>40000</v>
          </cell>
        </row>
        <row r="4817">
          <cell r="A4817" t="str">
            <v>CCIN000337-3000-005</v>
          </cell>
          <cell r="I4817">
            <v>365209</v>
          </cell>
        </row>
        <row r="4818">
          <cell r="A4818" t="str">
            <v>CCIN000337-4000-005</v>
          </cell>
          <cell r="I4818">
            <v>100000</v>
          </cell>
        </row>
        <row r="4819">
          <cell r="A4819" t="str">
            <v>CCIN000338-1000-002</v>
          </cell>
          <cell r="I4819">
            <v>200000</v>
          </cell>
        </row>
        <row r="4820">
          <cell r="A4820" t="str">
            <v>CCIN000338-1000-005</v>
          </cell>
          <cell r="I4820">
            <v>200000</v>
          </cell>
        </row>
        <row r="4821">
          <cell r="A4821" t="str">
            <v>CCIN000338-1000-008</v>
          </cell>
          <cell r="I4821">
            <v>50000</v>
          </cell>
        </row>
        <row r="4822">
          <cell r="A4822" t="str">
            <v>CCIN000338-3000-005</v>
          </cell>
          <cell r="I4822">
            <v>355396</v>
          </cell>
        </row>
        <row r="4823">
          <cell r="A4823" t="str">
            <v>CCIN000338-4000-005</v>
          </cell>
          <cell r="I4823">
            <v>70000</v>
          </cell>
        </row>
        <row r="4824">
          <cell r="A4824" t="str">
            <v>CCIN000338-5000-005</v>
          </cell>
          <cell r="I4824">
            <v>68500</v>
          </cell>
        </row>
        <row r="4825">
          <cell r="A4825" t="str">
            <v>CCIN000339-1000-002</v>
          </cell>
          <cell r="I4825">
            <v>101000</v>
          </cell>
        </row>
        <row r="4826">
          <cell r="A4826" t="str">
            <v>CCIN000339-1000-003</v>
          </cell>
          <cell r="I4826">
            <v>20000</v>
          </cell>
        </row>
        <row r="4827">
          <cell r="A4827" t="str">
            <v>CCIN000339-1000-006</v>
          </cell>
          <cell r="I4827">
            <v>110000</v>
          </cell>
        </row>
        <row r="4828">
          <cell r="A4828" t="str">
            <v>CCIN000339-1000-008</v>
          </cell>
          <cell r="I4828">
            <v>64703</v>
          </cell>
        </row>
        <row r="4829">
          <cell r="A4829" t="str">
            <v>CCIN000339-2000-002</v>
          </cell>
          <cell r="I4829">
            <v>40000</v>
          </cell>
        </row>
        <row r="4830">
          <cell r="A4830" t="str">
            <v>CCIN000339-3000-002</v>
          </cell>
          <cell r="I4830">
            <v>93000</v>
          </cell>
        </row>
        <row r="4831">
          <cell r="A4831" t="str">
            <v>CCIN000339-4000-002</v>
          </cell>
          <cell r="I4831">
            <v>93000</v>
          </cell>
        </row>
        <row r="4832">
          <cell r="A4832" t="str">
            <v>CCIN000340-1000-002</v>
          </cell>
          <cell r="I4832">
            <v>300000</v>
          </cell>
        </row>
        <row r="4833">
          <cell r="A4833" t="str">
            <v>CCIN000340-1000-003</v>
          </cell>
          <cell r="I4833">
            <v>20000</v>
          </cell>
        </row>
        <row r="4834">
          <cell r="A4834" t="str">
            <v>CCIN000340-2000-002</v>
          </cell>
          <cell r="I4834">
            <v>250000</v>
          </cell>
        </row>
        <row r="4835">
          <cell r="A4835" t="str">
            <v>CCIN000340-2000-005</v>
          </cell>
          <cell r="I4835">
            <v>2181010</v>
          </cell>
        </row>
        <row r="4836">
          <cell r="A4836" t="str">
            <v>CCIN000340-2000-008</v>
          </cell>
          <cell r="I4836">
            <v>15581</v>
          </cell>
        </row>
        <row r="4837">
          <cell r="A4837" t="str">
            <v>CCIN000340-3000-005</v>
          </cell>
          <cell r="I4837">
            <v>270000</v>
          </cell>
        </row>
        <row r="4838">
          <cell r="A4838" t="str">
            <v>CCIN000340-3000-008</v>
          </cell>
          <cell r="I4838">
            <v>94055</v>
          </cell>
        </row>
        <row r="4839">
          <cell r="A4839" t="str">
            <v>CCIN000340-4000-005</v>
          </cell>
          <cell r="I4839">
            <v>350000</v>
          </cell>
        </row>
        <row r="4840">
          <cell r="A4840" t="str">
            <v>CCIN000340-4000-008</v>
          </cell>
          <cell r="I4840">
            <v>112930</v>
          </cell>
        </row>
        <row r="4841">
          <cell r="A4841" t="str">
            <v>CCIN000340-5000-005</v>
          </cell>
          <cell r="I4841">
            <v>400000</v>
          </cell>
        </row>
        <row r="4842">
          <cell r="A4842" t="str">
            <v>CCIN000340-6000-005</v>
          </cell>
          <cell r="I4842">
            <v>400000</v>
          </cell>
        </row>
        <row r="4843">
          <cell r="A4843" t="str">
            <v>CCIN000340-7000-005</v>
          </cell>
          <cell r="I4843">
            <v>400000</v>
          </cell>
        </row>
        <row r="4844">
          <cell r="A4844" t="str">
            <v>CCIN000341-1000-002</v>
          </cell>
          <cell r="I4844">
            <v>1500000</v>
          </cell>
        </row>
        <row r="4845">
          <cell r="A4845" t="str">
            <v>CCIN000341-1000-008</v>
          </cell>
          <cell r="I4845">
            <v>380000</v>
          </cell>
        </row>
        <row r="4846">
          <cell r="A4846" t="str">
            <v>CCIN000341-2000-002</v>
          </cell>
          <cell r="I4846">
            <v>1000000</v>
          </cell>
        </row>
        <row r="4847">
          <cell r="A4847" t="str">
            <v>CCIN000341-2000-005</v>
          </cell>
          <cell r="I4847">
            <v>12500</v>
          </cell>
        </row>
        <row r="4848">
          <cell r="A4848" t="str">
            <v>CCIN000341-3000-005</v>
          </cell>
          <cell r="I4848">
            <v>30000</v>
          </cell>
        </row>
        <row r="4849">
          <cell r="A4849" t="str">
            <v>CCIN000341-4000-002</v>
          </cell>
          <cell r="I4849">
            <v>1500000</v>
          </cell>
        </row>
        <row r="4850">
          <cell r="A4850" t="str">
            <v>CCIN000341-5000-002</v>
          </cell>
          <cell r="I4850">
            <v>400000</v>
          </cell>
        </row>
        <row r="4851">
          <cell r="A4851" t="str">
            <v>CCIN000341-6000-002</v>
          </cell>
          <cell r="I4851">
            <v>400000</v>
          </cell>
        </row>
        <row r="4852">
          <cell r="A4852" t="str">
            <v>CCIN000341-7000-001</v>
          </cell>
          <cell r="I4852">
            <v>20000</v>
          </cell>
        </row>
        <row r="4853">
          <cell r="A4853" t="str">
            <v>CCIN000341-7000-002</v>
          </cell>
          <cell r="I4853">
            <v>324517</v>
          </cell>
        </row>
        <row r="4854">
          <cell r="A4854" t="str">
            <v>CCIN000342-1000-003</v>
          </cell>
          <cell r="I4854">
            <v>43500</v>
          </cell>
        </row>
        <row r="4855">
          <cell r="A4855" t="str">
            <v>CCIN000342-1000-004</v>
          </cell>
          <cell r="I4855">
            <v>225000</v>
          </cell>
        </row>
        <row r="4856">
          <cell r="A4856" t="str">
            <v>CCIN000342-1000-006</v>
          </cell>
          <cell r="I4856">
            <v>30000</v>
          </cell>
        </row>
        <row r="4857">
          <cell r="A4857" t="str">
            <v>CCIN000342-2000-002</v>
          </cell>
          <cell r="I4857">
            <v>1020000</v>
          </cell>
        </row>
        <row r="4858">
          <cell r="A4858" t="str">
            <v>CCIN000342-2000-003</v>
          </cell>
          <cell r="I4858">
            <v>54000</v>
          </cell>
        </row>
        <row r="4859">
          <cell r="A4859" t="str">
            <v>CCIN000342-2000-006</v>
          </cell>
          <cell r="I4859">
            <v>60000</v>
          </cell>
        </row>
        <row r="4860">
          <cell r="A4860" t="str">
            <v>CCIN000342-3000-002</v>
          </cell>
          <cell r="I4860">
            <v>352000</v>
          </cell>
        </row>
        <row r="4861">
          <cell r="A4861" t="str">
            <v>CCIN000342-3000-006</v>
          </cell>
          <cell r="I4861">
            <v>20000</v>
          </cell>
        </row>
        <row r="4862">
          <cell r="A4862" t="str">
            <v>CCIN000343-10000-001</v>
          </cell>
          <cell r="I4862">
            <v>150000</v>
          </cell>
        </row>
        <row r="4863">
          <cell r="A4863" t="str">
            <v>CCIN000343-1000-003</v>
          </cell>
          <cell r="I4863">
            <v>30000</v>
          </cell>
        </row>
        <row r="4864">
          <cell r="A4864" t="str">
            <v>CCIN000343-1000-005</v>
          </cell>
          <cell r="I4864">
            <v>47500</v>
          </cell>
        </row>
        <row r="4865">
          <cell r="A4865" t="str">
            <v>CCIN000343-1000-006</v>
          </cell>
          <cell r="I4865">
            <v>100000</v>
          </cell>
        </row>
        <row r="4866">
          <cell r="A4866" t="str">
            <v>CCIN000343-11000-001</v>
          </cell>
          <cell r="I4866">
            <v>20000</v>
          </cell>
        </row>
        <row r="4867">
          <cell r="A4867" t="str">
            <v>CCIN000343-12000-001</v>
          </cell>
          <cell r="I4867">
            <v>25000</v>
          </cell>
        </row>
        <row r="4868">
          <cell r="A4868" t="str">
            <v>CCIN000343-13000-001</v>
          </cell>
          <cell r="I4868">
            <v>20000</v>
          </cell>
        </row>
        <row r="4869">
          <cell r="A4869" t="str">
            <v>CCIN000343-14000-001</v>
          </cell>
          <cell r="I4869">
            <v>25000</v>
          </cell>
        </row>
        <row r="4870">
          <cell r="A4870" t="str">
            <v>CCIN000343-15000-001</v>
          </cell>
          <cell r="I4870">
            <v>65000</v>
          </cell>
        </row>
        <row r="4871">
          <cell r="A4871" t="str">
            <v>CCIN000343-18000-001</v>
          </cell>
          <cell r="I4871">
            <v>30000</v>
          </cell>
        </row>
        <row r="4872">
          <cell r="A4872" t="str">
            <v>CCIN000343-19000-001</v>
          </cell>
          <cell r="I4872">
            <v>44000</v>
          </cell>
        </row>
        <row r="4873">
          <cell r="A4873" t="str">
            <v>CCIN000343-2000-001</v>
          </cell>
          <cell r="I4873">
            <v>150000</v>
          </cell>
        </row>
        <row r="4874">
          <cell r="A4874" t="str">
            <v>CCIN000343-2000-002</v>
          </cell>
          <cell r="I4874">
            <v>458000</v>
          </cell>
        </row>
        <row r="4875">
          <cell r="A4875" t="str">
            <v>CCIN000343-3000-001</v>
          </cell>
          <cell r="I4875">
            <v>20000</v>
          </cell>
        </row>
        <row r="4876">
          <cell r="A4876" t="str">
            <v>CCIN000343-3000-002</v>
          </cell>
          <cell r="I4876">
            <v>450000</v>
          </cell>
        </row>
        <row r="4877">
          <cell r="A4877" t="str">
            <v>CCIN000343-4000-001</v>
          </cell>
          <cell r="I4877">
            <v>10000</v>
          </cell>
        </row>
        <row r="4878">
          <cell r="A4878" t="str">
            <v>CCIN000343-5000-001</v>
          </cell>
          <cell r="I4878">
            <v>100000</v>
          </cell>
        </row>
        <row r="4879">
          <cell r="A4879" t="str">
            <v>CCIN000343-6000-001</v>
          </cell>
          <cell r="I4879">
            <v>130000</v>
          </cell>
        </row>
        <row r="4880">
          <cell r="A4880" t="str">
            <v>CCIN000343-7000-001</v>
          </cell>
          <cell r="I4880">
            <v>20000</v>
          </cell>
        </row>
        <row r="4881">
          <cell r="A4881" t="str">
            <v>CCIN000343-8000-001</v>
          </cell>
          <cell r="I4881">
            <v>20000</v>
          </cell>
        </row>
        <row r="4882">
          <cell r="A4882" t="str">
            <v>CCIN000343-9000-001</v>
          </cell>
          <cell r="I4882">
            <v>120000</v>
          </cell>
        </row>
        <row r="4883">
          <cell r="A4883" t="str">
            <v>CCIN000344-10000-001</v>
          </cell>
          <cell r="I4883">
            <v>30000</v>
          </cell>
        </row>
        <row r="4884">
          <cell r="A4884" t="str">
            <v>CCIN000344-1000-002</v>
          </cell>
          <cell r="I4884">
            <v>200000</v>
          </cell>
        </row>
        <row r="4885">
          <cell r="A4885" t="str">
            <v>CCIN000344-1000-003</v>
          </cell>
          <cell r="I4885">
            <v>22500</v>
          </cell>
        </row>
        <row r="4886">
          <cell r="A4886" t="str">
            <v>CCIN000344-1000-004</v>
          </cell>
          <cell r="I4886">
            <v>90000</v>
          </cell>
        </row>
        <row r="4887">
          <cell r="A4887" t="str">
            <v>CCIN000344-1000-005</v>
          </cell>
          <cell r="I4887">
            <v>1064469</v>
          </cell>
        </row>
        <row r="4888">
          <cell r="A4888" t="str">
            <v>CCIN000344-1000-006</v>
          </cell>
          <cell r="I4888">
            <v>23416</v>
          </cell>
        </row>
        <row r="4889">
          <cell r="A4889" t="str">
            <v>CCIN000344-1000-008</v>
          </cell>
          <cell r="I4889">
            <v>203904</v>
          </cell>
        </row>
        <row r="4890">
          <cell r="A4890" t="str">
            <v>CCIN000344-12000-001</v>
          </cell>
          <cell r="I4890">
            <v>30000</v>
          </cell>
        </row>
        <row r="4891">
          <cell r="A4891" t="str">
            <v>CCIN000344-13000-001</v>
          </cell>
          <cell r="I4891">
            <v>30000</v>
          </cell>
        </row>
        <row r="4892">
          <cell r="A4892" t="str">
            <v>CCIN000344-14000-001</v>
          </cell>
          <cell r="I4892">
            <v>30000</v>
          </cell>
        </row>
        <row r="4893">
          <cell r="A4893" t="str">
            <v>CCIN000344-15000-001</v>
          </cell>
          <cell r="I4893">
            <v>30000</v>
          </cell>
        </row>
        <row r="4894">
          <cell r="A4894" t="str">
            <v>CCIN000344-16000-001</v>
          </cell>
          <cell r="I4894">
            <v>30000</v>
          </cell>
        </row>
        <row r="4895">
          <cell r="A4895" t="str">
            <v>CCIN000344-17000-001</v>
          </cell>
          <cell r="I4895">
            <v>30000</v>
          </cell>
        </row>
        <row r="4896">
          <cell r="A4896" t="str">
            <v>CCIN000344-18000-001</v>
          </cell>
          <cell r="I4896">
            <v>10000</v>
          </cell>
        </row>
        <row r="4897">
          <cell r="A4897" t="str">
            <v>CCIN000344-19000-001</v>
          </cell>
          <cell r="I4897">
            <v>50000</v>
          </cell>
        </row>
        <row r="4898">
          <cell r="A4898" t="str">
            <v>CCIN000344-2000-003</v>
          </cell>
          <cell r="I4898">
            <v>11500</v>
          </cell>
        </row>
        <row r="4899">
          <cell r="A4899" t="str">
            <v>CCIN000344-21000-001</v>
          </cell>
          <cell r="I4899">
            <v>70000</v>
          </cell>
        </row>
        <row r="4900">
          <cell r="A4900" t="str">
            <v>CCIN000344-3000-003</v>
          </cell>
          <cell r="I4900">
            <v>40000</v>
          </cell>
        </row>
        <row r="4901">
          <cell r="A4901" t="str">
            <v>CCIN000344-3000-004</v>
          </cell>
          <cell r="I4901">
            <v>30000</v>
          </cell>
        </row>
        <row r="4902">
          <cell r="A4902" t="str">
            <v>CCIN000344-4000-001</v>
          </cell>
          <cell r="I4902">
            <v>38603</v>
          </cell>
        </row>
        <row r="4903">
          <cell r="A4903" t="str">
            <v>CCIN000344-5000-001</v>
          </cell>
          <cell r="I4903">
            <v>76053</v>
          </cell>
        </row>
        <row r="4904">
          <cell r="A4904" t="str">
            <v>CCIN000344-6000-001</v>
          </cell>
          <cell r="I4904">
            <v>79300</v>
          </cell>
        </row>
        <row r="4905">
          <cell r="A4905" t="str">
            <v>CCIN000344-7000-001</v>
          </cell>
          <cell r="I4905">
            <v>150000</v>
          </cell>
        </row>
        <row r="4906">
          <cell r="A4906" t="str">
            <v>CCIN000344-8000-001</v>
          </cell>
          <cell r="I4906">
            <v>150000</v>
          </cell>
        </row>
        <row r="4907">
          <cell r="A4907" t="str">
            <v>CCIN000344-9000-001</v>
          </cell>
          <cell r="I4907">
            <v>30000</v>
          </cell>
        </row>
        <row r="4908">
          <cell r="A4908" t="str">
            <v>CCIN000345-10000-004</v>
          </cell>
          <cell r="I4908">
            <v>200000</v>
          </cell>
        </row>
        <row r="4909">
          <cell r="A4909" t="str">
            <v>CCIN000345-1000-002</v>
          </cell>
          <cell r="I4909">
            <v>370000</v>
          </cell>
        </row>
        <row r="4910">
          <cell r="A4910" t="str">
            <v>CCIN000345-1000-003</v>
          </cell>
          <cell r="I4910">
            <v>20000</v>
          </cell>
        </row>
        <row r="4911">
          <cell r="A4911" t="str">
            <v>CCIN000345-1000-004</v>
          </cell>
          <cell r="I4911">
            <v>480000</v>
          </cell>
        </row>
        <row r="4912">
          <cell r="A4912" t="str">
            <v>CCIN000345-1000-005</v>
          </cell>
          <cell r="I4912">
            <v>335000</v>
          </cell>
        </row>
        <row r="4913">
          <cell r="A4913" t="str">
            <v>CCIN000345-1000-006</v>
          </cell>
          <cell r="I4913">
            <v>50000</v>
          </cell>
        </row>
        <row r="4914">
          <cell r="A4914" t="str">
            <v>CCIN000345-1000-008</v>
          </cell>
          <cell r="I4914">
            <v>101936</v>
          </cell>
        </row>
        <row r="4915">
          <cell r="A4915" t="str">
            <v>CCIN000345-2000-001</v>
          </cell>
          <cell r="I4915">
            <v>271882</v>
          </cell>
        </row>
        <row r="4916">
          <cell r="A4916" t="str">
            <v>CCIN000345-2000-006</v>
          </cell>
          <cell r="I4916">
            <v>75000</v>
          </cell>
        </row>
        <row r="4917">
          <cell r="A4917" t="str">
            <v>CCIN000345-3000-004</v>
          </cell>
          <cell r="I4917">
            <v>129000</v>
          </cell>
        </row>
        <row r="4918">
          <cell r="A4918" t="str">
            <v>CCIN000345-4000-004</v>
          </cell>
          <cell r="I4918">
            <v>200000</v>
          </cell>
        </row>
        <row r="4919">
          <cell r="A4919" t="str">
            <v>CCIN000345-5000-004</v>
          </cell>
          <cell r="I4919">
            <v>480000</v>
          </cell>
        </row>
        <row r="4920">
          <cell r="A4920" t="str">
            <v>CCIN000345-6000-004</v>
          </cell>
          <cell r="I4920">
            <v>100000</v>
          </cell>
        </row>
        <row r="4921">
          <cell r="A4921" t="str">
            <v>CCIN000345-7000-004</v>
          </cell>
          <cell r="I4921">
            <v>300000</v>
          </cell>
        </row>
        <row r="4922">
          <cell r="A4922" t="str">
            <v>CCIN000345-8000-004</v>
          </cell>
          <cell r="I4922">
            <v>170000</v>
          </cell>
        </row>
        <row r="4923">
          <cell r="A4923" t="str">
            <v>CCIN000345-9000-004</v>
          </cell>
          <cell r="I4923">
            <v>200000</v>
          </cell>
        </row>
        <row r="4924">
          <cell r="A4924" t="str">
            <v>CCIN000346-1000-002</v>
          </cell>
          <cell r="I4924">
            <v>170000</v>
          </cell>
        </row>
        <row r="4925">
          <cell r="A4925" t="str">
            <v>CCIN000346-1000-003</v>
          </cell>
          <cell r="I4925">
            <v>50000</v>
          </cell>
        </row>
        <row r="4926">
          <cell r="A4926" t="str">
            <v>CCIN000346-1000-004</v>
          </cell>
          <cell r="I4926">
            <v>220000</v>
          </cell>
        </row>
        <row r="4927">
          <cell r="A4927" t="str">
            <v>CCIN000346-1000-005</v>
          </cell>
          <cell r="I4927">
            <v>19391.400000000001</v>
          </cell>
        </row>
        <row r="4928">
          <cell r="A4928" t="str">
            <v>CCIN000346-1000-006</v>
          </cell>
          <cell r="I4928">
            <v>60000</v>
          </cell>
        </row>
        <row r="4929">
          <cell r="A4929" t="str">
            <v>CCIN000346-2000-003</v>
          </cell>
          <cell r="I4929">
            <v>60000</v>
          </cell>
        </row>
        <row r="4930">
          <cell r="A4930" t="str">
            <v>CCIN000346-2000-004</v>
          </cell>
          <cell r="I4930">
            <v>112000</v>
          </cell>
        </row>
        <row r="4931">
          <cell r="A4931" t="str">
            <v>CCIN000346-2000-005</v>
          </cell>
          <cell r="I4931">
            <v>87833</v>
          </cell>
        </row>
        <row r="4932">
          <cell r="A4932" t="str">
            <v>CCIN000346-2000-006</v>
          </cell>
          <cell r="I4932">
            <v>17036</v>
          </cell>
        </row>
        <row r="4933">
          <cell r="A4933" t="str">
            <v>CCIN000346-3000-003</v>
          </cell>
          <cell r="I4933">
            <v>70000</v>
          </cell>
        </row>
        <row r="4934">
          <cell r="A4934" t="str">
            <v>CCIN000346-3000-005</v>
          </cell>
          <cell r="I4934">
            <v>197515</v>
          </cell>
        </row>
        <row r="4935">
          <cell r="A4935" t="str">
            <v>CCIN000346-4000-003</v>
          </cell>
          <cell r="I4935">
            <v>80000</v>
          </cell>
        </row>
        <row r="4936">
          <cell r="A4936" t="str">
            <v>CCIN000346-4000-005</v>
          </cell>
          <cell r="I4936">
            <v>197515</v>
          </cell>
        </row>
        <row r="4937">
          <cell r="A4937" t="str">
            <v>CCIN000347-10000-001</v>
          </cell>
          <cell r="I4937">
            <v>100000</v>
          </cell>
        </row>
        <row r="4938">
          <cell r="A4938" t="str">
            <v>CCIN000347-10000-002</v>
          </cell>
          <cell r="I4938">
            <v>111277</v>
          </cell>
        </row>
        <row r="4939">
          <cell r="A4939" t="str">
            <v>CCIN000347-1000-002</v>
          </cell>
          <cell r="I4939">
            <v>158000</v>
          </cell>
        </row>
        <row r="4940">
          <cell r="A4940" t="str">
            <v>CCIN000347-1000-003</v>
          </cell>
          <cell r="I4940">
            <v>30000</v>
          </cell>
        </row>
        <row r="4941">
          <cell r="A4941" t="str">
            <v>CCIN000347-1000-004</v>
          </cell>
          <cell r="I4941">
            <v>1150000</v>
          </cell>
        </row>
        <row r="4942">
          <cell r="A4942" t="str">
            <v>CCIN000347-11000-002</v>
          </cell>
          <cell r="I4942">
            <v>111277</v>
          </cell>
        </row>
        <row r="4943">
          <cell r="A4943" t="str">
            <v>CCIN000347-12000-001</v>
          </cell>
          <cell r="I4943">
            <v>100000</v>
          </cell>
        </row>
        <row r="4944">
          <cell r="A4944" t="str">
            <v>CCIN000347-13000-001</v>
          </cell>
          <cell r="I4944">
            <v>100000</v>
          </cell>
        </row>
        <row r="4945">
          <cell r="A4945" t="str">
            <v>CCIN000347-14000-001</v>
          </cell>
          <cell r="I4945">
            <v>75000</v>
          </cell>
        </row>
        <row r="4946">
          <cell r="A4946" t="str">
            <v>CCIN000347-17000-001</v>
          </cell>
          <cell r="I4946">
            <v>150000</v>
          </cell>
        </row>
        <row r="4947">
          <cell r="A4947" t="str">
            <v>CCIN000347-18000-001</v>
          </cell>
          <cell r="I4947">
            <v>282450</v>
          </cell>
        </row>
        <row r="4948">
          <cell r="A4948" t="str">
            <v>CCIN000347-19000-001</v>
          </cell>
          <cell r="I4948">
            <v>300000</v>
          </cell>
        </row>
        <row r="4949">
          <cell r="A4949" t="str">
            <v>CCIN000347-20000-001</v>
          </cell>
          <cell r="I4949">
            <v>440907</v>
          </cell>
        </row>
        <row r="4950">
          <cell r="A4950" t="str">
            <v>CCIN000347-2000-002</v>
          </cell>
          <cell r="I4950">
            <v>200000</v>
          </cell>
        </row>
        <row r="4951">
          <cell r="A4951" t="str">
            <v>CCIN000347-2000-003</v>
          </cell>
          <cell r="I4951">
            <v>30000</v>
          </cell>
        </row>
        <row r="4952">
          <cell r="A4952" t="str">
            <v>CCIN000347-2000-004</v>
          </cell>
          <cell r="I4952">
            <v>50000</v>
          </cell>
        </row>
        <row r="4953">
          <cell r="A4953" t="str">
            <v>CCIN000347-2000-005</v>
          </cell>
          <cell r="I4953">
            <v>650000</v>
          </cell>
        </row>
        <row r="4954">
          <cell r="A4954" t="str">
            <v>CCIN000347-21000-001</v>
          </cell>
          <cell r="I4954">
            <v>212818</v>
          </cell>
        </row>
        <row r="4955">
          <cell r="A4955" t="str">
            <v>CCIN000347-22000-001</v>
          </cell>
          <cell r="I4955">
            <v>174477</v>
          </cell>
        </row>
        <row r="4956">
          <cell r="A4956" t="str">
            <v>CCIN000347-25000-001</v>
          </cell>
          <cell r="I4956">
            <v>228317</v>
          </cell>
        </row>
        <row r="4957">
          <cell r="A4957" t="str">
            <v>CCIN000347-26000-001</v>
          </cell>
          <cell r="I4957">
            <v>53725</v>
          </cell>
        </row>
        <row r="4958">
          <cell r="A4958" t="str">
            <v>CCIN000347-27000-001</v>
          </cell>
          <cell r="I4958">
            <v>209832</v>
          </cell>
        </row>
        <row r="4959">
          <cell r="A4959" t="str">
            <v>CCIN000347-29000-001</v>
          </cell>
          <cell r="I4959">
            <v>214000</v>
          </cell>
        </row>
        <row r="4960">
          <cell r="A4960" t="str">
            <v>CCIN000347-3000-002</v>
          </cell>
          <cell r="I4960">
            <v>100000</v>
          </cell>
        </row>
        <row r="4961">
          <cell r="A4961" t="str">
            <v>CCIN000347-31000-001</v>
          </cell>
          <cell r="I4961">
            <v>55000</v>
          </cell>
        </row>
        <row r="4962">
          <cell r="A4962" t="str">
            <v>CCIN000347-4000-002</v>
          </cell>
          <cell r="I4962">
            <v>50000</v>
          </cell>
        </row>
        <row r="4963">
          <cell r="A4963" t="str">
            <v>CCIN000347-5000-002</v>
          </cell>
          <cell r="I4963">
            <v>150000</v>
          </cell>
        </row>
        <row r="4964">
          <cell r="A4964" t="str">
            <v>CCIN000347-6000-001</v>
          </cell>
          <cell r="I4964">
            <v>50000</v>
          </cell>
        </row>
        <row r="4965">
          <cell r="A4965" t="str">
            <v>CCIN000347-6000-002</v>
          </cell>
          <cell r="I4965">
            <v>164468.29999999999</v>
          </cell>
        </row>
        <row r="4966">
          <cell r="A4966" t="str">
            <v>CCIN000347-7000-001</v>
          </cell>
          <cell r="I4966">
            <v>10000</v>
          </cell>
        </row>
        <row r="4967">
          <cell r="A4967" t="str">
            <v>CCIN000347-7000-002</v>
          </cell>
          <cell r="I4967">
            <v>111277</v>
          </cell>
        </row>
        <row r="4968">
          <cell r="A4968" t="str">
            <v>CCIN000347-8000-001</v>
          </cell>
          <cell r="I4968">
            <v>300000</v>
          </cell>
        </row>
        <row r="4969">
          <cell r="A4969" t="str">
            <v>CCIN000347-8000-002</v>
          </cell>
          <cell r="I4969">
            <v>111277</v>
          </cell>
        </row>
        <row r="4970">
          <cell r="A4970" t="str">
            <v>CCIN000347-9000-001</v>
          </cell>
          <cell r="I4970">
            <v>300000</v>
          </cell>
        </row>
        <row r="4971">
          <cell r="A4971" t="str">
            <v>CCIN000347-9000-002</v>
          </cell>
          <cell r="I4971">
            <v>111277</v>
          </cell>
        </row>
        <row r="4972">
          <cell r="A4972" t="str">
            <v>CCIN000348-10000-005</v>
          </cell>
          <cell r="I4972">
            <v>65000</v>
          </cell>
        </row>
        <row r="4973">
          <cell r="A4973" t="str">
            <v>CCIN000348-10000-006</v>
          </cell>
          <cell r="I4973">
            <v>250000</v>
          </cell>
        </row>
        <row r="4974">
          <cell r="A4974" t="str">
            <v>CCIN000348-1000-002</v>
          </cell>
          <cell r="I4974">
            <v>45000</v>
          </cell>
        </row>
        <row r="4975">
          <cell r="A4975" t="str">
            <v>CCIN000348-1000-003</v>
          </cell>
          <cell r="I4975">
            <v>32500</v>
          </cell>
        </row>
        <row r="4976">
          <cell r="A4976" t="str">
            <v>CCIN000348-1000-004</v>
          </cell>
          <cell r="I4976">
            <v>228000</v>
          </cell>
        </row>
        <row r="4977">
          <cell r="A4977" t="str">
            <v>CCIN000348-1000-006</v>
          </cell>
          <cell r="I4977">
            <v>600000</v>
          </cell>
        </row>
        <row r="4978">
          <cell r="A4978" t="str">
            <v>CCIN000348-11000-005</v>
          </cell>
          <cell r="I4978">
            <v>80000</v>
          </cell>
        </row>
        <row r="4979">
          <cell r="A4979" t="str">
            <v>CCIN000348-11000-006</v>
          </cell>
          <cell r="I4979">
            <v>250000</v>
          </cell>
        </row>
        <row r="4980">
          <cell r="A4980" t="str">
            <v>CCIN000348-12000-005</v>
          </cell>
          <cell r="I4980">
            <v>80000</v>
          </cell>
        </row>
        <row r="4981">
          <cell r="A4981" t="str">
            <v>CCIN000348-12000-006</v>
          </cell>
          <cell r="I4981">
            <v>250000</v>
          </cell>
        </row>
        <row r="4982">
          <cell r="A4982" t="str">
            <v>CCIN000348-13000-005</v>
          </cell>
          <cell r="I4982">
            <v>80000</v>
          </cell>
        </row>
        <row r="4983">
          <cell r="A4983" t="str">
            <v>CCIN000348-14000-005</v>
          </cell>
          <cell r="I4983">
            <v>100000</v>
          </cell>
        </row>
        <row r="4984">
          <cell r="A4984" t="str">
            <v>CCIN000348-15000-005</v>
          </cell>
          <cell r="I4984">
            <v>100000</v>
          </cell>
        </row>
        <row r="4985">
          <cell r="A4985" t="str">
            <v>CCIN000348-17000-005</v>
          </cell>
          <cell r="I4985">
            <v>120000</v>
          </cell>
        </row>
        <row r="4986">
          <cell r="A4986" t="str">
            <v>CCIN000348-18000-005</v>
          </cell>
          <cell r="I4986">
            <v>120000</v>
          </cell>
        </row>
        <row r="4987">
          <cell r="A4987" t="str">
            <v>CCIN000348-19000-005</v>
          </cell>
          <cell r="I4987">
            <v>120000</v>
          </cell>
        </row>
        <row r="4988">
          <cell r="A4988" t="str">
            <v>CCIN000348-20000-005</v>
          </cell>
          <cell r="I4988">
            <v>120000</v>
          </cell>
        </row>
        <row r="4989">
          <cell r="A4989" t="str">
            <v>CCIN000348-2000-002</v>
          </cell>
          <cell r="I4989">
            <v>40000</v>
          </cell>
        </row>
        <row r="4990">
          <cell r="A4990" t="str">
            <v>CCIN000348-2000-006</v>
          </cell>
          <cell r="I4990">
            <v>100000</v>
          </cell>
        </row>
        <row r="4991">
          <cell r="A4991" t="str">
            <v>CCIN000348-21000-005</v>
          </cell>
          <cell r="I4991">
            <v>120000</v>
          </cell>
        </row>
        <row r="4992">
          <cell r="A4992" t="str">
            <v>CCIN000348-22000-005</v>
          </cell>
          <cell r="I4992">
            <v>130000</v>
          </cell>
        </row>
        <row r="4993">
          <cell r="A4993" t="str">
            <v>CCIN000348-23000-005</v>
          </cell>
          <cell r="I4993">
            <v>60000</v>
          </cell>
        </row>
        <row r="4994">
          <cell r="A4994" t="str">
            <v>CCIN000348-24000-005</v>
          </cell>
          <cell r="I4994">
            <v>50000</v>
          </cell>
        </row>
        <row r="4995">
          <cell r="A4995" t="str">
            <v>CCIN000348-25000-005</v>
          </cell>
          <cell r="I4995">
            <v>50000</v>
          </cell>
        </row>
        <row r="4996">
          <cell r="A4996" t="str">
            <v>CCIN000348-26000-005</v>
          </cell>
          <cell r="I4996">
            <v>65000</v>
          </cell>
        </row>
        <row r="4997">
          <cell r="A4997" t="str">
            <v>CCIN000348-27000-005</v>
          </cell>
          <cell r="I4997">
            <v>80000</v>
          </cell>
        </row>
        <row r="4998">
          <cell r="A4998" t="str">
            <v>CCIN000348-28000-005</v>
          </cell>
          <cell r="I4998">
            <v>100000</v>
          </cell>
        </row>
        <row r="4999">
          <cell r="A4999" t="str">
            <v>CCIN000348-29000-005</v>
          </cell>
          <cell r="I4999">
            <v>100000</v>
          </cell>
        </row>
        <row r="5000">
          <cell r="A5000" t="str">
            <v>CCIN000348-3000-002</v>
          </cell>
          <cell r="I5000">
            <v>50000</v>
          </cell>
        </row>
        <row r="5001">
          <cell r="A5001" t="str">
            <v>CCIN000348-4000-002</v>
          </cell>
          <cell r="I5001">
            <v>40000</v>
          </cell>
        </row>
        <row r="5002">
          <cell r="A5002" t="str">
            <v>CCIN000348-4000-005</v>
          </cell>
          <cell r="I5002">
            <v>117000</v>
          </cell>
        </row>
        <row r="5003">
          <cell r="A5003" t="str">
            <v>CCIN000348-5000-005</v>
          </cell>
          <cell r="I5003">
            <v>44357</v>
          </cell>
        </row>
        <row r="5004">
          <cell r="A5004" t="str">
            <v>CCIN000348-7000-005</v>
          </cell>
          <cell r="I5004">
            <v>87539</v>
          </cell>
        </row>
        <row r="5005">
          <cell r="A5005" t="str">
            <v>CCIN000348-8000-005</v>
          </cell>
          <cell r="I5005">
            <v>50000</v>
          </cell>
        </row>
        <row r="5006">
          <cell r="A5006" t="str">
            <v>CCIN000348-9000-006</v>
          </cell>
          <cell r="I5006">
            <v>200000</v>
          </cell>
        </row>
        <row r="5007">
          <cell r="A5007" t="str">
            <v>CCIN000349-1000-002</v>
          </cell>
          <cell r="I5007">
            <v>816000</v>
          </cell>
        </row>
        <row r="5008">
          <cell r="A5008" t="str">
            <v>CCIN000349-1000-005</v>
          </cell>
          <cell r="I5008">
            <v>86388</v>
          </cell>
        </row>
        <row r="5009">
          <cell r="A5009" t="str">
            <v>CCIN000349-1000-008</v>
          </cell>
          <cell r="I5009">
            <v>298099</v>
          </cell>
        </row>
        <row r="5010">
          <cell r="A5010" t="str">
            <v>CCIN000349-12000-001</v>
          </cell>
          <cell r="I5010">
            <v>200000</v>
          </cell>
        </row>
        <row r="5011">
          <cell r="A5011" t="str">
            <v>CCIN000349-13000-001</v>
          </cell>
          <cell r="I5011">
            <v>250000</v>
          </cell>
        </row>
        <row r="5012">
          <cell r="A5012" t="str">
            <v>CCIN000349-14000-001</v>
          </cell>
          <cell r="I5012">
            <v>830750</v>
          </cell>
        </row>
        <row r="5013">
          <cell r="A5013" t="str">
            <v>CCIN000349-15000-001</v>
          </cell>
          <cell r="I5013">
            <v>25000</v>
          </cell>
        </row>
        <row r="5014">
          <cell r="A5014" t="str">
            <v>CCIN000349-17000-001</v>
          </cell>
          <cell r="I5014">
            <v>120000</v>
          </cell>
        </row>
        <row r="5015">
          <cell r="A5015" t="str">
            <v>CCIN000349-6000-001</v>
          </cell>
          <cell r="I5015">
            <v>30000</v>
          </cell>
        </row>
        <row r="5016">
          <cell r="A5016" t="str">
            <v>CCIN000350-1000-001</v>
          </cell>
          <cell r="I5016">
            <v>72874</v>
          </cell>
        </row>
        <row r="5017">
          <cell r="A5017" t="str">
            <v>CCIN000350-1000-002</v>
          </cell>
          <cell r="I5017">
            <v>1000000</v>
          </cell>
        </row>
        <row r="5018">
          <cell r="A5018" t="str">
            <v>CCIN000350-1000-003</v>
          </cell>
          <cell r="I5018">
            <v>65000</v>
          </cell>
        </row>
        <row r="5019">
          <cell r="A5019" t="str">
            <v>CCIN000350-1000-004</v>
          </cell>
          <cell r="I5019">
            <v>1560000</v>
          </cell>
        </row>
        <row r="5020">
          <cell r="A5020" t="str">
            <v>CCIN000350-1000-006</v>
          </cell>
          <cell r="I5020">
            <v>30000</v>
          </cell>
        </row>
        <row r="5021">
          <cell r="A5021" t="str">
            <v>CCIN000350-2000-002</v>
          </cell>
          <cell r="I5021">
            <v>600000</v>
          </cell>
        </row>
        <row r="5022">
          <cell r="A5022" t="str">
            <v>CCIN000350-2000-004</v>
          </cell>
          <cell r="I5022">
            <v>1560000</v>
          </cell>
        </row>
        <row r="5023">
          <cell r="A5023" t="str">
            <v>CCIN000350-2000-006</v>
          </cell>
          <cell r="I5023">
            <v>15000</v>
          </cell>
        </row>
        <row r="5024">
          <cell r="A5024" t="str">
            <v>CCIN000350-3000-002</v>
          </cell>
          <cell r="I5024">
            <v>771500</v>
          </cell>
        </row>
        <row r="5025">
          <cell r="A5025" t="str">
            <v>CCIN000350-3000-003</v>
          </cell>
          <cell r="I5025">
            <v>100000</v>
          </cell>
        </row>
        <row r="5026">
          <cell r="A5026" t="str">
            <v>CCIN000350-3000-006</v>
          </cell>
          <cell r="I5026">
            <v>23863</v>
          </cell>
        </row>
        <row r="5027">
          <cell r="A5027" t="str">
            <v>CCIN000350-4000-002</v>
          </cell>
          <cell r="I5027">
            <v>900000</v>
          </cell>
        </row>
        <row r="5028">
          <cell r="A5028" t="str">
            <v>CCIN000350-4000-006</v>
          </cell>
          <cell r="I5028">
            <v>25000</v>
          </cell>
        </row>
        <row r="5029">
          <cell r="A5029" t="str">
            <v>CCIN000350-5000-002</v>
          </cell>
          <cell r="I5029">
            <v>651674</v>
          </cell>
        </row>
        <row r="5030">
          <cell r="A5030" t="str">
            <v>CCIN000350-5000-006</v>
          </cell>
          <cell r="I5030">
            <v>409780</v>
          </cell>
        </row>
        <row r="5031">
          <cell r="A5031" t="str">
            <v>CCIN000351-1000-002</v>
          </cell>
          <cell r="I5031">
            <v>276000</v>
          </cell>
        </row>
        <row r="5032">
          <cell r="A5032" t="str">
            <v>CCIN000351-1000-003</v>
          </cell>
          <cell r="I5032">
            <v>30000</v>
          </cell>
        </row>
        <row r="5033">
          <cell r="A5033" t="str">
            <v>CCIN000351-1000-004</v>
          </cell>
          <cell r="I5033">
            <v>436850</v>
          </cell>
        </row>
        <row r="5034">
          <cell r="A5034" t="str">
            <v>CCIN000351-1000-005</v>
          </cell>
          <cell r="I5034">
            <v>405670</v>
          </cell>
        </row>
        <row r="5035">
          <cell r="A5035" t="str">
            <v>CCIN000351-2000-001</v>
          </cell>
          <cell r="I5035">
            <v>40000</v>
          </cell>
        </row>
        <row r="5036">
          <cell r="A5036" t="str">
            <v>CCIN000351-2000-002</v>
          </cell>
          <cell r="I5036">
            <v>120000</v>
          </cell>
        </row>
        <row r="5037">
          <cell r="A5037" t="str">
            <v>CCIN000351-2000-003</v>
          </cell>
          <cell r="I5037">
            <v>54000</v>
          </cell>
        </row>
        <row r="5038">
          <cell r="A5038" t="str">
            <v>CCIN000351-3000-002</v>
          </cell>
          <cell r="I5038">
            <v>256000</v>
          </cell>
        </row>
        <row r="5039">
          <cell r="A5039" t="str">
            <v>CCIN000351-3000-003</v>
          </cell>
          <cell r="I5039">
            <v>75150</v>
          </cell>
        </row>
        <row r="5040">
          <cell r="A5040" t="str">
            <v>CCIN000351-4000-003</v>
          </cell>
          <cell r="I5040">
            <v>100000</v>
          </cell>
        </row>
        <row r="5041">
          <cell r="A5041" t="str">
            <v>CCIN000351-4000-004</v>
          </cell>
          <cell r="I5041">
            <v>100000</v>
          </cell>
        </row>
        <row r="5042">
          <cell r="A5042" t="str">
            <v>CCIN000351-5000-003</v>
          </cell>
          <cell r="I5042">
            <v>120000</v>
          </cell>
        </row>
        <row r="5043">
          <cell r="A5043" t="str">
            <v>CCIN000352-1000-002</v>
          </cell>
          <cell r="I5043">
            <v>32500</v>
          </cell>
        </row>
        <row r="5044">
          <cell r="A5044" t="str">
            <v>CCIN000352-1000-003</v>
          </cell>
          <cell r="I5044">
            <v>50000</v>
          </cell>
        </row>
        <row r="5045">
          <cell r="A5045" t="str">
            <v>CCIN000352-1000-005</v>
          </cell>
          <cell r="I5045">
            <v>582000</v>
          </cell>
        </row>
        <row r="5046">
          <cell r="A5046" t="str">
            <v>CCIN000352-2000-003</v>
          </cell>
          <cell r="I5046">
            <v>50000</v>
          </cell>
        </row>
        <row r="5047">
          <cell r="A5047" t="str">
            <v>CCIN000352-2000-008</v>
          </cell>
          <cell r="I5047">
            <v>500000</v>
          </cell>
        </row>
        <row r="5048">
          <cell r="A5048" t="str">
            <v>CCIN000353-1000-002</v>
          </cell>
          <cell r="I5048">
            <v>516000</v>
          </cell>
        </row>
        <row r="5049">
          <cell r="A5049" t="str">
            <v>CCIN000353-1000-003</v>
          </cell>
          <cell r="I5049">
            <v>30000</v>
          </cell>
        </row>
        <row r="5050">
          <cell r="A5050" t="str">
            <v>CCIN000353-1000-005</v>
          </cell>
          <cell r="I5050">
            <v>130000</v>
          </cell>
        </row>
        <row r="5051">
          <cell r="A5051" t="str">
            <v>CCIN000353-2000-003</v>
          </cell>
          <cell r="I5051">
            <v>43200</v>
          </cell>
        </row>
        <row r="5052">
          <cell r="A5052" t="str">
            <v>CCIN000353-2000-005</v>
          </cell>
          <cell r="I5052">
            <v>128700</v>
          </cell>
        </row>
        <row r="5053">
          <cell r="A5053" t="str">
            <v>CCIN000353-5000-008</v>
          </cell>
          <cell r="I5053">
            <v>270000</v>
          </cell>
        </row>
        <row r="5054">
          <cell r="A5054" t="str">
            <v>CCIN000354-1000-002</v>
          </cell>
          <cell r="I5054">
            <v>93000</v>
          </cell>
        </row>
        <row r="5055">
          <cell r="A5055" t="str">
            <v>CCIN000354-1000-004</v>
          </cell>
          <cell r="I5055">
            <v>105000</v>
          </cell>
        </row>
        <row r="5056">
          <cell r="A5056" t="str">
            <v>CCIN000354-1000-005</v>
          </cell>
          <cell r="I5056">
            <v>200000</v>
          </cell>
        </row>
        <row r="5057">
          <cell r="A5057" t="str">
            <v>CCIN000354-1000-006</v>
          </cell>
          <cell r="I5057">
            <v>350000</v>
          </cell>
        </row>
        <row r="5058">
          <cell r="A5058" t="str">
            <v>CCIN000354-12000-001</v>
          </cell>
          <cell r="I5058">
            <v>1915000</v>
          </cell>
        </row>
        <row r="5059">
          <cell r="A5059" t="str">
            <v>CCIN000354-13000-001</v>
          </cell>
          <cell r="I5059">
            <v>20000</v>
          </cell>
        </row>
        <row r="5060">
          <cell r="A5060" t="str">
            <v>CCIN000354-16000-001</v>
          </cell>
          <cell r="I5060">
            <v>30000</v>
          </cell>
        </row>
        <row r="5061">
          <cell r="A5061" t="str">
            <v>CCIN000354-17000-001</v>
          </cell>
          <cell r="I5061">
            <v>35000</v>
          </cell>
        </row>
        <row r="5062">
          <cell r="A5062" t="str">
            <v>CCIN000354-2000-004</v>
          </cell>
          <cell r="I5062">
            <v>100000</v>
          </cell>
        </row>
        <row r="5063">
          <cell r="A5063" t="str">
            <v>CCIN000354-2000-006</v>
          </cell>
          <cell r="I5063">
            <v>500000</v>
          </cell>
        </row>
        <row r="5064">
          <cell r="A5064" t="str">
            <v>CCIN000354-4000-001</v>
          </cell>
          <cell r="I5064">
            <v>1366000</v>
          </cell>
        </row>
        <row r="5065">
          <cell r="A5065" t="str">
            <v>CCIN000354-6000-001</v>
          </cell>
          <cell r="I5065">
            <v>1520000</v>
          </cell>
        </row>
        <row r="5066">
          <cell r="A5066" t="str">
            <v>CCIN000354-7000-001</v>
          </cell>
          <cell r="I5066">
            <v>1500000</v>
          </cell>
        </row>
        <row r="5067">
          <cell r="A5067" t="str">
            <v>CCIN000354-8000-001</v>
          </cell>
          <cell r="I5067">
            <v>4652165</v>
          </cell>
        </row>
        <row r="5068">
          <cell r="A5068" t="str">
            <v>CCIN000354-9000-001</v>
          </cell>
          <cell r="I5068">
            <v>1000000</v>
          </cell>
        </row>
        <row r="5069">
          <cell r="A5069" t="str">
            <v>CCIN000355-10000-003</v>
          </cell>
          <cell r="I5069">
            <v>32600</v>
          </cell>
        </row>
        <row r="5070">
          <cell r="A5070" t="str">
            <v>CCIN000355-1000-003</v>
          </cell>
          <cell r="I5070">
            <v>25000</v>
          </cell>
        </row>
        <row r="5071">
          <cell r="A5071" t="str">
            <v>CCIN000355-1000-004</v>
          </cell>
          <cell r="I5071">
            <v>50000</v>
          </cell>
        </row>
        <row r="5072">
          <cell r="A5072" t="str">
            <v>CCIN000355-1000-006</v>
          </cell>
          <cell r="I5072">
            <v>20500</v>
          </cell>
        </row>
        <row r="5073">
          <cell r="A5073" t="str">
            <v>CCIN000355-1000-008</v>
          </cell>
          <cell r="I5073">
            <v>1200000</v>
          </cell>
        </row>
        <row r="5074">
          <cell r="A5074" t="str">
            <v>CCIN000355-2000-002</v>
          </cell>
          <cell r="I5074">
            <v>90000</v>
          </cell>
        </row>
        <row r="5075">
          <cell r="A5075" t="str">
            <v>CCIN000355-2000-003</v>
          </cell>
          <cell r="I5075">
            <v>36000</v>
          </cell>
        </row>
        <row r="5076">
          <cell r="A5076" t="str">
            <v>CCIN000355-2000-004</v>
          </cell>
          <cell r="I5076">
            <v>54000</v>
          </cell>
        </row>
        <row r="5077">
          <cell r="A5077" t="str">
            <v>CCIN000355-2000-005</v>
          </cell>
          <cell r="I5077">
            <v>3500000</v>
          </cell>
        </row>
        <row r="5078">
          <cell r="A5078" t="str">
            <v>CCIN000355-3000-002</v>
          </cell>
          <cell r="I5078">
            <v>90000</v>
          </cell>
        </row>
        <row r="5079">
          <cell r="A5079" t="str">
            <v>CCIN000355-3000-003</v>
          </cell>
          <cell r="I5079">
            <v>15000</v>
          </cell>
        </row>
        <row r="5080">
          <cell r="A5080" t="str">
            <v>CCIN000355-3000-004</v>
          </cell>
          <cell r="I5080">
            <v>54000</v>
          </cell>
        </row>
        <row r="5081">
          <cell r="A5081" t="str">
            <v>CCIN000355-3000-005</v>
          </cell>
          <cell r="I5081">
            <v>3500000</v>
          </cell>
        </row>
        <row r="5082">
          <cell r="A5082" t="str">
            <v>CCIN000355-4000-002</v>
          </cell>
          <cell r="I5082">
            <v>150000</v>
          </cell>
        </row>
        <row r="5083">
          <cell r="A5083" t="str">
            <v>CCIN000355-4000-003</v>
          </cell>
          <cell r="I5083">
            <v>32600</v>
          </cell>
        </row>
        <row r="5084">
          <cell r="A5084" t="str">
            <v>CCIN000355-4000-004</v>
          </cell>
          <cell r="I5084">
            <v>50000</v>
          </cell>
        </row>
        <row r="5085">
          <cell r="A5085" t="str">
            <v>CCIN000355-4000-005</v>
          </cell>
          <cell r="I5085">
            <v>3500000</v>
          </cell>
        </row>
        <row r="5086">
          <cell r="A5086" t="str">
            <v>CCIN000355-5000-002</v>
          </cell>
          <cell r="I5086">
            <v>150000</v>
          </cell>
        </row>
        <row r="5087">
          <cell r="A5087" t="str">
            <v>CCIN000355-5000-003</v>
          </cell>
          <cell r="I5087">
            <v>22000</v>
          </cell>
        </row>
        <row r="5088">
          <cell r="A5088" t="str">
            <v>CCIN000355-5000-004</v>
          </cell>
          <cell r="I5088">
            <v>55000</v>
          </cell>
        </row>
        <row r="5089">
          <cell r="A5089" t="str">
            <v>CCIN000355-5000-005</v>
          </cell>
          <cell r="I5089">
            <v>3500000</v>
          </cell>
        </row>
        <row r="5090">
          <cell r="A5090" t="str">
            <v>CCIN000355-6000-003</v>
          </cell>
          <cell r="I5090">
            <v>32600</v>
          </cell>
        </row>
        <row r="5091">
          <cell r="A5091" t="str">
            <v>CCIN000355-6000-004</v>
          </cell>
          <cell r="I5091">
            <v>55000</v>
          </cell>
        </row>
        <row r="5092">
          <cell r="A5092" t="str">
            <v>CCIN000355-7000-003</v>
          </cell>
          <cell r="I5092">
            <v>32600</v>
          </cell>
        </row>
        <row r="5093">
          <cell r="A5093" t="str">
            <v>CCIN000355-9000-003</v>
          </cell>
          <cell r="I5093">
            <v>22000</v>
          </cell>
        </row>
        <row r="5094">
          <cell r="A5094" t="str">
            <v>CCIN000356-1000-003</v>
          </cell>
          <cell r="I5094">
            <v>22000</v>
          </cell>
        </row>
        <row r="5095">
          <cell r="A5095" t="str">
            <v>CCIN000356-1000-004</v>
          </cell>
          <cell r="I5095">
            <v>280000</v>
          </cell>
        </row>
        <row r="5096">
          <cell r="A5096" t="str">
            <v>CCIN000356-2000-008</v>
          </cell>
          <cell r="I5096">
            <v>379899</v>
          </cell>
        </row>
        <row r="5097">
          <cell r="A5097" t="str">
            <v>CCIN000357-1000-002</v>
          </cell>
          <cell r="I5097">
            <v>291000</v>
          </cell>
        </row>
        <row r="5098">
          <cell r="A5098" t="str">
            <v>CCIN000357-1000-003</v>
          </cell>
          <cell r="I5098">
            <v>30000</v>
          </cell>
        </row>
        <row r="5099">
          <cell r="A5099" t="str">
            <v>CCIN000357-1000-004</v>
          </cell>
          <cell r="I5099">
            <v>50000</v>
          </cell>
        </row>
        <row r="5100">
          <cell r="A5100" t="str">
            <v>CCIN000357-1000-008</v>
          </cell>
          <cell r="I5100">
            <v>321593</v>
          </cell>
        </row>
        <row r="5101">
          <cell r="A5101" t="str">
            <v>CCIN000357-2000-005</v>
          </cell>
          <cell r="I5101">
            <v>123667</v>
          </cell>
        </row>
        <row r="5102">
          <cell r="A5102" t="str">
            <v>CCIN000357-3000-002</v>
          </cell>
          <cell r="I5102">
            <v>600000</v>
          </cell>
        </row>
        <row r="5103">
          <cell r="A5103" t="str">
            <v>CCIN000357-3000-004</v>
          </cell>
          <cell r="I5103">
            <v>50000</v>
          </cell>
        </row>
        <row r="5104">
          <cell r="A5104" t="str">
            <v>CCIN000357-4000-002</v>
          </cell>
          <cell r="I5104">
            <v>330320</v>
          </cell>
        </row>
        <row r="5105">
          <cell r="A5105" t="str">
            <v>CCIN000357-4000-004</v>
          </cell>
          <cell r="I5105">
            <v>40000</v>
          </cell>
        </row>
        <row r="5106">
          <cell r="A5106" t="str">
            <v>CCIN000358-1000-002</v>
          </cell>
          <cell r="I5106">
            <v>200000</v>
          </cell>
        </row>
        <row r="5107">
          <cell r="A5107" t="str">
            <v>CCIN000358-1000-003</v>
          </cell>
          <cell r="I5107">
            <v>20000</v>
          </cell>
        </row>
        <row r="5108">
          <cell r="A5108" t="str">
            <v>CCIN000358-1000-004</v>
          </cell>
          <cell r="I5108">
            <v>250000</v>
          </cell>
        </row>
        <row r="5109">
          <cell r="A5109" t="str">
            <v>CCIN000358-1000-006</v>
          </cell>
          <cell r="I5109">
            <v>100000</v>
          </cell>
        </row>
        <row r="5110">
          <cell r="A5110" t="str">
            <v>CCIN000358-15000-001</v>
          </cell>
          <cell r="I5110">
            <v>40000</v>
          </cell>
        </row>
        <row r="5111">
          <cell r="A5111" t="str">
            <v>CCIN000358-16000-001</v>
          </cell>
          <cell r="I5111">
            <v>40000</v>
          </cell>
        </row>
        <row r="5112">
          <cell r="A5112" t="str">
            <v>CCIN000358-17000-001</v>
          </cell>
          <cell r="I5112">
            <v>40000</v>
          </cell>
        </row>
        <row r="5113">
          <cell r="A5113" t="str">
            <v>CCIN000358-18000-001</v>
          </cell>
          <cell r="I5113">
            <v>40000</v>
          </cell>
        </row>
        <row r="5114">
          <cell r="A5114" t="str">
            <v>CCIN000358-19000-001</v>
          </cell>
          <cell r="I5114">
            <v>40000</v>
          </cell>
        </row>
        <row r="5115">
          <cell r="A5115" t="str">
            <v>CCIN000358-2000-002</v>
          </cell>
          <cell r="I5115">
            <v>200000</v>
          </cell>
        </row>
        <row r="5116">
          <cell r="A5116" t="str">
            <v>CCIN000358-2000-003</v>
          </cell>
          <cell r="I5116">
            <v>40000</v>
          </cell>
        </row>
        <row r="5117">
          <cell r="A5117" t="str">
            <v>CCIN000358-21000-001</v>
          </cell>
          <cell r="I5117">
            <v>40000</v>
          </cell>
        </row>
        <row r="5118">
          <cell r="A5118" t="str">
            <v>CCIN000358-22000-001</v>
          </cell>
          <cell r="I5118">
            <v>40000</v>
          </cell>
        </row>
        <row r="5119">
          <cell r="A5119" t="str">
            <v>CCIN000358-23000-001</v>
          </cell>
          <cell r="I5119">
            <v>40000</v>
          </cell>
        </row>
        <row r="5120">
          <cell r="A5120" t="str">
            <v>CCIN000358-24000-001</v>
          </cell>
          <cell r="I5120">
            <v>40000</v>
          </cell>
        </row>
        <row r="5121">
          <cell r="A5121" t="str">
            <v>CCIN000358-25000-001</v>
          </cell>
          <cell r="I5121">
            <v>40000</v>
          </cell>
        </row>
        <row r="5122">
          <cell r="A5122" t="str">
            <v>CCIN000358-26000-001</v>
          </cell>
          <cell r="I5122">
            <v>20000</v>
          </cell>
        </row>
        <row r="5123">
          <cell r="A5123" t="str">
            <v>CCIN000358-27000-001</v>
          </cell>
          <cell r="I5123">
            <v>40000</v>
          </cell>
        </row>
        <row r="5124">
          <cell r="A5124" t="str">
            <v>CCIN000358-28000-001</v>
          </cell>
          <cell r="I5124">
            <v>40000</v>
          </cell>
        </row>
        <row r="5125">
          <cell r="A5125" t="str">
            <v>CCIN000358-29000-001</v>
          </cell>
          <cell r="I5125">
            <v>40000</v>
          </cell>
        </row>
        <row r="5126">
          <cell r="A5126" t="str">
            <v>CCIN000358-30000-001</v>
          </cell>
          <cell r="I5126">
            <v>40000</v>
          </cell>
        </row>
        <row r="5127">
          <cell r="A5127" t="str">
            <v>CCIN000358-31000-001</v>
          </cell>
          <cell r="I5127">
            <v>40000</v>
          </cell>
        </row>
        <row r="5128">
          <cell r="A5128" t="str">
            <v>CCIN000358-32000-001</v>
          </cell>
          <cell r="I5128">
            <v>40000</v>
          </cell>
        </row>
        <row r="5129">
          <cell r="A5129" t="str">
            <v>CCIN000358-34000-001</v>
          </cell>
          <cell r="I5129">
            <v>40000</v>
          </cell>
        </row>
        <row r="5130">
          <cell r="A5130" t="str">
            <v>CCIN000358-35000-001</v>
          </cell>
          <cell r="I5130">
            <v>40000</v>
          </cell>
        </row>
        <row r="5131">
          <cell r="A5131" t="str">
            <v>CCIN000358-38000-001</v>
          </cell>
          <cell r="I5131">
            <v>40000</v>
          </cell>
        </row>
        <row r="5132">
          <cell r="A5132" t="str">
            <v>CCIN000358-4000-002</v>
          </cell>
          <cell r="I5132">
            <v>100000</v>
          </cell>
        </row>
        <row r="5133">
          <cell r="A5133" t="str">
            <v>CCIN000358-41000-001</v>
          </cell>
          <cell r="I5133">
            <v>40000</v>
          </cell>
        </row>
        <row r="5134">
          <cell r="A5134" t="str">
            <v>CCIN000358-43000-001</v>
          </cell>
          <cell r="I5134">
            <v>40000</v>
          </cell>
        </row>
        <row r="5135">
          <cell r="A5135" t="str">
            <v>CCIN000358-46000-001</v>
          </cell>
          <cell r="I5135">
            <v>40000</v>
          </cell>
        </row>
        <row r="5136">
          <cell r="A5136" t="str">
            <v>CCIN000358-49000-001</v>
          </cell>
          <cell r="I5136">
            <v>50000</v>
          </cell>
        </row>
        <row r="5137">
          <cell r="A5137" t="str">
            <v>CCIN000358-51000-001</v>
          </cell>
          <cell r="I5137">
            <v>64362</v>
          </cell>
        </row>
        <row r="5138">
          <cell r="A5138" t="str">
            <v>CCIN000358-55000-001</v>
          </cell>
          <cell r="I5138">
            <v>77000</v>
          </cell>
        </row>
        <row r="5139">
          <cell r="A5139" t="str">
            <v>CCIN000358-57000-001</v>
          </cell>
          <cell r="I5139">
            <v>60000</v>
          </cell>
        </row>
        <row r="5140">
          <cell r="A5140" t="str">
            <v>CCIN000358-59000-001</v>
          </cell>
          <cell r="I5140">
            <v>75000</v>
          </cell>
        </row>
        <row r="5141">
          <cell r="A5141" t="str">
            <v>CCIN000358-60000-001</v>
          </cell>
          <cell r="I5141">
            <v>75000</v>
          </cell>
        </row>
        <row r="5142">
          <cell r="A5142" t="str">
            <v>CCIN000358-61000-001</v>
          </cell>
          <cell r="I5142">
            <v>75000</v>
          </cell>
        </row>
        <row r="5143">
          <cell r="A5143" t="str">
            <v>CCIN000358-62000-001</v>
          </cell>
          <cell r="I5143">
            <v>75000</v>
          </cell>
        </row>
        <row r="5144">
          <cell r="A5144" t="str">
            <v>CCIN000358-63000-001</v>
          </cell>
          <cell r="I5144">
            <v>85745</v>
          </cell>
        </row>
        <row r="5145">
          <cell r="A5145" t="str">
            <v>CCIN000358-66000-001</v>
          </cell>
          <cell r="I5145">
            <v>96383</v>
          </cell>
        </row>
        <row r="5146">
          <cell r="A5146" t="str">
            <v>CCIN000358-67000-001</v>
          </cell>
          <cell r="I5146">
            <v>106021</v>
          </cell>
        </row>
        <row r="5147">
          <cell r="A5147" t="str">
            <v>CCIN000358-69000-001</v>
          </cell>
          <cell r="I5147">
            <v>11277</v>
          </cell>
        </row>
        <row r="5148">
          <cell r="A5148" t="str">
            <v>CCIN000358-71000-001</v>
          </cell>
          <cell r="I5148">
            <v>107022</v>
          </cell>
        </row>
        <row r="5149">
          <cell r="A5149" t="str">
            <v>CCIN000358-72000-001</v>
          </cell>
          <cell r="I5149">
            <v>11277</v>
          </cell>
        </row>
        <row r="5150">
          <cell r="A5150" t="str">
            <v>CCIN000358-73000-001</v>
          </cell>
          <cell r="I5150">
            <v>107022</v>
          </cell>
        </row>
        <row r="5151">
          <cell r="A5151" t="str">
            <v>CCIN000358-74000-001</v>
          </cell>
          <cell r="I5151">
            <v>11277</v>
          </cell>
        </row>
        <row r="5152">
          <cell r="A5152" t="str">
            <v>CCIN000358-75000-001</v>
          </cell>
          <cell r="I5152">
            <v>5000</v>
          </cell>
        </row>
        <row r="5153">
          <cell r="A5153" t="str">
            <v>CCIN000358-76000-001</v>
          </cell>
          <cell r="I5153">
            <v>100000</v>
          </cell>
        </row>
        <row r="5154">
          <cell r="A5154" t="str">
            <v>CCIN000359-1000-002</v>
          </cell>
          <cell r="I5154">
            <v>198000</v>
          </cell>
        </row>
        <row r="5155">
          <cell r="A5155" t="str">
            <v>CCIN000359-1000-003</v>
          </cell>
          <cell r="I5155">
            <v>80000</v>
          </cell>
        </row>
        <row r="5156">
          <cell r="A5156" t="str">
            <v>CCIN000359-1000-004</v>
          </cell>
          <cell r="I5156">
            <v>117700</v>
          </cell>
        </row>
        <row r="5157">
          <cell r="A5157" t="str">
            <v>CCIN000359-1000-005</v>
          </cell>
          <cell r="I5157">
            <v>300000</v>
          </cell>
        </row>
        <row r="5158">
          <cell r="A5158" t="str">
            <v>CCIN000359-1000-008</v>
          </cell>
          <cell r="I5158">
            <v>230000</v>
          </cell>
        </row>
        <row r="5159">
          <cell r="A5159" t="str">
            <v>CCIN000359-2000-003</v>
          </cell>
          <cell r="I5159">
            <v>100000</v>
          </cell>
        </row>
        <row r="5160">
          <cell r="A5160" t="str">
            <v>CCIN000359-3000-003</v>
          </cell>
          <cell r="I5160">
            <v>100000</v>
          </cell>
        </row>
        <row r="5161">
          <cell r="A5161" t="str">
            <v>CCIN000359-4000-003</v>
          </cell>
          <cell r="I5161">
            <v>100000</v>
          </cell>
        </row>
        <row r="5162">
          <cell r="A5162" t="str">
            <v>CCIN000360-10000-005</v>
          </cell>
          <cell r="I5162">
            <v>50000</v>
          </cell>
        </row>
        <row r="5163">
          <cell r="A5163" t="str">
            <v>CCIN000360-1000-001</v>
          </cell>
          <cell r="I5163">
            <v>500000</v>
          </cell>
        </row>
        <row r="5164">
          <cell r="A5164" t="str">
            <v>CCIN000360-1000-002</v>
          </cell>
          <cell r="I5164">
            <v>333000</v>
          </cell>
        </row>
        <row r="5165">
          <cell r="A5165" t="str">
            <v>CCIN000360-1000-003</v>
          </cell>
          <cell r="I5165">
            <v>30000</v>
          </cell>
        </row>
        <row r="5166">
          <cell r="A5166" t="str">
            <v>CCIN000360-1000-004</v>
          </cell>
          <cell r="I5166">
            <v>225000</v>
          </cell>
        </row>
        <row r="5167">
          <cell r="A5167" t="str">
            <v>CCIN000360-1000-006</v>
          </cell>
          <cell r="I5167">
            <v>100000</v>
          </cell>
        </row>
        <row r="5168">
          <cell r="A5168" t="str">
            <v>CCIN000360-11000-005</v>
          </cell>
          <cell r="I5168">
            <v>50000</v>
          </cell>
        </row>
        <row r="5169">
          <cell r="A5169" t="str">
            <v>CCIN000360-12000-005</v>
          </cell>
          <cell r="I5169">
            <v>30000</v>
          </cell>
        </row>
        <row r="5170">
          <cell r="A5170" t="str">
            <v>CCIN000360-13000-005</v>
          </cell>
          <cell r="I5170">
            <v>30000</v>
          </cell>
        </row>
        <row r="5171">
          <cell r="A5171" t="str">
            <v>CCIN000360-14000-005</v>
          </cell>
          <cell r="I5171">
            <v>50000</v>
          </cell>
        </row>
        <row r="5172">
          <cell r="A5172" t="str">
            <v>CCIN000360-15000-005</v>
          </cell>
          <cell r="I5172">
            <v>30000</v>
          </cell>
        </row>
        <row r="5173">
          <cell r="A5173" t="str">
            <v>CCIN000360-16000-005</v>
          </cell>
          <cell r="I5173">
            <v>50000</v>
          </cell>
        </row>
        <row r="5174">
          <cell r="A5174" t="str">
            <v>CCIN000360-17000-005</v>
          </cell>
          <cell r="I5174">
            <v>30000</v>
          </cell>
        </row>
        <row r="5175">
          <cell r="A5175" t="str">
            <v>CCIN000360-18000-005</v>
          </cell>
          <cell r="I5175">
            <v>50000</v>
          </cell>
        </row>
        <row r="5176">
          <cell r="A5176" t="str">
            <v>CCIN000360-19000-005</v>
          </cell>
          <cell r="I5176">
            <v>30000</v>
          </cell>
        </row>
        <row r="5177">
          <cell r="A5177" t="str">
            <v>CCIN000360-20000-005</v>
          </cell>
          <cell r="I5177">
            <v>30000</v>
          </cell>
        </row>
        <row r="5178">
          <cell r="A5178" t="str">
            <v>CCIN000360-2000-001</v>
          </cell>
          <cell r="I5178">
            <v>1500000</v>
          </cell>
        </row>
        <row r="5179">
          <cell r="A5179" t="str">
            <v>CCIN000360-2000-005</v>
          </cell>
          <cell r="I5179">
            <v>245852</v>
          </cell>
        </row>
        <row r="5180">
          <cell r="A5180" t="str">
            <v>CCIN000360-21000-005</v>
          </cell>
          <cell r="I5180">
            <v>50000</v>
          </cell>
        </row>
        <row r="5181">
          <cell r="A5181" t="str">
            <v>CCIN000360-22000-005</v>
          </cell>
          <cell r="I5181">
            <v>50000</v>
          </cell>
        </row>
        <row r="5182">
          <cell r="A5182" t="str">
            <v>CCIN000360-23000-005</v>
          </cell>
          <cell r="I5182">
            <v>40000</v>
          </cell>
        </row>
        <row r="5183">
          <cell r="A5183" t="str">
            <v>CCIN000360-24000-005</v>
          </cell>
          <cell r="I5183">
            <v>50000</v>
          </cell>
        </row>
        <row r="5184">
          <cell r="A5184" t="str">
            <v>CCIN000360-25000-005</v>
          </cell>
          <cell r="I5184">
            <v>50000</v>
          </cell>
        </row>
        <row r="5185">
          <cell r="A5185" t="str">
            <v>CCIN000360-26000-005</v>
          </cell>
          <cell r="I5185">
            <v>50000</v>
          </cell>
        </row>
        <row r="5186">
          <cell r="A5186" t="str">
            <v>CCIN000360-27000-005</v>
          </cell>
          <cell r="I5186">
            <v>50000</v>
          </cell>
        </row>
        <row r="5187">
          <cell r="A5187" t="str">
            <v>CCIN000360-3000-005</v>
          </cell>
          <cell r="I5187">
            <v>50000</v>
          </cell>
        </row>
        <row r="5188">
          <cell r="A5188" t="str">
            <v>CCIN000360-4000-005</v>
          </cell>
          <cell r="I5188">
            <v>50000</v>
          </cell>
        </row>
        <row r="5189">
          <cell r="A5189" t="str">
            <v>CCIN000360-6000-005</v>
          </cell>
          <cell r="I5189">
            <v>40000</v>
          </cell>
        </row>
        <row r="5190">
          <cell r="A5190" t="str">
            <v>CCIN000360-7000-005</v>
          </cell>
          <cell r="I5190">
            <v>40000</v>
          </cell>
        </row>
        <row r="5191">
          <cell r="A5191" t="str">
            <v>CCIN000360-9000-005</v>
          </cell>
          <cell r="I5191">
            <v>40000</v>
          </cell>
        </row>
        <row r="5192">
          <cell r="A5192" t="str">
            <v>CCIN000361-1000-001</v>
          </cell>
          <cell r="I5192">
            <v>1000000</v>
          </cell>
        </row>
        <row r="5193">
          <cell r="A5193" t="str">
            <v>CCIN000361-1000-002</v>
          </cell>
          <cell r="I5193">
            <v>504000</v>
          </cell>
        </row>
        <row r="5194">
          <cell r="A5194" t="str">
            <v>CCIN000361-1000-003</v>
          </cell>
          <cell r="I5194">
            <v>22000</v>
          </cell>
        </row>
        <row r="5195">
          <cell r="A5195" t="str">
            <v>CCIN000361-1000-004</v>
          </cell>
          <cell r="I5195">
            <v>304000</v>
          </cell>
        </row>
        <row r="5196">
          <cell r="A5196" t="str">
            <v>CCIN000361-1000-005</v>
          </cell>
          <cell r="I5196">
            <v>300000</v>
          </cell>
        </row>
        <row r="5197">
          <cell r="A5197" t="str">
            <v>CCIN000361-1000-006</v>
          </cell>
          <cell r="I5197">
            <v>343389.72</v>
          </cell>
        </row>
        <row r="5198">
          <cell r="A5198" t="str">
            <v>CCIN000361-2000-002</v>
          </cell>
          <cell r="I5198">
            <v>5254000</v>
          </cell>
        </row>
        <row r="5199">
          <cell r="A5199" t="str">
            <v>CCIN000361-2000-003</v>
          </cell>
          <cell r="I5199">
            <v>32500</v>
          </cell>
        </row>
        <row r="5200">
          <cell r="A5200" t="str">
            <v>CCIN000361-3000-002</v>
          </cell>
          <cell r="I5200">
            <v>6000000</v>
          </cell>
        </row>
        <row r="5201">
          <cell r="A5201" t="str">
            <v>CCIN000361-3000-003</v>
          </cell>
          <cell r="I5201">
            <v>40000</v>
          </cell>
        </row>
        <row r="5202">
          <cell r="A5202" t="str">
            <v>CCIN000361-4000-002</v>
          </cell>
          <cell r="I5202">
            <v>7500000</v>
          </cell>
        </row>
        <row r="5203">
          <cell r="A5203" t="str">
            <v>CCIN000361-4000-003</v>
          </cell>
          <cell r="I5203">
            <v>40000</v>
          </cell>
        </row>
        <row r="5204">
          <cell r="A5204" t="str">
            <v>CCIN000361-5000-002</v>
          </cell>
          <cell r="I5204">
            <v>1300000</v>
          </cell>
        </row>
        <row r="5205">
          <cell r="A5205" t="str">
            <v>CCIN000361-6000-002</v>
          </cell>
          <cell r="I5205">
            <v>10205356</v>
          </cell>
        </row>
        <row r="5206">
          <cell r="A5206" t="str">
            <v>CCIN000361-7000-002</v>
          </cell>
          <cell r="I5206">
            <v>5413139</v>
          </cell>
        </row>
        <row r="5207">
          <cell r="A5207" t="str">
            <v>CCIN000362-1000-003</v>
          </cell>
          <cell r="I5207">
            <v>30000</v>
          </cell>
        </row>
        <row r="5208">
          <cell r="A5208" t="str">
            <v>CCIN000362-1000-004</v>
          </cell>
          <cell r="I5208">
            <v>35000</v>
          </cell>
        </row>
        <row r="5209">
          <cell r="A5209" t="str">
            <v>CCIN000362-1000-006</v>
          </cell>
          <cell r="I5209">
            <v>95000</v>
          </cell>
        </row>
        <row r="5210">
          <cell r="A5210" t="str">
            <v>CCIN000362-2000-002</v>
          </cell>
          <cell r="I5210">
            <v>296000</v>
          </cell>
        </row>
        <row r="5211">
          <cell r="A5211" t="str">
            <v>CCIN000362-2000-004</v>
          </cell>
          <cell r="I5211">
            <v>60000</v>
          </cell>
        </row>
        <row r="5212">
          <cell r="A5212" t="str">
            <v>CCIN000362-4000-001</v>
          </cell>
          <cell r="I5212">
            <v>200000</v>
          </cell>
        </row>
        <row r="5213">
          <cell r="A5213" t="str">
            <v>CCIN000363-1000-002</v>
          </cell>
          <cell r="I5213">
            <v>1800000</v>
          </cell>
        </row>
        <row r="5214">
          <cell r="A5214" t="str">
            <v>CCIN000363-1000-003</v>
          </cell>
          <cell r="I5214">
            <v>50000</v>
          </cell>
        </row>
        <row r="5215">
          <cell r="A5215" t="str">
            <v>CCIN000363-1000-005</v>
          </cell>
          <cell r="I5215">
            <v>195044</v>
          </cell>
        </row>
        <row r="5216">
          <cell r="A5216" t="str">
            <v>CCIN000363-1000-006</v>
          </cell>
          <cell r="I5216">
            <v>37614</v>
          </cell>
        </row>
        <row r="5217">
          <cell r="A5217" t="str">
            <v>CCIN000363-2000-003</v>
          </cell>
          <cell r="I5217">
            <v>70000</v>
          </cell>
        </row>
        <row r="5218">
          <cell r="A5218" t="str">
            <v>CCIN000363-2000-004</v>
          </cell>
          <cell r="I5218">
            <v>450000</v>
          </cell>
        </row>
        <row r="5219">
          <cell r="A5219" t="str">
            <v>CCIN000363-3000-002</v>
          </cell>
          <cell r="I5219">
            <v>2000000</v>
          </cell>
        </row>
        <row r="5220">
          <cell r="A5220" t="str">
            <v>CCIN000363-3000-003</v>
          </cell>
          <cell r="I5220">
            <v>80000</v>
          </cell>
        </row>
        <row r="5221">
          <cell r="A5221" t="str">
            <v>CCIN000363-3000-004</v>
          </cell>
          <cell r="I5221">
            <v>350000</v>
          </cell>
        </row>
        <row r="5222">
          <cell r="A5222" t="str">
            <v>CCIN000363-4000-003</v>
          </cell>
          <cell r="I5222">
            <v>80000</v>
          </cell>
        </row>
        <row r="5223">
          <cell r="A5223" t="str">
            <v>CCIN000363-5000-003</v>
          </cell>
          <cell r="I5223">
            <v>50000</v>
          </cell>
        </row>
        <row r="5224">
          <cell r="A5224" t="str">
            <v>CCIN000363-5000-004</v>
          </cell>
          <cell r="I5224">
            <v>885302</v>
          </cell>
        </row>
        <row r="5225">
          <cell r="A5225" t="str">
            <v>CCIN000363-6000-003</v>
          </cell>
          <cell r="I5225">
            <v>60000</v>
          </cell>
        </row>
        <row r="5226">
          <cell r="A5226" t="str">
            <v>CCIN000363-6000-004</v>
          </cell>
          <cell r="I5226">
            <v>100000</v>
          </cell>
        </row>
        <row r="5227">
          <cell r="A5227" t="str">
            <v>CCIN000363-7000-003</v>
          </cell>
          <cell r="I5227">
            <v>70000</v>
          </cell>
        </row>
        <row r="5228">
          <cell r="A5228" t="str">
            <v>CCIN000364-1000-002</v>
          </cell>
          <cell r="I5228">
            <v>700000</v>
          </cell>
        </row>
        <row r="5229">
          <cell r="A5229" t="str">
            <v>CCIN000364-1000-003</v>
          </cell>
          <cell r="I5229">
            <v>54000</v>
          </cell>
        </row>
        <row r="5230">
          <cell r="A5230" t="str">
            <v>CCIN000364-1000-006</v>
          </cell>
          <cell r="I5230">
            <v>250000</v>
          </cell>
        </row>
        <row r="5231">
          <cell r="A5231" t="str">
            <v>CCIN000364-1000-008</v>
          </cell>
          <cell r="I5231">
            <v>100000</v>
          </cell>
        </row>
        <row r="5232">
          <cell r="A5232" t="str">
            <v>CCIN000364-2000-002</v>
          </cell>
          <cell r="I5232">
            <v>1140000</v>
          </cell>
        </row>
        <row r="5233">
          <cell r="A5233" t="str">
            <v>CCIN000364-2000-003</v>
          </cell>
          <cell r="I5233">
            <v>54000</v>
          </cell>
        </row>
        <row r="5234">
          <cell r="A5234" t="str">
            <v>CCIN000364-3000-003</v>
          </cell>
          <cell r="I5234">
            <v>54000</v>
          </cell>
        </row>
        <row r="5235">
          <cell r="A5235" t="str">
            <v>CCIN000364-4000-006</v>
          </cell>
          <cell r="I5235">
            <v>280000</v>
          </cell>
        </row>
        <row r="5236">
          <cell r="A5236" t="str">
            <v>CCIN000365-10000-005</v>
          </cell>
          <cell r="I5236">
            <v>400000</v>
          </cell>
        </row>
        <row r="5237">
          <cell r="A5237" t="str">
            <v>CCIN000365-1000-002</v>
          </cell>
          <cell r="I5237">
            <v>300000</v>
          </cell>
        </row>
        <row r="5238">
          <cell r="A5238" t="str">
            <v>CCIN000365-1000-003</v>
          </cell>
          <cell r="I5238">
            <v>30000</v>
          </cell>
        </row>
        <row r="5239">
          <cell r="A5239" t="str">
            <v>CCIN000365-1000-004</v>
          </cell>
          <cell r="I5239">
            <v>1200000</v>
          </cell>
        </row>
        <row r="5240">
          <cell r="A5240" t="str">
            <v>CCIN000365-1000-006</v>
          </cell>
          <cell r="I5240">
            <v>2451000</v>
          </cell>
        </row>
        <row r="5241">
          <cell r="A5241" t="str">
            <v>CCIN000365-1000-008</v>
          </cell>
          <cell r="I5241">
            <v>65000</v>
          </cell>
        </row>
        <row r="5242">
          <cell r="A5242" t="str">
            <v>CCIN000365-11000-005</v>
          </cell>
          <cell r="I5242">
            <v>400000</v>
          </cell>
        </row>
        <row r="5243">
          <cell r="A5243" t="str">
            <v>CCIN000365-14000-005</v>
          </cell>
          <cell r="I5243">
            <v>400000</v>
          </cell>
        </row>
        <row r="5244">
          <cell r="A5244" t="str">
            <v>CCIN000365-17000-005</v>
          </cell>
          <cell r="I5244">
            <v>500000</v>
          </cell>
        </row>
        <row r="5245">
          <cell r="A5245" t="str">
            <v>CCIN000365-18000-005</v>
          </cell>
          <cell r="I5245">
            <v>500000</v>
          </cell>
        </row>
        <row r="5246">
          <cell r="A5246" t="str">
            <v>CCIN000365-20000-005</v>
          </cell>
          <cell r="I5246">
            <v>500000</v>
          </cell>
        </row>
        <row r="5247">
          <cell r="A5247" t="str">
            <v>CCIN000365-2000-003</v>
          </cell>
          <cell r="I5247">
            <v>54000</v>
          </cell>
        </row>
        <row r="5248">
          <cell r="A5248" t="str">
            <v>CCIN000365-2000-004</v>
          </cell>
          <cell r="I5248">
            <v>2000000</v>
          </cell>
        </row>
        <row r="5249">
          <cell r="A5249" t="str">
            <v>CCIN000365-23000-005</v>
          </cell>
          <cell r="I5249">
            <v>600000</v>
          </cell>
        </row>
        <row r="5250">
          <cell r="A5250" t="str">
            <v>CCIN000365-24000-005</v>
          </cell>
          <cell r="I5250">
            <v>3000000</v>
          </cell>
        </row>
        <row r="5251">
          <cell r="A5251" t="str">
            <v>CCIN000365-25000-005</v>
          </cell>
          <cell r="I5251">
            <v>600000</v>
          </cell>
        </row>
        <row r="5252">
          <cell r="A5252" t="str">
            <v>CCIN000365-26000-005</v>
          </cell>
          <cell r="I5252">
            <v>600000</v>
          </cell>
        </row>
        <row r="5253">
          <cell r="A5253" t="str">
            <v>CCIN000365-27000-005</v>
          </cell>
          <cell r="I5253">
            <v>800000</v>
          </cell>
        </row>
        <row r="5254">
          <cell r="A5254" t="str">
            <v>CCIN000365-30000-005</v>
          </cell>
          <cell r="I5254">
            <v>1000000</v>
          </cell>
        </row>
        <row r="5255">
          <cell r="A5255" t="str">
            <v>CCIN000365-3000-003</v>
          </cell>
          <cell r="I5255">
            <v>70000</v>
          </cell>
        </row>
        <row r="5256">
          <cell r="A5256" t="str">
            <v>CCIN000365-3000-005</v>
          </cell>
          <cell r="I5256">
            <v>1000000</v>
          </cell>
        </row>
        <row r="5257">
          <cell r="A5257" t="str">
            <v>CCIN000365-31000-005</v>
          </cell>
          <cell r="I5257">
            <v>1000000</v>
          </cell>
        </row>
        <row r="5258">
          <cell r="A5258" t="str">
            <v>CCIN000365-32000-005</v>
          </cell>
          <cell r="I5258">
            <v>1000000</v>
          </cell>
        </row>
        <row r="5259">
          <cell r="A5259" t="str">
            <v>CCIN000365-33000-005</v>
          </cell>
          <cell r="I5259">
            <v>1000000</v>
          </cell>
        </row>
        <row r="5260">
          <cell r="A5260" t="str">
            <v>CCIN000365-35000-005</v>
          </cell>
          <cell r="I5260">
            <v>1000000</v>
          </cell>
        </row>
        <row r="5261">
          <cell r="A5261" t="str">
            <v>CCIN000365-36000-005</v>
          </cell>
          <cell r="I5261">
            <v>1000000</v>
          </cell>
        </row>
        <row r="5262">
          <cell r="A5262" t="str">
            <v>CCIN000365-37000-005</v>
          </cell>
          <cell r="I5262">
            <v>1000000</v>
          </cell>
        </row>
        <row r="5263">
          <cell r="A5263" t="str">
            <v>CCIN000365-38000-005</v>
          </cell>
          <cell r="I5263">
            <v>1000000</v>
          </cell>
        </row>
        <row r="5264">
          <cell r="A5264" t="str">
            <v>CCIN000365-40000-005</v>
          </cell>
          <cell r="I5264">
            <v>1000000</v>
          </cell>
        </row>
        <row r="5265">
          <cell r="A5265" t="str">
            <v>CCIN000365-4000-005</v>
          </cell>
          <cell r="I5265">
            <v>200000</v>
          </cell>
        </row>
        <row r="5266">
          <cell r="A5266" t="str">
            <v>CCIN000365-41000-005</v>
          </cell>
          <cell r="I5266">
            <v>1000000</v>
          </cell>
        </row>
        <row r="5267">
          <cell r="A5267" t="str">
            <v>CCIN000365-42000-005</v>
          </cell>
          <cell r="I5267">
            <v>1000000</v>
          </cell>
        </row>
        <row r="5268">
          <cell r="A5268" t="str">
            <v>CCIN000365-43000-005</v>
          </cell>
          <cell r="I5268">
            <v>1000000</v>
          </cell>
        </row>
        <row r="5269">
          <cell r="A5269" t="str">
            <v>CCIN000365-44000-005</v>
          </cell>
          <cell r="I5269">
            <v>1000000</v>
          </cell>
        </row>
        <row r="5270">
          <cell r="A5270" t="str">
            <v>CCIN000365-45000-005</v>
          </cell>
          <cell r="I5270">
            <v>1000000</v>
          </cell>
        </row>
        <row r="5271">
          <cell r="A5271" t="str">
            <v>CCIN000365-46000-005</v>
          </cell>
          <cell r="I5271">
            <v>1000000</v>
          </cell>
        </row>
        <row r="5272">
          <cell r="A5272" t="str">
            <v>CCIN000365-47000-005</v>
          </cell>
          <cell r="I5272">
            <v>1000000</v>
          </cell>
        </row>
        <row r="5273">
          <cell r="A5273" t="str">
            <v>CCIN000365-49000-005</v>
          </cell>
          <cell r="I5273">
            <v>1000000</v>
          </cell>
        </row>
        <row r="5274">
          <cell r="A5274" t="str">
            <v>CCIN000365-50000-005</v>
          </cell>
          <cell r="I5274">
            <v>3000000</v>
          </cell>
        </row>
        <row r="5275">
          <cell r="A5275" t="str">
            <v>CCIN000365-51000-005</v>
          </cell>
          <cell r="I5275">
            <v>1000000</v>
          </cell>
        </row>
        <row r="5276">
          <cell r="A5276" t="str">
            <v>CCIN000365-52000-005</v>
          </cell>
          <cell r="I5276">
            <v>1500000</v>
          </cell>
        </row>
        <row r="5277">
          <cell r="A5277" t="str">
            <v>CCIN000365-54000-005</v>
          </cell>
          <cell r="I5277">
            <v>1500000</v>
          </cell>
        </row>
        <row r="5278">
          <cell r="A5278" t="str">
            <v>CCIN000365-55000-005</v>
          </cell>
          <cell r="I5278">
            <v>1500000</v>
          </cell>
        </row>
        <row r="5279">
          <cell r="A5279" t="str">
            <v>CCIN000365-56000-005</v>
          </cell>
          <cell r="I5279">
            <v>1500000</v>
          </cell>
        </row>
        <row r="5280">
          <cell r="A5280" t="str">
            <v>CCIN000365-57000-005</v>
          </cell>
          <cell r="I5280">
            <v>1500000</v>
          </cell>
        </row>
        <row r="5281">
          <cell r="A5281" t="str">
            <v>CCIN000365-58000-005</v>
          </cell>
          <cell r="I5281">
            <v>1500000</v>
          </cell>
        </row>
        <row r="5282">
          <cell r="A5282" t="str">
            <v>CCIN000365-59000-005</v>
          </cell>
          <cell r="I5282">
            <v>1500000</v>
          </cell>
        </row>
        <row r="5283">
          <cell r="A5283" t="str">
            <v>CCIN000365-60000-005</v>
          </cell>
          <cell r="I5283">
            <v>1500000</v>
          </cell>
        </row>
        <row r="5284">
          <cell r="A5284" t="str">
            <v>CCIN000365-6000-005</v>
          </cell>
          <cell r="I5284">
            <v>300000</v>
          </cell>
        </row>
        <row r="5285">
          <cell r="A5285" t="str">
            <v>CCIN000365-61000-005</v>
          </cell>
          <cell r="I5285">
            <v>1500000</v>
          </cell>
        </row>
        <row r="5286">
          <cell r="A5286" t="str">
            <v>CCIN000365-62000-005</v>
          </cell>
          <cell r="I5286">
            <v>1500000</v>
          </cell>
        </row>
        <row r="5287">
          <cell r="A5287" t="str">
            <v>CCIN000365-63000-005</v>
          </cell>
          <cell r="I5287">
            <v>2000000</v>
          </cell>
        </row>
        <row r="5288">
          <cell r="A5288" t="str">
            <v>CCIN000365-64000-005</v>
          </cell>
          <cell r="I5288">
            <v>2000000</v>
          </cell>
        </row>
        <row r="5289">
          <cell r="A5289" t="str">
            <v>CCIN000365-65000-005</v>
          </cell>
          <cell r="I5289">
            <v>2000000</v>
          </cell>
        </row>
        <row r="5290">
          <cell r="A5290" t="str">
            <v>CCIN000365-66000-005</v>
          </cell>
          <cell r="I5290">
            <v>2000000</v>
          </cell>
        </row>
        <row r="5291">
          <cell r="A5291" t="str">
            <v>CCIN000365-67000-005</v>
          </cell>
          <cell r="I5291">
            <v>2000000</v>
          </cell>
        </row>
        <row r="5292">
          <cell r="A5292" t="str">
            <v>CCIN000365-68000-005</v>
          </cell>
          <cell r="I5292">
            <v>2000000</v>
          </cell>
        </row>
        <row r="5293">
          <cell r="A5293" t="str">
            <v>CCIN000365-69000-005</v>
          </cell>
          <cell r="I5293">
            <v>2000000</v>
          </cell>
        </row>
        <row r="5294">
          <cell r="A5294" t="str">
            <v>CCIN000365-70000-005</v>
          </cell>
          <cell r="I5294">
            <v>3000000</v>
          </cell>
        </row>
        <row r="5295">
          <cell r="A5295" t="str">
            <v>CCIN000365-71000-005</v>
          </cell>
          <cell r="I5295">
            <v>2000000</v>
          </cell>
        </row>
        <row r="5296">
          <cell r="A5296" t="str">
            <v>CCIN000365-73000-005</v>
          </cell>
          <cell r="I5296">
            <v>1000000</v>
          </cell>
        </row>
        <row r="5297">
          <cell r="A5297" t="str">
            <v>CCIN000365-74000-005</v>
          </cell>
          <cell r="I5297">
            <v>2000000</v>
          </cell>
        </row>
        <row r="5298">
          <cell r="A5298" t="str">
            <v>CCIN000365-75000-005</v>
          </cell>
          <cell r="I5298">
            <v>2000000</v>
          </cell>
        </row>
        <row r="5299">
          <cell r="A5299" t="str">
            <v>CCIN000365-76000-005</v>
          </cell>
          <cell r="I5299">
            <v>2000000</v>
          </cell>
        </row>
        <row r="5300">
          <cell r="A5300" t="str">
            <v>CCIN000365-77000-005</v>
          </cell>
          <cell r="I5300">
            <v>2000000</v>
          </cell>
        </row>
        <row r="5301">
          <cell r="A5301" t="str">
            <v>CCIN000365-78000-005</v>
          </cell>
          <cell r="I5301">
            <v>2000000</v>
          </cell>
        </row>
        <row r="5302">
          <cell r="A5302" t="str">
            <v>CCIN000365-79000-005</v>
          </cell>
          <cell r="I5302">
            <v>2000000</v>
          </cell>
        </row>
        <row r="5303">
          <cell r="A5303" t="str">
            <v>CCIN000365-80000-005</v>
          </cell>
          <cell r="I5303">
            <v>2000000</v>
          </cell>
        </row>
        <row r="5304">
          <cell r="A5304" t="str">
            <v>CCIN000365-8000-005</v>
          </cell>
          <cell r="I5304">
            <v>3000000</v>
          </cell>
        </row>
        <row r="5305">
          <cell r="A5305" t="str">
            <v>CCIN000366-10000-001</v>
          </cell>
          <cell r="I5305">
            <v>53724</v>
          </cell>
        </row>
        <row r="5306">
          <cell r="A5306" t="str">
            <v>CCIN000366-1000-002</v>
          </cell>
          <cell r="I5306">
            <v>2000000</v>
          </cell>
        </row>
        <row r="5307">
          <cell r="A5307" t="str">
            <v>CCIN000366-1000-003</v>
          </cell>
          <cell r="I5307">
            <v>22000</v>
          </cell>
        </row>
        <row r="5308">
          <cell r="A5308" t="str">
            <v>CCIN000366-1000-004</v>
          </cell>
          <cell r="I5308">
            <v>384000</v>
          </cell>
        </row>
        <row r="5309">
          <cell r="A5309" t="str">
            <v>CCIN000366-1000-006</v>
          </cell>
          <cell r="I5309">
            <v>180000</v>
          </cell>
        </row>
        <row r="5310">
          <cell r="A5310" t="str">
            <v>CCIN000366-1000-008</v>
          </cell>
          <cell r="I5310">
            <v>556710</v>
          </cell>
        </row>
        <row r="5311">
          <cell r="A5311" t="str">
            <v>CCIN000366-12000-001</v>
          </cell>
          <cell r="I5311">
            <v>150000</v>
          </cell>
        </row>
        <row r="5312">
          <cell r="A5312" t="str">
            <v>CCIN000366-13000-001</v>
          </cell>
          <cell r="I5312">
            <v>245919</v>
          </cell>
        </row>
        <row r="5313">
          <cell r="A5313" t="str">
            <v>CCIN000366-3000-001</v>
          </cell>
          <cell r="I5313">
            <v>100000</v>
          </cell>
        </row>
        <row r="5314">
          <cell r="A5314" t="str">
            <v>CCIN000366-4000-001</v>
          </cell>
          <cell r="I5314">
            <v>150000</v>
          </cell>
        </row>
        <row r="5315">
          <cell r="A5315" t="str">
            <v>CCIN000366-5000-001</v>
          </cell>
          <cell r="I5315">
            <v>200000</v>
          </cell>
        </row>
        <row r="5316">
          <cell r="A5316" t="str">
            <v>CCIN000366-8000-001</v>
          </cell>
          <cell r="I5316">
            <v>211180</v>
          </cell>
        </row>
        <row r="5317">
          <cell r="A5317" t="str">
            <v>CCIN000366-9000-001</v>
          </cell>
          <cell r="I5317">
            <v>1300000</v>
          </cell>
        </row>
        <row r="5318">
          <cell r="A5318" t="str">
            <v>CCIN000367-1000-002</v>
          </cell>
          <cell r="I5318">
            <v>532500</v>
          </cell>
        </row>
        <row r="5319">
          <cell r="A5319" t="str">
            <v>CCIN000367-1000-004</v>
          </cell>
          <cell r="I5319">
            <v>178500</v>
          </cell>
        </row>
        <row r="5320">
          <cell r="A5320" t="str">
            <v>CCIN000367-1000-005</v>
          </cell>
          <cell r="I5320">
            <v>606654</v>
          </cell>
        </row>
        <row r="5321">
          <cell r="A5321" t="str">
            <v>CCIN000367-1000-006</v>
          </cell>
          <cell r="I5321">
            <v>59940</v>
          </cell>
        </row>
        <row r="5322">
          <cell r="A5322" t="str">
            <v>CCIN000367-2000-004</v>
          </cell>
          <cell r="I5322">
            <v>200000</v>
          </cell>
        </row>
        <row r="5323">
          <cell r="A5323" t="str">
            <v>CCIN000367-2000-005</v>
          </cell>
          <cell r="I5323">
            <v>100000</v>
          </cell>
        </row>
        <row r="5324">
          <cell r="A5324" t="str">
            <v>CCIN000367-2000-006</v>
          </cell>
          <cell r="I5324">
            <v>66960</v>
          </cell>
        </row>
        <row r="5325">
          <cell r="A5325" t="str">
            <v>CCIN000367-3000-002</v>
          </cell>
          <cell r="I5325">
            <v>532500</v>
          </cell>
        </row>
        <row r="5326">
          <cell r="A5326" t="str">
            <v>CCIN000367-3000-005</v>
          </cell>
          <cell r="I5326">
            <v>100000</v>
          </cell>
        </row>
        <row r="5327">
          <cell r="A5327" t="str">
            <v>CCIN000367-3000-006</v>
          </cell>
          <cell r="I5327">
            <v>84800</v>
          </cell>
        </row>
        <row r="5328">
          <cell r="A5328" t="str">
            <v>CCIN000367-4000-002</v>
          </cell>
          <cell r="I5328">
            <v>500000</v>
          </cell>
        </row>
        <row r="5329">
          <cell r="A5329" t="str">
            <v>CCIN000367-4000-005</v>
          </cell>
          <cell r="I5329">
            <v>100000</v>
          </cell>
        </row>
        <row r="5330">
          <cell r="A5330" t="str">
            <v>CCIN000367-5000-005</v>
          </cell>
          <cell r="I5330">
            <v>150000</v>
          </cell>
        </row>
        <row r="5331">
          <cell r="A5331" t="str">
            <v>CCIN000367-6000-005</v>
          </cell>
          <cell r="I5331">
            <v>150000</v>
          </cell>
        </row>
        <row r="5332">
          <cell r="A5332" t="str">
            <v>CCIN000368-1000-002</v>
          </cell>
          <cell r="I5332">
            <v>200000</v>
          </cell>
        </row>
        <row r="5333">
          <cell r="A5333" t="str">
            <v>CCIN000368-1000-003</v>
          </cell>
          <cell r="I5333">
            <v>60000</v>
          </cell>
        </row>
        <row r="5334">
          <cell r="A5334" t="str">
            <v>CCIN000368-1000-004</v>
          </cell>
          <cell r="I5334">
            <v>170000</v>
          </cell>
        </row>
        <row r="5335">
          <cell r="A5335" t="str">
            <v>CCIN000368-1000-005</v>
          </cell>
          <cell r="I5335">
            <v>1991000</v>
          </cell>
        </row>
        <row r="5336">
          <cell r="A5336" t="str">
            <v>CCIN000368-1000-006</v>
          </cell>
          <cell r="I5336">
            <v>90000</v>
          </cell>
        </row>
        <row r="5337">
          <cell r="A5337" t="str">
            <v>CCIN000369-1000-001</v>
          </cell>
          <cell r="I5337">
            <v>18300</v>
          </cell>
        </row>
        <row r="5338">
          <cell r="A5338" t="str">
            <v>CCIN000369-1000-002</v>
          </cell>
          <cell r="I5338">
            <v>216000</v>
          </cell>
        </row>
        <row r="5339">
          <cell r="A5339" t="str">
            <v>CCIN000369-1000-003</v>
          </cell>
          <cell r="I5339">
            <v>32500</v>
          </cell>
        </row>
        <row r="5340">
          <cell r="A5340" t="str">
            <v>CCIN000369-1000-004</v>
          </cell>
          <cell r="I5340">
            <v>100000</v>
          </cell>
        </row>
        <row r="5341">
          <cell r="A5341" t="str">
            <v>CCIN000369-1000-005</v>
          </cell>
          <cell r="I5341">
            <v>50000</v>
          </cell>
        </row>
        <row r="5342">
          <cell r="A5342" t="str">
            <v>CCIN000369-1000-006</v>
          </cell>
          <cell r="I5342">
            <v>6658</v>
          </cell>
        </row>
        <row r="5343">
          <cell r="A5343" t="str">
            <v>CCIN000369-2000-003</v>
          </cell>
          <cell r="I5343">
            <v>50000</v>
          </cell>
        </row>
        <row r="5344">
          <cell r="A5344" t="str">
            <v>CCIN000369-2000-008</v>
          </cell>
          <cell r="I5344">
            <v>292000</v>
          </cell>
        </row>
        <row r="5345">
          <cell r="A5345" t="str">
            <v>CCIN000370-1000-002</v>
          </cell>
          <cell r="I5345">
            <v>228000</v>
          </cell>
        </row>
        <row r="5346">
          <cell r="A5346" t="str">
            <v>CCIN000370-1000-003</v>
          </cell>
          <cell r="I5346">
            <v>20000</v>
          </cell>
        </row>
        <row r="5347">
          <cell r="A5347" t="str">
            <v>CCIN000370-1000-005</v>
          </cell>
          <cell r="I5347">
            <v>650107</v>
          </cell>
        </row>
        <row r="5348">
          <cell r="A5348" t="str">
            <v>CCIN000370-1000-006</v>
          </cell>
          <cell r="I5348">
            <v>15000</v>
          </cell>
        </row>
        <row r="5349">
          <cell r="A5349" t="str">
            <v>CCIN000370-2000-002</v>
          </cell>
          <cell r="I5349">
            <v>228000</v>
          </cell>
        </row>
        <row r="5350">
          <cell r="A5350" t="str">
            <v>CCIN000370-2000-004</v>
          </cell>
          <cell r="I5350">
            <v>267128</v>
          </cell>
        </row>
        <row r="5351">
          <cell r="A5351" t="str">
            <v>CCIN000370-3000-006</v>
          </cell>
          <cell r="I5351">
            <v>60000</v>
          </cell>
        </row>
        <row r="5352">
          <cell r="A5352" t="str">
            <v>CCIN000371-10000-001</v>
          </cell>
          <cell r="I5352">
            <v>192206</v>
          </cell>
        </row>
        <row r="5353">
          <cell r="A5353" t="str">
            <v>CCIN000371-1000-002</v>
          </cell>
          <cell r="I5353">
            <v>1300000</v>
          </cell>
        </row>
        <row r="5354">
          <cell r="A5354" t="str">
            <v>CCIN000371-3000-002</v>
          </cell>
          <cell r="I5354">
            <v>1817368.42</v>
          </cell>
        </row>
        <row r="5355">
          <cell r="A5355" t="str">
            <v>CCIN000371-3000-008</v>
          </cell>
          <cell r="I5355">
            <v>1650000</v>
          </cell>
        </row>
        <row r="5356">
          <cell r="A5356" t="str">
            <v>CCIN000371-8000-001</v>
          </cell>
          <cell r="I5356">
            <v>204000</v>
          </cell>
        </row>
        <row r="5357">
          <cell r="A5357" t="str">
            <v>CCIN000371-9000-001</v>
          </cell>
          <cell r="I5357">
            <v>320000</v>
          </cell>
        </row>
        <row r="5358">
          <cell r="A5358" t="str">
            <v>CCIN000372-1000-003</v>
          </cell>
          <cell r="I5358">
            <v>80000</v>
          </cell>
        </row>
        <row r="5359">
          <cell r="A5359" t="str">
            <v>CCIN000372-1000-004</v>
          </cell>
          <cell r="I5359">
            <v>474000</v>
          </cell>
        </row>
        <row r="5360">
          <cell r="A5360" t="str">
            <v>CCIN000372-1000-005</v>
          </cell>
          <cell r="I5360">
            <v>2950000</v>
          </cell>
        </row>
        <row r="5361">
          <cell r="A5361" t="str">
            <v>CCIN000372-1000-008</v>
          </cell>
          <cell r="I5361">
            <v>160000</v>
          </cell>
        </row>
        <row r="5362">
          <cell r="A5362" t="str">
            <v>CCIN000372-2000-004</v>
          </cell>
          <cell r="I5362">
            <v>130000</v>
          </cell>
        </row>
        <row r="5363">
          <cell r="A5363" t="str">
            <v>CCIN000372-2000-005</v>
          </cell>
          <cell r="I5363">
            <v>100000</v>
          </cell>
        </row>
        <row r="5364">
          <cell r="A5364" t="str">
            <v>CCIN000372-4000-005</v>
          </cell>
          <cell r="I5364">
            <v>3307798</v>
          </cell>
        </row>
        <row r="5365">
          <cell r="A5365" t="str">
            <v>CCIN000373-1000-005</v>
          </cell>
          <cell r="I5365">
            <v>200000</v>
          </cell>
        </row>
        <row r="5366">
          <cell r="A5366" t="str">
            <v>CCIN000373-2000-008</v>
          </cell>
          <cell r="I5366">
            <v>576863</v>
          </cell>
        </row>
        <row r="5367">
          <cell r="A5367" t="str">
            <v>CCIN000373-3000-008</v>
          </cell>
          <cell r="I5367">
            <v>25442</v>
          </cell>
        </row>
        <row r="5368">
          <cell r="A5368" t="str">
            <v>CCIN000374-1000-002</v>
          </cell>
          <cell r="I5368">
            <v>400000</v>
          </cell>
        </row>
        <row r="5369">
          <cell r="A5369" t="str">
            <v>CCIN000374-1000-003</v>
          </cell>
          <cell r="I5369">
            <v>50000</v>
          </cell>
        </row>
        <row r="5370">
          <cell r="A5370" t="str">
            <v>CCIN000374-1000-004</v>
          </cell>
          <cell r="I5370">
            <v>542500</v>
          </cell>
        </row>
        <row r="5371">
          <cell r="A5371" t="str">
            <v>CCIN000374-1000-005</v>
          </cell>
          <cell r="I5371">
            <v>441000</v>
          </cell>
        </row>
        <row r="5372">
          <cell r="A5372" t="str">
            <v>CCIN000374-2000-002</v>
          </cell>
          <cell r="I5372">
            <v>400000</v>
          </cell>
        </row>
        <row r="5373">
          <cell r="A5373" t="str">
            <v>CCIN000374-3000-008</v>
          </cell>
          <cell r="I5373">
            <v>108455</v>
          </cell>
        </row>
        <row r="5374">
          <cell r="A5374" t="str">
            <v>CCIN000374-4000-004</v>
          </cell>
          <cell r="I5374">
            <v>608841</v>
          </cell>
        </row>
        <row r="5375">
          <cell r="A5375" t="str">
            <v>CCIN000375-10000-001</v>
          </cell>
          <cell r="I5375">
            <v>70000</v>
          </cell>
        </row>
        <row r="5376">
          <cell r="A5376" t="str">
            <v>CCIN000375-1000-002</v>
          </cell>
          <cell r="I5376">
            <v>50000</v>
          </cell>
        </row>
        <row r="5377">
          <cell r="A5377" t="str">
            <v>CCIN000375-1000-003</v>
          </cell>
          <cell r="I5377">
            <v>20000</v>
          </cell>
        </row>
        <row r="5378">
          <cell r="A5378" t="str">
            <v>CCIN000375-1000-004</v>
          </cell>
          <cell r="I5378">
            <v>350000</v>
          </cell>
        </row>
        <row r="5379">
          <cell r="A5379" t="str">
            <v>CCIN000375-1000-005</v>
          </cell>
          <cell r="I5379">
            <v>33000</v>
          </cell>
        </row>
        <row r="5380">
          <cell r="A5380" t="str">
            <v>CCIN000375-1000-008</v>
          </cell>
          <cell r="I5380">
            <v>250000</v>
          </cell>
        </row>
        <row r="5381">
          <cell r="A5381" t="str">
            <v>CCIN000375-2000-003</v>
          </cell>
          <cell r="I5381">
            <v>32600</v>
          </cell>
        </row>
        <row r="5382">
          <cell r="A5382" t="str">
            <v>CCIN000375-2000-004</v>
          </cell>
          <cell r="I5382">
            <v>269100</v>
          </cell>
        </row>
        <row r="5383">
          <cell r="A5383" t="str">
            <v>CCIN000375-3000-003</v>
          </cell>
          <cell r="I5383">
            <v>32600</v>
          </cell>
        </row>
        <row r="5384">
          <cell r="A5384" t="str">
            <v>CCIN000375-4000-003</v>
          </cell>
          <cell r="I5384">
            <v>32600</v>
          </cell>
        </row>
        <row r="5385">
          <cell r="A5385" t="str">
            <v>CCIN000375-4000-004</v>
          </cell>
          <cell r="I5385">
            <v>10000</v>
          </cell>
        </row>
        <row r="5386">
          <cell r="A5386" t="str">
            <v>CCIN000375-8000-001</v>
          </cell>
          <cell r="I5386">
            <v>70000</v>
          </cell>
        </row>
        <row r="5387">
          <cell r="A5387" t="str">
            <v>CCIN000376-1000-002</v>
          </cell>
          <cell r="I5387">
            <v>600000</v>
          </cell>
        </row>
        <row r="5388">
          <cell r="A5388" t="str">
            <v>CCIN000376-1000-003</v>
          </cell>
          <cell r="I5388">
            <v>30000</v>
          </cell>
        </row>
        <row r="5389">
          <cell r="A5389" t="str">
            <v>CCIN000376-1000-004</v>
          </cell>
          <cell r="I5389">
            <v>102000</v>
          </cell>
        </row>
        <row r="5390">
          <cell r="A5390" t="str">
            <v>CCIN000376-1000-006</v>
          </cell>
          <cell r="I5390">
            <v>36344</v>
          </cell>
        </row>
        <row r="5391">
          <cell r="A5391" t="str">
            <v>CCIN000376-2000-003</v>
          </cell>
          <cell r="I5391">
            <v>50000</v>
          </cell>
        </row>
        <row r="5392">
          <cell r="A5392" t="str">
            <v>CCIN000376-3000-003</v>
          </cell>
          <cell r="I5392">
            <v>64469</v>
          </cell>
        </row>
        <row r="5393">
          <cell r="A5393" t="str">
            <v>CCIN000376-3000-005</v>
          </cell>
          <cell r="I5393">
            <v>2380725</v>
          </cell>
        </row>
        <row r="5394">
          <cell r="A5394" t="str">
            <v>CCIN000377-1000-002</v>
          </cell>
          <cell r="I5394">
            <v>220000</v>
          </cell>
        </row>
        <row r="5395">
          <cell r="A5395" t="str">
            <v>CCIN000377-1000-003</v>
          </cell>
          <cell r="I5395">
            <v>30000</v>
          </cell>
        </row>
        <row r="5396">
          <cell r="A5396" t="str">
            <v>CCIN000377-1000-004</v>
          </cell>
          <cell r="I5396">
            <v>20000</v>
          </cell>
        </row>
        <row r="5397">
          <cell r="A5397" t="str">
            <v>CCIN000377-1000-005</v>
          </cell>
          <cell r="I5397">
            <v>2921459</v>
          </cell>
        </row>
        <row r="5398">
          <cell r="A5398" t="str">
            <v>CCIN000377-1000-008</v>
          </cell>
          <cell r="I5398">
            <v>50000</v>
          </cell>
        </row>
        <row r="5399">
          <cell r="A5399" t="str">
            <v>CCIN000378-1000-001</v>
          </cell>
          <cell r="I5399">
            <v>1450438</v>
          </cell>
        </row>
        <row r="5400">
          <cell r="A5400" t="str">
            <v>CCIN000378-1000-002</v>
          </cell>
          <cell r="I5400">
            <v>336300</v>
          </cell>
        </row>
        <row r="5401">
          <cell r="A5401" t="str">
            <v>CCIN000378-1000-004</v>
          </cell>
          <cell r="I5401">
            <v>102000</v>
          </cell>
        </row>
        <row r="5402">
          <cell r="A5402" t="str">
            <v>CCIN000378-1000-005</v>
          </cell>
          <cell r="I5402">
            <v>150000</v>
          </cell>
        </row>
        <row r="5403">
          <cell r="A5403" t="str">
            <v>CCIN000378-1000-006</v>
          </cell>
          <cell r="I5403">
            <v>40000</v>
          </cell>
        </row>
        <row r="5404">
          <cell r="A5404" t="str">
            <v>CCIN000378-1000-008</v>
          </cell>
          <cell r="I5404">
            <v>61168</v>
          </cell>
        </row>
        <row r="5405">
          <cell r="A5405" t="str">
            <v>CCIN000379-1000-001</v>
          </cell>
          <cell r="I5405">
            <v>15827</v>
          </cell>
        </row>
        <row r="5406">
          <cell r="A5406" t="str">
            <v>CCIN000379-1000-002</v>
          </cell>
          <cell r="I5406">
            <v>350000</v>
          </cell>
        </row>
        <row r="5407">
          <cell r="A5407" t="str">
            <v>CCIN000379-1000-003</v>
          </cell>
          <cell r="I5407">
            <v>32500</v>
          </cell>
        </row>
        <row r="5408">
          <cell r="A5408" t="str">
            <v>CCIN000379-1000-005</v>
          </cell>
          <cell r="I5408">
            <v>221809</v>
          </cell>
        </row>
        <row r="5409">
          <cell r="A5409" t="str">
            <v>CCIN000379-1000-006</v>
          </cell>
          <cell r="I5409">
            <v>10000</v>
          </cell>
        </row>
        <row r="5410">
          <cell r="A5410" t="str">
            <v>CCIN000379-2000-002</v>
          </cell>
          <cell r="I5410">
            <v>1390000</v>
          </cell>
        </row>
        <row r="5411">
          <cell r="A5411" t="str">
            <v>CCIN000379-2000-005</v>
          </cell>
          <cell r="I5411">
            <v>218667</v>
          </cell>
        </row>
        <row r="5412">
          <cell r="A5412" t="str">
            <v>CCIN000379-3000-002</v>
          </cell>
          <cell r="I5412">
            <v>2636000</v>
          </cell>
        </row>
        <row r="5413">
          <cell r="A5413" t="str">
            <v>CCIN000379-3000-005</v>
          </cell>
          <cell r="I5413">
            <v>100000</v>
          </cell>
        </row>
        <row r="5414">
          <cell r="A5414" t="str">
            <v>CCIN000379-5000-002</v>
          </cell>
          <cell r="I5414">
            <v>3135937.5</v>
          </cell>
        </row>
        <row r="5415">
          <cell r="A5415" t="str">
            <v>CCIN000379-7000-002</v>
          </cell>
          <cell r="I5415">
            <v>2105790</v>
          </cell>
        </row>
        <row r="5416">
          <cell r="A5416" t="str">
            <v>CCIN000379-9000-002</v>
          </cell>
          <cell r="I5416">
            <v>2000000</v>
          </cell>
        </row>
        <row r="5417">
          <cell r="A5417" t="str">
            <v>CCIN000380-1000-002</v>
          </cell>
          <cell r="I5417">
            <v>549000</v>
          </cell>
        </row>
        <row r="5418">
          <cell r="A5418" t="str">
            <v>CCIN000380-1000-003</v>
          </cell>
          <cell r="I5418">
            <v>40000</v>
          </cell>
        </row>
        <row r="5419">
          <cell r="A5419" t="str">
            <v>CCIN000380-1000-004</v>
          </cell>
          <cell r="I5419">
            <v>200000</v>
          </cell>
        </row>
        <row r="5420">
          <cell r="A5420" t="str">
            <v>CCIN000380-1000-006</v>
          </cell>
          <cell r="I5420">
            <v>150000</v>
          </cell>
        </row>
        <row r="5421">
          <cell r="A5421" t="str">
            <v>CCIN000380-2000-008</v>
          </cell>
          <cell r="I5421">
            <v>11700</v>
          </cell>
        </row>
        <row r="5422">
          <cell r="A5422" t="str">
            <v>CCIN000380-3000-008</v>
          </cell>
          <cell r="I5422">
            <v>515200</v>
          </cell>
        </row>
        <row r="5423">
          <cell r="A5423" t="str">
            <v>CCIN000380-5000-001</v>
          </cell>
          <cell r="I5423">
            <v>35500</v>
          </cell>
        </row>
        <row r="5424">
          <cell r="A5424" t="str">
            <v>CCIN000380-6000-001</v>
          </cell>
          <cell r="I5424">
            <v>40000</v>
          </cell>
        </row>
        <row r="5425">
          <cell r="A5425" t="str">
            <v>CCIN000380-7000-001</v>
          </cell>
          <cell r="I5425">
            <v>40000</v>
          </cell>
        </row>
        <row r="5426">
          <cell r="A5426" t="str">
            <v>CCIN000380-8000-001</v>
          </cell>
          <cell r="I5426">
            <v>45000</v>
          </cell>
        </row>
        <row r="5427">
          <cell r="A5427" t="str">
            <v>CCIN000380-9000-001</v>
          </cell>
          <cell r="I5427">
            <v>40000</v>
          </cell>
        </row>
        <row r="5428">
          <cell r="A5428" t="str">
            <v>CCIN000381-10000-002</v>
          </cell>
          <cell r="I5428">
            <v>44000</v>
          </cell>
        </row>
        <row r="5429">
          <cell r="A5429" t="str">
            <v>CCIN000381-1000-002</v>
          </cell>
          <cell r="I5429">
            <v>44000</v>
          </cell>
        </row>
        <row r="5430">
          <cell r="A5430" t="str">
            <v>CCIN000381-1000-003</v>
          </cell>
          <cell r="I5430">
            <v>100000</v>
          </cell>
        </row>
        <row r="5431">
          <cell r="A5431" t="str">
            <v>CCIN000381-1000-004</v>
          </cell>
          <cell r="I5431">
            <v>862873</v>
          </cell>
        </row>
        <row r="5432">
          <cell r="A5432" t="str">
            <v>CCIN000381-1000-005</v>
          </cell>
          <cell r="I5432">
            <v>45780</v>
          </cell>
        </row>
        <row r="5433">
          <cell r="A5433" t="str">
            <v>CCIN000381-1000-008</v>
          </cell>
          <cell r="I5433">
            <v>60000</v>
          </cell>
        </row>
        <row r="5434">
          <cell r="A5434" t="str">
            <v>CCIN000381-13000-002</v>
          </cell>
          <cell r="I5434">
            <v>59043</v>
          </cell>
        </row>
        <row r="5435">
          <cell r="A5435" t="str">
            <v>CCIN000381-15000-002</v>
          </cell>
          <cell r="I5435">
            <v>65000</v>
          </cell>
        </row>
        <row r="5436">
          <cell r="A5436" t="str">
            <v>CCIN000381-16000-002</v>
          </cell>
          <cell r="I5436">
            <v>65000</v>
          </cell>
        </row>
        <row r="5437">
          <cell r="A5437" t="str">
            <v>CCIN000381-2000-002</v>
          </cell>
          <cell r="I5437">
            <v>55000</v>
          </cell>
        </row>
        <row r="5438">
          <cell r="A5438" t="str">
            <v>CCIN000381-2000-003</v>
          </cell>
          <cell r="I5438">
            <v>130000</v>
          </cell>
        </row>
        <row r="5439">
          <cell r="A5439" t="str">
            <v>CCIN000381-2000-005</v>
          </cell>
          <cell r="I5439">
            <v>23100</v>
          </cell>
        </row>
        <row r="5440">
          <cell r="A5440" t="str">
            <v>CCIN000381-3000-002</v>
          </cell>
          <cell r="I5440">
            <v>55000</v>
          </cell>
        </row>
        <row r="5441">
          <cell r="A5441" t="str">
            <v>CCIN000381-3000-005</v>
          </cell>
          <cell r="I5441">
            <v>23200</v>
          </cell>
        </row>
        <row r="5442">
          <cell r="A5442" t="str">
            <v>CCIN000381-4000-002</v>
          </cell>
          <cell r="I5442">
            <v>55000</v>
          </cell>
        </row>
        <row r="5443">
          <cell r="A5443" t="str">
            <v>CCIN000381-4000-005</v>
          </cell>
          <cell r="I5443">
            <v>32100</v>
          </cell>
        </row>
        <row r="5444">
          <cell r="A5444" t="str">
            <v>CCIN000381-5000-002</v>
          </cell>
          <cell r="I5444">
            <v>65000</v>
          </cell>
        </row>
        <row r="5445">
          <cell r="A5445" t="str">
            <v>CCIN000381-6000-002</v>
          </cell>
          <cell r="I5445">
            <v>65000</v>
          </cell>
        </row>
        <row r="5446">
          <cell r="A5446" t="str">
            <v>CCIN000381-7000-002</v>
          </cell>
          <cell r="I5446">
            <v>65000</v>
          </cell>
        </row>
        <row r="5447">
          <cell r="A5447" t="str">
            <v>CCIN000381-8000-002</v>
          </cell>
          <cell r="I5447">
            <v>65000</v>
          </cell>
        </row>
        <row r="5448">
          <cell r="A5448" t="str">
            <v>CCIN000382-1000-002</v>
          </cell>
          <cell r="I5448">
            <v>1000000</v>
          </cell>
        </row>
        <row r="5449">
          <cell r="A5449" t="str">
            <v>CCIN000382-1000-003</v>
          </cell>
          <cell r="I5449">
            <v>20000</v>
          </cell>
        </row>
        <row r="5450">
          <cell r="A5450" t="str">
            <v>CCIN000382-1000-005</v>
          </cell>
          <cell r="I5450">
            <v>643264</v>
          </cell>
        </row>
        <row r="5451">
          <cell r="A5451" t="str">
            <v>CCIN000382-1000-006</v>
          </cell>
          <cell r="I5451">
            <v>250000</v>
          </cell>
        </row>
        <row r="5452">
          <cell r="A5452" t="str">
            <v>CCIN000382-1000-008</v>
          </cell>
          <cell r="I5452">
            <v>400000</v>
          </cell>
        </row>
        <row r="5453">
          <cell r="A5453" t="str">
            <v>CCIN000382-2000-002</v>
          </cell>
          <cell r="I5453">
            <v>1000000</v>
          </cell>
        </row>
        <row r="5454">
          <cell r="A5454" t="str">
            <v>CCIN000382-2000-003</v>
          </cell>
          <cell r="I5454">
            <v>32500</v>
          </cell>
        </row>
        <row r="5455">
          <cell r="A5455" t="str">
            <v>CCIN000382-3000-002</v>
          </cell>
          <cell r="I5455">
            <v>1000000</v>
          </cell>
        </row>
        <row r="5456">
          <cell r="A5456" t="str">
            <v>CCIN000383-1000-002</v>
          </cell>
          <cell r="I5456">
            <v>1284000</v>
          </cell>
        </row>
        <row r="5457">
          <cell r="A5457" t="str">
            <v>CCIN000383-1000-005</v>
          </cell>
          <cell r="I5457">
            <v>405000</v>
          </cell>
        </row>
        <row r="5458">
          <cell r="A5458" t="str">
            <v>CCIN000383-1000-006</v>
          </cell>
          <cell r="I5458">
            <v>15000</v>
          </cell>
        </row>
        <row r="5459">
          <cell r="A5459" t="str">
            <v>CCIN000383-2000-003</v>
          </cell>
          <cell r="I5459">
            <v>22000</v>
          </cell>
        </row>
        <row r="5460">
          <cell r="A5460" t="str">
            <v>CCIN000383-2000-005</v>
          </cell>
          <cell r="I5460">
            <v>510000</v>
          </cell>
        </row>
        <row r="5461">
          <cell r="A5461" t="str">
            <v>CCIN000383-3000-005</v>
          </cell>
          <cell r="I5461">
            <v>100000</v>
          </cell>
        </row>
        <row r="5462">
          <cell r="A5462" t="str">
            <v>CCIN000383-4000-005</v>
          </cell>
          <cell r="I5462">
            <v>350000</v>
          </cell>
        </row>
        <row r="5463">
          <cell r="A5463" t="str">
            <v>CCIN000383-5000-005</v>
          </cell>
          <cell r="I5463">
            <v>200000</v>
          </cell>
        </row>
        <row r="5464">
          <cell r="A5464" t="str">
            <v>CCIN000384-1000-002</v>
          </cell>
          <cell r="I5464">
            <v>500000</v>
          </cell>
        </row>
        <row r="5465">
          <cell r="A5465" t="str">
            <v>CCIN000384-1000-003</v>
          </cell>
          <cell r="I5465">
            <v>30000</v>
          </cell>
        </row>
        <row r="5466">
          <cell r="A5466" t="str">
            <v>CCIN000384-1000-006</v>
          </cell>
          <cell r="I5466">
            <v>300000</v>
          </cell>
        </row>
        <row r="5467">
          <cell r="A5467" t="str">
            <v>CCIN000384-2000-002</v>
          </cell>
          <cell r="I5467">
            <v>500000</v>
          </cell>
        </row>
        <row r="5468">
          <cell r="A5468" t="str">
            <v>CCIN000384-3000-002</v>
          </cell>
          <cell r="I5468">
            <v>343686</v>
          </cell>
        </row>
        <row r="5469">
          <cell r="A5469" t="str">
            <v>CCIN000384-4000-002</v>
          </cell>
          <cell r="I5469">
            <v>420000</v>
          </cell>
        </row>
        <row r="5470">
          <cell r="A5470" t="str">
            <v>CCIN000384-6000-002</v>
          </cell>
          <cell r="I5470">
            <v>500000</v>
          </cell>
        </row>
        <row r="5471">
          <cell r="A5471" t="str">
            <v>CCIN000385-1000-002</v>
          </cell>
          <cell r="I5471">
            <v>130000</v>
          </cell>
        </row>
        <row r="5472">
          <cell r="A5472" t="str">
            <v>CCIN000385-1000-003</v>
          </cell>
          <cell r="I5472">
            <v>43500</v>
          </cell>
        </row>
        <row r="5473">
          <cell r="A5473" t="str">
            <v>CCIN000385-1000-004</v>
          </cell>
          <cell r="I5473">
            <v>175000</v>
          </cell>
        </row>
        <row r="5474">
          <cell r="A5474" t="str">
            <v>CCIN000385-1000-005</v>
          </cell>
          <cell r="I5474">
            <v>220000</v>
          </cell>
        </row>
        <row r="5475">
          <cell r="A5475" t="str">
            <v>CCIN000385-1000-006</v>
          </cell>
          <cell r="I5475">
            <v>180000</v>
          </cell>
        </row>
        <row r="5476">
          <cell r="A5476" t="str">
            <v>CCIN000385-2000-002</v>
          </cell>
          <cell r="I5476">
            <v>50000</v>
          </cell>
        </row>
        <row r="5477">
          <cell r="A5477" t="str">
            <v>CCIN000386-1000-002</v>
          </cell>
          <cell r="I5477">
            <v>192000</v>
          </cell>
        </row>
        <row r="5478">
          <cell r="A5478" t="str">
            <v>CCIN000386-1000-003</v>
          </cell>
          <cell r="I5478">
            <v>100000</v>
          </cell>
        </row>
        <row r="5479">
          <cell r="A5479" t="str">
            <v>CCIN000386-1000-005</v>
          </cell>
          <cell r="I5479">
            <v>700000</v>
          </cell>
        </row>
        <row r="5480">
          <cell r="A5480" t="str">
            <v>CCIN000386-1000-006</v>
          </cell>
          <cell r="I5480">
            <v>40000</v>
          </cell>
        </row>
        <row r="5481">
          <cell r="A5481" t="str">
            <v>CCIN000386-1000-008</v>
          </cell>
          <cell r="I5481">
            <v>21567</v>
          </cell>
        </row>
        <row r="5482">
          <cell r="A5482" t="str">
            <v>CCIN000386-2000-002</v>
          </cell>
          <cell r="I5482">
            <v>192000</v>
          </cell>
        </row>
        <row r="5483">
          <cell r="A5483" t="str">
            <v>CCIN000386-2000-003</v>
          </cell>
          <cell r="I5483">
            <v>150000</v>
          </cell>
        </row>
        <row r="5484">
          <cell r="A5484" t="str">
            <v>CCIN000386-3000-001</v>
          </cell>
          <cell r="I5484">
            <v>200000</v>
          </cell>
        </row>
        <row r="5485">
          <cell r="A5485" t="str">
            <v>CCIN000386-3000-003</v>
          </cell>
          <cell r="I5485">
            <v>181490</v>
          </cell>
        </row>
        <row r="5486">
          <cell r="A5486" t="str">
            <v>CCIN000386-5000-001</v>
          </cell>
          <cell r="I5486">
            <v>200000</v>
          </cell>
        </row>
        <row r="5487">
          <cell r="A5487" t="str">
            <v>CCIN000386-6000-001</v>
          </cell>
          <cell r="I5487">
            <v>200000</v>
          </cell>
        </row>
        <row r="5488">
          <cell r="A5488" t="str">
            <v>CCIN000387-1000-002</v>
          </cell>
          <cell r="I5488">
            <v>1656000</v>
          </cell>
        </row>
        <row r="5489">
          <cell r="A5489" t="str">
            <v>CCIN000387-1000-003</v>
          </cell>
          <cell r="I5489">
            <v>40000</v>
          </cell>
        </row>
        <row r="5490">
          <cell r="A5490" t="str">
            <v>CCIN000387-1000-004</v>
          </cell>
          <cell r="I5490">
            <v>90000</v>
          </cell>
        </row>
        <row r="5491">
          <cell r="A5491" t="str">
            <v>CCIN000387-1000-005</v>
          </cell>
          <cell r="I5491">
            <v>224575</v>
          </cell>
        </row>
        <row r="5492">
          <cell r="A5492" t="str">
            <v>CCIN000387-1000-006</v>
          </cell>
          <cell r="I5492">
            <v>20283</v>
          </cell>
        </row>
        <row r="5493">
          <cell r="A5493" t="str">
            <v>CCIN000387-2000-003</v>
          </cell>
          <cell r="I5493">
            <v>30000</v>
          </cell>
        </row>
        <row r="5494">
          <cell r="A5494" t="str">
            <v>CCIN000387-2000-004</v>
          </cell>
          <cell r="I5494">
            <v>40000</v>
          </cell>
        </row>
        <row r="5495">
          <cell r="A5495" t="str">
            <v>CCIN000387-3000-003</v>
          </cell>
          <cell r="I5495">
            <v>50000</v>
          </cell>
        </row>
        <row r="5496">
          <cell r="A5496" t="str">
            <v>CCIN000387-3000-004</v>
          </cell>
          <cell r="I5496">
            <v>60000</v>
          </cell>
        </row>
        <row r="5497">
          <cell r="A5497" t="str">
            <v>CCIN000387-4000-003</v>
          </cell>
          <cell r="I5497">
            <v>40000</v>
          </cell>
        </row>
        <row r="5498">
          <cell r="A5498" t="str">
            <v>CCIN000387-5000-003</v>
          </cell>
          <cell r="I5498">
            <v>40000</v>
          </cell>
        </row>
        <row r="5499">
          <cell r="A5499" t="str">
            <v>CCIN000387-6000-003</v>
          </cell>
          <cell r="I5499">
            <v>43200</v>
          </cell>
        </row>
        <row r="5500">
          <cell r="A5500" t="str">
            <v>CCIN000388-10000-001</v>
          </cell>
          <cell r="I5500">
            <v>2000000</v>
          </cell>
        </row>
        <row r="5501">
          <cell r="A5501" t="str">
            <v>CCIN000388-1000-002</v>
          </cell>
          <cell r="I5501">
            <v>300000</v>
          </cell>
        </row>
        <row r="5502">
          <cell r="A5502" t="str">
            <v>CCIN000388-1000-003</v>
          </cell>
          <cell r="I5502">
            <v>40000</v>
          </cell>
        </row>
        <row r="5503">
          <cell r="A5503" t="str">
            <v>CCIN000388-1000-004</v>
          </cell>
          <cell r="I5503">
            <v>1000000</v>
          </cell>
        </row>
        <row r="5504">
          <cell r="A5504" t="str">
            <v>CCIN000388-12000-001</v>
          </cell>
          <cell r="I5504">
            <v>3500000</v>
          </cell>
        </row>
        <row r="5505">
          <cell r="A5505" t="str">
            <v>CCIN000388-13000-001</v>
          </cell>
          <cell r="I5505">
            <v>4000000</v>
          </cell>
        </row>
        <row r="5506">
          <cell r="A5506" t="str">
            <v>CCIN000388-13000-004</v>
          </cell>
          <cell r="I5506">
            <v>1000000</v>
          </cell>
        </row>
        <row r="5507">
          <cell r="A5507" t="str">
            <v>CCIN000388-14000-001</v>
          </cell>
          <cell r="I5507">
            <v>851596</v>
          </cell>
        </row>
        <row r="5508">
          <cell r="A5508" t="str">
            <v>CCIN000388-14000-004</v>
          </cell>
          <cell r="I5508">
            <v>1000000</v>
          </cell>
        </row>
        <row r="5509">
          <cell r="A5509" t="str">
            <v>CCIN000388-16000-001</v>
          </cell>
          <cell r="I5509">
            <v>1403955</v>
          </cell>
        </row>
        <row r="5510">
          <cell r="A5510" t="str">
            <v>CCIN000388-16000-004</v>
          </cell>
          <cell r="I5510">
            <v>600000</v>
          </cell>
        </row>
        <row r="5511">
          <cell r="A5511" t="str">
            <v>CCIN000388-18000-001</v>
          </cell>
          <cell r="I5511">
            <v>213298</v>
          </cell>
        </row>
        <row r="5512">
          <cell r="A5512" t="str">
            <v>CCIN000388-2000-002</v>
          </cell>
          <cell r="I5512">
            <v>300000</v>
          </cell>
        </row>
        <row r="5513">
          <cell r="A5513" t="str">
            <v>CCIN000388-2000-003</v>
          </cell>
          <cell r="I5513">
            <v>90000</v>
          </cell>
        </row>
        <row r="5514">
          <cell r="A5514" t="str">
            <v>CCIN000388-2000-004</v>
          </cell>
          <cell r="I5514">
            <v>1000000</v>
          </cell>
        </row>
        <row r="5515">
          <cell r="A5515" t="str">
            <v>CCIN000388-3000-002</v>
          </cell>
          <cell r="I5515">
            <v>300000</v>
          </cell>
        </row>
        <row r="5516">
          <cell r="A5516" t="str">
            <v>CCIN000388-3000-003</v>
          </cell>
          <cell r="I5516">
            <v>100000</v>
          </cell>
        </row>
        <row r="5517">
          <cell r="A5517" t="str">
            <v>CCIN000388-4000-004</v>
          </cell>
          <cell r="I5517">
            <v>500000</v>
          </cell>
        </row>
        <row r="5518">
          <cell r="A5518" t="str">
            <v>CCIN000388-8000-001</v>
          </cell>
          <cell r="I5518">
            <v>2000000</v>
          </cell>
        </row>
        <row r="5519">
          <cell r="A5519" t="str">
            <v>CCIN000388-8000-004</v>
          </cell>
          <cell r="I5519">
            <v>1000000</v>
          </cell>
        </row>
        <row r="5520">
          <cell r="A5520" t="str">
            <v>CCIN000388-9000-001</v>
          </cell>
          <cell r="I5520">
            <v>600000</v>
          </cell>
        </row>
        <row r="5521">
          <cell r="A5521" t="str">
            <v>CCIN000388-9000-004</v>
          </cell>
          <cell r="I5521">
            <v>500000</v>
          </cell>
        </row>
        <row r="5522">
          <cell r="A5522" t="str">
            <v>CCIN000389-1000-002</v>
          </cell>
          <cell r="I5522">
            <v>3750000</v>
          </cell>
        </row>
        <row r="5523">
          <cell r="A5523" t="str">
            <v>CCIN000389-1000-003</v>
          </cell>
          <cell r="I5523">
            <v>50000</v>
          </cell>
        </row>
        <row r="5524">
          <cell r="A5524" t="str">
            <v>CCIN000389-1000-006</v>
          </cell>
          <cell r="I5524">
            <v>85312</v>
          </cell>
        </row>
        <row r="5525">
          <cell r="A5525" t="str">
            <v>CCIN000389-1000-008</v>
          </cell>
          <cell r="I5525">
            <v>210000</v>
          </cell>
        </row>
        <row r="5526">
          <cell r="A5526" t="str">
            <v>CCIN000389-2000-002</v>
          </cell>
          <cell r="I5526">
            <v>8967073</v>
          </cell>
        </row>
        <row r="5527">
          <cell r="A5527" t="str">
            <v>CCIN000389-2000-003</v>
          </cell>
          <cell r="I5527">
            <v>27250</v>
          </cell>
        </row>
        <row r="5528">
          <cell r="A5528" t="str">
            <v>CCIN000389-2000-005</v>
          </cell>
          <cell r="I5528">
            <v>138000</v>
          </cell>
        </row>
        <row r="5529">
          <cell r="A5529" t="str">
            <v>CCIN000389-2000-006</v>
          </cell>
          <cell r="I5529">
            <v>988060</v>
          </cell>
        </row>
        <row r="5530">
          <cell r="A5530" t="str">
            <v>CCIN000389-3000-003</v>
          </cell>
          <cell r="I5530">
            <v>27235</v>
          </cell>
        </row>
        <row r="5531">
          <cell r="A5531" t="str">
            <v>CCIN000389-4000-003</v>
          </cell>
          <cell r="I5531">
            <v>32600</v>
          </cell>
        </row>
        <row r="5532">
          <cell r="A5532" t="str">
            <v>CCIN000389-5000-001</v>
          </cell>
          <cell r="I5532">
            <v>50000</v>
          </cell>
        </row>
        <row r="5533">
          <cell r="A5533" t="str">
            <v>CCIN000389-5000-003</v>
          </cell>
          <cell r="I5533">
            <v>20000</v>
          </cell>
        </row>
        <row r="5534">
          <cell r="A5534" t="str">
            <v>CCIN000389-6000-001</v>
          </cell>
          <cell r="I5534">
            <v>80000</v>
          </cell>
        </row>
        <row r="5535">
          <cell r="A5535" t="str">
            <v>CCIN000390-10000-002</v>
          </cell>
          <cell r="I5535">
            <v>1496107</v>
          </cell>
        </row>
        <row r="5536">
          <cell r="A5536" t="str">
            <v>CCIN000390-1000-002</v>
          </cell>
          <cell r="I5536">
            <v>548000</v>
          </cell>
        </row>
        <row r="5537">
          <cell r="A5537" t="str">
            <v>CCIN000390-1000-004</v>
          </cell>
          <cell r="I5537">
            <v>284000</v>
          </cell>
        </row>
        <row r="5538">
          <cell r="A5538" t="str">
            <v>CCIN000390-1000-005</v>
          </cell>
          <cell r="I5538">
            <v>150000</v>
          </cell>
        </row>
        <row r="5539">
          <cell r="A5539" t="str">
            <v>CCIN000390-11000-002</v>
          </cell>
          <cell r="I5539">
            <v>2321033.17</v>
          </cell>
        </row>
        <row r="5540">
          <cell r="A5540" t="str">
            <v>CCIN000390-13000-002</v>
          </cell>
          <cell r="I5540">
            <v>3201067</v>
          </cell>
        </row>
        <row r="5541">
          <cell r="A5541" t="str">
            <v>CCIN000390-3000-002</v>
          </cell>
          <cell r="I5541">
            <v>1000000</v>
          </cell>
        </row>
        <row r="5542">
          <cell r="A5542" t="str">
            <v>CCIN000390-5000-002</v>
          </cell>
          <cell r="I5542">
            <v>1000000</v>
          </cell>
        </row>
        <row r="5543">
          <cell r="A5543" t="str">
            <v>CCIN000390-7000-002</v>
          </cell>
          <cell r="I5543">
            <v>1596384</v>
          </cell>
        </row>
        <row r="5544">
          <cell r="A5544" t="str">
            <v>CCIN000390-9000-002</v>
          </cell>
          <cell r="I5544">
            <v>532554</v>
          </cell>
        </row>
        <row r="5545">
          <cell r="A5545" t="str">
            <v>CCIN000391-1000-002</v>
          </cell>
          <cell r="I5545">
            <v>162000</v>
          </cell>
        </row>
        <row r="5546">
          <cell r="A5546" t="str">
            <v>CCIN000391-1000-005</v>
          </cell>
          <cell r="I5546">
            <v>320000</v>
          </cell>
        </row>
        <row r="5547">
          <cell r="A5547" t="str">
            <v>CCIN000391-1000-006</v>
          </cell>
          <cell r="I5547">
            <v>35000</v>
          </cell>
        </row>
        <row r="5548">
          <cell r="A5548" t="str">
            <v>CCIN000391-2000-002</v>
          </cell>
          <cell r="I5548">
            <v>162000</v>
          </cell>
        </row>
        <row r="5549">
          <cell r="A5549" t="str">
            <v>CCIN000391-2000-005</v>
          </cell>
          <cell r="I5549">
            <v>320000</v>
          </cell>
        </row>
        <row r="5550">
          <cell r="A5550" t="str">
            <v>CCIN000391-3000-002</v>
          </cell>
          <cell r="I5550">
            <v>162000</v>
          </cell>
        </row>
        <row r="5551">
          <cell r="A5551" t="str">
            <v>CCIN000391-3000-004</v>
          </cell>
          <cell r="I5551">
            <v>1680000</v>
          </cell>
        </row>
        <row r="5552">
          <cell r="A5552" t="str">
            <v>CCIN000391-4000-002</v>
          </cell>
          <cell r="I5552">
            <v>162000</v>
          </cell>
        </row>
        <row r="5553">
          <cell r="A5553" t="str">
            <v>CCIN000392-1000-002</v>
          </cell>
          <cell r="I5553">
            <v>600000</v>
          </cell>
        </row>
        <row r="5554">
          <cell r="A5554" t="str">
            <v>CCIN000392-1000-003</v>
          </cell>
          <cell r="I5554">
            <v>30000</v>
          </cell>
        </row>
        <row r="5555">
          <cell r="A5555" t="str">
            <v>CCIN000392-1000-004</v>
          </cell>
          <cell r="I5555">
            <v>320000</v>
          </cell>
        </row>
        <row r="5556">
          <cell r="A5556" t="str">
            <v>CCIN000392-1000-005</v>
          </cell>
          <cell r="I5556">
            <v>30000</v>
          </cell>
        </row>
        <row r="5557">
          <cell r="A5557" t="str">
            <v>CCIN000392-1000-008</v>
          </cell>
          <cell r="I5557">
            <v>500000</v>
          </cell>
        </row>
        <row r="5558">
          <cell r="A5558" t="str">
            <v>CCIN000392-2000-002</v>
          </cell>
          <cell r="I5558">
            <v>600000</v>
          </cell>
        </row>
        <row r="5559">
          <cell r="A5559" t="str">
            <v>CCIN000392-3000-002</v>
          </cell>
          <cell r="I5559">
            <v>247000</v>
          </cell>
        </row>
        <row r="5560">
          <cell r="A5560" t="str">
            <v>CCIN000393-1000-002</v>
          </cell>
          <cell r="I5560">
            <v>369000</v>
          </cell>
        </row>
        <row r="5561">
          <cell r="A5561" t="str">
            <v>CCIN000393-1000-003</v>
          </cell>
          <cell r="I5561">
            <v>43500</v>
          </cell>
        </row>
        <row r="5562">
          <cell r="A5562" t="str">
            <v>CCIN000393-1000-004</v>
          </cell>
          <cell r="I5562">
            <v>200000</v>
          </cell>
        </row>
        <row r="5563">
          <cell r="A5563" t="str">
            <v>CCIN000393-1000-005</v>
          </cell>
          <cell r="I5563">
            <v>150107</v>
          </cell>
        </row>
        <row r="5564">
          <cell r="A5564" t="str">
            <v>CCIN000393-2000-002</v>
          </cell>
          <cell r="I5564">
            <v>340000</v>
          </cell>
        </row>
        <row r="5565">
          <cell r="A5565" t="str">
            <v>CCIN000393-2000-003</v>
          </cell>
          <cell r="I5565">
            <v>32600</v>
          </cell>
        </row>
        <row r="5566">
          <cell r="A5566" t="str">
            <v>CCIN000394-1000-002</v>
          </cell>
          <cell r="I5566">
            <v>4000000</v>
          </cell>
        </row>
        <row r="5567">
          <cell r="A5567" t="str">
            <v>CCIN000394-1000-003</v>
          </cell>
          <cell r="I5567">
            <v>30000</v>
          </cell>
        </row>
        <row r="5568">
          <cell r="A5568" t="str">
            <v>CCIN000394-1000-004</v>
          </cell>
          <cell r="I5568">
            <v>350000</v>
          </cell>
        </row>
        <row r="5569">
          <cell r="A5569" t="str">
            <v>CCIN000394-2000-002</v>
          </cell>
          <cell r="I5569">
            <v>2600000</v>
          </cell>
        </row>
        <row r="5570">
          <cell r="A5570" t="str">
            <v>CCIN000394-2000-006</v>
          </cell>
          <cell r="I5570">
            <v>30000</v>
          </cell>
        </row>
        <row r="5571">
          <cell r="A5571" t="str">
            <v>CCIN000394-3000-002</v>
          </cell>
          <cell r="I5571">
            <v>2600000</v>
          </cell>
        </row>
        <row r="5572">
          <cell r="A5572" t="str">
            <v>CCIN000394-3000-005</v>
          </cell>
          <cell r="I5572">
            <v>4032000</v>
          </cell>
        </row>
        <row r="5573">
          <cell r="A5573" t="str">
            <v>CCIN000394-4000-002</v>
          </cell>
          <cell r="I5573">
            <v>2600000</v>
          </cell>
        </row>
        <row r="5574">
          <cell r="A5574" t="str">
            <v>CCIN000394-4000-005</v>
          </cell>
          <cell r="I5574">
            <v>4211200</v>
          </cell>
        </row>
        <row r="5575">
          <cell r="A5575" t="str">
            <v>CCIN000394-5000-002</v>
          </cell>
          <cell r="I5575">
            <v>3572000</v>
          </cell>
        </row>
        <row r="5576">
          <cell r="A5576" t="str">
            <v>CCIN000394-6000-002</v>
          </cell>
          <cell r="I5576">
            <v>4000000</v>
          </cell>
        </row>
        <row r="5577">
          <cell r="A5577" t="str">
            <v>CCIN000394-7000-002</v>
          </cell>
          <cell r="I5577">
            <v>5000000</v>
          </cell>
        </row>
        <row r="5578">
          <cell r="A5578" t="str">
            <v>CCIN000394-8000-002</v>
          </cell>
          <cell r="I5578">
            <v>3201067</v>
          </cell>
        </row>
        <row r="5579">
          <cell r="A5579" t="str">
            <v>CCIN000395-1000-002</v>
          </cell>
          <cell r="I5579">
            <v>252000</v>
          </cell>
        </row>
        <row r="5580">
          <cell r="A5580" t="str">
            <v>CCIN000395-1000-004</v>
          </cell>
          <cell r="I5580">
            <v>650107</v>
          </cell>
        </row>
        <row r="5581">
          <cell r="A5581" t="str">
            <v>CCIN000395-1000-005</v>
          </cell>
          <cell r="I5581">
            <v>92869</v>
          </cell>
        </row>
        <row r="5582">
          <cell r="A5582" t="str">
            <v>CCIN000395-1000-006</v>
          </cell>
          <cell r="I5582">
            <v>40000</v>
          </cell>
        </row>
        <row r="5583">
          <cell r="A5583" t="str">
            <v>CCIN000395-2000-004</v>
          </cell>
          <cell r="I5583">
            <v>213500</v>
          </cell>
        </row>
        <row r="5584">
          <cell r="A5584" t="str">
            <v>CCIN000395-3000-004</v>
          </cell>
          <cell r="I5584">
            <v>120000</v>
          </cell>
        </row>
        <row r="5585">
          <cell r="A5585" t="str">
            <v>CCIN000395-5000-004</v>
          </cell>
          <cell r="I5585">
            <v>70000</v>
          </cell>
        </row>
        <row r="5586">
          <cell r="A5586" t="str">
            <v>CCIN000395-7000-004</v>
          </cell>
          <cell r="I5586">
            <v>600000</v>
          </cell>
        </row>
        <row r="5587">
          <cell r="A5587" t="str">
            <v>CCIN000396-1000-003</v>
          </cell>
          <cell r="I5587">
            <v>100000</v>
          </cell>
        </row>
        <row r="5588">
          <cell r="A5588" t="str">
            <v>CCIN000396-1000-004</v>
          </cell>
          <cell r="I5588">
            <v>235000</v>
          </cell>
        </row>
        <row r="5589">
          <cell r="A5589" t="str">
            <v>CCIN000396-1000-005</v>
          </cell>
          <cell r="I5589">
            <v>2000000</v>
          </cell>
        </row>
        <row r="5590">
          <cell r="A5590" t="str">
            <v>CCIN000396-1000-006</v>
          </cell>
          <cell r="I5590">
            <v>45084</v>
          </cell>
        </row>
        <row r="5591">
          <cell r="A5591" t="str">
            <v>CCIN000396-3000-002</v>
          </cell>
          <cell r="I5591">
            <v>1300000</v>
          </cell>
        </row>
        <row r="5592">
          <cell r="A5592" t="str">
            <v>CCIN000397-10000-001</v>
          </cell>
          <cell r="I5592">
            <v>60000</v>
          </cell>
        </row>
        <row r="5593">
          <cell r="A5593" t="str">
            <v>CCIN000397-1000-003</v>
          </cell>
          <cell r="I5593">
            <v>32500</v>
          </cell>
        </row>
        <row r="5594">
          <cell r="A5594" t="str">
            <v>CCIN000397-1000-004</v>
          </cell>
          <cell r="I5594">
            <v>600000</v>
          </cell>
        </row>
        <row r="5595">
          <cell r="A5595" t="str">
            <v>CCIN000397-1000-005</v>
          </cell>
          <cell r="I5595">
            <v>3350000</v>
          </cell>
        </row>
        <row r="5596">
          <cell r="A5596" t="str">
            <v>CCIN000397-11000-001</v>
          </cell>
          <cell r="I5596">
            <v>80000</v>
          </cell>
        </row>
        <row r="5597">
          <cell r="A5597" t="str">
            <v>CCIN000397-12000-001</v>
          </cell>
          <cell r="I5597">
            <v>90000</v>
          </cell>
        </row>
        <row r="5598">
          <cell r="A5598" t="str">
            <v>CCIN000397-13000-001</v>
          </cell>
          <cell r="I5598">
            <v>54000</v>
          </cell>
        </row>
        <row r="5599">
          <cell r="A5599" t="str">
            <v>CCIN000397-14000-001</v>
          </cell>
          <cell r="I5599">
            <v>60000</v>
          </cell>
        </row>
        <row r="5600">
          <cell r="A5600" t="str">
            <v>CCIN000397-15000-001</v>
          </cell>
          <cell r="I5600">
            <v>75000</v>
          </cell>
        </row>
        <row r="5601">
          <cell r="A5601" t="str">
            <v>CCIN000397-16000-001</v>
          </cell>
          <cell r="I5601">
            <v>120000</v>
          </cell>
        </row>
        <row r="5602">
          <cell r="A5602" t="str">
            <v>CCIN000397-17000-001</v>
          </cell>
          <cell r="I5602">
            <v>120000</v>
          </cell>
        </row>
        <row r="5603">
          <cell r="A5603" t="str">
            <v>CCIN000397-18000-001</v>
          </cell>
          <cell r="I5603">
            <v>150000</v>
          </cell>
        </row>
        <row r="5604">
          <cell r="A5604" t="str">
            <v>CCIN000397-19000-001</v>
          </cell>
          <cell r="I5604">
            <v>150000</v>
          </cell>
        </row>
        <row r="5605">
          <cell r="A5605" t="str">
            <v>CCIN000397-20000-001</v>
          </cell>
          <cell r="I5605">
            <v>150000</v>
          </cell>
        </row>
        <row r="5606">
          <cell r="A5606" t="str">
            <v>CCIN000397-21000-001</v>
          </cell>
          <cell r="I5606">
            <v>107022</v>
          </cell>
        </row>
        <row r="5607">
          <cell r="A5607" t="str">
            <v>CCIN000397-22000-001</v>
          </cell>
          <cell r="I5607">
            <v>50000</v>
          </cell>
        </row>
        <row r="5608">
          <cell r="A5608" t="str">
            <v>CCIN000397-24000-001</v>
          </cell>
          <cell r="I5608">
            <v>55000</v>
          </cell>
        </row>
        <row r="5609">
          <cell r="A5609" t="str">
            <v>CCIN000397-25000-001</v>
          </cell>
          <cell r="I5609">
            <v>60000</v>
          </cell>
        </row>
        <row r="5610">
          <cell r="A5610" t="str">
            <v>CCIN000397-27000-001</v>
          </cell>
          <cell r="I5610">
            <v>110000</v>
          </cell>
        </row>
        <row r="5611">
          <cell r="A5611" t="str">
            <v>CCIN000397-28000-001</v>
          </cell>
          <cell r="I5611">
            <v>150000</v>
          </cell>
        </row>
        <row r="5612">
          <cell r="A5612" t="str">
            <v>CCIN000397-6000-001</v>
          </cell>
          <cell r="I5612">
            <v>90000</v>
          </cell>
        </row>
        <row r="5613">
          <cell r="A5613" t="str">
            <v>CCIN000397-7000-001</v>
          </cell>
          <cell r="I5613">
            <v>55000</v>
          </cell>
        </row>
        <row r="5614">
          <cell r="A5614" t="str">
            <v>CCIN000397-8000-001</v>
          </cell>
          <cell r="I5614">
            <v>98725</v>
          </cell>
        </row>
        <row r="5615">
          <cell r="A5615" t="str">
            <v>CCIN000397-9000-001</v>
          </cell>
          <cell r="I5615">
            <v>60000</v>
          </cell>
        </row>
        <row r="5616">
          <cell r="A5616" t="str">
            <v>CCIN000398-1000-002</v>
          </cell>
          <cell r="I5616">
            <v>283500</v>
          </cell>
        </row>
        <row r="5617">
          <cell r="A5617" t="str">
            <v>CCIN000398-1000-003</v>
          </cell>
          <cell r="I5617">
            <v>20000</v>
          </cell>
        </row>
        <row r="5618">
          <cell r="A5618" t="str">
            <v>CCIN000398-1000-005</v>
          </cell>
          <cell r="I5618">
            <v>30000</v>
          </cell>
        </row>
        <row r="5619">
          <cell r="A5619" t="str">
            <v>CCIN000398-2000-002</v>
          </cell>
          <cell r="I5619">
            <v>283500</v>
          </cell>
        </row>
        <row r="5620">
          <cell r="A5620" t="str">
            <v>CCIN000398-2000-005</v>
          </cell>
          <cell r="I5620">
            <v>40000</v>
          </cell>
        </row>
        <row r="5621">
          <cell r="A5621" t="str">
            <v>CCIN000398-3000-002</v>
          </cell>
          <cell r="I5621">
            <v>283000</v>
          </cell>
        </row>
        <row r="5622">
          <cell r="A5622" t="str">
            <v>CCIN000398-4000-002</v>
          </cell>
          <cell r="I5622">
            <v>283000</v>
          </cell>
        </row>
        <row r="5623">
          <cell r="A5623" t="str">
            <v>CCIN000399-1000-002</v>
          </cell>
          <cell r="I5623">
            <v>100000</v>
          </cell>
        </row>
        <row r="5624">
          <cell r="A5624" t="str">
            <v>CCIN000399-1000-003</v>
          </cell>
          <cell r="I5624">
            <v>20000</v>
          </cell>
        </row>
        <row r="5625">
          <cell r="A5625" t="str">
            <v>CCIN000399-1000-005</v>
          </cell>
          <cell r="I5625">
            <v>490532</v>
          </cell>
        </row>
        <row r="5626">
          <cell r="A5626" t="str">
            <v>CCIN000399-2000-002</v>
          </cell>
          <cell r="I5626">
            <v>100000</v>
          </cell>
        </row>
        <row r="5627">
          <cell r="A5627" t="str">
            <v>CCIN000399-2000-003</v>
          </cell>
          <cell r="I5627">
            <v>30000</v>
          </cell>
        </row>
        <row r="5628">
          <cell r="A5628" t="str">
            <v>CCIN000399-2000-005</v>
          </cell>
          <cell r="I5628">
            <v>250000</v>
          </cell>
        </row>
        <row r="5629">
          <cell r="A5629" t="str">
            <v>CCIN000400-1000-005</v>
          </cell>
          <cell r="I5629">
            <v>70000</v>
          </cell>
        </row>
        <row r="5630">
          <cell r="A5630" t="str">
            <v>CCIN000400-1000-006</v>
          </cell>
          <cell r="I5630">
            <v>50000</v>
          </cell>
        </row>
        <row r="5631">
          <cell r="A5631" t="str">
            <v>CCIN000400-2000-008</v>
          </cell>
          <cell r="I5631">
            <v>700000</v>
          </cell>
        </row>
        <row r="5632">
          <cell r="A5632" t="str">
            <v>CCIN000401-1000-002</v>
          </cell>
          <cell r="I5632">
            <v>200000</v>
          </cell>
        </row>
        <row r="5633">
          <cell r="A5633" t="str">
            <v>CCIN000401-1000-003</v>
          </cell>
          <cell r="I5633">
            <v>40000</v>
          </cell>
        </row>
        <row r="5634">
          <cell r="A5634" t="str">
            <v>CCIN000401-1000-005</v>
          </cell>
          <cell r="I5634">
            <v>649575</v>
          </cell>
        </row>
        <row r="5635">
          <cell r="A5635" t="str">
            <v>CCIN000401-1000-008</v>
          </cell>
          <cell r="I5635">
            <v>210000</v>
          </cell>
        </row>
        <row r="5636">
          <cell r="A5636" t="str">
            <v>CCIN000401-2000-003</v>
          </cell>
          <cell r="I5636">
            <v>50000</v>
          </cell>
        </row>
        <row r="5637">
          <cell r="A5637" t="str">
            <v>CCIN000401-2000-006</v>
          </cell>
          <cell r="I5637">
            <v>20830</v>
          </cell>
        </row>
        <row r="5638">
          <cell r="A5638" t="str">
            <v>CCIN000402-10000-002</v>
          </cell>
          <cell r="I5638">
            <v>132871</v>
          </cell>
        </row>
        <row r="5639">
          <cell r="A5639" t="str">
            <v>CCIN000402-1000-003</v>
          </cell>
          <cell r="I5639">
            <v>107000</v>
          </cell>
        </row>
        <row r="5640">
          <cell r="A5640" t="str">
            <v>CCIN000402-1000-004</v>
          </cell>
          <cell r="I5640">
            <v>1040000</v>
          </cell>
        </row>
        <row r="5641">
          <cell r="A5641" t="str">
            <v>CCIN000402-1000-008</v>
          </cell>
          <cell r="I5641">
            <v>800000</v>
          </cell>
        </row>
        <row r="5642">
          <cell r="A5642" t="str">
            <v>CCIN000402-11000-002</v>
          </cell>
          <cell r="I5642">
            <v>168000</v>
          </cell>
        </row>
        <row r="5643">
          <cell r="A5643" t="str">
            <v>CCIN000402-12000-002</v>
          </cell>
          <cell r="I5643">
            <v>250000</v>
          </cell>
        </row>
        <row r="5644">
          <cell r="A5644" t="str">
            <v>CCIN000402-13000-002</v>
          </cell>
          <cell r="I5644">
            <v>250000</v>
          </cell>
        </row>
        <row r="5645">
          <cell r="A5645" t="str">
            <v>CCIN000402-2000-002</v>
          </cell>
          <cell r="I5645">
            <v>198000</v>
          </cell>
        </row>
        <row r="5646">
          <cell r="A5646" t="str">
            <v>CCIN000402-2000-003</v>
          </cell>
          <cell r="I5646">
            <v>150000</v>
          </cell>
        </row>
        <row r="5647">
          <cell r="A5647" t="str">
            <v>CCIN000402-3000-002</v>
          </cell>
          <cell r="I5647">
            <v>230000</v>
          </cell>
        </row>
        <row r="5648">
          <cell r="A5648" t="str">
            <v>CCIN000402-3000-003</v>
          </cell>
          <cell r="I5648">
            <v>181490</v>
          </cell>
        </row>
        <row r="5649">
          <cell r="A5649" t="str">
            <v>CCIN000402-3000-005</v>
          </cell>
          <cell r="I5649">
            <v>500000</v>
          </cell>
        </row>
        <row r="5650">
          <cell r="A5650" t="str">
            <v>CCIN000402-4000-002</v>
          </cell>
          <cell r="I5650">
            <v>230000</v>
          </cell>
        </row>
        <row r="5651">
          <cell r="A5651" t="str">
            <v>CCIN000402-4000-005</v>
          </cell>
          <cell r="I5651">
            <v>50000</v>
          </cell>
        </row>
        <row r="5652">
          <cell r="A5652" t="str">
            <v>CCIN000402-5000-002</v>
          </cell>
          <cell r="I5652">
            <v>212000</v>
          </cell>
        </row>
        <row r="5653">
          <cell r="A5653" t="str">
            <v>CCIN000402-5000-005</v>
          </cell>
          <cell r="I5653">
            <v>50000</v>
          </cell>
        </row>
        <row r="5654">
          <cell r="A5654" t="str">
            <v>CCIN000402-6000-005</v>
          </cell>
          <cell r="I5654">
            <v>60000</v>
          </cell>
        </row>
        <row r="5655">
          <cell r="A5655" t="str">
            <v>CCIN000402-7000-005</v>
          </cell>
          <cell r="I5655">
            <v>100000</v>
          </cell>
        </row>
        <row r="5656">
          <cell r="A5656" t="str">
            <v>CCIN000402-8000-002</v>
          </cell>
          <cell r="I5656">
            <v>183000</v>
          </cell>
        </row>
        <row r="5657">
          <cell r="A5657" t="str">
            <v>CCIN000402-9000-002</v>
          </cell>
          <cell r="I5657">
            <v>246842.1</v>
          </cell>
        </row>
        <row r="5658">
          <cell r="A5658" t="str">
            <v>CCIN000403-10000-001</v>
          </cell>
          <cell r="I5658">
            <v>2000000</v>
          </cell>
        </row>
        <row r="5659">
          <cell r="A5659" t="str">
            <v>CCIN000403-10000-002</v>
          </cell>
          <cell r="I5659">
            <v>40000</v>
          </cell>
        </row>
        <row r="5660">
          <cell r="A5660" t="str">
            <v>CCIN000403-1000-002</v>
          </cell>
          <cell r="I5660">
            <v>40000</v>
          </cell>
        </row>
        <row r="5661">
          <cell r="A5661" t="str">
            <v>CCIN000403-1000-003</v>
          </cell>
          <cell r="I5661">
            <v>150000</v>
          </cell>
        </row>
        <row r="5662">
          <cell r="A5662" t="str">
            <v>CCIN000403-1000-005</v>
          </cell>
          <cell r="I5662">
            <v>150000</v>
          </cell>
        </row>
        <row r="5663">
          <cell r="A5663" t="str">
            <v>CCIN000403-1000-008</v>
          </cell>
          <cell r="I5663">
            <v>250000</v>
          </cell>
        </row>
        <row r="5664">
          <cell r="A5664" t="str">
            <v>CCIN000403-11000-001</v>
          </cell>
          <cell r="I5664">
            <v>100000</v>
          </cell>
        </row>
        <row r="5665">
          <cell r="A5665" t="str">
            <v>CCIN000403-11000-002</v>
          </cell>
          <cell r="I5665">
            <v>70000</v>
          </cell>
        </row>
        <row r="5666">
          <cell r="A5666" t="str">
            <v>CCIN000403-12000-001</v>
          </cell>
          <cell r="I5666">
            <v>100000</v>
          </cell>
        </row>
        <row r="5667">
          <cell r="A5667" t="str">
            <v>CCIN000403-12000-002</v>
          </cell>
          <cell r="I5667">
            <v>70000</v>
          </cell>
        </row>
        <row r="5668">
          <cell r="A5668" t="str">
            <v>CCIN000403-13000-002</v>
          </cell>
          <cell r="I5668">
            <v>150000</v>
          </cell>
        </row>
        <row r="5669">
          <cell r="A5669" t="str">
            <v>CCIN000403-16000-002</v>
          </cell>
          <cell r="I5669">
            <v>30000</v>
          </cell>
        </row>
        <row r="5670">
          <cell r="A5670" t="str">
            <v>CCIN000403-2000-002</v>
          </cell>
          <cell r="I5670">
            <v>53800</v>
          </cell>
        </row>
        <row r="5671">
          <cell r="A5671" t="str">
            <v>CCIN000403-2000-003</v>
          </cell>
          <cell r="I5671">
            <v>180000</v>
          </cell>
        </row>
        <row r="5672">
          <cell r="A5672" t="str">
            <v>CCIN000403-3000-002</v>
          </cell>
          <cell r="I5672">
            <v>53724</v>
          </cell>
        </row>
        <row r="5673">
          <cell r="A5673" t="str">
            <v>CCIN000403-4000-002</v>
          </cell>
          <cell r="I5673">
            <v>53724</v>
          </cell>
        </row>
        <row r="5674">
          <cell r="A5674" t="str">
            <v>CCIN000403-5000-002</v>
          </cell>
          <cell r="I5674">
            <v>50000</v>
          </cell>
        </row>
        <row r="5675">
          <cell r="A5675" t="str">
            <v>CCIN000403-6000-002</v>
          </cell>
          <cell r="I5675">
            <v>70000</v>
          </cell>
        </row>
        <row r="5676">
          <cell r="A5676" t="str">
            <v>CCIN000403-7000-001</v>
          </cell>
          <cell r="I5676">
            <v>200000</v>
          </cell>
        </row>
        <row r="5677">
          <cell r="A5677" t="str">
            <v>CCIN000403-7000-002</v>
          </cell>
          <cell r="I5677">
            <v>50000</v>
          </cell>
        </row>
        <row r="5678">
          <cell r="A5678" t="str">
            <v>CCIN000403-8000-001</v>
          </cell>
          <cell r="I5678">
            <v>100000</v>
          </cell>
        </row>
        <row r="5679">
          <cell r="A5679" t="str">
            <v>CCIN000403-8000-002</v>
          </cell>
          <cell r="I5679">
            <v>40000</v>
          </cell>
        </row>
        <row r="5680">
          <cell r="A5680" t="str">
            <v>CCIN000403-9000-001</v>
          </cell>
          <cell r="I5680">
            <v>100000</v>
          </cell>
        </row>
        <row r="5681">
          <cell r="A5681" t="str">
            <v>CCIN000404-1000-002</v>
          </cell>
          <cell r="I5681">
            <v>1084500</v>
          </cell>
        </row>
        <row r="5682">
          <cell r="A5682" t="str">
            <v>CCIN000404-1000-003</v>
          </cell>
          <cell r="I5682">
            <v>250000</v>
          </cell>
        </row>
        <row r="5683">
          <cell r="A5683" t="str">
            <v>CCIN000404-1000-004</v>
          </cell>
          <cell r="I5683">
            <v>203500</v>
          </cell>
        </row>
        <row r="5684">
          <cell r="A5684" t="str">
            <v>CCIN000404-1000-005</v>
          </cell>
          <cell r="I5684">
            <v>350000</v>
          </cell>
        </row>
        <row r="5685">
          <cell r="A5685" t="str">
            <v>CCIN000404-1000-008</v>
          </cell>
          <cell r="I5685">
            <v>400000</v>
          </cell>
        </row>
        <row r="5686">
          <cell r="A5686" t="str">
            <v>CCIN000404-2000-002</v>
          </cell>
          <cell r="I5686">
            <v>897000</v>
          </cell>
        </row>
        <row r="5687">
          <cell r="A5687" t="str">
            <v>CCIN000404-2000-004</v>
          </cell>
          <cell r="I5687">
            <v>35000</v>
          </cell>
        </row>
        <row r="5688">
          <cell r="A5688" t="str">
            <v>CCIN000404-3000-002</v>
          </cell>
          <cell r="I5688">
            <v>516256</v>
          </cell>
        </row>
        <row r="5689">
          <cell r="A5689" t="str">
            <v>CCIN000404-4000-001</v>
          </cell>
          <cell r="I5689">
            <v>50000</v>
          </cell>
        </row>
        <row r="5690">
          <cell r="A5690" t="str">
            <v>CCIN000404-4000-002</v>
          </cell>
          <cell r="I5690">
            <v>299853</v>
          </cell>
        </row>
        <row r="5691">
          <cell r="A5691" t="str">
            <v>CCIN000404-6000-002</v>
          </cell>
          <cell r="I5691">
            <v>590659</v>
          </cell>
        </row>
        <row r="5692">
          <cell r="A5692" t="str">
            <v>CCIN000404-7000-002</v>
          </cell>
          <cell r="I5692">
            <v>800000</v>
          </cell>
        </row>
        <row r="5693">
          <cell r="A5693" t="str">
            <v>CCIN000405-1000-002</v>
          </cell>
          <cell r="I5693">
            <v>2692000</v>
          </cell>
        </row>
        <row r="5694">
          <cell r="A5694" t="str">
            <v>CCIN000405-1000-004</v>
          </cell>
          <cell r="I5694">
            <v>180000</v>
          </cell>
        </row>
        <row r="5695">
          <cell r="A5695" t="str">
            <v>CCIN000405-1000-006</v>
          </cell>
          <cell r="I5695">
            <v>75384</v>
          </cell>
        </row>
        <row r="5696">
          <cell r="A5696" t="str">
            <v>CCIN000405-2000-002</v>
          </cell>
          <cell r="I5696">
            <v>2776500</v>
          </cell>
        </row>
        <row r="5697">
          <cell r="A5697" t="str">
            <v>CCIN000405-2000-006</v>
          </cell>
          <cell r="I5697">
            <v>75384</v>
          </cell>
        </row>
        <row r="5698">
          <cell r="A5698" t="str">
            <v>CCIN000406-1000-002</v>
          </cell>
          <cell r="I5698">
            <v>15000</v>
          </cell>
        </row>
        <row r="5699">
          <cell r="A5699" t="str">
            <v>CCIN000406-1000-003</v>
          </cell>
          <cell r="I5699">
            <v>20000</v>
          </cell>
        </row>
        <row r="5700">
          <cell r="A5700" t="str">
            <v>CCIN000406-1000-004</v>
          </cell>
          <cell r="I5700">
            <v>1040000</v>
          </cell>
        </row>
        <row r="5701">
          <cell r="A5701" t="str">
            <v>CCIN000406-1000-005</v>
          </cell>
          <cell r="I5701">
            <v>139500</v>
          </cell>
        </row>
        <row r="5702">
          <cell r="A5702" t="str">
            <v>CCIN000406-2000-008</v>
          </cell>
          <cell r="I5702">
            <v>744036</v>
          </cell>
        </row>
        <row r="5703">
          <cell r="A5703" t="str">
            <v>CCIN000406-3000-004</v>
          </cell>
          <cell r="I5703">
            <v>120000</v>
          </cell>
        </row>
        <row r="5704">
          <cell r="A5704" t="str">
            <v>CCIN000406-4000-004</v>
          </cell>
          <cell r="I5704">
            <v>300000</v>
          </cell>
        </row>
        <row r="5705">
          <cell r="A5705" t="str">
            <v>CCIN000406-4000-008</v>
          </cell>
          <cell r="I5705">
            <v>522400</v>
          </cell>
        </row>
        <row r="5706">
          <cell r="A5706" t="str">
            <v>CCIN000406-5000-004</v>
          </cell>
          <cell r="I5706">
            <v>1842860</v>
          </cell>
        </row>
        <row r="5707">
          <cell r="A5707" t="str">
            <v>CCIN000407-1000-003</v>
          </cell>
          <cell r="I5707">
            <v>54000</v>
          </cell>
        </row>
        <row r="5708">
          <cell r="A5708" t="str">
            <v>CCIN000407-1000-005</v>
          </cell>
          <cell r="I5708">
            <v>107022</v>
          </cell>
        </row>
        <row r="5709">
          <cell r="A5709" t="str">
            <v>CCIN000407-1000-006</v>
          </cell>
          <cell r="I5709">
            <v>70000</v>
          </cell>
        </row>
        <row r="5710">
          <cell r="A5710" t="str">
            <v>CCIN000407-1000-008</v>
          </cell>
          <cell r="I5710">
            <v>405000</v>
          </cell>
        </row>
        <row r="5711">
          <cell r="A5711" t="str">
            <v>CCIN000408-1000-003</v>
          </cell>
          <cell r="I5711">
            <v>22000</v>
          </cell>
        </row>
        <row r="5712">
          <cell r="A5712" t="str">
            <v>CCIN000408-1000-006</v>
          </cell>
          <cell r="I5712">
            <v>550000</v>
          </cell>
        </row>
        <row r="5713">
          <cell r="A5713" t="str">
            <v>CCIN000408-2000-003</v>
          </cell>
          <cell r="I5713">
            <v>54000</v>
          </cell>
        </row>
        <row r="5714">
          <cell r="A5714" t="str">
            <v>CCIN000408-2000-005</v>
          </cell>
          <cell r="I5714">
            <v>200000</v>
          </cell>
        </row>
        <row r="5715">
          <cell r="A5715" t="str">
            <v>CCIN000409-1000-001</v>
          </cell>
          <cell r="I5715">
            <v>3900000</v>
          </cell>
        </row>
        <row r="5716">
          <cell r="A5716" t="str">
            <v>CCIN000409-1000-002</v>
          </cell>
          <cell r="I5716">
            <v>40000</v>
          </cell>
        </row>
        <row r="5717">
          <cell r="A5717" t="str">
            <v>CCIN000409-1000-004</v>
          </cell>
          <cell r="I5717">
            <v>129000</v>
          </cell>
        </row>
        <row r="5718">
          <cell r="A5718" t="str">
            <v>CCIN000409-1000-006</v>
          </cell>
          <cell r="I5718">
            <v>56206</v>
          </cell>
        </row>
        <row r="5719">
          <cell r="A5719" t="str">
            <v>CCIN000409-2000-002</v>
          </cell>
          <cell r="I5719">
            <v>60000</v>
          </cell>
        </row>
        <row r="5720">
          <cell r="A5720" t="str">
            <v>CCIN000409-2000-004</v>
          </cell>
          <cell r="I5720">
            <v>60000</v>
          </cell>
        </row>
        <row r="5721">
          <cell r="A5721" t="str">
            <v>CCIN000409-3000-002</v>
          </cell>
          <cell r="I5721">
            <v>75000</v>
          </cell>
        </row>
        <row r="5722">
          <cell r="A5722" t="str">
            <v>CCIN000410-1000-004</v>
          </cell>
          <cell r="I5722">
            <v>1040000</v>
          </cell>
        </row>
        <row r="5723">
          <cell r="A5723" t="str">
            <v>CCIN000410-1000-006</v>
          </cell>
          <cell r="I5723">
            <v>117034</v>
          </cell>
        </row>
        <row r="5724">
          <cell r="A5724" t="str">
            <v>CCIN000410-2000-002</v>
          </cell>
          <cell r="I5724">
            <v>33000</v>
          </cell>
        </row>
        <row r="5725">
          <cell r="A5725" t="str">
            <v>CCIN000410-2000-004</v>
          </cell>
          <cell r="I5725">
            <v>140000</v>
          </cell>
        </row>
        <row r="5726">
          <cell r="A5726" t="str">
            <v>CCIN000410-3000-004</v>
          </cell>
          <cell r="I5726">
            <v>150000</v>
          </cell>
        </row>
        <row r="5727">
          <cell r="A5727" t="str">
            <v>CCIN000411-10000-001</v>
          </cell>
          <cell r="I5727">
            <v>70000</v>
          </cell>
        </row>
        <row r="5728">
          <cell r="A5728" t="str">
            <v>CCIN000411-1000-004</v>
          </cell>
          <cell r="I5728">
            <v>100000</v>
          </cell>
        </row>
        <row r="5729">
          <cell r="A5729" t="str">
            <v>CCIN000411-1000-005</v>
          </cell>
          <cell r="I5729">
            <v>2151011</v>
          </cell>
        </row>
        <row r="5730">
          <cell r="A5730" t="str">
            <v>CCIN000411-1000-006</v>
          </cell>
          <cell r="I5730">
            <v>20000</v>
          </cell>
        </row>
        <row r="5731">
          <cell r="A5731" t="str">
            <v>CCIN000411-11000-001</v>
          </cell>
          <cell r="I5731">
            <v>53830</v>
          </cell>
        </row>
        <row r="5732">
          <cell r="A5732" t="str">
            <v>CCIN000411-2000-004</v>
          </cell>
          <cell r="I5732">
            <v>91375</v>
          </cell>
        </row>
        <row r="5733">
          <cell r="A5733" t="str">
            <v>CCIN000411-2000-005</v>
          </cell>
          <cell r="I5733">
            <v>150000</v>
          </cell>
        </row>
        <row r="5734">
          <cell r="A5734" t="str">
            <v>CCIN000411-3000-005</v>
          </cell>
          <cell r="I5734">
            <v>150000</v>
          </cell>
        </row>
        <row r="5735">
          <cell r="A5735" t="str">
            <v>CCIN000411-3000-006</v>
          </cell>
          <cell r="I5735">
            <v>20000</v>
          </cell>
        </row>
        <row r="5736">
          <cell r="A5736" t="str">
            <v>CCIN000411-4000-001</v>
          </cell>
          <cell r="I5736">
            <v>54000</v>
          </cell>
        </row>
        <row r="5737">
          <cell r="A5737" t="str">
            <v>CCIN000411-4000-005</v>
          </cell>
          <cell r="I5737">
            <v>150000</v>
          </cell>
        </row>
        <row r="5738">
          <cell r="A5738" t="str">
            <v>CCIN000411-5000-001</v>
          </cell>
          <cell r="I5738">
            <v>54000</v>
          </cell>
        </row>
        <row r="5739">
          <cell r="A5739" t="str">
            <v>CCIN000411-5000-005</v>
          </cell>
          <cell r="I5739">
            <v>150000</v>
          </cell>
        </row>
        <row r="5740">
          <cell r="A5740" t="str">
            <v>CCIN000411-6000-001</v>
          </cell>
          <cell r="I5740">
            <v>54000</v>
          </cell>
        </row>
        <row r="5741">
          <cell r="A5741" t="str">
            <v>CCIN000411-6000-005</v>
          </cell>
          <cell r="I5741">
            <v>150000</v>
          </cell>
        </row>
        <row r="5742">
          <cell r="A5742" t="str">
            <v>CCIN000411-7000-001</v>
          </cell>
          <cell r="I5742">
            <v>60000</v>
          </cell>
        </row>
        <row r="5743">
          <cell r="A5743" t="str">
            <v>CCIN000411-9000-001</v>
          </cell>
          <cell r="I5743">
            <v>43086</v>
          </cell>
        </row>
        <row r="5744">
          <cell r="A5744" t="str">
            <v>CCIN000412-1000-001</v>
          </cell>
          <cell r="I5744">
            <v>30000</v>
          </cell>
        </row>
        <row r="5745">
          <cell r="A5745" t="str">
            <v>CCIN000412-1000-003</v>
          </cell>
          <cell r="I5745">
            <v>32500</v>
          </cell>
        </row>
        <row r="5746">
          <cell r="A5746" t="str">
            <v>CCIN000412-1000-004</v>
          </cell>
          <cell r="I5746">
            <v>715000</v>
          </cell>
        </row>
        <row r="5747">
          <cell r="A5747" t="str">
            <v>CCIN000412-1000-005</v>
          </cell>
          <cell r="I5747">
            <v>171400</v>
          </cell>
        </row>
        <row r="5748">
          <cell r="A5748" t="str">
            <v>CCIN000412-1000-006</v>
          </cell>
          <cell r="I5748">
            <v>103721</v>
          </cell>
        </row>
        <row r="5749">
          <cell r="A5749" t="str">
            <v>CCIN000412-1000-008</v>
          </cell>
          <cell r="I5749">
            <v>140000</v>
          </cell>
        </row>
        <row r="5750">
          <cell r="A5750" t="str">
            <v>CCIN000412-4000-005</v>
          </cell>
          <cell r="I5750">
            <v>171400</v>
          </cell>
        </row>
        <row r="5751">
          <cell r="A5751" t="str">
            <v>CCIN000413-1000-002</v>
          </cell>
          <cell r="I5751">
            <v>250000</v>
          </cell>
        </row>
        <row r="5752">
          <cell r="A5752" t="str">
            <v>CCIN000413-1000-003</v>
          </cell>
          <cell r="I5752">
            <v>30000</v>
          </cell>
        </row>
        <row r="5753">
          <cell r="A5753" t="str">
            <v>CCIN000413-1000-005</v>
          </cell>
          <cell r="I5753">
            <v>50000</v>
          </cell>
        </row>
        <row r="5754">
          <cell r="A5754" t="str">
            <v>CCIN000413-1000-006</v>
          </cell>
          <cell r="I5754">
            <v>90000</v>
          </cell>
        </row>
        <row r="5755">
          <cell r="A5755" t="str">
            <v>CCIN000413-1000-008</v>
          </cell>
          <cell r="I5755">
            <v>230000</v>
          </cell>
        </row>
        <row r="5756">
          <cell r="A5756" t="str">
            <v>CCIN000413-2000-002</v>
          </cell>
          <cell r="I5756">
            <v>273684.21000000002</v>
          </cell>
        </row>
        <row r="5757">
          <cell r="A5757" t="str">
            <v>CCIN000413-2000-003</v>
          </cell>
          <cell r="I5757">
            <v>43200</v>
          </cell>
        </row>
        <row r="5758">
          <cell r="A5758" t="str">
            <v>CCIN000413-3000-003</v>
          </cell>
          <cell r="I5758">
            <v>43200</v>
          </cell>
        </row>
        <row r="5759">
          <cell r="A5759" t="str">
            <v>CCIN000414-1000-002</v>
          </cell>
          <cell r="I5759">
            <v>50000</v>
          </cell>
        </row>
        <row r="5760">
          <cell r="A5760" t="str">
            <v>CCIN000414-1000-003</v>
          </cell>
          <cell r="I5760">
            <v>22000</v>
          </cell>
        </row>
        <row r="5761">
          <cell r="A5761" t="str">
            <v>CCIN000414-1000-004</v>
          </cell>
          <cell r="I5761">
            <v>144000</v>
          </cell>
        </row>
        <row r="5762">
          <cell r="A5762" t="str">
            <v>CCIN000414-1000-006</v>
          </cell>
          <cell r="I5762">
            <v>150000</v>
          </cell>
        </row>
        <row r="5763">
          <cell r="A5763" t="str">
            <v>CCIN000414-3000-002</v>
          </cell>
          <cell r="I5763">
            <v>150000</v>
          </cell>
        </row>
        <row r="5764">
          <cell r="A5764" t="str">
            <v>CCIN000415-1000-002</v>
          </cell>
          <cell r="I5764">
            <v>199500</v>
          </cell>
        </row>
        <row r="5765">
          <cell r="A5765" t="str">
            <v>CCIN000415-1000-004</v>
          </cell>
          <cell r="I5765">
            <v>40000</v>
          </cell>
        </row>
        <row r="5766">
          <cell r="A5766" t="str">
            <v>CCIN000415-1000-006</v>
          </cell>
          <cell r="I5766">
            <v>65000</v>
          </cell>
        </row>
        <row r="5767">
          <cell r="A5767" t="str">
            <v>CCIN000415-1000-008</v>
          </cell>
          <cell r="I5767">
            <v>600000</v>
          </cell>
        </row>
        <row r="5768">
          <cell r="A5768" t="str">
            <v>CCIN000415-16000-001</v>
          </cell>
          <cell r="I5768">
            <v>50000</v>
          </cell>
        </row>
        <row r="5769">
          <cell r="A5769" t="str">
            <v>CCIN000415-2000-002</v>
          </cell>
          <cell r="I5769">
            <v>200000</v>
          </cell>
        </row>
        <row r="5770">
          <cell r="A5770" t="str">
            <v>CCIN000415-2000-004</v>
          </cell>
          <cell r="I5770">
            <v>60000</v>
          </cell>
        </row>
        <row r="5771">
          <cell r="A5771" t="str">
            <v>CCIN000415-24000-001</v>
          </cell>
          <cell r="I5771">
            <v>20000</v>
          </cell>
        </row>
        <row r="5772">
          <cell r="A5772" t="str">
            <v>CCIN000415-25000-001</v>
          </cell>
          <cell r="I5772">
            <v>50000</v>
          </cell>
        </row>
        <row r="5773">
          <cell r="A5773" t="str">
            <v>CCIN000415-26000-001</v>
          </cell>
          <cell r="I5773">
            <v>50000</v>
          </cell>
        </row>
        <row r="5774">
          <cell r="A5774" t="str">
            <v>CCIN000415-27000-001</v>
          </cell>
          <cell r="I5774">
            <v>5000</v>
          </cell>
        </row>
        <row r="5775">
          <cell r="A5775" t="str">
            <v>CCIN000415-28000-001</v>
          </cell>
          <cell r="I5775">
            <v>10000</v>
          </cell>
        </row>
        <row r="5776">
          <cell r="A5776" t="str">
            <v>CCIN000415-29000-001</v>
          </cell>
          <cell r="I5776">
            <v>10000</v>
          </cell>
        </row>
        <row r="5777">
          <cell r="A5777" t="str">
            <v>CCIN000415-30000-001</v>
          </cell>
          <cell r="I5777">
            <v>20000</v>
          </cell>
        </row>
        <row r="5778">
          <cell r="A5778" t="str">
            <v>CCIN000415-3000-004</v>
          </cell>
          <cell r="I5778">
            <v>60000</v>
          </cell>
        </row>
        <row r="5779">
          <cell r="A5779" t="str">
            <v>CCIN000415-3000-005</v>
          </cell>
          <cell r="I5779">
            <v>250000</v>
          </cell>
        </row>
        <row r="5780">
          <cell r="A5780" t="str">
            <v>CCIN000415-31000-001</v>
          </cell>
          <cell r="I5780">
            <v>30000</v>
          </cell>
        </row>
        <row r="5781">
          <cell r="A5781" t="str">
            <v>CCIN000415-32000-001</v>
          </cell>
          <cell r="I5781">
            <v>15000</v>
          </cell>
        </row>
        <row r="5782">
          <cell r="A5782" t="str">
            <v>CCIN000415-33000-001</v>
          </cell>
          <cell r="I5782">
            <v>30000</v>
          </cell>
        </row>
        <row r="5783">
          <cell r="A5783" t="str">
            <v>CCIN000415-34000-001</v>
          </cell>
          <cell r="I5783">
            <v>30000</v>
          </cell>
        </row>
        <row r="5784">
          <cell r="A5784" t="str">
            <v>CCIN000415-35000-001</v>
          </cell>
          <cell r="I5784">
            <v>20000</v>
          </cell>
        </row>
        <row r="5785">
          <cell r="A5785" t="str">
            <v>CCIN000415-36000-001</v>
          </cell>
          <cell r="I5785">
            <v>20000</v>
          </cell>
        </row>
        <row r="5786">
          <cell r="A5786" t="str">
            <v>CCIN000415-37000-001</v>
          </cell>
          <cell r="I5786">
            <v>15000</v>
          </cell>
        </row>
        <row r="5787">
          <cell r="A5787" t="str">
            <v>CCIN000415-38000-001</v>
          </cell>
          <cell r="I5787">
            <v>100000</v>
          </cell>
        </row>
        <row r="5788">
          <cell r="A5788" t="str">
            <v>CCIN000415-39000-001</v>
          </cell>
          <cell r="I5788">
            <v>100000</v>
          </cell>
        </row>
        <row r="5789">
          <cell r="A5789" t="str">
            <v>CCIN000415-40000-001</v>
          </cell>
          <cell r="I5789">
            <v>100000</v>
          </cell>
        </row>
        <row r="5790">
          <cell r="A5790" t="str">
            <v>CCIN000415-4000-002</v>
          </cell>
          <cell r="I5790">
            <v>169000</v>
          </cell>
        </row>
        <row r="5791">
          <cell r="A5791" t="str">
            <v>CCIN000415-41000-001</v>
          </cell>
          <cell r="I5791">
            <v>200000</v>
          </cell>
        </row>
        <row r="5792">
          <cell r="A5792" t="str">
            <v>CCIN000415-42000-001</v>
          </cell>
          <cell r="I5792">
            <v>25000</v>
          </cell>
        </row>
        <row r="5793">
          <cell r="A5793" t="str">
            <v>CCIN000415-45000-001</v>
          </cell>
          <cell r="I5793">
            <v>400000</v>
          </cell>
        </row>
        <row r="5794">
          <cell r="A5794" t="str">
            <v>CCIN000416-1000-002</v>
          </cell>
          <cell r="I5794">
            <v>1084000</v>
          </cell>
        </row>
        <row r="5795">
          <cell r="A5795" t="str">
            <v>CCIN000416-1000-003</v>
          </cell>
          <cell r="I5795">
            <v>30000</v>
          </cell>
        </row>
        <row r="5796">
          <cell r="A5796" t="str">
            <v>CCIN000416-1000-004</v>
          </cell>
          <cell r="I5796">
            <v>543800</v>
          </cell>
        </row>
        <row r="5797">
          <cell r="A5797" t="str">
            <v>CCIN000416-1000-005</v>
          </cell>
          <cell r="I5797">
            <v>250000</v>
          </cell>
        </row>
        <row r="5798">
          <cell r="A5798" t="str">
            <v>CCIN000416-1000-008</v>
          </cell>
          <cell r="I5798">
            <v>130000</v>
          </cell>
        </row>
        <row r="5799">
          <cell r="A5799" t="str">
            <v>CCIN000416-2000-002</v>
          </cell>
          <cell r="I5799">
            <v>1436000</v>
          </cell>
        </row>
        <row r="5800">
          <cell r="A5800" t="str">
            <v>CCIN000416-2000-003</v>
          </cell>
          <cell r="I5800">
            <v>40000</v>
          </cell>
        </row>
        <row r="5801">
          <cell r="A5801" t="str">
            <v>CCIN000416-2000-004</v>
          </cell>
          <cell r="I5801">
            <v>20000</v>
          </cell>
        </row>
        <row r="5802">
          <cell r="A5802" t="str">
            <v>CCIN000416-2000-005</v>
          </cell>
          <cell r="I5802">
            <v>250000</v>
          </cell>
        </row>
        <row r="5803">
          <cell r="A5803" t="str">
            <v>CCIN000416-2000-006</v>
          </cell>
          <cell r="I5803">
            <v>10000</v>
          </cell>
        </row>
        <row r="5804">
          <cell r="A5804" t="str">
            <v>CCIN000416-3000-003</v>
          </cell>
          <cell r="I5804">
            <v>50000</v>
          </cell>
        </row>
        <row r="5805">
          <cell r="A5805" t="str">
            <v>CCIN000416-4000-002</v>
          </cell>
          <cell r="I5805">
            <v>1275000</v>
          </cell>
        </row>
        <row r="5806">
          <cell r="A5806" t="str">
            <v>CCIN000416-4000-003</v>
          </cell>
          <cell r="I5806">
            <v>30000</v>
          </cell>
        </row>
        <row r="5807">
          <cell r="A5807" t="str">
            <v>CCIN000417-1000-002</v>
          </cell>
          <cell r="I5807">
            <v>100000</v>
          </cell>
        </row>
        <row r="5808">
          <cell r="A5808" t="str">
            <v>CCIN000417-1000-003</v>
          </cell>
          <cell r="I5808">
            <v>30000</v>
          </cell>
        </row>
        <row r="5809">
          <cell r="A5809" t="str">
            <v>CCIN000417-1000-005</v>
          </cell>
          <cell r="I5809">
            <v>50000</v>
          </cell>
        </row>
        <row r="5810">
          <cell r="A5810" t="str">
            <v>CCIN000417-1000-006</v>
          </cell>
          <cell r="I5810">
            <v>70000</v>
          </cell>
        </row>
        <row r="5811">
          <cell r="A5811" t="str">
            <v>CCIN000417-1000-008</v>
          </cell>
          <cell r="I5811">
            <v>100000</v>
          </cell>
        </row>
        <row r="5812">
          <cell r="A5812" t="str">
            <v>CCIN000417-2000-002</v>
          </cell>
          <cell r="I5812">
            <v>100000</v>
          </cell>
        </row>
        <row r="5813">
          <cell r="A5813" t="str">
            <v>CCIN000417-3000-002</v>
          </cell>
          <cell r="I5813">
            <v>150000</v>
          </cell>
        </row>
        <row r="5814">
          <cell r="A5814" t="str">
            <v>CCIN000418-1000-001</v>
          </cell>
          <cell r="I5814">
            <v>991151</v>
          </cell>
        </row>
        <row r="5815">
          <cell r="A5815" t="str">
            <v>CCIN000418-1000-002</v>
          </cell>
          <cell r="I5815">
            <v>50000</v>
          </cell>
        </row>
        <row r="5816">
          <cell r="A5816" t="str">
            <v>CCIN000418-1000-003</v>
          </cell>
          <cell r="I5816">
            <v>30000</v>
          </cell>
        </row>
        <row r="5817">
          <cell r="A5817" t="str">
            <v>CCIN000418-1000-004</v>
          </cell>
          <cell r="I5817">
            <v>135000</v>
          </cell>
        </row>
        <row r="5818">
          <cell r="A5818" t="str">
            <v>CCIN000418-1000-005</v>
          </cell>
          <cell r="I5818">
            <v>195782</v>
          </cell>
        </row>
        <row r="5819">
          <cell r="A5819" t="str">
            <v>CCIN000418-2000-005</v>
          </cell>
          <cell r="I5819">
            <v>22000</v>
          </cell>
        </row>
        <row r="5820">
          <cell r="A5820" t="str">
            <v>CCIN000418-3000-001</v>
          </cell>
          <cell r="I5820">
            <v>1000000</v>
          </cell>
        </row>
        <row r="5821">
          <cell r="A5821" t="str">
            <v>CCIN000418-3000-005</v>
          </cell>
          <cell r="I5821">
            <v>150000</v>
          </cell>
        </row>
        <row r="5822">
          <cell r="A5822" t="str">
            <v>CCIN000418-4000-005</v>
          </cell>
          <cell r="I5822">
            <v>171000</v>
          </cell>
        </row>
        <row r="5823">
          <cell r="A5823" t="str">
            <v>CCIN000419-1000-002</v>
          </cell>
          <cell r="I5823">
            <v>100000</v>
          </cell>
        </row>
        <row r="5824">
          <cell r="A5824" t="str">
            <v>CCIN000419-1000-003</v>
          </cell>
          <cell r="I5824">
            <v>30000</v>
          </cell>
        </row>
        <row r="5825">
          <cell r="A5825" t="str">
            <v>CCIN000419-1000-006</v>
          </cell>
          <cell r="I5825">
            <v>450000</v>
          </cell>
        </row>
        <row r="5826">
          <cell r="A5826" t="str">
            <v>CCIN000419-1000-008</v>
          </cell>
          <cell r="I5826">
            <v>517554</v>
          </cell>
        </row>
        <row r="5827">
          <cell r="A5827" t="str">
            <v>CCIN000419-2000-002</v>
          </cell>
          <cell r="I5827">
            <v>100000</v>
          </cell>
        </row>
        <row r="5828">
          <cell r="A5828" t="str">
            <v>CCIN000419-2000-003</v>
          </cell>
          <cell r="I5828">
            <v>50000</v>
          </cell>
        </row>
        <row r="5829">
          <cell r="A5829" t="str">
            <v>CCIN000419-2000-005</v>
          </cell>
          <cell r="I5829">
            <v>92000</v>
          </cell>
        </row>
        <row r="5830">
          <cell r="A5830" t="str">
            <v>CCIN000419-2000-006</v>
          </cell>
          <cell r="I5830">
            <v>250000</v>
          </cell>
        </row>
        <row r="5831">
          <cell r="A5831" t="str">
            <v>CCIN000419-2000-008</v>
          </cell>
          <cell r="I5831">
            <v>517554</v>
          </cell>
        </row>
        <row r="5832">
          <cell r="A5832" t="str">
            <v>CCIN000419-3000-002</v>
          </cell>
          <cell r="I5832">
            <v>200000</v>
          </cell>
        </row>
        <row r="5833">
          <cell r="A5833" t="str">
            <v>CCIN000419-3000-003</v>
          </cell>
          <cell r="I5833">
            <v>53830</v>
          </cell>
        </row>
        <row r="5834">
          <cell r="A5834" t="str">
            <v>CCIN000419-4000-002</v>
          </cell>
          <cell r="I5834">
            <v>300000</v>
          </cell>
        </row>
        <row r="5835">
          <cell r="A5835" t="str">
            <v>CCIN000419-5000-002</v>
          </cell>
          <cell r="I5835">
            <v>500000</v>
          </cell>
        </row>
        <row r="5836">
          <cell r="A5836" t="str">
            <v>CCIN000420-1000-004</v>
          </cell>
          <cell r="I5836">
            <v>60000</v>
          </cell>
        </row>
        <row r="5837">
          <cell r="A5837" t="str">
            <v>CCIN000420-1000-005</v>
          </cell>
          <cell r="I5837">
            <v>2106502</v>
          </cell>
        </row>
        <row r="5838">
          <cell r="A5838" t="str">
            <v>CCIN000420-1000-006</v>
          </cell>
          <cell r="I5838">
            <v>85000</v>
          </cell>
        </row>
        <row r="5839">
          <cell r="A5839" t="str">
            <v>CCIN000420-1000-008</v>
          </cell>
          <cell r="I5839">
            <v>250000</v>
          </cell>
        </row>
        <row r="5840">
          <cell r="A5840" t="str">
            <v>CCIN000421-1000-002</v>
          </cell>
          <cell r="I5840">
            <v>1500000</v>
          </cell>
        </row>
        <row r="5841">
          <cell r="A5841" t="str">
            <v>CCIN000421-1000-004</v>
          </cell>
          <cell r="I5841">
            <v>100000</v>
          </cell>
        </row>
        <row r="5842">
          <cell r="A5842" t="str">
            <v>CCIN000421-1000-005</v>
          </cell>
          <cell r="I5842">
            <v>177000</v>
          </cell>
        </row>
        <row r="5843">
          <cell r="A5843" t="str">
            <v>CCIN000421-1000-006</v>
          </cell>
          <cell r="I5843">
            <v>100000</v>
          </cell>
        </row>
        <row r="5844">
          <cell r="A5844" t="str">
            <v>CCIN000421-1000-008</v>
          </cell>
          <cell r="I5844">
            <v>35000</v>
          </cell>
        </row>
        <row r="5845">
          <cell r="A5845" t="str">
            <v>CCIN000421-2000-006</v>
          </cell>
          <cell r="I5845">
            <v>51554</v>
          </cell>
        </row>
        <row r="5846">
          <cell r="A5846" t="str">
            <v>CCIN000422-1000-002</v>
          </cell>
          <cell r="I5846">
            <v>3000000</v>
          </cell>
        </row>
        <row r="5847">
          <cell r="A5847" t="str">
            <v>CCIN000422-1000-003</v>
          </cell>
          <cell r="I5847">
            <v>50000</v>
          </cell>
        </row>
        <row r="5848">
          <cell r="A5848" t="str">
            <v>CCIN000422-1000-005</v>
          </cell>
          <cell r="I5848">
            <v>1100000</v>
          </cell>
        </row>
        <row r="5849">
          <cell r="A5849" t="str">
            <v>CCIN000422-1000-006</v>
          </cell>
          <cell r="I5849">
            <v>55000</v>
          </cell>
        </row>
        <row r="5850">
          <cell r="A5850" t="str">
            <v>CCIN000422-1000-008</v>
          </cell>
          <cell r="I5850">
            <v>700000</v>
          </cell>
        </row>
        <row r="5851">
          <cell r="A5851" t="str">
            <v>CCIN000422-2000-002</v>
          </cell>
          <cell r="I5851">
            <v>5000000</v>
          </cell>
        </row>
        <row r="5852">
          <cell r="A5852" t="str">
            <v>CCIN000422-2000-003</v>
          </cell>
          <cell r="I5852">
            <v>60000</v>
          </cell>
        </row>
        <row r="5853">
          <cell r="A5853" t="str">
            <v>CCIN000422-2000-005</v>
          </cell>
          <cell r="I5853">
            <v>1500000</v>
          </cell>
        </row>
        <row r="5854">
          <cell r="A5854" t="str">
            <v>CCIN000422-3000-002</v>
          </cell>
          <cell r="I5854">
            <v>2660213</v>
          </cell>
        </row>
        <row r="5855">
          <cell r="A5855" t="str">
            <v>CCIN000422-3000-003</v>
          </cell>
          <cell r="I5855">
            <v>50000</v>
          </cell>
        </row>
        <row r="5856">
          <cell r="A5856" t="str">
            <v>CCIN000422-4000-002</v>
          </cell>
          <cell r="I5856">
            <v>1064469</v>
          </cell>
        </row>
        <row r="5857">
          <cell r="A5857" t="str">
            <v>CCIN000422-5000-005</v>
          </cell>
          <cell r="I5857">
            <v>641067</v>
          </cell>
        </row>
        <row r="5858">
          <cell r="A5858" t="str">
            <v>CCIN000422-6000-005</v>
          </cell>
          <cell r="I5858">
            <v>1494401</v>
          </cell>
        </row>
        <row r="5859">
          <cell r="A5859" t="str">
            <v>CCIN000423-10000-005</v>
          </cell>
          <cell r="I5859">
            <v>1174399</v>
          </cell>
        </row>
        <row r="5860">
          <cell r="A5860" t="str">
            <v>CCIN000423-1000-002</v>
          </cell>
          <cell r="I5860">
            <v>3000000</v>
          </cell>
        </row>
        <row r="5861">
          <cell r="A5861" t="str">
            <v>CCIN000423-1000-003</v>
          </cell>
          <cell r="I5861">
            <v>100000</v>
          </cell>
        </row>
        <row r="5862">
          <cell r="A5862" t="str">
            <v>CCIN000423-1000-005</v>
          </cell>
          <cell r="I5862">
            <v>1200000</v>
          </cell>
        </row>
        <row r="5863">
          <cell r="A5863" t="str">
            <v>CCIN000423-1000-008</v>
          </cell>
          <cell r="I5863">
            <v>315000</v>
          </cell>
        </row>
        <row r="5864">
          <cell r="A5864" t="str">
            <v>CCIN000423-11000-005</v>
          </cell>
          <cell r="I5864">
            <v>150000</v>
          </cell>
        </row>
        <row r="5865">
          <cell r="A5865" t="str">
            <v>CCIN000423-2000-003</v>
          </cell>
          <cell r="I5865">
            <v>128300</v>
          </cell>
        </row>
        <row r="5866">
          <cell r="A5866" t="str">
            <v>CCIN000423-2000-005</v>
          </cell>
          <cell r="I5866">
            <v>200000</v>
          </cell>
        </row>
        <row r="5867">
          <cell r="A5867" t="str">
            <v>CCIN000423-3000-003</v>
          </cell>
          <cell r="I5867">
            <v>130000</v>
          </cell>
        </row>
        <row r="5868">
          <cell r="A5868" t="str">
            <v>CCIN000423-3000-004</v>
          </cell>
          <cell r="I5868">
            <v>175000</v>
          </cell>
        </row>
        <row r="5869">
          <cell r="A5869" t="str">
            <v>CCIN000423-3000-006</v>
          </cell>
          <cell r="I5869">
            <v>15000</v>
          </cell>
        </row>
        <row r="5870">
          <cell r="A5870" t="str">
            <v>CCIN000423-4000-005</v>
          </cell>
          <cell r="I5870">
            <v>1200000</v>
          </cell>
        </row>
        <row r="5871">
          <cell r="A5871" t="str">
            <v>CCIN000423-5000-004</v>
          </cell>
          <cell r="I5871">
            <v>175000</v>
          </cell>
        </row>
        <row r="5872">
          <cell r="A5872" t="str">
            <v>CCIN000423-5000-005</v>
          </cell>
          <cell r="I5872">
            <v>200000</v>
          </cell>
        </row>
        <row r="5873">
          <cell r="A5873" t="str">
            <v>CCIN000423-6000-005</v>
          </cell>
          <cell r="I5873">
            <v>200000</v>
          </cell>
        </row>
        <row r="5874">
          <cell r="A5874" t="str">
            <v>CCIN000423-7000-005</v>
          </cell>
          <cell r="I5874">
            <v>200000</v>
          </cell>
        </row>
        <row r="5875">
          <cell r="A5875" t="str">
            <v>CCIN000423-9000-005</v>
          </cell>
          <cell r="I5875">
            <v>200000</v>
          </cell>
        </row>
        <row r="5876">
          <cell r="A5876" t="str">
            <v>CCIN000424-1000-005</v>
          </cell>
          <cell r="I5876">
            <v>100000</v>
          </cell>
        </row>
        <row r="5877">
          <cell r="A5877" t="str">
            <v>CCIN000424-1000-006</v>
          </cell>
          <cell r="I5877">
            <v>46207</v>
          </cell>
        </row>
        <row r="5878">
          <cell r="A5878" t="str">
            <v>CCIN000424-1000-008</v>
          </cell>
          <cell r="I5878">
            <v>1103000</v>
          </cell>
        </row>
        <row r="5879">
          <cell r="A5879" t="str">
            <v>CCIN000424-2000-005</v>
          </cell>
          <cell r="I5879">
            <v>118192</v>
          </cell>
        </row>
        <row r="5880">
          <cell r="A5880" t="str">
            <v>CCIN000424-3000-005</v>
          </cell>
          <cell r="I5880">
            <v>111434</v>
          </cell>
        </row>
        <row r="5881">
          <cell r="A5881" t="str">
            <v>CCIN000425-1000-003</v>
          </cell>
          <cell r="I5881">
            <v>43100</v>
          </cell>
        </row>
        <row r="5882">
          <cell r="A5882" t="str">
            <v>CCIN000425-1000-004</v>
          </cell>
          <cell r="I5882">
            <v>340000</v>
          </cell>
        </row>
        <row r="5883">
          <cell r="A5883" t="str">
            <v>CCIN000425-1000-005</v>
          </cell>
          <cell r="I5883">
            <v>1395421</v>
          </cell>
        </row>
        <row r="5884">
          <cell r="A5884" t="str">
            <v>CCIN000425-1000-008</v>
          </cell>
          <cell r="I5884">
            <v>100000</v>
          </cell>
        </row>
        <row r="5885">
          <cell r="A5885" t="str">
            <v>CCIN000425-12000-001</v>
          </cell>
          <cell r="I5885">
            <v>1300000</v>
          </cell>
        </row>
        <row r="5886">
          <cell r="A5886" t="str">
            <v>CCIN000425-13000-001</v>
          </cell>
          <cell r="I5886">
            <v>1000000</v>
          </cell>
        </row>
        <row r="5887">
          <cell r="A5887" t="str">
            <v>CCIN000425-14000-001</v>
          </cell>
          <cell r="I5887">
            <v>500000</v>
          </cell>
        </row>
        <row r="5888">
          <cell r="A5888" t="str">
            <v>CCIN000425-15000-001</v>
          </cell>
          <cell r="I5888">
            <v>776000</v>
          </cell>
        </row>
        <row r="5889">
          <cell r="A5889" t="str">
            <v>CCIN000425-16000-001</v>
          </cell>
          <cell r="I5889">
            <v>920000</v>
          </cell>
        </row>
        <row r="5890">
          <cell r="A5890" t="str">
            <v>CCIN000425-17000-001</v>
          </cell>
          <cell r="I5890">
            <v>446000</v>
          </cell>
        </row>
        <row r="5891">
          <cell r="A5891" t="str">
            <v>CCIN000425-18000-001</v>
          </cell>
          <cell r="I5891">
            <v>1103000</v>
          </cell>
        </row>
        <row r="5892">
          <cell r="A5892" t="str">
            <v>CCIN000425-19000-001</v>
          </cell>
          <cell r="I5892">
            <v>130000</v>
          </cell>
        </row>
        <row r="5893">
          <cell r="A5893" t="str">
            <v>CCIN000425-2000-003</v>
          </cell>
          <cell r="I5893">
            <v>32600</v>
          </cell>
        </row>
        <row r="5894">
          <cell r="A5894" t="str">
            <v>CCIN000425-21000-001</v>
          </cell>
          <cell r="I5894">
            <v>400000</v>
          </cell>
        </row>
        <row r="5895">
          <cell r="A5895" t="str">
            <v>CCIN000425-22000-001</v>
          </cell>
          <cell r="I5895">
            <v>573437.5</v>
          </cell>
        </row>
        <row r="5896">
          <cell r="A5896" t="str">
            <v>CCIN000425-23000-001</v>
          </cell>
          <cell r="I5896">
            <v>516000</v>
          </cell>
        </row>
        <row r="5897">
          <cell r="A5897" t="str">
            <v>CCIN000425-24000-001</v>
          </cell>
          <cell r="I5897">
            <v>420000</v>
          </cell>
        </row>
        <row r="5898">
          <cell r="A5898" t="str">
            <v>CCIN000425-25000-001</v>
          </cell>
          <cell r="I5898">
            <v>1237530</v>
          </cell>
        </row>
        <row r="5899">
          <cell r="A5899" t="str">
            <v>CCIN000425-3000-005</v>
          </cell>
          <cell r="I5899">
            <v>200000</v>
          </cell>
        </row>
        <row r="5900">
          <cell r="A5900" t="str">
            <v>CCIN000425-4000-005</v>
          </cell>
          <cell r="I5900">
            <v>650000</v>
          </cell>
        </row>
        <row r="5901">
          <cell r="A5901" t="str">
            <v>CCIN000425-5000-005</v>
          </cell>
          <cell r="I5901">
            <v>200000</v>
          </cell>
        </row>
        <row r="5902">
          <cell r="A5902" t="str">
            <v>CCIN000425-6000-005</v>
          </cell>
          <cell r="I5902">
            <v>100000</v>
          </cell>
        </row>
        <row r="5903">
          <cell r="A5903" t="str">
            <v>CCIN000425-8000-005</v>
          </cell>
          <cell r="I5903">
            <v>3229842</v>
          </cell>
        </row>
        <row r="5904">
          <cell r="A5904" t="str">
            <v>CCIN000426-10000-005</v>
          </cell>
          <cell r="I5904">
            <v>60000</v>
          </cell>
        </row>
        <row r="5905">
          <cell r="A5905" t="str">
            <v>CCIN000426-1000-002</v>
          </cell>
          <cell r="I5905">
            <v>80000</v>
          </cell>
        </row>
        <row r="5906">
          <cell r="A5906" t="str">
            <v>CCIN000426-1000-003</v>
          </cell>
          <cell r="I5906">
            <v>15000</v>
          </cell>
        </row>
        <row r="5907">
          <cell r="A5907" t="str">
            <v>CCIN000426-1000-004</v>
          </cell>
          <cell r="I5907">
            <v>140000</v>
          </cell>
        </row>
        <row r="5908">
          <cell r="A5908" t="str">
            <v>CCIN000426-1000-005</v>
          </cell>
          <cell r="I5908">
            <v>117000</v>
          </cell>
        </row>
        <row r="5909">
          <cell r="A5909" t="str">
            <v>CCIN000426-1000-008</v>
          </cell>
          <cell r="I5909">
            <v>556710</v>
          </cell>
        </row>
        <row r="5910">
          <cell r="A5910" t="str">
            <v>CCIN000426-11000-005</v>
          </cell>
          <cell r="I5910">
            <v>50000</v>
          </cell>
        </row>
        <row r="5911">
          <cell r="A5911" t="str">
            <v>CCIN000426-2000-002</v>
          </cell>
          <cell r="I5911">
            <v>80000</v>
          </cell>
        </row>
        <row r="5912">
          <cell r="A5912" t="str">
            <v>CCIN000426-2000-003</v>
          </cell>
          <cell r="I5912">
            <v>20000</v>
          </cell>
        </row>
        <row r="5913">
          <cell r="A5913" t="str">
            <v>CCIN000426-3000-002</v>
          </cell>
          <cell r="I5913">
            <v>80000</v>
          </cell>
        </row>
        <row r="5914">
          <cell r="A5914" t="str">
            <v>CCIN000426-3000-003</v>
          </cell>
          <cell r="I5914">
            <v>20000</v>
          </cell>
        </row>
        <row r="5915">
          <cell r="A5915" t="str">
            <v>CCIN000426-3000-005</v>
          </cell>
          <cell r="I5915">
            <v>117000</v>
          </cell>
        </row>
        <row r="5916">
          <cell r="A5916" t="str">
            <v>CCIN000426-4000-005</v>
          </cell>
          <cell r="I5916">
            <v>50000</v>
          </cell>
        </row>
        <row r="5917">
          <cell r="A5917" t="str">
            <v>CCIN000426-5000-005</v>
          </cell>
          <cell r="I5917">
            <v>50000</v>
          </cell>
        </row>
        <row r="5918">
          <cell r="A5918" t="str">
            <v>CCIN000426-6000-005</v>
          </cell>
          <cell r="I5918">
            <v>50000</v>
          </cell>
        </row>
        <row r="5919">
          <cell r="A5919" t="str">
            <v>CCIN000426-8000-005</v>
          </cell>
          <cell r="I5919">
            <v>80000</v>
          </cell>
        </row>
        <row r="5920">
          <cell r="A5920" t="str">
            <v>CCIN000427-1000-001</v>
          </cell>
          <cell r="I5920">
            <v>12671</v>
          </cell>
        </row>
        <row r="5921">
          <cell r="A5921" t="str">
            <v>CCIN000427-1000-002</v>
          </cell>
          <cell r="I5921">
            <v>500000</v>
          </cell>
        </row>
        <row r="5922">
          <cell r="A5922" t="str">
            <v>CCIN000427-1000-003</v>
          </cell>
          <cell r="I5922">
            <v>30000</v>
          </cell>
        </row>
        <row r="5923">
          <cell r="A5923" t="str">
            <v>CCIN000427-1000-005</v>
          </cell>
          <cell r="I5923">
            <v>200000</v>
          </cell>
        </row>
        <row r="5924">
          <cell r="A5924" t="str">
            <v>CCIN000427-2000-002</v>
          </cell>
          <cell r="I5924">
            <v>250000</v>
          </cell>
        </row>
        <row r="5925">
          <cell r="A5925" t="str">
            <v>CCIN000427-3000-002</v>
          </cell>
          <cell r="I5925">
            <v>500000</v>
          </cell>
        </row>
        <row r="5926">
          <cell r="A5926" t="str">
            <v>CCIN000427-4000-002</v>
          </cell>
          <cell r="I5926">
            <v>400000</v>
          </cell>
        </row>
        <row r="5927">
          <cell r="A5927" t="str">
            <v>CCIN000427-5000-002</v>
          </cell>
          <cell r="I5927">
            <v>600000</v>
          </cell>
        </row>
        <row r="5928">
          <cell r="A5928" t="str">
            <v>CCIN000427-6000-002</v>
          </cell>
          <cell r="I5928">
            <v>504000</v>
          </cell>
        </row>
        <row r="5929">
          <cell r="A5929" t="str">
            <v>CCIN000427-7000-002</v>
          </cell>
          <cell r="I5929">
            <v>600000</v>
          </cell>
        </row>
        <row r="5930">
          <cell r="A5930" t="str">
            <v>CCIN000427-8000-002</v>
          </cell>
          <cell r="I5930">
            <v>504000</v>
          </cell>
        </row>
        <row r="5931">
          <cell r="A5931" t="str">
            <v>CCIN000427-9000-002</v>
          </cell>
          <cell r="I5931">
            <v>600000</v>
          </cell>
        </row>
        <row r="5932">
          <cell r="A5932" t="str">
            <v>CCIN000428-1000-003</v>
          </cell>
          <cell r="I5932">
            <v>25000</v>
          </cell>
        </row>
        <row r="5933">
          <cell r="A5933" t="str">
            <v>CCIN000428-1000-005</v>
          </cell>
          <cell r="I5933">
            <v>16811</v>
          </cell>
        </row>
        <row r="5934">
          <cell r="A5934" t="str">
            <v>CCIN000428-1000-006</v>
          </cell>
          <cell r="I5934">
            <v>45340</v>
          </cell>
        </row>
        <row r="5935">
          <cell r="A5935" t="str">
            <v>CCIN000428-1000-008</v>
          </cell>
          <cell r="I5935">
            <v>167236</v>
          </cell>
        </row>
        <row r="5936">
          <cell r="A5936" t="str">
            <v>CCIN000428-2000-003</v>
          </cell>
          <cell r="I5936">
            <v>45000</v>
          </cell>
        </row>
        <row r="5937">
          <cell r="A5937" t="str">
            <v>CCIN000428-2000-005</v>
          </cell>
          <cell r="I5937">
            <v>330000</v>
          </cell>
        </row>
        <row r="5938">
          <cell r="A5938" t="str">
            <v>CCIN000428-2000-008</v>
          </cell>
          <cell r="I5938">
            <v>245175</v>
          </cell>
        </row>
        <row r="5939">
          <cell r="A5939" t="str">
            <v>CCIN000429-10000-001</v>
          </cell>
          <cell r="I5939">
            <v>320000</v>
          </cell>
        </row>
        <row r="5940">
          <cell r="A5940" t="str">
            <v>CCIN000429-1000-002</v>
          </cell>
          <cell r="I5940">
            <v>267000</v>
          </cell>
        </row>
        <row r="5941">
          <cell r="A5941" t="str">
            <v>CCIN000429-1000-003</v>
          </cell>
          <cell r="I5941">
            <v>40000</v>
          </cell>
        </row>
        <row r="5942">
          <cell r="A5942" t="str">
            <v>CCIN000429-1000-004</v>
          </cell>
          <cell r="I5942">
            <v>980000</v>
          </cell>
        </row>
        <row r="5943">
          <cell r="A5943" t="str">
            <v>CCIN000429-1000-005</v>
          </cell>
          <cell r="I5943">
            <v>2091771</v>
          </cell>
        </row>
        <row r="5944">
          <cell r="A5944" t="str">
            <v>CCIN000429-11000-001</v>
          </cell>
          <cell r="I5944">
            <v>1000000</v>
          </cell>
        </row>
        <row r="5945">
          <cell r="A5945" t="str">
            <v>CCIN000429-3000-002</v>
          </cell>
          <cell r="I5945">
            <v>267000</v>
          </cell>
        </row>
        <row r="5946">
          <cell r="A5946" t="str">
            <v>CCIN000429-4000-001</v>
          </cell>
          <cell r="I5946">
            <v>1000000</v>
          </cell>
        </row>
        <row r="5947">
          <cell r="A5947" t="str">
            <v>CCIN000429-4000-002</v>
          </cell>
          <cell r="I5947">
            <v>267000</v>
          </cell>
        </row>
        <row r="5948">
          <cell r="A5948" t="str">
            <v>CCIN000429-6000-001</v>
          </cell>
          <cell r="I5948">
            <v>1500000</v>
          </cell>
        </row>
        <row r="5949">
          <cell r="A5949" t="str">
            <v>CCIN000429-7000-001</v>
          </cell>
          <cell r="I5949">
            <v>600000</v>
          </cell>
        </row>
        <row r="5950">
          <cell r="A5950" t="str">
            <v>CCIN000429-8000-001</v>
          </cell>
          <cell r="I5950">
            <v>1000000</v>
          </cell>
        </row>
        <row r="5951">
          <cell r="A5951" t="str">
            <v>CCIN000429-9000-001</v>
          </cell>
          <cell r="I5951">
            <v>3105720</v>
          </cell>
        </row>
        <row r="5952">
          <cell r="A5952" t="str">
            <v>CCIN000430-1000-002</v>
          </cell>
          <cell r="I5952">
            <v>533000</v>
          </cell>
        </row>
        <row r="5953">
          <cell r="A5953" t="str">
            <v>CCIN000430-1000-003</v>
          </cell>
          <cell r="I5953">
            <v>32500</v>
          </cell>
        </row>
        <row r="5954">
          <cell r="A5954" t="str">
            <v>CCIN000430-1000-004</v>
          </cell>
          <cell r="I5954">
            <v>331000</v>
          </cell>
        </row>
        <row r="5955">
          <cell r="A5955" t="str">
            <v>CCIN000430-1000-006</v>
          </cell>
          <cell r="I5955">
            <v>48593</v>
          </cell>
        </row>
        <row r="5956">
          <cell r="A5956" t="str">
            <v>CCIN000430-1000-008</v>
          </cell>
          <cell r="I5956">
            <v>200000</v>
          </cell>
        </row>
        <row r="5957">
          <cell r="A5957" t="str">
            <v>CCIN000430-2000-005</v>
          </cell>
          <cell r="I5957">
            <v>25000</v>
          </cell>
        </row>
        <row r="5958">
          <cell r="A5958" t="str">
            <v>CCIN000430-3000-004</v>
          </cell>
          <cell r="I5958">
            <v>630500</v>
          </cell>
        </row>
        <row r="5959">
          <cell r="A5959" t="str">
            <v>CCIN000430-4000-004</v>
          </cell>
          <cell r="I5959">
            <v>70000</v>
          </cell>
        </row>
        <row r="5960">
          <cell r="A5960" t="str">
            <v>CCIN000430-5000-004</v>
          </cell>
          <cell r="I5960">
            <v>150000</v>
          </cell>
        </row>
        <row r="5961">
          <cell r="A5961" t="str">
            <v>CCIN000430-6000-004</v>
          </cell>
          <cell r="I5961">
            <v>200000</v>
          </cell>
        </row>
        <row r="5962">
          <cell r="A5962" t="str">
            <v>CCIN000431-1000-002</v>
          </cell>
          <cell r="I5962">
            <v>528000</v>
          </cell>
        </row>
        <row r="5963">
          <cell r="A5963" t="str">
            <v>CCIN000431-1000-003</v>
          </cell>
          <cell r="I5963">
            <v>150000</v>
          </cell>
        </row>
        <row r="5964">
          <cell r="A5964" t="str">
            <v>CCIN000431-1000-005</v>
          </cell>
          <cell r="I5964">
            <v>50000</v>
          </cell>
        </row>
        <row r="5965">
          <cell r="A5965" t="str">
            <v>CCIN000432-1000-002</v>
          </cell>
          <cell r="I5965">
            <v>99000</v>
          </cell>
        </row>
        <row r="5966">
          <cell r="A5966" t="str">
            <v>CCIN000432-1000-004</v>
          </cell>
          <cell r="I5966">
            <v>172000</v>
          </cell>
        </row>
        <row r="5967">
          <cell r="A5967" t="str">
            <v>CCIN000432-1000-005</v>
          </cell>
          <cell r="I5967">
            <v>543724</v>
          </cell>
        </row>
        <row r="5968">
          <cell r="A5968" t="str">
            <v>CCIN000432-1000-008</v>
          </cell>
          <cell r="I5968">
            <v>100000</v>
          </cell>
        </row>
        <row r="5969">
          <cell r="A5969" t="str">
            <v>CCIN000432-3000-004</v>
          </cell>
          <cell r="I5969">
            <v>172000</v>
          </cell>
        </row>
        <row r="5970">
          <cell r="A5970" t="str">
            <v>CCIN000433-1000-002</v>
          </cell>
          <cell r="I5970">
            <v>808000</v>
          </cell>
        </row>
        <row r="5971">
          <cell r="A5971" t="str">
            <v>CCIN000433-1000-004</v>
          </cell>
          <cell r="I5971">
            <v>550000</v>
          </cell>
        </row>
        <row r="5972">
          <cell r="A5972" t="str">
            <v>CCIN000433-1000-005</v>
          </cell>
          <cell r="I5972">
            <v>2000000</v>
          </cell>
        </row>
        <row r="5973">
          <cell r="A5973" t="str">
            <v>CCIN000433-2000-004</v>
          </cell>
          <cell r="I5973">
            <v>550000</v>
          </cell>
        </row>
        <row r="5974">
          <cell r="A5974" t="str">
            <v>CCIN000433-2000-005</v>
          </cell>
          <cell r="I5974">
            <v>500000</v>
          </cell>
        </row>
        <row r="5975">
          <cell r="A5975" t="str">
            <v>CCIN000433-2000-006</v>
          </cell>
          <cell r="I5975">
            <v>155255</v>
          </cell>
        </row>
        <row r="5976">
          <cell r="A5976" t="str">
            <v>CCIN000434-1000-002</v>
          </cell>
          <cell r="I5976">
            <v>207000</v>
          </cell>
        </row>
        <row r="5977">
          <cell r="A5977" t="str">
            <v>CCIN000434-1000-006</v>
          </cell>
          <cell r="I5977">
            <v>50000</v>
          </cell>
        </row>
        <row r="5978">
          <cell r="A5978" t="str">
            <v>CCIN000434-1000-008</v>
          </cell>
          <cell r="I5978">
            <v>1050000</v>
          </cell>
        </row>
        <row r="5979">
          <cell r="A5979" t="str">
            <v>CCIN000434-3000-001</v>
          </cell>
          <cell r="I5979">
            <v>166000</v>
          </cell>
        </row>
        <row r="5980">
          <cell r="A5980" t="str">
            <v>CCIN000434-4000-001</v>
          </cell>
          <cell r="I5980">
            <v>500000</v>
          </cell>
        </row>
        <row r="5981">
          <cell r="A5981" t="str">
            <v>CCIN000435-1000-002</v>
          </cell>
          <cell r="I5981">
            <v>2000000</v>
          </cell>
        </row>
        <row r="5982">
          <cell r="A5982" t="str">
            <v>CCIN000435-1000-005</v>
          </cell>
          <cell r="I5982">
            <v>224600</v>
          </cell>
        </row>
        <row r="5983">
          <cell r="A5983" t="str">
            <v>CCIN000436-1000-005</v>
          </cell>
          <cell r="I5983">
            <v>140000</v>
          </cell>
        </row>
        <row r="5984">
          <cell r="A5984" t="str">
            <v>CCIN000436-1000-008</v>
          </cell>
          <cell r="I5984">
            <v>35000</v>
          </cell>
        </row>
        <row r="5985">
          <cell r="A5985" t="str">
            <v>CCIN000437-1000-002</v>
          </cell>
          <cell r="I5985">
            <v>40000</v>
          </cell>
        </row>
        <row r="5986">
          <cell r="A5986" t="str">
            <v>CCIN000437-1000-003</v>
          </cell>
          <cell r="I5986">
            <v>50000</v>
          </cell>
        </row>
        <row r="5987">
          <cell r="A5987" t="str">
            <v>CCIN000437-1000-005</v>
          </cell>
          <cell r="I5987">
            <v>1110839</v>
          </cell>
        </row>
        <row r="5988">
          <cell r="A5988" t="str">
            <v>CCIN000437-2000-008</v>
          </cell>
          <cell r="I5988">
            <v>237530</v>
          </cell>
        </row>
        <row r="5989">
          <cell r="A5989" t="str">
            <v>CCIN000438-1000-002</v>
          </cell>
          <cell r="I5989">
            <v>414000</v>
          </cell>
        </row>
        <row r="5990">
          <cell r="A5990" t="str">
            <v>CCIN000438-1000-003</v>
          </cell>
          <cell r="I5990">
            <v>15000</v>
          </cell>
        </row>
        <row r="5991">
          <cell r="A5991" t="str">
            <v>CCIN000438-1000-005</v>
          </cell>
          <cell r="I5991">
            <v>45000</v>
          </cell>
        </row>
        <row r="5992">
          <cell r="A5992" t="str">
            <v>CCIN000438-1000-006</v>
          </cell>
          <cell r="I5992">
            <v>75504</v>
          </cell>
        </row>
        <row r="5993">
          <cell r="A5993" t="str">
            <v>CCIN000438-2000-008</v>
          </cell>
          <cell r="I5993">
            <v>120715</v>
          </cell>
        </row>
        <row r="5994">
          <cell r="A5994" t="str">
            <v>CCIN000439-1000-001</v>
          </cell>
          <cell r="I5994">
            <v>100000</v>
          </cell>
        </row>
        <row r="5995">
          <cell r="A5995" t="str">
            <v>CCIN000439-1000-002</v>
          </cell>
          <cell r="I5995">
            <v>304000</v>
          </cell>
        </row>
        <row r="5996">
          <cell r="A5996" t="str">
            <v>CCIN000439-1000-004</v>
          </cell>
          <cell r="I5996">
            <v>3025000</v>
          </cell>
        </row>
        <row r="5997">
          <cell r="A5997" t="str">
            <v>CCIN000439-1000-005</v>
          </cell>
          <cell r="I5997">
            <v>8539</v>
          </cell>
        </row>
        <row r="5998">
          <cell r="A5998" t="str">
            <v>CCIN000439-1000-006</v>
          </cell>
          <cell r="I5998">
            <v>50000</v>
          </cell>
        </row>
        <row r="5999">
          <cell r="A5999" t="str">
            <v>CCIN000439-2000-002</v>
          </cell>
          <cell r="I5999">
            <v>200000</v>
          </cell>
        </row>
        <row r="6000">
          <cell r="A6000" t="str">
            <v>CCIN000439-3000-008</v>
          </cell>
          <cell r="I6000">
            <v>270969</v>
          </cell>
        </row>
        <row r="6001">
          <cell r="A6001" t="str">
            <v>CCIN000440-10000-002</v>
          </cell>
          <cell r="I6001">
            <v>200000</v>
          </cell>
        </row>
        <row r="6002">
          <cell r="A6002" t="str">
            <v>CCIN000440-1000-002</v>
          </cell>
          <cell r="I6002">
            <v>100000</v>
          </cell>
        </row>
        <row r="6003">
          <cell r="A6003" t="str">
            <v>CCIN000440-1000-004</v>
          </cell>
          <cell r="I6003">
            <v>236000</v>
          </cell>
        </row>
        <row r="6004">
          <cell r="A6004" t="str">
            <v>CCIN000440-1000-005</v>
          </cell>
          <cell r="I6004">
            <v>250000</v>
          </cell>
        </row>
        <row r="6005">
          <cell r="A6005" t="str">
            <v>CCIN000440-11000-002</v>
          </cell>
          <cell r="I6005">
            <v>213404.3</v>
          </cell>
        </row>
        <row r="6006">
          <cell r="A6006" t="str">
            <v>CCIN000440-3000-002</v>
          </cell>
          <cell r="I6006">
            <v>150000</v>
          </cell>
        </row>
        <row r="6007">
          <cell r="A6007" t="str">
            <v>CCIN000440-4000-002</v>
          </cell>
          <cell r="I6007">
            <v>200000</v>
          </cell>
        </row>
        <row r="6008">
          <cell r="A6008" t="str">
            <v>CCIN000440-5000-002</v>
          </cell>
          <cell r="I6008">
            <v>200000</v>
          </cell>
        </row>
        <row r="6009">
          <cell r="A6009" t="str">
            <v>CCIN000440-6000-002</v>
          </cell>
          <cell r="I6009">
            <v>200000</v>
          </cell>
        </row>
        <row r="6010">
          <cell r="A6010" t="str">
            <v>CCIN000440-8000-002</v>
          </cell>
          <cell r="I6010">
            <v>200000</v>
          </cell>
        </row>
        <row r="6011">
          <cell r="A6011" t="str">
            <v>CCIN000440-9000-002</v>
          </cell>
          <cell r="I6011">
            <v>200000</v>
          </cell>
        </row>
        <row r="6012">
          <cell r="A6012" t="str">
            <v>CCIN000441-1000-003</v>
          </cell>
          <cell r="I6012">
            <v>27500</v>
          </cell>
        </row>
        <row r="6013">
          <cell r="A6013" t="str">
            <v>CCIN000441-2000-008</v>
          </cell>
          <cell r="I6013">
            <v>232705</v>
          </cell>
        </row>
        <row r="6014">
          <cell r="A6014" t="str">
            <v>CCIN000441-3000-004</v>
          </cell>
          <cell r="I6014">
            <v>50000</v>
          </cell>
        </row>
        <row r="6015">
          <cell r="A6015" t="str">
            <v>CCIN000441-3000-008</v>
          </cell>
          <cell r="I6015">
            <v>10000</v>
          </cell>
        </row>
        <row r="6016">
          <cell r="A6016" t="str">
            <v>CCIN000442-1000-002</v>
          </cell>
          <cell r="I6016">
            <v>284000</v>
          </cell>
        </row>
        <row r="6017">
          <cell r="A6017" t="str">
            <v>CCIN000442-1000-008</v>
          </cell>
          <cell r="I6017">
            <v>239645</v>
          </cell>
        </row>
        <row r="6018">
          <cell r="A6018" t="str">
            <v>CCIN000442-2000-001</v>
          </cell>
          <cell r="I6018">
            <v>10000</v>
          </cell>
        </row>
        <row r="6019">
          <cell r="A6019" t="str">
            <v>CCIN000442-2000-002</v>
          </cell>
          <cell r="I6019">
            <v>161000</v>
          </cell>
        </row>
        <row r="6020">
          <cell r="A6020" t="str">
            <v>CCIN000442-2000-004</v>
          </cell>
          <cell r="I6020">
            <v>285000</v>
          </cell>
        </row>
        <row r="6021">
          <cell r="A6021" t="str">
            <v>CCIN000442-2000-005</v>
          </cell>
          <cell r="I6021">
            <v>6000000</v>
          </cell>
        </row>
        <row r="6022">
          <cell r="A6022" t="str">
            <v>CCIN000442-2000-006</v>
          </cell>
          <cell r="I6022">
            <v>345806</v>
          </cell>
        </row>
        <row r="6023">
          <cell r="A6023" t="str">
            <v>CCIN000442-3000-002</v>
          </cell>
          <cell r="I6023">
            <v>400000</v>
          </cell>
        </row>
        <row r="6024">
          <cell r="A6024" t="str">
            <v>CCIN000442-4000-001</v>
          </cell>
          <cell r="I6024">
            <v>85003</v>
          </cell>
        </row>
        <row r="6025">
          <cell r="A6025" t="str">
            <v>CCIN000443-10000-001</v>
          </cell>
          <cell r="I6025">
            <v>15000</v>
          </cell>
        </row>
        <row r="6026">
          <cell r="A6026" t="str">
            <v>CCIN000443-1000-004</v>
          </cell>
          <cell r="I6026">
            <v>1250000</v>
          </cell>
        </row>
        <row r="6027">
          <cell r="A6027" t="str">
            <v>CCIN000443-1000-005</v>
          </cell>
          <cell r="I6027">
            <v>3000000</v>
          </cell>
        </row>
        <row r="6028">
          <cell r="A6028" t="str">
            <v>CCIN000443-1000-006</v>
          </cell>
          <cell r="I6028">
            <v>90000</v>
          </cell>
        </row>
        <row r="6029">
          <cell r="A6029" t="str">
            <v>CCIN000443-11000-001</v>
          </cell>
          <cell r="I6029">
            <v>16500</v>
          </cell>
        </row>
        <row r="6030">
          <cell r="A6030" t="str">
            <v>CCIN000443-2000-002</v>
          </cell>
          <cell r="I6030">
            <v>35000</v>
          </cell>
        </row>
        <row r="6031">
          <cell r="A6031" t="str">
            <v>CCIN000443-2000-004</v>
          </cell>
          <cell r="I6031">
            <v>400000</v>
          </cell>
        </row>
        <row r="6032">
          <cell r="A6032" t="str">
            <v>CCIN000443-4000-004</v>
          </cell>
          <cell r="I6032">
            <v>1250000</v>
          </cell>
        </row>
        <row r="6033">
          <cell r="A6033" t="str">
            <v>CCIN000443-6000-004</v>
          </cell>
          <cell r="I6033">
            <v>500000</v>
          </cell>
        </row>
        <row r="6034">
          <cell r="A6034" t="str">
            <v>CCIN000443-7000-004</v>
          </cell>
          <cell r="I6034">
            <v>40000</v>
          </cell>
        </row>
        <row r="6035">
          <cell r="A6035" t="str">
            <v>CCIN000444-1000-002</v>
          </cell>
          <cell r="I6035">
            <v>138000</v>
          </cell>
        </row>
        <row r="6036">
          <cell r="A6036" t="str">
            <v>CCIN000444-1000-003</v>
          </cell>
          <cell r="I6036">
            <v>50000</v>
          </cell>
        </row>
        <row r="6037">
          <cell r="A6037" t="str">
            <v>CCIN000444-1000-004</v>
          </cell>
          <cell r="I6037">
            <v>17966</v>
          </cell>
        </row>
        <row r="6038">
          <cell r="A6038" t="str">
            <v>CCIN000444-1000-005</v>
          </cell>
          <cell r="I6038">
            <v>600000</v>
          </cell>
        </row>
        <row r="6039">
          <cell r="A6039" t="str">
            <v>CCIN000444-2000-003</v>
          </cell>
          <cell r="I6039">
            <v>150000</v>
          </cell>
        </row>
        <row r="6040">
          <cell r="A6040" t="str">
            <v>CCIN000444-2000-005</v>
          </cell>
          <cell r="I6040">
            <v>550000</v>
          </cell>
        </row>
        <row r="6041">
          <cell r="A6041" t="str">
            <v>CCIN000444-2000-006</v>
          </cell>
          <cell r="I6041">
            <v>50000</v>
          </cell>
        </row>
        <row r="6042">
          <cell r="A6042" t="str">
            <v>CCIN000444-3000-003</v>
          </cell>
          <cell r="I6042">
            <v>100000</v>
          </cell>
        </row>
        <row r="6043">
          <cell r="A6043" t="str">
            <v>CCIN000444-3000-006</v>
          </cell>
          <cell r="I6043">
            <v>29264</v>
          </cell>
        </row>
        <row r="6044">
          <cell r="A6044" t="str">
            <v>CCIN000444-39000-001</v>
          </cell>
          <cell r="I6044">
            <v>50000</v>
          </cell>
        </row>
        <row r="6045">
          <cell r="A6045" t="str">
            <v>CCIN000444-40000-001</v>
          </cell>
          <cell r="I6045">
            <v>10000</v>
          </cell>
        </row>
        <row r="6046">
          <cell r="A6046" t="str">
            <v>CCIN000444-4000-003</v>
          </cell>
          <cell r="I6046">
            <v>50000</v>
          </cell>
        </row>
        <row r="6047">
          <cell r="A6047" t="str">
            <v>CCIN000444-41000-001</v>
          </cell>
          <cell r="I6047">
            <v>105000</v>
          </cell>
        </row>
        <row r="6048">
          <cell r="A6048" t="str">
            <v>CCIN000444-42000-001</v>
          </cell>
          <cell r="I6048">
            <v>20000</v>
          </cell>
        </row>
        <row r="6049">
          <cell r="A6049" t="str">
            <v>CCIN000444-43000-001</v>
          </cell>
          <cell r="I6049">
            <v>100000</v>
          </cell>
        </row>
        <row r="6050">
          <cell r="A6050" t="str">
            <v>CCIN000444-44000-001</v>
          </cell>
          <cell r="I6050">
            <v>180000</v>
          </cell>
        </row>
        <row r="6051">
          <cell r="A6051" t="str">
            <v>CCIN000444-45000-001</v>
          </cell>
          <cell r="I6051">
            <v>8000</v>
          </cell>
        </row>
        <row r="6052">
          <cell r="A6052" t="str">
            <v>CCIN000444-46000-001</v>
          </cell>
          <cell r="I6052">
            <v>65000</v>
          </cell>
        </row>
        <row r="6053">
          <cell r="A6053" t="str">
            <v>CCIN000444-47000-001</v>
          </cell>
          <cell r="I6053">
            <v>90000</v>
          </cell>
        </row>
        <row r="6054">
          <cell r="A6054" t="str">
            <v>CCIN000444-48000-001</v>
          </cell>
          <cell r="I6054">
            <v>128000</v>
          </cell>
        </row>
        <row r="6055">
          <cell r="A6055" t="str">
            <v>CCIN000444-49000-001</v>
          </cell>
          <cell r="I6055">
            <v>180000</v>
          </cell>
        </row>
        <row r="6056">
          <cell r="A6056" t="str">
            <v>CCIN000444-50000-001</v>
          </cell>
          <cell r="I6056">
            <v>120000</v>
          </cell>
        </row>
        <row r="6057">
          <cell r="A6057" t="str">
            <v>CCIN000444-51000-001</v>
          </cell>
          <cell r="I6057">
            <v>700000</v>
          </cell>
        </row>
        <row r="6058">
          <cell r="A6058" t="str">
            <v>CCIN000444-52000-001</v>
          </cell>
          <cell r="I6058">
            <v>8000</v>
          </cell>
        </row>
        <row r="6059">
          <cell r="A6059" t="str">
            <v>CCIN000444-53000-001</v>
          </cell>
          <cell r="I6059">
            <v>2401800</v>
          </cell>
        </row>
        <row r="6060">
          <cell r="A6060" t="str">
            <v>CCIN000444-54000-001</v>
          </cell>
          <cell r="I6060">
            <v>216928</v>
          </cell>
        </row>
        <row r="6061">
          <cell r="A6061" t="str">
            <v>CCIN000444-55000-001</v>
          </cell>
          <cell r="I6061">
            <v>200000</v>
          </cell>
        </row>
        <row r="6062">
          <cell r="A6062" t="str">
            <v>CCIN000444-56000-001</v>
          </cell>
          <cell r="I6062">
            <v>50000</v>
          </cell>
        </row>
        <row r="6063">
          <cell r="A6063" t="str">
            <v>CCIN000444-57000-001</v>
          </cell>
          <cell r="I6063">
            <v>96000</v>
          </cell>
        </row>
        <row r="6064">
          <cell r="A6064" t="str">
            <v>CCIN000444-58000-001</v>
          </cell>
          <cell r="I6064">
            <v>20000</v>
          </cell>
        </row>
        <row r="6065">
          <cell r="A6065" t="str">
            <v>CCIN000444-59000-001</v>
          </cell>
          <cell r="I6065">
            <v>100000</v>
          </cell>
        </row>
        <row r="6066">
          <cell r="A6066" t="str">
            <v>CCIN000444-60000-001</v>
          </cell>
          <cell r="I6066">
            <v>50000</v>
          </cell>
        </row>
        <row r="6067">
          <cell r="A6067" t="str">
            <v>CCIN000444-61000-001</v>
          </cell>
          <cell r="I6067">
            <v>100000</v>
          </cell>
        </row>
        <row r="6068">
          <cell r="A6068" t="str">
            <v>CCIN000444-62000-001</v>
          </cell>
          <cell r="I6068">
            <v>20000</v>
          </cell>
        </row>
        <row r="6069">
          <cell r="A6069" t="str">
            <v>CCIN000444-64000-001</v>
          </cell>
          <cell r="I6069">
            <v>15000</v>
          </cell>
        </row>
        <row r="6070">
          <cell r="A6070" t="str">
            <v>CCIN000444-65000-001</v>
          </cell>
          <cell r="I6070">
            <v>100000</v>
          </cell>
        </row>
        <row r="6071">
          <cell r="A6071" t="str">
            <v>CCIN000444-67000-001</v>
          </cell>
          <cell r="I6071">
            <v>132000</v>
          </cell>
        </row>
        <row r="6072">
          <cell r="A6072" t="str">
            <v>CCIN000444-68000-001</v>
          </cell>
          <cell r="I6072">
            <v>10000</v>
          </cell>
        </row>
        <row r="6073">
          <cell r="A6073" t="str">
            <v>CCIN000444-69000-001</v>
          </cell>
          <cell r="I6073">
            <v>49000</v>
          </cell>
        </row>
        <row r="6074">
          <cell r="A6074" t="str">
            <v>CCIN000445-1000-003</v>
          </cell>
          <cell r="I6074">
            <v>25000</v>
          </cell>
        </row>
        <row r="6075">
          <cell r="A6075" t="str">
            <v>CCIN000445-1000-004</v>
          </cell>
          <cell r="I6075">
            <v>750000</v>
          </cell>
        </row>
        <row r="6076">
          <cell r="A6076" t="str">
            <v>CCIN000445-1000-005</v>
          </cell>
          <cell r="I6076">
            <v>50000</v>
          </cell>
        </row>
        <row r="6077">
          <cell r="A6077" t="str">
            <v>CCIN000445-1000-006</v>
          </cell>
          <cell r="I6077">
            <v>350000</v>
          </cell>
        </row>
        <row r="6078">
          <cell r="A6078" t="str">
            <v>CCIN000445-1000-008</v>
          </cell>
          <cell r="I6078">
            <v>150000</v>
          </cell>
        </row>
        <row r="6079">
          <cell r="A6079" t="str">
            <v>CCIN000446-1000-002</v>
          </cell>
          <cell r="I6079">
            <v>3500000</v>
          </cell>
        </row>
        <row r="6080">
          <cell r="A6080" t="str">
            <v>CCIN000446-1000-004</v>
          </cell>
          <cell r="I6080">
            <v>600000</v>
          </cell>
        </row>
        <row r="6081">
          <cell r="A6081" t="str">
            <v>CCIN000446-1000-005</v>
          </cell>
          <cell r="I6081">
            <v>100000</v>
          </cell>
        </row>
        <row r="6082">
          <cell r="A6082" t="str">
            <v>CCIN000446-1000-006</v>
          </cell>
          <cell r="I6082">
            <v>9120</v>
          </cell>
        </row>
        <row r="6083">
          <cell r="A6083" t="str">
            <v>CCIN000446-2000-008</v>
          </cell>
          <cell r="I6083">
            <v>145558</v>
          </cell>
        </row>
        <row r="6084">
          <cell r="A6084" t="str">
            <v>CCIN000446-3000-002</v>
          </cell>
          <cell r="I6084">
            <v>2200000</v>
          </cell>
        </row>
        <row r="6085">
          <cell r="A6085" t="str">
            <v>CCIN000447-1000-001</v>
          </cell>
          <cell r="I6085">
            <v>109966</v>
          </cell>
        </row>
        <row r="6086">
          <cell r="A6086" t="str">
            <v>CCIN000447-1000-003</v>
          </cell>
          <cell r="I6086">
            <v>20000</v>
          </cell>
        </row>
        <row r="6087">
          <cell r="A6087" t="str">
            <v>CCIN000447-1000-006</v>
          </cell>
          <cell r="I6087">
            <v>959700</v>
          </cell>
        </row>
        <row r="6088">
          <cell r="A6088" t="str">
            <v>CCIN000447-2000-002</v>
          </cell>
          <cell r="I6088">
            <v>400000</v>
          </cell>
        </row>
        <row r="6089">
          <cell r="A6089" t="str">
            <v>CCIN000448-1000-004</v>
          </cell>
          <cell r="I6089">
            <v>500000</v>
          </cell>
        </row>
        <row r="6090">
          <cell r="A6090" t="str">
            <v>CCIN000448-1000-008</v>
          </cell>
          <cell r="I6090">
            <v>864088</v>
          </cell>
        </row>
        <row r="6091">
          <cell r="A6091" t="str">
            <v>CCIN000449-1000-004</v>
          </cell>
          <cell r="I6091">
            <v>200000</v>
          </cell>
        </row>
        <row r="6092">
          <cell r="A6092" t="str">
            <v>CCIN000449-1000-005</v>
          </cell>
          <cell r="I6092">
            <v>20000</v>
          </cell>
        </row>
        <row r="6093">
          <cell r="A6093" t="str">
            <v>CCIN000449-1000-006</v>
          </cell>
          <cell r="I6093">
            <v>10452</v>
          </cell>
        </row>
        <row r="6094">
          <cell r="A6094" t="str">
            <v>CCIN000449-2000-001</v>
          </cell>
          <cell r="I6094">
            <v>2000000</v>
          </cell>
        </row>
        <row r="6095">
          <cell r="A6095" t="str">
            <v>CCIN000449-2000-006</v>
          </cell>
          <cell r="I6095">
            <v>37884</v>
          </cell>
        </row>
        <row r="6096">
          <cell r="A6096" t="str">
            <v>CCIN000449-3000-008</v>
          </cell>
          <cell r="I6096">
            <v>294685</v>
          </cell>
        </row>
        <row r="6097">
          <cell r="A6097" t="str">
            <v>CCIN000450-1000-002</v>
          </cell>
          <cell r="I6097">
            <v>250000</v>
          </cell>
        </row>
        <row r="6098">
          <cell r="A6098" t="str">
            <v>CCIN000450-1000-003</v>
          </cell>
          <cell r="I6098">
            <v>60000</v>
          </cell>
        </row>
        <row r="6099">
          <cell r="A6099" t="str">
            <v>CCIN000450-1000-005</v>
          </cell>
          <cell r="I6099">
            <v>50000</v>
          </cell>
        </row>
        <row r="6100">
          <cell r="A6100" t="str">
            <v>CCIN000450-1000-006</v>
          </cell>
          <cell r="I6100">
            <v>60000</v>
          </cell>
        </row>
        <row r="6101">
          <cell r="A6101" t="str">
            <v>CCIN000450-1000-008</v>
          </cell>
          <cell r="I6101">
            <v>150000</v>
          </cell>
        </row>
        <row r="6102">
          <cell r="A6102" t="str">
            <v>CCIN000450-2000-003</v>
          </cell>
          <cell r="I6102">
            <v>86000</v>
          </cell>
        </row>
        <row r="6103">
          <cell r="A6103" t="str">
            <v>CCIN000450-3000-003</v>
          </cell>
          <cell r="I6103">
            <v>86000</v>
          </cell>
        </row>
        <row r="6104">
          <cell r="A6104" t="str">
            <v>CCIN000450-4000-003</v>
          </cell>
          <cell r="I6104">
            <v>86000</v>
          </cell>
        </row>
        <row r="6105">
          <cell r="A6105" t="str">
            <v>CCIN000450-5000-003</v>
          </cell>
          <cell r="I6105">
            <v>86000</v>
          </cell>
        </row>
        <row r="6106">
          <cell r="A6106" t="str">
            <v>CCIN000450-6000-003</v>
          </cell>
          <cell r="I6106">
            <v>86000</v>
          </cell>
        </row>
        <row r="6107">
          <cell r="A6107" t="str">
            <v>CCIN000450-8000-003</v>
          </cell>
          <cell r="I6107">
            <v>86000</v>
          </cell>
        </row>
        <row r="6108">
          <cell r="A6108" t="str">
            <v>CCIN000451-10000-002</v>
          </cell>
          <cell r="I6108">
            <v>100000</v>
          </cell>
        </row>
        <row r="6109">
          <cell r="A6109" t="str">
            <v>CCIN000451-1000-002</v>
          </cell>
          <cell r="I6109">
            <v>50000</v>
          </cell>
        </row>
        <row r="6110">
          <cell r="A6110" t="str">
            <v>CCIN000451-1000-005</v>
          </cell>
          <cell r="I6110">
            <v>50000</v>
          </cell>
        </row>
        <row r="6111">
          <cell r="A6111" t="str">
            <v>CCIN000451-1000-008</v>
          </cell>
          <cell r="I6111">
            <v>73979</v>
          </cell>
        </row>
        <row r="6112">
          <cell r="A6112" t="str">
            <v>CCIN000451-2000-002</v>
          </cell>
          <cell r="I6112">
            <v>70000</v>
          </cell>
        </row>
        <row r="6113">
          <cell r="A6113" t="str">
            <v>CCIN000451-2000-003</v>
          </cell>
          <cell r="I6113">
            <v>20000</v>
          </cell>
        </row>
        <row r="6114">
          <cell r="A6114" t="str">
            <v>CCIN000451-2000-006</v>
          </cell>
          <cell r="I6114">
            <v>50000</v>
          </cell>
        </row>
        <row r="6115">
          <cell r="A6115" t="str">
            <v>CCIN000451-3000-002</v>
          </cell>
          <cell r="I6115">
            <v>75000</v>
          </cell>
        </row>
        <row r="6116">
          <cell r="A6116" t="str">
            <v>CCIN000451-3000-003</v>
          </cell>
          <cell r="I6116">
            <v>10000</v>
          </cell>
        </row>
        <row r="6117">
          <cell r="A6117" t="str">
            <v>CCIN000451-4000-002</v>
          </cell>
          <cell r="I6117">
            <v>80000</v>
          </cell>
        </row>
        <row r="6118">
          <cell r="A6118" t="str">
            <v>CCIN000451-4000-003</v>
          </cell>
          <cell r="I6118">
            <v>20000</v>
          </cell>
        </row>
        <row r="6119">
          <cell r="A6119" t="str">
            <v>CCIN000451-5000-002</v>
          </cell>
          <cell r="I6119">
            <v>85700</v>
          </cell>
        </row>
        <row r="6120">
          <cell r="A6120" t="str">
            <v>CCIN000451-6000-002</v>
          </cell>
          <cell r="I6120">
            <v>90000</v>
          </cell>
        </row>
        <row r="6121">
          <cell r="A6121" t="str">
            <v>CCIN000451-7000-002</v>
          </cell>
          <cell r="I6121">
            <v>100000</v>
          </cell>
        </row>
        <row r="6122">
          <cell r="A6122" t="str">
            <v>CCIN000451-8000-002</v>
          </cell>
          <cell r="I6122">
            <v>100000</v>
          </cell>
        </row>
        <row r="6123">
          <cell r="A6123" t="str">
            <v>CCIN000451-9000-002</v>
          </cell>
          <cell r="I6123">
            <v>100000</v>
          </cell>
        </row>
        <row r="6124">
          <cell r="A6124" t="str">
            <v>CCIN000452-1000-002</v>
          </cell>
          <cell r="I6124">
            <v>2000000</v>
          </cell>
        </row>
        <row r="6125">
          <cell r="A6125" t="str">
            <v>CCIN000452-1000-003</v>
          </cell>
          <cell r="I6125">
            <v>32500</v>
          </cell>
        </row>
        <row r="6126">
          <cell r="A6126" t="str">
            <v>CCIN000452-1000-006</v>
          </cell>
          <cell r="I6126">
            <v>50000</v>
          </cell>
        </row>
        <row r="6127">
          <cell r="A6127" t="str">
            <v>CCIN000452-1000-008</v>
          </cell>
          <cell r="I6127">
            <v>386246</v>
          </cell>
        </row>
        <row r="6128">
          <cell r="A6128" t="str">
            <v>CCIN000452-2000-005</v>
          </cell>
          <cell r="I6128">
            <v>1210745</v>
          </cell>
        </row>
        <row r="6129">
          <cell r="A6129" t="str">
            <v>CCIN000452-3000-003</v>
          </cell>
          <cell r="I6129">
            <v>32600</v>
          </cell>
        </row>
        <row r="6130">
          <cell r="A6130" t="str">
            <v>CCIN000452-3000-005</v>
          </cell>
          <cell r="I6130">
            <v>400000</v>
          </cell>
        </row>
        <row r="6131">
          <cell r="A6131" t="str">
            <v>CCIN000452-4000-005</v>
          </cell>
          <cell r="I6131">
            <v>47503</v>
          </cell>
        </row>
        <row r="6132">
          <cell r="A6132" t="str">
            <v>CCIN000452-5000-005</v>
          </cell>
          <cell r="I6132">
            <v>200000</v>
          </cell>
        </row>
        <row r="6133">
          <cell r="A6133" t="str">
            <v>CCIN000452-6000-005</v>
          </cell>
          <cell r="I6133">
            <v>200000</v>
          </cell>
        </row>
        <row r="6134">
          <cell r="A6134" t="str">
            <v>CCIN000453-10000-005</v>
          </cell>
          <cell r="I6134">
            <v>300000</v>
          </cell>
        </row>
        <row r="6135">
          <cell r="A6135" t="str">
            <v>CCIN000453-1000-002</v>
          </cell>
          <cell r="I6135">
            <v>2000000</v>
          </cell>
        </row>
        <row r="6136">
          <cell r="A6136" t="str">
            <v>CCIN000453-1000-003</v>
          </cell>
          <cell r="I6136">
            <v>32500</v>
          </cell>
        </row>
        <row r="6137">
          <cell r="A6137" t="str">
            <v>CCIN000453-1000-004</v>
          </cell>
          <cell r="I6137">
            <v>408000</v>
          </cell>
        </row>
        <row r="6138">
          <cell r="A6138" t="str">
            <v>CCIN000453-1000-005</v>
          </cell>
          <cell r="I6138">
            <v>700000</v>
          </cell>
        </row>
        <row r="6139">
          <cell r="A6139" t="str">
            <v>CCIN000453-1000-006</v>
          </cell>
          <cell r="I6139">
            <v>29399</v>
          </cell>
        </row>
        <row r="6140">
          <cell r="A6140" t="str">
            <v>CCIN000453-1000-008</v>
          </cell>
          <cell r="I6140">
            <v>199228</v>
          </cell>
        </row>
        <row r="6141">
          <cell r="A6141" t="str">
            <v>CCIN000453-11000-005</v>
          </cell>
          <cell r="I6141">
            <v>300000</v>
          </cell>
        </row>
        <row r="6142">
          <cell r="A6142" t="str">
            <v>CCIN000453-12000-005</v>
          </cell>
          <cell r="I6142">
            <v>350000</v>
          </cell>
        </row>
        <row r="6143">
          <cell r="A6143" t="str">
            <v>CCIN000453-13000-005</v>
          </cell>
          <cell r="I6143">
            <v>300000</v>
          </cell>
        </row>
        <row r="6144">
          <cell r="A6144" t="str">
            <v>CCIN000453-2000-003</v>
          </cell>
          <cell r="I6144">
            <v>43200</v>
          </cell>
        </row>
        <row r="6145">
          <cell r="A6145" t="str">
            <v>CCIN000453-2000-005</v>
          </cell>
          <cell r="I6145">
            <v>700000</v>
          </cell>
        </row>
        <row r="6146">
          <cell r="A6146" t="str">
            <v>CCIN000453-3000-003</v>
          </cell>
          <cell r="I6146">
            <v>64500</v>
          </cell>
        </row>
        <row r="6147">
          <cell r="A6147" t="str">
            <v>CCIN000453-3000-005</v>
          </cell>
          <cell r="I6147">
            <v>150000</v>
          </cell>
        </row>
        <row r="6148">
          <cell r="A6148" t="str">
            <v>CCIN000453-4000-003</v>
          </cell>
          <cell r="I6148">
            <v>54469</v>
          </cell>
        </row>
        <row r="6149">
          <cell r="A6149" t="str">
            <v>CCIN000453-5000-003</v>
          </cell>
          <cell r="I6149">
            <v>70000</v>
          </cell>
        </row>
        <row r="6150">
          <cell r="A6150" t="str">
            <v>CCIN000453-5000-005</v>
          </cell>
          <cell r="I6150">
            <v>200000</v>
          </cell>
        </row>
        <row r="6151">
          <cell r="A6151" t="str">
            <v>CCIN000453-6000-005</v>
          </cell>
          <cell r="I6151">
            <v>200000</v>
          </cell>
        </row>
        <row r="6152">
          <cell r="A6152" t="str">
            <v>CCIN000453-7000-005</v>
          </cell>
          <cell r="I6152">
            <v>300000</v>
          </cell>
        </row>
        <row r="6153">
          <cell r="A6153" t="str">
            <v>CCIN000453-8000-005</v>
          </cell>
          <cell r="I6153">
            <v>300000</v>
          </cell>
        </row>
        <row r="6154">
          <cell r="A6154" t="str">
            <v>CCIN000453-9000-005</v>
          </cell>
          <cell r="I6154">
            <v>300000</v>
          </cell>
        </row>
        <row r="6155">
          <cell r="A6155" t="str">
            <v>CCIN000454-1000-003</v>
          </cell>
          <cell r="I6155">
            <v>43500</v>
          </cell>
        </row>
        <row r="6156">
          <cell r="A6156" t="str">
            <v>CCIN000454-1000-005</v>
          </cell>
          <cell r="I6156">
            <v>500000</v>
          </cell>
        </row>
        <row r="6157">
          <cell r="A6157" t="str">
            <v>CCIN000454-1000-008</v>
          </cell>
          <cell r="I6157">
            <v>180000</v>
          </cell>
        </row>
        <row r="6158">
          <cell r="A6158" t="str">
            <v>CCIN000454-2000-003</v>
          </cell>
          <cell r="I6158">
            <v>43500</v>
          </cell>
        </row>
        <row r="6159">
          <cell r="A6159" t="str">
            <v>CCIN000455-1000-003</v>
          </cell>
          <cell r="I6159">
            <v>30000</v>
          </cell>
        </row>
        <row r="6160">
          <cell r="A6160" t="str">
            <v>CCIN000455-1000-004</v>
          </cell>
          <cell r="I6160">
            <v>60000</v>
          </cell>
        </row>
        <row r="6161">
          <cell r="A6161" t="str">
            <v>CCIN000455-1000-005</v>
          </cell>
          <cell r="I6161">
            <v>980000</v>
          </cell>
        </row>
        <row r="6162">
          <cell r="A6162" t="str">
            <v>CCIN000455-2000-001</v>
          </cell>
          <cell r="I6162">
            <v>20000</v>
          </cell>
        </row>
        <row r="6163">
          <cell r="A6163" t="str">
            <v>CCIN000455-2000-003</v>
          </cell>
          <cell r="I6163">
            <v>40000</v>
          </cell>
        </row>
        <row r="6164">
          <cell r="A6164" t="str">
            <v>CCIN000455-4000-006</v>
          </cell>
          <cell r="I6164">
            <v>1262587.7</v>
          </cell>
        </row>
        <row r="6165">
          <cell r="A6165" t="str">
            <v>CCIN000455-6000-006</v>
          </cell>
          <cell r="I6165">
            <v>273995</v>
          </cell>
        </row>
        <row r="6166">
          <cell r="A6166" t="str">
            <v>CCIN000456-10000-001</v>
          </cell>
          <cell r="I6166">
            <v>40000</v>
          </cell>
        </row>
        <row r="6167">
          <cell r="A6167" t="str">
            <v>CCIN000456-1000-002</v>
          </cell>
          <cell r="I6167">
            <v>1130000</v>
          </cell>
        </row>
        <row r="6168">
          <cell r="A6168" t="str">
            <v>CCIN000456-1000-003</v>
          </cell>
          <cell r="I6168">
            <v>50000</v>
          </cell>
        </row>
        <row r="6169">
          <cell r="A6169" t="str">
            <v>CCIN000456-1000-004</v>
          </cell>
          <cell r="I6169">
            <v>160000</v>
          </cell>
        </row>
        <row r="6170">
          <cell r="A6170" t="str">
            <v>CCIN000456-1000-008</v>
          </cell>
          <cell r="I6170">
            <v>500000</v>
          </cell>
        </row>
        <row r="6171">
          <cell r="A6171" t="str">
            <v>CCIN000456-11000-001</v>
          </cell>
          <cell r="I6171">
            <v>50000</v>
          </cell>
        </row>
        <row r="6172">
          <cell r="A6172" t="str">
            <v>CCIN000456-12000-001</v>
          </cell>
          <cell r="I6172">
            <v>45000</v>
          </cell>
        </row>
        <row r="6173">
          <cell r="A6173" t="str">
            <v>CCIN000456-13000-001</v>
          </cell>
          <cell r="I6173">
            <v>35000</v>
          </cell>
        </row>
        <row r="6174">
          <cell r="A6174" t="str">
            <v>CCIN000456-14000-001</v>
          </cell>
          <cell r="I6174">
            <v>40000</v>
          </cell>
        </row>
        <row r="6175">
          <cell r="A6175" t="str">
            <v>CCIN000456-15000-001</v>
          </cell>
          <cell r="I6175">
            <v>25000</v>
          </cell>
        </row>
        <row r="6176">
          <cell r="A6176" t="str">
            <v>CCIN000456-16000-001</v>
          </cell>
          <cell r="I6176">
            <v>25000</v>
          </cell>
        </row>
        <row r="6177">
          <cell r="A6177" t="str">
            <v>CCIN000456-17000-001</v>
          </cell>
          <cell r="I6177">
            <v>50000</v>
          </cell>
        </row>
        <row r="6178">
          <cell r="A6178" t="str">
            <v>CCIN000456-18000-001</v>
          </cell>
          <cell r="I6178">
            <v>40000</v>
          </cell>
        </row>
        <row r="6179">
          <cell r="A6179" t="str">
            <v>CCIN000456-20000-001</v>
          </cell>
          <cell r="I6179">
            <v>100000</v>
          </cell>
        </row>
        <row r="6180">
          <cell r="A6180" t="str">
            <v>CCIN000456-3000-003</v>
          </cell>
          <cell r="I6180">
            <v>177000</v>
          </cell>
        </row>
        <row r="6181">
          <cell r="A6181" t="str">
            <v>CCIN000456-8000-001</v>
          </cell>
          <cell r="I6181">
            <v>20000</v>
          </cell>
        </row>
        <row r="6182">
          <cell r="A6182" t="str">
            <v>CCIN000456-9000-001</v>
          </cell>
          <cell r="I6182">
            <v>25000</v>
          </cell>
        </row>
        <row r="6183">
          <cell r="A6183" t="str">
            <v>CCIN000457-10000-001</v>
          </cell>
          <cell r="I6183">
            <v>30000</v>
          </cell>
        </row>
        <row r="6184">
          <cell r="A6184" t="str">
            <v>CCIN000457-1000-002</v>
          </cell>
          <cell r="I6184">
            <v>300000</v>
          </cell>
        </row>
        <row r="6185">
          <cell r="A6185" t="str">
            <v>CCIN000457-1000-003</v>
          </cell>
          <cell r="I6185">
            <v>327000</v>
          </cell>
        </row>
        <row r="6186">
          <cell r="A6186" t="str">
            <v>CCIN000457-1000-004</v>
          </cell>
          <cell r="I6186">
            <v>1064500</v>
          </cell>
        </row>
        <row r="6187">
          <cell r="A6187" t="str">
            <v>CCIN000457-1000-008</v>
          </cell>
          <cell r="I6187">
            <v>79460</v>
          </cell>
        </row>
        <row r="6188">
          <cell r="A6188" t="str">
            <v>CCIN000457-11000-001</v>
          </cell>
          <cell r="I6188">
            <v>50000</v>
          </cell>
        </row>
        <row r="6189">
          <cell r="A6189" t="str">
            <v>CCIN000457-12000-001</v>
          </cell>
          <cell r="I6189">
            <v>25000</v>
          </cell>
        </row>
        <row r="6190">
          <cell r="A6190" t="str">
            <v>CCIN000457-13000-001</v>
          </cell>
          <cell r="I6190">
            <v>17000</v>
          </cell>
        </row>
        <row r="6191">
          <cell r="A6191" t="str">
            <v>CCIN000457-14000-001</v>
          </cell>
          <cell r="I6191">
            <v>20000</v>
          </cell>
        </row>
        <row r="6192">
          <cell r="A6192" t="str">
            <v>CCIN000457-2000-002</v>
          </cell>
          <cell r="I6192">
            <v>300000</v>
          </cell>
        </row>
        <row r="6193">
          <cell r="A6193" t="str">
            <v>CCIN000457-2000-005</v>
          </cell>
          <cell r="I6193">
            <v>600000</v>
          </cell>
        </row>
        <row r="6194">
          <cell r="A6194" t="str">
            <v>CCIN000457-7000-001</v>
          </cell>
          <cell r="I6194">
            <v>10000</v>
          </cell>
        </row>
        <row r="6195">
          <cell r="A6195" t="str">
            <v>CCIN000457-8000-001</v>
          </cell>
          <cell r="I6195">
            <v>10000</v>
          </cell>
        </row>
        <row r="6196">
          <cell r="A6196" t="str">
            <v>CCIN000457-9000-001</v>
          </cell>
          <cell r="I6196">
            <v>35000</v>
          </cell>
        </row>
        <row r="6197">
          <cell r="A6197" t="str">
            <v>CCIN000458-1000-003</v>
          </cell>
          <cell r="I6197">
            <v>30000</v>
          </cell>
        </row>
        <row r="6198">
          <cell r="A6198" t="str">
            <v>CCIN000458-1000-005</v>
          </cell>
          <cell r="I6198">
            <v>427000</v>
          </cell>
        </row>
        <row r="6199">
          <cell r="A6199" t="str">
            <v>CCIN000458-1000-006</v>
          </cell>
          <cell r="I6199">
            <v>150000</v>
          </cell>
        </row>
        <row r="6200">
          <cell r="A6200" t="str">
            <v>CCIN000458-1000-008</v>
          </cell>
          <cell r="I6200">
            <v>180000</v>
          </cell>
        </row>
        <row r="6201">
          <cell r="A6201" t="str">
            <v>CCIN000458-2000-004</v>
          </cell>
          <cell r="I6201">
            <v>300000</v>
          </cell>
        </row>
        <row r="6202">
          <cell r="A6202" t="str">
            <v>CCIN000458-3000-004</v>
          </cell>
          <cell r="I6202">
            <v>300000</v>
          </cell>
        </row>
        <row r="6203">
          <cell r="A6203" t="str">
            <v>CCIN000458-4000-004</v>
          </cell>
          <cell r="I6203">
            <v>2175374</v>
          </cell>
        </row>
        <row r="6204">
          <cell r="A6204" t="str">
            <v>CCIN000458-5000-004</v>
          </cell>
          <cell r="I6204">
            <v>300000</v>
          </cell>
        </row>
        <row r="6205">
          <cell r="A6205" t="str">
            <v>CCIN000459-1000-002</v>
          </cell>
          <cell r="I6205">
            <v>1936000</v>
          </cell>
        </row>
        <row r="6206">
          <cell r="A6206" t="str">
            <v>CCIN000459-1000-003</v>
          </cell>
          <cell r="I6206">
            <v>50000</v>
          </cell>
        </row>
        <row r="6207">
          <cell r="A6207" t="str">
            <v>CCIN000459-1000-005</v>
          </cell>
          <cell r="I6207">
            <v>50000</v>
          </cell>
        </row>
        <row r="6208">
          <cell r="A6208" t="str">
            <v>CCIN000459-1000-008</v>
          </cell>
          <cell r="I6208">
            <v>227029</v>
          </cell>
        </row>
        <row r="6209">
          <cell r="A6209" t="str">
            <v>CCIN000459-2000-003</v>
          </cell>
          <cell r="I6209">
            <v>60000</v>
          </cell>
        </row>
        <row r="6210">
          <cell r="A6210" t="str">
            <v>CCIN000459-3000-003</v>
          </cell>
          <cell r="I6210">
            <v>32600</v>
          </cell>
        </row>
        <row r="6211">
          <cell r="A6211" t="str">
            <v>CCIN000460-1000-002</v>
          </cell>
          <cell r="I6211">
            <v>198000</v>
          </cell>
        </row>
        <row r="6212">
          <cell r="A6212" t="str">
            <v>CCIN000460-1000-003</v>
          </cell>
          <cell r="I6212">
            <v>86000</v>
          </cell>
        </row>
        <row r="6213">
          <cell r="A6213" t="str">
            <v>CCIN000460-1000-005</v>
          </cell>
          <cell r="I6213">
            <v>1500000</v>
          </cell>
        </row>
        <row r="6214">
          <cell r="A6214" t="str">
            <v>CCIN000460-1000-006</v>
          </cell>
          <cell r="I6214">
            <v>70000</v>
          </cell>
        </row>
        <row r="6215">
          <cell r="A6215" t="str">
            <v>CCIN000460-2000-003</v>
          </cell>
          <cell r="I6215">
            <v>107022</v>
          </cell>
        </row>
        <row r="6216">
          <cell r="A6216" t="str">
            <v>CCIN000460-2000-004</v>
          </cell>
          <cell r="I6216">
            <v>592000</v>
          </cell>
        </row>
        <row r="6217">
          <cell r="A6217" t="str">
            <v>CCIN000460-3000-004</v>
          </cell>
          <cell r="I6217">
            <v>141930</v>
          </cell>
        </row>
        <row r="6218">
          <cell r="A6218" t="str">
            <v>CCIN000460-4000-002</v>
          </cell>
          <cell r="I6218">
            <v>198000</v>
          </cell>
        </row>
        <row r="6219">
          <cell r="A6219" t="str">
            <v>CCIN000461-1000-002</v>
          </cell>
          <cell r="I6219">
            <v>1000000</v>
          </cell>
        </row>
        <row r="6220">
          <cell r="A6220" t="str">
            <v>CCIN000461-1000-003</v>
          </cell>
          <cell r="I6220">
            <v>24000</v>
          </cell>
        </row>
        <row r="6221">
          <cell r="A6221" t="str">
            <v>CCIN000461-1000-006</v>
          </cell>
          <cell r="I6221">
            <v>2427000</v>
          </cell>
        </row>
        <row r="6222">
          <cell r="A6222" t="str">
            <v>CCIN000462-1000-002</v>
          </cell>
          <cell r="I6222">
            <v>200000</v>
          </cell>
        </row>
        <row r="6223">
          <cell r="A6223" t="str">
            <v>CCIN000462-1000-004</v>
          </cell>
          <cell r="I6223">
            <v>200000</v>
          </cell>
        </row>
        <row r="6224">
          <cell r="A6224" t="str">
            <v>CCIN000462-1000-005</v>
          </cell>
          <cell r="I6224">
            <v>308000</v>
          </cell>
        </row>
        <row r="6225">
          <cell r="A6225" t="str">
            <v>CCIN000462-1000-006</v>
          </cell>
          <cell r="I6225">
            <v>300000</v>
          </cell>
        </row>
        <row r="6226">
          <cell r="A6226" t="str">
            <v>CCIN000462-1000-008</v>
          </cell>
          <cell r="I6226">
            <v>25000</v>
          </cell>
        </row>
        <row r="6227">
          <cell r="A6227" t="str">
            <v>CCIN000462-5000-001</v>
          </cell>
          <cell r="I6227">
            <v>2000000</v>
          </cell>
        </row>
        <row r="6228">
          <cell r="A6228" t="str">
            <v>CCIN000462-6000-001</v>
          </cell>
          <cell r="I6228">
            <v>900000</v>
          </cell>
        </row>
        <row r="6229">
          <cell r="A6229" t="str">
            <v>CCIN000462-7000-001</v>
          </cell>
          <cell r="I6229">
            <v>280000</v>
          </cell>
        </row>
        <row r="6230">
          <cell r="A6230" t="str">
            <v>CCIN000463-10000-002</v>
          </cell>
          <cell r="I6230">
            <v>1040536</v>
          </cell>
        </row>
        <row r="6231">
          <cell r="A6231" t="str">
            <v>CCIN000463-1000-002</v>
          </cell>
          <cell r="I6231">
            <v>4000000</v>
          </cell>
        </row>
        <row r="6232">
          <cell r="A6232" t="str">
            <v>CCIN000463-1000-003</v>
          </cell>
          <cell r="I6232">
            <v>760000</v>
          </cell>
        </row>
        <row r="6233">
          <cell r="A6233" t="str">
            <v>CCIN000463-1000-004</v>
          </cell>
          <cell r="I6233">
            <v>360000</v>
          </cell>
        </row>
        <row r="6234">
          <cell r="A6234" t="str">
            <v>CCIN000463-1000-005</v>
          </cell>
          <cell r="I6234">
            <v>33000600</v>
          </cell>
        </row>
        <row r="6235">
          <cell r="A6235" t="str">
            <v>CCIN000463-1000-008</v>
          </cell>
          <cell r="I6235">
            <v>182192</v>
          </cell>
        </row>
        <row r="6236">
          <cell r="A6236" t="str">
            <v>CCIN000463-11000-002</v>
          </cell>
          <cell r="I6236">
            <v>2016141</v>
          </cell>
        </row>
        <row r="6237">
          <cell r="A6237" t="str">
            <v>CCIN000463-13000-002</v>
          </cell>
          <cell r="I6237">
            <v>1601191</v>
          </cell>
        </row>
        <row r="6238">
          <cell r="A6238" t="str">
            <v>CCIN000463-16000-002</v>
          </cell>
          <cell r="I6238">
            <v>1425888</v>
          </cell>
        </row>
        <row r="6239">
          <cell r="A6239" t="str">
            <v>CCIN000463-17000-002</v>
          </cell>
          <cell r="I6239">
            <v>1176900</v>
          </cell>
        </row>
        <row r="6240">
          <cell r="A6240" t="str">
            <v>CCIN000463-19000-002</v>
          </cell>
          <cell r="I6240">
            <v>1771459</v>
          </cell>
        </row>
        <row r="6241">
          <cell r="A6241" t="str">
            <v>CCIN000463-20000-002</v>
          </cell>
          <cell r="I6241">
            <v>7975752</v>
          </cell>
        </row>
        <row r="6242">
          <cell r="A6242" t="str">
            <v>CCIN000463-2000-004</v>
          </cell>
          <cell r="I6242">
            <v>100000</v>
          </cell>
        </row>
        <row r="6243">
          <cell r="A6243" t="str">
            <v>CCIN000463-21000-002</v>
          </cell>
          <cell r="I6243">
            <v>10351286</v>
          </cell>
        </row>
        <row r="6244">
          <cell r="A6244" t="str">
            <v>CCIN000463-22000-002</v>
          </cell>
          <cell r="I6244">
            <v>15121690</v>
          </cell>
        </row>
        <row r="6245">
          <cell r="A6245" t="str">
            <v>CCIN000463-23000-002</v>
          </cell>
          <cell r="I6245">
            <v>15209091</v>
          </cell>
        </row>
        <row r="6246">
          <cell r="A6246" t="str">
            <v>CCIN000463-24000-002</v>
          </cell>
          <cell r="I6246">
            <v>24260143</v>
          </cell>
        </row>
        <row r="6247">
          <cell r="A6247" t="str">
            <v>CCIN000463-25000-002</v>
          </cell>
          <cell r="I6247">
            <v>1601067</v>
          </cell>
        </row>
        <row r="6248">
          <cell r="A6248" t="str">
            <v>CCIN000463-3000-002</v>
          </cell>
          <cell r="I6248">
            <v>6250521</v>
          </cell>
        </row>
        <row r="6249">
          <cell r="A6249" t="str">
            <v>CCIN000463-3000-005</v>
          </cell>
          <cell r="I6249">
            <v>10000000</v>
          </cell>
        </row>
        <row r="6250">
          <cell r="A6250" t="str">
            <v>CCIN000463-4000-002</v>
          </cell>
          <cell r="I6250">
            <v>7000000</v>
          </cell>
        </row>
        <row r="6251">
          <cell r="A6251" t="str">
            <v>CCIN000463-4000-005</v>
          </cell>
          <cell r="I6251">
            <v>7000000</v>
          </cell>
        </row>
        <row r="6252">
          <cell r="A6252" t="str">
            <v>CCIN000463-5000-002</v>
          </cell>
          <cell r="I6252">
            <v>3475261</v>
          </cell>
        </row>
        <row r="6253">
          <cell r="A6253" t="str">
            <v>CCIN000463-7000-002</v>
          </cell>
          <cell r="I6253">
            <v>3062048</v>
          </cell>
        </row>
        <row r="6254">
          <cell r="A6254" t="str">
            <v>CCIN000464-1000-003</v>
          </cell>
          <cell r="I6254">
            <v>80000</v>
          </cell>
        </row>
        <row r="6255">
          <cell r="A6255" t="str">
            <v>CCIN000464-1000-005</v>
          </cell>
          <cell r="I6255">
            <v>266596</v>
          </cell>
        </row>
        <row r="6256">
          <cell r="A6256" t="str">
            <v>CCIN000464-1000-006</v>
          </cell>
          <cell r="I6256">
            <v>53575</v>
          </cell>
        </row>
        <row r="6257">
          <cell r="A6257" t="str">
            <v>CCIN000464-1000-008</v>
          </cell>
          <cell r="I6257">
            <v>30000</v>
          </cell>
        </row>
        <row r="6258">
          <cell r="A6258" t="str">
            <v>CCIN000465-1000-002</v>
          </cell>
          <cell r="I6258">
            <v>288000</v>
          </cell>
        </row>
        <row r="6259">
          <cell r="A6259" t="str">
            <v>CCIN000465-1000-005</v>
          </cell>
          <cell r="I6259">
            <v>50000</v>
          </cell>
        </row>
        <row r="6260">
          <cell r="A6260" t="str">
            <v>CCIN000465-1000-006</v>
          </cell>
          <cell r="I6260">
            <v>25000</v>
          </cell>
        </row>
        <row r="6261">
          <cell r="A6261" t="str">
            <v>CCIN000465-1000-008</v>
          </cell>
          <cell r="I6261">
            <v>150000</v>
          </cell>
        </row>
        <row r="6262">
          <cell r="A6262" t="str">
            <v>CCIN000465-2000-002</v>
          </cell>
          <cell r="I6262">
            <v>167000</v>
          </cell>
        </row>
        <row r="6263">
          <cell r="A6263" t="str">
            <v>CCIN000465-3000-002</v>
          </cell>
          <cell r="I6263">
            <v>192000</v>
          </cell>
        </row>
        <row r="6264">
          <cell r="A6264" t="str">
            <v>CCIN000465-4000-002</v>
          </cell>
          <cell r="I6264">
            <v>117000</v>
          </cell>
        </row>
        <row r="6265">
          <cell r="A6265" t="str">
            <v>CCIN000466-1000-002</v>
          </cell>
          <cell r="I6265">
            <v>1315020</v>
          </cell>
        </row>
        <row r="6266">
          <cell r="A6266" t="str">
            <v>CCIN000466-1000-003</v>
          </cell>
          <cell r="I6266">
            <v>30000</v>
          </cell>
        </row>
        <row r="6267">
          <cell r="A6267" t="str">
            <v>CCIN000466-2000-008</v>
          </cell>
          <cell r="I6267">
            <v>80000</v>
          </cell>
        </row>
        <row r="6268">
          <cell r="A6268" t="str">
            <v>CCIN000467-1000-003</v>
          </cell>
          <cell r="I6268">
            <v>30000</v>
          </cell>
        </row>
        <row r="6269">
          <cell r="A6269" t="str">
            <v>CCIN000467-1000-004</v>
          </cell>
          <cell r="I6269">
            <v>714000</v>
          </cell>
        </row>
        <row r="6270">
          <cell r="A6270" t="str">
            <v>CCIN000467-1000-005</v>
          </cell>
          <cell r="I6270">
            <v>50000</v>
          </cell>
        </row>
        <row r="6271">
          <cell r="A6271" t="str">
            <v>CCIN000467-2000-003</v>
          </cell>
          <cell r="I6271">
            <v>40000</v>
          </cell>
        </row>
        <row r="6272">
          <cell r="A6272" t="str">
            <v>CCIN000467-3000-003</v>
          </cell>
          <cell r="I6272">
            <v>43200</v>
          </cell>
        </row>
        <row r="6273">
          <cell r="A6273" t="str">
            <v>CCIN000467-3000-006</v>
          </cell>
          <cell r="I6273">
            <v>25390</v>
          </cell>
        </row>
        <row r="6274">
          <cell r="A6274" t="str">
            <v>CCIN000467-3000-008</v>
          </cell>
          <cell r="I6274">
            <v>30067</v>
          </cell>
        </row>
        <row r="6275">
          <cell r="A6275" t="str">
            <v>CCIN000468-1000-002</v>
          </cell>
          <cell r="I6275">
            <v>3000000</v>
          </cell>
        </row>
        <row r="6276">
          <cell r="A6276" t="str">
            <v>CCIN000468-1000-003</v>
          </cell>
          <cell r="I6276">
            <v>30000</v>
          </cell>
        </row>
        <row r="6277">
          <cell r="A6277" t="str">
            <v>CCIN000468-1000-004</v>
          </cell>
          <cell r="I6277">
            <v>100000</v>
          </cell>
        </row>
        <row r="6278">
          <cell r="A6278" t="str">
            <v>CCIN000468-1000-005</v>
          </cell>
          <cell r="I6278">
            <v>171372.6</v>
          </cell>
        </row>
        <row r="6279">
          <cell r="A6279" t="str">
            <v>CCIN000468-1000-008</v>
          </cell>
          <cell r="I6279">
            <v>400000</v>
          </cell>
        </row>
        <row r="6280">
          <cell r="A6280" t="str">
            <v>CCIN000468-2000-002</v>
          </cell>
          <cell r="I6280">
            <v>6489894</v>
          </cell>
        </row>
        <row r="6281">
          <cell r="A6281" t="str">
            <v>CCIN000468-3000-002</v>
          </cell>
          <cell r="I6281">
            <v>3500000</v>
          </cell>
        </row>
        <row r="6282">
          <cell r="A6282" t="str">
            <v>CCIN000468-3000-006</v>
          </cell>
          <cell r="I6282">
            <v>528912</v>
          </cell>
        </row>
        <row r="6283">
          <cell r="A6283" t="str">
            <v>CCIN000468-5000-006</v>
          </cell>
          <cell r="I6283">
            <v>512173</v>
          </cell>
        </row>
        <row r="6284">
          <cell r="A6284" t="str">
            <v>CCIN000469-1000-002</v>
          </cell>
          <cell r="I6284">
            <v>230000</v>
          </cell>
        </row>
        <row r="6285">
          <cell r="A6285" t="str">
            <v>CCIN000469-1000-003</v>
          </cell>
          <cell r="I6285">
            <v>30000</v>
          </cell>
        </row>
        <row r="6286">
          <cell r="A6286" t="str">
            <v>CCIN000469-1000-004</v>
          </cell>
          <cell r="I6286">
            <v>360000</v>
          </cell>
        </row>
        <row r="6287">
          <cell r="A6287" t="str">
            <v>CCIN000469-2000-003</v>
          </cell>
          <cell r="I6287">
            <v>40000</v>
          </cell>
        </row>
        <row r="6288">
          <cell r="A6288" t="str">
            <v>CCIN000469-2000-004</v>
          </cell>
          <cell r="I6288">
            <v>360000</v>
          </cell>
        </row>
        <row r="6289">
          <cell r="A6289" t="str">
            <v>CCIN000469-4000-001</v>
          </cell>
          <cell r="I6289">
            <v>50000</v>
          </cell>
        </row>
        <row r="6290">
          <cell r="A6290" t="str">
            <v>CCIN000470-10000-002</v>
          </cell>
          <cell r="I6290">
            <v>75000</v>
          </cell>
        </row>
        <row r="6291">
          <cell r="A6291" t="str">
            <v>CCIN000470-1000-002</v>
          </cell>
          <cell r="I6291">
            <v>65000</v>
          </cell>
        </row>
        <row r="6292">
          <cell r="A6292" t="str">
            <v>CCIN000470-1000-005</v>
          </cell>
          <cell r="I6292">
            <v>437341</v>
          </cell>
        </row>
        <row r="6293">
          <cell r="A6293" t="str">
            <v>CCIN000470-1000-006</v>
          </cell>
          <cell r="I6293">
            <v>350000</v>
          </cell>
        </row>
        <row r="6294">
          <cell r="A6294" t="str">
            <v>CCIN000470-1000-008</v>
          </cell>
          <cell r="I6294">
            <v>13443</v>
          </cell>
        </row>
        <row r="6295">
          <cell r="A6295" t="str">
            <v>CCIN000470-11000-002</v>
          </cell>
          <cell r="I6295">
            <v>85000</v>
          </cell>
        </row>
        <row r="6296">
          <cell r="A6296" t="str">
            <v>CCIN000470-13000-002</v>
          </cell>
          <cell r="I6296">
            <v>85000</v>
          </cell>
        </row>
        <row r="6297">
          <cell r="A6297" t="str">
            <v>CCIN000470-14000-002</v>
          </cell>
          <cell r="I6297">
            <v>85000</v>
          </cell>
        </row>
        <row r="6298">
          <cell r="A6298" t="str">
            <v>CCIN000470-15000-002</v>
          </cell>
          <cell r="I6298">
            <v>100000</v>
          </cell>
        </row>
        <row r="6299">
          <cell r="A6299" t="str">
            <v>CCIN000470-16000-002</v>
          </cell>
          <cell r="I6299">
            <v>150000</v>
          </cell>
        </row>
        <row r="6300">
          <cell r="A6300" t="str">
            <v>CCIN000470-18000-002</v>
          </cell>
          <cell r="I6300">
            <v>150000</v>
          </cell>
        </row>
        <row r="6301">
          <cell r="A6301" t="str">
            <v>CCIN000470-2000-002</v>
          </cell>
          <cell r="I6301">
            <v>65000</v>
          </cell>
        </row>
        <row r="6302">
          <cell r="A6302" t="str">
            <v>CCIN000470-3000-002</v>
          </cell>
          <cell r="I6302">
            <v>65000</v>
          </cell>
        </row>
        <row r="6303">
          <cell r="A6303" t="str">
            <v>CCIN000470-4000-002</v>
          </cell>
          <cell r="I6303">
            <v>75000</v>
          </cell>
        </row>
        <row r="6304">
          <cell r="A6304" t="str">
            <v>CCIN000470-5000-002</v>
          </cell>
          <cell r="I6304">
            <v>75000</v>
          </cell>
        </row>
        <row r="6305">
          <cell r="A6305" t="str">
            <v>CCIN000470-6000-002</v>
          </cell>
          <cell r="I6305">
            <v>75000</v>
          </cell>
        </row>
        <row r="6306">
          <cell r="A6306" t="str">
            <v>CCIN000470-7000-002</v>
          </cell>
          <cell r="I6306">
            <v>75000</v>
          </cell>
        </row>
        <row r="6307">
          <cell r="A6307" t="str">
            <v>CCIN000470-9000-002</v>
          </cell>
          <cell r="I6307">
            <v>75000</v>
          </cell>
        </row>
        <row r="6308">
          <cell r="A6308" t="str">
            <v>CCIN000471-1000-002</v>
          </cell>
          <cell r="I6308">
            <v>1948000</v>
          </cell>
        </row>
        <row r="6309">
          <cell r="A6309" t="str">
            <v>CCIN000471-1000-003</v>
          </cell>
          <cell r="I6309">
            <v>545000</v>
          </cell>
        </row>
        <row r="6310">
          <cell r="A6310" t="str">
            <v>CCIN000471-1000-005</v>
          </cell>
          <cell r="I6310">
            <v>168192</v>
          </cell>
        </row>
        <row r="6311">
          <cell r="A6311" t="str">
            <v>CCIN000471-1000-006</v>
          </cell>
          <cell r="I6311">
            <v>300000</v>
          </cell>
        </row>
        <row r="6312">
          <cell r="A6312" t="str">
            <v>CCIN000471-1000-008</v>
          </cell>
          <cell r="I6312">
            <v>130000</v>
          </cell>
        </row>
        <row r="6313">
          <cell r="A6313" t="str">
            <v>CCIN000471-2000-005</v>
          </cell>
          <cell r="I6313">
            <v>168192</v>
          </cell>
        </row>
        <row r="6314">
          <cell r="A6314" t="str">
            <v>CCIN000471-2000-006</v>
          </cell>
          <cell r="I6314">
            <v>110000</v>
          </cell>
        </row>
        <row r="6315">
          <cell r="A6315" t="str">
            <v>CCIN000472-10000-002</v>
          </cell>
          <cell r="I6315">
            <v>255865</v>
          </cell>
        </row>
        <row r="6316">
          <cell r="A6316" t="str">
            <v>CCIN000472-1000-002</v>
          </cell>
          <cell r="I6316">
            <v>414000</v>
          </cell>
        </row>
        <row r="6317">
          <cell r="A6317" t="str">
            <v>CCIN000472-1000-003</v>
          </cell>
          <cell r="I6317">
            <v>140000</v>
          </cell>
        </row>
        <row r="6318">
          <cell r="A6318" t="str">
            <v>CCIN000472-1000-005</v>
          </cell>
          <cell r="I6318">
            <v>90000</v>
          </cell>
        </row>
        <row r="6319">
          <cell r="A6319" t="str">
            <v>CCIN000472-1000-006</v>
          </cell>
          <cell r="I6319">
            <v>55000</v>
          </cell>
        </row>
        <row r="6320">
          <cell r="A6320" t="str">
            <v>CCIN000472-1000-008</v>
          </cell>
          <cell r="I6320">
            <v>500000</v>
          </cell>
        </row>
        <row r="6321">
          <cell r="A6321" t="str">
            <v>CCIN000472-12000-002</v>
          </cell>
          <cell r="I6321">
            <v>50000</v>
          </cell>
        </row>
        <row r="6322">
          <cell r="A6322" t="str">
            <v>CCIN000472-2000-002</v>
          </cell>
          <cell r="I6322">
            <v>400000</v>
          </cell>
        </row>
        <row r="6323">
          <cell r="A6323" t="str">
            <v>CCIN000472-2000-005</v>
          </cell>
          <cell r="I6323">
            <v>20000</v>
          </cell>
        </row>
        <row r="6324">
          <cell r="A6324" t="str">
            <v>CCIN000472-3000-002</v>
          </cell>
          <cell r="I6324">
            <v>254000</v>
          </cell>
        </row>
        <row r="6325">
          <cell r="A6325" t="str">
            <v>CCIN000472-4000-002</v>
          </cell>
          <cell r="I6325">
            <v>429400</v>
          </cell>
        </row>
        <row r="6326">
          <cell r="A6326" t="str">
            <v>CCIN000472-5000-002</v>
          </cell>
          <cell r="I6326">
            <v>183502</v>
          </cell>
        </row>
        <row r="6327">
          <cell r="A6327" t="str">
            <v>CCIN000472-6000-002</v>
          </cell>
          <cell r="I6327">
            <v>217554</v>
          </cell>
        </row>
        <row r="6328">
          <cell r="A6328" t="str">
            <v>CCIN000472-7000-002</v>
          </cell>
          <cell r="I6328">
            <v>164362</v>
          </cell>
        </row>
        <row r="6329">
          <cell r="A6329" t="str">
            <v>CCIN000472-8000-002</v>
          </cell>
          <cell r="I6329">
            <v>400000</v>
          </cell>
        </row>
        <row r="6330">
          <cell r="A6330" t="str">
            <v>CCIN000472-9000-002</v>
          </cell>
          <cell r="I6330">
            <v>440000</v>
          </cell>
        </row>
        <row r="6331">
          <cell r="A6331" t="str">
            <v>CCIN000473-1000-002</v>
          </cell>
          <cell r="I6331">
            <v>962235</v>
          </cell>
        </row>
        <row r="6332">
          <cell r="A6332" t="str">
            <v>CCIN000473-1000-003</v>
          </cell>
          <cell r="I6332">
            <v>20000</v>
          </cell>
        </row>
        <row r="6333">
          <cell r="A6333" t="str">
            <v>CCIN000473-1000-006</v>
          </cell>
          <cell r="I6333">
            <v>77308</v>
          </cell>
        </row>
        <row r="6334">
          <cell r="A6334" t="str">
            <v>CCIN000473-11000-001</v>
          </cell>
          <cell r="I6334">
            <v>533000</v>
          </cell>
        </row>
        <row r="6335">
          <cell r="A6335" t="str">
            <v>CCIN000473-12000-001</v>
          </cell>
          <cell r="I6335">
            <v>226000</v>
          </cell>
        </row>
        <row r="6336">
          <cell r="A6336" t="str">
            <v>CCIN000473-13000-001</v>
          </cell>
          <cell r="I6336">
            <v>70000</v>
          </cell>
        </row>
        <row r="6337">
          <cell r="A6337" t="str">
            <v>CCIN000473-14000-001</v>
          </cell>
          <cell r="I6337">
            <v>711000</v>
          </cell>
        </row>
        <row r="6338">
          <cell r="A6338" t="str">
            <v>CCIN000473-2000-003</v>
          </cell>
          <cell r="I6338">
            <v>32600</v>
          </cell>
        </row>
        <row r="6339">
          <cell r="A6339" t="str">
            <v>CCIN000473-2000-005</v>
          </cell>
          <cell r="I6339">
            <v>100000</v>
          </cell>
        </row>
        <row r="6340">
          <cell r="A6340" t="str">
            <v>CCIN000473-2000-008</v>
          </cell>
          <cell r="I6340">
            <v>64647</v>
          </cell>
        </row>
        <row r="6341">
          <cell r="A6341" t="str">
            <v>CCIN000473-3000-003</v>
          </cell>
          <cell r="I6341">
            <v>43200</v>
          </cell>
        </row>
        <row r="6342">
          <cell r="A6342" t="str">
            <v>CCIN000473-4000-005</v>
          </cell>
          <cell r="I6342">
            <v>300000</v>
          </cell>
        </row>
        <row r="6343">
          <cell r="A6343" t="str">
            <v>CCIN000473-8000-001</v>
          </cell>
          <cell r="I6343">
            <v>2500000</v>
          </cell>
        </row>
        <row r="6344">
          <cell r="A6344" t="str">
            <v>CCIN000473-9000-001</v>
          </cell>
          <cell r="I6344">
            <v>3022768</v>
          </cell>
        </row>
        <row r="6345">
          <cell r="A6345" t="str">
            <v>CCIN000474-1000-002</v>
          </cell>
          <cell r="I6345">
            <v>478612</v>
          </cell>
        </row>
        <row r="6346">
          <cell r="A6346" t="str">
            <v>CCIN000474-1000-003</v>
          </cell>
          <cell r="I6346">
            <v>32500</v>
          </cell>
        </row>
        <row r="6347">
          <cell r="A6347" t="str">
            <v>CCIN000474-1000-004</v>
          </cell>
          <cell r="I6347">
            <v>240000</v>
          </cell>
        </row>
        <row r="6348">
          <cell r="A6348" t="str">
            <v>CCIN000474-1000-006</v>
          </cell>
          <cell r="I6348">
            <v>29614</v>
          </cell>
        </row>
        <row r="6349">
          <cell r="A6349" t="str">
            <v>CCIN000474-1000-008</v>
          </cell>
          <cell r="I6349">
            <v>350000</v>
          </cell>
        </row>
        <row r="6350">
          <cell r="A6350" t="str">
            <v>CCIN000474-2000-002</v>
          </cell>
          <cell r="I6350">
            <v>391889</v>
          </cell>
        </row>
        <row r="6351">
          <cell r="A6351" t="str">
            <v>CCIN000474-2000-003</v>
          </cell>
          <cell r="I6351">
            <v>10000</v>
          </cell>
        </row>
        <row r="6352">
          <cell r="A6352" t="str">
            <v>CCIN000474-3000-003</v>
          </cell>
          <cell r="I6352">
            <v>10000</v>
          </cell>
        </row>
        <row r="6353">
          <cell r="A6353" t="str">
            <v>CCIN000474-5000-003</v>
          </cell>
          <cell r="I6353">
            <v>12000</v>
          </cell>
        </row>
        <row r="6354">
          <cell r="A6354" t="str">
            <v>CCIN000475-1000-004</v>
          </cell>
          <cell r="I6354">
            <v>1810000</v>
          </cell>
        </row>
        <row r="6355">
          <cell r="A6355" t="str">
            <v>CCIN000475-1000-006</v>
          </cell>
          <cell r="I6355">
            <v>160000</v>
          </cell>
        </row>
        <row r="6356">
          <cell r="A6356" t="str">
            <v>CCIN000475-1000-008</v>
          </cell>
          <cell r="I6356">
            <v>200000</v>
          </cell>
        </row>
        <row r="6357">
          <cell r="A6357" t="str">
            <v>CCIN000476-1000-003</v>
          </cell>
          <cell r="I6357">
            <v>30000</v>
          </cell>
        </row>
        <row r="6358">
          <cell r="A6358" t="str">
            <v>CCIN000476-1000-005</v>
          </cell>
          <cell r="I6358">
            <v>61856289</v>
          </cell>
        </row>
        <row r="6359">
          <cell r="A6359" t="str">
            <v>CCIN000476-1000-006</v>
          </cell>
          <cell r="I6359">
            <v>300000</v>
          </cell>
        </row>
        <row r="6360">
          <cell r="A6360" t="str">
            <v>CCIN000476-2000-003</v>
          </cell>
          <cell r="I6360">
            <v>43200</v>
          </cell>
        </row>
        <row r="6361">
          <cell r="A6361" t="str">
            <v>CCIN000476-3000-003</v>
          </cell>
          <cell r="I6361">
            <v>43200</v>
          </cell>
        </row>
        <row r="6362">
          <cell r="A6362" t="str">
            <v>CCIN000476-6000-001</v>
          </cell>
          <cell r="I6362">
            <v>6000</v>
          </cell>
        </row>
        <row r="6363">
          <cell r="A6363" t="str">
            <v>CCIN000477-1000-002</v>
          </cell>
          <cell r="I6363">
            <v>200000</v>
          </cell>
        </row>
        <row r="6364">
          <cell r="A6364" t="str">
            <v>CCIN000477-1000-003</v>
          </cell>
          <cell r="I6364">
            <v>50000</v>
          </cell>
        </row>
        <row r="6365">
          <cell r="A6365" t="str">
            <v>CCIN000477-1000-006</v>
          </cell>
          <cell r="I6365">
            <v>140000</v>
          </cell>
        </row>
        <row r="6366">
          <cell r="A6366" t="str">
            <v>CCIN000477-1000-008</v>
          </cell>
          <cell r="I6366">
            <v>130000</v>
          </cell>
        </row>
        <row r="6367">
          <cell r="A6367" t="str">
            <v>CCIN000477-2000-005</v>
          </cell>
          <cell r="I6367">
            <v>103778</v>
          </cell>
        </row>
        <row r="6368">
          <cell r="A6368" t="str">
            <v>CCIN000478-1000-003</v>
          </cell>
          <cell r="I6368">
            <v>107000</v>
          </cell>
        </row>
        <row r="6369">
          <cell r="A6369" t="str">
            <v>CCIN000478-1000-005</v>
          </cell>
          <cell r="I6369">
            <v>119880</v>
          </cell>
        </row>
        <row r="6370">
          <cell r="A6370" t="str">
            <v>CCIN000478-1000-008</v>
          </cell>
          <cell r="I6370">
            <v>52314</v>
          </cell>
        </row>
        <row r="6371">
          <cell r="A6371" t="str">
            <v>CCIN000479-1000-003</v>
          </cell>
          <cell r="I6371">
            <v>30000</v>
          </cell>
        </row>
        <row r="6372">
          <cell r="A6372" t="str">
            <v>CCIN000479-1000-005</v>
          </cell>
          <cell r="I6372">
            <v>940494</v>
          </cell>
        </row>
        <row r="6373">
          <cell r="A6373" t="str">
            <v>CCIN000479-2000-008</v>
          </cell>
          <cell r="I6373">
            <v>269192</v>
          </cell>
        </row>
        <row r="6374">
          <cell r="A6374" t="str">
            <v>CCIN000480-10000-004</v>
          </cell>
          <cell r="I6374">
            <v>80000</v>
          </cell>
        </row>
        <row r="6375">
          <cell r="A6375" t="str">
            <v>CCIN000480-1000-002</v>
          </cell>
          <cell r="I6375">
            <v>1344000</v>
          </cell>
        </row>
        <row r="6376">
          <cell r="A6376" t="str">
            <v>CCIN000480-1000-004</v>
          </cell>
          <cell r="I6376">
            <v>633350</v>
          </cell>
        </row>
        <row r="6377">
          <cell r="A6377" t="str">
            <v>CCIN000480-1000-008</v>
          </cell>
          <cell r="I6377">
            <v>20000</v>
          </cell>
        </row>
        <row r="6378">
          <cell r="A6378" t="str">
            <v>CCIN000480-11000-004</v>
          </cell>
          <cell r="I6378">
            <v>90000</v>
          </cell>
        </row>
        <row r="6379">
          <cell r="A6379" t="str">
            <v>CCIN000480-12000-004</v>
          </cell>
          <cell r="I6379">
            <v>100000</v>
          </cell>
        </row>
        <row r="6380">
          <cell r="A6380" t="str">
            <v>CCIN000480-13000-004</v>
          </cell>
          <cell r="I6380">
            <v>100000</v>
          </cell>
        </row>
        <row r="6381">
          <cell r="A6381" t="str">
            <v>CCIN000480-14000-004</v>
          </cell>
          <cell r="I6381">
            <v>100000</v>
          </cell>
        </row>
        <row r="6382">
          <cell r="A6382" t="str">
            <v>CCIN000480-15000-004</v>
          </cell>
          <cell r="I6382">
            <v>100000</v>
          </cell>
        </row>
        <row r="6383">
          <cell r="A6383" t="str">
            <v>CCIN000480-16000-004</v>
          </cell>
          <cell r="I6383">
            <v>100000</v>
          </cell>
        </row>
        <row r="6384">
          <cell r="A6384" t="str">
            <v>CCIN000480-17000-004</v>
          </cell>
          <cell r="I6384">
            <v>100000</v>
          </cell>
        </row>
        <row r="6385">
          <cell r="A6385" t="str">
            <v>CCIN000480-18000-004</v>
          </cell>
          <cell r="I6385">
            <v>120000</v>
          </cell>
        </row>
        <row r="6386">
          <cell r="A6386" t="str">
            <v>CCIN000480-19000-004</v>
          </cell>
          <cell r="I6386">
            <v>120000</v>
          </cell>
        </row>
        <row r="6387">
          <cell r="A6387" t="str">
            <v>CCIN000480-20000-004</v>
          </cell>
          <cell r="I6387">
            <v>130000</v>
          </cell>
        </row>
        <row r="6388">
          <cell r="A6388" t="str">
            <v>CCIN000480-2000-002</v>
          </cell>
          <cell r="I6388">
            <v>3000000</v>
          </cell>
        </row>
        <row r="6389">
          <cell r="A6389" t="str">
            <v>CCIN000480-2000-004</v>
          </cell>
          <cell r="I6389">
            <v>100000</v>
          </cell>
        </row>
        <row r="6390">
          <cell r="A6390" t="str">
            <v>CCIN000480-21000-004</v>
          </cell>
          <cell r="I6390">
            <v>130000</v>
          </cell>
        </row>
        <row r="6391">
          <cell r="A6391" t="str">
            <v>CCIN000480-22000-004</v>
          </cell>
          <cell r="I6391">
            <v>140000</v>
          </cell>
        </row>
        <row r="6392">
          <cell r="A6392" t="str">
            <v>CCIN000480-23000-004</v>
          </cell>
          <cell r="I6392">
            <v>180000</v>
          </cell>
        </row>
        <row r="6393">
          <cell r="A6393" t="str">
            <v>CCIN000480-24000-004</v>
          </cell>
          <cell r="I6393">
            <v>180000</v>
          </cell>
        </row>
        <row r="6394">
          <cell r="A6394" t="str">
            <v>CCIN000480-25000-004</v>
          </cell>
          <cell r="I6394">
            <v>200000</v>
          </cell>
        </row>
        <row r="6395">
          <cell r="A6395" t="str">
            <v>CCIN000480-26000-004</v>
          </cell>
          <cell r="I6395">
            <v>200000</v>
          </cell>
        </row>
        <row r="6396">
          <cell r="A6396" t="str">
            <v>CCIN000480-27000-004</v>
          </cell>
          <cell r="I6396">
            <v>200000</v>
          </cell>
        </row>
        <row r="6397">
          <cell r="A6397" t="str">
            <v>CCIN000480-28000-004</v>
          </cell>
          <cell r="I6397">
            <v>200000</v>
          </cell>
        </row>
        <row r="6398">
          <cell r="A6398" t="str">
            <v>CCIN000480-29000-004</v>
          </cell>
          <cell r="I6398">
            <v>200000</v>
          </cell>
        </row>
        <row r="6399">
          <cell r="A6399" t="str">
            <v>CCIN000480-30000-004</v>
          </cell>
          <cell r="I6399">
            <v>200000</v>
          </cell>
        </row>
        <row r="6400">
          <cell r="A6400" t="str">
            <v>CCIN000480-3000-002</v>
          </cell>
          <cell r="I6400">
            <v>1300000</v>
          </cell>
        </row>
        <row r="6401">
          <cell r="A6401" t="str">
            <v>CCIN000480-3000-005</v>
          </cell>
          <cell r="I6401">
            <v>784000</v>
          </cell>
        </row>
        <row r="6402">
          <cell r="A6402" t="str">
            <v>CCIN000480-31000-004</v>
          </cell>
          <cell r="I6402">
            <v>200000</v>
          </cell>
        </row>
        <row r="6403">
          <cell r="A6403" t="str">
            <v>CCIN000480-32000-004</v>
          </cell>
          <cell r="I6403">
            <v>200000</v>
          </cell>
        </row>
        <row r="6404">
          <cell r="A6404" t="str">
            <v>CCIN000480-33000-004</v>
          </cell>
          <cell r="I6404">
            <v>200000</v>
          </cell>
        </row>
        <row r="6405">
          <cell r="A6405" t="str">
            <v>CCIN000480-4000-004</v>
          </cell>
          <cell r="I6405">
            <v>120000</v>
          </cell>
        </row>
        <row r="6406">
          <cell r="A6406" t="str">
            <v>CCIN000480-5000-004</v>
          </cell>
          <cell r="I6406">
            <v>50000</v>
          </cell>
        </row>
        <row r="6407">
          <cell r="A6407" t="str">
            <v>CCIN000480-6000-004</v>
          </cell>
          <cell r="I6407">
            <v>50000</v>
          </cell>
        </row>
        <row r="6408">
          <cell r="A6408" t="str">
            <v>CCIN000480-8000-004</v>
          </cell>
          <cell r="I6408">
            <v>60000</v>
          </cell>
        </row>
        <row r="6409">
          <cell r="A6409" t="str">
            <v>CCIN000480-9000-004</v>
          </cell>
          <cell r="I6409">
            <v>70000</v>
          </cell>
        </row>
        <row r="6410">
          <cell r="A6410" t="str">
            <v>CCIN000481-1000-002</v>
          </cell>
          <cell r="I6410">
            <v>70000</v>
          </cell>
        </row>
        <row r="6411">
          <cell r="A6411" t="str">
            <v>CCIN000481-1000-005</v>
          </cell>
          <cell r="I6411">
            <v>49800</v>
          </cell>
        </row>
        <row r="6412">
          <cell r="A6412" t="str">
            <v>CCIN000481-3000-002</v>
          </cell>
          <cell r="I6412">
            <v>100000</v>
          </cell>
        </row>
        <row r="6413">
          <cell r="A6413" t="str">
            <v>CCIN000481-5000-002</v>
          </cell>
          <cell r="I6413">
            <v>120000</v>
          </cell>
        </row>
        <row r="6414">
          <cell r="A6414" t="str">
            <v>CCIN000481-7000-002</v>
          </cell>
          <cell r="I6414">
            <v>150000</v>
          </cell>
        </row>
        <row r="6415">
          <cell r="A6415" t="str">
            <v>CCIN000481-8000-002</v>
          </cell>
          <cell r="I6415">
            <v>150000</v>
          </cell>
        </row>
        <row r="6416">
          <cell r="A6416" t="str">
            <v>CCIN000481-9000-002</v>
          </cell>
          <cell r="I6416">
            <v>150000</v>
          </cell>
        </row>
        <row r="6417">
          <cell r="A6417" t="str">
            <v>CCIN000482-1000-002</v>
          </cell>
          <cell r="I6417">
            <v>1500000</v>
          </cell>
        </row>
        <row r="6418">
          <cell r="A6418" t="str">
            <v>CCIN000482-1000-003</v>
          </cell>
          <cell r="I6418">
            <v>100000</v>
          </cell>
        </row>
        <row r="6419">
          <cell r="A6419" t="str">
            <v>CCIN000482-1000-005</v>
          </cell>
          <cell r="I6419">
            <v>367121</v>
          </cell>
        </row>
        <row r="6420">
          <cell r="A6420" t="str">
            <v>CCIN000482-1000-006</v>
          </cell>
          <cell r="I6420">
            <v>30000</v>
          </cell>
        </row>
        <row r="6421">
          <cell r="A6421" t="str">
            <v>CCIN000482-1000-008</v>
          </cell>
          <cell r="I6421">
            <v>496251</v>
          </cell>
        </row>
        <row r="6422">
          <cell r="A6422" t="str">
            <v>CCIN000482-4000-004</v>
          </cell>
          <cell r="I6422">
            <v>543724</v>
          </cell>
        </row>
        <row r="6423">
          <cell r="A6423" t="str">
            <v>CCIN000482-5000-002</v>
          </cell>
          <cell r="I6423">
            <v>4354366</v>
          </cell>
        </row>
        <row r="6424">
          <cell r="A6424" t="str">
            <v>CCIN000482-6000-004</v>
          </cell>
          <cell r="I6424">
            <v>30000</v>
          </cell>
        </row>
        <row r="6425">
          <cell r="A6425" t="str">
            <v>CCIN000483-1000-002</v>
          </cell>
          <cell r="I6425">
            <v>50000</v>
          </cell>
        </row>
        <row r="6426">
          <cell r="A6426" t="str">
            <v>CCIN000483-1000-003</v>
          </cell>
          <cell r="I6426">
            <v>30000</v>
          </cell>
        </row>
        <row r="6427">
          <cell r="A6427" t="str">
            <v>CCIN000483-1000-004</v>
          </cell>
          <cell r="I6427">
            <v>600000</v>
          </cell>
        </row>
        <row r="6428">
          <cell r="A6428" t="str">
            <v>CCIN000483-1000-005</v>
          </cell>
          <cell r="I6428">
            <v>225000</v>
          </cell>
        </row>
        <row r="6429">
          <cell r="A6429" t="str">
            <v>CCIN000483-1000-006</v>
          </cell>
          <cell r="I6429">
            <v>1000000</v>
          </cell>
        </row>
        <row r="6430">
          <cell r="A6430" t="str">
            <v>CCIN000483-1000-008</v>
          </cell>
          <cell r="I6430">
            <v>575510.9</v>
          </cell>
        </row>
        <row r="6431">
          <cell r="A6431" t="str">
            <v>CCIN000483-2000-003</v>
          </cell>
          <cell r="I6431">
            <v>40000</v>
          </cell>
        </row>
        <row r="6432">
          <cell r="A6432" t="str">
            <v>CCIN000483-2000-005</v>
          </cell>
          <cell r="I6432">
            <v>42550</v>
          </cell>
        </row>
        <row r="6433">
          <cell r="A6433" t="str">
            <v>CCIN000483-3000-003</v>
          </cell>
          <cell r="I6433">
            <v>40000</v>
          </cell>
        </row>
        <row r="6434">
          <cell r="A6434" t="str">
            <v>CCIN000483-3000-005</v>
          </cell>
          <cell r="I6434">
            <v>176578</v>
          </cell>
        </row>
        <row r="6435">
          <cell r="A6435" t="str">
            <v>CCIN000484-1000-002</v>
          </cell>
          <cell r="I6435">
            <v>40000</v>
          </cell>
        </row>
        <row r="6436">
          <cell r="A6436" t="str">
            <v>CCIN000484-1000-003</v>
          </cell>
          <cell r="I6436">
            <v>30000</v>
          </cell>
        </row>
        <row r="6437">
          <cell r="A6437" t="str">
            <v>CCIN000484-1000-004</v>
          </cell>
          <cell r="I6437">
            <v>563000</v>
          </cell>
        </row>
        <row r="6438">
          <cell r="A6438" t="str">
            <v>CCIN000484-1000-006</v>
          </cell>
          <cell r="I6438">
            <v>10000</v>
          </cell>
        </row>
        <row r="6439">
          <cell r="A6439" t="str">
            <v>CCIN000484-1000-008</v>
          </cell>
          <cell r="I6439">
            <v>250000</v>
          </cell>
        </row>
        <row r="6440">
          <cell r="A6440" t="str">
            <v>CCIN000484-2000-002</v>
          </cell>
          <cell r="I6440">
            <v>50000</v>
          </cell>
        </row>
        <row r="6441">
          <cell r="A6441" t="str">
            <v>CCIN000484-2000-003</v>
          </cell>
          <cell r="I6441">
            <v>40000</v>
          </cell>
        </row>
        <row r="6442">
          <cell r="A6442" t="str">
            <v>CCIN000484-5000-002</v>
          </cell>
          <cell r="I6442">
            <v>70000</v>
          </cell>
        </row>
        <row r="6443">
          <cell r="A6443" t="str">
            <v>CCIN000484-6000-002</v>
          </cell>
          <cell r="I6443">
            <v>100000</v>
          </cell>
        </row>
        <row r="6444">
          <cell r="A6444" t="str">
            <v>CCIN000484-7000-002</v>
          </cell>
          <cell r="I6444">
            <v>50000</v>
          </cell>
        </row>
        <row r="6445">
          <cell r="A6445" t="str">
            <v>CCIN000484-8000-002</v>
          </cell>
          <cell r="I6445">
            <v>50000</v>
          </cell>
        </row>
        <row r="6446">
          <cell r="A6446" t="str">
            <v>CCIN000484-9000-002</v>
          </cell>
          <cell r="I6446">
            <v>80000</v>
          </cell>
        </row>
        <row r="6447">
          <cell r="A6447" t="str">
            <v>CCIN000485-10000-005</v>
          </cell>
          <cell r="I6447">
            <v>100000</v>
          </cell>
        </row>
        <row r="6448">
          <cell r="A6448" t="str">
            <v>CCIN000485-1000-001</v>
          </cell>
          <cell r="I6448">
            <v>45445</v>
          </cell>
        </row>
        <row r="6449">
          <cell r="A6449" t="str">
            <v>CCIN000485-1000-002</v>
          </cell>
          <cell r="I6449">
            <v>276500</v>
          </cell>
        </row>
        <row r="6450">
          <cell r="A6450" t="str">
            <v>CCIN000485-1000-003</v>
          </cell>
          <cell r="I6450">
            <v>30000</v>
          </cell>
        </row>
        <row r="6451">
          <cell r="A6451" t="str">
            <v>CCIN000485-1000-005</v>
          </cell>
          <cell r="I6451">
            <v>600000</v>
          </cell>
        </row>
        <row r="6452">
          <cell r="A6452" t="str">
            <v>CCIN000485-11000-005</v>
          </cell>
          <cell r="I6452">
            <v>100000</v>
          </cell>
        </row>
        <row r="6453">
          <cell r="A6453" t="str">
            <v>CCIN000485-12000-005</v>
          </cell>
          <cell r="I6453">
            <v>150000</v>
          </cell>
        </row>
        <row r="6454">
          <cell r="A6454" t="str">
            <v>CCIN000485-13000-005</v>
          </cell>
          <cell r="I6454">
            <v>150000</v>
          </cell>
        </row>
        <row r="6455">
          <cell r="A6455" t="str">
            <v>CCIN000485-14000-005</v>
          </cell>
          <cell r="I6455">
            <v>150000</v>
          </cell>
        </row>
        <row r="6456">
          <cell r="A6456" t="str">
            <v>CCIN000485-16000-005</v>
          </cell>
          <cell r="I6456">
            <v>200000</v>
          </cell>
        </row>
        <row r="6457">
          <cell r="A6457" t="str">
            <v>CCIN000485-17000-005</v>
          </cell>
          <cell r="I6457">
            <v>200000</v>
          </cell>
        </row>
        <row r="6458">
          <cell r="A6458" t="str">
            <v>CCIN000485-18000-005</v>
          </cell>
          <cell r="I6458">
            <v>200000</v>
          </cell>
        </row>
        <row r="6459">
          <cell r="A6459" t="str">
            <v>CCIN000485-19000-005</v>
          </cell>
          <cell r="I6459">
            <v>200000</v>
          </cell>
        </row>
        <row r="6460">
          <cell r="A6460" t="str">
            <v>CCIN000485-20000-005</v>
          </cell>
          <cell r="I6460">
            <v>400000</v>
          </cell>
        </row>
        <row r="6461">
          <cell r="A6461" t="str">
            <v>CCIN000485-2000-002</v>
          </cell>
          <cell r="I6461">
            <v>228000</v>
          </cell>
        </row>
        <row r="6462">
          <cell r="A6462" t="str">
            <v>CCIN000485-21000-005</v>
          </cell>
          <cell r="I6462">
            <v>400000</v>
          </cell>
        </row>
        <row r="6463">
          <cell r="A6463" t="str">
            <v>CCIN000485-22000-005</v>
          </cell>
          <cell r="I6463">
            <v>300000</v>
          </cell>
        </row>
        <row r="6464">
          <cell r="A6464" t="str">
            <v>CCIN000485-23000-005</v>
          </cell>
          <cell r="I6464">
            <v>400000</v>
          </cell>
        </row>
        <row r="6465">
          <cell r="A6465" t="str">
            <v>CCIN000485-24000-005</v>
          </cell>
          <cell r="I6465">
            <v>400000</v>
          </cell>
        </row>
        <row r="6466">
          <cell r="A6466" t="str">
            <v>CCIN000485-25000-005</v>
          </cell>
          <cell r="I6466">
            <v>500000</v>
          </cell>
        </row>
        <row r="6467">
          <cell r="A6467" t="str">
            <v>CCIN000485-26000-005</v>
          </cell>
          <cell r="I6467">
            <v>500000</v>
          </cell>
        </row>
        <row r="6468">
          <cell r="A6468" t="str">
            <v>CCIN000485-27000-005</v>
          </cell>
          <cell r="I6468">
            <v>500000</v>
          </cell>
        </row>
        <row r="6469">
          <cell r="A6469" t="str">
            <v>CCIN000485-29000-005</v>
          </cell>
          <cell r="I6469">
            <v>500000</v>
          </cell>
        </row>
        <row r="6470">
          <cell r="A6470" t="str">
            <v>CCIN000485-30000-005</v>
          </cell>
          <cell r="I6470">
            <v>500000</v>
          </cell>
        </row>
        <row r="6471">
          <cell r="A6471" t="str">
            <v>CCIN000485-4000-005</v>
          </cell>
          <cell r="I6471">
            <v>60000</v>
          </cell>
        </row>
        <row r="6472">
          <cell r="A6472" t="str">
            <v>CCIN000485-5000-005</v>
          </cell>
          <cell r="I6472">
            <v>80000</v>
          </cell>
        </row>
        <row r="6473">
          <cell r="A6473" t="str">
            <v>CCIN000485-7000-005</v>
          </cell>
          <cell r="I6473">
            <v>100000</v>
          </cell>
        </row>
        <row r="6474">
          <cell r="A6474" t="str">
            <v>CCIN000485-8000-005</v>
          </cell>
          <cell r="I6474">
            <v>100000</v>
          </cell>
        </row>
        <row r="6475">
          <cell r="A6475" t="str">
            <v>CCIN000485-9000-005</v>
          </cell>
          <cell r="I6475">
            <v>100000</v>
          </cell>
        </row>
        <row r="6476">
          <cell r="A6476" t="str">
            <v>CCIN000486-1000-003</v>
          </cell>
          <cell r="I6476">
            <v>25000</v>
          </cell>
        </row>
        <row r="6477">
          <cell r="A6477" t="str">
            <v>CCIN000486-1000-005</v>
          </cell>
          <cell r="I6477">
            <v>250000</v>
          </cell>
        </row>
        <row r="6478">
          <cell r="A6478" t="str">
            <v>CCIN000486-1000-006</v>
          </cell>
          <cell r="I6478">
            <v>600000</v>
          </cell>
        </row>
        <row r="6479">
          <cell r="A6479" t="str">
            <v>CCIN000486-2000-003</v>
          </cell>
          <cell r="I6479">
            <v>25000</v>
          </cell>
        </row>
        <row r="6480">
          <cell r="A6480" t="str">
            <v>CCIN000486-3000-001</v>
          </cell>
          <cell r="I6480">
            <v>400000</v>
          </cell>
        </row>
        <row r="6481">
          <cell r="A6481" t="str">
            <v>CCIN000486-5000-001</v>
          </cell>
          <cell r="I6481">
            <v>844709</v>
          </cell>
        </row>
        <row r="6482">
          <cell r="A6482" t="str">
            <v>CCIN000487-1000-002</v>
          </cell>
          <cell r="I6482">
            <v>1000000</v>
          </cell>
        </row>
        <row r="6483">
          <cell r="A6483" t="str">
            <v>CCIN000487-1000-003</v>
          </cell>
          <cell r="I6483">
            <v>20000</v>
          </cell>
        </row>
        <row r="6484">
          <cell r="A6484" t="str">
            <v>CCIN000487-1000-005</v>
          </cell>
          <cell r="I6484">
            <v>400000</v>
          </cell>
        </row>
        <row r="6485">
          <cell r="A6485" t="str">
            <v>CCIN000487-1000-006</v>
          </cell>
          <cell r="I6485">
            <v>230000</v>
          </cell>
        </row>
        <row r="6486">
          <cell r="A6486" t="str">
            <v>CCIN000487-1000-008</v>
          </cell>
          <cell r="I6486">
            <v>200000</v>
          </cell>
        </row>
        <row r="6487">
          <cell r="A6487" t="str">
            <v>CCIN000487-2000-002</v>
          </cell>
          <cell r="I6487">
            <v>800000</v>
          </cell>
        </row>
        <row r="6488">
          <cell r="A6488" t="str">
            <v>CCIN000487-2000-003</v>
          </cell>
          <cell r="I6488">
            <v>30000</v>
          </cell>
        </row>
        <row r="6489">
          <cell r="A6489" t="str">
            <v>CCIN000487-3000-002</v>
          </cell>
          <cell r="I6489">
            <v>150000</v>
          </cell>
        </row>
        <row r="6490">
          <cell r="A6490" t="str">
            <v>CCIN000487-3000-003</v>
          </cell>
          <cell r="I6490">
            <v>32600</v>
          </cell>
        </row>
        <row r="6491">
          <cell r="A6491" t="str">
            <v>CCIN000487-4000-002</v>
          </cell>
          <cell r="I6491">
            <v>900000</v>
          </cell>
        </row>
        <row r="6492">
          <cell r="A6492" t="str">
            <v>CCIN000487-5000-002</v>
          </cell>
          <cell r="I6492">
            <v>1207979</v>
          </cell>
        </row>
        <row r="6493">
          <cell r="A6493" t="str">
            <v>CCIN000487-6000-002</v>
          </cell>
          <cell r="I6493">
            <v>851596</v>
          </cell>
        </row>
        <row r="6494">
          <cell r="A6494" t="str">
            <v>CCIN000487-8000-002</v>
          </cell>
          <cell r="I6494">
            <v>912564</v>
          </cell>
        </row>
        <row r="6495">
          <cell r="A6495" t="str">
            <v>CCIN000487-9000-002</v>
          </cell>
          <cell r="I6495">
            <v>1000000</v>
          </cell>
        </row>
        <row r="6496">
          <cell r="A6496" t="str">
            <v>CCIN000488-1000-002</v>
          </cell>
          <cell r="I6496">
            <v>350000</v>
          </cell>
        </row>
        <row r="6497">
          <cell r="A6497" t="str">
            <v>CCIN000488-1000-003</v>
          </cell>
          <cell r="I6497">
            <v>33000</v>
          </cell>
        </row>
        <row r="6498">
          <cell r="A6498" t="str">
            <v>CCIN000488-1000-005</v>
          </cell>
          <cell r="I6498">
            <v>27205</v>
          </cell>
        </row>
        <row r="6499">
          <cell r="A6499" t="str">
            <v>CCIN000488-1000-006</v>
          </cell>
          <cell r="I6499">
            <v>1290000</v>
          </cell>
        </row>
        <row r="6500">
          <cell r="A6500" t="str">
            <v>CCIN000488-1000-008</v>
          </cell>
          <cell r="I6500">
            <v>186947</v>
          </cell>
        </row>
        <row r="6501">
          <cell r="A6501" t="str">
            <v>CCIN000488-2000-002</v>
          </cell>
          <cell r="I6501">
            <v>334325</v>
          </cell>
        </row>
        <row r="6502">
          <cell r="A6502" t="str">
            <v>CCIN000488-2000-004</v>
          </cell>
          <cell r="I6502">
            <v>270000</v>
          </cell>
        </row>
        <row r="6503">
          <cell r="A6503" t="str">
            <v>CCIN000488-2000-006</v>
          </cell>
          <cell r="I6503">
            <v>1900000</v>
          </cell>
        </row>
        <row r="6504">
          <cell r="A6504" t="str">
            <v>CCIN000488-4000-002</v>
          </cell>
          <cell r="I6504">
            <v>881420</v>
          </cell>
        </row>
        <row r="6505">
          <cell r="A6505" t="str">
            <v>CCIN000488-5000-002</v>
          </cell>
          <cell r="I6505">
            <v>535000</v>
          </cell>
        </row>
        <row r="6506">
          <cell r="A6506" t="str">
            <v>CCIN000488-7000-002</v>
          </cell>
          <cell r="I6506">
            <v>321000</v>
          </cell>
        </row>
        <row r="6507">
          <cell r="A6507" t="str">
            <v>CCIN000488-8000-002</v>
          </cell>
          <cell r="I6507">
            <v>497000</v>
          </cell>
        </row>
        <row r="6508">
          <cell r="A6508" t="str">
            <v>CCIN000489-1000-003</v>
          </cell>
          <cell r="I6508">
            <v>50000</v>
          </cell>
        </row>
        <row r="6509">
          <cell r="A6509" t="str">
            <v>CCIN000489-1000-004</v>
          </cell>
          <cell r="I6509">
            <v>757000</v>
          </cell>
        </row>
        <row r="6510">
          <cell r="A6510" t="str">
            <v>CCIN000489-1000-005</v>
          </cell>
          <cell r="I6510">
            <v>50000</v>
          </cell>
        </row>
        <row r="6511">
          <cell r="A6511" t="str">
            <v>CCIN000489-1000-008</v>
          </cell>
          <cell r="I6511">
            <v>46481</v>
          </cell>
        </row>
        <row r="6512">
          <cell r="A6512" t="str">
            <v>CCIN000490-10000-001</v>
          </cell>
          <cell r="I6512">
            <v>150000</v>
          </cell>
        </row>
        <row r="6513">
          <cell r="A6513" t="str">
            <v>CCIN000490-10000-003</v>
          </cell>
          <cell r="I6513">
            <v>22000</v>
          </cell>
        </row>
        <row r="6514">
          <cell r="A6514" t="str">
            <v>CCIN000490-1000-003</v>
          </cell>
          <cell r="I6514">
            <v>11500</v>
          </cell>
        </row>
        <row r="6515">
          <cell r="A6515" t="str">
            <v>CCIN000490-1000-004</v>
          </cell>
          <cell r="I6515">
            <v>30780</v>
          </cell>
        </row>
        <row r="6516">
          <cell r="A6516" t="str">
            <v>CCIN000490-1000-005</v>
          </cell>
          <cell r="I6516">
            <v>400000</v>
          </cell>
        </row>
        <row r="6517">
          <cell r="A6517" t="str">
            <v>CCIN000490-1000-008</v>
          </cell>
          <cell r="I6517">
            <v>308111</v>
          </cell>
        </row>
        <row r="6518">
          <cell r="A6518" t="str">
            <v>CCIN000490-11000-001</v>
          </cell>
          <cell r="I6518">
            <v>150000</v>
          </cell>
        </row>
        <row r="6519">
          <cell r="A6519" t="str">
            <v>CCIN000490-11000-003</v>
          </cell>
          <cell r="I6519">
            <v>22000</v>
          </cell>
        </row>
        <row r="6520">
          <cell r="A6520" t="str">
            <v>CCIN000490-12000-001</v>
          </cell>
          <cell r="I6520">
            <v>150000</v>
          </cell>
        </row>
        <row r="6521">
          <cell r="A6521" t="str">
            <v>CCIN000490-13000-001</v>
          </cell>
          <cell r="I6521">
            <v>150000</v>
          </cell>
        </row>
        <row r="6522">
          <cell r="A6522" t="str">
            <v>CCIN000490-14000-001</v>
          </cell>
          <cell r="I6522">
            <v>150000</v>
          </cell>
        </row>
        <row r="6523">
          <cell r="A6523" t="str">
            <v>CCIN000490-17000-001</v>
          </cell>
          <cell r="I6523">
            <v>150000</v>
          </cell>
        </row>
        <row r="6524">
          <cell r="A6524" t="str">
            <v>CCIN000490-18000-001</v>
          </cell>
          <cell r="I6524">
            <v>150000</v>
          </cell>
        </row>
        <row r="6525">
          <cell r="A6525" t="str">
            <v>CCIN000490-20000-001</v>
          </cell>
          <cell r="I6525">
            <v>150000</v>
          </cell>
        </row>
        <row r="6526">
          <cell r="A6526" t="str">
            <v>CCIN000490-2000-002</v>
          </cell>
          <cell r="I6526">
            <v>43100</v>
          </cell>
        </row>
        <row r="6527">
          <cell r="A6527" t="str">
            <v>CCIN000490-2000-003</v>
          </cell>
          <cell r="I6527">
            <v>15600</v>
          </cell>
        </row>
        <row r="6528">
          <cell r="A6528" t="str">
            <v>CCIN000490-2000-004</v>
          </cell>
          <cell r="I6528">
            <v>14600</v>
          </cell>
        </row>
        <row r="6529">
          <cell r="A6529" t="str">
            <v>CCIN000490-21000-001</v>
          </cell>
          <cell r="I6529">
            <v>150000</v>
          </cell>
        </row>
        <row r="6530">
          <cell r="A6530" t="str">
            <v>CCIN000490-3000-003</v>
          </cell>
          <cell r="I6530">
            <v>15000</v>
          </cell>
        </row>
        <row r="6531">
          <cell r="A6531" t="str">
            <v>CCIN000490-4000-003</v>
          </cell>
          <cell r="I6531">
            <v>22000</v>
          </cell>
        </row>
        <row r="6532">
          <cell r="A6532" t="str">
            <v>CCIN000490-5000-003</v>
          </cell>
          <cell r="I6532">
            <v>22000</v>
          </cell>
        </row>
        <row r="6533">
          <cell r="A6533" t="str">
            <v>CCIN000490-6000-003</v>
          </cell>
          <cell r="I6533">
            <v>22000</v>
          </cell>
        </row>
        <row r="6534">
          <cell r="A6534" t="str">
            <v>CCIN000490-7000-003</v>
          </cell>
          <cell r="I6534">
            <v>22000</v>
          </cell>
        </row>
        <row r="6535">
          <cell r="A6535" t="str">
            <v>CCIN000490-8000-001</v>
          </cell>
          <cell r="I6535">
            <v>150000</v>
          </cell>
        </row>
        <row r="6536">
          <cell r="A6536" t="str">
            <v>CCIN000490-8000-003</v>
          </cell>
          <cell r="I6536">
            <v>22000</v>
          </cell>
        </row>
        <row r="6537">
          <cell r="A6537" t="str">
            <v>CCIN000490-9000-003</v>
          </cell>
          <cell r="I6537">
            <v>22000</v>
          </cell>
        </row>
        <row r="6538">
          <cell r="A6538" t="str">
            <v>CCIN000491-1000-001</v>
          </cell>
          <cell r="I6538">
            <v>102335</v>
          </cell>
        </row>
        <row r="6539">
          <cell r="A6539" t="str">
            <v>CCIN000491-1000-002</v>
          </cell>
          <cell r="I6539">
            <v>30000</v>
          </cell>
        </row>
        <row r="6540">
          <cell r="A6540" t="str">
            <v>CCIN000491-1000-003</v>
          </cell>
          <cell r="I6540">
            <v>25000</v>
          </cell>
        </row>
        <row r="6541">
          <cell r="A6541" t="str">
            <v>CCIN000491-1000-006</v>
          </cell>
          <cell r="I6541">
            <v>530000</v>
          </cell>
        </row>
        <row r="6542">
          <cell r="A6542" t="str">
            <v>CCIN000491-2000-002</v>
          </cell>
          <cell r="I6542">
            <v>69400</v>
          </cell>
        </row>
        <row r="6543">
          <cell r="A6543" t="str">
            <v>CCIN000491-2000-004</v>
          </cell>
          <cell r="I6543">
            <v>68470</v>
          </cell>
        </row>
        <row r="6544">
          <cell r="A6544" t="str">
            <v>CCIN000491-2000-005</v>
          </cell>
          <cell r="I6544">
            <v>331000</v>
          </cell>
        </row>
        <row r="6545">
          <cell r="A6545" t="str">
            <v>CCIN000491-3000-002</v>
          </cell>
          <cell r="I6545">
            <v>60000</v>
          </cell>
        </row>
        <row r="6546">
          <cell r="A6546" t="str">
            <v>CCIN000491-4000-002</v>
          </cell>
          <cell r="I6546">
            <v>150000</v>
          </cell>
        </row>
        <row r="6547">
          <cell r="A6547" t="str">
            <v>CCIN000492-1000-002</v>
          </cell>
          <cell r="I6547">
            <v>48405</v>
          </cell>
        </row>
        <row r="6548">
          <cell r="A6548" t="str">
            <v>CCIN000492-1000-005</v>
          </cell>
          <cell r="I6548">
            <v>50000</v>
          </cell>
        </row>
        <row r="6549">
          <cell r="A6549" t="str">
            <v>CCIN000492-1000-006</v>
          </cell>
          <cell r="I6549">
            <v>389114</v>
          </cell>
        </row>
        <row r="6550">
          <cell r="A6550" t="str">
            <v>CCIN000492-2000-002</v>
          </cell>
          <cell r="I6550">
            <v>139000</v>
          </cell>
        </row>
        <row r="6551">
          <cell r="A6551" t="str">
            <v>CCIN000492-3000-002</v>
          </cell>
          <cell r="I6551">
            <v>64362</v>
          </cell>
        </row>
        <row r="6552">
          <cell r="A6552" t="str">
            <v>CCIN000492-4000-005</v>
          </cell>
          <cell r="I6552">
            <v>75000</v>
          </cell>
        </row>
        <row r="6553">
          <cell r="A6553" t="str">
            <v>CCIN000492-5000-001</v>
          </cell>
          <cell r="I6553">
            <v>400000</v>
          </cell>
        </row>
        <row r="6554">
          <cell r="A6554" t="str">
            <v>CCIN000492-7000-001</v>
          </cell>
          <cell r="I6554">
            <v>500000</v>
          </cell>
        </row>
        <row r="6555">
          <cell r="A6555" t="str">
            <v>CCIN000493-1000-003</v>
          </cell>
          <cell r="I6555">
            <v>40000</v>
          </cell>
        </row>
        <row r="6556">
          <cell r="A6556" t="str">
            <v>CCIN000493-1000-004</v>
          </cell>
          <cell r="I6556">
            <v>65750</v>
          </cell>
        </row>
        <row r="6557">
          <cell r="A6557" t="str">
            <v>CCIN000493-1000-006</v>
          </cell>
          <cell r="I6557">
            <v>353235</v>
          </cell>
        </row>
        <row r="6558">
          <cell r="A6558" t="str">
            <v>CCIN000493-1000-008</v>
          </cell>
          <cell r="I6558">
            <v>25000</v>
          </cell>
        </row>
        <row r="6559">
          <cell r="A6559" t="str">
            <v>CCIN000493-2000-003</v>
          </cell>
          <cell r="I6559">
            <v>53830</v>
          </cell>
        </row>
        <row r="6560">
          <cell r="A6560" t="str">
            <v>CCIN000493-3000-003</v>
          </cell>
          <cell r="I6560">
            <v>53830</v>
          </cell>
        </row>
        <row r="6561">
          <cell r="A6561" t="str">
            <v>CCIN000493-4000-003</v>
          </cell>
          <cell r="I6561">
            <v>55000</v>
          </cell>
        </row>
        <row r="6562">
          <cell r="A6562" t="str">
            <v>CCIN000494-10000-002</v>
          </cell>
          <cell r="I6562">
            <v>1475386</v>
          </cell>
        </row>
        <row r="6563">
          <cell r="A6563" t="str">
            <v>CCIN000494-1000-002</v>
          </cell>
          <cell r="I6563">
            <v>2466080</v>
          </cell>
        </row>
        <row r="6564">
          <cell r="A6564" t="str">
            <v>CCIN000494-1000-004</v>
          </cell>
          <cell r="I6564">
            <v>615000</v>
          </cell>
        </row>
        <row r="6565">
          <cell r="A6565" t="str">
            <v>CCIN000494-1000-005</v>
          </cell>
          <cell r="I6565">
            <v>40000</v>
          </cell>
        </row>
        <row r="6566">
          <cell r="A6566" t="str">
            <v>CCIN000494-11000-002</v>
          </cell>
          <cell r="I6566">
            <v>650000</v>
          </cell>
        </row>
        <row r="6567">
          <cell r="A6567" t="str">
            <v>CCIN000494-13000-002</v>
          </cell>
          <cell r="I6567">
            <v>600000</v>
          </cell>
        </row>
        <row r="6568">
          <cell r="A6568" t="str">
            <v>CCIN000494-14000-002</v>
          </cell>
          <cell r="I6568">
            <v>500000</v>
          </cell>
        </row>
        <row r="6569">
          <cell r="A6569" t="str">
            <v>CCIN000494-15000-002</v>
          </cell>
          <cell r="I6569">
            <v>745213</v>
          </cell>
        </row>
        <row r="6570">
          <cell r="A6570" t="str">
            <v>CCIN000494-16000-002</v>
          </cell>
          <cell r="I6570">
            <v>415259</v>
          </cell>
        </row>
        <row r="6571">
          <cell r="A6571" t="str">
            <v>CCIN000494-18000-002</v>
          </cell>
          <cell r="I6571">
            <v>543342</v>
          </cell>
        </row>
        <row r="6572">
          <cell r="A6572" t="str">
            <v>CCIN000494-19000-002</v>
          </cell>
          <cell r="I6572">
            <v>214400</v>
          </cell>
        </row>
        <row r="6573">
          <cell r="A6573" t="str">
            <v>CCIN000494-2000-002</v>
          </cell>
          <cell r="I6573">
            <v>1331008</v>
          </cell>
        </row>
        <row r="6574">
          <cell r="A6574" t="str">
            <v>CCIN000494-3000-002</v>
          </cell>
          <cell r="I6574">
            <v>1775000</v>
          </cell>
        </row>
        <row r="6575">
          <cell r="A6575" t="str">
            <v>CCIN000494-5000-002</v>
          </cell>
          <cell r="I6575">
            <v>500000</v>
          </cell>
        </row>
        <row r="6576">
          <cell r="A6576" t="str">
            <v>CCIN000494-7000-002</v>
          </cell>
          <cell r="I6576">
            <v>1137767</v>
          </cell>
        </row>
        <row r="6577">
          <cell r="A6577" t="str">
            <v>CCIN000494-8000-002</v>
          </cell>
          <cell r="I6577">
            <v>857479</v>
          </cell>
        </row>
        <row r="6578">
          <cell r="A6578" t="str">
            <v>CCIN000494-9000-002</v>
          </cell>
          <cell r="I6578">
            <v>963298</v>
          </cell>
        </row>
        <row r="6579">
          <cell r="A6579" t="str">
            <v>CCIN000495-1000-002</v>
          </cell>
          <cell r="I6579">
            <v>15000</v>
          </cell>
        </row>
        <row r="6580">
          <cell r="A6580" t="str">
            <v>CCIN000495-1000-003</v>
          </cell>
          <cell r="I6580">
            <v>40000</v>
          </cell>
        </row>
        <row r="6581">
          <cell r="A6581" t="str">
            <v>CCIN000495-11000-001</v>
          </cell>
          <cell r="I6581">
            <v>60000</v>
          </cell>
        </row>
        <row r="6582">
          <cell r="A6582" t="str">
            <v>CCIN000495-12000-001</v>
          </cell>
          <cell r="I6582">
            <v>60000</v>
          </cell>
        </row>
        <row r="6583">
          <cell r="A6583" t="str">
            <v>CCIN000495-13000-001</v>
          </cell>
          <cell r="I6583">
            <v>70000</v>
          </cell>
        </row>
        <row r="6584">
          <cell r="A6584" t="str">
            <v>CCIN000495-14000-001</v>
          </cell>
          <cell r="I6584">
            <v>70000</v>
          </cell>
        </row>
        <row r="6585">
          <cell r="A6585" t="str">
            <v>CCIN000495-15000-001</v>
          </cell>
          <cell r="I6585">
            <v>70000</v>
          </cell>
        </row>
        <row r="6586">
          <cell r="A6586" t="str">
            <v>CCIN000495-16000-001</v>
          </cell>
          <cell r="I6586">
            <v>80000</v>
          </cell>
        </row>
        <row r="6587">
          <cell r="A6587" t="str">
            <v>CCIN000495-17000-001</v>
          </cell>
          <cell r="I6587">
            <v>80000</v>
          </cell>
        </row>
        <row r="6588">
          <cell r="A6588" t="str">
            <v>CCIN000495-18000-001</v>
          </cell>
          <cell r="I6588">
            <v>60000</v>
          </cell>
        </row>
        <row r="6589">
          <cell r="A6589" t="str">
            <v>CCIN000495-19000-001</v>
          </cell>
          <cell r="I6589">
            <v>60000</v>
          </cell>
        </row>
        <row r="6590">
          <cell r="A6590" t="str">
            <v>CCIN000495-20000-001</v>
          </cell>
          <cell r="I6590">
            <v>80000</v>
          </cell>
        </row>
        <row r="6591">
          <cell r="A6591" t="str">
            <v>CCIN000495-2000-002</v>
          </cell>
          <cell r="I6591">
            <v>15000</v>
          </cell>
        </row>
        <row r="6592">
          <cell r="A6592" t="str">
            <v>CCIN000495-2000-003</v>
          </cell>
          <cell r="I6592">
            <v>40000</v>
          </cell>
        </row>
        <row r="6593">
          <cell r="A6593" t="str">
            <v>CCIN000495-2000-005</v>
          </cell>
          <cell r="I6593">
            <v>292000</v>
          </cell>
        </row>
        <row r="6594">
          <cell r="A6594" t="str">
            <v>CCIN000495-2000-006</v>
          </cell>
          <cell r="I6594">
            <v>300000</v>
          </cell>
        </row>
        <row r="6595">
          <cell r="A6595" t="str">
            <v>CCIN000495-2000-008</v>
          </cell>
          <cell r="I6595">
            <v>476506</v>
          </cell>
        </row>
        <row r="6596">
          <cell r="A6596" t="str">
            <v>CCIN000495-21000-001</v>
          </cell>
          <cell r="I6596">
            <v>100000</v>
          </cell>
        </row>
        <row r="6597">
          <cell r="A6597" t="str">
            <v>CCIN000495-22000-001</v>
          </cell>
          <cell r="I6597">
            <v>100000</v>
          </cell>
        </row>
        <row r="6598">
          <cell r="A6598" t="str">
            <v>CCIN000495-23000-001</v>
          </cell>
          <cell r="I6598">
            <v>100000</v>
          </cell>
        </row>
        <row r="6599">
          <cell r="A6599" t="str">
            <v>CCIN000495-24000-001</v>
          </cell>
          <cell r="I6599">
            <v>11200</v>
          </cell>
        </row>
        <row r="6600">
          <cell r="A6600" t="str">
            <v>CCIN000495-25000-001</v>
          </cell>
          <cell r="I6600">
            <v>60000</v>
          </cell>
        </row>
        <row r="6601">
          <cell r="A6601" t="str">
            <v>CCIN000495-3000-002</v>
          </cell>
          <cell r="I6601">
            <v>15000</v>
          </cell>
        </row>
        <row r="6602">
          <cell r="A6602" t="str">
            <v>CCIN000496-1000-002</v>
          </cell>
          <cell r="I6602">
            <v>50000</v>
          </cell>
        </row>
        <row r="6603">
          <cell r="A6603" t="str">
            <v>CCIN000496-1000-003</v>
          </cell>
          <cell r="I6603">
            <v>30000</v>
          </cell>
        </row>
        <row r="6604">
          <cell r="A6604" t="str">
            <v>CCIN000496-1000-006</v>
          </cell>
          <cell r="I6604">
            <v>429543</v>
          </cell>
        </row>
        <row r="6605">
          <cell r="A6605" t="str">
            <v>CCIN000496-1000-008</v>
          </cell>
          <cell r="I6605">
            <v>43135</v>
          </cell>
        </row>
        <row r="6606">
          <cell r="A6606" t="str">
            <v>CCIN000496-2000-003</v>
          </cell>
          <cell r="I6606">
            <v>30000</v>
          </cell>
        </row>
        <row r="6607">
          <cell r="A6607" t="str">
            <v>CCIN000496-3000-003</v>
          </cell>
          <cell r="I6607">
            <v>30000</v>
          </cell>
        </row>
        <row r="6608">
          <cell r="A6608" t="str">
            <v>CCIN000496-5000-001</v>
          </cell>
          <cell r="I6608">
            <v>1200000</v>
          </cell>
        </row>
        <row r="6609">
          <cell r="A6609" t="str">
            <v>CCIN000496-6000-001</v>
          </cell>
          <cell r="I6609">
            <v>2400000</v>
          </cell>
        </row>
        <row r="6610">
          <cell r="A6610" t="str">
            <v>CCIN000497-1000-002</v>
          </cell>
          <cell r="I6610">
            <v>500000</v>
          </cell>
        </row>
        <row r="6611">
          <cell r="A6611" t="str">
            <v>CCIN000497-1000-004</v>
          </cell>
          <cell r="I6611">
            <v>620000</v>
          </cell>
        </row>
        <row r="6612">
          <cell r="A6612" t="str">
            <v>CCIN000497-1000-005</v>
          </cell>
          <cell r="I6612">
            <v>120000</v>
          </cell>
        </row>
        <row r="6613">
          <cell r="A6613" t="str">
            <v>CCIN000497-1000-008</v>
          </cell>
          <cell r="I6613">
            <v>60000</v>
          </cell>
        </row>
        <row r="6614">
          <cell r="A6614" t="str">
            <v>CCIN000497-2000-004</v>
          </cell>
          <cell r="I6614">
            <v>500000</v>
          </cell>
        </row>
        <row r="6615">
          <cell r="A6615" t="str">
            <v>CCIN000498-1000-002</v>
          </cell>
          <cell r="I6615">
            <v>100000</v>
          </cell>
        </row>
        <row r="6616">
          <cell r="A6616" t="str">
            <v>CCIN000498-1000-003</v>
          </cell>
          <cell r="I6616">
            <v>40000</v>
          </cell>
        </row>
        <row r="6617">
          <cell r="A6617" t="str">
            <v>CCIN000498-3000-002</v>
          </cell>
          <cell r="I6617">
            <v>120000</v>
          </cell>
        </row>
        <row r="6618">
          <cell r="A6618" t="str">
            <v>CCIN000498-4000-002</v>
          </cell>
          <cell r="I6618">
            <v>160000</v>
          </cell>
        </row>
        <row r="6619">
          <cell r="A6619" t="str">
            <v>CCIN000498-6000-002</v>
          </cell>
          <cell r="I6619">
            <v>200000</v>
          </cell>
        </row>
        <row r="6620">
          <cell r="A6620" t="str">
            <v>CCIN000498-7000-002</v>
          </cell>
          <cell r="I6620">
            <v>200000</v>
          </cell>
        </row>
        <row r="6621">
          <cell r="A6621" t="str">
            <v>CCIN000499-1000-002</v>
          </cell>
          <cell r="I6621">
            <v>6150000</v>
          </cell>
        </row>
        <row r="6622">
          <cell r="A6622" t="str">
            <v>CCIN000499-1000-005</v>
          </cell>
          <cell r="I6622">
            <v>278000</v>
          </cell>
        </row>
        <row r="6623">
          <cell r="A6623" t="str">
            <v>CCIN000499-1000-006</v>
          </cell>
          <cell r="I6623">
            <v>250000</v>
          </cell>
        </row>
        <row r="6624">
          <cell r="A6624" t="str">
            <v>CCIN000499-2000-004</v>
          </cell>
          <cell r="I6624">
            <v>80000</v>
          </cell>
        </row>
        <row r="6625">
          <cell r="A6625" t="str">
            <v>CCIN000500-1000-002</v>
          </cell>
          <cell r="I6625">
            <v>283500</v>
          </cell>
        </row>
        <row r="6626">
          <cell r="A6626" t="str">
            <v>CCIN000500-1000-003</v>
          </cell>
          <cell r="I6626">
            <v>30000</v>
          </cell>
        </row>
        <row r="6627">
          <cell r="A6627" t="str">
            <v>CCIN000500-1000-005</v>
          </cell>
          <cell r="I6627">
            <v>2500000</v>
          </cell>
        </row>
        <row r="6628">
          <cell r="A6628" t="str">
            <v>CCIN000500-2000-005</v>
          </cell>
          <cell r="I6628">
            <v>2500000</v>
          </cell>
        </row>
        <row r="6629">
          <cell r="A6629" t="str">
            <v>CCIN000500-3000-003</v>
          </cell>
          <cell r="I6629">
            <v>30000</v>
          </cell>
        </row>
        <row r="6630">
          <cell r="A6630" t="str">
            <v>CCIN000500-3000-005</v>
          </cell>
          <cell r="I6630">
            <v>3234310</v>
          </cell>
        </row>
        <row r="6631">
          <cell r="A6631" t="str">
            <v>CCIN000500-4000-003</v>
          </cell>
          <cell r="I6631">
            <v>30000</v>
          </cell>
        </row>
        <row r="6632">
          <cell r="A6632" t="str">
            <v>CCIN000500-4000-005</v>
          </cell>
          <cell r="I6632">
            <v>200000</v>
          </cell>
        </row>
        <row r="6633">
          <cell r="A6633" t="str">
            <v>CCIN000500-5000-001</v>
          </cell>
          <cell r="I6633">
            <v>70000</v>
          </cell>
        </row>
        <row r="6634">
          <cell r="A6634" t="str">
            <v>CCIN000500-5000-003</v>
          </cell>
          <cell r="I6634">
            <v>20000</v>
          </cell>
        </row>
        <row r="6635">
          <cell r="A6635" t="str">
            <v>CCIN000500-5000-005</v>
          </cell>
          <cell r="I6635">
            <v>200000</v>
          </cell>
        </row>
        <row r="6636">
          <cell r="A6636" t="str">
            <v>CCIN000500-6000-005</v>
          </cell>
          <cell r="I6636">
            <v>200000</v>
          </cell>
        </row>
        <row r="6637">
          <cell r="A6637" t="str">
            <v>CCIN000500-7000-005</v>
          </cell>
          <cell r="I6637">
            <v>200000</v>
          </cell>
        </row>
        <row r="6638">
          <cell r="A6638" t="str">
            <v>CCIN000500-8000-005</v>
          </cell>
          <cell r="I6638">
            <v>200000</v>
          </cell>
        </row>
        <row r="6639">
          <cell r="A6639" t="str">
            <v>CCIN000500-9000-005</v>
          </cell>
          <cell r="I6639">
            <v>250000</v>
          </cell>
        </row>
        <row r="6640">
          <cell r="A6640" t="str">
            <v>CCIN000501-1000-005</v>
          </cell>
          <cell r="I6640">
            <v>200000</v>
          </cell>
        </row>
        <row r="6641">
          <cell r="A6641" t="str">
            <v>CCIN000501-1000-006</v>
          </cell>
          <cell r="I6641">
            <v>92710</v>
          </cell>
        </row>
        <row r="6642">
          <cell r="A6642" t="str">
            <v>CCIN000501-2000-004</v>
          </cell>
          <cell r="I6642">
            <v>357000</v>
          </cell>
        </row>
        <row r="6643">
          <cell r="A6643" t="str">
            <v>CCIN000501-3000-004</v>
          </cell>
          <cell r="I6643">
            <v>60000</v>
          </cell>
        </row>
        <row r="6644">
          <cell r="A6644" t="str">
            <v>CCIN000502-1000-003</v>
          </cell>
          <cell r="I6644">
            <v>32600</v>
          </cell>
        </row>
        <row r="6645">
          <cell r="A6645" t="str">
            <v>CCIN000502-1000-006</v>
          </cell>
          <cell r="I6645">
            <v>54000</v>
          </cell>
        </row>
        <row r="6646">
          <cell r="A6646" t="str">
            <v>CCIN000502-2000-002</v>
          </cell>
          <cell r="I6646">
            <v>100000</v>
          </cell>
        </row>
        <row r="6647">
          <cell r="A6647" t="str">
            <v>CCIN000502-2000-003</v>
          </cell>
          <cell r="I6647">
            <v>43200</v>
          </cell>
        </row>
        <row r="6648">
          <cell r="A6648" t="str">
            <v>CCIN000502-3000-002</v>
          </cell>
          <cell r="I6648">
            <v>100000</v>
          </cell>
        </row>
        <row r="6649">
          <cell r="A6649" t="str">
            <v>CCIN000502-3000-003</v>
          </cell>
          <cell r="I6649">
            <v>53830</v>
          </cell>
        </row>
        <row r="6650">
          <cell r="A6650" t="str">
            <v>CCIN000503-1000-002</v>
          </cell>
          <cell r="I6650">
            <v>60000</v>
          </cell>
        </row>
        <row r="6651">
          <cell r="A6651" t="str">
            <v>CCIN000503-1000-003</v>
          </cell>
          <cell r="I6651">
            <v>30000</v>
          </cell>
        </row>
        <row r="6652">
          <cell r="A6652" t="str">
            <v>CCIN000503-1000-004</v>
          </cell>
          <cell r="I6652">
            <v>384149</v>
          </cell>
        </row>
        <row r="6653">
          <cell r="A6653" t="str">
            <v>CCIN000503-2000-002</v>
          </cell>
          <cell r="I6653">
            <v>100000</v>
          </cell>
        </row>
        <row r="6654">
          <cell r="A6654" t="str">
            <v>CCIN000503-2000-003</v>
          </cell>
          <cell r="I6654">
            <v>43200</v>
          </cell>
        </row>
        <row r="6655">
          <cell r="A6655" t="str">
            <v>CCIN000503-3000-002</v>
          </cell>
          <cell r="I6655">
            <v>110000</v>
          </cell>
        </row>
        <row r="6656">
          <cell r="A6656" t="str">
            <v>CCIN000503-4000-002</v>
          </cell>
          <cell r="I6656">
            <v>110000</v>
          </cell>
        </row>
        <row r="6657">
          <cell r="A6657" t="str">
            <v>CCIN000503-4000-003</v>
          </cell>
          <cell r="I6657">
            <v>43200</v>
          </cell>
        </row>
        <row r="6658">
          <cell r="A6658" t="str">
            <v>CCIN000503-5000-002</v>
          </cell>
          <cell r="I6658">
            <v>150000</v>
          </cell>
        </row>
        <row r="6659">
          <cell r="A6659" t="str">
            <v>CCIN000503-5000-003</v>
          </cell>
          <cell r="I6659">
            <v>53830</v>
          </cell>
        </row>
        <row r="6660">
          <cell r="A6660" t="str">
            <v>CCIN000503-6000-002</v>
          </cell>
          <cell r="I6660">
            <v>150000</v>
          </cell>
        </row>
        <row r="6661">
          <cell r="A6661" t="str">
            <v>CCIN000504-1000-004</v>
          </cell>
          <cell r="I6661">
            <v>100000</v>
          </cell>
        </row>
        <row r="6662">
          <cell r="A6662" t="str">
            <v>CCIN000504-1000-006</v>
          </cell>
          <cell r="I6662">
            <v>584174</v>
          </cell>
        </row>
        <row r="6663">
          <cell r="A6663" t="str">
            <v>CCIN000504-1000-008</v>
          </cell>
          <cell r="I6663">
            <v>217747</v>
          </cell>
        </row>
        <row r="6664">
          <cell r="A6664" t="str">
            <v>CCIN000504-2000-004</v>
          </cell>
          <cell r="I6664">
            <v>118000</v>
          </cell>
        </row>
        <row r="6665">
          <cell r="A6665" t="str">
            <v>CCIN000504-2000-005</v>
          </cell>
          <cell r="I6665">
            <v>632000</v>
          </cell>
        </row>
        <row r="6666">
          <cell r="A6666" t="str">
            <v>CCIN000504-3000-004</v>
          </cell>
          <cell r="I6666">
            <v>45000</v>
          </cell>
        </row>
        <row r="6667">
          <cell r="A6667" t="str">
            <v>CCIN000504-3000-005</v>
          </cell>
          <cell r="I6667">
            <v>100000</v>
          </cell>
        </row>
        <row r="6668">
          <cell r="A6668" t="str">
            <v>CCIN000505-1000-002</v>
          </cell>
          <cell r="I6668">
            <v>150000</v>
          </cell>
        </row>
        <row r="6669">
          <cell r="A6669" t="str">
            <v>CCIN000505-1000-003</v>
          </cell>
          <cell r="I6669">
            <v>15000</v>
          </cell>
        </row>
        <row r="6670">
          <cell r="A6670" t="str">
            <v>CCIN000505-1000-004</v>
          </cell>
          <cell r="I6670">
            <v>550000</v>
          </cell>
        </row>
        <row r="6671">
          <cell r="A6671" t="str">
            <v>CCIN000505-1000-008</v>
          </cell>
          <cell r="I6671">
            <v>341449</v>
          </cell>
        </row>
        <row r="6672">
          <cell r="A6672" t="str">
            <v>CCIN000505-2000-003</v>
          </cell>
          <cell r="I6672">
            <v>16600</v>
          </cell>
        </row>
        <row r="6673">
          <cell r="A6673" t="str">
            <v>CCIN000505-2000-005</v>
          </cell>
          <cell r="I6673">
            <v>100000</v>
          </cell>
        </row>
        <row r="6674">
          <cell r="A6674" t="str">
            <v>CCIN000505-3000-004</v>
          </cell>
          <cell r="I6674">
            <v>75000</v>
          </cell>
        </row>
        <row r="6675">
          <cell r="A6675" t="str">
            <v>CCIN000505-4000-004</v>
          </cell>
          <cell r="I6675">
            <v>300000</v>
          </cell>
        </row>
        <row r="6676">
          <cell r="A6676" t="str">
            <v>CCIN000506-1000-002</v>
          </cell>
          <cell r="I6676">
            <v>170000</v>
          </cell>
        </row>
        <row r="6677">
          <cell r="A6677" t="str">
            <v>CCIN000506-1000-004</v>
          </cell>
          <cell r="I6677">
            <v>268000</v>
          </cell>
        </row>
        <row r="6678">
          <cell r="A6678" t="str">
            <v>CCIN000506-1000-006</v>
          </cell>
          <cell r="I6678">
            <v>53451</v>
          </cell>
        </row>
        <row r="6679">
          <cell r="A6679" t="str">
            <v>CCIN000506-2000-002</v>
          </cell>
          <cell r="I6679">
            <v>170000</v>
          </cell>
        </row>
        <row r="6680">
          <cell r="A6680" t="str">
            <v>CCIN000506-4000-002</v>
          </cell>
          <cell r="I6680">
            <v>371000</v>
          </cell>
        </row>
        <row r="6681">
          <cell r="A6681" t="str">
            <v>CCIN000506-5000-002</v>
          </cell>
          <cell r="I6681">
            <v>354543</v>
          </cell>
        </row>
        <row r="6682">
          <cell r="A6682" t="str">
            <v>CCIN000506-6000-002</v>
          </cell>
          <cell r="I6682">
            <v>245788</v>
          </cell>
        </row>
        <row r="6683">
          <cell r="A6683" t="str">
            <v>CCIN000506-7000-002</v>
          </cell>
          <cell r="I6683">
            <v>132500</v>
          </cell>
        </row>
        <row r="6684">
          <cell r="A6684" t="str">
            <v>CCIN000506-8000-002</v>
          </cell>
          <cell r="I6684">
            <v>164362</v>
          </cell>
        </row>
        <row r="6685">
          <cell r="A6685" t="str">
            <v>CCIN000506-9000-002</v>
          </cell>
          <cell r="I6685">
            <v>76000</v>
          </cell>
        </row>
        <row r="6686">
          <cell r="A6686" t="str">
            <v>CCIN000507-1000-001</v>
          </cell>
          <cell r="I6686">
            <v>1020000</v>
          </cell>
        </row>
        <row r="6687">
          <cell r="A6687" t="str">
            <v>CCIN000507-1000-004</v>
          </cell>
          <cell r="I6687">
            <v>900000</v>
          </cell>
        </row>
        <row r="6688">
          <cell r="A6688" t="str">
            <v>CCIN000507-1000-005</v>
          </cell>
          <cell r="I6688">
            <v>500000</v>
          </cell>
        </row>
        <row r="6689">
          <cell r="A6689" t="str">
            <v>CCIN000507-1000-006</v>
          </cell>
          <cell r="I6689">
            <v>18361</v>
          </cell>
        </row>
        <row r="6690">
          <cell r="A6690" t="str">
            <v>CCIN000507-1000-008</v>
          </cell>
          <cell r="I6690">
            <v>397119</v>
          </cell>
        </row>
        <row r="6691">
          <cell r="A6691" t="str">
            <v>CCIN000507-2000-005</v>
          </cell>
          <cell r="I6691">
            <v>1340000</v>
          </cell>
        </row>
        <row r="6692">
          <cell r="A6692" t="str">
            <v>CCIN000507-3000-004</v>
          </cell>
          <cell r="I6692">
            <v>1000000</v>
          </cell>
        </row>
        <row r="6693">
          <cell r="A6693" t="str">
            <v>CCIN000508-1000-001</v>
          </cell>
          <cell r="I6693">
            <v>150000</v>
          </cell>
        </row>
        <row r="6694">
          <cell r="A6694" t="str">
            <v>CCIN000508-1000-002</v>
          </cell>
          <cell r="I6694">
            <v>190000</v>
          </cell>
        </row>
        <row r="6695">
          <cell r="A6695" t="str">
            <v>CCIN000508-1000-005</v>
          </cell>
          <cell r="I6695">
            <v>852000</v>
          </cell>
        </row>
        <row r="6696">
          <cell r="A6696" t="str">
            <v>CCIN000508-1000-008</v>
          </cell>
          <cell r="I6696">
            <v>216003</v>
          </cell>
        </row>
        <row r="6697">
          <cell r="A6697" t="str">
            <v>CCIN000508-3000-001</v>
          </cell>
          <cell r="I6697">
            <v>20000</v>
          </cell>
        </row>
        <row r="6698">
          <cell r="A6698" t="str">
            <v>CCIN000508-4000-001</v>
          </cell>
          <cell r="I6698">
            <v>21809</v>
          </cell>
        </row>
        <row r="6699">
          <cell r="A6699" t="str">
            <v>CCIN000508-6000-001</v>
          </cell>
          <cell r="I6699">
            <v>65000</v>
          </cell>
        </row>
        <row r="6700">
          <cell r="A6700" t="str">
            <v>CCIN000509-1000-003</v>
          </cell>
          <cell r="I6700">
            <v>32600</v>
          </cell>
        </row>
        <row r="6701">
          <cell r="A6701" t="str">
            <v>CCIN000509-1000-004</v>
          </cell>
          <cell r="I6701">
            <v>280000</v>
          </cell>
        </row>
        <row r="6702">
          <cell r="A6702" t="str">
            <v>CCIN000509-1000-006</v>
          </cell>
          <cell r="I6702">
            <v>494723</v>
          </cell>
        </row>
        <row r="6703">
          <cell r="A6703" t="str">
            <v>CCIN000509-1000-008</v>
          </cell>
          <cell r="I6703">
            <v>560000</v>
          </cell>
        </row>
        <row r="6704">
          <cell r="A6704" t="str">
            <v>CCIN000509-2000-003</v>
          </cell>
          <cell r="I6704">
            <v>43200</v>
          </cell>
        </row>
        <row r="6705">
          <cell r="A6705" t="str">
            <v>CCIN000509-3000-004</v>
          </cell>
          <cell r="I6705">
            <v>200000</v>
          </cell>
        </row>
        <row r="6706">
          <cell r="A6706" t="str">
            <v>CCIN000509-3000-005</v>
          </cell>
          <cell r="I6706">
            <v>50000</v>
          </cell>
        </row>
        <row r="6707">
          <cell r="A6707" t="str">
            <v>CCIN000509-4000-004</v>
          </cell>
          <cell r="I6707">
            <v>363317</v>
          </cell>
        </row>
        <row r="6708">
          <cell r="A6708" t="str">
            <v>CCIN000510-1000-002</v>
          </cell>
          <cell r="I6708">
            <v>300000</v>
          </cell>
        </row>
        <row r="6709">
          <cell r="A6709" t="str">
            <v>CCIN000510-1000-003</v>
          </cell>
          <cell r="I6709">
            <v>16600</v>
          </cell>
        </row>
        <row r="6710">
          <cell r="A6710" t="str">
            <v>CCIN000510-1000-004</v>
          </cell>
          <cell r="I6710">
            <v>651000</v>
          </cell>
        </row>
        <row r="6711">
          <cell r="A6711" t="str">
            <v>CCIN000510-1000-005</v>
          </cell>
          <cell r="I6711">
            <v>80000</v>
          </cell>
        </row>
        <row r="6712">
          <cell r="A6712" t="str">
            <v>CCIN000510-1000-006</v>
          </cell>
          <cell r="I6712">
            <v>17131</v>
          </cell>
        </row>
        <row r="6713">
          <cell r="A6713" t="str">
            <v>CCIN000510-1000-008</v>
          </cell>
          <cell r="I6713">
            <v>99374</v>
          </cell>
        </row>
        <row r="6714">
          <cell r="A6714" t="str">
            <v>CCIN000510-2000-004</v>
          </cell>
          <cell r="I6714">
            <v>651000</v>
          </cell>
        </row>
        <row r="6715">
          <cell r="A6715" t="str">
            <v>CCIN000510-3000-005</v>
          </cell>
          <cell r="I6715">
            <v>50000</v>
          </cell>
        </row>
        <row r="6716">
          <cell r="A6716" t="str">
            <v>CCIN000510-4000-005</v>
          </cell>
          <cell r="I6716">
            <v>70000</v>
          </cell>
        </row>
        <row r="6717">
          <cell r="A6717" t="str">
            <v>CCIN000510-5000-005</v>
          </cell>
          <cell r="I6717">
            <v>350000</v>
          </cell>
        </row>
        <row r="6718">
          <cell r="A6718" t="str">
            <v>CCIN000510-6000-005</v>
          </cell>
          <cell r="I6718">
            <v>350000</v>
          </cell>
        </row>
        <row r="6719">
          <cell r="A6719" t="str">
            <v>CCIN000511-1000-003</v>
          </cell>
          <cell r="I6719">
            <v>22000</v>
          </cell>
        </row>
        <row r="6720">
          <cell r="A6720" t="str">
            <v>CCIN000511-1000-004</v>
          </cell>
          <cell r="I6720">
            <v>130000</v>
          </cell>
        </row>
        <row r="6721">
          <cell r="A6721" t="str">
            <v>CCIN000511-1000-005</v>
          </cell>
          <cell r="I6721">
            <v>250000</v>
          </cell>
        </row>
        <row r="6722">
          <cell r="A6722" t="str">
            <v>CCIN000511-1000-006</v>
          </cell>
          <cell r="I6722">
            <v>361350</v>
          </cell>
        </row>
        <row r="6723">
          <cell r="A6723" t="str">
            <v>CCIN000511-1000-008</v>
          </cell>
          <cell r="I6723">
            <v>2100000</v>
          </cell>
        </row>
        <row r="6724">
          <cell r="A6724" t="str">
            <v>CCIN000512-1000-003</v>
          </cell>
          <cell r="I6724">
            <v>22000</v>
          </cell>
        </row>
        <row r="6725">
          <cell r="A6725" t="str">
            <v>CCIN000512-1000-005</v>
          </cell>
          <cell r="I6725">
            <v>53700</v>
          </cell>
        </row>
        <row r="6726">
          <cell r="A6726" t="str">
            <v>CCIN000512-1000-006</v>
          </cell>
          <cell r="I6726">
            <v>260000</v>
          </cell>
        </row>
        <row r="6727">
          <cell r="A6727" t="str">
            <v>CCIN000512-2000-004</v>
          </cell>
          <cell r="I6727">
            <v>100000</v>
          </cell>
        </row>
        <row r="6728">
          <cell r="A6728" t="str">
            <v>CCIN000512-4000-004</v>
          </cell>
          <cell r="I6728">
            <v>140671</v>
          </cell>
        </row>
        <row r="6729">
          <cell r="A6729" t="str">
            <v>CCIN000513-1000-002</v>
          </cell>
          <cell r="I6729">
            <v>4617866</v>
          </cell>
        </row>
        <row r="6730">
          <cell r="A6730" t="str">
            <v>CCIN000513-1000-003</v>
          </cell>
          <cell r="I6730">
            <v>25000</v>
          </cell>
        </row>
        <row r="6731">
          <cell r="A6731" t="str">
            <v>CCIN000513-1000-004</v>
          </cell>
          <cell r="I6731">
            <v>200000</v>
          </cell>
        </row>
        <row r="6732">
          <cell r="A6732" t="str">
            <v>CCIN000513-1000-006</v>
          </cell>
          <cell r="I6732">
            <v>150000</v>
          </cell>
        </row>
        <row r="6733">
          <cell r="A6733" t="str">
            <v>CCIN000514-10000-002</v>
          </cell>
          <cell r="I6733">
            <v>10000</v>
          </cell>
        </row>
        <row r="6734">
          <cell r="A6734" t="str">
            <v>CCIN000514-1000-002</v>
          </cell>
          <cell r="I6734">
            <v>4800000</v>
          </cell>
        </row>
        <row r="6735">
          <cell r="A6735" t="str">
            <v>CCIN000514-1000-003</v>
          </cell>
          <cell r="I6735">
            <v>20000</v>
          </cell>
        </row>
        <row r="6736">
          <cell r="A6736" t="str">
            <v>CCIN000514-1000-004</v>
          </cell>
          <cell r="I6736">
            <v>544000</v>
          </cell>
        </row>
        <row r="6737">
          <cell r="A6737" t="str">
            <v>CCIN000514-1000-006</v>
          </cell>
          <cell r="I6737">
            <v>800000</v>
          </cell>
        </row>
        <row r="6738">
          <cell r="A6738" t="str">
            <v>CCIN000514-2000-002</v>
          </cell>
          <cell r="I6738">
            <v>2300000</v>
          </cell>
        </row>
        <row r="6739">
          <cell r="A6739" t="str">
            <v>CCIN000514-3000-002</v>
          </cell>
          <cell r="I6739">
            <v>4900000</v>
          </cell>
        </row>
        <row r="6740">
          <cell r="A6740" t="str">
            <v>CCIN000514-7000-002</v>
          </cell>
          <cell r="I6740">
            <v>900000</v>
          </cell>
        </row>
        <row r="6741">
          <cell r="A6741" t="str">
            <v>CCIN000514-8000-002</v>
          </cell>
          <cell r="I6741">
            <v>804271</v>
          </cell>
        </row>
        <row r="6742">
          <cell r="A6742" t="str">
            <v>CCIN000514-9000-002</v>
          </cell>
          <cell r="I6742">
            <v>40000</v>
          </cell>
        </row>
        <row r="6743">
          <cell r="A6743" t="str">
            <v>CCIN000515-1000-003</v>
          </cell>
          <cell r="I6743">
            <v>45000</v>
          </cell>
        </row>
        <row r="6744">
          <cell r="A6744" t="str">
            <v>CCIN000515-1000-004</v>
          </cell>
          <cell r="I6744">
            <v>3000000</v>
          </cell>
        </row>
        <row r="6745">
          <cell r="A6745" t="str">
            <v>CCIN000515-1000-008</v>
          </cell>
          <cell r="I6745">
            <v>716300</v>
          </cell>
        </row>
        <row r="6746">
          <cell r="A6746" t="str">
            <v>CCIN000515-2000-004</v>
          </cell>
          <cell r="I6746">
            <v>3000000</v>
          </cell>
        </row>
        <row r="6747">
          <cell r="A6747" t="str">
            <v>CCIN000515-2000-005</v>
          </cell>
          <cell r="I6747">
            <v>400000</v>
          </cell>
        </row>
        <row r="6748">
          <cell r="A6748" t="str">
            <v>CCIN000515-3000-004</v>
          </cell>
          <cell r="I6748">
            <v>1500000</v>
          </cell>
        </row>
        <row r="6749">
          <cell r="A6749" t="str">
            <v>CCIN000515-6000-004</v>
          </cell>
          <cell r="I6749">
            <v>540500</v>
          </cell>
        </row>
        <row r="6750">
          <cell r="A6750" t="str">
            <v>CCIN000516-10000-001</v>
          </cell>
          <cell r="I6750">
            <v>30000</v>
          </cell>
        </row>
        <row r="6751">
          <cell r="A6751" t="str">
            <v>CCIN000516-10000-002</v>
          </cell>
          <cell r="I6751">
            <v>1000000</v>
          </cell>
        </row>
        <row r="6752">
          <cell r="A6752" t="str">
            <v>CCIN000516-1000-002</v>
          </cell>
          <cell r="I6752">
            <v>14500000</v>
          </cell>
        </row>
        <row r="6753">
          <cell r="A6753" t="str">
            <v>CCIN000516-1000-003</v>
          </cell>
          <cell r="I6753">
            <v>22000</v>
          </cell>
        </row>
        <row r="6754">
          <cell r="A6754" t="str">
            <v>CCIN000516-1000-005</v>
          </cell>
          <cell r="I6754">
            <v>400000</v>
          </cell>
        </row>
        <row r="6755">
          <cell r="A6755" t="str">
            <v>CCIN000516-2000-002</v>
          </cell>
          <cell r="I6755">
            <v>10110500</v>
          </cell>
        </row>
        <row r="6756">
          <cell r="A6756" t="str">
            <v>CCIN000516-4000-001</v>
          </cell>
          <cell r="I6756">
            <v>60000</v>
          </cell>
        </row>
        <row r="6757">
          <cell r="A6757" t="str">
            <v>CCIN000516-5000-001</v>
          </cell>
          <cell r="I6757">
            <v>160000</v>
          </cell>
        </row>
        <row r="6758">
          <cell r="A6758" t="str">
            <v>CCIN000516-6000-001</v>
          </cell>
          <cell r="I6758">
            <v>200000</v>
          </cell>
        </row>
        <row r="6759">
          <cell r="A6759" t="str">
            <v>CCIN000516-6000-002</v>
          </cell>
          <cell r="I6759">
            <v>6015117</v>
          </cell>
        </row>
        <row r="6760">
          <cell r="A6760" t="str">
            <v>CCIN000516-7000-001</v>
          </cell>
          <cell r="I6760">
            <v>80000</v>
          </cell>
        </row>
        <row r="6761">
          <cell r="A6761" t="str">
            <v>CCIN000516-8000-001</v>
          </cell>
          <cell r="I6761">
            <v>20000</v>
          </cell>
        </row>
        <row r="6762">
          <cell r="A6762" t="str">
            <v>CCIN000516-8000-002</v>
          </cell>
          <cell r="I6762">
            <v>8600000</v>
          </cell>
        </row>
        <row r="6763">
          <cell r="A6763" t="str">
            <v>CCIN000516-9000-001</v>
          </cell>
          <cell r="I6763">
            <v>20000</v>
          </cell>
        </row>
        <row r="6764">
          <cell r="A6764" t="str">
            <v>CCIN000517-10000-004</v>
          </cell>
          <cell r="I6764">
            <v>65000</v>
          </cell>
        </row>
        <row r="6765">
          <cell r="A6765" t="str">
            <v>CCIN000517-1000-003</v>
          </cell>
          <cell r="I6765">
            <v>30000</v>
          </cell>
        </row>
        <row r="6766">
          <cell r="A6766" t="str">
            <v>CCIN000517-1000-005</v>
          </cell>
          <cell r="I6766">
            <v>9500</v>
          </cell>
        </row>
        <row r="6767">
          <cell r="A6767" t="str">
            <v>CCIN000517-2000-001</v>
          </cell>
          <cell r="I6767">
            <v>20000</v>
          </cell>
        </row>
        <row r="6768">
          <cell r="A6768" t="str">
            <v>CCIN000517-2000-004</v>
          </cell>
          <cell r="I6768">
            <v>120000</v>
          </cell>
        </row>
        <row r="6769">
          <cell r="A6769" t="str">
            <v>CCIN000517-2000-005</v>
          </cell>
          <cell r="I6769">
            <v>15000</v>
          </cell>
        </row>
        <row r="6770">
          <cell r="A6770" t="str">
            <v>CCIN000517-3000-001</v>
          </cell>
          <cell r="I6770">
            <v>36703</v>
          </cell>
        </row>
        <row r="6771">
          <cell r="A6771" t="str">
            <v>CCIN000517-3000-004</v>
          </cell>
          <cell r="I6771">
            <v>30000</v>
          </cell>
        </row>
        <row r="6772">
          <cell r="A6772" t="str">
            <v>CCIN000517-4000-001</v>
          </cell>
          <cell r="I6772">
            <v>43086</v>
          </cell>
        </row>
        <row r="6773">
          <cell r="A6773" t="str">
            <v>CCIN000517-4000-004</v>
          </cell>
          <cell r="I6773">
            <v>40000</v>
          </cell>
        </row>
        <row r="6774">
          <cell r="A6774" t="str">
            <v>CCIN000517-5000-001</v>
          </cell>
          <cell r="I6774">
            <v>60000</v>
          </cell>
        </row>
        <row r="6775">
          <cell r="A6775" t="str">
            <v>CCIN000517-6000-001</v>
          </cell>
          <cell r="I6775">
            <v>65000</v>
          </cell>
        </row>
        <row r="6776">
          <cell r="A6776" t="str">
            <v>CCIN000517-6000-004</v>
          </cell>
          <cell r="I6776">
            <v>50000</v>
          </cell>
        </row>
        <row r="6777">
          <cell r="A6777" t="str">
            <v>CCIN000517-9000-004</v>
          </cell>
          <cell r="I6777">
            <v>15000</v>
          </cell>
        </row>
        <row r="6778">
          <cell r="A6778" t="str">
            <v>CCIN000518-1000-002</v>
          </cell>
          <cell r="I6778">
            <v>300000</v>
          </cell>
        </row>
        <row r="6779">
          <cell r="A6779" t="str">
            <v>CCIN000518-1000-003</v>
          </cell>
          <cell r="I6779">
            <v>20000</v>
          </cell>
        </row>
        <row r="6780">
          <cell r="A6780" t="str">
            <v>CCIN000518-1000-005</v>
          </cell>
          <cell r="I6780">
            <v>1200000</v>
          </cell>
        </row>
        <row r="6781">
          <cell r="A6781" t="str">
            <v>CCIN000518-1000-006</v>
          </cell>
          <cell r="I6781">
            <v>200000</v>
          </cell>
        </row>
        <row r="6782">
          <cell r="A6782" t="str">
            <v>CCIN000518-2000-005</v>
          </cell>
          <cell r="I6782">
            <v>495677</v>
          </cell>
        </row>
        <row r="6783">
          <cell r="A6783" t="str">
            <v>CCIN000518-3000-004</v>
          </cell>
          <cell r="I6783">
            <v>75000</v>
          </cell>
        </row>
        <row r="6784">
          <cell r="A6784" t="str">
            <v>CCIN000518-3000-005</v>
          </cell>
          <cell r="I6784">
            <v>704323</v>
          </cell>
        </row>
        <row r="6785">
          <cell r="A6785" t="str">
            <v>CCIN000518-4000-006</v>
          </cell>
          <cell r="I6785">
            <v>250000</v>
          </cell>
        </row>
        <row r="6786">
          <cell r="A6786" t="str">
            <v>CCIN000519-1000-002</v>
          </cell>
          <cell r="I6786">
            <v>500000</v>
          </cell>
        </row>
        <row r="6787">
          <cell r="A6787" t="str">
            <v>CCIN000519-1000-003</v>
          </cell>
          <cell r="I6787">
            <v>30000</v>
          </cell>
        </row>
        <row r="6788">
          <cell r="A6788" t="str">
            <v>CCIN000519-1000-004</v>
          </cell>
          <cell r="I6788">
            <v>168000</v>
          </cell>
        </row>
        <row r="6789">
          <cell r="A6789" t="str">
            <v>CCIN000519-1000-006</v>
          </cell>
          <cell r="I6789">
            <v>277353</v>
          </cell>
        </row>
        <row r="6790">
          <cell r="A6790" t="str">
            <v>CCIN000519-2000-003</v>
          </cell>
          <cell r="I6790">
            <v>32600</v>
          </cell>
        </row>
        <row r="6791">
          <cell r="A6791" t="str">
            <v>CCIN000519-2000-005</v>
          </cell>
          <cell r="I6791">
            <v>150000</v>
          </cell>
        </row>
        <row r="6792">
          <cell r="A6792" t="str">
            <v>CCIN000520-10000-005</v>
          </cell>
          <cell r="I6792">
            <v>150000</v>
          </cell>
        </row>
        <row r="6793">
          <cell r="A6793" t="str">
            <v>CCIN000520-1000-004</v>
          </cell>
          <cell r="I6793">
            <v>250000</v>
          </cell>
        </row>
        <row r="6794">
          <cell r="A6794" t="str">
            <v>CCIN000520-1000-008</v>
          </cell>
          <cell r="I6794">
            <v>200000</v>
          </cell>
        </row>
        <row r="6795">
          <cell r="A6795" t="str">
            <v>CCIN000520-11000-005</v>
          </cell>
          <cell r="I6795">
            <v>150000</v>
          </cell>
        </row>
        <row r="6796">
          <cell r="A6796" t="str">
            <v>CCIN000520-12000-005</v>
          </cell>
          <cell r="I6796">
            <v>150000</v>
          </cell>
        </row>
        <row r="6797">
          <cell r="A6797" t="str">
            <v>CCIN000520-13000-005</v>
          </cell>
          <cell r="I6797">
            <v>200000</v>
          </cell>
        </row>
        <row r="6798">
          <cell r="A6798" t="str">
            <v>CCIN000520-14000-005</v>
          </cell>
          <cell r="I6798">
            <v>200000</v>
          </cell>
        </row>
        <row r="6799">
          <cell r="A6799" t="str">
            <v>CCIN000520-15000-005</v>
          </cell>
          <cell r="I6799">
            <v>250000</v>
          </cell>
        </row>
        <row r="6800">
          <cell r="A6800" t="str">
            <v>CCIN000520-16000-005</v>
          </cell>
          <cell r="I6800">
            <v>1200000</v>
          </cell>
        </row>
        <row r="6801">
          <cell r="A6801" t="str">
            <v>CCIN000520-2000-005</v>
          </cell>
          <cell r="I6801">
            <v>1200000</v>
          </cell>
        </row>
        <row r="6802">
          <cell r="A6802" t="str">
            <v>CCIN000520-3000-001</v>
          </cell>
          <cell r="I6802">
            <v>300000</v>
          </cell>
        </row>
        <row r="6803">
          <cell r="A6803" t="str">
            <v>CCIN000520-3000-005</v>
          </cell>
          <cell r="I6803">
            <v>300000</v>
          </cell>
        </row>
        <row r="6804">
          <cell r="A6804" t="str">
            <v>CCIN000520-4000-001</v>
          </cell>
          <cell r="I6804">
            <v>400000</v>
          </cell>
        </row>
        <row r="6805">
          <cell r="A6805" t="str">
            <v>CCIN000520-4000-005</v>
          </cell>
          <cell r="I6805">
            <v>100000</v>
          </cell>
        </row>
        <row r="6806">
          <cell r="A6806" t="str">
            <v>CCIN000520-5000-001</v>
          </cell>
          <cell r="I6806">
            <v>400000</v>
          </cell>
        </row>
        <row r="6807">
          <cell r="A6807" t="str">
            <v>CCIN000520-5000-005</v>
          </cell>
          <cell r="I6807">
            <v>100000</v>
          </cell>
        </row>
        <row r="6808">
          <cell r="A6808" t="str">
            <v>CCIN000520-6000-001</v>
          </cell>
          <cell r="I6808">
            <v>400000</v>
          </cell>
        </row>
        <row r="6809">
          <cell r="A6809" t="str">
            <v>CCIN000520-6000-005</v>
          </cell>
          <cell r="I6809">
            <v>100000</v>
          </cell>
        </row>
        <row r="6810">
          <cell r="A6810" t="str">
            <v>CCIN000520-8000-005</v>
          </cell>
          <cell r="I6810">
            <v>150000</v>
          </cell>
        </row>
        <row r="6811">
          <cell r="A6811" t="str">
            <v>CCIN000520-9000-005</v>
          </cell>
          <cell r="I6811">
            <v>500000</v>
          </cell>
        </row>
        <row r="6812">
          <cell r="A6812" t="str">
            <v>CCIN000521-1000-002</v>
          </cell>
          <cell r="I6812">
            <v>6000000</v>
          </cell>
        </row>
        <row r="6813">
          <cell r="A6813" t="str">
            <v>CCIN000521-1000-003</v>
          </cell>
          <cell r="I6813">
            <v>213500</v>
          </cell>
        </row>
        <row r="6814">
          <cell r="A6814" t="str">
            <v>CCIN000521-1000-005</v>
          </cell>
          <cell r="I6814">
            <v>5850000</v>
          </cell>
        </row>
        <row r="6815">
          <cell r="A6815" t="str">
            <v>CCIN000521-2000-003</v>
          </cell>
          <cell r="I6815">
            <v>213500</v>
          </cell>
        </row>
        <row r="6816">
          <cell r="A6816" t="str">
            <v>CCIN000521-3000-003</v>
          </cell>
          <cell r="I6816">
            <v>150000</v>
          </cell>
        </row>
        <row r="6817">
          <cell r="A6817" t="str">
            <v>CCIN000521-4000-002</v>
          </cell>
          <cell r="I6817">
            <v>2989053</v>
          </cell>
        </row>
        <row r="6818">
          <cell r="A6818" t="str">
            <v>CCIN000521-5000-002</v>
          </cell>
          <cell r="I6818">
            <v>8986511</v>
          </cell>
        </row>
        <row r="6819">
          <cell r="A6819" t="str">
            <v>CCIN000521-5000-003</v>
          </cell>
          <cell r="I6819">
            <v>1000000</v>
          </cell>
        </row>
        <row r="6820">
          <cell r="A6820" t="str">
            <v>CCIN000521-6000-002</v>
          </cell>
          <cell r="I6820">
            <v>17898114</v>
          </cell>
        </row>
        <row r="6821">
          <cell r="A6821" t="str">
            <v>CCIN000521-9000-002</v>
          </cell>
          <cell r="I6821">
            <v>200000</v>
          </cell>
        </row>
        <row r="6822">
          <cell r="A6822" t="str">
            <v>CCIN000522-1000-003</v>
          </cell>
          <cell r="I6822">
            <v>16600</v>
          </cell>
        </row>
        <row r="6823">
          <cell r="A6823" t="str">
            <v>CCIN000522-1000-006</v>
          </cell>
          <cell r="I6823">
            <v>68854</v>
          </cell>
        </row>
        <row r="6824">
          <cell r="A6824" t="str">
            <v>CCIN000523-1000-004</v>
          </cell>
          <cell r="I6824">
            <v>272000</v>
          </cell>
        </row>
        <row r="6825">
          <cell r="A6825" t="str">
            <v>CCIN000523-1000-006</v>
          </cell>
          <cell r="I6825">
            <v>10000</v>
          </cell>
        </row>
        <row r="6826">
          <cell r="A6826" t="str">
            <v>CCIN000523-1000-008</v>
          </cell>
          <cell r="I6826">
            <v>50757</v>
          </cell>
        </row>
        <row r="6827">
          <cell r="A6827" t="str">
            <v>CCIN000524-1000-003</v>
          </cell>
          <cell r="I6827">
            <v>20000</v>
          </cell>
        </row>
        <row r="6828">
          <cell r="A6828" t="str">
            <v>CCIN000524-1000-004</v>
          </cell>
          <cell r="I6828">
            <v>850000</v>
          </cell>
        </row>
        <row r="6829">
          <cell r="A6829" t="str">
            <v>CCIN000524-1000-008</v>
          </cell>
          <cell r="I6829">
            <v>270000</v>
          </cell>
        </row>
        <row r="6830">
          <cell r="A6830" t="str">
            <v>CCIN000524-2000-003</v>
          </cell>
          <cell r="I6830">
            <v>30000</v>
          </cell>
        </row>
        <row r="6831">
          <cell r="A6831" t="str">
            <v>CCIN000524-5000-001</v>
          </cell>
          <cell r="I6831">
            <v>200000</v>
          </cell>
        </row>
        <row r="6832">
          <cell r="A6832" t="str">
            <v>CCIN000524-6000-001</v>
          </cell>
          <cell r="I6832">
            <v>200000</v>
          </cell>
        </row>
        <row r="6833">
          <cell r="A6833" t="str">
            <v>CCIN000525-1000-002</v>
          </cell>
          <cell r="I6833">
            <v>30000</v>
          </cell>
        </row>
        <row r="6834">
          <cell r="A6834" t="str">
            <v>CCIN000525-1000-004</v>
          </cell>
          <cell r="I6834">
            <v>1120000</v>
          </cell>
        </row>
        <row r="6835">
          <cell r="A6835" t="str">
            <v>CCIN000525-1000-005</v>
          </cell>
          <cell r="I6835">
            <v>150000</v>
          </cell>
        </row>
        <row r="6836">
          <cell r="A6836" t="str">
            <v>CCIN000525-1000-008</v>
          </cell>
          <cell r="I6836">
            <v>990944</v>
          </cell>
        </row>
        <row r="6837">
          <cell r="A6837" t="str">
            <v>CCIN000525-3000-002</v>
          </cell>
          <cell r="I6837">
            <v>50000</v>
          </cell>
        </row>
        <row r="6838">
          <cell r="A6838" t="str">
            <v>CCIN000526-1000-002</v>
          </cell>
          <cell r="I6838">
            <v>1000000</v>
          </cell>
        </row>
        <row r="6839">
          <cell r="A6839" t="str">
            <v>CCIN000526-1000-003</v>
          </cell>
          <cell r="I6839">
            <v>22000</v>
          </cell>
        </row>
        <row r="6840">
          <cell r="A6840" t="str">
            <v>CCIN000526-1000-005</v>
          </cell>
          <cell r="I6840">
            <v>171384</v>
          </cell>
        </row>
        <row r="6841">
          <cell r="A6841" t="str">
            <v>CCIN000526-1000-006</v>
          </cell>
          <cell r="I6841">
            <v>310867</v>
          </cell>
        </row>
        <row r="6842">
          <cell r="A6842" t="str">
            <v>CCIN000527-1000-002</v>
          </cell>
          <cell r="I6842">
            <v>100000</v>
          </cell>
        </row>
        <row r="6843">
          <cell r="A6843" t="str">
            <v>CCIN000527-1000-005</v>
          </cell>
          <cell r="I6843">
            <v>500000</v>
          </cell>
        </row>
        <row r="6844">
          <cell r="A6844" t="str">
            <v>CCIN000527-1000-006</v>
          </cell>
          <cell r="I6844">
            <v>23750</v>
          </cell>
        </row>
        <row r="6845">
          <cell r="A6845" t="str">
            <v>CCIN000527-1000-008</v>
          </cell>
          <cell r="I6845">
            <v>16810</v>
          </cell>
        </row>
        <row r="6846">
          <cell r="A6846" t="str">
            <v>CCIN000527-12000-001</v>
          </cell>
          <cell r="I6846">
            <v>434370</v>
          </cell>
        </row>
        <row r="6847">
          <cell r="A6847" t="str">
            <v>CCIN000527-2000-001</v>
          </cell>
          <cell r="I6847">
            <v>75000</v>
          </cell>
        </row>
        <row r="6848">
          <cell r="A6848" t="str">
            <v>CCIN000527-2000-002</v>
          </cell>
          <cell r="I6848">
            <v>120000</v>
          </cell>
        </row>
        <row r="6849">
          <cell r="A6849" t="str">
            <v>CCIN000527-3000-002</v>
          </cell>
          <cell r="I6849">
            <v>130000</v>
          </cell>
        </row>
        <row r="6850">
          <cell r="A6850" t="str">
            <v>CCIN000527-4000-001</v>
          </cell>
          <cell r="I6850">
            <v>54000</v>
          </cell>
        </row>
        <row r="6851">
          <cell r="A6851" t="str">
            <v>CCIN000527-4000-002</v>
          </cell>
          <cell r="I6851">
            <v>150000</v>
          </cell>
        </row>
        <row r="6852">
          <cell r="A6852" t="str">
            <v>CCIN000527-5000-001</v>
          </cell>
          <cell r="I6852">
            <v>33000</v>
          </cell>
        </row>
        <row r="6853">
          <cell r="A6853" t="str">
            <v>CCIN000527-8000-001</v>
          </cell>
          <cell r="I6853">
            <v>50000</v>
          </cell>
        </row>
        <row r="6854">
          <cell r="A6854" t="str">
            <v>CCIN000527-9000-001</v>
          </cell>
          <cell r="I6854">
            <v>150000</v>
          </cell>
        </row>
        <row r="6855">
          <cell r="A6855" t="str">
            <v>CCIN000528-1000-002</v>
          </cell>
          <cell r="I6855">
            <v>1620000</v>
          </cell>
        </row>
        <row r="6856">
          <cell r="A6856" t="str">
            <v>CCIN000528-1000-003</v>
          </cell>
          <cell r="I6856">
            <v>194950</v>
          </cell>
        </row>
        <row r="6857">
          <cell r="A6857" t="str">
            <v>CCIN000528-1000-004</v>
          </cell>
          <cell r="I6857">
            <v>100000</v>
          </cell>
        </row>
        <row r="6858">
          <cell r="A6858" t="str">
            <v>CCIN000528-1000-005</v>
          </cell>
          <cell r="I6858">
            <v>50000</v>
          </cell>
        </row>
        <row r="6859">
          <cell r="A6859" t="str">
            <v>CCIN000528-1000-006</v>
          </cell>
          <cell r="I6859">
            <v>270000</v>
          </cell>
        </row>
        <row r="6860">
          <cell r="A6860" t="str">
            <v>CCIN000528-11000-001</v>
          </cell>
          <cell r="I6860">
            <v>408000</v>
          </cell>
        </row>
        <row r="6861">
          <cell r="A6861" t="str">
            <v>CCIN000528-2000-003</v>
          </cell>
          <cell r="I6861">
            <v>194950</v>
          </cell>
        </row>
        <row r="6862">
          <cell r="A6862" t="str">
            <v>CCIN000528-2000-005</v>
          </cell>
          <cell r="I6862">
            <v>77035</v>
          </cell>
        </row>
        <row r="6863">
          <cell r="A6863" t="str">
            <v>CCIN000528-3000-005</v>
          </cell>
          <cell r="I6863">
            <v>155000</v>
          </cell>
        </row>
        <row r="6864">
          <cell r="A6864" t="str">
            <v>CCIN000528-6000-001</v>
          </cell>
          <cell r="I6864">
            <v>892500</v>
          </cell>
        </row>
        <row r="6865">
          <cell r="A6865" t="str">
            <v>CCIN000528-8000-001</v>
          </cell>
          <cell r="I6865">
            <v>516000</v>
          </cell>
        </row>
        <row r="6866">
          <cell r="A6866" t="str">
            <v>CCIN000528-9000-001</v>
          </cell>
          <cell r="I6866">
            <v>500000</v>
          </cell>
        </row>
        <row r="6867">
          <cell r="A6867" t="str">
            <v>CCIN000529-1000-006</v>
          </cell>
          <cell r="I6867">
            <v>487268</v>
          </cell>
        </row>
        <row r="6868">
          <cell r="A6868" t="str">
            <v>CCIN000530-1000-002</v>
          </cell>
          <cell r="I6868">
            <v>138000</v>
          </cell>
        </row>
        <row r="6869">
          <cell r="A6869" t="str">
            <v>CCIN000530-1000-003</v>
          </cell>
          <cell r="I6869">
            <v>20000</v>
          </cell>
        </row>
        <row r="6870">
          <cell r="A6870" t="str">
            <v>CCIN000530-1000-004</v>
          </cell>
          <cell r="I6870">
            <v>73530</v>
          </cell>
        </row>
        <row r="6871">
          <cell r="A6871" t="str">
            <v>CCIN000530-1000-005</v>
          </cell>
          <cell r="I6871">
            <v>50000</v>
          </cell>
        </row>
        <row r="6872">
          <cell r="A6872" t="str">
            <v>CCIN000530-2000-003</v>
          </cell>
          <cell r="I6872">
            <v>40000</v>
          </cell>
        </row>
        <row r="6873">
          <cell r="A6873" t="str">
            <v>CCIN000530-3000-003</v>
          </cell>
          <cell r="I6873">
            <v>40000</v>
          </cell>
        </row>
        <row r="6874">
          <cell r="A6874" t="str">
            <v>CCIN000530-4000-003</v>
          </cell>
          <cell r="I6874">
            <v>50000</v>
          </cell>
        </row>
        <row r="6875">
          <cell r="A6875" t="str">
            <v>CCIN000531-1000-003</v>
          </cell>
          <cell r="I6875">
            <v>15000</v>
          </cell>
        </row>
        <row r="6876">
          <cell r="A6876" t="str">
            <v>CCIN000531-1000-004</v>
          </cell>
          <cell r="I6876">
            <v>135000</v>
          </cell>
        </row>
        <row r="6877">
          <cell r="A6877" t="str">
            <v>CCIN000531-1000-005</v>
          </cell>
          <cell r="I6877">
            <v>300000</v>
          </cell>
        </row>
        <row r="6878">
          <cell r="A6878" t="str">
            <v>CCIN000531-2000-003</v>
          </cell>
          <cell r="I6878">
            <v>20000</v>
          </cell>
        </row>
        <row r="6879">
          <cell r="A6879" t="str">
            <v>CCIN000531-2000-005</v>
          </cell>
          <cell r="I6879">
            <v>600000</v>
          </cell>
        </row>
        <row r="6880">
          <cell r="A6880" t="str">
            <v>CCIN000531-2000-006</v>
          </cell>
          <cell r="I6880">
            <v>192083</v>
          </cell>
        </row>
        <row r="6881">
          <cell r="A6881" t="str">
            <v>CCIN000531-3000-003</v>
          </cell>
          <cell r="I6881">
            <v>20000</v>
          </cell>
        </row>
        <row r="6882">
          <cell r="A6882" t="str">
            <v>CCIN000531-4000-003</v>
          </cell>
          <cell r="I6882">
            <v>20000</v>
          </cell>
        </row>
        <row r="6883">
          <cell r="A6883" t="str">
            <v>CCIN000532-10000-001</v>
          </cell>
          <cell r="I6883">
            <v>350000</v>
          </cell>
        </row>
        <row r="6884">
          <cell r="A6884" t="str">
            <v>CCIN000532-1000-002</v>
          </cell>
          <cell r="I6884">
            <v>1600000</v>
          </cell>
        </row>
        <row r="6885">
          <cell r="A6885" t="str">
            <v>CCIN000532-1000-003</v>
          </cell>
          <cell r="I6885">
            <v>22000</v>
          </cell>
        </row>
        <row r="6886">
          <cell r="A6886" t="str">
            <v>CCIN000532-1000-005</v>
          </cell>
          <cell r="I6886">
            <v>100000</v>
          </cell>
        </row>
        <row r="6887">
          <cell r="A6887" t="str">
            <v>CCIN000532-1000-006</v>
          </cell>
          <cell r="I6887">
            <v>238791</v>
          </cell>
        </row>
        <row r="6888">
          <cell r="A6888" t="str">
            <v>CCIN000532-11000-001</v>
          </cell>
          <cell r="I6888">
            <v>350000</v>
          </cell>
        </row>
        <row r="6889">
          <cell r="A6889" t="str">
            <v>CCIN000532-13000-001</v>
          </cell>
          <cell r="I6889">
            <v>600000</v>
          </cell>
        </row>
        <row r="6890">
          <cell r="A6890" t="str">
            <v>CCIN000532-2000-002</v>
          </cell>
          <cell r="I6890">
            <v>1600000</v>
          </cell>
        </row>
        <row r="6891">
          <cell r="A6891" t="str">
            <v>CCIN000532-2000-003</v>
          </cell>
          <cell r="I6891">
            <v>32600</v>
          </cell>
        </row>
        <row r="6892">
          <cell r="A6892" t="str">
            <v>CCIN000532-3000-002</v>
          </cell>
          <cell r="I6892">
            <v>1600000</v>
          </cell>
        </row>
        <row r="6893">
          <cell r="A6893" t="str">
            <v>CCIN000532-4000-002</v>
          </cell>
          <cell r="I6893">
            <v>967000</v>
          </cell>
        </row>
        <row r="6894">
          <cell r="A6894" t="str">
            <v>CCIN000532-5000-001</v>
          </cell>
          <cell r="I6894">
            <v>312000</v>
          </cell>
        </row>
        <row r="6895">
          <cell r="A6895" t="str">
            <v>CCIN000532-5000-002</v>
          </cell>
          <cell r="I6895">
            <v>1286000</v>
          </cell>
        </row>
        <row r="6896">
          <cell r="A6896" t="str">
            <v>CCIN000532-6000-001</v>
          </cell>
          <cell r="I6896">
            <v>300000</v>
          </cell>
        </row>
        <row r="6897">
          <cell r="A6897" t="str">
            <v>CCIN000532-6000-002</v>
          </cell>
          <cell r="I6897">
            <v>1286000</v>
          </cell>
        </row>
        <row r="6898">
          <cell r="A6898" t="str">
            <v>CCIN000532-7000-001</v>
          </cell>
          <cell r="I6898">
            <v>350000</v>
          </cell>
        </row>
        <row r="6899">
          <cell r="A6899" t="str">
            <v>CCIN000532-7000-002</v>
          </cell>
          <cell r="I6899">
            <v>1286000</v>
          </cell>
        </row>
        <row r="6900">
          <cell r="A6900" t="str">
            <v>CCIN000532-8000-001</v>
          </cell>
          <cell r="I6900">
            <v>350000</v>
          </cell>
        </row>
        <row r="6901">
          <cell r="A6901" t="str">
            <v>CCIN000533-1000-002</v>
          </cell>
          <cell r="I6901">
            <v>334000</v>
          </cell>
        </row>
        <row r="6902">
          <cell r="A6902" t="str">
            <v>CCIN000533-1000-005</v>
          </cell>
          <cell r="I6902">
            <v>50000</v>
          </cell>
        </row>
        <row r="6903">
          <cell r="A6903" t="str">
            <v>CCIN000533-2000-004</v>
          </cell>
          <cell r="I6903">
            <v>150000</v>
          </cell>
        </row>
        <row r="6904">
          <cell r="A6904" t="str">
            <v>CCIN000533-2000-006</v>
          </cell>
          <cell r="I6904">
            <v>170000</v>
          </cell>
        </row>
        <row r="6905">
          <cell r="A6905" t="str">
            <v>CCIN000534-1000-002</v>
          </cell>
          <cell r="I6905">
            <v>1688000</v>
          </cell>
        </row>
        <row r="6906">
          <cell r="A6906" t="str">
            <v>CCIN000534-1000-003</v>
          </cell>
          <cell r="I6906">
            <v>20000</v>
          </cell>
        </row>
        <row r="6907">
          <cell r="A6907" t="str">
            <v>CCIN000534-1000-004</v>
          </cell>
          <cell r="I6907">
            <v>212000</v>
          </cell>
        </row>
        <row r="6908">
          <cell r="A6908" t="str">
            <v>CCIN000534-1000-005</v>
          </cell>
          <cell r="I6908">
            <v>2700000</v>
          </cell>
        </row>
        <row r="6909">
          <cell r="A6909" t="str">
            <v>CCIN000534-1000-006</v>
          </cell>
          <cell r="I6909">
            <v>37499</v>
          </cell>
        </row>
        <row r="6910">
          <cell r="A6910" t="str">
            <v>CCIN000534-2000-002</v>
          </cell>
          <cell r="I6910">
            <v>321055</v>
          </cell>
        </row>
        <row r="6911">
          <cell r="A6911" t="str">
            <v>CCIN000534-2000-004</v>
          </cell>
          <cell r="I6911">
            <v>80000</v>
          </cell>
        </row>
        <row r="6912">
          <cell r="A6912" t="str">
            <v>CCIN000534-3000-004</v>
          </cell>
          <cell r="I6912">
            <v>85000</v>
          </cell>
        </row>
        <row r="6913">
          <cell r="A6913" t="str">
            <v>CCIN000535-1000-002</v>
          </cell>
          <cell r="I6913">
            <v>3250000</v>
          </cell>
        </row>
        <row r="6914">
          <cell r="A6914" t="str">
            <v>CCIN000535-1000-003</v>
          </cell>
          <cell r="I6914">
            <v>22000</v>
          </cell>
        </row>
        <row r="6915">
          <cell r="A6915" t="str">
            <v>CCIN000535-1000-004</v>
          </cell>
          <cell r="I6915">
            <v>198000</v>
          </cell>
        </row>
        <row r="6916">
          <cell r="A6916" t="str">
            <v>CCIN000535-1000-005</v>
          </cell>
          <cell r="I6916">
            <v>150000</v>
          </cell>
        </row>
        <row r="6917">
          <cell r="A6917" t="str">
            <v>CCIN000535-2000-002</v>
          </cell>
          <cell r="I6917">
            <v>14000000</v>
          </cell>
        </row>
        <row r="6918">
          <cell r="A6918" t="str">
            <v>CCIN000535-2000-003</v>
          </cell>
          <cell r="I6918">
            <v>27235</v>
          </cell>
        </row>
        <row r="6919">
          <cell r="A6919" t="str">
            <v>CCIN000535-2000-005</v>
          </cell>
          <cell r="I6919">
            <v>350000</v>
          </cell>
        </row>
        <row r="6920">
          <cell r="A6920" t="str">
            <v>CCIN000535-4000-003</v>
          </cell>
          <cell r="I6920">
            <v>22000</v>
          </cell>
        </row>
        <row r="6921">
          <cell r="A6921" t="str">
            <v>CCIN000536-1000-002</v>
          </cell>
          <cell r="I6921">
            <v>3000000</v>
          </cell>
        </row>
        <row r="6922">
          <cell r="A6922" t="str">
            <v>CCIN000536-1000-003</v>
          </cell>
          <cell r="I6922">
            <v>266600</v>
          </cell>
        </row>
        <row r="6923">
          <cell r="A6923" t="str">
            <v>CCIN000536-1000-005</v>
          </cell>
          <cell r="I6923">
            <v>275000</v>
          </cell>
        </row>
        <row r="6924">
          <cell r="A6924" t="str">
            <v>CCIN000536-2000-004</v>
          </cell>
          <cell r="I6924">
            <v>4600000</v>
          </cell>
        </row>
        <row r="6925">
          <cell r="A6925" t="str">
            <v>CCIN000536-2000-005</v>
          </cell>
          <cell r="I6925">
            <v>275000</v>
          </cell>
        </row>
        <row r="6926">
          <cell r="A6926" t="str">
            <v>CCIN000536-2000-006</v>
          </cell>
          <cell r="I6926">
            <v>566730</v>
          </cell>
        </row>
        <row r="6927">
          <cell r="A6927" t="str">
            <v>CCIN000536-5000-004</v>
          </cell>
          <cell r="I6927">
            <v>1079246</v>
          </cell>
        </row>
        <row r="6928">
          <cell r="A6928" t="str">
            <v>CCIN000537-1000-003</v>
          </cell>
          <cell r="I6928">
            <v>54000</v>
          </cell>
        </row>
        <row r="6929">
          <cell r="A6929" t="str">
            <v>CCIN000537-1000-006</v>
          </cell>
          <cell r="I6929">
            <v>1149012</v>
          </cell>
        </row>
        <row r="6930">
          <cell r="A6930" t="str">
            <v>CCIN000537-2000-003</v>
          </cell>
          <cell r="I6930">
            <v>32600</v>
          </cell>
        </row>
        <row r="6931">
          <cell r="A6931" t="str">
            <v>CCIN000537-2000-004</v>
          </cell>
          <cell r="I6931">
            <v>250000</v>
          </cell>
        </row>
        <row r="6932">
          <cell r="A6932" t="str">
            <v>CCIN000537-3000-005</v>
          </cell>
          <cell r="I6932">
            <v>1764000</v>
          </cell>
        </row>
        <row r="6933">
          <cell r="A6933" t="str">
            <v>CCIN000537-4000-005</v>
          </cell>
          <cell r="I6933">
            <v>2016000</v>
          </cell>
        </row>
        <row r="6934">
          <cell r="A6934" t="str">
            <v>CCIN000537-5000-005</v>
          </cell>
          <cell r="I6934">
            <v>100000</v>
          </cell>
        </row>
        <row r="6935">
          <cell r="A6935" t="str">
            <v>CCIN000538-1000-003</v>
          </cell>
          <cell r="I6935">
            <v>32600</v>
          </cell>
        </row>
        <row r="6936">
          <cell r="A6936" t="str">
            <v>CCIN000538-1000-006</v>
          </cell>
          <cell r="I6936">
            <v>181856</v>
          </cell>
        </row>
        <row r="6937">
          <cell r="A6937" t="str">
            <v>CCIN000538-2000-003</v>
          </cell>
          <cell r="I6937">
            <v>40000</v>
          </cell>
        </row>
        <row r="6938">
          <cell r="A6938" t="str">
            <v>CCIN000538-2000-005</v>
          </cell>
          <cell r="I6938">
            <v>521459</v>
          </cell>
        </row>
        <row r="6939">
          <cell r="A6939" t="str">
            <v>CCIN000538-3000-002</v>
          </cell>
          <cell r="I6939">
            <v>2312106</v>
          </cell>
        </row>
        <row r="6940">
          <cell r="A6940" t="str">
            <v>CCIN000538-5000-002</v>
          </cell>
          <cell r="I6940">
            <v>15000000</v>
          </cell>
        </row>
        <row r="6941">
          <cell r="A6941" t="str">
            <v>CCIN000539-1000-002</v>
          </cell>
          <cell r="I6941">
            <v>213300</v>
          </cell>
        </row>
        <row r="6942">
          <cell r="A6942" t="str">
            <v>CCIN000539-1000-003</v>
          </cell>
          <cell r="I6942">
            <v>30000</v>
          </cell>
        </row>
        <row r="6943">
          <cell r="A6943" t="str">
            <v>CCIN000539-1000-004</v>
          </cell>
          <cell r="I6943">
            <v>2000000</v>
          </cell>
        </row>
        <row r="6944">
          <cell r="A6944" t="str">
            <v>CCIN000539-1000-005</v>
          </cell>
          <cell r="I6944">
            <v>32211</v>
          </cell>
        </row>
        <row r="6945">
          <cell r="A6945" t="str">
            <v>CCIN000539-2000-005</v>
          </cell>
          <cell r="I6945">
            <v>63790</v>
          </cell>
        </row>
        <row r="6946">
          <cell r="A6946" t="str">
            <v>CCIN000539-4000-002</v>
          </cell>
          <cell r="I6946">
            <v>1300000</v>
          </cell>
        </row>
        <row r="6947">
          <cell r="A6947" t="str">
            <v>CCIN000540-10000-001</v>
          </cell>
          <cell r="I6947">
            <v>60000</v>
          </cell>
        </row>
        <row r="6948">
          <cell r="A6948" t="str">
            <v>CCIN000540-1000-003</v>
          </cell>
          <cell r="I6948">
            <v>50000</v>
          </cell>
        </row>
        <row r="6949">
          <cell r="A6949" t="str">
            <v>CCIN000540-1000-004</v>
          </cell>
          <cell r="I6949">
            <v>138000</v>
          </cell>
        </row>
        <row r="6950">
          <cell r="A6950" t="str">
            <v>CCIN000540-5000-001</v>
          </cell>
          <cell r="I6950">
            <v>74000</v>
          </cell>
        </row>
        <row r="6951">
          <cell r="A6951" t="str">
            <v>CCIN000540-6000-001</v>
          </cell>
          <cell r="I6951">
            <v>34000</v>
          </cell>
        </row>
        <row r="6952">
          <cell r="A6952" t="str">
            <v>CCIN000540-7000-001</v>
          </cell>
          <cell r="I6952">
            <v>70000</v>
          </cell>
        </row>
        <row r="6953">
          <cell r="A6953" t="str">
            <v>CCIN000541-1000-003</v>
          </cell>
          <cell r="I6953">
            <v>32600</v>
          </cell>
        </row>
        <row r="6954">
          <cell r="A6954" t="str">
            <v>CCIN000541-1000-004</v>
          </cell>
          <cell r="I6954">
            <v>911000</v>
          </cell>
        </row>
        <row r="6955">
          <cell r="A6955" t="str">
            <v>CCIN000541-1000-005</v>
          </cell>
          <cell r="I6955">
            <v>1250000</v>
          </cell>
        </row>
        <row r="6956">
          <cell r="A6956" t="str">
            <v>CCIN000541-1000-006</v>
          </cell>
          <cell r="I6956">
            <v>30462</v>
          </cell>
        </row>
        <row r="6957">
          <cell r="A6957" t="str">
            <v>CCIN000541-2000-005</v>
          </cell>
          <cell r="I6957">
            <v>1250000</v>
          </cell>
        </row>
        <row r="6958">
          <cell r="A6958" t="str">
            <v>CCIN000542-1000-002</v>
          </cell>
          <cell r="I6958">
            <v>50000</v>
          </cell>
        </row>
        <row r="6959">
          <cell r="A6959" t="str">
            <v>CCIN000542-1000-003</v>
          </cell>
          <cell r="I6959">
            <v>32600</v>
          </cell>
        </row>
        <row r="6960">
          <cell r="A6960" t="str">
            <v>CCIN000542-1000-004</v>
          </cell>
          <cell r="I6960">
            <v>250000</v>
          </cell>
        </row>
        <row r="6961">
          <cell r="A6961" t="str">
            <v>CCIN000542-1000-005</v>
          </cell>
          <cell r="I6961">
            <v>580000</v>
          </cell>
        </row>
        <row r="6962">
          <cell r="A6962" t="str">
            <v>CCIN000542-2000-002</v>
          </cell>
          <cell r="I6962">
            <v>70000</v>
          </cell>
        </row>
        <row r="6963">
          <cell r="A6963" t="str">
            <v>CCIN000542-3000-002</v>
          </cell>
          <cell r="I6963">
            <v>75000</v>
          </cell>
        </row>
        <row r="6964">
          <cell r="A6964" t="str">
            <v>CCIN000542-4000-002</v>
          </cell>
          <cell r="I6964">
            <v>75000</v>
          </cell>
        </row>
        <row r="6965">
          <cell r="A6965" t="str">
            <v>CCIN000542-5000-002</v>
          </cell>
          <cell r="I6965">
            <v>100000</v>
          </cell>
        </row>
        <row r="6966">
          <cell r="A6966" t="str">
            <v>CCIN000542-6000-002</v>
          </cell>
          <cell r="I6966">
            <v>37872.400000000001</v>
          </cell>
        </row>
        <row r="6967">
          <cell r="A6967" t="str">
            <v>CCIN000542-8000-002</v>
          </cell>
          <cell r="I6967">
            <v>75107</v>
          </cell>
        </row>
        <row r="6968">
          <cell r="A6968" t="str">
            <v>CCIN000543-1000-002</v>
          </cell>
          <cell r="I6968">
            <v>500000</v>
          </cell>
        </row>
        <row r="6969">
          <cell r="A6969" t="str">
            <v>CCIN000543-1000-003</v>
          </cell>
          <cell r="I6969">
            <v>54000</v>
          </cell>
        </row>
        <row r="6970">
          <cell r="A6970" t="str">
            <v>CCIN000543-1000-004</v>
          </cell>
          <cell r="I6970">
            <v>81838</v>
          </cell>
        </row>
        <row r="6971">
          <cell r="A6971" t="str">
            <v>CCIN000543-2000-002</v>
          </cell>
          <cell r="I6971">
            <v>500000</v>
          </cell>
        </row>
        <row r="6972">
          <cell r="A6972" t="str">
            <v>CCIN000544-1000-002</v>
          </cell>
          <cell r="I6972">
            <v>900000</v>
          </cell>
        </row>
        <row r="6973">
          <cell r="A6973" t="str">
            <v>CCIN000544-1000-004</v>
          </cell>
          <cell r="I6973">
            <v>800000</v>
          </cell>
        </row>
        <row r="6974">
          <cell r="A6974" t="str">
            <v>CCIN000544-1000-005</v>
          </cell>
          <cell r="I6974">
            <v>600000</v>
          </cell>
        </row>
        <row r="6975">
          <cell r="A6975" t="str">
            <v>CCIN000544-1000-006</v>
          </cell>
          <cell r="I6975">
            <v>2000000</v>
          </cell>
        </row>
        <row r="6976">
          <cell r="A6976" t="str">
            <v>CCIN000544-2000-006</v>
          </cell>
          <cell r="I6976">
            <v>2000000</v>
          </cell>
        </row>
        <row r="6977">
          <cell r="A6977" t="str">
            <v>CCIN000545-10000-001</v>
          </cell>
          <cell r="I6977">
            <v>200000</v>
          </cell>
        </row>
        <row r="6978">
          <cell r="A6978" t="str">
            <v>CCIN000545-1000-002</v>
          </cell>
          <cell r="I6978">
            <v>450000</v>
          </cell>
        </row>
        <row r="6979">
          <cell r="A6979" t="str">
            <v>CCIN000545-1000-003</v>
          </cell>
          <cell r="I6979">
            <v>22000</v>
          </cell>
        </row>
        <row r="6980">
          <cell r="A6980" t="str">
            <v>CCIN000545-1000-004</v>
          </cell>
          <cell r="I6980">
            <v>300000</v>
          </cell>
        </row>
        <row r="6981">
          <cell r="A6981" t="str">
            <v>CCIN000545-2000-002</v>
          </cell>
          <cell r="I6981">
            <v>450000</v>
          </cell>
        </row>
        <row r="6982">
          <cell r="A6982" t="str">
            <v>CCIN000545-2000-005</v>
          </cell>
          <cell r="I6982">
            <v>1076143</v>
          </cell>
        </row>
        <row r="6983">
          <cell r="A6983" t="str">
            <v>CCIN000545-3000-001</v>
          </cell>
          <cell r="I6983">
            <v>99000</v>
          </cell>
        </row>
        <row r="6984">
          <cell r="A6984" t="str">
            <v>CCIN000545-3000-005</v>
          </cell>
          <cell r="I6984">
            <v>1374000</v>
          </cell>
        </row>
        <row r="6985">
          <cell r="A6985" t="str">
            <v>CCIN000545-4000-001</v>
          </cell>
          <cell r="I6985">
            <v>118000</v>
          </cell>
        </row>
        <row r="6986">
          <cell r="A6986" t="str">
            <v>CCIN000545-7000-001</v>
          </cell>
          <cell r="I6986">
            <v>162000</v>
          </cell>
        </row>
        <row r="6987">
          <cell r="A6987" t="str">
            <v>CCIN000545-8000-001</v>
          </cell>
          <cell r="I6987">
            <v>180000</v>
          </cell>
        </row>
        <row r="6988">
          <cell r="A6988" t="str">
            <v>CCIN000545-9000-001</v>
          </cell>
          <cell r="I6988">
            <v>200000</v>
          </cell>
        </row>
        <row r="6989">
          <cell r="A6989" t="str">
            <v>CCIN000546-1000-003</v>
          </cell>
          <cell r="I6989">
            <v>43200</v>
          </cell>
        </row>
        <row r="6990">
          <cell r="A6990" t="str">
            <v>CCIN000546-1000-004</v>
          </cell>
          <cell r="I6990">
            <v>544000</v>
          </cell>
        </row>
        <row r="6991">
          <cell r="A6991" t="str">
            <v>CCIN000546-2000-002</v>
          </cell>
          <cell r="I6991">
            <v>180000</v>
          </cell>
        </row>
        <row r="6992">
          <cell r="A6992" t="str">
            <v>CCIN000546-2000-003</v>
          </cell>
          <cell r="I6992">
            <v>50000</v>
          </cell>
        </row>
        <row r="6993">
          <cell r="A6993" t="str">
            <v>CCIN000546-2000-006</v>
          </cell>
          <cell r="I6993">
            <v>150682</v>
          </cell>
        </row>
        <row r="6994">
          <cell r="A6994" t="str">
            <v>CCIN000547-10000-004</v>
          </cell>
          <cell r="I6994">
            <v>100000</v>
          </cell>
        </row>
        <row r="6995">
          <cell r="A6995" t="str">
            <v>CCIN000547-1000-002</v>
          </cell>
          <cell r="I6995">
            <v>50000</v>
          </cell>
        </row>
        <row r="6996">
          <cell r="A6996" t="str">
            <v>CCIN000547-1000-003</v>
          </cell>
          <cell r="I6996">
            <v>75150</v>
          </cell>
        </row>
        <row r="6997">
          <cell r="A6997" t="str">
            <v>CCIN000547-11000-004</v>
          </cell>
          <cell r="I6997">
            <v>50000</v>
          </cell>
        </row>
        <row r="6998">
          <cell r="A6998" t="str">
            <v>CCIN000547-12000-004</v>
          </cell>
          <cell r="I6998">
            <v>100000</v>
          </cell>
        </row>
        <row r="6999">
          <cell r="A6999" t="str">
            <v>CCIN000547-14000-004</v>
          </cell>
          <cell r="I6999">
            <v>100000</v>
          </cell>
        </row>
        <row r="7000">
          <cell r="A7000" t="str">
            <v>CCIN000547-15000-004</v>
          </cell>
          <cell r="I7000">
            <v>500000</v>
          </cell>
        </row>
        <row r="7001">
          <cell r="A7001" t="str">
            <v>CCIN000547-16000-004</v>
          </cell>
          <cell r="I7001">
            <v>100000</v>
          </cell>
        </row>
        <row r="7002">
          <cell r="A7002" t="str">
            <v>CCIN000547-17000-004</v>
          </cell>
          <cell r="I7002">
            <v>100000</v>
          </cell>
        </row>
        <row r="7003">
          <cell r="A7003" t="str">
            <v>CCIN000547-18000-004</v>
          </cell>
          <cell r="I7003">
            <v>70000</v>
          </cell>
        </row>
        <row r="7004">
          <cell r="A7004" t="str">
            <v>CCIN000547-19000-004</v>
          </cell>
          <cell r="I7004">
            <v>100000</v>
          </cell>
        </row>
        <row r="7005">
          <cell r="A7005" t="str">
            <v>CCIN000547-20000-004</v>
          </cell>
          <cell r="I7005">
            <v>72000</v>
          </cell>
        </row>
        <row r="7006">
          <cell r="A7006" t="str">
            <v>CCIN000547-2000-003</v>
          </cell>
          <cell r="I7006">
            <v>75150</v>
          </cell>
        </row>
        <row r="7007">
          <cell r="A7007" t="str">
            <v>CCIN000547-2000-004</v>
          </cell>
          <cell r="I7007">
            <v>1400000</v>
          </cell>
        </row>
        <row r="7008">
          <cell r="A7008" t="str">
            <v>CCIN000547-22000-004</v>
          </cell>
          <cell r="I7008">
            <v>100000</v>
          </cell>
        </row>
        <row r="7009">
          <cell r="A7009" t="str">
            <v>CCIN000547-23000-004</v>
          </cell>
          <cell r="I7009">
            <v>100000</v>
          </cell>
        </row>
        <row r="7010">
          <cell r="A7010" t="str">
            <v>CCIN000547-24000-004</v>
          </cell>
          <cell r="I7010">
            <v>50000</v>
          </cell>
        </row>
        <row r="7011">
          <cell r="A7011" t="str">
            <v>CCIN000547-25000-004</v>
          </cell>
          <cell r="I7011">
            <v>100000</v>
          </cell>
        </row>
        <row r="7012">
          <cell r="A7012" t="str">
            <v>CCIN000547-26000-004</v>
          </cell>
          <cell r="I7012">
            <v>100000</v>
          </cell>
        </row>
        <row r="7013">
          <cell r="A7013" t="str">
            <v>CCIN000547-27000-004</v>
          </cell>
          <cell r="I7013">
            <v>100000</v>
          </cell>
        </row>
        <row r="7014">
          <cell r="A7014" t="str">
            <v>CCIN000547-29000-004</v>
          </cell>
          <cell r="I7014">
            <v>100000</v>
          </cell>
        </row>
        <row r="7015">
          <cell r="A7015" t="str">
            <v>CCIN000547-3000-003</v>
          </cell>
          <cell r="I7015">
            <v>75150</v>
          </cell>
        </row>
        <row r="7016">
          <cell r="A7016" t="str">
            <v>CCIN000547-4000-003</v>
          </cell>
          <cell r="I7016">
            <v>75150</v>
          </cell>
        </row>
        <row r="7017">
          <cell r="A7017" t="str">
            <v>CCIN000547-5000-002</v>
          </cell>
          <cell r="I7017">
            <v>70000</v>
          </cell>
        </row>
        <row r="7018">
          <cell r="A7018" t="str">
            <v>CCIN000547-5000-004</v>
          </cell>
          <cell r="I7018">
            <v>60000</v>
          </cell>
        </row>
        <row r="7019">
          <cell r="A7019" t="str">
            <v>CCIN000547-6000-002</v>
          </cell>
          <cell r="I7019">
            <v>80000</v>
          </cell>
        </row>
        <row r="7020">
          <cell r="A7020" t="str">
            <v>CCIN000547-6000-004</v>
          </cell>
          <cell r="I7020">
            <v>438000</v>
          </cell>
        </row>
        <row r="7021">
          <cell r="A7021" t="str">
            <v>CCIN000547-7000-002</v>
          </cell>
          <cell r="I7021">
            <v>80000</v>
          </cell>
        </row>
        <row r="7022">
          <cell r="A7022" t="str">
            <v>CCIN000547-8000-002</v>
          </cell>
          <cell r="I7022">
            <v>100000</v>
          </cell>
        </row>
        <row r="7023">
          <cell r="A7023" t="str">
            <v>CCIN000547-8000-004</v>
          </cell>
          <cell r="I7023">
            <v>50000</v>
          </cell>
        </row>
        <row r="7024">
          <cell r="A7024" t="str">
            <v>CCIN000547-9000-004</v>
          </cell>
          <cell r="I7024">
            <v>55000</v>
          </cell>
        </row>
        <row r="7025">
          <cell r="A7025" t="str">
            <v>CCIN000548-1000-003</v>
          </cell>
          <cell r="I7025">
            <v>22000</v>
          </cell>
        </row>
        <row r="7026">
          <cell r="A7026" t="str">
            <v>CCIN000548-1000-005</v>
          </cell>
          <cell r="I7026">
            <v>160000</v>
          </cell>
        </row>
        <row r="7027">
          <cell r="A7027" t="str">
            <v>CCIN000548-1000-006</v>
          </cell>
          <cell r="I7027">
            <v>150000</v>
          </cell>
        </row>
        <row r="7028">
          <cell r="A7028" t="str">
            <v>CCIN000548-2000-005</v>
          </cell>
          <cell r="I7028">
            <v>160000</v>
          </cell>
        </row>
        <row r="7029">
          <cell r="A7029" t="str">
            <v>CCIN000548-3000-005</v>
          </cell>
          <cell r="I7029">
            <v>18000</v>
          </cell>
        </row>
        <row r="7030">
          <cell r="A7030" t="str">
            <v>CCIN000549-1000-003</v>
          </cell>
          <cell r="I7030">
            <v>43200</v>
          </cell>
        </row>
        <row r="7031">
          <cell r="A7031" t="str">
            <v>CCIN000549-1000-004</v>
          </cell>
          <cell r="I7031">
            <v>641000</v>
          </cell>
        </row>
        <row r="7032">
          <cell r="A7032" t="str">
            <v>CCIN000549-1000-005</v>
          </cell>
          <cell r="I7032">
            <v>138937</v>
          </cell>
        </row>
        <row r="7033">
          <cell r="A7033" t="str">
            <v>CCIN000549-1000-006</v>
          </cell>
          <cell r="I7033">
            <v>603585</v>
          </cell>
        </row>
        <row r="7034">
          <cell r="A7034" t="str">
            <v>CCIN000549-2000-003</v>
          </cell>
          <cell r="I7034">
            <v>43200</v>
          </cell>
        </row>
        <row r="7035">
          <cell r="A7035" t="str">
            <v>CCIN000549-2000-005</v>
          </cell>
          <cell r="I7035">
            <v>417292</v>
          </cell>
        </row>
        <row r="7036">
          <cell r="A7036" t="str">
            <v>CCIN000549-3000-003</v>
          </cell>
          <cell r="I7036">
            <v>50000</v>
          </cell>
        </row>
        <row r="7037">
          <cell r="A7037" t="str">
            <v>CCIN000549-3000-004</v>
          </cell>
          <cell r="I7037">
            <v>170000</v>
          </cell>
        </row>
        <row r="7038">
          <cell r="A7038" t="str">
            <v>CCIN000549-3000-006</v>
          </cell>
          <cell r="I7038">
            <v>113272</v>
          </cell>
        </row>
        <row r="7039">
          <cell r="A7039" t="str">
            <v>CCIN000549-5000-003</v>
          </cell>
          <cell r="I7039">
            <v>40000</v>
          </cell>
        </row>
        <row r="7040">
          <cell r="A7040" t="str">
            <v>CCIN000550-1000-002</v>
          </cell>
          <cell r="I7040">
            <v>80000</v>
          </cell>
        </row>
        <row r="7041">
          <cell r="A7041" t="str">
            <v>CCIN000550-1000-003</v>
          </cell>
          <cell r="I7041">
            <v>16600</v>
          </cell>
        </row>
        <row r="7042">
          <cell r="A7042" t="str">
            <v>CCIN000550-1000-005</v>
          </cell>
          <cell r="I7042">
            <v>208855</v>
          </cell>
        </row>
        <row r="7043">
          <cell r="A7043" t="str">
            <v>CCIN000550-2000-002</v>
          </cell>
          <cell r="I7043">
            <v>100000</v>
          </cell>
        </row>
        <row r="7044">
          <cell r="A7044" t="str">
            <v>CCIN000550-2000-003</v>
          </cell>
          <cell r="I7044">
            <v>25000</v>
          </cell>
        </row>
        <row r="7045">
          <cell r="A7045" t="str">
            <v>CCIN000550-3000-002</v>
          </cell>
          <cell r="I7045">
            <v>60000</v>
          </cell>
        </row>
        <row r="7046">
          <cell r="A7046" t="str">
            <v>CCIN000550-3000-003</v>
          </cell>
          <cell r="I7046">
            <v>35000</v>
          </cell>
        </row>
        <row r="7047">
          <cell r="A7047" t="str">
            <v>CCIN000550-3000-004</v>
          </cell>
          <cell r="I7047">
            <v>517500</v>
          </cell>
        </row>
        <row r="7048">
          <cell r="A7048" t="str">
            <v>CCIN000550-4000-003</v>
          </cell>
          <cell r="I7048">
            <v>20000</v>
          </cell>
        </row>
        <row r="7049">
          <cell r="A7049" t="str">
            <v>CCIN000550-5000-003</v>
          </cell>
          <cell r="I7049">
            <v>32600</v>
          </cell>
        </row>
        <row r="7050">
          <cell r="A7050" t="str">
            <v>CCIN000551-1000-003</v>
          </cell>
          <cell r="I7050">
            <v>40000</v>
          </cell>
        </row>
        <row r="7051">
          <cell r="A7051" t="str">
            <v>CCIN000551-1000-004</v>
          </cell>
          <cell r="I7051">
            <v>50000</v>
          </cell>
        </row>
        <row r="7052">
          <cell r="A7052" t="str">
            <v>CCIN000551-2000-005</v>
          </cell>
          <cell r="I7052">
            <v>200000</v>
          </cell>
        </row>
        <row r="7053">
          <cell r="A7053" t="str">
            <v>CCIN000552-10000-003</v>
          </cell>
          <cell r="I7053">
            <v>170852</v>
          </cell>
        </row>
        <row r="7054">
          <cell r="A7054" t="str">
            <v>CCIN000552-1000-003</v>
          </cell>
          <cell r="I7054">
            <v>54000</v>
          </cell>
        </row>
        <row r="7055">
          <cell r="A7055" t="str">
            <v>CCIN000552-1000-004</v>
          </cell>
          <cell r="I7055">
            <v>225000</v>
          </cell>
        </row>
        <row r="7056">
          <cell r="A7056" t="str">
            <v>CCIN000552-1000-006</v>
          </cell>
          <cell r="I7056">
            <v>350000</v>
          </cell>
        </row>
        <row r="7057">
          <cell r="A7057" t="str">
            <v>CCIN000552-2000-003</v>
          </cell>
          <cell r="I7057">
            <v>107030</v>
          </cell>
        </row>
        <row r="7058">
          <cell r="A7058" t="str">
            <v>CCIN000552-4000-003</v>
          </cell>
          <cell r="I7058">
            <v>117660</v>
          </cell>
        </row>
        <row r="7059">
          <cell r="A7059" t="str">
            <v>CCIN000552-5000-003</v>
          </cell>
          <cell r="I7059">
            <v>128298</v>
          </cell>
        </row>
        <row r="7060">
          <cell r="A7060" t="str">
            <v>CCIN000552-6000-003</v>
          </cell>
          <cell r="I7060">
            <v>128298</v>
          </cell>
        </row>
        <row r="7061">
          <cell r="A7061" t="str">
            <v>CCIN000552-7000-003</v>
          </cell>
          <cell r="I7061">
            <v>138937</v>
          </cell>
        </row>
        <row r="7062">
          <cell r="A7062" t="str">
            <v>CCIN000552-8000-003</v>
          </cell>
          <cell r="I7062">
            <v>138937</v>
          </cell>
        </row>
        <row r="7063">
          <cell r="A7063" t="str">
            <v>CCIN000552-9000-003</v>
          </cell>
          <cell r="I7063">
            <v>160213</v>
          </cell>
        </row>
        <row r="7064">
          <cell r="A7064" t="str">
            <v>CCIN000553-1000-002</v>
          </cell>
          <cell r="I7064">
            <v>1236000</v>
          </cell>
        </row>
        <row r="7065">
          <cell r="A7065" t="str">
            <v>CCIN000553-1000-003</v>
          </cell>
          <cell r="I7065">
            <v>32600</v>
          </cell>
        </row>
        <row r="7066">
          <cell r="A7066" t="str">
            <v>CCIN000553-1000-005</v>
          </cell>
          <cell r="I7066">
            <v>639000</v>
          </cell>
        </row>
        <row r="7067">
          <cell r="A7067" t="str">
            <v>CCIN000553-1000-006</v>
          </cell>
          <cell r="I7067">
            <v>786000</v>
          </cell>
        </row>
        <row r="7068">
          <cell r="A7068" t="str">
            <v>CCIN000553-3000-004</v>
          </cell>
          <cell r="I7068">
            <v>20000</v>
          </cell>
        </row>
        <row r="7069">
          <cell r="A7069" t="str">
            <v>CCIN000553-4000-004</v>
          </cell>
          <cell r="I7069">
            <v>20000</v>
          </cell>
        </row>
        <row r="7070">
          <cell r="A7070" t="str">
            <v>CCIN000553-5000-004</v>
          </cell>
          <cell r="I7070">
            <v>20000</v>
          </cell>
        </row>
        <row r="7071">
          <cell r="A7071" t="str">
            <v>CCIN000553-6000-004</v>
          </cell>
          <cell r="I7071">
            <v>20000</v>
          </cell>
        </row>
        <row r="7072">
          <cell r="A7072" t="str">
            <v>CCIN000554-1000-002</v>
          </cell>
          <cell r="I7072">
            <v>400000</v>
          </cell>
        </row>
        <row r="7073">
          <cell r="A7073" t="str">
            <v>CCIN000554-1000-005</v>
          </cell>
          <cell r="I7073">
            <v>250000</v>
          </cell>
        </row>
        <row r="7074">
          <cell r="A7074" t="str">
            <v>CCIN000554-1000-006</v>
          </cell>
          <cell r="I7074">
            <v>150000</v>
          </cell>
        </row>
        <row r="7075">
          <cell r="A7075" t="str">
            <v>CCIN000554-2000-004</v>
          </cell>
          <cell r="I7075">
            <v>200000</v>
          </cell>
        </row>
        <row r="7076">
          <cell r="A7076" t="str">
            <v>CCIN000555-1000-002</v>
          </cell>
          <cell r="I7076">
            <v>100000</v>
          </cell>
        </row>
        <row r="7077">
          <cell r="A7077" t="str">
            <v>CCIN000555-1000-003</v>
          </cell>
          <cell r="I7077">
            <v>54000</v>
          </cell>
        </row>
        <row r="7078">
          <cell r="A7078" t="str">
            <v>CCIN000555-1000-004</v>
          </cell>
          <cell r="I7078">
            <v>150000</v>
          </cell>
        </row>
        <row r="7079">
          <cell r="A7079" t="str">
            <v>CCIN000555-1000-006</v>
          </cell>
          <cell r="I7079">
            <v>800000</v>
          </cell>
        </row>
        <row r="7080">
          <cell r="A7080" t="str">
            <v>CCIN000555-2000-005</v>
          </cell>
          <cell r="I7080">
            <v>3300000</v>
          </cell>
        </row>
        <row r="7081">
          <cell r="A7081" t="str">
            <v>CCIN000555-3000-002</v>
          </cell>
          <cell r="I7081">
            <v>168000</v>
          </cell>
        </row>
        <row r="7082">
          <cell r="A7082" t="str">
            <v>CCIN000556-1000-003</v>
          </cell>
          <cell r="I7082">
            <v>22000</v>
          </cell>
        </row>
        <row r="7083">
          <cell r="A7083" t="str">
            <v>CCIN000556-1000-004</v>
          </cell>
          <cell r="I7083">
            <v>299043</v>
          </cell>
        </row>
        <row r="7084">
          <cell r="A7084" t="str">
            <v>CCIN000556-1000-005</v>
          </cell>
          <cell r="I7084">
            <v>90000</v>
          </cell>
        </row>
        <row r="7085">
          <cell r="A7085" t="str">
            <v>CCIN000556-1000-006</v>
          </cell>
          <cell r="I7085">
            <v>418474</v>
          </cell>
        </row>
        <row r="7086">
          <cell r="A7086" t="str">
            <v>CCIN000556-2000-004</v>
          </cell>
          <cell r="I7086">
            <v>185000</v>
          </cell>
        </row>
        <row r="7087">
          <cell r="A7087" t="str">
            <v>CCIN000557-1000-002</v>
          </cell>
          <cell r="I7087">
            <v>270000</v>
          </cell>
        </row>
        <row r="7088">
          <cell r="A7088" t="str">
            <v>CCIN000557-1000-003</v>
          </cell>
          <cell r="I7088">
            <v>30000</v>
          </cell>
        </row>
        <row r="7089">
          <cell r="A7089" t="str">
            <v>CCIN000557-1000-004</v>
          </cell>
          <cell r="I7089">
            <v>210000</v>
          </cell>
        </row>
        <row r="7090">
          <cell r="A7090" t="str">
            <v>CCIN000557-1000-005</v>
          </cell>
          <cell r="I7090">
            <v>60000</v>
          </cell>
        </row>
        <row r="7091">
          <cell r="A7091" t="str">
            <v>CCIN000557-1000-006</v>
          </cell>
          <cell r="I7091">
            <v>221013</v>
          </cell>
        </row>
        <row r="7092">
          <cell r="A7092" t="str">
            <v>CCIN000557-6000-001</v>
          </cell>
          <cell r="I7092">
            <v>56000</v>
          </cell>
        </row>
        <row r="7093">
          <cell r="A7093" t="str">
            <v>CCIN000557-7000-001</v>
          </cell>
          <cell r="I7093">
            <v>500000</v>
          </cell>
        </row>
        <row r="7094">
          <cell r="A7094" t="str">
            <v>CCIN000558-10000-002</v>
          </cell>
          <cell r="I7094">
            <v>100000</v>
          </cell>
        </row>
        <row r="7095">
          <cell r="A7095" t="str">
            <v>CCIN000558-1000-002</v>
          </cell>
          <cell r="I7095">
            <v>21810</v>
          </cell>
        </row>
        <row r="7096">
          <cell r="A7096" t="str">
            <v>CCIN000558-1000-003</v>
          </cell>
          <cell r="I7096">
            <v>50000</v>
          </cell>
        </row>
        <row r="7097">
          <cell r="A7097" t="str">
            <v>CCIN000558-1000-005</v>
          </cell>
          <cell r="I7097">
            <v>100000</v>
          </cell>
        </row>
        <row r="7098">
          <cell r="A7098" t="str">
            <v>CCIN000558-1000-006</v>
          </cell>
          <cell r="I7098">
            <v>15474</v>
          </cell>
        </row>
        <row r="7099">
          <cell r="A7099" t="str">
            <v>CCIN000558-2000-002</v>
          </cell>
          <cell r="I7099">
            <v>21810</v>
          </cell>
        </row>
        <row r="7100">
          <cell r="A7100" t="str">
            <v>CCIN000558-2000-004</v>
          </cell>
          <cell r="I7100">
            <v>10000000</v>
          </cell>
        </row>
        <row r="7101">
          <cell r="A7101" t="str">
            <v>CCIN000558-2000-006</v>
          </cell>
          <cell r="I7101">
            <v>429595</v>
          </cell>
        </row>
        <row r="7102">
          <cell r="A7102" t="str">
            <v>CCIN000558-3000-002</v>
          </cell>
          <cell r="I7102">
            <v>21810</v>
          </cell>
        </row>
        <row r="7103">
          <cell r="A7103" t="str">
            <v>CCIN000558-4000-002</v>
          </cell>
          <cell r="I7103">
            <v>28000</v>
          </cell>
        </row>
        <row r="7104">
          <cell r="A7104" t="str">
            <v>CCIN000558-5000-002</v>
          </cell>
          <cell r="I7104">
            <v>28000</v>
          </cell>
        </row>
        <row r="7105">
          <cell r="A7105" t="str">
            <v>CCIN000558-7000-002</v>
          </cell>
          <cell r="I7105">
            <v>32447</v>
          </cell>
        </row>
        <row r="7106">
          <cell r="A7106" t="str">
            <v>CCIN000558-8000-002</v>
          </cell>
          <cell r="I7106">
            <v>32447</v>
          </cell>
        </row>
        <row r="7107">
          <cell r="A7107" t="str">
            <v>CCIN000558-9000-002</v>
          </cell>
          <cell r="I7107">
            <v>53723.4</v>
          </cell>
        </row>
        <row r="7108">
          <cell r="A7108" t="str">
            <v>CCIN000559-1000-001</v>
          </cell>
          <cell r="I7108">
            <v>50000</v>
          </cell>
        </row>
        <row r="7109">
          <cell r="A7109" t="str">
            <v>CCIN000559-1000-002</v>
          </cell>
          <cell r="I7109">
            <v>200000</v>
          </cell>
        </row>
        <row r="7110">
          <cell r="A7110" t="str">
            <v>CCIN000559-1000-003</v>
          </cell>
          <cell r="I7110">
            <v>32600</v>
          </cell>
        </row>
        <row r="7111">
          <cell r="A7111" t="str">
            <v>CCIN000559-1000-006</v>
          </cell>
          <cell r="I7111">
            <v>688460</v>
          </cell>
        </row>
        <row r="7112">
          <cell r="A7112" t="str">
            <v>CCIN000559-2000-003</v>
          </cell>
          <cell r="I7112">
            <v>43200</v>
          </cell>
        </row>
        <row r="7113">
          <cell r="A7113" t="str">
            <v>CCIN000559-3000-002</v>
          </cell>
          <cell r="I7113">
            <v>1705320</v>
          </cell>
        </row>
        <row r="7114">
          <cell r="A7114" t="str">
            <v>CCIN000559-4000-002</v>
          </cell>
          <cell r="I7114">
            <v>485639</v>
          </cell>
        </row>
        <row r="7115">
          <cell r="A7115" t="str">
            <v>CCIN000559-5000-002</v>
          </cell>
          <cell r="I7115">
            <v>107000</v>
          </cell>
        </row>
        <row r="7116">
          <cell r="A7116" t="str">
            <v>CCIN000559-6000-002</v>
          </cell>
          <cell r="I7116">
            <v>337766</v>
          </cell>
        </row>
        <row r="7117">
          <cell r="A7117" t="str">
            <v>CCIN000559-7000-002</v>
          </cell>
          <cell r="I7117">
            <v>608557</v>
          </cell>
        </row>
        <row r="7118">
          <cell r="A7118" t="str">
            <v>CCIN000559-8000-002</v>
          </cell>
          <cell r="I7118">
            <v>783888</v>
          </cell>
        </row>
        <row r="7119">
          <cell r="A7119" t="str">
            <v>CCIN000560-1000-005</v>
          </cell>
          <cell r="I7119">
            <v>320000</v>
          </cell>
        </row>
        <row r="7120">
          <cell r="A7120" t="str">
            <v>CCIN000560-2000-001</v>
          </cell>
          <cell r="I7120">
            <v>50000</v>
          </cell>
        </row>
        <row r="7121">
          <cell r="A7121" t="str">
            <v>CCIN000560-2000-004</v>
          </cell>
          <cell r="I7121">
            <v>428000</v>
          </cell>
        </row>
        <row r="7122">
          <cell r="A7122" t="str">
            <v>CCIN000560-2000-005</v>
          </cell>
          <cell r="I7122">
            <v>320000</v>
          </cell>
        </row>
        <row r="7123">
          <cell r="A7123" t="str">
            <v>CCIN000560-3000-001</v>
          </cell>
          <cell r="I7123">
            <v>58500</v>
          </cell>
        </row>
        <row r="7124">
          <cell r="A7124" t="str">
            <v>CCIN000560-3000-005</v>
          </cell>
          <cell r="I7124">
            <v>320000</v>
          </cell>
        </row>
        <row r="7125">
          <cell r="A7125" t="str">
            <v>CCIN000560-4000-005</v>
          </cell>
          <cell r="I7125">
            <v>70000</v>
          </cell>
        </row>
        <row r="7126">
          <cell r="A7126" t="str">
            <v>CCIN000560-5000-005</v>
          </cell>
          <cell r="I7126">
            <v>100000</v>
          </cell>
        </row>
        <row r="7127">
          <cell r="A7127" t="str">
            <v>CCIN000560-6000-005</v>
          </cell>
          <cell r="I7127">
            <v>150000</v>
          </cell>
        </row>
        <row r="7128">
          <cell r="A7128" t="str">
            <v>CCIN000561-1000-003</v>
          </cell>
          <cell r="I7128">
            <v>30000</v>
          </cell>
        </row>
        <row r="7129">
          <cell r="A7129" t="str">
            <v>CCIN000561-1000-005</v>
          </cell>
          <cell r="I7129">
            <v>3300000</v>
          </cell>
        </row>
        <row r="7130">
          <cell r="A7130" t="str">
            <v>CCIN000561-1000-006</v>
          </cell>
          <cell r="I7130">
            <v>1006160</v>
          </cell>
        </row>
        <row r="7131">
          <cell r="A7131" t="str">
            <v>CCIN000561-2000-001</v>
          </cell>
          <cell r="I7131">
            <v>40000</v>
          </cell>
        </row>
        <row r="7132">
          <cell r="A7132" t="str">
            <v>CCIN000561-2000-003</v>
          </cell>
          <cell r="I7132">
            <v>40000</v>
          </cell>
        </row>
        <row r="7133">
          <cell r="A7133" t="str">
            <v>CCIN000561-3000-001</v>
          </cell>
          <cell r="I7133">
            <v>150000</v>
          </cell>
        </row>
        <row r="7134">
          <cell r="A7134" t="str">
            <v>CCIN000561-3000-005</v>
          </cell>
          <cell r="I7134">
            <v>200000</v>
          </cell>
        </row>
        <row r="7135">
          <cell r="A7135" t="str">
            <v>CCIN000561-4000-001</v>
          </cell>
          <cell r="I7135">
            <v>120000</v>
          </cell>
        </row>
        <row r="7136">
          <cell r="A7136" t="str">
            <v>CCIN000561-5000-001</v>
          </cell>
          <cell r="I7136">
            <v>60000</v>
          </cell>
        </row>
        <row r="7137">
          <cell r="A7137" t="str">
            <v>CCIN000561-6000-001</v>
          </cell>
          <cell r="I7137">
            <v>150000</v>
          </cell>
        </row>
        <row r="7138">
          <cell r="A7138" t="str">
            <v>CCIN000562-10000-001</v>
          </cell>
          <cell r="I7138">
            <v>10000</v>
          </cell>
        </row>
        <row r="7139">
          <cell r="A7139" t="str">
            <v>CCIN000562-1000-002</v>
          </cell>
          <cell r="I7139">
            <v>40000</v>
          </cell>
        </row>
        <row r="7140">
          <cell r="A7140" t="str">
            <v>CCIN000562-1000-003</v>
          </cell>
          <cell r="I7140">
            <v>25000</v>
          </cell>
        </row>
        <row r="7141">
          <cell r="A7141" t="str">
            <v>CCIN000562-1000-004</v>
          </cell>
          <cell r="I7141">
            <v>2000000</v>
          </cell>
        </row>
        <row r="7142">
          <cell r="A7142" t="str">
            <v>CCIN000562-1000-005</v>
          </cell>
          <cell r="I7142">
            <v>70000</v>
          </cell>
        </row>
        <row r="7143">
          <cell r="A7143" t="str">
            <v>CCIN000562-1000-006</v>
          </cell>
          <cell r="I7143">
            <v>1369841</v>
          </cell>
        </row>
        <row r="7144">
          <cell r="A7144" t="str">
            <v>CCIN000562-11000-001</v>
          </cell>
          <cell r="I7144">
            <v>128000</v>
          </cell>
        </row>
        <row r="7145">
          <cell r="A7145" t="str">
            <v>CCIN000562-13000-001</v>
          </cell>
          <cell r="I7145">
            <v>153000</v>
          </cell>
        </row>
        <row r="7146">
          <cell r="A7146" t="str">
            <v>CCIN000562-14000-001</v>
          </cell>
          <cell r="I7146">
            <v>50000</v>
          </cell>
        </row>
        <row r="7147">
          <cell r="A7147" t="str">
            <v>CCIN000562-15000-001</v>
          </cell>
          <cell r="I7147">
            <v>219000</v>
          </cell>
        </row>
        <row r="7148">
          <cell r="A7148" t="str">
            <v>CCIN000562-2000-002</v>
          </cell>
          <cell r="I7148">
            <v>40000</v>
          </cell>
        </row>
        <row r="7149">
          <cell r="A7149" t="str">
            <v>CCIN000562-3000-002</v>
          </cell>
          <cell r="I7149">
            <v>60000</v>
          </cell>
        </row>
        <row r="7150">
          <cell r="A7150" t="str">
            <v>CCIN000562-4000-002</v>
          </cell>
          <cell r="I7150">
            <v>80000</v>
          </cell>
        </row>
        <row r="7151">
          <cell r="A7151" t="str">
            <v>CCIN000562-5000-001</v>
          </cell>
          <cell r="I7151">
            <v>30000</v>
          </cell>
        </row>
        <row r="7152">
          <cell r="A7152" t="str">
            <v>CCIN000562-5000-002</v>
          </cell>
          <cell r="I7152">
            <v>107000</v>
          </cell>
        </row>
        <row r="7153">
          <cell r="A7153" t="str">
            <v>CCIN000562-6000-001</v>
          </cell>
          <cell r="I7153">
            <v>100000</v>
          </cell>
        </row>
        <row r="7154">
          <cell r="A7154" t="str">
            <v>CCIN000562-7000-001</v>
          </cell>
          <cell r="I7154">
            <v>100000</v>
          </cell>
        </row>
        <row r="7155">
          <cell r="A7155" t="str">
            <v>CCIN000562-8000-001</v>
          </cell>
          <cell r="I7155">
            <v>118000</v>
          </cell>
        </row>
        <row r="7156">
          <cell r="A7156" t="str">
            <v>CCIN000562-9000-001</v>
          </cell>
          <cell r="I7156">
            <v>128000</v>
          </cell>
        </row>
        <row r="7157">
          <cell r="A7157" t="str">
            <v>CCIN000563-10000-001</v>
          </cell>
          <cell r="I7157">
            <v>460390</v>
          </cell>
        </row>
        <row r="7158">
          <cell r="A7158" t="str">
            <v>CCIN000563-1000-002</v>
          </cell>
          <cell r="I7158">
            <v>50000</v>
          </cell>
        </row>
        <row r="7159">
          <cell r="A7159" t="str">
            <v>CCIN000563-1000-003</v>
          </cell>
          <cell r="I7159">
            <v>30000</v>
          </cell>
        </row>
        <row r="7160">
          <cell r="A7160" t="str">
            <v>CCIN000563-1000-005</v>
          </cell>
          <cell r="I7160">
            <v>3204000</v>
          </cell>
        </row>
        <row r="7161">
          <cell r="A7161" t="str">
            <v>CCIN000563-1000-006</v>
          </cell>
          <cell r="I7161">
            <v>166600</v>
          </cell>
        </row>
        <row r="7162">
          <cell r="A7162" t="str">
            <v>CCIN000563-11000-001</v>
          </cell>
          <cell r="I7162">
            <v>1173000</v>
          </cell>
        </row>
        <row r="7163">
          <cell r="A7163" t="str">
            <v>CCIN000563-12000-001</v>
          </cell>
          <cell r="I7163">
            <v>1370000</v>
          </cell>
        </row>
        <row r="7164">
          <cell r="A7164" t="str">
            <v>CCIN000563-13000-001</v>
          </cell>
          <cell r="I7164">
            <v>22000</v>
          </cell>
        </row>
        <row r="7165">
          <cell r="A7165" t="str">
            <v>CCIN000563-14000-001</v>
          </cell>
          <cell r="I7165">
            <v>177000</v>
          </cell>
        </row>
        <row r="7166">
          <cell r="A7166" t="str">
            <v>CCIN000563-15000-001</v>
          </cell>
          <cell r="I7166">
            <v>2739062.5</v>
          </cell>
        </row>
        <row r="7167">
          <cell r="A7167" t="str">
            <v>CCIN000563-16000-001</v>
          </cell>
          <cell r="I7167">
            <v>150000</v>
          </cell>
        </row>
        <row r="7168">
          <cell r="A7168" t="str">
            <v>CCIN000563-17000-001</v>
          </cell>
          <cell r="I7168">
            <v>100000</v>
          </cell>
        </row>
        <row r="7169">
          <cell r="A7169" t="str">
            <v>CCIN000563-2000-005</v>
          </cell>
          <cell r="I7169">
            <v>3204000</v>
          </cell>
        </row>
        <row r="7170">
          <cell r="A7170" t="str">
            <v>CCIN000563-3000-001</v>
          </cell>
          <cell r="I7170">
            <v>55000</v>
          </cell>
        </row>
        <row r="7171">
          <cell r="A7171" t="str">
            <v>CCIN000563-4000-001</v>
          </cell>
          <cell r="I7171">
            <v>70000</v>
          </cell>
        </row>
        <row r="7172">
          <cell r="A7172" t="str">
            <v>CCIN000563-6000-001</v>
          </cell>
          <cell r="I7172">
            <v>1064362</v>
          </cell>
        </row>
        <row r="7173">
          <cell r="A7173" t="str">
            <v>CCIN000563-7000-001</v>
          </cell>
          <cell r="I7173">
            <v>860600</v>
          </cell>
        </row>
        <row r="7174">
          <cell r="A7174" t="str">
            <v>CCIN000563-9000-001</v>
          </cell>
          <cell r="I7174">
            <v>1280000</v>
          </cell>
        </row>
        <row r="7175">
          <cell r="A7175" t="str">
            <v>CCIN000564-1000-002</v>
          </cell>
          <cell r="I7175">
            <v>75000</v>
          </cell>
        </row>
        <row r="7176">
          <cell r="A7176" t="str">
            <v>CCIN000564-1000-004</v>
          </cell>
          <cell r="I7176">
            <v>405000</v>
          </cell>
        </row>
        <row r="7177">
          <cell r="A7177" t="str">
            <v>CCIN000564-3000-004</v>
          </cell>
          <cell r="I7177">
            <v>150000</v>
          </cell>
        </row>
        <row r="7178">
          <cell r="A7178" t="str">
            <v>CCIN000564-4000-004</v>
          </cell>
          <cell r="I7178">
            <v>250000</v>
          </cell>
        </row>
        <row r="7179">
          <cell r="A7179" t="str">
            <v>CCIN000565-10000-002</v>
          </cell>
          <cell r="I7179">
            <v>150000</v>
          </cell>
        </row>
        <row r="7180">
          <cell r="A7180" t="str">
            <v>CCIN000565-1000-002</v>
          </cell>
          <cell r="I7180">
            <v>2130852</v>
          </cell>
        </row>
        <row r="7181">
          <cell r="A7181" t="str">
            <v>CCIN000565-1000-004</v>
          </cell>
          <cell r="I7181">
            <v>204000</v>
          </cell>
        </row>
        <row r="7182">
          <cell r="A7182" t="str">
            <v>CCIN000565-1000-005</v>
          </cell>
          <cell r="I7182">
            <v>30000</v>
          </cell>
        </row>
        <row r="7183">
          <cell r="A7183" t="str">
            <v>CCIN000565-11000-002</v>
          </cell>
          <cell r="I7183">
            <v>150000</v>
          </cell>
        </row>
        <row r="7184">
          <cell r="A7184" t="str">
            <v>CCIN000565-12000-002</v>
          </cell>
          <cell r="I7184">
            <v>200000</v>
          </cell>
        </row>
        <row r="7185">
          <cell r="A7185" t="str">
            <v>CCIN000565-13000-002</v>
          </cell>
          <cell r="I7185">
            <v>845070</v>
          </cell>
        </row>
        <row r="7186">
          <cell r="A7186" t="str">
            <v>CCIN000565-14000-002</v>
          </cell>
          <cell r="I7186">
            <v>300000</v>
          </cell>
        </row>
        <row r="7187">
          <cell r="A7187" t="str">
            <v>CCIN000565-16000-002</v>
          </cell>
          <cell r="I7187">
            <v>300000</v>
          </cell>
        </row>
        <row r="7188">
          <cell r="A7188" t="str">
            <v>CCIN000565-18000-002</v>
          </cell>
          <cell r="I7188">
            <v>847000</v>
          </cell>
        </row>
        <row r="7189">
          <cell r="A7189" t="str">
            <v>CCIN000565-2000-002</v>
          </cell>
          <cell r="I7189">
            <v>1072341</v>
          </cell>
        </row>
        <row r="7190">
          <cell r="A7190" t="str">
            <v>CCIN000565-2000-006</v>
          </cell>
          <cell r="I7190">
            <v>40477</v>
          </cell>
        </row>
        <row r="7191">
          <cell r="A7191" t="str">
            <v>CCIN000565-4000-002</v>
          </cell>
          <cell r="I7191">
            <v>1000000</v>
          </cell>
        </row>
        <row r="7192">
          <cell r="A7192" t="str">
            <v>CCIN000565-7000-001</v>
          </cell>
          <cell r="I7192">
            <v>500000</v>
          </cell>
        </row>
        <row r="7193">
          <cell r="A7193" t="str">
            <v>CCIN000565-7000-002</v>
          </cell>
          <cell r="I7193">
            <v>785000</v>
          </cell>
        </row>
        <row r="7194">
          <cell r="A7194" t="str">
            <v>CCIN000565-8000-001</v>
          </cell>
          <cell r="I7194">
            <v>350000</v>
          </cell>
        </row>
        <row r="7195">
          <cell r="A7195" t="str">
            <v>CCIN000565-8000-002</v>
          </cell>
          <cell r="I7195">
            <v>755958</v>
          </cell>
        </row>
        <row r="7196">
          <cell r="A7196" t="str">
            <v>CCIN000565-9000-002</v>
          </cell>
          <cell r="I7196">
            <v>1500000</v>
          </cell>
        </row>
        <row r="7197">
          <cell r="A7197" t="str">
            <v>CCIN000566-10000-004</v>
          </cell>
          <cell r="I7197">
            <v>200000</v>
          </cell>
        </row>
        <row r="7198">
          <cell r="A7198" t="str">
            <v>CCIN000566-1000-001</v>
          </cell>
          <cell r="I7198">
            <v>90000</v>
          </cell>
        </row>
        <row r="7199">
          <cell r="A7199" t="str">
            <v>CCIN000566-1000-002</v>
          </cell>
          <cell r="I7199">
            <v>1000000</v>
          </cell>
        </row>
        <row r="7200">
          <cell r="A7200" t="str">
            <v>CCIN000566-1000-003</v>
          </cell>
          <cell r="I7200">
            <v>40000</v>
          </cell>
        </row>
        <row r="7201">
          <cell r="A7201" t="str">
            <v>CCIN000566-1000-004</v>
          </cell>
          <cell r="I7201">
            <v>332000</v>
          </cell>
        </row>
        <row r="7202">
          <cell r="A7202" t="str">
            <v>CCIN000566-1000-005</v>
          </cell>
          <cell r="I7202">
            <v>440000</v>
          </cell>
        </row>
        <row r="7203">
          <cell r="A7203" t="str">
            <v>CCIN000566-1000-006</v>
          </cell>
          <cell r="I7203">
            <v>250000</v>
          </cell>
        </row>
        <row r="7204">
          <cell r="A7204" t="str">
            <v>CCIN000566-11000-004</v>
          </cell>
          <cell r="I7204">
            <v>100000</v>
          </cell>
        </row>
        <row r="7205">
          <cell r="A7205" t="str">
            <v>CCIN000566-12000-004</v>
          </cell>
          <cell r="I7205">
            <v>110000</v>
          </cell>
        </row>
        <row r="7206">
          <cell r="A7206" t="str">
            <v>CCIN000566-13000-004</v>
          </cell>
          <cell r="I7206">
            <v>150000</v>
          </cell>
        </row>
        <row r="7207">
          <cell r="A7207" t="str">
            <v>CCIN000566-14000-004</v>
          </cell>
          <cell r="I7207">
            <v>250000</v>
          </cell>
        </row>
        <row r="7208">
          <cell r="A7208" t="str">
            <v>CCIN000566-15000-004</v>
          </cell>
          <cell r="I7208">
            <v>260000</v>
          </cell>
        </row>
        <row r="7209">
          <cell r="A7209" t="str">
            <v>CCIN000566-16000-004</v>
          </cell>
          <cell r="I7209">
            <v>300000</v>
          </cell>
        </row>
        <row r="7210">
          <cell r="A7210" t="str">
            <v>CCIN000566-17000-004</v>
          </cell>
          <cell r="I7210">
            <v>100000</v>
          </cell>
        </row>
        <row r="7211">
          <cell r="A7211" t="str">
            <v>CCIN000566-19000-004</v>
          </cell>
          <cell r="I7211">
            <v>50000</v>
          </cell>
        </row>
        <row r="7212">
          <cell r="A7212" t="str">
            <v>CCIN000566-20000-004</v>
          </cell>
          <cell r="I7212">
            <v>50000</v>
          </cell>
        </row>
        <row r="7213">
          <cell r="A7213" t="str">
            <v>CCIN000566-2000-002</v>
          </cell>
          <cell r="I7213">
            <v>1500000</v>
          </cell>
        </row>
        <row r="7214">
          <cell r="A7214" t="str">
            <v>CCIN000566-2000-003</v>
          </cell>
          <cell r="I7214">
            <v>64469</v>
          </cell>
        </row>
        <row r="7215">
          <cell r="A7215" t="str">
            <v>CCIN000566-2000-004</v>
          </cell>
          <cell r="I7215">
            <v>100000</v>
          </cell>
        </row>
        <row r="7216">
          <cell r="A7216" t="str">
            <v>CCIN000566-2000-006</v>
          </cell>
          <cell r="I7216">
            <v>285925</v>
          </cell>
        </row>
        <row r="7217">
          <cell r="A7217" t="str">
            <v>CCIN000566-21000-004</v>
          </cell>
          <cell r="I7217">
            <v>150000</v>
          </cell>
        </row>
        <row r="7218">
          <cell r="A7218" t="str">
            <v>CCIN000566-22000-004</v>
          </cell>
          <cell r="I7218">
            <v>160000</v>
          </cell>
        </row>
        <row r="7219">
          <cell r="A7219" t="str">
            <v>CCIN000566-24000-004</v>
          </cell>
          <cell r="I7219">
            <v>200000</v>
          </cell>
        </row>
        <row r="7220">
          <cell r="A7220" t="str">
            <v>CCIN000566-25000-004</v>
          </cell>
          <cell r="I7220">
            <v>200000</v>
          </cell>
        </row>
        <row r="7221">
          <cell r="A7221" t="str">
            <v>CCIN000566-27000-004</v>
          </cell>
          <cell r="I7221">
            <v>200000</v>
          </cell>
        </row>
        <row r="7222">
          <cell r="A7222" t="str">
            <v>CCIN000566-28000-004</v>
          </cell>
          <cell r="I7222">
            <v>200000</v>
          </cell>
        </row>
        <row r="7223">
          <cell r="A7223" t="str">
            <v>CCIN000566-29000-004</v>
          </cell>
          <cell r="I7223">
            <v>200000</v>
          </cell>
        </row>
        <row r="7224">
          <cell r="A7224" t="str">
            <v>CCIN000566-30000-004</v>
          </cell>
          <cell r="I7224">
            <v>200000</v>
          </cell>
        </row>
        <row r="7225">
          <cell r="A7225" t="str">
            <v>CCIN000566-3000-001</v>
          </cell>
          <cell r="I7225">
            <v>100000</v>
          </cell>
        </row>
        <row r="7226">
          <cell r="A7226" t="str">
            <v>CCIN000566-3000-004</v>
          </cell>
          <cell r="I7226">
            <v>120000</v>
          </cell>
        </row>
        <row r="7227">
          <cell r="A7227" t="str">
            <v>CCIN000566-31000-004</v>
          </cell>
          <cell r="I7227">
            <v>200000</v>
          </cell>
        </row>
        <row r="7228">
          <cell r="A7228" t="str">
            <v>CCIN000566-32000-004</v>
          </cell>
          <cell r="I7228">
            <v>200000</v>
          </cell>
        </row>
        <row r="7229">
          <cell r="A7229" t="str">
            <v>CCIN000566-33000-004</v>
          </cell>
          <cell r="I7229">
            <v>250000</v>
          </cell>
        </row>
        <row r="7230">
          <cell r="A7230" t="str">
            <v>CCIN000566-34000-004</v>
          </cell>
          <cell r="I7230">
            <v>250000</v>
          </cell>
        </row>
        <row r="7231">
          <cell r="A7231" t="str">
            <v>CCIN000566-4000-001</v>
          </cell>
          <cell r="I7231">
            <v>60000</v>
          </cell>
        </row>
        <row r="7232">
          <cell r="A7232" t="str">
            <v>CCIN000566-4000-004</v>
          </cell>
          <cell r="I7232">
            <v>130000</v>
          </cell>
        </row>
        <row r="7233">
          <cell r="A7233" t="str">
            <v>CCIN000566-6000-001</v>
          </cell>
          <cell r="I7233">
            <v>125000</v>
          </cell>
        </row>
        <row r="7234">
          <cell r="A7234" t="str">
            <v>CCIN000566-6000-004</v>
          </cell>
          <cell r="I7234">
            <v>150000</v>
          </cell>
        </row>
        <row r="7235">
          <cell r="A7235" t="str">
            <v>CCIN000566-7000-001</v>
          </cell>
          <cell r="I7235">
            <v>125000</v>
          </cell>
        </row>
        <row r="7236">
          <cell r="A7236" t="str">
            <v>CCIN000566-7000-004</v>
          </cell>
          <cell r="I7236">
            <v>150000</v>
          </cell>
        </row>
        <row r="7237">
          <cell r="A7237" t="str">
            <v>CCIN000566-8000-004</v>
          </cell>
          <cell r="I7237">
            <v>30000</v>
          </cell>
        </row>
        <row r="7238">
          <cell r="A7238" t="str">
            <v>CCIN000566-9000-004</v>
          </cell>
          <cell r="I7238">
            <v>50000</v>
          </cell>
        </row>
        <row r="7239">
          <cell r="A7239" t="str">
            <v>CCIN000567-1000-004</v>
          </cell>
          <cell r="I7239">
            <v>15000</v>
          </cell>
        </row>
        <row r="7240">
          <cell r="A7240" t="str">
            <v>CCIN000567-1000-006</v>
          </cell>
          <cell r="I7240">
            <v>88707.199999999997</v>
          </cell>
        </row>
        <row r="7241">
          <cell r="A7241" t="str">
            <v>CCIN000568-1000-003</v>
          </cell>
          <cell r="I7241">
            <v>254700</v>
          </cell>
        </row>
        <row r="7242">
          <cell r="A7242" t="str">
            <v>CCIN000568-1000-004</v>
          </cell>
          <cell r="I7242">
            <v>544000</v>
          </cell>
        </row>
        <row r="7243">
          <cell r="A7243" t="str">
            <v>CCIN000568-1000-005</v>
          </cell>
          <cell r="I7243">
            <v>300000</v>
          </cell>
        </row>
        <row r="7244">
          <cell r="A7244" t="str">
            <v>CCIN000568-1000-006</v>
          </cell>
          <cell r="I7244">
            <v>67123</v>
          </cell>
        </row>
        <row r="7245">
          <cell r="A7245" t="str">
            <v>CCIN000568-2000-003</v>
          </cell>
          <cell r="I7245">
            <v>254700</v>
          </cell>
        </row>
        <row r="7246">
          <cell r="A7246" t="str">
            <v>CCIN000569-1000-003</v>
          </cell>
          <cell r="I7246">
            <v>50000</v>
          </cell>
        </row>
        <row r="7247">
          <cell r="A7247" t="str">
            <v>CCIN000569-1000-004</v>
          </cell>
          <cell r="I7247">
            <v>230000</v>
          </cell>
        </row>
        <row r="7248">
          <cell r="A7248" t="str">
            <v>CCIN000569-1000-006</v>
          </cell>
          <cell r="I7248">
            <v>200000</v>
          </cell>
        </row>
        <row r="7249">
          <cell r="A7249" t="str">
            <v>CCIN000569-2000-002</v>
          </cell>
          <cell r="I7249">
            <v>9000000</v>
          </cell>
        </row>
        <row r="7250">
          <cell r="A7250" t="str">
            <v>CCIN000570-10000-001</v>
          </cell>
          <cell r="I7250">
            <v>40000</v>
          </cell>
        </row>
        <row r="7251">
          <cell r="A7251" t="str">
            <v>CCIN000570-10000-004</v>
          </cell>
          <cell r="I7251">
            <v>30000</v>
          </cell>
        </row>
        <row r="7252">
          <cell r="A7252" t="str">
            <v>CCIN000570-1000-002</v>
          </cell>
          <cell r="I7252">
            <v>900000</v>
          </cell>
        </row>
        <row r="7253">
          <cell r="A7253" t="str">
            <v>CCIN000570-1000-004</v>
          </cell>
          <cell r="I7253">
            <v>180000</v>
          </cell>
        </row>
        <row r="7254">
          <cell r="A7254" t="str">
            <v>CCIN000570-11000-001</v>
          </cell>
          <cell r="I7254">
            <v>60000</v>
          </cell>
        </row>
        <row r="7255">
          <cell r="A7255" t="str">
            <v>CCIN000570-11000-004</v>
          </cell>
          <cell r="I7255">
            <v>211921</v>
          </cell>
        </row>
        <row r="7256">
          <cell r="A7256" t="str">
            <v>CCIN000570-2000-004</v>
          </cell>
          <cell r="I7256">
            <v>150000</v>
          </cell>
        </row>
        <row r="7257">
          <cell r="A7257" t="str">
            <v>CCIN000570-3000-004</v>
          </cell>
          <cell r="I7257">
            <v>30000</v>
          </cell>
        </row>
        <row r="7258">
          <cell r="A7258" t="str">
            <v>CCIN000570-4000-004</v>
          </cell>
          <cell r="I7258">
            <v>35000</v>
          </cell>
        </row>
        <row r="7259">
          <cell r="A7259" t="str">
            <v>CCIN000570-5000-004</v>
          </cell>
          <cell r="I7259">
            <v>30000</v>
          </cell>
        </row>
        <row r="7260">
          <cell r="A7260" t="str">
            <v>CCIN000570-7000-004</v>
          </cell>
          <cell r="I7260">
            <v>90000</v>
          </cell>
        </row>
        <row r="7261">
          <cell r="A7261" t="str">
            <v>CCIN000570-8000-001</v>
          </cell>
          <cell r="I7261">
            <v>60000</v>
          </cell>
        </row>
        <row r="7262">
          <cell r="A7262" t="str">
            <v>CCIN000570-8000-004</v>
          </cell>
          <cell r="I7262">
            <v>15000</v>
          </cell>
        </row>
        <row r="7263">
          <cell r="A7263" t="str">
            <v>CCIN000570-9000-001</v>
          </cell>
          <cell r="I7263">
            <v>50000</v>
          </cell>
        </row>
        <row r="7264">
          <cell r="A7264" t="str">
            <v>CCIN000570-9000-004</v>
          </cell>
          <cell r="I7264">
            <v>25000</v>
          </cell>
        </row>
        <row r="7265">
          <cell r="A7265" t="str">
            <v>CCIN000571-1000-003</v>
          </cell>
          <cell r="I7265">
            <v>30000</v>
          </cell>
        </row>
        <row r="7266">
          <cell r="A7266" t="str">
            <v>CCIN000571-1000-004</v>
          </cell>
          <cell r="I7266">
            <v>45000</v>
          </cell>
        </row>
        <row r="7267">
          <cell r="A7267" t="str">
            <v>CCIN000571-2000-001</v>
          </cell>
          <cell r="I7267">
            <v>300000</v>
          </cell>
        </row>
        <row r="7268">
          <cell r="A7268" t="str">
            <v>CCIN000571-2000-003</v>
          </cell>
          <cell r="I7268">
            <v>32600</v>
          </cell>
        </row>
        <row r="7269">
          <cell r="A7269" t="str">
            <v>CCIN000571-2000-005</v>
          </cell>
          <cell r="I7269">
            <v>4267128</v>
          </cell>
        </row>
        <row r="7270">
          <cell r="A7270" t="str">
            <v>CCIN000571-3000-002</v>
          </cell>
          <cell r="I7270">
            <v>14700000</v>
          </cell>
        </row>
        <row r="7271">
          <cell r="A7271" t="str">
            <v>CCIN000571-3000-005</v>
          </cell>
          <cell r="I7271">
            <v>5000000</v>
          </cell>
        </row>
        <row r="7272">
          <cell r="A7272" t="str">
            <v>CCIN000571-4000-005</v>
          </cell>
          <cell r="I7272">
            <v>1042292</v>
          </cell>
        </row>
        <row r="7273">
          <cell r="A7273" t="str">
            <v>CCIN000572-1000-002</v>
          </cell>
          <cell r="I7273">
            <v>5000000</v>
          </cell>
        </row>
        <row r="7274">
          <cell r="A7274" t="str">
            <v>CCIN000572-1000-004</v>
          </cell>
          <cell r="I7274">
            <v>200000</v>
          </cell>
        </row>
        <row r="7275">
          <cell r="A7275" t="str">
            <v>CCIN000572-2000-002</v>
          </cell>
          <cell r="I7275">
            <v>10000000</v>
          </cell>
        </row>
        <row r="7276">
          <cell r="A7276" t="str">
            <v>CCIN000572-2000-003</v>
          </cell>
          <cell r="I7276">
            <v>32600</v>
          </cell>
        </row>
        <row r="7277">
          <cell r="A7277" t="str">
            <v>CCIN000573-1000-002</v>
          </cell>
          <cell r="I7277">
            <v>1000000</v>
          </cell>
        </row>
        <row r="7278">
          <cell r="A7278" t="str">
            <v>CCIN000573-1000-003</v>
          </cell>
          <cell r="I7278">
            <v>43200</v>
          </cell>
        </row>
        <row r="7279">
          <cell r="A7279" t="str">
            <v>CCIN000573-1000-005</v>
          </cell>
          <cell r="I7279">
            <v>11049220</v>
          </cell>
        </row>
        <row r="7280">
          <cell r="A7280" t="str">
            <v>CCIN000573-1000-006</v>
          </cell>
          <cell r="I7280">
            <v>339510</v>
          </cell>
        </row>
        <row r="7281">
          <cell r="A7281" t="str">
            <v>CCIN000573-3000-001</v>
          </cell>
          <cell r="I7281">
            <v>90000</v>
          </cell>
        </row>
        <row r="7282">
          <cell r="A7282" t="str">
            <v>CCIN000573-5000-001</v>
          </cell>
          <cell r="I7282">
            <v>100000</v>
          </cell>
        </row>
        <row r="7283">
          <cell r="A7283" t="str">
            <v>CCIN000573-6000-001</v>
          </cell>
          <cell r="I7283">
            <v>100000</v>
          </cell>
        </row>
        <row r="7284">
          <cell r="A7284" t="str">
            <v>CCIN000573-7000-001</v>
          </cell>
          <cell r="I7284">
            <v>100000</v>
          </cell>
        </row>
        <row r="7285">
          <cell r="A7285" t="str">
            <v>CCIN000573-8000-001</v>
          </cell>
          <cell r="I7285">
            <v>100000</v>
          </cell>
        </row>
        <row r="7286">
          <cell r="A7286" t="str">
            <v>CCIN000573-9000-001</v>
          </cell>
          <cell r="I7286">
            <v>120000</v>
          </cell>
        </row>
        <row r="7287">
          <cell r="A7287" t="str">
            <v>CCIN000574-10000-001</v>
          </cell>
          <cell r="I7287">
            <v>30000</v>
          </cell>
        </row>
        <row r="7288">
          <cell r="A7288" t="str">
            <v>CCIN000574-1000-002</v>
          </cell>
          <cell r="I7288">
            <v>327000</v>
          </cell>
        </row>
        <row r="7289">
          <cell r="A7289" t="str">
            <v>CCIN000574-1000-003</v>
          </cell>
          <cell r="I7289">
            <v>150000</v>
          </cell>
        </row>
        <row r="7290">
          <cell r="A7290" t="str">
            <v>CCIN000574-1000-004</v>
          </cell>
          <cell r="I7290">
            <v>200000</v>
          </cell>
        </row>
        <row r="7291">
          <cell r="A7291" t="str">
            <v>CCIN000574-1000-005</v>
          </cell>
          <cell r="I7291">
            <v>300000</v>
          </cell>
        </row>
        <row r="7292">
          <cell r="A7292" t="str">
            <v>CCIN000574-1000-006</v>
          </cell>
          <cell r="I7292">
            <v>32070</v>
          </cell>
        </row>
        <row r="7293">
          <cell r="A7293" t="str">
            <v>CCIN000574-11000-001</v>
          </cell>
          <cell r="I7293">
            <v>30000</v>
          </cell>
        </row>
        <row r="7294">
          <cell r="A7294" t="str">
            <v>CCIN000574-2000-004</v>
          </cell>
          <cell r="I7294">
            <v>244000</v>
          </cell>
        </row>
        <row r="7295">
          <cell r="A7295" t="str">
            <v>CCIN000574-2000-005</v>
          </cell>
          <cell r="I7295">
            <v>300000</v>
          </cell>
        </row>
        <row r="7296">
          <cell r="A7296" t="str">
            <v>CCIN000574-3000-005</v>
          </cell>
          <cell r="I7296">
            <v>20000</v>
          </cell>
        </row>
        <row r="7297">
          <cell r="A7297" t="str">
            <v>CCIN000574-5000-001</v>
          </cell>
          <cell r="I7297">
            <v>30000</v>
          </cell>
        </row>
        <row r="7298">
          <cell r="A7298" t="str">
            <v>CCIN000574-6000-001</v>
          </cell>
          <cell r="I7298">
            <v>15000</v>
          </cell>
        </row>
        <row r="7299">
          <cell r="A7299" t="str">
            <v>CCIN000574-7000-001</v>
          </cell>
          <cell r="I7299">
            <v>30000</v>
          </cell>
        </row>
        <row r="7300">
          <cell r="A7300" t="str">
            <v>CCIN000574-8000-001</v>
          </cell>
          <cell r="I7300">
            <v>20000</v>
          </cell>
        </row>
        <row r="7301">
          <cell r="A7301" t="str">
            <v>CCIN000574-9000-001</v>
          </cell>
          <cell r="I7301">
            <v>20000</v>
          </cell>
        </row>
        <row r="7302">
          <cell r="A7302" t="str">
            <v>CCIN000575-1000-002</v>
          </cell>
          <cell r="I7302">
            <v>7000000</v>
          </cell>
        </row>
        <row r="7303">
          <cell r="A7303" t="str">
            <v>CCIN000575-1000-003</v>
          </cell>
          <cell r="I7303">
            <v>30000</v>
          </cell>
        </row>
        <row r="7304">
          <cell r="A7304" t="str">
            <v>CCIN000575-2000-002</v>
          </cell>
          <cell r="I7304">
            <v>2500000</v>
          </cell>
        </row>
        <row r="7305">
          <cell r="A7305" t="str">
            <v>CCIN000575-3000-002</v>
          </cell>
          <cell r="I7305">
            <v>400000</v>
          </cell>
        </row>
        <row r="7306">
          <cell r="A7306" t="str">
            <v>CCIN000576-1000-004</v>
          </cell>
          <cell r="I7306">
            <v>350000</v>
          </cell>
        </row>
        <row r="7307">
          <cell r="A7307" t="str">
            <v>CCIN000576-1000-005</v>
          </cell>
          <cell r="I7307">
            <v>809681</v>
          </cell>
        </row>
        <row r="7308">
          <cell r="A7308" t="str">
            <v>CCIN000576-1000-006</v>
          </cell>
          <cell r="I7308">
            <v>238605</v>
          </cell>
        </row>
        <row r="7309">
          <cell r="A7309" t="str">
            <v>CCIN000576-2000-002</v>
          </cell>
          <cell r="I7309">
            <v>400000</v>
          </cell>
        </row>
        <row r="7310">
          <cell r="A7310" t="str">
            <v>CCIN000576-2000-004</v>
          </cell>
          <cell r="I7310">
            <v>35000</v>
          </cell>
        </row>
        <row r="7311">
          <cell r="A7311" t="str">
            <v>CCIN000576-2000-005</v>
          </cell>
          <cell r="I7311">
            <v>400000</v>
          </cell>
        </row>
        <row r="7312">
          <cell r="A7312" t="str">
            <v>CCIN000576-3000-002</v>
          </cell>
          <cell r="I7312">
            <v>273750</v>
          </cell>
        </row>
        <row r="7313">
          <cell r="A7313" t="str">
            <v>CCIN000577-1000-001</v>
          </cell>
          <cell r="I7313">
            <v>470000</v>
          </cell>
        </row>
        <row r="7314">
          <cell r="A7314" t="str">
            <v>CCIN000577-1000-003</v>
          </cell>
          <cell r="I7314">
            <v>30000</v>
          </cell>
        </row>
        <row r="7315">
          <cell r="A7315" t="str">
            <v>CCIN000577-1000-004</v>
          </cell>
          <cell r="I7315">
            <v>100000</v>
          </cell>
        </row>
        <row r="7316">
          <cell r="A7316" t="str">
            <v>CCIN000577-1000-005</v>
          </cell>
          <cell r="I7316">
            <v>115800</v>
          </cell>
        </row>
        <row r="7317">
          <cell r="A7317" t="str">
            <v>CCIN000577-1000-006</v>
          </cell>
          <cell r="I7317">
            <v>630938</v>
          </cell>
        </row>
        <row r="7318">
          <cell r="A7318" t="str">
            <v>CCIN000577-17000-004</v>
          </cell>
          <cell r="I7318">
            <v>50000</v>
          </cell>
        </row>
        <row r="7319">
          <cell r="A7319" t="str">
            <v>CCIN000577-2000-001</v>
          </cell>
          <cell r="I7319">
            <v>420000</v>
          </cell>
        </row>
        <row r="7320">
          <cell r="A7320" t="str">
            <v>CCIN000577-2000-005</v>
          </cell>
          <cell r="I7320">
            <v>104792</v>
          </cell>
        </row>
        <row r="7321">
          <cell r="A7321" t="str">
            <v>CCIN000577-3000-004</v>
          </cell>
          <cell r="I7321">
            <v>120000</v>
          </cell>
        </row>
        <row r="7322">
          <cell r="A7322" t="str">
            <v>CCIN000577-4000-004</v>
          </cell>
          <cell r="I7322">
            <v>170000</v>
          </cell>
        </row>
        <row r="7323">
          <cell r="A7323" t="str">
            <v>CCIN000577-4000-005</v>
          </cell>
          <cell r="I7323">
            <v>115000</v>
          </cell>
        </row>
        <row r="7324">
          <cell r="A7324" t="str">
            <v>CCIN000577-5000-004</v>
          </cell>
          <cell r="I7324">
            <v>20000</v>
          </cell>
        </row>
        <row r="7325">
          <cell r="A7325" t="str">
            <v>CCIN000577-5000-005</v>
          </cell>
          <cell r="I7325">
            <v>100000</v>
          </cell>
        </row>
        <row r="7326">
          <cell r="A7326" t="str">
            <v>CCIN000577-6000-004</v>
          </cell>
          <cell r="I7326">
            <v>20000</v>
          </cell>
        </row>
        <row r="7327">
          <cell r="A7327" t="str">
            <v>CCIN000577-6000-005</v>
          </cell>
          <cell r="I7327">
            <v>107800</v>
          </cell>
        </row>
        <row r="7328">
          <cell r="A7328" t="str">
            <v>CCIN000577-7000-004</v>
          </cell>
          <cell r="I7328">
            <v>20000</v>
          </cell>
        </row>
        <row r="7329">
          <cell r="A7329" t="str">
            <v>CCIN000577-8000-004</v>
          </cell>
          <cell r="I7329">
            <v>25000</v>
          </cell>
        </row>
        <row r="7330">
          <cell r="A7330" t="str">
            <v>CCIN000577-8000-005</v>
          </cell>
          <cell r="I7330">
            <v>188000</v>
          </cell>
        </row>
        <row r="7331">
          <cell r="A7331" t="str">
            <v>CCIN000577-9000-004</v>
          </cell>
          <cell r="I7331">
            <v>18000</v>
          </cell>
        </row>
        <row r="7332">
          <cell r="A7332" t="str">
            <v>CCIN000578-1000-002</v>
          </cell>
          <cell r="I7332">
            <v>80000</v>
          </cell>
        </row>
        <row r="7333">
          <cell r="A7333" t="str">
            <v>CCIN000578-1000-003</v>
          </cell>
          <cell r="I7333">
            <v>22000</v>
          </cell>
        </row>
        <row r="7334">
          <cell r="A7334" t="str">
            <v>CCIN000578-1000-004</v>
          </cell>
          <cell r="I7334">
            <v>25000</v>
          </cell>
        </row>
        <row r="7335">
          <cell r="A7335" t="str">
            <v>CCIN000578-1000-005</v>
          </cell>
          <cell r="I7335">
            <v>350000</v>
          </cell>
        </row>
        <row r="7336">
          <cell r="A7336" t="str">
            <v>CCIN000578-1000-006</v>
          </cell>
          <cell r="I7336">
            <v>160000</v>
          </cell>
        </row>
        <row r="7337">
          <cell r="A7337" t="str">
            <v>CCIN000578-11000-001</v>
          </cell>
          <cell r="I7337">
            <v>120000</v>
          </cell>
        </row>
        <row r="7338">
          <cell r="A7338" t="str">
            <v>CCIN000578-12000-001</v>
          </cell>
          <cell r="I7338">
            <v>120000</v>
          </cell>
        </row>
        <row r="7339">
          <cell r="A7339" t="str">
            <v>CCIN000578-13000-001</v>
          </cell>
          <cell r="I7339">
            <v>130000</v>
          </cell>
        </row>
        <row r="7340">
          <cell r="A7340" t="str">
            <v>CCIN000578-14000-001</v>
          </cell>
          <cell r="I7340">
            <v>150000</v>
          </cell>
        </row>
        <row r="7341">
          <cell r="A7341" t="str">
            <v>CCIN000578-15000-001</v>
          </cell>
          <cell r="I7341">
            <v>150000</v>
          </cell>
        </row>
        <row r="7342">
          <cell r="A7342" t="str">
            <v>CCIN000578-16000-001</v>
          </cell>
          <cell r="I7342">
            <v>150000</v>
          </cell>
        </row>
        <row r="7343">
          <cell r="A7343" t="str">
            <v>CCIN000578-17000-001</v>
          </cell>
          <cell r="I7343">
            <v>150000</v>
          </cell>
        </row>
        <row r="7344">
          <cell r="A7344" t="str">
            <v>CCIN000578-20000-001</v>
          </cell>
          <cell r="I7344">
            <v>150000</v>
          </cell>
        </row>
        <row r="7345">
          <cell r="A7345" t="str">
            <v>CCIN000578-3000-001</v>
          </cell>
          <cell r="I7345">
            <v>80000</v>
          </cell>
        </row>
        <row r="7346">
          <cell r="A7346" t="str">
            <v>CCIN000578-3000-005</v>
          </cell>
          <cell r="I7346">
            <v>350000</v>
          </cell>
        </row>
        <row r="7347">
          <cell r="A7347" t="str">
            <v>CCIN000578-4000-001</v>
          </cell>
          <cell r="I7347">
            <v>70000</v>
          </cell>
        </row>
        <row r="7348">
          <cell r="A7348" t="str">
            <v>CCIN000578-4000-005</v>
          </cell>
          <cell r="I7348">
            <v>350000</v>
          </cell>
        </row>
        <row r="7349">
          <cell r="A7349" t="str">
            <v>CCIN000578-5000-001</v>
          </cell>
          <cell r="I7349">
            <v>100000</v>
          </cell>
        </row>
        <row r="7350">
          <cell r="A7350" t="str">
            <v>CCIN000578-6000-001</v>
          </cell>
          <cell r="I7350">
            <v>100000</v>
          </cell>
        </row>
        <row r="7351">
          <cell r="A7351" t="str">
            <v>CCIN000578-7000-001</v>
          </cell>
          <cell r="I7351">
            <v>100000</v>
          </cell>
        </row>
        <row r="7352">
          <cell r="A7352" t="str">
            <v>CCIN000578-8000-001</v>
          </cell>
          <cell r="I7352">
            <v>100000</v>
          </cell>
        </row>
        <row r="7353">
          <cell r="A7353" t="str">
            <v>CCIN000579-1000-006</v>
          </cell>
          <cell r="I7353">
            <v>1800000</v>
          </cell>
        </row>
        <row r="7354">
          <cell r="A7354" t="str">
            <v>CCIN000579-2000-002</v>
          </cell>
          <cell r="I7354">
            <v>300000</v>
          </cell>
        </row>
        <row r="7355">
          <cell r="A7355" t="str">
            <v>CCIN000579-2000-006</v>
          </cell>
          <cell r="I7355">
            <v>1600000</v>
          </cell>
        </row>
        <row r="7356">
          <cell r="A7356" t="str">
            <v>CCIN000579-3000-006</v>
          </cell>
          <cell r="I7356">
            <v>1712000</v>
          </cell>
        </row>
        <row r="7357">
          <cell r="A7357" t="str">
            <v>CCIN000579-6000-001</v>
          </cell>
          <cell r="I7357">
            <v>200000</v>
          </cell>
        </row>
        <row r="7358">
          <cell r="A7358" t="str">
            <v>CCIN000580-2000-004</v>
          </cell>
          <cell r="I7358">
            <v>30000</v>
          </cell>
        </row>
        <row r="7359">
          <cell r="A7359" t="str">
            <v>CCIN000580-3000-004</v>
          </cell>
          <cell r="I7359">
            <v>30000</v>
          </cell>
        </row>
        <row r="7360">
          <cell r="A7360" t="str">
            <v>CCIN000580-5000-004</v>
          </cell>
          <cell r="I7360">
            <v>40000</v>
          </cell>
        </row>
        <row r="7361">
          <cell r="A7361" t="str">
            <v>CCIN000580-6000-004</v>
          </cell>
          <cell r="I7361">
            <v>50000</v>
          </cell>
        </row>
        <row r="7362">
          <cell r="A7362" t="str">
            <v>CCIN000580-7000-004</v>
          </cell>
          <cell r="I7362">
            <v>70000</v>
          </cell>
        </row>
        <row r="7363">
          <cell r="A7363" t="str">
            <v>CCIN000580-8000-004</v>
          </cell>
          <cell r="I7363">
            <v>100000</v>
          </cell>
        </row>
        <row r="7364">
          <cell r="A7364" t="str">
            <v>CCIN000581-1000-005</v>
          </cell>
          <cell r="I7364">
            <v>1000000</v>
          </cell>
        </row>
        <row r="7365">
          <cell r="A7365" t="str">
            <v>CCIN000581-1000-006</v>
          </cell>
          <cell r="I7365">
            <v>50000</v>
          </cell>
        </row>
        <row r="7366">
          <cell r="A7366" t="str">
            <v>CCIN000581-3000-005</v>
          </cell>
          <cell r="I7366">
            <v>1000000</v>
          </cell>
        </row>
        <row r="7367">
          <cell r="A7367" t="str">
            <v>CCIN000582-1000-003</v>
          </cell>
          <cell r="I7367">
            <v>30000</v>
          </cell>
        </row>
        <row r="7368">
          <cell r="A7368" t="str">
            <v>CCIN000582-1000-005</v>
          </cell>
          <cell r="I7368">
            <v>312000</v>
          </cell>
        </row>
        <row r="7369">
          <cell r="A7369" t="str">
            <v>CCIN000582-1000-006</v>
          </cell>
          <cell r="I7369">
            <v>250000</v>
          </cell>
        </row>
        <row r="7370">
          <cell r="A7370" t="str">
            <v>CCIN000582-2000-003</v>
          </cell>
          <cell r="I7370">
            <v>30000</v>
          </cell>
        </row>
        <row r="7371">
          <cell r="A7371" t="str">
            <v>CCIN000582-2000-004</v>
          </cell>
          <cell r="I7371">
            <v>80000</v>
          </cell>
        </row>
        <row r="7372">
          <cell r="A7372" t="str">
            <v>CCIN000582-2000-005</v>
          </cell>
          <cell r="I7372">
            <v>312000</v>
          </cell>
        </row>
        <row r="7373">
          <cell r="A7373" t="str">
            <v>CCIN000582-3000-005</v>
          </cell>
          <cell r="I7373">
            <v>312000</v>
          </cell>
        </row>
        <row r="7374">
          <cell r="A7374" t="str">
            <v>CCIN000582-4000-005</v>
          </cell>
          <cell r="I7374">
            <v>312000</v>
          </cell>
        </row>
        <row r="7375">
          <cell r="A7375" t="str">
            <v>CCIN000583-1000-002</v>
          </cell>
          <cell r="I7375">
            <v>110000</v>
          </cell>
        </row>
        <row r="7376">
          <cell r="A7376" t="str">
            <v>CCIN000583-1000-003</v>
          </cell>
          <cell r="I7376">
            <v>22000</v>
          </cell>
        </row>
        <row r="7377">
          <cell r="A7377" t="str">
            <v>CCIN000583-1000-005</v>
          </cell>
          <cell r="I7377">
            <v>50000</v>
          </cell>
        </row>
        <row r="7378">
          <cell r="A7378" t="str">
            <v>CCIN000583-1000-006</v>
          </cell>
          <cell r="I7378">
            <v>28012</v>
          </cell>
        </row>
        <row r="7379">
          <cell r="A7379" t="str">
            <v>CCIN000583-2000-003</v>
          </cell>
          <cell r="I7379">
            <v>30000</v>
          </cell>
        </row>
        <row r="7380">
          <cell r="A7380" t="str">
            <v>CCIN000584-1000-003</v>
          </cell>
          <cell r="I7380">
            <v>16600</v>
          </cell>
        </row>
        <row r="7381">
          <cell r="A7381" t="str">
            <v>CCIN000584-1000-006</v>
          </cell>
          <cell r="I7381">
            <v>500000</v>
          </cell>
        </row>
        <row r="7382">
          <cell r="A7382" t="str">
            <v>CCIN000584-2000-001</v>
          </cell>
          <cell r="I7382">
            <v>400000</v>
          </cell>
        </row>
        <row r="7383">
          <cell r="A7383" t="str">
            <v>CCIN000584-2000-002</v>
          </cell>
          <cell r="I7383">
            <v>80000</v>
          </cell>
        </row>
        <row r="7384">
          <cell r="A7384" t="str">
            <v>CCIN000584-2000-004</v>
          </cell>
          <cell r="I7384">
            <v>1200000</v>
          </cell>
        </row>
        <row r="7385">
          <cell r="A7385" t="str">
            <v>CCIN000584-3000-001</v>
          </cell>
          <cell r="I7385">
            <v>412000</v>
          </cell>
        </row>
        <row r="7386">
          <cell r="A7386" t="str">
            <v>CCIN000584-3000-002</v>
          </cell>
          <cell r="I7386">
            <v>100000</v>
          </cell>
        </row>
        <row r="7387">
          <cell r="A7387" t="str">
            <v>CCIN000584-3000-004</v>
          </cell>
          <cell r="I7387">
            <v>150000</v>
          </cell>
        </row>
        <row r="7388">
          <cell r="A7388" t="str">
            <v>CCIN000584-4000-001</v>
          </cell>
          <cell r="I7388">
            <v>500000</v>
          </cell>
        </row>
        <row r="7389">
          <cell r="A7389" t="str">
            <v>CCIN000584-4000-002</v>
          </cell>
          <cell r="I7389">
            <v>100000</v>
          </cell>
        </row>
        <row r="7390">
          <cell r="A7390" t="str">
            <v>CCIN000584-4000-004</v>
          </cell>
          <cell r="I7390">
            <v>150000</v>
          </cell>
        </row>
        <row r="7391">
          <cell r="A7391" t="str">
            <v>CCIN000584-5000-001</v>
          </cell>
          <cell r="I7391">
            <v>458000</v>
          </cell>
        </row>
        <row r="7392">
          <cell r="A7392" t="str">
            <v>CCIN000584-5000-002</v>
          </cell>
          <cell r="I7392">
            <v>50000</v>
          </cell>
        </row>
        <row r="7393">
          <cell r="A7393" t="str">
            <v>CCIN000584-5000-004</v>
          </cell>
          <cell r="I7393">
            <v>150000</v>
          </cell>
        </row>
        <row r="7394">
          <cell r="A7394" t="str">
            <v>CCIN000584-6000-001</v>
          </cell>
          <cell r="I7394">
            <v>208000</v>
          </cell>
        </row>
        <row r="7395">
          <cell r="A7395" t="str">
            <v>CCIN000584-6000-002</v>
          </cell>
          <cell r="I7395">
            <v>150000</v>
          </cell>
        </row>
        <row r="7396">
          <cell r="A7396" t="str">
            <v>CCIN000584-7000-004</v>
          </cell>
          <cell r="I7396">
            <v>150000</v>
          </cell>
        </row>
        <row r="7397">
          <cell r="A7397" t="str">
            <v>CCIN000584-9000-004</v>
          </cell>
          <cell r="I7397">
            <v>1200000</v>
          </cell>
        </row>
        <row r="7398">
          <cell r="A7398" t="str">
            <v>CCIN000585-1000-001</v>
          </cell>
          <cell r="I7398">
            <v>100000</v>
          </cell>
        </row>
        <row r="7399">
          <cell r="A7399" t="str">
            <v>CCIN000585-1000-002</v>
          </cell>
          <cell r="I7399">
            <v>2000000</v>
          </cell>
        </row>
        <row r="7400">
          <cell r="A7400" t="str">
            <v>CCIN000585-1000-003</v>
          </cell>
          <cell r="I7400">
            <v>16600</v>
          </cell>
        </row>
        <row r="7401">
          <cell r="A7401" t="str">
            <v>CCIN000585-1000-004</v>
          </cell>
          <cell r="I7401">
            <v>2400000</v>
          </cell>
        </row>
        <row r="7402">
          <cell r="A7402" t="str">
            <v>CCIN000585-2000-002</v>
          </cell>
          <cell r="I7402">
            <v>2000000</v>
          </cell>
        </row>
        <row r="7403">
          <cell r="A7403" t="str">
            <v>CCIN000585-2000-004</v>
          </cell>
          <cell r="I7403">
            <v>10640000</v>
          </cell>
        </row>
        <row r="7404">
          <cell r="A7404" t="str">
            <v>CCIN000585-3000-002</v>
          </cell>
          <cell r="I7404">
            <v>1473654</v>
          </cell>
        </row>
        <row r="7405">
          <cell r="A7405" t="str">
            <v>CCIN000586-1000-003</v>
          </cell>
          <cell r="I7405">
            <v>64500</v>
          </cell>
        </row>
        <row r="7406">
          <cell r="A7406" t="str">
            <v>CCIN000586-1000-006</v>
          </cell>
          <cell r="I7406">
            <v>822186</v>
          </cell>
        </row>
        <row r="7407">
          <cell r="A7407" t="str">
            <v>CCIN000586-2000-003</v>
          </cell>
          <cell r="I7407">
            <v>65000</v>
          </cell>
        </row>
        <row r="7408">
          <cell r="A7408" t="str">
            <v>CCIN000586-3000-003</v>
          </cell>
          <cell r="I7408">
            <v>65000</v>
          </cell>
        </row>
        <row r="7409">
          <cell r="A7409" t="str">
            <v>CCIN000587-1000-002</v>
          </cell>
          <cell r="I7409">
            <v>2000000</v>
          </cell>
        </row>
        <row r="7410">
          <cell r="A7410" t="str">
            <v>CCIN000587-1000-003</v>
          </cell>
          <cell r="I7410">
            <v>25000</v>
          </cell>
        </row>
        <row r="7411">
          <cell r="A7411" t="str">
            <v>CCIN000587-1000-005</v>
          </cell>
          <cell r="I7411">
            <v>380000</v>
          </cell>
        </row>
        <row r="7412">
          <cell r="A7412" t="str">
            <v>CCIN000587-2000-005</v>
          </cell>
          <cell r="I7412">
            <v>380000</v>
          </cell>
        </row>
        <row r="7413">
          <cell r="A7413" t="str">
            <v>CCIN000588-1000-005</v>
          </cell>
          <cell r="I7413">
            <v>250000</v>
          </cell>
        </row>
        <row r="7414">
          <cell r="A7414" t="str">
            <v>CCIN000589-1000-005</v>
          </cell>
          <cell r="I7414">
            <v>625626</v>
          </cell>
        </row>
        <row r="7415">
          <cell r="A7415" t="str">
            <v>CCIN000589-2000-005</v>
          </cell>
          <cell r="I7415">
            <v>53641</v>
          </cell>
        </row>
        <row r="7416">
          <cell r="A7416" t="str">
            <v>CCIN000589-2000-006</v>
          </cell>
          <cell r="I7416">
            <v>56757</v>
          </cell>
        </row>
        <row r="7417">
          <cell r="A7417" t="str">
            <v>CCIN000589-4000-005</v>
          </cell>
          <cell r="I7417">
            <v>1200000</v>
          </cell>
        </row>
        <row r="7418">
          <cell r="A7418" t="str">
            <v>CCIN000590-10000-001</v>
          </cell>
          <cell r="I7418">
            <v>40000</v>
          </cell>
        </row>
        <row r="7419">
          <cell r="A7419" t="str">
            <v>CCIN000590-1000-004</v>
          </cell>
          <cell r="I7419">
            <v>1700000</v>
          </cell>
        </row>
        <row r="7420">
          <cell r="A7420" t="str">
            <v>CCIN000590-1000-005</v>
          </cell>
          <cell r="I7420">
            <v>150000</v>
          </cell>
        </row>
        <row r="7421">
          <cell r="A7421" t="str">
            <v>CCIN000590-7000-001</v>
          </cell>
          <cell r="I7421">
            <v>50000</v>
          </cell>
        </row>
        <row r="7422">
          <cell r="A7422" t="str">
            <v>CCIN000590-9000-001</v>
          </cell>
          <cell r="I7422">
            <v>60000</v>
          </cell>
        </row>
        <row r="7423">
          <cell r="A7423" t="str">
            <v>CCIN000591-1000-002</v>
          </cell>
          <cell r="I7423">
            <v>150000</v>
          </cell>
        </row>
        <row r="7424">
          <cell r="A7424" t="str">
            <v>CCIN000591-1000-003</v>
          </cell>
          <cell r="I7424">
            <v>100000</v>
          </cell>
        </row>
        <row r="7425">
          <cell r="A7425" t="str">
            <v>CCIN000591-1000-004</v>
          </cell>
          <cell r="I7425">
            <v>440000</v>
          </cell>
        </row>
        <row r="7426">
          <cell r="A7426" t="str">
            <v>CCIN000591-2000-003</v>
          </cell>
          <cell r="I7426">
            <v>50000</v>
          </cell>
        </row>
        <row r="7427">
          <cell r="A7427" t="str">
            <v>CCIN000591-4000-002</v>
          </cell>
          <cell r="I7427">
            <v>55000</v>
          </cell>
        </row>
        <row r="7428">
          <cell r="A7428" t="str">
            <v>CCIN000592-1000-002</v>
          </cell>
          <cell r="I7428">
            <v>150000</v>
          </cell>
        </row>
        <row r="7429">
          <cell r="A7429" t="str">
            <v>CCIN000592-1000-003</v>
          </cell>
          <cell r="I7429">
            <v>32600</v>
          </cell>
        </row>
        <row r="7430">
          <cell r="A7430" t="str">
            <v>CCIN000592-1000-004</v>
          </cell>
          <cell r="I7430">
            <v>30000</v>
          </cell>
        </row>
        <row r="7431">
          <cell r="A7431" t="str">
            <v>CCIN000592-2000-002</v>
          </cell>
          <cell r="I7431">
            <v>180000</v>
          </cell>
        </row>
        <row r="7432">
          <cell r="A7432" t="str">
            <v>CCIN000592-2000-005</v>
          </cell>
          <cell r="I7432">
            <v>219000</v>
          </cell>
        </row>
        <row r="7433">
          <cell r="A7433" t="str">
            <v>CCIN000592-3000-006</v>
          </cell>
          <cell r="I7433">
            <v>48000</v>
          </cell>
        </row>
        <row r="7434">
          <cell r="A7434" t="str">
            <v>CCIN000593-1000-002</v>
          </cell>
          <cell r="I7434">
            <v>5617066</v>
          </cell>
        </row>
        <row r="7435">
          <cell r="A7435" t="str">
            <v>CCIN000593-1000-003</v>
          </cell>
          <cell r="I7435">
            <v>200000</v>
          </cell>
        </row>
        <row r="7436">
          <cell r="A7436" t="str">
            <v>CCIN000593-1000-004</v>
          </cell>
          <cell r="I7436">
            <v>942659</v>
          </cell>
        </row>
        <row r="7437">
          <cell r="A7437" t="str">
            <v>CCIN000593-11000-002</v>
          </cell>
          <cell r="I7437">
            <v>33410731</v>
          </cell>
        </row>
        <row r="7438">
          <cell r="A7438" t="str">
            <v>CCIN000593-2000-003</v>
          </cell>
          <cell r="I7438">
            <v>200000</v>
          </cell>
        </row>
        <row r="7439">
          <cell r="A7439" t="str">
            <v>CCIN000593-2000-004</v>
          </cell>
          <cell r="I7439">
            <v>145000</v>
          </cell>
        </row>
        <row r="7440">
          <cell r="A7440" t="str">
            <v>CCIN000593-2000-006</v>
          </cell>
          <cell r="I7440">
            <v>200000</v>
          </cell>
        </row>
        <row r="7441">
          <cell r="A7441" t="str">
            <v>CCIN000593-5000-002</v>
          </cell>
          <cell r="I7441">
            <v>9524794</v>
          </cell>
        </row>
        <row r="7442">
          <cell r="A7442" t="str">
            <v>CCIN000593-7000-002</v>
          </cell>
          <cell r="I7442">
            <v>9000000</v>
          </cell>
        </row>
        <row r="7443">
          <cell r="A7443" t="str">
            <v>CCIN000594-10000-005</v>
          </cell>
          <cell r="I7443">
            <v>100000</v>
          </cell>
        </row>
        <row r="7444">
          <cell r="A7444" t="str">
            <v>CCIN000594-1000-002</v>
          </cell>
          <cell r="I7444">
            <v>800000</v>
          </cell>
        </row>
        <row r="7445">
          <cell r="A7445" t="str">
            <v>CCIN000594-1000-003</v>
          </cell>
          <cell r="I7445">
            <v>260000</v>
          </cell>
        </row>
        <row r="7446">
          <cell r="A7446" t="str">
            <v>CCIN000594-1000-004</v>
          </cell>
          <cell r="I7446">
            <v>225000</v>
          </cell>
        </row>
        <row r="7447">
          <cell r="A7447" t="str">
            <v>CCIN000594-11000-005</v>
          </cell>
          <cell r="I7447">
            <v>60000</v>
          </cell>
        </row>
        <row r="7448">
          <cell r="A7448" t="str">
            <v>CCIN000594-12000-005</v>
          </cell>
          <cell r="I7448">
            <v>100000</v>
          </cell>
        </row>
        <row r="7449">
          <cell r="A7449" t="str">
            <v>CCIN000594-13000-005</v>
          </cell>
          <cell r="I7449">
            <v>110000</v>
          </cell>
        </row>
        <row r="7450">
          <cell r="A7450" t="str">
            <v>CCIN000594-14000-005</v>
          </cell>
          <cell r="I7450">
            <v>150000</v>
          </cell>
        </row>
        <row r="7451">
          <cell r="A7451" t="str">
            <v>CCIN000594-15000-005</v>
          </cell>
          <cell r="I7451">
            <v>150000</v>
          </cell>
        </row>
        <row r="7452">
          <cell r="A7452" t="str">
            <v>CCIN000594-2000-002</v>
          </cell>
          <cell r="I7452">
            <v>800000</v>
          </cell>
        </row>
        <row r="7453">
          <cell r="A7453" t="str">
            <v>CCIN000594-2000-004</v>
          </cell>
          <cell r="I7453">
            <v>25000</v>
          </cell>
        </row>
        <row r="7454">
          <cell r="A7454" t="str">
            <v>CCIN000594-3000-004</v>
          </cell>
          <cell r="I7454">
            <v>199333</v>
          </cell>
        </row>
        <row r="7455">
          <cell r="A7455" t="str">
            <v>CCIN000594-3000-005</v>
          </cell>
          <cell r="I7455">
            <v>228000</v>
          </cell>
        </row>
        <row r="7456">
          <cell r="A7456" t="str">
            <v>CCIN000594-4000-005</v>
          </cell>
          <cell r="I7456">
            <v>200000</v>
          </cell>
        </row>
        <row r="7457">
          <cell r="A7457" t="str">
            <v>CCIN000594-6000-005</v>
          </cell>
          <cell r="I7457">
            <v>107810</v>
          </cell>
        </row>
        <row r="7458">
          <cell r="A7458" t="str">
            <v>CCIN000594-7000-005</v>
          </cell>
          <cell r="I7458">
            <v>80000</v>
          </cell>
        </row>
        <row r="7459">
          <cell r="A7459" t="str">
            <v>CCIN000594-8000-005</v>
          </cell>
          <cell r="I7459">
            <v>100000</v>
          </cell>
        </row>
        <row r="7460">
          <cell r="A7460" t="str">
            <v>CCIN000594-9000-005</v>
          </cell>
          <cell r="I7460">
            <v>80000</v>
          </cell>
        </row>
        <row r="7461">
          <cell r="A7461" t="str">
            <v>CCIN000595-1000-002</v>
          </cell>
          <cell r="I7461">
            <v>150000</v>
          </cell>
        </row>
        <row r="7462">
          <cell r="A7462" t="str">
            <v>CCIN000595-1000-003</v>
          </cell>
          <cell r="I7462">
            <v>32600</v>
          </cell>
        </row>
        <row r="7463">
          <cell r="A7463" t="str">
            <v>CCIN000595-1000-005</v>
          </cell>
          <cell r="I7463">
            <v>75000</v>
          </cell>
        </row>
        <row r="7464">
          <cell r="A7464" t="str">
            <v>CCIN000596-1000-003</v>
          </cell>
          <cell r="I7464">
            <v>13800</v>
          </cell>
        </row>
        <row r="7465">
          <cell r="A7465" t="str">
            <v>CCIN000596-1000-005</v>
          </cell>
          <cell r="I7465">
            <v>400000</v>
          </cell>
        </row>
        <row r="7466">
          <cell r="A7466" t="str">
            <v>CCIN000596-2000-005</v>
          </cell>
          <cell r="I7466">
            <v>500000</v>
          </cell>
        </row>
        <row r="7467">
          <cell r="A7467" t="str">
            <v>CCIN000596-3000-003</v>
          </cell>
          <cell r="I7467">
            <v>32600</v>
          </cell>
        </row>
        <row r="7468">
          <cell r="A7468" t="str">
            <v>CCIN000596-3000-005</v>
          </cell>
          <cell r="I7468">
            <v>520000</v>
          </cell>
        </row>
        <row r="7469">
          <cell r="A7469" t="str">
            <v>CCIN000596-4000-003</v>
          </cell>
          <cell r="I7469">
            <v>32600</v>
          </cell>
        </row>
        <row r="7470">
          <cell r="A7470" t="str">
            <v>CCIN000596-4000-005</v>
          </cell>
          <cell r="I7470">
            <v>600000</v>
          </cell>
        </row>
        <row r="7471">
          <cell r="A7471" t="str">
            <v>CCIN000597-1000-002</v>
          </cell>
          <cell r="I7471">
            <v>150000</v>
          </cell>
        </row>
        <row r="7472">
          <cell r="A7472" t="str">
            <v>CCIN000597-1000-004</v>
          </cell>
          <cell r="I7472">
            <v>25000</v>
          </cell>
        </row>
        <row r="7473">
          <cell r="A7473" t="str">
            <v>CCIN000597-1000-005</v>
          </cell>
          <cell r="I7473">
            <v>100000</v>
          </cell>
        </row>
        <row r="7474">
          <cell r="A7474" t="str">
            <v>CCIN000597-2000-002</v>
          </cell>
          <cell r="I7474">
            <v>200000</v>
          </cell>
        </row>
        <row r="7475">
          <cell r="A7475" t="str">
            <v>CCIN000597-3000-002</v>
          </cell>
          <cell r="I7475">
            <v>200000</v>
          </cell>
        </row>
        <row r="7476">
          <cell r="A7476" t="str">
            <v>CCIN000597-4000-002</v>
          </cell>
          <cell r="I7476">
            <v>200000</v>
          </cell>
        </row>
        <row r="7477">
          <cell r="A7477" t="str">
            <v>CCIN000597-6000-002</v>
          </cell>
          <cell r="I7477">
            <v>200000</v>
          </cell>
        </row>
        <row r="7478">
          <cell r="A7478" t="str">
            <v>CCIN000597-7000-002</v>
          </cell>
          <cell r="I7478">
            <v>200000</v>
          </cell>
        </row>
        <row r="7479">
          <cell r="A7479" t="str">
            <v>CCIN000598-10000-002</v>
          </cell>
          <cell r="I7479">
            <v>1885605.61</v>
          </cell>
        </row>
        <row r="7480">
          <cell r="A7480" t="str">
            <v>CCIN000598-1000-002</v>
          </cell>
          <cell r="I7480">
            <v>1500000</v>
          </cell>
        </row>
        <row r="7481">
          <cell r="A7481" t="str">
            <v>CCIN000598-11000-002</v>
          </cell>
          <cell r="I7481">
            <v>1053158</v>
          </cell>
        </row>
        <row r="7482">
          <cell r="A7482" t="str">
            <v>CCIN000598-16000-002</v>
          </cell>
          <cell r="I7482">
            <v>1200000</v>
          </cell>
        </row>
        <row r="7483">
          <cell r="A7483" t="str">
            <v>CCIN000598-18000-002</v>
          </cell>
          <cell r="I7483">
            <v>100000</v>
          </cell>
        </row>
        <row r="7484">
          <cell r="A7484" t="str">
            <v>CCIN000598-2000-005</v>
          </cell>
          <cell r="I7484">
            <v>100000</v>
          </cell>
        </row>
        <row r="7485">
          <cell r="A7485" t="str">
            <v>CCIN000598-3000-002</v>
          </cell>
          <cell r="I7485">
            <v>1583685</v>
          </cell>
        </row>
        <row r="7486">
          <cell r="A7486" t="str">
            <v>CCIN000598-4000-002</v>
          </cell>
          <cell r="I7486">
            <v>1900000</v>
          </cell>
        </row>
        <row r="7487">
          <cell r="A7487" t="str">
            <v>CCIN000598-4000-006</v>
          </cell>
          <cell r="I7487">
            <v>51429</v>
          </cell>
        </row>
        <row r="7488">
          <cell r="A7488" t="str">
            <v>CCIN000598-6000-002</v>
          </cell>
          <cell r="I7488">
            <v>3154646</v>
          </cell>
        </row>
        <row r="7489">
          <cell r="A7489" t="str">
            <v>CCIN000598-7000-002</v>
          </cell>
          <cell r="I7489">
            <v>316316</v>
          </cell>
        </row>
        <row r="7490">
          <cell r="A7490" t="str">
            <v>CCIN000598-9000-002</v>
          </cell>
          <cell r="I7490">
            <v>1180000</v>
          </cell>
        </row>
        <row r="7491">
          <cell r="A7491" t="str">
            <v>CCIN000599-1000-002</v>
          </cell>
          <cell r="I7491">
            <v>500000</v>
          </cell>
        </row>
        <row r="7492">
          <cell r="A7492" t="str">
            <v>CCIN000599-1000-003</v>
          </cell>
          <cell r="I7492">
            <v>85800</v>
          </cell>
        </row>
        <row r="7493">
          <cell r="A7493" t="str">
            <v>CCIN000599-1000-004</v>
          </cell>
          <cell r="I7493">
            <v>544000</v>
          </cell>
        </row>
        <row r="7494">
          <cell r="A7494" t="str">
            <v>CCIN000599-1000-006</v>
          </cell>
          <cell r="I7494">
            <v>40000</v>
          </cell>
        </row>
        <row r="7495">
          <cell r="A7495" t="str">
            <v>CCIN000599-2000-005</v>
          </cell>
          <cell r="I7495">
            <v>300000</v>
          </cell>
        </row>
        <row r="7496">
          <cell r="A7496" t="str">
            <v>CCIN000599-3000-002</v>
          </cell>
          <cell r="I7496">
            <v>4500000</v>
          </cell>
        </row>
        <row r="7497">
          <cell r="A7497" t="str">
            <v>CCIN000599-4000-005</v>
          </cell>
          <cell r="I7497">
            <v>304638</v>
          </cell>
        </row>
        <row r="7498">
          <cell r="A7498" t="str">
            <v>CCIN000600-1000-003</v>
          </cell>
          <cell r="I7498">
            <v>349500</v>
          </cell>
        </row>
        <row r="7499">
          <cell r="A7499" t="str">
            <v>CCIN000601-1000-002</v>
          </cell>
          <cell r="I7499">
            <v>500000</v>
          </cell>
        </row>
        <row r="7500">
          <cell r="A7500" t="str">
            <v>CCIN000601-1000-003</v>
          </cell>
          <cell r="I7500">
            <v>64500</v>
          </cell>
        </row>
        <row r="7501">
          <cell r="A7501" t="str">
            <v>CCIN000601-1000-004</v>
          </cell>
          <cell r="I7501">
            <v>30240000</v>
          </cell>
        </row>
        <row r="7502">
          <cell r="A7502" t="str">
            <v>CCIN000601-2000-002</v>
          </cell>
          <cell r="I7502">
            <v>500000</v>
          </cell>
        </row>
        <row r="7503">
          <cell r="A7503" t="str">
            <v>CCIN000601-2000-003</v>
          </cell>
          <cell r="I7503">
            <v>64500</v>
          </cell>
        </row>
        <row r="7504">
          <cell r="A7504" t="str">
            <v>CCIN000601-2000-006</v>
          </cell>
          <cell r="I7504">
            <v>150000</v>
          </cell>
        </row>
        <row r="7505">
          <cell r="A7505" t="str">
            <v>CCIN000602-1000-002</v>
          </cell>
          <cell r="I7505">
            <v>170745</v>
          </cell>
        </row>
        <row r="7506">
          <cell r="A7506" t="str">
            <v>CCIN000602-1000-005</v>
          </cell>
          <cell r="I7506">
            <v>170000</v>
          </cell>
        </row>
        <row r="7507">
          <cell r="A7507" t="str">
            <v>CCIN000602-2000-005</v>
          </cell>
          <cell r="I7507">
            <v>68000</v>
          </cell>
        </row>
        <row r="7508">
          <cell r="A7508" t="str">
            <v>CCIN000602-3000-005</v>
          </cell>
          <cell r="I7508">
            <v>100000</v>
          </cell>
        </row>
        <row r="7509">
          <cell r="A7509" t="str">
            <v>CCIN000602-4000-001</v>
          </cell>
          <cell r="I7509">
            <v>200000</v>
          </cell>
        </row>
        <row r="7510">
          <cell r="A7510" t="str">
            <v>CCIN000602-4000-005</v>
          </cell>
          <cell r="I7510">
            <v>130000</v>
          </cell>
        </row>
        <row r="7511">
          <cell r="A7511" t="str">
            <v>CCIN000602-5000-001</v>
          </cell>
          <cell r="I7511">
            <v>300000</v>
          </cell>
        </row>
        <row r="7512">
          <cell r="A7512" t="str">
            <v>CCIN000603-1000-002</v>
          </cell>
          <cell r="I7512">
            <v>500000</v>
          </cell>
        </row>
        <row r="7513">
          <cell r="A7513" t="str">
            <v>CCIN000603-1000-003</v>
          </cell>
          <cell r="I7513">
            <v>22000</v>
          </cell>
        </row>
        <row r="7514">
          <cell r="A7514" t="str">
            <v>CCIN000603-1000-005</v>
          </cell>
          <cell r="I7514">
            <v>188000</v>
          </cell>
        </row>
        <row r="7515">
          <cell r="A7515" t="str">
            <v>CCIN000603-2000-003</v>
          </cell>
          <cell r="I7515">
            <v>25000</v>
          </cell>
        </row>
        <row r="7516">
          <cell r="A7516" t="str">
            <v>CCIN000603-2000-004</v>
          </cell>
          <cell r="I7516">
            <v>329500</v>
          </cell>
        </row>
        <row r="7517">
          <cell r="A7517" t="str">
            <v>CCIN000604-1000-003</v>
          </cell>
          <cell r="I7517">
            <v>224043</v>
          </cell>
        </row>
        <row r="7518">
          <cell r="A7518" t="str">
            <v>CCIN000604-1000-004</v>
          </cell>
          <cell r="I7518">
            <v>25000</v>
          </cell>
        </row>
        <row r="7519">
          <cell r="A7519" t="str">
            <v>CCIN000604-1000-005</v>
          </cell>
          <cell r="I7519">
            <v>200000</v>
          </cell>
        </row>
        <row r="7520">
          <cell r="A7520" t="str">
            <v>CCIN000604-2000-002</v>
          </cell>
          <cell r="I7520">
            <v>1075000</v>
          </cell>
        </row>
        <row r="7521">
          <cell r="A7521" t="str">
            <v>CCIN000605-1000-002</v>
          </cell>
          <cell r="I7521">
            <v>544000</v>
          </cell>
        </row>
        <row r="7522">
          <cell r="A7522" t="str">
            <v>CCIN000605-1000-004</v>
          </cell>
          <cell r="I7522">
            <v>30000</v>
          </cell>
        </row>
        <row r="7523">
          <cell r="A7523" t="str">
            <v>CCIN000605-1000-005</v>
          </cell>
          <cell r="I7523">
            <v>500000</v>
          </cell>
        </row>
        <row r="7524">
          <cell r="A7524" t="str">
            <v>CCIN000606-1000-002</v>
          </cell>
          <cell r="I7524">
            <v>2200000</v>
          </cell>
        </row>
        <row r="7525">
          <cell r="A7525" t="str">
            <v>CCIN000606-1000-003</v>
          </cell>
          <cell r="I7525">
            <v>22000</v>
          </cell>
        </row>
        <row r="7526">
          <cell r="A7526" t="str">
            <v>CCIN000606-1000-005</v>
          </cell>
          <cell r="I7526">
            <v>350000</v>
          </cell>
        </row>
        <row r="7527">
          <cell r="A7527" t="str">
            <v>CCIN000606-1000-006</v>
          </cell>
          <cell r="I7527">
            <v>48162</v>
          </cell>
        </row>
        <row r="7528">
          <cell r="A7528" t="str">
            <v>CCIN000607-1000-003</v>
          </cell>
          <cell r="I7528">
            <v>30000</v>
          </cell>
        </row>
        <row r="7529">
          <cell r="A7529" t="str">
            <v>CCIN000607-1000-004</v>
          </cell>
          <cell r="I7529">
            <v>408000</v>
          </cell>
        </row>
        <row r="7530">
          <cell r="A7530" t="str">
            <v>CCIN000607-1000-005</v>
          </cell>
          <cell r="I7530">
            <v>3500000</v>
          </cell>
        </row>
        <row r="7531">
          <cell r="A7531" t="str">
            <v>CCIN000607-11000-004</v>
          </cell>
          <cell r="I7531">
            <v>150000</v>
          </cell>
        </row>
        <row r="7532">
          <cell r="A7532" t="str">
            <v>CCIN000607-12000-004</v>
          </cell>
          <cell r="I7532">
            <v>150000</v>
          </cell>
        </row>
        <row r="7533">
          <cell r="A7533" t="str">
            <v>CCIN000607-13000-004</v>
          </cell>
          <cell r="I7533">
            <v>170000</v>
          </cell>
        </row>
        <row r="7534">
          <cell r="A7534" t="str">
            <v>CCIN000607-14000-004</v>
          </cell>
          <cell r="I7534">
            <v>180000</v>
          </cell>
        </row>
        <row r="7535">
          <cell r="A7535" t="str">
            <v>CCIN000607-15000-004</v>
          </cell>
          <cell r="I7535">
            <v>200000</v>
          </cell>
        </row>
        <row r="7536">
          <cell r="A7536" t="str">
            <v>CCIN000607-16000-004</v>
          </cell>
          <cell r="I7536">
            <v>40000</v>
          </cell>
        </row>
        <row r="7537">
          <cell r="A7537" t="str">
            <v>CCIN000607-17000-004</v>
          </cell>
          <cell r="I7537">
            <v>30000</v>
          </cell>
        </row>
        <row r="7538">
          <cell r="A7538" t="str">
            <v>CCIN000607-18000-004</v>
          </cell>
          <cell r="I7538">
            <v>100000</v>
          </cell>
        </row>
        <row r="7539">
          <cell r="A7539" t="str">
            <v>CCIN000607-19000-004</v>
          </cell>
          <cell r="I7539">
            <v>100000</v>
          </cell>
        </row>
        <row r="7540">
          <cell r="A7540" t="str">
            <v>CCIN000607-20000-004</v>
          </cell>
          <cell r="I7540">
            <v>150000</v>
          </cell>
        </row>
        <row r="7541">
          <cell r="A7541" t="str">
            <v>CCIN000607-2000-004</v>
          </cell>
          <cell r="I7541">
            <v>25000</v>
          </cell>
        </row>
        <row r="7542">
          <cell r="A7542" t="str">
            <v>CCIN000607-2000-005</v>
          </cell>
          <cell r="I7542">
            <v>3500000</v>
          </cell>
        </row>
        <row r="7543">
          <cell r="A7543" t="str">
            <v>CCIN000607-21000-004</v>
          </cell>
          <cell r="I7543">
            <v>150000</v>
          </cell>
        </row>
        <row r="7544">
          <cell r="A7544" t="str">
            <v>CCIN000607-22000-004</v>
          </cell>
          <cell r="I7544">
            <v>150000</v>
          </cell>
        </row>
        <row r="7545">
          <cell r="A7545" t="str">
            <v>CCIN000607-23000-004</v>
          </cell>
          <cell r="I7545">
            <v>180000</v>
          </cell>
        </row>
        <row r="7546">
          <cell r="A7546" t="str">
            <v>CCIN000607-24000-004</v>
          </cell>
          <cell r="I7546">
            <v>150000</v>
          </cell>
        </row>
        <row r="7547">
          <cell r="A7547" t="str">
            <v>CCIN000607-25000-004</v>
          </cell>
          <cell r="I7547">
            <v>180000</v>
          </cell>
        </row>
        <row r="7548">
          <cell r="A7548" t="str">
            <v>CCIN000607-26000-004</v>
          </cell>
          <cell r="I7548">
            <v>200000</v>
          </cell>
        </row>
        <row r="7549">
          <cell r="A7549" t="str">
            <v>CCIN000607-27000-004</v>
          </cell>
          <cell r="I7549">
            <v>200000</v>
          </cell>
        </row>
        <row r="7550">
          <cell r="A7550" t="str">
            <v>CCIN000607-29000-004</v>
          </cell>
          <cell r="I7550">
            <v>230000</v>
          </cell>
        </row>
        <row r="7551">
          <cell r="A7551" t="str">
            <v>CCIN000607-30000-004</v>
          </cell>
          <cell r="I7551">
            <v>230000</v>
          </cell>
        </row>
        <row r="7552">
          <cell r="A7552" t="str">
            <v>CCIN000607-3000-004</v>
          </cell>
          <cell r="I7552">
            <v>30000</v>
          </cell>
        </row>
        <row r="7553">
          <cell r="A7553" t="str">
            <v>CCIN000607-31000-004</v>
          </cell>
          <cell r="I7553">
            <v>230000</v>
          </cell>
        </row>
        <row r="7554">
          <cell r="A7554" t="str">
            <v>CCIN000607-32000-004</v>
          </cell>
          <cell r="I7554">
            <v>300000</v>
          </cell>
        </row>
        <row r="7555">
          <cell r="A7555" t="str">
            <v>CCIN000607-34000-004</v>
          </cell>
          <cell r="I7555">
            <v>230000</v>
          </cell>
        </row>
        <row r="7556">
          <cell r="A7556" t="str">
            <v>CCIN000607-35000-004</v>
          </cell>
          <cell r="I7556">
            <v>230000</v>
          </cell>
        </row>
        <row r="7557">
          <cell r="A7557" t="str">
            <v>CCIN000607-38000-004</v>
          </cell>
          <cell r="I7557">
            <v>230000</v>
          </cell>
        </row>
        <row r="7558">
          <cell r="A7558" t="str">
            <v>CCIN000607-40000-004</v>
          </cell>
          <cell r="I7558">
            <v>230000</v>
          </cell>
        </row>
        <row r="7559">
          <cell r="A7559" t="str">
            <v>CCIN000607-4000-004</v>
          </cell>
          <cell r="I7559">
            <v>40000</v>
          </cell>
        </row>
        <row r="7560">
          <cell r="A7560" t="str">
            <v>CCIN000607-42000-004</v>
          </cell>
          <cell r="I7560">
            <v>250000</v>
          </cell>
        </row>
        <row r="7561">
          <cell r="A7561" t="str">
            <v>CCIN000607-43000-004</v>
          </cell>
          <cell r="I7561">
            <v>250000</v>
          </cell>
        </row>
        <row r="7562">
          <cell r="A7562" t="str">
            <v>CCIN000607-5000-004</v>
          </cell>
          <cell r="I7562">
            <v>50000</v>
          </cell>
        </row>
        <row r="7563">
          <cell r="A7563" t="str">
            <v>CCIN000607-6000-001</v>
          </cell>
          <cell r="I7563">
            <v>200000</v>
          </cell>
        </row>
        <row r="7564">
          <cell r="A7564" t="str">
            <v>CCIN000607-6000-004</v>
          </cell>
          <cell r="I7564">
            <v>70000</v>
          </cell>
        </row>
        <row r="7565">
          <cell r="A7565" t="str">
            <v>CCIN000607-7000-001</v>
          </cell>
          <cell r="I7565">
            <v>100000</v>
          </cell>
        </row>
        <row r="7566">
          <cell r="A7566" t="str">
            <v>CCIN000607-7000-004</v>
          </cell>
          <cell r="I7566">
            <v>50000</v>
          </cell>
        </row>
        <row r="7567">
          <cell r="A7567" t="str">
            <v>CCIN000607-8000-004</v>
          </cell>
          <cell r="I7567">
            <v>40000</v>
          </cell>
        </row>
        <row r="7568">
          <cell r="A7568" t="str">
            <v>CCIN000607-9000-004</v>
          </cell>
          <cell r="I7568">
            <v>100000</v>
          </cell>
        </row>
        <row r="7569">
          <cell r="A7569" t="str">
            <v>CCIN000608-1000-003</v>
          </cell>
          <cell r="I7569">
            <v>60000</v>
          </cell>
        </row>
        <row r="7570">
          <cell r="A7570" t="str">
            <v>CCIN000608-1000-004</v>
          </cell>
          <cell r="I7570">
            <v>500000</v>
          </cell>
        </row>
        <row r="7571">
          <cell r="A7571" t="str">
            <v>CCIN000608-1000-006</v>
          </cell>
          <cell r="I7571">
            <v>178124</v>
          </cell>
        </row>
        <row r="7572">
          <cell r="A7572" t="str">
            <v>CCIN000608-2000-002</v>
          </cell>
          <cell r="I7572">
            <v>850000</v>
          </cell>
        </row>
        <row r="7573">
          <cell r="A7573" t="str">
            <v>CCIN000608-2000-004</v>
          </cell>
          <cell r="I7573">
            <v>100000</v>
          </cell>
        </row>
        <row r="7574">
          <cell r="A7574" t="str">
            <v>CCIN000609-1000-002</v>
          </cell>
          <cell r="I7574">
            <v>1083101.06</v>
          </cell>
        </row>
        <row r="7575">
          <cell r="A7575" t="str">
            <v>CCIN000609-1000-003</v>
          </cell>
          <cell r="I7575">
            <v>213405</v>
          </cell>
        </row>
        <row r="7576">
          <cell r="A7576" t="str">
            <v>CCIN000609-3000-003</v>
          </cell>
          <cell r="I7576">
            <v>53830</v>
          </cell>
        </row>
        <row r="7577">
          <cell r="A7577" t="str">
            <v>CCIN000610-1000-002</v>
          </cell>
          <cell r="I7577">
            <v>5000000</v>
          </cell>
        </row>
        <row r="7578">
          <cell r="A7578" t="str">
            <v>CCIN000610-1000-003</v>
          </cell>
          <cell r="I7578">
            <v>224043</v>
          </cell>
        </row>
        <row r="7579">
          <cell r="A7579" t="str">
            <v>CCIN000610-1000-004</v>
          </cell>
          <cell r="I7579">
            <v>2660213</v>
          </cell>
        </row>
        <row r="7580">
          <cell r="A7580" t="str">
            <v>CCIN000610-1000-005</v>
          </cell>
          <cell r="I7580">
            <v>55000</v>
          </cell>
        </row>
        <row r="7581">
          <cell r="A7581" t="str">
            <v>CCIN000610-2000-002</v>
          </cell>
          <cell r="I7581">
            <v>5000000</v>
          </cell>
        </row>
        <row r="7582">
          <cell r="A7582" t="str">
            <v>CCIN000610-2000-003</v>
          </cell>
          <cell r="I7582">
            <v>250000</v>
          </cell>
        </row>
        <row r="7583">
          <cell r="A7583" t="str">
            <v>CCIN000610-3000-003</v>
          </cell>
          <cell r="I7583">
            <v>648000</v>
          </cell>
        </row>
        <row r="7584">
          <cell r="A7584" t="str">
            <v>CCIN000610-4000-003</v>
          </cell>
          <cell r="I7584">
            <v>213405</v>
          </cell>
        </row>
        <row r="7585">
          <cell r="A7585" t="str">
            <v>CCIN000610-5000-003</v>
          </cell>
          <cell r="I7585">
            <v>140989</v>
          </cell>
        </row>
        <row r="7586">
          <cell r="A7586" t="str">
            <v>CCIN000611-1000-004</v>
          </cell>
          <cell r="I7586">
            <v>15000</v>
          </cell>
        </row>
        <row r="7587">
          <cell r="A7587" t="str">
            <v>CCIN000611-2000-005</v>
          </cell>
          <cell r="I7587">
            <v>40000</v>
          </cell>
        </row>
        <row r="7588">
          <cell r="A7588" t="str">
            <v>CCIN000612-1000-002</v>
          </cell>
          <cell r="I7588">
            <v>50000</v>
          </cell>
        </row>
        <row r="7589">
          <cell r="A7589" t="str">
            <v>CCIN000612-1000-006</v>
          </cell>
          <cell r="I7589">
            <v>2089001</v>
          </cell>
        </row>
        <row r="7590">
          <cell r="A7590" t="str">
            <v>CCIN000612-2000-002</v>
          </cell>
          <cell r="I7590">
            <v>70000</v>
          </cell>
        </row>
        <row r="7591">
          <cell r="A7591" t="str">
            <v>CCIN000612-3000-006</v>
          </cell>
          <cell r="I7591">
            <v>746210</v>
          </cell>
        </row>
        <row r="7592">
          <cell r="A7592" t="str">
            <v>CCIN000612-4000-002</v>
          </cell>
          <cell r="I7592">
            <v>100000</v>
          </cell>
        </row>
        <row r="7593">
          <cell r="A7593" t="str">
            <v>CCIN000613-1000-003</v>
          </cell>
          <cell r="I7593">
            <v>107022</v>
          </cell>
        </row>
        <row r="7594">
          <cell r="A7594" t="str">
            <v>CCIN000613-1000-004</v>
          </cell>
          <cell r="I7594">
            <v>144000</v>
          </cell>
        </row>
        <row r="7595">
          <cell r="A7595" t="str">
            <v>CCIN000613-1000-005</v>
          </cell>
          <cell r="I7595">
            <v>100000</v>
          </cell>
        </row>
        <row r="7596">
          <cell r="A7596" t="str">
            <v>CCIN000613-2000-003</v>
          </cell>
          <cell r="I7596">
            <v>117660</v>
          </cell>
        </row>
        <row r="7597">
          <cell r="A7597" t="str">
            <v>CCIN000613-3000-003</v>
          </cell>
          <cell r="I7597">
            <v>127660</v>
          </cell>
        </row>
        <row r="7598">
          <cell r="A7598" t="str">
            <v>CCIN000613-4000-003</v>
          </cell>
          <cell r="I7598">
            <v>140000</v>
          </cell>
        </row>
        <row r="7599">
          <cell r="A7599" t="str">
            <v>CCIN000613-5000-001</v>
          </cell>
          <cell r="I7599">
            <v>450000</v>
          </cell>
        </row>
        <row r="7600">
          <cell r="A7600" t="str">
            <v>CCIN000613-8000-001</v>
          </cell>
          <cell r="I7600">
            <v>150000</v>
          </cell>
        </row>
        <row r="7601">
          <cell r="A7601" t="str">
            <v>CCIN000614-1000-002</v>
          </cell>
          <cell r="I7601">
            <v>396000</v>
          </cell>
        </row>
        <row r="7602">
          <cell r="A7602" t="str">
            <v>CCIN000614-1000-004</v>
          </cell>
          <cell r="I7602">
            <v>50000</v>
          </cell>
        </row>
        <row r="7603">
          <cell r="A7603" t="str">
            <v>CCIN000614-1000-005</v>
          </cell>
          <cell r="I7603">
            <v>250000</v>
          </cell>
        </row>
        <row r="7604">
          <cell r="A7604" t="str">
            <v>CCIN000614-1000-006</v>
          </cell>
          <cell r="I7604">
            <v>500000</v>
          </cell>
        </row>
        <row r="7605">
          <cell r="A7605" t="str">
            <v>CCIN000615-1000-002</v>
          </cell>
          <cell r="I7605">
            <v>224000</v>
          </cell>
        </row>
        <row r="7606">
          <cell r="A7606" t="str">
            <v>CCIN000615-1000-003</v>
          </cell>
          <cell r="I7606">
            <v>53830</v>
          </cell>
        </row>
        <row r="7607">
          <cell r="A7607" t="str">
            <v>CCIN000615-1000-005</v>
          </cell>
          <cell r="I7607">
            <v>15000</v>
          </cell>
        </row>
        <row r="7608">
          <cell r="A7608" t="str">
            <v>CCIN000615-1000-006</v>
          </cell>
          <cell r="I7608">
            <v>305000</v>
          </cell>
        </row>
        <row r="7609">
          <cell r="A7609" t="str">
            <v>CCIN000615-2000-003</v>
          </cell>
          <cell r="I7609">
            <v>53830</v>
          </cell>
        </row>
        <row r="7610">
          <cell r="A7610" t="str">
            <v>CCIN000616-1000-004</v>
          </cell>
          <cell r="I7610">
            <v>600000</v>
          </cell>
        </row>
        <row r="7611">
          <cell r="A7611" t="str">
            <v>CCIN000616-1000-005</v>
          </cell>
          <cell r="I7611">
            <v>250000</v>
          </cell>
        </row>
        <row r="7612">
          <cell r="A7612" t="str">
            <v>CCIN000616-1000-006</v>
          </cell>
          <cell r="I7612">
            <v>500000</v>
          </cell>
        </row>
        <row r="7613">
          <cell r="A7613" t="str">
            <v>CCIN000616-2000-004</v>
          </cell>
          <cell r="I7613">
            <v>120000</v>
          </cell>
        </row>
        <row r="7614">
          <cell r="A7614" t="str">
            <v>CCIN000616-2000-005</v>
          </cell>
          <cell r="I7614">
            <v>250000</v>
          </cell>
        </row>
        <row r="7615">
          <cell r="A7615" t="str">
            <v>CCIN000616-6000-005</v>
          </cell>
          <cell r="I7615">
            <v>200000</v>
          </cell>
        </row>
        <row r="7616">
          <cell r="A7616" t="str">
            <v>CCIN000616-7000-005</v>
          </cell>
          <cell r="I7616">
            <v>120000</v>
          </cell>
        </row>
        <row r="7617">
          <cell r="A7617" t="str">
            <v>CCIN000617-1000-003</v>
          </cell>
          <cell r="I7617">
            <v>150000</v>
          </cell>
        </row>
        <row r="7618">
          <cell r="A7618" t="str">
            <v>CCIN000617-1000-006</v>
          </cell>
          <cell r="I7618">
            <v>100000</v>
          </cell>
        </row>
        <row r="7619">
          <cell r="A7619" t="str">
            <v>CCIN000617-2000-002</v>
          </cell>
          <cell r="I7619">
            <v>892000</v>
          </cell>
        </row>
        <row r="7620">
          <cell r="A7620" t="str">
            <v>CCIN000618-1000-002</v>
          </cell>
          <cell r="I7620">
            <v>20000</v>
          </cell>
        </row>
        <row r="7621">
          <cell r="A7621" t="str">
            <v>CCIN000618-1000-003</v>
          </cell>
          <cell r="I7621">
            <v>43200</v>
          </cell>
        </row>
        <row r="7622">
          <cell r="A7622" t="str">
            <v>CCIN000618-1000-006</v>
          </cell>
          <cell r="I7622">
            <v>41800</v>
          </cell>
        </row>
        <row r="7623">
          <cell r="A7623" t="str">
            <v>CCIN000618-2000-002</v>
          </cell>
          <cell r="I7623">
            <v>20000</v>
          </cell>
        </row>
        <row r="7624">
          <cell r="A7624" t="str">
            <v>CCIN000618-3000-002</v>
          </cell>
          <cell r="I7624">
            <v>50000</v>
          </cell>
        </row>
        <row r="7625">
          <cell r="A7625" t="str">
            <v>CCIN000618-3000-004</v>
          </cell>
          <cell r="I7625">
            <v>75000</v>
          </cell>
        </row>
        <row r="7626">
          <cell r="A7626" t="str">
            <v>CCIN000619-1000-002</v>
          </cell>
          <cell r="I7626">
            <v>410000</v>
          </cell>
        </row>
        <row r="7627">
          <cell r="A7627" t="str">
            <v>CCIN000619-1000-003</v>
          </cell>
          <cell r="I7627">
            <v>200000</v>
          </cell>
        </row>
        <row r="7628">
          <cell r="A7628" t="str">
            <v>CCIN000619-1000-005</v>
          </cell>
          <cell r="I7628">
            <v>63050</v>
          </cell>
        </row>
        <row r="7629">
          <cell r="A7629" t="str">
            <v>CCIN000619-2000-003</v>
          </cell>
          <cell r="I7629">
            <v>300000</v>
          </cell>
        </row>
        <row r="7630">
          <cell r="A7630" t="str">
            <v>CCIN000619-3000-003</v>
          </cell>
          <cell r="I7630">
            <v>200000</v>
          </cell>
        </row>
        <row r="7631">
          <cell r="A7631" t="str">
            <v>CCIN000620-1000-002</v>
          </cell>
          <cell r="I7631">
            <v>300000</v>
          </cell>
        </row>
        <row r="7632">
          <cell r="A7632" t="str">
            <v>CCIN000621-1000-002</v>
          </cell>
          <cell r="I7632">
            <v>149469</v>
          </cell>
        </row>
        <row r="7633">
          <cell r="A7633" t="str">
            <v>CCIN000621-1000-003</v>
          </cell>
          <cell r="I7633">
            <v>50000</v>
          </cell>
        </row>
        <row r="7634">
          <cell r="A7634" t="str">
            <v>CCIN000621-1000-004</v>
          </cell>
          <cell r="I7634">
            <v>200000</v>
          </cell>
        </row>
        <row r="7635">
          <cell r="A7635" t="str">
            <v>CCIN000621-1000-006</v>
          </cell>
          <cell r="I7635">
            <v>100000</v>
          </cell>
        </row>
        <row r="7636">
          <cell r="A7636" t="str">
            <v>CCIN000621-2000-002</v>
          </cell>
          <cell r="I7636">
            <v>206232</v>
          </cell>
        </row>
        <row r="7637">
          <cell r="A7637" t="str">
            <v>CCIN000621-2000-003</v>
          </cell>
          <cell r="I7637">
            <v>50000</v>
          </cell>
        </row>
        <row r="7638">
          <cell r="A7638" t="str">
            <v>CCIN000621-2000-005</v>
          </cell>
          <cell r="I7638">
            <v>210000</v>
          </cell>
        </row>
        <row r="7639">
          <cell r="A7639" t="str">
            <v>CCIN000621-3000-002</v>
          </cell>
          <cell r="I7639">
            <v>600000</v>
          </cell>
        </row>
        <row r="7640">
          <cell r="A7640" t="str">
            <v>CCIN000621-5000-002</v>
          </cell>
          <cell r="I7640">
            <v>604171</v>
          </cell>
        </row>
        <row r="7641">
          <cell r="A7641" t="str">
            <v>CCIN000622-10000-001</v>
          </cell>
          <cell r="I7641">
            <v>153574</v>
          </cell>
        </row>
        <row r="7642">
          <cell r="A7642" t="str">
            <v>CCIN000622-1000-002</v>
          </cell>
          <cell r="I7642">
            <v>50000</v>
          </cell>
        </row>
        <row r="7643">
          <cell r="A7643" t="str">
            <v>CCIN000622-1000-003</v>
          </cell>
          <cell r="I7643">
            <v>17660</v>
          </cell>
        </row>
        <row r="7644">
          <cell r="A7644" t="str">
            <v>CCIN000622-1000-005</v>
          </cell>
          <cell r="I7644">
            <v>80000</v>
          </cell>
        </row>
        <row r="7645">
          <cell r="A7645" t="str">
            <v>CCIN000622-1000-006</v>
          </cell>
          <cell r="I7645">
            <v>400000</v>
          </cell>
        </row>
        <row r="7646">
          <cell r="A7646" t="str">
            <v>CCIN000622-2000-002</v>
          </cell>
          <cell r="I7646">
            <v>60000</v>
          </cell>
        </row>
        <row r="7647">
          <cell r="A7647" t="str">
            <v>CCIN000622-3000-001</v>
          </cell>
          <cell r="I7647">
            <v>175000</v>
          </cell>
        </row>
        <row r="7648">
          <cell r="A7648" t="str">
            <v>CCIN000622-4000-001</v>
          </cell>
          <cell r="I7648">
            <v>200000</v>
          </cell>
        </row>
        <row r="7649">
          <cell r="A7649" t="str">
            <v>CCIN000622-5000-002</v>
          </cell>
          <cell r="I7649">
            <v>100000</v>
          </cell>
        </row>
        <row r="7650">
          <cell r="A7650" t="str">
            <v>CCIN000622-6000-001</v>
          </cell>
          <cell r="I7650">
            <v>130000</v>
          </cell>
        </row>
        <row r="7651">
          <cell r="A7651" t="str">
            <v>CCIN000622-7000-001</v>
          </cell>
          <cell r="I7651">
            <v>156000</v>
          </cell>
        </row>
        <row r="7652">
          <cell r="A7652" t="str">
            <v>CCIN000622-8000-001</v>
          </cell>
          <cell r="I7652">
            <v>156000</v>
          </cell>
        </row>
        <row r="7653">
          <cell r="A7653" t="str">
            <v>CCIN000622-9000-001</v>
          </cell>
          <cell r="I7653">
            <v>120000</v>
          </cell>
        </row>
        <row r="7654">
          <cell r="A7654" t="str">
            <v>CCIN000623-1000-002</v>
          </cell>
          <cell r="I7654">
            <v>544000</v>
          </cell>
        </row>
        <row r="7655">
          <cell r="A7655" t="str">
            <v>CCIN000623-1000-003</v>
          </cell>
          <cell r="I7655">
            <v>40000</v>
          </cell>
        </row>
        <row r="7656">
          <cell r="A7656" t="str">
            <v>CCIN000623-1000-004</v>
          </cell>
          <cell r="I7656">
            <v>200000</v>
          </cell>
        </row>
        <row r="7657">
          <cell r="A7657" t="str">
            <v>CCIN000623-2000-006</v>
          </cell>
          <cell r="I7657">
            <v>609560</v>
          </cell>
        </row>
        <row r="7658">
          <cell r="A7658" t="str">
            <v>CCIN000624-1000-003</v>
          </cell>
          <cell r="I7658">
            <v>299628</v>
          </cell>
        </row>
        <row r="7659">
          <cell r="A7659" t="str">
            <v>CCIN000624-1000-004</v>
          </cell>
          <cell r="I7659">
            <v>560000</v>
          </cell>
        </row>
        <row r="7660">
          <cell r="A7660" t="str">
            <v>CCIN000624-11000-001</v>
          </cell>
          <cell r="I7660">
            <v>40000</v>
          </cell>
        </row>
        <row r="7661">
          <cell r="A7661" t="str">
            <v>CCIN000625-10000-001</v>
          </cell>
          <cell r="I7661">
            <v>60000</v>
          </cell>
        </row>
        <row r="7662">
          <cell r="A7662" t="str">
            <v>CCIN000625-1000-002</v>
          </cell>
          <cell r="I7662">
            <v>120000</v>
          </cell>
        </row>
        <row r="7663">
          <cell r="A7663" t="str">
            <v>CCIN000625-1000-003</v>
          </cell>
          <cell r="I7663">
            <v>100000</v>
          </cell>
        </row>
        <row r="7664">
          <cell r="A7664" t="str">
            <v>CCIN000625-1000-004</v>
          </cell>
          <cell r="I7664">
            <v>35000</v>
          </cell>
        </row>
        <row r="7665">
          <cell r="A7665" t="str">
            <v>CCIN000625-1000-005</v>
          </cell>
          <cell r="I7665">
            <v>100000</v>
          </cell>
        </row>
        <row r="7666">
          <cell r="A7666" t="str">
            <v>CCIN000625-12000-001</v>
          </cell>
          <cell r="I7666">
            <v>70000</v>
          </cell>
        </row>
        <row r="7667">
          <cell r="A7667" t="str">
            <v>CCIN000625-13000-001</v>
          </cell>
          <cell r="I7667">
            <v>70000</v>
          </cell>
        </row>
        <row r="7668">
          <cell r="A7668" t="str">
            <v>CCIN000625-14000-001</v>
          </cell>
          <cell r="I7668">
            <v>70000</v>
          </cell>
        </row>
        <row r="7669">
          <cell r="A7669" t="str">
            <v>CCIN000625-15000-001</v>
          </cell>
          <cell r="I7669">
            <v>70000</v>
          </cell>
        </row>
        <row r="7670">
          <cell r="A7670" t="str">
            <v>CCIN000625-17000-001</v>
          </cell>
          <cell r="I7670">
            <v>80000</v>
          </cell>
        </row>
        <row r="7671">
          <cell r="A7671" t="str">
            <v>CCIN000625-18000-001</v>
          </cell>
          <cell r="I7671">
            <v>70000</v>
          </cell>
        </row>
        <row r="7672">
          <cell r="A7672" t="str">
            <v>CCIN000625-2000-003</v>
          </cell>
          <cell r="I7672">
            <v>100000</v>
          </cell>
        </row>
        <row r="7673">
          <cell r="A7673" t="str">
            <v>CCIN000625-2000-004</v>
          </cell>
          <cell r="I7673">
            <v>30000</v>
          </cell>
        </row>
        <row r="7674">
          <cell r="A7674" t="str">
            <v>CCIN000625-4000-001</v>
          </cell>
          <cell r="I7674">
            <v>50000</v>
          </cell>
        </row>
        <row r="7675">
          <cell r="A7675" t="str">
            <v>CCIN000626-10000-003</v>
          </cell>
          <cell r="I7675">
            <v>1064400</v>
          </cell>
        </row>
        <row r="7676">
          <cell r="A7676" t="str">
            <v>CCIN000626-1000-003</v>
          </cell>
          <cell r="I7676">
            <v>1000000</v>
          </cell>
        </row>
        <row r="7677">
          <cell r="A7677" t="str">
            <v>CCIN000626-1000-005</v>
          </cell>
          <cell r="I7677">
            <v>144450</v>
          </cell>
        </row>
        <row r="7678">
          <cell r="A7678" t="str">
            <v>CCIN000626-11000-003</v>
          </cell>
          <cell r="I7678">
            <v>2000000</v>
          </cell>
        </row>
        <row r="7679">
          <cell r="A7679" t="str">
            <v>CCIN000626-12000-003</v>
          </cell>
          <cell r="I7679">
            <v>1500000</v>
          </cell>
        </row>
        <row r="7680">
          <cell r="A7680" t="str">
            <v>CCIN000626-13000-003</v>
          </cell>
          <cell r="I7680">
            <v>600000</v>
          </cell>
        </row>
        <row r="7681">
          <cell r="A7681" t="str">
            <v>CCIN000626-16000-003</v>
          </cell>
          <cell r="I7681">
            <v>2500000</v>
          </cell>
        </row>
        <row r="7682">
          <cell r="A7682" t="str">
            <v>CCIN000626-17000-003</v>
          </cell>
          <cell r="I7682">
            <v>2500000</v>
          </cell>
        </row>
        <row r="7683">
          <cell r="A7683" t="str">
            <v>CCIN000626-2000-002</v>
          </cell>
          <cell r="I7683">
            <v>228000</v>
          </cell>
        </row>
        <row r="7684">
          <cell r="A7684" t="str">
            <v>CCIN000626-2000-003</v>
          </cell>
          <cell r="I7684">
            <v>1000000</v>
          </cell>
        </row>
        <row r="7685">
          <cell r="A7685" t="str">
            <v>CCIN000626-3000-002</v>
          </cell>
          <cell r="I7685">
            <v>228000</v>
          </cell>
        </row>
        <row r="7686">
          <cell r="A7686" t="str">
            <v>CCIN000626-3000-005</v>
          </cell>
          <cell r="I7686">
            <v>100000</v>
          </cell>
        </row>
        <row r="7687">
          <cell r="A7687" t="str">
            <v>CCIN000626-4000-002</v>
          </cell>
          <cell r="I7687">
            <v>228000</v>
          </cell>
        </row>
        <row r="7688">
          <cell r="A7688" t="str">
            <v>CCIN000626-4000-005</v>
          </cell>
          <cell r="I7688">
            <v>535745</v>
          </cell>
        </row>
        <row r="7689">
          <cell r="A7689" t="str">
            <v>CCIN000626-6000-003</v>
          </cell>
          <cell r="I7689">
            <v>1000000</v>
          </cell>
        </row>
        <row r="7690">
          <cell r="A7690" t="str">
            <v>CCIN000626-7000-003</v>
          </cell>
          <cell r="I7690">
            <v>1064400</v>
          </cell>
        </row>
        <row r="7691">
          <cell r="A7691" t="str">
            <v>CCIN000626-8000-003</v>
          </cell>
          <cell r="I7691">
            <v>1064400</v>
          </cell>
        </row>
        <row r="7692">
          <cell r="A7692" t="str">
            <v>CCIN000626-9000-003</v>
          </cell>
          <cell r="I7692">
            <v>1064400</v>
          </cell>
        </row>
        <row r="7693">
          <cell r="A7693" t="str">
            <v>CCIN000627-10000-004</v>
          </cell>
          <cell r="I7693">
            <v>30000</v>
          </cell>
        </row>
        <row r="7694">
          <cell r="A7694" t="str">
            <v>CCIN000627-1000-003</v>
          </cell>
          <cell r="I7694">
            <v>1106200</v>
          </cell>
        </row>
        <row r="7695">
          <cell r="A7695" t="str">
            <v>CCIN000627-1000-004</v>
          </cell>
          <cell r="I7695">
            <v>200000</v>
          </cell>
        </row>
        <row r="7696">
          <cell r="A7696" t="str">
            <v>CCIN000627-11000-004</v>
          </cell>
          <cell r="I7696">
            <v>200000</v>
          </cell>
        </row>
        <row r="7697">
          <cell r="A7697" t="str">
            <v>CCIN000627-12000-004</v>
          </cell>
          <cell r="I7697">
            <v>20000</v>
          </cell>
        </row>
        <row r="7698">
          <cell r="A7698" t="str">
            <v>CCIN000627-13000-004</v>
          </cell>
          <cell r="I7698">
            <v>30000</v>
          </cell>
        </row>
        <row r="7699">
          <cell r="A7699" t="str">
            <v>CCIN000627-14000-004</v>
          </cell>
          <cell r="I7699">
            <v>30000</v>
          </cell>
        </row>
        <row r="7700">
          <cell r="A7700" t="str">
            <v>CCIN000627-15000-004</v>
          </cell>
          <cell r="I7700">
            <v>100000</v>
          </cell>
        </row>
        <row r="7701">
          <cell r="A7701" t="str">
            <v>CCIN000627-17000-004</v>
          </cell>
          <cell r="I7701">
            <v>50000</v>
          </cell>
        </row>
        <row r="7702">
          <cell r="A7702" t="str">
            <v>CCIN000627-20000-004</v>
          </cell>
          <cell r="I7702">
            <v>60000</v>
          </cell>
        </row>
        <row r="7703">
          <cell r="A7703" t="str">
            <v>CCIN000627-2000-003</v>
          </cell>
          <cell r="I7703">
            <v>70000</v>
          </cell>
        </row>
        <row r="7704">
          <cell r="A7704" t="str">
            <v>CCIN000627-2000-004</v>
          </cell>
          <cell r="I7704">
            <v>30000</v>
          </cell>
        </row>
        <row r="7705">
          <cell r="A7705" t="str">
            <v>CCIN000627-22000-004</v>
          </cell>
          <cell r="I7705">
            <v>100000</v>
          </cell>
        </row>
        <row r="7706">
          <cell r="A7706" t="str">
            <v>CCIN000627-3000-003</v>
          </cell>
          <cell r="I7706">
            <v>70000</v>
          </cell>
        </row>
        <row r="7707">
          <cell r="A7707" t="str">
            <v>CCIN000627-5000-003</v>
          </cell>
          <cell r="I7707">
            <v>70000</v>
          </cell>
        </row>
        <row r="7708">
          <cell r="A7708" t="str">
            <v>CCIN000627-5000-004</v>
          </cell>
          <cell r="I7708">
            <v>70000</v>
          </cell>
        </row>
        <row r="7709">
          <cell r="A7709" t="str">
            <v>CCIN000627-6000-003</v>
          </cell>
          <cell r="I7709">
            <v>70000</v>
          </cell>
        </row>
        <row r="7710">
          <cell r="A7710" t="str">
            <v>CCIN000627-6000-004</v>
          </cell>
          <cell r="I7710">
            <v>50000</v>
          </cell>
        </row>
        <row r="7711">
          <cell r="A7711" t="str">
            <v>CCIN000627-7000-003</v>
          </cell>
          <cell r="I7711">
            <v>70000</v>
          </cell>
        </row>
        <row r="7712">
          <cell r="A7712" t="str">
            <v>CCIN000627-7000-004</v>
          </cell>
          <cell r="I7712">
            <v>40000</v>
          </cell>
        </row>
        <row r="7713">
          <cell r="A7713" t="str">
            <v>CCIN000627-8000-003</v>
          </cell>
          <cell r="I7713">
            <v>70000</v>
          </cell>
        </row>
        <row r="7714">
          <cell r="A7714" t="str">
            <v>CCIN000627-8000-004</v>
          </cell>
          <cell r="I7714">
            <v>60000</v>
          </cell>
        </row>
        <row r="7715">
          <cell r="A7715" t="str">
            <v>CCIN000628-1000-002</v>
          </cell>
          <cell r="I7715">
            <v>100000</v>
          </cell>
        </row>
        <row r="7716">
          <cell r="A7716" t="str">
            <v>CCIN000628-1000-003</v>
          </cell>
          <cell r="I7716">
            <v>755958</v>
          </cell>
        </row>
        <row r="7717">
          <cell r="A7717" t="str">
            <v>CCIN000628-1000-005</v>
          </cell>
          <cell r="I7717">
            <v>300000</v>
          </cell>
        </row>
        <row r="7718">
          <cell r="A7718" t="str">
            <v>CCIN000628-2000-002</v>
          </cell>
          <cell r="I7718">
            <v>130000</v>
          </cell>
        </row>
        <row r="7719">
          <cell r="A7719" t="str">
            <v>CCIN000628-3000-002</v>
          </cell>
          <cell r="I7719">
            <v>116162</v>
          </cell>
        </row>
        <row r="7720">
          <cell r="A7720" t="str">
            <v>CCIN000628-5000-001</v>
          </cell>
          <cell r="I7720">
            <v>30000</v>
          </cell>
        </row>
        <row r="7721">
          <cell r="A7721" t="str">
            <v>CCIN000628-5000-006</v>
          </cell>
          <cell r="I7721">
            <v>832387</v>
          </cell>
        </row>
        <row r="7722">
          <cell r="A7722" t="str">
            <v>CCIN000628-6000-001</v>
          </cell>
          <cell r="I7722">
            <v>20000</v>
          </cell>
        </row>
        <row r="7723">
          <cell r="A7723" t="str">
            <v>CCIN000628-6000-006</v>
          </cell>
          <cell r="I7723">
            <v>825901</v>
          </cell>
        </row>
        <row r="7724">
          <cell r="A7724" t="str">
            <v>CCIN000629-1000-003</v>
          </cell>
          <cell r="I7724">
            <v>30000</v>
          </cell>
        </row>
        <row r="7725">
          <cell r="A7725" t="str">
            <v>CCIN000629-1000-004</v>
          </cell>
          <cell r="I7725">
            <v>300000</v>
          </cell>
        </row>
        <row r="7726">
          <cell r="A7726" t="str">
            <v>CCIN000629-2000-003</v>
          </cell>
          <cell r="I7726">
            <v>30000</v>
          </cell>
        </row>
        <row r="7727">
          <cell r="A7727" t="str">
            <v>CCIN000630-1000-002</v>
          </cell>
          <cell r="I7727">
            <v>436000</v>
          </cell>
        </row>
        <row r="7728">
          <cell r="A7728" t="str">
            <v>CCIN000630-1000-003</v>
          </cell>
          <cell r="I7728">
            <v>22000</v>
          </cell>
        </row>
        <row r="7729">
          <cell r="A7729" t="str">
            <v>CCIN000630-1000-004</v>
          </cell>
          <cell r="I7729">
            <v>40000</v>
          </cell>
        </row>
        <row r="7730">
          <cell r="A7730" t="str">
            <v>CCIN000630-1000-005</v>
          </cell>
          <cell r="I7730">
            <v>220000</v>
          </cell>
        </row>
        <row r="7731">
          <cell r="A7731" t="str">
            <v>CCIN000630-2000-005</v>
          </cell>
          <cell r="I7731">
            <v>107734</v>
          </cell>
        </row>
        <row r="7732">
          <cell r="A7732" t="str">
            <v>CCIN000630-2000-006</v>
          </cell>
          <cell r="I7732">
            <v>55586</v>
          </cell>
        </row>
        <row r="7733">
          <cell r="A7733" t="str">
            <v>CCIN000631-1000-002</v>
          </cell>
          <cell r="I7733">
            <v>120000</v>
          </cell>
        </row>
        <row r="7734">
          <cell r="A7734" t="str">
            <v>CCIN000631-1000-004</v>
          </cell>
          <cell r="I7734">
            <v>100000</v>
          </cell>
        </row>
        <row r="7735">
          <cell r="A7735" t="str">
            <v>CCIN000631-1000-005</v>
          </cell>
          <cell r="I7735">
            <v>4255958</v>
          </cell>
        </row>
        <row r="7736">
          <cell r="A7736" t="str">
            <v>CCIN000631-1000-006</v>
          </cell>
          <cell r="I7736">
            <v>150000</v>
          </cell>
        </row>
        <row r="7737">
          <cell r="A7737" t="str">
            <v>CCIN000631-2000-005</v>
          </cell>
          <cell r="I7737">
            <v>4255958</v>
          </cell>
        </row>
        <row r="7738">
          <cell r="A7738" t="str">
            <v>CCIN000632-1000-002</v>
          </cell>
          <cell r="I7738">
            <v>212400</v>
          </cell>
        </row>
        <row r="7739">
          <cell r="A7739" t="str">
            <v>CCIN000632-1000-003</v>
          </cell>
          <cell r="I7739">
            <v>22000</v>
          </cell>
        </row>
        <row r="7740">
          <cell r="A7740" t="str">
            <v>CCIN000632-1000-004</v>
          </cell>
          <cell r="I7740">
            <v>140000</v>
          </cell>
        </row>
        <row r="7741">
          <cell r="A7741" t="str">
            <v>CCIN000632-1000-006</v>
          </cell>
          <cell r="I7741">
            <v>260000</v>
          </cell>
        </row>
        <row r="7742">
          <cell r="A7742" t="str">
            <v>CCIN000632-2000-002</v>
          </cell>
          <cell r="I7742">
            <v>222000</v>
          </cell>
        </row>
        <row r="7743">
          <cell r="A7743" t="str">
            <v>CCIN000633-1000-003</v>
          </cell>
          <cell r="I7743">
            <v>870852</v>
          </cell>
        </row>
        <row r="7744">
          <cell r="A7744" t="str">
            <v>CCIN000633-1000-004</v>
          </cell>
          <cell r="I7744">
            <v>550000</v>
          </cell>
        </row>
        <row r="7745">
          <cell r="A7745" t="str">
            <v>CCIN000633-1000-005</v>
          </cell>
          <cell r="I7745">
            <v>170000</v>
          </cell>
        </row>
        <row r="7746">
          <cell r="A7746" t="str">
            <v>CCIN000633-2000-002</v>
          </cell>
          <cell r="I7746">
            <v>150000</v>
          </cell>
        </row>
        <row r="7747">
          <cell r="A7747" t="str">
            <v>CCIN000633-2000-004</v>
          </cell>
          <cell r="I7747">
            <v>50000</v>
          </cell>
        </row>
        <row r="7748">
          <cell r="A7748" t="str">
            <v>CCIN000633-3000-002</v>
          </cell>
          <cell r="I7748">
            <v>250000</v>
          </cell>
        </row>
        <row r="7749">
          <cell r="A7749" t="str">
            <v>CCIN000633-3000-004</v>
          </cell>
          <cell r="I7749">
            <v>50000</v>
          </cell>
        </row>
        <row r="7750">
          <cell r="A7750" t="str">
            <v>CCIN000633-3000-006</v>
          </cell>
          <cell r="I7750">
            <v>214445</v>
          </cell>
        </row>
        <row r="7751">
          <cell r="A7751" t="str">
            <v>CCIN000633-4000-002</v>
          </cell>
          <cell r="I7751">
            <v>270745</v>
          </cell>
        </row>
        <row r="7752">
          <cell r="A7752" t="str">
            <v>CCIN000633-4000-004</v>
          </cell>
          <cell r="I7752">
            <v>50000</v>
          </cell>
        </row>
        <row r="7753">
          <cell r="A7753" t="str">
            <v>CCIN000633-5000-002</v>
          </cell>
          <cell r="I7753">
            <v>270745</v>
          </cell>
        </row>
        <row r="7754">
          <cell r="A7754" t="str">
            <v>CCIN000633-5000-004</v>
          </cell>
          <cell r="I7754">
            <v>50000</v>
          </cell>
        </row>
        <row r="7755">
          <cell r="A7755" t="str">
            <v>CCIN000633-6000-001</v>
          </cell>
          <cell r="I7755">
            <v>4400000</v>
          </cell>
        </row>
        <row r="7756">
          <cell r="A7756" t="str">
            <v>CCIN000633-6000-002</v>
          </cell>
          <cell r="I7756">
            <v>78527</v>
          </cell>
        </row>
        <row r="7757">
          <cell r="A7757" t="str">
            <v>CCIN000633-6000-004</v>
          </cell>
          <cell r="I7757">
            <v>60000</v>
          </cell>
        </row>
        <row r="7758">
          <cell r="A7758" t="str">
            <v>CCIN000633-7000-002</v>
          </cell>
          <cell r="I7758">
            <v>250000</v>
          </cell>
        </row>
        <row r="7759">
          <cell r="A7759" t="str">
            <v>CCIN000633-7000-004</v>
          </cell>
          <cell r="I7759">
            <v>100000</v>
          </cell>
        </row>
        <row r="7760">
          <cell r="A7760" t="str">
            <v>CCIN000633-8000-004</v>
          </cell>
          <cell r="I7760">
            <v>200000</v>
          </cell>
        </row>
        <row r="7761">
          <cell r="A7761" t="str">
            <v>CCIN000634-1000-002</v>
          </cell>
          <cell r="I7761">
            <v>32500</v>
          </cell>
        </row>
        <row r="7762">
          <cell r="A7762" t="str">
            <v>CCIN000634-1000-004</v>
          </cell>
          <cell r="I7762">
            <v>35000</v>
          </cell>
        </row>
        <row r="7763">
          <cell r="A7763" t="str">
            <v>CCIN000634-3000-005</v>
          </cell>
          <cell r="I7763">
            <v>3745089</v>
          </cell>
        </row>
        <row r="7764">
          <cell r="A7764" t="str">
            <v>CCIN000634-4000-005</v>
          </cell>
          <cell r="I7764">
            <v>3745089</v>
          </cell>
        </row>
        <row r="7765">
          <cell r="A7765" t="str">
            <v>CCIN000635-10000-002</v>
          </cell>
          <cell r="I7765">
            <v>100000</v>
          </cell>
        </row>
        <row r="7766">
          <cell r="A7766" t="str">
            <v>CCIN000635-1000-002</v>
          </cell>
          <cell r="I7766">
            <v>1275000</v>
          </cell>
        </row>
        <row r="7767">
          <cell r="A7767" t="str">
            <v>CCIN000635-1000-004</v>
          </cell>
          <cell r="I7767">
            <v>70000</v>
          </cell>
        </row>
        <row r="7768">
          <cell r="A7768" t="str">
            <v>CCIN000635-1000-005</v>
          </cell>
          <cell r="I7768">
            <v>50000</v>
          </cell>
        </row>
        <row r="7769">
          <cell r="A7769" t="str">
            <v>CCIN000635-1000-006</v>
          </cell>
          <cell r="I7769">
            <v>250000</v>
          </cell>
        </row>
        <row r="7770">
          <cell r="A7770" t="str">
            <v>CCIN000635-12000-002</v>
          </cell>
          <cell r="I7770">
            <v>100000</v>
          </cell>
        </row>
        <row r="7771">
          <cell r="A7771" t="str">
            <v>CCIN000635-13000-002</v>
          </cell>
          <cell r="I7771">
            <v>110000</v>
          </cell>
        </row>
        <row r="7772">
          <cell r="A7772" t="str">
            <v>CCIN000635-14000-002</v>
          </cell>
          <cell r="I7772">
            <v>70000</v>
          </cell>
        </row>
        <row r="7773">
          <cell r="A7773" t="str">
            <v>CCIN000635-15000-002</v>
          </cell>
          <cell r="I7773">
            <v>2553000</v>
          </cell>
        </row>
        <row r="7774">
          <cell r="A7774" t="str">
            <v>CCIN000635-17000-002</v>
          </cell>
          <cell r="I7774">
            <v>70000</v>
          </cell>
        </row>
        <row r="7775">
          <cell r="A7775" t="str">
            <v>CCIN000635-2000-002</v>
          </cell>
          <cell r="I7775">
            <v>874971</v>
          </cell>
        </row>
        <row r="7776">
          <cell r="A7776" t="str">
            <v>CCIN000635-3000-002</v>
          </cell>
          <cell r="I7776">
            <v>1666688</v>
          </cell>
        </row>
        <row r="7777">
          <cell r="A7777" t="str">
            <v>CCIN000635-4000-002</v>
          </cell>
          <cell r="I7777">
            <v>50000</v>
          </cell>
        </row>
        <row r="7778">
          <cell r="A7778" t="str">
            <v>CCIN000635-5000-002</v>
          </cell>
          <cell r="I7778">
            <v>70000</v>
          </cell>
        </row>
        <row r="7779">
          <cell r="A7779" t="str">
            <v>CCIN000635-6000-002</v>
          </cell>
          <cell r="I7779">
            <v>70000</v>
          </cell>
        </row>
        <row r="7780">
          <cell r="A7780" t="str">
            <v>CCIN000635-7000-002</v>
          </cell>
          <cell r="I7780">
            <v>100000</v>
          </cell>
        </row>
        <row r="7781">
          <cell r="A7781" t="str">
            <v>CCIN000635-8000-002</v>
          </cell>
          <cell r="I7781">
            <v>2250316</v>
          </cell>
        </row>
        <row r="7782">
          <cell r="A7782" t="str">
            <v>CCIN000636-1000-002</v>
          </cell>
          <cell r="I7782">
            <v>250000</v>
          </cell>
        </row>
        <row r="7783">
          <cell r="A7783" t="str">
            <v>CCIN000636-1000-003</v>
          </cell>
          <cell r="I7783">
            <v>198086</v>
          </cell>
        </row>
        <row r="7784">
          <cell r="A7784" t="str">
            <v>CCIN000636-1000-004</v>
          </cell>
          <cell r="I7784">
            <v>130000</v>
          </cell>
        </row>
        <row r="7785">
          <cell r="A7785" t="str">
            <v>CCIN000636-2000-004</v>
          </cell>
          <cell r="I7785">
            <v>34124</v>
          </cell>
        </row>
        <row r="7786">
          <cell r="A7786" t="str">
            <v>CCIN000636-2000-005</v>
          </cell>
          <cell r="I7786">
            <v>50000</v>
          </cell>
        </row>
        <row r="7787">
          <cell r="A7787" t="str">
            <v>CCIN000636-3000-002</v>
          </cell>
          <cell r="I7787">
            <v>250000</v>
          </cell>
        </row>
        <row r="7788">
          <cell r="A7788" t="str">
            <v>CCIN000636-3000-003</v>
          </cell>
          <cell r="I7788">
            <v>207591</v>
          </cell>
        </row>
        <row r="7789">
          <cell r="A7789" t="str">
            <v>CCIN000637-1000-002</v>
          </cell>
          <cell r="I7789">
            <v>100532</v>
          </cell>
        </row>
        <row r="7790">
          <cell r="A7790" t="str">
            <v>CCIN000637-1000-003</v>
          </cell>
          <cell r="I7790">
            <v>200000</v>
          </cell>
        </row>
        <row r="7791">
          <cell r="A7791" t="str">
            <v>CCIN000637-1000-004</v>
          </cell>
          <cell r="I7791">
            <v>120000</v>
          </cell>
        </row>
        <row r="7792">
          <cell r="A7792" t="str">
            <v>CCIN000637-2000-002</v>
          </cell>
          <cell r="I7792">
            <v>278000</v>
          </cell>
        </row>
        <row r="7793">
          <cell r="A7793" t="str">
            <v>CCIN000638-1000-004</v>
          </cell>
          <cell r="I7793">
            <v>110000</v>
          </cell>
        </row>
        <row r="7794">
          <cell r="A7794" t="str">
            <v>CCIN000638-1000-006</v>
          </cell>
          <cell r="I7794">
            <v>486935</v>
          </cell>
        </row>
        <row r="7795">
          <cell r="A7795" t="str">
            <v>CCIN000638-2000-001</v>
          </cell>
          <cell r="I7795">
            <v>999999</v>
          </cell>
        </row>
        <row r="7796">
          <cell r="A7796" t="str">
            <v>CCIN000638-2000-005</v>
          </cell>
          <cell r="I7796">
            <v>180000</v>
          </cell>
        </row>
        <row r="7797">
          <cell r="A7797" t="str">
            <v>CCIN000639-1000-002</v>
          </cell>
          <cell r="I7797">
            <v>936000</v>
          </cell>
        </row>
        <row r="7798">
          <cell r="A7798" t="str">
            <v>CCIN000639-1000-003</v>
          </cell>
          <cell r="I7798">
            <v>200000</v>
          </cell>
        </row>
        <row r="7799">
          <cell r="A7799" t="str">
            <v>CCIN000639-2000-003</v>
          </cell>
          <cell r="I7799">
            <v>200000</v>
          </cell>
        </row>
        <row r="7800">
          <cell r="A7800" t="str">
            <v>CCIN000639-3000-003</v>
          </cell>
          <cell r="I7800">
            <v>200000</v>
          </cell>
        </row>
        <row r="7801">
          <cell r="A7801" t="str">
            <v>CCIN000639-3000-005</v>
          </cell>
          <cell r="I7801">
            <v>64000</v>
          </cell>
        </row>
        <row r="7802">
          <cell r="A7802" t="str">
            <v>CCIN000639-4000-003</v>
          </cell>
          <cell r="I7802">
            <v>70000</v>
          </cell>
        </row>
        <row r="7803">
          <cell r="A7803" t="str">
            <v>CCIN000640-10000-002</v>
          </cell>
          <cell r="I7803">
            <v>15000</v>
          </cell>
        </row>
        <row r="7804">
          <cell r="A7804" t="str">
            <v>CCIN000640-1000-003</v>
          </cell>
          <cell r="I7804">
            <v>227000</v>
          </cell>
        </row>
        <row r="7805">
          <cell r="A7805" t="str">
            <v>CCIN000640-1000-005</v>
          </cell>
          <cell r="I7805">
            <v>240000</v>
          </cell>
        </row>
        <row r="7806">
          <cell r="A7806" t="str">
            <v>CCIN000640-2000-001</v>
          </cell>
          <cell r="I7806">
            <v>1977500</v>
          </cell>
        </row>
        <row r="7807">
          <cell r="A7807" t="str">
            <v>CCIN000640-2000-005</v>
          </cell>
          <cell r="I7807">
            <v>40000</v>
          </cell>
        </row>
        <row r="7808">
          <cell r="A7808" t="str">
            <v>CCIN000640-3000-001</v>
          </cell>
          <cell r="I7808">
            <v>5845000</v>
          </cell>
        </row>
        <row r="7809">
          <cell r="A7809" t="str">
            <v>CCIN000640-3000-002</v>
          </cell>
          <cell r="I7809">
            <v>114000</v>
          </cell>
        </row>
        <row r="7810">
          <cell r="A7810" t="str">
            <v>CCIN000640-4000-002</v>
          </cell>
          <cell r="I7810">
            <v>114000</v>
          </cell>
        </row>
        <row r="7811">
          <cell r="A7811" t="str">
            <v>CCIN000640-6000-002</v>
          </cell>
          <cell r="I7811">
            <v>114000</v>
          </cell>
        </row>
        <row r="7812">
          <cell r="A7812" t="str">
            <v>CCIN000640-8000-002</v>
          </cell>
          <cell r="I7812">
            <v>30000</v>
          </cell>
        </row>
        <row r="7813">
          <cell r="A7813" t="str">
            <v>CCIN000641-1000-002</v>
          </cell>
          <cell r="I7813">
            <v>150000</v>
          </cell>
        </row>
        <row r="7814">
          <cell r="A7814" t="str">
            <v>CCIN000641-1000-003</v>
          </cell>
          <cell r="I7814">
            <v>512000</v>
          </cell>
        </row>
        <row r="7815">
          <cell r="A7815" t="str">
            <v>CCIN000641-1000-005</v>
          </cell>
          <cell r="I7815">
            <v>330000</v>
          </cell>
        </row>
        <row r="7816">
          <cell r="A7816" t="str">
            <v>CCIN000641-1000-006</v>
          </cell>
          <cell r="I7816">
            <v>400000</v>
          </cell>
        </row>
        <row r="7817">
          <cell r="A7817" t="str">
            <v>CCIN000641-2000-001</v>
          </cell>
          <cell r="I7817">
            <v>1926703</v>
          </cell>
        </row>
        <row r="7818">
          <cell r="A7818" t="str">
            <v>CCIN000642-1000-004</v>
          </cell>
          <cell r="I7818">
            <v>2500000</v>
          </cell>
        </row>
        <row r="7819">
          <cell r="A7819" t="str">
            <v>CCIN000642-2000-005</v>
          </cell>
          <cell r="I7819">
            <v>543724</v>
          </cell>
        </row>
        <row r="7820">
          <cell r="A7820" t="str">
            <v>CCIN000642-3000-005</v>
          </cell>
          <cell r="I7820">
            <v>2160000</v>
          </cell>
        </row>
        <row r="7821">
          <cell r="A7821" t="str">
            <v>CCIN000643-10000-003</v>
          </cell>
          <cell r="I7821">
            <v>50000</v>
          </cell>
        </row>
        <row r="7822">
          <cell r="A7822" t="str">
            <v>CCIN000643-1000-002</v>
          </cell>
          <cell r="I7822">
            <v>50000</v>
          </cell>
        </row>
        <row r="7823">
          <cell r="A7823" t="str">
            <v>CCIN000643-1000-003</v>
          </cell>
          <cell r="I7823">
            <v>399850</v>
          </cell>
        </row>
        <row r="7824">
          <cell r="A7824" t="str">
            <v>CCIN000643-1000-004</v>
          </cell>
          <cell r="I7824">
            <v>120000</v>
          </cell>
        </row>
        <row r="7825">
          <cell r="A7825" t="str">
            <v>CCIN000643-11000-003</v>
          </cell>
          <cell r="I7825">
            <v>50000</v>
          </cell>
        </row>
        <row r="7826">
          <cell r="A7826" t="str">
            <v>CCIN000643-2000-002</v>
          </cell>
          <cell r="I7826">
            <v>50000</v>
          </cell>
        </row>
        <row r="7827">
          <cell r="A7827" t="str">
            <v>CCIN000643-2000-003</v>
          </cell>
          <cell r="I7827">
            <v>60000</v>
          </cell>
        </row>
        <row r="7828">
          <cell r="A7828" t="str">
            <v>CCIN000643-2000-005</v>
          </cell>
          <cell r="I7828">
            <v>423000</v>
          </cell>
        </row>
        <row r="7829">
          <cell r="A7829" t="str">
            <v>CCIN000643-3000-002</v>
          </cell>
          <cell r="I7829">
            <v>50000</v>
          </cell>
        </row>
        <row r="7830">
          <cell r="A7830" t="str">
            <v>CCIN000643-3000-003</v>
          </cell>
          <cell r="I7830">
            <v>30000</v>
          </cell>
        </row>
        <row r="7831">
          <cell r="A7831" t="str">
            <v>CCIN000643-3000-005</v>
          </cell>
          <cell r="I7831">
            <v>437341</v>
          </cell>
        </row>
        <row r="7832">
          <cell r="A7832" t="str">
            <v>CCIN000643-4000-002</v>
          </cell>
          <cell r="I7832">
            <v>43192</v>
          </cell>
        </row>
        <row r="7833">
          <cell r="A7833" t="str">
            <v>CCIN000643-4000-003</v>
          </cell>
          <cell r="I7833">
            <v>40000</v>
          </cell>
        </row>
        <row r="7834">
          <cell r="A7834" t="str">
            <v>CCIN000643-4000-005</v>
          </cell>
          <cell r="I7834">
            <v>437341</v>
          </cell>
        </row>
        <row r="7835">
          <cell r="A7835" t="str">
            <v>CCIN000643-6000-003</v>
          </cell>
          <cell r="I7835">
            <v>30000</v>
          </cell>
        </row>
        <row r="7836">
          <cell r="A7836" t="str">
            <v>CCIN000643-7000-003</v>
          </cell>
          <cell r="I7836">
            <v>30000</v>
          </cell>
        </row>
        <row r="7837">
          <cell r="A7837" t="str">
            <v>CCIN000643-8000-003</v>
          </cell>
          <cell r="I7837">
            <v>399850</v>
          </cell>
        </row>
        <row r="7838">
          <cell r="A7838" t="str">
            <v>CCIN000643-9000-003</v>
          </cell>
          <cell r="I7838">
            <v>40000</v>
          </cell>
        </row>
        <row r="7839">
          <cell r="A7839" t="str">
            <v>CCIN000644-1000-002</v>
          </cell>
          <cell r="I7839">
            <v>639000</v>
          </cell>
        </row>
        <row r="7840">
          <cell r="A7840" t="str">
            <v>CCIN000644-1000-003</v>
          </cell>
          <cell r="I7840">
            <v>200000</v>
          </cell>
        </row>
        <row r="7841">
          <cell r="A7841" t="str">
            <v>CCIN000644-1000-004</v>
          </cell>
          <cell r="I7841">
            <v>65000</v>
          </cell>
        </row>
        <row r="7842">
          <cell r="A7842" t="str">
            <v>CCIN000644-1000-006</v>
          </cell>
          <cell r="I7842">
            <v>55500</v>
          </cell>
        </row>
        <row r="7843">
          <cell r="A7843" t="str">
            <v>CCIN000644-2000-005</v>
          </cell>
          <cell r="I7843">
            <v>300000</v>
          </cell>
        </row>
        <row r="7844">
          <cell r="A7844" t="str">
            <v>CCIN000644-3000-005</v>
          </cell>
          <cell r="I7844">
            <v>300000</v>
          </cell>
        </row>
        <row r="7845">
          <cell r="A7845" t="str">
            <v>CCIN000644-4000-001</v>
          </cell>
          <cell r="I7845">
            <v>550000</v>
          </cell>
        </row>
        <row r="7846">
          <cell r="A7846" t="str">
            <v>CCIN000644-4000-005</v>
          </cell>
          <cell r="I7846">
            <v>427734</v>
          </cell>
        </row>
        <row r="7847">
          <cell r="A7847" t="str">
            <v>CCIN000644-5000-001</v>
          </cell>
          <cell r="I7847">
            <v>1000000</v>
          </cell>
        </row>
        <row r="7848">
          <cell r="A7848" t="str">
            <v>CCIN000644-7000-001</v>
          </cell>
          <cell r="I7848">
            <v>1400000</v>
          </cell>
        </row>
        <row r="7849">
          <cell r="A7849" t="str">
            <v>CCIN000645-1000-002</v>
          </cell>
          <cell r="I7849">
            <v>426064</v>
          </cell>
        </row>
        <row r="7850">
          <cell r="A7850" t="str">
            <v>CCIN000645-1000-003</v>
          </cell>
          <cell r="I7850">
            <v>500000</v>
          </cell>
        </row>
        <row r="7851">
          <cell r="A7851" t="str">
            <v>CCIN000645-1000-004</v>
          </cell>
          <cell r="I7851">
            <v>70000</v>
          </cell>
        </row>
        <row r="7852">
          <cell r="A7852" t="str">
            <v>CCIN000645-1000-006</v>
          </cell>
          <cell r="I7852">
            <v>543703</v>
          </cell>
        </row>
        <row r="7853">
          <cell r="A7853" t="str">
            <v>CCIN000645-3000-003</v>
          </cell>
          <cell r="I7853">
            <v>350000</v>
          </cell>
        </row>
        <row r="7854">
          <cell r="A7854" t="str">
            <v>CCIN000646-1000-001</v>
          </cell>
          <cell r="I7854">
            <v>30000</v>
          </cell>
        </row>
        <row r="7855">
          <cell r="A7855" t="str">
            <v>CCIN000646-1000-002</v>
          </cell>
          <cell r="I7855">
            <v>300000</v>
          </cell>
        </row>
        <row r="7856">
          <cell r="A7856" t="str">
            <v>CCIN000646-1000-003</v>
          </cell>
          <cell r="I7856">
            <v>330426</v>
          </cell>
        </row>
        <row r="7857">
          <cell r="A7857" t="str">
            <v>CCIN000646-3000-004</v>
          </cell>
          <cell r="I7857">
            <v>462737</v>
          </cell>
        </row>
        <row r="7858">
          <cell r="A7858" t="str">
            <v>CCIN000647-1000-002</v>
          </cell>
          <cell r="I7858">
            <v>400000</v>
          </cell>
        </row>
        <row r="7859">
          <cell r="A7859" t="str">
            <v>CCIN000647-1000-003</v>
          </cell>
          <cell r="I7859">
            <v>201000</v>
          </cell>
        </row>
        <row r="7860">
          <cell r="A7860" t="str">
            <v>CCIN000647-1000-005</v>
          </cell>
          <cell r="I7860">
            <v>420000</v>
          </cell>
        </row>
        <row r="7861">
          <cell r="A7861" t="str">
            <v>CCIN000647-1000-006</v>
          </cell>
          <cell r="I7861">
            <v>250000</v>
          </cell>
        </row>
        <row r="7862">
          <cell r="A7862" t="str">
            <v>CCIN000647-2000-003</v>
          </cell>
          <cell r="I7862">
            <v>227249</v>
          </cell>
        </row>
        <row r="7863">
          <cell r="A7863" t="str">
            <v>CCIN000647-3000-003</v>
          </cell>
          <cell r="I7863">
            <v>30000</v>
          </cell>
        </row>
        <row r="7864">
          <cell r="A7864" t="str">
            <v>CCIN000647-4000-003</v>
          </cell>
          <cell r="I7864">
            <v>40000</v>
          </cell>
        </row>
        <row r="7865">
          <cell r="A7865" t="str">
            <v>CCIN000647-5000-003</v>
          </cell>
          <cell r="I7865">
            <v>45000</v>
          </cell>
        </row>
        <row r="7866">
          <cell r="A7866" t="str">
            <v>CCIN000647-6000-003</v>
          </cell>
          <cell r="I7866">
            <v>45000</v>
          </cell>
        </row>
        <row r="7867">
          <cell r="A7867" t="str">
            <v>CCIN000647-7000-003</v>
          </cell>
          <cell r="I7867">
            <v>45000</v>
          </cell>
        </row>
        <row r="7868">
          <cell r="A7868" t="str">
            <v>CCIN000647-8000-003</v>
          </cell>
          <cell r="I7868">
            <v>45000</v>
          </cell>
        </row>
        <row r="7869">
          <cell r="A7869" t="str">
            <v>CCIN000647-9000-003</v>
          </cell>
          <cell r="I7869">
            <v>45000</v>
          </cell>
        </row>
        <row r="7870">
          <cell r="A7870" t="str">
            <v>CCIN000648-1000-002</v>
          </cell>
          <cell r="I7870">
            <v>277128</v>
          </cell>
        </row>
        <row r="7871">
          <cell r="A7871" t="str">
            <v>CCIN000648-1000-003</v>
          </cell>
          <cell r="I7871">
            <v>150000</v>
          </cell>
        </row>
        <row r="7872">
          <cell r="A7872" t="str">
            <v>CCIN000648-1000-004</v>
          </cell>
          <cell r="I7872">
            <v>65000</v>
          </cell>
        </row>
        <row r="7873">
          <cell r="A7873" t="str">
            <v>CCIN000648-1000-005</v>
          </cell>
          <cell r="I7873">
            <v>300000</v>
          </cell>
        </row>
        <row r="7874">
          <cell r="A7874" t="str">
            <v>CCIN000648-2000-005</v>
          </cell>
          <cell r="I7874">
            <v>350000</v>
          </cell>
        </row>
        <row r="7875">
          <cell r="A7875" t="str">
            <v>CCIN000648-3000-003</v>
          </cell>
          <cell r="I7875">
            <v>150000</v>
          </cell>
        </row>
        <row r="7876">
          <cell r="A7876" t="str">
            <v>CCIN000649-1000-002</v>
          </cell>
          <cell r="I7876">
            <v>500000</v>
          </cell>
        </row>
        <row r="7877">
          <cell r="A7877" t="str">
            <v>CCIN000649-1000-003</v>
          </cell>
          <cell r="I7877">
            <v>900000</v>
          </cell>
        </row>
        <row r="7878">
          <cell r="A7878" t="str">
            <v>CCIN000649-1000-004</v>
          </cell>
          <cell r="I7878">
            <v>70000</v>
          </cell>
        </row>
        <row r="7879">
          <cell r="A7879" t="str">
            <v>CCIN000649-1000-005</v>
          </cell>
          <cell r="I7879">
            <v>8500</v>
          </cell>
        </row>
        <row r="7880">
          <cell r="A7880" t="str">
            <v>CCIN000650-1000-002</v>
          </cell>
          <cell r="I7880">
            <v>1368000</v>
          </cell>
        </row>
        <row r="7881">
          <cell r="A7881" t="str">
            <v>CCIN000650-1000-003</v>
          </cell>
          <cell r="I7881">
            <v>200000</v>
          </cell>
        </row>
        <row r="7882">
          <cell r="A7882" t="str">
            <v>CCIN000650-1000-004</v>
          </cell>
          <cell r="I7882">
            <v>50000</v>
          </cell>
        </row>
        <row r="7883">
          <cell r="A7883" t="str">
            <v>CCIN000650-1000-005</v>
          </cell>
          <cell r="I7883">
            <v>70000</v>
          </cell>
        </row>
        <row r="7884">
          <cell r="A7884" t="str">
            <v>CCIN000650-5000-002</v>
          </cell>
          <cell r="I7884">
            <v>5000000</v>
          </cell>
        </row>
        <row r="7885">
          <cell r="A7885" t="str">
            <v>CCIN000651-1000-002</v>
          </cell>
          <cell r="I7885">
            <v>276000</v>
          </cell>
        </row>
        <row r="7886">
          <cell r="A7886" t="str">
            <v>CCIN000651-1000-004</v>
          </cell>
          <cell r="I7886">
            <v>70000</v>
          </cell>
        </row>
        <row r="7887">
          <cell r="A7887" t="str">
            <v>CCIN000651-1000-005</v>
          </cell>
          <cell r="I7887">
            <v>200000</v>
          </cell>
        </row>
        <row r="7888">
          <cell r="A7888" t="str">
            <v>CCIN000651-2000-003</v>
          </cell>
          <cell r="I7888">
            <v>332000</v>
          </cell>
        </row>
        <row r="7889">
          <cell r="A7889" t="str">
            <v>CCIN000651-2000-005</v>
          </cell>
          <cell r="I7889">
            <v>20000</v>
          </cell>
        </row>
        <row r="7890">
          <cell r="A7890" t="str">
            <v>CCIN000651-3000-005</v>
          </cell>
          <cell r="I7890">
            <v>20000</v>
          </cell>
        </row>
        <row r="7891">
          <cell r="A7891" t="str">
            <v>CCIN000651-4000-005</v>
          </cell>
          <cell r="I7891">
            <v>200000</v>
          </cell>
        </row>
        <row r="7892">
          <cell r="A7892" t="str">
            <v>CCIN000651-5000-003</v>
          </cell>
          <cell r="I7892">
            <v>443956</v>
          </cell>
        </row>
        <row r="7893">
          <cell r="A7893" t="str">
            <v>CCIN000651-5000-005</v>
          </cell>
          <cell r="I7893">
            <v>78660</v>
          </cell>
        </row>
        <row r="7894">
          <cell r="A7894" t="str">
            <v>CCIN000651-6000-005</v>
          </cell>
          <cell r="I7894">
            <v>200000</v>
          </cell>
        </row>
        <row r="7895">
          <cell r="A7895" t="str">
            <v>CCIN000652-10000-003</v>
          </cell>
          <cell r="I7895">
            <v>200000</v>
          </cell>
        </row>
        <row r="7896">
          <cell r="A7896" t="str">
            <v>CCIN000652-1000-003</v>
          </cell>
          <cell r="I7896">
            <v>700000</v>
          </cell>
        </row>
        <row r="7897">
          <cell r="A7897" t="str">
            <v>CCIN000652-1000-004</v>
          </cell>
          <cell r="I7897">
            <v>45000</v>
          </cell>
        </row>
        <row r="7898">
          <cell r="A7898" t="str">
            <v>CCIN000652-11000-003</v>
          </cell>
          <cell r="I7898">
            <v>200000</v>
          </cell>
        </row>
        <row r="7899">
          <cell r="A7899" t="str">
            <v>CCIN000652-12000-003</v>
          </cell>
          <cell r="I7899">
            <v>1104000</v>
          </cell>
        </row>
        <row r="7900">
          <cell r="A7900" t="str">
            <v>CCIN000652-14000-003</v>
          </cell>
          <cell r="I7900">
            <v>300000</v>
          </cell>
        </row>
        <row r="7901">
          <cell r="A7901" t="str">
            <v>CCIN000652-4000-003</v>
          </cell>
          <cell r="I7901">
            <v>1104000</v>
          </cell>
        </row>
        <row r="7902">
          <cell r="A7902" t="str">
            <v>CCIN000652-5000-003</v>
          </cell>
          <cell r="I7902">
            <v>100000</v>
          </cell>
        </row>
        <row r="7903">
          <cell r="A7903" t="str">
            <v>CCIN000652-6000-003</v>
          </cell>
          <cell r="I7903">
            <v>140000</v>
          </cell>
        </row>
        <row r="7904">
          <cell r="A7904" t="str">
            <v>CCIN000652-7000-003</v>
          </cell>
          <cell r="I7904">
            <v>130000</v>
          </cell>
        </row>
        <row r="7905">
          <cell r="A7905" t="str">
            <v>CCIN000652-8000-003</v>
          </cell>
          <cell r="I7905">
            <v>180000</v>
          </cell>
        </row>
        <row r="7906">
          <cell r="A7906" t="str">
            <v>CCIN000652-9000-003</v>
          </cell>
          <cell r="I7906">
            <v>180000</v>
          </cell>
        </row>
        <row r="7907">
          <cell r="A7907" t="str">
            <v>CCIN000653-1000-004</v>
          </cell>
          <cell r="I7907">
            <v>80000</v>
          </cell>
        </row>
        <row r="7908">
          <cell r="A7908" t="str">
            <v>CCIN000653-2000-003</v>
          </cell>
          <cell r="I7908">
            <v>164331</v>
          </cell>
        </row>
        <row r="7909">
          <cell r="A7909" t="str">
            <v>CCIN000653-2000-005</v>
          </cell>
          <cell r="I7909">
            <v>648000</v>
          </cell>
        </row>
        <row r="7910">
          <cell r="A7910" t="str">
            <v>CCIN000654-1000-002</v>
          </cell>
          <cell r="I7910">
            <v>662992.30000000005</v>
          </cell>
        </row>
        <row r="7911">
          <cell r="A7911" t="str">
            <v>CCIN000654-1000-003</v>
          </cell>
          <cell r="I7911">
            <v>1064469</v>
          </cell>
        </row>
        <row r="7912">
          <cell r="A7912" t="str">
            <v>CCIN000654-1000-005</v>
          </cell>
          <cell r="I7912">
            <v>45000</v>
          </cell>
        </row>
        <row r="7913">
          <cell r="A7913" t="str">
            <v>CCIN000654-11000-001</v>
          </cell>
          <cell r="I7913">
            <v>17000</v>
          </cell>
        </row>
        <row r="7914">
          <cell r="A7914" t="str">
            <v>CCIN000654-2000-001</v>
          </cell>
          <cell r="I7914">
            <v>28000</v>
          </cell>
        </row>
        <row r="7915">
          <cell r="A7915" t="str">
            <v>CCIN000654-2000-002</v>
          </cell>
          <cell r="I7915">
            <v>620492</v>
          </cell>
        </row>
        <row r="7916">
          <cell r="A7916" t="str">
            <v>CCIN000654-2000-003</v>
          </cell>
          <cell r="I7916">
            <v>900000</v>
          </cell>
        </row>
        <row r="7917">
          <cell r="A7917" t="str">
            <v>CCIN000654-3000-001</v>
          </cell>
          <cell r="I7917">
            <v>50000</v>
          </cell>
        </row>
        <row r="7918">
          <cell r="A7918" t="str">
            <v>CCIN000654-3000-002</v>
          </cell>
          <cell r="I7918">
            <v>620492</v>
          </cell>
        </row>
        <row r="7919">
          <cell r="A7919" t="str">
            <v>CCIN000654-3000-003</v>
          </cell>
          <cell r="I7919">
            <v>250000</v>
          </cell>
        </row>
        <row r="7920">
          <cell r="A7920" t="str">
            <v>CCIN000654-4000-001</v>
          </cell>
          <cell r="I7920">
            <v>75000</v>
          </cell>
        </row>
        <row r="7921">
          <cell r="A7921" t="str">
            <v>CCIN000654-4000-002</v>
          </cell>
          <cell r="I7921">
            <v>620942</v>
          </cell>
        </row>
        <row r="7922">
          <cell r="A7922" t="str">
            <v>CCIN000654-4000-003</v>
          </cell>
          <cell r="I7922">
            <v>1500000</v>
          </cell>
        </row>
        <row r="7923">
          <cell r="A7923" t="str">
            <v>CCIN000654-5000-001</v>
          </cell>
          <cell r="I7923">
            <v>70000</v>
          </cell>
        </row>
        <row r="7924">
          <cell r="A7924" t="str">
            <v>CCIN000654-5000-003</v>
          </cell>
          <cell r="I7924">
            <v>1137813</v>
          </cell>
        </row>
        <row r="7925">
          <cell r="A7925" t="str">
            <v>CCIN000654-6000-001</v>
          </cell>
          <cell r="I7925">
            <v>100000</v>
          </cell>
        </row>
        <row r="7926">
          <cell r="A7926" t="str">
            <v>CCIN000654-7000-001</v>
          </cell>
          <cell r="I7926">
            <v>107000</v>
          </cell>
        </row>
        <row r="7927">
          <cell r="A7927" t="str">
            <v>CCIN000654-7000-003</v>
          </cell>
          <cell r="I7927">
            <v>2700000</v>
          </cell>
        </row>
        <row r="7928">
          <cell r="A7928" t="str">
            <v>CCIN000654-8000-001</v>
          </cell>
          <cell r="I7928">
            <v>61000</v>
          </cell>
        </row>
        <row r="7929">
          <cell r="A7929" t="str">
            <v>CCIN000654-8000-003</v>
          </cell>
          <cell r="I7929">
            <v>1000000</v>
          </cell>
        </row>
        <row r="7930">
          <cell r="A7930" t="str">
            <v>CCIN000654-9000-001</v>
          </cell>
          <cell r="I7930">
            <v>61000</v>
          </cell>
        </row>
        <row r="7931">
          <cell r="A7931" t="str">
            <v>CCIN000655-1000-002</v>
          </cell>
          <cell r="I7931">
            <v>118000</v>
          </cell>
        </row>
        <row r="7932">
          <cell r="A7932" t="str">
            <v>CCIN000655-1000-003</v>
          </cell>
          <cell r="I7932">
            <v>350000</v>
          </cell>
        </row>
        <row r="7933">
          <cell r="A7933" t="str">
            <v>CCIN000655-1000-004</v>
          </cell>
          <cell r="I7933">
            <v>190000</v>
          </cell>
        </row>
        <row r="7934">
          <cell r="A7934" t="str">
            <v>CCIN000656-1000-002</v>
          </cell>
          <cell r="I7934">
            <v>21809</v>
          </cell>
        </row>
        <row r="7935">
          <cell r="A7935" t="str">
            <v>CCIN000656-1000-003</v>
          </cell>
          <cell r="I7935">
            <v>512000</v>
          </cell>
        </row>
        <row r="7936">
          <cell r="A7936" t="str">
            <v>CCIN000656-1000-005</v>
          </cell>
          <cell r="I7936">
            <v>20000</v>
          </cell>
        </row>
        <row r="7937">
          <cell r="A7937" t="str">
            <v>CCIN000656-2000-002</v>
          </cell>
          <cell r="I7937">
            <v>22000</v>
          </cell>
        </row>
        <row r="7938">
          <cell r="A7938" t="str">
            <v>CCIN000657-1000-002</v>
          </cell>
          <cell r="I7938">
            <v>1000000</v>
          </cell>
        </row>
        <row r="7939">
          <cell r="A7939" t="str">
            <v>CCIN000657-1000-003</v>
          </cell>
          <cell r="I7939">
            <v>271469</v>
          </cell>
        </row>
        <row r="7940">
          <cell r="A7940" t="str">
            <v>CCIN000657-1000-004</v>
          </cell>
          <cell r="I7940">
            <v>90000</v>
          </cell>
        </row>
        <row r="7941">
          <cell r="A7941" t="str">
            <v>CCIN000657-4000-001</v>
          </cell>
          <cell r="I7941">
            <v>250000</v>
          </cell>
        </row>
        <row r="7942">
          <cell r="A7942" t="str">
            <v>CCIN000657-5000-001</v>
          </cell>
          <cell r="I7942">
            <v>240105</v>
          </cell>
        </row>
        <row r="7943">
          <cell r="A7943" t="str">
            <v>CCIN000657-6000-001</v>
          </cell>
          <cell r="I7943">
            <v>240105</v>
          </cell>
        </row>
        <row r="7944">
          <cell r="A7944" t="str">
            <v>CCIN000657-7000-001</v>
          </cell>
          <cell r="I7944">
            <v>240105</v>
          </cell>
        </row>
        <row r="7945">
          <cell r="A7945" t="str">
            <v>CCIN000657-8000-001</v>
          </cell>
          <cell r="I7945">
            <v>250000</v>
          </cell>
        </row>
        <row r="7946">
          <cell r="A7946" t="str">
            <v>CCIN000658-10000-001</v>
          </cell>
          <cell r="I7946">
            <v>70000</v>
          </cell>
        </row>
        <row r="7947">
          <cell r="A7947" t="str">
            <v>CCIN000658-1000-002</v>
          </cell>
          <cell r="I7947">
            <v>225000</v>
          </cell>
        </row>
        <row r="7948">
          <cell r="A7948" t="str">
            <v>CCIN000658-1000-003</v>
          </cell>
          <cell r="I7948">
            <v>165745</v>
          </cell>
        </row>
        <row r="7949">
          <cell r="A7949" t="str">
            <v>CCIN000658-1000-004</v>
          </cell>
          <cell r="I7949">
            <v>70000</v>
          </cell>
        </row>
        <row r="7950">
          <cell r="A7950" t="str">
            <v>CCIN000658-1000-005</v>
          </cell>
          <cell r="I7950">
            <v>300000</v>
          </cell>
        </row>
        <row r="7951">
          <cell r="A7951" t="str">
            <v>CCIN000658-12000-001</v>
          </cell>
          <cell r="I7951">
            <v>50000</v>
          </cell>
        </row>
        <row r="7952">
          <cell r="A7952" t="str">
            <v>CCIN000658-13000-001</v>
          </cell>
          <cell r="I7952">
            <v>50000</v>
          </cell>
        </row>
        <row r="7953">
          <cell r="A7953" t="str">
            <v>CCIN000658-14000-001</v>
          </cell>
          <cell r="I7953">
            <v>60000</v>
          </cell>
        </row>
        <row r="7954">
          <cell r="A7954" t="str">
            <v>CCIN000658-15000-001</v>
          </cell>
          <cell r="I7954">
            <v>100000</v>
          </cell>
        </row>
        <row r="7955">
          <cell r="A7955" t="str">
            <v>CCIN000658-16000-001</v>
          </cell>
          <cell r="I7955">
            <v>100000</v>
          </cell>
        </row>
        <row r="7956">
          <cell r="A7956" t="str">
            <v>CCIN000658-2000-004</v>
          </cell>
          <cell r="I7956">
            <v>50000</v>
          </cell>
        </row>
        <row r="7957">
          <cell r="A7957" t="str">
            <v>CCIN000658-8000-001</v>
          </cell>
          <cell r="I7957">
            <v>50000</v>
          </cell>
        </row>
        <row r="7958">
          <cell r="A7958" t="str">
            <v>CCIN000658-9000-001</v>
          </cell>
          <cell r="I7958">
            <v>70000</v>
          </cell>
        </row>
        <row r="7959">
          <cell r="A7959" t="str">
            <v>CCIN000659-1000-002</v>
          </cell>
          <cell r="I7959">
            <v>400000</v>
          </cell>
        </row>
        <row r="7960">
          <cell r="A7960" t="str">
            <v>CCIN000659-1000-005</v>
          </cell>
          <cell r="I7960">
            <v>160000</v>
          </cell>
        </row>
        <row r="7961">
          <cell r="A7961" t="str">
            <v>CCIN000659-2000-002</v>
          </cell>
          <cell r="I7961">
            <v>270852</v>
          </cell>
        </row>
        <row r="7962">
          <cell r="A7962" t="str">
            <v>CCIN000660-1000-001</v>
          </cell>
          <cell r="I7962">
            <v>27500</v>
          </cell>
        </row>
        <row r="7963">
          <cell r="A7963" t="str">
            <v>CCIN000660-1000-002</v>
          </cell>
          <cell r="I7963">
            <v>148671</v>
          </cell>
        </row>
        <row r="7964">
          <cell r="A7964" t="str">
            <v>CCIN000660-1000-003</v>
          </cell>
          <cell r="I7964">
            <v>943812</v>
          </cell>
        </row>
        <row r="7965">
          <cell r="A7965" t="str">
            <v>CCIN000660-1000-005</v>
          </cell>
          <cell r="I7965">
            <v>208959</v>
          </cell>
        </row>
        <row r="7966">
          <cell r="A7966" t="str">
            <v>CCIN000660-2000-003</v>
          </cell>
          <cell r="I7966">
            <v>943812</v>
          </cell>
        </row>
        <row r="7967">
          <cell r="A7967" t="str">
            <v>CCIN000660-3000-003</v>
          </cell>
          <cell r="I7967">
            <v>961067</v>
          </cell>
        </row>
        <row r="7968">
          <cell r="A7968" t="str">
            <v>CCIN000661-10000-002</v>
          </cell>
          <cell r="I7968">
            <v>15671020</v>
          </cell>
        </row>
        <row r="7969">
          <cell r="A7969" t="str">
            <v>CCIN000661-1000-002</v>
          </cell>
          <cell r="I7969">
            <v>5000000</v>
          </cell>
        </row>
        <row r="7970">
          <cell r="A7970" t="str">
            <v>CCIN000661-1000-004</v>
          </cell>
          <cell r="I7970">
            <v>70000</v>
          </cell>
        </row>
        <row r="7971">
          <cell r="A7971" t="str">
            <v>CCIN000661-1000-005</v>
          </cell>
          <cell r="I7971">
            <v>100000</v>
          </cell>
        </row>
        <row r="7972">
          <cell r="A7972" t="str">
            <v>CCIN000661-14000-002</v>
          </cell>
          <cell r="I7972">
            <v>10000000</v>
          </cell>
        </row>
        <row r="7973">
          <cell r="A7973" t="str">
            <v>CCIN000661-15000-002</v>
          </cell>
          <cell r="I7973">
            <v>10000000</v>
          </cell>
        </row>
        <row r="7974">
          <cell r="A7974" t="str">
            <v>CCIN000661-16000-002</v>
          </cell>
          <cell r="I7974">
            <v>10000000</v>
          </cell>
        </row>
        <row r="7975">
          <cell r="A7975" t="str">
            <v>CCIN000661-2000-002</v>
          </cell>
          <cell r="I7975">
            <v>6000000</v>
          </cell>
        </row>
        <row r="7976">
          <cell r="A7976" t="str">
            <v>CCIN000661-3000-002</v>
          </cell>
          <cell r="I7976">
            <v>7000000</v>
          </cell>
        </row>
        <row r="7977">
          <cell r="A7977" t="str">
            <v>CCIN000661-4000-002</v>
          </cell>
          <cell r="I7977">
            <v>10000000</v>
          </cell>
        </row>
        <row r="7978">
          <cell r="A7978" t="str">
            <v>CCIN000661-5000-002</v>
          </cell>
          <cell r="I7978">
            <v>10000000</v>
          </cell>
        </row>
        <row r="7979">
          <cell r="A7979" t="str">
            <v>CCIN000661-6000-002</v>
          </cell>
          <cell r="I7979">
            <v>10000000</v>
          </cell>
        </row>
        <row r="7980">
          <cell r="A7980" t="str">
            <v>CCIN000661-7000-002</v>
          </cell>
          <cell r="I7980">
            <v>10000000</v>
          </cell>
        </row>
        <row r="7981">
          <cell r="A7981" t="str">
            <v>CCIN000661-8000-002</v>
          </cell>
          <cell r="I7981">
            <v>10000000</v>
          </cell>
        </row>
        <row r="7982">
          <cell r="A7982" t="str">
            <v>CCIN000661-9000-002</v>
          </cell>
          <cell r="I7982">
            <v>17287182</v>
          </cell>
        </row>
        <row r="7983">
          <cell r="A7983" t="str">
            <v>CCIN000662-1000-003</v>
          </cell>
          <cell r="I7983">
            <v>880000</v>
          </cell>
        </row>
        <row r="7984">
          <cell r="A7984" t="str">
            <v>CCIN000662-1000-004</v>
          </cell>
          <cell r="I7984">
            <v>45000</v>
          </cell>
        </row>
        <row r="7985">
          <cell r="A7985" t="str">
            <v>CCIN000662-1000-005</v>
          </cell>
          <cell r="I7985">
            <v>415972</v>
          </cell>
        </row>
        <row r="7986">
          <cell r="A7986" t="str">
            <v>CCIN000662-2000-003</v>
          </cell>
          <cell r="I7986">
            <v>880000</v>
          </cell>
        </row>
        <row r="7987">
          <cell r="A7987" t="str">
            <v>CCIN000663-1000-002</v>
          </cell>
          <cell r="I7987">
            <v>325000</v>
          </cell>
        </row>
        <row r="7988">
          <cell r="A7988" t="str">
            <v>CCIN000663-1000-003</v>
          </cell>
          <cell r="I7988">
            <v>139681</v>
          </cell>
        </row>
        <row r="7989">
          <cell r="A7989" t="str">
            <v>CCIN000663-1000-004</v>
          </cell>
          <cell r="I7989">
            <v>15000</v>
          </cell>
        </row>
        <row r="7990">
          <cell r="A7990" t="str">
            <v>CCIN000663-1000-005</v>
          </cell>
          <cell r="I7990">
            <v>500000</v>
          </cell>
        </row>
        <row r="7991">
          <cell r="A7991" t="str">
            <v>CCIN000663-2000-001</v>
          </cell>
          <cell r="I7991">
            <v>1792904</v>
          </cell>
        </row>
        <row r="7992">
          <cell r="A7992" t="str">
            <v>CCIN000663-2000-005</v>
          </cell>
          <cell r="I7992">
            <v>800000</v>
          </cell>
        </row>
        <row r="7993">
          <cell r="A7993" t="str">
            <v>CCIN000664-1000-002</v>
          </cell>
          <cell r="I7993">
            <v>174000</v>
          </cell>
        </row>
        <row r="7994">
          <cell r="A7994" t="str">
            <v>CCIN000664-1000-004</v>
          </cell>
          <cell r="I7994">
            <v>75000</v>
          </cell>
        </row>
        <row r="7995">
          <cell r="A7995" t="str">
            <v>CCIN000664-1000-005</v>
          </cell>
          <cell r="I7995">
            <v>440000</v>
          </cell>
        </row>
        <row r="7996">
          <cell r="A7996" t="str">
            <v>CCIN000664-2000-005</v>
          </cell>
          <cell r="I7996">
            <v>217075</v>
          </cell>
        </row>
        <row r="7997">
          <cell r="A7997" t="str">
            <v>CCIN000664-4000-003</v>
          </cell>
          <cell r="I7997">
            <v>434250</v>
          </cell>
        </row>
        <row r="7998">
          <cell r="A7998" t="str">
            <v>CCIN000664-5000-003</v>
          </cell>
          <cell r="I7998">
            <v>434250</v>
          </cell>
        </row>
        <row r="7999">
          <cell r="A7999" t="str">
            <v>CCIN000665-1000-002</v>
          </cell>
          <cell r="I7999">
            <v>500000</v>
          </cell>
        </row>
        <row r="8000">
          <cell r="A8000" t="str">
            <v>CCIN000665-1000-003</v>
          </cell>
          <cell r="I8000">
            <v>240000</v>
          </cell>
        </row>
        <row r="8001">
          <cell r="A8001" t="str">
            <v>CCIN000665-1000-005</v>
          </cell>
          <cell r="I8001">
            <v>1000000</v>
          </cell>
        </row>
        <row r="8002">
          <cell r="A8002" t="str">
            <v>CCIN000665-11000-002</v>
          </cell>
          <cell r="I8002">
            <v>5000000</v>
          </cell>
        </row>
        <row r="8003">
          <cell r="A8003" t="str">
            <v>CCIN000665-12000-002</v>
          </cell>
          <cell r="I8003">
            <v>10000000</v>
          </cell>
        </row>
        <row r="8004">
          <cell r="A8004" t="str">
            <v>CCIN000665-13000-002</v>
          </cell>
          <cell r="I8004">
            <v>10000000</v>
          </cell>
        </row>
        <row r="8005">
          <cell r="A8005" t="str">
            <v>CCIN000665-14000-002</v>
          </cell>
          <cell r="I8005">
            <v>10000000</v>
          </cell>
        </row>
        <row r="8006">
          <cell r="A8006" t="str">
            <v>CCIN000665-15000-002</v>
          </cell>
          <cell r="I8006">
            <v>5600000</v>
          </cell>
        </row>
        <row r="8007">
          <cell r="A8007" t="str">
            <v>CCIN000665-16000-002</v>
          </cell>
          <cell r="I8007">
            <v>10000000</v>
          </cell>
        </row>
        <row r="8008">
          <cell r="A8008" t="str">
            <v>CCIN000665-17000-002</v>
          </cell>
          <cell r="I8008">
            <v>3120000</v>
          </cell>
        </row>
        <row r="8009">
          <cell r="A8009" t="str">
            <v>CCIN000665-18000-002</v>
          </cell>
          <cell r="I8009">
            <v>5000000</v>
          </cell>
        </row>
        <row r="8010">
          <cell r="A8010" t="str">
            <v>CCIN000665-2000-002</v>
          </cell>
          <cell r="I8010">
            <v>10000000</v>
          </cell>
        </row>
        <row r="8011">
          <cell r="A8011" t="str">
            <v>CCIN000665-3000-002</v>
          </cell>
          <cell r="I8011">
            <v>4000000</v>
          </cell>
        </row>
        <row r="8012">
          <cell r="A8012" t="str">
            <v>CCIN000665-4000-002</v>
          </cell>
          <cell r="I8012">
            <v>4000000</v>
          </cell>
        </row>
        <row r="8013">
          <cell r="A8013" t="str">
            <v>CCIN000665-4000-005</v>
          </cell>
          <cell r="I8013">
            <v>840000</v>
          </cell>
        </row>
        <row r="8014">
          <cell r="A8014" t="str">
            <v>CCIN000665-5000-001</v>
          </cell>
          <cell r="I8014">
            <v>200000</v>
          </cell>
        </row>
        <row r="8015">
          <cell r="A8015" t="str">
            <v>CCIN000665-5000-002</v>
          </cell>
          <cell r="I8015">
            <v>10000000</v>
          </cell>
        </row>
        <row r="8016">
          <cell r="A8016" t="str">
            <v>CCIN000665-6000-005</v>
          </cell>
          <cell r="I8016">
            <v>737353</v>
          </cell>
        </row>
        <row r="8017">
          <cell r="A8017" t="str">
            <v>CCIN000665-7000-001</v>
          </cell>
          <cell r="I8017">
            <v>208000</v>
          </cell>
        </row>
        <row r="8018">
          <cell r="A8018" t="str">
            <v>CCIN000665-7000-002</v>
          </cell>
          <cell r="I8018">
            <v>5232000</v>
          </cell>
        </row>
        <row r="8019">
          <cell r="A8019" t="str">
            <v>CCIN000665-7000-005</v>
          </cell>
          <cell r="I8019">
            <v>1072000</v>
          </cell>
        </row>
        <row r="8020">
          <cell r="A8020" t="str">
            <v>CCIN000665-8000-001</v>
          </cell>
          <cell r="I8020">
            <v>158000</v>
          </cell>
        </row>
        <row r="8021">
          <cell r="A8021" t="str">
            <v>CCIN000665-8000-002</v>
          </cell>
          <cell r="I8021">
            <v>4000000</v>
          </cell>
        </row>
        <row r="8022">
          <cell r="A8022" t="str">
            <v>CCIN000665-8000-005</v>
          </cell>
          <cell r="I8022">
            <v>1072000</v>
          </cell>
        </row>
        <row r="8023">
          <cell r="A8023" t="str">
            <v>CCIN000665-9000-002</v>
          </cell>
          <cell r="I8023">
            <v>4000000</v>
          </cell>
        </row>
        <row r="8024">
          <cell r="A8024" t="str">
            <v>CCIN000666-1000-002</v>
          </cell>
          <cell r="I8024">
            <v>100000</v>
          </cell>
        </row>
        <row r="8025">
          <cell r="A8025" t="str">
            <v>CCIN000666-1000-003</v>
          </cell>
          <cell r="I8025">
            <v>252000</v>
          </cell>
        </row>
        <row r="8026">
          <cell r="A8026" t="str">
            <v>CCIN000666-1000-004</v>
          </cell>
          <cell r="I8026">
            <v>100000</v>
          </cell>
        </row>
        <row r="8027">
          <cell r="A8027" t="str">
            <v>CCIN000666-2000-002</v>
          </cell>
          <cell r="I8027">
            <v>120000</v>
          </cell>
        </row>
        <row r="8028">
          <cell r="A8028" t="str">
            <v>CCIN000667-1000-002</v>
          </cell>
          <cell r="I8028">
            <v>6462605</v>
          </cell>
        </row>
        <row r="8029">
          <cell r="A8029" t="str">
            <v>CCIN000667-1000-004</v>
          </cell>
          <cell r="I8029">
            <v>170000</v>
          </cell>
        </row>
        <row r="8030">
          <cell r="A8030" t="str">
            <v>CCIN000667-1000-005</v>
          </cell>
          <cell r="I8030">
            <v>376000</v>
          </cell>
        </row>
        <row r="8031">
          <cell r="A8031" t="str">
            <v>CCIN000667-2000-005</v>
          </cell>
          <cell r="I8031">
            <v>376000</v>
          </cell>
        </row>
        <row r="8032">
          <cell r="A8032" t="str">
            <v>CCIN000667-3000-005</v>
          </cell>
          <cell r="I8032">
            <v>376000</v>
          </cell>
        </row>
        <row r="8033">
          <cell r="A8033" t="str">
            <v>CCIN000667-4000-005</v>
          </cell>
          <cell r="I8033">
            <v>376000</v>
          </cell>
        </row>
        <row r="8034">
          <cell r="A8034" t="str">
            <v>CCIN000667-5000-005</v>
          </cell>
          <cell r="I8034">
            <v>320814</v>
          </cell>
        </row>
        <row r="8035">
          <cell r="A8035" t="str">
            <v>CCIN000667-6000-005</v>
          </cell>
          <cell r="I8035">
            <v>320814</v>
          </cell>
        </row>
        <row r="8036">
          <cell r="A8036" t="str">
            <v>CCIN000668-10000-003</v>
          </cell>
          <cell r="I8036">
            <v>959594</v>
          </cell>
        </row>
        <row r="8037">
          <cell r="A8037" t="str">
            <v>CCIN000668-1000-002</v>
          </cell>
          <cell r="I8037">
            <v>100000</v>
          </cell>
        </row>
        <row r="8038">
          <cell r="A8038" t="str">
            <v>CCIN000668-1000-003</v>
          </cell>
          <cell r="I8038">
            <v>959594</v>
          </cell>
        </row>
        <row r="8039">
          <cell r="A8039" t="str">
            <v>CCIN000668-1000-004</v>
          </cell>
          <cell r="I8039">
            <v>110000</v>
          </cell>
        </row>
        <row r="8040">
          <cell r="A8040" t="str">
            <v>CCIN000668-1000-005</v>
          </cell>
          <cell r="I8040">
            <v>120000</v>
          </cell>
        </row>
        <row r="8041">
          <cell r="A8041" t="str">
            <v>CCIN000668-11000-003</v>
          </cell>
          <cell r="I8041">
            <v>100000</v>
          </cell>
        </row>
        <row r="8042">
          <cell r="A8042" t="str">
            <v>CCIN000668-12000-003</v>
          </cell>
          <cell r="I8042">
            <v>50000</v>
          </cell>
        </row>
        <row r="8043">
          <cell r="A8043" t="str">
            <v>CCIN000668-13000-003</v>
          </cell>
          <cell r="I8043">
            <v>378812</v>
          </cell>
        </row>
        <row r="8044">
          <cell r="A8044" t="str">
            <v>CCIN000668-14000-003</v>
          </cell>
          <cell r="I8044">
            <v>100000</v>
          </cell>
        </row>
        <row r="8045">
          <cell r="A8045" t="str">
            <v>CCIN000668-15000-003</v>
          </cell>
          <cell r="I8045">
            <v>100000</v>
          </cell>
        </row>
        <row r="8046">
          <cell r="A8046" t="str">
            <v>CCIN000668-16000-003</v>
          </cell>
          <cell r="I8046">
            <v>100000</v>
          </cell>
        </row>
        <row r="8047">
          <cell r="A8047" t="str">
            <v>CCIN000668-17000-003</v>
          </cell>
          <cell r="I8047">
            <v>100000</v>
          </cell>
        </row>
        <row r="8048">
          <cell r="A8048" t="str">
            <v>CCIN000668-18000-003</v>
          </cell>
          <cell r="I8048">
            <v>80000</v>
          </cell>
        </row>
        <row r="8049">
          <cell r="A8049" t="str">
            <v>CCIN000668-19000-003</v>
          </cell>
          <cell r="I8049">
            <v>100000</v>
          </cell>
        </row>
        <row r="8050">
          <cell r="A8050" t="str">
            <v>CCIN000668-20000-003</v>
          </cell>
          <cell r="I8050">
            <v>100000</v>
          </cell>
        </row>
        <row r="8051">
          <cell r="A8051" t="str">
            <v>CCIN000668-2000-003</v>
          </cell>
          <cell r="I8051">
            <v>70000</v>
          </cell>
        </row>
        <row r="8052">
          <cell r="A8052" t="str">
            <v>CCIN000668-22000-003</v>
          </cell>
          <cell r="I8052">
            <v>100000</v>
          </cell>
        </row>
        <row r="8053">
          <cell r="A8053" t="str">
            <v>CCIN000668-23000-003</v>
          </cell>
          <cell r="I8053">
            <v>699312</v>
          </cell>
        </row>
        <row r="8054">
          <cell r="A8054" t="str">
            <v>CCIN000668-24000-003</v>
          </cell>
          <cell r="I8054">
            <v>100000</v>
          </cell>
        </row>
        <row r="8055">
          <cell r="A8055" t="str">
            <v>CCIN000668-25000-003</v>
          </cell>
          <cell r="I8055">
            <v>900000</v>
          </cell>
        </row>
        <row r="8056">
          <cell r="A8056" t="str">
            <v>CCIN000668-26000-003</v>
          </cell>
          <cell r="I8056">
            <v>100000</v>
          </cell>
        </row>
        <row r="8057">
          <cell r="A8057" t="str">
            <v>CCIN000668-27000-003</v>
          </cell>
          <cell r="I8057">
            <v>100000</v>
          </cell>
        </row>
        <row r="8058">
          <cell r="A8058" t="str">
            <v>CCIN000668-28000-003</v>
          </cell>
          <cell r="I8058">
            <v>150000</v>
          </cell>
        </row>
        <row r="8059">
          <cell r="A8059" t="str">
            <v>CCIN000668-29000-003</v>
          </cell>
          <cell r="I8059">
            <v>250000</v>
          </cell>
        </row>
        <row r="8060">
          <cell r="A8060" t="str">
            <v>CCIN000668-30000-003</v>
          </cell>
          <cell r="I8060">
            <v>300000</v>
          </cell>
        </row>
        <row r="8061">
          <cell r="A8061" t="str">
            <v>CCIN000668-3000-002</v>
          </cell>
          <cell r="I8061">
            <v>138830</v>
          </cell>
        </row>
        <row r="8062">
          <cell r="A8062" t="str">
            <v>CCIN000668-3000-003</v>
          </cell>
          <cell r="I8062">
            <v>70000</v>
          </cell>
        </row>
        <row r="8063">
          <cell r="A8063" t="str">
            <v>CCIN000668-4000-002</v>
          </cell>
          <cell r="I8063">
            <v>200000</v>
          </cell>
        </row>
        <row r="8064">
          <cell r="A8064" t="str">
            <v>CCIN000668-4000-003</v>
          </cell>
          <cell r="I8064">
            <v>70000</v>
          </cell>
        </row>
        <row r="8065">
          <cell r="A8065" t="str">
            <v>CCIN000668-5000-003</v>
          </cell>
          <cell r="I8065">
            <v>30000</v>
          </cell>
        </row>
        <row r="8066">
          <cell r="A8066" t="str">
            <v>CCIN000668-6000-003</v>
          </cell>
          <cell r="I8066">
            <v>20000</v>
          </cell>
        </row>
        <row r="8067">
          <cell r="A8067" t="str">
            <v>CCIN000668-8000-003</v>
          </cell>
          <cell r="I8067">
            <v>80000</v>
          </cell>
        </row>
        <row r="8068">
          <cell r="A8068" t="str">
            <v>CCIN000669-1000-002</v>
          </cell>
          <cell r="I8068">
            <v>11000</v>
          </cell>
        </row>
        <row r="8069">
          <cell r="A8069" t="str">
            <v>CCIN000669-1000-003</v>
          </cell>
          <cell r="I8069">
            <v>200000</v>
          </cell>
        </row>
        <row r="8070">
          <cell r="A8070" t="str">
            <v>CCIN000669-1000-005</v>
          </cell>
          <cell r="I8070">
            <v>120000</v>
          </cell>
        </row>
        <row r="8071">
          <cell r="A8071" t="str">
            <v>CCIN000669-2000-002</v>
          </cell>
          <cell r="I8071">
            <v>138937</v>
          </cell>
        </row>
        <row r="8072">
          <cell r="A8072" t="str">
            <v>CCIN000669-2000-003</v>
          </cell>
          <cell r="I8072">
            <v>272000</v>
          </cell>
        </row>
        <row r="8073">
          <cell r="A8073" t="str">
            <v>CCIN000669-2000-004</v>
          </cell>
          <cell r="I8073">
            <v>15000</v>
          </cell>
        </row>
        <row r="8074">
          <cell r="A8074" t="str">
            <v>CCIN000669-3000-003</v>
          </cell>
          <cell r="I8074">
            <v>272000</v>
          </cell>
        </row>
        <row r="8075">
          <cell r="A8075" t="str">
            <v>CCIN000669-4000-005</v>
          </cell>
          <cell r="I8075">
            <v>100000</v>
          </cell>
        </row>
        <row r="8076">
          <cell r="A8076" t="str">
            <v>CCIN000670-1000-003</v>
          </cell>
          <cell r="I8076">
            <v>546915</v>
          </cell>
        </row>
        <row r="8077">
          <cell r="A8077" t="str">
            <v>CCIN000670-1000-004</v>
          </cell>
          <cell r="I8077">
            <v>45000</v>
          </cell>
        </row>
        <row r="8078">
          <cell r="A8078" t="str">
            <v>CCIN000670-1000-005</v>
          </cell>
          <cell r="I8078">
            <v>692377.41</v>
          </cell>
        </row>
        <row r="8079">
          <cell r="A8079" t="str">
            <v>CCIN000670-2000-002</v>
          </cell>
          <cell r="I8079">
            <v>300000</v>
          </cell>
        </row>
        <row r="8080">
          <cell r="A8080" t="str">
            <v>CCIN000670-2000-003</v>
          </cell>
          <cell r="I8080">
            <v>760000</v>
          </cell>
        </row>
        <row r="8081">
          <cell r="A8081" t="str">
            <v>CCIN000670-2000-005</v>
          </cell>
          <cell r="I8081">
            <v>799826</v>
          </cell>
        </row>
        <row r="8082">
          <cell r="A8082" t="str">
            <v>CCIN000670-4000-002</v>
          </cell>
          <cell r="I8082">
            <v>200000</v>
          </cell>
        </row>
        <row r="8083">
          <cell r="A8083" t="str">
            <v>CCIN000670-5000-002</v>
          </cell>
          <cell r="I8083">
            <v>400000</v>
          </cell>
        </row>
        <row r="8084">
          <cell r="A8084" t="str">
            <v>CCIN000670-7000-002</v>
          </cell>
          <cell r="I8084">
            <v>966462</v>
          </cell>
        </row>
        <row r="8085">
          <cell r="A8085" t="str">
            <v>CCIN000671-1000-002</v>
          </cell>
          <cell r="I8085">
            <v>312000</v>
          </cell>
        </row>
        <row r="8086">
          <cell r="A8086" t="str">
            <v>CCIN000671-1000-003</v>
          </cell>
          <cell r="I8086">
            <v>161000</v>
          </cell>
        </row>
        <row r="8087">
          <cell r="A8087" t="str">
            <v>CCIN000671-1000-005</v>
          </cell>
          <cell r="I8087">
            <v>50000</v>
          </cell>
        </row>
        <row r="8088">
          <cell r="A8088" t="str">
            <v>CCIN000672-1000-002</v>
          </cell>
          <cell r="I8088">
            <v>1528000</v>
          </cell>
        </row>
        <row r="8089">
          <cell r="A8089" t="str">
            <v>CCIN000672-1000-003</v>
          </cell>
          <cell r="I8089">
            <v>237800</v>
          </cell>
        </row>
        <row r="8090">
          <cell r="A8090" t="str">
            <v>CCIN000672-1000-004</v>
          </cell>
          <cell r="I8090">
            <v>60000</v>
          </cell>
        </row>
        <row r="8091">
          <cell r="A8091" t="str">
            <v>CCIN000672-2000-002</v>
          </cell>
          <cell r="I8091">
            <v>1364369.5</v>
          </cell>
        </row>
        <row r="8092">
          <cell r="A8092" t="str">
            <v>CCIN000673-1000-002</v>
          </cell>
          <cell r="I8092">
            <v>1000000</v>
          </cell>
        </row>
        <row r="8093">
          <cell r="A8093" t="str">
            <v>CCIN000673-1000-003</v>
          </cell>
          <cell r="I8093">
            <v>324000</v>
          </cell>
        </row>
        <row r="8094">
          <cell r="A8094" t="str">
            <v>CCIN000673-1000-004</v>
          </cell>
          <cell r="I8094">
            <v>150000</v>
          </cell>
        </row>
        <row r="8095">
          <cell r="A8095" t="str">
            <v>CCIN000673-1000-005</v>
          </cell>
          <cell r="I8095">
            <v>1683086</v>
          </cell>
        </row>
        <row r="8096">
          <cell r="A8096" t="str">
            <v>CCIN000673-2000-003</v>
          </cell>
          <cell r="I8096">
            <v>250000</v>
          </cell>
        </row>
        <row r="8097">
          <cell r="A8097" t="str">
            <v>CCIN000673-2000-005</v>
          </cell>
          <cell r="I8097">
            <v>400000</v>
          </cell>
        </row>
        <row r="8098">
          <cell r="A8098" t="str">
            <v>CCIN000673-3000-002</v>
          </cell>
          <cell r="I8098">
            <v>1000000</v>
          </cell>
        </row>
        <row r="8099">
          <cell r="A8099" t="str">
            <v>CCIN000673-3000-003</v>
          </cell>
          <cell r="I8099">
            <v>324000</v>
          </cell>
        </row>
        <row r="8100">
          <cell r="A8100" t="str">
            <v>CCIN000673-4000-002</v>
          </cell>
          <cell r="I8100">
            <v>905211</v>
          </cell>
        </row>
        <row r="8101">
          <cell r="A8101" t="str">
            <v>CCIN000673-4000-003</v>
          </cell>
          <cell r="I8101">
            <v>30000</v>
          </cell>
        </row>
        <row r="8102">
          <cell r="A8102" t="str">
            <v>CCIN000673-5000-002</v>
          </cell>
          <cell r="I8102">
            <v>1106400</v>
          </cell>
        </row>
        <row r="8103">
          <cell r="A8103" t="str">
            <v>CCIN000673-6000-002</v>
          </cell>
          <cell r="I8103">
            <v>1000000</v>
          </cell>
        </row>
        <row r="8104">
          <cell r="A8104" t="str">
            <v>CCIN000673-6000-003</v>
          </cell>
          <cell r="I8104">
            <v>35000</v>
          </cell>
        </row>
        <row r="8105">
          <cell r="A8105" t="str">
            <v>CCIN000674-1000-003</v>
          </cell>
          <cell r="I8105">
            <v>32600</v>
          </cell>
        </row>
        <row r="8106">
          <cell r="A8106" t="str">
            <v>CCIN000674-1000-004</v>
          </cell>
          <cell r="I8106">
            <v>200000</v>
          </cell>
        </row>
        <row r="8107">
          <cell r="A8107" t="str">
            <v>CCIN000674-1000-005</v>
          </cell>
          <cell r="I8107">
            <v>50000</v>
          </cell>
        </row>
        <row r="8108">
          <cell r="A8108" t="str">
            <v>CCIN000674-2000-002</v>
          </cell>
          <cell r="I8108">
            <v>745500</v>
          </cell>
        </row>
        <row r="8109">
          <cell r="A8109" t="str">
            <v>CCIN000674-2000-003</v>
          </cell>
          <cell r="I8109">
            <v>43200</v>
          </cell>
        </row>
        <row r="8110">
          <cell r="A8110" t="str">
            <v>CCIN000674-3000-002</v>
          </cell>
          <cell r="I8110">
            <v>900000</v>
          </cell>
        </row>
        <row r="8111">
          <cell r="A8111" t="str">
            <v>CCIN000674-3000-003</v>
          </cell>
          <cell r="I8111">
            <v>43200</v>
          </cell>
        </row>
        <row r="8112">
          <cell r="A8112" t="str">
            <v>CCIN000674-4000-001</v>
          </cell>
          <cell r="I8112">
            <v>100000</v>
          </cell>
        </row>
        <row r="8113">
          <cell r="A8113" t="str">
            <v>CCIN000674-4000-002</v>
          </cell>
          <cell r="I8113">
            <v>900000</v>
          </cell>
        </row>
        <row r="8114">
          <cell r="A8114" t="str">
            <v>CCIN000674-4000-003</v>
          </cell>
          <cell r="I8114">
            <v>43200</v>
          </cell>
        </row>
        <row r="8115">
          <cell r="A8115" t="str">
            <v>CCIN000674-5000-001</v>
          </cell>
          <cell r="I8115">
            <v>385000</v>
          </cell>
        </row>
        <row r="8116">
          <cell r="A8116" t="str">
            <v>CCIN000674-7000-001</v>
          </cell>
          <cell r="I8116">
            <v>436809</v>
          </cell>
        </row>
        <row r="8117">
          <cell r="A8117" t="str">
            <v>CCIN000675-1000-004</v>
          </cell>
          <cell r="I8117">
            <v>192000</v>
          </cell>
        </row>
        <row r="8118">
          <cell r="A8118" t="str">
            <v>CCIN000675-2000-002</v>
          </cell>
          <cell r="I8118">
            <v>24000</v>
          </cell>
        </row>
        <row r="8119">
          <cell r="A8119" t="str">
            <v>CCIN000675-3000-001</v>
          </cell>
          <cell r="I8119">
            <v>7500</v>
          </cell>
        </row>
        <row r="8120">
          <cell r="A8120" t="str">
            <v>CCIN000675-3000-002</v>
          </cell>
          <cell r="I8120">
            <v>55000</v>
          </cell>
        </row>
        <row r="8121">
          <cell r="A8121" t="str">
            <v>CCIN000675-4000-001</v>
          </cell>
          <cell r="I8121">
            <v>10000</v>
          </cell>
        </row>
        <row r="8122">
          <cell r="A8122" t="str">
            <v>CCIN000675-4000-002</v>
          </cell>
          <cell r="I8122">
            <v>59043</v>
          </cell>
        </row>
        <row r="8123">
          <cell r="A8123" t="str">
            <v>CCIN000675-6000-002</v>
          </cell>
          <cell r="I8123">
            <v>66489.399999999994</v>
          </cell>
        </row>
        <row r="8124">
          <cell r="A8124" t="str">
            <v>CCIN000675-7000-002</v>
          </cell>
          <cell r="I8124">
            <v>70000</v>
          </cell>
        </row>
        <row r="8125">
          <cell r="A8125" t="str">
            <v>CCIN000675-8000-002</v>
          </cell>
          <cell r="I8125">
            <v>70000</v>
          </cell>
        </row>
        <row r="8126">
          <cell r="A8126" t="str">
            <v>CCIN000675-9000-002</v>
          </cell>
          <cell r="I8126">
            <v>75107</v>
          </cell>
        </row>
        <row r="8127">
          <cell r="A8127" t="str">
            <v>CCIN000676-1000-003</v>
          </cell>
          <cell r="I8127">
            <v>741500</v>
          </cell>
        </row>
        <row r="8128">
          <cell r="A8128" t="str">
            <v>CCIN000676-1000-004</v>
          </cell>
          <cell r="I8128">
            <v>50000</v>
          </cell>
        </row>
        <row r="8129">
          <cell r="A8129" t="str">
            <v>CCIN000676-1000-005</v>
          </cell>
          <cell r="I8129">
            <v>200000</v>
          </cell>
        </row>
        <row r="8130">
          <cell r="A8130" t="str">
            <v>CCIN000676-2000-005</v>
          </cell>
          <cell r="I8130">
            <v>360000</v>
          </cell>
        </row>
        <row r="8131">
          <cell r="A8131" t="str">
            <v>CCIN000677-1000-002</v>
          </cell>
          <cell r="I8131">
            <v>356846.8</v>
          </cell>
        </row>
        <row r="8132">
          <cell r="A8132" t="str">
            <v>CCIN000677-1000-003</v>
          </cell>
          <cell r="I8132">
            <v>250000</v>
          </cell>
        </row>
        <row r="8133">
          <cell r="A8133" t="str">
            <v>CCIN000677-1000-004</v>
          </cell>
          <cell r="I8133">
            <v>65000</v>
          </cell>
        </row>
        <row r="8134">
          <cell r="A8134" t="str">
            <v>CCIN000677-1000-005</v>
          </cell>
          <cell r="I8134">
            <v>232000</v>
          </cell>
        </row>
        <row r="8135">
          <cell r="A8135" t="str">
            <v>CCIN000677-2000-002</v>
          </cell>
          <cell r="I8135">
            <v>347944.65</v>
          </cell>
        </row>
        <row r="8136">
          <cell r="A8136" t="str">
            <v>CCIN000677-2000-005</v>
          </cell>
          <cell r="I8136">
            <v>232000</v>
          </cell>
        </row>
        <row r="8137">
          <cell r="A8137" t="str">
            <v>CCIN000677-3000-003</v>
          </cell>
          <cell r="I8137">
            <v>110106</v>
          </cell>
        </row>
        <row r="8138">
          <cell r="A8138" t="str">
            <v>CCIN000677-3000-005</v>
          </cell>
          <cell r="I8138">
            <v>232000</v>
          </cell>
        </row>
        <row r="8139">
          <cell r="A8139" t="str">
            <v>CCIN000677-4000-003</v>
          </cell>
          <cell r="I8139">
            <v>111277</v>
          </cell>
        </row>
        <row r="8140">
          <cell r="A8140" t="str">
            <v>CCIN000678-1000-003</v>
          </cell>
          <cell r="I8140">
            <v>108086</v>
          </cell>
        </row>
        <row r="8141">
          <cell r="A8141" t="str">
            <v>CCIN000678-1000-004</v>
          </cell>
          <cell r="I8141">
            <v>55000</v>
          </cell>
        </row>
        <row r="8142">
          <cell r="A8142" t="str">
            <v>CCIN000678-2000-002</v>
          </cell>
          <cell r="I8142">
            <v>500000</v>
          </cell>
        </row>
        <row r="8143">
          <cell r="A8143" t="str">
            <v>CCIN000678-2000-003</v>
          </cell>
          <cell r="I8143">
            <v>190000</v>
          </cell>
        </row>
        <row r="8144">
          <cell r="A8144" t="str">
            <v>CCIN000678-3000-003</v>
          </cell>
          <cell r="I8144">
            <v>20000</v>
          </cell>
        </row>
        <row r="8145">
          <cell r="A8145" t="str">
            <v>CCIN000678-4000-003</v>
          </cell>
          <cell r="I8145">
            <v>145000</v>
          </cell>
        </row>
        <row r="8146">
          <cell r="A8146" t="str">
            <v>CCIN000678-5000-001</v>
          </cell>
          <cell r="I8146">
            <v>70000</v>
          </cell>
        </row>
        <row r="8147">
          <cell r="A8147" t="str">
            <v>CCIN000678-5000-003</v>
          </cell>
          <cell r="I8147">
            <v>35000</v>
          </cell>
        </row>
        <row r="8148">
          <cell r="A8148" t="str">
            <v>CCIN000678-6000-001</v>
          </cell>
          <cell r="I8148">
            <v>80000</v>
          </cell>
        </row>
        <row r="8149">
          <cell r="A8149" t="str">
            <v>CCIN000678-6000-003</v>
          </cell>
          <cell r="I8149">
            <v>215000</v>
          </cell>
        </row>
        <row r="8150">
          <cell r="A8150" t="str">
            <v>CCIN000678-8000-001</v>
          </cell>
          <cell r="I8150">
            <v>70000</v>
          </cell>
        </row>
        <row r="8151">
          <cell r="A8151" t="str">
            <v>CCIN000678-9000-001</v>
          </cell>
          <cell r="I8151">
            <v>60000</v>
          </cell>
        </row>
        <row r="8152">
          <cell r="A8152" t="str">
            <v>CCIN000679-1000-002</v>
          </cell>
          <cell r="I8152">
            <v>50000</v>
          </cell>
        </row>
        <row r="8153">
          <cell r="A8153" t="str">
            <v>CCIN000679-1000-005</v>
          </cell>
          <cell r="I8153">
            <v>332000</v>
          </cell>
        </row>
        <row r="8154">
          <cell r="A8154" t="str">
            <v>CCIN000679-4000-002</v>
          </cell>
          <cell r="I8154">
            <v>300000</v>
          </cell>
        </row>
        <row r="8155">
          <cell r="A8155" t="str">
            <v>CCIN000679-5000-002</v>
          </cell>
          <cell r="I8155">
            <v>1654788</v>
          </cell>
        </row>
        <row r="8156">
          <cell r="A8156" t="str">
            <v>CCIN000680-1000-002</v>
          </cell>
          <cell r="I8156">
            <v>30000</v>
          </cell>
        </row>
        <row r="8157">
          <cell r="A8157" t="str">
            <v>CCIN000680-1000-003</v>
          </cell>
          <cell r="I8157">
            <v>792000</v>
          </cell>
        </row>
        <row r="8158">
          <cell r="A8158" t="str">
            <v>CCIN000680-1000-004</v>
          </cell>
          <cell r="I8158">
            <v>300000</v>
          </cell>
        </row>
        <row r="8159">
          <cell r="A8159" t="str">
            <v>CCIN000680-1000-005</v>
          </cell>
          <cell r="I8159">
            <v>1155000</v>
          </cell>
        </row>
        <row r="8160">
          <cell r="A8160" t="str">
            <v>CCIN000680-2000-003</v>
          </cell>
          <cell r="I8160">
            <v>70000</v>
          </cell>
        </row>
        <row r="8161">
          <cell r="A8161" t="str">
            <v>CCIN000681-11000-002</v>
          </cell>
          <cell r="I8161">
            <v>70000</v>
          </cell>
        </row>
        <row r="8162">
          <cell r="A8162" t="str">
            <v>CCIN000681-2000-002</v>
          </cell>
          <cell r="I8162">
            <v>267000</v>
          </cell>
        </row>
        <row r="8163">
          <cell r="A8163" t="str">
            <v>CCIN000681-2000-005</v>
          </cell>
          <cell r="I8163">
            <v>544000</v>
          </cell>
        </row>
        <row r="8164">
          <cell r="A8164" t="str">
            <v>CCIN000681-3000-002</v>
          </cell>
          <cell r="I8164">
            <v>500000</v>
          </cell>
        </row>
        <row r="8165">
          <cell r="A8165" t="str">
            <v>CCIN000681-3000-004</v>
          </cell>
          <cell r="I8165">
            <v>340000</v>
          </cell>
        </row>
        <row r="8166">
          <cell r="A8166" t="str">
            <v>CCIN000681-4000-002</v>
          </cell>
          <cell r="I8166">
            <v>550000</v>
          </cell>
        </row>
        <row r="8167">
          <cell r="A8167" t="str">
            <v>CCIN000681-4000-004</v>
          </cell>
          <cell r="I8167">
            <v>100000</v>
          </cell>
        </row>
        <row r="8168">
          <cell r="A8168" t="str">
            <v>CCIN000681-5000-002</v>
          </cell>
          <cell r="I8168">
            <v>600000</v>
          </cell>
        </row>
        <row r="8169">
          <cell r="A8169" t="str">
            <v>CCIN000681-6000-002</v>
          </cell>
          <cell r="I8169">
            <v>100000</v>
          </cell>
        </row>
        <row r="8170">
          <cell r="A8170" t="str">
            <v>CCIN000681-8000-002</v>
          </cell>
          <cell r="I8170">
            <v>300000</v>
          </cell>
        </row>
        <row r="8171">
          <cell r="A8171" t="str">
            <v>CCIN000682-1000-002</v>
          </cell>
          <cell r="I8171">
            <v>30000</v>
          </cell>
        </row>
        <row r="8172">
          <cell r="A8172" t="str">
            <v>CCIN000682-1000-003</v>
          </cell>
          <cell r="I8172">
            <v>780426</v>
          </cell>
        </row>
        <row r="8173">
          <cell r="A8173" t="str">
            <v>CCIN000682-1000-004</v>
          </cell>
          <cell r="I8173">
            <v>100000</v>
          </cell>
        </row>
        <row r="8174">
          <cell r="A8174" t="str">
            <v>CCIN000682-1000-005</v>
          </cell>
          <cell r="I8174">
            <v>50000</v>
          </cell>
        </row>
        <row r="8175">
          <cell r="A8175" t="str">
            <v>CCIN000682-13000-001</v>
          </cell>
          <cell r="I8175">
            <v>100000</v>
          </cell>
        </row>
        <row r="8176">
          <cell r="A8176" t="str">
            <v>CCIN000682-14000-001</v>
          </cell>
          <cell r="I8176">
            <v>100000</v>
          </cell>
        </row>
        <row r="8177">
          <cell r="A8177" t="str">
            <v>CCIN000682-15000-001</v>
          </cell>
          <cell r="I8177">
            <v>100000</v>
          </cell>
        </row>
        <row r="8178">
          <cell r="A8178" t="str">
            <v>CCIN000682-16000-001</v>
          </cell>
          <cell r="I8178">
            <v>100000</v>
          </cell>
        </row>
        <row r="8179">
          <cell r="A8179" t="str">
            <v>CCIN000682-17000-001</v>
          </cell>
          <cell r="I8179">
            <v>100000</v>
          </cell>
        </row>
        <row r="8180">
          <cell r="A8180" t="str">
            <v>CCIN000682-18000-001</v>
          </cell>
          <cell r="I8180">
            <v>100000</v>
          </cell>
        </row>
        <row r="8181">
          <cell r="A8181" t="str">
            <v>CCIN000682-19000-001</v>
          </cell>
          <cell r="I8181">
            <v>100000</v>
          </cell>
        </row>
        <row r="8182">
          <cell r="A8182" t="str">
            <v>CCIN000682-2000-003</v>
          </cell>
          <cell r="I8182">
            <v>450000</v>
          </cell>
        </row>
        <row r="8183">
          <cell r="A8183" t="str">
            <v>CCIN000682-3000-003</v>
          </cell>
          <cell r="I8183">
            <v>850000</v>
          </cell>
        </row>
        <row r="8184">
          <cell r="A8184" t="str">
            <v>CCIN000683-1000-002</v>
          </cell>
          <cell r="I8184">
            <v>36000</v>
          </cell>
        </row>
        <row r="8185">
          <cell r="A8185" t="str">
            <v>CCIN000683-1000-003</v>
          </cell>
          <cell r="I8185">
            <v>804000</v>
          </cell>
        </row>
        <row r="8186">
          <cell r="A8186" t="str">
            <v>CCIN000683-1000-004</v>
          </cell>
          <cell r="I8186">
            <v>120000</v>
          </cell>
        </row>
        <row r="8187">
          <cell r="A8187" t="str">
            <v>CCIN000683-1000-005</v>
          </cell>
          <cell r="I8187">
            <v>294000</v>
          </cell>
        </row>
        <row r="8188">
          <cell r="A8188" t="str">
            <v>CCIN000683-2000-003</v>
          </cell>
          <cell r="I8188">
            <v>804000</v>
          </cell>
        </row>
        <row r="8189">
          <cell r="A8189" t="str">
            <v>CCIN000683-3000-002</v>
          </cell>
          <cell r="I8189">
            <v>36000</v>
          </cell>
        </row>
        <row r="8190">
          <cell r="A8190" t="str">
            <v>CCIN000683-3000-004</v>
          </cell>
          <cell r="I8190">
            <v>15000</v>
          </cell>
        </row>
        <row r="8191">
          <cell r="A8191" t="str">
            <v>CCIN000684-1000-003</v>
          </cell>
          <cell r="I8191">
            <v>480250</v>
          </cell>
        </row>
        <row r="8192">
          <cell r="A8192" t="str">
            <v>CCIN000684-1000-004</v>
          </cell>
          <cell r="I8192">
            <v>225000</v>
          </cell>
        </row>
        <row r="8193">
          <cell r="A8193" t="str">
            <v>CCIN000684-2000-003</v>
          </cell>
          <cell r="I8193">
            <v>1300000</v>
          </cell>
        </row>
        <row r="8194">
          <cell r="A8194" t="str">
            <v>CCIN000684-3000-003</v>
          </cell>
          <cell r="I8194">
            <v>1300000</v>
          </cell>
        </row>
        <row r="8195">
          <cell r="A8195" t="str">
            <v>CCIN000685-10000-001</v>
          </cell>
          <cell r="I8195">
            <v>850000</v>
          </cell>
        </row>
        <row r="8196">
          <cell r="A8196" t="str">
            <v>CCIN000685-1000-002</v>
          </cell>
          <cell r="I8196">
            <v>50000</v>
          </cell>
        </row>
        <row r="8197">
          <cell r="A8197" t="str">
            <v>CCIN000685-1000-003</v>
          </cell>
          <cell r="I8197">
            <v>224043</v>
          </cell>
        </row>
        <row r="8198">
          <cell r="A8198" t="str">
            <v>CCIN000685-1000-004</v>
          </cell>
          <cell r="I8198">
            <v>15000</v>
          </cell>
        </row>
        <row r="8199">
          <cell r="A8199" t="str">
            <v>CCIN000685-1000-005</v>
          </cell>
          <cell r="I8199">
            <v>225000</v>
          </cell>
        </row>
        <row r="8200">
          <cell r="A8200" t="str">
            <v>CCIN000685-11000-001</v>
          </cell>
          <cell r="I8200">
            <v>200000</v>
          </cell>
        </row>
        <row r="8201">
          <cell r="A8201" t="str">
            <v>CCIN000685-12000-001</v>
          </cell>
          <cell r="I8201">
            <v>200000</v>
          </cell>
        </row>
        <row r="8202">
          <cell r="A8202" t="str">
            <v>CCIN000685-13000-001</v>
          </cell>
          <cell r="I8202">
            <v>200000</v>
          </cell>
        </row>
        <row r="8203">
          <cell r="A8203" t="str">
            <v>CCIN000685-2000-002</v>
          </cell>
          <cell r="I8203">
            <v>100000</v>
          </cell>
        </row>
        <row r="8204">
          <cell r="A8204" t="str">
            <v>CCIN000685-2000-005</v>
          </cell>
          <cell r="I8204">
            <v>225000</v>
          </cell>
        </row>
        <row r="8205">
          <cell r="A8205" t="str">
            <v>CCIN000685-3000-002</v>
          </cell>
          <cell r="I8205">
            <v>150000</v>
          </cell>
        </row>
        <row r="8206">
          <cell r="A8206" t="str">
            <v>CCIN000685-3000-005</v>
          </cell>
          <cell r="I8206">
            <v>50000</v>
          </cell>
        </row>
        <row r="8207">
          <cell r="A8207" t="str">
            <v>CCIN000685-4000-002</v>
          </cell>
          <cell r="I8207">
            <v>150000</v>
          </cell>
        </row>
        <row r="8208">
          <cell r="A8208" t="str">
            <v>CCIN000685-5000-002</v>
          </cell>
          <cell r="I8208">
            <v>100000</v>
          </cell>
        </row>
        <row r="8209">
          <cell r="A8209" t="str">
            <v>CCIN000685-9000-001</v>
          </cell>
          <cell r="I8209">
            <v>200000</v>
          </cell>
        </row>
        <row r="8210">
          <cell r="A8210" t="str">
            <v>CCIN000686-1000-002</v>
          </cell>
          <cell r="I8210">
            <v>50000</v>
          </cell>
        </row>
        <row r="8211">
          <cell r="A8211" t="str">
            <v>CCIN000686-1000-003</v>
          </cell>
          <cell r="I8211">
            <v>200000</v>
          </cell>
        </row>
        <row r="8212">
          <cell r="A8212" t="str">
            <v>CCIN000686-1000-004</v>
          </cell>
          <cell r="I8212">
            <v>80000</v>
          </cell>
        </row>
        <row r="8213">
          <cell r="A8213" t="str">
            <v>CCIN000686-2000-002</v>
          </cell>
          <cell r="I8213">
            <v>50000</v>
          </cell>
        </row>
        <row r="8214">
          <cell r="A8214" t="str">
            <v>CCIN000686-3000-002</v>
          </cell>
          <cell r="I8214">
            <v>30000</v>
          </cell>
        </row>
        <row r="8215">
          <cell r="A8215" t="str">
            <v>CCIN000686-3000-005</v>
          </cell>
          <cell r="I8215">
            <v>224575</v>
          </cell>
        </row>
        <row r="8216">
          <cell r="A8216" t="str">
            <v>CCIN000687-1000-002</v>
          </cell>
          <cell r="I8216">
            <v>200000</v>
          </cell>
        </row>
        <row r="8217">
          <cell r="A8217" t="str">
            <v>CCIN000687-1000-004</v>
          </cell>
          <cell r="I8217">
            <v>20000</v>
          </cell>
        </row>
        <row r="8218">
          <cell r="A8218" t="str">
            <v>CCIN000687-1000-005</v>
          </cell>
          <cell r="I8218">
            <v>42000</v>
          </cell>
        </row>
        <row r="8219">
          <cell r="A8219" t="str">
            <v>CCIN000687-2000-003</v>
          </cell>
          <cell r="I8219">
            <v>50000</v>
          </cell>
        </row>
        <row r="8220">
          <cell r="A8220" t="str">
            <v>CCIN000687-2000-004</v>
          </cell>
          <cell r="I8220">
            <v>170000</v>
          </cell>
        </row>
        <row r="8221">
          <cell r="A8221" t="str">
            <v>CCIN000687-5000-001</v>
          </cell>
          <cell r="I8221">
            <v>200000</v>
          </cell>
        </row>
        <row r="8222">
          <cell r="A8222" t="str">
            <v>CCIN000687-6000-001</v>
          </cell>
          <cell r="I8222">
            <v>200000</v>
          </cell>
        </row>
        <row r="8223">
          <cell r="A8223" t="str">
            <v>CCIN000687-7000-001</v>
          </cell>
          <cell r="I8223">
            <v>200000</v>
          </cell>
        </row>
        <row r="8224">
          <cell r="A8224" t="str">
            <v>CCIN000688-1000-002</v>
          </cell>
          <cell r="I8224">
            <v>150000</v>
          </cell>
        </row>
        <row r="8225">
          <cell r="A8225" t="str">
            <v>CCIN000688-1000-003</v>
          </cell>
          <cell r="I8225">
            <v>330426</v>
          </cell>
        </row>
        <row r="8226">
          <cell r="A8226" t="str">
            <v>CCIN000688-1000-004</v>
          </cell>
          <cell r="I8226">
            <v>75000</v>
          </cell>
        </row>
        <row r="8227">
          <cell r="A8227" t="str">
            <v>CCIN000688-2000-002</v>
          </cell>
          <cell r="I8227">
            <v>150000</v>
          </cell>
        </row>
        <row r="8228">
          <cell r="A8228" t="str">
            <v>CCIN000688-2000-003</v>
          </cell>
          <cell r="I8228">
            <v>50000</v>
          </cell>
        </row>
        <row r="8229">
          <cell r="A8229" t="str">
            <v>CCIN000688-3000-003</v>
          </cell>
          <cell r="I8229">
            <v>50000</v>
          </cell>
        </row>
        <row r="8230">
          <cell r="A8230" t="str">
            <v>CCIN000688-4000-003</v>
          </cell>
          <cell r="I8230">
            <v>50000</v>
          </cell>
        </row>
        <row r="8231">
          <cell r="A8231" t="str">
            <v>CCIN000689-1000-002</v>
          </cell>
          <cell r="I8231">
            <v>50000</v>
          </cell>
        </row>
        <row r="8232">
          <cell r="A8232" t="str">
            <v>CCIN000689-1000-003</v>
          </cell>
          <cell r="I8232">
            <v>300000</v>
          </cell>
        </row>
        <row r="8233">
          <cell r="A8233" t="str">
            <v>CCIN000689-1000-005</v>
          </cell>
          <cell r="I8233">
            <v>20000</v>
          </cell>
        </row>
        <row r="8234">
          <cell r="A8234" t="str">
            <v>CCIN000690-1000-003</v>
          </cell>
          <cell r="I8234">
            <v>800000</v>
          </cell>
        </row>
        <row r="8235">
          <cell r="A8235" t="str">
            <v>CCIN000690-1000-004</v>
          </cell>
          <cell r="I8235">
            <v>60000</v>
          </cell>
        </row>
        <row r="8236">
          <cell r="A8236" t="str">
            <v>CCIN000690-1000-005</v>
          </cell>
          <cell r="I8236">
            <v>100000</v>
          </cell>
        </row>
        <row r="8237">
          <cell r="A8237" t="str">
            <v>CCIN000691-1000-002</v>
          </cell>
          <cell r="I8237">
            <v>100000</v>
          </cell>
        </row>
        <row r="8238">
          <cell r="A8238" t="str">
            <v>CCIN000691-1000-003</v>
          </cell>
          <cell r="I8238">
            <v>400000</v>
          </cell>
        </row>
        <row r="8239">
          <cell r="A8239" t="str">
            <v>CCIN000691-1000-005</v>
          </cell>
          <cell r="I8239">
            <v>704000</v>
          </cell>
        </row>
        <row r="8240">
          <cell r="A8240" t="str">
            <v>CCIN000691-2000-002</v>
          </cell>
          <cell r="I8240">
            <v>150000</v>
          </cell>
        </row>
        <row r="8241">
          <cell r="A8241" t="str">
            <v>CCIN000691-3000-002</v>
          </cell>
          <cell r="I8241">
            <v>160106.4</v>
          </cell>
        </row>
        <row r="8242">
          <cell r="A8242" t="str">
            <v>CCIN000691-4000-002</v>
          </cell>
          <cell r="I8242">
            <v>160106.4</v>
          </cell>
        </row>
        <row r="8243">
          <cell r="A8243" t="str">
            <v>CCIN000691-5000-002</v>
          </cell>
          <cell r="I8243">
            <v>200000</v>
          </cell>
        </row>
        <row r="8244">
          <cell r="A8244" t="str">
            <v>CCIN000691-7000-001</v>
          </cell>
          <cell r="I8244">
            <v>90000</v>
          </cell>
        </row>
        <row r="8245">
          <cell r="A8245" t="str">
            <v>CCIN000692-1000-002</v>
          </cell>
          <cell r="I8245">
            <v>2096277</v>
          </cell>
        </row>
        <row r="8246">
          <cell r="A8246" t="str">
            <v>CCIN000692-1000-004</v>
          </cell>
          <cell r="I8246">
            <v>50000</v>
          </cell>
        </row>
        <row r="8247">
          <cell r="A8247" t="str">
            <v>CCIN000692-2000-004</v>
          </cell>
          <cell r="I8247">
            <v>486119</v>
          </cell>
        </row>
        <row r="8248">
          <cell r="A8248" t="str">
            <v>CCIN000693-1000-002</v>
          </cell>
          <cell r="I8248">
            <v>500000</v>
          </cell>
        </row>
        <row r="8249">
          <cell r="A8249" t="str">
            <v>CCIN000693-1000-003</v>
          </cell>
          <cell r="I8249">
            <v>200000</v>
          </cell>
        </row>
        <row r="8250">
          <cell r="A8250" t="str">
            <v>CCIN000693-1000-005</v>
          </cell>
          <cell r="I8250">
            <v>1000000</v>
          </cell>
        </row>
        <row r="8251">
          <cell r="A8251" t="str">
            <v>CCIN000693-2000-002</v>
          </cell>
          <cell r="I8251">
            <v>500000</v>
          </cell>
        </row>
        <row r="8252">
          <cell r="A8252" t="str">
            <v>CCIN000693-2000-003</v>
          </cell>
          <cell r="I8252">
            <v>200000</v>
          </cell>
        </row>
        <row r="8253">
          <cell r="A8253" t="str">
            <v>CCIN000693-2000-005</v>
          </cell>
          <cell r="I8253">
            <v>313125</v>
          </cell>
        </row>
        <row r="8254">
          <cell r="A8254" t="str">
            <v>CCIN000693-3000-002</v>
          </cell>
          <cell r="I8254">
            <v>213298</v>
          </cell>
        </row>
        <row r="8255">
          <cell r="A8255" t="str">
            <v>CCIN000693-3000-003</v>
          </cell>
          <cell r="I8255">
            <v>200000</v>
          </cell>
        </row>
        <row r="8256">
          <cell r="A8256" t="str">
            <v>CCIN000693-4000-002</v>
          </cell>
          <cell r="I8256">
            <v>213405</v>
          </cell>
        </row>
        <row r="8257">
          <cell r="A8257" t="str">
            <v>CCIN000694-1000-003</v>
          </cell>
          <cell r="I8257">
            <v>170000</v>
          </cell>
        </row>
        <row r="8258">
          <cell r="A8258" t="str">
            <v>CCIN000694-1000-004</v>
          </cell>
          <cell r="I8258">
            <v>278000</v>
          </cell>
        </row>
        <row r="8259">
          <cell r="A8259" t="str">
            <v>CCIN000694-3000-005</v>
          </cell>
          <cell r="I8259">
            <v>530000</v>
          </cell>
        </row>
        <row r="8260">
          <cell r="A8260" t="str">
            <v>CCIN000695-1000-002</v>
          </cell>
          <cell r="I8260">
            <v>50000</v>
          </cell>
        </row>
        <row r="8261">
          <cell r="A8261" t="str">
            <v>CCIN000695-2000-002</v>
          </cell>
          <cell r="I8261">
            <v>80000</v>
          </cell>
        </row>
        <row r="8262">
          <cell r="A8262" t="str">
            <v>CCIN000695-2000-004</v>
          </cell>
          <cell r="I8262">
            <v>50000</v>
          </cell>
        </row>
        <row r="8263">
          <cell r="A8263" t="str">
            <v>CCIN000695-3000-002</v>
          </cell>
          <cell r="I8263">
            <v>100000</v>
          </cell>
        </row>
        <row r="8264">
          <cell r="A8264" t="str">
            <v>CCIN000695-3000-004</v>
          </cell>
          <cell r="I8264">
            <v>100000</v>
          </cell>
        </row>
        <row r="8265">
          <cell r="A8265" t="str">
            <v>CCIN000695-4000-004</v>
          </cell>
          <cell r="I8265">
            <v>100000</v>
          </cell>
        </row>
        <row r="8266">
          <cell r="A8266" t="str">
            <v>CCIN000695-5000-004</v>
          </cell>
          <cell r="I8266">
            <v>100000</v>
          </cell>
        </row>
        <row r="8267">
          <cell r="A8267" t="str">
            <v>CCIN000696-1000-003</v>
          </cell>
          <cell r="I8267">
            <v>543192</v>
          </cell>
        </row>
        <row r="8268">
          <cell r="A8268" t="str">
            <v>CCIN000696-1000-005</v>
          </cell>
          <cell r="I8268">
            <v>120000</v>
          </cell>
        </row>
        <row r="8269">
          <cell r="A8269" t="str">
            <v>CCIN000696-2000-003</v>
          </cell>
          <cell r="I8269">
            <v>100000</v>
          </cell>
        </row>
        <row r="8270">
          <cell r="A8270" t="str">
            <v>CCIN000696-2000-004</v>
          </cell>
          <cell r="I8270">
            <v>126000</v>
          </cell>
        </row>
        <row r="8271">
          <cell r="A8271" t="str">
            <v>CCIN000696-3000-003</v>
          </cell>
          <cell r="I8271">
            <v>543192</v>
          </cell>
        </row>
        <row r="8272">
          <cell r="A8272" t="str">
            <v>CCIN000696-3000-004</v>
          </cell>
          <cell r="I8272">
            <v>20000</v>
          </cell>
        </row>
        <row r="8273">
          <cell r="A8273" t="str">
            <v>CCIN000696-4000-003</v>
          </cell>
          <cell r="I8273">
            <v>587650</v>
          </cell>
        </row>
        <row r="8274">
          <cell r="A8274" t="str">
            <v>CCIN000697-1000-002</v>
          </cell>
          <cell r="I8274">
            <v>64362</v>
          </cell>
        </row>
        <row r="8275">
          <cell r="A8275" t="str">
            <v>CCIN000697-1000-003</v>
          </cell>
          <cell r="I8275">
            <v>300000</v>
          </cell>
        </row>
        <row r="8276">
          <cell r="A8276" t="str">
            <v>CCIN000697-2000-002</v>
          </cell>
          <cell r="I8276">
            <v>70000</v>
          </cell>
        </row>
        <row r="8277">
          <cell r="A8277" t="str">
            <v>CCIN000698-1000-002</v>
          </cell>
          <cell r="I8277">
            <v>250000</v>
          </cell>
        </row>
        <row r="8278">
          <cell r="A8278" t="str">
            <v>CCIN000698-1000-003</v>
          </cell>
          <cell r="I8278">
            <v>230426</v>
          </cell>
        </row>
        <row r="8279">
          <cell r="A8279" t="str">
            <v>CCIN000698-1000-004</v>
          </cell>
          <cell r="I8279">
            <v>90000</v>
          </cell>
        </row>
        <row r="8280">
          <cell r="A8280" t="str">
            <v>CCIN000698-2000-003</v>
          </cell>
          <cell r="I8280">
            <v>5000</v>
          </cell>
        </row>
        <row r="8281">
          <cell r="A8281" t="str">
            <v>CCIN000698-3000-003</v>
          </cell>
          <cell r="I8281">
            <v>5000</v>
          </cell>
        </row>
        <row r="8282">
          <cell r="A8282" t="str">
            <v>CCIN000698-5000-003</v>
          </cell>
          <cell r="I8282">
            <v>230426</v>
          </cell>
        </row>
        <row r="8283">
          <cell r="A8283" t="str">
            <v>CCIN000698-6000-003</v>
          </cell>
          <cell r="I8283">
            <v>5000</v>
          </cell>
        </row>
        <row r="8284">
          <cell r="A8284" t="str">
            <v>CCIN000699-1000-003</v>
          </cell>
          <cell r="I8284">
            <v>200000</v>
          </cell>
        </row>
        <row r="8285">
          <cell r="A8285" t="str">
            <v>CCIN000699-1000-004</v>
          </cell>
          <cell r="I8285">
            <v>20000</v>
          </cell>
        </row>
        <row r="8286">
          <cell r="A8286" t="str">
            <v>CCIN000699-1000-005</v>
          </cell>
          <cell r="I8286">
            <v>300000</v>
          </cell>
        </row>
        <row r="8287">
          <cell r="A8287" t="str">
            <v>CCIN000700-1000-002</v>
          </cell>
          <cell r="I8287">
            <v>200000</v>
          </cell>
        </row>
        <row r="8288">
          <cell r="A8288" t="str">
            <v>CCIN000700-1000-003</v>
          </cell>
          <cell r="I8288">
            <v>400000</v>
          </cell>
        </row>
        <row r="8289">
          <cell r="A8289" t="str">
            <v>CCIN000700-1000-004</v>
          </cell>
          <cell r="I8289">
            <v>20000</v>
          </cell>
        </row>
        <row r="8290">
          <cell r="A8290" t="str">
            <v>CCIN000700-2000-002</v>
          </cell>
          <cell r="I8290">
            <v>200000</v>
          </cell>
        </row>
        <row r="8291">
          <cell r="A8291" t="str">
            <v>CCIN000700-3000-005</v>
          </cell>
          <cell r="I8291">
            <v>729792</v>
          </cell>
        </row>
        <row r="8292">
          <cell r="A8292" t="str">
            <v>CCIN000700-4000-005</v>
          </cell>
          <cell r="I8292">
            <v>490000</v>
          </cell>
        </row>
        <row r="8293">
          <cell r="A8293" t="str">
            <v>CCIN000700-5000-005</v>
          </cell>
          <cell r="I8293">
            <v>200000</v>
          </cell>
        </row>
        <row r="8294">
          <cell r="A8294" t="str">
            <v>CCIN000701-10000-001</v>
          </cell>
          <cell r="I8294">
            <v>250000</v>
          </cell>
        </row>
        <row r="8295">
          <cell r="A8295" t="str">
            <v>CCIN000701-1000-003</v>
          </cell>
          <cell r="I8295">
            <v>43200</v>
          </cell>
        </row>
        <row r="8296">
          <cell r="A8296" t="str">
            <v>CCIN000701-1000-004</v>
          </cell>
          <cell r="I8296">
            <v>160000</v>
          </cell>
        </row>
        <row r="8297">
          <cell r="A8297" t="str">
            <v>CCIN000701-11000-001</v>
          </cell>
          <cell r="I8297">
            <v>250000</v>
          </cell>
        </row>
        <row r="8298">
          <cell r="A8298" t="str">
            <v>CCIN000701-12000-001</v>
          </cell>
          <cell r="I8298">
            <v>250000</v>
          </cell>
        </row>
        <row r="8299">
          <cell r="A8299" t="str">
            <v>CCIN000701-13000-001</v>
          </cell>
          <cell r="I8299">
            <v>100000</v>
          </cell>
        </row>
        <row r="8300">
          <cell r="A8300" t="str">
            <v>CCIN000701-14000-001</v>
          </cell>
          <cell r="I8300">
            <v>250000</v>
          </cell>
        </row>
        <row r="8301">
          <cell r="A8301" t="str">
            <v>CCIN000701-15000-001</v>
          </cell>
          <cell r="I8301">
            <v>350000</v>
          </cell>
        </row>
        <row r="8302">
          <cell r="A8302" t="str">
            <v>CCIN000701-16000-001</v>
          </cell>
          <cell r="I8302">
            <v>1000000</v>
          </cell>
        </row>
        <row r="8303">
          <cell r="A8303" t="str">
            <v>CCIN000701-17000-001</v>
          </cell>
          <cell r="I8303">
            <v>500000</v>
          </cell>
        </row>
        <row r="8304">
          <cell r="A8304" t="str">
            <v>CCIN000701-18000-001</v>
          </cell>
          <cell r="I8304">
            <v>500000</v>
          </cell>
        </row>
        <row r="8305">
          <cell r="A8305" t="str">
            <v>CCIN000701-20000-001</v>
          </cell>
          <cell r="I8305">
            <v>500000</v>
          </cell>
        </row>
        <row r="8306">
          <cell r="A8306" t="str">
            <v>CCIN000701-21000-001</v>
          </cell>
          <cell r="I8306">
            <v>500000</v>
          </cell>
        </row>
        <row r="8307">
          <cell r="A8307" t="str">
            <v>CCIN000701-22000-001</v>
          </cell>
          <cell r="I8307">
            <v>2000000</v>
          </cell>
        </row>
        <row r="8308">
          <cell r="A8308" t="str">
            <v>CCIN000701-9000-001</v>
          </cell>
          <cell r="I8308">
            <v>250000</v>
          </cell>
        </row>
        <row r="8309">
          <cell r="A8309" t="str">
            <v>CCIN000702-1000-003</v>
          </cell>
          <cell r="I8309">
            <v>277235</v>
          </cell>
        </row>
        <row r="8310">
          <cell r="A8310" t="str">
            <v>CCIN000702-1000-004</v>
          </cell>
          <cell r="I8310">
            <v>100000</v>
          </cell>
        </row>
        <row r="8311">
          <cell r="A8311" t="str">
            <v>CCIN000702-3000-002</v>
          </cell>
          <cell r="I8311">
            <v>17000</v>
          </cell>
        </row>
        <row r="8312">
          <cell r="A8312" t="str">
            <v>CCIN000702-3000-003</v>
          </cell>
          <cell r="I8312">
            <v>100000</v>
          </cell>
        </row>
        <row r="8313">
          <cell r="A8313" t="str">
            <v>CCIN000703-1000-002</v>
          </cell>
          <cell r="I8313">
            <v>100000</v>
          </cell>
        </row>
        <row r="8314">
          <cell r="A8314" t="str">
            <v>CCIN000703-1000-003</v>
          </cell>
          <cell r="I8314">
            <v>300000</v>
          </cell>
        </row>
        <row r="8315">
          <cell r="A8315" t="str">
            <v>CCIN000703-2000-003</v>
          </cell>
          <cell r="I8315">
            <v>300000</v>
          </cell>
        </row>
        <row r="8316">
          <cell r="A8316" t="str">
            <v>CCIN000703-3000-003</v>
          </cell>
          <cell r="I8316">
            <v>300000</v>
          </cell>
        </row>
        <row r="8317">
          <cell r="A8317" t="str">
            <v>CCIN000703-4000-003</v>
          </cell>
          <cell r="I8317">
            <v>300000</v>
          </cell>
        </row>
        <row r="8318">
          <cell r="A8318" t="str">
            <v>CCIN000704-10000-002</v>
          </cell>
          <cell r="I8318">
            <v>125626</v>
          </cell>
        </row>
        <row r="8319">
          <cell r="A8319" t="str">
            <v>CCIN000704-1000-002</v>
          </cell>
          <cell r="I8319">
            <v>350000</v>
          </cell>
        </row>
        <row r="8320">
          <cell r="A8320" t="str">
            <v>CCIN000704-1000-005</v>
          </cell>
          <cell r="I8320">
            <v>240000</v>
          </cell>
        </row>
        <row r="8321">
          <cell r="A8321" t="str">
            <v>CCIN000704-11000-002</v>
          </cell>
          <cell r="I8321">
            <v>30000</v>
          </cell>
        </row>
        <row r="8322">
          <cell r="A8322" t="str">
            <v>CCIN000704-12000-002</v>
          </cell>
          <cell r="I8322">
            <v>30000</v>
          </cell>
        </row>
        <row r="8323">
          <cell r="A8323" t="str">
            <v>CCIN000704-13000-002</v>
          </cell>
          <cell r="I8323">
            <v>35000</v>
          </cell>
        </row>
        <row r="8324">
          <cell r="A8324" t="str">
            <v>CCIN000704-14000-002</v>
          </cell>
          <cell r="I8324">
            <v>30000</v>
          </cell>
        </row>
        <row r="8325">
          <cell r="A8325" t="str">
            <v>CCIN000704-15000-002</v>
          </cell>
          <cell r="I8325">
            <v>35000</v>
          </cell>
        </row>
        <row r="8326">
          <cell r="A8326" t="str">
            <v>CCIN000704-16000-002</v>
          </cell>
          <cell r="I8326">
            <v>30000</v>
          </cell>
        </row>
        <row r="8327">
          <cell r="A8327" t="str">
            <v>CCIN000704-17000-002</v>
          </cell>
          <cell r="I8327">
            <v>31000</v>
          </cell>
        </row>
        <row r="8328">
          <cell r="A8328" t="str">
            <v>CCIN000704-18000-002</v>
          </cell>
          <cell r="I8328">
            <v>75000</v>
          </cell>
        </row>
        <row r="8329">
          <cell r="A8329" t="str">
            <v>CCIN000704-20000-002</v>
          </cell>
          <cell r="I8329">
            <v>35000</v>
          </cell>
        </row>
        <row r="8330">
          <cell r="A8330" t="str">
            <v>CCIN000704-2000-002</v>
          </cell>
          <cell r="I8330">
            <v>130000</v>
          </cell>
        </row>
        <row r="8331">
          <cell r="A8331" t="str">
            <v>CCIN000704-21000-002</v>
          </cell>
          <cell r="I8331">
            <v>136100</v>
          </cell>
        </row>
        <row r="8332">
          <cell r="A8332" t="str">
            <v>CCIN000704-22000-002</v>
          </cell>
          <cell r="I8332">
            <v>117000</v>
          </cell>
        </row>
        <row r="8333">
          <cell r="A8333" t="str">
            <v>CCIN000704-3000-002</v>
          </cell>
          <cell r="I8333">
            <v>158526.5</v>
          </cell>
        </row>
        <row r="8334">
          <cell r="A8334" t="str">
            <v>CCIN000704-4000-002</v>
          </cell>
          <cell r="I8334">
            <v>158526.5</v>
          </cell>
        </row>
        <row r="8335">
          <cell r="A8335" t="str">
            <v>CCIN000704-5000-002</v>
          </cell>
          <cell r="I8335">
            <v>105895</v>
          </cell>
        </row>
        <row r="8336">
          <cell r="A8336" t="str">
            <v>CCIN000704-6000-002</v>
          </cell>
          <cell r="I8336">
            <v>107022</v>
          </cell>
        </row>
        <row r="8337">
          <cell r="A8337" t="str">
            <v>CCIN000704-7000-002</v>
          </cell>
          <cell r="I8337">
            <v>107022</v>
          </cell>
        </row>
        <row r="8338">
          <cell r="A8338" t="str">
            <v>CCIN000704-8000-002</v>
          </cell>
          <cell r="I8338">
            <v>107022</v>
          </cell>
        </row>
        <row r="8339">
          <cell r="A8339" t="str">
            <v>CCIN000704-9000-002</v>
          </cell>
          <cell r="I8339">
            <v>138937</v>
          </cell>
        </row>
        <row r="8340">
          <cell r="A8340" t="str">
            <v>CCIN000705-1000-004</v>
          </cell>
          <cell r="I8340">
            <v>170000</v>
          </cell>
        </row>
        <row r="8341">
          <cell r="A8341" t="str">
            <v>CCIN000705-1000-005</v>
          </cell>
          <cell r="I8341">
            <v>120000</v>
          </cell>
        </row>
        <row r="8342">
          <cell r="A8342" t="str">
            <v>CCIN000705-3000-001</v>
          </cell>
          <cell r="I8342">
            <v>230000</v>
          </cell>
        </row>
        <row r="8343">
          <cell r="A8343" t="str">
            <v>CCIN000706-10000-005</v>
          </cell>
          <cell r="I8343">
            <v>50000</v>
          </cell>
        </row>
        <row r="8344">
          <cell r="A8344" t="str">
            <v>CCIN000706-11000-005</v>
          </cell>
          <cell r="I8344">
            <v>50000</v>
          </cell>
        </row>
        <row r="8345">
          <cell r="A8345" t="str">
            <v>CCIN000706-12000-005</v>
          </cell>
          <cell r="I8345">
            <v>30000</v>
          </cell>
        </row>
        <row r="8346">
          <cell r="A8346" t="str">
            <v>CCIN000706-13000-005</v>
          </cell>
          <cell r="I8346">
            <v>50000</v>
          </cell>
        </row>
        <row r="8347">
          <cell r="A8347" t="str">
            <v>CCIN000706-14000-005</v>
          </cell>
          <cell r="I8347">
            <v>35000</v>
          </cell>
        </row>
        <row r="8348">
          <cell r="A8348" t="str">
            <v>CCIN000706-2000-001</v>
          </cell>
          <cell r="I8348">
            <v>60000</v>
          </cell>
        </row>
        <row r="8349">
          <cell r="A8349" t="str">
            <v>CCIN000706-2000-005</v>
          </cell>
          <cell r="I8349">
            <v>171400</v>
          </cell>
        </row>
        <row r="8350">
          <cell r="A8350" t="str">
            <v>CCIN000706-3000-005</v>
          </cell>
          <cell r="I8350">
            <v>30000</v>
          </cell>
        </row>
        <row r="8351">
          <cell r="A8351" t="str">
            <v>CCIN000706-4000-005</v>
          </cell>
          <cell r="I8351">
            <v>30000</v>
          </cell>
        </row>
        <row r="8352">
          <cell r="A8352" t="str">
            <v>CCIN000706-5000-005</v>
          </cell>
          <cell r="I8352">
            <v>40000</v>
          </cell>
        </row>
        <row r="8353">
          <cell r="A8353" t="str">
            <v>CCIN000706-6000-005</v>
          </cell>
          <cell r="I8353">
            <v>40000</v>
          </cell>
        </row>
        <row r="8354">
          <cell r="A8354" t="str">
            <v>CCIN000706-7000-005</v>
          </cell>
          <cell r="I8354">
            <v>40000</v>
          </cell>
        </row>
        <row r="8355">
          <cell r="A8355" t="str">
            <v>CCIN000706-8000-005</v>
          </cell>
          <cell r="I8355">
            <v>50000</v>
          </cell>
        </row>
        <row r="8356">
          <cell r="A8356" t="str">
            <v>CCIN000706-9000-005</v>
          </cell>
          <cell r="I8356">
            <v>50000</v>
          </cell>
        </row>
        <row r="8357">
          <cell r="A8357" t="str">
            <v>CCIN000707-1000-005</v>
          </cell>
          <cell r="I8357">
            <v>100000</v>
          </cell>
        </row>
        <row r="8358">
          <cell r="A8358" t="str">
            <v>CCIN000708-1000-002</v>
          </cell>
          <cell r="I8358">
            <v>768973</v>
          </cell>
        </row>
        <row r="8359">
          <cell r="A8359" t="str">
            <v>CCIN000708-1000-003</v>
          </cell>
          <cell r="I8359">
            <v>750000</v>
          </cell>
        </row>
        <row r="8360">
          <cell r="A8360" t="str">
            <v>CCIN000708-1000-004</v>
          </cell>
          <cell r="I8360">
            <v>25000</v>
          </cell>
        </row>
        <row r="8361">
          <cell r="A8361" t="str">
            <v>CCIN000708-2000-003</v>
          </cell>
          <cell r="I8361">
            <v>20000</v>
          </cell>
        </row>
        <row r="8362">
          <cell r="A8362" t="str">
            <v>CCIN000708-2000-004</v>
          </cell>
          <cell r="I8362">
            <v>50000</v>
          </cell>
        </row>
        <row r="8363">
          <cell r="A8363" t="str">
            <v>CCIN000708-3000-002</v>
          </cell>
          <cell r="I8363">
            <v>960664</v>
          </cell>
        </row>
        <row r="8364">
          <cell r="A8364" t="str">
            <v>CCIN000708-4000-003</v>
          </cell>
          <cell r="I8364">
            <v>40000</v>
          </cell>
        </row>
        <row r="8365">
          <cell r="A8365" t="str">
            <v>CCIN000708-5000-003</v>
          </cell>
          <cell r="I8365">
            <v>40000</v>
          </cell>
        </row>
        <row r="8366">
          <cell r="A8366" t="str">
            <v>CCIN000708-6000-003</v>
          </cell>
          <cell r="I8366">
            <v>45000</v>
          </cell>
        </row>
        <row r="8367">
          <cell r="A8367" t="str">
            <v>CCIN000708-7000-003</v>
          </cell>
          <cell r="I8367">
            <v>40000</v>
          </cell>
        </row>
        <row r="8368">
          <cell r="A8368" t="str">
            <v>CCIN000708-8000-003</v>
          </cell>
          <cell r="I8368">
            <v>40000</v>
          </cell>
        </row>
        <row r="8369">
          <cell r="A8369" t="str">
            <v>CCIN000708-9000-003</v>
          </cell>
          <cell r="I8369">
            <v>70000</v>
          </cell>
        </row>
        <row r="8370">
          <cell r="A8370" t="str">
            <v>CCIN000709-1000-003</v>
          </cell>
          <cell r="I8370">
            <v>224042</v>
          </cell>
        </row>
        <row r="8371">
          <cell r="A8371" t="str">
            <v>CCIN000709-1000-004</v>
          </cell>
          <cell r="I8371">
            <v>33425</v>
          </cell>
        </row>
        <row r="8372">
          <cell r="A8372" t="str">
            <v>CCIN000709-2000-002</v>
          </cell>
          <cell r="I8372">
            <v>380586</v>
          </cell>
        </row>
        <row r="8373">
          <cell r="A8373" t="str">
            <v>CCIN000709-2000-003</v>
          </cell>
          <cell r="I8373">
            <v>5000</v>
          </cell>
        </row>
        <row r="8374">
          <cell r="A8374" t="str">
            <v>CCIN000710-10000-005</v>
          </cell>
          <cell r="I8374">
            <v>200000</v>
          </cell>
        </row>
        <row r="8375">
          <cell r="A8375" t="str">
            <v>CCIN000710-1000-003</v>
          </cell>
          <cell r="I8375">
            <v>800000</v>
          </cell>
        </row>
        <row r="8376">
          <cell r="A8376" t="str">
            <v>CCIN000710-1000-004</v>
          </cell>
          <cell r="I8376">
            <v>100000</v>
          </cell>
        </row>
        <row r="8377">
          <cell r="A8377" t="str">
            <v>CCIN000710-1000-005</v>
          </cell>
          <cell r="I8377">
            <v>1560000</v>
          </cell>
        </row>
        <row r="8378">
          <cell r="A8378" t="str">
            <v>CCIN000710-11000-005</v>
          </cell>
          <cell r="I8378">
            <v>200000</v>
          </cell>
        </row>
        <row r="8379">
          <cell r="A8379" t="str">
            <v>CCIN000710-2000-002</v>
          </cell>
          <cell r="I8379">
            <v>800000</v>
          </cell>
        </row>
        <row r="8380">
          <cell r="A8380" t="str">
            <v>CCIN000710-2000-005</v>
          </cell>
          <cell r="I8380">
            <v>100000</v>
          </cell>
        </row>
        <row r="8381">
          <cell r="A8381" t="str">
            <v>CCIN000710-3000-002</v>
          </cell>
          <cell r="I8381">
            <v>525095</v>
          </cell>
        </row>
        <row r="8382">
          <cell r="A8382" t="str">
            <v>CCIN000710-3000-005</v>
          </cell>
          <cell r="I8382">
            <v>70000</v>
          </cell>
        </row>
        <row r="8383">
          <cell r="A8383" t="str">
            <v>CCIN000710-4000-005</v>
          </cell>
          <cell r="I8383">
            <v>100000</v>
          </cell>
        </row>
        <row r="8384">
          <cell r="A8384" t="str">
            <v>CCIN000710-5000-005</v>
          </cell>
          <cell r="I8384">
            <v>100000</v>
          </cell>
        </row>
        <row r="8385">
          <cell r="A8385" t="str">
            <v>CCIN000710-6000-005</v>
          </cell>
          <cell r="I8385">
            <v>100000</v>
          </cell>
        </row>
        <row r="8386">
          <cell r="A8386" t="str">
            <v>CCIN000710-7000-005</v>
          </cell>
          <cell r="I8386">
            <v>100000</v>
          </cell>
        </row>
        <row r="8387">
          <cell r="A8387" t="str">
            <v>CCIN000710-8000-005</v>
          </cell>
          <cell r="I8387">
            <v>1121738.67</v>
          </cell>
        </row>
        <row r="8388">
          <cell r="A8388" t="str">
            <v>CCIN000710-9000-005</v>
          </cell>
          <cell r="I8388">
            <v>80000</v>
          </cell>
        </row>
        <row r="8389">
          <cell r="A8389" t="str">
            <v>CCIN000711-10000-003</v>
          </cell>
          <cell r="I8389">
            <v>20000</v>
          </cell>
        </row>
        <row r="8390">
          <cell r="A8390" t="str">
            <v>CCIN000711-10000-005</v>
          </cell>
          <cell r="I8390">
            <v>350000</v>
          </cell>
        </row>
        <row r="8391">
          <cell r="A8391" t="str">
            <v>CCIN000711-1000-002</v>
          </cell>
          <cell r="I8391">
            <v>160000</v>
          </cell>
        </row>
        <row r="8392">
          <cell r="A8392" t="str">
            <v>CCIN000711-1000-003</v>
          </cell>
          <cell r="I8392">
            <v>200000</v>
          </cell>
        </row>
        <row r="8393">
          <cell r="A8393" t="str">
            <v>CCIN000711-1000-005</v>
          </cell>
          <cell r="I8393">
            <v>600000</v>
          </cell>
        </row>
        <row r="8394">
          <cell r="A8394" t="str">
            <v>CCIN000711-11000-005</v>
          </cell>
          <cell r="I8394">
            <v>400000</v>
          </cell>
        </row>
        <row r="8395">
          <cell r="A8395" t="str">
            <v>CCIN000711-12000-005</v>
          </cell>
          <cell r="I8395">
            <v>450000</v>
          </cell>
        </row>
        <row r="8396">
          <cell r="A8396" t="str">
            <v>CCIN000711-13000-005</v>
          </cell>
          <cell r="I8396">
            <v>450000</v>
          </cell>
        </row>
        <row r="8397">
          <cell r="A8397" t="str">
            <v>CCIN000711-14000-005</v>
          </cell>
          <cell r="I8397">
            <v>450000</v>
          </cell>
        </row>
        <row r="8398">
          <cell r="A8398" t="str">
            <v>CCIN000711-15000-005</v>
          </cell>
          <cell r="I8398">
            <v>450000</v>
          </cell>
        </row>
        <row r="8399">
          <cell r="A8399" t="str">
            <v>CCIN000711-16000-005</v>
          </cell>
          <cell r="I8399">
            <v>150000</v>
          </cell>
        </row>
        <row r="8400">
          <cell r="A8400" t="str">
            <v>CCIN000711-17000-005</v>
          </cell>
          <cell r="I8400">
            <v>450000</v>
          </cell>
        </row>
        <row r="8401">
          <cell r="A8401" t="str">
            <v>CCIN000711-18000-005</v>
          </cell>
          <cell r="I8401">
            <v>450000</v>
          </cell>
        </row>
        <row r="8402">
          <cell r="A8402" t="str">
            <v>CCIN000711-19000-005</v>
          </cell>
          <cell r="I8402">
            <v>450000</v>
          </cell>
        </row>
        <row r="8403">
          <cell r="A8403" t="str">
            <v>CCIN000711-20000-005</v>
          </cell>
          <cell r="I8403">
            <v>450000</v>
          </cell>
        </row>
        <row r="8404">
          <cell r="A8404" t="str">
            <v>CCIN000711-2000-002</v>
          </cell>
          <cell r="I8404">
            <v>200000</v>
          </cell>
        </row>
        <row r="8405">
          <cell r="A8405" t="str">
            <v>CCIN000711-2000-003</v>
          </cell>
          <cell r="I8405">
            <v>15000</v>
          </cell>
        </row>
        <row r="8406">
          <cell r="A8406" t="str">
            <v>CCIN000711-2000-005</v>
          </cell>
          <cell r="I8406">
            <v>80000</v>
          </cell>
        </row>
        <row r="8407">
          <cell r="A8407" t="str">
            <v>CCIN000711-21000-005</v>
          </cell>
          <cell r="I8407">
            <v>450000</v>
          </cell>
        </row>
        <row r="8408">
          <cell r="A8408" t="str">
            <v>CCIN000711-22000-005</v>
          </cell>
          <cell r="I8408">
            <v>450000</v>
          </cell>
        </row>
        <row r="8409">
          <cell r="A8409" t="str">
            <v>CCIN000711-23000-005</v>
          </cell>
          <cell r="I8409">
            <v>450000</v>
          </cell>
        </row>
        <row r="8410">
          <cell r="A8410" t="str">
            <v>CCIN000711-24000-005</v>
          </cell>
          <cell r="I8410">
            <v>450000</v>
          </cell>
        </row>
        <row r="8411">
          <cell r="A8411" t="str">
            <v>CCIN000711-25000-005</v>
          </cell>
          <cell r="I8411">
            <v>450000</v>
          </cell>
        </row>
        <row r="8412">
          <cell r="A8412" t="str">
            <v>CCIN000711-26000-005</v>
          </cell>
          <cell r="I8412">
            <v>450000</v>
          </cell>
        </row>
        <row r="8413">
          <cell r="A8413" t="str">
            <v>CCIN000711-27000-005</v>
          </cell>
          <cell r="I8413">
            <v>450000</v>
          </cell>
        </row>
        <row r="8414">
          <cell r="A8414" t="str">
            <v>CCIN000711-28000-005</v>
          </cell>
          <cell r="I8414">
            <v>450000</v>
          </cell>
        </row>
        <row r="8415">
          <cell r="A8415" t="str">
            <v>CCIN000711-29000-005</v>
          </cell>
          <cell r="I8415">
            <v>450000</v>
          </cell>
        </row>
        <row r="8416">
          <cell r="A8416" t="str">
            <v>CCIN000711-30000-005</v>
          </cell>
          <cell r="I8416">
            <v>450000</v>
          </cell>
        </row>
        <row r="8417">
          <cell r="A8417" t="str">
            <v>CCIN000711-3000-003</v>
          </cell>
          <cell r="I8417">
            <v>20000</v>
          </cell>
        </row>
        <row r="8418">
          <cell r="A8418" t="str">
            <v>CCIN000711-3000-005</v>
          </cell>
          <cell r="I8418">
            <v>100000</v>
          </cell>
        </row>
        <row r="8419">
          <cell r="A8419" t="str">
            <v>CCIN000711-31000-005</v>
          </cell>
          <cell r="I8419">
            <v>450000</v>
          </cell>
        </row>
        <row r="8420">
          <cell r="A8420" t="str">
            <v>CCIN000711-32000-005</v>
          </cell>
          <cell r="I8420">
            <v>450000</v>
          </cell>
        </row>
        <row r="8421">
          <cell r="A8421" t="str">
            <v>CCIN000711-33000-005</v>
          </cell>
          <cell r="I8421">
            <v>450000</v>
          </cell>
        </row>
        <row r="8422">
          <cell r="A8422" t="str">
            <v>CCIN000711-34000-005</v>
          </cell>
          <cell r="I8422">
            <v>500000</v>
          </cell>
        </row>
        <row r="8423">
          <cell r="A8423" t="str">
            <v>CCIN000711-35000-005</v>
          </cell>
          <cell r="I8423">
            <v>500000</v>
          </cell>
        </row>
        <row r="8424">
          <cell r="A8424" t="str">
            <v>CCIN000711-36000-005</v>
          </cell>
          <cell r="I8424">
            <v>500000</v>
          </cell>
        </row>
        <row r="8425">
          <cell r="A8425" t="str">
            <v>CCIN000711-4000-003</v>
          </cell>
          <cell r="I8425">
            <v>20000</v>
          </cell>
        </row>
        <row r="8426">
          <cell r="A8426" t="str">
            <v>CCIN000711-4000-005</v>
          </cell>
          <cell r="I8426">
            <v>150000</v>
          </cell>
        </row>
        <row r="8427">
          <cell r="A8427" t="str">
            <v>CCIN000711-5000-003</v>
          </cell>
          <cell r="I8427">
            <v>20000</v>
          </cell>
        </row>
        <row r="8428">
          <cell r="A8428" t="str">
            <v>CCIN000711-5000-005</v>
          </cell>
          <cell r="I8428">
            <v>200000</v>
          </cell>
        </row>
        <row r="8429">
          <cell r="A8429" t="str">
            <v>CCIN000711-6000-003</v>
          </cell>
          <cell r="I8429">
            <v>20000</v>
          </cell>
        </row>
        <row r="8430">
          <cell r="A8430" t="str">
            <v>CCIN000711-6000-005</v>
          </cell>
          <cell r="I8430">
            <v>200000</v>
          </cell>
        </row>
        <row r="8431">
          <cell r="A8431" t="str">
            <v>CCIN000711-7000-003</v>
          </cell>
          <cell r="I8431">
            <v>20000</v>
          </cell>
        </row>
        <row r="8432">
          <cell r="A8432" t="str">
            <v>CCIN000711-7000-005</v>
          </cell>
          <cell r="I8432">
            <v>250000</v>
          </cell>
        </row>
        <row r="8433">
          <cell r="A8433" t="str">
            <v>CCIN000711-8000-003</v>
          </cell>
          <cell r="I8433">
            <v>20000</v>
          </cell>
        </row>
        <row r="8434">
          <cell r="A8434" t="str">
            <v>CCIN000711-9000-003</v>
          </cell>
          <cell r="I8434">
            <v>20000</v>
          </cell>
        </row>
        <row r="8435">
          <cell r="A8435" t="str">
            <v>CCIN000711-9000-005</v>
          </cell>
          <cell r="I8435">
            <v>250000</v>
          </cell>
        </row>
        <row r="8436">
          <cell r="A8436" t="str">
            <v>CCIN000712-1000-002</v>
          </cell>
          <cell r="I8436">
            <v>2030956</v>
          </cell>
        </row>
        <row r="8437">
          <cell r="A8437" t="str">
            <v>CCIN000712-1000-003</v>
          </cell>
          <cell r="I8437">
            <v>240000</v>
          </cell>
        </row>
        <row r="8438">
          <cell r="A8438" t="str">
            <v>CCIN000712-1000-004</v>
          </cell>
          <cell r="I8438">
            <v>25000</v>
          </cell>
        </row>
        <row r="8439">
          <cell r="A8439" t="str">
            <v>CCIN000712-1000-005</v>
          </cell>
          <cell r="I8439">
            <v>100000</v>
          </cell>
        </row>
        <row r="8440">
          <cell r="A8440" t="str">
            <v>CCIN000712-2000-003</v>
          </cell>
          <cell r="I8440">
            <v>30000</v>
          </cell>
        </row>
        <row r="8441">
          <cell r="A8441" t="str">
            <v>CCIN000712-3000-003</v>
          </cell>
          <cell r="I8441">
            <v>176010</v>
          </cell>
        </row>
        <row r="8442">
          <cell r="A8442" t="str">
            <v>CCIN000712-4000-003</v>
          </cell>
          <cell r="I8442">
            <v>20000</v>
          </cell>
        </row>
        <row r="8443">
          <cell r="A8443" t="str">
            <v>CCIN000713-1000-003</v>
          </cell>
          <cell r="I8443">
            <v>300000</v>
          </cell>
        </row>
        <row r="8444">
          <cell r="A8444" t="str">
            <v>CCIN000713-1000-005</v>
          </cell>
          <cell r="I8444">
            <v>70000</v>
          </cell>
        </row>
        <row r="8445">
          <cell r="A8445" t="str">
            <v>CCIN000713-2000-002</v>
          </cell>
          <cell r="I8445">
            <v>75000</v>
          </cell>
        </row>
        <row r="8446">
          <cell r="A8446" t="str">
            <v>CCIN000714-1000-004</v>
          </cell>
          <cell r="I8446">
            <v>60000</v>
          </cell>
        </row>
        <row r="8447">
          <cell r="A8447" t="str">
            <v>CCIN000714-2000-001</v>
          </cell>
          <cell r="I8447">
            <v>50000</v>
          </cell>
        </row>
        <row r="8448">
          <cell r="A8448" t="str">
            <v>CCIN000714-2000-002</v>
          </cell>
          <cell r="I8448">
            <v>100000</v>
          </cell>
        </row>
        <row r="8449">
          <cell r="A8449" t="str">
            <v>CCIN000714-2000-003</v>
          </cell>
          <cell r="I8449">
            <v>115000</v>
          </cell>
        </row>
        <row r="8450">
          <cell r="A8450" t="str">
            <v>CCIN000714-3000-002</v>
          </cell>
          <cell r="I8450">
            <v>150000</v>
          </cell>
        </row>
        <row r="8451">
          <cell r="A8451" t="str">
            <v>CCIN000714-4000-002</v>
          </cell>
          <cell r="I8451">
            <v>150000</v>
          </cell>
        </row>
        <row r="8452">
          <cell r="A8452" t="str">
            <v>CCIN000714-4000-003</v>
          </cell>
          <cell r="I8452">
            <v>6000</v>
          </cell>
        </row>
        <row r="8453">
          <cell r="A8453" t="str">
            <v>CCIN000714-6000-003</v>
          </cell>
          <cell r="I8453">
            <v>10000</v>
          </cell>
        </row>
        <row r="8454">
          <cell r="A8454" t="str">
            <v>CCIN000714-8000-003</v>
          </cell>
          <cell r="I8454">
            <v>10000</v>
          </cell>
        </row>
        <row r="8455">
          <cell r="A8455" t="str">
            <v>CCIN000714-9000-003</v>
          </cell>
          <cell r="I8455">
            <v>40000</v>
          </cell>
        </row>
        <row r="8456">
          <cell r="A8456" t="str">
            <v>CCIN000715-1000-002</v>
          </cell>
          <cell r="I8456">
            <v>250000</v>
          </cell>
        </row>
        <row r="8457">
          <cell r="A8457" t="str">
            <v>CCIN000715-1000-003</v>
          </cell>
          <cell r="I8457">
            <v>150000</v>
          </cell>
        </row>
        <row r="8458">
          <cell r="A8458" t="str">
            <v>CCIN000715-2000-005</v>
          </cell>
          <cell r="I8458">
            <v>50000</v>
          </cell>
        </row>
        <row r="8459">
          <cell r="A8459" t="str">
            <v>CCIN000715-8000-001</v>
          </cell>
          <cell r="I8459">
            <v>100000</v>
          </cell>
        </row>
        <row r="8460">
          <cell r="A8460" t="str">
            <v>CCIN000715-9000-001</v>
          </cell>
          <cell r="I8460">
            <v>100000</v>
          </cell>
        </row>
        <row r="8461">
          <cell r="A8461" t="str">
            <v>CCIN000716-1000-004</v>
          </cell>
          <cell r="I8461">
            <v>30000</v>
          </cell>
        </row>
        <row r="8462">
          <cell r="A8462" t="str">
            <v>CCIN000716-1000-005</v>
          </cell>
          <cell r="I8462">
            <v>80000</v>
          </cell>
        </row>
        <row r="8463">
          <cell r="A8463" t="str">
            <v>CCIN000716-2000-002</v>
          </cell>
          <cell r="I8463">
            <v>250000</v>
          </cell>
        </row>
        <row r="8464">
          <cell r="A8464" t="str">
            <v>CCIN000716-2000-003</v>
          </cell>
          <cell r="I8464">
            <v>1800000</v>
          </cell>
        </row>
        <row r="8465">
          <cell r="A8465" t="str">
            <v>CCIN000716-3000-005</v>
          </cell>
          <cell r="I8465">
            <v>80000</v>
          </cell>
        </row>
        <row r="8466">
          <cell r="A8466" t="str">
            <v>CCIN000717-10000-004</v>
          </cell>
          <cell r="I8466">
            <v>100000</v>
          </cell>
        </row>
        <row r="8467">
          <cell r="A8467" t="str">
            <v>CCIN000717-1000-003</v>
          </cell>
          <cell r="I8467">
            <v>250000</v>
          </cell>
        </row>
        <row r="8468">
          <cell r="A8468" t="str">
            <v>CCIN000717-1000-004</v>
          </cell>
          <cell r="I8468">
            <v>800000</v>
          </cell>
        </row>
        <row r="8469">
          <cell r="A8469" t="str">
            <v>CCIN000717-1000-005</v>
          </cell>
          <cell r="I8469">
            <v>120000</v>
          </cell>
        </row>
        <row r="8470">
          <cell r="A8470" t="str">
            <v>CCIN000717-11000-004</v>
          </cell>
          <cell r="I8470">
            <v>100000</v>
          </cell>
        </row>
        <row r="8471">
          <cell r="A8471" t="str">
            <v>CCIN000717-12000-004</v>
          </cell>
          <cell r="I8471">
            <v>100000</v>
          </cell>
        </row>
        <row r="8472">
          <cell r="A8472" t="str">
            <v>CCIN000717-2000-005</v>
          </cell>
          <cell r="I8472">
            <v>75000</v>
          </cell>
        </row>
        <row r="8473">
          <cell r="A8473" t="str">
            <v>CCIN000717-3000-004</v>
          </cell>
          <cell r="I8473">
            <v>100000</v>
          </cell>
        </row>
        <row r="8474">
          <cell r="A8474" t="str">
            <v>CCIN000717-4000-004</v>
          </cell>
          <cell r="I8474">
            <v>100000</v>
          </cell>
        </row>
        <row r="8475">
          <cell r="A8475" t="str">
            <v>CCIN000717-5000-004</v>
          </cell>
          <cell r="I8475">
            <v>100000</v>
          </cell>
        </row>
        <row r="8476">
          <cell r="A8476" t="str">
            <v>CCIN000717-6000-004</v>
          </cell>
          <cell r="I8476">
            <v>100000</v>
          </cell>
        </row>
        <row r="8477">
          <cell r="A8477" t="str">
            <v>CCIN000717-7000-004</v>
          </cell>
          <cell r="I8477">
            <v>100000</v>
          </cell>
        </row>
        <row r="8478">
          <cell r="A8478" t="str">
            <v>CCIN000717-9000-004</v>
          </cell>
          <cell r="I8478">
            <v>500000</v>
          </cell>
        </row>
        <row r="8479">
          <cell r="A8479" t="str">
            <v>CCIN000718-1000-003</v>
          </cell>
          <cell r="I8479">
            <v>300000</v>
          </cell>
        </row>
        <row r="8480">
          <cell r="A8480" t="str">
            <v>CCIN000718-1000-005</v>
          </cell>
          <cell r="I8480">
            <v>331000</v>
          </cell>
        </row>
        <row r="8481">
          <cell r="A8481" t="str">
            <v>CCIN000718-2000-002</v>
          </cell>
          <cell r="I8481">
            <v>70000</v>
          </cell>
        </row>
        <row r="8482">
          <cell r="A8482" t="str">
            <v>CCIN000718-3000-002</v>
          </cell>
          <cell r="I8482">
            <v>75106.399999999994</v>
          </cell>
        </row>
        <row r="8483">
          <cell r="A8483" t="str">
            <v>CCIN000719-1000-002</v>
          </cell>
          <cell r="I8483">
            <v>200000</v>
          </cell>
        </row>
        <row r="8484">
          <cell r="A8484" t="str">
            <v>CCIN000719-1000-003</v>
          </cell>
          <cell r="I8484">
            <v>200000</v>
          </cell>
        </row>
        <row r="8485">
          <cell r="A8485" t="str">
            <v>CCIN000719-2000-002</v>
          </cell>
          <cell r="I8485">
            <v>1106968.0900000001</v>
          </cell>
        </row>
        <row r="8486">
          <cell r="A8486" t="str">
            <v>CCIN000719-3000-002</v>
          </cell>
          <cell r="I8486">
            <v>1106968</v>
          </cell>
        </row>
        <row r="8487">
          <cell r="A8487" t="str">
            <v>CCIN000720-1000-003</v>
          </cell>
          <cell r="I8487">
            <v>120000</v>
          </cell>
        </row>
        <row r="8488">
          <cell r="A8488" t="str">
            <v>CCIN000720-1000-004</v>
          </cell>
          <cell r="I8488">
            <v>60000</v>
          </cell>
        </row>
        <row r="8489">
          <cell r="A8489" t="str">
            <v>CCIN000720-1000-005</v>
          </cell>
          <cell r="I8489">
            <v>120000</v>
          </cell>
        </row>
        <row r="8490">
          <cell r="A8490" t="str">
            <v>CCIN000720-2000-002</v>
          </cell>
          <cell r="I8490">
            <v>50000</v>
          </cell>
        </row>
        <row r="8491">
          <cell r="A8491" t="str">
            <v>CCIN000720-2000-003</v>
          </cell>
          <cell r="I8491">
            <v>15000</v>
          </cell>
        </row>
        <row r="8492">
          <cell r="A8492" t="str">
            <v>CCIN000720-3000-002</v>
          </cell>
          <cell r="I8492">
            <v>60000</v>
          </cell>
        </row>
        <row r="8493">
          <cell r="A8493" t="str">
            <v>CCIN000720-4000-002</v>
          </cell>
          <cell r="I8493">
            <v>100000</v>
          </cell>
        </row>
        <row r="8494">
          <cell r="A8494" t="str">
            <v>CCIN000720-4000-003</v>
          </cell>
          <cell r="I8494">
            <v>200000</v>
          </cell>
        </row>
        <row r="8495">
          <cell r="A8495" t="str">
            <v>CCIN000720-5000-002</v>
          </cell>
          <cell r="I8495">
            <v>150000</v>
          </cell>
        </row>
        <row r="8496">
          <cell r="A8496" t="str">
            <v>CCIN000720-5000-003</v>
          </cell>
          <cell r="I8496">
            <v>30000</v>
          </cell>
        </row>
        <row r="8497">
          <cell r="A8497" t="str">
            <v>CCIN000720-6000-002</v>
          </cell>
          <cell r="I8497">
            <v>150000</v>
          </cell>
        </row>
        <row r="8498">
          <cell r="A8498" t="str">
            <v>CCIN000720-6000-003</v>
          </cell>
          <cell r="I8498">
            <v>20000</v>
          </cell>
        </row>
        <row r="8499">
          <cell r="A8499" t="str">
            <v>CCIN000720-7000-002</v>
          </cell>
          <cell r="I8499">
            <v>200000</v>
          </cell>
        </row>
        <row r="8500">
          <cell r="A8500" t="str">
            <v>CCIN000720-8000-002</v>
          </cell>
          <cell r="I8500">
            <v>300000</v>
          </cell>
        </row>
        <row r="8501">
          <cell r="A8501" t="str">
            <v>CCIN000721-1000-002</v>
          </cell>
          <cell r="I8501">
            <v>100000</v>
          </cell>
        </row>
        <row r="8502">
          <cell r="A8502" t="str">
            <v>CCIN000721-1000-003</v>
          </cell>
          <cell r="I8502">
            <v>750000</v>
          </cell>
        </row>
        <row r="8503">
          <cell r="A8503" t="str">
            <v>CCIN000721-1000-004</v>
          </cell>
          <cell r="I8503">
            <v>200000</v>
          </cell>
        </row>
        <row r="8504">
          <cell r="A8504" t="str">
            <v>CCIN000721-1000-005</v>
          </cell>
          <cell r="I8504">
            <v>544000</v>
          </cell>
        </row>
        <row r="8505">
          <cell r="A8505" t="str">
            <v>CCIN000721-2000-002</v>
          </cell>
          <cell r="I8505">
            <v>150000</v>
          </cell>
        </row>
        <row r="8506">
          <cell r="A8506" t="str">
            <v>CCIN000721-3000-002</v>
          </cell>
          <cell r="I8506">
            <v>200000</v>
          </cell>
        </row>
        <row r="8507">
          <cell r="A8507" t="str">
            <v>CCIN000721-4000-002</v>
          </cell>
          <cell r="I8507">
            <v>150000</v>
          </cell>
        </row>
        <row r="8508">
          <cell r="A8508" t="str">
            <v>CCIN000721-5000-002</v>
          </cell>
          <cell r="I8508">
            <v>150000</v>
          </cell>
        </row>
        <row r="8509">
          <cell r="A8509" t="str">
            <v>CCIN000722-1000-002</v>
          </cell>
          <cell r="I8509">
            <v>200000</v>
          </cell>
        </row>
        <row r="8510">
          <cell r="A8510" t="str">
            <v>CCIN000722-1000-005</v>
          </cell>
          <cell r="I8510">
            <v>20000</v>
          </cell>
        </row>
        <row r="8511">
          <cell r="A8511" t="str">
            <v>CCIN000722-2000-002</v>
          </cell>
          <cell r="I8511">
            <v>250000</v>
          </cell>
        </row>
        <row r="8512">
          <cell r="A8512" t="str">
            <v>CCIN000722-2000-003</v>
          </cell>
          <cell r="I8512">
            <v>25000</v>
          </cell>
        </row>
        <row r="8513">
          <cell r="A8513" t="str">
            <v>CCIN000722-2000-004</v>
          </cell>
          <cell r="I8513">
            <v>540000</v>
          </cell>
        </row>
        <row r="8514">
          <cell r="A8514" t="str">
            <v>CCIN000722-2000-005</v>
          </cell>
          <cell r="I8514">
            <v>20000</v>
          </cell>
        </row>
        <row r="8515">
          <cell r="A8515" t="str">
            <v>CCIN000722-3000-003</v>
          </cell>
          <cell r="I8515">
            <v>25000</v>
          </cell>
        </row>
        <row r="8516">
          <cell r="A8516" t="str">
            <v>CCIN000722-4000-002</v>
          </cell>
          <cell r="I8516">
            <v>319787.3</v>
          </cell>
        </row>
        <row r="8517">
          <cell r="A8517" t="str">
            <v>CCIN000722-4000-003</v>
          </cell>
          <cell r="I8517">
            <v>25000</v>
          </cell>
        </row>
        <row r="8518">
          <cell r="A8518" t="str">
            <v>CCIN000722-5000-002</v>
          </cell>
          <cell r="I8518">
            <v>319787.3</v>
          </cell>
        </row>
        <row r="8519">
          <cell r="A8519" t="str">
            <v>CCIN000722-5000-003</v>
          </cell>
          <cell r="I8519">
            <v>30000</v>
          </cell>
        </row>
        <row r="8520">
          <cell r="A8520" t="str">
            <v>CCIN000723-10000-001</v>
          </cell>
          <cell r="I8520">
            <v>15000</v>
          </cell>
        </row>
        <row r="8521">
          <cell r="A8521" t="str">
            <v>CCIN000723-1000-002</v>
          </cell>
          <cell r="I8521">
            <v>600000</v>
          </cell>
        </row>
        <row r="8522">
          <cell r="A8522" t="str">
            <v>CCIN000723-1000-004</v>
          </cell>
          <cell r="I8522">
            <v>50000</v>
          </cell>
        </row>
        <row r="8523">
          <cell r="A8523" t="str">
            <v>CCIN000723-1000-005</v>
          </cell>
          <cell r="I8523">
            <v>333000</v>
          </cell>
        </row>
        <row r="8524">
          <cell r="A8524" t="str">
            <v>CCIN000723-11000-001</v>
          </cell>
          <cell r="I8524">
            <v>15000</v>
          </cell>
        </row>
        <row r="8525">
          <cell r="A8525" t="str">
            <v>CCIN000723-13000-001</v>
          </cell>
          <cell r="I8525">
            <v>15000</v>
          </cell>
        </row>
        <row r="8526">
          <cell r="A8526" t="str">
            <v>CCIN000723-15000-001</v>
          </cell>
          <cell r="I8526">
            <v>20000</v>
          </cell>
        </row>
        <row r="8527">
          <cell r="A8527" t="str">
            <v>CCIN000723-17000-001</v>
          </cell>
          <cell r="I8527">
            <v>20000</v>
          </cell>
        </row>
        <row r="8528">
          <cell r="A8528" t="str">
            <v>CCIN000723-18000-001</v>
          </cell>
          <cell r="I8528">
            <v>20000</v>
          </cell>
        </row>
        <row r="8529">
          <cell r="A8529" t="str">
            <v>CCIN000723-19000-001</v>
          </cell>
          <cell r="I8529">
            <v>20000</v>
          </cell>
        </row>
        <row r="8530">
          <cell r="A8530" t="str">
            <v>CCIN000723-20000-001</v>
          </cell>
          <cell r="I8530">
            <v>20000</v>
          </cell>
        </row>
        <row r="8531">
          <cell r="A8531" t="str">
            <v>CCIN000723-2000-002</v>
          </cell>
          <cell r="I8531">
            <v>577242</v>
          </cell>
        </row>
        <row r="8532">
          <cell r="A8532" t="str">
            <v>CCIN000723-2000-004</v>
          </cell>
          <cell r="I8532">
            <v>573188</v>
          </cell>
        </row>
        <row r="8533">
          <cell r="A8533" t="str">
            <v>CCIN000723-21000-001</v>
          </cell>
          <cell r="I8533">
            <v>20000</v>
          </cell>
        </row>
        <row r="8534">
          <cell r="A8534" t="str">
            <v>CCIN000723-6000-001</v>
          </cell>
          <cell r="I8534">
            <v>15000</v>
          </cell>
        </row>
        <row r="8535">
          <cell r="A8535" t="str">
            <v>CCIN000723-7000-001</v>
          </cell>
          <cell r="I8535">
            <v>15000</v>
          </cell>
        </row>
        <row r="8536">
          <cell r="A8536" t="str">
            <v>CCIN000723-8000-001</v>
          </cell>
          <cell r="I8536">
            <v>15000</v>
          </cell>
        </row>
        <row r="8537">
          <cell r="A8537" t="str">
            <v>CCIN000723-9000-001</v>
          </cell>
          <cell r="I8537">
            <v>15000</v>
          </cell>
        </row>
        <row r="8538">
          <cell r="A8538" t="str">
            <v>CCIN000724-1000-003</v>
          </cell>
          <cell r="I8538">
            <v>120000</v>
          </cell>
        </row>
        <row r="8539">
          <cell r="A8539" t="str">
            <v>CCIN000724-1000-004</v>
          </cell>
          <cell r="I8539">
            <v>110000</v>
          </cell>
        </row>
        <row r="8540">
          <cell r="A8540" t="str">
            <v>CCIN000724-1000-005</v>
          </cell>
          <cell r="I8540">
            <v>450000</v>
          </cell>
        </row>
        <row r="8541">
          <cell r="A8541" t="str">
            <v>CCIN000724-2000-003</v>
          </cell>
          <cell r="I8541">
            <v>30000</v>
          </cell>
        </row>
        <row r="8542">
          <cell r="A8542" t="str">
            <v>CCIN000724-3000-003</v>
          </cell>
          <cell r="I8542">
            <v>120000</v>
          </cell>
        </row>
        <row r="8543">
          <cell r="A8543" t="str">
            <v>CCIN000724-4000-003</v>
          </cell>
          <cell r="I8543">
            <v>110745</v>
          </cell>
        </row>
        <row r="8544">
          <cell r="A8544" t="str">
            <v>CCIN000725-1000-002</v>
          </cell>
          <cell r="I8544">
            <v>300000</v>
          </cell>
        </row>
        <row r="8545">
          <cell r="A8545" t="str">
            <v>CCIN000725-1000-003</v>
          </cell>
          <cell r="I8545">
            <v>500000</v>
          </cell>
        </row>
        <row r="8546">
          <cell r="A8546" t="str">
            <v>CCIN000726-1000-002</v>
          </cell>
          <cell r="I8546">
            <v>20000</v>
          </cell>
        </row>
        <row r="8547">
          <cell r="A8547" t="str">
            <v>CCIN000726-1000-004</v>
          </cell>
          <cell r="I8547">
            <v>120000</v>
          </cell>
        </row>
        <row r="8548">
          <cell r="A8548" t="str">
            <v>CCIN000726-2000-002</v>
          </cell>
          <cell r="I8548">
            <v>50000</v>
          </cell>
        </row>
        <row r="8549">
          <cell r="A8549" t="str">
            <v>CCIN000726-2000-003</v>
          </cell>
          <cell r="I8549">
            <v>1160000</v>
          </cell>
        </row>
        <row r="8550">
          <cell r="A8550" t="str">
            <v>CCIN000726-2000-005</v>
          </cell>
          <cell r="I8550">
            <v>55000</v>
          </cell>
        </row>
        <row r="8551">
          <cell r="A8551" t="str">
            <v>CCIN000726-3000-002</v>
          </cell>
          <cell r="I8551">
            <v>21915</v>
          </cell>
        </row>
        <row r="8552">
          <cell r="A8552" t="str">
            <v>CCIN000726-3000-003</v>
          </cell>
          <cell r="I8552">
            <v>1160000</v>
          </cell>
        </row>
        <row r="8553">
          <cell r="A8553" t="str">
            <v>CCIN000726-3000-005</v>
          </cell>
          <cell r="I8553">
            <v>45000</v>
          </cell>
        </row>
        <row r="8554">
          <cell r="A8554" t="str">
            <v>CCIN000727-1000-004</v>
          </cell>
          <cell r="I8554">
            <v>100000</v>
          </cell>
        </row>
        <row r="8555">
          <cell r="A8555" t="str">
            <v>CCIN000727-1000-005</v>
          </cell>
          <cell r="I8555">
            <v>50000</v>
          </cell>
        </row>
        <row r="8556">
          <cell r="A8556" t="str">
            <v>CCIN000728-10000-001</v>
          </cell>
          <cell r="I8556">
            <v>55000</v>
          </cell>
        </row>
        <row r="8557">
          <cell r="A8557" t="str">
            <v>CCIN000728-1000-002</v>
          </cell>
          <cell r="I8557">
            <v>200000</v>
          </cell>
        </row>
        <row r="8558">
          <cell r="A8558" t="str">
            <v>CCIN000728-1000-003</v>
          </cell>
          <cell r="I8558">
            <v>650000</v>
          </cell>
        </row>
        <row r="8559">
          <cell r="A8559" t="str">
            <v>CCIN000728-1000-004</v>
          </cell>
          <cell r="I8559">
            <v>70000</v>
          </cell>
        </row>
        <row r="8560">
          <cell r="A8560" t="str">
            <v>CCIN000728-12000-001</v>
          </cell>
          <cell r="I8560">
            <v>211500</v>
          </cell>
        </row>
        <row r="8561">
          <cell r="A8561" t="str">
            <v>CCIN000728-14000-001</v>
          </cell>
          <cell r="I8561">
            <v>331221</v>
          </cell>
        </row>
        <row r="8562">
          <cell r="A8562" t="str">
            <v>CCIN000728-2000-002</v>
          </cell>
          <cell r="I8562">
            <v>213298</v>
          </cell>
        </row>
        <row r="8563">
          <cell r="A8563" t="str">
            <v>CCIN000728-2000-004</v>
          </cell>
          <cell r="I8563">
            <v>185570</v>
          </cell>
        </row>
        <row r="8564">
          <cell r="A8564" t="str">
            <v>CCIN000728-3000-001</v>
          </cell>
          <cell r="I8564">
            <v>100000</v>
          </cell>
        </row>
        <row r="8565">
          <cell r="A8565" t="str">
            <v>CCIN000728-3000-002</v>
          </cell>
          <cell r="I8565">
            <v>210000</v>
          </cell>
        </row>
        <row r="8566">
          <cell r="A8566" t="str">
            <v>CCIN000728-3000-004</v>
          </cell>
          <cell r="I8566">
            <v>362603</v>
          </cell>
        </row>
        <row r="8567">
          <cell r="A8567" t="str">
            <v>CCIN000728-4000-001</v>
          </cell>
          <cell r="I8567">
            <v>100000</v>
          </cell>
        </row>
        <row r="8568">
          <cell r="A8568" t="str">
            <v>CCIN000728-5000-001</v>
          </cell>
          <cell r="I8568">
            <v>100000</v>
          </cell>
        </row>
        <row r="8569">
          <cell r="A8569" t="str">
            <v>CCIN000728-5000-002</v>
          </cell>
          <cell r="I8569">
            <v>250107</v>
          </cell>
        </row>
        <row r="8570">
          <cell r="A8570" t="str">
            <v>CCIN000728-7000-001</v>
          </cell>
          <cell r="I8570">
            <v>100000</v>
          </cell>
        </row>
        <row r="8571">
          <cell r="A8571" t="str">
            <v>CCIN000728-9000-001</v>
          </cell>
          <cell r="I8571">
            <v>50000</v>
          </cell>
        </row>
        <row r="8572">
          <cell r="A8572" t="str">
            <v>CCIN000729-1000-003</v>
          </cell>
          <cell r="I8572">
            <v>100000</v>
          </cell>
        </row>
        <row r="8573">
          <cell r="A8573" t="str">
            <v>CCIN000729-1000-004</v>
          </cell>
          <cell r="I8573">
            <v>487364</v>
          </cell>
        </row>
        <row r="8574">
          <cell r="A8574" t="str">
            <v>CCIN000729-2000-002</v>
          </cell>
          <cell r="I8574">
            <v>920245</v>
          </cell>
        </row>
        <row r="8575">
          <cell r="A8575" t="str">
            <v>CCIN000729-2000-003</v>
          </cell>
          <cell r="I8575">
            <v>436900</v>
          </cell>
        </row>
        <row r="8576">
          <cell r="A8576" t="str">
            <v>CCIN000730-1000-002</v>
          </cell>
          <cell r="I8576">
            <v>50000</v>
          </cell>
        </row>
        <row r="8577">
          <cell r="A8577" t="str">
            <v>CCIN000730-1000-003</v>
          </cell>
          <cell r="I8577">
            <v>224043</v>
          </cell>
        </row>
        <row r="8578">
          <cell r="A8578" t="str">
            <v>CCIN000730-1000-004</v>
          </cell>
          <cell r="I8578">
            <v>10000</v>
          </cell>
        </row>
        <row r="8579">
          <cell r="A8579" t="str">
            <v>CCIN000730-2000-002</v>
          </cell>
          <cell r="I8579">
            <v>85638.3</v>
          </cell>
        </row>
        <row r="8580">
          <cell r="A8580" t="str">
            <v>CCIN000730-3000-002</v>
          </cell>
          <cell r="I8580">
            <v>128298</v>
          </cell>
        </row>
        <row r="8581">
          <cell r="A8581" t="str">
            <v>CCIN000730-3000-005</v>
          </cell>
          <cell r="I8581">
            <v>250000</v>
          </cell>
        </row>
        <row r="8582">
          <cell r="A8582" t="str">
            <v>CCIN000730-4000-002</v>
          </cell>
          <cell r="I8582">
            <v>150000</v>
          </cell>
        </row>
        <row r="8583">
          <cell r="A8583" t="str">
            <v>CCIN000731-1000-002</v>
          </cell>
          <cell r="I8583">
            <v>500000</v>
          </cell>
        </row>
        <row r="8584">
          <cell r="A8584" t="str">
            <v>CCIN000731-1000-003</v>
          </cell>
          <cell r="I8584">
            <v>226100</v>
          </cell>
        </row>
        <row r="8585">
          <cell r="A8585" t="str">
            <v>CCIN000731-1000-005</v>
          </cell>
          <cell r="I8585">
            <v>300000</v>
          </cell>
        </row>
        <row r="8586">
          <cell r="A8586" t="str">
            <v>CCIN000731-2000-002</v>
          </cell>
          <cell r="I8586">
            <v>500000</v>
          </cell>
        </row>
        <row r="8587">
          <cell r="A8587" t="str">
            <v>CCIN000732-10000-001</v>
          </cell>
          <cell r="I8587">
            <v>130000</v>
          </cell>
        </row>
        <row r="8588">
          <cell r="A8588" t="str">
            <v>CCIN000732-1000-003</v>
          </cell>
          <cell r="I8588">
            <v>1500000</v>
          </cell>
        </row>
        <row r="8589">
          <cell r="A8589" t="str">
            <v>CCIN000732-1000-004</v>
          </cell>
          <cell r="I8589">
            <v>50000</v>
          </cell>
        </row>
        <row r="8590">
          <cell r="A8590" t="str">
            <v>CCIN000732-2000-002</v>
          </cell>
          <cell r="I8590">
            <v>50000</v>
          </cell>
        </row>
        <row r="8591">
          <cell r="A8591" t="str">
            <v>CCIN000732-3000-001</v>
          </cell>
          <cell r="I8591">
            <v>100000</v>
          </cell>
        </row>
        <row r="8592">
          <cell r="A8592" t="str">
            <v>CCIN000732-3000-002</v>
          </cell>
          <cell r="I8592">
            <v>60000</v>
          </cell>
        </row>
        <row r="8593">
          <cell r="A8593" t="str">
            <v>CCIN000732-4000-001</v>
          </cell>
          <cell r="I8593">
            <v>100000</v>
          </cell>
        </row>
        <row r="8594">
          <cell r="A8594" t="str">
            <v>CCIN000732-4000-002</v>
          </cell>
          <cell r="I8594">
            <v>60000</v>
          </cell>
        </row>
        <row r="8595">
          <cell r="A8595" t="str">
            <v>CCIN000732-5000-001</v>
          </cell>
          <cell r="I8595">
            <v>100000</v>
          </cell>
        </row>
        <row r="8596">
          <cell r="A8596" t="str">
            <v>CCIN000732-6000-001</v>
          </cell>
          <cell r="I8596">
            <v>100000</v>
          </cell>
        </row>
        <row r="8597">
          <cell r="A8597" t="str">
            <v>CCIN000732-7000-001</v>
          </cell>
          <cell r="I8597">
            <v>100000</v>
          </cell>
        </row>
        <row r="8598">
          <cell r="A8598" t="str">
            <v>CCIN000732-8000-001</v>
          </cell>
          <cell r="I8598">
            <v>100000</v>
          </cell>
        </row>
        <row r="8599">
          <cell r="A8599" t="str">
            <v>CCIN000732-9000-001</v>
          </cell>
          <cell r="I8599">
            <v>100000</v>
          </cell>
        </row>
        <row r="8600">
          <cell r="A8600" t="str">
            <v>CCIN000733-1000-003</v>
          </cell>
          <cell r="I8600">
            <v>200000</v>
          </cell>
        </row>
        <row r="8601">
          <cell r="A8601" t="str">
            <v>CCIN000733-1000-004</v>
          </cell>
          <cell r="I8601">
            <v>70000</v>
          </cell>
        </row>
        <row r="8602">
          <cell r="A8602" t="str">
            <v>CCIN000733-2000-003</v>
          </cell>
          <cell r="I8602">
            <v>756000</v>
          </cell>
        </row>
        <row r="8603">
          <cell r="A8603" t="str">
            <v>CCIN000733-5000-001</v>
          </cell>
          <cell r="I8603">
            <v>80000</v>
          </cell>
        </row>
        <row r="8604">
          <cell r="A8604" t="str">
            <v>CCIN000734-10000-001</v>
          </cell>
          <cell r="I8604">
            <v>15000</v>
          </cell>
        </row>
        <row r="8605">
          <cell r="A8605" t="str">
            <v>CCIN000734-1000-002</v>
          </cell>
          <cell r="I8605">
            <v>70000</v>
          </cell>
        </row>
        <row r="8606">
          <cell r="A8606" t="str">
            <v>CCIN000734-1000-004</v>
          </cell>
          <cell r="I8606">
            <v>75000</v>
          </cell>
        </row>
        <row r="8607">
          <cell r="A8607" t="str">
            <v>CCIN000734-11000-001</v>
          </cell>
          <cell r="I8607">
            <v>15000</v>
          </cell>
        </row>
        <row r="8608">
          <cell r="A8608" t="str">
            <v>CCIN000734-12000-001</v>
          </cell>
          <cell r="I8608">
            <v>15000</v>
          </cell>
        </row>
        <row r="8609">
          <cell r="A8609" t="str">
            <v>CCIN000734-13000-001</v>
          </cell>
          <cell r="I8609">
            <v>20000</v>
          </cell>
        </row>
        <row r="8610">
          <cell r="A8610" t="str">
            <v>CCIN000734-14000-001</v>
          </cell>
          <cell r="I8610">
            <v>20000</v>
          </cell>
        </row>
        <row r="8611">
          <cell r="A8611" t="str">
            <v>CCIN000734-15000-001</v>
          </cell>
          <cell r="I8611">
            <v>25000</v>
          </cell>
        </row>
        <row r="8612">
          <cell r="A8612" t="str">
            <v>CCIN000734-16000-001</v>
          </cell>
          <cell r="I8612">
            <v>25000</v>
          </cell>
        </row>
        <row r="8613">
          <cell r="A8613" t="str">
            <v>CCIN000734-17000-001</v>
          </cell>
          <cell r="I8613">
            <v>25000</v>
          </cell>
        </row>
        <row r="8614">
          <cell r="A8614" t="str">
            <v>CCIN000734-18000-001</v>
          </cell>
          <cell r="I8614">
            <v>25000</v>
          </cell>
        </row>
        <row r="8615">
          <cell r="A8615" t="str">
            <v>CCIN000734-19000-001</v>
          </cell>
          <cell r="I8615">
            <v>30000</v>
          </cell>
        </row>
        <row r="8616">
          <cell r="A8616" t="str">
            <v>CCIN000734-2000-001</v>
          </cell>
          <cell r="I8616">
            <v>10000</v>
          </cell>
        </row>
        <row r="8617">
          <cell r="A8617" t="str">
            <v>CCIN000734-2000-002</v>
          </cell>
          <cell r="I8617">
            <v>100000</v>
          </cell>
        </row>
        <row r="8618">
          <cell r="A8618" t="str">
            <v>CCIN000734-2000-003</v>
          </cell>
          <cell r="I8618">
            <v>500000</v>
          </cell>
        </row>
        <row r="8619">
          <cell r="A8619" t="str">
            <v>CCIN000734-2000-005</v>
          </cell>
          <cell r="I8619">
            <v>200000</v>
          </cell>
        </row>
        <row r="8620">
          <cell r="A8620" t="str">
            <v>CCIN000734-21000-001</v>
          </cell>
          <cell r="I8620">
            <v>30000</v>
          </cell>
        </row>
        <row r="8621">
          <cell r="A8621" t="str">
            <v>CCIN000734-22000-001</v>
          </cell>
          <cell r="I8621">
            <v>20000</v>
          </cell>
        </row>
        <row r="8622">
          <cell r="A8622" t="str">
            <v>CCIN000734-23000-001</v>
          </cell>
          <cell r="I8622">
            <v>25000</v>
          </cell>
        </row>
        <row r="8623">
          <cell r="A8623" t="str">
            <v>CCIN000734-24000-001</v>
          </cell>
          <cell r="I8623">
            <v>25000</v>
          </cell>
        </row>
        <row r="8624">
          <cell r="A8624" t="str">
            <v>CCIN000734-25000-001</v>
          </cell>
          <cell r="I8624">
            <v>30000</v>
          </cell>
        </row>
        <row r="8625">
          <cell r="A8625" t="str">
            <v>CCIN000734-26000-001</v>
          </cell>
          <cell r="I8625">
            <v>30000</v>
          </cell>
        </row>
        <row r="8626">
          <cell r="A8626" t="str">
            <v>CCIN000734-28000-001</v>
          </cell>
          <cell r="I8626">
            <v>30000</v>
          </cell>
        </row>
        <row r="8627">
          <cell r="A8627" t="str">
            <v>CCIN000734-29000-001</v>
          </cell>
          <cell r="I8627">
            <v>30000</v>
          </cell>
        </row>
        <row r="8628">
          <cell r="A8628" t="str">
            <v>CCIN000734-30000-001</v>
          </cell>
          <cell r="I8628">
            <v>30000</v>
          </cell>
        </row>
        <row r="8629">
          <cell r="A8629" t="str">
            <v>CCIN000734-3000-003</v>
          </cell>
          <cell r="I8629">
            <v>500000</v>
          </cell>
        </row>
        <row r="8630">
          <cell r="A8630" t="str">
            <v>CCIN000734-31000-001</v>
          </cell>
          <cell r="I8630">
            <v>35000</v>
          </cell>
        </row>
        <row r="8631">
          <cell r="A8631" t="str">
            <v>CCIN000734-4000-001</v>
          </cell>
          <cell r="I8631">
            <v>15000</v>
          </cell>
        </row>
        <row r="8632">
          <cell r="A8632" t="str">
            <v>CCIN000734-5000-001</v>
          </cell>
          <cell r="I8632">
            <v>15000</v>
          </cell>
        </row>
        <row r="8633">
          <cell r="A8633" t="str">
            <v>CCIN000734-7000-001</v>
          </cell>
          <cell r="I8633">
            <v>15000</v>
          </cell>
        </row>
        <row r="8634">
          <cell r="A8634" t="str">
            <v>CCIN000734-8000-001</v>
          </cell>
          <cell r="I8634">
            <v>15000</v>
          </cell>
        </row>
        <row r="8635">
          <cell r="A8635" t="str">
            <v>CCIN000734-9000-001</v>
          </cell>
          <cell r="I8635">
            <v>15000</v>
          </cell>
        </row>
        <row r="8636">
          <cell r="A8636" t="str">
            <v>CCIN000735-1000-003</v>
          </cell>
          <cell r="I8636">
            <v>224200</v>
          </cell>
        </row>
        <row r="8637">
          <cell r="A8637" t="str">
            <v>CCIN000735-1000-005</v>
          </cell>
          <cell r="I8637">
            <v>160000</v>
          </cell>
        </row>
        <row r="8638">
          <cell r="A8638" t="str">
            <v>CCIN000735-2000-003</v>
          </cell>
          <cell r="I8638">
            <v>70000</v>
          </cell>
        </row>
        <row r="8639">
          <cell r="A8639" t="str">
            <v>CCIN000735-3000-003</v>
          </cell>
          <cell r="I8639">
            <v>75107</v>
          </cell>
        </row>
        <row r="8640">
          <cell r="A8640" t="str">
            <v>CCIN000735-4000-003</v>
          </cell>
          <cell r="I8640">
            <v>83086</v>
          </cell>
        </row>
        <row r="8641">
          <cell r="A8641" t="str">
            <v>CCIN000736-1000-003</v>
          </cell>
          <cell r="I8641">
            <v>184000</v>
          </cell>
        </row>
        <row r="8642">
          <cell r="A8642" t="str">
            <v>CCIN000736-1000-004</v>
          </cell>
          <cell r="I8642">
            <v>200000</v>
          </cell>
        </row>
        <row r="8643">
          <cell r="A8643" t="str">
            <v>CCIN000736-3000-005</v>
          </cell>
          <cell r="I8643">
            <v>1075639</v>
          </cell>
        </row>
        <row r="8644">
          <cell r="A8644" t="str">
            <v>CCIN000736-4000-004</v>
          </cell>
          <cell r="I8644">
            <v>224615</v>
          </cell>
        </row>
        <row r="8645">
          <cell r="A8645" t="str">
            <v>CCIN000737-1000-004</v>
          </cell>
          <cell r="I8645">
            <v>25000</v>
          </cell>
        </row>
        <row r="8646">
          <cell r="A8646" t="str">
            <v>CCIN000737-1000-005</v>
          </cell>
          <cell r="I8646">
            <v>120000</v>
          </cell>
        </row>
        <row r="8647">
          <cell r="A8647" t="str">
            <v>CCIN000738-1000-002</v>
          </cell>
          <cell r="I8647">
            <v>213298</v>
          </cell>
        </row>
        <row r="8648">
          <cell r="A8648" t="str">
            <v>CCIN000738-1000-003</v>
          </cell>
          <cell r="I8648">
            <v>400000</v>
          </cell>
        </row>
        <row r="8649">
          <cell r="A8649" t="str">
            <v>CCIN000738-1000-004</v>
          </cell>
          <cell r="I8649">
            <v>22026</v>
          </cell>
        </row>
        <row r="8650">
          <cell r="A8650" t="str">
            <v>CCIN000738-1000-005</v>
          </cell>
          <cell r="I8650">
            <v>140000</v>
          </cell>
        </row>
        <row r="8651">
          <cell r="A8651" t="str">
            <v>CCIN000738-2000-002</v>
          </cell>
          <cell r="I8651">
            <v>106915</v>
          </cell>
        </row>
        <row r="8652">
          <cell r="A8652" t="str">
            <v>CCIN000738-3000-002</v>
          </cell>
          <cell r="I8652">
            <v>107021.3</v>
          </cell>
        </row>
        <row r="8653">
          <cell r="A8653" t="str">
            <v>CCIN000738-4000-002</v>
          </cell>
          <cell r="I8653">
            <v>53830</v>
          </cell>
        </row>
        <row r="8654">
          <cell r="A8654" t="str">
            <v>CCIN000738-5000-002</v>
          </cell>
          <cell r="I8654">
            <v>160213</v>
          </cell>
        </row>
        <row r="8655">
          <cell r="A8655" t="str">
            <v>CCIN000739-1000-003</v>
          </cell>
          <cell r="I8655">
            <v>700000</v>
          </cell>
        </row>
        <row r="8656">
          <cell r="A8656" t="str">
            <v>CCIN000739-1000-004</v>
          </cell>
          <cell r="I8656">
            <v>50000</v>
          </cell>
        </row>
        <row r="8657">
          <cell r="A8657" t="str">
            <v>CCIN000739-1000-005</v>
          </cell>
          <cell r="I8657">
            <v>392000</v>
          </cell>
        </row>
        <row r="8658">
          <cell r="A8658" t="str">
            <v>CCIN000739-2000-003</v>
          </cell>
          <cell r="I8658">
            <v>800000</v>
          </cell>
        </row>
        <row r="8659">
          <cell r="A8659" t="str">
            <v>CCIN000740-1000-003</v>
          </cell>
          <cell r="I8659">
            <v>400000</v>
          </cell>
        </row>
        <row r="8660">
          <cell r="A8660" t="str">
            <v>CCIN000740-1000-005</v>
          </cell>
          <cell r="I8660">
            <v>60000</v>
          </cell>
        </row>
        <row r="8661">
          <cell r="A8661" t="str">
            <v>CCIN000740-2000-001</v>
          </cell>
          <cell r="I8661">
            <v>60000</v>
          </cell>
        </row>
        <row r="8662">
          <cell r="A8662" t="str">
            <v>CCIN000740-2000-005</v>
          </cell>
          <cell r="I8662">
            <v>70000</v>
          </cell>
        </row>
        <row r="8663">
          <cell r="A8663" t="str">
            <v>CCIN000741-10000-002</v>
          </cell>
          <cell r="I8663">
            <v>458086</v>
          </cell>
        </row>
        <row r="8664">
          <cell r="A8664" t="str">
            <v>CCIN000741-1000-002</v>
          </cell>
          <cell r="I8664">
            <v>100000</v>
          </cell>
        </row>
        <row r="8665">
          <cell r="A8665" t="str">
            <v>CCIN000741-1000-003</v>
          </cell>
          <cell r="I8665">
            <v>205958</v>
          </cell>
        </row>
        <row r="8666">
          <cell r="A8666" t="str">
            <v>CCIN000741-1000-004</v>
          </cell>
          <cell r="I8666">
            <v>25000</v>
          </cell>
        </row>
        <row r="8667">
          <cell r="A8667" t="str">
            <v>CCIN000741-1000-005</v>
          </cell>
          <cell r="I8667">
            <v>660000</v>
          </cell>
        </row>
        <row r="8668">
          <cell r="A8668" t="str">
            <v>CCIN000741-14000-002</v>
          </cell>
          <cell r="I8668">
            <v>564469</v>
          </cell>
        </row>
        <row r="8669">
          <cell r="A8669" t="str">
            <v>CCIN000741-4000-002</v>
          </cell>
          <cell r="I8669">
            <v>160107</v>
          </cell>
        </row>
        <row r="8670">
          <cell r="A8670" t="str">
            <v>CCIN000741-5000-002</v>
          </cell>
          <cell r="I8670">
            <v>213298</v>
          </cell>
        </row>
        <row r="8671">
          <cell r="A8671" t="str">
            <v>CCIN000741-8000-002</v>
          </cell>
          <cell r="I8671">
            <v>319787.3</v>
          </cell>
        </row>
        <row r="8672">
          <cell r="A8672" t="str">
            <v>CCIN000742-1000-002</v>
          </cell>
          <cell r="I8672">
            <v>100000</v>
          </cell>
        </row>
        <row r="8673">
          <cell r="A8673" t="str">
            <v>CCIN000742-1000-003</v>
          </cell>
          <cell r="I8673">
            <v>400000</v>
          </cell>
        </row>
        <row r="8674">
          <cell r="A8674" t="str">
            <v>CCIN000742-2000-002</v>
          </cell>
          <cell r="I8674">
            <v>120000</v>
          </cell>
        </row>
        <row r="8675">
          <cell r="A8675" t="str">
            <v>CCIN000742-3000-002</v>
          </cell>
          <cell r="I8675">
            <v>150000</v>
          </cell>
        </row>
        <row r="8676">
          <cell r="A8676" t="str">
            <v>CCIN000743-10000-003</v>
          </cell>
          <cell r="I8676">
            <v>300000</v>
          </cell>
        </row>
        <row r="8677">
          <cell r="A8677" t="str">
            <v>CCIN000743-1000-002</v>
          </cell>
          <cell r="I8677">
            <v>1000000</v>
          </cell>
        </row>
        <row r="8678">
          <cell r="A8678" t="str">
            <v>CCIN000743-1000-003</v>
          </cell>
          <cell r="I8678">
            <v>300000</v>
          </cell>
        </row>
        <row r="8679">
          <cell r="A8679" t="str">
            <v>CCIN000743-1000-004</v>
          </cell>
          <cell r="I8679">
            <v>15000</v>
          </cell>
        </row>
        <row r="8680">
          <cell r="A8680" t="str">
            <v>CCIN000743-1000-005</v>
          </cell>
          <cell r="I8680">
            <v>60000</v>
          </cell>
        </row>
        <row r="8681">
          <cell r="A8681" t="str">
            <v>CCIN000743-11000-003</v>
          </cell>
          <cell r="I8681">
            <v>70000</v>
          </cell>
        </row>
        <row r="8682">
          <cell r="A8682" t="str">
            <v>CCIN000743-12000-003</v>
          </cell>
          <cell r="I8682">
            <v>400000</v>
          </cell>
        </row>
        <row r="8683">
          <cell r="A8683" t="str">
            <v>CCIN000743-13000-003</v>
          </cell>
          <cell r="I8683">
            <v>70000</v>
          </cell>
        </row>
        <row r="8684">
          <cell r="A8684" t="str">
            <v>CCIN000743-15000-003</v>
          </cell>
          <cell r="I8684">
            <v>70000</v>
          </cell>
        </row>
        <row r="8685">
          <cell r="A8685" t="str">
            <v>CCIN000743-16000-003</v>
          </cell>
          <cell r="I8685">
            <v>70000</v>
          </cell>
        </row>
        <row r="8686">
          <cell r="A8686" t="str">
            <v>CCIN000743-17000-003</v>
          </cell>
          <cell r="I8686">
            <v>70000</v>
          </cell>
        </row>
        <row r="8687">
          <cell r="A8687" t="str">
            <v>CCIN000743-18000-003</v>
          </cell>
          <cell r="I8687">
            <v>70000</v>
          </cell>
        </row>
        <row r="8688">
          <cell r="A8688" t="str">
            <v>CCIN000743-19000-003</v>
          </cell>
          <cell r="I8688">
            <v>70000</v>
          </cell>
        </row>
        <row r="8689">
          <cell r="A8689" t="str">
            <v>CCIN000743-20000-003</v>
          </cell>
          <cell r="I8689">
            <v>70000</v>
          </cell>
        </row>
        <row r="8690">
          <cell r="A8690" t="str">
            <v>CCIN000743-2000-002</v>
          </cell>
          <cell r="I8690">
            <v>1000000</v>
          </cell>
        </row>
        <row r="8691">
          <cell r="A8691" t="str">
            <v>CCIN000743-2000-003</v>
          </cell>
          <cell r="I8691">
            <v>40000</v>
          </cell>
        </row>
        <row r="8692">
          <cell r="A8692" t="str">
            <v>CCIN000743-21000-003</v>
          </cell>
          <cell r="I8692">
            <v>70000</v>
          </cell>
        </row>
        <row r="8693">
          <cell r="A8693" t="str">
            <v>CCIN000743-22000-003</v>
          </cell>
          <cell r="I8693">
            <v>100000</v>
          </cell>
        </row>
        <row r="8694">
          <cell r="A8694" t="str">
            <v>CCIN000743-23000-003</v>
          </cell>
          <cell r="I8694">
            <v>120000</v>
          </cell>
        </row>
        <row r="8695">
          <cell r="A8695" t="str">
            <v>CCIN000743-24000-003</v>
          </cell>
          <cell r="I8695">
            <v>120000</v>
          </cell>
        </row>
        <row r="8696">
          <cell r="A8696" t="str">
            <v>CCIN000743-25000-003</v>
          </cell>
          <cell r="I8696">
            <v>120000</v>
          </cell>
        </row>
        <row r="8697">
          <cell r="A8697" t="str">
            <v>CCIN000743-26000-003</v>
          </cell>
          <cell r="I8697">
            <v>130000</v>
          </cell>
        </row>
        <row r="8698">
          <cell r="A8698" t="str">
            <v>CCIN000743-27000-003</v>
          </cell>
          <cell r="I8698">
            <v>140000</v>
          </cell>
        </row>
        <row r="8699">
          <cell r="A8699" t="str">
            <v>CCIN000743-28000-003</v>
          </cell>
          <cell r="I8699">
            <v>140000</v>
          </cell>
        </row>
        <row r="8700">
          <cell r="A8700" t="str">
            <v>CCIN000743-29000-003</v>
          </cell>
          <cell r="I8700">
            <v>140000</v>
          </cell>
        </row>
        <row r="8701">
          <cell r="A8701" t="str">
            <v>CCIN000743-30000-003</v>
          </cell>
          <cell r="I8701">
            <v>140000</v>
          </cell>
        </row>
        <row r="8702">
          <cell r="A8702" t="str">
            <v>CCIN000743-3000-002</v>
          </cell>
          <cell r="I8702">
            <v>455638</v>
          </cell>
        </row>
        <row r="8703">
          <cell r="A8703" t="str">
            <v>CCIN000743-3000-003</v>
          </cell>
          <cell r="I8703">
            <v>40000</v>
          </cell>
        </row>
        <row r="8704">
          <cell r="A8704" t="str">
            <v>CCIN000743-31000-003</v>
          </cell>
          <cell r="I8704">
            <v>150000</v>
          </cell>
        </row>
        <row r="8705">
          <cell r="A8705" t="str">
            <v>CCIN000743-32000-003</v>
          </cell>
          <cell r="I8705">
            <v>185000</v>
          </cell>
        </row>
        <row r="8706">
          <cell r="A8706" t="str">
            <v>CCIN000743-33000-003</v>
          </cell>
          <cell r="I8706">
            <v>200000</v>
          </cell>
        </row>
        <row r="8707">
          <cell r="A8707" t="str">
            <v>CCIN000743-34000-003</v>
          </cell>
          <cell r="I8707">
            <v>200000</v>
          </cell>
        </row>
        <row r="8708">
          <cell r="A8708" t="str">
            <v>CCIN000743-35000-003</v>
          </cell>
          <cell r="I8708">
            <v>200000</v>
          </cell>
        </row>
        <row r="8709">
          <cell r="A8709" t="str">
            <v>CCIN000743-36000-003</v>
          </cell>
          <cell r="I8709">
            <v>200000</v>
          </cell>
        </row>
        <row r="8710">
          <cell r="A8710" t="str">
            <v>CCIN000743-37000-003</v>
          </cell>
          <cell r="I8710">
            <v>230000</v>
          </cell>
        </row>
        <row r="8711">
          <cell r="A8711" t="str">
            <v>CCIN000743-38000-003</v>
          </cell>
          <cell r="I8711">
            <v>300000</v>
          </cell>
        </row>
        <row r="8712">
          <cell r="A8712" t="str">
            <v>CCIN000743-39000-003</v>
          </cell>
          <cell r="I8712">
            <v>300000</v>
          </cell>
        </row>
        <row r="8713">
          <cell r="A8713" t="str">
            <v>CCIN000743-40000-003</v>
          </cell>
          <cell r="I8713">
            <v>300000</v>
          </cell>
        </row>
        <row r="8714">
          <cell r="A8714" t="str">
            <v>CCIN000743-4000-002</v>
          </cell>
          <cell r="I8714">
            <v>1000000</v>
          </cell>
        </row>
        <row r="8715">
          <cell r="A8715" t="str">
            <v>CCIN000743-41000-003</v>
          </cell>
          <cell r="I8715">
            <v>300000</v>
          </cell>
        </row>
        <row r="8716">
          <cell r="A8716" t="str">
            <v>CCIN000743-42000-003</v>
          </cell>
          <cell r="I8716">
            <v>200000</v>
          </cell>
        </row>
        <row r="8717">
          <cell r="A8717" t="str">
            <v>CCIN000743-43000-003</v>
          </cell>
          <cell r="I8717">
            <v>200000</v>
          </cell>
        </row>
        <row r="8718">
          <cell r="A8718" t="str">
            <v>CCIN000743-44000-003</v>
          </cell>
          <cell r="I8718">
            <v>300000</v>
          </cell>
        </row>
        <row r="8719">
          <cell r="A8719" t="str">
            <v>CCIN000743-45000-003</v>
          </cell>
          <cell r="I8719">
            <v>300000</v>
          </cell>
        </row>
        <row r="8720">
          <cell r="A8720" t="str">
            <v>CCIN000743-46000-003</v>
          </cell>
          <cell r="I8720">
            <v>300000</v>
          </cell>
        </row>
        <row r="8721">
          <cell r="A8721" t="str">
            <v>CCIN000743-47000-003</v>
          </cell>
          <cell r="I8721">
            <v>300000</v>
          </cell>
        </row>
        <row r="8722">
          <cell r="A8722" t="str">
            <v>CCIN000743-48000-003</v>
          </cell>
          <cell r="I8722">
            <v>300000</v>
          </cell>
        </row>
        <row r="8723">
          <cell r="A8723" t="str">
            <v>CCIN000743-49000-003</v>
          </cell>
          <cell r="I8723">
            <v>300000</v>
          </cell>
        </row>
        <row r="8724">
          <cell r="A8724" t="str">
            <v>CCIN000743-50000-003</v>
          </cell>
          <cell r="I8724">
            <v>300000</v>
          </cell>
        </row>
        <row r="8725">
          <cell r="A8725" t="str">
            <v>CCIN000743-51000-003</v>
          </cell>
          <cell r="I8725">
            <v>300000</v>
          </cell>
        </row>
        <row r="8726">
          <cell r="A8726" t="str">
            <v>CCIN000743-52000-003</v>
          </cell>
          <cell r="I8726">
            <v>300000</v>
          </cell>
        </row>
        <row r="8727">
          <cell r="A8727" t="str">
            <v>CCIN000743-53000-003</v>
          </cell>
          <cell r="I8727">
            <v>300000</v>
          </cell>
        </row>
        <row r="8728">
          <cell r="A8728" t="str">
            <v>CCIN000743-54000-003</v>
          </cell>
          <cell r="I8728">
            <v>300000</v>
          </cell>
        </row>
        <row r="8729">
          <cell r="A8729" t="str">
            <v>CCIN000743-55000-003</v>
          </cell>
          <cell r="I8729">
            <v>300000</v>
          </cell>
        </row>
        <row r="8730">
          <cell r="A8730" t="str">
            <v>CCIN000743-56000-003</v>
          </cell>
          <cell r="I8730">
            <v>350000</v>
          </cell>
        </row>
        <row r="8731">
          <cell r="A8731" t="str">
            <v>CCIN000743-6000-003</v>
          </cell>
          <cell r="I8731">
            <v>40000</v>
          </cell>
        </row>
        <row r="8732">
          <cell r="A8732" t="str">
            <v>CCIN000743-7000-003</v>
          </cell>
          <cell r="I8732">
            <v>40000</v>
          </cell>
        </row>
        <row r="8733">
          <cell r="A8733" t="str">
            <v>CCIN000743-8000-003</v>
          </cell>
          <cell r="I8733">
            <v>50000</v>
          </cell>
        </row>
        <row r="8734">
          <cell r="A8734" t="str">
            <v>CCIN000743-9000-003</v>
          </cell>
          <cell r="I8734">
            <v>50000</v>
          </cell>
        </row>
        <row r="8735">
          <cell r="A8735" t="str">
            <v>CCIN000744-1000-002</v>
          </cell>
          <cell r="I8735">
            <v>200000</v>
          </cell>
        </row>
        <row r="8736">
          <cell r="A8736" t="str">
            <v>CCIN000744-1000-003</v>
          </cell>
          <cell r="I8736">
            <v>11277</v>
          </cell>
        </row>
        <row r="8737">
          <cell r="A8737" t="str">
            <v>CCIN000744-1000-004</v>
          </cell>
          <cell r="I8737">
            <v>70000</v>
          </cell>
        </row>
        <row r="8738">
          <cell r="A8738" t="str">
            <v>CCIN000744-2000-002</v>
          </cell>
          <cell r="I8738">
            <v>143192</v>
          </cell>
        </row>
        <row r="8739">
          <cell r="A8739" t="str">
            <v>CCIN000744-3000-002</v>
          </cell>
          <cell r="I8739">
            <v>150000</v>
          </cell>
        </row>
        <row r="8740">
          <cell r="A8740" t="str">
            <v>CCIN000745-1000-002</v>
          </cell>
          <cell r="I8740">
            <v>530000</v>
          </cell>
        </row>
        <row r="8741">
          <cell r="A8741" t="str">
            <v>CCIN000745-2000-003</v>
          </cell>
          <cell r="I8741">
            <v>170852</v>
          </cell>
        </row>
        <row r="8742">
          <cell r="A8742" t="str">
            <v>CCIN000746-1000-003</v>
          </cell>
          <cell r="I8742">
            <v>100000</v>
          </cell>
        </row>
        <row r="8743">
          <cell r="A8743" t="str">
            <v>CCIN000746-1000-004</v>
          </cell>
          <cell r="I8743">
            <v>75000</v>
          </cell>
        </row>
        <row r="8744">
          <cell r="A8744" t="str">
            <v>CCIN000746-1000-005</v>
          </cell>
          <cell r="I8744">
            <v>25000</v>
          </cell>
        </row>
        <row r="8745">
          <cell r="A8745" t="str">
            <v>CCIN000746-3000-004</v>
          </cell>
          <cell r="I8745">
            <v>140430</v>
          </cell>
        </row>
        <row r="8746">
          <cell r="A8746" t="str">
            <v>CCIN000747-1000-003</v>
          </cell>
          <cell r="I8746">
            <v>700000</v>
          </cell>
        </row>
        <row r="8747">
          <cell r="A8747" t="str">
            <v>CCIN000748-1000-003</v>
          </cell>
          <cell r="I8747">
            <v>1200000</v>
          </cell>
        </row>
        <row r="8748">
          <cell r="A8748" t="str">
            <v>CCIN000748-1000-005</v>
          </cell>
          <cell r="I8748">
            <v>50000</v>
          </cell>
        </row>
        <row r="8749">
          <cell r="A8749" t="str">
            <v>CCIN000748-3000-003</v>
          </cell>
          <cell r="I8749">
            <v>538000</v>
          </cell>
        </row>
        <row r="8750">
          <cell r="A8750" t="str">
            <v>CCIN000748-4000-003</v>
          </cell>
          <cell r="I8750">
            <v>1900000</v>
          </cell>
        </row>
        <row r="8751">
          <cell r="A8751" t="str">
            <v>CCIN000748-5000-003</v>
          </cell>
          <cell r="I8751">
            <v>2000000</v>
          </cell>
        </row>
        <row r="8752">
          <cell r="A8752" t="str">
            <v>CCIN000748-6000-003</v>
          </cell>
          <cell r="I8752">
            <v>2000000</v>
          </cell>
        </row>
        <row r="8753">
          <cell r="A8753" t="str">
            <v>CCIN000748-8000-003</v>
          </cell>
          <cell r="I8753">
            <v>155561</v>
          </cell>
        </row>
        <row r="8754">
          <cell r="A8754" t="str">
            <v>CCIN000749-10000-003</v>
          </cell>
          <cell r="I8754">
            <v>400000</v>
          </cell>
        </row>
        <row r="8755">
          <cell r="A8755" t="str">
            <v>CCIN000749-1000-002</v>
          </cell>
          <cell r="I8755">
            <v>500000</v>
          </cell>
        </row>
        <row r="8756">
          <cell r="A8756" t="str">
            <v>CCIN000749-1000-003</v>
          </cell>
          <cell r="I8756">
            <v>5654136</v>
          </cell>
        </row>
        <row r="8757">
          <cell r="A8757" t="str">
            <v>CCIN000749-1000-004</v>
          </cell>
          <cell r="I8757">
            <v>45000</v>
          </cell>
        </row>
        <row r="8758">
          <cell r="A8758" t="str">
            <v>CCIN000749-11000-003</v>
          </cell>
          <cell r="I8758">
            <v>500000</v>
          </cell>
        </row>
        <row r="8759">
          <cell r="A8759" t="str">
            <v>CCIN000749-12000-003</v>
          </cell>
          <cell r="I8759">
            <v>500000</v>
          </cell>
        </row>
        <row r="8760">
          <cell r="A8760" t="str">
            <v>CCIN000749-2000-003</v>
          </cell>
          <cell r="I8760">
            <v>10000000</v>
          </cell>
        </row>
        <row r="8761">
          <cell r="A8761" t="str">
            <v>CCIN000749-3000-003</v>
          </cell>
          <cell r="I8761">
            <v>100000</v>
          </cell>
        </row>
        <row r="8762">
          <cell r="A8762" t="str">
            <v>CCIN000749-4000-003</v>
          </cell>
          <cell r="I8762">
            <v>100000</v>
          </cell>
        </row>
        <row r="8763">
          <cell r="A8763" t="str">
            <v>CCIN000749-5000-003</v>
          </cell>
          <cell r="I8763">
            <v>300000</v>
          </cell>
        </row>
        <row r="8764">
          <cell r="A8764" t="str">
            <v>CCIN000749-6000-003</v>
          </cell>
          <cell r="I8764">
            <v>100000</v>
          </cell>
        </row>
        <row r="8765">
          <cell r="A8765" t="str">
            <v>CCIN000749-7000-003</v>
          </cell>
          <cell r="I8765">
            <v>400000</v>
          </cell>
        </row>
        <row r="8766">
          <cell r="A8766" t="str">
            <v>CCIN000749-8000-003</v>
          </cell>
          <cell r="I8766">
            <v>200000</v>
          </cell>
        </row>
        <row r="8767">
          <cell r="A8767" t="str">
            <v>CCIN000749-9000-003</v>
          </cell>
          <cell r="I8767">
            <v>500000</v>
          </cell>
        </row>
        <row r="8768">
          <cell r="A8768" t="str">
            <v>CCIN000750-1000-002</v>
          </cell>
          <cell r="I8768">
            <v>70000</v>
          </cell>
        </row>
        <row r="8769">
          <cell r="A8769" t="str">
            <v>CCIN000750-1000-005</v>
          </cell>
          <cell r="I8769">
            <v>25000</v>
          </cell>
        </row>
        <row r="8770">
          <cell r="A8770" t="str">
            <v>CCIN000751-1000-002</v>
          </cell>
          <cell r="I8770">
            <v>235000</v>
          </cell>
        </row>
        <row r="8771">
          <cell r="A8771" t="str">
            <v>CCIN000751-1000-003</v>
          </cell>
          <cell r="I8771">
            <v>2800000</v>
          </cell>
        </row>
        <row r="8772">
          <cell r="A8772" t="str">
            <v>CCIN000751-1000-004</v>
          </cell>
          <cell r="I8772">
            <v>25000</v>
          </cell>
        </row>
        <row r="8773">
          <cell r="A8773" t="str">
            <v>CCIN000751-11000-002</v>
          </cell>
          <cell r="I8773">
            <v>20000</v>
          </cell>
        </row>
        <row r="8774">
          <cell r="A8774" t="str">
            <v>CCIN000751-12000-002</v>
          </cell>
          <cell r="I8774">
            <v>25000</v>
          </cell>
        </row>
        <row r="8775">
          <cell r="A8775" t="str">
            <v>CCIN000751-13000-002</v>
          </cell>
          <cell r="I8775">
            <v>43734</v>
          </cell>
        </row>
        <row r="8776">
          <cell r="A8776" t="str">
            <v>CCIN000751-14000-002</v>
          </cell>
          <cell r="I8776">
            <v>84634</v>
          </cell>
        </row>
        <row r="8777">
          <cell r="A8777" t="str">
            <v>CCIN000751-3000-002</v>
          </cell>
          <cell r="I8777">
            <v>950000</v>
          </cell>
        </row>
        <row r="8778">
          <cell r="A8778" t="str">
            <v>CCIN000752-1000-002</v>
          </cell>
          <cell r="I8778">
            <v>10000000</v>
          </cell>
        </row>
        <row r="8779">
          <cell r="A8779" t="str">
            <v>CCIN000752-1000-003</v>
          </cell>
          <cell r="I8779">
            <v>3133438</v>
          </cell>
        </row>
        <row r="8780">
          <cell r="A8780" t="str">
            <v>CCIN000752-2000-002</v>
          </cell>
          <cell r="I8780">
            <v>10550000</v>
          </cell>
        </row>
        <row r="8781">
          <cell r="A8781" t="str">
            <v>CCIN000752-2000-005</v>
          </cell>
          <cell r="I8781">
            <v>287439</v>
          </cell>
        </row>
        <row r="8782">
          <cell r="A8782" t="str">
            <v>CCIN000753-1000-002</v>
          </cell>
          <cell r="I8782">
            <v>60000</v>
          </cell>
        </row>
        <row r="8783">
          <cell r="A8783" t="str">
            <v>CCIN000753-1000-003</v>
          </cell>
          <cell r="I8783">
            <v>6711353</v>
          </cell>
        </row>
        <row r="8784">
          <cell r="A8784" t="str">
            <v>CCIN000753-2000-002</v>
          </cell>
          <cell r="I8784">
            <v>27128</v>
          </cell>
        </row>
        <row r="8785">
          <cell r="A8785" t="str">
            <v>CCIN000753-2000-003</v>
          </cell>
          <cell r="I8785">
            <v>5217292</v>
          </cell>
        </row>
        <row r="8786">
          <cell r="A8786" t="str">
            <v>CCIN000753-3000-002</v>
          </cell>
          <cell r="I8786">
            <v>32553.200000000001</v>
          </cell>
        </row>
        <row r="8787">
          <cell r="A8787" t="str">
            <v>CCIN000753-3000-003</v>
          </cell>
          <cell r="I8787">
            <v>5217292</v>
          </cell>
        </row>
        <row r="8788">
          <cell r="A8788" t="str">
            <v>CCIN000753-4000-002</v>
          </cell>
          <cell r="I8788">
            <v>43192</v>
          </cell>
        </row>
        <row r="8789">
          <cell r="A8789" t="str">
            <v>CCIN000753-5000-003</v>
          </cell>
          <cell r="I8789">
            <v>5342934</v>
          </cell>
        </row>
        <row r="8790">
          <cell r="A8790" t="str">
            <v>CCIN000754-1000-004</v>
          </cell>
          <cell r="I8790">
            <v>45000</v>
          </cell>
        </row>
        <row r="8791">
          <cell r="A8791" t="str">
            <v>CCIN000754-2000-003</v>
          </cell>
          <cell r="I8791">
            <v>169125</v>
          </cell>
        </row>
        <row r="8792">
          <cell r="A8792" t="str">
            <v>CCIN000754-3000-003</v>
          </cell>
          <cell r="I8792">
            <v>174000</v>
          </cell>
        </row>
        <row r="8793">
          <cell r="A8793" t="str">
            <v>CCIN000755-2000-005</v>
          </cell>
          <cell r="I8793">
            <v>530953</v>
          </cell>
        </row>
        <row r="8794">
          <cell r="A8794" t="str">
            <v>CCIN000756-1000-003</v>
          </cell>
          <cell r="I8794">
            <v>300000</v>
          </cell>
        </row>
        <row r="8795">
          <cell r="A8795" t="str">
            <v>CCIN000756-1000-004</v>
          </cell>
          <cell r="I8795">
            <v>25000</v>
          </cell>
        </row>
        <row r="8796">
          <cell r="A8796" t="str">
            <v>CCIN000756-1000-005</v>
          </cell>
          <cell r="I8796">
            <v>21680</v>
          </cell>
        </row>
        <row r="8797">
          <cell r="A8797" t="str">
            <v>CCIN000756-2000-002</v>
          </cell>
          <cell r="I8797">
            <v>223937</v>
          </cell>
        </row>
        <row r="8798">
          <cell r="A8798" t="str">
            <v>CCIN000756-4000-001</v>
          </cell>
          <cell r="I8798">
            <v>700000</v>
          </cell>
        </row>
        <row r="8799">
          <cell r="A8799" t="str">
            <v>CCIN000756-4000-002</v>
          </cell>
          <cell r="I8799">
            <v>168192</v>
          </cell>
        </row>
        <row r="8800">
          <cell r="A8800" t="str">
            <v>CCIN000757-1000-002</v>
          </cell>
          <cell r="I8800">
            <v>223937</v>
          </cell>
        </row>
        <row r="8801">
          <cell r="A8801" t="str">
            <v>CCIN000757-1000-003</v>
          </cell>
          <cell r="I8801">
            <v>500000</v>
          </cell>
        </row>
        <row r="8802">
          <cell r="A8802" t="str">
            <v>CCIN000757-11000-002</v>
          </cell>
          <cell r="I8802">
            <v>53264</v>
          </cell>
        </row>
        <row r="8803">
          <cell r="A8803" t="str">
            <v>CCIN000757-12000-002</v>
          </cell>
          <cell r="I8803">
            <v>53264</v>
          </cell>
        </row>
        <row r="8804">
          <cell r="A8804" t="str">
            <v>CCIN000757-13000-002</v>
          </cell>
          <cell r="I8804">
            <v>53264</v>
          </cell>
        </row>
        <row r="8805">
          <cell r="A8805" t="str">
            <v>CCIN000757-15000-002</v>
          </cell>
          <cell r="I8805">
            <v>70000</v>
          </cell>
        </row>
        <row r="8806">
          <cell r="A8806" t="str">
            <v>CCIN000757-16000-002</v>
          </cell>
          <cell r="I8806">
            <v>130000</v>
          </cell>
        </row>
        <row r="8807">
          <cell r="A8807" t="str">
            <v>CCIN000757-18000-002</v>
          </cell>
          <cell r="I8807">
            <v>50000</v>
          </cell>
        </row>
        <row r="8808">
          <cell r="A8808" t="str">
            <v>CCIN000757-19000-002</v>
          </cell>
          <cell r="I8808">
            <v>70000</v>
          </cell>
        </row>
        <row r="8809">
          <cell r="A8809" t="str">
            <v>CCIN000757-20000-002</v>
          </cell>
          <cell r="I8809">
            <v>70000</v>
          </cell>
        </row>
        <row r="8810">
          <cell r="A8810" t="str">
            <v>CCIN000757-2000-001</v>
          </cell>
          <cell r="I8810">
            <v>350000</v>
          </cell>
        </row>
        <row r="8811">
          <cell r="A8811" t="str">
            <v>CCIN000757-2000-002</v>
          </cell>
          <cell r="I8811">
            <v>224043</v>
          </cell>
        </row>
        <row r="8812">
          <cell r="A8812" t="str">
            <v>CCIN000757-2000-003</v>
          </cell>
          <cell r="I8812">
            <v>600000</v>
          </cell>
        </row>
        <row r="8813">
          <cell r="A8813" t="str">
            <v>CCIN000757-21000-002</v>
          </cell>
          <cell r="I8813">
            <v>70000</v>
          </cell>
        </row>
        <row r="8814">
          <cell r="A8814" t="str">
            <v>CCIN000757-22000-002</v>
          </cell>
          <cell r="I8814">
            <v>80000</v>
          </cell>
        </row>
        <row r="8815">
          <cell r="A8815" t="str">
            <v>CCIN000757-23000-002</v>
          </cell>
          <cell r="I8815">
            <v>130000</v>
          </cell>
        </row>
        <row r="8816">
          <cell r="A8816" t="str">
            <v>CCIN000757-24000-002</v>
          </cell>
          <cell r="I8816">
            <v>80000</v>
          </cell>
        </row>
        <row r="8817">
          <cell r="A8817" t="str">
            <v>CCIN000757-25000-002</v>
          </cell>
          <cell r="I8817">
            <v>30000</v>
          </cell>
        </row>
        <row r="8818">
          <cell r="A8818" t="str">
            <v>CCIN000757-26000-002</v>
          </cell>
          <cell r="I8818">
            <v>40000</v>
          </cell>
        </row>
        <row r="8819">
          <cell r="A8819" t="str">
            <v>CCIN000757-27000-002</v>
          </cell>
          <cell r="I8819">
            <v>80000</v>
          </cell>
        </row>
        <row r="8820">
          <cell r="A8820" t="str">
            <v>CCIN000757-28000-002</v>
          </cell>
          <cell r="I8820">
            <v>60000</v>
          </cell>
        </row>
        <row r="8821">
          <cell r="A8821" t="str">
            <v>CCIN000757-29000-002</v>
          </cell>
          <cell r="I8821">
            <v>80000</v>
          </cell>
        </row>
        <row r="8822">
          <cell r="A8822" t="str">
            <v>CCIN000757-30000-002</v>
          </cell>
          <cell r="I8822">
            <v>166539</v>
          </cell>
        </row>
        <row r="8823">
          <cell r="A8823" t="str">
            <v>CCIN000757-3000-002</v>
          </cell>
          <cell r="I8823">
            <v>221383</v>
          </cell>
        </row>
        <row r="8824">
          <cell r="A8824" t="str">
            <v>CCIN000757-31000-002</v>
          </cell>
          <cell r="I8824">
            <v>70000</v>
          </cell>
        </row>
        <row r="8825">
          <cell r="A8825" t="str">
            <v>CCIN000757-4000-002</v>
          </cell>
          <cell r="I8825">
            <v>50000</v>
          </cell>
        </row>
        <row r="8826">
          <cell r="A8826" t="str">
            <v>CCIN000757-5000-002</v>
          </cell>
          <cell r="I8826">
            <v>50000</v>
          </cell>
        </row>
        <row r="8827">
          <cell r="A8827" t="str">
            <v>CCIN000757-6000-002</v>
          </cell>
          <cell r="I8827">
            <v>75107</v>
          </cell>
        </row>
        <row r="8828">
          <cell r="A8828" t="str">
            <v>CCIN000757-7000-002</v>
          </cell>
          <cell r="I8828">
            <v>30000</v>
          </cell>
        </row>
        <row r="8829">
          <cell r="A8829" t="str">
            <v>CCIN000757-8000-002</v>
          </cell>
          <cell r="I8829">
            <v>20000</v>
          </cell>
        </row>
        <row r="8830">
          <cell r="A8830" t="str">
            <v>CCIN000757-9000-002</v>
          </cell>
          <cell r="I8830">
            <v>100000</v>
          </cell>
        </row>
        <row r="8831">
          <cell r="A8831" t="str">
            <v>CCIN000758-1000-002</v>
          </cell>
          <cell r="I8831">
            <v>250000</v>
          </cell>
        </row>
        <row r="8832">
          <cell r="A8832" t="str">
            <v>CCIN000758-2000-002</v>
          </cell>
          <cell r="I8832">
            <v>217553.19</v>
          </cell>
        </row>
        <row r="8833">
          <cell r="A8833" t="str">
            <v>CCIN000758-3000-003</v>
          </cell>
          <cell r="I8833">
            <v>600000</v>
          </cell>
        </row>
        <row r="8834">
          <cell r="A8834" t="str">
            <v>CCIN000758-4000-003</v>
          </cell>
          <cell r="I8834">
            <v>600000</v>
          </cell>
        </row>
        <row r="8835">
          <cell r="A8835" t="str">
            <v>CCIN000759-10000-001</v>
          </cell>
          <cell r="I8835">
            <v>161000</v>
          </cell>
        </row>
        <row r="8836">
          <cell r="A8836" t="str">
            <v>CCIN000759-1000-002</v>
          </cell>
          <cell r="I8836">
            <v>370133</v>
          </cell>
        </row>
        <row r="8837">
          <cell r="A8837" t="str">
            <v>CCIN000759-1000-003</v>
          </cell>
          <cell r="I8837">
            <v>350000</v>
          </cell>
        </row>
        <row r="8838">
          <cell r="A8838" t="str">
            <v>CCIN000759-1000-004</v>
          </cell>
          <cell r="I8838">
            <v>40000</v>
          </cell>
        </row>
        <row r="8839">
          <cell r="A8839" t="str">
            <v>CCIN000759-11000-001</v>
          </cell>
          <cell r="I8839">
            <v>586000</v>
          </cell>
        </row>
        <row r="8840">
          <cell r="A8840" t="str">
            <v>CCIN000759-13000-001</v>
          </cell>
          <cell r="I8840">
            <v>75000</v>
          </cell>
        </row>
        <row r="8841">
          <cell r="A8841" t="str">
            <v>CCIN000759-16000-001</v>
          </cell>
          <cell r="I8841">
            <v>213298</v>
          </cell>
        </row>
        <row r="8842">
          <cell r="A8842" t="str">
            <v>CCIN000759-17000-001</v>
          </cell>
          <cell r="I8842">
            <v>65000</v>
          </cell>
        </row>
        <row r="8843">
          <cell r="A8843" t="str">
            <v>CCIN000759-18000-001</v>
          </cell>
          <cell r="I8843">
            <v>50000</v>
          </cell>
        </row>
        <row r="8844">
          <cell r="A8844" t="str">
            <v>CCIN000759-19000-001</v>
          </cell>
          <cell r="I8844">
            <v>32500</v>
          </cell>
        </row>
        <row r="8845">
          <cell r="A8845" t="str">
            <v>CCIN000759-20000-001</v>
          </cell>
          <cell r="I8845">
            <v>30000</v>
          </cell>
        </row>
        <row r="8846">
          <cell r="A8846" t="str">
            <v>CCIN000759-2000-003</v>
          </cell>
          <cell r="I8846">
            <v>50000</v>
          </cell>
        </row>
        <row r="8847">
          <cell r="A8847" t="str">
            <v>CCIN000759-22000-001</v>
          </cell>
          <cell r="I8847">
            <v>21809</v>
          </cell>
        </row>
        <row r="8848">
          <cell r="A8848" t="str">
            <v>CCIN000759-23000-001</v>
          </cell>
          <cell r="I8848">
            <v>16490</v>
          </cell>
        </row>
        <row r="8849">
          <cell r="A8849" t="str">
            <v>CCIN000759-24000-001</v>
          </cell>
          <cell r="I8849">
            <v>75000</v>
          </cell>
        </row>
        <row r="8850">
          <cell r="A8850" t="str">
            <v>CCIN000759-27000-001</v>
          </cell>
          <cell r="I8850">
            <v>101596</v>
          </cell>
        </row>
        <row r="8851">
          <cell r="A8851" t="str">
            <v>CCIN000759-30000-001</v>
          </cell>
          <cell r="I8851">
            <v>138830</v>
          </cell>
        </row>
        <row r="8852">
          <cell r="A8852" t="str">
            <v>CCIN000759-31000-001</v>
          </cell>
          <cell r="I8852">
            <v>150000</v>
          </cell>
        </row>
        <row r="8853">
          <cell r="A8853" t="str">
            <v>CCIN000759-32000-001</v>
          </cell>
          <cell r="I8853">
            <v>150000</v>
          </cell>
        </row>
        <row r="8854">
          <cell r="A8854" t="str">
            <v>CCIN000759-33000-001</v>
          </cell>
          <cell r="I8854">
            <v>150000</v>
          </cell>
        </row>
        <row r="8855">
          <cell r="A8855" t="str">
            <v>CCIN000759-34000-001</v>
          </cell>
          <cell r="I8855">
            <v>150000</v>
          </cell>
        </row>
        <row r="8856">
          <cell r="A8856" t="str">
            <v>CCIN000759-36000-001</v>
          </cell>
          <cell r="I8856">
            <v>150000</v>
          </cell>
        </row>
        <row r="8857">
          <cell r="A8857" t="str">
            <v>CCIN000759-37000-001</v>
          </cell>
          <cell r="I8857">
            <v>150000</v>
          </cell>
        </row>
        <row r="8858">
          <cell r="A8858" t="str">
            <v>CCIN000759-38000-001</v>
          </cell>
          <cell r="I8858">
            <v>756000</v>
          </cell>
        </row>
        <row r="8859">
          <cell r="A8859" t="str">
            <v>CCIN000759-39000-001</v>
          </cell>
          <cell r="I8859">
            <v>150000</v>
          </cell>
        </row>
        <row r="8860">
          <cell r="A8860" t="str">
            <v>CCIN000759-40000-001</v>
          </cell>
          <cell r="I8860">
            <v>150000</v>
          </cell>
        </row>
        <row r="8861">
          <cell r="A8861" t="str">
            <v>CCIN000759-4000-002</v>
          </cell>
          <cell r="I8861">
            <v>85745</v>
          </cell>
        </row>
        <row r="8862">
          <cell r="A8862" t="str">
            <v>CCIN000759-42000-001</v>
          </cell>
          <cell r="I8862">
            <v>150000</v>
          </cell>
        </row>
        <row r="8863">
          <cell r="A8863" t="str">
            <v>CCIN000759-43000-001</v>
          </cell>
          <cell r="I8863">
            <v>150000</v>
          </cell>
        </row>
        <row r="8864">
          <cell r="A8864" t="str">
            <v>CCIN000759-44000-001</v>
          </cell>
          <cell r="I8864">
            <v>100000</v>
          </cell>
        </row>
        <row r="8865">
          <cell r="A8865" t="str">
            <v>CCIN000759-7000-001</v>
          </cell>
          <cell r="I8865">
            <v>54000</v>
          </cell>
        </row>
        <row r="8866">
          <cell r="A8866" t="str">
            <v>CCIN000759-8000-001</v>
          </cell>
          <cell r="I8866">
            <v>59200</v>
          </cell>
        </row>
        <row r="8867">
          <cell r="A8867" t="str">
            <v>CCIN000759-9000-001</v>
          </cell>
          <cell r="I8867">
            <v>319680.90000000002</v>
          </cell>
        </row>
        <row r="8868">
          <cell r="A8868" t="str">
            <v>CCIN000760-1000-004</v>
          </cell>
          <cell r="I8868">
            <v>50000</v>
          </cell>
        </row>
        <row r="8869">
          <cell r="A8869" t="str">
            <v>CCIN000760-11000-001</v>
          </cell>
          <cell r="I8869">
            <v>40769</v>
          </cell>
        </row>
        <row r="8870">
          <cell r="A8870" t="str">
            <v>CCIN000760-12000-001</v>
          </cell>
          <cell r="I8870">
            <v>15000</v>
          </cell>
        </row>
        <row r="8871">
          <cell r="A8871" t="str">
            <v>CCIN000760-3000-001</v>
          </cell>
          <cell r="I8871">
            <v>20000</v>
          </cell>
        </row>
        <row r="8872">
          <cell r="A8872" t="str">
            <v>CCIN000760-4000-001</v>
          </cell>
          <cell r="I8872">
            <v>12000</v>
          </cell>
        </row>
        <row r="8873">
          <cell r="A8873" t="str">
            <v>CCIN000760-5000-001</v>
          </cell>
          <cell r="I8873">
            <v>12000</v>
          </cell>
        </row>
        <row r="8874">
          <cell r="A8874" t="str">
            <v>CCIN000760-6000-001</v>
          </cell>
          <cell r="I8874">
            <v>12000</v>
          </cell>
        </row>
        <row r="8875">
          <cell r="A8875" t="str">
            <v>CCIN000760-8000-001</v>
          </cell>
          <cell r="I8875">
            <v>12000</v>
          </cell>
        </row>
        <row r="8876">
          <cell r="A8876" t="str">
            <v>CCIN000760-9000-001</v>
          </cell>
          <cell r="I8876">
            <v>15000</v>
          </cell>
        </row>
        <row r="8877">
          <cell r="A8877" t="str">
            <v>CCIN000761-1000-002</v>
          </cell>
          <cell r="I8877">
            <v>1000000</v>
          </cell>
        </row>
        <row r="8878">
          <cell r="A8878" t="str">
            <v>CCIN000761-1000-003</v>
          </cell>
          <cell r="I8878">
            <v>2116316</v>
          </cell>
        </row>
        <row r="8879">
          <cell r="A8879" t="str">
            <v>CCIN000761-1000-005</v>
          </cell>
          <cell r="I8879">
            <v>60000</v>
          </cell>
        </row>
        <row r="8880">
          <cell r="A8880" t="str">
            <v>CCIN000762-1000-002</v>
          </cell>
          <cell r="I8880">
            <v>223937</v>
          </cell>
        </row>
        <row r="8881">
          <cell r="A8881" t="str">
            <v>CCIN000762-1000-003</v>
          </cell>
          <cell r="I8881">
            <v>800000</v>
          </cell>
        </row>
        <row r="8882">
          <cell r="A8882" t="str">
            <v>CCIN000762-1000-004</v>
          </cell>
          <cell r="I8882">
            <v>190000</v>
          </cell>
        </row>
        <row r="8883">
          <cell r="A8883" t="str">
            <v>CCIN000762-1000-005</v>
          </cell>
          <cell r="I8883">
            <v>331000</v>
          </cell>
        </row>
        <row r="8884">
          <cell r="A8884" t="str">
            <v>CCIN000762-2000-003</v>
          </cell>
          <cell r="I8884">
            <v>800000</v>
          </cell>
        </row>
        <row r="8885">
          <cell r="A8885" t="str">
            <v>CCIN000762-2000-004</v>
          </cell>
          <cell r="I8885">
            <v>171864</v>
          </cell>
        </row>
        <row r="8886">
          <cell r="A8886" t="str">
            <v>CCIN000762-2000-005</v>
          </cell>
          <cell r="I8886">
            <v>321067</v>
          </cell>
        </row>
        <row r="8887">
          <cell r="A8887" t="str">
            <v>CCIN000762-3000-001</v>
          </cell>
          <cell r="I8887">
            <v>650000</v>
          </cell>
        </row>
        <row r="8888">
          <cell r="A8888" t="str">
            <v>CCIN000762-5000-001</v>
          </cell>
          <cell r="I8888">
            <v>970000</v>
          </cell>
        </row>
        <row r="8889">
          <cell r="A8889" t="str">
            <v>CCIN000762-6000-001</v>
          </cell>
          <cell r="I8889">
            <v>100000</v>
          </cell>
        </row>
        <row r="8890">
          <cell r="A8890" t="str">
            <v>CCIN000763-1000-002</v>
          </cell>
          <cell r="I8890">
            <v>36316</v>
          </cell>
        </row>
        <row r="8891">
          <cell r="A8891" t="str">
            <v>CCIN000763-1000-003</v>
          </cell>
          <cell r="I8891">
            <v>7447447</v>
          </cell>
        </row>
        <row r="8892">
          <cell r="A8892" t="str">
            <v>CCIN000763-1000-004</v>
          </cell>
          <cell r="I8892">
            <v>43800</v>
          </cell>
        </row>
        <row r="8893">
          <cell r="A8893" t="str">
            <v>CCIN000763-2000-004</v>
          </cell>
          <cell r="I8893">
            <v>116176</v>
          </cell>
        </row>
        <row r="8894">
          <cell r="A8894" t="str">
            <v>CCIN000763-3000-004</v>
          </cell>
          <cell r="I8894">
            <v>45000</v>
          </cell>
        </row>
        <row r="8895">
          <cell r="A8895" t="str">
            <v>CCIN000763-4000-004</v>
          </cell>
          <cell r="I8895">
            <v>65000</v>
          </cell>
        </row>
        <row r="8896">
          <cell r="A8896" t="str">
            <v>CCIN000763-5000-001</v>
          </cell>
          <cell r="I8896">
            <v>300000</v>
          </cell>
        </row>
        <row r="8897">
          <cell r="A8897" t="str">
            <v>CCIN000763-5000-004</v>
          </cell>
          <cell r="I8897">
            <v>34400</v>
          </cell>
        </row>
        <row r="8898">
          <cell r="A8898" t="str">
            <v>CCIN000763-6000-001</v>
          </cell>
          <cell r="I8898">
            <v>250000</v>
          </cell>
        </row>
        <row r="8899">
          <cell r="A8899" t="str">
            <v>CCIN000763-7000-001</v>
          </cell>
          <cell r="I8899">
            <v>150000</v>
          </cell>
        </row>
        <row r="8900">
          <cell r="A8900" t="str">
            <v>CCIN000763-8000-001</v>
          </cell>
          <cell r="I8900">
            <v>350000</v>
          </cell>
        </row>
        <row r="8901">
          <cell r="A8901" t="str">
            <v>CCIN000764-1000-002</v>
          </cell>
          <cell r="I8901">
            <v>247000</v>
          </cell>
        </row>
        <row r="8902">
          <cell r="A8902" t="str">
            <v>CCIN000764-1000-003</v>
          </cell>
          <cell r="I8902">
            <v>4000000</v>
          </cell>
        </row>
        <row r="8903">
          <cell r="A8903" t="str">
            <v>CCIN000764-1000-004</v>
          </cell>
          <cell r="I8903">
            <v>100000</v>
          </cell>
        </row>
        <row r="8904">
          <cell r="A8904" t="str">
            <v>CCIN000764-1000-005</v>
          </cell>
          <cell r="I8904">
            <v>100000</v>
          </cell>
        </row>
        <row r="8905">
          <cell r="A8905" t="str">
            <v>CCIN000764-2000-005</v>
          </cell>
          <cell r="I8905">
            <v>100000</v>
          </cell>
        </row>
        <row r="8906">
          <cell r="A8906" t="str">
            <v>CCIN000765-10000-001</v>
          </cell>
          <cell r="I8906">
            <v>15000</v>
          </cell>
        </row>
        <row r="8907">
          <cell r="A8907" t="str">
            <v>CCIN000765-1000-002</v>
          </cell>
          <cell r="I8907">
            <v>55000</v>
          </cell>
        </row>
        <row r="8908">
          <cell r="A8908" t="str">
            <v>CCIN000765-1000-003</v>
          </cell>
          <cell r="I8908">
            <v>40000</v>
          </cell>
        </row>
        <row r="8909">
          <cell r="A8909" t="str">
            <v>CCIN000765-11000-001</v>
          </cell>
          <cell r="I8909">
            <v>15000</v>
          </cell>
        </row>
        <row r="8910">
          <cell r="A8910" t="str">
            <v>CCIN000765-12000-001</v>
          </cell>
          <cell r="I8910">
            <v>344000</v>
          </cell>
        </row>
        <row r="8911">
          <cell r="A8911" t="str">
            <v>CCIN000765-13000-001</v>
          </cell>
          <cell r="I8911">
            <v>100000</v>
          </cell>
        </row>
        <row r="8912">
          <cell r="A8912" t="str">
            <v>CCIN000765-14000-001</v>
          </cell>
          <cell r="I8912">
            <v>370000</v>
          </cell>
        </row>
        <row r="8913">
          <cell r="A8913" t="str">
            <v>CCIN000765-15000-001</v>
          </cell>
          <cell r="I8913">
            <v>300000</v>
          </cell>
        </row>
        <row r="8914">
          <cell r="A8914" t="str">
            <v>CCIN000765-16000-001</v>
          </cell>
          <cell r="I8914">
            <v>300000</v>
          </cell>
        </row>
        <row r="8915">
          <cell r="A8915" t="str">
            <v>CCIN000765-17000-001</v>
          </cell>
          <cell r="I8915">
            <v>300000</v>
          </cell>
        </row>
        <row r="8916">
          <cell r="A8916" t="str">
            <v>CCIN000765-18000-001</v>
          </cell>
          <cell r="I8916">
            <v>300000</v>
          </cell>
        </row>
        <row r="8917">
          <cell r="A8917" t="str">
            <v>CCIN000765-19000-001</v>
          </cell>
          <cell r="I8917">
            <v>200000</v>
          </cell>
        </row>
        <row r="8918">
          <cell r="A8918" t="str">
            <v>CCIN000765-2000-005</v>
          </cell>
          <cell r="I8918">
            <v>110000</v>
          </cell>
        </row>
        <row r="8919">
          <cell r="A8919" t="str">
            <v>CCIN000765-3000-005</v>
          </cell>
          <cell r="I8919">
            <v>100000</v>
          </cell>
        </row>
        <row r="8920">
          <cell r="A8920" t="str">
            <v>CCIN000765-8000-001</v>
          </cell>
          <cell r="I8920">
            <v>15000</v>
          </cell>
        </row>
        <row r="8921">
          <cell r="A8921" t="str">
            <v>CCIN000765-9000-001</v>
          </cell>
          <cell r="I8921">
            <v>15000</v>
          </cell>
        </row>
        <row r="8922">
          <cell r="A8922" t="str">
            <v>CCIN000766-1000-002</v>
          </cell>
          <cell r="I8922">
            <v>27128</v>
          </cell>
        </row>
        <row r="8923">
          <cell r="A8923" t="str">
            <v>CCIN000766-1000-004</v>
          </cell>
          <cell r="I8923">
            <v>25000</v>
          </cell>
        </row>
        <row r="8924">
          <cell r="A8924" t="str">
            <v>CCIN000766-1000-005</v>
          </cell>
          <cell r="I8924">
            <v>100000</v>
          </cell>
        </row>
        <row r="8925">
          <cell r="A8925" t="str">
            <v>CCIN000766-2000-002</v>
          </cell>
          <cell r="I8925">
            <v>37872.400000000001</v>
          </cell>
        </row>
        <row r="8926">
          <cell r="A8926" t="str">
            <v>CCIN000766-3000-002</v>
          </cell>
          <cell r="I8926">
            <v>27234.1</v>
          </cell>
        </row>
        <row r="8927">
          <cell r="A8927" t="str">
            <v>CCIN000766-5000-002</v>
          </cell>
          <cell r="I8927">
            <v>17660</v>
          </cell>
        </row>
        <row r="8928">
          <cell r="A8928" t="str">
            <v>CCIN000766-6000-002</v>
          </cell>
          <cell r="I8928">
            <v>45000</v>
          </cell>
        </row>
        <row r="8929">
          <cell r="A8929" t="str">
            <v>CCIN000767-1000-002</v>
          </cell>
          <cell r="I8929">
            <v>250000</v>
          </cell>
        </row>
        <row r="8930">
          <cell r="A8930" t="str">
            <v>CCIN000767-1000-003</v>
          </cell>
          <cell r="I8930">
            <v>50000</v>
          </cell>
        </row>
        <row r="8931">
          <cell r="A8931" t="str">
            <v>CCIN000767-1000-004</v>
          </cell>
          <cell r="I8931">
            <v>140000</v>
          </cell>
        </row>
        <row r="8932">
          <cell r="A8932" t="str">
            <v>CCIN000767-2000-003</v>
          </cell>
          <cell r="I8932">
            <v>20000</v>
          </cell>
        </row>
        <row r="8933">
          <cell r="A8933" t="str">
            <v>CCIN000767-2000-004</v>
          </cell>
          <cell r="I8933">
            <v>80348</v>
          </cell>
        </row>
        <row r="8934">
          <cell r="A8934" t="str">
            <v>CCIN000767-3000-003</v>
          </cell>
          <cell r="I8934">
            <v>50000</v>
          </cell>
        </row>
        <row r="8935">
          <cell r="A8935" t="str">
            <v>CCIN000768-1000-003</v>
          </cell>
          <cell r="I8935">
            <v>250000</v>
          </cell>
        </row>
        <row r="8936">
          <cell r="A8936" t="str">
            <v>CCIN000768-1000-004</v>
          </cell>
          <cell r="I8936">
            <v>41760</v>
          </cell>
        </row>
        <row r="8937">
          <cell r="A8937" t="str">
            <v>CCIN000769-1000-004</v>
          </cell>
          <cell r="I8937">
            <v>10000</v>
          </cell>
        </row>
        <row r="8938">
          <cell r="A8938" t="str">
            <v>CCIN000769-2000-005</v>
          </cell>
          <cell r="I8938">
            <v>10784200</v>
          </cell>
        </row>
        <row r="8939">
          <cell r="A8939" t="str">
            <v>CCIN000769-4000-005</v>
          </cell>
          <cell r="I8939">
            <v>14000563.83</v>
          </cell>
        </row>
        <row r="8940">
          <cell r="A8940" t="str">
            <v>CCIN000770-1000-002</v>
          </cell>
          <cell r="I8940">
            <v>200000</v>
          </cell>
        </row>
        <row r="8941">
          <cell r="A8941" t="str">
            <v>CCIN000770-1000-003</v>
          </cell>
          <cell r="I8941">
            <v>120000</v>
          </cell>
        </row>
        <row r="8942">
          <cell r="A8942" t="str">
            <v>CCIN000770-1000-004</v>
          </cell>
          <cell r="I8942">
            <v>14198</v>
          </cell>
        </row>
        <row r="8943">
          <cell r="A8943" t="str">
            <v>CCIN000770-1000-005</v>
          </cell>
          <cell r="I8943">
            <v>650000</v>
          </cell>
        </row>
        <row r="8944">
          <cell r="A8944" t="str">
            <v>CCIN000770-2000-002</v>
          </cell>
          <cell r="I8944">
            <v>180000</v>
          </cell>
        </row>
        <row r="8945">
          <cell r="A8945" t="str">
            <v>CCIN000770-2000-004</v>
          </cell>
          <cell r="I8945">
            <v>800000</v>
          </cell>
        </row>
        <row r="8946">
          <cell r="A8946" t="str">
            <v>CCIN000771-1000-002</v>
          </cell>
          <cell r="I8946">
            <v>312000</v>
          </cell>
        </row>
        <row r="8947">
          <cell r="A8947" t="str">
            <v>CCIN000771-1000-003</v>
          </cell>
          <cell r="I8947">
            <v>120000</v>
          </cell>
        </row>
        <row r="8948">
          <cell r="A8948" t="str">
            <v>CCIN000771-1000-004</v>
          </cell>
          <cell r="I8948">
            <v>75000</v>
          </cell>
        </row>
        <row r="8949">
          <cell r="A8949" t="str">
            <v>CCIN000771-1000-005</v>
          </cell>
          <cell r="I8949">
            <v>55000</v>
          </cell>
        </row>
        <row r="8950">
          <cell r="A8950" t="str">
            <v>CCIN000771-2000-005</v>
          </cell>
          <cell r="I8950">
            <v>71514</v>
          </cell>
        </row>
        <row r="8951">
          <cell r="A8951" t="str">
            <v>CCIN000771-5000-001</v>
          </cell>
          <cell r="I8951">
            <v>2000000</v>
          </cell>
        </row>
        <row r="8952">
          <cell r="A8952" t="str">
            <v>CCIN000771-7000-001</v>
          </cell>
          <cell r="I8952">
            <v>2343618</v>
          </cell>
        </row>
        <row r="8953">
          <cell r="A8953" t="str">
            <v>CCIN000772-1000-003</v>
          </cell>
          <cell r="I8953">
            <v>304000</v>
          </cell>
        </row>
        <row r="8954">
          <cell r="A8954" t="str">
            <v>CCIN000773-1000-002</v>
          </cell>
          <cell r="I8954">
            <v>3000000</v>
          </cell>
        </row>
        <row r="8955">
          <cell r="A8955" t="str">
            <v>CCIN000773-1000-005</v>
          </cell>
          <cell r="I8955">
            <v>50000</v>
          </cell>
        </row>
        <row r="8956">
          <cell r="A8956" t="str">
            <v>CCIN000773-11000-002</v>
          </cell>
          <cell r="I8956">
            <v>3000000</v>
          </cell>
        </row>
        <row r="8957">
          <cell r="A8957" t="str">
            <v>CCIN000773-12000-002</v>
          </cell>
          <cell r="I8957">
            <v>7000000</v>
          </cell>
        </row>
        <row r="8958">
          <cell r="A8958" t="str">
            <v>CCIN000773-15000-002</v>
          </cell>
          <cell r="I8958">
            <v>11000000</v>
          </cell>
        </row>
        <row r="8959">
          <cell r="A8959" t="str">
            <v>CCIN000773-2000-005</v>
          </cell>
          <cell r="I8959">
            <v>18000</v>
          </cell>
        </row>
        <row r="8960">
          <cell r="A8960" t="str">
            <v>CCIN000773-3000-004</v>
          </cell>
          <cell r="I8960">
            <v>250000</v>
          </cell>
        </row>
        <row r="8961">
          <cell r="A8961" t="str">
            <v>CCIN000773-9000-002</v>
          </cell>
          <cell r="I8961">
            <v>2233520</v>
          </cell>
        </row>
        <row r="8962">
          <cell r="A8962" t="str">
            <v>CCIN000774-1000-002</v>
          </cell>
          <cell r="I8962">
            <v>50000</v>
          </cell>
        </row>
        <row r="8963">
          <cell r="A8963" t="str">
            <v>CCIN000774-1000-003</v>
          </cell>
          <cell r="I8963">
            <v>600000</v>
          </cell>
        </row>
        <row r="8964">
          <cell r="A8964" t="str">
            <v>CCIN000774-3000-002</v>
          </cell>
          <cell r="I8964">
            <v>70000</v>
          </cell>
        </row>
        <row r="8965">
          <cell r="A8965" t="str">
            <v>CCIN000775-10000-003</v>
          </cell>
          <cell r="I8965">
            <v>100000</v>
          </cell>
        </row>
        <row r="8966">
          <cell r="A8966" t="str">
            <v>CCIN000775-1000-002</v>
          </cell>
          <cell r="I8966">
            <v>50000</v>
          </cell>
        </row>
        <row r="8967">
          <cell r="A8967" t="str">
            <v>CCIN000775-1000-003</v>
          </cell>
          <cell r="I8967">
            <v>1085745</v>
          </cell>
        </row>
        <row r="8968">
          <cell r="A8968" t="str">
            <v>CCIN000775-1000-004</v>
          </cell>
          <cell r="I8968">
            <v>50000</v>
          </cell>
        </row>
        <row r="8969">
          <cell r="A8969" t="str">
            <v>CCIN000775-1000-005</v>
          </cell>
          <cell r="I8969">
            <v>130000</v>
          </cell>
        </row>
        <row r="8970">
          <cell r="A8970" t="str">
            <v>CCIN000775-11000-003</v>
          </cell>
          <cell r="I8970">
            <v>70000</v>
          </cell>
        </row>
        <row r="8971">
          <cell r="A8971" t="str">
            <v>CCIN000775-12000-003</v>
          </cell>
          <cell r="I8971">
            <v>50000</v>
          </cell>
        </row>
        <row r="8972">
          <cell r="A8972" t="str">
            <v>CCIN000775-13000-003</v>
          </cell>
          <cell r="I8972">
            <v>60000</v>
          </cell>
        </row>
        <row r="8973">
          <cell r="A8973" t="str">
            <v>CCIN000775-2000-003</v>
          </cell>
          <cell r="I8973">
            <v>645000</v>
          </cell>
        </row>
        <row r="8974">
          <cell r="A8974" t="str">
            <v>CCIN000775-2000-005</v>
          </cell>
          <cell r="I8974">
            <v>300000</v>
          </cell>
        </row>
        <row r="8975">
          <cell r="A8975" t="str">
            <v>CCIN000775-3000-002</v>
          </cell>
          <cell r="I8975">
            <v>64468.1</v>
          </cell>
        </row>
        <row r="8976">
          <cell r="A8976" t="str">
            <v>CCIN000775-3000-003</v>
          </cell>
          <cell r="I8976">
            <v>79579</v>
          </cell>
        </row>
        <row r="8977">
          <cell r="A8977" t="str">
            <v>CCIN000775-4000-003</v>
          </cell>
          <cell r="I8977">
            <v>100000</v>
          </cell>
        </row>
        <row r="8978">
          <cell r="A8978" t="str">
            <v>CCIN000775-5000-002</v>
          </cell>
          <cell r="I8978">
            <v>64468.1</v>
          </cell>
        </row>
        <row r="8979">
          <cell r="A8979" t="str">
            <v>CCIN000775-5000-003</v>
          </cell>
          <cell r="I8979">
            <v>300000</v>
          </cell>
        </row>
        <row r="8980">
          <cell r="A8980" t="str">
            <v>CCIN000775-6000-003</v>
          </cell>
          <cell r="I8980">
            <v>50000</v>
          </cell>
        </row>
        <row r="8981">
          <cell r="A8981" t="str">
            <v>CCIN000775-7000-003</v>
          </cell>
          <cell r="I8981">
            <v>450000</v>
          </cell>
        </row>
        <row r="8982">
          <cell r="A8982" t="str">
            <v>CCIN000775-8000-003</v>
          </cell>
          <cell r="I8982">
            <v>50000</v>
          </cell>
        </row>
        <row r="8983">
          <cell r="A8983" t="str">
            <v>CCIN000775-9000-003</v>
          </cell>
          <cell r="I8983">
            <v>50000</v>
          </cell>
        </row>
        <row r="8984">
          <cell r="A8984" t="str">
            <v>CCIN000776-1000-003</v>
          </cell>
          <cell r="I8984">
            <v>150000</v>
          </cell>
        </row>
        <row r="8985">
          <cell r="A8985" t="str">
            <v>CCIN000776-1000-004</v>
          </cell>
          <cell r="I8985">
            <v>80000</v>
          </cell>
        </row>
        <row r="8986">
          <cell r="A8986" t="str">
            <v>CCIN000776-7000-001</v>
          </cell>
          <cell r="I8986">
            <v>516000</v>
          </cell>
        </row>
        <row r="8987">
          <cell r="A8987" t="str">
            <v>CCIN000776-8000-001</v>
          </cell>
          <cell r="I8987">
            <v>512000</v>
          </cell>
        </row>
        <row r="8988">
          <cell r="A8988" t="str">
            <v>CCIN000776-9000-001</v>
          </cell>
          <cell r="I8988">
            <v>512000</v>
          </cell>
        </row>
        <row r="8989">
          <cell r="A8989" t="str">
            <v>CCIN000777-1000-002</v>
          </cell>
          <cell r="I8989">
            <v>400000</v>
          </cell>
        </row>
        <row r="8990">
          <cell r="A8990" t="str">
            <v>CCIN000777-1000-003</v>
          </cell>
          <cell r="I8990">
            <v>260000</v>
          </cell>
        </row>
        <row r="8991">
          <cell r="A8991" t="str">
            <v>CCIN000777-2000-002</v>
          </cell>
          <cell r="I8991">
            <v>185745</v>
          </cell>
        </row>
        <row r="8992">
          <cell r="A8992" t="str">
            <v>CCIN000777-2000-004</v>
          </cell>
          <cell r="I8992">
            <v>85000</v>
          </cell>
        </row>
        <row r="8993">
          <cell r="A8993" t="str">
            <v>CCIN000777-3000-002</v>
          </cell>
          <cell r="I8993">
            <v>300000</v>
          </cell>
        </row>
        <row r="8994">
          <cell r="A8994" t="str">
            <v>CCIN000777-4000-002</v>
          </cell>
          <cell r="I8994">
            <v>53830</v>
          </cell>
        </row>
        <row r="8995">
          <cell r="A8995" t="str">
            <v>CCIN000778-1000-002</v>
          </cell>
          <cell r="I8995">
            <v>223937</v>
          </cell>
        </row>
        <row r="8996">
          <cell r="A8996" t="str">
            <v>CCIN000778-1000-004</v>
          </cell>
          <cell r="I8996">
            <v>70000</v>
          </cell>
        </row>
        <row r="8997">
          <cell r="A8997" t="str">
            <v>CCIN000779-1000-002</v>
          </cell>
          <cell r="I8997">
            <v>1200000</v>
          </cell>
        </row>
        <row r="8998">
          <cell r="A8998" t="str">
            <v>CCIN000779-1000-004</v>
          </cell>
          <cell r="I8998">
            <v>21477</v>
          </cell>
        </row>
        <row r="8999">
          <cell r="A8999" t="str">
            <v>CCIN000779-1000-005</v>
          </cell>
          <cell r="I8999">
            <v>723215</v>
          </cell>
        </row>
        <row r="9000">
          <cell r="A9000" t="str">
            <v>CCIN000780-1000-002</v>
          </cell>
          <cell r="I9000">
            <v>70000</v>
          </cell>
        </row>
        <row r="9001">
          <cell r="A9001" t="str">
            <v>CCIN000780-1000-003</v>
          </cell>
          <cell r="I9001">
            <v>300000</v>
          </cell>
        </row>
        <row r="9002">
          <cell r="A9002" t="str">
            <v>CCIN000780-1000-005</v>
          </cell>
          <cell r="I9002">
            <v>100000</v>
          </cell>
        </row>
        <row r="9003">
          <cell r="A9003" t="str">
            <v>CCIN000780-2000-002</v>
          </cell>
          <cell r="I9003">
            <v>106968</v>
          </cell>
        </row>
        <row r="9004">
          <cell r="A9004" t="str">
            <v>CCIN000780-3000-002</v>
          </cell>
          <cell r="I9004">
            <v>106968</v>
          </cell>
        </row>
        <row r="9005">
          <cell r="A9005" t="str">
            <v>CCIN000781-1000-003</v>
          </cell>
          <cell r="I9005">
            <v>500000</v>
          </cell>
        </row>
        <row r="9006">
          <cell r="A9006" t="str">
            <v>CCIN000781-1000-005</v>
          </cell>
          <cell r="I9006">
            <v>887659.5</v>
          </cell>
        </row>
        <row r="9007">
          <cell r="A9007" t="str">
            <v>CCIN000781-2000-002</v>
          </cell>
          <cell r="I9007">
            <v>106915</v>
          </cell>
        </row>
        <row r="9008">
          <cell r="A9008" t="str">
            <v>CCIN000781-2000-005</v>
          </cell>
          <cell r="I9008">
            <v>904299</v>
          </cell>
        </row>
        <row r="9009">
          <cell r="A9009" t="str">
            <v>CCIN000781-3000-005</v>
          </cell>
          <cell r="I9009">
            <v>500000</v>
          </cell>
        </row>
        <row r="9010">
          <cell r="A9010" t="str">
            <v>CCIN000782-10000-002</v>
          </cell>
          <cell r="I9010">
            <v>35000</v>
          </cell>
        </row>
        <row r="9011">
          <cell r="A9011" t="str">
            <v>CCIN000782-1000-002</v>
          </cell>
          <cell r="I9011">
            <v>183000</v>
          </cell>
        </row>
        <row r="9012">
          <cell r="A9012" t="str">
            <v>CCIN000782-1000-003</v>
          </cell>
          <cell r="I9012">
            <v>300000</v>
          </cell>
        </row>
        <row r="9013">
          <cell r="A9013" t="str">
            <v>CCIN000782-1000-004</v>
          </cell>
          <cell r="I9013">
            <v>55000</v>
          </cell>
        </row>
        <row r="9014">
          <cell r="A9014" t="str">
            <v>CCIN000782-11000-002</v>
          </cell>
          <cell r="I9014">
            <v>35000</v>
          </cell>
        </row>
        <row r="9015">
          <cell r="A9015" t="str">
            <v>CCIN000782-12000-002</v>
          </cell>
          <cell r="I9015">
            <v>40000</v>
          </cell>
        </row>
        <row r="9016">
          <cell r="A9016" t="str">
            <v>CCIN000782-14000-002</v>
          </cell>
          <cell r="I9016">
            <v>40000</v>
          </cell>
        </row>
        <row r="9017">
          <cell r="A9017" t="str">
            <v>CCIN000782-15000-002</v>
          </cell>
          <cell r="I9017">
            <v>40000</v>
          </cell>
        </row>
        <row r="9018">
          <cell r="A9018" t="str">
            <v>CCIN000782-18000-002</v>
          </cell>
          <cell r="I9018">
            <v>450000</v>
          </cell>
        </row>
        <row r="9019">
          <cell r="A9019" t="str">
            <v>CCIN000782-19000-002</v>
          </cell>
          <cell r="I9019">
            <v>55000</v>
          </cell>
        </row>
        <row r="9020">
          <cell r="A9020" t="str">
            <v>CCIN000782-20000-002</v>
          </cell>
          <cell r="I9020">
            <v>55000</v>
          </cell>
        </row>
        <row r="9021">
          <cell r="A9021" t="str">
            <v>CCIN000782-2000-001</v>
          </cell>
          <cell r="I9021">
            <v>300000</v>
          </cell>
        </row>
        <row r="9022">
          <cell r="A9022" t="str">
            <v>CCIN000782-2000-002</v>
          </cell>
          <cell r="I9022">
            <v>183000</v>
          </cell>
        </row>
        <row r="9023">
          <cell r="A9023" t="str">
            <v>CCIN000782-2000-003</v>
          </cell>
          <cell r="I9023">
            <v>300000</v>
          </cell>
        </row>
        <row r="9024">
          <cell r="A9024" t="str">
            <v>CCIN000782-21000-002</v>
          </cell>
          <cell r="I9024">
            <v>55000</v>
          </cell>
        </row>
        <row r="9025">
          <cell r="A9025" t="str">
            <v>CCIN000782-22000-002</v>
          </cell>
          <cell r="I9025">
            <v>55000</v>
          </cell>
        </row>
        <row r="9026">
          <cell r="A9026" t="str">
            <v>CCIN000782-23000-002</v>
          </cell>
          <cell r="I9026">
            <v>50000</v>
          </cell>
        </row>
        <row r="9027">
          <cell r="A9027" t="str">
            <v>CCIN000782-24000-002</v>
          </cell>
          <cell r="I9027">
            <v>50000</v>
          </cell>
        </row>
        <row r="9028">
          <cell r="A9028" t="str">
            <v>CCIN000782-25000-002</v>
          </cell>
          <cell r="I9028">
            <v>50000</v>
          </cell>
        </row>
        <row r="9029">
          <cell r="A9029" t="str">
            <v>CCIN000782-26000-002</v>
          </cell>
          <cell r="I9029">
            <v>161067</v>
          </cell>
        </row>
        <row r="9030">
          <cell r="A9030" t="str">
            <v>CCIN000782-27000-002</v>
          </cell>
          <cell r="I9030">
            <v>65000</v>
          </cell>
        </row>
        <row r="9031">
          <cell r="A9031" t="str">
            <v>CCIN000782-28000-002</v>
          </cell>
          <cell r="I9031">
            <v>65000</v>
          </cell>
        </row>
        <row r="9032">
          <cell r="A9032" t="str">
            <v>CCIN000782-29000-002</v>
          </cell>
          <cell r="I9032">
            <v>100000</v>
          </cell>
        </row>
        <row r="9033">
          <cell r="A9033" t="str">
            <v>CCIN000782-3000-002</v>
          </cell>
          <cell r="I9033">
            <v>250000</v>
          </cell>
        </row>
        <row r="9034">
          <cell r="A9034" t="str">
            <v>CCIN000782-3000-003</v>
          </cell>
          <cell r="I9034">
            <v>300000</v>
          </cell>
        </row>
        <row r="9035">
          <cell r="A9035" t="str">
            <v>CCIN000782-31000-002</v>
          </cell>
          <cell r="I9035">
            <v>100000</v>
          </cell>
        </row>
        <row r="9036">
          <cell r="A9036" t="str">
            <v>CCIN000782-32000-002</v>
          </cell>
          <cell r="I9036">
            <v>624667</v>
          </cell>
        </row>
        <row r="9037">
          <cell r="A9037" t="str">
            <v>CCIN000782-4000-002</v>
          </cell>
          <cell r="I9037">
            <v>250000</v>
          </cell>
        </row>
        <row r="9038">
          <cell r="A9038" t="str">
            <v>CCIN000782-6000-002</v>
          </cell>
          <cell r="I9038">
            <v>250000</v>
          </cell>
        </row>
        <row r="9039">
          <cell r="A9039" t="str">
            <v>CCIN000782-7000-002</v>
          </cell>
          <cell r="I9039">
            <v>20000</v>
          </cell>
        </row>
        <row r="9040">
          <cell r="A9040" t="str">
            <v>CCIN000782-8000-002</v>
          </cell>
          <cell r="I9040">
            <v>30000</v>
          </cell>
        </row>
        <row r="9041">
          <cell r="A9041" t="str">
            <v>CCIN000782-9000-002</v>
          </cell>
          <cell r="I9041">
            <v>35000</v>
          </cell>
        </row>
        <row r="9042">
          <cell r="A9042" t="str">
            <v>CCIN000783-1000-002</v>
          </cell>
          <cell r="I9042">
            <v>160000</v>
          </cell>
        </row>
        <row r="9043">
          <cell r="A9043" t="str">
            <v>CCIN000783-1000-004</v>
          </cell>
          <cell r="I9043">
            <v>20000</v>
          </cell>
        </row>
        <row r="9044">
          <cell r="A9044" t="str">
            <v>CCIN000783-2000-003</v>
          </cell>
          <cell r="I9044">
            <v>320000</v>
          </cell>
        </row>
        <row r="9045">
          <cell r="A9045" t="str">
            <v>CCIN000783-2000-005</v>
          </cell>
          <cell r="I9045">
            <v>95000</v>
          </cell>
        </row>
        <row r="9046">
          <cell r="A9046" t="str">
            <v>CCIN000783-4000-003</v>
          </cell>
          <cell r="I9046">
            <v>245000</v>
          </cell>
        </row>
        <row r="9047">
          <cell r="A9047" t="str">
            <v>CCIN000784-1000-002</v>
          </cell>
          <cell r="I9047">
            <v>277274</v>
          </cell>
        </row>
        <row r="9048">
          <cell r="A9048" t="str">
            <v>CCIN000784-1000-004</v>
          </cell>
          <cell r="I9048">
            <v>37699</v>
          </cell>
        </row>
        <row r="9049">
          <cell r="A9049" t="str">
            <v>CCIN000784-1000-005</v>
          </cell>
          <cell r="I9049">
            <v>450000</v>
          </cell>
        </row>
        <row r="9050">
          <cell r="A9050" t="str">
            <v>CCIN000785-1000-003</v>
          </cell>
          <cell r="I9050">
            <v>292500</v>
          </cell>
        </row>
        <row r="9051">
          <cell r="A9051" t="str">
            <v>CCIN000785-1000-004</v>
          </cell>
          <cell r="I9051">
            <v>10000</v>
          </cell>
        </row>
        <row r="9052">
          <cell r="A9052" t="str">
            <v>CCIN000785-1000-005</v>
          </cell>
          <cell r="I9052">
            <v>100000</v>
          </cell>
        </row>
        <row r="9053">
          <cell r="A9053" t="str">
            <v>CCIN000786-10000-002</v>
          </cell>
          <cell r="I9053">
            <v>55586</v>
          </cell>
        </row>
        <row r="9054">
          <cell r="A9054" t="str">
            <v>CCIN000786-1000-002</v>
          </cell>
          <cell r="I9054">
            <v>200000</v>
          </cell>
        </row>
        <row r="9055">
          <cell r="A9055" t="str">
            <v>CCIN000786-1000-003</v>
          </cell>
          <cell r="I9055">
            <v>900000</v>
          </cell>
        </row>
        <row r="9056">
          <cell r="A9056" t="str">
            <v>CCIN000786-1000-004</v>
          </cell>
          <cell r="I9056">
            <v>457654</v>
          </cell>
        </row>
        <row r="9057">
          <cell r="A9057" t="str">
            <v>CCIN000786-11000-002</v>
          </cell>
          <cell r="I9057">
            <v>200000</v>
          </cell>
        </row>
        <row r="9058">
          <cell r="A9058" t="str">
            <v>CCIN000786-12000-002</v>
          </cell>
          <cell r="I9058">
            <v>54400</v>
          </cell>
        </row>
        <row r="9059">
          <cell r="A9059" t="str">
            <v>CCIN000786-2000-004</v>
          </cell>
          <cell r="I9059">
            <v>435872</v>
          </cell>
        </row>
        <row r="9060">
          <cell r="A9060" t="str">
            <v>CCIN000786-2000-005</v>
          </cell>
          <cell r="I9060">
            <v>100000</v>
          </cell>
        </row>
        <row r="9061">
          <cell r="A9061" t="str">
            <v>CCIN000786-3000-002</v>
          </cell>
          <cell r="I9061">
            <v>400000</v>
          </cell>
        </row>
        <row r="9062">
          <cell r="A9062" t="str">
            <v>CCIN000786-5000-002</v>
          </cell>
          <cell r="I9062">
            <v>32554</v>
          </cell>
        </row>
        <row r="9063">
          <cell r="A9063" t="str">
            <v>CCIN000786-6000-002</v>
          </cell>
          <cell r="I9063">
            <v>50000</v>
          </cell>
        </row>
        <row r="9064">
          <cell r="A9064" t="str">
            <v>CCIN000786-7000-002</v>
          </cell>
          <cell r="I9064">
            <v>44687</v>
          </cell>
        </row>
        <row r="9065">
          <cell r="A9065" t="str">
            <v>CCIN000786-8000-002</v>
          </cell>
          <cell r="I9065">
            <v>200000</v>
          </cell>
        </row>
        <row r="9066">
          <cell r="A9066" t="str">
            <v>CCIN000786-9000-002</v>
          </cell>
          <cell r="I9066">
            <v>100000</v>
          </cell>
        </row>
        <row r="9067">
          <cell r="A9067" t="str">
            <v>CCIN000787-10000-001</v>
          </cell>
          <cell r="I9067">
            <v>70000</v>
          </cell>
        </row>
        <row r="9068">
          <cell r="A9068" t="str">
            <v>CCIN000787-10000-005</v>
          </cell>
          <cell r="I9068">
            <v>50000</v>
          </cell>
        </row>
        <row r="9069">
          <cell r="A9069" t="str">
            <v>CCIN000787-1000-002</v>
          </cell>
          <cell r="I9069">
            <v>106915</v>
          </cell>
        </row>
        <row r="9070">
          <cell r="A9070" t="str">
            <v>CCIN000787-1000-003</v>
          </cell>
          <cell r="I9070">
            <v>720000</v>
          </cell>
        </row>
        <row r="9071">
          <cell r="A9071" t="str">
            <v>CCIN000787-1000-004</v>
          </cell>
          <cell r="I9071">
            <v>20000</v>
          </cell>
        </row>
        <row r="9072">
          <cell r="A9072" t="str">
            <v>CCIN000787-1000-005</v>
          </cell>
          <cell r="I9072">
            <v>600000</v>
          </cell>
        </row>
        <row r="9073">
          <cell r="A9073" t="str">
            <v>CCIN000787-11000-005</v>
          </cell>
          <cell r="I9073">
            <v>600000</v>
          </cell>
        </row>
        <row r="9074">
          <cell r="A9074" t="str">
            <v>CCIN000787-13000-005</v>
          </cell>
          <cell r="I9074">
            <v>50000</v>
          </cell>
        </row>
        <row r="9075">
          <cell r="A9075" t="str">
            <v>CCIN000787-14000-005</v>
          </cell>
          <cell r="I9075">
            <v>60000</v>
          </cell>
        </row>
        <row r="9076">
          <cell r="A9076" t="str">
            <v>CCIN000787-16000-005</v>
          </cell>
          <cell r="I9076">
            <v>50000</v>
          </cell>
        </row>
        <row r="9077">
          <cell r="A9077" t="str">
            <v>CCIN000787-17000-005</v>
          </cell>
          <cell r="I9077">
            <v>60000</v>
          </cell>
        </row>
        <row r="9078">
          <cell r="A9078" t="str">
            <v>CCIN000787-18000-005</v>
          </cell>
          <cell r="I9078">
            <v>70000</v>
          </cell>
        </row>
        <row r="9079">
          <cell r="A9079" t="str">
            <v>CCIN000787-19000-005</v>
          </cell>
          <cell r="I9079">
            <v>50000</v>
          </cell>
        </row>
        <row r="9080">
          <cell r="A9080" t="str">
            <v>CCIN000787-20000-005</v>
          </cell>
          <cell r="I9080">
            <v>60000</v>
          </cell>
        </row>
        <row r="9081">
          <cell r="A9081" t="str">
            <v>CCIN000787-2000-002</v>
          </cell>
          <cell r="I9081">
            <v>150000</v>
          </cell>
        </row>
        <row r="9082">
          <cell r="A9082" t="str">
            <v>CCIN000787-2000-005</v>
          </cell>
          <cell r="I9082">
            <v>50000</v>
          </cell>
        </row>
        <row r="9083">
          <cell r="A9083" t="str">
            <v>CCIN000787-21000-005</v>
          </cell>
          <cell r="I9083">
            <v>60000</v>
          </cell>
        </row>
        <row r="9084">
          <cell r="A9084" t="str">
            <v>CCIN000787-22000-005</v>
          </cell>
          <cell r="I9084">
            <v>100000</v>
          </cell>
        </row>
        <row r="9085">
          <cell r="A9085" t="str">
            <v>CCIN000787-23000-005</v>
          </cell>
          <cell r="I9085">
            <v>100000</v>
          </cell>
        </row>
        <row r="9086">
          <cell r="A9086" t="str">
            <v>CCIN000787-24000-005</v>
          </cell>
          <cell r="I9086">
            <v>100000</v>
          </cell>
        </row>
        <row r="9087">
          <cell r="A9087" t="str">
            <v>CCIN000787-25000-005</v>
          </cell>
          <cell r="I9087">
            <v>60000</v>
          </cell>
        </row>
        <row r="9088">
          <cell r="A9088" t="str">
            <v>CCIN000787-26000-005</v>
          </cell>
          <cell r="I9088">
            <v>60000</v>
          </cell>
        </row>
        <row r="9089">
          <cell r="A9089" t="str">
            <v>CCIN000787-27000-005</v>
          </cell>
          <cell r="I9089">
            <v>100000</v>
          </cell>
        </row>
        <row r="9090">
          <cell r="A9090" t="str">
            <v>CCIN000787-28000-005</v>
          </cell>
          <cell r="I9090">
            <v>80000</v>
          </cell>
        </row>
        <row r="9091">
          <cell r="A9091" t="str">
            <v>CCIN000787-29000-005</v>
          </cell>
          <cell r="I9091">
            <v>100000</v>
          </cell>
        </row>
        <row r="9092">
          <cell r="A9092" t="str">
            <v>CCIN000787-30000-005</v>
          </cell>
          <cell r="I9092">
            <v>600000</v>
          </cell>
        </row>
        <row r="9093">
          <cell r="A9093" t="str">
            <v>CCIN000787-3000-002</v>
          </cell>
          <cell r="I9093">
            <v>160107</v>
          </cell>
        </row>
        <row r="9094">
          <cell r="A9094" t="str">
            <v>CCIN000787-3000-005</v>
          </cell>
          <cell r="I9094">
            <v>70000</v>
          </cell>
        </row>
        <row r="9095">
          <cell r="A9095" t="str">
            <v>CCIN000787-31000-005</v>
          </cell>
          <cell r="I9095">
            <v>60000</v>
          </cell>
        </row>
        <row r="9096">
          <cell r="A9096" t="str">
            <v>CCIN000787-4000-002</v>
          </cell>
          <cell r="I9096">
            <v>160213</v>
          </cell>
        </row>
        <row r="9097">
          <cell r="A9097" t="str">
            <v>CCIN000787-4000-005</v>
          </cell>
          <cell r="I9097">
            <v>70000</v>
          </cell>
        </row>
        <row r="9098">
          <cell r="A9098" t="str">
            <v>CCIN000787-5000-002</v>
          </cell>
          <cell r="I9098">
            <v>200000</v>
          </cell>
        </row>
        <row r="9099">
          <cell r="A9099" t="str">
            <v>CCIN000787-5000-005</v>
          </cell>
          <cell r="I9099">
            <v>60000</v>
          </cell>
        </row>
        <row r="9100">
          <cell r="A9100" t="str">
            <v>CCIN000787-6000-005</v>
          </cell>
          <cell r="I9100">
            <v>60000</v>
          </cell>
        </row>
        <row r="9101">
          <cell r="A9101" t="str">
            <v>CCIN000787-7000-005</v>
          </cell>
          <cell r="I9101">
            <v>70000</v>
          </cell>
        </row>
        <row r="9102">
          <cell r="A9102" t="str">
            <v>CCIN000787-8000-005</v>
          </cell>
          <cell r="I9102">
            <v>50000</v>
          </cell>
        </row>
        <row r="9103">
          <cell r="A9103" t="str">
            <v>CCIN000787-9000-005</v>
          </cell>
          <cell r="I9103">
            <v>70000</v>
          </cell>
        </row>
        <row r="9104">
          <cell r="A9104" t="str">
            <v>CCIN000788-1000-002</v>
          </cell>
          <cell r="I9104">
            <v>170745</v>
          </cell>
        </row>
        <row r="9105">
          <cell r="A9105" t="str">
            <v>CCIN000788-1000-003</v>
          </cell>
          <cell r="I9105">
            <v>172000</v>
          </cell>
        </row>
        <row r="9106">
          <cell r="A9106" t="str">
            <v>CCIN000788-1000-005</v>
          </cell>
          <cell r="I9106">
            <v>220000</v>
          </cell>
        </row>
        <row r="9107">
          <cell r="A9107" t="str">
            <v>CCIN000788-11000-003</v>
          </cell>
          <cell r="I9107">
            <v>30000</v>
          </cell>
        </row>
        <row r="9108">
          <cell r="A9108" t="str">
            <v>CCIN000788-12000-003</v>
          </cell>
          <cell r="I9108">
            <v>60000</v>
          </cell>
        </row>
        <row r="9109">
          <cell r="A9109" t="str">
            <v>CCIN000788-13000-003</v>
          </cell>
          <cell r="I9109">
            <v>60000</v>
          </cell>
        </row>
        <row r="9110">
          <cell r="A9110" t="str">
            <v>CCIN000788-14000-003</v>
          </cell>
          <cell r="I9110">
            <v>60000</v>
          </cell>
        </row>
        <row r="9111">
          <cell r="A9111" t="str">
            <v>CCIN000788-15000-003</v>
          </cell>
          <cell r="I9111">
            <v>60000</v>
          </cell>
        </row>
        <row r="9112">
          <cell r="A9112" t="str">
            <v>CCIN000788-16000-003</v>
          </cell>
          <cell r="I9112">
            <v>60000</v>
          </cell>
        </row>
        <row r="9113">
          <cell r="A9113" t="str">
            <v>CCIN000788-17000-003</v>
          </cell>
          <cell r="I9113">
            <v>60000</v>
          </cell>
        </row>
        <row r="9114">
          <cell r="A9114" t="str">
            <v>CCIN000788-18000-003</v>
          </cell>
          <cell r="I9114">
            <v>60000</v>
          </cell>
        </row>
        <row r="9115">
          <cell r="A9115" t="str">
            <v>CCIN000788-19000-003</v>
          </cell>
          <cell r="I9115">
            <v>60000</v>
          </cell>
        </row>
        <row r="9116">
          <cell r="A9116" t="str">
            <v>CCIN000788-2000-003</v>
          </cell>
          <cell r="I9116">
            <v>20000</v>
          </cell>
        </row>
        <row r="9117">
          <cell r="A9117" t="str">
            <v>CCIN000788-21000-003</v>
          </cell>
          <cell r="I9117">
            <v>60000</v>
          </cell>
        </row>
        <row r="9118">
          <cell r="A9118" t="str">
            <v>CCIN000788-22000-003</v>
          </cell>
          <cell r="I9118">
            <v>60000</v>
          </cell>
        </row>
        <row r="9119">
          <cell r="A9119" t="str">
            <v>CCIN000788-23000-003</v>
          </cell>
          <cell r="I9119">
            <v>60000</v>
          </cell>
        </row>
        <row r="9120">
          <cell r="A9120" t="str">
            <v>CCIN000788-24000-003</v>
          </cell>
          <cell r="I9120">
            <v>60000</v>
          </cell>
        </row>
        <row r="9121">
          <cell r="A9121" t="str">
            <v>CCIN000788-25000-003</v>
          </cell>
          <cell r="I9121">
            <v>60000</v>
          </cell>
        </row>
        <row r="9122">
          <cell r="A9122" t="str">
            <v>CCIN000788-26000-003</v>
          </cell>
          <cell r="I9122">
            <v>60000</v>
          </cell>
        </row>
        <row r="9123">
          <cell r="A9123" t="str">
            <v>CCIN000788-27000-003</v>
          </cell>
          <cell r="I9123">
            <v>60000</v>
          </cell>
        </row>
        <row r="9124">
          <cell r="A9124" t="str">
            <v>CCIN000788-28000-003</v>
          </cell>
          <cell r="I9124">
            <v>60000</v>
          </cell>
        </row>
        <row r="9125">
          <cell r="A9125" t="str">
            <v>CCIN000788-29000-003</v>
          </cell>
          <cell r="I9125">
            <v>60000</v>
          </cell>
        </row>
        <row r="9126">
          <cell r="A9126" t="str">
            <v>CCIN000788-30000-003</v>
          </cell>
          <cell r="I9126">
            <v>60000</v>
          </cell>
        </row>
        <row r="9127">
          <cell r="A9127" t="str">
            <v>CCIN000788-3000-003</v>
          </cell>
          <cell r="I9127">
            <v>25000</v>
          </cell>
        </row>
        <row r="9128">
          <cell r="A9128" t="str">
            <v>CCIN000788-31000-003</v>
          </cell>
          <cell r="I9128">
            <v>60000</v>
          </cell>
        </row>
        <row r="9129">
          <cell r="A9129" t="str">
            <v>CCIN000788-32000-003</v>
          </cell>
          <cell r="I9129">
            <v>60000</v>
          </cell>
        </row>
        <row r="9130">
          <cell r="A9130" t="str">
            <v>CCIN000788-33000-003</v>
          </cell>
          <cell r="I9130">
            <v>60000</v>
          </cell>
        </row>
        <row r="9131">
          <cell r="A9131" t="str">
            <v>CCIN000788-34000-003</v>
          </cell>
          <cell r="I9131">
            <v>60000</v>
          </cell>
        </row>
        <row r="9132">
          <cell r="A9132" t="str">
            <v>CCIN000788-35000-003</v>
          </cell>
          <cell r="I9132">
            <v>80000</v>
          </cell>
        </row>
        <row r="9133">
          <cell r="A9133" t="str">
            <v>CCIN000788-36000-003</v>
          </cell>
          <cell r="I9133">
            <v>80000</v>
          </cell>
        </row>
        <row r="9134">
          <cell r="A9134" t="str">
            <v>CCIN000788-4000-003</v>
          </cell>
          <cell r="I9134">
            <v>25000</v>
          </cell>
        </row>
        <row r="9135">
          <cell r="A9135" t="str">
            <v>CCIN000788-5000-003</v>
          </cell>
          <cell r="I9135">
            <v>25000</v>
          </cell>
        </row>
        <row r="9136">
          <cell r="A9136" t="str">
            <v>CCIN000788-6000-003</v>
          </cell>
          <cell r="I9136">
            <v>25000</v>
          </cell>
        </row>
        <row r="9137">
          <cell r="A9137" t="str">
            <v>CCIN000788-7000-003</v>
          </cell>
          <cell r="I9137">
            <v>30000</v>
          </cell>
        </row>
        <row r="9138">
          <cell r="A9138" t="str">
            <v>CCIN000788-9000-003</v>
          </cell>
          <cell r="I9138">
            <v>30000</v>
          </cell>
        </row>
        <row r="9139">
          <cell r="A9139" t="str">
            <v>CCIN000789-1000-002</v>
          </cell>
          <cell r="I9139">
            <v>330320</v>
          </cell>
        </row>
        <row r="9140">
          <cell r="A9140" t="str">
            <v>CCIN000789-1000-003</v>
          </cell>
          <cell r="I9140">
            <v>60000</v>
          </cell>
        </row>
        <row r="9141">
          <cell r="A9141" t="str">
            <v>CCIN000789-1000-004</v>
          </cell>
          <cell r="I9141">
            <v>115547</v>
          </cell>
        </row>
        <row r="9142">
          <cell r="A9142" t="str">
            <v>CCIN000789-1000-005</v>
          </cell>
          <cell r="I9142">
            <v>35000</v>
          </cell>
        </row>
        <row r="9143">
          <cell r="A9143" t="str">
            <v>CCIN000789-2000-005</v>
          </cell>
          <cell r="I9143">
            <v>35000</v>
          </cell>
        </row>
        <row r="9144">
          <cell r="A9144" t="str">
            <v>CCIN000789-3000-003</v>
          </cell>
          <cell r="I9144">
            <v>60000</v>
          </cell>
        </row>
        <row r="9145">
          <cell r="A9145" t="str">
            <v>CCIN000789-5000-005</v>
          </cell>
          <cell r="I9145">
            <v>108000</v>
          </cell>
        </row>
        <row r="9146">
          <cell r="A9146" t="str">
            <v>CCIN000789-8000-005</v>
          </cell>
          <cell r="I9146">
            <v>95000</v>
          </cell>
        </row>
        <row r="9147">
          <cell r="A9147" t="str">
            <v>CCIN000790-1000-002</v>
          </cell>
          <cell r="I9147">
            <v>297607</v>
          </cell>
        </row>
        <row r="9148">
          <cell r="A9148" t="str">
            <v>CCIN000790-1000-003</v>
          </cell>
          <cell r="I9148">
            <v>280000</v>
          </cell>
        </row>
        <row r="9149">
          <cell r="A9149" t="str">
            <v>CCIN000790-1000-004</v>
          </cell>
          <cell r="I9149">
            <v>210000</v>
          </cell>
        </row>
        <row r="9150">
          <cell r="A9150" t="str">
            <v>CCIN000790-2000-001</v>
          </cell>
          <cell r="I9150">
            <v>100000</v>
          </cell>
        </row>
        <row r="9151">
          <cell r="A9151" t="str">
            <v>CCIN000790-2000-005</v>
          </cell>
          <cell r="I9151">
            <v>260000</v>
          </cell>
        </row>
        <row r="9152">
          <cell r="A9152" t="str">
            <v>CCIN000790-3000-001</v>
          </cell>
          <cell r="I9152">
            <v>100000</v>
          </cell>
        </row>
        <row r="9153">
          <cell r="A9153" t="str">
            <v>CCIN000790-4000-001</v>
          </cell>
          <cell r="I9153">
            <v>100000</v>
          </cell>
        </row>
        <row r="9154">
          <cell r="A9154" t="str">
            <v>CCIN000790-5000-001</v>
          </cell>
          <cell r="I9154">
            <v>100000</v>
          </cell>
        </row>
        <row r="9155">
          <cell r="A9155" t="str">
            <v>CCIN000790-6000-001</v>
          </cell>
          <cell r="I9155">
            <v>100000</v>
          </cell>
        </row>
        <row r="9156">
          <cell r="A9156" t="str">
            <v>CCIN000790-8000-001</v>
          </cell>
          <cell r="I9156">
            <v>100000</v>
          </cell>
        </row>
        <row r="9157">
          <cell r="A9157" t="str">
            <v>CCIN000791-10000-001</v>
          </cell>
          <cell r="I9157">
            <v>100000</v>
          </cell>
        </row>
        <row r="9158">
          <cell r="A9158" t="str">
            <v>CCIN000791-10000-003</v>
          </cell>
          <cell r="I9158">
            <v>60000</v>
          </cell>
        </row>
        <row r="9159">
          <cell r="A9159" t="str">
            <v>CCIN000791-1000-002</v>
          </cell>
          <cell r="I9159">
            <v>11171</v>
          </cell>
        </row>
        <row r="9160">
          <cell r="A9160" t="str">
            <v>CCIN000791-1000-003</v>
          </cell>
          <cell r="I9160">
            <v>160000</v>
          </cell>
        </row>
        <row r="9161">
          <cell r="A9161" t="str">
            <v>CCIN000791-1000-004</v>
          </cell>
          <cell r="I9161">
            <v>245316</v>
          </cell>
        </row>
        <row r="9162">
          <cell r="A9162" t="str">
            <v>CCIN000791-11000-003</v>
          </cell>
          <cell r="I9162">
            <v>15000</v>
          </cell>
        </row>
        <row r="9163">
          <cell r="A9163" t="str">
            <v>CCIN000791-12000-003</v>
          </cell>
          <cell r="I9163">
            <v>40000</v>
          </cell>
        </row>
        <row r="9164">
          <cell r="A9164" t="str">
            <v>CCIN000791-13000-003</v>
          </cell>
          <cell r="I9164">
            <v>50000</v>
          </cell>
        </row>
        <row r="9165">
          <cell r="A9165" t="str">
            <v>CCIN000791-14000-003</v>
          </cell>
          <cell r="I9165">
            <v>75000</v>
          </cell>
        </row>
        <row r="9166">
          <cell r="A9166" t="str">
            <v>CCIN000791-15000-003</v>
          </cell>
          <cell r="I9166">
            <v>95000</v>
          </cell>
        </row>
        <row r="9167">
          <cell r="A9167" t="str">
            <v>CCIN000791-16000-003</v>
          </cell>
          <cell r="I9167">
            <v>86401</v>
          </cell>
        </row>
        <row r="9168">
          <cell r="A9168" t="str">
            <v>CCIN000791-17000-003</v>
          </cell>
          <cell r="I9168">
            <v>75000</v>
          </cell>
        </row>
        <row r="9169">
          <cell r="A9169" t="str">
            <v>CCIN000791-18000-003</v>
          </cell>
          <cell r="I9169">
            <v>100000</v>
          </cell>
        </row>
        <row r="9170">
          <cell r="A9170" t="str">
            <v>CCIN000791-19000-003</v>
          </cell>
          <cell r="I9170">
            <v>100000</v>
          </cell>
        </row>
        <row r="9171">
          <cell r="A9171" t="str">
            <v>CCIN000791-20000-003</v>
          </cell>
          <cell r="I9171">
            <v>100000</v>
          </cell>
        </row>
        <row r="9172">
          <cell r="A9172" t="str">
            <v>CCIN000791-2000-003</v>
          </cell>
          <cell r="I9172">
            <v>53830</v>
          </cell>
        </row>
        <row r="9173">
          <cell r="A9173" t="str">
            <v>CCIN000791-21000-003</v>
          </cell>
          <cell r="I9173">
            <v>100000</v>
          </cell>
        </row>
        <row r="9174">
          <cell r="A9174" t="str">
            <v>CCIN000791-22000-003</v>
          </cell>
          <cell r="I9174">
            <v>110000</v>
          </cell>
        </row>
        <row r="9175">
          <cell r="A9175" t="str">
            <v>CCIN000791-3000-002</v>
          </cell>
          <cell r="I9175">
            <v>16489.400000000001</v>
          </cell>
        </row>
        <row r="9176">
          <cell r="A9176" t="str">
            <v>CCIN000791-4000-002</v>
          </cell>
          <cell r="I9176">
            <v>23936.2</v>
          </cell>
        </row>
        <row r="9177">
          <cell r="A9177" t="str">
            <v>CCIN000791-4000-003</v>
          </cell>
          <cell r="I9177">
            <v>53830</v>
          </cell>
        </row>
        <row r="9178">
          <cell r="A9178" t="str">
            <v>CCIN000791-5000-003</v>
          </cell>
          <cell r="I9178">
            <v>350000</v>
          </cell>
        </row>
        <row r="9179">
          <cell r="A9179" t="str">
            <v>CCIN000791-6000-003</v>
          </cell>
          <cell r="I9179">
            <v>100000</v>
          </cell>
        </row>
        <row r="9180">
          <cell r="A9180" t="str">
            <v>CCIN000791-7000-003</v>
          </cell>
          <cell r="I9180">
            <v>20000</v>
          </cell>
        </row>
        <row r="9181">
          <cell r="A9181" t="str">
            <v>CCIN000791-8000-003</v>
          </cell>
          <cell r="I9181">
            <v>30000</v>
          </cell>
        </row>
        <row r="9182">
          <cell r="A9182" t="str">
            <v>CCIN000791-9000-003</v>
          </cell>
          <cell r="I9182">
            <v>45000</v>
          </cell>
        </row>
        <row r="9183">
          <cell r="A9183" t="str">
            <v>CCIN000792-1000-002</v>
          </cell>
          <cell r="I9183">
            <v>70000</v>
          </cell>
        </row>
        <row r="9184">
          <cell r="A9184" t="str">
            <v>CCIN000792-1000-003</v>
          </cell>
          <cell r="I9184">
            <v>200000</v>
          </cell>
        </row>
        <row r="9185">
          <cell r="A9185" t="str">
            <v>CCIN000792-1000-005</v>
          </cell>
          <cell r="I9185">
            <v>40000</v>
          </cell>
        </row>
        <row r="9186">
          <cell r="A9186" t="str">
            <v>CCIN000793-10000-001</v>
          </cell>
          <cell r="I9186">
            <v>100000</v>
          </cell>
        </row>
        <row r="9187">
          <cell r="A9187" t="str">
            <v>CCIN000793-1000-002</v>
          </cell>
          <cell r="I9187">
            <v>500000</v>
          </cell>
        </row>
        <row r="9188">
          <cell r="A9188" t="str">
            <v>CCIN000793-1000-003</v>
          </cell>
          <cell r="I9188">
            <v>250000</v>
          </cell>
        </row>
        <row r="9189">
          <cell r="A9189" t="str">
            <v>CCIN000793-1000-005</v>
          </cell>
          <cell r="I9189">
            <v>2880000</v>
          </cell>
        </row>
        <row r="9190">
          <cell r="A9190" t="str">
            <v>CCIN000793-11000-001</v>
          </cell>
          <cell r="I9190">
            <v>120000</v>
          </cell>
        </row>
        <row r="9191">
          <cell r="A9191" t="str">
            <v>CCIN000793-12000-001</v>
          </cell>
          <cell r="I9191">
            <v>150000</v>
          </cell>
        </row>
        <row r="9192">
          <cell r="A9192" t="str">
            <v>CCIN000793-13000-001</v>
          </cell>
          <cell r="I9192">
            <v>150000</v>
          </cell>
        </row>
        <row r="9193">
          <cell r="A9193" t="str">
            <v>CCIN000793-14000-001</v>
          </cell>
          <cell r="I9193">
            <v>150000</v>
          </cell>
        </row>
        <row r="9194">
          <cell r="A9194" t="str">
            <v>CCIN000793-2000-003</v>
          </cell>
          <cell r="I9194">
            <v>250000</v>
          </cell>
        </row>
        <row r="9195">
          <cell r="A9195" t="str">
            <v>CCIN000793-2000-005</v>
          </cell>
          <cell r="I9195">
            <v>350000</v>
          </cell>
        </row>
        <row r="9196">
          <cell r="A9196" t="str">
            <v>CCIN000793-3000-003</v>
          </cell>
          <cell r="I9196">
            <v>250000</v>
          </cell>
        </row>
        <row r="9197">
          <cell r="A9197" t="str">
            <v>CCIN000793-4000-005</v>
          </cell>
          <cell r="I9197">
            <v>100000</v>
          </cell>
        </row>
        <row r="9198">
          <cell r="A9198" t="str">
            <v>CCIN000793-5000-005</v>
          </cell>
          <cell r="I9198">
            <v>250000</v>
          </cell>
        </row>
        <row r="9199">
          <cell r="A9199" t="str">
            <v>CCIN000793-6000-005</v>
          </cell>
          <cell r="I9199">
            <v>300000</v>
          </cell>
        </row>
        <row r="9200">
          <cell r="A9200" t="str">
            <v>CCIN000793-7000-001</v>
          </cell>
          <cell r="I9200">
            <v>50000</v>
          </cell>
        </row>
        <row r="9201">
          <cell r="A9201" t="str">
            <v>CCIN000793-8000-001</v>
          </cell>
          <cell r="I9201">
            <v>100000</v>
          </cell>
        </row>
        <row r="9202">
          <cell r="A9202" t="str">
            <v>CCIN000793-9000-001</v>
          </cell>
          <cell r="I9202">
            <v>100000</v>
          </cell>
        </row>
        <row r="9203">
          <cell r="A9203" t="str">
            <v>CCIN000794-1000-002</v>
          </cell>
          <cell r="I9203">
            <v>4266490</v>
          </cell>
        </row>
        <row r="9204">
          <cell r="A9204" t="str">
            <v>CCIN000794-1000-003</v>
          </cell>
          <cell r="I9204">
            <v>170000</v>
          </cell>
        </row>
        <row r="9205">
          <cell r="A9205" t="str">
            <v>CCIN000794-1000-004</v>
          </cell>
          <cell r="I9205">
            <v>100000</v>
          </cell>
        </row>
        <row r="9206">
          <cell r="A9206" t="str">
            <v>CCIN000794-1000-005</v>
          </cell>
          <cell r="I9206">
            <v>15000</v>
          </cell>
        </row>
        <row r="9207">
          <cell r="A9207" t="str">
            <v>CCIN000794-2000-005</v>
          </cell>
          <cell r="I9207">
            <v>451431</v>
          </cell>
        </row>
        <row r="9208">
          <cell r="A9208" t="str">
            <v>CCIN000794-6000-001</v>
          </cell>
          <cell r="I9208">
            <v>450000</v>
          </cell>
        </row>
        <row r="9209">
          <cell r="A9209" t="str">
            <v>CCIN000794-7000-001</v>
          </cell>
          <cell r="I9209">
            <v>450000</v>
          </cell>
        </row>
        <row r="9210">
          <cell r="A9210" t="str">
            <v>CCIN000794-8000-001</v>
          </cell>
          <cell r="I9210">
            <v>400000</v>
          </cell>
        </row>
        <row r="9211">
          <cell r="A9211" t="str">
            <v>CCIN000795-1000-002</v>
          </cell>
          <cell r="I9211">
            <v>449448.92</v>
          </cell>
        </row>
        <row r="9212">
          <cell r="A9212" t="str">
            <v>CCIN000795-1000-003</v>
          </cell>
          <cell r="I9212">
            <v>96384</v>
          </cell>
        </row>
        <row r="9213">
          <cell r="A9213" t="str">
            <v>CCIN000795-1000-005</v>
          </cell>
          <cell r="I9213">
            <v>70000</v>
          </cell>
        </row>
        <row r="9214">
          <cell r="A9214" t="str">
            <v>CCIN000795-2000-002</v>
          </cell>
          <cell r="I9214">
            <v>311575</v>
          </cell>
        </row>
        <row r="9215">
          <cell r="A9215" t="str">
            <v>CCIN000795-2000-003</v>
          </cell>
          <cell r="I9215">
            <v>128298</v>
          </cell>
        </row>
        <row r="9216">
          <cell r="A9216" t="str">
            <v>CCIN000795-2000-004</v>
          </cell>
          <cell r="I9216">
            <v>83522</v>
          </cell>
        </row>
        <row r="9217">
          <cell r="A9217" t="str">
            <v>CCIN000795-3000-002</v>
          </cell>
          <cell r="I9217">
            <v>280000</v>
          </cell>
        </row>
        <row r="9218">
          <cell r="A9218" t="str">
            <v>CCIN000795-3000-004</v>
          </cell>
          <cell r="I9218">
            <v>73389</v>
          </cell>
        </row>
        <row r="9219">
          <cell r="A9219" t="str">
            <v>CCIN000795-4000-002</v>
          </cell>
          <cell r="I9219">
            <v>300000</v>
          </cell>
        </row>
        <row r="9220">
          <cell r="A9220" t="str">
            <v>CCIN000795-5000-002</v>
          </cell>
          <cell r="I9220">
            <v>321000</v>
          </cell>
        </row>
        <row r="9221">
          <cell r="A9221" t="str">
            <v>CCIN000795-6000-002</v>
          </cell>
          <cell r="I9221">
            <v>284379</v>
          </cell>
        </row>
        <row r="9222">
          <cell r="A9222" t="str">
            <v>CCIN000796-1000-002</v>
          </cell>
          <cell r="I9222">
            <v>400000</v>
          </cell>
        </row>
        <row r="9223">
          <cell r="A9223" t="str">
            <v>CCIN000796-1000-003</v>
          </cell>
          <cell r="I9223">
            <v>59328</v>
          </cell>
        </row>
        <row r="9224">
          <cell r="A9224" t="str">
            <v>CCIN000796-1000-005</v>
          </cell>
          <cell r="I9224">
            <v>100000</v>
          </cell>
        </row>
        <row r="9225">
          <cell r="A9225" t="str">
            <v>CCIN000796-2000-002</v>
          </cell>
          <cell r="I9225">
            <v>576116</v>
          </cell>
        </row>
        <row r="9226">
          <cell r="A9226" t="str">
            <v>CCIN000797-1000-002</v>
          </cell>
          <cell r="I9226">
            <v>226326</v>
          </cell>
        </row>
        <row r="9227">
          <cell r="A9227" t="str">
            <v>CCIN000797-1000-004</v>
          </cell>
          <cell r="I9227">
            <v>224078</v>
          </cell>
        </row>
        <row r="9228">
          <cell r="A9228" t="str">
            <v>CCIN000797-1000-005</v>
          </cell>
          <cell r="I9228">
            <v>300000</v>
          </cell>
        </row>
        <row r="9229">
          <cell r="A9229" t="str">
            <v>CCIN000797-11000-005</v>
          </cell>
          <cell r="I9229">
            <v>150000</v>
          </cell>
        </row>
        <row r="9230">
          <cell r="A9230" t="str">
            <v>CCIN000797-12000-005</v>
          </cell>
          <cell r="I9230">
            <v>100000</v>
          </cell>
        </row>
        <row r="9231">
          <cell r="A9231" t="str">
            <v>CCIN000797-2000-004</v>
          </cell>
          <cell r="I9231">
            <v>380000</v>
          </cell>
        </row>
        <row r="9232">
          <cell r="A9232" t="str">
            <v>CCIN000797-3000-005</v>
          </cell>
          <cell r="I9232">
            <v>100000</v>
          </cell>
        </row>
        <row r="9233">
          <cell r="A9233" t="str">
            <v>CCIN000797-4000-005</v>
          </cell>
          <cell r="I9233">
            <v>275000</v>
          </cell>
        </row>
        <row r="9234">
          <cell r="A9234" t="str">
            <v>CCIN000797-5000-005</v>
          </cell>
          <cell r="I9234">
            <v>150000</v>
          </cell>
        </row>
        <row r="9235">
          <cell r="A9235" t="str">
            <v>CCIN000797-6000-005</v>
          </cell>
          <cell r="I9235">
            <v>300000</v>
          </cell>
        </row>
        <row r="9236">
          <cell r="A9236" t="str">
            <v>CCIN000797-7000-005</v>
          </cell>
          <cell r="I9236">
            <v>20000</v>
          </cell>
        </row>
        <row r="9237">
          <cell r="A9237" t="str">
            <v>CCIN000797-8000-005</v>
          </cell>
          <cell r="I9237">
            <v>100000</v>
          </cell>
        </row>
        <row r="9238">
          <cell r="A9238" t="str">
            <v>CCIN000798-1000-003</v>
          </cell>
          <cell r="I9238">
            <v>200000</v>
          </cell>
        </row>
        <row r="9239">
          <cell r="A9239" t="str">
            <v>CCIN000798-1000-005</v>
          </cell>
          <cell r="I9239">
            <v>80000</v>
          </cell>
        </row>
        <row r="9240">
          <cell r="A9240" t="str">
            <v>CCIN000798-2000-003</v>
          </cell>
          <cell r="I9240">
            <v>160000</v>
          </cell>
        </row>
        <row r="9241">
          <cell r="A9241" t="str">
            <v>CCIN000798-2000-004</v>
          </cell>
          <cell r="I9241">
            <v>100000</v>
          </cell>
        </row>
        <row r="9242">
          <cell r="A9242" t="str">
            <v>CCIN000798-3000-003</v>
          </cell>
          <cell r="I9242">
            <v>10000</v>
          </cell>
        </row>
        <row r="9243">
          <cell r="A9243" t="str">
            <v>CCIN000798-4000-003</v>
          </cell>
          <cell r="I9243">
            <v>10000</v>
          </cell>
        </row>
        <row r="9244">
          <cell r="A9244" t="str">
            <v>CCIN000798-5000-003</v>
          </cell>
          <cell r="I9244">
            <v>10000</v>
          </cell>
        </row>
        <row r="9245">
          <cell r="A9245" t="str">
            <v>CCIN000799-10000-001</v>
          </cell>
          <cell r="I9245">
            <v>120000</v>
          </cell>
        </row>
        <row r="9246">
          <cell r="A9246" t="str">
            <v>CCIN000799-1000-002</v>
          </cell>
          <cell r="I9246">
            <v>585500</v>
          </cell>
        </row>
        <row r="9247">
          <cell r="A9247" t="str">
            <v>CCIN000799-1000-003</v>
          </cell>
          <cell r="I9247">
            <v>275000</v>
          </cell>
        </row>
        <row r="9248">
          <cell r="A9248" t="str">
            <v>CCIN000799-1000-005</v>
          </cell>
          <cell r="I9248">
            <v>510000</v>
          </cell>
        </row>
        <row r="9249">
          <cell r="A9249" t="str">
            <v>CCIN000799-11000-001</v>
          </cell>
          <cell r="I9249">
            <v>140000</v>
          </cell>
        </row>
        <row r="9250">
          <cell r="A9250" t="str">
            <v>CCIN000799-2000-002</v>
          </cell>
          <cell r="I9250">
            <v>585500</v>
          </cell>
        </row>
        <row r="9251">
          <cell r="A9251" t="str">
            <v>CCIN000799-2000-003</v>
          </cell>
          <cell r="I9251">
            <v>300000</v>
          </cell>
        </row>
        <row r="9252">
          <cell r="A9252" t="str">
            <v>CCIN000799-2000-005</v>
          </cell>
          <cell r="I9252">
            <v>510000</v>
          </cell>
        </row>
        <row r="9253">
          <cell r="A9253" t="str">
            <v>CCIN000799-3000-002</v>
          </cell>
          <cell r="I9253">
            <v>585500</v>
          </cell>
        </row>
        <row r="9254">
          <cell r="A9254" t="str">
            <v>CCIN000799-5000-001</v>
          </cell>
          <cell r="I9254">
            <v>100000</v>
          </cell>
        </row>
        <row r="9255">
          <cell r="A9255" t="str">
            <v>CCIN000799-6000-001</v>
          </cell>
          <cell r="I9255">
            <v>50000</v>
          </cell>
        </row>
        <row r="9256">
          <cell r="A9256" t="str">
            <v>CCIN000799-7000-001</v>
          </cell>
          <cell r="I9256">
            <v>100000</v>
          </cell>
        </row>
        <row r="9257">
          <cell r="A9257" t="str">
            <v>CCIN000799-8000-001</v>
          </cell>
          <cell r="I9257">
            <v>100000</v>
          </cell>
        </row>
        <row r="9258">
          <cell r="A9258" t="str">
            <v>CCIN000799-9000-001</v>
          </cell>
          <cell r="I9258">
            <v>100000</v>
          </cell>
        </row>
        <row r="9259">
          <cell r="A9259" t="str">
            <v>CCIN000800-1000-002</v>
          </cell>
          <cell r="I9259">
            <v>200000</v>
          </cell>
        </row>
        <row r="9260">
          <cell r="A9260" t="str">
            <v>CCIN000800-1000-003</v>
          </cell>
          <cell r="I9260">
            <v>215000</v>
          </cell>
        </row>
        <row r="9261">
          <cell r="A9261" t="str">
            <v>CCIN000800-1000-005</v>
          </cell>
          <cell r="I9261">
            <v>772447</v>
          </cell>
        </row>
        <row r="9262">
          <cell r="A9262" t="str">
            <v>CCIN000800-2000-002</v>
          </cell>
          <cell r="I9262">
            <v>300000</v>
          </cell>
        </row>
        <row r="9263">
          <cell r="A9263" t="str">
            <v>CCIN000800-3000-002</v>
          </cell>
          <cell r="I9263">
            <v>300000</v>
          </cell>
        </row>
        <row r="9264">
          <cell r="A9264" t="str">
            <v>CCIN000800-5000-002</v>
          </cell>
          <cell r="I9264">
            <v>400000</v>
          </cell>
        </row>
        <row r="9265">
          <cell r="A9265" t="str">
            <v>CCIN000801-10000-001</v>
          </cell>
          <cell r="I9265">
            <v>174000</v>
          </cell>
        </row>
        <row r="9266">
          <cell r="A9266" t="str">
            <v>CCIN000801-1000-002</v>
          </cell>
          <cell r="I9266">
            <v>7342712</v>
          </cell>
        </row>
        <row r="9267">
          <cell r="A9267" t="str">
            <v>CCIN000801-1000-004</v>
          </cell>
          <cell r="I9267">
            <v>50000</v>
          </cell>
        </row>
        <row r="9268">
          <cell r="A9268" t="str">
            <v>CCIN000801-1000-005</v>
          </cell>
          <cell r="I9268">
            <v>100000</v>
          </cell>
        </row>
        <row r="9269">
          <cell r="A9269" t="str">
            <v>CCIN000801-11000-001</v>
          </cell>
          <cell r="I9269">
            <v>174000</v>
          </cell>
        </row>
        <row r="9270">
          <cell r="A9270" t="str">
            <v>CCIN000801-12000-001</v>
          </cell>
          <cell r="I9270">
            <v>276000</v>
          </cell>
        </row>
        <row r="9271">
          <cell r="A9271" t="str">
            <v>CCIN000801-14000-001</v>
          </cell>
          <cell r="I9271">
            <v>200000</v>
          </cell>
        </row>
        <row r="9272">
          <cell r="A9272" t="str">
            <v>CCIN000801-2000-003</v>
          </cell>
          <cell r="I9272">
            <v>650107</v>
          </cell>
        </row>
        <row r="9273">
          <cell r="A9273" t="str">
            <v>CCIN000801-2000-005</v>
          </cell>
          <cell r="I9273">
            <v>43500</v>
          </cell>
        </row>
        <row r="9274">
          <cell r="A9274" t="str">
            <v>CCIN000801-3000-003</v>
          </cell>
          <cell r="I9274">
            <v>2250000</v>
          </cell>
        </row>
        <row r="9275">
          <cell r="A9275" t="str">
            <v>CCIN000801-4000-001</v>
          </cell>
          <cell r="I9275">
            <v>250000</v>
          </cell>
        </row>
        <row r="9276">
          <cell r="A9276" t="str">
            <v>CCIN000801-5000-001</v>
          </cell>
          <cell r="I9276">
            <v>208000</v>
          </cell>
        </row>
        <row r="9277">
          <cell r="A9277" t="str">
            <v>CCIN000801-5000-003</v>
          </cell>
          <cell r="I9277">
            <v>3200000</v>
          </cell>
        </row>
        <row r="9278">
          <cell r="A9278" t="str">
            <v>CCIN000801-6000-001</v>
          </cell>
          <cell r="I9278">
            <v>85000</v>
          </cell>
        </row>
        <row r="9279">
          <cell r="A9279" t="str">
            <v>CCIN000801-6000-003</v>
          </cell>
          <cell r="I9279">
            <v>700000</v>
          </cell>
        </row>
        <row r="9280">
          <cell r="A9280" t="str">
            <v>CCIN000801-7000-001</v>
          </cell>
          <cell r="I9280">
            <v>158000</v>
          </cell>
        </row>
        <row r="9281">
          <cell r="A9281" t="str">
            <v>CCIN000801-7000-003</v>
          </cell>
          <cell r="I9281">
            <v>935048</v>
          </cell>
        </row>
        <row r="9282">
          <cell r="A9282" t="str">
            <v>CCIN000801-8000-001</v>
          </cell>
          <cell r="I9282">
            <v>108000</v>
          </cell>
        </row>
        <row r="9283">
          <cell r="A9283" t="str">
            <v>CCIN000801-8000-003</v>
          </cell>
          <cell r="I9283">
            <v>1635968</v>
          </cell>
        </row>
        <row r="9284">
          <cell r="A9284" t="str">
            <v>CCIN000801-9000-001</v>
          </cell>
          <cell r="I9284">
            <v>174000</v>
          </cell>
        </row>
        <row r="9285">
          <cell r="A9285" t="str">
            <v>CCIN000802-1000-003</v>
          </cell>
          <cell r="I9285">
            <v>850000</v>
          </cell>
        </row>
        <row r="9286">
          <cell r="A9286" t="str">
            <v>CCIN000802-1000-004</v>
          </cell>
          <cell r="I9286">
            <v>100000</v>
          </cell>
        </row>
        <row r="9287">
          <cell r="A9287" t="str">
            <v>CCIN000802-1000-005</v>
          </cell>
          <cell r="I9287">
            <v>120000</v>
          </cell>
        </row>
        <row r="9288">
          <cell r="A9288" t="str">
            <v>CCIN000802-2000-002</v>
          </cell>
          <cell r="I9288">
            <v>2128298</v>
          </cell>
        </row>
        <row r="9289">
          <cell r="A9289" t="str">
            <v>CCIN000802-3000-002</v>
          </cell>
          <cell r="I9289">
            <v>1064469</v>
          </cell>
        </row>
        <row r="9290">
          <cell r="A9290" t="str">
            <v>CCIN000803-1000-002</v>
          </cell>
          <cell r="I9290">
            <v>21490</v>
          </cell>
        </row>
        <row r="9291">
          <cell r="A9291" t="str">
            <v>CCIN000803-1000-003</v>
          </cell>
          <cell r="I9291">
            <v>126000</v>
          </cell>
        </row>
        <row r="9292">
          <cell r="A9292" t="str">
            <v>CCIN000803-1000-005</v>
          </cell>
          <cell r="I9292">
            <v>150000</v>
          </cell>
        </row>
        <row r="9293">
          <cell r="A9293" t="str">
            <v>CCIN000803-2000-003</v>
          </cell>
          <cell r="I9293">
            <v>40000</v>
          </cell>
        </row>
        <row r="9294">
          <cell r="A9294" t="str">
            <v>CCIN000803-2000-005</v>
          </cell>
          <cell r="I9294">
            <v>37000</v>
          </cell>
        </row>
        <row r="9295">
          <cell r="A9295" t="str">
            <v>CCIN000804-1000-002</v>
          </cell>
          <cell r="I9295">
            <v>1000000</v>
          </cell>
        </row>
        <row r="9296">
          <cell r="A9296" t="str">
            <v>CCIN000804-1000-003</v>
          </cell>
          <cell r="I9296">
            <v>300000</v>
          </cell>
        </row>
        <row r="9297">
          <cell r="A9297" t="str">
            <v>CCIN000804-1000-004</v>
          </cell>
          <cell r="I9297">
            <v>100000</v>
          </cell>
        </row>
        <row r="9298">
          <cell r="A9298" t="str">
            <v>CCIN000804-2000-002</v>
          </cell>
          <cell r="I9298">
            <v>1000000</v>
          </cell>
        </row>
        <row r="9299">
          <cell r="A9299" t="str">
            <v>CCIN000804-3000-002</v>
          </cell>
          <cell r="I9299">
            <v>1231549</v>
          </cell>
        </row>
        <row r="9300">
          <cell r="A9300" t="str">
            <v>CCIN000805-1000-002</v>
          </cell>
          <cell r="I9300">
            <v>300000</v>
          </cell>
        </row>
        <row r="9301">
          <cell r="A9301" t="str">
            <v>CCIN000805-1000-004</v>
          </cell>
          <cell r="I9301">
            <v>60000</v>
          </cell>
        </row>
        <row r="9302">
          <cell r="A9302" t="str">
            <v>CCIN000805-12000-001</v>
          </cell>
          <cell r="I9302">
            <v>100000</v>
          </cell>
        </row>
        <row r="9303">
          <cell r="A9303" t="str">
            <v>CCIN000805-13000-001</v>
          </cell>
          <cell r="I9303">
            <v>100000</v>
          </cell>
        </row>
        <row r="9304">
          <cell r="A9304" t="str">
            <v>CCIN000805-14000-001</v>
          </cell>
          <cell r="I9304">
            <v>100000</v>
          </cell>
        </row>
        <row r="9305">
          <cell r="A9305" t="str">
            <v>CCIN000805-15000-001</v>
          </cell>
          <cell r="I9305">
            <v>100000</v>
          </cell>
        </row>
        <row r="9306">
          <cell r="A9306" t="str">
            <v>CCIN000805-16000-001</v>
          </cell>
          <cell r="I9306">
            <v>100000</v>
          </cell>
        </row>
        <row r="9307">
          <cell r="A9307" t="str">
            <v>CCIN000805-17000-001</v>
          </cell>
          <cell r="I9307">
            <v>100000</v>
          </cell>
        </row>
        <row r="9308">
          <cell r="A9308" t="str">
            <v>CCIN000805-2000-002</v>
          </cell>
          <cell r="I9308">
            <v>649575</v>
          </cell>
        </row>
        <row r="9309">
          <cell r="A9309" t="str">
            <v>CCIN000806-1000-003</v>
          </cell>
          <cell r="I9309">
            <v>330000</v>
          </cell>
        </row>
        <row r="9310">
          <cell r="A9310" t="str">
            <v>CCIN000806-1000-005</v>
          </cell>
          <cell r="I9310">
            <v>45000</v>
          </cell>
        </row>
        <row r="9311">
          <cell r="A9311" t="str">
            <v>CCIN000807-1000-004</v>
          </cell>
          <cell r="I9311">
            <v>15000</v>
          </cell>
        </row>
        <row r="9312">
          <cell r="A9312" t="str">
            <v>CCIN000808-1000-002</v>
          </cell>
          <cell r="I9312">
            <v>80000</v>
          </cell>
        </row>
        <row r="9313">
          <cell r="A9313" t="str">
            <v>CCIN000808-1000-003</v>
          </cell>
          <cell r="I9313">
            <v>370000</v>
          </cell>
        </row>
        <row r="9314">
          <cell r="A9314" t="str">
            <v>CCIN000808-1000-004</v>
          </cell>
          <cell r="I9314">
            <v>50000</v>
          </cell>
        </row>
        <row r="9315">
          <cell r="A9315" t="str">
            <v>CCIN000808-1000-005</v>
          </cell>
          <cell r="I9315">
            <v>402000</v>
          </cell>
        </row>
        <row r="9316">
          <cell r="A9316" t="str">
            <v>CCIN000808-7000-001</v>
          </cell>
          <cell r="I9316">
            <v>80000</v>
          </cell>
        </row>
        <row r="9317">
          <cell r="A9317" t="str">
            <v>CCIN000809-1000-003</v>
          </cell>
          <cell r="I9317">
            <v>850000</v>
          </cell>
        </row>
        <row r="9318">
          <cell r="A9318" t="str">
            <v>CCIN000809-1000-005</v>
          </cell>
          <cell r="I9318">
            <v>50000</v>
          </cell>
        </row>
        <row r="9319">
          <cell r="A9319" t="str">
            <v>CCIN000809-11000-003</v>
          </cell>
          <cell r="I9319">
            <v>300000</v>
          </cell>
        </row>
        <row r="9320">
          <cell r="A9320" t="str">
            <v>CCIN000809-13000-003</v>
          </cell>
          <cell r="I9320">
            <v>300000</v>
          </cell>
        </row>
        <row r="9321">
          <cell r="A9321" t="str">
            <v>CCIN000809-14000-003</v>
          </cell>
          <cell r="I9321">
            <v>300000</v>
          </cell>
        </row>
        <row r="9322">
          <cell r="A9322" t="str">
            <v>CCIN000809-15000-003</v>
          </cell>
          <cell r="I9322">
            <v>300000</v>
          </cell>
        </row>
        <row r="9323">
          <cell r="A9323" t="str">
            <v>CCIN000809-16000-003</v>
          </cell>
          <cell r="I9323">
            <v>300000</v>
          </cell>
        </row>
        <row r="9324">
          <cell r="A9324" t="str">
            <v>CCIN000809-17000-003</v>
          </cell>
          <cell r="I9324">
            <v>300000</v>
          </cell>
        </row>
        <row r="9325">
          <cell r="A9325" t="str">
            <v>CCIN000809-18000-003</v>
          </cell>
          <cell r="I9325">
            <v>300000</v>
          </cell>
        </row>
        <row r="9326">
          <cell r="A9326" t="str">
            <v>CCIN000809-19000-003</v>
          </cell>
          <cell r="I9326">
            <v>300000</v>
          </cell>
        </row>
        <row r="9327">
          <cell r="A9327" t="str">
            <v>CCIN000809-20000-003</v>
          </cell>
          <cell r="I9327">
            <v>300000</v>
          </cell>
        </row>
        <row r="9328">
          <cell r="A9328" t="str">
            <v>CCIN000809-2000-003</v>
          </cell>
          <cell r="I9328">
            <v>483503</v>
          </cell>
        </row>
        <row r="9329">
          <cell r="A9329" t="str">
            <v>CCIN000809-22000-003</v>
          </cell>
          <cell r="I9329">
            <v>300000</v>
          </cell>
        </row>
        <row r="9330">
          <cell r="A9330" t="str">
            <v>CCIN000809-23000-003</v>
          </cell>
          <cell r="I9330">
            <v>300000</v>
          </cell>
        </row>
        <row r="9331">
          <cell r="A9331" t="str">
            <v>CCIN000809-24000-003</v>
          </cell>
          <cell r="I9331">
            <v>350000</v>
          </cell>
        </row>
        <row r="9332">
          <cell r="A9332" t="str">
            <v>CCIN000809-25000-003</v>
          </cell>
          <cell r="I9332">
            <v>350000</v>
          </cell>
        </row>
        <row r="9333">
          <cell r="A9333" t="str">
            <v>CCIN000809-26000-003</v>
          </cell>
          <cell r="I9333">
            <v>350000</v>
          </cell>
        </row>
        <row r="9334">
          <cell r="A9334" t="str">
            <v>CCIN000809-27000-003</v>
          </cell>
          <cell r="I9334">
            <v>350000</v>
          </cell>
        </row>
        <row r="9335">
          <cell r="A9335" t="str">
            <v>CCIN000809-28000-003</v>
          </cell>
          <cell r="I9335">
            <v>350000</v>
          </cell>
        </row>
        <row r="9336">
          <cell r="A9336" t="str">
            <v>CCIN000809-3000-003</v>
          </cell>
          <cell r="I9336">
            <v>50000</v>
          </cell>
        </row>
        <row r="9337">
          <cell r="A9337" t="str">
            <v>CCIN000809-4000-003</v>
          </cell>
          <cell r="I9337">
            <v>100000</v>
          </cell>
        </row>
        <row r="9338">
          <cell r="A9338" t="str">
            <v>CCIN000809-5000-003</v>
          </cell>
          <cell r="I9338">
            <v>100000</v>
          </cell>
        </row>
        <row r="9339">
          <cell r="A9339" t="str">
            <v>CCIN000809-6000-003</v>
          </cell>
          <cell r="I9339">
            <v>100000</v>
          </cell>
        </row>
        <row r="9340">
          <cell r="A9340" t="str">
            <v>CCIN000809-7000-003</v>
          </cell>
          <cell r="I9340">
            <v>100000</v>
          </cell>
        </row>
        <row r="9341">
          <cell r="A9341" t="str">
            <v>CCIN000809-8000-003</v>
          </cell>
          <cell r="I9341">
            <v>200000</v>
          </cell>
        </row>
        <row r="9342">
          <cell r="A9342" t="str">
            <v>CCIN000809-9000-003</v>
          </cell>
          <cell r="I9342">
            <v>200000</v>
          </cell>
        </row>
        <row r="9343">
          <cell r="A9343" t="str">
            <v>CCIN000810-10000-003</v>
          </cell>
          <cell r="I9343">
            <v>50000</v>
          </cell>
        </row>
        <row r="9344">
          <cell r="A9344" t="str">
            <v>CCIN000810-1000-003</v>
          </cell>
          <cell r="I9344">
            <v>240000</v>
          </cell>
        </row>
        <row r="9345">
          <cell r="A9345" t="str">
            <v>CCIN000810-1000-004</v>
          </cell>
          <cell r="I9345">
            <v>38181</v>
          </cell>
        </row>
        <row r="9346">
          <cell r="A9346" t="str">
            <v>CCIN000810-1000-005</v>
          </cell>
          <cell r="I9346">
            <v>310000</v>
          </cell>
        </row>
        <row r="9347">
          <cell r="A9347" t="str">
            <v>CCIN000810-11000-003</v>
          </cell>
          <cell r="I9347">
            <v>40000</v>
          </cell>
        </row>
        <row r="9348">
          <cell r="A9348" t="str">
            <v>CCIN000810-12000-003</v>
          </cell>
          <cell r="I9348">
            <v>60000</v>
          </cell>
        </row>
        <row r="9349">
          <cell r="A9349" t="str">
            <v>CCIN000810-13000-003</v>
          </cell>
          <cell r="I9349">
            <v>60000</v>
          </cell>
        </row>
        <row r="9350">
          <cell r="A9350" t="str">
            <v>CCIN000810-14000-003</v>
          </cell>
          <cell r="I9350">
            <v>240000</v>
          </cell>
        </row>
        <row r="9351">
          <cell r="A9351" t="str">
            <v>CCIN000810-15000-003</v>
          </cell>
          <cell r="I9351">
            <v>30000</v>
          </cell>
        </row>
        <row r="9352">
          <cell r="A9352" t="str">
            <v>CCIN000810-16000-003</v>
          </cell>
          <cell r="I9352">
            <v>10000</v>
          </cell>
        </row>
        <row r="9353">
          <cell r="A9353" t="str">
            <v>CCIN000810-17000-003</v>
          </cell>
          <cell r="I9353">
            <v>30000</v>
          </cell>
        </row>
        <row r="9354">
          <cell r="A9354" t="str">
            <v>CCIN000810-18000-003</v>
          </cell>
          <cell r="I9354">
            <v>70000</v>
          </cell>
        </row>
        <row r="9355">
          <cell r="A9355" t="str">
            <v>CCIN000810-2000-003</v>
          </cell>
          <cell r="I9355">
            <v>240000</v>
          </cell>
        </row>
        <row r="9356">
          <cell r="A9356" t="str">
            <v>CCIN000810-3000-001</v>
          </cell>
          <cell r="I9356">
            <v>250000</v>
          </cell>
        </row>
        <row r="9357">
          <cell r="A9357" t="str">
            <v>CCIN000810-3000-003</v>
          </cell>
          <cell r="I9357">
            <v>50000</v>
          </cell>
        </row>
        <row r="9358">
          <cell r="A9358" t="str">
            <v>CCIN000810-4000-001</v>
          </cell>
          <cell r="I9358">
            <v>150000</v>
          </cell>
        </row>
        <row r="9359">
          <cell r="A9359" t="str">
            <v>CCIN000810-5000-001</v>
          </cell>
          <cell r="I9359">
            <v>250000</v>
          </cell>
        </row>
        <row r="9360">
          <cell r="A9360" t="str">
            <v>CCIN000810-5000-003</v>
          </cell>
          <cell r="I9360">
            <v>50000</v>
          </cell>
        </row>
        <row r="9361">
          <cell r="A9361" t="str">
            <v>CCIN000810-6000-001</v>
          </cell>
          <cell r="I9361">
            <v>258000</v>
          </cell>
        </row>
        <row r="9362">
          <cell r="A9362" t="str">
            <v>CCIN000810-6000-003</v>
          </cell>
          <cell r="I9362">
            <v>60000</v>
          </cell>
        </row>
        <row r="9363">
          <cell r="A9363" t="str">
            <v>CCIN000810-7000-001</v>
          </cell>
          <cell r="I9363">
            <v>258000</v>
          </cell>
        </row>
        <row r="9364">
          <cell r="A9364" t="str">
            <v>CCIN000810-7000-003</v>
          </cell>
          <cell r="I9364">
            <v>50000</v>
          </cell>
        </row>
        <row r="9365">
          <cell r="A9365" t="str">
            <v>CCIN000810-8000-001</v>
          </cell>
          <cell r="I9365">
            <v>300000</v>
          </cell>
        </row>
        <row r="9366">
          <cell r="A9366" t="str">
            <v>CCIN000810-8000-003</v>
          </cell>
          <cell r="I9366">
            <v>60000</v>
          </cell>
        </row>
        <row r="9367">
          <cell r="A9367" t="str">
            <v>CCIN000810-9000-003</v>
          </cell>
          <cell r="I9367">
            <v>60000</v>
          </cell>
        </row>
        <row r="9368">
          <cell r="A9368" t="str">
            <v>CCIN000811-1000-002</v>
          </cell>
          <cell r="I9368">
            <v>1096277</v>
          </cell>
        </row>
        <row r="9369">
          <cell r="A9369" t="str">
            <v>CCIN000811-2000-002</v>
          </cell>
          <cell r="I9369">
            <v>724960</v>
          </cell>
        </row>
        <row r="9370">
          <cell r="A9370" t="str">
            <v>CCIN000811-2000-005</v>
          </cell>
          <cell r="I9370">
            <v>90000</v>
          </cell>
        </row>
        <row r="9371">
          <cell r="A9371" t="str">
            <v>CCIN000811-4000-002</v>
          </cell>
          <cell r="I9371">
            <v>100000</v>
          </cell>
        </row>
        <row r="9372">
          <cell r="A9372" t="str">
            <v>CCIN000811-7000-002</v>
          </cell>
          <cell r="I9372">
            <v>150000</v>
          </cell>
        </row>
        <row r="9373">
          <cell r="A9373" t="str">
            <v>CCIN000811-8000-002</v>
          </cell>
          <cell r="I9373">
            <v>150000</v>
          </cell>
        </row>
        <row r="9374">
          <cell r="A9374" t="str">
            <v>CCIN000812-10000-001</v>
          </cell>
          <cell r="I9374">
            <v>150000</v>
          </cell>
        </row>
        <row r="9375">
          <cell r="A9375" t="str">
            <v>CCIN000812-1000-002</v>
          </cell>
          <cell r="I9375">
            <v>14000</v>
          </cell>
        </row>
        <row r="9376">
          <cell r="A9376" t="str">
            <v>CCIN000812-1000-003</v>
          </cell>
          <cell r="I9376">
            <v>300000</v>
          </cell>
        </row>
        <row r="9377">
          <cell r="A9377" t="str">
            <v>CCIN000812-11000-001</v>
          </cell>
          <cell r="I9377">
            <v>150000</v>
          </cell>
        </row>
        <row r="9378">
          <cell r="A9378" t="str">
            <v>CCIN000812-2000-002</v>
          </cell>
          <cell r="I9378">
            <v>32446.9</v>
          </cell>
        </row>
        <row r="9379">
          <cell r="A9379" t="str">
            <v>CCIN000812-2000-003</v>
          </cell>
          <cell r="I9379">
            <v>200000</v>
          </cell>
        </row>
        <row r="9380">
          <cell r="A9380" t="str">
            <v>CCIN000812-3000-002</v>
          </cell>
          <cell r="I9380">
            <v>40000</v>
          </cell>
        </row>
        <row r="9381">
          <cell r="A9381" t="str">
            <v>CCIN000812-3000-003</v>
          </cell>
          <cell r="I9381">
            <v>53830</v>
          </cell>
        </row>
        <row r="9382">
          <cell r="A9382" t="str">
            <v>CCIN000812-4000-002</v>
          </cell>
          <cell r="I9382">
            <v>43192</v>
          </cell>
        </row>
        <row r="9383">
          <cell r="A9383" t="str">
            <v>CCIN000812-5000-002</v>
          </cell>
          <cell r="I9383">
            <v>43192</v>
          </cell>
        </row>
        <row r="9384">
          <cell r="A9384" t="str">
            <v>CCIN000813-1000-003</v>
          </cell>
          <cell r="I9384">
            <v>1500000</v>
          </cell>
        </row>
        <row r="9385">
          <cell r="A9385" t="str">
            <v>CCIN000813-1000-004</v>
          </cell>
          <cell r="I9385">
            <v>61090</v>
          </cell>
        </row>
        <row r="9386">
          <cell r="A9386" t="str">
            <v>CCIN000813-1000-005</v>
          </cell>
          <cell r="I9386">
            <v>225000</v>
          </cell>
        </row>
        <row r="9387">
          <cell r="A9387" t="str">
            <v>CCIN000813-2000-003</v>
          </cell>
          <cell r="I9387">
            <v>800000</v>
          </cell>
        </row>
        <row r="9388">
          <cell r="A9388" t="str">
            <v>CCIN000813-2000-005</v>
          </cell>
          <cell r="I9388">
            <v>437341</v>
          </cell>
        </row>
        <row r="9389">
          <cell r="A9389" t="str">
            <v>CCIN000813-3000-005</v>
          </cell>
          <cell r="I9389">
            <v>200000</v>
          </cell>
        </row>
        <row r="9390">
          <cell r="A9390" t="str">
            <v>CCIN000813-4000-005</v>
          </cell>
          <cell r="I9390">
            <v>250000</v>
          </cell>
        </row>
        <row r="9391">
          <cell r="A9391" t="str">
            <v>CCIN000814-1000-002</v>
          </cell>
          <cell r="I9391">
            <v>150000</v>
          </cell>
        </row>
        <row r="9392">
          <cell r="A9392" t="str">
            <v>CCIN000814-1000-004</v>
          </cell>
          <cell r="I9392">
            <v>70000</v>
          </cell>
        </row>
        <row r="9393">
          <cell r="A9393" t="str">
            <v>CCIN000814-2000-005</v>
          </cell>
          <cell r="I9393">
            <v>40000</v>
          </cell>
        </row>
        <row r="9394">
          <cell r="A9394" t="str">
            <v>CCIN000815-1000-002</v>
          </cell>
          <cell r="I9394">
            <v>400000</v>
          </cell>
        </row>
        <row r="9395">
          <cell r="A9395" t="str">
            <v>CCIN000815-1000-003</v>
          </cell>
          <cell r="I9395">
            <v>400000</v>
          </cell>
        </row>
        <row r="9396">
          <cell r="A9396" t="str">
            <v>CCIN000815-1000-005</v>
          </cell>
          <cell r="I9396">
            <v>100000</v>
          </cell>
        </row>
        <row r="9397">
          <cell r="A9397" t="str">
            <v>CCIN000816-1000-001</v>
          </cell>
          <cell r="I9397">
            <v>60000</v>
          </cell>
        </row>
        <row r="9398">
          <cell r="A9398" t="str">
            <v>CCIN000816-1000-003</v>
          </cell>
          <cell r="I9398">
            <v>300000</v>
          </cell>
        </row>
        <row r="9399">
          <cell r="A9399" t="str">
            <v>CCIN000817-1000-002</v>
          </cell>
          <cell r="I9399">
            <v>569696</v>
          </cell>
        </row>
        <row r="9400">
          <cell r="A9400" t="str">
            <v>CCIN000817-1000-003</v>
          </cell>
          <cell r="I9400">
            <v>777767</v>
          </cell>
        </row>
        <row r="9401">
          <cell r="A9401" t="str">
            <v>CCIN000817-1000-004</v>
          </cell>
          <cell r="I9401">
            <v>35795</v>
          </cell>
        </row>
        <row r="9402">
          <cell r="A9402" t="str">
            <v>CCIN000818-1000-003</v>
          </cell>
          <cell r="I9402">
            <v>30000</v>
          </cell>
        </row>
        <row r="9403">
          <cell r="A9403" t="str">
            <v>CCIN000819-1000-003</v>
          </cell>
          <cell r="I9403">
            <v>700000</v>
          </cell>
        </row>
        <row r="9404">
          <cell r="A9404" t="str">
            <v>CCIN000819-1000-005</v>
          </cell>
          <cell r="I9404">
            <v>20000</v>
          </cell>
        </row>
        <row r="9405">
          <cell r="A9405" t="str">
            <v>CCIN000819-2000-003</v>
          </cell>
          <cell r="I9405">
            <v>700000</v>
          </cell>
        </row>
        <row r="9406">
          <cell r="A9406" t="str">
            <v>CCIN000820-1000-002</v>
          </cell>
          <cell r="I9406">
            <v>504000</v>
          </cell>
        </row>
        <row r="9407">
          <cell r="A9407" t="str">
            <v>CCIN000820-2000-003</v>
          </cell>
          <cell r="I9407">
            <v>300000</v>
          </cell>
        </row>
        <row r="9408">
          <cell r="A9408" t="str">
            <v>CCIN000820-2000-005</v>
          </cell>
          <cell r="I9408">
            <v>95000</v>
          </cell>
        </row>
        <row r="9409">
          <cell r="A9409" t="str">
            <v>CCIN000820-3000-003</v>
          </cell>
          <cell r="I9409">
            <v>30000</v>
          </cell>
        </row>
        <row r="9410">
          <cell r="A9410" t="str">
            <v>CCIN000820-4000-003</v>
          </cell>
          <cell r="I9410">
            <v>300000</v>
          </cell>
        </row>
        <row r="9411">
          <cell r="A9411" t="str">
            <v>CCIN000820-5000-003</v>
          </cell>
          <cell r="I9411">
            <v>25000</v>
          </cell>
        </row>
        <row r="9412">
          <cell r="A9412" t="str">
            <v>CCIN000821-1000-002</v>
          </cell>
          <cell r="I9412">
            <v>70000</v>
          </cell>
        </row>
        <row r="9413">
          <cell r="A9413" t="str">
            <v>CCIN000821-1000-003</v>
          </cell>
          <cell r="I9413">
            <v>135000</v>
          </cell>
        </row>
        <row r="9414">
          <cell r="A9414" t="str">
            <v>CCIN000821-2000-002</v>
          </cell>
          <cell r="I9414">
            <v>70000</v>
          </cell>
        </row>
        <row r="9415">
          <cell r="A9415" t="str">
            <v>CCIN000821-4000-002</v>
          </cell>
          <cell r="I9415">
            <v>80000</v>
          </cell>
        </row>
        <row r="9416">
          <cell r="A9416" t="str">
            <v>CCIN000822-10000-001</v>
          </cell>
          <cell r="I9416">
            <v>15000</v>
          </cell>
        </row>
        <row r="9417">
          <cell r="A9417" t="str">
            <v>CCIN000822-1000-002</v>
          </cell>
          <cell r="I9417">
            <v>90000</v>
          </cell>
        </row>
        <row r="9418">
          <cell r="A9418" t="str">
            <v>CCIN000822-1000-003</v>
          </cell>
          <cell r="I9418">
            <v>1500000</v>
          </cell>
        </row>
        <row r="9419">
          <cell r="A9419" t="str">
            <v>CCIN000822-3000-005</v>
          </cell>
          <cell r="I9419">
            <v>1500000</v>
          </cell>
        </row>
        <row r="9420">
          <cell r="A9420" t="str">
            <v>CCIN000822-4000-005</v>
          </cell>
          <cell r="I9420">
            <v>3000000</v>
          </cell>
        </row>
        <row r="9421">
          <cell r="A9421" t="str">
            <v>CCIN000822-9000-001</v>
          </cell>
          <cell r="I9421">
            <v>20000</v>
          </cell>
        </row>
        <row r="9422">
          <cell r="A9422" t="str">
            <v>CCIN000823-1000-003</v>
          </cell>
          <cell r="I9422">
            <v>750000</v>
          </cell>
        </row>
        <row r="9423">
          <cell r="A9423" t="str">
            <v>CCIN000823-1000-005</v>
          </cell>
          <cell r="I9423">
            <v>140000</v>
          </cell>
        </row>
        <row r="9424">
          <cell r="A9424" t="str">
            <v>CCIN000824-1000-002</v>
          </cell>
          <cell r="I9424">
            <v>170745</v>
          </cell>
        </row>
        <row r="9425">
          <cell r="A9425" t="str">
            <v>CCIN000824-1000-003</v>
          </cell>
          <cell r="I9425">
            <v>170000</v>
          </cell>
        </row>
        <row r="9426">
          <cell r="A9426" t="str">
            <v>CCIN000824-1000-004</v>
          </cell>
          <cell r="I9426">
            <v>45000</v>
          </cell>
        </row>
        <row r="9427">
          <cell r="A9427" t="str">
            <v>CCIN000824-30000-001</v>
          </cell>
          <cell r="I9427">
            <v>200000</v>
          </cell>
        </row>
        <row r="9428">
          <cell r="A9428" t="str">
            <v>CCIN000824-3000-002</v>
          </cell>
          <cell r="I9428">
            <v>300000</v>
          </cell>
        </row>
        <row r="9429">
          <cell r="A9429" t="str">
            <v>CCIN000824-32000-001</v>
          </cell>
          <cell r="I9429">
            <v>53500</v>
          </cell>
        </row>
        <row r="9430">
          <cell r="A9430" t="str">
            <v>CCIN000824-34000-001</v>
          </cell>
          <cell r="I9430">
            <v>106500</v>
          </cell>
        </row>
        <row r="9431">
          <cell r="A9431" t="str">
            <v>CCIN000824-35000-001</v>
          </cell>
          <cell r="I9431">
            <v>200000</v>
          </cell>
        </row>
        <row r="9432">
          <cell r="A9432" t="str">
            <v>CCIN000824-36000-001</v>
          </cell>
          <cell r="I9432">
            <v>100000</v>
          </cell>
        </row>
        <row r="9433">
          <cell r="A9433" t="str">
            <v>CCIN000824-37000-001</v>
          </cell>
          <cell r="I9433">
            <v>200000</v>
          </cell>
        </row>
        <row r="9434">
          <cell r="A9434" t="str">
            <v>CCIN000824-38000-001</v>
          </cell>
          <cell r="I9434">
            <v>100000</v>
          </cell>
        </row>
        <row r="9435">
          <cell r="A9435" t="str">
            <v>CCIN000824-39000-001</v>
          </cell>
          <cell r="I9435">
            <v>50000</v>
          </cell>
        </row>
        <row r="9436">
          <cell r="A9436" t="str">
            <v>CCIN000824-40000-001</v>
          </cell>
          <cell r="I9436">
            <v>100000</v>
          </cell>
        </row>
        <row r="9437">
          <cell r="A9437" t="str">
            <v>CCIN000824-4000-002</v>
          </cell>
          <cell r="I9437">
            <v>213405</v>
          </cell>
        </row>
        <row r="9438">
          <cell r="A9438" t="str">
            <v>CCIN000824-41000-001</v>
          </cell>
          <cell r="I9438">
            <v>50000</v>
          </cell>
        </row>
        <row r="9439">
          <cell r="A9439" t="str">
            <v>CCIN000824-42000-001</v>
          </cell>
          <cell r="I9439">
            <v>50000</v>
          </cell>
        </row>
        <row r="9440">
          <cell r="A9440" t="str">
            <v>CCIN000824-43000-001</v>
          </cell>
          <cell r="I9440">
            <v>300000</v>
          </cell>
        </row>
        <row r="9441">
          <cell r="A9441" t="str">
            <v>CCIN000824-44000-001</v>
          </cell>
          <cell r="I9441">
            <v>50000</v>
          </cell>
        </row>
        <row r="9442">
          <cell r="A9442" t="str">
            <v>CCIN000824-45000-001</v>
          </cell>
          <cell r="I9442">
            <v>50000</v>
          </cell>
        </row>
        <row r="9443">
          <cell r="A9443" t="str">
            <v>CCIN000824-46000-001</v>
          </cell>
          <cell r="I9443">
            <v>500000</v>
          </cell>
        </row>
        <row r="9444">
          <cell r="A9444" t="str">
            <v>CCIN000824-47000-001</v>
          </cell>
          <cell r="I9444">
            <v>20000</v>
          </cell>
        </row>
        <row r="9445">
          <cell r="A9445" t="str">
            <v>CCIN000824-48000-001</v>
          </cell>
          <cell r="I9445">
            <v>350000</v>
          </cell>
        </row>
        <row r="9446">
          <cell r="A9446" t="str">
            <v>CCIN000824-49000-001</v>
          </cell>
          <cell r="I9446">
            <v>500000</v>
          </cell>
        </row>
        <row r="9447">
          <cell r="A9447" t="str">
            <v>CCIN000824-50000-001</v>
          </cell>
          <cell r="I9447">
            <v>50000</v>
          </cell>
        </row>
        <row r="9448">
          <cell r="A9448" t="str">
            <v>CCIN000824-5000-002</v>
          </cell>
          <cell r="I9448">
            <v>300000</v>
          </cell>
        </row>
        <row r="9449">
          <cell r="A9449" t="str">
            <v>CCIN000824-51000-001</v>
          </cell>
          <cell r="I9449">
            <v>100000</v>
          </cell>
        </row>
        <row r="9450">
          <cell r="A9450" t="str">
            <v>CCIN000824-54000-001</v>
          </cell>
          <cell r="I9450">
            <v>100000</v>
          </cell>
        </row>
        <row r="9451">
          <cell r="A9451" t="str">
            <v>CCIN000824-55000-001</v>
          </cell>
          <cell r="I9451">
            <v>4000000</v>
          </cell>
        </row>
        <row r="9452">
          <cell r="A9452" t="str">
            <v>CCIN000824-56000-001</v>
          </cell>
          <cell r="I9452">
            <v>50000</v>
          </cell>
        </row>
        <row r="9453">
          <cell r="A9453" t="str">
            <v>CCIN000824-57000-001</v>
          </cell>
          <cell r="I9453">
            <v>50000</v>
          </cell>
        </row>
        <row r="9454">
          <cell r="A9454" t="str">
            <v>CCIN000824-58000-001</v>
          </cell>
          <cell r="I9454">
            <v>420000</v>
          </cell>
        </row>
        <row r="9455">
          <cell r="A9455" t="str">
            <v>CCIN000824-59000-001</v>
          </cell>
          <cell r="I9455">
            <v>426000</v>
          </cell>
        </row>
        <row r="9456">
          <cell r="A9456" t="str">
            <v>CCIN000824-61000-001</v>
          </cell>
          <cell r="I9456">
            <v>5958968</v>
          </cell>
        </row>
        <row r="9457">
          <cell r="A9457" t="str">
            <v>CCIN000824-62000-001</v>
          </cell>
          <cell r="I9457">
            <v>11500000</v>
          </cell>
        </row>
        <row r="9458">
          <cell r="A9458" t="str">
            <v>CCIN000824-67000-001</v>
          </cell>
          <cell r="I9458">
            <v>200000</v>
          </cell>
        </row>
        <row r="9459">
          <cell r="A9459" t="str">
            <v>CCIN000824-68000-001</v>
          </cell>
          <cell r="I9459">
            <v>500000</v>
          </cell>
        </row>
        <row r="9460">
          <cell r="A9460" t="str">
            <v>CCIN000824-69000-001</v>
          </cell>
          <cell r="I9460">
            <v>708511</v>
          </cell>
        </row>
        <row r="9461">
          <cell r="A9461" t="str">
            <v>CCIN000825-1000-002</v>
          </cell>
          <cell r="I9461">
            <v>15000</v>
          </cell>
        </row>
        <row r="9462">
          <cell r="A9462" t="str">
            <v>CCIN000825-1000-003</v>
          </cell>
          <cell r="I9462">
            <v>250000</v>
          </cell>
        </row>
        <row r="9463">
          <cell r="A9463" t="str">
            <v>CCIN000825-1000-005</v>
          </cell>
          <cell r="I9463">
            <v>1000000</v>
          </cell>
        </row>
        <row r="9464">
          <cell r="A9464" t="str">
            <v>CCIN000825-2000-002</v>
          </cell>
          <cell r="I9464">
            <v>15000</v>
          </cell>
        </row>
        <row r="9465">
          <cell r="A9465" t="str">
            <v>CCIN000825-2000-005</v>
          </cell>
          <cell r="I9465">
            <v>969400</v>
          </cell>
        </row>
        <row r="9466">
          <cell r="A9466" t="str">
            <v>CCIN000826-1000-002</v>
          </cell>
          <cell r="I9466">
            <v>117553.2</v>
          </cell>
        </row>
        <row r="9467">
          <cell r="A9467" t="str">
            <v>CCIN000826-1000-003</v>
          </cell>
          <cell r="I9467">
            <v>300000</v>
          </cell>
        </row>
        <row r="9468">
          <cell r="A9468" t="str">
            <v>CCIN000826-1000-004</v>
          </cell>
          <cell r="I9468">
            <v>120000</v>
          </cell>
        </row>
        <row r="9469">
          <cell r="A9469" t="str">
            <v>CCIN000826-1000-005</v>
          </cell>
          <cell r="I9469">
            <v>756490</v>
          </cell>
        </row>
        <row r="9470">
          <cell r="A9470" t="str">
            <v>CCIN000826-2000-001</v>
          </cell>
          <cell r="I9470">
            <v>30000</v>
          </cell>
        </row>
        <row r="9471">
          <cell r="A9471" t="str">
            <v>CCIN000826-2000-002</v>
          </cell>
          <cell r="I9471">
            <v>164362</v>
          </cell>
        </row>
        <row r="9472">
          <cell r="A9472" t="str">
            <v>CCIN000826-3000-001</v>
          </cell>
          <cell r="I9472">
            <v>40000</v>
          </cell>
        </row>
        <row r="9473">
          <cell r="A9473" t="str">
            <v>CCIN000826-4000-001</v>
          </cell>
          <cell r="I9473">
            <v>50000</v>
          </cell>
        </row>
        <row r="9474">
          <cell r="A9474" t="str">
            <v>CCIN000826-5000-001</v>
          </cell>
          <cell r="I9474">
            <v>60000</v>
          </cell>
        </row>
        <row r="9475">
          <cell r="A9475" t="str">
            <v>CCIN000826-6000-001</v>
          </cell>
          <cell r="I9475">
            <v>60000</v>
          </cell>
        </row>
        <row r="9476">
          <cell r="A9476" t="str">
            <v>CCIN000826-7000-001</v>
          </cell>
          <cell r="I9476">
            <v>60000</v>
          </cell>
        </row>
        <row r="9477">
          <cell r="A9477" t="str">
            <v>CCIN000827-1000-002</v>
          </cell>
          <cell r="I9477">
            <v>1322021.6599999999</v>
          </cell>
        </row>
        <row r="9478">
          <cell r="A9478" t="str">
            <v>CCIN000827-1000-003</v>
          </cell>
          <cell r="I9478">
            <v>1103896</v>
          </cell>
        </row>
        <row r="9479">
          <cell r="A9479" t="str">
            <v>CCIN000827-1000-004</v>
          </cell>
          <cell r="I9479">
            <v>167998</v>
          </cell>
        </row>
        <row r="9480">
          <cell r="A9480" t="str">
            <v>CCIN000827-1000-005</v>
          </cell>
          <cell r="I9480">
            <v>130000</v>
          </cell>
        </row>
        <row r="9481">
          <cell r="A9481" t="str">
            <v>CCIN000827-2000-005</v>
          </cell>
          <cell r="I9481">
            <v>65000</v>
          </cell>
        </row>
        <row r="9482">
          <cell r="A9482" t="str">
            <v>CCIN000828-1000-003</v>
          </cell>
          <cell r="I9482">
            <v>350000</v>
          </cell>
        </row>
        <row r="9483">
          <cell r="A9483" t="str">
            <v>CCIN000828-1000-005</v>
          </cell>
          <cell r="I9483">
            <v>55000</v>
          </cell>
        </row>
        <row r="9484">
          <cell r="A9484" t="str">
            <v>CCIN000829-1000-002</v>
          </cell>
          <cell r="I9484">
            <v>1099847.3999999999</v>
          </cell>
        </row>
        <row r="9485">
          <cell r="A9485" t="str">
            <v>CCIN000829-1000-003</v>
          </cell>
          <cell r="I9485">
            <v>543724</v>
          </cell>
        </row>
        <row r="9486">
          <cell r="A9486" t="str">
            <v>CCIN000829-1000-004</v>
          </cell>
          <cell r="I9486">
            <v>183748</v>
          </cell>
        </row>
        <row r="9487">
          <cell r="A9487" t="str">
            <v>CCIN000829-3000-002</v>
          </cell>
          <cell r="I9487">
            <v>2042585.2</v>
          </cell>
        </row>
        <row r="9488">
          <cell r="A9488" t="str">
            <v>CCIN000829-5000-002</v>
          </cell>
          <cell r="I9488">
            <v>1919334</v>
          </cell>
        </row>
        <row r="9489">
          <cell r="A9489" t="str">
            <v>CCIN000830-1000-002</v>
          </cell>
          <cell r="I9489">
            <v>330319.2</v>
          </cell>
        </row>
        <row r="9490">
          <cell r="A9490" t="str">
            <v>CCIN000830-1000-003</v>
          </cell>
          <cell r="I9490">
            <v>104792</v>
          </cell>
        </row>
        <row r="9491">
          <cell r="A9491" t="str">
            <v>CCIN000830-2000-003</v>
          </cell>
          <cell r="I9491">
            <v>208959</v>
          </cell>
        </row>
        <row r="9492">
          <cell r="A9492" t="str">
            <v>CCIN000831-1000-003</v>
          </cell>
          <cell r="I9492">
            <v>1080000</v>
          </cell>
        </row>
        <row r="9493">
          <cell r="A9493" t="str">
            <v>CCIN000831-1000-004</v>
          </cell>
          <cell r="I9493">
            <v>70000</v>
          </cell>
        </row>
        <row r="9494">
          <cell r="A9494" t="str">
            <v>CCIN000831-1000-005</v>
          </cell>
          <cell r="I9494">
            <v>15000</v>
          </cell>
        </row>
        <row r="9495">
          <cell r="A9495" t="str">
            <v>CCIN000831-2000-003</v>
          </cell>
          <cell r="I9495">
            <v>2095000</v>
          </cell>
        </row>
        <row r="9496">
          <cell r="A9496" t="str">
            <v>CCIN000832-1000-003</v>
          </cell>
          <cell r="I9496">
            <v>2139469</v>
          </cell>
        </row>
        <row r="9497">
          <cell r="A9497" t="str">
            <v>CCIN000832-1000-004</v>
          </cell>
          <cell r="I9497">
            <v>220000</v>
          </cell>
        </row>
        <row r="9498">
          <cell r="A9498" t="str">
            <v>CCIN000832-1000-005</v>
          </cell>
          <cell r="I9498">
            <v>85000</v>
          </cell>
        </row>
        <row r="9499">
          <cell r="A9499" t="str">
            <v>CCIN000832-3000-001</v>
          </cell>
          <cell r="I9499">
            <v>50000</v>
          </cell>
        </row>
        <row r="9500">
          <cell r="A9500" t="str">
            <v>CCIN000832-4000-001</v>
          </cell>
          <cell r="I9500">
            <v>50000</v>
          </cell>
        </row>
        <row r="9501">
          <cell r="A9501" t="str">
            <v>CCIN000832-5000-001</v>
          </cell>
          <cell r="I9501">
            <v>50000</v>
          </cell>
        </row>
        <row r="9502">
          <cell r="A9502" t="str">
            <v>CCIN000832-6000-001</v>
          </cell>
          <cell r="I9502">
            <v>55000</v>
          </cell>
        </row>
        <row r="9503">
          <cell r="A9503" t="str">
            <v>CCIN000832-7000-001</v>
          </cell>
          <cell r="I9503">
            <v>55000</v>
          </cell>
        </row>
        <row r="9504">
          <cell r="A9504" t="str">
            <v>CCIN000833-1000-002</v>
          </cell>
          <cell r="I9504">
            <v>85638.3</v>
          </cell>
        </row>
        <row r="9505">
          <cell r="A9505" t="str">
            <v>CCIN000833-1000-003</v>
          </cell>
          <cell r="I9505">
            <v>200000</v>
          </cell>
        </row>
        <row r="9506">
          <cell r="A9506" t="str">
            <v>CCIN000834-1000-002</v>
          </cell>
          <cell r="I9506">
            <v>75000</v>
          </cell>
        </row>
        <row r="9507">
          <cell r="A9507" t="str">
            <v>CCIN000834-1000-003</v>
          </cell>
          <cell r="I9507">
            <v>241596</v>
          </cell>
        </row>
        <row r="9508">
          <cell r="A9508" t="str">
            <v>CCIN000835-2000-002</v>
          </cell>
          <cell r="I9508">
            <v>2153032</v>
          </cell>
        </row>
        <row r="9509">
          <cell r="A9509" t="str">
            <v>CCIN000835-2000-003</v>
          </cell>
          <cell r="I9509">
            <v>200107</v>
          </cell>
        </row>
        <row r="9510">
          <cell r="A9510" t="str">
            <v>CCIN000835-2000-004</v>
          </cell>
          <cell r="I9510">
            <v>83044</v>
          </cell>
        </row>
        <row r="9511">
          <cell r="A9511" t="str">
            <v>CCIN000835-3000-002</v>
          </cell>
          <cell r="I9511">
            <v>2506630</v>
          </cell>
        </row>
        <row r="9512">
          <cell r="A9512" t="str">
            <v>CCIN000835-3000-003</v>
          </cell>
          <cell r="I9512">
            <v>250000</v>
          </cell>
        </row>
        <row r="9513">
          <cell r="A9513" t="str">
            <v>CCIN000836-1000-002</v>
          </cell>
          <cell r="I9513">
            <v>53723.4</v>
          </cell>
        </row>
        <row r="9514">
          <cell r="A9514" t="str">
            <v>CCIN000836-1000-005</v>
          </cell>
          <cell r="I9514">
            <v>95000</v>
          </cell>
        </row>
        <row r="9515">
          <cell r="A9515" t="str">
            <v>CCIN000836-2000-002</v>
          </cell>
          <cell r="I9515">
            <v>53830</v>
          </cell>
        </row>
        <row r="9516">
          <cell r="A9516" t="str">
            <v>CCIN000836-3000-003</v>
          </cell>
          <cell r="I9516">
            <v>326703</v>
          </cell>
        </row>
        <row r="9517">
          <cell r="A9517" t="str">
            <v>CCIN000837-1000-002</v>
          </cell>
          <cell r="I9517">
            <v>2500000</v>
          </cell>
        </row>
        <row r="9518">
          <cell r="A9518" t="str">
            <v>CCIN000837-1000-003</v>
          </cell>
          <cell r="I9518">
            <v>418500</v>
          </cell>
        </row>
        <row r="9519">
          <cell r="A9519" t="str">
            <v>CCIN000837-1000-005</v>
          </cell>
          <cell r="I9519">
            <v>59465</v>
          </cell>
        </row>
        <row r="9520">
          <cell r="A9520" t="str">
            <v>CCIN000837-2000-003</v>
          </cell>
          <cell r="I9520">
            <v>125000</v>
          </cell>
        </row>
        <row r="9521">
          <cell r="A9521" t="str">
            <v>CCIN000837-3000-003</v>
          </cell>
          <cell r="I9521">
            <v>350000</v>
          </cell>
        </row>
        <row r="9522">
          <cell r="A9522" t="str">
            <v>CCIN000837-5000-001</v>
          </cell>
          <cell r="I9522">
            <v>10000</v>
          </cell>
        </row>
        <row r="9523">
          <cell r="A9523" t="str">
            <v>CCIN000838-1000-002</v>
          </cell>
          <cell r="I9523">
            <v>550000</v>
          </cell>
        </row>
        <row r="9524">
          <cell r="A9524" t="str">
            <v>CCIN000838-1000-003</v>
          </cell>
          <cell r="I9524">
            <v>200000</v>
          </cell>
        </row>
        <row r="9525">
          <cell r="A9525" t="str">
            <v>CCIN000838-1000-004</v>
          </cell>
          <cell r="I9525">
            <v>200000</v>
          </cell>
        </row>
        <row r="9526">
          <cell r="A9526" t="str">
            <v>CCIN000839-1000-002</v>
          </cell>
          <cell r="I9526">
            <v>160106.4</v>
          </cell>
        </row>
        <row r="9527">
          <cell r="A9527" t="str">
            <v>CCIN000839-1000-003</v>
          </cell>
          <cell r="I9527">
            <v>490000</v>
          </cell>
        </row>
        <row r="9528">
          <cell r="A9528" t="str">
            <v>CCIN000839-1000-004</v>
          </cell>
          <cell r="I9528">
            <v>3000000</v>
          </cell>
        </row>
        <row r="9529">
          <cell r="A9529" t="str">
            <v>CCIN000840-1000-002</v>
          </cell>
          <cell r="I9529">
            <v>106915</v>
          </cell>
        </row>
        <row r="9530">
          <cell r="A9530" t="str">
            <v>CCIN000840-1000-003</v>
          </cell>
          <cell r="I9530">
            <v>270000</v>
          </cell>
        </row>
        <row r="9531">
          <cell r="A9531" t="str">
            <v>CCIN000840-1000-004</v>
          </cell>
          <cell r="I9531">
            <v>27586</v>
          </cell>
        </row>
        <row r="9532">
          <cell r="A9532" t="str">
            <v>CCIN000840-2000-002</v>
          </cell>
          <cell r="I9532">
            <v>160212.79999999999</v>
          </cell>
        </row>
        <row r="9533">
          <cell r="A9533" t="str">
            <v>CCIN000840-3000-002</v>
          </cell>
          <cell r="I9533">
            <v>230000</v>
          </cell>
        </row>
        <row r="9534">
          <cell r="A9534" t="str">
            <v>CCIN000840-5000-002</v>
          </cell>
          <cell r="I9534">
            <v>300000</v>
          </cell>
        </row>
        <row r="9535">
          <cell r="A9535" t="str">
            <v>CCIN000841-1000-003</v>
          </cell>
          <cell r="I9535">
            <v>245000</v>
          </cell>
        </row>
        <row r="9536">
          <cell r="A9536" t="str">
            <v>CCIN000842-1000-003</v>
          </cell>
          <cell r="I9536">
            <v>250000</v>
          </cell>
        </row>
        <row r="9537">
          <cell r="A9537" t="str">
            <v>CCIN000842-1000-004</v>
          </cell>
          <cell r="I9537">
            <v>77580</v>
          </cell>
        </row>
        <row r="9538">
          <cell r="A9538" t="str">
            <v>CCIN000842-2000-005</v>
          </cell>
          <cell r="I9538">
            <v>92000</v>
          </cell>
        </row>
        <row r="9539">
          <cell r="A9539" t="str">
            <v>CCIN000842-3000-004</v>
          </cell>
          <cell r="I9539">
            <v>927850</v>
          </cell>
        </row>
        <row r="9540">
          <cell r="A9540" t="str">
            <v>CCIN000843-1000-003</v>
          </cell>
          <cell r="I9540">
            <v>250000</v>
          </cell>
        </row>
        <row r="9541">
          <cell r="A9541" t="str">
            <v>CCIN000843-1000-005</v>
          </cell>
          <cell r="I9541">
            <v>45000</v>
          </cell>
        </row>
        <row r="9542">
          <cell r="A9542" t="str">
            <v>CCIN000843-3000-005</v>
          </cell>
          <cell r="I9542">
            <v>320000</v>
          </cell>
        </row>
        <row r="9543">
          <cell r="A9543" t="str">
            <v>CCIN000844-10000-001</v>
          </cell>
          <cell r="I9543">
            <v>210000</v>
          </cell>
        </row>
        <row r="9544">
          <cell r="A9544" t="str">
            <v>CCIN000844-1000-004</v>
          </cell>
          <cell r="I9544">
            <v>50000</v>
          </cell>
        </row>
        <row r="9545">
          <cell r="A9545" t="str">
            <v>CCIN000844-11000-001</v>
          </cell>
          <cell r="I9545">
            <v>200000</v>
          </cell>
        </row>
        <row r="9546">
          <cell r="A9546" t="str">
            <v>CCIN000844-12000-001</v>
          </cell>
          <cell r="I9546">
            <v>100000</v>
          </cell>
        </row>
        <row r="9547">
          <cell r="A9547" t="str">
            <v>CCIN000844-13000-001</v>
          </cell>
          <cell r="I9547">
            <v>100000</v>
          </cell>
        </row>
        <row r="9548">
          <cell r="A9548" t="str">
            <v>CCIN000844-14000-001</v>
          </cell>
          <cell r="I9548">
            <v>210000</v>
          </cell>
        </row>
        <row r="9549">
          <cell r="A9549" t="str">
            <v>CCIN000844-15000-001</v>
          </cell>
          <cell r="I9549">
            <v>250000</v>
          </cell>
        </row>
        <row r="9550">
          <cell r="A9550" t="str">
            <v>CCIN000844-16000-001</v>
          </cell>
          <cell r="I9550">
            <v>213298</v>
          </cell>
        </row>
        <row r="9551">
          <cell r="A9551" t="str">
            <v>CCIN000844-17000-001</v>
          </cell>
          <cell r="I9551">
            <v>54000</v>
          </cell>
        </row>
        <row r="9552">
          <cell r="A9552" t="str">
            <v>CCIN000844-18000-001</v>
          </cell>
          <cell r="I9552">
            <v>200000</v>
          </cell>
        </row>
        <row r="9553">
          <cell r="A9553" t="str">
            <v>CCIN000844-19000-001</v>
          </cell>
          <cell r="I9553">
            <v>213298</v>
          </cell>
        </row>
        <row r="9554">
          <cell r="A9554" t="str">
            <v>CCIN000844-2000-003</v>
          </cell>
          <cell r="I9554">
            <v>173000</v>
          </cell>
        </row>
        <row r="9555">
          <cell r="A9555" t="str">
            <v>CCIN000844-21000-001</v>
          </cell>
          <cell r="I9555">
            <v>120000</v>
          </cell>
        </row>
        <row r="9556">
          <cell r="A9556" t="str">
            <v>CCIN000844-22000-001</v>
          </cell>
          <cell r="I9556">
            <v>180000</v>
          </cell>
        </row>
        <row r="9557">
          <cell r="A9557" t="str">
            <v>CCIN000844-25000-001</v>
          </cell>
          <cell r="I9557">
            <v>213298</v>
          </cell>
        </row>
        <row r="9558">
          <cell r="A9558" t="str">
            <v>CCIN000844-27000-001</v>
          </cell>
          <cell r="I9558">
            <v>247449</v>
          </cell>
        </row>
        <row r="9559">
          <cell r="A9559" t="str">
            <v>CCIN000844-28000-001</v>
          </cell>
          <cell r="I9559">
            <v>161000</v>
          </cell>
        </row>
        <row r="9560">
          <cell r="A9560" t="str">
            <v>CCIN000844-29000-001</v>
          </cell>
          <cell r="I9560">
            <v>213405</v>
          </cell>
        </row>
        <row r="9561">
          <cell r="A9561" t="str">
            <v>CCIN000844-8000-001</v>
          </cell>
          <cell r="I9561">
            <v>74000</v>
          </cell>
        </row>
        <row r="9562">
          <cell r="A9562" t="str">
            <v>CCIN000844-9000-001</v>
          </cell>
          <cell r="I9562">
            <v>50000</v>
          </cell>
        </row>
        <row r="9563">
          <cell r="A9563" t="str">
            <v>CCIN000845-1000-002</v>
          </cell>
          <cell r="I9563">
            <v>400000</v>
          </cell>
        </row>
        <row r="9564">
          <cell r="A9564" t="str">
            <v>CCIN000845-1000-003</v>
          </cell>
          <cell r="I9564">
            <v>83440</v>
          </cell>
        </row>
        <row r="9565">
          <cell r="A9565" t="str">
            <v>CCIN000845-3000-001</v>
          </cell>
          <cell r="I9565">
            <v>344000</v>
          </cell>
        </row>
        <row r="9566">
          <cell r="A9566" t="str">
            <v>CCIN000845-3000-002</v>
          </cell>
          <cell r="I9566">
            <v>326170</v>
          </cell>
        </row>
        <row r="9567">
          <cell r="A9567" t="str">
            <v>CCIN000846-1000-002</v>
          </cell>
          <cell r="I9567">
            <v>100000</v>
          </cell>
        </row>
        <row r="9568">
          <cell r="A9568" t="str">
            <v>CCIN000846-1000-003</v>
          </cell>
          <cell r="I9568">
            <v>500000</v>
          </cell>
        </row>
        <row r="9569">
          <cell r="A9569" t="str">
            <v>CCIN000846-1000-005</v>
          </cell>
          <cell r="I9569">
            <v>200000</v>
          </cell>
        </row>
        <row r="9570">
          <cell r="A9570" t="str">
            <v>CCIN000846-3000-002</v>
          </cell>
          <cell r="I9570">
            <v>122979</v>
          </cell>
        </row>
        <row r="9571">
          <cell r="A9571" t="str">
            <v>CCIN000847-10000-001</v>
          </cell>
          <cell r="I9571">
            <v>50000</v>
          </cell>
        </row>
        <row r="9572">
          <cell r="A9572" t="str">
            <v>CCIN000847-10000-002</v>
          </cell>
          <cell r="I9572">
            <v>2000000</v>
          </cell>
        </row>
        <row r="9573">
          <cell r="A9573" t="str">
            <v>CCIN000847-1000-003</v>
          </cell>
          <cell r="I9573">
            <v>850000</v>
          </cell>
        </row>
        <row r="9574">
          <cell r="A9574" t="str">
            <v>CCIN000847-1000-004</v>
          </cell>
          <cell r="I9574">
            <v>50000</v>
          </cell>
        </row>
        <row r="9575">
          <cell r="A9575" t="str">
            <v>CCIN000847-1000-005</v>
          </cell>
          <cell r="I9575">
            <v>50000</v>
          </cell>
        </row>
        <row r="9576">
          <cell r="A9576" t="str">
            <v>CCIN000847-11000-001</v>
          </cell>
          <cell r="I9576">
            <v>50000</v>
          </cell>
        </row>
        <row r="9577">
          <cell r="A9577" t="str">
            <v>CCIN000847-12000-001</v>
          </cell>
          <cell r="I9577">
            <v>50000</v>
          </cell>
        </row>
        <row r="9578">
          <cell r="A9578" t="str">
            <v>CCIN000847-14000-001</v>
          </cell>
          <cell r="I9578">
            <v>50000</v>
          </cell>
        </row>
        <row r="9579">
          <cell r="A9579" t="str">
            <v>CCIN000847-15000-001</v>
          </cell>
          <cell r="I9579">
            <v>50000</v>
          </cell>
        </row>
        <row r="9580">
          <cell r="A9580" t="str">
            <v>CCIN000847-2000-002</v>
          </cell>
          <cell r="I9580">
            <v>5043000</v>
          </cell>
        </row>
        <row r="9581">
          <cell r="A9581" t="str">
            <v>CCIN000847-2000-005</v>
          </cell>
          <cell r="I9581">
            <v>105000</v>
          </cell>
        </row>
        <row r="9582">
          <cell r="A9582" t="str">
            <v>CCIN000847-3000-002</v>
          </cell>
          <cell r="I9582">
            <v>2000000</v>
          </cell>
        </row>
        <row r="9583">
          <cell r="A9583" t="str">
            <v>CCIN000847-5000-001</v>
          </cell>
          <cell r="I9583">
            <v>50000</v>
          </cell>
        </row>
        <row r="9584">
          <cell r="A9584" t="str">
            <v>CCIN000847-5000-002</v>
          </cell>
          <cell r="I9584">
            <v>5000000</v>
          </cell>
        </row>
        <row r="9585">
          <cell r="A9585" t="str">
            <v>CCIN000847-6000-001</v>
          </cell>
          <cell r="I9585">
            <v>50000</v>
          </cell>
        </row>
        <row r="9586">
          <cell r="A9586" t="str">
            <v>CCIN000847-6000-002</v>
          </cell>
          <cell r="I9586">
            <v>5000000</v>
          </cell>
        </row>
        <row r="9587">
          <cell r="A9587" t="str">
            <v>CCIN000847-7000-001</v>
          </cell>
          <cell r="I9587">
            <v>50000</v>
          </cell>
        </row>
        <row r="9588">
          <cell r="A9588" t="str">
            <v>CCIN000847-7000-002</v>
          </cell>
          <cell r="I9588">
            <v>4000000</v>
          </cell>
        </row>
        <row r="9589">
          <cell r="A9589" t="str">
            <v>CCIN000847-8000-001</v>
          </cell>
          <cell r="I9589">
            <v>50000</v>
          </cell>
        </row>
        <row r="9590">
          <cell r="A9590" t="str">
            <v>CCIN000847-8000-002</v>
          </cell>
          <cell r="I9590">
            <v>7000000</v>
          </cell>
        </row>
        <row r="9591">
          <cell r="A9591" t="str">
            <v>CCIN000847-9000-001</v>
          </cell>
          <cell r="I9591">
            <v>50000</v>
          </cell>
        </row>
        <row r="9592">
          <cell r="A9592" t="str">
            <v>CCIN000847-9000-002</v>
          </cell>
          <cell r="I9592">
            <v>2000000</v>
          </cell>
        </row>
        <row r="9593">
          <cell r="A9593" t="str">
            <v>CCIN000848-1000-002</v>
          </cell>
          <cell r="I9593">
            <v>80000</v>
          </cell>
        </row>
        <row r="9594">
          <cell r="A9594" t="str">
            <v>CCIN000848-1000-004</v>
          </cell>
          <cell r="I9594">
            <v>64956</v>
          </cell>
        </row>
        <row r="9595">
          <cell r="A9595" t="str">
            <v>CCIN000848-6000-001</v>
          </cell>
          <cell r="I9595">
            <v>170000</v>
          </cell>
        </row>
        <row r="9596">
          <cell r="A9596" t="str">
            <v>CCIN000848-7000-001</v>
          </cell>
          <cell r="I9596">
            <v>150000</v>
          </cell>
        </row>
        <row r="9597">
          <cell r="A9597" t="str">
            <v>CCIN000849-10000-005</v>
          </cell>
          <cell r="I9597">
            <v>41300</v>
          </cell>
        </row>
        <row r="9598">
          <cell r="A9598" t="str">
            <v>CCIN000849-1000-002</v>
          </cell>
          <cell r="I9598">
            <v>350000</v>
          </cell>
        </row>
        <row r="9599">
          <cell r="A9599" t="str">
            <v>CCIN000849-11000-005</v>
          </cell>
          <cell r="I9599">
            <v>873626</v>
          </cell>
        </row>
        <row r="9600">
          <cell r="A9600" t="str">
            <v>CCIN000850-1000-003</v>
          </cell>
          <cell r="I9600">
            <v>300000</v>
          </cell>
        </row>
        <row r="9601">
          <cell r="A9601" t="str">
            <v>CCIN000850-1000-004</v>
          </cell>
          <cell r="I9601">
            <v>37036</v>
          </cell>
        </row>
        <row r="9602">
          <cell r="A9602" t="str">
            <v>CCIN000850-1000-005</v>
          </cell>
          <cell r="I9602">
            <v>25000</v>
          </cell>
        </row>
        <row r="9603">
          <cell r="A9603" t="str">
            <v>CCIN000850-4000-003</v>
          </cell>
          <cell r="I9603">
            <v>398747</v>
          </cell>
        </row>
        <row r="9604">
          <cell r="A9604" t="str">
            <v>CCIN000850-6000-001</v>
          </cell>
          <cell r="I9604">
            <v>100000</v>
          </cell>
        </row>
        <row r="9605">
          <cell r="A9605" t="str">
            <v>CCIN000850-7000-001</v>
          </cell>
          <cell r="I9605">
            <v>100000</v>
          </cell>
        </row>
        <row r="9606">
          <cell r="A9606" t="str">
            <v>CCIN000850-8000-001</v>
          </cell>
          <cell r="I9606">
            <v>100000</v>
          </cell>
        </row>
        <row r="9607">
          <cell r="A9607" t="str">
            <v>CCIN000851-10000-001</v>
          </cell>
          <cell r="I9607">
            <v>80000</v>
          </cell>
        </row>
        <row r="9608">
          <cell r="A9608" t="str">
            <v>CCIN000851-1000-003</v>
          </cell>
          <cell r="I9608">
            <v>1000000</v>
          </cell>
        </row>
        <row r="9609">
          <cell r="A9609" t="str">
            <v>CCIN000851-11000-001</v>
          </cell>
          <cell r="I9609">
            <v>80000</v>
          </cell>
        </row>
        <row r="9610">
          <cell r="A9610" t="str">
            <v>CCIN000851-2000-002</v>
          </cell>
          <cell r="I9610">
            <v>181383</v>
          </cell>
        </row>
        <row r="9611">
          <cell r="A9611" t="str">
            <v>CCIN000851-2000-005</v>
          </cell>
          <cell r="I9611">
            <v>400000</v>
          </cell>
        </row>
        <row r="9612">
          <cell r="A9612" t="str">
            <v>CCIN000851-3000-002</v>
          </cell>
          <cell r="I9612">
            <v>120000</v>
          </cell>
        </row>
        <row r="9613">
          <cell r="A9613" t="str">
            <v>CCIN000851-7000-001</v>
          </cell>
          <cell r="I9613">
            <v>70000</v>
          </cell>
        </row>
        <row r="9614">
          <cell r="A9614" t="str">
            <v>CCIN000851-8000-001</v>
          </cell>
          <cell r="I9614">
            <v>70000</v>
          </cell>
        </row>
        <row r="9615">
          <cell r="A9615" t="str">
            <v>CCIN000851-9000-001</v>
          </cell>
          <cell r="I9615">
            <v>70000</v>
          </cell>
        </row>
        <row r="9616">
          <cell r="A9616" t="str">
            <v>CCIN000852-1000-003</v>
          </cell>
          <cell r="I9616">
            <v>2135213</v>
          </cell>
        </row>
        <row r="9617">
          <cell r="A9617" t="str">
            <v>CCIN000852-1000-004</v>
          </cell>
          <cell r="I9617">
            <v>50000</v>
          </cell>
        </row>
        <row r="9618">
          <cell r="A9618" t="str">
            <v>CCIN000852-1000-005</v>
          </cell>
          <cell r="I9618">
            <v>460000</v>
          </cell>
        </row>
        <row r="9619">
          <cell r="A9619" t="str">
            <v>CCIN000852-2000-002</v>
          </cell>
          <cell r="I9619">
            <v>200000</v>
          </cell>
        </row>
        <row r="9620">
          <cell r="A9620" t="str">
            <v>CCIN000852-2000-003</v>
          </cell>
          <cell r="I9620">
            <v>2135213</v>
          </cell>
        </row>
        <row r="9621">
          <cell r="A9621" t="str">
            <v>CCIN000852-3000-002</v>
          </cell>
          <cell r="I9621">
            <v>300000</v>
          </cell>
        </row>
        <row r="9622">
          <cell r="A9622" t="str">
            <v>CCIN000853-1000-002</v>
          </cell>
          <cell r="I9622">
            <v>203500.11</v>
          </cell>
        </row>
        <row r="9623">
          <cell r="A9623" t="str">
            <v>CCIN000853-1000-003</v>
          </cell>
          <cell r="I9623">
            <v>275000</v>
          </cell>
        </row>
        <row r="9624">
          <cell r="A9624" t="str">
            <v>CCIN000853-2000-002</v>
          </cell>
          <cell r="I9624">
            <v>2035003.11</v>
          </cell>
        </row>
        <row r="9625">
          <cell r="A9625" t="str">
            <v>CCIN000853-2000-005</v>
          </cell>
          <cell r="I9625">
            <v>85000</v>
          </cell>
        </row>
        <row r="9626">
          <cell r="A9626" t="str">
            <v>CCIN000853-4000-001</v>
          </cell>
          <cell r="I9626">
            <v>100000</v>
          </cell>
        </row>
        <row r="9627">
          <cell r="A9627" t="str">
            <v>CCIN000853-5000-001</v>
          </cell>
          <cell r="I9627">
            <v>150000</v>
          </cell>
        </row>
        <row r="9628">
          <cell r="A9628" t="str">
            <v>CCIN000853-6000-001</v>
          </cell>
          <cell r="I9628">
            <v>110000</v>
          </cell>
        </row>
        <row r="9629">
          <cell r="A9629" t="str">
            <v>CCIN000853-7000-001</v>
          </cell>
          <cell r="I9629">
            <v>200000</v>
          </cell>
        </row>
        <row r="9630">
          <cell r="A9630" t="str">
            <v>CCIN000853-8000-001</v>
          </cell>
          <cell r="I9630">
            <v>500000</v>
          </cell>
        </row>
        <row r="9631">
          <cell r="A9631" t="str">
            <v>CCIN000853-9000-001</v>
          </cell>
          <cell r="I9631">
            <v>200000</v>
          </cell>
        </row>
        <row r="9632">
          <cell r="A9632" t="str">
            <v>CCIN000854-1000-003</v>
          </cell>
          <cell r="I9632">
            <v>250000</v>
          </cell>
        </row>
        <row r="9633">
          <cell r="A9633" t="str">
            <v>CCIN000854-1000-004</v>
          </cell>
          <cell r="I9633">
            <v>35000</v>
          </cell>
        </row>
        <row r="9634">
          <cell r="A9634" t="str">
            <v>CCIN000854-2000-003</v>
          </cell>
          <cell r="I9634">
            <v>54000</v>
          </cell>
        </row>
        <row r="9635">
          <cell r="A9635" t="str">
            <v>CCIN000854-3000-003</v>
          </cell>
          <cell r="I9635">
            <v>300000</v>
          </cell>
        </row>
        <row r="9636">
          <cell r="A9636" t="str">
            <v>CCIN000855-1000-002</v>
          </cell>
          <cell r="I9636">
            <v>3000000</v>
          </cell>
        </row>
        <row r="9637">
          <cell r="A9637" t="str">
            <v>CCIN000855-1000-003</v>
          </cell>
          <cell r="I9637">
            <v>350000</v>
          </cell>
        </row>
        <row r="9638">
          <cell r="A9638" t="str">
            <v>CCIN000855-1000-004</v>
          </cell>
          <cell r="I9638">
            <v>30000</v>
          </cell>
        </row>
        <row r="9639">
          <cell r="A9639" t="str">
            <v>CCIN000855-1000-005</v>
          </cell>
          <cell r="I9639">
            <v>100000</v>
          </cell>
        </row>
        <row r="9640">
          <cell r="A9640" t="str">
            <v>CCIN000856-1000-003</v>
          </cell>
          <cell r="I9640">
            <v>265000</v>
          </cell>
        </row>
        <row r="9641">
          <cell r="A9641" t="str">
            <v>CCIN000856-11000-001</v>
          </cell>
          <cell r="I9641">
            <v>213404.3</v>
          </cell>
        </row>
        <row r="9642">
          <cell r="A9642" t="str">
            <v>CCIN000856-12000-001</v>
          </cell>
          <cell r="I9642">
            <v>213500</v>
          </cell>
        </row>
        <row r="9643">
          <cell r="A9643" t="str">
            <v>CCIN000856-7000-001</v>
          </cell>
          <cell r="I9643">
            <v>100000</v>
          </cell>
        </row>
        <row r="9644">
          <cell r="A9644" t="str">
            <v>CCIN000856-8000-001</v>
          </cell>
          <cell r="I9644">
            <v>50000</v>
          </cell>
        </row>
        <row r="9645">
          <cell r="A9645" t="str">
            <v>CCIN000856-9000-001</v>
          </cell>
          <cell r="I9645">
            <v>200000</v>
          </cell>
        </row>
        <row r="9646">
          <cell r="A9646" t="str">
            <v>CCIN000857-1000-003</v>
          </cell>
          <cell r="I9646">
            <v>300000</v>
          </cell>
        </row>
        <row r="9647">
          <cell r="A9647" t="str">
            <v>CCIN000857-1000-004</v>
          </cell>
          <cell r="I9647">
            <v>31425</v>
          </cell>
        </row>
        <row r="9648">
          <cell r="A9648" t="str">
            <v>CCIN000857-2000-001</v>
          </cell>
          <cell r="I9648">
            <v>100000</v>
          </cell>
        </row>
        <row r="9649">
          <cell r="A9649" t="str">
            <v>CCIN000857-2000-003</v>
          </cell>
          <cell r="I9649">
            <v>100000</v>
          </cell>
        </row>
        <row r="9650">
          <cell r="A9650" t="str">
            <v>CCIN000857-3000-003</v>
          </cell>
          <cell r="I9650">
            <v>100000</v>
          </cell>
        </row>
        <row r="9651">
          <cell r="A9651" t="str">
            <v>CCIN000858-1000-003</v>
          </cell>
          <cell r="I9651">
            <v>600000</v>
          </cell>
        </row>
        <row r="9652">
          <cell r="A9652" t="str">
            <v>CCIN000858-1000-004</v>
          </cell>
          <cell r="I9652">
            <v>231000</v>
          </cell>
        </row>
        <row r="9653">
          <cell r="A9653" t="str">
            <v>CCIN000858-2000-003</v>
          </cell>
          <cell r="I9653">
            <v>30000</v>
          </cell>
        </row>
        <row r="9654">
          <cell r="A9654" t="str">
            <v>CCIN000858-3000-003</v>
          </cell>
          <cell r="I9654">
            <v>30000</v>
          </cell>
        </row>
        <row r="9655">
          <cell r="A9655" t="str">
            <v>CCIN000859-1000-002</v>
          </cell>
          <cell r="I9655">
            <v>3390356.84</v>
          </cell>
        </row>
        <row r="9656">
          <cell r="A9656" t="str">
            <v>CCIN000859-1000-003</v>
          </cell>
          <cell r="I9656">
            <v>250000</v>
          </cell>
        </row>
        <row r="9657">
          <cell r="A9657" t="str">
            <v>CCIN000860-10000-001</v>
          </cell>
          <cell r="I9657">
            <v>150000</v>
          </cell>
        </row>
        <row r="9658">
          <cell r="A9658" t="str">
            <v>CCIN000860-1000-003</v>
          </cell>
          <cell r="I9658">
            <v>600000</v>
          </cell>
        </row>
        <row r="9659">
          <cell r="A9659" t="str">
            <v>CCIN000860-1000-005</v>
          </cell>
          <cell r="I9659">
            <v>70000</v>
          </cell>
        </row>
        <row r="9660">
          <cell r="A9660" t="str">
            <v>CCIN000860-11000-001</v>
          </cell>
          <cell r="I9660">
            <v>150000</v>
          </cell>
        </row>
        <row r="9661">
          <cell r="A9661" t="str">
            <v>CCIN000860-12000-001</v>
          </cell>
          <cell r="I9661">
            <v>150000</v>
          </cell>
        </row>
        <row r="9662">
          <cell r="A9662" t="str">
            <v>CCIN000860-2000-003</v>
          </cell>
          <cell r="I9662">
            <v>600000</v>
          </cell>
        </row>
        <row r="9663">
          <cell r="A9663" t="str">
            <v>CCIN000860-2000-004</v>
          </cell>
          <cell r="I9663">
            <v>15000</v>
          </cell>
        </row>
        <row r="9664">
          <cell r="A9664" t="str">
            <v>CCIN000860-3000-003</v>
          </cell>
          <cell r="I9664">
            <v>400000</v>
          </cell>
        </row>
        <row r="9665">
          <cell r="A9665" t="str">
            <v>CCIN000860-4000-002</v>
          </cell>
          <cell r="I9665">
            <v>70000</v>
          </cell>
        </row>
        <row r="9666">
          <cell r="A9666" t="str">
            <v>CCIN000860-5000-002</v>
          </cell>
          <cell r="I9666">
            <v>107021.3</v>
          </cell>
        </row>
        <row r="9667">
          <cell r="A9667" t="str">
            <v>CCIN000860-7000-002</v>
          </cell>
          <cell r="I9667">
            <v>100000</v>
          </cell>
        </row>
        <row r="9668">
          <cell r="A9668" t="str">
            <v>CCIN000861-1000-003</v>
          </cell>
          <cell r="I9668">
            <v>470000</v>
          </cell>
        </row>
        <row r="9669">
          <cell r="A9669" t="str">
            <v>CCIN000861-1000-005</v>
          </cell>
          <cell r="I9669">
            <v>45000</v>
          </cell>
        </row>
        <row r="9670">
          <cell r="A9670" t="str">
            <v>CCIN000862-1000-004</v>
          </cell>
          <cell r="I9670">
            <v>55936</v>
          </cell>
        </row>
        <row r="9671">
          <cell r="A9671" t="str">
            <v>CCIN000862-2000-002</v>
          </cell>
          <cell r="I9671">
            <v>176000</v>
          </cell>
        </row>
        <row r="9672">
          <cell r="A9672" t="str">
            <v>CCIN000862-4000-002</v>
          </cell>
          <cell r="I9672">
            <v>176000</v>
          </cell>
        </row>
        <row r="9673">
          <cell r="A9673" t="str">
            <v>CCIN000863-1000-003</v>
          </cell>
          <cell r="I9673">
            <v>3200000</v>
          </cell>
        </row>
        <row r="9674">
          <cell r="A9674" t="str">
            <v>CCIN000863-1000-004</v>
          </cell>
          <cell r="I9674">
            <v>150000</v>
          </cell>
        </row>
        <row r="9675">
          <cell r="A9675" t="str">
            <v>CCIN000864-1000-004</v>
          </cell>
          <cell r="I9675">
            <v>40567</v>
          </cell>
        </row>
        <row r="9676">
          <cell r="A9676" t="str">
            <v>CCIN000864-1000-005</v>
          </cell>
          <cell r="I9676">
            <v>150000</v>
          </cell>
        </row>
        <row r="9677">
          <cell r="A9677" t="str">
            <v>CCIN000864-2000-002</v>
          </cell>
          <cell r="I9677">
            <v>2500000</v>
          </cell>
        </row>
        <row r="9678">
          <cell r="A9678" t="str">
            <v>CCIN000865-1000-002</v>
          </cell>
          <cell r="I9678">
            <v>50000</v>
          </cell>
        </row>
        <row r="9679">
          <cell r="A9679" t="str">
            <v>CCIN000865-1000-003</v>
          </cell>
          <cell r="I9679">
            <v>688500</v>
          </cell>
        </row>
        <row r="9680">
          <cell r="A9680" t="str">
            <v>CCIN000865-1000-004</v>
          </cell>
          <cell r="I9680">
            <v>739768</v>
          </cell>
        </row>
        <row r="9681">
          <cell r="A9681" t="str">
            <v>CCIN000865-2000-003</v>
          </cell>
          <cell r="I9681">
            <v>550192</v>
          </cell>
        </row>
        <row r="9682">
          <cell r="A9682" t="str">
            <v>CCIN000865-2000-004</v>
          </cell>
          <cell r="I9682">
            <v>1456353</v>
          </cell>
        </row>
        <row r="9683">
          <cell r="A9683" t="str">
            <v>CCIN000865-4000-003</v>
          </cell>
          <cell r="I9683">
            <v>550000</v>
          </cell>
        </row>
        <row r="9684">
          <cell r="A9684" t="str">
            <v>CCIN000866-10000-001</v>
          </cell>
          <cell r="I9684">
            <v>100000</v>
          </cell>
        </row>
        <row r="9685">
          <cell r="A9685" t="str">
            <v>CCIN000866-1000-004</v>
          </cell>
          <cell r="I9685">
            <v>400000</v>
          </cell>
        </row>
        <row r="9686">
          <cell r="A9686" t="str">
            <v>CCIN000866-1000-005</v>
          </cell>
          <cell r="I9686">
            <v>150000</v>
          </cell>
        </row>
        <row r="9687">
          <cell r="A9687" t="str">
            <v>CCIN000866-11000-001</v>
          </cell>
          <cell r="I9687">
            <v>100000</v>
          </cell>
        </row>
        <row r="9688">
          <cell r="A9688" t="str">
            <v>CCIN000866-12000-001</v>
          </cell>
          <cell r="I9688">
            <v>80000</v>
          </cell>
        </row>
        <row r="9689">
          <cell r="A9689" t="str">
            <v>CCIN000867-1000-003</v>
          </cell>
          <cell r="I9689">
            <v>31705.95</v>
          </cell>
        </row>
        <row r="9690">
          <cell r="A9690" t="str">
            <v>CCIN000867-1000-004</v>
          </cell>
          <cell r="I9690">
            <v>150000</v>
          </cell>
        </row>
        <row r="9691">
          <cell r="A9691" t="str">
            <v>CCIN000867-1000-005</v>
          </cell>
          <cell r="I9691">
            <v>150000</v>
          </cell>
        </row>
        <row r="9692">
          <cell r="A9692" t="str">
            <v>CCIN000867-2000-005</v>
          </cell>
          <cell r="I9692">
            <v>27300</v>
          </cell>
        </row>
        <row r="9693">
          <cell r="A9693" t="str">
            <v>CCIN000867-3000-001</v>
          </cell>
          <cell r="I9693">
            <v>500000</v>
          </cell>
        </row>
        <row r="9694">
          <cell r="A9694" t="str">
            <v>CCIN000867-3000-002</v>
          </cell>
          <cell r="I9694">
            <v>223936.2</v>
          </cell>
        </row>
        <row r="9695">
          <cell r="A9695" t="str">
            <v>CCIN000867-4000-001</v>
          </cell>
          <cell r="I9695">
            <v>500000</v>
          </cell>
        </row>
        <row r="9696">
          <cell r="A9696" t="str">
            <v>CCIN000868-1000-002</v>
          </cell>
          <cell r="I9696">
            <v>75000</v>
          </cell>
        </row>
        <row r="9697">
          <cell r="A9697" t="str">
            <v>CCIN000868-1000-003</v>
          </cell>
          <cell r="I9697">
            <v>171000</v>
          </cell>
        </row>
        <row r="9698">
          <cell r="A9698" t="str">
            <v>CCIN000868-1000-004</v>
          </cell>
          <cell r="I9698">
            <v>29996</v>
          </cell>
        </row>
        <row r="9699">
          <cell r="A9699" t="str">
            <v>CCIN000868-11000-001</v>
          </cell>
          <cell r="I9699">
            <v>534400</v>
          </cell>
        </row>
        <row r="9700">
          <cell r="A9700" t="str">
            <v>CCIN000868-12000-001</v>
          </cell>
          <cell r="I9700">
            <v>330000</v>
          </cell>
        </row>
        <row r="9701">
          <cell r="A9701" t="str">
            <v>CCIN000868-2000-001</v>
          </cell>
          <cell r="I9701">
            <v>1000000</v>
          </cell>
        </row>
        <row r="9702">
          <cell r="A9702" t="str">
            <v>CCIN000868-3000-001</v>
          </cell>
          <cell r="I9702">
            <v>250000</v>
          </cell>
        </row>
        <row r="9703">
          <cell r="A9703" t="str">
            <v>CCIN000868-4000-001</v>
          </cell>
          <cell r="I9703">
            <v>522000</v>
          </cell>
        </row>
        <row r="9704">
          <cell r="A9704" t="str">
            <v>CCIN000868-5000-001</v>
          </cell>
          <cell r="I9704">
            <v>427000</v>
          </cell>
        </row>
        <row r="9705">
          <cell r="A9705" t="str">
            <v>CCIN000868-7000-001</v>
          </cell>
          <cell r="I9705">
            <v>106915</v>
          </cell>
        </row>
        <row r="9706">
          <cell r="A9706" t="str">
            <v>CCIN000868-8000-001</v>
          </cell>
          <cell r="I9706">
            <v>1064500</v>
          </cell>
        </row>
        <row r="9707">
          <cell r="A9707" t="str">
            <v>CCIN000868-9000-001</v>
          </cell>
          <cell r="I9707">
            <v>532554</v>
          </cell>
        </row>
        <row r="9708">
          <cell r="A9708" t="str">
            <v>CCIN000869-10000-001</v>
          </cell>
          <cell r="I9708">
            <v>60000</v>
          </cell>
        </row>
        <row r="9709">
          <cell r="A9709" t="str">
            <v>CCIN000869-1000-003</v>
          </cell>
          <cell r="I9709">
            <v>150000</v>
          </cell>
        </row>
        <row r="9710">
          <cell r="A9710" t="str">
            <v>CCIN000869-11000-001</v>
          </cell>
          <cell r="I9710">
            <v>70000</v>
          </cell>
        </row>
        <row r="9711">
          <cell r="A9711" t="str">
            <v>CCIN000869-12000-001</v>
          </cell>
          <cell r="I9711">
            <v>70000</v>
          </cell>
        </row>
        <row r="9712">
          <cell r="A9712" t="str">
            <v>CCIN000869-13000-001</v>
          </cell>
          <cell r="I9712">
            <v>70000</v>
          </cell>
        </row>
        <row r="9713">
          <cell r="A9713" t="str">
            <v>CCIN000869-14000-001</v>
          </cell>
          <cell r="I9713">
            <v>70000</v>
          </cell>
        </row>
        <row r="9714">
          <cell r="A9714" t="str">
            <v>CCIN000869-15000-001</v>
          </cell>
          <cell r="I9714">
            <v>80000</v>
          </cell>
        </row>
        <row r="9715">
          <cell r="A9715" t="str">
            <v>CCIN000869-16000-001</v>
          </cell>
          <cell r="I9715">
            <v>100000</v>
          </cell>
        </row>
        <row r="9716">
          <cell r="A9716" t="str">
            <v>CCIN000869-17000-001</v>
          </cell>
          <cell r="I9716">
            <v>100000</v>
          </cell>
        </row>
        <row r="9717">
          <cell r="A9717" t="str">
            <v>CCIN000869-18000-001</v>
          </cell>
          <cell r="I9717">
            <v>100000</v>
          </cell>
        </row>
        <row r="9718">
          <cell r="A9718" t="str">
            <v>CCIN000869-19000-001</v>
          </cell>
          <cell r="I9718">
            <v>100000</v>
          </cell>
        </row>
        <row r="9719">
          <cell r="A9719" t="str">
            <v>CCIN000869-20000-001</v>
          </cell>
          <cell r="I9719">
            <v>100000</v>
          </cell>
        </row>
        <row r="9720">
          <cell r="A9720" t="str">
            <v>CCIN000869-22000-001</v>
          </cell>
          <cell r="I9720">
            <v>100000</v>
          </cell>
        </row>
        <row r="9721">
          <cell r="A9721" t="str">
            <v>CCIN000869-23000-001</v>
          </cell>
          <cell r="I9721">
            <v>100000</v>
          </cell>
        </row>
        <row r="9722">
          <cell r="A9722" t="str">
            <v>CCIN000869-24000-001</v>
          </cell>
          <cell r="I9722">
            <v>100000</v>
          </cell>
        </row>
        <row r="9723">
          <cell r="A9723" t="str">
            <v>CCIN000869-25000-001</v>
          </cell>
          <cell r="I9723">
            <v>100000</v>
          </cell>
        </row>
        <row r="9724">
          <cell r="A9724" t="str">
            <v>CCIN000869-26000-001</v>
          </cell>
          <cell r="I9724">
            <v>100000</v>
          </cell>
        </row>
        <row r="9725">
          <cell r="A9725" t="str">
            <v>CCIN000869-8000-001</v>
          </cell>
          <cell r="I9725">
            <v>90000</v>
          </cell>
        </row>
        <row r="9726">
          <cell r="A9726" t="str">
            <v>CCIN000869-9000-001</v>
          </cell>
          <cell r="I9726">
            <v>70000</v>
          </cell>
        </row>
        <row r="9727">
          <cell r="A9727" t="str">
            <v>CCIN000870-1000-005</v>
          </cell>
          <cell r="I9727">
            <v>475000</v>
          </cell>
        </row>
        <row r="9728">
          <cell r="A9728" t="str">
            <v>CCIN000871-2000-002</v>
          </cell>
          <cell r="I9728">
            <v>1489893.7</v>
          </cell>
        </row>
        <row r="9729">
          <cell r="A9729" t="str">
            <v>CCIN000872-1000-002</v>
          </cell>
          <cell r="I9729">
            <v>85638.3</v>
          </cell>
        </row>
        <row r="9730">
          <cell r="A9730" t="str">
            <v>CCIN000872-1000-003</v>
          </cell>
          <cell r="I9730">
            <v>1190000</v>
          </cell>
        </row>
        <row r="9731">
          <cell r="A9731" t="str">
            <v>CCIN000872-1000-004</v>
          </cell>
          <cell r="I9731">
            <v>200000</v>
          </cell>
        </row>
        <row r="9732">
          <cell r="A9732" t="str">
            <v>CCIN000872-1000-005</v>
          </cell>
          <cell r="I9732">
            <v>10000</v>
          </cell>
        </row>
        <row r="9733">
          <cell r="A9733" t="str">
            <v>CCIN000872-2000-002</v>
          </cell>
          <cell r="I9733">
            <v>138937</v>
          </cell>
        </row>
        <row r="9734">
          <cell r="A9734" t="str">
            <v>CCIN000873-1000-003</v>
          </cell>
          <cell r="I9734">
            <v>2000000</v>
          </cell>
        </row>
        <row r="9735">
          <cell r="A9735" t="str">
            <v>CCIN000873-1000-005</v>
          </cell>
          <cell r="I9735">
            <v>40000</v>
          </cell>
        </row>
        <row r="9736">
          <cell r="A9736" t="str">
            <v>CCIN000873-2000-003</v>
          </cell>
          <cell r="I9736">
            <v>500000</v>
          </cell>
        </row>
        <row r="9737">
          <cell r="A9737" t="str">
            <v>CCIN000873-2000-004</v>
          </cell>
          <cell r="I9737">
            <v>100000</v>
          </cell>
        </row>
        <row r="9738">
          <cell r="A9738" t="str">
            <v>CCIN000874-1000-002</v>
          </cell>
          <cell r="I9738">
            <v>390000</v>
          </cell>
        </row>
        <row r="9739">
          <cell r="A9739" t="str">
            <v>CCIN000874-1000-003</v>
          </cell>
          <cell r="I9739">
            <v>3231250</v>
          </cell>
        </row>
        <row r="9740">
          <cell r="A9740" t="str">
            <v>CCIN000874-1000-004</v>
          </cell>
          <cell r="I9740">
            <v>550000</v>
          </cell>
        </row>
        <row r="9741">
          <cell r="A9741" t="str">
            <v>CCIN000874-3000-001</v>
          </cell>
          <cell r="I9741">
            <v>50000</v>
          </cell>
        </row>
        <row r="9742">
          <cell r="A9742" t="str">
            <v>CCIN000874-4000-001</v>
          </cell>
          <cell r="I9742">
            <v>50000</v>
          </cell>
        </row>
        <row r="9743">
          <cell r="A9743" t="str">
            <v>CCIN000874-5000-001</v>
          </cell>
          <cell r="I9743">
            <v>60000</v>
          </cell>
        </row>
        <row r="9744">
          <cell r="A9744" t="str">
            <v>CCIN000875-10000-003</v>
          </cell>
          <cell r="I9744">
            <v>200000</v>
          </cell>
        </row>
        <row r="9745">
          <cell r="A9745" t="str">
            <v>CCIN000875-10000-005</v>
          </cell>
          <cell r="I9745">
            <v>800000</v>
          </cell>
        </row>
        <row r="9746">
          <cell r="A9746" t="str">
            <v>CCIN000875-1000-003</v>
          </cell>
          <cell r="I9746">
            <v>2139469</v>
          </cell>
        </row>
        <row r="9747">
          <cell r="A9747" t="str">
            <v>CCIN000875-1000-005</v>
          </cell>
          <cell r="I9747">
            <v>800000</v>
          </cell>
        </row>
        <row r="9748">
          <cell r="A9748" t="str">
            <v>CCIN000875-11000-003</v>
          </cell>
          <cell r="I9748">
            <v>300000</v>
          </cell>
        </row>
        <row r="9749">
          <cell r="A9749" t="str">
            <v>CCIN000875-12000-003</v>
          </cell>
          <cell r="I9749">
            <v>200000</v>
          </cell>
        </row>
        <row r="9750">
          <cell r="A9750" t="str">
            <v>CCIN000875-13000-003</v>
          </cell>
          <cell r="I9750">
            <v>370000</v>
          </cell>
        </row>
        <row r="9751">
          <cell r="A9751" t="str">
            <v>CCIN000875-14000-003</v>
          </cell>
          <cell r="I9751">
            <v>1100000</v>
          </cell>
        </row>
        <row r="9752">
          <cell r="A9752" t="str">
            <v>CCIN000875-15000-003</v>
          </cell>
          <cell r="I9752">
            <v>150000</v>
          </cell>
        </row>
        <row r="9753">
          <cell r="A9753" t="str">
            <v>CCIN000875-16000-003</v>
          </cell>
          <cell r="I9753">
            <v>215000</v>
          </cell>
        </row>
        <row r="9754">
          <cell r="A9754" t="str">
            <v>CCIN000875-2000-003</v>
          </cell>
          <cell r="I9754">
            <v>300000</v>
          </cell>
        </row>
        <row r="9755">
          <cell r="A9755" t="str">
            <v>CCIN000875-2000-005</v>
          </cell>
          <cell r="I9755">
            <v>100000</v>
          </cell>
        </row>
        <row r="9756">
          <cell r="A9756" t="str">
            <v>CCIN000875-3000-002</v>
          </cell>
          <cell r="I9756">
            <v>2138830</v>
          </cell>
        </row>
        <row r="9757">
          <cell r="A9757" t="str">
            <v>CCIN000875-3000-003</v>
          </cell>
          <cell r="I9757">
            <v>200000</v>
          </cell>
        </row>
        <row r="9758">
          <cell r="A9758" t="str">
            <v>CCIN000875-3000-005</v>
          </cell>
          <cell r="I9758">
            <v>150000</v>
          </cell>
        </row>
        <row r="9759">
          <cell r="A9759" t="str">
            <v>CCIN000875-4000-002</v>
          </cell>
          <cell r="I9759">
            <v>70000</v>
          </cell>
        </row>
        <row r="9760">
          <cell r="A9760" t="str">
            <v>CCIN000875-4000-003</v>
          </cell>
          <cell r="I9760">
            <v>300000</v>
          </cell>
        </row>
        <row r="9761">
          <cell r="A9761" t="str">
            <v>CCIN000875-4000-005</v>
          </cell>
          <cell r="I9761">
            <v>200000</v>
          </cell>
        </row>
        <row r="9762">
          <cell r="A9762" t="str">
            <v>CCIN000875-5000-002</v>
          </cell>
          <cell r="I9762">
            <v>900000</v>
          </cell>
        </row>
        <row r="9763">
          <cell r="A9763" t="str">
            <v>CCIN000875-5000-003</v>
          </cell>
          <cell r="I9763">
            <v>427734</v>
          </cell>
        </row>
        <row r="9764">
          <cell r="A9764" t="str">
            <v>CCIN000875-5000-005</v>
          </cell>
          <cell r="I9764">
            <v>500000</v>
          </cell>
        </row>
        <row r="9765">
          <cell r="A9765" t="str">
            <v>CCIN000875-6000-003</v>
          </cell>
          <cell r="I9765">
            <v>100000</v>
          </cell>
        </row>
        <row r="9766">
          <cell r="A9766" t="str">
            <v>CCIN000875-6000-005</v>
          </cell>
          <cell r="I9766">
            <v>200000</v>
          </cell>
        </row>
        <row r="9767">
          <cell r="A9767" t="str">
            <v>CCIN000875-7000-005</v>
          </cell>
          <cell r="I9767">
            <v>300000</v>
          </cell>
        </row>
        <row r="9768">
          <cell r="A9768" t="str">
            <v>CCIN000875-8000-003</v>
          </cell>
          <cell r="I9768">
            <v>300000</v>
          </cell>
        </row>
        <row r="9769">
          <cell r="A9769" t="str">
            <v>CCIN000875-8000-005</v>
          </cell>
          <cell r="I9769">
            <v>300000</v>
          </cell>
        </row>
        <row r="9770">
          <cell r="A9770" t="str">
            <v>CCIN000875-9000-003</v>
          </cell>
          <cell r="I9770">
            <v>100000</v>
          </cell>
        </row>
        <row r="9771">
          <cell r="A9771" t="str">
            <v>CCIN000875-9000-005</v>
          </cell>
          <cell r="I9771">
            <v>300000</v>
          </cell>
        </row>
        <row r="9772">
          <cell r="A9772" t="str">
            <v>CCIN000876-1000-002</v>
          </cell>
          <cell r="I9772">
            <v>310130.96000000002</v>
          </cell>
        </row>
        <row r="9773">
          <cell r="A9773" t="str">
            <v>CCIN000876-1000-003</v>
          </cell>
          <cell r="I9773">
            <v>400000</v>
          </cell>
        </row>
        <row r="9774">
          <cell r="A9774" t="str">
            <v>CCIN000876-1000-005</v>
          </cell>
          <cell r="I9774">
            <v>70000</v>
          </cell>
        </row>
        <row r="9775">
          <cell r="A9775" t="str">
            <v>CCIN000876-2000-001</v>
          </cell>
          <cell r="I9775">
            <v>150000</v>
          </cell>
        </row>
        <row r="9776">
          <cell r="A9776" t="str">
            <v>CCIN000876-3000-004</v>
          </cell>
          <cell r="I9776">
            <v>403466</v>
          </cell>
        </row>
        <row r="9777">
          <cell r="A9777" t="str">
            <v>CCIN000876-4000-004</v>
          </cell>
          <cell r="I9777">
            <v>401684</v>
          </cell>
        </row>
        <row r="9778">
          <cell r="A9778" t="str">
            <v>CCIN000877-10000-002</v>
          </cell>
          <cell r="I9778">
            <v>33067</v>
          </cell>
        </row>
        <row r="9779">
          <cell r="A9779" t="str">
            <v>CCIN000877-1000-002</v>
          </cell>
          <cell r="I9779">
            <v>64362</v>
          </cell>
        </row>
        <row r="9780">
          <cell r="A9780" t="str">
            <v>CCIN000877-2000-002</v>
          </cell>
          <cell r="I9780">
            <v>85745</v>
          </cell>
        </row>
        <row r="9781">
          <cell r="A9781" t="str">
            <v>CCIN000877-2000-003</v>
          </cell>
          <cell r="I9781">
            <v>400000</v>
          </cell>
        </row>
        <row r="9782">
          <cell r="A9782" t="str">
            <v>CCIN000877-3000-001</v>
          </cell>
          <cell r="I9782">
            <v>800000</v>
          </cell>
        </row>
        <row r="9783">
          <cell r="A9783" t="str">
            <v>CCIN000877-3000-002</v>
          </cell>
          <cell r="I9783">
            <v>85745</v>
          </cell>
        </row>
        <row r="9784">
          <cell r="A9784" t="str">
            <v>CCIN000877-4000-001</v>
          </cell>
          <cell r="I9784">
            <v>808000</v>
          </cell>
        </row>
        <row r="9785">
          <cell r="A9785" t="str">
            <v>CCIN000877-4000-002</v>
          </cell>
          <cell r="I9785">
            <v>53830</v>
          </cell>
        </row>
        <row r="9786">
          <cell r="A9786" t="str">
            <v>CCIN000877-5000-001</v>
          </cell>
          <cell r="I9786">
            <v>204000</v>
          </cell>
        </row>
        <row r="9787">
          <cell r="A9787" t="str">
            <v>CCIN000877-5000-002</v>
          </cell>
          <cell r="I9787">
            <v>100000</v>
          </cell>
        </row>
        <row r="9788">
          <cell r="A9788" t="str">
            <v>CCIN000877-6000-001</v>
          </cell>
          <cell r="I9788">
            <v>204000</v>
          </cell>
        </row>
        <row r="9789">
          <cell r="A9789" t="str">
            <v>CCIN000877-6000-002</v>
          </cell>
          <cell r="I9789">
            <v>59149</v>
          </cell>
        </row>
        <row r="9790">
          <cell r="A9790" t="str">
            <v>CCIN000877-7000-002</v>
          </cell>
          <cell r="I9790">
            <v>75107</v>
          </cell>
        </row>
        <row r="9791">
          <cell r="A9791" t="str">
            <v>CCIN000877-8000-002</v>
          </cell>
          <cell r="I9791">
            <v>108000</v>
          </cell>
        </row>
        <row r="9792">
          <cell r="A9792" t="str">
            <v>CCIN000878-1000-003</v>
          </cell>
          <cell r="I9792">
            <v>543724</v>
          </cell>
        </row>
        <row r="9793">
          <cell r="A9793" t="str">
            <v>CCIN000878-1000-004</v>
          </cell>
          <cell r="I9793">
            <v>150000</v>
          </cell>
        </row>
        <row r="9794">
          <cell r="A9794" t="str">
            <v>CCIN000878-1000-005</v>
          </cell>
          <cell r="I9794">
            <v>42500</v>
          </cell>
        </row>
        <row r="9795">
          <cell r="A9795" t="str">
            <v>CCIN000878-2000-003</v>
          </cell>
          <cell r="I9795">
            <v>373797</v>
          </cell>
        </row>
        <row r="9796">
          <cell r="A9796" t="str">
            <v>CCIN000878-5000-001</v>
          </cell>
          <cell r="I9796">
            <v>603499</v>
          </cell>
        </row>
        <row r="9797">
          <cell r="A9797" t="str">
            <v>CCIN000878-6000-001</v>
          </cell>
          <cell r="I9797">
            <v>639750</v>
          </cell>
        </row>
        <row r="9798">
          <cell r="A9798" t="str">
            <v>CCIN000879-1000-003</v>
          </cell>
          <cell r="I9798">
            <v>400000</v>
          </cell>
        </row>
        <row r="9799">
          <cell r="A9799" t="str">
            <v>CCIN000880-1000-002</v>
          </cell>
          <cell r="I9799">
            <v>215957.5</v>
          </cell>
        </row>
        <row r="9800">
          <cell r="A9800" t="str">
            <v>CCIN000880-1000-003</v>
          </cell>
          <cell r="I9800">
            <v>947979</v>
          </cell>
        </row>
        <row r="9801">
          <cell r="A9801" t="str">
            <v>CCIN000880-2000-003</v>
          </cell>
          <cell r="I9801">
            <v>213405</v>
          </cell>
        </row>
        <row r="9802">
          <cell r="A9802" t="str">
            <v>CCIN000881-1000-002</v>
          </cell>
          <cell r="I9802">
            <v>251223.4</v>
          </cell>
        </row>
        <row r="9803">
          <cell r="A9803" t="str">
            <v>CCIN000881-1000-003</v>
          </cell>
          <cell r="I9803">
            <v>4000000</v>
          </cell>
        </row>
        <row r="9804">
          <cell r="A9804" t="str">
            <v>CCIN000881-1000-005</v>
          </cell>
          <cell r="I9804">
            <v>30000</v>
          </cell>
        </row>
        <row r="9805">
          <cell r="A9805" t="str">
            <v>CCIN000881-2000-003</v>
          </cell>
          <cell r="I9805">
            <v>5000000</v>
          </cell>
        </row>
        <row r="9806">
          <cell r="A9806" t="str">
            <v>CCIN000881-6000-001</v>
          </cell>
          <cell r="I9806">
            <v>10000</v>
          </cell>
        </row>
        <row r="9807">
          <cell r="A9807" t="str">
            <v>CCIN000881-7000-001</v>
          </cell>
          <cell r="I9807">
            <v>15000</v>
          </cell>
        </row>
        <row r="9808">
          <cell r="A9808" t="str">
            <v>CCIN000882-1000-002</v>
          </cell>
          <cell r="I9808">
            <v>360000</v>
          </cell>
        </row>
        <row r="9809">
          <cell r="A9809" t="str">
            <v>CCIN000882-1000-005</v>
          </cell>
          <cell r="I9809">
            <v>200000</v>
          </cell>
        </row>
        <row r="9810">
          <cell r="A9810" t="str">
            <v>CCIN000882-2000-002</v>
          </cell>
          <cell r="I9810">
            <v>360000</v>
          </cell>
        </row>
        <row r="9811">
          <cell r="A9811" t="str">
            <v>CCIN000882-3000-002</v>
          </cell>
          <cell r="I9811">
            <v>360000</v>
          </cell>
        </row>
        <row r="9812">
          <cell r="A9812" t="str">
            <v>CCIN000882-4000-002</v>
          </cell>
          <cell r="I9812">
            <v>350000</v>
          </cell>
        </row>
        <row r="9813">
          <cell r="A9813" t="str">
            <v>CCIN000883-1000-002</v>
          </cell>
          <cell r="I9813">
            <v>330320</v>
          </cell>
        </row>
        <row r="9814">
          <cell r="A9814" t="str">
            <v>CCIN000883-1000-003</v>
          </cell>
          <cell r="I9814">
            <v>400000</v>
          </cell>
        </row>
        <row r="9815">
          <cell r="A9815" t="str">
            <v>CCIN000883-4000-005</v>
          </cell>
          <cell r="I9815">
            <v>160000</v>
          </cell>
        </row>
        <row r="9816">
          <cell r="A9816" t="str">
            <v>CCIN000884-1000-002</v>
          </cell>
          <cell r="I9816">
            <v>891000</v>
          </cell>
        </row>
        <row r="9817">
          <cell r="A9817" t="str">
            <v>CCIN000884-1000-003</v>
          </cell>
          <cell r="I9817">
            <v>539469</v>
          </cell>
        </row>
        <row r="9818">
          <cell r="A9818" t="str">
            <v>CCIN000884-1000-004</v>
          </cell>
          <cell r="I9818">
            <v>445519</v>
          </cell>
        </row>
        <row r="9819">
          <cell r="A9819" t="str">
            <v>CCIN000884-1000-005</v>
          </cell>
          <cell r="I9819">
            <v>110000</v>
          </cell>
        </row>
        <row r="9820">
          <cell r="A9820" t="str">
            <v>CCIN000885-1000-002</v>
          </cell>
          <cell r="I9820">
            <v>330320</v>
          </cell>
        </row>
        <row r="9821">
          <cell r="A9821" t="str">
            <v>CCIN000885-1000-003</v>
          </cell>
          <cell r="I9821">
            <v>150000</v>
          </cell>
        </row>
        <row r="9822">
          <cell r="A9822" t="str">
            <v>CCIN000885-1000-004</v>
          </cell>
          <cell r="I9822">
            <v>28828</v>
          </cell>
        </row>
        <row r="9823">
          <cell r="A9823" t="str">
            <v>CCIN000885-2000-003</v>
          </cell>
          <cell r="I9823">
            <v>20000</v>
          </cell>
        </row>
        <row r="9824">
          <cell r="A9824" t="str">
            <v>CCIN000885-3000-002</v>
          </cell>
          <cell r="I9824">
            <v>225000</v>
          </cell>
        </row>
        <row r="9825">
          <cell r="A9825" t="str">
            <v>CCIN000885-3000-003</v>
          </cell>
          <cell r="I9825">
            <v>20000</v>
          </cell>
        </row>
        <row r="9826">
          <cell r="A9826" t="str">
            <v>CCIN000885-4000-002</v>
          </cell>
          <cell r="I9826">
            <v>225000</v>
          </cell>
        </row>
        <row r="9827">
          <cell r="A9827" t="str">
            <v>CCIN000885-4000-003</v>
          </cell>
          <cell r="I9827">
            <v>50000</v>
          </cell>
        </row>
        <row r="9828">
          <cell r="A9828" t="str">
            <v>CCIN000885-5000-002</v>
          </cell>
          <cell r="I9828">
            <v>330000</v>
          </cell>
        </row>
        <row r="9829">
          <cell r="A9829" t="str">
            <v>CCIN000885-5000-003</v>
          </cell>
          <cell r="I9829">
            <v>200000</v>
          </cell>
        </row>
        <row r="9830">
          <cell r="A9830" t="str">
            <v>CCIN000885-6000-002</v>
          </cell>
          <cell r="I9830">
            <v>330000</v>
          </cell>
        </row>
        <row r="9831">
          <cell r="A9831" t="str">
            <v>CCIN000885-6000-003</v>
          </cell>
          <cell r="I9831">
            <v>40000</v>
          </cell>
        </row>
        <row r="9832">
          <cell r="A9832" t="str">
            <v>CCIN000885-7000-002</v>
          </cell>
          <cell r="I9832">
            <v>285259</v>
          </cell>
        </row>
        <row r="9833">
          <cell r="A9833" t="str">
            <v>CCIN000886-1000-002</v>
          </cell>
          <cell r="I9833">
            <v>100000</v>
          </cell>
        </row>
        <row r="9834">
          <cell r="A9834" t="str">
            <v>CCIN000886-1000-004</v>
          </cell>
          <cell r="I9834">
            <v>20000</v>
          </cell>
        </row>
        <row r="9835">
          <cell r="A9835" t="str">
            <v>CCIN000886-1000-005</v>
          </cell>
          <cell r="I9835">
            <v>82000</v>
          </cell>
        </row>
        <row r="9836">
          <cell r="A9836" t="str">
            <v>CCIN000886-2000-002</v>
          </cell>
          <cell r="I9836">
            <v>100000</v>
          </cell>
        </row>
        <row r="9837">
          <cell r="A9837" t="str">
            <v>CCIN000886-2000-003</v>
          </cell>
          <cell r="I9837">
            <v>200000</v>
          </cell>
        </row>
        <row r="9838">
          <cell r="A9838" t="str">
            <v>CCIN000887-1000-001</v>
          </cell>
          <cell r="I9838">
            <v>500000</v>
          </cell>
        </row>
        <row r="9839">
          <cell r="A9839" t="str">
            <v>CCIN000887-1000-002</v>
          </cell>
          <cell r="I9839">
            <v>120000</v>
          </cell>
        </row>
        <row r="9840">
          <cell r="A9840" t="str">
            <v>CCIN000887-1000-003</v>
          </cell>
          <cell r="I9840">
            <v>1500000</v>
          </cell>
        </row>
        <row r="9841">
          <cell r="A9841" t="str">
            <v>CCIN000887-2000-001</v>
          </cell>
          <cell r="I9841">
            <v>206352</v>
          </cell>
        </row>
        <row r="9842">
          <cell r="A9842" t="str">
            <v>CCIN000888-10000-001</v>
          </cell>
          <cell r="I9842">
            <v>50000</v>
          </cell>
        </row>
        <row r="9843">
          <cell r="A9843" t="str">
            <v>CCIN000888-1000-002</v>
          </cell>
          <cell r="I9843">
            <v>100000</v>
          </cell>
        </row>
        <row r="9844">
          <cell r="A9844" t="str">
            <v>CCIN000888-1000-003</v>
          </cell>
          <cell r="I9844">
            <v>510000</v>
          </cell>
        </row>
        <row r="9845">
          <cell r="A9845" t="str">
            <v>CCIN000888-11000-001</v>
          </cell>
          <cell r="I9845">
            <v>70000</v>
          </cell>
        </row>
        <row r="9846">
          <cell r="A9846" t="str">
            <v>CCIN000888-2000-002</v>
          </cell>
          <cell r="I9846">
            <v>150000</v>
          </cell>
        </row>
        <row r="9847">
          <cell r="A9847" t="str">
            <v>CCIN000888-3000-002</v>
          </cell>
          <cell r="I9847">
            <v>130000</v>
          </cell>
        </row>
        <row r="9848">
          <cell r="A9848" t="str">
            <v>CCIN000888-3000-005</v>
          </cell>
          <cell r="I9848">
            <v>212700</v>
          </cell>
        </row>
        <row r="9849">
          <cell r="A9849" t="str">
            <v>CCIN000888-4000-002</v>
          </cell>
          <cell r="I9849">
            <v>150000</v>
          </cell>
        </row>
        <row r="9850">
          <cell r="A9850" t="str">
            <v>CCIN000888-8000-001</v>
          </cell>
          <cell r="I9850">
            <v>50000</v>
          </cell>
        </row>
        <row r="9851">
          <cell r="A9851" t="str">
            <v>CCIN000888-9000-001</v>
          </cell>
          <cell r="I9851">
            <v>60000</v>
          </cell>
        </row>
        <row r="9852">
          <cell r="A9852" t="str">
            <v>CCIN000889-1000-002</v>
          </cell>
          <cell r="I9852">
            <v>350000</v>
          </cell>
        </row>
        <row r="9853">
          <cell r="A9853" t="str">
            <v>CCIN000889-1000-003</v>
          </cell>
          <cell r="I9853">
            <v>150000</v>
          </cell>
        </row>
        <row r="9854">
          <cell r="A9854" t="str">
            <v>CCIN000889-1000-004</v>
          </cell>
          <cell r="I9854">
            <v>20000</v>
          </cell>
        </row>
        <row r="9855">
          <cell r="A9855" t="str">
            <v>CCIN000889-1000-005</v>
          </cell>
          <cell r="I9855">
            <v>90000</v>
          </cell>
        </row>
        <row r="9856">
          <cell r="A9856" t="str">
            <v>CCIN000889-2000-005</v>
          </cell>
          <cell r="I9856">
            <v>90000</v>
          </cell>
        </row>
        <row r="9857">
          <cell r="A9857" t="str">
            <v>CCIN000890-1000-003</v>
          </cell>
          <cell r="I9857">
            <v>150000</v>
          </cell>
        </row>
        <row r="9858">
          <cell r="A9858" t="str">
            <v>CCIN000890-1000-005</v>
          </cell>
          <cell r="I9858">
            <v>120000</v>
          </cell>
        </row>
        <row r="9859">
          <cell r="A9859" t="str">
            <v>CCIN000891-1000-002</v>
          </cell>
          <cell r="I9859">
            <v>627000</v>
          </cell>
        </row>
        <row r="9860">
          <cell r="A9860" t="str">
            <v>CCIN000891-1000-004</v>
          </cell>
          <cell r="I9860">
            <v>32070</v>
          </cell>
        </row>
        <row r="9861">
          <cell r="A9861" t="str">
            <v>CCIN000891-1000-005</v>
          </cell>
          <cell r="I9861">
            <v>270000</v>
          </cell>
        </row>
        <row r="9862">
          <cell r="A9862" t="str">
            <v>CCIN000891-11000-001</v>
          </cell>
          <cell r="I9862">
            <v>74000</v>
          </cell>
        </row>
        <row r="9863">
          <cell r="A9863" t="str">
            <v>CCIN000891-12000-001</v>
          </cell>
          <cell r="I9863">
            <v>122000</v>
          </cell>
        </row>
        <row r="9864">
          <cell r="A9864" t="str">
            <v>CCIN000891-13000-001</v>
          </cell>
          <cell r="I9864">
            <v>88000</v>
          </cell>
        </row>
        <row r="9865">
          <cell r="A9865" t="str">
            <v>CCIN000891-14000-001</v>
          </cell>
          <cell r="I9865">
            <v>120000</v>
          </cell>
        </row>
        <row r="9866">
          <cell r="A9866" t="str">
            <v>CCIN000891-15000-001</v>
          </cell>
          <cell r="I9866">
            <v>150000</v>
          </cell>
        </row>
        <row r="9867">
          <cell r="A9867" t="str">
            <v>CCIN000891-16000-001</v>
          </cell>
          <cell r="I9867">
            <v>94000</v>
          </cell>
        </row>
        <row r="9868">
          <cell r="A9868" t="str">
            <v>CCIN000891-18000-001</v>
          </cell>
          <cell r="I9868">
            <v>140000</v>
          </cell>
        </row>
        <row r="9869">
          <cell r="A9869" t="str">
            <v>CCIN000891-19000-001</v>
          </cell>
          <cell r="I9869">
            <v>84000</v>
          </cell>
        </row>
        <row r="9870">
          <cell r="A9870" t="str">
            <v>CCIN000891-20000-001</v>
          </cell>
          <cell r="I9870">
            <v>110000</v>
          </cell>
        </row>
        <row r="9871">
          <cell r="A9871" t="str">
            <v>CCIN000891-2000-004</v>
          </cell>
          <cell r="I9871">
            <v>920427</v>
          </cell>
        </row>
        <row r="9872">
          <cell r="A9872" t="str">
            <v>CCIN000891-4000-001</v>
          </cell>
          <cell r="I9872">
            <v>110000</v>
          </cell>
        </row>
        <row r="9873">
          <cell r="A9873" t="str">
            <v>CCIN000891-5000-001</v>
          </cell>
          <cell r="I9873">
            <v>100000</v>
          </cell>
        </row>
        <row r="9874">
          <cell r="A9874" t="str">
            <v>CCIN000891-6000-001</v>
          </cell>
          <cell r="I9874">
            <v>69000</v>
          </cell>
        </row>
        <row r="9875">
          <cell r="A9875" t="str">
            <v>CCIN000891-8000-001</v>
          </cell>
          <cell r="I9875">
            <v>70000</v>
          </cell>
        </row>
        <row r="9876">
          <cell r="A9876" t="str">
            <v>CCIN000892-1000-002</v>
          </cell>
          <cell r="I9876">
            <v>900000</v>
          </cell>
        </row>
        <row r="9877">
          <cell r="A9877" t="str">
            <v>CCIN000892-1000-003</v>
          </cell>
          <cell r="I9877">
            <v>171384</v>
          </cell>
        </row>
        <row r="9878">
          <cell r="A9878" t="str">
            <v>CCIN000892-2000-003</v>
          </cell>
          <cell r="I9878">
            <v>327745</v>
          </cell>
        </row>
        <row r="9879">
          <cell r="A9879" t="str">
            <v>CCIN000892-3000-001</v>
          </cell>
          <cell r="I9879">
            <v>30000</v>
          </cell>
        </row>
        <row r="9880">
          <cell r="A9880" t="str">
            <v>CCIN000892-3000-005</v>
          </cell>
          <cell r="I9880">
            <v>90000</v>
          </cell>
        </row>
        <row r="9881">
          <cell r="A9881" t="str">
            <v>CCIN000892-4000-001</v>
          </cell>
          <cell r="I9881">
            <v>30000</v>
          </cell>
        </row>
        <row r="9882">
          <cell r="A9882" t="str">
            <v>CCIN000892-5000-001</v>
          </cell>
          <cell r="I9882">
            <v>30000</v>
          </cell>
        </row>
        <row r="9883">
          <cell r="A9883" t="str">
            <v>CCIN000892-6000-001</v>
          </cell>
          <cell r="I9883">
            <v>30000</v>
          </cell>
        </row>
        <row r="9884">
          <cell r="A9884" t="str">
            <v>CCIN000892-7000-001</v>
          </cell>
          <cell r="I9884">
            <v>30000</v>
          </cell>
        </row>
        <row r="9885">
          <cell r="A9885" t="str">
            <v>CCIN000893-1000-002</v>
          </cell>
          <cell r="I9885">
            <v>30000</v>
          </cell>
        </row>
        <row r="9886">
          <cell r="A9886" t="str">
            <v>CCIN000893-1000-003</v>
          </cell>
          <cell r="I9886">
            <v>200000</v>
          </cell>
        </row>
        <row r="9887">
          <cell r="A9887" t="str">
            <v>CCIN000893-2000-003</v>
          </cell>
          <cell r="I9887">
            <v>20000</v>
          </cell>
        </row>
        <row r="9888">
          <cell r="A9888" t="str">
            <v>CCIN000893-2000-005</v>
          </cell>
          <cell r="I9888">
            <v>75000</v>
          </cell>
        </row>
        <row r="9889">
          <cell r="A9889" t="str">
            <v>CCIN000893-3000-003</v>
          </cell>
          <cell r="I9889">
            <v>30000</v>
          </cell>
        </row>
        <row r="9890">
          <cell r="A9890" t="str">
            <v>CCIN000893-4000-003</v>
          </cell>
          <cell r="I9890">
            <v>70000</v>
          </cell>
        </row>
        <row r="9891">
          <cell r="A9891" t="str">
            <v>CCIN000893-5000-003</v>
          </cell>
          <cell r="I9891">
            <v>50000</v>
          </cell>
        </row>
        <row r="9892">
          <cell r="A9892" t="str">
            <v>CCIN000894-1000-002</v>
          </cell>
          <cell r="I9892">
            <v>500000</v>
          </cell>
        </row>
        <row r="9893">
          <cell r="A9893" t="str">
            <v>CCIN000894-1000-003</v>
          </cell>
          <cell r="I9893">
            <v>360000</v>
          </cell>
        </row>
        <row r="9894">
          <cell r="A9894" t="str">
            <v>CCIN000894-2000-002</v>
          </cell>
          <cell r="I9894">
            <v>500000</v>
          </cell>
        </row>
        <row r="9895">
          <cell r="A9895" t="str">
            <v>CCIN000894-2000-003</v>
          </cell>
          <cell r="I9895">
            <v>150000</v>
          </cell>
        </row>
        <row r="9896">
          <cell r="A9896" t="str">
            <v>CCIN000894-2000-005</v>
          </cell>
          <cell r="I9896">
            <v>80000</v>
          </cell>
        </row>
        <row r="9897">
          <cell r="A9897" t="str">
            <v>CCIN000894-3000-005</v>
          </cell>
          <cell r="I9897">
            <v>120000</v>
          </cell>
        </row>
        <row r="9898">
          <cell r="A9898" t="str">
            <v>CCIN000894-4000-005</v>
          </cell>
          <cell r="I9898">
            <v>155000</v>
          </cell>
        </row>
        <row r="9899">
          <cell r="A9899" t="str">
            <v>CCIN000895-1000-002</v>
          </cell>
          <cell r="I9899">
            <v>85745</v>
          </cell>
        </row>
        <row r="9900">
          <cell r="A9900" t="str">
            <v>CCIN000895-1000-003</v>
          </cell>
          <cell r="I9900">
            <v>300000</v>
          </cell>
        </row>
        <row r="9901">
          <cell r="A9901" t="str">
            <v>CCIN000895-1000-004</v>
          </cell>
          <cell r="I9901">
            <v>55000</v>
          </cell>
        </row>
        <row r="9902">
          <cell r="A9902" t="str">
            <v>CCIN000895-2000-002</v>
          </cell>
          <cell r="I9902">
            <v>160213</v>
          </cell>
        </row>
        <row r="9903">
          <cell r="A9903" t="str">
            <v>CCIN000896-1000-002</v>
          </cell>
          <cell r="I9903">
            <v>330320</v>
          </cell>
        </row>
        <row r="9904">
          <cell r="A9904" t="str">
            <v>CCIN000896-1000-003</v>
          </cell>
          <cell r="I9904">
            <v>437341</v>
          </cell>
        </row>
        <row r="9905">
          <cell r="A9905" t="str">
            <v>CCIN000896-2000-002</v>
          </cell>
          <cell r="I9905">
            <v>1000000</v>
          </cell>
        </row>
        <row r="9906">
          <cell r="A9906" t="str">
            <v>CCIN000897-1000-003</v>
          </cell>
          <cell r="I9906">
            <v>520000</v>
          </cell>
        </row>
        <row r="9907">
          <cell r="A9907" t="str">
            <v>CCIN000897-5000-001</v>
          </cell>
          <cell r="I9907">
            <v>50000</v>
          </cell>
        </row>
        <row r="9908">
          <cell r="A9908" t="str">
            <v>CCIN000898-1000-002</v>
          </cell>
          <cell r="I9908">
            <v>50000</v>
          </cell>
        </row>
        <row r="9909">
          <cell r="A9909" t="str">
            <v>CCIN000898-1000-004</v>
          </cell>
          <cell r="I9909">
            <v>20000</v>
          </cell>
        </row>
        <row r="9910">
          <cell r="A9910" t="str">
            <v>CCIN000898-1000-005</v>
          </cell>
          <cell r="I9910">
            <v>121520</v>
          </cell>
        </row>
        <row r="9911">
          <cell r="A9911" t="str">
            <v>CCIN000898-2000-002</v>
          </cell>
          <cell r="I9911">
            <v>85745</v>
          </cell>
        </row>
        <row r="9912">
          <cell r="A9912" t="str">
            <v>CCIN000898-3000-005</v>
          </cell>
          <cell r="I9912">
            <v>210900</v>
          </cell>
        </row>
        <row r="9913">
          <cell r="A9913" t="str">
            <v>CCIN000898-4000-005</v>
          </cell>
          <cell r="I9913">
            <v>102600</v>
          </cell>
        </row>
        <row r="9914">
          <cell r="A9914" t="str">
            <v>CCIN000898-5000-005</v>
          </cell>
          <cell r="I9914">
            <v>153900</v>
          </cell>
        </row>
        <row r="9915">
          <cell r="A9915" t="str">
            <v>CCIN000898-6000-005</v>
          </cell>
          <cell r="I9915">
            <v>153900</v>
          </cell>
        </row>
        <row r="9916">
          <cell r="A9916" t="str">
            <v>CCIN000899-10000-001</v>
          </cell>
          <cell r="I9916">
            <v>70000</v>
          </cell>
        </row>
        <row r="9917">
          <cell r="A9917" t="str">
            <v>CCIN000899-1000-002</v>
          </cell>
          <cell r="I9917">
            <v>800000</v>
          </cell>
        </row>
        <row r="9918">
          <cell r="A9918" t="str">
            <v>CCIN000899-11000-001</v>
          </cell>
          <cell r="I9918">
            <v>70000</v>
          </cell>
        </row>
        <row r="9919">
          <cell r="A9919" t="str">
            <v>CCIN000899-12000-001</v>
          </cell>
          <cell r="I9919">
            <v>80000</v>
          </cell>
        </row>
        <row r="9920">
          <cell r="A9920" t="str">
            <v>CCIN000899-5000-001</v>
          </cell>
          <cell r="I9920">
            <v>30000</v>
          </cell>
        </row>
        <row r="9921">
          <cell r="A9921" t="str">
            <v>CCIN000899-6000-001</v>
          </cell>
          <cell r="I9921">
            <v>40000</v>
          </cell>
        </row>
        <row r="9922">
          <cell r="A9922" t="str">
            <v>CCIN000899-7000-001</v>
          </cell>
          <cell r="I9922">
            <v>60000</v>
          </cell>
        </row>
        <row r="9923">
          <cell r="A9923" t="str">
            <v>CCIN000899-8000-001</v>
          </cell>
          <cell r="I9923">
            <v>60000</v>
          </cell>
        </row>
        <row r="9924">
          <cell r="A9924" t="str">
            <v>CCIN000899-9000-001</v>
          </cell>
          <cell r="I9924">
            <v>70000</v>
          </cell>
        </row>
        <row r="9925">
          <cell r="A9925" t="str">
            <v>CCIN000900-1000-002</v>
          </cell>
          <cell r="I9925">
            <v>648329</v>
          </cell>
        </row>
        <row r="9926">
          <cell r="A9926" t="str">
            <v>CCIN000900-1000-003</v>
          </cell>
          <cell r="I9926">
            <v>1000000</v>
          </cell>
        </row>
        <row r="9927">
          <cell r="A9927" t="str">
            <v>CCIN000900-1000-005</v>
          </cell>
          <cell r="I9927">
            <v>120000</v>
          </cell>
        </row>
        <row r="9928">
          <cell r="A9928" t="str">
            <v>CCIN000900-2000-003</v>
          </cell>
          <cell r="I9928">
            <v>500000</v>
          </cell>
        </row>
        <row r="9929">
          <cell r="A9929" t="str">
            <v>CCIN000900-3000-003</v>
          </cell>
          <cell r="I9929">
            <v>300000</v>
          </cell>
        </row>
        <row r="9930">
          <cell r="A9930" t="str">
            <v>CCIN000900-5000-003</v>
          </cell>
          <cell r="I9930">
            <v>200000</v>
          </cell>
        </row>
        <row r="9931">
          <cell r="A9931" t="str">
            <v>CCIN000900-6000-003</v>
          </cell>
          <cell r="I9931">
            <v>300000</v>
          </cell>
        </row>
        <row r="9932">
          <cell r="A9932" t="str">
            <v>CCIN000900-7000-003</v>
          </cell>
          <cell r="I9932">
            <v>300000</v>
          </cell>
        </row>
        <row r="9933">
          <cell r="A9933" t="str">
            <v>CCIN000901-1000-003</v>
          </cell>
          <cell r="I9933">
            <v>795852</v>
          </cell>
        </row>
        <row r="9934">
          <cell r="A9934" t="str">
            <v>CCIN000901-1000-005</v>
          </cell>
          <cell r="I9934">
            <v>47500</v>
          </cell>
        </row>
        <row r="9935">
          <cell r="A9935" t="str">
            <v>CCIN000901-2000-001</v>
          </cell>
          <cell r="I9935">
            <v>11100</v>
          </cell>
        </row>
        <row r="9936">
          <cell r="A9936" t="str">
            <v>CCIN000902-10000-001</v>
          </cell>
          <cell r="I9936">
            <v>17000</v>
          </cell>
        </row>
        <row r="9937">
          <cell r="A9937" t="str">
            <v>CCIN000902-1000-002</v>
          </cell>
          <cell r="I9937">
            <v>80000</v>
          </cell>
        </row>
        <row r="9938">
          <cell r="A9938" t="str">
            <v>CCIN000902-12000-001</v>
          </cell>
          <cell r="I9938">
            <v>20000</v>
          </cell>
        </row>
        <row r="9939">
          <cell r="A9939" t="str">
            <v>CCIN000902-13000-001</v>
          </cell>
          <cell r="I9939">
            <v>20000</v>
          </cell>
        </row>
        <row r="9940">
          <cell r="A9940" t="str">
            <v>CCIN000902-14000-001</v>
          </cell>
          <cell r="I9940">
            <v>20000</v>
          </cell>
        </row>
        <row r="9941">
          <cell r="A9941" t="str">
            <v>CCIN000902-15000-001</v>
          </cell>
          <cell r="I9941">
            <v>20000</v>
          </cell>
        </row>
        <row r="9942">
          <cell r="A9942" t="str">
            <v>CCIN000902-2000-002</v>
          </cell>
          <cell r="I9942">
            <v>100000</v>
          </cell>
        </row>
        <row r="9943">
          <cell r="A9943" t="str">
            <v>CCIN000902-3000-001</v>
          </cell>
          <cell r="I9943">
            <v>10000</v>
          </cell>
        </row>
        <row r="9944">
          <cell r="A9944" t="str">
            <v>CCIN000902-4000-001</v>
          </cell>
          <cell r="I9944">
            <v>10000</v>
          </cell>
        </row>
        <row r="9945">
          <cell r="A9945" t="str">
            <v>CCIN000902-5000-001</v>
          </cell>
          <cell r="I9945">
            <v>12000</v>
          </cell>
        </row>
        <row r="9946">
          <cell r="A9946" t="str">
            <v>CCIN000902-6000-001</v>
          </cell>
          <cell r="I9946">
            <v>12000</v>
          </cell>
        </row>
        <row r="9947">
          <cell r="A9947" t="str">
            <v>CCIN000902-6000-002</v>
          </cell>
          <cell r="I9947">
            <v>100000</v>
          </cell>
        </row>
        <row r="9948">
          <cell r="A9948" t="str">
            <v>CCIN000902-7000-001</v>
          </cell>
          <cell r="I9948">
            <v>15000</v>
          </cell>
        </row>
        <row r="9949">
          <cell r="A9949" t="str">
            <v>CCIN000902-8000-001</v>
          </cell>
          <cell r="I9949">
            <v>20000</v>
          </cell>
        </row>
        <row r="9950">
          <cell r="A9950" t="str">
            <v>CCIN000902-9000-001</v>
          </cell>
          <cell r="I9950">
            <v>15000</v>
          </cell>
        </row>
        <row r="9951">
          <cell r="A9951" t="str">
            <v>CCIN000903-1000-002</v>
          </cell>
          <cell r="I9951">
            <v>500000</v>
          </cell>
        </row>
        <row r="9952">
          <cell r="A9952" t="str">
            <v>CCIN000903-1000-003</v>
          </cell>
          <cell r="I9952">
            <v>109000</v>
          </cell>
        </row>
        <row r="9953">
          <cell r="A9953" t="str">
            <v>CCIN000903-2000-005</v>
          </cell>
          <cell r="I9953">
            <v>49000</v>
          </cell>
        </row>
        <row r="9954">
          <cell r="A9954" t="str">
            <v>CCIN000903-5000-002</v>
          </cell>
          <cell r="I9954">
            <v>500000</v>
          </cell>
        </row>
        <row r="9955">
          <cell r="A9955" t="str">
            <v>CCIN000904-1000-002</v>
          </cell>
          <cell r="I9955">
            <v>373511</v>
          </cell>
        </row>
        <row r="9956">
          <cell r="A9956" t="str">
            <v>CCIN000904-1000-003</v>
          </cell>
          <cell r="I9956">
            <v>128800</v>
          </cell>
        </row>
        <row r="9957">
          <cell r="A9957" t="str">
            <v>CCIN000904-1000-005</v>
          </cell>
          <cell r="I9957">
            <v>100000</v>
          </cell>
        </row>
        <row r="9958">
          <cell r="A9958" t="str">
            <v>CCIN000904-2000-002</v>
          </cell>
          <cell r="I9958">
            <v>138937</v>
          </cell>
        </row>
        <row r="9959">
          <cell r="A9959" t="str">
            <v>CCIN000904-2000-003</v>
          </cell>
          <cell r="I9959">
            <v>355900</v>
          </cell>
        </row>
        <row r="9960">
          <cell r="A9960" t="str">
            <v>CCIN000904-3000-002</v>
          </cell>
          <cell r="I9960">
            <v>250000</v>
          </cell>
        </row>
        <row r="9961">
          <cell r="A9961" t="str">
            <v>CCIN000904-4000-002</v>
          </cell>
          <cell r="I9961">
            <v>30000</v>
          </cell>
        </row>
        <row r="9962">
          <cell r="A9962" t="str">
            <v>CCIN000904-5000-002</v>
          </cell>
          <cell r="I9962">
            <v>30000</v>
          </cell>
        </row>
        <row r="9963">
          <cell r="A9963" t="str">
            <v>CCIN000904-6000-002</v>
          </cell>
          <cell r="I9963">
            <v>30000</v>
          </cell>
        </row>
        <row r="9964">
          <cell r="A9964" t="str">
            <v>CCIN000904-7000-002</v>
          </cell>
          <cell r="I9964">
            <v>450000</v>
          </cell>
        </row>
        <row r="9965">
          <cell r="A9965" t="str">
            <v>CCIN000904-8000-002</v>
          </cell>
          <cell r="I9965">
            <v>40000</v>
          </cell>
        </row>
        <row r="9966">
          <cell r="A9966" t="str">
            <v>CCIN000905-1000-003</v>
          </cell>
          <cell r="I9966">
            <v>600000</v>
          </cell>
        </row>
        <row r="9967">
          <cell r="A9967" t="str">
            <v>CCIN000905-2000-003</v>
          </cell>
          <cell r="I9967">
            <v>332000</v>
          </cell>
        </row>
        <row r="9968">
          <cell r="A9968" t="str">
            <v>CCIN000905-3000-002</v>
          </cell>
          <cell r="I9968">
            <v>3125625</v>
          </cell>
        </row>
        <row r="9969">
          <cell r="A9969" t="str">
            <v>CCIN000905-3000-003</v>
          </cell>
          <cell r="I9969">
            <v>1200000</v>
          </cell>
        </row>
        <row r="9970">
          <cell r="A9970" t="str">
            <v>CCIN000906-1000-002</v>
          </cell>
          <cell r="I9970">
            <v>250000</v>
          </cell>
        </row>
        <row r="9971">
          <cell r="A9971" t="str">
            <v>CCIN000906-3000-002</v>
          </cell>
          <cell r="I9971">
            <v>189500</v>
          </cell>
        </row>
        <row r="9972">
          <cell r="A9972" t="str">
            <v>CCIN000906-4000-002</v>
          </cell>
          <cell r="I9972">
            <v>189500</v>
          </cell>
        </row>
        <row r="9973">
          <cell r="A9973" t="str">
            <v>CCIN000907-1000-002</v>
          </cell>
          <cell r="I9973">
            <v>50000</v>
          </cell>
        </row>
        <row r="9974">
          <cell r="A9974" t="str">
            <v>CCIN000907-1000-004</v>
          </cell>
          <cell r="I9974">
            <v>499183</v>
          </cell>
        </row>
        <row r="9975">
          <cell r="A9975" t="str">
            <v>CCIN000908-1000-002</v>
          </cell>
          <cell r="I9975">
            <v>319787.3</v>
          </cell>
        </row>
        <row r="9976">
          <cell r="A9976" t="str">
            <v>CCIN000908-1000-003</v>
          </cell>
          <cell r="I9976">
            <v>55000</v>
          </cell>
        </row>
        <row r="9977">
          <cell r="A9977" t="str">
            <v>CCIN000908-4000-001</v>
          </cell>
          <cell r="I9977">
            <v>2553744</v>
          </cell>
        </row>
        <row r="9978">
          <cell r="A9978" t="str">
            <v>CCIN000908-6000-001</v>
          </cell>
          <cell r="I9978">
            <v>4560559</v>
          </cell>
        </row>
        <row r="9979">
          <cell r="A9979" t="str">
            <v>CCIN000909-1000-002</v>
          </cell>
          <cell r="I9979">
            <v>800000</v>
          </cell>
        </row>
        <row r="9980">
          <cell r="A9980" t="str">
            <v>CCIN000909-1000-003</v>
          </cell>
          <cell r="I9980">
            <v>30000</v>
          </cell>
        </row>
        <row r="9981">
          <cell r="A9981" t="str">
            <v>CCIN000909-1000-004</v>
          </cell>
          <cell r="I9981">
            <v>1365610</v>
          </cell>
        </row>
        <row r="9982">
          <cell r="A9982" t="str">
            <v>CCIN000909-2000-002</v>
          </cell>
          <cell r="I9982">
            <v>800000</v>
          </cell>
        </row>
        <row r="9983">
          <cell r="A9983" t="str">
            <v>CCIN000909-2000-003</v>
          </cell>
          <cell r="I9983">
            <v>110000</v>
          </cell>
        </row>
        <row r="9984">
          <cell r="A9984" t="str">
            <v>CCIN000909-2000-005</v>
          </cell>
          <cell r="I9984">
            <v>31600</v>
          </cell>
        </row>
        <row r="9985">
          <cell r="A9985" t="str">
            <v>CCIN000909-3000-002</v>
          </cell>
          <cell r="I9985">
            <v>800000</v>
          </cell>
        </row>
        <row r="9986">
          <cell r="A9986" t="str">
            <v>CCIN000910-1000-002</v>
          </cell>
          <cell r="I9986">
            <v>3000000</v>
          </cell>
        </row>
        <row r="9987">
          <cell r="A9987" t="str">
            <v>CCIN000910-1000-003</v>
          </cell>
          <cell r="I9987">
            <v>230000</v>
          </cell>
        </row>
        <row r="9988">
          <cell r="A9988" t="str">
            <v>CCIN000911-10000-001</v>
          </cell>
          <cell r="I9988">
            <v>250000</v>
          </cell>
        </row>
        <row r="9989">
          <cell r="A9989" t="str">
            <v>CCIN000911-1000-002</v>
          </cell>
          <cell r="I9989">
            <v>1500000</v>
          </cell>
        </row>
        <row r="9990">
          <cell r="A9990" t="str">
            <v>CCIN000911-1000-003</v>
          </cell>
          <cell r="I9990">
            <v>1000000</v>
          </cell>
        </row>
        <row r="9991">
          <cell r="A9991" t="str">
            <v>CCIN000911-1000-004</v>
          </cell>
          <cell r="I9991">
            <v>10000</v>
          </cell>
        </row>
        <row r="9992">
          <cell r="A9992" t="str">
            <v>CCIN000911-1000-005</v>
          </cell>
          <cell r="I9992">
            <v>13615</v>
          </cell>
        </row>
        <row r="9993">
          <cell r="A9993" t="str">
            <v>CCIN000911-11000-001</v>
          </cell>
          <cell r="I9993">
            <v>200000</v>
          </cell>
        </row>
        <row r="9994">
          <cell r="A9994" t="str">
            <v>CCIN000911-12000-001</v>
          </cell>
          <cell r="I9994">
            <v>200000</v>
          </cell>
        </row>
        <row r="9995">
          <cell r="A9995" t="str">
            <v>CCIN000911-13000-001</v>
          </cell>
          <cell r="I9995">
            <v>200000</v>
          </cell>
        </row>
        <row r="9996">
          <cell r="A9996" t="str">
            <v>CCIN000911-14000-001</v>
          </cell>
          <cell r="I9996">
            <v>200000</v>
          </cell>
        </row>
        <row r="9997">
          <cell r="A9997" t="str">
            <v>CCIN000911-15000-001</v>
          </cell>
          <cell r="I9997">
            <v>200000</v>
          </cell>
        </row>
        <row r="9998">
          <cell r="A9998" t="str">
            <v>CCIN000911-16000-001</v>
          </cell>
          <cell r="I9998">
            <v>308000</v>
          </cell>
        </row>
        <row r="9999">
          <cell r="A9999" t="str">
            <v>CCIN000911-17000-001</v>
          </cell>
          <cell r="I9999">
            <v>200000</v>
          </cell>
        </row>
        <row r="10000">
          <cell r="A10000" t="str">
            <v>CCIN000911-18000-001</v>
          </cell>
          <cell r="I10000">
            <v>200000</v>
          </cell>
        </row>
        <row r="10001">
          <cell r="A10001" t="str">
            <v>CCIN000911-19000-001</v>
          </cell>
          <cell r="I10001">
            <v>200000</v>
          </cell>
        </row>
        <row r="10002">
          <cell r="A10002" t="str">
            <v>CCIN000911-20000-001</v>
          </cell>
          <cell r="I10002">
            <v>308000</v>
          </cell>
        </row>
        <row r="10003">
          <cell r="A10003" t="str">
            <v>CCIN000911-2000-003</v>
          </cell>
          <cell r="I10003">
            <v>164578</v>
          </cell>
        </row>
        <row r="10004">
          <cell r="A10004" t="str">
            <v>CCIN000911-21000-001</v>
          </cell>
          <cell r="I10004">
            <v>204000</v>
          </cell>
        </row>
        <row r="10005">
          <cell r="A10005" t="str">
            <v>CCIN000911-22000-001</v>
          </cell>
          <cell r="I10005">
            <v>204000</v>
          </cell>
        </row>
        <row r="10006">
          <cell r="A10006" t="str">
            <v>CCIN000911-23000-001</v>
          </cell>
          <cell r="I10006">
            <v>204000</v>
          </cell>
        </row>
        <row r="10007">
          <cell r="A10007" t="str">
            <v>CCIN000911-24000-001</v>
          </cell>
          <cell r="I10007">
            <v>191500</v>
          </cell>
        </row>
        <row r="10008">
          <cell r="A10008" t="str">
            <v>CCIN000911-25000-001</v>
          </cell>
          <cell r="I10008">
            <v>300000</v>
          </cell>
        </row>
        <row r="10009">
          <cell r="A10009" t="str">
            <v>CCIN000911-29000-001</v>
          </cell>
          <cell r="I10009">
            <v>400000</v>
          </cell>
        </row>
        <row r="10010">
          <cell r="A10010" t="str">
            <v>CCIN000911-3000-003</v>
          </cell>
          <cell r="I10010">
            <v>164578</v>
          </cell>
        </row>
        <row r="10011">
          <cell r="A10011" t="str">
            <v>CCIN000911-34000-001</v>
          </cell>
          <cell r="I10011">
            <v>600000</v>
          </cell>
        </row>
        <row r="10012">
          <cell r="A10012" t="str">
            <v>CCIN000911-36000-001</v>
          </cell>
          <cell r="I10012">
            <v>576116</v>
          </cell>
        </row>
        <row r="10013">
          <cell r="A10013" t="str">
            <v>CCIN000911-38000-001</v>
          </cell>
          <cell r="I10013">
            <v>525221</v>
          </cell>
        </row>
        <row r="10014">
          <cell r="A10014" t="str">
            <v>CCIN000911-39000-001</v>
          </cell>
          <cell r="I10014">
            <v>545105</v>
          </cell>
        </row>
        <row r="10015">
          <cell r="A10015" t="str">
            <v>CCIN000911-40000-001</v>
          </cell>
          <cell r="I10015">
            <v>521221</v>
          </cell>
        </row>
        <row r="10016">
          <cell r="A10016" t="str">
            <v>CCIN000911-43000-001</v>
          </cell>
          <cell r="I10016">
            <v>75107</v>
          </cell>
        </row>
        <row r="10017">
          <cell r="A10017" t="str">
            <v>CCIN000911-8000-001</v>
          </cell>
          <cell r="I10017">
            <v>250000</v>
          </cell>
        </row>
        <row r="10018">
          <cell r="A10018" t="str">
            <v>CCIN000911-9000-001</v>
          </cell>
          <cell r="I10018">
            <v>200000</v>
          </cell>
        </row>
        <row r="10019">
          <cell r="A10019" t="str">
            <v>CCIN000912-1000-002</v>
          </cell>
          <cell r="I10019">
            <v>70000</v>
          </cell>
        </row>
        <row r="10020">
          <cell r="A10020" t="str">
            <v>CCIN000912-1000-003</v>
          </cell>
          <cell r="I10020">
            <v>225100</v>
          </cell>
        </row>
        <row r="10021">
          <cell r="A10021" t="str">
            <v>CCIN000912-2000-002</v>
          </cell>
          <cell r="I10021">
            <v>100000</v>
          </cell>
        </row>
        <row r="10022">
          <cell r="A10022" t="str">
            <v>CCIN000913-1000-003</v>
          </cell>
          <cell r="I10022">
            <v>35000</v>
          </cell>
        </row>
        <row r="10023">
          <cell r="A10023" t="str">
            <v>CCIN000913-1000-004</v>
          </cell>
          <cell r="I10023">
            <v>320813</v>
          </cell>
        </row>
        <row r="10024">
          <cell r="A10024" t="str">
            <v>CCIN000913-1000-005</v>
          </cell>
          <cell r="I10024">
            <v>63000</v>
          </cell>
        </row>
        <row r="10025">
          <cell r="A10025" t="str">
            <v>CCIN000913-2000-003</v>
          </cell>
          <cell r="I10025">
            <v>34000</v>
          </cell>
        </row>
        <row r="10026">
          <cell r="A10026" t="str">
            <v>CCIN000913-7000-001</v>
          </cell>
          <cell r="I10026">
            <v>30000</v>
          </cell>
        </row>
        <row r="10027">
          <cell r="A10027" t="str">
            <v>CCIN000913-8000-001</v>
          </cell>
          <cell r="I10027">
            <v>25000</v>
          </cell>
        </row>
        <row r="10028">
          <cell r="A10028" t="str">
            <v>CCIN000913-9000-001</v>
          </cell>
          <cell r="I10028">
            <v>30000</v>
          </cell>
        </row>
        <row r="10029">
          <cell r="A10029" t="str">
            <v>CCIN000914-1000-002</v>
          </cell>
          <cell r="I10029">
            <v>130000</v>
          </cell>
        </row>
        <row r="10030">
          <cell r="A10030" t="str">
            <v>CCIN000914-1000-003</v>
          </cell>
          <cell r="I10030">
            <v>1140000</v>
          </cell>
        </row>
        <row r="10031">
          <cell r="A10031" t="str">
            <v>CCIN000914-2000-001</v>
          </cell>
          <cell r="I10031">
            <v>160213</v>
          </cell>
        </row>
        <row r="10032">
          <cell r="A10032" t="str">
            <v>CCIN000914-2000-003</v>
          </cell>
          <cell r="I10032">
            <v>80000</v>
          </cell>
        </row>
        <row r="10033">
          <cell r="A10033" t="str">
            <v>CCIN000914-3000-001</v>
          </cell>
          <cell r="I10033">
            <v>750000</v>
          </cell>
        </row>
        <row r="10034">
          <cell r="A10034" t="str">
            <v>CCIN000914-3000-003</v>
          </cell>
          <cell r="I10034">
            <v>219074</v>
          </cell>
        </row>
        <row r="10035">
          <cell r="A10035" t="str">
            <v>CCIN000915-1000-001</v>
          </cell>
          <cell r="I10035">
            <v>550000</v>
          </cell>
        </row>
        <row r="10036">
          <cell r="A10036" t="str">
            <v>CCIN000915-1000-002</v>
          </cell>
          <cell r="I10036">
            <v>3000000</v>
          </cell>
        </row>
        <row r="10037">
          <cell r="A10037" t="str">
            <v>CCIN000915-1000-005</v>
          </cell>
          <cell r="I10037">
            <v>116000</v>
          </cell>
        </row>
        <row r="10038">
          <cell r="A10038" t="str">
            <v>CCIN000915-2000-003</v>
          </cell>
          <cell r="I10038">
            <v>269000</v>
          </cell>
        </row>
        <row r="10039">
          <cell r="A10039" t="str">
            <v>CCIN000915-4000-003</v>
          </cell>
          <cell r="I10039">
            <v>100000</v>
          </cell>
        </row>
        <row r="10040">
          <cell r="A10040" t="str">
            <v>CCIN000916-1000-002</v>
          </cell>
          <cell r="I10040">
            <v>149575</v>
          </cell>
        </row>
        <row r="10041">
          <cell r="A10041" t="str">
            <v>CCIN000916-1000-003</v>
          </cell>
          <cell r="I10041">
            <v>2970000</v>
          </cell>
        </row>
        <row r="10042">
          <cell r="A10042" t="str">
            <v>CCIN000916-3000-001</v>
          </cell>
          <cell r="I10042">
            <v>60000</v>
          </cell>
        </row>
        <row r="10043">
          <cell r="A10043" t="str">
            <v>CCIN000916-4000-001</v>
          </cell>
          <cell r="I10043">
            <v>70000</v>
          </cell>
        </row>
        <row r="10044">
          <cell r="A10044" t="str">
            <v>CCIN000916-5000-001</v>
          </cell>
          <cell r="I10044">
            <v>2000000</v>
          </cell>
        </row>
        <row r="10045">
          <cell r="A10045" t="str">
            <v>CCIN000916-7000-001</v>
          </cell>
          <cell r="I10045">
            <v>2000000</v>
          </cell>
        </row>
        <row r="10046">
          <cell r="A10046" t="str">
            <v>CCIN000917-1000-002</v>
          </cell>
          <cell r="I10046">
            <v>200000</v>
          </cell>
        </row>
        <row r="10047">
          <cell r="A10047" t="str">
            <v>CCIN000917-1000-003</v>
          </cell>
          <cell r="I10047">
            <v>343000</v>
          </cell>
        </row>
        <row r="10048">
          <cell r="A10048" t="str">
            <v>CCIN000917-1000-005</v>
          </cell>
          <cell r="I10048">
            <v>96390</v>
          </cell>
        </row>
        <row r="10049">
          <cell r="A10049" t="str">
            <v>CCIN000917-3000-002</v>
          </cell>
          <cell r="I10049">
            <v>200000</v>
          </cell>
        </row>
        <row r="10050">
          <cell r="A10050" t="str">
            <v>CCIN000917-4000-002</v>
          </cell>
          <cell r="I10050">
            <v>200000</v>
          </cell>
        </row>
        <row r="10051">
          <cell r="A10051" t="str">
            <v>CCIN000918-10000-001</v>
          </cell>
          <cell r="I10051">
            <v>60000</v>
          </cell>
        </row>
        <row r="10052">
          <cell r="A10052" t="str">
            <v>CCIN000918-1000-002</v>
          </cell>
          <cell r="I10052">
            <v>500000</v>
          </cell>
        </row>
        <row r="10053">
          <cell r="A10053" t="str">
            <v>CCIN000918-1000-003</v>
          </cell>
          <cell r="I10053">
            <v>1250000</v>
          </cell>
        </row>
        <row r="10054">
          <cell r="A10054" t="str">
            <v>CCIN000918-2000-001</v>
          </cell>
          <cell r="I10054">
            <v>20000</v>
          </cell>
        </row>
        <row r="10055">
          <cell r="A10055" t="str">
            <v>CCIN000918-2000-002</v>
          </cell>
          <cell r="I10055">
            <v>500000</v>
          </cell>
        </row>
        <row r="10056">
          <cell r="A10056" t="str">
            <v>CCIN000918-2000-003</v>
          </cell>
          <cell r="I10056">
            <v>500000</v>
          </cell>
        </row>
        <row r="10057">
          <cell r="A10057" t="str">
            <v>CCIN000918-3000-001</v>
          </cell>
          <cell r="I10057">
            <v>60000</v>
          </cell>
        </row>
        <row r="10058">
          <cell r="A10058" t="str">
            <v>CCIN000918-3000-003</v>
          </cell>
          <cell r="I10058">
            <v>300000</v>
          </cell>
        </row>
        <row r="10059">
          <cell r="A10059" t="str">
            <v>CCIN000918-4000-001</v>
          </cell>
          <cell r="I10059">
            <v>60000</v>
          </cell>
        </row>
        <row r="10060">
          <cell r="A10060" t="str">
            <v>CCIN000918-4000-003</v>
          </cell>
          <cell r="I10060">
            <v>500000</v>
          </cell>
        </row>
        <row r="10061">
          <cell r="A10061" t="str">
            <v>CCIN000918-5000-001</v>
          </cell>
          <cell r="I10061">
            <v>55000</v>
          </cell>
        </row>
        <row r="10062">
          <cell r="A10062" t="str">
            <v>CCIN000918-7000-001</v>
          </cell>
          <cell r="I10062">
            <v>21809</v>
          </cell>
        </row>
        <row r="10063">
          <cell r="A10063" t="str">
            <v>CCIN000918-8000-001</v>
          </cell>
          <cell r="I10063">
            <v>32447</v>
          </cell>
        </row>
        <row r="10064">
          <cell r="A10064" t="str">
            <v>CCIN000918-9000-001</v>
          </cell>
          <cell r="I10064">
            <v>60000</v>
          </cell>
        </row>
        <row r="10065">
          <cell r="A10065" t="str">
            <v>CCIN000919-1000-002</v>
          </cell>
          <cell r="I10065">
            <v>150000</v>
          </cell>
        </row>
        <row r="10066">
          <cell r="A10066" t="str">
            <v>CCIN000919-1000-003</v>
          </cell>
          <cell r="I10066">
            <v>153000</v>
          </cell>
        </row>
        <row r="10067">
          <cell r="A10067" t="str">
            <v>CCIN000919-1000-004</v>
          </cell>
          <cell r="I10067">
            <v>60000</v>
          </cell>
        </row>
        <row r="10068">
          <cell r="A10068" t="str">
            <v>CCIN000919-1000-005</v>
          </cell>
          <cell r="I10068">
            <v>106000</v>
          </cell>
        </row>
        <row r="10069">
          <cell r="A10069" t="str">
            <v>CCIN000919-2000-002</v>
          </cell>
          <cell r="I10069">
            <v>150000</v>
          </cell>
        </row>
        <row r="10070">
          <cell r="A10070" t="str">
            <v>CCIN000920-10000-001</v>
          </cell>
          <cell r="I10070">
            <v>80000</v>
          </cell>
        </row>
        <row r="10071">
          <cell r="A10071" t="str">
            <v>CCIN000920-1000-002</v>
          </cell>
          <cell r="I10071">
            <v>40000</v>
          </cell>
        </row>
        <row r="10072">
          <cell r="A10072" t="str">
            <v>CCIN000920-1000-003</v>
          </cell>
          <cell r="I10072">
            <v>200000</v>
          </cell>
        </row>
        <row r="10073">
          <cell r="A10073" t="str">
            <v>CCIN000920-1000-005</v>
          </cell>
          <cell r="I10073">
            <v>2115000</v>
          </cell>
        </row>
        <row r="10074">
          <cell r="A10074" t="str">
            <v>CCIN000920-2000-001</v>
          </cell>
          <cell r="I10074">
            <v>50000</v>
          </cell>
        </row>
        <row r="10075">
          <cell r="A10075" t="str">
            <v>CCIN000920-2000-002</v>
          </cell>
          <cell r="I10075">
            <v>43192</v>
          </cell>
        </row>
        <row r="10076">
          <cell r="A10076" t="str">
            <v>CCIN000920-2000-004</v>
          </cell>
          <cell r="I10076">
            <v>300623</v>
          </cell>
        </row>
        <row r="10077">
          <cell r="A10077" t="str">
            <v>CCIN000920-2000-005</v>
          </cell>
          <cell r="I10077">
            <v>320000</v>
          </cell>
        </row>
        <row r="10078">
          <cell r="A10078" t="str">
            <v>CCIN000920-3000-001</v>
          </cell>
          <cell r="I10078">
            <v>80000</v>
          </cell>
        </row>
        <row r="10079">
          <cell r="A10079" t="str">
            <v>CCIN000920-3000-002</v>
          </cell>
          <cell r="I10079">
            <v>50000</v>
          </cell>
        </row>
        <row r="10080">
          <cell r="A10080" t="str">
            <v>CCIN000920-4000-001</v>
          </cell>
          <cell r="I10080">
            <v>80000</v>
          </cell>
        </row>
        <row r="10081">
          <cell r="A10081" t="str">
            <v>CCIN000920-4000-002</v>
          </cell>
          <cell r="I10081">
            <v>61277</v>
          </cell>
        </row>
        <row r="10082">
          <cell r="A10082" t="str">
            <v>CCIN000920-5000-001</v>
          </cell>
          <cell r="I10082">
            <v>80000</v>
          </cell>
        </row>
        <row r="10083">
          <cell r="A10083" t="str">
            <v>CCIN000920-5000-002</v>
          </cell>
          <cell r="I10083">
            <v>61277</v>
          </cell>
        </row>
        <row r="10084">
          <cell r="A10084" t="str">
            <v>CCIN000920-7000-001</v>
          </cell>
          <cell r="I10084">
            <v>80000</v>
          </cell>
        </row>
        <row r="10085">
          <cell r="A10085" t="str">
            <v>CCIN000920-8000-001</v>
          </cell>
          <cell r="I10085">
            <v>80000</v>
          </cell>
        </row>
        <row r="10086">
          <cell r="A10086" t="str">
            <v>CCIN000920-9000-001</v>
          </cell>
          <cell r="I10086">
            <v>80000</v>
          </cell>
        </row>
        <row r="10087">
          <cell r="A10087" t="str">
            <v>CCIN000921-1000-003</v>
          </cell>
          <cell r="I10087">
            <v>192000</v>
          </cell>
        </row>
        <row r="10088">
          <cell r="A10088" t="str">
            <v>CCIN000921-1000-004</v>
          </cell>
          <cell r="I10088">
            <v>448856</v>
          </cell>
        </row>
        <row r="10089">
          <cell r="A10089" t="str">
            <v>CCIN000921-1000-005</v>
          </cell>
          <cell r="I10089">
            <v>100000</v>
          </cell>
        </row>
        <row r="10090">
          <cell r="A10090" t="str">
            <v>CCIN000921-2000-003</v>
          </cell>
          <cell r="I10090">
            <v>579498</v>
          </cell>
        </row>
        <row r="10091">
          <cell r="A10091" t="str">
            <v>CCIN000922-1000-002</v>
          </cell>
          <cell r="I10091">
            <v>140000</v>
          </cell>
        </row>
        <row r="10092">
          <cell r="A10092" t="str">
            <v>CCIN000922-1000-004</v>
          </cell>
          <cell r="I10092">
            <v>998366.98</v>
          </cell>
        </row>
        <row r="10093">
          <cell r="A10093" t="str">
            <v>CCIN000922-2000-002</v>
          </cell>
          <cell r="I10093">
            <v>99819</v>
          </cell>
        </row>
        <row r="10094">
          <cell r="A10094" t="str">
            <v>CCIN000922-2000-003</v>
          </cell>
          <cell r="I10094">
            <v>775000</v>
          </cell>
        </row>
        <row r="10095">
          <cell r="A10095" t="str">
            <v>CCIN000922-4000-001</v>
          </cell>
          <cell r="I10095">
            <v>600000</v>
          </cell>
        </row>
        <row r="10096">
          <cell r="A10096" t="str">
            <v>CCIN000922-5000-001</v>
          </cell>
          <cell r="I10096">
            <v>650000</v>
          </cell>
        </row>
        <row r="10097">
          <cell r="A10097" t="str">
            <v>CCIN000923-10000-001</v>
          </cell>
          <cell r="I10097">
            <v>707000</v>
          </cell>
        </row>
        <row r="10098">
          <cell r="A10098" t="str">
            <v>CCIN000923-1000-003</v>
          </cell>
          <cell r="I10098">
            <v>88000</v>
          </cell>
        </row>
        <row r="10099">
          <cell r="A10099" t="str">
            <v>CCIN000923-1000-004</v>
          </cell>
          <cell r="I10099">
            <v>538153</v>
          </cell>
        </row>
        <row r="10100">
          <cell r="A10100" t="str">
            <v>CCIN000923-1000-005</v>
          </cell>
          <cell r="I10100">
            <v>90000</v>
          </cell>
        </row>
        <row r="10101">
          <cell r="A10101" t="str">
            <v>CCIN000923-11000-001</v>
          </cell>
          <cell r="I10101">
            <v>938737</v>
          </cell>
        </row>
        <row r="10102">
          <cell r="A10102" t="str">
            <v>CCIN000923-12000-001</v>
          </cell>
          <cell r="I10102">
            <v>1740458</v>
          </cell>
        </row>
        <row r="10103">
          <cell r="A10103" t="str">
            <v>CCIN000923-13000-001</v>
          </cell>
          <cell r="I10103">
            <v>638937</v>
          </cell>
        </row>
        <row r="10104">
          <cell r="A10104" t="str">
            <v>CCIN000923-4000-001</v>
          </cell>
          <cell r="I10104">
            <v>100000</v>
          </cell>
        </row>
        <row r="10105">
          <cell r="A10105" t="str">
            <v>CCIN000923-4000-003</v>
          </cell>
          <cell r="I10105">
            <v>51000</v>
          </cell>
        </row>
        <row r="10106">
          <cell r="A10106" t="str">
            <v>CCIN000923-5000-001</v>
          </cell>
          <cell r="I10106">
            <v>932850</v>
          </cell>
        </row>
        <row r="10107">
          <cell r="A10107" t="str">
            <v>CCIN000923-6000-001</v>
          </cell>
          <cell r="I10107">
            <v>1000000</v>
          </cell>
        </row>
        <row r="10108">
          <cell r="A10108" t="str">
            <v>CCIN000923-7000-001</v>
          </cell>
          <cell r="I10108">
            <v>800000</v>
          </cell>
        </row>
        <row r="10109">
          <cell r="A10109" t="str">
            <v>CCIN000923-9000-001</v>
          </cell>
          <cell r="I10109">
            <v>850000</v>
          </cell>
        </row>
        <row r="10110">
          <cell r="A10110" t="str">
            <v>CCIN000924-1000-002</v>
          </cell>
          <cell r="I10110">
            <v>550000</v>
          </cell>
        </row>
        <row r="10111">
          <cell r="A10111" t="str">
            <v>CCIN000924-1000-003</v>
          </cell>
          <cell r="I10111">
            <v>700000</v>
          </cell>
        </row>
        <row r="10112">
          <cell r="A10112" t="str">
            <v>CCIN000924-2000-002</v>
          </cell>
          <cell r="I10112">
            <v>1134316</v>
          </cell>
        </row>
        <row r="10113">
          <cell r="A10113" t="str">
            <v>CCIN000924-2000-003</v>
          </cell>
          <cell r="I10113">
            <v>50000</v>
          </cell>
        </row>
        <row r="10114">
          <cell r="A10114" t="str">
            <v>CCIN000924-3000-003</v>
          </cell>
          <cell r="I10114">
            <v>60000</v>
          </cell>
        </row>
        <row r="10115">
          <cell r="A10115" t="str">
            <v>CCIN000924-4000-003</v>
          </cell>
          <cell r="I10115">
            <v>100000</v>
          </cell>
        </row>
        <row r="10116">
          <cell r="A10116" t="str">
            <v>CCIN000924-5000-002</v>
          </cell>
          <cell r="I10116">
            <v>608086</v>
          </cell>
        </row>
        <row r="10117">
          <cell r="A10117" t="str">
            <v>CCIN000924-5000-003</v>
          </cell>
          <cell r="I10117">
            <v>142780</v>
          </cell>
        </row>
        <row r="10118">
          <cell r="A10118" t="str">
            <v>CCIN000924-6000-002</v>
          </cell>
          <cell r="I10118">
            <v>426171</v>
          </cell>
        </row>
        <row r="10119">
          <cell r="A10119" t="str">
            <v>CCIN000924-6000-003</v>
          </cell>
          <cell r="I10119">
            <v>100000</v>
          </cell>
        </row>
        <row r="10120">
          <cell r="A10120" t="str">
            <v>CCIN000924-7000-003</v>
          </cell>
          <cell r="I10120">
            <v>214400</v>
          </cell>
        </row>
        <row r="10121">
          <cell r="A10121" t="str">
            <v>CCIN000925-1000-002</v>
          </cell>
          <cell r="I10121">
            <v>17660</v>
          </cell>
        </row>
        <row r="10122">
          <cell r="A10122" t="str">
            <v>CCIN000925-1000-004</v>
          </cell>
          <cell r="I10122">
            <v>601247</v>
          </cell>
        </row>
        <row r="10123">
          <cell r="A10123" t="str">
            <v>CCIN000925-2000-003</v>
          </cell>
          <cell r="I10123">
            <v>117000</v>
          </cell>
        </row>
        <row r="10124">
          <cell r="A10124" t="str">
            <v>CCIN000925-2000-004</v>
          </cell>
          <cell r="I10124">
            <v>785666</v>
          </cell>
        </row>
        <row r="10125">
          <cell r="A10125" t="str">
            <v>CCIN000925-5000-001</v>
          </cell>
          <cell r="I10125">
            <v>60000</v>
          </cell>
        </row>
        <row r="10126">
          <cell r="A10126" t="str">
            <v>CCIN000925-6000-001</v>
          </cell>
          <cell r="I10126">
            <v>50000</v>
          </cell>
        </row>
        <row r="10127">
          <cell r="A10127" t="str">
            <v>CCIN000925-7000-001</v>
          </cell>
          <cell r="I10127">
            <v>60000</v>
          </cell>
        </row>
        <row r="10128">
          <cell r="A10128" t="str">
            <v>CCIN000925-8000-001</v>
          </cell>
          <cell r="I10128">
            <v>60000</v>
          </cell>
        </row>
        <row r="10129">
          <cell r="A10129" t="str">
            <v>CCIN000926-1000-001</v>
          </cell>
          <cell r="I10129">
            <v>385000</v>
          </cell>
        </row>
        <row r="10130">
          <cell r="A10130" t="str">
            <v>CCIN000926-1000-003</v>
          </cell>
          <cell r="I10130">
            <v>84000</v>
          </cell>
        </row>
        <row r="10131">
          <cell r="A10131" t="str">
            <v>CCIN000927-10000-001</v>
          </cell>
          <cell r="I10131">
            <v>60000</v>
          </cell>
        </row>
        <row r="10132">
          <cell r="A10132" t="str">
            <v>CCIN000927-1000-002</v>
          </cell>
          <cell r="I10132">
            <v>250000</v>
          </cell>
        </row>
        <row r="10133">
          <cell r="A10133" t="str">
            <v>CCIN000927-1000-003</v>
          </cell>
          <cell r="I10133">
            <v>224000</v>
          </cell>
        </row>
        <row r="10134">
          <cell r="A10134" t="str">
            <v>CCIN000927-1000-004</v>
          </cell>
          <cell r="I10134">
            <v>30000</v>
          </cell>
        </row>
        <row r="10135">
          <cell r="A10135" t="str">
            <v>CCIN000927-1000-005</v>
          </cell>
          <cell r="I10135">
            <v>500000</v>
          </cell>
        </row>
        <row r="10136">
          <cell r="A10136" t="str">
            <v>CCIN000927-11000-001</v>
          </cell>
          <cell r="I10136">
            <v>60000</v>
          </cell>
        </row>
        <row r="10137">
          <cell r="A10137" t="str">
            <v>CCIN000927-6000-001</v>
          </cell>
          <cell r="I10137">
            <v>60000</v>
          </cell>
        </row>
        <row r="10138">
          <cell r="A10138" t="str">
            <v>CCIN000927-7000-001</v>
          </cell>
          <cell r="I10138">
            <v>60000</v>
          </cell>
        </row>
        <row r="10139">
          <cell r="A10139" t="str">
            <v>CCIN000927-8000-001</v>
          </cell>
          <cell r="I10139">
            <v>60000</v>
          </cell>
        </row>
        <row r="10140">
          <cell r="A10140" t="str">
            <v>CCIN000927-9000-001</v>
          </cell>
          <cell r="I10140">
            <v>60000</v>
          </cell>
        </row>
        <row r="10141">
          <cell r="A10141" t="str">
            <v>CCIN000928-1000-002</v>
          </cell>
          <cell r="I10141">
            <v>1067791</v>
          </cell>
        </row>
        <row r="10142">
          <cell r="A10142" t="str">
            <v>CCIN000928-1000-003</v>
          </cell>
          <cell r="I10142">
            <v>110000</v>
          </cell>
        </row>
        <row r="10143">
          <cell r="A10143" t="str">
            <v>CCIN000928-1000-004</v>
          </cell>
          <cell r="I10143">
            <v>627226</v>
          </cell>
        </row>
        <row r="10144">
          <cell r="A10144" t="str">
            <v>CCIN000928-1000-005</v>
          </cell>
          <cell r="I10144">
            <v>550000</v>
          </cell>
        </row>
        <row r="10145">
          <cell r="A10145" t="str">
            <v>CCIN000928-2000-005</v>
          </cell>
          <cell r="I10145">
            <v>100000</v>
          </cell>
        </row>
        <row r="10146">
          <cell r="A10146" t="str">
            <v>CCIN000928-5000-005</v>
          </cell>
          <cell r="I10146">
            <v>150000</v>
          </cell>
        </row>
        <row r="10147">
          <cell r="A10147" t="str">
            <v>CCIN000928-6000-005</v>
          </cell>
          <cell r="I10147">
            <v>430000</v>
          </cell>
        </row>
        <row r="10148">
          <cell r="A10148" t="str">
            <v>CCIN000928-7000-005</v>
          </cell>
          <cell r="I10148">
            <v>250000</v>
          </cell>
        </row>
        <row r="10149">
          <cell r="A10149" t="str">
            <v>CCIN000929-1000-002</v>
          </cell>
          <cell r="I10149">
            <v>400000</v>
          </cell>
        </row>
        <row r="10150">
          <cell r="A10150" t="str">
            <v>CCIN000929-1000-003</v>
          </cell>
          <cell r="I10150">
            <v>101379.34</v>
          </cell>
        </row>
        <row r="10151">
          <cell r="A10151" t="str">
            <v>CCIN000929-1000-004</v>
          </cell>
          <cell r="I10151">
            <v>1000800</v>
          </cell>
        </row>
        <row r="10152">
          <cell r="A10152" t="str">
            <v>CCIN000929-2000-004</v>
          </cell>
          <cell r="I10152">
            <v>1260000</v>
          </cell>
        </row>
        <row r="10153">
          <cell r="A10153" t="str">
            <v>CCIN000929-3000-003</v>
          </cell>
          <cell r="I10153">
            <v>250626</v>
          </cell>
        </row>
        <row r="10154">
          <cell r="A10154" t="str">
            <v>CCIN000930-10000-001</v>
          </cell>
          <cell r="I10154">
            <v>32447</v>
          </cell>
        </row>
        <row r="10155">
          <cell r="A10155" t="str">
            <v>CCIN000930-1000-002</v>
          </cell>
          <cell r="I10155">
            <v>939156.24</v>
          </cell>
        </row>
        <row r="10156">
          <cell r="A10156" t="str">
            <v>CCIN000930-1000-003</v>
          </cell>
          <cell r="I10156">
            <v>110000</v>
          </cell>
        </row>
        <row r="10157">
          <cell r="A10157" t="str">
            <v>CCIN000930-1000-004</v>
          </cell>
          <cell r="I10157">
            <v>160000</v>
          </cell>
        </row>
        <row r="10158">
          <cell r="A10158" t="str">
            <v>CCIN000930-1000-005</v>
          </cell>
          <cell r="I10158">
            <v>500000</v>
          </cell>
        </row>
        <row r="10159">
          <cell r="A10159" t="str">
            <v>CCIN000930-11000-001</v>
          </cell>
          <cell r="I10159">
            <v>44000</v>
          </cell>
        </row>
        <row r="10160">
          <cell r="A10160" t="str">
            <v>CCIN000930-2000-002</v>
          </cell>
          <cell r="I10160">
            <v>864938.56</v>
          </cell>
        </row>
        <row r="10161">
          <cell r="A10161" t="str">
            <v>CCIN000930-2000-003</v>
          </cell>
          <cell r="I10161">
            <v>801625</v>
          </cell>
        </row>
        <row r="10162">
          <cell r="A10162" t="str">
            <v>CCIN000930-5000-001</v>
          </cell>
          <cell r="I10162">
            <v>130000</v>
          </cell>
        </row>
        <row r="10163">
          <cell r="A10163" t="str">
            <v>CCIN000930-6000-001</v>
          </cell>
          <cell r="I10163">
            <v>154000</v>
          </cell>
        </row>
        <row r="10164">
          <cell r="A10164" t="str">
            <v>CCIN000930-7000-001</v>
          </cell>
          <cell r="I10164">
            <v>158000</v>
          </cell>
        </row>
        <row r="10165">
          <cell r="A10165" t="str">
            <v>CCIN000930-8000-001</v>
          </cell>
          <cell r="I10165">
            <v>150000</v>
          </cell>
        </row>
        <row r="10166">
          <cell r="A10166" t="str">
            <v>CCIN000930-9000-001</v>
          </cell>
          <cell r="I10166">
            <v>33000</v>
          </cell>
        </row>
        <row r="10167">
          <cell r="A10167" t="str">
            <v>CCIN000931-1000-002</v>
          </cell>
          <cell r="I10167">
            <v>822370.56</v>
          </cell>
        </row>
        <row r="10168">
          <cell r="A10168" t="str">
            <v>CCIN000931-7000-001</v>
          </cell>
          <cell r="I10168">
            <v>100000</v>
          </cell>
        </row>
        <row r="10169">
          <cell r="A10169" t="str">
            <v>CCIN000931-8000-001</v>
          </cell>
          <cell r="I10169">
            <v>100000</v>
          </cell>
        </row>
        <row r="10170">
          <cell r="A10170" t="str">
            <v>CCIN000931-9000-001</v>
          </cell>
          <cell r="I10170">
            <v>100000</v>
          </cell>
        </row>
        <row r="10171">
          <cell r="A10171" t="str">
            <v>CCIN000932-1000-003</v>
          </cell>
          <cell r="I10171">
            <v>240000</v>
          </cell>
        </row>
        <row r="10172">
          <cell r="A10172" t="str">
            <v>CCIN000932-2000-004</v>
          </cell>
          <cell r="I10172">
            <v>700000</v>
          </cell>
        </row>
        <row r="10173">
          <cell r="A10173" t="str">
            <v>CCIN000932-2000-005</v>
          </cell>
          <cell r="I10173">
            <v>290000</v>
          </cell>
        </row>
        <row r="10174">
          <cell r="A10174" t="str">
            <v>CCIN000932-3000-004</v>
          </cell>
          <cell r="I10174">
            <v>700000</v>
          </cell>
        </row>
        <row r="10175">
          <cell r="A10175" t="str">
            <v>CCIN000932-3000-005</v>
          </cell>
          <cell r="I10175">
            <v>85000</v>
          </cell>
        </row>
        <row r="10176">
          <cell r="A10176" t="str">
            <v>CCIN000933-1000-002</v>
          </cell>
          <cell r="I10176">
            <v>300000</v>
          </cell>
        </row>
        <row r="10177">
          <cell r="A10177" t="str">
            <v>CCIN000933-1000-004</v>
          </cell>
          <cell r="I10177">
            <v>50000</v>
          </cell>
        </row>
        <row r="10178">
          <cell r="A10178" t="str">
            <v>CCIN000934-1000-002</v>
          </cell>
          <cell r="I10178">
            <v>53830</v>
          </cell>
        </row>
        <row r="10179">
          <cell r="A10179" t="str">
            <v>CCIN000934-2000-002</v>
          </cell>
          <cell r="I10179">
            <v>60000</v>
          </cell>
        </row>
        <row r="10180">
          <cell r="A10180" t="str">
            <v>CCIN000934-2000-004</v>
          </cell>
          <cell r="I10180">
            <v>735859</v>
          </cell>
        </row>
        <row r="10181">
          <cell r="A10181" t="str">
            <v>CCIN000935-1000-002</v>
          </cell>
          <cell r="I10181">
            <v>655000</v>
          </cell>
        </row>
        <row r="10182">
          <cell r="A10182" t="str">
            <v>CCIN000935-1000-005</v>
          </cell>
          <cell r="I10182">
            <v>150000</v>
          </cell>
        </row>
        <row r="10183">
          <cell r="A10183" t="str">
            <v>CCIN000936-1000-002</v>
          </cell>
          <cell r="I10183">
            <v>856489.4</v>
          </cell>
        </row>
        <row r="10184">
          <cell r="A10184" t="str">
            <v>CCIN000936-1000-003</v>
          </cell>
          <cell r="I10184">
            <v>420000</v>
          </cell>
        </row>
        <row r="10185">
          <cell r="A10185" t="str">
            <v>CCIN000936-1000-005</v>
          </cell>
          <cell r="I10185">
            <v>35000</v>
          </cell>
        </row>
        <row r="10186">
          <cell r="A10186" t="str">
            <v>CCIN000936-2000-003</v>
          </cell>
          <cell r="I10186">
            <v>206000</v>
          </cell>
        </row>
        <row r="10187">
          <cell r="A10187" t="str">
            <v>CCIN000936-3000-002</v>
          </cell>
          <cell r="I10187">
            <v>895000</v>
          </cell>
        </row>
        <row r="10188">
          <cell r="A10188" t="str">
            <v>CCIN000936-4000-002</v>
          </cell>
          <cell r="I10188">
            <v>895000</v>
          </cell>
        </row>
        <row r="10189">
          <cell r="A10189" t="str">
            <v>CCIN000936-4000-003</v>
          </cell>
          <cell r="I10189">
            <v>915454</v>
          </cell>
        </row>
        <row r="10190">
          <cell r="A10190" t="str">
            <v>CCIN000936-5000-002</v>
          </cell>
          <cell r="I10190">
            <v>895000</v>
          </cell>
        </row>
        <row r="10191">
          <cell r="A10191" t="str">
            <v>CCIN000936-5000-003</v>
          </cell>
          <cell r="I10191">
            <v>94000</v>
          </cell>
        </row>
        <row r="10192">
          <cell r="A10192" t="str">
            <v>CCIN000936-6000-002</v>
          </cell>
          <cell r="I10192">
            <v>895000</v>
          </cell>
        </row>
        <row r="10193">
          <cell r="A10193" t="str">
            <v>CCIN000936-7000-002</v>
          </cell>
          <cell r="I10193">
            <v>895000</v>
          </cell>
        </row>
        <row r="10194">
          <cell r="A10194" t="str">
            <v>CCIN000936-8000-002</v>
          </cell>
          <cell r="I10194">
            <v>680199</v>
          </cell>
        </row>
        <row r="10195">
          <cell r="A10195" t="str">
            <v>CCIN000937-2000-002</v>
          </cell>
          <cell r="I10195">
            <v>80000</v>
          </cell>
        </row>
        <row r="10196">
          <cell r="A10196" t="str">
            <v>CCIN000938-1000-002</v>
          </cell>
          <cell r="I10196">
            <v>1000000</v>
          </cell>
        </row>
        <row r="10197">
          <cell r="A10197" t="str">
            <v>CCIN000938-1000-003</v>
          </cell>
          <cell r="I10197">
            <v>360000</v>
          </cell>
        </row>
        <row r="10198">
          <cell r="A10198" t="str">
            <v>CCIN000938-1000-004</v>
          </cell>
          <cell r="I10198">
            <v>45100</v>
          </cell>
        </row>
        <row r="10199">
          <cell r="A10199" t="str">
            <v>CCIN000938-2000-002</v>
          </cell>
          <cell r="I10199">
            <v>1089053</v>
          </cell>
        </row>
        <row r="10200">
          <cell r="A10200" t="str">
            <v>CCIN000938-4000-001</v>
          </cell>
          <cell r="I10200">
            <v>30000</v>
          </cell>
        </row>
        <row r="10201">
          <cell r="A10201" t="str">
            <v>CCIN000938-5000-001</v>
          </cell>
          <cell r="I10201">
            <v>15000</v>
          </cell>
        </row>
        <row r="10202">
          <cell r="A10202" t="str">
            <v>CCIN000939-10000-001</v>
          </cell>
          <cell r="I10202">
            <v>100000</v>
          </cell>
        </row>
        <row r="10203">
          <cell r="A10203" t="str">
            <v>CCIN000939-1000-002</v>
          </cell>
          <cell r="I10203">
            <v>128298</v>
          </cell>
        </row>
        <row r="10204">
          <cell r="A10204" t="str">
            <v>CCIN000939-1000-003</v>
          </cell>
          <cell r="I10204">
            <v>160000</v>
          </cell>
        </row>
        <row r="10205">
          <cell r="A10205" t="str">
            <v>CCIN000939-1000-004</v>
          </cell>
          <cell r="I10205">
            <v>100000</v>
          </cell>
        </row>
        <row r="10206">
          <cell r="A10206" t="str">
            <v>CCIN000939-1000-005</v>
          </cell>
          <cell r="I10206">
            <v>269500</v>
          </cell>
        </row>
        <row r="10207">
          <cell r="A10207" t="str">
            <v>CCIN000939-11000-001</v>
          </cell>
          <cell r="I10207">
            <v>100000</v>
          </cell>
        </row>
        <row r="10208">
          <cell r="A10208" t="str">
            <v>CCIN000939-2000-003</v>
          </cell>
          <cell r="I10208">
            <v>204000</v>
          </cell>
        </row>
        <row r="10209">
          <cell r="A10209" t="str">
            <v>CCIN000939-2000-005</v>
          </cell>
          <cell r="I10209">
            <v>180000</v>
          </cell>
        </row>
        <row r="10210">
          <cell r="A10210" t="str">
            <v>CCIN000939-3000-002</v>
          </cell>
          <cell r="I10210">
            <v>53830</v>
          </cell>
        </row>
        <row r="10211">
          <cell r="A10211" t="str">
            <v>CCIN000939-3000-005</v>
          </cell>
          <cell r="I10211">
            <v>380000</v>
          </cell>
        </row>
        <row r="10212">
          <cell r="A10212" t="str">
            <v>CCIN000939-4000-002</v>
          </cell>
          <cell r="I10212">
            <v>134415</v>
          </cell>
        </row>
        <row r="10213">
          <cell r="A10213" t="str">
            <v>CCIN000939-5000-002</v>
          </cell>
          <cell r="I10213">
            <v>20000</v>
          </cell>
        </row>
        <row r="10214">
          <cell r="A10214" t="str">
            <v>CCIN000939-6000-002</v>
          </cell>
          <cell r="I10214">
            <v>35000</v>
          </cell>
        </row>
        <row r="10215">
          <cell r="A10215" t="str">
            <v>CCIN000939-7000-002</v>
          </cell>
          <cell r="I10215">
            <v>50000</v>
          </cell>
        </row>
        <row r="10216">
          <cell r="A10216" t="str">
            <v>CCIN000939-8000-001</v>
          </cell>
          <cell r="I10216">
            <v>100000</v>
          </cell>
        </row>
        <row r="10217">
          <cell r="A10217" t="str">
            <v>CCIN000939-8000-002</v>
          </cell>
          <cell r="I10217">
            <v>55000</v>
          </cell>
        </row>
        <row r="10218">
          <cell r="A10218" t="str">
            <v>CCIN000939-9000-001</v>
          </cell>
          <cell r="I10218">
            <v>100000</v>
          </cell>
        </row>
        <row r="10219">
          <cell r="A10219" t="str">
            <v>CCIN000940-1000-002</v>
          </cell>
          <cell r="I10219">
            <v>80000</v>
          </cell>
        </row>
        <row r="10220">
          <cell r="A10220" t="str">
            <v>CCIN000940-1000-003</v>
          </cell>
          <cell r="I10220">
            <v>34000</v>
          </cell>
        </row>
        <row r="10221">
          <cell r="A10221" t="str">
            <v>CCIN000940-1000-005</v>
          </cell>
          <cell r="I10221">
            <v>262500</v>
          </cell>
        </row>
        <row r="10222">
          <cell r="A10222" t="str">
            <v>CCIN000940-2000-002</v>
          </cell>
          <cell r="I10222">
            <v>107022</v>
          </cell>
        </row>
        <row r="10223">
          <cell r="A10223" t="str">
            <v>CCIN000940-3000-002</v>
          </cell>
          <cell r="I10223">
            <v>150000</v>
          </cell>
        </row>
        <row r="10224">
          <cell r="A10224" t="str">
            <v>CCIN000940-5000-001</v>
          </cell>
          <cell r="I10224">
            <v>70000</v>
          </cell>
        </row>
        <row r="10225">
          <cell r="A10225" t="str">
            <v>CCIN000941-10000-002</v>
          </cell>
          <cell r="I10225">
            <v>60000</v>
          </cell>
        </row>
        <row r="10226">
          <cell r="A10226" t="str">
            <v>CCIN000941-1000-005</v>
          </cell>
          <cell r="I10226">
            <v>3410000</v>
          </cell>
        </row>
        <row r="10227">
          <cell r="A10227" t="str">
            <v>CCIN000941-11000-002</v>
          </cell>
          <cell r="I10227">
            <v>60000</v>
          </cell>
        </row>
        <row r="10228">
          <cell r="A10228" t="str">
            <v>CCIN000941-12000-002</v>
          </cell>
          <cell r="I10228">
            <v>60000</v>
          </cell>
        </row>
        <row r="10229">
          <cell r="A10229" t="str">
            <v>CCIN000941-2000-002</v>
          </cell>
          <cell r="I10229">
            <v>50000</v>
          </cell>
        </row>
        <row r="10230">
          <cell r="A10230" t="str">
            <v>CCIN000941-2000-003</v>
          </cell>
          <cell r="I10230">
            <v>180000</v>
          </cell>
        </row>
        <row r="10231">
          <cell r="A10231" t="str">
            <v>CCIN000941-3000-002</v>
          </cell>
          <cell r="I10231">
            <v>64469</v>
          </cell>
        </row>
        <row r="10232">
          <cell r="A10232" t="str">
            <v>CCIN000941-3000-003</v>
          </cell>
          <cell r="I10232">
            <v>55600</v>
          </cell>
        </row>
        <row r="10233">
          <cell r="A10233" t="str">
            <v>CCIN000941-4000-002</v>
          </cell>
          <cell r="I10233">
            <v>43200</v>
          </cell>
        </row>
        <row r="10234">
          <cell r="A10234" t="str">
            <v>CCIN000941-4000-003</v>
          </cell>
          <cell r="I10234">
            <v>250000</v>
          </cell>
        </row>
        <row r="10235">
          <cell r="A10235" t="str">
            <v>CCIN000941-5000-003</v>
          </cell>
          <cell r="I10235">
            <v>50000</v>
          </cell>
        </row>
        <row r="10236">
          <cell r="A10236" t="str">
            <v>CCIN000941-6000-002</v>
          </cell>
          <cell r="I10236">
            <v>43192</v>
          </cell>
        </row>
        <row r="10237">
          <cell r="A10237" t="str">
            <v>CCIN000941-6000-003</v>
          </cell>
          <cell r="I10237">
            <v>164578</v>
          </cell>
        </row>
        <row r="10238">
          <cell r="A10238" t="str">
            <v>CCIN000941-7000-002</v>
          </cell>
          <cell r="I10238">
            <v>50000</v>
          </cell>
        </row>
        <row r="10239">
          <cell r="A10239" t="str">
            <v>CCIN000941-7000-003</v>
          </cell>
          <cell r="I10239">
            <v>107734</v>
          </cell>
        </row>
        <row r="10240">
          <cell r="A10240" t="str">
            <v>CCIN000941-8000-002</v>
          </cell>
          <cell r="I10240">
            <v>50000</v>
          </cell>
        </row>
        <row r="10241">
          <cell r="A10241" t="str">
            <v>CCIN000941-8000-003</v>
          </cell>
          <cell r="I10241">
            <v>70000</v>
          </cell>
        </row>
        <row r="10242">
          <cell r="A10242" t="str">
            <v>CCIN000941-9000-002</v>
          </cell>
          <cell r="I10242">
            <v>50000</v>
          </cell>
        </row>
        <row r="10243">
          <cell r="A10243" t="str">
            <v>CCIN000942-1000-002</v>
          </cell>
          <cell r="I10243">
            <v>551158</v>
          </cell>
        </row>
        <row r="10244">
          <cell r="A10244" t="str">
            <v>CCIN000942-1000-005</v>
          </cell>
          <cell r="I10244">
            <v>450000</v>
          </cell>
        </row>
        <row r="10245">
          <cell r="A10245" t="str">
            <v>CCIN000943-10000-001</v>
          </cell>
          <cell r="I10245">
            <v>100000</v>
          </cell>
        </row>
        <row r="10246">
          <cell r="A10246" t="str">
            <v>CCIN000943-10000-002</v>
          </cell>
          <cell r="I10246">
            <v>50000</v>
          </cell>
        </row>
        <row r="10247">
          <cell r="A10247" t="str">
            <v>CCIN000943-1000-002</v>
          </cell>
          <cell r="I10247">
            <v>30000</v>
          </cell>
        </row>
        <row r="10248">
          <cell r="A10248" t="str">
            <v>CCIN000943-12000-001</v>
          </cell>
          <cell r="I10248">
            <v>161000</v>
          </cell>
        </row>
        <row r="10249">
          <cell r="A10249" t="str">
            <v>CCIN000943-12000-002</v>
          </cell>
          <cell r="I10249">
            <v>53830</v>
          </cell>
        </row>
        <row r="10250">
          <cell r="A10250" t="str">
            <v>CCIN000943-13000-002</v>
          </cell>
          <cell r="I10250">
            <v>53830</v>
          </cell>
        </row>
        <row r="10251">
          <cell r="A10251" t="str">
            <v>CCIN000943-14000-002</v>
          </cell>
          <cell r="I10251">
            <v>53830</v>
          </cell>
        </row>
        <row r="10252">
          <cell r="A10252" t="str">
            <v>CCIN000943-16000-002</v>
          </cell>
          <cell r="I10252">
            <v>53830</v>
          </cell>
        </row>
        <row r="10253">
          <cell r="A10253" t="str">
            <v>CCIN000943-17000-002</v>
          </cell>
          <cell r="I10253">
            <v>53830</v>
          </cell>
        </row>
        <row r="10254">
          <cell r="A10254" t="str">
            <v>CCIN000943-18000-002</v>
          </cell>
          <cell r="I10254">
            <v>53830</v>
          </cell>
        </row>
        <row r="10255">
          <cell r="A10255" t="str">
            <v>CCIN000943-19000-002</v>
          </cell>
          <cell r="I10255">
            <v>53830</v>
          </cell>
        </row>
        <row r="10256">
          <cell r="A10256" t="str">
            <v>CCIN000943-20000-002</v>
          </cell>
          <cell r="I10256">
            <v>53830</v>
          </cell>
        </row>
        <row r="10257">
          <cell r="A10257" t="str">
            <v>CCIN000943-2000-002</v>
          </cell>
          <cell r="I10257">
            <v>30000</v>
          </cell>
        </row>
        <row r="10258">
          <cell r="A10258" t="str">
            <v>CCIN000943-2000-004</v>
          </cell>
          <cell r="I10258">
            <v>113028</v>
          </cell>
        </row>
        <row r="10259">
          <cell r="A10259" t="str">
            <v>CCIN000943-21000-002</v>
          </cell>
          <cell r="I10259">
            <v>53830</v>
          </cell>
        </row>
        <row r="10260">
          <cell r="A10260" t="str">
            <v>CCIN000943-22000-002</v>
          </cell>
          <cell r="I10260">
            <v>53830</v>
          </cell>
        </row>
        <row r="10261">
          <cell r="A10261" t="str">
            <v>CCIN000943-23000-002</v>
          </cell>
          <cell r="I10261">
            <v>53685</v>
          </cell>
        </row>
        <row r="10262">
          <cell r="A10262" t="str">
            <v>CCIN000943-25000-002</v>
          </cell>
          <cell r="I10262">
            <v>54400</v>
          </cell>
        </row>
        <row r="10263">
          <cell r="A10263" t="str">
            <v>CCIN000943-26000-002</v>
          </cell>
          <cell r="I10263">
            <v>54400</v>
          </cell>
        </row>
        <row r="10264">
          <cell r="A10264" t="str">
            <v>CCIN000943-27000-002</v>
          </cell>
          <cell r="I10264">
            <v>54400</v>
          </cell>
        </row>
        <row r="10265">
          <cell r="A10265" t="str">
            <v>CCIN000943-28000-002</v>
          </cell>
          <cell r="I10265">
            <v>54400</v>
          </cell>
        </row>
        <row r="10266">
          <cell r="A10266" t="str">
            <v>CCIN000943-29000-002</v>
          </cell>
          <cell r="I10266">
            <v>54400</v>
          </cell>
        </row>
        <row r="10267">
          <cell r="A10267" t="str">
            <v>CCIN000943-3000-002</v>
          </cell>
          <cell r="I10267">
            <v>50000</v>
          </cell>
        </row>
        <row r="10268">
          <cell r="A10268" t="str">
            <v>CCIN000943-3000-004</v>
          </cell>
          <cell r="I10268">
            <v>82768</v>
          </cell>
        </row>
        <row r="10269">
          <cell r="A10269" t="str">
            <v>CCIN000943-4000-002</v>
          </cell>
          <cell r="I10269">
            <v>30000</v>
          </cell>
        </row>
        <row r="10270">
          <cell r="A10270" t="str">
            <v>CCIN000943-5000-002</v>
          </cell>
          <cell r="I10270">
            <v>32554</v>
          </cell>
        </row>
        <row r="10271">
          <cell r="A10271" t="str">
            <v>CCIN000943-6000-002</v>
          </cell>
          <cell r="I10271">
            <v>32554</v>
          </cell>
        </row>
        <row r="10272">
          <cell r="A10272" t="str">
            <v>CCIN000943-7000-001</v>
          </cell>
          <cell r="I10272">
            <v>70000</v>
          </cell>
        </row>
        <row r="10273">
          <cell r="A10273" t="str">
            <v>CCIN000943-7000-002</v>
          </cell>
          <cell r="I10273">
            <v>40000</v>
          </cell>
        </row>
        <row r="10274">
          <cell r="A10274" t="str">
            <v>CCIN000943-8000-001</v>
          </cell>
          <cell r="I10274">
            <v>500000</v>
          </cell>
        </row>
        <row r="10275">
          <cell r="A10275" t="str">
            <v>CCIN000943-8000-002</v>
          </cell>
          <cell r="I10275">
            <v>50000</v>
          </cell>
        </row>
        <row r="10276">
          <cell r="A10276" t="str">
            <v>CCIN000943-9000-001</v>
          </cell>
          <cell r="I10276">
            <v>30000</v>
          </cell>
        </row>
        <row r="10277">
          <cell r="A10277" t="str">
            <v>CCIN000943-9000-002</v>
          </cell>
          <cell r="I10277">
            <v>50000</v>
          </cell>
        </row>
        <row r="10278">
          <cell r="A10278" t="str">
            <v>CCIN000944-1000-002</v>
          </cell>
          <cell r="I10278">
            <v>100000</v>
          </cell>
        </row>
        <row r="10279">
          <cell r="A10279" t="str">
            <v>CCIN000944-1000-003</v>
          </cell>
          <cell r="I10279">
            <v>55000</v>
          </cell>
        </row>
        <row r="10280">
          <cell r="A10280" t="str">
            <v>CCIN000944-1000-005</v>
          </cell>
          <cell r="I10280">
            <v>72700</v>
          </cell>
        </row>
        <row r="10281">
          <cell r="A10281" t="str">
            <v>CCIN000944-2000-002</v>
          </cell>
          <cell r="I10281">
            <v>100000</v>
          </cell>
        </row>
        <row r="10282">
          <cell r="A10282" t="str">
            <v>CCIN000944-2000-003</v>
          </cell>
          <cell r="I10282">
            <v>45000</v>
          </cell>
        </row>
        <row r="10283">
          <cell r="A10283" t="str">
            <v>CCIN000945-1000-003</v>
          </cell>
          <cell r="I10283">
            <v>1224000</v>
          </cell>
        </row>
        <row r="10284">
          <cell r="A10284" t="str">
            <v>CCIN000945-1000-004</v>
          </cell>
          <cell r="I10284">
            <v>480000</v>
          </cell>
        </row>
        <row r="10285">
          <cell r="A10285" t="str">
            <v>CCIN000945-1000-005</v>
          </cell>
          <cell r="I10285">
            <v>100000</v>
          </cell>
        </row>
        <row r="10286">
          <cell r="A10286" t="str">
            <v>CCIN000945-2000-002</v>
          </cell>
          <cell r="I10286">
            <v>1277234.1000000001</v>
          </cell>
        </row>
        <row r="10287">
          <cell r="A10287" t="str">
            <v>CCIN000945-2000-003</v>
          </cell>
          <cell r="I10287">
            <v>500000</v>
          </cell>
        </row>
        <row r="10288">
          <cell r="A10288" t="str">
            <v>CCIN000945-3000-002</v>
          </cell>
          <cell r="I10288">
            <v>350000</v>
          </cell>
        </row>
        <row r="10289">
          <cell r="A10289" t="str">
            <v>CCIN000945-3000-003</v>
          </cell>
          <cell r="I10289">
            <v>534401</v>
          </cell>
        </row>
        <row r="10290">
          <cell r="A10290" t="str">
            <v>CCIN000945-5000-002</v>
          </cell>
          <cell r="I10290">
            <v>832000</v>
          </cell>
        </row>
        <row r="10291">
          <cell r="A10291" t="str">
            <v>CCIN000946-1000-002</v>
          </cell>
          <cell r="I10291">
            <v>110000</v>
          </cell>
        </row>
        <row r="10292">
          <cell r="A10292" t="str">
            <v>CCIN000946-1000-003</v>
          </cell>
          <cell r="I10292">
            <v>85000</v>
          </cell>
        </row>
        <row r="10293">
          <cell r="A10293" t="str">
            <v>CCIN000946-2000-005</v>
          </cell>
          <cell r="I10293">
            <v>26080</v>
          </cell>
        </row>
        <row r="10294">
          <cell r="A10294" t="str">
            <v>CCIN000946-3000-002</v>
          </cell>
          <cell r="I10294">
            <v>121605</v>
          </cell>
        </row>
        <row r="10295">
          <cell r="A10295" t="str">
            <v>CCIN000946-3000-005</v>
          </cell>
          <cell r="I10295">
            <v>100000</v>
          </cell>
        </row>
        <row r="10296">
          <cell r="A10296" t="str">
            <v>CCIN000946-4000-002</v>
          </cell>
          <cell r="I10296">
            <v>105000</v>
          </cell>
        </row>
        <row r="10297">
          <cell r="A10297" t="str">
            <v>CCIN000946-5000-002</v>
          </cell>
          <cell r="I10297">
            <v>100000</v>
          </cell>
        </row>
        <row r="10298">
          <cell r="A10298" t="str">
            <v>CCIN000947-1000-002</v>
          </cell>
          <cell r="I10298">
            <v>1000000</v>
          </cell>
        </row>
        <row r="10299">
          <cell r="A10299" t="str">
            <v>CCIN000947-1000-003</v>
          </cell>
          <cell r="I10299">
            <v>100000</v>
          </cell>
        </row>
        <row r="10300">
          <cell r="A10300" t="str">
            <v>CCIN000947-3000-002</v>
          </cell>
          <cell r="I10300">
            <v>1500000</v>
          </cell>
        </row>
        <row r="10301">
          <cell r="A10301" t="str">
            <v>CCIN000947-4000-002</v>
          </cell>
          <cell r="I10301">
            <v>1731547</v>
          </cell>
        </row>
        <row r="10302">
          <cell r="A10302" t="str">
            <v>CCIN000947-4000-005</v>
          </cell>
          <cell r="I10302">
            <v>140000</v>
          </cell>
        </row>
        <row r="10303">
          <cell r="A10303" t="str">
            <v>CCIN000948-1000-002</v>
          </cell>
          <cell r="I10303">
            <v>50000</v>
          </cell>
        </row>
        <row r="10304">
          <cell r="A10304" t="str">
            <v>CCIN000948-1000-003</v>
          </cell>
          <cell r="I10304">
            <v>60000</v>
          </cell>
        </row>
        <row r="10305">
          <cell r="A10305" t="str">
            <v>CCIN000948-1000-005</v>
          </cell>
          <cell r="I10305">
            <v>231900</v>
          </cell>
        </row>
        <row r="10306">
          <cell r="A10306" t="str">
            <v>CCIN000948-2000-002</v>
          </cell>
          <cell r="I10306">
            <v>70000</v>
          </cell>
        </row>
        <row r="10307">
          <cell r="A10307" t="str">
            <v>CCIN000948-3000-002</v>
          </cell>
          <cell r="I10307">
            <v>100000</v>
          </cell>
        </row>
        <row r="10308">
          <cell r="A10308" t="str">
            <v>CCIN000948-4000-002</v>
          </cell>
          <cell r="I10308">
            <v>110000</v>
          </cell>
        </row>
        <row r="10309">
          <cell r="A10309" t="str">
            <v>CCIN000949-1000-002</v>
          </cell>
          <cell r="I10309">
            <v>135000</v>
          </cell>
        </row>
        <row r="10310">
          <cell r="A10310" t="str">
            <v>CCIN000949-1000-003</v>
          </cell>
          <cell r="I10310">
            <v>56000</v>
          </cell>
        </row>
        <row r="10311">
          <cell r="A10311" t="str">
            <v>CCIN000949-1000-004</v>
          </cell>
          <cell r="I10311">
            <v>280000</v>
          </cell>
        </row>
        <row r="10312">
          <cell r="A10312" t="str">
            <v>CCIN000949-1000-005</v>
          </cell>
          <cell r="I10312">
            <v>60000</v>
          </cell>
        </row>
        <row r="10313">
          <cell r="A10313" t="str">
            <v>CCIN000949-2000-002</v>
          </cell>
          <cell r="I10313">
            <v>150000</v>
          </cell>
        </row>
        <row r="10314">
          <cell r="A10314" t="str">
            <v>CCIN000949-4000-002</v>
          </cell>
          <cell r="I10314">
            <v>415532</v>
          </cell>
        </row>
        <row r="10315">
          <cell r="A10315" t="str">
            <v>CCIN000949-5000-002</v>
          </cell>
          <cell r="I10315">
            <v>600000</v>
          </cell>
        </row>
        <row r="10316">
          <cell r="A10316" t="str">
            <v>CCIN000949-7000-002</v>
          </cell>
          <cell r="I10316">
            <v>150000</v>
          </cell>
        </row>
        <row r="10317">
          <cell r="A10317" t="str">
            <v>CCIN000950-10000-001</v>
          </cell>
          <cell r="I10317">
            <v>100000</v>
          </cell>
        </row>
        <row r="10318">
          <cell r="A10318" t="str">
            <v>CCIN000950-1000-002</v>
          </cell>
          <cell r="I10318">
            <v>70000</v>
          </cell>
        </row>
        <row r="10319">
          <cell r="A10319" t="str">
            <v>CCIN000950-1000-003</v>
          </cell>
          <cell r="I10319">
            <v>180000</v>
          </cell>
        </row>
        <row r="10320">
          <cell r="A10320" t="str">
            <v>CCIN000950-1000-005</v>
          </cell>
          <cell r="I10320">
            <v>150000</v>
          </cell>
        </row>
        <row r="10321">
          <cell r="A10321" t="str">
            <v>CCIN000950-2000-005</v>
          </cell>
          <cell r="I10321">
            <v>65000</v>
          </cell>
        </row>
        <row r="10322">
          <cell r="A10322" t="str">
            <v>CCIN000950-7000-001</v>
          </cell>
          <cell r="I10322">
            <v>100000</v>
          </cell>
        </row>
        <row r="10323">
          <cell r="A10323" t="str">
            <v>CCIN000950-8000-001</v>
          </cell>
          <cell r="I10323">
            <v>100000</v>
          </cell>
        </row>
        <row r="10324">
          <cell r="A10324" t="str">
            <v>CCIN000950-9000-001</v>
          </cell>
          <cell r="I10324">
            <v>100000</v>
          </cell>
        </row>
        <row r="10325">
          <cell r="A10325" t="str">
            <v>CCIN000951-10000-002</v>
          </cell>
          <cell r="I10325">
            <v>157000</v>
          </cell>
        </row>
        <row r="10326">
          <cell r="A10326" t="str">
            <v>CCIN000951-1000-002</v>
          </cell>
          <cell r="I10326">
            <v>70000</v>
          </cell>
        </row>
        <row r="10327">
          <cell r="A10327" t="str">
            <v>CCIN000951-11000-002</v>
          </cell>
          <cell r="I10327">
            <v>192128</v>
          </cell>
        </row>
        <row r="10328">
          <cell r="A10328" t="str">
            <v>CCIN000951-12000-002</v>
          </cell>
          <cell r="I10328">
            <v>400000</v>
          </cell>
        </row>
        <row r="10329">
          <cell r="A10329" t="str">
            <v>CCIN000951-13000-002</v>
          </cell>
          <cell r="I10329">
            <v>140000</v>
          </cell>
        </row>
        <row r="10330">
          <cell r="A10330" t="str">
            <v>CCIN000951-14000-002</v>
          </cell>
          <cell r="I10330">
            <v>200000</v>
          </cell>
        </row>
        <row r="10331">
          <cell r="A10331" t="str">
            <v>CCIN000951-16000-002</v>
          </cell>
          <cell r="I10331">
            <v>200000</v>
          </cell>
        </row>
        <row r="10332">
          <cell r="A10332" t="str">
            <v>CCIN000951-17000-002</v>
          </cell>
          <cell r="I10332">
            <v>145067</v>
          </cell>
        </row>
        <row r="10333">
          <cell r="A10333" t="str">
            <v>CCIN000951-2000-002</v>
          </cell>
          <cell r="I10333">
            <v>20000</v>
          </cell>
        </row>
        <row r="10334">
          <cell r="A10334" t="str">
            <v>CCIN000951-2000-004</v>
          </cell>
          <cell r="I10334">
            <v>1100360</v>
          </cell>
        </row>
        <row r="10335">
          <cell r="A10335" t="str">
            <v>CCIN000951-3000-002</v>
          </cell>
          <cell r="I10335">
            <v>60000</v>
          </cell>
        </row>
        <row r="10336">
          <cell r="A10336" t="str">
            <v>CCIN000951-4000-002</v>
          </cell>
          <cell r="I10336">
            <v>30000</v>
          </cell>
        </row>
        <row r="10337">
          <cell r="A10337" t="str">
            <v>CCIN000951-5000-002</v>
          </cell>
          <cell r="I10337">
            <v>100000</v>
          </cell>
        </row>
        <row r="10338">
          <cell r="A10338" t="str">
            <v>CCIN000951-6000-001</v>
          </cell>
          <cell r="I10338">
            <v>12500</v>
          </cell>
        </row>
        <row r="10339">
          <cell r="A10339" t="str">
            <v>CCIN000951-6000-002</v>
          </cell>
          <cell r="I10339">
            <v>150000</v>
          </cell>
        </row>
        <row r="10340">
          <cell r="A10340" t="str">
            <v>CCIN000951-7000-002</v>
          </cell>
          <cell r="I10340">
            <v>159000</v>
          </cell>
        </row>
        <row r="10341">
          <cell r="A10341" t="str">
            <v>CCIN000951-8000-002</v>
          </cell>
          <cell r="I10341">
            <v>130000</v>
          </cell>
        </row>
        <row r="10342">
          <cell r="A10342" t="str">
            <v>CCIN000951-9000-002</v>
          </cell>
          <cell r="I10342">
            <v>90000</v>
          </cell>
        </row>
        <row r="10343">
          <cell r="A10343" t="str">
            <v>CCIN000952-5000-001</v>
          </cell>
          <cell r="I10343">
            <v>80000</v>
          </cell>
        </row>
        <row r="10344">
          <cell r="A10344" t="str">
            <v>CCIN000952-6000-001</v>
          </cell>
          <cell r="I10344">
            <v>90000</v>
          </cell>
        </row>
        <row r="10345">
          <cell r="A10345" t="str">
            <v>CCIN000952-7000-001</v>
          </cell>
          <cell r="I10345">
            <v>100000</v>
          </cell>
        </row>
        <row r="10346">
          <cell r="A10346" t="str">
            <v>CCIN000952-8000-001</v>
          </cell>
          <cell r="I10346">
            <v>100000</v>
          </cell>
        </row>
        <row r="10347">
          <cell r="A10347" t="str">
            <v>CCIN000953-1000-003</v>
          </cell>
          <cell r="I10347">
            <v>250000</v>
          </cell>
        </row>
        <row r="10348">
          <cell r="A10348" t="str">
            <v>CCIN000953-1000-004</v>
          </cell>
          <cell r="I10348">
            <v>204000</v>
          </cell>
        </row>
        <row r="10349">
          <cell r="A10349" t="str">
            <v>CCIN000953-2000-003</v>
          </cell>
          <cell r="I10349">
            <v>650000</v>
          </cell>
        </row>
        <row r="10350">
          <cell r="A10350" t="str">
            <v>CCIN000954-10000-001</v>
          </cell>
          <cell r="I10350">
            <v>100000</v>
          </cell>
        </row>
        <row r="10351">
          <cell r="A10351" t="str">
            <v>CCIN000954-1000-003</v>
          </cell>
          <cell r="I10351">
            <v>328500</v>
          </cell>
        </row>
        <row r="10352">
          <cell r="A10352" t="str">
            <v>CCIN000954-1000-004</v>
          </cell>
          <cell r="I10352">
            <v>1000000</v>
          </cell>
        </row>
        <row r="10353">
          <cell r="A10353" t="str">
            <v>CCIN000954-1000-005</v>
          </cell>
          <cell r="I10353">
            <v>170000</v>
          </cell>
        </row>
        <row r="10354">
          <cell r="A10354" t="str">
            <v>CCIN000954-11000-001</v>
          </cell>
          <cell r="I10354">
            <v>400000</v>
          </cell>
        </row>
        <row r="10355">
          <cell r="A10355" t="str">
            <v>CCIN000954-12000-001</v>
          </cell>
          <cell r="I10355">
            <v>200000</v>
          </cell>
        </row>
        <row r="10356">
          <cell r="A10356" t="str">
            <v>CCIN000954-13000-001</v>
          </cell>
          <cell r="I10356">
            <v>300000</v>
          </cell>
        </row>
        <row r="10357">
          <cell r="A10357" t="str">
            <v>CCIN000954-14000-001</v>
          </cell>
          <cell r="I10357">
            <v>300000</v>
          </cell>
        </row>
        <row r="10358">
          <cell r="A10358" t="str">
            <v>CCIN000954-15000-001</v>
          </cell>
          <cell r="I10358">
            <v>100000</v>
          </cell>
        </row>
        <row r="10359">
          <cell r="A10359" t="str">
            <v>CCIN000954-17000-001</v>
          </cell>
          <cell r="I10359">
            <v>400000</v>
          </cell>
        </row>
        <row r="10360">
          <cell r="A10360" t="str">
            <v>CCIN000954-18000-001</v>
          </cell>
          <cell r="I10360">
            <v>400000</v>
          </cell>
        </row>
        <row r="10361">
          <cell r="A10361" t="str">
            <v>CCIN000954-19000-001</v>
          </cell>
          <cell r="I10361">
            <v>4000000</v>
          </cell>
        </row>
        <row r="10362">
          <cell r="A10362" t="str">
            <v>CCIN000954-2000-002</v>
          </cell>
          <cell r="I10362">
            <v>20000</v>
          </cell>
        </row>
        <row r="10363">
          <cell r="A10363" t="str">
            <v>CCIN000954-2000-005</v>
          </cell>
          <cell r="I10363">
            <v>45000</v>
          </cell>
        </row>
        <row r="10364">
          <cell r="A10364" t="str">
            <v>CCIN000954-21000-001</v>
          </cell>
          <cell r="I10364">
            <v>300000</v>
          </cell>
        </row>
        <row r="10365">
          <cell r="A10365" t="str">
            <v>CCIN000954-22000-001</v>
          </cell>
          <cell r="I10365">
            <v>200000</v>
          </cell>
        </row>
        <row r="10366">
          <cell r="A10366" t="str">
            <v>CCIN000954-23000-001</v>
          </cell>
          <cell r="I10366">
            <v>200000</v>
          </cell>
        </row>
        <row r="10367">
          <cell r="A10367" t="str">
            <v>CCIN000954-24000-001</v>
          </cell>
          <cell r="I10367">
            <v>3500000</v>
          </cell>
        </row>
        <row r="10368">
          <cell r="A10368" t="str">
            <v>CCIN000954-25000-001</v>
          </cell>
          <cell r="I10368">
            <v>3500000</v>
          </cell>
        </row>
        <row r="10369">
          <cell r="A10369" t="str">
            <v>CCIN000954-26000-001</v>
          </cell>
          <cell r="I10369">
            <v>200000</v>
          </cell>
        </row>
        <row r="10370">
          <cell r="A10370" t="str">
            <v>CCIN000954-27000-001</v>
          </cell>
          <cell r="I10370">
            <v>1064362</v>
          </cell>
        </row>
        <row r="10371">
          <cell r="A10371" t="str">
            <v>CCIN000954-28000-001</v>
          </cell>
          <cell r="I10371">
            <v>3500000</v>
          </cell>
        </row>
        <row r="10372">
          <cell r="A10372" t="str">
            <v>CCIN000954-29000-001</v>
          </cell>
          <cell r="I10372">
            <v>5000000</v>
          </cell>
        </row>
        <row r="10373">
          <cell r="A10373" t="str">
            <v>CCIN000954-30000-001</v>
          </cell>
          <cell r="I10373">
            <v>300000</v>
          </cell>
        </row>
        <row r="10374">
          <cell r="A10374" t="str">
            <v>CCIN000954-3000-001</v>
          </cell>
          <cell r="I10374">
            <v>200000</v>
          </cell>
        </row>
        <row r="10375">
          <cell r="A10375" t="str">
            <v>CCIN000954-31000-001</v>
          </cell>
          <cell r="I10375">
            <v>3500000</v>
          </cell>
        </row>
        <row r="10376">
          <cell r="A10376" t="str">
            <v>CCIN000954-32000-001</v>
          </cell>
          <cell r="I10376">
            <v>1064362</v>
          </cell>
        </row>
        <row r="10377">
          <cell r="A10377" t="str">
            <v>CCIN000954-33000-001</v>
          </cell>
          <cell r="I10377">
            <v>200000</v>
          </cell>
        </row>
        <row r="10378">
          <cell r="A10378" t="str">
            <v>CCIN000954-34000-001</v>
          </cell>
          <cell r="I10378">
            <v>1862235</v>
          </cell>
        </row>
        <row r="10379">
          <cell r="A10379" t="str">
            <v>CCIN000954-35000-001</v>
          </cell>
          <cell r="I10379">
            <v>300000</v>
          </cell>
        </row>
        <row r="10380">
          <cell r="A10380" t="str">
            <v>CCIN000954-36000-001</v>
          </cell>
          <cell r="I10380">
            <v>3500000</v>
          </cell>
        </row>
        <row r="10381">
          <cell r="A10381" t="str">
            <v>CCIN000954-37000-001</v>
          </cell>
          <cell r="I10381">
            <v>2872873</v>
          </cell>
        </row>
        <row r="10382">
          <cell r="A10382" t="str">
            <v>CCIN000954-38000-001</v>
          </cell>
          <cell r="I10382">
            <v>300000</v>
          </cell>
        </row>
        <row r="10383">
          <cell r="A10383" t="str">
            <v>CCIN000954-39000-001</v>
          </cell>
          <cell r="I10383">
            <v>3500000</v>
          </cell>
        </row>
        <row r="10384">
          <cell r="A10384" t="str">
            <v>CCIN000954-40000-001</v>
          </cell>
          <cell r="I10384">
            <v>3500000</v>
          </cell>
        </row>
        <row r="10385">
          <cell r="A10385" t="str">
            <v>CCIN000954-4000-001</v>
          </cell>
          <cell r="I10385">
            <v>750000</v>
          </cell>
        </row>
        <row r="10386">
          <cell r="A10386" t="str">
            <v>CCIN000954-41000-001</v>
          </cell>
          <cell r="I10386">
            <v>150000</v>
          </cell>
        </row>
        <row r="10387">
          <cell r="A10387" t="str">
            <v>CCIN000954-42000-001</v>
          </cell>
          <cell r="I10387">
            <v>3500000</v>
          </cell>
        </row>
        <row r="10388">
          <cell r="A10388" t="str">
            <v>CCIN000954-43000-001</v>
          </cell>
          <cell r="I10388">
            <v>200000</v>
          </cell>
        </row>
        <row r="10389">
          <cell r="A10389" t="str">
            <v>CCIN000954-45000-001</v>
          </cell>
          <cell r="I10389">
            <v>200000</v>
          </cell>
        </row>
        <row r="10390">
          <cell r="A10390" t="str">
            <v>CCIN000954-46000-001</v>
          </cell>
          <cell r="I10390">
            <v>200000</v>
          </cell>
        </row>
        <row r="10391">
          <cell r="A10391" t="str">
            <v>CCIN000954-47000-001</v>
          </cell>
          <cell r="I10391">
            <v>2128192</v>
          </cell>
        </row>
        <row r="10392">
          <cell r="A10392" t="str">
            <v>CCIN000954-48000-001</v>
          </cell>
          <cell r="I10392">
            <v>15000000</v>
          </cell>
        </row>
        <row r="10393">
          <cell r="A10393" t="str">
            <v>CCIN000954-50000-001</v>
          </cell>
          <cell r="I10393">
            <v>200000</v>
          </cell>
        </row>
        <row r="10394">
          <cell r="A10394" t="str">
            <v>CCIN000954-5000-001</v>
          </cell>
          <cell r="I10394">
            <v>100000</v>
          </cell>
        </row>
        <row r="10395">
          <cell r="A10395" t="str">
            <v>CCIN000954-51000-001</v>
          </cell>
          <cell r="I10395">
            <v>200000</v>
          </cell>
        </row>
        <row r="10396">
          <cell r="A10396" t="str">
            <v>CCIN000954-53000-001</v>
          </cell>
          <cell r="I10396">
            <v>3500000</v>
          </cell>
        </row>
        <row r="10397">
          <cell r="A10397" t="str">
            <v>CCIN000954-54000-001</v>
          </cell>
          <cell r="I10397">
            <v>300000</v>
          </cell>
        </row>
        <row r="10398">
          <cell r="A10398" t="str">
            <v>CCIN000954-55000-001</v>
          </cell>
          <cell r="I10398">
            <v>300000</v>
          </cell>
        </row>
        <row r="10399">
          <cell r="A10399" t="str">
            <v>CCIN000954-56000-001</v>
          </cell>
          <cell r="I10399">
            <v>3500000</v>
          </cell>
        </row>
        <row r="10400">
          <cell r="A10400" t="str">
            <v>CCIN000954-57000-001</v>
          </cell>
          <cell r="I10400">
            <v>300000</v>
          </cell>
        </row>
        <row r="10401">
          <cell r="A10401" t="str">
            <v>CCIN000954-60000-001</v>
          </cell>
          <cell r="I10401">
            <v>412990</v>
          </cell>
        </row>
        <row r="10402">
          <cell r="A10402" t="str">
            <v>CCIN000954-61000-001</v>
          </cell>
          <cell r="I10402">
            <v>3500000</v>
          </cell>
        </row>
        <row r="10403">
          <cell r="A10403" t="str">
            <v>CCIN000954-62000-001</v>
          </cell>
          <cell r="I10403">
            <v>6000000</v>
          </cell>
        </row>
        <row r="10404">
          <cell r="A10404" t="str">
            <v>CCIN000954-63000-001</v>
          </cell>
          <cell r="I10404">
            <v>250000</v>
          </cell>
        </row>
        <row r="10405">
          <cell r="A10405" t="str">
            <v>CCIN000954-64000-001</v>
          </cell>
          <cell r="I10405">
            <v>350000</v>
          </cell>
        </row>
        <row r="10406">
          <cell r="A10406" t="str">
            <v>CCIN000954-65000-001</v>
          </cell>
          <cell r="I10406">
            <v>6000000</v>
          </cell>
        </row>
        <row r="10407">
          <cell r="A10407" t="str">
            <v>CCIN000954-7000-001</v>
          </cell>
          <cell r="I10407">
            <v>150000</v>
          </cell>
        </row>
        <row r="10408">
          <cell r="A10408" t="str">
            <v>CCIN000954-8000-001</v>
          </cell>
          <cell r="I10408">
            <v>200000</v>
          </cell>
        </row>
        <row r="10409">
          <cell r="A10409" t="str">
            <v>CCIN000954-9000-001</v>
          </cell>
          <cell r="I10409">
            <v>200000</v>
          </cell>
        </row>
        <row r="10410">
          <cell r="A10410" t="str">
            <v>CCIN000955-1000-002</v>
          </cell>
          <cell r="I10410">
            <v>200000</v>
          </cell>
        </row>
        <row r="10411">
          <cell r="A10411" t="str">
            <v>CCIN000955-1000-004</v>
          </cell>
          <cell r="I10411">
            <v>150000</v>
          </cell>
        </row>
        <row r="10412">
          <cell r="A10412" t="str">
            <v>CCIN000955-1000-005</v>
          </cell>
          <cell r="I10412">
            <v>150000</v>
          </cell>
        </row>
        <row r="10413">
          <cell r="A10413" t="str">
            <v>CCIN000955-3000-002</v>
          </cell>
          <cell r="I10413">
            <v>214015</v>
          </cell>
        </row>
        <row r="10414">
          <cell r="A10414" t="str">
            <v>CCIN000955-4000-002</v>
          </cell>
          <cell r="I10414">
            <v>63800</v>
          </cell>
        </row>
        <row r="10415">
          <cell r="A10415" t="str">
            <v>CCIN000955-5000-002</v>
          </cell>
          <cell r="I10415">
            <v>148147</v>
          </cell>
        </row>
        <row r="10416">
          <cell r="A10416" t="str">
            <v>CCIN000956-1000-002</v>
          </cell>
          <cell r="I10416">
            <v>400000</v>
          </cell>
        </row>
        <row r="10417">
          <cell r="A10417" t="str">
            <v>CCIN000956-1000-004</v>
          </cell>
          <cell r="I10417">
            <v>550000</v>
          </cell>
        </row>
        <row r="10418">
          <cell r="A10418" t="str">
            <v>CCIN000956-1000-005</v>
          </cell>
          <cell r="I10418">
            <v>110000</v>
          </cell>
        </row>
        <row r="10419">
          <cell r="A10419" t="str">
            <v>CCIN000956-3000-001</v>
          </cell>
          <cell r="I10419">
            <v>200000</v>
          </cell>
        </row>
        <row r="10420">
          <cell r="A10420" t="str">
            <v>CCIN000956-4000-001</v>
          </cell>
          <cell r="I10420">
            <v>200000</v>
          </cell>
        </row>
        <row r="10421">
          <cell r="A10421" t="str">
            <v>CCIN000956-5000-001</v>
          </cell>
          <cell r="I10421">
            <v>208000</v>
          </cell>
        </row>
        <row r="10422">
          <cell r="A10422" t="str">
            <v>CCIN000957-1000-002</v>
          </cell>
          <cell r="I10422">
            <v>300000</v>
          </cell>
        </row>
        <row r="10423">
          <cell r="A10423" t="str">
            <v>CCIN000957-1000-003</v>
          </cell>
          <cell r="I10423">
            <v>800000</v>
          </cell>
        </row>
        <row r="10424">
          <cell r="A10424" t="str">
            <v>CCIN000957-1000-005</v>
          </cell>
          <cell r="I10424">
            <v>3724043</v>
          </cell>
        </row>
        <row r="10425">
          <cell r="A10425" t="str">
            <v>CCIN000957-2000-002</v>
          </cell>
          <cell r="I10425">
            <v>200000</v>
          </cell>
        </row>
        <row r="10426">
          <cell r="A10426" t="str">
            <v>CCIN000957-2000-005</v>
          </cell>
          <cell r="I10426">
            <v>5220000</v>
          </cell>
        </row>
        <row r="10427">
          <cell r="A10427" t="str">
            <v>CCIN000957-3000-005</v>
          </cell>
          <cell r="I10427">
            <v>2348000</v>
          </cell>
        </row>
        <row r="10428">
          <cell r="A10428" t="str">
            <v>CCIN000958-1000-002</v>
          </cell>
          <cell r="I10428">
            <v>25000</v>
          </cell>
        </row>
        <row r="10429">
          <cell r="A10429" t="str">
            <v>CCIN000958-1000-003</v>
          </cell>
          <cell r="I10429">
            <v>1940000</v>
          </cell>
        </row>
        <row r="10430">
          <cell r="A10430" t="str">
            <v>CCIN000958-1000-004</v>
          </cell>
          <cell r="I10430">
            <v>1000000</v>
          </cell>
        </row>
        <row r="10431">
          <cell r="A10431" t="str">
            <v>CCIN000958-2000-002</v>
          </cell>
          <cell r="I10431">
            <v>40000</v>
          </cell>
        </row>
        <row r="10432">
          <cell r="A10432" t="str">
            <v>CCIN000958-2000-003</v>
          </cell>
          <cell r="I10432">
            <v>300000</v>
          </cell>
        </row>
        <row r="10433">
          <cell r="A10433" t="str">
            <v>CCIN000958-2000-005</v>
          </cell>
          <cell r="I10433">
            <v>335000</v>
          </cell>
        </row>
        <row r="10434">
          <cell r="A10434" t="str">
            <v>CCIN000958-3000-002</v>
          </cell>
          <cell r="I10434">
            <v>60000</v>
          </cell>
        </row>
        <row r="10435">
          <cell r="A10435" t="str">
            <v>CCIN000958-4000-002</v>
          </cell>
          <cell r="I10435">
            <v>60000</v>
          </cell>
        </row>
        <row r="10436">
          <cell r="A10436" t="str">
            <v>CCIN000959-1000-002</v>
          </cell>
          <cell r="I10436">
            <v>128298</v>
          </cell>
        </row>
        <row r="10437">
          <cell r="A10437" t="str">
            <v>CCIN000959-1000-003</v>
          </cell>
          <cell r="I10437">
            <v>175000</v>
          </cell>
        </row>
        <row r="10438">
          <cell r="A10438" t="str">
            <v>CCIN000959-1000-005</v>
          </cell>
          <cell r="I10438">
            <v>79800</v>
          </cell>
        </row>
        <row r="10439">
          <cell r="A10439" t="str">
            <v>CCIN000960-10000-002</v>
          </cell>
          <cell r="I10439">
            <v>250000</v>
          </cell>
        </row>
        <row r="10440">
          <cell r="A10440" t="str">
            <v>CCIN000960-1000-002</v>
          </cell>
          <cell r="I10440">
            <v>300000</v>
          </cell>
        </row>
        <row r="10441">
          <cell r="A10441" t="str">
            <v>CCIN000960-1000-003</v>
          </cell>
          <cell r="I10441">
            <v>92000</v>
          </cell>
        </row>
        <row r="10442">
          <cell r="A10442" t="str">
            <v>CCIN000960-1000-004</v>
          </cell>
          <cell r="I10442">
            <v>150877</v>
          </cell>
        </row>
        <row r="10443">
          <cell r="A10443" t="str">
            <v>CCIN000960-1000-005</v>
          </cell>
          <cell r="I10443">
            <v>84500</v>
          </cell>
        </row>
        <row r="10444">
          <cell r="A10444" t="str">
            <v>CCIN000960-2000-002</v>
          </cell>
          <cell r="I10444">
            <v>300000</v>
          </cell>
        </row>
        <row r="10445">
          <cell r="A10445" t="str">
            <v>CCIN000960-3000-002</v>
          </cell>
          <cell r="I10445">
            <v>70000</v>
          </cell>
        </row>
        <row r="10446">
          <cell r="A10446" t="str">
            <v>CCIN000960-3000-005</v>
          </cell>
          <cell r="I10446">
            <v>63350</v>
          </cell>
        </row>
        <row r="10447">
          <cell r="A10447" t="str">
            <v>CCIN000960-4000-002</v>
          </cell>
          <cell r="I10447">
            <v>300000</v>
          </cell>
        </row>
        <row r="10448">
          <cell r="A10448" t="str">
            <v>CCIN000960-5000-002</v>
          </cell>
          <cell r="I10448">
            <v>70000</v>
          </cell>
        </row>
        <row r="10449">
          <cell r="A10449" t="str">
            <v>CCIN000960-6000-002</v>
          </cell>
          <cell r="I10449">
            <v>100000</v>
          </cell>
        </row>
        <row r="10450">
          <cell r="A10450" t="str">
            <v>CCIN000960-7000-002</v>
          </cell>
          <cell r="I10450">
            <v>150000</v>
          </cell>
        </row>
        <row r="10451">
          <cell r="A10451" t="str">
            <v>CCIN000960-8000-002</v>
          </cell>
          <cell r="I10451">
            <v>200000</v>
          </cell>
        </row>
        <row r="10452">
          <cell r="A10452" t="str">
            <v>CCIN000961-1000-002</v>
          </cell>
          <cell r="I10452">
            <v>600000</v>
          </cell>
        </row>
        <row r="10453">
          <cell r="A10453" t="str">
            <v>CCIN000961-1000-003</v>
          </cell>
          <cell r="I10453">
            <v>21500</v>
          </cell>
        </row>
        <row r="10454">
          <cell r="A10454" t="str">
            <v>CCIN000961-1000-004</v>
          </cell>
          <cell r="I10454">
            <v>1400000</v>
          </cell>
        </row>
        <row r="10455">
          <cell r="A10455" t="str">
            <v>CCIN000961-1000-005</v>
          </cell>
          <cell r="I10455">
            <v>45000</v>
          </cell>
        </row>
        <row r="10456">
          <cell r="A10456" t="str">
            <v>CCIN000961-4000-001</v>
          </cell>
          <cell r="I10456">
            <v>400000</v>
          </cell>
        </row>
        <row r="10457">
          <cell r="A10457" t="str">
            <v>CCIN000961-5000-001</v>
          </cell>
          <cell r="I10457">
            <v>338000</v>
          </cell>
        </row>
        <row r="10458">
          <cell r="A10458" t="str">
            <v>CCIN000961-6000-001</v>
          </cell>
          <cell r="I10458">
            <v>408000</v>
          </cell>
        </row>
        <row r="10459">
          <cell r="A10459" t="str">
            <v>CCIN000962-3000-001</v>
          </cell>
          <cell r="I10459">
            <v>350000</v>
          </cell>
        </row>
        <row r="10460">
          <cell r="A10460" t="str">
            <v>CCIN000962-5000-001</v>
          </cell>
          <cell r="I10460">
            <v>1000000</v>
          </cell>
        </row>
        <row r="10461">
          <cell r="A10461" t="str">
            <v>CCIN000963-1000-003</v>
          </cell>
          <cell r="I10461">
            <v>150000</v>
          </cell>
        </row>
        <row r="10462">
          <cell r="A10462" t="str">
            <v>CCIN000963-2000-002</v>
          </cell>
          <cell r="I10462">
            <v>543192</v>
          </cell>
        </row>
        <row r="10463">
          <cell r="A10463" t="str">
            <v>CCIN000963-2000-003</v>
          </cell>
          <cell r="I10463">
            <v>20000</v>
          </cell>
        </row>
        <row r="10464">
          <cell r="A10464" t="str">
            <v>CCIN000963-3000-003</v>
          </cell>
          <cell r="I10464">
            <v>20000</v>
          </cell>
        </row>
        <row r="10465">
          <cell r="A10465" t="str">
            <v>CCIN000963-4000-003</v>
          </cell>
          <cell r="I10465">
            <v>25000</v>
          </cell>
        </row>
        <row r="10466">
          <cell r="A10466" t="str">
            <v>CCIN000963-5000-002</v>
          </cell>
          <cell r="I10466">
            <v>543192</v>
          </cell>
        </row>
        <row r="10467">
          <cell r="A10467" t="str">
            <v>CCIN000963-5000-003</v>
          </cell>
          <cell r="I10467">
            <v>30000</v>
          </cell>
        </row>
        <row r="10468">
          <cell r="A10468" t="str">
            <v>CCIN000963-6000-003</v>
          </cell>
          <cell r="I10468">
            <v>30000</v>
          </cell>
        </row>
        <row r="10469">
          <cell r="A10469" t="str">
            <v>CCIN000964-2000-002</v>
          </cell>
          <cell r="I10469">
            <v>107022</v>
          </cell>
        </row>
        <row r="10470">
          <cell r="A10470" t="str">
            <v>CCIN000964-2000-003</v>
          </cell>
          <cell r="I10470">
            <v>160000</v>
          </cell>
        </row>
        <row r="10471">
          <cell r="A10471" t="str">
            <v>CCIN000964-3000-002</v>
          </cell>
          <cell r="I10471">
            <v>138936.20000000001</v>
          </cell>
        </row>
        <row r="10472">
          <cell r="A10472" t="str">
            <v>CCIN000965-1000-001</v>
          </cell>
          <cell r="I10472">
            <v>50000</v>
          </cell>
        </row>
        <row r="10473">
          <cell r="A10473" t="str">
            <v>CCIN000965-1000-004</v>
          </cell>
          <cell r="I10473">
            <v>1000000</v>
          </cell>
        </row>
        <row r="10474">
          <cell r="A10474" t="str">
            <v>CCIN000965-1000-005</v>
          </cell>
          <cell r="I10474">
            <v>330958</v>
          </cell>
        </row>
        <row r="10475">
          <cell r="A10475" t="str">
            <v>CCIN000965-2000-002</v>
          </cell>
          <cell r="I10475">
            <v>383617.1</v>
          </cell>
        </row>
        <row r="10476">
          <cell r="A10476" t="str">
            <v>CCIN000965-4000-002</v>
          </cell>
          <cell r="I10476">
            <v>70000</v>
          </cell>
        </row>
        <row r="10477">
          <cell r="A10477" t="str">
            <v>CCIN000966-1000-002</v>
          </cell>
          <cell r="I10477">
            <v>50000</v>
          </cell>
        </row>
        <row r="10478">
          <cell r="A10478" t="str">
            <v>CCIN000966-1000-003</v>
          </cell>
          <cell r="I10478">
            <v>42500</v>
          </cell>
        </row>
        <row r="10479">
          <cell r="A10479" t="str">
            <v>CCIN000966-1000-004</v>
          </cell>
          <cell r="I10479">
            <v>155878</v>
          </cell>
        </row>
        <row r="10480">
          <cell r="A10480" t="str">
            <v>CCIN000966-1000-005</v>
          </cell>
          <cell r="I10480">
            <v>100000</v>
          </cell>
        </row>
        <row r="10481">
          <cell r="A10481" t="str">
            <v>CCIN000966-2000-005</v>
          </cell>
          <cell r="I10481">
            <v>60000</v>
          </cell>
        </row>
        <row r="10482">
          <cell r="A10482" t="str">
            <v>CCIN000967-1000-002</v>
          </cell>
          <cell r="I10482">
            <v>600000</v>
          </cell>
        </row>
        <row r="10483">
          <cell r="A10483" t="str">
            <v>CCIN000967-1000-003</v>
          </cell>
          <cell r="I10483">
            <v>29500</v>
          </cell>
        </row>
        <row r="10484">
          <cell r="A10484" t="str">
            <v>CCIN000968-1000-002</v>
          </cell>
          <cell r="I10484">
            <v>200000</v>
          </cell>
        </row>
        <row r="10485">
          <cell r="A10485" t="str">
            <v>CCIN000968-1000-003</v>
          </cell>
          <cell r="I10485">
            <v>348500</v>
          </cell>
        </row>
        <row r="10486">
          <cell r="A10486" t="str">
            <v>CCIN000968-1000-004</v>
          </cell>
          <cell r="I10486">
            <v>1100000</v>
          </cell>
        </row>
        <row r="10487">
          <cell r="A10487" t="str">
            <v>CCIN000968-1000-005</v>
          </cell>
          <cell r="I10487">
            <v>120000</v>
          </cell>
        </row>
        <row r="10488">
          <cell r="A10488" t="str">
            <v>CCIN000968-2000-003</v>
          </cell>
          <cell r="I10488">
            <v>323700</v>
          </cell>
        </row>
        <row r="10489">
          <cell r="A10489" t="str">
            <v>CCIN000968-2000-004</v>
          </cell>
          <cell r="I10489">
            <v>60000</v>
          </cell>
        </row>
        <row r="10490">
          <cell r="A10490" t="str">
            <v>CCIN000968-2000-005</v>
          </cell>
          <cell r="I10490">
            <v>580000</v>
          </cell>
        </row>
        <row r="10491">
          <cell r="A10491" t="str">
            <v>CCIN000969-1000-002</v>
          </cell>
          <cell r="I10491">
            <v>150000</v>
          </cell>
        </row>
        <row r="10492">
          <cell r="A10492" t="str">
            <v>CCIN000969-1000-003</v>
          </cell>
          <cell r="I10492">
            <v>245000</v>
          </cell>
        </row>
        <row r="10493">
          <cell r="A10493" t="str">
            <v>CCIN000969-1000-005</v>
          </cell>
          <cell r="I10493">
            <v>230000</v>
          </cell>
        </row>
        <row r="10494">
          <cell r="A10494" t="str">
            <v>CCIN000969-2000-002</v>
          </cell>
          <cell r="I10494">
            <v>300000</v>
          </cell>
        </row>
        <row r="10495">
          <cell r="A10495" t="str">
            <v>CCIN000969-3000-002</v>
          </cell>
          <cell r="I10495">
            <v>200000</v>
          </cell>
        </row>
        <row r="10496">
          <cell r="A10496" t="str">
            <v>CCIN000970-1000-002</v>
          </cell>
          <cell r="I10496">
            <v>7000000</v>
          </cell>
        </row>
        <row r="10497">
          <cell r="A10497" t="str">
            <v>CCIN000970-1000-003</v>
          </cell>
          <cell r="I10497">
            <v>500000</v>
          </cell>
        </row>
        <row r="10498">
          <cell r="A10498" t="str">
            <v>CCIN000970-1000-005</v>
          </cell>
          <cell r="I10498">
            <v>160000</v>
          </cell>
        </row>
        <row r="10499">
          <cell r="A10499" t="str">
            <v>CCIN000970-2000-002</v>
          </cell>
          <cell r="I10499">
            <v>1863176</v>
          </cell>
        </row>
        <row r="10500">
          <cell r="A10500" t="str">
            <v>CCIN000970-6000-001</v>
          </cell>
          <cell r="I10500">
            <v>60000</v>
          </cell>
        </row>
        <row r="10501">
          <cell r="A10501" t="str">
            <v>CCIN000971-2000-002</v>
          </cell>
          <cell r="I10501">
            <v>383617.1</v>
          </cell>
        </row>
        <row r="10502">
          <cell r="A10502" t="str">
            <v>CCIN000971-3000-002</v>
          </cell>
          <cell r="I10502">
            <v>377235</v>
          </cell>
        </row>
        <row r="10503">
          <cell r="A10503" t="str">
            <v>CCIN000972-1000-003</v>
          </cell>
          <cell r="I10503">
            <v>220000</v>
          </cell>
        </row>
        <row r="10504">
          <cell r="A10504" t="str">
            <v>CCIN000972-3000-004</v>
          </cell>
          <cell r="I10504">
            <v>225133</v>
          </cell>
        </row>
        <row r="10505">
          <cell r="A10505" t="str">
            <v>CCIN000973-1000-002</v>
          </cell>
          <cell r="I10505">
            <v>40000</v>
          </cell>
        </row>
        <row r="10506">
          <cell r="A10506" t="str">
            <v>CCIN000973-1000-003</v>
          </cell>
          <cell r="I10506">
            <v>50500</v>
          </cell>
        </row>
        <row r="10507">
          <cell r="A10507" t="str">
            <v>CCIN000973-1000-004</v>
          </cell>
          <cell r="I10507">
            <v>112307</v>
          </cell>
        </row>
        <row r="10508">
          <cell r="A10508" t="str">
            <v>CCIN000973-1000-005</v>
          </cell>
          <cell r="I10508">
            <v>66000</v>
          </cell>
        </row>
        <row r="10509">
          <cell r="A10509" t="str">
            <v>CCIN000973-2000-004</v>
          </cell>
          <cell r="I10509">
            <v>55000</v>
          </cell>
        </row>
        <row r="10510">
          <cell r="A10510" t="str">
            <v>CCIN000973-3000-002</v>
          </cell>
          <cell r="I10510">
            <v>50000</v>
          </cell>
        </row>
        <row r="10511">
          <cell r="A10511" t="str">
            <v>CCIN000973-4000-002</v>
          </cell>
          <cell r="I10511">
            <v>60000</v>
          </cell>
        </row>
        <row r="10512">
          <cell r="A10512" t="str">
            <v>CCIN000974-10000-001</v>
          </cell>
          <cell r="I10512">
            <v>160000</v>
          </cell>
        </row>
        <row r="10513">
          <cell r="A10513" t="str">
            <v>CCIN000974-1000-002</v>
          </cell>
          <cell r="I10513">
            <v>117660</v>
          </cell>
        </row>
        <row r="10514">
          <cell r="A10514" t="str">
            <v>CCIN000974-1000-003</v>
          </cell>
          <cell r="I10514">
            <v>20000</v>
          </cell>
        </row>
        <row r="10515">
          <cell r="A10515" t="str">
            <v>CCIN000974-2000-003</v>
          </cell>
          <cell r="I10515">
            <v>35000</v>
          </cell>
        </row>
        <row r="10516">
          <cell r="A10516" t="str">
            <v>CCIN000974-4000-001</v>
          </cell>
          <cell r="I10516">
            <v>150000</v>
          </cell>
        </row>
        <row r="10517">
          <cell r="A10517" t="str">
            <v>CCIN000974-5000-001</v>
          </cell>
          <cell r="I10517">
            <v>150000</v>
          </cell>
        </row>
        <row r="10518">
          <cell r="A10518" t="str">
            <v>CCIN000974-6000-001</v>
          </cell>
          <cell r="I10518">
            <v>150000</v>
          </cell>
        </row>
        <row r="10519">
          <cell r="A10519" t="str">
            <v>CCIN000974-7000-001</v>
          </cell>
          <cell r="I10519">
            <v>70000</v>
          </cell>
        </row>
        <row r="10520">
          <cell r="A10520" t="str">
            <v>CCIN000974-8000-001</v>
          </cell>
          <cell r="I10520">
            <v>120000</v>
          </cell>
        </row>
        <row r="10521">
          <cell r="A10521" t="str">
            <v>CCIN000974-9000-001</v>
          </cell>
          <cell r="I10521">
            <v>150000</v>
          </cell>
        </row>
        <row r="10522">
          <cell r="A10522" t="str">
            <v>CCIN000975-1000-005</v>
          </cell>
          <cell r="I10522">
            <v>25700</v>
          </cell>
        </row>
        <row r="10523">
          <cell r="A10523" t="str">
            <v>CCIN000975-3000-002</v>
          </cell>
          <cell r="I10523">
            <v>377001</v>
          </cell>
        </row>
        <row r="10524">
          <cell r="A10524" t="str">
            <v>CCIN000975-4000-002</v>
          </cell>
          <cell r="I10524">
            <v>467526.54</v>
          </cell>
        </row>
        <row r="10525">
          <cell r="A10525" t="str">
            <v>CCIN000975-5000-002</v>
          </cell>
          <cell r="I10525">
            <v>220000</v>
          </cell>
        </row>
        <row r="10526">
          <cell r="A10526" t="str">
            <v>CCIN000976-1000-002</v>
          </cell>
          <cell r="I10526">
            <v>277234.09999999998</v>
          </cell>
        </row>
        <row r="10527">
          <cell r="A10527" t="str">
            <v>CCIN000976-1000-003</v>
          </cell>
          <cell r="I10527">
            <v>59000</v>
          </cell>
        </row>
        <row r="10528">
          <cell r="A10528" t="str">
            <v>CCIN000976-1000-005</v>
          </cell>
          <cell r="I10528">
            <v>174000</v>
          </cell>
        </row>
        <row r="10529">
          <cell r="A10529" t="str">
            <v>CCIN000976-2000-003</v>
          </cell>
          <cell r="I10529">
            <v>504900</v>
          </cell>
        </row>
        <row r="10530">
          <cell r="A10530" t="str">
            <v>CCIN000976-3000-001</v>
          </cell>
          <cell r="I10530">
            <v>80000</v>
          </cell>
        </row>
        <row r="10531">
          <cell r="A10531" t="str">
            <v>CCIN000977-1000-002</v>
          </cell>
          <cell r="I10531">
            <v>1000000</v>
          </cell>
        </row>
        <row r="10532">
          <cell r="A10532" t="str">
            <v>CCIN000977-1000-003</v>
          </cell>
          <cell r="I10532">
            <v>300000</v>
          </cell>
        </row>
        <row r="10533">
          <cell r="A10533" t="str">
            <v>CCIN000977-2000-001</v>
          </cell>
          <cell r="I10533">
            <v>258000</v>
          </cell>
        </row>
        <row r="10534">
          <cell r="A10534" t="str">
            <v>CCIN000977-2000-004</v>
          </cell>
          <cell r="I10534">
            <v>3088426</v>
          </cell>
        </row>
        <row r="10535">
          <cell r="A10535" t="str">
            <v>CCIN000977-3000-001</v>
          </cell>
          <cell r="I10535">
            <v>230000</v>
          </cell>
        </row>
        <row r="10536">
          <cell r="A10536" t="str">
            <v>CCIN000978-1000-002</v>
          </cell>
          <cell r="I10536">
            <v>20000</v>
          </cell>
        </row>
        <row r="10537">
          <cell r="A10537" t="str">
            <v>CCIN000978-1000-004</v>
          </cell>
          <cell r="I10537">
            <v>100000</v>
          </cell>
        </row>
        <row r="10538">
          <cell r="A10538" t="str">
            <v>CCIN000978-2000-001</v>
          </cell>
          <cell r="I10538">
            <v>200000</v>
          </cell>
        </row>
        <row r="10539">
          <cell r="A10539" t="str">
            <v>CCIN000978-2000-002</v>
          </cell>
          <cell r="I10539">
            <v>40000</v>
          </cell>
        </row>
        <row r="10540">
          <cell r="A10540" t="str">
            <v>CCIN000978-3000-002</v>
          </cell>
          <cell r="I10540">
            <v>55000</v>
          </cell>
        </row>
        <row r="10541">
          <cell r="A10541" t="str">
            <v>CCIN000978-5000-002</v>
          </cell>
          <cell r="I10541">
            <v>200000</v>
          </cell>
        </row>
        <row r="10542">
          <cell r="A10542" t="str">
            <v>CCIN000979-10000-001</v>
          </cell>
          <cell r="I10542">
            <v>25334</v>
          </cell>
        </row>
        <row r="10543">
          <cell r="A10543" t="str">
            <v>CCIN000979-1000-002</v>
          </cell>
          <cell r="I10543">
            <v>53830</v>
          </cell>
        </row>
        <row r="10544">
          <cell r="A10544" t="str">
            <v>CCIN000979-1000-003</v>
          </cell>
          <cell r="I10544">
            <v>15000</v>
          </cell>
        </row>
        <row r="10545">
          <cell r="A10545" t="str">
            <v>CCIN000979-11000-001</v>
          </cell>
          <cell r="I10545">
            <v>150000</v>
          </cell>
        </row>
        <row r="10546">
          <cell r="A10546" t="str">
            <v>CCIN000979-12000-001</v>
          </cell>
          <cell r="I10546">
            <v>29314</v>
          </cell>
        </row>
        <row r="10547">
          <cell r="A10547" t="str">
            <v>CCIN000979-13000-001</v>
          </cell>
          <cell r="I10547">
            <v>195082</v>
          </cell>
        </row>
        <row r="10548">
          <cell r="A10548" t="str">
            <v>CCIN000979-16000-001</v>
          </cell>
          <cell r="I10548">
            <v>215557</v>
          </cell>
        </row>
        <row r="10549">
          <cell r="A10549" t="str">
            <v>CCIN000979-17000-001</v>
          </cell>
          <cell r="I10549">
            <v>40000</v>
          </cell>
        </row>
        <row r="10550">
          <cell r="A10550" t="str">
            <v>CCIN000979-2000-001</v>
          </cell>
          <cell r="I10550">
            <v>65000</v>
          </cell>
        </row>
        <row r="10551">
          <cell r="A10551" t="str">
            <v>CCIN000979-2000-003</v>
          </cell>
          <cell r="I10551">
            <v>30000</v>
          </cell>
        </row>
        <row r="10552">
          <cell r="A10552" t="str">
            <v>CCIN000979-2000-004</v>
          </cell>
          <cell r="I10552">
            <v>1016701</v>
          </cell>
        </row>
        <row r="10553">
          <cell r="A10553" t="str">
            <v>CCIN000979-3000-001</v>
          </cell>
          <cell r="I10553">
            <v>41000</v>
          </cell>
        </row>
        <row r="10554">
          <cell r="A10554" t="str">
            <v>CCIN000979-4000-001</v>
          </cell>
          <cell r="I10554">
            <v>85000</v>
          </cell>
        </row>
        <row r="10555">
          <cell r="A10555" t="str">
            <v>CCIN000979-5000-001</v>
          </cell>
          <cell r="I10555">
            <v>40000</v>
          </cell>
        </row>
        <row r="10556">
          <cell r="A10556" t="str">
            <v>CCIN000979-6000-001</v>
          </cell>
          <cell r="I10556">
            <v>64900</v>
          </cell>
        </row>
        <row r="10557">
          <cell r="A10557" t="str">
            <v>CCIN000979-7000-001</v>
          </cell>
          <cell r="I10557">
            <v>68150</v>
          </cell>
        </row>
        <row r="10558">
          <cell r="A10558" t="str">
            <v>CCIN000979-8000-001</v>
          </cell>
          <cell r="I10558">
            <v>88000</v>
          </cell>
        </row>
        <row r="10559">
          <cell r="A10559" t="str">
            <v>CCIN000979-9000-001</v>
          </cell>
          <cell r="I10559">
            <v>93520</v>
          </cell>
        </row>
        <row r="10560">
          <cell r="A10560" t="str">
            <v>CCIN000980-10000-001</v>
          </cell>
          <cell r="I10560">
            <v>70000</v>
          </cell>
        </row>
        <row r="10561">
          <cell r="A10561" t="str">
            <v>CCIN000980-1000-003</v>
          </cell>
          <cell r="I10561">
            <v>86500</v>
          </cell>
        </row>
        <row r="10562">
          <cell r="A10562" t="str">
            <v>CCIN000980-1000-004</v>
          </cell>
          <cell r="I10562">
            <v>742280</v>
          </cell>
        </row>
        <row r="10563">
          <cell r="A10563" t="str">
            <v>CCIN000980-1000-005</v>
          </cell>
          <cell r="I10563">
            <v>67000</v>
          </cell>
        </row>
        <row r="10564">
          <cell r="A10564" t="str">
            <v>CCIN000980-11000-001</v>
          </cell>
          <cell r="I10564">
            <v>60000</v>
          </cell>
        </row>
        <row r="10565">
          <cell r="A10565" t="str">
            <v>CCIN000980-12000-001</v>
          </cell>
          <cell r="I10565">
            <v>70000</v>
          </cell>
        </row>
        <row r="10566">
          <cell r="A10566" t="str">
            <v>CCIN000980-13000-001</v>
          </cell>
          <cell r="I10566">
            <v>70000</v>
          </cell>
        </row>
        <row r="10567">
          <cell r="A10567" t="str">
            <v>CCIN000980-14000-001</v>
          </cell>
          <cell r="I10567">
            <v>90000</v>
          </cell>
        </row>
        <row r="10568">
          <cell r="A10568" t="str">
            <v>CCIN000980-2000-003</v>
          </cell>
          <cell r="I10568">
            <v>73100</v>
          </cell>
        </row>
        <row r="10569">
          <cell r="A10569" t="str">
            <v>CCIN000980-8000-001</v>
          </cell>
          <cell r="I10569">
            <v>70000</v>
          </cell>
        </row>
        <row r="10570">
          <cell r="A10570" t="str">
            <v>CCIN000981-1000-002</v>
          </cell>
          <cell r="I10570">
            <v>200000</v>
          </cell>
        </row>
        <row r="10571">
          <cell r="A10571" t="str">
            <v>CCIN000981-1000-003</v>
          </cell>
          <cell r="I10571">
            <v>350000</v>
          </cell>
        </row>
        <row r="10572">
          <cell r="A10572" t="str">
            <v>CCIN000981-2000-003</v>
          </cell>
          <cell r="I10572">
            <v>60000</v>
          </cell>
        </row>
        <row r="10573">
          <cell r="A10573" t="str">
            <v>CCIN000981-5000-001</v>
          </cell>
          <cell r="I10573">
            <v>80000</v>
          </cell>
        </row>
        <row r="10574">
          <cell r="A10574" t="str">
            <v>CCIN000981-6000-001</v>
          </cell>
          <cell r="I10574">
            <v>60000</v>
          </cell>
        </row>
        <row r="10575">
          <cell r="A10575" t="str">
            <v>CCIN000981-7000-001</v>
          </cell>
          <cell r="I10575">
            <v>60000</v>
          </cell>
        </row>
        <row r="10576">
          <cell r="A10576" t="str">
            <v>CCIN000982-10000-002</v>
          </cell>
          <cell r="I10576">
            <v>600000</v>
          </cell>
        </row>
        <row r="10577">
          <cell r="A10577" t="str">
            <v>CCIN000982-1000-002</v>
          </cell>
          <cell r="I10577">
            <v>436809</v>
          </cell>
        </row>
        <row r="10578">
          <cell r="A10578" t="str">
            <v>CCIN000982-1000-003</v>
          </cell>
          <cell r="I10578">
            <v>150000</v>
          </cell>
        </row>
        <row r="10579">
          <cell r="A10579" t="str">
            <v>CCIN000982-1000-004</v>
          </cell>
          <cell r="I10579">
            <v>190000</v>
          </cell>
        </row>
        <row r="10580">
          <cell r="A10580" t="str">
            <v>CCIN000982-11000-001</v>
          </cell>
          <cell r="I10580">
            <v>702769</v>
          </cell>
        </row>
        <row r="10581">
          <cell r="A10581" t="str">
            <v>CCIN000982-11000-002</v>
          </cell>
          <cell r="I10581">
            <v>600000</v>
          </cell>
        </row>
        <row r="10582">
          <cell r="A10582" t="str">
            <v>CCIN000982-13000-001</v>
          </cell>
          <cell r="I10582">
            <v>1875521</v>
          </cell>
        </row>
        <row r="10583">
          <cell r="A10583" t="str">
            <v>CCIN000982-2000-002</v>
          </cell>
          <cell r="I10583">
            <v>350000</v>
          </cell>
        </row>
        <row r="10584">
          <cell r="A10584" t="str">
            <v>CCIN000982-2000-004</v>
          </cell>
          <cell r="I10584">
            <v>300000</v>
          </cell>
        </row>
        <row r="10585">
          <cell r="A10585" t="str">
            <v>CCIN000982-3000-002</v>
          </cell>
          <cell r="I10585">
            <v>270852</v>
          </cell>
        </row>
        <row r="10586">
          <cell r="A10586" t="str">
            <v>CCIN000982-4000-001</v>
          </cell>
          <cell r="I10586">
            <v>350000</v>
          </cell>
        </row>
        <row r="10587">
          <cell r="A10587" t="str">
            <v>CCIN000982-4000-002</v>
          </cell>
          <cell r="I10587">
            <v>130000</v>
          </cell>
        </row>
        <row r="10588">
          <cell r="A10588" t="str">
            <v>CCIN000982-5000-001</v>
          </cell>
          <cell r="I10588">
            <v>400000</v>
          </cell>
        </row>
        <row r="10589">
          <cell r="A10589" t="str">
            <v>CCIN000982-5000-002</v>
          </cell>
          <cell r="I10589">
            <v>228000</v>
          </cell>
        </row>
        <row r="10590">
          <cell r="A10590" t="str">
            <v>CCIN000982-6000-001</v>
          </cell>
          <cell r="I10590">
            <v>500000</v>
          </cell>
        </row>
        <row r="10591">
          <cell r="A10591" t="str">
            <v>CCIN000982-6000-002</v>
          </cell>
          <cell r="I10591">
            <v>90000</v>
          </cell>
        </row>
        <row r="10592">
          <cell r="A10592" t="str">
            <v>CCIN000982-7000-001</v>
          </cell>
          <cell r="I10592">
            <v>1100000</v>
          </cell>
        </row>
        <row r="10593">
          <cell r="A10593" t="str">
            <v>CCIN000982-7000-002</v>
          </cell>
          <cell r="I10593">
            <v>50000</v>
          </cell>
        </row>
        <row r="10594">
          <cell r="A10594" t="str">
            <v>CCIN000982-8000-002</v>
          </cell>
          <cell r="I10594">
            <v>50000</v>
          </cell>
        </row>
        <row r="10595">
          <cell r="A10595" t="str">
            <v>CCIN000982-9000-002</v>
          </cell>
          <cell r="I10595">
            <v>157000</v>
          </cell>
        </row>
        <row r="10596">
          <cell r="A10596" t="str">
            <v>CCIN000983-1000-003</v>
          </cell>
          <cell r="I10596">
            <v>1500000</v>
          </cell>
        </row>
        <row r="10597">
          <cell r="A10597" t="str">
            <v>CCIN000983-1000-004</v>
          </cell>
          <cell r="I10597">
            <v>70000</v>
          </cell>
        </row>
        <row r="10598">
          <cell r="A10598" t="str">
            <v>CCIN000983-1000-005</v>
          </cell>
          <cell r="I10598">
            <v>45000</v>
          </cell>
        </row>
        <row r="10599">
          <cell r="A10599" t="str">
            <v>CCIN000984-1000-002</v>
          </cell>
          <cell r="I10599">
            <v>220000</v>
          </cell>
        </row>
        <row r="10600">
          <cell r="A10600" t="str">
            <v>CCIN000984-1000-003</v>
          </cell>
          <cell r="I10600">
            <v>90000</v>
          </cell>
        </row>
        <row r="10601">
          <cell r="A10601" t="str">
            <v>CCIN000984-2000-001</v>
          </cell>
          <cell r="I10601">
            <v>30000</v>
          </cell>
        </row>
        <row r="10602">
          <cell r="A10602" t="str">
            <v>CCIN000984-3000-001</v>
          </cell>
          <cell r="I10602">
            <v>40000</v>
          </cell>
        </row>
        <row r="10603">
          <cell r="A10603" t="str">
            <v>CCIN000984-3000-004</v>
          </cell>
          <cell r="I10603">
            <v>800580</v>
          </cell>
        </row>
        <row r="10604">
          <cell r="A10604" t="str">
            <v>CCIN000984-5000-001</v>
          </cell>
          <cell r="I10604">
            <v>50000</v>
          </cell>
        </row>
        <row r="10605">
          <cell r="A10605" t="str">
            <v>CCIN000985-1000-002</v>
          </cell>
          <cell r="I10605">
            <v>41418.1</v>
          </cell>
        </row>
        <row r="10606">
          <cell r="A10606" t="str">
            <v>CCIN000985-1000-003</v>
          </cell>
          <cell r="I10606">
            <v>81000</v>
          </cell>
        </row>
        <row r="10607">
          <cell r="A10607" t="str">
            <v>CCIN000985-1000-004</v>
          </cell>
          <cell r="I10607">
            <v>70000</v>
          </cell>
        </row>
        <row r="10608">
          <cell r="A10608" t="str">
            <v>CCIN000985-1000-005</v>
          </cell>
          <cell r="I10608">
            <v>85000</v>
          </cell>
        </row>
        <row r="10609">
          <cell r="A10609" t="str">
            <v>CCIN000986-10000-002</v>
          </cell>
          <cell r="I10609">
            <v>941379.26</v>
          </cell>
        </row>
        <row r="10610">
          <cell r="A10610" t="str">
            <v>CCIN000986-1000-002</v>
          </cell>
          <cell r="I10610">
            <v>300000</v>
          </cell>
        </row>
        <row r="10611">
          <cell r="A10611" t="str">
            <v>CCIN000986-1000-005</v>
          </cell>
          <cell r="I10611">
            <v>224575</v>
          </cell>
        </row>
        <row r="10612">
          <cell r="A10612" t="str">
            <v>CCIN000986-11000-002</v>
          </cell>
          <cell r="I10612">
            <v>200000</v>
          </cell>
        </row>
        <row r="10613">
          <cell r="A10613" t="str">
            <v>CCIN000986-2000-002</v>
          </cell>
          <cell r="I10613">
            <v>420000</v>
          </cell>
        </row>
        <row r="10614">
          <cell r="A10614" t="str">
            <v>CCIN000986-3000-001</v>
          </cell>
          <cell r="I10614">
            <v>150000</v>
          </cell>
        </row>
        <row r="10615">
          <cell r="A10615" t="str">
            <v>CCIN000986-3000-002</v>
          </cell>
          <cell r="I10615">
            <v>324316</v>
          </cell>
        </row>
        <row r="10616">
          <cell r="A10616" t="str">
            <v>CCIN000986-4000-002</v>
          </cell>
          <cell r="I10616">
            <v>100000</v>
          </cell>
        </row>
        <row r="10617">
          <cell r="A10617" t="str">
            <v>CCIN000986-5000-002</v>
          </cell>
          <cell r="I10617">
            <v>100000</v>
          </cell>
        </row>
        <row r="10618">
          <cell r="A10618" t="str">
            <v>CCIN000986-6000-002</v>
          </cell>
          <cell r="I10618">
            <v>324316</v>
          </cell>
        </row>
        <row r="10619">
          <cell r="A10619" t="str">
            <v>CCIN000986-7000-002</v>
          </cell>
          <cell r="I10619">
            <v>150000</v>
          </cell>
        </row>
        <row r="10620">
          <cell r="A10620" t="str">
            <v>CCIN000986-8000-002</v>
          </cell>
          <cell r="I10620">
            <v>276000</v>
          </cell>
        </row>
        <row r="10621">
          <cell r="A10621" t="str">
            <v>CCIN000986-9000-002</v>
          </cell>
          <cell r="I10621">
            <v>200000</v>
          </cell>
        </row>
        <row r="10622">
          <cell r="A10622" t="str">
            <v>CCIN000987-1000-002</v>
          </cell>
          <cell r="I10622">
            <v>1609149</v>
          </cell>
        </row>
        <row r="10623">
          <cell r="A10623" t="str">
            <v>CCIN000987-1000-003</v>
          </cell>
          <cell r="I10623">
            <v>150000</v>
          </cell>
        </row>
        <row r="10624">
          <cell r="A10624" t="str">
            <v>CCIN000987-1000-004</v>
          </cell>
          <cell r="I10624">
            <v>100000</v>
          </cell>
        </row>
        <row r="10625">
          <cell r="A10625" t="str">
            <v>CCIN000987-1000-005</v>
          </cell>
          <cell r="I10625">
            <v>150000</v>
          </cell>
        </row>
        <row r="10626">
          <cell r="A10626" t="str">
            <v>CCIN000988-1000-002</v>
          </cell>
          <cell r="I10626">
            <v>43000</v>
          </cell>
        </row>
        <row r="10627">
          <cell r="A10627" t="str">
            <v>CCIN000988-1000-003</v>
          </cell>
          <cell r="I10627">
            <v>2100000</v>
          </cell>
        </row>
        <row r="10628">
          <cell r="A10628" t="str">
            <v>CCIN000988-1000-004</v>
          </cell>
          <cell r="I10628">
            <v>300000</v>
          </cell>
        </row>
        <row r="10629">
          <cell r="A10629" t="str">
            <v>CCIN000988-1000-005</v>
          </cell>
          <cell r="I10629">
            <v>100000</v>
          </cell>
        </row>
        <row r="10630">
          <cell r="A10630" t="str">
            <v>CCIN000988-2000-002</v>
          </cell>
          <cell r="I10630">
            <v>53830</v>
          </cell>
        </row>
        <row r="10631">
          <cell r="A10631" t="str">
            <v>CCIN000988-3000-002</v>
          </cell>
          <cell r="I10631">
            <v>53830</v>
          </cell>
        </row>
        <row r="10632">
          <cell r="A10632" t="str">
            <v>CCIN000988-4000-002</v>
          </cell>
          <cell r="I10632">
            <v>48511</v>
          </cell>
        </row>
        <row r="10633">
          <cell r="A10633" t="str">
            <v>CCIN000988-5000-001</v>
          </cell>
          <cell r="I10633">
            <v>55000</v>
          </cell>
        </row>
        <row r="10634">
          <cell r="A10634" t="str">
            <v>CCIN000988-6000-001</v>
          </cell>
          <cell r="I10634">
            <v>30000</v>
          </cell>
        </row>
        <row r="10635">
          <cell r="A10635" t="str">
            <v>CCIN000988-7000-001</v>
          </cell>
          <cell r="I10635">
            <v>50000</v>
          </cell>
        </row>
        <row r="10636">
          <cell r="A10636" t="str">
            <v>CCIN000989-10000-002</v>
          </cell>
          <cell r="I10636">
            <v>324043</v>
          </cell>
        </row>
        <row r="10637">
          <cell r="A10637" t="str">
            <v>CCIN000989-1000-002</v>
          </cell>
          <cell r="I10637">
            <v>537474</v>
          </cell>
        </row>
        <row r="10638">
          <cell r="A10638" t="str">
            <v>CCIN000989-1000-003</v>
          </cell>
          <cell r="I10638">
            <v>128000</v>
          </cell>
        </row>
        <row r="10639">
          <cell r="A10639" t="str">
            <v>CCIN000989-1000-004</v>
          </cell>
          <cell r="I10639">
            <v>38756</v>
          </cell>
        </row>
        <row r="10640">
          <cell r="A10640" t="str">
            <v>CCIN000989-12000-002</v>
          </cell>
          <cell r="I10640">
            <v>213405</v>
          </cell>
        </row>
        <row r="10641">
          <cell r="A10641" t="str">
            <v>CCIN000989-13000-002</v>
          </cell>
          <cell r="I10641">
            <v>536809</v>
          </cell>
        </row>
        <row r="10642">
          <cell r="A10642" t="str">
            <v>CCIN000989-14000-002</v>
          </cell>
          <cell r="I10642">
            <v>100000</v>
          </cell>
        </row>
        <row r="10643">
          <cell r="A10643" t="str">
            <v>CCIN000989-15000-002</v>
          </cell>
          <cell r="I10643">
            <v>846948</v>
          </cell>
        </row>
        <row r="10644">
          <cell r="A10644" t="str">
            <v>CCIN000989-19000-002</v>
          </cell>
          <cell r="I10644">
            <v>850000</v>
          </cell>
        </row>
        <row r="10645">
          <cell r="A10645" t="str">
            <v>CCIN000989-20000-002</v>
          </cell>
          <cell r="I10645">
            <v>150000</v>
          </cell>
        </row>
        <row r="10646">
          <cell r="A10646" t="str">
            <v>CCIN000989-2000-001</v>
          </cell>
          <cell r="I10646">
            <v>68000</v>
          </cell>
        </row>
        <row r="10647">
          <cell r="A10647" t="str">
            <v>CCIN000989-2000-002</v>
          </cell>
          <cell r="I10647">
            <v>537474</v>
          </cell>
        </row>
        <row r="10648">
          <cell r="A10648" t="str">
            <v>CCIN000989-2000-003</v>
          </cell>
          <cell r="I10648">
            <v>110000</v>
          </cell>
        </row>
        <row r="10649">
          <cell r="A10649" t="str">
            <v>CCIN000989-3000-003</v>
          </cell>
          <cell r="I10649">
            <v>80000</v>
          </cell>
        </row>
        <row r="10650">
          <cell r="A10650" t="str">
            <v>CCIN000989-4000-002</v>
          </cell>
          <cell r="I10650">
            <v>532554</v>
          </cell>
        </row>
        <row r="10651">
          <cell r="A10651" t="str">
            <v>CCIN000989-5000-002</v>
          </cell>
          <cell r="I10651">
            <v>532554</v>
          </cell>
        </row>
        <row r="10652">
          <cell r="A10652" t="str">
            <v>CCIN000989-8000-002</v>
          </cell>
          <cell r="I10652">
            <v>643192</v>
          </cell>
        </row>
        <row r="10653">
          <cell r="A10653" t="str">
            <v>CCIN000989-9000-002</v>
          </cell>
          <cell r="I10653">
            <v>319788</v>
          </cell>
        </row>
        <row r="10654">
          <cell r="A10654" t="str">
            <v>CCIN000990-1000-002</v>
          </cell>
          <cell r="I10654">
            <v>1800000</v>
          </cell>
        </row>
        <row r="10655">
          <cell r="A10655" t="str">
            <v>CCIN000990-1000-003</v>
          </cell>
          <cell r="I10655">
            <v>70000</v>
          </cell>
        </row>
        <row r="10656">
          <cell r="A10656" t="str">
            <v>CCIN000990-1000-004</v>
          </cell>
          <cell r="I10656">
            <v>90000</v>
          </cell>
        </row>
        <row r="10657">
          <cell r="A10657" t="str">
            <v>CCIN000990-2000-001</v>
          </cell>
          <cell r="I10657">
            <v>240000</v>
          </cell>
        </row>
        <row r="10658">
          <cell r="A10658" t="str">
            <v>CCIN000991-1000-002</v>
          </cell>
          <cell r="I10658">
            <v>1320000</v>
          </cell>
        </row>
        <row r="10659">
          <cell r="A10659" t="str">
            <v>CCIN000991-1000-003</v>
          </cell>
          <cell r="I10659">
            <v>250000</v>
          </cell>
        </row>
        <row r="10660">
          <cell r="A10660" t="str">
            <v>CCIN000991-1000-005</v>
          </cell>
          <cell r="I10660">
            <v>290000</v>
          </cell>
        </row>
        <row r="10661">
          <cell r="A10661" t="str">
            <v>CCIN000991-2000-002</v>
          </cell>
          <cell r="I10661">
            <v>1320000</v>
          </cell>
        </row>
        <row r="10662">
          <cell r="A10662" t="str">
            <v>CCIN000991-2000-003</v>
          </cell>
          <cell r="I10662">
            <v>285000</v>
          </cell>
        </row>
        <row r="10663">
          <cell r="A10663" t="str">
            <v>CCIN000991-2000-005</v>
          </cell>
          <cell r="I10663">
            <v>290000</v>
          </cell>
        </row>
        <row r="10664">
          <cell r="A10664" t="str">
            <v>CCIN000992-1000-002</v>
          </cell>
          <cell r="I10664">
            <v>100000</v>
          </cell>
        </row>
        <row r="10665">
          <cell r="A10665" t="str">
            <v>CCIN000992-1000-003</v>
          </cell>
          <cell r="I10665">
            <v>339510</v>
          </cell>
        </row>
        <row r="10666">
          <cell r="A10666" t="str">
            <v>CCIN000993-1000-001</v>
          </cell>
          <cell r="I10666">
            <v>400000</v>
          </cell>
        </row>
        <row r="10667">
          <cell r="A10667" t="str">
            <v>CCIN000993-1000-004</v>
          </cell>
          <cell r="I10667">
            <v>250000</v>
          </cell>
        </row>
        <row r="10668">
          <cell r="A10668" t="str">
            <v>CCIN000993-2000-002</v>
          </cell>
          <cell r="I10668">
            <v>300000</v>
          </cell>
        </row>
        <row r="10669">
          <cell r="A10669" t="str">
            <v>CCIN000993-2000-003</v>
          </cell>
          <cell r="I10669">
            <v>35000</v>
          </cell>
        </row>
        <row r="10670">
          <cell r="A10670" t="str">
            <v>CCIN000994-1000-002</v>
          </cell>
          <cell r="I10670">
            <v>350000</v>
          </cell>
        </row>
        <row r="10671">
          <cell r="A10671" t="str">
            <v>CCIN000994-1000-003</v>
          </cell>
          <cell r="I10671">
            <v>250000</v>
          </cell>
        </row>
        <row r="10672">
          <cell r="A10672" t="str">
            <v>CCIN000994-1000-005</v>
          </cell>
          <cell r="I10672">
            <v>450000</v>
          </cell>
        </row>
        <row r="10673">
          <cell r="A10673" t="str">
            <v>CCIN000995-1000-002</v>
          </cell>
          <cell r="I10673">
            <v>85000</v>
          </cell>
        </row>
        <row r="10674">
          <cell r="A10674" t="str">
            <v>CCIN000995-1000-003</v>
          </cell>
          <cell r="I10674">
            <v>2400000</v>
          </cell>
        </row>
        <row r="10675">
          <cell r="A10675" t="str">
            <v>CCIN000995-1000-004</v>
          </cell>
          <cell r="I10675">
            <v>677516</v>
          </cell>
        </row>
        <row r="10676">
          <cell r="A10676" t="str">
            <v>CCIN000995-1000-005</v>
          </cell>
          <cell r="I10676">
            <v>1000000</v>
          </cell>
        </row>
        <row r="10677">
          <cell r="A10677" t="str">
            <v>CCIN000995-2000-002</v>
          </cell>
          <cell r="I10677">
            <v>85745</v>
          </cell>
        </row>
        <row r="10678">
          <cell r="A10678" t="str">
            <v>CCIN000995-2000-003</v>
          </cell>
          <cell r="I10678">
            <v>1067734</v>
          </cell>
        </row>
        <row r="10679">
          <cell r="A10679" t="str">
            <v>CCIN000995-3000-002</v>
          </cell>
          <cell r="I10679">
            <v>107022</v>
          </cell>
        </row>
        <row r="10680">
          <cell r="A10680" t="str">
            <v>CCIN000995-3000-003</v>
          </cell>
          <cell r="I10680">
            <v>300000</v>
          </cell>
        </row>
        <row r="10681">
          <cell r="A10681" t="str">
            <v>CCIN000995-4000-002</v>
          </cell>
          <cell r="I10681">
            <v>120000</v>
          </cell>
        </row>
        <row r="10682">
          <cell r="A10682" t="str">
            <v>CCIN000995-5000-001</v>
          </cell>
          <cell r="I10682">
            <v>766490</v>
          </cell>
        </row>
        <row r="10683">
          <cell r="A10683" t="str">
            <v>CCIN000995-5000-002</v>
          </cell>
          <cell r="I10683">
            <v>150000</v>
          </cell>
        </row>
        <row r="10684">
          <cell r="A10684" t="str">
            <v>CCIN000996-1000-002</v>
          </cell>
          <cell r="I10684">
            <v>272000</v>
          </cell>
        </row>
        <row r="10685">
          <cell r="A10685" t="str">
            <v>CCIN000996-1000-003</v>
          </cell>
          <cell r="I10685">
            <v>1060000</v>
          </cell>
        </row>
        <row r="10686">
          <cell r="A10686" t="str">
            <v>CCIN000996-2000-003</v>
          </cell>
          <cell r="I10686">
            <v>1180000</v>
          </cell>
        </row>
        <row r="10687">
          <cell r="A10687" t="str">
            <v>CCIN000996-2000-004</v>
          </cell>
          <cell r="I10687">
            <v>19625</v>
          </cell>
        </row>
        <row r="10688">
          <cell r="A10688" t="str">
            <v>CCIN000996-4000-002</v>
          </cell>
          <cell r="I10688">
            <v>272000</v>
          </cell>
        </row>
        <row r="10689">
          <cell r="A10689" t="str">
            <v>CCIN000996-5000-002</v>
          </cell>
          <cell r="I10689">
            <v>15000</v>
          </cell>
        </row>
        <row r="10690">
          <cell r="A10690" t="str">
            <v>CCIN000996-6000-002</v>
          </cell>
          <cell r="I10690">
            <v>30000</v>
          </cell>
        </row>
        <row r="10691">
          <cell r="A10691" t="str">
            <v>CCIN000996-7000-002</v>
          </cell>
          <cell r="I10691">
            <v>30000</v>
          </cell>
        </row>
        <row r="10692">
          <cell r="A10692" t="str">
            <v>CCIN000996-8000-002</v>
          </cell>
          <cell r="I10692">
            <v>30000</v>
          </cell>
        </row>
        <row r="10693">
          <cell r="A10693" t="str">
            <v>CCIN000997-1000-002</v>
          </cell>
          <cell r="I10693">
            <v>64468.3</v>
          </cell>
        </row>
        <row r="10694">
          <cell r="A10694" t="str">
            <v>CCIN000997-1000-003</v>
          </cell>
          <cell r="I10694">
            <v>143325</v>
          </cell>
        </row>
        <row r="10695">
          <cell r="A10695" t="str">
            <v>CCIN000997-2000-001</v>
          </cell>
          <cell r="I10695">
            <v>300000</v>
          </cell>
        </row>
        <row r="10696">
          <cell r="A10696" t="str">
            <v>CCIN000997-2000-002</v>
          </cell>
          <cell r="I10696">
            <v>80000</v>
          </cell>
        </row>
        <row r="10697">
          <cell r="A10697" t="str">
            <v>CCIN000997-3000-001</v>
          </cell>
          <cell r="I10697">
            <v>300000</v>
          </cell>
        </row>
        <row r="10698">
          <cell r="A10698" t="str">
            <v>CCIN000997-4000-001</v>
          </cell>
          <cell r="I10698">
            <v>300000</v>
          </cell>
        </row>
        <row r="10699">
          <cell r="A10699" t="str">
            <v>CCIN000998-1000-002</v>
          </cell>
          <cell r="I10699">
            <v>755958</v>
          </cell>
        </row>
        <row r="10700">
          <cell r="A10700" t="str">
            <v>CCIN000998-1000-003</v>
          </cell>
          <cell r="I10700">
            <v>170000</v>
          </cell>
        </row>
        <row r="10701">
          <cell r="A10701" t="str">
            <v>CCIN000998-1000-004</v>
          </cell>
          <cell r="I10701">
            <v>900000</v>
          </cell>
        </row>
        <row r="10702">
          <cell r="A10702" t="str">
            <v>CCIN000998-2000-002</v>
          </cell>
          <cell r="I10702">
            <v>755958</v>
          </cell>
        </row>
        <row r="10703">
          <cell r="A10703" t="str">
            <v>CCIN000998-4000-001</v>
          </cell>
          <cell r="I10703">
            <v>30000</v>
          </cell>
        </row>
        <row r="10704">
          <cell r="A10704" t="str">
            <v>CCIN000998-5000-001</v>
          </cell>
          <cell r="I10704">
            <v>30000</v>
          </cell>
        </row>
        <row r="10705">
          <cell r="A10705" t="str">
            <v>CCIN000999-10000-001</v>
          </cell>
          <cell r="I10705">
            <v>50000</v>
          </cell>
        </row>
        <row r="10706">
          <cell r="A10706" t="str">
            <v>CCIN000999-1000-002</v>
          </cell>
          <cell r="I10706">
            <v>250000</v>
          </cell>
        </row>
        <row r="10707">
          <cell r="A10707" t="str">
            <v>CCIN000999-1000-003</v>
          </cell>
          <cell r="I10707">
            <v>180000</v>
          </cell>
        </row>
        <row r="10708">
          <cell r="A10708" t="str">
            <v>CCIN000999-12000-001</v>
          </cell>
          <cell r="I10708">
            <v>48500</v>
          </cell>
        </row>
        <row r="10709">
          <cell r="A10709" t="str">
            <v>CCIN000999-13000-001</v>
          </cell>
          <cell r="I10709">
            <v>50000</v>
          </cell>
        </row>
        <row r="10710">
          <cell r="A10710" t="str">
            <v>CCIN000999-14000-001</v>
          </cell>
          <cell r="I10710">
            <v>57979</v>
          </cell>
        </row>
        <row r="10711">
          <cell r="A10711" t="str">
            <v>CCIN000999-16000-001</v>
          </cell>
          <cell r="I10711">
            <v>32447</v>
          </cell>
        </row>
        <row r="10712">
          <cell r="A10712" t="str">
            <v>CCIN000999-17000-001</v>
          </cell>
          <cell r="I10712">
            <v>11000</v>
          </cell>
        </row>
        <row r="10713">
          <cell r="A10713" t="str">
            <v>CCIN000999-18000-001</v>
          </cell>
          <cell r="I10713">
            <v>96384</v>
          </cell>
        </row>
        <row r="10714">
          <cell r="A10714" t="str">
            <v>CCIN000999-3000-001</v>
          </cell>
          <cell r="I10714">
            <v>12000</v>
          </cell>
        </row>
        <row r="10715">
          <cell r="A10715" t="str">
            <v>CCIN000999-4000-001</v>
          </cell>
          <cell r="I10715">
            <v>28000</v>
          </cell>
        </row>
        <row r="10716">
          <cell r="A10716" t="str">
            <v>CCIN000999-4000-003</v>
          </cell>
          <cell r="I10716">
            <v>88819</v>
          </cell>
        </row>
        <row r="10717">
          <cell r="A10717" t="str">
            <v>CCIN000999-5000-001</v>
          </cell>
          <cell r="I10717">
            <v>61500</v>
          </cell>
        </row>
        <row r="10718">
          <cell r="A10718" t="str">
            <v>CCIN000999-6000-001</v>
          </cell>
          <cell r="I10718">
            <v>45000</v>
          </cell>
        </row>
        <row r="10719">
          <cell r="A10719" t="str">
            <v>CCIN000999-7000-001</v>
          </cell>
          <cell r="I10719">
            <v>17000</v>
          </cell>
        </row>
        <row r="10720">
          <cell r="A10720" t="str">
            <v>CCIN000999-8000-001</v>
          </cell>
          <cell r="I10720">
            <v>33000</v>
          </cell>
        </row>
        <row r="10721">
          <cell r="A10721" t="str">
            <v>CCIN000999-9000-001</v>
          </cell>
          <cell r="I10721">
            <v>50000</v>
          </cell>
        </row>
        <row r="10722">
          <cell r="A10722" t="str">
            <v>CCIN001000-1000-002</v>
          </cell>
          <cell r="I10722">
            <v>100000</v>
          </cell>
        </row>
        <row r="10723">
          <cell r="A10723" t="str">
            <v>CCIN001000-1000-003</v>
          </cell>
          <cell r="I10723">
            <v>136000</v>
          </cell>
        </row>
        <row r="10724">
          <cell r="A10724" t="str">
            <v>CCIN001000-1000-004</v>
          </cell>
          <cell r="I10724">
            <v>230000</v>
          </cell>
        </row>
        <row r="10725">
          <cell r="A10725" t="str">
            <v>CCIN001000-1000-005</v>
          </cell>
          <cell r="I10725">
            <v>76000</v>
          </cell>
        </row>
        <row r="10726">
          <cell r="A10726" t="str">
            <v>CCIN001001-1000-002</v>
          </cell>
          <cell r="I10726">
            <v>543192</v>
          </cell>
        </row>
        <row r="10727">
          <cell r="A10727" t="str">
            <v>CCIN001001-1000-003</v>
          </cell>
          <cell r="I10727">
            <v>150000</v>
          </cell>
        </row>
        <row r="10728">
          <cell r="A10728" t="str">
            <v>CCIN001001-1000-005</v>
          </cell>
          <cell r="I10728">
            <v>50000</v>
          </cell>
        </row>
        <row r="10729">
          <cell r="A10729" t="str">
            <v>CCIN001001-11000-002</v>
          </cell>
          <cell r="I10729">
            <v>100000</v>
          </cell>
        </row>
        <row r="10730">
          <cell r="A10730" t="str">
            <v>CCIN001001-12000-002</v>
          </cell>
          <cell r="I10730">
            <v>100000</v>
          </cell>
        </row>
        <row r="10731">
          <cell r="A10731" t="str">
            <v>CCIN001001-13000-002</v>
          </cell>
          <cell r="I10731">
            <v>100000</v>
          </cell>
        </row>
        <row r="10732">
          <cell r="A10732" t="str">
            <v>CCIN001001-14000-002</v>
          </cell>
          <cell r="I10732">
            <v>100000</v>
          </cell>
        </row>
        <row r="10733">
          <cell r="A10733" t="str">
            <v>CCIN001001-15000-002</v>
          </cell>
          <cell r="I10733">
            <v>70000</v>
          </cell>
        </row>
        <row r="10734">
          <cell r="A10734" t="str">
            <v>CCIN001001-16000-002</v>
          </cell>
          <cell r="I10734">
            <v>100000</v>
          </cell>
        </row>
        <row r="10735">
          <cell r="A10735" t="str">
            <v>CCIN001001-17000-002</v>
          </cell>
          <cell r="I10735">
            <v>140000</v>
          </cell>
        </row>
        <row r="10736">
          <cell r="A10736" t="str">
            <v>CCIN001001-18000-002</v>
          </cell>
          <cell r="I10736">
            <v>200000</v>
          </cell>
        </row>
        <row r="10737">
          <cell r="A10737" t="str">
            <v>CCIN001001-3000-001</v>
          </cell>
          <cell r="I10737">
            <v>1700000</v>
          </cell>
        </row>
        <row r="10738">
          <cell r="A10738" t="str">
            <v>CCIN001001-4000-002</v>
          </cell>
          <cell r="I10738">
            <v>851703</v>
          </cell>
        </row>
        <row r="10739">
          <cell r="A10739" t="str">
            <v>CCIN001001-5000-001</v>
          </cell>
          <cell r="I10739">
            <v>1512000</v>
          </cell>
        </row>
        <row r="10740">
          <cell r="A10740" t="str">
            <v>CCIN001001-5000-002</v>
          </cell>
          <cell r="I10740">
            <v>851703</v>
          </cell>
        </row>
        <row r="10741">
          <cell r="A10741" t="str">
            <v>CCIN001001-6000-002</v>
          </cell>
          <cell r="I10741">
            <v>50000</v>
          </cell>
        </row>
        <row r="10742">
          <cell r="A10742" t="str">
            <v>CCIN001001-7000-002</v>
          </cell>
          <cell r="I10742">
            <v>70000</v>
          </cell>
        </row>
        <row r="10743">
          <cell r="A10743" t="str">
            <v>CCIN001001-8000-002</v>
          </cell>
          <cell r="I10743">
            <v>85000</v>
          </cell>
        </row>
        <row r="10744">
          <cell r="A10744" t="str">
            <v>CCIN001001-9000-002</v>
          </cell>
          <cell r="I10744">
            <v>100000</v>
          </cell>
        </row>
        <row r="10745">
          <cell r="A10745" t="str">
            <v>CCIN001002-1000-002</v>
          </cell>
          <cell r="I10745">
            <v>184000</v>
          </cell>
        </row>
        <row r="10746">
          <cell r="A10746" t="str">
            <v>CCIN001002-2000-001</v>
          </cell>
          <cell r="I10746">
            <v>1000000</v>
          </cell>
        </row>
        <row r="10747">
          <cell r="A10747" t="str">
            <v>CCIN001002-2000-002</v>
          </cell>
          <cell r="I10747">
            <v>97800</v>
          </cell>
        </row>
        <row r="10748">
          <cell r="A10748" t="str">
            <v>CCIN001002-5000-001</v>
          </cell>
          <cell r="I10748">
            <v>4255958.97</v>
          </cell>
        </row>
        <row r="10749">
          <cell r="A10749" t="str">
            <v>CCIN001003-1000-003</v>
          </cell>
          <cell r="I10749">
            <v>250000</v>
          </cell>
        </row>
        <row r="10750">
          <cell r="A10750" t="str">
            <v>CCIN001003-1000-005</v>
          </cell>
          <cell r="I10750">
            <v>60000</v>
          </cell>
        </row>
        <row r="10751">
          <cell r="A10751" t="str">
            <v>CCIN001003-2000-002</v>
          </cell>
          <cell r="I10751">
            <v>4266596</v>
          </cell>
        </row>
        <row r="10752">
          <cell r="A10752" t="str">
            <v>CCIN001003-4000-001</v>
          </cell>
          <cell r="I10752">
            <v>120000</v>
          </cell>
        </row>
        <row r="10753">
          <cell r="A10753" t="str">
            <v>CCIN001003-5000-001</v>
          </cell>
          <cell r="I10753">
            <v>150000</v>
          </cell>
        </row>
        <row r="10754">
          <cell r="A10754" t="str">
            <v>CCIN001003-6000-001</v>
          </cell>
          <cell r="I10754">
            <v>123200</v>
          </cell>
        </row>
        <row r="10755">
          <cell r="A10755" t="str">
            <v>CCIN001004-1000-002</v>
          </cell>
          <cell r="I10755">
            <v>460000</v>
          </cell>
        </row>
        <row r="10756">
          <cell r="A10756" t="str">
            <v>CCIN001004-4000-001</v>
          </cell>
          <cell r="I10756">
            <v>80000</v>
          </cell>
        </row>
        <row r="10757">
          <cell r="A10757" t="str">
            <v>CCIN001004-5000-001</v>
          </cell>
          <cell r="I10757">
            <v>100000</v>
          </cell>
        </row>
        <row r="10758">
          <cell r="A10758" t="str">
            <v>CCIN001004-6000-001</v>
          </cell>
          <cell r="I10758">
            <v>100000</v>
          </cell>
        </row>
        <row r="10759">
          <cell r="A10759" t="str">
            <v>CCIN001004-7000-001</v>
          </cell>
          <cell r="I10759">
            <v>100000</v>
          </cell>
        </row>
        <row r="10760">
          <cell r="A10760" t="str">
            <v>CCIN001005-1000-005</v>
          </cell>
          <cell r="I10760">
            <v>371200</v>
          </cell>
        </row>
        <row r="10761">
          <cell r="A10761" t="str">
            <v>CCIN001005-2000-003</v>
          </cell>
          <cell r="I10761">
            <v>120000</v>
          </cell>
        </row>
        <row r="10762">
          <cell r="A10762" t="str">
            <v>CCIN001006-1000-003</v>
          </cell>
          <cell r="I10762">
            <v>750000</v>
          </cell>
        </row>
        <row r="10763">
          <cell r="A10763" t="str">
            <v>CCIN001006-1000-004</v>
          </cell>
          <cell r="I10763">
            <v>250000</v>
          </cell>
        </row>
        <row r="10764">
          <cell r="A10764" t="str">
            <v>CCIN001006-1000-005</v>
          </cell>
          <cell r="I10764">
            <v>13570</v>
          </cell>
        </row>
        <row r="10765">
          <cell r="A10765" t="str">
            <v>CCIN001006-4000-003</v>
          </cell>
          <cell r="I10765">
            <v>870287</v>
          </cell>
        </row>
        <row r="10766">
          <cell r="A10766" t="str">
            <v>CCIN001007-10000-002</v>
          </cell>
          <cell r="I10766">
            <v>35000</v>
          </cell>
        </row>
        <row r="10767">
          <cell r="A10767" t="str">
            <v>CCIN001007-1000-002</v>
          </cell>
          <cell r="I10767">
            <v>100000</v>
          </cell>
        </row>
        <row r="10768">
          <cell r="A10768" t="str">
            <v>CCIN001007-1000-003</v>
          </cell>
          <cell r="I10768">
            <v>250000</v>
          </cell>
        </row>
        <row r="10769">
          <cell r="A10769" t="str">
            <v>CCIN001007-1000-005</v>
          </cell>
          <cell r="I10769">
            <v>6000000</v>
          </cell>
        </row>
        <row r="10770">
          <cell r="A10770" t="str">
            <v>CCIN001007-3000-002</v>
          </cell>
          <cell r="I10770">
            <v>111277</v>
          </cell>
        </row>
        <row r="10771">
          <cell r="A10771" t="str">
            <v>CCIN001007-3000-005</v>
          </cell>
          <cell r="I10771">
            <v>10667734</v>
          </cell>
        </row>
        <row r="10772">
          <cell r="A10772" t="str">
            <v>CCIN001007-4000-002</v>
          </cell>
          <cell r="I10772">
            <v>56318</v>
          </cell>
        </row>
        <row r="10773">
          <cell r="A10773" t="str">
            <v>CCIN001007-4000-005</v>
          </cell>
          <cell r="I10773">
            <v>16001067</v>
          </cell>
        </row>
        <row r="10774">
          <cell r="A10774" t="str">
            <v>CCIN001007-6000-002</v>
          </cell>
          <cell r="I10774">
            <v>131158</v>
          </cell>
        </row>
        <row r="10775">
          <cell r="A10775" t="str">
            <v>CCIN001007-7000-002</v>
          </cell>
          <cell r="I10775">
            <v>50000</v>
          </cell>
        </row>
        <row r="10776">
          <cell r="A10776" t="str">
            <v>CCIN001007-8000-002</v>
          </cell>
          <cell r="I10776">
            <v>50000</v>
          </cell>
        </row>
        <row r="10777">
          <cell r="A10777" t="str">
            <v>CCIN001007-9000-002</v>
          </cell>
          <cell r="I10777">
            <v>140300</v>
          </cell>
        </row>
        <row r="10778">
          <cell r="A10778" t="str">
            <v>CCIN001008-10000-001</v>
          </cell>
          <cell r="I10778">
            <v>150000</v>
          </cell>
        </row>
        <row r="10779">
          <cell r="A10779" t="str">
            <v>CCIN001008-1000-002</v>
          </cell>
          <cell r="I10779">
            <v>370000</v>
          </cell>
        </row>
        <row r="10780">
          <cell r="A10780" t="str">
            <v>CCIN001008-1000-005</v>
          </cell>
          <cell r="I10780">
            <v>90000</v>
          </cell>
        </row>
        <row r="10781">
          <cell r="A10781" t="str">
            <v>CCIN001008-11000-001</v>
          </cell>
          <cell r="I10781">
            <v>150000</v>
          </cell>
        </row>
        <row r="10782">
          <cell r="A10782" t="str">
            <v>CCIN001008-12000-001</v>
          </cell>
          <cell r="I10782">
            <v>139000</v>
          </cell>
        </row>
        <row r="10783">
          <cell r="A10783" t="str">
            <v>CCIN001008-13000-001</v>
          </cell>
          <cell r="I10783">
            <v>108000</v>
          </cell>
        </row>
        <row r="10784">
          <cell r="A10784" t="str">
            <v>CCIN001008-14000-001</v>
          </cell>
          <cell r="I10784">
            <v>107022</v>
          </cell>
        </row>
        <row r="10785">
          <cell r="A10785" t="str">
            <v>CCIN001008-16000-001</v>
          </cell>
          <cell r="I10785">
            <v>107022</v>
          </cell>
        </row>
        <row r="10786">
          <cell r="A10786" t="str">
            <v>CCIN001008-18000-001</v>
          </cell>
          <cell r="I10786">
            <v>75106</v>
          </cell>
        </row>
        <row r="10787">
          <cell r="A10787" t="str">
            <v>CCIN001008-19000-001</v>
          </cell>
          <cell r="I10787">
            <v>107022</v>
          </cell>
        </row>
        <row r="10788">
          <cell r="A10788" t="str">
            <v>CCIN001008-20000-001</v>
          </cell>
          <cell r="I10788">
            <v>107022</v>
          </cell>
        </row>
        <row r="10789">
          <cell r="A10789" t="str">
            <v>CCIN001008-23000-001</v>
          </cell>
          <cell r="I10789">
            <v>104792</v>
          </cell>
        </row>
        <row r="10790">
          <cell r="A10790" t="str">
            <v>CCIN001008-24000-001</v>
          </cell>
          <cell r="I10790">
            <v>104792</v>
          </cell>
        </row>
        <row r="10791">
          <cell r="A10791" t="str">
            <v>CCIN001008-25000-001</v>
          </cell>
          <cell r="I10791">
            <v>200000</v>
          </cell>
        </row>
        <row r="10792">
          <cell r="A10792" t="str">
            <v>CCIN001008-26000-001</v>
          </cell>
          <cell r="I10792">
            <v>300000</v>
          </cell>
        </row>
        <row r="10793">
          <cell r="A10793" t="str">
            <v>CCIN001008-27000-001</v>
          </cell>
          <cell r="I10793">
            <v>215000</v>
          </cell>
        </row>
        <row r="10794">
          <cell r="A10794" t="str">
            <v>CCIN001008-28000-001</v>
          </cell>
          <cell r="I10794">
            <v>300000</v>
          </cell>
        </row>
        <row r="10795">
          <cell r="A10795" t="str">
            <v>CCIN001008-29000-001</v>
          </cell>
          <cell r="I10795">
            <v>300000</v>
          </cell>
        </row>
        <row r="10796">
          <cell r="A10796" t="str">
            <v>CCIN001008-30000-001</v>
          </cell>
          <cell r="I10796">
            <v>300000</v>
          </cell>
        </row>
        <row r="10797">
          <cell r="A10797" t="str">
            <v>CCIN001008-4000-001</v>
          </cell>
          <cell r="I10797">
            <v>70000</v>
          </cell>
        </row>
        <row r="10798">
          <cell r="A10798" t="str">
            <v>CCIN001008-6000-001</v>
          </cell>
          <cell r="I10798">
            <v>70000</v>
          </cell>
        </row>
        <row r="10799">
          <cell r="A10799" t="str">
            <v>CCIN001008-7000-001</v>
          </cell>
          <cell r="I10799">
            <v>150000</v>
          </cell>
        </row>
        <row r="10800">
          <cell r="A10800" t="str">
            <v>CCIN001008-8000-001</v>
          </cell>
          <cell r="I10800">
            <v>100000</v>
          </cell>
        </row>
        <row r="10801">
          <cell r="A10801" t="str">
            <v>CCIN001009-1000-002</v>
          </cell>
          <cell r="I10801">
            <v>250000</v>
          </cell>
        </row>
        <row r="10802">
          <cell r="A10802" t="str">
            <v>CCIN001009-1000-003</v>
          </cell>
          <cell r="I10802">
            <v>48477</v>
          </cell>
        </row>
        <row r="10803">
          <cell r="A10803" t="str">
            <v>CCIN001009-2000-002</v>
          </cell>
          <cell r="I10803">
            <v>250000</v>
          </cell>
        </row>
        <row r="10804">
          <cell r="A10804" t="str">
            <v>CCIN001010-1000-001</v>
          </cell>
          <cell r="I10804">
            <v>52500</v>
          </cell>
        </row>
        <row r="10805">
          <cell r="A10805" t="str">
            <v>CCIN001010-1000-003</v>
          </cell>
          <cell r="I10805">
            <v>300000</v>
          </cell>
        </row>
        <row r="10806">
          <cell r="A10806" t="str">
            <v>CCIN001010-1000-005</v>
          </cell>
          <cell r="I10806">
            <v>70000</v>
          </cell>
        </row>
        <row r="10807">
          <cell r="A10807" t="str">
            <v>CCIN001010-2000-005</v>
          </cell>
          <cell r="I10807">
            <v>45000</v>
          </cell>
        </row>
        <row r="10808">
          <cell r="A10808" t="str">
            <v>CCIN001011-1000-002</v>
          </cell>
          <cell r="I10808">
            <v>900000</v>
          </cell>
        </row>
        <row r="10809">
          <cell r="A10809" t="str">
            <v>CCIN001011-1000-004</v>
          </cell>
          <cell r="I10809">
            <v>1100000</v>
          </cell>
        </row>
        <row r="10810">
          <cell r="A10810" t="str">
            <v>CCIN001011-1000-005</v>
          </cell>
          <cell r="I10810">
            <v>5330958</v>
          </cell>
        </row>
        <row r="10811">
          <cell r="A10811" t="str">
            <v>CCIN001011-3000-002</v>
          </cell>
          <cell r="I10811">
            <v>1300000</v>
          </cell>
        </row>
        <row r="10812">
          <cell r="A10812" t="str">
            <v>CCIN001011-3000-005</v>
          </cell>
          <cell r="I10812">
            <v>1067734</v>
          </cell>
        </row>
        <row r="10813">
          <cell r="A10813" t="str">
            <v>CCIN001011-4000-002</v>
          </cell>
          <cell r="I10813">
            <v>1300000</v>
          </cell>
        </row>
        <row r="10814">
          <cell r="A10814" t="str">
            <v>CCIN001011-4000-005</v>
          </cell>
          <cell r="I10814">
            <v>1000000</v>
          </cell>
        </row>
        <row r="10815">
          <cell r="A10815" t="str">
            <v>CCIN001012-1000-002</v>
          </cell>
          <cell r="I10815">
            <v>300000</v>
          </cell>
        </row>
        <row r="10816">
          <cell r="A10816" t="str">
            <v>CCIN001012-1000-003</v>
          </cell>
          <cell r="I10816">
            <v>759204</v>
          </cell>
        </row>
        <row r="10817">
          <cell r="A10817" t="str">
            <v>CCIN001012-1000-004</v>
          </cell>
          <cell r="I10817">
            <v>700000</v>
          </cell>
        </row>
        <row r="10818">
          <cell r="A10818" t="str">
            <v>CCIN001012-2000-001</v>
          </cell>
          <cell r="I10818">
            <v>300000</v>
          </cell>
        </row>
        <row r="10819">
          <cell r="A10819" t="str">
            <v>CCIN001012-2000-005</v>
          </cell>
          <cell r="I10819">
            <v>80000</v>
          </cell>
        </row>
        <row r="10820">
          <cell r="A10820" t="str">
            <v>CCIN001013-1000-002</v>
          </cell>
          <cell r="I10820">
            <v>3500000</v>
          </cell>
        </row>
        <row r="10821">
          <cell r="A10821" t="str">
            <v>CCIN001013-1000-003</v>
          </cell>
          <cell r="I10821">
            <v>230518</v>
          </cell>
        </row>
        <row r="10822">
          <cell r="A10822" t="str">
            <v>CCIN001013-1000-005</v>
          </cell>
          <cell r="I10822">
            <v>65000</v>
          </cell>
        </row>
        <row r="10823">
          <cell r="A10823" t="str">
            <v>CCIN001013-2000-001</v>
          </cell>
          <cell r="I10823">
            <v>136000</v>
          </cell>
        </row>
        <row r="10824">
          <cell r="A10824" t="str">
            <v>CCIN001013-3000-001</v>
          </cell>
          <cell r="I10824">
            <v>75000</v>
          </cell>
        </row>
        <row r="10825">
          <cell r="A10825" t="str">
            <v>CCIN001013-4000-001</v>
          </cell>
          <cell r="I10825">
            <v>50000</v>
          </cell>
        </row>
        <row r="10826">
          <cell r="A10826" t="str">
            <v>CCIN001013-5000-001</v>
          </cell>
          <cell r="I10826">
            <v>140000</v>
          </cell>
        </row>
        <row r="10827">
          <cell r="A10827" t="str">
            <v>CCIN001013-6000-001</v>
          </cell>
          <cell r="I10827">
            <v>60000</v>
          </cell>
        </row>
        <row r="10828">
          <cell r="A10828" t="str">
            <v>CCIN001013-8000-001</v>
          </cell>
          <cell r="I10828">
            <v>162114</v>
          </cell>
        </row>
        <row r="10829">
          <cell r="A10829" t="str">
            <v>CCIN001013-9000-001</v>
          </cell>
          <cell r="I10829">
            <v>85000</v>
          </cell>
        </row>
        <row r="10830">
          <cell r="A10830" t="str">
            <v>CCIN001014-1000-003</v>
          </cell>
          <cell r="I10830">
            <v>230518</v>
          </cell>
        </row>
        <row r="10831">
          <cell r="A10831" t="str">
            <v>CCIN001014-1000-005</v>
          </cell>
          <cell r="I10831">
            <v>841870</v>
          </cell>
        </row>
        <row r="10832">
          <cell r="A10832" t="str">
            <v>CCIN001015-1000-002</v>
          </cell>
          <cell r="I10832">
            <v>40000</v>
          </cell>
        </row>
        <row r="10833">
          <cell r="A10833" t="str">
            <v>CCIN001015-1000-003</v>
          </cell>
          <cell r="I10833">
            <v>350000</v>
          </cell>
        </row>
        <row r="10834">
          <cell r="A10834" t="str">
            <v>CCIN001015-1000-004</v>
          </cell>
          <cell r="I10834">
            <v>60000</v>
          </cell>
        </row>
        <row r="10835">
          <cell r="A10835" t="str">
            <v>CCIN001015-1000-005</v>
          </cell>
          <cell r="I10835">
            <v>365000</v>
          </cell>
        </row>
        <row r="10836">
          <cell r="A10836" t="str">
            <v>CCIN001016-1000-002</v>
          </cell>
          <cell r="I10836">
            <v>175000</v>
          </cell>
        </row>
        <row r="10837">
          <cell r="A10837" t="str">
            <v>CCIN001016-1000-003</v>
          </cell>
          <cell r="I10837">
            <v>350000</v>
          </cell>
        </row>
        <row r="10838">
          <cell r="A10838" t="str">
            <v>CCIN001016-1000-005</v>
          </cell>
          <cell r="I10838">
            <v>2000000</v>
          </cell>
        </row>
        <row r="10839">
          <cell r="A10839" t="str">
            <v>CCIN001016-2000-005</v>
          </cell>
          <cell r="I10839">
            <v>1923000</v>
          </cell>
        </row>
        <row r="10840">
          <cell r="A10840" t="str">
            <v>CCIN001016-3000-005</v>
          </cell>
          <cell r="I10840">
            <v>3201067</v>
          </cell>
        </row>
        <row r="10841">
          <cell r="A10841" t="str">
            <v>CCIN001017-1000-003</v>
          </cell>
          <cell r="I10841">
            <v>370000</v>
          </cell>
        </row>
        <row r="10842">
          <cell r="A10842" t="str">
            <v>CCIN001017-2000-001</v>
          </cell>
          <cell r="I10842">
            <v>543958</v>
          </cell>
        </row>
        <row r="10843">
          <cell r="A10843" t="str">
            <v>CCIN001017-2000-002</v>
          </cell>
          <cell r="I10843">
            <v>32554</v>
          </cell>
        </row>
        <row r="10844">
          <cell r="A10844" t="str">
            <v>CCIN001018-1000-003</v>
          </cell>
          <cell r="I10844">
            <v>400000</v>
          </cell>
        </row>
        <row r="10845">
          <cell r="A10845" t="str">
            <v>CCIN001018-2000-002</v>
          </cell>
          <cell r="I10845">
            <v>1085745</v>
          </cell>
        </row>
        <row r="10846">
          <cell r="A10846" t="str">
            <v>CCIN001019-1000-005</v>
          </cell>
          <cell r="I10846">
            <v>65000</v>
          </cell>
        </row>
        <row r="10847">
          <cell r="A10847" t="str">
            <v>CCIN001019-2000-002</v>
          </cell>
          <cell r="I10847">
            <v>1000000</v>
          </cell>
        </row>
        <row r="10848">
          <cell r="A10848" t="str">
            <v>CCIN001019-3000-001</v>
          </cell>
          <cell r="I10848">
            <v>50000</v>
          </cell>
        </row>
        <row r="10849">
          <cell r="A10849" t="str">
            <v>CCIN001019-4000-001</v>
          </cell>
          <cell r="I10849">
            <v>50000</v>
          </cell>
        </row>
        <row r="10850">
          <cell r="A10850" t="str">
            <v>CCIN001019-5000-001</v>
          </cell>
          <cell r="I10850">
            <v>50000</v>
          </cell>
        </row>
        <row r="10851">
          <cell r="A10851" t="str">
            <v>CCIN001020-1000-003</v>
          </cell>
          <cell r="I10851">
            <v>580018</v>
          </cell>
        </row>
        <row r="10852">
          <cell r="A10852" t="str">
            <v>CCIN001020-1000-005</v>
          </cell>
          <cell r="I10852">
            <v>64000</v>
          </cell>
        </row>
        <row r="10853">
          <cell r="A10853" t="str">
            <v>CCIN001020-2000-005</v>
          </cell>
          <cell r="I10853">
            <v>856702</v>
          </cell>
        </row>
        <row r="10854">
          <cell r="A10854" t="str">
            <v>CCIN001020-3000-002</v>
          </cell>
          <cell r="I10854">
            <v>600000</v>
          </cell>
        </row>
        <row r="10855">
          <cell r="A10855" t="str">
            <v>CCIN001020-3000-005</v>
          </cell>
          <cell r="I10855">
            <v>504524</v>
          </cell>
        </row>
        <row r="10856">
          <cell r="A10856" t="str">
            <v>CCIN001020-4000-002</v>
          </cell>
          <cell r="I10856">
            <v>692000</v>
          </cell>
        </row>
        <row r="10857">
          <cell r="A10857" t="str">
            <v>CCIN001020-6000-002</v>
          </cell>
          <cell r="I10857">
            <v>500000</v>
          </cell>
        </row>
        <row r="10858">
          <cell r="A10858" t="str">
            <v>CCIN001021-1000-003</v>
          </cell>
          <cell r="I10858">
            <v>131124</v>
          </cell>
        </row>
        <row r="10859">
          <cell r="A10859" t="str">
            <v>CCIN001021-2000-001</v>
          </cell>
          <cell r="I10859">
            <v>75000</v>
          </cell>
        </row>
        <row r="10860">
          <cell r="A10860" t="str">
            <v>CCIN001021-2000-002</v>
          </cell>
          <cell r="I10860">
            <v>600000</v>
          </cell>
        </row>
        <row r="10861">
          <cell r="A10861" t="str">
            <v>CCIN001021-2000-005</v>
          </cell>
          <cell r="I10861">
            <v>150000</v>
          </cell>
        </row>
        <row r="10862">
          <cell r="A10862" t="str">
            <v>CCIN001021-3000-003</v>
          </cell>
          <cell r="I10862">
            <v>111342</v>
          </cell>
        </row>
        <row r="10863">
          <cell r="A10863" t="str">
            <v>CCIN001022-1000-003</v>
          </cell>
          <cell r="I10863">
            <v>180000</v>
          </cell>
        </row>
        <row r="10864">
          <cell r="A10864" t="str">
            <v>CCIN001023-1000-005</v>
          </cell>
          <cell r="I10864">
            <v>120000</v>
          </cell>
        </row>
        <row r="10865">
          <cell r="A10865" t="str">
            <v>CCIN001023-2000-002</v>
          </cell>
          <cell r="I10865">
            <v>200000</v>
          </cell>
        </row>
        <row r="10866">
          <cell r="A10866" t="str">
            <v>CCIN001023-3000-001</v>
          </cell>
          <cell r="I10866">
            <v>70000</v>
          </cell>
        </row>
        <row r="10867">
          <cell r="A10867" t="str">
            <v>CCIN001023-3000-002</v>
          </cell>
          <cell r="I10867">
            <v>200000</v>
          </cell>
        </row>
        <row r="10868">
          <cell r="A10868" t="str">
            <v>CCIN001023-4000-001</v>
          </cell>
          <cell r="I10868">
            <v>80000</v>
          </cell>
        </row>
        <row r="10869">
          <cell r="A10869" t="str">
            <v>CCIN001023-5000-001</v>
          </cell>
          <cell r="I10869">
            <v>80000</v>
          </cell>
        </row>
        <row r="10870">
          <cell r="A10870" t="str">
            <v>CCIN001023-6000-001</v>
          </cell>
          <cell r="I10870">
            <v>90000</v>
          </cell>
        </row>
        <row r="10871">
          <cell r="A10871" t="str">
            <v>CCIN001023-7000-001</v>
          </cell>
          <cell r="I10871">
            <v>90000</v>
          </cell>
        </row>
        <row r="10872">
          <cell r="A10872" t="str">
            <v>CCIN001024-2000-002</v>
          </cell>
          <cell r="I10872">
            <v>332000</v>
          </cell>
        </row>
        <row r="10873">
          <cell r="A10873" t="str">
            <v>CCIN001024-3000-005</v>
          </cell>
          <cell r="I10873">
            <v>57460</v>
          </cell>
        </row>
        <row r="10874">
          <cell r="A10874" t="str">
            <v>CCIN001025-1000-001</v>
          </cell>
          <cell r="I10874">
            <v>120000</v>
          </cell>
        </row>
        <row r="10875">
          <cell r="A10875" t="str">
            <v>CCIN001025-2000-002</v>
          </cell>
          <cell r="I10875">
            <v>20000</v>
          </cell>
        </row>
        <row r="10876">
          <cell r="A10876" t="str">
            <v>CCIN001025-2000-003</v>
          </cell>
          <cell r="I10876">
            <v>483038</v>
          </cell>
        </row>
        <row r="10877">
          <cell r="A10877" t="str">
            <v>CCIN001027-1000-003</v>
          </cell>
          <cell r="I10877">
            <v>850000</v>
          </cell>
        </row>
        <row r="10878">
          <cell r="A10878" t="str">
            <v>CCIN001027-2000-001</v>
          </cell>
          <cell r="I10878">
            <v>50000</v>
          </cell>
        </row>
        <row r="10879">
          <cell r="A10879" t="str">
            <v>CCIN001027-3000-001</v>
          </cell>
          <cell r="I10879">
            <v>40000</v>
          </cell>
        </row>
        <row r="10880">
          <cell r="A10880" t="str">
            <v>CCIN001028-1000-003</v>
          </cell>
          <cell r="I10880">
            <v>250000</v>
          </cell>
        </row>
        <row r="10881">
          <cell r="A10881" t="str">
            <v>CCIN001028-1000-005</v>
          </cell>
          <cell r="I10881">
            <v>128000</v>
          </cell>
        </row>
        <row r="10882">
          <cell r="A10882" t="str">
            <v>CCIN001028-2000-002</v>
          </cell>
          <cell r="I10882">
            <v>10000</v>
          </cell>
        </row>
        <row r="10883">
          <cell r="A10883" t="str">
            <v>CCIN001029-1000-003</v>
          </cell>
          <cell r="I10883">
            <v>176022</v>
          </cell>
        </row>
        <row r="10884">
          <cell r="A10884" t="str">
            <v>CCIN001029-1000-005</v>
          </cell>
          <cell r="I10884">
            <v>225000</v>
          </cell>
        </row>
        <row r="10885">
          <cell r="A10885" t="str">
            <v>CCIN001029-2000-001</v>
          </cell>
          <cell r="I10885">
            <v>6000000</v>
          </cell>
        </row>
        <row r="10886">
          <cell r="A10886" t="str">
            <v>CCIN001029-2000-002</v>
          </cell>
          <cell r="I10886">
            <v>10000</v>
          </cell>
        </row>
        <row r="10887">
          <cell r="A10887" t="str">
            <v>CCIN001029-2000-005</v>
          </cell>
          <cell r="I10887">
            <v>100000</v>
          </cell>
        </row>
        <row r="10888">
          <cell r="A10888" t="str">
            <v>CCIN001029-3000-001</v>
          </cell>
          <cell r="I10888">
            <v>708000</v>
          </cell>
        </row>
        <row r="10889">
          <cell r="A10889" t="str">
            <v>CCIN001029-3000-005</v>
          </cell>
          <cell r="I10889">
            <v>100000</v>
          </cell>
        </row>
        <row r="10890">
          <cell r="A10890" t="str">
            <v>CCIN001029-4000-005</v>
          </cell>
          <cell r="I10890">
            <v>150000</v>
          </cell>
        </row>
        <row r="10891">
          <cell r="A10891" t="str">
            <v>CCIN001029-5000-005</v>
          </cell>
          <cell r="I10891">
            <v>200000</v>
          </cell>
        </row>
        <row r="10892">
          <cell r="A10892" t="str">
            <v>CCIN001030-1000-003</v>
          </cell>
          <cell r="I10892">
            <v>3150000</v>
          </cell>
        </row>
        <row r="10893">
          <cell r="A10893" t="str">
            <v>CCIN001031-1000-003</v>
          </cell>
          <cell r="I10893">
            <v>217376</v>
          </cell>
        </row>
        <row r="10894">
          <cell r="A10894" t="str">
            <v>CCIN001031-1000-005</v>
          </cell>
          <cell r="I10894">
            <v>437341</v>
          </cell>
        </row>
        <row r="10895">
          <cell r="A10895" t="str">
            <v>CCIN001032-10000-001</v>
          </cell>
          <cell r="I10895">
            <v>80000</v>
          </cell>
        </row>
        <row r="10896">
          <cell r="A10896" t="str">
            <v>CCIN001032-1000-002</v>
          </cell>
          <cell r="I10896">
            <v>53830</v>
          </cell>
        </row>
        <row r="10897">
          <cell r="A10897" t="str">
            <v>CCIN001032-1000-005</v>
          </cell>
          <cell r="I10897">
            <v>331000</v>
          </cell>
        </row>
        <row r="10898">
          <cell r="A10898" t="str">
            <v>CCIN001032-11000-001</v>
          </cell>
          <cell r="I10898">
            <v>50000</v>
          </cell>
        </row>
        <row r="10899">
          <cell r="A10899" t="str">
            <v>CCIN001032-2000-002</v>
          </cell>
          <cell r="I10899">
            <v>53830</v>
          </cell>
        </row>
        <row r="10900">
          <cell r="A10900" t="str">
            <v>CCIN001032-3000-002</v>
          </cell>
          <cell r="I10900">
            <v>64469</v>
          </cell>
        </row>
        <row r="10901">
          <cell r="A10901" t="str">
            <v>CCIN001032-4000-001</v>
          </cell>
          <cell r="I10901">
            <v>70000</v>
          </cell>
        </row>
        <row r="10902">
          <cell r="A10902" t="str">
            <v>CCIN001032-5000-001</v>
          </cell>
          <cell r="I10902">
            <v>80000</v>
          </cell>
        </row>
        <row r="10903">
          <cell r="A10903" t="str">
            <v>CCIN001032-6000-001</v>
          </cell>
          <cell r="I10903">
            <v>80000</v>
          </cell>
        </row>
        <row r="10904">
          <cell r="A10904" t="str">
            <v>CCIN001032-7000-001</v>
          </cell>
          <cell r="I10904">
            <v>80000</v>
          </cell>
        </row>
        <row r="10905">
          <cell r="A10905" t="str">
            <v>CCIN001032-8000-001</v>
          </cell>
          <cell r="I10905">
            <v>70000</v>
          </cell>
        </row>
        <row r="10906">
          <cell r="A10906" t="str">
            <v>CCIN001033-1000-001</v>
          </cell>
          <cell r="I10906">
            <v>600000</v>
          </cell>
        </row>
        <row r="10907">
          <cell r="A10907" t="str">
            <v>CCIN001033-1000-002</v>
          </cell>
          <cell r="I10907">
            <v>1069787</v>
          </cell>
        </row>
        <row r="10908">
          <cell r="A10908" t="str">
            <v>CCIN001033-1000-003</v>
          </cell>
          <cell r="I10908">
            <v>100000</v>
          </cell>
        </row>
        <row r="10909">
          <cell r="A10909" t="str">
            <v>CCIN001033-1000-005</v>
          </cell>
          <cell r="I10909">
            <v>90000</v>
          </cell>
        </row>
        <row r="10910">
          <cell r="A10910" t="str">
            <v>CCIN001033-2000-001</v>
          </cell>
          <cell r="I10910">
            <v>300000</v>
          </cell>
        </row>
        <row r="10911">
          <cell r="A10911" t="str">
            <v>CCIN001033-3000-001</v>
          </cell>
          <cell r="I10911">
            <v>40000</v>
          </cell>
        </row>
        <row r="10912">
          <cell r="A10912" t="str">
            <v>CCIN001034-10000-001</v>
          </cell>
          <cell r="I10912">
            <v>130435</v>
          </cell>
        </row>
        <row r="10913">
          <cell r="A10913" t="str">
            <v>CCIN001034-11000-001</v>
          </cell>
          <cell r="I10913">
            <v>54000</v>
          </cell>
        </row>
        <row r="10914">
          <cell r="A10914" t="str">
            <v>CCIN001034-12000-001</v>
          </cell>
          <cell r="I10914">
            <v>64500</v>
          </cell>
        </row>
        <row r="10915">
          <cell r="A10915" t="str">
            <v>CCIN001034-13000-001</v>
          </cell>
          <cell r="I10915">
            <v>30000</v>
          </cell>
        </row>
        <row r="10916">
          <cell r="A10916" t="str">
            <v>CCIN001034-14000-001</v>
          </cell>
          <cell r="I10916">
            <v>426100</v>
          </cell>
        </row>
        <row r="10917">
          <cell r="A10917" t="str">
            <v>CCIN001034-16000-001</v>
          </cell>
          <cell r="I10917">
            <v>431000</v>
          </cell>
        </row>
        <row r="10918">
          <cell r="A10918" t="str">
            <v>CCIN001034-17000-001</v>
          </cell>
          <cell r="I10918">
            <v>200000</v>
          </cell>
        </row>
        <row r="10919">
          <cell r="A10919" t="str">
            <v>CCIN001034-18000-001</v>
          </cell>
          <cell r="I10919">
            <v>117392</v>
          </cell>
        </row>
        <row r="10920">
          <cell r="A10920" t="str">
            <v>CCIN001034-19000-001</v>
          </cell>
          <cell r="I10920">
            <v>600000</v>
          </cell>
        </row>
        <row r="10921">
          <cell r="A10921" t="str">
            <v>CCIN001034-20000-001</v>
          </cell>
          <cell r="I10921">
            <v>600000</v>
          </cell>
        </row>
        <row r="10922">
          <cell r="A10922" t="str">
            <v>CCIN001034-2000-002</v>
          </cell>
          <cell r="I10922">
            <v>10000</v>
          </cell>
        </row>
        <row r="10923">
          <cell r="A10923" t="str">
            <v>CCIN001034-2000-003</v>
          </cell>
          <cell r="I10923">
            <v>2500000</v>
          </cell>
        </row>
        <row r="10924">
          <cell r="A10924" t="str">
            <v>CCIN001034-21000-001</v>
          </cell>
          <cell r="I10924">
            <v>600000</v>
          </cell>
        </row>
        <row r="10925">
          <cell r="A10925" t="str">
            <v>CCIN001034-23000-001</v>
          </cell>
          <cell r="I10925">
            <v>1249957</v>
          </cell>
        </row>
        <row r="10926">
          <cell r="A10926" t="str">
            <v>CCIN001034-25000-001</v>
          </cell>
          <cell r="I10926">
            <v>1078964</v>
          </cell>
        </row>
        <row r="10927">
          <cell r="A10927" t="str">
            <v>CCIN001034-28000-001</v>
          </cell>
          <cell r="I10927">
            <v>963345</v>
          </cell>
        </row>
        <row r="10928">
          <cell r="A10928" t="str">
            <v>CCIN001034-29000-001</v>
          </cell>
          <cell r="I10928">
            <v>856998</v>
          </cell>
        </row>
        <row r="10929">
          <cell r="A10929" t="str">
            <v>CCIN001034-3000-001</v>
          </cell>
          <cell r="I10929">
            <v>100000</v>
          </cell>
        </row>
        <row r="10930">
          <cell r="A10930" t="str">
            <v>CCIN001034-31000-001</v>
          </cell>
          <cell r="I10930">
            <v>1200000</v>
          </cell>
        </row>
        <row r="10931">
          <cell r="A10931" t="str">
            <v>CCIN001034-32000-001</v>
          </cell>
          <cell r="I10931">
            <v>1313278</v>
          </cell>
        </row>
        <row r="10932">
          <cell r="A10932" t="str">
            <v>CCIN001034-33000-001</v>
          </cell>
          <cell r="I10932">
            <v>1828603</v>
          </cell>
        </row>
        <row r="10933">
          <cell r="A10933" t="str">
            <v>CCIN001034-35000-001</v>
          </cell>
          <cell r="I10933">
            <v>1668461</v>
          </cell>
        </row>
        <row r="10934">
          <cell r="A10934" t="str">
            <v>CCIN001034-36000-001</v>
          </cell>
          <cell r="I10934">
            <v>387917</v>
          </cell>
        </row>
        <row r="10935">
          <cell r="A10935" t="str">
            <v>CCIN001034-38000-001</v>
          </cell>
          <cell r="I10935">
            <v>742973</v>
          </cell>
        </row>
        <row r="10936">
          <cell r="A10936" t="str">
            <v>CCIN001034-39000-001</v>
          </cell>
          <cell r="I10936">
            <v>1572985</v>
          </cell>
        </row>
        <row r="10937">
          <cell r="A10937" t="str">
            <v>CCIN001034-4000-001</v>
          </cell>
          <cell r="I10937">
            <v>110000</v>
          </cell>
        </row>
        <row r="10938">
          <cell r="A10938" t="str">
            <v>CCIN001034-5000-001</v>
          </cell>
          <cell r="I10938">
            <v>110000</v>
          </cell>
        </row>
        <row r="10939">
          <cell r="A10939" t="str">
            <v>CCIN001034-6000-001</v>
          </cell>
          <cell r="I10939">
            <v>130435</v>
          </cell>
        </row>
        <row r="10940">
          <cell r="A10940" t="str">
            <v>CCIN001034-7000-001</v>
          </cell>
          <cell r="I10940">
            <v>130435</v>
          </cell>
        </row>
        <row r="10941">
          <cell r="A10941" t="str">
            <v>CCIN001034-9000-001</v>
          </cell>
          <cell r="I10941">
            <v>130435</v>
          </cell>
        </row>
        <row r="10942">
          <cell r="A10942" t="str">
            <v>CCIN001035-1000-002</v>
          </cell>
          <cell r="I10942">
            <v>10000</v>
          </cell>
        </row>
        <row r="10943">
          <cell r="A10943" t="str">
            <v>CCIN001035-1000-005</v>
          </cell>
          <cell r="I10943">
            <v>224575</v>
          </cell>
        </row>
        <row r="10944">
          <cell r="A10944" t="str">
            <v>CCIN001036-1000-002</v>
          </cell>
          <cell r="I10944">
            <v>15000</v>
          </cell>
        </row>
        <row r="10945">
          <cell r="A10945" t="str">
            <v>CCIN001036-1000-003</v>
          </cell>
          <cell r="I10945">
            <v>1102453</v>
          </cell>
        </row>
        <row r="10946">
          <cell r="A10946" t="str">
            <v>CCIN001036-1000-005</v>
          </cell>
          <cell r="I10946">
            <v>150000</v>
          </cell>
        </row>
        <row r="10947">
          <cell r="A10947" t="str">
            <v>CCIN001036-2000-001</v>
          </cell>
          <cell r="I10947">
            <v>65000</v>
          </cell>
        </row>
        <row r="10948">
          <cell r="A10948" t="str">
            <v>CCIN001036-2000-003</v>
          </cell>
          <cell r="I10948">
            <v>546050</v>
          </cell>
        </row>
        <row r="10949">
          <cell r="A10949" t="str">
            <v>CCIN001036-3000-001</v>
          </cell>
          <cell r="I10949">
            <v>150000</v>
          </cell>
        </row>
        <row r="10950">
          <cell r="A10950" t="str">
            <v>CCIN001037-1000-002</v>
          </cell>
          <cell r="I10950">
            <v>10000</v>
          </cell>
        </row>
        <row r="10951">
          <cell r="A10951" t="str">
            <v>CCIN001037-1000-003</v>
          </cell>
          <cell r="I10951">
            <v>380010</v>
          </cell>
        </row>
        <row r="10952">
          <cell r="A10952" t="str">
            <v>CCIN001037-3000-005</v>
          </cell>
          <cell r="I10952">
            <v>57600</v>
          </cell>
        </row>
        <row r="10953">
          <cell r="A10953" t="str">
            <v>CCIN001037-4000-005</v>
          </cell>
          <cell r="I10953">
            <v>388376</v>
          </cell>
        </row>
        <row r="10954">
          <cell r="A10954" t="str">
            <v>CCIN001037-5000-005</v>
          </cell>
          <cell r="I10954">
            <v>484079</v>
          </cell>
        </row>
        <row r="10955">
          <cell r="A10955" t="str">
            <v>CCIN001038-1000-002</v>
          </cell>
          <cell r="I10955">
            <v>8000</v>
          </cell>
        </row>
        <row r="10956">
          <cell r="A10956" t="str">
            <v>CCIN001038-1000-003</v>
          </cell>
          <cell r="I10956">
            <v>226099</v>
          </cell>
        </row>
        <row r="10957">
          <cell r="A10957" t="str">
            <v>CCIN001038-1000-005</v>
          </cell>
          <cell r="I10957">
            <v>40000</v>
          </cell>
        </row>
        <row r="10958">
          <cell r="A10958" t="str">
            <v>CCIN001039-1000-002</v>
          </cell>
          <cell r="I10958">
            <v>5000</v>
          </cell>
        </row>
        <row r="10959">
          <cell r="A10959" t="str">
            <v>CCIN001039-1000-003</v>
          </cell>
          <cell r="I10959">
            <v>109799</v>
          </cell>
        </row>
        <row r="10960">
          <cell r="A10960" t="str">
            <v>CCIN001040-1000-001</v>
          </cell>
          <cell r="I10960">
            <v>1000000</v>
          </cell>
        </row>
        <row r="10961">
          <cell r="A10961" t="str">
            <v>CCIN001040-1000-003</v>
          </cell>
          <cell r="I10961">
            <v>1367466</v>
          </cell>
        </row>
        <row r="10962">
          <cell r="A10962" t="str">
            <v>CCIN001041-1000-003</v>
          </cell>
          <cell r="I10962">
            <v>377227</v>
          </cell>
        </row>
        <row r="10963">
          <cell r="A10963" t="str">
            <v>CCIN001041-4000-001</v>
          </cell>
          <cell r="I10963">
            <v>50000</v>
          </cell>
        </row>
        <row r="10964">
          <cell r="A10964" t="str">
            <v>CCIN001041-5000-001</v>
          </cell>
          <cell r="I10964">
            <v>50000</v>
          </cell>
        </row>
        <row r="10965">
          <cell r="A10965" t="str">
            <v>CCIN001041-6000-001</v>
          </cell>
          <cell r="I10965">
            <v>50000</v>
          </cell>
        </row>
        <row r="10966">
          <cell r="A10966" t="str">
            <v>CCIN001041-7000-001</v>
          </cell>
          <cell r="I10966">
            <v>60000</v>
          </cell>
        </row>
        <row r="10967">
          <cell r="A10967" t="str">
            <v>CCIN001041-8000-001</v>
          </cell>
          <cell r="I10967">
            <v>60000</v>
          </cell>
        </row>
        <row r="10968">
          <cell r="A10968" t="str">
            <v>CCIN001041-9000-001</v>
          </cell>
          <cell r="I10968">
            <v>60000</v>
          </cell>
        </row>
        <row r="10969">
          <cell r="A10969" t="str">
            <v>CCIN001042-1000-002</v>
          </cell>
          <cell r="I10969">
            <v>20000</v>
          </cell>
        </row>
        <row r="10970">
          <cell r="A10970" t="str">
            <v>CCIN001042-1000-003</v>
          </cell>
          <cell r="I10970">
            <v>370000</v>
          </cell>
        </row>
        <row r="10971">
          <cell r="A10971" t="str">
            <v>CCIN001042-1000-005</v>
          </cell>
          <cell r="I10971">
            <v>350000</v>
          </cell>
        </row>
        <row r="10972">
          <cell r="A10972" t="str">
            <v>CCIN001042-2000-005</v>
          </cell>
          <cell r="I10972">
            <v>30000</v>
          </cell>
        </row>
        <row r="10973">
          <cell r="A10973" t="str">
            <v>CCIN001042-3000-005</v>
          </cell>
          <cell r="I10973">
            <v>40000</v>
          </cell>
        </row>
        <row r="10974">
          <cell r="A10974" t="str">
            <v>CCIN001043-1000-003</v>
          </cell>
          <cell r="I10974">
            <v>1020000</v>
          </cell>
        </row>
        <row r="10975">
          <cell r="A10975" t="str">
            <v>CCIN001043-1000-005</v>
          </cell>
          <cell r="I10975">
            <v>80000</v>
          </cell>
        </row>
        <row r="10976">
          <cell r="A10976" t="str">
            <v>CCIN001043-2000-002</v>
          </cell>
          <cell r="I10976">
            <v>5000</v>
          </cell>
        </row>
        <row r="10977">
          <cell r="A10977" t="str">
            <v>CCIN001043-2000-003</v>
          </cell>
          <cell r="I10977">
            <v>200000</v>
          </cell>
        </row>
        <row r="10978">
          <cell r="A10978" t="str">
            <v>CCIN001044-10000-001</v>
          </cell>
          <cell r="I10978">
            <v>100000</v>
          </cell>
        </row>
        <row r="10979">
          <cell r="A10979" t="str">
            <v>CCIN001044-1000-003</v>
          </cell>
          <cell r="I10979">
            <v>707282</v>
          </cell>
        </row>
        <row r="10980">
          <cell r="A10980" t="str">
            <v>CCIN001044-3000-001</v>
          </cell>
          <cell r="I10980">
            <v>100000</v>
          </cell>
        </row>
        <row r="10981">
          <cell r="A10981" t="str">
            <v>CCIN001044-4000-001</v>
          </cell>
          <cell r="I10981">
            <v>110000</v>
          </cell>
        </row>
        <row r="10982">
          <cell r="A10982" t="str">
            <v>CCIN001044-5000-001</v>
          </cell>
          <cell r="I10982">
            <v>100000</v>
          </cell>
        </row>
        <row r="10983">
          <cell r="A10983" t="str">
            <v>CCIN001044-6000-001</v>
          </cell>
          <cell r="I10983">
            <v>100000</v>
          </cell>
        </row>
        <row r="10984">
          <cell r="A10984" t="str">
            <v>CCIN001044-8000-001</v>
          </cell>
          <cell r="I10984">
            <v>100000</v>
          </cell>
        </row>
        <row r="10985">
          <cell r="A10985" t="str">
            <v>CCIN001045-1000-002</v>
          </cell>
          <cell r="I10985">
            <v>6000</v>
          </cell>
        </row>
        <row r="10986">
          <cell r="A10986" t="str">
            <v>CCIN001046-1000-002</v>
          </cell>
          <cell r="I10986">
            <v>12000</v>
          </cell>
        </row>
        <row r="10987">
          <cell r="A10987" t="str">
            <v>CCIN001046-1000-005</v>
          </cell>
          <cell r="I10987">
            <v>90000</v>
          </cell>
        </row>
        <row r="10988">
          <cell r="A10988" t="str">
            <v>CCIN001047-1000-005</v>
          </cell>
          <cell r="I10988">
            <v>150000</v>
          </cell>
        </row>
        <row r="10989">
          <cell r="A10989" t="str">
            <v>CCIN001048-1000-002</v>
          </cell>
          <cell r="I10989">
            <v>15000</v>
          </cell>
        </row>
        <row r="10990">
          <cell r="A10990" t="str">
            <v>CCIN001048-1000-003</v>
          </cell>
          <cell r="I10990">
            <v>328066</v>
          </cell>
        </row>
        <row r="10991">
          <cell r="A10991" t="str">
            <v>CCIN001048-4000-001</v>
          </cell>
          <cell r="I10991">
            <v>100000</v>
          </cell>
        </row>
        <row r="10992">
          <cell r="A10992" t="str">
            <v>CCIN001048-6000-001</v>
          </cell>
          <cell r="I10992">
            <v>100000</v>
          </cell>
        </row>
        <row r="10993">
          <cell r="A10993" t="str">
            <v>CCIN001048-7000-001</v>
          </cell>
          <cell r="I10993">
            <v>100000</v>
          </cell>
        </row>
        <row r="10994">
          <cell r="A10994" t="str">
            <v>CCIN001049-10000-001</v>
          </cell>
          <cell r="I10994">
            <v>40000</v>
          </cell>
        </row>
        <row r="10995">
          <cell r="A10995" t="str">
            <v>CCIN001049-1000-005</v>
          </cell>
          <cell r="I10995">
            <v>200000</v>
          </cell>
        </row>
        <row r="10996">
          <cell r="A10996" t="str">
            <v>CCIN001049-13000-001</v>
          </cell>
          <cell r="I10996">
            <v>50000</v>
          </cell>
        </row>
        <row r="10997">
          <cell r="A10997" t="str">
            <v>CCIN001049-17000-001</v>
          </cell>
          <cell r="I10997">
            <v>50000</v>
          </cell>
        </row>
        <row r="10998">
          <cell r="A10998" t="str">
            <v>CCIN001049-2000-002</v>
          </cell>
          <cell r="I10998">
            <v>21915</v>
          </cell>
        </row>
        <row r="10999">
          <cell r="A10999" t="str">
            <v>CCIN001049-2000-003</v>
          </cell>
          <cell r="I10999">
            <v>265351</v>
          </cell>
        </row>
        <row r="11000">
          <cell r="A11000" t="str">
            <v>CCIN001049-22000-001</v>
          </cell>
          <cell r="I11000">
            <v>110000</v>
          </cell>
        </row>
        <row r="11001">
          <cell r="A11001" t="str">
            <v>CCIN001049-25000-001</v>
          </cell>
          <cell r="I11001">
            <v>90000</v>
          </cell>
        </row>
        <row r="11002">
          <cell r="A11002" t="str">
            <v>CCIN001049-27000-001</v>
          </cell>
          <cell r="I11002">
            <v>90000</v>
          </cell>
        </row>
        <row r="11003">
          <cell r="A11003" t="str">
            <v>CCIN001049-28000-001</v>
          </cell>
          <cell r="I11003">
            <v>30000</v>
          </cell>
        </row>
        <row r="11004">
          <cell r="A11004" t="str">
            <v>CCIN001049-3000-001</v>
          </cell>
          <cell r="I11004">
            <v>30000</v>
          </cell>
        </row>
        <row r="11005">
          <cell r="A11005" t="str">
            <v>CCIN001049-31000-001</v>
          </cell>
          <cell r="I11005">
            <v>20000</v>
          </cell>
        </row>
        <row r="11006">
          <cell r="A11006" t="str">
            <v>CCIN001049-32000-001</v>
          </cell>
          <cell r="I11006">
            <v>40000</v>
          </cell>
        </row>
        <row r="11007">
          <cell r="A11007" t="str">
            <v>CCIN001049-33000-001</v>
          </cell>
          <cell r="I11007">
            <v>90000</v>
          </cell>
        </row>
        <row r="11008">
          <cell r="A11008" t="str">
            <v>CCIN001049-34000-001</v>
          </cell>
          <cell r="I11008">
            <v>20000</v>
          </cell>
        </row>
        <row r="11009">
          <cell r="A11009" t="str">
            <v>CCIN001049-35000-001</v>
          </cell>
          <cell r="I11009">
            <v>20000</v>
          </cell>
        </row>
        <row r="11010">
          <cell r="A11010" t="str">
            <v>CCIN001049-36000-001</v>
          </cell>
          <cell r="I11010">
            <v>50000</v>
          </cell>
        </row>
        <row r="11011">
          <cell r="A11011" t="str">
            <v>CCIN001049-37000-001</v>
          </cell>
          <cell r="I11011">
            <v>60000</v>
          </cell>
        </row>
        <row r="11012">
          <cell r="A11012" t="str">
            <v>CCIN001049-38000-001</v>
          </cell>
          <cell r="I11012">
            <v>70000</v>
          </cell>
        </row>
        <row r="11013">
          <cell r="A11013" t="str">
            <v>CCIN001049-39000-001</v>
          </cell>
          <cell r="I11013">
            <v>40000</v>
          </cell>
        </row>
        <row r="11014">
          <cell r="A11014" t="str">
            <v>CCIN001049-40000-001</v>
          </cell>
          <cell r="I11014">
            <v>70000</v>
          </cell>
        </row>
        <row r="11015">
          <cell r="A11015" t="str">
            <v>CCIN001049-4000-001</v>
          </cell>
          <cell r="I11015">
            <v>40000</v>
          </cell>
        </row>
        <row r="11016">
          <cell r="A11016" t="str">
            <v>CCIN001049-41000-001</v>
          </cell>
          <cell r="I11016">
            <v>30000</v>
          </cell>
        </row>
        <row r="11017">
          <cell r="A11017" t="str">
            <v>CCIN001049-5000-001</v>
          </cell>
          <cell r="I11017">
            <v>40000</v>
          </cell>
        </row>
        <row r="11018">
          <cell r="A11018" t="str">
            <v>CCIN001049-6000-001</v>
          </cell>
          <cell r="I11018">
            <v>40000</v>
          </cell>
        </row>
        <row r="11019">
          <cell r="A11019" t="str">
            <v>CCIN001049-7000-001</v>
          </cell>
          <cell r="I11019">
            <v>40000</v>
          </cell>
        </row>
        <row r="11020">
          <cell r="A11020" t="str">
            <v>CCIN001049-8000-001</v>
          </cell>
          <cell r="I11020">
            <v>40000</v>
          </cell>
        </row>
        <row r="11021">
          <cell r="A11021" t="str">
            <v>CCIN001050-1000-003</v>
          </cell>
          <cell r="I11021">
            <v>56000</v>
          </cell>
        </row>
        <row r="11022">
          <cell r="A11022" t="str">
            <v>CCIN001051-1000-002</v>
          </cell>
          <cell r="I11022">
            <v>20000</v>
          </cell>
        </row>
        <row r="11023">
          <cell r="A11023" t="str">
            <v>CCIN001051-2000-001</v>
          </cell>
          <cell r="I11023">
            <v>400000</v>
          </cell>
        </row>
        <row r="11024">
          <cell r="A11024" t="str">
            <v>CCIN001052-1000-002</v>
          </cell>
          <cell r="I11024">
            <v>170000</v>
          </cell>
        </row>
        <row r="11025">
          <cell r="A11025" t="str">
            <v>CCIN001052-2000-001</v>
          </cell>
          <cell r="I11025">
            <v>50000</v>
          </cell>
        </row>
        <row r="11026">
          <cell r="A11026" t="str">
            <v>CCIN001052-3000-001</v>
          </cell>
          <cell r="I11026">
            <v>60000</v>
          </cell>
        </row>
        <row r="11027">
          <cell r="A11027" t="str">
            <v>CCIN001052-4000-001</v>
          </cell>
          <cell r="I11027">
            <v>60000</v>
          </cell>
        </row>
        <row r="11028">
          <cell r="A11028" t="str">
            <v>CCIN001052-5000-001</v>
          </cell>
          <cell r="I11028">
            <v>60000</v>
          </cell>
        </row>
        <row r="11029">
          <cell r="A11029" t="str">
            <v>CCIN001053-2000-002</v>
          </cell>
          <cell r="I11029">
            <v>160213</v>
          </cell>
        </row>
        <row r="11030">
          <cell r="A11030" t="str">
            <v>CCIN001053-3000-003</v>
          </cell>
          <cell r="I11030">
            <v>824400</v>
          </cell>
        </row>
        <row r="11031">
          <cell r="A11031" t="str">
            <v>CCIN001053-3000-005</v>
          </cell>
          <cell r="I11031">
            <v>300000</v>
          </cell>
        </row>
        <row r="11032">
          <cell r="A11032" t="str">
            <v>CCIN001053-5000-005</v>
          </cell>
          <cell r="I11032">
            <v>205866</v>
          </cell>
        </row>
        <row r="11033">
          <cell r="A11033" t="str">
            <v>CCIN001054-1000-002</v>
          </cell>
          <cell r="I11033">
            <v>5000</v>
          </cell>
        </row>
        <row r="11034">
          <cell r="A11034" t="str">
            <v>CCIN001054-1000-003</v>
          </cell>
          <cell r="I11034">
            <v>910562</v>
          </cell>
        </row>
        <row r="11035">
          <cell r="A11035" t="str">
            <v>CCIN001054-1000-005</v>
          </cell>
          <cell r="I11035">
            <v>90000</v>
          </cell>
        </row>
        <row r="11036">
          <cell r="A11036" t="str">
            <v>CCIN001054-2000-003</v>
          </cell>
          <cell r="I11036">
            <v>910562</v>
          </cell>
        </row>
        <row r="11037">
          <cell r="A11037" t="str">
            <v>CCIN001054-3000-001</v>
          </cell>
          <cell r="I11037">
            <v>130000</v>
          </cell>
        </row>
        <row r="11038">
          <cell r="A11038" t="str">
            <v>CCIN001054-4000-001</v>
          </cell>
          <cell r="I11038">
            <v>45000</v>
          </cell>
        </row>
        <row r="11039">
          <cell r="A11039" t="str">
            <v>CCIN001054-6000-001</v>
          </cell>
          <cell r="I11039">
            <v>353000</v>
          </cell>
        </row>
        <row r="11040">
          <cell r="A11040" t="str">
            <v>CCIN001054-7000-001</v>
          </cell>
          <cell r="I11040">
            <v>30000</v>
          </cell>
        </row>
        <row r="11041">
          <cell r="A11041" t="str">
            <v>CCIN001054-9000-001</v>
          </cell>
          <cell r="I11041">
            <v>407550</v>
          </cell>
        </row>
        <row r="11042">
          <cell r="A11042" t="str">
            <v>CCIN001055-1000-002</v>
          </cell>
          <cell r="I11042">
            <v>20000</v>
          </cell>
        </row>
        <row r="11043">
          <cell r="A11043" t="str">
            <v>CCIN001055-1000-005</v>
          </cell>
          <cell r="I11043">
            <v>45800</v>
          </cell>
        </row>
        <row r="11044">
          <cell r="A11044" t="str">
            <v>CCIN001055-2000-003</v>
          </cell>
          <cell r="I11044">
            <v>252672</v>
          </cell>
        </row>
        <row r="11045">
          <cell r="A11045" t="str">
            <v>CCIN001055-3000-001</v>
          </cell>
          <cell r="I11045">
            <v>200000</v>
          </cell>
        </row>
        <row r="11046">
          <cell r="A11046" t="str">
            <v>CCIN001055-5000-001</v>
          </cell>
          <cell r="I11046">
            <v>214000</v>
          </cell>
        </row>
        <row r="11047">
          <cell r="A11047" t="str">
            <v>CCIN001056-10000-001</v>
          </cell>
          <cell r="I11047">
            <v>53830</v>
          </cell>
        </row>
        <row r="11048">
          <cell r="A11048" t="str">
            <v>CCIN001056-1000-002</v>
          </cell>
          <cell r="I11048">
            <v>10000</v>
          </cell>
        </row>
        <row r="11049">
          <cell r="A11049" t="str">
            <v>CCIN001056-1000-003</v>
          </cell>
          <cell r="I11049">
            <v>250000</v>
          </cell>
        </row>
        <row r="11050">
          <cell r="A11050" t="str">
            <v>CCIN001056-11000-001</v>
          </cell>
          <cell r="I11050">
            <v>32554</v>
          </cell>
        </row>
        <row r="11051">
          <cell r="A11051" t="str">
            <v>CCIN001056-12000-001</v>
          </cell>
          <cell r="I11051">
            <v>21915</v>
          </cell>
        </row>
        <row r="11052">
          <cell r="A11052" t="str">
            <v>CCIN001056-2000-001</v>
          </cell>
          <cell r="I11052">
            <v>242000</v>
          </cell>
        </row>
        <row r="11053">
          <cell r="A11053" t="str">
            <v>CCIN001056-4000-001</v>
          </cell>
          <cell r="I11053">
            <v>28000</v>
          </cell>
        </row>
        <row r="11054">
          <cell r="A11054" t="str">
            <v>CCIN001056-5000-001</v>
          </cell>
          <cell r="I11054">
            <v>40000</v>
          </cell>
        </row>
        <row r="11055">
          <cell r="A11055" t="str">
            <v>CCIN001056-6000-001</v>
          </cell>
          <cell r="I11055">
            <v>50000</v>
          </cell>
        </row>
        <row r="11056">
          <cell r="A11056" t="str">
            <v>CCIN001056-7000-001</v>
          </cell>
          <cell r="I11056">
            <v>22000</v>
          </cell>
        </row>
        <row r="11057">
          <cell r="A11057" t="str">
            <v>CCIN001056-8000-001</v>
          </cell>
          <cell r="I11057">
            <v>110000</v>
          </cell>
        </row>
        <row r="11058">
          <cell r="A11058" t="str">
            <v>CCIN001056-9000-001</v>
          </cell>
          <cell r="I11058">
            <v>40000</v>
          </cell>
        </row>
        <row r="11059">
          <cell r="A11059" t="str">
            <v>CCIN001057-1000-002</v>
          </cell>
          <cell r="I11059">
            <v>10000</v>
          </cell>
        </row>
        <row r="11060">
          <cell r="A11060" t="str">
            <v>CCIN001059-1000-002</v>
          </cell>
          <cell r="I11060">
            <v>20000</v>
          </cell>
        </row>
        <row r="11061">
          <cell r="A11061" t="str">
            <v>CCIN001059-1000-003</v>
          </cell>
          <cell r="I11061">
            <v>800000</v>
          </cell>
        </row>
        <row r="11062">
          <cell r="A11062" t="str">
            <v>CCIN001059-3000-001</v>
          </cell>
          <cell r="I11062">
            <v>30000</v>
          </cell>
        </row>
        <row r="11063">
          <cell r="A11063" t="str">
            <v>CCIN001059-4000-001</v>
          </cell>
          <cell r="I11063">
            <v>40000</v>
          </cell>
        </row>
        <row r="11064">
          <cell r="A11064" t="str">
            <v>CCIN001059-5000-001</v>
          </cell>
          <cell r="I11064">
            <v>50000</v>
          </cell>
        </row>
        <row r="11065">
          <cell r="A11065" t="str">
            <v>CCIN001059-6000-001</v>
          </cell>
          <cell r="I11065">
            <v>30000</v>
          </cell>
        </row>
        <row r="11066">
          <cell r="A11066" t="str">
            <v>CCIN001060-1000-002</v>
          </cell>
          <cell r="I11066">
            <v>10000</v>
          </cell>
        </row>
        <row r="11067">
          <cell r="A11067" t="str">
            <v>CCIN001060-1000-005</v>
          </cell>
          <cell r="I11067">
            <v>2500000</v>
          </cell>
        </row>
        <row r="11068">
          <cell r="A11068" t="str">
            <v>CCIN001060-2000-001</v>
          </cell>
          <cell r="I11068">
            <v>10000</v>
          </cell>
        </row>
        <row r="11069">
          <cell r="A11069" t="str">
            <v>CCIN001060-2000-003</v>
          </cell>
          <cell r="I11069">
            <v>550000</v>
          </cell>
        </row>
        <row r="11070">
          <cell r="A11070" t="str">
            <v>CCIN001060-2000-005</v>
          </cell>
          <cell r="I11070">
            <v>2000000</v>
          </cell>
        </row>
        <row r="11071">
          <cell r="A11071" t="str">
            <v>CCIN001061-1000-002</v>
          </cell>
          <cell r="I11071">
            <v>12000</v>
          </cell>
        </row>
        <row r="11072">
          <cell r="A11072" t="str">
            <v>CCIN001061-1000-003</v>
          </cell>
          <cell r="I11072">
            <v>1500000</v>
          </cell>
        </row>
        <row r="11073">
          <cell r="A11073" t="str">
            <v>CCIN001061-1000-005</v>
          </cell>
          <cell r="I11073">
            <v>500000</v>
          </cell>
        </row>
        <row r="11074">
          <cell r="A11074" t="str">
            <v>CCIN001061-2000-003</v>
          </cell>
          <cell r="I11074">
            <v>200000</v>
          </cell>
        </row>
        <row r="11075">
          <cell r="A11075" t="str">
            <v>CCIN001061-3000-003</v>
          </cell>
          <cell r="I11075">
            <v>400000</v>
          </cell>
        </row>
        <row r="11076">
          <cell r="A11076" t="str">
            <v>CCIN001061-4000-003</v>
          </cell>
          <cell r="I11076">
            <v>400000</v>
          </cell>
        </row>
        <row r="11077">
          <cell r="A11077" t="str">
            <v>CCIN001061-5000-003</v>
          </cell>
          <cell r="I11077">
            <v>450000</v>
          </cell>
        </row>
        <row r="11078">
          <cell r="A11078" t="str">
            <v>CCIN001061-6000-003</v>
          </cell>
          <cell r="I11078">
            <v>450000</v>
          </cell>
        </row>
        <row r="11079">
          <cell r="A11079" t="str">
            <v>CCIN001062-1000-003</v>
          </cell>
          <cell r="I11079">
            <v>200000</v>
          </cell>
        </row>
        <row r="11080">
          <cell r="A11080" t="str">
            <v>CCIN001063-1000-003</v>
          </cell>
          <cell r="I11080">
            <v>186921</v>
          </cell>
        </row>
        <row r="11081">
          <cell r="A11081" t="str">
            <v>CCIN001064-1000-003</v>
          </cell>
          <cell r="I11081">
            <v>600000</v>
          </cell>
        </row>
        <row r="11082">
          <cell r="A11082" t="str">
            <v>CCIN001064-1000-005</v>
          </cell>
          <cell r="I11082">
            <v>258800</v>
          </cell>
        </row>
        <row r="11083">
          <cell r="A11083" t="str">
            <v>CCIN001064-12000-001</v>
          </cell>
          <cell r="I11083">
            <v>100000</v>
          </cell>
        </row>
        <row r="11084">
          <cell r="A11084" t="str">
            <v>CCIN001064-2000-001</v>
          </cell>
          <cell r="I11084">
            <v>150000</v>
          </cell>
        </row>
        <row r="11085">
          <cell r="A11085" t="str">
            <v>CCIN001064-3000-001</v>
          </cell>
          <cell r="I11085">
            <v>158000</v>
          </cell>
        </row>
        <row r="11086">
          <cell r="A11086" t="str">
            <v>CCIN001064-3000-005</v>
          </cell>
          <cell r="I11086">
            <v>250000</v>
          </cell>
        </row>
        <row r="11087">
          <cell r="A11087" t="str">
            <v>CCIN001064-4000-001</v>
          </cell>
          <cell r="I11087">
            <v>155000</v>
          </cell>
        </row>
        <row r="11088">
          <cell r="A11088" t="str">
            <v>CCIN001064-5000-001</v>
          </cell>
          <cell r="I11088">
            <v>78500</v>
          </cell>
        </row>
        <row r="11089">
          <cell r="A11089" t="str">
            <v>CCIN001064-6000-001</v>
          </cell>
          <cell r="I11089">
            <v>124000</v>
          </cell>
        </row>
        <row r="11090">
          <cell r="A11090" t="str">
            <v>CCIN001064-8000-001</v>
          </cell>
          <cell r="I11090">
            <v>153453</v>
          </cell>
        </row>
        <row r="11091">
          <cell r="A11091" t="str">
            <v>CCIN001065-1000-005</v>
          </cell>
          <cell r="I11091">
            <v>120000</v>
          </cell>
        </row>
        <row r="11092">
          <cell r="A11092" t="str">
            <v>CCIN001065-3000-001</v>
          </cell>
          <cell r="I11092">
            <v>450000</v>
          </cell>
        </row>
        <row r="11093">
          <cell r="A11093" t="str">
            <v>CCIN001065-4000-001</v>
          </cell>
          <cell r="I11093">
            <v>334000</v>
          </cell>
        </row>
        <row r="11094">
          <cell r="A11094" t="str">
            <v>CCIN001067-1000-001</v>
          </cell>
          <cell r="I11094">
            <v>50000</v>
          </cell>
        </row>
        <row r="11095">
          <cell r="A11095" t="str">
            <v>CCIN001067-1000-002</v>
          </cell>
          <cell r="I11095">
            <v>800000</v>
          </cell>
        </row>
        <row r="11096">
          <cell r="A11096" t="str">
            <v>CCIN001067-1000-003</v>
          </cell>
          <cell r="I11096">
            <v>300000</v>
          </cell>
        </row>
        <row r="11097">
          <cell r="A11097" t="str">
            <v>CCIN001067-2000-001</v>
          </cell>
          <cell r="I11097">
            <v>20000</v>
          </cell>
        </row>
        <row r="11098">
          <cell r="A11098" t="str">
            <v>CCIN001067-3000-001</v>
          </cell>
          <cell r="I11098">
            <v>20000</v>
          </cell>
        </row>
        <row r="11099">
          <cell r="A11099" t="str">
            <v>CCIN001068-1000-002</v>
          </cell>
          <cell r="I11099">
            <v>1500000</v>
          </cell>
        </row>
        <row r="11100">
          <cell r="A11100" t="str">
            <v>CCIN001068-1000-003</v>
          </cell>
          <cell r="I11100">
            <v>552200</v>
          </cell>
        </row>
        <row r="11101">
          <cell r="A11101" t="str">
            <v>CCIN001068-1000-005</v>
          </cell>
          <cell r="I11101">
            <v>83000</v>
          </cell>
        </row>
        <row r="11102">
          <cell r="A11102" t="str">
            <v>CCIN001068-2000-005</v>
          </cell>
          <cell r="I11102">
            <v>123244</v>
          </cell>
        </row>
        <row r="11103">
          <cell r="A11103" t="str">
            <v>CCIN001069-1000-002</v>
          </cell>
          <cell r="I11103">
            <v>200000</v>
          </cell>
        </row>
        <row r="11104">
          <cell r="A11104" t="str">
            <v>CCIN001069-1000-003</v>
          </cell>
          <cell r="I11104">
            <v>150000</v>
          </cell>
        </row>
        <row r="11105">
          <cell r="A11105" t="str">
            <v>CCIN001069-1000-005</v>
          </cell>
          <cell r="I11105">
            <v>70000</v>
          </cell>
        </row>
        <row r="11106">
          <cell r="A11106" t="str">
            <v>CCIN001069-2000-005</v>
          </cell>
          <cell r="I11106">
            <v>95092</v>
          </cell>
        </row>
        <row r="11107">
          <cell r="A11107" t="str">
            <v>CCIN001070-1000-002</v>
          </cell>
          <cell r="I11107">
            <v>784000</v>
          </cell>
        </row>
        <row r="11108">
          <cell r="A11108" t="str">
            <v>CCIN001070-1000-003</v>
          </cell>
          <cell r="I11108">
            <v>885000</v>
          </cell>
        </row>
        <row r="11109">
          <cell r="A11109" t="str">
            <v>CCIN001071-1000-002</v>
          </cell>
          <cell r="I11109">
            <v>250639</v>
          </cell>
        </row>
        <row r="11110">
          <cell r="A11110" t="str">
            <v>CCIN001071-1000-005</v>
          </cell>
          <cell r="I11110">
            <v>35000</v>
          </cell>
        </row>
        <row r="11111">
          <cell r="A11111" t="str">
            <v>CCIN001071-4000-001</v>
          </cell>
          <cell r="I11111">
            <v>60000</v>
          </cell>
        </row>
        <row r="11112">
          <cell r="A11112" t="str">
            <v>CCIN001071-5000-001</v>
          </cell>
          <cell r="I11112">
            <v>70000</v>
          </cell>
        </row>
        <row r="11113">
          <cell r="A11113" t="str">
            <v>CCIN001071-6000-001</v>
          </cell>
          <cell r="I11113">
            <v>70000</v>
          </cell>
        </row>
        <row r="11114">
          <cell r="A11114" t="str">
            <v>CCIN001071-7000-001</v>
          </cell>
          <cell r="I11114">
            <v>70000</v>
          </cell>
        </row>
        <row r="11115">
          <cell r="A11115" t="str">
            <v>CCIN001071-8000-001</v>
          </cell>
          <cell r="I11115">
            <v>70000</v>
          </cell>
        </row>
        <row r="11116">
          <cell r="A11116" t="str">
            <v>CCIN001071-9000-001</v>
          </cell>
          <cell r="I11116">
            <v>80000</v>
          </cell>
        </row>
        <row r="11117">
          <cell r="A11117" t="str">
            <v>CCIN001072-1000-002</v>
          </cell>
          <cell r="I11117">
            <v>20000</v>
          </cell>
        </row>
        <row r="11118">
          <cell r="A11118" t="str">
            <v>CCIN001072-1000-003</v>
          </cell>
          <cell r="I11118">
            <v>1014498</v>
          </cell>
        </row>
        <row r="11119">
          <cell r="A11119" t="str">
            <v>CCIN001072-2000-003</v>
          </cell>
          <cell r="I11119">
            <v>907500</v>
          </cell>
        </row>
        <row r="11120">
          <cell r="A11120" t="str">
            <v>CCIN001073-1000-002</v>
          </cell>
          <cell r="I11120">
            <v>10000</v>
          </cell>
        </row>
        <row r="11121">
          <cell r="A11121" t="str">
            <v>CCIN001073-2000-001</v>
          </cell>
          <cell r="I11121">
            <v>300000</v>
          </cell>
        </row>
        <row r="11122">
          <cell r="A11122" t="str">
            <v>CCIN001073-3000-001</v>
          </cell>
          <cell r="I11122">
            <v>300000</v>
          </cell>
        </row>
        <row r="11123">
          <cell r="A11123" t="str">
            <v>CCIN001074-1000-002</v>
          </cell>
          <cell r="I11123">
            <v>15000</v>
          </cell>
        </row>
        <row r="11124">
          <cell r="A11124" t="str">
            <v>CCIN001074-1000-003</v>
          </cell>
          <cell r="I11124">
            <v>300000</v>
          </cell>
        </row>
        <row r="11125">
          <cell r="A11125" t="str">
            <v>CCIN001074-2000-001</v>
          </cell>
          <cell r="I11125">
            <v>1000000</v>
          </cell>
        </row>
        <row r="11126">
          <cell r="A11126" t="str">
            <v>CCIN001074-3000-001</v>
          </cell>
          <cell r="I11126">
            <v>700000</v>
          </cell>
        </row>
        <row r="11127">
          <cell r="A11127" t="str">
            <v>CCIN001075-1000-003</v>
          </cell>
          <cell r="I11127">
            <v>1555000</v>
          </cell>
        </row>
        <row r="11128">
          <cell r="A11128" t="str">
            <v>CCIN001075-1000-005</v>
          </cell>
          <cell r="I11128">
            <v>280000</v>
          </cell>
        </row>
        <row r="11129">
          <cell r="A11129" t="str">
            <v>CCIN001075-2000-001</v>
          </cell>
          <cell r="I11129">
            <v>55000</v>
          </cell>
        </row>
        <row r="11130">
          <cell r="A11130" t="str">
            <v>CCIN001075-4000-002</v>
          </cell>
          <cell r="I11130">
            <v>2349043</v>
          </cell>
        </row>
        <row r="11131">
          <cell r="A11131" t="str">
            <v>CCIN001076-1000-002</v>
          </cell>
          <cell r="I11131">
            <v>294000</v>
          </cell>
        </row>
        <row r="11132">
          <cell r="A11132" t="str">
            <v>CCIN001076-1000-003</v>
          </cell>
          <cell r="I11132">
            <v>300000</v>
          </cell>
        </row>
        <row r="11133">
          <cell r="A11133" t="str">
            <v>CCIN001076-3000-002</v>
          </cell>
          <cell r="I11133">
            <v>294000</v>
          </cell>
        </row>
        <row r="11134">
          <cell r="A11134" t="str">
            <v>CCIN001076-4000-002</v>
          </cell>
          <cell r="I11134">
            <v>392000</v>
          </cell>
        </row>
        <row r="11135">
          <cell r="A11135" t="str">
            <v>CCIN001077-1000-002</v>
          </cell>
          <cell r="I11135">
            <v>250639</v>
          </cell>
        </row>
        <row r="11136">
          <cell r="A11136" t="str">
            <v>CCIN001077-1000-005</v>
          </cell>
          <cell r="I11136">
            <v>15000</v>
          </cell>
        </row>
        <row r="11137">
          <cell r="A11137" t="str">
            <v>CCIN001077-16000-001</v>
          </cell>
          <cell r="I11137">
            <v>1500000</v>
          </cell>
        </row>
        <row r="11138">
          <cell r="A11138" t="str">
            <v>CCIN001077-2000-001</v>
          </cell>
          <cell r="I11138">
            <v>1500000</v>
          </cell>
        </row>
        <row r="11139">
          <cell r="A11139" t="str">
            <v>CCIN001077-2000-002</v>
          </cell>
          <cell r="I11139">
            <v>268000</v>
          </cell>
        </row>
        <row r="11140">
          <cell r="A11140" t="str">
            <v>CCIN001077-3000-001</v>
          </cell>
          <cell r="I11140">
            <v>100000</v>
          </cell>
        </row>
        <row r="11141">
          <cell r="A11141" t="str">
            <v>CCIN001077-5000-001</v>
          </cell>
          <cell r="I11141">
            <v>170000</v>
          </cell>
        </row>
        <row r="11142">
          <cell r="A11142" t="str">
            <v>CCIN001077-6000-001</v>
          </cell>
          <cell r="I11142">
            <v>1550000</v>
          </cell>
        </row>
        <row r="11143">
          <cell r="A11143" t="str">
            <v>CCIN001078-1000-003</v>
          </cell>
          <cell r="I11143">
            <v>200000</v>
          </cell>
        </row>
        <row r="11144">
          <cell r="A11144" t="str">
            <v>CCIN001079-1000-002</v>
          </cell>
          <cell r="I11144">
            <v>2500000</v>
          </cell>
        </row>
        <row r="11145">
          <cell r="A11145" t="str">
            <v>CCIN001079-1000-005</v>
          </cell>
          <cell r="I11145">
            <v>80000</v>
          </cell>
        </row>
        <row r="11146">
          <cell r="A11146" t="str">
            <v>CCIN001079-3000-001</v>
          </cell>
          <cell r="I11146">
            <v>50000</v>
          </cell>
        </row>
        <row r="11147">
          <cell r="A11147" t="str">
            <v>CCIN001079-4000-001</v>
          </cell>
          <cell r="I11147">
            <v>50000</v>
          </cell>
        </row>
        <row r="11148">
          <cell r="A11148" t="str">
            <v>CCIN001079-5000-001</v>
          </cell>
          <cell r="I11148">
            <v>94000</v>
          </cell>
        </row>
        <row r="11149">
          <cell r="A11149" t="str">
            <v>CCIN001080-1000-003</v>
          </cell>
          <cell r="I11149">
            <v>200000</v>
          </cell>
        </row>
        <row r="11150">
          <cell r="A11150" t="str">
            <v>CCIN001080-1000-005</v>
          </cell>
          <cell r="I11150">
            <v>50000</v>
          </cell>
        </row>
        <row r="11151">
          <cell r="A11151" t="str">
            <v>CCIN001081-11000-001</v>
          </cell>
          <cell r="I11151">
            <v>32447</v>
          </cell>
        </row>
        <row r="11152">
          <cell r="A11152" t="str">
            <v>CCIN001081-13000-001</v>
          </cell>
          <cell r="I11152">
            <v>50000</v>
          </cell>
        </row>
        <row r="11153">
          <cell r="A11153" t="str">
            <v>CCIN001081-14000-001</v>
          </cell>
          <cell r="I11153">
            <v>53724</v>
          </cell>
        </row>
        <row r="11154">
          <cell r="A11154" t="str">
            <v>CCIN001081-2000-001</v>
          </cell>
          <cell r="I11154">
            <v>300000</v>
          </cell>
        </row>
        <row r="11155">
          <cell r="A11155" t="str">
            <v>CCIN001081-2000-002</v>
          </cell>
          <cell r="I11155">
            <v>107022</v>
          </cell>
        </row>
        <row r="11156">
          <cell r="A11156" t="str">
            <v>CCIN001081-2000-003</v>
          </cell>
          <cell r="I11156">
            <v>174877</v>
          </cell>
        </row>
        <row r="11157">
          <cell r="A11157" t="str">
            <v>CCIN001081-3000-001</v>
          </cell>
          <cell r="I11157">
            <v>7000</v>
          </cell>
        </row>
        <row r="11158">
          <cell r="A11158" t="str">
            <v>CCIN001081-3000-002</v>
          </cell>
          <cell r="I11158">
            <v>150000</v>
          </cell>
        </row>
        <row r="11159">
          <cell r="A11159" t="str">
            <v>CCIN001081-3000-003</v>
          </cell>
          <cell r="I11159">
            <v>174877</v>
          </cell>
        </row>
        <row r="11160">
          <cell r="A11160" t="str">
            <v>CCIN001081-4000-001</v>
          </cell>
          <cell r="I11160">
            <v>2000000</v>
          </cell>
        </row>
        <row r="11161">
          <cell r="A11161" t="str">
            <v>CCIN001081-5000-001</v>
          </cell>
          <cell r="I11161">
            <v>28000</v>
          </cell>
        </row>
        <row r="11162">
          <cell r="A11162" t="str">
            <v>CCIN001081-8000-001</v>
          </cell>
          <cell r="I11162">
            <v>32447</v>
          </cell>
        </row>
        <row r="11163">
          <cell r="A11163" t="str">
            <v>CCIN001082-1000-002</v>
          </cell>
          <cell r="I11163">
            <v>204000</v>
          </cell>
        </row>
        <row r="11164">
          <cell r="A11164" t="str">
            <v>CCIN001082-3000-001</v>
          </cell>
          <cell r="I11164">
            <v>922943</v>
          </cell>
        </row>
        <row r="11165">
          <cell r="A11165" t="str">
            <v>CCIN001083-10000-001</v>
          </cell>
          <cell r="I11165">
            <v>100000</v>
          </cell>
        </row>
        <row r="11166">
          <cell r="A11166" t="str">
            <v>CCIN001083-1000-002</v>
          </cell>
          <cell r="I11166">
            <v>800000</v>
          </cell>
        </row>
        <row r="11167">
          <cell r="A11167" t="str">
            <v>CCIN001083-1000-003</v>
          </cell>
          <cell r="I11167">
            <v>503870</v>
          </cell>
        </row>
        <row r="11168">
          <cell r="A11168" t="str">
            <v>CCIN001083-1000-005</v>
          </cell>
          <cell r="I11168">
            <v>180000</v>
          </cell>
        </row>
        <row r="11169">
          <cell r="A11169" t="str">
            <v>CCIN001083-11000-001</v>
          </cell>
          <cell r="I11169">
            <v>100000</v>
          </cell>
        </row>
        <row r="11170">
          <cell r="A11170" t="str">
            <v>CCIN001083-12000-001</v>
          </cell>
          <cell r="I11170">
            <v>100000</v>
          </cell>
        </row>
        <row r="11171">
          <cell r="A11171" t="str">
            <v>CCIN001083-14000-001</v>
          </cell>
          <cell r="I11171">
            <v>60000</v>
          </cell>
        </row>
        <row r="11172">
          <cell r="A11172" t="str">
            <v>CCIN001083-15000-001</v>
          </cell>
          <cell r="I11172">
            <v>100000</v>
          </cell>
        </row>
        <row r="11173">
          <cell r="A11173" t="str">
            <v>CCIN001083-16000-001</v>
          </cell>
          <cell r="I11173">
            <v>55000</v>
          </cell>
        </row>
        <row r="11174">
          <cell r="A11174" t="str">
            <v>CCIN001083-17000-001</v>
          </cell>
          <cell r="I11174">
            <v>100000</v>
          </cell>
        </row>
        <row r="11175">
          <cell r="A11175" t="str">
            <v>CCIN001083-18000-001</v>
          </cell>
          <cell r="I11175">
            <v>100000</v>
          </cell>
        </row>
        <row r="11176">
          <cell r="A11176" t="str">
            <v>CCIN001083-20000-001</v>
          </cell>
          <cell r="I11176">
            <v>150000</v>
          </cell>
        </row>
        <row r="11177">
          <cell r="A11177" t="str">
            <v>CCIN001083-2000-002</v>
          </cell>
          <cell r="I11177">
            <v>800000</v>
          </cell>
        </row>
        <row r="11178">
          <cell r="A11178" t="str">
            <v>CCIN001083-3000-001</v>
          </cell>
          <cell r="I11178">
            <v>100000</v>
          </cell>
        </row>
        <row r="11179">
          <cell r="A11179" t="str">
            <v>CCIN001083-4000-001</v>
          </cell>
          <cell r="I11179">
            <v>100000</v>
          </cell>
        </row>
        <row r="11180">
          <cell r="A11180" t="str">
            <v>CCIN001083-5000-001</v>
          </cell>
          <cell r="I11180">
            <v>100000</v>
          </cell>
        </row>
        <row r="11181">
          <cell r="A11181" t="str">
            <v>CCIN001083-6000-001</v>
          </cell>
          <cell r="I11181">
            <v>100000</v>
          </cell>
        </row>
        <row r="11182">
          <cell r="A11182" t="str">
            <v>CCIN001083-7000-001</v>
          </cell>
          <cell r="I11182">
            <v>100000</v>
          </cell>
        </row>
        <row r="11183">
          <cell r="A11183" t="str">
            <v>CCIN001083-8000-001</v>
          </cell>
          <cell r="I11183">
            <v>100000</v>
          </cell>
        </row>
        <row r="11184">
          <cell r="A11184" t="str">
            <v>CCIN001083-9000-001</v>
          </cell>
          <cell r="I11184">
            <v>100000</v>
          </cell>
        </row>
        <row r="11185">
          <cell r="A11185" t="str">
            <v>CCIN001084-10000-001</v>
          </cell>
          <cell r="I11185">
            <v>106915</v>
          </cell>
        </row>
        <row r="11186">
          <cell r="A11186" t="str">
            <v>CCIN001084-1000-005</v>
          </cell>
          <cell r="I11186">
            <v>105000</v>
          </cell>
        </row>
        <row r="11187">
          <cell r="A11187" t="str">
            <v>CCIN001084-11000-001</v>
          </cell>
          <cell r="I11187">
            <v>106915</v>
          </cell>
        </row>
        <row r="11188">
          <cell r="A11188" t="str">
            <v>CCIN001084-12000-001</v>
          </cell>
          <cell r="I11188">
            <v>50000</v>
          </cell>
        </row>
        <row r="11189">
          <cell r="A11189" t="str">
            <v>CCIN001084-2000-001</v>
          </cell>
          <cell r="I11189">
            <v>100000</v>
          </cell>
        </row>
        <row r="11190">
          <cell r="A11190" t="str">
            <v>CCIN001084-2000-002</v>
          </cell>
          <cell r="I11190">
            <v>310835</v>
          </cell>
        </row>
        <row r="11191">
          <cell r="A11191" t="str">
            <v>CCIN001084-3000-001</v>
          </cell>
          <cell r="I11191">
            <v>50000</v>
          </cell>
        </row>
        <row r="11192">
          <cell r="A11192" t="str">
            <v>CCIN001084-4000-001</v>
          </cell>
          <cell r="I11192">
            <v>53800</v>
          </cell>
        </row>
        <row r="11193">
          <cell r="A11193" t="str">
            <v>CCIN001084-5000-001</v>
          </cell>
          <cell r="I11193">
            <v>53800</v>
          </cell>
        </row>
        <row r="11194">
          <cell r="A11194" t="str">
            <v>CCIN001084-6000-001</v>
          </cell>
          <cell r="I11194">
            <v>80000</v>
          </cell>
        </row>
        <row r="11195">
          <cell r="A11195" t="str">
            <v>CCIN001084-7000-001</v>
          </cell>
          <cell r="I11195">
            <v>80000</v>
          </cell>
        </row>
        <row r="11196">
          <cell r="A11196" t="str">
            <v>CCIN001084-8000-001</v>
          </cell>
          <cell r="I11196">
            <v>80000</v>
          </cell>
        </row>
        <row r="11197">
          <cell r="A11197" t="str">
            <v>CCIN001084-9000-001</v>
          </cell>
          <cell r="I11197">
            <v>100000</v>
          </cell>
        </row>
        <row r="11198">
          <cell r="A11198" t="str">
            <v>CCIN001085-1000-</v>
          </cell>
          <cell r="I11198">
            <v>400000</v>
          </cell>
        </row>
        <row r="11199">
          <cell r="A11199" t="str">
            <v>CCIN001085-1000-002</v>
          </cell>
          <cell r="I11199">
            <v>31490</v>
          </cell>
        </row>
        <row r="11200">
          <cell r="A11200" t="str">
            <v>CCIN001085-1000-003</v>
          </cell>
          <cell r="I11200">
            <v>176885</v>
          </cell>
        </row>
        <row r="11201">
          <cell r="A11201" t="str">
            <v>CCIN001085-1000-005</v>
          </cell>
          <cell r="I11201">
            <v>100000</v>
          </cell>
        </row>
        <row r="11202">
          <cell r="A11202" t="str">
            <v>CCIN001085-2000-002</v>
          </cell>
          <cell r="I11202">
            <v>31490</v>
          </cell>
        </row>
        <row r="11203">
          <cell r="A11203" t="str">
            <v>CCIN001085-3000-002</v>
          </cell>
          <cell r="I11203">
            <v>24043</v>
          </cell>
        </row>
        <row r="11204">
          <cell r="A11204" t="str">
            <v>CCIN001086-1000-002</v>
          </cell>
          <cell r="I11204">
            <v>500000</v>
          </cell>
        </row>
        <row r="11205">
          <cell r="A11205" t="str">
            <v>CCIN001086-2000-001</v>
          </cell>
          <cell r="I11205">
            <v>254000</v>
          </cell>
        </row>
        <row r="11206">
          <cell r="A11206" t="str">
            <v>CCIN001086-3000-001</v>
          </cell>
          <cell r="I11206">
            <v>508000</v>
          </cell>
        </row>
        <row r="11207">
          <cell r="A11207" t="str">
            <v>CCIN001086-4000-001</v>
          </cell>
          <cell r="I11207">
            <v>500000</v>
          </cell>
        </row>
        <row r="11208">
          <cell r="A11208" t="str">
            <v>CCIN001086-5000-001</v>
          </cell>
          <cell r="I11208">
            <v>500000</v>
          </cell>
        </row>
        <row r="11209">
          <cell r="A11209" t="str">
            <v>CCIN001086-6000-001</v>
          </cell>
          <cell r="I11209">
            <v>500000</v>
          </cell>
        </row>
        <row r="11210">
          <cell r="A11210" t="str">
            <v>CCIN001086-8000-001</v>
          </cell>
          <cell r="I11210">
            <v>100000</v>
          </cell>
        </row>
        <row r="11211">
          <cell r="A11211" t="str">
            <v>CCIN001086-9000-001</v>
          </cell>
          <cell r="I11211">
            <v>500000</v>
          </cell>
        </row>
        <row r="11212">
          <cell r="A11212" t="str">
            <v>CCIN001087-1000-</v>
          </cell>
          <cell r="I11212">
            <v>400000</v>
          </cell>
        </row>
        <row r="11213">
          <cell r="A11213" t="str">
            <v>CCIN001087-1000-001</v>
          </cell>
          <cell r="I11213">
            <v>845000</v>
          </cell>
        </row>
        <row r="11214">
          <cell r="A11214" t="str">
            <v>CCIN001087-1000-002</v>
          </cell>
          <cell r="I11214">
            <v>60000</v>
          </cell>
        </row>
        <row r="11215">
          <cell r="A11215" t="str">
            <v>CCIN001087-2000-002</v>
          </cell>
          <cell r="I11215">
            <v>26171</v>
          </cell>
        </row>
        <row r="11216">
          <cell r="A11216" t="str">
            <v>CCIN001087-3000-002</v>
          </cell>
          <cell r="I11216">
            <v>78527</v>
          </cell>
        </row>
        <row r="11217">
          <cell r="A11217" t="str">
            <v>CCIN001087-5000-002</v>
          </cell>
          <cell r="I11217">
            <v>180000</v>
          </cell>
        </row>
        <row r="11218">
          <cell r="A11218" t="str">
            <v>CCIN001088-1000-001</v>
          </cell>
          <cell r="I11218">
            <v>800000</v>
          </cell>
        </row>
        <row r="11219">
          <cell r="A11219" t="str">
            <v>CCIN001088-1000-005</v>
          </cell>
          <cell r="I11219">
            <v>455000</v>
          </cell>
        </row>
        <row r="11220">
          <cell r="A11220" t="str">
            <v>CCIN001088-2000-005</v>
          </cell>
          <cell r="I11220">
            <v>810000</v>
          </cell>
        </row>
        <row r="11221">
          <cell r="A11221" t="str">
            <v>CCIN001088-3000-005</v>
          </cell>
          <cell r="I11221">
            <v>455000</v>
          </cell>
        </row>
        <row r="11222">
          <cell r="A11222" t="str">
            <v>CCIN001089-10000-002</v>
          </cell>
          <cell r="I11222">
            <v>100000</v>
          </cell>
        </row>
        <row r="11223">
          <cell r="A11223" t="str">
            <v>CCIN001089-1000-001</v>
          </cell>
          <cell r="I11223">
            <v>6000</v>
          </cell>
        </row>
        <row r="11224">
          <cell r="A11224" t="str">
            <v>CCIN001089-1000-005</v>
          </cell>
          <cell r="I11224">
            <v>50000</v>
          </cell>
        </row>
        <row r="11225">
          <cell r="A11225" t="str">
            <v>CCIN001089-11000-002</v>
          </cell>
          <cell r="I11225">
            <v>100000</v>
          </cell>
        </row>
        <row r="11226">
          <cell r="A11226" t="str">
            <v>CCIN001089-3000-002</v>
          </cell>
          <cell r="I11226">
            <v>1369094</v>
          </cell>
        </row>
        <row r="11227">
          <cell r="A11227" t="str">
            <v>CCIN001089-4000-002</v>
          </cell>
          <cell r="I11227">
            <v>1900000</v>
          </cell>
        </row>
        <row r="11228">
          <cell r="A11228" t="str">
            <v>CCIN001089-5000-002</v>
          </cell>
          <cell r="I11228">
            <v>1000000</v>
          </cell>
        </row>
        <row r="11229">
          <cell r="A11229" t="str">
            <v>CCIN001089-6000-002</v>
          </cell>
          <cell r="I11229">
            <v>210000</v>
          </cell>
        </row>
        <row r="11230">
          <cell r="A11230" t="str">
            <v>CCIN001089-7000-002</v>
          </cell>
          <cell r="I11230">
            <v>200000</v>
          </cell>
        </row>
        <row r="11231">
          <cell r="A11231" t="str">
            <v>CCIN001089-8000-002</v>
          </cell>
          <cell r="I11231">
            <v>300000</v>
          </cell>
        </row>
        <row r="11232">
          <cell r="A11232" t="str">
            <v>CCIN001090-1000-002</v>
          </cell>
          <cell r="I11232">
            <v>392660</v>
          </cell>
        </row>
        <row r="11233">
          <cell r="A11233" t="str">
            <v>CCIN001090-1000-005</v>
          </cell>
          <cell r="I11233">
            <v>141875</v>
          </cell>
        </row>
        <row r="11234">
          <cell r="A11234" t="str">
            <v>CCIN001090-11000-001</v>
          </cell>
          <cell r="I11234">
            <v>250000</v>
          </cell>
        </row>
        <row r="11235">
          <cell r="A11235" t="str">
            <v>CCIN001090-13000-001</v>
          </cell>
          <cell r="I11235">
            <v>650000</v>
          </cell>
        </row>
        <row r="11236">
          <cell r="A11236" t="str">
            <v>CCIN001090-2000-001</v>
          </cell>
          <cell r="I11236">
            <v>500000</v>
          </cell>
        </row>
        <row r="11237">
          <cell r="A11237" t="str">
            <v>CCIN001090-4000-001</v>
          </cell>
          <cell r="I11237">
            <v>400000</v>
          </cell>
        </row>
        <row r="11238">
          <cell r="A11238" t="str">
            <v>CCIN001090-5000-001</v>
          </cell>
          <cell r="I11238">
            <v>400000</v>
          </cell>
        </row>
        <row r="11239">
          <cell r="A11239" t="str">
            <v>CCIN001090-6000-001</v>
          </cell>
          <cell r="I11239">
            <v>250000</v>
          </cell>
        </row>
        <row r="11240">
          <cell r="A11240" t="str">
            <v>CCIN001090-7000-001</v>
          </cell>
          <cell r="I11240">
            <v>700000</v>
          </cell>
        </row>
        <row r="11241">
          <cell r="A11241" t="str">
            <v>CCIN001090-8000-001</v>
          </cell>
          <cell r="I11241">
            <v>600000</v>
          </cell>
        </row>
        <row r="11242">
          <cell r="A11242" t="str">
            <v>CCIN001090-9000-001</v>
          </cell>
          <cell r="I11242">
            <v>746000</v>
          </cell>
        </row>
        <row r="11243">
          <cell r="A11243" t="str">
            <v>CCIN001091-1000-002</v>
          </cell>
          <cell r="I11243">
            <v>519915</v>
          </cell>
        </row>
        <row r="11244">
          <cell r="A11244" t="str">
            <v>CCIN001091-1000-003</v>
          </cell>
          <cell r="I11244">
            <v>61600</v>
          </cell>
        </row>
        <row r="11245">
          <cell r="A11245" t="str">
            <v>CCIN001091-1000-005</v>
          </cell>
          <cell r="I11245">
            <v>50000</v>
          </cell>
        </row>
        <row r="11246">
          <cell r="A11246" t="str">
            <v>CCIN001091-3000-001</v>
          </cell>
          <cell r="I11246">
            <v>30000</v>
          </cell>
        </row>
        <row r="11247">
          <cell r="A11247" t="str">
            <v>CCIN001091-4000-001</v>
          </cell>
          <cell r="I11247">
            <v>30000</v>
          </cell>
        </row>
        <row r="11248">
          <cell r="A11248" t="str">
            <v>CCIN001091-5000-001</v>
          </cell>
          <cell r="I11248">
            <v>30000</v>
          </cell>
        </row>
        <row r="11249">
          <cell r="A11249" t="str">
            <v>CCIN001091-6000-001</v>
          </cell>
          <cell r="I11249">
            <v>30000</v>
          </cell>
        </row>
        <row r="11250">
          <cell r="A11250" t="str">
            <v>CCIN001091-7000-001</v>
          </cell>
          <cell r="I11250">
            <v>30000</v>
          </cell>
        </row>
        <row r="11251">
          <cell r="A11251" t="str">
            <v>CCIN001091-8000-001</v>
          </cell>
          <cell r="I11251">
            <v>30000</v>
          </cell>
        </row>
        <row r="11252">
          <cell r="A11252" t="str">
            <v>CCIN001091-9000-001</v>
          </cell>
          <cell r="I11252">
            <v>30000</v>
          </cell>
        </row>
        <row r="11253">
          <cell r="A11253" t="str">
            <v>CCIN001092-1000-002</v>
          </cell>
          <cell r="I11253">
            <v>64469</v>
          </cell>
        </row>
        <row r="11254">
          <cell r="A11254" t="str">
            <v>CCIN001092-1000-003</v>
          </cell>
          <cell r="I11254">
            <v>745954</v>
          </cell>
        </row>
        <row r="11255">
          <cell r="A11255" t="str">
            <v>CCIN001092-1000-005</v>
          </cell>
          <cell r="I11255">
            <v>75000</v>
          </cell>
        </row>
        <row r="11256">
          <cell r="A11256" t="str">
            <v>CCIN001093-1000-003</v>
          </cell>
          <cell r="I11256">
            <v>240000</v>
          </cell>
        </row>
        <row r="11257">
          <cell r="A11257" t="str">
            <v>CCIN001093-2000-001</v>
          </cell>
          <cell r="I11257">
            <v>750000</v>
          </cell>
        </row>
        <row r="11258">
          <cell r="A11258" t="str">
            <v>CCIN001093-2000-005</v>
          </cell>
          <cell r="I11258">
            <v>115000</v>
          </cell>
        </row>
        <row r="11259">
          <cell r="A11259" t="str">
            <v>CCIN001093-3000-005</v>
          </cell>
          <cell r="I11259">
            <v>178852</v>
          </cell>
        </row>
        <row r="11260">
          <cell r="A11260" t="str">
            <v>CCIN001093-4000-005</v>
          </cell>
          <cell r="I11260">
            <v>160700</v>
          </cell>
        </row>
        <row r="11261">
          <cell r="A11261" t="str">
            <v>CCIN001094-1000-002</v>
          </cell>
          <cell r="I11261">
            <v>600000</v>
          </cell>
        </row>
        <row r="11262">
          <cell r="A11262" t="str">
            <v>CCIN001094-1000-005</v>
          </cell>
          <cell r="I11262">
            <v>70000</v>
          </cell>
        </row>
        <row r="11263">
          <cell r="A11263" t="str">
            <v>CCIN001094-2000-001</v>
          </cell>
          <cell r="I11263">
            <v>242375</v>
          </cell>
        </row>
        <row r="11264">
          <cell r="A11264" t="str">
            <v>CCIN001094-4000-001</v>
          </cell>
          <cell r="I11264">
            <v>266000</v>
          </cell>
        </row>
        <row r="11265">
          <cell r="A11265" t="str">
            <v>CCIN001095-1000-002</v>
          </cell>
          <cell r="I11265">
            <v>16000</v>
          </cell>
        </row>
        <row r="11266">
          <cell r="A11266" t="str">
            <v>CCIN001095-2000-002</v>
          </cell>
          <cell r="I11266">
            <v>20000</v>
          </cell>
        </row>
        <row r="11267">
          <cell r="A11267" t="str">
            <v>CCIN001095-3000-002</v>
          </cell>
          <cell r="I11267">
            <v>20000</v>
          </cell>
        </row>
        <row r="11268">
          <cell r="A11268" t="str">
            <v>CCIN001095-4000-002</v>
          </cell>
          <cell r="I11268">
            <v>20000</v>
          </cell>
        </row>
        <row r="11269">
          <cell r="A11269" t="str">
            <v>CCIN001095-5000-002</v>
          </cell>
          <cell r="I11269">
            <v>20000</v>
          </cell>
        </row>
        <row r="11270">
          <cell r="A11270" t="str">
            <v>CCIN001096-10000-001</v>
          </cell>
          <cell r="I11270">
            <v>80000</v>
          </cell>
        </row>
        <row r="11271">
          <cell r="A11271" t="str">
            <v>CCIN001096-1000-001</v>
          </cell>
          <cell r="I11271">
            <v>2000000</v>
          </cell>
        </row>
        <row r="11272">
          <cell r="A11272" t="str">
            <v>CCIN001096-1000-003</v>
          </cell>
          <cell r="I11272">
            <v>305000</v>
          </cell>
        </row>
        <row r="11273">
          <cell r="A11273" t="str">
            <v>CCIN001096-1000-005</v>
          </cell>
          <cell r="I11273">
            <v>50000</v>
          </cell>
        </row>
        <row r="11274">
          <cell r="A11274" t="str">
            <v>CCIN001096-11000-001</v>
          </cell>
          <cell r="I11274">
            <v>319681</v>
          </cell>
        </row>
        <row r="11275">
          <cell r="A11275" t="str">
            <v>CCIN001096-2000-005</v>
          </cell>
          <cell r="I11275">
            <v>50000</v>
          </cell>
        </row>
        <row r="11276">
          <cell r="A11276" t="str">
            <v>CCIN001096-3000-001</v>
          </cell>
          <cell r="I11276">
            <v>400000</v>
          </cell>
        </row>
        <row r="11277">
          <cell r="A11277" t="str">
            <v>CCIN001096-3000-002</v>
          </cell>
          <cell r="I11277">
            <v>294829.53000000003</v>
          </cell>
        </row>
        <row r="11278">
          <cell r="A11278" t="str">
            <v>CCIN001096-4000-001</v>
          </cell>
          <cell r="I11278">
            <v>1500000</v>
          </cell>
        </row>
        <row r="11279">
          <cell r="A11279" t="str">
            <v>CCIN001096-5000-001</v>
          </cell>
          <cell r="I11279">
            <v>400000</v>
          </cell>
        </row>
        <row r="11280">
          <cell r="A11280" t="str">
            <v>CCIN001096-6000-001</v>
          </cell>
          <cell r="I11280">
            <v>2000000</v>
          </cell>
        </row>
        <row r="11281">
          <cell r="A11281" t="str">
            <v>CCIN001096-7000-001</v>
          </cell>
          <cell r="I11281">
            <v>1705320</v>
          </cell>
        </row>
        <row r="11282">
          <cell r="A11282" t="str">
            <v>CCIN001096-8000-001</v>
          </cell>
          <cell r="I11282">
            <v>2000000</v>
          </cell>
        </row>
        <row r="11283">
          <cell r="A11283" t="str">
            <v>CCIN001097-1000-005</v>
          </cell>
          <cell r="I11283">
            <v>90000</v>
          </cell>
        </row>
        <row r="11284">
          <cell r="A11284" t="str">
            <v>CCIN001097-2000-002</v>
          </cell>
          <cell r="I11284">
            <v>1070852</v>
          </cell>
        </row>
        <row r="11285">
          <cell r="A11285" t="str">
            <v>CCIN001097-4000-002</v>
          </cell>
          <cell r="I11285">
            <v>1070852</v>
          </cell>
        </row>
        <row r="11286">
          <cell r="A11286" t="str">
            <v>CCIN001097-5000-002</v>
          </cell>
          <cell r="I11286">
            <v>1500000</v>
          </cell>
        </row>
        <row r="11287">
          <cell r="A11287" t="str">
            <v>CCIN001097-6000-002</v>
          </cell>
          <cell r="I11287">
            <v>100000</v>
          </cell>
        </row>
        <row r="11288">
          <cell r="A11288" t="str">
            <v>CCIN001097-7000-002</v>
          </cell>
          <cell r="I11288">
            <v>1500000</v>
          </cell>
        </row>
        <row r="11289">
          <cell r="A11289" t="str">
            <v>CCIN001098-1000-003</v>
          </cell>
          <cell r="I11289">
            <v>313000</v>
          </cell>
        </row>
        <row r="11290">
          <cell r="A11290" t="str">
            <v>CCIN001098-1000-005</v>
          </cell>
          <cell r="I11290">
            <v>90000</v>
          </cell>
        </row>
        <row r="11291">
          <cell r="A11291" t="str">
            <v>CCIN001098-2000-002</v>
          </cell>
          <cell r="I11291">
            <v>5000000</v>
          </cell>
        </row>
        <row r="11292">
          <cell r="A11292" t="str">
            <v>CCIN001099-1000-005</v>
          </cell>
          <cell r="I11292">
            <v>250000</v>
          </cell>
        </row>
        <row r="11293">
          <cell r="A11293" t="str">
            <v>CCIN001099-2000-002</v>
          </cell>
          <cell r="I11293">
            <v>150000</v>
          </cell>
        </row>
        <row r="11294">
          <cell r="A11294" t="str">
            <v>CCIN001100-1000-003</v>
          </cell>
          <cell r="I11294">
            <v>250000</v>
          </cell>
        </row>
        <row r="11295">
          <cell r="A11295" t="str">
            <v>CCIN001100-2000-002</v>
          </cell>
          <cell r="I11295">
            <v>100000</v>
          </cell>
        </row>
        <row r="11296">
          <cell r="A11296" t="str">
            <v>CCIN001101-1000-005</v>
          </cell>
          <cell r="I11296">
            <v>110000</v>
          </cell>
        </row>
        <row r="11297">
          <cell r="A11297" t="str">
            <v>CCIN001102-1000-002</v>
          </cell>
          <cell r="I11297">
            <v>170000</v>
          </cell>
        </row>
        <row r="11298">
          <cell r="A11298" t="str">
            <v>CCIN001102-2000-001</v>
          </cell>
          <cell r="I11298">
            <v>600000</v>
          </cell>
        </row>
        <row r="11299">
          <cell r="A11299" t="str">
            <v>CCIN001102-2000-003</v>
          </cell>
          <cell r="I11299">
            <v>357400</v>
          </cell>
        </row>
        <row r="11300">
          <cell r="A11300" t="str">
            <v>CCIN001103-1000-002</v>
          </cell>
          <cell r="I11300">
            <v>1020000</v>
          </cell>
        </row>
        <row r="11301">
          <cell r="A11301" t="str">
            <v>CCIN001103-1000-003</v>
          </cell>
          <cell r="I11301">
            <v>330000</v>
          </cell>
        </row>
        <row r="11302">
          <cell r="A11302" t="str">
            <v>CCIN001103-1000-005</v>
          </cell>
          <cell r="I11302">
            <v>57583</v>
          </cell>
        </row>
        <row r="11303">
          <cell r="A11303" t="str">
            <v>CCIN001103-11000-001</v>
          </cell>
          <cell r="I11303">
            <v>584140</v>
          </cell>
        </row>
        <row r="11304">
          <cell r="A11304" t="str">
            <v>CCIN001103-14000-001</v>
          </cell>
          <cell r="I11304">
            <v>647341</v>
          </cell>
        </row>
        <row r="11305">
          <cell r="A11305" t="str">
            <v>CCIN001103-15000-001</v>
          </cell>
          <cell r="I11305">
            <v>647341</v>
          </cell>
        </row>
        <row r="11306">
          <cell r="A11306" t="str">
            <v>CCIN001103-16000-001</v>
          </cell>
          <cell r="I11306">
            <v>328192</v>
          </cell>
        </row>
        <row r="11307">
          <cell r="A11307" t="str">
            <v>CCIN001103-18000-001</v>
          </cell>
          <cell r="I11307">
            <v>222000</v>
          </cell>
        </row>
        <row r="11308">
          <cell r="A11308" t="str">
            <v>CCIN001103-2000-001</v>
          </cell>
          <cell r="I11308">
            <v>300000</v>
          </cell>
        </row>
        <row r="11309">
          <cell r="A11309" t="str">
            <v>CCIN001103-21000-001</v>
          </cell>
          <cell r="I11309">
            <v>600000</v>
          </cell>
        </row>
        <row r="11310">
          <cell r="A11310" t="str">
            <v>CCIN001103-3000-001</v>
          </cell>
          <cell r="I11310">
            <v>300000</v>
          </cell>
        </row>
        <row r="11311">
          <cell r="A11311" t="str">
            <v>CCIN001103-4000-001</v>
          </cell>
          <cell r="I11311">
            <v>300000</v>
          </cell>
        </row>
        <row r="11312">
          <cell r="A11312" t="str">
            <v>CCIN001103-5000-001</v>
          </cell>
          <cell r="I11312">
            <v>300000</v>
          </cell>
        </row>
        <row r="11313">
          <cell r="A11313" t="str">
            <v>CCIN001103-6000-001</v>
          </cell>
          <cell r="I11313">
            <v>217554</v>
          </cell>
        </row>
        <row r="11314">
          <cell r="A11314" t="str">
            <v>CCIN001103-7000-001</v>
          </cell>
          <cell r="I11314">
            <v>202000</v>
          </cell>
        </row>
        <row r="11315">
          <cell r="A11315" t="str">
            <v>CCIN001103-8000-001</v>
          </cell>
          <cell r="I11315">
            <v>682114</v>
          </cell>
        </row>
        <row r="11316">
          <cell r="A11316" t="str">
            <v>CCIN001104-10000-001</v>
          </cell>
          <cell r="I11316">
            <v>1000000</v>
          </cell>
        </row>
        <row r="11317">
          <cell r="A11317" t="str">
            <v>CCIN001104-10000-002</v>
          </cell>
          <cell r="I11317">
            <v>20000</v>
          </cell>
        </row>
        <row r="11318">
          <cell r="A11318" t="str">
            <v>CCIN001104-1000-005</v>
          </cell>
          <cell r="I11318">
            <v>110000</v>
          </cell>
        </row>
        <row r="11319">
          <cell r="A11319" t="str">
            <v>CCIN001104-11000-002</v>
          </cell>
          <cell r="I11319">
            <v>10000</v>
          </cell>
        </row>
        <row r="11320">
          <cell r="A11320" t="str">
            <v>CCIN001104-12000-002</v>
          </cell>
          <cell r="I11320">
            <v>200000</v>
          </cell>
        </row>
        <row r="11321">
          <cell r="A11321" t="str">
            <v>CCIN001104-13000-001</v>
          </cell>
          <cell r="I11321">
            <v>1300000</v>
          </cell>
        </row>
        <row r="11322">
          <cell r="A11322" t="str">
            <v>CCIN001104-15000-001</v>
          </cell>
          <cell r="I11322">
            <v>300000</v>
          </cell>
        </row>
        <row r="11323">
          <cell r="A11323" t="str">
            <v>CCIN001104-20000-001</v>
          </cell>
          <cell r="I11323">
            <v>300000</v>
          </cell>
        </row>
        <row r="11324">
          <cell r="A11324" t="str">
            <v>CCIN001104-2000-001</v>
          </cell>
          <cell r="I11324">
            <v>1000000</v>
          </cell>
        </row>
        <row r="11325">
          <cell r="A11325" t="str">
            <v>CCIN001104-2000-002</v>
          </cell>
          <cell r="I11325">
            <v>200000</v>
          </cell>
        </row>
        <row r="11326">
          <cell r="A11326" t="str">
            <v>CCIN001104-21000-001</v>
          </cell>
          <cell r="I11326">
            <v>300000</v>
          </cell>
        </row>
        <row r="11327">
          <cell r="A11327" t="str">
            <v>CCIN001104-22000-001</v>
          </cell>
          <cell r="I11327">
            <v>50000</v>
          </cell>
        </row>
        <row r="11328">
          <cell r="A11328" t="str">
            <v>CCIN001104-3000-001</v>
          </cell>
          <cell r="I11328">
            <v>138000</v>
          </cell>
        </row>
        <row r="11329">
          <cell r="A11329" t="str">
            <v>CCIN001104-3000-002</v>
          </cell>
          <cell r="I11329">
            <v>20000</v>
          </cell>
        </row>
        <row r="11330">
          <cell r="A11330" t="str">
            <v>CCIN001104-4000-001</v>
          </cell>
          <cell r="I11330">
            <v>150000</v>
          </cell>
        </row>
        <row r="11331">
          <cell r="A11331" t="str">
            <v>CCIN001104-4000-002</v>
          </cell>
          <cell r="I11331">
            <v>20000</v>
          </cell>
        </row>
        <row r="11332">
          <cell r="A11332" t="str">
            <v>CCIN001104-5000-001</v>
          </cell>
          <cell r="I11332">
            <v>500000</v>
          </cell>
        </row>
        <row r="11333">
          <cell r="A11333" t="str">
            <v>CCIN001104-5000-002</v>
          </cell>
          <cell r="I11333">
            <v>15000</v>
          </cell>
        </row>
        <row r="11334">
          <cell r="A11334" t="str">
            <v>CCIN001104-6000-001</v>
          </cell>
          <cell r="I11334">
            <v>200000</v>
          </cell>
        </row>
        <row r="11335">
          <cell r="A11335" t="str">
            <v>CCIN001104-6000-002</v>
          </cell>
          <cell r="I11335">
            <v>20000</v>
          </cell>
        </row>
        <row r="11336">
          <cell r="A11336" t="str">
            <v>CCIN001104-7000-001</v>
          </cell>
          <cell r="I11336">
            <v>696000</v>
          </cell>
        </row>
        <row r="11337">
          <cell r="A11337" t="str">
            <v>CCIN001104-7000-002</v>
          </cell>
          <cell r="I11337">
            <v>20000</v>
          </cell>
        </row>
        <row r="11338">
          <cell r="A11338" t="str">
            <v>CCIN001104-8000-001</v>
          </cell>
          <cell r="I11338">
            <v>800000</v>
          </cell>
        </row>
        <row r="11339">
          <cell r="A11339" t="str">
            <v>CCIN001104-8000-002</v>
          </cell>
          <cell r="I11339">
            <v>20000</v>
          </cell>
        </row>
        <row r="11340">
          <cell r="A11340" t="str">
            <v>CCIN001104-9000-002</v>
          </cell>
          <cell r="I11340">
            <v>20000</v>
          </cell>
        </row>
        <row r="11341">
          <cell r="A11341" t="str">
            <v>CCIN001105-1000-002</v>
          </cell>
          <cell r="I11341">
            <v>200000</v>
          </cell>
        </row>
        <row r="11342">
          <cell r="A11342" t="str">
            <v>CCIN001105-1000-005</v>
          </cell>
          <cell r="I11342">
            <v>150000</v>
          </cell>
        </row>
        <row r="11343">
          <cell r="A11343" t="str">
            <v>CCIN001105-2000-001</v>
          </cell>
          <cell r="I11343">
            <v>952000</v>
          </cell>
        </row>
        <row r="11344">
          <cell r="A11344" t="str">
            <v>CCIN001105-2000-005</v>
          </cell>
          <cell r="I11344">
            <v>50000</v>
          </cell>
        </row>
        <row r="11345">
          <cell r="A11345" t="str">
            <v>CCIN001105-3000-005</v>
          </cell>
          <cell r="I11345">
            <v>200000</v>
          </cell>
        </row>
        <row r="11346">
          <cell r="A11346" t="str">
            <v>CCIN001106-1000-002</v>
          </cell>
          <cell r="I11346">
            <v>832000</v>
          </cell>
        </row>
        <row r="11347">
          <cell r="A11347" t="str">
            <v>CCIN001106-2000-001</v>
          </cell>
          <cell r="I11347">
            <v>740000</v>
          </cell>
        </row>
        <row r="11348">
          <cell r="A11348" t="str">
            <v>CCIN001106-2000-002</v>
          </cell>
          <cell r="I11348">
            <v>70000</v>
          </cell>
        </row>
        <row r="11349">
          <cell r="A11349" t="str">
            <v>CCIN001106-3000-002</v>
          </cell>
          <cell r="I11349">
            <v>832000</v>
          </cell>
        </row>
        <row r="11350">
          <cell r="A11350" t="str">
            <v>CCIN001106-4000-002</v>
          </cell>
          <cell r="I11350">
            <v>80000</v>
          </cell>
        </row>
        <row r="11351">
          <cell r="A11351" t="str">
            <v>CCIN001107-1000-002</v>
          </cell>
          <cell r="I11351">
            <v>372000</v>
          </cell>
        </row>
        <row r="11352">
          <cell r="A11352" t="str">
            <v>CCIN001107-1000-005</v>
          </cell>
          <cell r="I11352">
            <v>56350</v>
          </cell>
        </row>
        <row r="11353">
          <cell r="A11353" t="str">
            <v>CCIN001108-1000-002</v>
          </cell>
          <cell r="I11353">
            <v>1000000</v>
          </cell>
        </row>
        <row r="11354">
          <cell r="A11354" t="str">
            <v>CCIN001108-1000-005</v>
          </cell>
          <cell r="I11354">
            <v>50000</v>
          </cell>
        </row>
        <row r="11355">
          <cell r="A11355" t="str">
            <v>CCIN001108-11000-001</v>
          </cell>
          <cell r="I11355">
            <v>300000</v>
          </cell>
        </row>
        <row r="11356">
          <cell r="A11356" t="str">
            <v>CCIN001108-14000-001</v>
          </cell>
          <cell r="I11356">
            <v>300000</v>
          </cell>
        </row>
        <row r="11357">
          <cell r="A11357" t="str">
            <v>CCIN001108-2000-001</v>
          </cell>
          <cell r="I11357">
            <v>55000</v>
          </cell>
        </row>
        <row r="11358">
          <cell r="A11358" t="str">
            <v>CCIN001108-3000-001</v>
          </cell>
          <cell r="I11358">
            <v>350000</v>
          </cell>
        </row>
        <row r="11359">
          <cell r="A11359" t="str">
            <v>CCIN001108-4000-001</v>
          </cell>
          <cell r="I11359">
            <v>336000</v>
          </cell>
        </row>
        <row r="11360">
          <cell r="A11360" t="str">
            <v>CCIN001108-5000-001</v>
          </cell>
          <cell r="I11360">
            <v>336000</v>
          </cell>
        </row>
        <row r="11361">
          <cell r="A11361" t="str">
            <v>CCIN001108-6000-001</v>
          </cell>
          <cell r="I11361">
            <v>400000</v>
          </cell>
        </row>
        <row r="11362">
          <cell r="A11362" t="str">
            <v>CCIN001108-9000-001</v>
          </cell>
          <cell r="I11362">
            <v>250000</v>
          </cell>
        </row>
        <row r="11363">
          <cell r="A11363" t="str">
            <v>CCIN001109-1000-002</v>
          </cell>
          <cell r="I11363">
            <v>500000</v>
          </cell>
        </row>
        <row r="11364">
          <cell r="A11364" t="str">
            <v>CCIN001109-1000-005</v>
          </cell>
          <cell r="I11364">
            <v>40000</v>
          </cell>
        </row>
        <row r="11365">
          <cell r="A11365" t="str">
            <v>CCIN001109-2000-005</v>
          </cell>
          <cell r="I11365">
            <v>21600</v>
          </cell>
        </row>
        <row r="11366">
          <cell r="A11366" t="str">
            <v>CCIN001109-3000-001</v>
          </cell>
          <cell r="I11366">
            <v>1150000</v>
          </cell>
        </row>
        <row r="11367">
          <cell r="A11367" t="str">
            <v>CCIN001109-4000-001</v>
          </cell>
          <cell r="I11367">
            <v>840000</v>
          </cell>
        </row>
        <row r="11368">
          <cell r="A11368" t="str">
            <v>CCIN001109-6000-001</v>
          </cell>
          <cell r="I11368">
            <v>1242000</v>
          </cell>
        </row>
        <row r="11369">
          <cell r="A11369" t="str">
            <v>CCIN001109-7000-001</v>
          </cell>
          <cell r="I11369">
            <v>1200000</v>
          </cell>
        </row>
        <row r="11370">
          <cell r="A11370" t="str">
            <v>CCIN001110-10000-001</v>
          </cell>
          <cell r="I11370">
            <v>200000</v>
          </cell>
        </row>
        <row r="11371">
          <cell r="A11371" t="str">
            <v>CCIN001110-1000-002</v>
          </cell>
          <cell r="I11371">
            <v>3000000</v>
          </cell>
        </row>
        <row r="11372">
          <cell r="A11372" t="str">
            <v>CCIN001110-1000-005</v>
          </cell>
          <cell r="I11372">
            <v>130000</v>
          </cell>
        </row>
        <row r="11373">
          <cell r="A11373" t="str">
            <v>CCIN001110-11000-001</v>
          </cell>
          <cell r="I11373">
            <v>200000</v>
          </cell>
        </row>
        <row r="11374">
          <cell r="A11374" t="str">
            <v>CCIN001110-12000-001</v>
          </cell>
          <cell r="I11374">
            <v>200000</v>
          </cell>
        </row>
        <row r="11375">
          <cell r="A11375" t="str">
            <v>CCIN001110-13000-001</v>
          </cell>
          <cell r="I11375">
            <v>200000</v>
          </cell>
        </row>
        <row r="11376">
          <cell r="A11376" t="str">
            <v>CCIN001110-14000-001</v>
          </cell>
          <cell r="I11376">
            <v>200000</v>
          </cell>
        </row>
        <row r="11377">
          <cell r="A11377" t="str">
            <v>CCIN001110-15000-001</v>
          </cell>
          <cell r="I11377">
            <v>200000</v>
          </cell>
        </row>
        <row r="11378">
          <cell r="A11378" t="str">
            <v>CCIN001110-2000-001</v>
          </cell>
          <cell r="I11378">
            <v>200000</v>
          </cell>
        </row>
        <row r="11379">
          <cell r="A11379" t="str">
            <v>CCIN001110-2000-005</v>
          </cell>
          <cell r="I11379">
            <v>15000</v>
          </cell>
        </row>
        <row r="11380">
          <cell r="A11380" t="str">
            <v>CCIN001110-3000-001</v>
          </cell>
          <cell r="I11380">
            <v>100000</v>
          </cell>
        </row>
        <row r="11381">
          <cell r="A11381" t="str">
            <v>CCIN001110-4000-001</v>
          </cell>
          <cell r="I11381">
            <v>200000</v>
          </cell>
        </row>
        <row r="11382">
          <cell r="A11382" t="str">
            <v>CCIN001110-5000-001</v>
          </cell>
          <cell r="I11382">
            <v>200000</v>
          </cell>
        </row>
        <row r="11383">
          <cell r="A11383" t="str">
            <v>CCIN001110-6000-001</v>
          </cell>
          <cell r="I11383">
            <v>200000</v>
          </cell>
        </row>
        <row r="11384">
          <cell r="A11384" t="str">
            <v>CCIN001110-7000-001</v>
          </cell>
          <cell r="I11384">
            <v>200000</v>
          </cell>
        </row>
        <row r="11385">
          <cell r="A11385" t="str">
            <v>CCIN001110-8000-001</v>
          </cell>
          <cell r="I11385">
            <v>200000</v>
          </cell>
        </row>
        <row r="11386">
          <cell r="A11386" t="str">
            <v>CCIN001110-9000-001</v>
          </cell>
          <cell r="I11386">
            <v>200000</v>
          </cell>
        </row>
        <row r="11387">
          <cell r="A11387" t="str">
            <v>CCIN001111-1000-001</v>
          </cell>
          <cell r="I11387">
            <v>250000</v>
          </cell>
        </row>
        <row r="11388">
          <cell r="A11388" t="str">
            <v>CCIN001111-2000-002</v>
          </cell>
          <cell r="I11388">
            <v>400000</v>
          </cell>
        </row>
        <row r="11389">
          <cell r="A11389" t="str">
            <v>CCIN001111-3000-002</v>
          </cell>
          <cell r="I11389">
            <v>300000</v>
          </cell>
        </row>
        <row r="11390">
          <cell r="A11390" t="str">
            <v>CCIN001111-4000-002</v>
          </cell>
          <cell r="I11390">
            <v>450000</v>
          </cell>
        </row>
        <row r="11391">
          <cell r="A11391" t="str">
            <v>CCIN001111-5000-002</v>
          </cell>
          <cell r="I11391">
            <v>450000</v>
          </cell>
        </row>
        <row r="11392">
          <cell r="A11392" t="str">
            <v>CCIN001112-10000-005</v>
          </cell>
          <cell r="I11392">
            <v>200000</v>
          </cell>
        </row>
        <row r="11393">
          <cell r="A11393" t="str">
            <v>CCIN001112-1000-001</v>
          </cell>
          <cell r="I11393">
            <v>492000</v>
          </cell>
        </row>
        <row r="11394">
          <cell r="A11394" t="str">
            <v>CCIN001112-1000-002</v>
          </cell>
          <cell r="I11394">
            <v>435000</v>
          </cell>
        </row>
        <row r="11395">
          <cell r="A11395" t="str">
            <v>CCIN001112-1000-005</v>
          </cell>
          <cell r="I11395">
            <v>585000</v>
          </cell>
        </row>
        <row r="11396">
          <cell r="A11396" t="str">
            <v>CCIN001112-11000-005</v>
          </cell>
          <cell r="I11396">
            <v>150000</v>
          </cell>
        </row>
        <row r="11397">
          <cell r="A11397" t="str">
            <v>CCIN001112-12000-005</v>
          </cell>
          <cell r="I11397">
            <v>200000</v>
          </cell>
        </row>
        <row r="11398">
          <cell r="A11398" t="str">
            <v>CCIN001112-13000-005</v>
          </cell>
          <cell r="I11398">
            <v>200000</v>
          </cell>
        </row>
        <row r="11399">
          <cell r="A11399" t="str">
            <v>CCIN001112-15000-005</v>
          </cell>
          <cell r="I11399">
            <v>100000</v>
          </cell>
        </row>
        <row r="11400">
          <cell r="A11400" t="str">
            <v>CCIN001112-16000-005</v>
          </cell>
          <cell r="I11400">
            <v>100000</v>
          </cell>
        </row>
        <row r="11401">
          <cell r="A11401" t="str">
            <v>CCIN001112-2000-001</v>
          </cell>
          <cell r="I11401">
            <v>365000</v>
          </cell>
        </row>
        <row r="11402">
          <cell r="A11402" t="str">
            <v>CCIN001112-2000-002</v>
          </cell>
          <cell r="I11402">
            <v>615000</v>
          </cell>
        </row>
        <row r="11403">
          <cell r="A11403" t="str">
            <v>CCIN001112-2000-005</v>
          </cell>
          <cell r="I11403">
            <v>100000</v>
          </cell>
        </row>
        <row r="11404">
          <cell r="A11404" t="str">
            <v>CCIN001112-3000-005</v>
          </cell>
          <cell r="I11404">
            <v>100000</v>
          </cell>
        </row>
        <row r="11405">
          <cell r="A11405" t="str">
            <v>CCIN001112-4000-001</v>
          </cell>
          <cell r="I11405">
            <v>740000</v>
          </cell>
        </row>
        <row r="11406">
          <cell r="A11406" t="str">
            <v>CCIN001112-4000-005</v>
          </cell>
          <cell r="I11406">
            <v>150000</v>
          </cell>
        </row>
        <row r="11407">
          <cell r="A11407" t="str">
            <v>CCIN001112-5000-001</v>
          </cell>
          <cell r="I11407">
            <v>1190000</v>
          </cell>
        </row>
        <row r="11408">
          <cell r="A11408" t="str">
            <v>CCIN001112-6000-001</v>
          </cell>
          <cell r="I11408">
            <v>2413577.69</v>
          </cell>
        </row>
        <row r="11409">
          <cell r="A11409" t="str">
            <v>CCIN001112-6000-005</v>
          </cell>
          <cell r="I11409">
            <v>150000</v>
          </cell>
        </row>
        <row r="11410">
          <cell r="A11410" t="str">
            <v>CCIN001112-7000-005</v>
          </cell>
          <cell r="I11410">
            <v>150000</v>
          </cell>
        </row>
        <row r="11411">
          <cell r="A11411" t="str">
            <v>CCIN001112-8000-005</v>
          </cell>
          <cell r="I11411">
            <v>200000</v>
          </cell>
        </row>
        <row r="11412">
          <cell r="A11412" t="str">
            <v>CCIN001112-9000-005</v>
          </cell>
          <cell r="I11412">
            <v>200000</v>
          </cell>
        </row>
        <row r="11413">
          <cell r="A11413" t="str">
            <v>CCIN001113-1000-002</v>
          </cell>
          <cell r="I11413">
            <v>300000</v>
          </cell>
        </row>
        <row r="11414">
          <cell r="A11414" t="str">
            <v>CCIN001113-1000-005</v>
          </cell>
          <cell r="I11414">
            <v>27250</v>
          </cell>
        </row>
        <row r="11415">
          <cell r="A11415" t="str">
            <v>CCIN001113-2000-005</v>
          </cell>
          <cell r="I11415">
            <v>30000</v>
          </cell>
        </row>
        <row r="11416">
          <cell r="A11416" t="str">
            <v>CCIN001114-1000-005</v>
          </cell>
          <cell r="I11416">
            <v>203000</v>
          </cell>
        </row>
        <row r="11417">
          <cell r="A11417" t="str">
            <v>CCIN001114-2000-005</v>
          </cell>
          <cell r="I11417">
            <v>203000</v>
          </cell>
        </row>
        <row r="11418">
          <cell r="A11418" t="str">
            <v>CCIN001114-3000-001</v>
          </cell>
          <cell r="I11418">
            <v>270000</v>
          </cell>
        </row>
        <row r="11419">
          <cell r="A11419" t="str">
            <v>CCIN001114-3000-005</v>
          </cell>
          <cell r="I11419">
            <v>203000</v>
          </cell>
        </row>
        <row r="11420">
          <cell r="A11420" t="str">
            <v>CCIN001114-4000-001</v>
          </cell>
          <cell r="I11420">
            <v>350000</v>
          </cell>
        </row>
        <row r="11421">
          <cell r="A11421" t="str">
            <v>CCIN001115-1000-002</v>
          </cell>
          <cell r="I11421">
            <v>828520</v>
          </cell>
        </row>
        <row r="11422">
          <cell r="A11422" t="str">
            <v>CCIN001115-1000-005</v>
          </cell>
          <cell r="I11422">
            <v>82499</v>
          </cell>
        </row>
        <row r="11423">
          <cell r="A11423" t="str">
            <v>CCIN001115-2000-001</v>
          </cell>
          <cell r="I11423">
            <v>15000</v>
          </cell>
        </row>
        <row r="11424">
          <cell r="A11424" t="str">
            <v>CCIN001115-4000-001</v>
          </cell>
          <cell r="I11424">
            <v>15000</v>
          </cell>
        </row>
        <row r="11425">
          <cell r="A11425" t="str">
            <v>CCIN001116-1000-001</v>
          </cell>
          <cell r="I11425">
            <v>140000</v>
          </cell>
        </row>
        <row r="11426">
          <cell r="A11426" t="str">
            <v>CCIN001116-1000-005</v>
          </cell>
          <cell r="I11426">
            <v>140000</v>
          </cell>
        </row>
        <row r="11427">
          <cell r="A11427" t="str">
            <v>CCIN001116-2000-001</v>
          </cell>
          <cell r="I11427">
            <v>100000</v>
          </cell>
        </row>
        <row r="11428">
          <cell r="A11428" t="str">
            <v>CCIN001116-2000-005</v>
          </cell>
          <cell r="I11428">
            <v>210000</v>
          </cell>
        </row>
        <row r="11429">
          <cell r="A11429" t="str">
            <v>CCIN001116-3000-001</v>
          </cell>
          <cell r="I11429">
            <v>78000</v>
          </cell>
        </row>
        <row r="11430">
          <cell r="A11430" t="str">
            <v>CCIN001117-1000-002</v>
          </cell>
          <cell r="I11430">
            <v>37000</v>
          </cell>
        </row>
        <row r="11431">
          <cell r="A11431" t="str">
            <v>CCIN001117-2000-001</v>
          </cell>
          <cell r="I11431">
            <v>300000</v>
          </cell>
        </row>
        <row r="11432">
          <cell r="A11432" t="str">
            <v>CCIN001117-2000-002</v>
          </cell>
          <cell r="I11432">
            <v>37000</v>
          </cell>
        </row>
        <row r="11433">
          <cell r="A11433" t="str">
            <v>CCIN001117-3000-001</v>
          </cell>
          <cell r="I11433">
            <v>250000</v>
          </cell>
        </row>
        <row r="11434">
          <cell r="A11434" t="str">
            <v>CCIN001118-1000-002</v>
          </cell>
          <cell r="I11434">
            <v>800000</v>
          </cell>
        </row>
        <row r="11435">
          <cell r="A11435" t="str">
            <v>CCIN001118-2000-001</v>
          </cell>
          <cell r="I11435">
            <v>308000</v>
          </cell>
        </row>
        <row r="11436">
          <cell r="A11436" t="str">
            <v>CCIN001118-2000-002</v>
          </cell>
          <cell r="I11436">
            <v>50000</v>
          </cell>
        </row>
        <row r="11437">
          <cell r="A11437" t="str">
            <v>CCIN001118-3000-001</v>
          </cell>
          <cell r="I11437">
            <v>254000</v>
          </cell>
        </row>
        <row r="11438">
          <cell r="A11438" t="str">
            <v>CCIN001118-3000-002</v>
          </cell>
          <cell r="I11438">
            <v>30000</v>
          </cell>
        </row>
        <row r="11439">
          <cell r="A11439" t="str">
            <v>CCIN001118-4000-001</v>
          </cell>
          <cell r="I11439">
            <v>1008000</v>
          </cell>
        </row>
        <row r="11440">
          <cell r="A11440" t="str">
            <v>CCIN001118-4000-002</v>
          </cell>
          <cell r="I11440">
            <v>20000</v>
          </cell>
        </row>
        <row r="11441">
          <cell r="A11441" t="str">
            <v>CCIN001118-5000-001</v>
          </cell>
          <cell r="I11441">
            <v>404000</v>
          </cell>
        </row>
        <row r="11442">
          <cell r="A11442" t="str">
            <v>CCIN001118-5000-002</v>
          </cell>
          <cell r="I11442">
            <v>50000</v>
          </cell>
        </row>
        <row r="11443">
          <cell r="A11443" t="str">
            <v>CCIN001118-6000-001</v>
          </cell>
          <cell r="I11443">
            <v>1703939</v>
          </cell>
        </row>
        <row r="11444">
          <cell r="A11444" t="str">
            <v>CCIN001118-6000-002</v>
          </cell>
          <cell r="I11444">
            <v>50000</v>
          </cell>
        </row>
        <row r="11445">
          <cell r="A11445" t="str">
            <v>CCIN001118-7000-001</v>
          </cell>
          <cell r="I11445">
            <v>700000</v>
          </cell>
        </row>
        <row r="11446">
          <cell r="A11446" t="str">
            <v>CCIN001118-7000-002</v>
          </cell>
          <cell r="I11446">
            <v>40000</v>
          </cell>
        </row>
        <row r="11447">
          <cell r="A11447" t="str">
            <v>CCIN001118-8000-002</v>
          </cell>
          <cell r="I11447">
            <v>355000</v>
          </cell>
        </row>
        <row r="11448">
          <cell r="A11448" t="str">
            <v>CCIN001118-9000-002</v>
          </cell>
          <cell r="I11448">
            <v>503722</v>
          </cell>
        </row>
        <row r="11449">
          <cell r="A11449" t="str">
            <v>CCIN001119-10000-002</v>
          </cell>
          <cell r="I11449">
            <v>400000</v>
          </cell>
        </row>
        <row r="11450">
          <cell r="A11450" t="str">
            <v>CCIN001119-1000-002</v>
          </cell>
          <cell r="I11450">
            <v>400000</v>
          </cell>
        </row>
        <row r="11451">
          <cell r="A11451" t="str">
            <v>CCIN001119-1000-005</v>
          </cell>
          <cell r="I11451">
            <v>140000</v>
          </cell>
        </row>
        <row r="11452">
          <cell r="A11452" t="str">
            <v>CCIN001119-11000-002</v>
          </cell>
          <cell r="I11452">
            <v>50000</v>
          </cell>
        </row>
        <row r="11453">
          <cell r="A11453" t="str">
            <v>CCIN001119-12000-002</v>
          </cell>
          <cell r="I11453">
            <v>60000</v>
          </cell>
        </row>
        <row r="11454">
          <cell r="A11454" t="str">
            <v>CCIN001119-14000-002</v>
          </cell>
          <cell r="I11454">
            <v>398024.65</v>
          </cell>
        </row>
        <row r="11455">
          <cell r="A11455" t="str">
            <v>CCIN001119-16000-002</v>
          </cell>
          <cell r="I11455">
            <v>40000</v>
          </cell>
        </row>
        <row r="11456">
          <cell r="A11456" t="str">
            <v>CCIN001119-17000-002</v>
          </cell>
          <cell r="I11456">
            <v>60000</v>
          </cell>
        </row>
        <row r="11457">
          <cell r="A11457" t="str">
            <v>CCIN001119-2000-001</v>
          </cell>
          <cell r="I11457">
            <v>10000</v>
          </cell>
        </row>
        <row r="11458">
          <cell r="A11458" t="str">
            <v>CCIN001119-2000-002</v>
          </cell>
          <cell r="I11458">
            <v>50000</v>
          </cell>
        </row>
        <row r="11459">
          <cell r="A11459" t="str">
            <v>CCIN001119-3000-001</v>
          </cell>
          <cell r="I11459">
            <v>60000</v>
          </cell>
        </row>
        <row r="11460">
          <cell r="A11460" t="str">
            <v>CCIN001119-4000-001</v>
          </cell>
          <cell r="I11460">
            <v>90000</v>
          </cell>
        </row>
        <row r="11461">
          <cell r="A11461" t="str">
            <v>CCIN001119-4000-002</v>
          </cell>
          <cell r="I11461">
            <v>50000</v>
          </cell>
        </row>
        <row r="11462">
          <cell r="A11462" t="str">
            <v>CCIN001119-5000-002</v>
          </cell>
          <cell r="I11462">
            <v>60000</v>
          </cell>
        </row>
        <row r="11463">
          <cell r="A11463" t="str">
            <v>CCIN001119-6000-002</v>
          </cell>
          <cell r="I11463">
            <v>50000</v>
          </cell>
        </row>
        <row r="11464">
          <cell r="A11464" t="str">
            <v>CCIN001119-7000-002</v>
          </cell>
          <cell r="I11464">
            <v>50000</v>
          </cell>
        </row>
        <row r="11465">
          <cell r="A11465" t="str">
            <v>CCIN001119-9000-002</v>
          </cell>
          <cell r="I11465">
            <v>439267</v>
          </cell>
        </row>
        <row r="11466">
          <cell r="A11466" t="str">
            <v>CCIN001120-1000-001</v>
          </cell>
          <cell r="I11466">
            <v>60000</v>
          </cell>
        </row>
        <row r="11467">
          <cell r="A11467" t="str">
            <v>CCIN001120-1000-002</v>
          </cell>
          <cell r="I11467">
            <v>200000</v>
          </cell>
        </row>
        <row r="11468">
          <cell r="A11468" t="str">
            <v>CCIN001120-1000-005</v>
          </cell>
          <cell r="I11468">
            <v>110000</v>
          </cell>
        </row>
        <row r="11469">
          <cell r="A11469" t="str">
            <v>CCIN001120-2000-002</v>
          </cell>
          <cell r="I11469">
            <v>200000</v>
          </cell>
        </row>
        <row r="11470">
          <cell r="A11470" t="str">
            <v>CCIN001120-3000-001</v>
          </cell>
          <cell r="I11470">
            <v>233000</v>
          </cell>
        </row>
        <row r="11471">
          <cell r="A11471" t="str">
            <v>CCIN001121-1000-001</v>
          </cell>
          <cell r="I11471">
            <v>900000</v>
          </cell>
        </row>
        <row r="11472">
          <cell r="A11472" t="str">
            <v>CCIN001122-1000-001</v>
          </cell>
          <cell r="I11472">
            <v>141000</v>
          </cell>
        </row>
        <row r="11473">
          <cell r="A11473" t="str">
            <v>CCIN001122-1000-002</v>
          </cell>
          <cell r="I11473">
            <v>350000</v>
          </cell>
        </row>
        <row r="11474">
          <cell r="A11474" t="str">
            <v>CCIN001122-1000-005</v>
          </cell>
          <cell r="I11474">
            <v>150000</v>
          </cell>
        </row>
        <row r="11475">
          <cell r="A11475" t="str">
            <v>CCIN001122-2000-002</v>
          </cell>
          <cell r="I11475">
            <v>32554</v>
          </cell>
        </row>
        <row r="11476">
          <cell r="A11476" t="str">
            <v>CCIN001122-3000-002</v>
          </cell>
          <cell r="I11476">
            <v>275500</v>
          </cell>
        </row>
        <row r="11477">
          <cell r="A11477" t="str">
            <v>CCIN001122-4000-002</v>
          </cell>
          <cell r="I11477">
            <v>33000</v>
          </cell>
        </row>
        <row r="11478">
          <cell r="A11478" t="str">
            <v>CCIN001122-5000-002</v>
          </cell>
          <cell r="I11478">
            <v>33000</v>
          </cell>
        </row>
        <row r="11479">
          <cell r="A11479" t="str">
            <v>CCIN001123-1000-001</v>
          </cell>
          <cell r="I11479">
            <v>20000</v>
          </cell>
        </row>
        <row r="11480">
          <cell r="A11480" t="str">
            <v>CCIN001124-1000-005</v>
          </cell>
          <cell r="I11480">
            <v>161600</v>
          </cell>
        </row>
        <row r="11481">
          <cell r="A11481" t="str">
            <v>CCIN001124-2000-001</v>
          </cell>
          <cell r="I11481">
            <v>1100000</v>
          </cell>
        </row>
        <row r="11482">
          <cell r="A11482" t="str">
            <v>CCIN001125-1000-002</v>
          </cell>
          <cell r="I11482">
            <v>31000</v>
          </cell>
        </row>
        <row r="11483">
          <cell r="A11483" t="str">
            <v>CCIN001125-2000-001</v>
          </cell>
          <cell r="I11483">
            <v>30000</v>
          </cell>
        </row>
        <row r="11484">
          <cell r="A11484" t="str">
            <v>CCIN001126-1000-001</v>
          </cell>
          <cell r="I11484">
            <v>20000</v>
          </cell>
        </row>
        <row r="11485">
          <cell r="A11485" t="str">
            <v>CCIN001126-1000-002</v>
          </cell>
          <cell r="I11485">
            <v>308000</v>
          </cell>
        </row>
        <row r="11486">
          <cell r="A11486" t="str">
            <v>CCIN001126-1000-005</v>
          </cell>
          <cell r="I11486">
            <v>45000</v>
          </cell>
        </row>
        <row r="11487">
          <cell r="A11487" t="str">
            <v>CCIN001127-1000-001</v>
          </cell>
          <cell r="I11487">
            <v>214000</v>
          </cell>
        </row>
        <row r="11488">
          <cell r="A11488" t="str">
            <v>CCIN001127-1000-002</v>
          </cell>
          <cell r="I11488">
            <v>100000</v>
          </cell>
        </row>
        <row r="11489">
          <cell r="A11489" t="str">
            <v>CCIN001127-1000-005</v>
          </cell>
          <cell r="I11489">
            <v>150000</v>
          </cell>
        </row>
        <row r="11490">
          <cell r="A11490" t="str">
            <v>CCIN001128-1000-001</v>
          </cell>
          <cell r="I11490">
            <v>200000</v>
          </cell>
        </row>
        <row r="11491">
          <cell r="A11491" t="str">
            <v>CCIN001128-5000-002</v>
          </cell>
          <cell r="I11491">
            <v>219788</v>
          </cell>
        </row>
        <row r="11492">
          <cell r="A11492" t="str">
            <v>CCIN001129-1000-001</v>
          </cell>
          <cell r="I11492">
            <v>110000</v>
          </cell>
        </row>
        <row r="11493">
          <cell r="A11493" t="str">
            <v>CCIN001129-1000-005</v>
          </cell>
          <cell r="I11493">
            <v>65000</v>
          </cell>
        </row>
        <row r="11494">
          <cell r="A11494" t="str">
            <v>CCIN001129-2000-002</v>
          </cell>
          <cell r="I11494">
            <v>202767</v>
          </cell>
        </row>
        <row r="11495">
          <cell r="A11495" t="str">
            <v>CCIN001129-3000-002</v>
          </cell>
          <cell r="I11495">
            <v>121915</v>
          </cell>
        </row>
        <row r="11496">
          <cell r="A11496" t="str">
            <v>CCIN001129-4000-002</v>
          </cell>
          <cell r="I11496">
            <v>27235</v>
          </cell>
        </row>
        <row r="11497">
          <cell r="A11497" t="str">
            <v>CCIN001129-7000-002</v>
          </cell>
          <cell r="I11497">
            <v>27235</v>
          </cell>
        </row>
        <row r="11498">
          <cell r="A11498" t="str">
            <v>CCIN001129-8000-002</v>
          </cell>
          <cell r="I11498">
            <v>100000</v>
          </cell>
        </row>
        <row r="11499">
          <cell r="A11499" t="str">
            <v>CCIN001130-10000-002</v>
          </cell>
          <cell r="I11499">
            <v>100000</v>
          </cell>
        </row>
        <row r="11500">
          <cell r="A11500" t="str">
            <v>CCIN001130-1000-001</v>
          </cell>
          <cell r="I11500">
            <v>260000</v>
          </cell>
        </row>
        <row r="11501">
          <cell r="A11501" t="str">
            <v>CCIN001130-1000-002</v>
          </cell>
          <cell r="I11501">
            <v>635000</v>
          </cell>
        </row>
        <row r="11502">
          <cell r="A11502" t="str">
            <v>CCIN001130-1000-005</v>
          </cell>
          <cell r="I11502">
            <v>72122</v>
          </cell>
        </row>
        <row r="11503">
          <cell r="A11503" t="str">
            <v>CCIN001130-11000-002</v>
          </cell>
          <cell r="I11503">
            <v>100000</v>
          </cell>
        </row>
        <row r="11504">
          <cell r="A11504" t="str">
            <v>CCIN001130-12000-002</v>
          </cell>
          <cell r="I11504">
            <v>150000</v>
          </cell>
        </row>
        <row r="11505">
          <cell r="A11505" t="str">
            <v>CCIN001130-13000-002</v>
          </cell>
          <cell r="I11505">
            <v>681875</v>
          </cell>
        </row>
        <row r="11506">
          <cell r="A11506" t="str">
            <v>CCIN001130-14000-002</v>
          </cell>
          <cell r="I11506">
            <v>150000</v>
          </cell>
        </row>
        <row r="11507">
          <cell r="A11507" t="str">
            <v>CCIN001130-15000-002</v>
          </cell>
          <cell r="I11507">
            <v>200000</v>
          </cell>
        </row>
        <row r="11508">
          <cell r="A11508" t="str">
            <v>CCIN001130-17000-002</v>
          </cell>
          <cell r="I11508">
            <v>675000</v>
          </cell>
        </row>
        <row r="11509">
          <cell r="A11509" t="str">
            <v>CCIN001130-18000-002</v>
          </cell>
          <cell r="I11509">
            <v>200000</v>
          </cell>
        </row>
        <row r="11510">
          <cell r="A11510" t="str">
            <v>CCIN001130-19000-002</v>
          </cell>
          <cell r="I11510">
            <v>700000</v>
          </cell>
        </row>
        <row r="11511">
          <cell r="A11511" t="str">
            <v>CCIN001130-3000-002</v>
          </cell>
          <cell r="I11511">
            <v>635000</v>
          </cell>
        </row>
        <row r="11512">
          <cell r="A11512" t="str">
            <v>CCIN001130-7000-002</v>
          </cell>
          <cell r="I11512">
            <v>635000</v>
          </cell>
        </row>
        <row r="11513">
          <cell r="A11513" t="str">
            <v>CCIN001130-8000-002</v>
          </cell>
          <cell r="I11513">
            <v>635000</v>
          </cell>
        </row>
        <row r="11514">
          <cell r="A11514" t="str">
            <v>CCIN001130-9000-002</v>
          </cell>
          <cell r="I11514">
            <v>635000</v>
          </cell>
        </row>
        <row r="11515">
          <cell r="A11515" t="str">
            <v>CCIN001131-1000-001</v>
          </cell>
          <cell r="I11515">
            <v>400000</v>
          </cell>
        </row>
        <row r="11516">
          <cell r="A11516" t="str">
            <v>CCIN001131-1000-002</v>
          </cell>
          <cell r="I11516">
            <v>464735</v>
          </cell>
        </row>
        <row r="11517">
          <cell r="A11517" t="str">
            <v>CCIN001131-1000-005</v>
          </cell>
          <cell r="I11517">
            <v>240000</v>
          </cell>
        </row>
        <row r="11518">
          <cell r="A11518" t="str">
            <v>CCIN001131-11000-002</v>
          </cell>
          <cell r="I11518">
            <v>595000</v>
          </cell>
        </row>
        <row r="11519">
          <cell r="A11519" t="str">
            <v>CCIN001131-12000-002</v>
          </cell>
          <cell r="I11519">
            <v>100000</v>
          </cell>
        </row>
        <row r="11520">
          <cell r="A11520" t="str">
            <v>CCIN001131-13000-002</v>
          </cell>
          <cell r="I11520">
            <v>100000</v>
          </cell>
        </row>
        <row r="11521">
          <cell r="A11521" t="str">
            <v>CCIN001131-14000-002</v>
          </cell>
          <cell r="I11521">
            <v>100000</v>
          </cell>
        </row>
        <row r="11522">
          <cell r="A11522" t="str">
            <v>CCIN001131-15000-002</v>
          </cell>
          <cell r="I11522">
            <v>100000</v>
          </cell>
        </row>
        <row r="11523">
          <cell r="A11523" t="str">
            <v>CCIN001131-16000-002</v>
          </cell>
          <cell r="I11523">
            <v>100000</v>
          </cell>
        </row>
        <row r="11524">
          <cell r="A11524" t="str">
            <v>CCIN001131-17000-002</v>
          </cell>
          <cell r="I11524">
            <v>120000</v>
          </cell>
        </row>
        <row r="11525">
          <cell r="A11525" t="str">
            <v>CCIN001131-18000-002</v>
          </cell>
          <cell r="I11525">
            <v>120000</v>
          </cell>
        </row>
        <row r="11526">
          <cell r="A11526" t="str">
            <v>CCIN001131-19000-002</v>
          </cell>
          <cell r="I11526">
            <v>120000</v>
          </cell>
        </row>
        <row r="11527">
          <cell r="A11527" t="str">
            <v>CCIN001131-20000-002</v>
          </cell>
          <cell r="I11527">
            <v>130000</v>
          </cell>
        </row>
        <row r="11528">
          <cell r="A11528" t="str">
            <v>CCIN001131-2000-002</v>
          </cell>
          <cell r="I11528">
            <v>50000</v>
          </cell>
        </row>
        <row r="11529">
          <cell r="A11529" t="str">
            <v>CCIN001131-22000-002</v>
          </cell>
          <cell r="I11529">
            <v>100000</v>
          </cell>
        </row>
        <row r="11530">
          <cell r="A11530" t="str">
            <v>CCIN001131-23000-002</v>
          </cell>
          <cell r="I11530">
            <v>50000</v>
          </cell>
        </row>
        <row r="11531">
          <cell r="A11531" t="str">
            <v>CCIN001131-24000-002</v>
          </cell>
          <cell r="I11531">
            <v>100000</v>
          </cell>
        </row>
        <row r="11532">
          <cell r="A11532" t="str">
            <v>CCIN001131-25000-002</v>
          </cell>
          <cell r="I11532">
            <v>100000</v>
          </cell>
        </row>
        <row r="11533">
          <cell r="A11533" t="str">
            <v>CCIN001131-26000-002</v>
          </cell>
          <cell r="I11533">
            <v>100000</v>
          </cell>
        </row>
        <row r="11534">
          <cell r="A11534" t="str">
            <v>CCIN001131-28000-002</v>
          </cell>
          <cell r="I11534">
            <v>50000</v>
          </cell>
        </row>
        <row r="11535">
          <cell r="A11535" t="str">
            <v>CCIN001131-29000-002</v>
          </cell>
          <cell r="I11535">
            <v>100000</v>
          </cell>
        </row>
        <row r="11536">
          <cell r="A11536" t="str">
            <v>CCIN001131-30000-002</v>
          </cell>
          <cell r="I11536">
            <v>100000</v>
          </cell>
        </row>
        <row r="11537">
          <cell r="A11537" t="str">
            <v>CCIN001131-3000-002</v>
          </cell>
          <cell r="I11537">
            <v>50000</v>
          </cell>
        </row>
        <row r="11538">
          <cell r="A11538" t="str">
            <v>CCIN001131-32000-002</v>
          </cell>
          <cell r="I11538">
            <v>100000</v>
          </cell>
        </row>
        <row r="11539">
          <cell r="A11539" t="str">
            <v>CCIN001131-33000-002</v>
          </cell>
          <cell r="I11539">
            <v>500000</v>
          </cell>
        </row>
        <row r="11540">
          <cell r="A11540" t="str">
            <v>CCIN001131-34000-002</v>
          </cell>
          <cell r="I11540">
            <v>530000</v>
          </cell>
        </row>
        <row r="11541">
          <cell r="A11541" t="str">
            <v>CCIN001131-35000-002</v>
          </cell>
          <cell r="I11541">
            <v>50000</v>
          </cell>
        </row>
        <row r="11542">
          <cell r="A11542" t="str">
            <v>CCIN001131-37000-002</v>
          </cell>
          <cell r="I11542">
            <v>100000</v>
          </cell>
        </row>
        <row r="11543">
          <cell r="A11543" t="str">
            <v>CCIN001131-38000-002</v>
          </cell>
          <cell r="I11543">
            <v>100000</v>
          </cell>
        </row>
        <row r="11544">
          <cell r="A11544" t="str">
            <v>CCIN001131-39000-002</v>
          </cell>
          <cell r="I11544">
            <v>150000</v>
          </cell>
        </row>
        <row r="11545">
          <cell r="A11545" t="str">
            <v>CCIN001131-40000-002</v>
          </cell>
          <cell r="I11545">
            <v>300000</v>
          </cell>
        </row>
        <row r="11546">
          <cell r="A11546" t="str">
            <v>CCIN001131-4000-002</v>
          </cell>
          <cell r="I11546">
            <v>70000</v>
          </cell>
        </row>
        <row r="11547">
          <cell r="A11547" t="str">
            <v>CCIN001131-41000-002</v>
          </cell>
          <cell r="I11547">
            <v>60000</v>
          </cell>
        </row>
        <row r="11548">
          <cell r="A11548" t="str">
            <v>CCIN001131-42000-002</v>
          </cell>
          <cell r="I11548">
            <v>80000</v>
          </cell>
        </row>
        <row r="11549">
          <cell r="A11549" t="str">
            <v>CCIN001131-5000-002</v>
          </cell>
          <cell r="I11549">
            <v>70000</v>
          </cell>
        </row>
        <row r="11550">
          <cell r="A11550" t="str">
            <v>CCIN001131-6000-002</v>
          </cell>
          <cell r="I11550">
            <v>70000</v>
          </cell>
        </row>
        <row r="11551">
          <cell r="A11551" t="str">
            <v>CCIN001131-7000-002</v>
          </cell>
          <cell r="I11551">
            <v>80000</v>
          </cell>
        </row>
        <row r="11552">
          <cell r="A11552" t="str">
            <v>CCIN001131-8000-002</v>
          </cell>
          <cell r="I11552">
            <v>100000</v>
          </cell>
        </row>
        <row r="11553">
          <cell r="A11553" t="str">
            <v>CCIN001131-9000-002</v>
          </cell>
          <cell r="I11553">
            <v>100000</v>
          </cell>
        </row>
        <row r="11554">
          <cell r="A11554" t="str">
            <v>CCIN001132-10000-001</v>
          </cell>
          <cell r="I11554">
            <v>304000</v>
          </cell>
        </row>
        <row r="11555">
          <cell r="A11555" t="str">
            <v>CCIN001132-10000-002</v>
          </cell>
          <cell r="I11555">
            <v>50000</v>
          </cell>
        </row>
        <row r="11556">
          <cell r="A11556" t="str">
            <v>CCIN001132-1000-001</v>
          </cell>
          <cell r="I11556">
            <v>300000</v>
          </cell>
        </row>
        <row r="11557">
          <cell r="A11557" t="str">
            <v>CCIN001132-1000-005</v>
          </cell>
          <cell r="I11557">
            <v>61300</v>
          </cell>
        </row>
        <row r="11558">
          <cell r="A11558" t="str">
            <v>CCIN001132-11000-001</v>
          </cell>
          <cell r="I11558">
            <v>304000</v>
          </cell>
        </row>
        <row r="11559">
          <cell r="A11559" t="str">
            <v>CCIN001132-11000-002</v>
          </cell>
          <cell r="I11559">
            <v>55000</v>
          </cell>
        </row>
        <row r="11560">
          <cell r="A11560" t="str">
            <v>CCIN001132-12000-001</v>
          </cell>
          <cell r="I11560">
            <v>500000</v>
          </cell>
        </row>
        <row r="11561">
          <cell r="A11561" t="str">
            <v>CCIN001132-12000-002</v>
          </cell>
          <cell r="I11561">
            <v>50000</v>
          </cell>
        </row>
        <row r="11562">
          <cell r="A11562" t="str">
            <v>CCIN001132-13000-001</v>
          </cell>
          <cell r="I11562">
            <v>30000</v>
          </cell>
        </row>
        <row r="11563">
          <cell r="A11563" t="str">
            <v>CCIN001132-13000-002</v>
          </cell>
          <cell r="I11563">
            <v>50000</v>
          </cell>
        </row>
        <row r="11564">
          <cell r="A11564" t="str">
            <v>CCIN001132-14000-001</v>
          </cell>
          <cell r="I11564">
            <v>30000</v>
          </cell>
        </row>
        <row r="11565">
          <cell r="A11565" t="str">
            <v>CCIN001132-14000-002</v>
          </cell>
          <cell r="I11565">
            <v>50000</v>
          </cell>
        </row>
        <row r="11566">
          <cell r="A11566" t="str">
            <v>CCIN001132-15000-001</v>
          </cell>
          <cell r="I11566">
            <v>165000</v>
          </cell>
        </row>
        <row r="11567">
          <cell r="A11567" t="str">
            <v>CCIN001132-15000-002</v>
          </cell>
          <cell r="I11567">
            <v>60000</v>
          </cell>
        </row>
        <row r="11568">
          <cell r="A11568" t="str">
            <v>CCIN001132-16000-001</v>
          </cell>
          <cell r="I11568">
            <v>50000</v>
          </cell>
        </row>
        <row r="11569">
          <cell r="A11569" t="str">
            <v>CCIN001132-16000-002</v>
          </cell>
          <cell r="I11569">
            <v>60000</v>
          </cell>
        </row>
        <row r="11570">
          <cell r="A11570" t="str">
            <v>CCIN001132-17000-001</v>
          </cell>
          <cell r="I11570">
            <v>100000</v>
          </cell>
        </row>
        <row r="11571">
          <cell r="A11571" t="str">
            <v>CCIN001132-17000-002</v>
          </cell>
          <cell r="I11571">
            <v>50000</v>
          </cell>
        </row>
        <row r="11572">
          <cell r="A11572" t="str">
            <v>CCIN001132-18000-001</v>
          </cell>
          <cell r="I11572">
            <v>30000</v>
          </cell>
        </row>
        <row r="11573">
          <cell r="A11573" t="str">
            <v>CCIN001132-18000-002</v>
          </cell>
          <cell r="I11573">
            <v>60000</v>
          </cell>
        </row>
        <row r="11574">
          <cell r="A11574" t="str">
            <v>CCIN001132-19000-001</v>
          </cell>
          <cell r="I11574">
            <v>30000</v>
          </cell>
        </row>
        <row r="11575">
          <cell r="A11575" t="str">
            <v>CCIN001132-19000-002</v>
          </cell>
          <cell r="I11575">
            <v>65000</v>
          </cell>
        </row>
        <row r="11576">
          <cell r="A11576" t="str">
            <v>CCIN001132-20000-001</v>
          </cell>
          <cell r="I11576">
            <v>30000</v>
          </cell>
        </row>
        <row r="11577">
          <cell r="A11577" t="str">
            <v>CCIN001132-20000-002</v>
          </cell>
          <cell r="I11577">
            <v>60000</v>
          </cell>
        </row>
        <row r="11578">
          <cell r="A11578" t="str">
            <v>CCIN001132-2000-001</v>
          </cell>
          <cell r="I11578">
            <v>300000</v>
          </cell>
        </row>
        <row r="11579">
          <cell r="A11579" t="str">
            <v>CCIN001132-2000-002</v>
          </cell>
          <cell r="I11579">
            <v>400000</v>
          </cell>
        </row>
        <row r="11580">
          <cell r="A11580" t="str">
            <v>CCIN001132-21000-001</v>
          </cell>
          <cell r="I11580">
            <v>30000</v>
          </cell>
        </row>
        <row r="11581">
          <cell r="A11581" t="str">
            <v>CCIN001132-21000-002</v>
          </cell>
          <cell r="I11581">
            <v>60000</v>
          </cell>
        </row>
        <row r="11582">
          <cell r="A11582" t="str">
            <v>CCIN001132-22000-001</v>
          </cell>
          <cell r="I11582">
            <v>30000</v>
          </cell>
        </row>
        <row r="11583">
          <cell r="A11583" t="str">
            <v>CCIN001132-22000-002</v>
          </cell>
          <cell r="I11583">
            <v>60000</v>
          </cell>
        </row>
        <row r="11584">
          <cell r="A11584" t="str">
            <v>CCIN001132-23000-001</v>
          </cell>
          <cell r="I11584">
            <v>40000</v>
          </cell>
        </row>
        <row r="11585">
          <cell r="A11585" t="str">
            <v>CCIN001132-23000-002</v>
          </cell>
          <cell r="I11585">
            <v>65000</v>
          </cell>
        </row>
        <row r="11586">
          <cell r="A11586" t="str">
            <v>CCIN001132-24000-002</v>
          </cell>
          <cell r="I11586">
            <v>50000</v>
          </cell>
        </row>
        <row r="11587">
          <cell r="A11587" t="str">
            <v>CCIN001132-25000-001</v>
          </cell>
          <cell r="I11587">
            <v>2388862</v>
          </cell>
        </row>
        <row r="11588">
          <cell r="A11588" t="str">
            <v>CCIN001132-27000-001</v>
          </cell>
          <cell r="I11588">
            <v>75007</v>
          </cell>
        </row>
        <row r="11589">
          <cell r="A11589" t="str">
            <v>CCIN001132-29000-001</v>
          </cell>
          <cell r="I11589">
            <v>30000</v>
          </cell>
        </row>
        <row r="11590">
          <cell r="A11590" t="str">
            <v>CCIN001132-3000-001</v>
          </cell>
          <cell r="I11590">
            <v>300000</v>
          </cell>
        </row>
        <row r="11591">
          <cell r="A11591" t="str">
            <v>CCIN001132-3000-002</v>
          </cell>
          <cell r="I11591">
            <v>400000</v>
          </cell>
        </row>
        <row r="11592">
          <cell r="A11592" t="str">
            <v>CCIN001132-4000-001</v>
          </cell>
          <cell r="I11592">
            <v>300000</v>
          </cell>
        </row>
        <row r="11593">
          <cell r="A11593" t="str">
            <v>CCIN001132-4000-002</v>
          </cell>
          <cell r="I11593">
            <v>50000</v>
          </cell>
        </row>
        <row r="11594">
          <cell r="A11594" t="str">
            <v>CCIN001132-5000-002</v>
          </cell>
          <cell r="I11594">
            <v>60000</v>
          </cell>
        </row>
        <row r="11595">
          <cell r="A11595" t="str">
            <v>CCIN001132-6000-001</v>
          </cell>
          <cell r="I11595">
            <v>304000</v>
          </cell>
        </row>
        <row r="11596">
          <cell r="A11596" t="str">
            <v>CCIN001132-6000-002</v>
          </cell>
          <cell r="I11596">
            <v>45000</v>
          </cell>
        </row>
        <row r="11597">
          <cell r="A11597" t="str">
            <v>CCIN001132-7000-001</v>
          </cell>
          <cell r="I11597">
            <v>304000</v>
          </cell>
        </row>
        <row r="11598">
          <cell r="A11598" t="str">
            <v>CCIN001132-7000-002</v>
          </cell>
          <cell r="I11598">
            <v>60000</v>
          </cell>
        </row>
        <row r="11599">
          <cell r="A11599" t="str">
            <v>CCIN001132-8000-001</v>
          </cell>
          <cell r="I11599">
            <v>304000</v>
          </cell>
        </row>
        <row r="11600">
          <cell r="A11600" t="str">
            <v>CCIN001132-9000-001</v>
          </cell>
          <cell r="I11600">
            <v>304000</v>
          </cell>
        </row>
        <row r="11601">
          <cell r="A11601" t="str">
            <v>CCIN001132-9000-002</v>
          </cell>
          <cell r="I11601">
            <v>50000</v>
          </cell>
        </row>
        <row r="11602">
          <cell r="A11602" t="str">
            <v>CCIN001133-10000-001</v>
          </cell>
          <cell r="I11602">
            <v>5000</v>
          </cell>
        </row>
        <row r="11603">
          <cell r="A11603" t="str">
            <v>CCIN001133-10000-002</v>
          </cell>
          <cell r="I11603">
            <v>300000</v>
          </cell>
        </row>
        <row r="11604">
          <cell r="A11604" t="str">
            <v>CCIN001133-1000-001</v>
          </cell>
          <cell r="I11604">
            <v>5000</v>
          </cell>
        </row>
        <row r="11605">
          <cell r="A11605" t="str">
            <v>CCIN001133-1000-002</v>
          </cell>
          <cell r="I11605">
            <v>250000</v>
          </cell>
        </row>
        <row r="11606">
          <cell r="A11606" t="str">
            <v>CCIN001133-11000-001</v>
          </cell>
          <cell r="I11606">
            <v>5000</v>
          </cell>
        </row>
        <row r="11607">
          <cell r="A11607" t="str">
            <v>CCIN001133-11000-002</v>
          </cell>
          <cell r="I11607">
            <v>100000</v>
          </cell>
        </row>
        <row r="11608">
          <cell r="A11608" t="str">
            <v>CCIN001133-12000-001</v>
          </cell>
          <cell r="I11608">
            <v>5000</v>
          </cell>
        </row>
        <row r="11609">
          <cell r="A11609" t="str">
            <v>CCIN001133-12000-002</v>
          </cell>
          <cell r="I11609">
            <v>165400</v>
          </cell>
        </row>
        <row r="11610">
          <cell r="A11610" t="str">
            <v>CCIN001133-13000-002</v>
          </cell>
          <cell r="I11610">
            <v>100000</v>
          </cell>
        </row>
        <row r="11611">
          <cell r="A11611" t="str">
            <v>CCIN001133-2000-001</v>
          </cell>
          <cell r="I11611">
            <v>5000</v>
          </cell>
        </row>
        <row r="11612">
          <cell r="A11612" t="str">
            <v>CCIN001133-2000-002</v>
          </cell>
          <cell r="I11612">
            <v>268000</v>
          </cell>
        </row>
        <row r="11613">
          <cell r="A11613" t="str">
            <v>CCIN001133-2000-005</v>
          </cell>
          <cell r="I11613">
            <v>213834</v>
          </cell>
        </row>
        <row r="11614">
          <cell r="A11614" t="str">
            <v>CCIN001133-3000-001</v>
          </cell>
          <cell r="I11614">
            <v>3800</v>
          </cell>
        </row>
        <row r="11615">
          <cell r="A11615" t="str">
            <v>CCIN001133-3000-002</v>
          </cell>
          <cell r="I11615">
            <v>341000</v>
          </cell>
        </row>
        <row r="11616">
          <cell r="A11616" t="str">
            <v>CCIN001133-4000-001</v>
          </cell>
          <cell r="I11616">
            <v>5000</v>
          </cell>
        </row>
        <row r="11617">
          <cell r="A11617" t="str">
            <v>CCIN001133-5000-001</v>
          </cell>
          <cell r="I11617">
            <v>5000</v>
          </cell>
        </row>
        <row r="11618">
          <cell r="A11618" t="str">
            <v>CCIN001133-5000-002</v>
          </cell>
          <cell r="I11618">
            <v>80000</v>
          </cell>
        </row>
        <row r="11619">
          <cell r="A11619" t="str">
            <v>CCIN001133-6000-001</v>
          </cell>
          <cell r="I11619">
            <v>5000</v>
          </cell>
        </row>
        <row r="11620">
          <cell r="A11620" t="str">
            <v>CCIN001133-6000-002</v>
          </cell>
          <cell r="I11620">
            <v>80000</v>
          </cell>
        </row>
        <row r="11621">
          <cell r="A11621" t="str">
            <v>CCIN001133-7000-001</v>
          </cell>
          <cell r="I11621">
            <v>5000</v>
          </cell>
        </row>
        <row r="11622">
          <cell r="A11622" t="str">
            <v>CCIN001133-7000-002</v>
          </cell>
          <cell r="I11622">
            <v>356000</v>
          </cell>
        </row>
        <row r="11623">
          <cell r="A11623" t="str">
            <v>CCIN001133-8000-002</v>
          </cell>
          <cell r="I11623">
            <v>100000</v>
          </cell>
        </row>
        <row r="11624">
          <cell r="A11624" t="str">
            <v>CCIN001133-9000-001</v>
          </cell>
          <cell r="I11624">
            <v>5000</v>
          </cell>
        </row>
        <row r="11625">
          <cell r="A11625" t="str">
            <v>CCIN001133-9000-002</v>
          </cell>
          <cell r="I11625">
            <v>100000</v>
          </cell>
        </row>
        <row r="11626">
          <cell r="A11626" t="str">
            <v>CCIN001134-1000-001</v>
          </cell>
          <cell r="I11626">
            <v>800000</v>
          </cell>
        </row>
        <row r="11627">
          <cell r="A11627" t="str">
            <v>CCIN001135-1000-001</v>
          </cell>
          <cell r="I11627">
            <v>17500</v>
          </cell>
        </row>
        <row r="11628">
          <cell r="A11628" t="str">
            <v>CCIN001135-1000-002</v>
          </cell>
          <cell r="I11628">
            <v>171000</v>
          </cell>
        </row>
        <row r="11629">
          <cell r="A11629" t="str">
            <v>CCIN001135-2000-001</v>
          </cell>
          <cell r="I11629">
            <v>240000</v>
          </cell>
        </row>
        <row r="11630">
          <cell r="A11630" t="str">
            <v>CCIN001135-2000-002</v>
          </cell>
          <cell r="I11630">
            <v>68036</v>
          </cell>
        </row>
        <row r="11631">
          <cell r="A11631" t="str">
            <v>CCIN001135-2000-005</v>
          </cell>
          <cell r="I11631">
            <v>343413</v>
          </cell>
        </row>
        <row r="11632">
          <cell r="A11632" t="str">
            <v>CCIN001135-3000-002</v>
          </cell>
          <cell r="I11632">
            <v>149857</v>
          </cell>
        </row>
        <row r="11633">
          <cell r="A11633" t="str">
            <v>CCIN001135-4000-002</v>
          </cell>
          <cell r="I11633">
            <v>15000</v>
          </cell>
        </row>
        <row r="11634">
          <cell r="A11634" t="str">
            <v>CCIN001135-5000-002</v>
          </cell>
          <cell r="I11634">
            <v>20000</v>
          </cell>
        </row>
        <row r="11635">
          <cell r="A11635" t="str">
            <v>CCIN001136-1000-001</v>
          </cell>
          <cell r="I11635">
            <v>130000</v>
          </cell>
        </row>
        <row r="11636">
          <cell r="A11636" t="str">
            <v>CCIN001136-1000-002</v>
          </cell>
          <cell r="I11636">
            <v>960000</v>
          </cell>
        </row>
        <row r="11637">
          <cell r="A11637" t="str">
            <v>CCIN001136-1000-005</v>
          </cell>
          <cell r="I11637">
            <v>85000</v>
          </cell>
        </row>
        <row r="11638">
          <cell r="A11638" t="str">
            <v>CCIN001137-10000-001</v>
          </cell>
          <cell r="I11638">
            <v>100000</v>
          </cell>
        </row>
        <row r="11639">
          <cell r="A11639" t="str">
            <v>CCIN001137-1000-001</v>
          </cell>
          <cell r="I11639">
            <v>30000</v>
          </cell>
        </row>
        <row r="11640">
          <cell r="A11640" t="str">
            <v>CCIN001137-1000-002</v>
          </cell>
          <cell r="I11640">
            <v>20000</v>
          </cell>
        </row>
        <row r="11641">
          <cell r="A11641" t="str">
            <v>CCIN001137-1000-005</v>
          </cell>
          <cell r="I11641">
            <v>115000</v>
          </cell>
        </row>
        <row r="11642">
          <cell r="A11642" t="str">
            <v>CCIN001137-11000-001</v>
          </cell>
          <cell r="I11642">
            <v>100000</v>
          </cell>
        </row>
        <row r="11643">
          <cell r="A11643" t="str">
            <v>CCIN001137-2000-001</v>
          </cell>
          <cell r="I11643">
            <v>60000</v>
          </cell>
        </row>
        <row r="11644">
          <cell r="A11644" t="str">
            <v>CCIN001137-2000-002</v>
          </cell>
          <cell r="I11644">
            <v>30000</v>
          </cell>
        </row>
        <row r="11645">
          <cell r="A11645" t="str">
            <v>CCIN001137-3000-001</v>
          </cell>
          <cell r="I11645">
            <v>80000</v>
          </cell>
        </row>
        <row r="11646">
          <cell r="A11646" t="str">
            <v>CCIN001137-3000-002</v>
          </cell>
          <cell r="I11646">
            <v>53830</v>
          </cell>
        </row>
        <row r="11647">
          <cell r="A11647" t="str">
            <v>CCIN001137-4000-001</v>
          </cell>
          <cell r="I11647">
            <v>80000</v>
          </cell>
        </row>
        <row r="11648">
          <cell r="A11648" t="str">
            <v>CCIN001137-4000-002</v>
          </cell>
          <cell r="I11648">
            <v>53830</v>
          </cell>
        </row>
        <row r="11649">
          <cell r="A11649" t="str">
            <v>CCIN001137-5000-001</v>
          </cell>
          <cell r="I11649">
            <v>80000</v>
          </cell>
        </row>
        <row r="11650">
          <cell r="A11650" t="str">
            <v>CCIN001137-6000-001</v>
          </cell>
          <cell r="I11650">
            <v>87000</v>
          </cell>
        </row>
        <row r="11651">
          <cell r="A11651" t="str">
            <v>CCIN001137-7000-001</v>
          </cell>
          <cell r="I11651">
            <v>100000</v>
          </cell>
        </row>
        <row r="11652">
          <cell r="A11652" t="str">
            <v>CCIN001137-8000-001</v>
          </cell>
          <cell r="I11652">
            <v>100000</v>
          </cell>
        </row>
        <row r="11653">
          <cell r="A11653" t="str">
            <v>CCIN001137-9000-001</v>
          </cell>
          <cell r="I11653">
            <v>100000</v>
          </cell>
        </row>
        <row r="11654">
          <cell r="A11654" t="str">
            <v>CCIN001138-1000-001</v>
          </cell>
          <cell r="I11654">
            <v>1000000</v>
          </cell>
        </row>
        <row r="11655">
          <cell r="A11655" t="str">
            <v>CCIN001138-1000-002</v>
          </cell>
          <cell r="I11655">
            <v>20000</v>
          </cell>
        </row>
        <row r="11656">
          <cell r="A11656" t="str">
            <v>CCIN001138-1000-005</v>
          </cell>
          <cell r="I11656">
            <v>50000</v>
          </cell>
        </row>
        <row r="11657">
          <cell r="A11657" t="str">
            <v>CCIN001138-2000-002</v>
          </cell>
          <cell r="I11657">
            <v>30000</v>
          </cell>
        </row>
        <row r="11658">
          <cell r="A11658" t="str">
            <v>CCIN001138-2000-005</v>
          </cell>
          <cell r="I11658">
            <v>30000</v>
          </cell>
        </row>
        <row r="11659">
          <cell r="A11659" t="str">
            <v>CCIN001138-4000-002</v>
          </cell>
          <cell r="I11659">
            <v>53830</v>
          </cell>
        </row>
        <row r="11660">
          <cell r="A11660" t="str">
            <v>CCIN001138-5000-002</v>
          </cell>
          <cell r="I11660">
            <v>85745</v>
          </cell>
        </row>
        <row r="11661">
          <cell r="A11661" t="str">
            <v>CCIN001138-6000-002</v>
          </cell>
          <cell r="I11661">
            <v>85745</v>
          </cell>
        </row>
        <row r="11662">
          <cell r="A11662" t="str">
            <v>CCIN001139-1000-001</v>
          </cell>
          <cell r="I11662">
            <v>373620</v>
          </cell>
        </row>
        <row r="11663">
          <cell r="A11663" t="str">
            <v>CCIN001139-2000-002</v>
          </cell>
          <cell r="I11663">
            <v>291078</v>
          </cell>
        </row>
        <row r="11664">
          <cell r="A11664" t="str">
            <v>CCIN001139-3000-002</v>
          </cell>
          <cell r="I11664">
            <v>60000</v>
          </cell>
        </row>
        <row r="11665">
          <cell r="A11665" t="str">
            <v>CCIN001140-1000-001</v>
          </cell>
          <cell r="I11665">
            <v>55000</v>
          </cell>
        </row>
        <row r="11666">
          <cell r="A11666" t="str">
            <v>CCIN001140-1000-002</v>
          </cell>
          <cell r="I11666">
            <v>500000</v>
          </cell>
        </row>
        <row r="11667">
          <cell r="A11667" t="str">
            <v>CCIN001140-2000-001</v>
          </cell>
          <cell r="I11667">
            <v>55000</v>
          </cell>
        </row>
        <row r="11668">
          <cell r="A11668" t="str">
            <v>CCIN001140-2000-005</v>
          </cell>
          <cell r="I11668">
            <v>59750</v>
          </cell>
        </row>
        <row r="11669">
          <cell r="A11669" t="str">
            <v>CCIN001141-1000-001</v>
          </cell>
          <cell r="I11669">
            <v>350000</v>
          </cell>
        </row>
        <row r="11670">
          <cell r="A11670" t="str">
            <v>CCIN001142-1000-001</v>
          </cell>
          <cell r="I11670">
            <v>369000</v>
          </cell>
        </row>
        <row r="11671">
          <cell r="A11671" t="str">
            <v>CCIN001142-1000-002</v>
          </cell>
          <cell r="I11671">
            <v>200000</v>
          </cell>
        </row>
        <row r="11672">
          <cell r="A11672" t="str">
            <v>CCIN001142-1000-005</v>
          </cell>
          <cell r="I11672">
            <v>95000</v>
          </cell>
        </row>
        <row r="11673">
          <cell r="A11673" t="str">
            <v>CCIN001143-1000-001</v>
          </cell>
          <cell r="I11673">
            <v>300000</v>
          </cell>
        </row>
        <row r="11674">
          <cell r="A11674" t="str">
            <v>CCIN001143-2000-002</v>
          </cell>
          <cell r="I11674">
            <v>1173762</v>
          </cell>
        </row>
        <row r="11675">
          <cell r="A11675" t="str">
            <v>CCIN001144-1000-001</v>
          </cell>
          <cell r="I11675">
            <v>129000</v>
          </cell>
        </row>
        <row r="11676">
          <cell r="A11676" t="str">
            <v>CCIN001144-1000-002</v>
          </cell>
          <cell r="I11676">
            <v>150000</v>
          </cell>
        </row>
        <row r="11677">
          <cell r="A11677" t="str">
            <v>CCIN001144-1000-005</v>
          </cell>
          <cell r="I11677">
            <v>49000</v>
          </cell>
        </row>
        <row r="11678">
          <cell r="A11678" t="str">
            <v>CCIN001144-2000-001</v>
          </cell>
          <cell r="I11678">
            <v>154000</v>
          </cell>
        </row>
        <row r="11679">
          <cell r="A11679" t="str">
            <v>CCIN001144-3000-001</v>
          </cell>
          <cell r="I11679">
            <v>21915</v>
          </cell>
        </row>
        <row r="11680">
          <cell r="A11680" t="str">
            <v>CCIN001144-4000-001</v>
          </cell>
          <cell r="I11680">
            <v>21915</v>
          </cell>
        </row>
        <row r="11681">
          <cell r="A11681" t="str">
            <v>CCIN001145-10000-001</v>
          </cell>
          <cell r="I11681">
            <v>100000</v>
          </cell>
        </row>
        <row r="11682">
          <cell r="A11682" t="str">
            <v>CCIN001145-1000-001</v>
          </cell>
          <cell r="I11682">
            <v>50000</v>
          </cell>
        </row>
        <row r="11683">
          <cell r="A11683" t="str">
            <v>CCIN001145-1000-002</v>
          </cell>
          <cell r="I11683">
            <v>228000</v>
          </cell>
        </row>
        <row r="11684">
          <cell r="A11684" t="str">
            <v>CCIN001145-11000-001</v>
          </cell>
          <cell r="I11684">
            <v>100000</v>
          </cell>
        </row>
        <row r="11685">
          <cell r="A11685" t="str">
            <v>CCIN001145-12000-001</v>
          </cell>
          <cell r="I11685">
            <v>100000</v>
          </cell>
        </row>
        <row r="11686">
          <cell r="A11686" t="str">
            <v>CCIN001145-13000-001</v>
          </cell>
          <cell r="I11686">
            <v>100000</v>
          </cell>
        </row>
        <row r="11687">
          <cell r="A11687" t="str">
            <v>CCIN001145-14000-001</v>
          </cell>
          <cell r="I11687">
            <v>100000</v>
          </cell>
        </row>
        <row r="11688">
          <cell r="A11688" t="str">
            <v>CCIN001145-16000-001</v>
          </cell>
          <cell r="I11688">
            <v>100000</v>
          </cell>
        </row>
        <row r="11689">
          <cell r="A11689" t="str">
            <v>CCIN001145-18000-001</v>
          </cell>
          <cell r="I11689">
            <v>100000</v>
          </cell>
        </row>
        <row r="11690">
          <cell r="A11690" t="str">
            <v>CCIN001145-19000-001</v>
          </cell>
          <cell r="I11690">
            <v>100000</v>
          </cell>
        </row>
        <row r="11691">
          <cell r="A11691" t="str">
            <v>CCIN001145-20000-001</v>
          </cell>
          <cell r="I11691">
            <v>100000</v>
          </cell>
        </row>
        <row r="11692">
          <cell r="A11692" t="str">
            <v>CCIN001145-2000-001</v>
          </cell>
          <cell r="I11692">
            <v>60000</v>
          </cell>
        </row>
        <row r="11693">
          <cell r="A11693" t="str">
            <v>CCIN001145-21000-001</v>
          </cell>
          <cell r="I11693">
            <v>100000</v>
          </cell>
        </row>
        <row r="11694">
          <cell r="A11694" t="str">
            <v>CCIN001145-3000-001</v>
          </cell>
          <cell r="I11694">
            <v>60000</v>
          </cell>
        </row>
        <row r="11695">
          <cell r="A11695" t="str">
            <v>CCIN001145-4000-001</v>
          </cell>
          <cell r="I11695">
            <v>70000</v>
          </cell>
        </row>
        <row r="11696">
          <cell r="A11696" t="str">
            <v>CCIN001145-5000-001</v>
          </cell>
          <cell r="I11696">
            <v>80000</v>
          </cell>
        </row>
        <row r="11697">
          <cell r="A11697" t="str">
            <v>CCIN001145-6000-001</v>
          </cell>
          <cell r="I11697">
            <v>80000</v>
          </cell>
        </row>
        <row r="11698">
          <cell r="A11698" t="str">
            <v>CCIN001145-7000-001</v>
          </cell>
          <cell r="I11698">
            <v>90000</v>
          </cell>
        </row>
        <row r="11699">
          <cell r="A11699" t="str">
            <v>CCIN001145-8000-001</v>
          </cell>
          <cell r="I11699">
            <v>70000</v>
          </cell>
        </row>
        <row r="11700">
          <cell r="A11700" t="str">
            <v>CCIN001145-9000-001</v>
          </cell>
          <cell r="I11700">
            <v>80000</v>
          </cell>
        </row>
        <row r="11701">
          <cell r="A11701" t="str">
            <v>CCIN001146-1000-001</v>
          </cell>
          <cell r="I11701">
            <v>148500</v>
          </cell>
        </row>
        <row r="11702">
          <cell r="A11702" t="str">
            <v>CCIN001146-1000-002</v>
          </cell>
          <cell r="I11702">
            <v>141000</v>
          </cell>
        </row>
        <row r="11703">
          <cell r="A11703" t="str">
            <v>CCIN001146-1000-005</v>
          </cell>
          <cell r="I11703">
            <v>80000</v>
          </cell>
        </row>
        <row r="11704">
          <cell r="A11704" t="str">
            <v>CCIN001147-1000-001</v>
          </cell>
          <cell r="I11704">
            <v>408000</v>
          </cell>
        </row>
        <row r="11705">
          <cell r="A11705" t="str">
            <v>CCIN001147-1000-002</v>
          </cell>
          <cell r="I11705">
            <v>120000</v>
          </cell>
        </row>
        <row r="11706">
          <cell r="A11706" t="str">
            <v>CCIN001147-1000-005</v>
          </cell>
          <cell r="I11706">
            <v>100000</v>
          </cell>
        </row>
        <row r="11707">
          <cell r="A11707" t="str">
            <v>CCIN001147-2000-001</v>
          </cell>
          <cell r="I11707">
            <v>500000</v>
          </cell>
        </row>
        <row r="11708">
          <cell r="A11708" t="str">
            <v>CCIN001148-1000-001</v>
          </cell>
          <cell r="I11708">
            <v>267000</v>
          </cell>
        </row>
        <row r="11709">
          <cell r="A11709" t="str">
            <v>CCIN001148-1000-002</v>
          </cell>
          <cell r="I11709">
            <v>250000</v>
          </cell>
        </row>
        <row r="11710">
          <cell r="A11710" t="str">
            <v>CCIN001148-1000-005</v>
          </cell>
          <cell r="I11710">
            <v>100000</v>
          </cell>
        </row>
        <row r="11711">
          <cell r="A11711" t="str">
            <v>CCIN001148-2000-002</v>
          </cell>
          <cell r="I11711">
            <v>350000</v>
          </cell>
        </row>
        <row r="11712">
          <cell r="A11712" t="str">
            <v>CCIN001148-3000-002</v>
          </cell>
          <cell r="I11712">
            <v>400000</v>
          </cell>
        </row>
        <row r="11713">
          <cell r="A11713" t="str">
            <v>CCIN001148-5000-002</v>
          </cell>
          <cell r="I11713">
            <v>450000</v>
          </cell>
        </row>
        <row r="11714">
          <cell r="A11714" t="str">
            <v>CCIN001148-6000-002</v>
          </cell>
          <cell r="I11714">
            <v>361537</v>
          </cell>
        </row>
        <row r="11715">
          <cell r="A11715" t="str">
            <v>CCIN001149-1000-001</v>
          </cell>
          <cell r="I11715">
            <v>100000</v>
          </cell>
        </row>
        <row r="11716">
          <cell r="A11716" t="str">
            <v>CCIN001149-2000-002</v>
          </cell>
          <cell r="I11716">
            <v>43192</v>
          </cell>
        </row>
        <row r="11717">
          <cell r="A11717" t="str">
            <v>CCIN001150-10000-001</v>
          </cell>
          <cell r="I11717">
            <v>726604</v>
          </cell>
        </row>
        <row r="11718">
          <cell r="A11718" t="str">
            <v>CCIN001150-1000-001</v>
          </cell>
          <cell r="I11718">
            <v>700000</v>
          </cell>
        </row>
        <row r="11719">
          <cell r="A11719" t="str">
            <v>CCIN001150-1000-002</v>
          </cell>
          <cell r="I11719">
            <v>64469</v>
          </cell>
        </row>
        <row r="11720">
          <cell r="A11720" t="str">
            <v>CCIN001150-1000-005</v>
          </cell>
          <cell r="I11720">
            <v>69150</v>
          </cell>
        </row>
        <row r="11721">
          <cell r="A11721" t="str">
            <v>CCIN001150-11000-001</v>
          </cell>
          <cell r="I11721">
            <v>726604</v>
          </cell>
        </row>
        <row r="11722">
          <cell r="A11722" t="str">
            <v>CCIN001150-12000-001</v>
          </cell>
          <cell r="I11722">
            <v>810000</v>
          </cell>
        </row>
        <row r="11723">
          <cell r="A11723" t="str">
            <v>CCIN001150-13000-001</v>
          </cell>
          <cell r="I11723">
            <v>2175374</v>
          </cell>
        </row>
        <row r="11724">
          <cell r="A11724" t="str">
            <v>CCIN001150-14000-001</v>
          </cell>
          <cell r="I11724">
            <v>70000</v>
          </cell>
        </row>
        <row r="11725">
          <cell r="A11725" t="str">
            <v>CCIN001150-15000-001</v>
          </cell>
          <cell r="I11725">
            <v>70000</v>
          </cell>
        </row>
        <row r="11726">
          <cell r="A11726" t="str">
            <v>CCIN001150-16000-001</v>
          </cell>
          <cell r="I11726">
            <v>100000</v>
          </cell>
        </row>
        <row r="11727">
          <cell r="A11727" t="str">
            <v>CCIN001150-17000-001</v>
          </cell>
          <cell r="I11727">
            <v>100000</v>
          </cell>
        </row>
        <row r="11728">
          <cell r="A11728" t="str">
            <v>CCIN001150-18000-001</v>
          </cell>
          <cell r="I11728">
            <v>100000</v>
          </cell>
        </row>
        <row r="11729">
          <cell r="A11729" t="str">
            <v>CCIN001150-19000-001</v>
          </cell>
          <cell r="I11729">
            <v>100000</v>
          </cell>
        </row>
        <row r="11730">
          <cell r="A11730" t="str">
            <v>CCIN001150-20000-001</v>
          </cell>
          <cell r="I11730">
            <v>100000</v>
          </cell>
        </row>
        <row r="11731">
          <cell r="A11731" t="str">
            <v>CCIN001150-2000-001</v>
          </cell>
          <cell r="I11731">
            <v>1020000</v>
          </cell>
        </row>
        <row r="11732">
          <cell r="A11732" t="str">
            <v>CCIN001150-2000-002</v>
          </cell>
          <cell r="I11732">
            <v>94406</v>
          </cell>
        </row>
        <row r="11733">
          <cell r="A11733" t="str">
            <v>CCIN001150-21000-001</v>
          </cell>
          <cell r="I11733">
            <v>100000</v>
          </cell>
        </row>
        <row r="11734">
          <cell r="A11734" t="str">
            <v>CCIN001150-22000-001</v>
          </cell>
          <cell r="I11734">
            <v>100000</v>
          </cell>
        </row>
        <row r="11735">
          <cell r="A11735" t="str">
            <v>CCIN001150-23000-001</v>
          </cell>
          <cell r="I11735">
            <v>150000</v>
          </cell>
        </row>
        <row r="11736">
          <cell r="A11736" t="str">
            <v>CCIN001150-24000-001</v>
          </cell>
          <cell r="I11736">
            <v>200000</v>
          </cell>
        </row>
        <row r="11737">
          <cell r="A11737" t="str">
            <v>CCIN001150-26000-001</v>
          </cell>
          <cell r="I11737">
            <v>200000</v>
          </cell>
        </row>
        <row r="11738">
          <cell r="A11738" t="str">
            <v>CCIN001150-27000-001</v>
          </cell>
          <cell r="I11738">
            <v>200000</v>
          </cell>
        </row>
        <row r="11739">
          <cell r="A11739" t="str">
            <v>CCIN001150-28000-001</v>
          </cell>
          <cell r="I11739">
            <v>100000</v>
          </cell>
        </row>
        <row r="11740">
          <cell r="A11740" t="str">
            <v>CCIN001150-29000-001</v>
          </cell>
          <cell r="I11740">
            <v>200000</v>
          </cell>
        </row>
        <row r="11741">
          <cell r="A11741" t="str">
            <v>CCIN001150-30000-001</v>
          </cell>
          <cell r="I11741">
            <v>200000</v>
          </cell>
        </row>
        <row r="11742">
          <cell r="A11742" t="str">
            <v>CCIN001150-3000-001</v>
          </cell>
          <cell r="I11742">
            <v>644000</v>
          </cell>
        </row>
        <row r="11743">
          <cell r="A11743" t="str">
            <v>CCIN001150-31000-001</v>
          </cell>
          <cell r="I11743">
            <v>200000</v>
          </cell>
        </row>
        <row r="11744">
          <cell r="A11744" t="str">
            <v>CCIN001150-32000-001</v>
          </cell>
          <cell r="I11744">
            <v>200000</v>
          </cell>
        </row>
        <row r="11745">
          <cell r="A11745" t="str">
            <v>CCIN001150-33000-001</v>
          </cell>
          <cell r="I11745">
            <v>200000</v>
          </cell>
        </row>
        <row r="11746">
          <cell r="A11746" t="str">
            <v>CCIN001150-34000-001</v>
          </cell>
          <cell r="I11746">
            <v>200000</v>
          </cell>
        </row>
        <row r="11747">
          <cell r="A11747" t="str">
            <v>CCIN001150-35000-001</v>
          </cell>
          <cell r="I11747">
            <v>70000</v>
          </cell>
        </row>
        <row r="11748">
          <cell r="A11748" t="str">
            <v>CCIN001150-4000-001</v>
          </cell>
          <cell r="I11748">
            <v>820000</v>
          </cell>
        </row>
        <row r="11749">
          <cell r="A11749" t="str">
            <v>CCIN001150-7000-001</v>
          </cell>
          <cell r="I11749">
            <v>689650</v>
          </cell>
        </row>
        <row r="11750">
          <cell r="A11750" t="str">
            <v>CCIN001150-8000-001</v>
          </cell>
          <cell r="I11750">
            <v>705000</v>
          </cell>
        </row>
        <row r="11751">
          <cell r="A11751" t="str">
            <v>CCIN001150-9000-001</v>
          </cell>
          <cell r="I11751">
            <v>726604</v>
          </cell>
        </row>
        <row r="11752">
          <cell r="A11752" t="str">
            <v>CCIN001151-1000-001</v>
          </cell>
          <cell r="I11752">
            <v>30000</v>
          </cell>
        </row>
        <row r="11753">
          <cell r="A11753" t="str">
            <v>CCIN001151-1000-002</v>
          </cell>
          <cell r="I11753">
            <v>80000</v>
          </cell>
        </row>
        <row r="11754">
          <cell r="A11754" t="str">
            <v>CCIN001151-1000-005</v>
          </cell>
          <cell r="I11754">
            <v>100000</v>
          </cell>
        </row>
        <row r="11755">
          <cell r="A11755" t="str">
            <v>CCIN001151-2000-001</v>
          </cell>
          <cell r="I11755">
            <v>60000</v>
          </cell>
        </row>
        <row r="11756">
          <cell r="A11756" t="str">
            <v>CCIN001151-3000-001</v>
          </cell>
          <cell r="I11756">
            <v>60000</v>
          </cell>
        </row>
        <row r="11757">
          <cell r="A11757" t="str">
            <v>CCIN001151-4000-001</v>
          </cell>
          <cell r="I11757">
            <v>70000</v>
          </cell>
        </row>
        <row r="11758">
          <cell r="A11758" t="str">
            <v>CCIN001152-1000-001</v>
          </cell>
          <cell r="I11758">
            <v>20000</v>
          </cell>
        </row>
        <row r="11759">
          <cell r="A11759" t="str">
            <v>CCIN001152-2000-001</v>
          </cell>
          <cell r="I11759">
            <v>25000</v>
          </cell>
        </row>
        <row r="11760">
          <cell r="A11760" t="str">
            <v>CCIN001152-2000-002</v>
          </cell>
          <cell r="I11760">
            <v>280000</v>
          </cell>
        </row>
        <row r="11761">
          <cell r="A11761" t="str">
            <v>CCIN001152-2000-005</v>
          </cell>
          <cell r="I11761">
            <v>65200</v>
          </cell>
        </row>
        <row r="11762">
          <cell r="A11762" t="str">
            <v>CCIN001152-3000-001</v>
          </cell>
          <cell r="I11762">
            <v>30000</v>
          </cell>
        </row>
        <row r="11763">
          <cell r="A11763" t="str">
            <v>CCIN001152-3000-002</v>
          </cell>
          <cell r="I11763">
            <v>280000</v>
          </cell>
        </row>
        <row r="11764">
          <cell r="A11764" t="str">
            <v>CCIN001152-4000-001</v>
          </cell>
          <cell r="I11764">
            <v>30000</v>
          </cell>
        </row>
        <row r="11765">
          <cell r="A11765" t="str">
            <v>CCIN001152-5000-001</v>
          </cell>
          <cell r="I11765">
            <v>30000</v>
          </cell>
        </row>
        <row r="11766">
          <cell r="A11766" t="str">
            <v>CCIN001153-1000-001</v>
          </cell>
          <cell r="I11766">
            <v>40000</v>
          </cell>
        </row>
        <row r="11767">
          <cell r="A11767" t="str">
            <v>CCIN001153-1000-005</v>
          </cell>
          <cell r="I11767">
            <v>200000</v>
          </cell>
        </row>
        <row r="11768">
          <cell r="A11768" t="str">
            <v>CCIN001153-2000-001</v>
          </cell>
          <cell r="I11768">
            <v>105000</v>
          </cell>
        </row>
        <row r="11769">
          <cell r="A11769" t="str">
            <v>CCIN001153-2000-005</v>
          </cell>
          <cell r="I11769">
            <v>301624</v>
          </cell>
        </row>
        <row r="11770">
          <cell r="A11770" t="str">
            <v>CCIN001153-3000-001</v>
          </cell>
          <cell r="I11770">
            <v>120000</v>
          </cell>
        </row>
        <row r="11771">
          <cell r="A11771" t="str">
            <v>CCIN001154-10000-001</v>
          </cell>
          <cell r="I11771">
            <v>45000</v>
          </cell>
        </row>
        <row r="11772">
          <cell r="A11772" t="str">
            <v>CCIN001154-1000-001</v>
          </cell>
          <cell r="I11772">
            <v>20000</v>
          </cell>
        </row>
        <row r="11773">
          <cell r="A11773" t="str">
            <v>CCIN001154-11000-001</v>
          </cell>
          <cell r="I11773">
            <v>45000</v>
          </cell>
        </row>
        <row r="11774">
          <cell r="A11774" t="str">
            <v>CCIN001154-12000-001</v>
          </cell>
          <cell r="I11774">
            <v>45000</v>
          </cell>
        </row>
        <row r="11775">
          <cell r="A11775" t="str">
            <v>CCIN001154-13000-001</v>
          </cell>
          <cell r="I11775">
            <v>45000</v>
          </cell>
        </row>
        <row r="11776">
          <cell r="A11776" t="str">
            <v>CCIN001154-14000-001</v>
          </cell>
          <cell r="I11776">
            <v>36500</v>
          </cell>
        </row>
        <row r="11777">
          <cell r="A11777" t="str">
            <v>CCIN001154-15000-001</v>
          </cell>
          <cell r="I11777">
            <v>32500</v>
          </cell>
        </row>
        <row r="11778">
          <cell r="A11778" t="str">
            <v>CCIN001154-16000-001</v>
          </cell>
          <cell r="I11778">
            <v>32500</v>
          </cell>
        </row>
        <row r="11779">
          <cell r="A11779" t="str">
            <v>CCIN001154-17000-001</v>
          </cell>
          <cell r="I11779">
            <v>40000</v>
          </cell>
        </row>
        <row r="11780">
          <cell r="A11780" t="str">
            <v>CCIN001154-19000-001</v>
          </cell>
          <cell r="I11780">
            <v>114000</v>
          </cell>
        </row>
        <row r="11781">
          <cell r="A11781" t="str">
            <v>CCIN001154-20000-001</v>
          </cell>
          <cell r="I11781">
            <v>60000</v>
          </cell>
        </row>
        <row r="11782">
          <cell r="A11782" t="str">
            <v>CCIN001154-2000-001</v>
          </cell>
          <cell r="I11782">
            <v>20000</v>
          </cell>
        </row>
        <row r="11783">
          <cell r="A11783" t="str">
            <v>CCIN001154-3000-001</v>
          </cell>
          <cell r="I11783">
            <v>11000</v>
          </cell>
        </row>
        <row r="11784">
          <cell r="A11784" t="str">
            <v>CCIN001154-4000-001</v>
          </cell>
          <cell r="I11784">
            <v>9000</v>
          </cell>
        </row>
        <row r="11785">
          <cell r="A11785" t="str">
            <v>CCIN001154-5000-001</v>
          </cell>
          <cell r="I11785">
            <v>45000</v>
          </cell>
        </row>
        <row r="11786">
          <cell r="A11786" t="str">
            <v>CCIN001154-6000-001</v>
          </cell>
          <cell r="I11786">
            <v>45000</v>
          </cell>
        </row>
        <row r="11787">
          <cell r="A11787" t="str">
            <v>CCIN001154-7000-001</v>
          </cell>
          <cell r="I11787">
            <v>45000</v>
          </cell>
        </row>
        <row r="11788">
          <cell r="A11788" t="str">
            <v>CCIN001154-8000-001</v>
          </cell>
          <cell r="I11788">
            <v>45000</v>
          </cell>
        </row>
        <row r="11789">
          <cell r="A11789" t="str">
            <v>CCIN001154-9000-001</v>
          </cell>
          <cell r="I11789">
            <v>54000</v>
          </cell>
        </row>
        <row r="11790">
          <cell r="A11790" t="str">
            <v>CCIN001155-10000-001</v>
          </cell>
          <cell r="I11790">
            <v>10000000</v>
          </cell>
        </row>
        <row r="11791">
          <cell r="A11791" t="str">
            <v>CCIN001155-1000-001</v>
          </cell>
          <cell r="I11791">
            <v>1000000</v>
          </cell>
        </row>
        <row r="11792">
          <cell r="A11792" t="str">
            <v>CCIN001155-2000-001</v>
          </cell>
          <cell r="I11792">
            <v>300000</v>
          </cell>
        </row>
        <row r="11793">
          <cell r="A11793" t="str">
            <v>CCIN001155-3000-001</v>
          </cell>
          <cell r="I11793">
            <v>2500000</v>
          </cell>
        </row>
        <row r="11794">
          <cell r="A11794" t="str">
            <v>CCIN001155-5000-001</v>
          </cell>
          <cell r="I11794">
            <v>2500000</v>
          </cell>
        </row>
        <row r="11795">
          <cell r="A11795" t="str">
            <v>CCIN001155-6000-001</v>
          </cell>
          <cell r="I11795">
            <v>4500000</v>
          </cell>
        </row>
        <row r="11796">
          <cell r="A11796" t="str">
            <v>CCIN001155-7000-001</v>
          </cell>
          <cell r="I11796">
            <v>2000000</v>
          </cell>
        </row>
        <row r="11797">
          <cell r="A11797" t="str">
            <v>CCIN001155-9000-001</v>
          </cell>
          <cell r="I11797">
            <v>2729347</v>
          </cell>
        </row>
        <row r="11798">
          <cell r="A11798" t="str">
            <v>CCIN001156-1000-001</v>
          </cell>
          <cell r="I11798">
            <v>300000</v>
          </cell>
        </row>
        <row r="11799">
          <cell r="A11799" t="str">
            <v>CCIN001156-1000-005</v>
          </cell>
          <cell r="I11799">
            <v>356000</v>
          </cell>
        </row>
        <row r="11800">
          <cell r="A11800" t="str">
            <v>CCIN001156-2000-005</v>
          </cell>
          <cell r="I11800">
            <v>50000</v>
          </cell>
        </row>
        <row r="11801">
          <cell r="A11801" t="str">
            <v>CCIN001156-3000-001</v>
          </cell>
          <cell r="I11801">
            <v>330000</v>
          </cell>
        </row>
        <row r="11802">
          <cell r="A11802" t="str">
            <v>CCIN001156-4000-001</v>
          </cell>
          <cell r="I11802">
            <v>350000</v>
          </cell>
        </row>
        <row r="11803">
          <cell r="A11803" t="str">
            <v>CCIN001157-1000-001</v>
          </cell>
          <cell r="I11803">
            <v>1500000</v>
          </cell>
        </row>
        <row r="11804">
          <cell r="A11804" t="str">
            <v>CCIN001157-1000-005</v>
          </cell>
          <cell r="I11804">
            <v>55000</v>
          </cell>
        </row>
        <row r="11805">
          <cell r="A11805" t="str">
            <v>CCIN001157-11000-001</v>
          </cell>
          <cell r="I11805">
            <v>4200000</v>
          </cell>
        </row>
        <row r="11806">
          <cell r="A11806" t="str">
            <v>CCIN001157-14000-001</v>
          </cell>
          <cell r="I11806">
            <v>940000</v>
          </cell>
        </row>
        <row r="11807">
          <cell r="A11807" t="str">
            <v>CCIN001157-15000-001</v>
          </cell>
          <cell r="I11807">
            <v>3100000</v>
          </cell>
        </row>
        <row r="11808">
          <cell r="A11808" t="str">
            <v>CCIN001157-2000-001</v>
          </cell>
          <cell r="I11808">
            <v>855000</v>
          </cell>
        </row>
        <row r="11809">
          <cell r="A11809" t="str">
            <v>CCIN001157-3000-001</v>
          </cell>
          <cell r="I11809">
            <v>300000</v>
          </cell>
        </row>
        <row r="11810">
          <cell r="A11810" t="str">
            <v>CCIN001157-4000-001</v>
          </cell>
          <cell r="I11810">
            <v>540000</v>
          </cell>
        </row>
        <row r="11811">
          <cell r="A11811" t="str">
            <v>CCIN001157-5000-001</v>
          </cell>
          <cell r="I11811">
            <v>320000</v>
          </cell>
        </row>
        <row r="11812">
          <cell r="A11812" t="str">
            <v>CCIN001157-6000-001</v>
          </cell>
          <cell r="I11812">
            <v>600000</v>
          </cell>
        </row>
        <row r="11813">
          <cell r="A11813" t="str">
            <v>CCIN001157-8000-001</v>
          </cell>
          <cell r="I11813">
            <v>2000000</v>
          </cell>
        </row>
        <row r="11814">
          <cell r="A11814" t="str">
            <v>CCIN001158-1000-001</v>
          </cell>
          <cell r="I11814">
            <v>800000</v>
          </cell>
        </row>
        <row r="11815">
          <cell r="A11815" t="str">
            <v>CCIN001158-1000-005</v>
          </cell>
          <cell r="I11815">
            <v>1900000</v>
          </cell>
        </row>
        <row r="11816">
          <cell r="A11816" t="str">
            <v>CCIN001158-2000-005</v>
          </cell>
          <cell r="I11816">
            <v>500000</v>
          </cell>
        </row>
        <row r="11817">
          <cell r="A11817" t="str">
            <v>CCIN001159-1000-001</v>
          </cell>
          <cell r="I11817">
            <v>50000</v>
          </cell>
        </row>
        <row r="11818">
          <cell r="A11818" t="str">
            <v>CCIN001159-2000-001</v>
          </cell>
          <cell r="I11818">
            <v>60000</v>
          </cell>
        </row>
        <row r="11819">
          <cell r="A11819" t="str">
            <v>CCIN001159-3000-001</v>
          </cell>
          <cell r="I11819">
            <v>70000</v>
          </cell>
        </row>
        <row r="11820">
          <cell r="A11820" t="str">
            <v>CCIN001159-4000-001</v>
          </cell>
          <cell r="I11820">
            <v>70000</v>
          </cell>
        </row>
        <row r="11821">
          <cell r="A11821" t="str">
            <v>CCIN001160-1000-001</v>
          </cell>
          <cell r="I11821">
            <v>500000</v>
          </cell>
        </row>
        <row r="11822">
          <cell r="A11822" t="str">
            <v>CCIN001160-1000-005</v>
          </cell>
          <cell r="I11822">
            <v>100000</v>
          </cell>
        </row>
        <row r="11823">
          <cell r="A11823" t="str">
            <v>CCIN001160-2000-005</v>
          </cell>
          <cell r="I11823">
            <v>703790</v>
          </cell>
        </row>
        <row r="11824">
          <cell r="A11824" t="str">
            <v>CCIN001160-3000-005</v>
          </cell>
          <cell r="I11824">
            <v>192990</v>
          </cell>
        </row>
        <row r="11825">
          <cell r="A11825" t="str">
            <v>CCIN001161-1000-001</v>
          </cell>
          <cell r="I11825">
            <v>50000</v>
          </cell>
        </row>
        <row r="11826">
          <cell r="A11826" t="str">
            <v>CCIN001161-1000-002</v>
          </cell>
          <cell r="I11826">
            <v>150000</v>
          </cell>
        </row>
        <row r="11827">
          <cell r="A11827" t="str">
            <v>CCIN001161-1000-005</v>
          </cell>
          <cell r="I11827">
            <v>260000</v>
          </cell>
        </row>
        <row r="11828">
          <cell r="A11828" t="str">
            <v>CCIN001161-2000-001</v>
          </cell>
          <cell r="I11828">
            <v>50000</v>
          </cell>
        </row>
        <row r="11829">
          <cell r="A11829" t="str">
            <v>CCIN001161-3000-005</v>
          </cell>
          <cell r="I11829">
            <v>150000</v>
          </cell>
        </row>
        <row r="11830">
          <cell r="A11830" t="str">
            <v>CCIN001161-6000-005</v>
          </cell>
          <cell r="I11830">
            <v>404357</v>
          </cell>
        </row>
        <row r="11831">
          <cell r="A11831" t="str">
            <v>CCIN001161-7000-005</v>
          </cell>
          <cell r="I11831">
            <v>404357</v>
          </cell>
        </row>
        <row r="11832">
          <cell r="A11832" t="str">
            <v>CCIN001162-1000-001</v>
          </cell>
          <cell r="I11832">
            <v>600000</v>
          </cell>
        </row>
        <row r="11833">
          <cell r="A11833" t="str">
            <v>CCIN001162-1000-005</v>
          </cell>
          <cell r="I11833">
            <v>300000</v>
          </cell>
        </row>
        <row r="11834">
          <cell r="A11834" t="str">
            <v>CCIN001162-2000-001</v>
          </cell>
          <cell r="I11834">
            <v>2000000</v>
          </cell>
        </row>
        <row r="11835">
          <cell r="A11835" t="str">
            <v>CCIN001162-3000-001</v>
          </cell>
          <cell r="I11835">
            <v>200000</v>
          </cell>
        </row>
        <row r="11836">
          <cell r="A11836" t="str">
            <v>CCIN001162-4000-001</v>
          </cell>
          <cell r="I11836">
            <v>334000</v>
          </cell>
        </row>
        <row r="11837">
          <cell r="A11837" t="str">
            <v>CCIN001163-1000-001</v>
          </cell>
          <cell r="I11837">
            <v>150000</v>
          </cell>
        </row>
        <row r="11838">
          <cell r="A11838" t="str">
            <v>CCIN001163-1000-005</v>
          </cell>
          <cell r="I11838">
            <v>450000</v>
          </cell>
        </row>
        <row r="11839">
          <cell r="A11839" t="str">
            <v>CCIN001164-1000-001</v>
          </cell>
          <cell r="I11839">
            <v>250000</v>
          </cell>
        </row>
        <row r="11840">
          <cell r="A11840" t="str">
            <v>CCIN001164-2000-002</v>
          </cell>
          <cell r="I11840">
            <v>300000</v>
          </cell>
        </row>
        <row r="11841">
          <cell r="A11841" t="str">
            <v>CCIN001164-3000-002</v>
          </cell>
          <cell r="I11841">
            <v>30000</v>
          </cell>
        </row>
        <row r="11842">
          <cell r="A11842" t="str">
            <v>CCIN001164-4000-002</v>
          </cell>
          <cell r="I11842">
            <v>550000</v>
          </cell>
        </row>
        <row r="11843">
          <cell r="A11843" t="str">
            <v>CCIN001164-5000-002</v>
          </cell>
          <cell r="I11843">
            <v>90000</v>
          </cell>
        </row>
        <row r="11844">
          <cell r="A11844" t="str">
            <v>CCIN001164-6000-002</v>
          </cell>
          <cell r="I11844">
            <v>480000</v>
          </cell>
        </row>
        <row r="11845">
          <cell r="A11845" t="str">
            <v>CCIN001165-1000-001</v>
          </cell>
          <cell r="I11845">
            <v>300000</v>
          </cell>
        </row>
        <row r="11846">
          <cell r="A11846" t="str">
            <v>CCIN001166-1000-001</v>
          </cell>
          <cell r="I11846">
            <v>50000</v>
          </cell>
        </row>
        <row r="11847">
          <cell r="A11847" t="str">
            <v>CCIN001166-2000-001</v>
          </cell>
          <cell r="I11847">
            <v>60000</v>
          </cell>
        </row>
        <row r="11848">
          <cell r="A11848" t="str">
            <v>CCIN001166-2000-005</v>
          </cell>
          <cell r="I11848">
            <v>95000</v>
          </cell>
        </row>
        <row r="11849">
          <cell r="A11849" t="str">
            <v>CCIN001166-3000-001</v>
          </cell>
          <cell r="I11849">
            <v>80000</v>
          </cell>
        </row>
        <row r="11850">
          <cell r="A11850" t="str">
            <v>CCIN001166-4000-001</v>
          </cell>
          <cell r="I11850">
            <v>100000</v>
          </cell>
        </row>
        <row r="11851">
          <cell r="A11851" t="str">
            <v>CCIN001166-5000-001</v>
          </cell>
          <cell r="I11851">
            <v>50000</v>
          </cell>
        </row>
        <row r="11852">
          <cell r="A11852" t="str">
            <v>CCIN001166-6000-001</v>
          </cell>
          <cell r="I11852">
            <v>80000</v>
          </cell>
        </row>
        <row r="11853">
          <cell r="A11853" t="str">
            <v>CCIN001166-7000-001</v>
          </cell>
          <cell r="I11853">
            <v>50000</v>
          </cell>
        </row>
        <row r="11854">
          <cell r="A11854" t="str">
            <v>CCIN001166-8000-001</v>
          </cell>
          <cell r="I11854">
            <v>50000</v>
          </cell>
        </row>
        <row r="11855">
          <cell r="A11855" t="str">
            <v>CCIN001166-9000-001</v>
          </cell>
          <cell r="I11855">
            <v>100000</v>
          </cell>
        </row>
        <row r="11856">
          <cell r="A11856" t="str">
            <v>CCIN001167-10000-001</v>
          </cell>
          <cell r="I11856">
            <v>100000</v>
          </cell>
        </row>
        <row r="11857">
          <cell r="A11857" t="str">
            <v>CCIN001167-10000-002</v>
          </cell>
          <cell r="I11857">
            <v>2500000</v>
          </cell>
        </row>
        <row r="11858">
          <cell r="A11858" t="str">
            <v>CCIN001167-1000-002</v>
          </cell>
          <cell r="I11858">
            <v>1600000</v>
          </cell>
        </row>
        <row r="11859">
          <cell r="A11859" t="str">
            <v>CCIN001167-1000-005</v>
          </cell>
          <cell r="I11859">
            <v>75000</v>
          </cell>
        </row>
        <row r="11860">
          <cell r="A11860" t="str">
            <v>CCIN001167-11000-001</v>
          </cell>
          <cell r="I11860">
            <v>100000</v>
          </cell>
        </row>
        <row r="11861">
          <cell r="A11861" t="str">
            <v>CCIN001167-11000-002</v>
          </cell>
          <cell r="I11861">
            <v>80000</v>
          </cell>
        </row>
        <row r="11862">
          <cell r="A11862" t="str">
            <v>CCIN001167-12000-001</v>
          </cell>
          <cell r="I11862">
            <v>100000</v>
          </cell>
        </row>
        <row r="11863">
          <cell r="A11863" t="str">
            <v>CCIN001167-12000-002</v>
          </cell>
          <cell r="I11863">
            <v>100000</v>
          </cell>
        </row>
        <row r="11864">
          <cell r="A11864" t="str">
            <v>CCIN001167-13000-002</v>
          </cell>
          <cell r="I11864">
            <v>150000</v>
          </cell>
        </row>
        <row r="11865">
          <cell r="A11865" t="str">
            <v>CCIN001167-14000-002</v>
          </cell>
          <cell r="I11865">
            <v>200000</v>
          </cell>
        </row>
        <row r="11866">
          <cell r="A11866" t="str">
            <v>CCIN001167-15000-001</v>
          </cell>
          <cell r="I11866">
            <v>50000</v>
          </cell>
        </row>
        <row r="11867">
          <cell r="A11867" t="str">
            <v>CCIN001167-15000-002</v>
          </cell>
          <cell r="I11867">
            <v>200000</v>
          </cell>
        </row>
        <row r="11868">
          <cell r="A11868" t="str">
            <v>CCIN001167-16000-002</v>
          </cell>
          <cell r="I11868">
            <v>150000</v>
          </cell>
        </row>
        <row r="11869">
          <cell r="A11869" t="str">
            <v>CCIN001167-17000-001</v>
          </cell>
          <cell r="I11869">
            <v>80000</v>
          </cell>
        </row>
        <row r="11870">
          <cell r="A11870" t="str">
            <v>CCIN001167-17000-002</v>
          </cell>
          <cell r="I11870">
            <v>200000</v>
          </cell>
        </row>
        <row r="11871">
          <cell r="A11871" t="str">
            <v>CCIN001167-18000-001</v>
          </cell>
          <cell r="I11871">
            <v>80000</v>
          </cell>
        </row>
        <row r="11872">
          <cell r="A11872" t="str">
            <v>CCIN001167-18000-002</v>
          </cell>
          <cell r="I11872">
            <v>200000</v>
          </cell>
        </row>
        <row r="11873">
          <cell r="A11873" t="str">
            <v>CCIN001167-19000-001</v>
          </cell>
          <cell r="I11873">
            <v>100000</v>
          </cell>
        </row>
        <row r="11874">
          <cell r="A11874" t="str">
            <v>CCIN001167-19000-002</v>
          </cell>
          <cell r="I11874">
            <v>200000</v>
          </cell>
        </row>
        <row r="11875">
          <cell r="A11875" t="str">
            <v>CCIN001167-20000-001</v>
          </cell>
          <cell r="I11875">
            <v>100000</v>
          </cell>
        </row>
        <row r="11876">
          <cell r="A11876" t="str">
            <v>CCIN001167-20000-002</v>
          </cell>
          <cell r="I11876">
            <v>200000</v>
          </cell>
        </row>
        <row r="11877">
          <cell r="A11877" t="str">
            <v>CCIN001167-2000-001</v>
          </cell>
          <cell r="I11877">
            <v>50000</v>
          </cell>
        </row>
        <row r="11878">
          <cell r="A11878" t="str">
            <v>CCIN001167-21000-002</v>
          </cell>
          <cell r="I11878">
            <v>2500000</v>
          </cell>
        </row>
        <row r="11879">
          <cell r="A11879" t="str">
            <v>CCIN001167-22000-002</v>
          </cell>
          <cell r="I11879">
            <v>250000</v>
          </cell>
        </row>
        <row r="11880">
          <cell r="A11880" t="str">
            <v>CCIN001167-23000-002</v>
          </cell>
          <cell r="I11880">
            <v>200000</v>
          </cell>
        </row>
        <row r="11881">
          <cell r="A11881" t="str">
            <v>CCIN001167-24000-002</v>
          </cell>
          <cell r="I11881">
            <v>200000</v>
          </cell>
        </row>
        <row r="11882">
          <cell r="A11882" t="str">
            <v>CCIN001167-3000-001</v>
          </cell>
          <cell r="I11882">
            <v>60000</v>
          </cell>
        </row>
        <row r="11883">
          <cell r="A11883" t="str">
            <v>CCIN001167-3000-002</v>
          </cell>
          <cell r="I11883">
            <v>642575</v>
          </cell>
        </row>
        <row r="11884">
          <cell r="A11884" t="str">
            <v>CCIN001167-4000-001</v>
          </cell>
          <cell r="I11884">
            <v>80000</v>
          </cell>
        </row>
        <row r="11885">
          <cell r="A11885" t="str">
            <v>CCIN001167-4000-002</v>
          </cell>
          <cell r="I11885">
            <v>845630</v>
          </cell>
        </row>
        <row r="11886">
          <cell r="A11886" t="str">
            <v>CCIN001167-5000-001</v>
          </cell>
          <cell r="I11886">
            <v>100000</v>
          </cell>
        </row>
        <row r="11887">
          <cell r="A11887" t="str">
            <v>CCIN001167-5000-002</v>
          </cell>
          <cell r="I11887">
            <v>1349800</v>
          </cell>
        </row>
        <row r="11888">
          <cell r="A11888" t="str">
            <v>CCIN001167-6000-001</v>
          </cell>
          <cell r="I11888">
            <v>100000</v>
          </cell>
        </row>
        <row r="11889">
          <cell r="A11889" t="str">
            <v>CCIN001167-6000-002</v>
          </cell>
          <cell r="I11889">
            <v>1762800</v>
          </cell>
        </row>
        <row r="11890">
          <cell r="A11890" t="str">
            <v>CCIN001167-7000-001</v>
          </cell>
          <cell r="I11890">
            <v>100000</v>
          </cell>
        </row>
        <row r="11891">
          <cell r="A11891" t="str">
            <v>CCIN001167-7000-002</v>
          </cell>
          <cell r="I11891">
            <v>2170000</v>
          </cell>
        </row>
        <row r="11892">
          <cell r="A11892" t="str">
            <v>CCIN001167-8000-001</v>
          </cell>
          <cell r="I11892">
            <v>100000</v>
          </cell>
        </row>
        <row r="11893">
          <cell r="A11893" t="str">
            <v>CCIN001167-8000-002</v>
          </cell>
          <cell r="I11893">
            <v>200000</v>
          </cell>
        </row>
        <row r="11894">
          <cell r="A11894" t="str">
            <v>CCIN001167-9000-001</v>
          </cell>
          <cell r="I11894">
            <v>100000</v>
          </cell>
        </row>
        <row r="11895">
          <cell r="A11895" t="str">
            <v>CCIN001167-9000-002</v>
          </cell>
          <cell r="I11895">
            <v>50000</v>
          </cell>
        </row>
        <row r="11896">
          <cell r="A11896" t="str">
            <v>CCIN001168-10000-001</v>
          </cell>
          <cell r="I11896">
            <v>5000000</v>
          </cell>
        </row>
        <row r="11897">
          <cell r="A11897" t="str">
            <v>CCIN001168-1000-001</v>
          </cell>
          <cell r="I11897">
            <v>2300000</v>
          </cell>
        </row>
        <row r="11898">
          <cell r="A11898" t="str">
            <v>CCIN001168-11000-001</v>
          </cell>
          <cell r="I11898">
            <v>2000000</v>
          </cell>
        </row>
        <row r="11899">
          <cell r="A11899" t="str">
            <v>CCIN001168-12000-001</v>
          </cell>
          <cell r="I11899">
            <v>210825</v>
          </cell>
        </row>
        <row r="11900">
          <cell r="A11900" t="str">
            <v>CCIN001168-14000-001</v>
          </cell>
          <cell r="I11900">
            <v>4000000</v>
          </cell>
        </row>
        <row r="11901">
          <cell r="A11901" t="str">
            <v>CCIN001168-15000-001</v>
          </cell>
          <cell r="I11901">
            <v>4000000</v>
          </cell>
        </row>
        <row r="11902">
          <cell r="A11902" t="str">
            <v>CCIN001168-16000-001</v>
          </cell>
          <cell r="I11902">
            <v>4000000</v>
          </cell>
        </row>
        <row r="11903">
          <cell r="A11903" t="str">
            <v>CCIN001168-17000-001</v>
          </cell>
          <cell r="I11903">
            <v>4000000</v>
          </cell>
        </row>
        <row r="11904">
          <cell r="A11904" t="str">
            <v>CCIN001168-18000-001</v>
          </cell>
          <cell r="I11904">
            <v>5971145</v>
          </cell>
        </row>
        <row r="11905">
          <cell r="A11905" t="str">
            <v>CCIN001168-19000-001</v>
          </cell>
          <cell r="I11905">
            <v>2500000</v>
          </cell>
        </row>
        <row r="11906">
          <cell r="A11906" t="str">
            <v>CCIN001168-20000-001</v>
          </cell>
          <cell r="I11906">
            <v>1000000</v>
          </cell>
        </row>
        <row r="11907">
          <cell r="A11907" t="str">
            <v>CCIN001168-2000-001</v>
          </cell>
          <cell r="I11907">
            <v>5000000</v>
          </cell>
        </row>
        <row r="11908">
          <cell r="A11908" t="str">
            <v>CCIN001168-21000-001</v>
          </cell>
          <cell r="I11908">
            <v>638830</v>
          </cell>
        </row>
        <row r="11909">
          <cell r="A11909" t="str">
            <v>CCIN001168-23000-001</v>
          </cell>
          <cell r="I11909">
            <v>2062372</v>
          </cell>
        </row>
        <row r="11910">
          <cell r="A11910" t="str">
            <v>CCIN001168-24000-001</v>
          </cell>
          <cell r="I11910">
            <v>4124227</v>
          </cell>
        </row>
        <row r="11911">
          <cell r="A11911" t="str">
            <v>CCIN001168-25000-001</v>
          </cell>
          <cell r="I11911">
            <v>2062372</v>
          </cell>
        </row>
        <row r="11912">
          <cell r="A11912" t="str">
            <v>CCIN001168-26000-001</v>
          </cell>
          <cell r="I11912">
            <v>515980</v>
          </cell>
        </row>
        <row r="11913">
          <cell r="A11913" t="str">
            <v>CCIN001168-27000-001</v>
          </cell>
          <cell r="I11913">
            <v>515980</v>
          </cell>
        </row>
        <row r="11914">
          <cell r="A11914" t="str">
            <v>CCIN001168-28000-001</v>
          </cell>
          <cell r="I11914">
            <v>8000000</v>
          </cell>
        </row>
        <row r="11915">
          <cell r="A11915" t="str">
            <v>CCIN001168-29000-001</v>
          </cell>
          <cell r="I11915">
            <v>1031547</v>
          </cell>
        </row>
        <row r="11916">
          <cell r="A11916" t="str">
            <v>CCIN001168-30000-001</v>
          </cell>
          <cell r="I11916">
            <v>1031547</v>
          </cell>
        </row>
        <row r="11917">
          <cell r="A11917" t="str">
            <v>CCIN001168-3000-001</v>
          </cell>
          <cell r="I11917">
            <v>10000000</v>
          </cell>
        </row>
        <row r="11918">
          <cell r="A11918" t="str">
            <v>CCIN001168-31000-001</v>
          </cell>
          <cell r="I11918">
            <v>5155258</v>
          </cell>
        </row>
        <row r="11919">
          <cell r="A11919" t="str">
            <v>CCIN001168-32000-001</v>
          </cell>
          <cell r="I11919">
            <v>9434958</v>
          </cell>
        </row>
        <row r="11920">
          <cell r="A11920" t="str">
            <v>CCIN001168-34000-001</v>
          </cell>
          <cell r="I11920">
            <v>745320</v>
          </cell>
        </row>
        <row r="11921">
          <cell r="A11921" t="str">
            <v>CCIN001168-36000-001</v>
          </cell>
          <cell r="I11921">
            <v>8105737</v>
          </cell>
        </row>
        <row r="11922">
          <cell r="A11922" t="str">
            <v>CCIN001168-37000-001</v>
          </cell>
          <cell r="I11922">
            <v>2128298</v>
          </cell>
        </row>
        <row r="11923">
          <cell r="A11923" t="str">
            <v>CCIN001168-38000-001</v>
          </cell>
          <cell r="I11923">
            <v>2341064</v>
          </cell>
        </row>
        <row r="11924">
          <cell r="A11924" t="str">
            <v>CCIN001168-39000-001</v>
          </cell>
          <cell r="I11924">
            <v>1596384</v>
          </cell>
        </row>
        <row r="11925">
          <cell r="A11925" t="str">
            <v>CCIN001168-40000-001</v>
          </cell>
          <cell r="I11925">
            <v>5000000</v>
          </cell>
        </row>
        <row r="11926">
          <cell r="A11926" t="str">
            <v>CCIN001168-4000-001</v>
          </cell>
          <cell r="I11926">
            <v>4000000</v>
          </cell>
        </row>
        <row r="11927">
          <cell r="A11927" t="str">
            <v>CCIN001168-41000-001</v>
          </cell>
          <cell r="I11927">
            <v>5000000</v>
          </cell>
        </row>
        <row r="11928">
          <cell r="A11928" t="str">
            <v>CCIN001168-42000-001</v>
          </cell>
          <cell r="I11928">
            <v>2128298</v>
          </cell>
        </row>
        <row r="11929">
          <cell r="A11929" t="str">
            <v>CCIN001168-43000-001</v>
          </cell>
          <cell r="I11929">
            <v>2396459</v>
          </cell>
        </row>
        <row r="11930">
          <cell r="A11930" t="str">
            <v>CCIN001168-44000-001</v>
          </cell>
          <cell r="I11930">
            <v>10417292</v>
          </cell>
        </row>
        <row r="11931">
          <cell r="A11931" t="str">
            <v>CCIN001168-45000-001</v>
          </cell>
          <cell r="I11931">
            <v>1121094</v>
          </cell>
        </row>
        <row r="11932">
          <cell r="A11932" t="str">
            <v>CCIN001168-46000-001</v>
          </cell>
          <cell r="I11932">
            <v>2128298</v>
          </cell>
        </row>
        <row r="11933">
          <cell r="A11933" t="str">
            <v>CCIN001168-47000-001</v>
          </cell>
          <cell r="I11933">
            <v>2660212</v>
          </cell>
        </row>
        <row r="11934">
          <cell r="A11934" t="str">
            <v>CCIN001168-48000-001</v>
          </cell>
          <cell r="I11934">
            <v>1011277</v>
          </cell>
        </row>
        <row r="11935">
          <cell r="A11935" t="str">
            <v>CCIN001168-49000-001</v>
          </cell>
          <cell r="I11935">
            <v>5319788</v>
          </cell>
        </row>
        <row r="11936">
          <cell r="A11936" t="str">
            <v>CCIN001168-50000-001</v>
          </cell>
          <cell r="I11936">
            <v>958086</v>
          </cell>
        </row>
        <row r="11937">
          <cell r="A11937" t="str">
            <v>CCIN001168-5000-001</v>
          </cell>
          <cell r="I11937">
            <v>5000000</v>
          </cell>
        </row>
        <row r="11938">
          <cell r="A11938" t="str">
            <v>CCIN001168-51000-001</v>
          </cell>
          <cell r="I11938">
            <v>1915532</v>
          </cell>
        </row>
        <row r="11939">
          <cell r="A11939" t="str">
            <v>CCIN001168-52000-001</v>
          </cell>
          <cell r="I11939">
            <v>1915532</v>
          </cell>
        </row>
        <row r="11940">
          <cell r="A11940" t="str">
            <v>CCIN001168-54000-001</v>
          </cell>
          <cell r="I11940">
            <v>2188126</v>
          </cell>
        </row>
        <row r="11941">
          <cell r="A11941" t="str">
            <v>CCIN001168-55000-001</v>
          </cell>
          <cell r="I11941">
            <v>1596384</v>
          </cell>
        </row>
        <row r="11942">
          <cell r="A11942" t="str">
            <v>CCIN001168-57000-001</v>
          </cell>
          <cell r="I11942">
            <v>5180835</v>
          </cell>
        </row>
        <row r="11943">
          <cell r="A11943" t="str">
            <v>CCIN001168-58000-001</v>
          </cell>
          <cell r="I11943">
            <v>1596384</v>
          </cell>
        </row>
        <row r="11944">
          <cell r="A11944" t="str">
            <v>CCIN001168-59000-001</v>
          </cell>
          <cell r="I11944">
            <v>16003772</v>
          </cell>
        </row>
        <row r="11945">
          <cell r="A11945" t="str">
            <v>CCIN001168-60000-001</v>
          </cell>
          <cell r="I11945">
            <v>938125</v>
          </cell>
        </row>
        <row r="11946">
          <cell r="A11946" t="str">
            <v>CCIN001168-6000-001</v>
          </cell>
          <cell r="I11946">
            <v>3844000</v>
          </cell>
        </row>
        <row r="11947">
          <cell r="A11947" t="str">
            <v>CCIN001168-61000-001</v>
          </cell>
          <cell r="I11947">
            <v>5149498</v>
          </cell>
        </row>
        <row r="11948">
          <cell r="A11948" t="str">
            <v>CCIN001168-62000-001</v>
          </cell>
          <cell r="I11948">
            <v>22987194</v>
          </cell>
        </row>
        <row r="11949">
          <cell r="A11949" t="str">
            <v>CCIN001168-7000-001</v>
          </cell>
          <cell r="I11949">
            <v>2000000</v>
          </cell>
        </row>
        <row r="11950">
          <cell r="A11950" t="str">
            <v>CCIN001168-8000-001</v>
          </cell>
          <cell r="I11950">
            <v>2000000</v>
          </cell>
        </row>
        <row r="11951">
          <cell r="A11951" t="str">
            <v>CCIN001168-9000-001</v>
          </cell>
          <cell r="I11951">
            <v>10000000</v>
          </cell>
        </row>
        <row r="11952">
          <cell r="A11952" t="str">
            <v>CCIN001169-1000-001</v>
          </cell>
          <cell r="I11952">
            <v>204000</v>
          </cell>
        </row>
        <row r="11953">
          <cell r="A11953" t="str">
            <v>CCIN001170-1000-001</v>
          </cell>
          <cell r="I11953">
            <v>300000</v>
          </cell>
        </row>
        <row r="11954">
          <cell r="A11954" t="str">
            <v>CCIN001170-2000-001</v>
          </cell>
          <cell r="I11954">
            <v>50000</v>
          </cell>
        </row>
        <row r="11955">
          <cell r="A11955" t="str">
            <v>CCIN001170-3000-002</v>
          </cell>
          <cell r="I11955">
            <v>186862</v>
          </cell>
        </row>
        <row r="11956">
          <cell r="A11956" t="str">
            <v>CCIN001170-4000-002</v>
          </cell>
          <cell r="I11956">
            <v>63138</v>
          </cell>
        </row>
        <row r="11957">
          <cell r="A11957" t="str">
            <v>CCIN001170-6000-002</v>
          </cell>
          <cell r="I11957">
            <v>63138</v>
          </cell>
        </row>
        <row r="11958">
          <cell r="A11958" t="str">
            <v>CCIN001171-1000-001</v>
          </cell>
          <cell r="I11958">
            <v>100000</v>
          </cell>
        </row>
        <row r="11959">
          <cell r="A11959" t="str">
            <v>CCIN001171-2000-001</v>
          </cell>
          <cell r="I11959">
            <v>50000</v>
          </cell>
        </row>
        <row r="11960">
          <cell r="A11960" t="str">
            <v>CCIN001171-3000-001</v>
          </cell>
          <cell r="I11960">
            <v>60000</v>
          </cell>
        </row>
        <row r="11961">
          <cell r="A11961" t="str">
            <v>CCIN001171-4000-001</v>
          </cell>
          <cell r="I11961">
            <v>100000</v>
          </cell>
        </row>
        <row r="11962">
          <cell r="A11962" t="str">
            <v>CCIN001171-5000-001</v>
          </cell>
          <cell r="I11962">
            <v>32500</v>
          </cell>
        </row>
        <row r="11963">
          <cell r="A11963" t="str">
            <v>CCIN001171-6000-001</v>
          </cell>
          <cell r="I11963">
            <v>50000</v>
          </cell>
        </row>
        <row r="11964">
          <cell r="A11964" t="str">
            <v>CCIN001173-1000-001</v>
          </cell>
          <cell r="I11964">
            <v>60000</v>
          </cell>
        </row>
        <row r="11965">
          <cell r="A11965" t="str">
            <v>CCIN001173-1000-002</v>
          </cell>
          <cell r="I11965">
            <v>543192</v>
          </cell>
        </row>
        <row r="11966">
          <cell r="A11966" t="str">
            <v>CCIN001173-2000-001</v>
          </cell>
          <cell r="I11966">
            <v>150000</v>
          </cell>
        </row>
        <row r="11967">
          <cell r="A11967" t="str">
            <v>CCIN001173-2000-002</v>
          </cell>
          <cell r="I11967">
            <v>1500000</v>
          </cell>
        </row>
        <row r="11968">
          <cell r="A11968" t="str">
            <v>CCIN001173-3000-002</v>
          </cell>
          <cell r="I11968">
            <v>1500000</v>
          </cell>
        </row>
        <row r="11969">
          <cell r="A11969" t="str">
            <v>CCIN001173-4000-002</v>
          </cell>
          <cell r="I11969">
            <v>1200000</v>
          </cell>
        </row>
        <row r="11970">
          <cell r="A11970" t="str">
            <v>CCIN001173-5000-002</v>
          </cell>
          <cell r="I11970">
            <v>1000000</v>
          </cell>
        </row>
        <row r="11971">
          <cell r="A11971" t="str">
            <v>CCIN001173-6000-002</v>
          </cell>
          <cell r="I11971">
            <v>1500000</v>
          </cell>
        </row>
        <row r="11972">
          <cell r="A11972" t="str">
            <v>CCIN001174-1000-001</v>
          </cell>
          <cell r="I11972">
            <v>110000</v>
          </cell>
        </row>
        <row r="11973">
          <cell r="A11973" t="str">
            <v>CCIN001174-1000-002</v>
          </cell>
          <cell r="I11973">
            <v>250000</v>
          </cell>
        </row>
        <row r="11974">
          <cell r="A11974" t="str">
            <v>CCIN001174-2000-001</v>
          </cell>
          <cell r="I11974">
            <v>60000</v>
          </cell>
        </row>
        <row r="11975">
          <cell r="A11975" t="str">
            <v>CCIN001174-3000-001</v>
          </cell>
          <cell r="I11975">
            <v>60000</v>
          </cell>
        </row>
        <row r="11976">
          <cell r="A11976" t="str">
            <v>CCIN001175-10000-002</v>
          </cell>
          <cell r="I11976">
            <v>90000</v>
          </cell>
        </row>
        <row r="11977">
          <cell r="A11977" t="str">
            <v>CCIN001175-1000-001</v>
          </cell>
          <cell r="I11977">
            <v>200000</v>
          </cell>
        </row>
        <row r="11978">
          <cell r="A11978" t="str">
            <v>CCIN001175-1000-002</v>
          </cell>
          <cell r="I11978">
            <v>700000</v>
          </cell>
        </row>
        <row r="11979">
          <cell r="A11979" t="str">
            <v>CCIN001175-1000-005</v>
          </cell>
          <cell r="I11979">
            <v>110000</v>
          </cell>
        </row>
        <row r="11980">
          <cell r="A11980" t="str">
            <v>CCIN001175-11000-002</v>
          </cell>
          <cell r="I11980">
            <v>60000</v>
          </cell>
        </row>
        <row r="11981">
          <cell r="A11981" t="str">
            <v>CCIN001175-12000-002</v>
          </cell>
          <cell r="I11981">
            <v>65000</v>
          </cell>
        </row>
        <row r="11982">
          <cell r="A11982" t="str">
            <v>CCIN001175-13000-002</v>
          </cell>
          <cell r="I11982">
            <v>140000</v>
          </cell>
        </row>
        <row r="11983">
          <cell r="A11983" t="str">
            <v>CCIN001175-14000-002</v>
          </cell>
          <cell r="I11983">
            <v>79000</v>
          </cell>
        </row>
        <row r="11984">
          <cell r="A11984" t="str">
            <v>CCIN001175-15000-002</v>
          </cell>
          <cell r="I11984">
            <v>150000</v>
          </cell>
        </row>
        <row r="11985">
          <cell r="A11985" t="str">
            <v>CCIN001175-16000-002</v>
          </cell>
          <cell r="I11985">
            <v>500000</v>
          </cell>
        </row>
        <row r="11986">
          <cell r="A11986" t="str">
            <v>CCIN001175-17000-002</v>
          </cell>
          <cell r="I11986">
            <v>50000</v>
          </cell>
        </row>
        <row r="11987">
          <cell r="A11987" t="str">
            <v>CCIN001175-18000-002</v>
          </cell>
          <cell r="I11987">
            <v>50000</v>
          </cell>
        </row>
        <row r="11988">
          <cell r="A11988" t="str">
            <v>CCIN001175-2000-002</v>
          </cell>
          <cell r="I11988">
            <v>50000</v>
          </cell>
        </row>
        <row r="11989">
          <cell r="A11989" t="str">
            <v>CCIN001175-3000-002</v>
          </cell>
          <cell r="I11989">
            <v>40000</v>
          </cell>
        </row>
        <row r="11990">
          <cell r="A11990" t="str">
            <v>CCIN001175-4000-002</v>
          </cell>
          <cell r="I11990">
            <v>20000</v>
          </cell>
        </row>
        <row r="11991">
          <cell r="A11991" t="str">
            <v>CCIN001175-5000-002</v>
          </cell>
          <cell r="I11991">
            <v>25000</v>
          </cell>
        </row>
        <row r="11992">
          <cell r="A11992" t="str">
            <v>CCIN001175-6000-002</v>
          </cell>
          <cell r="I11992">
            <v>744000</v>
          </cell>
        </row>
        <row r="11993">
          <cell r="A11993" t="str">
            <v>CCIN001175-7000-002</v>
          </cell>
          <cell r="I11993">
            <v>70000</v>
          </cell>
        </row>
        <row r="11994">
          <cell r="A11994" t="str">
            <v>CCIN001175-9000-002</v>
          </cell>
          <cell r="I11994">
            <v>80000</v>
          </cell>
        </row>
        <row r="11995">
          <cell r="A11995" t="str">
            <v>CCIN001176-1000-001</v>
          </cell>
          <cell r="I11995">
            <v>500000</v>
          </cell>
        </row>
        <row r="11996">
          <cell r="A11996" t="str">
            <v>CCIN001176-1000-005</v>
          </cell>
          <cell r="I11996">
            <v>85000</v>
          </cell>
        </row>
        <row r="11997">
          <cell r="A11997" t="str">
            <v>CCIN001176-2000-005</v>
          </cell>
          <cell r="I11997">
            <v>105000</v>
          </cell>
        </row>
        <row r="11998">
          <cell r="A11998" t="str">
            <v>CCIN001176-4000-005</v>
          </cell>
          <cell r="I11998">
            <v>246251</v>
          </cell>
        </row>
        <row r="11999">
          <cell r="A11999" t="str">
            <v>CCIN001177-1000-001</v>
          </cell>
          <cell r="I11999">
            <v>200000</v>
          </cell>
        </row>
        <row r="12000">
          <cell r="A12000" t="str">
            <v>CCIN001177-1000-002</v>
          </cell>
          <cell r="I12000">
            <v>25000</v>
          </cell>
        </row>
        <row r="12001">
          <cell r="A12001" t="str">
            <v>CCIN001178-1000-001</v>
          </cell>
          <cell r="I12001">
            <v>40000</v>
          </cell>
        </row>
        <row r="12002">
          <cell r="A12002" t="str">
            <v>CCIN001179-1000-005</v>
          </cell>
          <cell r="I12002">
            <v>140000</v>
          </cell>
        </row>
        <row r="12003">
          <cell r="A12003" t="str">
            <v>CCIN001179-2000-002</v>
          </cell>
          <cell r="I12003">
            <v>20000</v>
          </cell>
        </row>
        <row r="12004">
          <cell r="A12004" t="str">
            <v>CCIN001180-1000-001</v>
          </cell>
          <cell r="I12004">
            <v>220000</v>
          </cell>
        </row>
        <row r="12005">
          <cell r="A12005" t="str">
            <v>CCIN001180-1000-002</v>
          </cell>
          <cell r="I12005">
            <v>260000</v>
          </cell>
        </row>
        <row r="12006">
          <cell r="A12006" t="str">
            <v>CCIN001180-2000-001</v>
          </cell>
          <cell r="I12006">
            <v>220000</v>
          </cell>
        </row>
        <row r="12007">
          <cell r="A12007" t="str">
            <v>CCIN001180-3000-001</v>
          </cell>
          <cell r="I12007">
            <v>258000</v>
          </cell>
        </row>
        <row r="12008">
          <cell r="A12008" t="str">
            <v>CCIN001180-3000-002</v>
          </cell>
          <cell r="I12008">
            <v>20000</v>
          </cell>
        </row>
        <row r="12009">
          <cell r="A12009" t="str">
            <v>CCIN001180-4000-002</v>
          </cell>
          <cell r="I12009">
            <v>30000</v>
          </cell>
        </row>
        <row r="12010">
          <cell r="A12010" t="str">
            <v>CCIN001180-6000-002</v>
          </cell>
          <cell r="I12010">
            <v>40000</v>
          </cell>
        </row>
        <row r="12011">
          <cell r="A12011" t="str">
            <v>CCIN001180-7000-002</v>
          </cell>
          <cell r="I12011">
            <v>50000</v>
          </cell>
        </row>
        <row r="12012">
          <cell r="A12012" t="str">
            <v>CCIN001180-8000-002</v>
          </cell>
          <cell r="I12012">
            <v>50000</v>
          </cell>
        </row>
        <row r="12013">
          <cell r="A12013" t="str">
            <v>CCIN001180-9000-002</v>
          </cell>
          <cell r="I12013">
            <v>50000</v>
          </cell>
        </row>
        <row r="12014">
          <cell r="A12014" t="str">
            <v>CCIN001181-1000-001</v>
          </cell>
          <cell r="I12014">
            <v>200000</v>
          </cell>
        </row>
        <row r="12015">
          <cell r="A12015" t="str">
            <v>CCIN001181-1000-002</v>
          </cell>
          <cell r="I12015">
            <v>231000</v>
          </cell>
        </row>
        <row r="12016">
          <cell r="A12016" t="str">
            <v>CCIN001182-1000-001</v>
          </cell>
          <cell r="I12016">
            <v>250000</v>
          </cell>
        </row>
        <row r="12017">
          <cell r="A12017" t="str">
            <v>CCIN001182-2000-001</v>
          </cell>
          <cell r="I12017">
            <v>208000</v>
          </cell>
        </row>
        <row r="12018">
          <cell r="A12018" t="str">
            <v>CCIN001182-3000-001</v>
          </cell>
          <cell r="I12018">
            <v>258000</v>
          </cell>
        </row>
        <row r="12019">
          <cell r="A12019" t="str">
            <v>CCIN001182-4000-001</v>
          </cell>
          <cell r="I12019">
            <v>258000</v>
          </cell>
        </row>
        <row r="12020">
          <cell r="A12020" t="str">
            <v>CCIN001182-5000-001</v>
          </cell>
          <cell r="I12020">
            <v>278000</v>
          </cell>
        </row>
        <row r="12021">
          <cell r="A12021" t="str">
            <v>CCIN001182-6000-001</v>
          </cell>
          <cell r="I12021">
            <v>340000</v>
          </cell>
        </row>
        <row r="12022">
          <cell r="A12022" t="str">
            <v>CCIN001182-7000-001</v>
          </cell>
          <cell r="I12022">
            <v>340000</v>
          </cell>
        </row>
        <row r="12023">
          <cell r="A12023" t="str">
            <v>CCIN001182-8000-001</v>
          </cell>
          <cell r="I12023">
            <v>320000</v>
          </cell>
        </row>
        <row r="12024">
          <cell r="A12024" t="str">
            <v>CCIN001182-9000-001</v>
          </cell>
          <cell r="I12024">
            <v>320000</v>
          </cell>
        </row>
        <row r="12025">
          <cell r="A12025" t="str">
            <v>CCIN001183-1000-001</v>
          </cell>
          <cell r="I12025">
            <v>10000</v>
          </cell>
        </row>
        <row r="12026">
          <cell r="A12026" t="str">
            <v>CCIN001183-1000-005</v>
          </cell>
          <cell r="I12026">
            <v>180000</v>
          </cell>
        </row>
        <row r="12027">
          <cell r="A12027" t="str">
            <v>CCIN001184-1000-001</v>
          </cell>
          <cell r="I12027">
            <v>50000</v>
          </cell>
        </row>
        <row r="12028">
          <cell r="A12028" t="str">
            <v>CCIN001184-2000-005</v>
          </cell>
          <cell r="I12028">
            <v>465000</v>
          </cell>
        </row>
        <row r="12029">
          <cell r="A12029" t="str">
            <v>CCIN001184-3000-001</v>
          </cell>
          <cell r="I12029">
            <v>80000</v>
          </cell>
        </row>
        <row r="12030">
          <cell r="A12030" t="str">
            <v>CCIN001184-4000-001</v>
          </cell>
          <cell r="I12030">
            <v>60000</v>
          </cell>
        </row>
        <row r="12031">
          <cell r="A12031" t="str">
            <v>CCIN001185-1000-001</v>
          </cell>
          <cell r="I12031">
            <v>114000</v>
          </cell>
        </row>
        <row r="12032">
          <cell r="A12032" t="str">
            <v>CCIN001185-1000-002</v>
          </cell>
          <cell r="I12032">
            <v>130000</v>
          </cell>
        </row>
        <row r="12033">
          <cell r="A12033" t="str">
            <v>CCIN001185-1000-005</v>
          </cell>
          <cell r="I12033">
            <v>85000</v>
          </cell>
        </row>
        <row r="12034">
          <cell r="A12034" t="str">
            <v>CCIN001186-1000-001</v>
          </cell>
          <cell r="I12034">
            <v>141000</v>
          </cell>
        </row>
        <row r="12035">
          <cell r="A12035" t="str">
            <v>CCIN001186-1000-005</v>
          </cell>
          <cell r="I12035">
            <v>130000</v>
          </cell>
        </row>
        <row r="12036">
          <cell r="A12036" t="str">
            <v>CCIN001186-2000-001</v>
          </cell>
          <cell r="I12036">
            <v>141000</v>
          </cell>
        </row>
        <row r="12037">
          <cell r="A12037" t="str">
            <v>CCIN001186-3000-001</v>
          </cell>
          <cell r="I12037">
            <v>149000</v>
          </cell>
        </row>
        <row r="12038">
          <cell r="A12038" t="str">
            <v>CCIN001187-1000-001</v>
          </cell>
          <cell r="I12038">
            <v>20000</v>
          </cell>
        </row>
        <row r="12039">
          <cell r="A12039" t="str">
            <v>CCIN001187-1000-005</v>
          </cell>
          <cell r="I12039">
            <v>95000</v>
          </cell>
        </row>
        <row r="12040">
          <cell r="A12040" t="str">
            <v>CCIN001187-2000-001</v>
          </cell>
          <cell r="I12040">
            <v>20000</v>
          </cell>
        </row>
        <row r="12041">
          <cell r="A12041" t="str">
            <v>CCIN001187-2000-005</v>
          </cell>
          <cell r="I12041">
            <v>165639</v>
          </cell>
        </row>
        <row r="12042">
          <cell r="A12042" t="str">
            <v>CCIN001187-3000-001</v>
          </cell>
          <cell r="I12042">
            <v>20000</v>
          </cell>
        </row>
        <row r="12043">
          <cell r="A12043" t="str">
            <v>CCIN001188-1000-002</v>
          </cell>
          <cell r="I12043">
            <v>84000</v>
          </cell>
        </row>
        <row r="12044">
          <cell r="A12044" t="str">
            <v>CCIN001188-2000-001</v>
          </cell>
          <cell r="I12044">
            <v>1000000</v>
          </cell>
        </row>
        <row r="12045">
          <cell r="A12045" t="str">
            <v>CCIN001188-3000-001</v>
          </cell>
          <cell r="I12045">
            <v>1187862</v>
          </cell>
        </row>
        <row r="12046">
          <cell r="A12046" t="str">
            <v>CCIN001188-4000-001</v>
          </cell>
          <cell r="I12046">
            <v>550000</v>
          </cell>
        </row>
        <row r="12047">
          <cell r="A12047" t="str">
            <v>CCIN001188-6000-001</v>
          </cell>
          <cell r="I12047">
            <v>1000000</v>
          </cell>
        </row>
        <row r="12048">
          <cell r="A12048" t="str">
            <v>CCIN001189-1000-001</v>
          </cell>
          <cell r="I12048">
            <v>200000</v>
          </cell>
        </row>
        <row r="12049">
          <cell r="A12049" t="str">
            <v>CCIN001189-1000-005</v>
          </cell>
          <cell r="I12049">
            <v>80000</v>
          </cell>
        </row>
        <row r="12050">
          <cell r="A12050" t="str">
            <v>CCIN001189-13000-001</v>
          </cell>
          <cell r="I12050">
            <v>500000</v>
          </cell>
        </row>
        <row r="12051">
          <cell r="A12051" t="str">
            <v>CCIN001189-15000-001</v>
          </cell>
          <cell r="I12051">
            <v>800000</v>
          </cell>
        </row>
        <row r="12052">
          <cell r="A12052" t="str">
            <v>CCIN001189-16000-001</v>
          </cell>
          <cell r="I12052">
            <v>800000</v>
          </cell>
        </row>
        <row r="12053">
          <cell r="A12053" t="str">
            <v>CCIN001189-17000-001</v>
          </cell>
          <cell r="I12053">
            <v>778362</v>
          </cell>
        </row>
        <row r="12054">
          <cell r="A12054" t="str">
            <v>CCIN001189-19000-001</v>
          </cell>
          <cell r="I12054">
            <v>550000</v>
          </cell>
        </row>
        <row r="12055">
          <cell r="A12055" t="str">
            <v>CCIN001189-20000-001</v>
          </cell>
          <cell r="I12055">
            <v>110000</v>
          </cell>
        </row>
        <row r="12056">
          <cell r="A12056" t="str">
            <v>CCIN001189-2000-001</v>
          </cell>
          <cell r="I12056">
            <v>200000</v>
          </cell>
        </row>
        <row r="12057">
          <cell r="A12057" t="str">
            <v>CCIN001189-3000-001</v>
          </cell>
          <cell r="I12057">
            <v>200000</v>
          </cell>
        </row>
        <row r="12058">
          <cell r="A12058" t="str">
            <v>CCIN001189-5000-001</v>
          </cell>
          <cell r="I12058">
            <v>200000</v>
          </cell>
        </row>
        <row r="12059">
          <cell r="A12059" t="str">
            <v>CCIN001189-6000-001</v>
          </cell>
          <cell r="I12059">
            <v>204000</v>
          </cell>
        </row>
        <row r="12060">
          <cell r="A12060" t="str">
            <v>CCIN001189-7000-001</v>
          </cell>
          <cell r="I12060">
            <v>204000</v>
          </cell>
        </row>
        <row r="12061">
          <cell r="A12061" t="str">
            <v>CCIN001189-8000-001</v>
          </cell>
          <cell r="I12061">
            <v>200000</v>
          </cell>
        </row>
        <row r="12062">
          <cell r="A12062" t="str">
            <v>CCIN001189-9000-001</v>
          </cell>
          <cell r="I12062">
            <v>200000</v>
          </cell>
        </row>
        <row r="12063">
          <cell r="A12063" t="str">
            <v>CCIN001190-1000-001</v>
          </cell>
          <cell r="I12063">
            <v>50000</v>
          </cell>
        </row>
        <row r="12064">
          <cell r="A12064" t="str">
            <v>CCIN001190-1000-005</v>
          </cell>
          <cell r="I12064">
            <v>35000</v>
          </cell>
        </row>
        <row r="12065">
          <cell r="A12065" t="str">
            <v>CCIN001190-2000-001</v>
          </cell>
          <cell r="I12065">
            <v>70000</v>
          </cell>
        </row>
        <row r="12066">
          <cell r="A12066" t="str">
            <v>CCIN001191-1000-001</v>
          </cell>
          <cell r="I12066">
            <v>15000</v>
          </cell>
        </row>
        <row r="12067">
          <cell r="A12067" t="str">
            <v>CCIN001191-1000-002</v>
          </cell>
          <cell r="I12067">
            <v>220000</v>
          </cell>
        </row>
        <row r="12068">
          <cell r="A12068" t="str">
            <v>CCIN001191-1000-005</v>
          </cell>
          <cell r="I12068">
            <v>100000</v>
          </cell>
        </row>
        <row r="12069">
          <cell r="A12069" t="str">
            <v>CCIN001191-2000-001</v>
          </cell>
          <cell r="I12069">
            <v>15000</v>
          </cell>
        </row>
        <row r="12070">
          <cell r="A12070" t="str">
            <v>CCIN001191-3000-001</v>
          </cell>
          <cell r="I12070">
            <v>22000</v>
          </cell>
        </row>
        <row r="12071">
          <cell r="A12071" t="str">
            <v>CCIN001191-4000-001</v>
          </cell>
          <cell r="I12071">
            <v>28000</v>
          </cell>
        </row>
        <row r="12072">
          <cell r="A12072" t="str">
            <v>CCIN001191-5000-001</v>
          </cell>
          <cell r="I12072">
            <v>28000</v>
          </cell>
        </row>
        <row r="12073">
          <cell r="A12073" t="str">
            <v>CCIN001191-7000-001</v>
          </cell>
          <cell r="I12073">
            <v>28000</v>
          </cell>
        </row>
        <row r="12074">
          <cell r="A12074" t="str">
            <v>CCIN001191-8000-001</v>
          </cell>
          <cell r="I12074">
            <v>31820</v>
          </cell>
        </row>
        <row r="12075">
          <cell r="A12075" t="str">
            <v>CCIN001191-9000-001</v>
          </cell>
          <cell r="I12075">
            <v>60000</v>
          </cell>
        </row>
        <row r="12076">
          <cell r="A12076" t="str">
            <v>CCIN001192-1000-002</v>
          </cell>
          <cell r="I12076">
            <v>200000</v>
          </cell>
        </row>
        <row r="12077">
          <cell r="A12077" t="str">
            <v>CCIN001192-1000-005</v>
          </cell>
          <cell r="I12077">
            <v>410000</v>
          </cell>
        </row>
        <row r="12078">
          <cell r="A12078" t="str">
            <v>CCIN001193-1000-001</v>
          </cell>
          <cell r="I12078">
            <v>10000</v>
          </cell>
        </row>
        <row r="12079">
          <cell r="A12079" t="str">
            <v>CCIN001193-1000-002</v>
          </cell>
          <cell r="I12079">
            <v>1500000</v>
          </cell>
        </row>
        <row r="12080">
          <cell r="A12080" t="str">
            <v>CCIN001193-1000-005</v>
          </cell>
          <cell r="I12080">
            <v>45800</v>
          </cell>
        </row>
        <row r="12081">
          <cell r="A12081" t="str">
            <v>CCIN001193-2000-001</v>
          </cell>
          <cell r="I12081">
            <v>10000</v>
          </cell>
        </row>
        <row r="12082">
          <cell r="A12082" t="str">
            <v>CCIN001193-3000-001</v>
          </cell>
          <cell r="I12082">
            <v>10000</v>
          </cell>
        </row>
        <row r="12083">
          <cell r="A12083" t="str">
            <v>CCIN001193-4000-001</v>
          </cell>
          <cell r="I12083">
            <v>10000</v>
          </cell>
        </row>
        <row r="12084">
          <cell r="A12084" t="str">
            <v>CCIN001193-5000-001</v>
          </cell>
          <cell r="I12084">
            <v>12000</v>
          </cell>
        </row>
        <row r="12085">
          <cell r="A12085" t="str">
            <v>CCIN001194-1000-001</v>
          </cell>
          <cell r="I12085">
            <v>330000</v>
          </cell>
        </row>
        <row r="12086">
          <cell r="A12086" t="str">
            <v>CCIN001194-1000-005</v>
          </cell>
          <cell r="I12086">
            <v>884662</v>
          </cell>
        </row>
        <row r="12087">
          <cell r="A12087" t="str">
            <v>CCIN001194-2000-005</v>
          </cell>
          <cell r="I12087">
            <v>7000000</v>
          </cell>
        </row>
        <row r="12088">
          <cell r="A12088" t="str">
            <v>CCIN001195-1000-001</v>
          </cell>
          <cell r="I12088">
            <v>40000</v>
          </cell>
        </row>
        <row r="12089">
          <cell r="A12089" t="str">
            <v>CCIN001195-1000-002</v>
          </cell>
          <cell r="I12089">
            <v>252000</v>
          </cell>
        </row>
        <row r="12090">
          <cell r="A12090" t="str">
            <v>CCIN001196-1000-001</v>
          </cell>
          <cell r="I12090">
            <v>180000</v>
          </cell>
        </row>
        <row r="12091">
          <cell r="A12091" t="str">
            <v>CCIN001196-1000-002</v>
          </cell>
          <cell r="I12091">
            <v>2000000</v>
          </cell>
        </row>
        <row r="12092">
          <cell r="A12092" t="str">
            <v>CCIN001196-1000-005</v>
          </cell>
          <cell r="I12092">
            <v>75000</v>
          </cell>
        </row>
        <row r="12093">
          <cell r="A12093" t="str">
            <v>CCIN001197-1000-001</v>
          </cell>
          <cell r="I12093">
            <v>400000</v>
          </cell>
        </row>
        <row r="12094">
          <cell r="A12094" t="str">
            <v>CCIN001197-1000-002</v>
          </cell>
          <cell r="I12094">
            <v>319788</v>
          </cell>
        </row>
        <row r="12095">
          <cell r="A12095" t="str">
            <v>CCIN001197-2000-001</v>
          </cell>
          <cell r="I12095">
            <v>450000</v>
          </cell>
        </row>
        <row r="12096">
          <cell r="A12096" t="str">
            <v>CCIN001197-2000-005</v>
          </cell>
          <cell r="I12096">
            <v>40000</v>
          </cell>
        </row>
        <row r="12097">
          <cell r="A12097" t="str">
            <v>CCIN001198-1000-001</v>
          </cell>
          <cell r="I12097">
            <v>200000</v>
          </cell>
        </row>
        <row r="12098">
          <cell r="A12098" t="str">
            <v>CCIN001198-1000-002</v>
          </cell>
          <cell r="I12098">
            <v>870000</v>
          </cell>
        </row>
        <row r="12099">
          <cell r="A12099" t="str">
            <v>CCIN001198-2000-001</v>
          </cell>
          <cell r="I12099">
            <v>320000</v>
          </cell>
        </row>
        <row r="12100">
          <cell r="A12100" t="str">
            <v>CCIN001198-2000-002</v>
          </cell>
          <cell r="I12100">
            <v>1200000</v>
          </cell>
        </row>
        <row r="12101">
          <cell r="A12101" t="str">
            <v>CCIN001198-3000-001</v>
          </cell>
          <cell r="I12101">
            <v>100000</v>
          </cell>
        </row>
        <row r="12102">
          <cell r="A12102" t="str">
            <v>CCIN001198-4000-001</v>
          </cell>
          <cell r="I12102">
            <v>258000</v>
          </cell>
        </row>
        <row r="12103">
          <cell r="A12103" t="str">
            <v>CCIN001198-6000-001</v>
          </cell>
          <cell r="I12103">
            <v>258000</v>
          </cell>
        </row>
        <row r="12104">
          <cell r="A12104" t="str">
            <v>CCIN001198-7000-001</v>
          </cell>
          <cell r="I12104">
            <v>370000</v>
          </cell>
        </row>
        <row r="12105">
          <cell r="A12105" t="str">
            <v>CCIN001198-8000-001</v>
          </cell>
          <cell r="I12105">
            <v>470000</v>
          </cell>
        </row>
        <row r="12106">
          <cell r="A12106" t="str">
            <v>CCIN001199-1000-001</v>
          </cell>
          <cell r="I12106">
            <v>30000</v>
          </cell>
        </row>
        <row r="12107">
          <cell r="A12107" t="str">
            <v>CCIN001199-1000-002</v>
          </cell>
          <cell r="I12107">
            <v>287873</v>
          </cell>
        </row>
        <row r="12108">
          <cell r="A12108" t="str">
            <v>CCIN001199-2000-001</v>
          </cell>
          <cell r="I12108">
            <v>100000</v>
          </cell>
        </row>
        <row r="12109">
          <cell r="A12109" t="str">
            <v>CCIN001199-2000-005</v>
          </cell>
          <cell r="I12109">
            <v>70000</v>
          </cell>
        </row>
        <row r="12110">
          <cell r="A12110" t="str">
            <v>CCIN001199-3000-005</v>
          </cell>
          <cell r="I12110">
            <v>70000</v>
          </cell>
        </row>
        <row r="12111">
          <cell r="A12111" t="str">
            <v>CCIN001199-4000-001</v>
          </cell>
          <cell r="I12111">
            <v>120000</v>
          </cell>
        </row>
        <row r="12112">
          <cell r="A12112" t="str">
            <v>CCIN001199-4000-005</v>
          </cell>
          <cell r="I12112">
            <v>70000</v>
          </cell>
        </row>
        <row r="12113">
          <cell r="A12113" t="str">
            <v>CCIN001199-5000-005</v>
          </cell>
          <cell r="I12113">
            <v>100000</v>
          </cell>
        </row>
        <row r="12114">
          <cell r="A12114" t="str">
            <v>CCIN001199-6000-001</v>
          </cell>
          <cell r="I12114">
            <v>80000</v>
          </cell>
        </row>
        <row r="12115">
          <cell r="A12115" t="str">
            <v>CCIN001199-6000-005</v>
          </cell>
          <cell r="I12115">
            <v>100000</v>
          </cell>
        </row>
        <row r="12116">
          <cell r="A12116" t="str">
            <v>CCIN001199-8000-001</v>
          </cell>
          <cell r="I12116">
            <v>50000</v>
          </cell>
        </row>
        <row r="12117">
          <cell r="A12117" t="str">
            <v>CCIN001199-9000-001</v>
          </cell>
          <cell r="I12117">
            <v>35000</v>
          </cell>
        </row>
        <row r="12118">
          <cell r="A12118" t="str">
            <v>CCIN001200-10000-001</v>
          </cell>
          <cell r="I12118">
            <v>160000</v>
          </cell>
        </row>
        <row r="12119">
          <cell r="A12119" t="str">
            <v>CCIN001200-1000-001</v>
          </cell>
          <cell r="I12119">
            <v>250000</v>
          </cell>
        </row>
        <row r="12120">
          <cell r="A12120" t="str">
            <v>CCIN001200-1000-002</v>
          </cell>
          <cell r="I12120">
            <v>436809</v>
          </cell>
        </row>
        <row r="12121">
          <cell r="A12121" t="str">
            <v>CCIN001200-1000-005</v>
          </cell>
          <cell r="I12121">
            <v>50000</v>
          </cell>
        </row>
        <row r="12122">
          <cell r="A12122" t="str">
            <v>CCIN001200-12000-001</v>
          </cell>
          <cell r="I12122">
            <v>100000</v>
          </cell>
        </row>
        <row r="12123">
          <cell r="A12123" t="str">
            <v>CCIN001200-13000-001</v>
          </cell>
          <cell r="I12123">
            <v>70000</v>
          </cell>
        </row>
        <row r="12124">
          <cell r="A12124" t="str">
            <v>CCIN001200-14000-001</v>
          </cell>
          <cell r="I12124">
            <v>230000</v>
          </cell>
        </row>
        <row r="12125">
          <cell r="A12125" t="str">
            <v>CCIN001200-15000-001</v>
          </cell>
          <cell r="I12125">
            <v>200000</v>
          </cell>
        </row>
        <row r="12126">
          <cell r="A12126" t="str">
            <v>CCIN001200-16000-001</v>
          </cell>
          <cell r="I12126">
            <v>100000</v>
          </cell>
        </row>
        <row r="12127">
          <cell r="A12127" t="str">
            <v>CCIN001200-17000-001</v>
          </cell>
          <cell r="I12127">
            <v>260000</v>
          </cell>
        </row>
        <row r="12128">
          <cell r="A12128" t="str">
            <v>CCIN001200-18000-001</v>
          </cell>
          <cell r="I12128">
            <v>150000</v>
          </cell>
        </row>
        <row r="12129">
          <cell r="A12129" t="str">
            <v>CCIN001200-19000-001</v>
          </cell>
          <cell r="I12129">
            <v>250000</v>
          </cell>
        </row>
        <row r="12130">
          <cell r="A12130" t="str">
            <v>CCIN001200-20000-001</v>
          </cell>
          <cell r="I12130">
            <v>273000</v>
          </cell>
        </row>
        <row r="12131">
          <cell r="A12131" t="str">
            <v>CCIN001200-2000-001</v>
          </cell>
          <cell r="I12131">
            <v>100000</v>
          </cell>
        </row>
        <row r="12132">
          <cell r="A12132" t="str">
            <v>CCIN001200-2000-005</v>
          </cell>
          <cell r="I12132">
            <v>157400</v>
          </cell>
        </row>
        <row r="12133">
          <cell r="A12133" t="str">
            <v>CCIN001200-21000-001</v>
          </cell>
          <cell r="I12133">
            <v>230000</v>
          </cell>
        </row>
        <row r="12134">
          <cell r="A12134" t="str">
            <v>CCIN001200-22000-001</v>
          </cell>
          <cell r="I12134">
            <v>200000</v>
          </cell>
        </row>
        <row r="12135">
          <cell r="A12135" t="str">
            <v>CCIN001200-23000-001</v>
          </cell>
          <cell r="I12135">
            <v>909000</v>
          </cell>
        </row>
        <row r="12136">
          <cell r="A12136" t="str">
            <v>CCIN001200-24000-001</v>
          </cell>
          <cell r="I12136">
            <v>120000</v>
          </cell>
        </row>
        <row r="12137">
          <cell r="A12137" t="str">
            <v>CCIN001200-25000-001</v>
          </cell>
          <cell r="I12137">
            <v>220000</v>
          </cell>
        </row>
        <row r="12138">
          <cell r="A12138" t="str">
            <v>CCIN001200-26000-001</v>
          </cell>
          <cell r="I12138">
            <v>190000</v>
          </cell>
        </row>
        <row r="12139">
          <cell r="A12139" t="str">
            <v>CCIN001200-27000-001</v>
          </cell>
          <cell r="I12139">
            <v>954450</v>
          </cell>
        </row>
        <row r="12140">
          <cell r="A12140" t="str">
            <v>CCIN001200-28000-001</v>
          </cell>
          <cell r="I12140">
            <v>70000</v>
          </cell>
        </row>
        <row r="12141">
          <cell r="A12141" t="str">
            <v>CCIN001200-29000-001</v>
          </cell>
          <cell r="I12141">
            <v>170000</v>
          </cell>
        </row>
        <row r="12142">
          <cell r="A12142" t="str">
            <v>CCIN001200-30000-001</v>
          </cell>
          <cell r="I12142">
            <v>50000</v>
          </cell>
        </row>
        <row r="12143">
          <cell r="A12143" t="str">
            <v>CCIN001200-3000-001</v>
          </cell>
          <cell r="I12143">
            <v>100000</v>
          </cell>
        </row>
        <row r="12144">
          <cell r="A12144" t="str">
            <v>CCIN001200-31000-001</v>
          </cell>
          <cell r="I12144">
            <v>400000</v>
          </cell>
        </row>
        <row r="12145">
          <cell r="A12145" t="str">
            <v>CCIN001200-32000-001</v>
          </cell>
          <cell r="I12145">
            <v>260000</v>
          </cell>
        </row>
        <row r="12146">
          <cell r="A12146" t="str">
            <v>CCIN001200-33000-001</v>
          </cell>
          <cell r="I12146">
            <v>50000</v>
          </cell>
        </row>
        <row r="12147">
          <cell r="A12147" t="str">
            <v>CCIN001200-34000-001</v>
          </cell>
          <cell r="I12147">
            <v>1395087</v>
          </cell>
        </row>
        <row r="12148">
          <cell r="A12148" t="str">
            <v>CCIN001200-35000-001</v>
          </cell>
          <cell r="I12148">
            <v>50000</v>
          </cell>
        </row>
        <row r="12149">
          <cell r="A12149" t="str">
            <v>CCIN001200-37000-001</v>
          </cell>
          <cell r="I12149">
            <v>490000</v>
          </cell>
        </row>
        <row r="12150">
          <cell r="A12150" t="str">
            <v>CCIN001200-39000-001</v>
          </cell>
          <cell r="I12150">
            <v>751500</v>
          </cell>
        </row>
        <row r="12151">
          <cell r="A12151" t="str">
            <v>CCIN001200-40000-001</v>
          </cell>
          <cell r="I12151">
            <v>1565075</v>
          </cell>
        </row>
        <row r="12152">
          <cell r="A12152" t="str">
            <v>CCIN001200-4000-001</v>
          </cell>
          <cell r="I12152">
            <v>250000</v>
          </cell>
        </row>
        <row r="12153">
          <cell r="A12153" t="str">
            <v>CCIN001200-41000-001</v>
          </cell>
          <cell r="I12153">
            <v>1365053</v>
          </cell>
        </row>
        <row r="12154">
          <cell r="A12154" t="str">
            <v>CCIN001200-42000-001</v>
          </cell>
          <cell r="I12154">
            <v>2798605</v>
          </cell>
        </row>
        <row r="12155">
          <cell r="A12155" t="str">
            <v>CCIN001200-44000-001</v>
          </cell>
          <cell r="I12155">
            <v>2570827</v>
          </cell>
        </row>
        <row r="12156">
          <cell r="A12156" t="str">
            <v>CCIN001200-45000-001</v>
          </cell>
          <cell r="I12156">
            <v>3000000</v>
          </cell>
        </row>
        <row r="12157">
          <cell r="A12157" t="str">
            <v>CCIN001200-47000-001</v>
          </cell>
          <cell r="I12157">
            <v>700000</v>
          </cell>
        </row>
        <row r="12158">
          <cell r="A12158" t="str">
            <v>CCIN001200-5000-001</v>
          </cell>
          <cell r="I12158">
            <v>230000</v>
          </cell>
        </row>
        <row r="12159">
          <cell r="A12159" t="str">
            <v>CCIN001200-6000-001</v>
          </cell>
          <cell r="I12159">
            <v>220000</v>
          </cell>
        </row>
        <row r="12160">
          <cell r="A12160" t="str">
            <v>CCIN001200-7000-001</v>
          </cell>
          <cell r="I12160">
            <v>150000</v>
          </cell>
        </row>
        <row r="12161">
          <cell r="A12161" t="str">
            <v>CCIN001200-8000-001</v>
          </cell>
          <cell r="I12161">
            <v>100000</v>
          </cell>
        </row>
        <row r="12162">
          <cell r="A12162" t="str">
            <v>CCIN001200-9000-001</v>
          </cell>
          <cell r="I12162">
            <v>170000</v>
          </cell>
        </row>
        <row r="12163">
          <cell r="A12163" t="str">
            <v>CCIN001201-1000-001</v>
          </cell>
          <cell r="I12163">
            <v>6000000</v>
          </cell>
        </row>
        <row r="12164">
          <cell r="A12164" t="str">
            <v>CCIN001201-1000-002</v>
          </cell>
          <cell r="I12164">
            <v>500000</v>
          </cell>
        </row>
        <row r="12165">
          <cell r="A12165" t="str">
            <v>CCIN001201-1000-005</v>
          </cell>
          <cell r="I12165">
            <v>160000</v>
          </cell>
        </row>
        <row r="12166">
          <cell r="A12166" t="str">
            <v>CCIN001201-2000-001</v>
          </cell>
          <cell r="I12166">
            <v>15000000</v>
          </cell>
        </row>
        <row r="12167">
          <cell r="A12167" t="str">
            <v>CCIN001201-3000-001</v>
          </cell>
          <cell r="I12167">
            <v>2675000</v>
          </cell>
        </row>
        <row r="12168">
          <cell r="A12168" t="str">
            <v>CCIN001201-4000-001</v>
          </cell>
          <cell r="I12168">
            <v>5713011</v>
          </cell>
        </row>
        <row r="12169">
          <cell r="A12169" t="str">
            <v>CCIN001201-6000-001</v>
          </cell>
          <cell r="I12169">
            <v>18606953</v>
          </cell>
        </row>
        <row r="12170">
          <cell r="A12170" t="str">
            <v>CCIN001202-1000-001</v>
          </cell>
          <cell r="I12170">
            <v>3000000</v>
          </cell>
        </row>
        <row r="12171">
          <cell r="A12171" t="str">
            <v>CCIN001202-1000-002</v>
          </cell>
          <cell r="I12171">
            <v>181490</v>
          </cell>
        </row>
        <row r="12172">
          <cell r="A12172" t="str">
            <v>CCIN001202-1000-005</v>
          </cell>
          <cell r="I12172">
            <v>10000</v>
          </cell>
        </row>
        <row r="12173">
          <cell r="A12173" t="str">
            <v>CCIN001202-3000-002</v>
          </cell>
          <cell r="I12173">
            <v>139621</v>
          </cell>
        </row>
        <row r="12174">
          <cell r="A12174" t="str">
            <v>CCIN001202-4000-002</v>
          </cell>
          <cell r="I12174">
            <v>329537</v>
          </cell>
        </row>
        <row r="12175">
          <cell r="A12175" t="str">
            <v>CCIN001203-1000-001</v>
          </cell>
          <cell r="I12175">
            <v>210000</v>
          </cell>
        </row>
        <row r="12176">
          <cell r="A12176" t="str">
            <v>CCIN001203-1000-002</v>
          </cell>
          <cell r="I12176">
            <v>450000</v>
          </cell>
        </row>
        <row r="12177">
          <cell r="A12177" t="str">
            <v>CCIN001204-1000-001</v>
          </cell>
          <cell r="I12177">
            <v>150000</v>
          </cell>
        </row>
        <row r="12178">
          <cell r="A12178" t="str">
            <v>CCIN001204-1000-002</v>
          </cell>
          <cell r="I12178">
            <v>357022</v>
          </cell>
        </row>
        <row r="12179">
          <cell r="A12179" t="str">
            <v>CCIN001204-1000-005</v>
          </cell>
          <cell r="I12179">
            <v>65000</v>
          </cell>
        </row>
        <row r="12180">
          <cell r="A12180" t="str">
            <v>CCIN001204-2000-001</v>
          </cell>
          <cell r="I12180">
            <v>250000</v>
          </cell>
        </row>
        <row r="12181">
          <cell r="A12181" t="str">
            <v>CCIN001204-2000-002</v>
          </cell>
          <cell r="I12181">
            <v>150000</v>
          </cell>
        </row>
        <row r="12182">
          <cell r="A12182" t="str">
            <v>CCIN001204-3000-001</v>
          </cell>
          <cell r="I12182">
            <v>65000</v>
          </cell>
        </row>
        <row r="12183">
          <cell r="A12183" t="str">
            <v>CCIN001204-4000-001</v>
          </cell>
          <cell r="I12183">
            <v>428000</v>
          </cell>
        </row>
        <row r="12184">
          <cell r="A12184" t="str">
            <v>CCIN001205-10000-005</v>
          </cell>
          <cell r="I12184">
            <v>200000</v>
          </cell>
        </row>
        <row r="12185">
          <cell r="A12185" t="str">
            <v>CCIN001205-1000-001</v>
          </cell>
          <cell r="I12185">
            <v>100000</v>
          </cell>
        </row>
        <row r="12186">
          <cell r="A12186" t="str">
            <v>CCIN001205-1000-002</v>
          </cell>
          <cell r="I12186">
            <v>171000</v>
          </cell>
        </row>
        <row r="12187">
          <cell r="A12187" t="str">
            <v>CCIN001205-1000-005</v>
          </cell>
          <cell r="I12187">
            <v>380000</v>
          </cell>
        </row>
        <row r="12188">
          <cell r="A12188" t="str">
            <v>CCIN001205-11000-005</v>
          </cell>
          <cell r="I12188">
            <v>250000</v>
          </cell>
        </row>
        <row r="12189">
          <cell r="A12189" t="str">
            <v>CCIN001205-13000-005</v>
          </cell>
          <cell r="I12189">
            <v>250000</v>
          </cell>
        </row>
        <row r="12190">
          <cell r="A12190" t="str">
            <v>CCIN001205-14000-005</v>
          </cell>
          <cell r="I12190">
            <v>300000</v>
          </cell>
        </row>
        <row r="12191">
          <cell r="A12191" t="str">
            <v>CCIN001205-15000-005</v>
          </cell>
          <cell r="I12191">
            <v>100000</v>
          </cell>
        </row>
        <row r="12192">
          <cell r="A12192" t="str">
            <v>CCIN001205-2000-001</v>
          </cell>
          <cell r="I12192">
            <v>115000</v>
          </cell>
        </row>
        <row r="12193">
          <cell r="A12193" t="str">
            <v>CCIN001205-2000-005</v>
          </cell>
          <cell r="I12193">
            <v>70000</v>
          </cell>
        </row>
        <row r="12194">
          <cell r="A12194" t="str">
            <v>CCIN001205-4000-001</v>
          </cell>
          <cell r="I12194">
            <v>30000</v>
          </cell>
        </row>
        <row r="12195">
          <cell r="A12195" t="str">
            <v>CCIN001205-4000-005</v>
          </cell>
          <cell r="I12195">
            <v>161067</v>
          </cell>
        </row>
        <row r="12196">
          <cell r="A12196" t="str">
            <v>CCIN001205-5000-001</v>
          </cell>
          <cell r="I12196">
            <v>55000</v>
          </cell>
        </row>
        <row r="12197">
          <cell r="A12197" t="str">
            <v>CCIN001205-5000-005</v>
          </cell>
          <cell r="I12197">
            <v>70000</v>
          </cell>
        </row>
        <row r="12198">
          <cell r="A12198" t="str">
            <v>CCIN001205-6000-001</v>
          </cell>
          <cell r="I12198">
            <v>55000</v>
          </cell>
        </row>
        <row r="12199">
          <cell r="A12199" t="str">
            <v>CCIN001205-6000-005</v>
          </cell>
          <cell r="I12199">
            <v>70000</v>
          </cell>
        </row>
        <row r="12200">
          <cell r="A12200" t="str">
            <v>CCIN001205-7000-005</v>
          </cell>
          <cell r="I12200">
            <v>100000</v>
          </cell>
        </row>
        <row r="12201">
          <cell r="A12201" t="str">
            <v>CCIN001205-8000-005</v>
          </cell>
          <cell r="I12201">
            <v>150000</v>
          </cell>
        </row>
        <row r="12202">
          <cell r="A12202" t="str">
            <v>CCIN001205-9000-005</v>
          </cell>
          <cell r="I12202">
            <v>200000</v>
          </cell>
        </row>
        <row r="12203">
          <cell r="A12203" t="str">
            <v>CCIN001206-1000-001</v>
          </cell>
          <cell r="I12203">
            <v>150000</v>
          </cell>
        </row>
        <row r="12204">
          <cell r="A12204" t="str">
            <v>CCIN001206-1000-005</v>
          </cell>
          <cell r="I12204">
            <v>110000</v>
          </cell>
        </row>
        <row r="12205">
          <cell r="A12205" t="str">
            <v>CCIN001207-1000-001</v>
          </cell>
          <cell r="I12205">
            <v>30000</v>
          </cell>
        </row>
        <row r="12206">
          <cell r="A12206" t="str">
            <v>CCIN001207-1000-002</v>
          </cell>
          <cell r="I12206">
            <v>150000</v>
          </cell>
        </row>
        <row r="12207">
          <cell r="A12207" t="str">
            <v>CCIN001208-10000-001</v>
          </cell>
          <cell r="I12207">
            <v>100000</v>
          </cell>
        </row>
        <row r="12208">
          <cell r="A12208" t="str">
            <v>CCIN001208-1000-001</v>
          </cell>
          <cell r="I12208">
            <v>250000</v>
          </cell>
        </row>
        <row r="12209">
          <cell r="A12209" t="str">
            <v>CCIN001208-1000-002</v>
          </cell>
          <cell r="I12209">
            <v>1500639</v>
          </cell>
        </row>
        <row r="12210">
          <cell r="A12210" t="str">
            <v>CCIN001208-11000-001</v>
          </cell>
          <cell r="I12210">
            <v>100000</v>
          </cell>
        </row>
        <row r="12211">
          <cell r="A12211" t="str">
            <v>CCIN001208-12000-001</v>
          </cell>
          <cell r="I12211">
            <v>100000</v>
          </cell>
        </row>
        <row r="12212">
          <cell r="A12212" t="str">
            <v>CCIN001208-13000-001</v>
          </cell>
          <cell r="I12212">
            <v>75000</v>
          </cell>
        </row>
        <row r="12213">
          <cell r="A12213" t="str">
            <v>CCIN001208-14000-001</v>
          </cell>
          <cell r="I12213">
            <v>89894</v>
          </cell>
        </row>
        <row r="12214">
          <cell r="A12214" t="str">
            <v>CCIN001208-15000-001</v>
          </cell>
          <cell r="I12214">
            <v>112858</v>
          </cell>
        </row>
        <row r="12215">
          <cell r="A12215" t="str">
            <v>CCIN001208-16000-001</v>
          </cell>
          <cell r="I12215">
            <v>200000</v>
          </cell>
        </row>
        <row r="12216">
          <cell r="A12216" t="str">
            <v>CCIN001208-17000-001</v>
          </cell>
          <cell r="I12216">
            <v>120000</v>
          </cell>
        </row>
        <row r="12217">
          <cell r="A12217" t="str">
            <v>CCIN001208-19000-001</v>
          </cell>
          <cell r="I12217">
            <v>110500</v>
          </cell>
        </row>
        <row r="12218">
          <cell r="A12218" t="str">
            <v>CCIN001208-20000-001</v>
          </cell>
          <cell r="I12218">
            <v>110106</v>
          </cell>
        </row>
        <row r="12219">
          <cell r="A12219" t="str">
            <v>CCIN001208-2000-001</v>
          </cell>
          <cell r="I12219">
            <v>200000</v>
          </cell>
        </row>
        <row r="12220">
          <cell r="A12220" t="str">
            <v>CCIN001208-2000-002</v>
          </cell>
          <cell r="I12220">
            <v>1693138</v>
          </cell>
        </row>
        <row r="12221">
          <cell r="A12221" t="str">
            <v>CCIN001208-21000-001</v>
          </cell>
          <cell r="I12221">
            <v>142000</v>
          </cell>
        </row>
        <row r="12222">
          <cell r="A12222" t="str">
            <v>CCIN001208-23000-001</v>
          </cell>
          <cell r="I12222">
            <v>148235</v>
          </cell>
        </row>
        <row r="12223">
          <cell r="A12223" t="str">
            <v>CCIN001208-24000-001</v>
          </cell>
          <cell r="I12223">
            <v>105000</v>
          </cell>
        </row>
        <row r="12224">
          <cell r="A12224" t="str">
            <v>CCIN001208-25000-001</v>
          </cell>
          <cell r="I12224">
            <v>200000</v>
          </cell>
        </row>
        <row r="12225">
          <cell r="A12225" t="str">
            <v>CCIN001208-26000-001</v>
          </cell>
          <cell r="I12225">
            <v>200000</v>
          </cell>
        </row>
        <row r="12226">
          <cell r="A12226" t="str">
            <v>CCIN001208-27000-001</v>
          </cell>
          <cell r="I12226">
            <v>200000</v>
          </cell>
        </row>
        <row r="12227">
          <cell r="A12227" t="str">
            <v>CCIN001208-3000-001</v>
          </cell>
          <cell r="I12227">
            <v>200000</v>
          </cell>
        </row>
        <row r="12228">
          <cell r="A12228" t="str">
            <v>CCIN001208-4000-001</v>
          </cell>
          <cell r="I12228">
            <v>204000</v>
          </cell>
        </row>
        <row r="12229">
          <cell r="A12229" t="str">
            <v>CCIN001208-5000-001</v>
          </cell>
          <cell r="I12229">
            <v>200000</v>
          </cell>
        </row>
        <row r="12230">
          <cell r="A12230" t="str">
            <v>CCIN001208-7000-001</v>
          </cell>
          <cell r="I12230">
            <v>250000</v>
          </cell>
        </row>
        <row r="12231">
          <cell r="A12231" t="str">
            <v>CCIN001208-8000-001</v>
          </cell>
          <cell r="I12231">
            <v>150000</v>
          </cell>
        </row>
        <row r="12232">
          <cell r="A12232" t="str">
            <v>CCIN001208-9000-001</v>
          </cell>
          <cell r="I12232">
            <v>100000</v>
          </cell>
        </row>
        <row r="12233">
          <cell r="A12233" t="str">
            <v>CCIN001209-10000-001</v>
          </cell>
          <cell r="I12233">
            <v>2105790</v>
          </cell>
        </row>
        <row r="12234">
          <cell r="A12234" t="str">
            <v>CCIN001209-1000-001</v>
          </cell>
          <cell r="I12234">
            <v>700000</v>
          </cell>
        </row>
        <row r="12235">
          <cell r="A12235" t="str">
            <v>CCIN001209-1000-002</v>
          </cell>
          <cell r="I12235">
            <v>150000</v>
          </cell>
        </row>
        <row r="12236">
          <cell r="A12236" t="str">
            <v>CCIN001209-11000-001</v>
          </cell>
          <cell r="I12236">
            <v>2425790</v>
          </cell>
        </row>
        <row r="12237">
          <cell r="A12237" t="str">
            <v>CCIN001209-12000-001</v>
          </cell>
          <cell r="I12237">
            <v>2500000</v>
          </cell>
        </row>
        <row r="12238">
          <cell r="A12238" t="str">
            <v>CCIN001209-13000-001</v>
          </cell>
          <cell r="I12238">
            <v>3000000</v>
          </cell>
        </row>
        <row r="12239">
          <cell r="A12239" t="str">
            <v>CCIN001209-14000-001</v>
          </cell>
          <cell r="I12239">
            <v>2500000</v>
          </cell>
        </row>
        <row r="12240">
          <cell r="A12240" t="str">
            <v>CCIN001209-16000-001</v>
          </cell>
          <cell r="I12240">
            <v>2608959</v>
          </cell>
        </row>
        <row r="12241">
          <cell r="A12241" t="str">
            <v>CCIN001209-17000-001</v>
          </cell>
          <cell r="I12241">
            <v>2088125</v>
          </cell>
        </row>
        <row r="12242">
          <cell r="A12242" t="str">
            <v>CCIN001209-18000-001</v>
          </cell>
          <cell r="I12242">
            <v>200000</v>
          </cell>
        </row>
        <row r="12243">
          <cell r="A12243" t="str">
            <v>CCIN001209-20000-001</v>
          </cell>
          <cell r="I12243">
            <v>1898182</v>
          </cell>
        </row>
        <row r="12244">
          <cell r="A12244" t="str">
            <v>CCIN001209-2000-001</v>
          </cell>
          <cell r="I12244">
            <v>800000</v>
          </cell>
        </row>
        <row r="12245">
          <cell r="A12245" t="str">
            <v>CCIN001209-2000-002</v>
          </cell>
          <cell r="I12245">
            <v>184636</v>
          </cell>
        </row>
        <row r="12246">
          <cell r="A12246" t="str">
            <v>CCIN001209-22000-001</v>
          </cell>
          <cell r="I12246">
            <v>200000</v>
          </cell>
        </row>
        <row r="12247">
          <cell r="A12247" t="str">
            <v>CCIN001209-23000-001</v>
          </cell>
          <cell r="I12247">
            <v>2088125</v>
          </cell>
        </row>
        <row r="12248">
          <cell r="A12248" t="str">
            <v>CCIN001209-24000-001</v>
          </cell>
          <cell r="I12248">
            <v>2500000</v>
          </cell>
        </row>
        <row r="12249">
          <cell r="A12249" t="str">
            <v>CCIN001209-25000-001</v>
          </cell>
          <cell r="I12249">
            <v>2088125</v>
          </cell>
        </row>
        <row r="12250">
          <cell r="A12250" t="str">
            <v>CCIN001209-26000-001</v>
          </cell>
          <cell r="I12250">
            <v>3000000</v>
          </cell>
        </row>
        <row r="12251">
          <cell r="A12251" t="str">
            <v>CCIN001209-3000-001</v>
          </cell>
          <cell r="I12251">
            <v>1064000</v>
          </cell>
        </row>
        <row r="12252">
          <cell r="A12252" t="str">
            <v>CCIN001209-4000-001</v>
          </cell>
          <cell r="I12252">
            <v>1100000</v>
          </cell>
        </row>
        <row r="12253">
          <cell r="A12253" t="str">
            <v>CCIN001209-5000-001</v>
          </cell>
          <cell r="I12253">
            <v>2351596</v>
          </cell>
        </row>
        <row r="12254">
          <cell r="A12254" t="str">
            <v>CCIN001209-6000-001</v>
          </cell>
          <cell r="I12254">
            <v>1000000</v>
          </cell>
        </row>
        <row r="12255">
          <cell r="A12255" t="str">
            <v>CCIN001209-8000-001</v>
          </cell>
          <cell r="I12255">
            <v>1243106</v>
          </cell>
        </row>
        <row r="12256">
          <cell r="A12256" t="str">
            <v>CCIN001209-9000-001</v>
          </cell>
          <cell r="I12256">
            <v>1750000</v>
          </cell>
        </row>
        <row r="12257">
          <cell r="A12257" t="str">
            <v>CCIN001210-1000-001</v>
          </cell>
          <cell r="I12257">
            <v>100000</v>
          </cell>
        </row>
        <row r="12258">
          <cell r="A12258" t="str">
            <v>CCIN001210-1000-002</v>
          </cell>
          <cell r="I12258">
            <v>533200</v>
          </cell>
        </row>
        <row r="12259">
          <cell r="A12259" t="str">
            <v>CCIN001210-1000-005</v>
          </cell>
          <cell r="I12259">
            <v>110000</v>
          </cell>
        </row>
        <row r="12260">
          <cell r="A12260" t="str">
            <v>CCIN001211-1000-001</v>
          </cell>
          <cell r="I12260">
            <v>200000</v>
          </cell>
        </row>
        <row r="12261">
          <cell r="A12261" t="str">
            <v>CCIN001211-1000-002</v>
          </cell>
          <cell r="I12261">
            <v>765000</v>
          </cell>
        </row>
        <row r="12262">
          <cell r="A12262" t="str">
            <v>CCIN001211-1000-005</v>
          </cell>
          <cell r="I12262">
            <v>100000</v>
          </cell>
        </row>
        <row r="12263">
          <cell r="A12263" t="str">
            <v>CCIN001211-2000-001</v>
          </cell>
          <cell r="I12263">
            <v>110300</v>
          </cell>
        </row>
        <row r="12264">
          <cell r="A12264" t="str">
            <v>CCIN001212-1000-001</v>
          </cell>
          <cell r="I12264">
            <v>700000</v>
          </cell>
        </row>
        <row r="12265">
          <cell r="A12265" t="str">
            <v>CCIN001212-1000-002</v>
          </cell>
          <cell r="I12265">
            <v>476000</v>
          </cell>
        </row>
        <row r="12266">
          <cell r="A12266" t="str">
            <v>CCIN001213-1000-005</v>
          </cell>
          <cell r="I12266">
            <v>55000</v>
          </cell>
        </row>
        <row r="12267">
          <cell r="A12267" t="str">
            <v>CCIN001213-2000-005</v>
          </cell>
          <cell r="I12267">
            <v>483595</v>
          </cell>
        </row>
        <row r="12268">
          <cell r="A12268" t="str">
            <v>CCIN001214-1000-001</v>
          </cell>
          <cell r="I12268">
            <v>700000</v>
          </cell>
        </row>
        <row r="12269">
          <cell r="A12269" t="str">
            <v>CCIN001214-1000-002</v>
          </cell>
          <cell r="I12269">
            <v>1020715</v>
          </cell>
        </row>
        <row r="12270">
          <cell r="A12270" t="str">
            <v>CCIN001214-2000-002</v>
          </cell>
          <cell r="I12270">
            <v>2000000</v>
          </cell>
        </row>
        <row r="12271">
          <cell r="A12271" t="str">
            <v>CCIN001214-3000-002</v>
          </cell>
          <cell r="I12271">
            <v>100000</v>
          </cell>
        </row>
        <row r="12272">
          <cell r="A12272" t="str">
            <v>CCIN001214-4000-002</v>
          </cell>
          <cell r="I12272">
            <v>100000</v>
          </cell>
        </row>
        <row r="12273">
          <cell r="A12273" t="str">
            <v>CCIN001215-1000-001</v>
          </cell>
          <cell r="I12273">
            <v>210000</v>
          </cell>
        </row>
        <row r="12274">
          <cell r="A12274" t="str">
            <v>CCIN001215-1000-002</v>
          </cell>
          <cell r="I12274">
            <v>304000</v>
          </cell>
        </row>
        <row r="12275">
          <cell r="A12275" t="str">
            <v>CCIN001215-1000-005</v>
          </cell>
          <cell r="I12275">
            <v>55000</v>
          </cell>
        </row>
        <row r="12276">
          <cell r="A12276" t="str">
            <v>CCIN001216-1000-001</v>
          </cell>
          <cell r="I12276">
            <v>50000</v>
          </cell>
        </row>
        <row r="12277">
          <cell r="A12277" t="str">
            <v>CCIN001216-1000-002</v>
          </cell>
          <cell r="I12277">
            <v>117660</v>
          </cell>
        </row>
        <row r="12278">
          <cell r="A12278" t="str">
            <v>CCIN001217-1000-001</v>
          </cell>
          <cell r="I12278">
            <v>4000000</v>
          </cell>
        </row>
        <row r="12279">
          <cell r="A12279" t="str">
            <v>CCIN001217-1000-002</v>
          </cell>
          <cell r="I12279">
            <v>384000</v>
          </cell>
        </row>
        <row r="12280">
          <cell r="A12280" t="str">
            <v>CCIN001217-2000-001</v>
          </cell>
          <cell r="I12280">
            <v>500000</v>
          </cell>
        </row>
        <row r="12281">
          <cell r="A12281" t="str">
            <v>CCIN001217-2000-002</v>
          </cell>
          <cell r="I12281">
            <v>384000</v>
          </cell>
        </row>
        <row r="12282">
          <cell r="A12282" t="str">
            <v>CCIN001217-3000-001</v>
          </cell>
          <cell r="I12282">
            <v>100000</v>
          </cell>
        </row>
        <row r="12283">
          <cell r="A12283" t="str">
            <v>CCIN001217-4000-001</v>
          </cell>
          <cell r="I12283">
            <v>300000</v>
          </cell>
        </row>
        <row r="12284">
          <cell r="A12284" t="str">
            <v>CCIN001217-5000-001</v>
          </cell>
          <cell r="I12284">
            <v>200000</v>
          </cell>
        </row>
        <row r="12285">
          <cell r="A12285" t="str">
            <v>CCIN001217-6000-001</v>
          </cell>
          <cell r="I12285">
            <v>150000</v>
          </cell>
        </row>
        <row r="12286">
          <cell r="A12286" t="str">
            <v>CCIN001217-7000-001</v>
          </cell>
          <cell r="I12286">
            <v>15452600</v>
          </cell>
        </row>
        <row r="12287">
          <cell r="A12287" t="str">
            <v>CCIN001218-1000-001</v>
          </cell>
          <cell r="I12287">
            <v>10000</v>
          </cell>
        </row>
        <row r="12288">
          <cell r="A12288" t="str">
            <v>CCIN001218-1000-002</v>
          </cell>
          <cell r="I12288">
            <v>277235</v>
          </cell>
        </row>
        <row r="12289">
          <cell r="A12289" t="str">
            <v>CCIN001218-1000-005</v>
          </cell>
          <cell r="I12289">
            <v>10000</v>
          </cell>
        </row>
        <row r="12290">
          <cell r="A12290" t="str">
            <v>CCIN001219-1000-001</v>
          </cell>
          <cell r="I12290">
            <v>250000</v>
          </cell>
        </row>
        <row r="12291">
          <cell r="A12291" t="str">
            <v>CCIN001219-1000-002</v>
          </cell>
          <cell r="I12291">
            <v>224043</v>
          </cell>
        </row>
        <row r="12292">
          <cell r="A12292" t="str">
            <v>CCIN001220-10000-002</v>
          </cell>
          <cell r="I12292">
            <v>25000</v>
          </cell>
        </row>
        <row r="12293">
          <cell r="A12293" t="str">
            <v>CCIN001220-1000-001</v>
          </cell>
          <cell r="I12293">
            <v>150000</v>
          </cell>
        </row>
        <row r="12294">
          <cell r="A12294" t="str">
            <v>CCIN001220-1000-002</v>
          </cell>
          <cell r="I12294">
            <v>168000</v>
          </cell>
        </row>
        <row r="12295">
          <cell r="A12295" t="str">
            <v>CCIN001220-1000-005</v>
          </cell>
          <cell r="I12295">
            <v>65000</v>
          </cell>
        </row>
        <row r="12296">
          <cell r="A12296" t="str">
            <v>CCIN001220-11000-002</v>
          </cell>
          <cell r="I12296">
            <v>27000</v>
          </cell>
        </row>
        <row r="12297">
          <cell r="A12297" t="str">
            <v>CCIN001220-12000-002</v>
          </cell>
          <cell r="I12297">
            <v>32000</v>
          </cell>
        </row>
        <row r="12298">
          <cell r="A12298" t="str">
            <v>CCIN001220-13000-002</v>
          </cell>
          <cell r="I12298">
            <v>30000</v>
          </cell>
        </row>
        <row r="12299">
          <cell r="A12299" t="str">
            <v>CCIN001220-14000-002</v>
          </cell>
          <cell r="I12299">
            <v>40000</v>
          </cell>
        </row>
        <row r="12300">
          <cell r="A12300" t="str">
            <v>CCIN001220-15000-002</v>
          </cell>
          <cell r="I12300">
            <v>40000</v>
          </cell>
        </row>
        <row r="12301">
          <cell r="A12301" t="str">
            <v>CCIN001220-16000-002</v>
          </cell>
          <cell r="I12301">
            <v>45000</v>
          </cell>
        </row>
        <row r="12302">
          <cell r="A12302" t="str">
            <v>CCIN001220-17000-002</v>
          </cell>
          <cell r="I12302">
            <v>45000</v>
          </cell>
        </row>
        <row r="12303">
          <cell r="A12303" t="str">
            <v>CCIN001220-18000-002</v>
          </cell>
          <cell r="I12303">
            <v>50000</v>
          </cell>
        </row>
        <row r="12304">
          <cell r="A12304" t="str">
            <v>CCIN001220-19000-002</v>
          </cell>
          <cell r="I12304">
            <v>50000</v>
          </cell>
        </row>
        <row r="12305">
          <cell r="A12305" t="str">
            <v>CCIN001220-2000-002</v>
          </cell>
          <cell r="I12305">
            <v>10000</v>
          </cell>
        </row>
        <row r="12306">
          <cell r="A12306" t="str">
            <v>CCIN001220-4000-002</v>
          </cell>
          <cell r="I12306">
            <v>30000</v>
          </cell>
        </row>
        <row r="12307">
          <cell r="A12307" t="str">
            <v>CCIN001220-6000-002</v>
          </cell>
          <cell r="I12307">
            <v>10000</v>
          </cell>
        </row>
        <row r="12308">
          <cell r="A12308" t="str">
            <v>CCIN001220-7000-002</v>
          </cell>
          <cell r="I12308">
            <v>20000</v>
          </cell>
        </row>
        <row r="12309">
          <cell r="A12309" t="str">
            <v>CCIN001220-8000-002</v>
          </cell>
          <cell r="I12309">
            <v>20000</v>
          </cell>
        </row>
        <row r="12310">
          <cell r="A12310" t="str">
            <v>CCIN001220-9000-002</v>
          </cell>
          <cell r="I12310">
            <v>25000</v>
          </cell>
        </row>
        <row r="12311">
          <cell r="A12311" t="str">
            <v>CCIN001221-1000-001</v>
          </cell>
          <cell r="I12311">
            <v>400000</v>
          </cell>
        </row>
        <row r="12312">
          <cell r="A12312" t="str">
            <v>CCIN001222-1000-001</v>
          </cell>
          <cell r="I12312">
            <v>150000</v>
          </cell>
        </row>
        <row r="12313">
          <cell r="A12313" t="str">
            <v>CCIN001222-1000-002</v>
          </cell>
          <cell r="I12313">
            <v>37873</v>
          </cell>
        </row>
        <row r="12314">
          <cell r="A12314" t="str">
            <v>CCIN001222-1000-005</v>
          </cell>
          <cell r="I12314">
            <v>10000</v>
          </cell>
        </row>
        <row r="12315">
          <cell r="A12315" t="str">
            <v>CCIN001222-2000-001</v>
          </cell>
          <cell r="I12315">
            <v>158000</v>
          </cell>
        </row>
        <row r="12316">
          <cell r="A12316" t="str">
            <v>CCIN001222-3000-001</v>
          </cell>
          <cell r="I12316">
            <v>80000</v>
          </cell>
        </row>
        <row r="12317">
          <cell r="A12317" t="str">
            <v>CCIN001222-4000-001</v>
          </cell>
          <cell r="I12317">
            <v>150000</v>
          </cell>
        </row>
        <row r="12318">
          <cell r="A12318" t="str">
            <v>CCIN001223-1000-001</v>
          </cell>
          <cell r="I12318">
            <v>500000</v>
          </cell>
        </row>
        <row r="12319">
          <cell r="A12319" t="str">
            <v>CCIN001223-1000-005</v>
          </cell>
          <cell r="I12319">
            <v>60000</v>
          </cell>
        </row>
        <row r="12320">
          <cell r="A12320" t="str">
            <v>CCIN001223-2000-001</v>
          </cell>
          <cell r="I12320">
            <v>508000</v>
          </cell>
        </row>
        <row r="12321">
          <cell r="A12321" t="str">
            <v>CCIN001223-4000-002</v>
          </cell>
          <cell r="I12321">
            <v>88733</v>
          </cell>
        </row>
        <row r="12322">
          <cell r="A12322" t="str">
            <v>CCIN001224-1000-001</v>
          </cell>
          <cell r="I12322">
            <v>200000</v>
          </cell>
        </row>
        <row r="12323">
          <cell r="A12323" t="str">
            <v>CCIN001224-1000-002</v>
          </cell>
          <cell r="I12323">
            <v>1500000</v>
          </cell>
        </row>
        <row r="12324">
          <cell r="A12324" t="str">
            <v>CCIN001224-4000-001</v>
          </cell>
          <cell r="I12324">
            <v>3202766</v>
          </cell>
        </row>
        <row r="12325">
          <cell r="A12325" t="str">
            <v>CCIN001224-5000-001</v>
          </cell>
          <cell r="I12325">
            <v>3000000</v>
          </cell>
        </row>
        <row r="12326">
          <cell r="A12326" t="str">
            <v>CCIN001224-5000-002</v>
          </cell>
          <cell r="I12326">
            <v>800000</v>
          </cell>
        </row>
        <row r="12327">
          <cell r="A12327" t="str">
            <v>CCIN001224-8000-001</v>
          </cell>
          <cell r="I12327">
            <v>6306478</v>
          </cell>
        </row>
        <row r="12328">
          <cell r="A12328" t="str">
            <v>CCIN001225-1000-001</v>
          </cell>
          <cell r="I12328">
            <v>100000</v>
          </cell>
        </row>
        <row r="12329">
          <cell r="A12329" t="str">
            <v>CCIN001225-1000-005</v>
          </cell>
          <cell r="I12329">
            <v>70000</v>
          </cell>
        </row>
        <row r="12330">
          <cell r="A12330" t="str">
            <v>CCIN001225-2000-001</v>
          </cell>
          <cell r="I12330">
            <v>100000</v>
          </cell>
        </row>
        <row r="12331">
          <cell r="A12331" t="str">
            <v>CCIN001225-3000-001</v>
          </cell>
          <cell r="I12331">
            <v>116000</v>
          </cell>
        </row>
        <row r="12332">
          <cell r="A12332" t="str">
            <v>CCIN001226-1000-001</v>
          </cell>
          <cell r="I12332">
            <v>324000</v>
          </cell>
        </row>
        <row r="12333">
          <cell r="A12333" t="str">
            <v>CCIN001226-1000-002</v>
          </cell>
          <cell r="I12333">
            <v>32554</v>
          </cell>
        </row>
        <row r="12334">
          <cell r="A12334" t="str">
            <v>CCIN001226-1000-005</v>
          </cell>
          <cell r="I12334">
            <v>100000</v>
          </cell>
        </row>
        <row r="12335">
          <cell r="A12335" t="str">
            <v>CCIN001227-1000-001</v>
          </cell>
          <cell r="I12335">
            <v>600000</v>
          </cell>
        </row>
        <row r="12336">
          <cell r="A12336" t="str">
            <v>CCIN001227-1000-002</v>
          </cell>
          <cell r="I12336">
            <v>117660</v>
          </cell>
        </row>
        <row r="12337">
          <cell r="A12337" t="str">
            <v>CCIN001227-2000-001</v>
          </cell>
          <cell r="I12337">
            <v>600000</v>
          </cell>
        </row>
        <row r="12338">
          <cell r="A12338" t="str">
            <v>CCIN001227-2000-005</v>
          </cell>
          <cell r="I12338">
            <v>231000</v>
          </cell>
        </row>
        <row r="12339">
          <cell r="A12339" t="str">
            <v>CCIN001227-3000-001</v>
          </cell>
          <cell r="I12339">
            <v>1000000</v>
          </cell>
        </row>
        <row r="12340">
          <cell r="A12340" t="str">
            <v>CCIN001228-1000-002</v>
          </cell>
          <cell r="I12340">
            <v>236400</v>
          </cell>
        </row>
        <row r="12341">
          <cell r="A12341" t="str">
            <v>CCIN001228-4000-001</v>
          </cell>
          <cell r="I12341">
            <v>344000</v>
          </cell>
        </row>
        <row r="12342">
          <cell r="A12342" t="str">
            <v>CCIN001229-1000-001</v>
          </cell>
          <cell r="I12342">
            <v>300000</v>
          </cell>
        </row>
        <row r="12343">
          <cell r="A12343" t="str">
            <v>CCIN001229-1000-002</v>
          </cell>
          <cell r="I12343">
            <v>117660</v>
          </cell>
        </row>
        <row r="12344">
          <cell r="A12344" t="str">
            <v>CCIN001230-1000-001</v>
          </cell>
          <cell r="I12344">
            <v>100000</v>
          </cell>
        </row>
        <row r="12345">
          <cell r="A12345" t="str">
            <v>CCIN001230-1000-002</v>
          </cell>
          <cell r="I12345">
            <v>571915</v>
          </cell>
        </row>
        <row r="12346">
          <cell r="A12346" t="str">
            <v>CCIN001231-1000-001</v>
          </cell>
          <cell r="I12346">
            <v>400000</v>
          </cell>
        </row>
        <row r="12347">
          <cell r="A12347" t="str">
            <v>CCIN001231-1000-005</v>
          </cell>
          <cell r="I12347">
            <v>25000</v>
          </cell>
        </row>
        <row r="12348">
          <cell r="A12348" t="str">
            <v>CCIN001232-1000-001</v>
          </cell>
          <cell r="I12348">
            <v>17000</v>
          </cell>
        </row>
        <row r="12349">
          <cell r="A12349" t="str">
            <v>CCIN001232-1000-002</v>
          </cell>
          <cell r="I12349">
            <v>1500000</v>
          </cell>
        </row>
        <row r="12350">
          <cell r="A12350" t="str">
            <v>CCIN001233-10000-001</v>
          </cell>
          <cell r="I12350">
            <v>2500000</v>
          </cell>
        </row>
        <row r="12351">
          <cell r="A12351" t="str">
            <v>CCIN001233-1000-001</v>
          </cell>
          <cell r="I12351">
            <v>2000000</v>
          </cell>
        </row>
        <row r="12352">
          <cell r="A12352" t="str">
            <v>CCIN001233-1000-002</v>
          </cell>
          <cell r="I12352">
            <v>37120</v>
          </cell>
        </row>
        <row r="12353">
          <cell r="A12353" t="str">
            <v>CCIN001233-1000-005</v>
          </cell>
          <cell r="I12353">
            <v>50000</v>
          </cell>
        </row>
        <row r="12354">
          <cell r="A12354" t="str">
            <v>CCIN001233-11000-001</v>
          </cell>
          <cell r="I12354">
            <v>1950000</v>
          </cell>
        </row>
        <row r="12355">
          <cell r="A12355" t="str">
            <v>CCIN001233-12000-001</v>
          </cell>
          <cell r="I12355">
            <v>1000000</v>
          </cell>
        </row>
        <row r="12356">
          <cell r="A12356" t="str">
            <v>CCIN001233-13000-001</v>
          </cell>
          <cell r="I12356">
            <v>2000000</v>
          </cell>
        </row>
        <row r="12357">
          <cell r="A12357" t="str">
            <v>CCIN001233-14000-001</v>
          </cell>
          <cell r="I12357">
            <v>500000</v>
          </cell>
        </row>
        <row r="12358">
          <cell r="A12358" t="str">
            <v>CCIN001233-15000-001</v>
          </cell>
          <cell r="I12358">
            <v>1000000</v>
          </cell>
        </row>
        <row r="12359">
          <cell r="A12359" t="str">
            <v>CCIN001233-16000-001</v>
          </cell>
          <cell r="I12359">
            <v>7000000</v>
          </cell>
        </row>
        <row r="12360">
          <cell r="A12360" t="str">
            <v>CCIN001233-17000-001</v>
          </cell>
          <cell r="I12360">
            <v>1000000</v>
          </cell>
        </row>
        <row r="12361">
          <cell r="A12361" t="str">
            <v>CCIN001233-18000-001</v>
          </cell>
          <cell r="I12361">
            <v>2000000</v>
          </cell>
        </row>
        <row r="12362">
          <cell r="A12362" t="str">
            <v>CCIN001233-19000-001</v>
          </cell>
          <cell r="I12362">
            <v>990000</v>
          </cell>
        </row>
        <row r="12363">
          <cell r="A12363" t="str">
            <v>CCIN001233-2000-001</v>
          </cell>
          <cell r="I12363">
            <v>1500000</v>
          </cell>
        </row>
        <row r="12364">
          <cell r="A12364" t="str">
            <v>CCIN001233-2000-005</v>
          </cell>
          <cell r="I12364">
            <v>49700</v>
          </cell>
        </row>
        <row r="12365">
          <cell r="A12365" t="str">
            <v>CCIN001233-21000-001</v>
          </cell>
          <cell r="I12365">
            <v>319788</v>
          </cell>
        </row>
        <row r="12366">
          <cell r="A12366" t="str">
            <v>CCIN001233-22000-001</v>
          </cell>
          <cell r="I12366">
            <v>2615209</v>
          </cell>
        </row>
        <row r="12367">
          <cell r="A12367" t="str">
            <v>CCIN001233-23000-001</v>
          </cell>
          <cell r="I12367">
            <v>6266251</v>
          </cell>
        </row>
        <row r="12368">
          <cell r="A12368" t="str">
            <v>CCIN001233-26000-001</v>
          </cell>
          <cell r="I12368">
            <v>2094376</v>
          </cell>
        </row>
        <row r="12369">
          <cell r="A12369" t="str">
            <v>CCIN001233-27000-001</v>
          </cell>
          <cell r="I12369">
            <v>532554</v>
          </cell>
        </row>
        <row r="12370">
          <cell r="A12370" t="str">
            <v>CCIN001233-28000-001</v>
          </cell>
          <cell r="I12370">
            <v>715000</v>
          </cell>
        </row>
        <row r="12371">
          <cell r="A12371" t="str">
            <v>CCIN001233-29000-001</v>
          </cell>
          <cell r="I12371">
            <v>799000</v>
          </cell>
        </row>
        <row r="12372">
          <cell r="A12372" t="str">
            <v>CCIN001233-30000-001</v>
          </cell>
          <cell r="I12372">
            <v>500000</v>
          </cell>
        </row>
        <row r="12373">
          <cell r="A12373" t="str">
            <v>CCIN001233-3000-001</v>
          </cell>
          <cell r="I12373">
            <v>2500000</v>
          </cell>
        </row>
        <row r="12374">
          <cell r="A12374" t="str">
            <v>CCIN001233-31000-001</v>
          </cell>
          <cell r="I12374">
            <v>100000</v>
          </cell>
        </row>
        <row r="12375">
          <cell r="A12375" t="str">
            <v>CCIN001233-4000-001</v>
          </cell>
          <cell r="I12375">
            <v>2500000</v>
          </cell>
        </row>
        <row r="12376">
          <cell r="A12376" t="str">
            <v>CCIN001233-6000-001</v>
          </cell>
          <cell r="I12376">
            <v>1500000</v>
          </cell>
        </row>
        <row r="12377">
          <cell r="A12377" t="str">
            <v>CCIN001233-7000-001</v>
          </cell>
          <cell r="I12377">
            <v>2500000</v>
          </cell>
        </row>
        <row r="12378">
          <cell r="A12378" t="str">
            <v>CCIN001233-8000-001</v>
          </cell>
          <cell r="I12378">
            <v>1000000</v>
          </cell>
        </row>
        <row r="12379">
          <cell r="A12379" t="str">
            <v>CCIN001233-9000-001</v>
          </cell>
          <cell r="I12379">
            <v>2000000</v>
          </cell>
        </row>
        <row r="12380">
          <cell r="A12380" t="str">
            <v>CCIN001234-1000-002</v>
          </cell>
          <cell r="I12380">
            <v>224043</v>
          </cell>
        </row>
        <row r="12381">
          <cell r="A12381" t="str">
            <v>CCIN001234-1000-005</v>
          </cell>
          <cell r="I12381">
            <v>60000</v>
          </cell>
        </row>
        <row r="12382">
          <cell r="A12382" t="str">
            <v>CCIN001234-2000-001</v>
          </cell>
          <cell r="I12382">
            <v>278000</v>
          </cell>
        </row>
        <row r="12383">
          <cell r="A12383" t="str">
            <v>CCIN001234-2000-005</v>
          </cell>
          <cell r="I12383">
            <v>120000</v>
          </cell>
        </row>
        <row r="12384">
          <cell r="A12384" t="str">
            <v>CCIN001235-1000-001</v>
          </cell>
          <cell r="I12384">
            <v>1720000</v>
          </cell>
        </row>
        <row r="12385">
          <cell r="A12385" t="str">
            <v>CCIN001236-1000-001</v>
          </cell>
          <cell r="I12385">
            <v>101500</v>
          </cell>
        </row>
        <row r="12386">
          <cell r="A12386" t="str">
            <v>CCIN001236-1000-005</v>
          </cell>
          <cell r="I12386">
            <v>110000</v>
          </cell>
        </row>
        <row r="12387">
          <cell r="A12387" t="str">
            <v>CCIN001236-2000-002</v>
          </cell>
          <cell r="I12387">
            <v>170000</v>
          </cell>
        </row>
        <row r="12388">
          <cell r="A12388" t="str">
            <v>CCIN001236-3000-002</v>
          </cell>
          <cell r="I12388">
            <v>100000</v>
          </cell>
        </row>
        <row r="12389">
          <cell r="A12389" t="str">
            <v>CCIN001237-1000-001</v>
          </cell>
          <cell r="I12389">
            <v>50000</v>
          </cell>
        </row>
        <row r="12390">
          <cell r="A12390" t="str">
            <v>CCIN001237-1000-002</v>
          </cell>
          <cell r="I12390">
            <v>100000</v>
          </cell>
        </row>
        <row r="12391">
          <cell r="A12391" t="str">
            <v>CCIN001237-1000-005</v>
          </cell>
          <cell r="I12391">
            <v>75000</v>
          </cell>
        </row>
        <row r="12392">
          <cell r="A12392" t="str">
            <v>CCIN001237-2000-001</v>
          </cell>
          <cell r="I12392">
            <v>50000</v>
          </cell>
        </row>
        <row r="12393">
          <cell r="A12393" t="str">
            <v>CCIN001237-3000-001</v>
          </cell>
          <cell r="I12393">
            <v>150000</v>
          </cell>
        </row>
        <row r="12394">
          <cell r="A12394" t="str">
            <v>CCIN001237-4000-001</v>
          </cell>
          <cell r="I12394">
            <v>100000</v>
          </cell>
        </row>
        <row r="12395">
          <cell r="A12395" t="str">
            <v>CCIN001238-10000-001</v>
          </cell>
          <cell r="I12395">
            <v>800000</v>
          </cell>
        </row>
        <row r="12396">
          <cell r="A12396" t="str">
            <v>CCIN001238-1000-001</v>
          </cell>
          <cell r="I12396">
            <v>2500000</v>
          </cell>
        </row>
        <row r="12397">
          <cell r="A12397" t="str">
            <v>CCIN001238-1000-002</v>
          </cell>
          <cell r="I12397">
            <v>812000</v>
          </cell>
        </row>
        <row r="12398">
          <cell r="A12398" t="str">
            <v>CCIN001238-11000-001</v>
          </cell>
          <cell r="I12398">
            <v>1000000</v>
          </cell>
        </row>
        <row r="12399">
          <cell r="A12399" t="str">
            <v>CCIN001238-12000-001</v>
          </cell>
          <cell r="I12399">
            <v>1000000</v>
          </cell>
        </row>
        <row r="12400">
          <cell r="A12400" t="str">
            <v>CCIN001238-13000-001</v>
          </cell>
          <cell r="I12400">
            <v>1500000</v>
          </cell>
        </row>
        <row r="12401">
          <cell r="A12401" t="str">
            <v>CCIN001238-14000-001</v>
          </cell>
          <cell r="I12401">
            <v>500000</v>
          </cell>
        </row>
        <row r="12402">
          <cell r="A12402" t="str">
            <v>CCIN001238-15000-001</v>
          </cell>
          <cell r="I12402">
            <v>1000000</v>
          </cell>
        </row>
        <row r="12403">
          <cell r="A12403" t="str">
            <v>CCIN001238-18000-001</v>
          </cell>
          <cell r="I12403">
            <v>1500000</v>
          </cell>
        </row>
        <row r="12404">
          <cell r="A12404" t="str">
            <v>CCIN001238-19000-001</v>
          </cell>
          <cell r="I12404">
            <v>1500000</v>
          </cell>
        </row>
        <row r="12405">
          <cell r="A12405" t="str">
            <v>CCIN001238-2000-001</v>
          </cell>
          <cell r="I12405">
            <v>500000</v>
          </cell>
        </row>
        <row r="12406">
          <cell r="A12406" t="str">
            <v>CCIN001238-21000-001</v>
          </cell>
          <cell r="I12406">
            <v>3000000</v>
          </cell>
        </row>
        <row r="12407">
          <cell r="A12407" t="str">
            <v>CCIN001238-23000-001</v>
          </cell>
          <cell r="I12407">
            <v>2509262</v>
          </cell>
        </row>
        <row r="12408">
          <cell r="A12408" t="str">
            <v>CCIN001238-3000-001</v>
          </cell>
          <cell r="I12408">
            <v>500000</v>
          </cell>
        </row>
        <row r="12409">
          <cell r="A12409" t="str">
            <v>CCIN001238-4000-001</v>
          </cell>
          <cell r="I12409">
            <v>500000</v>
          </cell>
        </row>
        <row r="12410">
          <cell r="A12410" t="str">
            <v>CCIN001238-5000-001</v>
          </cell>
          <cell r="I12410">
            <v>500000</v>
          </cell>
        </row>
        <row r="12411">
          <cell r="A12411" t="str">
            <v>CCIN001238-6000-001</v>
          </cell>
          <cell r="I12411">
            <v>500000</v>
          </cell>
        </row>
        <row r="12412">
          <cell r="A12412" t="str">
            <v>CCIN001238-8000-001</v>
          </cell>
          <cell r="I12412">
            <v>800000</v>
          </cell>
        </row>
        <row r="12413">
          <cell r="A12413" t="str">
            <v>CCIN001238-9000-001</v>
          </cell>
          <cell r="I12413">
            <v>800000</v>
          </cell>
        </row>
        <row r="12414">
          <cell r="A12414" t="str">
            <v>CCIN001239-1000-002</v>
          </cell>
          <cell r="I12414">
            <v>300000</v>
          </cell>
        </row>
        <row r="12415">
          <cell r="A12415" t="str">
            <v>CCIN001239-1000-005</v>
          </cell>
          <cell r="I12415">
            <v>150000</v>
          </cell>
        </row>
        <row r="12416">
          <cell r="A12416" t="str">
            <v>CCIN001239-2000-002</v>
          </cell>
          <cell r="I12416">
            <v>30000</v>
          </cell>
        </row>
        <row r="12417">
          <cell r="A12417" t="str">
            <v>CCIN001239-2000-005</v>
          </cell>
          <cell r="I12417">
            <v>1237500</v>
          </cell>
        </row>
        <row r="12418">
          <cell r="A12418" t="str">
            <v>CCIN001239-3000-002</v>
          </cell>
          <cell r="I12418">
            <v>30000</v>
          </cell>
        </row>
        <row r="12419">
          <cell r="A12419" t="str">
            <v>CCIN001239-4000-002</v>
          </cell>
          <cell r="I12419">
            <v>30000</v>
          </cell>
        </row>
        <row r="12420">
          <cell r="A12420" t="str">
            <v>CCIN001239-6000-002</v>
          </cell>
          <cell r="I12420">
            <v>30000</v>
          </cell>
        </row>
        <row r="12421">
          <cell r="A12421" t="str">
            <v>CCIN001239-7000-002</v>
          </cell>
          <cell r="I12421">
            <v>30000</v>
          </cell>
        </row>
        <row r="12422">
          <cell r="A12422" t="str">
            <v>CCIN001240-1000-001</v>
          </cell>
          <cell r="I12422">
            <v>1200000</v>
          </cell>
        </row>
        <row r="12423">
          <cell r="A12423" t="str">
            <v>CCIN001240-1000-002</v>
          </cell>
          <cell r="I12423">
            <v>2000000</v>
          </cell>
        </row>
        <row r="12424">
          <cell r="A12424" t="str">
            <v>CCIN001240-2000-001</v>
          </cell>
          <cell r="I12424">
            <v>1200000</v>
          </cell>
        </row>
        <row r="12425">
          <cell r="A12425" t="str">
            <v>CCIN001240-3000-001</v>
          </cell>
          <cell r="I12425">
            <v>1500000</v>
          </cell>
        </row>
        <row r="12426">
          <cell r="A12426" t="str">
            <v>CCIN001240-4000-001</v>
          </cell>
          <cell r="I12426">
            <v>1700000</v>
          </cell>
        </row>
        <row r="12427">
          <cell r="A12427" t="str">
            <v>CCIN001241-1000-001</v>
          </cell>
          <cell r="I12427">
            <v>70000</v>
          </cell>
        </row>
        <row r="12428">
          <cell r="A12428" t="str">
            <v>CCIN001241-1000-002</v>
          </cell>
          <cell r="I12428">
            <v>15000</v>
          </cell>
        </row>
        <row r="12429">
          <cell r="A12429" t="str">
            <v>CCIN001242-1000-001</v>
          </cell>
          <cell r="I12429">
            <v>500000</v>
          </cell>
        </row>
        <row r="12430">
          <cell r="A12430" t="str">
            <v>CCIN001242-1000-002</v>
          </cell>
          <cell r="I12430">
            <v>532000</v>
          </cell>
        </row>
        <row r="12431">
          <cell r="A12431" t="str">
            <v>CCIN001242-1000-005</v>
          </cell>
          <cell r="I12431">
            <v>80000</v>
          </cell>
        </row>
        <row r="12432">
          <cell r="A12432" t="str">
            <v>CCIN001243-1000-001</v>
          </cell>
          <cell r="I12432">
            <v>450000</v>
          </cell>
        </row>
        <row r="12433">
          <cell r="A12433" t="str">
            <v>CCIN001243-1000-002</v>
          </cell>
          <cell r="I12433">
            <v>120000</v>
          </cell>
        </row>
        <row r="12434">
          <cell r="A12434" t="str">
            <v>CCIN001243-2000-005</v>
          </cell>
          <cell r="I12434">
            <v>230812</v>
          </cell>
        </row>
        <row r="12435">
          <cell r="A12435" t="str">
            <v>CCIN001244-1000-001</v>
          </cell>
          <cell r="I12435">
            <v>400000</v>
          </cell>
        </row>
        <row r="12436">
          <cell r="A12436" t="str">
            <v>CCIN001244-1000-002</v>
          </cell>
          <cell r="I12436">
            <v>1600000</v>
          </cell>
        </row>
        <row r="12437">
          <cell r="A12437" t="str">
            <v>CCIN001245-1000-001</v>
          </cell>
          <cell r="I12437">
            <v>552000</v>
          </cell>
        </row>
        <row r="12438">
          <cell r="A12438" t="str">
            <v>CCIN001245-1000-002</v>
          </cell>
          <cell r="I12438">
            <v>196383</v>
          </cell>
        </row>
        <row r="12439">
          <cell r="A12439" t="str">
            <v>CCIN001245-2000-002</v>
          </cell>
          <cell r="I12439">
            <v>200000</v>
          </cell>
        </row>
        <row r="12440">
          <cell r="A12440" t="str">
            <v>CCIN001245-3000-001</v>
          </cell>
          <cell r="I12440">
            <v>100000</v>
          </cell>
        </row>
        <row r="12441">
          <cell r="A12441" t="str">
            <v>CCIN001245-3000-002</v>
          </cell>
          <cell r="I12441">
            <v>50000</v>
          </cell>
        </row>
        <row r="12442">
          <cell r="A12442" t="str">
            <v>CCIN001246-1000-001</v>
          </cell>
          <cell r="I12442">
            <v>2060000</v>
          </cell>
        </row>
        <row r="12443">
          <cell r="A12443" t="str">
            <v>CCIN001247-1000-001</v>
          </cell>
          <cell r="I12443">
            <v>500000</v>
          </cell>
        </row>
        <row r="12444">
          <cell r="A12444" t="str">
            <v>CCIN001247-2000-005</v>
          </cell>
          <cell r="I12444">
            <v>165000</v>
          </cell>
        </row>
        <row r="12445">
          <cell r="A12445" t="str">
            <v>CCIN001247-3000-005</v>
          </cell>
          <cell r="I12445">
            <v>144220</v>
          </cell>
        </row>
        <row r="12446">
          <cell r="A12446" t="str">
            <v>CCIN001248-1000-002</v>
          </cell>
          <cell r="I12446">
            <v>733500</v>
          </cell>
        </row>
        <row r="12447">
          <cell r="A12447" t="str">
            <v>CCIN001249-1000-001</v>
          </cell>
          <cell r="I12447">
            <v>50000</v>
          </cell>
        </row>
        <row r="12448">
          <cell r="A12448" t="str">
            <v>CCIN001249-1000-002</v>
          </cell>
          <cell r="I12448">
            <v>650000</v>
          </cell>
        </row>
        <row r="12449">
          <cell r="A12449" t="str">
            <v>CCIN001249-1000-005</v>
          </cell>
          <cell r="I12449">
            <v>200000</v>
          </cell>
        </row>
        <row r="12450">
          <cell r="A12450" t="str">
            <v>CCIN001249-2000-001</v>
          </cell>
          <cell r="I12450">
            <v>50000</v>
          </cell>
        </row>
        <row r="12451">
          <cell r="A12451" t="str">
            <v>CCIN001249-2000-005</v>
          </cell>
          <cell r="I12451">
            <v>263000</v>
          </cell>
        </row>
        <row r="12452">
          <cell r="A12452" t="str">
            <v>CCIN001249-3000-002</v>
          </cell>
          <cell r="I12452">
            <v>250000</v>
          </cell>
        </row>
        <row r="12453">
          <cell r="A12453" t="str">
            <v>CCIN001249-3000-005</v>
          </cell>
          <cell r="I12453">
            <v>275980</v>
          </cell>
        </row>
        <row r="12454">
          <cell r="A12454" t="str">
            <v>CCIN001250-1000-001</v>
          </cell>
          <cell r="I12454">
            <v>40000</v>
          </cell>
        </row>
        <row r="12455">
          <cell r="A12455" t="str">
            <v>CCIN001250-1000-002</v>
          </cell>
          <cell r="I12455">
            <v>314862</v>
          </cell>
        </row>
        <row r="12456">
          <cell r="A12456" t="str">
            <v>CCIN001250-1000-005</v>
          </cell>
          <cell r="I12456">
            <v>70000</v>
          </cell>
        </row>
        <row r="12457">
          <cell r="A12457" t="str">
            <v>CCIN001250-2000-001</v>
          </cell>
          <cell r="I12457">
            <v>60000</v>
          </cell>
        </row>
        <row r="12458">
          <cell r="A12458" t="str">
            <v>CCIN001251-2000-001</v>
          </cell>
          <cell r="I12458">
            <v>412000</v>
          </cell>
        </row>
        <row r="12459">
          <cell r="A12459" t="str">
            <v>CCIN001252-1000-001</v>
          </cell>
          <cell r="I12459">
            <v>1382260</v>
          </cell>
        </row>
        <row r="12460">
          <cell r="A12460" t="str">
            <v>CCIN001252-1000-002</v>
          </cell>
          <cell r="I12460">
            <v>330426</v>
          </cell>
        </row>
        <row r="12461">
          <cell r="A12461" t="str">
            <v>CCIN001252-2000-001</v>
          </cell>
          <cell r="I12461">
            <v>1220000</v>
          </cell>
        </row>
        <row r="12462">
          <cell r="A12462" t="str">
            <v>CCIN001252-3000-001</v>
          </cell>
          <cell r="I12462">
            <v>820000</v>
          </cell>
        </row>
        <row r="12463">
          <cell r="A12463" t="str">
            <v>CCIN001253-1000-005</v>
          </cell>
          <cell r="I12463">
            <v>100000</v>
          </cell>
        </row>
        <row r="12464">
          <cell r="A12464" t="str">
            <v>CCIN001253-15000-002</v>
          </cell>
          <cell r="I12464">
            <v>73542</v>
          </cell>
        </row>
        <row r="12465">
          <cell r="A12465" t="str">
            <v>CCIN001253-16000-002</v>
          </cell>
          <cell r="I12465">
            <v>60000</v>
          </cell>
        </row>
        <row r="12466">
          <cell r="A12466" t="str">
            <v>CCIN001253-2000-001</v>
          </cell>
          <cell r="I12466">
            <v>520000</v>
          </cell>
        </row>
        <row r="12467">
          <cell r="A12467" t="str">
            <v>CCIN001253-2000-002</v>
          </cell>
          <cell r="I12467">
            <v>20000</v>
          </cell>
        </row>
        <row r="12468">
          <cell r="A12468" t="str">
            <v>CCIN001253-3000-002</v>
          </cell>
          <cell r="I12468">
            <v>20000</v>
          </cell>
        </row>
        <row r="12469">
          <cell r="A12469" t="str">
            <v>CCIN001253-4000-002</v>
          </cell>
          <cell r="I12469">
            <v>30000</v>
          </cell>
        </row>
        <row r="12470">
          <cell r="A12470" t="str">
            <v>CCIN001253-5000-002</v>
          </cell>
          <cell r="I12470">
            <v>30000</v>
          </cell>
        </row>
        <row r="12471">
          <cell r="A12471" t="str">
            <v>CCIN001253-7000-002</v>
          </cell>
          <cell r="I12471">
            <v>40000</v>
          </cell>
        </row>
        <row r="12472">
          <cell r="A12472" t="str">
            <v>CCIN001253-8000-002</v>
          </cell>
          <cell r="I12472">
            <v>50000</v>
          </cell>
        </row>
        <row r="12473">
          <cell r="A12473" t="str">
            <v>CCIN001253-9000-002</v>
          </cell>
          <cell r="I12473">
            <v>50000</v>
          </cell>
        </row>
        <row r="12474">
          <cell r="A12474" t="str">
            <v>CCIN001254-1000-001</v>
          </cell>
          <cell r="I12474">
            <v>185000</v>
          </cell>
        </row>
        <row r="12475">
          <cell r="A12475" t="str">
            <v>CCIN001254-1000-002</v>
          </cell>
          <cell r="I12475">
            <v>330426</v>
          </cell>
        </row>
        <row r="12476">
          <cell r="A12476" t="str">
            <v>CCIN001255-1000-001</v>
          </cell>
          <cell r="I12476">
            <v>150000</v>
          </cell>
        </row>
        <row r="12477">
          <cell r="A12477" t="str">
            <v>CCIN001255-1000-002</v>
          </cell>
          <cell r="I12477">
            <v>100000</v>
          </cell>
        </row>
        <row r="12478">
          <cell r="A12478" t="str">
            <v>CCIN001255-1000-005</v>
          </cell>
          <cell r="I12478">
            <v>300000</v>
          </cell>
        </row>
        <row r="12479">
          <cell r="A12479" t="str">
            <v>CCIN001255-2000-002</v>
          </cell>
          <cell r="I12479">
            <v>184636</v>
          </cell>
        </row>
        <row r="12480">
          <cell r="A12480" t="str">
            <v>CCIN001255-3000-001</v>
          </cell>
          <cell r="I12480">
            <v>300000</v>
          </cell>
        </row>
        <row r="12481">
          <cell r="A12481" t="str">
            <v>CCIN001255-3000-002</v>
          </cell>
          <cell r="I12481">
            <v>104792</v>
          </cell>
        </row>
        <row r="12482">
          <cell r="A12482" t="str">
            <v>CCIN001255-5000-002</v>
          </cell>
          <cell r="I12482">
            <v>202313</v>
          </cell>
        </row>
        <row r="12483">
          <cell r="A12483" t="str">
            <v>CCIN001255-6000-001</v>
          </cell>
          <cell r="I12483">
            <v>162636.10999999999</v>
          </cell>
        </row>
        <row r="12484">
          <cell r="A12484" t="str">
            <v>CCIN001255-6000-002</v>
          </cell>
          <cell r="I12484">
            <v>280375</v>
          </cell>
        </row>
        <row r="12485">
          <cell r="A12485" t="str">
            <v>CCIN001255-8000-002</v>
          </cell>
          <cell r="I12485">
            <v>350000</v>
          </cell>
        </row>
        <row r="12486">
          <cell r="A12486" t="str">
            <v>CCIN001256-1000-002</v>
          </cell>
          <cell r="I12486">
            <v>190000</v>
          </cell>
        </row>
        <row r="12487">
          <cell r="A12487" t="str">
            <v>CCIN001256-2000-002</v>
          </cell>
          <cell r="I12487">
            <v>235000</v>
          </cell>
        </row>
        <row r="12488">
          <cell r="A12488" t="str">
            <v>CCIN001257-1000-001</v>
          </cell>
          <cell r="I12488">
            <v>2500000</v>
          </cell>
        </row>
        <row r="12489">
          <cell r="A12489" t="str">
            <v>CCIN001257-2000-001</v>
          </cell>
          <cell r="I12489">
            <v>1000000</v>
          </cell>
        </row>
        <row r="12490">
          <cell r="A12490" t="str">
            <v>CCIN001257-3000-001</v>
          </cell>
          <cell r="I12490">
            <v>1300000</v>
          </cell>
        </row>
        <row r="12491">
          <cell r="A12491" t="str">
            <v>CCIN001257-4000-001</v>
          </cell>
          <cell r="I12491">
            <v>2500000</v>
          </cell>
        </row>
        <row r="12492">
          <cell r="A12492" t="str">
            <v>CCIN001257-5000-001</v>
          </cell>
          <cell r="I12492">
            <v>1500000</v>
          </cell>
        </row>
        <row r="12493">
          <cell r="A12493" t="str">
            <v>CCIN001257-6000-001</v>
          </cell>
          <cell r="I12493">
            <v>1500000</v>
          </cell>
        </row>
        <row r="12494">
          <cell r="A12494" t="str">
            <v>CCIN001257-7000-001</v>
          </cell>
          <cell r="I12494">
            <v>500396</v>
          </cell>
        </row>
        <row r="12495">
          <cell r="A12495" t="str">
            <v>CCIN001257-8000-001</v>
          </cell>
          <cell r="I12495">
            <v>129600</v>
          </cell>
        </row>
        <row r="12496">
          <cell r="A12496" t="str">
            <v>CCIN001258-1000-001</v>
          </cell>
          <cell r="I12496">
            <v>50000</v>
          </cell>
        </row>
        <row r="12497">
          <cell r="A12497" t="str">
            <v>CCIN001258-1000-002</v>
          </cell>
          <cell r="I12497">
            <v>649575</v>
          </cell>
        </row>
        <row r="12498">
          <cell r="A12498" t="str">
            <v>CCIN001258-1000-005</v>
          </cell>
          <cell r="I12498">
            <v>25000</v>
          </cell>
        </row>
        <row r="12499">
          <cell r="A12499" t="str">
            <v>CCIN001258-2000-002</v>
          </cell>
          <cell r="I12499">
            <v>155258</v>
          </cell>
        </row>
        <row r="12500">
          <cell r="A12500" t="str">
            <v>CCIN001258-2000-005</v>
          </cell>
          <cell r="I12500">
            <v>25000</v>
          </cell>
        </row>
        <row r="12501">
          <cell r="A12501" t="str">
            <v>CCIN001259-1000-002</v>
          </cell>
          <cell r="I12501">
            <v>330426</v>
          </cell>
        </row>
        <row r="12502">
          <cell r="A12502" t="str">
            <v>CCIN001259-1000-005</v>
          </cell>
          <cell r="I12502">
            <v>228000</v>
          </cell>
        </row>
        <row r="12503">
          <cell r="A12503" t="str">
            <v>CCIN001259-2000-001</v>
          </cell>
          <cell r="I12503">
            <v>20000</v>
          </cell>
        </row>
        <row r="12504">
          <cell r="A12504" t="str">
            <v>CCIN001259-3000-001</v>
          </cell>
          <cell r="I12504">
            <v>50000</v>
          </cell>
        </row>
        <row r="12505">
          <cell r="A12505" t="str">
            <v>CCIN001259-6000-001</v>
          </cell>
          <cell r="I12505">
            <v>55000</v>
          </cell>
        </row>
        <row r="12506">
          <cell r="A12506" t="str">
            <v>CCIN001259-7000-001</v>
          </cell>
          <cell r="I12506">
            <v>70000</v>
          </cell>
        </row>
        <row r="12507">
          <cell r="A12507" t="str">
            <v>CCIN001260-1000-001</v>
          </cell>
          <cell r="I12507">
            <v>288000</v>
          </cell>
        </row>
        <row r="12508">
          <cell r="A12508" t="str">
            <v>CCIN001260-1000-005</v>
          </cell>
          <cell r="I12508">
            <v>80000</v>
          </cell>
        </row>
        <row r="12509">
          <cell r="A12509" t="str">
            <v>CCIN001261-1000-001</v>
          </cell>
          <cell r="I12509">
            <v>40000</v>
          </cell>
        </row>
        <row r="12510">
          <cell r="A12510" t="str">
            <v>CCIN001261-1000-002</v>
          </cell>
          <cell r="I12510">
            <v>100000</v>
          </cell>
        </row>
        <row r="12511">
          <cell r="A12511" t="str">
            <v>CCIN001261-2000-001</v>
          </cell>
          <cell r="I12511">
            <v>50000</v>
          </cell>
        </row>
        <row r="12512">
          <cell r="A12512" t="str">
            <v>CCIN001261-3000-001</v>
          </cell>
          <cell r="I12512">
            <v>60000</v>
          </cell>
        </row>
        <row r="12513">
          <cell r="A12513" t="str">
            <v>CCIN001262-1000-001</v>
          </cell>
          <cell r="I12513">
            <v>104000</v>
          </cell>
        </row>
        <row r="12514">
          <cell r="A12514" t="str">
            <v>CCIN001262-1000-002</v>
          </cell>
          <cell r="I12514">
            <v>350000</v>
          </cell>
        </row>
        <row r="12515">
          <cell r="A12515" t="str">
            <v>CCIN001262-1000-005</v>
          </cell>
          <cell r="I12515">
            <v>80000</v>
          </cell>
        </row>
        <row r="12516">
          <cell r="A12516" t="str">
            <v>CCIN001262-2000-005</v>
          </cell>
          <cell r="I12516">
            <v>124600</v>
          </cell>
        </row>
        <row r="12517">
          <cell r="A12517" t="str">
            <v>CCIN001263-1000-001</v>
          </cell>
          <cell r="I12517">
            <v>50000</v>
          </cell>
        </row>
        <row r="12518">
          <cell r="A12518" t="str">
            <v>CCIN001263-1000-005</v>
          </cell>
          <cell r="I12518">
            <v>160000</v>
          </cell>
        </row>
        <row r="12519">
          <cell r="A12519" t="str">
            <v>CCIN001263-2000-001</v>
          </cell>
          <cell r="I12519">
            <v>58000</v>
          </cell>
        </row>
        <row r="12520">
          <cell r="A12520" t="str">
            <v>CCIN001263-2000-002</v>
          </cell>
          <cell r="I12520">
            <v>53830</v>
          </cell>
        </row>
        <row r="12521">
          <cell r="A12521" t="str">
            <v>CCIN001263-3000-001</v>
          </cell>
          <cell r="I12521">
            <v>58000</v>
          </cell>
        </row>
        <row r="12522">
          <cell r="A12522" t="str">
            <v>CCIN001263-3000-002</v>
          </cell>
          <cell r="I12522">
            <v>40000</v>
          </cell>
        </row>
        <row r="12523">
          <cell r="A12523" t="str">
            <v>CCIN001264-1000-001</v>
          </cell>
          <cell r="I12523">
            <v>308000</v>
          </cell>
        </row>
        <row r="12524">
          <cell r="A12524" t="str">
            <v>CCIN001264-1000-002</v>
          </cell>
          <cell r="I12524">
            <v>250000</v>
          </cell>
        </row>
        <row r="12525">
          <cell r="A12525" t="str">
            <v>CCIN001264-1000-005</v>
          </cell>
          <cell r="I12525">
            <v>85000</v>
          </cell>
        </row>
        <row r="12526">
          <cell r="A12526" t="str">
            <v>CCIN001264-2000-001</v>
          </cell>
          <cell r="I12526">
            <v>320000</v>
          </cell>
        </row>
        <row r="12527">
          <cell r="A12527" t="str">
            <v>CCIN001264-3000-001</v>
          </cell>
          <cell r="I12527">
            <v>600500</v>
          </cell>
        </row>
        <row r="12528">
          <cell r="A12528" t="str">
            <v>CCIN001264-4000-001</v>
          </cell>
          <cell r="I12528">
            <v>800000</v>
          </cell>
        </row>
        <row r="12529">
          <cell r="A12529" t="str">
            <v>CCIN001265-1000-001</v>
          </cell>
          <cell r="I12529">
            <v>100000</v>
          </cell>
        </row>
        <row r="12530">
          <cell r="A12530" t="str">
            <v>CCIN001265-1000-002</v>
          </cell>
          <cell r="I12530">
            <v>1065000</v>
          </cell>
        </row>
        <row r="12531">
          <cell r="A12531" t="str">
            <v>CCIN001265-1000-005</v>
          </cell>
          <cell r="I12531">
            <v>60000</v>
          </cell>
        </row>
        <row r="12532">
          <cell r="A12532" t="str">
            <v>CCIN001265-2000-001</v>
          </cell>
          <cell r="I12532">
            <v>200000</v>
          </cell>
        </row>
        <row r="12533">
          <cell r="A12533" t="str">
            <v>CCIN001265-3000-001</v>
          </cell>
          <cell r="I12533">
            <v>200000</v>
          </cell>
        </row>
        <row r="12534">
          <cell r="A12534" t="str">
            <v>CCIN001265-4000-001</v>
          </cell>
          <cell r="I12534">
            <v>200000</v>
          </cell>
        </row>
        <row r="12535">
          <cell r="A12535" t="str">
            <v>CCIN001266-1000-001</v>
          </cell>
          <cell r="I12535">
            <v>200000</v>
          </cell>
        </row>
        <row r="12536">
          <cell r="A12536" t="str">
            <v>CCIN001266-1000-002</v>
          </cell>
          <cell r="I12536">
            <v>4798511</v>
          </cell>
        </row>
        <row r="12537">
          <cell r="A12537" t="str">
            <v>CCIN001267-1000-001</v>
          </cell>
          <cell r="I12537">
            <v>78000</v>
          </cell>
        </row>
        <row r="12538">
          <cell r="A12538" t="str">
            <v>CCIN001267-1000-002</v>
          </cell>
          <cell r="I12538">
            <v>200000</v>
          </cell>
        </row>
        <row r="12539">
          <cell r="A12539" t="str">
            <v>CCIN001267-1000-005</v>
          </cell>
          <cell r="I12539">
            <v>150000</v>
          </cell>
        </row>
        <row r="12540">
          <cell r="A12540" t="str">
            <v>CCIN001267-2000-002</v>
          </cell>
          <cell r="I12540">
            <v>15000</v>
          </cell>
        </row>
        <row r="12541">
          <cell r="A12541" t="str">
            <v>CCIN001267-2000-005</v>
          </cell>
          <cell r="I12541">
            <v>227029</v>
          </cell>
        </row>
        <row r="12542">
          <cell r="A12542" t="str">
            <v>CCIN001267-3000-002</v>
          </cell>
          <cell r="I12542">
            <v>30000</v>
          </cell>
        </row>
        <row r="12543">
          <cell r="A12543" t="str">
            <v>CCIN001267-4000-002</v>
          </cell>
          <cell r="I12543">
            <v>30000</v>
          </cell>
        </row>
        <row r="12544">
          <cell r="A12544" t="str">
            <v>CCIN001268-1000-002</v>
          </cell>
          <cell r="I12544">
            <v>250000</v>
          </cell>
        </row>
        <row r="12545">
          <cell r="A12545" t="str">
            <v>CCIN001269-1000-002</v>
          </cell>
          <cell r="I12545">
            <v>214000</v>
          </cell>
        </row>
        <row r="12546">
          <cell r="A12546" t="str">
            <v>CCIN001269-2000-001</v>
          </cell>
          <cell r="I12546">
            <v>394000</v>
          </cell>
        </row>
        <row r="12547">
          <cell r="A12547" t="str">
            <v>CCIN001270-10000-001</v>
          </cell>
          <cell r="I12547">
            <v>21809</v>
          </cell>
        </row>
        <row r="12548">
          <cell r="A12548" t="str">
            <v>CCIN001270-1000-001</v>
          </cell>
          <cell r="I12548">
            <v>30000</v>
          </cell>
        </row>
        <row r="12549">
          <cell r="A12549" t="str">
            <v>CCIN001270-1000-002</v>
          </cell>
          <cell r="I12549">
            <v>80000</v>
          </cell>
        </row>
        <row r="12550">
          <cell r="A12550" t="str">
            <v>CCIN001270-1000-005</v>
          </cell>
          <cell r="I12550">
            <v>70000</v>
          </cell>
        </row>
        <row r="12551">
          <cell r="A12551" t="str">
            <v>CCIN001270-11000-001</v>
          </cell>
          <cell r="I12551">
            <v>21809</v>
          </cell>
        </row>
        <row r="12552">
          <cell r="A12552" t="str">
            <v>CCIN001270-13000-001</v>
          </cell>
          <cell r="I12552">
            <v>27128</v>
          </cell>
        </row>
        <row r="12553">
          <cell r="A12553" t="str">
            <v>CCIN001270-14000-001</v>
          </cell>
          <cell r="I12553">
            <v>27128</v>
          </cell>
        </row>
        <row r="12554">
          <cell r="A12554" t="str">
            <v>CCIN001270-15000-001</v>
          </cell>
          <cell r="I12554">
            <v>32447</v>
          </cell>
        </row>
        <row r="12555">
          <cell r="A12555" t="str">
            <v>CCIN001270-16000-001</v>
          </cell>
          <cell r="I12555">
            <v>32447</v>
          </cell>
        </row>
        <row r="12556">
          <cell r="A12556" t="str">
            <v>CCIN001270-17000-001</v>
          </cell>
          <cell r="I12556">
            <v>32447</v>
          </cell>
        </row>
        <row r="12557">
          <cell r="A12557" t="str">
            <v>CCIN001270-18000-001</v>
          </cell>
          <cell r="I12557">
            <v>32447</v>
          </cell>
        </row>
        <row r="12558">
          <cell r="A12558" t="str">
            <v>CCIN001270-19000-001</v>
          </cell>
          <cell r="I12558">
            <v>32554</v>
          </cell>
        </row>
        <row r="12559">
          <cell r="A12559" t="str">
            <v>CCIN001270-20000-001</v>
          </cell>
          <cell r="I12559">
            <v>32554</v>
          </cell>
        </row>
        <row r="12560">
          <cell r="A12560" t="str">
            <v>CCIN001270-2000-001</v>
          </cell>
          <cell r="I12560">
            <v>25000</v>
          </cell>
        </row>
        <row r="12561">
          <cell r="A12561" t="str">
            <v>CCIN001270-3000-001</v>
          </cell>
          <cell r="I12561">
            <v>30000</v>
          </cell>
        </row>
        <row r="12562">
          <cell r="A12562" t="str">
            <v>CCIN001270-4000-001</v>
          </cell>
          <cell r="I12562">
            <v>30000</v>
          </cell>
        </row>
        <row r="12563">
          <cell r="A12563" t="str">
            <v>CCIN001270-5000-001</v>
          </cell>
          <cell r="I12563">
            <v>22000</v>
          </cell>
        </row>
        <row r="12564">
          <cell r="A12564" t="str">
            <v>CCIN001270-6000-001</v>
          </cell>
          <cell r="I12564">
            <v>22000</v>
          </cell>
        </row>
        <row r="12565">
          <cell r="A12565" t="str">
            <v>CCIN001270-7000-001</v>
          </cell>
          <cell r="I12565">
            <v>30000</v>
          </cell>
        </row>
        <row r="12566">
          <cell r="A12566" t="str">
            <v>CCIN001270-8000-001</v>
          </cell>
          <cell r="I12566">
            <v>30000</v>
          </cell>
        </row>
        <row r="12567">
          <cell r="A12567" t="str">
            <v>CCIN001270-9000-001</v>
          </cell>
          <cell r="I12567">
            <v>30000</v>
          </cell>
        </row>
        <row r="12568">
          <cell r="A12568" t="str">
            <v>CCIN001271-1000-001</v>
          </cell>
          <cell r="I12568">
            <v>50000</v>
          </cell>
        </row>
        <row r="12569">
          <cell r="A12569" t="str">
            <v>CCIN001271-1000-002</v>
          </cell>
          <cell r="I12569">
            <v>800000</v>
          </cell>
        </row>
        <row r="12570">
          <cell r="A12570" t="str">
            <v>CCIN001271-2000-001</v>
          </cell>
          <cell r="I12570">
            <v>100000</v>
          </cell>
        </row>
        <row r="12571">
          <cell r="A12571" t="str">
            <v>CCIN001271-2000-002</v>
          </cell>
          <cell r="I12571">
            <v>50000</v>
          </cell>
        </row>
        <row r="12572">
          <cell r="A12572" t="str">
            <v>CCIN001271-3000-001</v>
          </cell>
          <cell r="I12572">
            <v>100000</v>
          </cell>
        </row>
        <row r="12573">
          <cell r="A12573" t="str">
            <v>CCIN001271-3000-002</v>
          </cell>
          <cell r="I12573">
            <v>70000</v>
          </cell>
        </row>
        <row r="12574">
          <cell r="A12574" t="str">
            <v>CCIN001272-1000-001</v>
          </cell>
          <cell r="I12574">
            <v>300000</v>
          </cell>
        </row>
        <row r="12575">
          <cell r="A12575" t="str">
            <v>CCIN001272-1000-002</v>
          </cell>
          <cell r="I12575">
            <v>390000</v>
          </cell>
        </row>
        <row r="12576">
          <cell r="A12576" t="str">
            <v>CCIN001272-1000-005</v>
          </cell>
          <cell r="I12576">
            <v>10000</v>
          </cell>
        </row>
        <row r="12577">
          <cell r="A12577" t="str">
            <v>CCIN001272-2000-001</v>
          </cell>
          <cell r="I12577">
            <v>350000</v>
          </cell>
        </row>
        <row r="12578">
          <cell r="A12578" t="str">
            <v>CCIN001272-2000-005</v>
          </cell>
          <cell r="I12578">
            <v>720494</v>
          </cell>
        </row>
        <row r="12579">
          <cell r="A12579" t="str">
            <v>CCIN001273-1000-001</v>
          </cell>
          <cell r="I12579">
            <v>200000</v>
          </cell>
        </row>
        <row r="12580">
          <cell r="A12580" t="str">
            <v>CCIN001274-1000-001</v>
          </cell>
          <cell r="I12580">
            <v>50000</v>
          </cell>
        </row>
        <row r="12581">
          <cell r="A12581" t="str">
            <v>CCIN001274-1000-002</v>
          </cell>
          <cell r="I12581">
            <v>18258</v>
          </cell>
        </row>
        <row r="12582">
          <cell r="A12582" t="str">
            <v>CCIN001274-2000-001</v>
          </cell>
          <cell r="I12582">
            <v>60000</v>
          </cell>
        </row>
        <row r="12583">
          <cell r="A12583" t="str">
            <v>CCIN001274-2000-002</v>
          </cell>
          <cell r="I12583">
            <v>43347</v>
          </cell>
        </row>
        <row r="12584">
          <cell r="A12584" t="str">
            <v>CCIN001274-3000-002</v>
          </cell>
          <cell r="I12584">
            <v>150000</v>
          </cell>
        </row>
        <row r="12585">
          <cell r="A12585" t="str">
            <v>CCIN001275-1000-001</v>
          </cell>
          <cell r="I12585">
            <v>358000</v>
          </cell>
        </row>
        <row r="12586">
          <cell r="A12586" t="str">
            <v>CCIN001275-2000-005</v>
          </cell>
          <cell r="I12586">
            <v>65000</v>
          </cell>
        </row>
        <row r="12587">
          <cell r="A12587" t="str">
            <v>CCIN001275-3000-001</v>
          </cell>
          <cell r="I12587">
            <v>238000</v>
          </cell>
        </row>
        <row r="12588">
          <cell r="A12588" t="str">
            <v>CCIN001276-10000-001</v>
          </cell>
          <cell r="I12588">
            <v>2000000</v>
          </cell>
        </row>
        <row r="12589">
          <cell r="A12589" t="str">
            <v>CCIN001276-1000-001</v>
          </cell>
          <cell r="I12589">
            <v>1000000</v>
          </cell>
        </row>
        <row r="12590">
          <cell r="A12590" t="str">
            <v>CCIN001276-1000-002</v>
          </cell>
          <cell r="I12590">
            <v>600000</v>
          </cell>
        </row>
        <row r="12591">
          <cell r="A12591" t="str">
            <v>CCIN001276-1000-005</v>
          </cell>
          <cell r="I12591">
            <v>45000</v>
          </cell>
        </row>
        <row r="12592">
          <cell r="A12592" t="str">
            <v>CCIN001276-11000-001</v>
          </cell>
          <cell r="I12592">
            <v>2000000</v>
          </cell>
        </row>
        <row r="12593">
          <cell r="A12593" t="str">
            <v>CCIN001276-12000-001</v>
          </cell>
          <cell r="I12593">
            <v>1500000</v>
          </cell>
        </row>
        <row r="12594">
          <cell r="A12594" t="str">
            <v>CCIN001276-14000-001</v>
          </cell>
          <cell r="I12594">
            <v>1500000</v>
          </cell>
        </row>
        <row r="12595">
          <cell r="A12595" t="str">
            <v>CCIN001276-15000-001</v>
          </cell>
          <cell r="I12595">
            <v>2105790</v>
          </cell>
        </row>
        <row r="12596">
          <cell r="A12596" t="str">
            <v>CCIN001276-17000-001</v>
          </cell>
          <cell r="I12596">
            <v>6000000</v>
          </cell>
        </row>
        <row r="12597">
          <cell r="A12597" t="str">
            <v>CCIN001276-18000-001</v>
          </cell>
          <cell r="I12597">
            <v>400000</v>
          </cell>
        </row>
        <row r="12598">
          <cell r="A12598" t="str">
            <v>CCIN001276-19000-001</v>
          </cell>
          <cell r="I12598">
            <v>1000000</v>
          </cell>
        </row>
        <row r="12599">
          <cell r="A12599" t="str">
            <v>CCIN001276-2000-001</v>
          </cell>
          <cell r="I12599">
            <v>2130000</v>
          </cell>
        </row>
        <row r="12600">
          <cell r="A12600" t="str">
            <v>CCIN001276-2000-005</v>
          </cell>
          <cell r="I12600">
            <v>14000</v>
          </cell>
        </row>
        <row r="12601">
          <cell r="A12601" t="str">
            <v>CCIN001276-21000-001</v>
          </cell>
          <cell r="I12601">
            <v>532447</v>
          </cell>
        </row>
        <row r="12602">
          <cell r="A12602" t="str">
            <v>CCIN001276-22000-001</v>
          </cell>
          <cell r="I12602">
            <v>500000</v>
          </cell>
        </row>
        <row r="12603">
          <cell r="A12603" t="str">
            <v>CCIN001276-23000-001</v>
          </cell>
          <cell r="I12603">
            <v>2500000</v>
          </cell>
        </row>
        <row r="12604">
          <cell r="A12604" t="str">
            <v>CCIN001276-25000-001</v>
          </cell>
          <cell r="I12604">
            <v>1000000</v>
          </cell>
        </row>
        <row r="12605">
          <cell r="A12605" t="str">
            <v>CCIN001276-27000-001</v>
          </cell>
          <cell r="I12605">
            <v>2000000</v>
          </cell>
        </row>
        <row r="12606">
          <cell r="A12606" t="str">
            <v>CCIN001276-28000-001</v>
          </cell>
          <cell r="I12606">
            <v>2000000</v>
          </cell>
        </row>
        <row r="12607">
          <cell r="A12607" t="str">
            <v>CCIN001276-29000-001</v>
          </cell>
          <cell r="I12607">
            <v>15668772</v>
          </cell>
        </row>
        <row r="12608">
          <cell r="A12608" t="str">
            <v>CCIN001276-30000-001</v>
          </cell>
          <cell r="I12608">
            <v>1064362</v>
          </cell>
        </row>
        <row r="12609">
          <cell r="A12609" t="str">
            <v>CCIN001276-3000-001</v>
          </cell>
          <cell r="I12609">
            <v>1500000</v>
          </cell>
        </row>
        <row r="12610">
          <cell r="A12610" t="str">
            <v>CCIN001276-31000-001</v>
          </cell>
          <cell r="I12610">
            <v>1000000</v>
          </cell>
        </row>
        <row r="12611">
          <cell r="A12611" t="str">
            <v>CCIN001276-32000-001</v>
          </cell>
          <cell r="I12611">
            <v>500000</v>
          </cell>
        </row>
        <row r="12612">
          <cell r="A12612" t="str">
            <v>CCIN001276-33000-001</v>
          </cell>
          <cell r="I12612">
            <v>1000000</v>
          </cell>
        </row>
        <row r="12613">
          <cell r="A12613" t="str">
            <v>CCIN001276-35000-001</v>
          </cell>
          <cell r="I12613">
            <v>532447</v>
          </cell>
        </row>
        <row r="12614">
          <cell r="A12614" t="str">
            <v>CCIN001276-37000-001</v>
          </cell>
          <cell r="I12614">
            <v>1500000</v>
          </cell>
        </row>
        <row r="12615">
          <cell r="A12615" t="str">
            <v>CCIN001276-38000-001</v>
          </cell>
          <cell r="I12615">
            <v>1000000</v>
          </cell>
        </row>
        <row r="12616">
          <cell r="A12616" t="str">
            <v>CCIN001276-39000-001</v>
          </cell>
          <cell r="I12616">
            <v>4000000</v>
          </cell>
        </row>
        <row r="12617">
          <cell r="A12617" t="str">
            <v>CCIN001276-4000-001</v>
          </cell>
          <cell r="I12617">
            <v>7387504</v>
          </cell>
        </row>
        <row r="12618">
          <cell r="A12618" t="str">
            <v>CCIN001276-41000-001</v>
          </cell>
          <cell r="I12618">
            <v>2083959</v>
          </cell>
        </row>
        <row r="12619">
          <cell r="A12619" t="str">
            <v>CCIN001276-42000-001</v>
          </cell>
          <cell r="I12619">
            <v>3608866</v>
          </cell>
        </row>
        <row r="12620">
          <cell r="A12620" t="str">
            <v>CCIN001276-43000-001</v>
          </cell>
          <cell r="I12620">
            <v>3220000</v>
          </cell>
        </row>
        <row r="12621">
          <cell r="A12621" t="str">
            <v>CCIN001276-46000-001</v>
          </cell>
          <cell r="I12621">
            <v>38052379.380000003</v>
          </cell>
        </row>
        <row r="12622">
          <cell r="A12622" t="str">
            <v>CCIN001276-47000-001</v>
          </cell>
          <cell r="I12622">
            <v>1042292</v>
          </cell>
        </row>
        <row r="12623">
          <cell r="A12623" t="str">
            <v>CCIN001276-48000-001</v>
          </cell>
          <cell r="I12623">
            <v>1500000</v>
          </cell>
        </row>
        <row r="12624">
          <cell r="A12624" t="str">
            <v>CCIN001276-49000-001</v>
          </cell>
          <cell r="I12624">
            <v>3000000</v>
          </cell>
        </row>
        <row r="12625">
          <cell r="A12625" t="str">
            <v>CCIN001276-50000-001</v>
          </cell>
          <cell r="I12625">
            <v>5000000</v>
          </cell>
        </row>
        <row r="12626">
          <cell r="A12626" t="str">
            <v>CCIN001276-5000-001</v>
          </cell>
          <cell r="I12626">
            <v>2500000</v>
          </cell>
        </row>
        <row r="12627">
          <cell r="A12627" t="str">
            <v>CCIN001276-51000-001</v>
          </cell>
          <cell r="I12627">
            <v>2500000</v>
          </cell>
        </row>
        <row r="12628">
          <cell r="A12628" t="str">
            <v>CCIN001276-52000-001</v>
          </cell>
          <cell r="I12628">
            <v>5000000</v>
          </cell>
        </row>
        <row r="12629">
          <cell r="A12629" t="str">
            <v>CCIN001276-53000-001</v>
          </cell>
          <cell r="I12629">
            <v>2000000</v>
          </cell>
        </row>
        <row r="12630">
          <cell r="A12630" t="str">
            <v>CCIN001276-54000-001</v>
          </cell>
          <cell r="I12630">
            <v>1000000</v>
          </cell>
        </row>
        <row r="12631">
          <cell r="A12631" t="str">
            <v>CCIN001276-55000-001</v>
          </cell>
          <cell r="I12631">
            <v>1000000</v>
          </cell>
        </row>
        <row r="12632">
          <cell r="A12632" t="str">
            <v>CCIN001276-56000-001</v>
          </cell>
          <cell r="I12632">
            <v>5000000</v>
          </cell>
        </row>
        <row r="12633">
          <cell r="A12633" t="str">
            <v>CCIN001276-57000-001</v>
          </cell>
          <cell r="I12633">
            <v>2000000</v>
          </cell>
        </row>
        <row r="12634">
          <cell r="A12634" t="str">
            <v>CCIN001276-58000-001</v>
          </cell>
          <cell r="I12634">
            <v>1000000</v>
          </cell>
        </row>
        <row r="12635">
          <cell r="A12635" t="str">
            <v>CCIN001276-6000-001</v>
          </cell>
          <cell r="I12635">
            <v>1600000</v>
          </cell>
        </row>
        <row r="12636">
          <cell r="A12636" t="str">
            <v>CCIN001276-62000-001</v>
          </cell>
          <cell r="I12636">
            <v>60000000</v>
          </cell>
        </row>
        <row r="12637">
          <cell r="A12637" t="str">
            <v>CCIN001276-63000-001</v>
          </cell>
          <cell r="I12637">
            <v>1000000</v>
          </cell>
        </row>
        <row r="12638">
          <cell r="A12638" t="str">
            <v>CCIN001276-64000-001</v>
          </cell>
          <cell r="I12638">
            <v>1000000</v>
          </cell>
        </row>
        <row r="12639">
          <cell r="A12639" t="str">
            <v>CCIN001276-65000-001</v>
          </cell>
          <cell r="I12639">
            <v>1000000</v>
          </cell>
        </row>
        <row r="12640">
          <cell r="A12640" t="str">
            <v>CCIN001276-66000-001</v>
          </cell>
          <cell r="I12640">
            <v>200000</v>
          </cell>
        </row>
        <row r="12641">
          <cell r="A12641" t="str">
            <v>CCIN001276-7000-001</v>
          </cell>
          <cell r="I12641">
            <v>1200000</v>
          </cell>
        </row>
        <row r="12642">
          <cell r="A12642" t="str">
            <v>CCIN001276-71000-001</v>
          </cell>
          <cell r="I12642">
            <v>3000000</v>
          </cell>
        </row>
        <row r="12643">
          <cell r="A12643" t="str">
            <v>CCIN001276-72000-001</v>
          </cell>
          <cell r="I12643">
            <v>500000</v>
          </cell>
        </row>
        <row r="12644">
          <cell r="A12644" t="str">
            <v>CCIN001276-73000-001</v>
          </cell>
          <cell r="I12644">
            <v>1999998</v>
          </cell>
        </row>
        <row r="12645">
          <cell r="A12645" t="str">
            <v>CCIN001276-8000-001</v>
          </cell>
          <cell r="I12645">
            <v>1600000</v>
          </cell>
        </row>
        <row r="12646">
          <cell r="A12646" t="str">
            <v>CCIN001276-84000-001</v>
          </cell>
          <cell r="I12646">
            <v>54005172.920000002</v>
          </cell>
        </row>
        <row r="12647">
          <cell r="A12647" t="str">
            <v>CCIN001276-85000-001</v>
          </cell>
          <cell r="I12647">
            <v>3125625</v>
          </cell>
        </row>
        <row r="12648">
          <cell r="A12648" t="str">
            <v>CCIN001276-87000-001</v>
          </cell>
          <cell r="I12648">
            <v>100000</v>
          </cell>
        </row>
        <row r="12649">
          <cell r="A12649" t="str">
            <v>CCIN001276-88000-001</v>
          </cell>
          <cell r="I12649">
            <v>100000</v>
          </cell>
        </row>
        <row r="12650">
          <cell r="A12650" t="str">
            <v>CCIN001276-89000-001</v>
          </cell>
          <cell r="I12650">
            <v>1000000</v>
          </cell>
        </row>
        <row r="12651">
          <cell r="A12651" t="str">
            <v>CCIN001276-9000-001</v>
          </cell>
          <cell r="I12651">
            <v>5132000</v>
          </cell>
        </row>
        <row r="12652">
          <cell r="A12652" t="str">
            <v>CCIN001276-91000-001</v>
          </cell>
          <cell r="I12652">
            <v>200000</v>
          </cell>
        </row>
        <row r="12653">
          <cell r="A12653" t="str">
            <v>CCIN001276-92000-001</v>
          </cell>
          <cell r="I12653">
            <v>500000</v>
          </cell>
        </row>
        <row r="12654">
          <cell r="A12654" t="str">
            <v>CCIN001276-93000-001</v>
          </cell>
          <cell r="I12654">
            <v>11738625.119999999</v>
          </cell>
        </row>
        <row r="12655">
          <cell r="A12655" t="str">
            <v>CCIN001276-94000-001</v>
          </cell>
          <cell r="I12655">
            <v>500000</v>
          </cell>
        </row>
        <row r="12656">
          <cell r="A12656" t="str">
            <v>CCIN001277-1000-001</v>
          </cell>
          <cell r="I12656">
            <v>420000</v>
          </cell>
        </row>
        <row r="12657">
          <cell r="A12657" t="str">
            <v>CCIN001277-1000-002</v>
          </cell>
          <cell r="I12657">
            <v>180000</v>
          </cell>
        </row>
        <row r="12658">
          <cell r="A12658" t="str">
            <v>CCIN001277-1000-005</v>
          </cell>
          <cell r="I12658">
            <v>123070</v>
          </cell>
        </row>
        <row r="12659">
          <cell r="A12659" t="str">
            <v>CCIN001278-10000-001</v>
          </cell>
          <cell r="I12659">
            <v>120000</v>
          </cell>
        </row>
        <row r="12660">
          <cell r="A12660" t="str">
            <v>CCIN001278-1000-001</v>
          </cell>
          <cell r="I12660">
            <v>425532</v>
          </cell>
        </row>
        <row r="12661">
          <cell r="A12661" t="str">
            <v>CCIN001278-1000-005</v>
          </cell>
          <cell r="I12661">
            <v>26000</v>
          </cell>
        </row>
        <row r="12662">
          <cell r="A12662" t="str">
            <v>CCIN001278-13000-001</v>
          </cell>
          <cell r="I12662">
            <v>1495000</v>
          </cell>
        </row>
        <row r="12663">
          <cell r="A12663" t="str">
            <v>CCIN001278-14000-001</v>
          </cell>
          <cell r="I12663">
            <v>1500000</v>
          </cell>
        </row>
        <row r="12664">
          <cell r="A12664" t="str">
            <v>CCIN001278-15000-001</v>
          </cell>
          <cell r="I12664">
            <v>300000</v>
          </cell>
        </row>
        <row r="12665">
          <cell r="A12665" t="str">
            <v>CCIN001278-19000-001</v>
          </cell>
          <cell r="I12665">
            <v>1762886.47</v>
          </cell>
        </row>
        <row r="12666">
          <cell r="A12666" t="str">
            <v>CCIN001278-20000-001</v>
          </cell>
          <cell r="I12666">
            <v>50000</v>
          </cell>
        </row>
        <row r="12667">
          <cell r="A12667" t="str">
            <v>CCIN001278-2000-001</v>
          </cell>
          <cell r="I12667">
            <v>100000</v>
          </cell>
        </row>
        <row r="12668">
          <cell r="A12668" t="str">
            <v>CCIN001278-2000-005</v>
          </cell>
          <cell r="I12668">
            <v>47806</v>
          </cell>
        </row>
        <row r="12669">
          <cell r="A12669" t="str">
            <v>CCIN001278-3000-001</v>
          </cell>
          <cell r="I12669">
            <v>300000</v>
          </cell>
        </row>
        <row r="12670">
          <cell r="A12670" t="str">
            <v>CCIN001278-5000-001</v>
          </cell>
          <cell r="I12670">
            <v>350000</v>
          </cell>
        </row>
        <row r="12671">
          <cell r="A12671" t="str">
            <v>CCIN001278-6000-001</v>
          </cell>
          <cell r="I12671">
            <v>500000</v>
          </cell>
        </row>
        <row r="12672">
          <cell r="A12672" t="str">
            <v>CCIN001278-8000-001</v>
          </cell>
          <cell r="I12672">
            <v>600000</v>
          </cell>
        </row>
        <row r="12673">
          <cell r="A12673" t="str">
            <v>CCIN001279-1000-001</v>
          </cell>
          <cell r="I12673">
            <v>200000</v>
          </cell>
        </row>
        <row r="12674">
          <cell r="A12674" t="str">
            <v>CCIN001279-2000-002</v>
          </cell>
          <cell r="I12674">
            <v>193000</v>
          </cell>
        </row>
        <row r="12675">
          <cell r="A12675" t="str">
            <v>CCIN001279-3000-001</v>
          </cell>
          <cell r="I12675">
            <v>332000</v>
          </cell>
        </row>
        <row r="12676">
          <cell r="A12676" t="str">
            <v>CCIN001279-4000-001</v>
          </cell>
          <cell r="I12676">
            <v>200000</v>
          </cell>
        </row>
        <row r="12677">
          <cell r="A12677" t="str">
            <v>CCIN001279-5000-001</v>
          </cell>
          <cell r="I12677">
            <v>70000</v>
          </cell>
        </row>
        <row r="12678">
          <cell r="A12678" t="str">
            <v>CCIN001279-7000-001</v>
          </cell>
          <cell r="I12678">
            <v>200000</v>
          </cell>
        </row>
        <row r="12679">
          <cell r="A12679" t="str">
            <v>CCIN001279-8000-001</v>
          </cell>
          <cell r="I12679">
            <v>70000</v>
          </cell>
        </row>
        <row r="12680">
          <cell r="A12680" t="str">
            <v>CCIN001280-1000-001</v>
          </cell>
          <cell r="I12680">
            <v>127500</v>
          </cell>
        </row>
        <row r="12681">
          <cell r="A12681" t="str">
            <v>CCIN001280-1000-002</v>
          </cell>
          <cell r="I12681">
            <v>75000</v>
          </cell>
        </row>
        <row r="12682">
          <cell r="A12682" t="str">
            <v>CCIN001280-1000-005</v>
          </cell>
          <cell r="I12682">
            <v>46400</v>
          </cell>
        </row>
        <row r="12683">
          <cell r="A12683" t="str">
            <v>CCIN001281-1000-001</v>
          </cell>
          <cell r="I12683">
            <v>470000</v>
          </cell>
        </row>
        <row r="12684">
          <cell r="A12684" t="str">
            <v>CCIN001281-1000-002</v>
          </cell>
          <cell r="I12684">
            <v>1713405</v>
          </cell>
        </row>
        <row r="12685">
          <cell r="A12685" t="str">
            <v>CCIN001282-1000-001</v>
          </cell>
          <cell r="I12685">
            <v>354000</v>
          </cell>
        </row>
        <row r="12686">
          <cell r="A12686" t="str">
            <v>CCIN001282-1000-002</v>
          </cell>
          <cell r="I12686">
            <v>15000</v>
          </cell>
        </row>
        <row r="12687">
          <cell r="A12687" t="str">
            <v>CCIN001283-1000-001</v>
          </cell>
          <cell r="I12687">
            <v>240000</v>
          </cell>
        </row>
        <row r="12688">
          <cell r="A12688" t="str">
            <v>CCIN001283-2000-001</v>
          </cell>
          <cell r="I12688">
            <v>325069</v>
          </cell>
        </row>
        <row r="12689">
          <cell r="A12689" t="str">
            <v>CCIN001283-3000-002</v>
          </cell>
          <cell r="I12689">
            <v>200000</v>
          </cell>
        </row>
        <row r="12690">
          <cell r="A12690" t="str">
            <v>CCIN001284-1000-001</v>
          </cell>
          <cell r="I12690">
            <v>250000</v>
          </cell>
        </row>
        <row r="12691">
          <cell r="A12691" t="str">
            <v>CCIN001284-1000-005</v>
          </cell>
          <cell r="I12691">
            <v>20000</v>
          </cell>
        </row>
        <row r="12692">
          <cell r="A12692" t="str">
            <v>CCIN001284-2000-002</v>
          </cell>
          <cell r="I12692">
            <v>350000</v>
          </cell>
        </row>
        <row r="12693">
          <cell r="A12693" t="str">
            <v>CCIN001285-1000-001</v>
          </cell>
          <cell r="I12693">
            <v>600000</v>
          </cell>
        </row>
        <row r="12694">
          <cell r="A12694" t="str">
            <v>CCIN001285-1000-005</v>
          </cell>
          <cell r="I12694">
            <v>375000</v>
          </cell>
        </row>
        <row r="12695">
          <cell r="A12695" t="str">
            <v>CCIN001286-1000-001</v>
          </cell>
          <cell r="I12695">
            <v>1600000</v>
          </cell>
        </row>
        <row r="12696">
          <cell r="A12696" t="str">
            <v>CCIN001286-1000-002</v>
          </cell>
          <cell r="I12696">
            <v>80000</v>
          </cell>
        </row>
        <row r="12697">
          <cell r="A12697" t="str">
            <v>CCIN001286-1000-005</v>
          </cell>
          <cell r="I12697">
            <v>15000</v>
          </cell>
        </row>
        <row r="12698">
          <cell r="A12698" t="str">
            <v>CCIN001286-2000-001</v>
          </cell>
          <cell r="I12698">
            <v>600000</v>
          </cell>
        </row>
        <row r="12699">
          <cell r="A12699" t="str">
            <v>CCIN001286-3000-001</v>
          </cell>
          <cell r="I12699">
            <v>1000000</v>
          </cell>
        </row>
        <row r="12700">
          <cell r="A12700" t="str">
            <v>CCIN001286-4000-001</v>
          </cell>
          <cell r="I12700">
            <v>1500000</v>
          </cell>
        </row>
        <row r="12701">
          <cell r="A12701" t="str">
            <v>CCIN001286-5000-001</v>
          </cell>
          <cell r="I12701">
            <v>200000</v>
          </cell>
        </row>
        <row r="12702">
          <cell r="A12702" t="str">
            <v>CCIN001286-6000-001</v>
          </cell>
          <cell r="I12702">
            <v>1000000</v>
          </cell>
        </row>
        <row r="12703">
          <cell r="A12703" t="str">
            <v>CCIN001287-1000-001</v>
          </cell>
          <cell r="I12703">
            <v>1080000</v>
          </cell>
        </row>
        <row r="12704">
          <cell r="A12704" t="str">
            <v>CCIN001287-1000-002</v>
          </cell>
          <cell r="I12704">
            <v>40000</v>
          </cell>
        </row>
        <row r="12705">
          <cell r="A12705" t="str">
            <v>CCIN001287-2000-005</v>
          </cell>
          <cell r="I12705">
            <v>585000</v>
          </cell>
        </row>
        <row r="12706">
          <cell r="A12706" t="str">
            <v>CCIN001287-3000-001</v>
          </cell>
          <cell r="I12706">
            <v>1100000</v>
          </cell>
        </row>
        <row r="12707">
          <cell r="A12707" t="str">
            <v>CCIN001287-4000-001</v>
          </cell>
          <cell r="I12707">
            <v>1020000</v>
          </cell>
        </row>
        <row r="12708">
          <cell r="A12708" t="str">
            <v>CCIN001288-1000-001</v>
          </cell>
          <cell r="I12708">
            <v>220000</v>
          </cell>
        </row>
        <row r="12709">
          <cell r="A12709" t="str">
            <v>CCIN001288-1000-005</v>
          </cell>
          <cell r="I12709">
            <v>35000</v>
          </cell>
        </row>
        <row r="12710">
          <cell r="A12710" t="str">
            <v>CCIN001289-1000-002</v>
          </cell>
          <cell r="I12710">
            <v>600000</v>
          </cell>
        </row>
        <row r="12711">
          <cell r="A12711" t="str">
            <v>CCIN001290-1000-001</v>
          </cell>
          <cell r="I12711">
            <v>34000</v>
          </cell>
        </row>
        <row r="12712">
          <cell r="A12712" t="str">
            <v>CCIN001290-1000-002</v>
          </cell>
          <cell r="I12712">
            <v>120000</v>
          </cell>
        </row>
        <row r="12713">
          <cell r="A12713" t="str">
            <v>CCIN001290-1000-005</v>
          </cell>
          <cell r="I12713">
            <v>45000</v>
          </cell>
        </row>
        <row r="12714">
          <cell r="A12714" t="str">
            <v>CCIN001290-2000-002</v>
          </cell>
          <cell r="I12714">
            <v>100000</v>
          </cell>
        </row>
        <row r="12715">
          <cell r="A12715" t="str">
            <v>CCIN001290-3000-002</v>
          </cell>
          <cell r="I12715">
            <v>140426</v>
          </cell>
        </row>
        <row r="12716">
          <cell r="A12716" t="str">
            <v>CCIN001291-1000-001</v>
          </cell>
          <cell r="I12716">
            <v>50000</v>
          </cell>
        </row>
        <row r="12717">
          <cell r="A12717" t="str">
            <v>CCIN001291-1000-002</v>
          </cell>
          <cell r="I12717">
            <v>102000</v>
          </cell>
        </row>
        <row r="12718">
          <cell r="A12718" t="str">
            <v>CCIN001291-2000-001</v>
          </cell>
          <cell r="I12718">
            <v>60000</v>
          </cell>
        </row>
        <row r="12719">
          <cell r="A12719" t="str">
            <v>CCIN001291-3000-001</v>
          </cell>
          <cell r="I12719">
            <v>80000</v>
          </cell>
        </row>
        <row r="12720">
          <cell r="A12720" t="str">
            <v>CCIN001291-3000-002</v>
          </cell>
          <cell r="I12720">
            <v>200000</v>
          </cell>
        </row>
        <row r="12721">
          <cell r="A12721" t="str">
            <v>CCIN001291-5000-001</v>
          </cell>
          <cell r="I12721">
            <v>80000</v>
          </cell>
        </row>
        <row r="12722">
          <cell r="A12722" t="str">
            <v>CCIN001292-1000-001</v>
          </cell>
          <cell r="I12722">
            <v>804000</v>
          </cell>
        </row>
        <row r="12723">
          <cell r="A12723" t="str">
            <v>CCIN001292-1000-005</v>
          </cell>
          <cell r="I12723">
            <v>150000</v>
          </cell>
        </row>
        <row r="12724">
          <cell r="A12724" t="str">
            <v>CCIN001292-2000-001</v>
          </cell>
          <cell r="I12724">
            <v>600000</v>
          </cell>
        </row>
        <row r="12725">
          <cell r="A12725" t="str">
            <v>CCIN001292-3000-001</v>
          </cell>
          <cell r="I12725">
            <v>604000</v>
          </cell>
        </row>
        <row r="12726">
          <cell r="A12726" t="str">
            <v>CCIN001292-4000-001</v>
          </cell>
          <cell r="I12726">
            <v>608000</v>
          </cell>
        </row>
        <row r="12727">
          <cell r="A12727" t="str">
            <v>CCIN001293-1000-001</v>
          </cell>
          <cell r="I12727">
            <v>350000</v>
          </cell>
        </row>
        <row r="12728">
          <cell r="A12728" t="str">
            <v>CCIN001293-1000-002</v>
          </cell>
          <cell r="I12728">
            <v>200000</v>
          </cell>
        </row>
        <row r="12729">
          <cell r="A12729" t="str">
            <v>CCIN001293-1000-005</v>
          </cell>
          <cell r="I12729">
            <v>14890</v>
          </cell>
        </row>
        <row r="12730">
          <cell r="A12730" t="str">
            <v>CCIN001294-1000-001</v>
          </cell>
          <cell r="I12730">
            <v>108000</v>
          </cell>
        </row>
        <row r="12731">
          <cell r="A12731" t="str">
            <v>CCIN001294-1000-005</v>
          </cell>
          <cell r="I12731">
            <v>50000</v>
          </cell>
        </row>
        <row r="12732">
          <cell r="A12732" t="str">
            <v>CCIN001294-2000-002</v>
          </cell>
          <cell r="I12732">
            <v>1075107</v>
          </cell>
        </row>
        <row r="12733">
          <cell r="A12733" t="str">
            <v>CCIN001295-10000-001</v>
          </cell>
          <cell r="I12733">
            <v>100000</v>
          </cell>
        </row>
        <row r="12734">
          <cell r="A12734" t="str">
            <v>CCIN001295-1000-001</v>
          </cell>
          <cell r="I12734">
            <v>80000</v>
          </cell>
        </row>
        <row r="12735">
          <cell r="A12735" t="str">
            <v>CCIN001295-1000-005</v>
          </cell>
          <cell r="I12735">
            <v>13529</v>
          </cell>
        </row>
        <row r="12736">
          <cell r="A12736" t="str">
            <v>CCIN001295-11000-001</v>
          </cell>
          <cell r="I12736">
            <v>100000</v>
          </cell>
        </row>
        <row r="12737">
          <cell r="A12737" t="str">
            <v>CCIN001295-2000-001</v>
          </cell>
          <cell r="I12737">
            <v>90000</v>
          </cell>
        </row>
        <row r="12738">
          <cell r="A12738" t="str">
            <v>CCIN001295-4000-001</v>
          </cell>
          <cell r="I12738">
            <v>100000</v>
          </cell>
        </row>
        <row r="12739">
          <cell r="A12739" t="str">
            <v>CCIN001295-5000-001</v>
          </cell>
          <cell r="I12739">
            <v>100000</v>
          </cell>
        </row>
        <row r="12740">
          <cell r="A12740" t="str">
            <v>CCIN001295-7000-001</v>
          </cell>
          <cell r="I12740">
            <v>100000</v>
          </cell>
        </row>
        <row r="12741">
          <cell r="A12741" t="str">
            <v>CCIN001296-1000-001</v>
          </cell>
          <cell r="I12741">
            <v>50000</v>
          </cell>
        </row>
        <row r="12742">
          <cell r="A12742" t="str">
            <v>CCIN001296-2000-001</v>
          </cell>
          <cell r="I12742">
            <v>30000</v>
          </cell>
        </row>
        <row r="12743">
          <cell r="A12743" t="str">
            <v>CCIN001296-3000-001</v>
          </cell>
          <cell r="I12743">
            <v>100000</v>
          </cell>
        </row>
        <row r="12744">
          <cell r="A12744" t="str">
            <v>CCIN001297-1000-001</v>
          </cell>
          <cell r="I12744">
            <v>50000</v>
          </cell>
        </row>
        <row r="12745">
          <cell r="A12745" t="str">
            <v>CCIN001297-1000-002</v>
          </cell>
          <cell r="I12745">
            <v>186809</v>
          </cell>
        </row>
        <row r="12746">
          <cell r="A12746" t="str">
            <v>CCIN001297-2000-005</v>
          </cell>
          <cell r="I12746">
            <v>165000</v>
          </cell>
        </row>
        <row r="12747">
          <cell r="A12747" t="str">
            <v>CCIN001297-3000-002</v>
          </cell>
          <cell r="I12747">
            <v>404563</v>
          </cell>
        </row>
        <row r="12748">
          <cell r="A12748" t="str">
            <v>CCIN001297-3000-005</v>
          </cell>
          <cell r="I12748">
            <v>161740</v>
          </cell>
        </row>
        <row r="12749">
          <cell r="A12749" t="str">
            <v>CCIN001298-10000-001</v>
          </cell>
          <cell r="I12749">
            <v>262450</v>
          </cell>
        </row>
        <row r="12750">
          <cell r="A12750" t="str">
            <v>CCIN001298-1000-001</v>
          </cell>
          <cell r="I12750">
            <v>200000</v>
          </cell>
        </row>
        <row r="12751">
          <cell r="A12751" t="str">
            <v>CCIN001298-1000-002</v>
          </cell>
          <cell r="I12751">
            <v>70000</v>
          </cell>
        </row>
        <row r="12752">
          <cell r="A12752" t="str">
            <v>CCIN001298-11000-001</v>
          </cell>
          <cell r="I12752">
            <v>500000</v>
          </cell>
        </row>
        <row r="12753">
          <cell r="A12753" t="str">
            <v>CCIN001298-12000-001</v>
          </cell>
          <cell r="I12753">
            <v>500000</v>
          </cell>
        </row>
        <row r="12754">
          <cell r="A12754" t="str">
            <v>CCIN001298-14000-001</v>
          </cell>
          <cell r="I12754">
            <v>500000</v>
          </cell>
        </row>
        <row r="12755">
          <cell r="A12755" t="str">
            <v>CCIN001298-15000-001</v>
          </cell>
          <cell r="I12755">
            <v>603700</v>
          </cell>
        </row>
        <row r="12756">
          <cell r="A12756" t="str">
            <v>CCIN001298-16000-001</v>
          </cell>
          <cell r="I12756">
            <v>43192</v>
          </cell>
        </row>
        <row r="12757">
          <cell r="A12757" t="str">
            <v>CCIN001298-2000-001</v>
          </cell>
          <cell r="I12757">
            <v>200000</v>
          </cell>
        </row>
        <row r="12758">
          <cell r="A12758" t="str">
            <v>CCIN001298-2000-002</v>
          </cell>
          <cell r="I12758">
            <v>70000</v>
          </cell>
        </row>
        <row r="12759">
          <cell r="A12759" t="str">
            <v>CCIN001298-3000-001</v>
          </cell>
          <cell r="I12759">
            <v>200000</v>
          </cell>
        </row>
        <row r="12760">
          <cell r="A12760" t="str">
            <v>CCIN001298-3000-002</v>
          </cell>
          <cell r="I12760">
            <v>70000</v>
          </cell>
        </row>
        <row r="12761">
          <cell r="A12761" t="str">
            <v>CCIN001298-4000-001</v>
          </cell>
          <cell r="I12761">
            <v>200000</v>
          </cell>
        </row>
        <row r="12762">
          <cell r="A12762" t="str">
            <v>CCIN001298-5000-001</v>
          </cell>
          <cell r="I12762">
            <v>200000</v>
          </cell>
        </row>
        <row r="12763">
          <cell r="A12763" t="str">
            <v>CCIN001298-5000-002</v>
          </cell>
          <cell r="I12763">
            <v>70000</v>
          </cell>
        </row>
        <row r="12764">
          <cell r="A12764" t="str">
            <v>CCIN001298-6000-001</v>
          </cell>
          <cell r="I12764">
            <v>200000</v>
          </cell>
        </row>
        <row r="12765">
          <cell r="A12765" t="str">
            <v>CCIN001298-7000-001</v>
          </cell>
          <cell r="I12765">
            <v>300000</v>
          </cell>
        </row>
        <row r="12766">
          <cell r="A12766" t="str">
            <v>CCIN001298-7000-002</v>
          </cell>
          <cell r="I12766">
            <v>70000</v>
          </cell>
        </row>
        <row r="12767">
          <cell r="A12767" t="str">
            <v>CCIN001298-8000-001</v>
          </cell>
          <cell r="I12767">
            <v>300000</v>
          </cell>
        </row>
        <row r="12768">
          <cell r="A12768" t="str">
            <v>CCIN001298-8000-002</v>
          </cell>
          <cell r="I12768">
            <v>70000</v>
          </cell>
        </row>
        <row r="12769">
          <cell r="A12769" t="str">
            <v>CCIN001298-9000-001</v>
          </cell>
          <cell r="I12769">
            <v>300000</v>
          </cell>
        </row>
        <row r="12770">
          <cell r="A12770" t="str">
            <v>CCIN001299-1000-001</v>
          </cell>
          <cell r="I12770">
            <v>158000</v>
          </cell>
        </row>
        <row r="12771">
          <cell r="A12771" t="str">
            <v>CCIN001299-1000-002</v>
          </cell>
          <cell r="I12771">
            <v>193000</v>
          </cell>
        </row>
        <row r="12772">
          <cell r="A12772" t="str">
            <v>CCIN001299-1000-005</v>
          </cell>
          <cell r="I12772">
            <v>72600</v>
          </cell>
        </row>
        <row r="12773">
          <cell r="A12773" t="str">
            <v>CCIN001299-2000-001</v>
          </cell>
          <cell r="I12773">
            <v>120000</v>
          </cell>
        </row>
        <row r="12774">
          <cell r="A12774" t="str">
            <v>CCIN001299-2000-002</v>
          </cell>
          <cell r="I12774">
            <v>170000</v>
          </cell>
        </row>
        <row r="12775">
          <cell r="A12775" t="str">
            <v>CCIN001299-3000-002</v>
          </cell>
          <cell r="I12775">
            <v>400000</v>
          </cell>
        </row>
        <row r="12776">
          <cell r="A12776" t="str">
            <v>CCIN001299-4000-002</v>
          </cell>
          <cell r="I12776">
            <v>447350</v>
          </cell>
        </row>
        <row r="12777">
          <cell r="A12777" t="str">
            <v>CCIN001299-5000-002</v>
          </cell>
          <cell r="I12777">
            <v>45000</v>
          </cell>
        </row>
        <row r="12778">
          <cell r="A12778" t="str">
            <v>CCIN001299-6000-002</v>
          </cell>
          <cell r="I12778">
            <v>447350</v>
          </cell>
        </row>
        <row r="12779">
          <cell r="A12779" t="str">
            <v>CCIN001299-7000-002</v>
          </cell>
          <cell r="I12779">
            <v>639214</v>
          </cell>
        </row>
        <row r="12780">
          <cell r="A12780" t="str">
            <v>CCIN001299-8000-002</v>
          </cell>
          <cell r="I12780">
            <v>30000</v>
          </cell>
        </row>
        <row r="12781">
          <cell r="A12781" t="str">
            <v>CCIN001300-1000-001</v>
          </cell>
          <cell r="I12781">
            <v>300000</v>
          </cell>
        </row>
        <row r="12782">
          <cell r="A12782" t="str">
            <v>CCIN001300-1000-002</v>
          </cell>
          <cell r="I12782">
            <v>117700</v>
          </cell>
        </row>
        <row r="12783">
          <cell r="A12783" t="str">
            <v>CCIN001300-1000-005</v>
          </cell>
          <cell r="I12783">
            <v>150000</v>
          </cell>
        </row>
        <row r="12784">
          <cell r="A12784" t="str">
            <v>CCIN001301-1000-001</v>
          </cell>
          <cell r="I12784">
            <v>608000</v>
          </cell>
        </row>
        <row r="12785">
          <cell r="A12785" t="str">
            <v>CCIN001301-2000-001</v>
          </cell>
          <cell r="I12785">
            <v>608000</v>
          </cell>
        </row>
        <row r="12786">
          <cell r="A12786" t="str">
            <v>CCIN001302-1000-001</v>
          </cell>
          <cell r="I12786">
            <v>60000</v>
          </cell>
        </row>
        <row r="12787">
          <cell r="A12787" t="str">
            <v>CCIN001302-1000-002</v>
          </cell>
          <cell r="I12787">
            <v>597310</v>
          </cell>
        </row>
        <row r="12788">
          <cell r="A12788" t="str">
            <v>CCIN001302-1000-005</v>
          </cell>
          <cell r="I12788">
            <v>230000</v>
          </cell>
        </row>
        <row r="12789">
          <cell r="A12789" t="str">
            <v>CCIN001302-2000-001</v>
          </cell>
          <cell r="I12789">
            <v>80000</v>
          </cell>
        </row>
        <row r="12790">
          <cell r="A12790" t="str">
            <v>CCIN001302-2000-002</v>
          </cell>
          <cell r="I12790">
            <v>1000000</v>
          </cell>
        </row>
        <row r="12791">
          <cell r="A12791" t="str">
            <v>CCIN001302-2000-005</v>
          </cell>
          <cell r="I12791">
            <v>107734</v>
          </cell>
        </row>
        <row r="12792">
          <cell r="A12792" t="str">
            <v>CCIN001302-3000-001</v>
          </cell>
          <cell r="I12792">
            <v>100000</v>
          </cell>
        </row>
        <row r="12793">
          <cell r="A12793" t="str">
            <v>CCIN001302-4000-001</v>
          </cell>
          <cell r="I12793">
            <v>100000</v>
          </cell>
        </row>
        <row r="12794">
          <cell r="A12794" t="str">
            <v>CCIN001302-5000-001</v>
          </cell>
          <cell r="I12794">
            <v>100000</v>
          </cell>
        </row>
        <row r="12795">
          <cell r="A12795" t="str">
            <v>CCIN001302-6000-001</v>
          </cell>
          <cell r="I12795">
            <v>100000</v>
          </cell>
        </row>
        <row r="12796">
          <cell r="A12796" t="str">
            <v>CCIN001303-1000-001</v>
          </cell>
          <cell r="I12796">
            <v>9000</v>
          </cell>
        </row>
        <row r="12797">
          <cell r="A12797" t="str">
            <v>CCIN001303-1000-002</v>
          </cell>
          <cell r="I12797">
            <v>500000</v>
          </cell>
        </row>
        <row r="12798">
          <cell r="A12798" t="str">
            <v>CCIN001303-1000-005</v>
          </cell>
          <cell r="I12798">
            <v>860000</v>
          </cell>
        </row>
        <row r="12799">
          <cell r="A12799" t="str">
            <v>CCIN001303-11000-005</v>
          </cell>
          <cell r="I12799">
            <v>200000</v>
          </cell>
        </row>
        <row r="12800">
          <cell r="A12800" t="str">
            <v>CCIN001303-12000-005</v>
          </cell>
          <cell r="I12800">
            <v>200000</v>
          </cell>
        </row>
        <row r="12801">
          <cell r="A12801" t="str">
            <v>CCIN001303-13000-005</v>
          </cell>
          <cell r="I12801">
            <v>220000</v>
          </cell>
        </row>
        <row r="12802">
          <cell r="A12802" t="str">
            <v>CCIN001303-2000-005</v>
          </cell>
          <cell r="I12802">
            <v>845708</v>
          </cell>
        </row>
        <row r="12803">
          <cell r="A12803" t="str">
            <v>CCIN001303-3000-005</v>
          </cell>
          <cell r="I12803">
            <v>100000</v>
          </cell>
        </row>
        <row r="12804">
          <cell r="A12804" t="str">
            <v>CCIN001303-4000-005</v>
          </cell>
          <cell r="I12804">
            <v>150000</v>
          </cell>
        </row>
        <row r="12805">
          <cell r="A12805" t="str">
            <v>CCIN001303-5000-005</v>
          </cell>
          <cell r="I12805">
            <v>150000</v>
          </cell>
        </row>
        <row r="12806">
          <cell r="A12806" t="str">
            <v>CCIN001303-6000-005</v>
          </cell>
          <cell r="I12806">
            <v>150000</v>
          </cell>
        </row>
        <row r="12807">
          <cell r="A12807" t="str">
            <v>CCIN001303-7000-005</v>
          </cell>
          <cell r="I12807">
            <v>150000</v>
          </cell>
        </row>
        <row r="12808">
          <cell r="A12808" t="str">
            <v>CCIN001303-8000-005</v>
          </cell>
          <cell r="I12808">
            <v>150000</v>
          </cell>
        </row>
        <row r="12809">
          <cell r="A12809" t="str">
            <v>CCIN001303-9000-005</v>
          </cell>
          <cell r="I12809">
            <v>150000</v>
          </cell>
        </row>
        <row r="12810">
          <cell r="A12810" t="str">
            <v>CCIN001304-1000-001</v>
          </cell>
          <cell r="I12810">
            <v>300000</v>
          </cell>
        </row>
        <row r="12811">
          <cell r="A12811" t="str">
            <v>CCIN001304-1000-002</v>
          </cell>
          <cell r="I12811">
            <v>290000</v>
          </cell>
        </row>
        <row r="12812">
          <cell r="A12812" t="str">
            <v>CCIN001304-2000-001</v>
          </cell>
          <cell r="I12812">
            <v>300000</v>
          </cell>
        </row>
        <row r="12813">
          <cell r="A12813" t="str">
            <v>CCIN001305-1000-001</v>
          </cell>
          <cell r="I12813">
            <v>250000</v>
          </cell>
        </row>
        <row r="12814">
          <cell r="A12814" t="str">
            <v>CCIN001305-1000-005</v>
          </cell>
          <cell r="I12814">
            <v>50000</v>
          </cell>
        </row>
        <row r="12815">
          <cell r="A12815" t="str">
            <v>CCIN001305-2000-005</v>
          </cell>
          <cell r="I12815">
            <v>69620</v>
          </cell>
        </row>
        <row r="12816">
          <cell r="A12816" t="str">
            <v>CCIN001306-1000-001</v>
          </cell>
          <cell r="I12816">
            <v>12000</v>
          </cell>
        </row>
        <row r="12817">
          <cell r="A12817" t="str">
            <v>CCIN001307-10000-002</v>
          </cell>
          <cell r="I12817">
            <v>50000</v>
          </cell>
        </row>
        <row r="12818">
          <cell r="A12818" t="str">
            <v>CCIN001307-1000-001</v>
          </cell>
          <cell r="I12818">
            <v>458000</v>
          </cell>
        </row>
        <row r="12819">
          <cell r="A12819" t="str">
            <v>CCIN001307-1000-005</v>
          </cell>
          <cell r="I12819">
            <v>140000</v>
          </cell>
        </row>
        <row r="12820">
          <cell r="A12820" t="str">
            <v>CCIN001307-16000-002</v>
          </cell>
          <cell r="I12820">
            <v>120000</v>
          </cell>
        </row>
        <row r="12821">
          <cell r="A12821" t="str">
            <v>CCIN001307-17000-002</v>
          </cell>
          <cell r="I12821">
            <v>70000</v>
          </cell>
        </row>
        <row r="12822">
          <cell r="A12822" t="str">
            <v>CCIN001307-18000-002</v>
          </cell>
          <cell r="I12822">
            <v>120000</v>
          </cell>
        </row>
        <row r="12823">
          <cell r="A12823" t="str">
            <v>CCIN001307-3000-002</v>
          </cell>
          <cell r="I12823">
            <v>70000</v>
          </cell>
        </row>
        <row r="12824">
          <cell r="A12824" t="str">
            <v>CCIN001307-4000-002</v>
          </cell>
          <cell r="I12824">
            <v>70000</v>
          </cell>
        </row>
        <row r="12825">
          <cell r="A12825" t="str">
            <v>CCIN001307-5000-002</v>
          </cell>
          <cell r="I12825">
            <v>70000</v>
          </cell>
        </row>
        <row r="12826">
          <cell r="A12826" t="str">
            <v>CCIN001307-6000-002</v>
          </cell>
          <cell r="I12826">
            <v>70000</v>
          </cell>
        </row>
        <row r="12827">
          <cell r="A12827" t="str">
            <v>CCIN001307-7000-002</v>
          </cell>
          <cell r="I12827">
            <v>70000</v>
          </cell>
        </row>
        <row r="12828">
          <cell r="A12828" t="str">
            <v>CCIN001307-8000-002</v>
          </cell>
          <cell r="I12828">
            <v>70000</v>
          </cell>
        </row>
        <row r="12829">
          <cell r="A12829" t="str">
            <v>CCIN001307-9000-002</v>
          </cell>
          <cell r="I12829">
            <v>70000</v>
          </cell>
        </row>
        <row r="12830">
          <cell r="A12830" t="str">
            <v>CCIN001308-1000-001</v>
          </cell>
          <cell r="I12830">
            <v>675000</v>
          </cell>
        </row>
        <row r="12831">
          <cell r="A12831" t="str">
            <v>CCIN001308-1000-005</v>
          </cell>
          <cell r="I12831">
            <v>100000</v>
          </cell>
        </row>
        <row r="12832">
          <cell r="A12832" t="str">
            <v>CCIN001309-1000-001</v>
          </cell>
          <cell r="I12832">
            <v>150000</v>
          </cell>
        </row>
        <row r="12833">
          <cell r="A12833" t="str">
            <v>CCIN001309-1000-002</v>
          </cell>
          <cell r="I12833">
            <v>154800</v>
          </cell>
        </row>
        <row r="12834">
          <cell r="A12834" t="str">
            <v>CCIN001309-1000-005</v>
          </cell>
          <cell r="I12834">
            <v>290879</v>
          </cell>
        </row>
        <row r="12835">
          <cell r="A12835" t="str">
            <v>CCIN001309-2000-001</v>
          </cell>
          <cell r="I12835">
            <v>65000</v>
          </cell>
        </row>
        <row r="12836">
          <cell r="A12836" t="str">
            <v>CCIN001310-1000-001</v>
          </cell>
          <cell r="I12836">
            <v>2000000</v>
          </cell>
        </row>
        <row r="12837">
          <cell r="A12837" t="str">
            <v>CCIN001310-1000-005</v>
          </cell>
          <cell r="I12837">
            <v>50000</v>
          </cell>
        </row>
        <row r="12838">
          <cell r="A12838" t="str">
            <v>CCIN001310-2000-001</v>
          </cell>
          <cell r="I12838">
            <v>107000</v>
          </cell>
        </row>
        <row r="12839">
          <cell r="A12839" t="str">
            <v>CCIN001310-3000-001</v>
          </cell>
          <cell r="I12839">
            <v>200000</v>
          </cell>
        </row>
        <row r="12840">
          <cell r="A12840" t="str">
            <v>CCIN001310-4000-001</v>
          </cell>
          <cell r="I12840">
            <v>500000</v>
          </cell>
        </row>
        <row r="12841">
          <cell r="A12841" t="str">
            <v>CCIN001311-1000-001</v>
          </cell>
          <cell r="I12841">
            <v>500000</v>
          </cell>
        </row>
        <row r="12842">
          <cell r="A12842" t="str">
            <v>CCIN001311-1000-002</v>
          </cell>
          <cell r="I12842">
            <v>343929.63</v>
          </cell>
        </row>
        <row r="12843">
          <cell r="A12843" t="str">
            <v>CCIN001311-1000-005</v>
          </cell>
          <cell r="I12843">
            <v>85000</v>
          </cell>
        </row>
        <row r="12844">
          <cell r="A12844" t="str">
            <v>CCIN001311-2000-002</v>
          </cell>
          <cell r="I12844">
            <v>355000</v>
          </cell>
        </row>
        <row r="12845">
          <cell r="A12845" t="str">
            <v>CCIN001312-1000-001</v>
          </cell>
          <cell r="I12845">
            <v>1500000</v>
          </cell>
        </row>
        <row r="12846">
          <cell r="A12846" t="str">
            <v>CCIN001312-1000-002</v>
          </cell>
          <cell r="I12846">
            <v>100000</v>
          </cell>
        </row>
        <row r="12847">
          <cell r="A12847" t="str">
            <v>CCIN001313-1000-001</v>
          </cell>
          <cell r="I12847">
            <v>972000</v>
          </cell>
        </row>
        <row r="12848">
          <cell r="A12848" t="str">
            <v>CCIN001313-1000-002</v>
          </cell>
          <cell r="I12848">
            <v>20000</v>
          </cell>
        </row>
        <row r="12849">
          <cell r="A12849" t="str">
            <v>CCIN001314-10000-001</v>
          </cell>
          <cell r="I12849">
            <v>75000</v>
          </cell>
        </row>
        <row r="12850">
          <cell r="A12850" t="str">
            <v>CCIN001314-1000-001</v>
          </cell>
          <cell r="I12850">
            <v>250000</v>
          </cell>
        </row>
        <row r="12851">
          <cell r="A12851" t="str">
            <v>CCIN001314-11000-001</v>
          </cell>
          <cell r="I12851">
            <v>32450</v>
          </cell>
        </row>
        <row r="12852">
          <cell r="A12852" t="str">
            <v>CCIN001314-12000-001</v>
          </cell>
          <cell r="I12852">
            <v>648000</v>
          </cell>
        </row>
        <row r="12853">
          <cell r="A12853" t="str">
            <v>CCIN001314-13000-001</v>
          </cell>
          <cell r="I12853">
            <v>750000</v>
          </cell>
        </row>
        <row r="12854">
          <cell r="A12854" t="str">
            <v>CCIN001314-15000-001</v>
          </cell>
          <cell r="I12854">
            <v>400000</v>
          </cell>
        </row>
        <row r="12855">
          <cell r="A12855" t="str">
            <v>CCIN001314-18000-001</v>
          </cell>
          <cell r="I12855">
            <v>1000000</v>
          </cell>
        </row>
        <row r="12856">
          <cell r="A12856" t="str">
            <v>CCIN001314-19000-001</v>
          </cell>
          <cell r="I12856">
            <v>450000</v>
          </cell>
        </row>
        <row r="12857">
          <cell r="A12857" t="str">
            <v>CCIN001314-2000-001</v>
          </cell>
          <cell r="I12857">
            <v>400000</v>
          </cell>
        </row>
        <row r="12858">
          <cell r="A12858" t="str">
            <v>CCIN001314-21000-001</v>
          </cell>
          <cell r="I12858">
            <v>3000000</v>
          </cell>
        </row>
        <row r="12859">
          <cell r="A12859" t="str">
            <v>CCIN001314-22000-001</v>
          </cell>
          <cell r="I12859">
            <v>2000000</v>
          </cell>
        </row>
        <row r="12860">
          <cell r="A12860" t="str">
            <v>CCIN001314-23000-001</v>
          </cell>
          <cell r="I12860">
            <v>35000000</v>
          </cell>
        </row>
        <row r="12861">
          <cell r="A12861" t="str">
            <v>CCIN001314-24000-001</v>
          </cell>
          <cell r="I12861">
            <v>6000000</v>
          </cell>
        </row>
        <row r="12862">
          <cell r="A12862" t="str">
            <v>CCIN001314-25000-001</v>
          </cell>
          <cell r="I12862">
            <v>6500000</v>
          </cell>
        </row>
        <row r="12863">
          <cell r="A12863" t="str">
            <v>CCIN001314-27000-001</v>
          </cell>
          <cell r="I12863">
            <v>2130852</v>
          </cell>
        </row>
        <row r="12864">
          <cell r="A12864" t="str">
            <v>CCIN001314-29000-001</v>
          </cell>
          <cell r="I12864">
            <v>10371401</v>
          </cell>
        </row>
        <row r="12865">
          <cell r="A12865" t="str">
            <v>CCIN001314-30000-001</v>
          </cell>
          <cell r="I12865">
            <v>10638830</v>
          </cell>
        </row>
        <row r="12866">
          <cell r="A12866" t="str">
            <v>CCIN001314-3000-001</v>
          </cell>
          <cell r="I12866">
            <v>60000</v>
          </cell>
        </row>
        <row r="12867">
          <cell r="A12867" t="str">
            <v>CCIN001314-3000-002</v>
          </cell>
          <cell r="I12867">
            <v>100000</v>
          </cell>
        </row>
        <row r="12868">
          <cell r="A12868" t="str">
            <v>CCIN001314-31000-001</v>
          </cell>
          <cell r="I12868">
            <v>10000000</v>
          </cell>
        </row>
        <row r="12869">
          <cell r="A12869" t="str">
            <v>CCIN001314-32000-001</v>
          </cell>
          <cell r="I12869">
            <v>5000000</v>
          </cell>
        </row>
        <row r="12870">
          <cell r="A12870" t="str">
            <v>CCIN001314-33000-001</v>
          </cell>
          <cell r="I12870">
            <v>10000000</v>
          </cell>
        </row>
        <row r="12871">
          <cell r="A12871" t="str">
            <v>CCIN001314-34000-001</v>
          </cell>
          <cell r="I12871">
            <v>41667292</v>
          </cell>
        </row>
        <row r="12872">
          <cell r="A12872" t="str">
            <v>CCIN001314-35000-001</v>
          </cell>
          <cell r="I12872">
            <v>5000000</v>
          </cell>
        </row>
        <row r="12873">
          <cell r="A12873" t="str">
            <v>CCIN001314-37000-001</v>
          </cell>
          <cell r="I12873">
            <v>10309897</v>
          </cell>
        </row>
        <row r="12874">
          <cell r="A12874" t="str">
            <v>CCIN001314-39000-001</v>
          </cell>
          <cell r="I12874">
            <v>5154640</v>
          </cell>
        </row>
        <row r="12875">
          <cell r="A12875" t="str">
            <v>CCIN001314-40000-001</v>
          </cell>
          <cell r="I12875">
            <v>300000</v>
          </cell>
        </row>
        <row r="12876">
          <cell r="A12876" t="str">
            <v>CCIN001314-4000-001</v>
          </cell>
          <cell r="I12876">
            <v>40000</v>
          </cell>
        </row>
        <row r="12877">
          <cell r="A12877" t="str">
            <v>CCIN001314-41000-001</v>
          </cell>
          <cell r="I12877">
            <v>20000000</v>
          </cell>
        </row>
        <row r="12878">
          <cell r="A12878" t="str">
            <v>CCIN001314-42000-001</v>
          </cell>
          <cell r="I12878">
            <v>200000</v>
          </cell>
        </row>
        <row r="12879">
          <cell r="A12879" t="str">
            <v>CCIN001314-43000-001</v>
          </cell>
          <cell r="I12879">
            <v>200000</v>
          </cell>
        </row>
        <row r="12880">
          <cell r="A12880" t="str">
            <v>CCIN001314-44000-001</v>
          </cell>
          <cell r="I12880">
            <v>300000</v>
          </cell>
        </row>
        <row r="12881">
          <cell r="A12881" t="str">
            <v>CCIN001314-45000-001</v>
          </cell>
          <cell r="I12881">
            <v>300000</v>
          </cell>
        </row>
        <row r="12882">
          <cell r="A12882" t="str">
            <v>CCIN001314-46000-001</v>
          </cell>
          <cell r="I12882">
            <v>1800000</v>
          </cell>
        </row>
        <row r="12883">
          <cell r="A12883" t="str">
            <v>CCIN001314-48000-001</v>
          </cell>
          <cell r="I12883">
            <v>9294311</v>
          </cell>
        </row>
        <row r="12884">
          <cell r="A12884" t="str">
            <v>CCIN001314-49000-001</v>
          </cell>
          <cell r="I12884">
            <v>200000</v>
          </cell>
        </row>
        <row r="12885">
          <cell r="A12885" t="str">
            <v>CCIN001314-50000-001</v>
          </cell>
          <cell r="I12885">
            <v>200000</v>
          </cell>
        </row>
        <row r="12886">
          <cell r="A12886" t="str">
            <v>CCIN001314-5000-001</v>
          </cell>
          <cell r="I12886">
            <v>64000</v>
          </cell>
        </row>
        <row r="12887">
          <cell r="A12887" t="str">
            <v>CCIN001314-51000-001</v>
          </cell>
          <cell r="I12887">
            <v>189900</v>
          </cell>
        </row>
        <row r="12888">
          <cell r="A12888" t="str">
            <v>CCIN001314-53000-001</v>
          </cell>
          <cell r="I12888">
            <v>2128298</v>
          </cell>
        </row>
        <row r="12889">
          <cell r="A12889" t="str">
            <v>CCIN001314-55000-001</v>
          </cell>
          <cell r="I12889">
            <v>3000000</v>
          </cell>
        </row>
        <row r="12890">
          <cell r="A12890" t="str">
            <v>CCIN001314-56000-001</v>
          </cell>
          <cell r="I12890">
            <v>680000</v>
          </cell>
        </row>
        <row r="12891">
          <cell r="A12891" t="str">
            <v>CCIN001314-6000-001</v>
          </cell>
          <cell r="I12891">
            <v>100000</v>
          </cell>
        </row>
        <row r="12892">
          <cell r="A12892" t="str">
            <v>CCIN001314-7000-001</v>
          </cell>
          <cell r="I12892">
            <v>50000</v>
          </cell>
        </row>
        <row r="12893">
          <cell r="A12893" t="str">
            <v>CCIN001314-8000-001</v>
          </cell>
          <cell r="I12893">
            <v>1000000</v>
          </cell>
        </row>
        <row r="12894">
          <cell r="A12894" t="str">
            <v>CCIN001314-9000-001</v>
          </cell>
          <cell r="I12894">
            <v>5319681</v>
          </cell>
        </row>
        <row r="12895">
          <cell r="A12895" t="str">
            <v>CCIN001315-1000-001</v>
          </cell>
          <cell r="I12895">
            <v>100000</v>
          </cell>
        </row>
        <row r="12896">
          <cell r="A12896" t="str">
            <v>CCIN001315-1000-005</v>
          </cell>
          <cell r="I12896">
            <v>2250000</v>
          </cell>
        </row>
        <row r="12897">
          <cell r="A12897" t="str">
            <v>CCIN001315-2000-001</v>
          </cell>
          <cell r="I12897">
            <v>200000</v>
          </cell>
        </row>
        <row r="12898">
          <cell r="A12898" t="str">
            <v>CCIN001315-3000-001</v>
          </cell>
          <cell r="I12898">
            <v>180000</v>
          </cell>
        </row>
        <row r="12899">
          <cell r="A12899" t="str">
            <v>CCIN001316-1000-001</v>
          </cell>
          <cell r="I12899">
            <v>1500000</v>
          </cell>
        </row>
        <row r="12900">
          <cell r="A12900" t="str">
            <v>CCIN001316-2000-002</v>
          </cell>
          <cell r="I12900">
            <v>107022</v>
          </cell>
        </row>
        <row r="12901">
          <cell r="A12901" t="str">
            <v>CCIN001316-3000-002</v>
          </cell>
          <cell r="I12901">
            <v>205000</v>
          </cell>
        </row>
        <row r="12902">
          <cell r="A12902" t="str">
            <v>CCIN001317-1000-001</v>
          </cell>
          <cell r="I12902">
            <v>708000</v>
          </cell>
        </row>
        <row r="12903">
          <cell r="A12903" t="str">
            <v>CCIN001317-2000-001</v>
          </cell>
          <cell r="I12903">
            <v>720000</v>
          </cell>
        </row>
        <row r="12904">
          <cell r="A12904" t="str">
            <v>CCIN001318-1000-001</v>
          </cell>
          <cell r="I12904">
            <v>30000</v>
          </cell>
        </row>
        <row r="12905">
          <cell r="A12905" t="str">
            <v>CCIN001318-2000-001</v>
          </cell>
          <cell r="I12905">
            <v>30000</v>
          </cell>
        </row>
        <row r="12906">
          <cell r="A12906" t="str">
            <v>CCIN001319-1000-001</v>
          </cell>
          <cell r="I12906">
            <v>30000</v>
          </cell>
        </row>
        <row r="12907">
          <cell r="A12907" t="str">
            <v>CCIN001319-1000-002</v>
          </cell>
          <cell r="I12907">
            <v>306000</v>
          </cell>
        </row>
        <row r="12908">
          <cell r="A12908" t="str">
            <v>CCIN001319-1000-005</v>
          </cell>
          <cell r="I12908">
            <v>45000</v>
          </cell>
        </row>
        <row r="12909">
          <cell r="A12909" t="str">
            <v>CCIN001319-2000-002</v>
          </cell>
          <cell r="I12909">
            <v>30000</v>
          </cell>
        </row>
        <row r="12910">
          <cell r="A12910" t="str">
            <v>CCIN001320-1000-001</v>
          </cell>
          <cell r="I12910">
            <v>164000</v>
          </cell>
        </row>
        <row r="12911">
          <cell r="A12911" t="str">
            <v>CCIN001320-1000-002</v>
          </cell>
          <cell r="I12911">
            <v>170000</v>
          </cell>
        </row>
        <row r="12912">
          <cell r="A12912" t="str">
            <v>CCIN001320-2000-005</v>
          </cell>
          <cell r="I12912">
            <v>95450</v>
          </cell>
        </row>
        <row r="12913">
          <cell r="A12913" t="str">
            <v>CCIN001321-1000-001</v>
          </cell>
          <cell r="I12913">
            <v>1300000</v>
          </cell>
        </row>
        <row r="12914">
          <cell r="A12914" t="str">
            <v>CCIN001321-1000-002</v>
          </cell>
          <cell r="I12914">
            <v>67000</v>
          </cell>
        </row>
        <row r="12915">
          <cell r="A12915" t="str">
            <v>CCIN001321-1000-005</v>
          </cell>
          <cell r="I12915">
            <v>100000</v>
          </cell>
        </row>
        <row r="12916">
          <cell r="A12916" t="str">
            <v>CCIN001321-2000-001</v>
          </cell>
          <cell r="I12916">
            <v>1000000</v>
          </cell>
        </row>
        <row r="12917">
          <cell r="A12917" t="str">
            <v>CCIN001321-3000-001</v>
          </cell>
          <cell r="I12917">
            <v>107000</v>
          </cell>
        </row>
        <row r="12918">
          <cell r="A12918" t="str">
            <v>CCIN001322-1000-002</v>
          </cell>
          <cell r="I12918">
            <v>153000</v>
          </cell>
        </row>
        <row r="12919">
          <cell r="A12919" t="str">
            <v>CCIN001322-3000-001</v>
          </cell>
          <cell r="I12919">
            <v>540000</v>
          </cell>
        </row>
        <row r="12920">
          <cell r="A12920" t="str">
            <v>CCIN001322-4000-001</v>
          </cell>
          <cell r="I12920">
            <v>50000</v>
          </cell>
        </row>
        <row r="12921">
          <cell r="A12921" t="str">
            <v>CCIN001323-1000-001</v>
          </cell>
          <cell r="I12921">
            <v>204000</v>
          </cell>
        </row>
        <row r="12922">
          <cell r="A12922" t="str">
            <v>CCIN001323-1000-002</v>
          </cell>
          <cell r="I12922">
            <v>7518</v>
          </cell>
        </row>
        <row r="12923">
          <cell r="A12923" t="str">
            <v>CCIN001323-1000-005</v>
          </cell>
          <cell r="I12923">
            <v>80000</v>
          </cell>
        </row>
        <row r="12924">
          <cell r="A12924" t="str">
            <v>CCIN001323-2000-001</v>
          </cell>
          <cell r="I12924">
            <v>150000</v>
          </cell>
        </row>
        <row r="12925">
          <cell r="A12925" t="str">
            <v>CCIN001323-3000-001</v>
          </cell>
          <cell r="I12925">
            <v>222000</v>
          </cell>
        </row>
        <row r="12926">
          <cell r="A12926" t="str">
            <v>CCIN001324-1000-001</v>
          </cell>
          <cell r="I12926">
            <v>130000</v>
          </cell>
        </row>
        <row r="12927">
          <cell r="A12927" t="str">
            <v>CCIN001324-1000-002</v>
          </cell>
          <cell r="I12927">
            <v>60000</v>
          </cell>
        </row>
        <row r="12928">
          <cell r="A12928" t="str">
            <v>CCIN001324-1000-005</v>
          </cell>
          <cell r="I12928">
            <v>222650</v>
          </cell>
        </row>
        <row r="12929">
          <cell r="A12929" t="str">
            <v>CCIN001324-2000-001</v>
          </cell>
          <cell r="I12929">
            <v>138000</v>
          </cell>
        </row>
        <row r="12930">
          <cell r="A12930" t="str">
            <v>CCIN001324-2000-002</v>
          </cell>
          <cell r="I12930">
            <v>42000</v>
          </cell>
        </row>
        <row r="12931">
          <cell r="A12931" t="str">
            <v>CCIN001324-2000-005</v>
          </cell>
          <cell r="I12931">
            <v>430522</v>
          </cell>
        </row>
        <row r="12932">
          <cell r="A12932" t="str">
            <v>CCIN001325-1000-002</v>
          </cell>
          <cell r="I12932">
            <v>195000</v>
          </cell>
        </row>
        <row r="12933">
          <cell r="A12933" t="str">
            <v>CCIN001325-1000-005</v>
          </cell>
          <cell r="I12933">
            <v>57988</v>
          </cell>
        </row>
        <row r="12934">
          <cell r="A12934" t="str">
            <v>CCIN001325-2000-001</v>
          </cell>
          <cell r="I12934">
            <v>450000</v>
          </cell>
        </row>
        <row r="12935">
          <cell r="A12935" t="str">
            <v>CCIN001325-2000-005</v>
          </cell>
          <cell r="I12935">
            <v>212110</v>
          </cell>
        </row>
        <row r="12936">
          <cell r="A12936" t="str">
            <v>CCIN001326-1000-001</v>
          </cell>
          <cell r="I12936">
            <v>45000</v>
          </cell>
        </row>
        <row r="12937">
          <cell r="A12937" t="str">
            <v>CCIN001326-2000-001</v>
          </cell>
          <cell r="I12937">
            <v>45000</v>
          </cell>
        </row>
        <row r="12938">
          <cell r="A12938" t="str">
            <v>CCIN001326-3000-001</v>
          </cell>
          <cell r="I12938">
            <v>70000</v>
          </cell>
        </row>
        <row r="12939">
          <cell r="A12939" t="str">
            <v>CCIN001327-1000-002</v>
          </cell>
          <cell r="I12939">
            <v>117660</v>
          </cell>
        </row>
        <row r="12940">
          <cell r="A12940" t="str">
            <v>CCIN001327-2000-001</v>
          </cell>
          <cell r="I12940">
            <v>216000</v>
          </cell>
        </row>
        <row r="12941">
          <cell r="A12941" t="str">
            <v>CCIN001327-3000-001</v>
          </cell>
          <cell r="I12941">
            <v>148500</v>
          </cell>
        </row>
        <row r="12942">
          <cell r="A12942" t="str">
            <v>CCIN001328-1000-001</v>
          </cell>
          <cell r="I12942">
            <v>320000</v>
          </cell>
        </row>
        <row r="12943">
          <cell r="A12943" t="str">
            <v>CCIN001328-1000-002</v>
          </cell>
          <cell r="I12943">
            <v>285000</v>
          </cell>
        </row>
        <row r="12944">
          <cell r="A12944" t="str">
            <v>CCIN001329-1000-001</v>
          </cell>
          <cell r="I12944">
            <v>108000</v>
          </cell>
        </row>
        <row r="12945">
          <cell r="A12945" t="str">
            <v>CCIN001329-1000-005</v>
          </cell>
          <cell r="I12945">
            <v>37200</v>
          </cell>
        </row>
        <row r="12946">
          <cell r="A12946" t="str">
            <v>CCIN001329-2000-001</v>
          </cell>
          <cell r="I12946">
            <v>104000</v>
          </cell>
        </row>
        <row r="12947">
          <cell r="A12947" t="str">
            <v>CCIN001329-2000-002</v>
          </cell>
          <cell r="I12947">
            <v>20000</v>
          </cell>
        </row>
        <row r="12948">
          <cell r="A12948" t="str">
            <v>CCIN001329-3000-001</v>
          </cell>
          <cell r="I12948">
            <v>91500</v>
          </cell>
        </row>
        <row r="12949">
          <cell r="A12949" t="str">
            <v>CCIN001329-3000-002</v>
          </cell>
          <cell r="I12949">
            <v>20000</v>
          </cell>
        </row>
        <row r="12950">
          <cell r="A12950" t="str">
            <v>CCIN001329-4000-002</v>
          </cell>
          <cell r="I12950">
            <v>53830</v>
          </cell>
        </row>
        <row r="12951">
          <cell r="A12951" t="str">
            <v>CCIN001329-5000-002</v>
          </cell>
          <cell r="I12951">
            <v>30000</v>
          </cell>
        </row>
        <row r="12952">
          <cell r="A12952" t="str">
            <v>CCIN001329-6000-002</v>
          </cell>
          <cell r="I12952">
            <v>30000</v>
          </cell>
        </row>
        <row r="12953">
          <cell r="A12953" t="str">
            <v>CCIN001330-1000-001</v>
          </cell>
          <cell r="I12953">
            <v>500000</v>
          </cell>
        </row>
        <row r="12954">
          <cell r="A12954" t="str">
            <v>CCIN001330-1000-005</v>
          </cell>
          <cell r="I12954">
            <v>49063</v>
          </cell>
        </row>
        <row r="12955">
          <cell r="A12955" t="str">
            <v>CCIN001331-1000-001</v>
          </cell>
          <cell r="I12955">
            <v>820000</v>
          </cell>
        </row>
        <row r="12956">
          <cell r="A12956" t="str">
            <v>CCIN001331-2000-001</v>
          </cell>
          <cell r="I12956">
            <v>808000</v>
          </cell>
        </row>
        <row r="12957">
          <cell r="A12957" t="str">
            <v>CCIN001331-2000-005</v>
          </cell>
          <cell r="I12957">
            <v>500000</v>
          </cell>
        </row>
        <row r="12958">
          <cell r="A12958" t="str">
            <v>CCIN001331-3000-001</v>
          </cell>
          <cell r="I12958">
            <v>200000</v>
          </cell>
        </row>
        <row r="12959">
          <cell r="A12959" t="str">
            <v>CCIN001331-3000-002</v>
          </cell>
          <cell r="I12959">
            <v>43200</v>
          </cell>
        </row>
        <row r="12960">
          <cell r="A12960" t="str">
            <v>CCIN001331-4000-001</v>
          </cell>
          <cell r="I12960">
            <v>328000</v>
          </cell>
        </row>
        <row r="12961">
          <cell r="A12961" t="str">
            <v>CCIN001331-4000-002</v>
          </cell>
          <cell r="I12961">
            <v>80000</v>
          </cell>
        </row>
        <row r="12962">
          <cell r="A12962" t="str">
            <v>CCIN001331-5000-001</v>
          </cell>
          <cell r="I12962">
            <v>650000</v>
          </cell>
        </row>
        <row r="12963">
          <cell r="A12963" t="str">
            <v>CCIN001331-6000-001</v>
          </cell>
          <cell r="I12963">
            <v>230000</v>
          </cell>
        </row>
        <row r="12964">
          <cell r="A12964" t="str">
            <v>CCIN001331-8000-001</v>
          </cell>
          <cell r="I12964">
            <v>325000</v>
          </cell>
        </row>
        <row r="12965">
          <cell r="A12965" t="str">
            <v>CCIN001331-9000-001</v>
          </cell>
          <cell r="I12965">
            <v>847000</v>
          </cell>
        </row>
        <row r="12966">
          <cell r="A12966" t="str">
            <v>CCIN001332-1000-002</v>
          </cell>
          <cell r="I12966">
            <v>115000</v>
          </cell>
        </row>
        <row r="12967">
          <cell r="A12967" t="str">
            <v>CCIN001332-1000-005</v>
          </cell>
          <cell r="I12967">
            <v>45000</v>
          </cell>
        </row>
        <row r="12968">
          <cell r="A12968" t="str">
            <v>CCIN001332-2000-001</v>
          </cell>
          <cell r="I12968">
            <v>600000</v>
          </cell>
        </row>
        <row r="12969">
          <cell r="A12969" t="str">
            <v>CCIN001333-1000-001</v>
          </cell>
          <cell r="I12969">
            <v>90000</v>
          </cell>
        </row>
        <row r="12970">
          <cell r="A12970" t="str">
            <v>CCIN001333-2000-002</v>
          </cell>
          <cell r="I12970">
            <v>234000</v>
          </cell>
        </row>
        <row r="12971">
          <cell r="A12971" t="str">
            <v>CCIN001333-3000-002</v>
          </cell>
          <cell r="I12971">
            <v>503000</v>
          </cell>
        </row>
        <row r="12972">
          <cell r="A12972" t="str">
            <v>CCIN001334-1000-001</v>
          </cell>
          <cell r="I12972">
            <v>4516000</v>
          </cell>
        </row>
        <row r="12973">
          <cell r="A12973" t="str">
            <v>CCIN001334-1000-005</v>
          </cell>
          <cell r="I12973">
            <v>50000</v>
          </cell>
        </row>
        <row r="12974">
          <cell r="A12974" t="str">
            <v>CCIN001334-2000-002</v>
          </cell>
          <cell r="I12974">
            <v>190000</v>
          </cell>
        </row>
        <row r="12975">
          <cell r="A12975" t="str">
            <v>CCIN001335-1000-002</v>
          </cell>
          <cell r="I12975">
            <v>135000</v>
          </cell>
        </row>
        <row r="12976">
          <cell r="A12976" t="str">
            <v>CCIN001335-2000-001</v>
          </cell>
          <cell r="I12976">
            <v>204000</v>
          </cell>
        </row>
        <row r="12977">
          <cell r="A12977" t="str">
            <v>CCIN001336-10000-001</v>
          </cell>
          <cell r="I12977">
            <v>256000</v>
          </cell>
        </row>
        <row r="12978">
          <cell r="A12978" t="str">
            <v>CCIN001336-1000-001</v>
          </cell>
          <cell r="I12978">
            <v>120000</v>
          </cell>
        </row>
        <row r="12979">
          <cell r="A12979" t="str">
            <v>CCIN001336-1000-002</v>
          </cell>
          <cell r="I12979">
            <v>80000</v>
          </cell>
        </row>
        <row r="12980">
          <cell r="A12980" t="str">
            <v>CCIN001336-1000-005</v>
          </cell>
          <cell r="I12980">
            <v>100000</v>
          </cell>
        </row>
        <row r="12981">
          <cell r="A12981" t="str">
            <v>CCIN001336-2000-001</v>
          </cell>
          <cell r="I12981">
            <v>100000</v>
          </cell>
        </row>
        <row r="12982">
          <cell r="A12982" t="str">
            <v>CCIN001336-3000-001</v>
          </cell>
          <cell r="I12982">
            <v>130000</v>
          </cell>
        </row>
        <row r="12983">
          <cell r="A12983" t="str">
            <v>CCIN001336-4000-001</v>
          </cell>
          <cell r="I12983">
            <v>140000</v>
          </cell>
        </row>
        <row r="12984">
          <cell r="A12984" t="str">
            <v>CCIN001336-5000-001</v>
          </cell>
          <cell r="I12984">
            <v>112500</v>
          </cell>
        </row>
        <row r="12985">
          <cell r="A12985" t="str">
            <v>CCIN001336-6000-001</v>
          </cell>
          <cell r="I12985">
            <v>54000</v>
          </cell>
        </row>
        <row r="12986">
          <cell r="A12986" t="str">
            <v>CCIN001336-7000-001</v>
          </cell>
          <cell r="I12986">
            <v>107000</v>
          </cell>
        </row>
        <row r="12987">
          <cell r="A12987" t="str">
            <v>CCIN001336-8000-001</v>
          </cell>
          <cell r="I12987">
            <v>200000</v>
          </cell>
        </row>
        <row r="12988">
          <cell r="A12988" t="str">
            <v>CCIN001337-1000-001</v>
          </cell>
          <cell r="I12988">
            <v>254000</v>
          </cell>
        </row>
        <row r="12989">
          <cell r="A12989" t="str">
            <v>CCIN001337-1000-005</v>
          </cell>
          <cell r="I12989">
            <v>68010</v>
          </cell>
        </row>
        <row r="12990">
          <cell r="A12990" t="str">
            <v>CCIN001338-1000-001</v>
          </cell>
          <cell r="I12990">
            <v>366000</v>
          </cell>
        </row>
        <row r="12991">
          <cell r="A12991" t="str">
            <v>CCIN001338-1000-005</v>
          </cell>
          <cell r="I12991">
            <v>85360</v>
          </cell>
        </row>
        <row r="12992">
          <cell r="A12992" t="str">
            <v>CCIN001338-2000-005</v>
          </cell>
          <cell r="I12992">
            <v>254416</v>
          </cell>
        </row>
        <row r="12993">
          <cell r="A12993" t="str">
            <v>CCIN001339-1000-001</v>
          </cell>
          <cell r="I12993">
            <v>1012603</v>
          </cell>
        </row>
        <row r="12994">
          <cell r="A12994" t="str">
            <v>CCIN001339-1000-002</v>
          </cell>
          <cell r="I12994">
            <v>168000</v>
          </cell>
        </row>
        <row r="12995">
          <cell r="A12995" t="str">
            <v>CCIN001340-1000-001</v>
          </cell>
          <cell r="I12995">
            <v>33000</v>
          </cell>
        </row>
        <row r="12996">
          <cell r="A12996" t="str">
            <v>CCIN001340-1000-002</v>
          </cell>
          <cell r="I12996">
            <v>380000</v>
          </cell>
        </row>
        <row r="12997">
          <cell r="A12997" t="str">
            <v>CCIN001340-1000-005</v>
          </cell>
          <cell r="I12997">
            <v>78500</v>
          </cell>
        </row>
        <row r="12998">
          <cell r="A12998" t="str">
            <v>CCIN001340-2000-001</v>
          </cell>
          <cell r="I12998">
            <v>22000</v>
          </cell>
        </row>
        <row r="12999">
          <cell r="A12999" t="str">
            <v>CCIN001341-1000-001</v>
          </cell>
          <cell r="I12999">
            <v>50000</v>
          </cell>
        </row>
        <row r="13000">
          <cell r="A13000" t="str">
            <v>CCIN001342-1000-001</v>
          </cell>
          <cell r="I13000">
            <v>5000000</v>
          </cell>
        </row>
        <row r="13001">
          <cell r="A13001" t="str">
            <v>CCIN001342-1000-002</v>
          </cell>
          <cell r="I13001">
            <v>150000</v>
          </cell>
        </row>
        <row r="13002">
          <cell r="A13002" t="str">
            <v>CCIN001342-11000-001</v>
          </cell>
          <cell r="I13002">
            <v>4000000</v>
          </cell>
        </row>
        <row r="13003">
          <cell r="A13003" t="str">
            <v>CCIN001342-12000-001</v>
          </cell>
          <cell r="I13003">
            <v>6000000</v>
          </cell>
        </row>
        <row r="13004">
          <cell r="A13004" t="str">
            <v>CCIN001342-13000-001</v>
          </cell>
          <cell r="I13004">
            <v>6000000</v>
          </cell>
        </row>
        <row r="13005">
          <cell r="A13005" t="str">
            <v>CCIN001342-14000-001</v>
          </cell>
          <cell r="I13005">
            <v>4000000</v>
          </cell>
        </row>
        <row r="13006">
          <cell r="A13006" t="str">
            <v>CCIN001342-15000-001</v>
          </cell>
          <cell r="I13006">
            <v>8000000</v>
          </cell>
        </row>
        <row r="13007">
          <cell r="A13007" t="str">
            <v>CCIN001342-16000-001</v>
          </cell>
          <cell r="I13007">
            <v>4000000</v>
          </cell>
        </row>
        <row r="13008">
          <cell r="A13008" t="str">
            <v>CCIN001342-17000-001</v>
          </cell>
          <cell r="I13008">
            <v>3000000</v>
          </cell>
        </row>
        <row r="13009">
          <cell r="A13009" t="str">
            <v>CCIN001342-18000-001</v>
          </cell>
          <cell r="I13009">
            <v>2000000</v>
          </cell>
        </row>
        <row r="13010">
          <cell r="A13010" t="str">
            <v>CCIN001342-20000-001</v>
          </cell>
          <cell r="I13010">
            <v>2000000</v>
          </cell>
        </row>
        <row r="13011">
          <cell r="A13011" t="str">
            <v>CCIN001342-2000-001</v>
          </cell>
          <cell r="I13011">
            <v>3000000</v>
          </cell>
        </row>
        <row r="13012">
          <cell r="A13012" t="str">
            <v>CCIN001342-23000-001</v>
          </cell>
          <cell r="I13012">
            <v>1279788</v>
          </cell>
        </row>
        <row r="13013">
          <cell r="A13013" t="str">
            <v>CCIN001342-3000-001</v>
          </cell>
          <cell r="I13013">
            <v>1000000</v>
          </cell>
        </row>
        <row r="13014">
          <cell r="A13014" t="str">
            <v>CCIN001342-4000-001</v>
          </cell>
          <cell r="I13014">
            <v>2000000</v>
          </cell>
        </row>
        <row r="13015">
          <cell r="A13015" t="str">
            <v>CCIN001342-6000-001</v>
          </cell>
          <cell r="I13015">
            <v>4000000</v>
          </cell>
        </row>
        <row r="13016">
          <cell r="A13016" t="str">
            <v>CCIN001342-7000-001</v>
          </cell>
          <cell r="I13016">
            <v>3000000</v>
          </cell>
        </row>
        <row r="13017">
          <cell r="A13017" t="str">
            <v>CCIN001342-8000-001</v>
          </cell>
          <cell r="I13017">
            <v>2200000</v>
          </cell>
        </row>
        <row r="13018">
          <cell r="A13018" t="str">
            <v>CCIN001342-9000-001</v>
          </cell>
          <cell r="I13018">
            <v>3500000</v>
          </cell>
        </row>
        <row r="13019">
          <cell r="A13019" t="str">
            <v>CCIN001343-1000-001</v>
          </cell>
          <cell r="I13019">
            <v>844000</v>
          </cell>
        </row>
        <row r="13020">
          <cell r="A13020" t="str">
            <v>CCIN001343-1000-002</v>
          </cell>
          <cell r="I13020">
            <v>375000</v>
          </cell>
        </row>
        <row r="13021">
          <cell r="A13021" t="str">
            <v>CCIN001343-2000-001</v>
          </cell>
          <cell r="I13021">
            <v>530000</v>
          </cell>
        </row>
        <row r="13022">
          <cell r="A13022" t="str">
            <v>CCIN001344-1000-001</v>
          </cell>
          <cell r="I13022">
            <v>5000000</v>
          </cell>
        </row>
        <row r="13023">
          <cell r="A13023" t="str">
            <v>CCIN001344-2000-001</v>
          </cell>
          <cell r="I13023">
            <v>4000000</v>
          </cell>
        </row>
        <row r="13024">
          <cell r="A13024" t="str">
            <v>CCIN001344-2000-002</v>
          </cell>
          <cell r="I13024">
            <v>828456</v>
          </cell>
        </row>
        <row r="13025">
          <cell r="A13025" t="str">
            <v>CCIN001344-3000-002</v>
          </cell>
          <cell r="I13025">
            <v>40000</v>
          </cell>
        </row>
        <row r="13026">
          <cell r="A13026" t="str">
            <v>CCIN001344-5000-001</v>
          </cell>
          <cell r="I13026">
            <v>5600000</v>
          </cell>
        </row>
        <row r="13027">
          <cell r="A13027" t="str">
            <v>CCIN001345-1000-001</v>
          </cell>
          <cell r="I13027">
            <v>30000</v>
          </cell>
        </row>
        <row r="13028">
          <cell r="A13028" t="str">
            <v>CCIN001345-1000-002</v>
          </cell>
          <cell r="I13028">
            <v>100000</v>
          </cell>
        </row>
        <row r="13029">
          <cell r="A13029" t="str">
            <v>CCIN001345-1000-005</v>
          </cell>
          <cell r="I13029">
            <v>35000</v>
          </cell>
        </row>
        <row r="13030">
          <cell r="A13030" t="str">
            <v>CCIN001345-2000-005</v>
          </cell>
          <cell r="I13030">
            <v>35000</v>
          </cell>
        </row>
        <row r="13031">
          <cell r="A13031" t="str">
            <v>CCIN001346-1000-005</v>
          </cell>
          <cell r="I13031">
            <v>60000</v>
          </cell>
        </row>
        <row r="13032">
          <cell r="A13032" t="str">
            <v>CCIN001346-2000-001</v>
          </cell>
          <cell r="I13032">
            <v>344000</v>
          </cell>
        </row>
        <row r="13033">
          <cell r="A13033" t="str">
            <v>CCIN001346-2000-002</v>
          </cell>
          <cell r="I13033">
            <v>20000</v>
          </cell>
        </row>
        <row r="13034">
          <cell r="A13034" t="str">
            <v>CCIN001346-2000-005</v>
          </cell>
          <cell r="I13034">
            <v>45000</v>
          </cell>
        </row>
        <row r="13035">
          <cell r="A13035" t="str">
            <v>CCIN001347-1000-005</v>
          </cell>
          <cell r="I13035">
            <v>662650</v>
          </cell>
        </row>
        <row r="13036">
          <cell r="A13036" t="str">
            <v>CCIN001347-2000-001</v>
          </cell>
          <cell r="I13036">
            <v>344000</v>
          </cell>
        </row>
        <row r="13037">
          <cell r="A13037" t="str">
            <v>CCIN001348-10000-001</v>
          </cell>
          <cell r="I13037">
            <v>222000</v>
          </cell>
        </row>
        <row r="13038">
          <cell r="A13038" t="str">
            <v>CCIN001348-1000-001</v>
          </cell>
          <cell r="I13038">
            <v>150000</v>
          </cell>
        </row>
        <row r="13039">
          <cell r="A13039" t="str">
            <v>CCIN001348-1000-002</v>
          </cell>
          <cell r="I13039">
            <v>900000</v>
          </cell>
        </row>
        <row r="13040">
          <cell r="A13040" t="str">
            <v>CCIN001348-11000-001</v>
          </cell>
          <cell r="I13040">
            <v>222000</v>
          </cell>
        </row>
        <row r="13041">
          <cell r="A13041" t="str">
            <v>CCIN001348-14000-001</v>
          </cell>
          <cell r="I13041">
            <v>222000</v>
          </cell>
        </row>
        <row r="13042">
          <cell r="A13042" t="str">
            <v>CCIN001348-15000-001</v>
          </cell>
          <cell r="I13042">
            <v>222000</v>
          </cell>
        </row>
        <row r="13043">
          <cell r="A13043" t="str">
            <v>CCIN001348-16000-001</v>
          </cell>
          <cell r="I13043">
            <v>222000</v>
          </cell>
        </row>
        <row r="13044">
          <cell r="A13044" t="str">
            <v>CCIN001348-17000-001</v>
          </cell>
          <cell r="I13044">
            <v>500000</v>
          </cell>
        </row>
        <row r="13045">
          <cell r="A13045" t="str">
            <v>CCIN001348-18000-001</v>
          </cell>
          <cell r="I13045">
            <v>109000</v>
          </cell>
        </row>
        <row r="13046">
          <cell r="A13046" t="str">
            <v>CCIN001348-19000-001</v>
          </cell>
          <cell r="I13046">
            <v>222000</v>
          </cell>
        </row>
        <row r="13047">
          <cell r="A13047" t="str">
            <v>CCIN001348-20000-001</v>
          </cell>
          <cell r="I13047">
            <v>222000</v>
          </cell>
        </row>
        <row r="13048">
          <cell r="A13048" t="str">
            <v>CCIN001348-2000-001</v>
          </cell>
          <cell r="I13048">
            <v>154000</v>
          </cell>
        </row>
        <row r="13049">
          <cell r="A13049" t="str">
            <v>CCIN001348-21000-001</v>
          </cell>
          <cell r="I13049">
            <v>500000</v>
          </cell>
        </row>
        <row r="13050">
          <cell r="A13050" t="str">
            <v>CCIN001348-23000-001</v>
          </cell>
          <cell r="I13050">
            <v>222000</v>
          </cell>
        </row>
        <row r="13051">
          <cell r="A13051" t="str">
            <v>CCIN001348-24000-001</v>
          </cell>
          <cell r="I13051">
            <v>222000</v>
          </cell>
        </row>
        <row r="13052">
          <cell r="A13052" t="str">
            <v>CCIN001348-25000-001</v>
          </cell>
          <cell r="I13052">
            <v>222000</v>
          </cell>
        </row>
        <row r="13053">
          <cell r="A13053" t="str">
            <v>CCIN001348-26000-001</v>
          </cell>
          <cell r="I13053">
            <v>222000</v>
          </cell>
        </row>
        <row r="13054">
          <cell r="A13054" t="str">
            <v>CCIN001348-27000-001</v>
          </cell>
          <cell r="I13054">
            <v>222000</v>
          </cell>
        </row>
        <row r="13055">
          <cell r="A13055" t="str">
            <v>CCIN001348-28000-001</v>
          </cell>
          <cell r="I13055">
            <v>222000</v>
          </cell>
        </row>
        <row r="13056">
          <cell r="A13056" t="str">
            <v>CCIN001348-29000-001</v>
          </cell>
          <cell r="I13056">
            <v>222000</v>
          </cell>
        </row>
        <row r="13057">
          <cell r="A13057" t="str">
            <v>CCIN001348-30000-001</v>
          </cell>
          <cell r="I13057">
            <v>250000</v>
          </cell>
        </row>
        <row r="13058">
          <cell r="A13058" t="str">
            <v>CCIN001348-3000-001</v>
          </cell>
          <cell r="I13058">
            <v>204000</v>
          </cell>
        </row>
        <row r="13059">
          <cell r="A13059" t="str">
            <v>CCIN001348-31000-001</v>
          </cell>
          <cell r="I13059">
            <v>250000</v>
          </cell>
        </row>
        <row r="13060">
          <cell r="A13060" t="str">
            <v>CCIN001348-32000-001</v>
          </cell>
          <cell r="I13060">
            <v>250000</v>
          </cell>
        </row>
        <row r="13061">
          <cell r="A13061" t="str">
            <v>CCIN001348-33000-001</v>
          </cell>
          <cell r="I13061">
            <v>250000</v>
          </cell>
        </row>
        <row r="13062">
          <cell r="A13062" t="str">
            <v>CCIN001348-34000-001</v>
          </cell>
          <cell r="I13062">
            <v>250000</v>
          </cell>
        </row>
        <row r="13063">
          <cell r="A13063" t="str">
            <v>CCIN001348-35000-001</v>
          </cell>
          <cell r="I13063">
            <v>250000</v>
          </cell>
        </row>
        <row r="13064">
          <cell r="A13064" t="str">
            <v>CCIN001348-36000-001</v>
          </cell>
          <cell r="I13064">
            <v>200000</v>
          </cell>
        </row>
        <row r="13065">
          <cell r="A13065" t="str">
            <v>CCIN001348-37000-001</v>
          </cell>
          <cell r="I13065">
            <v>60000</v>
          </cell>
        </row>
        <row r="13066">
          <cell r="A13066" t="str">
            <v>CCIN001348-38000-001</v>
          </cell>
          <cell r="I13066">
            <v>100000</v>
          </cell>
        </row>
        <row r="13067">
          <cell r="A13067" t="str">
            <v>CCIN001348-39000-001</v>
          </cell>
          <cell r="I13067">
            <v>50000</v>
          </cell>
        </row>
        <row r="13068">
          <cell r="A13068" t="str">
            <v>CCIN001348-40000-001</v>
          </cell>
          <cell r="I13068">
            <v>50000</v>
          </cell>
        </row>
        <row r="13069">
          <cell r="A13069" t="str">
            <v>CCIN001348-4000-001</v>
          </cell>
          <cell r="I13069">
            <v>218000</v>
          </cell>
        </row>
        <row r="13070">
          <cell r="A13070" t="str">
            <v>CCIN001348-41000-001</v>
          </cell>
          <cell r="I13070">
            <v>50000</v>
          </cell>
        </row>
        <row r="13071">
          <cell r="A13071" t="str">
            <v>CCIN001348-43000-001</v>
          </cell>
          <cell r="I13071">
            <v>200000</v>
          </cell>
        </row>
        <row r="13072">
          <cell r="A13072" t="str">
            <v>CCIN001348-46000-001</v>
          </cell>
          <cell r="I13072">
            <v>200000</v>
          </cell>
        </row>
        <row r="13073">
          <cell r="A13073" t="str">
            <v>CCIN001348-47000-001</v>
          </cell>
          <cell r="I13073">
            <v>164849</v>
          </cell>
        </row>
        <row r="13074">
          <cell r="A13074" t="str">
            <v>CCIN001348-5000-001</v>
          </cell>
          <cell r="I13074">
            <v>218000</v>
          </cell>
        </row>
        <row r="13075">
          <cell r="A13075" t="str">
            <v>CCIN001348-7000-001</v>
          </cell>
          <cell r="I13075">
            <v>222000</v>
          </cell>
        </row>
        <row r="13076">
          <cell r="A13076" t="str">
            <v>CCIN001348-9000-001</v>
          </cell>
          <cell r="I13076">
            <v>222000</v>
          </cell>
        </row>
        <row r="13077">
          <cell r="A13077" t="str">
            <v>CCIN001349-1000-001</v>
          </cell>
          <cell r="I13077">
            <v>30000</v>
          </cell>
        </row>
        <row r="13078">
          <cell r="A13078" t="str">
            <v>CCIN001349-1000-002</v>
          </cell>
          <cell r="I13078">
            <v>110000</v>
          </cell>
        </row>
        <row r="13079">
          <cell r="A13079" t="str">
            <v>CCIN001349-2000-001</v>
          </cell>
          <cell r="I13079">
            <v>40000</v>
          </cell>
        </row>
        <row r="13080">
          <cell r="A13080" t="str">
            <v>CCIN001350-1000-001</v>
          </cell>
          <cell r="I13080">
            <v>60000</v>
          </cell>
        </row>
        <row r="13081">
          <cell r="A13081" t="str">
            <v>CCIN001350-1000-002</v>
          </cell>
          <cell r="I13081">
            <v>500000</v>
          </cell>
        </row>
        <row r="13082">
          <cell r="A13082" t="str">
            <v>CCIN001350-2000-002</v>
          </cell>
          <cell r="I13082">
            <v>500000</v>
          </cell>
        </row>
        <row r="13083">
          <cell r="A13083" t="str">
            <v>CCIN001351-1000-001</v>
          </cell>
          <cell r="I13083">
            <v>55000</v>
          </cell>
        </row>
        <row r="13084">
          <cell r="A13084" t="str">
            <v>CCIN001351-1000-002</v>
          </cell>
          <cell r="I13084">
            <v>861844</v>
          </cell>
        </row>
        <row r="13085">
          <cell r="A13085" t="str">
            <v>CCIN001351-1000-005</v>
          </cell>
          <cell r="I13085">
            <v>321584</v>
          </cell>
        </row>
        <row r="13086">
          <cell r="A13086" t="str">
            <v>CCIN001351-2000-001</v>
          </cell>
          <cell r="I13086">
            <v>80000</v>
          </cell>
        </row>
        <row r="13087">
          <cell r="A13087" t="str">
            <v>CCIN001351-2000-005</v>
          </cell>
          <cell r="I13087">
            <v>321584</v>
          </cell>
        </row>
        <row r="13088">
          <cell r="A13088" t="str">
            <v>CCIN001351-3000-001</v>
          </cell>
          <cell r="I13088">
            <v>80000</v>
          </cell>
        </row>
        <row r="13089">
          <cell r="A13089" t="str">
            <v>CCIN001352-1000-001</v>
          </cell>
          <cell r="I13089">
            <v>12000</v>
          </cell>
        </row>
        <row r="13090">
          <cell r="A13090" t="str">
            <v>CCIN001352-1000-002</v>
          </cell>
          <cell r="I13090">
            <v>224043</v>
          </cell>
        </row>
        <row r="13091">
          <cell r="A13091" t="str">
            <v>CCIN001352-1000-005</v>
          </cell>
          <cell r="I13091">
            <v>231000</v>
          </cell>
        </row>
        <row r="13092">
          <cell r="A13092" t="str">
            <v>CCIN001352-2000-002</v>
          </cell>
          <cell r="I13092">
            <v>20000</v>
          </cell>
        </row>
        <row r="13093">
          <cell r="A13093" t="str">
            <v>CCIN001352-3000-001</v>
          </cell>
          <cell r="I13093">
            <v>20000</v>
          </cell>
        </row>
        <row r="13094">
          <cell r="A13094" t="str">
            <v>CCIN001352-3000-002</v>
          </cell>
          <cell r="I13094">
            <v>30000</v>
          </cell>
        </row>
        <row r="13095">
          <cell r="A13095" t="str">
            <v>CCIN001353-11000-001</v>
          </cell>
          <cell r="I13095">
            <v>2000000</v>
          </cell>
        </row>
        <row r="13096">
          <cell r="A13096" t="str">
            <v>CCIN001353-12000-001</v>
          </cell>
          <cell r="I13096">
            <v>1000000</v>
          </cell>
        </row>
        <row r="13097">
          <cell r="A13097" t="str">
            <v>CCIN001353-14000-001</v>
          </cell>
          <cell r="I13097">
            <v>3633305</v>
          </cell>
        </row>
        <row r="13098">
          <cell r="A13098" t="str">
            <v>CCIN001353-16000-001</v>
          </cell>
          <cell r="I13098">
            <v>4364340</v>
          </cell>
        </row>
        <row r="13099">
          <cell r="A13099" t="str">
            <v>CCIN001353-18000-001</v>
          </cell>
          <cell r="I13099">
            <v>4105015</v>
          </cell>
        </row>
        <row r="13100">
          <cell r="A13100" t="str">
            <v>CCIN001353-19000-001</v>
          </cell>
          <cell r="I13100">
            <v>1000000</v>
          </cell>
        </row>
        <row r="13101">
          <cell r="A13101" t="str">
            <v>CCIN001353-21000-001</v>
          </cell>
          <cell r="I13101">
            <v>1368230</v>
          </cell>
        </row>
        <row r="13102">
          <cell r="A13102" t="str">
            <v>CCIN001353-22000-001</v>
          </cell>
          <cell r="I13102">
            <v>4105015</v>
          </cell>
        </row>
        <row r="13103">
          <cell r="A13103" t="str">
            <v>CCIN001353-24000-001</v>
          </cell>
          <cell r="I13103">
            <v>1700000</v>
          </cell>
        </row>
        <row r="13104">
          <cell r="A13104" t="str">
            <v>CCIN001353-26000-001</v>
          </cell>
          <cell r="I13104">
            <v>800000</v>
          </cell>
        </row>
        <row r="13105">
          <cell r="A13105" t="str">
            <v>CCIN001353-27000-001</v>
          </cell>
          <cell r="I13105">
            <v>200000</v>
          </cell>
        </row>
        <row r="13106">
          <cell r="A13106" t="str">
            <v>CCIN001353-28000-001</v>
          </cell>
          <cell r="I13106">
            <v>400000</v>
          </cell>
        </row>
        <row r="13107">
          <cell r="A13107" t="str">
            <v>CCIN001353-3000-001</v>
          </cell>
          <cell r="I13107">
            <v>1108000</v>
          </cell>
        </row>
        <row r="13108">
          <cell r="A13108" t="str">
            <v>CCIN001353-5000-001</v>
          </cell>
          <cell r="I13108">
            <v>715990</v>
          </cell>
        </row>
        <row r="13109">
          <cell r="A13109" t="str">
            <v>CCIN001353-6000-001</v>
          </cell>
          <cell r="I13109">
            <v>1008000</v>
          </cell>
        </row>
        <row r="13110">
          <cell r="A13110" t="str">
            <v>CCIN001353-7000-001</v>
          </cell>
          <cell r="I13110">
            <v>1148000</v>
          </cell>
        </row>
        <row r="13111">
          <cell r="A13111" t="str">
            <v>CCIN001353-8000-001</v>
          </cell>
          <cell r="I13111">
            <v>1008000</v>
          </cell>
        </row>
        <row r="13112">
          <cell r="A13112" t="str">
            <v>CCIN001353-9000-001</v>
          </cell>
          <cell r="I13112">
            <v>1000000</v>
          </cell>
        </row>
        <row r="13113">
          <cell r="A13113" t="str">
            <v>CCIN001354-1000-001</v>
          </cell>
          <cell r="I13113">
            <v>44000</v>
          </cell>
        </row>
        <row r="13114">
          <cell r="A13114" t="str">
            <v>CCIN001354-1000-002</v>
          </cell>
          <cell r="I13114">
            <v>300000</v>
          </cell>
        </row>
        <row r="13115">
          <cell r="A13115" t="str">
            <v>CCIN001354-1000-005</v>
          </cell>
          <cell r="I13115">
            <v>30000</v>
          </cell>
        </row>
        <row r="13116">
          <cell r="A13116" t="str">
            <v>CCIN001354-2000-005</v>
          </cell>
          <cell r="I13116">
            <v>43807</v>
          </cell>
        </row>
        <row r="13117">
          <cell r="A13117" t="str">
            <v>CCIN001355-1000-001</v>
          </cell>
          <cell r="I13117">
            <v>400000</v>
          </cell>
        </row>
        <row r="13118">
          <cell r="A13118" t="str">
            <v>CCIN001355-1000-002</v>
          </cell>
          <cell r="I13118">
            <v>80000</v>
          </cell>
        </row>
        <row r="13119">
          <cell r="A13119" t="str">
            <v>CCIN001355-1000-005</v>
          </cell>
          <cell r="I13119">
            <v>70000</v>
          </cell>
        </row>
        <row r="13120">
          <cell r="A13120" t="str">
            <v>CCIN001355-2000-001</v>
          </cell>
          <cell r="I13120">
            <v>925000</v>
          </cell>
        </row>
        <row r="13121">
          <cell r="A13121" t="str">
            <v>CCIN001355-3000-001</v>
          </cell>
          <cell r="I13121">
            <v>2116316</v>
          </cell>
        </row>
        <row r="13122">
          <cell r="A13122" t="str">
            <v>CCIN001355-4000-001</v>
          </cell>
          <cell r="I13122">
            <v>2116316</v>
          </cell>
        </row>
        <row r="13123">
          <cell r="A13123" t="str">
            <v>CCIN001356-1000-001</v>
          </cell>
          <cell r="I13123">
            <v>13000</v>
          </cell>
        </row>
        <row r="13124">
          <cell r="A13124" t="str">
            <v>CCIN001356-1000-005</v>
          </cell>
          <cell r="I13124">
            <v>231000</v>
          </cell>
        </row>
        <row r="13125">
          <cell r="A13125" t="str">
            <v>CCIN001356-3000-005</v>
          </cell>
          <cell r="I13125">
            <v>30000</v>
          </cell>
        </row>
        <row r="13126">
          <cell r="A13126" t="str">
            <v>CCIN001357-10000-001</v>
          </cell>
          <cell r="I13126">
            <v>400000</v>
          </cell>
        </row>
        <row r="13127">
          <cell r="A13127" t="str">
            <v>CCIN001357-1000-001</v>
          </cell>
          <cell r="I13127">
            <v>400000</v>
          </cell>
        </row>
        <row r="13128">
          <cell r="A13128" t="str">
            <v>CCIN001357-1000-002</v>
          </cell>
          <cell r="I13128">
            <v>277235</v>
          </cell>
        </row>
        <row r="13129">
          <cell r="A13129" t="str">
            <v>CCIN001357-12000-001</v>
          </cell>
          <cell r="I13129">
            <v>400000</v>
          </cell>
        </row>
        <row r="13130">
          <cell r="A13130" t="str">
            <v>CCIN001357-13000-001</v>
          </cell>
          <cell r="I13130">
            <v>400000</v>
          </cell>
        </row>
        <row r="13131">
          <cell r="A13131" t="str">
            <v>CCIN001357-14000-001</v>
          </cell>
          <cell r="I13131">
            <v>400000</v>
          </cell>
        </row>
        <row r="13132">
          <cell r="A13132" t="str">
            <v>CCIN001357-15000-001</v>
          </cell>
          <cell r="I13132">
            <v>400000</v>
          </cell>
        </row>
        <row r="13133">
          <cell r="A13133" t="str">
            <v>CCIN001357-16000-001</v>
          </cell>
          <cell r="I13133">
            <v>400000</v>
          </cell>
        </row>
        <row r="13134">
          <cell r="A13134" t="str">
            <v>CCIN001357-18000-001</v>
          </cell>
          <cell r="I13134">
            <v>400000</v>
          </cell>
        </row>
        <row r="13135">
          <cell r="A13135" t="str">
            <v>CCIN001357-19000-001</v>
          </cell>
          <cell r="I13135">
            <v>400000</v>
          </cell>
        </row>
        <row r="13136">
          <cell r="A13136" t="str">
            <v>CCIN001357-20000-001</v>
          </cell>
          <cell r="I13136">
            <v>400000</v>
          </cell>
        </row>
        <row r="13137">
          <cell r="A13137" t="str">
            <v>CCIN001357-2000-001</v>
          </cell>
          <cell r="I13137">
            <v>350000</v>
          </cell>
        </row>
        <row r="13138">
          <cell r="A13138" t="str">
            <v>CCIN001357-2000-002</v>
          </cell>
          <cell r="I13138">
            <v>600000</v>
          </cell>
        </row>
        <row r="13139">
          <cell r="A13139" t="str">
            <v>CCIN001357-21000-001</v>
          </cell>
          <cell r="I13139">
            <v>400000</v>
          </cell>
        </row>
        <row r="13140">
          <cell r="A13140" t="str">
            <v>CCIN001357-22000-001</v>
          </cell>
          <cell r="I13140">
            <v>400000</v>
          </cell>
        </row>
        <row r="13141">
          <cell r="A13141" t="str">
            <v>CCIN001357-23000-001</v>
          </cell>
          <cell r="I13141">
            <v>400000</v>
          </cell>
        </row>
        <row r="13142">
          <cell r="A13142" t="str">
            <v>CCIN001357-3000-001</v>
          </cell>
          <cell r="I13142">
            <v>115000</v>
          </cell>
        </row>
        <row r="13143">
          <cell r="A13143" t="str">
            <v>CCIN001357-4000-001</v>
          </cell>
          <cell r="I13143">
            <v>400000</v>
          </cell>
        </row>
        <row r="13144">
          <cell r="A13144" t="str">
            <v>CCIN001357-5000-001</v>
          </cell>
          <cell r="I13144">
            <v>370000</v>
          </cell>
        </row>
        <row r="13145">
          <cell r="A13145" t="str">
            <v>CCIN001357-6000-001</v>
          </cell>
          <cell r="I13145">
            <v>300000</v>
          </cell>
        </row>
        <row r="13146">
          <cell r="A13146" t="str">
            <v>CCIN001357-7000-001</v>
          </cell>
          <cell r="I13146">
            <v>350000</v>
          </cell>
        </row>
        <row r="13147">
          <cell r="A13147" t="str">
            <v>CCIN001357-9000-001</v>
          </cell>
          <cell r="I13147">
            <v>400000</v>
          </cell>
        </row>
        <row r="13148">
          <cell r="A13148" t="str">
            <v>CCIN001358-1000-001</v>
          </cell>
          <cell r="I13148">
            <v>254453</v>
          </cell>
        </row>
        <row r="13149">
          <cell r="A13149" t="str">
            <v>CCIN001358-1000-002</v>
          </cell>
          <cell r="I13149">
            <v>200000</v>
          </cell>
        </row>
        <row r="13150">
          <cell r="A13150" t="str">
            <v>CCIN001359-1000-001</v>
          </cell>
          <cell r="I13150">
            <v>1000000</v>
          </cell>
        </row>
        <row r="13151">
          <cell r="A13151" t="str">
            <v>CCIN001359-1000-002</v>
          </cell>
          <cell r="I13151">
            <v>107022</v>
          </cell>
        </row>
        <row r="13152">
          <cell r="A13152" t="str">
            <v>CCIN001359-1000-005</v>
          </cell>
          <cell r="I13152">
            <v>88700</v>
          </cell>
        </row>
        <row r="13153">
          <cell r="A13153" t="str">
            <v>CCIN001359-2000-001</v>
          </cell>
          <cell r="I13153">
            <v>500000</v>
          </cell>
        </row>
        <row r="13154">
          <cell r="A13154" t="str">
            <v>CCIN001359-3000-001</v>
          </cell>
          <cell r="I13154">
            <v>800000</v>
          </cell>
        </row>
        <row r="13155">
          <cell r="A13155" t="str">
            <v>CCIN001360-1000-001</v>
          </cell>
          <cell r="I13155">
            <v>45000</v>
          </cell>
        </row>
        <row r="13156">
          <cell r="A13156" t="str">
            <v>CCIN001360-1000-002</v>
          </cell>
          <cell r="I13156">
            <v>130346</v>
          </cell>
        </row>
        <row r="13157">
          <cell r="A13157" t="str">
            <v>CCIN001360-1000-005</v>
          </cell>
          <cell r="I13157">
            <v>420000</v>
          </cell>
        </row>
        <row r="13158">
          <cell r="A13158" t="str">
            <v>CCIN001360-2000-005</v>
          </cell>
          <cell r="I13158">
            <v>214400</v>
          </cell>
        </row>
        <row r="13159">
          <cell r="A13159" t="str">
            <v>CCIN001361-1000-001</v>
          </cell>
          <cell r="I13159">
            <v>1600000</v>
          </cell>
        </row>
        <row r="13160">
          <cell r="A13160" t="str">
            <v>CCIN001361-1000-002</v>
          </cell>
          <cell r="I13160">
            <v>478527</v>
          </cell>
        </row>
        <row r="13161">
          <cell r="A13161" t="str">
            <v>CCIN001361-1000-005</v>
          </cell>
          <cell r="I13161">
            <v>100000</v>
          </cell>
        </row>
        <row r="13162">
          <cell r="A13162" t="str">
            <v>CCIN001361-3000-001</v>
          </cell>
          <cell r="I13162">
            <v>1500000</v>
          </cell>
        </row>
        <row r="13163">
          <cell r="A13163" t="str">
            <v>CCIN001361-4000-001</v>
          </cell>
          <cell r="I13163">
            <v>500000</v>
          </cell>
        </row>
        <row r="13164">
          <cell r="A13164" t="str">
            <v>CCIN001361-5000-001</v>
          </cell>
          <cell r="I13164">
            <v>500000</v>
          </cell>
        </row>
        <row r="13165">
          <cell r="A13165" t="str">
            <v>CCIN001361-6000-001</v>
          </cell>
          <cell r="I13165">
            <v>1400000</v>
          </cell>
        </row>
        <row r="13166">
          <cell r="A13166" t="str">
            <v>CCIN001361-8000-001</v>
          </cell>
          <cell r="I13166">
            <v>2581806</v>
          </cell>
        </row>
        <row r="13167">
          <cell r="A13167" t="str">
            <v>CCIN001362-10000-001</v>
          </cell>
          <cell r="I13167">
            <v>297417</v>
          </cell>
        </row>
        <row r="13168">
          <cell r="A13168" t="str">
            <v>CCIN001362-1000-002</v>
          </cell>
          <cell r="I13168">
            <v>180000</v>
          </cell>
        </row>
        <row r="13169">
          <cell r="A13169" t="str">
            <v>CCIN001362-11000-001</v>
          </cell>
          <cell r="I13169">
            <v>297417</v>
          </cell>
        </row>
        <row r="13170">
          <cell r="A13170" t="str">
            <v>CCIN001362-12000-001</v>
          </cell>
          <cell r="I13170">
            <v>300000</v>
          </cell>
        </row>
        <row r="13171">
          <cell r="A13171" t="str">
            <v>CCIN001362-18000-001</v>
          </cell>
          <cell r="I13171">
            <v>100000</v>
          </cell>
        </row>
        <row r="13172">
          <cell r="A13172" t="str">
            <v>CCIN001362-19000-001</v>
          </cell>
          <cell r="I13172">
            <v>300000</v>
          </cell>
        </row>
        <row r="13173">
          <cell r="A13173" t="str">
            <v>CCIN001362-2000-001</v>
          </cell>
          <cell r="I13173">
            <v>263000</v>
          </cell>
        </row>
        <row r="13174">
          <cell r="A13174" t="str">
            <v>CCIN001362-21000-001</v>
          </cell>
          <cell r="I13174">
            <v>100000</v>
          </cell>
        </row>
        <row r="13175">
          <cell r="A13175" t="str">
            <v>CCIN001362-22000-001</v>
          </cell>
          <cell r="I13175">
            <v>300000</v>
          </cell>
        </row>
        <row r="13176">
          <cell r="A13176" t="str">
            <v>CCIN001362-4000-001</v>
          </cell>
          <cell r="I13176">
            <v>226395</v>
          </cell>
        </row>
        <row r="13177">
          <cell r="A13177" t="str">
            <v>CCIN001362-5000-001</v>
          </cell>
          <cell r="I13177">
            <v>263000</v>
          </cell>
        </row>
        <row r="13178">
          <cell r="A13178" t="str">
            <v>CCIN001362-6000-001</v>
          </cell>
          <cell r="I13178">
            <v>320000</v>
          </cell>
        </row>
        <row r="13179">
          <cell r="A13179" t="str">
            <v>CCIN001362-7000-001</v>
          </cell>
          <cell r="I13179">
            <v>273000</v>
          </cell>
        </row>
        <row r="13180">
          <cell r="A13180" t="str">
            <v>CCIN001362-8000-001</v>
          </cell>
          <cell r="I13180">
            <v>273000</v>
          </cell>
        </row>
        <row r="13181">
          <cell r="A13181" t="str">
            <v>CCIN001362-9000-001</v>
          </cell>
          <cell r="I13181">
            <v>273000</v>
          </cell>
        </row>
        <row r="13182">
          <cell r="A13182" t="str">
            <v>CCIN001363-1000-001</v>
          </cell>
          <cell r="I13182">
            <v>908000</v>
          </cell>
        </row>
        <row r="13183">
          <cell r="A13183" t="str">
            <v>CCIN001363-1000-002</v>
          </cell>
          <cell r="I13183">
            <v>225395</v>
          </cell>
        </row>
        <row r="13184">
          <cell r="A13184" t="str">
            <v>CCIN001363-1000-005</v>
          </cell>
          <cell r="I13184">
            <v>110000</v>
          </cell>
        </row>
        <row r="13185">
          <cell r="A13185" t="str">
            <v>CCIN001363-2000-001</v>
          </cell>
          <cell r="I13185">
            <v>400000</v>
          </cell>
        </row>
        <row r="13186">
          <cell r="A13186" t="str">
            <v>CCIN001363-3000-001</v>
          </cell>
          <cell r="I13186">
            <v>300000</v>
          </cell>
        </row>
        <row r="13187">
          <cell r="A13187" t="str">
            <v>CCIN001363-4000-001</v>
          </cell>
          <cell r="I13187">
            <v>500000</v>
          </cell>
        </row>
        <row r="13188">
          <cell r="A13188" t="str">
            <v>CCIN001364-1000-001</v>
          </cell>
          <cell r="I13188">
            <v>25000</v>
          </cell>
        </row>
        <row r="13189">
          <cell r="A13189" t="str">
            <v>CCIN001364-1000-002</v>
          </cell>
          <cell r="I13189">
            <v>26000</v>
          </cell>
        </row>
        <row r="13190">
          <cell r="A13190" t="str">
            <v>CCIN001364-2000-001</v>
          </cell>
          <cell r="I13190">
            <v>40000</v>
          </cell>
        </row>
        <row r="13191">
          <cell r="A13191" t="str">
            <v>CCIN001364-3000-002</v>
          </cell>
          <cell r="I13191">
            <v>66175</v>
          </cell>
        </row>
        <row r="13192">
          <cell r="A13192" t="str">
            <v>CCIN001365-1000-001</v>
          </cell>
          <cell r="I13192">
            <v>400000</v>
          </cell>
        </row>
        <row r="13193">
          <cell r="A13193" t="str">
            <v>CCIN001365-1000-002</v>
          </cell>
          <cell r="I13193">
            <v>300000</v>
          </cell>
        </row>
        <row r="13194">
          <cell r="A13194" t="str">
            <v>CCIN001365-1000-005</v>
          </cell>
          <cell r="I13194">
            <v>55000</v>
          </cell>
        </row>
        <row r="13195">
          <cell r="A13195" t="str">
            <v>CCIN001365-2000-005</v>
          </cell>
          <cell r="I13195">
            <v>83449</v>
          </cell>
        </row>
        <row r="13196">
          <cell r="A13196" t="str">
            <v>CCIN001366-1000-001</v>
          </cell>
          <cell r="I13196">
            <v>25000</v>
          </cell>
        </row>
        <row r="13197">
          <cell r="A13197" t="str">
            <v>CCIN001366-1000-005</v>
          </cell>
          <cell r="I13197">
            <v>50000</v>
          </cell>
        </row>
        <row r="13198">
          <cell r="A13198" t="str">
            <v>CCIN001366-2000-001</v>
          </cell>
          <cell r="I13198">
            <v>30000</v>
          </cell>
        </row>
        <row r="13199">
          <cell r="A13199" t="str">
            <v>CCIN001366-3000-001</v>
          </cell>
          <cell r="I13199">
            <v>30000</v>
          </cell>
        </row>
        <row r="13200">
          <cell r="A13200" t="str">
            <v>CCIN001366-4000-001</v>
          </cell>
          <cell r="I13200">
            <v>30000</v>
          </cell>
        </row>
        <row r="13201">
          <cell r="A13201" t="str">
            <v>CCIN001366-5000-001</v>
          </cell>
          <cell r="I13201">
            <v>30000</v>
          </cell>
        </row>
        <row r="13202">
          <cell r="A13202" t="str">
            <v>CCIN001367-10000-001</v>
          </cell>
          <cell r="I13202">
            <v>730000</v>
          </cell>
        </row>
        <row r="13203">
          <cell r="A13203" t="str">
            <v>CCIN001367-1000-001</v>
          </cell>
          <cell r="I13203">
            <v>1200000</v>
          </cell>
        </row>
        <row r="13204">
          <cell r="A13204" t="str">
            <v>CCIN001367-1000-002</v>
          </cell>
          <cell r="I13204">
            <v>353766</v>
          </cell>
        </row>
        <row r="13205">
          <cell r="A13205" t="str">
            <v>CCIN001367-1000-005</v>
          </cell>
          <cell r="I13205">
            <v>95000</v>
          </cell>
        </row>
        <row r="13206">
          <cell r="A13206" t="str">
            <v>CCIN001367-12000-001</v>
          </cell>
          <cell r="I13206">
            <v>1996393</v>
          </cell>
        </row>
        <row r="13207">
          <cell r="A13207" t="str">
            <v>CCIN001367-13000-001</v>
          </cell>
          <cell r="I13207">
            <v>1000000</v>
          </cell>
        </row>
        <row r="13208">
          <cell r="A13208" t="str">
            <v>CCIN001367-19000-001</v>
          </cell>
          <cell r="I13208">
            <v>223438</v>
          </cell>
        </row>
        <row r="13209">
          <cell r="A13209" t="str">
            <v>CCIN001367-2000-001</v>
          </cell>
          <cell r="I13209">
            <v>1200000</v>
          </cell>
        </row>
        <row r="13210">
          <cell r="A13210" t="str">
            <v>CCIN001367-2000-002</v>
          </cell>
          <cell r="I13210">
            <v>10398000</v>
          </cell>
        </row>
        <row r="13211">
          <cell r="A13211" t="str">
            <v>CCIN001367-2000-005</v>
          </cell>
          <cell r="I13211">
            <v>162819</v>
          </cell>
        </row>
        <row r="13212">
          <cell r="A13212" t="str">
            <v>CCIN001367-23000-001</v>
          </cell>
          <cell r="I13212">
            <v>383511</v>
          </cell>
        </row>
        <row r="13213">
          <cell r="A13213" t="str">
            <v>CCIN001367-26000-001</v>
          </cell>
          <cell r="I13213">
            <v>1578000</v>
          </cell>
        </row>
        <row r="13214">
          <cell r="A13214" t="str">
            <v>CCIN001367-27000-001</v>
          </cell>
          <cell r="I13214">
            <v>1111269</v>
          </cell>
        </row>
        <row r="13215">
          <cell r="A13215" t="str">
            <v>CCIN001367-29000-001</v>
          </cell>
          <cell r="I13215">
            <v>938125</v>
          </cell>
        </row>
        <row r="13216">
          <cell r="A13216" t="str">
            <v>CCIN001367-3000-001</v>
          </cell>
          <cell r="I13216">
            <v>150000</v>
          </cell>
        </row>
        <row r="13217">
          <cell r="A13217" t="str">
            <v>CCIN001367-3000-005</v>
          </cell>
          <cell r="I13217">
            <v>1064429</v>
          </cell>
        </row>
        <row r="13218">
          <cell r="A13218" t="str">
            <v>CCIN001367-4000-001</v>
          </cell>
          <cell r="I13218">
            <v>365000</v>
          </cell>
        </row>
        <row r="13219">
          <cell r="A13219" t="str">
            <v>CCIN001367-5000-001</v>
          </cell>
          <cell r="I13219">
            <v>150000</v>
          </cell>
        </row>
        <row r="13220">
          <cell r="A13220" t="str">
            <v>CCIN001367-6000-001</v>
          </cell>
          <cell r="I13220">
            <v>250000</v>
          </cell>
        </row>
        <row r="13221">
          <cell r="A13221" t="str">
            <v>CCIN001367-7000-001</v>
          </cell>
          <cell r="I13221">
            <v>500000</v>
          </cell>
        </row>
        <row r="13222">
          <cell r="A13222" t="str">
            <v>CCIN001367-8000-001</v>
          </cell>
          <cell r="I13222">
            <v>350000</v>
          </cell>
        </row>
        <row r="13223">
          <cell r="A13223" t="str">
            <v>CCIN001367-9000-001</v>
          </cell>
          <cell r="I13223">
            <v>1000000</v>
          </cell>
        </row>
        <row r="13224">
          <cell r="A13224" t="str">
            <v>CCIN001368-1000-001</v>
          </cell>
          <cell r="I13224">
            <v>135000</v>
          </cell>
        </row>
        <row r="13225">
          <cell r="A13225" t="str">
            <v>CCIN001369-10000-002</v>
          </cell>
          <cell r="I13225">
            <v>42000</v>
          </cell>
        </row>
        <row r="13226">
          <cell r="A13226" t="str">
            <v>CCIN001369-1000-001</v>
          </cell>
          <cell r="I13226">
            <v>450000</v>
          </cell>
        </row>
        <row r="13227">
          <cell r="A13227" t="str">
            <v>CCIN001369-1000-002</v>
          </cell>
          <cell r="I13227">
            <v>160000</v>
          </cell>
        </row>
        <row r="13228">
          <cell r="A13228" t="str">
            <v>CCIN001369-11000-002</v>
          </cell>
          <cell r="I13228">
            <v>30000</v>
          </cell>
        </row>
        <row r="13229">
          <cell r="A13229" t="str">
            <v>CCIN001369-14000-002</v>
          </cell>
          <cell r="I13229">
            <v>212000</v>
          </cell>
        </row>
        <row r="13230">
          <cell r="A13230" t="str">
            <v>CCIN001369-2000-001</v>
          </cell>
          <cell r="I13230">
            <v>470000</v>
          </cell>
        </row>
        <row r="13231">
          <cell r="A13231" t="str">
            <v>CCIN001369-2000-002</v>
          </cell>
          <cell r="I13231">
            <v>188000</v>
          </cell>
        </row>
        <row r="13232">
          <cell r="A13232" t="str">
            <v>CCIN001369-3000-002</v>
          </cell>
          <cell r="I13232">
            <v>30000</v>
          </cell>
        </row>
        <row r="13233">
          <cell r="A13233" t="str">
            <v>CCIN001369-4000-002</v>
          </cell>
          <cell r="I13233">
            <v>25000</v>
          </cell>
        </row>
        <row r="13234">
          <cell r="A13234" t="str">
            <v>CCIN001369-5000-002</v>
          </cell>
          <cell r="I13234">
            <v>37000</v>
          </cell>
        </row>
        <row r="13235">
          <cell r="A13235" t="str">
            <v>CCIN001369-7000-002</v>
          </cell>
          <cell r="I13235">
            <v>20000</v>
          </cell>
        </row>
        <row r="13236">
          <cell r="A13236" t="str">
            <v>CCIN001369-8000-002</v>
          </cell>
          <cell r="I13236">
            <v>55000</v>
          </cell>
        </row>
        <row r="13237">
          <cell r="A13237" t="str">
            <v>CCIN001369-9000-002</v>
          </cell>
          <cell r="I13237">
            <v>25000</v>
          </cell>
        </row>
        <row r="13238">
          <cell r="A13238" t="str">
            <v>CCIN001370-1000-001</v>
          </cell>
          <cell r="I13238">
            <v>50000</v>
          </cell>
        </row>
        <row r="13239">
          <cell r="A13239" t="str">
            <v>CCIN001370-1000-005</v>
          </cell>
          <cell r="I13239">
            <v>50000</v>
          </cell>
        </row>
        <row r="13240">
          <cell r="A13240" t="str">
            <v>CCIN001371-1000-001</v>
          </cell>
          <cell r="I13240">
            <v>300000</v>
          </cell>
        </row>
        <row r="13241">
          <cell r="A13241" t="str">
            <v>CCIN001371-2000-001</v>
          </cell>
          <cell r="I13241">
            <v>300000</v>
          </cell>
        </row>
        <row r="13242">
          <cell r="A13242" t="str">
            <v>CCIN001371-4000-001</v>
          </cell>
          <cell r="I13242">
            <v>100000</v>
          </cell>
        </row>
        <row r="13243">
          <cell r="A13243" t="str">
            <v>CCIN001371-5000-001</v>
          </cell>
          <cell r="I13243">
            <v>50000</v>
          </cell>
        </row>
        <row r="13244">
          <cell r="A13244" t="str">
            <v>CCIN001371-6000-001</v>
          </cell>
          <cell r="I13244">
            <v>100000</v>
          </cell>
        </row>
        <row r="13245">
          <cell r="A13245" t="str">
            <v>CCIN001371-7000-001</v>
          </cell>
          <cell r="I13245">
            <v>100000</v>
          </cell>
        </row>
        <row r="13246">
          <cell r="A13246" t="str">
            <v>CCIN001371-8000-001</v>
          </cell>
          <cell r="I13246">
            <v>140000</v>
          </cell>
        </row>
        <row r="13247">
          <cell r="A13247" t="str">
            <v>CCIN001372-1000-001</v>
          </cell>
          <cell r="I13247">
            <v>331393</v>
          </cell>
        </row>
        <row r="13248">
          <cell r="A13248" t="str">
            <v>CCIN001372-1000-002</v>
          </cell>
          <cell r="I13248">
            <v>5871</v>
          </cell>
        </row>
        <row r="13249">
          <cell r="A13249" t="str">
            <v>CCIN001372-1000-005</v>
          </cell>
          <cell r="I13249">
            <v>70000</v>
          </cell>
        </row>
        <row r="13250">
          <cell r="A13250" t="str">
            <v>CCIN001372-2000-001</v>
          </cell>
          <cell r="I13250">
            <v>35000</v>
          </cell>
        </row>
        <row r="13251">
          <cell r="A13251" t="str">
            <v>CCIN001372-2000-002</v>
          </cell>
          <cell r="I13251">
            <v>31872</v>
          </cell>
        </row>
        <row r="13252">
          <cell r="A13252" t="str">
            <v>CCIN001372-3000-002</v>
          </cell>
          <cell r="I13252">
            <v>20000</v>
          </cell>
        </row>
        <row r="13253">
          <cell r="A13253" t="str">
            <v>CCIN001372-4000-001</v>
          </cell>
          <cell r="I13253">
            <v>132000</v>
          </cell>
        </row>
        <row r="13254">
          <cell r="A13254" t="str">
            <v>CCIN001372-4000-002</v>
          </cell>
          <cell r="I13254">
            <v>57000</v>
          </cell>
        </row>
        <row r="13255">
          <cell r="A13255" t="str">
            <v>CCIN001372-5000-002</v>
          </cell>
          <cell r="I13255">
            <v>189050</v>
          </cell>
        </row>
        <row r="13256">
          <cell r="A13256" t="str">
            <v>CCIN001372-6000-002</v>
          </cell>
          <cell r="I13256">
            <v>110295</v>
          </cell>
        </row>
        <row r="13257">
          <cell r="A13257" t="str">
            <v>CCIN001373-1000-001</v>
          </cell>
          <cell r="I13257">
            <v>1008000</v>
          </cell>
        </row>
        <row r="13258">
          <cell r="A13258" t="str">
            <v>CCIN001373-1000-002</v>
          </cell>
          <cell r="I13258">
            <v>170852</v>
          </cell>
        </row>
        <row r="13259">
          <cell r="A13259" t="str">
            <v>CCIN001373-2000-001</v>
          </cell>
          <cell r="I13259">
            <v>1100000</v>
          </cell>
        </row>
        <row r="13260">
          <cell r="A13260" t="str">
            <v>CCIN001373-5000-001</v>
          </cell>
          <cell r="I13260">
            <v>941385</v>
          </cell>
        </row>
        <row r="13261">
          <cell r="A13261" t="str">
            <v>CCIN001373-6000-001</v>
          </cell>
          <cell r="I13261">
            <v>3485500</v>
          </cell>
        </row>
        <row r="13262">
          <cell r="A13262" t="str">
            <v>CCIN001374-1000-001</v>
          </cell>
          <cell r="I13262">
            <v>161000</v>
          </cell>
        </row>
        <row r="13263">
          <cell r="A13263" t="str">
            <v>CCIN001374-1000-002</v>
          </cell>
          <cell r="I13263">
            <v>39000</v>
          </cell>
        </row>
        <row r="13264">
          <cell r="A13264" t="str">
            <v>CCIN001374-2000-002</v>
          </cell>
          <cell r="I13264">
            <v>50000</v>
          </cell>
        </row>
        <row r="13265">
          <cell r="A13265" t="str">
            <v>CCIN001374-2000-005</v>
          </cell>
          <cell r="I13265">
            <v>560000</v>
          </cell>
        </row>
        <row r="13266">
          <cell r="A13266" t="str">
            <v>CCIN001374-3000-005</v>
          </cell>
          <cell r="I13266">
            <v>65000</v>
          </cell>
        </row>
        <row r="13267">
          <cell r="A13267" t="str">
            <v>CCIN001374-4000-005</v>
          </cell>
          <cell r="I13267">
            <v>50000</v>
          </cell>
        </row>
        <row r="13268">
          <cell r="A13268" t="str">
            <v>CCIN001374-6000-005</v>
          </cell>
          <cell r="I13268">
            <v>50000</v>
          </cell>
        </row>
        <row r="13269">
          <cell r="A13269" t="str">
            <v>CCIN001374-7000-005</v>
          </cell>
          <cell r="I13269">
            <v>60000</v>
          </cell>
        </row>
        <row r="13270">
          <cell r="A13270" t="str">
            <v>CCIN001374-8000-005</v>
          </cell>
          <cell r="I13270">
            <v>454914</v>
          </cell>
        </row>
        <row r="13271">
          <cell r="A13271" t="str">
            <v>CCIN001375-1000-001</v>
          </cell>
          <cell r="I13271">
            <v>312000</v>
          </cell>
        </row>
        <row r="13272">
          <cell r="A13272" t="str">
            <v>CCIN001375-1000-002</v>
          </cell>
          <cell r="I13272">
            <v>10000</v>
          </cell>
        </row>
        <row r="13273">
          <cell r="A13273" t="str">
            <v>CCIN001375-1000-005</v>
          </cell>
          <cell r="I13273">
            <v>50000</v>
          </cell>
        </row>
        <row r="13274">
          <cell r="A13274" t="str">
            <v>CCIN001376-1000-001</v>
          </cell>
          <cell r="I13274">
            <v>245000</v>
          </cell>
        </row>
        <row r="13275">
          <cell r="A13275" t="str">
            <v>CCIN001376-1000-002</v>
          </cell>
          <cell r="I13275">
            <v>675850</v>
          </cell>
        </row>
        <row r="13276">
          <cell r="A13276" t="str">
            <v>CCIN001376-1000-005</v>
          </cell>
          <cell r="I13276">
            <v>15392</v>
          </cell>
        </row>
        <row r="13277">
          <cell r="A13277" t="str">
            <v>CCIN001377-1000-001</v>
          </cell>
          <cell r="I13277">
            <v>800000</v>
          </cell>
        </row>
        <row r="13278">
          <cell r="A13278" t="str">
            <v>CCIN001377-1000-002</v>
          </cell>
          <cell r="I13278">
            <v>240000</v>
          </cell>
        </row>
        <row r="13279">
          <cell r="A13279" t="str">
            <v>CCIN001378-1000-001</v>
          </cell>
          <cell r="I13279">
            <v>558000</v>
          </cell>
        </row>
        <row r="13280">
          <cell r="A13280" t="str">
            <v>CCIN001378-1000-002</v>
          </cell>
          <cell r="I13280">
            <v>200000</v>
          </cell>
        </row>
        <row r="13281">
          <cell r="A13281" t="str">
            <v>CCIN001378-1000-005</v>
          </cell>
          <cell r="I13281">
            <v>90000</v>
          </cell>
        </row>
        <row r="13282">
          <cell r="A13282" t="str">
            <v>CCIN001378-11000-001</v>
          </cell>
          <cell r="I13282">
            <v>82577</v>
          </cell>
        </row>
        <row r="13283">
          <cell r="A13283" t="str">
            <v>CCIN001378-13000-001</v>
          </cell>
          <cell r="I13283">
            <v>6499</v>
          </cell>
        </row>
        <row r="13284">
          <cell r="A13284" t="str">
            <v>CCIN001378-2000-001</v>
          </cell>
          <cell r="I13284">
            <v>300000</v>
          </cell>
        </row>
        <row r="13285">
          <cell r="A13285" t="str">
            <v>CCIN001378-2000-002</v>
          </cell>
          <cell r="I13285">
            <v>43000</v>
          </cell>
        </row>
        <row r="13286">
          <cell r="A13286" t="str">
            <v>CCIN001378-3000-001</v>
          </cell>
          <cell r="I13286">
            <v>300000</v>
          </cell>
        </row>
        <row r="13287">
          <cell r="A13287" t="str">
            <v>CCIN001378-5000-001</v>
          </cell>
          <cell r="I13287">
            <v>70000</v>
          </cell>
        </row>
        <row r="13288">
          <cell r="A13288" t="str">
            <v>CCIN001378-7000-001</v>
          </cell>
          <cell r="I13288">
            <v>50000</v>
          </cell>
        </row>
        <row r="13289">
          <cell r="A13289" t="str">
            <v>CCIN001378-8000-001</v>
          </cell>
          <cell r="I13289">
            <v>350000</v>
          </cell>
        </row>
        <row r="13290">
          <cell r="A13290" t="str">
            <v>CCIN001378-9000-001</v>
          </cell>
          <cell r="I13290">
            <v>18998</v>
          </cell>
        </row>
        <row r="13291">
          <cell r="A13291" t="str">
            <v>CCIN001379-1000-001</v>
          </cell>
          <cell r="I13291">
            <v>70000</v>
          </cell>
        </row>
        <row r="13292">
          <cell r="A13292" t="str">
            <v>CCIN001379-1000-002</v>
          </cell>
          <cell r="I13292">
            <v>300000</v>
          </cell>
        </row>
        <row r="13293">
          <cell r="A13293" t="str">
            <v>CCIN001379-3000-001</v>
          </cell>
          <cell r="I13293">
            <v>80000</v>
          </cell>
        </row>
        <row r="13294">
          <cell r="A13294" t="str">
            <v>CCIN001380-1000-001</v>
          </cell>
          <cell r="I13294">
            <v>70000</v>
          </cell>
        </row>
        <row r="13295">
          <cell r="A13295" t="str">
            <v>CCIN001380-1000-002</v>
          </cell>
          <cell r="I13295">
            <v>375000</v>
          </cell>
        </row>
        <row r="13296">
          <cell r="A13296" t="str">
            <v>CCIN001380-2000-001</v>
          </cell>
          <cell r="I13296">
            <v>80000</v>
          </cell>
        </row>
        <row r="13297">
          <cell r="A13297" t="str">
            <v>CCIN001380-2000-002</v>
          </cell>
          <cell r="I13297">
            <v>50000</v>
          </cell>
        </row>
        <row r="13298">
          <cell r="A13298" t="str">
            <v>CCIN001380-3000-002</v>
          </cell>
          <cell r="I13298">
            <v>2400000</v>
          </cell>
        </row>
        <row r="13299">
          <cell r="A13299" t="str">
            <v>CCIN001380-4000-002</v>
          </cell>
          <cell r="I13299">
            <v>50000</v>
          </cell>
        </row>
        <row r="13300">
          <cell r="A13300" t="str">
            <v>CCIN001380-5000-002</v>
          </cell>
          <cell r="I13300">
            <v>100000</v>
          </cell>
        </row>
        <row r="13301">
          <cell r="A13301" t="str">
            <v>CCIN001380-6000-002</v>
          </cell>
          <cell r="I13301">
            <v>2400000</v>
          </cell>
        </row>
        <row r="13302">
          <cell r="A13302" t="str">
            <v>CCIN001381-1000-001</v>
          </cell>
          <cell r="I13302">
            <v>5500000</v>
          </cell>
        </row>
        <row r="13303">
          <cell r="A13303" t="str">
            <v>CCIN001381-1000-002</v>
          </cell>
          <cell r="I13303">
            <v>39900</v>
          </cell>
        </row>
        <row r="13304">
          <cell r="A13304" t="str">
            <v>CCIN001381-1000-005</v>
          </cell>
          <cell r="I13304">
            <v>45000</v>
          </cell>
        </row>
        <row r="13305">
          <cell r="A13305" t="str">
            <v>CCIN001381-2000-001</v>
          </cell>
          <cell r="I13305">
            <v>4200000</v>
          </cell>
        </row>
        <row r="13306">
          <cell r="A13306" t="str">
            <v>CCIN001382-1000-001</v>
          </cell>
          <cell r="I13306">
            <v>1080000</v>
          </cell>
        </row>
        <row r="13307">
          <cell r="A13307" t="str">
            <v>CCIN001382-1000-005</v>
          </cell>
          <cell r="I13307">
            <v>93080</v>
          </cell>
        </row>
        <row r="13308">
          <cell r="A13308" t="str">
            <v>CCIN001382-2000-005</v>
          </cell>
          <cell r="I13308">
            <v>90000</v>
          </cell>
        </row>
        <row r="13309">
          <cell r="A13309" t="str">
            <v>CCIN001382-3000-002</v>
          </cell>
          <cell r="I13309">
            <v>55000</v>
          </cell>
        </row>
        <row r="13310">
          <cell r="A13310" t="str">
            <v>CCIN001382-4000-002</v>
          </cell>
          <cell r="I13310">
            <v>294314</v>
          </cell>
        </row>
        <row r="13311">
          <cell r="A13311" t="str">
            <v>CCIN001383-1000-001</v>
          </cell>
          <cell r="I13311">
            <v>1000000</v>
          </cell>
        </row>
        <row r="13312">
          <cell r="A13312" t="str">
            <v>CCIN001383-1000-005</v>
          </cell>
          <cell r="I13312">
            <v>33141</v>
          </cell>
        </row>
        <row r="13313">
          <cell r="A13313" t="str">
            <v>CCIN001383-11000-001</v>
          </cell>
          <cell r="I13313">
            <v>100000</v>
          </cell>
        </row>
        <row r="13314">
          <cell r="A13314" t="str">
            <v>CCIN001383-12000-001</v>
          </cell>
          <cell r="I13314">
            <v>100000</v>
          </cell>
        </row>
        <row r="13315">
          <cell r="A13315" t="str">
            <v>CCIN001383-13000-001</v>
          </cell>
          <cell r="I13315">
            <v>100000</v>
          </cell>
        </row>
        <row r="13316">
          <cell r="A13316" t="str">
            <v>CCIN001383-14000-001</v>
          </cell>
          <cell r="I13316">
            <v>100000</v>
          </cell>
        </row>
        <row r="13317">
          <cell r="A13317" t="str">
            <v>CCIN001383-15000-001</v>
          </cell>
          <cell r="I13317">
            <v>100000</v>
          </cell>
        </row>
        <row r="13318">
          <cell r="A13318" t="str">
            <v>CCIN001383-16000-001</v>
          </cell>
          <cell r="I13318">
            <v>100000</v>
          </cell>
        </row>
        <row r="13319">
          <cell r="A13319" t="str">
            <v>CCIN001383-17000-001</v>
          </cell>
          <cell r="I13319">
            <v>100000</v>
          </cell>
        </row>
        <row r="13320">
          <cell r="A13320" t="str">
            <v>CCIN001383-18000-001</v>
          </cell>
          <cell r="I13320">
            <v>100000</v>
          </cell>
        </row>
        <row r="13321">
          <cell r="A13321" t="str">
            <v>CCIN001383-19000-001</v>
          </cell>
          <cell r="I13321">
            <v>100000</v>
          </cell>
        </row>
        <row r="13322">
          <cell r="A13322" t="str">
            <v>CCIN001383-20000-001</v>
          </cell>
          <cell r="I13322">
            <v>100000</v>
          </cell>
        </row>
        <row r="13323">
          <cell r="A13323" t="str">
            <v>CCIN001383-2000-001</v>
          </cell>
          <cell r="I13323">
            <v>738000</v>
          </cell>
        </row>
        <row r="13324">
          <cell r="A13324" t="str">
            <v>CCIN001383-21000-001</v>
          </cell>
          <cell r="I13324">
            <v>100000</v>
          </cell>
        </row>
        <row r="13325">
          <cell r="A13325" t="str">
            <v>CCIN001383-22000-001</v>
          </cell>
          <cell r="I13325">
            <v>100000</v>
          </cell>
        </row>
        <row r="13326">
          <cell r="A13326" t="str">
            <v>CCIN001383-23000-001</v>
          </cell>
          <cell r="I13326">
            <v>100000</v>
          </cell>
        </row>
        <row r="13327">
          <cell r="A13327" t="str">
            <v>CCIN001383-24000-001</v>
          </cell>
          <cell r="I13327">
            <v>100000</v>
          </cell>
        </row>
        <row r="13328">
          <cell r="A13328" t="str">
            <v>CCIN001383-25000-001</v>
          </cell>
          <cell r="I13328">
            <v>100000</v>
          </cell>
        </row>
        <row r="13329">
          <cell r="A13329" t="str">
            <v>CCIN001383-26000-001</v>
          </cell>
          <cell r="I13329">
            <v>100000</v>
          </cell>
        </row>
        <row r="13330">
          <cell r="A13330" t="str">
            <v>CCIN001383-3000-001</v>
          </cell>
          <cell r="I13330">
            <v>1500000</v>
          </cell>
        </row>
        <row r="13331">
          <cell r="A13331" t="str">
            <v>CCIN001383-4000-001</v>
          </cell>
          <cell r="I13331">
            <v>372873</v>
          </cell>
        </row>
        <row r="13332">
          <cell r="A13332" t="str">
            <v>CCIN001383-5000-001</v>
          </cell>
          <cell r="I13332">
            <v>100000</v>
          </cell>
        </row>
        <row r="13333">
          <cell r="A13333" t="str">
            <v>CCIN001383-6000-001</v>
          </cell>
          <cell r="I13333">
            <v>150000</v>
          </cell>
        </row>
        <row r="13334">
          <cell r="A13334" t="str">
            <v>CCIN001383-7000-001</v>
          </cell>
          <cell r="I13334">
            <v>100000</v>
          </cell>
        </row>
        <row r="13335">
          <cell r="A13335" t="str">
            <v>CCIN001383-8000-001</v>
          </cell>
          <cell r="I13335">
            <v>200000</v>
          </cell>
        </row>
        <row r="13336">
          <cell r="A13336" t="str">
            <v>CCIN001383-9000-001</v>
          </cell>
          <cell r="I13336">
            <v>100000</v>
          </cell>
        </row>
        <row r="13337">
          <cell r="A13337" t="str">
            <v>CCIN001384-10000-001</v>
          </cell>
          <cell r="I13337">
            <v>60000</v>
          </cell>
        </row>
        <row r="13338">
          <cell r="A13338" t="str">
            <v>CCIN001384-1000-001</v>
          </cell>
          <cell r="I13338">
            <v>25000</v>
          </cell>
        </row>
        <row r="13339">
          <cell r="A13339" t="str">
            <v>CCIN001384-1000-002</v>
          </cell>
          <cell r="I13339">
            <v>100000</v>
          </cell>
        </row>
        <row r="13340">
          <cell r="A13340" t="str">
            <v>CCIN001384-11000-001</v>
          </cell>
          <cell r="I13340">
            <v>59100</v>
          </cell>
        </row>
        <row r="13341">
          <cell r="A13341" t="str">
            <v>CCIN001384-12000-001</v>
          </cell>
          <cell r="I13341">
            <v>60000</v>
          </cell>
        </row>
        <row r="13342">
          <cell r="A13342" t="str">
            <v>CCIN001384-14000-001</v>
          </cell>
          <cell r="I13342">
            <v>60000</v>
          </cell>
        </row>
        <row r="13343">
          <cell r="A13343" t="str">
            <v>CCIN001384-15000-001</v>
          </cell>
          <cell r="I13343">
            <v>54000</v>
          </cell>
        </row>
        <row r="13344">
          <cell r="A13344" t="str">
            <v>CCIN001384-16000-001</v>
          </cell>
          <cell r="I13344">
            <v>60000</v>
          </cell>
        </row>
        <row r="13345">
          <cell r="A13345" t="str">
            <v>CCIN001384-17000-001</v>
          </cell>
          <cell r="I13345">
            <v>80000</v>
          </cell>
        </row>
        <row r="13346">
          <cell r="A13346" t="str">
            <v>CCIN001384-18000-001</v>
          </cell>
          <cell r="I13346">
            <v>80000</v>
          </cell>
        </row>
        <row r="13347">
          <cell r="A13347" t="str">
            <v>CCIN001384-19000-001</v>
          </cell>
          <cell r="I13347">
            <v>80000</v>
          </cell>
        </row>
        <row r="13348">
          <cell r="A13348" t="str">
            <v>CCIN001384-20000-001</v>
          </cell>
          <cell r="I13348">
            <v>32554</v>
          </cell>
        </row>
        <row r="13349">
          <cell r="A13349" t="str">
            <v>CCIN001384-2000-001</v>
          </cell>
          <cell r="I13349">
            <v>25000</v>
          </cell>
        </row>
        <row r="13350">
          <cell r="A13350" t="str">
            <v>CCIN001384-2000-002</v>
          </cell>
          <cell r="I13350">
            <v>100000</v>
          </cell>
        </row>
        <row r="13351">
          <cell r="A13351" t="str">
            <v>CCIN001384-21000-001</v>
          </cell>
          <cell r="I13351">
            <v>85745</v>
          </cell>
        </row>
        <row r="13352">
          <cell r="A13352" t="str">
            <v>CCIN001384-23000-001</v>
          </cell>
          <cell r="I13352">
            <v>45000</v>
          </cell>
        </row>
        <row r="13353">
          <cell r="A13353" t="str">
            <v>CCIN001384-24000-001</v>
          </cell>
          <cell r="I13353">
            <v>45000</v>
          </cell>
        </row>
        <row r="13354">
          <cell r="A13354" t="str">
            <v>CCIN001384-25000-001</v>
          </cell>
          <cell r="I13354">
            <v>45000</v>
          </cell>
        </row>
        <row r="13355">
          <cell r="A13355" t="str">
            <v>CCIN001384-26000-001</v>
          </cell>
          <cell r="I13355">
            <v>45000</v>
          </cell>
        </row>
        <row r="13356">
          <cell r="A13356" t="str">
            <v>CCIN001384-28000-001</v>
          </cell>
          <cell r="I13356">
            <v>75107</v>
          </cell>
        </row>
        <row r="13357">
          <cell r="A13357" t="str">
            <v>CCIN001384-29000-001</v>
          </cell>
          <cell r="I13357">
            <v>75107</v>
          </cell>
        </row>
        <row r="13358">
          <cell r="A13358" t="str">
            <v>CCIN001384-30000-001</v>
          </cell>
          <cell r="I13358">
            <v>75107</v>
          </cell>
        </row>
        <row r="13359">
          <cell r="A13359" t="str">
            <v>CCIN001384-3000-001</v>
          </cell>
          <cell r="I13359">
            <v>25000</v>
          </cell>
        </row>
        <row r="13360">
          <cell r="A13360" t="str">
            <v>CCIN001384-31000-001</v>
          </cell>
          <cell r="I13360">
            <v>75107</v>
          </cell>
        </row>
        <row r="13361">
          <cell r="A13361" t="str">
            <v>CCIN001384-32000-001</v>
          </cell>
          <cell r="I13361">
            <v>75107</v>
          </cell>
        </row>
        <row r="13362">
          <cell r="A13362" t="str">
            <v>CCIN001384-4000-001</v>
          </cell>
          <cell r="I13362">
            <v>25000</v>
          </cell>
        </row>
        <row r="13363">
          <cell r="A13363" t="str">
            <v>CCIN001384-5000-001</v>
          </cell>
          <cell r="I13363">
            <v>25000</v>
          </cell>
        </row>
        <row r="13364">
          <cell r="A13364" t="str">
            <v>CCIN001384-6000-001</v>
          </cell>
          <cell r="I13364">
            <v>30000</v>
          </cell>
        </row>
        <row r="13365">
          <cell r="A13365" t="str">
            <v>CCIN001384-7000-001</v>
          </cell>
          <cell r="I13365">
            <v>30000</v>
          </cell>
        </row>
        <row r="13366">
          <cell r="A13366" t="str">
            <v>CCIN001384-9000-001</v>
          </cell>
          <cell r="I13366">
            <v>50000</v>
          </cell>
        </row>
        <row r="13367">
          <cell r="A13367" t="str">
            <v>CCIN001385-1000-001</v>
          </cell>
          <cell r="I13367">
            <v>53800</v>
          </cell>
        </row>
        <row r="13368">
          <cell r="A13368" t="str">
            <v>CCIN001385-1000-005</v>
          </cell>
          <cell r="I13368">
            <v>100000</v>
          </cell>
        </row>
        <row r="13369">
          <cell r="A13369" t="str">
            <v>CCIN001386-1000-001</v>
          </cell>
          <cell r="I13369">
            <v>300000</v>
          </cell>
        </row>
        <row r="13370">
          <cell r="A13370" t="str">
            <v>CCIN001386-1000-002</v>
          </cell>
          <cell r="I13370">
            <v>112000</v>
          </cell>
        </row>
        <row r="13371">
          <cell r="A13371" t="str">
            <v>CCIN001386-2000-002</v>
          </cell>
          <cell r="I13371">
            <v>15000</v>
          </cell>
        </row>
        <row r="13372">
          <cell r="A13372" t="str">
            <v>CCIN001386-3000-002</v>
          </cell>
          <cell r="I13372">
            <v>10000</v>
          </cell>
        </row>
        <row r="13373">
          <cell r="A13373" t="str">
            <v>CCIN001386-4000-002</v>
          </cell>
          <cell r="I13373">
            <v>15000</v>
          </cell>
        </row>
        <row r="13374">
          <cell r="A13374" t="str">
            <v>CCIN001386-5000-002</v>
          </cell>
          <cell r="I13374">
            <v>60000</v>
          </cell>
        </row>
        <row r="13375">
          <cell r="A13375" t="str">
            <v>CCIN001386-6000-002</v>
          </cell>
          <cell r="I13375">
            <v>10000</v>
          </cell>
        </row>
        <row r="13376">
          <cell r="A13376" t="str">
            <v>CCIN001386-7000-002</v>
          </cell>
          <cell r="I13376">
            <v>65000</v>
          </cell>
        </row>
        <row r="13377">
          <cell r="A13377" t="str">
            <v>CCIN001386-8000-002</v>
          </cell>
          <cell r="I13377">
            <v>210000</v>
          </cell>
        </row>
        <row r="13378">
          <cell r="A13378" t="str">
            <v>CCIN001387-1000-001</v>
          </cell>
          <cell r="I13378">
            <v>22000</v>
          </cell>
        </row>
        <row r="13379">
          <cell r="A13379" t="str">
            <v>CCIN001387-1000-002</v>
          </cell>
          <cell r="I13379">
            <v>117660</v>
          </cell>
        </row>
        <row r="13380">
          <cell r="A13380" t="str">
            <v>CCIN001387-1000-005</v>
          </cell>
          <cell r="I13380">
            <v>40000</v>
          </cell>
        </row>
        <row r="13381">
          <cell r="A13381" t="str">
            <v>CCIN001388-1000-001</v>
          </cell>
          <cell r="I13381">
            <v>300000</v>
          </cell>
        </row>
        <row r="13382">
          <cell r="A13382" t="str">
            <v>CCIN001388-1000-005</v>
          </cell>
          <cell r="I13382">
            <v>70000</v>
          </cell>
        </row>
        <row r="13383">
          <cell r="A13383" t="str">
            <v>CCIN001388-2000-001</v>
          </cell>
          <cell r="I13383">
            <v>300000</v>
          </cell>
        </row>
        <row r="13384">
          <cell r="A13384" t="str">
            <v>CCIN001388-2000-002</v>
          </cell>
          <cell r="I13384">
            <v>559288</v>
          </cell>
        </row>
        <row r="13385">
          <cell r="A13385" t="str">
            <v>CCIN001388-3000-001</v>
          </cell>
          <cell r="I13385">
            <v>333000</v>
          </cell>
        </row>
        <row r="13386">
          <cell r="A13386" t="str">
            <v>CCIN001388-3000-002</v>
          </cell>
          <cell r="I13386">
            <v>559288</v>
          </cell>
        </row>
        <row r="13387">
          <cell r="A13387" t="str">
            <v>CCIN001389-1000-001</v>
          </cell>
          <cell r="I13387">
            <v>500000</v>
          </cell>
        </row>
        <row r="13388">
          <cell r="A13388" t="str">
            <v>CCIN001389-1000-002</v>
          </cell>
          <cell r="I13388">
            <v>165000</v>
          </cell>
        </row>
        <row r="13389">
          <cell r="A13389" t="str">
            <v>CCIN001389-1000-005</v>
          </cell>
          <cell r="I13389">
            <v>58203</v>
          </cell>
        </row>
        <row r="13390">
          <cell r="A13390" t="str">
            <v>CCIN001389-2000-001</v>
          </cell>
          <cell r="I13390">
            <v>100000</v>
          </cell>
        </row>
        <row r="13391">
          <cell r="A13391" t="str">
            <v>CCIN001390-1000-001</v>
          </cell>
          <cell r="I13391">
            <v>30000</v>
          </cell>
        </row>
        <row r="13392">
          <cell r="A13392" t="str">
            <v>CCIN001390-1000-005</v>
          </cell>
          <cell r="I13392">
            <v>100000</v>
          </cell>
        </row>
        <row r="13393">
          <cell r="A13393" t="str">
            <v>CCIN001390-2000-001</v>
          </cell>
          <cell r="I13393">
            <v>50000</v>
          </cell>
        </row>
        <row r="13394">
          <cell r="A13394" t="str">
            <v>CCIN001390-3000-001</v>
          </cell>
          <cell r="I13394">
            <v>60000</v>
          </cell>
        </row>
        <row r="13395">
          <cell r="A13395" t="str">
            <v>CCIN001391-1000-001</v>
          </cell>
          <cell r="I13395">
            <v>250000</v>
          </cell>
        </row>
        <row r="13396">
          <cell r="A13396" t="str">
            <v>CCIN001391-1000-005</v>
          </cell>
          <cell r="I13396">
            <v>891111</v>
          </cell>
        </row>
        <row r="13397">
          <cell r="A13397" t="str">
            <v>CCIN001391-2000-001</v>
          </cell>
          <cell r="I13397">
            <v>250000</v>
          </cell>
        </row>
        <row r="13398">
          <cell r="A13398" t="str">
            <v>CCIN001391-3000-001</v>
          </cell>
          <cell r="I13398">
            <v>150000</v>
          </cell>
        </row>
        <row r="13399">
          <cell r="A13399" t="str">
            <v>CCIN001391-4000-001</v>
          </cell>
          <cell r="I13399">
            <v>65000</v>
          </cell>
        </row>
        <row r="13400">
          <cell r="A13400" t="str">
            <v>CCIN001391-5000-001</v>
          </cell>
          <cell r="I13400">
            <v>200000</v>
          </cell>
        </row>
        <row r="13401">
          <cell r="A13401" t="str">
            <v>CCIN001391-6000-001</v>
          </cell>
          <cell r="I13401">
            <v>200000</v>
          </cell>
        </row>
        <row r="13402">
          <cell r="A13402" t="str">
            <v>CCIN001392-1000-001</v>
          </cell>
          <cell r="I13402">
            <v>74000</v>
          </cell>
        </row>
        <row r="13403">
          <cell r="A13403" t="str">
            <v>CCIN001392-1000-005</v>
          </cell>
          <cell r="I13403">
            <v>70000</v>
          </cell>
        </row>
        <row r="13404">
          <cell r="A13404" t="str">
            <v>CCIN001392-3000-002</v>
          </cell>
          <cell r="I13404">
            <v>20000</v>
          </cell>
        </row>
        <row r="13405">
          <cell r="A13405" t="str">
            <v>CCIN001393-1000-001</v>
          </cell>
          <cell r="I13405">
            <v>220000</v>
          </cell>
        </row>
        <row r="13406">
          <cell r="A13406" t="str">
            <v>CCIN001393-1000-002</v>
          </cell>
          <cell r="I13406">
            <v>117660</v>
          </cell>
        </row>
        <row r="13407">
          <cell r="A13407" t="str">
            <v>CCIN001393-1000-005</v>
          </cell>
          <cell r="I13407">
            <v>35000</v>
          </cell>
        </row>
        <row r="13408">
          <cell r="A13408" t="str">
            <v>CCIN001394-1000-002</v>
          </cell>
          <cell r="I13408">
            <v>90000</v>
          </cell>
        </row>
        <row r="13409">
          <cell r="A13409" t="str">
            <v>CCIN001394-1000-005</v>
          </cell>
          <cell r="I13409">
            <v>3700000</v>
          </cell>
        </row>
        <row r="13410">
          <cell r="A13410" t="str">
            <v>CCIN001394-2000-001</v>
          </cell>
          <cell r="I13410">
            <v>114000</v>
          </cell>
        </row>
        <row r="13411">
          <cell r="A13411" t="str">
            <v>CCIN001394-2000-005</v>
          </cell>
          <cell r="I13411">
            <v>2134401</v>
          </cell>
        </row>
        <row r="13412">
          <cell r="A13412" t="str">
            <v>CCIN001394-4000-001</v>
          </cell>
          <cell r="I13412">
            <v>114000</v>
          </cell>
        </row>
        <row r="13413">
          <cell r="A13413" t="str">
            <v>CCIN001395-1000-001</v>
          </cell>
          <cell r="I13413">
            <v>450000</v>
          </cell>
        </row>
        <row r="13414">
          <cell r="A13414" t="str">
            <v>CCIN001395-2000-002</v>
          </cell>
          <cell r="I13414">
            <v>3000000</v>
          </cell>
        </row>
        <row r="13415">
          <cell r="A13415" t="str">
            <v>CCIN001395-3000-002</v>
          </cell>
          <cell r="I13415">
            <v>150000</v>
          </cell>
        </row>
        <row r="13416">
          <cell r="A13416" t="str">
            <v>CCIN001395-4000-002</v>
          </cell>
          <cell r="I13416">
            <v>100000</v>
          </cell>
        </row>
        <row r="13417">
          <cell r="A13417" t="str">
            <v>CCIN001395-5000-002</v>
          </cell>
          <cell r="I13417">
            <v>150000</v>
          </cell>
        </row>
        <row r="13418">
          <cell r="A13418" t="str">
            <v>CCIN001395-6000-002</v>
          </cell>
          <cell r="I13418">
            <v>150000</v>
          </cell>
        </row>
        <row r="13419">
          <cell r="A13419" t="str">
            <v>CCIN001395-7000-002</v>
          </cell>
          <cell r="I13419">
            <v>3000000</v>
          </cell>
        </row>
        <row r="13420">
          <cell r="A13420" t="str">
            <v>CCIN001395-8000-002</v>
          </cell>
          <cell r="I13420">
            <v>200000</v>
          </cell>
        </row>
        <row r="13421">
          <cell r="A13421" t="str">
            <v>CCIN001396-1000-001</v>
          </cell>
          <cell r="I13421">
            <v>35000</v>
          </cell>
        </row>
        <row r="13422">
          <cell r="A13422" t="str">
            <v>CCIN001396-1000-002</v>
          </cell>
          <cell r="I13422">
            <v>200000</v>
          </cell>
        </row>
        <row r="13423">
          <cell r="A13423" t="str">
            <v>CCIN001396-2000-001</v>
          </cell>
          <cell r="I13423">
            <v>35000</v>
          </cell>
        </row>
        <row r="13424">
          <cell r="A13424" t="str">
            <v>CCIN001397-1000-001</v>
          </cell>
          <cell r="I13424">
            <v>100000</v>
          </cell>
        </row>
        <row r="13425">
          <cell r="A13425" t="str">
            <v>CCIN001397-1000-002</v>
          </cell>
          <cell r="I13425">
            <v>61050</v>
          </cell>
        </row>
        <row r="13426">
          <cell r="A13426" t="str">
            <v>CCIN001397-1000-005</v>
          </cell>
          <cell r="I13426">
            <v>75000</v>
          </cell>
        </row>
        <row r="13427">
          <cell r="A13427" t="str">
            <v>CCIN001397-11000-001</v>
          </cell>
          <cell r="I13427">
            <v>200000</v>
          </cell>
        </row>
        <row r="13428">
          <cell r="A13428" t="str">
            <v>CCIN001397-12000-001</v>
          </cell>
          <cell r="I13428">
            <v>100000</v>
          </cell>
        </row>
        <row r="13429">
          <cell r="A13429" t="str">
            <v>CCIN001397-13000-001</v>
          </cell>
          <cell r="I13429">
            <v>180000</v>
          </cell>
        </row>
        <row r="13430">
          <cell r="A13430" t="str">
            <v>CCIN001397-14000-001</v>
          </cell>
          <cell r="I13430">
            <v>150000</v>
          </cell>
        </row>
        <row r="13431">
          <cell r="A13431" t="str">
            <v>CCIN001397-15000-001</v>
          </cell>
          <cell r="I13431">
            <v>150000</v>
          </cell>
        </row>
        <row r="13432">
          <cell r="A13432" t="str">
            <v>CCIN001397-16000-001</v>
          </cell>
          <cell r="I13432">
            <v>180000</v>
          </cell>
        </row>
        <row r="13433">
          <cell r="A13433" t="str">
            <v>CCIN001397-2000-001</v>
          </cell>
          <cell r="I13433">
            <v>130000</v>
          </cell>
        </row>
        <row r="13434">
          <cell r="A13434" t="str">
            <v>CCIN001397-2000-002</v>
          </cell>
          <cell r="I13434">
            <v>149793</v>
          </cell>
        </row>
        <row r="13435">
          <cell r="A13435" t="str">
            <v>CCIN001397-3000-001</v>
          </cell>
          <cell r="I13435">
            <v>150000</v>
          </cell>
        </row>
        <row r="13436">
          <cell r="A13436" t="str">
            <v>CCIN001397-3000-002</v>
          </cell>
          <cell r="I13436">
            <v>12100</v>
          </cell>
        </row>
        <row r="13437">
          <cell r="A13437" t="str">
            <v>CCIN001397-4000-001</v>
          </cell>
          <cell r="I13437">
            <v>108000</v>
          </cell>
        </row>
        <row r="13438">
          <cell r="A13438" t="str">
            <v>CCIN001397-4000-002</v>
          </cell>
          <cell r="I13438">
            <v>13200</v>
          </cell>
        </row>
        <row r="13439">
          <cell r="A13439" t="str">
            <v>CCIN001397-5000-001</v>
          </cell>
          <cell r="I13439">
            <v>108000</v>
          </cell>
        </row>
        <row r="13440">
          <cell r="A13440" t="str">
            <v>CCIN001397-6000-001</v>
          </cell>
          <cell r="I13440">
            <v>100000</v>
          </cell>
        </row>
        <row r="13441">
          <cell r="A13441" t="str">
            <v>CCIN001397-7000-001</v>
          </cell>
          <cell r="I13441">
            <v>100000</v>
          </cell>
        </row>
        <row r="13442">
          <cell r="A13442" t="str">
            <v>CCIN001397-8000-001</v>
          </cell>
          <cell r="I13442">
            <v>100000</v>
          </cell>
        </row>
        <row r="13443">
          <cell r="A13443" t="str">
            <v>CCIN001397-9000-001</v>
          </cell>
          <cell r="I13443">
            <v>100000</v>
          </cell>
        </row>
        <row r="13444">
          <cell r="A13444" t="str">
            <v>CCIN001398-10000-001</v>
          </cell>
          <cell r="I13444">
            <v>132000</v>
          </cell>
        </row>
        <row r="13445">
          <cell r="A13445" t="str">
            <v>CCIN001398-1000-001</v>
          </cell>
          <cell r="I13445">
            <v>370000</v>
          </cell>
        </row>
        <row r="13446">
          <cell r="A13446" t="str">
            <v>CCIN001398-1000-002</v>
          </cell>
          <cell r="I13446">
            <v>70000</v>
          </cell>
        </row>
        <row r="13447">
          <cell r="A13447" t="str">
            <v>CCIN001398-1000-005</v>
          </cell>
          <cell r="I13447">
            <v>100000</v>
          </cell>
        </row>
        <row r="13448">
          <cell r="A13448" t="str">
            <v>CCIN001398-11000-001</v>
          </cell>
          <cell r="I13448">
            <v>288000</v>
          </cell>
        </row>
        <row r="13449">
          <cell r="A13449" t="str">
            <v>CCIN001398-12000-001</v>
          </cell>
          <cell r="I13449">
            <v>96300</v>
          </cell>
        </row>
        <row r="13450">
          <cell r="A13450" t="str">
            <v>CCIN001398-14000-001</v>
          </cell>
          <cell r="I13450">
            <v>181384</v>
          </cell>
        </row>
        <row r="13451">
          <cell r="A13451" t="str">
            <v>CCIN001398-15000-001</v>
          </cell>
          <cell r="I13451">
            <v>192022</v>
          </cell>
        </row>
        <row r="13452">
          <cell r="A13452" t="str">
            <v>CCIN001398-18000-001</v>
          </cell>
          <cell r="I13452">
            <v>223000</v>
          </cell>
        </row>
        <row r="13453">
          <cell r="A13453" t="str">
            <v>CCIN001398-19000-001</v>
          </cell>
          <cell r="I13453">
            <v>92022</v>
          </cell>
        </row>
        <row r="13454">
          <cell r="A13454" t="str">
            <v>CCIN001398-2000-001</v>
          </cell>
          <cell r="I13454">
            <v>1067900</v>
          </cell>
        </row>
        <row r="13455">
          <cell r="A13455" t="str">
            <v>CCIN001398-22000-001</v>
          </cell>
          <cell r="I13455">
            <v>138830</v>
          </cell>
        </row>
        <row r="13456">
          <cell r="A13456" t="str">
            <v>CCIN001398-23000-001</v>
          </cell>
          <cell r="I13456">
            <v>314362</v>
          </cell>
        </row>
        <row r="13457">
          <cell r="A13457" t="str">
            <v>CCIN001398-24000-001</v>
          </cell>
          <cell r="I13457">
            <v>138830</v>
          </cell>
        </row>
        <row r="13458">
          <cell r="A13458" t="str">
            <v>CCIN001398-3000-001</v>
          </cell>
          <cell r="I13458">
            <v>720000</v>
          </cell>
        </row>
        <row r="13459">
          <cell r="A13459" t="str">
            <v>CCIN001398-4000-001</v>
          </cell>
          <cell r="I13459">
            <v>1040000</v>
          </cell>
        </row>
        <row r="13460">
          <cell r="A13460" t="str">
            <v>CCIN001398-5000-001</v>
          </cell>
          <cell r="I13460">
            <v>74389</v>
          </cell>
        </row>
        <row r="13461">
          <cell r="A13461" t="str">
            <v>CCIN001398-6000-001</v>
          </cell>
          <cell r="I13461">
            <v>1040000</v>
          </cell>
        </row>
        <row r="13462">
          <cell r="A13462" t="str">
            <v>CCIN001398-7000-001</v>
          </cell>
          <cell r="I13462">
            <v>500000</v>
          </cell>
        </row>
        <row r="13463">
          <cell r="A13463" t="str">
            <v>CCIN001398-8000-001</v>
          </cell>
          <cell r="I13463">
            <v>22000</v>
          </cell>
        </row>
        <row r="13464">
          <cell r="A13464" t="str">
            <v>CCIN001398-9000-001</v>
          </cell>
          <cell r="I13464">
            <v>80000</v>
          </cell>
        </row>
        <row r="13465">
          <cell r="A13465" t="str">
            <v>CCIN001399-1000-001</v>
          </cell>
          <cell r="I13465">
            <v>10000</v>
          </cell>
        </row>
        <row r="13466">
          <cell r="A13466" t="str">
            <v>CCIN001399-1000-002</v>
          </cell>
          <cell r="I13466">
            <v>224043</v>
          </cell>
        </row>
        <row r="13467">
          <cell r="A13467" t="str">
            <v>CCIN001399-1000-005</v>
          </cell>
          <cell r="I13467">
            <v>15000</v>
          </cell>
        </row>
        <row r="13468">
          <cell r="A13468" t="str">
            <v>CCIN001399-2000-002</v>
          </cell>
          <cell r="I13468">
            <v>40000</v>
          </cell>
        </row>
        <row r="13469">
          <cell r="A13469" t="str">
            <v>CCIN001400-1000-001</v>
          </cell>
          <cell r="I13469">
            <v>30000</v>
          </cell>
        </row>
        <row r="13470">
          <cell r="A13470" t="str">
            <v>CCIN001400-1000-005</v>
          </cell>
          <cell r="I13470">
            <v>18803</v>
          </cell>
        </row>
        <row r="13471">
          <cell r="A13471" t="str">
            <v>CCIN001400-2000-002</v>
          </cell>
          <cell r="I13471">
            <v>352660</v>
          </cell>
        </row>
        <row r="13472">
          <cell r="A13472" t="str">
            <v>CCIN001400-3000-002</v>
          </cell>
          <cell r="I13472">
            <v>20000</v>
          </cell>
        </row>
        <row r="13473">
          <cell r="A13473" t="str">
            <v>CCIN001400-4000-002</v>
          </cell>
          <cell r="I13473">
            <v>30000</v>
          </cell>
        </row>
        <row r="13474">
          <cell r="A13474" t="str">
            <v>CCIN001400-5000-002</v>
          </cell>
          <cell r="I13474">
            <v>364615</v>
          </cell>
        </row>
        <row r="13475">
          <cell r="A13475" t="str">
            <v>CCIN001401-1000-001</v>
          </cell>
          <cell r="I13475">
            <v>30000</v>
          </cell>
        </row>
        <row r="13476">
          <cell r="A13476" t="str">
            <v>CCIN001402-1000-001</v>
          </cell>
          <cell r="I13476">
            <v>294000</v>
          </cell>
        </row>
        <row r="13477">
          <cell r="A13477" t="str">
            <v>CCIN001403-1000-001</v>
          </cell>
          <cell r="I13477">
            <v>50000</v>
          </cell>
        </row>
        <row r="13478">
          <cell r="A13478" t="str">
            <v>CCIN001403-1000-005</v>
          </cell>
          <cell r="I13478">
            <v>142179</v>
          </cell>
        </row>
        <row r="13479">
          <cell r="A13479" t="str">
            <v>CCIN001403-2000-005</v>
          </cell>
          <cell r="I13479">
            <v>178770</v>
          </cell>
        </row>
        <row r="13480">
          <cell r="A13480" t="str">
            <v>CCIN001404-1000-001</v>
          </cell>
          <cell r="I13480">
            <v>600000</v>
          </cell>
        </row>
        <row r="13481">
          <cell r="A13481" t="str">
            <v>CCIN001404-1000-002</v>
          </cell>
          <cell r="I13481">
            <v>193550</v>
          </cell>
        </row>
        <row r="13482">
          <cell r="A13482" t="str">
            <v>CCIN001404-2000-001</v>
          </cell>
          <cell r="I13482">
            <v>300000</v>
          </cell>
        </row>
        <row r="13483">
          <cell r="A13483" t="str">
            <v>CCIN001404-3000-001</v>
          </cell>
          <cell r="I13483">
            <v>300000</v>
          </cell>
        </row>
        <row r="13484">
          <cell r="A13484" t="str">
            <v>CCIN001405-1000-001</v>
          </cell>
          <cell r="I13484">
            <v>500000</v>
          </cell>
        </row>
        <row r="13485">
          <cell r="A13485" t="str">
            <v>CCIN001405-1000-005</v>
          </cell>
          <cell r="I13485">
            <v>50000</v>
          </cell>
        </row>
        <row r="13486">
          <cell r="A13486" t="str">
            <v>CCIN001406-1000-001</v>
          </cell>
          <cell r="I13486">
            <v>1604000</v>
          </cell>
        </row>
        <row r="13487">
          <cell r="A13487" t="str">
            <v>CCIN001406-1000-005</v>
          </cell>
          <cell r="I13487">
            <v>25000</v>
          </cell>
        </row>
        <row r="13488">
          <cell r="A13488" t="str">
            <v>CCIN001406-3000-002</v>
          </cell>
          <cell r="I13488">
            <v>330000</v>
          </cell>
        </row>
        <row r="13489">
          <cell r="A13489" t="str">
            <v>CCIN001406-5000-002</v>
          </cell>
          <cell r="I13489">
            <v>30000</v>
          </cell>
        </row>
        <row r="13490">
          <cell r="A13490" t="str">
            <v>CCIN001406-6000-002</v>
          </cell>
          <cell r="I13490">
            <v>40000</v>
          </cell>
        </row>
        <row r="13491">
          <cell r="A13491" t="str">
            <v>CCIN001406-8000-002</v>
          </cell>
          <cell r="I13491">
            <v>100000</v>
          </cell>
        </row>
        <row r="13492">
          <cell r="A13492" t="str">
            <v>CCIN001407-1000-001</v>
          </cell>
          <cell r="I13492">
            <v>60000</v>
          </cell>
        </row>
        <row r="13493">
          <cell r="A13493" t="str">
            <v>CCIN001407-2000-001</v>
          </cell>
          <cell r="I13493">
            <v>55000</v>
          </cell>
        </row>
        <row r="13494">
          <cell r="A13494" t="str">
            <v>CCIN001407-2000-005</v>
          </cell>
          <cell r="I13494">
            <v>70000</v>
          </cell>
        </row>
        <row r="13495">
          <cell r="A13495" t="str">
            <v>CCIN001407-3000-001</v>
          </cell>
          <cell r="I13495">
            <v>60000</v>
          </cell>
        </row>
        <row r="13496">
          <cell r="A13496" t="str">
            <v>CCIN001407-3000-005</v>
          </cell>
          <cell r="I13496">
            <v>30000</v>
          </cell>
        </row>
        <row r="13497">
          <cell r="A13497" t="str">
            <v>CCIN001407-4000-001</v>
          </cell>
          <cell r="I13497">
            <v>60000</v>
          </cell>
        </row>
        <row r="13498">
          <cell r="A13498" t="str">
            <v>CCIN001407-5000-001</v>
          </cell>
          <cell r="I13498">
            <v>60000</v>
          </cell>
        </row>
        <row r="13499">
          <cell r="A13499" t="str">
            <v>CCIN001407-5000-005</v>
          </cell>
          <cell r="I13499">
            <v>30000</v>
          </cell>
        </row>
        <row r="13500">
          <cell r="A13500" t="str">
            <v>CCIN001407-6000-005</v>
          </cell>
          <cell r="I13500">
            <v>70000</v>
          </cell>
        </row>
        <row r="13501">
          <cell r="A13501" t="str">
            <v>CCIN001407-7000-005</v>
          </cell>
          <cell r="I13501">
            <v>60000</v>
          </cell>
        </row>
        <row r="13502">
          <cell r="A13502" t="str">
            <v>CCIN001408-1000-001</v>
          </cell>
          <cell r="I13502">
            <v>275000</v>
          </cell>
        </row>
        <row r="13503">
          <cell r="A13503" t="str">
            <v>CCIN001408-1000-005</v>
          </cell>
          <cell r="I13503">
            <v>20000</v>
          </cell>
        </row>
        <row r="13504">
          <cell r="A13504" t="str">
            <v>CCIN001408-3000-002</v>
          </cell>
          <cell r="I13504">
            <v>840000</v>
          </cell>
        </row>
        <row r="13505">
          <cell r="A13505" t="str">
            <v>CCIN001409-1000-001</v>
          </cell>
          <cell r="I13505">
            <v>350000</v>
          </cell>
        </row>
        <row r="13506">
          <cell r="A13506" t="str">
            <v>CCIN001409-1000-002</v>
          </cell>
          <cell r="I13506">
            <v>340000</v>
          </cell>
        </row>
        <row r="13507">
          <cell r="A13507" t="str">
            <v>CCIN001409-1000-005</v>
          </cell>
          <cell r="I13507">
            <v>230518</v>
          </cell>
        </row>
        <row r="13508">
          <cell r="A13508" t="str">
            <v>CCIN001410-1000-001</v>
          </cell>
          <cell r="I13508">
            <v>300000</v>
          </cell>
        </row>
        <row r="13509">
          <cell r="A13509" t="str">
            <v>CCIN001410-1000-005</v>
          </cell>
          <cell r="I13509">
            <v>40000</v>
          </cell>
        </row>
        <row r="13510">
          <cell r="A13510" t="str">
            <v>CCIN001410-2000-001</v>
          </cell>
          <cell r="I13510">
            <v>300000</v>
          </cell>
        </row>
        <row r="13511">
          <cell r="A13511" t="str">
            <v>CCIN001410-2000-002</v>
          </cell>
          <cell r="I13511">
            <v>2000000</v>
          </cell>
        </row>
        <row r="13512">
          <cell r="A13512" t="str">
            <v>CCIN001410-3000-001</v>
          </cell>
          <cell r="I13512">
            <v>304000</v>
          </cell>
        </row>
        <row r="13513">
          <cell r="A13513" t="str">
            <v>CCIN001410-3000-002</v>
          </cell>
          <cell r="I13513">
            <v>100000</v>
          </cell>
        </row>
        <row r="13514">
          <cell r="A13514" t="str">
            <v>CCIN001410-4000-001</v>
          </cell>
          <cell r="I13514">
            <v>304000</v>
          </cell>
        </row>
        <row r="13515">
          <cell r="A13515" t="str">
            <v>CCIN001411-10000-001</v>
          </cell>
          <cell r="I13515">
            <v>79256</v>
          </cell>
        </row>
        <row r="13516">
          <cell r="A13516" t="str">
            <v>CCIN001411-1000-001</v>
          </cell>
          <cell r="I13516">
            <v>75000</v>
          </cell>
        </row>
        <row r="13517">
          <cell r="A13517" t="str">
            <v>CCIN001411-1000-002</v>
          </cell>
          <cell r="I13517">
            <v>188000</v>
          </cell>
        </row>
        <row r="13518">
          <cell r="A13518" t="str">
            <v>CCIN001411-1000-005</v>
          </cell>
          <cell r="I13518">
            <v>50000</v>
          </cell>
        </row>
        <row r="13519">
          <cell r="A13519" t="str">
            <v>CCIN001411-13000-001</v>
          </cell>
          <cell r="I13519">
            <v>88724</v>
          </cell>
        </row>
        <row r="13520">
          <cell r="A13520" t="str">
            <v>CCIN001411-15000-001</v>
          </cell>
          <cell r="I13520">
            <v>119137</v>
          </cell>
        </row>
        <row r="13521">
          <cell r="A13521" t="str">
            <v>CCIN001411-16000-001</v>
          </cell>
          <cell r="I13521">
            <v>158000</v>
          </cell>
        </row>
        <row r="13522">
          <cell r="A13522" t="str">
            <v>CCIN001411-17000-001</v>
          </cell>
          <cell r="I13522">
            <v>175000</v>
          </cell>
        </row>
        <row r="13523">
          <cell r="A13523" t="str">
            <v>CCIN001411-18000-001</v>
          </cell>
          <cell r="I13523">
            <v>180000</v>
          </cell>
        </row>
        <row r="13524">
          <cell r="A13524" t="str">
            <v>CCIN001411-19000-001</v>
          </cell>
          <cell r="I13524">
            <v>167950</v>
          </cell>
        </row>
        <row r="13525">
          <cell r="A13525" t="str">
            <v>CCIN001411-20000-001</v>
          </cell>
          <cell r="I13525">
            <v>180000</v>
          </cell>
        </row>
        <row r="13526">
          <cell r="A13526" t="str">
            <v>CCIN001411-2000-001</v>
          </cell>
          <cell r="I13526">
            <v>75000</v>
          </cell>
        </row>
        <row r="13527">
          <cell r="A13527" t="str">
            <v>CCIN001411-21000-001</v>
          </cell>
          <cell r="I13527">
            <v>236000</v>
          </cell>
        </row>
        <row r="13528">
          <cell r="A13528" t="str">
            <v>CCIN001411-3000-001</v>
          </cell>
          <cell r="I13528">
            <v>104000</v>
          </cell>
        </row>
        <row r="13529">
          <cell r="A13529" t="str">
            <v>CCIN001411-4000-001</v>
          </cell>
          <cell r="I13529">
            <v>62000</v>
          </cell>
        </row>
        <row r="13530">
          <cell r="A13530" t="str">
            <v>CCIN001411-5000-001</v>
          </cell>
          <cell r="I13530">
            <v>62000</v>
          </cell>
        </row>
        <row r="13531">
          <cell r="A13531" t="str">
            <v>CCIN001411-6000-001</v>
          </cell>
          <cell r="I13531">
            <v>69000</v>
          </cell>
        </row>
        <row r="13532">
          <cell r="A13532" t="str">
            <v>CCIN001411-8000-001</v>
          </cell>
          <cell r="I13532">
            <v>58000</v>
          </cell>
        </row>
        <row r="13533">
          <cell r="A13533" t="str">
            <v>CCIN001411-9000-001</v>
          </cell>
          <cell r="I13533">
            <v>79256</v>
          </cell>
        </row>
        <row r="13534">
          <cell r="A13534" t="str">
            <v>CCIN001412-1000-001</v>
          </cell>
          <cell r="I13534">
            <v>350000</v>
          </cell>
        </row>
        <row r="13535">
          <cell r="A13535" t="str">
            <v>CCIN001412-1000-005</v>
          </cell>
          <cell r="I13535">
            <v>30000</v>
          </cell>
        </row>
        <row r="13536">
          <cell r="A13536" t="str">
            <v>CCIN001412-3000-005</v>
          </cell>
          <cell r="I13536">
            <v>76217</v>
          </cell>
        </row>
        <row r="13537">
          <cell r="A13537" t="str">
            <v>CCIN001413-1000-001</v>
          </cell>
          <cell r="I13537">
            <v>25000</v>
          </cell>
        </row>
        <row r="13538">
          <cell r="A13538" t="str">
            <v>CCIN001413-1000-002</v>
          </cell>
          <cell r="I13538">
            <v>700000</v>
          </cell>
        </row>
        <row r="13539">
          <cell r="A13539" t="str">
            <v>CCIN001413-1000-005</v>
          </cell>
          <cell r="I13539">
            <v>600000</v>
          </cell>
        </row>
        <row r="13540">
          <cell r="A13540" t="str">
            <v>CCIN001413-2000-001</v>
          </cell>
          <cell r="I13540">
            <v>25000</v>
          </cell>
        </row>
        <row r="13541">
          <cell r="A13541" t="str">
            <v>CCIN001413-3000-001</v>
          </cell>
          <cell r="I13541">
            <v>25000</v>
          </cell>
        </row>
        <row r="13542">
          <cell r="A13542" t="str">
            <v>CCIN001414-1000-002</v>
          </cell>
          <cell r="I13542">
            <v>70000</v>
          </cell>
        </row>
        <row r="13543">
          <cell r="A13543" t="str">
            <v>CCIN001414-1000-005</v>
          </cell>
          <cell r="I13543">
            <v>650820</v>
          </cell>
        </row>
        <row r="13544">
          <cell r="A13544" t="str">
            <v>CCIN001414-2000-001</v>
          </cell>
          <cell r="I13544">
            <v>508000</v>
          </cell>
        </row>
        <row r="13545">
          <cell r="A13545" t="str">
            <v>CCIN001414-2000-005</v>
          </cell>
          <cell r="I13545">
            <v>906000</v>
          </cell>
        </row>
        <row r="13546">
          <cell r="A13546" t="str">
            <v>CCIN001414-4000-005</v>
          </cell>
          <cell r="I13546">
            <v>305529</v>
          </cell>
        </row>
        <row r="13547">
          <cell r="A13547" t="str">
            <v>CCIN001415-1000-001</v>
          </cell>
          <cell r="I13547">
            <v>558600</v>
          </cell>
        </row>
        <row r="13548">
          <cell r="A13548" t="str">
            <v>CCIN001415-1000-002</v>
          </cell>
          <cell r="I13548">
            <v>175000</v>
          </cell>
        </row>
        <row r="13549">
          <cell r="A13549" t="str">
            <v>CCIN001415-2000-002</v>
          </cell>
          <cell r="I13549">
            <v>40000</v>
          </cell>
        </row>
        <row r="13550">
          <cell r="A13550" t="str">
            <v>CCIN001415-3000-002</v>
          </cell>
          <cell r="I13550">
            <v>20000</v>
          </cell>
        </row>
        <row r="13551">
          <cell r="A13551" t="str">
            <v>CCIN001415-4000-002</v>
          </cell>
          <cell r="I13551">
            <v>40000</v>
          </cell>
        </row>
        <row r="13552">
          <cell r="A13552" t="str">
            <v>CCIN001415-5000-002</v>
          </cell>
          <cell r="I13552">
            <v>22000</v>
          </cell>
        </row>
        <row r="13553">
          <cell r="A13553" t="str">
            <v>CCIN001415-6000-002</v>
          </cell>
          <cell r="I13553">
            <v>53264</v>
          </cell>
        </row>
        <row r="13554">
          <cell r="A13554" t="str">
            <v>CCIN001415-7000-002</v>
          </cell>
          <cell r="I13554">
            <v>53264</v>
          </cell>
        </row>
        <row r="13555">
          <cell r="A13555" t="str">
            <v>CCIN001415-8000-002</v>
          </cell>
          <cell r="I13555">
            <v>53264</v>
          </cell>
        </row>
        <row r="13556">
          <cell r="A13556" t="str">
            <v>CCIN001416-1000-002</v>
          </cell>
          <cell r="I13556">
            <v>250000</v>
          </cell>
        </row>
        <row r="13557">
          <cell r="A13557" t="str">
            <v>CCIN001416-1000-005</v>
          </cell>
          <cell r="I13557">
            <v>50795</v>
          </cell>
        </row>
        <row r="13558">
          <cell r="A13558" t="str">
            <v>CCIN001417-1000-001</v>
          </cell>
          <cell r="I13558">
            <v>25000</v>
          </cell>
        </row>
        <row r="13559">
          <cell r="A13559" t="str">
            <v>CCIN001417-1000-002</v>
          </cell>
          <cell r="I13559">
            <v>755958</v>
          </cell>
        </row>
        <row r="13560">
          <cell r="A13560" t="str">
            <v>CCIN001417-1000-005</v>
          </cell>
          <cell r="I13560">
            <v>20000</v>
          </cell>
        </row>
        <row r="13561">
          <cell r="A13561" t="str">
            <v>CCIN001417-3000-005</v>
          </cell>
          <cell r="I13561">
            <v>30000</v>
          </cell>
        </row>
        <row r="13562">
          <cell r="A13562" t="str">
            <v>CCIN001417-4000-005</v>
          </cell>
          <cell r="I13562">
            <v>150000</v>
          </cell>
        </row>
        <row r="13563">
          <cell r="A13563" t="str">
            <v>CCIN001418-1000-001</v>
          </cell>
          <cell r="I13563">
            <v>336000</v>
          </cell>
        </row>
        <row r="13564">
          <cell r="A13564" t="str">
            <v>CCIN001418-1000-002</v>
          </cell>
          <cell r="I13564">
            <v>553830</v>
          </cell>
        </row>
        <row r="13565">
          <cell r="A13565" t="str">
            <v>CCIN001418-2000-002</v>
          </cell>
          <cell r="I13565">
            <v>435380</v>
          </cell>
        </row>
        <row r="13566">
          <cell r="A13566" t="str">
            <v>CCIN001419-1000-001</v>
          </cell>
          <cell r="I13566">
            <v>40000</v>
          </cell>
        </row>
        <row r="13567">
          <cell r="A13567" t="str">
            <v>CCIN001419-2000-001</v>
          </cell>
          <cell r="I13567">
            <v>70000</v>
          </cell>
        </row>
        <row r="13568">
          <cell r="A13568" t="str">
            <v>CCIN001419-4000-001</v>
          </cell>
          <cell r="I13568">
            <v>100000</v>
          </cell>
        </row>
        <row r="13569">
          <cell r="A13569" t="str">
            <v>CCIN001420-1000-001</v>
          </cell>
          <cell r="I13569">
            <v>20000</v>
          </cell>
        </row>
        <row r="13570">
          <cell r="A13570" t="str">
            <v>CCIN001420-1000-002</v>
          </cell>
          <cell r="I13570">
            <v>330000</v>
          </cell>
        </row>
        <row r="13571">
          <cell r="A13571" t="str">
            <v>CCIN001420-2000-001</v>
          </cell>
          <cell r="I13571">
            <v>150000</v>
          </cell>
        </row>
        <row r="13572">
          <cell r="A13572" t="str">
            <v>CCIN001421-1000-001</v>
          </cell>
          <cell r="I13572">
            <v>100000</v>
          </cell>
        </row>
        <row r="13573">
          <cell r="A13573" t="str">
            <v>CCIN001421-1000-002</v>
          </cell>
          <cell r="I13573">
            <v>250000</v>
          </cell>
        </row>
        <row r="13574">
          <cell r="A13574" t="str">
            <v>CCIN001422-1000-005</v>
          </cell>
          <cell r="I13574">
            <v>31571</v>
          </cell>
        </row>
        <row r="13575">
          <cell r="A13575" t="str">
            <v>CCIN001423-1000-001</v>
          </cell>
          <cell r="I13575">
            <v>1000000</v>
          </cell>
        </row>
        <row r="13576">
          <cell r="A13576" t="str">
            <v>CCIN001423-1000-005</v>
          </cell>
          <cell r="I13576">
            <v>3279200</v>
          </cell>
        </row>
        <row r="13577">
          <cell r="A13577" t="str">
            <v>CCIN001424-1000-001</v>
          </cell>
          <cell r="I13577">
            <v>254000</v>
          </cell>
        </row>
        <row r="13578">
          <cell r="A13578" t="str">
            <v>CCIN001424-1000-002</v>
          </cell>
          <cell r="I13578">
            <v>21000</v>
          </cell>
        </row>
        <row r="13579">
          <cell r="A13579" t="str">
            <v>CCIN001424-1000-005</v>
          </cell>
          <cell r="I13579">
            <v>250000</v>
          </cell>
        </row>
        <row r="13580">
          <cell r="A13580" t="str">
            <v>CCIN001424-2000-001</v>
          </cell>
          <cell r="I13580">
            <v>2000000</v>
          </cell>
        </row>
        <row r="13581">
          <cell r="A13581" t="str">
            <v>CCIN001424-2000-002</v>
          </cell>
          <cell r="I13581">
            <v>46000</v>
          </cell>
        </row>
        <row r="13582">
          <cell r="A13582" t="str">
            <v>CCIN001424-3000-001</v>
          </cell>
          <cell r="I13582">
            <v>2000000</v>
          </cell>
        </row>
        <row r="13583">
          <cell r="A13583" t="str">
            <v>CCIN001424-3000-002</v>
          </cell>
          <cell r="I13583">
            <v>26000</v>
          </cell>
        </row>
        <row r="13584">
          <cell r="A13584" t="str">
            <v>CCIN001424-4000-002</v>
          </cell>
          <cell r="I13584">
            <v>46000</v>
          </cell>
        </row>
        <row r="13585">
          <cell r="A13585" t="str">
            <v>CCIN001425-1000-001</v>
          </cell>
          <cell r="I13585">
            <v>100000</v>
          </cell>
        </row>
        <row r="13586">
          <cell r="A13586" t="str">
            <v>CCIN001425-1000-002</v>
          </cell>
          <cell r="I13586">
            <v>1300000</v>
          </cell>
        </row>
        <row r="13587">
          <cell r="A13587" t="str">
            <v>CCIN001425-1000-005</v>
          </cell>
          <cell r="I13587">
            <v>125000</v>
          </cell>
        </row>
        <row r="13588">
          <cell r="A13588" t="str">
            <v>CCIN001425-2000-002</v>
          </cell>
          <cell r="I13588">
            <v>50000</v>
          </cell>
        </row>
        <row r="13589">
          <cell r="A13589" t="str">
            <v>CCIN001425-3000-002</v>
          </cell>
          <cell r="I13589">
            <v>70000</v>
          </cell>
        </row>
        <row r="13590">
          <cell r="A13590" t="str">
            <v>CCIN001425-4000-002</v>
          </cell>
          <cell r="I13590">
            <v>100000</v>
          </cell>
        </row>
        <row r="13591">
          <cell r="A13591" t="str">
            <v>CCIN001425-5000-002</v>
          </cell>
          <cell r="I13591">
            <v>4857460</v>
          </cell>
        </row>
        <row r="13592">
          <cell r="A13592" t="str">
            <v>CCIN001426-1000-001</v>
          </cell>
          <cell r="I13592">
            <v>8000</v>
          </cell>
        </row>
        <row r="13593">
          <cell r="A13593" t="str">
            <v>CCIN001426-1000-002</v>
          </cell>
          <cell r="I13593">
            <v>170852</v>
          </cell>
        </row>
        <row r="13594">
          <cell r="A13594" t="str">
            <v>CCIN001427-1000-001</v>
          </cell>
          <cell r="I13594">
            <v>600000</v>
          </cell>
        </row>
        <row r="13595">
          <cell r="A13595" t="str">
            <v>CCIN001427-1000-002</v>
          </cell>
          <cell r="I13595">
            <v>102000</v>
          </cell>
        </row>
        <row r="13596">
          <cell r="A13596" t="str">
            <v>CCIN001427-1000-005</v>
          </cell>
          <cell r="I13596">
            <v>1200000</v>
          </cell>
        </row>
        <row r="13597">
          <cell r="A13597" t="str">
            <v>CCIN001427-2000-002</v>
          </cell>
          <cell r="I13597">
            <v>150000</v>
          </cell>
        </row>
        <row r="13598">
          <cell r="A13598" t="str">
            <v>CCIN001427-3000-002</v>
          </cell>
          <cell r="I13598">
            <v>150000</v>
          </cell>
        </row>
        <row r="13599">
          <cell r="A13599" t="str">
            <v>CCIN001427-3000-005</v>
          </cell>
          <cell r="I13599">
            <v>427750</v>
          </cell>
        </row>
        <row r="13600">
          <cell r="A13600" t="str">
            <v>CCIN001427-4000-002</v>
          </cell>
          <cell r="I13600">
            <v>150000</v>
          </cell>
        </row>
        <row r="13601">
          <cell r="A13601" t="str">
            <v>CCIN001427-4000-005</v>
          </cell>
          <cell r="I13601">
            <v>150000</v>
          </cell>
        </row>
        <row r="13602">
          <cell r="A13602" t="str">
            <v>CCIN001427-5000-002</v>
          </cell>
          <cell r="I13602">
            <v>66500</v>
          </cell>
        </row>
        <row r="13603">
          <cell r="A13603" t="str">
            <v>CCIN001427-5000-005</v>
          </cell>
          <cell r="I13603">
            <v>427734</v>
          </cell>
        </row>
        <row r="13604">
          <cell r="A13604" t="str">
            <v>CCIN001427-6000-002</v>
          </cell>
          <cell r="I13604">
            <v>25000</v>
          </cell>
        </row>
        <row r="13605">
          <cell r="A13605" t="str">
            <v>CCIN001427-7000-002</v>
          </cell>
          <cell r="I13605">
            <v>30000</v>
          </cell>
        </row>
        <row r="13606">
          <cell r="A13606" t="str">
            <v>CCIN001427-8000-002</v>
          </cell>
          <cell r="I13606">
            <v>30000</v>
          </cell>
        </row>
        <row r="13607">
          <cell r="A13607" t="str">
            <v>CCIN001428-1000-001</v>
          </cell>
          <cell r="I13607">
            <v>108000</v>
          </cell>
        </row>
        <row r="13608">
          <cell r="A13608" t="str">
            <v>CCIN001428-1000-002</v>
          </cell>
          <cell r="I13608">
            <v>250000</v>
          </cell>
        </row>
        <row r="13609">
          <cell r="A13609" t="str">
            <v>CCIN001428-2000-001</v>
          </cell>
          <cell r="I13609">
            <v>108000</v>
          </cell>
        </row>
        <row r="13610">
          <cell r="A13610" t="str">
            <v>CCIN001428-2000-002</v>
          </cell>
          <cell r="I13610">
            <v>26000</v>
          </cell>
        </row>
        <row r="13611">
          <cell r="A13611" t="str">
            <v>CCIN001428-3000-002</v>
          </cell>
          <cell r="I13611">
            <v>30000</v>
          </cell>
        </row>
        <row r="13612">
          <cell r="A13612" t="str">
            <v>CCIN001429-1000-001</v>
          </cell>
          <cell r="I13612">
            <v>500000</v>
          </cell>
        </row>
        <row r="13613">
          <cell r="A13613" t="str">
            <v>CCIN001429-1000-002</v>
          </cell>
          <cell r="I13613">
            <v>200000</v>
          </cell>
        </row>
        <row r="13614">
          <cell r="A13614" t="str">
            <v>CCIN001429-1000-005</v>
          </cell>
          <cell r="I13614">
            <v>140000</v>
          </cell>
        </row>
        <row r="13615">
          <cell r="A13615" t="str">
            <v>CCIN001429-11000-002</v>
          </cell>
          <cell r="I13615">
            <v>350000</v>
          </cell>
        </row>
        <row r="13616">
          <cell r="A13616" t="str">
            <v>CCIN001429-13000-002</v>
          </cell>
          <cell r="I13616">
            <v>150000</v>
          </cell>
        </row>
        <row r="13617">
          <cell r="A13617" t="str">
            <v>CCIN001429-15000-002</v>
          </cell>
          <cell r="I13617">
            <v>200000</v>
          </cell>
        </row>
        <row r="13618">
          <cell r="A13618" t="str">
            <v>CCIN001429-2000-001</v>
          </cell>
          <cell r="I13618">
            <v>308000</v>
          </cell>
        </row>
        <row r="13619">
          <cell r="A13619" t="str">
            <v>CCIN001429-2000-002</v>
          </cell>
          <cell r="I13619">
            <v>10000</v>
          </cell>
        </row>
        <row r="13620">
          <cell r="A13620" t="str">
            <v>CCIN001429-3000-001</v>
          </cell>
          <cell r="I13620">
            <v>300000</v>
          </cell>
        </row>
        <row r="13621">
          <cell r="A13621" t="str">
            <v>CCIN001429-3000-002</v>
          </cell>
          <cell r="I13621">
            <v>40000</v>
          </cell>
        </row>
        <row r="13622">
          <cell r="A13622" t="str">
            <v>CCIN001429-4000-001</v>
          </cell>
          <cell r="I13622">
            <v>300000</v>
          </cell>
        </row>
        <row r="13623">
          <cell r="A13623" t="str">
            <v>CCIN001429-5000-001</v>
          </cell>
          <cell r="I13623">
            <v>300000</v>
          </cell>
        </row>
        <row r="13624">
          <cell r="A13624" t="str">
            <v>CCIN001429-5000-002</v>
          </cell>
          <cell r="I13624">
            <v>40000</v>
          </cell>
        </row>
        <row r="13625">
          <cell r="A13625" t="str">
            <v>CCIN001429-6000-002</v>
          </cell>
          <cell r="I13625">
            <v>50000</v>
          </cell>
        </row>
        <row r="13626">
          <cell r="A13626" t="str">
            <v>CCIN001429-7000-002</v>
          </cell>
          <cell r="I13626">
            <v>50000</v>
          </cell>
        </row>
        <row r="13627">
          <cell r="A13627" t="str">
            <v>CCIN001429-8000-002</v>
          </cell>
          <cell r="I13627">
            <v>50000</v>
          </cell>
        </row>
        <row r="13628">
          <cell r="A13628" t="str">
            <v>CCIN001430-1000-001</v>
          </cell>
          <cell r="I13628">
            <v>800000</v>
          </cell>
        </row>
        <row r="13629">
          <cell r="A13629" t="str">
            <v>CCIN001430-1000-002</v>
          </cell>
          <cell r="I13629">
            <v>168400</v>
          </cell>
        </row>
        <row r="13630">
          <cell r="A13630" t="str">
            <v>CCIN001430-2000-002</v>
          </cell>
          <cell r="I13630">
            <v>650000</v>
          </cell>
        </row>
        <row r="13631">
          <cell r="A13631" t="str">
            <v>CCIN001430-3000-001</v>
          </cell>
          <cell r="I13631">
            <v>2000000</v>
          </cell>
        </row>
        <row r="13632">
          <cell r="A13632" t="str">
            <v>CCIN001430-3000-002</v>
          </cell>
          <cell r="I13632">
            <v>29745</v>
          </cell>
        </row>
        <row r="13633">
          <cell r="A13633" t="str">
            <v>CCIN001431-1000-002</v>
          </cell>
          <cell r="I13633">
            <v>160000</v>
          </cell>
        </row>
        <row r="13634">
          <cell r="A13634" t="str">
            <v>CCIN001431-1000-005</v>
          </cell>
          <cell r="I13634">
            <v>100000</v>
          </cell>
        </row>
        <row r="13635">
          <cell r="A13635" t="str">
            <v>CCIN001431-2000-002</v>
          </cell>
          <cell r="I13635">
            <v>20000</v>
          </cell>
        </row>
        <row r="13636">
          <cell r="A13636" t="str">
            <v>CCIN001432-1000-001</v>
          </cell>
          <cell r="I13636">
            <v>620000</v>
          </cell>
        </row>
        <row r="13637">
          <cell r="A13637" t="str">
            <v>CCIN001432-1000-002</v>
          </cell>
          <cell r="I13637">
            <v>600000</v>
          </cell>
        </row>
        <row r="13638">
          <cell r="A13638" t="str">
            <v>CCIN001432-1000-005</v>
          </cell>
          <cell r="I13638">
            <v>130950</v>
          </cell>
        </row>
        <row r="13639">
          <cell r="A13639" t="str">
            <v>CCIN001432-2000-001</v>
          </cell>
          <cell r="I13639">
            <v>320000</v>
          </cell>
        </row>
        <row r="13640">
          <cell r="A13640" t="str">
            <v>CCIN001433-1000-001</v>
          </cell>
          <cell r="I13640">
            <v>254000</v>
          </cell>
        </row>
        <row r="13641">
          <cell r="A13641" t="str">
            <v>CCIN001433-1000-002</v>
          </cell>
          <cell r="I13641">
            <v>32600</v>
          </cell>
        </row>
        <row r="13642">
          <cell r="A13642" t="str">
            <v>CCIN001433-4000-001</v>
          </cell>
          <cell r="I13642">
            <v>254000</v>
          </cell>
        </row>
        <row r="13643">
          <cell r="A13643" t="str">
            <v>CCIN001434-1000-002</v>
          </cell>
          <cell r="I13643">
            <v>20000</v>
          </cell>
        </row>
        <row r="13644">
          <cell r="A13644" t="str">
            <v>CCIN001434-1000-005</v>
          </cell>
          <cell r="I13644">
            <v>39820</v>
          </cell>
        </row>
        <row r="13645">
          <cell r="A13645" t="str">
            <v>CCIN001434-2000-001</v>
          </cell>
          <cell r="I13645">
            <v>134000</v>
          </cell>
        </row>
        <row r="13646">
          <cell r="A13646" t="str">
            <v>CCIN001434-2000-002</v>
          </cell>
          <cell r="I13646">
            <v>25000</v>
          </cell>
        </row>
        <row r="13647">
          <cell r="A13647" t="str">
            <v>CCIN001434-3000-002</v>
          </cell>
          <cell r="I13647">
            <v>30000</v>
          </cell>
        </row>
        <row r="13648">
          <cell r="A13648" t="str">
            <v>CCIN001434-4000-002</v>
          </cell>
          <cell r="I13648">
            <v>30000</v>
          </cell>
        </row>
        <row r="13649">
          <cell r="A13649" t="str">
            <v>CCIN001434-5000-002</v>
          </cell>
          <cell r="I13649">
            <v>400000</v>
          </cell>
        </row>
        <row r="13650">
          <cell r="A13650" t="str">
            <v>CCIN001435-1000-001</v>
          </cell>
          <cell r="I13650">
            <v>130000</v>
          </cell>
        </row>
        <row r="13651">
          <cell r="A13651" t="str">
            <v>CCIN001435-1000-002</v>
          </cell>
          <cell r="I13651">
            <v>15000</v>
          </cell>
        </row>
        <row r="13652">
          <cell r="A13652" t="str">
            <v>CCIN001435-1000-005</v>
          </cell>
          <cell r="I13652">
            <v>50000</v>
          </cell>
        </row>
        <row r="13653">
          <cell r="A13653" t="str">
            <v>CCIN001435-12000-001</v>
          </cell>
          <cell r="I13653">
            <v>114944.7</v>
          </cell>
        </row>
        <row r="13654">
          <cell r="A13654" t="str">
            <v>CCIN001435-13000-001</v>
          </cell>
          <cell r="I13654">
            <v>40000</v>
          </cell>
        </row>
        <row r="13655">
          <cell r="A13655" t="str">
            <v>CCIN001435-14000-001</v>
          </cell>
          <cell r="I13655">
            <v>100000</v>
          </cell>
        </row>
        <row r="13656">
          <cell r="A13656" t="str">
            <v>CCIN001435-15000-001</v>
          </cell>
          <cell r="I13656">
            <v>114749</v>
          </cell>
        </row>
        <row r="13657">
          <cell r="A13657" t="str">
            <v>CCIN001435-2000-001</v>
          </cell>
          <cell r="I13657">
            <v>50000</v>
          </cell>
        </row>
        <row r="13658">
          <cell r="A13658" t="str">
            <v>CCIN001435-3000-001</v>
          </cell>
          <cell r="I13658">
            <v>56300</v>
          </cell>
        </row>
        <row r="13659">
          <cell r="A13659" t="str">
            <v>CCIN001435-4000-001</v>
          </cell>
          <cell r="I13659">
            <v>40000</v>
          </cell>
        </row>
        <row r="13660">
          <cell r="A13660" t="str">
            <v>CCIN001435-5000-001</v>
          </cell>
          <cell r="I13660">
            <v>40000</v>
          </cell>
        </row>
        <row r="13661">
          <cell r="A13661" t="str">
            <v>CCIN001435-6000-001</v>
          </cell>
          <cell r="I13661">
            <v>58000</v>
          </cell>
        </row>
        <row r="13662">
          <cell r="A13662" t="str">
            <v>CCIN001435-8000-001</v>
          </cell>
          <cell r="I13662">
            <v>47500</v>
          </cell>
        </row>
        <row r="13663">
          <cell r="A13663" t="str">
            <v>CCIN001435-9000-001</v>
          </cell>
          <cell r="I13663">
            <v>100000</v>
          </cell>
        </row>
        <row r="13664">
          <cell r="A13664" t="str">
            <v>CCIN001436-1000-001</v>
          </cell>
          <cell r="I13664">
            <v>268237</v>
          </cell>
        </row>
        <row r="13665">
          <cell r="A13665" t="str">
            <v>CCIN001436-1000-002</v>
          </cell>
          <cell r="I13665">
            <v>300000</v>
          </cell>
        </row>
        <row r="13666">
          <cell r="A13666" t="str">
            <v>CCIN001436-2000-001</v>
          </cell>
          <cell r="I13666">
            <v>500652</v>
          </cell>
        </row>
        <row r="13667">
          <cell r="A13667" t="str">
            <v>CCIN001436-6000-001</v>
          </cell>
          <cell r="I13667">
            <v>343778.24</v>
          </cell>
        </row>
        <row r="13668">
          <cell r="A13668" t="str">
            <v>CCIN001437-1000-002</v>
          </cell>
          <cell r="I13668">
            <v>629485</v>
          </cell>
        </row>
        <row r="13669">
          <cell r="A13669" t="str">
            <v>CCIN001437-2000-001</v>
          </cell>
          <cell r="I13669">
            <v>378000</v>
          </cell>
        </row>
        <row r="13670">
          <cell r="A13670" t="str">
            <v>CCIN001438-1000-001</v>
          </cell>
          <cell r="I13670">
            <v>8500</v>
          </cell>
        </row>
        <row r="13671">
          <cell r="A13671" t="str">
            <v>CCIN001438-1000-002</v>
          </cell>
          <cell r="I13671">
            <v>141064</v>
          </cell>
        </row>
        <row r="13672">
          <cell r="A13672" t="str">
            <v>CCIN001438-1000-005</v>
          </cell>
          <cell r="I13672">
            <v>50000</v>
          </cell>
        </row>
        <row r="13673">
          <cell r="A13673" t="str">
            <v>CCIN001439-1000-002</v>
          </cell>
          <cell r="I13673">
            <v>150000</v>
          </cell>
        </row>
        <row r="13674">
          <cell r="A13674" t="str">
            <v>CCIN001440-1000-001</v>
          </cell>
          <cell r="I13674">
            <v>70000</v>
          </cell>
        </row>
        <row r="13675">
          <cell r="A13675" t="str">
            <v>CCIN001440-1000-005</v>
          </cell>
          <cell r="I13675">
            <v>10000</v>
          </cell>
        </row>
        <row r="13676">
          <cell r="A13676" t="str">
            <v>CCIN001441-1000-001</v>
          </cell>
          <cell r="I13676">
            <v>405000</v>
          </cell>
        </row>
        <row r="13677">
          <cell r="A13677" t="str">
            <v>CCIN001441-1000-005</v>
          </cell>
          <cell r="I13677">
            <v>261000</v>
          </cell>
        </row>
        <row r="13678">
          <cell r="A13678" t="str">
            <v>CCIN001441-2000-002</v>
          </cell>
          <cell r="I13678">
            <v>263378</v>
          </cell>
        </row>
        <row r="13679">
          <cell r="A13679" t="str">
            <v>CCIN001441-2000-005</v>
          </cell>
          <cell r="I13679">
            <v>350000</v>
          </cell>
        </row>
        <row r="13680">
          <cell r="A13680" t="str">
            <v>CCIN001441-3000-002</v>
          </cell>
          <cell r="I13680">
            <v>210000</v>
          </cell>
        </row>
        <row r="13681">
          <cell r="A13681" t="str">
            <v>CCIN001442-1000-001</v>
          </cell>
          <cell r="I13681">
            <v>300000</v>
          </cell>
        </row>
        <row r="13682">
          <cell r="A13682" t="str">
            <v>CCIN001442-2000-001</v>
          </cell>
          <cell r="I13682">
            <v>300000</v>
          </cell>
        </row>
        <row r="13683">
          <cell r="A13683" t="str">
            <v>CCIN001443-1000-001</v>
          </cell>
          <cell r="I13683">
            <v>1500000</v>
          </cell>
        </row>
        <row r="13684">
          <cell r="A13684" t="str">
            <v>CCIN001443-1000-002</v>
          </cell>
          <cell r="I13684">
            <v>2138937</v>
          </cell>
        </row>
        <row r="13685">
          <cell r="A13685" t="str">
            <v>CCIN001443-1000-005</v>
          </cell>
          <cell r="I13685">
            <v>140000</v>
          </cell>
        </row>
        <row r="13686">
          <cell r="A13686" t="str">
            <v>CCIN001443-2000-001</v>
          </cell>
          <cell r="I13686">
            <v>1500000</v>
          </cell>
        </row>
        <row r="13687">
          <cell r="A13687" t="str">
            <v>CCIN001443-3000-001</v>
          </cell>
          <cell r="I13687">
            <v>5000000</v>
          </cell>
        </row>
        <row r="13688">
          <cell r="A13688" t="str">
            <v>CCIN001444-1000-001</v>
          </cell>
          <cell r="I13688">
            <v>225000</v>
          </cell>
        </row>
        <row r="13689">
          <cell r="A13689" t="str">
            <v>CCIN001444-1000-002</v>
          </cell>
          <cell r="I13689">
            <v>450000</v>
          </cell>
        </row>
        <row r="13690">
          <cell r="A13690" t="str">
            <v>CCIN001444-2000-005</v>
          </cell>
          <cell r="I13690">
            <v>800000</v>
          </cell>
        </row>
        <row r="13691">
          <cell r="A13691" t="str">
            <v>CCIN001445-1000-001</v>
          </cell>
          <cell r="I13691">
            <v>50000</v>
          </cell>
        </row>
        <row r="13692">
          <cell r="A13692" t="str">
            <v>CCIN001445-1000-002</v>
          </cell>
          <cell r="I13692">
            <v>240000</v>
          </cell>
        </row>
        <row r="13693">
          <cell r="A13693" t="str">
            <v>CCIN001445-2000-001</v>
          </cell>
          <cell r="I13693">
            <v>50000</v>
          </cell>
        </row>
        <row r="13694">
          <cell r="A13694" t="str">
            <v>CCIN001445-3000-001</v>
          </cell>
          <cell r="I13694">
            <v>50000</v>
          </cell>
        </row>
        <row r="13695">
          <cell r="A13695" t="str">
            <v>CCIN001445-4000-001</v>
          </cell>
          <cell r="I13695">
            <v>50000</v>
          </cell>
        </row>
        <row r="13696">
          <cell r="A13696" t="str">
            <v>CCIN001445-5000-001</v>
          </cell>
          <cell r="I13696">
            <v>50000</v>
          </cell>
        </row>
        <row r="13697">
          <cell r="A13697" t="str">
            <v>CCIN001445-6000-001</v>
          </cell>
          <cell r="I13697">
            <v>50000</v>
          </cell>
        </row>
        <row r="13698">
          <cell r="A13698" t="str">
            <v>CCIN001445-7000-001</v>
          </cell>
          <cell r="I13698">
            <v>50000</v>
          </cell>
        </row>
        <row r="13699">
          <cell r="A13699" t="str">
            <v>CCIN001446-1000-001</v>
          </cell>
          <cell r="I13699">
            <v>294000</v>
          </cell>
        </row>
        <row r="13700">
          <cell r="A13700" t="str">
            <v>CCIN001446-1000-002</v>
          </cell>
          <cell r="I13700">
            <v>81850</v>
          </cell>
        </row>
        <row r="13701">
          <cell r="A13701" t="str">
            <v>CCIN001447-1000-001</v>
          </cell>
          <cell r="I13701">
            <v>100000</v>
          </cell>
        </row>
        <row r="13702">
          <cell r="A13702" t="str">
            <v>CCIN001447-1000-002</v>
          </cell>
          <cell r="I13702">
            <v>120000</v>
          </cell>
        </row>
        <row r="13703">
          <cell r="A13703" t="str">
            <v>CCIN001447-2000-005</v>
          </cell>
          <cell r="I13703">
            <v>291315</v>
          </cell>
        </row>
        <row r="13704">
          <cell r="A13704" t="str">
            <v>CCIN001447-5000-005</v>
          </cell>
          <cell r="I13704">
            <v>570000</v>
          </cell>
        </row>
        <row r="13705">
          <cell r="A13705" t="str">
            <v>CCIN001448-1000-001</v>
          </cell>
          <cell r="I13705">
            <v>220000</v>
          </cell>
        </row>
        <row r="13706">
          <cell r="A13706" t="str">
            <v>CCIN001448-1000-002</v>
          </cell>
          <cell r="I13706">
            <v>2354024.48</v>
          </cell>
        </row>
        <row r="13707">
          <cell r="A13707" t="str">
            <v>CCIN001448-2000-002</v>
          </cell>
          <cell r="I13707">
            <v>3676710</v>
          </cell>
        </row>
        <row r="13708">
          <cell r="A13708" t="str">
            <v>CCIN001448-3000-002</v>
          </cell>
          <cell r="I13708">
            <v>3676710</v>
          </cell>
        </row>
        <row r="13709">
          <cell r="A13709" t="str">
            <v>CCIN001449-10000-001</v>
          </cell>
          <cell r="I13709">
            <v>50000</v>
          </cell>
        </row>
        <row r="13710">
          <cell r="A13710" t="str">
            <v>CCIN001449-1000-001</v>
          </cell>
          <cell r="I13710">
            <v>50000</v>
          </cell>
        </row>
        <row r="13711">
          <cell r="A13711" t="str">
            <v>CCIN001449-1000-002</v>
          </cell>
          <cell r="I13711">
            <v>384000</v>
          </cell>
        </row>
        <row r="13712">
          <cell r="A13712" t="str">
            <v>CCIN001449-1000-005</v>
          </cell>
          <cell r="I13712">
            <v>180000</v>
          </cell>
        </row>
        <row r="13713">
          <cell r="A13713" t="str">
            <v>CCIN001449-11000-001</v>
          </cell>
          <cell r="I13713">
            <v>50000</v>
          </cell>
        </row>
        <row r="13714">
          <cell r="A13714" t="str">
            <v>CCIN001449-12000-001</v>
          </cell>
          <cell r="I13714">
            <v>50000</v>
          </cell>
        </row>
        <row r="13715">
          <cell r="A13715" t="str">
            <v>CCIN001449-15000-001</v>
          </cell>
          <cell r="I13715">
            <v>100000</v>
          </cell>
        </row>
        <row r="13716">
          <cell r="A13716" t="str">
            <v>CCIN001449-2000-001</v>
          </cell>
          <cell r="I13716">
            <v>50000</v>
          </cell>
        </row>
        <row r="13717">
          <cell r="A13717" t="str">
            <v>CCIN001449-2000-002</v>
          </cell>
          <cell r="I13717">
            <v>35000</v>
          </cell>
        </row>
        <row r="13718">
          <cell r="A13718" t="str">
            <v>CCIN001449-3000-001</v>
          </cell>
          <cell r="I13718">
            <v>50000</v>
          </cell>
        </row>
        <row r="13719">
          <cell r="A13719" t="str">
            <v>CCIN001449-4000-001</v>
          </cell>
          <cell r="I13719">
            <v>50000</v>
          </cell>
        </row>
        <row r="13720">
          <cell r="A13720" t="str">
            <v>CCIN001449-5000-001</v>
          </cell>
          <cell r="I13720">
            <v>50000</v>
          </cell>
        </row>
        <row r="13721">
          <cell r="A13721" t="str">
            <v>CCIN001449-6000-001</v>
          </cell>
          <cell r="I13721">
            <v>50000</v>
          </cell>
        </row>
        <row r="13722">
          <cell r="A13722" t="str">
            <v>CCIN001449-7000-001</v>
          </cell>
          <cell r="I13722">
            <v>50000</v>
          </cell>
        </row>
        <row r="13723">
          <cell r="A13723" t="str">
            <v>CCIN001449-8000-001</v>
          </cell>
          <cell r="I13723">
            <v>50000</v>
          </cell>
        </row>
        <row r="13724">
          <cell r="A13724" t="str">
            <v>CCIN001449-9000-001</v>
          </cell>
          <cell r="I13724">
            <v>50000</v>
          </cell>
        </row>
        <row r="13725">
          <cell r="A13725" t="str">
            <v>CCIN001450-10000-001</v>
          </cell>
          <cell r="I13725">
            <v>200000</v>
          </cell>
        </row>
        <row r="13726">
          <cell r="A13726" t="str">
            <v>CCIN001450-1000-001</v>
          </cell>
          <cell r="I13726">
            <v>300000</v>
          </cell>
        </row>
        <row r="13727">
          <cell r="A13727" t="str">
            <v>CCIN001450-1000-002</v>
          </cell>
          <cell r="I13727">
            <v>240000</v>
          </cell>
        </row>
        <row r="13728">
          <cell r="A13728" t="str">
            <v>CCIN001450-1000-005</v>
          </cell>
          <cell r="I13728">
            <v>10000</v>
          </cell>
        </row>
        <row r="13729">
          <cell r="A13729" t="str">
            <v>CCIN001450-11000-001</v>
          </cell>
          <cell r="I13729">
            <v>300000</v>
          </cell>
        </row>
        <row r="13730">
          <cell r="A13730" t="str">
            <v>CCIN001450-12000-001</v>
          </cell>
          <cell r="I13730">
            <v>300000</v>
          </cell>
        </row>
        <row r="13731">
          <cell r="A13731" t="str">
            <v>CCIN001450-13000-001</v>
          </cell>
          <cell r="I13731">
            <v>300000</v>
          </cell>
        </row>
        <row r="13732">
          <cell r="A13732" t="str">
            <v>CCIN001450-2000-002</v>
          </cell>
          <cell r="I13732">
            <v>240000</v>
          </cell>
        </row>
        <row r="13733">
          <cell r="A13733" t="str">
            <v>CCIN001450-3000-001</v>
          </cell>
          <cell r="I13733">
            <v>420000</v>
          </cell>
        </row>
        <row r="13734">
          <cell r="A13734" t="str">
            <v>CCIN001450-3000-002</v>
          </cell>
          <cell r="I13734">
            <v>240000</v>
          </cell>
        </row>
        <row r="13735">
          <cell r="A13735" t="str">
            <v>CCIN001450-4000-001</v>
          </cell>
          <cell r="I13735">
            <v>304000</v>
          </cell>
        </row>
        <row r="13736">
          <cell r="A13736" t="str">
            <v>CCIN001450-6000-001</v>
          </cell>
          <cell r="I13736">
            <v>304000</v>
          </cell>
        </row>
        <row r="13737">
          <cell r="A13737" t="str">
            <v>CCIN001450-7000-001</v>
          </cell>
          <cell r="I13737">
            <v>304000</v>
          </cell>
        </row>
        <row r="13738">
          <cell r="A13738" t="str">
            <v>CCIN001450-8000-001</v>
          </cell>
          <cell r="I13738">
            <v>400000</v>
          </cell>
        </row>
        <row r="13739">
          <cell r="A13739" t="str">
            <v>CCIN001450-9000-001</v>
          </cell>
          <cell r="I13739">
            <v>300000</v>
          </cell>
        </row>
        <row r="13740">
          <cell r="A13740" t="str">
            <v>CCIN001451-10000-001</v>
          </cell>
          <cell r="I13740">
            <v>400000</v>
          </cell>
        </row>
        <row r="13741">
          <cell r="A13741" t="str">
            <v>CCIN001451-1000-001</v>
          </cell>
          <cell r="I13741">
            <v>500000</v>
          </cell>
        </row>
        <row r="13742">
          <cell r="A13742" t="str">
            <v>CCIN001451-11000-001</v>
          </cell>
          <cell r="I13742">
            <v>1117660</v>
          </cell>
        </row>
        <row r="13743">
          <cell r="A13743" t="str">
            <v>CCIN001451-14000-001</v>
          </cell>
          <cell r="I13743">
            <v>150000</v>
          </cell>
        </row>
        <row r="13744">
          <cell r="A13744" t="str">
            <v>CCIN001451-16000-001</v>
          </cell>
          <cell r="I13744">
            <v>800000</v>
          </cell>
        </row>
        <row r="13745">
          <cell r="A13745" t="str">
            <v>CCIN001451-17000-001</v>
          </cell>
          <cell r="I13745">
            <v>100000</v>
          </cell>
        </row>
        <row r="13746">
          <cell r="A13746" t="str">
            <v>CCIN001451-18000-001</v>
          </cell>
          <cell r="I13746">
            <v>525625</v>
          </cell>
        </row>
        <row r="13747">
          <cell r="A13747" t="str">
            <v>CCIN001451-2000-001</v>
          </cell>
          <cell r="I13747">
            <v>600000</v>
          </cell>
        </row>
        <row r="13748">
          <cell r="A13748" t="str">
            <v>CCIN001451-3000-001</v>
          </cell>
          <cell r="I13748">
            <v>100000</v>
          </cell>
        </row>
        <row r="13749">
          <cell r="A13749" t="str">
            <v>CCIN001451-5000-001</v>
          </cell>
          <cell r="I13749">
            <v>600000</v>
          </cell>
        </row>
        <row r="13750">
          <cell r="A13750" t="str">
            <v>CCIN001451-6000-001</v>
          </cell>
          <cell r="I13750">
            <v>700000</v>
          </cell>
        </row>
        <row r="13751">
          <cell r="A13751" t="str">
            <v>CCIN001451-7000-001</v>
          </cell>
          <cell r="I13751">
            <v>747979</v>
          </cell>
        </row>
        <row r="13752">
          <cell r="A13752" t="str">
            <v>CCIN001451-8000-001</v>
          </cell>
          <cell r="I13752">
            <v>540532</v>
          </cell>
        </row>
        <row r="13753">
          <cell r="A13753" t="str">
            <v>CCIN001452-1000-001</v>
          </cell>
          <cell r="I13753">
            <v>100000</v>
          </cell>
        </row>
        <row r="13754">
          <cell r="A13754" t="str">
            <v>CCIN001452-1000-002</v>
          </cell>
          <cell r="I13754">
            <v>30000</v>
          </cell>
        </row>
        <row r="13755">
          <cell r="A13755" t="str">
            <v>CCIN001452-1000-005</v>
          </cell>
          <cell r="I13755">
            <v>400000</v>
          </cell>
        </row>
        <row r="13756">
          <cell r="A13756" t="str">
            <v>CCIN001452-2000-001</v>
          </cell>
          <cell r="I13756">
            <v>100000</v>
          </cell>
        </row>
        <row r="13757">
          <cell r="A13757" t="str">
            <v>CCIN001452-3000-001</v>
          </cell>
          <cell r="I13757">
            <v>100000</v>
          </cell>
        </row>
        <row r="13758">
          <cell r="A13758" t="str">
            <v>CCIN001452-3000-005</v>
          </cell>
          <cell r="I13758">
            <v>400000</v>
          </cell>
        </row>
        <row r="13759">
          <cell r="A13759" t="str">
            <v>CCIN001452-4000-001</v>
          </cell>
          <cell r="I13759">
            <v>100000</v>
          </cell>
        </row>
        <row r="13760">
          <cell r="A13760" t="str">
            <v>CCIN001452-5000-001</v>
          </cell>
          <cell r="I13760">
            <v>100000</v>
          </cell>
        </row>
        <row r="13761">
          <cell r="A13761" t="str">
            <v>CCIN001452-6000-001</v>
          </cell>
          <cell r="I13761">
            <v>100000</v>
          </cell>
        </row>
        <row r="13762">
          <cell r="A13762" t="str">
            <v>CCIN001452-7000-001</v>
          </cell>
          <cell r="I13762">
            <v>100000</v>
          </cell>
        </row>
        <row r="13763">
          <cell r="A13763" t="str">
            <v>CCIN001453-1000-001</v>
          </cell>
          <cell r="I13763">
            <v>2000000</v>
          </cell>
        </row>
        <row r="13764">
          <cell r="A13764" t="str">
            <v>CCIN001453-1000-002</v>
          </cell>
          <cell r="I13764">
            <v>528000</v>
          </cell>
        </row>
        <row r="13765">
          <cell r="A13765" t="str">
            <v>CCIN001453-1000-005</v>
          </cell>
          <cell r="I13765">
            <v>15000</v>
          </cell>
        </row>
        <row r="13766">
          <cell r="A13766" t="str">
            <v>CCIN001453-2000-001</v>
          </cell>
          <cell r="I13766">
            <v>2000000</v>
          </cell>
        </row>
        <row r="13767">
          <cell r="A13767" t="str">
            <v>CCIN001454-1000-001</v>
          </cell>
          <cell r="I13767">
            <v>558000</v>
          </cell>
        </row>
        <row r="13768">
          <cell r="A13768" t="str">
            <v>CCIN001454-1000-002</v>
          </cell>
          <cell r="I13768">
            <v>10000</v>
          </cell>
        </row>
        <row r="13769">
          <cell r="A13769" t="str">
            <v>CCIN001454-1000-005</v>
          </cell>
          <cell r="I13769">
            <v>1102453</v>
          </cell>
        </row>
        <row r="13770">
          <cell r="A13770" t="str">
            <v>CCIN001454-2000-002</v>
          </cell>
          <cell r="I13770">
            <v>10000</v>
          </cell>
        </row>
        <row r="13771">
          <cell r="A13771" t="str">
            <v>CCIN001454-3000-002</v>
          </cell>
          <cell r="I13771">
            <v>90000</v>
          </cell>
        </row>
        <row r="13772">
          <cell r="A13772" t="str">
            <v>CCIN001455-1000-001</v>
          </cell>
          <cell r="I13772">
            <v>40000</v>
          </cell>
        </row>
        <row r="13773">
          <cell r="A13773" t="str">
            <v>CCIN001456-1000-001</v>
          </cell>
          <cell r="I13773">
            <v>424000</v>
          </cell>
        </row>
        <row r="13774">
          <cell r="A13774" t="str">
            <v>CCIN001456-1000-002</v>
          </cell>
          <cell r="I13774">
            <v>640000</v>
          </cell>
        </row>
        <row r="13775">
          <cell r="A13775" t="str">
            <v>CCIN001456-1000-005</v>
          </cell>
          <cell r="I13775">
            <v>25000</v>
          </cell>
        </row>
        <row r="13776">
          <cell r="A13776" t="str">
            <v>CCIN001456-3000-002</v>
          </cell>
          <cell r="I13776">
            <v>10000</v>
          </cell>
        </row>
        <row r="13777">
          <cell r="A13777" t="str">
            <v>CCIN001456-4000-002</v>
          </cell>
          <cell r="I13777">
            <v>21000</v>
          </cell>
        </row>
        <row r="13778">
          <cell r="A13778" t="str">
            <v>CCIN001457-1000-001</v>
          </cell>
          <cell r="I13778">
            <v>108000</v>
          </cell>
        </row>
        <row r="13779">
          <cell r="A13779" t="str">
            <v>CCIN001457-1000-002</v>
          </cell>
          <cell r="I13779">
            <v>118192</v>
          </cell>
        </row>
        <row r="13780">
          <cell r="A13780" t="str">
            <v>CCIN001457-1000-005</v>
          </cell>
          <cell r="I13780">
            <v>20000</v>
          </cell>
        </row>
        <row r="13781">
          <cell r="A13781" t="str">
            <v>CCIN001457-2000-002</v>
          </cell>
          <cell r="I13781">
            <v>105000</v>
          </cell>
        </row>
        <row r="13782">
          <cell r="A13782" t="str">
            <v>CCIN001457-3000-001</v>
          </cell>
          <cell r="I13782">
            <v>140000</v>
          </cell>
        </row>
        <row r="13783">
          <cell r="A13783" t="str">
            <v>CCIN001457-4000-005</v>
          </cell>
          <cell r="I13783">
            <v>90000</v>
          </cell>
        </row>
        <row r="13784">
          <cell r="A13784" t="str">
            <v>CCIN001457-5000-005</v>
          </cell>
          <cell r="I13784">
            <v>300000</v>
          </cell>
        </row>
        <row r="13785">
          <cell r="A13785" t="str">
            <v>CCIN001458-1000-001</v>
          </cell>
          <cell r="I13785">
            <v>328000</v>
          </cell>
        </row>
        <row r="13786">
          <cell r="A13786" t="str">
            <v>CCIN001458-1000-005</v>
          </cell>
          <cell r="I13786">
            <v>16400</v>
          </cell>
        </row>
        <row r="13787">
          <cell r="A13787" t="str">
            <v>CCIN001458-2000-005</v>
          </cell>
          <cell r="I13787">
            <v>595000</v>
          </cell>
        </row>
        <row r="13788">
          <cell r="A13788" t="str">
            <v>CCIN001459-1000-001</v>
          </cell>
          <cell r="I13788">
            <v>4240000</v>
          </cell>
        </row>
        <row r="13789">
          <cell r="A13789" t="str">
            <v>CCIN001459-1000-002</v>
          </cell>
          <cell r="I13789">
            <v>395000</v>
          </cell>
        </row>
        <row r="13790">
          <cell r="A13790" t="str">
            <v>CCIN001459-3000-002</v>
          </cell>
          <cell r="I13790">
            <v>70000</v>
          </cell>
        </row>
        <row r="13791">
          <cell r="A13791" t="str">
            <v>CCIN001460-1000-001</v>
          </cell>
          <cell r="I13791">
            <v>216524</v>
          </cell>
        </row>
        <row r="13792">
          <cell r="A13792" t="str">
            <v>CCIN001460-1000-002</v>
          </cell>
          <cell r="I13792">
            <v>118192</v>
          </cell>
        </row>
        <row r="13793">
          <cell r="A13793" t="str">
            <v>CCIN001460-2000-002</v>
          </cell>
          <cell r="I13793">
            <v>100000</v>
          </cell>
        </row>
        <row r="13794">
          <cell r="A13794" t="str">
            <v>CCIN001461-1000-001</v>
          </cell>
          <cell r="I13794">
            <v>300000</v>
          </cell>
        </row>
        <row r="13795">
          <cell r="A13795" t="str">
            <v>CCIN001461-1000-002</v>
          </cell>
          <cell r="I13795">
            <v>340000</v>
          </cell>
        </row>
        <row r="13796">
          <cell r="A13796" t="str">
            <v>CCIN001461-1000-005</v>
          </cell>
          <cell r="I13796">
            <v>14000</v>
          </cell>
        </row>
        <row r="13797">
          <cell r="A13797" t="str">
            <v>CCIN001461-2000-005</v>
          </cell>
          <cell r="I13797">
            <v>206873</v>
          </cell>
        </row>
        <row r="13798">
          <cell r="A13798" t="str">
            <v>CCIN001462-1000-001</v>
          </cell>
          <cell r="I13798">
            <v>130000</v>
          </cell>
        </row>
        <row r="13799">
          <cell r="A13799" t="str">
            <v>CCIN001462-1000-002</v>
          </cell>
          <cell r="I13799">
            <v>1607554</v>
          </cell>
        </row>
        <row r="13800">
          <cell r="A13800" t="str">
            <v>CCIN001462-2000-001</v>
          </cell>
          <cell r="I13800">
            <v>130000</v>
          </cell>
        </row>
        <row r="13801">
          <cell r="A13801" t="str">
            <v>CCIN001462-2000-002</v>
          </cell>
          <cell r="I13801">
            <v>500000</v>
          </cell>
        </row>
        <row r="13802">
          <cell r="A13802" t="str">
            <v>CCIN001462-3000-002</v>
          </cell>
          <cell r="I13802">
            <v>200000</v>
          </cell>
        </row>
        <row r="13803">
          <cell r="A13803" t="str">
            <v>CCIN001462-4000-002</v>
          </cell>
          <cell r="I13803">
            <v>150000</v>
          </cell>
        </row>
        <row r="13804">
          <cell r="A13804" t="str">
            <v>CCIN001462-5000-001</v>
          </cell>
          <cell r="I13804">
            <v>130000</v>
          </cell>
        </row>
        <row r="13805">
          <cell r="A13805" t="str">
            <v>CCIN001462-5000-002</v>
          </cell>
          <cell r="I13805">
            <v>150000</v>
          </cell>
        </row>
        <row r="13806">
          <cell r="A13806" t="str">
            <v>CCIN001462-6000-002</v>
          </cell>
          <cell r="I13806">
            <v>250000</v>
          </cell>
        </row>
        <row r="13807">
          <cell r="A13807" t="str">
            <v>CCIN001462-7000-002</v>
          </cell>
          <cell r="I13807">
            <v>1200000</v>
          </cell>
        </row>
        <row r="13808">
          <cell r="A13808" t="str">
            <v>CCIN001463-1000-001</v>
          </cell>
          <cell r="I13808">
            <v>599026</v>
          </cell>
        </row>
        <row r="13809">
          <cell r="A13809" t="str">
            <v>CCIN001463-1000-002</v>
          </cell>
          <cell r="I13809">
            <v>135000</v>
          </cell>
        </row>
        <row r="13810">
          <cell r="A13810" t="str">
            <v>CCIN001463-2000-001</v>
          </cell>
          <cell r="I13810">
            <v>109000</v>
          </cell>
        </row>
        <row r="13811">
          <cell r="A13811" t="str">
            <v>CCIN001464-1000-001</v>
          </cell>
          <cell r="I13811">
            <v>186000</v>
          </cell>
        </row>
        <row r="13812">
          <cell r="A13812" t="str">
            <v>CCIN001464-3000-002</v>
          </cell>
          <cell r="I13812">
            <v>3169000</v>
          </cell>
        </row>
        <row r="13813">
          <cell r="A13813" t="str">
            <v>CCIN001464-7000-002</v>
          </cell>
          <cell r="I13813">
            <v>200000</v>
          </cell>
        </row>
        <row r="13814">
          <cell r="A13814" t="str">
            <v>CCIN001464-8000-002</v>
          </cell>
          <cell r="I13814">
            <v>4500000</v>
          </cell>
        </row>
        <row r="13815">
          <cell r="A13815" t="str">
            <v>CCIN001464-9000-002</v>
          </cell>
          <cell r="I13815">
            <v>125000</v>
          </cell>
        </row>
        <row r="13816">
          <cell r="A13816" t="str">
            <v>CCIN001465-1000-001</v>
          </cell>
          <cell r="I13816">
            <v>20000</v>
          </cell>
        </row>
        <row r="13817">
          <cell r="A13817" t="str">
            <v>CCIN001465-1000-002</v>
          </cell>
          <cell r="I13817">
            <v>55000</v>
          </cell>
        </row>
        <row r="13818">
          <cell r="A13818" t="str">
            <v>CCIN001465-1000-005</v>
          </cell>
          <cell r="I13818">
            <v>50000</v>
          </cell>
        </row>
        <row r="13819">
          <cell r="A13819" t="str">
            <v>CCIN001465-2000-001</v>
          </cell>
          <cell r="I13819">
            <v>45000</v>
          </cell>
        </row>
        <row r="13820">
          <cell r="A13820" t="str">
            <v>CCIN001466-1000-001</v>
          </cell>
          <cell r="I13820">
            <v>180000</v>
          </cell>
        </row>
        <row r="13821">
          <cell r="A13821" t="str">
            <v>CCIN001466-1000-002</v>
          </cell>
          <cell r="I13821">
            <v>100870</v>
          </cell>
        </row>
        <row r="13822">
          <cell r="A13822" t="str">
            <v>CCIN001466-1000-005</v>
          </cell>
          <cell r="I13822">
            <v>40000</v>
          </cell>
        </row>
        <row r="13823">
          <cell r="A13823" t="str">
            <v>CCIN001466-3000-001</v>
          </cell>
          <cell r="I13823">
            <v>204000</v>
          </cell>
        </row>
        <row r="13824">
          <cell r="A13824" t="str">
            <v>CCIN001467-1000-001</v>
          </cell>
          <cell r="I13824">
            <v>1000000</v>
          </cell>
        </row>
        <row r="13825">
          <cell r="A13825" t="str">
            <v>CCIN001467-1000-005</v>
          </cell>
          <cell r="I13825">
            <v>518000</v>
          </cell>
        </row>
        <row r="13826">
          <cell r="A13826" t="str">
            <v>CCIN001468-1000-001</v>
          </cell>
          <cell r="I13826">
            <v>240000</v>
          </cell>
        </row>
        <row r="13827">
          <cell r="A13827" t="str">
            <v>CCIN001468-1000-002</v>
          </cell>
          <cell r="I13827">
            <v>290000</v>
          </cell>
        </row>
        <row r="13828">
          <cell r="A13828" t="str">
            <v>CCIN001468-1000-005</v>
          </cell>
          <cell r="I13828">
            <v>55000</v>
          </cell>
        </row>
        <row r="13829">
          <cell r="A13829" t="str">
            <v>CCIN001469-1000-001</v>
          </cell>
          <cell r="I13829">
            <v>200000</v>
          </cell>
        </row>
        <row r="13830">
          <cell r="A13830" t="str">
            <v>CCIN001469-1000-002</v>
          </cell>
          <cell r="I13830">
            <v>208000</v>
          </cell>
        </row>
        <row r="13831">
          <cell r="A13831" t="str">
            <v>CCIN001469-1000-005</v>
          </cell>
          <cell r="I13831">
            <v>1647412</v>
          </cell>
        </row>
        <row r="13832">
          <cell r="A13832" t="str">
            <v>CCIN001470-1000-001</v>
          </cell>
          <cell r="I13832">
            <v>20000</v>
          </cell>
        </row>
        <row r="13833">
          <cell r="A13833" t="str">
            <v>CCIN001470-1000-002</v>
          </cell>
          <cell r="I13833">
            <v>80000</v>
          </cell>
        </row>
        <row r="13834">
          <cell r="A13834" t="str">
            <v>CCIN001470-1000-005</v>
          </cell>
          <cell r="I13834">
            <v>210000</v>
          </cell>
        </row>
        <row r="13835">
          <cell r="A13835" t="str">
            <v>CCIN001470-11000-001</v>
          </cell>
          <cell r="I13835">
            <v>69981</v>
          </cell>
        </row>
        <row r="13836">
          <cell r="A13836" t="str">
            <v>CCIN001470-15000-001</v>
          </cell>
          <cell r="I13836">
            <v>27235</v>
          </cell>
        </row>
        <row r="13837">
          <cell r="A13837" t="str">
            <v>CCIN001470-16000-001</v>
          </cell>
          <cell r="I13837">
            <v>205000</v>
          </cell>
        </row>
        <row r="13838">
          <cell r="A13838" t="str">
            <v>CCIN001470-17000-001</v>
          </cell>
          <cell r="I13838">
            <v>14500</v>
          </cell>
        </row>
        <row r="13839">
          <cell r="A13839" t="str">
            <v>CCIN001470-18000-001</v>
          </cell>
          <cell r="I13839">
            <v>190000</v>
          </cell>
        </row>
        <row r="13840">
          <cell r="A13840" t="str">
            <v>CCIN001470-19000-001</v>
          </cell>
          <cell r="I13840">
            <v>30000</v>
          </cell>
        </row>
        <row r="13841">
          <cell r="A13841" t="str">
            <v>CCIN001470-20000-001</v>
          </cell>
          <cell r="I13841">
            <v>380000</v>
          </cell>
        </row>
        <row r="13842">
          <cell r="A13842" t="str">
            <v>CCIN001470-2000-001</v>
          </cell>
          <cell r="I13842">
            <v>30000</v>
          </cell>
        </row>
        <row r="13843">
          <cell r="A13843" t="str">
            <v>CCIN001470-21000-001</v>
          </cell>
          <cell r="I13843">
            <v>190000</v>
          </cell>
        </row>
        <row r="13844">
          <cell r="A13844" t="str">
            <v>CCIN001470-22000-001</v>
          </cell>
          <cell r="I13844">
            <v>20000</v>
          </cell>
        </row>
        <row r="13845">
          <cell r="A13845" t="str">
            <v>CCIN001470-23000-001</v>
          </cell>
          <cell r="I13845">
            <v>48511</v>
          </cell>
        </row>
        <row r="13846">
          <cell r="A13846" t="str">
            <v>CCIN001470-24000-001</v>
          </cell>
          <cell r="I13846">
            <v>37873</v>
          </cell>
        </row>
        <row r="13847">
          <cell r="A13847" t="str">
            <v>CCIN001470-25000-001</v>
          </cell>
          <cell r="I13847">
            <v>200000</v>
          </cell>
        </row>
        <row r="13848">
          <cell r="A13848" t="str">
            <v>CCIN001470-26000-001</v>
          </cell>
          <cell r="I13848">
            <v>48511</v>
          </cell>
        </row>
        <row r="13849">
          <cell r="A13849" t="str">
            <v>CCIN001470-27000-001</v>
          </cell>
          <cell r="I13849">
            <v>190000</v>
          </cell>
        </row>
        <row r="13850">
          <cell r="A13850" t="str">
            <v>CCIN001470-28000-001</v>
          </cell>
          <cell r="I13850">
            <v>59149</v>
          </cell>
        </row>
        <row r="13851">
          <cell r="A13851" t="str">
            <v>CCIN001470-29000-001</v>
          </cell>
          <cell r="I13851">
            <v>37084</v>
          </cell>
        </row>
        <row r="13852">
          <cell r="A13852" t="str">
            <v>CCIN001470-30000-001</v>
          </cell>
          <cell r="I13852">
            <v>75107</v>
          </cell>
        </row>
        <row r="13853">
          <cell r="A13853" t="str">
            <v>CCIN001470-3000-001</v>
          </cell>
          <cell r="I13853">
            <v>60000</v>
          </cell>
        </row>
        <row r="13854">
          <cell r="A13854" t="str">
            <v>CCIN001470-32000-001</v>
          </cell>
          <cell r="I13854">
            <v>16596</v>
          </cell>
        </row>
        <row r="13855">
          <cell r="A13855" t="str">
            <v>CCIN001470-33000-001</v>
          </cell>
          <cell r="I13855">
            <v>85000</v>
          </cell>
        </row>
        <row r="13856">
          <cell r="A13856" t="str">
            <v>CCIN001470-34000-001</v>
          </cell>
          <cell r="I13856">
            <v>50000</v>
          </cell>
        </row>
        <row r="13857">
          <cell r="A13857" t="str">
            <v>CCIN001470-35000-001</v>
          </cell>
          <cell r="I13857">
            <v>185000</v>
          </cell>
        </row>
        <row r="13858">
          <cell r="A13858" t="str">
            <v>CCIN001470-4000-001</v>
          </cell>
          <cell r="I13858">
            <v>75000</v>
          </cell>
        </row>
        <row r="13859">
          <cell r="A13859" t="str">
            <v>CCIN001470-7000-001</v>
          </cell>
          <cell r="I13859">
            <v>192974</v>
          </cell>
        </row>
        <row r="13860">
          <cell r="A13860" t="str">
            <v>CCIN001471-1000-001</v>
          </cell>
          <cell r="I13860">
            <v>200000</v>
          </cell>
        </row>
        <row r="13861">
          <cell r="A13861" t="str">
            <v>CCIN001471-1000-002</v>
          </cell>
          <cell r="I13861">
            <v>277767</v>
          </cell>
        </row>
        <row r="13862">
          <cell r="A13862" t="str">
            <v>CCIN001471-1000-005</v>
          </cell>
          <cell r="I13862">
            <v>775477</v>
          </cell>
        </row>
        <row r="13863">
          <cell r="A13863" t="str">
            <v>CCIN001471-2000-001</v>
          </cell>
          <cell r="I13863">
            <v>300000</v>
          </cell>
        </row>
        <row r="13864">
          <cell r="A13864" t="str">
            <v>CCIN001471-2000-005</v>
          </cell>
          <cell r="I13864">
            <v>1000000</v>
          </cell>
        </row>
        <row r="13865">
          <cell r="A13865" t="str">
            <v>CCIN001471-4000-005</v>
          </cell>
          <cell r="I13865">
            <v>951050</v>
          </cell>
        </row>
        <row r="13866">
          <cell r="A13866" t="str">
            <v>CCIN001472-10000-001</v>
          </cell>
          <cell r="I13866">
            <v>100000</v>
          </cell>
        </row>
        <row r="13867">
          <cell r="A13867" t="str">
            <v>CCIN001472-1000-001</v>
          </cell>
          <cell r="I13867">
            <v>100000</v>
          </cell>
        </row>
        <row r="13868">
          <cell r="A13868" t="str">
            <v>CCIN001472-1000-002</v>
          </cell>
          <cell r="I13868">
            <v>220000</v>
          </cell>
        </row>
        <row r="13869">
          <cell r="A13869" t="str">
            <v>CCIN001472-1000-005</v>
          </cell>
          <cell r="I13869">
            <v>50000</v>
          </cell>
        </row>
        <row r="13870">
          <cell r="A13870" t="str">
            <v>CCIN001472-11000-001</v>
          </cell>
          <cell r="I13870">
            <v>100000</v>
          </cell>
        </row>
        <row r="13871">
          <cell r="A13871" t="str">
            <v>CCIN001472-12000-001</v>
          </cell>
          <cell r="I13871">
            <v>100000</v>
          </cell>
        </row>
        <row r="13872">
          <cell r="A13872" t="str">
            <v>CCIN001472-14000-001</v>
          </cell>
          <cell r="I13872">
            <v>100000</v>
          </cell>
        </row>
        <row r="13873">
          <cell r="A13873" t="str">
            <v>CCIN001472-15000-001</v>
          </cell>
          <cell r="I13873">
            <v>600000</v>
          </cell>
        </row>
        <row r="13874">
          <cell r="A13874" t="str">
            <v>CCIN001472-16000-001</v>
          </cell>
          <cell r="I13874">
            <v>268000</v>
          </cell>
        </row>
        <row r="13875">
          <cell r="A13875" t="str">
            <v>CCIN001472-18000-001</v>
          </cell>
          <cell r="I13875">
            <v>350000</v>
          </cell>
        </row>
        <row r="13876">
          <cell r="A13876" t="str">
            <v>CCIN001472-20000-001</v>
          </cell>
          <cell r="I13876">
            <v>350000</v>
          </cell>
        </row>
        <row r="13877">
          <cell r="A13877" t="str">
            <v>CCIN001472-2000-001</v>
          </cell>
          <cell r="I13877">
            <v>100000</v>
          </cell>
        </row>
        <row r="13878">
          <cell r="A13878" t="str">
            <v>CCIN001472-2000-005</v>
          </cell>
          <cell r="I13878">
            <v>30000</v>
          </cell>
        </row>
        <row r="13879">
          <cell r="A13879" t="str">
            <v>CCIN001472-21000-001</v>
          </cell>
          <cell r="I13879">
            <v>350000</v>
          </cell>
        </row>
        <row r="13880">
          <cell r="A13880" t="str">
            <v>CCIN001472-22000-001</v>
          </cell>
          <cell r="I13880">
            <v>500000</v>
          </cell>
        </row>
        <row r="13881">
          <cell r="A13881" t="str">
            <v>CCIN001472-3000-001</v>
          </cell>
          <cell r="I13881">
            <v>100000</v>
          </cell>
        </row>
        <row r="13882">
          <cell r="A13882" t="str">
            <v>CCIN001472-4000-001</v>
          </cell>
          <cell r="I13882">
            <v>100000</v>
          </cell>
        </row>
        <row r="13883">
          <cell r="A13883" t="str">
            <v>CCIN001472-5000-001</v>
          </cell>
          <cell r="I13883">
            <v>100000</v>
          </cell>
        </row>
        <row r="13884">
          <cell r="A13884" t="str">
            <v>CCIN001472-6000-001</v>
          </cell>
          <cell r="I13884">
            <v>100000</v>
          </cell>
        </row>
        <row r="13885">
          <cell r="A13885" t="str">
            <v>CCIN001472-8000-001</v>
          </cell>
          <cell r="I13885">
            <v>100000</v>
          </cell>
        </row>
        <row r="13886">
          <cell r="A13886" t="str">
            <v>CCIN001472-9000-001</v>
          </cell>
          <cell r="I13886">
            <v>100000</v>
          </cell>
        </row>
        <row r="13887">
          <cell r="A13887" t="str">
            <v>CCIN001474-1000-002</v>
          </cell>
          <cell r="I13887">
            <v>636422</v>
          </cell>
        </row>
        <row r="13888">
          <cell r="A13888" t="str">
            <v>CCIN001474-1000-005</v>
          </cell>
          <cell r="I13888">
            <v>320000</v>
          </cell>
        </row>
        <row r="13889">
          <cell r="A13889" t="str">
            <v>CCIN001474-3000-001</v>
          </cell>
          <cell r="I13889">
            <v>2000000</v>
          </cell>
        </row>
        <row r="13890">
          <cell r="A13890" t="str">
            <v>CCIN001475-1000-001</v>
          </cell>
          <cell r="I13890">
            <v>258000</v>
          </cell>
        </row>
        <row r="13891">
          <cell r="A13891" t="str">
            <v>CCIN001476-1000-001</v>
          </cell>
          <cell r="I13891">
            <v>200000</v>
          </cell>
        </row>
        <row r="13892">
          <cell r="A13892" t="str">
            <v>CCIN001476-1000-005</v>
          </cell>
          <cell r="I13892">
            <v>90000</v>
          </cell>
        </row>
        <row r="13893">
          <cell r="A13893" t="str">
            <v>CCIN001477-1000-005</v>
          </cell>
          <cell r="I13893">
            <v>30000</v>
          </cell>
        </row>
        <row r="13894">
          <cell r="A13894" t="str">
            <v>CCIN001477-2000-001</v>
          </cell>
          <cell r="I13894">
            <v>200000</v>
          </cell>
        </row>
        <row r="13895">
          <cell r="A13895" t="str">
            <v>CCIN001478-1000-001</v>
          </cell>
          <cell r="I13895">
            <v>830000</v>
          </cell>
        </row>
        <row r="13896">
          <cell r="A13896" t="str">
            <v>CCIN001478-1000-002</v>
          </cell>
          <cell r="I13896">
            <v>400000</v>
          </cell>
        </row>
        <row r="13897">
          <cell r="A13897" t="str">
            <v>CCIN001478-1000-005</v>
          </cell>
          <cell r="I13897">
            <v>40000</v>
          </cell>
        </row>
        <row r="13898">
          <cell r="A13898" t="str">
            <v>CCIN001479-1000-001</v>
          </cell>
          <cell r="I13898">
            <v>459000</v>
          </cell>
        </row>
        <row r="13899">
          <cell r="A13899" t="str">
            <v>CCIN001479-1000-002</v>
          </cell>
          <cell r="I13899">
            <v>270000</v>
          </cell>
        </row>
        <row r="13900">
          <cell r="A13900" t="str">
            <v>CCIN001479-1000-005</v>
          </cell>
          <cell r="I13900">
            <v>70000</v>
          </cell>
        </row>
        <row r="13901">
          <cell r="A13901" t="str">
            <v>CCIN001479-2000-001</v>
          </cell>
          <cell r="I13901">
            <v>708000</v>
          </cell>
        </row>
        <row r="13902">
          <cell r="A13902" t="str">
            <v>CCIN001480-1000-001</v>
          </cell>
          <cell r="I13902">
            <v>412000</v>
          </cell>
        </row>
        <row r="13903">
          <cell r="A13903" t="str">
            <v>CCIN001480-1000-002</v>
          </cell>
          <cell r="I13903">
            <v>300000</v>
          </cell>
        </row>
        <row r="13904">
          <cell r="A13904" t="str">
            <v>CCIN001480-2000-002</v>
          </cell>
          <cell r="I13904">
            <v>485368</v>
          </cell>
        </row>
        <row r="13905">
          <cell r="A13905" t="str">
            <v>CCIN001481-1000-001</v>
          </cell>
          <cell r="I13905">
            <v>400000</v>
          </cell>
        </row>
        <row r="13906">
          <cell r="A13906" t="str">
            <v>CCIN001481-1000-002</v>
          </cell>
          <cell r="I13906">
            <v>260000</v>
          </cell>
        </row>
        <row r="13907">
          <cell r="A13907" t="str">
            <v>CCIN001482-1000-001</v>
          </cell>
          <cell r="I13907">
            <v>40000</v>
          </cell>
        </row>
        <row r="13908">
          <cell r="A13908" t="str">
            <v>CCIN001482-1000-002</v>
          </cell>
          <cell r="I13908">
            <v>520000</v>
          </cell>
        </row>
        <row r="13909">
          <cell r="A13909" t="str">
            <v>CCIN001482-2000-002</v>
          </cell>
          <cell r="I13909">
            <v>422000</v>
          </cell>
        </row>
        <row r="13910">
          <cell r="A13910" t="str">
            <v>CCIN001483-1000-005</v>
          </cell>
          <cell r="I13910">
            <v>75000</v>
          </cell>
        </row>
        <row r="13911">
          <cell r="A13911" t="str">
            <v>CCIN001483-2000-002</v>
          </cell>
          <cell r="I13911">
            <v>350000</v>
          </cell>
        </row>
        <row r="13912">
          <cell r="A13912" t="str">
            <v>CCIN001485-10000-001</v>
          </cell>
          <cell r="I13912">
            <v>1100000</v>
          </cell>
        </row>
        <row r="13913">
          <cell r="A13913" t="str">
            <v>CCIN001485-1000-001</v>
          </cell>
          <cell r="I13913">
            <v>400000</v>
          </cell>
        </row>
        <row r="13914">
          <cell r="A13914" t="str">
            <v>CCIN001485-1000-002</v>
          </cell>
          <cell r="I13914">
            <v>60000</v>
          </cell>
        </row>
        <row r="13915">
          <cell r="A13915" t="str">
            <v>CCIN001485-12000-001</v>
          </cell>
          <cell r="I13915">
            <v>541000</v>
          </cell>
        </row>
        <row r="13916">
          <cell r="A13916" t="str">
            <v>CCIN001485-2000-001</v>
          </cell>
          <cell r="I13916">
            <v>400000</v>
          </cell>
        </row>
        <row r="13917">
          <cell r="A13917" t="str">
            <v>CCIN001485-2000-002</v>
          </cell>
          <cell r="I13917">
            <v>40000</v>
          </cell>
        </row>
        <row r="13918">
          <cell r="A13918" t="str">
            <v>CCIN001485-3000-001</v>
          </cell>
          <cell r="I13918">
            <v>404000</v>
          </cell>
        </row>
        <row r="13919">
          <cell r="A13919" t="str">
            <v>CCIN001485-4000-001</v>
          </cell>
          <cell r="I13919">
            <v>900000</v>
          </cell>
        </row>
        <row r="13920">
          <cell r="A13920" t="str">
            <v>CCIN001485-5000-001</v>
          </cell>
          <cell r="I13920">
            <v>730000</v>
          </cell>
        </row>
        <row r="13921">
          <cell r="A13921" t="str">
            <v>CCIN001485-6000-001</v>
          </cell>
          <cell r="I13921">
            <v>1000000</v>
          </cell>
        </row>
        <row r="13922">
          <cell r="A13922" t="str">
            <v>CCIN001485-8000-001</v>
          </cell>
          <cell r="I13922">
            <v>1100000</v>
          </cell>
        </row>
        <row r="13923">
          <cell r="A13923" t="str">
            <v>CCIN001485-9000-001</v>
          </cell>
          <cell r="I13923">
            <v>1321000</v>
          </cell>
        </row>
        <row r="13924">
          <cell r="A13924" t="str">
            <v>CCIN001486-1000-005</v>
          </cell>
          <cell r="I13924">
            <v>21626</v>
          </cell>
        </row>
        <row r="13925">
          <cell r="A13925" t="str">
            <v>CCIN001486-2000-001</v>
          </cell>
          <cell r="I13925">
            <v>2000000</v>
          </cell>
        </row>
        <row r="13926">
          <cell r="A13926" t="str">
            <v>CCIN001487-1000-001</v>
          </cell>
          <cell r="I13926">
            <v>244000</v>
          </cell>
        </row>
        <row r="13927">
          <cell r="A13927" t="str">
            <v>CCIN001487-1000-005</v>
          </cell>
          <cell r="I13927">
            <v>160000</v>
          </cell>
        </row>
        <row r="13928">
          <cell r="A13928" t="str">
            <v>CCIN001487-2000-002</v>
          </cell>
          <cell r="I13928">
            <v>810000</v>
          </cell>
        </row>
        <row r="13929">
          <cell r="A13929" t="str">
            <v>CCIN001488-1000-001</v>
          </cell>
          <cell r="I13929">
            <v>404000</v>
          </cell>
        </row>
        <row r="13930">
          <cell r="A13930" t="str">
            <v>CCIN001488-1000-002</v>
          </cell>
          <cell r="I13930">
            <v>193000</v>
          </cell>
        </row>
        <row r="13931">
          <cell r="A13931" t="str">
            <v>CCIN001488-4000-002</v>
          </cell>
          <cell r="I13931">
            <v>160000</v>
          </cell>
        </row>
        <row r="13932">
          <cell r="A13932" t="str">
            <v>CCIN001488-5000-002</v>
          </cell>
          <cell r="I13932">
            <v>200000</v>
          </cell>
        </row>
        <row r="13933">
          <cell r="A13933" t="str">
            <v>CCIN001489-1000-001</v>
          </cell>
          <cell r="I13933">
            <v>130000</v>
          </cell>
        </row>
        <row r="13934">
          <cell r="A13934" t="str">
            <v>CCIN001489-1000-002</v>
          </cell>
          <cell r="I13934">
            <v>450000</v>
          </cell>
        </row>
        <row r="13935">
          <cell r="A13935" t="str">
            <v>CCIN001490-1000-001</v>
          </cell>
          <cell r="I13935">
            <v>200000</v>
          </cell>
        </row>
        <row r="13936">
          <cell r="A13936" t="str">
            <v>CCIN001490-1000-005</v>
          </cell>
          <cell r="I13936">
            <v>870000</v>
          </cell>
        </row>
        <row r="13937">
          <cell r="A13937" t="str">
            <v>CCIN001490-2000-001</v>
          </cell>
          <cell r="I13937">
            <v>240000</v>
          </cell>
        </row>
        <row r="13938">
          <cell r="A13938" t="str">
            <v>CCIN001490-2000-002</v>
          </cell>
          <cell r="I13938">
            <v>550000</v>
          </cell>
        </row>
        <row r="13939">
          <cell r="A13939" t="str">
            <v>CCIN001490-3000-001</v>
          </cell>
          <cell r="I13939">
            <v>200000</v>
          </cell>
        </row>
        <row r="13940">
          <cell r="A13940" t="str">
            <v>CCIN001490-4000-001</v>
          </cell>
          <cell r="I13940">
            <v>115000</v>
          </cell>
        </row>
        <row r="13941">
          <cell r="A13941" t="str">
            <v>CCIN001490-4000-002</v>
          </cell>
          <cell r="I13941">
            <v>357720</v>
          </cell>
        </row>
        <row r="13942">
          <cell r="A13942" t="str">
            <v>CCIN001491-1000-002</v>
          </cell>
          <cell r="I13942">
            <v>227586</v>
          </cell>
        </row>
        <row r="13943">
          <cell r="A13943" t="str">
            <v>CCIN001491-2000-001</v>
          </cell>
          <cell r="I13943">
            <v>487448</v>
          </cell>
        </row>
        <row r="13944">
          <cell r="A13944" t="str">
            <v>CCIN001491-2000-005</v>
          </cell>
          <cell r="I13944">
            <v>65000</v>
          </cell>
        </row>
        <row r="13945">
          <cell r="A13945" t="str">
            <v>CCIN001492-1000-001</v>
          </cell>
          <cell r="I13945">
            <v>380000</v>
          </cell>
        </row>
        <row r="13946">
          <cell r="A13946" t="str">
            <v>CCIN001492-1000-002</v>
          </cell>
          <cell r="I13946">
            <v>2200000</v>
          </cell>
        </row>
        <row r="13947">
          <cell r="A13947" t="str">
            <v>CCIN001492-1000-005</v>
          </cell>
          <cell r="I13947">
            <v>16088</v>
          </cell>
        </row>
        <row r="13948">
          <cell r="A13948" t="str">
            <v>CCIN001492-4000-002</v>
          </cell>
          <cell r="I13948">
            <v>3000000</v>
          </cell>
        </row>
        <row r="13949">
          <cell r="A13949" t="str">
            <v>CCIN001493-1000-001</v>
          </cell>
          <cell r="I13949">
            <v>50000</v>
          </cell>
        </row>
        <row r="13950">
          <cell r="A13950" t="str">
            <v>CCIN001493-2000-001</v>
          </cell>
          <cell r="I13950">
            <v>50000</v>
          </cell>
        </row>
        <row r="13951">
          <cell r="A13951" t="str">
            <v>CCIN001494-1000-001</v>
          </cell>
          <cell r="I13951">
            <v>700000</v>
          </cell>
        </row>
        <row r="13952">
          <cell r="A13952" t="str">
            <v>CCIN001494-1000-002</v>
          </cell>
          <cell r="I13952">
            <v>100000</v>
          </cell>
        </row>
        <row r="13953">
          <cell r="A13953" t="str">
            <v>CCIN001494-3000-001</v>
          </cell>
          <cell r="I13953">
            <v>700000</v>
          </cell>
        </row>
        <row r="13954">
          <cell r="A13954" t="str">
            <v>CCIN001495-1000-001</v>
          </cell>
          <cell r="I13954">
            <v>420000</v>
          </cell>
        </row>
        <row r="13955">
          <cell r="A13955" t="str">
            <v>CCIN001495-1000-002</v>
          </cell>
          <cell r="I13955">
            <v>450000</v>
          </cell>
        </row>
        <row r="13956">
          <cell r="A13956" t="str">
            <v>CCIN001495-2000-002</v>
          </cell>
          <cell r="I13956">
            <v>150000</v>
          </cell>
        </row>
        <row r="13957">
          <cell r="A13957" t="str">
            <v>CCIN001496-1000-001</v>
          </cell>
          <cell r="I13957">
            <v>2000000</v>
          </cell>
        </row>
        <row r="13958">
          <cell r="A13958" t="str">
            <v>CCIN001497-10000-001</v>
          </cell>
          <cell r="I13958">
            <v>150000</v>
          </cell>
        </row>
        <row r="13959">
          <cell r="A13959" t="str">
            <v>CCIN001497-1000-001</v>
          </cell>
          <cell r="I13959">
            <v>100000</v>
          </cell>
        </row>
        <row r="13960">
          <cell r="A13960" t="str">
            <v>CCIN001497-1000-002</v>
          </cell>
          <cell r="I13960">
            <v>470000</v>
          </cell>
        </row>
        <row r="13961">
          <cell r="A13961" t="str">
            <v>CCIN001497-11000-001</v>
          </cell>
          <cell r="I13961">
            <v>150000</v>
          </cell>
        </row>
        <row r="13962">
          <cell r="A13962" t="str">
            <v>CCIN001497-12000-001</v>
          </cell>
          <cell r="I13962">
            <v>150000</v>
          </cell>
        </row>
        <row r="13963">
          <cell r="A13963" t="str">
            <v>CCIN001497-14000-001</v>
          </cell>
          <cell r="I13963">
            <v>150000</v>
          </cell>
        </row>
        <row r="13964">
          <cell r="A13964" t="str">
            <v>CCIN001497-15000-001</v>
          </cell>
          <cell r="I13964">
            <v>600000</v>
          </cell>
        </row>
        <row r="13965">
          <cell r="A13965" t="str">
            <v>CCIN001497-16000-001</v>
          </cell>
          <cell r="I13965">
            <v>150000</v>
          </cell>
        </row>
        <row r="13966">
          <cell r="A13966" t="str">
            <v>CCIN001497-18000-001</v>
          </cell>
          <cell r="I13966">
            <v>697824</v>
          </cell>
        </row>
        <row r="13967">
          <cell r="A13967" t="str">
            <v>CCIN001497-2000-001</v>
          </cell>
          <cell r="I13967">
            <v>100000</v>
          </cell>
        </row>
        <row r="13968">
          <cell r="A13968" t="str">
            <v>CCIN001497-2000-002</v>
          </cell>
          <cell r="I13968">
            <v>470000</v>
          </cell>
        </row>
        <row r="13969">
          <cell r="A13969" t="str">
            <v>CCIN001497-21000-001</v>
          </cell>
          <cell r="I13969">
            <v>150000</v>
          </cell>
        </row>
        <row r="13970">
          <cell r="A13970" t="str">
            <v>CCIN001497-23000-001</v>
          </cell>
          <cell r="I13970">
            <v>150000</v>
          </cell>
        </row>
        <row r="13971">
          <cell r="A13971" t="str">
            <v>CCIN001497-24000-001</v>
          </cell>
          <cell r="I13971">
            <v>150000</v>
          </cell>
        </row>
        <row r="13972">
          <cell r="A13972" t="str">
            <v>CCIN001497-25000-001</v>
          </cell>
          <cell r="I13972">
            <v>150000</v>
          </cell>
        </row>
        <row r="13973">
          <cell r="A13973" t="str">
            <v>CCIN001497-26000-001</v>
          </cell>
          <cell r="I13973">
            <v>543192</v>
          </cell>
        </row>
        <row r="13974">
          <cell r="A13974" t="str">
            <v>CCIN001497-27000-001</v>
          </cell>
          <cell r="I13974">
            <v>806000</v>
          </cell>
        </row>
        <row r="13975">
          <cell r="A13975" t="str">
            <v>CCIN001497-28000-001</v>
          </cell>
          <cell r="I13975">
            <v>107022</v>
          </cell>
        </row>
        <row r="13976">
          <cell r="A13976" t="str">
            <v>CCIN001497-29000-001</v>
          </cell>
          <cell r="I13976">
            <v>324043</v>
          </cell>
        </row>
        <row r="13977">
          <cell r="A13977" t="str">
            <v>CCIN001497-30000-001</v>
          </cell>
          <cell r="I13977">
            <v>681896</v>
          </cell>
        </row>
        <row r="13978">
          <cell r="A13978" t="str">
            <v>CCIN001497-3000-001</v>
          </cell>
          <cell r="I13978">
            <v>100000</v>
          </cell>
        </row>
        <row r="13979">
          <cell r="A13979" t="str">
            <v>CCIN001497-32000-001</v>
          </cell>
          <cell r="I13979">
            <v>213405</v>
          </cell>
        </row>
        <row r="13980">
          <cell r="A13980" t="str">
            <v>CCIN001497-33000-001</v>
          </cell>
          <cell r="I13980">
            <v>1000000</v>
          </cell>
        </row>
        <row r="13981">
          <cell r="A13981" t="str">
            <v>CCIN001497-34000-001</v>
          </cell>
          <cell r="I13981">
            <v>835000</v>
          </cell>
        </row>
        <row r="13982">
          <cell r="A13982" t="str">
            <v>CCIN001497-4000-001</v>
          </cell>
          <cell r="I13982">
            <v>150000</v>
          </cell>
        </row>
        <row r="13983">
          <cell r="A13983" t="str">
            <v>CCIN001497-5000-001</v>
          </cell>
          <cell r="I13983">
            <v>150000</v>
          </cell>
        </row>
        <row r="13984">
          <cell r="A13984" t="str">
            <v>CCIN001497-6000-001</v>
          </cell>
          <cell r="I13984">
            <v>150000</v>
          </cell>
        </row>
        <row r="13985">
          <cell r="A13985" t="str">
            <v>CCIN001497-7000-001</v>
          </cell>
          <cell r="I13985">
            <v>150000</v>
          </cell>
        </row>
        <row r="13986">
          <cell r="A13986" t="str">
            <v>CCIN001497-8000-001</v>
          </cell>
          <cell r="I13986">
            <v>150000</v>
          </cell>
        </row>
        <row r="13987">
          <cell r="A13987" t="str">
            <v>CCIN001497-9000-001</v>
          </cell>
          <cell r="I13987">
            <v>150000</v>
          </cell>
        </row>
        <row r="13988">
          <cell r="A13988" t="str">
            <v>CCIN001498-1000-001</v>
          </cell>
          <cell r="I13988">
            <v>458000</v>
          </cell>
        </row>
        <row r="13989">
          <cell r="A13989" t="str">
            <v>CCIN001498-1000-002</v>
          </cell>
          <cell r="I13989">
            <v>280000</v>
          </cell>
        </row>
        <row r="13990">
          <cell r="A13990" t="str">
            <v>CCIN001499-1000-002</v>
          </cell>
          <cell r="I13990">
            <v>136000</v>
          </cell>
        </row>
        <row r="13991">
          <cell r="A13991" t="str">
            <v>CCIN001499-1000-005</v>
          </cell>
          <cell r="I13991">
            <v>300000</v>
          </cell>
        </row>
        <row r="13992">
          <cell r="A13992" t="str">
            <v>CCIN001499-2000-001</v>
          </cell>
          <cell r="I13992">
            <v>354000</v>
          </cell>
        </row>
        <row r="13993">
          <cell r="A13993" t="str">
            <v>CCIN001500-1000-001</v>
          </cell>
          <cell r="I13993">
            <v>84000</v>
          </cell>
        </row>
        <row r="13994">
          <cell r="A13994" t="str">
            <v>CCIN001500-1000-002</v>
          </cell>
          <cell r="I13994">
            <v>130000</v>
          </cell>
        </row>
        <row r="13995">
          <cell r="A13995" t="str">
            <v>CCIN001500-1000-005</v>
          </cell>
          <cell r="I13995">
            <v>390000</v>
          </cell>
        </row>
        <row r="13996">
          <cell r="A13996" t="str">
            <v>CCIN001500-2000-005</v>
          </cell>
          <cell r="I13996">
            <v>372216</v>
          </cell>
        </row>
        <row r="13997">
          <cell r="A13997" t="str">
            <v>CCIN001501-1000-001</v>
          </cell>
          <cell r="I13997">
            <v>100000</v>
          </cell>
        </row>
        <row r="13998">
          <cell r="A13998" t="str">
            <v>CCIN001501-1000-002</v>
          </cell>
          <cell r="I13998">
            <v>150000</v>
          </cell>
        </row>
        <row r="13999">
          <cell r="A13999" t="str">
            <v>CCIN001501-2000-005</v>
          </cell>
          <cell r="I13999">
            <v>463925</v>
          </cell>
        </row>
        <row r="14000">
          <cell r="A14000" t="str">
            <v>CCIN001502-1000-001</v>
          </cell>
          <cell r="I14000">
            <v>312000</v>
          </cell>
        </row>
        <row r="14001">
          <cell r="A14001" t="str">
            <v>CCIN001502-2000-002</v>
          </cell>
          <cell r="I14001">
            <v>20000</v>
          </cell>
        </row>
        <row r="14002">
          <cell r="A14002" t="str">
            <v>CCIN001503-1000-001</v>
          </cell>
          <cell r="I14002">
            <v>171000</v>
          </cell>
        </row>
        <row r="14003">
          <cell r="A14003" t="str">
            <v>CCIN001503-1000-002</v>
          </cell>
          <cell r="I14003">
            <v>220000</v>
          </cell>
        </row>
        <row r="14004">
          <cell r="A14004" t="str">
            <v>CCIN001504-1000-001</v>
          </cell>
          <cell r="I14004">
            <v>382000</v>
          </cell>
        </row>
        <row r="14005">
          <cell r="A14005" t="str">
            <v>CCIN001504-1000-002</v>
          </cell>
          <cell r="I14005">
            <v>54404</v>
          </cell>
        </row>
        <row r="14006">
          <cell r="A14006" t="str">
            <v>CCIN001504-1000-005</v>
          </cell>
          <cell r="I14006">
            <v>570000</v>
          </cell>
        </row>
        <row r="14007">
          <cell r="A14007" t="str">
            <v>CCIN001504-2000-001</v>
          </cell>
          <cell r="I14007">
            <v>382000</v>
          </cell>
        </row>
        <row r="14008">
          <cell r="A14008" t="str">
            <v>CCIN001504-2000-002</v>
          </cell>
          <cell r="I14008">
            <v>69460</v>
          </cell>
        </row>
        <row r="14009">
          <cell r="A14009" t="str">
            <v>CCIN001504-3000-002</v>
          </cell>
          <cell r="I14009">
            <v>38280</v>
          </cell>
        </row>
        <row r="14010">
          <cell r="A14010" t="str">
            <v>CCIN001504-4000-001</v>
          </cell>
          <cell r="I14010">
            <v>408000</v>
          </cell>
        </row>
        <row r="14011">
          <cell r="A14011" t="str">
            <v>CCIN001504-4000-002</v>
          </cell>
          <cell r="I14011">
            <v>29580</v>
          </cell>
        </row>
        <row r="14012">
          <cell r="A14012" t="str">
            <v>CCIN001504-5000-001</v>
          </cell>
          <cell r="I14012">
            <v>400000</v>
          </cell>
        </row>
        <row r="14013">
          <cell r="A14013" t="str">
            <v>CCIN001504-5000-002</v>
          </cell>
          <cell r="I14013">
            <v>34800</v>
          </cell>
        </row>
        <row r="14014">
          <cell r="A14014" t="str">
            <v>CCIN001504-6000-001</v>
          </cell>
          <cell r="I14014">
            <v>355000</v>
          </cell>
        </row>
        <row r="14015">
          <cell r="A14015" t="str">
            <v>CCIN001504-7000-001</v>
          </cell>
          <cell r="I14015">
            <v>355000</v>
          </cell>
        </row>
        <row r="14016">
          <cell r="A14016" t="str">
            <v>CCIN001504-9000-001</v>
          </cell>
          <cell r="I14016">
            <v>355000</v>
          </cell>
        </row>
        <row r="14017">
          <cell r="A14017" t="str">
            <v>CCIN001505-1000-001</v>
          </cell>
          <cell r="I14017">
            <v>260000</v>
          </cell>
        </row>
        <row r="14018">
          <cell r="A14018" t="str">
            <v>CCIN001505-1000-002</v>
          </cell>
          <cell r="I14018">
            <v>9500</v>
          </cell>
        </row>
        <row r="14019">
          <cell r="A14019" t="str">
            <v>CCIN001505-1000-005</v>
          </cell>
          <cell r="I14019">
            <v>977991</v>
          </cell>
        </row>
        <row r="14020">
          <cell r="A14020" t="str">
            <v>CCIN001505-2000-002</v>
          </cell>
          <cell r="I14020">
            <v>50112</v>
          </cell>
        </row>
        <row r="14021">
          <cell r="A14021" t="str">
            <v>CCIN001505-3000-002</v>
          </cell>
          <cell r="I14021">
            <v>33408</v>
          </cell>
        </row>
        <row r="14022">
          <cell r="A14022" t="str">
            <v>CCIN001506-1000-001</v>
          </cell>
          <cell r="I14022">
            <v>420000</v>
          </cell>
        </row>
        <row r="14023">
          <cell r="A14023" t="str">
            <v>CCIN001506-2000-002</v>
          </cell>
          <cell r="I14023">
            <v>220000</v>
          </cell>
        </row>
        <row r="14024">
          <cell r="A14024" t="str">
            <v>CCIN001507-1000-001</v>
          </cell>
          <cell r="I14024">
            <v>1336525</v>
          </cell>
        </row>
        <row r="14025">
          <cell r="A14025" t="str">
            <v>CCIN001507-1000-002</v>
          </cell>
          <cell r="I14025">
            <v>280000</v>
          </cell>
        </row>
        <row r="14026">
          <cell r="A14026" t="str">
            <v>CCIN001507-1000-005</v>
          </cell>
          <cell r="I14026">
            <v>60000</v>
          </cell>
        </row>
        <row r="14027">
          <cell r="A14027" t="str">
            <v>CCIN001507-2000-005</v>
          </cell>
          <cell r="I14027">
            <v>655800</v>
          </cell>
        </row>
        <row r="14028">
          <cell r="A14028" t="str">
            <v>CCIN001507-3000-001</v>
          </cell>
          <cell r="I14028">
            <v>1215000</v>
          </cell>
        </row>
        <row r="14029">
          <cell r="A14029" t="str">
            <v>CCIN001507-3000-005</v>
          </cell>
          <cell r="I14029">
            <v>621585</v>
          </cell>
        </row>
        <row r="14030">
          <cell r="A14030" t="str">
            <v>CCIN001508-10000-001</v>
          </cell>
          <cell r="I14030">
            <v>150000</v>
          </cell>
        </row>
        <row r="14031">
          <cell r="A14031" t="str">
            <v>CCIN001508-1000-001</v>
          </cell>
          <cell r="I14031">
            <v>134000</v>
          </cell>
        </row>
        <row r="14032">
          <cell r="A14032" t="str">
            <v>CCIN001508-1000-002</v>
          </cell>
          <cell r="I14032">
            <v>220000</v>
          </cell>
        </row>
        <row r="14033">
          <cell r="A14033" t="str">
            <v>CCIN001508-1000-005</v>
          </cell>
          <cell r="I14033">
            <v>480000</v>
          </cell>
        </row>
        <row r="14034">
          <cell r="A14034" t="str">
            <v>CCIN001508-2000-001</v>
          </cell>
          <cell r="I14034">
            <v>130000</v>
          </cell>
        </row>
        <row r="14035">
          <cell r="A14035" t="str">
            <v>CCIN001508-3000-001</v>
          </cell>
          <cell r="I14035">
            <v>130000</v>
          </cell>
        </row>
        <row r="14036">
          <cell r="A14036" t="str">
            <v>CCIN001508-4000-001</v>
          </cell>
          <cell r="I14036">
            <v>150000</v>
          </cell>
        </row>
        <row r="14037">
          <cell r="A14037" t="str">
            <v>CCIN001508-5000-001</v>
          </cell>
          <cell r="I14037">
            <v>111171</v>
          </cell>
        </row>
        <row r="14038">
          <cell r="A14038" t="str">
            <v>CCIN001508-6000-001</v>
          </cell>
          <cell r="I14038">
            <v>117586</v>
          </cell>
        </row>
        <row r="14039">
          <cell r="A14039" t="str">
            <v>CCIN001508-7000-001</v>
          </cell>
          <cell r="I14039">
            <v>150000</v>
          </cell>
        </row>
        <row r="14040">
          <cell r="A14040" t="str">
            <v>CCIN001508-8000-001</v>
          </cell>
          <cell r="I14040">
            <v>150000</v>
          </cell>
        </row>
        <row r="14041">
          <cell r="A14041" t="str">
            <v>CCIN001508-9000-001</v>
          </cell>
          <cell r="I14041">
            <v>150000</v>
          </cell>
        </row>
        <row r="14042">
          <cell r="A14042" t="str">
            <v>CCIN001509-1000-001</v>
          </cell>
          <cell r="I14042">
            <v>820000</v>
          </cell>
        </row>
        <row r="14043">
          <cell r="A14043" t="str">
            <v>CCIN001509-2000-001</v>
          </cell>
          <cell r="I14043">
            <v>470000</v>
          </cell>
        </row>
        <row r="14044">
          <cell r="A14044" t="str">
            <v>CCIN001509-2000-005</v>
          </cell>
          <cell r="I14044">
            <v>1055857</v>
          </cell>
        </row>
        <row r="14045">
          <cell r="A14045" t="str">
            <v>CCIN001509-4000-001</v>
          </cell>
          <cell r="I14045">
            <v>229000</v>
          </cell>
        </row>
        <row r="14046">
          <cell r="A14046" t="str">
            <v>CCIN001509-5000-001</v>
          </cell>
          <cell r="I14046">
            <v>458000</v>
          </cell>
        </row>
        <row r="14047">
          <cell r="A14047" t="str">
            <v>CCIN001509-7000-001</v>
          </cell>
          <cell r="I14047">
            <v>130000</v>
          </cell>
        </row>
        <row r="14048">
          <cell r="A14048" t="str">
            <v>CCIN001510-1000-001</v>
          </cell>
          <cell r="I14048">
            <v>116000</v>
          </cell>
        </row>
        <row r="14049">
          <cell r="A14049" t="str">
            <v>CCIN001510-2000-001</v>
          </cell>
          <cell r="I14049">
            <v>106000</v>
          </cell>
        </row>
        <row r="14050">
          <cell r="A14050" t="str">
            <v>CCIN001510-2000-005</v>
          </cell>
          <cell r="I14050">
            <v>300000</v>
          </cell>
        </row>
        <row r="14051">
          <cell r="A14051" t="str">
            <v>CCIN001511-1000-001</v>
          </cell>
          <cell r="I14051">
            <v>512294</v>
          </cell>
        </row>
        <row r="14052">
          <cell r="A14052" t="str">
            <v>CCIN001511-1000-002</v>
          </cell>
          <cell r="I14052">
            <v>980000</v>
          </cell>
        </row>
        <row r="14053">
          <cell r="A14053" t="str">
            <v>CCIN001511-2000-002</v>
          </cell>
          <cell r="I14053">
            <v>1000000</v>
          </cell>
        </row>
        <row r="14054">
          <cell r="A14054" t="str">
            <v>CCIN001511-3000-002</v>
          </cell>
          <cell r="I14054">
            <v>913586</v>
          </cell>
        </row>
        <row r="14055">
          <cell r="A14055" t="str">
            <v>CCIN001512-1000-001</v>
          </cell>
          <cell r="I14055">
            <v>200000</v>
          </cell>
        </row>
        <row r="14056">
          <cell r="A14056" t="str">
            <v>CCIN001512-1000-005</v>
          </cell>
          <cell r="I14056">
            <v>676440</v>
          </cell>
        </row>
        <row r="14057">
          <cell r="A14057" t="str">
            <v>CCIN001512-2000-005</v>
          </cell>
          <cell r="I14057">
            <v>673025</v>
          </cell>
        </row>
        <row r="14058">
          <cell r="A14058" t="str">
            <v>CCIN001513-1000-001</v>
          </cell>
          <cell r="I14058">
            <v>164000</v>
          </cell>
        </row>
        <row r="14059">
          <cell r="A14059" t="str">
            <v>CCIN001513-1000-002</v>
          </cell>
          <cell r="I14059">
            <v>350000</v>
          </cell>
        </row>
        <row r="14060">
          <cell r="A14060" t="str">
            <v>CCIN001514-1000-001</v>
          </cell>
          <cell r="I14060">
            <v>1043700</v>
          </cell>
        </row>
        <row r="14061">
          <cell r="A14061" t="str">
            <v>CCIN001515-1000-001</v>
          </cell>
          <cell r="I14061">
            <v>350000</v>
          </cell>
        </row>
        <row r="14062">
          <cell r="A14062" t="str">
            <v>CCIN001515-1000-002</v>
          </cell>
          <cell r="I14062">
            <v>311000</v>
          </cell>
        </row>
        <row r="14063">
          <cell r="A14063" t="str">
            <v>CCIN001516-1000-005</v>
          </cell>
          <cell r="I14063">
            <v>80000</v>
          </cell>
        </row>
        <row r="14064">
          <cell r="A14064" t="str">
            <v>CCIN001516-2000-001</v>
          </cell>
          <cell r="I14064">
            <v>500000</v>
          </cell>
        </row>
        <row r="14065">
          <cell r="A14065" t="str">
            <v>CCIN001516-2000-002</v>
          </cell>
          <cell r="I14065">
            <v>184000</v>
          </cell>
        </row>
        <row r="14066">
          <cell r="A14066" t="str">
            <v>CCIN001516-3000-001</v>
          </cell>
          <cell r="I14066">
            <v>1000000</v>
          </cell>
        </row>
        <row r="14067">
          <cell r="A14067" t="str">
            <v>CCIN001516-4000-002</v>
          </cell>
          <cell r="I14067">
            <v>63125</v>
          </cell>
        </row>
        <row r="14068">
          <cell r="A14068" t="str">
            <v>CCIN001516-5000-002</v>
          </cell>
          <cell r="I14068">
            <v>10000</v>
          </cell>
        </row>
        <row r="14069">
          <cell r="A14069" t="str">
            <v>CCIN001516-6000-001</v>
          </cell>
          <cell r="I14069">
            <v>1000000</v>
          </cell>
        </row>
        <row r="14070">
          <cell r="A14070" t="str">
            <v>CCIN001516-8000-001</v>
          </cell>
          <cell r="I14070">
            <v>500000</v>
          </cell>
        </row>
        <row r="14071">
          <cell r="A14071" t="str">
            <v>CCIN001517-1000-001</v>
          </cell>
          <cell r="I14071">
            <v>484560</v>
          </cell>
        </row>
        <row r="14072">
          <cell r="A14072" t="str">
            <v>CCIN001517-1000-002</v>
          </cell>
          <cell r="I14072">
            <v>150000</v>
          </cell>
        </row>
        <row r="14073">
          <cell r="A14073" t="str">
            <v>CCIN001517-1000-005</v>
          </cell>
          <cell r="I14073">
            <v>115367</v>
          </cell>
        </row>
        <row r="14074">
          <cell r="A14074" t="str">
            <v>CCIN001517-2000-002</v>
          </cell>
          <cell r="I14074">
            <v>150000</v>
          </cell>
        </row>
        <row r="14075">
          <cell r="A14075" t="str">
            <v>CCIN001517-2000-005</v>
          </cell>
          <cell r="I14075">
            <v>124444</v>
          </cell>
        </row>
        <row r="14076">
          <cell r="A14076" t="str">
            <v>CCIN001517-3000-005</v>
          </cell>
          <cell r="I14076">
            <v>55000</v>
          </cell>
        </row>
        <row r="14077">
          <cell r="A14077" t="str">
            <v>CCIN001517-4000-002</v>
          </cell>
          <cell r="I14077">
            <v>30000</v>
          </cell>
        </row>
        <row r="14078">
          <cell r="A14078" t="str">
            <v>CCIN001517-5000-002</v>
          </cell>
          <cell r="I14078">
            <v>150000</v>
          </cell>
        </row>
        <row r="14079">
          <cell r="A14079" t="str">
            <v>CCIN001517-6000-002</v>
          </cell>
          <cell r="I14079">
            <v>30000</v>
          </cell>
        </row>
        <row r="14080">
          <cell r="A14080" t="str">
            <v>CCIN001517-7000-002</v>
          </cell>
          <cell r="I14080">
            <v>100000</v>
          </cell>
        </row>
        <row r="14081">
          <cell r="A14081" t="str">
            <v>CCIN001517-8000-002</v>
          </cell>
          <cell r="I14081">
            <v>120000</v>
          </cell>
        </row>
        <row r="14082">
          <cell r="A14082" t="str">
            <v>CCIN001517-9000-002</v>
          </cell>
          <cell r="I14082">
            <v>80000</v>
          </cell>
        </row>
        <row r="14083">
          <cell r="A14083" t="str">
            <v>CCIN001518-1000-001</v>
          </cell>
          <cell r="I14083">
            <v>458000</v>
          </cell>
        </row>
        <row r="14084">
          <cell r="A14084" t="str">
            <v>CCIN001518-1000-002</v>
          </cell>
          <cell r="I14084">
            <v>56000</v>
          </cell>
        </row>
        <row r="14085">
          <cell r="A14085" t="str">
            <v>CCIN001518-1000-005</v>
          </cell>
          <cell r="I14085">
            <v>252375</v>
          </cell>
        </row>
        <row r="14086">
          <cell r="A14086" t="str">
            <v>CCIN001518-2000-002</v>
          </cell>
          <cell r="I14086">
            <v>80000</v>
          </cell>
        </row>
        <row r="14087">
          <cell r="A14087" t="str">
            <v>CCIN001518-2000-005</v>
          </cell>
          <cell r="I14087">
            <v>252375</v>
          </cell>
        </row>
        <row r="14088">
          <cell r="A14088" t="str">
            <v>CCIN001519-10000-001</v>
          </cell>
          <cell r="I14088">
            <v>350000</v>
          </cell>
        </row>
        <row r="14089">
          <cell r="A14089" t="str">
            <v>CCIN001519-1000-001</v>
          </cell>
          <cell r="I14089">
            <v>238000</v>
          </cell>
        </row>
        <row r="14090">
          <cell r="A14090" t="str">
            <v>CCIN001519-1000-002</v>
          </cell>
          <cell r="I14090">
            <v>325317</v>
          </cell>
        </row>
        <row r="14091">
          <cell r="A14091" t="str">
            <v>CCIN001519-1000-005</v>
          </cell>
          <cell r="I14091">
            <v>220000</v>
          </cell>
        </row>
        <row r="14092">
          <cell r="A14092" t="str">
            <v>CCIN001519-11000-001</v>
          </cell>
          <cell r="I14092">
            <v>30000</v>
          </cell>
        </row>
        <row r="14093">
          <cell r="A14093" t="str">
            <v>CCIN001519-12000-001</v>
          </cell>
          <cell r="I14093">
            <v>60000</v>
          </cell>
        </row>
        <row r="14094">
          <cell r="A14094" t="str">
            <v>CCIN001519-13000-001</v>
          </cell>
          <cell r="I14094">
            <v>100000</v>
          </cell>
        </row>
        <row r="14095">
          <cell r="A14095" t="str">
            <v>CCIN001519-15000-001</v>
          </cell>
          <cell r="I14095">
            <v>150000</v>
          </cell>
        </row>
        <row r="14096">
          <cell r="A14096" t="str">
            <v>CCIN001519-16000-001</v>
          </cell>
          <cell r="I14096">
            <v>200000</v>
          </cell>
        </row>
        <row r="14097">
          <cell r="A14097" t="str">
            <v>CCIN001519-17000-001</v>
          </cell>
          <cell r="I14097">
            <v>350000</v>
          </cell>
        </row>
        <row r="14098">
          <cell r="A14098" t="str">
            <v>CCIN001519-18000-001</v>
          </cell>
          <cell r="I14098">
            <v>350000</v>
          </cell>
        </row>
        <row r="14099">
          <cell r="A14099" t="str">
            <v>CCIN001519-19000-001</v>
          </cell>
          <cell r="I14099">
            <v>350000</v>
          </cell>
        </row>
        <row r="14100">
          <cell r="A14100" t="str">
            <v>CCIN001519-20000-001</v>
          </cell>
          <cell r="I14100">
            <v>120000</v>
          </cell>
        </row>
        <row r="14101">
          <cell r="A14101" t="str">
            <v>CCIN001519-2000-001</v>
          </cell>
          <cell r="I14101">
            <v>250000</v>
          </cell>
        </row>
        <row r="14102">
          <cell r="A14102" t="str">
            <v>CCIN001519-2000-005</v>
          </cell>
          <cell r="I14102">
            <v>64054</v>
          </cell>
        </row>
        <row r="14103">
          <cell r="A14103" t="str">
            <v>CCIN001519-21000-001</v>
          </cell>
          <cell r="I14103">
            <v>350000</v>
          </cell>
        </row>
        <row r="14104">
          <cell r="A14104" t="str">
            <v>CCIN001519-22000-001</v>
          </cell>
          <cell r="I14104">
            <v>200000</v>
          </cell>
        </row>
        <row r="14105">
          <cell r="A14105" t="str">
            <v>CCIN001519-23000-001</v>
          </cell>
          <cell r="I14105">
            <v>250000</v>
          </cell>
        </row>
        <row r="14106">
          <cell r="A14106" t="str">
            <v>CCIN001519-24000-001</v>
          </cell>
          <cell r="I14106">
            <v>250000</v>
          </cell>
        </row>
        <row r="14107">
          <cell r="A14107" t="str">
            <v>CCIN001519-25000-001</v>
          </cell>
          <cell r="I14107">
            <v>350000</v>
          </cell>
        </row>
        <row r="14108">
          <cell r="A14108" t="str">
            <v>CCIN001519-3000-001</v>
          </cell>
          <cell r="I14108">
            <v>300000</v>
          </cell>
        </row>
        <row r="14109">
          <cell r="A14109" t="str">
            <v>CCIN001519-4000-001</v>
          </cell>
          <cell r="I14109">
            <v>327000</v>
          </cell>
        </row>
        <row r="14110">
          <cell r="A14110" t="str">
            <v>CCIN001519-6000-001</v>
          </cell>
          <cell r="I14110">
            <v>327000</v>
          </cell>
        </row>
        <row r="14111">
          <cell r="A14111" t="str">
            <v>CCIN001519-7000-001</v>
          </cell>
          <cell r="I14111">
            <v>350000</v>
          </cell>
        </row>
        <row r="14112">
          <cell r="A14112" t="str">
            <v>CCIN001519-9000-001</v>
          </cell>
          <cell r="I14112">
            <v>350000</v>
          </cell>
        </row>
        <row r="14113">
          <cell r="A14113" t="str">
            <v>CCIN001520-1000-001</v>
          </cell>
          <cell r="I14113">
            <v>179000</v>
          </cell>
        </row>
        <row r="14114">
          <cell r="A14114" t="str">
            <v>CCIN001520-2000-005</v>
          </cell>
          <cell r="I14114">
            <v>112703</v>
          </cell>
        </row>
        <row r="14115">
          <cell r="A14115" t="str">
            <v>CCIN001521-1000-002</v>
          </cell>
          <cell r="I14115">
            <v>232000</v>
          </cell>
        </row>
        <row r="14116">
          <cell r="A14116" t="str">
            <v>CCIN001521-1000-005</v>
          </cell>
          <cell r="I14116">
            <v>150000</v>
          </cell>
        </row>
        <row r="14117">
          <cell r="A14117" t="str">
            <v>CCIN001522-1000-001</v>
          </cell>
          <cell r="I14117">
            <v>500000</v>
          </cell>
        </row>
        <row r="14118">
          <cell r="A14118" t="str">
            <v>CCIN001522-1000-005</v>
          </cell>
          <cell r="I14118">
            <v>285120</v>
          </cell>
        </row>
        <row r="14119">
          <cell r="A14119" t="str">
            <v>CCIN001522-2000-001</v>
          </cell>
          <cell r="I14119">
            <v>500000</v>
          </cell>
        </row>
        <row r="14120">
          <cell r="A14120" t="str">
            <v>CCIN001522-2000-005</v>
          </cell>
          <cell r="I14120">
            <v>40000</v>
          </cell>
        </row>
        <row r="14121">
          <cell r="A14121" t="str">
            <v>CCIN001522-3000-001</v>
          </cell>
          <cell r="I14121">
            <v>500000</v>
          </cell>
        </row>
        <row r="14122">
          <cell r="A14122" t="str">
            <v>CCIN001522-3000-005</v>
          </cell>
          <cell r="I14122">
            <v>70000</v>
          </cell>
        </row>
        <row r="14123">
          <cell r="A14123" t="str">
            <v>CCIN001522-4000-001</v>
          </cell>
          <cell r="I14123">
            <v>500000</v>
          </cell>
        </row>
        <row r="14124">
          <cell r="A14124" t="str">
            <v>CCIN001522-4000-005</v>
          </cell>
          <cell r="I14124">
            <v>60000</v>
          </cell>
        </row>
        <row r="14125">
          <cell r="A14125" t="str">
            <v>CCIN001522-5000-001</v>
          </cell>
          <cell r="I14125">
            <v>666678</v>
          </cell>
        </row>
        <row r="14126">
          <cell r="A14126" t="str">
            <v>CCIN001522-5000-005</v>
          </cell>
          <cell r="I14126">
            <v>60000</v>
          </cell>
        </row>
        <row r="14127">
          <cell r="A14127" t="str">
            <v>CCIN001522-6000-005</v>
          </cell>
          <cell r="I14127">
            <v>50000</v>
          </cell>
        </row>
        <row r="14128">
          <cell r="A14128" t="str">
            <v>CCIN001522-7000-005</v>
          </cell>
          <cell r="I14128">
            <v>50000</v>
          </cell>
        </row>
        <row r="14129">
          <cell r="A14129" t="str">
            <v>CCIN001522-8000-005</v>
          </cell>
          <cell r="I14129">
            <v>50000</v>
          </cell>
        </row>
        <row r="14130">
          <cell r="A14130" t="str">
            <v>CCIN001522-9000-005</v>
          </cell>
          <cell r="I14130">
            <v>70000</v>
          </cell>
        </row>
        <row r="14131">
          <cell r="A14131" t="str">
            <v>CCIN001523-1000-001</v>
          </cell>
          <cell r="I14131">
            <v>10000</v>
          </cell>
        </row>
        <row r="14132">
          <cell r="A14132" t="str">
            <v>CCIN001523-1000-002</v>
          </cell>
          <cell r="I14132">
            <v>160000</v>
          </cell>
        </row>
        <row r="14133">
          <cell r="A14133" t="str">
            <v>CCIN001524-1000-002</v>
          </cell>
          <cell r="I14133">
            <v>246000</v>
          </cell>
        </row>
        <row r="14134">
          <cell r="A14134" t="str">
            <v>CCIN001525-1000-001</v>
          </cell>
          <cell r="I14134">
            <v>60000</v>
          </cell>
        </row>
        <row r="14135">
          <cell r="A14135" t="str">
            <v>CCIN001525-1000-002</v>
          </cell>
          <cell r="I14135">
            <v>298000</v>
          </cell>
        </row>
        <row r="14136">
          <cell r="A14136" t="str">
            <v>CCIN001525-1000-005</v>
          </cell>
          <cell r="I14136">
            <v>210000</v>
          </cell>
        </row>
        <row r="14137">
          <cell r="A14137" t="str">
            <v>CCIN001525-3000-005</v>
          </cell>
          <cell r="I14137">
            <v>198000</v>
          </cell>
        </row>
        <row r="14138">
          <cell r="A14138" t="str">
            <v>CCIN001526-1000-001</v>
          </cell>
          <cell r="I14138">
            <v>1599262</v>
          </cell>
        </row>
        <row r="14139">
          <cell r="A14139" t="str">
            <v>CCIN001527-10000-001</v>
          </cell>
          <cell r="I14139">
            <v>300000</v>
          </cell>
        </row>
        <row r="14140">
          <cell r="A14140" t="str">
            <v>CCIN001527-1000-001</v>
          </cell>
          <cell r="I14140">
            <v>300000</v>
          </cell>
        </row>
        <row r="14141">
          <cell r="A14141" t="str">
            <v>CCIN001527-1000-002</v>
          </cell>
          <cell r="I14141">
            <v>330000</v>
          </cell>
        </row>
        <row r="14142">
          <cell r="A14142" t="str">
            <v>CCIN001527-1000-005</v>
          </cell>
          <cell r="I14142">
            <v>70000</v>
          </cell>
        </row>
        <row r="14143">
          <cell r="A14143" t="str">
            <v>CCIN001527-11000-001</v>
          </cell>
          <cell r="I14143">
            <v>300000</v>
          </cell>
        </row>
        <row r="14144">
          <cell r="A14144" t="str">
            <v>CCIN001527-12000-001</v>
          </cell>
          <cell r="I14144">
            <v>300000</v>
          </cell>
        </row>
        <row r="14145">
          <cell r="A14145" t="str">
            <v>CCIN001527-13000-001</v>
          </cell>
          <cell r="I14145">
            <v>300000</v>
          </cell>
        </row>
        <row r="14146">
          <cell r="A14146" t="str">
            <v>CCIN001527-14000-001</v>
          </cell>
          <cell r="I14146">
            <v>300000</v>
          </cell>
        </row>
        <row r="14147">
          <cell r="A14147" t="str">
            <v>CCIN001527-15000-001</v>
          </cell>
          <cell r="I14147">
            <v>300000</v>
          </cell>
        </row>
        <row r="14148">
          <cell r="A14148" t="str">
            <v>CCIN001527-16000-001</v>
          </cell>
          <cell r="I14148">
            <v>300000</v>
          </cell>
        </row>
        <row r="14149">
          <cell r="A14149" t="str">
            <v>CCIN001527-17000-001</v>
          </cell>
          <cell r="I14149">
            <v>300000</v>
          </cell>
        </row>
        <row r="14150">
          <cell r="A14150" t="str">
            <v>CCIN001527-18000-001</v>
          </cell>
          <cell r="I14150">
            <v>254384</v>
          </cell>
        </row>
        <row r="14151">
          <cell r="A14151" t="str">
            <v>CCIN001527-19000-001</v>
          </cell>
          <cell r="I14151">
            <v>185186</v>
          </cell>
        </row>
        <row r="14152">
          <cell r="A14152" t="str">
            <v>CCIN001527-20000-001</v>
          </cell>
          <cell r="I14152">
            <v>300000</v>
          </cell>
        </row>
        <row r="14153">
          <cell r="A14153" t="str">
            <v>CCIN001527-2000-001</v>
          </cell>
          <cell r="I14153">
            <v>300000</v>
          </cell>
        </row>
        <row r="14154">
          <cell r="A14154" t="str">
            <v>CCIN001527-3000-001</v>
          </cell>
          <cell r="I14154">
            <v>300000</v>
          </cell>
        </row>
        <row r="14155">
          <cell r="A14155" t="str">
            <v>CCIN001527-4000-001</v>
          </cell>
          <cell r="I14155">
            <v>300000</v>
          </cell>
        </row>
        <row r="14156">
          <cell r="A14156" t="str">
            <v>CCIN001527-6000-001</v>
          </cell>
          <cell r="I14156">
            <v>300000</v>
          </cell>
        </row>
        <row r="14157">
          <cell r="A14157" t="str">
            <v>CCIN001527-7000-001</v>
          </cell>
          <cell r="I14157">
            <v>300000</v>
          </cell>
        </row>
        <row r="14158">
          <cell r="A14158" t="str">
            <v>CCIN001527-9000-001</v>
          </cell>
          <cell r="I14158">
            <v>300000</v>
          </cell>
        </row>
        <row r="14159">
          <cell r="A14159" t="str">
            <v>CCIN001528-1000-001</v>
          </cell>
          <cell r="I14159">
            <v>20000000</v>
          </cell>
        </row>
        <row r="14160">
          <cell r="A14160" t="str">
            <v>CCIN001528-1000-005</v>
          </cell>
          <cell r="I14160">
            <v>45000</v>
          </cell>
        </row>
        <row r="14161">
          <cell r="A14161" t="str">
            <v>CCIN001528-2000-001</v>
          </cell>
          <cell r="I14161">
            <v>5000000</v>
          </cell>
        </row>
        <row r="14162">
          <cell r="A14162" t="str">
            <v>CCIN001528-4000-001</v>
          </cell>
          <cell r="I14162">
            <v>10000000</v>
          </cell>
        </row>
        <row r="14163">
          <cell r="A14163" t="str">
            <v>CCIN001528-5000-001</v>
          </cell>
          <cell r="I14163">
            <v>3192022</v>
          </cell>
        </row>
        <row r="14164">
          <cell r="A14164" t="str">
            <v>CCIN001529-1000-001</v>
          </cell>
          <cell r="I14164">
            <v>822306</v>
          </cell>
        </row>
        <row r="14165">
          <cell r="A14165" t="str">
            <v>CCIN001529-1000-005</v>
          </cell>
          <cell r="I14165">
            <v>390000</v>
          </cell>
        </row>
        <row r="14166">
          <cell r="A14166" t="str">
            <v>CCIN001530-1000-001</v>
          </cell>
          <cell r="I14166">
            <v>250000</v>
          </cell>
        </row>
        <row r="14167">
          <cell r="A14167" t="str">
            <v>CCIN001530-1000-002</v>
          </cell>
          <cell r="I14167">
            <v>100000</v>
          </cell>
        </row>
        <row r="14168">
          <cell r="A14168" t="str">
            <v>CCIN001531-1000-001</v>
          </cell>
          <cell r="I14168">
            <v>30000</v>
          </cell>
        </row>
        <row r="14169">
          <cell r="A14169" t="str">
            <v>CCIN001531-1000-002</v>
          </cell>
          <cell r="I14169">
            <v>290000</v>
          </cell>
        </row>
        <row r="14170">
          <cell r="A14170" t="str">
            <v>CCIN001531-2000-002</v>
          </cell>
          <cell r="I14170">
            <v>300000</v>
          </cell>
        </row>
        <row r="14171">
          <cell r="A14171" t="str">
            <v>CCIN001531-3000-002</v>
          </cell>
          <cell r="I14171">
            <v>300000</v>
          </cell>
        </row>
        <row r="14172">
          <cell r="A14172" t="str">
            <v>CCIN001532-1000-002</v>
          </cell>
          <cell r="I14172">
            <v>250000</v>
          </cell>
        </row>
        <row r="14173">
          <cell r="A14173" t="str">
            <v>CCIN001532-1000-005</v>
          </cell>
          <cell r="I14173">
            <v>100000</v>
          </cell>
        </row>
        <row r="14174">
          <cell r="A14174" t="str">
            <v>CCIN001532-2000-002</v>
          </cell>
          <cell r="I14174">
            <v>50000</v>
          </cell>
        </row>
        <row r="14175">
          <cell r="A14175" t="str">
            <v>CCIN001532-3000-002</v>
          </cell>
          <cell r="I14175">
            <v>190150</v>
          </cell>
        </row>
        <row r="14176">
          <cell r="A14176" t="str">
            <v>CCIN001533-1000-001</v>
          </cell>
          <cell r="I14176">
            <v>350000</v>
          </cell>
        </row>
        <row r="14177">
          <cell r="A14177" t="str">
            <v>CCIN001533-1000-002</v>
          </cell>
          <cell r="I14177">
            <v>310000</v>
          </cell>
        </row>
        <row r="14178">
          <cell r="A14178" t="str">
            <v>CCIN001533-1000-005</v>
          </cell>
          <cell r="I14178">
            <v>250000</v>
          </cell>
        </row>
        <row r="14179">
          <cell r="A14179" t="str">
            <v>CCIN001533-2000-001</v>
          </cell>
          <cell r="I14179">
            <v>350000</v>
          </cell>
        </row>
        <row r="14180">
          <cell r="A14180" t="str">
            <v>CCIN001534-10000-001</v>
          </cell>
          <cell r="I14180">
            <v>5000000</v>
          </cell>
        </row>
        <row r="14181">
          <cell r="A14181" t="str">
            <v>CCIN001534-1000-001</v>
          </cell>
          <cell r="I14181">
            <v>4000000</v>
          </cell>
        </row>
        <row r="14182">
          <cell r="A14182" t="str">
            <v>CCIN001534-1000-002</v>
          </cell>
          <cell r="I14182">
            <v>150000</v>
          </cell>
        </row>
        <row r="14183">
          <cell r="A14183" t="str">
            <v>CCIN001534-11000-001</v>
          </cell>
          <cell r="I14183">
            <v>3827041</v>
          </cell>
        </row>
        <row r="14184">
          <cell r="A14184" t="str">
            <v>CCIN001534-12000-001</v>
          </cell>
          <cell r="I14184">
            <v>4847449</v>
          </cell>
        </row>
        <row r="14185">
          <cell r="A14185" t="str">
            <v>CCIN001534-13000-001</v>
          </cell>
          <cell r="I14185">
            <v>4847449</v>
          </cell>
        </row>
        <row r="14186">
          <cell r="A14186" t="str">
            <v>CCIN001534-14000-001</v>
          </cell>
          <cell r="I14186">
            <v>4847449</v>
          </cell>
        </row>
        <row r="14187">
          <cell r="A14187" t="str">
            <v>CCIN001534-15000-001</v>
          </cell>
          <cell r="I14187">
            <v>5000000</v>
          </cell>
        </row>
        <row r="14188">
          <cell r="A14188" t="str">
            <v>CCIN001534-17000-001</v>
          </cell>
          <cell r="I14188">
            <v>4847449</v>
          </cell>
        </row>
        <row r="14189">
          <cell r="A14189" t="str">
            <v>CCIN001534-18000-001</v>
          </cell>
          <cell r="I14189">
            <v>2300000</v>
          </cell>
        </row>
        <row r="14190">
          <cell r="A14190" t="str">
            <v>CCIN001534-19000-001</v>
          </cell>
          <cell r="I14190">
            <v>4847449</v>
          </cell>
        </row>
        <row r="14191">
          <cell r="A14191" t="str">
            <v>CCIN001534-20000-001</v>
          </cell>
          <cell r="I14191">
            <v>4847449</v>
          </cell>
        </row>
        <row r="14192">
          <cell r="A14192" t="str">
            <v>CCIN001534-2000-001</v>
          </cell>
          <cell r="I14192">
            <v>5000000</v>
          </cell>
        </row>
        <row r="14193">
          <cell r="A14193" t="str">
            <v>CCIN001534-2000-005</v>
          </cell>
          <cell r="I14193">
            <v>500000</v>
          </cell>
        </row>
        <row r="14194">
          <cell r="A14194" t="str">
            <v>CCIN001534-21000-001</v>
          </cell>
          <cell r="I14194">
            <v>5000000</v>
          </cell>
        </row>
        <row r="14195">
          <cell r="A14195" t="str">
            <v>CCIN001534-22000-001</v>
          </cell>
          <cell r="I14195">
            <v>4847449</v>
          </cell>
        </row>
        <row r="14196">
          <cell r="A14196" t="str">
            <v>CCIN001534-24000-001</v>
          </cell>
          <cell r="I14196">
            <v>5000000</v>
          </cell>
        </row>
        <row r="14197">
          <cell r="A14197" t="str">
            <v>CCIN001534-25000-001</v>
          </cell>
          <cell r="I14197">
            <v>6385955</v>
          </cell>
        </row>
        <row r="14198">
          <cell r="A14198" t="str">
            <v>CCIN001534-26000-001</v>
          </cell>
          <cell r="I14198">
            <v>5000000</v>
          </cell>
        </row>
        <row r="14199">
          <cell r="A14199" t="str">
            <v>CCIN001534-28000-001</v>
          </cell>
          <cell r="I14199">
            <v>5000000</v>
          </cell>
        </row>
        <row r="14200">
          <cell r="A14200" t="str">
            <v>CCIN001534-30000-001</v>
          </cell>
          <cell r="I14200">
            <v>5000000</v>
          </cell>
        </row>
        <row r="14201">
          <cell r="A14201" t="str">
            <v>CCIN001534-31000-001</v>
          </cell>
          <cell r="I14201">
            <v>5217188</v>
          </cell>
        </row>
        <row r="14202">
          <cell r="A14202" t="str">
            <v>CCIN001534-32000-001</v>
          </cell>
          <cell r="I14202">
            <v>5217188</v>
          </cell>
        </row>
        <row r="14203">
          <cell r="A14203" t="str">
            <v>CCIN001534-33000-001</v>
          </cell>
          <cell r="I14203">
            <v>20833959</v>
          </cell>
        </row>
        <row r="14204">
          <cell r="A14204" t="str">
            <v>CCIN001534-34000-001</v>
          </cell>
          <cell r="I14204">
            <v>5342934</v>
          </cell>
        </row>
        <row r="14205">
          <cell r="A14205" t="str">
            <v>CCIN001534-8000-001</v>
          </cell>
          <cell r="I14205">
            <v>3827041</v>
          </cell>
        </row>
        <row r="14206">
          <cell r="A14206" t="str">
            <v>CCIN001534-9000-001</v>
          </cell>
          <cell r="I14206">
            <v>3827041</v>
          </cell>
        </row>
        <row r="14207">
          <cell r="A14207" t="str">
            <v>CCIN001535-1000-001</v>
          </cell>
          <cell r="I14207">
            <v>16000</v>
          </cell>
        </row>
        <row r="14208">
          <cell r="A14208" t="str">
            <v>CCIN001535-2000-001</v>
          </cell>
          <cell r="I14208">
            <v>11000</v>
          </cell>
        </row>
        <row r="14209">
          <cell r="A14209" t="str">
            <v>CCIN001535-2000-002</v>
          </cell>
          <cell r="I14209">
            <v>1500000</v>
          </cell>
        </row>
        <row r="14210">
          <cell r="A14210" t="str">
            <v>CCIN001535-3000-001</v>
          </cell>
          <cell r="I14210">
            <v>16000</v>
          </cell>
        </row>
        <row r="14211">
          <cell r="A14211" t="str">
            <v>CCIN001535-3000-002</v>
          </cell>
          <cell r="I14211">
            <v>1500000</v>
          </cell>
        </row>
        <row r="14212">
          <cell r="A14212" t="str">
            <v>CCIN001535-4000-001</v>
          </cell>
          <cell r="I14212">
            <v>16000</v>
          </cell>
        </row>
        <row r="14213">
          <cell r="A14213" t="str">
            <v>CCIN001535-4000-002</v>
          </cell>
          <cell r="I14213">
            <v>1500000</v>
          </cell>
        </row>
        <row r="14214">
          <cell r="A14214" t="str">
            <v>CCIN001535-5000-001</v>
          </cell>
          <cell r="I14214">
            <v>16000</v>
          </cell>
        </row>
        <row r="14215">
          <cell r="A14215" t="str">
            <v>CCIN001535-7000-001</v>
          </cell>
          <cell r="I14215">
            <v>11000</v>
          </cell>
        </row>
        <row r="14216">
          <cell r="A14216" t="str">
            <v>CCIN001537-1000-002</v>
          </cell>
          <cell r="I14216">
            <v>950000</v>
          </cell>
        </row>
        <row r="14217">
          <cell r="A14217" t="str">
            <v>CCIN001537-1000-005</v>
          </cell>
          <cell r="I14217">
            <v>700000</v>
          </cell>
        </row>
        <row r="14218">
          <cell r="A14218" t="str">
            <v>CCIN001537-2000-001</v>
          </cell>
          <cell r="I14218">
            <v>200000</v>
          </cell>
        </row>
        <row r="14219">
          <cell r="A14219" t="str">
            <v>CCIN001538-1000-001</v>
          </cell>
          <cell r="I14219">
            <v>50000</v>
          </cell>
        </row>
        <row r="14220">
          <cell r="A14220" t="str">
            <v>CCIN001538-1000-002</v>
          </cell>
          <cell r="I14220">
            <v>225000</v>
          </cell>
        </row>
        <row r="14221">
          <cell r="A14221" t="str">
            <v>CCIN001538-1000-005</v>
          </cell>
          <cell r="I14221">
            <v>815282</v>
          </cell>
        </row>
        <row r="14222">
          <cell r="A14222" t="str">
            <v>CCIN001538-2000-001</v>
          </cell>
          <cell r="I14222">
            <v>70000</v>
          </cell>
        </row>
        <row r="14223">
          <cell r="A14223" t="str">
            <v>CCIN001538-3000-001</v>
          </cell>
          <cell r="I14223">
            <v>70000</v>
          </cell>
        </row>
        <row r="14224">
          <cell r="A14224" t="str">
            <v>CCIN001539-1000-001</v>
          </cell>
          <cell r="I14224">
            <v>230000</v>
          </cell>
        </row>
        <row r="14225">
          <cell r="A14225" t="str">
            <v>CCIN001539-2000-001</v>
          </cell>
          <cell r="I14225">
            <v>360000</v>
          </cell>
        </row>
        <row r="14226">
          <cell r="A14226" t="str">
            <v>CCIN001539-2000-002</v>
          </cell>
          <cell r="I14226">
            <v>370000</v>
          </cell>
        </row>
        <row r="14227">
          <cell r="A14227" t="str">
            <v>CCIN001539-3000-002</v>
          </cell>
          <cell r="I14227">
            <v>150000</v>
          </cell>
        </row>
        <row r="14228">
          <cell r="A14228" t="str">
            <v>CCIN001540-1000-001</v>
          </cell>
          <cell r="I14228">
            <v>120000</v>
          </cell>
        </row>
        <row r="14229">
          <cell r="A14229" t="str">
            <v>CCIN001540-1000-002</v>
          </cell>
          <cell r="I14229">
            <v>192000</v>
          </cell>
        </row>
        <row r="14230">
          <cell r="A14230" t="str">
            <v>CCIN001540-1000-005</v>
          </cell>
          <cell r="I14230">
            <v>150000</v>
          </cell>
        </row>
        <row r="14231">
          <cell r="A14231" t="str">
            <v>CCIN001540-2000-001</v>
          </cell>
          <cell r="I14231">
            <v>110000</v>
          </cell>
        </row>
        <row r="14232">
          <cell r="A14232" t="str">
            <v>CCIN001540-3000-001</v>
          </cell>
          <cell r="I14232">
            <v>114000</v>
          </cell>
        </row>
        <row r="14233">
          <cell r="A14233" t="str">
            <v>CCIN001540-3000-002</v>
          </cell>
          <cell r="I14233">
            <v>120000</v>
          </cell>
        </row>
        <row r="14234">
          <cell r="A14234" t="str">
            <v>CCIN001540-4000-001</v>
          </cell>
          <cell r="I14234">
            <v>114000</v>
          </cell>
        </row>
        <row r="14235">
          <cell r="A14235" t="str">
            <v>CCIN001540-5000-001</v>
          </cell>
          <cell r="I14235">
            <v>114000</v>
          </cell>
        </row>
        <row r="14236">
          <cell r="A14236" t="str">
            <v>CCIN001540-6000-001</v>
          </cell>
          <cell r="I14236">
            <v>120000</v>
          </cell>
        </row>
        <row r="14237">
          <cell r="A14237" t="str">
            <v>CCIN001540-7000-001</v>
          </cell>
          <cell r="I14237">
            <v>120000</v>
          </cell>
        </row>
        <row r="14238">
          <cell r="A14238" t="str">
            <v>CCIN001541-1000-001</v>
          </cell>
          <cell r="I14238">
            <v>250000</v>
          </cell>
        </row>
        <row r="14239">
          <cell r="A14239" t="str">
            <v>CCIN001541-1000-002</v>
          </cell>
          <cell r="I14239">
            <v>2000000</v>
          </cell>
        </row>
        <row r="14240">
          <cell r="A14240" t="str">
            <v>CCIN001541-2000-002</v>
          </cell>
          <cell r="I14240">
            <v>2088125</v>
          </cell>
        </row>
        <row r="14241">
          <cell r="A14241" t="str">
            <v>CCIN001541-2000-005</v>
          </cell>
          <cell r="I14241">
            <v>115700</v>
          </cell>
        </row>
        <row r="14242">
          <cell r="A14242" t="str">
            <v>CCIN001542-1000-001</v>
          </cell>
          <cell r="I14242">
            <v>360000</v>
          </cell>
        </row>
        <row r="14243">
          <cell r="A14243" t="str">
            <v>CCIN001542-1000-005</v>
          </cell>
          <cell r="I14243">
            <v>50000</v>
          </cell>
        </row>
        <row r="14244">
          <cell r="A14244" t="str">
            <v>CCIN001543-1000-001</v>
          </cell>
          <cell r="I14244">
            <v>300000</v>
          </cell>
        </row>
        <row r="14245">
          <cell r="A14245" t="str">
            <v>CCIN001543-1000-005</v>
          </cell>
          <cell r="I14245">
            <v>270000</v>
          </cell>
        </row>
        <row r="14246">
          <cell r="A14246" t="str">
            <v>CCIN001543-2000-001</v>
          </cell>
          <cell r="I14246">
            <v>200000</v>
          </cell>
        </row>
        <row r="14247">
          <cell r="A14247" t="str">
            <v>CCIN001543-2000-002</v>
          </cell>
          <cell r="I14247">
            <v>200000</v>
          </cell>
        </row>
        <row r="14248">
          <cell r="A14248" t="str">
            <v>CCIN001543-3000-001</v>
          </cell>
          <cell r="I14248">
            <v>157769</v>
          </cell>
        </row>
        <row r="14249">
          <cell r="A14249" t="str">
            <v>CCIN001543-3000-002</v>
          </cell>
          <cell r="I14249">
            <v>850000</v>
          </cell>
        </row>
        <row r="14250">
          <cell r="A14250" t="str">
            <v>CCIN001544-10000-001</v>
          </cell>
          <cell r="I14250">
            <v>350000</v>
          </cell>
        </row>
        <row r="14251">
          <cell r="A14251" t="str">
            <v>CCIN001544-1000-001</v>
          </cell>
          <cell r="I14251">
            <v>50000</v>
          </cell>
        </row>
        <row r="14252">
          <cell r="A14252" t="str">
            <v>CCIN001544-1000-002</v>
          </cell>
          <cell r="I14252">
            <v>250000</v>
          </cell>
        </row>
        <row r="14253">
          <cell r="A14253" t="str">
            <v>CCIN001544-1000-005</v>
          </cell>
          <cell r="I14253">
            <v>787500</v>
          </cell>
        </row>
        <row r="14254">
          <cell r="A14254" t="str">
            <v>CCIN001544-12000-001</v>
          </cell>
          <cell r="I14254">
            <v>250000</v>
          </cell>
        </row>
        <row r="14255">
          <cell r="A14255" t="str">
            <v>CCIN001544-13000-001</v>
          </cell>
          <cell r="I14255">
            <v>350000</v>
          </cell>
        </row>
        <row r="14256">
          <cell r="A14256" t="str">
            <v>CCIN001544-14000-001</v>
          </cell>
          <cell r="I14256">
            <v>436809</v>
          </cell>
        </row>
        <row r="14257">
          <cell r="A14257" t="str">
            <v>CCIN001544-15000-001</v>
          </cell>
          <cell r="I14257">
            <v>300000</v>
          </cell>
        </row>
        <row r="14258">
          <cell r="A14258" t="str">
            <v>CCIN001544-16000-001</v>
          </cell>
          <cell r="I14258">
            <v>436809</v>
          </cell>
        </row>
        <row r="14259">
          <cell r="A14259" t="str">
            <v>CCIN001544-18000-001</v>
          </cell>
          <cell r="I14259">
            <v>300000</v>
          </cell>
        </row>
        <row r="14260">
          <cell r="A14260" t="str">
            <v>CCIN001544-19000-001</v>
          </cell>
          <cell r="I14260">
            <v>450000</v>
          </cell>
        </row>
        <row r="14261">
          <cell r="A14261" t="str">
            <v>CCIN001544-20000-001</v>
          </cell>
          <cell r="I14261">
            <v>1652000</v>
          </cell>
        </row>
        <row r="14262">
          <cell r="A14262" t="str">
            <v>CCIN001544-2000-001</v>
          </cell>
          <cell r="I14262">
            <v>100000</v>
          </cell>
        </row>
        <row r="14263">
          <cell r="A14263" t="str">
            <v>CCIN001544-3000-001</v>
          </cell>
          <cell r="I14263">
            <v>70000</v>
          </cell>
        </row>
        <row r="14264">
          <cell r="A14264" t="str">
            <v>CCIN001544-4000-001</v>
          </cell>
          <cell r="I14264">
            <v>50000</v>
          </cell>
        </row>
        <row r="14265">
          <cell r="A14265" t="str">
            <v>CCIN001544-5000-001</v>
          </cell>
          <cell r="I14265">
            <v>60000</v>
          </cell>
        </row>
        <row r="14266">
          <cell r="A14266" t="str">
            <v>CCIN001544-6000-001</v>
          </cell>
          <cell r="I14266">
            <v>350000</v>
          </cell>
        </row>
        <row r="14267">
          <cell r="A14267" t="str">
            <v>CCIN001544-8000-001</v>
          </cell>
          <cell r="I14267">
            <v>350000</v>
          </cell>
        </row>
        <row r="14268">
          <cell r="A14268" t="str">
            <v>CCIN001545-1000-001</v>
          </cell>
          <cell r="I14268">
            <v>70000</v>
          </cell>
        </row>
        <row r="14269">
          <cell r="A14269" t="str">
            <v>CCIN001545-1000-002</v>
          </cell>
          <cell r="I14269">
            <v>70000</v>
          </cell>
        </row>
        <row r="14270">
          <cell r="A14270" t="str">
            <v>CCIN001545-1000-005</v>
          </cell>
          <cell r="I14270">
            <v>297721</v>
          </cell>
        </row>
        <row r="14271">
          <cell r="A14271" t="str">
            <v>CCIN001545-2000-001</v>
          </cell>
          <cell r="I14271">
            <v>100000</v>
          </cell>
        </row>
        <row r="14272">
          <cell r="A14272" t="str">
            <v>CCIN001546-2000-001</v>
          </cell>
          <cell r="I14272">
            <v>50000</v>
          </cell>
        </row>
        <row r="14273">
          <cell r="A14273" t="str">
            <v>CCIN001546-2000-002</v>
          </cell>
          <cell r="I14273">
            <v>203500</v>
          </cell>
        </row>
        <row r="14274">
          <cell r="A14274" t="str">
            <v>CCIN001546-4000-001</v>
          </cell>
          <cell r="I14274">
            <v>50000</v>
          </cell>
        </row>
        <row r="14275">
          <cell r="A14275" t="str">
            <v>CCIN001546-5000-001</v>
          </cell>
          <cell r="I14275">
            <v>50000</v>
          </cell>
        </row>
        <row r="14276">
          <cell r="A14276" t="str">
            <v>CCIN001546-6000-001</v>
          </cell>
          <cell r="I14276">
            <v>70000</v>
          </cell>
        </row>
        <row r="14277">
          <cell r="A14277" t="str">
            <v>CCIN001546-7000-001</v>
          </cell>
          <cell r="I14277">
            <v>90000</v>
          </cell>
        </row>
        <row r="14278">
          <cell r="A14278" t="str">
            <v>CCIN001546-8000-001</v>
          </cell>
          <cell r="I14278">
            <v>100000</v>
          </cell>
        </row>
        <row r="14279">
          <cell r="A14279" t="str">
            <v>CCIN001546-9000-001</v>
          </cell>
          <cell r="I14279">
            <v>120000</v>
          </cell>
        </row>
        <row r="14280">
          <cell r="A14280" t="str">
            <v>CCIN001547-1000-001</v>
          </cell>
          <cell r="I14280">
            <v>578000</v>
          </cell>
        </row>
        <row r="14281">
          <cell r="A14281" t="str">
            <v>CCIN001547-1000-002</v>
          </cell>
          <cell r="I14281">
            <v>510000</v>
          </cell>
        </row>
        <row r="14282">
          <cell r="A14282" t="str">
            <v>CCIN001547-1000-005</v>
          </cell>
          <cell r="I14282">
            <v>765000</v>
          </cell>
        </row>
        <row r="14283">
          <cell r="A14283" t="str">
            <v>CCIN001547-2000-001</v>
          </cell>
          <cell r="I14283">
            <v>578000</v>
          </cell>
        </row>
        <row r="14284">
          <cell r="A14284" t="str">
            <v>CCIN001547-2000-002</v>
          </cell>
          <cell r="I14284">
            <v>200000</v>
          </cell>
        </row>
        <row r="14285">
          <cell r="A14285" t="str">
            <v>CCIN001547-2000-005</v>
          </cell>
          <cell r="I14285">
            <v>150000</v>
          </cell>
        </row>
        <row r="14286">
          <cell r="A14286" t="str">
            <v>CCIN001547-3000-001</v>
          </cell>
          <cell r="I14286">
            <v>578000</v>
          </cell>
        </row>
        <row r="14287">
          <cell r="A14287" t="str">
            <v>CCIN001547-3000-005</v>
          </cell>
          <cell r="I14287">
            <v>200000</v>
          </cell>
        </row>
        <row r="14288">
          <cell r="A14288" t="str">
            <v>CCIN001547-4000-005</v>
          </cell>
          <cell r="I14288">
            <v>100000</v>
          </cell>
        </row>
        <row r="14289">
          <cell r="A14289" t="str">
            <v>CCIN001547-5000-001</v>
          </cell>
          <cell r="I14289">
            <v>722500</v>
          </cell>
        </row>
        <row r="14290">
          <cell r="A14290" t="str">
            <v>CCIN001547-6000-001</v>
          </cell>
          <cell r="I14290">
            <v>722500</v>
          </cell>
        </row>
        <row r="14291">
          <cell r="A14291" t="str">
            <v>CCIN001547-7000-001</v>
          </cell>
          <cell r="I14291">
            <v>722500</v>
          </cell>
        </row>
        <row r="14292">
          <cell r="A14292" t="str">
            <v>CCIN001547-8000-001</v>
          </cell>
          <cell r="I14292">
            <v>722500</v>
          </cell>
        </row>
        <row r="14293">
          <cell r="A14293" t="str">
            <v>CCIN001548-1000-001</v>
          </cell>
          <cell r="I14293">
            <v>500000</v>
          </cell>
        </row>
        <row r="14294">
          <cell r="A14294" t="str">
            <v>CCIN001548-1000-005</v>
          </cell>
          <cell r="I14294">
            <v>526313</v>
          </cell>
        </row>
        <row r="14295">
          <cell r="A14295" t="str">
            <v>CCIN001548-3000-002</v>
          </cell>
          <cell r="I14295">
            <v>130000</v>
          </cell>
        </row>
        <row r="14296">
          <cell r="A14296" t="str">
            <v>CCIN001549-10000-001</v>
          </cell>
          <cell r="I14296">
            <v>500000</v>
          </cell>
        </row>
        <row r="14297">
          <cell r="A14297" t="str">
            <v>CCIN001549-1000-001</v>
          </cell>
          <cell r="I14297">
            <v>50000</v>
          </cell>
        </row>
        <row r="14298">
          <cell r="A14298" t="str">
            <v>CCIN001549-1000-002</v>
          </cell>
          <cell r="I14298">
            <v>350000</v>
          </cell>
        </row>
        <row r="14299">
          <cell r="A14299" t="str">
            <v>CCIN001549-1000-005</v>
          </cell>
          <cell r="I14299">
            <v>70000</v>
          </cell>
        </row>
        <row r="14300">
          <cell r="A14300" t="str">
            <v>CCIN001549-2000-001</v>
          </cell>
          <cell r="I14300">
            <v>100000</v>
          </cell>
        </row>
        <row r="14301">
          <cell r="A14301" t="str">
            <v>CCIN001549-3000-001</v>
          </cell>
          <cell r="I14301">
            <v>200000</v>
          </cell>
        </row>
        <row r="14302">
          <cell r="A14302" t="str">
            <v>CCIN001549-3000-002</v>
          </cell>
          <cell r="I14302">
            <v>130000</v>
          </cell>
        </row>
        <row r="14303">
          <cell r="A14303" t="str">
            <v>CCIN001549-5000-001</v>
          </cell>
          <cell r="I14303">
            <v>200000</v>
          </cell>
        </row>
        <row r="14304">
          <cell r="A14304" t="str">
            <v>CCIN001549-6000-001</v>
          </cell>
          <cell r="I14304">
            <v>300000</v>
          </cell>
        </row>
        <row r="14305">
          <cell r="A14305" t="str">
            <v>CCIN001549-7000-001</v>
          </cell>
          <cell r="I14305">
            <v>400000</v>
          </cell>
        </row>
        <row r="14306">
          <cell r="A14306" t="str">
            <v>CCIN001549-8000-001</v>
          </cell>
          <cell r="I14306">
            <v>500000</v>
          </cell>
        </row>
        <row r="14307">
          <cell r="A14307" t="str">
            <v>CCIN001549-9000-001</v>
          </cell>
          <cell r="I14307">
            <v>500000</v>
          </cell>
        </row>
        <row r="14308">
          <cell r="A14308" t="str">
            <v>CCIN001550-1000-002</v>
          </cell>
          <cell r="I14308">
            <v>135000</v>
          </cell>
        </row>
        <row r="14309">
          <cell r="A14309" t="str">
            <v>CCIN001550-1000-005</v>
          </cell>
          <cell r="I14309">
            <v>30000</v>
          </cell>
        </row>
        <row r="14310">
          <cell r="A14310" t="str">
            <v>CCIN001551-1000-001</v>
          </cell>
          <cell r="I14310">
            <v>10000000</v>
          </cell>
        </row>
        <row r="14311">
          <cell r="A14311" t="str">
            <v>CCIN001551-1000-005</v>
          </cell>
          <cell r="I14311">
            <v>285120</v>
          </cell>
        </row>
        <row r="14312">
          <cell r="A14312" t="str">
            <v>CCIN001552-1000-001</v>
          </cell>
          <cell r="I14312">
            <v>200000</v>
          </cell>
        </row>
        <row r="14313">
          <cell r="A14313" t="str">
            <v>CCIN001552-1000-002</v>
          </cell>
          <cell r="I14313">
            <v>116550</v>
          </cell>
        </row>
        <row r="14314">
          <cell r="A14314" t="str">
            <v>CCIN001553-1000-001</v>
          </cell>
          <cell r="I14314">
            <v>1000000</v>
          </cell>
        </row>
        <row r="14315">
          <cell r="A14315" t="str">
            <v>CCIN001553-1000-002</v>
          </cell>
          <cell r="I14315">
            <v>330958</v>
          </cell>
        </row>
        <row r="14316">
          <cell r="A14316" t="str">
            <v>CCIN001553-1000-005</v>
          </cell>
          <cell r="I14316">
            <v>774000</v>
          </cell>
        </row>
        <row r="14317">
          <cell r="A14317" t="str">
            <v>CCIN001553-2000-005</v>
          </cell>
          <cell r="I14317">
            <v>772491</v>
          </cell>
        </row>
        <row r="14318">
          <cell r="A14318" t="str">
            <v>CCIN001554-10000-001</v>
          </cell>
          <cell r="I14318">
            <v>183000</v>
          </cell>
        </row>
        <row r="14319">
          <cell r="A14319" t="str">
            <v>CCIN001554-1000-001</v>
          </cell>
          <cell r="I14319">
            <v>150000</v>
          </cell>
        </row>
        <row r="14320">
          <cell r="A14320" t="str">
            <v>CCIN001554-1000-005</v>
          </cell>
          <cell r="I14320">
            <v>170000</v>
          </cell>
        </row>
        <row r="14321">
          <cell r="A14321" t="str">
            <v>CCIN001554-11000-001</v>
          </cell>
          <cell r="I14321">
            <v>183000</v>
          </cell>
        </row>
        <row r="14322">
          <cell r="A14322" t="str">
            <v>CCIN001554-12000-001</v>
          </cell>
          <cell r="I14322">
            <v>10000</v>
          </cell>
        </row>
        <row r="14323">
          <cell r="A14323" t="str">
            <v>CCIN001554-2000-001</v>
          </cell>
          <cell r="I14323">
            <v>150000</v>
          </cell>
        </row>
        <row r="14324">
          <cell r="A14324" t="str">
            <v>CCIN001554-2000-002</v>
          </cell>
          <cell r="I14324">
            <v>1500000</v>
          </cell>
        </row>
        <row r="14325">
          <cell r="A14325" t="str">
            <v>CCIN001554-4000-001</v>
          </cell>
          <cell r="I14325">
            <v>183000</v>
          </cell>
        </row>
        <row r="14326">
          <cell r="A14326" t="str">
            <v>CCIN001554-5000-001</v>
          </cell>
          <cell r="I14326">
            <v>183000</v>
          </cell>
        </row>
        <row r="14327">
          <cell r="A14327" t="str">
            <v>CCIN001554-6000-001</v>
          </cell>
          <cell r="I14327">
            <v>183000</v>
          </cell>
        </row>
        <row r="14328">
          <cell r="A14328" t="str">
            <v>CCIN001554-9000-001</v>
          </cell>
          <cell r="I14328">
            <v>183000</v>
          </cell>
        </row>
        <row r="14329">
          <cell r="A14329" t="str">
            <v>CCIN001555-1000-001</v>
          </cell>
          <cell r="I14329">
            <v>550000</v>
          </cell>
        </row>
        <row r="14330">
          <cell r="A14330" t="str">
            <v>CCIN001555-3000-001</v>
          </cell>
          <cell r="I14330">
            <v>550000</v>
          </cell>
        </row>
        <row r="14331">
          <cell r="A14331" t="str">
            <v>CCIN001556-1000-001</v>
          </cell>
          <cell r="I14331">
            <v>1096000</v>
          </cell>
        </row>
        <row r="14332">
          <cell r="A14332" t="str">
            <v>CCIN001557-1000-005</v>
          </cell>
          <cell r="I14332">
            <v>807675</v>
          </cell>
        </row>
        <row r="14333">
          <cell r="A14333" t="str">
            <v>CCIN001557-2000-001</v>
          </cell>
          <cell r="I14333">
            <v>744930</v>
          </cell>
        </row>
        <row r="14334">
          <cell r="A14334" t="str">
            <v>CCIN001558-2000-001</v>
          </cell>
          <cell r="I14334">
            <v>288000</v>
          </cell>
        </row>
        <row r="14335">
          <cell r="A14335" t="str">
            <v>CCIN001558-3000-001</v>
          </cell>
          <cell r="I14335">
            <v>200000</v>
          </cell>
        </row>
        <row r="14336">
          <cell r="A14336" t="str">
            <v>CCIN001558-4000-001</v>
          </cell>
          <cell r="I14336">
            <v>300000</v>
          </cell>
        </row>
        <row r="14337">
          <cell r="A14337" t="str">
            <v>CCIN001559-1000-001</v>
          </cell>
          <cell r="I14337">
            <v>180000</v>
          </cell>
        </row>
        <row r="14338">
          <cell r="A14338" t="str">
            <v>CCIN001559-1000-002</v>
          </cell>
          <cell r="I14338">
            <v>288000</v>
          </cell>
        </row>
        <row r="14339">
          <cell r="A14339" t="str">
            <v>CCIN001559-2000-005</v>
          </cell>
          <cell r="I14339">
            <v>412123</v>
          </cell>
        </row>
        <row r="14340">
          <cell r="A14340" t="str">
            <v>CCIN001560-1000-001</v>
          </cell>
          <cell r="I14340">
            <v>67000</v>
          </cell>
        </row>
        <row r="14341">
          <cell r="A14341" t="str">
            <v>CCIN001560-1000-002</v>
          </cell>
          <cell r="I14341">
            <v>550000</v>
          </cell>
        </row>
        <row r="14342">
          <cell r="A14342" t="str">
            <v>CCIN001561-1000-001</v>
          </cell>
          <cell r="I14342">
            <v>772819.32</v>
          </cell>
        </row>
        <row r="14343">
          <cell r="A14343" t="str">
            <v>CCIN001561-1000-005</v>
          </cell>
          <cell r="I14343">
            <v>872179</v>
          </cell>
        </row>
        <row r="14344">
          <cell r="A14344" t="str">
            <v>CCIN001561-2000-002</v>
          </cell>
          <cell r="I14344">
            <v>224575</v>
          </cell>
        </row>
        <row r="14345">
          <cell r="A14345" t="str">
            <v>CCIN001561-3000-001</v>
          </cell>
          <cell r="I14345">
            <v>387741.76</v>
          </cell>
        </row>
        <row r="14346">
          <cell r="A14346" t="str">
            <v>CCIN001561-3000-002</v>
          </cell>
          <cell r="I14346">
            <v>260000</v>
          </cell>
        </row>
        <row r="14347">
          <cell r="A14347" t="str">
            <v>CCIN001561-4000-001</v>
          </cell>
          <cell r="I14347">
            <v>80000</v>
          </cell>
        </row>
        <row r="14348">
          <cell r="A14348" t="str">
            <v>CCIN001561-5000-001</v>
          </cell>
          <cell r="I14348">
            <v>100000</v>
          </cell>
        </row>
        <row r="14349">
          <cell r="A14349" t="str">
            <v>CCIN001561-6000-001</v>
          </cell>
          <cell r="I14349">
            <v>100000</v>
          </cell>
        </row>
        <row r="14350">
          <cell r="A14350" t="str">
            <v>CCIN001562-1000-001</v>
          </cell>
          <cell r="I14350">
            <v>216000</v>
          </cell>
        </row>
        <row r="14351">
          <cell r="A14351" t="str">
            <v>CCIN001562-1000-002</v>
          </cell>
          <cell r="I14351">
            <v>440000</v>
          </cell>
        </row>
        <row r="14352">
          <cell r="A14352" t="str">
            <v>CCIN001562-1000-005</v>
          </cell>
          <cell r="I14352">
            <v>300000</v>
          </cell>
        </row>
        <row r="14353">
          <cell r="A14353" t="str">
            <v>CCIN001563-1000-001</v>
          </cell>
          <cell r="I14353">
            <v>639000</v>
          </cell>
        </row>
        <row r="14354">
          <cell r="A14354" t="str">
            <v>CCIN001563-1000-002</v>
          </cell>
          <cell r="I14354">
            <v>500000</v>
          </cell>
        </row>
        <row r="14355">
          <cell r="A14355" t="str">
            <v>CCIN001563-1000-005</v>
          </cell>
          <cell r="I14355">
            <v>210000</v>
          </cell>
        </row>
        <row r="14356">
          <cell r="A14356" t="str">
            <v>CCIN001563-2000-001</v>
          </cell>
          <cell r="I14356">
            <v>300000</v>
          </cell>
        </row>
        <row r="14357">
          <cell r="A14357" t="str">
            <v>CCIN001563-4000-001</v>
          </cell>
          <cell r="I14357">
            <v>639000</v>
          </cell>
        </row>
        <row r="14358">
          <cell r="A14358" t="str">
            <v>CCIN001563-5000-001</v>
          </cell>
          <cell r="I14358">
            <v>412402</v>
          </cell>
        </row>
        <row r="14359">
          <cell r="A14359" t="str">
            <v>CCIN001564-1000-001</v>
          </cell>
          <cell r="I14359">
            <v>150000</v>
          </cell>
        </row>
        <row r="14360">
          <cell r="A14360" t="str">
            <v>CCIN001564-1000-002</v>
          </cell>
          <cell r="I14360">
            <v>30000</v>
          </cell>
        </row>
        <row r="14361">
          <cell r="A14361" t="str">
            <v>CCIN001564-2000-001</v>
          </cell>
          <cell r="I14361">
            <v>70000</v>
          </cell>
        </row>
        <row r="14362">
          <cell r="A14362" t="str">
            <v>CCIN001565-1000-001</v>
          </cell>
          <cell r="I14362">
            <v>1000000</v>
          </cell>
        </row>
        <row r="14363">
          <cell r="A14363" t="str">
            <v>CCIN001566-1000-001</v>
          </cell>
          <cell r="I14363">
            <v>2000000</v>
          </cell>
        </row>
        <row r="14364">
          <cell r="A14364" t="str">
            <v>CCIN001566-1000-002</v>
          </cell>
          <cell r="I14364">
            <v>584400</v>
          </cell>
        </row>
        <row r="14365">
          <cell r="A14365" t="str">
            <v>CCIN001566-2000-002</v>
          </cell>
          <cell r="I14365">
            <v>254132</v>
          </cell>
        </row>
        <row r="14366">
          <cell r="A14366" t="str">
            <v>CCIN001567-1000-001</v>
          </cell>
          <cell r="I14366">
            <v>373000</v>
          </cell>
        </row>
        <row r="14367">
          <cell r="A14367" t="str">
            <v>CCIN001567-1000-002</v>
          </cell>
          <cell r="I14367">
            <v>380000</v>
          </cell>
        </row>
        <row r="14368">
          <cell r="A14368" t="str">
            <v>CCIN001567-2000-001</v>
          </cell>
          <cell r="I14368">
            <v>450000</v>
          </cell>
        </row>
        <row r="14369">
          <cell r="A14369" t="str">
            <v>CCIN001567-3000-001</v>
          </cell>
          <cell r="I14369">
            <v>450000</v>
          </cell>
        </row>
        <row r="14370">
          <cell r="A14370" t="str">
            <v>CCIN001567-6000-001</v>
          </cell>
          <cell r="I14370">
            <v>200000</v>
          </cell>
        </row>
        <row r="14371">
          <cell r="A14371" t="str">
            <v>CCIN001568-10000-001</v>
          </cell>
          <cell r="I14371">
            <v>200000</v>
          </cell>
        </row>
        <row r="14372">
          <cell r="A14372" t="str">
            <v>CCIN001568-1000-001</v>
          </cell>
          <cell r="I14372">
            <v>150000</v>
          </cell>
        </row>
        <row r="14373">
          <cell r="A14373" t="str">
            <v>CCIN001568-2000-001</v>
          </cell>
          <cell r="I14373">
            <v>150000</v>
          </cell>
        </row>
        <row r="14374">
          <cell r="A14374" t="str">
            <v>CCIN001568-3000-001</v>
          </cell>
          <cell r="I14374">
            <v>150000</v>
          </cell>
        </row>
        <row r="14375">
          <cell r="A14375" t="str">
            <v>CCIN001568-4000-001</v>
          </cell>
          <cell r="I14375">
            <v>150000</v>
          </cell>
        </row>
        <row r="14376">
          <cell r="A14376" t="str">
            <v>CCIN001568-5000-001</v>
          </cell>
          <cell r="I14376">
            <v>150000</v>
          </cell>
        </row>
        <row r="14377">
          <cell r="A14377" t="str">
            <v>CCIN001568-7000-001</v>
          </cell>
          <cell r="I14377">
            <v>100000</v>
          </cell>
        </row>
        <row r="14378">
          <cell r="A14378" t="str">
            <v>CCIN001568-8000-001</v>
          </cell>
          <cell r="I14378">
            <v>150000</v>
          </cell>
        </row>
        <row r="14379">
          <cell r="A14379" t="str">
            <v>CCIN001568-9000-001</v>
          </cell>
          <cell r="I14379">
            <v>150000</v>
          </cell>
        </row>
        <row r="14380">
          <cell r="A14380" t="str">
            <v>CCIN001569-10000-001</v>
          </cell>
          <cell r="I14380">
            <v>350000</v>
          </cell>
        </row>
        <row r="14381">
          <cell r="A14381" t="str">
            <v>CCIN001569-1000-001</v>
          </cell>
          <cell r="I14381">
            <v>250000</v>
          </cell>
        </row>
        <row r="14382">
          <cell r="A14382" t="str">
            <v>CCIN001569-1000-005</v>
          </cell>
          <cell r="I14382">
            <v>85000</v>
          </cell>
        </row>
        <row r="14383">
          <cell r="A14383" t="str">
            <v>CCIN001569-14000-001</v>
          </cell>
          <cell r="I14383">
            <v>350000</v>
          </cell>
        </row>
        <row r="14384">
          <cell r="A14384" t="str">
            <v>CCIN001569-15000-001</v>
          </cell>
          <cell r="I14384">
            <v>350000</v>
          </cell>
        </row>
        <row r="14385">
          <cell r="A14385" t="str">
            <v>CCIN001569-16000-001</v>
          </cell>
          <cell r="I14385">
            <v>350000</v>
          </cell>
        </row>
        <row r="14386">
          <cell r="A14386" t="str">
            <v>CCIN001569-19000-001</v>
          </cell>
          <cell r="I14386">
            <v>240938</v>
          </cell>
        </row>
        <row r="14387">
          <cell r="A14387" t="str">
            <v>CCIN001569-2000-001</v>
          </cell>
          <cell r="I14387">
            <v>620000</v>
          </cell>
        </row>
        <row r="14388">
          <cell r="A14388" t="str">
            <v>CCIN001569-2000-002</v>
          </cell>
          <cell r="I14388">
            <v>366000</v>
          </cell>
        </row>
        <row r="14389">
          <cell r="A14389" t="str">
            <v>CCIN001569-21000-001</v>
          </cell>
          <cell r="I14389">
            <v>350000</v>
          </cell>
        </row>
        <row r="14390">
          <cell r="A14390" t="str">
            <v>CCIN001569-22000-001</v>
          </cell>
          <cell r="I14390">
            <v>350000</v>
          </cell>
        </row>
        <row r="14391">
          <cell r="A14391" t="str">
            <v>CCIN001569-23000-001</v>
          </cell>
          <cell r="I14391">
            <v>350000</v>
          </cell>
        </row>
        <row r="14392">
          <cell r="A14392" t="str">
            <v>CCIN001569-24000-001</v>
          </cell>
          <cell r="I14392">
            <v>370000</v>
          </cell>
        </row>
        <row r="14393">
          <cell r="A14393" t="str">
            <v>CCIN001569-25000-001</v>
          </cell>
          <cell r="I14393">
            <v>370000</v>
          </cell>
        </row>
        <row r="14394">
          <cell r="A14394" t="str">
            <v>CCIN001569-26000-001</v>
          </cell>
          <cell r="I14394">
            <v>370000</v>
          </cell>
        </row>
        <row r="14395">
          <cell r="A14395" t="str">
            <v>CCIN001569-28000-001</v>
          </cell>
          <cell r="I14395">
            <v>150000</v>
          </cell>
        </row>
        <row r="14396">
          <cell r="A14396" t="str">
            <v>CCIN001569-29000-001</v>
          </cell>
          <cell r="I14396">
            <v>30000</v>
          </cell>
        </row>
        <row r="14397">
          <cell r="A14397" t="str">
            <v>CCIN001569-30000-001</v>
          </cell>
          <cell r="I14397">
            <v>370000</v>
          </cell>
        </row>
        <row r="14398">
          <cell r="A14398" t="str">
            <v>CCIN001569-3000-001</v>
          </cell>
          <cell r="I14398">
            <v>288000</v>
          </cell>
        </row>
        <row r="14399">
          <cell r="A14399" t="str">
            <v>CCIN001569-31000-001</v>
          </cell>
          <cell r="I14399">
            <v>70000</v>
          </cell>
        </row>
        <row r="14400">
          <cell r="A14400" t="str">
            <v>CCIN001569-32000-001</v>
          </cell>
          <cell r="I14400">
            <v>70000</v>
          </cell>
        </row>
        <row r="14401">
          <cell r="A14401" t="str">
            <v>CCIN001569-33000-001</v>
          </cell>
          <cell r="I14401">
            <v>370000</v>
          </cell>
        </row>
        <row r="14402">
          <cell r="A14402" t="str">
            <v>CCIN001569-34000-001</v>
          </cell>
          <cell r="I14402">
            <v>30000</v>
          </cell>
        </row>
        <row r="14403">
          <cell r="A14403" t="str">
            <v>CCIN001569-35000-001</v>
          </cell>
          <cell r="I14403">
            <v>100000</v>
          </cell>
        </row>
        <row r="14404">
          <cell r="A14404" t="str">
            <v>CCIN001569-36000-001</v>
          </cell>
          <cell r="I14404">
            <v>100000</v>
          </cell>
        </row>
        <row r="14405">
          <cell r="A14405" t="str">
            <v>CCIN001569-37000-001</v>
          </cell>
          <cell r="I14405">
            <v>150000</v>
          </cell>
        </row>
        <row r="14406">
          <cell r="A14406" t="str">
            <v>CCIN001569-38000-001</v>
          </cell>
          <cell r="I14406">
            <v>370000</v>
          </cell>
        </row>
        <row r="14407">
          <cell r="A14407" t="str">
            <v>CCIN001569-39000-001</v>
          </cell>
          <cell r="I14407">
            <v>150000</v>
          </cell>
        </row>
        <row r="14408">
          <cell r="A14408" t="str">
            <v>CCIN001569-4000-001</v>
          </cell>
          <cell r="I14408">
            <v>300000</v>
          </cell>
        </row>
        <row r="14409">
          <cell r="A14409" t="str">
            <v>CCIN001569-41000-001</v>
          </cell>
          <cell r="I14409">
            <v>450000</v>
          </cell>
        </row>
        <row r="14410">
          <cell r="A14410" t="str">
            <v>CCIN001569-42000-001</v>
          </cell>
          <cell r="I14410">
            <v>450000</v>
          </cell>
        </row>
        <row r="14411">
          <cell r="A14411" t="str">
            <v>CCIN001569-43000-001</v>
          </cell>
          <cell r="I14411">
            <v>100000</v>
          </cell>
        </row>
        <row r="14412">
          <cell r="A14412" t="str">
            <v>CCIN001569-44000-001</v>
          </cell>
          <cell r="I14412">
            <v>450000</v>
          </cell>
        </row>
        <row r="14413">
          <cell r="A14413" t="str">
            <v>CCIN001569-45000-001</v>
          </cell>
          <cell r="I14413">
            <v>100000</v>
          </cell>
        </row>
        <row r="14414">
          <cell r="A14414" t="str">
            <v>CCIN001569-46000-001</v>
          </cell>
          <cell r="I14414">
            <v>150000</v>
          </cell>
        </row>
        <row r="14415">
          <cell r="A14415" t="str">
            <v>CCIN001569-47000-001</v>
          </cell>
          <cell r="I14415">
            <v>200000</v>
          </cell>
        </row>
        <row r="14416">
          <cell r="A14416" t="str">
            <v>CCIN001569-48000-001</v>
          </cell>
          <cell r="I14416">
            <v>200000</v>
          </cell>
        </row>
        <row r="14417">
          <cell r="A14417" t="str">
            <v>CCIN001569-50000-001</v>
          </cell>
          <cell r="I14417">
            <v>250000</v>
          </cell>
        </row>
        <row r="14418">
          <cell r="A14418" t="str">
            <v>CCIN001569-53000-001</v>
          </cell>
          <cell r="I14418">
            <v>100000</v>
          </cell>
        </row>
        <row r="14419">
          <cell r="A14419" t="str">
            <v>CCIN001569-54000-001</v>
          </cell>
          <cell r="I14419">
            <v>200000</v>
          </cell>
        </row>
        <row r="14420">
          <cell r="A14420" t="str">
            <v>CCIN001569-55000-001</v>
          </cell>
          <cell r="I14420">
            <v>50000</v>
          </cell>
        </row>
        <row r="14421">
          <cell r="A14421" t="str">
            <v>CCIN001569-56000-001</v>
          </cell>
          <cell r="I14421">
            <v>250000</v>
          </cell>
        </row>
        <row r="14422">
          <cell r="A14422" t="str">
            <v>CCIN001569-57000-001</v>
          </cell>
          <cell r="I14422">
            <v>210000</v>
          </cell>
        </row>
        <row r="14423">
          <cell r="A14423" t="str">
            <v>CCIN001569-58000-001</v>
          </cell>
          <cell r="I14423">
            <v>50000</v>
          </cell>
        </row>
        <row r="14424">
          <cell r="A14424" t="str">
            <v>CCIN001569-59000-001</v>
          </cell>
          <cell r="I14424">
            <v>30000</v>
          </cell>
        </row>
        <row r="14425">
          <cell r="A14425" t="str">
            <v>CCIN001569-60000-001</v>
          </cell>
          <cell r="I14425">
            <v>250000</v>
          </cell>
        </row>
        <row r="14426">
          <cell r="A14426" t="str">
            <v>CCIN001569-6000-001</v>
          </cell>
          <cell r="I14426">
            <v>135121</v>
          </cell>
        </row>
        <row r="14427">
          <cell r="A14427" t="str">
            <v>CCIN001569-61000-001</v>
          </cell>
          <cell r="I14427">
            <v>100000</v>
          </cell>
        </row>
        <row r="14428">
          <cell r="A14428" t="str">
            <v>CCIN001569-62000-001</v>
          </cell>
          <cell r="I14428">
            <v>30000</v>
          </cell>
        </row>
        <row r="14429">
          <cell r="A14429" t="str">
            <v>CCIN001569-63000-001</v>
          </cell>
          <cell r="I14429">
            <v>150000</v>
          </cell>
        </row>
        <row r="14430">
          <cell r="A14430" t="str">
            <v>CCIN001569-64000-001</v>
          </cell>
          <cell r="I14430">
            <v>200000</v>
          </cell>
        </row>
        <row r="14431">
          <cell r="A14431" t="str">
            <v>CCIN001569-65000-001</v>
          </cell>
          <cell r="I14431">
            <v>30000</v>
          </cell>
        </row>
        <row r="14432">
          <cell r="A14432" t="str">
            <v>CCIN001569-66000-001</v>
          </cell>
          <cell r="I14432">
            <v>30000</v>
          </cell>
        </row>
        <row r="14433">
          <cell r="A14433" t="str">
            <v>CCIN001569-68000-001</v>
          </cell>
          <cell r="I14433">
            <v>200000</v>
          </cell>
        </row>
        <row r="14434">
          <cell r="A14434" t="str">
            <v>CCIN001569-70000-001</v>
          </cell>
          <cell r="I14434">
            <v>30000</v>
          </cell>
        </row>
        <row r="14435">
          <cell r="A14435" t="str">
            <v>CCIN001569-7000-001</v>
          </cell>
          <cell r="I14435">
            <v>100000</v>
          </cell>
        </row>
        <row r="14436">
          <cell r="A14436" t="str">
            <v>CCIN001569-71000-001</v>
          </cell>
          <cell r="I14436">
            <v>200000</v>
          </cell>
        </row>
        <row r="14437">
          <cell r="A14437" t="str">
            <v>CCIN001569-72000-001</v>
          </cell>
          <cell r="I14437">
            <v>300000</v>
          </cell>
        </row>
        <row r="14438">
          <cell r="A14438" t="str">
            <v>CCIN001569-73000-001</v>
          </cell>
          <cell r="I14438">
            <v>350000</v>
          </cell>
        </row>
        <row r="14439">
          <cell r="A14439" t="str">
            <v>CCIN001569-74000-001</v>
          </cell>
          <cell r="I14439">
            <v>350000</v>
          </cell>
        </row>
        <row r="14440">
          <cell r="A14440" t="str">
            <v>CCIN001569-75000-001</v>
          </cell>
          <cell r="I14440">
            <v>100000</v>
          </cell>
        </row>
        <row r="14441">
          <cell r="A14441" t="str">
            <v>CCIN001569-76000-001</v>
          </cell>
          <cell r="I14441">
            <v>200000</v>
          </cell>
        </row>
        <row r="14442">
          <cell r="A14442" t="str">
            <v>CCIN001569-78000-001</v>
          </cell>
          <cell r="I14442">
            <v>406934</v>
          </cell>
        </row>
        <row r="14443">
          <cell r="A14443" t="str">
            <v>CCIN001569-79000-001</v>
          </cell>
          <cell r="I14443">
            <v>350000</v>
          </cell>
        </row>
        <row r="14444">
          <cell r="A14444" t="str">
            <v>CCIN001569-80000-001</v>
          </cell>
          <cell r="I14444">
            <v>100000</v>
          </cell>
        </row>
        <row r="14445">
          <cell r="A14445" t="str">
            <v>CCIN001569-8000-001</v>
          </cell>
          <cell r="I14445">
            <v>350000</v>
          </cell>
        </row>
        <row r="14446">
          <cell r="A14446" t="str">
            <v>CCIN001569-81000-001</v>
          </cell>
          <cell r="I14446">
            <v>250000</v>
          </cell>
        </row>
        <row r="14447">
          <cell r="A14447" t="str">
            <v>CCIN001569-83000-001</v>
          </cell>
          <cell r="I14447">
            <v>400000</v>
          </cell>
        </row>
        <row r="14448">
          <cell r="A14448" t="str">
            <v>CCIN001569-85000-001</v>
          </cell>
          <cell r="I14448">
            <v>400000</v>
          </cell>
        </row>
        <row r="14449">
          <cell r="A14449" t="str">
            <v>CCIN001569-86000-001</v>
          </cell>
          <cell r="I14449">
            <v>400000</v>
          </cell>
        </row>
        <row r="14450">
          <cell r="A14450" t="str">
            <v>CCIN001569-87000-001</v>
          </cell>
          <cell r="I14450">
            <v>100000</v>
          </cell>
        </row>
        <row r="14451">
          <cell r="A14451" t="str">
            <v>CCIN001570-1000-001</v>
          </cell>
          <cell r="I14451">
            <v>150000</v>
          </cell>
        </row>
        <row r="14452">
          <cell r="A14452" t="str">
            <v>CCIN001570-1000-002</v>
          </cell>
          <cell r="I14452">
            <v>511809</v>
          </cell>
        </row>
        <row r="14453">
          <cell r="A14453" t="str">
            <v>CCIN001570-2000-001</v>
          </cell>
          <cell r="I14453">
            <v>100000</v>
          </cell>
        </row>
        <row r="14454">
          <cell r="A14454" t="str">
            <v>CCIN001570-4000-001</v>
          </cell>
          <cell r="I14454">
            <v>150000</v>
          </cell>
        </row>
        <row r="14455">
          <cell r="A14455" t="str">
            <v>CCIN001570-5000-001</v>
          </cell>
          <cell r="I14455">
            <v>100000</v>
          </cell>
        </row>
        <row r="14456">
          <cell r="A14456" t="str">
            <v>CCIN001570-6000-001</v>
          </cell>
          <cell r="I14456">
            <v>100000</v>
          </cell>
        </row>
        <row r="14457">
          <cell r="A14457" t="str">
            <v>CCIN001570-7000-001</v>
          </cell>
          <cell r="I14457">
            <v>200000</v>
          </cell>
        </row>
        <row r="14458">
          <cell r="A14458" t="str">
            <v>CCIN001571-1000-001</v>
          </cell>
          <cell r="I14458">
            <v>1500000</v>
          </cell>
        </row>
        <row r="14459">
          <cell r="A14459" t="str">
            <v>CCIN001571-1000-002</v>
          </cell>
          <cell r="I14459">
            <v>183761</v>
          </cell>
        </row>
        <row r="14460">
          <cell r="A14460" t="str">
            <v>CCIN001571-2000-001</v>
          </cell>
          <cell r="I14460">
            <v>1600531.9</v>
          </cell>
        </row>
        <row r="14461">
          <cell r="A14461" t="str">
            <v>CCIN001572-1000-001</v>
          </cell>
          <cell r="I14461">
            <v>150000</v>
          </cell>
        </row>
        <row r="14462">
          <cell r="A14462" t="str">
            <v>CCIN001572-1000-005</v>
          </cell>
          <cell r="I14462">
            <v>503000</v>
          </cell>
        </row>
        <row r="14463">
          <cell r="A14463" t="str">
            <v>CCIN001573-1000-001</v>
          </cell>
          <cell r="I14463">
            <v>300000</v>
          </cell>
        </row>
        <row r="14464">
          <cell r="A14464" t="str">
            <v>CCIN001573-1000-002</v>
          </cell>
          <cell r="I14464">
            <v>78500</v>
          </cell>
        </row>
        <row r="14465">
          <cell r="A14465" t="str">
            <v>CCIN001573-1000-005</v>
          </cell>
          <cell r="I14465">
            <v>1091009</v>
          </cell>
        </row>
        <row r="14466">
          <cell r="A14466" t="str">
            <v>CCIN001573-14000-001</v>
          </cell>
          <cell r="I14466">
            <v>3000000</v>
          </cell>
        </row>
        <row r="14467">
          <cell r="A14467" t="str">
            <v>CCIN001573-15000-001</v>
          </cell>
          <cell r="I14467">
            <v>350000</v>
          </cell>
        </row>
        <row r="14468">
          <cell r="A14468" t="str">
            <v>CCIN001573-17000-001</v>
          </cell>
          <cell r="I14468">
            <v>500000</v>
          </cell>
        </row>
        <row r="14469">
          <cell r="A14469" t="str">
            <v>CCIN001573-18000-001</v>
          </cell>
          <cell r="I14469">
            <v>4000000</v>
          </cell>
        </row>
        <row r="14470">
          <cell r="A14470" t="str">
            <v>CCIN001573-20000-001</v>
          </cell>
          <cell r="I14470">
            <v>500000</v>
          </cell>
        </row>
        <row r="14471">
          <cell r="A14471" t="str">
            <v>CCIN001573-2000-005</v>
          </cell>
          <cell r="I14471">
            <v>2134400</v>
          </cell>
        </row>
        <row r="14472">
          <cell r="A14472" t="str">
            <v>CCIN001573-3000-001</v>
          </cell>
          <cell r="I14472">
            <v>800000</v>
          </cell>
        </row>
        <row r="14473">
          <cell r="A14473" t="str">
            <v>CCIN001573-4000-001</v>
          </cell>
          <cell r="I14473">
            <v>650000</v>
          </cell>
        </row>
        <row r="14474">
          <cell r="A14474" t="str">
            <v>CCIN001574-10000-001</v>
          </cell>
          <cell r="I14474">
            <v>80000</v>
          </cell>
        </row>
        <row r="14475">
          <cell r="A14475" t="str">
            <v>CCIN001574-1000-001</v>
          </cell>
          <cell r="I14475">
            <v>60000</v>
          </cell>
        </row>
        <row r="14476">
          <cell r="A14476" t="str">
            <v>CCIN001574-1000-002</v>
          </cell>
          <cell r="I14476">
            <v>200000</v>
          </cell>
        </row>
        <row r="14477">
          <cell r="A14477" t="str">
            <v>CCIN001574-11000-001</v>
          </cell>
          <cell r="I14477">
            <v>100000</v>
          </cell>
        </row>
        <row r="14478">
          <cell r="A14478" t="str">
            <v>CCIN001574-2000-001</v>
          </cell>
          <cell r="I14478">
            <v>60000</v>
          </cell>
        </row>
        <row r="14479">
          <cell r="A14479" t="str">
            <v>CCIN001574-3000-001</v>
          </cell>
          <cell r="I14479">
            <v>80000</v>
          </cell>
        </row>
        <row r="14480">
          <cell r="A14480" t="str">
            <v>CCIN001574-4000-001</v>
          </cell>
          <cell r="I14480">
            <v>80000</v>
          </cell>
        </row>
        <row r="14481">
          <cell r="A14481" t="str">
            <v>CCIN001574-5000-001</v>
          </cell>
          <cell r="I14481">
            <v>80000</v>
          </cell>
        </row>
        <row r="14482">
          <cell r="A14482" t="str">
            <v>CCIN001574-6000-001</v>
          </cell>
          <cell r="I14482">
            <v>60000</v>
          </cell>
        </row>
        <row r="14483">
          <cell r="A14483" t="str">
            <v>CCIN001574-8000-001</v>
          </cell>
          <cell r="I14483">
            <v>80000</v>
          </cell>
        </row>
        <row r="14484">
          <cell r="A14484" t="str">
            <v>CCIN001574-9000-001</v>
          </cell>
          <cell r="I14484">
            <v>80000</v>
          </cell>
        </row>
        <row r="14485">
          <cell r="A14485" t="str">
            <v>CCIN001575-1000-001</v>
          </cell>
          <cell r="I14485">
            <v>500000</v>
          </cell>
        </row>
        <row r="14486">
          <cell r="A14486" t="str">
            <v>CCIN001575-1000-002</v>
          </cell>
          <cell r="I14486">
            <v>250000</v>
          </cell>
        </row>
        <row r="14487">
          <cell r="A14487" t="str">
            <v>CCIN001575-2000-001</v>
          </cell>
          <cell r="I14487">
            <v>500000</v>
          </cell>
        </row>
        <row r="14488">
          <cell r="A14488" t="str">
            <v>CCIN001575-2000-002</v>
          </cell>
          <cell r="I14488">
            <v>250000</v>
          </cell>
        </row>
        <row r="14489">
          <cell r="A14489" t="str">
            <v>CCIN001575-2000-005</v>
          </cell>
          <cell r="I14489">
            <v>150000</v>
          </cell>
        </row>
        <row r="14490">
          <cell r="A14490" t="str">
            <v>CCIN001575-4000-001</v>
          </cell>
          <cell r="I14490">
            <v>600000</v>
          </cell>
        </row>
        <row r="14491">
          <cell r="A14491" t="str">
            <v>CCIN001576-1000-001</v>
          </cell>
          <cell r="I14491">
            <v>300000</v>
          </cell>
        </row>
        <row r="14492">
          <cell r="A14492" t="str">
            <v>CCIN001577-1000-001</v>
          </cell>
          <cell r="I14492">
            <v>130000</v>
          </cell>
        </row>
        <row r="14493">
          <cell r="A14493" t="str">
            <v>CCIN001577-1000-005</v>
          </cell>
          <cell r="I14493">
            <v>95000</v>
          </cell>
        </row>
        <row r="14494">
          <cell r="A14494" t="str">
            <v>CCIN001577-2000-001</v>
          </cell>
          <cell r="I14494">
            <v>130000</v>
          </cell>
        </row>
        <row r="14495">
          <cell r="A14495" t="str">
            <v>CCIN001577-3000-001</v>
          </cell>
          <cell r="I14495">
            <v>150000</v>
          </cell>
        </row>
        <row r="14496">
          <cell r="A14496" t="str">
            <v>CCIN001577-4000-001</v>
          </cell>
          <cell r="I14496">
            <v>150000</v>
          </cell>
        </row>
        <row r="14497">
          <cell r="A14497" t="str">
            <v>CCIN001577-5000-001</v>
          </cell>
          <cell r="I14497">
            <v>132554</v>
          </cell>
        </row>
        <row r="14498">
          <cell r="A14498" t="str">
            <v>CCIN001577-7000-001</v>
          </cell>
          <cell r="I14498">
            <v>150000</v>
          </cell>
        </row>
        <row r="14499">
          <cell r="A14499" t="str">
            <v>CCIN001577-8000-001</v>
          </cell>
          <cell r="I14499">
            <v>250000</v>
          </cell>
        </row>
        <row r="14500">
          <cell r="A14500" t="str">
            <v>CCIN001578-1000-001</v>
          </cell>
          <cell r="I14500">
            <v>600000</v>
          </cell>
        </row>
        <row r="14501">
          <cell r="A14501" t="str">
            <v>CCIN001578-1000-002</v>
          </cell>
          <cell r="I14501">
            <v>4700000</v>
          </cell>
        </row>
        <row r="14502">
          <cell r="A14502" t="str">
            <v>CCIN001579-1000-005</v>
          </cell>
          <cell r="I14502">
            <v>700000</v>
          </cell>
        </row>
        <row r="14503">
          <cell r="A14503" t="str">
            <v>CCIN001579-2000-001</v>
          </cell>
          <cell r="I14503">
            <v>50000</v>
          </cell>
        </row>
        <row r="14504">
          <cell r="A14504" t="str">
            <v>CCIN001579-3000-001</v>
          </cell>
          <cell r="I14504">
            <v>50000</v>
          </cell>
        </row>
        <row r="14505">
          <cell r="A14505" t="str">
            <v>CCIN001580-1000-001</v>
          </cell>
          <cell r="I14505">
            <v>50000</v>
          </cell>
        </row>
        <row r="14506">
          <cell r="A14506" t="str">
            <v>CCIN001580-1000-002</v>
          </cell>
          <cell r="I14506">
            <v>117000</v>
          </cell>
        </row>
        <row r="14507">
          <cell r="A14507" t="str">
            <v>CCIN001580-2000-002</v>
          </cell>
          <cell r="I14507">
            <v>43000</v>
          </cell>
        </row>
        <row r="14508">
          <cell r="A14508" t="str">
            <v>CCIN001581-1000-001</v>
          </cell>
          <cell r="I14508">
            <v>197000</v>
          </cell>
        </row>
        <row r="14509">
          <cell r="A14509" t="str">
            <v>CCIN001581-1000-002</v>
          </cell>
          <cell r="I14509">
            <v>200000</v>
          </cell>
        </row>
        <row r="14510">
          <cell r="A14510" t="str">
            <v>CCIN001581-2000-001</v>
          </cell>
          <cell r="I14510">
            <v>200000</v>
          </cell>
        </row>
        <row r="14511">
          <cell r="A14511" t="str">
            <v>CCIN001581-4000-002</v>
          </cell>
          <cell r="I14511">
            <v>199578</v>
          </cell>
        </row>
        <row r="14512">
          <cell r="A14512" t="str">
            <v>CCIN001582-1000-001</v>
          </cell>
          <cell r="I14512">
            <v>40000</v>
          </cell>
        </row>
        <row r="14513">
          <cell r="A14513" t="str">
            <v>CCIN001582-1000-002</v>
          </cell>
          <cell r="I14513">
            <v>500000</v>
          </cell>
        </row>
        <row r="14514">
          <cell r="A14514" t="str">
            <v>CCIN001582-2000-001</v>
          </cell>
          <cell r="I14514">
            <v>40000</v>
          </cell>
        </row>
        <row r="14515">
          <cell r="A14515" t="str">
            <v>CCIN001583-1000-001</v>
          </cell>
          <cell r="I14515">
            <v>463000</v>
          </cell>
        </row>
        <row r="14516">
          <cell r="A14516" t="str">
            <v>CCIN001583-1000-002</v>
          </cell>
          <cell r="I14516">
            <v>330958</v>
          </cell>
        </row>
        <row r="14517">
          <cell r="A14517" t="str">
            <v>CCIN001583-1000-005</v>
          </cell>
          <cell r="I14517">
            <v>1102453</v>
          </cell>
        </row>
        <row r="14518">
          <cell r="A14518" t="str">
            <v>CCIN001583-2000-001</v>
          </cell>
          <cell r="I14518">
            <v>463000</v>
          </cell>
        </row>
        <row r="14519">
          <cell r="A14519" t="str">
            <v>CCIN001583-2000-005</v>
          </cell>
          <cell r="I14519">
            <v>1101735</v>
          </cell>
        </row>
        <row r="14520">
          <cell r="A14520" t="str">
            <v>CCIN001583-3000-001</v>
          </cell>
          <cell r="I14520">
            <v>471000</v>
          </cell>
        </row>
        <row r="14521">
          <cell r="A14521" t="str">
            <v>CCIN001583-4000-001</v>
          </cell>
          <cell r="I14521">
            <v>471000</v>
          </cell>
        </row>
        <row r="14522">
          <cell r="A14522" t="str">
            <v>CCIN001583-5000-001</v>
          </cell>
          <cell r="I14522">
            <v>471000</v>
          </cell>
        </row>
        <row r="14523">
          <cell r="A14523" t="str">
            <v>CCIN001583-6000-001</v>
          </cell>
          <cell r="I14523">
            <v>471000</v>
          </cell>
        </row>
        <row r="14524">
          <cell r="A14524" t="str">
            <v>CCIN001584-1000-001</v>
          </cell>
          <cell r="I14524">
            <v>70000</v>
          </cell>
        </row>
        <row r="14525">
          <cell r="A14525" t="str">
            <v>CCIN001584-1000-002</v>
          </cell>
          <cell r="I14525">
            <v>800000</v>
          </cell>
        </row>
        <row r="14526">
          <cell r="A14526" t="str">
            <v>CCIN001584-1000-005</v>
          </cell>
          <cell r="I14526">
            <v>20000</v>
          </cell>
        </row>
        <row r="14527">
          <cell r="A14527" t="str">
            <v>CCIN001584-2000-001</v>
          </cell>
          <cell r="I14527">
            <v>70000</v>
          </cell>
        </row>
        <row r="14528">
          <cell r="A14528" t="str">
            <v>CCIN001585-1000-001</v>
          </cell>
          <cell r="I14528">
            <v>250000</v>
          </cell>
        </row>
        <row r="14529">
          <cell r="A14529" t="str">
            <v>CCIN001585-1000-002</v>
          </cell>
          <cell r="I14529">
            <v>325000</v>
          </cell>
        </row>
        <row r="14530">
          <cell r="A14530" t="str">
            <v>CCIN001585-1000-005</v>
          </cell>
          <cell r="I14530">
            <v>110000</v>
          </cell>
        </row>
        <row r="14531">
          <cell r="A14531" t="str">
            <v>CCIN001585-2000-001</v>
          </cell>
          <cell r="I14531">
            <v>250000</v>
          </cell>
        </row>
        <row r="14532">
          <cell r="A14532" t="str">
            <v>CCIN001586-1000-001</v>
          </cell>
          <cell r="I14532">
            <v>50000</v>
          </cell>
        </row>
        <row r="14533">
          <cell r="A14533" t="str">
            <v>CCIN001586-1000-002</v>
          </cell>
          <cell r="I14533">
            <v>30000</v>
          </cell>
        </row>
        <row r="14534">
          <cell r="A14534" t="str">
            <v>CCIN001586-1000-005</v>
          </cell>
          <cell r="I14534">
            <v>39900</v>
          </cell>
        </row>
        <row r="14535">
          <cell r="A14535" t="str">
            <v>CCIN001586-2000-001</v>
          </cell>
          <cell r="I14535">
            <v>60000</v>
          </cell>
        </row>
        <row r="14536">
          <cell r="A14536" t="str">
            <v>CCIN001586-3000-001</v>
          </cell>
          <cell r="I14536">
            <v>60000</v>
          </cell>
        </row>
        <row r="14537">
          <cell r="A14537" t="str">
            <v>CCIN001586-4000-001</v>
          </cell>
          <cell r="I14537">
            <v>60000</v>
          </cell>
        </row>
        <row r="14538">
          <cell r="A14538" t="str">
            <v>CCIN001587-2000-002</v>
          </cell>
          <cell r="I14538">
            <v>1066000</v>
          </cell>
        </row>
        <row r="14539">
          <cell r="A14539" t="str">
            <v>CCIN001587-3000-002</v>
          </cell>
          <cell r="I14539">
            <v>1066000</v>
          </cell>
        </row>
        <row r="14540">
          <cell r="A14540" t="str">
            <v>CCIN001588-1000-001</v>
          </cell>
          <cell r="I14540">
            <v>480000</v>
          </cell>
        </row>
        <row r="14541">
          <cell r="A14541" t="str">
            <v>CCIN001588-1000-002</v>
          </cell>
          <cell r="I14541">
            <v>300000</v>
          </cell>
        </row>
        <row r="14542">
          <cell r="A14542" t="str">
            <v>CCIN001588-1000-005</v>
          </cell>
          <cell r="I14542">
            <v>670000</v>
          </cell>
        </row>
        <row r="14543">
          <cell r="A14543" t="str">
            <v>CCIN001588-2000-001</v>
          </cell>
          <cell r="I14543">
            <v>480000</v>
          </cell>
        </row>
        <row r="14544">
          <cell r="A14544" t="str">
            <v>CCIN001588-3000-001</v>
          </cell>
          <cell r="I14544">
            <v>300000</v>
          </cell>
        </row>
        <row r="14545">
          <cell r="A14545" t="str">
            <v>CCIN001588-4000-001</v>
          </cell>
          <cell r="I14545">
            <v>300000</v>
          </cell>
        </row>
        <row r="14546">
          <cell r="A14546" t="str">
            <v>CCIN001590-1000-002</v>
          </cell>
          <cell r="I14546">
            <v>315000</v>
          </cell>
        </row>
        <row r="14547">
          <cell r="A14547" t="str">
            <v>CCIN001590-1000-005</v>
          </cell>
          <cell r="I14547">
            <v>650000</v>
          </cell>
        </row>
        <row r="14548">
          <cell r="A14548" t="str">
            <v>CCIN001590-2000-001</v>
          </cell>
          <cell r="I14548">
            <v>324400</v>
          </cell>
        </row>
        <row r="14549">
          <cell r="A14549" t="str">
            <v>CCIN001590-3000-001</v>
          </cell>
          <cell r="I14549">
            <v>139355</v>
          </cell>
        </row>
        <row r="14550">
          <cell r="A14550" t="str">
            <v>CCIN001590-4000-001</v>
          </cell>
          <cell r="I14550">
            <v>172000</v>
          </cell>
        </row>
        <row r="14551">
          <cell r="A14551" t="str">
            <v>CCIN001591-1000-001</v>
          </cell>
          <cell r="I14551">
            <v>800000</v>
          </cell>
        </row>
        <row r="14552">
          <cell r="A14552" t="str">
            <v>CCIN001592-1000-001</v>
          </cell>
          <cell r="I14552">
            <v>900000</v>
          </cell>
        </row>
        <row r="14553">
          <cell r="A14553" t="str">
            <v>CCIN001592-1000-002</v>
          </cell>
          <cell r="I14553">
            <v>12000</v>
          </cell>
        </row>
        <row r="14554">
          <cell r="A14554" t="str">
            <v>CCIN001592-1000-005</v>
          </cell>
          <cell r="I14554">
            <v>1029171</v>
          </cell>
        </row>
        <row r="14555">
          <cell r="A14555" t="str">
            <v>CCIN001592-2000-001</v>
          </cell>
          <cell r="I14555">
            <v>987287</v>
          </cell>
        </row>
        <row r="14556">
          <cell r="A14556" t="str">
            <v>CCIN001592-3000-001</v>
          </cell>
          <cell r="I14556">
            <v>987000</v>
          </cell>
        </row>
        <row r="14557">
          <cell r="A14557" t="str">
            <v>CCIN001592-4000-001</v>
          </cell>
          <cell r="I14557">
            <v>900000</v>
          </cell>
        </row>
        <row r="14558">
          <cell r="A14558" t="str">
            <v>CCIN001592-5000-001</v>
          </cell>
          <cell r="I14558">
            <v>966064</v>
          </cell>
        </row>
        <row r="14559">
          <cell r="A14559" t="str">
            <v>CCIN001592-6000-001</v>
          </cell>
          <cell r="I14559">
            <v>532396</v>
          </cell>
        </row>
        <row r="14560">
          <cell r="A14560" t="str">
            <v>CCIN001592-7000-001</v>
          </cell>
          <cell r="I14560">
            <v>966064</v>
          </cell>
        </row>
        <row r="14561">
          <cell r="A14561" t="str">
            <v>CCIN001593-1000-002</v>
          </cell>
          <cell r="I14561">
            <v>900000</v>
          </cell>
        </row>
        <row r="14562">
          <cell r="A14562" t="str">
            <v>CCIN001593-1000-005</v>
          </cell>
          <cell r="I14562">
            <v>54950</v>
          </cell>
        </row>
        <row r="14563">
          <cell r="A14563" t="str">
            <v>CCIN001593-2000-001</v>
          </cell>
          <cell r="I14563">
            <v>188000</v>
          </cell>
        </row>
        <row r="14564">
          <cell r="A14564" t="str">
            <v>CCIN001593-3000-001</v>
          </cell>
          <cell r="I14564">
            <v>115000</v>
          </cell>
        </row>
        <row r="14565">
          <cell r="A14565" t="str">
            <v>CCIN001593-4000-001</v>
          </cell>
          <cell r="I14565">
            <v>115000</v>
          </cell>
        </row>
        <row r="14566">
          <cell r="A14566" t="str">
            <v>CCIN001594-1000-001</v>
          </cell>
          <cell r="I14566">
            <v>50000</v>
          </cell>
        </row>
        <row r="14567">
          <cell r="A14567" t="str">
            <v>CCIN001594-1000-005</v>
          </cell>
          <cell r="I14567">
            <v>95000</v>
          </cell>
        </row>
        <row r="14568">
          <cell r="A14568" t="str">
            <v>CCIN001594-2000-002</v>
          </cell>
          <cell r="I14568">
            <v>825000</v>
          </cell>
        </row>
        <row r="14569">
          <cell r="A14569" t="str">
            <v>CCIN001594-2000-005</v>
          </cell>
          <cell r="I14569">
            <v>183484</v>
          </cell>
        </row>
        <row r="14570">
          <cell r="A14570" t="str">
            <v>CCIN001594-3000-001</v>
          </cell>
          <cell r="I14570">
            <v>50000</v>
          </cell>
        </row>
        <row r="14571">
          <cell r="A14571" t="str">
            <v>CCIN001594-4000-001</v>
          </cell>
          <cell r="I14571">
            <v>30000</v>
          </cell>
        </row>
        <row r="14572">
          <cell r="A14572" t="str">
            <v>CCIN001594-4000-002</v>
          </cell>
          <cell r="I14572">
            <v>825000</v>
          </cell>
        </row>
        <row r="14573">
          <cell r="A14573" t="str">
            <v>CCIN001595-1000-001</v>
          </cell>
          <cell r="I14573">
            <v>10000</v>
          </cell>
        </row>
        <row r="14574">
          <cell r="A14574" t="str">
            <v>CCIN001595-1000-002</v>
          </cell>
          <cell r="I14574">
            <v>3000000</v>
          </cell>
        </row>
        <row r="14575">
          <cell r="A14575" t="str">
            <v>CCIN001595-1000-005</v>
          </cell>
          <cell r="I14575">
            <v>22000</v>
          </cell>
        </row>
        <row r="14576">
          <cell r="A14576" t="str">
            <v>CCIN001595-2000-001</v>
          </cell>
          <cell r="I14576">
            <v>20000</v>
          </cell>
        </row>
        <row r="14577">
          <cell r="A14577" t="str">
            <v>CCIN001595-2000-005</v>
          </cell>
          <cell r="I14577">
            <v>166790</v>
          </cell>
        </row>
        <row r="14578">
          <cell r="A14578" t="str">
            <v>CCIN001595-3000-001</v>
          </cell>
          <cell r="I14578">
            <v>30000</v>
          </cell>
        </row>
        <row r="14579">
          <cell r="A14579" t="str">
            <v>CCIN001595-4000-001</v>
          </cell>
          <cell r="I14579">
            <v>30000</v>
          </cell>
        </row>
        <row r="14580">
          <cell r="A14580" t="str">
            <v>CCIN001596-1000-001</v>
          </cell>
          <cell r="I14580">
            <v>50000</v>
          </cell>
        </row>
        <row r="14581">
          <cell r="A14581" t="str">
            <v>CCIN001596-1000-002</v>
          </cell>
          <cell r="I14581">
            <v>118000</v>
          </cell>
        </row>
        <row r="14582">
          <cell r="A14582" t="str">
            <v>CCIN001596-1000-005</v>
          </cell>
          <cell r="I14582">
            <v>1130000</v>
          </cell>
        </row>
        <row r="14583">
          <cell r="A14583" t="str">
            <v>CCIN001596-2000-001</v>
          </cell>
          <cell r="I14583">
            <v>50000</v>
          </cell>
        </row>
        <row r="14584">
          <cell r="A14584" t="str">
            <v>CCIN001596-3000-001</v>
          </cell>
          <cell r="I14584">
            <v>50000</v>
          </cell>
        </row>
        <row r="14585">
          <cell r="A14585" t="str">
            <v>CCIN001597-1000-001</v>
          </cell>
          <cell r="I14585">
            <v>600000</v>
          </cell>
        </row>
        <row r="14586">
          <cell r="A14586" t="str">
            <v>CCIN001597-1000-005</v>
          </cell>
          <cell r="I14586">
            <v>440000</v>
          </cell>
        </row>
        <row r="14587">
          <cell r="A14587" t="str">
            <v>CCIN001598-1000-001</v>
          </cell>
          <cell r="I14587">
            <v>20000</v>
          </cell>
        </row>
        <row r="14588">
          <cell r="A14588" t="str">
            <v>CCIN001598-1000-005</v>
          </cell>
          <cell r="I14588">
            <v>850000</v>
          </cell>
        </row>
        <row r="14589">
          <cell r="A14589" t="str">
            <v>CCIN001599-1000-001</v>
          </cell>
          <cell r="I14589">
            <v>174000</v>
          </cell>
        </row>
        <row r="14590">
          <cell r="A14590" t="str">
            <v>CCIN001599-1000-005</v>
          </cell>
          <cell r="I14590">
            <v>200000</v>
          </cell>
        </row>
        <row r="14591">
          <cell r="A14591" t="str">
            <v>CCIN001599-2000-001</v>
          </cell>
          <cell r="I14591">
            <v>174000</v>
          </cell>
        </row>
        <row r="14592">
          <cell r="A14592" t="str">
            <v>CCIN001599-2000-005</v>
          </cell>
          <cell r="I14592">
            <v>30000</v>
          </cell>
        </row>
        <row r="14593">
          <cell r="A14593" t="str">
            <v>CCIN001599-3000-001</v>
          </cell>
          <cell r="I14593">
            <v>152675</v>
          </cell>
        </row>
        <row r="14594">
          <cell r="A14594" t="str">
            <v>CCIN001599-3000-005</v>
          </cell>
          <cell r="I14594">
            <v>40000</v>
          </cell>
        </row>
        <row r="14595">
          <cell r="A14595" t="str">
            <v>CCIN001599-4000-001</v>
          </cell>
          <cell r="I14595">
            <v>174800</v>
          </cell>
        </row>
        <row r="14596">
          <cell r="A14596" t="str">
            <v>CCIN001599-4000-005</v>
          </cell>
          <cell r="I14596">
            <v>50000</v>
          </cell>
        </row>
        <row r="14597">
          <cell r="A14597" t="str">
            <v>CCIN001599-5000-005</v>
          </cell>
          <cell r="I14597">
            <v>30000</v>
          </cell>
        </row>
        <row r="14598">
          <cell r="A14598" t="str">
            <v>CCIN001599-6000-005</v>
          </cell>
          <cell r="I14598">
            <v>50000</v>
          </cell>
        </row>
        <row r="14599">
          <cell r="A14599" t="str">
            <v>CCIN001600-1000-001</v>
          </cell>
          <cell r="I14599">
            <v>300000</v>
          </cell>
        </row>
        <row r="14600">
          <cell r="A14600" t="str">
            <v>CCIN001600-1000-002</v>
          </cell>
          <cell r="I14600">
            <v>270000</v>
          </cell>
        </row>
        <row r="14601">
          <cell r="A14601" t="str">
            <v>CCIN001600-1000-005</v>
          </cell>
          <cell r="I14601">
            <v>3283000</v>
          </cell>
        </row>
        <row r="14602">
          <cell r="A14602" t="str">
            <v>CCIN001600-2000-001</v>
          </cell>
          <cell r="I14602">
            <v>275519</v>
          </cell>
        </row>
        <row r="14603">
          <cell r="A14603" t="str">
            <v>CCIN001600-3000-001</v>
          </cell>
          <cell r="I14603">
            <v>220000</v>
          </cell>
        </row>
        <row r="14604">
          <cell r="A14604" t="str">
            <v>CCIN001600-6000-001</v>
          </cell>
          <cell r="I14604">
            <v>320000</v>
          </cell>
        </row>
        <row r="14605">
          <cell r="A14605" t="str">
            <v>CCIN001600-7000-001</v>
          </cell>
          <cell r="I14605">
            <v>320000</v>
          </cell>
        </row>
        <row r="14606">
          <cell r="A14606" t="str">
            <v>CCIN001600-8000-001</v>
          </cell>
          <cell r="I14606">
            <v>320000</v>
          </cell>
        </row>
        <row r="14607">
          <cell r="A14607" t="str">
            <v>CCIN001600-9000-001</v>
          </cell>
          <cell r="I14607">
            <v>320000</v>
          </cell>
        </row>
        <row r="14608">
          <cell r="A14608" t="str">
            <v>CCIN001601-1000-001</v>
          </cell>
          <cell r="I14608">
            <v>300000</v>
          </cell>
        </row>
        <row r="14609">
          <cell r="A14609" t="str">
            <v>CCIN001601-1000-002</v>
          </cell>
          <cell r="I14609">
            <v>160000</v>
          </cell>
        </row>
        <row r="14610">
          <cell r="A14610" t="str">
            <v>CCIN001601-1000-005</v>
          </cell>
          <cell r="I14610">
            <v>200000</v>
          </cell>
        </row>
        <row r="14611">
          <cell r="A14611" t="str">
            <v>CCIN001601-2000-001</v>
          </cell>
          <cell r="I14611">
            <v>330000</v>
          </cell>
        </row>
        <row r="14612">
          <cell r="A14612" t="str">
            <v>CCIN001601-3000-002</v>
          </cell>
          <cell r="I14612">
            <v>160000</v>
          </cell>
        </row>
        <row r="14613">
          <cell r="A14613" t="str">
            <v>CCIN001601-4000-001</v>
          </cell>
          <cell r="I14613">
            <v>195500</v>
          </cell>
        </row>
        <row r="14614">
          <cell r="A14614" t="str">
            <v>CCIN001601-4000-002</v>
          </cell>
          <cell r="I14614">
            <v>15000</v>
          </cell>
        </row>
        <row r="14615">
          <cell r="A14615" t="str">
            <v>CCIN001601-5000-002</v>
          </cell>
          <cell r="I14615">
            <v>30000</v>
          </cell>
        </row>
        <row r="14616">
          <cell r="A14616" t="str">
            <v>CCIN001601-6000-002</v>
          </cell>
          <cell r="I14616">
            <v>30000</v>
          </cell>
        </row>
        <row r="14617">
          <cell r="A14617" t="str">
            <v>CCIN001601-7000-002</v>
          </cell>
          <cell r="I14617">
            <v>30000</v>
          </cell>
        </row>
        <row r="14618">
          <cell r="A14618" t="str">
            <v>CCIN001601-8000-002</v>
          </cell>
          <cell r="I14618">
            <v>40000</v>
          </cell>
        </row>
        <row r="14619">
          <cell r="A14619" t="str">
            <v>CCIN001602-1000-001</v>
          </cell>
          <cell r="I14619">
            <v>70000</v>
          </cell>
        </row>
        <row r="14620">
          <cell r="A14620" t="str">
            <v>CCIN001602-1000-002</v>
          </cell>
          <cell r="I14620">
            <v>550000</v>
          </cell>
        </row>
        <row r="14621">
          <cell r="A14621" t="str">
            <v>CCIN001602-1000-005</v>
          </cell>
          <cell r="I14621">
            <v>150000</v>
          </cell>
        </row>
        <row r="14622">
          <cell r="A14622" t="str">
            <v>CCIN001602-2000-001</v>
          </cell>
          <cell r="I14622">
            <v>50000</v>
          </cell>
        </row>
        <row r="14623">
          <cell r="A14623" t="str">
            <v>CCIN001603-1000-002</v>
          </cell>
          <cell r="I14623">
            <v>293000</v>
          </cell>
        </row>
        <row r="14624">
          <cell r="A14624" t="str">
            <v>CCIN001603-1000-005</v>
          </cell>
          <cell r="I14624">
            <v>400000</v>
          </cell>
        </row>
        <row r="14625">
          <cell r="A14625" t="str">
            <v>CCIN001603-2000-001</v>
          </cell>
          <cell r="I14625">
            <v>40000</v>
          </cell>
        </row>
        <row r="14626">
          <cell r="A14626" t="str">
            <v>CCIN001603-3000-001</v>
          </cell>
          <cell r="I14626">
            <v>15000</v>
          </cell>
        </row>
        <row r="14627">
          <cell r="A14627" t="str">
            <v>CCIN001604-10000-002</v>
          </cell>
          <cell r="I14627">
            <v>50000</v>
          </cell>
        </row>
        <row r="14628">
          <cell r="A14628" t="str">
            <v>CCIN001604-1000-002</v>
          </cell>
          <cell r="I14628">
            <v>200000</v>
          </cell>
        </row>
        <row r="14629">
          <cell r="A14629" t="str">
            <v>CCIN001604-11000-002</v>
          </cell>
          <cell r="I14629">
            <v>50000</v>
          </cell>
        </row>
        <row r="14630">
          <cell r="A14630" t="str">
            <v>CCIN001604-12000-002</v>
          </cell>
          <cell r="I14630">
            <v>50000</v>
          </cell>
        </row>
        <row r="14631">
          <cell r="A14631" t="str">
            <v>CCIN001604-13000-002</v>
          </cell>
          <cell r="I14631">
            <v>450000</v>
          </cell>
        </row>
        <row r="14632">
          <cell r="A14632" t="str">
            <v>CCIN001604-14000-002</v>
          </cell>
          <cell r="I14632">
            <v>50000</v>
          </cell>
        </row>
        <row r="14633">
          <cell r="A14633" t="str">
            <v>CCIN001604-15000-002</v>
          </cell>
          <cell r="I14633">
            <v>126000</v>
          </cell>
        </row>
        <row r="14634">
          <cell r="A14634" t="str">
            <v>CCIN001604-16000-002</v>
          </cell>
          <cell r="I14634">
            <v>50000</v>
          </cell>
        </row>
        <row r="14635">
          <cell r="A14635" t="str">
            <v>CCIN001604-17000-002</v>
          </cell>
          <cell r="I14635">
            <v>50000</v>
          </cell>
        </row>
        <row r="14636">
          <cell r="A14636" t="str">
            <v>CCIN001604-18000-002</v>
          </cell>
          <cell r="I14636">
            <v>50000</v>
          </cell>
        </row>
        <row r="14637">
          <cell r="A14637" t="str">
            <v>CCIN001604-19000-002</v>
          </cell>
          <cell r="I14637">
            <v>50000</v>
          </cell>
        </row>
        <row r="14638">
          <cell r="A14638" t="str">
            <v>CCIN001604-20000-002</v>
          </cell>
          <cell r="I14638">
            <v>50000</v>
          </cell>
        </row>
        <row r="14639">
          <cell r="A14639" t="str">
            <v>CCIN001604-21000-002</v>
          </cell>
          <cell r="I14639">
            <v>50000</v>
          </cell>
        </row>
        <row r="14640">
          <cell r="A14640" t="str">
            <v>CCIN001604-22000-002</v>
          </cell>
          <cell r="I14640">
            <v>50000</v>
          </cell>
        </row>
        <row r="14641">
          <cell r="A14641" t="str">
            <v>CCIN001604-23000-002</v>
          </cell>
          <cell r="I14641">
            <v>50000</v>
          </cell>
        </row>
        <row r="14642">
          <cell r="A14642" t="str">
            <v>CCIN001604-25000-002</v>
          </cell>
          <cell r="I14642">
            <v>60000</v>
          </cell>
        </row>
        <row r="14643">
          <cell r="A14643" t="str">
            <v>CCIN001604-26000-002</v>
          </cell>
          <cell r="I14643">
            <v>157292</v>
          </cell>
        </row>
        <row r="14644">
          <cell r="A14644" t="str">
            <v>CCIN001604-27000-002</v>
          </cell>
          <cell r="I14644">
            <v>70000</v>
          </cell>
        </row>
        <row r="14645">
          <cell r="A14645" t="str">
            <v>CCIN001604-29000-002</v>
          </cell>
          <cell r="I14645">
            <v>70000</v>
          </cell>
        </row>
        <row r="14646">
          <cell r="A14646" t="str">
            <v>CCIN001604-30000-002</v>
          </cell>
          <cell r="I14646">
            <v>70000</v>
          </cell>
        </row>
        <row r="14647">
          <cell r="A14647" t="str">
            <v>CCIN001604-3000-002</v>
          </cell>
          <cell r="I14647">
            <v>350000</v>
          </cell>
        </row>
        <row r="14648">
          <cell r="A14648" t="str">
            <v>CCIN001604-31000-002</v>
          </cell>
          <cell r="I14648">
            <v>900000</v>
          </cell>
        </row>
        <row r="14649">
          <cell r="A14649" t="str">
            <v>CCIN001604-32000-002</v>
          </cell>
          <cell r="I14649">
            <v>70000</v>
          </cell>
        </row>
        <row r="14650">
          <cell r="A14650" t="str">
            <v>CCIN001604-33000-002</v>
          </cell>
          <cell r="I14650">
            <v>70000</v>
          </cell>
        </row>
        <row r="14651">
          <cell r="A14651" t="str">
            <v>CCIN001604-34000-002</v>
          </cell>
          <cell r="I14651">
            <v>70000</v>
          </cell>
        </row>
        <row r="14652">
          <cell r="A14652" t="str">
            <v>CCIN001604-35000-002</v>
          </cell>
          <cell r="I14652">
            <v>100000</v>
          </cell>
        </row>
        <row r="14653">
          <cell r="A14653" t="str">
            <v>CCIN001604-36000-002</v>
          </cell>
          <cell r="I14653">
            <v>160000</v>
          </cell>
        </row>
        <row r="14654">
          <cell r="A14654" t="str">
            <v>CCIN001604-37000-002</v>
          </cell>
          <cell r="I14654">
            <v>90000</v>
          </cell>
        </row>
        <row r="14655">
          <cell r="A14655" t="str">
            <v>CCIN001604-38000-002</v>
          </cell>
          <cell r="I14655">
            <v>90000</v>
          </cell>
        </row>
        <row r="14656">
          <cell r="A14656" t="str">
            <v>CCIN001604-39000-002</v>
          </cell>
          <cell r="I14656">
            <v>70000</v>
          </cell>
        </row>
        <row r="14657">
          <cell r="A14657" t="str">
            <v>CCIN001604-40000-002</v>
          </cell>
          <cell r="I14657">
            <v>70000</v>
          </cell>
        </row>
        <row r="14658">
          <cell r="A14658" t="str">
            <v>CCIN001604-4000-002</v>
          </cell>
          <cell r="I14658">
            <v>53264</v>
          </cell>
        </row>
        <row r="14659">
          <cell r="A14659" t="str">
            <v>CCIN001604-41000-002</v>
          </cell>
          <cell r="I14659">
            <v>80000</v>
          </cell>
        </row>
        <row r="14660">
          <cell r="A14660" t="str">
            <v>CCIN001604-42000-002</v>
          </cell>
          <cell r="I14660">
            <v>160000</v>
          </cell>
        </row>
        <row r="14661">
          <cell r="A14661" t="str">
            <v>CCIN001604-43000-002</v>
          </cell>
          <cell r="I14661">
            <v>80000</v>
          </cell>
        </row>
        <row r="14662">
          <cell r="A14662" t="str">
            <v>CCIN001604-44000-002</v>
          </cell>
          <cell r="I14662">
            <v>389591</v>
          </cell>
        </row>
        <row r="14663">
          <cell r="A14663" t="str">
            <v>CCIN001604-45000-002</v>
          </cell>
          <cell r="I14663">
            <v>160000</v>
          </cell>
        </row>
        <row r="14664">
          <cell r="A14664" t="str">
            <v>CCIN001604-46000-002</v>
          </cell>
          <cell r="I14664">
            <v>50000</v>
          </cell>
        </row>
        <row r="14665">
          <cell r="A14665" t="str">
            <v>CCIN001604-47000-002</v>
          </cell>
          <cell r="I14665">
            <v>50000</v>
          </cell>
        </row>
        <row r="14666">
          <cell r="A14666" t="str">
            <v>CCIN001604-49000-002</v>
          </cell>
          <cell r="I14666">
            <v>50000</v>
          </cell>
        </row>
        <row r="14667">
          <cell r="A14667" t="str">
            <v>CCIN001604-50000-002</v>
          </cell>
          <cell r="I14667">
            <v>50000</v>
          </cell>
        </row>
        <row r="14668">
          <cell r="A14668" t="str">
            <v>CCIN001604-5000-002</v>
          </cell>
          <cell r="I14668">
            <v>100000</v>
          </cell>
        </row>
        <row r="14669">
          <cell r="A14669" t="str">
            <v>CCIN001604-51000-002</v>
          </cell>
          <cell r="I14669">
            <v>60000</v>
          </cell>
        </row>
        <row r="14670">
          <cell r="A14670" t="str">
            <v>CCIN001604-52000-002</v>
          </cell>
          <cell r="I14670">
            <v>60000</v>
          </cell>
        </row>
        <row r="14671">
          <cell r="A14671" t="str">
            <v>CCIN001604-53000-002</v>
          </cell>
          <cell r="I14671">
            <v>60000</v>
          </cell>
        </row>
        <row r="14672">
          <cell r="A14672" t="str">
            <v>CCIN001604-54000-002</v>
          </cell>
          <cell r="I14672">
            <v>60000</v>
          </cell>
        </row>
        <row r="14673">
          <cell r="A14673" t="str">
            <v>CCIN001604-55000-002</v>
          </cell>
          <cell r="I14673">
            <v>60000</v>
          </cell>
        </row>
        <row r="14674">
          <cell r="A14674" t="str">
            <v>CCIN001604-6000-002</v>
          </cell>
          <cell r="I14674">
            <v>40000</v>
          </cell>
        </row>
        <row r="14675">
          <cell r="A14675" t="str">
            <v>CCIN001604-7000-002</v>
          </cell>
          <cell r="I14675">
            <v>20000</v>
          </cell>
        </row>
        <row r="14676">
          <cell r="A14676" t="str">
            <v>CCIN001604-8000-002</v>
          </cell>
          <cell r="I14676">
            <v>50000</v>
          </cell>
        </row>
        <row r="14677">
          <cell r="A14677" t="str">
            <v>CCIN001604-9000-002</v>
          </cell>
          <cell r="I14677">
            <v>105000</v>
          </cell>
        </row>
        <row r="14678">
          <cell r="A14678" t="str">
            <v>CCIN001605-1000-001</v>
          </cell>
          <cell r="I14678">
            <v>100000</v>
          </cell>
        </row>
        <row r="14679">
          <cell r="A14679" t="str">
            <v>CCIN001605-1000-005</v>
          </cell>
          <cell r="I14679">
            <v>85000</v>
          </cell>
        </row>
        <row r="14680">
          <cell r="A14680" t="str">
            <v>CCIN001605-2000-001</v>
          </cell>
          <cell r="I14680">
            <v>100000</v>
          </cell>
        </row>
        <row r="14681">
          <cell r="A14681" t="str">
            <v>CCIN001605-3000-001</v>
          </cell>
          <cell r="I14681">
            <v>100000</v>
          </cell>
        </row>
        <row r="14682">
          <cell r="A14682" t="str">
            <v>CCIN001605-6000-001</v>
          </cell>
          <cell r="I14682">
            <v>500000</v>
          </cell>
        </row>
        <row r="14683">
          <cell r="A14683" t="str">
            <v>CCIN001605-7000-001</v>
          </cell>
          <cell r="I14683">
            <v>500000</v>
          </cell>
        </row>
        <row r="14684">
          <cell r="A14684" t="str">
            <v>CCIN001605-8000-001</v>
          </cell>
          <cell r="I14684">
            <v>500000</v>
          </cell>
        </row>
        <row r="14685">
          <cell r="A14685" t="str">
            <v>CCIN001606-1000-005</v>
          </cell>
          <cell r="I14685">
            <v>110000</v>
          </cell>
        </row>
        <row r="14686">
          <cell r="A14686" t="str">
            <v>CCIN001606-2000-001</v>
          </cell>
          <cell r="I14686">
            <v>144000</v>
          </cell>
        </row>
        <row r="14687">
          <cell r="A14687" t="str">
            <v>CCIN001606-2000-002</v>
          </cell>
          <cell r="I14687">
            <v>350000</v>
          </cell>
        </row>
        <row r="14688">
          <cell r="A14688" t="str">
            <v>CCIN001607-1000-001</v>
          </cell>
          <cell r="I14688">
            <v>106915</v>
          </cell>
        </row>
        <row r="14689">
          <cell r="A14689" t="str">
            <v>CCIN001607-1000-002</v>
          </cell>
          <cell r="I14689">
            <v>210000</v>
          </cell>
        </row>
        <row r="14690">
          <cell r="A14690" t="str">
            <v>CCIN001607-1000-005</v>
          </cell>
          <cell r="I14690">
            <v>600000</v>
          </cell>
        </row>
        <row r="14691">
          <cell r="A14691" t="str">
            <v>CCIN001607-3000-001</v>
          </cell>
          <cell r="I14691">
            <v>250000</v>
          </cell>
        </row>
        <row r="14692">
          <cell r="A14692" t="str">
            <v>CCIN001607-6000-001</v>
          </cell>
          <cell r="I14692">
            <v>140000</v>
          </cell>
        </row>
        <row r="14693">
          <cell r="A14693" t="str">
            <v>CCIN001607-7000-001</v>
          </cell>
          <cell r="I14693">
            <v>673916</v>
          </cell>
        </row>
        <row r="14694">
          <cell r="A14694" t="str">
            <v>CCIN001608-1000-001</v>
          </cell>
          <cell r="I14694">
            <v>100000</v>
          </cell>
        </row>
        <row r="14695">
          <cell r="A14695" t="str">
            <v>CCIN001609-1000-001</v>
          </cell>
          <cell r="I14695">
            <v>30000</v>
          </cell>
        </row>
        <row r="14696">
          <cell r="A14696" t="str">
            <v>CCIN001610-1000-002</v>
          </cell>
          <cell r="I14696">
            <v>172000</v>
          </cell>
        </row>
        <row r="14697">
          <cell r="A14697" t="str">
            <v>CCIN001610-11000-001</v>
          </cell>
          <cell r="I14697">
            <v>20000</v>
          </cell>
        </row>
        <row r="14698">
          <cell r="A14698" t="str">
            <v>CCIN001610-12000-001</v>
          </cell>
          <cell r="I14698">
            <v>20000</v>
          </cell>
        </row>
        <row r="14699">
          <cell r="A14699" t="str">
            <v>CCIN001610-13000-001</v>
          </cell>
          <cell r="I14699">
            <v>20000</v>
          </cell>
        </row>
        <row r="14700">
          <cell r="A14700" t="str">
            <v>CCIN001610-14000-001</v>
          </cell>
          <cell r="I14700">
            <v>20000</v>
          </cell>
        </row>
        <row r="14701">
          <cell r="A14701" t="str">
            <v>CCIN001610-15000-001</v>
          </cell>
          <cell r="I14701">
            <v>20000</v>
          </cell>
        </row>
        <row r="14702">
          <cell r="A14702" t="str">
            <v>CCIN001610-16000-001</v>
          </cell>
          <cell r="I14702">
            <v>20000</v>
          </cell>
        </row>
        <row r="14703">
          <cell r="A14703" t="str">
            <v>CCIN001610-17000-001</v>
          </cell>
          <cell r="I14703">
            <v>20000</v>
          </cell>
        </row>
        <row r="14704">
          <cell r="A14704" t="str">
            <v>CCIN001610-18000-001</v>
          </cell>
          <cell r="I14704">
            <v>20000</v>
          </cell>
        </row>
        <row r="14705">
          <cell r="A14705" t="str">
            <v>CCIN001610-19000-001</v>
          </cell>
          <cell r="I14705">
            <v>20000</v>
          </cell>
        </row>
        <row r="14706">
          <cell r="A14706" t="str">
            <v>CCIN001610-20000-001</v>
          </cell>
          <cell r="I14706">
            <v>20000</v>
          </cell>
        </row>
        <row r="14707">
          <cell r="A14707" t="str">
            <v>CCIN001610-2000-001</v>
          </cell>
          <cell r="I14707">
            <v>20000</v>
          </cell>
        </row>
        <row r="14708">
          <cell r="A14708" t="str">
            <v>CCIN001610-3000-001</v>
          </cell>
          <cell r="I14708">
            <v>20000</v>
          </cell>
        </row>
        <row r="14709">
          <cell r="A14709" t="str">
            <v>CCIN001610-4000-001</v>
          </cell>
          <cell r="I14709">
            <v>20000</v>
          </cell>
        </row>
        <row r="14710">
          <cell r="A14710" t="str">
            <v>CCIN001610-5000-001</v>
          </cell>
          <cell r="I14710">
            <v>20000</v>
          </cell>
        </row>
        <row r="14711">
          <cell r="A14711" t="str">
            <v>CCIN001610-6000-001</v>
          </cell>
          <cell r="I14711">
            <v>20000</v>
          </cell>
        </row>
        <row r="14712">
          <cell r="A14712" t="str">
            <v>CCIN001610-7000-001</v>
          </cell>
          <cell r="I14712">
            <v>10000</v>
          </cell>
        </row>
        <row r="14713">
          <cell r="A14713" t="str">
            <v>CCIN001610-9000-001</v>
          </cell>
          <cell r="I14713">
            <v>20000</v>
          </cell>
        </row>
        <row r="14714">
          <cell r="A14714" t="str">
            <v>CCIN001611-1000-002</v>
          </cell>
          <cell r="I14714">
            <v>260000</v>
          </cell>
        </row>
        <row r="14715">
          <cell r="A14715" t="str">
            <v>CCIN001611-1000-005</v>
          </cell>
          <cell r="I14715">
            <v>680000</v>
          </cell>
        </row>
        <row r="14716">
          <cell r="A14716" t="str">
            <v>CCIN001611-2000-001</v>
          </cell>
          <cell r="I14716">
            <v>4000000</v>
          </cell>
        </row>
        <row r="14717">
          <cell r="A14717" t="str">
            <v>CCIN001611-3000-001</v>
          </cell>
          <cell r="I14717">
            <v>3000000</v>
          </cell>
        </row>
        <row r="14718">
          <cell r="A14718" t="str">
            <v>CCIN001611-6000-001</v>
          </cell>
          <cell r="I14718">
            <v>10000000</v>
          </cell>
        </row>
        <row r="14719">
          <cell r="A14719" t="str">
            <v>CCIN001611-7000-001</v>
          </cell>
          <cell r="I14719">
            <v>5000000</v>
          </cell>
        </row>
        <row r="14720">
          <cell r="A14720" t="str">
            <v>CCIN001612-1000-001</v>
          </cell>
          <cell r="I14720">
            <v>300000</v>
          </cell>
        </row>
        <row r="14721">
          <cell r="A14721" t="str">
            <v>CCIN001612-1000-002</v>
          </cell>
          <cell r="I14721">
            <v>200000</v>
          </cell>
        </row>
        <row r="14722">
          <cell r="A14722" t="str">
            <v>CCIN001612-1000-005</v>
          </cell>
          <cell r="I14722">
            <v>85000</v>
          </cell>
        </row>
        <row r="14723">
          <cell r="A14723" t="str">
            <v>CCIN001613-10000-005</v>
          </cell>
          <cell r="I14723">
            <v>600000</v>
          </cell>
        </row>
        <row r="14724">
          <cell r="A14724" t="str">
            <v>CCIN001613-1000-001</v>
          </cell>
          <cell r="I14724">
            <v>200000</v>
          </cell>
        </row>
        <row r="14725">
          <cell r="A14725" t="str">
            <v>CCIN001613-11000-005</v>
          </cell>
          <cell r="I14725">
            <v>600000</v>
          </cell>
        </row>
        <row r="14726">
          <cell r="A14726" t="str">
            <v>CCIN001613-12000-005</v>
          </cell>
          <cell r="I14726">
            <v>600000</v>
          </cell>
        </row>
        <row r="14727">
          <cell r="A14727" t="str">
            <v>CCIN001613-13000-005</v>
          </cell>
          <cell r="I14727">
            <v>1800000</v>
          </cell>
        </row>
        <row r="14728">
          <cell r="A14728" t="str">
            <v>CCIN001613-2000-005</v>
          </cell>
          <cell r="I14728">
            <v>1647500</v>
          </cell>
        </row>
        <row r="14729">
          <cell r="A14729" t="str">
            <v>CCIN001613-3000-005</v>
          </cell>
          <cell r="I14729">
            <v>1647500</v>
          </cell>
        </row>
        <row r="14730">
          <cell r="A14730" t="str">
            <v>CCIN001613-5000-005</v>
          </cell>
          <cell r="I14730">
            <v>550000</v>
          </cell>
        </row>
        <row r="14731">
          <cell r="A14731" t="str">
            <v>CCIN001613-6000-005</v>
          </cell>
          <cell r="I14731">
            <v>500000</v>
          </cell>
        </row>
        <row r="14732">
          <cell r="A14732" t="str">
            <v>CCIN001613-7000-005</v>
          </cell>
          <cell r="I14732">
            <v>600000</v>
          </cell>
        </row>
        <row r="14733">
          <cell r="A14733" t="str">
            <v>CCIN001613-8000-005</v>
          </cell>
          <cell r="I14733">
            <v>1000000</v>
          </cell>
        </row>
        <row r="14734">
          <cell r="A14734" t="str">
            <v>CCIN001613-9000-005</v>
          </cell>
          <cell r="I14734">
            <v>1000000</v>
          </cell>
        </row>
        <row r="14735">
          <cell r="A14735" t="str">
            <v>CCIN001614-1000-001</v>
          </cell>
          <cell r="I14735">
            <v>270000</v>
          </cell>
        </row>
        <row r="14736">
          <cell r="A14736" t="str">
            <v>CCIN001614-1000-002</v>
          </cell>
          <cell r="I14736">
            <v>210000</v>
          </cell>
        </row>
        <row r="14737">
          <cell r="A14737" t="str">
            <v>CCIN001614-2000-001</v>
          </cell>
          <cell r="I14737">
            <v>250000</v>
          </cell>
        </row>
        <row r="14738">
          <cell r="A14738" t="str">
            <v>CCIN001614-3000-001</v>
          </cell>
          <cell r="I14738">
            <v>270000</v>
          </cell>
        </row>
        <row r="14739">
          <cell r="A14739" t="str">
            <v>CCIN001614-4000-001</v>
          </cell>
          <cell r="I14739">
            <v>261000</v>
          </cell>
        </row>
        <row r="14740">
          <cell r="A14740" t="str">
            <v>CCIN001614-5000-001</v>
          </cell>
          <cell r="I14740">
            <v>270000</v>
          </cell>
        </row>
        <row r="14741">
          <cell r="A14741" t="str">
            <v>CCIN001615-1000-002</v>
          </cell>
          <cell r="I14741">
            <v>110000</v>
          </cell>
        </row>
        <row r="14742">
          <cell r="A14742" t="str">
            <v>CCIN001616-10000-001</v>
          </cell>
          <cell r="I14742">
            <v>2083959</v>
          </cell>
        </row>
        <row r="14743">
          <cell r="A14743" t="str">
            <v>CCIN001616-10000-002</v>
          </cell>
          <cell r="I14743">
            <v>250000</v>
          </cell>
        </row>
        <row r="14744">
          <cell r="A14744" t="str">
            <v>CCIN001616-1000-001</v>
          </cell>
          <cell r="I14744">
            <v>10000000</v>
          </cell>
        </row>
        <row r="14745">
          <cell r="A14745" t="str">
            <v>CCIN001616-1000-002</v>
          </cell>
          <cell r="I14745">
            <v>1040000</v>
          </cell>
        </row>
        <row r="14746">
          <cell r="A14746" t="str">
            <v>CCIN001616-1000-005</v>
          </cell>
          <cell r="I14746">
            <v>90000</v>
          </cell>
        </row>
        <row r="14747">
          <cell r="A14747" t="str">
            <v>CCIN001616-11000-002</v>
          </cell>
          <cell r="I14747">
            <v>1067734</v>
          </cell>
        </row>
        <row r="14748">
          <cell r="A14748" t="str">
            <v>CCIN001616-12000-002</v>
          </cell>
          <cell r="I14748">
            <v>100000</v>
          </cell>
        </row>
        <row r="14749">
          <cell r="A14749" t="str">
            <v>CCIN001616-13000-002</v>
          </cell>
          <cell r="I14749">
            <v>214400</v>
          </cell>
        </row>
        <row r="14750">
          <cell r="A14750" t="str">
            <v>CCIN001616-2000-002</v>
          </cell>
          <cell r="I14750">
            <v>200000</v>
          </cell>
        </row>
        <row r="14751">
          <cell r="A14751" t="str">
            <v>CCIN001616-3000-001</v>
          </cell>
          <cell r="I14751">
            <v>3000000</v>
          </cell>
        </row>
        <row r="14752">
          <cell r="A14752" t="str">
            <v>CCIN001616-3000-002</v>
          </cell>
          <cell r="I14752">
            <v>200000</v>
          </cell>
        </row>
        <row r="14753">
          <cell r="A14753" t="str">
            <v>CCIN001616-4000-001</v>
          </cell>
          <cell r="I14753">
            <v>15000000</v>
          </cell>
        </row>
        <row r="14754">
          <cell r="A14754" t="str">
            <v>CCIN001616-4000-002</v>
          </cell>
          <cell r="I14754">
            <v>200000</v>
          </cell>
        </row>
        <row r="14755">
          <cell r="A14755" t="str">
            <v>CCIN001616-5000-001</v>
          </cell>
          <cell r="I14755">
            <v>3125626</v>
          </cell>
        </row>
        <row r="14756">
          <cell r="A14756" t="str">
            <v>CCIN001616-5000-002</v>
          </cell>
          <cell r="I14756">
            <v>100000</v>
          </cell>
        </row>
        <row r="14757">
          <cell r="A14757" t="str">
            <v>CCIN001616-6000-001</v>
          </cell>
          <cell r="I14757">
            <v>3125626</v>
          </cell>
        </row>
        <row r="14758">
          <cell r="A14758" t="str">
            <v>CCIN001616-6000-002</v>
          </cell>
          <cell r="I14758">
            <v>100000</v>
          </cell>
        </row>
        <row r="14759">
          <cell r="A14759" t="str">
            <v>CCIN001616-7000-001</v>
          </cell>
          <cell r="I14759">
            <v>800000</v>
          </cell>
        </row>
        <row r="14760">
          <cell r="A14760" t="str">
            <v>CCIN001616-7000-002</v>
          </cell>
          <cell r="I14760">
            <v>200000</v>
          </cell>
        </row>
        <row r="14761">
          <cell r="A14761" t="str">
            <v>CCIN001616-8000-001</v>
          </cell>
          <cell r="I14761">
            <v>1200000</v>
          </cell>
        </row>
        <row r="14762">
          <cell r="A14762" t="str">
            <v>CCIN001616-9000-002</v>
          </cell>
          <cell r="I14762">
            <v>261042</v>
          </cell>
        </row>
        <row r="14763">
          <cell r="A14763" t="str">
            <v>CCIN001617-10000-001</v>
          </cell>
          <cell r="I14763">
            <v>64362</v>
          </cell>
        </row>
        <row r="14764">
          <cell r="A14764" t="str">
            <v>CCIN001617-1000-001</v>
          </cell>
          <cell r="I14764">
            <v>30000</v>
          </cell>
        </row>
        <row r="14765">
          <cell r="A14765" t="str">
            <v>CCIN001617-1000-005</v>
          </cell>
          <cell r="I14765">
            <v>850000</v>
          </cell>
        </row>
        <row r="14766">
          <cell r="A14766" t="str">
            <v>CCIN001617-11000-001</v>
          </cell>
          <cell r="I14766">
            <v>64362</v>
          </cell>
        </row>
        <row r="14767">
          <cell r="A14767" t="str">
            <v>CCIN001617-11000-002</v>
          </cell>
          <cell r="I14767">
            <v>50000</v>
          </cell>
        </row>
        <row r="14768">
          <cell r="A14768" t="str">
            <v>CCIN001617-12000-001</v>
          </cell>
          <cell r="I14768">
            <v>90000</v>
          </cell>
        </row>
        <row r="14769">
          <cell r="A14769" t="str">
            <v>CCIN001617-12000-002</v>
          </cell>
          <cell r="I14769">
            <v>50000</v>
          </cell>
        </row>
        <row r="14770">
          <cell r="A14770" t="str">
            <v>CCIN001617-13000-002</v>
          </cell>
          <cell r="I14770">
            <v>50000</v>
          </cell>
        </row>
        <row r="14771">
          <cell r="A14771" t="str">
            <v>CCIN001617-14000-001</v>
          </cell>
          <cell r="I14771">
            <v>120000</v>
          </cell>
        </row>
        <row r="14772">
          <cell r="A14772" t="str">
            <v>CCIN001617-14000-002</v>
          </cell>
          <cell r="I14772">
            <v>300000</v>
          </cell>
        </row>
        <row r="14773">
          <cell r="A14773" t="str">
            <v>CCIN001617-15000-002</v>
          </cell>
          <cell r="I14773">
            <v>50000</v>
          </cell>
        </row>
        <row r="14774">
          <cell r="A14774" t="str">
            <v>CCIN001617-16000-002</v>
          </cell>
          <cell r="I14774">
            <v>50000</v>
          </cell>
        </row>
        <row r="14775">
          <cell r="A14775" t="str">
            <v>CCIN001617-17000-002</v>
          </cell>
          <cell r="I14775">
            <v>40000</v>
          </cell>
        </row>
        <row r="14776">
          <cell r="A14776" t="str">
            <v>CCIN001617-18000-002</v>
          </cell>
          <cell r="I14776">
            <v>45000</v>
          </cell>
        </row>
        <row r="14777">
          <cell r="A14777" t="str">
            <v>CCIN001617-19000-002</v>
          </cell>
          <cell r="I14777">
            <v>37000</v>
          </cell>
        </row>
        <row r="14778">
          <cell r="A14778" t="str">
            <v>CCIN001617-20000-002</v>
          </cell>
          <cell r="I14778">
            <v>69000</v>
          </cell>
        </row>
        <row r="14779">
          <cell r="A14779" t="str">
            <v>CCIN001617-2000-001</v>
          </cell>
          <cell r="I14779">
            <v>32500</v>
          </cell>
        </row>
        <row r="14780">
          <cell r="A14780" t="str">
            <v>CCIN001617-2000-002</v>
          </cell>
          <cell r="I14780">
            <v>330958</v>
          </cell>
        </row>
        <row r="14781">
          <cell r="A14781" t="str">
            <v>CCIN001617-21000-002</v>
          </cell>
          <cell r="I14781">
            <v>69000</v>
          </cell>
        </row>
        <row r="14782">
          <cell r="A14782" t="str">
            <v>CCIN001617-22000-002</v>
          </cell>
          <cell r="I14782">
            <v>161067</v>
          </cell>
        </row>
        <row r="14783">
          <cell r="A14783" t="str">
            <v>CCIN001617-23000-002</v>
          </cell>
          <cell r="I14783">
            <v>57000</v>
          </cell>
        </row>
        <row r="14784">
          <cell r="A14784" t="str">
            <v>CCIN001617-24000-002</v>
          </cell>
          <cell r="I14784">
            <v>86000</v>
          </cell>
        </row>
        <row r="14785">
          <cell r="A14785" t="str">
            <v>CCIN001617-3000-001</v>
          </cell>
          <cell r="I14785">
            <v>32500</v>
          </cell>
        </row>
        <row r="14786">
          <cell r="A14786" t="str">
            <v>CCIN001617-3000-002</v>
          </cell>
          <cell r="I14786">
            <v>156876</v>
          </cell>
        </row>
        <row r="14787">
          <cell r="A14787" t="str">
            <v>CCIN001617-4000-001</v>
          </cell>
          <cell r="I14787">
            <v>32500</v>
          </cell>
        </row>
        <row r="14788">
          <cell r="A14788" t="str">
            <v>CCIN001617-5000-001</v>
          </cell>
          <cell r="I14788">
            <v>32500</v>
          </cell>
        </row>
        <row r="14789">
          <cell r="A14789" t="str">
            <v>CCIN001617-5000-002</v>
          </cell>
          <cell r="I14789">
            <v>50000</v>
          </cell>
        </row>
        <row r="14790">
          <cell r="A14790" t="str">
            <v>CCIN001617-6000-001</v>
          </cell>
          <cell r="I14790">
            <v>50000</v>
          </cell>
        </row>
        <row r="14791">
          <cell r="A14791" t="str">
            <v>CCIN001617-6000-002</v>
          </cell>
          <cell r="I14791">
            <v>50000</v>
          </cell>
        </row>
        <row r="14792">
          <cell r="A14792" t="str">
            <v>CCIN001617-7000-002</v>
          </cell>
          <cell r="I14792">
            <v>300000</v>
          </cell>
        </row>
        <row r="14793">
          <cell r="A14793" t="str">
            <v>CCIN001617-8000-001</v>
          </cell>
          <cell r="I14793">
            <v>32500</v>
          </cell>
        </row>
        <row r="14794">
          <cell r="A14794" t="str">
            <v>CCIN001617-8000-002</v>
          </cell>
          <cell r="I14794">
            <v>45000</v>
          </cell>
        </row>
        <row r="14795">
          <cell r="A14795" t="str">
            <v>CCIN001617-9000-001</v>
          </cell>
          <cell r="I14795">
            <v>32500</v>
          </cell>
        </row>
        <row r="14796">
          <cell r="A14796" t="str">
            <v>CCIN001617-9000-002</v>
          </cell>
          <cell r="I14796">
            <v>50000</v>
          </cell>
        </row>
        <row r="14797">
          <cell r="A14797" t="str">
            <v>CCIN001618-1000-001</v>
          </cell>
          <cell r="I14797">
            <v>200000</v>
          </cell>
        </row>
        <row r="14798">
          <cell r="A14798" t="str">
            <v>CCIN001618-1000-002</v>
          </cell>
          <cell r="I14798">
            <v>1000000</v>
          </cell>
        </row>
        <row r="14799">
          <cell r="A14799" t="str">
            <v>CCIN001619-1000-001</v>
          </cell>
          <cell r="I14799">
            <v>30000</v>
          </cell>
        </row>
        <row r="14800">
          <cell r="A14800" t="str">
            <v>CCIN001619-1000-005</v>
          </cell>
          <cell r="I14800">
            <v>94055</v>
          </cell>
        </row>
        <row r="14801">
          <cell r="A14801" t="str">
            <v>CCIN001619-2000-002</v>
          </cell>
          <cell r="I14801">
            <v>1000000</v>
          </cell>
        </row>
        <row r="14802">
          <cell r="A14802" t="str">
            <v>CCIN001619-3000-001</v>
          </cell>
          <cell r="I14802">
            <v>30000</v>
          </cell>
        </row>
        <row r="14803">
          <cell r="A14803" t="str">
            <v>CCIN001619-4000-001</v>
          </cell>
          <cell r="I14803">
            <v>30000</v>
          </cell>
        </row>
        <row r="14804">
          <cell r="A14804" t="str">
            <v>CCIN001620-1000-001</v>
          </cell>
          <cell r="I14804">
            <v>175000</v>
          </cell>
        </row>
        <row r="14805">
          <cell r="A14805" t="str">
            <v>CCIN001620-1000-002</v>
          </cell>
          <cell r="I14805">
            <v>110000</v>
          </cell>
        </row>
        <row r="14806">
          <cell r="A14806" t="str">
            <v>CCIN001620-1000-005</v>
          </cell>
          <cell r="I14806">
            <v>843712</v>
          </cell>
        </row>
        <row r="14807">
          <cell r="A14807" t="str">
            <v>CCIN001620-2000-001</v>
          </cell>
          <cell r="I14807">
            <v>169737</v>
          </cell>
        </row>
        <row r="14808">
          <cell r="A14808" t="str">
            <v>CCIN001621-1000-001</v>
          </cell>
          <cell r="I14808">
            <v>450000</v>
          </cell>
        </row>
        <row r="14809">
          <cell r="A14809" t="str">
            <v>CCIN001621-1000-002</v>
          </cell>
          <cell r="I14809">
            <v>300000</v>
          </cell>
        </row>
        <row r="14810">
          <cell r="A14810" t="str">
            <v>CCIN001622-1000-001</v>
          </cell>
          <cell r="I14810">
            <v>1200000</v>
          </cell>
        </row>
        <row r="14811">
          <cell r="A14811" t="str">
            <v>CCIN001622-1000-002</v>
          </cell>
          <cell r="I14811">
            <v>60000</v>
          </cell>
        </row>
        <row r="14812">
          <cell r="A14812" t="str">
            <v>CCIN001622-1000-005</v>
          </cell>
          <cell r="I14812">
            <v>1200000</v>
          </cell>
        </row>
        <row r="14813">
          <cell r="A14813" t="str">
            <v>CCIN001622-2000-001</v>
          </cell>
          <cell r="I14813">
            <v>1000000</v>
          </cell>
        </row>
        <row r="14814">
          <cell r="A14814" t="str">
            <v>CCIN001623-1000-001</v>
          </cell>
          <cell r="I14814">
            <v>30000</v>
          </cell>
        </row>
        <row r="14815">
          <cell r="A14815" t="str">
            <v>CCIN001623-2000-001</v>
          </cell>
          <cell r="I14815">
            <v>25000</v>
          </cell>
        </row>
        <row r="14816">
          <cell r="A14816" t="str">
            <v>CCIN001623-3000-001</v>
          </cell>
          <cell r="I14816">
            <v>40000</v>
          </cell>
        </row>
        <row r="14817">
          <cell r="A14817" t="str">
            <v>CCIN001623-4000-001</v>
          </cell>
          <cell r="I14817">
            <v>40000</v>
          </cell>
        </row>
        <row r="14818">
          <cell r="A14818" t="str">
            <v>CCIN001623-4000-002</v>
          </cell>
          <cell r="I14818">
            <v>500000</v>
          </cell>
        </row>
        <row r="14819">
          <cell r="A14819" t="str">
            <v>CCIN001623-5000-001</v>
          </cell>
          <cell r="I14819">
            <v>45000</v>
          </cell>
        </row>
        <row r="14820">
          <cell r="A14820" t="str">
            <v>CCIN001623-5000-002</v>
          </cell>
          <cell r="I14820">
            <v>100000</v>
          </cell>
        </row>
        <row r="14821">
          <cell r="A14821" t="str">
            <v>CCIN001623-7000-002</v>
          </cell>
          <cell r="I14821">
            <v>150000</v>
          </cell>
        </row>
        <row r="14822">
          <cell r="A14822" t="str">
            <v>CCIN001624-1000-001</v>
          </cell>
          <cell r="I14822">
            <v>628000</v>
          </cell>
        </row>
        <row r="14823">
          <cell r="A14823" t="str">
            <v>CCIN001624-1000-005</v>
          </cell>
          <cell r="I14823">
            <v>600000</v>
          </cell>
        </row>
        <row r="14824">
          <cell r="A14824" t="str">
            <v>CCIN001624-2000-005</v>
          </cell>
          <cell r="I14824">
            <v>600000</v>
          </cell>
        </row>
        <row r="14825">
          <cell r="A14825" t="str">
            <v>CCIN001624-4000-005</v>
          </cell>
          <cell r="I14825">
            <v>506000</v>
          </cell>
        </row>
        <row r="14826">
          <cell r="A14826" t="str">
            <v>CCIN001625-1000-001</v>
          </cell>
          <cell r="I14826">
            <v>256000</v>
          </cell>
        </row>
        <row r="14827">
          <cell r="A14827" t="str">
            <v>CCIN001625-1000-002</v>
          </cell>
          <cell r="I14827">
            <v>230000</v>
          </cell>
        </row>
        <row r="14828">
          <cell r="A14828" t="str">
            <v>CCIN001625-2000-001</v>
          </cell>
          <cell r="I14828">
            <v>137767</v>
          </cell>
        </row>
        <row r="14829">
          <cell r="A14829" t="str">
            <v>CCIN001626-1000-002</v>
          </cell>
          <cell r="I14829">
            <v>9553723</v>
          </cell>
        </row>
        <row r="14830">
          <cell r="A14830" t="str">
            <v>CCIN001626-1000-005</v>
          </cell>
          <cell r="I14830">
            <v>50000</v>
          </cell>
        </row>
        <row r="14831">
          <cell r="A14831" t="str">
            <v>CCIN001626-5000-002</v>
          </cell>
          <cell r="I14831">
            <v>18886563</v>
          </cell>
        </row>
        <row r="14832">
          <cell r="A14832" t="str">
            <v>CCIN001626-7000-002</v>
          </cell>
          <cell r="I14832">
            <v>15908390</v>
          </cell>
        </row>
        <row r="14833">
          <cell r="A14833" t="str">
            <v>CCIN001626-9000-002</v>
          </cell>
          <cell r="I14833">
            <v>14960575</v>
          </cell>
        </row>
        <row r="14834">
          <cell r="A14834" t="str">
            <v>CCIN001627-1000-002</v>
          </cell>
          <cell r="I14834">
            <v>120000</v>
          </cell>
        </row>
        <row r="14835">
          <cell r="A14835" t="str">
            <v>CCIN001627-1000-005</v>
          </cell>
          <cell r="I14835">
            <v>131476</v>
          </cell>
        </row>
        <row r="14836">
          <cell r="A14836" t="str">
            <v>CCIN001628-1000-002</v>
          </cell>
          <cell r="I14836">
            <v>600000</v>
          </cell>
        </row>
        <row r="14837">
          <cell r="A14837" t="str">
            <v>CCIN001628-1000-005</v>
          </cell>
          <cell r="I14837">
            <v>380000</v>
          </cell>
        </row>
        <row r="14838">
          <cell r="A14838" t="str">
            <v>CCIN001629-1000-002</v>
          </cell>
          <cell r="I14838">
            <v>4000000</v>
          </cell>
        </row>
        <row r="14839">
          <cell r="A14839" t="str">
            <v>CCIN001629-2000-005</v>
          </cell>
          <cell r="I14839">
            <v>194774</v>
          </cell>
        </row>
        <row r="14840">
          <cell r="A14840" t="str">
            <v>CCIN001630-1000-002</v>
          </cell>
          <cell r="I14840">
            <v>600000</v>
          </cell>
        </row>
        <row r="14841">
          <cell r="A14841" t="str">
            <v>CCIN001630-3000-002</v>
          </cell>
          <cell r="I14841">
            <v>200000</v>
          </cell>
        </row>
        <row r="14842">
          <cell r="A14842" t="str">
            <v>CCIN001630-5000-002</v>
          </cell>
          <cell r="I14842">
            <v>300000</v>
          </cell>
        </row>
        <row r="14843">
          <cell r="A14843" t="str">
            <v>CCIN001631-1000-001</v>
          </cell>
          <cell r="I14843">
            <v>20000000</v>
          </cell>
        </row>
        <row r="14844">
          <cell r="A14844" t="str">
            <v>CCIN001631-1000-002</v>
          </cell>
          <cell r="I14844">
            <v>540000</v>
          </cell>
        </row>
        <row r="14845">
          <cell r="A14845" t="str">
            <v>CCIN001631-1000-005</v>
          </cell>
          <cell r="I14845">
            <v>150000</v>
          </cell>
        </row>
        <row r="14846">
          <cell r="A14846" t="str">
            <v>CCIN001631-2000-001</v>
          </cell>
          <cell r="I14846">
            <v>30000000</v>
          </cell>
        </row>
        <row r="14847">
          <cell r="A14847" t="str">
            <v>CCIN001631-2000-005</v>
          </cell>
          <cell r="I14847">
            <v>60000</v>
          </cell>
        </row>
        <row r="14848">
          <cell r="A14848" t="str">
            <v>CCIN001631-3000-001</v>
          </cell>
          <cell r="I14848">
            <v>10000000</v>
          </cell>
        </row>
        <row r="14849">
          <cell r="A14849" t="str">
            <v>CCIN001631-3000-005</v>
          </cell>
          <cell r="I14849">
            <v>40000</v>
          </cell>
        </row>
        <row r="14850">
          <cell r="A14850" t="str">
            <v>CCIN001631-4000-001</v>
          </cell>
          <cell r="I14850">
            <v>2500000</v>
          </cell>
        </row>
        <row r="14851">
          <cell r="A14851" t="str">
            <v>CCIN001631-5000-001</v>
          </cell>
          <cell r="I14851">
            <v>2799535</v>
          </cell>
        </row>
        <row r="14852">
          <cell r="A14852" t="str">
            <v>CCIN001631-6000-001</v>
          </cell>
          <cell r="I14852">
            <v>2799535</v>
          </cell>
        </row>
        <row r="14853">
          <cell r="A14853" t="str">
            <v>CCIN001631-8000-001</v>
          </cell>
          <cell r="I14853">
            <v>6383618</v>
          </cell>
        </row>
        <row r="14854">
          <cell r="A14854" t="str">
            <v>CCIN001632-1000-001</v>
          </cell>
          <cell r="I14854">
            <v>50000</v>
          </cell>
        </row>
        <row r="14855">
          <cell r="A14855" t="str">
            <v>CCIN001632-1000-002</v>
          </cell>
          <cell r="I14855">
            <v>283500</v>
          </cell>
        </row>
        <row r="14856">
          <cell r="A14856" t="str">
            <v>CCIN001633-1000-001</v>
          </cell>
          <cell r="I14856">
            <v>2174376</v>
          </cell>
        </row>
        <row r="14857">
          <cell r="A14857" t="str">
            <v>CCIN001633-1000-002</v>
          </cell>
          <cell r="I14857">
            <v>500000</v>
          </cell>
        </row>
        <row r="14858">
          <cell r="A14858" t="str">
            <v>CCIN001633-1000-005</v>
          </cell>
          <cell r="I14858">
            <v>99860</v>
          </cell>
        </row>
        <row r="14859">
          <cell r="A14859" t="str">
            <v>CCIN001633-2000-001</v>
          </cell>
          <cell r="I14859">
            <v>1272428</v>
          </cell>
        </row>
        <row r="14860">
          <cell r="A14860" t="str">
            <v>CCIN001633-3000-001</v>
          </cell>
          <cell r="I14860">
            <v>684000</v>
          </cell>
        </row>
        <row r="14861">
          <cell r="A14861" t="str">
            <v>CCIN001634-10000-001</v>
          </cell>
          <cell r="I14861">
            <v>436979</v>
          </cell>
        </row>
        <row r="14862">
          <cell r="A14862" t="str">
            <v>CCIN001634-1000-001</v>
          </cell>
          <cell r="I14862">
            <v>328886</v>
          </cell>
        </row>
        <row r="14863">
          <cell r="A14863" t="str">
            <v>CCIN001634-1000-005</v>
          </cell>
          <cell r="I14863">
            <v>50873</v>
          </cell>
        </row>
        <row r="14864">
          <cell r="A14864" t="str">
            <v>CCIN001634-11000-001</v>
          </cell>
          <cell r="I14864">
            <v>400000</v>
          </cell>
        </row>
        <row r="14865">
          <cell r="A14865" t="str">
            <v>CCIN001634-12000-001</v>
          </cell>
          <cell r="I14865">
            <v>400000</v>
          </cell>
        </row>
        <row r="14866">
          <cell r="A14866" t="str">
            <v>CCIN001634-14000-001</v>
          </cell>
          <cell r="I14866">
            <v>400000</v>
          </cell>
        </row>
        <row r="14867">
          <cell r="A14867" t="str">
            <v>CCIN001634-15000-001</v>
          </cell>
          <cell r="I14867">
            <v>400000</v>
          </cell>
        </row>
        <row r="14868">
          <cell r="A14868" t="str">
            <v>CCIN001634-16000-001</v>
          </cell>
          <cell r="I14868">
            <v>400000</v>
          </cell>
        </row>
        <row r="14869">
          <cell r="A14869" t="str">
            <v>CCIN001634-17000-001</v>
          </cell>
          <cell r="I14869">
            <v>400000</v>
          </cell>
        </row>
        <row r="14870">
          <cell r="A14870" t="str">
            <v>CCIN001634-18000-001</v>
          </cell>
          <cell r="I14870">
            <v>400000</v>
          </cell>
        </row>
        <row r="14871">
          <cell r="A14871" t="str">
            <v>CCIN001634-19000-001</v>
          </cell>
          <cell r="I14871">
            <v>250000</v>
          </cell>
        </row>
        <row r="14872">
          <cell r="A14872" t="str">
            <v>CCIN001634-20000-001</v>
          </cell>
          <cell r="I14872">
            <v>400000</v>
          </cell>
        </row>
        <row r="14873">
          <cell r="A14873" t="str">
            <v>CCIN001634-2000-001</v>
          </cell>
          <cell r="I14873">
            <v>328886</v>
          </cell>
        </row>
        <row r="14874">
          <cell r="A14874" t="str">
            <v>CCIN001634-2000-002</v>
          </cell>
          <cell r="I14874">
            <v>100000</v>
          </cell>
        </row>
        <row r="14875">
          <cell r="A14875" t="str">
            <v>CCIN001634-2000-005</v>
          </cell>
          <cell r="I14875">
            <v>10000</v>
          </cell>
        </row>
        <row r="14876">
          <cell r="A14876" t="str">
            <v>CCIN001634-21000-001</v>
          </cell>
          <cell r="I14876">
            <v>250000</v>
          </cell>
        </row>
        <row r="14877">
          <cell r="A14877" t="str">
            <v>CCIN001634-3000-001</v>
          </cell>
          <cell r="I14877">
            <v>356000</v>
          </cell>
        </row>
        <row r="14878">
          <cell r="A14878" t="str">
            <v>CCIN001634-4000-001</v>
          </cell>
          <cell r="I14878">
            <v>356200</v>
          </cell>
        </row>
        <row r="14879">
          <cell r="A14879" t="str">
            <v>CCIN001634-5000-001</v>
          </cell>
          <cell r="I14879">
            <v>400000</v>
          </cell>
        </row>
        <row r="14880">
          <cell r="A14880" t="str">
            <v>CCIN001634-6000-001</v>
          </cell>
          <cell r="I14880">
            <v>400000</v>
          </cell>
        </row>
        <row r="14881">
          <cell r="A14881" t="str">
            <v>CCIN001634-8000-001</v>
          </cell>
          <cell r="I14881">
            <v>436979</v>
          </cell>
        </row>
        <row r="14882">
          <cell r="A14882" t="str">
            <v>CCIN001634-9000-001</v>
          </cell>
          <cell r="I14882">
            <v>356200</v>
          </cell>
        </row>
        <row r="14883">
          <cell r="A14883" t="str">
            <v>CCIN001635-1000-001</v>
          </cell>
          <cell r="I14883">
            <v>20000</v>
          </cell>
        </row>
        <row r="14884">
          <cell r="A14884" t="str">
            <v>CCIN001635-1000-005</v>
          </cell>
          <cell r="I14884">
            <v>595000</v>
          </cell>
        </row>
        <row r="14885">
          <cell r="A14885" t="str">
            <v>CCIN001635-2000-001</v>
          </cell>
          <cell r="I14885">
            <v>40000</v>
          </cell>
        </row>
        <row r="14886">
          <cell r="A14886" t="str">
            <v>CCIN001635-2000-005</v>
          </cell>
          <cell r="I14886">
            <v>647250</v>
          </cell>
        </row>
        <row r="14887">
          <cell r="A14887" t="str">
            <v>CCIN001635-4000-005</v>
          </cell>
          <cell r="I14887">
            <v>969250</v>
          </cell>
        </row>
        <row r="14888">
          <cell r="A14888" t="str">
            <v>CCIN001636-1000-002</v>
          </cell>
          <cell r="I14888">
            <v>150000</v>
          </cell>
        </row>
        <row r="14889">
          <cell r="A14889" t="str">
            <v>CCIN001636-1000-005</v>
          </cell>
          <cell r="I14889">
            <v>95000</v>
          </cell>
        </row>
        <row r="14890">
          <cell r="A14890" t="str">
            <v>CCIN001637-1000-002</v>
          </cell>
          <cell r="I14890">
            <v>400000</v>
          </cell>
        </row>
        <row r="14891">
          <cell r="A14891" t="str">
            <v>CCIN001637-1000-005</v>
          </cell>
          <cell r="I14891">
            <v>994358</v>
          </cell>
        </row>
        <row r="14892">
          <cell r="A14892" t="str">
            <v>CCIN001637-2000-002</v>
          </cell>
          <cell r="I14892">
            <v>400000</v>
          </cell>
        </row>
        <row r="14893">
          <cell r="A14893" t="str">
            <v>CCIN001638-1000-005</v>
          </cell>
          <cell r="I14893">
            <v>192362</v>
          </cell>
        </row>
        <row r="14894">
          <cell r="A14894" t="str">
            <v>CCIN001638-2000-001</v>
          </cell>
          <cell r="I14894">
            <v>100000</v>
          </cell>
        </row>
        <row r="14895">
          <cell r="A14895" t="str">
            <v>CCIN001638-2000-002</v>
          </cell>
          <cell r="I14895">
            <v>225000</v>
          </cell>
        </row>
        <row r="14896">
          <cell r="A14896" t="str">
            <v>CCIN001638-2000-005</v>
          </cell>
          <cell r="I14896">
            <v>23839</v>
          </cell>
        </row>
        <row r="14897">
          <cell r="A14897" t="str">
            <v>CCIN001638-3000-001</v>
          </cell>
          <cell r="I14897">
            <v>200000</v>
          </cell>
        </row>
        <row r="14898">
          <cell r="A14898" t="str">
            <v>CCIN001639-1000-001</v>
          </cell>
          <cell r="I14898">
            <v>30000</v>
          </cell>
        </row>
        <row r="14899">
          <cell r="A14899" t="str">
            <v>CCIN001639-1000-005</v>
          </cell>
          <cell r="I14899">
            <v>700000</v>
          </cell>
        </row>
        <row r="14900">
          <cell r="A14900" t="str">
            <v>CCIN001639-2000-001</v>
          </cell>
          <cell r="I14900">
            <v>50000</v>
          </cell>
        </row>
        <row r="14901">
          <cell r="A14901" t="str">
            <v>CCIN001639-3000-001</v>
          </cell>
          <cell r="I14901">
            <v>50000</v>
          </cell>
        </row>
        <row r="14902">
          <cell r="A14902" t="str">
            <v>CCIN001639-5000-001</v>
          </cell>
          <cell r="I14902">
            <v>40000</v>
          </cell>
        </row>
        <row r="14903">
          <cell r="A14903" t="str">
            <v>CCIN001639-6000-001</v>
          </cell>
          <cell r="I14903">
            <v>50000</v>
          </cell>
        </row>
        <row r="14904">
          <cell r="A14904" t="str">
            <v>CCIN001640-1000-001</v>
          </cell>
          <cell r="I14904">
            <v>582000</v>
          </cell>
        </row>
        <row r="14905">
          <cell r="A14905" t="str">
            <v>CCIN001640-1000-002</v>
          </cell>
          <cell r="I14905">
            <v>600000</v>
          </cell>
        </row>
        <row r="14906">
          <cell r="A14906" t="str">
            <v>CCIN001640-1000-005</v>
          </cell>
          <cell r="I14906">
            <v>870000</v>
          </cell>
        </row>
        <row r="14907">
          <cell r="A14907" t="str">
            <v>CCIN001640-2000-001</v>
          </cell>
          <cell r="I14907">
            <v>750000</v>
          </cell>
        </row>
        <row r="14908">
          <cell r="A14908" t="str">
            <v>CCIN001640-2000-002</v>
          </cell>
          <cell r="I14908">
            <v>600000</v>
          </cell>
        </row>
        <row r="14909">
          <cell r="A14909" t="str">
            <v>CCIN001640-3000-002</v>
          </cell>
          <cell r="I14909">
            <v>100000</v>
          </cell>
        </row>
        <row r="14910">
          <cell r="A14910" t="str">
            <v>CCIN001640-4000-001</v>
          </cell>
          <cell r="I14910">
            <v>750000</v>
          </cell>
        </row>
        <row r="14911">
          <cell r="A14911" t="str">
            <v>CCIN001640-4000-002</v>
          </cell>
          <cell r="I14911">
            <v>200000</v>
          </cell>
        </row>
        <row r="14912">
          <cell r="A14912" t="str">
            <v>CCIN001640-5000-002</v>
          </cell>
          <cell r="I14912">
            <v>100000</v>
          </cell>
        </row>
        <row r="14913">
          <cell r="A14913" t="str">
            <v>CCIN001640-6000-001</v>
          </cell>
          <cell r="I14913">
            <v>750000</v>
          </cell>
        </row>
        <row r="14914">
          <cell r="A14914" t="str">
            <v>CCIN001640-6000-002</v>
          </cell>
          <cell r="I14914">
            <v>600000</v>
          </cell>
        </row>
        <row r="14915">
          <cell r="A14915" t="str">
            <v>CCIN001640-7000-001</v>
          </cell>
          <cell r="I14915">
            <v>700000</v>
          </cell>
        </row>
        <row r="14916">
          <cell r="A14916" t="str">
            <v>CCIN001640-8000-001</v>
          </cell>
          <cell r="I14916">
            <v>840000</v>
          </cell>
        </row>
        <row r="14917">
          <cell r="A14917" t="str">
            <v>CCIN001641-1000-005</v>
          </cell>
          <cell r="I14917">
            <v>40000</v>
          </cell>
        </row>
        <row r="14918">
          <cell r="A14918" t="str">
            <v>CCIN001641-2000-001</v>
          </cell>
          <cell r="I14918">
            <v>2200000</v>
          </cell>
        </row>
        <row r="14919">
          <cell r="A14919" t="str">
            <v>CCIN001641-3000-005</v>
          </cell>
          <cell r="I14919">
            <v>305819</v>
          </cell>
        </row>
        <row r="14920">
          <cell r="A14920" t="str">
            <v>CCIN001642-1000-001</v>
          </cell>
          <cell r="I14920">
            <v>100000</v>
          </cell>
        </row>
        <row r="14921">
          <cell r="A14921" t="str">
            <v>CCIN001642-1000-002</v>
          </cell>
          <cell r="I14921">
            <v>150000</v>
          </cell>
        </row>
        <row r="14922">
          <cell r="A14922" t="str">
            <v>CCIN001642-2000-002</v>
          </cell>
          <cell r="I14922">
            <v>150000</v>
          </cell>
        </row>
        <row r="14923">
          <cell r="A14923" t="str">
            <v>CCIN001642-3000-002</v>
          </cell>
          <cell r="I14923">
            <v>108959</v>
          </cell>
        </row>
        <row r="14924">
          <cell r="A14924" t="str">
            <v>CCIN001643-1000-001</v>
          </cell>
          <cell r="I14924">
            <v>16500</v>
          </cell>
        </row>
        <row r="14925">
          <cell r="A14925" t="str">
            <v>CCIN001643-1000-002</v>
          </cell>
          <cell r="I14925">
            <v>200000</v>
          </cell>
        </row>
        <row r="14926">
          <cell r="A14926" t="str">
            <v>CCIN001643-2000-001</v>
          </cell>
          <cell r="I14926">
            <v>10000</v>
          </cell>
        </row>
        <row r="14927">
          <cell r="A14927" t="str">
            <v>CCIN001643-2000-002</v>
          </cell>
          <cell r="I14927">
            <v>43192</v>
          </cell>
        </row>
        <row r="14928">
          <cell r="A14928" t="str">
            <v>CCIN001643-2000-005</v>
          </cell>
          <cell r="I14928">
            <v>343470</v>
          </cell>
        </row>
        <row r="14929">
          <cell r="A14929" t="str">
            <v>CCIN001643-3000-001</v>
          </cell>
          <cell r="I14929">
            <v>16490</v>
          </cell>
        </row>
        <row r="14930">
          <cell r="A14930" t="str">
            <v>CCIN001643-5000-001</v>
          </cell>
          <cell r="I14930">
            <v>16490</v>
          </cell>
        </row>
        <row r="14931">
          <cell r="A14931" t="str">
            <v>CCIN001643-6000-001</v>
          </cell>
          <cell r="I14931">
            <v>20000</v>
          </cell>
        </row>
        <row r="14932">
          <cell r="A14932" t="str">
            <v>CCIN001643-7000-001</v>
          </cell>
          <cell r="I14932">
            <v>34000</v>
          </cell>
        </row>
        <row r="14933">
          <cell r="A14933" t="str">
            <v>CCIN001643-9000-001</v>
          </cell>
          <cell r="I14933">
            <v>22000</v>
          </cell>
        </row>
        <row r="14934">
          <cell r="A14934" t="str">
            <v>CCIN001644-1000-001</v>
          </cell>
          <cell r="I14934">
            <v>70000</v>
          </cell>
        </row>
        <row r="14935">
          <cell r="A14935" t="str">
            <v>CCIN001644-1000-002</v>
          </cell>
          <cell r="I14935">
            <v>730000</v>
          </cell>
        </row>
        <row r="14936">
          <cell r="A14936" t="str">
            <v>CCIN001644-1000-005</v>
          </cell>
          <cell r="I14936">
            <v>36651</v>
          </cell>
        </row>
        <row r="14937">
          <cell r="A14937" t="str">
            <v>CCIN001646-1000-001</v>
          </cell>
          <cell r="I14937">
            <v>150000</v>
          </cell>
        </row>
        <row r="14938">
          <cell r="A14938" t="str">
            <v>CCIN001646-2000-001</v>
          </cell>
          <cell r="I14938">
            <v>200000</v>
          </cell>
        </row>
        <row r="14939">
          <cell r="A14939" t="str">
            <v>CCIN001646-3000-001</v>
          </cell>
          <cell r="I14939">
            <v>150000</v>
          </cell>
        </row>
        <row r="14940">
          <cell r="A14940" t="str">
            <v>CCIN001647-1000-002</v>
          </cell>
          <cell r="I14940">
            <v>1300000</v>
          </cell>
        </row>
        <row r="14941">
          <cell r="A14941" t="str">
            <v>CCIN001648-1000-002</v>
          </cell>
          <cell r="I14941">
            <v>250000</v>
          </cell>
        </row>
        <row r="14942">
          <cell r="A14942" t="str">
            <v>CCIN001648-1000-005</v>
          </cell>
          <cell r="I14942">
            <v>670000</v>
          </cell>
        </row>
        <row r="14943">
          <cell r="A14943" t="str">
            <v>CCIN001648-2000-005</v>
          </cell>
          <cell r="I14943">
            <v>585509</v>
          </cell>
        </row>
        <row r="14944">
          <cell r="A14944" t="str">
            <v>CCIN001649-1000-001</v>
          </cell>
          <cell r="I14944">
            <v>75000</v>
          </cell>
        </row>
        <row r="14945">
          <cell r="A14945" t="str">
            <v>CCIN001649-1000-005</v>
          </cell>
          <cell r="I14945">
            <v>70000</v>
          </cell>
        </row>
        <row r="14946">
          <cell r="A14946" t="str">
            <v>CCIN001649-2000-001</v>
          </cell>
          <cell r="I14946">
            <v>33000</v>
          </cell>
        </row>
        <row r="14947">
          <cell r="A14947" t="str">
            <v>CCIN001649-3000-001</v>
          </cell>
          <cell r="I14947">
            <v>44000</v>
          </cell>
        </row>
        <row r="14948">
          <cell r="A14948" t="str">
            <v>CCIN001649-4000-001</v>
          </cell>
          <cell r="I14948">
            <v>44000</v>
          </cell>
        </row>
        <row r="14949">
          <cell r="A14949" t="str">
            <v>CCIN001649-5000-001</v>
          </cell>
          <cell r="I14949">
            <v>44000</v>
          </cell>
        </row>
        <row r="14950">
          <cell r="A14950" t="str">
            <v>CCIN001649-8000-001</v>
          </cell>
          <cell r="I14950">
            <v>44000</v>
          </cell>
        </row>
        <row r="14951">
          <cell r="A14951" t="str">
            <v>CCIN001650-2000-001</v>
          </cell>
          <cell r="I14951">
            <v>50000</v>
          </cell>
        </row>
        <row r="14952">
          <cell r="A14952" t="str">
            <v>CCIN001650-2000-005</v>
          </cell>
          <cell r="I14952">
            <v>230849</v>
          </cell>
        </row>
        <row r="14953">
          <cell r="A14953" t="str">
            <v>CCIN001651-1000-002</v>
          </cell>
          <cell r="I14953">
            <v>20000</v>
          </cell>
        </row>
        <row r="14954">
          <cell r="A14954" t="str">
            <v>CCIN001652-1000-001</v>
          </cell>
          <cell r="I14954">
            <v>1500000</v>
          </cell>
        </row>
        <row r="14955">
          <cell r="A14955" t="str">
            <v>CCIN001652-2000-002</v>
          </cell>
          <cell r="I14955">
            <v>400000</v>
          </cell>
        </row>
        <row r="14956">
          <cell r="A14956" t="str">
            <v>CCIN001654-1000-002</v>
          </cell>
          <cell r="I14956">
            <v>1500000</v>
          </cell>
        </row>
        <row r="14957">
          <cell r="A14957" t="str">
            <v>CCIN001654-1000-005</v>
          </cell>
          <cell r="I14957">
            <v>40590</v>
          </cell>
        </row>
        <row r="14958">
          <cell r="A14958" t="str">
            <v>CCIN001654-2000-005</v>
          </cell>
          <cell r="I14958">
            <v>25920</v>
          </cell>
        </row>
        <row r="14959">
          <cell r="A14959" t="str">
            <v>CCIN001654-3000-005</v>
          </cell>
          <cell r="I14959">
            <v>10000</v>
          </cell>
        </row>
        <row r="14960">
          <cell r="A14960" t="str">
            <v>CCIN001655-1000-001</v>
          </cell>
          <cell r="I14960">
            <v>512767</v>
          </cell>
        </row>
        <row r="14961">
          <cell r="A14961" t="str">
            <v>CCIN001655-1000-002</v>
          </cell>
          <cell r="I14961">
            <v>200000</v>
          </cell>
        </row>
        <row r="14962">
          <cell r="A14962" t="str">
            <v>CCIN001655-2000-001</v>
          </cell>
          <cell r="I14962">
            <v>540000</v>
          </cell>
        </row>
        <row r="14963">
          <cell r="A14963" t="str">
            <v>CCIN001655-2000-002</v>
          </cell>
          <cell r="I14963">
            <v>40000</v>
          </cell>
        </row>
        <row r="14964">
          <cell r="A14964" t="str">
            <v>CCIN001655-2000-005</v>
          </cell>
          <cell r="I14964">
            <v>99990</v>
          </cell>
        </row>
        <row r="14965">
          <cell r="A14965" t="str">
            <v>CCIN001655-3000-001</v>
          </cell>
          <cell r="I14965">
            <v>540000</v>
          </cell>
        </row>
        <row r="14966">
          <cell r="A14966" t="str">
            <v>CCIN001655-3000-002</v>
          </cell>
          <cell r="I14966">
            <v>225600</v>
          </cell>
        </row>
        <row r="14967">
          <cell r="A14967" t="str">
            <v>CCIN001655-4000-001</v>
          </cell>
          <cell r="I14967">
            <v>410000</v>
          </cell>
        </row>
        <row r="14968">
          <cell r="A14968" t="str">
            <v>CCIN001655-4000-002</v>
          </cell>
          <cell r="I14968">
            <v>321067</v>
          </cell>
        </row>
        <row r="14969">
          <cell r="A14969" t="str">
            <v>CCIN001656-1000-001</v>
          </cell>
          <cell r="I14969">
            <v>910000</v>
          </cell>
        </row>
        <row r="14970">
          <cell r="A14970" t="str">
            <v>CCIN001656-1000-002</v>
          </cell>
          <cell r="I14970">
            <v>469300</v>
          </cell>
        </row>
        <row r="14971">
          <cell r="A14971" t="str">
            <v>CCIN001656-1000-005</v>
          </cell>
          <cell r="I14971">
            <v>100000</v>
          </cell>
        </row>
        <row r="14972">
          <cell r="A14972" t="str">
            <v>CCIN001657-1000-001</v>
          </cell>
          <cell r="I14972">
            <v>764000</v>
          </cell>
        </row>
        <row r="14973">
          <cell r="A14973" t="str">
            <v>CCIN001657-2000-001</v>
          </cell>
          <cell r="I14973">
            <v>764000</v>
          </cell>
        </row>
        <row r="14974">
          <cell r="A14974" t="str">
            <v>CCIN001657-3000-001</v>
          </cell>
          <cell r="I14974">
            <v>764000</v>
          </cell>
        </row>
        <row r="14975">
          <cell r="A14975" t="str">
            <v>CCIN001658-1000-001</v>
          </cell>
          <cell r="I14975">
            <v>43086</v>
          </cell>
        </row>
        <row r="14976">
          <cell r="A14976" t="str">
            <v>CCIN001658-1000-002</v>
          </cell>
          <cell r="I14976">
            <v>600000</v>
          </cell>
        </row>
        <row r="14977">
          <cell r="A14977" t="str">
            <v>CCIN001658-1000-005</v>
          </cell>
          <cell r="I14977">
            <v>680000</v>
          </cell>
        </row>
        <row r="14978">
          <cell r="A14978" t="str">
            <v>CCIN001658-2000-005</v>
          </cell>
          <cell r="I14978">
            <v>70000</v>
          </cell>
        </row>
        <row r="14979">
          <cell r="A14979" t="str">
            <v>CCIN001659-1000-002</v>
          </cell>
          <cell r="I14979">
            <v>631000</v>
          </cell>
        </row>
        <row r="14980">
          <cell r="A14980" t="str">
            <v>CCIN001659-1000-005</v>
          </cell>
          <cell r="I14980">
            <v>185570</v>
          </cell>
        </row>
        <row r="14981">
          <cell r="A14981" t="str">
            <v>CCIN001659-2000-002</v>
          </cell>
          <cell r="I14981">
            <v>631000</v>
          </cell>
        </row>
        <row r="14982">
          <cell r="A14982" t="str">
            <v>CCIN001660-1000-001</v>
          </cell>
          <cell r="I14982">
            <v>3000000</v>
          </cell>
        </row>
        <row r="14983">
          <cell r="A14983" t="str">
            <v>CCIN001660-1000-005</v>
          </cell>
          <cell r="I14983">
            <v>430411</v>
          </cell>
        </row>
        <row r="14984">
          <cell r="A14984" t="str">
            <v>CCIN001660-2000-001</v>
          </cell>
          <cell r="I14984">
            <v>3000000</v>
          </cell>
        </row>
        <row r="14985">
          <cell r="A14985" t="str">
            <v>CCIN001660-2000-002</v>
          </cell>
          <cell r="I14985">
            <v>118192</v>
          </cell>
        </row>
        <row r="14986">
          <cell r="A14986" t="str">
            <v>CCIN001660-4000-001</v>
          </cell>
          <cell r="I14986">
            <v>5390801</v>
          </cell>
        </row>
        <row r="14987">
          <cell r="A14987" t="str">
            <v>CCIN001661-1000-001</v>
          </cell>
          <cell r="I14987">
            <v>425000</v>
          </cell>
        </row>
        <row r="14988">
          <cell r="A14988" t="str">
            <v>CCIN001661-1000-002</v>
          </cell>
          <cell r="I14988">
            <v>3500000</v>
          </cell>
        </row>
        <row r="14989">
          <cell r="A14989" t="str">
            <v>CCIN001661-1000-005</v>
          </cell>
          <cell r="I14989">
            <v>204127</v>
          </cell>
        </row>
        <row r="14990">
          <cell r="A14990" t="str">
            <v>CCIN001661-11000-001</v>
          </cell>
          <cell r="I14990">
            <v>400000</v>
          </cell>
        </row>
        <row r="14991">
          <cell r="A14991" t="str">
            <v>CCIN001661-12000-001</v>
          </cell>
          <cell r="I14991">
            <v>400000</v>
          </cell>
        </row>
        <row r="14992">
          <cell r="A14992" t="str">
            <v>CCIN001661-2000-001</v>
          </cell>
          <cell r="I14992">
            <v>250000</v>
          </cell>
        </row>
        <row r="14993">
          <cell r="A14993" t="str">
            <v>CCIN001661-2000-002</v>
          </cell>
          <cell r="I14993">
            <v>1000000</v>
          </cell>
        </row>
        <row r="14994">
          <cell r="A14994" t="str">
            <v>CCIN001661-3000-001</v>
          </cell>
          <cell r="I14994">
            <v>440000</v>
          </cell>
        </row>
        <row r="14995">
          <cell r="A14995" t="str">
            <v>CCIN001661-6000-001</v>
          </cell>
          <cell r="I14995">
            <v>320527</v>
          </cell>
        </row>
        <row r="14996">
          <cell r="A14996" t="str">
            <v>CCIN001661-7000-001</v>
          </cell>
          <cell r="I14996">
            <v>400000</v>
          </cell>
        </row>
        <row r="14997">
          <cell r="A14997" t="str">
            <v>CCIN001661-8000-001</v>
          </cell>
          <cell r="I14997">
            <v>400000</v>
          </cell>
        </row>
        <row r="14998">
          <cell r="A14998" t="str">
            <v>CCIN001661-9000-001</v>
          </cell>
          <cell r="I14998">
            <v>600000</v>
          </cell>
        </row>
        <row r="14999">
          <cell r="A14999" t="str">
            <v>CCIN001662-1000-001</v>
          </cell>
          <cell r="I14999">
            <v>50000</v>
          </cell>
        </row>
        <row r="15000">
          <cell r="A15000" t="str">
            <v>CCIN001662-1000-002</v>
          </cell>
          <cell r="I15000">
            <v>1000000</v>
          </cell>
        </row>
        <row r="15001">
          <cell r="A15001" t="str">
            <v>CCIN001662-1000-005</v>
          </cell>
          <cell r="I15001">
            <v>227731</v>
          </cell>
        </row>
        <row r="15002">
          <cell r="A15002" t="str">
            <v>CCIN001662-2000-001</v>
          </cell>
          <cell r="I15002">
            <v>50000</v>
          </cell>
        </row>
        <row r="15003">
          <cell r="A15003" t="str">
            <v>CCIN001663-10000-001</v>
          </cell>
          <cell r="I15003">
            <v>30000</v>
          </cell>
        </row>
        <row r="15004">
          <cell r="A15004" t="str">
            <v>CCIN001663-1000-001</v>
          </cell>
          <cell r="I15004">
            <v>15000</v>
          </cell>
        </row>
        <row r="15005">
          <cell r="A15005" t="str">
            <v>CCIN001663-11000-001</v>
          </cell>
          <cell r="I15005">
            <v>30000</v>
          </cell>
        </row>
        <row r="15006">
          <cell r="A15006" t="str">
            <v>CCIN001663-12000-001</v>
          </cell>
          <cell r="I15006">
            <v>30000</v>
          </cell>
        </row>
        <row r="15007">
          <cell r="A15007" t="str">
            <v>CCIN001663-13000-001</v>
          </cell>
          <cell r="I15007">
            <v>35000</v>
          </cell>
        </row>
        <row r="15008">
          <cell r="A15008" t="str">
            <v>CCIN001663-14000-001</v>
          </cell>
          <cell r="I15008">
            <v>35000</v>
          </cell>
        </row>
        <row r="15009">
          <cell r="A15009" t="str">
            <v>CCIN001663-15000-001</v>
          </cell>
          <cell r="I15009">
            <v>35000</v>
          </cell>
        </row>
        <row r="15010">
          <cell r="A15010" t="str">
            <v>CCIN001663-16000-001</v>
          </cell>
          <cell r="I15010">
            <v>40000</v>
          </cell>
        </row>
        <row r="15011">
          <cell r="A15011" t="str">
            <v>CCIN001663-17000-001</v>
          </cell>
          <cell r="I15011">
            <v>40000</v>
          </cell>
        </row>
        <row r="15012">
          <cell r="A15012" t="str">
            <v>CCIN001663-18000-001</v>
          </cell>
          <cell r="I15012">
            <v>40000</v>
          </cell>
        </row>
        <row r="15013">
          <cell r="A15013" t="str">
            <v>CCIN001663-19000-001</v>
          </cell>
          <cell r="I15013">
            <v>42000</v>
          </cell>
        </row>
        <row r="15014">
          <cell r="A15014" t="str">
            <v>CCIN001663-20000-001</v>
          </cell>
          <cell r="I15014">
            <v>48511</v>
          </cell>
        </row>
        <row r="15015">
          <cell r="A15015" t="str">
            <v>CCIN001663-2000-001</v>
          </cell>
          <cell r="I15015">
            <v>20000</v>
          </cell>
        </row>
        <row r="15016">
          <cell r="A15016" t="str">
            <v>CCIN001663-3000-001</v>
          </cell>
          <cell r="I15016">
            <v>25000</v>
          </cell>
        </row>
        <row r="15017">
          <cell r="A15017" t="str">
            <v>CCIN001663-5000-001</v>
          </cell>
          <cell r="I15017">
            <v>21900</v>
          </cell>
        </row>
        <row r="15018">
          <cell r="A15018" t="str">
            <v>CCIN001663-6000-001</v>
          </cell>
          <cell r="I15018">
            <v>20000</v>
          </cell>
        </row>
        <row r="15019">
          <cell r="A15019" t="str">
            <v>CCIN001663-7000-001</v>
          </cell>
          <cell r="I15019">
            <v>23000</v>
          </cell>
        </row>
        <row r="15020">
          <cell r="A15020" t="str">
            <v>CCIN001663-8000-001</v>
          </cell>
          <cell r="I15020">
            <v>26064</v>
          </cell>
        </row>
        <row r="15021">
          <cell r="A15021" t="str">
            <v>CCIN001663-9000-001</v>
          </cell>
          <cell r="I15021">
            <v>30000</v>
          </cell>
        </row>
        <row r="15022">
          <cell r="A15022" t="str">
            <v>CCIN001664-1000-001</v>
          </cell>
          <cell r="I15022">
            <v>369893</v>
          </cell>
        </row>
        <row r="15023">
          <cell r="A15023" t="str">
            <v>CCIN001664-1000-002</v>
          </cell>
          <cell r="I15023">
            <v>600000</v>
          </cell>
        </row>
        <row r="15024">
          <cell r="A15024" t="str">
            <v>CCIN001665-1000-001</v>
          </cell>
          <cell r="I15024">
            <v>1500000</v>
          </cell>
        </row>
        <row r="15025">
          <cell r="A15025" t="str">
            <v>CCIN001665-1000-002</v>
          </cell>
          <cell r="I15025">
            <v>700000</v>
          </cell>
        </row>
        <row r="15026">
          <cell r="A15026" t="str">
            <v>CCIN001665-2000-001</v>
          </cell>
          <cell r="I15026">
            <v>2000000</v>
          </cell>
        </row>
        <row r="15027">
          <cell r="A15027" t="str">
            <v>CCIN001665-3000-001</v>
          </cell>
          <cell r="I15027">
            <v>4076365</v>
          </cell>
        </row>
        <row r="15028">
          <cell r="A15028" t="str">
            <v>CCIN001665-3000-002</v>
          </cell>
          <cell r="I15028">
            <v>300000</v>
          </cell>
        </row>
        <row r="15029">
          <cell r="A15029" t="str">
            <v>CCIN001666-1000-002</v>
          </cell>
          <cell r="I15029">
            <v>585000</v>
          </cell>
        </row>
        <row r="15030">
          <cell r="A15030" t="str">
            <v>CCIN001667-1000-001</v>
          </cell>
          <cell r="I15030">
            <v>300000</v>
          </cell>
        </row>
        <row r="15031">
          <cell r="A15031" t="str">
            <v>CCIN001667-1000-005</v>
          </cell>
          <cell r="I15031">
            <v>140000</v>
          </cell>
        </row>
        <row r="15032">
          <cell r="A15032" t="str">
            <v>CCIN001667-2000-001</v>
          </cell>
          <cell r="I15032">
            <v>406385</v>
          </cell>
        </row>
        <row r="15033">
          <cell r="A15033" t="str">
            <v>CCIN001668-1000-001</v>
          </cell>
          <cell r="I15033">
            <v>1453843</v>
          </cell>
        </row>
        <row r="15034">
          <cell r="A15034" t="str">
            <v>CCIN001668-1000-005</v>
          </cell>
          <cell r="I15034">
            <v>426000</v>
          </cell>
        </row>
        <row r="15035">
          <cell r="A15035" t="str">
            <v>CCIN001668-11000-001</v>
          </cell>
          <cell r="I15035">
            <v>4330000</v>
          </cell>
        </row>
        <row r="15036">
          <cell r="A15036" t="str">
            <v>CCIN001668-2000-001</v>
          </cell>
          <cell r="I15036">
            <v>1700000</v>
          </cell>
        </row>
        <row r="15037">
          <cell r="A15037" t="str">
            <v>CCIN001668-4000-001</v>
          </cell>
          <cell r="I15037">
            <v>1700000</v>
          </cell>
        </row>
        <row r="15038">
          <cell r="A15038" t="str">
            <v>CCIN001668-5000-001</v>
          </cell>
          <cell r="I15038">
            <v>1700000</v>
          </cell>
        </row>
        <row r="15039">
          <cell r="A15039" t="str">
            <v>CCIN001668-6000-001</v>
          </cell>
          <cell r="I15039">
            <v>1000000</v>
          </cell>
        </row>
        <row r="15040">
          <cell r="A15040" t="str">
            <v>CCIN001668-7000-001</v>
          </cell>
          <cell r="I15040">
            <v>426000</v>
          </cell>
        </row>
        <row r="15041">
          <cell r="A15041" t="str">
            <v>CCIN001668-8000-001</v>
          </cell>
          <cell r="I15041">
            <v>4175826</v>
          </cell>
        </row>
        <row r="15042">
          <cell r="A15042" t="str">
            <v>CCIN001668-9000-001</v>
          </cell>
          <cell r="I15042">
            <v>4330000</v>
          </cell>
        </row>
        <row r="15043">
          <cell r="A15043" t="str">
            <v>CCIN001669-1000-002</v>
          </cell>
          <cell r="I15043">
            <v>700000</v>
          </cell>
        </row>
        <row r="15044">
          <cell r="A15044" t="str">
            <v>CCIN001669-4000-002</v>
          </cell>
          <cell r="I15044">
            <v>700000</v>
          </cell>
        </row>
        <row r="15045">
          <cell r="A15045" t="str">
            <v>CCIN001670-1000-002</v>
          </cell>
          <cell r="I15045">
            <v>352235</v>
          </cell>
        </row>
        <row r="15046">
          <cell r="A15046" t="str">
            <v>CCIN001672-1000-001</v>
          </cell>
          <cell r="I15046">
            <v>276000</v>
          </cell>
        </row>
        <row r="15047">
          <cell r="A15047" t="str">
            <v>CCIN001672-1000-005</v>
          </cell>
          <cell r="I15047">
            <v>2300000</v>
          </cell>
        </row>
        <row r="15048">
          <cell r="A15048" t="str">
            <v>CCIN001672-2000-001</v>
          </cell>
          <cell r="I15048">
            <v>500000</v>
          </cell>
        </row>
        <row r="15049">
          <cell r="A15049" t="str">
            <v>CCIN001672-2000-005</v>
          </cell>
          <cell r="I15049">
            <v>377064</v>
          </cell>
        </row>
        <row r="15050">
          <cell r="A15050" t="str">
            <v>CCIN001673-1000-001</v>
          </cell>
          <cell r="I15050">
            <v>186000</v>
          </cell>
        </row>
        <row r="15051">
          <cell r="A15051" t="str">
            <v>CCIN001673-1000-005</v>
          </cell>
          <cell r="I15051">
            <v>160000</v>
          </cell>
        </row>
        <row r="15052">
          <cell r="A15052" t="str">
            <v>CCIN001673-2000-001</v>
          </cell>
          <cell r="I15052">
            <v>714000</v>
          </cell>
        </row>
        <row r="15053">
          <cell r="A15053" t="str">
            <v>CCIN001674-1000-002</v>
          </cell>
          <cell r="I15053">
            <v>350000</v>
          </cell>
        </row>
        <row r="15054">
          <cell r="A15054" t="str">
            <v>CCIN001674-1000-005</v>
          </cell>
          <cell r="I15054">
            <v>353517</v>
          </cell>
        </row>
        <row r="15055">
          <cell r="A15055" t="str">
            <v>CCIN001675-1000-001</v>
          </cell>
          <cell r="I15055">
            <v>1320000</v>
          </cell>
        </row>
        <row r="15056">
          <cell r="A15056" t="str">
            <v>CCIN001675-1000-002</v>
          </cell>
          <cell r="I15056">
            <v>50000</v>
          </cell>
        </row>
        <row r="15057">
          <cell r="A15057" t="str">
            <v>CCIN001675-2000-001</v>
          </cell>
          <cell r="I15057">
            <v>1320000</v>
          </cell>
        </row>
        <row r="15058">
          <cell r="A15058" t="str">
            <v>CCIN001675-2000-002</v>
          </cell>
          <cell r="I15058">
            <v>89000</v>
          </cell>
        </row>
        <row r="15059">
          <cell r="A15059" t="str">
            <v>CCIN001675-5000-001</v>
          </cell>
          <cell r="I15059">
            <v>900000</v>
          </cell>
        </row>
        <row r="15060">
          <cell r="A15060" t="str">
            <v>CCIN001676-1000-001</v>
          </cell>
          <cell r="I15060">
            <v>888000</v>
          </cell>
        </row>
        <row r="15061">
          <cell r="A15061" t="str">
            <v>CCIN001676-2000-001</v>
          </cell>
          <cell r="I15061">
            <v>295000</v>
          </cell>
        </row>
        <row r="15062">
          <cell r="A15062" t="str">
            <v>CCIN001676-2000-002</v>
          </cell>
          <cell r="I15062">
            <v>1700000</v>
          </cell>
        </row>
        <row r="15063">
          <cell r="A15063" t="str">
            <v>CCIN001676-2000-005</v>
          </cell>
          <cell r="I15063">
            <v>328611</v>
          </cell>
        </row>
        <row r="15064">
          <cell r="A15064" t="str">
            <v>CCIN001676-3000-001</v>
          </cell>
          <cell r="I15064">
            <v>373000</v>
          </cell>
        </row>
        <row r="15065">
          <cell r="A15065" t="str">
            <v>CCIN001676-4000-001</v>
          </cell>
          <cell r="I15065">
            <v>500000</v>
          </cell>
        </row>
        <row r="15066">
          <cell r="A15066" t="str">
            <v>CCIN001676-5000-001</v>
          </cell>
          <cell r="I15066">
            <v>70000</v>
          </cell>
        </row>
        <row r="15067">
          <cell r="A15067" t="str">
            <v>CCIN001676-7000-001</v>
          </cell>
          <cell r="I15067">
            <v>500000</v>
          </cell>
        </row>
        <row r="15068">
          <cell r="A15068" t="str">
            <v>CCIN001677-1000-001</v>
          </cell>
          <cell r="I15068">
            <v>5356506</v>
          </cell>
        </row>
        <row r="15069">
          <cell r="A15069" t="str">
            <v>CCIN001677-1000-002</v>
          </cell>
          <cell r="I15069">
            <v>270000</v>
          </cell>
        </row>
        <row r="15070">
          <cell r="A15070" t="str">
            <v>CCIN001677-3000-001</v>
          </cell>
          <cell r="I15070">
            <v>190000</v>
          </cell>
        </row>
        <row r="15071">
          <cell r="A15071" t="str">
            <v>CCIN001678-1000-001</v>
          </cell>
          <cell r="I15071">
            <v>50000</v>
          </cell>
        </row>
        <row r="15072">
          <cell r="A15072" t="str">
            <v>CCIN001678-1000-002</v>
          </cell>
          <cell r="I15072">
            <v>110460</v>
          </cell>
        </row>
        <row r="15073">
          <cell r="A15073" t="str">
            <v>CCIN001678-1000-005</v>
          </cell>
          <cell r="I15073">
            <v>249000</v>
          </cell>
        </row>
        <row r="15074">
          <cell r="A15074" t="str">
            <v>CCIN001678-2000-001</v>
          </cell>
          <cell r="I15074">
            <v>70000</v>
          </cell>
        </row>
        <row r="15075">
          <cell r="A15075" t="str">
            <v>CCIN001678-2000-002</v>
          </cell>
          <cell r="I15075">
            <v>94739</v>
          </cell>
        </row>
        <row r="15076">
          <cell r="A15076" t="str">
            <v>CCIN001678-3000-002</v>
          </cell>
          <cell r="I15076">
            <v>189780</v>
          </cell>
        </row>
        <row r="15077">
          <cell r="A15077" t="str">
            <v>CCIN001678-4000-002</v>
          </cell>
          <cell r="I15077">
            <v>28130</v>
          </cell>
        </row>
        <row r="15078">
          <cell r="A15078" t="str">
            <v>CCIN001678-5000-002</v>
          </cell>
          <cell r="I15078">
            <v>23716</v>
          </cell>
        </row>
        <row r="15079">
          <cell r="A15079" t="str">
            <v>CCIN001678-6000-002</v>
          </cell>
          <cell r="I15079">
            <v>55338</v>
          </cell>
        </row>
        <row r="15080">
          <cell r="A15080" t="str">
            <v>CCIN001679-1000-001</v>
          </cell>
          <cell r="I15080">
            <v>900000</v>
          </cell>
        </row>
        <row r="15081">
          <cell r="A15081" t="str">
            <v>CCIN001679-1000-002</v>
          </cell>
          <cell r="I15081">
            <v>224575</v>
          </cell>
        </row>
        <row r="15082">
          <cell r="A15082" t="str">
            <v>CCIN001679-1000-005</v>
          </cell>
          <cell r="I15082">
            <v>550000</v>
          </cell>
        </row>
        <row r="15083">
          <cell r="A15083" t="str">
            <v>CCIN001679-2000-001</v>
          </cell>
          <cell r="I15083">
            <v>350000</v>
          </cell>
        </row>
        <row r="15084">
          <cell r="A15084" t="str">
            <v>CCIN001679-3000-001</v>
          </cell>
          <cell r="I15084">
            <v>350000</v>
          </cell>
        </row>
        <row r="15085">
          <cell r="A15085" t="str">
            <v>CCIN001680-1000-002</v>
          </cell>
          <cell r="I15085">
            <v>1200000</v>
          </cell>
        </row>
        <row r="15086">
          <cell r="A15086" t="str">
            <v>CCIN001680-1000-005</v>
          </cell>
          <cell r="I15086">
            <v>267926</v>
          </cell>
        </row>
        <row r="15087">
          <cell r="A15087" t="str">
            <v>CCIN001680-2000-001</v>
          </cell>
          <cell r="I15087">
            <v>150000</v>
          </cell>
        </row>
        <row r="15088">
          <cell r="A15088" t="str">
            <v>CCIN001680-4000-001</v>
          </cell>
          <cell r="I15088">
            <v>330320</v>
          </cell>
        </row>
        <row r="15089">
          <cell r="A15089" t="str">
            <v>CCIN001680-5000-001</v>
          </cell>
          <cell r="I15089">
            <v>250000</v>
          </cell>
        </row>
        <row r="15090">
          <cell r="A15090" t="str">
            <v>CCIN001680-6000-001</v>
          </cell>
          <cell r="I15090">
            <v>200000</v>
          </cell>
        </row>
        <row r="15091">
          <cell r="A15091" t="str">
            <v>CCIN001680-7000-001</v>
          </cell>
          <cell r="I15091">
            <v>450000</v>
          </cell>
        </row>
        <row r="15092">
          <cell r="A15092" t="str">
            <v>CCIN001681-1000-001</v>
          </cell>
          <cell r="I15092">
            <v>319681</v>
          </cell>
        </row>
        <row r="15093">
          <cell r="A15093" t="str">
            <v>CCIN001681-1000-005</v>
          </cell>
          <cell r="I15093">
            <v>488234</v>
          </cell>
        </row>
        <row r="15094">
          <cell r="A15094" t="str">
            <v>CCIN001681-3000-002</v>
          </cell>
          <cell r="I15094">
            <v>636000</v>
          </cell>
        </row>
        <row r="15095">
          <cell r="A15095" t="str">
            <v>CCIN001681-4000-002</v>
          </cell>
          <cell r="I15095">
            <v>461197</v>
          </cell>
        </row>
        <row r="15096">
          <cell r="A15096" t="str">
            <v>CCIN001682-1000-002</v>
          </cell>
          <cell r="I15096">
            <v>225000</v>
          </cell>
        </row>
        <row r="15097">
          <cell r="A15097" t="str">
            <v>CCIN001682-2000-005</v>
          </cell>
          <cell r="I15097">
            <v>431747</v>
          </cell>
        </row>
        <row r="15098">
          <cell r="A15098" t="str">
            <v>CCIN001682-3000-002</v>
          </cell>
          <cell r="I15098">
            <v>57000</v>
          </cell>
        </row>
        <row r="15099">
          <cell r="A15099" t="str">
            <v>CCIN001682-4000-002</v>
          </cell>
          <cell r="I15099">
            <v>42000</v>
          </cell>
        </row>
        <row r="15100">
          <cell r="A15100" t="str">
            <v>CCIN001683-5000-001</v>
          </cell>
          <cell r="I15100">
            <v>275000</v>
          </cell>
        </row>
        <row r="15101">
          <cell r="A15101" t="str">
            <v>CCIN001683-6000-001</v>
          </cell>
          <cell r="I15101">
            <v>400000</v>
          </cell>
        </row>
        <row r="15102">
          <cell r="A15102" t="str">
            <v>CCIN001684-1000-001</v>
          </cell>
          <cell r="I15102">
            <v>1750000</v>
          </cell>
        </row>
        <row r="15103">
          <cell r="A15103" t="str">
            <v>CCIN001684-1000-002</v>
          </cell>
          <cell r="I15103">
            <v>491379</v>
          </cell>
        </row>
        <row r="15104">
          <cell r="A15104" t="str">
            <v>CCIN001684-2000-002</v>
          </cell>
          <cell r="I15104">
            <v>489981</v>
          </cell>
        </row>
        <row r="15105">
          <cell r="A15105" t="str">
            <v>CCIN001684-3000-002</v>
          </cell>
          <cell r="I15105">
            <v>452572</v>
          </cell>
        </row>
        <row r="15106">
          <cell r="A15106" t="str">
            <v>CCIN001684-4000-002</v>
          </cell>
          <cell r="I15106">
            <v>25552</v>
          </cell>
        </row>
        <row r="15107">
          <cell r="A15107" t="str">
            <v>CCIN001684-6000-002</v>
          </cell>
          <cell r="I15107">
            <v>313500</v>
          </cell>
        </row>
        <row r="15108">
          <cell r="A15108" t="str">
            <v>CCIN001685-1000-005</v>
          </cell>
          <cell r="I15108">
            <v>357407</v>
          </cell>
        </row>
        <row r="15109">
          <cell r="A15109" t="str">
            <v>CCIN001685-2000-002</v>
          </cell>
          <cell r="I15109">
            <v>366070</v>
          </cell>
        </row>
        <row r="15110">
          <cell r="A15110" t="str">
            <v>CCIN001685-2000-005</v>
          </cell>
          <cell r="I15110">
            <v>26244</v>
          </cell>
        </row>
        <row r="15111">
          <cell r="A15111" t="str">
            <v>CCIN001686-1000-002</v>
          </cell>
          <cell r="I15111">
            <v>150000</v>
          </cell>
        </row>
        <row r="15112">
          <cell r="A15112" t="str">
            <v>CCIN001686-1000-005</v>
          </cell>
          <cell r="I15112">
            <v>964778</v>
          </cell>
        </row>
        <row r="15113">
          <cell r="A15113" t="str">
            <v>CCIN001687-1000-001</v>
          </cell>
          <cell r="I15113">
            <v>43086</v>
          </cell>
        </row>
        <row r="15114">
          <cell r="A15114" t="str">
            <v>CCIN001687-1000-002</v>
          </cell>
          <cell r="I15114">
            <v>200000</v>
          </cell>
        </row>
        <row r="15115">
          <cell r="A15115" t="str">
            <v>CCIN001687-2000-001</v>
          </cell>
          <cell r="I15115">
            <v>45000</v>
          </cell>
        </row>
        <row r="15116">
          <cell r="A15116" t="str">
            <v>CCIN001687-2000-002</v>
          </cell>
          <cell r="I15116">
            <v>120611</v>
          </cell>
        </row>
        <row r="15117">
          <cell r="A15117" t="str">
            <v>CCIN001687-3000-001</v>
          </cell>
          <cell r="I15117">
            <v>50000</v>
          </cell>
        </row>
        <row r="15118">
          <cell r="A15118" t="str">
            <v>CCIN001688-10000-002</v>
          </cell>
          <cell r="I15118">
            <v>100000</v>
          </cell>
        </row>
        <row r="15119">
          <cell r="A15119" t="str">
            <v>CCIN001688-1000-001</v>
          </cell>
          <cell r="I15119">
            <v>4178297</v>
          </cell>
        </row>
        <row r="15120">
          <cell r="A15120" t="str">
            <v>CCIN001688-1000-002</v>
          </cell>
          <cell r="I15120">
            <v>300000</v>
          </cell>
        </row>
        <row r="15121">
          <cell r="A15121" t="str">
            <v>CCIN001688-11000-002</v>
          </cell>
          <cell r="I15121">
            <v>100000</v>
          </cell>
        </row>
        <row r="15122">
          <cell r="A15122" t="str">
            <v>CCIN001688-12000-002</v>
          </cell>
          <cell r="I15122">
            <v>100000</v>
          </cell>
        </row>
        <row r="15123">
          <cell r="A15123" t="str">
            <v>CCIN001688-13000-002</v>
          </cell>
          <cell r="I15123">
            <v>100000</v>
          </cell>
        </row>
        <row r="15124">
          <cell r="A15124" t="str">
            <v>CCIN001688-14000-002</v>
          </cell>
          <cell r="I15124">
            <v>100000</v>
          </cell>
        </row>
        <row r="15125">
          <cell r="A15125" t="str">
            <v>CCIN001688-15000-002</v>
          </cell>
          <cell r="I15125">
            <v>100000</v>
          </cell>
        </row>
        <row r="15126">
          <cell r="A15126" t="str">
            <v>CCIN001688-16000-002</v>
          </cell>
          <cell r="I15126">
            <v>100000</v>
          </cell>
        </row>
        <row r="15127">
          <cell r="A15127" t="str">
            <v>CCIN001688-17000-002</v>
          </cell>
          <cell r="I15127">
            <v>70000</v>
          </cell>
        </row>
        <row r="15128">
          <cell r="A15128" t="str">
            <v>CCIN001688-18000-002</v>
          </cell>
          <cell r="I15128">
            <v>80000</v>
          </cell>
        </row>
        <row r="15129">
          <cell r="A15129" t="str">
            <v>CCIN001688-19000-002</v>
          </cell>
          <cell r="I15129">
            <v>80000</v>
          </cell>
        </row>
        <row r="15130">
          <cell r="A15130" t="str">
            <v>CCIN001688-20000-002</v>
          </cell>
          <cell r="I15130">
            <v>80000</v>
          </cell>
        </row>
        <row r="15131">
          <cell r="A15131" t="str">
            <v>CCIN001688-2000-001</v>
          </cell>
          <cell r="I15131">
            <v>5000000</v>
          </cell>
        </row>
        <row r="15132">
          <cell r="A15132" t="str">
            <v>CCIN001688-2000-002</v>
          </cell>
          <cell r="I15132">
            <v>50000</v>
          </cell>
        </row>
        <row r="15133">
          <cell r="A15133" t="str">
            <v>CCIN001688-21000-002</v>
          </cell>
          <cell r="I15133">
            <v>80000</v>
          </cell>
        </row>
        <row r="15134">
          <cell r="A15134" t="str">
            <v>CCIN001688-22000-002</v>
          </cell>
          <cell r="I15134">
            <v>80000</v>
          </cell>
        </row>
        <row r="15135">
          <cell r="A15135" t="str">
            <v>CCIN001688-3000-001</v>
          </cell>
          <cell r="I15135">
            <v>5000000</v>
          </cell>
        </row>
        <row r="15136">
          <cell r="A15136" t="str">
            <v>CCIN001688-3000-002</v>
          </cell>
          <cell r="I15136">
            <v>50000</v>
          </cell>
        </row>
        <row r="15137">
          <cell r="A15137" t="str">
            <v>CCIN001688-4000-002</v>
          </cell>
          <cell r="I15137">
            <v>50000</v>
          </cell>
        </row>
        <row r="15138">
          <cell r="A15138" t="str">
            <v>CCIN001688-5000-001</v>
          </cell>
          <cell r="I15138">
            <v>14173000</v>
          </cell>
        </row>
        <row r="15139">
          <cell r="A15139" t="str">
            <v>CCIN001688-5000-002</v>
          </cell>
          <cell r="I15139">
            <v>50000</v>
          </cell>
        </row>
        <row r="15140">
          <cell r="A15140" t="str">
            <v>CCIN001688-6000-001</v>
          </cell>
          <cell r="I15140">
            <v>3000000</v>
          </cell>
        </row>
        <row r="15141">
          <cell r="A15141" t="str">
            <v>CCIN001688-6000-002</v>
          </cell>
          <cell r="I15141">
            <v>50000</v>
          </cell>
        </row>
        <row r="15142">
          <cell r="A15142" t="str">
            <v>CCIN001688-7000-002</v>
          </cell>
          <cell r="I15142">
            <v>50000</v>
          </cell>
        </row>
        <row r="15143">
          <cell r="A15143" t="str">
            <v>CCIN001688-8000-001</v>
          </cell>
          <cell r="I15143">
            <v>6263646</v>
          </cell>
        </row>
        <row r="15144">
          <cell r="A15144" t="str">
            <v>CCIN001688-8000-002</v>
          </cell>
          <cell r="I15144">
            <v>50000</v>
          </cell>
        </row>
        <row r="15145">
          <cell r="A15145" t="str">
            <v>CCIN001688-9000-001</v>
          </cell>
          <cell r="I15145">
            <v>5000000</v>
          </cell>
        </row>
        <row r="15146">
          <cell r="A15146" t="str">
            <v>CCIN001689-1000-001</v>
          </cell>
          <cell r="I15146">
            <v>400000</v>
          </cell>
        </row>
        <row r="15147">
          <cell r="A15147" t="str">
            <v>CCIN001689-1000-002</v>
          </cell>
          <cell r="I15147">
            <v>249000</v>
          </cell>
        </row>
        <row r="15148">
          <cell r="A15148" t="str">
            <v>CCIN001690-1000-001</v>
          </cell>
          <cell r="I15148">
            <v>3000000</v>
          </cell>
        </row>
        <row r="15149">
          <cell r="A15149" t="str">
            <v>CCIN001690-1000-002</v>
          </cell>
          <cell r="I15149">
            <v>250000</v>
          </cell>
        </row>
        <row r="15150">
          <cell r="A15150" t="str">
            <v>CCIN001690-1000-005</v>
          </cell>
          <cell r="I15150">
            <v>165927</v>
          </cell>
        </row>
        <row r="15151">
          <cell r="A15151" t="str">
            <v>CCIN001690-2000-001</v>
          </cell>
          <cell r="I15151">
            <v>2676064</v>
          </cell>
        </row>
        <row r="15152">
          <cell r="A15152" t="str">
            <v>CCIN001690-3000-001</v>
          </cell>
          <cell r="I15152">
            <v>7500000</v>
          </cell>
        </row>
        <row r="15153">
          <cell r="A15153" t="str">
            <v>CCIN001690-4000-001</v>
          </cell>
          <cell r="I15153">
            <v>7852245</v>
          </cell>
        </row>
        <row r="15154">
          <cell r="A15154" t="str">
            <v>CCIN001690-5000-001</v>
          </cell>
          <cell r="I15154">
            <v>1916422</v>
          </cell>
        </row>
        <row r="15155">
          <cell r="A15155" t="str">
            <v>CCIN001691-1000-001</v>
          </cell>
          <cell r="I15155">
            <v>30000</v>
          </cell>
        </row>
        <row r="15156">
          <cell r="A15156" t="str">
            <v>CCIN001691-1000-002</v>
          </cell>
          <cell r="I15156">
            <v>200000</v>
          </cell>
        </row>
        <row r="15157">
          <cell r="A15157" t="str">
            <v>CCIN001691-1000-005</v>
          </cell>
          <cell r="I15157">
            <v>250000</v>
          </cell>
        </row>
        <row r="15158">
          <cell r="A15158" t="str">
            <v>CCIN001691-3000-001</v>
          </cell>
          <cell r="I15158">
            <v>30000</v>
          </cell>
        </row>
        <row r="15159">
          <cell r="A15159" t="str">
            <v>CCIN001691-4000-001</v>
          </cell>
          <cell r="I15159">
            <v>40000</v>
          </cell>
        </row>
        <row r="15160">
          <cell r="A15160" t="str">
            <v>CCIN001691-5000-001</v>
          </cell>
          <cell r="I15160">
            <v>45000</v>
          </cell>
        </row>
        <row r="15161">
          <cell r="A15161" t="str">
            <v>CCIN001691-6000-001</v>
          </cell>
          <cell r="I15161">
            <v>50000</v>
          </cell>
        </row>
        <row r="15162">
          <cell r="A15162" t="str">
            <v>CCIN001691-7000-001</v>
          </cell>
          <cell r="I15162">
            <v>50000</v>
          </cell>
        </row>
        <row r="15163">
          <cell r="A15163" t="str">
            <v>CCIN001692-1000-001</v>
          </cell>
          <cell r="I15163">
            <v>228080</v>
          </cell>
        </row>
        <row r="15164">
          <cell r="A15164" t="str">
            <v>CCIN001692-1000-002</v>
          </cell>
          <cell r="I15164">
            <v>1315000</v>
          </cell>
        </row>
        <row r="15165">
          <cell r="A15165" t="str">
            <v>CCIN001692-2000-001</v>
          </cell>
          <cell r="I15165">
            <v>228080</v>
          </cell>
        </row>
        <row r="15166">
          <cell r="A15166" t="str">
            <v>CCIN001692-2000-002</v>
          </cell>
          <cell r="I15166">
            <v>200000</v>
          </cell>
        </row>
        <row r="15167">
          <cell r="A15167" t="str">
            <v>CCIN001692-3000-001</v>
          </cell>
          <cell r="I15167">
            <v>340472</v>
          </cell>
        </row>
        <row r="15168">
          <cell r="A15168" t="str">
            <v>CCIN001692-4000-002</v>
          </cell>
          <cell r="I15168">
            <v>500000</v>
          </cell>
        </row>
        <row r="15169">
          <cell r="A15169" t="str">
            <v>CCIN001692-5000-002</v>
          </cell>
          <cell r="I15169">
            <v>500000</v>
          </cell>
        </row>
        <row r="15170">
          <cell r="A15170" t="str">
            <v>CCIN001693-1000-002</v>
          </cell>
          <cell r="I15170">
            <v>142500</v>
          </cell>
        </row>
        <row r="15171">
          <cell r="A15171" t="str">
            <v>CCIN001694-1000-001</v>
          </cell>
          <cell r="I15171">
            <v>15000</v>
          </cell>
        </row>
        <row r="15172">
          <cell r="A15172" t="str">
            <v>CCIN001694-1000-002</v>
          </cell>
          <cell r="I15172">
            <v>852000</v>
          </cell>
        </row>
        <row r="15173">
          <cell r="A15173" t="str">
            <v>CCIN001694-1000-005</v>
          </cell>
          <cell r="I15173">
            <v>1319440</v>
          </cell>
        </row>
        <row r="15174">
          <cell r="A15174" t="str">
            <v>CCIN001694-2000-001</v>
          </cell>
          <cell r="I15174">
            <v>16500</v>
          </cell>
        </row>
        <row r="15175">
          <cell r="A15175" t="str">
            <v>CCIN001694-3000-001</v>
          </cell>
          <cell r="I15175">
            <v>18618</v>
          </cell>
        </row>
        <row r="15176">
          <cell r="A15176" t="str">
            <v>CCIN001694-4000-001</v>
          </cell>
          <cell r="I15176">
            <v>21809</v>
          </cell>
        </row>
        <row r="15177">
          <cell r="A15177" t="str">
            <v>CCIN001694-5000-001</v>
          </cell>
          <cell r="I15177">
            <v>25000</v>
          </cell>
        </row>
        <row r="15178">
          <cell r="A15178" t="str">
            <v>CCIN001694-6000-001</v>
          </cell>
          <cell r="I15178">
            <v>30000</v>
          </cell>
        </row>
        <row r="15179">
          <cell r="A15179" t="str">
            <v>CCIN001695-1000-001</v>
          </cell>
          <cell r="I15179">
            <v>300000</v>
          </cell>
        </row>
        <row r="15180">
          <cell r="A15180" t="str">
            <v>CCIN001695-1000-005</v>
          </cell>
          <cell r="I15180">
            <v>2000000</v>
          </cell>
        </row>
        <row r="15181">
          <cell r="A15181" t="str">
            <v>CCIN001695-2000-002</v>
          </cell>
          <cell r="I15181">
            <v>290000</v>
          </cell>
        </row>
        <row r="15182">
          <cell r="A15182" t="str">
            <v>CCIN001695-3000-001</v>
          </cell>
          <cell r="I15182">
            <v>350000</v>
          </cell>
        </row>
        <row r="15183">
          <cell r="A15183" t="str">
            <v>CCIN001695-4000-001</v>
          </cell>
          <cell r="I15183">
            <v>350000</v>
          </cell>
        </row>
        <row r="15184">
          <cell r="A15184" t="str">
            <v>CCIN001695-4000-002</v>
          </cell>
          <cell r="I15184">
            <v>50000</v>
          </cell>
        </row>
        <row r="15185">
          <cell r="A15185" t="str">
            <v>CCIN001695-6000-001</v>
          </cell>
          <cell r="I15185">
            <v>350000</v>
          </cell>
        </row>
        <row r="15186">
          <cell r="A15186" t="str">
            <v>CCIN001696-1000-002</v>
          </cell>
          <cell r="I15186">
            <v>280000</v>
          </cell>
        </row>
        <row r="15187">
          <cell r="A15187" t="str">
            <v>CCIN001697-1000-001</v>
          </cell>
          <cell r="I15187">
            <v>547000</v>
          </cell>
        </row>
        <row r="15188">
          <cell r="A15188" t="str">
            <v>CCIN001697-1000-002</v>
          </cell>
          <cell r="I15188">
            <v>560000</v>
          </cell>
        </row>
        <row r="15189">
          <cell r="A15189" t="str">
            <v>CCIN001697-2000-001</v>
          </cell>
          <cell r="I15189">
            <v>547000</v>
          </cell>
        </row>
        <row r="15190">
          <cell r="A15190" t="str">
            <v>CCIN001697-3000-001</v>
          </cell>
          <cell r="I15190">
            <v>547000</v>
          </cell>
        </row>
        <row r="15191">
          <cell r="A15191" t="str">
            <v>CCIN001697-3000-002</v>
          </cell>
          <cell r="I15191">
            <v>560000</v>
          </cell>
        </row>
        <row r="15192">
          <cell r="A15192" t="str">
            <v>CCIN001697-4000-002</v>
          </cell>
          <cell r="I15192">
            <v>60000</v>
          </cell>
        </row>
        <row r="15193">
          <cell r="A15193" t="str">
            <v>CCIN001697-5000-002</v>
          </cell>
          <cell r="I15193">
            <v>60000</v>
          </cell>
        </row>
        <row r="15194">
          <cell r="A15194" t="str">
            <v>CCIN001698-1000-001</v>
          </cell>
          <cell r="I15194">
            <v>150000</v>
          </cell>
        </row>
        <row r="15195">
          <cell r="A15195" t="str">
            <v>CCIN001699-1000-002</v>
          </cell>
          <cell r="I15195">
            <v>50000</v>
          </cell>
        </row>
        <row r="15196">
          <cell r="A15196" t="str">
            <v>CCIN001699-2000-002</v>
          </cell>
          <cell r="I15196">
            <v>9500</v>
          </cell>
        </row>
        <row r="15197">
          <cell r="A15197" t="str">
            <v>CCIN001699-3000-002</v>
          </cell>
          <cell r="I15197">
            <v>100000</v>
          </cell>
        </row>
        <row r="15198">
          <cell r="A15198" t="str">
            <v>CCIN001700-1000-001</v>
          </cell>
          <cell r="I15198">
            <v>250000</v>
          </cell>
        </row>
        <row r="15199">
          <cell r="A15199" t="str">
            <v>CCIN001700-1000-002</v>
          </cell>
          <cell r="I15199">
            <v>273000</v>
          </cell>
        </row>
        <row r="15200">
          <cell r="A15200" t="str">
            <v>CCIN001700-2000-001</v>
          </cell>
          <cell r="I15200">
            <v>700000</v>
          </cell>
        </row>
        <row r="15201">
          <cell r="A15201" t="str">
            <v>CCIN001700-2000-002</v>
          </cell>
          <cell r="I15201">
            <v>30000</v>
          </cell>
        </row>
        <row r="15202">
          <cell r="A15202" t="str">
            <v>CCIN001700-4000-001</v>
          </cell>
          <cell r="I15202">
            <v>840000</v>
          </cell>
        </row>
        <row r="15203">
          <cell r="A15203" t="str">
            <v>CCIN001700-5000-001</v>
          </cell>
          <cell r="I15203">
            <v>128298</v>
          </cell>
        </row>
        <row r="15204">
          <cell r="A15204" t="str">
            <v>CCIN001700-6000-001</v>
          </cell>
          <cell r="I15204">
            <v>840000</v>
          </cell>
        </row>
        <row r="15205">
          <cell r="A15205" t="str">
            <v>CCIN001700-7000-001</v>
          </cell>
          <cell r="I15205">
            <v>200000</v>
          </cell>
        </row>
        <row r="15206">
          <cell r="A15206" t="str">
            <v>CCIN001701-1000-001</v>
          </cell>
          <cell r="I15206">
            <v>318000</v>
          </cell>
        </row>
        <row r="15207">
          <cell r="A15207" t="str">
            <v>CCIN001701-1000-002</v>
          </cell>
          <cell r="I15207">
            <v>293724</v>
          </cell>
        </row>
        <row r="15208">
          <cell r="A15208" t="str">
            <v>CCIN001701-1000-005</v>
          </cell>
          <cell r="I15208">
            <v>152478.9</v>
          </cell>
        </row>
        <row r="15209">
          <cell r="A15209" t="str">
            <v>CCIN001701-2000-001</v>
          </cell>
          <cell r="I15209">
            <v>350000</v>
          </cell>
        </row>
        <row r="15210">
          <cell r="A15210" t="str">
            <v>CCIN001701-3000-001</v>
          </cell>
          <cell r="I15210">
            <v>400000</v>
          </cell>
        </row>
        <row r="15211">
          <cell r="A15211" t="str">
            <v>CCIN001702-1000-002</v>
          </cell>
          <cell r="I15211">
            <v>600000</v>
          </cell>
        </row>
        <row r="15212">
          <cell r="A15212" t="str">
            <v>CCIN001703-1000-001</v>
          </cell>
          <cell r="I15212">
            <v>400000</v>
          </cell>
        </row>
        <row r="15213">
          <cell r="A15213" t="str">
            <v>CCIN001703-1000-002</v>
          </cell>
          <cell r="I15213">
            <v>63500</v>
          </cell>
        </row>
        <row r="15214">
          <cell r="A15214" t="str">
            <v>CCIN001703-1000-005</v>
          </cell>
          <cell r="I15214">
            <v>50000</v>
          </cell>
        </row>
        <row r="15215">
          <cell r="A15215" t="str">
            <v>CCIN001703-2000-001</v>
          </cell>
          <cell r="I15215">
            <v>217554</v>
          </cell>
        </row>
        <row r="15216">
          <cell r="A15216" t="str">
            <v>CCIN001703-2000-005</v>
          </cell>
          <cell r="I15216">
            <v>50000</v>
          </cell>
        </row>
        <row r="15217">
          <cell r="A15217" t="str">
            <v>CCIN001704-1000-001</v>
          </cell>
          <cell r="I15217">
            <v>150000</v>
          </cell>
        </row>
        <row r="15218">
          <cell r="A15218" t="str">
            <v>CCIN001704-2000-002</v>
          </cell>
          <cell r="I15218">
            <v>149625</v>
          </cell>
        </row>
        <row r="15219">
          <cell r="A15219" t="str">
            <v>CCIN001704-3000-002</v>
          </cell>
          <cell r="I15219">
            <v>168000</v>
          </cell>
        </row>
        <row r="15220">
          <cell r="A15220" t="str">
            <v>CCIN001706-1000-001</v>
          </cell>
          <cell r="I15220">
            <v>228000</v>
          </cell>
        </row>
        <row r="15221">
          <cell r="A15221" t="str">
            <v>CCIN001706-1000-005</v>
          </cell>
          <cell r="I15221">
            <v>636000</v>
          </cell>
        </row>
        <row r="15222">
          <cell r="A15222" t="str">
            <v>CCIN001706-2000-002</v>
          </cell>
          <cell r="I15222">
            <v>2000000</v>
          </cell>
        </row>
        <row r="15223">
          <cell r="A15223" t="str">
            <v>CCIN001707-1000-001</v>
          </cell>
          <cell r="I15223">
            <v>100000</v>
          </cell>
        </row>
        <row r="15224">
          <cell r="A15224" t="str">
            <v>CCIN001708-1000-001</v>
          </cell>
          <cell r="I15224">
            <v>57000</v>
          </cell>
        </row>
        <row r="15225">
          <cell r="A15225" t="str">
            <v>CCIN001708-1000-005</v>
          </cell>
          <cell r="I15225">
            <v>770000</v>
          </cell>
        </row>
        <row r="15226">
          <cell r="A15226" t="str">
            <v>CCIN001708-2000-005</v>
          </cell>
          <cell r="I15226">
            <v>770000</v>
          </cell>
        </row>
        <row r="15227">
          <cell r="A15227" t="str">
            <v>CCIN001709-1000-001</v>
          </cell>
          <cell r="I15227">
            <v>198000</v>
          </cell>
        </row>
        <row r="15228">
          <cell r="A15228" t="str">
            <v>CCIN001709-1000-002</v>
          </cell>
          <cell r="I15228">
            <v>1500000</v>
          </cell>
        </row>
        <row r="15229">
          <cell r="A15229" t="str">
            <v>CCIN001709-1000-005</v>
          </cell>
          <cell r="I15229">
            <v>407609</v>
          </cell>
        </row>
        <row r="15230">
          <cell r="A15230" t="str">
            <v>CCIN001710-1000-001</v>
          </cell>
          <cell r="I15230">
            <v>2138953</v>
          </cell>
        </row>
        <row r="15231">
          <cell r="A15231" t="str">
            <v>CCIN001710-1000-002</v>
          </cell>
          <cell r="I15231">
            <v>2500000</v>
          </cell>
        </row>
        <row r="15232">
          <cell r="A15232" t="str">
            <v>CCIN001710-1000-005</v>
          </cell>
          <cell r="I15232">
            <v>231051</v>
          </cell>
        </row>
        <row r="15233">
          <cell r="A15233" t="str">
            <v>CCIN001710-2000-002</v>
          </cell>
          <cell r="I15233">
            <v>3000000</v>
          </cell>
        </row>
        <row r="15234">
          <cell r="A15234" t="str">
            <v>CCIN001710-3000-002</v>
          </cell>
          <cell r="I15234">
            <v>150000</v>
          </cell>
        </row>
        <row r="15235">
          <cell r="A15235" t="str">
            <v>CCIN001710-5000-002</v>
          </cell>
          <cell r="I15235">
            <v>250000</v>
          </cell>
        </row>
        <row r="15236">
          <cell r="A15236" t="str">
            <v>CCIN001711-3000-002</v>
          </cell>
          <cell r="I15236">
            <v>690000</v>
          </cell>
        </row>
        <row r="15237">
          <cell r="A15237" t="str">
            <v>CCIN001712-1000-001</v>
          </cell>
          <cell r="I15237">
            <v>1000000</v>
          </cell>
        </row>
        <row r="15238">
          <cell r="A15238" t="str">
            <v>CCIN001712-2000-001</v>
          </cell>
          <cell r="I15238">
            <v>1000000</v>
          </cell>
        </row>
        <row r="15239">
          <cell r="A15239" t="str">
            <v>CCIN001712-3000-001</v>
          </cell>
          <cell r="I15239">
            <v>1500000</v>
          </cell>
        </row>
        <row r="15240">
          <cell r="A15240" t="str">
            <v>CCIN001713-1000-001</v>
          </cell>
          <cell r="I15240">
            <v>3000000</v>
          </cell>
        </row>
        <row r="15241">
          <cell r="A15241" t="str">
            <v>CCIN001713-1000-002</v>
          </cell>
          <cell r="I15241">
            <v>75000</v>
          </cell>
        </row>
        <row r="15242">
          <cell r="A15242" t="str">
            <v>CCIN001713-1000-005</v>
          </cell>
          <cell r="I15242">
            <v>794982</v>
          </cell>
        </row>
        <row r="15243">
          <cell r="A15243" t="str">
            <v>CCIN001714-1000-001</v>
          </cell>
          <cell r="I15243">
            <v>30000</v>
          </cell>
        </row>
        <row r="15244">
          <cell r="A15244" t="str">
            <v>CCIN001715-1000-001</v>
          </cell>
          <cell r="I15244">
            <v>1500000</v>
          </cell>
        </row>
        <row r="15245">
          <cell r="A15245" t="str">
            <v>CCIN001715-1000-002</v>
          </cell>
          <cell r="I15245">
            <v>1700000</v>
          </cell>
        </row>
        <row r="15246">
          <cell r="A15246" t="str">
            <v>CCIN001715-2000-001</v>
          </cell>
          <cell r="I15246">
            <v>1500000</v>
          </cell>
        </row>
        <row r="15247">
          <cell r="A15247" t="str">
            <v>CCIN001715-2000-002</v>
          </cell>
          <cell r="I15247">
            <v>1000000</v>
          </cell>
        </row>
        <row r="15248">
          <cell r="A15248" t="str">
            <v>CCIN001715-3000-001</v>
          </cell>
          <cell r="I15248">
            <v>1500000</v>
          </cell>
        </row>
        <row r="15249">
          <cell r="A15249" t="str">
            <v>CCIN001715-4000-001</v>
          </cell>
          <cell r="I15249">
            <v>1500000</v>
          </cell>
        </row>
        <row r="15250">
          <cell r="A15250" t="str">
            <v>CCIN001716-1000-002</v>
          </cell>
          <cell r="I15250">
            <v>250000</v>
          </cell>
        </row>
        <row r="15251">
          <cell r="A15251" t="str">
            <v>CCIN001716-1000-005</v>
          </cell>
          <cell r="I15251">
            <v>60000</v>
          </cell>
        </row>
        <row r="15252">
          <cell r="A15252" t="str">
            <v>CCIN001716-2000-005</v>
          </cell>
          <cell r="I15252">
            <v>117000</v>
          </cell>
        </row>
        <row r="15253">
          <cell r="A15253" t="str">
            <v>CCIN001717-1000-001</v>
          </cell>
          <cell r="I15253">
            <v>204000</v>
          </cell>
        </row>
        <row r="15254">
          <cell r="A15254" t="str">
            <v>CCIN001717-1000-005</v>
          </cell>
          <cell r="I15254">
            <v>35000</v>
          </cell>
        </row>
        <row r="15255">
          <cell r="A15255" t="str">
            <v>CCIN001717-2000-001</v>
          </cell>
          <cell r="I15255">
            <v>250000</v>
          </cell>
        </row>
        <row r="15256">
          <cell r="A15256" t="str">
            <v>CCIN001717-3000-001</v>
          </cell>
          <cell r="I15256">
            <v>75000</v>
          </cell>
        </row>
        <row r="15257">
          <cell r="A15257" t="str">
            <v>CCIN001718-1000-001</v>
          </cell>
          <cell r="I15257">
            <v>500000</v>
          </cell>
        </row>
        <row r="15258">
          <cell r="A15258" t="str">
            <v>CCIN001718-1000-002</v>
          </cell>
          <cell r="I15258">
            <v>270000</v>
          </cell>
        </row>
        <row r="15259">
          <cell r="A15259" t="str">
            <v>CCIN001718-2000-001</v>
          </cell>
          <cell r="I15259">
            <v>1265064</v>
          </cell>
        </row>
        <row r="15260">
          <cell r="A15260" t="str">
            <v>CCIN001718-2000-002</v>
          </cell>
          <cell r="I15260">
            <v>325333</v>
          </cell>
        </row>
        <row r="15261">
          <cell r="A15261" t="str">
            <v>CCIN001719-1000-001</v>
          </cell>
          <cell r="I15261">
            <v>200000</v>
          </cell>
        </row>
        <row r="15262">
          <cell r="A15262" t="str">
            <v>CCIN001719-2000-001</v>
          </cell>
          <cell r="I15262">
            <v>150000</v>
          </cell>
        </row>
        <row r="15263">
          <cell r="A15263" t="str">
            <v>CCIN001720-1000-002</v>
          </cell>
          <cell r="I15263">
            <v>700000</v>
          </cell>
        </row>
        <row r="15264">
          <cell r="A15264" t="str">
            <v>CCIN001720-1000-002-MCL</v>
          </cell>
          <cell r="I15264">
            <v>700000</v>
          </cell>
        </row>
        <row r="15265">
          <cell r="A15265" t="str">
            <v>CCIN001720-2000-002-MCL</v>
          </cell>
          <cell r="I15265">
            <v>700000</v>
          </cell>
        </row>
        <row r="15266">
          <cell r="A15266" t="str">
            <v>CCIN001721-1000-001</v>
          </cell>
          <cell r="I15266">
            <v>424000</v>
          </cell>
        </row>
        <row r="15267">
          <cell r="A15267" t="str">
            <v>CCIN001721-1000-002</v>
          </cell>
          <cell r="I15267">
            <v>380000</v>
          </cell>
        </row>
        <row r="15268">
          <cell r="A15268" t="str">
            <v>CCIN001722-1000-001</v>
          </cell>
          <cell r="I15268">
            <v>1606384</v>
          </cell>
        </row>
        <row r="15269">
          <cell r="A15269" t="str">
            <v>CCIN001722-2000-001</v>
          </cell>
          <cell r="I15269">
            <v>983357</v>
          </cell>
        </row>
        <row r="15270">
          <cell r="A15270" t="str">
            <v>CCIN001722-3000-001</v>
          </cell>
          <cell r="I15270">
            <v>2000000</v>
          </cell>
        </row>
        <row r="15271">
          <cell r="A15271" t="str">
            <v>CCIN001722-4000-005</v>
          </cell>
          <cell r="I15271">
            <v>300000</v>
          </cell>
        </row>
        <row r="15272">
          <cell r="A15272" t="str">
            <v>CCIN001723-3000-002</v>
          </cell>
          <cell r="I15272">
            <v>60000</v>
          </cell>
        </row>
        <row r="15273">
          <cell r="A15273" t="str">
            <v>CCIN001723-4000-002</v>
          </cell>
          <cell r="I15273">
            <v>10000</v>
          </cell>
        </row>
        <row r="15274">
          <cell r="A15274" t="str">
            <v>CCIN001723-5000-002</v>
          </cell>
          <cell r="I15274">
            <v>15000</v>
          </cell>
        </row>
        <row r="15275">
          <cell r="A15275" t="str">
            <v>CCIN001723-6000-002</v>
          </cell>
          <cell r="I15275">
            <v>39480</v>
          </cell>
        </row>
        <row r="15276">
          <cell r="A15276" t="str">
            <v>CCIN001725-1000-002</v>
          </cell>
          <cell r="I15276">
            <v>227000</v>
          </cell>
        </row>
        <row r="15277">
          <cell r="A15277" t="str">
            <v>CCIN001726-1000-005</v>
          </cell>
          <cell r="I15277">
            <v>1100000</v>
          </cell>
        </row>
        <row r="15278">
          <cell r="A15278" t="str">
            <v>CCIN001726-2000-002</v>
          </cell>
          <cell r="I15278">
            <v>90000</v>
          </cell>
        </row>
        <row r="15279">
          <cell r="A15279" t="str">
            <v>CCIN001727-2000-005</v>
          </cell>
          <cell r="I15279">
            <v>455800</v>
          </cell>
        </row>
        <row r="15280">
          <cell r="A15280" t="str">
            <v>CCIN001727-3000-005</v>
          </cell>
          <cell r="I15280">
            <v>174992</v>
          </cell>
        </row>
        <row r="15281">
          <cell r="A15281" t="str">
            <v>CCIN001728-1000-002</v>
          </cell>
          <cell r="I15281">
            <v>256000</v>
          </cell>
        </row>
        <row r="15282">
          <cell r="A15282" t="str">
            <v>CCIN001728-2000-001</v>
          </cell>
          <cell r="I15282">
            <v>250000</v>
          </cell>
        </row>
        <row r="15283">
          <cell r="A15283" t="str">
            <v>CCIN001728-2000-002</v>
          </cell>
          <cell r="I15283">
            <v>256000</v>
          </cell>
        </row>
        <row r="15284">
          <cell r="A15284" t="str">
            <v>CCIN001728-3000-002</v>
          </cell>
          <cell r="I15284">
            <v>256000</v>
          </cell>
        </row>
        <row r="15285">
          <cell r="A15285" t="str">
            <v>CCIN001728-4000-001</v>
          </cell>
          <cell r="I15285">
            <v>336400</v>
          </cell>
        </row>
        <row r="15286">
          <cell r="A15286" t="str">
            <v>CCIN001729-1000-001</v>
          </cell>
          <cell r="I15286">
            <v>2560194.91</v>
          </cell>
        </row>
        <row r="15287">
          <cell r="A15287" t="str">
            <v>CCIN001729-1000-002</v>
          </cell>
          <cell r="I15287">
            <v>50460</v>
          </cell>
        </row>
        <row r="15288">
          <cell r="A15288" t="str">
            <v>CCIN001729-1000-005</v>
          </cell>
          <cell r="I15288">
            <v>70000</v>
          </cell>
        </row>
        <row r="15289">
          <cell r="A15289" t="str">
            <v>CCIN001729-2000-001</v>
          </cell>
          <cell r="I15289">
            <v>200000</v>
          </cell>
        </row>
        <row r="15290">
          <cell r="A15290" t="str">
            <v>CCIN001729-2000-002</v>
          </cell>
          <cell r="I15290">
            <v>70800</v>
          </cell>
        </row>
        <row r="15291">
          <cell r="A15291" t="str">
            <v>CCIN001729-2000-005</v>
          </cell>
          <cell r="I15291">
            <v>35000</v>
          </cell>
        </row>
        <row r="15292">
          <cell r="A15292" t="str">
            <v>CCIN001729-3000-001</v>
          </cell>
          <cell r="I15292">
            <v>3940550.28</v>
          </cell>
        </row>
        <row r="15293">
          <cell r="A15293" t="str">
            <v>CCIN001729-3000-002</v>
          </cell>
          <cell r="I15293">
            <v>23500</v>
          </cell>
        </row>
        <row r="15294">
          <cell r="A15294" t="str">
            <v>CCIN001729-4000-001</v>
          </cell>
          <cell r="I15294">
            <v>200000</v>
          </cell>
        </row>
        <row r="15295">
          <cell r="A15295" t="str">
            <v>CCIN001730-2000-001</v>
          </cell>
          <cell r="I15295">
            <v>5000000</v>
          </cell>
        </row>
        <row r="15296">
          <cell r="A15296" t="str">
            <v>CCIN001730-3000-001</v>
          </cell>
          <cell r="I15296">
            <v>430320</v>
          </cell>
        </row>
        <row r="15297">
          <cell r="A15297" t="str">
            <v>CCIN001730-4000-001</v>
          </cell>
          <cell r="I15297">
            <v>900000</v>
          </cell>
        </row>
        <row r="15298">
          <cell r="A15298" t="str">
            <v>CCIN001730-5000-001</v>
          </cell>
          <cell r="I15298">
            <v>6487632</v>
          </cell>
        </row>
        <row r="15299">
          <cell r="A15299" t="str">
            <v>CCIN001730-8000-001</v>
          </cell>
          <cell r="I15299">
            <v>5437340</v>
          </cell>
        </row>
        <row r="15300">
          <cell r="A15300" t="str">
            <v>CCIN001730-9000-001</v>
          </cell>
          <cell r="I15300">
            <v>1500000</v>
          </cell>
        </row>
        <row r="15301">
          <cell r="A15301" t="str">
            <v>CCIN001731-2000-002</v>
          </cell>
          <cell r="I15301">
            <v>210000</v>
          </cell>
        </row>
        <row r="15302">
          <cell r="A15302" t="str">
            <v>CCIN001732-1000-001</v>
          </cell>
          <cell r="I15302">
            <v>1632800</v>
          </cell>
        </row>
        <row r="15303">
          <cell r="A15303" t="str">
            <v>CCIN001732-1000-005</v>
          </cell>
          <cell r="I15303">
            <v>50000</v>
          </cell>
        </row>
        <row r="15304">
          <cell r="A15304" t="str">
            <v>CCIN001733-1000-002</v>
          </cell>
          <cell r="I15304">
            <v>20000</v>
          </cell>
        </row>
        <row r="15305">
          <cell r="A15305" t="str">
            <v>CCIN001733-2000-001</v>
          </cell>
          <cell r="I15305">
            <v>170745</v>
          </cell>
        </row>
        <row r="15306">
          <cell r="A15306" t="str">
            <v>CCIN001733-2000-002</v>
          </cell>
          <cell r="I15306">
            <v>30000</v>
          </cell>
        </row>
        <row r="15307">
          <cell r="A15307" t="str">
            <v>CCIN001734-1000-005</v>
          </cell>
          <cell r="I15307">
            <v>530000</v>
          </cell>
        </row>
        <row r="15308">
          <cell r="A15308" t="str">
            <v>CCIN001734-2000-002</v>
          </cell>
          <cell r="I15308">
            <v>450000</v>
          </cell>
        </row>
        <row r="15309">
          <cell r="A15309" t="str">
            <v>CCIN001734-3000-002</v>
          </cell>
          <cell r="I15309">
            <v>364024</v>
          </cell>
        </row>
        <row r="15310">
          <cell r="A15310" t="str">
            <v>CCIN001735-1000-001</v>
          </cell>
          <cell r="I15310">
            <v>200000</v>
          </cell>
        </row>
        <row r="15311">
          <cell r="A15311" t="str">
            <v>CCIN001735-1000-002</v>
          </cell>
          <cell r="I15311">
            <v>300000</v>
          </cell>
        </row>
        <row r="15312">
          <cell r="A15312" t="str">
            <v>CCIN001735-1000-005</v>
          </cell>
          <cell r="I15312">
            <v>600000</v>
          </cell>
        </row>
        <row r="15313">
          <cell r="A15313" t="str">
            <v>CCIN001735-2000-002</v>
          </cell>
          <cell r="I15313">
            <v>500000</v>
          </cell>
        </row>
        <row r="15314">
          <cell r="A15314" t="str">
            <v>CCIN001735-3000-001</v>
          </cell>
          <cell r="I15314">
            <v>500000</v>
          </cell>
        </row>
        <row r="15315">
          <cell r="A15315" t="str">
            <v>CCIN001735-3000-002</v>
          </cell>
          <cell r="I15315">
            <v>340000</v>
          </cell>
        </row>
        <row r="15316">
          <cell r="A15316" t="str">
            <v>CCIN001736-1000-001</v>
          </cell>
          <cell r="I15316">
            <v>804000</v>
          </cell>
        </row>
        <row r="15317">
          <cell r="A15317" t="str">
            <v>CCIN001736-1000-002</v>
          </cell>
          <cell r="I15317">
            <v>760000</v>
          </cell>
        </row>
        <row r="15318">
          <cell r="A15318" t="str">
            <v>CCIN001737-1000-001</v>
          </cell>
          <cell r="I15318">
            <v>1200000</v>
          </cell>
        </row>
        <row r="15319">
          <cell r="A15319" t="str">
            <v>CCIN001737-1000-002</v>
          </cell>
          <cell r="I15319">
            <v>200000</v>
          </cell>
        </row>
        <row r="15320">
          <cell r="A15320" t="str">
            <v>CCIN001737-1000-005</v>
          </cell>
          <cell r="I15320">
            <v>100000</v>
          </cell>
        </row>
        <row r="15321">
          <cell r="A15321" t="str">
            <v>CCIN001737-2000-002</v>
          </cell>
          <cell r="I15321">
            <v>200905</v>
          </cell>
        </row>
        <row r="15322">
          <cell r="A15322" t="str">
            <v>CCIN001737-3000-001</v>
          </cell>
          <cell r="I15322">
            <v>1000000</v>
          </cell>
        </row>
        <row r="15323">
          <cell r="A15323" t="str">
            <v>CCIN001737-4000-001</v>
          </cell>
          <cell r="I15323">
            <v>1528000</v>
          </cell>
        </row>
        <row r="15324">
          <cell r="A15324" t="str">
            <v>CCIN001738-2000-001</v>
          </cell>
          <cell r="I15324">
            <v>1700000</v>
          </cell>
        </row>
        <row r="15325">
          <cell r="A15325" t="str">
            <v>CCIN001738-3000-002</v>
          </cell>
          <cell r="I15325">
            <v>100000</v>
          </cell>
        </row>
        <row r="15326">
          <cell r="A15326" t="str">
            <v>CCIN001739-1000-005</v>
          </cell>
          <cell r="I15326">
            <v>150000</v>
          </cell>
        </row>
        <row r="15327">
          <cell r="A15327" t="str">
            <v>CCIN001739-2000-002</v>
          </cell>
          <cell r="I15327">
            <v>320000</v>
          </cell>
        </row>
        <row r="15328">
          <cell r="A15328" t="str">
            <v>CCIN001739-3000-002</v>
          </cell>
          <cell r="I15328">
            <v>100000</v>
          </cell>
        </row>
        <row r="15329">
          <cell r="A15329" t="str">
            <v>CCIN001739-4000-002</v>
          </cell>
          <cell r="I15329">
            <v>120000</v>
          </cell>
        </row>
        <row r="15330">
          <cell r="A15330" t="str">
            <v>CCIN001740-1000-002</v>
          </cell>
          <cell r="I15330">
            <v>340000</v>
          </cell>
        </row>
        <row r="15331">
          <cell r="A15331" t="str">
            <v>CCIN001741-1000-002</v>
          </cell>
          <cell r="I15331">
            <v>330958</v>
          </cell>
        </row>
        <row r="15332">
          <cell r="A15332" t="str">
            <v>CCIN001741-1000-005</v>
          </cell>
          <cell r="I15332">
            <v>10000</v>
          </cell>
        </row>
        <row r="15333">
          <cell r="A15333" t="str">
            <v>CCIN001741-2000-001</v>
          </cell>
          <cell r="I15333">
            <v>60000</v>
          </cell>
        </row>
        <row r="15334">
          <cell r="A15334" t="str">
            <v>CCIN001742-1000-001</v>
          </cell>
          <cell r="I15334">
            <v>1000000</v>
          </cell>
        </row>
        <row r="15335">
          <cell r="A15335" t="str">
            <v>CCIN001742-1000-002</v>
          </cell>
          <cell r="I15335">
            <v>700000</v>
          </cell>
        </row>
        <row r="15336">
          <cell r="A15336" t="str">
            <v>CCIN001742-1000-005</v>
          </cell>
          <cell r="I15336">
            <v>500000</v>
          </cell>
        </row>
        <row r="15337">
          <cell r="A15337" t="str">
            <v>CCIN001742-2000-001</v>
          </cell>
          <cell r="I15337">
            <v>1000000</v>
          </cell>
        </row>
        <row r="15338">
          <cell r="A15338" t="str">
            <v>CCIN001742-2000-002</v>
          </cell>
          <cell r="I15338">
            <v>150000</v>
          </cell>
        </row>
        <row r="15339">
          <cell r="A15339" t="str">
            <v>CCIN001742-3000-002</v>
          </cell>
          <cell r="I15339">
            <v>150000</v>
          </cell>
        </row>
        <row r="15340">
          <cell r="A15340" t="str">
            <v>CCIN001742-4000-001</v>
          </cell>
          <cell r="I15340">
            <v>1000000</v>
          </cell>
        </row>
        <row r="15341">
          <cell r="A15341" t="str">
            <v>CCIN001742-4000-002</v>
          </cell>
          <cell r="I15341">
            <v>350000</v>
          </cell>
        </row>
        <row r="15342">
          <cell r="A15342" t="str">
            <v>CCIN001742-5000-001</v>
          </cell>
          <cell r="I15342">
            <v>1465000</v>
          </cell>
        </row>
        <row r="15343">
          <cell r="A15343" t="str">
            <v>CCIN001742-5000-002</v>
          </cell>
          <cell r="I15343">
            <v>800000</v>
          </cell>
        </row>
        <row r="15344">
          <cell r="A15344" t="str">
            <v>CCIN001742-7000-002</v>
          </cell>
          <cell r="I15344">
            <v>350000</v>
          </cell>
        </row>
        <row r="15345">
          <cell r="A15345" t="str">
            <v>CCIN001743-1000-002</v>
          </cell>
          <cell r="I15345">
            <v>225000</v>
          </cell>
        </row>
        <row r="15346">
          <cell r="A15346" t="str">
            <v>CCIN001743-1000-005</v>
          </cell>
          <cell r="I15346">
            <v>1647413</v>
          </cell>
        </row>
        <row r="15347">
          <cell r="A15347" t="str">
            <v>CCIN001744-1000-001</v>
          </cell>
          <cell r="I15347">
            <v>150000</v>
          </cell>
        </row>
        <row r="15348">
          <cell r="A15348" t="str">
            <v>CCIN001744-1000-002</v>
          </cell>
          <cell r="I15348">
            <v>170000</v>
          </cell>
        </row>
        <row r="15349">
          <cell r="A15349" t="str">
            <v>CCIN001745-1000-002</v>
          </cell>
          <cell r="I15349">
            <v>2139469</v>
          </cell>
        </row>
        <row r="15350">
          <cell r="A15350" t="str">
            <v>CCIN001746-1000-001</v>
          </cell>
          <cell r="I15350">
            <v>5243430.72</v>
          </cell>
        </row>
        <row r="15351">
          <cell r="A15351" t="str">
            <v>CCIN001746-1000-002</v>
          </cell>
          <cell r="I15351">
            <v>300000</v>
          </cell>
        </row>
        <row r="15352">
          <cell r="A15352" t="str">
            <v>CCIN001746-1000-005</v>
          </cell>
          <cell r="I15352">
            <v>130000</v>
          </cell>
        </row>
        <row r="15353">
          <cell r="A15353" t="str">
            <v>CCIN001746-2000-002</v>
          </cell>
          <cell r="I15353">
            <v>100000</v>
          </cell>
        </row>
        <row r="15354">
          <cell r="A15354" t="str">
            <v>CCIN001747-2000-001</v>
          </cell>
          <cell r="I15354">
            <v>445500</v>
          </cell>
        </row>
        <row r="15355">
          <cell r="A15355" t="str">
            <v>CCIN001747-3000-001</v>
          </cell>
          <cell r="I15355">
            <v>200000</v>
          </cell>
        </row>
        <row r="15356">
          <cell r="A15356" t="str">
            <v>CCIN001748-1000-005</v>
          </cell>
          <cell r="I15356">
            <v>176022</v>
          </cell>
        </row>
        <row r="15357">
          <cell r="A15357" t="str">
            <v>CCIN001749-1000-001</v>
          </cell>
          <cell r="I15357">
            <v>37766</v>
          </cell>
        </row>
        <row r="15358">
          <cell r="A15358" t="str">
            <v>CCIN001749-2000-001</v>
          </cell>
          <cell r="I15358">
            <v>70000</v>
          </cell>
        </row>
        <row r="15359">
          <cell r="A15359" t="str">
            <v>CCIN001749-2000-002</v>
          </cell>
          <cell r="I15359">
            <v>690000</v>
          </cell>
        </row>
        <row r="15360">
          <cell r="A15360" t="str">
            <v>CCIN001750-1000-001</v>
          </cell>
          <cell r="I15360">
            <v>40000</v>
          </cell>
        </row>
        <row r="15361">
          <cell r="A15361" t="str">
            <v>CCIN001750-1000-002</v>
          </cell>
          <cell r="I15361">
            <v>300000</v>
          </cell>
        </row>
        <row r="15362">
          <cell r="A15362" t="str">
            <v>CCIN001750-2000-001</v>
          </cell>
          <cell r="I15362">
            <v>50000</v>
          </cell>
        </row>
        <row r="15363">
          <cell r="A15363" t="str">
            <v>CCIN001750-4000-001</v>
          </cell>
          <cell r="I15363">
            <v>70000</v>
          </cell>
        </row>
        <row r="15364">
          <cell r="A15364" t="str">
            <v>CCIN001750-5000-001</v>
          </cell>
          <cell r="I15364">
            <v>210000</v>
          </cell>
        </row>
        <row r="15365">
          <cell r="A15365" t="str">
            <v>CCIN001750-6000-001</v>
          </cell>
          <cell r="I15365">
            <v>75000</v>
          </cell>
        </row>
        <row r="15366">
          <cell r="A15366" t="str">
            <v>CCIN001750-7000-001</v>
          </cell>
          <cell r="I15366">
            <v>85000</v>
          </cell>
        </row>
        <row r="15367">
          <cell r="A15367" t="str">
            <v>CCIN001750-8000-001</v>
          </cell>
          <cell r="I15367">
            <v>90000</v>
          </cell>
        </row>
        <row r="15368">
          <cell r="A15368" t="str">
            <v>CCIN001750-9000-001</v>
          </cell>
          <cell r="I15368">
            <v>70000</v>
          </cell>
        </row>
        <row r="15369">
          <cell r="A15369" t="str">
            <v>CCIN001751-1000-002</v>
          </cell>
          <cell r="I15369">
            <v>200000</v>
          </cell>
        </row>
        <row r="15370">
          <cell r="A15370" t="str">
            <v>CCIN001752-1000-002</v>
          </cell>
          <cell r="I15370">
            <v>164000</v>
          </cell>
        </row>
        <row r="15371">
          <cell r="A15371" t="str">
            <v>CCIN001752-3000-005</v>
          </cell>
          <cell r="I15371">
            <v>150000</v>
          </cell>
        </row>
        <row r="15372">
          <cell r="A15372" t="str">
            <v>CCIN001753-1000-001</v>
          </cell>
          <cell r="I15372">
            <v>200000</v>
          </cell>
        </row>
        <row r="15373">
          <cell r="A15373" t="str">
            <v>CCIN001754-1000-001</v>
          </cell>
          <cell r="I15373">
            <v>100000</v>
          </cell>
        </row>
        <row r="15374">
          <cell r="A15374" t="str">
            <v>CCIN001754-1000-002</v>
          </cell>
          <cell r="I15374">
            <v>181677</v>
          </cell>
        </row>
        <row r="15375">
          <cell r="A15375" t="str">
            <v>CCIN001754-1000-005</v>
          </cell>
          <cell r="I15375">
            <v>285014</v>
          </cell>
        </row>
        <row r="15376">
          <cell r="A15376" t="str">
            <v>CCIN001754-2000-001</v>
          </cell>
          <cell r="I15376">
            <v>100000</v>
          </cell>
        </row>
        <row r="15377">
          <cell r="A15377" t="str">
            <v>CCIN001754-3000-001</v>
          </cell>
          <cell r="I15377">
            <v>100000</v>
          </cell>
        </row>
        <row r="15378">
          <cell r="A15378" t="str">
            <v>CCIN001754-4000-001</v>
          </cell>
          <cell r="I15378">
            <v>130000</v>
          </cell>
        </row>
        <row r="15379">
          <cell r="A15379" t="str">
            <v>CCIN001755-1000-001</v>
          </cell>
          <cell r="I15379">
            <v>40000</v>
          </cell>
        </row>
        <row r="15380">
          <cell r="A15380" t="str">
            <v>CCIN001755-1000-002</v>
          </cell>
          <cell r="I15380">
            <v>365000</v>
          </cell>
        </row>
        <row r="15381">
          <cell r="A15381" t="str">
            <v>CCIN001755-1000-005</v>
          </cell>
          <cell r="I15381">
            <v>245000</v>
          </cell>
        </row>
        <row r="15382">
          <cell r="A15382" t="str">
            <v>CCIN001755-2000-001</v>
          </cell>
          <cell r="I15382">
            <v>50000</v>
          </cell>
        </row>
        <row r="15383">
          <cell r="A15383" t="str">
            <v>CCIN001755-2000-002</v>
          </cell>
          <cell r="I15383">
            <v>365000</v>
          </cell>
        </row>
        <row r="15384">
          <cell r="A15384" t="str">
            <v>CCIN001755-3000-001</v>
          </cell>
          <cell r="I15384">
            <v>55000</v>
          </cell>
        </row>
        <row r="15385">
          <cell r="A15385" t="str">
            <v>CCIN001755-5000-001</v>
          </cell>
          <cell r="I15385">
            <v>55000</v>
          </cell>
        </row>
        <row r="15386">
          <cell r="A15386" t="str">
            <v>CCIN001755-6000-001</v>
          </cell>
          <cell r="I15386">
            <v>55000</v>
          </cell>
        </row>
        <row r="15387">
          <cell r="A15387" t="str">
            <v>CCIN001755-7000-001</v>
          </cell>
          <cell r="I15387">
            <v>55000</v>
          </cell>
        </row>
        <row r="15388">
          <cell r="A15388" t="str">
            <v>CCIN001755-8000-001</v>
          </cell>
          <cell r="I15388">
            <v>55000</v>
          </cell>
        </row>
        <row r="15389">
          <cell r="A15389" t="str">
            <v>CCIN001756-1000-002</v>
          </cell>
          <cell r="I15389">
            <v>19076</v>
          </cell>
        </row>
        <row r="15390">
          <cell r="A15390" t="str">
            <v>CCIN001756-1000-005</v>
          </cell>
          <cell r="I15390">
            <v>300000</v>
          </cell>
        </row>
        <row r="15391">
          <cell r="A15391" t="str">
            <v>CCIN001756-2000-005</v>
          </cell>
          <cell r="I15391">
            <v>300000</v>
          </cell>
        </row>
        <row r="15392">
          <cell r="A15392" t="str">
            <v>CCIN001756-3000-005</v>
          </cell>
          <cell r="I15392">
            <v>200000</v>
          </cell>
        </row>
        <row r="15393">
          <cell r="A15393" t="str">
            <v>CCIN001757-10000-001</v>
          </cell>
          <cell r="I15393">
            <v>312000</v>
          </cell>
        </row>
        <row r="15394">
          <cell r="A15394" t="str">
            <v>CCIN001757-1000-001</v>
          </cell>
          <cell r="I15394">
            <v>312000</v>
          </cell>
        </row>
        <row r="15395">
          <cell r="A15395" t="str">
            <v>CCIN001757-11000-001</v>
          </cell>
          <cell r="I15395">
            <v>312000</v>
          </cell>
        </row>
        <row r="15396">
          <cell r="A15396" t="str">
            <v>CCIN001757-2000-001</v>
          </cell>
          <cell r="I15396">
            <v>312000</v>
          </cell>
        </row>
        <row r="15397">
          <cell r="A15397" t="str">
            <v>CCIN001757-2000-002</v>
          </cell>
          <cell r="I15397">
            <v>1600000</v>
          </cell>
        </row>
        <row r="15398">
          <cell r="A15398" t="str">
            <v>CCIN001757-3000-001</v>
          </cell>
          <cell r="I15398">
            <v>312000</v>
          </cell>
        </row>
        <row r="15399">
          <cell r="A15399" t="str">
            <v>CCIN001757-3000-005</v>
          </cell>
          <cell r="I15399">
            <v>180000</v>
          </cell>
        </row>
        <row r="15400">
          <cell r="A15400" t="str">
            <v>CCIN001757-4000-001</v>
          </cell>
          <cell r="I15400">
            <v>312000</v>
          </cell>
        </row>
        <row r="15401">
          <cell r="A15401" t="str">
            <v>CCIN001757-4000-005</v>
          </cell>
          <cell r="I15401">
            <v>160000</v>
          </cell>
        </row>
        <row r="15402">
          <cell r="A15402" t="str">
            <v>CCIN001757-5000-001</v>
          </cell>
          <cell r="I15402">
            <v>312000</v>
          </cell>
        </row>
        <row r="15403">
          <cell r="A15403" t="str">
            <v>CCIN001757-5000-005</v>
          </cell>
          <cell r="I15403">
            <v>300000</v>
          </cell>
        </row>
        <row r="15404">
          <cell r="A15404" t="str">
            <v>CCIN001757-7000-001</v>
          </cell>
          <cell r="I15404">
            <v>312000</v>
          </cell>
        </row>
        <row r="15405">
          <cell r="A15405" t="str">
            <v>CCIN001757-8000-001</v>
          </cell>
          <cell r="I15405">
            <v>260000</v>
          </cell>
        </row>
        <row r="15406">
          <cell r="A15406" t="str">
            <v>CCIN001757-9000-001</v>
          </cell>
          <cell r="I15406">
            <v>250000</v>
          </cell>
        </row>
        <row r="15407">
          <cell r="A15407" t="str">
            <v>CCIN001758-1000-001</v>
          </cell>
          <cell r="I15407">
            <v>250000</v>
          </cell>
        </row>
        <row r="15408">
          <cell r="A15408" t="str">
            <v>CCIN001758-1000-005</v>
          </cell>
          <cell r="I15408">
            <v>557494</v>
          </cell>
        </row>
        <row r="15409">
          <cell r="A15409" t="str">
            <v>CCIN001758-2000-002</v>
          </cell>
          <cell r="I15409">
            <v>408630</v>
          </cell>
        </row>
        <row r="15410">
          <cell r="A15410" t="str">
            <v>CCIN001758-4000-002</v>
          </cell>
          <cell r="I15410">
            <v>259547</v>
          </cell>
        </row>
        <row r="15411">
          <cell r="A15411" t="str">
            <v>CCIN001759-10000-001</v>
          </cell>
          <cell r="I15411">
            <v>479362</v>
          </cell>
        </row>
        <row r="15412">
          <cell r="A15412" t="str">
            <v>CCIN001759-10000-005</v>
          </cell>
          <cell r="I15412">
            <v>150000</v>
          </cell>
        </row>
        <row r="15413">
          <cell r="A15413" t="str">
            <v>CCIN001759-1000-001</v>
          </cell>
          <cell r="I15413">
            <v>370000</v>
          </cell>
        </row>
        <row r="15414">
          <cell r="A15414" t="str">
            <v>CCIN001759-1000-002</v>
          </cell>
          <cell r="I15414">
            <v>168000</v>
          </cell>
        </row>
        <row r="15415">
          <cell r="A15415" t="str">
            <v>CCIN001759-1000-005</v>
          </cell>
          <cell r="I15415">
            <v>170000</v>
          </cell>
        </row>
        <row r="15416">
          <cell r="A15416" t="str">
            <v>CCIN001759-11000-001</v>
          </cell>
          <cell r="I15416">
            <v>330000</v>
          </cell>
        </row>
        <row r="15417">
          <cell r="A15417" t="str">
            <v>CCIN001759-11000-005</v>
          </cell>
          <cell r="I15417">
            <v>150000</v>
          </cell>
        </row>
        <row r="15418">
          <cell r="A15418" t="str">
            <v>CCIN001759-12000-001</v>
          </cell>
          <cell r="I15418">
            <v>273570</v>
          </cell>
        </row>
        <row r="15419">
          <cell r="A15419" t="str">
            <v>CCIN001759-12000-005</v>
          </cell>
          <cell r="I15419">
            <v>150000</v>
          </cell>
        </row>
        <row r="15420">
          <cell r="A15420" t="str">
            <v>CCIN001759-13000-005</v>
          </cell>
          <cell r="I15420">
            <v>800000</v>
          </cell>
        </row>
        <row r="15421">
          <cell r="A15421" t="str">
            <v>CCIN001759-14000-005</v>
          </cell>
          <cell r="I15421">
            <v>150000</v>
          </cell>
        </row>
        <row r="15422">
          <cell r="A15422" t="str">
            <v>CCIN001759-15000-005</v>
          </cell>
          <cell r="I15422">
            <v>150000</v>
          </cell>
        </row>
        <row r="15423">
          <cell r="A15423" t="str">
            <v>CCIN001759-16000-005</v>
          </cell>
          <cell r="I15423">
            <v>150000</v>
          </cell>
        </row>
        <row r="15424">
          <cell r="A15424" t="str">
            <v>CCIN001759-17000-005</v>
          </cell>
          <cell r="I15424">
            <v>150000</v>
          </cell>
        </row>
        <row r="15425">
          <cell r="A15425" t="str">
            <v>CCIN001759-18000-005</v>
          </cell>
          <cell r="I15425">
            <v>150000</v>
          </cell>
        </row>
        <row r="15426">
          <cell r="A15426" t="str">
            <v>CCIN001759-19000-005</v>
          </cell>
          <cell r="I15426">
            <v>150000</v>
          </cell>
        </row>
        <row r="15427">
          <cell r="A15427" t="str">
            <v>CCIN001759-20000-005</v>
          </cell>
          <cell r="I15427">
            <v>150000</v>
          </cell>
        </row>
        <row r="15428">
          <cell r="A15428" t="str">
            <v>CCIN001759-2000-001</v>
          </cell>
          <cell r="I15428">
            <v>300000</v>
          </cell>
        </row>
        <row r="15429">
          <cell r="A15429" t="str">
            <v>CCIN001759-2000-002</v>
          </cell>
          <cell r="I15429">
            <v>212084</v>
          </cell>
        </row>
        <row r="15430">
          <cell r="A15430" t="str">
            <v>CCIN001759-2000-005</v>
          </cell>
          <cell r="I15430">
            <v>170000</v>
          </cell>
        </row>
        <row r="15431">
          <cell r="A15431" t="str">
            <v>CCIN001759-21000-005</v>
          </cell>
          <cell r="I15431">
            <v>150000</v>
          </cell>
        </row>
        <row r="15432">
          <cell r="A15432" t="str">
            <v>CCIN001759-22000-005</v>
          </cell>
          <cell r="I15432">
            <v>150000</v>
          </cell>
        </row>
        <row r="15433">
          <cell r="A15433" t="str">
            <v>CCIN001759-3000-001</v>
          </cell>
          <cell r="I15433">
            <v>300000</v>
          </cell>
        </row>
        <row r="15434">
          <cell r="A15434" t="str">
            <v>CCIN001759-3000-002</v>
          </cell>
          <cell r="I15434">
            <v>30000</v>
          </cell>
        </row>
        <row r="15435">
          <cell r="A15435" t="str">
            <v>CCIN001759-4000-001</v>
          </cell>
          <cell r="I15435">
            <v>300000</v>
          </cell>
        </row>
        <row r="15436">
          <cell r="A15436" t="str">
            <v>CCIN001759-5000-001</v>
          </cell>
          <cell r="I15436">
            <v>320000</v>
          </cell>
        </row>
        <row r="15437">
          <cell r="A15437" t="str">
            <v>CCIN001759-5000-005</v>
          </cell>
          <cell r="I15437">
            <v>170000</v>
          </cell>
        </row>
        <row r="15438">
          <cell r="A15438" t="str">
            <v>CCIN001759-6000-001</v>
          </cell>
          <cell r="I15438">
            <v>300000</v>
          </cell>
        </row>
        <row r="15439">
          <cell r="A15439" t="str">
            <v>CCIN001759-6000-005</v>
          </cell>
          <cell r="I15439">
            <v>170000</v>
          </cell>
        </row>
        <row r="15440">
          <cell r="A15440" t="str">
            <v>CCIN001759-7000-001</v>
          </cell>
          <cell r="I15440">
            <v>300000</v>
          </cell>
        </row>
        <row r="15441">
          <cell r="A15441" t="str">
            <v>CCIN001759-7000-005</v>
          </cell>
          <cell r="I15441">
            <v>170000</v>
          </cell>
        </row>
        <row r="15442">
          <cell r="A15442" t="str">
            <v>CCIN001759-8000-001</v>
          </cell>
          <cell r="I15442">
            <v>250000</v>
          </cell>
        </row>
        <row r="15443">
          <cell r="A15443" t="str">
            <v>CCIN001759-8000-005</v>
          </cell>
          <cell r="I15443">
            <v>150000</v>
          </cell>
        </row>
        <row r="15444">
          <cell r="A15444" t="str">
            <v>CCIN001759-9000-001</v>
          </cell>
          <cell r="I15444">
            <v>300000</v>
          </cell>
        </row>
        <row r="15445">
          <cell r="A15445" t="str">
            <v>CCIN001759-9000-005</v>
          </cell>
          <cell r="I15445">
            <v>150000</v>
          </cell>
        </row>
        <row r="15446">
          <cell r="A15446" t="str">
            <v>CCIN001760-1000-001</v>
          </cell>
          <cell r="I15446">
            <v>1383511</v>
          </cell>
        </row>
        <row r="15447">
          <cell r="A15447" t="str">
            <v>CCIN001760-1000-002</v>
          </cell>
          <cell r="I15447">
            <v>2450000</v>
          </cell>
        </row>
        <row r="15448">
          <cell r="A15448" t="str">
            <v>CCIN001760-1000-005</v>
          </cell>
          <cell r="I15448">
            <v>534400</v>
          </cell>
        </row>
        <row r="15449">
          <cell r="A15449" t="str">
            <v>CCIN001760-2000-001</v>
          </cell>
          <cell r="I15449">
            <v>1700000</v>
          </cell>
        </row>
        <row r="15450">
          <cell r="A15450" t="str">
            <v>CCIN001760-2000-005</v>
          </cell>
          <cell r="I15450">
            <v>6000000</v>
          </cell>
        </row>
        <row r="15451">
          <cell r="A15451" t="str">
            <v>CCIN001760-3000-001</v>
          </cell>
          <cell r="I15451">
            <v>800000</v>
          </cell>
        </row>
        <row r="15452">
          <cell r="A15452" t="str">
            <v>CCIN001760-4000-001</v>
          </cell>
          <cell r="I15452">
            <v>851703</v>
          </cell>
        </row>
        <row r="15453">
          <cell r="A15453" t="str">
            <v>CCIN001761-2000-002</v>
          </cell>
          <cell r="I15453">
            <v>980000</v>
          </cell>
        </row>
        <row r="15454">
          <cell r="A15454" t="str">
            <v>CCIN001762-1000-001</v>
          </cell>
          <cell r="I15454">
            <v>100000</v>
          </cell>
        </row>
        <row r="15455">
          <cell r="A15455" t="str">
            <v>CCIN001762-1000-002</v>
          </cell>
          <cell r="I15455">
            <v>250000</v>
          </cell>
        </row>
        <row r="15456">
          <cell r="A15456" t="str">
            <v>CCIN001762-2000-001</v>
          </cell>
          <cell r="I15456">
            <v>100000</v>
          </cell>
        </row>
        <row r="15457">
          <cell r="A15457" t="str">
            <v>CCIN001763-1000-001</v>
          </cell>
          <cell r="I15457">
            <v>30000</v>
          </cell>
        </row>
        <row r="15458">
          <cell r="A15458" t="str">
            <v>CCIN001763-1000-002</v>
          </cell>
          <cell r="I15458">
            <v>2809500</v>
          </cell>
        </row>
        <row r="15459">
          <cell r="A15459" t="str">
            <v>CCIN001763-3000-001</v>
          </cell>
          <cell r="I15459">
            <v>32447</v>
          </cell>
        </row>
        <row r="15460">
          <cell r="A15460" t="str">
            <v>CCIN001763-4000-001</v>
          </cell>
          <cell r="I15460">
            <v>100000</v>
          </cell>
        </row>
        <row r="15461">
          <cell r="A15461" t="str">
            <v>CCIN001764-1000-002</v>
          </cell>
          <cell r="I15461">
            <v>400000</v>
          </cell>
        </row>
        <row r="15462">
          <cell r="A15462" t="str">
            <v>CCIN001764-1000-005</v>
          </cell>
          <cell r="I15462">
            <v>40000</v>
          </cell>
        </row>
        <row r="15463">
          <cell r="A15463" t="str">
            <v>CCIN001764-2000-005</v>
          </cell>
          <cell r="I15463">
            <v>50000</v>
          </cell>
        </row>
        <row r="15464">
          <cell r="A15464" t="str">
            <v>CCIN001764-3000-005</v>
          </cell>
          <cell r="I15464">
            <v>30000</v>
          </cell>
        </row>
        <row r="15465">
          <cell r="A15465" t="str">
            <v>CCIN001764-4000-005</v>
          </cell>
          <cell r="I15465">
            <v>30000</v>
          </cell>
        </row>
        <row r="15466">
          <cell r="A15466" t="str">
            <v>CCIN001764-5000-005</v>
          </cell>
          <cell r="I15466">
            <v>35000</v>
          </cell>
        </row>
        <row r="15467">
          <cell r="A15467" t="str">
            <v>CCIN001765-1000-001</v>
          </cell>
          <cell r="I15467">
            <v>700000</v>
          </cell>
        </row>
        <row r="15468">
          <cell r="A15468" t="str">
            <v>CCIN001765-1000-002</v>
          </cell>
          <cell r="I15468">
            <v>220000</v>
          </cell>
        </row>
        <row r="15469">
          <cell r="A15469" t="str">
            <v>CCIN001765-1000-005</v>
          </cell>
          <cell r="I15469">
            <v>30000</v>
          </cell>
        </row>
        <row r="15470">
          <cell r="A15470" t="str">
            <v>CCIN001766-1000-002</v>
          </cell>
          <cell r="I15470">
            <v>130000</v>
          </cell>
        </row>
        <row r="15471">
          <cell r="A15471" t="str">
            <v>CCIN001766-1000-005</v>
          </cell>
          <cell r="I15471">
            <v>250000</v>
          </cell>
        </row>
        <row r="15472">
          <cell r="A15472" t="str">
            <v>CCIN001766-3000-005</v>
          </cell>
          <cell r="I15472">
            <v>500000</v>
          </cell>
        </row>
        <row r="15473">
          <cell r="A15473" t="str">
            <v>CCIN001766-4000-005</v>
          </cell>
          <cell r="I15473">
            <v>600000</v>
          </cell>
        </row>
        <row r="15474">
          <cell r="A15474" t="str">
            <v>CCIN001766-5000-005</v>
          </cell>
          <cell r="I15474">
            <v>1100000</v>
          </cell>
        </row>
        <row r="15475">
          <cell r="A15475" t="str">
            <v>CCIN001766-6000-005</v>
          </cell>
          <cell r="I15475">
            <v>700000</v>
          </cell>
        </row>
        <row r="15476">
          <cell r="A15476" t="str">
            <v>CCIN001766-7000-005</v>
          </cell>
          <cell r="I15476">
            <v>1500000</v>
          </cell>
        </row>
        <row r="15477">
          <cell r="A15477" t="str">
            <v>CCIN001767-1000-001</v>
          </cell>
          <cell r="I15477">
            <v>250000</v>
          </cell>
        </row>
        <row r="15478">
          <cell r="A15478" t="str">
            <v>CCIN001767-1000-002</v>
          </cell>
          <cell r="I15478">
            <v>350000</v>
          </cell>
        </row>
        <row r="15479">
          <cell r="A15479" t="str">
            <v>CCIN001767-1000-005</v>
          </cell>
          <cell r="I15479">
            <v>1000000</v>
          </cell>
        </row>
        <row r="15480">
          <cell r="A15480" t="str">
            <v>CCIN001767-2000-005</v>
          </cell>
          <cell r="I15480">
            <v>1500000</v>
          </cell>
        </row>
        <row r="15481">
          <cell r="A15481" t="str">
            <v>CCIN001767-3000-005</v>
          </cell>
          <cell r="I15481">
            <v>1500000</v>
          </cell>
        </row>
        <row r="15482">
          <cell r="A15482" t="str">
            <v>CCIN001767-4000-005</v>
          </cell>
          <cell r="I15482">
            <v>1500000</v>
          </cell>
        </row>
        <row r="15483">
          <cell r="A15483" t="str">
            <v>CCIN001768-10000-001</v>
          </cell>
          <cell r="I15483">
            <v>96000</v>
          </cell>
        </row>
        <row r="15484">
          <cell r="A15484" t="str">
            <v>CCIN001768-1000-001</v>
          </cell>
          <cell r="I15484">
            <v>190000</v>
          </cell>
        </row>
        <row r="15485">
          <cell r="A15485" t="str">
            <v>CCIN001768-1000-005</v>
          </cell>
          <cell r="I15485">
            <v>100000</v>
          </cell>
        </row>
        <row r="15486">
          <cell r="A15486" t="str">
            <v>CCIN001768-11000-001</v>
          </cell>
          <cell r="I15486">
            <v>26000</v>
          </cell>
        </row>
        <row r="15487">
          <cell r="A15487" t="str">
            <v>CCIN001768-2000-001</v>
          </cell>
          <cell r="I15487">
            <v>190000</v>
          </cell>
        </row>
        <row r="15488">
          <cell r="A15488" t="str">
            <v>CCIN001768-2000-005</v>
          </cell>
          <cell r="I15488">
            <v>200000</v>
          </cell>
        </row>
        <row r="15489">
          <cell r="A15489" t="str">
            <v>CCIN001768-3000-001</v>
          </cell>
          <cell r="I15489">
            <v>150000</v>
          </cell>
        </row>
        <row r="15490">
          <cell r="A15490" t="str">
            <v>CCIN001768-4000-001</v>
          </cell>
          <cell r="I15490">
            <v>150000</v>
          </cell>
        </row>
        <row r="15491">
          <cell r="A15491" t="str">
            <v>CCIN001768-5000-001</v>
          </cell>
          <cell r="I15491">
            <v>150000</v>
          </cell>
        </row>
        <row r="15492">
          <cell r="A15492" t="str">
            <v>CCIN001768-7000-001</v>
          </cell>
          <cell r="I15492">
            <v>100000</v>
          </cell>
        </row>
        <row r="15493">
          <cell r="A15493" t="str">
            <v>CCIN001768-8000-001</v>
          </cell>
          <cell r="I15493">
            <v>100000</v>
          </cell>
        </row>
        <row r="15494">
          <cell r="A15494" t="str">
            <v>CCIN001768-9000-001</v>
          </cell>
          <cell r="I15494">
            <v>48000</v>
          </cell>
        </row>
        <row r="15495">
          <cell r="A15495" t="str">
            <v>CCIN001769-3000-002</v>
          </cell>
          <cell r="I15495">
            <v>657788</v>
          </cell>
        </row>
        <row r="15496">
          <cell r="A15496" t="str">
            <v>CCIN001770-10000-005</v>
          </cell>
          <cell r="I15496">
            <v>150000</v>
          </cell>
        </row>
        <row r="15497">
          <cell r="A15497" t="str">
            <v>CCIN001770-1000-001</v>
          </cell>
          <cell r="I15497">
            <v>400000</v>
          </cell>
        </row>
        <row r="15498">
          <cell r="A15498" t="str">
            <v>CCIN001770-1000-002</v>
          </cell>
          <cell r="I15498">
            <v>224580</v>
          </cell>
        </row>
        <row r="15499">
          <cell r="A15499" t="str">
            <v>CCIN001770-1000-005</v>
          </cell>
          <cell r="I15499">
            <v>150000</v>
          </cell>
        </row>
        <row r="15500">
          <cell r="A15500" t="str">
            <v>CCIN001770-11000-005</v>
          </cell>
          <cell r="I15500">
            <v>150000</v>
          </cell>
        </row>
        <row r="15501">
          <cell r="A15501" t="str">
            <v>CCIN001770-12000-005</v>
          </cell>
          <cell r="I15501">
            <v>150000</v>
          </cell>
        </row>
        <row r="15502">
          <cell r="A15502" t="str">
            <v>CCIN001770-13000-005</v>
          </cell>
          <cell r="I15502">
            <v>150000</v>
          </cell>
        </row>
        <row r="15503">
          <cell r="A15503" t="str">
            <v>CCIN001770-14000-005</v>
          </cell>
          <cell r="I15503">
            <v>150000</v>
          </cell>
        </row>
        <row r="15504">
          <cell r="A15504" t="str">
            <v>CCIN001770-15000-005</v>
          </cell>
          <cell r="I15504">
            <v>150000</v>
          </cell>
        </row>
        <row r="15505">
          <cell r="A15505" t="str">
            <v>CCIN001770-16000-005</v>
          </cell>
          <cell r="I15505">
            <v>150000</v>
          </cell>
        </row>
        <row r="15506">
          <cell r="A15506" t="str">
            <v>CCIN001770-17000-005</v>
          </cell>
          <cell r="I15506">
            <v>150000</v>
          </cell>
        </row>
        <row r="15507">
          <cell r="A15507" t="str">
            <v>CCIN001770-18000-005</v>
          </cell>
          <cell r="I15507">
            <v>150000</v>
          </cell>
        </row>
        <row r="15508">
          <cell r="A15508" t="str">
            <v>CCIN001770-19000-005</v>
          </cell>
          <cell r="I15508">
            <v>150000</v>
          </cell>
        </row>
        <row r="15509">
          <cell r="A15509" t="str">
            <v>CCIN001770-2000-001</v>
          </cell>
          <cell r="I15509">
            <v>260106</v>
          </cell>
        </row>
        <row r="15510">
          <cell r="A15510" t="str">
            <v>CCIN001770-2000-005</v>
          </cell>
          <cell r="I15510">
            <v>150000</v>
          </cell>
        </row>
        <row r="15511">
          <cell r="A15511" t="str">
            <v>CCIN001770-3000-001</v>
          </cell>
          <cell r="I15511">
            <v>200000</v>
          </cell>
        </row>
        <row r="15512">
          <cell r="A15512" t="str">
            <v>CCIN001770-3000-005</v>
          </cell>
          <cell r="I15512">
            <v>150000</v>
          </cell>
        </row>
        <row r="15513">
          <cell r="A15513" t="str">
            <v>CCIN001770-4000-001</v>
          </cell>
          <cell r="I15513">
            <v>100000</v>
          </cell>
        </row>
        <row r="15514">
          <cell r="A15514" t="str">
            <v>CCIN001770-4000-005</v>
          </cell>
          <cell r="I15514">
            <v>150000</v>
          </cell>
        </row>
        <row r="15515">
          <cell r="A15515" t="str">
            <v>CCIN001770-5000-005</v>
          </cell>
          <cell r="I15515">
            <v>150000</v>
          </cell>
        </row>
        <row r="15516">
          <cell r="A15516" t="str">
            <v>CCIN001770-6000-001</v>
          </cell>
          <cell r="I15516">
            <v>220000</v>
          </cell>
        </row>
        <row r="15517">
          <cell r="A15517" t="str">
            <v>CCIN001770-6000-005</v>
          </cell>
          <cell r="I15517">
            <v>150000</v>
          </cell>
        </row>
        <row r="15518">
          <cell r="A15518" t="str">
            <v>CCIN001770-7000-005</v>
          </cell>
          <cell r="I15518">
            <v>80000</v>
          </cell>
        </row>
        <row r="15519">
          <cell r="A15519" t="str">
            <v>CCIN001770-8000-001</v>
          </cell>
          <cell r="I15519">
            <v>450000</v>
          </cell>
        </row>
        <row r="15520">
          <cell r="A15520" t="str">
            <v>CCIN001770-8000-005</v>
          </cell>
          <cell r="I15520">
            <v>100000</v>
          </cell>
        </row>
        <row r="15521">
          <cell r="A15521" t="str">
            <v>CCIN001770-9000-001</v>
          </cell>
          <cell r="I15521">
            <v>100000</v>
          </cell>
        </row>
        <row r="15522">
          <cell r="A15522" t="str">
            <v>CCIN001770-9000-005</v>
          </cell>
          <cell r="I15522">
            <v>150000</v>
          </cell>
        </row>
        <row r="15523">
          <cell r="A15523" t="str">
            <v>CCIN001771-1000-002</v>
          </cell>
          <cell r="I15523">
            <v>240000</v>
          </cell>
        </row>
        <row r="15524">
          <cell r="A15524" t="str">
            <v>CCIN001771-1000-005</v>
          </cell>
          <cell r="I15524">
            <v>458851</v>
          </cell>
        </row>
        <row r="15525">
          <cell r="A15525" t="str">
            <v>CCIN001771-2000-002</v>
          </cell>
          <cell r="I15525">
            <v>300000</v>
          </cell>
        </row>
        <row r="15526">
          <cell r="A15526" t="str">
            <v>CCIN001771-4000-002</v>
          </cell>
          <cell r="I15526">
            <v>40000</v>
          </cell>
        </row>
        <row r="15527">
          <cell r="A15527" t="str">
            <v>CCIN001771-5000-002</v>
          </cell>
          <cell r="I15527">
            <v>54000</v>
          </cell>
        </row>
        <row r="15528">
          <cell r="A15528" t="str">
            <v>CCIN001772-1000-002</v>
          </cell>
          <cell r="I15528">
            <v>250000</v>
          </cell>
        </row>
        <row r="15529">
          <cell r="A15529" t="str">
            <v>CCIN001772-1000-005</v>
          </cell>
          <cell r="I15529">
            <v>2000000</v>
          </cell>
        </row>
        <row r="15530">
          <cell r="A15530" t="str">
            <v>CCIN001772-2000-005</v>
          </cell>
          <cell r="I15530">
            <v>1200000</v>
          </cell>
        </row>
        <row r="15531">
          <cell r="A15531" t="str">
            <v>CCIN001773-1000-001</v>
          </cell>
          <cell r="I15531">
            <v>1500000</v>
          </cell>
        </row>
        <row r="15532">
          <cell r="A15532" t="str">
            <v>CCIN001773-1000-005</v>
          </cell>
          <cell r="I15532">
            <v>321067</v>
          </cell>
        </row>
        <row r="15533">
          <cell r="A15533" t="str">
            <v>CCIN001773-2000-001</v>
          </cell>
          <cell r="I15533">
            <v>1500000</v>
          </cell>
        </row>
        <row r="15534">
          <cell r="A15534" t="str">
            <v>CCIN001773-2000-002</v>
          </cell>
          <cell r="I15534">
            <v>2000000</v>
          </cell>
        </row>
        <row r="15535">
          <cell r="A15535" t="str">
            <v>CCIN001773-2000-005</v>
          </cell>
          <cell r="I15535">
            <v>430000</v>
          </cell>
        </row>
        <row r="15536">
          <cell r="A15536" t="str">
            <v>CCIN001773-3000-001</v>
          </cell>
          <cell r="I15536">
            <v>1500000</v>
          </cell>
        </row>
        <row r="15537">
          <cell r="A15537" t="str">
            <v>CCIN001773-3000-002</v>
          </cell>
          <cell r="I15537">
            <v>1618965</v>
          </cell>
        </row>
        <row r="15538">
          <cell r="A15538" t="str">
            <v>CCIN001773-3000-005</v>
          </cell>
          <cell r="I15538">
            <v>215000</v>
          </cell>
        </row>
        <row r="15539">
          <cell r="A15539" t="str">
            <v>CCIN001774-1000-005</v>
          </cell>
          <cell r="I15539">
            <v>165000</v>
          </cell>
        </row>
        <row r="15540">
          <cell r="A15540" t="str">
            <v>CCIN001775-1000-001</v>
          </cell>
          <cell r="I15540">
            <v>2400000</v>
          </cell>
        </row>
        <row r="15541">
          <cell r="A15541" t="str">
            <v>CCIN001775-1000-002</v>
          </cell>
          <cell r="I15541">
            <v>997060</v>
          </cell>
        </row>
        <row r="15542">
          <cell r="A15542" t="str">
            <v>CCIN001775-12000-001</v>
          </cell>
          <cell r="I15542">
            <v>629792</v>
          </cell>
        </row>
        <row r="15543">
          <cell r="A15543" t="str">
            <v>CCIN001775-13000-001</v>
          </cell>
          <cell r="I15543">
            <v>838126</v>
          </cell>
        </row>
        <row r="15544">
          <cell r="A15544" t="str">
            <v>CCIN001775-15000-001</v>
          </cell>
          <cell r="I15544">
            <v>213126</v>
          </cell>
        </row>
        <row r="15545">
          <cell r="A15545" t="str">
            <v>CCIN001775-3000-001</v>
          </cell>
          <cell r="I15545">
            <v>649575</v>
          </cell>
        </row>
        <row r="15546">
          <cell r="A15546" t="str">
            <v>CCIN001775-6000-001</v>
          </cell>
          <cell r="I15546">
            <v>534843</v>
          </cell>
        </row>
        <row r="15547">
          <cell r="A15547" t="str">
            <v>CCIN001775-8000-001</v>
          </cell>
          <cell r="I15547">
            <v>324043</v>
          </cell>
        </row>
        <row r="15548">
          <cell r="A15548" t="str">
            <v>CCIN001775-9000-001</v>
          </cell>
          <cell r="I15548">
            <v>741685</v>
          </cell>
        </row>
        <row r="15549">
          <cell r="A15549" t="str">
            <v>CCIN001776-1000-001</v>
          </cell>
          <cell r="I15549">
            <v>165000</v>
          </cell>
        </row>
        <row r="15550">
          <cell r="A15550" t="str">
            <v>CCIN001776-1000-005</v>
          </cell>
          <cell r="I15550">
            <v>1045716</v>
          </cell>
        </row>
        <row r="15551">
          <cell r="A15551" t="str">
            <v>CCIN001776-2000-002</v>
          </cell>
          <cell r="I15551">
            <v>600000</v>
          </cell>
        </row>
        <row r="15552">
          <cell r="A15552" t="str">
            <v>CCIN001777-1000-001</v>
          </cell>
          <cell r="I15552">
            <v>795000</v>
          </cell>
        </row>
        <row r="15553">
          <cell r="A15553" t="str">
            <v>CCIN001777-1000-005</v>
          </cell>
          <cell r="I15553">
            <v>1500000</v>
          </cell>
        </row>
        <row r="15554">
          <cell r="A15554" t="str">
            <v>CCIN001777-2000-002</v>
          </cell>
          <cell r="I15554">
            <v>277766</v>
          </cell>
        </row>
        <row r="15555">
          <cell r="A15555" t="str">
            <v>CCIN001777-3000-002</v>
          </cell>
          <cell r="I15555">
            <v>300000</v>
          </cell>
        </row>
        <row r="15556">
          <cell r="A15556" t="str">
            <v>CCIN001777-4000-002</v>
          </cell>
          <cell r="I15556">
            <v>343000</v>
          </cell>
        </row>
        <row r="15557">
          <cell r="A15557" t="str">
            <v>CCIN001778-1000-001</v>
          </cell>
          <cell r="I15557">
            <v>2138830</v>
          </cell>
        </row>
        <row r="15558">
          <cell r="A15558" t="str">
            <v>CCIN001778-1000-002</v>
          </cell>
          <cell r="I15558">
            <v>500000</v>
          </cell>
        </row>
        <row r="15559">
          <cell r="A15559" t="str">
            <v>CCIN001778-1000-005</v>
          </cell>
          <cell r="I15559">
            <v>289410</v>
          </cell>
        </row>
        <row r="15560">
          <cell r="A15560" t="str">
            <v>CCIN001778-2000-005</v>
          </cell>
          <cell r="I15560">
            <v>194739</v>
          </cell>
        </row>
        <row r="15561">
          <cell r="A15561" t="str">
            <v>CCIN001778-3000-005</v>
          </cell>
          <cell r="I15561">
            <v>155610</v>
          </cell>
        </row>
        <row r="15562">
          <cell r="A15562" t="str">
            <v>CCIN001779-1000-001</v>
          </cell>
          <cell r="I15562">
            <v>632000</v>
          </cell>
        </row>
        <row r="15563">
          <cell r="A15563" t="str">
            <v>CCIN001779-1000-002</v>
          </cell>
          <cell r="I15563">
            <v>950000</v>
          </cell>
        </row>
        <row r="15564">
          <cell r="A15564" t="str">
            <v>CCIN001779-2000-001</v>
          </cell>
          <cell r="I15564">
            <v>277128</v>
          </cell>
        </row>
        <row r="15565">
          <cell r="A15565" t="str">
            <v>CCIN001779-3000-001</v>
          </cell>
          <cell r="I15565">
            <v>632000</v>
          </cell>
        </row>
        <row r="15566">
          <cell r="A15566" t="str">
            <v>CCIN001780-1000-001</v>
          </cell>
          <cell r="I15566">
            <v>250000</v>
          </cell>
        </row>
        <row r="15567">
          <cell r="A15567" t="str">
            <v>CCIN001780-1000-002</v>
          </cell>
          <cell r="I15567">
            <v>200000</v>
          </cell>
        </row>
        <row r="15568">
          <cell r="A15568" t="str">
            <v>CCIN001780-1000-005</v>
          </cell>
          <cell r="I15568">
            <v>350000</v>
          </cell>
        </row>
        <row r="15569">
          <cell r="A15569" t="str">
            <v>CCIN001780-3000-001</v>
          </cell>
          <cell r="I15569">
            <v>500000</v>
          </cell>
        </row>
        <row r="15570">
          <cell r="A15570" t="str">
            <v>CCIN001780-4000-001</v>
          </cell>
          <cell r="I15570">
            <v>250000</v>
          </cell>
        </row>
        <row r="15571">
          <cell r="A15571" t="str">
            <v>CCIN001781-1000-001</v>
          </cell>
          <cell r="I15571">
            <v>1606506</v>
          </cell>
        </row>
        <row r="15572">
          <cell r="A15572" t="str">
            <v>CCIN001782-1000-001</v>
          </cell>
          <cell r="I15572">
            <v>30000</v>
          </cell>
        </row>
        <row r="15573">
          <cell r="A15573" t="str">
            <v>CCIN001782-1000-002</v>
          </cell>
          <cell r="I15573">
            <v>303649</v>
          </cell>
        </row>
        <row r="15574">
          <cell r="A15574" t="str">
            <v>CCIN001782-1000-005</v>
          </cell>
          <cell r="I15574">
            <v>150000</v>
          </cell>
        </row>
        <row r="15575">
          <cell r="A15575" t="str">
            <v>CCIN001782-3000-001</v>
          </cell>
          <cell r="I15575">
            <v>35000</v>
          </cell>
        </row>
        <row r="15576">
          <cell r="A15576" t="str">
            <v>CCIN001782-4000-001</v>
          </cell>
          <cell r="I15576">
            <v>40000</v>
          </cell>
        </row>
        <row r="15577">
          <cell r="A15577" t="str">
            <v>CCIN001782-6000-001</v>
          </cell>
          <cell r="I15577">
            <v>43086</v>
          </cell>
        </row>
        <row r="15578">
          <cell r="A15578" t="str">
            <v>CCIN001783-1000-001</v>
          </cell>
          <cell r="I15578">
            <v>1300000</v>
          </cell>
        </row>
        <row r="15579">
          <cell r="A15579" t="str">
            <v>CCIN001783-1000-002</v>
          </cell>
          <cell r="I15579">
            <v>437341</v>
          </cell>
        </row>
        <row r="15580">
          <cell r="A15580" t="str">
            <v>CCIN001783-1000-005</v>
          </cell>
          <cell r="I15580">
            <v>40000</v>
          </cell>
        </row>
        <row r="15581">
          <cell r="A15581" t="str">
            <v>CCIN001783-2000-005</v>
          </cell>
          <cell r="I15581">
            <v>50000</v>
          </cell>
        </row>
        <row r="15582">
          <cell r="A15582" t="str">
            <v>CCIN001783-3000-002</v>
          </cell>
          <cell r="I15582">
            <v>100000</v>
          </cell>
        </row>
        <row r="15583">
          <cell r="A15583" t="str">
            <v>CCIN001783-4000-005</v>
          </cell>
          <cell r="I15583">
            <v>50000</v>
          </cell>
        </row>
        <row r="15584">
          <cell r="A15584" t="str">
            <v>CCIN001783-5000-005</v>
          </cell>
          <cell r="I15584">
            <v>150000</v>
          </cell>
        </row>
        <row r="15585">
          <cell r="A15585" t="str">
            <v>CCIN001783-6000-005</v>
          </cell>
          <cell r="I15585">
            <v>1371005</v>
          </cell>
        </row>
        <row r="15586">
          <cell r="A15586" t="str">
            <v>CCIN001784-1000-001</v>
          </cell>
          <cell r="I15586">
            <v>117554</v>
          </cell>
        </row>
        <row r="15587">
          <cell r="A15587" t="str">
            <v>CCIN001784-1000-002</v>
          </cell>
          <cell r="I15587">
            <v>390000</v>
          </cell>
        </row>
        <row r="15588">
          <cell r="A15588" t="str">
            <v>CCIN001784-1000-005</v>
          </cell>
          <cell r="I15588">
            <v>350000</v>
          </cell>
        </row>
        <row r="15589">
          <cell r="A15589" t="str">
            <v>CCIN001784-2000-001</v>
          </cell>
          <cell r="I15589">
            <v>150000</v>
          </cell>
        </row>
        <row r="15590">
          <cell r="A15590" t="str">
            <v>CCIN001784-2000-005</v>
          </cell>
          <cell r="I15590">
            <v>350000</v>
          </cell>
        </row>
        <row r="15591">
          <cell r="A15591" t="str">
            <v>CCIN001784-3000-001</v>
          </cell>
          <cell r="I15591">
            <v>50000</v>
          </cell>
        </row>
        <row r="15592">
          <cell r="A15592" t="str">
            <v>CCIN001784-3000-005</v>
          </cell>
          <cell r="I15592">
            <v>293762</v>
          </cell>
        </row>
        <row r="15593">
          <cell r="A15593" t="str">
            <v>CCIN001784-4000-001</v>
          </cell>
          <cell r="I15593">
            <v>35000</v>
          </cell>
        </row>
        <row r="15594">
          <cell r="A15594" t="str">
            <v>CCIN001784-4000-005</v>
          </cell>
          <cell r="I15594">
            <v>350000</v>
          </cell>
        </row>
        <row r="15595">
          <cell r="A15595" t="str">
            <v>CCIN001784-5000-005</v>
          </cell>
          <cell r="I15595">
            <v>350000</v>
          </cell>
        </row>
        <row r="15596">
          <cell r="A15596" t="str">
            <v>CCIN001785-10000-005</v>
          </cell>
          <cell r="I15596">
            <v>30000</v>
          </cell>
        </row>
        <row r="15597">
          <cell r="A15597" t="str">
            <v>CCIN001785-1000-001</v>
          </cell>
          <cell r="I15597">
            <v>171000</v>
          </cell>
        </row>
        <row r="15598">
          <cell r="A15598" t="str">
            <v>CCIN001785-11000-005</v>
          </cell>
          <cell r="I15598">
            <v>30000</v>
          </cell>
        </row>
        <row r="15599">
          <cell r="A15599" t="str">
            <v>CCIN001785-12000-005</v>
          </cell>
          <cell r="I15599">
            <v>30000</v>
          </cell>
        </row>
        <row r="15600">
          <cell r="A15600" t="str">
            <v>CCIN001785-13000-005</v>
          </cell>
          <cell r="I15600">
            <v>30000</v>
          </cell>
        </row>
        <row r="15601">
          <cell r="A15601" t="str">
            <v>CCIN001785-14000-005</v>
          </cell>
          <cell r="I15601">
            <v>30000</v>
          </cell>
        </row>
        <row r="15602">
          <cell r="A15602" t="str">
            <v>CCIN001785-2000-005</v>
          </cell>
          <cell r="I15602">
            <v>56000</v>
          </cell>
        </row>
        <row r="15603">
          <cell r="A15603" t="str">
            <v>CCIN001785-3000-005</v>
          </cell>
          <cell r="I15603">
            <v>20000</v>
          </cell>
        </row>
        <row r="15604">
          <cell r="A15604" t="str">
            <v>CCIN001785-4000-005</v>
          </cell>
          <cell r="I15604">
            <v>20000</v>
          </cell>
        </row>
        <row r="15605">
          <cell r="A15605" t="str">
            <v>CCIN001785-5000-005</v>
          </cell>
          <cell r="I15605">
            <v>30000</v>
          </cell>
        </row>
        <row r="15606">
          <cell r="A15606" t="str">
            <v>CCIN001785-6000-005</v>
          </cell>
          <cell r="I15606">
            <v>100000</v>
          </cell>
        </row>
        <row r="15607">
          <cell r="A15607" t="str">
            <v>CCIN001785-7000-005</v>
          </cell>
          <cell r="I15607">
            <v>30000</v>
          </cell>
        </row>
        <row r="15608">
          <cell r="A15608" t="str">
            <v>CCIN001785-8000-005</v>
          </cell>
          <cell r="I15608">
            <v>30000</v>
          </cell>
        </row>
        <row r="15609">
          <cell r="A15609" t="str">
            <v>CCIN001785-9000-005</v>
          </cell>
          <cell r="I15609">
            <v>30000</v>
          </cell>
        </row>
        <row r="15610">
          <cell r="A15610" t="str">
            <v>CCIN001786-1000-002</v>
          </cell>
          <cell r="I15610">
            <v>200000</v>
          </cell>
        </row>
        <row r="15611">
          <cell r="A15611" t="str">
            <v>CCIN001786-1000-005</v>
          </cell>
          <cell r="I15611">
            <v>250000</v>
          </cell>
        </row>
        <row r="15612">
          <cell r="A15612" t="str">
            <v>CCIN001786-2000-002</v>
          </cell>
          <cell r="I15612">
            <v>300000</v>
          </cell>
        </row>
        <row r="15613">
          <cell r="A15613" t="str">
            <v>CCIN001786-2000-005</v>
          </cell>
          <cell r="I15613">
            <v>370000</v>
          </cell>
        </row>
        <row r="15614">
          <cell r="A15614" t="str">
            <v>CCIN001786-3000-005</v>
          </cell>
          <cell r="I15614">
            <v>687916</v>
          </cell>
        </row>
        <row r="15615">
          <cell r="A15615" t="str">
            <v>CCIN001787-1000-001</v>
          </cell>
          <cell r="I15615">
            <v>53724</v>
          </cell>
        </row>
        <row r="15616">
          <cell r="A15616" t="str">
            <v>CCIN001787-1000-002</v>
          </cell>
          <cell r="I15616">
            <v>9198</v>
          </cell>
        </row>
        <row r="15617">
          <cell r="A15617" t="str">
            <v>CCIN001787-2000-001</v>
          </cell>
          <cell r="I15617">
            <v>53724</v>
          </cell>
        </row>
        <row r="15618">
          <cell r="A15618" t="str">
            <v>CCIN001788-1000-001</v>
          </cell>
          <cell r="I15618">
            <v>711000</v>
          </cell>
        </row>
        <row r="15619">
          <cell r="A15619" t="str">
            <v>CCIN001788-1000-005</v>
          </cell>
          <cell r="I15619">
            <v>100000</v>
          </cell>
        </row>
        <row r="15620">
          <cell r="A15620" t="str">
            <v>CCIN001789-1000-001</v>
          </cell>
          <cell r="I15620">
            <v>135000</v>
          </cell>
        </row>
        <row r="15621">
          <cell r="A15621" t="str">
            <v>CCIN001789-1000-002</v>
          </cell>
          <cell r="I15621">
            <v>200000</v>
          </cell>
        </row>
        <row r="15622">
          <cell r="A15622" t="str">
            <v>CCIN001789-1000-005</v>
          </cell>
          <cell r="I15622">
            <v>70000</v>
          </cell>
        </row>
        <row r="15623">
          <cell r="A15623" t="str">
            <v>CCIN001789-2000-005</v>
          </cell>
          <cell r="I15623">
            <v>150000</v>
          </cell>
        </row>
        <row r="15624">
          <cell r="A15624" t="str">
            <v>CCIN001789-3000-005</v>
          </cell>
          <cell r="I15624">
            <v>50000</v>
          </cell>
        </row>
        <row r="15625">
          <cell r="A15625" t="str">
            <v>CCIN001790-10000-005</v>
          </cell>
          <cell r="I15625">
            <v>400000</v>
          </cell>
        </row>
        <row r="15626">
          <cell r="A15626" t="str">
            <v>CCIN001790-1000-001</v>
          </cell>
          <cell r="I15626">
            <v>10000000</v>
          </cell>
        </row>
        <row r="15627">
          <cell r="A15627" t="str">
            <v>CCIN001790-1000-002</v>
          </cell>
          <cell r="I15627">
            <v>510000</v>
          </cell>
        </row>
        <row r="15628">
          <cell r="A15628" t="str">
            <v>CCIN001790-1000-005</v>
          </cell>
          <cell r="I15628">
            <v>40000</v>
          </cell>
        </row>
        <row r="15629">
          <cell r="A15629" t="str">
            <v>CCIN001790-2000-001</v>
          </cell>
          <cell r="I15629">
            <v>10000000</v>
          </cell>
        </row>
        <row r="15630">
          <cell r="A15630" t="str">
            <v>CCIN001790-2000-005</v>
          </cell>
          <cell r="I15630">
            <v>30000</v>
          </cell>
        </row>
        <row r="15631">
          <cell r="A15631" t="str">
            <v>CCIN001790-3000-001</v>
          </cell>
          <cell r="I15631">
            <v>1500000</v>
          </cell>
        </row>
        <row r="15632">
          <cell r="A15632" t="str">
            <v>CCIN001790-3000-005</v>
          </cell>
          <cell r="I15632">
            <v>50000</v>
          </cell>
        </row>
        <row r="15633">
          <cell r="A15633" t="str">
            <v>CCIN001790-4000-005</v>
          </cell>
          <cell r="I15633">
            <v>50000</v>
          </cell>
        </row>
        <row r="15634">
          <cell r="A15634" t="str">
            <v>CCIN001790-5000-005</v>
          </cell>
          <cell r="I15634">
            <v>50000</v>
          </cell>
        </row>
        <row r="15635">
          <cell r="A15635" t="str">
            <v>CCIN001790-6000-005</v>
          </cell>
          <cell r="I15635">
            <v>40000</v>
          </cell>
        </row>
        <row r="15636">
          <cell r="A15636" t="str">
            <v>CCIN001790-7000-005</v>
          </cell>
          <cell r="I15636">
            <v>40000</v>
          </cell>
        </row>
        <row r="15637">
          <cell r="A15637" t="str">
            <v>CCIN001790-8000-005</v>
          </cell>
          <cell r="I15637">
            <v>50000</v>
          </cell>
        </row>
        <row r="15638">
          <cell r="A15638" t="str">
            <v>CCIN001790-9000-005</v>
          </cell>
          <cell r="I15638">
            <v>40000</v>
          </cell>
        </row>
        <row r="15639">
          <cell r="A15639" t="str">
            <v>CCIN001791-2000-001</v>
          </cell>
          <cell r="I15639">
            <v>17000</v>
          </cell>
        </row>
        <row r="15640">
          <cell r="A15640" t="str">
            <v>CCIN001791-2000-002</v>
          </cell>
          <cell r="I15640">
            <v>224574</v>
          </cell>
        </row>
        <row r="15641">
          <cell r="A15641" t="str">
            <v>CCIN001791-3000-001</v>
          </cell>
          <cell r="I15641">
            <v>21809</v>
          </cell>
        </row>
        <row r="15642">
          <cell r="A15642" t="str">
            <v>CCIN001791-3000-002</v>
          </cell>
          <cell r="I15642">
            <v>200000</v>
          </cell>
        </row>
        <row r="15643">
          <cell r="A15643" t="str">
            <v>CCIN001791-4000-001</v>
          </cell>
          <cell r="I15643">
            <v>27128</v>
          </cell>
        </row>
        <row r="15644">
          <cell r="A15644" t="str">
            <v>CCIN001791-5000-001</v>
          </cell>
          <cell r="I15644">
            <v>35000</v>
          </cell>
        </row>
        <row r="15645">
          <cell r="A15645" t="str">
            <v>CCIN001792-1000-001</v>
          </cell>
          <cell r="I15645">
            <v>43086</v>
          </cell>
        </row>
        <row r="15646">
          <cell r="A15646" t="str">
            <v>CCIN001792-1000-002</v>
          </cell>
          <cell r="I15646">
            <v>300000</v>
          </cell>
        </row>
        <row r="15647">
          <cell r="A15647" t="str">
            <v>CCIN001793-1000-002</v>
          </cell>
          <cell r="I15647">
            <v>784000</v>
          </cell>
        </row>
        <row r="15648">
          <cell r="A15648" t="str">
            <v>CCIN001793-2000-002</v>
          </cell>
          <cell r="I15648">
            <v>428000</v>
          </cell>
        </row>
        <row r="15649">
          <cell r="A15649" t="str">
            <v>CCIN001793-2000-005</v>
          </cell>
          <cell r="I15649">
            <v>600000</v>
          </cell>
        </row>
        <row r="15650">
          <cell r="A15650" t="str">
            <v>CCIN001794-1000-002</v>
          </cell>
          <cell r="I15650">
            <v>1343573</v>
          </cell>
        </row>
        <row r="15651">
          <cell r="A15651" t="str">
            <v>CCIN001795-1000-001</v>
          </cell>
          <cell r="I15651">
            <v>500000</v>
          </cell>
        </row>
        <row r="15652">
          <cell r="A15652" t="str">
            <v>CCIN001795-1000-002</v>
          </cell>
          <cell r="I15652">
            <v>300000</v>
          </cell>
        </row>
        <row r="15653">
          <cell r="A15653" t="str">
            <v>CCIN001795-1000-005</v>
          </cell>
          <cell r="I15653">
            <v>300000</v>
          </cell>
        </row>
        <row r="15654">
          <cell r="A15654" t="str">
            <v>CCIN001795-2000-005</v>
          </cell>
          <cell r="I15654">
            <v>50000</v>
          </cell>
        </row>
        <row r="15655">
          <cell r="A15655" t="str">
            <v>CCIN001796-1000-002</v>
          </cell>
          <cell r="I15655">
            <v>275000</v>
          </cell>
        </row>
        <row r="15656">
          <cell r="A15656" t="str">
            <v>CCIN001796-2000-005</v>
          </cell>
          <cell r="I15656">
            <v>810000</v>
          </cell>
        </row>
        <row r="15657">
          <cell r="A15657" t="str">
            <v>CCIN001797-1000-002</v>
          </cell>
          <cell r="I15657">
            <v>650000</v>
          </cell>
        </row>
        <row r="15658">
          <cell r="A15658" t="str">
            <v>CCIN001797-1000-005</v>
          </cell>
          <cell r="I15658">
            <v>90000</v>
          </cell>
        </row>
        <row r="15659">
          <cell r="A15659" t="str">
            <v>CCIN001797-2000-002</v>
          </cell>
          <cell r="I15659">
            <v>650000</v>
          </cell>
        </row>
        <row r="15660">
          <cell r="A15660" t="str">
            <v>CCIN001797-2000-005</v>
          </cell>
          <cell r="I15660">
            <v>90000</v>
          </cell>
        </row>
        <row r="15661">
          <cell r="A15661" t="str">
            <v>CCIN001797-3000-005</v>
          </cell>
          <cell r="I15661">
            <v>120000</v>
          </cell>
        </row>
        <row r="15662">
          <cell r="A15662" t="str">
            <v>CCIN001797-4000-005</v>
          </cell>
          <cell r="I15662">
            <v>200000</v>
          </cell>
        </row>
        <row r="15663">
          <cell r="A15663" t="str">
            <v>CCIN001797-6000-005</v>
          </cell>
          <cell r="I15663">
            <v>120000</v>
          </cell>
        </row>
        <row r="15664">
          <cell r="A15664" t="str">
            <v>CCIN001797-7000-005</v>
          </cell>
          <cell r="I15664">
            <v>250000</v>
          </cell>
        </row>
        <row r="15665">
          <cell r="A15665" t="str">
            <v>CCIN001797-8000-005</v>
          </cell>
          <cell r="I15665">
            <v>616000</v>
          </cell>
        </row>
        <row r="15666">
          <cell r="A15666" t="str">
            <v>CCIN001798-1000-005</v>
          </cell>
          <cell r="I15666">
            <v>288524</v>
          </cell>
        </row>
        <row r="15667">
          <cell r="A15667" t="str">
            <v>CCIN001799-1000-001</v>
          </cell>
          <cell r="I15667">
            <v>474653</v>
          </cell>
        </row>
        <row r="15668">
          <cell r="A15668" t="str">
            <v>CCIN001799-2000-002</v>
          </cell>
          <cell r="I15668">
            <v>300000</v>
          </cell>
        </row>
        <row r="15669">
          <cell r="A15669" t="str">
            <v>CCIN001799-2000-005</v>
          </cell>
          <cell r="I15669">
            <v>30000</v>
          </cell>
        </row>
        <row r="15670">
          <cell r="A15670" t="str">
            <v>CCIN001800-1000-002</v>
          </cell>
          <cell r="I15670">
            <v>224575</v>
          </cell>
        </row>
        <row r="15671">
          <cell r="A15671" t="str">
            <v>CCIN001800-1000-005</v>
          </cell>
          <cell r="I15671">
            <v>318057</v>
          </cell>
        </row>
        <row r="15672">
          <cell r="A15672" t="str">
            <v>CCIN001800-2000-002</v>
          </cell>
          <cell r="I15672">
            <v>220000</v>
          </cell>
        </row>
        <row r="15673">
          <cell r="A15673" t="str">
            <v>CCIN001801-1000-002</v>
          </cell>
          <cell r="I15673">
            <v>466810</v>
          </cell>
        </row>
        <row r="15674">
          <cell r="A15674" t="str">
            <v>CCIN001801-1000-005</v>
          </cell>
          <cell r="I15674">
            <v>775071</v>
          </cell>
        </row>
        <row r="15675">
          <cell r="A15675" t="str">
            <v>CCIN001802-1000-002</v>
          </cell>
          <cell r="I15675">
            <v>4267128</v>
          </cell>
        </row>
        <row r="15676">
          <cell r="A15676" t="str">
            <v>CCIN001802-1000-005</v>
          </cell>
          <cell r="I15676">
            <v>15000</v>
          </cell>
        </row>
        <row r="15677">
          <cell r="A15677" t="str">
            <v>CCIN001802-2000-002</v>
          </cell>
          <cell r="I15677">
            <v>4267128</v>
          </cell>
        </row>
        <row r="15678">
          <cell r="A15678" t="str">
            <v>CCIN001802-2000-005</v>
          </cell>
          <cell r="I15678">
            <v>15000</v>
          </cell>
        </row>
        <row r="15679">
          <cell r="A15679" t="str">
            <v>CCIN001802-3000-002</v>
          </cell>
          <cell r="I15679">
            <v>4267128</v>
          </cell>
        </row>
        <row r="15680">
          <cell r="A15680" t="str">
            <v>CCIN001802-4000-002</v>
          </cell>
          <cell r="I15680">
            <v>4274283</v>
          </cell>
        </row>
        <row r="15681">
          <cell r="A15681" t="str">
            <v>CCIN001803-1000-001</v>
          </cell>
          <cell r="I15681">
            <v>50000</v>
          </cell>
        </row>
        <row r="15682">
          <cell r="A15682" t="str">
            <v>CCIN001803-1000-002</v>
          </cell>
          <cell r="I15682">
            <v>360000</v>
          </cell>
        </row>
        <row r="15683">
          <cell r="A15683" t="str">
            <v>CCIN001803-2000-001</v>
          </cell>
          <cell r="I15683">
            <v>70000</v>
          </cell>
        </row>
        <row r="15684">
          <cell r="A15684" t="str">
            <v>CCIN001803-4000-001</v>
          </cell>
          <cell r="I15684">
            <v>80000</v>
          </cell>
        </row>
        <row r="15685">
          <cell r="A15685" t="str">
            <v>CCIN001803-6000-001</v>
          </cell>
          <cell r="I15685">
            <v>80000</v>
          </cell>
        </row>
        <row r="15686">
          <cell r="A15686" t="str">
            <v>CCIN001803-9000-001</v>
          </cell>
          <cell r="I15686">
            <v>120000</v>
          </cell>
        </row>
        <row r="15687">
          <cell r="A15687" t="str">
            <v>CCIN001804-1000-001</v>
          </cell>
          <cell r="I15687">
            <v>2760630</v>
          </cell>
        </row>
        <row r="15688">
          <cell r="A15688" t="str">
            <v>CCIN001804-1000-005</v>
          </cell>
          <cell r="I15688">
            <v>130000</v>
          </cell>
        </row>
        <row r="15689">
          <cell r="A15689" t="str">
            <v>CCIN001804-14000-001</v>
          </cell>
          <cell r="I15689">
            <v>405000</v>
          </cell>
        </row>
        <row r="15690">
          <cell r="A15690" t="str">
            <v>CCIN001804-18000-001</v>
          </cell>
          <cell r="I15690">
            <v>324043</v>
          </cell>
        </row>
        <row r="15691">
          <cell r="A15691" t="str">
            <v>CCIN001804-19000-001</v>
          </cell>
          <cell r="I15691">
            <v>107022</v>
          </cell>
        </row>
        <row r="15692">
          <cell r="A15692" t="str">
            <v>CCIN001804-2000-005</v>
          </cell>
          <cell r="I15692">
            <v>150000</v>
          </cell>
        </row>
        <row r="15693">
          <cell r="A15693" t="str">
            <v>CCIN001804-21000-001</v>
          </cell>
          <cell r="I15693">
            <v>1669144</v>
          </cell>
        </row>
        <row r="15694">
          <cell r="A15694" t="str">
            <v>CCIN001804-22000-001</v>
          </cell>
          <cell r="I15694">
            <v>107022</v>
          </cell>
        </row>
        <row r="15695">
          <cell r="A15695" t="str">
            <v>CCIN001804-23000-001</v>
          </cell>
          <cell r="I15695">
            <v>1666000</v>
          </cell>
        </row>
        <row r="15696">
          <cell r="A15696" t="str">
            <v>CCIN001804-24000-001</v>
          </cell>
          <cell r="I15696">
            <v>100000</v>
          </cell>
        </row>
        <row r="15697">
          <cell r="A15697" t="str">
            <v>CCIN001804-25000-001</v>
          </cell>
          <cell r="I15697">
            <v>100000</v>
          </cell>
        </row>
        <row r="15698">
          <cell r="A15698" t="str">
            <v>CCIN001804-3000-005</v>
          </cell>
          <cell r="I15698">
            <v>250000</v>
          </cell>
        </row>
        <row r="15699">
          <cell r="A15699" t="str">
            <v>CCIN001804-4000-005</v>
          </cell>
          <cell r="I15699">
            <v>250000</v>
          </cell>
        </row>
        <row r="15700">
          <cell r="A15700" t="str">
            <v>CCIN001804-5000-005</v>
          </cell>
          <cell r="I15700">
            <v>250000</v>
          </cell>
        </row>
        <row r="15701">
          <cell r="A15701" t="str">
            <v>CCIN001804-8000-001</v>
          </cell>
          <cell r="I15701">
            <v>405000</v>
          </cell>
        </row>
        <row r="15702">
          <cell r="A15702" t="str">
            <v>CCIN001805-10000-005</v>
          </cell>
          <cell r="I15702">
            <v>600000</v>
          </cell>
        </row>
        <row r="15703">
          <cell r="A15703" t="str">
            <v>CCIN001805-1000-001</v>
          </cell>
          <cell r="I15703">
            <v>5000</v>
          </cell>
        </row>
        <row r="15704">
          <cell r="A15704" t="str">
            <v>CCIN001805-1000-002</v>
          </cell>
          <cell r="I15704">
            <v>550000</v>
          </cell>
        </row>
        <row r="15705">
          <cell r="A15705" t="str">
            <v>CCIN001805-1000-005</v>
          </cell>
          <cell r="I15705">
            <v>550000</v>
          </cell>
        </row>
        <row r="15706">
          <cell r="A15706" t="str">
            <v>CCIN001805-11000-005</v>
          </cell>
          <cell r="I15706">
            <v>600000</v>
          </cell>
        </row>
        <row r="15707">
          <cell r="A15707" t="str">
            <v>CCIN001805-12000-005</v>
          </cell>
          <cell r="I15707">
            <v>600000</v>
          </cell>
        </row>
        <row r="15708">
          <cell r="A15708" t="str">
            <v>CCIN001805-13000-005</v>
          </cell>
          <cell r="I15708">
            <v>273570</v>
          </cell>
        </row>
        <row r="15709">
          <cell r="A15709" t="str">
            <v>CCIN001805-16000-005</v>
          </cell>
          <cell r="I15709">
            <v>426159</v>
          </cell>
        </row>
        <row r="15710">
          <cell r="A15710" t="str">
            <v>CCIN001805-2000-001</v>
          </cell>
          <cell r="I15710">
            <v>7500</v>
          </cell>
        </row>
        <row r="15711">
          <cell r="A15711" t="str">
            <v>CCIN001805-2000-005</v>
          </cell>
          <cell r="I15711">
            <v>550000</v>
          </cell>
        </row>
        <row r="15712">
          <cell r="A15712" t="str">
            <v>CCIN001805-3000-005</v>
          </cell>
          <cell r="I15712">
            <v>550000</v>
          </cell>
        </row>
        <row r="15713">
          <cell r="A15713" t="str">
            <v>CCIN001805-4000-001</v>
          </cell>
          <cell r="I15713">
            <v>12000</v>
          </cell>
        </row>
        <row r="15714">
          <cell r="A15714" t="str">
            <v>CCIN001805-4000-005</v>
          </cell>
          <cell r="I15714">
            <v>550000</v>
          </cell>
        </row>
        <row r="15715">
          <cell r="A15715" t="str">
            <v>CCIN001805-5000-001</v>
          </cell>
          <cell r="I15715">
            <v>3000</v>
          </cell>
        </row>
        <row r="15716">
          <cell r="A15716" t="str">
            <v>CCIN001805-5000-005</v>
          </cell>
          <cell r="I15716">
            <v>550000</v>
          </cell>
        </row>
        <row r="15717">
          <cell r="A15717" t="str">
            <v>CCIN001805-6000-001</v>
          </cell>
          <cell r="I15717">
            <v>4000</v>
          </cell>
        </row>
        <row r="15718">
          <cell r="A15718" t="str">
            <v>CCIN001805-6000-005</v>
          </cell>
          <cell r="I15718">
            <v>550000</v>
          </cell>
        </row>
        <row r="15719">
          <cell r="A15719" t="str">
            <v>CCIN001805-7000-005</v>
          </cell>
          <cell r="I15719">
            <v>600000</v>
          </cell>
        </row>
        <row r="15720">
          <cell r="A15720" t="str">
            <v>CCIN001805-8000-005</v>
          </cell>
          <cell r="I15720">
            <v>600000</v>
          </cell>
        </row>
        <row r="15721">
          <cell r="A15721" t="str">
            <v>CCIN001805-9000-005</v>
          </cell>
          <cell r="I15721">
            <v>600000</v>
          </cell>
        </row>
        <row r="15722">
          <cell r="A15722" t="str">
            <v>CCIN001806-1000-001</v>
          </cell>
          <cell r="I15722">
            <v>971486</v>
          </cell>
        </row>
        <row r="15723">
          <cell r="A15723" t="str">
            <v>CCIN001806-1000-002</v>
          </cell>
          <cell r="I15723">
            <v>1050000</v>
          </cell>
        </row>
        <row r="15724">
          <cell r="A15724" t="str">
            <v>CCIN001806-1000-005</v>
          </cell>
          <cell r="I15724">
            <v>400000</v>
          </cell>
        </row>
        <row r="15725">
          <cell r="A15725" t="str">
            <v>CCIN001807-1000-005</v>
          </cell>
          <cell r="I15725">
            <v>412618</v>
          </cell>
        </row>
        <row r="15726">
          <cell r="A15726" t="str">
            <v>CCIN001807-2000-002</v>
          </cell>
          <cell r="I15726">
            <v>1296000</v>
          </cell>
        </row>
        <row r="15727">
          <cell r="A15727" t="str">
            <v>CCIN001808-1000-001</v>
          </cell>
          <cell r="I15727">
            <v>50000</v>
          </cell>
        </row>
        <row r="15728">
          <cell r="A15728" t="str">
            <v>CCIN001808-3000-001</v>
          </cell>
          <cell r="I15728">
            <v>70000</v>
          </cell>
        </row>
        <row r="15729">
          <cell r="A15729" t="str">
            <v>CCIN001809-1000-002</v>
          </cell>
          <cell r="I15729">
            <v>8000000</v>
          </cell>
        </row>
        <row r="15730">
          <cell r="A15730" t="str">
            <v>CCIN001809-2000-005</v>
          </cell>
          <cell r="I15730">
            <v>1300000</v>
          </cell>
        </row>
        <row r="15731">
          <cell r="A15731" t="str">
            <v>CCIN001809-3000-005</v>
          </cell>
          <cell r="I15731">
            <v>1300000</v>
          </cell>
        </row>
        <row r="15732">
          <cell r="A15732" t="str">
            <v>CCIN001810-1000-001</v>
          </cell>
          <cell r="I15732">
            <v>20000</v>
          </cell>
        </row>
        <row r="15733">
          <cell r="A15733" t="str">
            <v>CCIN001810-1000-002</v>
          </cell>
          <cell r="I15733">
            <v>700000</v>
          </cell>
        </row>
        <row r="15734">
          <cell r="A15734" t="str">
            <v>CCIN001810-1000-005</v>
          </cell>
          <cell r="I15734">
            <v>1704630</v>
          </cell>
        </row>
        <row r="15735">
          <cell r="A15735" t="str">
            <v>CCIN001811-1000-001</v>
          </cell>
          <cell r="I15735">
            <v>300000</v>
          </cell>
        </row>
        <row r="15736">
          <cell r="A15736" t="str">
            <v>CCIN001811-1000-005</v>
          </cell>
          <cell r="I15736">
            <v>350000</v>
          </cell>
        </row>
        <row r="15737">
          <cell r="A15737" t="str">
            <v>CCIN001811-3000-005</v>
          </cell>
          <cell r="I15737">
            <v>350000</v>
          </cell>
        </row>
        <row r="15738">
          <cell r="A15738" t="str">
            <v>CCIN001811-4000-005</v>
          </cell>
          <cell r="I15738">
            <v>300000</v>
          </cell>
        </row>
        <row r="15739">
          <cell r="A15739" t="str">
            <v>CCIN001811-5000-005</v>
          </cell>
          <cell r="I15739">
            <v>300000</v>
          </cell>
        </row>
        <row r="15740">
          <cell r="A15740" t="str">
            <v>CCIN001811-6000-005</v>
          </cell>
          <cell r="I15740">
            <v>350000</v>
          </cell>
        </row>
        <row r="15741">
          <cell r="A15741" t="str">
            <v>CCIN001811-7000-005</v>
          </cell>
          <cell r="I15741">
            <v>350000</v>
          </cell>
        </row>
        <row r="15742">
          <cell r="A15742" t="str">
            <v>CCIN001813-1000-001</v>
          </cell>
          <cell r="I15742">
            <v>5000000</v>
          </cell>
        </row>
        <row r="15743">
          <cell r="A15743" t="str">
            <v>CCIN001813-1000-005</v>
          </cell>
          <cell r="I15743">
            <v>274115</v>
          </cell>
        </row>
        <row r="15744">
          <cell r="A15744" t="str">
            <v>CCIN001813-2000-005</v>
          </cell>
          <cell r="I15744">
            <v>30000</v>
          </cell>
        </row>
        <row r="15745">
          <cell r="A15745" t="str">
            <v>CCIN001813-3000-005</v>
          </cell>
          <cell r="I15745">
            <v>30000</v>
          </cell>
        </row>
        <row r="15746">
          <cell r="A15746" t="str">
            <v>CCIN001813-4000-005</v>
          </cell>
          <cell r="I15746">
            <v>20000</v>
          </cell>
        </row>
        <row r="15747">
          <cell r="A15747" t="str">
            <v>CCIN001813-5000-005</v>
          </cell>
          <cell r="I15747">
            <v>15000</v>
          </cell>
        </row>
        <row r="15748">
          <cell r="A15748" t="str">
            <v>CCIN001814-1000-001</v>
          </cell>
          <cell r="I15748">
            <v>15000</v>
          </cell>
        </row>
        <row r="15749">
          <cell r="A15749" t="str">
            <v>CCIN001814-1000-002</v>
          </cell>
          <cell r="I15749">
            <v>550000</v>
          </cell>
        </row>
        <row r="15750">
          <cell r="A15750" t="str">
            <v>CCIN001814-1000-005</v>
          </cell>
          <cell r="I15750">
            <v>200000</v>
          </cell>
        </row>
        <row r="15751">
          <cell r="A15751" t="str">
            <v>CCIN001814-2000-002</v>
          </cell>
          <cell r="I15751">
            <v>30000</v>
          </cell>
        </row>
        <row r="15752">
          <cell r="A15752" t="str">
            <v>CCIN001814-3000-001</v>
          </cell>
          <cell r="I15752">
            <v>21809</v>
          </cell>
        </row>
        <row r="15753">
          <cell r="A15753" t="str">
            <v>CCIN001814-4000-001</v>
          </cell>
          <cell r="I15753">
            <v>25000</v>
          </cell>
        </row>
        <row r="15754">
          <cell r="A15754" t="str">
            <v>CCIN001815-1000-001</v>
          </cell>
          <cell r="I15754">
            <v>500000</v>
          </cell>
        </row>
        <row r="15755">
          <cell r="A15755" t="str">
            <v>CCIN001815-1000-002</v>
          </cell>
          <cell r="I15755">
            <v>180000</v>
          </cell>
        </row>
        <row r="15756">
          <cell r="A15756" t="str">
            <v>CCIN001815-1000-005</v>
          </cell>
          <cell r="I15756">
            <v>50000</v>
          </cell>
        </row>
        <row r="15757">
          <cell r="A15757" t="str">
            <v>CCIN001815-4000-001</v>
          </cell>
          <cell r="I15757">
            <v>200000</v>
          </cell>
        </row>
        <row r="15758">
          <cell r="A15758" t="str">
            <v>CCIN001815-5000-001</v>
          </cell>
          <cell r="I15758">
            <v>165000</v>
          </cell>
        </row>
        <row r="15759">
          <cell r="A15759" t="str">
            <v>CCIN001815-7000-001</v>
          </cell>
          <cell r="I15759">
            <v>220000</v>
          </cell>
        </row>
        <row r="15760">
          <cell r="A15760" t="str">
            <v>CCIN001815-8000-001</v>
          </cell>
          <cell r="I15760">
            <v>400000</v>
          </cell>
        </row>
        <row r="15761">
          <cell r="A15761" t="str">
            <v>CCIN001815-9000-001</v>
          </cell>
          <cell r="I15761">
            <v>100000</v>
          </cell>
        </row>
        <row r="15762">
          <cell r="A15762" t="str">
            <v>CCIN001816-1000-001</v>
          </cell>
          <cell r="I15762">
            <v>50000</v>
          </cell>
        </row>
        <row r="15763">
          <cell r="A15763" t="str">
            <v>CCIN001816-1000-002</v>
          </cell>
          <cell r="I15763">
            <v>650107</v>
          </cell>
        </row>
        <row r="15764">
          <cell r="A15764" t="str">
            <v>CCIN001816-2000-001</v>
          </cell>
          <cell r="I15764">
            <v>70000</v>
          </cell>
        </row>
        <row r="15765">
          <cell r="A15765" t="str">
            <v>CCIN001816-3000-001</v>
          </cell>
          <cell r="I15765">
            <v>100000</v>
          </cell>
        </row>
        <row r="15766">
          <cell r="A15766" t="str">
            <v>CCIN001816-4000-001</v>
          </cell>
          <cell r="I15766">
            <v>120000</v>
          </cell>
        </row>
        <row r="15767">
          <cell r="A15767" t="str">
            <v>CCIN001816-6000-001</v>
          </cell>
          <cell r="I15767">
            <v>120000</v>
          </cell>
        </row>
        <row r="15768">
          <cell r="A15768" t="str">
            <v>CCIN001817-1000-001</v>
          </cell>
          <cell r="I15768">
            <v>225000</v>
          </cell>
        </row>
        <row r="15769">
          <cell r="A15769" t="str">
            <v>CCIN001817-1000-005</v>
          </cell>
          <cell r="I15769">
            <v>120000</v>
          </cell>
        </row>
        <row r="15770">
          <cell r="A15770" t="str">
            <v>CCIN001817-2000-001</v>
          </cell>
          <cell r="I15770">
            <v>115000</v>
          </cell>
        </row>
        <row r="15771">
          <cell r="A15771" t="str">
            <v>CCIN001817-2000-002</v>
          </cell>
          <cell r="I15771">
            <v>40000</v>
          </cell>
        </row>
        <row r="15772">
          <cell r="A15772" t="str">
            <v>CCIN001817-2000-005</v>
          </cell>
          <cell r="I15772">
            <v>120000</v>
          </cell>
        </row>
        <row r="15773">
          <cell r="A15773" t="str">
            <v>CCIN001817-3000-001</v>
          </cell>
          <cell r="I15773">
            <v>250000</v>
          </cell>
        </row>
        <row r="15774">
          <cell r="A15774" t="str">
            <v>CCIN001817-3000-005</v>
          </cell>
          <cell r="I15774">
            <v>115000</v>
          </cell>
        </row>
        <row r="15775">
          <cell r="A15775" t="str">
            <v>CCIN001817-4000-005</v>
          </cell>
          <cell r="I15775">
            <v>225000</v>
          </cell>
        </row>
        <row r="15776">
          <cell r="A15776" t="str">
            <v>CCIN001817-5000-005</v>
          </cell>
          <cell r="I15776">
            <v>60000</v>
          </cell>
        </row>
        <row r="15777">
          <cell r="A15777" t="str">
            <v>CCIN001818-10000-005</v>
          </cell>
          <cell r="I15777">
            <v>60000</v>
          </cell>
        </row>
        <row r="15778">
          <cell r="A15778" t="str">
            <v>CCIN001818-1000-001</v>
          </cell>
          <cell r="I15778">
            <v>804000</v>
          </cell>
        </row>
        <row r="15779">
          <cell r="A15779" t="str">
            <v>CCIN001818-1000-002</v>
          </cell>
          <cell r="I15779">
            <v>85500</v>
          </cell>
        </row>
        <row r="15780">
          <cell r="A15780" t="str">
            <v>CCIN001818-11000-005</v>
          </cell>
          <cell r="I15780">
            <v>70000</v>
          </cell>
        </row>
        <row r="15781">
          <cell r="A15781" t="str">
            <v>CCIN001818-12000-005</v>
          </cell>
          <cell r="I15781">
            <v>60000</v>
          </cell>
        </row>
        <row r="15782">
          <cell r="A15782" t="str">
            <v>CCIN001818-13000-005</v>
          </cell>
          <cell r="I15782">
            <v>60000</v>
          </cell>
        </row>
        <row r="15783">
          <cell r="A15783" t="str">
            <v>CCIN001818-2000-005</v>
          </cell>
          <cell r="I15783">
            <v>35000</v>
          </cell>
        </row>
        <row r="15784">
          <cell r="A15784" t="str">
            <v>CCIN001818-3000-005</v>
          </cell>
          <cell r="I15784">
            <v>40000</v>
          </cell>
        </row>
        <row r="15785">
          <cell r="A15785" t="str">
            <v>CCIN001818-4000-005</v>
          </cell>
          <cell r="I15785">
            <v>40000</v>
          </cell>
        </row>
        <row r="15786">
          <cell r="A15786" t="str">
            <v>CCIN001818-5000-005</v>
          </cell>
          <cell r="I15786">
            <v>40000</v>
          </cell>
        </row>
        <row r="15787">
          <cell r="A15787" t="str">
            <v>CCIN001818-6000-005</v>
          </cell>
          <cell r="I15787">
            <v>40000</v>
          </cell>
        </row>
        <row r="15788">
          <cell r="A15788" t="str">
            <v>CCIN001818-7000-005</v>
          </cell>
          <cell r="I15788">
            <v>40000</v>
          </cell>
        </row>
        <row r="15789">
          <cell r="A15789" t="str">
            <v>CCIN001818-8000-005</v>
          </cell>
          <cell r="I15789">
            <v>50000</v>
          </cell>
        </row>
        <row r="15790">
          <cell r="A15790" t="str">
            <v>CCIN001818-9000-005</v>
          </cell>
          <cell r="I15790">
            <v>60000</v>
          </cell>
        </row>
        <row r="15791">
          <cell r="A15791" t="str">
            <v>CCIN001819-10000-005</v>
          </cell>
          <cell r="I15791">
            <v>1000000</v>
          </cell>
        </row>
        <row r="15792">
          <cell r="A15792" t="str">
            <v>CCIN001819-1000-001</v>
          </cell>
          <cell r="I15792">
            <v>50000</v>
          </cell>
        </row>
        <row r="15793">
          <cell r="A15793" t="str">
            <v>CCIN001819-1000-005</v>
          </cell>
          <cell r="I15793">
            <v>200000</v>
          </cell>
        </row>
        <row r="15794">
          <cell r="A15794" t="str">
            <v>CCIN001819-2000-005</v>
          </cell>
          <cell r="I15794">
            <v>200000</v>
          </cell>
        </row>
        <row r="15795">
          <cell r="A15795" t="str">
            <v>CCIN001819-3000-001</v>
          </cell>
          <cell r="I15795">
            <v>70000</v>
          </cell>
        </row>
        <row r="15796">
          <cell r="A15796" t="str">
            <v>CCIN001819-4000-001</v>
          </cell>
          <cell r="I15796">
            <v>70000</v>
          </cell>
        </row>
        <row r="15797">
          <cell r="A15797" t="str">
            <v>CCIN001819-4000-005</v>
          </cell>
          <cell r="I15797">
            <v>350000</v>
          </cell>
        </row>
        <row r="15798">
          <cell r="A15798" t="str">
            <v>CCIN001819-5000-005</v>
          </cell>
          <cell r="I15798">
            <v>350000</v>
          </cell>
        </row>
        <row r="15799">
          <cell r="A15799" t="str">
            <v>CCIN001819-6000-005</v>
          </cell>
          <cell r="I15799">
            <v>350000</v>
          </cell>
        </row>
        <row r="15800">
          <cell r="A15800" t="str">
            <v>CCIN001819-7000-005</v>
          </cell>
          <cell r="I15800">
            <v>1078934</v>
          </cell>
        </row>
        <row r="15801">
          <cell r="A15801" t="str">
            <v>CCIN001819-8000-005</v>
          </cell>
          <cell r="I15801">
            <v>400000</v>
          </cell>
        </row>
        <row r="15802">
          <cell r="A15802" t="str">
            <v>CCIN001819-9000-005</v>
          </cell>
          <cell r="I15802">
            <v>400000</v>
          </cell>
        </row>
        <row r="15803">
          <cell r="A15803" t="str">
            <v>CCIN001820-1000-002</v>
          </cell>
          <cell r="I15803">
            <v>275000</v>
          </cell>
        </row>
        <row r="15804">
          <cell r="A15804" t="str">
            <v>CCIN001820-1000-005</v>
          </cell>
          <cell r="I15804">
            <v>202000</v>
          </cell>
        </row>
        <row r="15805">
          <cell r="A15805" t="str">
            <v>CCIN001821-1000-005</v>
          </cell>
          <cell r="I15805">
            <v>170000</v>
          </cell>
        </row>
        <row r="15806">
          <cell r="A15806" t="str">
            <v>CCIN001822-1000-005</v>
          </cell>
          <cell r="I15806">
            <v>600000</v>
          </cell>
        </row>
        <row r="15807">
          <cell r="A15807" t="str">
            <v>CCIN001823-1000-001</v>
          </cell>
          <cell r="I15807">
            <v>350000</v>
          </cell>
        </row>
        <row r="15808">
          <cell r="A15808" t="str">
            <v>CCIN001823-2000-001</v>
          </cell>
          <cell r="I15808">
            <v>232435</v>
          </cell>
        </row>
        <row r="15809">
          <cell r="A15809" t="str">
            <v>CCIN001823-3000-001</v>
          </cell>
          <cell r="I15809">
            <v>487235</v>
          </cell>
        </row>
        <row r="15810">
          <cell r="A15810" t="str">
            <v>CCIN001823-4000-001</v>
          </cell>
          <cell r="I15810">
            <v>544000</v>
          </cell>
        </row>
        <row r="15811">
          <cell r="A15811" t="str">
            <v>CCIN001823-5000-001</v>
          </cell>
          <cell r="I15811">
            <v>544000</v>
          </cell>
        </row>
        <row r="15812">
          <cell r="A15812" t="str">
            <v>CCIN001824-1000-002</v>
          </cell>
          <cell r="I15812">
            <v>120000</v>
          </cell>
        </row>
        <row r="15813">
          <cell r="A15813" t="str">
            <v>CCIN001824-1000-005</v>
          </cell>
          <cell r="I15813">
            <v>60000</v>
          </cell>
        </row>
        <row r="15814">
          <cell r="A15814" t="str">
            <v>CCIN001824-2000-001</v>
          </cell>
          <cell r="I15814">
            <v>800000</v>
          </cell>
        </row>
        <row r="15815">
          <cell r="A15815" t="str">
            <v>CCIN001824-2000-005</v>
          </cell>
          <cell r="I15815">
            <v>50000</v>
          </cell>
        </row>
        <row r="15816">
          <cell r="A15816" t="str">
            <v>CCIN001824-3000-001</v>
          </cell>
          <cell r="I15816">
            <v>800000</v>
          </cell>
        </row>
        <row r="15817">
          <cell r="A15817" t="str">
            <v>CCIN001824-3000-005</v>
          </cell>
          <cell r="I15817">
            <v>275000</v>
          </cell>
        </row>
        <row r="15818">
          <cell r="A15818" t="str">
            <v>CCIN001824-5000-001</v>
          </cell>
          <cell r="I15818">
            <v>800000</v>
          </cell>
        </row>
        <row r="15819">
          <cell r="A15819" t="str">
            <v>CCIN001825-1000-001</v>
          </cell>
          <cell r="I15819">
            <v>527691</v>
          </cell>
        </row>
        <row r="15820">
          <cell r="A15820" t="str">
            <v>CCIN001825-1000-002</v>
          </cell>
          <cell r="I15820">
            <v>380000</v>
          </cell>
        </row>
        <row r="15821">
          <cell r="A15821" t="str">
            <v>CCIN001825-2000-001</v>
          </cell>
          <cell r="I15821">
            <v>400000</v>
          </cell>
        </row>
        <row r="15822">
          <cell r="A15822" t="str">
            <v>CCIN001825-2000-002</v>
          </cell>
          <cell r="I15822">
            <v>50000</v>
          </cell>
        </row>
        <row r="15823">
          <cell r="A15823" t="str">
            <v>CCIN001825-3000-002</v>
          </cell>
          <cell r="I15823">
            <v>50000</v>
          </cell>
        </row>
        <row r="15824">
          <cell r="A15824" t="str">
            <v>CCIN001825-4000-002</v>
          </cell>
          <cell r="I15824">
            <v>50000</v>
          </cell>
        </row>
        <row r="15825">
          <cell r="A15825" t="str">
            <v>CCIN001826-1000-001</v>
          </cell>
          <cell r="I15825">
            <v>342000</v>
          </cell>
        </row>
        <row r="15826">
          <cell r="A15826" t="str">
            <v>CCIN001826-1000-002</v>
          </cell>
          <cell r="I15826">
            <v>70000</v>
          </cell>
        </row>
        <row r="15827">
          <cell r="A15827" t="str">
            <v>CCIN001826-1000-005</v>
          </cell>
          <cell r="I15827">
            <v>80000</v>
          </cell>
        </row>
        <row r="15828">
          <cell r="A15828" t="str">
            <v>CCIN001826-2000-001</v>
          </cell>
          <cell r="I15828">
            <v>342000</v>
          </cell>
        </row>
        <row r="15829">
          <cell r="A15829" t="str">
            <v>CCIN001826-4000-001</v>
          </cell>
          <cell r="I15829">
            <v>342000</v>
          </cell>
        </row>
        <row r="15830">
          <cell r="A15830" t="str">
            <v>CCIN001826-5000-001</v>
          </cell>
          <cell r="I15830">
            <v>342000</v>
          </cell>
        </row>
        <row r="15831">
          <cell r="A15831" t="str">
            <v>CCIN001826-6000-001</v>
          </cell>
          <cell r="I15831">
            <v>350000</v>
          </cell>
        </row>
        <row r="15832">
          <cell r="A15832" t="str">
            <v>CCIN001827-10000-001</v>
          </cell>
          <cell r="I15832">
            <v>107022</v>
          </cell>
        </row>
        <row r="15833">
          <cell r="A15833" t="str">
            <v>CCIN001827-1000-001</v>
          </cell>
          <cell r="I15833">
            <v>100000</v>
          </cell>
        </row>
        <row r="15834">
          <cell r="A15834" t="str">
            <v>CCIN001827-12000-001</v>
          </cell>
          <cell r="I15834">
            <v>107022</v>
          </cell>
        </row>
        <row r="15835">
          <cell r="A15835" t="str">
            <v>CCIN001827-15000-001</v>
          </cell>
          <cell r="I15835">
            <v>160213</v>
          </cell>
        </row>
        <row r="15836">
          <cell r="A15836" t="str">
            <v>CCIN001827-16000-001</v>
          </cell>
          <cell r="I15836">
            <v>160213</v>
          </cell>
        </row>
        <row r="15837">
          <cell r="A15837" t="str">
            <v>CCIN001827-17000-001</v>
          </cell>
          <cell r="I15837">
            <v>160213</v>
          </cell>
        </row>
        <row r="15838">
          <cell r="A15838" t="str">
            <v>CCIN001827-18000-001</v>
          </cell>
          <cell r="I15838">
            <v>160213</v>
          </cell>
        </row>
        <row r="15839">
          <cell r="A15839" t="str">
            <v>CCIN001827-20000-001</v>
          </cell>
          <cell r="I15839">
            <v>160213</v>
          </cell>
        </row>
        <row r="15840">
          <cell r="A15840" t="str">
            <v>CCIN001827-2000-001</v>
          </cell>
          <cell r="I15840">
            <v>100000</v>
          </cell>
        </row>
        <row r="15841">
          <cell r="A15841" t="str">
            <v>CCIN001827-21000-001</v>
          </cell>
          <cell r="I15841">
            <v>160213</v>
          </cell>
        </row>
        <row r="15842">
          <cell r="A15842" t="str">
            <v>CCIN001827-24000-001</v>
          </cell>
          <cell r="I15842">
            <v>160213</v>
          </cell>
        </row>
        <row r="15843">
          <cell r="A15843" t="str">
            <v>CCIN001827-25000-001</v>
          </cell>
          <cell r="I15843">
            <v>160213</v>
          </cell>
        </row>
        <row r="15844">
          <cell r="A15844" t="str">
            <v>CCIN001827-26000-001</v>
          </cell>
          <cell r="I15844">
            <v>300000</v>
          </cell>
        </row>
        <row r="15845">
          <cell r="A15845" t="str">
            <v>CCIN001827-27000-001</v>
          </cell>
          <cell r="I15845">
            <v>104792</v>
          </cell>
        </row>
        <row r="15846">
          <cell r="A15846" t="str">
            <v>CCIN001827-28000-001</v>
          </cell>
          <cell r="I15846">
            <v>213405</v>
          </cell>
        </row>
        <row r="15847">
          <cell r="A15847" t="str">
            <v>CCIN001827-29000-001</v>
          </cell>
          <cell r="I15847">
            <v>266596</v>
          </cell>
        </row>
        <row r="15848">
          <cell r="A15848" t="str">
            <v>CCIN001827-30000-001</v>
          </cell>
          <cell r="I15848">
            <v>106915</v>
          </cell>
        </row>
        <row r="15849">
          <cell r="A15849" t="str">
            <v>CCIN001827-31000-001</v>
          </cell>
          <cell r="I15849">
            <v>455232</v>
          </cell>
        </row>
        <row r="15850">
          <cell r="A15850" t="str">
            <v>CCIN001827-34000-001</v>
          </cell>
          <cell r="I15850">
            <v>213405</v>
          </cell>
        </row>
        <row r="15851">
          <cell r="A15851" t="str">
            <v>CCIN001827-35000-001</v>
          </cell>
          <cell r="I15851">
            <v>107022</v>
          </cell>
        </row>
        <row r="15852">
          <cell r="A15852" t="str">
            <v>CCIN001827-36000-001</v>
          </cell>
          <cell r="I15852">
            <v>130000</v>
          </cell>
        </row>
        <row r="15853">
          <cell r="A15853" t="str">
            <v>CCIN001827-38000-001</v>
          </cell>
          <cell r="I15853">
            <v>140000</v>
          </cell>
        </row>
        <row r="15854">
          <cell r="A15854" t="str">
            <v>CCIN001827-4000-001</v>
          </cell>
          <cell r="I15854">
            <v>100000</v>
          </cell>
        </row>
        <row r="15855">
          <cell r="A15855" t="str">
            <v>CCIN001827-5000-001</v>
          </cell>
          <cell r="I15855">
            <v>100000</v>
          </cell>
        </row>
        <row r="15856">
          <cell r="A15856" t="str">
            <v>CCIN001827-6000-001</v>
          </cell>
          <cell r="I15856">
            <v>100000</v>
          </cell>
        </row>
        <row r="15857">
          <cell r="A15857" t="str">
            <v>CCIN001827-7000-001</v>
          </cell>
          <cell r="I15857">
            <v>100000</v>
          </cell>
        </row>
        <row r="15858">
          <cell r="A15858" t="str">
            <v>CCIN001827-8000-001</v>
          </cell>
          <cell r="I15858">
            <v>100000</v>
          </cell>
        </row>
        <row r="15859">
          <cell r="A15859" t="str">
            <v>CCIN001827-9000-001</v>
          </cell>
          <cell r="I15859">
            <v>100000</v>
          </cell>
        </row>
        <row r="15860">
          <cell r="A15860" t="str">
            <v>CCIN001828-1000-001</v>
          </cell>
          <cell r="I15860">
            <v>150000</v>
          </cell>
        </row>
        <row r="15861">
          <cell r="A15861" t="str">
            <v>CCIN001828-1000-002</v>
          </cell>
          <cell r="I15861">
            <v>437341</v>
          </cell>
        </row>
        <row r="15862">
          <cell r="A15862" t="str">
            <v>CCIN001828-1000-005</v>
          </cell>
          <cell r="I15862">
            <v>45000</v>
          </cell>
        </row>
        <row r="15863">
          <cell r="A15863" t="str">
            <v>CCIN001828-2000-001</v>
          </cell>
          <cell r="I15863">
            <v>431399</v>
          </cell>
        </row>
        <row r="15864">
          <cell r="A15864" t="str">
            <v>CCIN001828-2000-005</v>
          </cell>
          <cell r="I15864">
            <v>30000</v>
          </cell>
        </row>
        <row r="15865">
          <cell r="A15865" t="str">
            <v>CCIN001828-3000-005</v>
          </cell>
          <cell r="I15865">
            <v>45000</v>
          </cell>
        </row>
        <row r="15866">
          <cell r="A15866" t="str">
            <v>CCIN001828-4000-005</v>
          </cell>
          <cell r="I15866">
            <v>45000</v>
          </cell>
        </row>
        <row r="15867">
          <cell r="A15867" t="str">
            <v>CCIN001828-5000-005</v>
          </cell>
          <cell r="I15867">
            <v>45000</v>
          </cell>
        </row>
        <row r="15868">
          <cell r="A15868" t="str">
            <v>CCIN001829-1000-001</v>
          </cell>
          <cell r="I15868">
            <v>795000</v>
          </cell>
        </row>
        <row r="15869">
          <cell r="A15869" t="str">
            <v>CCIN001829-1000-002</v>
          </cell>
          <cell r="I15869">
            <v>45000</v>
          </cell>
        </row>
        <row r="15870">
          <cell r="A15870" t="str">
            <v>CCIN001830-1000-001</v>
          </cell>
          <cell r="I15870">
            <v>189000</v>
          </cell>
        </row>
        <row r="15871">
          <cell r="A15871" t="str">
            <v>CCIN001830-1000-002</v>
          </cell>
          <cell r="I15871">
            <v>100000</v>
          </cell>
        </row>
        <row r="15872">
          <cell r="A15872" t="str">
            <v>CCIN001830-1000-005</v>
          </cell>
          <cell r="I15872">
            <v>1000000</v>
          </cell>
        </row>
        <row r="15873">
          <cell r="A15873" t="str">
            <v>CCIN001831-1000-001</v>
          </cell>
          <cell r="I15873">
            <v>100000</v>
          </cell>
        </row>
        <row r="15874">
          <cell r="A15874" t="str">
            <v>CCIN001831-1000-005</v>
          </cell>
          <cell r="I15874">
            <v>164692</v>
          </cell>
        </row>
        <row r="15875">
          <cell r="A15875" t="str">
            <v>CCIN001831-2000-001</v>
          </cell>
          <cell r="I15875">
            <v>150000</v>
          </cell>
        </row>
        <row r="15876">
          <cell r="A15876" t="str">
            <v>CCIN001831-3000-001</v>
          </cell>
          <cell r="I15876">
            <v>150000</v>
          </cell>
        </row>
        <row r="15877">
          <cell r="A15877" t="str">
            <v>CCIN001832-1000-001</v>
          </cell>
          <cell r="I15877">
            <v>12500</v>
          </cell>
        </row>
        <row r="15878">
          <cell r="A15878" t="str">
            <v>CCIN001832-1000-002</v>
          </cell>
          <cell r="I15878">
            <v>120000</v>
          </cell>
        </row>
        <row r="15879">
          <cell r="A15879" t="str">
            <v>CCIN001832-1000-005</v>
          </cell>
          <cell r="I15879">
            <v>5000000</v>
          </cell>
        </row>
        <row r="15880">
          <cell r="A15880" t="str">
            <v>CCIN001832-2000-005</v>
          </cell>
          <cell r="I15880">
            <v>5000000</v>
          </cell>
        </row>
        <row r="15881">
          <cell r="A15881" t="str">
            <v>CCIN001832-3000-005</v>
          </cell>
          <cell r="I15881">
            <v>1962943</v>
          </cell>
        </row>
        <row r="15882">
          <cell r="A15882" t="str">
            <v>CCIN001833-1000-001</v>
          </cell>
          <cell r="I15882">
            <v>12188</v>
          </cell>
        </row>
        <row r="15883">
          <cell r="A15883" t="str">
            <v>CCIN001833-1000-002</v>
          </cell>
          <cell r="I15883">
            <v>250000</v>
          </cell>
        </row>
        <row r="15884">
          <cell r="A15884" t="str">
            <v>CCIN001833-1000-005</v>
          </cell>
          <cell r="I15884">
            <v>1100000</v>
          </cell>
        </row>
        <row r="15885">
          <cell r="A15885" t="str">
            <v>CCIN001834-1000-002</v>
          </cell>
          <cell r="I15885">
            <v>521459</v>
          </cell>
        </row>
        <row r="15886">
          <cell r="A15886" t="str">
            <v>CCIN001834-3000-001</v>
          </cell>
          <cell r="I15886">
            <v>117554</v>
          </cell>
        </row>
        <row r="15887">
          <cell r="A15887" t="str">
            <v>CCIN001834-3000-002</v>
          </cell>
          <cell r="I15887">
            <v>2688794</v>
          </cell>
        </row>
        <row r="15888">
          <cell r="A15888" t="str">
            <v>CCIN001834-4000-001</v>
          </cell>
          <cell r="I15888">
            <v>250000</v>
          </cell>
        </row>
        <row r="15889">
          <cell r="A15889" t="str">
            <v>CCIN001834-4000-002</v>
          </cell>
          <cell r="I15889">
            <v>1100000</v>
          </cell>
        </row>
        <row r="15890">
          <cell r="A15890" t="str">
            <v>CCIN001834-6000-002</v>
          </cell>
          <cell r="I15890">
            <v>1100000</v>
          </cell>
        </row>
        <row r="15891">
          <cell r="A15891" t="str">
            <v>CCIN001834-7000-002</v>
          </cell>
          <cell r="I15891">
            <v>200000</v>
          </cell>
        </row>
        <row r="15892">
          <cell r="A15892" t="str">
            <v>CCIN001834-8000-002</v>
          </cell>
          <cell r="I15892">
            <v>854401</v>
          </cell>
        </row>
        <row r="15893">
          <cell r="A15893" t="str">
            <v>CCIN001835-1000-001</v>
          </cell>
          <cell r="I15893">
            <v>150000</v>
          </cell>
        </row>
        <row r="15894">
          <cell r="A15894" t="str">
            <v>CCIN001835-1000-002</v>
          </cell>
          <cell r="I15894">
            <v>150107</v>
          </cell>
        </row>
        <row r="15895">
          <cell r="A15895" t="str">
            <v>CCIN001835-2000-002</v>
          </cell>
          <cell r="I15895">
            <v>132247</v>
          </cell>
        </row>
        <row r="15896">
          <cell r="A15896" t="str">
            <v>CCIN001835-2000-005</v>
          </cell>
          <cell r="I15896">
            <v>118400</v>
          </cell>
        </row>
        <row r="15897">
          <cell r="A15897" t="str">
            <v>CCIN001836-1000-001</v>
          </cell>
          <cell r="I15897">
            <v>500000</v>
          </cell>
        </row>
        <row r="15898">
          <cell r="A15898" t="str">
            <v>CCIN001836-1000-005</v>
          </cell>
          <cell r="I15898">
            <v>32486.2</v>
          </cell>
        </row>
        <row r="15899">
          <cell r="A15899" t="str">
            <v>CCIN001836-2000-001</v>
          </cell>
          <cell r="I15899">
            <v>300000</v>
          </cell>
        </row>
        <row r="15900">
          <cell r="A15900" t="str">
            <v>CCIN001836-3000-001</v>
          </cell>
          <cell r="I15900">
            <v>1200000</v>
          </cell>
        </row>
        <row r="15901">
          <cell r="A15901" t="str">
            <v>CCIN001836-5000-001</v>
          </cell>
          <cell r="I15901">
            <v>3500000</v>
          </cell>
        </row>
        <row r="15902">
          <cell r="A15902" t="str">
            <v>CCIN001836-7000-001</v>
          </cell>
          <cell r="I15902">
            <v>436809</v>
          </cell>
        </row>
        <row r="15903">
          <cell r="A15903" t="str">
            <v>CCIN001837-1000-002</v>
          </cell>
          <cell r="I15903">
            <v>4714167</v>
          </cell>
        </row>
        <row r="15904">
          <cell r="A15904" t="str">
            <v>CCIN001837-1000-005</v>
          </cell>
          <cell r="I15904">
            <v>60000</v>
          </cell>
        </row>
        <row r="15905">
          <cell r="A15905" t="str">
            <v>CCIN001838-1000-001</v>
          </cell>
          <cell r="I15905">
            <v>216000</v>
          </cell>
        </row>
        <row r="15906">
          <cell r="A15906" t="str">
            <v>CCIN001838-1000-002</v>
          </cell>
          <cell r="I15906">
            <v>1200000</v>
          </cell>
        </row>
        <row r="15907">
          <cell r="A15907" t="str">
            <v>CCIN001838-1000-005</v>
          </cell>
          <cell r="I15907">
            <v>1079000</v>
          </cell>
        </row>
        <row r="15908">
          <cell r="A15908" t="str">
            <v>CCIN001838-3000-002</v>
          </cell>
          <cell r="I15908">
            <v>1200000</v>
          </cell>
        </row>
        <row r="15909">
          <cell r="A15909" t="str">
            <v>CCIN001839-1000-001</v>
          </cell>
          <cell r="I15909">
            <v>5000000</v>
          </cell>
        </row>
        <row r="15910">
          <cell r="A15910" t="str">
            <v>CCIN001839-1000-002</v>
          </cell>
          <cell r="I15910">
            <v>200000</v>
          </cell>
        </row>
        <row r="15911">
          <cell r="A15911" t="str">
            <v>CCIN001839-1000-005</v>
          </cell>
          <cell r="I15911">
            <v>321208</v>
          </cell>
        </row>
        <row r="15912">
          <cell r="A15912" t="str">
            <v>CCIN001839-3000-002</v>
          </cell>
          <cell r="I15912">
            <v>1463000</v>
          </cell>
        </row>
        <row r="15913">
          <cell r="A15913" t="str">
            <v>CCIN001839-4000-002</v>
          </cell>
          <cell r="I15913">
            <v>1637494</v>
          </cell>
        </row>
        <row r="15914">
          <cell r="A15914" t="str">
            <v>CCIN001839-5000-002</v>
          </cell>
          <cell r="I15914">
            <v>1788388</v>
          </cell>
        </row>
        <row r="15915">
          <cell r="A15915" t="str">
            <v>CCIN001839-6000-002</v>
          </cell>
          <cell r="I15915">
            <v>1078934</v>
          </cell>
        </row>
        <row r="15916">
          <cell r="A15916" t="str">
            <v>CCIN001840-1000-001</v>
          </cell>
          <cell r="I15916">
            <v>150000</v>
          </cell>
        </row>
        <row r="15917">
          <cell r="A15917" t="str">
            <v>CCIN001840-1000-002</v>
          </cell>
          <cell r="I15917">
            <v>800000</v>
          </cell>
        </row>
        <row r="15918">
          <cell r="A15918" t="str">
            <v>CCIN001840-1000-005</v>
          </cell>
          <cell r="I15918">
            <v>100000</v>
          </cell>
        </row>
        <row r="15919">
          <cell r="A15919" t="str">
            <v>CCIN001840-2000-002</v>
          </cell>
          <cell r="I15919">
            <v>800000</v>
          </cell>
        </row>
        <row r="15920">
          <cell r="A15920" t="str">
            <v>CCIN001841-1000-001</v>
          </cell>
          <cell r="I15920">
            <v>1500000</v>
          </cell>
        </row>
        <row r="15921">
          <cell r="A15921" t="str">
            <v>CCIN001841-1000-005</v>
          </cell>
          <cell r="I15921">
            <v>150000</v>
          </cell>
        </row>
        <row r="15922">
          <cell r="A15922" t="str">
            <v>CCIN001842-10000-001</v>
          </cell>
          <cell r="I15922">
            <v>69788</v>
          </cell>
        </row>
        <row r="15923">
          <cell r="A15923" t="str">
            <v>CCIN001842-1000-002</v>
          </cell>
          <cell r="I15923">
            <v>45000</v>
          </cell>
        </row>
        <row r="15924">
          <cell r="A15924" t="str">
            <v>CCIN001842-11000-001</v>
          </cell>
          <cell r="I15924">
            <v>80000</v>
          </cell>
        </row>
        <row r="15925">
          <cell r="A15925" t="str">
            <v>CCIN001842-2000-005</v>
          </cell>
          <cell r="I15925">
            <v>300000</v>
          </cell>
        </row>
        <row r="15926">
          <cell r="A15926" t="str">
            <v>CCIN001842-3000-001</v>
          </cell>
          <cell r="I15926">
            <v>43086</v>
          </cell>
        </row>
        <row r="15927">
          <cell r="A15927" t="str">
            <v>CCIN001842-5000-001</v>
          </cell>
          <cell r="I15927">
            <v>43086</v>
          </cell>
        </row>
        <row r="15928">
          <cell r="A15928" t="str">
            <v>CCIN001842-6000-001</v>
          </cell>
          <cell r="I15928">
            <v>65000</v>
          </cell>
        </row>
        <row r="15929">
          <cell r="A15929" t="str">
            <v>CCIN001842-8000-001</v>
          </cell>
          <cell r="I15929">
            <v>80000</v>
          </cell>
        </row>
        <row r="15930">
          <cell r="A15930" t="str">
            <v>CCIN001843-1000-005</v>
          </cell>
          <cell r="I15930">
            <v>150000</v>
          </cell>
        </row>
        <row r="15931">
          <cell r="A15931" t="str">
            <v>CCIN001844-10000-001</v>
          </cell>
          <cell r="I15931">
            <v>50000</v>
          </cell>
        </row>
        <row r="15932">
          <cell r="A15932" t="str">
            <v>CCIN001844-1000-001</v>
          </cell>
          <cell r="I15932">
            <v>20000</v>
          </cell>
        </row>
        <row r="15933">
          <cell r="A15933" t="str">
            <v>CCIN001844-1000-002</v>
          </cell>
          <cell r="I15933">
            <v>45000</v>
          </cell>
        </row>
        <row r="15934">
          <cell r="A15934" t="str">
            <v>CCIN001844-12000-001</v>
          </cell>
          <cell r="I15934">
            <v>50000</v>
          </cell>
        </row>
        <row r="15935">
          <cell r="A15935" t="str">
            <v>CCIN001844-13000-001</v>
          </cell>
          <cell r="I15935">
            <v>50000</v>
          </cell>
        </row>
        <row r="15936">
          <cell r="A15936" t="str">
            <v>CCIN001844-14000-001</v>
          </cell>
          <cell r="I15936">
            <v>50000</v>
          </cell>
        </row>
        <row r="15937">
          <cell r="A15937" t="str">
            <v>CCIN001844-15000-001</v>
          </cell>
          <cell r="I15937">
            <v>50000</v>
          </cell>
        </row>
        <row r="15938">
          <cell r="A15938" t="str">
            <v>CCIN001844-16000-001</v>
          </cell>
          <cell r="I15938">
            <v>75000</v>
          </cell>
        </row>
        <row r="15939">
          <cell r="A15939" t="str">
            <v>CCIN001844-18000-001</v>
          </cell>
          <cell r="I15939">
            <v>117660</v>
          </cell>
        </row>
        <row r="15940">
          <cell r="A15940" t="str">
            <v>CCIN001844-19000-001</v>
          </cell>
          <cell r="I15940">
            <v>75000</v>
          </cell>
        </row>
        <row r="15941">
          <cell r="A15941" t="str">
            <v>CCIN001844-20000-001</v>
          </cell>
          <cell r="I15941">
            <v>218000</v>
          </cell>
        </row>
        <row r="15942">
          <cell r="A15942" t="str">
            <v>CCIN001844-21000-001</v>
          </cell>
          <cell r="I15942">
            <v>261000</v>
          </cell>
        </row>
        <row r="15943">
          <cell r="A15943" t="str">
            <v>CCIN001844-22000-001</v>
          </cell>
          <cell r="I15943">
            <v>75000</v>
          </cell>
        </row>
        <row r="15944">
          <cell r="A15944" t="str">
            <v>CCIN001844-23000-001</v>
          </cell>
          <cell r="I15944">
            <v>377235</v>
          </cell>
        </row>
        <row r="15945">
          <cell r="A15945" t="str">
            <v>CCIN001844-24000-001</v>
          </cell>
          <cell r="I15945">
            <v>20000</v>
          </cell>
        </row>
        <row r="15946">
          <cell r="A15946" t="str">
            <v>CCIN001844-25000-001</v>
          </cell>
          <cell r="I15946">
            <v>30000</v>
          </cell>
        </row>
        <row r="15947">
          <cell r="A15947" t="str">
            <v>CCIN001844-27000-001</v>
          </cell>
          <cell r="I15947">
            <v>217660</v>
          </cell>
        </row>
        <row r="15948">
          <cell r="A15948" t="str">
            <v>CCIN001844-28000-001</v>
          </cell>
          <cell r="I15948">
            <v>50000</v>
          </cell>
        </row>
        <row r="15949">
          <cell r="A15949" t="str">
            <v>CCIN001844-29000-001</v>
          </cell>
          <cell r="I15949">
            <v>121915</v>
          </cell>
        </row>
        <row r="15950">
          <cell r="A15950" t="str">
            <v>CCIN001844-30000-001</v>
          </cell>
          <cell r="I15950">
            <v>30000</v>
          </cell>
        </row>
        <row r="15951">
          <cell r="A15951" t="str">
            <v>CCIN001844-3000-001</v>
          </cell>
          <cell r="I15951">
            <v>30000</v>
          </cell>
        </row>
        <row r="15952">
          <cell r="A15952" t="str">
            <v>CCIN001844-31000-001</v>
          </cell>
          <cell r="I15952">
            <v>50000</v>
          </cell>
        </row>
        <row r="15953">
          <cell r="A15953" t="str">
            <v>CCIN001844-32000-001</v>
          </cell>
          <cell r="I15953">
            <v>15000</v>
          </cell>
        </row>
        <row r="15954">
          <cell r="A15954" t="str">
            <v>CCIN001844-33000-001</v>
          </cell>
          <cell r="I15954">
            <v>50000</v>
          </cell>
        </row>
        <row r="15955">
          <cell r="A15955" t="str">
            <v>CCIN001844-34000-001</v>
          </cell>
          <cell r="I15955">
            <v>217660</v>
          </cell>
        </row>
        <row r="15956">
          <cell r="A15956" t="str">
            <v>CCIN001844-35000-001</v>
          </cell>
          <cell r="I15956">
            <v>30000</v>
          </cell>
        </row>
        <row r="15957">
          <cell r="A15957" t="str">
            <v>CCIN001844-36000-001</v>
          </cell>
          <cell r="I15957">
            <v>50000</v>
          </cell>
        </row>
        <row r="15958">
          <cell r="A15958" t="str">
            <v>CCIN001844-38000-001</v>
          </cell>
          <cell r="I15958">
            <v>50000</v>
          </cell>
        </row>
        <row r="15959">
          <cell r="A15959" t="str">
            <v>CCIN001844-39000-001</v>
          </cell>
          <cell r="I15959">
            <v>50000</v>
          </cell>
        </row>
        <row r="15960">
          <cell r="A15960" t="str">
            <v>CCIN001844-4000-001</v>
          </cell>
          <cell r="I15960">
            <v>30000</v>
          </cell>
        </row>
        <row r="15961">
          <cell r="A15961" t="str">
            <v>CCIN001844-41000-001</v>
          </cell>
          <cell r="I15961">
            <v>210000</v>
          </cell>
        </row>
        <row r="15962">
          <cell r="A15962" t="str">
            <v>CCIN001844-42000-001</v>
          </cell>
          <cell r="I15962">
            <v>50000</v>
          </cell>
        </row>
        <row r="15963">
          <cell r="A15963" t="str">
            <v>CCIN001844-43000-001</v>
          </cell>
          <cell r="I15963">
            <v>80000</v>
          </cell>
        </row>
        <row r="15964">
          <cell r="A15964" t="str">
            <v>CCIN001844-44000-001</v>
          </cell>
          <cell r="I15964">
            <v>317292</v>
          </cell>
        </row>
        <row r="15965">
          <cell r="A15965" t="str">
            <v>CCIN001844-47000-001</v>
          </cell>
          <cell r="I15965">
            <v>70000</v>
          </cell>
        </row>
        <row r="15966">
          <cell r="A15966" t="str">
            <v>CCIN001844-49000-001</v>
          </cell>
          <cell r="I15966">
            <v>80000</v>
          </cell>
        </row>
        <row r="15967">
          <cell r="A15967" t="str">
            <v>CCIN001844-5000-001</v>
          </cell>
          <cell r="I15967">
            <v>50000</v>
          </cell>
        </row>
        <row r="15968">
          <cell r="A15968" t="str">
            <v>CCIN001844-51000-001</v>
          </cell>
          <cell r="I15968">
            <v>100000</v>
          </cell>
        </row>
        <row r="15969">
          <cell r="A15969" t="str">
            <v>CCIN001844-52000-001</v>
          </cell>
          <cell r="I15969">
            <v>100000</v>
          </cell>
        </row>
        <row r="15970">
          <cell r="A15970" t="str">
            <v>CCIN001844-53000-001</v>
          </cell>
          <cell r="I15970">
            <v>200000</v>
          </cell>
        </row>
        <row r="15971">
          <cell r="A15971" t="str">
            <v>CCIN001844-54000-001</v>
          </cell>
          <cell r="I15971">
            <v>250000</v>
          </cell>
        </row>
        <row r="15972">
          <cell r="A15972" t="str">
            <v>CCIN001844-6000-001</v>
          </cell>
          <cell r="I15972">
            <v>50000</v>
          </cell>
        </row>
        <row r="15973">
          <cell r="A15973" t="str">
            <v>CCIN001844-7000-001</v>
          </cell>
          <cell r="I15973">
            <v>50000</v>
          </cell>
        </row>
        <row r="15974">
          <cell r="A15974" t="str">
            <v>CCIN001844-8000-001</v>
          </cell>
          <cell r="I15974">
            <v>50000</v>
          </cell>
        </row>
        <row r="15975">
          <cell r="A15975" t="str">
            <v>CCIN001844-9000-001</v>
          </cell>
          <cell r="I15975">
            <v>50000</v>
          </cell>
        </row>
        <row r="15976">
          <cell r="A15976" t="str">
            <v>CCIN001845-1000-005</v>
          </cell>
          <cell r="I15976">
            <v>378000</v>
          </cell>
        </row>
        <row r="15977">
          <cell r="A15977" t="str">
            <v>CCIN001845-2000-002</v>
          </cell>
          <cell r="I15977">
            <v>42000</v>
          </cell>
        </row>
        <row r="15978">
          <cell r="A15978" t="str">
            <v>CCIN001846-1000-002</v>
          </cell>
          <cell r="I15978">
            <v>100000</v>
          </cell>
        </row>
        <row r="15979">
          <cell r="A15979" t="str">
            <v>CCIN001846-1000-005</v>
          </cell>
          <cell r="I15979">
            <v>17000</v>
          </cell>
        </row>
        <row r="15980">
          <cell r="A15980" t="str">
            <v>CCIN001846-2000-005</v>
          </cell>
          <cell r="I15980">
            <v>18000</v>
          </cell>
        </row>
        <row r="15981">
          <cell r="A15981" t="str">
            <v>CCIN001847-1000-005</v>
          </cell>
          <cell r="I15981">
            <v>800000</v>
          </cell>
        </row>
        <row r="15982">
          <cell r="A15982" t="str">
            <v>CCIN001848-10000-002</v>
          </cell>
          <cell r="I15982">
            <v>1300000</v>
          </cell>
        </row>
        <row r="15983">
          <cell r="A15983" t="str">
            <v>CCIN001848-1000-002</v>
          </cell>
          <cell r="I15983">
            <v>500000</v>
          </cell>
        </row>
        <row r="15984">
          <cell r="A15984" t="str">
            <v>CCIN001848-1000-005</v>
          </cell>
          <cell r="I15984">
            <v>100000</v>
          </cell>
        </row>
        <row r="15985">
          <cell r="A15985" t="str">
            <v>CCIN001848-11000-002</v>
          </cell>
          <cell r="I15985">
            <v>1300000</v>
          </cell>
        </row>
        <row r="15986">
          <cell r="A15986" t="str">
            <v>CCIN001848-12000-002</v>
          </cell>
          <cell r="I15986">
            <v>1300000</v>
          </cell>
        </row>
        <row r="15987">
          <cell r="A15987" t="str">
            <v>CCIN001848-13000-002</v>
          </cell>
          <cell r="I15987">
            <v>1300000</v>
          </cell>
        </row>
        <row r="15988">
          <cell r="A15988" t="str">
            <v>CCIN001848-14000-002</v>
          </cell>
          <cell r="I15988">
            <v>1300000</v>
          </cell>
        </row>
        <row r="15989">
          <cell r="A15989" t="str">
            <v>CCIN001848-15000-002</v>
          </cell>
          <cell r="I15989">
            <v>2000000</v>
          </cell>
        </row>
        <row r="15990">
          <cell r="A15990" t="str">
            <v>CCIN001848-16000-002</v>
          </cell>
          <cell r="I15990">
            <v>3000000</v>
          </cell>
        </row>
        <row r="15991">
          <cell r="A15991" t="str">
            <v>CCIN001848-17000-002</v>
          </cell>
          <cell r="I15991">
            <v>3000000</v>
          </cell>
        </row>
        <row r="15992">
          <cell r="A15992" t="str">
            <v>CCIN001848-18000-002</v>
          </cell>
          <cell r="I15992">
            <v>3000000</v>
          </cell>
        </row>
        <row r="15993">
          <cell r="A15993" t="str">
            <v>CCIN001848-19000-002</v>
          </cell>
          <cell r="I15993">
            <v>3000000</v>
          </cell>
        </row>
        <row r="15994">
          <cell r="A15994" t="str">
            <v>CCIN001848-20000-002</v>
          </cell>
          <cell r="I15994">
            <v>3000000</v>
          </cell>
        </row>
        <row r="15995">
          <cell r="A15995" t="str">
            <v>CCIN001848-2000-002</v>
          </cell>
          <cell r="I15995">
            <v>500000</v>
          </cell>
        </row>
        <row r="15996">
          <cell r="A15996" t="str">
            <v>CCIN001848-2000-005</v>
          </cell>
          <cell r="I15996">
            <v>110000</v>
          </cell>
        </row>
        <row r="15997">
          <cell r="A15997" t="str">
            <v>CCIN001848-21000-002</v>
          </cell>
          <cell r="I15997">
            <v>3000000</v>
          </cell>
        </row>
        <row r="15998">
          <cell r="A15998" t="str">
            <v>CCIN001848-22000-002</v>
          </cell>
          <cell r="I15998">
            <v>3000000</v>
          </cell>
        </row>
        <row r="15999">
          <cell r="A15999" t="str">
            <v>CCIN001848-23000-002</v>
          </cell>
          <cell r="I15999">
            <v>4000000</v>
          </cell>
        </row>
        <row r="16000">
          <cell r="A16000" t="str">
            <v>CCIN001848-3000-002</v>
          </cell>
          <cell r="I16000">
            <v>500000</v>
          </cell>
        </row>
        <row r="16001">
          <cell r="A16001" t="str">
            <v>CCIN001848-3000-005</v>
          </cell>
          <cell r="I16001">
            <v>100000</v>
          </cell>
        </row>
        <row r="16002">
          <cell r="A16002" t="str">
            <v>CCIN001848-4000-002</v>
          </cell>
          <cell r="I16002">
            <v>500000</v>
          </cell>
        </row>
        <row r="16003">
          <cell r="A16003" t="str">
            <v>CCIN001848-5000-002</v>
          </cell>
          <cell r="I16003">
            <v>500000</v>
          </cell>
        </row>
        <row r="16004">
          <cell r="A16004" t="str">
            <v>CCIN001848-6000-002</v>
          </cell>
          <cell r="I16004">
            <v>1000000</v>
          </cell>
        </row>
        <row r="16005">
          <cell r="A16005" t="str">
            <v>CCIN001848-7000-002</v>
          </cell>
          <cell r="I16005">
            <v>1000000</v>
          </cell>
        </row>
        <row r="16006">
          <cell r="A16006" t="str">
            <v>CCIN001848-8000-002</v>
          </cell>
          <cell r="I16006">
            <v>1300000</v>
          </cell>
        </row>
        <row r="16007">
          <cell r="A16007" t="str">
            <v>CCIN001848-9000-002</v>
          </cell>
          <cell r="I16007">
            <v>3958934</v>
          </cell>
        </row>
        <row r="16008">
          <cell r="A16008" t="str">
            <v>CCIN001850-10000-002</v>
          </cell>
          <cell r="I16008">
            <v>150000</v>
          </cell>
        </row>
        <row r="16009">
          <cell r="A16009" t="str">
            <v>CCIN001850-1000-002</v>
          </cell>
          <cell r="I16009">
            <v>437341</v>
          </cell>
        </row>
        <row r="16010">
          <cell r="A16010" t="str">
            <v>CCIN001850-2000-001</v>
          </cell>
          <cell r="I16010">
            <v>32447</v>
          </cell>
        </row>
        <row r="16011">
          <cell r="A16011" t="str">
            <v>CCIN001850-2000-002</v>
          </cell>
          <cell r="I16011">
            <v>546000</v>
          </cell>
        </row>
        <row r="16012">
          <cell r="A16012" t="str">
            <v>CCIN001850-3000-001</v>
          </cell>
          <cell r="I16012">
            <v>32447</v>
          </cell>
        </row>
        <row r="16013">
          <cell r="A16013" t="str">
            <v>CCIN001850-3000-002</v>
          </cell>
          <cell r="I16013">
            <v>100000</v>
          </cell>
        </row>
        <row r="16014">
          <cell r="A16014" t="str">
            <v>CCIN001850-4000-001</v>
          </cell>
          <cell r="I16014">
            <v>40000</v>
          </cell>
        </row>
        <row r="16015">
          <cell r="A16015" t="str">
            <v>CCIN001850-5000-001</v>
          </cell>
          <cell r="I16015">
            <v>40000</v>
          </cell>
        </row>
        <row r="16016">
          <cell r="A16016" t="str">
            <v>CCIN001850-5000-002</v>
          </cell>
          <cell r="I16016">
            <v>110000</v>
          </cell>
        </row>
        <row r="16017">
          <cell r="A16017" t="str">
            <v>CCIN001850-6000-001</v>
          </cell>
          <cell r="I16017">
            <v>40000</v>
          </cell>
        </row>
        <row r="16018">
          <cell r="A16018" t="str">
            <v>CCIN001850-6000-002</v>
          </cell>
          <cell r="I16018">
            <v>100000</v>
          </cell>
        </row>
        <row r="16019">
          <cell r="A16019" t="str">
            <v>CCIN001850-7000-001</v>
          </cell>
          <cell r="I16019">
            <v>40000</v>
          </cell>
        </row>
        <row r="16020">
          <cell r="A16020" t="str">
            <v>CCIN001850-7000-002</v>
          </cell>
          <cell r="I16020">
            <v>150000</v>
          </cell>
        </row>
        <row r="16021">
          <cell r="A16021" t="str">
            <v>CCIN001850-8000-001</v>
          </cell>
          <cell r="I16021">
            <v>40000</v>
          </cell>
        </row>
        <row r="16022">
          <cell r="A16022" t="str">
            <v>CCIN001850-8000-002</v>
          </cell>
          <cell r="I16022">
            <v>150000</v>
          </cell>
        </row>
        <row r="16023">
          <cell r="A16023" t="str">
            <v>CCIN001850-9000-002</v>
          </cell>
          <cell r="I16023">
            <v>150000</v>
          </cell>
        </row>
        <row r="16024">
          <cell r="A16024" t="str">
            <v>CCIN001851-10000-001</v>
          </cell>
          <cell r="I16024">
            <v>3200000</v>
          </cell>
        </row>
        <row r="16025">
          <cell r="A16025" t="str">
            <v>CCIN001851-1000-002</v>
          </cell>
          <cell r="I16025">
            <v>500000</v>
          </cell>
        </row>
        <row r="16026">
          <cell r="A16026" t="str">
            <v>CCIN001851-1000-005</v>
          </cell>
          <cell r="I16026">
            <v>300000</v>
          </cell>
        </row>
        <row r="16027">
          <cell r="A16027" t="str">
            <v>CCIN001851-11000-001</v>
          </cell>
          <cell r="I16027">
            <v>3200000</v>
          </cell>
        </row>
        <row r="16028">
          <cell r="A16028" t="str">
            <v>CCIN001851-12000-001</v>
          </cell>
          <cell r="I16028">
            <v>2115209</v>
          </cell>
        </row>
        <row r="16029">
          <cell r="A16029" t="str">
            <v>CCIN001851-13000-001</v>
          </cell>
          <cell r="I16029">
            <v>2083959</v>
          </cell>
        </row>
        <row r="16030">
          <cell r="A16030" t="str">
            <v>CCIN001851-15000-001</v>
          </cell>
          <cell r="I16030">
            <v>1900000</v>
          </cell>
        </row>
        <row r="16031">
          <cell r="A16031" t="str">
            <v>CCIN001851-16000-001</v>
          </cell>
          <cell r="I16031">
            <v>5000000</v>
          </cell>
        </row>
        <row r="16032">
          <cell r="A16032" t="str">
            <v>CCIN001851-3000-001</v>
          </cell>
          <cell r="I16032">
            <v>3200000</v>
          </cell>
        </row>
        <row r="16033">
          <cell r="A16033" t="str">
            <v>CCIN001851-4000-001</v>
          </cell>
          <cell r="I16033">
            <v>918165</v>
          </cell>
        </row>
        <row r="16034">
          <cell r="A16034" t="str">
            <v>CCIN001851-5000-001</v>
          </cell>
          <cell r="I16034">
            <v>400000</v>
          </cell>
        </row>
        <row r="16035">
          <cell r="A16035" t="str">
            <v>CCIN001851-6000-001</v>
          </cell>
          <cell r="I16035">
            <v>2088021</v>
          </cell>
        </row>
        <row r="16036">
          <cell r="A16036" t="str">
            <v>CCIN001851-8000-001</v>
          </cell>
          <cell r="I16036">
            <v>636422</v>
          </cell>
        </row>
        <row r="16037">
          <cell r="A16037" t="str">
            <v>CCIN001852-10000-001</v>
          </cell>
          <cell r="I16037">
            <v>70000</v>
          </cell>
        </row>
        <row r="16038">
          <cell r="A16038" t="str">
            <v>CCIN001852-1000-001</v>
          </cell>
          <cell r="I16038">
            <v>39000</v>
          </cell>
        </row>
        <row r="16039">
          <cell r="A16039" t="str">
            <v>CCIN001852-1000-005</v>
          </cell>
          <cell r="I16039">
            <v>354886</v>
          </cell>
        </row>
        <row r="16040">
          <cell r="A16040" t="str">
            <v>CCIN001852-11000-001</v>
          </cell>
          <cell r="I16040">
            <v>70000</v>
          </cell>
        </row>
        <row r="16041">
          <cell r="A16041" t="str">
            <v>CCIN001852-2000-001</v>
          </cell>
          <cell r="I16041">
            <v>39000</v>
          </cell>
        </row>
        <row r="16042">
          <cell r="A16042" t="str">
            <v>CCIN001852-3000-001</v>
          </cell>
          <cell r="I16042">
            <v>39000</v>
          </cell>
        </row>
        <row r="16043">
          <cell r="A16043" t="str">
            <v>CCIN001852-4000-001</v>
          </cell>
          <cell r="I16043">
            <v>50000</v>
          </cell>
        </row>
        <row r="16044">
          <cell r="A16044" t="str">
            <v>CCIN001852-5000-001</v>
          </cell>
          <cell r="I16044">
            <v>49500</v>
          </cell>
        </row>
        <row r="16045">
          <cell r="A16045" t="str">
            <v>CCIN001852-6000-001</v>
          </cell>
          <cell r="I16045">
            <v>49500</v>
          </cell>
        </row>
        <row r="16046">
          <cell r="A16046" t="str">
            <v>CCIN001852-7000-001</v>
          </cell>
          <cell r="I16046">
            <v>50000</v>
          </cell>
        </row>
        <row r="16047">
          <cell r="A16047" t="str">
            <v>CCIN001852-8000-001</v>
          </cell>
          <cell r="I16047">
            <v>60000</v>
          </cell>
        </row>
        <row r="16048">
          <cell r="A16048" t="str">
            <v>CCIN001852-9000-001</v>
          </cell>
          <cell r="I16048">
            <v>60000</v>
          </cell>
        </row>
        <row r="16049">
          <cell r="A16049" t="str">
            <v>CCIN001853-1000-001</v>
          </cell>
          <cell r="I16049">
            <v>120000</v>
          </cell>
        </row>
        <row r="16050">
          <cell r="A16050" t="str">
            <v>CCIN001853-1000-005</v>
          </cell>
          <cell r="I16050">
            <v>200000</v>
          </cell>
        </row>
        <row r="16051">
          <cell r="A16051" t="str">
            <v>CCIN001853-3000-001</v>
          </cell>
          <cell r="I16051">
            <v>221383</v>
          </cell>
        </row>
        <row r="16052">
          <cell r="A16052" t="str">
            <v>CCIN001854-10000-001</v>
          </cell>
          <cell r="I16052">
            <v>252000</v>
          </cell>
        </row>
        <row r="16053">
          <cell r="A16053" t="str">
            <v>CCIN001854-1000-001</v>
          </cell>
          <cell r="I16053">
            <v>252000</v>
          </cell>
        </row>
        <row r="16054">
          <cell r="A16054" t="str">
            <v>CCIN001854-1000-002</v>
          </cell>
          <cell r="I16054">
            <v>25000</v>
          </cell>
        </row>
        <row r="16055">
          <cell r="A16055" t="str">
            <v>CCIN001854-1000-005</v>
          </cell>
          <cell r="I16055">
            <v>536000</v>
          </cell>
        </row>
        <row r="16056">
          <cell r="A16056" t="str">
            <v>CCIN001854-11000-001</v>
          </cell>
          <cell r="I16056">
            <v>252000</v>
          </cell>
        </row>
        <row r="16057">
          <cell r="A16057" t="str">
            <v>CCIN001854-2000-001</v>
          </cell>
          <cell r="I16057">
            <v>252000</v>
          </cell>
        </row>
        <row r="16058">
          <cell r="A16058" t="str">
            <v>CCIN001854-5000-001</v>
          </cell>
          <cell r="I16058">
            <v>252000</v>
          </cell>
        </row>
        <row r="16059">
          <cell r="A16059" t="str">
            <v>CCIN001854-6000-001</v>
          </cell>
          <cell r="I16059">
            <v>252000</v>
          </cell>
        </row>
        <row r="16060">
          <cell r="A16060" t="str">
            <v>CCIN001854-7000-001</v>
          </cell>
          <cell r="I16060">
            <v>252000</v>
          </cell>
        </row>
        <row r="16061">
          <cell r="A16061" t="str">
            <v>CCIN001854-8000-001</v>
          </cell>
          <cell r="I16061">
            <v>252000</v>
          </cell>
        </row>
        <row r="16062">
          <cell r="A16062" t="str">
            <v>CCIN001854-9000-001</v>
          </cell>
          <cell r="I16062">
            <v>252000</v>
          </cell>
        </row>
        <row r="16063">
          <cell r="A16063" t="str">
            <v>CCIN001855-1000-001</v>
          </cell>
          <cell r="I16063">
            <v>1224714</v>
          </cell>
        </row>
        <row r="16064">
          <cell r="A16064" t="str">
            <v>CCIN001855-1000-005</v>
          </cell>
          <cell r="I16064">
            <v>60000</v>
          </cell>
        </row>
        <row r="16065">
          <cell r="A16065" t="str">
            <v>CCIN001855-12000-001</v>
          </cell>
          <cell r="I16065">
            <v>12585434</v>
          </cell>
        </row>
        <row r="16066">
          <cell r="A16066" t="str">
            <v>CCIN001855-14000-001</v>
          </cell>
          <cell r="I16066">
            <v>15261590</v>
          </cell>
        </row>
        <row r="16067">
          <cell r="A16067" t="str">
            <v>CCIN001855-15000-001</v>
          </cell>
          <cell r="I16067">
            <v>6000000</v>
          </cell>
        </row>
        <row r="16068">
          <cell r="A16068" t="str">
            <v>CCIN001855-16000-001</v>
          </cell>
          <cell r="I16068">
            <v>17643261</v>
          </cell>
        </row>
        <row r="16069">
          <cell r="A16069" t="str">
            <v>CCIN001855-19000-001</v>
          </cell>
          <cell r="I16069">
            <v>1261042</v>
          </cell>
        </row>
        <row r="16070">
          <cell r="A16070" t="str">
            <v>CCIN001855-20000-001</v>
          </cell>
          <cell r="I16070">
            <v>10427709</v>
          </cell>
        </row>
        <row r="16071">
          <cell r="A16071" t="str">
            <v>CCIN001855-2000-001</v>
          </cell>
          <cell r="I16071">
            <v>712547</v>
          </cell>
        </row>
        <row r="16072">
          <cell r="A16072" t="str">
            <v>CCIN001855-22000-001</v>
          </cell>
          <cell r="I16072">
            <v>1050626</v>
          </cell>
        </row>
        <row r="16073">
          <cell r="A16073" t="str">
            <v>CCIN001855-23000-001</v>
          </cell>
          <cell r="I16073">
            <v>3679019</v>
          </cell>
        </row>
        <row r="16074">
          <cell r="A16074" t="str">
            <v>CCIN001855-24000-001</v>
          </cell>
          <cell r="I16074">
            <v>7779796</v>
          </cell>
        </row>
        <row r="16075">
          <cell r="A16075" t="str">
            <v>CCIN001855-25000-001</v>
          </cell>
          <cell r="I16075">
            <v>1702766</v>
          </cell>
        </row>
        <row r="16076">
          <cell r="A16076" t="str">
            <v>CCIN001855-26000-001</v>
          </cell>
          <cell r="I16076">
            <v>1042292</v>
          </cell>
        </row>
        <row r="16077">
          <cell r="A16077" t="str">
            <v>CCIN001855-27000-001</v>
          </cell>
          <cell r="I16077">
            <v>532554</v>
          </cell>
        </row>
        <row r="16078">
          <cell r="A16078" t="str">
            <v>CCIN001855-28000-001</v>
          </cell>
          <cell r="I16078">
            <v>745320</v>
          </cell>
        </row>
        <row r="16079">
          <cell r="A16079" t="str">
            <v>CCIN001855-5000-001</v>
          </cell>
          <cell r="I16079">
            <v>10427605</v>
          </cell>
        </row>
        <row r="16080">
          <cell r="A16080" t="str">
            <v>CCIN001855-8000-001</v>
          </cell>
          <cell r="I16080">
            <v>5208958.8</v>
          </cell>
        </row>
        <row r="16081">
          <cell r="A16081" t="str">
            <v>CCIN001856-10000-001</v>
          </cell>
          <cell r="I16081">
            <v>140000</v>
          </cell>
        </row>
        <row r="16082">
          <cell r="A16082" t="str">
            <v>CCIN001856-1000-001</v>
          </cell>
          <cell r="I16082">
            <v>50000</v>
          </cell>
        </row>
        <row r="16083">
          <cell r="A16083" t="str">
            <v>CCIN001856-1000-002</v>
          </cell>
          <cell r="I16083">
            <v>495000</v>
          </cell>
        </row>
        <row r="16084">
          <cell r="A16084" t="str">
            <v>CCIN001856-1000-005</v>
          </cell>
          <cell r="I16084">
            <v>335000</v>
          </cell>
        </row>
        <row r="16085">
          <cell r="A16085" t="str">
            <v>CCIN001856-12000-001</v>
          </cell>
          <cell r="I16085">
            <v>88300</v>
          </cell>
        </row>
        <row r="16086">
          <cell r="A16086" t="str">
            <v>CCIN001856-2000-001</v>
          </cell>
          <cell r="I16086">
            <v>70000</v>
          </cell>
        </row>
        <row r="16087">
          <cell r="A16087" t="str">
            <v>CCIN001856-2000-005</v>
          </cell>
          <cell r="I16087">
            <v>50000</v>
          </cell>
        </row>
        <row r="16088">
          <cell r="A16088" t="str">
            <v>CCIN001856-3000-001</v>
          </cell>
          <cell r="I16088">
            <v>80000</v>
          </cell>
        </row>
        <row r="16089">
          <cell r="A16089" t="str">
            <v>CCIN001856-3000-005</v>
          </cell>
          <cell r="I16089">
            <v>70000</v>
          </cell>
        </row>
        <row r="16090">
          <cell r="A16090" t="str">
            <v>CCIN001856-4000-001</v>
          </cell>
          <cell r="I16090">
            <v>100000</v>
          </cell>
        </row>
        <row r="16091">
          <cell r="A16091" t="str">
            <v>CCIN001856-5000-001</v>
          </cell>
          <cell r="I16091">
            <v>100000</v>
          </cell>
        </row>
        <row r="16092">
          <cell r="A16092" t="str">
            <v>CCIN001856-6000-001</v>
          </cell>
          <cell r="I16092">
            <v>128300</v>
          </cell>
        </row>
        <row r="16093">
          <cell r="A16093" t="str">
            <v>CCIN001856-7000-001</v>
          </cell>
          <cell r="I16093">
            <v>100000</v>
          </cell>
        </row>
        <row r="16094">
          <cell r="A16094" t="str">
            <v>CCIN001856-8000-001</v>
          </cell>
          <cell r="I16094">
            <v>109600</v>
          </cell>
        </row>
        <row r="16095">
          <cell r="A16095" t="str">
            <v>CCIN001856-9000-001</v>
          </cell>
          <cell r="I16095">
            <v>87400</v>
          </cell>
        </row>
        <row r="16096">
          <cell r="A16096" t="str">
            <v>CCIN001857-1000-001</v>
          </cell>
          <cell r="I16096">
            <v>18000</v>
          </cell>
        </row>
        <row r="16097">
          <cell r="A16097" t="str">
            <v>CCIN001857-1000-005</v>
          </cell>
          <cell r="I16097">
            <v>200000</v>
          </cell>
        </row>
        <row r="16098">
          <cell r="A16098" t="str">
            <v>CCIN001857-2000-001</v>
          </cell>
          <cell r="I16098">
            <v>18000</v>
          </cell>
        </row>
        <row r="16099">
          <cell r="A16099" t="str">
            <v>CCIN001857-2000-002</v>
          </cell>
          <cell r="I16099">
            <v>5213126</v>
          </cell>
        </row>
        <row r="16100">
          <cell r="A16100" t="str">
            <v>CCIN001857-3000-002</v>
          </cell>
          <cell r="I16100">
            <v>1886563</v>
          </cell>
        </row>
        <row r="16101">
          <cell r="A16101" t="str">
            <v>CCIN001858-1000-001</v>
          </cell>
          <cell r="I16101">
            <v>200000</v>
          </cell>
        </row>
        <row r="16102">
          <cell r="A16102" t="str">
            <v>CCIN001858-2000-005</v>
          </cell>
          <cell r="I16102">
            <v>5473570</v>
          </cell>
        </row>
        <row r="16103">
          <cell r="A16103" t="str">
            <v>CCIN001859-10000-001</v>
          </cell>
          <cell r="I16103">
            <v>3305468</v>
          </cell>
        </row>
        <row r="16104">
          <cell r="A16104" t="str">
            <v>CCIN001859-1000-002</v>
          </cell>
          <cell r="I16104">
            <v>330958</v>
          </cell>
        </row>
        <row r="16105">
          <cell r="A16105" t="str">
            <v>CCIN001859-1000-005</v>
          </cell>
          <cell r="I16105">
            <v>1066500</v>
          </cell>
        </row>
        <row r="16106">
          <cell r="A16106" t="str">
            <v>CCIN001859-11000-001</v>
          </cell>
          <cell r="I16106">
            <v>100000</v>
          </cell>
        </row>
        <row r="16107">
          <cell r="A16107" t="str">
            <v>CCIN001859-12000-001</v>
          </cell>
          <cell r="I16107">
            <v>100000</v>
          </cell>
        </row>
        <row r="16108">
          <cell r="A16108" t="str">
            <v>CCIN001859-13000-001</v>
          </cell>
          <cell r="I16108">
            <v>100000</v>
          </cell>
        </row>
        <row r="16109">
          <cell r="A16109" t="str">
            <v>CCIN001859-2000-001</v>
          </cell>
          <cell r="I16109">
            <v>900000</v>
          </cell>
        </row>
        <row r="16110">
          <cell r="A16110" t="str">
            <v>CCIN001859-2000-005</v>
          </cell>
          <cell r="I16110">
            <v>1066500</v>
          </cell>
        </row>
        <row r="16111">
          <cell r="A16111" t="str">
            <v>CCIN001859-3000-001</v>
          </cell>
          <cell r="I16111">
            <v>800000</v>
          </cell>
        </row>
        <row r="16112">
          <cell r="A16112" t="str">
            <v>CCIN001859-4000-001</v>
          </cell>
          <cell r="I16112">
            <v>1108473</v>
          </cell>
        </row>
        <row r="16113">
          <cell r="A16113" t="str">
            <v>CCIN001859-5000-001</v>
          </cell>
          <cell r="I16113">
            <v>400000</v>
          </cell>
        </row>
        <row r="16114">
          <cell r="A16114" t="str">
            <v>CCIN001859-6000-001</v>
          </cell>
          <cell r="I16114">
            <v>2360300</v>
          </cell>
        </row>
        <row r="16115">
          <cell r="A16115" t="str">
            <v>CCIN001859-7000-001</v>
          </cell>
          <cell r="I16115">
            <v>2763486</v>
          </cell>
        </row>
        <row r="16116">
          <cell r="A16116" t="str">
            <v>CCIN001859-8000-001</v>
          </cell>
          <cell r="I16116">
            <v>1108400</v>
          </cell>
        </row>
        <row r="16117">
          <cell r="A16117" t="str">
            <v>CCIN001859-9000-001</v>
          </cell>
          <cell r="I16117">
            <v>50000</v>
          </cell>
        </row>
        <row r="16118">
          <cell r="A16118" t="str">
            <v>CCIN001860-1000-001</v>
          </cell>
          <cell r="I16118">
            <v>408000</v>
          </cell>
        </row>
        <row r="16119">
          <cell r="A16119" t="str">
            <v>CCIN001860-1000-002</v>
          </cell>
          <cell r="I16119">
            <v>2500000</v>
          </cell>
        </row>
        <row r="16120">
          <cell r="A16120" t="str">
            <v>CCIN001860-1000-005</v>
          </cell>
          <cell r="I16120">
            <v>1200000</v>
          </cell>
        </row>
        <row r="16121">
          <cell r="A16121" t="str">
            <v>CCIN001860-2000-002</v>
          </cell>
          <cell r="I16121">
            <v>2500000</v>
          </cell>
        </row>
        <row r="16122">
          <cell r="A16122" t="str">
            <v>CCIN001860-4000-002</v>
          </cell>
          <cell r="I16122">
            <v>2500000</v>
          </cell>
        </row>
        <row r="16123">
          <cell r="A16123" t="str">
            <v>CCIN001860-5000-002</v>
          </cell>
          <cell r="I16123">
            <v>5000000</v>
          </cell>
        </row>
        <row r="16124">
          <cell r="A16124" t="str">
            <v>CCIN001861-10000-001</v>
          </cell>
          <cell r="I16124">
            <v>120000</v>
          </cell>
        </row>
        <row r="16125">
          <cell r="A16125" t="str">
            <v>CCIN001861-1000-001</v>
          </cell>
          <cell r="I16125">
            <v>100000</v>
          </cell>
        </row>
        <row r="16126">
          <cell r="A16126" t="str">
            <v>CCIN001861-1000-002</v>
          </cell>
          <cell r="I16126">
            <v>236000</v>
          </cell>
        </row>
        <row r="16127">
          <cell r="A16127" t="str">
            <v>CCIN001861-11000-001</v>
          </cell>
          <cell r="I16127">
            <v>120000</v>
          </cell>
        </row>
        <row r="16128">
          <cell r="A16128" t="str">
            <v>CCIN001861-12000-001</v>
          </cell>
          <cell r="I16128">
            <v>120000</v>
          </cell>
        </row>
        <row r="16129">
          <cell r="A16129" t="str">
            <v>CCIN001861-13000-001</v>
          </cell>
          <cell r="I16129">
            <v>120000</v>
          </cell>
        </row>
        <row r="16130">
          <cell r="A16130" t="str">
            <v>CCIN001861-14000-001</v>
          </cell>
          <cell r="I16130">
            <v>120000</v>
          </cell>
        </row>
        <row r="16131">
          <cell r="A16131" t="str">
            <v>CCIN001861-15000-001</v>
          </cell>
          <cell r="I16131">
            <v>120000</v>
          </cell>
        </row>
        <row r="16132">
          <cell r="A16132" t="str">
            <v>CCIN001861-17000-001</v>
          </cell>
          <cell r="I16132">
            <v>120000</v>
          </cell>
        </row>
        <row r="16133">
          <cell r="A16133" t="str">
            <v>CCIN001861-2000-001</v>
          </cell>
          <cell r="I16133">
            <v>100000</v>
          </cell>
        </row>
        <row r="16134">
          <cell r="A16134" t="str">
            <v>CCIN001861-2000-002</v>
          </cell>
          <cell r="I16134">
            <v>150000</v>
          </cell>
        </row>
        <row r="16135">
          <cell r="A16135" t="str">
            <v>CCIN001861-3000-001</v>
          </cell>
          <cell r="I16135">
            <v>100000</v>
          </cell>
        </row>
        <row r="16136">
          <cell r="A16136" t="str">
            <v>CCIN001861-5000-001</v>
          </cell>
          <cell r="I16136">
            <v>120000</v>
          </cell>
        </row>
        <row r="16137">
          <cell r="A16137" t="str">
            <v>CCIN001861-6000-001</v>
          </cell>
          <cell r="I16137">
            <v>120000</v>
          </cell>
        </row>
        <row r="16138">
          <cell r="A16138" t="str">
            <v>CCIN001861-7000-001</v>
          </cell>
          <cell r="I16138">
            <v>120000</v>
          </cell>
        </row>
        <row r="16139">
          <cell r="A16139" t="str">
            <v>CCIN001861-9000-001</v>
          </cell>
          <cell r="I16139">
            <v>120000</v>
          </cell>
        </row>
        <row r="16140">
          <cell r="A16140" t="str">
            <v>CCIN001862-10000-002</v>
          </cell>
          <cell r="I16140">
            <v>500000</v>
          </cell>
        </row>
        <row r="16141">
          <cell r="A16141" t="str">
            <v>CCIN001862-1000-001</v>
          </cell>
          <cell r="I16141">
            <v>264000</v>
          </cell>
        </row>
        <row r="16142">
          <cell r="A16142" t="str">
            <v>CCIN001862-1000-002</v>
          </cell>
          <cell r="I16142">
            <v>500000</v>
          </cell>
        </row>
        <row r="16143">
          <cell r="A16143" t="str">
            <v>CCIN001862-1000-005</v>
          </cell>
          <cell r="I16143">
            <v>81806</v>
          </cell>
        </row>
        <row r="16144">
          <cell r="A16144" t="str">
            <v>CCIN001862-11000-002</v>
          </cell>
          <cell r="I16144">
            <v>200000</v>
          </cell>
        </row>
        <row r="16145">
          <cell r="A16145" t="str">
            <v>CCIN001862-12000-002</v>
          </cell>
          <cell r="I16145">
            <v>200000</v>
          </cell>
        </row>
        <row r="16146">
          <cell r="A16146" t="str">
            <v>CCIN001862-14000-002</v>
          </cell>
          <cell r="I16146">
            <v>800000</v>
          </cell>
        </row>
        <row r="16147">
          <cell r="A16147" t="str">
            <v>CCIN001862-15000-002</v>
          </cell>
          <cell r="I16147">
            <v>200000</v>
          </cell>
        </row>
        <row r="16148">
          <cell r="A16148" t="str">
            <v>CCIN001862-17000-002</v>
          </cell>
          <cell r="I16148">
            <v>300000</v>
          </cell>
        </row>
        <row r="16149">
          <cell r="A16149" t="str">
            <v>CCIN001862-18000-002</v>
          </cell>
          <cell r="I16149">
            <v>300000</v>
          </cell>
        </row>
        <row r="16150">
          <cell r="A16150" t="str">
            <v>CCIN001862-19000-002</v>
          </cell>
          <cell r="I16150">
            <v>300000</v>
          </cell>
        </row>
        <row r="16151">
          <cell r="A16151" t="str">
            <v>CCIN001862-20000-002</v>
          </cell>
          <cell r="I16151">
            <v>300000</v>
          </cell>
        </row>
        <row r="16152">
          <cell r="A16152" t="str">
            <v>CCIN001862-2000-001</v>
          </cell>
          <cell r="I16152">
            <v>3000000</v>
          </cell>
        </row>
        <row r="16153">
          <cell r="A16153" t="str">
            <v>CCIN001862-2000-002</v>
          </cell>
          <cell r="I16153">
            <v>200000</v>
          </cell>
        </row>
        <row r="16154">
          <cell r="A16154" t="str">
            <v>CCIN001862-21000-002</v>
          </cell>
          <cell r="I16154">
            <v>800000</v>
          </cell>
        </row>
        <row r="16155">
          <cell r="A16155" t="str">
            <v>CCIN001862-22000-002</v>
          </cell>
          <cell r="I16155">
            <v>300000</v>
          </cell>
        </row>
        <row r="16156">
          <cell r="A16156" t="str">
            <v>CCIN001862-3000-002</v>
          </cell>
          <cell r="I16156">
            <v>200000</v>
          </cell>
        </row>
        <row r="16157">
          <cell r="A16157" t="str">
            <v>CCIN001862-4000-002</v>
          </cell>
          <cell r="I16157">
            <v>500000</v>
          </cell>
        </row>
        <row r="16158">
          <cell r="A16158" t="str">
            <v>CCIN001862-7000-002</v>
          </cell>
          <cell r="I16158">
            <v>550000</v>
          </cell>
        </row>
        <row r="16159">
          <cell r="A16159" t="str">
            <v>CCIN001862-8000-002</v>
          </cell>
          <cell r="I16159">
            <v>200000</v>
          </cell>
        </row>
        <row r="16160">
          <cell r="A16160" t="str">
            <v>CCIN001862-9000-002</v>
          </cell>
          <cell r="I16160">
            <v>300000</v>
          </cell>
        </row>
        <row r="16161">
          <cell r="A16161" t="str">
            <v>CCIN001863-1000-001</v>
          </cell>
          <cell r="I16161">
            <v>665000</v>
          </cell>
        </row>
        <row r="16162">
          <cell r="A16162" t="str">
            <v>CCIN001863-1000-005</v>
          </cell>
          <cell r="I16162">
            <v>212180</v>
          </cell>
        </row>
        <row r="16163">
          <cell r="A16163" t="str">
            <v>CCIN001863-2000-001</v>
          </cell>
          <cell r="I16163">
            <v>500000</v>
          </cell>
        </row>
        <row r="16164">
          <cell r="A16164" t="str">
            <v>CCIN001863-3000-002</v>
          </cell>
          <cell r="I16164">
            <v>600000</v>
          </cell>
        </row>
        <row r="16165">
          <cell r="A16165" t="str">
            <v>CCIN001863-4000-002</v>
          </cell>
          <cell r="I16165">
            <v>758934</v>
          </cell>
        </row>
        <row r="16166">
          <cell r="A16166" t="str">
            <v>CCIN001863-5000-002</v>
          </cell>
          <cell r="I16166">
            <v>758934</v>
          </cell>
        </row>
        <row r="16167">
          <cell r="A16167" t="str">
            <v>CCIN001864-1000-001</v>
          </cell>
          <cell r="I16167">
            <v>1000000</v>
          </cell>
        </row>
        <row r="16168">
          <cell r="A16168" t="str">
            <v>CCIN001864-3000-001</v>
          </cell>
          <cell r="I16168">
            <v>1500000</v>
          </cell>
        </row>
        <row r="16169">
          <cell r="A16169" t="str">
            <v>CCIN001864-4000-001</v>
          </cell>
          <cell r="I16169">
            <v>1500000</v>
          </cell>
        </row>
        <row r="16170">
          <cell r="A16170" t="str">
            <v>CCIN001865-1000-001</v>
          </cell>
          <cell r="I16170">
            <v>100000</v>
          </cell>
        </row>
        <row r="16171">
          <cell r="A16171" t="str">
            <v>CCIN001865-1000-005</v>
          </cell>
          <cell r="I16171">
            <v>752000</v>
          </cell>
        </row>
        <row r="16172">
          <cell r="A16172" t="str">
            <v>CCIN001865-2000-001</v>
          </cell>
          <cell r="I16172">
            <v>150000</v>
          </cell>
        </row>
        <row r="16173">
          <cell r="A16173" t="str">
            <v>CCIN001866-1000-001</v>
          </cell>
          <cell r="I16173">
            <v>1000000</v>
          </cell>
        </row>
        <row r="16174">
          <cell r="A16174" t="str">
            <v>CCIN001867-1000-001</v>
          </cell>
          <cell r="I16174">
            <v>731500</v>
          </cell>
        </row>
        <row r="16175">
          <cell r="A16175" t="str">
            <v>CCIN001867-1000-002</v>
          </cell>
          <cell r="I16175">
            <v>55000</v>
          </cell>
        </row>
        <row r="16176">
          <cell r="A16176" t="str">
            <v>CCIN001867-3000-001</v>
          </cell>
          <cell r="I16176">
            <v>731500</v>
          </cell>
        </row>
        <row r="16177">
          <cell r="A16177" t="str">
            <v>CCIN001868-1000-001</v>
          </cell>
          <cell r="I16177">
            <v>1918390</v>
          </cell>
        </row>
        <row r="16178">
          <cell r="A16178" t="str">
            <v>CCIN001868-1000-002</v>
          </cell>
          <cell r="I16178">
            <v>299043</v>
          </cell>
        </row>
        <row r="16179">
          <cell r="A16179" t="str">
            <v>CCIN001868-1000-005</v>
          </cell>
          <cell r="I16179">
            <v>3120000</v>
          </cell>
        </row>
        <row r="16180">
          <cell r="A16180" t="str">
            <v>CCIN001869-1000-001</v>
          </cell>
          <cell r="I16180">
            <v>2200000</v>
          </cell>
        </row>
        <row r="16181">
          <cell r="A16181" t="str">
            <v>CCIN001869-1000-005</v>
          </cell>
          <cell r="I16181">
            <v>300000</v>
          </cell>
        </row>
        <row r="16182">
          <cell r="A16182" t="str">
            <v>CCIN001869-2000-001</v>
          </cell>
          <cell r="I16182">
            <v>2500000</v>
          </cell>
        </row>
        <row r="16183">
          <cell r="A16183" t="str">
            <v>CCIN001870-1000-002</v>
          </cell>
          <cell r="I16183">
            <v>6254792</v>
          </cell>
        </row>
        <row r="16184">
          <cell r="A16184" t="str">
            <v>CCIN001871-10000-001</v>
          </cell>
          <cell r="I16184">
            <v>11477</v>
          </cell>
        </row>
        <row r="16185">
          <cell r="A16185" t="str">
            <v>CCIN001871-1000-001</v>
          </cell>
          <cell r="I16185">
            <v>20000</v>
          </cell>
        </row>
        <row r="16186">
          <cell r="A16186" t="str">
            <v>CCIN001871-12000-001</v>
          </cell>
          <cell r="I16186">
            <v>43192</v>
          </cell>
        </row>
        <row r="16187">
          <cell r="A16187" t="str">
            <v>CCIN001871-13000-001</v>
          </cell>
          <cell r="I16187">
            <v>5958</v>
          </cell>
        </row>
        <row r="16188">
          <cell r="A16188" t="str">
            <v>CCIN001871-14000-001</v>
          </cell>
          <cell r="I16188">
            <v>16596</v>
          </cell>
        </row>
        <row r="16189">
          <cell r="A16189" t="str">
            <v>CCIN001871-15000-001</v>
          </cell>
          <cell r="I16189">
            <v>5958</v>
          </cell>
        </row>
        <row r="16190">
          <cell r="A16190" t="str">
            <v>CCIN001871-17000-001</v>
          </cell>
          <cell r="I16190">
            <v>13405</v>
          </cell>
        </row>
        <row r="16191">
          <cell r="A16191" t="str">
            <v>CCIN001871-18000-001</v>
          </cell>
          <cell r="I16191">
            <v>11277</v>
          </cell>
        </row>
        <row r="16192">
          <cell r="A16192" t="str">
            <v>CCIN001871-2000-001</v>
          </cell>
          <cell r="I16192">
            <v>20000</v>
          </cell>
        </row>
        <row r="16193">
          <cell r="A16193" t="str">
            <v>CCIN001871-3000-001</v>
          </cell>
          <cell r="I16193">
            <v>20000</v>
          </cell>
        </row>
        <row r="16194">
          <cell r="A16194" t="str">
            <v>CCIN001871-4000-001</v>
          </cell>
          <cell r="I16194">
            <v>30000</v>
          </cell>
        </row>
        <row r="16195">
          <cell r="A16195" t="str">
            <v>CCIN001871-5000-001</v>
          </cell>
          <cell r="I16195">
            <v>44000</v>
          </cell>
        </row>
        <row r="16196">
          <cell r="A16196" t="str">
            <v>CCIN001871-6000-001</v>
          </cell>
          <cell r="I16196">
            <v>21809</v>
          </cell>
        </row>
        <row r="16197">
          <cell r="A16197" t="str">
            <v>CCIN001871-7000-001</v>
          </cell>
          <cell r="I16197">
            <v>11277</v>
          </cell>
        </row>
        <row r="16198">
          <cell r="A16198" t="str">
            <v>CCIN001871-8000-001</v>
          </cell>
          <cell r="I16198">
            <v>21915</v>
          </cell>
        </row>
        <row r="16199">
          <cell r="A16199" t="str">
            <v>CCIN001872-1000-001</v>
          </cell>
          <cell r="I16199">
            <v>1584000</v>
          </cell>
        </row>
        <row r="16200">
          <cell r="A16200" t="str">
            <v>CCIN001872-1000-002</v>
          </cell>
          <cell r="I16200">
            <v>300000</v>
          </cell>
        </row>
        <row r="16201">
          <cell r="A16201" t="str">
            <v>CCIN001873-1000-001</v>
          </cell>
          <cell r="I16201">
            <v>7714238</v>
          </cell>
        </row>
        <row r="16202">
          <cell r="A16202" t="str">
            <v>CCIN001873-1000-002</v>
          </cell>
          <cell r="I16202">
            <v>225000</v>
          </cell>
        </row>
        <row r="16203">
          <cell r="A16203" t="str">
            <v>CCIN001873-1000-005</v>
          </cell>
          <cell r="I16203">
            <v>912000</v>
          </cell>
        </row>
        <row r="16204">
          <cell r="A16204" t="str">
            <v>CCIN001874-1000-005</v>
          </cell>
          <cell r="I16204">
            <v>4000000</v>
          </cell>
        </row>
        <row r="16205">
          <cell r="A16205" t="str">
            <v>CCIN001874-2000-005</v>
          </cell>
          <cell r="I16205">
            <v>4000000</v>
          </cell>
        </row>
        <row r="16206">
          <cell r="A16206" t="str">
            <v>CCIN001875-1000-001</v>
          </cell>
          <cell r="I16206">
            <v>111171</v>
          </cell>
        </row>
        <row r="16207">
          <cell r="A16207" t="str">
            <v>CCIN001875-1000-002</v>
          </cell>
          <cell r="I16207">
            <v>1000000</v>
          </cell>
        </row>
        <row r="16208">
          <cell r="A16208" t="str">
            <v>CCIN001875-1000-005</v>
          </cell>
          <cell r="I16208">
            <v>594872</v>
          </cell>
        </row>
        <row r="16209">
          <cell r="A16209" t="str">
            <v>CCIN001875-2000-002</v>
          </cell>
          <cell r="I16209">
            <v>90000</v>
          </cell>
        </row>
        <row r="16210">
          <cell r="A16210" t="str">
            <v>CCIN001875-3000-002</v>
          </cell>
          <cell r="I16210">
            <v>50000</v>
          </cell>
        </row>
        <row r="16211">
          <cell r="A16211" t="str">
            <v>CCIN001875-4000-002</v>
          </cell>
          <cell r="I16211">
            <v>100000</v>
          </cell>
        </row>
        <row r="16212">
          <cell r="A16212" t="str">
            <v>CCIN001875-5000-002</v>
          </cell>
          <cell r="I16212">
            <v>700000</v>
          </cell>
        </row>
        <row r="16213">
          <cell r="A16213" t="str">
            <v>CCIN001875-6000-002</v>
          </cell>
          <cell r="I16213">
            <v>100000</v>
          </cell>
        </row>
        <row r="16214">
          <cell r="A16214" t="str">
            <v>CCIN001875-7000-002</v>
          </cell>
          <cell r="I16214">
            <v>150000</v>
          </cell>
        </row>
        <row r="16215">
          <cell r="A16215" t="str">
            <v>CCIN001875-8000-002</v>
          </cell>
          <cell r="I16215">
            <v>150000</v>
          </cell>
        </row>
        <row r="16216">
          <cell r="A16216" t="str">
            <v>CCIN001875-9000-002</v>
          </cell>
          <cell r="I16216">
            <v>200000</v>
          </cell>
        </row>
        <row r="16217">
          <cell r="A16217" t="str">
            <v>CCIN001876-1000-005</v>
          </cell>
          <cell r="I16217">
            <v>225000</v>
          </cell>
        </row>
        <row r="16218">
          <cell r="A16218" t="str">
            <v>CCIN001876-3000-001</v>
          </cell>
          <cell r="I16218">
            <v>1250000</v>
          </cell>
        </row>
        <row r="16219">
          <cell r="A16219" t="str">
            <v>CCIN001877-10000-002</v>
          </cell>
          <cell r="I16219">
            <v>1000000</v>
          </cell>
        </row>
        <row r="16220">
          <cell r="A16220" t="str">
            <v>CCIN001877-1000-005</v>
          </cell>
          <cell r="I16220">
            <v>772000</v>
          </cell>
        </row>
        <row r="16221">
          <cell r="A16221" t="str">
            <v>CCIN001877-12000-002</v>
          </cell>
          <cell r="I16221">
            <v>1000000</v>
          </cell>
        </row>
        <row r="16222">
          <cell r="A16222" t="str">
            <v>CCIN001877-14000-002</v>
          </cell>
          <cell r="I16222">
            <v>3000000</v>
          </cell>
        </row>
        <row r="16223">
          <cell r="A16223" t="str">
            <v>CCIN001877-15000-002</v>
          </cell>
          <cell r="I16223">
            <v>2000000</v>
          </cell>
        </row>
        <row r="16224">
          <cell r="A16224" t="str">
            <v>CCIN001877-17000-002</v>
          </cell>
          <cell r="I16224">
            <v>3500000</v>
          </cell>
        </row>
        <row r="16225">
          <cell r="A16225" t="str">
            <v>CCIN001877-18000-002</v>
          </cell>
          <cell r="I16225">
            <v>1000000</v>
          </cell>
        </row>
        <row r="16226">
          <cell r="A16226" t="str">
            <v>CCIN001877-19000-002</v>
          </cell>
          <cell r="I16226">
            <v>1500000</v>
          </cell>
        </row>
        <row r="16227">
          <cell r="A16227" t="str">
            <v>CCIN001877-20000-002</v>
          </cell>
          <cell r="I16227">
            <v>2000000</v>
          </cell>
        </row>
        <row r="16228">
          <cell r="A16228" t="str">
            <v>CCIN001877-21000-002</v>
          </cell>
          <cell r="I16228">
            <v>3000000</v>
          </cell>
        </row>
        <row r="16229">
          <cell r="A16229" t="str">
            <v>CCIN001877-22000-002</v>
          </cell>
          <cell r="I16229">
            <v>4000000</v>
          </cell>
        </row>
        <row r="16230">
          <cell r="A16230" t="str">
            <v>CCIN001877-25000-002</v>
          </cell>
          <cell r="I16230">
            <v>1500000</v>
          </cell>
        </row>
        <row r="16231">
          <cell r="A16231" t="str">
            <v>CCIN001877-26000-002</v>
          </cell>
          <cell r="I16231">
            <v>2500000</v>
          </cell>
        </row>
        <row r="16232">
          <cell r="A16232" t="str">
            <v>CCIN001877-27000-002</v>
          </cell>
          <cell r="I16232">
            <v>2500000</v>
          </cell>
        </row>
        <row r="16233">
          <cell r="A16233" t="str">
            <v>CCIN001877-3000-002</v>
          </cell>
          <cell r="I16233">
            <v>1000000</v>
          </cell>
        </row>
        <row r="16234">
          <cell r="A16234" t="str">
            <v>CCIN001877-4000-002</v>
          </cell>
          <cell r="I16234">
            <v>1000000</v>
          </cell>
        </row>
        <row r="16235">
          <cell r="A16235" t="str">
            <v>CCIN001877-8000-002</v>
          </cell>
          <cell r="I16235">
            <v>500000</v>
          </cell>
        </row>
        <row r="16236">
          <cell r="A16236" t="str">
            <v>CCIN001877-9000-002</v>
          </cell>
          <cell r="I16236">
            <v>500000</v>
          </cell>
        </row>
        <row r="16237">
          <cell r="A16237" t="str">
            <v>CCIN001878-1000-001</v>
          </cell>
          <cell r="I16237">
            <v>1000000</v>
          </cell>
        </row>
        <row r="16238">
          <cell r="A16238" t="str">
            <v>CCIN001878-1000-002</v>
          </cell>
          <cell r="I16238">
            <v>300000</v>
          </cell>
        </row>
        <row r="16239">
          <cell r="A16239" t="str">
            <v>CCIN001878-1000-005</v>
          </cell>
          <cell r="I16239">
            <v>1031619</v>
          </cell>
        </row>
        <row r="16240">
          <cell r="A16240" t="str">
            <v>CCIN001878-2000-002</v>
          </cell>
          <cell r="I16240">
            <v>30000</v>
          </cell>
        </row>
        <row r="16241">
          <cell r="A16241" t="str">
            <v>CCIN001878-3000-002</v>
          </cell>
          <cell r="I16241">
            <v>30000</v>
          </cell>
        </row>
        <row r="16242">
          <cell r="A16242" t="str">
            <v>CCIN001878-4000-002</v>
          </cell>
          <cell r="I16242">
            <v>30000</v>
          </cell>
        </row>
        <row r="16243">
          <cell r="A16243" t="str">
            <v>CCIN001878-5000-002</v>
          </cell>
          <cell r="I16243">
            <v>30000</v>
          </cell>
        </row>
        <row r="16244">
          <cell r="A16244" t="str">
            <v>CCIN001878-6000-002</v>
          </cell>
          <cell r="I16244">
            <v>30000</v>
          </cell>
        </row>
        <row r="16245">
          <cell r="A16245" t="str">
            <v>CCIN001879-1000-001</v>
          </cell>
          <cell r="I16245">
            <v>244000</v>
          </cell>
        </row>
        <row r="16246">
          <cell r="A16246" t="str">
            <v>CCIN001879-1000-002</v>
          </cell>
          <cell r="I16246">
            <v>1000000</v>
          </cell>
        </row>
        <row r="16247">
          <cell r="A16247" t="str">
            <v>CCIN001879-1000-005</v>
          </cell>
          <cell r="I16247">
            <v>185000</v>
          </cell>
        </row>
        <row r="16248">
          <cell r="A16248" t="str">
            <v>CCIN001879-2000-002</v>
          </cell>
          <cell r="I16248">
            <v>214400</v>
          </cell>
        </row>
        <row r="16249">
          <cell r="A16249" t="str">
            <v>CCIN001880-1000-001</v>
          </cell>
          <cell r="I16249">
            <v>1000000</v>
          </cell>
        </row>
        <row r="16250">
          <cell r="A16250" t="str">
            <v>CCIN001880-1000-005</v>
          </cell>
          <cell r="I16250">
            <v>20000</v>
          </cell>
        </row>
        <row r="16251">
          <cell r="A16251" t="str">
            <v>CCIN001880-2000-001</v>
          </cell>
          <cell r="I16251">
            <v>1000000</v>
          </cell>
        </row>
        <row r="16252">
          <cell r="A16252" t="str">
            <v>CCIN001880-2000-002</v>
          </cell>
          <cell r="I16252">
            <v>543724</v>
          </cell>
        </row>
        <row r="16253">
          <cell r="A16253" t="str">
            <v>CCIN001881-1000-002</v>
          </cell>
          <cell r="I16253">
            <v>388000</v>
          </cell>
        </row>
        <row r="16254">
          <cell r="A16254" t="str">
            <v>CCIN001881-1000-005</v>
          </cell>
          <cell r="I16254">
            <v>272000</v>
          </cell>
        </row>
        <row r="16255">
          <cell r="A16255" t="str">
            <v>CCIN001882-1000-001</v>
          </cell>
          <cell r="I16255">
            <v>300000</v>
          </cell>
        </row>
        <row r="16256">
          <cell r="A16256" t="str">
            <v>CCIN001882-1000-002</v>
          </cell>
          <cell r="I16256">
            <v>200000</v>
          </cell>
        </row>
        <row r="16257">
          <cell r="A16257" t="str">
            <v>CCIN001883-1000-002</v>
          </cell>
          <cell r="I16257">
            <v>22350</v>
          </cell>
        </row>
        <row r="16258">
          <cell r="A16258" t="str">
            <v>CCIN001883-1000-005</v>
          </cell>
          <cell r="I16258">
            <v>692030</v>
          </cell>
        </row>
        <row r="16259">
          <cell r="A16259" t="str">
            <v>CCIN001883-2000-001</v>
          </cell>
          <cell r="I16259">
            <v>1000000</v>
          </cell>
        </row>
        <row r="16260">
          <cell r="A16260" t="str">
            <v>CCIN001883-5000-001</v>
          </cell>
          <cell r="I16260">
            <v>500000</v>
          </cell>
        </row>
        <row r="16261">
          <cell r="A16261" t="str">
            <v>CCIN001884-1000-001</v>
          </cell>
          <cell r="I16261">
            <v>1000000</v>
          </cell>
        </row>
        <row r="16262">
          <cell r="A16262" t="str">
            <v>CCIN001884-1000-002</v>
          </cell>
          <cell r="I16262">
            <v>5000000</v>
          </cell>
        </row>
        <row r="16263">
          <cell r="A16263" t="str">
            <v>CCIN001884-2000-001</v>
          </cell>
          <cell r="I16263">
            <v>454377</v>
          </cell>
        </row>
        <row r="16264">
          <cell r="A16264" t="str">
            <v>CCIN001885-10000-001</v>
          </cell>
          <cell r="I16264">
            <v>100000</v>
          </cell>
        </row>
        <row r="16265">
          <cell r="A16265" t="str">
            <v>CCIN001885-1000-001</v>
          </cell>
          <cell r="I16265">
            <v>407000</v>
          </cell>
        </row>
        <row r="16266">
          <cell r="A16266" t="str">
            <v>CCIN001885-1000-002</v>
          </cell>
          <cell r="I16266">
            <v>862873</v>
          </cell>
        </row>
        <row r="16267">
          <cell r="A16267" t="str">
            <v>CCIN001885-1000-005</v>
          </cell>
          <cell r="I16267">
            <v>10000</v>
          </cell>
        </row>
        <row r="16268">
          <cell r="A16268" t="str">
            <v>CCIN001885-11000-001</v>
          </cell>
          <cell r="I16268">
            <v>542000</v>
          </cell>
        </row>
        <row r="16269">
          <cell r="A16269" t="str">
            <v>CCIN001885-12000-001</v>
          </cell>
          <cell r="I16269">
            <v>30000</v>
          </cell>
        </row>
        <row r="16270">
          <cell r="A16270" t="str">
            <v>CCIN001885-13000-001</v>
          </cell>
          <cell r="I16270">
            <v>80000</v>
          </cell>
        </row>
        <row r="16271">
          <cell r="A16271" t="str">
            <v>CCIN001885-14000-001</v>
          </cell>
          <cell r="I16271">
            <v>150000</v>
          </cell>
        </row>
        <row r="16272">
          <cell r="A16272" t="str">
            <v>CCIN001885-2000-001</v>
          </cell>
          <cell r="I16272">
            <v>324043</v>
          </cell>
        </row>
        <row r="16273">
          <cell r="A16273" t="str">
            <v>CCIN001885-2000-002</v>
          </cell>
          <cell r="I16273">
            <v>100000</v>
          </cell>
        </row>
        <row r="16274">
          <cell r="A16274" t="str">
            <v>CCIN001885-3000-001</v>
          </cell>
          <cell r="I16274">
            <v>100000</v>
          </cell>
        </row>
        <row r="16275">
          <cell r="A16275" t="str">
            <v>CCIN001885-3000-002</v>
          </cell>
          <cell r="I16275">
            <v>200000</v>
          </cell>
        </row>
        <row r="16276">
          <cell r="A16276" t="str">
            <v>CCIN001885-4000-001</v>
          </cell>
          <cell r="I16276">
            <v>100000</v>
          </cell>
        </row>
        <row r="16277">
          <cell r="A16277" t="str">
            <v>CCIN001885-4000-002</v>
          </cell>
          <cell r="I16277">
            <v>200000</v>
          </cell>
        </row>
        <row r="16278">
          <cell r="A16278" t="str">
            <v>CCIN001885-5000-001</v>
          </cell>
          <cell r="I16278">
            <v>100000</v>
          </cell>
        </row>
        <row r="16279">
          <cell r="A16279" t="str">
            <v>CCIN001885-5000-002</v>
          </cell>
          <cell r="I16279">
            <v>50000</v>
          </cell>
        </row>
        <row r="16280">
          <cell r="A16280" t="str">
            <v>CCIN001885-6000-001</v>
          </cell>
          <cell r="I16280">
            <v>250000</v>
          </cell>
        </row>
        <row r="16281">
          <cell r="A16281" t="str">
            <v>CCIN001885-7000-001</v>
          </cell>
          <cell r="I16281">
            <v>100000</v>
          </cell>
        </row>
        <row r="16282">
          <cell r="A16282" t="str">
            <v>CCIN001885-8000-001</v>
          </cell>
          <cell r="I16282">
            <v>300000</v>
          </cell>
        </row>
        <row r="16283">
          <cell r="A16283" t="str">
            <v>CCIN001885-9000-001</v>
          </cell>
          <cell r="I16283">
            <v>250000</v>
          </cell>
        </row>
        <row r="16284">
          <cell r="A16284" t="str">
            <v>CCIN001886-1000-001</v>
          </cell>
          <cell r="I16284">
            <v>100000</v>
          </cell>
        </row>
        <row r="16285">
          <cell r="A16285" t="str">
            <v>CCIN001886-1000-005</v>
          </cell>
          <cell r="I16285">
            <v>333863</v>
          </cell>
        </row>
        <row r="16286">
          <cell r="A16286" t="str">
            <v>CCIN001886-2000-001</v>
          </cell>
          <cell r="I16286">
            <v>150000</v>
          </cell>
        </row>
        <row r="16287">
          <cell r="A16287" t="str">
            <v>CCIN001886-3000-001</v>
          </cell>
          <cell r="I16287">
            <v>160106.4</v>
          </cell>
        </row>
        <row r="16288">
          <cell r="A16288" t="str">
            <v>CCIN001886-3000-002</v>
          </cell>
          <cell r="I16288">
            <v>1100000</v>
          </cell>
        </row>
        <row r="16289">
          <cell r="A16289" t="str">
            <v>CCIN001886-4000-002</v>
          </cell>
          <cell r="I16289">
            <v>470233</v>
          </cell>
        </row>
        <row r="16290">
          <cell r="A16290" t="str">
            <v>CCIN001887-1000-002</v>
          </cell>
          <cell r="I16290">
            <v>1700000</v>
          </cell>
        </row>
        <row r="16291">
          <cell r="A16291" t="str">
            <v>CCIN001887-1000-005</v>
          </cell>
          <cell r="I16291">
            <v>44000</v>
          </cell>
        </row>
        <row r="16292">
          <cell r="A16292" t="str">
            <v>CCIN001887-2000-002</v>
          </cell>
          <cell r="I16292">
            <v>1814400</v>
          </cell>
        </row>
        <row r="16293">
          <cell r="A16293" t="str">
            <v>CCIN001887-3000-002</v>
          </cell>
          <cell r="I16293">
            <v>15000000</v>
          </cell>
        </row>
        <row r="16294">
          <cell r="A16294" t="str">
            <v>CCIN001887-4000-001</v>
          </cell>
          <cell r="I16294">
            <v>325000</v>
          </cell>
        </row>
        <row r="16295">
          <cell r="A16295" t="str">
            <v>CCIN001887-6000-001</v>
          </cell>
          <cell r="I16295">
            <v>339092</v>
          </cell>
        </row>
        <row r="16296">
          <cell r="A16296" t="str">
            <v>CCIN001888-1000-001</v>
          </cell>
          <cell r="I16296">
            <v>18000</v>
          </cell>
        </row>
        <row r="16297">
          <cell r="A16297" t="str">
            <v>CCIN001889-1000-001</v>
          </cell>
          <cell r="I16297">
            <v>100000</v>
          </cell>
        </row>
        <row r="16298">
          <cell r="A16298" t="str">
            <v>CCIN001889-1000-002</v>
          </cell>
          <cell r="I16298">
            <v>11563125</v>
          </cell>
        </row>
        <row r="16299">
          <cell r="A16299" t="str">
            <v>CCIN001889-1000-005</v>
          </cell>
          <cell r="I16299">
            <v>1030000</v>
          </cell>
        </row>
        <row r="16300">
          <cell r="A16300" t="str">
            <v>CCIN001890-1000-001</v>
          </cell>
          <cell r="I16300">
            <v>1264530</v>
          </cell>
        </row>
        <row r="16301">
          <cell r="A16301" t="str">
            <v>CCIN001890-1000-005</v>
          </cell>
          <cell r="I16301">
            <v>30000</v>
          </cell>
        </row>
        <row r="16302">
          <cell r="A16302" t="str">
            <v>CCIN001890-2000-001</v>
          </cell>
          <cell r="I16302">
            <v>1800000</v>
          </cell>
        </row>
        <row r="16303">
          <cell r="A16303" t="str">
            <v>CCIN001890-3000-001</v>
          </cell>
          <cell r="I16303">
            <v>2276927</v>
          </cell>
        </row>
        <row r="16304">
          <cell r="A16304" t="str">
            <v>CCIN001890-4000-001</v>
          </cell>
          <cell r="I16304">
            <v>2276927</v>
          </cell>
        </row>
        <row r="16305">
          <cell r="A16305" t="str">
            <v>CCIN001891-1000-001</v>
          </cell>
          <cell r="I16305">
            <v>1130614</v>
          </cell>
        </row>
        <row r="16306">
          <cell r="A16306" t="str">
            <v>CCIN001891-1000-002</v>
          </cell>
          <cell r="I16306">
            <v>460000</v>
          </cell>
        </row>
        <row r="16307">
          <cell r="A16307" t="str">
            <v>CCIN001891-1000-005</v>
          </cell>
          <cell r="I16307">
            <v>40000</v>
          </cell>
        </row>
        <row r="16308">
          <cell r="A16308" t="str">
            <v>CCIN001892-1000-002</v>
          </cell>
          <cell r="I16308">
            <v>450000</v>
          </cell>
        </row>
        <row r="16309">
          <cell r="A16309" t="str">
            <v>CCIN001892-2000-005</v>
          </cell>
          <cell r="I16309">
            <v>100000</v>
          </cell>
        </row>
        <row r="16310">
          <cell r="A16310" t="str">
            <v>CCIN001892-3000-005</v>
          </cell>
          <cell r="I16310">
            <v>30000</v>
          </cell>
        </row>
        <row r="16311">
          <cell r="A16311" t="str">
            <v>CCIN001893-1000-001</v>
          </cell>
          <cell r="I16311">
            <v>50000000</v>
          </cell>
        </row>
        <row r="16312">
          <cell r="A16312" t="str">
            <v>CCIN001893-1000-005</v>
          </cell>
          <cell r="I16312">
            <v>300000</v>
          </cell>
        </row>
        <row r="16313">
          <cell r="A16313" t="str">
            <v>CCIN001893-2000-001</v>
          </cell>
          <cell r="I16313">
            <v>50000000</v>
          </cell>
        </row>
        <row r="16314">
          <cell r="A16314" t="str">
            <v>CCIN001893-3000-001</v>
          </cell>
          <cell r="I16314">
            <v>43366676</v>
          </cell>
        </row>
        <row r="16315">
          <cell r="A16315" t="str">
            <v>CCIN001894-1000-001</v>
          </cell>
          <cell r="I16315">
            <v>138830</v>
          </cell>
        </row>
        <row r="16316">
          <cell r="A16316" t="str">
            <v>CCIN001894-2000-005</v>
          </cell>
          <cell r="I16316">
            <v>1000000</v>
          </cell>
        </row>
        <row r="16317">
          <cell r="A16317" t="str">
            <v>CCIN001894-3000-005</v>
          </cell>
          <cell r="I16317">
            <v>534401</v>
          </cell>
        </row>
        <row r="16318">
          <cell r="A16318" t="str">
            <v>CCIN001895-1000-001</v>
          </cell>
          <cell r="I16318">
            <v>200000</v>
          </cell>
        </row>
        <row r="16319">
          <cell r="A16319" t="str">
            <v>CCIN001895-1000-002</v>
          </cell>
          <cell r="I16319">
            <v>1100000</v>
          </cell>
        </row>
        <row r="16320">
          <cell r="A16320" t="str">
            <v>CCIN001896-2000-002</v>
          </cell>
          <cell r="I16320">
            <v>608000</v>
          </cell>
        </row>
        <row r="16321">
          <cell r="A16321" t="str">
            <v>CCIN001897-1000-002</v>
          </cell>
          <cell r="I16321">
            <v>40000</v>
          </cell>
        </row>
        <row r="16322">
          <cell r="A16322" t="str">
            <v>CCIN001897-2000-001</v>
          </cell>
          <cell r="I16322">
            <v>30000</v>
          </cell>
        </row>
        <row r="16323">
          <cell r="A16323" t="str">
            <v>CCIN001898-1000-002</v>
          </cell>
          <cell r="I16323">
            <v>300000</v>
          </cell>
        </row>
        <row r="16324">
          <cell r="A16324" t="str">
            <v>CCIN001898-1000-005</v>
          </cell>
          <cell r="I16324">
            <v>565000</v>
          </cell>
        </row>
        <row r="16325">
          <cell r="A16325" t="str">
            <v>CCIN001899-1000-002</v>
          </cell>
          <cell r="I16325">
            <v>102000</v>
          </cell>
        </row>
        <row r="16326">
          <cell r="A16326" t="str">
            <v>CCIN001899-1000-005</v>
          </cell>
          <cell r="I16326">
            <v>550000</v>
          </cell>
        </row>
        <row r="16327">
          <cell r="A16327" t="str">
            <v>CCIN001900-1000-001</v>
          </cell>
          <cell r="I16327">
            <v>817875</v>
          </cell>
        </row>
        <row r="16328">
          <cell r="A16328" t="str">
            <v>CCIN001900-1000-002</v>
          </cell>
          <cell r="I16328">
            <v>107022</v>
          </cell>
        </row>
        <row r="16329">
          <cell r="A16329" t="str">
            <v>CCIN001900-2000-001</v>
          </cell>
          <cell r="I16329">
            <v>1000000</v>
          </cell>
        </row>
        <row r="16330">
          <cell r="A16330" t="str">
            <v>CCIN001900-2000-005</v>
          </cell>
          <cell r="I16330">
            <v>726000</v>
          </cell>
        </row>
        <row r="16331">
          <cell r="A16331" t="str">
            <v>CCIN001900-3000-005</v>
          </cell>
          <cell r="I16331">
            <v>3212267</v>
          </cell>
        </row>
        <row r="16332">
          <cell r="A16332" t="str">
            <v>CCIN001901-1000-001</v>
          </cell>
          <cell r="I16332">
            <v>40000</v>
          </cell>
        </row>
        <row r="16333">
          <cell r="A16333" t="str">
            <v>CCIN001901-1000-002</v>
          </cell>
          <cell r="I16333">
            <v>300000</v>
          </cell>
        </row>
        <row r="16334">
          <cell r="A16334" t="str">
            <v>CCIN001901-1000-005</v>
          </cell>
          <cell r="I16334">
            <v>115000</v>
          </cell>
        </row>
        <row r="16335">
          <cell r="A16335" t="str">
            <v>CCIN001901-2000-001</v>
          </cell>
          <cell r="I16335">
            <v>20000</v>
          </cell>
        </row>
        <row r="16336">
          <cell r="A16336" t="str">
            <v>CCIN001902-2000-002</v>
          </cell>
          <cell r="I16336">
            <v>164000</v>
          </cell>
        </row>
        <row r="16337">
          <cell r="A16337" t="str">
            <v>CCIN001902-3000-002</v>
          </cell>
          <cell r="I16337">
            <v>164000</v>
          </cell>
        </row>
        <row r="16338">
          <cell r="A16338" t="str">
            <v>CCIN001903-3000-002</v>
          </cell>
          <cell r="I16338">
            <v>290000</v>
          </cell>
        </row>
        <row r="16339">
          <cell r="A16339" t="str">
            <v>CCIN001903-4000-002</v>
          </cell>
          <cell r="I16339">
            <v>1213257</v>
          </cell>
        </row>
        <row r="16340">
          <cell r="A16340" t="str">
            <v>CCIN001904-1000-001</v>
          </cell>
          <cell r="I16340">
            <v>504000</v>
          </cell>
        </row>
        <row r="16341">
          <cell r="A16341" t="str">
            <v>CCIN001904-1000-005</v>
          </cell>
          <cell r="I16341">
            <v>4372208</v>
          </cell>
        </row>
        <row r="16342">
          <cell r="A16342" t="str">
            <v>CCIN001905-1000-001</v>
          </cell>
          <cell r="I16342">
            <v>100000</v>
          </cell>
        </row>
        <row r="16343">
          <cell r="A16343" t="str">
            <v>CCIN001905-2000-002</v>
          </cell>
          <cell r="I16343">
            <v>700000</v>
          </cell>
        </row>
        <row r="16344">
          <cell r="A16344" t="str">
            <v>CCIN001905-2000-005</v>
          </cell>
          <cell r="I16344">
            <v>250000</v>
          </cell>
        </row>
        <row r="16345">
          <cell r="A16345" t="str">
            <v>CCIN001906-1000-002</v>
          </cell>
          <cell r="I16345">
            <v>235210</v>
          </cell>
        </row>
        <row r="16346">
          <cell r="A16346" t="str">
            <v>CCIN001906-1000-005</v>
          </cell>
          <cell r="I16346">
            <v>250000</v>
          </cell>
        </row>
        <row r="16347">
          <cell r="A16347" t="str">
            <v>CCIN001906-2000-001</v>
          </cell>
          <cell r="I16347">
            <v>1471277</v>
          </cell>
        </row>
        <row r="16348">
          <cell r="A16348" t="str">
            <v>CCIN001906-2000-005</v>
          </cell>
          <cell r="I16348">
            <v>50000</v>
          </cell>
        </row>
        <row r="16349">
          <cell r="A16349" t="str">
            <v>CCIN001907-1000-002</v>
          </cell>
          <cell r="I16349">
            <v>380000</v>
          </cell>
        </row>
        <row r="16350">
          <cell r="A16350" t="str">
            <v>CCIN001907-1000-005</v>
          </cell>
          <cell r="I16350">
            <v>1450000</v>
          </cell>
        </row>
        <row r="16351">
          <cell r="A16351" t="str">
            <v>CCIN001907-2000-001</v>
          </cell>
          <cell r="I16351">
            <v>53724</v>
          </cell>
        </row>
        <row r="16352">
          <cell r="A16352" t="str">
            <v>CCIN001907-2000-005</v>
          </cell>
          <cell r="I16352">
            <v>250000</v>
          </cell>
        </row>
        <row r="16353">
          <cell r="A16353" t="str">
            <v>CCIN001907-3000-005</v>
          </cell>
          <cell r="I16353">
            <v>400000</v>
          </cell>
        </row>
        <row r="16354">
          <cell r="A16354" t="str">
            <v>CCIN001908-1000-001</v>
          </cell>
          <cell r="I16354">
            <v>5500000</v>
          </cell>
        </row>
        <row r="16355">
          <cell r="A16355" t="str">
            <v>CCIN001908-1000-005</v>
          </cell>
          <cell r="I16355">
            <v>200000</v>
          </cell>
        </row>
        <row r="16356">
          <cell r="A16356" t="str">
            <v>CCIN001908-2000-001</v>
          </cell>
          <cell r="I16356">
            <v>202082</v>
          </cell>
        </row>
        <row r="16357">
          <cell r="A16357" t="str">
            <v>CCIN001908-3000-001</v>
          </cell>
          <cell r="I16357">
            <v>5500000</v>
          </cell>
        </row>
        <row r="16358">
          <cell r="A16358" t="str">
            <v>CCIN001909-1000-001</v>
          </cell>
          <cell r="I16358">
            <v>5165464</v>
          </cell>
        </row>
        <row r="16359">
          <cell r="A16359" t="str">
            <v>CCIN001909-12000-001</v>
          </cell>
          <cell r="I16359">
            <v>4700000</v>
          </cell>
        </row>
        <row r="16360">
          <cell r="A16360" t="str">
            <v>CCIN001909-14000-001</v>
          </cell>
          <cell r="I16360">
            <v>2072784</v>
          </cell>
        </row>
        <row r="16361">
          <cell r="A16361" t="str">
            <v>CCIN001909-15000-001</v>
          </cell>
          <cell r="I16361">
            <v>250000</v>
          </cell>
        </row>
        <row r="16362">
          <cell r="A16362" t="str">
            <v>CCIN001909-16000-001</v>
          </cell>
          <cell r="I16362">
            <v>266596</v>
          </cell>
        </row>
        <row r="16363">
          <cell r="A16363" t="str">
            <v>CCIN001909-17000-001</v>
          </cell>
          <cell r="I16363">
            <v>1064469</v>
          </cell>
        </row>
        <row r="16364">
          <cell r="A16364" t="str">
            <v>CCIN001909-18000-001</v>
          </cell>
          <cell r="I16364">
            <v>70000</v>
          </cell>
        </row>
        <row r="16365">
          <cell r="A16365" t="str">
            <v>CCIN001909-20000-001</v>
          </cell>
          <cell r="I16365">
            <v>6274063</v>
          </cell>
        </row>
        <row r="16366">
          <cell r="A16366" t="str">
            <v>CCIN001909-22000-001</v>
          </cell>
          <cell r="I16366">
            <v>70000</v>
          </cell>
        </row>
        <row r="16367">
          <cell r="A16367" t="str">
            <v>CCIN001909-23000-001</v>
          </cell>
          <cell r="I16367">
            <v>70000</v>
          </cell>
        </row>
        <row r="16368">
          <cell r="A16368" t="str">
            <v>CCIN001909-24000-001</v>
          </cell>
          <cell r="I16368">
            <v>100000</v>
          </cell>
        </row>
        <row r="16369">
          <cell r="A16369" t="str">
            <v>CCIN001909-25000-001</v>
          </cell>
          <cell r="I16369">
            <v>100000</v>
          </cell>
        </row>
        <row r="16370">
          <cell r="A16370" t="str">
            <v>CCIN001909-27000-001</v>
          </cell>
          <cell r="I16370">
            <v>3237224</v>
          </cell>
        </row>
        <row r="16371">
          <cell r="A16371" t="str">
            <v>CCIN001909-28000-001</v>
          </cell>
          <cell r="I16371">
            <v>100000</v>
          </cell>
        </row>
        <row r="16372">
          <cell r="A16372" t="str">
            <v>CCIN001909-30000-001</v>
          </cell>
          <cell r="I16372">
            <v>4205313</v>
          </cell>
        </row>
        <row r="16373">
          <cell r="A16373" t="str">
            <v>CCIN001909-3000-001</v>
          </cell>
          <cell r="I16373">
            <v>3108763</v>
          </cell>
        </row>
        <row r="16374">
          <cell r="A16374" t="str">
            <v>CCIN001909-31000-001</v>
          </cell>
          <cell r="I16374">
            <v>100000</v>
          </cell>
        </row>
        <row r="16375">
          <cell r="A16375" t="str">
            <v>CCIN001909-32000-001</v>
          </cell>
          <cell r="I16375">
            <v>100000</v>
          </cell>
        </row>
        <row r="16376">
          <cell r="A16376" t="str">
            <v>CCIN001909-34000-001</v>
          </cell>
          <cell r="I16376">
            <v>1000000</v>
          </cell>
        </row>
        <row r="16377">
          <cell r="A16377" t="str">
            <v>CCIN001909-35000-001</v>
          </cell>
          <cell r="I16377">
            <v>5213126</v>
          </cell>
        </row>
        <row r="16378">
          <cell r="A16378" t="str">
            <v>CCIN001909-36000-001</v>
          </cell>
          <cell r="I16378">
            <v>600000</v>
          </cell>
        </row>
        <row r="16379">
          <cell r="A16379" t="str">
            <v>CCIN001909-37000-001</v>
          </cell>
          <cell r="I16379">
            <v>5155258</v>
          </cell>
        </row>
        <row r="16380">
          <cell r="A16380" t="str">
            <v>CCIN001909-38000-001</v>
          </cell>
          <cell r="I16380">
            <v>900000</v>
          </cell>
        </row>
        <row r="16381">
          <cell r="A16381" t="str">
            <v>CCIN001909-39000-001</v>
          </cell>
          <cell r="I16381">
            <v>900000</v>
          </cell>
        </row>
        <row r="16382">
          <cell r="A16382" t="str">
            <v>CCIN001909-40000-001</v>
          </cell>
          <cell r="I16382">
            <v>600000</v>
          </cell>
        </row>
        <row r="16383">
          <cell r="A16383" t="str">
            <v>CCIN001909-41000-001</v>
          </cell>
          <cell r="I16383">
            <v>250000</v>
          </cell>
        </row>
        <row r="16384">
          <cell r="A16384" t="str">
            <v>CCIN001909-42000-001</v>
          </cell>
          <cell r="I16384">
            <v>200000</v>
          </cell>
        </row>
        <row r="16385">
          <cell r="A16385" t="str">
            <v>CCIN001909-43000-001</v>
          </cell>
          <cell r="I16385">
            <v>2832985</v>
          </cell>
        </row>
        <row r="16386">
          <cell r="A16386" t="str">
            <v>CCIN001909-8000-001</v>
          </cell>
          <cell r="I16386">
            <v>4138763</v>
          </cell>
        </row>
        <row r="16387">
          <cell r="A16387" t="str">
            <v>CCIN001910-10000-001</v>
          </cell>
          <cell r="I16387">
            <v>160213</v>
          </cell>
        </row>
        <row r="16388">
          <cell r="A16388" t="str">
            <v>CCIN001910-10000-002</v>
          </cell>
          <cell r="I16388">
            <v>500000</v>
          </cell>
        </row>
        <row r="16389">
          <cell r="A16389" t="str">
            <v>CCIN001910-1000-001</v>
          </cell>
          <cell r="I16389">
            <v>50000</v>
          </cell>
        </row>
        <row r="16390">
          <cell r="A16390" t="str">
            <v>CCIN001910-1000-005</v>
          </cell>
          <cell r="I16390">
            <v>400000</v>
          </cell>
        </row>
        <row r="16391">
          <cell r="A16391" t="str">
            <v>CCIN001910-11000-002</v>
          </cell>
          <cell r="I16391">
            <v>500000</v>
          </cell>
        </row>
        <row r="16392">
          <cell r="A16392" t="str">
            <v>CCIN001910-12000-002</v>
          </cell>
          <cell r="I16392">
            <v>2000000</v>
          </cell>
        </row>
        <row r="16393">
          <cell r="A16393" t="str">
            <v>CCIN001910-13000-002</v>
          </cell>
          <cell r="I16393">
            <v>500000</v>
          </cell>
        </row>
        <row r="16394">
          <cell r="A16394" t="str">
            <v>CCIN001910-14000-002</v>
          </cell>
          <cell r="I16394">
            <v>500000</v>
          </cell>
        </row>
        <row r="16395">
          <cell r="A16395" t="str">
            <v>CCIN001910-15000-002</v>
          </cell>
          <cell r="I16395">
            <v>500000</v>
          </cell>
        </row>
        <row r="16396">
          <cell r="A16396" t="str">
            <v>CCIN001910-16000-002</v>
          </cell>
          <cell r="I16396">
            <v>700000</v>
          </cell>
        </row>
        <row r="16397">
          <cell r="A16397" t="str">
            <v>CCIN001910-17000-002</v>
          </cell>
          <cell r="I16397">
            <v>800000</v>
          </cell>
        </row>
        <row r="16398">
          <cell r="A16398" t="str">
            <v>CCIN001910-18000-002</v>
          </cell>
          <cell r="I16398">
            <v>800000</v>
          </cell>
        </row>
        <row r="16399">
          <cell r="A16399" t="str">
            <v>CCIN001910-19000-002</v>
          </cell>
          <cell r="I16399">
            <v>800000</v>
          </cell>
        </row>
        <row r="16400">
          <cell r="A16400" t="str">
            <v>CCIN001910-20000-002</v>
          </cell>
          <cell r="I16400">
            <v>800000</v>
          </cell>
        </row>
        <row r="16401">
          <cell r="A16401" t="str">
            <v>CCIN001910-2000-001</v>
          </cell>
          <cell r="I16401">
            <v>100000</v>
          </cell>
        </row>
        <row r="16402">
          <cell r="A16402" t="str">
            <v>CCIN001910-2000-002</v>
          </cell>
          <cell r="I16402">
            <v>100000</v>
          </cell>
        </row>
        <row r="16403">
          <cell r="A16403" t="str">
            <v>CCIN001910-2000-005</v>
          </cell>
          <cell r="I16403">
            <v>1000000</v>
          </cell>
        </row>
        <row r="16404">
          <cell r="A16404" t="str">
            <v>CCIN001910-3000-001</v>
          </cell>
          <cell r="I16404">
            <v>150000</v>
          </cell>
        </row>
        <row r="16405">
          <cell r="A16405" t="str">
            <v>CCIN001910-3000-002</v>
          </cell>
          <cell r="I16405">
            <v>400000</v>
          </cell>
        </row>
        <row r="16406">
          <cell r="A16406" t="str">
            <v>CCIN001910-4000-001</v>
          </cell>
          <cell r="I16406">
            <v>250000</v>
          </cell>
        </row>
        <row r="16407">
          <cell r="A16407" t="str">
            <v>CCIN001910-4000-002</v>
          </cell>
          <cell r="I16407">
            <v>500000</v>
          </cell>
        </row>
        <row r="16408">
          <cell r="A16408" t="str">
            <v>CCIN001910-5000-002</v>
          </cell>
          <cell r="I16408">
            <v>500000</v>
          </cell>
        </row>
        <row r="16409">
          <cell r="A16409" t="str">
            <v>CCIN001910-6000-001</v>
          </cell>
          <cell r="I16409">
            <v>100000</v>
          </cell>
        </row>
        <row r="16410">
          <cell r="A16410" t="str">
            <v>CCIN001910-6000-002</v>
          </cell>
          <cell r="I16410">
            <v>500000</v>
          </cell>
        </row>
        <row r="16411">
          <cell r="A16411" t="str">
            <v>CCIN001910-7000-002</v>
          </cell>
          <cell r="I16411">
            <v>500000</v>
          </cell>
        </row>
        <row r="16412">
          <cell r="A16412" t="str">
            <v>CCIN001910-8000-001</v>
          </cell>
          <cell r="I16412">
            <v>150000</v>
          </cell>
        </row>
        <row r="16413">
          <cell r="A16413" t="str">
            <v>CCIN001910-8000-002</v>
          </cell>
          <cell r="I16413">
            <v>500000</v>
          </cell>
        </row>
        <row r="16414">
          <cell r="A16414" t="str">
            <v>CCIN001910-9000-001</v>
          </cell>
          <cell r="I16414">
            <v>100000</v>
          </cell>
        </row>
        <row r="16415">
          <cell r="A16415" t="str">
            <v>CCIN001910-9000-002</v>
          </cell>
          <cell r="I16415">
            <v>500000</v>
          </cell>
        </row>
        <row r="16416">
          <cell r="A16416" t="str">
            <v>CCIN001911-1000-001</v>
          </cell>
          <cell r="I16416">
            <v>200000</v>
          </cell>
        </row>
        <row r="16417">
          <cell r="A16417" t="str">
            <v>CCIN001911-1000-005</v>
          </cell>
          <cell r="I16417">
            <v>60000</v>
          </cell>
        </row>
        <row r="16418">
          <cell r="A16418" t="str">
            <v>CCIN001912-1000-001</v>
          </cell>
          <cell r="I16418">
            <v>171000</v>
          </cell>
        </row>
        <row r="16419">
          <cell r="A16419" t="str">
            <v>CCIN001912-1000-005</v>
          </cell>
          <cell r="I16419">
            <v>150000</v>
          </cell>
        </row>
        <row r="16420">
          <cell r="A16420" t="str">
            <v>CCIN001912-2000-005</v>
          </cell>
          <cell r="I16420">
            <v>147873</v>
          </cell>
        </row>
        <row r="16421">
          <cell r="A16421" t="str">
            <v>CCIN001913-1000-002</v>
          </cell>
          <cell r="I16421">
            <v>277767</v>
          </cell>
        </row>
        <row r="16422">
          <cell r="A16422" t="str">
            <v>CCIN001913-1000-005</v>
          </cell>
          <cell r="I16422">
            <v>250000</v>
          </cell>
        </row>
        <row r="16423">
          <cell r="A16423" t="str">
            <v>CCIN001913-11000-001</v>
          </cell>
          <cell r="I16423">
            <v>224000</v>
          </cell>
        </row>
        <row r="16424">
          <cell r="A16424" t="str">
            <v>CCIN001913-12000-001</v>
          </cell>
          <cell r="I16424">
            <v>441064</v>
          </cell>
        </row>
        <row r="16425">
          <cell r="A16425" t="str">
            <v>CCIN001913-13000-001</v>
          </cell>
          <cell r="I16425">
            <v>60000</v>
          </cell>
        </row>
        <row r="16426">
          <cell r="A16426" t="str">
            <v>CCIN001913-14000-001</v>
          </cell>
          <cell r="I16426">
            <v>60000</v>
          </cell>
        </row>
        <row r="16427">
          <cell r="A16427" t="str">
            <v>CCIN001913-15000-001</v>
          </cell>
          <cell r="I16427">
            <v>100000</v>
          </cell>
        </row>
        <row r="16428">
          <cell r="A16428" t="str">
            <v>CCIN001913-16000-001</v>
          </cell>
          <cell r="I16428">
            <v>100000</v>
          </cell>
        </row>
        <row r="16429">
          <cell r="A16429" t="str">
            <v>CCIN001913-17000-001</v>
          </cell>
          <cell r="I16429">
            <v>100000</v>
          </cell>
        </row>
        <row r="16430">
          <cell r="A16430" t="str">
            <v>CCIN001913-18000-001</v>
          </cell>
          <cell r="I16430">
            <v>100000</v>
          </cell>
        </row>
        <row r="16431">
          <cell r="A16431" t="str">
            <v>CCIN001913-19000-001</v>
          </cell>
          <cell r="I16431">
            <v>100000</v>
          </cell>
        </row>
        <row r="16432">
          <cell r="A16432" t="str">
            <v>CCIN001913-20000-001</v>
          </cell>
          <cell r="I16432">
            <v>400000</v>
          </cell>
        </row>
        <row r="16433">
          <cell r="A16433" t="str">
            <v>CCIN001913-2000-001</v>
          </cell>
          <cell r="I16433">
            <v>543086</v>
          </cell>
        </row>
        <row r="16434">
          <cell r="A16434" t="str">
            <v>CCIN001913-21000-001</v>
          </cell>
          <cell r="I16434">
            <v>140000</v>
          </cell>
        </row>
        <row r="16435">
          <cell r="A16435" t="str">
            <v>CCIN001913-22000-001</v>
          </cell>
          <cell r="I16435">
            <v>200000</v>
          </cell>
        </row>
        <row r="16436">
          <cell r="A16436" t="str">
            <v>CCIN001913-23000-001</v>
          </cell>
          <cell r="I16436">
            <v>200000</v>
          </cell>
        </row>
        <row r="16437">
          <cell r="A16437" t="str">
            <v>CCIN001913-24000-001</v>
          </cell>
          <cell r="I16437">
            <v>200000</v>
          </cell>
        </row>
        <row r="16438">
          <cell r="A16438" t="str">
            <v>CCIN001913-25000-001</v>
          </cell>
          <cell r="I16438">
            <v>100000</v>
          </cell>
        </row>
        <row r="16439">
          <cell r="A16439" t="str">
            <v>CCIN001913-27000-001</v>
          </cell>
          <cell r="I16439">
            <v>200000</v>
          </cell>
        </row>
        <row r="16440">
          <cell r="A16440" t="str">
            <v>CCIN001913-28000-001</v>
          </cell>
          <cell r="I16440">
            <v>200000</v>
          </cell>
        </row>
        <row r="16441">
          <cell r="A16441" t="str">
            <v>CCIN001913-29000-001</v>
          </cell>
          <cell r="I16441">
            <v>525625</v>
          </cell>
        </row>
        <row r="16442">
          <cell r="A16442" t="str">
            <v>CCIN001913-30000-001</v>
          </cell>
          <cell r="I16442">
            <v>300000</v>
          </cell>
        </row>
        <row r="16443">
          <cell r="A16443" t="str">
            <v>CCIN001913-3000-001</v>
          </cell>
          <cell r="I16443">
            <v>537917</v>
          </cell>
        </row>
        <row r="16444">
          <cell r="A16444" t="str">
            <v>CCIN001913-31000-001</v>
          </cell>
          <cell r="I16444">
            <v>300000</v>
          </cell>
        </row>
        <row r="16445">
          <cell r="A16445" t="str">
            <v>CCIN001913-32000-001</v>
          </cell>
          <cell r="I16445">
            <v>300000</v>
          </cell>
        </row>
        <row r="16446">
          <cell r="A16446" t="str">
            <v>CCIN001913-33000-001</v>
          </cell>
          <cell r="I16446">
            <v>300000</v>
          </cell>
        </row>
        <row r="16447">
          <cell r="A16447" t="str">
            <v>CCIN001913-34000-001</v>
          </cell>
          <cell r="I16447">
            <v>400000</v>
          </cell>
        </row>
        <row r="16448">
          <cell r="A16448" t="str">
            <v>CCIN001913-35000-001</v>
          </cell>
          <cell r="I16448">
            <v>400000</v>
          </cell>
        </row>
        <row r="16449">
          <cell r="A16449" t="str">
            <v>CCIN001913-36000-001</v>
          </cell>
          <cell r="I16449">
            <v>400000</v>
          </cell>
        </row>
        <row r="16450">
          <cell r="A16450" t="str">
            <v>CCIN001913-37000-001</v>
          </cell>
          <cell r="I16450">
            <v>400000</v>
          </cell>
        </row>
        <row r="16451">
          <cell r="A16451" t="str">
            <v>CCIN001913-38000-001</v>
          </cell>
          <cell r="I16451">
            <v>400000</v>
          </cell>
        </row>
        <row r="16452">
          <cell r="A16452" t="str">
            <v>CCIN001913-39000-001</v>
          </cell>
          <cell r="I16452">
            <v>400000</v>
          </cell>
        </row>
        <row r="16453">
          <cell r="A16453" t="str">
            <v>CCIN001913-9000-001</v>
          </cell>
          <cell r="I16453">
            <v>543086</v>
          </cell>
        </row>
        <row r="16454">
          <cell r="A16454" t="str">
            <v>CCIN001914-1000-001</v>
          </cell>
          <cell r="I16454">
            <v>400000</v>
          </cell>
        </row>
        <row r="16455">
          <cell r="A16455" t="str">
            <v>CCIN001914-1000-002</v>
          </cell>
          <cell r="I16455">
            <v>85000</v>
          </cell>
        </row>
        <row r="16456">
          <cell r="A16456" t="str">
            <v>CCIN001914-1000-005</v>
          </cell>
          <cell r="I16456">
            <v>70000</v>
          </cell>
        </row>
        <row r="16457">
          <cell r="A16457" t="str">
            <v>CCIN001914-2000-005</v>
          </cell>
          <cell r="I16457">
            <v>100000</v>
          </cell>
        </row>
        <row r="16458">
          <cell r="A16458" t="str">
            <v>CCIN001914-3000-005</v>
          </cell>
          <cell r="I16458">
            <v>60000</v>
          </cell>
        </row>
        <row r="16459">
          <cell r="A16459" t="str">
            <v>CCIN001915-1000-005</v>
          </cell>
          <cell r="I16459">
            <v>100000</v>
          </cell>
        </row>
        <row r="16460">
          <cell r="A16460" t="str">
            <v>CCIN001915-2000-001</v>
          </cell>
          <cell r="I16460">
            <v>620000</v>
          </cell>
        </row>
        <row r="16461">
          <cell r="A16461" t="str">
            <v>CCIN001916-1000-001</v>
          </cell>
          <cell r="I16461">
            <v>345000</v>
          </cell>
        </row>
        <row r="16462">
          <cell r="A16462" t="str">
            <v>CCIN001916-1000-002</v>
          </cell>
          <cell r="I16462">
            <v>2000000</v>
          </cell>
        </row>
        <row r="16463">
          <cell r="A16463" t="str">
            <v>CCIN001916-1000-005</v>
          </cell>
          <cell r="I16463">
            <v>17000</v>
          </cell>
        </row>
        <row r="16464">
          <cell r="A16464" t="str">
            <v>CCIN001917-1000-001</v>
          </cell>
          <cell r="I16464">
            <v>200000</v>
          </cell>
        </row>
        <row r="16465">
          <cell r="A16465" t="str">
            <v>CCIN001917-1000-002</v>
          </cell>
          <cell r="I16465">
            <v>160000</v>
          </cell>
        </row>
        <row r="16466">
          <cell r="A16466" t="str">
            <v>CCIN001918-1000-002</v>
          </cell>
          <cell r="I16466">
            <v>350000</v>
          </cell>
        </row>
        <row r="16467">
          <cell r="A16467" t="str">
            <v>CCIN001918-1000-005</v>
          </cell>
          <cell r="I16467">
            <v>320000</v>
          </cell>
        </row>
        <row r="16468">
          <cell r="A16468" t="str">
            <v>CCIN001919-1000-001</v>
          </cell>
          <cell r="I16468">
            <v>213298</v>
          </cell>
        </row>
        <row r="16469">
          <cell r="A16469" t="str">
            <v>CCIN001919-1000-002</v>
          </cell>
          <cell r="I16469">
            <v>3618000</v>
          </cell>
        </row>
        <row r="16470">
          <cell r="A16470" t="str">
            <v>CCIN001919-1000-005</v>
          </cell>
          <cell r="I16470">
            <v>5355000</v>
          </cell>
        </row>
        <row r="16471">
          <cell r="A16471" t="str">
            <v>CCIN001919-2000-002</v>
          </cell>
          <cell r="I16471">
            <v>300000</v>
          </cell>
        </row>
        <row r="16472">
          <cell r="A16472" t="str">
            <v>CCIN001919-3000-002</v>
          </cell>
          <cell r="I16472">
            <v>500000</v>
          </cell>
        </row>
        <row r="16473">
          <cell r="A16473" t="str">
            <v>CCIN001919-4000-002</v>
          </cell>
          <cell r="I16473">
            <v>500000</v>
          </cell>
        </row>
        <row r="16474">
          <cell r="A16474" t="str">
            <v>CCIN001919-5000-002</v>
          </cell>
          <cell r="I16474">
            <v>600000</v>
          </cell>
        </row>
        <row r="16475">
          <cell r="A16475" t="str">
            <v>CCIN001919-6000-002</v>
          </cell>
          <cell r="I16475">
            <v>600000</v>
          </cell>
        </row>
        <row r="16476">
          <cell r="A16476" t="str">
            <v>CCIN001919-7000-002</v>
          </cell>
          <cell r="I16476">
            <v>600000</v>
          </cell>
        </row>
        <row r="16477">
          <cell r="A16477" t="str">
            <v>CCIN001919-8000-002</v>
          </cell>
          <cell r="I16477">
            <v>700000</v>
          </cell>
        </row>
        <row r="16478">
          <cell r="A16478" t="str">
            <v>CCIN001919-9000-002</v>
          </cell>
          <cell r="I16478">
            <v>700000</v>
          </cell>
        </row>
        <row r="16479">
          <cell r="A16479" t="str">
            <v>CCIN001920-1000-001</v>
          </cell>
          <cell r="I16479">
            <v>225000</v>
          </cell>
        </row>
        <row r="16480">
          <cell r="A16480" t="str">
            <v>CCIN001920-1000-002</v>
          </cell>
          <cell r="I16480">
            <v>60000</v>
          </cell>
        </row>
        <row r="16481">
          <cell r="A16481" t="str">
            <v>CCIN001920-1000-005</v>
          </cell>
          <cell r="I16481">
            <v>60000</v>
          </cell>
        </row>
        <row r="16482">
          <cell r="A16482" t="str">
            <v>CCIN001920-2000-001</v>
          </cell>
          <cell r="I16482">
            <v>225000</v>
          </cell>
        </row>
        <row r="16483">
          <cell r="A16483" t="str">
            <v>CCIN001920-2000-002</v>
          </cell>
          <cell r="I16483">
            <v>60000</v>
          </cell>
        </row>
        <row r="16484">
          <cell r="A16484" t="str">
            <v>CCIN001920-2000-005</v>
          </cell>
          <cell r="I16484">
            <v>20000</v>
          </cell>
        </row>
        <row r="16485">
          <cell r="A16485" t="str">
            <v>CCIN001920-3000-005</v>
          </cell>
          <cell r="I16485">
            <v>150000</v>
          </cell>
        </row>
        <row r="16486">
          <cell r="A16486" t="str">
            <v>CCIN001921-1000-002</v>
          </cell>
          <cell r="I16486">
            <v>180000</v>
          </cell>
        </row>
        <row r="16487">
          <cell r="A16487" t="str">
            <v>CCIN001921-1000-005</v>
          </cell>
          <cell r="I16487">
            <v>80000</v>
          </cell>
        </row>
        <row r="16488">
          <cell r="A16488" t="str">
            <v>CCIN001922-1000-002</v>
          </cell>
          <cell r="I16488">
            <v>50000</v>
          </cell>
        </row>
        <row r="16489">
          <cell r="A16489" t="str">
            <v>CCIN001922-1000-005</v>
          </cell>
          <cell r="I16489">
            <v>2180926.5099999998</v>
          </cell>
        </row>
        <row r="16490">
          <cell r="A16490" t="str">
            <v>CCIN001922-2000-001</v>
          </cell>
          <cell r="I16490">
            <v>114000</v>
          </cell>
        </row>
        <row r="16491">
          <cell r="A16491" t="str">
            <v>CCIN001922-2000-005</v>
          </cell>
          <cell r="I16491">
            <v>2327388</v>
          </cell>
        </row>
        <row r="16492">
          <cell r="A16492" t="str">
            <v>CCIN001923-1000-001</v>
          </cell>
          <cell r="I16492">
            <v>535000</v>
          </cell>
        </row>
        <row r="16493">
          <cell r="A16493" t="str">
            <v>CCIN001923-1000-002</v>
          </cell>
          <cell r="I16493">
            <v>348000</v>
          </cell>
        </row>
        <row r="16494">
          <cell r="A16494" t="str">
            <v>CCIN001923-1000-005</v>
          </cell>
          <cell r="I16494">
            <v>110082</v>
          </cell>
        </row>
        <row r="16495">
          <cell r="A16495" t="str">
            <v>CCIN001923-2000-002</v>
          </cell>
          <cell r="I16495">
            <v>375000</v>
          </cell>
        </row>
        <row r="16496">
          <cell r="A16496" t="str">
            <v>CCIN001923-2000-005</v>
          </cell>
          <cell r="I16496">
            <v>220000</v>
          </cell>
        </row>
        <row r="16497">
          <cell r="A16497" t="str">
            <v>CCIN001924-1000-001</v>
          </cell>
          <cell r="I16497">
            <v>228000</v>
          </cell>
        </row>
        <row r="16498">
          <cell r="A16498" t="str">
            <v>CCIN001924-1000-002</v>
          </cell>
          <cell r="I16498">
            <v>48750</v>
          </cell>
        </row>
        <row r="16499">
          <cell r="A16499" t="str">
            <v>CCIN001924-2000-001</v>
          </cell>
          <cell r="I16499">
            <v>1000000</v>
          </cell>
        </row>
        <row r="16500">
          <cell r="A16500" t="str">
            <v>CCIN001924-2000-005</v>
          </cell>
          <cell r="I16500">
            <v>267357</v>
          </cell>
        </row>
        <row r="16501">
          <cell r="A16501" t="str">
            <v>CCIN001924-3000-001</v>
          </cell>
          <cell r="I16501">
            <v>250000</v>
          </cell>
        </row>
        <row r="16502">
          <cell r="A16502" t="str">
            <v>CCIN001924-4000-001</v>
          </cell>
          <cell r="I16502">
            <v>440000</v>
          </cell>
        </row>
        <row r="16503">
          <cell r="A16503" t="str">
            <v>CCIN001924-6000-001</v>
          </cell>
          <cell r="I16503">
            <v>350000</v>
          </cell>
        </row>
        <row r="16504">
          <cell r="A16504" t="str">
            <v>CCIN001925-1000-001</v>
          </cell>
          <cell r="I16504">
            <v>100000</v>
          </cell>
        </row>
        <row r="16505">
          <cell r="A16505" t="str">
            <v>CCIN001925-1000-005</v>
          </cell>
          <cell r="I16505">
            <v>50000</v>
          </cell>
        </row>
        <row r="16506">
          <cell r="A16506" t="str">
            <v>CCIN001925-2000-001</v>
          </cell>
          <cell r="I16506">
            <v>96000</v>
          </cell>
        </row>
        <row r="16507">
          <cell r="A16507" t="str">
            <v>CCIN001925-3000-001</v>
          </cell>
          <cell r="I16507">
            <v>200000</v>
          </cell>
        </row>
        <row r="16508">
          <cell r="A16508" t="str">
            <v>CCIN001925-7000-001</v>
          </cell>
          <cell r="I16508">
            <v>50000</v>
          </cell>
        </row>
        <row r="16509">
          <cell r="A16509" t="str">
            <v>CCIN001925-9000-001</v>
          </cell>
          <cell r="I16509">
            <v>50000</v>
          </cell>
        </row>
        <row r="16510">
          <cell r="A16510" t="str">
            <v>CCIN001926-1000-002</v>
          </cell>
          <cell r="I16510">
            <v>1200000</v>
          </cell>
        </row>
        <row r="16511">
          <cell r="A16511" t="str">
            <v>CCIN001926-1000-005</v>
          </cell>
          <cell r="I16511">
            <v>80000</v>
          </cell>
        </row>
        <row r="16512">
          <cell r="A16512" t="str">
            <v>CCIN001926-2000-002</v>
          </cell>
          <cell r="I16512">
            <v>1200000</v>
          </cell>
        </row>
        <row r="16513">
          <cell r="A16513" t="str">
            <v>CCIN001926-3000-002</v>
          </cell>
          <cell r="I16513">
            <v>1200000</v>
          </cell>
        </row>
        <row r="16514">
          <cell r="A16514" t="str">
            <v>CCIN001927-1000-001</v>
          </cell>
          <cell r="I16514">
            <v>210000</v>
          </cell>
        </row>
        <row r="16515">
          <cell r="A16515" t="str">
            <v>CCIN001927-1000-002</v>
          </cell>
          <cell r="I16515">
            <v>73684</v>
          </cell>
        </row>
        <row r="16516">
          <cell r="A16516" t="str">
            <v>CCIN001927-1000-005</v>
          </cell>
          <cell r="I16516">
            <v>120000</v>
          </cell>
        </row>
        <row r="16517">
          <cell r="A16517" t="str">
            <v>CCIN001927-2000-005</v>
          </cell>
          <cell r="I16517">
            <v>339379</v>
          </cell>
        </row>
        <row r="16518">
          <cell r="A16518" t="str">
            <v>CCIN001928-1000-001</v>
          </cell>
          <cell r="I16518">
            <v>543086</v>
          </cell>
        </row>
        <row r="16519">
          <cell r="A16519" t="str">
            <v>CCIN001928-1000-002</v>
          </cell>
          <cell r="I16519">
            <v>222211</v>
          </cell>
        </row>
        <row r="16520">
          <cell r="A16520" t="str">
            <v>CCIN001928-2000-005</v>
          </cell>
          <cell r="I16520">
            <v>300000</v>
          </cell>
        </row>
        <row r="16521">
          <cell r="A16521" t="str">
            <v>CCIN001929-1000-005</v>
          </cell>
          <cell r="I16521">
            <v>150000</v>
          </cell>
        </row>
        <row r="16522">
          <cell r="A16522" t="str">
            <v>CCIN001930-1000-001</v>
          </cell>
          <cell r="I16522">
            <v>2500000</v>
          </cell>
        </row>
        <row r="16523">
          <cell r="A16523" t="str">
            <v>CCIN001930-1000-005</v>
          </cell>
          <cell r="I16523">
            <v>272000</v>
          </cell>
        </row>
        <row r="16524">
          <cell r="A16524" t="str">
            <v>CCIN001930-3000-001</v>
          </cell>
          <cell r="I16524">
            <v>2500000</v>
          </cell>
        </row>
        <row r="16525">
          <cell r="A16525" t="str">
            <v>CCIN001930-4000-001</v>
          </cell>
          <cell r="I16525">
            <v>1000000</v>
          </cell>
        </row>
        <row r="16526">
          <cell r="A16526" t="str">
            <v>CCIN001930-4000-005</v>
          </cell>
          <cell r="I16526">
            <v>272000</v>
          </cell>
        </row>
        <row r="16527">
          <cell r="A16527" t="str">
            <v>CCIN001930-5000-001</v>
          </cell>
          <cell r="I16527">
            <v>150000</v>
          </cell>
        </row>
        <row r="16528">
          <cell r="A16528" t="str">
            <v>CCIN001931-1000-001</v>
          </cell>
          <cell r="I16528">
            <v>2000000</v>
          </cell>
        </row>
        <row r="16529">
          <cell r="A16529" t="str">
            <v>CCIN001931-1000-002</v>
          </cell>
          <cell r="I16529">
            <v>130000</v>
          </cell>
        </row>
        <row r="16530">
          <cell r="A16530" t="str">
            <v>CCIN001932-1000-001</v>
          </cell>
          <cell r="I16530">
            <v>100000</v>
          </cell>
        </row>
        <row r="16531">
          <cell r="A16531" t="str">
            <v>CCIN001932-1000-002</v>
          </cell>
          <cell r="I16531">
            <v>35000</v>
          </cell>
        </row>
        <row r="16532">
          <cell r="A16532" t="str">
            <v>CCIN001932-1000-005</v>
          </cell>
          <cell r="I16532">
            <v>686000</v>
          </cell>
        </row>
        <row r="16533">
          <cell r="A16533" t="str">
            <v>CCIN001933-1000-001</v>
          </cell>
          <cell r="I16533">
            <v>1064362</v>
          </cell>
        </row>
        <row r="16534">
          <cell r="A16534" t="str">
            <v>CCIN001934-1000-001</v>
          </cell>
          <cell r="I16534">
            <v>569000</v>
          </cell>
        </row>
        <row r="16535">
          <cell r="A16535" t="str">
            <v>CCIN001934-1000-002</v>
          </cell>
          <cell r="I16535">
            <v>65000</v>
          </cell>
        </row>
        <row r="16536">
          <cell r="A16536" t="str">
            <v>CCIN001934-1000-005</v>
          </cell>
          <cell r="I16536">
            <v>922570</v>
          </cell>
        </row>
        <row r="16537">
          <cell r="A16537" t="str">
            <v>CCIN001934-2000-001</v>
          </cell>
          <cell r="I16537">
            <v>350000</v>
          </cell>
        </row>
        <row r="16538">
          <cell r="A16538" t="str">
            <v>CCIN001934-2000-002</v>
          </cell>
          <cell r="I16538">
            <v>65000</v>
          </cell>
        </row>
        <row r="16539">
          <cell r="A16539" t="str">
            <v>CCIN001935-1000-005</v>
          </cell>
          <cell r="I16539">
            <v>450000</v>
          </cell>
        </row>
        <row r="16540">
          <cell r="A16540" t="str">
            <v>CCIN001935-2000-001</v>
          </cell>
          <cell r="I16540">
            <v>300000</v>
          </cell>
        </row>
        <row r="16541">
          <cell r="A16541" t="str">
            <v>CCIN001936-1000-001</v>
          </cell>
          <cell r="I16541">
            <v>1368000</v>
          </cell>
        </row>
        <row r="16542">
          <cell r="A16542" t="str">
            <v>CCIN001936-1000-002</v>
          </cell>
          <cell r="I16542">
            <v>70000</v>
          </cell>
        </row>
        <row r="16543">
          <cell r="A16543" t="str">
            <v>CCIN001936-1000-005</v>
          </cell>
          <cell r="I16543">
            <v>141000</v>
          </cell>
        </row>
        <row r="16544">
          <cell r="A16544" t="str">
            <v>CCIN001936-3000-001</v>
          </cell>
          <cell r="I16544">
            <v>1368000</v>
          </cell>
        </row>
        <row r="16545">
          <cell r="A16545" t="str">
            <v>CCIN001936-4000-001</v>
          </cell>
          <cell r="I16545">
            <v>1368000</v>
          </cell>
        </row>
        <row r="16546">
          <cell r="A16546" t="str">
            <v>CCIN001936-5000-001</v>
          </cell>
          <cell r="I16546">
            <v>1368000</v>
          </cell>
        </row>
        <row r="16547">
          <cell r="A16547" t="str">
            <v>CCIN001936-6000-001</v>
          </cell>
          <cell r="I16547">
            <v>1368000</v>
          </cell>
        </row>
        <row r="16548">
          <cell r="A16548" t="str">
            <v>CCIN001937-1000-002</v>
          </cell>
          <cell r="I16548">
            <v>10000</v>
          </cell>
        </row>
        <row r="16549">
          <cell r="A16549" t="str">
            <v>CCIN001937-1000-005</v>
          </cell>
          <cell r="I16549">
            <v>400000</v>
          </cell>
        </row>
        <row r="16550">
          <cell r="A16550" t="str">
            <v>CCIN001937-4000-001</v>
          </cell>
          <cell r="I16550">
            <v>4266490</v>
          </cell>
        </row>
        <row r="16551">
          <cell r="A16551" t="str">
            <v>CCIN001937-5000-001</v>
          </cell>
          <cell r="I16551">
            <v>4379907</v>
          </cell>
        </row>
        <row r="16552">
          <cell r="A16552" t="str">
            <v>CCIN001937-6000-001</v>
          </cell>
          <cell r="I16552">
            <v>3011786</v>
          </cell>
        </row>
        <row r="16553">
          <cell r="A16553" t="str">
            <v>CCIN001937-7000-001</v>
          </cell>
          <cell r="I16553">
            <v>3220766</v>
          </cell>
        </row>
        <row r="16554">
          <cell r="A16554" t="str">
            <v>CCIN001937-8000-001</v>
          </cell>
          <cell r="I16554">
            <v>4000000</v>
          </cell>
        </row>
        <row r="16555">
          <cell r="A16555" t="str">
            <v>CCIN001937-9000-001</v>
          </cell>
          <cell r="I16555">
            <v>4144050</v>
          </cell>
        </row>
        <row r="16556">
          <cell r="A16556" t="str">
            <v>CCIN001938-1000-001</v>
          </cell>
          <cell r="I16556">
            <v>252000</v>
          </cell>
        </row>
        <row r="16557">
          <cell r="A16557" t="str">
            <v>CCIN001938-1000-002</v>
          </cell>
          <cell r="I16557">
            <v>300000</v>
          </cell>
        </row>
        <row r="16558">
          <cell r="A16558" t="str">
            <v>CCIN001938-2000-002</v>
          </cell>
          <cell r="I16558">
            <v>300000</v>
          </cell>
        </row>
        <row r="16559">
          <cell r="A16559" t="str">
            <v>CCIN001938-2000-005</v>
          </cell>
          <cell r="I16559">
            <v>56500</v>
          </cell>
        </row>
        <row r="16560">
          <cell r="A16560" t="str">
            <v>CCIN001938-3000-005</v>
          </cell>
          <cell r="I16560">
            <v>116500</v>
          </cell>
        </row>
        <row r="16561">
          <cell r="A16561" t="str">
            <v>CCIN001939-2000-001</v>
          </cell>
          <cell r="I16561">
            <v>100000</v>
          </cell>
        </row>
        <row r="16562">
          <cell r="A16562" t="str">
            <v>CCIN001940-1000-001</v>
          </cell>
          <cell r="I16562">
            <v>250000</v>
          </cell>
        </row>
        <row r="16563">
          <cell r="A16563" t="str">
            <v>CCIN001940-2000-001</v>
          </cell>
          <cell r="I16563">
            <v>326948</v>
          </cell>
        </row>
        <row r="16564">
          <cell r="A16564" t="str">
            <v>CCIN001940-3000-001</v>
          </cell>
          <cell r="I16564">
            <v>350000</v>
          </cell>
        </row>
        <row r="16565">
          <cell r="A16565" t="str">
            <v>CCIN001940-4000-001</v>
          </cell>
          <cell r="I16565">
            <v>35000</v>
          </cell>
        </row>
        <row r="16566">
          <cell r="A16566" t="str">
            <v>CCIN001940-6000-001</v>
          </cell>
          <cell r="I16566">
            <v>415433</v>
          </cell>
        </row>
        <row r="16567">
          <cell r="A16567" t="str">
            <v>CCIN001940-7000-001</v>
          </cell>
          <cell r="I16567">
            <v>35000</v>
          </cell>
        </row>
        <row r="16568">
          <cell r="A16568" t="str">
            <v>CCIN001940-8000-001</v>
          </cell>
          <cell r="I16568">
            <v>40000</v>
          </cell>
        </row>
        <row r="16569">
          <cell r="A16569" t="str">
            <v>CCIN001941-1000-001</v>
          </cell>
          <cell r="I16569">
            <v>70000</v>
          </cell>
        </row>
        <row r="16570">
          <cell r="A16570" t="str">
            <v>CCIN001941-1000-002</v>
          </cell>
          <cell r="I16570">
            <v>650000</v>
          </cell>
        </row>
        <row r="16571">
          <cell r="A16571" t="str">
            <v>CCIN001941-1000-005</v>
          </cell>
          <cell r="I16571">
            <v>400000</v>
          </cell>
        </row>
        <row r="16572">
          <cell r="A16572" t="str">
            <v>CCIN001941-2000-001</v>
          </cell>
          <cell r="I16572">
            <v>60000</v>
          </cell>
        </row>
        <row r="16573">
          <cell r="A16573" t="str">
            <v>CCIN001941-3000-001</v>
          </cell>
          <cell r="I16573">
            <v>100000</v>
          </cell>
        </row>
        <row r="16574">
          <cell r="A16574" t="str">
            <v>CCIN001941-4000-001</v>
          </cell>
          <cell r="I16574">
            <v>100000</v>
          </cell>
        </row>
        <row r="16575">
          <cell r="A16575" t="str">
            <v>CCIN001941-5000-001</v>
          </cell>
          <cell r="I16575">
            <v>100000</v>
          </cell>
        </row>
        <row r="16576">
          <cell r="A16576" t="str">
            <v>CCIN001942-1000-001</v>
          </cell>
          <cell r="I16576">
            <v>100000</v>
          </cell>
        </row>
        <row r="16577">
          <cell r="A16577" t="str">
            <v>CCIN001942-1000-002</v>
          </cell>
          <cell r="I16577">
            <v>85000</v>
          </cell>
        </row>
        <row r="16578">
          <cell r="A16578" t="str">
            <v>CCIN001942-1000-005</v>
          </cell>
          <cell r="I16578">
            <v>161067</v>
          </cell>
        </row>
        <row r="16579">
          <cell r="A16579" t="str">
            <v>CCIN001942-2000-005</v>
          </cell>
          <cell r="I16579">
            <v>150000</v>
          </cell>
        </row>
        <row r="16580">
          <cell r="A16580" t="str">
            <v>CCIN001943-1000-001</v>
          </cell>
          <cell r="I16580">
            <v>165000</v>
          </cell>
        </row>
        <row r="16581">
          <cell r="A16581" t="str">
            <v>CCIN001943-1000-002</v>
          </cell>
          <cell r="I16581">
            <v>119000</v>
          </cell>
        </row>
        <row r="16582">
          <cell r="A16582" t="str">
            <v>CCIN001943-1000-005</v>
          </cell>
          <cell r="I16582">
            <v>150000</v>
          </cell>
        </row>
        <row r="16583">
          <cell r="A16583" t="str">
            <v>CCIN001943-2000-002</v>
          </cell>
          <cell r="I16583">
            <v>214400</v>
          </cell>
        </row>
        <row r="16584">
          <cell r="A16584" t="str">
            <v>CCIN001944-1000-001</v>
          </cell>
          <cell r="I16584">
            <v>325000</v>
          </cell>
        </row>
        <row r="16585">
          <cell r="A16585" t="str">
            <v>CCIN001944-1000-002</v>
          </cell>
          <cell r="I16585">
            <v>700000</v>
          </cell>
        </row>
        <row r="16586">
          <cell r="A16586" t="str">
            <v>CCIN001944-1000-005</v>
          </cell>
          <cell r="I16586">
            <v>500000</v>
          </cell>
        </row>
        <row r="16587">
          <cell r="A16587" t="str">
            <v>CCIN001944-2000-001</v>
          </cell>
          <cell r="I16587">
            <v>647447</v>
          </cell>
        </row>
        <row r="16588">
          <cell r="A16588" t="str">
            <v>CCIN001944-3000-001</v>
          </cell>
          <cell r="I16588">
            <v>723349</v>
          </cell>
        </row>
        <row r="16589">
          <cell r="A16589" t="str">
            <v>CCIN001945-1000-001</v>
          </cell>
          <cell r="I16589">
            <v>436703</v>
          </cell>
        </row>
        <row r="16590">
          <cell r="A16590" t="str">
            <v>CCIN001945-1000-002</v>
          </cell>
          <cell r="I16590">
            <v>4267128</v>
          </cell>
        </row>
        <row r="16591">
          <cell r="A16591" t="str">
            <v>CCIN001945-1000-005</v>
          </cell>
          <cell r="I16591">
            <v>50000</v>
          </cell>
        </row>
        <row r="16592">
          <cell r="A16592" t="str">
            <v>CCIN001946-1000-001</v>
          </cell>
          <cell r="I16592">
            <v>305000</v>
          </cell>
        </row>
        <row r="16593">
          <cell r="A16593" t="str">
            <v>CCIN001946-1000-002</v>
          </cell>
          <cell r="I16593">
            <v>1022447</v>
          </cell>
        </row>
        <row r="16594">
          <cell r="A16594" t="str">
            <v>CCIN001946-1000-005</v>
          </cell>
          <cell r="I16594">
            <v>200000</v>
          </cell>
        </row>
        <row r="16595">
          <cell r="A16595" t="str">
            <v>CCIN001947-1000-002</v>
          </cell>
          <cell r="I16595">
            <v>1000000</v>
          </cell>
        </row>
        <row r="16596">
          <cell r="A16596" t="str">
            <v>CCIN001948-1000-001</v>
          </cell>
          <cell r="I16596">
            <v>200000</v>
          </cell>
        </row>
        <row r="16597">
          <cell r="A16597" t="str">
            <v>CCIN001948-1000-002</v>
          </cell>
          <cell r="I16597">
            <v>40000</v>
          </cell>
        </row>
        <row r="16598">
          <cell r="A16598" t="str">
            <v>CCIN001948-1000-005</v>
          </cell>
          <cell r="I16598">
            <v>2700000</v>
          </cell>
        </row>
        <row r="16599">
          <cell r="A16599" t="str">
            <v>CCIN001949-1000-001</v>
          </cell>
          <cell r="I16599">
            <v>1000000</v>
          </cell>
        </row>
        <row r="16600">
          <cell r="A16600" t="str">
            <v>CCIN001949-2000-001</v>
          </cell>
          <cell r="I16600">
            <v>1000000</v>
          </cell>
        </row>
        <row r="16601">
          <cell r="A16601" t="str">
            <v>CCIN001950-1000-001</v>
          </cell>
          <cell r="I16601">
            <v>120000</v>
          </cell>
        </row>
        <row r="16602">
          <cell r="A16602" t="str">
            <v>CCIN001950-1000-002</v>
          </cell>
          <cell r="I16602">
            <v>120000</v>
          </cell>
        </row>
        <row r="16603">
          <cell r="A16603" t="str">
            <v>CCIN001950-1000-005</v>
          </cell>
          <cell r="I16603">
            <v>80000</v>
          </cell>
        </row>
        <row r="16604">
          <cell r="A16604" t="str">
            <v>CCIN001950-2000-002</v>
          </cell>
          <cell r="I16604">
            <v>355181</v>
          </cell>
        </row>
        <row r="16605">
          <cell r="A16605" t="str">
            <v>CCIN001951-1000-001</v>
          </cell>
          <cell r="I16605">
            <v>400000</v>
          </cell>
        </row>
        <row r="16606">
          <cell r="A16606" t="str">
            <v>CCIN001951-1000-002</v>
          </cell>
          <cell r="I16606">
            <v>35000</v>
          </cell>
        </row>
        <row r="16607">
          <cell r="A16607" t="str">
            <v>CCIN001951-1000-005</v>
          </cell>
          <cell r="I16607">
            <v>1700000</v>
          </cell>
        </row>
        <row r="16608">
          <cell r="A16608" t="str">
            <v>CCIN001951-2000-001</v>
          </cell>
          <cell r="I16608">
            <v>50000</v>
          </cell>
        </row>
        <row r="16609">
          <cell r="A16609" t="str">
            <v>CCIN001951-3000-001</v>
          </cell>
          <cell r="I16609">
            <v>50000</v>
          </cell>
        </row>
        <row r="16610">
          <cell r="A16610" t="str">
            <v>CCIN001951-4000-001</v>
          </cell>
          <cell r="I16610">
            <v>60000</v>
          </cell>
        </row>
        <row r="16611">
          <cell r="A16611" t="str">
            <v>CCIN001952-1000-002</v>
          </cell>
          <cell r="I16611">
            <v>60000</v>
          </cell>
        </row>
        <row r="16612">
          <cell r="A16612" t="str">
            <v>CCIN001952-2000-001</v>
          </cell>
          <cell r="I16612">
            <v>416000</v>
          </cell>
        </row>
        <row r="16613">
          <cell r="A16613" t="str">
            <v>CCIN001953-10000-001</v>
          </cell>
          <cell r="I16613">
            <v>473548.86</v>
          </cell>
        </row>
        <row r="16614">
          <cell r="A16614" t="str">
            <v>CCIN001953-1000-001</v>
          </cell>
          <cell r="I16614">
            <v>75000</v>
          </cell>
        </row>
        <row r="16615">
          <cell r="A16615" t="str">
            <v>CCIN001953-1000-005</v>
          </cell>
          <cell r="I16615">
            <v>1767776</v>
          </cell>
        </row>
        <row r="16616">
          <cell r="A16616" t="str">
            <v>CCIN001953-11000-001</v>
          </cell>
          <cell r="I16616">
            <v>1100000</v>
          </cell>
        </row>
        <row r="16617">
          <cell r="A16617" t="str">
            <v>CCIN001953-16000-001</v>
          </cell>
          <cell r="I16617">
            <v>125626</v>
          </cell>
        </row>
        <row r="16618">
          <cell r="A16618" t="str">
            <v>CCIN001953-18000-001</v>
          </cell>
          <cell r="I16618">
            <v>94376</v>
          </cell>
        </row>
        <row r="16619">
          <cell r="A16619" t="str">
            <v>CCIN001953-19000-001</v>
          </cell>
          <cell r="I16619">
            <v>27235</v>
          </cell>
        </row>
        <row r="16620">
          <cell r="A16620" t="str">
            <v>CCIN001953-20000-001</v>
          </cell>
          <cell r="I16620">
            <v>1100000</v>
          </cell>
        </row>
        <row r="16621">
          <cell r="A16621" t="str">
            <v>CCIN001953-22000-001</v>
          </cell>
          <cell r="I16621">
            <v>140000</v>
          </cell>
        </row>
        <row r="16622">
          <cell r="A16622" t="str">
            <v>CCIN001953-23000-001</v>
          </cell>
          <cell r="I16622">
            <v>40000</v>
          </cell>
        </row>
        <row r="16623">
          <cell r="A16623" t="str">
            <v>CCIN001953-24000-001</v>
          </cell>
          <cell r="I16623">
            <v>140000</v>
          </cell>
        </row>
        <row r="16624">
          <cell r="A16624" t="str">
            <v>CCIN001953-25000-001</v>
          </cell>
          <cell r="I16624">
            <v>100000</v>
          </cell>
        </row>
        <row r="16625">
          <cell r="A16625" t="str">
            <v>CCIN001953-26000-001</v>
          </cell>
          <cell r="I16625">
            <v>125625</v>
          </cell>
        </row>
        <row r="16626">
          <cell r="A16626" t="str">
            <v>CCIN001953-27000-001</v>
          </cell>
          <cell r="I16626">
            <v>80000</v>
          </cell>
        </row>
        <row r="16627">
          <cell r="A16627" t="str">
            <v>CCIN001953-28000-001</v>
          </cell>
          <cell r="I16627">
            <v>370000</v>
          </cell>
        </row>
        <row r="16628">
          <cell r="A16628" t="str">
            <v>CCIN001953-29000-001</v>
          </cell>
          <cell r="I16628">
            <v>194000</v>
          </cell>
        </row>
        <row r="16629">
          <cell r="A16629" t="str">
            <v>CCIN001953-30000-001</v>
          </cell>
          <cell r="I16629">
            <v>189000</v>
          </cell>
        </row>
        <row r="16630">
          <cell r="A16630" t="str">
            <v>CCIN001953-31000-001</v>
          </cell>
          <cell r="I16630">
            <v>43000</v>
          </cell>
        </row>
        <row r="16631">
          <cell r="A16631" t="str">
            <v>CCIN001953-32000-001</v>
          </cell>
          <cell r="I16631">
            <v>748000</v>
          </cell>
        </row>
        <row r="16632">
          <cell r="A16632" t="str">
            <v>CCIN001953-34000-001</v>
          </cell>
          <cell r="I16632">
            <v>268000</v>
          </cell>
        </row>
        <row r="16633">
          <cell r="A16633" t="str">
            <v>CCIN001953-35000-001</v>
          </cell>
          <cell r="I16633">
            <v>500000</v>
          </cell>
        </row>
        <row r="16634">
          <cell r="A16634" t="str">
            <v>CCIN001953-37000-001</v>
          </cell>
          <cell r="I16634">
            <v>471000</v>
          </cell>
        </row>
        <row r="16635">
          <cell r="A16635" t="str">
            <v>CCIN001953-38000-001</v>
          </cell>
          <cell r="I16635">
            <v>321067</v>
          </cell>
        </row>
        <row r="16636">
          <cell r="A16636" t="str">
            <v>CCIN001953-5000-001</v>
          </cell>
          <cell r="I16636">
            <v>400000</v>
          </cell>
        </row>
        <row r="16637">
          <cell r="A16637" t="str">
            <v>CCIN001953-9000-001</v>
          </cell>
          <cell r="I16637">
            <v>543587.67000000004</v>
          </cell>
        </row>
        <row r="16638">
          <cell r="A16638" t="str">
            <v>CCIN001954-1000-001</v>
          </cell>
          <cell r="I16638">
            <v>250000</v>
          </cell>
        </row>
        <row r="16639">
          <cell r="A16639" t="str">
            <v>CCIN001954-1000-005</v>
          </cell>
          <cell r="I16639">
            <v>500000</v>
          </cell>
        </row>
        <row r="16640">
          <cell r="A16640" t="str">
            <v>CCIN001955-1000-001</v>
          </cell>
          <cell r="I16640">
            <v>1000000</v>
          </cell>
        </row>
        <row r="16641">
          <cell r="A16641" t="str">
            <v>CCIN001955-1000-002</v>
          </cell>
          <cell r="I16641">
            <v>30000</v>
          </cell>
        </row>
        <row r="16642">
          <cell r="A16642" t="str">
            <v>CCIN001955-2000-001</v>
          </cell>
          <cell r="I16642">
            <v>1239404</v>
          </cell>
        </row>
        <row r="16643">
          <cell r="A16643" t="str">
            <v>CCIN001957-1000-001</v>
          </cell>
          <cell r="I16643">
            <v>50000</v>
          </cell>
        </row>
        <row r="16644">
          <cell r="A16644" t="str">
            <v>CCIN001957-1000-005</v>
          </cell>
          <cell r="I16644">
            <v>546050</v>
          </cell>
        </row>
        <row r="16645">
          <cell r="A16645" t="str">
            <v>CCIN001958-1000-001</v>
          </cell>
          <cell r="I16645">
            <v>65000</v>
          </cell>
        </row>
        <row r="16646">
          <cell r="A16646" t="str">
            <v>CCIN001958-1000-002</v>
          </cell>
          <cell r="I16646">
            <v>40000</v>
          </cell>
        </row>
        <row r="16647">
          <cell r="A16647" t="str">
            <v>CCIN001958-1000-005</v>
          </cell>
          <cell r="I16647">
            <v>100000</v>
          </cell>
        </row>
        <row r="16648">
          <cell r="A16648" t="str">
            <v>CCIN001958-2000-002</v>
          </cell>
          <cell r="I16648">
            <v>25000</v>
          </cell>
        </row>
        <row r="16649">
          <cell r="A16649" t="str">
            <v>CCIN001958-2000-005</v>
          </cell>
          <cell r="I16649">
            <v>50000</v>
          </cell>
        </row>
        <row r="16650">
          <cell r="A16650" t="str">
            <v>CCIN001958-3000-001</v>
          </cell>
          <cell r="I16650">
            <v>75000</v>
          </cell>
        </row>
        <row r="16651">
          <cell r="A16651" t="str">
            <v>CCIN001958-3000-002</v>
          </cell>
          <cell r="I16651">
            <v>30000</v>
          </cell>
        </row>
        <row r="16652">
          <cell r="A16652" t="str">
            <v>CCIN001959-1000-001</v>
          </cell>
          <cell r="I16652">
            <v>200000</v>
          </cell>
        </row>
        <row r="16653">
          <cell r="A16653" t="str">
            <v>CCIN001959-1000-002</v>
          </cell>
          <cell r="I16653">
            <v>10000</v>
          </cell>
        </row>
        <row r="16654">
          <cell r="A16654" t="str">
            <v>CCIN001960-1000-001</v>
          </cell>
          <cell r="I16654">
            <v>3213298</v>
          </cell>
        </row>
        <row r="16655">
          <cell r="A16655" t="str">
            <v>CCIN001961-1000-001</v>
          </cell>
          <cell r="I16655">
            <v>223937</v>
          </cell>
        </row>
        <row r="16656">
          <cell r="A16656" t="str">
            <v>CCIN001961-1000-005</v>
          </cell>
          <cell r="I16656">
            <v>340000</v>
          </cell>
        </row>
        <row r="16657">
          <cell r="A16657" t="str">
            <v>CCIN001962-10000-001</v>
          </cell>
          <cell r="I16657">
            <v>430000</v>
          </cell>
        </row>
        <row r="16658">
          <cell r="A16658" t="str">
            <v>CCIN001962-1000-001</v>
          </cell>
          <cell r="I16658">
            <v>1656784</v>
          </cell>
        </row>
        <row r="16659">
          <cell r="A16659" t="str">
            <v>CCIN001962-1000-005</v>
          </cell>
          <cell r="I16659">
            <v>250000</v>
          </cell>
        </row>
        <row r="16660">
          <cell r="A16660" t="str">
            <v>CCIN001962-11000-001</v>
          </cell>
          <cell r="I16660">
            <v>665000</v>
          </cell>
        </row>
        <row r="16661">
          <cell r="A16661" t="str">
            <v>CCIN001962-2000-001</v>
          </cell>
          <cell r="I16661">
            <v>500000</v>
          </cell>
        </row>
        <row r="16662">
          <cell r="A16662" t="str">
            <v>CCIN001962-3000-001</v>
          </cell>
          <cell r="I16662">
            <v>350000</v>
          </cell>
        </row>
        <row r="16663">
          <cell r="A16663" t="str">
            <v>CCIN001962-4000-001</v>
          </cell>
          <cell r="I16663">
            <v>250000</v>
          </cell>
        </row>
        <row r="16664">
          <cell r="A16664" t="str">
            <v>CCIN001962-5000-001</v>
          </cell>
          <cell r="I16664">
            <v>450000</v>
          </cell>
        </row>
        <row r="16665">
          <cell r="A16665" t="str">
            <v>CCIN001962-7000-001</v>
          </cell>
          <cell r="I16665">
            <v>300000</v>
          </cell>
        </row>
        <row r="16666">
          <cell r="A16666" t="str">
            <v>CCIN001962-8000-001</v>
          </cell>
          <cell r="I16666">
            <v>400000</v>
          </cell>
        </row>
        <row r="16667">
          <cell r="A16667" t="str">
            <v>CCIN001962-9000-001</v>
          </cell>
          <cell r="I16667">
            <v>400000</v>
          </cell>
        </row>
        <row r="16668">
          <cell r="A16668" t="str">
            <v>CCIN001963-1000-001</v>
          </cell>
          <cell r="I16668">
            <v>150000</v>
          </cell>
        </row>
        <row r="16669">
          <cell r="A16669" t="str">
            <v>CCIN001963-1000-002</v>
          </cell>
          <cell r="I16669">
            <v>544149</v>
          </cell>
        </row>
        <row r="16670">
          <cell r="A16670" t="str">
            <v>CCIN001963-1000-005</v>
          </cell>
          <cell r="I16670">
            <v>30000</v>
          </cell>
        </row>
        <row r="16671">
          <cell r="A16671" t="str">
            <v>CCIN001963-2000-001</v>
          </cell>
          <cell r="I16671">
            <v>150000</v>
          </cell>
        </row>
        <row r="16672">
          <cell r="A16672" t="str">
            <v>CCIN001963-2000-005</v>
          </cell>
          <cell r="I16672">
            <v>30000</v>
          </cell>
        </row>
        <row r="16673">
          <cell r="A16673" t="str">
            <v>CCIN001963-4000-001</v>
          </cell>
          <cell r="I16673">
            <v>150000</v>
          </cell>
        </row>
        <row r="16674">
          <cell r="A16674" t="str">
            <v>CCIN001964-1000-001</v>
          </cell>
          <cell r="I16674">
            <v>100000</v>
          </cell>
        </row>
        <row r="16675">
          <cell r="A16675" t="str">
            <v>CCIN001964-1000-002</v>
          </cell>
          <cell r="I16675">
            <v>26700</v>
          </cell>
        </row>
        <row r="16676">
          <cell r="A16676" t="str">
            <v>CCIN001964-1000-005</v>
          </cell>
          <cell r="I16676">
            <v>30000</v>
          </cell>
        </row>
        <row r="16677">
          <cell r="A16677" t="str">
            <v>CCIN001964-2000-001</v>
          </cell>
          <cell r="I16677">
            <v>100000</v>
          </cell>
        </row>
        <row r="16678">
          <cell r="A16678" t="str">
            <v>CCIN001965-1000-001</v>
          </cell>
          <cell r="I16678">
            <v>400000</v>
          </cell>
        </row>
        <row r="16679">
          <cell r="A16679" t="str">
            <v>CCIN001965-1000-005</v>
          </cell>
          <cell r="I16679">
            <v>344685</v>
          </cell>
        </row>
        <row r="16680">
          <cell r="A16680" t="str">
            <v>CCIN001965-2000-001</v>
          </cell>
          <cell r="I16680">
            <v>200000</v>
          </cell>
        </row>
        <row r="16681">
          <cell r="A16681" t="str">
            <v>CCIN001966-1000-001</v>
          </cell>
          <cell r="I16681">
            <v>120000</v>
          </cell>
        </row>
        <row r="16682">
          <cell r="A16682" t="str">
            <v>CCIN001966-1000-002</v>
          </cell>
          <cell r="I16682">
            <v>1647412</v>
          </cell>
        </row>
        <row r="16683">
          <cell r="A16683" t="str">
            <v>CCIN001966-1000-005</v>
          </cell>
          <cell r="I16683">
            <v>30000</v>
          </cell>
        </row>
        <row r="16684">
          <cell r="A16684" t="str">
            <v>CCIN001966-2000-001</v>
          </cell>
          <cell r="I16684">
            <v>118000</v>
          </cell>
        </row>
        <row r="16685">
          <cell r="A16685" t="str">
            <v>CCIN001966-2000-005</v>
          </cell>
          <cell r="I16685">
            <v>30000</v>
          </cell>
        </row>
        <row r="16686">
          <cell r="A16686" t="str">
            <v>CCIN001966-3000-005</v>
          </cell>
          <cell r="I16686">
            <v>150000</v>
          </cell>
        </row>
        <row r="16687">
          <cell r="A16687" t="str">
            <v>CCIN001966-4000-005</v>
          </cell>
          <cell r="I16687">
            <v>20000</v>
          </cell>
        </row>
        <row r="16688">
          <cell r="A16688" t="str">
            <v>CCIN001966-5000-005</v>
          </cell>
          <cell r="I16688">
            <v>150000</v>
          </cell>
        </row>
        <row r="16689">
          <cell r="A16689" t="str">
            <v>CCIN001966-6000-005</v>
          </cell>
          <cell r="I16689">
            <v>30000</v>
          </cell>
        </row>
        <row r="16690">
          <cell r="A16690" t="str">
            <v>CCIN001966-7000-005</v>
          </cell>
          <cell r="I16690">
            <v>40000</v>
          </cell>
        </row>
        <row r="16691">
          <cell r="A16691" t="str">
            <v>CCIN001966-8000-005</v>
          </cell>
          <cell r="I16691">
            <v>40000</v>
          </cell>
        </row>
        <row r="16692">
          <cell r="A16692" t="str">
            <v>CCIN001966-9000-005</v>
          </cell>
          <cell r="I16692">
            <v>40000</v>
          </cell>
        </row>
        <row r="16693">
          <cell r="A16693" t="str">
            <v>CCIN001967-1000-002</v>
          </cell>
          <cell r="I16693">
            <v>27204</v>
          </cell>
        </row>
        <row r="16694">
          <cell r="A16694" t="str">
            <v>CCIN001967-1000-005</v>
          </cell>
          <cell r="I16694">
            <v>200000</v>
          </cell>
        </row>
        <row r="16695">
          <cell r="A16695" t="str">
            <v>CCIN001967-2000-005</v>
          </cell>
          <cell r="I16695">
            <v>250000</v>
          </cell>
        </row>
        <row r="16696">
          <cell r="A16696" t="str">
            <v>CCIN001967-3000-005</v>
          </cell>
          <cell r="I16696">
            <v>250000</v>
          </cell>
        </row>
        <row r="16697">
          <cell r="A16697" t="str">
            <v>CCIN001968-1000-001</v>
          </cell>
          <cell r="I16697">
            <v>250000</v>
          </cell>
        </row>
        <row r="16698">
          <cell r="A16698" t="str">
            <v>CCIN001968-1000-002</v>
          </cell>
          <cell r="I16698">
            <v>60000</v>
          </cell>
        </row>
        <row r="16699">
          <cell r="A16699" t="str">
            <v>CCIN001968-1000-005</v>
          </cell>
          <cell r="I16699">
            <v>324000</v>
          </cell>
        </row>
        <row r="16700">
          <cell r="A16700" t="str">
            <v>CCIN001968-3000-001</v>
          </cell>
          <cell r="I16700">
            <v>400000</v>
          </cell>
        </row>
        <row r="16701">
          <cell r="A16701" t="str">
            <v>CCIN001969-1000-002</v>
          </cell>
          <cell r="I16701">
            <v>336648</v>
          </cell>
        </row>
        <row r="16702">
          <cell r="A16702" t="str">
            <v>CCIN001969-1000-005</v>
          </cell>
          <cell r="I16702">
            <v>300000</v>
          </cell>
        </row>
        <row r="16703">
          <cell r="A16703" t="str">
            <v>CCIN001971-1000-002</v>
          </cell>
          <cell r="I16703">
            <v>35000</v>
          </cell>
        </row>
        <row r="16704">
          <cell r="A16704" t="str">
            <v>CCIN001971-1000-005</v>
          </cell>
          <cell r="I16704">
            <v>25000</v>
          </cell>
        </row>
        <row r="16705">
          <cell r="A16705" t="str">
            <v>CCIN001971-2000-005</v>
          </cell>
          <cell r="I16705">
            <v>25000</v>
          </cell>
        </row>
        <row r="16706">
          <cell r="A16706" t="str">
            <v>CCIN001971-3000-005</v>
          </cell>
          <cell r="I16706">
            <v>32000</v>
          </cell>
        </row>
        <row r="16707">
          <cell r="A16707" t="str">
            <v>CCIN001972-1000-001</v>
          </cell>
          <cell r="I16707">
            <v>333000</v>
          </cell>
        </row>
        <row r="16708">
          <cell r="A16708" t="str">
            <v>CCIN001972-1000-002</v>
          </cell>
          <cell r="I16708">
            <v>200000</v>
          </cell>
        </row>
        <row r="16709">
          <cell r="A16709" t="str">
            <v>CCIN001972-1000-005</v>
          </cell>
          <cell r="I16709">
            <v>2000000</v>
          </cell>
        </row>
        <row r="16710">
          <cell r="A16710" t="str">
            <v>CCIN001973-10000-001</v>
          </cell>
          <cell r="I16710">
            <v>30000</v>
          </cell>
        </row>
        <row r="16711">
          <cell r="A16711" t="str">
            <v>CCIN001973-1000-001</v>
          </cell>
          <cell r="I16711">
            <v>360000</v>
          </cell>
        </row>
        <row r="16712">
          <cell r="A16712" t="str">
            <v>CCIN001973-1000-002</v>
          </cell>
          <cell r="I16712">
            <v>100000</v>
          </cell>
        </row>
        <row r="16713">
          <cell r="A16713" t="str">
            <v>CCIN001973-1000-005</v>
          </cell>
          <cell r="I16713">
            <v>365000</v>
          </cell>
        </row>
        <row r="16714">
          <cell r="A16714" t="str">
            <v>CCIN001973-11000-001</v>
          </cell>
          <cell r="I16714">
            <v>40000</v>
          </cell>
        </row>
        <row r="16715">
          <cell r="A16715" t="str">
            <v>CCIN001973-12000-001</v>
          </cell>
          <cell r="I16715">
            <v>40000</v>
          </cell>
        </row>
        <row r="16716">
          <cell r="A16716" t="str">
            <v>CCIN001973-2000-001</v>
          </cell>
          <cell r="I16716">
            <v>400000</v>
          </cell>
        </row>
        <row r="16717">
          <cell r="A16717" t="str">
            <v>CCIN001973-3000-001</v>
          </cell>
          <cell r="I16717">
            <v>400000</v>
          </cell>
        </row>
        <row r="16718">
          <cell r="A16718" t="str">
            <v>CCIN001973-5000-001</v>
          </cell>
          <cell r="I16718">
            <v>810000</v>
          </cell>
        </row>
        <row r="16719">
          <cell r="A16719" t="str">
            <v>CCIN001973-6000-001</v>
          </cell>
          <cell r="I16719">
            <v>50000</v>
          </cell>
        </row>
        <row r="16720">
          <cell r="A16720" t="str">
            <v>CCIN001973-7000-001</v>
          </cell>
          <cell r="I16720">
            <v>220000</v>
          </cell>
        </row>
        <row r="16721">
          <cell r="A16721" t="str">
            <v>CCIN001973-8000-001</v>
          </cell>
          <cell r="I16721">
            <v>1041715</v>
          </cell>
        </row>
        <row r="16722">
          <cell r="A16722" t="str">
            <v>CCIN001974-1000-001</v>
          </cell>
          <cell r="I16722">
            <v>956000</v>
          </cell>
        </row>
        <row r="16723">
          <cell r="A16723" t="str">
            <v>CCIN001974-1000-005</v>
          </cell>
          <cell r="I16723">
            <v>30000</v>
          </cell>
        </row>
        <row r="16724">
          <cell r="A16724" t="str">
            <v>CCIN001975-1000-001</v>
          </cell>
          <cell r="I16724">
            <v>200000</v>
          </cell>
        </row>
        <row r="16725">
          <cell r="A16725" t="str">
            <v>CCIN001975-1000-002</v>
          </cell>
          <cell r="I16725">
            <v>60000</v>
          </cell>
        </row>
        <row r="16726">
          <cell r="A16726" t="str">
            <v>CCIN001975-1000-005</v>
          </cell>
          <cell r="I16726">
            <v>448502</v>
          </cell>
        </row>
        <row r="16727">
          <cell r="A16727" t="str">
            <v>CCIN001976-1000-005</v>
          </cell>
          <cell r="I16727">
            <v>350000</v>
          </cell>
        </row>
        <row r="16728">
          <cell r="A16728" t="str">
            <v>CCIN001976-2000-005</v>
          </cell>
          <cell r="I16728">
            <v>350000</v>
          </cell>
        </row>
        <row r="16729">
          <cell r="A16729" t="str">
            <v>CCIN001977-1000-001</v>
          </cell>
          <cell r="I16729">
            <v>544000</v>
          </cell>
        </row>
        <row r="16730">
          <cell r="A16730" t="str">
            <v>CCIN001977-1000-002</v>
          </cell>
          <cell r="I16730">
            <v>150000</v>
          </cell>
        </row>
        <row r="16731">
          <cell r="A16731" t="str">
            <v>CCIN001977-1000-005</v>
          </cell>
          <cell r="I16731">
            <v>710000</v>
          </cell>
        </row>
        <row r="16732">
          <cell r="A16732" t="str">
            <v>CCIN001978-1000-001</v>
          </cell>
          <cell r="I16732">
            <v>230000</v>
          </cell>
        </row>
        <row r="16733">
          <cell r="A16733" t="str">
            <v>CCIN001978-1000-002</v>
          </cell>
          <cell r="I16733">
            <v>77675</v>
          </cell>
        </row>
        <row r="16734">
          <cell r="A16734" t="str">
            <v>CCIN001978-1000-005</v>
          </cell>
          <cell r="I16734">
            <v>884000</v>
          </cell>
        </row>
        <row r="16735">
          <cell r="A16735" t="str">
            <v>CCIN001979-1000-002</v>
          </cell>
          <cell r="I16735">
            <v>70000</v>
          </cell>
        </row>
        <row r="16736">
          <cell r="A16736" t="str">
            <v>CCIN001979-1000-005</v>
          </cell>
          <cell r="I16736">
            <v>300000</v>
          </cell>
        </row>
        <row r="16737">
          <cell r="A16737" t="str">
            <v>CCIN001979-2000-005</v>
          </cell>
          <cell r="I16737">
            <v>300000</v>
          </cell>
        </row>
        <row r="16738">
          <cell r="A16738" t="str">
            <v>CCIN001980-1000-001</v>
          </cell>
          <cell r="I16738">
            <v>1867413</v>
          </cell>
        </row>
        <row r="16739">
          <cell r="A16739" t="str">
            <v>CCIN001980-1000-002</v>
          </cell>
          <cell r="I16739">
            <v>47100</v>
          </cell>
        </row>
        <row r="16740">
          <cell r="A16740" t="str">
            <v>CCIN001980-1000-005</v>
          </cell>
          <cell r="I16740">
            <v>150000</v>
          </cell>
        </row>
        <row r="16741">
          <cell r="A16741" t="str">
            <v>CCIN001980-2000-005</v>
          </cell>
          <cell r="I16741">
            <v>150000</v>
          </cell>
        </row>
        <row r="16742">
          <cell r="A16742" t="str">
            <v>CCIN001981-1000-001</v>
          </cell>
          <cell r="I16742">
            <v>726000</v>
          </cell>
        </row>
        <row r="16743">
          <cell r="A16743" t="str">
            <v>CCIN001981-1000-002</v>
          </cell>
          <cell r="I16743">
            <v>18016</v>
          </cell>
        </row>
        <row r="16744">
          <cell r="A16744" t="str">
            <v>CCIN001982-1000-001</v>
          </cell>
          <cell r="I16744">
            <v>350000</v>
          </cell>
        </row>
        <row r="16745">
          <cell r="A16745" t="str">
            <v>CCIN001982-1000-002</v>
          </cell>
          <cell r="I16745">
            <v>550000</v>
          </cell>
        </row>
        <row r="16746">
          <cell r="A16746" t="str">
            <v>CCIN001982-1000-005</v>
          </cell>
          <cell r="I16746">
            <v>3734400</v>
          </cell>
        </row>
        <row r="16747">
          <cell r="A16747" t="str">
            <v>CCIN001982-2000-002</v>
          </cell>
          <cell r="I16747">
            <v>110000</v>
          </cell>
        </row>
        <row r="16748">
          <cell r="A16748" t="str">
            <v>CCIN001982-3000-001</v>
          </cell>
          <cell r="I16748">
            <v>290000</v>
          </cell>
        </row>
        <row r="16749">
          <cell r="A16749" t="str">
            <v>CCIN001982-3000-002</v>
          </cell>
          <cell r="I16749">
            <v>150000</v>
          </cell>
        </row>
        <row r="16750">
          <cell r="A16750" t="str">
            <v>CCIN001982-4000-001</v>
          </cell>
          <cell r="I16750">
            <v>200000</v>
          </cell>
        </row>
        <row r="16751">
          <cell r="A16751" t="str">
            <v>CCIN001982-4000-002</v>
          </cell>
          <cell r="I16751">
            <v>100000</v>
          </cell>
        </row>
        <row r="16752">
          <cell r="A16752" t="str">
            <v>CCIN001982-5000-002</v>
          </cell>
          <cell r="I16752">
            <v>76000</v>
          </cell>
        </row>
        <row r="16753">
          <cell r="A16753" t="str">
            <v>CCIN001983-1000-001</v>
          </cell>
          <cell r="I16753">
            <v>1600000</v>
          </cell>
        </row>
        <row r="16754">
          <cell r="A16754" t="str">
            <v>CCIN001983-1000-002</v>
          </cell>
          <cell r="I16754">
            <v>121526</v>
          </cell>
        </row>
        <row r="16755">
          <cell r="A16755" t="str">
            <v>CCIN001983-1000-005</v>
          </cell>
          <cell r="I16755">
            <v>300000</v>
          </cell>
        </row>
        <row r="16756">
          <cell r="A16756" t="str">
            <v>CCIN001983-2000-001</v>
          </cell>
          <cell r="I16756">
            <v>963000</v>
          </cell>
        </row>
        <row r="16757">
          <cell r="A16757" t="str">
            <v>CCIN001983-2000-005</v>
          </cell>
          <cell r="I16757">
            <v>300000</v>
          </cell>
        </row>
        <row r="16758">
          <cell r="A16758" t="str">
            <v>CCIN001983-4000-001</v>
          </cell>
          <cell r="I16758">
            <v>1057474</v>
          </cell>
        </row>
        <row r="16759">
          <cell r="A16759" t="str">
            <v>CCIN001984-1000-001</v>
          </cell>
          <cell r="I16759">
            <v>310000</v>
          </cell>
        </row>
        <row r="16760">
          <cell r="A16760" t="str">
            <v>CCIN001984-1000-005</v>
          </cell>
          <cell r="I16760">
            <v>425000</v>
          </cell>
        </row>
        <row r="16761">
          <cell r="A16761" t="str">
            <v>CCIN001984-2000-005</v>
          </cell>
          <cell r="I16761">
            <v>1212000</v>
          </cell>
        </row>
        <row r="16762">
          <cell r="A16762" t="str">
            <v>CCIN001985-1000-001</v>
          </cell>
          <cell r="I16762">
            <v>60000</v>
          </cell>
        </row>
        <row r="16763">
          <cell r="A16763" t="str">
            <v>CCIN001985-1000-002</v>
          </cell>
          <cell r="I16763">
            <v>340000</v>
          </cell>
        </row>
        <row r="16764">
          <cell r="A16764" t="str">
            <v>CCIN001985-1000-005</v>
          </cell>
          <cell r="I16764">
            <v>536000</v>
          </cell>
        </row>
        <row r="16765">
          <cell r="A16765" t="str">
            <v>CCIN001985-2000-005</v>
          </cell>
          <cell r="I16765">
            <v>536000</v>
          </cell>
        </row>
        <row r="16766">
          <cell r="A16766" t="str">
            <v>CCIN001986-2000-001</v>
          </cell>
          <cell r="I16766">
            <v>54000</v>
          </cell>
        </row>
        <row r="16767">
          <cell r="A16767" t="str">
            <v>CCIN001986-2000-002</v>
          </cell>
          <cell r="I16767">
            <v>385000</v>
          </cell>
        </row>
        <row r="16768">
          <cell r="A16768" t="str">
            <v>CCIN001987-1000-001</v>
          </cell>
          <cell r="I16768">
            <v>250000</v>
          </cell>
        </row>
        <row r="16769">
          <cell r="A16769" t="str">
            <v>CCIN001987-1000-002</v>
          </cell>
          <cell r="I16769">
            <v>450000</v>
          </cell>
        </row>
        <row r="16770">
          <cell r="A16770" t="str">
            <v>CCIN001987-2000-002</v>
          </cell>
          <cell r="I16770">
            <v>450000</v>
          </cell>
        </row>
        <row r="16771">
          <cell r="A16771" t="str">
            <v>CCIN001987-3000-002</v>
          </cell>
          <cell r="I16771">
            <v>450000</v>
          </cell>
        </row>
        <row r="16772">
          <cell r="A16772" t="str">
            <v>CCIN001987-4000-002</v>
          </cell>
          <cell r="I16772">
            <v>218667</v>
          </cell>
        </row>
        <row r="16773">
          <cell r="A16773" t="str">
            <v>CCIN001987-5000-002</v>
          </cell>
          <cell r="I16773">
            <v>538667</v>
          </cell>
        </row>
        <row r="16774">
          <cell r="A16774" t="str">
            <v>CCIN001987-6000-002</v>
          </cell>
          <cell r="I16774">
            <v>538667</v>
          </cell>
        </row>
        <row r="16775">
          <cell r="A16775" t="str">
            <v>CCIN001987-7000-002</v>
          </cell>
          <cell r="I16775">
            <v>538667</v>
          </cell>
        </row>
        <row r="16776">
          <cell r="A16776" t="str">
            <v>CCIN001988-1000-001</v>
          </cell>
          <cell r="I16776">
            <v>200000</v>
          </cell>
        </row>
        <row r="16777">
          <cell r="A16777" t="str">
            <v>CCIN001988-1000-002</v>
          </cell>
          <cell r="I16777">
            <v>126858</v>
          </cell>
        </row>
        <row r="16778">
          <cell r="A16778" t="str">
            <v>CCIN001988-1000-005</v>
          </cell>
          <cell r="I16778">
            <v>550000</v>
          </cell>
        </row>
        <row r="16779">
          <cell r="A16779" t="str">
            <v>CCIN001988-2000-001</v>
          </cell>
          <cell r="I16779">
            <v>240000</v>
          </cell>
        </row>
        <row r="16780">
          <cell r="A16780" t="str">
            <v>CCIN001988-2000-005</v>
          </cell>
          <cell r="I16780">
            <v>550000</v>
          </cell>
        </row>
        <row r="16781">
          <cell r="A16781" t="str">
            <v>CCIN001989-1000-001</v>
          </cell>
          <cell r="I16781">
            <v>276000</v>
          </cell>
        </row>
        <row r="16782">
          <cell r="A16782" t="str">
            <v>CCIN001989-1000-002</v>
          </cell>
          <cell r="I16782">
            <v>316454</v>
          </cell>
        </row>
        <row r="16783">
          <cell r="A16783" t="str">
            <v>CCIN001989-1000-005</v>
          </cell>
          <cell r="I16783">
            <v>2000000</v>
          </cell>
        </row>
        <row r="16784">
          <cell r="A16784" t="str">
            <v>CCIN001989-2000-001</v>
          </cell>
          <cell r="I16784">
            <v>300000</v>
          </cell>
        </row>
        <row r="16785">
          <cell r="A16785" t="str">
            <v>CCIN001989-2000-005</v>
          </cell>
          <cell r="I16785">
            <v>2000000</v>
          </cell>
        </row>
        <row r="16786">
          <cell r="A16786" t="str">
            <v>CCIN001990-1000-001</v>
          </cell>
          <cell r="I16786">
            <v>25000000</v>
          </cell>
        </row>
        <row r="16787">
          <cell r="A16787" t="str">
            <v>CCIN001990-1000-002</v>
          </cell>
          <cell r="I16787">
            <v>140000</v>
          </cell>
        </row>
        <row r="16788">
          <cell r="A16788" t="str">
            <v>CCIN001990-4000-001</v>
          </cell>
          <cell r="I16788">
            <v>100000</v>
          </cell>
        </row>
        <row r="16789">
          <cell r="A16789" t="str">
            <v>CCIN001990-5000-001</v>
          </cell>
          <cell r="I16789">
            <v>150000</v>
          </cell>
        </row>
        <row r="16790">
          <cell r="A16790" t="str">
            <v>CCIN001990-6000-001</v>
          </cell>
          <cell r="I16790">
            <v>150000</v>
          </cell>
        </row>
        <row r="16791">
          <cell r="A16791" t="str">
            <v>CCIN001991-1000-001</v>
          </cell>
          <cell r="I16791">
            <v>2693406.6</v>
          </cell>
        </row>
        <row r="16792">
          <cell r="A16792" t="str">
            <v>CCIN001991-1000-002</v>
          </cell>
          <cell r="I16792">
            <v>150000</v>
          </cell>
        </row>
        <row r="16793">
          <cell r="A16793" t="str">
            <v>CCIN001991-1000-005</v>
          </cell>
          <cell r="I16793">
            <v>1000000</v>
          </cell>
        </row>
        <row r="16794">
          <cell r="A16794" t="str">
            <v>CCIN001991-2000-005</v>
          </cell>
          <cell r="I16794">
            <v>1000000</v>
          </cell>
        </row>
        <row r="16795">
          <cell r="A16795" t="str">
            <v>CCIN001992-10000-001</v>
          </cell>
          <cell r="I16795">
            <v>32554</v>
          </cell>
        </row>
        <row r="16796">
          <cell r="A16796" t="str">
            <v>CCIN001992-1000-001</v>
          </cell>
          <cell r="I16796">
            <v>21809</v>
          </cell>
        </row>
        <row r="16797">
          <cell r="A16797" t="str">
            <v>CCIN001992-11000-001</v>
          </cell>
          <cell r="I16797">
            <v>32554</v>
          </cell>
        </row>
        <row r="16798">
          <cell r="A16798" t="str">
            <v>CCIN001992-12000-001</v>
          </cell>
          <cell r="I16798">
            <v>32554</v>
          </cell>
        </row>
        <row r="16799">
          <cell r="A16799" t="str">
            <v>CCIN001992-13000-001</v>
          </cell>
          <cell r="I16799">
            <v>32554</v>
          </cell>
        </row>
        <row r="16800">
          <cell r="A16800" t="str">
            <v>CCIN001992-14000-001</v>
          </cell>
          <cell r="I16800">
            <v>32554</v>
          </cell>
        </row>
        <row r="16801">
          <cell r="A16801" t="str">
            <v>CCIN001992-15000-001</v>
          </cell>
          <cell r="I16801">
            <v>32554</v>
          </cell>
        </row>
        <row r="16802">
          <cell r="A16802" t="str">
            <v>CCIN001992-2000-001</v>
          </cell>
          <cell r="I16802">
            <v>30000</v>
          </cell>
        </row>
        <row r="16803">
          <cell r="A16803" t="str">
            <v>CCIN001992-2000-002</v>
          </cell>
          <cell r="I16803">
            <v>420000</v>
          </cell>
        </row>
        <row r="16804">
          <cell r="A16804" t="str">
            <v>CCIN001992-3000-001</v>
          </cell>
          <cell r="I16804">
            <v>30000</v>
          </cell>
        </row>
        <row r="16805">
          <cell r="A16805" t="str">
            <v>CCIN001992-5000-001</v>
          </cell>
          <cell r="I16805">
            <v>37873</v>
          </cell>
        </row>
        <row r="16806">
          <cell r="A16806" t="str">
            <v>CCIN001992-6000-001</v>
          </cell>
          <cell r="I16806">
            <v>32554</v>
          </cell>
        </row>
        <row r="16807">
          <cell r="A16807" t="str">
            <v>CCIN001992-7000-001</v>
          </cell>
          <cell r="I16807">
            <v>43200</v>
          </cell>
        </row>
        <row r="16808">
          <cell r="A16808" t="str">
            <v>CCIN001992-8000-001</v>
          </cell>
          <cell r="I16808">
            <v>43200</v>
          </cell>
        </row>
        <row r="16809">
          <cell r="A16809" t="str">
            <v>CCIN001992-9000-001</v>
          </cell>
          <cell r="I16809">
            <v>32554</v>
          </cell>
        </row>
        <row r="16810">
          <cell r="A16810" t="str">
            <v>CCIN001993-1000-001</v>
          </cell>
          <cell r="I16810">
            <v>272978</v>
          </cell>
        </row>
        <row r="16811">
          <cell r="A16811" t="str">
            <v>CCIN001993-1000-002</v>
          </cell>
          <cell r="I16811">
            <v>1078934</v>
          </cell>
        </row>
        <row r="16812">
          <cell r="A16812" t="str">
            <v>CCIN001993-1000-005</v>
          </cell>
          <cell r="I16812">
            <v>500000</v>
          </cell>
        </row>
        <row r="16813">
          <cell r="A16813" t="str">
            <v>CCIN001993-2000-001</v>
          </cell>
          <cell r="I16813">
            <v>250000</v>
          </cell>
        </row>
        <row r="16814">
          <cell r="A16814" t="str">
            <v>CCIN001993-2000-002</v>
          </cell>
          <cell r="I16814">
            <v>773505</v>
          </cell>
        </row>
        <row r="16815">
          <cell r="A16815" t="str">
            <v>CCIN001994-1000-001</v>
          </cell>
          <cell r="I16815">
            <v>596000</v>
          </cell>
        </row>
        <row r="16816">
          <cell r="A16816" t="str">
            <v>CCIN001994-1000-005</v>
          </cell>
          <cell r="I16816">
            <v>95000</v>
          </cell>
        </row>
        <row r="16817">
          <cell r="A16817" t="str">
            <v>CCIN001994-2000-001</v>
          </cell>
          <cell r="I16817">
            <v>930000</v>
          </cell>
        </row>
        <row r="16818">
          <cell r="A16818" t="str">
            <v>CCIN001994-2000-002</v>
          </cell>
          <cell r="I16818">
            <v>36122</v>
          </cell>
        </row>
        <row r="16819">
          <cell r="A16819" t="str">
            <v>CCIN001995-1000-001</v>
          </cell>
          <cell r="I16819">
            <v>200000</v>
          </cell>
        </row>
        <row r="16820">
          <cell r="A16820" t="str">
            <v>CCIN001995-1000-002</v>
          </cell>
          <cell r="I16820">
            <v>200000</v>
          </cell>
        </row>
        <row r="16821">
          <cell r="A16821" t="str">
            <v>CCIN001995-1000-005</v>
          </cell>
          <cell r="I16821">
            <v>200000</v>
          </cell>
        </row>
        <row r="16822">
          <cell r="A16822" t="str">
            <v>CCIN001996-1000-001</v>
          </cell>
          <cell r="I16822">
            <v>400000</v>
          </cell>
        </row>
        <row r="16823">
          <cell r="A16823" t="str">
            <v>CCIN001996-1000-002</v>
          </cell>
          <cell r="I16823">
            <v>400400</v>
          </cell>
        </row>
        <row r="16824">
          <cell r="A16824" t="str">
            <v>CCIN001996-1000-005</v>
          </cell>
          <cell r="I16824">
            <v>164578</v>
          </cell>
        </row>
        <row r="16825">
          <cell r="A16825" t="str">
            <v>CCIN001997-1000-001</v>
          </cell>
          <cell r="I16825">
            <v>186703</v>
          </cell>
        </row>
        <row r="16826">
          <cell r="A16826" t="str">
            <v>CCIN001997-1000-005</v>
          </cell>
          <cell r="I16826">
            <v>738000</v>
          </cell>
        </row>
        <row r="16827">
          <cell r="A16827" t="str">
            <v>CCIN001997-2000-005</v>
          </cell>
          <cell r="I16827">
            <v>4796725</v>
          </cell>
        </row>
        <row r="16828">
          <cell r="A16828" t="str">
            <v>CCIN001998-1000-002</v>
          </cell>
          <cell r="I16828">
            <v>220000</v>
          </cell>
        </row>
        <row r="16829">
          <cell r="A16829" t="str">
            <v>CCIN001998-1000-005</v>
          </cell>
          <cell r="I16829">
            <v>200000</v>
          </cell>
        </row>
        <row r="16830">
          <cell r="A16830" t="str">
            <v>CCIN001998-2000-002</v>
          </cell>
          <cell r="I16830">
            <v>300000</v>
          </cell>
        </row>
        <row r="16831">
          <cell r="A16831" t="str">
            <v>CCIN001998-2000-005</v>
          </cell>
          <cell r="I16831">
            <v>300000</v>
          </cell>
        </row>
        <row r="16832">
          <cell r="A16832" t="str">
            <v>CCIN001998-3000-005</v>
          </cell>
          <cell r="I16832">
            <v>350000</v>
          </cell>
        </row>
        <row r="16833">
          <cell r="A16833" t="str">
            <v>CCIN001999-10000-001</v>
          </cell>
          <cell r="I16833">
            <v>10425625</v>
          </cell>
        </row>
        <row r="16834">
          <cell r="A16834" t="str">
            <v>CCIN001999-1000-002</v>
          </cell>
          <cell r="I16834">
            <v>300000</v>
          </cell>
        </row>
        <row r="16835">
          <cell r="A16835" t="str">
            <v>CCIN001999-1000-005</v>
          </cell>
          <cell r="I16835">
            <v>292000</v>
          </cell>
        </row>
        <row r="16836">
          <cell r="A16836" t="str">
            <v>CCIN001999-13000-001</v>
          </cell>
          <cell r="I16836">
            <v>20000000</v>
          </cell>
        </row>
        <row r="16837">
          <cell r="A16837" t="str">
            <v>CCIN001999-2000-001</v>
          </cell>
          <cell r="I16837">
            <v>10547895</v>
          </cell>
        </row>
        <row r="16838">
          <cell r="A16838" t="str">
            <v>CCIN001999-2000-002</v>
          </cell>
          <cell r="I16838">
            <v>150000</v>
          </cell>
        </row>
        <row r="16839">
          <cell r="A16839" t="str">
            <v>CCIN001999-3000-002</v>
          </cell>
          <cell r="I16839">
            <v>150000</v>
          </cell>
        </row>
        <row r="16840">
          <cell r="A16840" t="str">
            <v>CCIN001999-4000-001</v>
          </cell>
          <cell r="I16840">
            <v>15000000</v>
          </cell>
        </row>
        <row r="16841">
          <cell r="A16841" t="str">
            <v>CCIN001999-4000-002</v>
          </cell>
          <cell r="I16841">
            <v>150000</v>
          </cell>
        </row>
        <row r="16842">
          <cell r="A16842" t="str">
            <v>CCIN001999-5000-002</v>
          </cell>
          <cell r="I16842">
            <v>150000</v>
          </cell>
        </row>
        <row r="16843">
          <cell r="A16843" t="str">
            <v>CCIN001999-6000-001</v>
          </cell>
          <cell r="I16843">
            <v>10425626</v>
          </cell>
        </row>
        <row r="16844">
          <cell r="A16844" t="str">
            <v>CCIN001999-6000-002</v>
          </cell>
          <cell r="I16844">
            <v>150000</v>
          </cell>
        </row>
        <row r="16845">
          <cell r="A16845" t="str">
            <v>CCIN001999-7000-001</v>
          </cell>
          <cell r="I16845">
            <v>15000000</v>
          </cell>
        </row>
        <row r="16846">
          <cell r="A16846" t="str">
            <v>CCIN001999-7000-002</v>
          </cell>
          <cell r="I16846">
            <v>150000</v>
          </cell>
        </row>
        <row r="16847">
          <cell r="A16847" t="str">
            <v>CCIN001999-8000-001</v>
          </cell>
          <cell r="I16847">
            <v>10425625</v>
          </cell>
        </row>
        <row r="16848">
          <cell r="A16848" t="str">
            <v>CCIN001999-8000-002</v>
          </cell>
          <cell r="I16848">
            <v>150000</v>
          </cell>
        </row>
        <row r="16849">
          <cell r="A16849" t="str">
            <v>CCIN001999-9000-001</v>
          </cell>
          <cell r="I16849">
            <v>10425625</v>
          </cell>
        </row>
        <row r="16850">
          <cell r="A16850" t="str">
            <v>CCIN001999-9000-002</v>
          </cell>
          <cell r="I16850">
            <v>150000</v>
          </cell>
        </row>
        <row r="16851">
          <cell r="A16851" t="str">
            <v>CCIN002000-1000-001</v>
          </cell>
          <cell r="I16851">
            <v>200000</v>
          </cell>
        </row>
        <row r="16852">
          <cell r="A16852" t="str">
            <v>CCIN002000-1000-005</v>
          </cell>
          <cell r="I16852">
            <v>250000</v>
          </cell>
        </row>
        <row r="16853">
          <cell r="A16853" t="str">
            <v>CCIN002000-2000-002</v>
          </cell>
          <cell r="I16853">
            <v>300000</v>
          </cell>
        </row>
        <row r="16854">
          <cell r="A16854" t="str">
            <v>CCIN002001-1000-001</v>
          </cell>
          <cell r="I16854">
            <v>420000</v>
          </cell>
        </row>
        <row r="16855">
          <cell r="A16855" t="str">
            <v>CCIN002001-1000-002</v>
          </cell>
          <cell r="I16855">
            <v>116549</v>
          </cell>
        </row>
        <row r="16856">
          <cell r="A16856" t="str">
            <v>CCIN002001-1000-005</v>
          </cell>
          <cell r="I16856">
            <v>120000</v>
          </cell>
        </row>
        <row r="16857">
          <cell r="A16857" t="str">
            <v>CCIN002002-1000-001</v>
          </cell>
          <cell r="I16857">
            <v>300000</v>
          </cell>
        </row>
        <row r="16858">
          <cell r="A16858" t="str">
            <v>CCIN002002-1000-002</v>
          </cell>
          <cell r="I16858">
            <v>160000</v>
          </cell>
        </row>
        <row r="16859">
          <cell r="A16859" t="str">
            <v>CCIN002002-1000-005</v>
          </cell>
          <cell r="I16859">
            <v>10000</v>
          </cell>
        </row>
        <row r="16860">
          <cell r="A16860" t="str">
            <v>CCIN002003-1000-001</v>
          </cell>
          <cell r="I16860">
            <v>350000</v>
          </cell>
        </row>
        <row r="16861">
          <cell r="A16861" t="str">
            <v>CCIN002003-1000-002</v>
          </cell>
          <cell r="I16861">
            <v>35000</v>
          </cell>
        </row>
        <row r="16862">
          <cell r="A16862" t="str">
            <v>CCIN002003-1000-005</v>
          </cell>
          <cell r="I16862">
            <v>27489</v>
          </cell>
        </row>
        <row r="16863">
          <cell r="A16863" t="str">
            <v>CCIN002003-2000-002</v>
          </cell>
          <cell r="I16863">
            <v>40000</v>
          </cell>
        </row>
        <row r="16864">
          <cell r="A16864" t="str">
            <v>CCIN002003-3000-002</v>
          </cell>
          <cell r="I16864">
            <v>40000</v>
          </cell>
        </row>
        <row r="16865">
          <cell r="A16865" t="str">
            <v>CCIN002003-4000-002</v>
          </cell>
          <cell r="I16865">
            <v>32000</v>
          </cell>
        </row>
        <row r="16866">
          <cell r="A16866" t="str">
            <v>CCIN002003-5000-002</v>
          </cell>
          <cell r="I16866">
            <v>35000</v>
          </cell>
        </row>
        <row r="16867">
          <cell r="A16867" t="str">
            <v>CCIN002003-6000-002</v>
          </cell>
          <cell r="I16867">
            <v>45000</v>
          </cell>
        </row>
        <row r="16868">
          <cell r="A16868" t="str">
            <v>CCIN002003-7000-002</v>
          </cell>
          <cell r="I16868">
            <v>45000</v>
          </cell>
        </row>
        <row r="16869">
          <cell r="A16869" t="str">
            <v>CCIN002004-1000-001</v>
          </cell>
          <cell r="I16869">
            <v>638830</v>
          </cell>
        </row>
        <row r="16870">
          <cell r="A16870" t="str">
            <v>CCIN002004-1000-002</v>
          </cell>
          <cell r="I16870">
            <v>30000</v>
          </cell>
        </row>
        <row r="16871">
          <cell r="A16871" t="str">
            <v>CCIN002004-1000-005</v>
          </cell>
          <cell r="I16871">
            <v>500000</v>
          </cell>
        </row>
        <row r="16872">
          <cell r="A16872" t="str">
            <v>CCIN002004-2000-001</v>
          </cell>
          <cell r="I16872">
            <v>3500000</v>
          </cell>
        </row>
        <row r="16873">
          <cell r="A16873" t="str">
            <v>CCIN002004-2000-002</v>
          </cell>
          <cell r="I16873">
            <v>100000</v>
          </cell>
        </row>
        <row r="16874">
          <cell r="A16874" t="str">
            <v>CCIN002004-3000-002</v>
          </cell>
          <cell r="I16874">
            <v>150000</v>
          </cell>
        </row>
        <row r="16875">
          <cell r="A16875" t="str">
            <v>CCIN002004-4000-002</v>
          </cell>
          <cell r="I16875">
            <v>112120</v>
          </cell>
        </row>
        <row r="16876">
          <cell r="A16876" t="str">
            <v>CCIN002005-1000-001</v>
          </cell>
          <cell r="I16876">
            <v>100000</v>
          </cell>
        </row>
        <row r="16877">
          <cell r="A16877" t="str">
            <v>CCIN002005-1000-002</v>
          </cell>
          <cell r="I16877">
            <v>118983</v>
          </cell>
        </row>
        <row r="16878">
          <cell r="A16878" t="str">
            <v>CCIN002005-1000-005</v>
          </cell>
          <cell r="I16878">
            <v>260000</v>
          </cell>
        </row>
        <row r="16879">
          <cell r="A16879" t="str">
            <v>CCIN002005-2000-001</v>
          </cell>
          <cell r="I16879">
            <v>55000</v>
          </cell>
        </row>
        <row r="16880">
          <cell r="A16880" t="str">
            <v>CCIN002005-2000-002</v>
          </cell>
          <cell r="I16880">
            <v>87602</v>
          </cell>
        </row>
        <row r="16881">
          <cell r="A16881" t="str">
            <v>CCIN002005-3000-001</v>
          </cell>
          <cell r="I16881">
            <v>75000</v>
          </cell>
        </row>
        <row r="16882">
          <cell r="A16882" t="str">
            <v>CCIN002006-1000-001</v>
          </cell>
          <cell r="I16882">
            <v>150000</v>
          </cell>
        </row>
        <row r="16883">
          <cell r="A16883" t="str">
            <v>CCIN002006-1000-002</v>
          </cell>
          <cell r="I16883">
            <v>44744</v>
          </cell>
        </row>
        <row r="16884">
          <cell r="A16884" t="str">
            <v>CCIN002006-1000-005</v>
          </cell>
          <cell r="I16884">
            <v>300000</v>
          </cell>
        </row>
        <row r="16885">
          <cell r="A16885" t="str">
            <v>CCIN002007-1000-002</v>
          </cell>
          <cell r="I16885">
            <v>70000</v>
          </cell>
        </row>
        <row r="16886">
          <cell r="A16886" t="str">
            <v>CCIN002008-1000-001</v>
          </cell>
          <cell r="I16886">
            <v>370000</v>
          </cell>
        </row>
        <row r="16887">
          <cell r="A16887" t="str">
            <v>CCIN002008-1000-002</v>
          </cell>
          <cell r="I16887">
            <v>350000</v>
          </cell>
        </row>
        <row r="16888">
          <cell r="A16888" t="str">
            <v>CCIN002008-2000-001</v>
          </cell>
          <cell r="I16888">
            <v>260000</v>
          </cell>
        </row>
        <row r="16889">
          <cell r="A16889" t="str">
            <v>CCIN002008-2000-002</v>
          </cell>
          <cell r="I16889">
            <v>1609067</v>
          </cell>
        </row>
        <row r="16890">
          <cell r="A16890" t="str">
            <v>CCIN002008-3000-001</v>
          </cell>
          <cell r="I16890">
            <v>300000</v>
          </cell>
        </row>
        <row r="16891">
          <cell r="A16891" t="str">
            <v>CCIN002008-4000-001</v>
          </cell>
          <cell r="I16891">
            <v>370000</v>
          </cell>
        </row>
        <row r="16892">
          <cell r="A16892" t="str">
            <v>CCIN002008-5000-001</v>
          </cell>
          <cell r="I16892">
            <v>411829</v>
          </cell>
        </row>
        <row r="16893">
          <cell r="A16893" t="str">
            <v>CCIN002009-1000-001</v>
          </cell>
          <cell r="I16893">
            <v>200000</v>
          </cell>
        </row>
        <row r="16894">
          <cell r="A16894" t="str">
            <v>CCIN002009-1000-002</v>
          </cell>
          <cell r="I16894">
            <v>250000</v>
          </cell>
        </row>
        <row r="16895">
          <cell r="A16895" t="str">
            <v>CCIN002009-1000-005</v>
          </cell>
          <cell r="I16895">
            <v>80000</v>
          </cell>
        </row>
        <row r="16896">
          <cell r="A16896" t="str">
            <v>CCIN002009-2000-002</v>
          </cell>
          <cell r="I16896">
            <v>250000</v>
          </cell>
        </row>
        <row r="16897">
          <cell r="A16897" t="str">
            <v>CCIN002009-3000-002</v>
          </cell>
          <cell r="I16897">
            <v>250000</v>
          </cell>
        </row>
        <row r="16898">
          <cell r="A16898" t="str">
            <v>CCIN002010-1000-001</v>
          </cell>
          <cell r="I16898">
            <v>252350</v>
          </cell>
        </row>
        <row r="16899">
          <cell r="A16899" t="str">
            <v>CCIN002010-1000-002</v>
          </cell>
          <cell r="I16899">
            <v>15000000</v>
          </cell>
        </row>
        <row r="16900">
          <cell r="A16900" t="str">
            <v>CCIN002010-1000-005</v>
          </cell>
          <cell r="I16900">
            <v>237600</v>
          </cell>
        </row>
        <row r="16901">
          <cell r="A16901" t="str">
            <v>CCIN002010-2000-002</v>
          </cell>
          <cell r="I16901">
            <v>5286584</v>
          </cell>
        </row>
        <row r="16902">
          <cell r="A16902" t="str">
            <v>CCIN002010-4000-002</v>
          </cell>
          <cell r="I16902">
            <v>17000000</v>
          </cell>
        </row>
        <row r="16903">
          <cell r="A16903" t="str">
            <v>CCIN002011-1000-001</v>
          </cell>
          <cell r="I16903">
            <v>2400000</v>
          </cell>
        </row>
        <row r="16904">
          <cell r="A16904" t="str">
            <v>CCIN002011-1000-002</v>
          </cell>
          <cell r="I16904">
            <v>1090567</v>
          </cell>
        </row>
        <row r="16905">
          <cell r="A16905" t="str">
            <v>CCIN002011-1000-005</v>
          </cell>
          <cell r="I16905">
            <v>156000</v>
          </cell>
        </row>
        <row r="16906">
          <cell r="A16906" t="str">
            <v>CCIN002011-3000-001</v>
          </cell>
          <cell r="I16906">
            <v>2400000</v>
          </cell>
        </row>
        <row r="16907">
          <cell r="A16907" t="str">
            <v>CCIN002011-4000-001</v>
          </cell>
          <cell r="I16907">
            <v>341064</v>
          </cell>
        </row>
        <row r="16908">
          <cell r="A16908" t="str">
            <v>CCIN002012-1000-001</v>
          </cell>
          <cell r="I16908">
            <v>100000</v>
          </cell>
        </row>
        <row r="16909">
          <cell r="A16909" t="str">
            <v>CCIN002012-1000-005</v>
          </cell>
          <cell r="I16909">
            <v>236000</v>
          </cell>
        </row>
        <row r="16910">
          <cell r="A16910" t="str">
            <v>CCIN002013-1000-001</v>
          </cell>
          <cell r="I16910">
            <v>300000</v>
          </cell>
        </row>
        <row r="16911">
          <cell r="A16911" t="str">
            <v>CCIN002014-1000-005</v>
          </cell>
          <cell r="I16911">
            <v>300000</v>
          </cell>
        </row>
        <row r="16912">
          <cell r="A16912" t="str">
            <v>CCIN002014-2000-001</v>
          </cell>
          <cell r="I16912">
            <v>3192128</v>
          </cell>
        </row>
        <row r="16913">
          <cell r="A16913" t="str">
            <v>CCIN002015-1000-001</v>
          </cell>
          <cell r="I16913">
            <v>5000000</v>
          </cell>
        </row>
        <row r="16914">
          <cell r="A16914" t="str">
            <v>CCIN002015-1000-002</v>
          </cell>
          <cell r="I16914">
            <v>332267</v>
          </cell>
        </row>
        <row r="16915">
          <cell r="A16915" t="str">
            <v>CCIN002015-1000-005</v>
          </cell>
          <cell r="I16915">
            <v>3004000</v>
          </cell>
        </row>
        <row r="16916">
          <cell r="A16916" t="str">
            <v>CCIN002015-2000-001</v>
          </cell>
          <cell r="I16916">
            <v>4622175</v>
          </cell>
        </row>
        <row r="16917">
          <cell r="A16917" t="str">
            <v>CCIN002015-2000-002</v>
          </cell>
          <cell r="I16917">
            <v>50000</v>
          </cell>
        </row>
        <row r="16918">
          <cell r="A16918" t="str">
            <v>CCIN002015-4000-001</v>
          </cell>
          <cell r="I16918">
            <v>5000000</v>
          </cell>
        </row>
        <row r="16919">
          <cell r="A16919" t="str">
            <v>CCIN002015-5000-002</v>
          </cell>
          <cell r="I16919">
            <v>60000</v>
          </cell>
        </row>
        <row r="16920">
          <cell r="A16920" t="str">
            <v>CCIN002015-6000-001</v>
          </cell>
          <cell r="I16920">
            <v>5000000</v>
          </cell>
        </row>
        <row r="16921">
          <cell r="A16921" t="str">
            <v>CCIN002015-6000-002</v>
          </cell>
          <cell r="I16921">
            <v>161067</v>
          </cell>
        </row>
        <row r="16922">
          <cell r="A16922" t="str">
            <v>CCIN002016-1000-001</v>
          </cell>
          <cell r="I16922">
            <v>100000</v>
          </cell>
        </row>
        <row r="16923">
          <cell r="A16923" t="str">
            <v>CCIN002016-1000-002</v>
          </cell>
          <cell r="I16923">
            <v>180000</v>
          </cell>
        </row>
        <row r="16924">
          <cell r="A16924" t="str">
            <v>CCIN002017-10000-001</v>
          </cell>
          <cell r="I16924">
            <v>20000</v>
          </cell>
        </row>
        <row r="16925">
          <cell r="A16925" t="str">
            <v>CCIN002017-1000-001</v>
          </cell>
          <cell r="I16925">
            <v>264000</v>
          </cell>
        </row>
        <row r="16926">
          <cell r="A16926" t="str">
            <v>CCIN002017-1000-002</v>
          </cell>
          <cell r="I16926">
            <v>42047</v>
          </cell>
        </row>
        <row r="16927">
          <cell r="A16927" t="str">
            <v>CCIN002017-1000-005</v>
          </cell>
          <cell r="I16927">
            <v>2316000</v>
          </cell>
        </row>
        <row r="16928">
          <cell r="A16928" t="str">
            <v>CCIN002017-12000-001</v>
          </cell>
          <cell r="I16928">
            <v>200000</v>
          </cell>
        </row>
        <row r="16929">
          <cell r="A16929" t="str">
            <v>CCIN002017-13000-001</v>
          </cell>
          <cell r="I16929">
            <v>260000</v>
          </cell>
        </row>
        <row r="16930">
          <cell r="A16930" t="str">
            <v>CCIN002017-14000-001</v>
          </cell>
          <cell r="I16930">
            <v>25000</v>
          </cell>
        </row>
        <row r="16931">
          <cell r="A16931" t="str">
            <v>CCIN002017-15000-001</v>
          </cell>
          <cell r="I16931">
            <v>260000</v>
          </cell>
        </row>
        <row r="16932">
          <cell r="A16932" t="str">
            <v>CCIN002017-2000-001</v>
          </cell>
          <cell r="I16932">
            <v>264000</v>
          </cell>
        </row>
        <row r="16933">
          <cell r="A16933" t="str">
            <v>CCIN002017-3000-001</v>
          </cell>
          <cell r="I16933">
            <v>264000</v>
          </cell>
        </row>
        <row r="16934">
          <cell r="A16934" t="str">
            <v>CCIN002017-4000-001</v>
          </cell>
          <cell r="I16934">
            <v>50000</v>
          </cell>
        </row>
        <row r="16935">
          <cell r="A16935" t="str">
            <v>CCIN002017-5000-001</v>
          </cell>
          <cell r="I16935">
            <v>264000</v>
          </cell>
        </row>
        <row r="16936">
          <cell r="A16936" t="str">
            <v>CCIN002017-6000-001</v>
          </cell>
          <cell r="I16936">
            <v>35000</v>
          </cell>
        </row>
        <row r="16937">
          <cell r="A16937" t="str">
            <v>CCIN002017-7000-001</v>
          </cell>
          <cell r="I16937">
            <v>20000</v>
          </cell>
        </row>
        <row r="16938">
          <cell r="A16938" t="str">
            <v>CCIN002017-9000-001</v>
          </cell>
          <cell r="I16938">
            <v>286874</v>
          </cell>
        </row>
        <row r="16939">
          <cell r="A16939" t="str">
            <v>CCIN002018-1000-001</v>
          </cell>
          <cell r="I16939">
            <v>100000</v>
          </cell>
        </row>
        <row r="16940">
          <cell r="A16940" t="str">
            <v>CCIN002018-1000-005</v>
          </cell>
          <cell r="I16940">
            <v>450000</v>
          </cell>
        </row>
        <row r="16941">
          <cell r="A16941" t="str">
            <v>CCIN002018-2000-001</v>
          </cell>
          <cell r="I16941">
            <v>150000</v>
          </cell>
        </row>
        <row r="16942">
          <cell r="A16942" t="str">
            <v>CCIN002018-2000-002</v>
          </cell>
          <cell r="I16942">
            <v>55586</v>
          </cell>
        </row>
        <row r="16943">
          <cell r="A16943" t="str">
            <v>CCIN002018-3000-002</v>
          </cell>
          <cell r="I16943">
            <v>150000</v>
          </cell>
        </row>
        <row r="16944">
          <cell r="A16944" t="str">
            <v>CCIN002019-1000-001</v>
          </cell>
          <cell r="I16944">
            <v>222000</v>
          </cell>
        </row>
        <row r="16945">
          <cell r="A16945" t="str">
            <v>CCIN002020-1000-001</v>
          </cell>
          <cell r="I16945">
            <v>150000</v>
          </cell>
        </row>
        <row r="16946">
          <cell r="A16946" t="str">
            <v>CCIN002020-1000-005</v>
          </cell>
          <cell r="I16946">
            <v>3690000</v>
          </cell>
        </row>
        <row r="16947">
          <cell r="A16947" t="str">
            <v>CCIN002020-2000-001</v>
          </cell>
          <cell r="I16947">
            <v>160250</v>
          </cell>
        </row>
        <row r="16948">
          <cell r="A16948" t="str">
            <v>CCIN002021-1000-001</v>
          </cell>
          <cell r="I16948">
            <v>2138830</v>
          </cell>
        </row>
        <row r="16949">
          <cell r="A16949" t="str">
            <v>CCIN002021-1000-005</v>
          </cell>
          <cell r="I16949">
            <v>1000000</v>
          </cell>
        </row>
        <row r="16950">
          <cell r="A16950" t="str">
            <v>CCIN002021-2000-001</v>
          </cell>
          <cell r="I16950">
            <v>650000</v>
          </cell>
        </row>
        <row r="16951">
          <cell r="A16951" t="str">
            <v>CCIN002022-1000-001</v>
          </cell>
          <cell r="I16951">
            <v>50000</v>
          </cell>
        </row>
        <row r="16952">
          <cell r="A16952" t="str">
            <v>CCIN002022-1000-002</v>
          </cell>
          <cell r="I16952">
            <v>71351</v>
          </cell>
        </row>
        <row r="16953">
          <cell r="A16953" t="str">
            <v>CCIN002022-1000-005</v>
          </cell>
          <cell r="I16953">
            <v>767150</v>
          </cell>
        </row>
        <row r="16954">
          <cell r="A16954" t="str">
            <v>CCIN002022-2000-001</v>
          </cell>
          <cell r="I16954">
            <v>100000</v>
          </cell>
        </row>
        <row r="16955">
          <cell r="A16955" t="str">
            <v>CCIN002022-3000-001</v>
          </cell>
          <cell r="I16955">
            <v>100000</v>
          </cell>
        </row>
        <row r="16956">
          <cell r="A16956" t="str">
            <v>CCIN002023-1000-001</v>
          </cell>
          <cell r="I16956">
            <v>543086</v>
          </cell>
        </row>
        <row r="16957">
          <cell r="A16957" t="str">
            <v>CCIN002023-1000-002</v>
          </cell>
          <cell r="I16957">
            <v>230518</v>
          </cell>
        </row>
        <row r="16958">
          <cell r="A16958" t="str">
            <v>CCIN002023-1000-005</v>
          </cell>
          <cell r="I16958">
            <v>400000</v>
          </cell>
        </row>
        <row r="16959">
          <cell r="A16959" t="str">
            <v>CCIN002024-1000-001</v>
          </cell>
          <cell r="I16959">
            <v>100000</v>
          </cell>
        </row>
        <row r="16960">
          <cell r="A16960" t="str">
            <v>CCIN002024-1000-005</v>
          </cell>
          <cell r="I16960">
            <v>140000</v>
          </cell>
        </row>
        <row r="16961">
          <cell r="A16961" t="str">
            <v>CCIN002024-2000-001</v>
          </cell>
          <cell r="I16961">
            <v>150000</v>
          </cell>
        </row>
        <row r="16962">
          <cell r="A16962" t="str">
            <v>CCIN002024-3000-001</v>
          </cell>
          <cell r="I16962">
            <v>150000</v>
          </cell>
        </row>
        <row r="16963">
          <cell r="A16963" t="str">
            <v>CCIN002025-1000-001</v>
          </cell>
          <cell r="I16963">
            <v>800000</v>
          </cell>
        </row>
        <row r="16964">
          <cell r="A16964" t="str">
            <v>CCIN002025-1000-002</v>
          </cell>
          <cell r="I16964">
            <v>15439</v>
          </cell>
        </row>
        <row r="16965">
          <cell r="A16965" t="str">
            <v>CCIN002025-1000-005</v>
          </cell>
          <cell r="I16965">
            <v>265000</v>
          </cell>
        </row>
        <row r="16966">
          <cell r="A16966" t="str">
            <v>CCIN002025-2000-002</v>
          </cell>
          <cell r="I16966">
            <v>453421</v>
          </cell>
        </row>
        <row r="16967">
          <cell r="A16967" t="str">
            <v>CCIN002025-3000-002</v>
          </cell>
          <cell r="I16967">
            <v>453421</v>
          </cell>
        </row>
        <row r="16968">
          <cell r="A16968" t="str">
            <v>CCIN002026-1000-001</v>
          </cell>
          <cell r="I16968">
            <v>544000</v>
          </cell>
        </row>
        <row r="16969">
          <cell r="A16969" t="str">
            <v>CCIN002026-1000-002</v>
          </cell>
          <cell r="I16969">
            <v>220000</v>
          </cell>
        </row>
        <row r="16970">
          <cell r="A16970" t="str">
            <v>CCIN002026-1000-005</v>
          </cell>
          <cell r="I16970">
            <v>1125000</v>
          </cell>
        </row>
        <row r="16971">
          <cell r="A16971" t="str">
            <v>CCIN002027-1000-001</v>
          </cell>
          <cell r="I16971">
            <v>375000</v>
          </cell>
        </row>
        <row r="16972">
          <cell r="A16972" t="str">
            <v>CCIN002027-1000-002</v>
          </cell>
          <cell r="I16972">
            <v>300000</v>
          </cell>
        </row>
        <row r="16973">
          <cell r="A16973" t="str">
            <v>CCIN002027-1000-005</v>
          </cell>
          <cell r="I16973">
            <v>450000</v>
          </cell>
        </row>
        <row r="16974">
          <cell r="A16974" t="str">
            <v>CCIN002028-1000-001</v>
          </cell>
          <cell r="I16974">
            <v>917209</v>
          </cell>
        </row>
        <row r="16975">
          <cell r="A16975" t="str">
            <v>CCIN002028-1000-002</v>
          </cell>
          <cell r="I16975">
            <v>759000</v>
          </cell>
        </row>
        <row r="16976">
          <cell r="A16976" t="str">
            <v>CCIN002028-1000-005</v>
          </cell>
          <cell r="I16976">
            <v>700000</v>
          </cell>
        </row>
        <row r="16977">
          <cell r="A16977" t="str">
            <v>CCIN002029-1000-001</v>
          </cell>
          <cell r="I16977">
            <v>223937</v>
          </cell>
        </row>
        <row r="16978">
          <cell r="A16978" t="str">
            <v>CCIN002029-1000-005</v>
          </cell>
          <cell r="I16978">
            <v>760000</v>
          </cell>
        </row>
        <row r="16979">
          <cell r="A16979" t="str">
            <v>CCIN002030-1000-002</v>
          </cell>
          <cell r="I16979">
            <v>31022</v>
          </cell>
        </row>
        <row r="16980">
          <cell r="A16980" t="str">
            <v>CCIN002030-4000-001</v>
          </cell>
          <cell r="I16980">
            <v>53830</v>
          </cell>
        </row>
        <row r="16981">
          <cell r="A16981" t="str">
            <v>CCIN002031-1000-002</v>
          </cell>
          <cell r="I16981">
            <v>65000</v>
          </cell>
        </row>
        <row r="16982">
          <cell r="A16982" t="str">
            <v>CCIN002031-1000-005</v>
          </cell>
          <cell r="I16982">
            <v>752005</v>
          </cell>
        </row>
        <row r="16983">
          <cell r="A16983" t="str">
            <v>CCIN002032-1000-001</v>
          </cell>
          <cell r="I16983">
            <v>1225798</v>
          </cell>
        </row>
        <row r="16984">
          <cell r="A16984" t="str">
            <v>CCIN002032-2000-001</v>
          </cell>
          <cell r="I16984">
            <v>325000</v>
          </cell>
        </row>
        <row r="16985">
          <cell r="A16985" t="str">
            <v>CCIN002032-3000-001</v>
          </cell>
          <cell r="I16985">
            <v>643000</v>
          </cell>
        </row>
        <row r="16986">
          <cell r="A16986" t="str">
            <v>CCIN002032-4000-001</v>
          </cell>
          <cell r="I16986">
            <v>100000</v>
          </cell>
        </row>
        <row r="16987">
          <cell r="A16987" t="str">
            <v>CCIN002033-1000-001</v>
          </cell>
          <cell r="I16987">
            <v>2670745</v>
          </cell>
        </row>
        <row r="16988">
          <cell r="A16988" t="str">
            <v>CCIN002033-1000-002</v>
          </cell>
          <cell r="I16988">
            <v>200000</v>
          </cell>
        </row>
        <row r="16989">
          <cell r="A16989" t="str">
            <v>CCIN002034-1000-001</v>
          </cell>
          <cell r="I16989">
            <v>500000</v>
          </cell>
        </row>
        <row r="16990">
          <cell r="A16990" t="str">
            <v>CCIN002034-1000-002</v>
          </cell>
          <cell r="I16990">
            <v>200000</v>
          </cell>
        </row>
        <row r="16991">
          <cell r="A16991" t="str">
            <v>CCIN002034-2000-001</v>
          </cell>
          <cell r="I16991">
            <v>500000</v>
          </cell>
        </row>
        <row r="16992">
          <cell r="A16992" t="str">
            <v>CCIN002034-3000-001</v>
          </cell>
          <cell r="I16992">
            <v>500000</v>
          </cell>
        </row>
        <row r="16993">
          <cell r="A16993" t="str">
            <v>CCIN002035-1000-001</v>
          </cell>
          <cell r="I16993">
            <v>100000</v>
          </cell>
        </row>
        <row r="16994">
          <cell r="A16994" t="str">
            <v>CCIN002035-2000-002</v>
          </cell>
          <cell r="I16994">
            <v>312262</v>
          </cell>
        </row>
        <row r="16995">
          <cell r="A16995" t="str">
            <v>CCIN002036-1000-001</v>
          </cell>
          <cell r="I16995">
            <v>380000</v>
          </cell>
        </row>
        <row r="16996">
          <cell r="A16996" t="str">
            <v>CCIN002037-1000-001</v>
          </cell>
          <cell r="I16996">
            <v>60000</v>
          </cell>
        </row>
        <row r="16997">
          <cell r="A16997" t="str">
            <v>CCIN002037-1000-002</v>
          </cell>
          <cell r="I16997">
            <v>200000</v>
          </cell>
        </row>
        <row r="16998">
          <cell r="A16998" t="str">
            <v>CCIN002037-2000-001</v>
          </cell>
          <cell r="I16998">
            <v>60000</v>
          </cell>
        </row>
        <row r="16999">
          <cell r="A16999" t="str">
            <v>CCIN002038-1000-002</v>
          </cell>
          <cell r="I16999">
            <v>52619</v>
          </cell>
        </row>
        <row r="17000">
          <cell r="A17000" t="str">
            <v>CCIN002038-2000-002</v>
          </cell>
          <cell r="I17000">
            <v>68108</v>
          </cell>
        </row>
        <row r="17001">
          <cell r="A17001" t="str">
            <v>CCIN002039-1000-001</v>
          </cell>
          <cell r="I17001">
            <v>532000</v>
          </cell>
        </row>
        <row r="17002">
          <cell r="A17002" t="str">
            <v>CCIN002039-2000-001</v>
          </cell>
          <cell r="I17002">
            <v>528378</v>
          </cell>
        </row>
        <row r="17003">
          <cell r="A17003" t="str">
            <v>CCIN002039-3000-001</v>
          </cell>
          <cell r="I17003">
            <v>786042</v>
          </cell>
        </row>
        <row r="17004">
          <cell r="A17004" t="str">
            <v>CCIN002039-5000-001</v>
          </cell>
          <cell r="I17004">
            <v>417292</v>
          </cell>
        </row>
        <row r="17005">
          <cell r="A17005" t="str">
            <v>CCIN002040-1000-002</v>
          </cell>
          <cell r="I17005">
            <v>177785</v>
          </cell>
        </row>
        <row r="17006">
          <cell r="A17006" t="str">
            <v>CCIN002040-2000-002</v>
          </cell>
          <cell r="I17006">
            <v>146012</v>
          </cell>
        </row>
        <row r="17007">
          <cell r="A17007" t="str">
            <v>CCIN002040-3000-002</v>
          </cell>
          <cell r="I17007">
            <v>389255</v>
          </cell>
        </row>
        <row r="17008">
          <cell r="A17008" t="str">
            <v>CCIN002040-4000-002</v>
          </cell>
          <cell r="I17008">
            <v>143338</v>
          </cell>
        </row>
        <row r="17009">
          <cell r="A17009" t="str">
            <v>CCIN002041-1000-001</v>
          </cell>
          <cell r="I17009">
            <v>500000</v>
          </cell>
        </row>
        <row r="17010">
          <cell r="A17010" t="str">
            <v>CCIN002041-1000-002</v>
          </cell>
          <cell r="I17010">
            <v>170000</v>
          </cell>
        </row>
        <row r="17011">
          <cell r="A17011" t="str">
            <v>CCIN002041-2000-001</v>
          </cell>
          <cell r="I17011">
            <v>771355</v>
          </cell>
        </row>
        <row r="17012">
          <cell r="A17012" t="str">
            <v>CCIN002042-1000-001</v>
          </cell>
          <cell r="I17012">
            <v>106915</v>
          </cell>
        </row>
        <row r="17013">
          <cell r="A17013" t="str">
            <v>CCIN002042-1000-002</v>
          </cell>
          <cell r="I17013">
            <v>100000</v>
          </cell>
        </row>
        <row r="17014">
          <cell r="A17014" t="str">
            <v>CCIN002042-2000-001</v>
          </cell>
          <cell r="I17014">
            <v>213405</v>
          </cell>
        </row>
        <row r="17015">
          <cell r="A17015" t="str">
            <v>CCIN002042-2000-002</v>
          </cell>
          <cell r="I17015">
            <v>187080</v>
          </cell>
        </row>
        <row r="17016">
          <cell r="A17016" t="str">
            <v>CCIN002043-1000-001</v>
          </cell>
          <cell r="I17016">
            <v>234000</v>
          </cell>
        </row>
        <row r="17017">
          <cell r="A17017" t="str">
            <v>CCIN002043-1000-002</v>
          </cell>
          <cell r="I17017">
            <v>30000</v>
          </cell>
        </row>
        <row r="17018">
          <cell r="A17018" t="str">
            <v>CCIN002043-2000-001</v>
          </cell>
          <cell r="I17018">
            <v>276000</v>
          </cell>
        </row>
        <row r="17019">
          <cell r="A17019" t="str">
            <v>CCIN002043-3000-001</v>
          </cell>
          <cell r="I17019">
            <v>223477</v>
          </cell>
        </row>
        <row r="17020">
          <cell r="A17020" t="str">
            <v>CCIN002043-4000-001</v>
          </cell>
          <cell r="I17020">
            <v>50000</v>
          </cell>
        </row>
        <row r="17021">
          <cell r="A17021" t="str">
            <v>CCIN002043-5000-001</v>
          </cell>
          <cell r="I17021">
            <v>120000</v>
          </cell>
        </row>
        <row r="17022">
          <cell r="A17022" t="str">
            <v>CCIN002043-6000-001</v>
          </cell>
          <cell r="I17022">
            <v>276000</v>
          </cell>
        </row>
        <row r="17023">
          <cell r="A17023" t="str">
            <v>CCIN002043-7000-001</v>
          </cell>
          <cell r="I17023">
            <v>70000</v>
          </cell>
        </row>
        <row r="17024">
          <cell r="A17024" t="str">
            <v>CCIN002043-8000-001</v>
          </cell>
          <cell r="I17024">
            <v>250000</v>
          </cell>
        </row>
        <row r="17025">
          <cell r="A17025" t="str">
            <v>CCIN002044-1000-002</v>
          </cell>
          <cell r="I17025">
            <v>10000</v>
          </cell>
        </row>
        <row r="17026">
          <cell r="A17026" t="str">
            <v>CCIN002045-1000-001</v>
          </cell>
          <cell r="I17026">
            <v>1446242.48</v>
          </cell>
        </row>
        <row r="17027">
          <cell r="A17027" t="str">
            <v>CCIN002046-1000-001</v>
          </cell>
          <cell r="I17027">
            <v>250000</v>
          </cell>
        </row>
        <row r="17028">
          <cell r="A17028" t="str">
            <v>CCIN002047-2000-001</v>
          </cell>
          <cell r="I17028">
            <v>223937</v>
          </cell>
        </row>
        <row r="17029">
          <cell r="A17029" t="str">
            <v>CCIN002048-1000-001</v>
          </cell>
          <cell r="I17029">
            <v>100000</v>
          </cell>
        </row>
        <row r="17030">
          <cell r="A17030" t="str">
            <v>CCIN002048-1000-002</v>
          </cell>
          <cell r="I17030">
            <v>2785600</v>
          </cell>
        </row>
        <row r="17031">
          <cell r="A17031" t="str">
            <v>CCIN002048-2000-001</v>
          </cell>
          <cell r="I17031">
            <v>100000</v>
          </cell>
        </row>
        <row r="17032">
          <cell r="A17032" t="str">
            <v>CCIN002048-3000-001</v>
          </cell>
          <cell r="I17032">
            <v>120000</v>
          </cell>
        </row>
        <row r="17033">
          <cell r="A17033" t="str">
            <v>CCIN002050-1000-001</v>
          </cell>
          <cell r="I17033">
            <v>1000000</v>
          </cell>
        </row>
        <row r="17034">
          <cell r="A17034" t="str">
            <v>CCIN002050-2000-002</v>
          </cell>
          <cell r="I17034">
            <v>30000</v>
          </cell>
        </row>
        <row r="17035">
          <cell r="A17035" t="str">
            <v>CCIN002051-1000-002</v>
          </cell>
          <cell r="I17035">
            <v>25000</v>
          </cell>
        </row>
        <row r="17036">
          <cell r="A17036" t="str">
            <v>CCIN002052-1000-001</v>
          </cell>
          <cell r="I17036">
            <v>280000</v>
          </cell>
        </row>
        <row r="17037">
          <cell r="A17037" t="str">
            <v>CCIN002052-1000-002</v>
          </cell>
          <cell r="I17037">
            <v>82988</v>
          </cell>
        </row>
        <row r="17038">
          <cell r="A17038" t="str">
            <v>CCIN002052-2000-001</v>
          </cell>
          <cell r="I17038">
            <v>300000</v>
          </cell>
        </row>
        <row r="17039">
          <cell r="A17039" t="str">
            <v>CCIN002052-3000-001</v>
          </cell>
          <cell r="I17039">
            <v>50000</v>
          </cell>
        </row>
        <row r="17040">
          <cell r="A17040" t="str">
            <v>CCIN002052-4000-001</v>
          </cell>
          <cell r="I17040">
            <v>50000</v>
          </cell>
        </row>
        <row r="17041">
          <cell r="A17041" t="str">
            <v>CCIN002052-5000-001</v>
          </cell>
          <cell r="I17041">
            <v>300000</v>
          </cell>
        </row>
        <row r="17042">
          <cell r="A17042" t="str">
            <v>CCIN002052-6000-001</v>
          </cell>
          <cell r="I17042">
            <v>320830</v>
          </cell>
        </row>
        <row r="17043">
          <cell r="A17043" t="str">
            <v>CCIN002053-1000-001</v>
          </cell>
          <cell r="I17043">
            <v>560000</v>
          </cell>
        </row>
        <row r="17044">
          <cell r="A17044" t="str">
            <v>CCIN002053-1000-002</v>
          </cell>
          <cell r="I17044">
            <v>100000</v>
          </cell>
        </row>
        <row r="17045">
          <cell r="A17045" t="str">
            <v>CCIN002053-2000-001</v>
          </cell>
          <cell r="I17045">
            <v>400000</v>
          </cell>
        </row>
        <row r="17046">
          <cell r="A17046" t="str">
            <v>CCIN002054-1000-001</v>
          </cell>
          <cell r="I17046">
            <v>854256</v>
          </cell>
        </row>
        <row r="17047">
          <cell r="A17047" t="str">
            <v>CCIN002054-1000-002</v>
          </cell>
          <cell r="I17047">
            <v>130000</v>
          </cell>
        </row>
        <row r="17048">
          <cell r="A17048" t="str">
            <v>CCIN002054-2000-001</v>
          </cell>
          <cell r="I17048">
            <v>851703</v>
          </cell>
        </row>
        <row r="17049">
          <cell r="A17049" t="str">
            <v>CCIN002054-3000-001</v>
          </cell>
          <cell r="I17049">
            <v>851703</v>
          </cell>
        </row>
        <row r="17050">
          <cell r="A17050" t="str">
            <v>CCIN002054-6000-001</v>
          </cell>
          <cell r="I17050">
            <v>2400000</v>
          </cell>
        </row>
        <row r="17051">
          <cell r="A17051" t="str">
            <v>CCIN002054-7000-001</v>
          </cell>
          <cell r="I17051">
            <v>851703</v>
          </cell>
        </row>
        <row r="17052">
          <cell r="A17052" t="str">
            <v>CCIN002055-1000-001</v>
          </cell>
          <cell r="I17052">
            <v>240000</v>
          </cell>
        </row>
        <row r="17053">
          <cell r="A17053" t="str">
            <v>CCIN002055-1000-002</v>
          </cell>
          <cell r="I17053">
            <v>100000</v>
          </cell>
        </row>
        <row r="17054">
          <cell r="A17054" t="str">
            <v>CCIN002055-2000-002</v>
          </cell>
          <cell r="I17054">
            <v>231602</v>
          </cell>
        </row>
        <row r="17055">
          <cell r="A17055" t="str">
            <v>CCIN002056-1000-002</v>
          </cell>
          <cell r="I17055">
            <v>300000</v>
          </cell>
        </row>
        <row r="17056">
          <cell r="A17056" t="str">
            <v>CCIN002056-2000-001</v>
          </cell>
          <cell r="I17056">
            <v>4642269</v>
          </cell>
        </row>
        <row r="17057">
          <cell r="A17057" t="str">
            <v>CCIN002056-3000-001</v>
          </cell>
          <cell r="I17057">
            <v>1394256</v>
          </cell>
        </row>
        <row r="17058">
          <cell r="A17058" t="str">
            <v>CCIN002056-4000-001</v>
          </cell>
          <cell r="I17058">
            <v>10000000</v>
          </cell>
        </row>
        <row r="17059">
          <cell r="A17059" t="str">
            <v>CCIN002057-1000-001</v>
          </cell>
          <cell r="I17059">
            <v>200000</v>
          </cell>
        </row>
        <row r="17060">
          <cell r="A17060" t="str">
            <v>CCIN002058-1000-001</v>
          </cell>
          <cell r="I17060">
            <v>223937</v>
          </cell>
        </row>
        <row r="17061">
          <cell r="A17061" t="str">
            <v>CCIN002059-1000-001</v>
          </cell>
          <cell r="I17061">
            <v>60000</v>
          </cell>
        </row>
        <row r="17062">
          <cell r="A17062" t="str">
            <v>CCIN002060-1000-002</v>
          </cell>
          <cell r="I17062">
            <v>496325</v>
          </cell>
        </row>
        <row r="17063">
          <cell r="A17063" t="str">
            <v>CCIN002060-2000-001</v>
          </cell>
          <cell r="I17063">
            <v>106915</v>
          </cell>
        </row>
        <row r="17064">
          <cell r="A17064" t="str">
            <v>CCIN002060-2000-002</v>
          </cell>
          <cell r="I17064">
            <v>630938</v>
          </cell>
        </row>
        <row r="17065">
          <cell r="A17065" t="str">
            <v>CCIN002060-3000-001</v>
          </cell>
          <cell r="I17065">
            <v>107022</v>
          </cell>
        </row>
        <row r="17066">
          <cell r="A17066" t="str">
            <v>CCIN002061-1000-002</v>
          </cell>
          <cell r="I17066">
            <v>634570</v>
          </cell>
        </row>
        <row r="17067">
          <cell r="A17067" t="str">
            <v>CCIN002061-2000-002</v>
          </cell>
          <cell r="I17067">
            <v>400000</v>
          </cell>
        </row>
        <row r="17068">
          <cell r="A17068" t="str">
            <v>CCIN002062-1000-001</v>
          </cell>
          <cell r="I17068">
            <v>200000</v>
          </cell>
        </row>
        <row r="17069">
          <cell r="A17069" t="str">
            <v>CCIN002062-1000-002</v>
          </cell>
          <cell r="I17069">
            <v>1500000</v>
          </cell>
        </row>
        <row r="17070">
          <cell r="A17070" t="str">
            <v>CCIN002062-2000-002</v>
          </cell>
          <cell r="I17070">
            <v>546050</v>
          </cell>
        </row>
        <row r="17071">
          <cell r="A17071" t="str">
            <v>CCIN002062-3000-002</v>
          </cell>
          <cell r="I17071">
            <v>2134400</v>
          </cell>
        </row>
        <row r="17072">
          <cell r="A17072" t="str">
            <v>CCIN002062-4000-002</v>
          </cell>
          <cell r="I17072">
            <v>750354</v>
          </cell>
        </row>
        <row r="17073">
          <cell r="A17073" t="str">
            <v>CCIN002062-5000-002</v>
          </cell>
          <cell r="I17073">
            <v>2040817</v>
          </cell>
        </row>
        <row r="17074">
          <cell r="A17074" t="str">
            <v>CCIN002062-6000-002</v>
          </cell>
          <cell r="I17074">
            <v>534401</v>
          </cell>
        </row>
        <row r="17075">
          <cell r="A17075" t="str">
            <v>CCIN002062-7000-002</v>
          </cell>
          <cell r="I17075">
            <v>2040817</v>
          </cell>
        </row>
        <row r="17076">
          <cell r="A17076" t="str">
            <v>CCIN002062-8000-002</v>
          </cell>
          <cell r="I17076">
            <v>2040817</v>
          </cell>
        </row>
        <row r="17077">
          <cell r="A17077" t="str">
            <v>CCIN002062-9000-002</v>
          </cell>
          <cell r="I17077">
            <v>2040817</v>
          </cell>
        </row>
        <row r="17078">
          <cell r="A17078" t="str">
            <v>CCIN002063-1000-001</v>
          </cell>
          <cell r="I17078">
            <v>3093300</v>
          </cell>
        </row>
        <row r="17079">
          <cell r="A17079" t="str">
            <v>CCIN002063-1000-002</v>
          </cell>
          <cell r="I17079">
            <v>170000</v>
          </cell>
        </row>
        <row r="17080">
          <cell r="A17080" t="str">
            <v>CCIN002063-2000-001</v>
          </cell>
          <cell r="I17080">
            <v>2000000</v>
          </cell>
        </row>
        <row r="17081">
          <cell r="A17081" t="str">
            <v>CCIN002063-3000-001</v>
          </cell>
          <cell r="I17081">
            <v>4500000</v>
          </cell>
        </row>
        <row r="17082">
          <cell r="A17082" t="str">
            <v>CCIN002064-10000-001</v>
          </cell>
          <cell r="I17082">
            <v>35000</v>
          </cell>
        </row>
        <row r="17083">
          <cell r="A17083" t="str">
            <v>CCIN002064-1000-001</v>
          </cell>
          <cell r="I17083">
            <v>150000</v>
          </cell>
        </row>
        <row r="17084">
          <cell r="A17084" t="str">
            <v>CCIN002064-1000-002</v>
          </cell>
          <cell r="I17084">
            <v>130000</v>
          </cell>
        </row>
        <row r="17085">
          <cell r="A17085" t="str">
            <v>CCIN002064-2000-001</v>
          </cell>
          <cell r="I17085">
            <v>180000</v>
          </cell>
        </row>
        <row r="17086">
          <cell r="A17086" t="str">
            <v>CCIN002064-3000-001</v>
          </cell>
          <cell r="I17086">
            <v>165000</v>
          </cell>
        </row>
        <row r="17087">
          <cell r="A17087" t="str">
            <v>CCIN002064-4000-001</v>
          </cell>
          <cell r="I17087">
            <v>160000</v>
          </cell>
        </row>
        <row r="17088">
          <cell r="A17088" t="str">
            <v>CCIN002064-5000-001</v>
          </cell>
          <cell r="I17088">
            <v>110000</v>
          </cell>
        </row>
        <row r="17089">
          <cell r="A17089" t="str">
            <v>CCIN002064-6000-001</v>
          </cell>
          <cell r="I17089">
            <v>150000</v>
          </cell>
        </row>
        <row r="17090">
          <cell r="A17090" t="str">
            <v>CCIN002064-7000-001</v>
          </cell>
          <cell r="I17090">
            <v>152765</v>
          </cell>
        </row>
        <row r="17091">
          <cell r="A17091" t="str">
            <v>CCIN002064-8000-001</v>
          </cell>
          <cell r="I17091">
            <v>25000</v>
          </cell>
        </row>
        <row r="17092">
          <cell r="A17092" t="str">
            <v>CCIN002066-1000-001</v>
          </cell>
          <cell r="I17092">
            <v>2136171</v>
          </cell>
        </row>
        <row r="17093">
          <cell r="A17093" t="str">
            <v>CCIN002067-1000-001</v>
          </cell>
          <cell r="I17093">
            <v>106915</v>
          </cell>
        </row>
        <row r="17094">
          <cell r="A17094" t="str">
            <v>CCIN002068-1000-001</v>
          </cell>
          <cell r="I17094">
            <v>1500000</v>
          </cell>
        </row>
        <row r="17095">
          <cell r="A17095" t="str">
            <v>CCIN002068-2000-001</v>
          </cell>
          <cell r="I17095">
            <v>1500000</v>
          </cell>
        </row>
        <row r="17096">
          <cell r="A17096" t="str">
            <v>CCIN002069-1000-001</v>
          </cell>
          <cell r="I17096">
            <v>30000</v>
          </cell>
        </row>
        <row r="17097">
          <cell r="A17097" t="str">
            <v>CCIN002070-1000-002</v>
          </cell>
          <cell r="I17097">
            <v>163487</v>
          </cell>
        </row>
        <row r="17098">
          <cell r="A17098" t="str">
            <v>CCIN002070-2000-001</v>
          </cell>
          <cell r="I17098">
            <v>225000</v>
          </cell>
        </row>
        <row r="17099">
          <cell r="A17099" t="str">
            <v>CCIN002071-1000-002</v>
          </cell>
          <cell r="I17099">
            <v>171244</v>
          </cell>
        </row>
        <row r="17100">
          <cell r="A17100" t="str">
            <v>CCIN002071-2000-001</v>
          </cell>
          <cell r="I17100">
            <v>40000</v>
          </cell>
        </row>
        <row r="17101">
          <cell r="A17101" t="str">
            <v>CCIN002071-3000-001</v>
          </cell>
          <cell r="I17101">
            <v>50000</v>
          </cell>
        </row>
        <row r="17102">
          <cell r="A17102" t="str">
            <v>CCIN002072-1000-001</v>
          </cell>
          <cell r="I17102">
            <v>2683086</v>
          </cell>
        </row>
        <row r="17103">
          <cell r="A17103" t="str">
            <v>CCIN002072-2000-001</v>
          </cell>
          <cell r="I17103">
            <v>2000000</v>
          </cell>
        </row>
        <row r="17104">
          <cell r="A17104" t="str">
            <v>CCIN002073-1000-001</v>
          </cell>
          <cell r="I17104">
            <v>330320</v>
          </cell>
        </row>
        <row r="17105">
          <cell r="A17105" t="str">
            <v>CCIN002073-1000-002</v>
          </cell>
          <cell r="I17105">
            <v>250000</v>
          </cell>
        </row>
        <row r="17106">
          <cell r="A17106" t="str">
            <v>CCIN002073-2000-002</v>
          </cell>
          <cell r="I17106">
            <v>180000</v>
          </cell>
        </row>
        <row r="17107">
          <cell r="A17107" t="str">
            <v>CCIN002074-1000-001</v>
          </cell>
          <cell r="I17107">
            <v>100000</v>
          </cell>
        </row>
        <row r="17108">
          <cell r="A17108" t="str">
            <v>CCIN002074-1000-002</v>
          </cell>
          <cell r="I17108">
            <v>27840</v>
          </cell>
        </row>
        <row r="17109">
          <cell r="A17109" t="str">
            <v>CCIN002074-2000-001</v>
          </cell>
          <cell r="I17109">
            <v>150000</v>
          </cell>
        </row>
        <row r="17110">
          <cell r="A17110" t="str">
            <v>CCIN002075-1000-001</v>
          </cell>
          <cell r="I17110">
            <v>312000</v>
          </cell>
        </row>
        <row r="17111">
          <cell r="A17111" t="str">
            <v>CCIN002075-1000-002</v>
          </cell>
          <cell r="I17111">
            <v>946407</v>
          </cell>
        </row>
        <row r="17112">
          <cell r="A17112" t="str">
            <v>CCIN002075-2000-001</v>
          </cell>
          <cell r="I17112">
            <v>312000</v>
          </cell>
        </row>
        <row r="17113">
          <cell r="A17113" t="str">
            <v>CCIN002076-1000-001</v>
          </cell>
          <cell r="I17113">
            <v>269000</v>
          </cell>
        </row>
        <row r="17114">
          <cell r="A17114" t="str">
            <v>CCIN002076-1000-002</v>
          </cell>
          <cell r="I17114">
            <v>200000</v>
          </cell>
        </row>
        <row r="17115">
          <cell r="A17115" t="str">
            <v>CCIN002077-1000-001</v>
          </cell>
          <cell r="I17115">
            <v>72000</v>
          </cell>
        </row>
        <row r="17116">
          <cell r="A17116" t="str">
            <v>CCIN002078-1000-001</v>
          </cell>
          <cell r="I17116">
            <v>50000</v>
          </cell>
        </row>
        <row r="17117">
          <cell r="A17117" t="str">
            <v>CCIN002078-2000-001</v>
          </cell>
          <cell r="I17117">
            <v>75107</v>
          </cell>
        </row>
        <row r="17118">
          <cell r="A17118" t="str">
            <v>CCIN002078-3000-001</v>
          </cell>
          <cell r="I17118">
            <v>100000</v>
          </cell>
        </row>
        <row r="17119">
          <cell r="A17119" t="str">
            <v>CCIN002078-4000-001</v>
          </cell>
          <cell r="I17119">
            <v>150000</v>
          </cell>
        </row>
        <row r="17120">
          <cell r="A17120" t="str">
            <v>CCIN002079-1000-001</v>
          </cell>
          <cell r="I17120">
            <v>107022</v>
          </cell>
        </row>
        <row r="17121">
          <cell r="A17121" t="str">
            <v>CCIN002079-1000-002</v>
          </cell>
          <cell r="I17121">
            <v>350000</v>
          </cell>
        </row>
        <row r="17122">
          <cell r="A17122" t="str">
            <v>CCIN002080-1000-002</v>
          </cell>
          <cell r="I17122">
            <v>30000</v>
          </cell>
        </row>
        <row r="17123">
          <cell r="A17123" t="str">
            <v>CCIN002081-1000-001</v>
          </cell>
          <cell r="I17123">
            <v>200000</v>
          </cell>
        </row>
        <row r="17124">
          <cell r="A17124" t="str">
            <v>CCIN002082-1000-001</v>
          </cell>
          <cell r="I17124">
            <v>250000</v>
          </cell>
        </row>
        <row r="17125">
          <cell r="A17125" t="str">
            <v>CCIN002082-1000-002</v>
          </cell>
          <cell r="I17125">
            <v>30000</v>
          </cell>
        </row>
        <row r="17126">
          <cell r="A17126" t="str">
            <v>CCIN002082-2000-002</v>
          </cell>
          <cell r="I17126">
            <v>214401</v>
          </cell>
        </row>
        <row r="17127">
          <cell r="A17127" t="str">
            <v>CCIN002082-3000-001</v>
          </cell>
          <cell r="I17127">
            <v>250000</v>
          </cell>
        </row>
        <row r="17128">
          <cell r="A17128" t="str">
            <v>CCIN002082-3000-002</v>
          </cell>
          <cell r="I17128">
            <v>22889</v>
          </cell>
        </row>
        <row r="17129">
          <cell r="A17129" t="str">
            <v>CCIN002082-4000-001</v>
          </cell>
          <cell r="I17129">
            <v>250000</v>
          </cell>
        </row>
        <row r="17130">
          <cell r="A17130" t="str">
            <v>CCIN002082-4000-002</v>
          </cell>
          <cell r="I17130">
            <v>110082</v>
          </cell>
        </row>
        <row r="17131">
          <cell r="A17131" t="str">
            <v>CCIN002082-5000-001</v>
          </cell>
          <cell r="I17131">
            <v>300000</v>
          </cell>
        </row>
        <row r="17132">
          <cell r="A17132" t="str">
            <v>CCIN002082-6000-001</v>
          </cell>
          <cell r="I17132">
            <v>571438</v>
          </cell>
        </row>
        <row r="17133">
          <cell r="A17133" t="str">
            <v>CCIN002082-7000-001</v>
          </cell>
          <cell r="I17133">
            <v>70000</v>
          </cell>
        </row>
        <row r="17134">
          <cell r="A17134" t="str">
            <v>CCIN002082-9000-001</v>
          </cell>
          <cell r="I17134">
            <v>187603</v>
          </cell>
        </row>
        <row r="17135">
          <cell r="A17135" t="str">
            <v>CCIN002083-2000-001</v>
          </cell>
          <cell r="I17135">
            <v>150000</v>
          </cell>
        </row>
        <row r="17136">
          <cell r="A17136" t="str">
            <v>CCIN002083-3000-001</v>
          </cell>
          <cell r="I17136">
            <v>130000</v>
          </cell>
        </row>
        <row r="17137">
          <cell r="A17137" t="str">
            <v>CCIN002084-1000-001</v>
          </cell>
          <cell r="I17137">
            <v>300000</v>
          </cell>
        </row>
        <row r="17138">
          <cell r="A17138" t="str">
            <v>CCIN002085-10000-001</v>
          </cell>
          <cell r="I17138">
            <v>60000</v>
          </cell>
        </row>
        <row r="17139">
          <cell r="A17139" t="str">
            <v>CCIN002085-1000-002</v>
          </cell>
          <cell r="I17139">
            <v>250000</v>
          </cell>
        </row>
        <row r="17140">
          <cell r="A17140" t="str">
            <v>CCIN002085-11000-001</v>
          </cell>
          <cell r="I17140">
            <v>85000</v>
          </cell>
        </row>
        <row r="17141">
          <cell r="A17141" t="str">
            <v>CCIN002085-13000-001</v>
          </cell>
          <cell r="I17141">
            <v>55000</v>
          </cell>
        </row>
        <row r="17142">
          <cell r="A17142" t="str">
            <v>CCIN002085-14000-001</v>
          </cell>
          <cell r="I17142">
            <v>80000</v>
          </cell>
        </row>
        <row r="17143">
          <cell r="A17143" t="str">
            <v>CCIN002085-15000-001</v>
          </cell>
          <cell r="I17143">
            <v>100000</v>
          </cell>
        </row>
        <row r="17144">
          <cell r="A17144" t="str">
            <v>CCIN002085-17000-001</v>
          </cell>
          <cell r="I17144">
            <v>100000</v>
          </cell>
        </row>
        <row r="17145">
          <cell r="A17145" t="str">
            <v>CCIN002085-18000-001</v>
          </cell>
          <cell r="I17145">
            <v>800000</v>
          </cell>
        </row>
        <row r="17146">
          <cell r="A17146" t="str">
            <v>CCIN002085-19000-001</v>
          </cell>
          <cell r="I17146">
            <v>60000</v>
          </cell>
        </row>
        <row r="17147">
          <cell r="A17147" t="str">
            <v>CCIN002085-3000-001</v>
          </cell>
          <cell r="I17147">
            <v>800000</v>
          </cell>
        </row>
        <row r="17148">
          <cell r="A17148" t="str">
            <v>CCIN002085-5000-001</v>
          </cell>
          <cell r="I17148">
            <v>325107</v>
          </cell>
        </row>
        <row r="17149">
          <cell r="A17149" t="str">
            <v>CCIN002085-6000-001</v>
          </cell>
          <cell r="I17149">
            <v>800000</v>
          </cell>
        </row>
        <row r="17150">
          <cell r="A17150" t="str">
            <v>CCIN002085-8000-001</v>
          </cell>
          <cell r="I17150">
            <v>220000</v>
          </cell>
        </row>
        <row r="17151">
          <cell r="A17151" t="str">
            <v>CCIN002085-9000-001</v>
          </cell>
          <cell r="I17151">
            <v>144256</v>
          </cell>
        </row>
        <row r="17152">
          <cell r="A17152" t="str">
            <v>CCIN002086-1000-001</v>
          </cell>
          <cell r="I17152">
            <v>250000</v>
          </cell>
        </row>
        <row r="17153">
          <cell r="A17153" t="str">
            <v>CCIN002086-2000-001</v>
          </cell>
          <cell r="I17153">
            <v>250000</v>
          </cell>
        </row>
        <row r="17154">
          <cell r="A17154" t="str">
            <v>CCIN002086-3000-001</v>
          </cell>
          <cell r="I17154">
            <v>10000</v>
          </cell>
        </row>
        <row r="17155">
          <cell r="A17155" t="str">
            <v>CCIN002086-4000-001</v>
          </cell>
          <cell r="I17155">
            <v>50000</v>
          </cell>
        </row>
        <row r="17156">
          <cell r="A17156" t="str">
            <v>CCIN002086-5000-001</v>
          </cell>
          <cell r="I17156">
            <v>300000</v>
          </cell>
        </row>
        <row r="17157">
          <cell r="A17157" t="str">
            <v>CCIN002086-6000-001</v>
          </cell>
          <cell r="I17157">
            <v>50000</v>
          </cell>
        </row>
        <row r="17158">
          <cell r="A17158" t="str">
            <v>CCIN002087-1000-001</v>
          </cell>
          <cell r="I17158">
            <v>170000</v>
          </cell>
        </row>
        <row r="17159">
          <cell r="A17159" t="str">
            <v>CCIN002087-2000-001</v>
          </cell>
          <cell r="I17159">
            <v>230000</v>
          </cell>
        </row>
        <row r="17160">
          <cell r="A17160" t="str">
            <v>CCIN002087-2000-002</v>
          </cell>
          <cell r="I17160">
            <v>350000</v>
          </cell>
        </row>
        <row r="17161">
          <cell r="A17161" t="str">
            <v>CCIN002087-3000-001</v>
          </cell>
          <cell r="I17161">
            <v>240000</v>
          </cell>
        </row>
        <row r="17162">
          <cell r="A17162" t="str">
            <v>CCIN002087-3000-002</v>
          </cell>
          <cell r="I17162">
            <v>700000</v>
          </cell>
        </row>
        <row r="17163">
          <cell r="A17163" t="str">
            <v>CCIN002087-4000-001</v>
          </cell>
          <cell r="I17163">
            <v>16000</v>
          </cell>
        </row>
        <row r="17164">
          <cell r="A17164" t="str">
            <v>CCIN002088-1000-001</v>
          </cell>
          <cell r="I17164">
            <v>1500000</v>
          </cell>
        </row>
        <row r="17165">
          <cell r="A17165" t="str">
            <v>CCIN002088-1000-002</v>
          </cell>
          <cell r="I17165">
            <v>1113897</v>
          </cell>
        </row>
        <row r="17166">
          <cell r="A17166" t="str">
            <v>CCIN002088-3000-002</v>
          </cell>
          <cell r="I17166">
            <v>500000</v>
          </cell>
        </row>
        <row r="17167">
          <cell r="A17167" t="str">
            <v>CCIN002088-4000-002</v>
          </cell>
          <cell r="I17167">
            <v>1113897</v>
          </cell>
        </row>
        <row r="17168">
          <cell r="A17168" t="str">
            <v>CCIN002088-6000-002</v>
          </cell>
          <cell r="I17168">
            <v>120000</v>
          </cell>
        </row>
        <row r="17169">
          <cell r="A17169" t="str">
            <v>CCIN002089-2000-001</v>
          </cell>
          <cell r="I17169">
            <v>543793</v>
          </cell>
        </row>
        <row r="17170">
          <cell r="A17170" t="str">
            <v>CCIN002090-1000-001</v>
          </cell>
          <cell r="I17170">
            <v>224043</v>
          </cell>
        </row>
        <row r="17171">
          <cell r="A17171" t="str">
            <v>CCIN002090-1000-002</v>
          </cell>
          <cell r="I17171">
            <v>50000</v>
          </cell>
        </row>
        <row r="17172">
          <cell r="A17172" t="str">
            <v>CCIN002090-2000-001</v>
          </cell>
          <cell r="I17172">
            <v>111277</v>
          </cell>
        </row>
        <row r="17173">
          <cell r="A17173" t="str">
            <v>CCIN002090-3000-001</v>
          </cell>
          <cell r="I17173">
            <v>169000</v>
          </cell>
        </row>
        <row r="17174">
          <cell r="A17174" t="str">
            <v>CCIN002090-5000-001</v>
          </cell>
          <cell r="I17174">
            <v>69788</v>
          </cell>
        </row>
        <row r="17175">
          <cell r="A17175" t="str">
            <v>CCIN002091-2000-001</v>
          </cell>
          <cell r="I17175">
            <v>258032</v>
          </cell>
        </row>
        <row r="17176">
          <cell r="A17176" t="str">
            <v>CCIN002092-1000-001</v>
          </cell>
          <cell r="I17176">
            <v>1675105</v>
          </cell>
        </row>
        <row r="17177">
          <cell r="A17177" t="str">
            <v>CCIN002092-1000-002</v>
          </cell>
          <cell r="I17177">
            <v>340000</v>
          </cell>
        </row>
        <row r="17178">
          <cell r="A17178" t="str">
            <v>CCIN002093-1000-001</v>
          </cell>
          <cell r="I17178">
            <v>4820500</v>
          </cell>
        </row>
        <row r="17179">
          <cell r="A17179" t="str">
            <v>CCIN002093-1000-002</v>
          </cell>
          <cell r="I17179">
            <v>340000</v>
          </cell>
        </row>
        <row r="17180">
          <cell r="A17180" t="str">
            <v>CCIN002093-3000-001</v>
          </cell>
          <cell r="I17180">
            <v>6489706</v>
          </cell>
        </row>
        <row r="17181">
          <cell r="A17181" t="str">
            <v>CCIN002093-4000-001</v>
          </cell>
          <cell r="I17181">
            <v>7010105</v>
          </cell>
        </row>
        <row r="17182">
          <cell r="A17182" t="str">
            <v>CCIN002093-5000-001</v>
          </cell>
          <cell r="I17182">
            <v>8551961</v>
          </cell>
        </row>
        <row r="17183">
          <cell r="A17183" t="str">
            <v>CCIN002093-6000-001</v>
          </cell>
          <cell r="I17183">
            <v>328066</v>
          </cell>
        </row>
        <row r="17184">
          <cell r="A17184" t="str">
            <v>CCIN002094-2000-001</v>
          </cell>
          <cell r="I17184">
            <v>222000</v>
          </cell>
        </row>
        <row r="17185">
          <cell r="A17185" t="str">
            <v>CCIN002095-1000-001</v>
          </cell>
          <cell r="I17185">
            <v>270000</v>
          </cell>
        </row>
        <row r="17186">
          <cell r="A17186" t="str">
            <v>CCIN002095-1000-002</v>
          </cell>
          <cell r="I17186">
            <v>2500000</v>
          </cell>
        </row>
        <row r="17187">
          <cell r="A17187" t="str">
            <v>CCIN002095-2000-002</v>
          </cell>
          <cell r="I17187">
            <v>1500000</v>
          </cell>
        </row>
        <row r="17188">
          <cell r="A17188" t="str">
            <v>CCIN002095-3000-002</v>
          </cell>
          <cell r="I17188">
            <v>3150000</v>
          </cell>
        </row>
        <row r="17189">
          <cell r="A17189" t="str">
            <v>CCIN002096-10000-001</v>
          </cell>
          <cell r="I17189">
            <v>21277235</v>
          </cell>
        </row>
        <row r="17190">
          <cell r="A17190" t="str">
            <v>CCIN002096-1000-001</v>
          </cell>
          <cell r="I17190">
            <v>26042292</v>
          </cell>
        </row>
        <row r="17191">
          <cell r="A17191" t="str">
            <v>CCIN002096-1000-002</v>
          </cell>
          <cell r="I17191">
            <v>270000</v>
          </cell>
        </row>
        <row r="17192">
          <cell r="A17192" t="str">
            <v>CCIN002096-3000-001</v>
          </cell>
          <cell r="I17192">
            <v>4211158</v>
          </cell>
        </row>
        <row r="17193">
          <cell r="A17193" t="str">
            <v>CCIN002096-6000-001</v>
          </cell>
          <cell r="I17193">
            <v>4211158</v>
          </cell>
        </row>
        <row r="17194">
          <cell r="A17194" t="str">
            <v>CCIN002096-7000-001</v>
          </cell>
          <cell r="I17194">
            <v>20833959</v>
          </cell>
        </row>
        <row r="17195">
          <cell r="A17195" t="str">
            <v>CCIN002096-8000-001</v>
          </cell>
          <cell r="I17195">
            <v>5000000</v>
          </cell>
        </row>
        <row r="17196">
          <cell r="A17196" t="str">
            <v>CCIN002097-1000-002</v>
          </cell>
          <cell r="I17196">
            <v>300000</v>
          </cell>
        </row>
        <row r="17197">
          <cell r="A17197" t="str">
            <v>CCIN002098-1000-001</v>
          </cell>
          <cell r="I17197">
            <v>10000000</v>
          </cell>
        </row>
        <row r="17198">
          <cell r="A17198" t="str">
            <v>CCIN002098-2000-001</v>
          </cell>
          <cell r="I17198">
            <v>20000000</v>
          </cell>
        </row>
        <row r="17199">
          <cell r="A17199" t="str">
            <v>CCIN002098-3000-001</v>
          </cell>
          <cell r="I17199">
            <v>3000000</v>
          </cell>
        </row>
        <row r="17200">
          <cell r="A17200" t="str">
            <v>CCIN002098-4000-001</v>
          </cell>
          <cell r="I17200">
            <v>4686334</v>
          </cell>
        </row>
        <row r="17201">
          <cell r="A17201" t="str">
            <v>CCIN002098-6000-001</v>
          </cell>
          <cell r="I17201">
            <v>10900273</v>
          </cell>
        </row>
        <row r="17202">
          <cell r="A17202" t="str">
            <v>CCIN002099-1000-001</v>
          </cell>
          <cell r="I17202">
            <v>1100000</v>
          </cell>
        </row>
        <row r="17203">
          <cell r="A17203" t="str">
            <v>CCIN002099-2000-001</v>
          </cell>
          <cell r="I17203">
            <v>430000</v>
          </cell>
        </row>
        <row r="17204">
          <cell r="A17204" t="str">
            <v>CCIN002099-2000-002</v>
          </cell>
          <cell r="I17204">
            <v>665693</v>
          </cell>
        </row>
        <row r="17205">
          <cell r="A17205" t="str">
            <v>CCIN002099-3000-001</v>
          </cell>
          <cell r="I17205">
            <v>650000</v>
          </cell>
        </row>
        <row r="17206">
          <cell r="A17206" t="str">
            <v>CCIN002099-4000-001</v>
          </cell>
          <cell r="I17206">
            <v>1100000</v>
          </cell>
        </row>
        <row r="17207">
          <cell r="A17207" t="str">
            <v>CCIN002099-5000-001</v>
          </cell>
          <cell r="I17207">
            <v>25000</v>
          </cell>
        </row>
        <row r="17208">
          <cell r="A17208" t="str">
            <v>CCIN002099-7000-001</v>
          </cell>
          <cell r="I17208">
            <v>20000</v>
          </cell>
        </row>
        <row r="17209">
          <cell r="A17209" t="str">
            <v>CCIN002101-2000-001</v>
          </cell>
          <cell r="I17209">
            <v>200000</v>
          </cell>
        </row>
        <row r="17210">
          <cell r="A17210" t="str">
            <v>CCIN002102-1000-001</v>
          </cell>
          <cell r="I17210">
            <v>44000</v>
          </cell>
        </row>
        <row r="17211">
          <cell r="A17211" t="str">
            <v>CCIN002102-2000-001</v>
          </cell>
          <cell r="I17211">
            <v>25000</v>
          </cell>
        </row>
        <row r="17212">
          <cell r="A17212" t="str">
            <v>CCIN002103-1000-001</v>
          </cell>
          <cell r="I17212">
            <v>1000000</v>
          </cell>
        </row>
        <row r="17213">
          <cell r="A17213" t="str">
            <v>CCIN002103-2000-002</v>
          </cell>
          <cell r="I17213">
            <v>150000</v>
          </cell>
        </row>
        <row r="17214">
          <cell r="A17214" t="str">
            <v>CCIN002104-1000-001</v>
          </cell>
          <cell r="I17214">
            <v>393086</v>
          </cell>
        </row>
        <row r="17215">
          <cell r="A17215" t="str">
            <v>CCIN002104-1000-002</v>
          </cell>
          <cell r="I17215">
            <v>1500000</v>
          </cell>
        </row>
        <row r="17216">
          <cell r="A17216" t="str">
            <v>CCIN002104-3000-001</v>
          </cell>
          <cell r="I17216">
            <v>319788</v>
          </cell>
        </row>
        <row r="17217">
          <cell r="A17217" t="str">
            <v>CCIN002105-1000-002</v>
          </cell>
          <cell r="I17217">
            <v>5337600</v>
          </cell>
        </row>
        <row r="17218">
          <cell r="A17218" t="str">
            <v>CCIN002105-2000-001</v>
          </cell>
          <cell r="I17218">
            <v>312000</v>
          </cell>
        </row>
        <row r="17219">
          <cell r="A17219" t="str">
            <v>CCIN002105-2000-002</v>
          </cell>
          <cell r="I17219">
            <v>534400</v>
          </cell>
        </row>
        <row r="17220">
          <cell r="A17220" t="str">
            <v>CCIN002105-3000-002</v>
          </cell>
          <cell r="I17220">
            <v>534400</v>
          </cell>
        </row>
        <row r="17221">
          <cell r="A17221" t="str">
            <v>CCIN002105-4000-002</v>
          </cell>
          <cell r="I17221">
            <v>534400</v>
          </cell>
        </row>
        <row r="17222">
          <cell r="A17222" t="str">
            <v>CCIN002106-1000-001</v>
          </cell>
          <cell r="I17222">
            <v>60000</v>
          </cell>
        </row>
        <row r="17223">
          <cell r="A17223" t="str">
            <v>CCIN002106-2000-001</v>
          </cell>
          <cell r="I17223">
            <v>60000</v>
          </cell>
        </row>
        <row r="17224">
          <cell r="A17224" t="str">
            <v>CCIN002106-2000-002</v>
          </cell>
          <cell r="I17224">
            <v>10678934</v>
          </cell>
        </row>
        <row r="17225">
          <cell r="A17225" t="str">
            <v>CCIN002107-1000-001</v>
          </cell>
          <cell r="I17225">
            <v>2138937</v>
          </cell>
        </row>
        <row r="17226">
          <cell r="A17226" t="str">
            <v>CCIN002107-1000-002</v>
          </cell>
          <cell r="I17226">
            <v>160000</v>
          </cell>
        </row>
        <row r="17227">
          <cell r="A17227" t="str">
            <v>CCIN002107-2000-001</v>
          </cell>
          <cell r="I17227">
            <v>2138937</v>
          </cell>
        </row>
        <row r="17228">
          <cell r="A17228" t="str">
            <v>CCIN002108-1000-001</v>
          </cell>
          <cell r="I17228">
            <v>50000</v>
          </cell>
        </row>
        <row r="17229">
          <cell r="A17229" t="str">
            <v>CCIN002109-1000-002</v>
          </cell>
          <cell r="I17229">
            <v>90000</v>
          </cell>
        </row>
        <row r="17230">
          <cell r="A17230" t="str">
            <v>CCIN002109-2000-001</v>
          </cell>
          <cell r="I17230">
            <v>200000</v>
          </cell>
        </row>
        <row r="17231">
          <cell r="A17231" t="str">
            <v>CCIN002109-2000-002</v>
          </cell>
          <cell r="I17231">
            <v>200000</v>
          </cell>
        </row>
        <row r="17232">
          <cell r="A17232" t="str">
            <v>CCIN002110-1000-001</v>
          </cell>
          <cell r="I17232">
            <v>107022</v>
          </cell>
        </row>
        <row r="17233">
          <cell r="A17233" t="str">
            <v>CCIN002110-1000-002</v>
          </cell>
          <cell r="I17233">
            <v>50000</v>
          </cell>
        </row>
        <row r="17234">
          <cell r="A17234" t="str">
            <v>CCIN002111-1000-001</v>
          </cell>
          <cell r="I17234">
            <v>2000000</v>
          </cell>
        </row>
        <row r="17235">
          <cell r="A17235" t="str">
            <v>CCIN002111-1000-002</v>
          </cell>
          <cell r="I17235">
            <v>123200</v>
          </cell>
        </row>
        <row r="17236">
          <cell r="A17236" t="str">
            <v>CCIN002112-1000-001</v>
          </cell>
          <cell r="I17236">
            <v>50000</v>
          </cell>
        </row>
        <row r="17237">
          <cell r="A17237" t="str">
            <v>CCIN002112-1000-002</v>
          </cell>
          <cell r="I17237">
            <v>200000</v>
          </cell>
        </row>
        <row r="17238">
          <cell r="A17238" t="str">
            <v>CCIN002112-3000-001</v>
          </cell>
          <cell r="I17238">
            <v>100000</v>
          </cell>
        </row>
        <row r="17239">
          <cell r="A17239" t="str">
            <v>CCIN002113-1000-001</v>
          </cell>
          <cell r="I17239">
            <v>10000000</v>
          </cell>
        </row>
        <row r="17240">
          <cell r="A17240" t="str">
            <v>CCIN002113-1000-002</v>
          </cell>
          <cell r="I17240">
            <v>65000</v>
          </cell>
        </row>
        <row r="17241">
          <cell r="A17241" t="str">
            <v>CCIN002113-2000-001</v>
          </cell>
          <cell r="I17241">
            <v>1445000</v>
          </cell>
        </row>
        <row r="17242">
          <cell r="A17242" t="str">
            <v>CCIN002114-1000-002</v>
          </cell>
          <cell r="I17242">
            <v>135000</v>
          </cell>
        </row>
        <row r="17243">
          <cell r="A17243" t="str">
            <v>CCIN002115-10000-001</v>
          </cell>
          <cell r="I17243">
            <v>168000</v>
          </cell>
        </row>
        <row r="17244">
          <cell r="A17244" t="str">
            <v>CCIN002115-1000-001</v>
          </cell>
          <cell r="I17244">
            <v>27000</v>
          </cell>
        </row>
        <row r="17245">
          <cell r="A17245" t="str">
            <v>CCIN002115-1000-002</v>
          </cell>
          <cell r="I17245">
            <v>200000</v>
          </cell>
        </row>
        <row r="17246">
          <cell r="A17246" t="str">
            <v>CCIN002115-11000-001</v>
          </cell>
          <cell r="I17246">
            <v>168000</v>
          </cell>
        </row>
        <row r="17247">
          <cell r="A17247" t="str">
            <v>CCIN002115-12000-001</v>
          </cell>
          <cell r="I17247">
            <v>25000</v>
          </cell>
        </row>
        <row r="17248">
          <cell r="A17248" t="str">
            <v>CCIN002115-13000-001</v>
          </cell>
          <cell r="I17248">
            <v>77000</v>
          </cell>
        </row>
        <row r="17249">
          <cell r="A17249" t="str">
            <v>CCIN002115-14000-001</v>
          </cell>
          <cell r="I17249">
            <v>128298</v>
          </cell>
        </row>
        <row r="17250">
          <cell r="A17250" t="str">
            <v>CCIN002115-15000-001</v>
          </cell>
          <cell r="I17250">
            <v>50000</v>
          </cell>
        </row>
        <row r="17251">
          <cell r="A17251" t="str">
            <v>CCIN002115-16000-001</v>
          </cell>
          <cell r="I17251">
            <v>10000</v>
          </cell>
        </row>
        <row r="17252">
          <cell r="A17252" t="str">
            <v>CCIN002115-17000-001</v>
          </cell>
          <cell r="I17252">
            <v>30000</v>
          </cell>
        </row>
        <row r="17253">
          <cell r="A17253" t="str">
            <v>CCIN002115-18000-001</v>
          </cell>
          <cell r="I17253">
            <v>112000</v>
          </cell>
        </row>
        <row r="17254">
          <cell r="A17254" t="str">
            <v>CCIN002115-19000-001</v>
          </cell>
          <cell r="I17254">
            <v>30000</v>
          </cell>
        </row>
        <row r="17255">
          <cell r="A17255" t="str">
            <v>CCIN002115-2000-001</v>
          </cell>
          <cell r="I17255">
            <v>40000</v>
          </cell>
        </row>
        <row r="17256">
          <cell r="A17256" t="str">
            <v>CCIN002115-2000-002</v>
          </cell>
          <cell r="I17256">
            <v>40000</v>
          </cell>
        </row>
        <row r="17257">
          <cell r="A17257" t="str">
            <v>CCIN002115-21000-001</v>
          </cell>
          <cell r="I17257">
            <v>112000</v>
          </cell>
        </row>
        <row r="17258">
          <cell r="A17258" t="str">
            <v>CCIN002115-23000-001</v>
          </cell>
          <cell r="I17258">
            <v>50000</v>
          </cell>
        </row>
        <row r="17259">
          <cell r="A17259" t="str">
            <v>CCIN002115-25000-001</v>
          </cell>
          <cell r="I17259">
            <v>80000</v>
          </cell>
        </row>
        <row r="17260">
          <cell r="A17260" t="str">
            <v>CCIN002115-26000-001</v>
          </cell>
          <cell r="I17260">
            <v>168000</v>
          </cell>
        </row>
        <row r="17261">
          <cell r="A17261" t="str">
            <v>CCIN002115-28000-001</v>
          </cell>
          <cell r="I17261">
            <v>302147</v>
          </cell>
        </row>
        <row r="17262">
          <cell r="A17262" t="str">
            <v>CCIN002115-29000-001</v>
          </cell>
          <cell r="I17262">
            <v>50000</v>
          </cell>
        </row>
        <row r="17263">
          <cell r="A17263" t="str">
            <v>CCIN002115-30000-001</v>
          </cell>
          <cell r="I17263">
            <v>72000</v>
          </cell>
        </row>
        <row r="17264">
          <cell r="A17264" t="str">
            <v>CCIN002115-31000-001</v>
          </cell>
          <cell r="I17264">
            <v>70000</v>
          </cell>
        </row>
        <row r="17265">
          <cell r="A17265" t="str">
            <v>CCIN002115-32000-001</v>
          </cell>
          <cell r="I17265">
            <v>60000</v>
          </cell>
        </row>
        <row r="17266">
          <cell r="A17266" t="str">
            <v>CCIN002115-33000-001</v>
          </cell>
          <cell r="I17266">
            <v>100000</v>
          </cell>
        </row>
        <row r="17267">
          <cell r="A17267" t="str">
            <v>CCIN002115-35000-001</v>
          </cell>
          <cell r="I17267">
            <v>168000</v>
          </cell>
        </row>
        <row r="17268">
          <cell r="A17268" t="str">
            <v>CCIN002115-4000-001</v>
          </cell>
          <cell r="I17268">
            <v>400000</v>
          </cell>
        </row>
        <row r="17269">
          <cell r="A17269" t="str">
            <v>CCIN002115-8000-001</v>
          </cell>
          <cell r="I17269">
            <v>51000</v>
          </cell>
        </row>
        <row r="17270">
          <cell r="A17270" t="str">
            <v>CCIN002115-9000-001</v>
          </cell>
          <cell r="I17270">
            <v>168000</v>
          </cell>
        </row>
        <row r="17271">
          <cell r="A17271" t="str">
            <v>CCIN002116-1000-001</v>
          </cell>
          <cell r="I17271">
            <v>304000</v>
          </cell>
        </row>
        <row r="17272">
          <cell r="A17272" t="str">
            <v>CCIN002116-1000-002</v>
          </cell>
          <cell r="I17272">
            <v>800000</v>
          </cell>
        </row>
        <row r="17273">
          <cell r="A17273" t="str">
            <v>CCIN002116-2000-001</v>
          </cell>
          <cell r="I17273">
            <v>300000</v>
          </cell>
        </row>
        <row r="17274">
          <cell r="A17274" t="str">
            <v>CCIN002116-3000-001</v>
          </cell>
          <cell r="I17274">
            <v>300000</v>
          </cell>
        </row>
        <row r="17275">
          <cell r="A17275" t="str">
            <v>CCIN002117-1000-002</v>
          </cell>
          <cell r="I17275">
            <v>1000000</v>
          </cell>
        </row>
        <row r="17276">
          <cell r="A17276" t="str">
            <v>CCIN002118-1000-001</v>
          </cell>
          <cell r="I17276">
            <v>800000</v>
          </cell>
        </row>
        <row r="17277">
          <cell r="A17277" t="str">
            <v>CCIN002119-1000-001</v>
          </cell>
          <cell r="I17277">
            <v>3000000</v>
          </cell>
        </row>
        <row r="17278">
          <cell r="A17278" t="str">
            <v>CCIN002119-1000-002</v>
          </cell>
          <cell r="I17278">
            <v>512210</v>
          </cell>
        </row>
        <row r="17279">
          <cell r="A17279" t="str">
            <v>CCIN002120-1000-001</v>
          </cell>
          <cell r="I17279">
            <v>200000</v>
          </cell>
        </row>
        <row r="17280">
          <cell r="A17280" t="str">
            <v>CCIN002120-1000-002</v>
          </cell>
          <cell r="I17280">
            <v>1091009</v>
          </cell>
        </row>
        <row r="17281">
          <cell r="A17281" t="str">
            <v>CCIN002120-2000-001</v>
          </cell>
          <cell r="I17281">
            <v>100000</v>
          </cell>
        </row>
        <row r="17282">
          <cell r="A17282" t="str">
            <v>CCIN002120-2000-002</v>
          </cell>
          <cell r="I17282">
            <v>214400</v>
          </cell>
        </row>
        <row r="17283">
          <cell r="A17283" t="str">
            <v>CCIN002120-3000-001</v>
          </cell>
          <cell r="I17283">
            <v>200000</v>
          </cell>
        </row>
        <row r="17284">
          <cell r="A17284" t="str">
            <v>CCIN002120-3000-002</v>
          </cell>
          <cell r="I17284">
            <v>1000000</v>
          </cell>
        </row>
        <row r="17285">
          <cell r="A17285" t="str">
            <v>CCIN002120-4000-001</v>
          </cell>
          <cell r="I17285">
            <v>100000</v>
          </cell>
        </row>
        <row r="17286">
          <cell r="A17286" t="str">
            <v>CCIN002121-1000-001</v>
          </cell>
          <cell r="I17286">
            <v>266596</v>
          </cell>
        </row>
        <row r="17287">
          <cell r="A17287" t="str">
            <v>CCIN002121-1000-002</v>
          </cell>
          <cell r="I17287">
            <v>1000000</v>
          </cell>
        </row>
        <row r="17288">
          <cell r="A17288" t="str">
            <v>CCIN002121-2000-001</v>
          </cell>
          <cell r="I17288">
            <v>171000</v>
          </cell>
        </row>
        <row r="17289">
          <cell r="A17289" t="str">
            <v>CCIN002121-3000-001</v>
          </cell>
          <cell r="I17289">
            <v>236000</v>
          </cell>
        </row>
        <row r="17290">
          <cell r="A17290" t="str">
            <v>CCIN002121-4000-001</v>
          </cell>
          <cell r="I17290">
            <v>70000</v>
          </cell>
        </row>
        <row r="17291">
          <cell r="A17291" t="str">
            <v>CCIN002121-5000-001</v>
          </cell>
          <cell r="I17291">
            <v>320000</v>
          </cell>
        </row>
        <row r="17292">
          <cell r="A17292" t="str">
            <v>CCIN002121-7000-001</v>
          </cell>
          <cell r="I17292">
            <v>100000</v>
          </cell>
        </row>
        <row r="17293">
          <cell r="A17293" t="str">
            <v>CCIN002121-8000-001</v>
          </cell>
          <cell r="I17293">
            <v>312000</v>
          </cell>
        </row>
        <row r="17294">
          <cell r="A17294" t="str">
            <v>CCIN002122-1000-002</v>
          </cell>
          <cell r="I17294">
            <v>250000</v>
          </cell>
        </row>
        <row r="17295">
          <cell r="A17295" t="str">
            <v>CCIN002123-1000-002</v>
          </cell>
          <cell r="I17295">
            <v>339510</v>
          </cell>
        </row>
        <row r="17296">
          <cell r="A17296" t="str">
            <v>CCIN002123-2000-001</v>
          </cell>
          <cell r="I17296">
            <v>100000</v>
          </cell>
        </row>
        <row r="17297">
          <cell r="A17297" t="str">
            <v>CCIN002124-1000-001</v>
          </cell>
          <cell r="I17297">
            <v>150000</v>
          </cell>
        </row>
        <row r="17298">
          <cell r="A17298" t="str">
            <v>CCIN002125-1000-002</v>
          </cell>
          <cell r="I17298">
            <v>30000</v>
          </cell>
        </row>
        <row r="17299">
          <cell r="A17299" t="str">
            <v>CCIN002126-1000-001</v>
          </cell>
          <cell r="I17299">
            <v>3000000</v>
          </cell>
        </row>
        <row r="17300">
          <cell r="A17300" t="str">
            <v>CCIN002126-1000-002</v>
          </cell>
          <cell r="I17300">
            <v>800000</v>
          </cell>
        </row>
        <row r="17301">
          <cell r="A17301" t="str">
            <v>CCIN002126-2000-001</v>
          </cell>
          <cell r="I17301">
            <v>2000000</v>
          </cell>
        </row>
        <row r="17302">
          <cell r="A17302" t="str">
            <v>CCIN002126-3000-001</v>
          </cell>
          <cell r="I17302">
            <v>3000000</v>
          </cell>
        </row>
        <row r="17303">
          <cell r="A17303" t="str">
            <v>CCIN002126-6000-001</v>
          </cell>
          <cell r="I17303">
            <v>3500000</v>
          </cell>
        </row>
        <row r="17304">
          <cell r="A17304" t="str">
            <v>CCIN002127-1000-001</v>
          </cell>
          <cell r="I17304">
            <v>312000</v>
          </cell>
        </row>
        <row r="17305">
          <cell r="A17305" t="str">
            <v>CCIN002127-1000-002</v>
          </cell>
          <cell r="I17305">
            <v>272862</v>
          </cell>
        </row>
        <row r="17306">
          <cell r="A17306" t="str">
            <v>CCIN002128-1000-001</v>
          </cell>
          <cell r="I17306">
            <v>70000</v>
          </cell>
        </row>
        <row r="17307">
          <cell r="A17307" t="str">
            <v>CCIN002128-1000-002</v>
          </cell>
          <cell r="I17307">
            <v>429928</v>
          </cell>
        </row>
        <row r="17308">
          <cell r="A17308" t="str">
            <v>CCIN002129-1000-001</v>
          </cell>
          <cell r="I17308">
            <v>224043</v>
          </cell>
        </row>
        <row r="17309">
          <cell r="A17309" t="str">
            <v>CCIN002129-1000-002</v>
          </cell>
          <cell r="I17309">
            <v>13000</v>
          </cell>
        </row>
        <row r="17310">
          <cell r="A17310" t="str">
            <v>CCIN002130-1000-002</v>
          </cell>
          <cell r="I17310">
            <v>250000</v>
          </cell>
        </row>
        <row r="17311">
          <cell r="A17311" t="str">
            <v>CCIN002131-1000-001</v>
          </cell>
          <cell r="I17311">
            <v>250000</v>
          </cell>
        </row>
        <row r="17312">
          <cell r="A17312" t="str">
            <v>CCIN002131-1000-002</v>
          </cell>
          <cell r="I17312">
            <v>50000</v>
          </cell>
        </row>
        <row r="17313">
          <cell r="A17313" t="str">
            <v>CCIN002131-2000-001</v>
          </cell>
          <cell r="I17313">
            <v>1069660</v>
          </cell>
        </row>
        <row r="17314">
          <cell r="A17314" t="str">
            <v>CCIN002131-3000-001</v>
          </cell>
          <cell r="I17314">
            <v>1088497.96</v>
          </cell>
        </row>
        <row r="17315">
          <cell r="A17315" t="str">
            <v>CCIN002131-4000-001</v>
          </cell>
          <cell r="I17315">
            <v>250000</v>
          </cell>
        </row>
        <row r="17316">
          <cell r="A17316" t="str">
            <v>CCIN002132-1000-001</v>
          </cell>
          <cell r="I17316">
            <v>383618</v>
          </cell>
        </row>
        <row r="17317">
          <cell r="A17317" t="str">
            <v>CCIN002134-1000-002</v>
          </cell>
          <cell r="I17317">
            <v>432000</v>
          </cell>
        </row>
        <row r="17318">
          <cell r="A17318" t="str">
            <v>CCIN002134-2000-001</v>
          </cell>
          <cell r="I17318">
            <v>1000000</v>
          </cell>
        </row>
        <row r="17319">
          <cell r="A17319" t="str">
            <v>CCIN002137-2000-001</v>
          </cell>
          <cell r="I17319">
            <v>100000</v>
          </cell>
        </row>
        <row r="17320">
          <cell r="A17320" t="str">
            <v>CCIN002138-2000-001</v>
          </cell>
          <cell r="I17320">
            <v>102000</v>
          </cell>
        </row>
        <row r="17321">
          <cell r="A17321" t="str">
            <v>CCIN002138-3000-001</v>
          </cell>
          <cell r="I17321">
            <v>102000</v>
          </cell>
        </row>
        <row r="17322">
          <cell r="A17322" t="str">
            <v>CCIN002138-5000-001</v>
          </cell>
          <cell r="I17322">
            <v>102000</v>
          </cell>
        </row>
        <row r="17323">
          <cell r="A17323" t="str">
            <v>CCIN002139-1000-002</v>
          </cell>
          <cell r="I17323">
            <v>1216857</v>
          </cell>
        </row>
        <row r="17324">
          <cell r="A17324" t="str">
            <v>CCIN002139-3000-001</v>
          </cell>
          <cell r="I17324">
            <v>800000</v>
          </cell>
        </row>
        <row r="17325">
          <cell r="A17325" t="str">
            <v>CCIN002140-1000-001</v>
          </cell>
          <cell r="I17325">
            <v>460000</v>
          </cell>
        </row>
        <row r="17326">
          <cell r="A17326" t="str">
            <v>CCIN002141-1000-001</v>
          </cell>
          <cell r="I17326">
            <v>2000000</v>
          </cell>
        </row>
        <row r="17327">
          <cell r="A17327" t="str">
            <v>CCIN002141-1000-002</v>
          </cell>
          <cell r="I17327">
            <v>300000</v>
          </cell>
        </row>
        <row r="17328">
          <cell r="A17328" t="str">
            <v>CCIN002141-2000-001</v>
          </cell>
          <cell r="I17328">
            <v>750000</v>
          </cell>
        </row>
        <row r="17329">
          <cell r="A17329" t="str">
            <v>CCIN002141-3000-001</v>
          </cell>
          <cell r="I17329">
            <v>2000000</v>
          </cell>
        </row>
        <row r="17330">
          <cell r="A17330" t="str">
            <v>CCIN002141-5000-001</v>
          </cell>
          <cell r="I17330">
            <v>2400000</v>
          </cell>
        </row>
        <row r="17331">
          <cell r="A17331" t="str">
            <v>CCIN002141-6000-001</v>
          </cell>
          <cell r="I17331">
            <v>2860630</v>
          </cell>
        </row>
        <row r="17332">
          <cell r="A17332" t="str">
            <v>CCIN002141-7000-001</v>
          </cell>
          <cell r="I17332">
            <v>2860130</v>
          </cell>
        </row>
        <row r="17333">
          <cell r="A17333" t="str">
            <v>CCIN002142-10000-001</v>
          </cell>
          <cell r="I17333">
            <v>2000000</v>
          </cell>
        </row>
        <row r="17334">
          <cell r="A17334" t="str">
            <v>CCIN002142-1000-001</v>
          </cell>
          <cell r="I17334">
            <v>3000000</v>
          </cell>
        </row>
        <row r="17335">
          <cell r="A17335" t="str">
            <v>CCIN002142-11000-001</v>
          </cell>
          <cell r="I17335">
            <v>1500000</v>
          </cell>
        </row>
        <row r="17336">
          <cell r="A17336" t="str">
            <v>CCIN002142-12000-001</v>
          </cell>
          <cell r="I17336">
            <v>2000000</v>
          </cell>
        </row>
        <row r="17337">
          <cell r="A17337" t="str">
            <v>CCIN002142-13000-001</v>
          </cell>
          <cell r="I17337">
            <v>1500000</v>
          </cell>
        </row>
        <row r="17338">
          <cell r="A17338" t="str">
            <v>CCIN002142-14000-001</v>
          </cell>
          <cell r="I17338">
            <v>1800000</v>
          </cell>
        </row>
        <row r="17339">
          <cell r="A17339" t="str">
            <v>CCIN002142-15000-001</v>
          </cell>
          <cell r="I17339">
            <v>1500000</v>
          </cell>
        </row>
        <row r="17340">
          <cell r="A17340" t="str">
            <v>CCIN002142-17000-001</v>
          </cell>
          <cell r="I17340">
            <v>1500000</v>
          </cell>
        </row>
        <row r="17341">
          <cell r="A17341" t="str">
            <v>CCIN002142-18000-001</v>
          </cell>
          <cell r="I17341">
            <v>1100000</v>
          </cell>
        </row>
        <row r="17342">
          <cell r="A17342" t="str">
            <v>CCIN002142-19000-001</v>
          </cell>
          <cell r="I17342">
            <v>3000000</v>
          </cell>
        </row>
        <row r="17343">
          <cell r="A17343" t="str">
            <v>CCIN002142-20000-001</v>
          </cell>
          <cell r="I17343">
            <v>3500000</v>
          </cell>
        </row>
        <row r="17344">
          <cell r="A17344" t="str">
            <v>CCIN002142-2000-001</v>
          </cell>
          <cell r="I17344">
            <v>1000000</v>
          </cell>
        </row>
        <row r="17345">
          <cell r="A17345" t="str">
            <v>CCIN002142-21000-001</v>
          </cell>
          <cell r="I17345">
            <v>1782396</v>
          </cell>
        </row>
        <row r="17346">
          <cell r="A17346" t="str">
            <v>CCIN002142-22000-001</v>
          </cell>
          <cell r="I17346">
            <v>1782396</v>
          </cell>
        </row>
        <row r="17347">
          <cell r="A17347" t="str">
            <v>CCIN002142-23000-001</v>
          </cell>
          <cell r="I17347">
            <v>1254792</v>
          </cell>
        </row>
        <row r="17348">
          <cell r="A17348" t="str">
            <v>CCIN002142-24000-001</v>
          </cell>
          <cell r="I17348">
            <v>3000000</v>
          </cell>
        </row>
        <row r="17349">
          <cell r="A17349" t="str">
            <v>CCIN002142-25000-001</v>
          </cell>
          <cell r="I17349">
            <v>3000000</v>
          </cell>
        </row>
        <row r="17350">
          <cell r="A17350" t="str">
            <v>CCIN002142-26000-001</v>
          </cell>
          <cell r="I17350">
            <v>3000000</v>
          </cell>
        </row>
        <row r="17351">
          <cell r="A17351" t="str">
            <v>CCIN002142-27000-001</v>
          </cell>
          <cell r="I17351">
            <v>3000000</v>
          </cell>
        </row>
        <row r="17352">
          <cell r="A17352" t="str">
            <v>CCIN002142-28000-001</v>
          </cell>
          <cell r="I17352">
            <v>3000000</v>
          </cell>
        </row>
        <row r="17353">
          <cell r="A17353" t="str">
            <v>CCIN002142-3000-001</v>
          </cell>
          <cell r="I17353">
            <v>2500000</v>
          </cell>
        </row>
        <row r="17354">
          <cell r="A17354" t="str">
            <v>CCIN002142-4000-001</v>
          </cell>
          <cell r="I17354">
            <v>1500000</v>
          </cell>
        </row>
        <row r="17355">
          <cell r="A17355" t="str">
            <v>CCIN002142-5000-001</v>
          </cell>
          <cell r="I17355">
            <v>1500000</v>
          </cell>
        </row>
        <row r="17356">
          <cell r="A17356" t="str">
            <v>CCIN002142-6000-001</v>
          </cell>
          <cell r="I17356">
            <v>2700000</v>
          </cell>
        </row>
        <row r="17357">
          <cell r="A17357" t="str">
            <v>CCIN002142-7000-001</v>
          </cell>
          <cell r="I17357">
            <v>1500000</v>
          </cell>
        </row>
        <row r="17358">
          <cell r="A17358" t="str">
            <v>CCIN002142-8000-001</v>
          </cell>
          <cell r="I17358">
            <v>2000000</v>
          </cell>
        </row>
        <row r="17359">
          <cell r="A17359" t="str">
            <v>CCIN002142-9000-001</v>
          </cell>
          <cell r="I17359">
            <v>1500000</v>
          </cell>
        </row>
        <row r="17360">
          <cell r="A17360" t="str">
            <v>CCIN002143-1000-001</v>
          </cell>
          <cell r="I17360">
            <v>2500000</v>
          </cell>
        </row>
        <row r="17361">
          <cell r="A17361" t="str">
            <v>CCIN002143-1000-002</v>
          </cell>
          <cell r="I17361">
            <v>607222</v>
          </cell>
        </row>
        <row r="17362">
          <cell r="A17362" t="str">
            <v>CCIN002143-2000-002</v>
          </cell>
          <cell r="I17362">
            <v>607222</v>
          </cell>
        </row>
        <row r="17363">
          <cell r="A17363" t="str">
            <v>CCIN002143-3000-002</v>
          </cell>
          <cell r="I17363">
            <v>95000</v>
          </cell>
        </row>
        <row r="17364">
          <cell r="A17364" t="str">
            <v>CCIN002144-1000-001</v>
          </cell>
          <cell r="I17364">
            <v>200000</v>
          </cell>
        </row>
        <row r="17365">
          <cell r="A17365" t="str">
            <v>CCIN002144-1000-002</v>
          </cell>
          <cell r="I17365">
            <v>300000</v>
          </cell>
        </row>
        <row r="17366">
          <cell r="A17366" t="str">
            <v>CCIN002144-2000-001</v>
          </cell>
          <cell r="I17366">
            <v>426171</v>
          </cell>
        </row>
        <row r="17367">
          <cell r="A17367" t="str">
            <v>CCIN002144-2000-002</v>
          </cell>
          <cell r="I17367">
            <v>55000</v>
          </cell>
        </row>
        <row r="17368">
          <cell r="A17368" t="str">
            <v>CCIN002145-10000-001</v>
          </cell>
          <cell r="I17368">
            <v>6258959</v>
          </cell>
        </row>
        <row r="17369">
          <cell r="A17369" t="str">
            <v>CCIN002145-11000-001</v>
          </cell>
          <cell r="I17369">
            <v>5208959</v>
          </cell>
        </row>
        <row r="17370">
          <cell r="A17370" t="str">
            <v>CCIN002145-12000-001</v>
          </cell>
          <cell r="I17370">
            <v>2000000</v>
          </cell>
        </row>
        <row r="17371">
          <cell r="A17371" t="str">
            <v>CCIN002145-2000-001</v>
          </cell>
          <cell r="I17371">
            <v>2138936.17</v>
          </cell>
        </row>
        <row r="17372">
          <cell r="A17372" t="str">
            <v>CCIN002145-4000-001</v>
          </cell>
          <cell r="I17372">
            <v>3650626</v>
          </cell>
        </row>
        <row r="17373">
          <cell r="A17373" t="str">
            <v>CCIN002145-5000-001</v>
          </cell>
          <cell r="I17373">
            <v>3650626</v>
          </cell>
        </row>
        <row r="17374">
          <cell r="A17374" t="str">
            <v>CCIN002145-7000-001</v>
          </cell>
          <cell r="I17374">
            <v>3129792</v>
          </cell>
        </row>
        <row r="17375">
          <cell r="A17375" t="str">
            <v>CCIN002145-8000-001</v>
          </cell>
          <cell r="I17375">
            <v>2094375</v>
          </cell>
        </row>
        <row r="17376">
          <cell r="A17376" t="str">
            <v>CCIN002146-1000-001</v>
          </cell>
          <cell r="I17376">
            <v>224043</v>
          </cell>
        </row>
        <row r="17377">
          <cell r="A17377" t="str">
            <v>CCIN002147-1000-002</v>
          </cell>
          <cell r="I17377">
            <v>495212.7</v>
          </cell>
        </row>
        <row r="17378">
          <cell r="A17378" t="str">
            <v>CCIN002147-2000-001</v>
          </cell>
          <cell r="I17378">
            <v>21000</v>
          </cell>
        </row>
        <row r="17379">
          <cell r="A17379" t="str">
            <v>CCIN002147-4000-001</v>
          </cell>
          <cell r="I17379">
            <v>30000</v>
          </cell>
        </row>
        <row r="17380">
          <cell r="A17380" t="str">
            <v>CCIN002148-1000-001</v>
          </cell>
          <cell r="I17380">
            <v>170000</v>
          </cell>
        </row>
        <row r="17381">
          <cell r="A17381" t="str">
            <v>CCIN002148-3000-001</v>
          </cell>
          <cell r="I17381">
            <v>170000</v>
          </cell>
        </row>
        <row r="17382">
          <cell r="A17382" t="str">
            <v>CCIN002149-2000-001</v>
          </cell>
          <cell r="I17382">
            <v>99000</v>
          </cell>
        </row>
        <row r="17383">
          <cell r="A17383" t="str">
            <v>CCIN002150-1000-001</v>
          </cell>
          <cell r="I17383">
            <v>750000</v>
          </cell>
        </row>
        <row r="17384">
          <cell r="A17384" t="str">
            <v>CCIN002150-3000-001</v>
          </cell>
          <cell r="I17384">
            <v>2470105</v>
          </cell>
        </row>
        <row r="17385">
          <cell r="A17385" t="str">
            <v>CCIN002150-4000-001</v>
          </cell>
          <cell r="I17385">
            <v>2470105</v>
          </cell>
        </row>
        <row r="17386">
          <cell r="A17386" t="str">
            <v>CCIN002151-1000-001</v>
          </cell>
          <cell r="I17386">
            <v>800000</v>
          </cell>
        </row>
        <row r="17387">
          <cell r="A17387" t="str">
            <v>CCIN002151-3000-001</v>
          </cell>
          <cell r="I17387">
            <v>800000</v>
          </cell>
        </row>
        <row r="17388">
          <cell r="A17388" t="str">
            <v>CCIN002151-5000-001</v>
          </cell>
          <cell r="I17388">
            <v>700000</v>
          </cell>
        </row>
        <row r="17389">
          <cell r="A17389" t="str">
            <v>CCIN002152-1000-001</v>
          </cell>
          <cell r="I17389">
            <v>1394256</v>
          </cell>
        </row>
        <row r="17390">
          <cell r="A17390" t="str">
            <v>CCIN002152-1000-002</v>
          </cell>
          <cell r="I17390">
            <v>180000</v>
          </cell>
        </row>
        <row r="17391">
          <cell r="A17391" t="str">
            <v>CCIN002153-1000-001</v>
          </cell>
          <cell r="I17391">
            <v>1500000</v>
          </cell>
        </row>
        <row r="17392">
          <cell r="A17392" t="str">
            <v>CCIN002153-1000-002</v>
          </cell>
          <cell r="I17392">
            <v>250000</v>
          </cell>
        </row>
        <row r="17393">
          <cell r="A17393" t="str">
            <v>CCIN002154-1000-001</v>
          </cell>
          <cell r="I17393">
            <v>184000</v>
          </cell>
        </row>
        <row r="17394">
          <cell r="A17394" t="str">
            <v>CCIN002155-1000-001</v>
          </cell>
          <cell r="I17394">
            <v>1300000</v>
          </cell>
        </row>
        <row r="17395">
          <cell r="A17395" t="str">
            <v>CCIN002155-3000-002</v>
          </cell>
          <cell r="I17395">
            <v>150000</v>
          </cell>
        </row>
        <row r="17396">
          <cell r="A17396" t="str">
            <v>CCIN002156-1000-002</v>
          </cell>
          <cell r="I17396">
            <v>300771</v>
          </cell>
        </row>
        <row r="17397">
          <cell r="A17397" t="str">
            <v>CCIN002156-1000-002-MCL</v>
          </cell>
          <cell r="I17397">
            <v>300771</v>
          </cell>
        </row>
        <row r="17398">
          <cell r="A17398" t="str">
            <v>CCIN002156-3000-001</v>
          </cell>
          <cell r="I17398">
            <v>304000</v>
          </cell>
        </row>
        <row r="17399">
          <cell r="A17399" t="str">
            <v>CCIN002157-1000-001</v>
          </cell>
          <cell r="I17399">
            <v>182000</v>
          </cell>
        </row>
        <row r="17400">
          <cell r="A17400" t="str">
            <v>CCIN002157-1000-002</v>
          </cell>
          <cell r="I17400">
            <v>823930</v>
          </cell>
        </row>
        <row r="17401">
          <cell r="A17401" t="str">
            <v>CCIN002157-2000-001</v>
          </cell>
          <cell r="I17401">
            <v>118192</v>
          </cell>
        </row>
        <row r="17402">
          <cell r="A17402" t="str">
            <v>CCIN002158-1000-002</v>
          </cell>
          <cell r="I17402">
            <v>670620</v>
          </cell>
        </row>
        <row r="17403">
          <cell r="A17403" t="str">
            <v>CCIN002159-1000-002</v>
          </cell>
          <cell r="I17403">
            <v>100000</v>
          </cell>
        </row>
        <row r="17404">
          <cell r="A17404" t="str">
            <v>CCIN002159-2000-001</v>
          </cell>
          <cell r="I17404">
            <v>2732396</v>
          </cell>
        </row>
        <row r="17405">
          <cell r="A17405" t="str">
            <v>CCIN002159-3000-001</v>
          </cell>
          <cell r="I17405">
            <v>5000000</v>
          </cell>
        </row>
        <row r="17406">
          <cell r="A17406" t="str">
            <v>CCIN002159-4000-001</v>
          </cell>
          <cell r="I17406">
            <v>200000</v>
          </cell>
        </row>
        <row r="17407">
          <cell r="A17407" t="str">
            <v>CCIN002159-5000-001</v>
          </cell>
          <cell r="I17407">
            <v>536809</v>
          </cell>
        </row>
        <row r="17408">
          <cell r="A17408" t="str">
            <v>CCIN002159-6000-001</v>
          </cell>
          <cell r="I17408">
            <v>200000</v>
          </cell>
        </row>
        <row r="17409">
          <cell r="A17409" t="str">
            <v>CCIN002159-7000-001</v>
          </cell>
          <cell r="I17409">
            <v>3000000</v>
          </cell>
        </row>
        <row r="17410">
          <cell r="A17410" t="str">
            <v>CCIN002160-1000-002</v>
          </cell>
          <cell r="I17410">
            <v>500000</v>
          </cell>
        </row>
        <row r="17411">
          <cell r="A17411" t="str">
            <v>CCIN002161-1000-002</v>
          </cell>
          <cell r="I17411">
            <v>170724</v>
          </cell>
        </row>
        <row r="17412">
          <cell r="A17412" t="str">
            <v>CCIN002161-2000-001</v>
          </cell>
          <cell r="I17412">
            <v>150000</v>
          </cell>
        </row>
        <row r="17413">
          <cell r="A17413" t="str">
            <v>CCIN002162-1000-001</v>
          </cell>
          <cell r="I17413">
            <v>305225.03000000003</v>
          </cell>
        </row>
        <row r="17414">
          <cell r="A17414" t="str">
            <v>CCIN002162-1000-002</v>
          </cell>
          <cell r="I17414">
            <v>70000</v>
          </cell>
        </row>
        <row r="17415">
          <cell r="A17415" t="str">
            <v>CCIN002163-1000-001</v>
          </cell>
          <cell r="I17415">
            <v>236000</v>
          </cell>
        </row>
        <row r="17416">
          <cell r="A17416" t="str">
            <v>CCIN002164-1000-002</v>
          </cell>
          <cell r="I17416">
            <v>50000</v>
          </cell>
        </row>
        <row r="17417">
          <cell r="A17417" t="str">
            <v>CCIN002164-2000-001</v>
          </cell>
          <cell r="I17417">
            <v>632000</v>
          </cell>
        </row>
        <row r="17418">
          <cell r="A17418" t="str">
            <v>CCIN002164-3000-001</v>
          </cell>
          <cell r="I17418">
            <v>1075107</v>
          </cell>
        </row>
        <row r="17419">
          <cell r="A17419" t="str">
            <v>CCIN002164-5000-001</v>
          </cell>
          <cell r="I17419">
            <v>1316452</v>
          </cell>
        </row>
        <row r="17420">
          <cell r="A17420" t="str">
            <v>CCIN002165-1000-001</v>
          </cell>
          <cell r="I17420">
            <v>4129485</v>
          </cell>
        </row>
        <row r="17421">
          <cell r="A17421" t="str">
            <v>CCIN002165-1000-002</v>
          </cell>
          <cell r="I17421">
            <v>300000</v>
          </cell>
        </row>
        <row r="17422">
          <cell r="A17422" t="str">
            <v>CCIN002165-2000-001</v>
          </cell>
          <cell r="I17422">
            <v>500000</v>
          </cell>
        </row>
        <row r="17423">
          <cell r="A17423" t="str">
            <v>CCIN002165-3000-001</v>
          </cell>
          <cell r="I17423">
            <v>500000</v>
          </cell>
        </row>
        <row r="17424">
          <cell r="A17424" t="str">
            <v>CCIN002165-4000-001</v>
          </cell>
          <cell r="I17424">
            <v>500000</v>
          </cell>
        </row>
        <row r="17425">
          <cell r="A17425" t="str">
            <v>CCIN002165-5000-001</v>
          </cell>
          <cell r="I17425">
            <v>600000</v>
          </cell>
        </row>
        <row r="17426">
          <cell r="A17426" t="str">
            <v>CCIN002165-6000-001</v>
          </cell>
          <cell r="I17426">
            <v>300000</v>
          </cell>
        </row>
        <row r="17427">
          <cell r="A17427" t="str">
            <v>CCIN002166-1000-001</v>
          </cell>
          <cell r="I17427">
            <v>300000</v>
          </cell>
        </row>
        <row r="17428">
          <cell r="A17428" t="str">
            <v>CCIN002166-1000-002</v>
          </cell>
          <cell r="I17428">
            <v>105438</v>
          </cell>
        </row>
        <row r="17429">
          <cell r="A17429" t="str">
            <v>CCIN002167-1000-001</v>
          </cell>
          <cell r="I17429">
            <v>1000000</v>
          </cell>
        </row>
        <row r="17430">
          <cell r="A17430" t="str">
            <v>CCIN002168-1000-001</v>
          </cell>
          <cell r="I17430">
            <v>350000</v>
          </cell>
        </row>
        <row r="17431">
          <cell r="A17431" t="str">
            <v>CCIN002168-2000-002</v>
          </cell>
          <cell r="I17431">
            <v>750000</v>
          </cell>
        </row>
        <row r="17432">
          <cell r="A17432" t="str">
            <v>CCIN002169-1000-001</v>
          </cell>
          <cell r="I17432">
            <v>350000</v>
          </cell>
        </row>
        <row r="17433">
          <cell r="A17433" t="str">
            <v>CCIN002169-1000-002</v>
          </cell>
          <cell r="I17433">
            <v>667050</v>
          </cell>
        </row>
        <row r="17434">
          <cell r="A17434" t="str">
            <v>CCIN002169-2000-001</v>
          </cell>
          <cell r="I17434">
            <v>164469</v>
          </cell>
        </row>
        <row r="17435">
          <cell r="A17435" t="str">
            <v>CCIN002169-3000-001</v>
          </cell>
          <cell r="I17435">
            <v>350000</v>
          </cell>
        </row>
        <row r="17436">
          <cell r="A17436" t="str">
            <v>CCIN002169-4000-001</v>
          </cell>
          <cell r="I17436">
            <v>350000</v>
          </cell>
        </row>
        <row r="17437">
          <cell r="A17437" t="str">
            <v>CCIN002170-1000-001</v>
          </cell>
          <cell r="I17437">
            <v>864938.56</v>
          </cell>
        </row>
        <row r="17438">
          <cell r="A17438" t="str">
            <v>CCIN002170-1000-002</v>
          </cell>
          <cell r="I17438">
            <v>45000</v>
          </cell>
        </row>
        <row r="17439">
          <cell r="A17439" t="str">
            <v>CCIN002171-1000-001</v>
          </cell>
          <cell r="I17439">
            <v>250000</v>
          </cell>
        </row>
        <row r="17440">
          <cell r="A17440" t="str">
            <v>CCIN002171-1000-002</v>
          </cell>
          <cell r="I17440">
            <v>231000</v>
          </cell>
        </row>
        <row r="17441">
          <cell r="A17441" t="str">
            <v>CCIN002172-1000-001</v>
          </cell>
          <cell r="I17441">
            <v>80000</v>
          </cell>
        </row>
        <row r="17442">
          <cell r="A17442" t="str">
            <v>CCIN002173-2000-001</v>
          </cell>
          <cell r="I17442">
            <v>2138830</v>
          </cell>
        </row>
        <row r="17443">
          <cell r="A17443" t="str">
            <v>CCIN002174-1000-002</v>
          </cell>
          <cell r="I17443">
            <v>700000</v>
          </cell>
        </row>
        <row r="17444">
          <cell r="A17444" t="str">
            <v>CCIN002175-1000-001</v>
          </cell>
          <cell r="I17444">
            <v>250000</v>
          </cell>
        </row>
        <row r="17445">
          <cell r="A17445" t="str">
            <v>CCIN002176-1000-001</v>
          </cell>
          <cell r="I17445">
            <v>240000</v>
          </cell>
        </row>
        <row r="17446">
          <cell r="A17446" t="str">
            <v>CCIN002176-2000-001</v>
          </cell>
          <cell r="I17446">
            <v>75107</v>
          </cell>
        </row>
        <row r="17447">
          <cell r="A17447" t="str">
            <v>CCIN002176-3000-001</v>
          </cell>
          <cell r="I17447">
            <v>107022</v>
          </cell>
        </row>
        <row r="17448">
          <cell r="A17448" t="str">
            <v>CCIN002176-4000-001</v>
          </cell>
          <cell r="I17448">
            <v>150000</v>
          </cell>
        </row>
        <row r="17449">
          <cell r="A17449" t="str">
            <v>CCIN002177-1000-001</v>
          </cell>
          <cell r="I17449">
            <v>426422</v>
          </cell>
        </row>
        <row r="17450">
          <cell r="A17450" t="str">
            <v>CCIN002177-2000-001</v>
          </cell>
          <cell r="I17450">
            <v>312709</v>
          </cell>
        </row>
        <row r="17451">
          <cell r="A17451" t="str">
            <v>CCIN002177-3000-001</v>
          </cell>
          <cell r="I17451">
            <v>400000</v>
          </cell>
        </row>
        <row r="17452">
          <cell r="A17452" t="str">
            <v>CCIN002178-1000-001</v>
          </cell>
          <cell r="I17452">
            <v>635634.81000000006</v>
          </cell>
        </row>
        <row r="17453">
          <cell r="A17453" t="str">
            <v>CCIN002178-1000-002</v>
          </cell>
          <cell r="I17453">
            <v>100000</v>
          </cell>
        </row>
        <row r="17454">
          <cell r="A17454" t="str">
            <v>CCIN002178-2000-001</v>
          </cell>
          <cell r="I17454">
            <v>724562.51</v>
          </cell>
        </row>
        <row r="17455">
          <cell r="A17455" t="str">
            <v>CCIN002178-2000-002</v>
          </cell>
          <cell r="I17455">
            <v>150000</v>
          </cell>
        </row>
        <row r="17456">
          <cell r="A17456" t="str">
            <v>CCIN002178-3000-001</v>
          </cell>
          <cell r="I17456">
            <v>724562.51</v>
          </cell>
        </row>
        <row r="17457">
          <cell r="A17457" t="str">
            <v>CCIN002179-1000-002</v>
          </cell>
          <cell r="I17457">
            <v>537336</v>
          </cell>
        </row>
        <row r="17458">
          <cell r="A17458" t="str">
            <v>CCIN002179-3000-002</v>
          </cell>
          <cell r="I17458">
            <v>122336</v>
          </cell>
        </row>
        <row r="17459">
          <cell r="A17459" t="str">
            <v>CCIN002180-1000-001</v>
          </cell>
          <cell r="I17459">
            <v>107022</v>
          </cell>
        </row>
        <row r="17460">
          <cell r="A17460" t="str">
            <v>CCIN002180-1000-002</v>
          </cell>
          <cell r="I17460">
            <v>600000</v>
          </cell>
        </row>
        <row r="17461">
          <cell r="A17461" t="str">
            <v>CCIN002180-2000-002</v>
          </cell>
          <cell r="I17461">
            <v>1078934</v>
          </cell>
        </row>
        <row r="17462">
          <cell r="A17462" t="str">
            <v>CCIN002181-1000-002</v>
          </cell>
          <cell r="I17462">
            <v>988680</v>
          </cell>
        </row>
        <row r="17463">
          <cell r="A17463" t="str">
            <v>CCIN002181-3000-001</v>
          </cell>
          <cell r="I17463">
            <v>447322.66</v>
          </cell>
        </row>
        <row r="17464">
          <cell r="A17464" t="str">
            <v>CCIN002181-6000-001</v>
          </cell>
          <cell r="I17464">
            <v>362410.92</v>
          </cell>
        </row>
        <row r="17465">
          <cell r="A17465" t="str">
            <v>CCIN002182-10000-001</v>
          </cell>
          <cell r="I17465">
            <v>150000</v>
          </cell>
        </row>
        <row r="17466">
          <cell r="A17466" t="str">
            <v>CCIN002182-1000-001</v>
          </cell>
          <cell r="I17466">
            <v>2000000</v>
          </cell>
        </row>
        <row r="17467">
          <cell r="A17467" t="str">
            <v>CCIN002182-1000-002</v>
          </cell>
          <cell r="I17467">
            <v>144000</v>
          </cell>
        </row>
        <row r="17468">
          <cell r="A17468" t="str">
            <v>CCIN002182-11000-001</v>
          </cell>
          <cell r="I17468">
            <v>100000</v>
          </cell>
        </row>
        <row r="17469">
          <cell r="A17469" t="str">
            <v>CCIN002182-12000-001</v>
          </cell>
          <cell r="I17469">
            <v>150000</v>
          </cell>
        </row>
        <row r="17470">
          <cell r="A17470" t="str">
            <v>CCIN002182-2000-001</v>
          </cell>
          <cell r="I17470">
            <v>2000000</v>
          </cell>
        </row>
        <row r="17471">
          <cell r="A17471" t="str">
            <v>CCIN002182-3000-001</v>
          </cell>
          <cell r="I17471">
            <v>2950000</v>
          </cell>
        </row>
        <row r="17472">
          <cell r="A17472" t="str">
            <v>CCIN002182-4000-001</v>
          </cell>
          <cell r="I17472">
            <v>100000</v>
          </cell>
        </row>
        <row r="17473">
          <cell r="A17473" t="str">
            <v>CCIN002182-6000-001</v>
          </cell>
          <cell r="I17473">
            <v>100000</v>
          </cell>
        </row>
        <row r="17474">
          <cell r="A17474" t="str">
            <v>CCIN002182-7000-001</v>
          </cell>
          <cell r="I17474">
            <v>100000</v>
          </cell>
        </row>
        <row r="17475">
          <cell r="A17475" t="str">
            <v>CCIN002182-8000-001</v>
          </cell>
          <cell r="I17475">
            <v>100000</v>
          </cell>
        </row>
        <row r="17476">
          <cell r="A17476" t="str">
            <v>CCIN002182-9000-001</v>
          </cell>
          <cell r="I17476">
            <v>100000</v>
          </cell>
        </row>
        <row r="17477">
          <cell r="A17477" t="str">
            <v>CCIN002183-1000-001</v>
          </cell>
          <cell r="I17477">
            <v>180000</v>
          </cell>
        </row>
        <row r="17478">
          <cell r="A17478" t="str">
            <v>CCIN002183-1000-002</v>
          </cell>
          <cell r="I17478">
            <v>280000</v>
          </cell>
        </row>
        <row r="17479">
          <cell r="A17479" t="str">
            <v>CCIN002184-1000-002</v>
          </cell>
          <cell r="I17479">
            <v>170000</v>
          </cell>
        </row>
        <row r="17480">
          <cell r="A17480" t="str">
            <v>CCIN002185-1000-001</v>
          </cell>
          <cell r="I17480">
            <v>150000</v>
          </cell>
        </row>
        <row r="17481">
          <cell r="A17481" t="str">
            <v>CCIN002185-1000-002</v>
          </cell>
          <cell r="I17481">
            <v>284293</v>
          </cell>
        </row>
        <row r="17482">
          <cell r="A17482" t="str">
            <v>CCIN002185-2000-001</v>
          </cell>
          <cell r="I17482">
            <v>190000</v>
          </cell>
        </row>
        <row r="17483">
          <cell r="A17483" t="str">
            <v>CCIN002185-5000-001</v>
          </cell>
          <cell r="I17483">
            <v>30000</v>
          </cell>
        </row>
        <row r="17484">
          <cell r="A17484" t="str">
            <v>CCIN002186-1000-002</v>
          </cell>
          <cell r="I17484">
            <v>695289</v>
          </cell>
        </row>
        <row r="17485">
          <cell r="A17485" t="str">
            <v>CCIN002187-1000-001</v>
          </cell>
          <cell r="I17485">
            <v>300000</v>
          </cell>
        </row>
        <row r="17486">
          <cell r="A17486" t="str">
            <v>CCIN002187-1000-002</v>
          </cell>
          <cell r="I17486">
            <v>115734</v>
          </cell>
        </row>
        <row r="17487">
          <cell r="A17487" t="str">
            <v>CCIN002188-1000-001</v>
          </cell>
          <cell r="I17487">
            <v>894000</v>
          </cell>
        </row>
        <row r="17488">
          <cell r="A17488" t="str">
            <v>CCIN002189-1000-001</v>
          </cell>
          <cell r="I17488">
            <v>330426</v>
          </cell>
        </row>
        <row r="17489">
          <cell r="A17489" t="str">
            <v>CCIN002189-2000-001</v>
          </cell>
          <cell r="I17489">
            <v>330426</v>
          </cell>
        </row>
        <row r="17490">
          <cell r="A17490" t="str">
            <v>CCIN002189-2000-002</v>
          </cell>
          <cell r="I17490">
            <v>582393</v>
          </cell>
        </row>
        <row r="17491">
          <cell r="A17491" t="str">
            <v>CCIN002190-1000-001</v>
          </cell>
          <cell r="I17491">
            <v>400000</v>
          </cell>
        </row>
        <row r="17492">
          <cell r="A17492" t="str">
            <v>CCIN002190-1000-002</v>
          </cell>
          <cell r="I17492">
            <v>300000</v>
          </cell>
        </row>
        <row r="17493">
          <cell r="A17493" t="str">
            <v>CCIN002191-2000-001</v>
          </cell>
          <cell r="I17493">
            <v>1000000</v>
          </cell>
        </row>
        <row r="17494">
          <cell r="A17494" t="str">
            <v>CCIN002191-3000-001</v>
          </cell>
          <cell r="I17494">
            <v>320000</v>
          </cell>
        </row>
        <row r="17495">
          <cell r="A17495" t="str">
            <v>CCIN002192-1000-001</v>
          </cell>
          <cell r="I17495">
            <v>500000</v>
          </cell>
        </row>
        <row r="17496">
          <cell r="A17496" t="str">
            <v>CCIN002192-2000-001</v>
          </cell>
          <cell r="I17496">
            <v>5341064</v>
          </cell>
        </row>
        <row r="17497">
          <cell r="A17497" t="str">
            <v>CCIN002192-3000-001</v>
          </cell>
          <cell r="I17497">
            <v>5973332</v>
          </cell>
        </row>
        <row r="17498">
          <cell r="A17498" t="str">
            <v>CCIN002192-4000-001</v>
          </cell>
          <cell r="I17498">
            <v>70000</v>
          </cell>
        </row>
        <row r="17499">
          <cell r="A17499" t="str">
            <v>CCIN002193-10000-001</v>
          </cell>
          <cell r="I17499">
            <v>500000</v>
          </cell>
        </row>
        <row r="17500">
          <cell r="A17500" t="str">
            <v>CCIN002193-1000-002</v>
          </cell>
          <cell r="I17500">
            <v>150000</v>
          </cell>
        </row>
        <row r="17501">
          <cell r="A17501" t="str">
            <v>CCIN002193-11000-001</v>
          </cell>
          <cell r="I17501">
            <v>740259</v>
          </cell>
        </row>
        <row r="17502">
          <cell r="A17502" t="str">
            <v>CCIN002193-2000-001</v>
          </cell>
          <cell r="I17502">
            <v>1075107</v>
          </cell>
        </row>
        <row r="17503">
          <cell r="A17503" t="str">
            <v>CCIN002193-3000-001</v>
          </cell>
          <cell r="I17503">
            <v>643192</v>
          </cell>
        </row>
        <row r="17504">
          <cell r="A17504" t="str">
            <v>CCIN002193-5000-001</v>
          </cell>
          <cell r="I17504">
            <v>868000</v>
          </cell>
        </row>
        <row r="17505">
          <cell r="A17505" t="str">
            <v>CCIN002193-6000-001</v>
          </cell>
          <cell r="I17505">
            <v>100000</v>
          </cell>
        </row>
        <row r="17506">
          <cell r="A17506" t="str">
            <v>CCIN002193-7000-001</v>
          </cell>
          <cell r="I17506">
            <v>80000</v>
          </cell>
        </row>
        <row r="17507">
          <cell r="A17507" t="str">
            <v>CCIN002193-8000-001</v>
          </cell>
          <cell r="I17507">
            <v>100000</v>
          </cell>
        </row>
        <row r="17508">
          <cell r="A17508" t="str">
            <v>CCIN002193-9000-001</v>
          </cell>
          <cell r="I17508">
            <v>150000</v>
          </cell>
        </row>
        <row r="17509">
          <cell r="A17509" t="str">
            <v>CCIN002194-1000-001</v>
          </cell>
          <cell r="I17509">
            <v>800000</v>
          </cell>
        </row>
        <row r="17510">
          <cell r="A17510" t="str">
            <v>CCIN002195-1000-001</v>
          </cell>
          <cell r="I17510">
            <v>255250</v>
          </cell>
        </row>
        <row r="17511">
          <cell r="A17511" t="str">
            <v>CCIN002195-3000-001</v>
          </cell>
          <cell r="I17511">
            <v>282752.28999999998</v>
          </cell>
        </row>
        <row r="17512">
          <cell r="A17512" t="str">
            <v>CCIN002196-1000-001</v>
          </cell>
          <cell r="I17512">
            <v>500000</v>
          </cell>
        </row>
        <row r="17513">
          <cell r="A17513" t="str">
            <v>CCIN002196-1000-002</v>
          </cell>
          <cell r="I17513">
            <v>260000</v>
          </cell>
        </row>
        <row r="17514">
          <cell r="A17514" t="str">
            <v>CCIN002196-2000-001</v>
          </cell>
          <cell r="I17514">
            <v>120000</v>
          </cell>
        </row>
        <row r="17515">
          <cell r="A17515" t="str">
            <v>CCIN002196-2000-002</v>
          </cell>
          <cell r="I17515">
            <v>200000</v>
          </cell>
        </row>
        <row r="17516">
          <cell r="A17516" t="str">
            <v>CCIN002196-3000-002</v>
          </cell>
          <cell r="I17516">
            <v>10000</v>
          </cell>
        </row>
        <row r="17517">
          <cell r="A17517" t="str">
            <v>CCIN002196-4000-001</v>
          </cell>
          <cell r="I17517">
            <v>40000</v>
          </cell>
        </row>
        <row r="17518">
          <cell r="A17518" t="str">
            <v>CCIN002196-5000-001</v>
          </cell>
          <cell r="I17518">
            <v>141000</v>
          </cell>
        </row>
        <row r="17519">
          <cell r="A17519" t="str">
            <v>CCIN002197-10000-001</v>
          </cell>
          <cell r="I17519">
            <v>300000</v>
          </cell>
        </row>
        <row r="17520">
          <cell r="A17520" t="str">
            <v>CCIN002197-1000-001</v>
          </cell>
          <cell r="I17520">
            <v>2000000</v>
          </cell>
        </row>
        <row r="17521">
          <cell r="A17521" t="str">
            <v>CCIN002197-1000-002</v>
          </cell>
          <cell r="I17521">
            <v>121526</v>
          </cell>
        </row>
        <row r="17522">
          <cell r="A17522" t="str">
            <v>CCIN002197-11000-001</v>
          </cell>
          <cell r="I17522">
            <v>300000</v>
          </cell>
        </row>
        <row r="17523">
          <cell r="A17523" t="str">
            <v>CCIN002197-12000-001</v>
          </cell>
          <cell r="I17523">
            <v>300000</v>
          </cell>
        </row>
        <row r="17524">
          <cell r="A17524" t="str">
            <v>CCIN002197-13000-001</v>
          </cell>
          <cell r="I17524">
            <v>400000</v>
          </cell>
        </row>
        <row r="17525">
          <cell r="A17525" t="str">
            <v>CCIN002197-14000-001</v>
          </cell>
          <cell r="I17525">
            <v>400000</v>
          </cell>
        </row>
        <row r="17526">
          <cell r="A17526" t="str">
            <v>CCIN002197-15000-001</v>
          </cell>
          <cell r="I17526">
            <v>400000</v>
          </cell>
        </row>
        <row r="17527">
          <cell r="A17527" t="str">
            <v>CCIN002197-2000-001</v>
          </cell>
          <cell r="I17527">
            <v>2000000</v>
          </cell>
        </row>
        <row r="17528">
          <cell r="A17528" t="str">
            <v>CCIN002197-2000-002</v>
          </cell>
          <cell r="I17528">
            <v>284000</v>
          </cell>
        </row>
        <row r="17529">
          <cell r="A17529" t="str">
            <v>CCIN002197-3000-001</v>
          </cell>
          <cell r="I17529">
            <v>200000</v>
          </cell>
        </row>
        <row r="17530">
          <cell r="A17530" t="str">
            <v>CCIN002197-5000-001</v>
          </cell>
          <cell r="I17530">
            <v>200000</v>
          </cell>
        </row>
        <row r="17531">
          <cell r="A17531" t="str">
            <v>CCIN002197-6000-001</v>
          </cell>
          <cell r="I17531">
            <v>200000</v>
          </cell>
        </row>
        <row r="17532">
          <cell r="A17532" t="str">
            <v>CCIN002197-7000-001</v>
          </cell>
          <cell r="I17532">
            <v>200000</v>
          </cell>
        </row>
        <row r="17533">
          <cell r="A17533" t="str">
            <v>CCIN002197-8000-001</v>
          </cell>
          <cell r="I17533">
            <v>300000</v>
          </cell>
        </row>
        <row r="17534">
          <cell r="A17534" t="str">
            <v>CCIN002197-9000-001</v>
          </cell>
          <cell r="I17534">
            <v>2000000</v>
          </cell>
        </row>
        <row r="17535">
          <cell r="A17535" t="str">
            <v>CCIN002198-1000-001</v>
          </cell>
          <cell r="I17535">
            <v>1396000</v>
          </cell>
        </row>
        <row r="17536">
          <cell r="A17536" t="str">
            <v>CCIN002199-1000-001</v>
          </cell>
          <cell r="I17536">
            <v>436809</v>
          </cell>
        </row>
        <row r="17537">
          <cell r="A17537" t="str">
            <v>CCIN002199-1000-002</v>
          </cell>
          <cell r="I17537">
            <v>70000</v>
          </cell>
        </row>
        <row r="17538">
          <cell r="A17538" t="str">
            <v>CCIN002199-2000-001</v>
          </cell>
          <cell r="I17538">
            <v>250000</v>
          </cell>
        </row>
        <row r="17539">
          <cell r="A17539" t="str">
            <v>CCIN002200-1000-001</v>
          </cell>
          <cell r="I17539">
            <v>2100000</v>
          </cell>
        </row>
        <row r="17540">
          <cell r="A17540" t="str">
            <v>CCIN002200-1000-002</v>
          </cell>
          <cell r="I17540">
            <v>100000</v>
          </cell>
        </row>
        <row r="17541">
          <cell r="A17541" t="str">
            <v>CCIN002200-2000-002</v>
          </cell>
          <cell r="I17541">
            <v>100000</v>
          </cell>
        </row>
        <row r="17542">
          <cell r="A17542" t="str">
            <v>CCIN002200-4000-002</v>
          </cell>
          <cell r="I17542">
            <v>55586</v>
          </cell>
        </row>
        <row r="17543">
          <cell r="A17543" t="str">
            <v>CCIN002200-5000-002</v>
          </cell>
          <cell r="I17543">
            <v>100000</v>
          </cell>
        </row>
        <row r="17544">
          <cell r="A17544" t="str">
            <v>CCIN002200-6000-002</v>
          </cell>
          <cell r="I17544">
            <v>100000</v>
          </cell>
        </row>
        <row r="17545">
          <cell r="A17545" t="str">
            <v>CCIN002200-7000-002</v>
          </cell>
          <cell r="I17545">
            <v>1200000</v>
          </cell>
        </row>
        <row r="17546">
          <cell r="A17546" t="str">
            <v>CCIN002201-1000-001</v>
          </cell>
          <cell r="I17546">
            <v>1101419</v>
          </cell>
        </row>
        <row r="17547">
          <cell r="A17547" t="str">
            <v>CCIN002201-2000-002</v>
          </cell>
          <cell r="I17547">
            <v>250000</v>
          </cell>
        </row>
        <row r="17548">
          <cell r="A17548" t="str">
            <v>CCIN002202-1000-002</v>
          </cell>
          <cell r="I17548">
            <v>223149</v>
          </cell>
        </row>
        <row r="17549">
          <cell r="A17549" t="str">
            <v>CCIN002203-1000-001</v>
          </cell>
          <cell r="I17549">
            <v>300000</v>
          </cell>
        </row>
        <row r="17550">
          <cell r="A17550" t="str">
            <v>CCIN002203-1000-002</v>
          </cell>
          <cell r="I17550">
            <v>136000</v>
          </cell>
        </row>
        <row r="17551">
          <cell r="A17551" t="str">
            <v>CCIN002204-1000-001</v>
          </cell>
          <cell r="I17551">
            <v>145426</v>
          </cell>
        </row>
        <row r="17552">
          <cell r="A17552" t="str">
            <v>CCIN002204-1000-002</v>
          </cell>
          <cell r="I17552">
            <v>3000000</v>
          </cell>
        </row>
        <row r="17553">
          <cell r="A17553" t="str">
            <v>CCIN002204-2000-002</v>
          </cell>
          <cell r="I17553">
            <v>1263685</v>
          </cell>
        </row>
        <row r="17554">
          <cell r="A17554" t="str">
            <v>CCIN002204-3000-002</v>
          </cell>
          <cell r="I17554">
            <v>3158422</v>
          </cell>
        </row>
        <row r="17555">
          <cell r="A17555" t="str">
            <v>CCIN002204-4000-002</v>
          </cell>
          <cell r="I17555">
            <v>1579474</v>
          </cell>
        </row>
        <row r="17556">
          <cell r="A17556" t="str">
            <v>CCIN002205-1000-002</v>
          </cell>
          <cell r="I17556">
            <v>650000</v>
          </cell>
        </row>
        <row r="17557">
          <cell r="A17557" t="str">
            <v>CCIN002205-2000-001</v>
          </cell>
          <cell r="I17557">
            <v>8000600</v>
          </cell>
        </row>
        <row r="17558">
          <cell r="A17558" t="str">
            <v>CCIN002206-1000-001</v>
          </cell>
          <cell r="I17558">
            <v>406941.85</v>
          </cell>
        </row>
        <row r="17559">
          <cell r="A17559" t="str">
            <v>CCIN002207-1000-001</v>
          </cell>
          <cell r="I17559">
            <v>425208</v>
          </cell>
        </row>
        <row r="17560">
          <cell r="A17560" t="str">
            <v>CCIN002207-1000-002</v>
          </cell>
          <cell r="I17560">
            <v>1100000</v>
          </cell>
        </row>
        <row r="17561">
          <cell r="A17561" t="str">
            <v>CCIN002207-2000-001</v>
          </cell>
          <cell r="I17561">
            <v>576613</v>
          </cell>
        </row>
        <row r="17562">
          <cell r="A17562" t="str">
            <v>CCIN002207-2000-002</v>
          </cell>
          <cell r="I17562">
            <v>215000</v>
          </cell>
        </row>
        <row r="17563">
          <cell r="A17563" t="str">
            <v>CCIN002207-3000-002</v>
          </cell>
          <cell r="I17563">
            <v>730000</v>
          </cell>
        </row>
        <row r="17564">
          <cell r="A17564" t="str">
            <v>CCIN002207-4000-001</v>
          </cell>
          <cell r="I17564">
            <v>310000</v>
          </cell>
        </row>
        <row r="17565">
          <cell r="A17565" t="str">
            <v>CCIN002208-1000-001</v>
          </cell>
          <cell r="I17565">
            <v>30000</v>
          </cell>
        </row>
        <row r="17566">
          <cell r="A17566" t="str">
            <v>CCIN002208-1000-002</v>
          </cell>
          <cell r="I17566">
            <v>450000</v>
          </cell>
        </row>
        <row r="17567">
          <cell r="A17567" t="str">
            <v>CCIN002209-1000-001</v>
          </cell>
          <cell r="I17567">
            <v>3156491</v>
          </cell>
        </row>
        <row r="17568">
          <cell r="A17568" t="str">
            <v>CCIN002209-1000-002</v>
          </cell>
          <cell r="I17568">
            <v>200000</v>
          </cell>
        </row>
        <row r="17569">
          <cell r="A17569" t="str">
            <v>CCIN002210-1000-001</v>
          </cell>
          <cell r="I17569">
            <v>54380</v>
          </cell>
        </row>
        <row r="17570">
          <cell r="A17570" t="str">
            <v>CCIN002210-1000-002</v>
          </cell>
          <cell r="I17570">
            <v>300000</v>
          </cell>
        </row>
        <row r="17571">
          <cell r="A17571" t="str">
            <v>CCIN002210-2000-001</v>
          </cell>
          <cell r="I17571">
            <v>75000</v>
          </cell>
        </row>
        <row r="17572">
          <cell r="A17572" t="str">
            <v>CCIN002210-3000-001</v>
          </cell>
          <cell r="I17572">
            <v>100000</v>
          </cell>
        </row>
        <row r="17573">
          <cell r="A17573" t="str">
            <v>CCIN002211-1000-002</v>
          </cell>
          <cell r="I17573">
            <v>130000</v>
          </cell>
        </row>
        <row r="17574">
          <cell r="A17574" t="str">
            <v>CCIN002212-1000-002</v>
          </cell>
          <cell r="I17574">
            <v>800000</v>
          </cell>
        </row>
        <row r="17575">
          <cell r="A17575" t="str">
            <v>CCIN002212-2000-001</v>
          </cell>
          <cell r="I17575">
            <v>319787.3</v>
          </cell>
        </row>
        <row r="17576">
          <cell r="A17576" t="str">
            <v>CCIN002212-2000-002</v>
          </cell>
          <cell r="I17576">
            <v>1873014</v>
          </cell>
        </row>
        <row r="17577">
          <cell r="A17577" t="str">
            <v>CCIN002212-3000-002</v>
          </cell>
          <cell r="I17577">
            <v>100000</v>
          </cell>
        </row>
        <row r="17578">
          <cell r="A17578" t="str">
            <v>CCIN002212-4000-002</v>
          </cell>
          <cell r="I17578">
            <v>200000</v>
          </cell>
        </row>
        <row r="17579">
          <cell r="A17579" t="str">
            <v>CCIN002212-5000-002</v>
          </cell>
          <cell r="I17579">
            <v>300000</v>
          </cell>
        </row>
        <row r="17580">
          <cell r="A17580" t="str">
            <v>CCIN002213-1000-002</v>
          </cell>
          <cell r="I17580">
            <v>250000</v>
          </cell>
        </row>
        <row r="17581">
          <cell r="A17581" t="str">
            <v>CCIN002214-1000-001</v>
          </cell>
          <cell r="I17581">
            <v>500000</v>
          </cell>
        </row>
        <row r="17582">
          <cell r="A17582" t="str">
            <v>CCIN002214-1000-002</v>
          </cell>
          <cell r="I17582">
            <v>2500000</v>
          </cell>
        </row>
        <row r="17583">
          <cell r="A17583" t="str">
            <v>CCIN002214-2000-001</v>
          </cell>
          <cell r="I17583">
            <v>500000</v>
          </cell>
        </row>
        <row r="17584">
          <cell r="A17584" t="str">
            <v>CCIN002215-2000-001</v>
          </cell>
          <cell r="I17584">
            <v>1996047</v>
          </cell>
        </row>
        <row r="17585">
          <cell r="A17585" t="str">
            <v>CCIN002215-2000-002</v>
          </cell>
          <cell r="I17585">
            <v>30000</v>
          </cell>
        </row>
        <row r="17586">
          <cell r="A17586" t="str">
            <v>CCIN002216-1000-002</v>
          </cell>
          <cell r="I17586">
            <v>500000</v>
          </cell>
        </row>
        <row r="17587">
          <cell r="A17587" t="str">
            <v>CCIN002216-2000-002</v>
          </cell>
          <cell r="I17587">
            <v>1030700</v>
          </cell>
        </row>
        <row r="17588">
          <cell r="A17588" t="str">
            <v>CCIN002216-3000-002</v>
          </cell>
          <cell r="I17588">
            <v>300000</v>
          </cell>
        </row>
        <row r="17589">
          <cell r="A17589" t="str">
            <v>CCIN002217-1000-001</v>
          </cell>
          <cell r="I17589">
            <v>235000</v>
          </cell>
        </row>
        <row r="17590">
          <cell r="A17590" t="str">
            <v>CCIN002217-1000-002</v>
          </cell>
          <cell r="I17590">
            <v>6000000</v>
          </cell>
        </row>
        <row r="17591">
          <cell r="A17591" t="str">
            <v>CCIN002218-1000-001</v>
          </cell>
          <cell r="I17591">
            <v>2500000</v>
          </cell>
        </row>
        <row r="17592">
          <cell r="A17592" t="str">
            <v>CCIN002218-1000-002</v>
          </cell>
          <cell r="I17592">
            <v>379839</v>
          </cell>
        </row>
        <row r="17593">
          <cell r="A17593" t="str">
            <v>CCIN002218-2000-001</v>
          </cell>
          <cell r="I17593">
            <v>100000</v>
          </cell>
        </row>
        <row r="17594">
          <cell r="A17594" t="str">
            <v>CCIN002218-3000-001</v>
          </cell>
          <cell r="I17594">
            <v>2717481</v>
          </cell>
        </row>
        <row r="17595">
          <cell r="A17595" t="str">
            <v>CCIN002218-3000-002</v>
          </cell>
          <cell r="I17595">
            <v>210325</v>
          </cell>
        </row>
        <row r="17596">
          <cell r="A17596" t="str">
            <v>CCIN002218-4000-001</v>
          </cell>
          <cell r="I17596">
            <v>80000</v>
          </cell>
        </row>
        <row r="17597">
          <cell r="A17597" t="str">
            <v>CCIN002219-1000-002</v>
          </cell>
          <cell r="I17597">
            <v>40831</v>
          </cell>
        </row>
        <row r="17598">
          <cell r="A17598" t="str">
            <v>CCIN002219-2000-001</v>
          </cell>
          <cell r="I17598">
            <v>2000000</v>
          </cell>
        </row>
        <row r="17599">
          <cell r="A17599" t="str">
            <v>CCIN002220-1000-001</v>
          </cell>
          <cell r="I17599">
            <v>6500000</v>
          </cell>
        </row>
        <row r="17600">
          <cell r="A17600" t="str">
            <v>CCIN002220-1000-002</v>
          </cell>
          <cell r="I17600">
            <v>116000</v>
          </cell>
        </row>
        <row r="17601">
          <cell r="A17601" t="str">
            <v>CCIN002220-3000-001</v>
          </cell>
          <cell r="I17601">
            <v>100000</v>
          </cell>
        </row>
        <row r="17602">
          <cell r="A17602" t="str">
            <v>CCIN002220-5000-001</v>
          </cell>
          <cell r="I17602">
            <v>140000</v>
          </cell>
        </row>
        <row r="17603">
          <cell r="A17603" t="str">
            <v>CCIN002220-7000-001</v>
          </cell>
          <cell r="I17603">
            <v>765000</v>
          </cell>
        </row>
        <row r="17604">
          <cell r="A17604" t="str">
            <v>CCIN002221-1000-002</v>
          </cell>
          <cell r="I17604">
            <v>1067734</v>
          </cell>
        </row>
        <row r="17605">
          <cell r="A17605" t="str">
            <v>CCIN002222-1000-001</v>
          </cell>
          <cell r="I17605">
            <v>175000</v>
          </cell>
        </row>
        <row r="17606">
          <cell r="A17606" t="str">
            <v>CCIN002222-1000-002</v>
          </cell>
          <cell r="I17606">
            <v>52771504</v>
          </cell>
        </row>
        <row r="17607">
          <cell r="A17607" t="str">
            <v>CCIN002222-2000-001</v>
          </cell>
          <cell r="I17607">
            <v>175000</v>
          </cell>
        </row>
        <row r="17608">
          <cell r="A17608" t="str">
            <v>CCIN002222-3000-001</v>
          </cell>
          <cell r="I17608">
            <v>175000</v>
          </cell>
        </row>
        <row r="17609">
          <cell r="A17609" t="str">
            <v>CCIN002222-3000-002</v>
          </cell>
          <cell r="I17609">
            <v>21109235</v>
          </cell>
        </row>
        <row r="17610">
          <cell r="A17610" t="str">
            <v>CCIN002223-1000-001</v>
          </cell>
          <cell r="I17610">
            <v>150000</v>
          </cell>
        </row>
        <row r="17611">
          <cell r="A17611" t="str">
            <v>CCIN002223-2000-001</v>
          </cell>
          <cell r="I17611">
            <v>150000</v>
          </cell>
        </row>
        <row r="17612">
          <cell r="A17612" t="str">
            <v>CCIN002223-3000-001</v>
          </cell>
          <cell r="I17612">
            <v>170000</v>
          </cell>
        </row>
        <row r="17613">
          <cell r="A17613" t="str">
            <v>CCIN002223-4000-001</v>
          </cell>
          <cell r="I17613">
            <v>170000</v>
          </cell>
        </row>
        <row r="17614">
          <cell r="A17614" t="str">
            <v>CCIN002223-5000-001</v>
          </cell>
          <cell r="I17614">
            <v>170000</v>
          </cell>
        </row>
        <row r="17615">
          <cell r="A17615" t="str">
            <v>CCIN002223-6000-001</v>
          </cell>
          <cell r="I17615">
            <v>170000</v>
          </cell>
        </row>
        <row r="17616">
          <cell r="A17616" t="str">
            <v>CCIN002223-7000-001</v>
          </cell>
          <cell r="I17616">
            <v>170000</v>
          </cell>
        </row>
        <row r="17617">
          <cell r="A17617" t="str">
            <v>CCIN002223-8000-001</v>
          </cell>
          <cell r="I17617">
            <v>100000</v>
          </cell>
        </row>
        <row r="17618">
          <cell r="A17618" t="str">
            <v>CCIN002223-9000-001</v>
          </cell>
          <cell r="I17618">
            <v>170000</v>
          </cell>
        </row>
        <row r="17619">
          <cell r="A17619" t="str">
            <v>CCIN002224-1000-001</v>
          </cell>
          <cell r="I17619">
            <v>8000000</v>
          </cell>
        </row>
        <row r="17620">
          <cell r="A17620" t="str">
            <v>CCIN002224-1000-002</v>
          </cell>
          <cell r="I17620">
            <v>1600000</v>
          </cell>
        </row>
        <row r="17621">
          <cell r="A17621" t="str">
            <v>CCIN002225-3000-001</v>
          </cell>
          <cell r="I17621">
            <v>800000</v>
          </cell>
        </row>
        <row r="17622">
          <cell r="A17622" t="str">
            <v>CCIN002225-3000-002</v>
          </cell>
          <cell r="I17622">
            <v>332267</v>
          </cell>
        </row>
        <row r="17623">
          <cell r="A17623" t="str">
            <v>CCIN002226-1000-001</v>
          </cell>
          <cell r="I17623">
            <v>126000</v>
          </cell>
        </row>
        <row r="17624">
          <cell r="A17624" t="str">
            <v>CCIN002226-1000-002</v>
          </cell>
          <cell r="I17624">
            <v>400000</v>
          </cell>
        </row>
        <row r="17625">
          <cell r="A17625" t="str">
            <v>CCIN002226-2000-001</v>
          </cell>
          <cell r="I17625">
            <v>112000</v>
          </cell>
        </row>
        <row r="17626">
          <cell r="A17626" t="str">
            <v>CCIN002227-1000-001</v>
          </cell>
          <cell r="I17626">
            <v>37000</v>
          </cell>
        </row>
        <row r="17627">
          <cell r="A17627" t="str">
            <v>CCIN002227-1000-002</v>
          </cell>
          <cell r="I17627">
            <v>390000</v>
          </cell>
        </row>
        <row r="17628">
          <cell r="A17628" t="str">
            <v>CCIN002228-1000-001</v>
          </cell>
          <cell r="I17628">
            <v>853158</v>
          </cell>
        </row>
        <row r="17629">
          <cell r="A17629" t="str">
            <v>CCIN002228-1000-002</v>
          </cell>
          <cell r="I17629">
            <v>400000</v>
          </cell>
        </row>
        <row r="17630">
          <cell r="A17630" t="str">
            <v>CCIN002228-2000-001</v>
          </cell>
          <cell r="I17630">
            <v>853158</v>
          </cell>
        </row>
        <row r="17631">
          <cell r="A17631" t="str">
            <v>CCIN002228-3000-001</v>
          </cell>
          <cell r="I17631">
            <v>853158</v>
          </cell>
        </row>
        <row r="17632">
          <cell r="A17632" t="str">
            <v>CCIN002228-4000-001</v>
          </cell>
          <cell r="I17632">
            <v>160213</v>
          </cell>
        </row>
        <row r="17633">
          <cell r="A17633" t="str">
            <v>CCIN002228-5000-001</v>
          </cell>
          <cell r="I17633">
            <v>853158</v>
          </cell>
        </row>
        <row r="17634">
          <cell r="A17634" t="str">
            <v>CCIN002229-1000-002</v>
          </cell>
          <cell r="I17634">
            <v>390000</v>
          </cell>
        </row>
        <row r="17635">
          <cell r="A17635" t="str">
            <v>CCIN002229-2000-002</v>
          </cell>
          <cell r="I17635">
            <v>15000</v>
          </cell>
        </row>
        <row r="17636">
          <cell r="A17636" t="str">
            <v>CCIN002229-3000-002</v>
          </cell>
          <cell r="I17636">
            <v>50000</v>
          </cell>
        </row>
        <row r="17637">
          <cell r="A17637" t="str">
            <v>CCIN002230-1000-001</v>
          </cell>
          <cell r="I17637">
            <v>3202766</v>
          </cell>
        </row>
        <row r="17638">
          <cell r="A17638" t="str">
            <v>CCIN002230-1000-002</v>
          </cell>
          <cell r="I17638">
            <v>66486</v>
          </cell>
        </row>
        <row r="17639">
          <cell r="A17639" t="str">
            <v>CCIN002232-1000-001</v>
          </cell>
          <cell r="I17639">
            <v>2670852</v>
          </cell>
        </row>
        <row r="17640">
          <cell r="A17640" t="str">
            <v>CCIN002232-1000-002</v>
          </cell>
          <cell r="I17640">
            <v>300000</v>
          </cell>
        </row>
        <row r="17641">
          <cell r="A17641" t="str">
            <v>CCIN002233-1000-001</v>
          </cell>
          <cell r="I17641">
            <v>1500000</v>
          </cell>
        </row>
        <row r="17642">
          <cell r="A17642" t="str">
            <v>CCIN002233-1000-002</v>
          </cell>
          <cell r="I17642">
            <v>290000</v>
          </cell>
        </row>
        <row r="17643">
          <cell r="A17643" t="str">
            <v>CCIN002233-2000-001</v>
          </cell>
          <cell r="I17643">
            <v>3000000</v>
          </cell>
        </row>
        <row r="17644">
          <cell r="A17644" t="str">
            <v>CCIN002233-4000-001</v>
          </cell>
          <cell r="I17644">
            <v>600000</v>
          </cell>
        </row>
        <row r="17645">
          <cell r="A17645" t="str">
            <v>CCIN002233-6000-001</v>
          </cell>
          <cell r="I17645">
            <v>50000</v>
          </cell>
        </row>
        <row r="17646">
          <cell r="A17646" t="str">
            <v>CCIN002234-1000-001</v>
          </cell>
          <cell r="I17646">
            <v>649575</v>
          </cell>
        </row>
        <row r="17647">
          <cell r="A17647" t="str">
            <v>CCIN002234-1000-002</v>
          </cell>
          <cell r="I17647">
            <v>4000000</v>
          </cell>
        </row>
        <row r="17648">
          <cell r="A17648" t="str">
            <v>CCIN002235-1000-002</v>
          </cell>
          <cell r="I17648">
            <v>300000</v>
          </cell>
        </row>
        <row r="17649">
          <cell r="A17649" t="str">
            <v>CCIN002235-2000-001</v>
          </cell>
          <cell r="I17649">
            <v>400000</v>
          </cell>
        </row>
        <row r="17650">
          <cell r="A17650" t="str">
            <v>CCIN002235-3000-001</v>
          </cell>
          <cell r="I17650">
            <v>400000</v>
          </cell>
        </row>
        <row r="17651">
          <cell r="A17651" t="str">
            <v>CCIN002235-4000-001</v>
          </cell>
          <cell r="I17651">
            <v>30000</v>
          </cell>
        </row>
        <row r="17652">
          <cell r="A17652" t="str">
            <v>CCIN002235-5000-001</v>
          </cell>
          <cell r="I17652">
            <v>100000</v>
          </cell>
        </row>
        <row r="17653">
          <cell r="A17653" t="str">
            <v>CCIN002236-1000-001</v>
          </cell>
          <cell r="I17653">
            <v>150000</v>
          </cell>
        </row>
        <row r="17654">
          <cell r="A17654" t="str">
            <v>CCIN002236-1000-002</v>
          </cell>
          <cell r="I17654">
            <v>5000000</v>
          </cell>
        </row>
        <row r="17655">
          <cell r="A17655" t="str">
            <v>CCIN002237-1000-001</v>
          </cell>
          <cell r="I17655">
            <v>200000</v>
          </cell>
        </row>
        <row r="17656">
          <cell r="A17656" t="str">
            <v>CCIN002237-2000-002</v>
          </cell>
          <cell r="I17656">
            <v>231000</v>
          </cell>
        </row>
        <row r="17657">
          <cell r="A17657" t="str">
            <v>CCIN002238-1000-001</v>
          </cell>
          <cell r="I17657">
            <v>300000</v>
          </cell>
        </row>
        <row r="17658">
          <cell r="A17658" t="str">
            <v>CCIN002238-1000-002</v>
          </cell>
          <cell r="I17658">
            <v>358000</v>
          </cell>
        </row>
        <row r="17659">
          <cell r="A17659" t="str">
            <v>CCIN002239-1000-001</v>
          </cell>
          <cell r="I17659">
            <v>224043</v>
          </cell>
        </row>
        <row r="17660">
          <cell r="A17660" t="str">
            <v>CCIN002239-2000-001</v>
          </cell>
          <cell r="I17660">
            <v>224043</v>
          </cell>
        </row>
        <row r="17661">
          <cell r="A17661" t="str">
            <v>CCIN002240-1000-001</v>
          </cell>
          <cell r="I17661">
            <v>700000</v>
          </cell>
        </row>
        <row r="17662">
          <cell r="A17662" t="str">
            <v>CCIN002240-2000-001</v>
          </cell>
          <cell r="I17662">
            <v>700000</v>
          </cell>
        </row>
        <row r="17663">
          <cell r="A17663" t="str">
            <v>CCIN002240-4000-001</v>
          </cell>
          <cell r="I17663">
            <v>700000</v>
          </cell>
        </row>
        <row r="17664">
          <cell r="A17664" t="str">
            <v>CCIN002241-1000-001</v>
          </cell>
          <cell r="I17664">
            <v>400000</v>
          </cell>
        </row>
        <row r="17665">
          <cell r="A17665" t="str">
            <v>CCIN002243-1000-001</v>
          </cell>
          <cell r="I17665">
            <v>1500000</v>
          </cell>
        </row>
        <row r="17666">
          <cell r="A17666" t="str">
            <v>CCIN002243-1000-002</v>
          </cell>
          <cell r="I17666">
            <v>30000</v>
          </cell>
        </row>
        <row r="17667">
          <cell r="A17667" t="str">
            <v>CCIN002243-2000-001</v>
          </cell>
          <cell r="I17667">
            <v>426171</v>
          </cell>
        </row>
        <row r="17668">
          <cell r="A17668" t="str">
            <v>CCIN002244-1000-002</v>
          </cell>
          <cell r="I17668">
            <v>557494</v>
          </cell>
        </row>
        <row r="17669">
          <cell r="A17669" t="str">
            <v>CCIN002244-2000-001</v>
          </cell>
          <cell r="I17669">
            <v>650000</v>
          </cell>
        </row>
        <row r="17670">
          <cell r="A17670" t="str">
            <v>CCIN002244-2000-002</v>
          </cell>
          <cell r="I17670">
            <v>557494</v>
          </cell>
        </row>
        <row r="17671">
          <cell r="A17671" t="str">
            <v>CCIN002245-1000-001</v>
          </cell>
          <cell r="I17671">
            <v>738000</v>
          </cell>
        </row>
        <row r="17672">
          <cell r="A17672" t="str">
            <v>CCIN002245-1000-002</v>
          </cell>
          <cell r="I17672">
            <v>745000</v>
          </cell>
        </row>
        <row r="17673">
          <cell r="A17673" t="str">
            <v>CCIN002246-10000-001</v>
          </cell>
          <cell r="I17673">
            <v>100000</v>
          </cell>
        </row>
        <row r="17674">
          <cell r="A17674" t="str">
            <v>CCIN002246-1000-001</v>
          </cell>
          <cell r="I17674">
            <v>2376869</v>
          </cell>
        </row>
        <row r="17675">
          <cell r="A17675" t="str">
            <v>CCIN002246-12000-001</v>
          </cell>
          <cell r="I17675">
            <v>100000</v>
          </cell>
        </row>
        <row r="17676">
          <cell r="A17676" t="str">
            <v>CCIN002246-13000-001</v>
          </cell>
          <cell r="I17676">
            <v>200000</v>
          </cell>
        </row>
        <row r="17677">
          <cell r="A17677" t="str">
            <v>CCIN002246-14000-001</v>
          </cell>
          <cell r="I17677">
            <v>200000</v>
          </cell>
        </row>
        <row r="17678">
          <cell r="A17678" t="str">
            <v>CCIN002246-16000-001</v>
          </cell>
          <cell r="I17678">
            <v>300000</v>
          </cell>
        </row>
        <row r="17679">
          <cell r="A17679" t="str">
            <v>CCIN002246-18000-001</v>
          </cell>
          <cell r="I17679">
            <v>300000</v>
          </cell>
        </row>
        <row r="17680">
          <cell r="A17680" t="str">
            <v>CCIN002246-19000-001</v>
          </cell>
          <cell r="I17680">
            <v>300000</v>
          </cell>
        </row>
        <row r="17681">
          <cell r="A17681" t="str">
            <v>CCIN002246-20000-001</v>
          </cell>
          <cell r="I17681">
            <v>300000</v>
          </cell>
        </row>
        <row r="17682">
          <cell r="A17682" t="str">
            <v>CCIN002246-2000-001</v>
          </cell>
          <cell r="I17682">
            <v>1000000</v>
          </cell>
        </row>
        <row r="17683">
          <cell r="A17683" t="str">
            <v>CCIN002246-21000-001</v>
          </cell>
          <cell r="I17683">
            <v>300000</v>
          </cell>
        </row>
        <row r="17684">
          <cell r="A17684" t="str">
            <v>CCIN002246-22000-001</v>
          </cell>
          <cell r="I17684">
            <v>400000</v>
          </cell>
        </row>
        <row r="17685">
          <cell r="A17685" t="str">
            <v>CCIN002246-23000-001</v>
          </cell>
          <cell r="I17685">
            <v>400000</v>
          </cell>
        </row>
        <row r="17686">
          <cell r="A17686" t="str">
            <v>CCIN002246-24000-001</v>
          </cell>
          <cell r="I17686">
            <v>500000</v>
          </cell>
        </row>
        <row r="17687">
          <cell r="A17687" t="str">
            <v>CCIN002246-25000-001</v>
          </cell>
          <cell r="I17687">
            <v>500000</v>
          </cell>
        </row>
        <row r="17688">
          <cell r="A17688" t="str">
            <v>CCIN002246-26000-001</v>
          </cell>
          <cell r="I17688">
            <v>13000000</v>
          </cell>
        </row>
        <row r="17689">
          <cell r="A17689" t="str">
            <v>CCIN002246-27000-001</v>
          </cell>
          <cell r="I17689">
            <v>500000</v>
          </cell>
        </row>
        <row r="17690">
          <cell r="A17690" t="str">
            <v>CCIN002246-3000-001</v>
          </cell>
          <cell r="I17690">
            <v>2127660</v>
          </cell>
        </row>
        <row r="17691">
          <cell r="A17691" t="str">
            <v>CCIN002246-4000-001</v>
          </cell>
          <cell r="I17691">
            <v>1057474</v>
          </cell>
        </row>
        <row r="17692">
          <cell r="A17692" t="str">
            <v>CCIN002246-5000-001</v>
          </cell>
          <cell r="I17692">
            <v>2376869</v>
          </cell>
        </row>
        <row r="17693">
          <cell r="A17693" t="str">
            <v>CCIN002246-6000-001</v>
          </cell>
          <cell r="I17693">
            <v>320632</v>
          </cell>
        </row>
        <row r="17694">
          <cell r="A17694" t="str">
            <v>CCIN002246-7000-001</v>
          </cell>
          <cell r="I17694">
            <v>2376869</v>
          </cell>
        </row>
        <row r="17695">
          <cell r="A17695" t="str">
            <v>CCIN002246-8000-001</v>
          </cell>
          <cell r="I17695">
            <v>1044357</v>
          </cell>
        </row>
        <row r="17696">
          <cell r="A17696" t="str">
            <v>CCIN002246-9000-001</v>
          </cell>
          <cell r="I17696">
            <v>100000</v>
          </cell>
        </row>
        <row r="17697">
          <cell r="A17697" t="str">
            <v>CCIN002247-1000-001</v>
          </cell>
          <cell r="I17697">
            <v>150000</v>
          </cell>
        </row>
        <row r="17698">
          <cell r="A17698" t="str">
            <v>CCIN002247-1000-002</v>
          </cell>
          <cell r="I17698">
            <v>143325</v>
          </cell>
        </row>
        <row r="17699">
          <cell r="A17699" t="str">
            <v>CCIN002247-2000-001</v>
          </cell>
          <cell r="I17699">
            <v>176400</v>
          </cell>
        </row>
        <row r="17700">
          <cell r="A17700" t="str">
            <v>CCIN002248-1000-002</v>
          </cell>
          <cell r="I17700">
            <v>560000</v>
          </cell>
        </row>
        <row r="17701">
          <cell r="A17701" t="str">
            <v>CCIN002249-10000-001</v>
          </cell>
          <cell r="I17701">
            <v>58000</v>
          </cell>
        </row>
        <row r="17702">
          <cell r="A17702" t="str">
            <v>CCIN002249-1000-001</v>
          </cell>
          <cell r="I17702">
            <v>35000</v>
          </cell>
        </row>
        <row r="17703">
          <cell r="A17703" t="str">
            <v>CCIN002249-1000-002</v>
          </cell>
          <cell r="I17703">
            <v>213732</v>
          </cell>
        </row>
        <row r="17704">
          <cell r="A17704" t="str">
            <v>CCIN002249-11000-001</v>
          </cell>
          <cell r="I17704">
            <v>57022</v>
          </cell>
        </row>
        <row r="17705">
          <cell r="A17705" t="str">
            <v>CCIN002249-12000-001</v>
          </cell>
          <cell r="I17705">
            <v>57022</v>
          </cell>
        </row>
        <row r="17706">
          <cell r="A17706" t="str">
            <v>CCIN002249-13000-001</v>
          </cell>
          <cell r="I17706">
            <v>57022</v>
          </cell>
        </row>
        <row r="17707">
          <cell r="A17707" t="str">
            <v>CCIN002249-3000-001</v>
          </cell>
          <cell r="I17707">
            <v>43192</v>
          </cell>
        </row>
        <row r="17708">
          <cell r="A17708" t="str">
            <v>CCIN002249-4000-001</v>
          </cell>
          <cell r="I17708">
            <v>53830</v>
          </cell>
        </row>
        <row r="17709">
          <cell r="A17709" t="str">
            <v>CCIN002249-7000-001</v>
          </cell>
          <cell r="I17709">
            <v>53830</v>
          </cell>
        </row>
        <row r="17710">
          <cell r="A17710" t="str">
            <v>CCIN002249-9000-001</v>
          </cell>
          <cell r="I17710">
            <v>58000</v>
          </cell>
        </row>
        <row r="17711">
          <cell r="A17711" t="str">
            <v>CCIN002250-1000-002</v>
          </cell>
          <cell r="I17711">
            <v>20000</v>
          </cell>
        </row>
        <row r="17712">
          <cell r="A17712" t="str">
            <v>CCIN002250-2000-002</v>
          </cell>
          <cell r="I17712">
            <v>55000</v>
          </cell>
        </row>
        <row r="17713">
          <cell r="A17713" t="str">
            <v>CCIN002251-1000-002</v>
          </cell>
          <cell r="I17713">
            <v>267734</v>
          </cell>
        </row>
        <row r="17714">
          <cell r="A17714" t="str">
            <v>CCIN002252-1000-001</v>
          </cell>
          <cell r="I17714">
            <v>250000</v>
          </cell>
        </row>
        <row r="17715">
          <cell r="A17715" t="str">
            <v>CCIN002252-1000-002</v>
          </cell>
          <cell r="I17715">
            <v>110000</v>
          </cell>
        </row>
        <row r="17716">
          <cell r="A17716" t="str">
            <v>CCIN002252-2000-001</v>
          </cell>
          <cell r="I17716">
            <v>392000</v>
          </cell>
        </row>
        <row r="17717">
          <cell r="A17717" t="str">
            <v>CCIN002252-2000-002</v>
          </cell>
          <cell r="I17717">
            <v>120000</v>
          </cell>
        </row>
        <row r="17718">
          <cell r="A17718" t="str">
            <v>CCIN002252-4000-002</v>
          </cell>
          <cell r="I17718">
            <v>45000</v>
          </cell>
        </row>
        <row r="17719">
          <cell r="A17719" t="str">
            <v>CCIN002253-10000-001</v>
          </cell>
          <cell r="I17719">
            <v>70000</v>
          </cell>
        </row>
        <row r="17720">
          <cell r="A17720" t="str">
            <v>CCIN002253-1000-001</v>
          </cell>
          <cell r="I17720">
            <v>700000</v>
          </cell>
        </row>
        <row r="17721">
          <cell r="A17721" t="str">
            <v>CCIN002253-1000-002</v>
          </cell>
          <cell r="I17721">
            <v>1300000</v>
          </cell>
        </row>
        <row r="17722">
          <cell r="A17722" t="str">
            <v>CCIN002253-11000-001</v>
          </cell>
          <cell r="I17722">
            <v>700000</v>
          </cell>
        </row>
        <row r="17723">
          <cell r="A17723" t="str">
            <v>CCIN002253-12000-001</v>
          </cell>
          <cell r="I17723">
            <v>70000</v>
          </cell>
        </row>
        <row r="17724">
          <cell r="A17724" t="str">
            <v>CCIN002253-2000-001</v>
          </cell>
          <cell r="I17724">
            <v>20000</v>
          </cell>
        </row>
        <row r="17725">
          <cell r="A17725" t="str">
            <v>CCIN002253-3000-001</v>
          </cell>
          <cell r="I17725">
            <v>50000</v>
          </cell>
        </row>
        <row r="17726">
          <cell r="A17726" t="str">
            <v>CCIN002253-6000-001</v>
          </cell>
          <cell r="I17726">
            <v>60000</v>
          </cell>
        </row>
        <row r="17727">
          <cell r="A17727" t="str">
            <v>CCIN002253-9000-001</v>
          </cell>
          <cell r="I17727">
            <v>70000</v>
          </cell>
        </row>
        <row r="17728">
          <cell r="A17728" t="str">
            <v>CCIN002254-1000-001</v>
          </cell>
          <cell r="I17728">
            <v>350000</v>
          </cell>
        </row>
        <row r="17729">
          <cell r="A17729" t="str">
            <v>CCIN002254-2000-001</v>
          </cell>
          <cell r="I17729">
            <v>107022</v>
          </cell>
        </row>
        <row r="17730">
          <cell r="A17730" t="str">
            <v>CCIN002254-3000-001</v>
          </cell>
          <cell r="I17730">
            <v>150000</v>
          </cell>
        </row>
        <row r="17731">
          <cell r="A17731" t="str">
            <v>CCIN002254-4000-001</v>
          </cell>
          <cell r="I17731">
            <v>130000</v>
          </cell>
        </row>
        <row r="17732">
          <cell r="A17732" t="str">
            <v>CCIN002254-5000-001</v>
          </cell>
          <cell r="I17732">
            <v>221915</v>
          </cell>
        </row>
        <row r="17733">
          <cell r="A17733" t="str">
            <v>CCIN002254-6000-001</v>
          </cell>
          <cell r="I17733">
            <v>218667</v>
          </cell>
        </row>
        <row r="17734">
          <cell r="A17734" t="str">
            <v>CCIN002254-7000-001</v>
          </cell>
          <cell r="I17734">
            <v>218667</v>
          </cell>
        </row>
        <row r="17735">
          <cell r="A17735" t="str">
            <v>CCIN002255-1000-001</v>
          </cell>
          <cell r="I17735">
            <v>300000</v>
          </cell>
        </row>
        <row r="17736">
          <cell r="A17736" t="str">
            <v>CCIN002255-1000-002</v>
          </cell>
          <cell r="I17736">
            <v>230000</v>
          </cell>
        </row>
        <row r="17737">
          <cell r="A17737" t="str">
            <v>CCIN002255-2000-001</v>
          </cell>
          <cell r="I17737">
            <v>329000</v>
          </cell>
        </row>
        <row r="17738">
          <cell r="A17738" t="str">
            <v>CCIN002255-3000-001</v>
          </cell>
          <cell r="I17738">
            <v>400000</v>
          </cell>
        </row>
        <row r="17739">
          <cell r="A17739" t="str">
            <v>CCIN002255-4000-001</v>
          </cell>
          <cell r="I17739">
            <v>425625</v>
          </cell>
        </row>
        <row r="17740">
          <cell r="A17740" t="str">
            <v>CCIN002256-1000-001</v>
          </cell>
          <cell r="I17740">
            <v>882554</v>
          </cell>
        </row>
        <row r="17741">
          <cell r="A17741" t="str">
            <v>CCIN002257-1000-001</v>
          </cell>
          <cell r="I17741">
            <v>410000</v>
          </cell>
        </row>
        <row r="17742">
          <cell r="A17742" t="str">
            <v>CCIN002257-1000-002</v>
          </cell>
          <cell r="I17742">
            <v>67082097</v>
          </cell>
        </row>
        <row r="17743">
          <cell r="A17743" t="str">
            <v>CCIN002258-1000-002</v>
          </cell>
          <cell r="I17743">
            <v>50000</v>
          </cell>
        </row>
        <row r="17744">
          <cell r="A17744" t="str">
            <v>CCIN002258-2000-001</v>
          </cell>
          <cell r="I17744">
            <v>837362.37</v>
          </cell>
        </row>
        <row r="17745">
          <cell r="A17745" t="str">
            <v>CCIN002259-1000-001</v>
          </cell>
          <cell r="I17745">
            <v>72000</v>
          </cell>
        </row>
        <row r="17746">
          <cell r="A17746" t="str">
            <v>CCIN002259-1000-002</v>
          </cell>
          <cell r="I17746">
            <v>2192371</v>
          </cell>
        </row>
        <row r="17747">
          <cell r="A17747" t="str">
            <v>CCIN002259-2000-001</v>
          </cell>
          <cell r="I17747">
            <v>72000</v>
          </cell>
        </row>
        <row r="17748">
          <cell r="A17748" t="str">
            <v>CCIN002259-2000-002</v>
          </cell>
          <cell r="I17748">
            <v>2192371</v>
          </cell>
        </row>
        <row r="17749">
          <cell r="A17749" t="str">
            <v>CCIN002259-6000-002</v>
          </cell>
          <cell r="I17749">
            <v>2500000</v>
          </cell>
        </row>
        <row r="17750">
          <cell r="A17750" t="str">
            <v>CCIN002259-7000-002</v>
          </cell>
          <cell r="I17750">
            <v>150000</v>
          </cell>
        </row>
        <row r="17751">
          <cell r="A17751" t="str">
            <v>CCIN002260-1000-001</v>
          </cell>
          <cell r="I17751">
            <v>138000</v>
          </cell>
        </row>
        <row r="17752">
          <cell r="A17752" t="str">
            <v>CCIN002261-1000-002</v>
          </cell>
          <cell r="I17752">
            <v>250000</v>
          </cell>
        </row>
        <row r="17753">
          <cell r="A17753" t="str">
            <v>CCIN002262-1000-001</v>
          </cell>
          <cell r="I17753">
            <v>250000</v>
          </cell>
        </row>
        <row r="17754">
          <cell r="A17754" t="str">
            <v>CCIN002262-1000-002</v>
          </cell>
          <cell r="I17754">
            <v>207000</v>
          </cell>
        </row>
        <row r="17755">
          <cell r="A17755" t="str">
            <v>CCIN002262-2000-001</v>
          </cell>
          <cell r="I17755">
            <v>20000</v>
          </cell>
        </row>
        <row r="17756">
          <cell r="A17756" t="str">
            <v>CCIN002264-1000-001</v>
          </cell>
          <cell r="I17756">
            <v>224000</v>
          </cell>
        </row>
        <row r="17757">
          <cell r="A17757" t="str">
            <v>CCIN002264-1000-002</v>
          </cell>
          <cell r="I17757">
            <v>842339</v>
          </cell>
        </row>
        <row r="17758">
          <cell r="A17758" t="str">
            <v>CCIN002265-1000-001</v>
          </cell>
          <cell r="I17758">
            <v>450000</v>
          </cell>
        </row>
        <row r="17759">
          <cell r="A17759" t="str">
            <v>CCIN002265-1000-002</v>
          </cell>
          <cell r="I17759">
            <v>1143891</v>
          </cell>
        </row>
        <row r="17760">
          <cell r="A17760" t="str">
            <v>CCIN002266-1000-001</v>
          </cell>
          <cell r="I17760">
            <v>300000</v>
          </cell>
        </row>
        <row r="17761">
          <cell r="A17761" t="str">
            <v>CCIN002266-1000-002</v>
          </cell>
          <cell r="I17761">
            <v>330000</v>
          </cell>
        </row>
        <row r="17762">
          <cell r="A17762" t="str">
            <v>CCIN002268-1000-001</v>
          </cell>
          <cell r="I17762">
            <v>280000</v>
          </cell>
        </row>
        <row r="17763">
          <cell r="A17763" t="str">
            <v>CCIN002268-1000-002</v>
          </cell>
          <cell r="I17763">
            <v>316000</v>
          </cell>
        </row>
        <row r="17764">
          <cell r="A17764" t="str">
            <v>CCIN002269-1000-001</v>
          </cell>
          <cell r="I17764">
            <v>332000</v>
          </cell>
        </row>
        <row r="17765">
          <cell r="A17765" t="str">
            <v>CCIN002269-1000-002</v>
          </cell>
          <cell r="I17765">
            <v>1250000</v>
          </cell>
        </row>
        <row r="17766">
          <cell r="A17766" t="str">
            <v>CCIN002269-11000-001</v>
          </cell>
          <cell r="I17766">
            <v>90000</v>
          </cell>
        </row>
        <row r="17767">
          <cell r="A17767" t="str">
            <v>CCIN002269-13000-001</v>
          </cell>
          <cell r="I17767">
            <v>150000</v>
          </cell>
        </row>
        <row r="17768">
          <cell r="A17768" t="str">
            <v>CCIN002269-2000-001</v>
          </cell>
          <cell r="I17768">
            <v>350000</v>
          </cell>
        </row>
        <row r="17769">
          <cell r="A17769" t="str">
            <v>CCIN002269-3000-001</v>
          </cell>
          <cell r="I17769">
            <v>70000</v>
          </cell>
        </row>
        <row r="17770">
          <cell r="A17770" t="str">
            <v>CCIN002269-5000-001</v>
          </cell>
          <cell r="I17770">
            <v>350000</v>
          </cell>
        </row>
        <row r="17771">
          <cell r="A17771" t="str">
            <v>CCIN002269-6000-001</v>
          </cell>
          <cell r="I17771">
            <v>100000</v>
          </cell>
        </row>
        <row r="17772">
          <cell r="A17772" t="str">
            <v>CCIN002269-7000-001</v>
          </cell>
          <cell r="I17772">
            <v>150000</v>
          </cell>
        </row>
        <row r="17773">
          <cell r="A17773" t="str">
            <v>CCIN002269-8000-001</v>
          </cell>
          <cell r="I17773">
            <v>650000</v>
          </cell>
        </row>
        <row r="17774">
          <cell r="A17774" t="str">
            <v>CCIN002269-9000-001</v>
          </cell>
          <cell r="I17774">
            <v>150000</v>
          </cell>
        </row>
        <row r="17775">
          <cell r="A17775" t="str">
            <v>CCIN002270-1000-001</v>
          </cell>
          <cell r="I17775">
            <v>189000</v>
          </cell>
        </row>
        <row r="17776">
          <cell r="A17776" t="str">
            <v>CCIN002270-1000-002</v>
          </cell>
          <cell r="I17776">
            <v>340000</v>
          </cell>
        </row>
        <row r="17777">
          <cell r="A17777" t="str">
            <v>CCIN002270-2000-002</v>
          </cell>
          <cell r="I17777">
            <v>200000</v>
          </cell>
        </row>
        <row r="17778">
          <cell r="A17778" t="str">
            <v>CCIN002270-3000-002</v>
          </cell>
          <cell r="I17778">
            <v>200000</v>
          </cell>
        </row>
        <row r="17779">
          <cell r="A17779" t="str">
            <v>CCIN002270-4000-002</v>
          </cell>
          <cell r="I17779">
            <v>200000</v>
          </cell>
        </row>
        <row r="17780">
          <cell r="A17780" t="str">
            <v>CCIN002270-6000-002</v>
          </cell>
          <cell r="I17780">
            <v>200000</v>
          </cell>
        </row>
        <row r="17781">
          <cell r="A17781" t="str">
            <v>CCIN002270-7000-002</v>
          </cell>
          <cell r="I17781">
            <v>250000</v>
          </cell>
        </row>
        <row r="17782">
          <cell r="A17782" t="str">
            <v>CCIN002270-8000-002</v>
          </cell>
          <cell r="I17782">
            <v>300000</v>
          </cell>
        </row>
        <row r="17783">
          <cell r="A17783" t="str">
            <v>CCIN002271-1000-002</v>
          </cell>
          <cell r="I17783">
            <v>1170000</v>
          </cell>
        </row>
        <row r="17784">
          <cell r="A17784" t="str">
            <v>CCIN002271-2000-002</v>
          </cell>
          <cell r="I17784">
            <v>250000</v>
          </cell>
        </row>
        <row r="17785">
          <cell r="A17785" t="str">
            <v>CCIN002272-10000-001</v>
          </cell>
          <cell r="I17785">
            <v>70000</v>
          </cell>
        </row>
        <row r="17786">
          <cell r="A17786" t="str">
            <v>CCIN002272-1000-001</v>
          </cell>
          <cell r="I17786">
            <v>300000</v>
          </cell>
        </row>
        <row r="17787">
          <cell r="A17787" t="str">
            <v>CCIN002272-1000-002</v>
          </cell>
          <cell r="I17787">
            <v>255000</v>
          </cell>
        </row>
        <row r="17788">
          <cell r="A17788" t="str">
            <v>CCIN002272-11000-001</v>
          </cell>
          <cell r="I17788">
            <v>30000</v>
          </cell>
        </row>
        <row r="17789">
          <cell r="A17789" t="str">
            <v>CCIN002272-12000-001</v>
          </cell>
          <cell r="I17789">
            <v>70000</v>
          </cell>
        </row>
        <row r="17790">
          <cell r="A17790" t="str">
            <v>CCIN002272-2000-001</v>
          </cell>
          <cell r="I17790">
            <v>50000</v>
          </cell>
        </row>
        <row r="17791">
          <cell r="A17791" t="str">
            <v>CCIN002272-3000-001</v>
          </cell>
          <cell r="I17791">
            <v>50000</v>
          </cell>
        </row>
        <row r="17792">
          <cell r="A17792" t="str">
            <v>CCIN002272-4000-001</v>
          </cell>
          <cell r="I17792">
            <v>217660</v>
          </cell>
        </row>
        <row r="17793">
          <cell r="A17793" t="str">
            <v>CCIN002272-5000-001</v>
          </cell>
          <cell r="I17793">
            <v>50000</v>
          </cell>
        </row>
        <row r="17794">
          <cell r="A17794" t="str">
            <v>CCIN002272-6000-001</v>
          </cell>
          <cell r="I17794">
            <v>70000</v>
          </cell>
        </row>
        <row r="17795">
          <cell r="A17795" t="str">
            <v>CCIN002272-7000-001</v>
          </cell>
          <cell r="I17795">
            <v>55000</v>
          </cell>
        </row>
        <row r="17796">
          <cell r="A17796" t="str">
            <v>CCIN002272-8000-001</v>
          </cell>
          <cell r="I17796">
            <v>26000</v>
          </cell>
        </row>
        <row r="17797">
          <cell r="A17797" t="str">
            <v>CCIN002272-9000-001</v>
          </cell>
          <cell r="I17797">
            <v>31000</v>
          </cell>
        </row>
        <row r="17798">
          <cell r="A17798" t="str">
            <v>CCIN002274-1000-001</v>
          </cell>
          <cell r="I17798">
            <v>500000</v>
          </cell>
        </row>
        <row r="17799">
          <cell r="A17799" t="str">
            <v>CCIN002275-3000-001</v>
          </cell>
          <cell r="I17799">
            <v>264000</v>
          </cell>
        </row>
        <row r="17800">
          <cell r="A17800" t="str">
            <v>CCIN002275-4000-001</v>
          </cell>
          <cell r="I17800">
            <v>300000</v>
          </cell>
        </row>
        <row r="17801">
          <cell r="A17801" t="str">
            <v>CCIN002275-6000-001</v>
          </cell>
          <cell r="I17801">
            <v>300000</v>
          </cell>
        </row>
        <row r="17802">
          <cell r="A17802" t="str">
            <v>CCIN002276-1000-002</v>
          </cell>
          <cell r="I17802">
            <v>231000</v>
          </cell>
        </row>
        <row r="17803">
          <cell r="A17803" t="str">
            <v>CCIN002276-2000-001</v>
          </cell>
          <cell r="I17803">
            <v>300000</v>
          </cell>
        </row>
        <row r="17804">
          <cell r="A17804" t="str">
            <v>CCIN002276-2000-002</v>
          </cell>
          <cell r="I17804">
            <v>50000</v>
          </cell>
        </row>
        <row r="17805">
          <cell r="A17805" t="str">
            <v>CCIN002277-1000-001</v>
          </cell>
          <cell r="I17805">
            <v>300000</v>
          </cell>
        </row>
        <row r="17806">
          <cell r="A17806" t="str">
            <v>CCIN002277-1000-002</v>
          </cell>
          <cell r="I17806">
            <v>355000</v>
          </cell>
        </row>
        <row r="17807">
          <cell r="A17807" t="str">
            <v>CCIN002277-2000-001</v>
          </cell>
          <cell r="I17807">
            <v>300000</v>
          </cell>
        </row>
        <row r="17808">
          <cell r="A17808" t="str">
            <v>CCIN002277-3000-001</v>
          </cell>
          <cell r="I17808">
            <v>213405</v>
          </cell>
        </row>
        <row r="17809">
          <cell r="A17809" t="str">
            <v>CCIN002277-4000-001</v>
          </cell>
          <cell r="I17809">
            <v>300000</v>
          </cell>
        </row>
        <row r="17810">
          <cell r="A17810" t="str">
            <v>CCIN002277-5000-001</v>
          </cell>
          <cell r="I17810">
            <v>300000</v>
          </cell>
        </row>
        <row r="17811">
          <cell r="A17811" t="str">
            <v>CCIN002277-6000-001</v>
          </cell>
          <cell r="I17811">
            <v>250000</v>
          </cell>
        </row>
        <row r="17812">
          <cell r="A17812" t="str">
            <v>CCIN002278-1000-001</v>
          </cell>
          <cell r="I17812">
            <v>350000</v>
          </cell>
        </row>
        <row r="17813">
          <cell r="A17813" t="str">
            <v>CCIN002278-1000-002</v>
          </cell>
          <cell r="I17813">
            <v>293460</v>
          </cell>
        </row>
        <row r="17814">
          <cell r="A17814" t="str">
            <v>CCIN002278-3000-001</v>
          </cell>
          <cell r="I17814">
            <v>20000</v>
          </cell>
        </row>
        <row r="17815">
          <cell r="A17815" t="str">
            <v>CCIN002279-1000-001</v>
          </cell>
          <cell r="I17815">
            <v>250000</v>
          </cell>
        </row>
        <row r="17816">
          <cell r="A17816" t="str">
            <v>CCIN002279-2000-002</v>
          </cell>
          <cell r="I17816">
            <v>1400000</v>
          </cell>
        </row>
        <row r="17817">
          <cell r="A17817" t="str">
            <v>CCIN002279-3000-002</v>
          </cell>
          <cell r="I17817">
            <v>2477521</v>
          </cell>
        </row>
        <row r="17818">
          <cell r="A17818" t="str">
            <v>CCIN002280-1000-001</v>
          </cell>
          <cell r="I17818">
            <v>3106289</v>
          </cell>
        </row>
        <row r="17819">
          <cell r="A17819" t="str">
            <v>CCIN002281-1000-001</v>
          </cell>
          <cell r="I17819">
            <v>350000</v>
          </cell>
        </row>
        <row r="17820">
          <cell r="A17820" t="str">
            <v>CCIN002281-2000-002</v>
          </cell>
          <cell r="I17820">
            <v>46603</v>
          </cell>
        </row>
        <row r="17821">
          <cell r="A17821" t="str">
            <v>CCIN002282-1000-001</v>
          </cell>
          <cell r="I17821">
            <v>400000</v>
          </cell>
        </row>
        <row r="17822">
          <cell r="A17822" t="str">
            <v>CCIN002282-1000-002</v>
          </cell>
          <cell r="I17822">
            <v>300000</v>
          </cell>
        </row>
        <row r="17823">
          <cell r="A17823" t="str">
            <v>CCIN002283-1000-002</v>
          </cell>
          <cell r="I17823">
            <v>300000</v>
          </cell>
        </row>
        <row r="17824">
          <cell r="A17824" t="str">
            <v>CCIN002283-2000-001</v>
          </cell>
          <cell r="I17824">
            <v>383618</v>
          </cell>
        </row>
        <row r="17825">
          <cell r="A17825" t="str">
            <v>CCIN002283-3000-001</v>
          </cell>
          <cell r="I17825">
            <v>400000</v>
          </cell>
        </row>
        <row r="17826">
          <cell r="A17826" t="str">
            <v>CCIN002284-1000-001</v>
          </cell>
          <cell r="I17826">
            <v>350000</v>
          </cell>
        </row>
        <row r="17827">
          <cell r="A17827" t="str">
            <v>CCIN002284-1000-002</v>
          </cell>
          <cell r="I17827">
            <v>263000</v>
          </cell>
        </row>
        <row r="17828">
          <cell r="A17828" t="str">
            <v>CCIN002284-2000-001</v>
          </cell>
          <cell r="I17828">
            <v>280000</v>
          </cell>
        </row>
        <row r="17829">
          <cell r="A17829" t="str">
            <v>CCIN002284-4000-001</v>
          </cell>
          <cell r="I17829">
            <v>160213</v>
          </cell>
        </row>
        <row r="17830">
          <cell r="A17830" t="str">
            <v>CCIN002284-5000-001</v>
          </cell>
          <cell r="I17830">
            <v>100000</v>
          </cell>
        </row>
        <row r="17831">
          <cell r="A17831" t="str">
            <v>CCIN002285-1000-001</v>
          </cell>
          <cell r="I17831">
            <v>150000</v>
          </cell>
        </row>
        <row r="17832">
          <cell r="A17832" t="str">
            <v>CCIN002286-10000-001</v>
          </cell>
          <cell r="I17832">
            <v>100000</v>
          </cell>
        </row>
        <row r="17833">
          <cell r="A17833" t="str">
            <v>CCIN002286-1000-001</v>
          </cell>
          <cell r="I17833">
            <v>756000</v>
          </cell>
        </row>
        <row r="17834">
          <cell r="A17834" t="str">
            <v>CCIN002286-11000-001</v>
          </cell>
          <cell r="I17834">
            <v>150000</v>
          </cell>
        </row>
        <row r="17835">
          <cell r="A17835" t="str">
            <v>CCIN002286-12000-001</v>
          </cell>
          <cell r="I17835">
            <v>700000</v>
          </cell>
        </row>
        <row r="17836">
          <cell r="A17836" t="str">
            <v>CCIN002286-13000-001</v>
          </cell>
          <cell r="I17836">
            <v>150000</v>
          </cell>
        </row>
        <row r="17837">
          <cell r="A17837" t="str">
            <v>CCIN002286-14000-001</v>
          </cell>
          <cell r="I17837">
            <v>150000</v>
          </cell>
        </row>
        <row r="17838">
          <cell r="A17838" t="str">
            <v>CCIN002286-15000-001</v>
          </cell>
          <cell r="I17838">
            <v>150000</v>
          </cell>
        </row>
        <row r="17839">
          <cell r="A17839" t="str">
            <v>CCIN002286-16000-001</v>
          </cell>
          <cell r="I17839">
            <v>720000</v>
          </cell>
        </row>
        <row r="17840">
          <cell r="A17840" t="str">
            <v>CCIN002286-17000-001</v>
          </cell>
          <cell r="I17840">
            <v>200000</v>
          </cell>
        </row>
        <row r="17841">
          <cell r="A17841" t="str">
            <v>CCIN002286-2000-001</v>
          </cell>
          <cell r="I17841">
            <v>756000</v>
          </cell>
        </row>
        <row r="17842">
          <cell r="A17842" t="str">
            <v>CCIN002286-4000-001</v>
          </cell>
          <cell r="I17842">
            <v>536809</v>
          </cell>
        </row>
        <row r="17843">
          <cell r="A17843" t="str">
            <v>CCIN002286-5000-001</v>
          </cell>
          <cell r="I17843">
            <v>643192</v>
          </cell>
        </row>
        <row r="17844">
          <cell r="A17844" t="str">
            <v>CCIN002286-6000-001</v>
          </cell>
          <cell r="I17844">
            <v>100000</v>
          </cell>
        </row>
        <row r="17845">
          <cell r="A17845" t="str">
            <v>CCIN002286-7000-001</v>
          </cell>
          <cell r="I17845">
            <v>643192</v>
          </cell>
        </row>
        <row r="17846">
          <cell r="A17846" t="str">
            <v>CCIN002286-8000-001</v>
          </cell>
          <cell r="I17846">
            <v>100000</v>
          </cell>
        </row>
        <row r="17847">
          <cell r="A17847" t="str">
            <v>CCIN002286-9000-001</v>
          </cell>
          <cell r="I17847">
            <v>643192</v>
          </cell>
        </row>
        <row r="17848">
          <cell r="A17848" t="str">
            <v>CCIN002287-1000-001</v>
          </cell>
          <cell r="I17848">
            <v>300000</v>
          </cell>
        </row>
        <row r="17849">
          <cell r="A17849" t="str">
            <v>CCIN002287-1000-002</v>
          </cell>
          <cell r="I17849">
            <v>1100000</v>
          </cell>
        </row>
        <row r="17850">
          <cell r="A17850" t="str">
            <v>CCIN002287-2000-001</v>
          </cell>
          <cell r="I17850">
            <v>70000</v>
          </cell>
        </row>
        <row r="17851">
          <cell r="A17851" t="str">
            <v>CCIN002287-3000-001</v>
          </cell>
          <cell r="I17851">
            <v>107022</v>
          </cell>
        </row>
        <row r="17852">
          <cell r="A17852" t="str">
            <v>CCIN002287-4000-001</v>
          </cell>
          <cell r="I17852">
            <v>100000</v>
          </cell>
        </row>
        <row r="17853">
          <cell r="A17853" t="str">
            <v>CCIN002287-5000-001</v>
          </cell>
          <cell r="I17853">
            <v>50000</v>
          </cell>
        </row>
        <row r="17854">
          <cell r="A17854" t="str">
            <v>CCIN002287-6000-001</v>
          </cell>
          <cell r="I17854">
            <v>150000</v>
          </cell>
        </row>
        <row r="17855">
          <cell r="A17855" t="str">
            <v>CCIN002287-7000-001</v>
          </cell>
          <cell r="I17855">
            <v>50000</v>
          </cell>
        </row>
        <row r="17856">
          <cell r="A17856" t="str">
            <v>CCIN002287-8000-001</v>
          </cell>
          <cell r="I17856">
            <v>50000</v>
          </cell>
        </row>
        <row r="17857">
          <cell r="A17857" t="str">
            <v>CCIN002287-9000-001</v>
          </cell>
          <cell r="I17857">
            <v>100000</v>
          </cell>
        </row>
        <row r="17858">
          <cell r="A17858" t="str">
            <v>CCIN002288-1000-001</v>
          </cell>
          <cell r="I17858">
            <v>120000</v>
          </cell>
        </row>
        <row r="17859">
          <cell r="A17859" t="str">
            <v>CCIN002288-1000-002</v>
          </cell>
          <cell r="I17859">
            <v>151684</v>
          </cell>
        </row>
        <row r="17860">
          <cell r="A17860" t="str">
            <v>CCIN002289-2000-001</v>
          </cell>
          <cell r="I17860">
            <v>102000</v>
          </cell>
        </row>
        <row r="17861">
          <cell r="A17861" t="str">
            <v>CCIN002289-3000-001</v>
          </cell>
          <cell r="I17861">
            <v>102000</v>
          </cell>
        </row>
        <row r="17862">
          <cell r="A17862" t="str">
            <v>CCIN002289-4000-001</v>
          </cell>
          <cell r="I17862">
            <v>102000</v>
          </cell>
        </row>
        <row r="17863">
          <cell r="A17863" t="str">
            <v>CCIN002290-3000-001</v>
          </cell>
          <cell r="I17863">
            <v>150000</v>
          </cell>
        </row>
        <row r="17864">
          <cell r="A17864" t="str">
            <v>CCIN002291-1000-002</v>
          </cell>
          <cell r="I17864">
            <v>1237500</v>
          </cell>
        </row>
        <row r="17865">
          <cell r="A17865" t="str">
            <v>CCIN002291-2000-001</v>
          </cell>
          <cell r="I17865">
            <v>114000</v>
          </cell>
        </row>
        <row r="17866">
          <cell r="A17866" t="str">
            <v>CCIN002292-10000-001</v>
          </cell>
          <cell r="I17866">
            <v>30000</v>
          </cell>
        </row>
        <row r="17867">
          <cell r="A17867" t="str">
            <v>CCIN002292-1000-001</v>
          </cell>
          <cell r="I17867">
            <v>90000</v>
          </cell>
        </row>
        <row r="17868">
          <cell r="A17868" t="str">
            <v>CCIN002292-1000-002</v>
          </cell>
          <cell r="I17868">
            <v>1200000</v>
          </cell>
        </row>
        <row r="17869">
          <cell r="A17869" t="str">
            <v>CCIN002292-12000-001</v>
          </cell>
          <cell r="I17869">
            <v>50000</v>
          </cell>
        </row>
        <row r="17870">
          <cell r="A17870" t="str">
            <v>CCIN002292-13000-001</v>
          </cell>
          <cell r="I17870">
            <v>50000</v>
          </cell>
        </row>
        <row r="17871">
          <cell r="A17871" t="str">
            <v>CCIN002292-14000-001</v>
          </cell>
          <cell r="I17871">
            <v>90000</v>
          </cell>
        </row>
        <row r="17872">
          <cell r="A17872" t="str">
            <v>CCIN002292-15000-001</v>
          </cell>
          <cell r="I17872">
            <v>50000</v>
          </cell>
        </row>
        <row r="17873">
          <cell r="A17873" t="str">
            <v>CCIN002292-16000-001</v>
          </cell>
          <cell r="I17873">
            <v>70000</v>
          </cell>
        </row>
        <row r="17874">
          <cell r="A17874" t="str">
            <v>CCIN002292-17000-001</v>
          </cell>
          <cell r="I17874">
            <v>90000</v>
          </cell>
        </row>
        <row r="17875">
          <cell r="A17875" t="str">
            <v>CCIN002292-18000-001</v>
          </cell>
          <cell r="I17875">
            <v>90000</v>
          </cell>
        </row>
        <row r="17876">
          <cell r="A17876" t="str">
            <v>CCIN002292-19000-001</v>
          </cell>
          <cell r="I17876">
            <v>81308</v>
          </cell>
        </row>
        <row r="17877">
          <cell r="A17877" t="str">
            <v>CCIN002292-20000-001</v>
          </cell>
          <cell r="I17877">
            <v>90000</v>
          </cell>
        </row>
        <row r="17878">
          <cell r="A17878" t="str">
            <v>CCIN002292-2000-001</v>
          </cell>
          <cell r="I17878">
            <v>30000</v>
          </cell>
        </row>
        <row r="17879">
          <cell r="A17879" t="str">
            <v>CCIN002292-3000-001</v>
          </cell>
          <cell r="I17879">
            <v>30000</v>
          </cell>
        </row>
        <row r="17880">
          <cell r="A17880" t="str">
            <v>CCIN002292-4000-001</v>
          </cell>
          <cell r="I17880">
            <v>90000</v>
          </cell>
        </row>
        <row r="17881">
          <cell r="A17881" t="str">
            <v>CCIN002292-5000-001</v>
          </cell>
          <cell r="I17881">
            <v>30000</v>
          </cell>
        </row>
        <row r="17882">
          <cell r="A17882" t="str">
            <v>CCIN002292-6000-001</v>
          </cell>
          <cell r="I17882">
            <v>50000</v>
          </cell>
        </row>
        <row r="17883">
          <cell r="A17883" t="str">
            <v>CCIN002292-7000-001</v>
          </cell>
          <cell r="I17883">
            <v>50000</v>
          </cell>
        </row>
        <row r="17884">
          <cell r="A17884" t="str">
            <v>CCIN002292-8000-001</v>
          </cell>
          <cell r="I17884">
            <v>50000</v>
          </cell>
        </row>
        <row r="17885">
          <cell r="A17885" t="str">
            <v>CCIN002292-9000-001</v>
          </cell>
          <cell r="I17885">
            <v>90000</v>
          </cell>
        </row>
        <row r="17886">
          <cell r="A17886" t="str">
            <v>CCIN002293-1000-001</v>
          </cell>
          <cell r="I17886">
            <v>1196459</v>
          </cell>
        </row>
        <row r="17887">
          <cell r="A17887" t="str">
            <v>CCIN002293-1000-002</v>
          </cell>
          <cell r="I17887">
            <v>405000</v>
          </cell>
        </row>
        <row r="17888">
          <cell r="A17888" t="str">
            <v>CCIN002293-2000-001</v>
          </cell>
          <cell r="I17888">
            <v>1356786</v>
          </cell>
        </row>
        <row r="17889">
          <cell r="A17889" t="str">
            <v>CCIN002294-1000-001</v>
          </cell>
          <cell r="I17889">
            <v>400000</v>
          </cell>
        </row>
        <row r="17890">
          <cell r="A17890" t="str">
            <v>CCIN002294-1000-002</v>
          </cell>
          <cell r="I17890">
            <v>400000</v>
          </cell>
        </row>
        <row r="17891">
          <cell r="A17891" t="str">
            <v>CCIN002295-1000-001</v>
          </cell>
          <cell r="I17891">
            <v>366809</v>
          </cell>
        </row>
        <row r="17892">
          <cell r="A17892" t="str">
            <v>CCIN002295-1000-002</v>
          </cell>
          <cell r="I17892">
            <v>130000</v>
          </cell>
        </row>
        <row r="17893">
          <cell r="A17893" t="str">
            <v>CCIN002295-2000-001</v>
          </cell>
          <cell r="I17893">
            <v>366800</v>
          </cell>
        </row>
        <row r="17894">
          <cell r="A17894" t="str">
            <v>CCIN002295-3000-001</v>
          </cell>
          <cell r="I17894">
            <v>50000</v>
          </cell>
        </row>
        <row r="17895">
          <cell r="A17895" t="str">
            <v>CCIN002295-4000-001</v>
          </cell>
          <cell r="I17895">
            <v>150000</v>
          </cell>
        </row>
        <row r="17896">
          <cell r="A17896" t="str">
            <v>CCIN002296-1000-001</v>
          </cell>
          <cell r="I17896">
            <v>1000000</v>
          </cell>
        </row>
        <row r="17897">
          <cell r="A17897" t="str">
            <v>CCIN002296-1000-002</v>
          </cell>
          <cell r="I17897">
            <v>500000</v>
          </cell>
        </row>
        <row r="17898">
          <cell r="A17898" t="str">
            <v>CCIN002296-2000-001</v>
          </cell>
          <cell r="I17898">
            <v>532554</v>
          </cell>
        </row>
        <row r="17899">
          <cell r="A17899" t="str">
            <v>CCIN002296-3000-001</v>
          </cell>
          <cell r="I17899">
            <v>1000000</v>
          </cell>
        </row>
        <row r="17900">
          <cell r="A17900" t="str">
            <v>CCIN002296-4000-001</v>
          </cell>
          <cell r="I17900">
            <v>300000</v>
          </cell>
        </row>
        <row r="17901">
          <cell r="A17901" t="str">
            <v>CCIN002296-5000-001</v>
          </cell>
          <cell r="I17901">
            <v>250000</v>
          </cell>
        </row>
        <row r="17902">
          <cell r="A17902" t="str">
            <v>CCIN002296-6000-001</v>
          </cell>
          <cell r="I17902">
            <v>700000</v>
          </cell>
        </row>
        <row r="17903">
          <cell r="A17903" t="str">
            <v>CCIN002297-1000-001</v>
          </cell>
          <cell r="I17903">
            <v>75107</v>
          </cell>
        </row>
        <row r="17904">
          <cell r="A17904" t="str">
            <v>CCIN002297-3000-001</v>
          </cell>
          <cell r="I17904">
            <v>67660</v>
          </cell>
        </row>
        <row r="17905">
          <cell r="A17905" t="str">
            <v>CCIN002297-4000-001</v>
          </cell>
          <cell r="I17905">
            <v>35745</v>
          </cell>
        </row>
        <row r="17906">
          <cell r="A17906" t="str">
            <v>CCIN002297-5000-001</v>
          </cell>
          <cell r="I17906">
            <v>45000</v>
          </cell>
        </row>
        <row r="17907">
          <cell r="A17907" t="str">
            <v>CCIN002297-6000-001</v>
          </cell>
          <cell r="I17907">
            <v>67000</v>
          </cell>
        </row>
        <row r="17908">
          <cell r="A17908" t="str">
            <v>CCIN002297-7000-001</v>
          </cell>
          <cell r="I17908">
            <v>67000</v>
          </cell>
        </row>
        <row r="17909">
          <cell r="A17909" t="str">
            <v>CCIN002298-1000-001</v>
          </cell>
          <cell r="I17909">
            <v>244256</v>
          </cell>
        </row>
        <row r="17910">
          <cell r="A17910" t="str">
            <v>CCIN002299-1000-001</v>
          </cell>
          <cell r="I17910">
            <v>117660</v>
          </cell>
        </row>
        <row r="17911">
          <cell r="A17911" t="str">
            <v>CCIN002299-1000-002</v>
          </cell>
          <cell r="I17911">
            <v>1000000</v>
          </cell>
        </row>
        <row r="17912">
          <cell r="A17912" t="str">
            <v>CCIN002299-2000-001</v>
          </cell>
          <cell r="I17912">
            <v>256000</v>
          </cell>
        </row>
        <row r="17913">
          <cell r="A17913" t="str">
            <v>CCIN002299-3000-001</v>
          </cell>
          <cell r="I17913">
            <v>25000</v>
          </cell>
        </row>
        <row r="17914">
          <cell r="A17914" t="str">
            <v>CCIN002299-5000-001</v>
          </cell>
          <cell r="I17914">
            <v>60000</v>
          </cell>
        </row>
        <row r="17915">
          <cell r="A17915" t="str">
            <v>CCIN002300-1000-001</v>
          </cell>
          <cell r="I17915">
            <v>210000</v>
          </cell>
        </row>
        <row r="17916">
          <cell r="A17916" t="str">
            <v>CCIN002300-1000-002</v>
          </cell>
          <cell r="I17916">
            <v>270000</v>
          </cell>
        </row>
        <row r="17917">
          <cell r="A17917" t="str">
            <v>CCIN002301-1000-001</v>
          </cell>
          <cell r="I17917">
            <v>259149</v>
          </cell>
        </row>
        <row r="17918">
          <cell r="A17918" t="str">
            <v>CCIN002301-4000-001</v>
          </cell>
          <cell r="I17918">
            <v>10000</v>
          </cell>
        </row>
        <row r="17919">
          <cell r="A17919" t="str">
            <v>CCIN002302-1000-001</v>
          </cell>
          <cell r="I17919">
            <v>30000</v>
          </cell>
        </row>
        <row r="17920">
          <cell r="A17920" t="str">
            <v>CCIN002303-1000-002</v>
          </cell>
          <cell r="I17920">
            <v>700000</v>
          </cell>
        </row>
        <row r="17921">
          <cell r="A17921" t="str">
            <v>CCIN002304-1000-002</v>
          </cell>
          <cell r="I17921">
            <v>687380</v>
          </cell>
        </row>
        <row r="17922">
          <cell r="A17922" t="str">
            <v>CCIN002304-3000-001</v>
          </cell>
          <cell r="I17922">
            <v>250000</v>
          </cell>
        </row>
        <row r="17923">
          <cell r="A17923" t="str">
            <v>CCIN002305-1000-001</v>
          </cell>
          <cell r="I17923">
            <v>300000</v>
          </cell>
        </row>
        <row r="17924">
          <cell r="A17924" t="str">
            <v>CCIN002305-2000-001</v>
          </cell>
          <cell r="I17924">
            <v>391916</v>
          </cell>
        </row>
        <row r="17925">
          <cell r="A17925" t="str">
            <v>CCIN002305-3000-001</v>
          </cell>
          <cell r="I17925">
            <v>100000</v>
          </cell>
        </row>
        <row r="17926">
          <cell r="A17926" t="str">
            <v>CCIN002306-1000-001</v>
          </cell>
          <cell r="I17926">
            <v>1800000</v>
          </cell>
        </row>
        <row r="17927">
          <cell r="A17927" t="str">
            <v>CCIN002306-2000-002</v>
          </cell>
          <cell r="I17927">
            <v>365000</v>
          </cell>
        </row>
        <row r="17928">
          <cell r="A17928" t="str">
            <v>CCIN002306-3000-001</v>
          </cell>
          <cell r="I17928">
            <v>800000</v>
          </cell>
        </row>
        <row r="17929">
          <cell r="A17929" t="str">
            <v>CCIN002308-1000-001</v>
          </cell>
          <cell r="I17929">
            <v>162000</v>
          </cell>
        </row>
        <row r="17930">
          <cell r="A17930" t="str">
            <v>CCIN002308-1000-002</v>
          </cell>
          <cell r="I17930">
            <v>110887</v>
          </cell>
        </row>
        <row r="17931">
          <cell r="A17931" t="str">
            <v>CCIN002309-1000-002</v>
          </cell>
          <cell r="I17931">
            <v>653000</v>
          </cell>
        </row>
        <row r="17932">
          <cell r="A17932" t="str">
            <v>CCIN002310-1000-001</v>
          </cell>
          <cell r="I17932">
            <v>232000</v>
          </cell>
        </row>
        <row r="17933">
          <cell r="A17933" t="str">
            <v>CCIN002310-1000-002</v>
          </cell>
          <cell r="I17933">
            <v>703543</v>
          </cell>
        </row>
        <row r="17934">
          <cell r="A17934" t="str">
            <v>CCIN002311-1000-001</v>
          </cell>
          <cell r="I17934">
            <v>440000</v>
          </cell>
        </row>
        <row r="17935">
          <cell r="A17935" t="str">
            <v>CCIN002311-3000-001</v>
          </cell>
          <cell r="I17935">
            <v>440000</v>
          </cell>
        </row>
        <row r="17936">
          <cell r="A17936" t="str">
            <v>CCIN002311-4000-001</v>
          </cell>
          <cell r="I17936">
            <v>50000</v>
          </cell>
        </row>
        <row r="17937">
          <cell r="A17937" t="str">
            <v>CCIN002311-5000-001</v>
          </cell>
          <cell r="I17937">
            <v>213405</v>
          </cell>
        </row>
        <row r="17938">
          <cell r="A17938" t="str">
            <v>CCIN002311-6000-001</v>
          </cell>
          <cell r="I17938">
            <v>265209</v>
          </cell>
        </row>
        <row r="17939">
          <cell r="A17939" t="str">
            <v>CCIN002312-1000-001</v>
          </cell>
          <cell r="I17939">
            <v>100000</v>
          </cell>
        </row>
        <row r="17940">
          <cell r="A17940" t="str">
            <v>CCIN002312-1000-002</v>
          </cell>
          <cell r="I17940">
            <v>600000</v>
          </cell>
        </row>
        <row r="17941">
          <cell r="A17941" t="str">
            <v>CCIN002313-1000-002</v>
          </cell>
          <cell r="I17941">
            <v>150000</v>
          </cell>
        </row>
        <row r="17942">
          <cell r="A17942" t="str">
            <v>CCIN002313-2000-001</v>
          </cell>
          <cell r="I17942">
            <v>1075107</v>
          </cell>
        </row>
        <row r="17943">
          <cell r="A17943" t="str">
            <v>CCIN002313-4000-001</v>
          </cell>
          <cell r="I17943">
            <v>160213</v>
          </cell>
        </row>
        <row r="17944">
          <cell r="A17944" t="str">
            <v>CCIN002314-1000-001</v>
          </cell>
          <cell r="I17944">
            <v>240000</v>
          </cell>
        </row>
        <row r="17945">
          <cell r="A17945" t="str">
            <v>CCIN002314-1000-002</v>
          </cell>
          <cell r="I17945">
            <v>123500</v>
          </cell>
        </row>
        <row r="17946">
          <cell r="A17946" t="str">
            <v>CCIN002315-1000-001</v>
          </cell>
          <cell r="I17946">
            <v>250000</v>
          </cell>
        </row>
        <row r="17947">
          <cell r="A17947" t="str">
            <v>CCIN002315-1000-002</v>
          </cell>
          <cell r="I17947">
            <v>200000</v>
          </cell>
        </row>
        <row r="17948">
          <cell r="A17948" t="str">
            <v>CCIN002315-2000-001</v>
          </cell>
          <cell r="I17948">
            <v>20000</v>
          </cell>
        </row>
        <row r="17949">
          <cell r="A17949" t="str">
            <v>CCIN002315-3000-001</v>
          </cell>
          <cell r="I17949">
            <v>30000</v>
          </cell>
        </row>
        <row r="17950">
          <cell r="A17950" t="str">
            <v>CCIN002315-4000-001</v>
          </cell>
          <cell r="I17950">
            <v>50000</v>
          </cell>
        </row>
        <row r="17951">
          <cell r="A17951" t="str">
            <v>CCIN002315-5000-001</v>
          </cell>
          <cell r="I17951">
            <v>60000</v>
          </cell>
        </row>
        <row r="17952">
          <cell r="A17952" t="str">
            <v>CCIN002315-6000-001</v>
          </cell>
          <cell r="I17952">
            <v>300000</v>
          </cell>
        </row>
        <row r="17953">
          <cell r="A17953" t="str">
            <v>CCIN002315-7000-001</v>
          </cell>
          <cell r="I17953">
            <v>60000</v>
          </cell>
        </row>
        <row r="17954">
          <cell r="A17954" t="str">
            <v>CCIN002315-8000-001</v>
          </cell>
          <cell r="I17954">
            <v>30000</v>
          </cell>
        </row>
        <row r="17955">
          <cell r="A17955" t="str">
            <v>CCIN002315-9000-001</v>
          </cell>
          <cell r="I17955">
            <v>100000</v>
          </cell>
        </row>
        <row r="17956">
          <cell r="A17956" t="str">
            <v>CCIN002316-1000-001</v>
          </cell>
          <cell r="I17956">
            <v>9900</v>
          </cell>
        </row>
        <row r="17957">
          <cell r="A17957" t="str">
            <v>CCIN002316-1000-002</v>
          </cell>
          <cell r="I17957">
            <v>775477</v>
          </cell>
        </row>
        <row r="17958">
          <cell r="A17958" t="str">
            <v>CCIN002317-1000-001</v>
          </cell>
          <cell r="I17958">
            <v>9900</v>
          </cell>
        </row>
        <row r="17959">
          <cell r="A17959" t="str">
            <v>CCIN002317-1000-002</v>
          </cell>
          <cell r="I17959">
            <v>1100000</v>
          </cell>
        </row>
        <row r="17960">
          <cell r="A17960" t="str">
            <v>CCIN002318-10000-001</v>
          </cell>
          <cell r="I17960">
            <v>100000</v>
          </cell>
        </row>
        <row r="17961">
          <cell r="A17961" t="str">
            <v>CCIN002318-1000-002</v>
          </cell>
          <cell r="I17961">
            <v>600000</v>
          </cell>
        </row>
        <row r="17962">
          <cell r="A17962" t="str">
            <v>CCIN002318-12000-001</v>
          </cell>
          <cell r="I17962">
            <v>213405</v>
          </cell>
        </row>
        <row r="17963">
          <cell r="A17963" t="str">
            <v>CCIN002318-2000-001</v>
          </cell>
          <cell r="I17963">
            <v>2000000</v>
          </cell>
        </row>
        <row r="17964">
          <cell r="A17964" t="str">
            <v>CCIN002318-3000-001</v>
          </cell>
          <cell r="I17964">
            <v>1200000</v>
          </cell>
        </row>
        <row r="17965">
          <cell r="A17965" t="str">
            <v>CCIN002318-6000-001</v>
          </cell>
          <cell r="I17965">
            <v>70000</v>
          </cell>
        </row>
        <row r="17966">
          <cell r="A17966" t="str">
            <v>CCIN002318-9000-001</v>
          </cell>
          <cell r="I17966">
            <v>100000</v>
          </cell>
        </row>
        <row r="17967">
          <cell r="A17967" t="str">
            <v>CCIN002319-10000-001</v>
          </cell>
          <cell r="I17967">
            <v>90000</v>
          </cell>
        </row>
        <row r="17968">
          <cell r="A17968" t="str">
            <v>CCIN002319-1000-002</v>
          </cell>
          <cell r="I17968">
            <v>2168734</v>
          </cell>
        </row>
        <row r="17969">
          <cell r="A17969" t="str">
            <v>CCIN002319-11000-001</v>
          </cell>
          <cell r="I17969">
            <v>90000</v>
          </cell>
        </row>
        <row r="17970">
          <cell r="A17970" t="str">
            <v>CCIN002319-12000-001</v>
          </cell>
          <cell r="I17970">
            <v>90000</v>
          </cell>
        </row>
        <row r="17971">
          <cell r="A17971" t="str">
            <v>CCIN002319-13000-001</v>
          </cell>
          <cell r="I17971">
            <v>90000</v>
          </cell>
        </row>
        <row r="17972">
          <cell r="A17972" t="str">
            <v>CCIN002319-14000-001</v>
          </cell>
          <cell r="I17972">
            <v>90000</v>
          </cell>
        </row>
        <row r="17973">
          <cell r="A17973" t="str">
            <v>CCIN002319-15000-001</v>
          </cell>
          <cell r="I17973">
            <v>90000</v>
          </cell>
        </row>
        <row r="17974">
          <cell r="A17974" t="str">
            <v>CCIN002319-16000-001</v>
          </cell>
          <cell r="I17974">
            <v>90000</v>
          </cell>
        </row>
        <row r="17975">
          <cell r="A17975" t="str">
            <v>CCIN002319-17000-001</v>
          </cell>
          <cell r="I17975">
            <v>377235</v>
          </cell>
        </row>
        <row r="17976">
          <cell r="A17976" t="str">
            <v>CCIN002319-18000-001</v>
          </cell>
          <cell r="I17976">
            <v>90000</v>
          </cell>
        </row>
        <row r="17977">
          <cell r="A17977" t="str">
            <v>CCIN002319-19000-001</v>
          </cell>
          <cell r="I17977">
            <v>90000</v>
          </cell>
        </row>
        <row r="17978">
          <cell r="A17978" t="str">
            <v>CCIN002319-20000-001</v>
          </cell>
          <cell r="I17978">
            <v>90000</v>
          </cell>
        </row>
        <row r="17979">
          <cell r="A17979" t="str">
            <v>CCIN002319-2000-001</v>
          </cell>
          <cell r="I17979">
            <v>377235</v>
          </cell>
        </row>
        <row r="17980">
          <cell r="A17980" t="str">
            <v>CCIN002319-2000-002</v>
          </cell>
          <cell r="I17980">
            <v>500000</v>
          </cell>
        </row>
        <row r="17981">
          <cell r="A17981" t="str">
            <v>CCIN002319-21000-001</v>
          </cell>
          <cell r="I17981">
            <v>100000</v>
          </cell>
        </row>
        <row r="17982">
          <cell r="A17982" t="str">
            <v>CCIN002319-22000-001</v>
          </cell>
          <cell r="I17982">
            <v>100000</v>
          </cell>
        </row>
        <row r="17983">
          <cell r="A17983" t="str">
            <v>CCIN002319-23000-001</v>
          </cell>
          <cell r="I17983">
            <v>100000</v>
          </cell>
        </row>
        <row r="17984">
          <cell r="A17984" t="str">
            <v>CCIN002319-24000-001</v>
          </cell>
          <cell r="I17984">
            <v>100000</v>
          </cell>
        </row>
        <row r="17985">
          <cell r="A17985" t="str">
            <v>CCIN002319-25000-001</v>
          </cell>
          <cell r="I17985">
            <v>100000</v>
          </cell>
        </row>
        <row r="17986">
          <cell r="A17986" t="str">
            <v>CCIN002319-27000-001</v>
          </cell>
          <cell r="I17986">
            <v>100000</v>
          </cell>
        </row>
        <row r="17987">
          <cell r="A17987" t="str">
            <v>CCIN002319-28000-001</v>
          </cell>
          <cell r="I17987">
            <v>100000</v>
          </cell>
        </row>
        <row r="17988">
          <cell r="A17988" t="str">
            <v>CCIN002319-29000-001</v>
          </cell>
          <cell r="I17988">
            <v>150000</v>
          </cell>
        </row>
        <row r="17989">
          <cell r="A17989" t="str">
            <v>CCIN002319-30000-001</v>
          </cell>
          <cell r="I17989">
            <v>150000</v>
          </cell>
        </row>
        <row r="17990">
          <cell r="A17990" t="str">
            <v>CCIN002319-3000-001</v>
          </cell>
          <cell r="I17990">
            <v>60000</v>
          </cell>
        </row>
        <row r="17991">
          <cell r="A17991" t="str">
            <v>CCIN002319-3000-002</v>
          </cell>
          <cell r="I17991">
            <v>2041837</v>
          </cell>
        </row>
        <row r="17992">
          <cell r="A17992" t="str">
            <v>CCIN002319-31000-001</v>
          </cell>
          <cell r="I17992">
            <v>377235</v>
          </cell>
        </row>
        <row r="17993">
          <cell r="A17993" t="str">
            <v>CCIN002319-32000-001</v>
          </cell>
          <cell r="I17993">
            <v>150000</v>
          </cell>
        </row>
        <row r="17994">
          <cell r="A17994" t="str">
            <v>CCIN002319-33000-001</v>
          </cell>
          <cell r="I17994">
            <v>150000</v>
          </cell>
        </row>
        <row r="17995">
          <cell r="A17995" t="str">
            <v>CCIN002319-34000-001</v>
          </cell>
          <cell r="I17995">
            <v>150000</v>
          </cell>
        </row>
        <row r="17996">
          <cell r="A17996" t="str">
            <v>CCIN002319-35000-001</v>
          </cell>
          <cell r="I17996">
            <v>150000</v>
          </cell>
        </row>
        <row r="17997">
          <cell r="A17997" t="str">
            <v>CCIN002319-36000-001</v>
          </cell>
          <cell r="I17997">
            <v>150000</v>
          </cell>
        </row>
        <row r="17998">
          <cell r="A17998" t="str">
            <v>CCIN002319-37000-001</v>
          </cell>
          <cell r="I17998">
            <v>150000</v>
          </cell>
        </row>
        <row r="17999">
          <cell r="A17999" t="str">
            <v>CCIN002319-38000-001</v>
          </cell>
          <cell r="I17999">
            <v>150000</v>
          </cell>
        </row>
        <row r="18000">
          <cell r="A18000" t="str">
            <v>CCIN002319-39000-001</v>
          </cell>
          <cell r="I18000">
            <v>150000</v>
          </cell>
        </row>
        <row r="18001">
          <cell r="A18001" t="str">
            <v>CCIN002319-40000-001</v>
          </cell>
          <cell r="I18001">
            <v>377235</v>
          </cell>
        </row>
        <row r="18002">
          <cell r="A18002" t="str">
            <v>CCIN002319-4000-001</v>
          </cell>
          <cell r="I18002">
            <v>60000</v>
          </cell>
        </row>
        <row r="18003">
          <cell r="A18003" t="str">
            <v>CCIN002319-4000-002</v>
          </cell>
          <cell r="I18003">
            <v>2041837</v>
          </cell>
        </row>
        <row r="18004">
          <cell r="A18004" t="str">
            <v>CCIN002319-41000-001</v>
          </cell>
          <cell r="I18004">
            <v>150000</v>
          </cell>
        </row>
        <row r="18005">
          <cell r="A18005" t="str">
            <v>CCIN002319-42000-001</v>
          </cell>
          <cell r="I18005">
            <v>150000</v>
          </cell>
        </row>
        <row r="18006">
          <cell r="A18006" t="str">
            <v>CCIN002319-43000-001</v>
          </cell>
          <cell r="I18006">
            <v>150000</v>
          </cell>
        </row>
        <row r="18007">
          <cell r="A18007" t="str">
            <v>CCIN002319-44000-001</v>
          </cell>
          <cell r="I18007">
            <v>200000</v>
          </cell>
        </row>
        <row r="18008">
          <cell r="A18008" t="str">
            <v>CCIN002319-45000-001</v>
          </cell>
          <cell r="I18008">
            <v>200000</v>
          </cell>
        </row>
        <row r="18009">
          <cell r="A18009" t="str">
            <v>CCIN002319-46000-001</v>
          </cell>
          <cell r="I18009">
            <v>200000</v>
          </cell>
        </row>
        <row r="18010">
          <cell r="A18010" t="str">
            <v>CCIN002319-47000-001</v>
          </cell>
          <cell r="I18010">
            <v>200000</v>
          </cell>
        </row>
        <row r="18011">
          <cell r="A18011" t="str">
            <v>CCIN002319-48000-001</v>
          </cell>
          <cell r="I18011">
            <v>350000</v>
          </cell>
        </row>
        <row r="18012">
          <cell r="A18012" t="str">
            <v>CCIN002319-50000-001</v>
          </cell>
          <cell r="I18012">
            <v>325334</v>
          </cell>
        </row>
        <row r="18013">
          <cell r="A18013" t="str">
            <v>CCIN002319-5000-001</v>
          </cell>
          <cell r="I18013">
            <v>80000</v>
          </cell>
        </row>
        <row r="18014">
          <cell r="A18014" t="str">
            <v>CCIN002319-6000-001</v>
          </cell>
          <cell r="I18014">
            <v>80000</v>
          </cell>
        </row>
        <row r="18015">
          <cell r="A18015" t="str">
            <v>CCIN002319-7000-001</v>
          </cell>
          <cell r="I18015">
            <v>80000</v>
          </cell>
        </row>
        <row r="18016">
          <cell r="A18016" t="str">
            <v>CCIN002319-8000-001</v>
          </cell>
          <cell r="I18016">
            <v>90000</v>
          </cell>
        </row>
        <row r="18017">
          <cell r="A18017" t="str">
            <v>CCIN002320-1000-002</v>
          </cell>
          <cell r="I18017">
            <v>230518</v>
          </cell>
        </row>
        <row r="18018">
          <cell r="A18018" t="str">
            <v>CCIN002321-2000-002</v>
          </cell>
          <cell r="I18018">
            <v>1800000</v>
          </cell>
        </row>
        <row r="18019">
          <cell r="A18019" t="str">
            <v>CCIN002323-1000-001</v>
          </cell>
          <cell r="I18019">
            <v>150000</v>
          </cell>
        </row>
        <row r="18020">
          <cell r="A18020" t="str">
            <v>CCIN002324-1000-001</v>
          </cell>
          <cell r="I18020">
            <v>300000</v>
          </cell>
        </row>
        <row r="18021">
          <cell r="A18021" t="str">
            <v>CCIN002324-1000-002</v>
          </cell>
          <cell r="I18021">
            <v>160000</v>
          </cell>
        </row>
        <row r="18022">
          <cell r="A18022" t="str">
            <v>CCIN002325-1000-001</v>
          </cell>
          <cell r="I18022">
            <v>50000</v>
          </cell>
        </row>
        <row r="18023">
          <cell r="A18023" t="str">
            <v>CCIN002325-1000-002</v>
          </cell>
          <cell r="I18023">
            <v>400000</v>
          </cell>
        </row>
        <row r="18024">
          <cell r="A18024" t="str">
            <v>CCIN002326-1000-001</v>
          </cell>
          <cell r="I18024">
            <v>26323</v>
          </cell>
        </row>
        <row r="18025">
          <cell r="A18025" t="str">
            <v>CCIN002327-1000-002</v>
          </cell>
          <cell r="I18025">
            <v>285014</v>
          </cell>
        </row>
        <row r="18026">
          <cell r="A18026" t="str">
            <v>CCIN002328-1000-001</v>
          </cell>
          <cell r="I18026">
            <v>158000</v>
          </cell>
        </row>
        <row r="18027">
          <cell r="A18027" t="str">
            <v>CCIN002329-1000-001</v>
          </cell>
          <cell r="I18027">
            <v>35560</v>
          </cell>
        </row>
        <row r="18028">
          <cell r="A18028" t="str">
            <v>CCIN002329-1000-002</v>
          </cell>
          <cell r="I18028">
            <v>385601</v>
          </cell>
        </row>
        <row r="18029">
          <cell r="A18029" t="str">
            <v>CCIN002329-2000-001</v>
          </cell>
          <cell r="I18029">
            <v>200000</v>
          </cell>
        </row>
        <row r="18030">
          <cell r="A18030" t="str">
            <v>CCIN002330-10000-001</v>
          </cell>
          <cell r="I18030">
            <v>2143192</v>
          </cell>
        </row>
        <row r="18031">
          <cell r="A18031" t="str">
            <v>CCIN002330-1000-001</v>
          </cell>
          <cell r="I18031">
            <v>600000</v>
          </cell>
        </row>
        <row r="18032">
          <cell r="A18032" t="str">
            <v>CCIN002330-11000-001</v>
          </cell>
          <cell r="I18032">
            <v>85000</v>
          </cell>
        </row>
        <row r="18033">
          <cell r="A18033" t="str">
            <v>CCIN002330-12000-001</v>
          </cell>
          <cell r="I18033">
            <v>100000</v>
          </cell>
        </row>
        <row r="18034">
          <cell r="A18034" t="str">
            <v>CCIN002330-13000-001</v>
          </cell>
          <cell r="I18034">
            <v>70000</v>
          </cell>
        </row>
        <row r="18035">
          <cell r="A18035" t="str">
            <v>CCIN002330-15000-001</v>
          </cell>
          <cell r="I18035">
            <v>150000</v>
          </cell>
        </row>
        <row r="18036">
          <cell r="A18036" t="str">
            <v>CCIN002330-17000-001</v>
          </cell>
          <cell r="I18036">
            <v>150000</v>
          </cell>
        </row>
        <row r="18037">
          <cell r="A18037" t="str">
            <v>CCIN002330-18000-001</v>
          </cell>
          <cell r="I18037">
            <v>150000</v>
          </cell>
        </row>
        <row r="18038">
          <cell r="A18038" t="str">
            <v>CCIN002330-19000-001</v>
          </cell>
          <cell r="I18038">
            <v>150000</v>
          </cell>
        </row>
        <row r="18039">
          <cell r="A18039" t="str">
            <v>CCIN002330-20000-001</v>
          </cell>
          <cell r="I18039">
            <v>200000</v>
          </cell>
        </row>
        <row r="18040">
          <cell r="A18040" t="str">
            <v>CCIN002330-2000-001</v>
          </cell>
          <cell r="I18040">
            <v>70000</v>
          </cell>
        </row>
        <row r="18041">
          <cell r="A18041" t="str">
            <v>CCIN002330-22000-001</v>
          </cell>
          <cell r="I18041">
            <v>200000</v>
          </cell>
        </row>
        <row r="18042">
          <cell r="A18042" t="str">
            <v>CCIN002330-24000-001</v>
          </cell>
          <cell r="I18042">
            <v>1400000</v>
          </cell>
        </row>
        <row r="18043">
          <cell r="A18043" t="str">
            <v>CCIN002330-25000-001</v>
          </cell>
          <cell r="I18043">
            <v>400000</v>
          </cell>
        </row>
        <row r="18044">
          <cell r="A18044" t="str">
            <v>CCIN002330-26000-001</v>
          </cell>
          <cell r="I18044">
            <v>80000</v>
          </cell>
        </row>
        <row r="18045">
          <cell r="A18045" t="str">
            <v>CCIN002330-27000-001</v>
          </cell>
          <cell r="I18045">
            <v>100000</v>
          </cell>
        </row>
        <row r="18046">
          <cell r="A18046" t="str">
            <v>CCIN002330-28000-001</v>
          </cell>
          <cell r="I18046">
            <v>100000</v>
          </cell>
        </row>
        <row r="18047">
          <cell r="A18047" t="str">
            <v>CCIN002330-29000-001</v>
          </cell>
          <cell r="I18047">
            <v>100000</v>
          </cell>
        </row>
        <row r="18048">
          <cell r="A18048" t="str">
            <v>CCIN002330-30000-001</v>
          </cell>
          <cell r="I18048">
            <v>150000</v>
          </cell>
        </row>
        <row r="18049">
          <cell r="A18049" t="str">
            <v>CCIN002330-3000-001</v>
          </cell>
          <cell r="I18049">
            <v>70000</v>
          </cell>
        </row>
        <row r="18050">
          <cell r="A18050" t="str">
            <v>CCIN002330-32000-001</v>
          </cell>
          <cell r="I18050">
            <v>300000</v>
          </cell>
        </row>
        <row r="18051">
          <cell r="A18051" t="str">
            <v>CCIN002330-33000-001</v>
          </cell>
          <cell r="I18051">
            <v>600000</v>
          </cell>
        </row>
        <row r="18052">
          <cell r="A18052" t="str">
            <v>CCIN002330-34000-001</v>
          </cell>
          <cell r="I18052">
            <v>300000</v>
          </cell>
        </row>
        <row r="18053">
          <cell r="A18053" t="str">
            <v>CCIN002330-36000-001</v>
          </cell>
          <cell r="I18053">
            <v>300000</v>
          </cell>
        </row>
        <row r="18054">
          <cell r="A18054" t="str">
            <v>CCIN002330-4000-001</v>
          </cell>
          <cell r="I18054">
            <v>70000</v>
          </cell>
        </row>
        <row r="18055">
          <cell r="A18055" t="str">
            <v>CCIN002330-5000-001</v>
          </cell>
          <cell r="I18055">
            <v>70000</v>
          </cell>
        </row>
        <row r="18056">
          <cell r="A18056" t="str">
            <v>CCIN002330-6000-001</v>
          </cell>
          <cell r="I18056">
            <v>70000</v>
          </cell>
        </row>
        <row r="18057">
          <cell r="A18057" t="str">
            <v>CCIN002330-7000-001</v>
          </cell>
          <cell r="I18057">
            <v>70000</v>
          </cell>
        </row>
        <row r="18058">
          <cell r="A18058" t="str">
            <v>CCIN002330-9000-001</v>
          </cell>
          <cell r="I18058">
            <v>100000</v>
          </cell>
        </row>
        <row r="18059">
          <cell r="A18059" t="str">
            <v>CCIN002331-1000-001</v>
          </cell>
          <cell r="I18059">
            <v>2000000</v>
          </cell>
        </row>
        <row r="18060">
          <cell r="A18060" t="str">
            <v>CCIN002332-1000-001</v>
          </cell>
          <cell r="I18060">
            <v>126000</v>
          </cell>
        </row>
        <row r="18061">
          <cell r="A18061" t="str">
            <v>CCIN002333-1000-001</v>
          </cell>
          <cell r="I18061">
            <v>12000000</v>
          </cell>
        </row>
        <row r="18062">
          <cell r="A18062" t="str">
            <v>CCIN002333-2000-002</v>
          </cell>
          <cell r="I18062">
            <v>230518</v>
          </cell>
        </row>
        <row r="18063">
          <cell r="A18063" t="str">
            <v>CCIN002334-1000-001</v>
          </cell>
          <cell r="I18063">
            <v>650000</v>
          </cell>
        </row>
        <row r="18064">
          <cell r="A18064" t="str">
            <v>CCIN002334-2000-002</v>
          </cell>
          <cell r="I18064">
            <v>789000</v>
          </cell>
        </row>
        <row r="18065">
          <cell r="A18065" t="str">
            <v>CCIN002335-1000-001</v>
          </cell>
          <cell r="I18065">
            <v>10000</v>
          </cell>
        </row>
        <row r="18066">
          <cell r="A18066" t="str">
            <v>CCIN002335-1000-002</v>
          </cell>
          <cell r="I18066">
            <v>650000</v>
          </cell>
        </row>
        <row r="18067">
          <cell r="A18067" t="str">
            <v>CCIN002336-1000-002</v>
          </cell>
          <cell r="I18067">
            <v>214400</v>
          </cell>
        </row>
        <row r="18068">
          <cell r="A18068" t="str">
            <v>CCIN002336-2000-001</v>
          </cell>
          <cell r="I18068">
            <v>835200</v>
          </cell>
        </row>
        <row r="18069">
          <cell r="A18069" t="str">
            <v>CCIN002336-3000-001</v>
          </cell>
          <cell r="I18069">
            <v>417600</v>
          </cell>
        </row>
        <row r="18070">
          <cell r="A18070" t="str">
            <v>CCIN002336-5000-001</v>
          </cell>
          <cell r="I18070">
            <v>565400</v>
          </cell>
        </row>
        <row r="18071">
          <cell r="A18071" t="str">
            <v>CCIN002336-6000-001</v>
          </cell>
          <cell r="I18071">
            <v>565400</v>
          </cell>
        </row>
        <row r="18072">
          <cell r="A18072" t="str">
            <v>CCIN002337-1000-001</v>
          </cell>
          <cell r="I18072">
            <v>610500</v>
          </cell>
        </row>
        <row r="18073">
          <cell r="A18073" t="str">
            <v>CCIN002337-2000-001</v>
          </cell>
          <cell r="I18073">
            <v>565400</v>
          </cell>
        </row>
        <row r="18074">
          <cell r="A18074" t="str">
            <v>CCIN002337-2000-002</v>
          </cell>
          <cell r="I18074">
            <v>200000</v>
          </cell>
        </row>
        <row r="18075">
          <cell r="A18075" t="str">
            <v>CCIN002337-3000-001</v>
          </cell>
          <cell r="I18075">
            <v>565400</v>
          </cell>
        </row>
        <row r="18076">
          <cell r="A18076" t="str">
            <v>CCIN002337-4000-001</v>
          </cell>
          <cell r="I18076">
            <v>565400</v>
          </cell>
        </row>
        <row r="18077">
          <cell r="A18077" t="str">
            <v>CCIN002337-5000-001</v>
          </cell>
          <cell r="I18077">
            <v>565400</v>
          </cell>
        </row>
        <row r="18078">
          <cell r="A18078" t="str">
            <v>CCIN002338-1000-001</v>
          </cell>
          <cell r="I18078">
            <v>330426</v>
          </cell>
        </row>
        <row r="18079">
          <cell r="A18079" t="str">
            <v>CCIN002338-1000-002</v>
          </cell>
          <cell r="I18079">
            <v>600000</v>
          </cell>
        </row>
        <row r="18080">
          <cell r="A18080" t="str">
            <v>CCIN002339-1000-001</v>
          </cell>
          <cell r="I18080">
            <v>554000</v>
          </cell>
        </row>
        <row r="18081">
          <cell r="A18081" t="str">
            <v>CCIN002339-1000-002</v>
          </cell>
          <cell r="I18081">
            <v>150000</v>
          </cell>
        </row>
        <row r="18082">
          <cell r="A18082" t="str">
            <v>CCIN002339-2000-001</v>
          </cell>
          <cell r="I18082">
            <v>50000</v>
          </cell>
        </row>
        <row r="18083">
          <cell r="A18083" t="str">
            <v>CCIN002339-3000-001</v>
          </cell>
          <cell r="I18083">
            <v>554000</v>
          </cell>
        </row>
        <row r="18084">
          <cell r="A18084" t="str">
            <v>CCIN002339-4000-001</v>
          </cell>
          <cell r="I18084">
            <v>500000</v>
          </cell>
        </row>
        <row r="18085">
          <cell r="A18085" t="str">
            <v>CCIN002340-1000-001</v>
          </cell>
          <cell r="I18085">
            <v>47500</v>
          </cell>
        </row>
        <row r="18086">
          <cell r="A18086" t="str">
            <v>CCIN002340-1000-002</v>
          </cell>
          <cell r="I18086">
            <v>440000</v>
          </cell>
        </row>
        <row r="18087">
          <cell r="A18087" t="str">
            <v>CCIN002340-2000-001</v>
          </cell>
          <cell r="I18087">
            <v>142500</v>
          </cell>
        </row>
        <row r="18088">
          <cell r="A18088" t="str">
            <v>CCIN002340-3000-001</v>
          </cell>
          <cell r="I18088">
            <v>47500</v>
          </cell>
        </row>
        <row r="18089">
          <cell r="A18089" t="str">
            <v>CCIN002340-4000-001</v>
          </cell>
          <cell r="I18089">
            <v>120000</v>
          </cell>
        </row>
        <row r="18090">
          <cell r="A18090" t="str">
            <v>CCIN002340-6000-001</v>
          </cell>
          <cell r="I18090">
            <v>89000</v>
          </cell>
        </row>
        <row r="18091">
          <cell r="A18091" t="str">
            <v>CCIN002340-7000-001</v>
          </cell>
          <cell r="I18091">
            <v>33200</v>
          </cell>
        </row>
        <row r="18092">
          <cell r="A18092" t="str">
            <v>CCIN002341-1000-001</v>
          </cell>
          <cell r="I18092">
            <v>55000</v>
          </cell>
        </row>
        <row r="18093">
          <cell r="A18093" t="str">
            <v>CCIN002341-1000-002</v>
          </cell>
          <cell r="I18093">
            <v>822000</v>
          </cell>
        </row>
        <row r="18094">
          <cell r="A18094" t="str">
            <v>CCIN002341-3000-001</v>
          </cell>
          <cell r="I18094">
            <v>15000</v>
          </cell>
        </row>
        <row r="18095">
          <cell r="A18095" t="str">
            <v>CCIN002341-4000-001</v>
          </cell>
          <cell r="I18095">
            <v>70000</v>
          </cell>
        </row>
        <row r="18096">
          <cell r="A18096" t="str">
            <v>CCIN002342-1000-001</v>
          </cell>
          <cell r="I18096">
            <v>15565</v>
          </cell>
        </row>
        <row r="18097">
          <cell r="A18097" t="str">
            <v>CCIN002342-1000-002</v>
          </cell>
          <cell r="I18097">
            <v>315000</v>
          </cell>
        </row>
        <row r="18098">
          <cell r="A18098" t="str">
            <v>CCIN002343-1000-001</v>
          </cell>
          <cell r="I18098">
            <v>204000</v>
          </cell>
        </row>
        <row r="18099">
          <cell r="A18099" t="str">
            <v>CCIN002343-1000-002</v>
          </cell>
          <cell r="I18099">
            <v>350000</v>
          </cell>
        </row>
        <row r="18100">
          <cell r="A18100" t="str">
            <v>CCIN002344-1000-001</v>
          </cell>
          <cell r="I18100">
            <v>50000</v>
          </cell>
        </row>
        <row r="18101">
          <cell r="A18101" t="str">
            <v>CCIN002344-2000-001</v>
          </cell>
          <cell r="I18101">
            <v>50000</v>
          </cell>
        </row>
        <row r="18102">
          <cell r="A18102" t="str">
            <v>CCIN002344-3000-001</v>
          </cell>
          <cell r="I18102">
            <v>50000</v>
          </cell>
        </row>
        <row r="18103">
          <cell r="A18103" t="str">
            <v>CCIN002344-4000-001</v>
          </cell>
          <cell r="I18103">
            <v>150000</v>
          </cell>
        </row>
        <row r="18104">
          <cell r="A18104" t="str">
            <v>CCIN002344-5000-001</v>
          </cell>
          <cell r="I18104">
            <v>50000</v>
          </cell>
        </row>
        <row r="18105">
          <cell r="A18105" t="str">
            <v>CCIN002345-1000-001</v>
          </cell>
          <cell r="I18105">
            <v>224043</v>
          </cell>
        </row>
        <row r="18106">
          <cell r="A18106" t="str">
            <v>CCIN002345-1000-002</v>
          </cell>
          <cell r="I18106">
            <v>797000</v>
          </cell>
        </row>
        <row r="18107">
          <cell r="A18107" t="str">
            <v>CCIN002345-2000-001</v>
          </cell>
          <cell r="I18107">
            <v>250000</v>
          </cell>
        </row>
        <row r="18108">
          <cell r="A18108" t="str">
            <v>CCIN002345-3000-001</v>
          </cell>
          <cell r="I18108">
            <v>70000</v>
          </cell>
        </row>
        <row r="18109">
          <cell r="A18109" t="str">
            <v>CCIN002346-1000-002</v>
          </cell>
          <cell r="I18109">
            <v>420000</v>
          </cell>
        </row>
        <row r="18110">
          <cell r="A18110" t="str">
            <v>CCIN002346-2000-001</v>
          </cell>
          <cell r="I18110">
            <v>32554</v>
          </cell>
        </row>
        <row r="18111">
          <cell r="A18111" t="str">
            <v>CCIN002347-1000-001</v>
          </cell>
          <cell r="I18111">
            <v>30500</v>
          </cell>
        </row>
        <row r="18112">
          <cell r="A18112" t="str">
            <v>CCIN002347-2000-002</v>
          </cell>
          <cell r="I18112">
            <v>110082</v>
          </cell>
        </row>
        <row r="18113">
          <cell r="A18113" t="str">
            <v>CCIN002348-1000-001</v>
          </cell>
          <cell r="I18113">
            <v>617660</v>
          </cell>
        </row>
        <row r="18114">
          <cell r="A18114" t="str">
            <v>CCIN002348-1000-002</v>
          </cell>
          <cell r="I18114">
            <v>260000</v>
          </cell>
        </row>
        <row r="18115">
          <cell r="A18115" t="str">
            <v>CCIN002349-1000-001</v>
          </cell>
          <cell r="I18115">
            <v>41004</v>
          </cell>
        </row>
        <row r="18116">
          <cell r="A18116" t="str">
            <v>CCIN002350-1000-001</v>
          </cell>
          <cell r="I18116">
            <v>28500</v>
          </cell>
        </row>
        <row r="18117">
          <cell r="A18117" t="str">
            <v>CCIN002351-1000-001</v>
          </cell>
          <cell r="I18117">
            <v>184000</v>
          </cell>
        </row>
        <row r="18118">
          <cell r="A18118" t="str">
            <v>CCIN002351-2000-001</v>
          </cell>
          <cell r="I18118">
            <v>50000</v>
          </cell>
        </row>
        <row r="18119">
          <cell r="A18119" t="str">
            <v>CCIN002352-1000-002</v>
          </cell>
          <cell r="I18119">
            <v>2180927</v>
          </cell>
        </row>
        <row r="18120">
          <cell r="A18120" t="str">
            <v>CCIN002352-2000-001</v>
          </cell>
          <cell r="I18120">
            <v>208224</v>
          </cell>
        </row>
        <row r="18121">
          <cell r="A18121" t="str">
            <v>CCIN002353-1000-001</v>
          </cell>
          <cell r="I18121">
            <v>15000</v>
          </cell>
        </row>
        <row r="18122">
          <cell r="A18122" t="str">
            <v>CCIN002353-1000-002</v>
          </cell>
          <cell r="I18122">
            <v>2342626</v>
          </cell>
        </row>
        <row r="18123">
          <cell r="A18123" t="str">
            <v>CCIN002354-1000-001</v>
          </cell>
          <cell r="I18123">
            <v>585745</v>
          </cell>
        </row>
        <row r="18124">
          <cell r="A18124" t="str">
            <v>CCIN002354-1000-002</v>
          </cell>
          <cell r="I18124">
            <v>500000</v>
          </cell>
        </row>
        <row r="18125">
          <cell r="A18125" t="str">
            <v>CCIN002355-1000-002</v>
          </cell>
          <cell r="I18125">
            <v>180000</v>
          </cell>
        </row>
        <row r="18126">
          <cell r="A18126" t="str">
            <v>CCIN002356-2000-002</v>
          </cell>
          <cell r="I18126">
            <v>204000</v>
          </cell>
        </row>
        <row r="18127">
          <cell r="A18127" t="str">
            <v>CCIN002357-1000-001</v>
          </cell>
          <cell r="I18127">
            <v>12000000</v>
          </cell>
        </row>
        <row r="18128">
          <cell r="A18128" t="str">
            <v>CCIN002357-1000-002</v>
          </cell>
          <cell r="I18128">
            <v>300000</v>
          </cell>
        </row>
        <row r="18129">
          <cell r="A18129" t="str">
            <v>CCIN002357-2000-001</v>
          </cell>
          <cell r="I18129">
            <v>2000000</v>
          </cell>
        </row>
        <row r="18130">
          <cell r="A18130" t="str">
            <v>CCIN002357-5000-001</v>
          </cell>
          <cell r="I18130">
            <v>3299588</v>
          </cell>
        </row>
        <row r="18131">
          <cell r="A18131" t="str">
            <v>CCIN002358-1000-001</v>
          </cell>
          <cell r="I18131">
            <v>330000</v>
          </cell>
        </row>
        <row r="18132">
          <cell r="A18132" t="str">
            <v>CCIN002358-1000-002</v>
          </cell>
          <cell r="I18132">
            <v>340000</v>
          </cell>
        </row>
        <row r="18133">
          <cell r="A18133" t="str">
            <v>CCIN002359-1000-001</v>
          </cell>
          <cell r="I18133">
            <v>13200</v>
          </cell>
        </row>
        <row r="18134">
          <cell r="A18134" t="str">
            <v>CCIN002359-1000-002</v>
          </cell>
          <cell r="I18134">
            <v>315000</v>
          </cell>
        </row>
        <row r="18135">
          <cell r="A18135" t="str">
            <v>CCIN002359-2000-001</v>
          </cell>
          <cell r="I18135">
            <v>15828</v>
          </cell>
        </row>
        <row r="18136">
          <cell r="A18136" t="str">
            <v>CCIN002360-1000-001</v>
          </cell>
          <cell r="I18136">
            <v>3000000</v>
          </cell>
        </row>
        <row r="18137">
          <cell r="A18137" t="str">
            <v>CCIN002360-1000-002</v>
          </cell>
          <cell r="I18137">
            <v>2200000</v>
          </cell>
        </row>
        <row r="18138">
          <cell r="A18138" t="str">
            <v>CCIN002361-1000-001</v>
          </cell>
          <cell r="I18138">
            <v>20000</v>
          </cell>
        </row>
        <row r="18139">
          <cell r="A18139" t="str">
            <v>CCIN002361-1000-002</v>
          </cell>
          <cell r="I18139">
            <v>180000</v>
          </cell>
        </row>
        <row r="18140">
          <cell r="A18140" t="str">
            <v>CCIN002361-2000-001</v>
          </cell>
          <cell r="I18140">
            <v>15100</v>
          </cell>
        </row>
        <row r="18141">
          <cell r="A18141" t="str">
            <v>CCIN002362-1000-002</v>
          </cell>
          <cell r="I18141">
            <v>370000</v>
          </cell>
        </row>
        <row r="18142">
          <cell r="A18142" t="str">
            <v>CCIN002363-1000-001</v>
          </cell>
          <cell r="I18142">
            <v>150000</v>
          </cell>
        </row>
        <row r="18143">
          <cell r="A18143" t="str">
            <v>CCIN002363-1000-002</v>
          </cell>
          <cell r="I18143">
            <v>720000</v>
          </cell>
        </row>
        <row r="18144">
          <cell r="A18144" t="str">
            <v>CCIN002364-1000-001</v>
          </cell>
          <cell r="I18144">
            <v>524000</v>
          </cell>
        </row>
        <row r="18145">
          <cell r="A18145" t="str">
            <v>CCIN002364-2000-002</v>
          </cell>
          <cell r="I18145">
            <v>524438</v>
          </cell>
        </row>
        <row r="18146">
          <cell r="A18146" t="str">
            <v>CCIN002365-10000-001</v>
          </cell>
          <cell r="I18146">
            <v>80000</v>
          </cell>
        </row>
        <row r="18147">
          <cell r="A18147" t="str">
            <v>CCIN002365-3000-001</v>
          </cell>
          <cell r="I18147">
            <v>330426</v>
          </cell>
        </row>
        <row r="18148">
          <cell r="A18148" t="str">
            <v>CCIN002365-5000-001</v>
          </cell>
          <cell r="I18148">
            <v>50000</v>
          </cell>
        </row>
        <row r="18149">
          <cell r="A18149" t="str">
            <v>CCIN002365-6000-001</v>
          </cell>
          <cell r="I18149">
            <v>50000</v>
          </cell>
        </row>
        <row r="18150">
          <cell r="A18150" t="str">
            <v>CCIN002365-7000-001</v>
          </cell>
          <cell r="I18150">
            <v>50000</v>
          </cell>
        </row>
        <row r="18151">
          <cell r="A18151" t="str">
            <v>CCIN002365-8000-001</v>
          </cell>
          <cell r="I18151">
            <v>60000</v>
          </cell>
        </row>
        <row r="18152">
          <cell r="A18152" t="str">
            <v>CCIN002365-9000-001</v>
          </cell>
          <cell r="I18152">
            <v>70000</v>
          </cell>
        </row>
        <row r="18153">
          <cell r="A18153" t="str">
            <v>CCIN002366-1000-001</v>
          </cell>
          <cell r="I18153">
            <v>260000</v>
          </cell>
        </row>
        <row r="18154">
          <cell r="A18154" t="str">
            <v>CCIN002366-1000-002</v>
          </cell>
          <cell r="I18154">
            <v>750000</v>
          </cell>
        </row>
        <row r="18155">
          <cell r="A18155" t="str">
            <v>CCIN002367-1000-001</v>
          </cell>
          <cell r="I18155">
            <v>111000</v>
          </cell>
        </row>
        <row r="18156">
          <cell r="A18156" t="str">
            <v>CCIN002367-1000-002</v>
          </cell>
          <cell r="I18156">
            <v>150000</v>
          </cell>
        </row>
        <row r="18157">
          <cell r="A18157" t="str">
            <v>CCIN002367-2000-001</v>
          </cell>
          <cell r="I18157">
            <v>111000</v>
          </cell>
        </row>
        <row r="18158">
          <cell r="A18158" t="str">
            <v>CCIN002367-3000-001</v>
          </cell>
          <cell r="I18158">
            <v>111000</v>
          </cell>
        </row>
        <row r="18159">
          <cell r="A18159" t="str">
            <v>CCIN002368-1000-002</v>
          </cell>
          <cell r="I18159">
            <v>600000</v>
          </cell>
        </row>
        <row r="18160">
          <cell r="A18160" t="str">
            <v>CCIN002369-1000-001</v>
          </cell>
          <cell r="I18160">
            <v>240000</v>
          </cell>
        </row>
        <row r="18161">
          <cell r="A18161" t="str">
            <v>CCIN002370-1000-001</v>
          </cell>
          <cell r="I18161">
            <v>100000</v>
          </cell>
        </row>
        <row r="18162">
          <cell r="A18162" t="str">
            <v>CCIN002370-1000-002</v>
          </cell>
          <cell r="I18162">
            <v>300000</v>
          </cell>
        </row>
        <row r="18163">
          <cell r="A18163" t="str">
            <v>CCIN002370-2000-001</v>
          </cell>
          <cell r="I18163">
            <v>120000</v>
          </cell>
        </row>
        <row r="18164">
          <cell r="A18164" t="str">
            <v>CCIN002370-4000-001</v>
          </cell>
          <cell r="I18164">
            <v>200000</v>
          </cell>
        </row>
        <row r="18165">
          <cell r="A18165" t="str">
            <v>CCIN002371-3000-001</v>
          </cell>
          <cell r="I18165">
            <v>1800000</v>
          </cell>
        </row>
        <row r="18166">
          <cell r="A18166" t="str">
            <v>CCIN002371-4000-001</v>
          </cell>
          <cell r="I18166">
            <v>50000</v>
          </cell>
        </row>
        <row r="18167">
          <cell r="A18167" t="str">
            <v>CCIN002371-5000-001</v>
          </cell>
          <cell r="I18167">
            <v>50000</v>
          </cell>
        </row>
        <row r="18168">
          <cell r="A18168" t="str">
            <v>CCIN002371-6000-001</v>
          </cell>
          <cell r="I18168">
            <v>60000</v>
          </cell>
        </row>
        <row r="18169">
          <cell r="A18169" t="str">
            <v>CCIN002371-7000-001</v>
          </cell>
          <cell r="I18169">
            <v>100000</v>
          </cell>
        </row>
        <row r="18170">
          <cell r="A18170" t="str">
            <v>CCIN002372-1000-002</v>
          </cell>
          <cell r="I18170">
            <v>228033</v>
          </cell>
        </row>
        <row r="18171">
          <cell r="A18171" t="str">
            <v>CCIN002373-1000-001</v>
          </cell>
          <cell r="I18171">
            <v>170852</v>
          </cell>
        </row>
        <row r="18172">
          <cell r="A18172" t="str">
            <v>CCIN002373-1000-002</v>
          </cell>
          <cell r="I18172">
            <v>200000</v>
          </cell>
        </row>
        <row r="18173">
          <cell r="A18173" t="str">
            <v>CCIN002373-2000-001</v>
          </cell>
          <cell r="I18173">
            <v>30000</v>
          </cell>
        </row>
        <row r="18174">
          <cell r="A18174" t="str">
            <v>CCIN002373-3000-001</v>
          </cell>
          <cell r="I18174">
            <v>30000</v>
          </cell>
        </row>
        <row r="18175">
          <cell r="A18175" t="str">
            <v>CCIN002373-5000-001</v>
          </cell>
          <cell r="I18175">
            <v>40000</v>
          </cell>
        </row>
        <row r="18176">
          <cell r="A18176" t="str">
            <v>CCIN002374-1000-001</v>
          </cell>
          <cell r="I18176">
            <v>260000</v>
          </cell>
        </row>
        <row r="18177">
          <cell r="A18177" t="str">
            <v>CCIN002374-1000-002</v>
          </cell>
          <cell r="I18177">
            <v>375000</v>
          </cell>
        </row>
        <row r="18178">
          <cell r="A18178" t="str">
            <v>CCIN002374-3000-001</v>
          </cell>
          <cell r="I18178">
            <v>200000</v>
          </cell>
        </row>
        <row r="18179">
          <cell r="A18179" t="str">
            <v>CCIN002374-5000-001</v>
          </cell>
          <cell r="I18179">
            <v>203844</v>
          </cell>
        </row>
        <row r="18180">
          <cell r="A18180" t="str">
            <v>CCIN002375-1000-001</v>
          </cell>
          <cell r="I18180">
            <v>2700000</v>
          </cell>
        </row>
        <row r="18181">
          <cell r="A18181" t="str">
            <v>CCIN002375-1000-002</v>
          </cell>
          <cell r="I18181">
            <v>250000</v>
          </cell>
        </row>
        <row r="18182">
          <cell r="A18182" t="str">
            <v>CCIN002376-1000-001</v>
          </cell>
          <cell r="I18182">
            <v>30000</v>
          </cell>
        </row>
        <row r="18183">
          <cell r="A18183" t="str">
            <v>CCIN002376-1000-002</v>
          </cell>
          <cell r="I18183">
            <v>152000</v>
          </cell>
        </row>
        <row r="18184">
          <cell r="A18184" t="str">
            <v>CCIN002377-1000-001</v>
          </cell>
          <cell r="I18184">
            <v>77601</v>
          </cell>
        </row>
        <row r="18185">
          <cell r="A18185" t="str">
            <v>CCIN002377-2000-001</v>
          </cell>
          <cell r="I18185">
            <v>77601</v>
          </cell>
        </row>
        <row r="18186">
          <cell r="A18186" t="str">
            <v>CCIN002377-3000-001</v>
          </cell>
          <cell r="I18186">
            <v>77601</v>
          </cell>
        </row>
        <row r="18187">
          <cell r="A18187" t="str">
            <v>CCIN002378-1000-001</v>
          </cell>
          <cell r="I18187">
            <v>16600</v>
          </cell>
        </row>
        <row r="18188">
          <cell r="A18188" t="str">
            <v>CCIN002379-1000-001</v>
          </cell>
          <cell r="I18188">
            <v>560000</v>
          </cell>
        </row>
        <row r="18189">
          <cell r="A18189" t="str">
            <v>CCIN002379-1000-002</v>
          </cell>
          <cell r="I18189">
            <v>141780</v>
          </cell>
        </row>
        <row r="18190">
          <cell r="A18190" t="str">
            <v>CCIN002380-1000-001</v>
          </cell>
          <cell r="I18190">
            <v>372000</v>
          </cell>
        </row>
        <row r="18191">
          <cell r="A18191" t="str">
            <v>CCIN002380-1000-002</v>
          </cell>
          <cell r="I18191">
            <v>250000</v>
          </cell>
        </row>
        <row r="18192">
          <cell r="A18192" t="str">
            <v>CCIN002381-1000-001</v>
          </cell>
          <cell r="I18192">
            <v>900000</v>
          </cell>
        </row>
        <row r="18193">
          <cell r="A18193" t="str">
            <v>CCIN002381-1000-002</v>
          </cell>
          <cell r="I18193">
            <v>610000</v>
          </cell>
        </row>
        <row r="18194">
          <cell r="A18194" t="str">
            <v>CCIN002381-2000-001</v>
          </cell>
          <cell r="I18194">
            <v>900000</v>
          </cell>
        </row>
        <row r="18195">
          <cell r="A18195" t="str">
            <v>CCIN002382-1000-001</v>
          </cell>
          <cell r="I18195">
            <v>850000</v>
          </cell>
        </row>
        <row r="18196">
          <cell r="A18196" t="str">
            <v>CCIN002382-1000-002</v>
          </cell>
          <cell r="I18196">
            <v>450000</v>
          </cell>
        </row>
        <row r="18197">
          <cell r="A18197" t="str">
            <v>CCIN002383-1000-001</v>
          </cell>
          <cell r="I18197">
            <v>300000</v>
          </cell>
        </row>
        <row r="18198">
          <cell r="A18198" t="str">
            <v>CCIN002383-2000-001</v>
          </cell>
          <cell r="I18198">
            <v>100000</v>
          </cell>
        </row>
        <row r="18199">
          <cell r="A18199" t="str">
            <v>CCIN002384-1000-001</v>
          </cell>
          <cell r="I18199">
            <v>490000</v>
          </cell>
        </row>
        <row r="18200">
          <cell r="A18200" t="str">
            <v>CCIN002384-1000-002</v>
          </cell>
          <cell r="I18200">
            <v>340000</v>
          </cell>
        </row>
        <row r="18201">
          <cell r="A18201" t="str">
            <v>CCIN002384-2000-001</v>
          </cell>
          <cell r="I18201">
            <v>421459</v>
          </cell>
        </row>
        <row r="18202">
          <cell r="A18202" t="str">
            <v>CCIN002384-3000-001</v>
          </cell>
          <cell r="I18202">
            <v>213405</v>
          </cell>
        </row>
        <row r="18203">
          <cell r="A18203" t="str">
            <v>CCIN002385-1000-001</v>
          </cell>
          <cell r="I18203">
            <v>200000</v>
          </cell>
        </row>
        <row r="18204">
          <cell r="A18204" t="str">
            <v>CCIN002385-1000-002</v>
          </cell>
          <cell r="I18204">
            <v>286000</v>
          </cell>
        </row>
        <row r="18205">
          <cell r="A18205" t="str">
            <v>CCIN002386-10000-001</v>
          </cell>
          <cell r="I18205">
            <v>30000</v>
          </cell>
        </row>
        <row r="18206">
          <cell r="A18206" t="str">
            <v>CCIN002386-1000-001</v>
          </cell>
          <cell r="I18206">
            <v>380000</v>
          </cell>
        </row>
        <row r="18207">
          <cell r="A18207" t="str">
            <v>CCIN002386-11000-001</v>
          </cell>
          <cell r="I18207">
            <v>100000</v>
          </cell>
        </row>
        <row r="18208">
          <cell r="A18208" t="str">
            <v>CCIN002386-2000-001</v>
          </cell>
          <cell r="I18208">
            <v>30000</v>
          </cell>
        </row>
        <row r="18209">
          <cell r="A18209" t="str">
            <v>CCIN002386-3000-001</v>
          </cell>
          <cell r="I18209">
            <v>120000</v>
          </cell>
        </row>
        <row r="18210">
          <cell r="A18210" t="str">
            <v>CCIN002386-4000-001</v>
          </cell>
          <cell r="I18210">
            <v>380000</v>
          </cell>
        </row>
        <row r="18211">
          <cell r="A18211" t="str">
            <v>CCIN002386-5000-001</v>
          </cell>
          <cell r="I18211">
            <v>60000</v>
          </cell>
        </row>
        <row r="18212">
          <cell r="A18212" t="str">
            <v>CCIN002386-6000-001</v>
          </cell>
          <cell r="I18212">
            <v>120000</v>
          </cell>
        </row>
        <row r="18213">
          <cell r="A18213" t="str">
            <v>CCIN002386-7000-001</v>
          </cell>
          <cell r="I18213">
            <v>317290</v>
          </cell>
        </row>
        <row r="18214">
          <cell r="A18214" t="str">
            <v>CCIN002386-9000-001</v>
          </cell>
          <cell r="I18214">
            <v>60000</v>
          </cell>
        </row>
        <row r="18215">
          <cell r="A18215" t="str">
            <v>CCIN002387-1000-001</v>
          </cell>
          <cell r="I18215">
            <v>200000</v>
          </cell>
        </row>
        <row r="18216">
          <cell r="A18216" t="str">
            <v>CCIN002387-1000-002</v>
          </cell>
          <cell r="I18216">
            <v>3700000</v>
          </cell>
        </row>
        <row r="18217">
          <cell r="A18217" t="str">
            <v>CCIN002388-1000-001</v>
          </cell>
          <cell r="I18217">
            <v>95000</v>
          </cell>
        </row>
        <row r="18218">
          <cell r="A18218" t="str">
            <v>CCIN002389-1000-001</v>
          </cell>
          <cell r="I18218">
            <v>350000</v>
          </cell>
        </row>
        <row r="18219">
          <cell r="A18219" t="str">
            <v>CCIN002389-1000-002</v>
          </cell>
          <cell r="I18219">
            <v>1512000</v>
          </cell>
        </row>
        <row r="18220">
          <cell r="A18220" t="str">
            <v>CCIN002390-1000-001</v>
          </cell>
          <cell r="I18220">
            <v>276000</v>
          </cell>
        </row>
        <row r="18221">
          <cell r="A18221" t="str">
            <v>CCIN002390-2000-001</v>
          </cell>
          <cell r="I18221">
            <v>150000</v>
          </cell>
        </row>
        <row r="18222">
          <cell r="A18222" t="str">
            <v>CCIN002392-1000-001</v>
          </cell>
          <cell r="I18222">
            <v>219655</v>
          </cell>
        </row>
        <row r="18223">
          <cell r="A18223" t="str">
            <v>CCIN002393-1000-001</v>
          </cell>
          <cell r="I18223">
            <v>36000</v>
          </cell>
        </row>
        <row r="18224">
          <cell r="A18224" t="str">
            <v>CCIN002394-1000-001</v>
          </cell>
          <cell r="I18224">
            <v>20000</v>
          </cell>
        </row>
        <row r="18225">
          <cell r="A18225" t="str">
            <v>CCIN002395-3000-001</v>
          </cell>
          <cell r="I18225">
            <v>224043</v>
          </cell>
        </row>
        <row r="18226">
          <cell r="A18226" t="str">
            <v>CCIN002396-1000-001</v>
          </cell>
          <cell r="I18226">
            <v>621357</v>
          </cell>
        </row>
        <row r="18227">
          <cell r="A18227" t="str">
            <v>CCIN002396-2000-001</v>
          </cell>
          <cell r="I18227">
            <v>100000</v>
          </cell>
        </row>
        <row r="18228">
          <cell r="A18228" t="str">
            <v>CCIN002396-3000-001</v>
          </cell>
          <cell r="I18228">
            <v>100000</v>
          </cell>
        </row>
        <row r="18229">
          <cell r="A18229" t="str">
            <v>CCIN002397-1000-001</v>
          </cell>
          <cell r="I18229">
            <v>30000</v>
          </cell>
        </row>
        <row r="18230">
          <cell r="A18230" t="str">
            <v>CCIN002397-2000-001</v>
          </cell>
          <cell r="I18230">
            <v>63000</v>
          </cell>
        </row>
        <row r="18231">
          <cell r="A18231" t="str">
            <v>CCIN002398-1000-001</v>
          </cell>
          <cell r="I18231">
            <v>170852</v>
          </cell>
        </row>
        <row r="18232">
          <cell r="A18232" t="str">
            <v>CCIN002398-2000-001</v>
          </cell>
          <cell r="I18232">
            <v>20000</v>
          </cell>
        </row>
        <row r="18233">
          <cell r="A18233" t="str">
            <v>CCIN002398-3000-001</v>
          </cell>
          <cell r="I18233">
            <v>35000</v>
          </cell>
        </row>
        <row r="18234">
          <cell r="A18234" t="str">
            <v>CCIN002398-4000-001</v>
          </cell>
          <cell r="I18234">
            <v>20000</v>
          </cell>
        </row>
        <row r="18235">
          <cell r="A18235" t="str">
            <v>CCIN002398-5000-001</v>
          </cell>
          <cell r="I18235">
            <v>30000</v>
          </cell>
        </row>
        <row r="18236">
          <cell r="A18236" t="str">
            <v>CCIN002398-6000-001</v>
          </cell>
          <cell r="I18236">
            <v>30000</v>
          </cell>
        </row>
        <row r="18237">
          <cell r="A18237" t="str">
            <v>CCIN002399-1000-001</v>
          </cell>
          <cell r="I18237">
            <v>100000</v>
          </cell>
        </row>
        <row r="18238">
          <cell r="A18238" t="str">
            <v>CCIN002399-2000-001</v>
          </cell>
          <cell r="I18238">
            <v>30000</v>
          </cell>
        </row>
        <row r="18239">
          <cell r="A18239" t="str">
            <v>CCIN002400-1000-001</v>
          </cell>
          <cell r="I18239">
            <v>700000</v>
          </cell>
        </row>
        <row r="18240">
          <cell r="A18240" t="str">
            <v>CCIN002401-1000-001</v>
          </cell>
          <cell r="I18240">
            <v>300000</v>
          </cell>
        </row>
        <row r="18241">
          <cell r="A18241" t="str">
            <v>CCIN002401-2000-001</v>
          </cell>
          <cell r="I18241">
            <v>30000</v>
          </cell>
        </row>
        <row r="18242">
          <cell r="A18242" t="str">
            <v>CCIN002401-3000-001</v>
          </cell>
          <cell r="I18242">
            <v>40000</v>
          </cell>
        </row>
        <row r="18243">
          <cell r="A18243" t="str">
            <v>CCIN002401-5000-001</v>
          </cell>
          <cell r="I18243">
            <v>50000</v>
          </cell>
        </row>
        <row r="18244">
          <cell r="A18244" t="str">
            <v>CCIN002403-1000-001</v>
          </cell>
          <cell r="I18244">
            <v>335000</v>
          </cell>
        </row>
        <row r="18245">
          <cell r="A18245" t="str">
            <v>CCIN002403-2000-001</v>
          </cell>
          <cell r="I18245">
            <v>100000</v>
          </cell>
        </row>
        <row r="18246">
          <cell r="A18246" t="str">
            <v>CCIN002403-3000-001</v>
          </cell>
          <cell r="I18246">
            <v>335000</v>
          </cell>
        </row>
        <row r="18247">
          <cell r="A18247" t="str">
            <v>CCIN002404-1000-001</v>
          </cell>
          <cell r="I18247">
            <v>416000</v>
          </cell>
        </row>
        <row r="18248">
          <cell r="A18248" t="str">
            <v>CCIN002404-2000-001</v>
          </cell>
          <cell r="I18248">
            <v>225107</v>
          </cell>
        </row>
        <row r="18249">
          <cell r="A18249" t="str">
            <v>CCIN002404-3000-001</v>
          </cell>
          <cell r="I18249">
            <v>319788</v>
          </cell>
        </row>
        <row r="18250">
          <cell r="A18250" t="str">
            <v>CCIN002404-4000-001</v>
          </cell>
          <cell r="I18250">
            <v>1000000</v>
          </cell>
        </row>
        <row r="18251">
          <cell r="A18251" t="str">
            <v>CCIN002405-1000-001</v>
          </cell>
          <cell r="I18251">
            <v>143054</v>
          </cell>
        </row>
        <row r="18252">
          <cell r="A18252" t="str">
            <v>CCIN002407-1000-001</v>
          </cell>
          <cell r="I18252">
            <v>41867</v>
          </cell>
        </row>
        <row r="18253">
          <cell r="A18253" t="str">
            <v>CCIN002408-1000-001</v>
          </cell>
          <cell r="I18253">
            <v>10000</v>
          </cell>
        </row>
        <row r="18254">
          <cell r="A18254" t="str">
            <v>CCIN002409-1000-001</v>
          </cell>
          <cell r="I18254">
            <v>784000</v>
          </cell>
        </row>
        <row r="18255">
          <cell r="A18255" t="str">
            <v>CCIN002410-1000-001</v>
          </cell>
          <cell r="I18255">
            <v>162400</v>
          </cell>
        </row>
        <row r="18256">
          <cell r="A18256" t="str">
            <v>CCIN002411-1000-001</v>
          </cell>
          <cell r="I18256">
            <v>50000</v>
          </cell>
        </row>
        <row r="18257">
          <cell r="A18257" t="str">
            <v>CCIN002411-2000-001</v>
          </cell>
          <cell r="I18257">
            <v>60000</v>
          </cell>
        </row>
        <row r="18258">
          <cell r="A18258" t="str">
            <v>CCIN002412-1000-001</v>
          </cell>
          <cell r="I18258">
            <v>20000</v>
          </cell>
        </row>
        <row r="18259">
          <cell r="A18259" t="str">
            <v>CCIN002412-2000-001</v>
          </cell>
          <cell r="I18259">
            <v>1240000</v>
          </cell>
        </row>
        <row r="18260">
          <cell r="A18260" t="str">
            <v>CCIN002412-3000-001</v>
          </cell>
          <cell r="I18260">
            <v>200000</v>
          </cell>
        </row>
        <row r="18261">
          <cell r="A18261" t="str">
            <v>CCIN002412-4000-001</v>
          </cell>
          <cell r="I18261">
            <v>50000</v>
          </cell>
        </row>
        <row r="18262">
          <cell r="A18262" t="str">
            <v>CCIN002413-4000-001</v>
          </cell>
          <cell r="I18262">
            <v>15000</v>
          </cell>
        </row>
        <row r="18263">
          <cell r="A18263" t="str">
            <v>CCIN002414-1000-001</v>
          </cell>
          <cell r="I18263">
            <v>70000</v>
          </cell>
        </row>
        <row r="18264">
          <cell r="A18264" t="str">
            <v>CCIN002415-1000-001</v>
          </cell>
          <cell r="I18264">
            <v>30000</v>
          </cell>
        </row>
        <row r="18265">
          <cell r="A18265" t="str">
            <v>CCIN002415-3000-001</v>
          </cell>
          <cell r="I18265">
            <v>40000</v>
          </cell>
        </row>
        <row r="18266">
          <cell r="A18266" t="str">
            <v>CCIN002415-4000-001</v>
          </cell>
          <cell r="I18266">
            <v>50000</v>
          </cell>
        </row>
        <row r="18267">
          <cell r="A18267" t="str">
            <v>CCIN002415-5000-001</v>
          </cell>
          <cell r="I18267">
            <v>70000</v>
          </cell>
        </row>
        <row r="18268">
          <cell r="A18268" t="str">
            <v>CCIN002415-7000-001</v>
          </cell>
          <cell r="I18268">
            <v>252000</v>
          </cell>
        </row>
        <row r="18269">
          <cell r="A18269" t="str">
            <v>CCIN002416-10000-001</v>
          </cell>
          <cell r="I18269">
            <v>80000</v>
          </cell>
        </row>
        <row r="18270">
          <cell r="A18270" t="str">
            <v>CCIN002416-1000-001</v>
          </cell>
          <cell r="I18270">
            <v>50000</v>
          </cell>
        </row>
        <row r="18271">
          <cell r="A18271" t="str">
            <v>CCIN002416-11000-001</v>
          </cell>
          <cell r="I18271">
            <v>80000</v>
          </cell>
        </row>
        <row r="18272">
          <cell r="A18272" t="str">
            <v>CCIN002416-12000-001</v>
          </cell>
          <cell r="I18272">
            <v>80000</v>
          </cell>
        </row>
        <row r="18273">
          <cell r="A18273" t="str">
            <v>CCIN002416-13000-001</v>
          </cell>
          <cell r="I18273">
            <v>80000</v>
          </cell>
        </row>
        <row r="18274">
          <cell r="A18274" t="str">
            <v>CCIN002416-14000-001</v>
          </cell>
          <cell r="I18274">
            <v>80000</v>
          </cell>
        </row>
        <row r="18275">
          <cell r="A18275" t="str">
            <v>CCIN002416-15000-001</v>
          </cell>
          <cell r="I18275">
            <v>40000</v>
          </cell>
        </row>
        <row r="18276">
          <cell r="A18276" t="str">
            <v>CCIN002416-16000-001</v>
          </cell>
          <cell r="I18276">
            <v>80000</v>
          </cell>
        </row>
        <row r="18277">
          <cell r="A18277" t="str">
            <v>CCIN002416-17000-001</v>
          </cell>
          <cell r="I18277">
            <v>80000</v>
          </cell>
        </row>
        <row r="18278">
          <cell r="A18278" t="str">
            <v>CCIN002416-18000-001</v>
          </cell>
          <cell r="I18278">
            <v>50000</v>
          </cell>
        </row>
        <row r="18279">
          <cell r="A18279" t="str">
            <v>CCIN002416-19000-001</v>
          </cell>
          <cell r="I18279">
            <v>80000</v>
          </cell>
        </row>
        <row r="18280">
          <cell r="A18280" t="str">
            <v>CCIN002416-20000-001</v>
          </cell>
          <cell r="I18280">
            <v>80000</v>
          </cell>
        </row>
        <row r="18281">
          <cell r="A18281" t="str">
            <v>CCIN002416-2000-001</v>
          </cell>
          <cell r="I18281">
            <v>50000</v>
          </cell>
        </row>
        <row r="18282">
          <cell r="A18282" t="str">
            <v>CCIN002416-21000-001</v>
          </cell>
          <cell r="I18282">
            <v>80000</v>
          </cell>
        </row>
        <row r="18283">
          <cell r="A18283" t="str">
            <v>CCIN002416-22000-001</v>
          </cell>
          <cell r="I18283">
            <v>80000</v>
          </cell>
        </row>
        <row r="18284">
          <cell r="A18284" t="str">
            <v>CCIN002416-24000-001</v>
          </cell>
          <cell r="I18284">
            <v>80000</v>
          </cell>
        </row>
        <row r="18285">
          <cell r="A18285" t="str">
            <v>CCIN002416-25000-001</v>
          </cell>
          <cell r="I18285">
            <v>80000</v>
          </cell>
        </row>
        <row r="18286">
          <cell r="A18286" t="str">
            <v>CCIN002416-26000-001</v>
          </cell>
          <cell r="I18286">
            <v>100000</v>
          </cell>
        </row>
        <row r="18287">
          <cell r="A18287" t="str">
            <v>CCIN002416-28000-001</v>
          </cell>
          <cell r="I18287">
            <v>140000</v>
          </cell>
        </row>
        <row r="18288">
          <cell r="A18288" t="str">
            <v>CCIN002416-29000-001</v>
          </cell>
          <cell r="I18288">
            <v>200000</v>
          </cell>
        </row>
        <row r="18289">
          <cell r="A18289" t="str">
            <v>CCIN002416-3000-001</v>
          </cell>
          <cell r="I18289">
            <v>60000</v>
          </cell>
        </row>
        <row r="18290">
          <cell r="A18290" t="str">
            <v>CCIN002416-4000-001</v>
          </cell>
          <cell r="I18290">
            <v>60000</v>
          </cell>
        </row>
        <row r="18291">
          <cell r="A18291" t="str">
            <v>CCIN002416-5000-001</v>
          </cell>
          <cell r="I18291">
            <v>70000</v>
          </cell>
        </row>
        <row r="18292">
          <cell r="A18292" t="str">
            <v>CCIN002416-7000-001</v>
          </cell>
          <cell r="I18292">
            <v>80000</v>
          </cell>
        </row>
        <row r="18293">
          <cell r="A18293" t="str">
            <v>CCIN002416-8000-001</v>
          </cell>
          <cell r="I18293">
            <v>80000</v>
          </cell>
        </row>
        <row r="18294">
          <cell r="A18294" t="str">
            <v>CCIN002416-9000-001</v>
          </cell>
          <cell r="I18294">
            <v>80000</v>
          </cell>
        </row>
        <row r="18295">
          <cell r="A18295" t="str">
            <v>CCIN002417-1000-001</v>
          </cell>
          <cell r="I18295">
            <v>550000</v>
          </cell>
        </row>
        <row r="18296">
          <cell r="A18296" t="str">
            <v>CCIN002418-1000-001</v>
          </cell>
          <cell r="I18296">
            <v>22000</v>
          </cell>
        </row>
        <row r="18297">
          <cell r="A18297" t="str">
            <v>CCIN002419-1000-001</v>
          </cell>
          <cell r="I18297">
            <v>372000</v>
          </cell>
        </row>
        <row r="18298">
          <cell r="A18298" t="str">
            <v>CCIN002419-2000-001</v>
          </cell>
          <cell r="I18298">
            <v>30000</v>
          </cell>
        </row>
        <row r="18299">
          <cell r="A18299" t="str">
            <v>CCIN002419-4000-001</v>
          </cell>
          <cell r="I18299">
            <v>50000</v>
          </cell>
        </row>
        <row r="18300">
          <cell r="A18300" t="str">
            <v>CCIN002419-5000-001</v>
          </cell>
          <cell r="I18300">
            <v>70000</v>
          </cell>
        </row>
        <row r="18301">
          <cell r="A18301" t="str">
            <v>CCIN002419-7000-001</v>
          </cell>
          <cell r="I18301">
            <v>70000</v>
          </cell>
        </row>
        <row r="18302">
          <cell r="A18302" t="str">
            <v>CCIN002420-1000-001</v>
          </cell>
          <cell r="I18302">
            <v>2000000</v>
          </cell>
        </row>
        <row r="18303">
          <cell r="A18303" t="str">
            <v>CCIN002420-2000-001</v>
          </cell>
          <cell r="I18303">
            <v>100000</v>
          </cell>
        </row>
        <row r="18304">
          <cell r="A18304" t="str">
            <v>CCIN002420-3000-001</v>
          </cell>
          <cell r="I18304">
            <v>1804658</v>
          </cell>
        </row>
        <row r="18305">
          <cell r="A18305" t="str">
            <v>CCIN002421-1000-001</v>
          </cell>
          <cell r="I18305">
            <v>175000</v>
          </cell>
        </row>
        <row r="18306">
          <cell r="A18306" t="str">
            <v>CCIN002421-2000-001</v>
          </cell>
          <cell r="I18306">
            <v>30000</v>
          </cell>
        </row>
        <row r="18307">
          <cell r="A18307" t="str">
            <v>CCIN002422-1000-001</v>
          </cell>
          <cell r="I18307">
            <v>445000</v>
          </cell>
        </row>
        <row r="18308">
          <cell r="A18308" t="str">
            <v>CCIN002424-2000-001</v>
          </cell>
          <cell r="I18308">
            <v>2253393</v>
          </cell>
        </row>
        <row r="18309">
          <cell r="A18309" t="str">
            <v>CCIN002426-1000-001</v>
          </cell>
          <cell r="I18309">
            <v>240000</v>
          </cell>
        </row>
        <row r="18310">
          <cell r="A18310" t="str">
            <v>CCIN002426-2000-001</v>
          </cell>
          <cell r="I18310">
            <v>50000</v>
          </cell>
        </row>
        <row r="18311">
          <cell r="A18311" t="str">
            <v>CCIN002426-3000-001</v>
          </cell>
          <cell r="I18311">
            <v>100000</v>
          </cell>
        </row>
        <row r="18312">
          <cell r="A18312" t="str">
            <v>CCIN002428-2000-001</v>
          </cell>
          <cell r="I18312">
            <v>200000</v>
          </cell>
        </row>
        <row r="18313">
          <cell r="A18313" t="str">
            <v>CCIN002429-1000-001</v>
          </cell>
          <cell r="I18313">
            <v>550000</v>
          </cell>
        </row>
        <row r="18314">
          <cell r="A18314" t="str">
            <v>CCIN002430-2000-001</v>
          </cell>
          <cell r="I18314">
            <v>20000</v>
          </cell>
        </row>
        <row r="18315">
          <cell r="A18315" t="str">
            <v>CCIN002430-6000-001</v>
          </cell>
          <cell r="I18315">
            <v>160000</v>
          </cell>
        </row>
        <row r="18316">
          <cell r="A18316" t="str">
            <v>CCIN002431-1000-001</v>
          </cell>
          <cell r="I18316">
            <v>1000000</v>
          </cell>
        </row>
        <row r="18317">
          <cell r="A18317" t="str">
            <v>CCIN002432-1000-001</v>
          </cell>
          <cell r="I18317">
            <v>250000</v>
          </cell>
        </row>
        <row r="18318">
          <cell r="A18318" t="str">
            <v>CCIN002433-1000-001</v>
          </cell>
          <cell r="I18318">
            <v>23000</v>
          </cell>
        </row>
        <row r="18319">
          <cell r="A18319" t="str">
            <v>CCIN002434-1000-001</v>
          </cell>
          <cell r="I18319">
            <v>200000</v>
          </cell>
        </row>
        <row r="18320">
          <cell r="A18320" t="str">
            <v>CCIN002435-1000-001</v>
          </cell>
          <cell r="I18320">
            <v>1876500</v>
          </cell>
        </row>
        <row r="18321">
          <cell r="A18321" t="str">
            <v>CCIN002435-3000-001</v>
          </cell>
          <cell r="I18321">
            <v>80000</v>
          </cell>
        </row>
        <row r="18322">
          <cell r="A18322" t="str">
            <v>CCIN002435-4000-001</v>
          </cell>
          <cell r="I18322">
            <v>1200000</v>
          </cell>
        </row>
        <row r="18323">
          <cell r="A18323" t="str">
            <v>CCIN002435-5000-001</v>
          </cell>
          <cell r="I18323">
            <v>319788</v>
          </cell>
        </row>
        <row r="18324">
          <cell r="A18324" t="str">
            <v>CCIN002436-2000-001</v>
          </cell>
          <cell r="I18324">
            <v>405000</v>
          </cell>
        </row>
        <row r="18325">
          <cell r="A18325" t="str">
            <v>CCIN002437-1000-001</v>
          </cell>
          <cell r="I18325">
            <v>1160000</v>
          </cell>
        </row>
        <row r="18326">
          <cell r="A18326" t="str">
            <v>CCIN002438-1000-001</v>
          </cell>
          <cell r="I18326">
            <v>224043</v>
          </cell>
        </row>
        <row r="18327">
          <cell r="A18327" t="str">
            <v>CCIN002439-1000-001</v>
          </cell>
          <cell r="I18327">
            <v>57000</v>
          </cell>
        </row>
        <row r="18328">
          <cell r="A18328" t="str">
            <v>CCIN002440-1000-001</v>
          </cell>
          <cell r="I18328">
            <v>250000</v>
          </cell>
        </row>
        <row r="18329">
          <cell r="A18329" t="str">
            <v>CCIN002440-2000-001</v>
          </cell>
          <cell r="I18329">
            <v>200000</v>
          </cell>
        </row>
        <row r="18330">
          <cell r="A18330" t="str">
            <v>CCIN002441-1000-001</v>
          </cell>
          <cell r="I18330">
            <v>400000</v>
          </cell>
        </row>
        <row r="18331">
          <cell r="A18331" t="str">
            <v>CCIN002441-2000-001</v>
          </cell>
          <cell r="I18331">
            <v>150000</v>
          </cell>
        </row>
        <row r="18332">
          <cell r="A18332" t="str">
            <v>CCIN002441-3000-001</v>
          </cell>
          <cell r="I18332">
            <v>100000</v>
          </cell>
        </row>
        <row r="18333">
          <cell r="A18333" t="str">
            <v>CCIN002441-4000-001</v>
          </cell>
          <cell r="I18333">
            <v>300000</v>
          </cell>
        </row>
        <row r="18334">
          <cell r="A18334" t="str">
            <v>CCIN002442-1000-001</v>
          </cell>
          <cell r="I18334">
            <v>250000</v>
          </cell>
        </row>
        <row r="18335">
          <cell r="A18335" t="str">
            <v>CCIN002442-2000-001</v>
          </cell>
          <cell r="I18335">
            <v>250000</v>
          </cell>
        </row>
        <row r="18336">
          <cell r="A18336" t="str">
            <v>CCIN002443-1000-001</v>
          </cell>
          <cell r="I18336">
            <v>200000</v>
          </cell>
        </row>
        <row r="18337">
          <cell r="A18337" t="str">
            <v>CCIN002443-2000-001</v>
          </cell>
          <cell r="I18337">
            <v>111277</v>
          </cell>
        </row>
        <row r="18338">
          <cell r="A18338" t="str">
            <v>CCIN002444-10000-001</v>
          </cell>
          <cell r="I18338">
            <v>200000</v>
          </cell>
        </row>
        <row r="18339">
          <cell r="A18339" t="str">
            <v>CCIN002444-11000-001</v>
          </cell>
          <cell r="I18339">
            <v>100000</v>
          </cell>
        </row>
        <row r="18340">
          <cell r="A18340" t="str">
            <v>CCIN002444-13000-001</v>
          </cell>
          <cell r="I18340">
            <v>400000</v>
          </cell>
        </row>
        <row r="18341">
          <cell r="A18341" t="str">
            <v>CCIN002444-2000-001</v>
          </cell>
          <cell r="I18341">
            <v>1600000</v>
          </cell>
        </row>
        <row r="18342">
          <cell r="A18342" t="str">
            <v>CCIN002444-3000-001</v>
          </cell>
          <cell r="I18342">
            <v>100000</v>
          </cell>
        </row>
        <row r="18343">
          <cell r="A18343" t="str">
            <v>CCIN002444-4000-001</v>
          </cell>
          <cell r="I18343">
            <v>100000</v>
          </cell>
        </row>
        <row r="18344">
          <cell r="A18344" t="str">
            <v>CCIN002444-5000-001</v>
          </cell>
          <cell r="I18344">
            <v>200000</v>
          </cell>
        </row>
        <row r="18345">
          <cell r="A18345" t="str">
            <v>CCIN002444-6000-001</v>
          </cell>
          <cell r="I18345">
            <v>150000</v>
          </cell>
        </row>
        <row r="18346">
          <cell r="A18346" t="str">
            <v>CCIN002444-7000-001</v>
          </cell>
          <cell r="I18346">
            <v>100000</v>
          </cell>
        </row>
        <row r="18347">
          <cell r="A18347" t="str">
            <v>CCIN002444-8000-001</v>
          </cell>
          <cell r="I18347">
            <v>1600000</v>
          </cell>
        </row>
        <row r="18348">
          <cell r="A18348" t="str">
            <v>CCIN002445-1000-001</v>
          </cell>
          <cell r="I18348">
            <v>32000</v>
          </cell>
        </row>
        <row r="18349">
          <cell r="A18349" t="str">
            <v>CCIN002445-2000-001</v>
          </cell>
          <cell r="I18349">
            <v>16000</v>
          </cell>
        </row>
        <row r="18350">
          <cell r="A18350" t="str">
            <v>CCIN002446-1000-001</v>
          </cell>
          <cell r="I18350">
            <v>300000</v>
          </cell>
        </row>
        <row r="18351">
          <cell r="A18351" t="str">
            <v>CCIN002446-2000-001</v>
          </cell>
          <cell r="I18351">
            <v>50000</v>
          </cell>
        </row>
        <row r="18352">
          <cell r="A18352" t="str">
            <v>CCIN002446-3000-001</v>
          </cell>
          <cell r="I18352">
            <v>60000</v>
          </cell>
        </row>
        <row r="18353">
          <cell r="A18353" t="str">
            <v>CCIN002447-1000-001</v>
          </cell>
          <cell r="I18353">
            <v>35000</v>
          </cell>
        </row>
        <row r="18354">
          <cell r="A18354" t="str">
            <v>CCIN002448-1000-001</v>
          </cell>
          <cell r="I18354">
            <v>28157</v>
          </cell>
        </row>
        <row r="18355">
          <cell r="A18355" t="str">
            <v>CCIN002450-1000-001</v>
          </cell>
          <cell r="I18355">
            <v>145262</v>
          </cell>
        </row>
        <row r="18356">
          <cell r="A18356" t="str">
            <v>CCIN002451-1000-001</v>
          </cell>
          <cell r="I18356">
            <v>75000</v>
          </cell>
        </row>
        <row r="18357">
          <cell r="A18357" t="str">
            <v>CCIN002452-1000-001</v>
          </cell>
          <cell r="I18357">
            <v>1224000</v>
          </cell>
        </row>
        <row r="18358">
          <cell r="A18358" t="str">
            <v>CCIN002453-1000-001</v>
          </cell>
          <cell r="I18358">
            <v>437000</v>
          </cell>
        </row>
        <row r="18359">
          <cell r="A18359" t="str">
            <v>CCIN002454-1000-001</v>
          </cell>
          <cell r="I18359">
            <v>200000</v>
          </cell>
        </row>
        <row r="18360">
          <cell r="A18360" t="str">
            <v>CCIN002454-2000-001</v>
          </cell>
          <cell r="I18360">
            <v>140500</v>
          </cell>
        </row>
        <row r="18361">
          <cell r="A18361" t="str">
            <v>CCIN002454-3000-001</v>
          </cell>
          <cell r="I18361">
            <v>113500</v>
          </cell>
        </row>
        <row r="18362">
          <cell r="A18362" t="str">
            <v>CCIN002454-4000-001</v>
          </cell>
          <cell r="I18362">
            <v>365000</v>
          </cell>
        </row>
        <row r="18363">
          <cell r="A18363" t="str">
            <v>CCIN002454-5000-001</v>
          </cell>
          <cell r="I18363">
            <v>190500</v>
          </cell>
        </row>
        <row r="18364">
          <cell r="A18364" t="str">
            <v>CCIN002454-6000-001</v>
          </cell>
          <cell r="I18364">
            <v>202600</v>
          </cell>
        </row>
        <row r="18365">
          <cell r="A18365" t="str">
            <v>CCIN002455-1000-001</v>
          </cell>
          <cell r="I18365">
            <v>20000</v>
          </cell>
        </row>
        <row r="18366">
          <cell r="A18366" t="str">
            <v>CCIN002456-1000-001</v>
          </cell>
          <cell r="I18366">
            <v>27500</v>
          </cell>
        </row>
        <row r="18367">
          <cell r="A18367" t="str">
            <v>CCIN002456-2000-001</v>
          </cell>
          <cell r="I18367">
            <v>7500</v>
          </cell>
        </row>
        <row r="18368">
          <cell r="A18368" t="str">
            <v>CCIN002457-1000-001</v>
          </cell>
          <cell r="I18368">
            <v>13090</v>
          </cell>
        </row>
        <row r="18369">
          <cell r="A18369" t="str">
            <v>CCIN002458-3000-001</v>
          </cell>
          <cell r="I18369">
            <v>800000</v>
          </cell>
        </row>
        <row r="18370">
          <cell r="A18370" t="str">
            <v>CCIN002459-2000-001</v>
          </cell>
          <cell r="I18370">
            <v>450000</v>
          </cell>
        </row>
        <row r="18371">
          <cell r="A18371" t="str">
            <v>CCIN002460-1000-001</v>
          </cell>
          <cell r="I18371">
            <v>34000</v>
          </cell>
        </row>
        <row r="18372">
          <cell r="A18372" t="str">
            <v>CCIN002460-2000-001</v>
          </cell>
          <cell r="I18372">
            <v>100000</v>
          </cell>
        </row>
        <row r="18373">
          <cell r="A18373" t="str">
            <v>CCIN002461-1000-001</v>
          </cell>
          <cell r="I18373">
            <v>350000</v>
          </cell>
        </row>
        <row r="18374">
          <cell r="A18374" t="str">
            <v>CCIN002462-2000-001</v>
          </cell>
          <cell r="I18374">
            <v>78000</v>
          </cell>
        </row>
        <row r="18375">
          <cell r="A18375" t="str">
            <v>CCIN002463-1000-001</v>
          </cell>
          <cell r="I18375">
            <v>11250</v>
          </cell>
        </row>
        <row r="18376">
          <cell r="A18376" t="str">
            <v>CCIN002464-1000-001</v>
          </cell>
          <cell r="I18376">
            <v>150000</v>
          </cell>
        </row>
        <row r="18377">
          <cell r="A18377" t="str">
            <v>CCIN002464-2000-001</v>
          </cell>
          <cell r="I18377">
            <v>213405</v>
          </cell>
        </row>
        <row r="18378">
          <cell r="A18378" t="str">
            <v>CCIN002464-3000-001</v>
          </cell>
          <cell r="I18378">
            <v>350000</v>
          </cell>
        </row>
        <row r="18379">
          <cell r="A18379" t="str">
            <v>CCIN002465-1000-001</v>
          </cell>
          <cell r="I18379">
            <v>200000</v>
          </cell>
        </row>
        <row r="18380">
          <cell r="A18380" t="str">
            <v>CCIN002465-2000-001</v>
          </cell>
          <cell r="I18380">
            <v>277554</v>
          </cell>
        </row>
        <row r="18381">
          <cell r="A18381" t="str">
            <v>CCIN002466-2000-001</v>
          </cell>
          <cell r="I18381">
            <v>130000</v>
          </cell>
        </row>
        <row r="18382">
          <cell r="A18382" t="str">
            <v>CCIN002466-4000-001</v>
          </cell>
          <cell r="I18382">
            <v>30000</v>
          </cell>
        </row>
        <row r="18383">
          <cell r="A18383" t="str">
            <v>CCIN002466-6000-001</v>
          </cell>
          <cell r="I18383">
            <v>200000</v>
          </cell>
        </row>
        <row r="18384">
          <cell r="A18384" t="str">
            <v>CCIN002467-2000-001</v>
          </cell>
          <cell r="I18384">
            <v>300000</v>
          </cell>
        </row>
        <row r="18385">
          <cell r="A18385" t="str">
            <v>CCIN002467-3000-001</v>
          </cell>
          <cell r="I18385">
            <v>104792</v>
          </cell>
        </row>
        <row r="18386">
          <cell r="A18386" t="str">
            <v>CCIN002467-4000-001</v>
          </cell>
          <cell r="I18386">
            <v>50000</v>
          </cell>
        </row>
        <row r="18387">
          <cell r="A18387" t="str">
            <v>CCIN002467-5000-001</v>
          </cell>
          <cell r="I18387">
            <v>200000</v>
          </cell>
        </row>
        <row r="18388">
          <cell r="A18388" t="str">
            <v>CCIN002467-6000-001</v>
          </cell>
          <cell r="I18388">
            <v>100000</v>
          </cell>
        </row>
        <row r="18389">
          <cell r="A18389" t="str">
            <v>CCIN002467-7000-001</v>
          </cell>
          <cell r="I18389">
            <v>128298</v>
          </cell>
        </row>
        <row r="18390">
          <cell r="A18390" t="str">
            <v>CCIN002467-8000-001</v>
          </cell>
          <cell r="I18390">
            <v>330000</v>
          </cell>
        </row>
        <row r="18391">
          <cell r="A18391" t="str">
            <v>CCIN002467-9000-001</v>
          </cell>
          <cell r="I18391">
            <v>800000</v>
          </cell>
        </row>
        <row r="18392">
          <cell r="A18392" t="str">
            <v>CCIN002468-1000-001</v>
          </cell>
          <cell r="I18392">
            <v>250000</v>
          </cell>
        </row>
        <row r="18393">
          <cell r="A18393" t="str">
            <v>CCIN002473-1000-001</v>
          </cell>
          <cell r="I18393">
            <v>350000</v>
          </cell>
        </row>
        <row r="18394">
          <cell r="A18394" t="str">
            <v>CCIN002474-1000-001</v>
          </cell>
          <cell r="I18394">
            <v>1075107</v>
          </cell>
        </row>
        <row r="18395">
          <cell r="A18395" t="str">
            <v>CCIN002475-1000-001</v>
          </cell>
          <cell r="I18395">
            <v>45000</v>
          </cell>
        </row>
        <row r="18396">
          <cell r="A18396" t="str">
            <v>CCIN002476-1000-001</v>
          </cell>
          <cell r="I18396">
            <v>550000</v>
          </cell>
        </row>
        <row r="18397">
          <cell r="A18397" t="str">
            <v>CCIN002476-2000-001</v>
          </cell>
          <cell r="I18397">
            <v>30000</v>
          </cell>
        </row>
        <row r="18398">
          <cell r="A18398" t="str">
            <v>CCIN002476-3000-001</v>
          </cell>
          <cell r="I18398">
            <v>30000</v>
          </cell>
        </row>
        <row r="18399">
          <cell r="A18399" t="str">
            <v>CCIN002476-4000-001</v>
          </cell>
          <cell r="I18399">
            <v>30000</v>
          </cell>
        </row>
        <row r="18400">
          <cell r="A18400" t="str">
            <v>CCIN002476-6000-001</v>
          </cell>
          <cell r="I18400">
            <v>50000</v>
          </cell>
        </row>
        <row r="18401">
          <cell r="A18401" t="str">
            <v>CCIN002477-1000-001</v>
          </cell>
          <cell r="I18401">
            <v>50000</v>
          </cell>
        </row>
        <row r="18402">
          <cell r="A18402" t="str">
            <v>CCIN002478-1000-001</v>
          </cell>
          <cell r="I18402">
            <v>1000000</v>
          </cell>
        </row>
        <row r="18403">
          <cell r="A18403" t="str">
            <v>CCIN002479-1000-001</v>
          </cell>
          <cell r="I18403">
            <v>600000</v>
          </cell>
        </row>
        <row r="18404">
          <cell r="A18404" t="str">
            <v>CCIN002479-2000-001</v>
          </cell>
          <cell r="I18404">
            <v>336598</v>
          </cell>
        </row>
        <row r="18405">
          <cell r="A18405" t="str">
            <v>CCIN002480-1000-001</v>
          </cell>
          <cell r="I18405">
            <v>468000</v>
          </cell>
        </row>
        <row r="18406">
          <cell r="A18406" t="str">
            <v>CCIN002480-2000-001</v>
          </cell>
          <cell r="I18406">
            <v>500000</v>
          </cell>
        </row>
        <row r="18407">
          <cell r="A18407" t="str">
            <v>CCIN002480-3000-001</v>
          </cell>
          <cell r="I18407">
            <v>500000</v>
          </cell>
        </row>
        <row r="18408">
          <cell r="A18408" t="str">
            <v>CCIN002481-1000-001</v>
          </cell>
          <cell r="I18408">
            <v>15000</v>
          </cell>
        </row>
        <row r="18409">
          <cell r="A18409" t="str">
            <v>CCIN002483-1000-001</v>
          </cell>
          <cell r="I18409">
            <v>125000</v>
          </cell>
        </row>
        <row r="18410">
          <cell r="A18410" t="str">
            <v>CCIN002485-1000-001</v>
          </cell>
          <cell r="I18410">
            <v>228000</v>
          </cell>
        </row>
        <row r="18411">
          <cell r="A18411" t="str">
            <v>CCIN002485-2000-001</v>
          </cell>
          <cell r="I18411">
            <v>400000</v>
          </cell>
        </row>
        <row r="18412">
          <cell r="A18412" t="str">
            <v>CCIN002485-3000-001</v>
          </cell>
          <cell r="I18412">
            <v>421458</v>
          </cell>
        </row>
        <row r="18413">
          <cell r="A18413" t="str">
            <v>CCIN002487-1000-001</v>
          </cell>
          <cell r="I18413">
            <v>300000</v>
          </cell>
        </row>
        <row r="18414">
          <cell r="A18414" t="str">
            <v>CCIN002487-3000-001</v>
          </cell>
          <cell r="I18414">
            <v>100000</v>
          </cell>
        </row>
        <row r="18415">
          <cell r="A18415" t="str">
            <v>CCIN002487-4000-001</v>
          </cell>
          <cell r="I18415">
            <v>40000</v>
          </cell>
        </row>
        <row r="18416">
          <cell r="A18416" t="str">
            <v>CCIN002489-1000-001</v>
          </cell>
          <cell r="I18416">
            <v>115500</v>
          </cell>
        </row>
        <row r="18417">
          <cell r="A18417" t="str">
            <v>CCIN002490-1000-001</v>
          </cell>
          <cell r="I18417">
            <v>252000</v>
          </cell>
        </row>
        <row r="18418">
          <cell r="A18418" t="str">
            <v>CCIN002491-1000-001</v>
          </cell>
          <cell r="I18418">
            <v>228000</v>
          </cell>
        </row>
        <row r="18419">
          <cell r="A18419" t="str">
            <v>CCIN002491-2000-001</v>
          </cell>
          <cell r="I18419">
            <v>54000</v>
          </cell>
        </row>
        <row r="18420">
          <cell r="A18420" t="str">
            <v>CCIN002491-3000-001</v>
          </cell>
          <cell r="I18420">
            <v>80000</v>
          </cell>
        </row>
        <row r="18421">
          <cell r="A18421" t="str">
            <v>CCIN002491-4000-001</v>
          </cell>
          <cell r="I18421">
            <v>120000</v>
          </cell>
        </row>
        <row r="18422">
          <cell r="A18422" t="str">
            <v>CCIN002492-1000-001</v>
          </cell>
          <cell r="I18422">
            <v>61017</v>
          </cell>
        </row>
        <row r="18423">
          <cell r="A18423" t="str">
            <v>CCIN002493-1000-001</v>
          </cell>
          <cell r="I18423">
            <v>600000</v>
          </cell>
        </row>
        <row r="18424">
          <cell r="A18424" t="str">
            <v>CCIN002493-2000-001</v>
          </cell>
          <cell r="I18424">
            <v>100000</v>
          </cell>
        </row>
        <row r="18425">
          <cell r="A18425" t="str">
            <v>CCIN002493-3000-001</v>
          </cell>
          <cell r="I18425">
            <v>400000</v>
          </cell>
        </row>
        <row r="18426">
          <cell r="A18426" t="str">
            <v>CCIN002494-1000-001</v>
          </cell>
          <cell r="I18426">
            <v>120000</v>
          </cell>
        </row>
        <row r="18427">
          <cell r="A18427" t="str">
            <v>CCIN002495-1000-001</v>
          </cell>
          <cell r="I18427">
            <v>100000</v>
          </cell>
        </row>
        <row r="18428">
          <cell r="A18428" t="str">
            <v>CCIN002495-2000-001</v>
          </cell>
          <cell r="I18428">
            <v>10000</v>
          </cell>
        </row>
        <row r="18429">
          <cell r="A18429" t="str">
            <v>CCIN002495-3000-001</v>
          </cell>
          <cell r="I18429">
            <v>140000</v>
          </cell>
        </row>
        <row r="18430">
          <cell r="A18430" t="str">
            <v>CCIN002495-4000-001</v>
          </cell>
          <cell r="I18430">
            <v>160000</v>
          </cell>
        </row>
        <row r="18431">
          <cell r="A18431" t="str">
            <v>CCIN002495-5000-001</v>
          </cell>
          <cell r="I18431">
            <v>200000</v>
          </cell>
        </row>
        <row r="18432">
          <cell r="A18432" t="str">
            <v>CCIN002496-1000-001</v>
          </cell>
          <cell r="I18432">
            <v>188000</v>
          </cell>
        </row>
        <row r="18433">
          <cell r="A18433" t="str">
            <v>CCIN002496-3000-001</v>
          </cell>
          <cell r="I18433">
            <v>188000</v>
          </cell>
        </row>
        <row r="18434">
          <cell r="A18434" t="str">
            <v>CCIN002497-1000-001</v>
          </cell>
          <cell r="I18434">
            <v>200000</v>
          </cell>
        </row>
        <row r="18435">
          <cell r="A18435" t="str">
            <v>CCIN002497-2000-001</v>
          </cell>
          <cell r="I18435">
            <v>236872</v>
          </cell>
        </row>
        <row r="18436">
          <cell r="A18436" t="str">
            <v>CCIN002499-10000-001</v>
          </cell>
          <cell r="I18436">
            <v>500000</v>
          </cell>
        </row>
        <row r="18437">
          <cell r="A18437" t="str">
            <v>CCIN002499-1000-001</v>
          </cell>
          <cell r="I18437">
            <v>220000</v>
          </cell>
        </row>
        <row r="18438">
          <cell r="A18438" t="str">
            <v>CCIN002499-2000-001</v>
          </cell>
          <cell r="I18438">
            <v>300000</v>
          </cell>
        </row>
        <row r="18439">
          <cell r="A18439" t="str">
            <v>CCIN002499-3000-001</v>
          </cell>
          <cell r="I18439">
            <v>90000</v>
          </cell>
        </row>
        <row r="18440">
          <cell r="A18440" t="str">
            <v>CCIN002499-4000-001</v>
          </cell>
          <cell r="I18440">
            <v>220000</v>
          </cell>
        </row>
        <row r="18441">
          <cell r="A18441" t="str">
            <v>CCIN002499-5000-001</v>
          </cell>
          <cell r="I18441">
            <v>25000</v>
          </cell>
        </row>
        <row r="18442">
          <cell r="A18442" t="str">
            <v>CCIN002499-8000-001</v>
          </cell>
          <cell r="I18442">
            <v>150000</v>
          </cell>
        </row>
        <row r="18443">
          <cell r="A18443" t="str">
            <v>CCIN002499-9000-001</v>
          </cell>
          <cell r="I18443">
            <v>70000</v>
          </cell>
        </row>
        <row r="18444">
          <cell r="A18444" t="str">
            <v>CCIN002500-1000-001</v>
          </cell>
          <cell r="I18444">
            <v>240000</v>
          </cell>
        </row>
        <row r="18445">
          <cell r="A18445" t="str">
            <v>CCIN002501-1000-001</v>
          </cell>
          <cell r="I18445">
            <v>480000</v>
          </cell>
        </row>
        <row r="18446">
          <cell r="A18446" t="str">
            <v>CCIN002501-2000-001</v>
          </cell>
          <cell r="I18446">
            <v>120000</v>
          </cell>
        </row>
        <row r="18447">
          <cell r="A18447" t="str">
            <v>CCIN002502-1000-001</v>
          </cell>
          <cell r="I18447">
            <v>626969</v>
          </cell>
        </row>
        <row r="18448">
          <cell r="A18448" t="str">
            <v>CCIN002502-2000-001</v>
          </cell>
          <cell r="I18448">
            <v>700000</v>
          </cell>
        </row>
        <row r="18449">
          <cell r="A18449" t="str">
            <v>CCIN002502-3000-001</v>
          </cell>
          <cell r="I18449">
            <v>838126</v>
          </cell>
        </row>
        <row r="18450">
          <cell r="A18450" t="str">
            <v>CCIN002502-4000-001</v>
          </cell>
          <cell r="I18450">
            <v>525626</v>
          </cell>
        </row>
        <row r="18451">
          <cell r="A18451" t="str">
            <v>CCIN002502-5000-001</v>
          </cell>
          <cell r="I18451">
            <v>300000</v>
          </cell>
        </row>
        <row r="18452">
          <cell r="A18452" t="str">
            <v>CCIN002503-1000-001</v>
          </cell>
          <cell r="I18452">
            <v>480000</v>
          </cell>
        </row>
        <row r="18453">
          <cell r="A18453" t="str">
            <v>CCIN002504-1000-001</v>
          </cell>
          <cell r="I18453">
            <v>80000</v>
          </cell>
        </row>
        <row r="18454">
          <cell r="A18454" t="str">
            <v>CCIN002505-1000-001</v>
          </cell>
          <cell r="I18454">
            <v>28000</v>
          </cell>
        </row>
        <row r="18455">
          <cell r="A18455" t="str">
            <v>CCIN002505-3000-001</v>
          </cell>
          <cell r="I18455">
            <v>87450</v>
          </cell>
        </row>
        <row r="18456">
          <cell r="A18456" t="str">
            <v>CCIN002505-4000-001</v>
          </cell>
          <cell r="I18456">
            <v>63450</v>
          </cell>
        </row>
        <row r="18457">
          <cell r="A18457" t="str">
            <v>CCIN002505-5000-001</v>
          </cell>
          <cell r="I18457">
            <v>598560</v>
          </cell>
        </row>
        <row r="18458">
          <cell r="A18458" t="str">
            <v>CCIN002505-6000-001</v>
          </cell>
          <cell r="I18458">
            <v>237500</v>
          </cell>
        </row>
        <row r="18459">
          <cell r="A18459" t="str">
            <v>CCIN002505-7000-001</v>
          </cell>
          <cell r="I18459">
            <v>200000</v>
          </cell>
        </row>
        <row r="18460">
          <cell r="A18460" t="str">
            <v>CCIN002506-10000-001</v>
          </cell>
          <cell r="I18460">
            <v>200000</v>
          </cell>
        </row>
        <row r="18461">
          <cell r="A18461" t="str">
            <v>CCIN002506-1000-001</v>
          </cell>
          <cell r="I18461">
            <v>3000000</v>
          </cell>
        </row>
        <row r="18462">
          <cell r="A18462" t="str">
            <v>CCIN002506-12000-001</v>
          </cell>
          <cell r="I18462">
            <v>1000000</v>
          </cell>
        </row>
        <row r="18463">
          <cell r="A18463" t="str">
            <v>CCIN002506-13000-001</v>
          </cell>
          <cell r="I18463">
            <v>420000</v>
          </cell>
        </row>
        <row r="18464">
          <cell r="A18464" t="str">
            <v>CCIN002506-14000-001</v>
          </cell>
          <cell r="I18464">
            <v>1000000</v>
          </cell>
        </row>
        <row r="18465">
          <cell r="A18465" t="str">
            <v>CCIN002506-15000-001</v>
          </cell>
          <cell r="I18465">
            <v>300000</v>
          </cell>
        </row>
        <row r="18466">
          <cell r="A18466" t="str">
            <v>CCIN002506-16000-001</v>
          </cell>
          <cell r="I18466">
            <v>1000000</v>
          </cell>
        </row>
        <row r="18467">
          <cell r="A18467" t="str">
            <v>CCIN002506-3000-001</v>
          </cell>
          <cell r="I18467">
            <v>200000</v>
          </cell>
        </row>
        <row r="18468">
          <cell r="A18468" t="str">
            <v>CCIN002506-4000-001</v>
          </cell>
          <cell r="I18468">
            <v>200000</v>
          </cell>
        </row>
        <row r="18469">
          <cell r="A18469" t="str">
            <v>CCIN002506-5000-001</v>
          </cell>
          <cell r="I18469">
            <v>200000</v>
          </cell>
        </row>
        <row r="18470">
          <cell r="A18470" t="str">
            <v>CCIN002506-6000-001</v>
          </cell>
          <cell r="I18470">
            <v>200000</v>
          </cell>
        </row>
        <row r="18471">
          <cell r="A18471" t="str">
            <v>CCIN002506-7000-001</v>
          </cell>
          <cell r="I18471">
            <v>200000</v>
          </cell>
        </row>
        <row r="18472">
          <cell r="A18472" t="str">
            <v>CCIN002506-9000-001</v>
          </cell>
          <cell r="I18472">
            <v>400000</v>
          </cell>
        </row>
        <row r="18473">
          <cell r="A18473" t="str">
            <v>CCIN002507-1000-001</v>
          </cell>
          <cell r="I18473">
            <v>300000</v>
          </cell>
        </row>
        <row r="18474">
          <cell r="A18474" t="str">
            <v>CCIN002507-2000-001</v>
          </cell>
          <cell r="I18474">
            <v>25000</v>
          </cell>
        </row>
        <row r="18475">
          <cell r="A18475" t="str">
            <v>CCIN002507-5000-001</v>
          </cell>
          <cell r="I18475">
            <v>145852</v>
          </cell>
        </row>
        <row r="18476">
          <cell r="A18476" t="str">
            <v>CCIN002507-6000-001</v>
          </cell>
          <cell r="I18476">
            <v>20000</v>
          </cell>
        </row>
        <row r="18477">
          <cell r="A18477" t="str">
            <v>CCIN002507-8000-001</v>
          </cell>
          <cell r="I18477">
            <v>300000</v>
          </cell>
        </row>
        <row r="18478">
          <cell r="A18478" t="str">
            <v>CCIN002507-9000-001</v>
          </cell>
          <cell r="I18478">
            <v>516557</v>
          </cell>
        </row>
        <row r="18479">
          <cell r="A18479" t="str">
            <v>CCIN002508-1000-001</v>
          </cell>
          <cell r="I18479">
            <v>800000</v>
          </cell>
        </row>
        <row r="18480">
          <cell r="A18480" t="str">
            <v>CCIN002508-2000-001</v>
          </cell>
          <cell r="I18480">
            <v>800000</v>
          </cell>
        </row>
        <row r="18481">
          <cell r="A18481" t="str">
            <v>CCIN002508-3000-001</v>
          </cell>
          <cell r="I18481">
            <v>300000</v>
          </cell>
        </row>
        <row r="18482">
          <cell r="A18482" t="str">
            <v>CCIN002509-1000-001</v>
          </cell>
          <cell r="I18482">
            <v>120000</v>
          </cell>
        </row>
        <row r="18483">
          <cell r="A18483" t="str">
            <v>CCIN002510-1000-001</v>
          </cell>
          <cell r="I18483">
            <v>168000</v>
          </cell>
        </row>
        <row r="18484">
          <cell r="A18484" t="str">
            <v>CCIN002511-1000-001</v>
          </cell>
          <cell r="I18484">
            <v>1075107</v>
          </cell>
        </row>
        <row r="18485">
          <cell r="A18485" t="str">
            <v>CCIN002511-11000-001</v>
          </cell>
          <cell r="I18485">
            <v>300000</v>
          </cell>
        </row>
        <row r="18486">
          <cell r="A18486" t="str">
            <v>CCIN002511-2000-001</v>
          </cell>
          <cell r="I18486">
            <v>100000</v>
          </cell>
        </row>
        <row r="18487">
          <cell r="A18487" t="str">
            <v>CCIN002511-3000-001</v>
          </cell>
          <cell r="I18487">
            <v>100000</v>
          </cell>
        </row>
        <row r="18488">
          <cell r="A18488" t="str">
            <v>CCIN002511-4000-001</v>
          </cell>
          <cell r="I18488">
            <v>200000</v>
          </cell>
        </row>
        <row r="18489">
          <cell r="A18489" t="str">
            <v>CCIN002511-7000-001</v>
          </cell>
          <cell r="I18489">
            <v>200000</v>
          </cell>
        </row>
        <row r="18490">
          <cell r="A18490" t="str">
            <v>CCIN002511-8000-001</v>
          </cell>
          <cell r="I18490">
            <v>200000</v>
          </cell>
        </row>
        <row r="18491">
          <cell r="A18491" t="str">
            <v>CCIN002511-9000-001</v>
          </cell>
          <cell r="I18491">
            <v>200000</v>
          </cell>
        </row>
        <row r="18492">
          <cell r="A18492" t="str">
            <v>CCIN002512-1000-001</v>
          </cell>
          <cell r="I18492">
            <v>200000</v>
          </cell>
        </row>
        <row r="18493">
          <cell r="A18493" t="str">
            <v>CCIN002513-1000-001</v>
          </cell>
          <cell r="I18493">
            <v>200000</v>
          </cell>
        </row>
        <row r="18494">
          <cell r="A18494" t="str">
            <v>CCIN002514-1000-001</v>
          </cell>
          <cell r="I18494">
            <v>185745</v>
          </cell>
        </row>
        <row r="18495">
          <cell r="A18495" t="str">
            <v>CCIN002515-4000-001</v>
          </cell>
          <cell r="I18495">
            <v>255000</v>
          </cell>
        </row>
        <row r="18496">
          <cell r="A18496" t="str">
            <v>CCIN002516-1000-001</v>
          </cell>
          <cell r="I18496">
            <v>45000</v>
          </cell>
        </row>
        <row r="18497">
          <cell r="A18497" t="str">
            <v>CCIN002517-1000-001</v>
          </cell>
          <cell r="I18497">
            <v>328000</v>
          </cell>
        </row>
        <row r="18498">
          <cell r="A18498" t="str">
            <v>CCIN002518-1000-001</v>
          </cell>
          <cell r="I18498">
            <v>200000</v>
          </cell>
        </row>
        <row r="18499">
          <cell r="A18499" t="str">
            <v>CCIN002519-1000-001</v>
          </cell>
          <cell r="I18499">
            <v>100000</v>
          </cell>
        </row>
        <row r="18500">
          <cell r="A18500" t="str">
            <v>CCIN002521-1000-001</v>
          </cell>
          <cell r="I18500">
            <v>3000000</v>
          </cell>
        </row>
        <row r="18501">
          <cell r="A18501" t="str">
            <v>CCIN002522-1000-001</v>
          </cell>
          <cell r="I18501">
            <v>400000</v>
          </cell>
        </row>
        <row r="18502">
          <cell r="A18502" t="str">
            <v>CCIN002524-1000-001</v>
          </cell>
          <cell r="I18502">
            <v>200000</v>
          </cell>
        </row>
        <row r="18503">
          <cell r="A18503" t="str">
            <v>CCIN002525-1000-001</v>
          </cell>
          <cell r="I18503">
            <v>2138937</v>
          </cell>
        </row>
        <row r="18504">
          <cell r="A18504" t="str">
            <v>CCIN002526-1000-001</v>
          </cell>
          <cell r="I18504">
            <v>328000</v>
          </cell>
        </row>
        <row r="18505">
          <cell r="A18505" t="str">
            <v>CCIN002527-10000-001</v>
          </cell>
          <cell r="I18505">
            <v>100000</v>
          </cell>
        </row>
        <row r="18506">
          <cell r="A18506" t="str">
            <v>CCIN002527-12000-001</v>
          </cell>
          <cell r="I18506">
            <v>200000</v>
          </cell>
        </row>
        <row r="18507">
          <cell r="A18507" t="str">
            <v>CCIN002527-13000-001</v>
          </cell>
          <cell r="I18507">
            <v>30000</v>
          </cell>
        </row>
        <row r="18508">
          <cell r="A18508" t="str">
            <v>CCIN002527-14000-001</v>
          </cell>
          <cell r="I18508">
            <v>40000</v>
          </cell>
        </row>
        <row r="18509">
          <cell r="A18509" t="str">
            <v>CCIN002527-3000-001</v>
          </cell>
          <cell r="I18509">
            <v>195000</v>
          </cell>
        </row>
        <row r="18510">
          <cell r="A18510" t="str">
            <v>CCIN002527-4000-001</v>
          </cell>
          <cell r="I18510">
            <v>40000</v>
          </cell>
        </row>
        <row r="18511">
          <cell r="A18511" t="str">
            <v>CCIN002527-5000-001</v>
          </cell>
          <cell r="I18511">
            <v>40000</v>
          </cell>
        </row>
        <row r="18512">
          <cell r="A18512" t="str">
            <v>CCIN002527-6000-001</v>
          </cell>
          <cell r="I18512">
            <v>40000</v>
          </cell>
        </row>
        <row r="18513">
          <cell r="A18513" t="str">
            <v>CCIN002527-7000-001</v>
          </cell>
          <cell r="I18513">
            <v>40000</v>
          </cell>
        </row>
        <row r="18514">
          <cell r="A18514" t="str">
            <v>CCIN002527-8000-001</v>
          </cell>
          <cell r="I18514">
            <v>40000</v>
          </cell>
        </row>
        <row r="18515">
          <cell r="A18515" t="str">
            <v>CCIN002527-9000-001</v>
          </cell>
          <cell r="I18515">
            <v>40000</v>
          </cell>
        </row>
        <row r="18516">
          <cell r="A18516" t="str">
            <v>CCIN002528-2000-001</v>
          </cell>
          <cell r="I18516">
            <v>320000</v>
          </cell>
        </row>
        <row r="18517">
          <cell r="A18517" t="str">
            <v>CCIN002528-3000-001</v>
          </cell>
          <cell r="I18517">
            <v>30000</v>
          </cell>
        </row>
        <row r="18518">
          <cell r="A18518" t="str">
            <v>CCIN002529-10000-001</v>
          </cell>
          <cell r="I18518">
            <v>150000</v>
          </cell>
        </row>
        <row r="18519">
          <cell r="A18519" t="str">
            <v>CCIN002529-1000-001</v>
          </cell>
          <cell r="I18519">
            <v>400000</v>
          </cell>
        </row>
        <row r="18520">
          <cell r="A18520" t="str">
            <v>CCIN002529-11000-001</v>
          </cell>
          <cell r="I18520">
            <v>400000</v>
          </cell>
        </row>
        <row r="18521">
          <cell r="A18521" t="str">
            <v>CCIN002529-12000-001</v>
          </cell>
          <cell r="I18521">
            <v>200000</v>
          </cell>
        </row>
        <row r="18522">
          <cell r="A18522" t="str">
            <v>CCIN002529-2000-001</v>
          </cell>
          <cell r="I18522">
            <v>50000</v>
          </cell>
        </row>
        <row r="18523">
          <cell r="A18523" t="str">
            <v>CCIN002529-3000-001</v>
          </cell>
          <cell r="I18523">
            <v>80000</v>
          </cell>
        </row>
        <row r="18524">
          <cell r="A18524" t="str">
            <v>CCIN002529-4000-001</v>
          </cell>
          <cell r="I18524">
            <v>100000</v>
          </cell>
        </row>
        <row r="18525">
          <cell r="A18525" t="str">
            <v>CCIN002529-5000-001</v>
          </cell>
          <cell r="I18525">
            <v>150000</v>
          </cell>
        </row>
        <row r="18526">
          <cell r="A18526" t="str">
            <v>CCIN002529-6000-001</v>
          </cell>
          <cell r="I18526">
            <v>200000</v>
          </cell>
        </row>
        <row r="18527">
          <cell r="A18527" t="str">
            <v>CCIN002529-7000-001</v>
          </cell>
          <cell r="I18527">
            <v>150000</v>
          </cell>
        </row>
        <row r="18528">
          <cell r="A18528" t="str">
            <v>CCIN002529-8000-001</v>
          </cell>
          <cell r="I18528">
            <v>100000</v>
          </cell>
        </row>
        <row r="18529">
          <cell r="A18529" t="str">
            <v>CCIN002529-9000-001</v>
          </cell>
          <cell r="I18529">
            <v>50000</v>
          </cell>
        </row>
        <row r="18530">
          <cell r="A18530" t="str">
            <v>CCIN002530-1000-001</v>
          </cell>
          <cell r="I18530">
            <v>650000</v>
          </cell>
        </row>
        <row r="18531">
          <cell r="A18531" t="str">
            <v>CCIN002531-1000-001</v>
          </cell>
          <cell r="I18531">
            <v>200000</v>
          </cell>
        </row>
        <row r="18532">
          <cell r="A18532" t="str">
            <v>CCIN002531-2000-001</v>
          </cell>
          <cell r="I18532">
            <v>250000</v>
          </cell>
        </row>
        <row r="18533">
          <cell r="A18533" t="str">
            <v>CCIN002531-3000-001</v>
          </cell>
          <cell r="I18533">
            <v>300000</v>
          </cell>
        </row>
        <row r="18534">
          <cell r="A18534" t="str">
            <v>CCIN002531-5000-001</v>
          </cell>
          <cell r="I18534">
            <v>250000</v>
          </cell>
        </row>
        <row r="18535">
          <cell r="A18535" t="str">
            <v>CCIN002531-6000-001</v>
          </cell>
          <cell r="I18535">
            <v>200000</v>
          </cell>
        </row>
        <row r="18536">
          <cell r="A18536" t="str">
            <v>CCIN002532-1000-001</v>
          </cell>
          <cell r="I18536">
            <v>145000</v>
          </cell>
        </row>
        <row r="18537">
          <cell r="A18537" t="str">
            <v>CCIN002532-2000-001</v>
          </cell>
          <cell r="I18537">
            <v>30000</v>
          </cell>
        </row>
        <row r="18538">
          <cell r="A18538" t="str">
            <v>CCIN002535-1000-001</v>
          </cell>
          <cell r="I18538">
            <v>1000000</v>
          </cell>
        </row>
        <row r="18539">
          <cell r="A18539" t="str">
            <v>CCIN002535-2000-001</v>
          </cell>
          <cell r="I18539">
            <v>1000000</v>
          </cell>
        </row>
        <row r="18540">
          <cell r="A18540" t="str">
            <v>CCIN002537-1000-001</v>
          </cell>
          <cell r="I18540">
            <v>220000</v>
          </cell>
        </row>
        <row r="18541">
          <cell r="A18541" t="str">
            <v>CCIN002538-1000-001</v>
          </cell>
          <cell r="I18541">
            <v>250000</v>
          </cell>
        </row>
        <row r="18542">
          <cell r="A18542" t="str">
            <v>CCIN002540-1000-001</v>
          </cell>
          <cell r="I18542">
            <v>850000</v>
          </cell>
        </row>
        <row r="18543">
          <cell r="A18543" t="str">
            <v>CCIN002540-2000-001</v>
          </cell>
          <cell r="I18543">
            <v>107022</v>
          </cell>
        </row>
        <row r="18544">
          <cell r="A18544" t="str">
            <v>CCIN002541-1000-001</v>
          </cell>
          <cell r="I18544">
            <v>72930</v>
          </cell>
        </row>
        <row r="18545">
          <cell r="A18545" t="str">
            <v>CCIN002542-1000-001</v>
          </cell>
          <cell r="I18545">
            <v>2138937</v>
          </cell>
        </row>
        <row r="18546">
          <cell r="A18546" t="str">
            <v>CCIN002543-1000-001</v>
          </cell>
          <cell r="I18546">
            <v>40000</v>
          </cell>
        </row>
        <row r="18547">
          <cell r="A18547" t="str">
            <v>CCIN002545-1000-001</v>
          </cell>
          <cell r="I18547">
            <v>140000</v>
          </cell>
        </row>
        <row r="18548">
          <cell r="A18548" t="str">
            <v>CCIN002546-1000-001</v>
          </cell>
          <cell r="I18548">
            <v>170852</v>
          </cell>
        </row>
        <row r="18549">
          <cell r="A18549" t="str">
            <v>CCIN002546-2000-001</v>
          </cell>
          <cell r="I18549">
            <v>50000</v>
          </cell>
        </row>
        <row r="18550">
          <cell r="A18550" t="str">
            <v>CCIN002548-1000-001</v>
          </cell>
          <cell r="I18550">
            <v>75107</v>
          </cell>
        </row>
        <row r="18551">
          <cell r="A18551" t="str">
            <v>CCIN002549-1000-001</v>
          </cell>
          <cell r="I18551">
            <v>120000</v>
          </cell>
        </row>
        <row r="18552">
          <cell r="A18552" t="str">
            <v>CCIN002549-4000-001</v>
          </cell>
          <cell r="I18552">
            <v>64294</v>
          </cell>
        </row>
        <row r="18553">
          <cell r="A18553" t="str">
            <v>CCIN002550-1000-001</v>
          </cell>
          <cell r="I18553">
            <v>300000</v>
          </cell>
        </row>
        <row r="18554">
          <cell r="A18554" t="str">
            <v>CCIN002552-1000-001</v>
          </cell>
          <cell r="I18554">
            <v>31600</v>
          </cell>
        </row>
        <row r="18555">
          <cell r="A18555" t="str">
            <v>CCIN002553-1000-001</v>
          </cell>
          <cell r="I18555">
            <v>350000</v>
          </cell>
        </row>
        <row r="18556">
          <cell r="A18556" t="str">
            <v>CCIN002554-1000-001</v>
          </cell>
          <cell r="I18556">
            <v>294000</v>
          </cell>
        </row>
        <row r="18557">
          <cell r="A18557" t="str">
            <v>CCIN002554-2000-001</v>
          </cell>
          <cell r="I18557">
            <v>91200</v>
          </cell>
        </row>
        <row r="18558">
          <cell r="A18558" t="str">
            <v>CCIN002554-3000-001</v>
          </cell>
          <cell r="I18558">
            <v>205200</v>
          </cell>
        </row>
        <row r="18559">
          <cell r="A18559" t="str">
            <v>CCIN002555-1000-001</v>
          </cell>
          <cell r="I18559">
            <v>600000</v>
          </cell>
        </row>
        <row r="18560">
          <cell r="A18560" t="str">
            <v>CCIN002555-2000-001</v>
          </cell>
          <cell r="I18560">
            <v>277500</v>
          </cell>
        </row>
        <row r="18561">
          <cell r="A18561" t="str">
            <v>CCIN002555-3000-001</v>
          </cell>
          <cell r="I18561">
            <v>600000</v>
          </cell>
        </row>
        <row r="18562">
          <cell r="A18562" t="str">
            <v>CCIN002556-1000-001</v>
          </cell>
          <cell r="I18562">
            <v>250000</v>
          </cell>
        </row>
        <row r="18563">
          <cell r="A18563" t="str">
            <v>CCIN002556-2000-001</v>
          </cell>
          <cell r="I18563">
            <v>50000</v>
          </cell>
        </row>
        <row r="18564">
          <cell r="A18564" t="str">
            <v>CCIN002557-2000-001</v>
          </cell>
          <cell r="I18564">
            <v>800000</v>
          </cell>
        </row>
        <row r="18565">
          <cell r="A18565" t="str">
            <v>CCIN002558-1000-001</v>
          </cell>
          <cell r="I18565">
            <v>300000</v>
          </cell>
        </row>
        <row r="18566">
          <cell r="A18566" t="str">
            <v>CCIN002559-1000-001</v>
          </cell>
          <cell r="I18566">
            <v>600000</v>
          </cell>
        </row>
        <row r="18567">
          <cell r="A18567" t="str">
            <v>CCIN002559-2000-001</v>
          </cell>
          <cell r="I18567">
            <v>600000</v>
          </cell>
        </row>
        <row r="18568">
          <cell r="A18568" t="str">
            <v>CCIN002561-2000-001</v>
          </cell>
          <cell r="I18568">
            <v>270000</v>
          </cell>
        </row>
        <row r="18569">
          <cell r="A18569" t="str">
            <v>CCIN002561-3000-001</v>
          </cell>
          <cell r="I18569">
            <v>50000</v>
          </cell>
        </row>
        <row r="18570">
          <cell r="A18570" t="str">
            <v>CCIN002561-4000-001</v>
          </cell>
          <cell r="I18570">
            <v>300000</v>
          </cell>
        </row>
        <row r="18571">
          <cell r="A18571" t="str">
            <v>CCIN002561-5000-001</v>
          </cell>
          <cell r="I18571">
            <v>100000</v>
          </cell>
        </row>
        <row r="18572">
          <cell r="A18572" t="str">
            <v>CCIN002561-6000-001</v>
          </cell>
          <cell r="I18572">
            <v>200000</v>
          </cell>
        </row>
        <row r="18573">
          <cell r="A18573" t="str">
            <v>CCIN002561-7000-001</v>
          </cell>
          <cell r="I18573">
            <v>44000</v>
          </cell>
        </row>
        <row r="18574">
          <cell r="A18574" t="str">
            <v>CCIN002562-1000-001</v>
          </cell>
          <cell r="I18574">
            <v>250000</v>
          </cell>
        </row>
        <row r="18575">
          <cell r="A18575" t="str">
            <v>CCIN002563-1000-001</v>
          </cell>
          <cell r="I18575">
            <v>120000</v>
          </cell>
        </row>
        <row r="18576">
          <cell r="A18576" t="str">
            <v>CCIN002564-2000-001</v>
          </cell>
          <cell r="I18576">
            <v>350000</v>
          </cell>
        </row>
        <row r="18577">
          <cell r="A18577" t="str">
            <v>CCIN002564-3000-001</v>
          </cell>
          <cell r="I18577">
            <v>50000</v>
          </cell>
        </row>
        <row r="18578">
          <cell r="A18578" t="str">
            <v>CCIN002564-4000-001</v>
          </cell>
          <cell r="I18578">
            <v>60000</v>
          </cell>
        </row>
        <row r="18579">
          <cell r="A18579" t="str">
            <v>CCIN002564-5000-001</v>
          </cell>
          <cell r="I18579">
            <v>200000</v>
          </cell>
        </row>
        <row r="18580">
          <cell r="A18580" t="str">
            <v>CCIN002564-6000-001</v>
          </cell>
          <cell r="I18580">
            <v>274000</v>
          </cell>
        </row>
        <row r="18581">
          <cell r="A18581" t="str">
            <v>CCIN002565-1000-001</v>
          </cell>
          <cell r="I18581">
            <v>553200</v>
          </cell>
        </row>
        <row r="18582">
          <cell r="A18582" t="str">
            <v>CCIN002566-1000-001</v>
          </cell>
          <cell r="I18582">
            <v>350000</v>
          </cell>
        </row>
        <row r="18583">
          <cell r="A18583" t="str">
            <v>CCIN002566-2000-001</v>
          </cell>
          <cell r="I18583">
            <v>350000</v>
          </cell>
        </row>
        <row r="18584">
          <cell r="A18584" t="str">
            <v>CCIN002566-3000-001</v>
          </cell>
          <cell r="I18584">
            <v>220000</v>
          </cell>
        </row>
        <row r="18585">
          <cell r="A18585" t="str">
            <v>CCIN002567-1000-001</v>
          </cell>
          <cell r="I18585">
            <v>147500</v>
          </cell>
        </row>
        <row r="18586">
          <cell r="A18586" t="str">
            <v>CCIN002568-1000-001</v>
          </cell>
          <cell r="I18586">
            <v>512000</v>
          </cell>
        </row>
        <row r="18587">
          <cell r="A18587" t="str">
            <v>CCIN002569-1000-001</v>
          </cell>
          <cell r="I18587">
            <v>1831674</v>
          </cell>
        </row>
        <row r="18588">
          <cell r="A18588" t="str">
            <v>CCIN002569-2000-001</v>
          </cell>
          <cell r="I18588">
            <v>1831674</v>
          </cell>
        </row>
        <row r="18589">
          <cell r="A18589" t="str">
            <v>CCIN002569-3000-001</v>
          </cell>
          <cell r="I18589">
            <v>1700000</v>
          </cell>
        </row>
        <row r="18590">
          <cell r="A18590" t="str">
            <v>CCIN002570-1000-001</v>
          </cell>
          <cell r="I18590">
            <v>200000</v>
          </cell>
        </row>
        <row r="18591">
          <cell r="A18591" t="str">
            <v>CCIN002570-2000-001</v>
          </cell>
          <cell r="I18591">
            <v>157017</v>
          </cell>
        </row>
        <row r="18592">
          <cell r="A18592" t="str">
            <v>CCIN002571-1000-001</v>
          </cell>
          <cell r="I18592">
            <v>41935</v>
          </cell>
        </row>
        <row r="18593">
          <cell r="A18593" t="str">
            <v>CCIN002571-2000-001</v>
          </cell>
          <cell r="I18593">
            <v>65000</v>
          </cell>
        </row>
        <row r="18594">
          <cell r="A18594" t="str">
            <v>CCIN002572-1000-001</v>
          </cell>
          <cell r="I18594">
            <v>170000</v>
          </cell>
        </row>
        <row r="18595">
          <cell r="A18595" t="str">
            <v>CCIN002572-2000-001</v>
          </cell>
          <cell r="I18595">
            <v>50000</v>
          </cell>
        </row>
        <row r="18596">
          <cell r="A18596" t="str">
            <v>CCIN002573-1000-001</v>
          </cell>
          <cell r="I18596">
            <v>280000</v>
          </cell>
        </row>
        <row r="18597">
          <cell r="A18597" t="str">
            <v>CCIN002573-2000-001</v>
          </cell>
          <cell r="I18597">
            <v>171000</v>
          </cell>
        </row>
        <row r="18598">
          <cell r="A18598" t="str">
            <v>CCIN002575-1000-001</v>
          </cell>
          <cell r="I18598">
            <v>41439</v>
          </cell>
        </row>
        <row r="18599">
          <cell r="A18599" t="str">
            <v>CCIN002576-1000-001</v>
          </cell>
          <cell r="I18599">
            <v>100000</v>
          </cell>
        </row>
        <row r="18600">
          <cell r="A18600" t="str">
            <v>CCIN002578-1000-001</v>
          </cell>
          <cell r="I18600">
            <v>100000</v>
          </cell>
        </row>
        <row r="18601">
          <cell r="A18601" t="str">
            <v>CCIN002579-1000-001</v>
          </cell>
          <cell r="I18601">
            <v>126880</v>
          </cell>
        </row>
        <row r="18602">
          <cell r="A18602" t="str">
            <v>CCIN002579-2000-001</v>
          </cell>
          <cell r="I18602">
            <v>300000</v>
          </cell>
        </row>
        <row r="18603">
          <cell r="A18603" t="str">
            <v>CCIN002580-1000-001</v>
          </cell>
          <cell r="I18603">
            <v>30000</v>
          </cell>
        </row>
        <row r="18604">
          <cell r="A18604" t="str">
            <v>CCIN002581-1000-001</v>
          </cell>
          <cell r="I18604">
            <v>300000</v>
          </cell>
        </row>
        <row r="18605">
          <cell r="A18605" t="str">
            <v>CCIN002581-3000-001</v>
          </cell>
          <cell r="I18605">
            <v>300000</v>
          </cell>
        </row>
        <row r="18606">
          <cell r="A18606" t="str">
            <v>CCIN002581-4000-001</v>
          </cell>
          <cell r="I18606">
            <v>300000</v>
          </cell>
        </row>
        <row r="18607">
          <cell r="A18607" t="str">
            <v>CCIN002582-1000-001</v>
          </cell>
          <cell r="I18607">
            <v>400000</v>
          </cell>
        </row>
        <row r="18608">
          <cell r="A18608" t="str">
            <v>CCIN002582-3000-001</v>
          </cell>
          <cell r="I18608">
            <v>1064316</v>
          </cell>
        </row>
        <row r="18609">
          <cell r="A18609" t="str">
            <v>CCIN002582-4000-001</v>
          </cell>
          <cell r="I18609">
            <v>500000</v>
          </cell>
        </row>
        <row r="18610">
          <cell r="A18610" t="str">
            <v>CCIN002582-5000-001</v>
          </cell>
          <cell r="I18610">
            <v>1264867</v>
          </cell>
        </row>
        <row r="18611">
          <cell r="A18611" t="str">
            <v>CCIN002583-1000-001</v>
          </cell>
          <cell r="I18611">
            <v>250000</v>
          </cell>
        </row>
        <row r="18612">
          <cell r="A18612" t="str">
            <v>CCIN002583-2000-001</v>
          </cell>
          <cell r="I18612">
            <v>560000</v>
          </cell>
        </row>
        <row r="18613">
          <cell r="A18613" t="str">
            <v>CCIN002584-1000-001</v>
          </cell>
          <cell r="I18613">
            <v>30000</v>
          </cell>
        </row>
        <row r="18614">
          <cell r="A18614" t="str">
            <v>CCIN002584-2000-001</v>
          </cell>
          <cell r="I18614">
            <v>30000</v>
          </cell>
        </row>
        <row r="18615">
          <cell r="A18615" t="str">
            <v>CCIN002585-1000-001</v>
          </cell>
          <cell r="I18615">
            <v>150000</v>
          </cell>
        </row>
        <row r="18616">
          <cell r="A18616" t="str">
            <v>CCIN002586-1000-001</v>
          </cell>
          <cell r="I18616">
            <v>150000</v>
          </cell>
        </row>
        <row r="18617">
          <cell r="A18617" t="str">
            <v>CCIN002587-3000-001</v>
          </cell>
          <cell r="I18617">
            <v>2138937</v>
          </cell>
        </row>
        <row r="18618">
          <cell r="A18618" t="str">
            <v>CCIN002587-5000-001</v>
          </cell>
          <cell r="I18618">
            <v>100000</v>
          </cell>
        </row>
        <row r="18619">
          <cell r="A18619" t="str">
            <v>CCIN002587-6000-001</v>
          </cell>
          <cell r="I18619">
            <v>200000</v>
          </cell>
        </row>
        <row r="18620">
          <cell r="A18620" t="str">
            <v>CCIN002587-7000-001</v>
          </cell>
          <cell r="I18620">
            <v>200000</v>
          </cell>
        </row>
        <row r="18621">
          <cell r="A18621" t="str">
            <v>CCIN002588-2000-001</v>
          </cell>
          <cell r="I18621">
            <v>250000</v>
          </cell>
        </row>
        <row r="18622">
          <cell r="A18622" t="str">
            <v>CCIN002589-1000-001</v>
          </cell>
          <cell r="I18622">
            <v>250000</v>
          </cell>
        </row>
        <row r="18623">
          <cell r="A18623" t="str">
            <v>CCIN002590-1000-001</v>
          </cell>
          <cell r="I18623">
            <v>38500</v>
          </cell>
        </row>
        <row r="18624">
          <cell r="A18624" t="str">
            <v>CCIN002591-1000-001</v>
          </cell>
          <cell r="I18624">
            <v>220000</v>
          </cell>
        </row>
        <row r="18625">
          <cell r="A18625" t="str">
            <v>CCIN002593-1000-001</v>
          </cell>
          <cell r="I18625">
            <v>26400</v>
          </cell>
        </row>
        <row r="18626">
          <cell r="A18626" t="str">
            <v>CCIN002593-2000-001</v>
          </cell>
          <cell r="I18626">
            <v>16000</v>
          </cell>
        </row>
        <row r="18627">
          <cell r="A18627" t="str">
            <v>CCIN002594-1000-001</v>
          </cell>
          <cell r="I18627">
            <v>260000</v>
          </cell>
        </row>
        <row r="18628">
          <cell r="A18628" t="str">
            <v>CCIN002595-1000-001</v>
          </cell>
          <cell r="I18628">
            <v>36630</v>
          </cell>
        </row>
        <row r="18629">
          <cell r="A18629" t="str">
            <v>CCIN002596-1000-001</v>
          </cell>
          <cell r="I18629">
            <v>24000</v>
          </cell>
        </row>
        <row r="18630">
          <cell r="A18630" t="str">
            <v>CCIN002597-1000-001</v>
          </cell>
          <cell r="I18630">
            <v>150000</v>
          </cell>
        </row>
        <row r="18631">
          <cell r="A18631" t="str">
            <v>CCIN002598-1000-001</v>
          </cell>
          <cell r="I18631">
            <v>4255958</v>
          </cell>
        </row>
        <row r="18632">
          <cell r="A18632" t="str">
            <v>CCIN002599-1000-001</v>
          </cell>
          <cell r="I18632">
            <v>180000</v>
          </cell>
        </row>
        <row r="18633">
          <cell r="A18633" t="str">
            <v>CCIN002599-2000-001</v>
          </cell>
          <cell r="I18633">
            <v>30000</v>
          </cell>
        </row>
        <row r="18634">
          <cell r="A18634" t="str">
            <v>CCIN002600-10000-001</v>
          </cell>
          <cell r="I18634">
            <v>200000</v>
          </cell>
        </row>
        <row r="18635">
          <cell r="A18635" t="str">
            <v>CCIN002600-1000-001</v>
          </cell>
          <cell r="I18635">
            <v>342631</v>
          </cell>
        </row>
        <row r="18636">
          <cell r="A18636" t="str">
            <v>CCIN002600-11000-001</v>
          </cell>
          <cell r="I18636">
            <v>200000</v>
          </cell>
        </row>
        <row r="18637">
          <cell r="A18637" t="str">
            <v>CCIN002600-2000-001</v>
          </cell>
          <cell r="I18637">
            <v>50000</v>
          </cell>
        </row>
        <row r="18638">
          <cell r="A18638" t="str">
            <v>CCIN002600-3000-001</v>
          </cell>
          <cell r="I18638">
            <v>100000</v>
          </cell>
        </row>
        <row r="18639">
          <cell r="A18639" t="str">
            <v>CCIN002600-4000-001</v>
          </cell>
          <cell r="I18639">
            <v>140000</v>
          </cell>
        </row>
        <row r="18640">
          <cell r="A18640" t="str">
            <v>CCIN002600-5000-001</v>
          </cell>
          <cell r="I18640">
            <v>140000</v>
          </cell>
        </row>
        <row r="18641">
          <cell r="A18641" t="str">
            <v>CCIN002600-6000-001</v>
          </cell>
          <cell r="I18641">
            <v>140000</v>
          </cell>
        </row>
        <row r="18642">
          <cell r="A18642" t="str">
            <v>CCIN002600-8000-001</v>
          </cell>
          <cell r="I18642">
            <v>200000</v>
          </cell>
        </row>
        <row r="18643">
          <cell r="A18643" t="str">
            <v>CCIN002600-9000-001</v>
          </cell>
          <cell r="I18643">
            <v>200000</v>
          </cell>
        </row>
        <row r="18644">
          <cell r="A18644" t="str">
            <v>CCIN002601-1000-001</v>
          </cell>
          <cell r="I18644">
            <v>286500</v>
          </cell>
        </row>
        <row r="18645">
          <cell r="A18645" t="str">
            <v>CCIN002601-2000-001</v>
          </cell>
          <cell r="I18645">
            <v>152250</v>
          </cell>
        </row>
        <row r="18646">
          <cell r="A18646" t="str">
            <v>CCIN002601-4000-001</v>
          </cell>
          <cell r="I18646">
            <v>133980</v>
          </cell>
        </row>
        <row r="18647">
          <cell r="A18647" t="str">
            <v>CCIN002601-5000-001</v>
          </cell>
          <cell r="I18647">
            <v>208800</v>
          </cell>
        </row>
        <row r="18648">
          <cell r="A18648" t="str">
            <v>CCIN002601-7000-001</v>
          </cell>
          <cell r="I18648">
            <v>245297</v>
          </cell>
        </row>
        <row r="18649">
          <cell r="A18649" t="str">
            <v>CCIN002602-2000-001</v>
          </cell>
          <cell r="I18649">
            <v>3150000</v>
          </cell>
        </row>
        <row r="18650">
          <cell r="A18650" t="str">
            <v>CCIN002603-10000-001</v>
          </cell>
          <cell r="I18650">
            <v>200000</v>
          </cell>
        </row>
        <row r="18651">
          <cell r="A18651" t="str">
            <v>CCIN002603-1000-001</v>
          </cell>
          <cell r="I18651">
            <v>100000</v>
          </cell>
        </row>
        <row r="18652">
          <cell r="A18652" t="str">
            <v>CCIN002603-11000-001</v>
          </cell>
          <cell r="I18652">
            <v>200000</v>
          </cell>
        </row>
        <row r="18653">
          <cell r="A18653" t="str">
            <v>CCIN002603-12000-001</v>
          </cell>
          <cell r="I18653">
            <v>200000</v>
          </cell>
        </row>
        <row r="18654">
          <cell r="A18654" t="str">
            <v>CCIN002603-13000-001</v>
          </cell>
          <cell r="I18654">
            <v>200000</v>
          </cell>
        </row>
        <row r="18655">
          <cell r="A18655" t="str">
            <v>CCIN002603-14000-001</v>
          </cell>
          <cell r="I18655">
            <v>200000</v>
          </cell>
        </row>
        <row r="18656">
          <cell r="A18656" t="str">
            <v>CCIN002603-15000-001</v>
          </cell>
          <cell r="I18656">
            <v>250000</v>
          </cell>
        </row>
        <row r="18657">
          <cell r="A18657" t="str">
            <v>CCIN002603-16000-001</v>
          </cell>
          <cell r="I18657">
            <v>250000</v>
          </cell>
        </row>
        <row r="18658">
          <cell r="A18658" t="str">
            <v>CCIN002603-17000-001</v>
          </cell>
          <cell r="I18658">
            <v>250000</v>
          </cell>
        </row>
        <row r="18659">
          <cell r="A18659" t="str">
            <v>CCIN002603-2000-001</v>
          </cell>
          <cell r="I18659">
            <v>200000</v>
          </cell>
        </row>
        <row r="18660">
          <cell r="A18660" t="str">
            <v>CCIN002603-3000-001</v>
          </cell>
          <cell r="I18660">
            <v>1384769</v>
          </cell>
        </row>
        <row r="18661">
          <cell r="A18661" t="str">
            <v>CCIN002603-4000-001</v>
          </cell>
          <cell r="I18661">
            <v>150000</v>
          </cell>
        </row>
        <row r="18662">
          <cell r="A18662" t="str">
            <v>CCIN002603-5000-001</v>
          </cell>
          <cell r="I18662">
            <v>1138883</v>
          </cell>
        </row>
        <row r="18663">
          <cell r="A18663" t="str">
            <v>CCIN002603-6000-001</v>
          </cell>
          <cell r="I18663">
            <v>140000</v>
          </cell>
        </row>
        <row r="18664">
          <cell r="A18664" t="str">
            <v>CCIN002603-7000-001</v>
          </cell>
          <cell r="I18664">
            <v>140000</v>
          </cell>
        </row>
        <row r="18665">
          <cell r="A18665" t="str">
            <v>CCIN002603-8000-001</v>
          </cell>
          <cell r="I18665">
            <v>200000</v>
          </cell>
        </row>
        <row r="18666">
          <cell r="A18666" t="str">
            <v>CCIN002604-1000-001</v>
          </cell>
          <cell r="I18666">
            <v>144000</v>
          </cell>
        </row>
        <row r="18667">
          <cell r="A18667" t="str">
            <v>CCIN002606-1000-001</v>
          </cell>
          <cell r="I18667">
            <v>100000</v>
          </cell>
        </row>
        <row r="18668">
          <cell r="A18668" t="str">
            <v>CCIN002607-1000-001</v>
          </cell>
          <cell r="I18668">
            <v>57272</v>
          </cell>
        </row>
        <row r="18669">
          <cell r="A18669" t="str">
            <v>CCIN002608-1000-001</v>
          </cell>
          <cell r="I18669">
            <v>70000</v>
          </cell>
        </row>
        <row r="18670">
          <cell r="A18670" t="str">
            <v>CCIN002609-1000-001</v>
          </cell>
          <cell r="I18670">
            <v>20000</v>
          </cell>
        </row>
        <row r="18671">
          <cell r="A18671" t="str">
            <v>CCIN002610-1000-001</v>
          </cell>
          <cell r="I18671">
            <v>280000</v>
          </cell>
        </row>
        <row r="18672">
          <cell r="A18672" t="str">
            <v>CCIN002611-1000-001</v>
          </cell>
          <cell r="I18672">
            <v>25000</v>
          </cell>
        </row>
        <row r="18673">
          <cell r="A18673" t="str">
            <v>CCIN002612-1000-001</v>
          </cell>
          <cell r="I18673">
            <v>34200</v>
          </cell>
        </row>
        <row r="18674">
          <cell r="A18674" t="str">
            <v>CCIN002613-1000-001</v>
          </cell>
          <cell r="I18674">
            <v>351703</v>
          </cell>
        </row>
        <row r="18675">
          <cell r="A18675" t="str">
            <v>CCIN002613-2000-001</v>
          </cell>
          <cell r="I18675">
            <v>100000</v>
          </cell>
        </row>
        <row r="18676">
          <cell r="A18676" t="str">
            <v>CCIN002614-1000-001</v>
          </cell>
          <cell r="I18676">
            <v>1200000</v>
          </cell>
        </row>
        <row r="18677">
          <cell r="A18677" t="str">
            <v>CCIN002614-2000-001</v>
          </cell>
          <cell r="I18677">
            <v>750000</v>
          </cell>
        </row>
        <row r="18678">
          <cell r="A18678" t="str">
            <v>CCIN002615-1000-001</v>
          </cell>
          <cell r="I18678">
            <v>575000</v>
          </cell>
        </row>
        <row r="18679">
          <cell r="A18679" t="str">
            <v>CCIN002615-2000-001</v>
          </cell>
          <cell r="I18679">
            <v>100000</v>
          </cell>
        </row>
        <row r="18680">
          <cell r="A18680" t="str">
            <v>CCIN002615-3000-001</v>
          </cell>
          <cell r="I18680">
            <v>200000</v>
          </cell>
        </row>
        <row r="18681">
          <cell r="A18681" t="str">
            <v>CCIN002615-4000-001</v>
          </cell>
          <cell r="I18681">
            <v>500000</v>
          </cell>
        </row>
        <row r="18682">
          <cell r="A18682" t="str">
            <v>CCIN002617-1000-001</v>
          </cell>
          <cell r="I18682">
            <v>1300000</v>
          </cell>
        </row>
        <row r="18683">
          <cell r="A18683" t="str">
            <v>CCIN002617-2000-001</v>
          </cell>
          <cell r="I18683">
            <v>200000</v>
          </cell>
        </row>
        <row r="18684">
          <cell r="A18684" t="str">
            <v>CCIN002617-3000-001</v>
          </cell>
          <cell r="I18684">
            <v>6300000</v>
          </cell>
        </row>
        <row r="18685">
          <cell r="A18685" t="str">
            <v>CCIN002619-1000-001</v>
          </cell>
          <cell r="I18685">
            <v>117000</v>
          </cell>
        </row>
        <row r="18686">
          <cell r="A18686" t="str">
            <v>CCIN002621-1000-001</v>
          </cell>
          <cell r="I18686">
            <v>200000</v>
          </cell>
        </row>
        <row r="18687">
          <cell r="A18687" t="str">
            <v>CCIN002621-3000-001</v>
          </cell>
          <cell r="I18687">
            <v>60000</v>
          </cell>
        </row>
        <row r="18688">
          <cell r="A18688" t="str">
            <v>CCIN002622-2000-001</v>
          </cell>
          <cell r="I18688">
            <v>200000</v>
          </cell>
        </row>
        <row r="18689">
          <cell r="A18689" t="str">
            <v>CCIN002622-4000-001</v>
          </cell>
          <cell r="I18689">
            <v>600000</v>
          </cell>
        </row>
        <row r="18690">
          <cell r="A18690" t="str">
            <v>CCIN002622-5000-001</v>
          </cell>
          <cell r="I18690">
            <v>250000</v>
          </cell>
        </row>
        <row r="18691">
          <cell r="A18691" t="str">
            <v>CCIN002622-6000-001</v>
          </cell>
          <cell r="I18691">
            <v>300000</v>
          </cell>
        </row>
        <row r="18692">
          <cell r="A18692" t="str">
            <v>CCIN002622-7000-001</v>
          </cell>
          <cell r="I18692">
            <v>214401</v>
          </cell>
        </row>
        <row r="18693">
          <cell r="A18693" t="str">
            <v>CCIN002623-2000-001</v>
          </cell>
          <cell r="I18693">
            <v>280000</v>
          </cell>
        </row>
        <row r="18694">
          <cell r="A18694" t="str">
            <v>CCIN002623-3000-001</v>
          </cell>
          <cell r="I18694">
            <v>250000</v>
          </cell>
        </row>
        <row r="18695">
          <cell r="A18695" t="str">
            <v>CCIN002623-4000-001</v>
          </cell>
          <cell r="I18695">
            <v>20000</v>
          </cell>
        </row>
        <row r="18696">
          <cell r="A18696" t="str">
            <v>CCIN002623-5000-001</v>
          </cell>
          <cell r="I18696">
            <v>20000</v>
          </cell>
        </row>
        <row r="18697">
          <cell r="A18697" t="str">
            <v>CCIN002623-7000-001</v>
          </cell>
          <cell r="I18697">
            <v>25000</v>
          </cell>
        </row>
        <row r="18698">
          <cell r="A18698" t="str">
            <v>CCIN002623-9000-001</v>
          </cell>
          <cell r="I18698">
            <v>25000</v>
          </cell>
        </row>
        <row r="18699">
          <cell r="A18699" t="str">
            <v>CCIN002624-3000-001</v>
          </cell>
          <cell r="I18699">
            <v>750000</v>
          </cell>
        </row>
        <row r="18700">
          <cell r="A18700" t="str">
            <v>CCIN002624-4000-001</v>
          </cell>
          <cell r="I18700">
            <v>280000</v>
          </cell>
        </row>
        <row r="18701">
          <cell r="A18701" t="str">
            <v>CCIN002624-5000-001</v>
          </cell>
          <cell r="I18701">
            <v>100000</v>
          </cell>
        </row>
        <row r="18702">
          <cell r="A18702" t="str">
            <v>CCIN002625-1000-001</v>
          </cell>
          <cell r="I18702">
            <v>437341</v>
          </cell>
        </row>
        <row r="18703">
          <cell r="A18703" t="str">
            <v>CCIN002627-1000-001</v>
          </cell>
          <cell r="I18703">
            <v>132000</v>
          </cell>
        </row>
        <row r="18704">
          <cell r="A18704" t="str">
            <v>CCIN002629-1000-001</v>
          </cell>
          <cell r="I18704">
            <v>280000</v>
          </cell>
        </row>
        <row r="18705">
          <cell r="A18705" t="str">
            <v>CCIN002630-1000-001</v>
          </cell>
          <cell r="I18705">
            <v>7000</v>
          </cell>
        </row>
        <row r="18706">
          <cell r="A18706" t="str">
            <v>CCIN002631-1000-001</v>
          </cell>
          <cell r="I18706">
            <v>700000</v>
          </cell>
        </row>
        <row r="18707">
          <cell r="A18707" t="str">
            <v>CCIN002632-1000-001</v>
          </cell>
          <cell r="I18707">
            <v>200000</v>
          </cell>
        </row>
        <row r="18708">
          <cell r="A18708" t="str">
            <v>CCIN002633-1000-001</v>
          </cell>
          <cell r="I18708">
            <v>1500000</v>
          </cell>
        </row>
        <row r="18709">
          <cell r="A18709" t="str">
            <v>CCIN002634-1000-001</v>
          </cell>
          <cell r="I18709">
            <v>200000</v>
          </cell>
        </row>
        <row r="18710">
          <cell r="A18710" t="str">
            <v>CCIN002635-1000-001</v>
          </cell>
          <cell r="I18710">
            <v>200000</v>
          </cell>
        </row>
        <row r="18711">
          <cell r="A18711" t="str">
            <v>CCIN002636-1000-001</v>
          </cell>
          <cell r="I18711">
            <v>1400000</v>
          </cell>
        </row>
        <row r="18712">
          <cell r="A18712" t="str">
            <v>CCIN002637-1000-001</v>
          </cell>
          <cell r="I18712">
            <v>150000</v>
          </cell>
        </row>
        <row r="18713">
          <cell r="A18713" t="str">
            <v>CCIN002638-1000-001</v>
          </cell>
          <cell r="I18713">
            <v>50000</v>
          </cell>
        </row>
        <row r="18714">
          <cell r="A18714" t="str">
            <v>CCIN002638-3000-001</v>
          </cell>
          <cell r="I18714">
            <v>50000</v>
          </cell>
        </row>
        <row r="18715">
          <cell r="A18715" t="str">
            <v>CCIN002639-1000-001</v>
          </cell>
          <cell r="I18715">
            <v>200000</v>
          </cell>
        </row>
        <row r="18716">
          <cell r="A18716" t="str">
            <v>CCIN002642-1000-001</v>
          </cell>
          <cell r="I18716">
            <v>1075639</v>
          </cell>
        </row>
        <row r="18717">
          <cell r="A18717" t="str">
            <v>CCIN002642-2000-001</v>
          </cell>
          <cell r="I18717">
            <v>1000000</v>
          </cell>
        </row>
        <row r="18718">
          <cell r="A18718" t="str">
            <v>CCIN002642-3000-001</v>
          </cell>
          <cell r="I18718">
            <v>150000</v>
          </cell>
        </row>
        <row r="18719">
          <cell r="A18719" t="str">
            <v>CCIN002642-4000-001</v>
          </cell>
          <cell r="I18719">
            <v>150000</v>
          </cell>
        </row>
        <row r="18720">
          <cell r="A18720" t="str">
            <v>CCIN002642-5000-001</v>
          </cell>
          <cell r="I18720">
            <v>200000</v>
          </cell>
        </row>
        <row r="18721">
          <cell r="A18721" t="str">
            <v>CCIN002643-1000-001</v>
          </cell>
          <cell r="I18721">
            <v>200000</v>
          </cell>
        </row>
        <row r="18722">
          <cell r="A18722" t="str">
            <v>CCIN002644-1000-001</v>
          </cell>
          <cell r="I18722">
            <v>15000</v>
          </cell>
        </row>
        <row r="18723">
          <cell r="A18723" t="str">
            <v>CCIN002645-10000-001</v>
          </cell>
          <cell r="I18723">
            <v>50000</v>
          </cell>
        </row>
        <row r="18724">
          <cell r="A18724" t="str">
            <v>CCIN002645-1000-001</v>
          </cell>
          <cell r="I18724">
            <v>400000</v>
          </cell>
        </row>
        <row r="18725">
          <cell r="A18725" t="str">
            <v>CCIN002645-11000-001</v>
          </cell>
          <cell r="I18725">
            <v>50000</v>
          </cell>
        </row>
        <row r="18726">
          <cell r="A18726" t="str">
            <v>CCIN002645-12000-001</v>
          </cell>
          <cell r="I18726">
            <v>50000</v>
          </cell>
        </row>
        <row r="18727">
          <cell r="A18727" t="str">
            <v>CCIN002645-13000-001</v>
          </cell>
          <cell r="I18727">
            <v>150000</v>
          </cell>
        </row>
        <row r="18728">
          <cell r="A18728" t="str">
            <v>CCIN002645-2000-001</v>
          </cell>
          <cell r="I18728">
            <v>400000</v>
          </cell>
        </row>
        <row r="18729">
          <cell r="A18729" t="str">
            <v>CCIN002645-3000-001</v>
          </cell>
          <cell r="I18729">
            <v>400000</v>
          </cell>
        </row>
        <row r="18730">
          <cell r="A18730" t="str">
            <v>CCIN002645-4000-001</v>
          </cell>
          <cell r="I18730">
            <v>40000</v>
          </cell>
        </row>
        <row r="18731">
          <cell r="A18731" t="str">
            <v>CCIN002645-5000-001</v>
          </cell>
          <cell r="I18731">
            <v>40000</v>
          </cell>
        </row>
        <row r="18732">
          <cell r="A18732" t="str">
            <v>CCIN002645-6000-001</v>
          </cell>
          <cell r="I18732">
            <v>30000</v>
          </cell>
        </row>
        <row r="18733">
          <cell r="A18733" t="str">
            <v>CCIN002645-7000-001</v>
          </cell>
          <cell r="I18733">
            <v>40000</v>
          </cell>
        </row>
        <row r="18734">
          <cell r="A18734" t="str">
            <v>CCIN002645-9000-001</v>
          </cell>
          <cell r="I18734">
            <v>30000</v>
          </cell>
        </row>
        <row r="18735">
          <cell r="A18735" t="str">
            <v>CCIN002646-1000-001</v>
          </cell>
          <cell r="I18735">
            <v>240000</v>
          </cell>
        </row>
        <row r="18736">
          <cell r="A18736" t="str">
            <v>CCIN002647-2000-001</v>
          </cell>
          <cell r="I18736">
            <v>25000</v>
          </cell>
        </row>
        <row r="18737">
          <cell r="A18737" t="str">
            <v>CCIN002648-1000-001</v>
          </cell>
          <cell r="I18737">
            <v>330000</v>
          </cell>
        </row>
        <row r="18738">
          <cell r="A18738" t="str">
            <v>CCIN002649-1000-001</v>
          </cell>
          <cell r="I18738">
            <v>31853</v>
          </cell>
        </row>
        <row r="18739">
          <cell r="A18739" t="str">
            <v>CCIN002650-2000-001</v>
          </cell>
          <cell r="I18739">
            <v>1170000</v>
          </cell>
        </row>
        <row r="18740">
          <cell r="A18740" t="str">
            <v>CCIN002651-1000-001</v>
          </cell>
          <cell r="I18740">
            <v>110000</v>
          </cell>
        </row>
        <row r="18741">
          <cell r="A18741" t="str">
            <v>CCIN002652-1000-001</v>
          </cell>
          <cell r="I18741">
            <v>330000</v>
          </cell>
        </row>
        <row r="18742">
          <cell r="A18742" t="str">
            <v>CCIN002653-1000-001</v>
          </cell>
          <cell r="I18742">
            <v>180000</v>
          </cell>
        </row>
        <row r="18743">
          <cell r="A18743" t="str">
            <v>CCIN002656-2000-001</v>
          </cell>
          <cell r="I18743">
            <v>15300</v>
          </cell>
        </row>
        <row r="18744">
          <cell r="A18744" t="str">
            <v>CCIN002657-1000-001</v>
          </cell>
          <cell r="I18744">
            <v>150000</v>
          </cell>
        </row>
        <row r="18745">
          <cell r="A18745" t="str">
            <v>CCIN002658-10000-001</v>
          </cell>
          <cell r="I18745">
            <v>200000</v>
          </cell>
        </row>
        <row r="18746">
          <cell r="A18746" t="str">
            <v>CCIN002658-1000-001</v>
          </cell>
          <cell r="I18746">
            <v>272000</v>
          </cell>
        </row>
        <row r="18747">
          <cell r="A18747" t="str">
            <v>CCIN002658-12000-001</v>
          </cell>
          <cell r="I18747">
            <v>220000</v>
          </cell>
        </row>
        <row r="18748">
          <cell r="A18748" t="str">
            <v>CCIN002658-13000-001</v>
          </cell>
          <cell r="I18748">
            <v>200000</v>
          </cell>
        </row>
        <row r="18749">
          <cell r="A18749" t="str">
            <v>CCIN002658-14000-001</v>
          </cell>
          <cell r="I18749">
            <v>200000</v>
          </cell>
        </row>
        <row r="18750">
          <cell r="A18750" t="str">
            <v>CCIN002658-15000-001</v>
          </cell>
          <cell r="I18750">
            <v>200000</v>
          </cell>
        </row>
        <row r="18751">
          <cell r="A18751" t="str">
            <v>CCIN002658-16000-001</v>
          </cell>
          <cell r="I18751">
            <v>250000</v>
          </cell>
        </row>
        <row r="18752">
          <cell r="A18752" t="str">
            <v>CCIN002658-17000-001</v>
          </cell>
          <cell r="I18752">
            <v>200000</v>
          </cell>
        </row>
        <row r="18753">
          <cell r="A18753" t="str">
            <v>CCIN002658-18000-001</v>
          </cell>
          <cell r="I18753">
            <v>200000</v>
          </cell>
        </row>
        <row r="18754">
          <cell r="A18754" t="str">
            <v>CCIN002658-19000-001</v>
          </cell>
          <cell r="I18754">
            <v>200000</v>
          </cell>
        </row>
        <row r="18755">
          <cell r="A18755" t="str">
            <v>CCIN002658-20000-001</v>
          </cell>
          <cell r="I18755">
            <v>250000</v>
          </cell>
        </row>
        <row r="18756">
          <cell r="A18756" t="str">
            <v>CCIN002658-2000-001</v>
          </cell>
          <cell r="I18756">
            <v>30000</v>
          </cell>
        </row>
        <row r="18757">
          <cell r="A18757" t="str">
            <v>CCIN002658-21000-001</v>
          </cell>
          <cell r="I18757">
            <v>150000</v>
          </cell>
        </row>
        <row r="18758">
          <cell r="A18758" t="str">
            <v>CCIN002658-22000-001</v>
          </cell>
          <cell r="I18758">
            <v>250000</v>
          </cell>
        </row>
        <row r="18759">
          <cell r="A18759" t="str">
            <v>CCIN002658-23000-001</v>
          </cell>
          <cell r="I18759">
            <v>250000</v>
          </cell>
        </row>
        <row r="18760">
          <cell r="A18760" t="str">
            <v>CCIN002658-26000-001</v>
          </cell>
          <cell r="I18760">
            <v>350000</v>
          </cell>
        </row>
        <row r="18761">
          <cell r="A18761" t="str">
            <v>CCIN002658-28000-001</v>
          </cell>
          <cell r="I18761">
            <v>300000</v>
          </cell>
        </row>
        <row r="18762">
          <cell r="A18762" t="str">
            <v>CCIN002658-29000-001</v>
          </cell>
          <cell r="I18762">
            <v>350000</v>
          </cell>
        </row>
        <row r="18763">
          <cell r="A18763" t="str">
            <v>CCIN002658-30000-001</v>
          </cell>
          <cell r="I18763">
            <v>300000</v>
          </cell>
        </row>
        <row r="18764">
          <cell r="A18764" t="str">
            <v>CCIN002658-3000-001</v>
          </cell>
          <cell r="I18764">
            <v>150000</v>
          </cell>
        </row>
        <row r="18765">
          <cell r="A18765" t="str">
            <v>CCIN002658-31000-001</v>
          </cell>
          <cell r="I18765">
            <v>350000</v>
          </cell>
        </row>
        <row r="18766">
          <cell r="A18766" t="str">
            <v>CCIN002658-32000-001</v>
          </cell>
          <cell r="I18766">
            <v>350000</v>
          </cell>
        </row>
        <row r="18767">
          <cell r="A18767" t="str">
            <v>CCIN002658-33000-001</v>
          </cell>
          <cell r="I18767">
            <v>350000</v>
          </cell>
        </row>
        <row r="18768">
          <cell r="A18768" t="str">
            <v>CCIN002658-5000-001</v>
          </cell>
          <cell r="I18768">
            <v>200000</v>
          </cell>
        </row>
        <row r="18769">
          <cell r="A18769" t="str">
            <v>CCIN002658-6000-001</v>
          </cell>
          <cell r="I18769">
            <v>200000</v>
          </cell>
        </row>
        <row r="18770">
          <cell r="A18770" t="str">
            <v>CCIN002658-7000-001</v>
          </cell>
          <cell r="I18770">
            <v>200000</v>
          </cell>
        </row>
        <row r="18771">
          <cell r="A18771" t="str">
            <v>CCIN002658-8000-001</v>
          </cell>
          <cell r="I18771">
            <v>200000</v>
          </cell>
        </row>
        <row r="18772">
          <cell r="A18772" t="str">
            <v>CCIN002658-9000-001</v>
          </cell>
          <cell r="I18772">
            <v>200000</v>
          </cell>
        </row>
        <row r="18773">
          <cell r="A18773" t="str">
            <v>CCIN002659-1000-001</v>
          </cell>
          <cell r="I18773">
            <v>240000</v>
          </cell>
        </row>
        <row r="18774">
          <cell r="A18774" t="str">
            <v>CCIN002660-1000-001</v>
          </cell>
          <cell r="I18774">
            <v>525626</v>
          </cell>
        </row>
        <row r="18775">
          <cell r="A18775" t="str">
            <v>CCIN002661-1000-001</v>
          </cell>
          <cell r="I18775">
            <v>2241197</v>
          </cell>
        </row>
        <row r="18776">
          <cell r="A18776" t="str">
            <v>CCIN002661-3000-001</v>
          </cell>
          <cell r="I18776">
            <v>1874583</v>
          </cell>
        </row>
        <row r="18777">
          <cell r="A18777" t="str">
            <v>CCIN002662-1000-001</v>
          </cell>
          <cell r="I18777">
            <v>46000</v>
          </cell>
        </row>
        <row r="18778">
          <cell r="A18778" t="str">
            <v>CCIN002662-2000-001</v>
          </cell>
          <cell r="I18778">
            <v>10000</v>
          </cell>
        </row>
        <row r="18779">
          <cell r="A18779" t="str">
            <v>CCIN002663-1000-001</v>
          </cell>
          <cell r="I18779">
            <v>543724</v>
          </cell>
        </row>
        <row r="18780">
          <cell r="A18780" t="str">
            <v>CCIN002663-2000-001</v>
          </cell>
          <cell r="I18780">
            <v>543724</v>
          </cell>
        </row>
        <row r="18781">
          <cell r="A18781" t="str">
            <v>CCIN002664-1000-001</v>
          </cell>
          <cell r="I18781">
            <v>21600</v>
          </cell>
        </row>
        <row r="18782">
          <cell r="A18782" t="str">
            <v>CCIN002665-1000-001</v>
          </cell>
          <cell r="I18782">
            <v>800000</v>
          </cell>
        </row>
        <row r="18783">
          <cell r="A18783" t="str">
            <v>CCIN002666-1000-001</v>
          </cell>
          <cell r="I18783">
            <v>168000</v>
          </cell>
        </row>
        <row r="18784">
          <cell r="A18784" t="str">
            <v>CCIN002667-1000-001</v>
          </cell>
          <cell r="I18784">
            <v>100000</v>
          </cell>
        </row>
        <row r="18785">
          <cell r="A18785" t="str">
            <v>CCIN002668-1000-001</v>
          </cell>
          <cell r="I18785">
            <v>1607554</v>
          </cell>
        </row>
        <row r="18786">
          <cell r="A18786" t="str">
            <v>CCIN002669-1000-001</v>
          </cell>
          <cell r="I18786">
            <v>225000</v>
          </cell>
        </row>
        <row r="18787">
          <cell r="A18787" t="str">
            <v>CCIN002670-1000-001</v>
          </cell>
          <cell r="I18787">
            <v>1000000</v>
          </cell>
        </row>
        <row r="18788">
          <cell r="A18788" t="str">
            <v>CCIN002670-2000-001</v>
          </cell>
          <cell r="I18788">
            <v>200000</v>
          </cell>
        </row>
        <row r="18789">
          <cell r="A18789" t="str">
            <v>CCIN002671-1000-001</v>
          </cell>
          <cell r="I18789">
            <v>378000</v>
          </cell>
        </row>
        <row r="18790">
          <cell r="A18790" t="str">
            <v>CCIN002672-1000-001</v>
          </cell>
          <cell r="I18790">
            <v>60000</v>
          </cell>
        </row>
        <row r="18791">
          <cell r="A18791" t="str">
            <v>CCIN002673-1000-001</v>
          </cell>
          <cell r="I18791">
            <v>450000</v>
          </cell>
        </row>
        <row r="18792">
          <cell r="A18792" t="str">
            <v>CCIN002673-2000-001</v>
          </cell>
          <cell r="I18792">
            <v>10000</v>
          </cell>
        </row>
        <row r="18793">
          <cell r="A18793" t="str">
            <v>CCIN002674-1000-001</v>
          </cell>
          <cell r="I18793">
            <v>170000</v>
          </cell>
        </row>
        <row r="18794">
          <cell r="A18794" t="str">
            <v>CCIN002674-2000-001</v>
          </cell>
          <cell r="I18794">
            <v>80000</v>
          </cell>
        </row>
        <row r="18795">
          <cell r="A18795" t="str">
            <v>CCIN002675-1000-001</v>
          </cell>
          <cell r="I18795">
            <v>220000</v>
          </cell>
        </row>
        <row r="18796">
          <cell r="A18796" t="str">
            <v>CCIN002676-1000-001</v>
          </cell>
          <cell r="I18796">
            <v>500000</v>
          </cell>
        </row>
        <row r="18797">
          <cell r="A18797" t="str">
            <v>CCIN002677-1000-001</v>
          </cell>
          <cell r="I18797">
            <v>240000</v>
          </cell>
        </row>
        <row r="18798">
          <cell r="A18798" t="str">
            <v>CCIN002678-1000-001</v>
          </cell>
          <cell r="I18798">
            <v>20667</v>
          </cell>
        </row>
        <row r="18799">
          <cell r="A18799" t="str">
            <v>CCIN002679-1000-001</v>
          </cell>
          <cell r="I18799">
            <v>250000</v>
          </cell>
        </row>
        <row r="18800">
          <cell r="A18800" t="str">
            <v>CCIN002680-1000-001</v>
          </cell>
          <cell r="I18800">
            <v>320000</v>
          </cell>
        </row>
        <row r="18801">
          <cell r="A18801" t="str">
            <v>CCIN002681-1000-001</v>
          </cell>
          <cell r="I18801">
            <v>300000</v>
          </cell>
        </row>
        <row r="18802">
          <cell r="A18802" t="str">
            <v>CCIN002681-2000-001</v>
          </cell>
          <cell r="I18802">
            <v>313482</v>
          </cell>
        </row>
        <row r="18803">
          <cell r="A18803" t="str">
            <v>CCIN002681-3000-001</v>
          </cell>
          <cell r="I18803">
            <v>315893</v>
          </cell>
        </row>
        <row r="18804">
          <cell r="A18804" t="str">
            <v>CCIN002682-1000-001</v>
          </cell>
          <cell r="I18804">
            <v>25000</v>
          </cell>
        </row>
        <row r="18805">
          <cell r="A18805" t="str">
            <v>CCIN002682-2000-001</v>
          </cell>
          <cell r="I18805">
            <v>372000</v>
          </cell>
        </row>
        <row r="18806">
          <cell r="A18806" t="str">
            <v>CCIN002683-2000-001</v>
          </cell>
          <cell r="I18806">
            <v>600000</v>
          </cell>
        </row>
        <row r="18807">
          <cell r="A18807" t="str">
            <v>CCIN002683-3000-001</v>
          </cell>
          <cell r="I18807">
            <v>300000</v>
          </cell>
        </row>
        <row r="18808">
          <cell r="A18808" t="str">
            <v>CCIN002684-1000-001</v>
          </cell>
          <cell r="I18808">
            <v>2745</v>
          </cell>
        </row>
        <row r="18809">
          <cell r="A18809" t="str">
            <v>CCIN002685-1000-001</v>
          </cell>
          <cell r="I18809">
            <v>245320</v>
          </cell>
        </row>
        <row r="18810">
          <cell r="A18810" t="str">
            <v>CCIN002687-1000-001</v>
          </cell>
          <cell r="I18810">
            <v>380000</v>
          </cell>
        </row>
        <row r="18811">
          <cell r="A18811" t="str">
            <v>CCIN002687-3000-001</v>
          </cell>
          <cell r="I18811">
            <v>356037</v>
          </cell>
        </row>
        <row r="18812">
          <cell r="A18812" t="str">
            <v>CCIN002687-5000-001</v>
          </cell>
          <cell r="I18812">
            <v>212827</v>
          </cell>
        </row>
        <row r="18813">
          <cell r="A18813" t="str">
            <v>CCIN002688-1000-001</v>
          </cell>
          <cell r="I18813">
            <v>30576</v>
          </cell>
        </row>
        <row r="18814">
          <cell r="A18814" t="str">
            <v>CCIN002690-1000-001</v>
          </cell>
          <cell r="I18814">
            <v>800000</v>
          </cell>
        </row>
        <row r="18815">
          <cell r="A18815" t="str">
            <v>CCIN002691-1000-001</v>
          </cell>
          <cell r="I18815">
            <v>465000</v>
          </cell>
        </row>
        <row r="18816">
          <cell r="A18816" t="str">
            <v>CCIN002692-1000-001</v>
          </cell>
          <cell r="I18816">
            <v>650000</v>
          </cell>
        </row>
        <row r="18817">
          <cell r="A18817" t="str">
            <v>CCIN002692-2000-001</v>
          </cell>
          <cell r="I18817">
            <v>150000</v>
          </cell>
        </row>
        <row r="18818">
          <cell r="A18818" t="str">
            <v>CCIN002692-5000-001</v>
          </cell>
          <cell r="I18818">
            <v>650000</v>
          </cell>
        </row>
        <row r="18819">
          <cell r="A18819" t="str">
            <v>CCIN002692-6000-001</v>
          </cell>
          <cell r="I18819">
            <v>150000</v>
          </cell>
        </row>
        <row r="18820">
          <cell r="A18820" t="str">
            <v>CCIN002693-1000-001</v>
          </cell>
          <cell r="I18820">
            <v>865000</v>
          </cell>
        </row>
        <row r="18821">
          <cell r="A18821" t="str">
            <v>CCIN002694-1000-001</v>
          </cell>
          <cell r="I18821">
            <v>350000</v>
          </cell>
        </row>
        <row r="18822">
          <cell r="A18822" t="str">
            <v>CCIN002694-2000-001</v>
          </cell>
          <cell r="I18822">
            <v>250000</v>
          </cell>
        </row>
        <row r="18823">
          <cell r="A18823" t="str">
            <v>CCIN002695-1000-001</v>
          </cell>
          <cell r="I18823">
            <v>400000</v>
          </cell>
        </row>
        <row r="18824">
          <cell r="A18824" t="str">
            <v>CCIN002696-1000-001</v>
          </cell>
          <cell r="I18824">
            <v>50000</v>
          </cell>
        </row>
        <row r="18825">
          <cell r="A18825" t="str">
            <v>CCIN002697-1000-001</v>
          </cell>
          <cell r="I18825">
            <v>171000</v>
          </cell>
        </row>
        <row r="18826">
          <cell r="A18826" t="str">
            <v>CCIN002698-1000-001</v>
          </cell>
          <cell r="I18826">
            <v>250000</v>
          </cell>
        </row>
        <row r="18827">
          <cell r="A18827" t="str">
            <v>CCIN002698-2000-001</v>
          </cell>
          <cell r="I18827">
            <v>265477</v>
          </cell>
        </row>
        <row r="18828">
          <cell r="A18828" t="str">
            <v>CCIN002699-1000-001</v>
          </cell>
          <cell r="I18828">
            <v>76000</v>
          </cell>
        </row>
        <row r="18829">
          <cell r="A18829" t="str">
            <v>CCIN002700-1000-001</v>
          </cell>
          <cell r="I18829">
            <v>3724043</v>
          </cell>
        </row>
        <row r="18830">
          <cell r="A18830" t="str">
            <v>CCIN002701-1000-001</v>
          </cell>
          <cell r="I18830">
            <v>350000</v>
          </cell>
        </row>
        <row r="18831">
          <cell r="A18831" t="str">
            <v>CCIN002702-1000-001</v>
          </cell>
          <cell r="I18831">
            <v>1200000</v>
          </cell>
        </row>
        <row r="18832">
          <cell r="A18832" t="str">
            <v>CCIN002702-2000-001</v>
          </cell>
          <cell r="I18832">
            <v>500000</v>
          </cell>
        </row>
        <row r="18833">
          <cell r="A18833" t="str">
            <v>CCIN002703-1000-001</v>
          </cell>
          <cell r="I18833">
            <v>168000</v>
          </cell>
        </row>
        <row r="18834">
          <cell r="A18834" t="str">
            <v>CCIN002704-1000-001</v>
          </cell>
          <cell r="I18834">
            <v>632500</v>
          </cell>
        </row>
        <row r="18835">
          <cell r="A18835" t="str">
            <v>CCIN002704-2000-001</v>
          </cell>
          <cell r="I18835">
            <v>201250</v>
          </cell>
        </row>
        <row r="18836">
          <cell r="A18836" t="str">
            <v>CCIN002705-1000-001</v>
          </cell>
          <cell r="I18836">
            <v>600000</v>
          </cell>
        </row>
        <row r="18837">
          <cell r="A18837" t="str">
            <v>CCIN002706-1000-001</v>
          </cell>
          <cell r="I18837">
            <v>164700</v>
          </cell>
        </row>
        <row r="18838">
          <cell r="A18838" t="str">
            <v>CCIN002707-1000-001</v>
          </cell>
          <cell r="I18838">
            <v>150000</v>
          </cell>
        </row>
        <row r="18839">
          <cell r="A18839" t="str">
            <v>CCIN002708-1000-001</v>
          </cell>
          <cell r="I18839">
            <v>300000</v>
          </cell>
        </row>
        <row r="18840">
          <cell r="A18840" t="str">
            <v>CCIN002708-2000-001</v>
          </cell>
          <cell r="I18840">
            <v>100000</v>
          </cell>
        </row>
        <row r="18841">
          <cell r="A18841" t="str">
            <v>CCIN002708-3000-001</v>
          </cell>
          <cell r="I18841">
            <v>600000</v>
          </cell>
        </row>
        <row r="18842">
          <cell r="A18842" t="str">
            <v>CCIN002708-4000-001</v>
          </cell>
          <cell r="I18842">
            <v>150000</v>
          </cell>
        </row>
        <row r="18843">
          <cell r="A18843" t="str">
            <v>CCIN002709-1000-001</v>
          </cell>
          <cell r="I18843">
            <v>190000</v>
          </cell>
        </row>
        <row r="18844">
          <cell r="A18844" t="str">
            <v>CCIN002709-2000-001</v>
          </cell>
          <cell r="I18844">
            <v>190000</v>
          </cell>
        </row>
        <row r="18845">
          <cell r="A18845" t="str">
            <v>CCIN002709-3000-001</v>
          </cell>
          <cell r="I18845">
            <v>285000</v>
          </cell>
        </row>
        <row r="18846">
          <cell r="A18846" t="str">
            <v>CCIN002710-1000-001</v>
          </cell>
          <cell r="I18846">
            <v>200000</v>
          </cell>
        </row>
        <row r="18847">
          <cell r="A18847" t="str">
            <v>CCIN002710-2000-001</v>
          </cell>
          <cell r="I18847">
            <v>200000</v>
          </cell>
        </row>
        <row r="18848">
          <cell r="A18848" t="str">
            <v>CCIN002711-1000-001</v>
          </cell>
          <cell r="I18848">
            <v>1500000</v>
          </cell>
        </row>
        <row r="18849">
          <cell r="A18849" t="str">
            <v>CCIN002712-1000-001</v>
          </cell>
          <cell r="I18849">
            <v>500000</v>
          </cell>
        </row>
        <row r="18850">
          <cell r="A18850" t="str">
            <v>CCIN002712-2000-001</v>
          </cell>
          <cell r="I18850">
            <v>240000</v>
          </cell>
        </row>
        <row r="18851">
          <cell r="A18851" t="str">
            <v>CCIN002712-3000-001</v>
          </cell>
          <cell r="I18851">
            <v>100000</v>
          </cell>
        </row>
        <row r="18852">
          <cell r="A18852" t="str">
            <v>CCIN002712-4000-001</v>
          </cell>
          <cell r="I18852">
            <v>500000</v>
          </cell>
        </row>
        <row r="18853">
          <cell r="A18853" t="str">
            <v>CCIN002713-1000-001</v>
          </cell>
          <cell r="I18853">
            <v>290000</v>
          </cell>
        </row>
        <row r="18854">
          <cell r="A18854" t="str">
            <v>CCIN002714-2000-001</v>
          </cell>
          <cell r="I18854">
            <v>1086809</v>
          </cell>
        </row>
        <row r="18855">
          <cell r="A18855" t="str">
            <v>CCIN002714-3000-001</v>
          </cell>
          <cell r="I18855">
            <v>583981</v>
          </cell>
        </row>
        <row r="18856">
          <cell r="A18856" t="str">
            <v>CCIN002714-4000-001</v>
          </cell>
          <cell r="I18856">
            <v>300000</v>
          </cell>
        </row>
        <row r="18857">
          <cell r="A18857" t="str">
            <v>CCIN002714-5000-001</v>
          </cell>
          <cell r="I18857">
            <v>70000</v>
          </cell>
        </row>
        <row r="18858">
          <cell r="A18858" t="str">
            <v>CCIN002715-1000-001</v>
          </cell>
          <cell r="I18858">
            <v>150000</v>
          </cell>
        </row>
        <row r="18859">
          <cell r="A18859" t="str">
            <v>CCIN002715-2000-001</v>
          </cell>
          <cell r="I18859">
            <v>200000</v>
          </cell>
        </row>
        <row r="18860">
          <cell r="A18860" t="str">
            <v>CCIN002716-1000-001</v>
          </cell>
          <cell r="I18860">
            <v>110000</v>
          </cell>
        </row>
        <row r="18861">
          <cell r="A18861" t="str">
            <v>CCIN002716-2000-001</v>
          </cell>
          <cell r="I18861">
            <v>130000</v>
          </cell>
        </row>
        <row r="18862">
          <cell r="A18862" t="str">
            <v>CCIN002716-3000-001</v>
          </cell>
          <cell r="I18862">
            <v>111790</v>
          </cell>
        </row>
        <row r="18863">
          <cell r="A18863" t="str">
            <v>CCIN002717-1000-001</v>
          </cell>
          <cell r="I18863">
            <v>500000</v>
          </cell>
        </row>
        <row r="18864">
          <cell r="A18864" t="str">
            <v>CCIN002717-2000-001</v>
          </cell>
          <cell r="I18864">
            <v>500000</v>
          </cell>
        </row>
        <row r="18865">
          <cell r="A18865" t="str">
            <v>CCIN002718-1000-001</v>
          </cell>
          <cell r="I18865">
            <v>245851</v>
          </cell>
        </row>
        <row r="18866">
          <cell r="A18866" t="str">
            <v>CCIN002720-1000-001</v>
          </cell>
          <cell r="I18866">
            <v>200000</v>
          </cell>
        </row>
        <row r="18867">
          <cell r="A18867" t="str">
            <v>CCIN002721-1000-001</v>
          </cell>
          <cell r="I18867">
            <v>470000</v>
          </cell>
        </row>
        <row r="18868">
          <cell r="A18868" t="str">
            <v>CCIN002722-1000-001</v>
          </cell>
          <cell r="I18868">
            <v>224575</v>
          </cell>
        </row>
        <row r="18869">
          <cell r="A18869" t="str">
            <v>CCIN002724-1000-001</v>
          </cell>
          <cell r="I18869">
            <v>3500000</v>
          </cell>
        </row>
        <row r="18870">
          <cell r="A18870" t="str">
            <v>CCIN002724-2000-001</v>
          </cell>
          <cell r="I18870">
            <v>4000000</v>
          </cell>
        </row>
        <row r="18871">
          <cell r="A18871" t="str">
            <v>CCIN002724-3000-001</v>
          </cell>
          <cell r="I18871">
            <v>2127709</v>
          </cell>
        </row>
        <row r="18872">
          <cell r="A18872" t="str">
            <v>CCIN002724-4000-001</v>
          </cell>
          <cell r="I18872">
            <v>642000</v>
          </cell>
        </row>
        <row r="18873">
          <cell r="A18873" t="str">
            <v>CCIN002724-5000-001</v>
          </cell>
          <cell r="I18873">
            <v>1000000</v>
          </cell>
        </row>
        <row r="18874">
          <cell r="A18874" t="str">
            <v>CCIN002725-1000-001</v>
          </cell>
          <cell r="I18874">
            <v>260000</v>
          </cell>
        </row>
        <row r="18875">
          <cell r="A18875" t="str">
            <v>CCIN002726-1000-001</v>
          </cell>
          <cell r="I18875">
            <v>10000</v>
          </cell>
        </row>
        <row r="18876">
          <cell r="A18876" t="str">
            <v>CCIN002727-1000-001</v>
          </cell>
          <cell r="I18876">
            <v>862873</v>
          </cell>
        </row>
        <row r="18877">
          <cell r="A18877" t="str">
            <v>CCIN002728-1000-001</v>
          </cell>
          <cell r="I18877">
            <v>250000</v>
          </cell>
        </row>
        <row r="18878">
          <cell r="A18878" t="str">
            <v>CCIN002729-1000-001</v>
          </cell>
          <cell r="I18878">
            <v>700000</v>
          </cell>
        </row>
        <row r="18879">
          <cell r="A18879" t="str">
            <v>CCIN002729-2000-001</v>
          </cell>
          <cell r="I18879">
            <v>538000</v>
          </cell>
        </row>
        <row r="18880">
          <cell r="A18880" t="str">
            <v>CCIN002729-4000-001</v>
          </cell>
          <cell r="I18880">
            <v>100000</v>
          </cell>
        </row>
        <row r="18881">
          <cell r="A18881" t="str">
            <v>CCIN002729-6000-001</v>
          </cell>
          <cell r="I18881">
            <v>200000</v>
          </cell>
        </row>
        <row r="18882">
          <cell r="A18882" t="str">
            <v>CCIN002730-1000-001</v>
          </cell>
          <cell r="I18882">
            <v>3500000</v>
          </cell>
        </row>
        <row r="18883">
          <cell r="A18883" t="str">
            <v>CCIN002733-1000-001</v>
          </cell>
          <cell r="I18883">
            <v>1100000</v>
          </cell>
        </row>
        <row r="18884">
          <cell r="A18884" t="str">
            <v>CCIN002734-1000-001</v>
          </cell>
          <cell r="I18884">
            <v>400000</v>
          </cell>
        </row>
        <row r="18885">
          <cell r="A18885" t="str">
            <v>CCIN002734-2000-001</v>
          </cell>
          <cell r="I18885">
            <v>400000</v>
          </cell>
        </row>
        <row r="18886">
          <cell r="A18886" t="str">
            <v>CCIN002734-4000-001</v>
          </cell>
          <cell r="I18886">
            <v>80000</v>
          </cell>
        </row>
        <row r="18887">
          <cell r="A18887" t="str">
            <v>CCIN002734-5000-001</v>
          </cell>
          <cell r="I18887">
            <v>45000</v>
          </cell>
        </row>
        <row r="18888">
          <cell r="A18888" t="str">
            <v>CCIN002734-6000-001</v>
          </cell>
          <cell r="I18888">
            <v>45000</v>
          </cell>
        </row>
        <row r="18889">
          <cell r="A18889" t="str">
            <v>CCIN002734-7000-001</v>
          </cell>
          <cell r="I18889">
            <v>45000</v>
          </cell>
        </row>
        <row r="18890">
          <cell r="A18890" t="str">
            <v>CCIN002734-8000-001</v>
          </cell>
          <cell r="I18890">
            <v>400000</v>
          </cell>
        </row>
        <row r="18891">
          <cell r="A18891" t="str">
            <v>CCIN002736-1000-001</v>
          </cell>
          <cell r="I18891">
            <v>1075639</v>
          </cell>
        </row>
        <row r="18892">
          <cell r="A18892" t="str">
            <v>CCIN002737-1000-001</v>
          </cell>
          <cell r="I18892">
            <v>136000</v>
          </cell>
        </row>
        <row r="18893">
          <cell r="A18893" t="str">
            <v>CCIN002738-1000-001</v>
          </cell>
          <cell r="I18893">
            <v>600000</v>
          </cell>
        </row>
        <row r="18894">
          <cell r="A18894" t="str">
            <v>CCIN002740-1000-001</v>
          </cell>
          <cell r="I18894">
            <v>300000</v>
          </cell>
        </row>
        <row r="18895">
          <cell r="A18895" t="str">
            <v>CCIN002741-1000-001</v>
          </cell>
          <cell r="I18895">
            <v>862873</v>
          </cell>
        </row>
        <row r="18896">
          <cell r="A18896" t="str">
            <v>CCIN002741-2000-001</v>
          </cell>
          <cell r="I18896">
            <v>862873</v>
          </cell>
        </row>
        <row r="18897">
          <cell r="A18897" t="str">
            <v>CCIN002742-1000-001</v>
          </cell>
          <cell r="I18897">
            <v>150000</v>
          </cell>
        </row>
        <row r="18898">
          <cell r="A18898" t="str">
            <v>CCIN002743-1000-001</v>
          </cell>
          <cell r="I18898">
            <v>400000</v>
          </cell>
        </row>
        <row r="18899">
          <cell r="A18899" t="str">
            <v>CCIN002745-1000-001</v>
          </cell>
          <cell r="I18899">
            <v>28000</v>
          </cell>
        </row>
        <row r="18900">
          <cell r="A18900" t="str">
            <v>CCIN002746-2000-001</v>
          </cell>
          <cell r="I18900">
            <v>200000</v>
          </cell>
        </row>
        <row r="18901">
          <cell r="A18901" t="str">
            <v>CCIN002747-1000-001</v>
          </cell>
          <cell r="I18901">
            <v>300000</v>
          </cell>
        </row>
        <row r="18902">
          <cell r="A18902" t="str">
            <v>CCIN002748-1000-001</v>
          </cell>
          <cell r="I18902">
            <v>300000</v>
          </cell>
        </row>
        <row r="18903">
          <cell r="A18903" t="str">
            <v>CCIN002750-1000-001</v>
          </cell>
          <cell r="I18903">
            <v>56667</v>
          </cell>
        </row>
        <row r="18904">
          <cell r="A18904" t="str">
            <v>CCIN002751-1000-001</v>
          </cell>
          <cell r="I18904">
            <v>1607554</v>
          </cell>
        </row>
        <row r="18905">
          <cell r="A18905" t="str">
            <v>CCIN002752-1000-001</v>
          </cell>
          <cell r="I18905">
            <v>115000</v>
          </cell>
        </row>
        <row r="18906">
          <cell r="A18906" t="str">
            <v>CCIN002753-1000-001</v>
          </cell>
          <cell r="I18906">
            <v>1086809</v>
          </cell>
        </row>
        <row r="18907">
          <cell r="A18907" t="str">
            <v>CCIN002754-1000-001</v>
          </cell>
          <cell r="I18907">
            <v>450000</v>
          </cell>
        </row>
        <row r="18908">
          <cell r="A18908" t="str">
            <v>CCIN002754-2000-001</v>
          </cell>
          <cell r="I18908">
            <v>300000</v>
          </cell>
        </row>
        <row r="18909">
          <cell r="A18909" t="str">
            <v>CCIN002754-3000-001</v>
          </cell>
          <cell r="I18909">
            <v>200000</v>
          </cell>
        </row>
        <row r="18910">
          <cell r="A18910" t="str">
            <v>CCIN002754-4000-001</v>
          </cell>
          <cell r="I18910">
            <v>200000</v>
          </cell>
        </row>
        <row r="18911">
          <cell r="A18911" t="str">
            <v>CCIN002755-1000-001</v>
          </cell>
          <cell r="I18911">
            <v>220000</v>
          </cell>
        </row>
        <row r="18912">
          <cell r="A18912" t="str">
            <v>CCIN002756-1000-001</v>
          </cell>
          <cell r="I18912">
            <v>340000</v>
          </cell>
        </row>
        <row r="18913">
          <cell r="A18913" t="str">
            <v>CCIN002756-2000-001</v>
          </cell>
          <cell r="I18913">
            <v>320102</v>
          </cell>
        </row>
        <row r="18914">
          <cell r="A18914" t="str">
            <v>CCIN002757-1000-001</v>
          </cell>
          <cell r="I18914">
            <v>600000</v>
          </cell>
        </row>
        <row r="18915">
          <cell r="A18915" t="str">
            <v>CCIN002757-2000-001</v>
          </cell>
          <cell r="I18915">
            <v>659400</v>
          </cell>
        </row>
        <row r="18916">
          <cell r="A18916" t="str">
            <v>CCIN002758-1000-001</v>
          </cell>
          <cell r="I18916">
            <v>250000</v>
          </cell>
        </row>
        <row r="18917">
          <cell r="A18917" t="str">
            <v>CCIN002760-1000-001</v>
          </cell>
          <cell r="I18917">
            <v>800000</v>
          </cell>
        </row>
        <row r="18918">
          <cell r="A18918" t="str">
            <v>CCIN002760-2000-001</v>
          </cell>
          <cell r="I18918">
            <v>250000</v>
          </cell>
        </row>
        <row r="18919">
          <cell r="A18919" t="str">
            <v>CCIN002761-1000-001</v>
          </cell>
          <cell r="I18919">
            <v>330958</v>
          </cell>
        </row>
        <row r="18920">
          <cell r="A18920" t="str">
            <v>CCIN002761-3000-001</v>
          </cell>
          <cell r="I18920">
            <v>80000</v>
          </cell>
        </row>
        <row r="18921">
          <cell r="A18921" t="str">
            <v>CCIN002762-1000-001</v>
          </cell>
          <cell r="I18921">
            <v>600000</v>
          </cell>
        </row>
        <row r="18922">
          <cell r="A18922" t="str">
            <v>CCIN002762-2000-001</v>
          </cell>
          <cell r="I18922">
            <v>600000</v>
          </cell>
        </row>
        <row r="18923">
          <cell r="A18923" t="str">
            <v>CCIN002764-1000-001</v>
          </cell>
          <cell r="I18923">
            <v>224575</v>
          </cell>
        </row>
        <row r="18924">
          <cell r="A18924" t="str">
            <v>CCIN002765-1000-001</v>
          </cell>
          <cell r="I18924">
            <v>200000</v>
          </cell>
        </row>
        <row r="18925">
          <cell r="A18925" t="str">
            <v>CCIN002765-2000-001</v>
          </cell>
          <cell r="I18925">
            <v>55000</v>
          </cell>
        </row>
        <row r="18926">
          <cell r="A18926" t="str">
            <v>CCIN002765-3000-001</v>
          </cell>
          <cell r="I18926">
            <v>200000</v>
          </cell>
        </row>
        <row r="18927">
          <cell r="A18927" t="str">
            <v>CCIN002767-1000-001</v>
          </cell>
          <cell r="I18927">
            <v>200000</v>
          </cell>
        </row>
        <row r="18928">
          <cell r="A18928" t="str">
            <v>CCIN002768-1000-001</v>
          </cell>
          <cell r="I18928">
            <v>1053230</v>
          </cell>
        </row>
        <row r="18929">
          <cell r="A18929" t="str">
            <v>CCIN002769-1000-001</v>
          </cell>
          <cell r="I18929">
            <v>430645</v>
          </cell>
        </row>
        <row r="18930">
          <cell r="A18930" t="str">
            <v>CCIN002769-2000-001</v>
          </cell>
          <cell r="I18930">
            <v>141528</v>
          </cell>
        </row>
        <row r="18931">
          <cell r="A18931" t="str">
            <v>CCIN002769-3000-001</v>
          </cell>
          <cell r="I18931">
            <v>15000</v>
          </cell>
        </row>
        <row r="18932">
          <cell r="A18932" t="str">
            <v>CCIN002770-1000-001</v>
          </cell>
          <cell r="I18932">
            <v>200000</v>
          </cell>
        </row>
        <row r="18933">
          <cell r="A18933" t="str">
            <v>CCIN002771-1000-001</v>
          </cell>
          <cell r="I18933">
            <v>300000</v>
          </cell>
        </row>
        <row r="18934">
          <cell r="A18934" t="str">
            <v>CCIN002771-2000-001</v>
          </cell>
          <cell r="I18934">
            <v>370000</v>
          </cell>
        </row>
        <row r="18935">
          <cell r="A18935" t="str">
            <v>CCIN002771-3000-001</v>
          </cell>
          <cell r="I18935">
            <v>370000</v>
          </cell>
        </row>
        <row r="18936">
          <cell r="A18936" t="str">
            <v>CCIN002772-1000-001</v>
          </cell>
          <cell r="I18936">
            <v>400000</v>
          </cell>
        </row>
        <row r="18937">
          <cell r="A18937" t="str">
            <v>CCIN002773-1000-001</v>
          </cell>
          <cell r="I18937">
            <v>350000</v>
          </cell>
        </row>
        <row r="18938">
          <cell r="A18938" t="str">
            <v>CCIN002773-2000-001</v>
          </cell>
          <cell r="I18938">
            <v>104544</v>
          </cell>
        </row>
        <row r="18939">
          <cell r="A18939" t="str">
            <v>CCIN002773-3000-001</v>
          </cell>
          <cell r="I18939">
            <v>400000</v>
          </cell>
        </row>
        <row r="18940">
          <cell r="A18940" t="str">
            <v>CCIN002775-1000-001</v>
          </cell>
          <cell r="I18940">
            <v>200000</v>
          </cell>
        </row>
        <row r="18941">
          <cell r="A18941" t="str">
            <v>CCIN002775-3000-001</v>
          </cell>
          <cell r="I18941">
            <v>200000</v>
          </cell>
        </row>
        <row r="18942">
          <cell r="A18942" t="str">
            <v>CCIN002775-4000-001</v>
          </cell>
          <cell r="I18942">
            <v>111000</v>
          </cell>
        </row>
        <row r="18943">
          <cell r="A18943" t="str">
            <v>CCIN002776-1000-001</v>
          </cell>
          <cell r="I18943">
            <v>300000</v>
          </cell>
        </row>
        <row r="18944">
          <cell r="A18944" t="str">
            <v>CCIN002776-2000-001</v>
          </cell>
          <cell r="I18944">
            <v>300000</v>
          </cell>
        </row>
        <row r="18945">
          <cell r="A18945" t="str">
            <v>CCIN002778-1000-001</v>
          </cell>
          <cell r="I18945">
            <v>150000</v>
          </cell>
        </row>
        <row r="18946">
          <cell r="A18946" t="str">
            <v>CCIN002779-1000-001</v>
          </cell>
          <cell r="I18946">
            <v>650000</v>
          </cell>
        </row>
        <row r="18947">
          <cell r="A18947" t="str">
            <v>CCIN002781-2000-001</v>
          </cell>
          <cell r="I18947">
            <v>295000</v>
          </cell>
        </row>
        <row r="18948">
          <cell r="A18948" t="str">
            <v>CCIN002782-1000-001</v>
          </cell>
          <cell r="I18948">
            <v>203856</v>
          </cell>
        </row>
        <row r="18949">
          <cell r="A18949" t="str">
            <v>CCIN002783-1000-001</v>
          </cell>
          <cell r="I18949">
            <v>330958</v>
          </cell>
        </row>
        <row r="18950">
          <cell r="A18950" t="str">
            <v>CCIN002785-1000-001</v>
          </cell>
          <cell r="I18950">
            <v>150000</v>
          </cell>
        </row>
        <row r="18951">
          <cell r="A18951" t="str">
            <v>CCIN002786-1000-001</v>
          </cell>
          <cell r="I18951">
            <v>170000</v>
          </cell>
        </row>
        <row r="18952">
          <cell r="A18952" t="str">
            <v>CCIN002787-1000-001</v>
          </cell>
          <cell r="I18952">
            <v>144000</v>
          </cell>
        </row>
        <row r="18953">
          <cell r="A18953" t="str">
            <v>CCIN002789-1000-001</v>
          </cell>
          <cell r="I18953">
            <v>272000</v>
          </cell>
        </row>
        <row r="18954">
          <cell r="A18954" t="str">
            <v>CCIN002791-1000-001</v>
          </cell>
          <cell r="I18954">
            <v>285000</v>
          </cell>
        </row>
        <row r="18955">
          <cell r="A18955" t="str">
            <v>CCIN002793-1000-001</v>
          </cell>
          <cell r="I18955">
            <v>1000000</v>
          </cell>
        </row>
        <row r="18956">
          <cell r="A18956" t="str">
            <v>CCIN002794-1000-001</v>
          </cell>
          <cell r="I18956">
            <v>250000</v>
          </cell>
        </row>
        <row r="18957">
          <cell r="A18957" t="str">
            <v>CCIN002794-2000-001</v>
          </cell>
          <cell r="I18957">
            <v>100000</v>
          </cell>
        </row>
        <row r="18958">
          <cell r="A18958" t="str">
            <v>CCIN002795-1000-001</v>
          </cell>
          <cell r="I18958">
            <v>224575</v>
          </cell>
        </row>
        <row r="18959">
          <cell r="A18959" t="str">
            <v>CCIN002795-2000-001</v>
          </cell>
          <cell r="I18959">
            <v>640000</v>
          </cell>
        </row>
        <row r="18960">
          <cell r="A18960" t="str">
            <v>CCIN002795-3000-001</v>
          </cell>
          <cell r="I18960">
            <v>1200000</v>
          </cell>
        </row>
        <row r="18961">
          <cell r="A18961" t="str">
            <v>CCIN002795-4000-001</v>
          </cell>
          <cell r="I18961">
            <v>600000</v>
          </cell>
        </row>
        <row r="18962">
          <cell r="A18962" t="str">
            <v>CCIN002795-5000-001</v>
          </cell>
          <cell r="I18962">
            <v>100000</v>
          </cell>
        </row>
        <row r="18963">
          <cell r="A18963" t="str">
            <v>CCIN002797-1000-001</v>
          </cell>
          <cell r="I18963">
            <v>300000</v>
          </cell>
        </row>
        <row r="18964">
          <cell r="A18964" t="str">
            <v>CCIN002798-1000-001</v>
          </cell>
          <cell r="I18964">
            <v>250000</v>
          </cell>
        </row>
        <row r="18965">
          <cell r="A18965" t="str">
            <v>CCIN002798-2000-001</v>
          </cell>
          <cell r="I18965">
            <v>250000</v>
          </cell>
        </row>
        <row r="18966">
          <cell r="A18966" t="str">
            <v>CCIN002799-1000-001</v>
          </cell>
          <cell r="I18966">
            <v>250000</v>
          </cell>
        </row>
        <row r="18967">
          <cell r="A18967" t="str">
            <v>CCIN002800-1000-001</v>
          </cell>
          <cell r="I18967">
            <v>360000</v>
          </cell>
        </row>
        <row r="18968">
          <cell r="A18968" t="str">
            <v>CCIN002801-2000-001</v>
          </cell>
          <cell r="I18968">
            <v>100000</v>
          </cell>
        </row>
        <row r="18969">
          <cell r="A18969" t="str">
            <v>CCIN002802-1000-001</v>
          </cell>
          <cell r="I18969">
            <v>800000</v>
          </cell>
        </row>
        <row r="18970">
          <cell r="A18970" t="str">
            <v>CCIN002804-1000-001</v>
          </cell>
          <cell r="I18970">
            <v>1000000</v>
          </cell>
        </row>
        <row r="18971">
          <cell r="A18971" t="str">
            <v>CCIN002805-1000-001</v>
          </cell>
          <cell r="I18971">
            <v>350000</v>
          </cell>
        </row>
        <row r="18972">
          <cell r="A18972" t="str">
            <v>CCIN002806-1000-001</v>
          </cell>
          <cell r="I18972">
            <v>300000</v>
          </cell>
        </row>
        <row r="18973">
          <cell r="A18973" t="str">
            <v>CCIN002807-1000-001</v>
          </cell>
          <cell r="I18973">
            <v>350000</v>
          </cell>
        </row>
        <row r="18974">
          <cell r="A18974" t="str">
            <v>CCIN002807-2000-001</v>
          </cell>
          <cell r="I18974">
            <v>100000</v>
          </cell>
        </row>
        <row r="18975">
          <cell r="A18975" t="str">
            <v>CCIN002807-3000-001</v>
          </cell>
          <cell r="I18975">
            <v>100000</v>
          </cell>
        </row>
        <row r="18976">
          <cell r="A18976" t="str">
            <v>CCIN002807-5000-001</v>
          </cell>
          <cell r="I18976">
            <v>20000</v>
          </cell>
        </row>
        <row r="18977">
          <cell r="A18977" t="str">
            <v>CCIN002807-6000-001</v>
          </cell>
          <cell r="I18977">
            <v>100000</v>
          </cell>
        </row>
        <row r="18978">
          <cell r="A18978" t="str">
            <v>CCIN002808-1000-001</v>
          </cell>
          <cell r="I18978">
            <v>500000</v>
          </cell>
        </row>
        <row r="18979">
          <cell r="A18979" t="str">
            <v>CCIN002808-2000-001</v>
          </cell>
          <cell r="I18979">
            <v>200000</v>
          </cell>
        </row>
        <row r="18980">
          <cell r="A18980" t="str">
            <v>CCIN002808-3000-001</v>
          </cell>
          <cell r="I18980">
            <v>300000</v>
          </cell>
        </row>
        <row r="18981">
          <cell r="A18981" t="str">
            <v>CCIN002808-4000-001</v>
          </cell>
          <cell r="I18981">
            <v>1200000</v>
          </cell>
        </row>
        <row r="18982">
          <cell r="A18982" t="str">
            <v>CCIN002809-1000-001</v>
          </cell>
          <cell r="I18982">
            <v>20000</v>
          </cell>
        </row>
        <row r="18983">
          <cell r="A18983" t="str">
            <v>CCIN002811-2000-001</v>
          </cell>
          <cell r="I18983">
            <v>135000</v>
          </cell>
        </row>
        <row r="18984">
          <cell r="A18984" t="str">
            <v>CCIN002811-3000-001</v>
          </cell>
          <cell r="I18984">
            <v>120000</v>
          </cell>
        </row>
        <row r="18985">
          <cell r="A18985" t="str">
            <v>CCIN002811-4000-001</v>
          </cell>
          <cell r="I18985">
            <v>20000</v>
          </cell>
        </row>
        <row r="18986">
          <cell r="A18986" t="str">
            <v>CCIN002811-5000-001</v>
          </cell>
          <cell r="I18986">
            <v>40000</v>
          </cell>
        </row>
        <row r="18987">
          <cell r="A18987" t="str">
            <v>CCIN002811-6000-001</v>
          </cell>
          <cell r="I18987">
            <v>200000</v>
          </cell>
        </row>
        <row r="18988">
          <cell r="A18988" t="str">
            <v>CCIN002812-1000-001</v>
          </cell>
          <cell r="I18988">
            <v>3500000</v>
          </cell>
        </row>
        <row r="18989">
          <cell r="A18989" t="str">
            <v>CCIN002813-1000-001</v>
          </cell>
          <cell r="I18989">
            <v>3434962</v>
          </cell>
        </row>
        <row r="18990">
          <cell r="A18990" t="str">
            <v>CCIN002813-2000-001</v>
          </cell>
          <cell r="I18990">
            <v>300000</v>
          </cell>
        </row>
        <row r="18991">
          <cell r="A18991" t="str">
            <v>CCIN002813-3000-001</v>
          </cell>
          <cell r="I18991">
            <v>400000</v>
          </cell>
        </row>
        <row r="18992">
          <cell r="A18992" t="str">
            <v>CCIN002813-4000-001</v>
          </cell>
          <cell r="I18992">
            <v>400000</v>
          </cell>
        </row>
        <row r="18993">
          <cell r="A18993" t="str">
            <v>CCIN002813-5000-001</v>
          </cell>
          <cell r="I18993">
            <v>400000</v>
          </cell>
        </row>
        <row r="18994">
          <cell r="A18994" t="str">
            <v>CCIN002813-6000-001</v>
          </cell>
          <cell r="I18994">
            <v>400000</v>
          </cell>
        </row>
        <row r="18995">
          <cell r="A18995" t="str">
            <v>CCIN002814-1000-001</v>
          </cell>
          <cell r="I18995">
            <v>5319788</v>
          </cell>
        </row>
        <row r="18996">
          <cell r="A18996" t="str">
            <v>CCIN002815-2000-001</v>
          </cell>
          <cell r="I18996">
            <v>600000</v>
          </cell>
        </row>
        <row r="18997">
          <cell r="A18997" t="str">
            <v>CCIN002815-3000-001</v>
          </cell>
          <cell r="I18997">
            <v>300000</v>
          </cell>
        </row>
        <row r="18998">
          <cell r="A18998" t="str">
            <v>CCIN002815-4000-001</v>
          </cell>
          <cell r="I18998">
            <v>600000</v>
          </cell>
        </row>
        <row r="18999">
          <cell r="A18999" t="str">
            <v>CCIN002816-3000-001</v>
          </cell>
          <cell r="I18999">
            <v>240000</v>
          </cell>
        </row>
        <row r="19000">
          <cell r="A19000" t="str">
            <v>CCIN002817-1000-001</v>
          </cell>
          <cell r="I19000">
            <v>800000</v>
          </cell>
        </row>
        <row r="19001">
          <cell r="A19001" t="str">
            <v>CCIN002817-2000-001</v>
          </cell>
          <cell r="I19001">
            <v>1000000</v>
          </cell>
        </row>
        <row r="19002">
          <cell r="A19002" t="str">
            <v>CCIN002817-3000-001</v>
          </cell>
          <cell r="I19002">
            <v>1000000</v>
          </cell>
        </row>
        <row r="19003">
          <cell r="A19003" t="str">
            <v>CCIN002818-1000-001</v>
          </cell>
          <cell r="I19003">
            <v>200000</v>
          </cell>
        </row>
        <row r="19004">
          <cell r="A19004" t="str">
            <v>CCIN002819-1000-001</v>
          </cell>
          <cell r="I19004">
            <v>1200000</v>
          </cell>
        </row>
        <row r="19005">
          <cell r="A19005" t="str">
            <v>CCIN002819-3000-001</v>
          </cell>
          <cell r="I19005">
            <v>1200000</v>
          </cell>
        </row>
        <row r="19006">
          <cell r="A19006" t="str">
            <v>CCIN002820-1000-001</v>
          </cell>
          <cell r="I19006">
            <v>384149</v>
          </cell>
        </row>
        <row r="19007">
          <cell r="A19007" t="str">
            <v>CCIN002822-1000-001</v>
          </cell>
          <cell r="I19007">
            <v>80000</v>
          </cell>
        </row>
        <row r="19008">
          <cell r="A19008" t="str">
            <v>CCIN002823-2000-001</v>
          </cell>
          <cell r="I19008">
            <v>496000</v>
          </cell>
        </row>
        <row r="19009">
          <cell r="A19009" t="str">
            <v>CCIN002825-1000-001</v>
          </cell>
          <cell r="I19009">
            <v>460000</v>
          </cell>
        </row>
        <row r="19010">
          <cell r="A19010" t="str">
            <v>CCIN002826-1000-001</v>
          </cell>
          <cell r="I19010">
            <v>800000</v>
          </cell>
        </row>
        <row r="19011">
          <cell r="A19011" t="str">
            <v>CCIN002826-3000-001</v>
          </cell>
          <cell r="I19011">
            <v>500000</v>
          </cell>
        </row>
        <row r="19012">
          <cell r="A19012" t="str">
            <v>CCIN002826-4000-001</v>
          </cell>
          <cell r="I19012">
            <v>72000</v>
          </cell>
        </row>
        <row r="19013">
          <cell r="A19013" t="str">
            <v>CCIN002826-5000-001</v>
          </cell>
          <cell r="I19013">
            <v>430000</v>
          </cell>
        </row>
        <row r="19014">
          <cell r="A19014" t="str">
            <v>CCIN002827-1000-001</v>
          </cell>
          <cell r="I19014">
            <v>176185</v>
          </cell>
        </row>
        <row r="19015">
          <cell r="A19015" t="str">
            <v>CCIN002828-1000-001</v>
          </cell>
          <cell r="I19015">
            <v>84000</v>
          </cell>
        </row>
        <row r="19016">
          <cell r="A19016" t="str">
            <v>CCIN002829-3000-001</v>
          </cell>
          <cell r="I19016">
            <v>1500000</v>
          </cell>
        </row>
        <row r="19017">
          <cell r="A19017" t="str">
            <v>CCIN002830-1000-001</v>
          </cell>
          <cell r="I19017">
            <v>150000</v>
          </cell>
        </row>
        <row r="19018">
          <cell r="A19018" t="str">
            <v>CCIN002830-2000-001</v>
          </cell>
          <cell r="I19018">
            <v>150000</v>
          </cell>
        </row>
        <row r="19019">
          <cell r="A19019" t="str">
            <v>CCIN002831-1000-001</v>
          </cell>
          <cell r="I19019">
            <v>476000</v>
          </cell>
        </row>
        <row r="19020">
          <cell r="A19020" t="str">
            <v>CCIN002832-1000-001</v>
          </cell>
          <cell r="I19020">
            <v>720000</v>
          </cell>
        </row>
        <row r="19021">
          <cell r="A19021" t="str">
            <v>CCIN002832-3000-001</v>
          </cell>
          <cell r="I19021">
            <v>620000</v>
          </cell>
        </row>
        <row r="19022">
          <cell r="A19022" t="str">
            <v>CCIN002832-5000-001</v>
          </cell>
          <cell r="I19022">
            <v>650000</v>
          </cell>
        </row>
        <row r="19023">
          <cell r="A19023" t="str">
            <v>CCIN002833-1000-001</v>
          </cell>
          <cell r="I19023">
            <v>300000</v>
          </cell>
        </row>
        <row r="19024">
          <cell r="A19024" t="str">
            <v>CCIN002834-1000-001</v>
          </cell>
          <cell r="I19024">
            <v>1000000</v>
          </cell>
        </row>
        <row r="19025">
          <cell r="A19025" t="str">
            <v>CCIN002835-1000-001</v>
          </cell>
          <cell r="I19025">
            <v>91323</v>
          </cell>
        </row>
        <row r="19026">
          <cell r="A19026" t="str">
            <v>CCIN002836-1000-001</v>
          </cell>
          <cell r="I19026">
            <v>1393784</v>
          </cell>
        </row>
        <row r="19027">
          <cell r="A19027" t="str">
            <v>CCIN002838-1000-001</v>
          </cell>
          <cell r="I19027">
            <v>350000</v>
          </cell>
        </row>
        <row r="19028">
          <cell r="A19028" t="str">
            <v>CCIN002839-1000-001</v>
          </cell>
          <cell r="I19028">
            <v>138355</v>
          </cell>
        </row>
        <row r="19029">
          <cell r="A19029" t="str">
            <v>CCIN002840-1000-001</v>
          </cell>
          <cell r="I19029">
            <v>1200000</v>
          </cell>
        </row>
        <row r="19030">
          <cell r="A19030" t="str">
            <v>CCIN002841-1000-001</v>
          </cell>
          <cell r="I19030">
            <v>350000</v>
          </cell>
        </row>
        <row r="19031">
          <cell r="A19031" t="str">
            <v>CCIN002842-1000-001</v>
          </cell>
          <cell r="I19031">
            <v>224575</v>
          </cell>
        </row>
        <row r="19032">
          <cell r="A19032" t="str">
            <v>CCIN002843-1000-001</v>
          </cell>
          <cell r="I19032">
            <v>250000</v>
          </cell>
        </row>
        <row r="19033">
          <cell r="A19033" t="str">
            <v>CCIN002843-2000-001</v>
          </cell>
          <cell r="I19033">
            <v>250000</v>
          </cell>
        </row>
        <row r="19034">
          <cell r="A19034" t="str">
            <v>CCIN002844-1000-001</v>
          </cell>
          <cell r="I19034">
            <v>81000</v>
          </cell>
        </row>
        <row r="19035">
          <cell r="A19035" t="str">
            <v>CCIN002844-2000-001</v>
          </cell>
          <cell r="I19035">
            <v>271200</v>
          </cell>
        </row>
        <row r="19036">
          <cell r="A19036" t="str">
            <v>CCIN002844-3000-001</v>
          </cell>
          <cell r="I19036">
            <v>58000</v>
          </cell>
        </row>
        <row r="19037">
          <cell r="A19037" t="str">
            <v>CCIN002845-1000-001</v>
          </cell>
          <cell r="I19037">
            <v>83123</v>
          </cell>
        </row>
        <row r="19038">
          <cell r="A19038" t="str">
            <v>CCIN002846-1000-001</v>
          </cell>
          <cell r="I19038">
            <v>809700</v>
          </cell>
        </row>
        <row r="19039">
          <cell r="A19039" t="str">
            <v>CCIN002846-2000-001</v>
          </cell>
          <cell r="I19039">
            <v>200000</v>
          </cell>
        </row>
        <row r="19040">
          <cell r="A19040" t="str">
            <v>CCIN002846-3000-001</v>
          </cell>
          <cell r="I19040">
            <v>150000</v>
          </cell>
        </row>
        <row r="19041">
          <cell r="A19041" t="str">
            <v>CCIN002846-4000-001</v>
          </cell>
          <cell r="I19041">
            <v>900000</v>
          </cell>
        </row>
        <row r="19042">
          <cell r="A19042" t="str">
            <v>CCIN002846-5000-001</v>
          </cell>
          <cell r="I19042">
            <v>70000</v>
          </cell>
        </row>
        <row r="19043">
          <cell r="A19043" t="str">
            <v>CCIN002847-1000-001</v>
          </cell>
          <cell r="I19043">
            <v>250000</v>
          </cell>
        </row>
        <row r="19044">
          <cell r="A19044" t="str">
            <v>CCIN002848-1000-001</v>
          </cell>
          <cell r="I19044">
            <v>190000</v>
          </cell>
        </row>
        <row r="19045">
          <cell r="A19045" t="str">
            <v>CCIN002848-2000-001</v>
          </cell>
          <cell r="I19045">
            <v>40000</v>
          </cell>
        </row>
        <row r="19046">
          <cell r="A19046" t="str">
            <v>CCIN002849-1000-001</v>
          </cell>
          <cell r="I19046">
            <v>140000</v>
          </cell>
        </row>
        <row r="19047">
          <cell r="A19047" t="str">
            <v>CCIN002850-1000-001</v>
          </cell>
          <cell r="I19047">
            <v>153000</v>
          </cell>
        </row>
        <row r="19048">
          <cell r="A19048" t="str">
            <v>CCIN002852-1000-001</v>
          </cell>
          <cell r="I19048">
            <v>224575</v>
          </cell>
        </row>
        <row r="19049">
          <cell r="A19049" t="str">
            <v>CCIN002852-2000-001</v>
          </cell>
          <cell r="I19049">
            <v>80000</v>
          </cell>
        </row>
        <row r="19050">
          <cell r="A19050" t="str">
            <v>CCIN002852-3000-001</v>
          </cell>
          <cell r="I19050">
            <v>100000</v>
          </cell>
        </row>
        <row r="19051">
          <cell r="A19051" t="str">
            <v>CCIN002852-4000-001</v>
          </cell>
          <cell r="I19051">
            <v>288264</v>
          </cell>
        </row>
        <row r="19052">
          <cell r="A19052" t="str">
            <v>CCIN002853-1000-001</v>
          </cell>
          <cell r="I19052">
            <v>224575</v>
          </cell>
        </row>
        <row r="19053">
          <cell r="A19053" t="str">
            <v>CCIN002854-1000-001</v>
          </cell>
          <cell r="I19053">
            <v>150000</v>
          </cell>
        </row>
        <row r="19054">
          <cell r="A19054" t="str">
            <v>CCIN002854-2000-001</v>
          </cell>
          <cell r="I19054">
            <v>150000</v>
          </cell>
        </row>
        <row r="19055">
          <cell r="A19055" t="str">
            <v>CCIN002854-3000-001</v>
          </cell>
          <cell r="I19055">
            <v>170000</v>
          </cell>
        </row>
        <row r="19056">
          <cell r="A19056" t="str">
            <v>CCIN002854-4000-001</v>
          </cell>
          <cell r="I19056">
            <v>150000</v>
          </cell>
        </row>
        <row r="19057">
          <cell r="A19057" t="str">
            <v>CCIN002855-1000-001</v>
          </cell>
          <cell r="I19057">
            <v>262521</v>
          </cell>
        </row>
        <row r="19058">
          <cell r="A19058" t="str">
            <v>CCIN002856-1000-001</v>
          </cell>
          <cell r="I19058">
            <v>400000</v>
          </cell>
        </row>
        <row r="19059">
          <cell r="A19059" t="str">
            <v>CCIN002857-2000-001</v>
          </cell>
          <cell r="I19059">
            <v>519549</v>
          </cell>
        </row>
        <row r="19060">
          <cell r="A19060" t="str">
            <v>CCIN002858-1000-001</v>
          </cell>
          <cell r="I19060">
            <v>370000</v>
          </cell>
        </row>
        <row r="19061">
          <cell r="A19061" t="str">
            <v>CCIN002860-1000-001</v>
          </cell>
          <cell r="I19061">
            <v>250000</v>
          </cell>
        </row>
        <row r="19062">
          <cell r="A19062" t="str">
            <v>CCIN002862-2000-001</v>
          </cell>
          <cell r="I19062">
            <v>600000</v>
          </cell>
        </row>
        <row r="19063">
          <cell r="A19063" t="str">
            <v>CCIN002863-1000-001</v>
          </cell>
          <cell r="I19063">
            <v>118192</v>
          </cell>
        </row>
        <row r="19064">
          <cell r="A19064" t="str">
            <v>CCIN002867-1000-001</v>
          </cell>
          <cell r="I19064">
            <v>250000</v>
          </cell>
        </row>
        <row r="19065">
          <cell r="A19065" t="str">
            <v>CCIN002868-1000-001</v>
          </cell>
          <cell r="I19065">
            <v>550000</v>
          </cell>
        </row>
        <row r="19066">
          <cell r="A19066" t="str">
            <v>CCIN002868-2000-001</v>
          </cell>
          <cell r="I19066">
            <v>160213</v>
          </cell>
        </row>
        <row r="19067">
          <cell r="A19067" t="str">
            <v>CCIN002870-1000-001</v>
          </cell>
          <cell r="I19067">
            <v>521459</v>
          </cell>
        </row>
        <row r="19068">
          <cell r="A19068" t="str">
            <v>CCIN002872-1000-001</v>
          </cell>
          <cell r="I19068">
            <v>144000</v>
          </cell>
        </row>
        <row r="19069">
          <cell r="A19069" t="str">
            <v>CCIN002873-1000-001</v>
          </cell>
          <cell r="I19069">
            <v>2671384</v>
          </cell>
        </row>
        <row r="19070">
          <cell r="A19070" t="str">
            <v>CCIN002874-2000-001</v>
          </cell>
          <cell r="I19070">
            <v>672000</v>
          </cell>
        </row>
        <row r="19071">
          <cell r="A19071" t="str">
            <v>CCIN002875-1000-001</v>
          </cell>
          <cell r="I19071">
            <v>400000</v>
          </cell>
        </row>
        <row r="19072">
          <cell r="A19072" t="str">
            <v>CCIN002875-2000-001</v>
          </cell>
          <cell r="I19072">
            <v>100000</v>
          </cell>
        </row>
        <row r="19073">
          <cell r="A19073" t="str">
            <v>CCIN002876-2000-001</v>
          </cell>
          <cell r="I19073">
            <v>4490000</v>
          </cell>
        </row>
        <row r="19074">
          <cell r="A19074" t="str">
            <v>CCIN002876-3000-001</v>
          </cell>
          <cell r="I19074">
            <v>1800000</v>
          </cell>
        </row>
        <row r="19075">
          <cell r="A19075" t="str">
            <v>CCIN002876-6000-001</v>
          </cell>
          <cell r="I19075">
            <v>975000</v>
          </cell>
        </row>
        <row r="19076">
          <cell r="A19076" t="str">
            <v>CCIN002879-1000-001</v>
          </cell>
          <cell r="I19076">
            <v>300000</v>
          </cell>
        </row>
        <row r="19077">
          <cell r="A19077" t="str">
            <v>CCIN002879-2000-001</v>
          </cell>
          <cell r="I19077">
            <v>300000</v>
          </cell>
        </row>
        <row r="19078">
          <cell r="A19078" t="str">
            <v>CCIN002880-1000-001</v>
          </cell>
          <cell r="I19078">
            <v>172495</v>
          </cell>
        </row>
        <row r="19079">
          <cell r="A19079" t="str">
            <v>CCIN002882-1000-001</v>
          </cell>
          <cell r="I19079">
            <v>300000</v>
          </cell>
        </row>
        <row r="19080">
          <cell r="A19080" t="str">
            <v>CCIN002882-3000-001</v>
          </cell>
          <cell r="I19080">
            <v>500000</v>
          </cell>
        </row>
        <row r="19081">
          <cell r="A19081" t="str">
            <v>CCIN002882-4000-001</v>
          </cell>
          <cell r="I19081">
            <v>393876</v>
          </cell>
        </row>
        <row r="19082">
          <cell r="A19082" t="str">
            <v>CCIN002883-1000-001</v>
          </cell>
          <cell r="I19082">
            <v>2377946</v>
          </cell>
        </row>
        <row r="19083">
          <cell r="A19083" t="str">
            <v>CCIN002883-2000-001</v>
          </cell>
          <cell r="I19083">
            <v>2485831</v>
          </cell>
        </row>
        <row r="19084">
          <cell r="A19084" t="str">
            <v>CCIN002886-1000-001</v>
          </cell>
          <cell r="I19084">
            <v>240000</v>
          </cell>
        </row>
        <row r="19085">
          <cell r="A19085" t="str">
            <v>CCIN002887-1000-001</v>
          </cell>
          <cell r="I19085">
            <v>118192</v>
          </cell>
        </row>
        <row r="19086">
          <cell r="A19086" t="str">
            <v>CCIN002889-1000-001</v>
          </cell>
          <cell r="I19086">
            <v>250000</v>
          </cell>
        </row>
        <row r="19087">
          <cell r="A19087" t="str">
            <v>CCIN002889-2000-001</v>
          </cell>
          <cell r="I19087">
            <v>229754</v>
          </cell>
        </row>
        <row r="19088">
          <cell r="A19088" t="str">
            <v>CCIN002890-1000-001</v>
          </cell>
          <cell r="I19088">
            <v>500000</v>
          </cell>
        </row>
        <row r="19089">
          <cell r="A19089" t="str">
            <v>CCIN002890-2000-001</v>
          </cell>
          <cell r="I19089">
            <v>500000</v>
          </cell>
        </row>
        <row r="19090">
          <cell r="A19090" t="str">
            <v>CCIN002890-4000-001</v>
          </cell>
          <cell r="I19090">
            <v>500000</v>
          </cell>
        </row>
        <row r="19091">
          <cell r="A19091" t="str">
            <v>CCIN002891-1000-001</v>
          </cell>
          <cell r="I19091">
            <v>660000</v>
          </cell>
        </row>
        <row r="19092">
          <cell r="A19092" t="str">
            <v>CCIN002892-1000-001</v>
          </cell>
          <cell r="I19092">
            <v>450000</v>
          </cell>
        </row>
        <row r="19093">
          <cell r="A19093" t="str">
            <v>CCIN002893-1000-001</v>
          </cell>
          <cell r="I19093">
            <v>31313</v>
          </cell>
        </row>
        <row r="19094">
          <cell r="A19094" t="str">
            <v>CCIN002894-1000-001</v>
          </cell>
          <cell r="I19094">
            <v>85000</v>
          </cell>
        </row>
        <row r="19095">
          <cell r="A19095" t="str">
            <v>CCIN002895-1000-001</v>
          </cell>
          <cell r="I19095">
            <v>100000</v>
          </cell>
        </row>
        <row r="19096">
          <cell r="A19096" t="str">
            <v>CCIN002896-1000-001</v>
          </cell>
          <cell r="I19096">
            <v>250000</v>
          </cell>
        </row>
        <row r="19097">
          <cell r="A19097" t="str">
            <v>CCIN002897-1000-001</v>
          </cell>
          <cell r="I19097">
            <v>200000</v>
          </cell>
        </row>
        <row r="19098">
          <cell r="A19098" t="str">
            <v>CCIN002899-2000-001</v>
          </cell>
          <cell r="I19098">
            <v>6004022</v>
          </cell>
        </row>
        <row r="19099">
          <cell r="A19099" t="str">
            <v>CCIN002900-1000-001</v>
          </cell>
          <cell r="I19099">
            <v>1120000</v>
          </cell>
        </row>
        <row r="19100">
          <cell r="A19100" t="str">
            <v>CCIN002902-1000-001</v>
          </cell>
          <cell r="I19100">
            <v>1190000</v>
          </cell>
        </row>
        <row r="19101">
          <cell r="A19101" t="str">
            <v>CCIN002903-1000-001</v>
          </cell>
          <cell r="I19101">
            <v>999000</v>
          </cell>
        </row>
        <row r="19102">
          <cell r="A19102" t="str">
            <v>CCIN002903-2000-001</v>
          </cell>
          <cell r="I19102">
            <v>500000</v>
          </cell>
        </row>
        <row r="19103">
          <cell r="A19103" t="str">
            <v>CCIN002904-1000-001</v>
          </cell>
          <cell r="I19103">
            <v>636000</v>
          </cell>
        </row>
        <row r="19104">
          <cell r="A19104" t="str">
            <v>CCIN002904-2000-001</v>
          </cell>
          <cell r="I19104">
            <v>636000</v>
          </cell>
        </row>
        <row r="19105">
          <cell r="A19105" t="str">
            <v>CCIN002905-1000-001</v>
          </cell>
          <cell r="I19105">
            <v>1600000</v>
          </cell>
        </row>
        <row r="19106">
          <cell r="A19106" t="str">
            <v>CCIN002906-1000-001</v>
          </cell>
          <cell r="I19106">
            <v>1500000</v>
          </cell>
        </row>
        <row r="19107">
          <cell r="A19107" t="str">
            <v>CCIN002906-2000-001</v>
          </cell>
          <cell r="I19107">
            <v>1500000</v>
          </cell>
        </row>
        <row r="19108">
          <cell r="A19108" t="str">
            <v>CCIN002907-1000-001</v>
          </cell>
          <cell r="I19108">
            <v>476000</v>
          </cell>
        </row>
        <row r="19109">
          <cell r="A19109" t="str">
            <v>CCIN002908-1000-001</v>
          </cell>
          <cell r="I19109">
            <v>85000</v>
          </cell>
        </row>
        <row r="19110">
          <cell r="A19110" t="str">
            <v>CCIN002908-2000-001</v>
          </cell>
          <cell r="I19110">
            <v>85000</v>
          </cell>
        </row>
        <row r="19111">
          <cell r="A19111" t="str">
            <v>CCIN002909-1000-001</v>
          </cell>
          <cell r="I19111">
            <v>160000</v>
          </cell>
        </row>
        <row r="19112">
          <cell r="A19112" t="str">
            <v>CCIN002910-1000-001</v>
          </cell>
          <cell r="I19112">
            <v>144000</v>
          </cell>
        </row>
        <row r="19113">
          <cell r="A19113" t="str">
            <v>CCIN002911-1000-001</v>
          </cell>
          <cell r="I19113">
            <v>319788</v>
          </cell>
        </row>
        <row r="19114">
          <cell r="A19114" t="str">
            <v>CCIN002912-1000-001</v>
          </cell>
          <cell r="I19114">
            <v>372000</v>
          </cell>
        </row>
        <row r="19115">
          <cell r="A19115" t="str">
            <v>CCIN002912-2000-001</v>
          </cell>
          <cell r="I19115">
            <v>372000</v>
          </cell>
        </row>
        <row r="19116">
          <cell r="A19116" t="str">
            <v>CCIN002913-10000-001</v>
          </cell>
          <cell r="I19116">
            <v>250000</v>
          </cell>
        </row>
        <row r="19117">
          <cell r="A19117" t="str">
            <v>CCIN002913-1000-001</v>
          </cell>
          <cell r="I19117">
            <v>325000</v>
          </cell>
        </row>
        <row r="19118">
          <cell r="A19118" t="str">
            <v>CCIN002913-2000-001</v>
          </cell>
          <cell r="I19118">
            <v>325000</v>
          </cell>
        </row>
        <row r="19119">
          <cell r="A19119" t="str">
            <v>CCIN002913-3000-001</v>
          </cell>
          <cell r="I19119">
            <v>40000</v>
          </cell>
        </row>
        <row r="19120">
          <cell r="A19120" t="str">
            <v>CCIN002913-4000-001</v>
          </cell>
          <cell r="I19120">
            <v>40000</v>
          </cell>
        </row>
        <row r="19121">
          <cell r="A19121" t="str">
            <v>CCIN002913-5000-001</v>
          </cell>
          <cell r="I19121">
            <v>150000</v>
          </cell>
        </row>
        <row r="19122">
          <cell r="A19122" t="str">
            <v>CCIN002913-6000-001</v>
          </cell>
          <cell r="I19122">
            <v>200000</v>
          </cell>
        </row>
        <row r="19123">
          <cell r="A19123" t="str">
            <v>CCIN002913-7000-001</v>
          </cell>
          <cell r="I19123">
            <v>214401</v>
          </cell>
        </row>
        <row r="19124">
          <cell r="A19124" t="str">
            <v>CCIN002913-8000-001</v>
          </cell>
          <cell r="I19124">
            <v>214401</v>
          </cell>
        </row>
        <row r="19125">
          <cell r="A19125" t="str">
            <v>CCIN002913-9000-001</v>
          </cell>
          <cell r="I19125">
            <v>214401</v>
          </cell>
        </row>
        <row r="19126">
          <cell r="A19126" t="str">
            <v>CCIN002915-2000-001</v>
          </cell>
          <cell r="I19126">
            <v>2665369</v>
          </cell>
        </row>
        <row r="19127">
          <cell r="A19127" t="str">
            <v>CCIN002916-1000-001</v>
          </cell>
          <cell r="I19127">
            <v>500000</v>
          </cell>
        </row>
        <row r="19128">
          <cell r="A19128" t="str">
            <v>CCIN002916-2000-001</v>
          </cell>
          <cell r="I19128">
            <v>250000</v>
          </cell>
        </row>
        <row r="19129">
          <cell r="A19129" t="str">
            <v>CCIN002917-1000-001</v>
          </cell>
          <cell r="I19129">
            <v>1000000</v>
          </cell>
        </row>
        <row r="19130">
          <cell r="A19130" t="str">
            <v>CCIN002917-3000-001</v>
          </cell>
          <cell r="I19130">
            <v>1250000</v>
          </cell>
        </row>
        <row r="19131">
          <cell r="A19131" t="str">
            <v>CCIN002918-1000-001</v>
          </cell>
          <cell r="I19131">
            <v>400000</v>
          </cell>
        </row>
        <row r="19132">
          <cell r="A19132" t="str">
            <v>CCIN002918-2000-001</v>
          </cell>
          <cell r="I19132">
            <v>273876</v>
          </cell>
        </row>
        <row r="19133">
          <cell r="A19133" t="str">
            <v>CCIN002919-1000-001</v>
          </cell>
          <cell r="I19133">
            <v>1288405</v>
          </cell>
        </row>
        <row r="19134">
          <cell r="A19134" t="str">
            <v>CCIN002919-2000-001</v>
          </cell>
          <cell r="I19134">
            <v>970455</v>
          </cell>
        </row>
        <row r="19135">
          <cell r="A19135" t="str">
            <v>CCIN002920-1000-001</v>
          </cell>
          <cell r="I19135">
            <v>400000</v>
          </cell>
        </row>
        <row r="19136">
          <cell r="A19136" t="str">
            <v>CCIN002920-2000-001</v>
          </cell>
          <cell r="I19136">
            <v>120000</v>
          </cell>
        </row>
        <row r="19137">
          <cell r="A19137" t="str">
            <v>CCIN002921-1000-001</v>
          </cell>
          <cell r="I19137">
            <v>100000</v>
          </cell>
        </row>
        <row r="19138">
          <cell r="A19138" t="str">
            <v>CCIN002921-3000-001</v>
          </cell>
          <cell r="I19138">
            <v>200000</v>
          </cell>
        </row>
        <row r="19139">
          <cell r="A19139" t="str">
            <v>CCIN002922-1000-001</v>
          </cell>
          <cell r="I19139">
            <v>450000</v>
          </cell>
        </row>
        <row r="19140">
          <cell r="A19140" t="str">
            <v>CCIN002923-1000-001</v>
          </cell>
          <cell r="I19140">
            <v>1285369</v>
          </cell>
        </row>
        <row r="19141">
          <cell r="A19141" t="str">
            <v>CCIN002923-2000-001</v>
          </cell>
          <cell r="I19141">
            <v>570000</v>
          </cell>
        </row>
        <row r="19142">
          <cell r="A19142" t="str">
            <v>CCIN002924-1000-001</v>
          </cell>
          <cell r="I19142">
            <v>250000</v>
          </cell>
        </row>
        <row r="19143">
          <cell r="A19143" t="str">
            <v>CCIN002925-1000-001</v>
          </cell>
          <cell r="I19143">
            <v>224575</v>
          </cell>
        </row>
        <row r="19144">
          <cell r="A19144" t="str">
            <v>CCIN002928-1000-001</v>
          </cell>
          <cell r="I19144">
            <v>232000</v>
          </cell>
        </row>
        <row r="19145">
          <cell r="A19145" t="str">
            <v>CCIN002928-2000-001</v>
          </cell>
          <cell r="I19145">
            <v>100000</v>
          </cell>
        </row>
        <row r="19146">
          <cell r="A19146" t="str">
            <v>CCIN002928-3000-001</v>
          </cell>
          <cell r="I19146">
            <v>150000</v>
          </cell>
        </row>
        <row r="19147">
          <cell r="A19147" t="str">
            <v>CCIN002931-1000-001</v>
          </cell>
          <cell r="I19147">
            <v>1075639</v>
          </cell>
        </row>
        <row r="19148">
          <cell r="A19148" t="str">
            <v>CCIN002931-3000-001</v>
          </cell>
          <cell r="I19148">
            <v>618000</v>
          </cell>
        </row>
        <row r="19149">
          <cell r="A19149" t="str">
            <v>CCIN002932-1000-001</v>
          </cell>
          <cell r="I19149">
            <v>142500</v>
          </cell>
        </row>
        <row r="19150">
          <cell r="A19150" t="str">
            <v>CCIN002933-3000-001</v>
          </cell>
          <cell r="I19150">
            <v>2754000</v>
          </cell>
        </row>
        <row r="19151">
          <cell r="A19151" t="str">
            <v>CCIN002935-1000-001</v>
          </cell>
          <cell r="I19151">
            <v>700000</v>
          </cell>
        </row>
        <row r="19152">
          <cell r="A19152" t="str">
            <v>CCIN002937-1000-001</v>
          </cell>
          <cell r="I19152">
            <v>174000</v>
          </cell>
        </row>
        <row r="19153">
          <cell r="A19153" t="str">
            <v>CCIN002938-1000-001</v>
          </cell>
          <cell r="I19153">
            <v>120000</v>
          </cell>
        </row>
        <row r="19154">
          <cell r="A19154" t="str">
            <v>CCIN002939-1000-001</v>
          </cell>
          <cell r="I19154">
            <v>2000000</v>
          </cell>
        </row>
        <row r="19155">
          <cell r="A19155" t="str">
            <v>CCIN002940-1000-001</v>
          </cell>
          <cell r="I19155">
            <v>2500000</v>
          </cell>
        </row>
        <row r="19156">
          <cell r="A19156" t="str">
            <v>CCIN002942-2000-001</v>
          </cell>
          <cell r="I19156">
            <v>110000</v>
          </cell>
        </row>
        <row r="19157">
          <cell r="A19157" t="str">
            <v>CCIN002943-1000-001</v>
          </cell>
          <cell r="I19157">
            <v>1500000</v>
          </cell>
        </row>
        <row r="19158">
          <cell r="A19158" t="str">
            <v>CCIN002944-1000-001</v>
          </cell>
          <cell r="I19158">
            <v>700000</v>
          </cell>
        </row>
        <row r="19159">
          <cell r="A19159" t="str">
            <v>CCIN002945-3000-001</v>
          </cell>
          <cell r="I19159">
            <v>40000</v>
          </cell>
        </row>
        <row r="19160">
          <cell r="A19160" t="str">
            <v>CCIN002949-1000-001</v>
          </cell>
          <cell r="I19160">
            <v>440000</v>
          </cell>
        </row>
        <row r="19161">
          <cell r="A19161" t="str">
            <v>CCIN002952-1000-001</v>
          </cell>
          <cell r="I19161">
            <v>400000</v>
          </cell>
        </row>
        <row r="19162">
          <cell r="A19162" t="str">
            <v>CCIN002952-2000-001</v>
          </cell>
          <cell r="I19162">
            <v>399533</v>
          </cell>
        </row>
        <row r="19163">
          <cell r="A19163" t="str">
            <v>CCIN002954-1000-001</v>
          </cell>
          <cell r="I19163">
            <v>690000</v>
          </cell>
        </row>
        <row r="19164">
          <cell r="A19164" t="str">
            <v>CCIN002954-2000-001</v>
          </cell>
          <cell r="I19164">
            <v>100000</v>
          </cell>
        </row>
        <row r="19165">
          <cell r="A19165" t="str">
            <v>CCIN002954-3000-001</v>
          </cell>
          <cell r="I19165">
            <v>350000</v>
          </cell>
        </row>
        <row r="19166">
          <cell r="A19166" t="str">
            <v>CCIN002954-4000-001</v>
          </cell>
          <cell r="I19166">
            <v>350000</v>
          </cell>
        </row>
        <row r="19167">
          <cell r="A19167" t="str">
            <v>CCIN002954-5000-001</v>
          </cell>
          <cell r="I19167">
            <v>690000</v>
          </cell>
        </row>
        <row r="19168">
          <cell r="A19168" t="str">
            <v>CCIN002955-1000-001</v>
          </cell>
          <cell r="I19168">
            <v>1100000</v>
          </cell>
        </row>
        <row r="19169">
          <cell r="A19169" t="str">
            <v>CCIN002956-1000-001</v>
          </cell>
          <cell r="I19169">
            <v>140000</v>
          </cell>
        </row>
        <row r="19170">
          <cell r="A19170" t="str">
            <v>CCIN002958-1000-001</v>
          </cell>
          <cell r="I19170">
            <v>180000</v>
          </cell>
        </row>
        <row r="19171">
          <cell r="A19171" t="str">
            <v>CCIN002959-1000-001</v>
          </cell>
          <cell r="I19171">
            <v>750000</v>
          </cell>
        </row>
        <row r="19172">
          <cell r="A19172" t="str">
            <v>CCIN002960-2000-001</v>
          </cell>
          <cell r="I19172">
            <v>58370</v>
          </cell>
        </row>
        <row r="19173">
          <cell r="A19173" t="str">
            <v>CCIN002961-1000-001</v>
          </cell>
          <cell r="I19173">
            <v>224575</v>
          </cell>
        </row>
        <row r="19174">
          <cell r="A19174" t="str">
            <v>CCIN002963-1000-001</v>
          </cell>
          <cell r="I19174">
            <v>805000</v>
          </cell>
        </row>
        <row r="19175">
          <cell r="A19175" t="str">
            <v>CCIN002965-1000-001</v>
          </cell>
          <cell r="I19175">
            <v>34975</v>
          </cell>
        </row>
        <row r="19176">
          <cell r="A19176" t="str">
            <v>CCIN002966-1000-001</v>
          </cell>
          <cell r="I19176">
            <v>765000</v>
          </cell>
        </row>
        <row r="19177">
          <cell r="A19177" t="str">
            <v>CCIN002966-2000-001</v>
          </cell>
          <cell r="I19177">
            <v>60000</v>
          </cell>
        </row>
        <row r="19178">
          <cell r="A19178" t="str">
            <v>CCIN002967-1000-001</v>
          </cell>
          <cell r="I19178">
            <v>224575</v>
          </cell>
        </row>
        <row r="19179">
          <cell r="A19179" t="str">
            <v>CCIN002968-1000-001</v>
          </cell>
          <cell r="I19179">
            <v>100000</v>
          </cell>
        </row>
        <row r="19180">
          <cell r="A19180" t="str">
            <v>CCIN002969-2000-001</v>
          </cell>
          <cell r="I19180">
            <v>165000</v>
          </cell>
        </row>
        <row r="19181">
          <cell r="A19181" t="str">
            <v>CCIN002969-4000-001</v>
          </cell>
          <cell r="I19181">
            <v>224240</v>
          </cell>
        </row>
        <row r="19182">
          <cell r="A19182" t="str">
            <v>CCIN002971-2000-001</v>
          </cell>
          <cell r="I19182">
            <v>75000</v>
          </cell>
        </row>
        <row r="19183">
          <cell r="A19183" t="str">
            <v>CCIN002972-2000-001</v>
          </cell>
          <cell r="I19183">
            <v>100000</v>
          </cell>
        </row>
        <row r="19184">
          <cell r="A19184" t="str">
            <v>CCIN002973-1000-001</v>
          </cell>
          <cell r="I19184">
            <v>171383</v>
          </cell>
        </row>
        <row r="19185">
          <cell r="A19185" t="str">
            <v>CCIN002974-1000-001</v>
          </cell>
          <cell r="I19185">
            <v>70000</v>
          </cell>
        </row>
        <row r="19186">
          <cell r="A19186" t="str">
            <v>CCIN002976-1000-001</v>
          </cell>
          <cell r="I19186">
            <v>95000</v>
          </cell>
        </row>
        <row r="19187">
          <cell r="A19187" t="str">
            <v>CCIN002978-1000-001</v>
          </cell>
          <cell r="I19187">
            <v>305000</v>
          </cell>
        </row>
        <row r="19188">
          <cell r="A19188" t="str">
            <v>CCIN002979-1000-001</v>
          </cell>
          <cell r="I19188">
            <v>30000</v>
          </cell>
        </row>
        <row r="19189">
          <cell r="A19189" t="str">
            <v>CCIN002980-1000-001</v>
          </cell>
          <cell r="I19189">
            <v>263936</v>
          </cell>
        </row>
        <row r="19190">
          <cell r="A19190" t="str">
            <v>CCIN002981-1000-001</v>
          </cell>
          <cell r="I19190">
            <v>224575</v>
          </cell>
        </row>
        <row r="19191">
          <cell r="A19191" t="str">
            <v>CCIN002981-2000-001</v>
          </cell>
          <cell r="I19191">
            <v>218024</v>
          </cell>
        </row>
        <row r="19192">
          <cell r="A19192" t="str">
            <v>CCIN002983-2000-001</v>
          </cell>
          <cell r="I19192">
            <v>220000</v>
          </cell>
        </row>
        <row r="19193">
          <cell r="A19193" t="str">
            <v>CCIN002985-1000-001</v>
          </cell>
          <cell r="I19193">
            <v>250000</v>
          </cell>
        </row>
        <row r="19194">
          <cell r="A19194" t="str">
            <v>CCIN002987-1000-001</v>
          </cell>
          <cell r="I19194">
            <v>80000</v>
          </cell>
        </row>
        <row r="19195">
          <cell r="A19195" t="str">
            <v>CCIN002988-1000-001</v>
          </cell>
          <cell r="I19195">
            <v>225000</v>
          </cell>
        </row>
        <row r="19196">
          <cell r="A19196" t="str">
            <v>CCIN002989-1000-001</v>
          </cell>
          <cell r="I19196">
            <v>490000</v>
          </cell>
        </row>
        <row r="19197">
          <cell r="A19197" t="str">
            <v>CCIN002990-1000-001</v>
          </cell>
          <cell r="I19197">
            <v>1750000</v>
          </cell>
        </row>
        <row r="19198">
          <cell r="A19198" t="str">
            <v>CCIN002990-3000-001</v>
          </cell>
          <cell r="I19198">
            <v>500000</v>
          </cell>
        </row>
        <row r="19199">
          <cell r="A19199" t="str">
            <v>CCIN002990-4000-001</v>
          </cell>
          <cell r="I19199">
            <v>120000</v>
          </cell>
        </row>
        <row r="19200">
          <cell r="A19200" t="str">
            <v>CCIN002990-5000-001</v>
          </cell>
          <cell r="I19200">
            <v>120000</v>
          </cell>
        </row>
        <row r="19201">
          <cell r="A19201" t="str">
            <v>CCIN002990-6000-001</v>
          </cell>
          <cell r="I19201">
            <v>170000</v>
          </cell>
        </row>
        <row r="19202">
          <cell r="A19202" t="str">
            <v>CCIN002991-1000-001</v>
          </cell>
          <cell r="I19202">
            <v>680000</v>
          </cell>
        </row>
        <row r="19203">
          <cell r="A19203" t="str">
            <v>CCIN002992-1000-001</v>
          </cell>
          <cell r="I19203">
            <v>500000</v>
          </cell>
        </row>
        <row r="19204">
          <cell r="A19204" t="str">
            <v>CCIN002992-2000-001</v>
          </cell>
          <cell r="I19204">
            <v>350000</v>
          </cell>
        </row>
        <row r="19205">
          <cell r="A19205" t="str">
            <v>CCIN002992-3000-001</v>
          </cell>
          <cell r="I19205">
            <v>537079</v>
          </cell>
        </row>
        <row r="19206">
          <cell r="A19206" t="str">
            <v>CCIN002992-4000-001</v>
          </cell>
          <cell r="I19206">
            <v>65000</v>
          </cell>
        </row>
        <row r="19207">
          <cell r="A19207" t="str">
            <v>CCIN002992-5000-001</v>
          </cell>
          <cell r="I19207">
            <v>30000</v>
          </cell>
        </row>
        <row r="19208">
          <cell r="A19208" t="str">
            <v>CCIN002992-6000-001</v>
          </cell>
          <cell r="I19208">
            <v>537000</v>
          </cell>
        </row>
        <row r="19209">
          <cell r="A19209" t="str">
            <v>CCIN002993-1000-001</v>
          </cell>
          <cell r="I19209">
            <v>150000</v>
          </cell>
        </row>
        <row r="19210">
          <cell r="A19210" t="str">
            <v>CCIN002993-2000-001</v>
          </cell>
          <cell r="I19210">
            <v>50000</v>
          </cell>
        </row>
        <row r="19211">
          <cell r="A19211" t="str">
            <v>CCIN002993-3000-001</v>
          </cell>
          <cell r="I19211">
            <v>50000</v>
          </cell>
        </row>
        <row r="19212">
          <cell r="A19212" t="str">
            <v>CCIN002993-4000-001</v>
          </cell>
          <cell r="I19212">
            <v>150000</v>
          </cell>
        </row>
        <row r="19213">
          <cell r="A19213" t="str">
            <v>CCIN002993-5000-001</v>
          </cell>
          <cell r="I19213">
            <v>18000</v>
          </cell>
        </row>
        <row r="19214">
          <cell r="A19214" t="str">
            <v>CCIN002994-1000-001</v>
          </cell>
          <cell r="I19214">
            <v>700000</v>
          </cell>
        </row>
        <row r="19215">
          <cell r="A19215" t="str">
            <v>CCIN002995-1000-001</v>
          </cell>
          <cell r="I19215">
            <v>80000</v>
          </cell>
        </row>
        <row r="19216">
          <cell r="A19216" t="str">
            <v>CCIN002995-2000-001</v>
          </cell>
          <cell r="I19216">
            <v>22670</v>
          </cell>
        </row>
        <row r="19217">
          <cell r="A19217" t="str">
            <v>CCIN002996-1000-001</v>
          </cell>
          <cell r="I19217">
            <v>110000</v>
          </cell>
        </row>
        <row r="19218">
          <cell r="A19218" t="str">
            <v>CCIN002997-2000-001</v>
          </cell>
          <cell r="I19218">
            <v>100000</v>
          </cell>
        </row>
        <row r="19219">
          <cell r="A19219" t="str">
            <v>CCIN002999-1000-001</v>
          </cell>
          <cell r="I19219">
            <v>95000</v>
          </cell>
        </row>
        <row r="19220">
          <cell r="A19220" t="str">
            <v>CCIN003000-1000-001</v>
          </cell>
          <cell r="I19220">
            <v>80000</v>
          </cell>
        </row>
        <row r="19221">
          <cell r="A19221" t="str">
            <v>CCIN003001-1000-001</v>
          </cell>
          <cell r="I19221">
            <v>45000</v>
          </cell>
        </row>
        <row r="19222">
          <cell r="A19222" t="str">
            <v>CCIN003003-1000-001</v>
          </cell>
          <cell r="I19222">
            <v>30000</v>
          </cell>
        </row>
        <row r="19223">
          <cell r="A19223" t="str">
            <v>CCIN003005-1000-001</v>
          </cell>
          <cell r="I19223">
            <v>100000</v>
          </cell>
        </row>
        <row r="19224">
          <cell r="A19224" t="str">
            <v>CCIN003006-1000-001</v>
          </cell>
          <cell r="I19224">
            <v>75000</v>
          </cell>
        </row>
        <row r="19225">
          <cell r="A19225" t="str">
            <v>CCIN003008-1000-001</v>
          </cell>
          <cell r="I19225">
            <v>370000</v>
          </cell>
        </row>
        <row r="19226">
          <cell r="A19226" t="str">
            <v>CCIN003008-4000-001</v>
          </cell>
          <cell r="I19226">
            <v>104331</v>
          </cell>
        </row>
        <row r="19227">
          <cell r="A19227" t="str">
            <v>CCIN003009-1000-001</v>
          </cell>
          <cell r="I19227">
            <v>224575</v>
          </cell>
        </row>
        <row r="19228">
          <cell r="A19228" t="str">
            <v>CCIN003009-3000-001</v>
          </cell>
          <cell r="I19228">
            <v>15000</v>
          </cell>
        </row>
        <row r="19229">
          <cell r="A19229" t="str">
            <v>CCIN003010-1000-001</v>
          </cell>
          <cell r="I19229">
            <v>240000</v>
          </cell>
        </row>
        <row r="19230">
          <cell r="A19230" t="str">
            <v>CCIN003011-1000-001</v>
          </cell>
          <cell r="I19230">
            <v>85000</v>
          </cell>
        </row>
        <row r="19231">
          <cell r="A19231" t="str">
            <v>CCIN003013-1000-001</v>
          </cell>
          <cell r="I19231">
            <v>1100000</v>
          </cell>
        </row>
        <row r="19232">
          <cell r="A19232" t="str">
            <v>CCIN003013-2000-001</v>
          </cell>
          <cell r="I19232">
            <v>200000</v>
          </cell>
        </row>
        <row r="19233">
          <cell r="A19233" t="str">
            <v>CCIN003013-3000-001</v>
          </cell>
          <cell r="I19233">
            <v>1139163</v>
          </cell>
        </row>
        <row r="19234">
          <cell r="A19234" t="str">
            <v>CCIN003014-1000-001</v>
          </cell>
          <cell r="I19234">
            <v>300000</v>
          </cell>
        </row>
        <row r="19235">
          <cell r="A19235" t="str">
            <v>CCIN003015-1000-001</v>
          </cell>
          <cell r="I19235">
            <v>700000</v>
          </cell>
        </row>
        <row r="19236">
          <cell r="A19236" t="str">
            <v>CCIN003015-2000-001</v>
          </cell>
          <cell r="I19236">
            <v>95468</v>
          </cell>
        </row>
        <row r="19237">
          <cell r="A19237" t="str">
            <v>CCIN003018-1000-001</v>
          </cell>
          <cell r="I19237">
            <v>50000</v>
          </cell>
        </row>
        <row r="19238">
          <cell r="A19238" t="str">
            <v>CCIN003019-1000-001</v>
          </cell>
          <cell r="I19238">
            <v>120000</v>
          </cell>
        </row>
        <row r="19239">
          <cell r="A19239" t="str">
            <v>CCIN003019-2000-001</v>
          </cell>
          <cell r="I19239">
            <v>143181</v>
          </cell>
        </row>
        <row r="19240">
          <cell r="A19240" t="str">
            <v>CCIN003020-1000-001</v>
          </cell>
          <cell r="I19240">
            <v>85000</v>
          </cell>
        </row>
        <row r="19241">
          <cell r="A19241" t="str">
            <v>CCIN003021-1000-001</v>
          </cell>
          <cell r="I19241">
            <v>300000</v>
          </cell>
        </row>
        <row r="19242">
          <cell r="A19242" t="str">
            <v>CCIN003023-1000-001</v>
          </cell>
          <cell r="I19242">
            <v>224575</v>
          </cell>
        </row>
        <row r="19243">
          <cell r="A19243" t="str">
            <v>CCIN003025-2000-001</v>
          </cell>
          <cell r="I19243">
            <v>330800</v>
          </cell>
        </row>
        <row r="19244">
          <cell r="A19244" t="str">
            <v>CCIN003026-1000-001</v>
          </cell>
          <cell r="I19244">
            <v>372000</v>
          </cell>
        </row>
        <row r="19245">
          <cell r="A19245" t="str">
            <v>CCIN003026-2000-001</v>
          </cell>
          <cell r="I19245">
            <v>372000</v>
          </cell>
        </row>
        <row r="19246">
          <cell r="A19246" t="str">
            <v>CCIN003027-1000-001</v>
          </cell>
          <cell r="I19246">
            <v>150000</v>
          </cell>
        </row>
        <row r="19247">
          <cell r="A19247" t="str">
            <v>CCIN003028-1000-001</v>
          </cell>
          <cell r="I19247">
            <v>120000</v>
          </cell>
        </row>
        <row r="19248">
          <cell r="A19248" t="str">
            <v>CCIN003029-1000-001</v>
          </cell>
          <cell r="I19248">
            <v>1600000</v>
          </cell>
        </row>
        <row r="19249">
          <cell r="A19249" t="str">
            <v>CCIN003029-2000-001</v>
          </cell>
          <cell r="I19249">
            <v>130000</v>
          </cell>
        </row>
        <row r="19250">
          <cell r="A19250" t="str">
            <v>CCIN003030-2000-001</v>
          </cell>
          <cell r="I19250">
            <v>1728504.49</v>
          </cell>
        </row>
        <row r="19251">
          <cell r="A19251" t="str">
            <v>CCIN003030-3000-001</v>
          </cell>
          <cell r="I19251">
            <v>1850642</v>
          </cell>
        </row>
        <row r="19252">
          <cell r="A19252" t="str">
            <v>CCIN003030-4000-001</v>
          </cell>
          <cell r="I19252">
            <v>140000</v>
          </cell>
        </row>
        <row r="19253">
          <cell r="A19253" t="str">
            <v>CCIN003030-5000-001</v>
          </cell>
          <cell r="I19253">
            <v>250000</v>
          </cell>
        </row>
        <row r="19254">
          <cell r="A19254" t="str">
            <v>CCIN003030-6000-001</v>
          </cell>
          <cell r="I19254">
            <v>100000</v>
          </cell>
        </row>
        <row r="19255">
          <cell r="A19255" t="str">
            <v>CCIN003030-7000-001</v>
          </cell>
          <cell r="I19255">
            <v>300000</v>
          </cell>
        </row>
        <row r="19256">
          <cell r="A19256" t="str">
            <v>CCIN003031-1000-001</v>
          </cell>
          <cell r="I19256">
            <v>95000</v>
          </cell>
        </row>
        <row r="19257">
          <cell r="A19257" t="str">
            <v>CCIN003032-1000-001</v>
          </cell>
          <cell r="I19257">
            <v>295000</v>
          </cell>
        </row>
        <row r="19258">
          <cell r="A19258" t="str">
            <v>CCIN003033-1000-001</v>
          </cell>
          <cell r="I19258">
            <v>224575</v>
          </cell>
        </row>
        <row r="19259">
          <cell r="A19259" t="str">
            <v>CCIN003036-1000-001</v>
          </cell>
          <cell r="I19259">
            <v>100000</v>
          </cell>
        </row>
        <row r="19260">
          <cell r="A19260" t="str">
            <v>CCIN003041-1000-001</v>
          </cell>
          <cell r="I19260">
            <v>760000</v>
          </cell>
        </row>
        <row r="19261">
          <cell r="A19261" t="str">
            <v>CCIN003042-2000-001</v>
          </cell>
          <cell r="I19261">
            <v>235137</v>
          </cell>
        </row>
        <row r="19262">
          <cell r="A19262" t="str">
            <v>CCIN003043-1000-001</v>
          </cell>
          <cell r="I19262">
            <v>50000</v>
          </cell>
        </row>
        <row r="19263">
          <cell r="A19263" t="str">
            <v>CCIN003045-1000-001</v>
          </cell>
          <cell r="I19263">
            <v>180000</v>
          </cell>
        </row>
        <row r="19264">
          <cell r="A19264" t="str">
            <v>CCIN003046-1000-001</v>
          </cell>
          <cell r="I19264">
            <v>15000</v>
          </cell>
        </row>
        <row r="19265">
          <cell r="A19265" t="str">
            <v>CCIN003047-1000-001</v>
          </cell>
          <cell r="I19265">
            <v>60000</v>
          </cell>
        </row>
        <row r="19266">
          <cell r="A19266" t="str">
            <v>CCIN003048-2000-001</v>
          </cell>
          <cell r="I19266">
            <v>32692</v>
          </cell>
        </row>
        <row r="19267">
          <cell r="A19267" t="str">
            <v>CCIN003049-3000-001</v>
          </cell>
          <cell r="I19267">
            <v>58465.599999999999</v>
          </cell>
        </row>
        <row r="19268">
          <cell r="A19268" t="str">
            <v>CCIN003050-1000-001</v>
          </cell>
          <cell r="I19268">
            <v>650000</v>
          </cell>
        </row>
        <row r="19269">
          <cell r="A19269" t="str">
            <v>CCIN003050-2000-001</v>
          </cell>
          <cell r="I19269">
            <v>100000</v>
          </cell>
        </row>
        <row r="19270">
          <cell r="A19270" t="str">
            <v>CCIN003050-3000-001</v>
          </cell>
          <cell r="I19270">
            <v>250000</v>
          </cell>
        </row>
        <row r="19271">
          <cell r="A19271" t="str">
            <v>CCIN003050-4000-001</v>
          </cell>
          <cell r="I19271">
            <v>300000</v>
          </cell>
        </row>
        <row r="19272">
          <cell r="A19272" t="str">
            <v>CCIN003050-5000-001</v>
          </cell>
          <cell r="I19272">
            <v>275000</v>
          </cell>
        </row>
        <row r="19273">
          <cell r="A19273" t="str">
            <v>CCIN003051-1000-001</v>
          </cell>
          <cell r="I19273">
            <v>810000</v>
          </cell>
        </row>
        <row r="19274">
          <cell r="A19274" t="str">
            <v>CCIN003051-3000-001</v>
          </cell>
          <cell r="I19274">
            <v>80000</v>
          </cell>
        </row>
        <row r="19275">
          <cell r="A19275" t="str">
            <v>CCIN003053-1000-001</v>
          </cell>
          <cell r="I19275">
            <v>200000</v>
          </cell>
        </row>
        <row r="19276">
          <cell r="A19276" t="str">
            <v>CCIN003053-2000-001</v>
          </cell>
          <cell r="I19276">
            <v>70000</v>
          </cell>
        </row>
        <row r="19277">
          <cell r="A19277" t="str">
            <v>CCIN003053-3000-001</v>
          </cell>
          <cell r="I19277">
            <v>200000</v>
          </cell>
        </row>
        <row r="19278">
          <cell r="A19278" t="str">
            <v>CCIN003054-1000-001</v>
          </cell>
          <cell r="I19278">
            <v>130000</v>
          </cell>
        </row>
        <row r="19279">
          <cell r="A19279" t="str">
            <v>CCIN003056-1000-001</v>
          </cell>
          <cell r="I19279">
            <v>129000</v>
          </cell>
        </row>
        <row r="19280">
          <cell r="A19280" t="str">
            <v>CCIN003057-1000-001</v>
          </cell>
          <cell r="I19280">
            <v>1070000</v>
          </cell>
        </row>
        <row r="19281">
          <cell r="A19281" t="str">
            <v>CCIN003059-1000-001</v>
          </cell>
          <cell r="I19281">
            <v>30000</v>
          </cell>
        </row>
        <row r="19282">
          <cell r="A19282" t="str">
            <v>CCIN003060-1000-001</v>
          </cell>
          <cell r="I19282">
            <v>236195</v>
          </cell>
        </row>
        <row r="19283">
          <cell r="A19283" t="str">
            <v>CCIN003060-3000-001</v>
          </cell>
          <cell r="I19283">
            <v>298680</v>
          </cell>
        </row>
        <row r="19284">
          <cell r="A19284" t="str">
            <v>CCIN003061-1000-001</v>
          </cell>
          <cell r="I19284">
            <v>200000</v>
          </cell>
        </row>
        <row r="19285">
          <cell r="A19285" t="str">
            <v>CCIN003062-1000-001</v>
          </cell>
          <cell r="I19285">
            <v>500000</v>
          </cell>
        </row>
        <row r="19286">
          <cell r="A19286" t="str">
            <v>CCIN003065-1000-001</v>
          </cell>
          <cell r="I19286">
            <v>95000</v>
          </cell>
        </row>
        <row r="19287">
          <cell r="A19287" t="str">
            <v>CCIN003067-2000-001</v>
          </cell>
          <cell r="I19287">
            <v>1102453</v>
          </cell>
        </row>
        <row r="19288">
          <cell r="A19288" t="str">
            <v>CCIN003067-3000-001</v>
          </cell>
          <cell r="I19288">
            <v>200000</v>
          </cell>
        </row>
        <row r="19289">
          <cell r="A19289" t="str">
            <v>CCIN003067-4000-001</v>
          </cell>
          <cell r="I19289">
            <v>1102453</v>
          </cell>
        </row>
        <row r="19290">
          <cell r="A19290" t="str">
            <v>CCIN003069-1000-001</v>
          </cell>
          <cell r="I19290">
            <v>160000</v>
          </cell>
        </row>
        <row r="19291">
          <cell r="A19291" t="str">
            <v>CCIN003070-1000-001</v>
          </cell>
          <cell r="I19291">
            <v>170000</v>
          </cell>
        </row>
        <row r="19292">
          <cell r="A19292" t="str">
            <v>CCIN003072-1000-001</v>
          </cell>
          <cell r="I19292">
            <v>224575</v>
          </cell>
        </row>
        <row r="19293">
          <cell r="A19293" t="str">
            <v>CCIN003073-1000-001</v>
          </cell>
          <cell r="I19293">
            <v>600000</v>
          </cell>
        </row>
        <row r="19294">
          <cell r="A19294" t="str">
            <v>CCIN003073-2000-001</v>
          </cell>
          <cell r="I19294">
            <v>600000</v>
          </cell>
        </row>
        <row r="19295">
          <cell r="A19295" t="str">
            <v>CCIN003073-3000-001</v>
          </cell>
          <cell r="I19295">
            <v>600000</v>
          </cell>
        </row>
        <row r="19296">
          <cell r="A19296" t="str">
            <v>CCIN003075-1000-001</v>
          </cell>
          <cell r="I19296">
            <v>900000</v>
          </cell>
        </row>
        <row r="19297">
          <cell r="A19297" t="str">
            <v>CCIN003075-2000-001</v>
          </cell>
          <cell r="I19297">
            <v>165000</v>
          </cell>
        </row>
        <row r="19298">
          <cell r="A19298" t="str">
            <v>CCIN003077-1000-001</v>
          </cell>
          <cell r="I19298">
            <v>75000</v>
          </cell>
        </row>
        <row r="19299">
          <cell r="A19299" t="str">
            <v>CCIN003078-1000-001</v>
          </cell>
          <cell r="I19299">
            <v>1341595</v>
          </cell>
        </row>
        <row r="19300">
          <cell r="A19300" t="str">
            <v>CCIN003079-1000-001</v>
          </cell>
          <cell r="I19300">
            <v>70000</v>
          </cell>
        </row>
        <row r="19301">
          <cell r="A19301" t="str">
            <v>CCIN003080-2000-001</v>
          </cell>
          <cell r="I19301">
            <v>211500</v>
          </cell>
        </row>
        <row r="19302">
          <cell r="A19302" t="str">
            <v>CCIN003080-3000-001</v>
          </cell>
          <cell r="I19302">
            <v>75000</v>
          </cell>
        </row>
        <row r="19303">
          <cell r="A19303" t="str">
            <v>CCIN003081-1000-001</v>
          </cell>
          <cell r="I19303">
            <v>212000</v>
          </cell>
        </row>
        <row r="19304">
          <cell r="A19304" t="str">
            <v>CCIN003083-1000-001</v>
          </cell>
          <cell r="I19304">
            <v>160000</v>
          </cell>
        </row>
        <row r="19305">
          <cell r="A19305" t="str">
            <v>CCIN003084-2000-001</v>
          </cell>
          <cell r="I19305">
            <v>180000</v>
          </cell>
        </row>
        <row r="19306">
          <cell r="A19306" t="str">
            <v>CCIN003085-1000-001</v>
          </cell>
          <cell r="I19306">
            <v>300000</v>
          </cell>
        </row>
        <row r="19307">
          <cell r="A19307" t="str">
            <v>CCIN003085-2000-001</v>
          </cell>
          <cell r="I19307">
            <v>150000</v>
          </cell>
        </row>
        <row r="19308">
          <cell r="A19308" t="str">
            <v>CCIN003087-1000-001</v>
          </cell>
          <cell r="I19308">
            <v>300000</v>
          </cell>
        </row>
        <row r="19309">
          <cell r="A19309" t="str">
            <v>CCIN003088-1000-001</v>
          </cell>
          <cell r="I19309">
            <v>220000</v>
          </cell>
        </row>
        <row r="19310">
          <cell r="A19310" t="str">
            <v>CCIN003089-1000-001</v>
          </cell>
          <cell r="I19310">
            <v>461679</v>
          </cell>
        </row>
        <row r="19311">
          <cell r="A19311" t="str">
            <v>CCIN003091-1000-001</v>
          </cell>
          <cell r="I19311">
            <v>490532</v>
          </cell>
        </row>
        <row r="19312">
          <cell r="A19312" t="str">
            <v>CCIN003093-2000-001</v>
          </cell>
          <cell r="I19312">
            <v>257511</v>
          </cell>
        </row>
        <row r="19313">
          <cell r="A19313" t="str">
            <v>CCIN003094-1000-001</v>
          </cell>
          <cell r="I19313">
            <v>500000</v>
          </cell>
        </row>
        <row r="19314">
          <cell r="A19314" t="str">
            <v>CCIN003094-3000-001</v>
          </cell>
          <cell r="I19314">
            <v>768260</v>
          </cell>
        </row>
        <row r="19315">
          <cell r="A19315" t="str">
            <v>CCIN003094-4000-001</v>
          </cell>
          <cell r="I19315">
            <v>2004156</v>
          </cell>
        </row>
        <row r="19316">
          <cell r="A19316" t="str">
            <v>CCIN003095-2000-001</v>
          </cell>
          <cell r="I19316">
            <v>9000000</v>
          </cell>
        </row>
        <row r="19317">
          <cell r="A19317" t="str">
            <v>CCIN003096-1000-001</v>
          </cell>
          <cell r="I19317">
            <v>357554</v>
          </cell>
        </row>
        <row r="19318">
          <cell r="A19318" t="str">
            <v>CCIN003098-1000-001</v>
          </cell>
          <cell r="I19318">
            <v>318000</v>
          </cell>
        </row>
        <row r="19319">
          <cell r="A19319" t="str">
            <v>CCIN003099-1000-001</v>
          </cell>
          <cell r="I19319">
            <v>27500</v>
          </cell>
        </row>
        <row r="19320">
          <cell r="A19320" t="str">
            <v>CCIN003100-1000-001</v>
          </cell>
          <cell r="I19320">
            <v>888000</v>
          </cell>
        </row>
        <row r="19321">
          <cell r="A19321" t="str">
            <v>CCIN003100-2000-001</v>
          </cell>
          <cell r="I19321">
            <v>150000</v>
          </cell>
        </row>
        <row r="19322">
          <cell r="A19322" t="str">
            <v>CCIN003101-1000-001</v>
          </cell>
          <cell r="I19322">
            <v>220000</v>
          </cell>
        </row>
        <row r="19323">
          <cell r="A19323" t="str">
            <v>CCIN003102-1000-001</v>
          </cell>
          <cell r="I19323">
            <v>450000</v>
          </cell>
        </row>
        <row r="19324">
          <cell r="A19324" t="str">
            <v>CCIN003103-11000-001</v>
          </cell>
          <cell r="I19324">
            <v>200000</v>
          </cell>
        </row>
        <row r="19325">
          <cell r="A19325" t="str">
            <v>CCIN003103-12000-001</v>
          </cell>
          <cell r="I19325">
            <v>1000000</v>
          </cell>
        </row>
        <row r="19326">
          <cell r="A19326" t="str">
            <v>CCIN003103-2000-001</v>
          </cell>
          <cell r="I19326">
            <v>2150639</v>
          </cell>
        </row>
        <row r="19327">
          <cell r="A19327" t="str">
            <v>CCIN003103-3000-001</v>
          </cell>
          <cell r="I19327">
            <v>2444639</v>
          </cell>
        </row>
        <row r="19328">
          <cell r="A19328" t="str">
            <v>CCIN003103-8000-001</v>
          </cell>
          <cell r="I19328">
            <v>700000</v>
          </cell>
        </row>
        <row r="19329">
          <cell r="A19329" t="str">
            <v>CCIN003104-1000-001</v>
          </cell>
          <cell r="I19329">
            <v>327288</v>
          </cell>
        </row>
        <row r="19330">
          <cell r="A19330" t="str">
            <v>CCIN003104-2000-001</v>
          </cell>
          <cell r="I19330">
            <v>444815</v>
          </cell>
        </row>
        <row r="19331">
          <cell r="A19331" t="str">
            <v>CCIN003104-3000-001</v>
          </cell>
          <cell r="I19331">
            <v>474317</v>
          </cell>
        </row>
        <row r="19332">
          <cell r="A19332" t="str">
            <v>CCIN003105-1000-001</v>
          </cell>
          <cell r="I19332">
            <v>200000</v>
          </cell>
        </row>
        <row r="19333">
          <cell r="A19333" t="str">
            <v>CCIN003108-1000-001</v>
          </cell>
          <cell r="I19333">
            <v>55000</v>
          </cell>
        </row>
        <row r="19334">
          <cell r="A19334" t="str">
            <v>CCIN003108-2000-001</v>
          </cell>
          <cell r="I19334">
            <v>769930</v>
          </cell>
        </row>
        <row r="19335">
          <cell r="A19335" t="str">
            <v>CCIN003109-2000-001</v>
          </cell>
          <cell r="I19335">
            <v>172086</v>
          </cell>
        </row>
        <row r="19336">
          <cell r="A19336" t="str">
            <v>CCIN003111-1000-001</v>
          </cell>
          <cell r="I19336">
            <v>216000</v>
          </cell>
        </row>
        <row r="19337">
          <cell r="A19337" t="str">
            <v>CCIN003112-1000-001</v>
          </cell>
          <cell r="I19337">
            <v>83522</v>
          </cell>
        </row>
        <row r="19338">
          <cell r="A19338" t="str">
            <v>CCIN003113-1000-001</v>
          </cell>
          <cell r="I19338">
            <v>11669</v>
          </cell>
        </row>
        <row r="19339">
          <cell r="A19339" t="str">
            <v>CCIN003115-1000-001</v>
          </cell>
          <cell r="I19339">
            <v>171384</v>
          </cell>
        </row>
        <row r="19340">
          <cell r="A19340" t="str">
            <v>CCIN003116-1000-001</v>
          </cell>
          <cell r="I19340">
            <v>450000</v>
          </cell>
        </row>
        <row r="19341">
          <cell r="A19341" t="str">
            <v>CCIN003117-1000-001</v>
          </cell>
          <cell r="I19341">
            <v>40000</v>
          </cell>
        </row>
        <row r="19342">
          <cell r="A19342" t="str">
            <v>CCIN003118-1000-001</v>
          </cell>
          <cell r="I19342">
            <v>118192</v>
          </cell>
        </row>
        <row r="19343">
          <cell r="A19343" t="str">
            <v>CCIN003120-1000-001</v>
          </cell>
          <cell r="I19343">
            <v>150000</v>
          </cell>
        </row>
        <row r="19344">
          <cell r="A19344" t="str">
            <v>CCIN003121-1000-001</v>
          </cell>
          <cell r="I19344">
            <v>50352</v>
          </cell>
        </row>
        <row r="19345">
          <cell r="A19345" t="str">
            <v>CCIN003122-1000-001</v>
          </cell>
          <cell r="I19345">
            <v>113495</v>
          </cell>
        </row>
        <row r="19346">
          <cell r="A19346" t="str">
            <v>CCIN003123-1000-001</v>
          </cell>
          <cell r="I19346">
            <v>25000</v>
          </cell>
        </row>
        <row r="19347">
          <cell r="A19347" t="str">
            <v>CCIN003124-1000-001</v>
          </cell>
          <cell r="I19347">
            <v>70000</v>
          </cell>
        </row>
        <row r="19348">
          <cell r="A19348" t="str">
            <v>CCIN003128-1000-001</v>
          </cell>
          <cell r="I19348">
            <v>178976</v>
          </cell>
        </row>
        <row r="19349">
          <cell r="A19349" t="str">
            <v>CCIN003130-1000-001</v>
          </cell>
          <cell r="I19349">
            <v>40000</v>
          </cell>
        </row>
        <row r="19350">
          <cell r="A19350" t="str">
            <v>CCIN003130-2000-001</v>
          </cell>
          <cell r="I19350">
            <v>22171</v>
          </cell>
        </row>
        <row r="19351">
          <cell r="A19351" t="str">
            <v>CCIN003131-1000-001</v>
          </cell>
          <cell r="I19351">
            <v>690000</v>
          </cell>
        </row>
        <row r="19352">
          <cell r="A19352" t="str">
            <v>CCIN003132-1000-001</v>
          </cell>
          <cell r="I19352">
            <v>110000</v>
          </cell>
        </row>
        <row r="19353">
          <cell r="A19353" t="str">
            <v>CCIN003134-1000-001</v>
          </cell>
          <cell r="I19353">
            <v>486000</v>
          </cell>
        </row>
        <row r="19354">
          <cell r="A19354" t="str">
            <v>CCIN003135-1000-001</v>
          </cell>
          <cell r="I19354">
            <v>14000</v>
          </cell>
        </row>
        <row r="19355">
          <cell r="A19355" t="str">
            <v>CCIN003136-1000-001</v>
          </cell>
          <cell r="I19355">
            <v>1000000</v>
          </cell>
        </row>
        <row r="19356">
          <cell r="A19356" t="str">
            <v>CCIN003139-1000-001</v>
          </cell>
          <cell r="I19356">
            <v>250000</v>
          </cell>
        </row>
        <row r="19357">
          <cell r="A19357" t="str">
            <v>CCIN003141-1000-001</v>
          </cell>
          <cell r="I19357">
            <v>23863</v>
          </cell>
        </row>
        <row r="19358">
          <cell r="A19358" t="str">
            <v>CCIN003141-2000-001</v>
          </cell>
          <cell r="I19358">
            <v>44100</v>
          </cell>
        </row>
        <row r="19359">
          <cell r="A19359" t="str">
            <v>CCIN003142-1000-001</v>
          </cell>
          <cell r="I19359">
            <v>85908</v>
          </cell>
        </row>
        <row r="19360">
          <cell r="A19360" t="str">
            <v>CCIN003144-1000-001</v>
          </cell>
          <cell r="I19360">
            <v>150000</v>
          </cell>
        </row>
        <row r="19361">
          <cell r="A19361" t="str">
            <v>CCIN003145-2000-001</v>
          </cell>
          <cell r="I19361">
            <v>384149</v>
          </cell>
        </row>
        <row r="19362">
          <cell r="A19362" t="str">
            <v>CCIN003146-2000-001</v>
          </cell>
          <cell r="I19362">
            <v>882000</v>
          </cell>
        </row>
        <row r="19363">
          <cell r="A19363" t="str">
            <v>CCIN003146-3000-001</v>
          </cell>
          <cell r="I19363">
            <v>100000</v>
          </cell>
        </row>
        <row r="19364">
          <cell r="A19364" t="str">
            <v>CCIN003146-4000-001</v>
          </cell>
          <cell r="I19364">
            <v>100000</v>
          </cell>
        </row>
        <row r="19365">
          <cell r="A19365" t="str">
            <v>CCIN003147-1000-001</v>
          </cell>
          <cell r="I19365">
            <v>111753</v>
          </cell>
        </row>
        <row r="19366">
          <cell r="A19366" t="str">
            <v>CCIN003148-1000-001</v>
          </cell>
          <cell r="I19366">
            <v>71000</v>
          </cell>
        </row>
        <row r="19367">
          <cell r="A19367" t="str">
            <v>CCIN003153-1000-001</v>
          </cell>
          <cell r="I19367">
            <v>201000</v>
          </cell>
        </row>
        <row r="19368">
          <cell r="A19368" t="str">
            <v>CCIN003154-1000-001</v>
          </cell>
          <cell r="I19368">
            <v>150000</v>
          </cell>
        </row>
        <row r="19369">
          <cell r="A19369" t="str">
            <v>CCIN003155-1000-001</v>
          </cell>
          <cell r="I19369">
            <v>51496</v>
          </cell>
        </row>
        <row r="19370">
          <cell r="A19370" t="str">
            <v>CCIN003160-1000-001</v>
          </cell>
          <cell r="I19370">
            <v>35000</v>
          </cell>
        </row>
        <row r="19371">
          <cell r="A19371" t="str">
            <v>CCIN003161-1000-001</v>
          </cell>
          <cell r="I19371">
            <v>128501.6</v>
          </cell>
        </row>
        <row r="19372">
          <cell r="A19372" t="str">
            <v>CCIN003162-1000-001</v>
          </cell>
          <cell r="I19372">
            <v>85169</v>
          </cell>
        </row>
        <row r="19373">
          <cell r="A19373" t="str">
            <v>CCIN003163-1000-001</v>
          </cell>
          <cell r="I19373">
            <v>39876</v>
          </cell>
        </row>
        <row r="19374">
          <cell r="A19374" t="str">
            <v>CCIN003164-1000-001</v>
          </cell>
          <cell r="I19374">
            <v>34411</v>
          </cell>
        </row>
        <row r="19375">
          <cell r="A19375" t="str">
            <v>CCIN003166-1000-001</v>
          </cell>
          <cell r="I19375">
            <v>12053</v>
          </cell>
        </row>
        <row r="19376">
          <cell r="A19376" t="str">
            <v>CCIN003166-3000-001</v>
          </cell>
          <cell r="I19376">
            <v>33645</v>
          </cell>
        </row>
        <row r="19377">
          <cell r="A19377" t="str">
            <v>CCIN003167-1000-001</v>
          </cell>
          <cell r="I19377">
            <v>150000</v>
          </cell>
        </row>
        <row r="19378">
          <cell r="A19378" t="str">
            <v>CCIN003168-1000-001</v>
          </cell>
          <cell r="I19378">
            <v>17086</v>
          </cell>
        </row>
        <row r="19379">
          <cell r="A19379" t="str">
            <v>CCIN003169-1000-001</v>
          </cell>
          <cell r="I19379">
            <v>4267128</v>
          </cell>
        </row>
        <row r="19380">
          <cell r="A19380" t="str">
            <v>CCIN003169-2000-001</v>
          </cell>
          <cell r="I19380">
            <v>1000000</v>
          </cell>
        </row>
        <row r="19381">
          <cell r="A19381" t="str">
            <v>CCIN003170-1000-001</v>
          </cell>
          <cell r="I19381">
            <v>29089</v>
          </cell>
        </row>
        <row r="19382">
          <cell r="A19382" t="str">
            <v>CCIN003171-2000-001</v>
          </cell>
          <cell r="I19382">
            <v>2139469</v>
          </cell>
        </row>
        <row r="19383">
          <cell r="A19383" t="str">
            <v>CCIN003171-3000-001</v>
          </cell>
          <cell r="I19383">
            <v>2139469</v>
          </cell>
        </row>
        <row r="19384">
          <cell r="A19384" t="str">
            <v>CCIN003173-1000-001</v>
          </cell>
          <cell r="I19384">
            <v>400000</v>
          </cell>
        </row>
        <row r="19385">
          <cell r="A19385" t="str">
            <v>CCIN003174-1000-001</v>
          </cell>
          <cell r="I19385">
            <v>265000</v>
          </cell>
        </row>
        <row r="19386">
          <cell r="A19386" t="str">
            <v>CCIN003175-1000-001</v>
          </cell>
          <cell r="I19386">
            <v>70000</v>
          </cell>
        </row>
        <row r="19387">
          <cell r="A19387" t="str">
            <v>CCIN003177-1000-001</v>
          </cell>
          <cell r="I19387">
            <v>25000</v>
          </cell>
        </row>
        <row r="19388">
          <cell r="A19388" t="str">
            <v>CCIN003178-1000-001</v>
          </cell>
          <cell r="I19388">
            <v>140000</v>
          </cell>
        </row>
        <row r="19389">
          <cell r="A19389" t="str">
            <v>CCIN003179-1000-001</v>
          </cell>
          <cell r="I19389">
            <v>62999</v>
          </cell>
        </row>
        <row r="19390">
          <cell r="A19390" t="str">
            <v>CCIN003181-1000-001</v>
          </cell>
          <cell r="I19390">
            <v>400000</v>
          </cell>
        </row>
        <row r="19391">
          <cell r="A19391" t="str">
            <v>CCIN003181-4000-001</v>
          </cell>
          <cell r="I19391">
            <v>450000</v>
          </cell>
        </row>
        <row r="19392">
          <cell r="A19392" t="str">
            <v>CCIN003181-5000-001</v>
          </cell>
          <cell r="I19392">
            <v>170000</v>
          </cell>
        </row>
        <row r="19393">
          <cell r="A19393" t="str">
            <v>CCIN003182-1000-001</v>
          </cell>
          <cell r="I19393">
            <v>448511</v>
          </cell>
        </row>
        <row r="19394">
          <cell r="A19394" t="str">
            <v>CCIN003183-1000-001</v>
          </cell>
          <cell r="I19394">
            <v>62045</v>
          </cell>
        </row>
        <row r="19395">
          <cell r="A19395" t="str">
            <v>CCIN003184-1000-001</v>
          </cell>
          <cell r="I19395">
            <v>320000</v>
          </cell>
        </row>
        <row r="19396">
          <cell r="A19396" t="str">
            <v>CCIN003185-1000-001</v>
          </cell>
          <cell r="I19396">
            <v>1296000</v>
          </cell>
        </row>
        <row r="19397">
          <cell r="A19397" t="str">
            <v>CCIN003185-2000-001</v>
          </cell>
          <cell r="I19397">
            <v>250000</v>
          </cell>
        </row>
        <row r="19398">
          <cell r="A19398" t="str">
            <v>CCIN003186-1000-001</v>
          </cell>
          <cell r="I19398">
            <v>38181</v>
          </cell>
        </row>
        <row r="19399">
          <cell r="A19399" t="str">
            <v>CCIN003190-1000-001</v>
          </cell>
          <cell r="I19399">
            <v>408000</v>
          </cell>
        </row>
        <row r="19400">
          <cell r="A19400" t="str">
            <v>CCIN003191-1000-001</v>
          </cell>
          <cell r="I19400">
            <v>40000</v>
          </cell>
        </row>
        <row r="19401">
          <cell r="A19401" t="str">
            <v>CCIN003193-1000-001</v>
          </cell>
          <cell r="I19401">
            <v>101324</v>
          </cell>
        </row>
        <row r="19402">
          <cell r="A19402" t="str">
            <v>CCIN003194-1000-001</v>
          </cell>
          <cell r="I19402">
            <v>500000</v>
          </cell>
        </row>
        <row r="19403">
          <cell r="A19403" t="str">
            <v>CCIN003195-1000-001</v>
          </cell>
          <cell r="I19403">
            <v>317712</v>
          </cell>
        </row>
        <row r="19404">
          <cell r="A19404" t="str">
            <v>CCIN003195-2000-001</v>
          </cell>
          <cell r="I19404">
            <v>60000</v>
          </cell>
        </row>
        <row r="19405">
          <cell r="A19405" t="str">
            <v>CCIN003195-4000-001</v>
          </cell>
          <cell r="I19405">
            <v>168000</v>
          </cell>
        </row>
        <row r="19406">
          <cell r="A19406" t="str">
            <v>CCIN003196-1000-001</v>
          </cell>
          <cell r="I19406">
            <v>650000</v>
          </cell>
        </row>
        <row r="19407">
          <cell r="A19407" t="str">
            <v>CCIN003197-1000-001</v>
          </cell>
          <cell r="I19407">
            <v>16227</v>
          </cell>
        </row>
        <row r="19408">
          <cell r="A19408" t="str">
            <v>CCIN003198-1000-001</v>
          </cell>
          <cell r="I19408">
            <v>50113</v>
          </cell>
        </row>
        <row r="19409">
          <cell r="A19409" t="str">
            <v>CCIN003199-1000-001</v>
          </cell>
          <cell r="I19409">
            <v>80000</v>
          </cell>
        </row>
        <row r="19410">
          <cell r="A19410" t="str">
            <v>CCIN003200-1000-001</v>
          </cell>
          <cell r="I19410">
            <v>42954</v>
          </cell>
        </row>
        <row r="19411">
          <cell r="A19411" t="str">
            <v>CCIN003201-1000-001</v>
          </cell>
          <cell r="I19411">
            <v>14318</v>
          </cell>
        </row>
        <row r="19412">
          <cell r="A19412" t="str">
            <v>CCIN003202-1000-001</v>
          </cell>
          <cell r="I19412">
            <v>77413</v>
          </cell>
        </row>
        <row r="19413">
          <cell r="A19413" t="str">
            <v>CCIN003203-1000-001</v>
          </cell>
          <cell r="I19413">
            <v>300000</v>
          </cell>
        </row>
        <row r="19414">
          <cell r="A19414" t="str">
            <v>CCIN003203-2000-001</v>
          </cell>
          <cell r="I19414">
            <v>60000</v>
          </cell>
        </row>
        <row r="19415">
          <cell r="A19415" t="str">
            <v>CCIN003205-1000-001</v>
          </cell>
          <cell r="I19415">
            <v>14318</v>
          </cell>
        </row>
        <row r="19416">
          <cell r="A19416" t="str">
            <v>CCIN003206-1000-001</v>
          </cell>
          <cell r="I19416">
            <v>104999</v>
          </cell>
        </row>
        <row r="19417">
          <cell r="A19417" t="str">
            <v>CCIN003207-1000-001</v>
          </cell>
          <cell r="I19417">
            <v>60000</v>
          </cell>
        </row>
        <row r="19418">
          <cell r="A19418" t="str">
            <v>CCIN003209-1000-001</v>
          </cell>
          <cell r="I19418">
            <v>62283</v>
          </cell>
        </row>
        <row r="19419">
          <cell r="A19419" t="str">
            <v>CCIN003211-2000-001</v>
          </cell>
          <cell r="I19419">
            <v>61734</v>
          </cell>
        </row>
        <row r="19420">
          <cell r="A19420" t="str">
            <v>CCIN003212-2000-001</v>
          </cell>
          <cell r="I19420">
            <v>55458</v>
          </cell>
        </row>
        <row r="19421">
          <cell r="A19421" t="str">
            <v>CCIN003215-1000-001</v>
          </cell>
          <cell r="I19421">
            <v>33742</v>
          </cell>
        </row>
        <row r="19422">
          <cell r="A19422" t="str">
            <v>CCIN003216-1000-001</v>
          </cell>
          <cell r="I19422">
            <v>120000</v>
          </cell>
        </row>
        <row r="19423">
          <cell r="A19423" t="str">
            <v>CCIN003217-1000-001</v>
          </cell>
          <cell r="I19423">
            <v>200000</v>
          </cell>
        </row>
        <row r="19424">
          <cell r="A19424" t="str">
            <v>CCIN003217-3000-001</v>
          </cell>
          <cell r="I19424">
            <v>200000</v>
          </cell>
        </row>
        <row r="19425">
          <cell r="A19425" t="str">
            <v>CCIN003217-4000-001</v>
          </cell>
          <cell r="I19425">
            <v>200000</v>
          </cell>
        </row>
        <row r="19426">
          <cell r="A19426" t="str">
            <v>CCIN003217-5000-001</v>
          </cell>
          <cell r="I19426">
            <v>200000</v>
          </cell>
        </row>
        <row r="19427">
          <cell r="A19427" t="str">
            <v>CCIN003217-6000-001</v>
          </cell>
          <cell r="I19427">
            <v>200000</v>
          </cell>
        </row>
        <row r="19428">
          <cell r="A19428" t="str">
            <v>CCIN003218-1000-001</v>
          </cell>
          <cell r="I19428">
            <v>167044</v>
          </cell>
        </row>
        <row r="19429">
          <cell r="A19429" t="str">
            <v>CCIN003219-1000-001</v>
          </cell>
          <cell r="I19429">
            <v>107385</v>
          </cell>
        </row>
        <row r="19430">
          <cell r="A19430" t="str">
            <v>CCIN003221-1000-001</v>
          </cell>
          <cell r="I19430">
            <v>42954</v>
          </cell>
        </row>
        <row r="19431">
          <cell r="A19431" t="str">
            <v>CCIN003222-1000-001</v>
          </cell>
          <cell r="I19431">
            <v>24340</v>
          </cell>
        </row>
        <row r="19432">
          <cell r="A19432" t="str">
            <v>CCIN003223-1000-001</v>
          </cell>
          <cell r="I19432">
            <v>176000</v>
          </cell>
        </row>
        <row r="19433">
          <cell r="A19433" t="str">
            <v>CCIN003224-1000-001</v>
          </cell>
          <cell r="I19433">
            <v>735000</v>
          </cell>
        </row>
        <row r="19434">
          <cell r="A19434" t="str">
            <v>CCIN003228-1000-001</v>
          </cell>
          <cell r="I19434">
            <v>150000</v>
          </cell>
        </row>
        <row r="19435">
          <cell r="A19435" t="str">
            <v>CCIN003230-1000-001</v>
          </cell>
          <cell r="I19435">
            <v>300000</v>
          </cell>
        </row>
        <row r="19436">
          <cell r="A19436" t="str">
            <v>CCIN003230-2000-001</v>
          </cell>
          <cell r="I19436">
            <v>300000</v>
          </cell>
        </row>
        <row r="19437">
          <cell r="A19437" t="str">
            <v>CCIN003231-1000-001</v>
          </cell>
          <cell r="I19437">
            <v>368778</v>
          </cell>
        </row>
        <row r="19438">
          <cell r="A19438" t="str">
            <v>CCIN003231-2000-001</v>
          </cell>
          <cell r="I19438">
            <v>345042</v>
          </cell>
        </row>
        <row r="19439">
          <cell r="A19439" t="str">
            <v>CCIN003232-2000-001</v>
          </cell>
          <cell r="I19439">
            <v>700000</v>
          </cell>
        </row>
        <row r="19440">
          <cell r="A19440" t="str">
            <v>CCIN003234-2000-001</v>
          </cell>
          <cell r="I19440">
            <v>240066</v>
          </cell>
        </row>
        <row r="19441">
          <cell r="A19441" t="str">
            <v>CCIN003234-3000-001</v>
          </cell>
          <cell r="I19441">
            <v>252338</v>
          </cell>
        </row>
        <row r="19442">
          <cell r="A19442" t="str">
            <v>CCIN003235-1000-001</v>
          </cell>
          <cell r="I19442">
            <v>176022</v>
          </cell>
        </row>
        <row r="19443">
          <cell r="A19443" t="str">
            <v>CCIN003238-1000-001</v>
          </cell>
          <cell r="I19443">
            <v>448502</v>
          </cell>
        </row>
        <row r="19444">
          <cell r="A19444" t="str">
            <v>CCIN003239-1000-001</v>
          </cell>
          <cell r="I19444">
            <v>30500</v>
          </cell>
        </row>
        <row r="19445">
          <cell r="A19445" t="str">
            <v>CCIN003244-1000-001</v>
          </cell>
          <cell r="I19445">
            <v>4244000</v>
          </cell>
        </row>
        <row r="19446">
          <cell r="A19446" t="str">
            <v>CCIN003245-1000-001</v>
          </cell>
          <cell r="I19446">
            <v>75600</v>
          </cell>
        </row>
        <row r="19447">
          <cell r="A19447" t="str">
            <v>CCIN003245-2000-001</v>
          </cell>
          <cell r="I19447">
            <v>42531</v>
          </cell>
        </row>
        <row r="19448">
          <cell r="A19448" t="str">
            <v>CCIN003246-1000-001</v>
          </cell>
          <cell r="I19448">
            <v>557494</v>
          </cell>
        </row>
        <row r="19449">
          <cell r="A19449" t="str">
            <v>CCIN003248-1000-001</v>
          </cell>
          <cell r="I19449">
            <v>118989</v>
          </cell>
        </row>
        <row r="19450">
          <cell r="A19450" t="str">
            <v>CCIN003248-2000-001</v>
          </cell>
          <cell r="I19450">
            <v>44512</v>
          </cell>
        </row>
        <row r="19451">
          <cell r="A19451" t="str">
            <v>CCIN003249-1000-001</v>
          </cell>
          <cell r="I19451">
            <v>60000</v>
          </cell>
        </row>
        <row r="19452">
          <cell r="A19452" t="str">
            <v>CCIN003250-1000-001</v>
          </cell>
          <cell r="I19452">
            <v>250000</v>
          </cell>
        </row>
        <row r="19453">
          <cell r="A19453" t="str">
            <v>CCIN003251-1000-001</v>
          </cell>
          <cell r="I19453">
            <v>47727</v>
          </cell>
        </row>
        <row r="19454">
          <cell r="A19454" t="str">
            <v>CCIN003251-2000-001</v>
          </cell>
          <cell r="I19454">
            <v>502700</v>
          </cell>
        </row>
        <row r="19455">
          <cell r="A19455" t="str">
            <v>CCIN003251-3000-001</v>
          </cell>
          <cell r="I19455">
            <v>481756</v>
          </cell>
        </row>
        <row r="19456">
          <cell r="A19456" t="str">
            <v>CCIN003251-4000-001</v>
          </cell>
          <cell r="I19456">
            <v>87568</v>
          </cell>
        </row>
        <row r="19457">
          <cell r="A19457" t="str">
            <v>CCIN003252-1000-001</v>
          </cell>
          <cell r="I19457">
            <v>95454</v>
          </cell>
        </row>
        <row r="19458">
          <cell r="A19458" t="str">
            <v>CCIN003253-1000-001</v>
          </cell>
          <cell r="I19458">
            <v>180000</v>
          </cell>
        </row>
        <row r="19459">
          <cell r="A19459" t="str">
            <v>CCIN003253-3000-001</v>
          </cell>
          <cell r="I19459">
            <v>180000</v>
          </cell>
        </row>
        <row r="19460">
          <cell r="A19460" t="str">
            <v>CCIN003254-1000-001</v>
          </cell>
          <cell r="I19460">
            <v>6481199</v>
          </cell>
        </row>
        <row r="19461">
          <cell r="A19461" t="str">
            <v>CCIN003255-1000-001</v>
          </cell>
          <cell r="I19461">
            <v>339510</v>
          </cell>
        </row>
        <row r="19462">
          <cell r="A19462" t="str">
            <v>CCIN003256-1000-001</v>
          </cell>
          <cell r="I19462">
            <v>278000</v>
          </cell>
        </row>
        <row r="19463">
          <cell r="A19463" t="str">
            <v>CCIN003257-1000-001</v>
          </cell>
          <cell r="I19463">
            <v>300000</v>
          </cell>
        </row>
        <row r="19464">
          <cell r="A19464" t="str">
            <v>CCIN003258-1000-001</v>
          </cell>
          <cell r="I19464">
            <v>85000</v>
          </cell>
        </row>
        <row r="19465">
          <cell r="A19465" t="str">
            <v>CCIN003259-1000-001</v>
          </cell>
          <cell r="I19465">
            <v>104020</v>
          </cell>
        </row>
        <row r="19466">
          <cell r="A19466" t="str">
            <v>CCIN003259-2000-001</v>
          </cell>
          <cell r="I19466">
            <v>162188</v>
          </cell>
        </row>
        <row r="19467">
          <cell r="A19467" t="str">
            <v>CCIN003263-1000-001</v>
          </cell>
          <cell r="I19467">
            <v>71590</v>
          </cell>
        </row>
        <row r="19468">
          <cell r="A19468" t="str">
            <v>CCIN003266-1000-001</v>
          </cell>
          <cell r="I19468">
            <v>31022</v>
          </cell>
        </row>
        <row r="19469">
          <cell r="A19469" t="str">
            <v>CCIN003266-2000-001</v>
          </cell>
          <cell r="I19469">
            <v>45912</v>
          </cell>
        </row>
        <row r="19470">
          <cell r="A19470" t="str">
            <v>CCIN003267-1000-001</v>
          </cell>
          <cell r="I19470">
            <v>250000</v>
          </cell>
        </row>
        <row r="19471">
          <cell r="A19471" t="str">
            <v>CCIN003268-1000-001</v>
          </cell>
          <cell r="I19471">
            <v>700000</v>
          </cell>
        </row>
        <row r="19472">
          <cell r="A19472" t="str">
            <v>CCIN003268-2000-001</v>
          </cell>
          <cell r="I19472">
            <v>50000</v>
          </cell>
        </row>
        <row r="19473">
          <cell r="A19473" t="str">
            <v>CCIN003268-3000-001</v>
          </cell>
          <cell r="I19473">
            <v>50000</v>
          </cell>
        </row>
        <row r="19474">
          <cell r="A19474" t="str">
            <v>CCIN003268-4000-001</v>
          </cell>
          <cell r="I19474">
            <v>50000</v>
          </cell>
        </row>
        <row r="19475">
          <cell r="A19475" t="str">
            <v>CCIN003268-5000-001</v>
          </cell>
          <cell r="I19475">
            <v>50000</v>
          </cell>
        </row>
        <row r="19476">
          <cell r="A19476" t="str">
            <v>CCIN003268-6000-001</v>
          </cell>
          <cell r="I19476">
            <v>50000</v>
          </cell>
        </row>
        <row r="19477">
          <cell r="A19477" t="str">
            <v>CCIN003268-8000-001</v>
          </cell>
          <cell r="I19477">
            <v>100000</v>
          </cell>
        </row>
        <row r="19478">
          <cell r="A19478" t="str">
            <v>CCIN003268-9000-001</v>
          </cell>
          <cell r="I19478">
            <v>150000</v>
          </cell>
        </row>
        <row r="19479">
          <cell r="A19479" t="str">
            <v>CCIN003269-1000-001</v>
          </cell>
          <cell r="I19479">
            <v>289067</v>
          </cell>
        </row>
        <row r="19480">
          <cell r="A19480" t="str">
            <v>CCIN003269-2000-001</v>
          </cell>
          <cell r="I19480">
            <v>90000</v>
          </cell>
        </row>
        <row r="19481">
          <cell r="A19481" t="str">
            <v>CCIN003269-3000-001</v>
          </cell>
          <cell r="I19481">
            <v>90000</v>
          </cell>
        </row>
        <row r="19482">
          <cell r="A19482" t="str">
            <v>CCIN003269-4000-001</v>
          </cell>
          <cell r="I19482">
            <v>90000</v>
          </cell>
        </row>
        <row r="19483">
          <cell r="A19483" t="str">
            <v>CCIN003270-1000-001</v>
          </cell>
          <cell r="I19483">
            <v>59658</v>
          </cell>
        </row>
        <row r="19484">
          <cell r="A19484" t="str">
            <v>CCIN003270-2000-001</v>
          </cell>
          <cell r="I19484">
            <v>334657</v>
          </cell>
        </row>
        <row r="19485">
          <cell r="A19485" t="str">
            <v>CCIN003271-1000-001</v>
          </cell>
          <cell r="I19485">
            <v>232000</v>
          </cell>
        </row>
        <row r="19486">
          <cell r="A19486" t="str">
            <v>CCIN003273-1000-001</v>
          </cell>
          <cell r="I19486">
            <v>200000</v>
          </cell>
        </row>
        <row r="19487">
          <cell r="A19487" t="str">
            <v>CCIN003274-1000-001</v>
          </cell>
          <cell r="I19487">
            <v>230518</v>
          </cell>
        </row>
        <row r="19488">
          <cell r="A19488" t="str">
            <v>CCIN003275-1000-001</v>
          </cell>
          <cell r="I19488">
            <v>80610</v>
          </cell>
        </row>
        <row r="19489">
          <cell r="A19489" t="str">
            <v>CCIN003275-2000-001</v>
          </cell>
          <cell r="I19489">
            <v>75122</v>
          </cell>
        </row>
        <row r="19490">
          <cell r="A19490" t="str">
            <v>CCIN003275-4000-001</v>
          </cell>
          <cell r="I19490">
            <v>102098</v>
          </cell>
        </row>
        <row r="19491">
          <cell r="A19491" t="str">
            <v>CCIN003278-1000-001</v>
          </cell>
          <cell r="I19491">
            <v>264585</v>
          </cell>
        </row>
        <row r="19492">
          <cell r="A19492" t="str">
            <v>CCIN003278-2000-001</v>
          </cell>
          <cell r="I19492">
            <v>263436</v>
          </cell>
        </row>
        <row r="19493">
          <cell r="A19493" t="str">
            <v>CCIN003279-1000-001</v>
          </cell>
          <cell r="I19493">
            <v>557494</v>
          </cell>
        </row>
        <row r="19494">
          <cell r="A19494" t="str">
            <v>CCIN003283-1000-001</v>
          </cell>
          <cell r="I19494">
            <v>808000</v>
          </cell>
        </row>
        <row r="19495">
          <cell r="A19495" t="str">
            <v>CCIN003283-2000-001</v>
          </cell>
          <cell r="I19495">
            <v>808000</v>
          </cell>
        </row>
        <row r="19496">
          <cell r="A19496" t="str">
            <v>CCIN003283-3000-001</v>
          </cell>
          <cell r="I19496">
            <v>808000</v>
          </cell>
        </row>
        <row r="19497">
          <cell r="A19497" t="str">
            <v>CCIN003284-1000-001</v>
          </cell>
          <cell r="I19497">
            <v>790000</v>
          </cell>
        </row>
        <row r="19498">
          <cell r="A19498" t="str">
            <v>CCIN003285-1000-001</v>
          </cell>
          <cell r="I19498">
            <v>775477</v>
          </cell>
        </row>
        <row r="19499">
          <cell r="A19499" t="str">
            <v>CCIN003287-1000-001</v>
          </cell>
          <cell r="I19499">
            <v>339510</v>
          </cell>
        </row>
        <row r="19500">
          <cell r="A19500" t="str">
            <v>CCIN003288-1000-001</v>
          </cell>
          <cell r="I19500">
            <v>300000</v>
          </cell>
        </row>
        <row r="19501">
          <cell r="A19501" t="str">
            <v>CCIN003289-1000-001</v>
          </cell>
          <cell r="I19501">
            <v>125611</v>
          </cell>
        </row>
        <row r="19502">
          <cell r="A19502" t="str">
            <v>CCIN003290-1000-001</v>
          </cell>
          <cell r="I19502">
            <v>300000</v>
          </cell>
        </row>
        <row r="19503">
          <cell r="A19503" t="str">
            <v>CCIN003291-1000-001</v>
          </cell>
          <cell r="I19503">
            <v>75000</v>
          </cell>
        </row>
        <row r="19504">
          <cell r="A19504" t="str">
            <v>CCIN003292-1000-001</v>
          </cell>
          <cell r="I19504">
            <v>144744</v>
          </cell>
        </row>
        <row r="19505">
          <cell r="A19505" t="str">
            <v>CCIN003293-1000-001</v>
          </cell>
          <cell r="I19505">
            <v>150000</v>
          </cell>
        </row>
        <row r="19506">
          <cell r="A19506" t="str">
            <v>CCIN003295-1000-001</v>
          </cell>
          <cell r="I19506">
            <v>461401</v>
          </cell>
        </row>
        <row r="19507">
          <cell r="A19507" t="str">
            <v>CCIN003296-2000-001</v>
          </cell>
          <cell r="I19507">
            <v>909293</v>
          </cell>
        </row>
        <row r="19508">
          <cell r="A19508" t="str">
            <v>CCIN003297-1000-001</v>
          </cell>
          <cell r="I19508">
            <v>95000</v>
          </cell>
        </row>
        <row r="19509">
          <cell r="A19509" t="str">
            <v>CCIN003298-1000-001</v>
          </cell>
          <cell r="I19509">
            <v>253330</v>
          </cell>
        </row>
        <row r="19510">
          <cell r="A19510" t="str">
            <v>CCIN003299-1000-001</v>
          </cell>
          <cell r="I19510">
            <v>350690</v>
          </cell>
        </row>
        <row r="19511">
          <cell r="A19511" t="str">
            <v>CCIN003300-2000-001</v>
          </cell>
          <cell r="I19511">
            <v>284850</v>
          </cell>
        </row>
        <row r="19512">
          <cell r="A19512" t="str">
            <v>CCIN003302-1000-001</v>
          </cell>
          <cell r="I19512">
            <v>90000</v>
          </cell>
        </row>
        <row r="19513">
          <cell r="A19513" t="str">
            <v>CCIN003304-1000-001</v>
          </cell>
          <cell r="I19513">
            <v>750000</v>
          </cell>
        </row>
        <row r="19514">
          <cell r="A19514" t="str">
            <v>CCIN003305-3000-001</v>
          </cell>
          <cell r="I19514">
            <v>801090</v>
          </cell>
        </row>
        <row r="19515">
          <cell r="A19515" t="str">
            <v>CCIN003306-1000-001</v>
          </cell>
          <cell r="I19515">
            <v>26725</v>
          </cell>
        </row>
        <row r="19516">
          <cell r="A19516" t="str">
            <v>CCIN003309-1000-001</v>
          </cell>
          <cell r="I19516">
            <v>246808</v>
          </cell>
        </row>
        <row r="19517">
          <cell r="A19517" t="str">
            <v>CCIN003310-1000-001</v>
          </cell>
          <cell r="I19517">
            <v>989162</v>
          </cell>
        </row>
        <row r="19518">
          <cell r="A19518" t="str">
            <v>CCIN003312-1000-001</v>
          </cell>
          <cell r="I19518">
            <v>100000</v>
          </cell>
        </row>
        <row r="19519">
          <cell r="A19519" t="str">
            <v>CCIN003314-2000-001</v>
          </cell>
          <cell r="I19519">
            <v>80011</v>
          </cell>
        </row>
        <row r="19520">
          <cell r="A19520" t="str">
            <v>CCIN003315-1000-001</v>
          </cell>
          <cell r="I19520">
            <v>95352</v>
          </cell>
        </row>
        <row r="19521">
          <cell r="A19521" t="str">
            <v>CCIN003318-1000-001</v>
          </cell>
          <cell r="I19521">
            <v>63385</v>
          </cell>
        </row>
        <row r="19522">
          <cell r="A19522" t="str">
            <v>CCIN003320-1000-001</v>
          </cell>
          <cell r="I19522">
            <v>1055967</v>
          </cell>
        </row>
        <row r="19523">
          <cell r="A19523" t="str">
            <v>CCIN003321-1000-001</v>
          </cell>
          <cell r="I19523">
            <v>121526</v>
          </cell>
        </row>
        <row r="19524">
          <cell r="A19524" t="str">
            <v>CCIN003322-1000-001</v>
          </cell>
          <cell r="I19524">
            <v>294388</v>
          </cell>
        </row>
        <row r="19525">
          <cell r="A19525" t="str">
            <v>CCIN003323-1000-001</v>
          </cell>
          <cell r="I19525">
            <v>176022</v>
          </cell>
        </row>
        <row r="19526">
          <cell r="A19526" t="str">
            <v>CCIN003326-1000-001</v>
          </cell>
          <cell r="I19526">
            <v>160000</v>
          </cell>
        </row>
        <row r="19527">
          <cell r="A19527" t="str">
            <v>CCIN003328-1000-001</v>
          </cell>
          <cell r="I19527">
            <v>95000</v>
          </cell>
        </row>
        <row r="19528">
          <cell r="A19528" t="str">
            <v>CCIN003330-1000-001</v>
          </cell>
          <cell r="I19528">
            <v>1000000</v>
          </cell>
        </row>
        <row r="19529">
          <cell r="A19529" t="str">
            <v>CCIN003332-1000-001</v>
          </cell>
          <cell r="I19529">
            <v>3000000</v>
          </cell>
        </row>
        <row r="19530">
          <cell r="A19530" t="str">
            <v>CCIN003334-1000-001</v>
          </cell>
          <cell r="I19530">
            <v>45000</v>
          </cell>
        </row>
        <row r="19531">
          <cell r="A19531" t="str">
            <v>CCIN003334-2000-001</v>
          </cell>
          <cell r="I19531">
            <v>84325</v>
          </cell>
        </row>
        <row r="19532">
          <cell r="A19532" t="str">
            <v>CCIN003335-1000-001</v>
          </cell>
          <cell r="I19532">
            <v>268000</v>
          </cell>
        </row>
        <row r="19533">
          <cell r="A19533" t="str">
            <v>CCIN003335-2000-001</v>
          </cell>
          <cell r="I19533">
            <v>268000</v>
          </cell>
        </row>
        <row r="19534">
          <cell r="A19534" t="str">
            <v>CCIN003336-1000-001</v>
          </cell>
          <cell r="I19534">
            <v>499198</v>
          </cell>
        </row>
        <row r="19535">
          <cell r="A19535" t="str">
            <v>CCIN003336-2000-001</v>
          </cell>
          <cell r="I19535">
            <v>106380</v>
          </cell>
        </row>
        <row r="19536">
          <cell r="A19536" t="str">
            <v>CCIN003338-1000-001</v>
          </cell>
          <cell r="I19536">
            <v>47700</v>
          </cell>
        </row>
        <row r="19537">
          <cell r="A19537" t="str">
            <v>CCIN003339-1000-001</v>
          </cell>
          <cell r="I19537">
            <v>400000</v>
          </cell>
        </row>
        <row r="19538">
          <cell r="A19538" t="str">
            <v>CCIN003340-1000-001</v>
          </cell>
          <cell r="I19538">
            <v>350000</v>
          </cell>
        </row>
        <row r="19539">
          <cell r="A19539" t="str">
            <v>CCIN003342-1000-001</v>
          </cell>
          <cell r="I19539">
            <v>200000</v>
          </cell>
        </row>
        <row r="19540">
          <cell r="A19540" t="str">
            <v>CCIN003344-1000-001</v>
          </cell>
          <cell r="I19540">
            <v>757126</v>
          </cell>
        </row>
        <row r="19541">
          <cell r="A19541" t="str">
            <v>CCIN003345-1000-001</v>
          </cell>
          <cell r="I19541">
            <v>111114</v>
          </cell>
        </row>
        <row r="19542">
          <cell r="A19542" t="str">
            <v>CCIN003345-2000-001</v>
          </cell>
          <cell r="I19542">
            <v>91562</v>
          </cell>
        </row>
        <row r="19543">
          <cell r="A19543" t="str">
            <v>CCIN003350-2000-001</v>
          </cell>
          <cell r="I19543">
            <v>448502</v>
          </cell>
        </row>
        <row r="19544">
          <cell r="A19544" t="str">
            <v>CCIN003351-1000-001</v>
          </cell>
          <cell r="I19544">
            <v>339510</v>
          </cell>
        </row>
        <row r="19545">
          <cell r="A19545" t="str">
            <v>CCIN003353-1000-001</v>
          </cell>
          <cell r="I19545">
            <v>250000</v>
          </cell>
        </row>
        <row r="19546">
          <cell r="A19546" t="str">
            <v>CCIN003354-1000-001</v>
          </cell>
          <cell r="I19546">
            <v>1800000</v>
          </cell>
        </row>
        <row r="19547">
          <cell r="A19547" t="str">
            <v>CCIN003355-1000-001</v>
          </cell>
          <cell r="I19547">
            <v>36106</v>
          </cell>
        </row>
        <row r="19548">
          <cell r="A19548" t="str">
            <v>CCIN003355-3000-001</v>
          </cell>
          <cell r="I19548">
            <v>517000</v>
          </cell>
        </row>
        <row r="19549">
          <cell r="A19549" t="str">
            <v>CCIN003356-1000-001</v>
          </cell>
          <cell r="I19549">
            <v>600000</v>
          </cell>
        </row>
        <row r="19550">
          <cell r="A19550" t="str">
            <v>CCIN003356-2000-001</v>
          </cell>
          <cell r="I19550">
            <v>40000</v>
          </cell>
        </row>
        <row r="19551">
          <cell r="A19551" t="str">
            <v>CCIN003357-1000-001</v>
          </cell>
          <cell r="I19551">
            <v>15000</v>
          </cell>
        </row>
        <row r="19552">
          <cell r="A19552" t="str">
            <v>CCIN003360-1000-001</v>
          </cell>
          <cell r="I19552">
            <v>1102286</v>
          </cell>
        </row>
        <row r="19553">
          <cell r="A19553" t="str">
            <v>CCIN003362-1000-001</v>
          </cell>
          <cell r="I19553">
            <v>150000</v>
          </cell>
        </row>
        <row r="19554">
          <cell r="A19554" t="str">
            <v>CCIN003363-1000-001</v>
          </cell>
          <cell r="I19554">
            <v>740313</v>
          </cell>
        </row>
        <row r="19555">
          <cell r="A19555" t="str">
            <v>CCIN003364-1000-001</v>
          </cell>
          <cell r="I19555">
            <v>700712</v>
          </cell>
        </row>
        <row r="19556">
          <cell r="A19556" t="str">
            <v>CCIN003366-1000-001</v>
          </cell>
          <cell r="I19556">
            <v>414452</v>
          </cell>
        </row>
        <row r="19557">
          <cell r="A19557" t="str">
            <v>CCIN003367-1000-001</v>
          </cell>
          <cell r="I19557">
            <v>108649</v>
          </cell>
        </row>
        <row r="19558">
          <cell r="A19558" t="str">
            <v>CCIN003368-1000-001</v>
          </cell>
          <cell r="I19558">
            <v>353028</v>
          </cell>
        </row>
        <row r="19559">
          <cell r="A19559" t="str">
            <v>CCIN003368-2000-001</v>
          </cell>
          <cell r="I19559">
            <v>283810</v>
          </cell>
        </row>
        <row r="19560">
          <cell r="A19560" t="str">
            <v>CCIN003370-2000-001</v>
          </cell>
          <cell r="I19560">
            <v>231517</v>
          </cell>
        </row>
        <row r="19561">
          <cell r="A19561" t="str">
            <v>CCIN003371-1000-001</v>
          </cell>
          <cell r="I19561">
            <v>300000</v>
          </cell>
        </row>
        <row r="19562">
          <cell r="A19562" t="str">
            <v>CCIN003372-1000-001</v>
          </cell>
          <cell r="I19562">
            <v>642517</v>
          </cell>
        </row>
        <row r="19563">
          <cell r="A19563" t="str">
            <v>CCIN003373-1000-001</v>
          </cell>
          <cell r="I19563">
            <v>1500000</v>
          </cell>
        </row>
        <row r="19564">
          <cell r="A19564" t="str">
            <v>CCIN003374-1000-001</v>
          </cell>
          <cell r="I19564">
            <v>192287</v>
          </cell>
        </row>
        <row r="19565">
          <cell r="A19565" t="str">
            <v>CCIN003375-2000-001</v>
          </cell>
          <cell r="I19565">
            <v>463183</v>
          </cell>
        </row>
        <row r="19566">
          <cell r="A19566" t="str">
            <v>CCIN003375-3000-001</v>
          </cell>
          <cell r="I19566">
            <v>455722</v>
          </cell>
        </row>
        <row r="19567">
          <cell r="A19567" t="str">
            <v>CCIN003376-2000-001</v>
          </cell>
          <cell r="I19567">
            <v>543670</v>
          </cell>
        </row>
        <row r="19568">
          <cell r="A19568" t="str">
            <v>CCIN003377-1000-001</v>
          </cell>
          <cell r="I19568">
            <v>800000</v>
          </cell>
        </row>
        <row r="19569">
          <cell r="A19569" t="str">
            <v>CCIN003378-1000-001</v>
          </cell>
          <cell r="I19569">
            <v>550000</v>
          </cell>
        </row>
        <row r="19570">
          <cell r="A19570" t="str">
            <v>CCIN003378-2000-001</v>
          </cell>
          <cell r="I19570">
            <v>550000</v>
          </cell>
        </row>
        <row r="19571">
          <cell r="A19571" t="str">
            <v>CCIN003380-1000-001</v>
          </cell>
          <cell r="I19571">
            <v>300000</v>
          </cell>
        </row>
        <row r="19572">
          <cell r="A19572" t="str">
            <v>CCIN003381-1000-001</v>
          </cell>
          <cell r="I19572">
            <v>285014</v>
          </cell>
        </row>
        <row r="19573">
          <cell r="A19573" t="str">
            <v>CCIN003382-1000-001</v>
          </cell>
          <cell r="I19573">
            <v>1000000</v>
          </cell>
        </row>
        <row r="19574">
          <cell r="A19574" t="str">
            <v>CCIN003383-1000-001</v>
          </cell>
          <cell r="I19574">
            <v>375593</v>
          </cell>
        </row>
        <row r="19575">
          <cell r="A19575" t="str">
            <v>CCIN003386-1000-001</v>
          </cell>
          <cell r="I19575">
            <v>123244</v>
          </cell>
        </row>
        <row r="19576">
          <cell r="A19576" t="str">
            <v>CCIN003386-2000-001</v>
          </cell>
          <cell r="I19576">
            <v>94055</v>
          </cell>
        </row>
        <row r="19577">
          <cell r="A19577" t="str">
            <v>CCIN003387-1000-001</v>
          </cell>
          <cell r="I19577">
            <v>15721</v>
          </cell>
        </row>
        <row r="19578">
          <cell r="A19578" t="str">
            <v>CCIN003389-1000-001</v>
          </cell>
          <cell r="I19578">
            <v>487520</v>
          </cell>
        </row>
        <row r="19579">
          <cell r="A19579" t="str">
            <v>CCIN003391-2000-001</v>
          </cell>
          <cell r="I19579">
            <v>227100</v>
          </cell>
        </row>
        <row r="19580">
          <cell r="A19580" t="str">
            <v>CCIN003393-1000-001</v>
          </cell>
          <cell r="I19580">
            <v>500000</v>
          </cell>
        </row>
        <row r="19581">
          <cell r="A19581" t="str">
            <v>CCIN003394-1000-001</v>
          </cell>
          <cell r="I19581">
            <v>100000</v>
          </cell>
        </row>
        <row r="19582">
          <cell r="A19582" t="str">
            <v>CCIN003396-1000-001</v>
          </cell>
          <cell r="I19582">
            <v>44198</v>
          </cell>
        </row>
        <row r="19583">
          <cell r="A19583" t="str">
            <v>CCIN003397-1000-001</v>
          </cell>
          <cell r="I19583">
            <v>230518</v>
          </cell>
        </row>
        <row r="19584">
          <cell r="A19584" t="str">
            <v>CCIN003398-1000-001</v>
          </cell>
          <cell r="I19584">
            <v>557494</v>
          </cell>
        </row>
        <row r="19585">
          <cell r="A19585" t="str">
            <v>CCIN003401-1000-001</v>
          </cell>
          <cell r="I19585">
            <v>300000</v>
          </cell>
        </row>
        <row r="19586">
          <cell r="A19586" t="str">
            <v>CCIN003402-1000-001</v>
          </cell>
          <cell r="I19586">
            <v>1085000</v>
          </cell>
        </row>
        <row r="19587">
          <cell r="A19587" t="str">
            <v>CCIN003403-1000-001</v>
          </cell>
          <cell r="I19587">
            <v>170000</v>
          </cell>
        </row>
        <row r="19588">
          <cell r="A19588" t="str">
            <v>CCIN003404-1000-001</v>
          </cell>
          <cell r="I19588">
            <v>66162</v>
          </cell>
        </row>
        <row r="19589">
          <cell r="A19589" t="str">
            <v>CCIN003406-1000-001</v>
          </cell>
          <cell r="I19589">
            <v>350000</v>
          </cell>
        </row>
        <row r="19590">
          <cell r="A19590" t="str">
            <v>CCIN003408-1000-001</v>
          </cell>
          <cell r="I19590">
            <v>250000</v>
          </cell>
        </row>
        <row r="19591">
          <cell r="A19591" t="str">
            <v>CCIN003409-1000-001</v>
          </cell>
          <cell r="I19591">
            <v>1000000</v>
          </cell>
        </row>
        <row r="19592">
          <cell r="A19592" t="str">
            <v>CCIN003411-1000-001</v>
          </cell>
          <cell r="I19592">
            <v>50000</v>
          </cell>
        </row>
        <row r="19593">
          <cell r="A19593" t="str">
            <v>CCIN003412-2000-001</v>
          </cell>
          <cell r="I19593">
            <v>176022</v>
          </cell>
        </row>
        <row r="19594">
          <cell r="A19594" t="str">
            <v>CCIN003413-1000-001</v>
          </cell>
          <cell r="I19594">
            <v>150000</v>
          </cell>
        </row>
        <row r="19595">
          <cell r="A19595" t="str">
            <v>CCIN003418-1000-001</v>
          </cell>
          <cell r="I19595">
            <v>400000</v>
          </cell>
        </row>
        <row r="19596">
          <cell r="A19596" t="str">
            <v>CCIN003419-1000-001</v>
          </cell>
          <cell r="I19596">
            <v>65000</v>
          </cell>
        </row>
        <row r="19597">
          <cell r="A19597" t="str">
            <v>CCIN003421-1000-001</v>
          </cell>
          <cell r="I19597">
            <v>267220</v>
          </cell>
        </row>
        <row r="19598">
          <cell r="A19598" t="str">
            <v>CCIN003421-2000-001</v>
          </cell>
          <cell r="I19598">
            <v>314355</v>
          </cell>
        </row>
        <row r="19599">
          <cell r="A19599" t="str">
            <v>CCIN003422-1000-001</v>
          </cell>
          <cell r="I19599">
            <v>295056</v>
          </cell>
        </row>
        <row r="19600">
          <cell r="A19600" t="str">
            <v>CCIN003422-2000-001</v>
          </cell>
          <cell r="I19600">
            <v>77838</v>
          </cell>
        </row>
        <row r="19601">
          <cell r="A19601" t="str">
            <v>CCIN003423-1000-001</v>
          </cell>
          <cell r="I19601">
            <v>274606</v>
          </cell>
        </row>
        <row r="19602">
          <cell r="A19602" t="str">
            <v>CCIN003424-1000-001</v>
          </cell>
          <cell r="I19602">
            <v>615313</v>
          </cell>
        </row>
        <row r="19603">
          <cell r="A19603" t="str">
            <v>CCIN003425-1000-001</v>
          </cell>
          <cell r="I19603">
            <v>190000</v>
          </cell>
        </row>
        <row r="19604">
          <cell r="A19604" t="str">
            <v>CCIN003425-2000-001</v>
          </cell>
          <cell r="I19604">
            <v>206354</v>
          </cell>
        </row>
        <row r="19605">
          <cell r="A19605" t="str">
            <v>CCIN003426-1000-001</v>
          </cell>
          <cell r="I19605">
            <v>65000</v>
          </cell>
        </row>
        <row r="19606">
          <cell r="A19606" t="str">
            <v>CCIN003427-1000-001</v>
          </cell>
          <cell r="I19606">
            <v>218286</v>
          </cell>
        </row>
        <row r="19607">
          <cell r="A19607" t="str">
            <v>CCIN003428-1000-001</v>
          </cell>
          <cell r="I19607">
            <v>108300</v>
          </cell>
        </row>
        <row r="19608">
          <cell r="A19608" t="str">
            <v>CCIN003428-2000-001</v>
          </cell>
          <cell r="I19608">
            <v>350350</v>
          </cell>
        </row>
        <row r="19609">
          <cell r="A19609" t="str">
            <v>CCIN003429-1000-001</v>
          </cell>
          <cell r="I19609">
            <v>342740</v>
          </cell>
        </row>
        <row r="19610">
          <cell r="A19610" t="str">
            <v>CCIN003430-1000-001</v>
          </cell>
          <cell r="I19610">
            <v>510000</v>
          </cell>
        </row>
        <row r="19611">
          <cell r="A19611" t="str">
            <v>CCIN003435-1000-001</v>
          </cell>
          <cell r="I19611">
            <v>380789</v>
          </cell>
        </row>
        <row r="19612">
          <cell r="A19612" t="str">
            <v>CCIN003435-2000-001</v>
          </cell>
          <cell r="I19612">
            <v>380789</v>
          </cell>
        </row>
        <row r="19613">
          <cell r="A19613" t="str">
            <v>CCIN003437-1000-001</v>
          </cell>
          <cell r="I19613">
            <v>899000</v>
          </cell>
        </row>
        <row r="19614">
          <cell r="A19614" t="str">
            <v>CCIN003437-2000-001</v>
          </cell>
          <cell r="I19614">
            <v>94055</v>
          </cell>
        </row>
        <row r="19615">
          <cell r="A19615" t="str">
            <v>CCIN003439-1000-001</v>
          </cell>
          <cell r="I19615">
            <v>1590000</v>
          </cell>
        </row>
        <row r="19616">
          <cell r="A19616" t="str">
            <v>CCIN003440-2000-001</v>
          </cell>
          <cell r="I19616">
            <v>318029</v>
          </cell>
        </row>
        <row r="19617">
          <cell r="A19617" t="str">
            <v>CCIN003441-1000-001</v>
          </cell>
          <cell r="I19617">
            <v>249770</v>
          </cell>
        </row>
        <row r="19618">
          <cell r="A19618" t="str">
            <v>CCIN003442-1000-001</v>
          </cell>
          <cell r="I19618">
            <v>757125</v>
          </cell>
        </row>
        <row r="19619">
          <cell r="A19619" t="str">
            <v>CCIN003443-2000-001</v>
          </cell>
          <cell r="I19619">
            <v>144000</v>
          </cell>
        </row>
        <row r="19620">
          <cell r="A19620" t="str">
            <v>CCIN003444-1000-001</v>
          </cell>
          <cell r="I19620">
            <v>162160</v>
          </cell>
        </row>
        <row r="19621">
          <cell r="A19621" t="str">
            <v>CCIN003445-1000-001</v>
          </cell>
          <cell r="I19621">
            <v>58379</v>
          </cell>
        </row>
        <row r="19622">
          <cell r="A19622" t="str">
            <v>CCIN003446-1000-001</v>
          </cell>
          <cell r="I19622">
            <v>380000</v>
          </cell>
        </row>
        <row r="19623">
          <cell r="A19623" t="str">
            <v>CCIN003447-1000-001</v>
          </cell>
          <cell r="I19623">
            <v>160000</v>
          </cell>
        </row>
        <row r="19624">
          <cell r="A19624" t="str">
            <v>CCIN003448-1000-001</v>
          </cell>
          <cell r="I19624">
            <v>100000</v>
          </cell>
        </row>
        <row r="19625">
          <cell r="A19625" t="str">
            <v>CCIN003449-1000-001</v>
          </cell>
          <cell r="I19625">
            <v>800115</v>
          </cell>
        </row>
        <row r="19626">
          <cell r="A19626" t="str">
            <v>CCIN003450-1000-001</v>
          </cell>
          <cell r="I19626">
            <v>410000</v>
          </cell>
        </row>
        <row r="19627">
          <cell r="A19627" t="str">
            <v>CCIN003451-1000-001</v>
          </cell>
          <cell r="I19627">
            <v>423474</v>
          </cell>
        </row>
        <row r="19628">
          <cell r="A19628" t="str">
            <v>CCIN003452-1000-001</v>
          </cell>
          <cell r="I19628">
            <v>361490</v>
          </cell>
        </row>
        <row r="19629">
          <cell r="A19629" t="str">
            <v>CCIN003453-1000-001</v>
          </cell>
          <cell r="I19629">
            <v>219170</v>
          </cell>
        </row>
        <row r="19630">
          <cell r="A19630" t="str">
            <v>CCIN003454-1000-001</v>
          </cell>
          <cell r="I19630">
            <v>610000</v>
          </cell>
        </row>
        <row r="19631">
          <cell r="A19631" t="str">
            <v>CCIN003456-1000-001</v>
          </cell>
          <cell r="I19631">
            <v>455000</v>
          </cell>
        </row>
        <row r="19632">
          <cell r="A19632" t="str">
            <v>CCIN003457-1000-001</v>
          </cell>
          <cell r="I19632">
            <v>454000</v>
          </cell>
        </row>
        <row r="19633">
          <cell r="A19633" t="str">
            <v>CCIN003459-1000-001</v>
          </cell>
          <cell r="I19633">
            <v>340000</v>
          </cell>
        </row>
        <row r="19634">
          <cell r="A19634" t="str">
            <v>CCIN003464-1000-001</v>
          </cell>
          <cell r="I19634">
            <v>399000</v>
          </cell>
        </row>
        <row r="19635">
          <cell r="A19635" t="str">
            <v>CCIN003467-1000-001</v>
          </cell>
          <cell r="I19635">
            <v>12691</v>
          </cell>
        </row>
        <row r="19636">
          <cell r="A19636" t="str">
            <v>CCIN003470-2000-001</v>
          </cell>
          <cell r="I19636">
            <v>198534</v>
          </cell>
        </row>
        <row r="19637">
          <cell r="A19637" t="str">
            <v>CCIN003472-2000-001</v>
          </cell>
          <cell r="I19637">
            <v>760800</v>
          </cell>
        </row>
        <row r="19638">
          <cell r="A19638" t="str">
            <v>CCIN003473-1000-001</v>
          </cell>
          <cell r="I19638">
            <v>153874</v>
          </cell>
        </row>
        <row r="19639">
          <cell r="A19639" t="str">
            <v>CCIN003475-1000-001</v>
          </cell>
          <cell r="I19639">
            <v>225083</v>
          </cell>
        </row>
        <row r="19640">
          <cell r="A19640" t="str">
            <v>CCIN003476-1000-001</v>
          </cell>
          <cell r="I19640">
            <v>541827</v>
          </cell>
        </row>
        <row r="19641">
          <cell r="A19641" t="str">
            <v>CCIN003479-1000-001</v>
          </cell>
          <cell r="I19641">
            <v>500000</v>
          </cell>
        </row>
        <row r="19642">
          <cell r="A19642" t="str">
            <v>CCIN003479-2000-001</v>
          </cell>
          <cell r="I19642">
            <v>1800000</v>
          </cell>
        </row>
        <row r="19643">
          <cell r="A19643" t="str">
            <v>CCIN003480-1000-001</v>
          </cell>
          <cell r="I19643">
            <v>254970</v>
          </cell>
        </row>
        <row r="19644">
          <cell r="A19644" t="str">
            <v>CCIN003482-1000-001</v>
          </cell>
          <cell r="I19644">
            <v>200000</v>
          </cell>
        </row>
        <row r="19645">
          <cell r="A19645" t="str">
            <v>CCIN003483-1000-001</v>
          </cell>
          <cell r="I19645">
            <v>70000</v>
          </cell>
        </row>
        <row r="19646">
          <cell r="A19646" t="str">
            <v>CCIN003484-1000-001</v>
          </cell>
          <cell r="I19646">
            <v>278355</v>
          </cell>
        </row>
        <row r="19647">
          <cell r="A19647" t="str">
            <v>CCIN003487-1000-001</v>
          </cell>
          <cell r="I19647">
            <v>960000</v>
          </cell>
        </row>
        <row r="19648">
          <cell r="A19648" t="str">
            <v>CCIN003488-1000-001</v>
          </cell>
          <cell r="I19648">
            <v>500000</v>
          </cell>
        </row>
        <row r="19649">
          <cell r="A19649" t="str">
            <v>CCIN003489-1000-001</v>
          </cell>
          <cell r="I19649">
            <v>919000</v>
          </cell>
        </row>
        <row r="19650">
          <cell r="A19650" t="str">
            <v>CCIN003491-1000-001</v>
          </cell>
          <cell r="I19650">
            <v>22430</v>
          </cell>
        </row>
        <row r="19651">
          <cell r="A19651" t="str">
            <v>CCIN003493-1000-001</v>
          </cell>
          <cell r="I19651">
            <v>90485</v>
          </cell>
        </row>
        <row r="19652">
          <cell r="A19652" t="str">
            <v>CCIN003494-2000-001</v>
          </cell>
          <cell r="I19652">
            <v>28462</v>
          </cell>
        </row>
        <row r="19653">
          <cell r="A19653" t="str">
            <v>CCIN003495-1000-001</v>
          </cell>
          <cell r="I19653">
            <v>70000</v>
          </cell>
        </row>
        <row r="19654">
          <cell r="A19654" t="str">
            <v>CCIN003497-1000-001</v>
          </cell>
          <cell r="I19654">
            <v>25000</v>
          </cell>
        </row>
        <row r="19655">
          <cell r="A19655" t="str">
            <v>CCIN003500-1000-001</v>
          </cell>
          <cell r="I19655">
            <v>10936</v>
          </cell>
        </row>
        <row r="19656">
          <cell r="A19656" t="str">
            <v>CCIN003501-1000-001</v>
          </cell>
          <cell r="I19656">
            <v>300000</v>
          </cell>
        </row>
        <row r="19657">
          <cell r="A19657" t="str">
            <v>CCIN003502-1000-001</v>
          </cell>
          <cell r="I19657">
            <v>444000</v>
          </cell>
        </row>
        <row r="19658">
          <cell r="A19658" t="str">
            <v>CCIN003504-1000-001</v>
          </cell>
          <cell r="I19658">
            <v>458000</v>
          </cell>
        </row>
        <row r="19659">
          <cell r="A19659" t="str">
            <v>CCIN003504-2000-001</v>
          </cell>
          <cell r="I19659">
            <v>524124</v>
          </cell>
        </row>
        <row r="19660">
          <cell r="A19660" t="str">
            <v>CCIN003505-1000-001</v>
          </cell>
          <cell r="I19660">
            <v>10258</v>
          </cell>
        </row>
        <row r="19661">
          <cell r="A19661" t="str">
            <v>CCIN003506-1000-001</v>
          </cell>
          <cell r="I19661">
            <v>595238</v>
          </cell>
        </row>
        <row r="19662">
          <cell r="A19662" t="str">
            <v>CCIN003507-1000-001</v>
          </cell>
          <cell r="I19662">
            <v>827197</v>
          </cell>
        </row>
        <row r="19663">
          <cell r="A19663" t="str">
            <v>CCIN003508-1000-001</v>
          </cell>
          <cell r="I19663">
            <v>416530</v>
          </cell>
        </row>
        <row r="19664">
          <cell r="A19664" t="str">
            <v>CCIN003509-1000-001</v>
          </cell>
          <cell r="I19664">
            <v>608200</v>
          </cell>
        </row>
        <row r="19665">
          <cell r="A19665" t="str">
            <v>CCIN003509-2000-001</v>
          </cell>
          <cell r="I19665">
            <v>608200</v>
          </cell>
        </row>
        <row r="19666">
          <cell r="A19666" t="str">
            <v>CCIN003511-1000-001</v>
          </cell>
          <cell r="I19666">
            <v>20000</v>
          </cell>
        </row>
        <row r="19667">
          <cell r="A19667" t="str">
            <v>CCIN003513-1000-001</v>
          </cell>
          <cell r="I19667">
            <v>176000</v>
          </cell>
        </row>
        <row r="19668">
          <cell r="A19668" t="str">
            <v>CCIN003514-1000-001</v>
          </cell>
          <cell r="I19668">
            <v>354030</v>
          </cell>
        </row>
        <row r="19669">
          <cell r="A19669" t="str">
            <v>CCIN003514-2000-001</v>
          </cell>
          <cell r="I19669">
            <v>349279</v>
          </cell>
        </row>
        <row r="19670">
          <cell r="A19670" t="str">
            <v>CCIN003515-1000-001</v>
          </cell>
          <cell r="I19670">
            <v>559000</v>
          </cell>
        </row>
        <row r="19671">
          <cell r="A19671" t="str">
            <v>CCIN003516-1000-001</v>
          </cell>
          <cell r="I19671">
            <v>103780</v>
          </cell>
        </row>
        <row r="19672">
          <cell r="A19672" t="str">
            <v>CCIN003518-1000-001</v>
          </cell>
          <cell r="I19672">
            <v>1200000</v>
          </cell>
        </row>
        <row r="19673">
          <cell r="A19673" t="str">
            <v>CCIN003520-2000-001</v>
          </cell>
          <cell r="I19673">
            <v>27067</v>
          </cell>
        </row>
        <row r="19674">
          <cell r="A19674" t="str">
            <v>CCIN003521-2000-001</v>
          </cell>
          <cell r="I19674">
            <v>97295</v>
          </cell>
        </row>
        <row r="19675">
          <cell r="A19675" t="str">
            <v>CCIN003521-3000-001</v>
          </cell>
          <cell r="I19675">
            <v>360000</v>
          </cell>
        </row>
        <row r="19676">
          <cell r="A19676" t="str">
            <v>CCIN003522-1000-001</v>
          </cell>
          <cell r="I19676">
            <v>355923</v>
          </cell>
        </row>
        <row r="19677">
          <cell r="A19677" t="str">
            <v>CCIN003522-2000-001</v>
          </cell>
          <cell r="I19677">
            <v>348686</v>
          </cell>
        </row>
        <row r="19678">
          <cell r="A19678" t="str">
            <v>CCIN003523-2000-001</v>
          </cell>
          <cell r="I19678">
            <v>97298</v>
          </cell>
        </row>
        <row r="19679">
          <cell r="A19679" t="str">
            <v>CCIN003524-1000-001</v>
          </cell>
          <cell r="I19679">
            <v>13971</v>
          </cell>
        </row>
        <row r="19680">
          <cell r="A19680" t="str">
            <v>CCIN003525-1000-001</v>
          </cell>
          <cell r="I19680">
            <v>425000</v>
          </cell>
        </row>
        <row r="19681">
          <cell r="A19681" t="str">
            <v>CCIN003525-2000-001</v>
          </cell>
          <cell r="I19681">
            <v>421912</v>
          </cell>
        </row>
        <row r="19682">
          <cell r="A19682" t="str">
            <v>CCIN003527-1000-001</v>
          </cell>
          <cell r="I19682">
            <v>528874</v>
          </cell>
        </row>
        <row r="19683">
          <cell r="A19683" t="str">
            <v>CCIN003529-1000-001</v>
          </cell>
          <cell r="I19683">
            <v>261500</v>
          </cell>
        </row>
        <row r="19684">
          <cell r="A19684" t="str">
            <v>CCIN003529-2000-001</v>
          </cell>
          <cell r="I19684">
            <v>389103</v>
          </cell>
        </row>
        <row r="19685">
          <cell r="A19685" t="str">
            <v>CCIN003530-1000-001</v>
          </cell>
          <cell r="I19685">
            <v>70000</v>
          </cell>
        </row>
        <row r="19686">
          <cell r="A19686" t="str">
            <v>CCIN003530-2000-001</v>
          </cell>
          <cell r="I19686">
            <v>847064</v>
          </cell>
        </row>
        <row r="19687">
          <cell r="A19687" t="str">
            <v>CCIN003531-1000-001</v>
          </cell>
          <cell r="I19687">
            <v>55500</v>
          </cell>
        </row>
        <row r="19688">
          <cell r="A19688" t="str">
            <v>CCIN003532-1000-001</v>
          </cell>
          <cell r="I19688">
            <v>704440</v>
          </cell>
        </row>
        <row r="19689">
          <cell r="A19689" t="str">
            <v>CCIN003534-2000-001</v>
          </cell>
          <cell r="I19689">
            <v>107903</v>
          </cell>
        </row>
        <row r="19690">
          <cell r="A19690" t="str">
            <v>CCIN003535-1000-001</v>
          </cell>
          <cell r="I19690">
            <v>416048</v>
          </cell>
        </row>
        <row r="19691">
          <cell r="A19691" t="str">
            <v>CCIN003536-1000-001</v>
          </cell>
          <cell r="I19691">
            <v>990940</v>
          </cell>
        </row>
        <row r="19692">
          <cell r="A19692" t="str">
            <v>CCIN003537-2000-001</v>
          </cell>
          <cell r="I19692">
            <v>170600</v>
          </cell>
        </row>
        <row r="19693">
          <cell r="A19693" t="str">
            <v>CCIN003539-1000-001</v>
          </cell>
          <cell r="I19693">
            <v>421058</v>
          </cell>
        </row>
        <row r="19694">
          <cell r="A19694" t="str">
            <v>CCIN003540-1000-001</v>
          </cell>
          <cell r="I19694">
            <v>794240</v>
          </cell>
        </row>
        <row r="19695">
          <cell r="A19695" t="str">
            <v>CCIN003545-2000-001</v>
          </cell>
          <cell r="I19695">
            <v>223753</v>
          </cell>
        </row>
        <row r="19696">
          <cell r="A19696" t="str">
            <v>CCIN003545-3000-001</v>
          </cell>
          <cell r="I19696">
            <v>282474</v>
          </cell>
        </row>
        <row r="19697">
          <cell r="A19697" t="str">
            <v>CCIN003546-1000-001</v>
          </cell>
          <cell r="I19697">
            <v>28890</v>
          </cell>
        </row>
        <row r="19698">
          <cell r="A19698" t="str">
            <v>CCIN003547-1000-001</v>
          </cell>
          <cell r="I19698">
            <v>512437</v>
          </cell>
        </row>
        <row r="19699">
          <cell r="A19699" t="str">
            <v>CCIN003548-1000-001</v>
          </cell>
          <cell r="I19699">
            <v>599094</v>
          </cell>
        </row>
        <row r="19700">
          <cell r="A19700" t="str">
            <v>CCIN003551-1000-001</v>
          </cell>
          <cell r="I19700">
            <v>495509</v>
          </cell>
        </row>
        <row r="19701">
          <cell r="A19701" t="str">
            <v>CCIN003552-1000-001</v>
          </cell>
          <cell r="I19701">
            <v>128100</v>
          </cell>
        </row>
        <row r="19702">
          <cell r="A19702" t="str">
            <v>CCIN003554-1000-001</v>
          </cell>
          <cell r="I19702">
            <v>50000</v>
          </cell>
        </row>
        <row r="19703">
          <cell r="A19703" t="str">
            <v>CCIN003555-2000-001</v>
          </cell>
          <cell r="I19703">
            <v>966820</v>
          </cell>
        </row>
        <row r="19704">
          <cell r="A19704" t="str">
            <v>CCIN003556-1000-001</v>
          </cell>
          <cell r="I19704">
            <v>1481000</v>
          </cell>
        </row>
        <row r="19705">
          <cell r="A19705" t="str">
            <v>CCIN003557-1000-001</v>
          </cell>
          <cell r="I19705">
            <v>551900</v>
          </cell>
        </row>
        <row r="19706">
          <cell r="A19706" t="str">
            <v>CCIN003560-2000-001</v>
          </cell>
          <cell r="I19706">
            <v>82898</v>
          </cell>
        </row>
        <row r="19707">
          <cell r="A19707" t="str">
            <v>CCIN003561-1000-001</v>
          </cell>
          <cell r="I19707">
            <v>30000</v>
          </cell>
        </row>
        <row r="19708">
          <cell r="A19708" t="str">
            <v>CCIN003563-1000-001</v>
          </cell>
          <cell r="I19708">
            <v>153540</v>
          </cell>
        </row>
        <row r="19709">
          <cell r="A19709" t="str">
            <v>CCIN003565-1000-001</v>
          </cell>
          <cell r="I19709">
            <v>110000</v>
          </cell>
        </row>
        <row r="19710">
          <cell r="A19710" t="str">
            <v>CCIN003567-1000-001</v>
          </cell>
          <cell r="I19710">
            <v>257682</v>
          </cell>
        </row>
        <row r="19711">
          <cell r="A19711" t="str">
            <v>CCIN003568-1000-001</v>
          </cell>
          <cell r="I19711">
            <v>214147</v>
          </cell>
        </row>
        <row r="19712">
          <cell r="A19712" t="str">
            <v>CCIN003569-1000-001</v>
          </cell>
          <cell r="I19712">
            <v>410110</v>
          </cell>
        </row>
        <row r="19713">
          <cell r="A19713" t="str">
            <v>CCIN003571-1000-001</v>
          </cell>
          <cell r="I19713">
            <v>275000</v>
          </cell>
        </row>
        <row r="19714">
          <cell r="A19714" t="str">
            <v>CCIN003572-1000-001</v>
          </cell>
          <cell r="I19714">
            <v>168000</v>
          </cell>
        </row>
        <row r="19715">
          <cell r="A19715" t="str">
            <v>CCIN003574-1000-001</v>
          </cell>
          <cell r="I19715">
            <v>674807</v>
          </cell>
        </row>
        <row r="19716">
          <cell r="A19716" t="str">
            <v>CCIN003577-1000-001</v>
          </cell>
          <cell r="I19716">
            <v>158800</v>
          </cell>
        </row>
        <row r="19717">
          <cell r="A19717" t="str">
            <v>CCIN003578-3000-001</v>
          </cell>
          <cell r="I19717">
            <v>1084100</v>
          </cell>
        </row>
        <row r="19718">
          <cell r="A19718" t="str">
            <v>CCIN003579-1000-001</v>
          </cell>
          <cell r="I19718">
            <v>50000</v>
          </cell>
        </row>
        <row r="19719">
          <cell r="A19719" t="str">
            <v>CCIN003581-1000-001</v>
          </cell>
          <cell r="I19719">
            <v>604587</v>
          </cell>
        </row>
        <row r="19720">
          <cell r="A19720" t="str">
            <v>CCIN003581-2000-001</v>
          </cell>
          <cell r="I19720">
            <v>411149</v>
          </cell>
        </row>
        <row r="19721">
          <cell r="A19721" t="str">
            <v>CCIN003582-1000-001</v>
          </cell>
          <cell r="I19721">
            <v>389193</v>
          </cell>
        </row>
        <row r="19722">
          <cell r="A19722" t="str">
            <v>CCIN003583-1000-001</v>
          </cell>
          <cell r="I19722">
            <v>85000</v>
          </cell>
        </row>
        <row r="19723">
          <cell r="A19723" t="str">
            <v>CCIN003584-2000-001</v>
          </cell>
          <cell r="I19723">
            <v>282165</v>
          </cell>
        </row>
        <row r="19724">
          <cell r="A19724" t="str">
            <v>CCIN003586-1000-001</v>
          </cell>
          <cell r="I19724">
            <v>150000</v>
          </cell>
        </row>
        <row r="19725">
          <cell r="A19725" t="str">
            <v>CCIN003587-1000-001</v>
          </cell>
          <cell r="I19725">
            <v>605195</v>
          </cell>
        </row>
        <row r="19726">
          <cell r="A19726" t="str">
            <v>CCIN003588-1000-001</v>
          </cell>
          <cell r="I19726">
            <v>288000</v>
          </cell>
        </row>
        <row r="19727">
          <cell r="A19727" t="str">
            <v>CCIN003589-1000-001</v>
          </cell>
          <cell r="I19727">
            <v>150000</v>
          </cell>
        </row>
        <row r="19728">
          <cell r="A19728" t="str">
            <v>CCIN003590-1000-001</v>
          </cell>
          <cell r="I19728">
            <v>100000</v>
          </cell>
        </row>
        <row r="19729">
          <cell r="A19729" t="str">
            <v>CCIN003591-1000-001</v>
          </cell>
          <cell r="I19729">
            <v>317800</v>
          </cell>
        </row>
        <row r="19730">
          <cell r="A19730" t="str">
            <v>CCIN003594-1000-001</v>
          </cell>
          <cell r="I19730">
            <v>22155</v>
          </cell>
        </row>
        <row r="19731">
          <cell r="A19731" t="str">
            <v>CCIN003596-1000-001</v>
          </cell>
          <cell r="I19731">
            <v>60000</v>
          </cell>
        </row>
        <row r="19732">
          <cell r="A19732" t="str">
            <v>CCIN003598-1000-001</v>
          </cell>
          <cell r="I19732">
            <v>110000</v>
          </cell>
        </row>
        <row r="19733">
          <cell r="A19733" t="str">
            <v>CCIN003599-1000-001</v>
          </cell>
          <cell r="I19733">
            <v>900009</v>
          </cell>
        </row>
        <row r="19734">
          <cell r="A19734" t="str">
            <v>CCIN003600-1000-001</v>
          </cell>
          <cell r="I19734">
            <v>25000</v>
          </cell>
        </row>
        <row r="19735">
          <cell r="A19735" t="str">
            <v>CCIN003601-1000-001</v>
          </cell>
          <cell r="I19735">
            <v>288651</v>
          </cell>
        </row>
        <row r="19736">
          <cell r="A19736" t="str">
            <v>CCIN003602-1000-001</v>
          </cell>
          <cell r="I19736">
            <v>274000</v>
          </cell>
        </row>
        <row r="19737">
          <cell r="A19737" t="str">
            <v>CCIN003603-1000-001</v>
          </cell>
          <cell r="I19737">
            <v>60000</v>
          </cell>
        </row>
        <row r="19738">
          <cell r="A19738" t="str">
            <v>CCIN003606-1000-001</v>
          </cell>
          <cell r="I19738">
            <v>402166</v>
          </cell>
        </row>
        <row r="19739">
          <cell r="A19739" t="str">
            <v>CCIN003607-1000-001</v>
          </cell>
          <cell r="I19739">
            <v>30000</v>
          </cell>
        </row>
        <row r="19740">
          <cell r="A19740" t="str">
            <v>CCIN003608-1000-001</v>
          </cell>
          <cell r="I19740">
            <v>160000</v>
          </cell>
        </row>
        <row r="19741">
          <cell r="A19741" t="str">
            <v>CCIN003611-1000-001</v>
          </cell>
          <cell r="I19741">
            <v>352000</v>
          </cell>
        </row>
        <row r="19742">
          <cell r="A19742" t="str">
            <v>CCIN003613-1000-001</v>
          </cell>
          <cell r="I19742">
            <v>875685</v>
          </cell>
        </row>
        <row r="19743">
          <cell r="A19743" t="str">
            <v>CCIN003614-1000-001</v>
          </cell>
          <cell r="I19743">
            <v>385625</v>
          </cell>
        </row>
        <row r="19744">
          <cell r="A19744" t="str">
            <v>CCIN003615-1000-001</v>
          </cell>
          <cell r="I19744">
            <v>97298</v>
          </cell>
        </row>
        <row r="19745">
          <cell r="A19745" t="str">
            <v>CCIN003616-2000-001</v>
          </cell>
          <cell r="I19745">
            <v>310236</v>
          </cell>
        </row>
        <row r="19746">
          <cell r="A19746" t="str">
            <v>CCIN003617-1000-001</v>
          </cell>
          <cell r="I19746">
            <v>349625</v>
          </cell>
        </row>
        <row r="19747">
          <cell r="A19747" t="str">
            <v>CCIN003618-1000-001</v>
          </cell>
          <cell r="I19747">
            <v>50000</v>
          </cell>
        </row>
        <row r="19748">
          <cell r="A19748" t="str">
            <v>CCIN003620-1000-001</v>
          </cell>
          <cell r="I19748">
            <v>889631</v>
          </cell>
        </row>
        <row r="19749">
          <cell r="A19749" t="str">
            <v>CCIN003621-1000-001</v>
          </cell>
          <cell r="I19749">
            <v>371437</v>
          </cell>
        </row>
        <row r="19750">
          <cell r="A19750" t="str">
            <v>CCIN003622-1000-001</v>
          </cell>
          <cell r="I19750">
            <v>456836</v>
          </cell>
        </row>
        <row r="19751">
          <cell r="A19751" t="str">
            <v>CCIN003624-1000-001</v>
          </cell>
          <cell r="I19751">
            <v>77500</v>
          </cell>
        </row>
        <row r="19752">
          <cell r="A19752" t="str">
            <v>CCIN003625-1000-001</v>
          </cell>
          <cell r="I19752">
            <v>348652</v>
          </cell>
        </row>
        <row r="19753">
          <cell r="A19753" t="str">
            <v>CCIN003626-1000-001</v>
          </cell>
          <cell r="I19753">
            <v>585547</v>
          </cell>
        </row>
        <row r="19754">
          <cell r="A19754" t="str">
            <v>CCIN003627-1000-001</v>
          </cell>
          <cell r="I19754">
            <v>975725</v>
          </cell>
        </row>
        <row r="19755">
          <cell r="A19755" t="str">
            <v>CCIN003629-1000-001</v>
          </cell>
          <cell r="I19755">
            <v>376220</v>
          </cell>
        </row>
        <row r="19756">
          <cell r="A19756" t="str">
            <v>CCIN003630-2000-001</v>
          </cell>
          <cell r="I19756">
            <v>474985</v>
          </cell>
        </row>
        <row r="19757">
          <cell r="A19757" t="str">
            <v>CCIN003631-1000-001</v>
          </cell>
          <cell r="I19757">
            <v>946221</v>
          </cell>
        </row>
        <row r="19758">
          <cell r="A19758" t="str">
            <v>CCIN003633-1000-001</v>
          </cell>
          <cell r="I19758">
            <v>947037</v>
          </cell>
        </row>
        <row r="19759">
          <cell r="A19759" t="str">
            <v>CCIN003634-2000-001</v>
          </cell>
          <cell r="I19759">
            <v>209285</v>
          </cell>
        </row>
        <row r="19760">
          <cell r="A19760" t="str">
            <v>CCIN003635-1000-001</v>
          </cell>
          <cell r="I19760">
            <v>240650</v>
          </cell>
        </row>
        <row r="19761">
          <cell r="A19761" t="str">
            <v>CCIN003637-1000-001</v>
          </cell>
          <cell r="I19761">
            <v>100000</v>
          </cell>
        </row>
        <row r="19762">
          <cell r="A19762" t="str">
            <v>CCIN003638-1000-001</v>
          </cell>
          <cell r="I19762">
            <v>1072595</v>
          </cell>
        </row>
        <row r="19763">
          <cell r="A19763" t="str">
            <v>CCIN003639-1000-001</v>
          </cell>
          <cell r="I19763">
            <v>184085</v>
          </cell>
        </row>
        <row r="19764">
          <cell r="A19764" t="str">
            <v>CCIN003640-1000-001</v>
          </cell>
          <cell r="I19764">
            <v>734857</v>
          </cell>
        </row>
        <row r="19765">
          <cell r="A19765" t="str">
            <v>CCIN003642-1000-001</v>
          </cell>
          <cell r="I19765">
            <v>100000</v>
          </cell>
        </row>
        <row r="19766">
          <cell r="A19766" t="str">
            <v>CCIN003643-1000-001</v>
          </cell>
          <cell r="I19766">
            <v>700548</v>
          </cell>
        </row>
        <row r="19767">
          <cell r="A19767" t="str">
            <v>CCIN003646-1000-001</v>
          </cell>
          <cell r="I19767">
            <v>803444</v>
          </cell>
        </row>
        <row r="19768">
          <cell r="A19768" t="str">
            <v>CCIN003647-1000-001</v>
          </cell>
          <cell r="I19768">
            <v>210715</v>
          </cell>
        </row>
        <row r="19769">
          <cell r="A19769" t="str">
            <v>CCIN003648-1000-001</v>
          </cell>
          <cell r="I19769">
            <v>534924</v>
          </cell>
        </row>
        <row r="19770">
          <cell r="A19770" t="str">
            <v>CCIN003650-1000-001</v>
          </cell>
          <cell r="I19770">
            <v>185839</v>
          </cell>
        </row>
        <row r="19771">
          <cell r="A19771" t="str">
            <v>CCIN003650-2000-001</v>
          </cell>
          <cell r="I19771">
            <v>139720</v>
          </cell>
        </row>
        <row r="19772">
          <cell r="A19772" t="str">
            <v>CCIN003651-1000-001</v>
          </cell>
          <cell r="I19772">
            <v>130379</v>
          </cell>
        </row>
        <row r="19773">
          <cell r="A19773" t="str">
            <v>CCIN003653-2000-001</v>
          </cell>
          <cell r="I19773">
            <v>209731</v>
          </cell>
        </row>
        <row r="19774">
          <cell r="A19774" t="str">
            <v>CCIN003656-1000-001</v>
          </cell>
          <cell r="I19774">
            <v>572341</v>
          </cell>
        </row>
        <row r="19775">
          <cell r="A19775" t="str">
            <v>CCIN003657-1000-001</v>
          </cell>
          <cell r="I19775">
            <v>168715</v>
          </cell>
        </row>
        <row r="19776">
          <cell r="A19776" t="str">
            <v>CCIN003659-1000-001</v>
          </cell>
          <cell r="I19776">
            <v>801803</v>
          </cell>
        </row>
        <row r="19777">
          <cell r="A19777" t="str">
            <v>CCIN003660-1000-001</v>
          </cell>
          <cell r="I19777">
            <v>252783</v>
          </cell>
        </row>
        <row r="19778">
          <cell r="A19778" t="str">
            <v>CCIN003662-1000-001</v>
          </cell>
          <cell r="I19778">
            <v>336166</v>
          </cell>
        </row>
        <row r="19779">
          <cell r="A19779" t="str">
            <v>CCIN003663-1000-001</v>
          </cell>
          <cell r="I19779">
            <v>70000</v>
          </cell>
        </row>
        <row r="19780">
          <cell r="A19780" t="str">
            <v>CCIN003663-2000-001</v>
          </cell>
          <cell r="I19780">
            <v>90000</v>
          </cell>
        </row>
        <row r="19781">
          <cell r="A19781" t="str">
            <v>CCIN003664-1000-001</v>
          </cell>
          <cell r="I19781">
            <v>313495</v>
          </cell>
        </row>
        <row r="19782">
          <cell r="A19782" t="str">
            <v>CCIN003666-1000-001</v>
          </cell>
          <cell r="I19782">
            <v>666530</v>
          </cell>
        </row>
        <row r="19783">
          <cell r="A19783" t="str">
            <v>CCIN003667-1000-001</v>
          </cell>
          <cell r="I19783">
            <v>450000</v>
          </cell>
        </row>
        <row r="19784">
          <cell r="A19784" t="str">
            <v>CCIN003668-1000-001</v>
          </cell>
          <cell r="I19784">
            <v>219894</v>
          </cell>
        </row>
        <row r="19785">
          <cell r="A19785" t="str">
            <v>CCIN003669-1000-001</v>
          </cell>
          <cell r="I19785">
            <v>100000</v>
          </cell>
        </row>
        <row r="19786">
          <cell r="A19786" t="str">
            <v>CCIN003671-1000-001</v>
          </cell>
          <cell r="I19786">
            <v>904870</v>
          </cell>
        </row>
        <row r="19787">
          <cell r="A19787" t="str">
            <v>CCIN003672-1000-001</v>
          </cell>
          <cell r="I19787">
            <v>136217</v>
          </cell>
        </row>
        <row r="19788">
          <cell r="A19788" t="str">
            <v>CCIN003674-1000-001</v>
          </cell>
          <cell r="I19788">
            <v>1084292</v>
          </cell>
        </row>
        <row r="19789">
          <cell r="A19789" t="str">
            <v>CCIN003676-1000-001</v>
          </cell>
          <cell r="I19789">
            <v>790528</v>
          </cell>
        </row>
        <row r="19790">
          <cell r="A19790" t="str">
            <v>CCIN003678-2000-001</v>
          </cell>
          <cell r="I19790">
            <v>544059</v>
          </cell>
        </row>
        <row r="19791">
          <cell r="A19791" t="str">
            <v>CCIN003679-1000-001</v>
          </cell>
          <cell r="I19791">
            <v>427139</v>
          </cell>
        </row>
        <row r="19792">
          <cell r="A19792" t="str">
            <v>CCIN003683-1000-001</v>
          </cell>
          <cell r="I19792">
            <v>34609</v>
          </cell>
        </row>
        <row r="19793">
          <cell r="A19793" t="str">
            <v>CCIN003685-1000-001</v>
          </cell>
          <cell r="I19793">
            <v>70000</v>
          </cell>
        </row>
        <row r="19794">
          <cell r="A19794" t="str">
            <v>CCIN003687-1000-001</v>
          </cell>
          <cell r="I19794">
            <v>1037849</v>
          </cell>
        </row>
        <row r="19795">
          <cell r="A19795" t="str">
            <v>CCIN003689-1000-001</v>
          </cell>
          <cell r="I19795">
            <v>1055151</v>
          </cell>
        </row>
        <row r="19796">
          <cell r="A19796" t="str">
            <v>CCIN003691-1000-001</v>
          </cell>
          <cell r="I19796">
            <v>569195</v>
          </cell>
        </row>
        <row r="19797">
          <cell r="A19797" t="str">
            <v>CCIN003695-1000-001</v>
          </cell>
          <cell r="I19797">
            <v>106606</v>
          </cell>
        </row>
        <row r="19798">
          <cell r="A19798" t="str">
            <v>CCIN003696-1000-001</v>
          </cell>
          <cell r="I19798">
            <v>150000</v>
          </cell>
        </row>
        <row r="19799">
          <cell r="A19799" t="str">
            <v>CCIN003697-1000-001</v>
          </cell>
          <cell r="I19799">
            <v>898116</v>
          </cell>
        </row>
        <row r="19800">
          <cell r="A19800" t="str">
            <v>CCIN003698-1000-001</v>
          </cell>
          <cell r="I19800">
            <v>334317</v>
          </cell>
        </row>
        <row r="19801">
          <cell r="A19801" t="str">
            <v>CCIN003699-1000-001</v>
          </cell>
          <cell r="I19801">
            <v>466430</v>
          </cell>
        </row>
        <row r="19802">
          <cell r="A19802" t="str">
            <v>CCIN003701-1000-001</v>
          </cell>
          <cell r="I19802">
            <v>398975</v>
          </cell>
        </row>
        <row r="19803">
          <cell r="A19803" t="str">
            <v>CCIN003703-1000-001</v>
          </cell>
          <cell r="I19803">
            <v>15000</v>
          </cell>
        </row>
        <row r="19804">
          <cell r="A19804" t="str">
            <v>CCIN003704-1000-001</v>
          </cell>
          <cell r="I19804">
            <v>103136</v>
          </cell>
        </row>
        <row r="19805">
          <cell r="A19805" t="str">
            <v>CCIN003706-1000-001</v>
          </cell>
          <cell r="I19805">
            <v>409219</v>
          </cell>
        </row>
        <row r="19806">
          <cell r="A19806" t="str">
            <v>CCIN003710-1000-001</v>
          </cell>
          <cell r="I19806">
            <v>870040</v>
          </cell>
        </row>
        <row r="19807">
          <cell r="A19807" t="str">
            <v>CCIN003712-1000-001</v>
          </cell>
          <cell r="I19807">
            <v>792980</v>
          </cell>
        </row>
        <row r="19808">
          <cell r="A19808" t="str">
            <v>CCIN003713-1000-001</v>
          </cell>
          <cell r="I19808">
            <v>70000</v>
          </cell>
        </row>
        <row r="19809">
          <cell r="A19809" t="str">
            <v>CCIN003714-1000-001</v>
          </cell>
          <cell r="I19809">
            <v>632440</v>
          </cell>
        </row>
        <row r="19810">
          <cell r="A19810" t="str">
            <v>CCIN003715-1000-001</v>
          </cell>
          <cell r="I19810">
            <v>928703</v>
          </cell>
        </row>
        <row r="19811">
          <cell r="A19811" t="str">
            <v>CCIN003716-1000-001</v>
          </cell>
          <cell r="I19811">
            <v>901759</v>
          </cell>
        </row>
        <row r="19812">
          <cell r="A19812" t="str">
            <v>CCIN003719-1000-001</v>
          </cell>
          <cell r="I19812">
            <v>528654</v>
          </cell>
        </row>
        <row r="19813">
          <cell r="A19813" t="str">
            <v>CCIN003721-1000-001</v>
          </cell>
          <cell r="I19813">
            <v>833000</v>
          </cell>
        </row>
        <row r="19814">
          <cell r="A19814" t="str">
            <v>CCIN003722-1000-001</v>
          </cell>
          <cell r="I19814">
            <v>290013</v>
          </cell>
        </row>
        <row r="19815">
          <cell r="A19815" t="str">
            <v>CCIN003723-1000-001</v>
          </cell>
          <cell r="I19815">
            <v>134985</v>
          </cell>
        </row>
        <row r="19816">
          <cell r="A19816" t="str">
            <v>CCIN003724-1000-001</v>
          </cell>
          <cell r="I19816">
            <v>801662</v>
          </cell>
        </row>
        <row r="19817">
          <cell r="A19817" t="str">
            <v>CCIN003726-1000-001</v>
          </cell>
          <cell r="I19817">
            <v>192990</v>
          </cell>
        </row>
        <row r="19818">
          <cell r="A19818" t="str">
            <v>CCIN003727-1000-001</v>
          </cell>
          <cell r="I19818">
            <v>567844</v>
          </cell>
        </row>
        <row r="19819">
          <cell r="A19819" t="str">
            <v>CCIN003730-1000-001</v>
          </cell>
          <cell r="I19819">
            <v>453831</v>
          </cell>
        </row>
        <row r="19820">
          <cell r="A19820" t="str">
            <v>CCIN003734-1000-001</v>
          </cell>
          <cell r="I19820">
            <v>450000</v>
          </cell>
        </row>
        <row r="19821">
          <cell r="A19821" t="str">
            <v>CCIN003737-1000-001</v>
          </cell>
          <cell r="I19821">
            <v>195960</v>
          </cell>
        </row>
        <row r="19822">
          <cell r="A19822" t="str">
            <v>CCIN003738-1000-001</v>
          </cell>
          <cell r="I19822">
            <v>165528</v>
          </cell>
        </row>
        <row r="19823">
          <cell r="A19823" t="str">
            <v>CCIN003742-1000-001</v>
          </cell>
          <cell r="I19823">
            <v>183380</v>
          </cell>
        </row>
        <row r="19824">
          <cell r="A19824" t="str">
            <v>CCIN003744-1000-001</v>
          </cell>
          <cell r="I19824">
            <v>365840</v>
          </cell>
        </row>
        <row r="19825">
          <cell r="A19825" t="str">
            <v>CCIN003744-2000-001</v>
          </cell>
          <cell r="I19825">
            <v>362418</v>
          </cell>
        </row>
        <row r="19826">
          <cell r="A19826" t="str">
            <v>CCIN003747-1000-001</v>
          </cell>
          <cell r="I19826">
            <v>398233</v>
          </cell>
        </row>
        <row r="19827">
          <cell r="A19827" t="str">
            <v>CCIN003748-1000-001</v>
          </cell>
          <cell r="I19827">
            <v>950600</v>
          </cell>
        </row>
        <row r="19828">
          <cell r="A19828" t="str">
            <v>CCIN003749-1000-001</v>
          </cell>
          <cell r="I19828">
            <v>574524</v>
          </cell>
        </row>
        <row r="19829">
          <cell r="A19829" t="str">
            <v>CCIN003751-1000-001</v>
          </cell>
          <cell r="I19829">
            <v>408254</v>
          </cell>
        </row>
        <row r="19830">
          <cell r="A19830" t="str">
            <v>CCIN003755-1000-001</v>
          </cell>
          <cell r="I19830">
            <v>545746</v>
          </cell>
        </row>
        <row r="19831">
          <cell r="A19831" t="str">
            <v>CCIN003756-1000-001</v>
          </cell>
          <cell r="I19831">
            <v>54000</v>
          </cell>
        </row>
        <row r="19832">
          <cell r="A19832" t="str">
            <v>CCIN003759-1000-001</v>
          </cell>
          <cell r="I19832">
            <v>40139</v>
          </cell>
        </row>
        <row r="19833">
          <cell r="A19833" t="str">
            <v>CCIN003762-1000-001</v>
          </cell>
          <cell r="I19833">
            <v>744135</v>
          </cell>
        </row>
        <row r="19834">
          <cell r="A19834" t="str">
            <v>CCIN003764-1000-001</v>
          </cell>
          <cell r="I19834">
            <v>408650</v>
          </cell>
        </row>
        <row r="19835">
          <cell r="A19835" t="str">
            <v>CCIN003767-1000-001</v>
          </cell>
          <cell r="I19835">
            <v>972140</v>
          </cell>
        </row>
        <row r="19836">
          <cell r="A19836" t="str">
            <v>CCIN003768-1000-001</v>
          </cell>
          <cell r="I19836">
            <v>548114</v>
          </cell>
        </row>
        <row r="19837">
          <cell r="A19837" t="str">
            <v>CCIN003769-1000-001</v>
          </cell>
          <cell r="I19837">
            <v>436220</v>
          </cell>
        </row>
        <row r="19838">
          <cell r="A19838" t="str">
            <v>CCIN003770-1000-001</v>
          </cell>
          <cell r="I19838">
            <v>50000</v>
          </cell>
        </row>
        <row r="19839">
          <cell r="A19839" t="str">
            <v>CCIN003773-1000-001</v>
          </cell>
          <cell r="I19839">
            <v>663969</v>
          </cell>
        </row>
        <row r="19840">
          <cell r="A19840" t="str">
            <v>CCIN003774-1000-001</v>
          </cell>
          <cell r="I19840">
            <v>102810</v>
          </cell>
        </row>
        <row r="19841">
          <cell r="A19841" t="str">
            <v>CCIN003777-1000-001</v>
          </cell>
          <cell r="I19841">
            <v>363245</v>
          </cell>
        </row>
        <row r="19842">
          <cell r="A19842" t="str">
            <v>CCIN003778-1000-001</v>
          </cell>
          <cell r="I19842">
            <v>20000</v>
          </cell>
        </row>
        <row r="19843">
          <cell r="A19843" t="str">
            <v>CCIN003783-1000-001</v>
          </cell>
          <cell r="I19843">
            <v>64541</v>
          </cell>
        </row>
        <row r="19844">
          <cell r="A19844" t="str">
            <v>CCIN003784-1000-001</v>
          </cell>
          <cell r="I19844">
            <v>20000</v>
          </cell>
        </row>
        <row r="19845">
          <cell r="A19845" t="str">
            <v>CCIN003786-2000-001</v>
          </cell>
          <cell r="I19845">
            <v>58379</v>
          </cell>
        </row>
        <row r="19846">
          <cell r="A19846" t="str">
            <v>CCIN003788-1000-001</v>
          </cell>
          <cell r="I19846">
            <v>317841</v>
          </cell>
        </row>
        <row r="19847">
          <cell r="A19847" t="str">
            <v>CCIN003789-1000-001</v>
          </cell>
          <cell r="I19847">
            <v>20819</v>
          </cell>
        </row>
        <row r="19848">
          <cell r="A19848" t="str">
            <v>CCIN003791-1000-001</v>
          </cell>
          <cell r="I19848">
            <v>150000</v>
          </cell>
        </row>
        <row r="19849">
          <cell r="A19849" t="str">
            <v>L00374</v>
          </cell>
          <cell r="I19849">
            <v>111250</v>
          </cell>
        </row>
        <row r="19850">
          <cell r="A19850" t="str">
            <v>L00465</v>
          </cell>
          <cell r="I19850">
            <v>111250</v>
          </cell>
        </row>
        <row r="19851">
          <cell r="A19851" t="str">
            <v>L00468</v>
          </cell>
          <cell r="I19851">
            <v>111250</v>
          </cell>
        </row>
        <row r="19852">
          <cell r="A19852" t="str">
            <v>L00472</v>
          </cell>
          <cell r="I19852">
            <v>111250</v>
          </cell>
        </row>
        <row r="19853">
          <cell r="A19853" t="str">
            <v>L01245</v>
          </cell>
          <cell r="I19853">
            <v>114295</v>
          </cell>
        </row>
        <row r="19854">
          <cell r="A19854" t="str">
            <v>L01252</v>
          </cell>
          <cell r="I19854">
            <v>128995</v>
          </cell>
        </row>
        <row r="19855">
          <cell r="A19855" t="str">
            <v>L01293</v>
          </cell>
          <cell r="I19855">
            <v>128995</v>
          </cell>
        </row>
        <row r="19856">
          <cell r="A19856" t="str">
            <v>L01508</v>
          </cell>
          <cell r="I19856">
            <v>133195</v>
          </cell>
        </row>
        <row r="19857">
          <cell r="A19857" t="str">
            <v>L01808</v>
          </cell>
          <cell r="I19857">
            <v>119545</v>
          </cell>
        </row>
        <row r="19858">
          <cell r="A19858" t="str">
            <v>L01809</v>
          </cell>
          <cell r="I19858">
            <v>114295</v>
          </cell>
        </row>
        <row r="19859">
          <cell r="A19859" t="str">
            <v>L01811</v>
          </cell>
          <cell r="I19859">
            <v>112825</v>
          </cell>
        </row>
        <row r="19860">
          <cell r="A19860" t="str">
            <v>L01812</v>
          </cell>
          <cell r="I19860">
            <v>112825</v>
          </cell>
        </row>
        <row r="19861">
          <cell r="A19861" t="str">
            <v>L01814</v>
          </cell>
          <cell r="I19861">
            <v>112825</v>
          </cell>
        </row>
        <row r="19862">
          <cell r="A19862" t="str">
            <v>L02135</v>
          </cell>
          <cell r="I19862">
            <v>133195</v>
          </cell>
        </row>
        <row r="19863">
          <cell r="A19863" t="str">
            <v>L02136</v>
          </cell>
          <cell r="I19863">
            <v>112825</v>
          </cell>
        </row>
        <row r="19864">
          <cell r="A19864" t="str">
            <v>L02191</v>
          </cell>
          <cell r="I19864">
            <v>127945</v>
          </cell>
        </row>
        <row r="19865">
          <cell r="A19865" t="str">
            <v>L02196</v>
          </cell>
          <cell r="I19865">
            <v>131095</v>
          </cell>
        </row>
        <row r="19866">
          <cell r="A19866" t="str">
            <v>L02272</v>
          </cell>
          <cell r="I19866">
            <v>133195</v>
          </cell>
        </row>
        <row r="19867">
          <cell r="A19867" t="str">
            <v>L02435</v>
          </cell>
          <cell r="I19867">
            <v>112825</v>
          </cell>
        </row>
        <row r="19868">
          <cell r="A19868" t="str">
            <v>L02437</v>
          </cell>
          <cell r="I19868">
            <v>129520</v>
          </cell>
        </row>
        <row r="19869">
          <cell r="A19869" t="str">
            <v>L02438</v>
          </cell>
          <cell r="I19869">
            <v>120595</v>
          </cell>
        </row>
        <row r="19870">
          <cell r="A19870" t="str">
            <v>L02440</v>
          </cell>
          <cell r="I19870">
            <v>112825</v>
          </cell>
        </row>
        <row r="19871">
          <cell r="A19871" t="str">
            <v>L03123</v>
          </cell>
          <cell r="I19871">
            <v>112825</v>
          </cell>
        </row>
        <row r="19872">
          <cell r="A19872" t="str">
            <v>L03125</v>
          </cell>
          <cell r="I19872">
            <v>107575</v>
          </cell>
        </row>
        <row r="19873">
          <cell r="A19873" t="str">
            <v>L03211</v>
          </cell>
          <cell r="I19873">
            <v>112825</v>
          </cell>
        </row>
        <row r="19874">
          <cell r="A19874" t="str">
            <v>L03212</v>
          </cell>
          <cell r="I19874">
            <v>112825</v>
          </cell>
        </row>
        <row r="19875">
          <cell r="A19875" t="str">
            <v>L03216</v>
          </cell>
          <cell r="I19875">
            <v>112825</v>
          </cell>
        </row>
        <row r="19876">
          <cell r="A19876" t="str">
            <v>L03218</v>
          </cell>
          <cell r="I19876">
            <v>86575</v>
          </cell>
        </row>
        <row r="19877">
          <cell r="A19877" t="str">
            <v>L03223</v>
          </cell>
          <cell r="I19877">
            <v>112825</v>
          </cell>
        </row>
        <row r="19878">
          <cell r="A19878" t="str">
            <v>L04064</v>
          </cell>
          <cell r="I19878">
            <v>136345</v>
          </cell>
        </row>
        <row r="19879">
          <cell r="A19879" t="str">
            <v>L04407</v>
          </cell>
          <cell r="I19879">
            <v>114400</v>
          </cell>
        </row>
        <row r="19880">
          <cell r="A19880" t="str">
            <v>L04597</v>
          </cell>
          <cell r="I19880">
            <v>115000</v>
          </cell>
        </row>
        <row r="19881">
          <cell r="A19881" t="str">
            <v>L04599</v>
          </cell>
          <cell r="I19881">
            <v>114400</v>
          </cell>
        </row>
        <row r="19882">
          <cell r="A19882" t="str">
            <v>L04724</v>
          </cell>
          <cell r="I19882">
            <v>114400</v>
          </cell>
        </row>
        <row r="19883">
          <cell r="A19883" t="str">
            <v>L04730</v>
          </cell>
          <cell r="I19883">
            <v>114400</v>
          </cell>
        </row>
        <row r="19884">
          <cell r="A19884" t="str">
            <v>L06731</v>
          </cell>
          <cell r="I19884">
            <v>139705</v>
          </cell>
        </row>
        <row r="19885">
          <cell r="A19885" t="str">
            <v>L06733</v>
          </cell>
          <cell r="I19885">
            <v>114610</v>
          </cell>
        </row>
        <row r="19886">
          <cell r="A19886" t="str">
            <v>L06734</v>
          </cell>
          <cell r="I19886">
            <v>125530</v>
          </cell>
        </row>
        <row r="19887">
          <cell r="A19887" t="str">
            <v>L06858</v>
          </cell>
          <cell r="I19887">
            <v>104500</v>
          </cell>
        </row>
        <row r="19888">
          <cell r="A19888" t="str">
            <v>L06923</v>
          </cell>
          <cell r="I19888">
            <v>114400</v>
          </cell>
        </row>
        <row r="19889">
          <cell r="A19889" t="str">
            <v>L06945</v>
          </cell>
          <cell r="I19889">
            <v>139794.25</v>
          </cell>
        </row>
        <row r="19890">
          <cell r="A19890" t="str">
            <v>L06946</v>
          </cell>
          <cell r="I19890">
            <v>94975</v>
          </cell>
        </row>
        <row r="19891">
          <cell r="A19891" t="str">
            <v>L06947</v>
          </cell>
          <cell r="I19891">
            <v>114400</v>
          </cell>
        </row>
        <row r="19892">
          <cell r="A19892" t="str">
            <v>L06948</v>
          </cell>
          <cell r="I19892">
            <v>114400</v>
          </cell>
        </row>
        <row r="19893">
          <cell r="A19893" t="str">
            <v>L06983</v>
          </cell>
          <cell r="I19893">
            <v>154510</v>
          </cell>
        </row>
        <row r="19894">
          <cell r="A19894" t="str">
            <v>L06984</v>
          </cell>
          <cell r="I19894">
            <v>67150</v>
          </cell>
        </row>
        <row r="19895">
          <cell r="A19895" t="str">
            <v>L06985</v>
          </cell>
          <cell r="I19895">
            <v>124060</v>
          </cell>
        </row>
        <row r="19896">
          <cell r="A19896" t="str">
            <v>L07077</v>
          </cell>
          <cell r="I19896">
            <v>114400</v>
          </cell>
        </row>
        <row r="19897">
          <cell r="A19897" t="str">
            <v>L07100</v>
          </cell>
          <cell r="I19897">
            <v>154510</v>
          </cell>
        </row>
        <row r="19898">
          <cell r="A19898" t="str">
            <v>L07107</v>
          </cell>
          <cell r="I19898">
            <v>136555</v>
          </cell>
        </row>
        <row r="19899">
          <cell r="A19899" t="str">
            <v>L07248</v>
          </cell>
          <cell r="I19899">
            <v>114400</v>
          </cell>
        </row>
        <row r="19900">
          <cell r="A19900" t="str">
            <v>L07299</v>
          </cell>
          <cell r="I19900">
            <v>150940</v>
          </cell>
        </row>
        <row r="19901">
          <cell r="A19901" t="str">
            <v>L07332</v>
          </cell>
          <cell r="I19901">
            <v>122275</v>
          </cell>
        </row>
        <row r="19902">
          <cell r="A19902" t="str">
            <v>L07341</v>
          </cell>
          <cell r="I19902">
            <v>122275</v>
          </cell>
        </row>
        <row r="19903">
          <cell r="A19903" t="str">
            <v>L07372</v>
          </cell>
          <cell r="I19903">
            <v>122275</v>
          </cell>
        </row>
        <row r="19904">
          <cell r="A19904" t="str">
            <v>L07410</v>
          </cell>
          <cell r="I19904">
            <v>120700</v>
          </cell>
        </row>
        <row r="19905">
          <cell r="A19905" t="str">
            <v>L07591</v>
          </cell>
          <cell r="I19905">
            <v>119025</v>
          </cell>
        </row>
        <row r="19906">
          <cell r="A19906" t="str">
            <v>L07599</v>
          </cell>
          <cell r="I19906">
            <v>111885</v>
          </cell>
        </row>
        <row r="19907">
          <cell r="A19907" t="str">
            <v>L07692</v>
          </cell>
          <cell r="I19907">
            <v>108735</v>
          </cell>
        </row>
        <row r="19908">
          <cell r="A19908" t="str">
            <v>L07693</v>
          </cell>
          <cell r="I19908">
            <v>129735</v>
          </cell>
        </row>
        <row r="19909">
          <cell r="A19909" t="str">
            <v>L07706</v>
          </cell>
          <cell r="I19909">
            <v>159975</v>
          </cell>
        </row>
        <row r="19910">
          <cell r="A19910" t="str">
            <v>L07732</v>
          </cell>
          <cell r="I19910">
            <v>154725</v>
          </cell>
        </row>
        <row r="19911">
          <cell r="A19911" t="str">
            <v>L07821</v>
          </cell>
          <cell r="I19911">
            <v>135090</v>
          </cell>
        </row>
        <row r="19912">
          <cell r="A19912" t="str">
            <v>L07858</v>
          </cell>
          <cell r="I19912">
            <v>56000</v>
          </cell>
        </row>
        <row r="19913">
          <cell r="A19913" t="str">
            <v>L07900</v>
          </cell>
          <cell r="I19913">
            <v>161865</v>
          </cell>
        </row>
        <row r="19914">
          <cell r="A19914" t="str">
            <v>L07901</v>
          </cell>
          <cell r="I19914">
            <v>136980</v>
          </cell>
        </row>
        <row r="19915">
          <cell r="A19915" t="str">
            <v>L07902</v>
          </cell>
          <cell r="I19915">
            <v>155985</v>
          </cell>
        </row>
        <row r="19916">
          <cell r="A19916" t="str">
            <v>L07983</v>
          </cell>
          <cell r="I19916">
            <v>126900</v>
          </cell>
        </row>
        <row r="19917">
          <cell r="A19917" t="str">
            <v>L08150</v>
          </cell>
          <cell r="I19917">
            <v>126900</v>
          </cell>
        </row>
        <row r="19918">
          <cell r="A19918" t="str">
            <v>L08165</v>
          </cell>
          <cell r="I19918">
            <v>158190</v>
          </cell>
        </row>
        <row r="19919">
          <cell r="A19919" t="str">
            <v>L08309</v>
          </cell>
          <cell r="I19919">
            <v>159975</v>
          </cell>
        </row>
        <row r="19920">
          <cell r="A19920" t="str">
            <v>L08310</v>
          </cell>
          <cell r="I19920">
            <v>159975</v>
          </cell>
        </row>
        <row r="19921">
          <cell r="A19921" t="str">
            <v>L08338</v>
          </cell>
          <cell r="I19921">
            <v>129840</v>
          </cell>
        </row>
        <row r="19922">
          <cell r="A19922" t="str">
            <v>L08366</v>
          </cell>
          <cell r="I19922">
            <v>2195641</v>
          </cell>
        </row>
        <row r="19923">
          <cell r="A19923" t="str">
            <v>L08367</v>
          </cell>
          <cell r="I19923">
            <v>400831</v>
          </cell>
        </row>
        <row r="19924">
          <cell r="A19924" t="str">
            <v>L08368</v>
          </cell>
          <cell r="I19924">
            <v>700000</v>
          </cell>
        </row>
        <row r="19925">
          <cell r="A19925" t="str">
            <v>L08377</v>
          </cell>
          <cell r="I19925">
            <v>90000</v>
          </cell>
        </row>
        <row r="19926">
          <cell r="A19926" t="str">
            <v>L08378</v>
          </cell>
          <cell r="I19926">
            <v>40000</v>
          </cell>
        </row>
        <row r="19927">
          <cell r="A19927" t="str">
            <v>L08379</v>
          </cell>
          <cell r="I19927">
            <v>11369</v>
          </cell>
        </row>
        <row r="19928">
          <cell r="A19928" t="str">
            <v>L08381</v>
          </cell>
          <cell r="I19928">
            <v>25000</v>
          </cell>
        </row>
        <row r="19929">
          <cell r="A19929" t="str">
            <v>L08382</v>
          </cell>
          <cell r="I19929">
            <v>485000</v>
          </cell>
        </row>
        <row r="19930">
          <cell r="A19930" t="str">
            <v>L08383</v>
          </cell>
          <cell r="I19930">
            <v>301624</v>
          </cell>
        </row>
        <row r="19931">
          <cell r="A19931" t="str">
            <v>L08388</v>
          </cell>
          <cell r="I19931">
            <v>370900</v>
          </cell>
        </row>
        <row r="19932">
          <cell r="A19932" t="str">
            <v>L08389</v>
          </cell>
          <cell r="I19932">
            <v>160000</v>
          </cell>
        </row>
        <row r="19933">
          <cell r="A19933" t="str">
            <v>L08392</v>
          </cell>
          <cell r="I19933">
            <v>790194</v>
          </cell>
        </row>
        <row r="19934">
          <cell r="A19934" t="str">
            <v>L08393</v>
          </cell>
          <cell r="I19934">
            <v>240000</v>
          </cell>
        </row>
        <row r="19935">
          <cell r="A19935" t="str">
            <v>L08394</v>
          </cell>
          <cell r="I19935">
            <v>348328</v>
          </cell>
        </row>
        <row r="19936">
          <cell r="A19936" t="str">
            <v>L08395</v>
          </cell>
          <cell r="I19936">
            <v>192131</v>
          </cell>
        </row>
        <row r="19937">
          <cell r="A19937" t="str">
            <v>L08396</v>
          </cell>
          <cell r="I19937">
            <v>48000</v>
          </cell>
        </row>
        <row r="19938">
          <cell r="A19938" t="str">
            <v>L08397</v>
          </cell>
          <cell r="I19938">
            <v>500000</v>
          </cell>
        </row>
        <row r="19939">
          <cell r="A19939" t="str">
            <v>L08400</v>
          </cell>
          <cell r="I19939">
            <v>129840</v>
          </cell>
        </row>
        <row r="19940">
          <cell r="A19940" t="str">
            <v>L08402</v>
          </cell>
          <cell r="I19940">
            <v>534708.46</v>
          </cell>
        </row>
        <row r="19941">
          <cell r="A19941" t="str">
            <v>L08403</v>
          </cell>
          <cell r="I19941">
            <v>400000</v>
          </cell>
        </row>
        <row r="19942">
          <cell r="A19942" t="str">
            <v>L08404</v>
          </cell>
          <cell r="I19942">
            <v>40000</v>
          </cell>
        </row>
        <row r="19943">
          <cell r="A19943" t="str">
            <v>L08405</v>
          </cell>
          <cell r="I19943">
            <v>200000</v>
          </cell>
        </row>
        <row r="19944">
          <cell r="A19944" t="str">
            <v>L08406</v>
          </cell>
          <cell r="I19944">
            <v>18540</v>
          </cell>
        </row>
        <row r="19945">
          <cell r="A19945" t="str">
            <v>L08407</v>
          </cell>
          <cell r="I19945">
            <v>350000</v>
          </cell>
        </row>
        <row r="19946">
          <cell r="A19946" t="str">
            <v>L08408</v>
          </cell>
          <cell r="I19946">
            <v>50000</v>
          </cell>
        </row>
        <row r="19947">
          <cell r="A19947" t="str">
            <v>L08409</v>
          </cell>
          <cell r="I19947">
            <v>558788</v>
          </cell>
        </row>
        <row r="19948">
          <cell r="A19948" t="str">
            <v>L08410</v>
          </cell>
          <cell r="I19948">
            <v>549287</v>
          </cell>
        </row>
        <row r="19949">
          <cell r="A19949" t="str">
            <v>L08413</v>
          </cell>
          <cell r="I19949">
            <v>111000</v>
          </cell>
        </row>
        <row r="19950">
          <cell r="A19950" t="str">
            <v>L08418</v>
          </cell>
          <cell r="I19950">
            <v>100000</v>
          </cell>
        </row>
        <row r="19951">
          <cell r="A19951" t="str">
            <v>L08420</v>
          </cell>
          <cell r="I19951">
            <v>812796</v>
          </cell>
        </row>
        <row r="19952">
          <cell r="A19952" t="str">
            <v>L08421</v>
          </cell>
          <cell r="I19952">
            <v>1400000</v>
          </cell>
        </row>
        <row r="19953">
          <cell r="A19953" t="str">
            <v>L08425</v>
          </cell>
          <cell r="I19953">
            <v>350000</v>
          </cell>
        </row>
        <row r="19954">
          <cell r="A19954" t="str">
            <v>L08426</v>
          </cell>
          <cell r="I19954">
            <v>177829</v>
          </cell>
        </row>
        <row r="19955">
          <cell r="A19955" t="str">
            <v>L08427</v>
          </cell>
          <cell r="I19955">
            <v>656918</v>
          </cell>
        </row>
        <row r="19956">
          <cell r="A19956" t="str">
            <v>L08428</v>
          </cell>
          <cell r="I19956">
            <v>74660</v>
          </cell>
        </row>
        <row r="19957">
          <cell r="A19957" t="str">
            <v>L08431</v>
          </cell>
          <cell r="I19957">
            <v>400000</v>
          </cell>
        </row>
        <row r="19958">
          <cell r="A19958" t="str">
            <v>L08432</v>
          </cell>
          <cell r="I19958">
            <v>20000</v>
          </cell>
        </row>
        <row r="19959">
          <cell r="A19959" t="str">
            <v>L08433</v>
          </cell>
          <cell r="I19959">
            <v>121590</v>
          </cell>
        </row>
        <row r="19960">
          <cell r="A19960" t="str">
            <v>L08437</v>
          </cell>
          <cell r="I19960">
            <v>400000</v>
          </cell>
        </row>
        <row r="19961">
          <cell r="A19961" t="str">
            <v>L08438</v>
          </cell>
          <cell r="I19961">
            <v>783959</v>
          </cell>
        </row>
        <row r="19962">
          <cell r="A19962" t="str">
            <v>L08439</v>
          </cell>
          <cell r="I19962">
            <v>33946</v>
          </cell>
        </row>
        <row r="19963">
          <cell r="A19963" t="str">
            <v>L08440</v>
          </cell>
          <cell r="I19963">
            <v>764437</v>
          </cell>
        </row>
        <row r="19964">
          <cell r="A19964" t="str">
            <v>L08442</v>
          </cell>
          <cell r="I19964">
            <v>233516</v>
          </cell>
        </row>
        <row r="19965">
          <cell r="A19965" t="str">
            <v>L08444</v>
          </cell>
          <cell r="I19965">
            <v>501039</v>
          </cell>
        </row>
        <row r="19966">
          <cell r="A19966" t="str">
            <v>L08446</v>
          </cell>
          <cell r="I19966">
            <v>320000</v>
          </cell>
        </row>
        <row r="19967">
          <cell r="A19967" t="str">
            <v>L08447</v>
          </cell>
          <cell r="I19967">
            <v>681710</v>
          </cell>
        </row>
        <row r="19968">
          <cell r="A19968" t="str">
            <v>L08448</v>
          </cell>
          <cell r="I19968">
            <v>100000</v>
          </cell>
        </row>
        <row r="19969">
          <cell r="A19969" t="str">
            <v>L08450</v>
          </cell>
          <cell r="I19969">
            <v>1100000</v>
          </cell>
        </row>
        <row r="19970">
          <cell r="A19970" t="str">
            <v>L08453</v>
          </cell>
          <cell r="I19970">
            <v>56109</v>
          </cell>
        </row>
        <row r="19971">
          <cell r="A19971" t="str">
            <v>L08454</v>
          </cell>
          <cell r="I19971">
            <v>331576</v>
          </cell>
        </row>
        <row r="19972">
          <cell r="A19972" t="str">
            <v>L08455</v>
          </cell>
          <cell r="I19972">
            <v>265949</v>
          </cell>
        </row>
        <row r="19973">
          <cell r="A19973" t="str">
            <v>L08456</v>
          </cell>
          <cell r="I19973">
            <v>214056</v>
          </cell>
        </row>
        <row r="19974">
          <cell r="A19974" t="str">
            <v>L08458</v>
          </cell>
          <cell r="I19974">
            <v>2200000</v>
          </cell>
        </row>
        <row r="19975">
          <cell r="A19975" t="str">
            <v>L08463</v>
          </cell>
          <cell r="I19975">
            <v>10000</v>
          </cell>
        </row>
        <row r="19976">
          <cell r="A19976" t="str">
            <v>L08467</v>
          </cell>
          <cell r="I19976">
            <v>320000</v>
          </cell>
        </row>
        <row r="19977">
          <cell r="A19977" t="str">
            <v>L08470</v>
          </cell>
          <cell r="I19977">
            <v>50000</v>
          </cell>
        </row>
        <row r="19978">
          <cell r="A19978" t="str">
            <v>L08472</v>
          </cell>
          <cell r="I19978">
            <v>253266</v>
          </cell>
        </row>
        <row r="19979">
          <cell r="A19979" t="str">
            <v>L08477</v>
          </cell>
          <cell r="I19979">
            <v>85000</v>
          </cell>
        </row>
        <row r="19980">
          <cell r="A19980" t="str">
            <v>L08479</v>
          </cell>
          <cell r="I19980">
            <v>282165</v>
          </cell>
        </row>
        <row r="19981">
          <cell r="A19981" t="str">
            <v>L08483</v>
          </cell>
          <cell r="I19981">
            <v>55000</v>
          </cell>
        </row>
        <row r="19982">
          <cell r="A19982" t="str">
            <v>L08484</v>
          </cell>
          <cell r="I19982">
            <v>130000</v>
          </cell>
        </row>
        <row r="19983">
          <cell r="A19983" t="str">
            <v>L08487</v>
          </cell>
          <cell r="I19983">
            <v>621500</v>
          </cell>
        </row>
        <row r="19984">
          <cell r="A19984" t="str">
            <v>L08488</v>
          </cell>
          <cell r="I19984">
            <v>30000</v>
          </cell>
        </row>
        <row r="19985">
          <cell r="A19985" t="str">
            <v>L08489</v>
          </cell>
          <cell r="I19985">
            <v>500000</v>
          </cell>
        </row>
        <row r="19986">
          <cell r="A19986" t="str">
            <v>L08490</v>
          </cell>
          <cell r="I19986">
            <v>514363</v>
          </cell>
        </row>
        <row r="19987">
          <cell r="A19987" t="str">
            <v>L08492</v>
          </cell>
          <cell r="I19987">
            <v>100866</v>
          </cell>
        </row>
        <row r="19988">
          <cell r="A19988" t="str">
            <v>L08493</v>
          </cell>
          <cell r="I19988">
            <v>15000</v>
          </cell>
        </row>
        <row r="19989">
          <cell r="A19989" t="str">
            <v>L08494</v>
          </cell>
          <cell r="I19989">
            <v>194032</v>
          </cell>
        </row>
        <row r="19990">
          <cell r="A19990" t="str">
            <v>L08495</v>
          </cell>
          <cell r="I19990">
            <v>180000</v>
          </cell>
        </row>
        <row r="19991">
          <cell r="A19991" t="str">
            <v>L08496</v>
          </cell>
          <cell r="I19991">
            <v>560249</v>
          </cell>
        </row>
        <row r="19992">
          <cell r="A19992" t="str">
            <v>L08498</v>
          </cell>
          <cell r="I19992">
            <v>1067734</v>
          </cell>
        </row>
        <row r="19993">
          <cell r="A19993" t="str">
            <v>L08500</v>
          </cell>
          <cell r="I19993">
            <v>135400</v>
          </cell>
        </row>
        <row r="19994">
          <cell r="A19994" t="str">
            <v>L08501</v>
          </cell>
          <cell r="I19994">
            <v>1220200</v>
          </cell>
        </row>
        <row r="19995">
          <cell r="A19995" t="str">
            <v>L08502</v>
          </cell>
          <cell r="I19995">
            <v>2000000</v>
          </cell>
        </row>
        <row r="19996">
          <cell r="A19996" t="str">
            <v>L08503</v>
          </cell>
          <cell r="I19996">
            <v>50000</v>
          </cell>
        </row>
        <row r="19997">
          <cell r="A19997" t="str">
            <v>L08504</v>
          </cell>
          <cell r="I19997">
            <v>500000</v>
          </cell>
        </row>
        <row r="19998">
          <cell r="A19998" t="str">
            <v>L08507</v>
          </cell>
          <cell r="I19998">
            <v>300000</v>
          </cell>
        </row>
        <row r="19999">
          <cell r="A19999" t="str">
            <v>L08509</v>
          </cell>
          <cell r="I19999">
            <v>30600</v>
          </cell>
        </row>
        <row r="20000">
          <cell r="A20000" t="str">
            <v>L08510</v>
          </cell>
          <cell r="I20000">
            <v>1644687</v>
          </cell>
        </row>
        <row r="20001">
          <cell r="A20001" t="str">
            <v>L08512</v>
          </cell>
          <cell r="I20001">
            <v>190000</v>
          </cell>
        </row>
        <row r="20002">
          <cell r="A20002" t="str">
            <v>L08514</v>
          </cell>
          <cell r="I20002">
            <v>552700</v>
          </cell>
        </row>
        <row r="20003">
          <cell r="A20003" t="str">
            <v>L08516</v>
          </cell>
          <cell r="I20003">
            <v>456465</v>
          </cell>
        </row>
        <row r="20004">
          <cell r="A20004" t="str">
            <v>L08517</v>
          </cell>
          <cell r="I20004">
            <v>437950</v>
          </cell>
        </row>
        <row r="20005">
          <cell r="A20005" t="str">
            <v>L08519</v>
          </cell>
          <cell r="I20005">
            <v>83319</v>
          </cell>
        </row>
        <row r="20006">
          <cell r="A20006" t="str">
            <v>L08520</v>
          </cell>
          <cell r="I20006">
            <v>40000</v>
          </cell>
        </row>
        <row r="20007">
          <cell r="A20007" t="str">
            <v>L08526</v>
          </cell>
          <cell r="I20007">
            <v>70000</v>
          </cell>
        </row>
        <row r="20008">
          <cell r="A20008" t="str">
            <v>L08527</v>
          </cell>
          <cell r="I20008">
            <v>40000</v>
          </cell>
        </row>
        <row r="20009">
          <cell r="A20009" t="str">
            <v>L08528</v>
          </cell>
          <cell r="I20009">
            <v>252672</v>
          </cell>
        </row>
        <row r="20010">
          <cell r="A20010" t="str">
            <v>L08530</v>
          </cell>
          <cell r="I20010">
            <v>700638</v>
          </cell>
        </row>
        <row r="20011">
          <cell r="A20011" t="str">
            <v>L08531</v>
          </cell>
          <cell r="I20011">
            <v>86400</v>
          </cell>
        </row>
        <row r="20012">
          <cell r="A20012" t="str">
            <v>L08532</v>
          </cell>
          <cell r="I20012">
            <v>600000</v>
          </cell>
        </row>
        <row r="20013">
          <cell r="A20013" t="str">
            <v>L08533</v>
          </cell>
          <cell r="I20013">
            <v>230000</v>
          </cell>
        </row>
        <row r="20014">
          <cell r="A20014" t="str">
            <v>L08534</v>
          </cell>
          <cell r="I20014">
            <v>108450</v>
          </cell>
        </row>
        <row r="20015">
          <cell r="A20015" t="str">
            <v>L08535</v>
          </cell>
          <cell r="I20015">
            <v>1079423</v>
          </cell>
        </row>
        <row r="20016">
          <cell r="A20016" t="str">
            <v>L08536</v>
          </cell>
          <cell r="I20016">
            <v>560000</v>
          </cell>
        </row>
        <row r="20017">
          <cell r="A20017" t="str">
            <v>L08539</v>
          </cell>
          <cell r="I20017">
            <v>350000</v>
          </cell>
        </row>
        <row r="20018">
          <cell r="A20018" t="str">
            <v>L08540</v>
          </cell>
          <cell r="I20018">
            <v>294128</v>
          </cell>
        </row>
        <row r="20019">
          <cell r="A20019" t="str">
            <v>L08541</v>
          </cell>
          <cell r="I20019">
            <v>964961</v>
          </cell>
        </row>
        <row r="20020">
          <cell r="A20020" t="str">
            <v>L08542</v>
          </cell>
          <cell r="I20020">
            <v>896344</v>
          </cell>
        </row>
        <row r="20021">
          <cell r="A20021" t="str">
            <v>L08544</v>
          </cell>
          <cell r="I20021">
            <v>400830</v>
          </cell>
        </row>
        <row r="20022">
          <cell r="A20022" t="str">
            <v>L08545</v>
          </cell>
          <cell r="I20022">
            <v>58606</v>
          </cell>
        </row>
        <row r="20023">
          <cell r="A20023" t="str">
            <v>L08549</v>
          </cell>
          <cell r="I20023">
            <v>111000</v>
          </cell>
        </row>
        <row r="20024">
          <cell r="A20024" t="str">
            <v>L08550</v>
          </cell>
          <cell r="I20024">
            <v>188000</v>
          </cell>
        </row>
        <row r="20025">
          <cell r="A20025" t="str">
            <v>L08551</v>
          </cell>
          <cell r="I20025">
            <v>299000</v>
          </cell>
        </row>
        <row r="20026">
          <cell r="A20026" t="str">
            <v>L08552</v>
          </cell>
          <cell r="I20026">
            <v>372476</v>
          </cell>
        </row>
        <row r="20027">
          <cell r="A20027" t="str">
            <v>L08554</v>
          </cell>
          <cell r="I20027">
            <v>686609</v>
          </cell>
        </row>
        <row r="20028">
          <cell r="A20028" t="str">
            <v>L08555</v>
          </cell>
          <cell r="I20028">
            <v>30000</v>
          </cell>
        </row>
        <row r="20029">
          <cell r="A20029" t="str">
            <v>L08559</v>
          </cell>
          <cell r="I20029">
            <v>100000</v>
          </cell>
        </row>
        <row r="20030">
          <cell r="A20030" t="str">
            <v>L08561</v>
          </cell>
          <cell r="I20030">
            <v>300000</v>
          </cell>
        </row>
        <row r="20031">
          <cell r="A20031" t="str">
            <v>L08562</v>
          </cell>
          <cell r="I20031">
            <v>250000</v>
          </cell>
        </row>
        <row r="20032">
          <cell r="A20032" t="str">
            <v>L08563</v>
          </cell>
          <cell r="I20032">
            <v>700000</v>
          </cell>
        </row>
        <row r="20033">
          <cell r="A20033" t="str">
            <v>L08564</v>
          </cell>
          <cell r="I20033">
            <v>791295</v>
          </cell>
        </row>
        <row r="20034">
          <cell r="A20034" t="str">
            <v>L08566</v>
          </cell>
          <cell r="I20034">
            <v>469900</v>
          </cell>
        </row>
        <row r="20035">
          <cell r="A20035" t="str">
            <v>L08568</v>
          </cell>
          <cell r="I20035">
            <v>498700</v>
          </cell>
        </row>
        <row r="20036">
          <cell r="A20036" t="str">
            <v>L08569</v>
          </cell>
          <cell r="I20036">
            <v>829435</v>
          </cell>
        </row>
        <row r="20037">
          <cell r="A20037" t="str">
            <v>L08570</v>
          </cell>
          <cell r="I20037">
            <v>110082</v>
          </cell>
        </row>
        <row r="20038">
          <cell r="A20038" t="str">
            <v>L08571</v>
          </cell>
          <cell r="I20038">
            <v>600000</v>
          </cell>
        </row>
        <row r="20039">
          <cell r="A20039" t="str">
            <v>L08574</v>
          </cell>
          <cell r="I20039">
            <v>10000</v>
          </cell>
        </row>
        <row r="20040">
          <cell r="A20040" t="str">
            <v>L08575</v>
          </cell>
          <cell r="I20040">
            <v>120000</v>
          </cell>
        </row>
        <row r="20041">
          <cell r="A20041" t="str">
            <v>L08577</v>
          </cell>
          <cell r="I20041">
            <v>106930</v>
          </cell>
        </row>
        <row r="20042">
          <cell r="A20042" t="str">
            <v>L08578</v>
          </cell>
          <cell r="I20042">
            <v>350000</v>
          </cell>
        </row>
        <row r="20043">
          <cell r="A20043" t="str">
            <v>L08579</v>
          </cell>
          <cell r="I20043">
            <v>250000</v>
          </cell>
        </row>
        <row r="20044">
          <cell r="A20044" t="str">
            <v>L08580</v>
          </cell>
          <cell r="I20044">
            <v>1100000</v>
          </cell>
        </row>
        <row r="20045">
          <cell r="A20045" t="str">
            <v>L08585</v>
          </cell>
          <cell r="I20045">
            <v>70000</v>
          </cell>
        </row>
        <row r="20046">
          <cell r="A20046" t="str">
            <v>L08586</v>
          </cell>
          <cell r="I20046">
            <v>67802</v>
          </cell>
        </row>
        <row r="20047">
          <cell r="A20047" t="str">
            <v>L08587</v>
          </cell>
          <cell r="I20047">
            <v>100000</v>
          </cell>
        </row>
        <row r="20048">
          <cell r="A20048" t="str">
            <v>L08589</v>
          </cell>
          <cell r="I20048">
            <v>300000</v>
          </cell>
        </row>
        <row r="20049">
          <cell r="A20049" t="str">
            <v>L08590</v>
          </cell>
          <cell r="I20049">
            <v>160000</v>
          </cell>
        </row>
        <row r="20050">
          <cell r="A20050" t="str">
            <v>L08591</v>
          </cell>
          <cell r="I20050">
            <v>204127</v>
          </cell>
        </row>
        <row r="20051">
          <cell r="A20051" t="str">
            <v>L08594</v>
          </cell>
          <cell r="I20051">
            <v>150000</v>
          </cell>
        </row>
        <row r="20052">
          <cell r="A20052" t="str">
            <v>L08596</v>
          </cell>
          <cell r="I20052">
            <v>357400</v>
          </cell>
        </row>
        <row r="20053">
          <cell r="A20053" t="str">
            <v>L08598</v>
          </cell>
          <cell r="I20053">
            <v>385986</v>
          </cell>
        </row>
        <row r="20054">
          <cell r="A20054" t="str">
            <v>L08599</v>
          </cell>
          <cell r="I20054">
            <v>720000</v>
          </cell>
        </row>
        <row r="20055">
          <cell r="A20055" t="str">
            <v>L08600</v>
          </cell>
          <cell r="I20055">
            <v>21684</v>
          </cell>
        </row>
        <row r="20056">
          <cell r="A20056" t="str">
            <v>L08601</v>
          </cell>
          <cell r="I20056">
            <v>20000</v>
          </cell>
        </row>
        <row r="20057">
          <cell r="A20057" t="str">
            <v>L08603</v>
          </cell>
          <cell r="I20057">
            <v>115000</v>
          </cell>
        </row>
        <row r="20058">
          <cell r="A20058" t="str">
            <v>L08604</v>
          </cell>
          <cell r="I20058">
            <v>9875</v>
          </cell>
        </row>
        <row r="20059">
          <cell r="A20059" t="str">
            <v>L08606</v>
          </cell>
          <cell r="I20059">
            <v>350000</v>
          </cell>
        </row>
        <row r="20060">
          <cell r="A20060" t="str">
            <v>L08608</v>
          </cell>
          <cell r="I20060">
            <v>530000</v>
          </cell>
        </row>
        <row r="20061">
          <cell r="A20061" t="str">
            <v>L08610</v>
          </cell>
          <cell r="I20061">
            <v>200000</v>
          </cell>
        </row>
        <row r="20062">
          <cell r="A20062" t="str">
            <v>L08611</v>
          </cell>
          <cell r="I20062">
            <v>350000</v>
          </cell>
        </row>
        <row r="20063">
          <cell r="A20063" t="str">
            <v>L08613</v>
          </cell>
          <cell r="I20063">
            <v>361825</v>
          </cell>
        </row>
        <row r="20064">
          <cell r="A20064" t="str">
            <v>L08614</v>
          </cell>
          <cell r="I20064">
            <v>1400000</v>
          </cell>
        </row>
        <row r="20065">
          <cell r="A20065" t="str">
            <v>L08617</v>
          </cell>
          <cell r="I20065">
            <v>100000</v>
          </cell>
        </row>
        <row r="20066">
          <cell r="A20066" t="str">
            <v>L08618</v>
          </cell>
          <cell r="I20066">
            <v>400000</v>
          </cell>
        </row>
        <row r="20067">
          <cell r="A20067" t="str">
            <v>L08619</v>
          </cell>
          <cell r="I20067">
            <v>380000</v>
          </cell>
        </row>
        <row r="20068">
          <cell r="A20068" t="str">
            <v>L08620</v>
          </cell>
          <cell r="I20068">
            <v>171210</v>
          </cell>
        </row>
        <row r="20069">
          <cell r="A20069" t="str">
            <v>L08621</v>
          </cell>
          <cell r="I20069">
            <v>200415</v>
          </cell>
        </row>
        <row r="20070">
          <cell r="A20070" t="str">
            <v>L08622</v>
          </cell>
          <cell r="I20070">
            <v>2500000</v>
          </cell>
        </row>
        <row r="20071">
          <cell r="A20071" t="str">
            <v>L08623</v>
          </cell>
          <cell r="I20071">
            <v>51276</v>
          </cell>
        </row>
        <row r="20072">
          <cell r="A20072" t="str">
            <v>L08624</v>
          </cell>
          <cell r="I20072">
            <v>190000</v>
          </cell>
        </row>
        <row r="20073">
          <cell r="A20073" t="str">
            <v>L08625</v>
          </cell>
          <cell r="I20073">
            <v>280000</v>
          </cell>
        </row>
        <row r="20074">
          <cell r="A20074" t="str">
            <v>L08628</v>
          </cell>
          <cell r="I20074">
            <v>90000</v>
          </cell>
        </row>
        <row r="20075">
          <cell r="A20075" t="str">
            <v>L08631</v>
          </cell>
          <cell r="I20075">
            <v>50000</v>
          </cell>
        </row>
        <row r="20076">
          <cell r="A20076" t="str">
            <v>L08633</v>
          </cell>
          <cell r="I20076">
            <v>500000</v>
          </cell>
        </row>
        <row r="20077">
          <cell r="A20077" t="str">
            <v>L08634</v>
          </cell>
          <cell r="I20077">
            <v>22155</v>
          </cell>
        </row>
        <row r="20078">
          <cell r="A20078" t="str">
            <v>L08635</v>
          </cell>
          <cell r="I20078">
            <v>50000</v>
          </cell>
        </row>
        <row r="20079">
          <cell r="A20079" t="str">
            <v>L08636</v>
          </cell>
          <cell r="I20079">
            <v>660000</v>
          </cell>
        </row>
        <row r="20080">
          <cell r="A20080" t="str">
            <v>L08637</v>
          </cell>
          <cell r="I20080">
            <v>275829</v>
          </cell>
        </row>
        <row r="20081">
          <cell r="A20081" t="str">
            <v>L08641</v>
          </cell>
          <cell r="I20081">
            <v>69000</v>
          </cell>
        </row>
        <row r="20082">
          <cell r="A20082" t="str">
            <v>L08642</v>
          </cell>
          <cell r="I20082">
            <v>206285</v>
          </cell>
        </row>
        <row r="20083">
          <cell r="A20083" t="str">
            <v>L08644</v>
          </cell>
          <cell r="I20083">
            <v>480000</v>
          </cell>
        </row>
        <row r="20084">
          <cell r="A20084" t="str">
            <v>L08646</v>
          </cell>
          <cell r="I20084">
            <v>50000</v>
          </cell>
        </row>
        <row r="20085">
          <cell r="A20085" t="str">
            <v>L08648</v>
          </cell>
          <cell r="I20085">
            <v>290000</v>
          </cell>
        </row>
        <row r="20086">
          <cell r="A20086" t="str">
            <v>L08649</v>
          </cell>
          <cell r="I20086">
            <v>637210</v>
          </cell>
        </row>
        <row r="20087">
          <cell r="A20087" t="str">
            <v>L08650</v>
          </cell>
          <cell r="I20087">
            <v>1200000</v>
          </cell>
        </row>
        <row r="20088">
          <cell r="A20088" t="str">
            <v>L08652</v>
          </cell>
          <cell r="I20088">
            <v>70000</v>
          </cell>
        </row>
        <row r="20089">
          <cell r="A20089" t="str">
            <v>L08653</v>
          </cell>
          <cell r="I20089">
            <v>350000</v>
          </cell>
        </row>
        <row r="20090">
          <cell r="A20090" t="str">
            <v>L08654</v>
          </cell>
          <cell r="I20090">
            <v>321500</v>
          </cell>
        </row>
        <row r="20091">
          <cell r="A20091" t="str">
            <v>L08655</v>
          </cell>
          <cell r="I20091">
            <v>1700000</v>
          </cell>
        </row>
        <row r="20092">
          <cell r="A20092" t="str">
            <v>L08656</v>
          </cell>
          <cell r="I20092">
            <v>30000</v>
          </cell>
        </row>
        <row r="20093">
          <cell r="A20093" t="str">
            <v>L08657</v>
          </cell>
          <cell r="I20093">
            <v>650000</v>
          </cell>
        </row>
        <row r="20094">
          <cell r="A20094" t="str">
            <v>L08658</v>
          </cell>
          <cell r="I20094">
            <v>800000</v>
          </cell>
        </row>
        <row r="20095">
          <cell r="A20095" t="str">
            <v>L08662</v>
          </cell>
          <cell r="I20095">
            <v>230980</v>
          </cell>
        </row>
        <row r="20096">
          <cell r="A20096" t="str">
            <v>L08664</v>
          </cell>
          <cell r="I20096">
            <v>45000</v>
          </cell>
        </row>
        <row r="20097">
          <cell r="A20097" t="str">
            <v>L08667</v>
          </cell>
          <cell r="I20097">
            <v>160710</v>
          </cell>
        </row>
        <row r="20098">
          <cell r="A20098" t="str">
            <v>L08669</v>
          </cell>
          <cell r="I20098">
            <v>135090</v>
          </cell>
        </row>
        <row r="20099">
          <cell r="A20099" t="str">
            <v>L08670</v>
          </cell>
          <cell r="I20099">
            <v>55000</v>
          </cell>
        </row>
        <row r="20100">
          <cell r="A20100" t="str">
            <v>L08671</v>
          </cell>
          <cell r="I20100">
            <v>600000</v>
          </cell>
        </row>
        <row r="20101">
          <cell r="A20101" t="str">
            <v>L08672</v>
          </cell>
          <cell r="I20101">
            <v>10000</v>
          </cell>
        </row>
        <row r="20102">
          <cell r="A20102" t="str">
            <v>L08675</v>
          </cell>
          <cell r="I20102">
            <v>66941</v>
          </cell>
        </row>
        <row r="20103">
          <cell r="A20103" t="str">
            <v>L08677</v>
          </cell>
          <cell r="I20103">
            <v>135400</v>
          </cell>
        </row>
        <row r="20104">
          <cell r="A20104" t="str">
            <v>L08678</v>
          </cell>
          <cell r="I20104">
            <v>253266</v>
          </cell>
        </row>
        <row r="20105">
          <cell r="A20105" t="str">
            <v>L08679</v>
          </cell>
          <cell r="I20105">
            <v>30000</v>
          </cell>
        </row>
        <row r="20106">
          <cell r="A20106" t="str">
            <v>L08680</v>
          </cell>
          <cell r="I20106">
            <v>263550</v>
          </cell>
        </row>
        <row r="20107">
          <cell r="A20107" t="str">
            <v>L08681</v>
          </cell>
          <cell r="I20107">
            <v>20000</v>
          </cell>
        </row>
        <row r="20108">
          <cell r="A20108" t="str">
            <v>L08682</v>
          </cell>
          <cell r="I20108">
            <v>483703</v>
          </cell>
        </row>
        <row r="20109">
          <cell r="A20109" t="str">
            <v>L08683</v>
          </cell>
          <cell r="I20109">
            <v>390000</v>
          </cell>
        </row>
        <row r="20110">
          <cell r="A20110" t="str">
            <v>L08686</v>
          </cell>
          <cell r="I20110">
            <v>304864</v>
          </cell>
        </row>
        <row r="20111">
          <cell r="A20111" t="str">
            <v>L08687</v>
          </cell>
          <cell r="I20111">
            <v>320000</v>
          </cell>
        </row>
        <row r="20112">
          <cell r="A20112" t="str">
            <v>L08688</v>
          </cell>
          <cell r="I20112">
            <v>440000</v>
          </cell>
        </row>
        <row r="20113">
          <cell r="A20113" t="str">
            <v>L08689</v>
          </cell>
          <cell r="I20113">
            <v>78454</v>
          </cell>
        </row>
        <row r="20114">
          <cell r="A20114" t="str">
            <v>L08690</v>
          </cell>
          <cell r="I20114">
            <v>252317</v>
          </cell>
        </row>
        <row r="20115">
          <cell r="A20115" t="str">
            <v>L08691</v>
          </cell>
          <cell r="I20115">
            <v>150000</v>
          </cell>
        </row>
        <row r="20116">
          <cell r="A20116" t="str">
            <v>L08692</v>
          </cell>
          <cell r="I20116">
            <v>266980</v>
          </cell>
        </row>
        <row r="20117">
          <cell r="A20117" t="str">
            <v>L08694</v>
          </cell>
          <cell r="I20117">
            <v>127006</v>
          </cell>
        </row>
        <row r="20118">
          <cell r="A20118" t="str">
            <v>L08697</v>
          </cell>
          <cell r="I20118">
            <v>180000</v>
          </cell>
        </row>
        <row r="20119">
          <cell r="A20119" t="str">
            <v>L08699</v>
          </cell>
          <cell r="I20119">
            <v>35000</v>
          </cell>
        </row>
        <row r="20120">
          <cell r="A20120" t="str">
            <v>L08700</v>
          </cell>
          <cell r="I20120">
            <v>110000</v>
          </cell>
        </row>
        <row r="20121">
          <cell r="A20121" t="str">
            <v>L08702</v>
          </cell>
          <cell r="I20121">
            <v>120000</v>
          </cell>
        </row>
        <row r="20122">
          <cell r="A20122" t="str">
            <v>L08707</v>
          </cell>
          <cell r="I20122">
            <v>578830</v>
          </cell>
        </row>
        <row r="20123">
          <cell r="A20123" t="str">
            <v>L08708</v>
          </cell>
          <cell r="I20123">
            <v>100000</v>
          </cell>
        </row>
        <row r="20124">
          <cell r="A20124" t="str">
            <v>L08712</v>
          </cell>
          <cell r="I20124">
            <v>270000</v>
          </cell>
        </row>
        <row r="20125">
          <cell r="A20125" t="str">
            <v>L08714</v>
          </cell>
          <cell r="I20125">
            <v>100000</v>
          </cell>
        </row>
        <row r="20126">
          <cell r="A20126" t="str">
            <v>L08716</v>
          </cell>
          <cell r="I20126">
            <v>100000</v>
          </cell>
        </row>
        <row r="20127">
          <cell r="A20127" t="str">
            <v>L08717</v>
          </cell>
          <cell r="I20127">
            <v>375519</v>
          </cell>
        </row>
        <row r="20128">
          <cell r="A20128" t="str">
            <v>L08718</v>
          </cell>
          <cell r="I20128">
            <v>608335</v>
          </cell>
        </row>
        <row r="20129">
          <cell r="A20129" t="str">
            <v>L08719</v>
          </cell>
          <cell r="I20129">
            <v>748678</v>
          </cell>
        </row>
        <row r="20130">
          <cell r="A20130" t="str">
            <v>L08720</v>
          </cell>
          <cell r="I20130">
            <v>259462</v>
          </cell>
        </row>
        <row r="20131">
          <cell r="A20131" t="str">
            <v>L08722</v>
          </cell>
          <cell r="I20131">
            <v>215038</v>
          </cell>
        </row>
        <row r="20132">
          <cell r="A20132" t="str">
            <v>L08723</v>
          </cell>
          <cell r="I20132">
            <v>558816</v>
          </cell>
        </row>
        <row r="20133">
          <cell r="A20133" t="str">
            <v>L08725</v>
          </cell>
          <cell r="I20133">
            <v>900000</v>
          </cell>
        </row>
        <row r="20134">
          <cell r="A20134" t="str">
            <v>L08726</v>
          </cell>
          <cell r="I20134">
            <v>149475</v>
          </cell>
        </row>
        <row r="20135">
          <cell r="A20135" t="str">
            <v>L08727</v>
          </cell>
          <cell r="I20135">
            <v>268500</v>
          </cell>
        </row>
        <row r="20136">
          <cell r="A20136" t="str">
            <v>L08732</v>
          </cell>
          <cell r="I20136">
            <v>30000</v>
          </cell>
        </row>
        <row r="20137">
          <cell r="A20137" t="str">
            <v>L08733</v>
          </cell>
          <cell r="I20137">
            <v>289489</v>
          </cell>
        </row>
        <row r="20138">
          <cell r="A20138" t="str">
            <v>L08734</v>
          </cell>
          <cell r="I20138">
            <v>25000</v>
          </cell>
        </row>
        <row r="20139">
          <cell r="A20139" t="str">
            <v>L08735</v>
          </cell>
          <cell r="I20139">
            <v>4160500</v>
          </cell>
        </row>
        <row r="20140">
          <cell r="A20140" t="str">
            <v>L08736</v>
          </cell>
          <cell r="I20140">
            <v>424001</v>
          </cell>
        </row>
        <row r="20141">
          <cell r="A20141" t="str">
            <v>L08738</v>
          </cell>
          <cell r="I20141">
            <v>725900</v>
          </cell>
        </row>
        <row r="20142">
          <cell r="A20142" t="str">
            <v>L08741</v>
          </cell>
          <cell r="I20142">
            <v>250000</v>
          </cell>
        </row>
        <row r="20143">
          <cell r="A20143" t="str">
            <v>L08742</v>
          </cell>
          <cell r="I20143">
            <v>350000</v>
          </cell>
        </row>
        <row r="20144">
          <cell r="A20144" t="str">
            <v>L08745</v>
          </cell>
          <cell r="I20144">
            <v>684591.23</v>
          </cell>
        </row>
        <row r="20145">
          <cell r="A20145" t="str">
            <v>L08746</v>
          </cell>
          <cell r="I20145">
            <v>343035</v>
          </cell>
        </row>
        <row r="20146">
          <cell r="A20146" t="str">
            <v>L08747</v>
          </cell>
          <cell r="I20146">
            <v>120000</v>
          </cell>
        </row>
        <row r="20147">
          <cell r="A20147" t="str">
            <v>L08749</v>
          </cell>
          <cell r="I20147">
            <v>800000</v>
          </cell>
        </row>
        <row r="20148">
          <cell r="A20148" t="str">
            <v>L08750</v>
          </cell>
          <cell r="I20148">
            <v>400000</v>
          </cell>
        </row>
        <row r="20149">
          <cell r="A20149" t="str">
            <v>L08751</v>
          </cell>
          <cell r="I20149">
            <v>704000</v>
          </cell>
        </row>
        <row r="20150">
          <cell r="A20150" t="str">
            <v>L08752</v>
          </cell>
          <cell r="I20150">
            <v>15000</v>
          </cell>
        </row>
        <row r="20151">
          <cell r="A20151" t="str">
            <v>L08754</v>
          </cell>
          <cell r="I20151">
            <v>336178</v>
          </cell>
        </row>
        <row r="20152">
          <cell r="A20152" t="str">
            <v>L08755</v>
          </cell>
          <cell r="I20152">
            <v>91000</v>
          </cell>
        </row>
        <row r="20153">
          <cell r="A20153" t="str">
            <v>L08756</v>
          </cell>
          <cell r="I20153">
            <v>300000</v>
          </cell>
        </row>
        <row r="20154">
          <cell r="A20154" t="str">
            <v>L08757</v>
          </cell>
          <cell r="I20154">
            <v>300000</v>
          </cell>
        </row>
        <row r="20155">
          <cell r="A20155" t="str">
            <v>L08758</v>
          </cell>
          <cell r="I20155">
            <v>120000</v>
          </cell>
        </row>
        <row r="20156">
          <cell r="A20156" t="str">
            <v>L08761</v>
          </cell>
          <cell r="I20156">
            <v>1400000</v>
          </cell>
        </row>
        <row r="20157">
          <cell r="A20157" t="str">
            <v>L08763</v>
          </cell>
          <cell r="I20157">
            <v>608669</v>
          </cell>
        </row>
        <row r="20158">
          <cell r="A20158" t="str">
            <v>L08764</v>
          </cell>
          <cell r="I20158">
            <v>43500</v>
          </cell>
        </row>
        <row r="20159">
          <cell r="A20159" t="str">
            <v>L08768</v>
          </cell>
          <cell r="I20159">
            <v>20000</v>
          </cell>
        </row>
        <row r="20160">
          <cell r="A20160" t="str">
            <v>L08770</v>
          </cell>
          <cell r="I20160">
            <v>306000</v>
          </cell>
        </row>
        <row r="20161">
          <cell r="A20161" t="str">
            <v>L08771</v>
          </cell>
          <cell r="I20161">
            <v>300000</v>
          </cell>
        </row>
        <row r="20162">
          <cell r="A20162" t="str">
            <v>L08772</v>
          </cell>
          <cell r="I20162">
            <v>276796</v>
          </cell>
        </row>
        <row r="20163">
          <cell r="A20163" t="str">
            <v>L08781</v>
          </cell>
          <cell r="I20163">
            <v>144750</v>
          </cell>
        </row>
        <row r="20164">
          <cell r="A20164" t="str">
            <v>L08782</v>
          </cell>
          <cell r="I20164">
            <v>144750</v>
          </cell>
        </row>
        <row r="20165">
          <cell r="A20165" t="str">
            <v>L08783</v>
          </cell>
          <cell r="I20165">
            <v>162495</v>
          </cell>
        </row>
        <row r="20166">
          <cell r="A20166" t="str">
            <v>L08786</v>
          </cell>
          <cell r="I20166">
            <v>67233</v>
          </cell>
        </row>
        <row r="20167">
          <cell r="A20167" t="str">
            <v>L08787</v>
          </cell>
          <cell r="I20167">
            <v>32442</v>
          </cell>
        </row>
        <row r="20168">
          <cell r="A20168" t="str">
            <v>L08788</v>
          </cell>
          <cell r="I20168">
            <v>125060</v>
          </cell>
        </row>
        <row r="20169">
          <cell r="A20169" t="str">
            <v>L08789</v>
          </cell>
          <cell r="I20169">
            <v>700000</v>
          </cell>
        </row>
        <row r="20170">
          <cell r="A20170" t="str">
            <v>L08790</v>
          </cell>
          <cell r="I20170">
            <v>590000</v>
          </cell>
        </row>
        <row r="20171">
          <cell r="A20171" t="str">
            <v>L08791</v>
          </cell>
          <cell r="I20171">
            <v>0</v>
          </cell>
        </row>
        <row r="20172">
          <cell r="A20172" t="str">
            <v>L08792</v>
          </cell>
          <cell r="I20172">
            <v>29000</v>
          </cell>
        </row>
        <row r="20173">
          <cell r="A20173" t="str">
            <v>L08794</v>
          </cell>
          <cell r="I20173">
            <v>450000</v>
          </cell>
        </row>
        <row r="20174">
          <cell r="A20174" t="str">
            <v>L08797</v>
          </cell>
          <cell r="I20174">
            <v>255000</v>
          </cell>
        </row>
        <row r="20175">
          <cell r="A20175" t="str">
            <v>L08798</v>
          </cell>
          <cell r="I20175">
            <v>296241</v>
          </cell>
        </row>
        <row r="20176">
          <cell r="A20176" t="str">
            <v>L08799</v>
          </cell>
          <cell r="I20176">
            <v>564000</v>
          </cell>
        </row>
        <row r="20177">
          <cell r="A20177" t="str">
            <v>L08800</v>
          </cell>
          <cell r="I20177">
            <v>100000</v>
          </cell>
        </row>
        <row r="20178">
          <cell r="A20178" t="str">
            <v>L08801</v>
          </cell>
          <cell r="I20178">
            <v>351878</v>
          </cell>
        </row>
        <row r="20179">
          <cell r="A20179" t="str">
            <v>L08802</v>
          </cell>
          <cell r="I20179">
            <v>400000</v>
          </cell>
        </row>
        <row r="20180">
          <cell r="A20180" t="str">
            <v>L08803</v>
          </cell>
          <cell r="I20180">
            <v>1450786</v>
          </cell>
        </row>
        <row r="20181">
          <cell r="A20181" t="str">
            <v>L08804</v>
          </cell>
          <cell r="I20181">
            <v>250000</v>
          </cell>
        </row>
        <row r="20182">
          <cell r="A20182" t="str">
            <v>L08805</v>
          </cell>
          <cell r="I20182">
            <v>1805040</v>
          </cell>
        </row>
        <row r="20183">
          <cell r="A20183" t="str">
            <v>L08807</v>
          </cell>
          <cell r="I20183">
            <v>155985</v>
          </cell>
        </row>
        <row r="20184">
          <cell r="A20184" t="str">
            <v>L08810</v>
          </cell>
          <cell r="I20184">
            <v>1200000</v>
          </cell>
        </row>
        <row r="20185">
          <cell r="A20185" t="str">
            <v>L08811</v>
          </cell>
          <cell r="I20185">
            <v>365000</v>
          </cell>
        </row>
        <row r="20186">
          <cell r="A20186" t="str">
            <v>L08812</v>
          </cell>
          <cell r="I20186">
            <v>40000</v>
          </cell>
        </row>
        <row r="20187">
          <cell r="A20187" t="str">
            <v>L08813</v>
          </cell>
          <cell r="I20187">
            <v>83000</v>
          </cell>
        </row>
        <row r="20188">
          <cell r="A20188" t="str">
            <v>L08814</v>
          </cell>
          <cell r="I20188">
            <v>50000</v>
          </cell>
        </row>
        <row r="20189">
          <cell r="A20189" t="str">
            <v>L08815</v>
          </cell>
          <cell r="I20189">
            <v>159975</v>
          </cell>
        </row>
        <row r="20190">
          <cell r="A20190" t="str">
            <v>L08818</v>
          </cell>
          <cell r="I20190">
            <v>50000</v>
          </cell>
        </row>
        <row r="20191">
          <cell r="A20191" t="str">
            <v>L08819</v>
          </cell>
          <cell r="I20191">
            <v>411966</v>
          </cell>
        </row>
        <row r="20192">
          <cell r="A20192" t="str">
            <v>L08821</v>
          </cell>
          <cell r="I20192">
            <v>300000</v>
          </cell>
        </row>
        <row r="20193">
          <cell r="A20193" t="str">
            <v>L08822</v>
          </cell>
          <cell r="I20193">
            <v>414638</v>
          </cell>
        </row>
        <row r="20194">
          <cell r="A20194" t="str">
            <v>L08824</v>
          </cell>
          <cell r="I20194">
            <v>159975</v>
          </cell>
        </row>
        <row r="20195">
          <cell r="A20195" t="str">
            <v>L08825</v>
          </cell>
          <cell r="I20195">
            <v>158190</v>
          </cell>
        </row>
        <row r="20196">
          <cell r="A20196" t="str">
            <v>L08829</v>
          </cell>
          <cell r="I20196">
            <v>0</v>
          </cell>
        </row>
        <row r="20197">
          <cell r="A20197" t="str">
            <v>L08830</v>
          </cell>
          <cell r="I20197">
            <v>350000</v>
          </cell>
        </row>
        <row r="20198">
          <cell r="A20198" t="str">
            <v>L08831</v>
          </cell>
          <cell r="I20198">
            <v>430000</v>
          </cell>
        </row>
        <row r="20199">
          <cell r="A20199" t="str">
            <v>L08833</v>
          </cell>
          <cell r="I20199">
            <v>335102</v>
          </cell>
        </row>
        <row r="20200">
          <cell r="A20200" t="str">
            <v>L08834</v>
          </cell>
          <cell r="I20200">
            <v>45000</v>
          </cell>
        </row>
        <row r="20201">
          <cell r="A20201" t="str">
            <v>L08835</v>
          </cell>
          <cell r="I20201">
            <v>230000</v>
          </cell>
        </row>
        <row r="20202">
          <cell r="A20202" t="str">
            <v>L08836</v>
          </cell>
          <cell r="I20202">
            <v>10000</v>
          </cell>
        </row>
        <row r="20203">
          <cell r="A20203" t="str">
            <v>L08837</v>
          </cell>
          <cell r="I20203">
            <v>120000</v>
          </cell>
        </row>
        <row r="20204">
          <cell r="A20204" t="str">
            <v>L08840</v>
          </cell>
          <cell r="I20204">
            <v>323597</v>
          </cell>
        </row>
        <row r="20205">
          <cell r="A20205" t="str">
            <v>L08842</v>
          </cell>
          <cell r="I20205">
            <v>0</v>
          </cell>
        </row>
        <row r="20206">
          <cell r="A20206" t="str">
            <v>L08843</v>
          </cell>
          <cell r="I20206">
            <v>144750</v>
          </cell>
        </row>
        <row r="20207">
          <cell r="A20207" t="str">
            <v>L08844</v>
          </cell>
          <cell r="I20207">
            <v>260000</v>
          </cell>
        </row>
        <row r="20208">
          <cell r="A20208" t="str">
            <v>L08848</v>
          </cell>
          <cell r="I20208">
            <v>15000</v>
          </cell>
        </row>
        <row r="20209">
          <cell r="A20209" t="str">
            <v>L08850</v>
          </cell>
          <cell r="I20209">
            <v>475059</v>
          </cell>
        </row>
        <row r="20210">
          <cell r="A20210" t="str">
            <v>L08851</v>
          </cell>
          <cell r="I20210">
            <v>180000</v>
          </cell>
        </row>
        <row r="20211">
          <cell r="A20211" t="str">
            <v>L08854</v>
          </cell>
          <cell r="I20211">
            <v>520227</v>
          </cell>
        </row>
        <row r="20212">
          <cell r="A20212" t="str">
            <v>L08855</v>
          </cell>
          <cell r="I20212">
            <v>375371</v>
          </cell>
        </row>
        <row r="20213">
          <cell r="A20213" t="str">
            <v>L08858</v>
          </cell>
          <cell r="I20213">
            <v>52022</v>
          </cell>
        </row>
        <row r="20214">
          <cell r="A20214" t="str">
            <v>L08860</v>
          </cell>
          <cell r="I20214">
            <v>30000</v>
          </cell>
        </row>
        <row r="20215">
          <cell r="A20215" t="str">
            <v>L08862</v>
          </cell>
          <cell r="I20215">
            <v>660000</v>
          </cell>
        </row>
        <row r="20216">
          <cell r="A20216" t="str">
            <v>L08863</v>
          </cell>
          <cell r="I20216">
            <v>335844</v>
          </cell>
        </row>
        <row r="20217">
          <cell r="A20217" t="str">
            <v>L08865</v>
          </cell>
          <cell r="I20217">
            <v>66000</v>
          </cell>
        </row>
        <row r="20218">
          <cell r="A20218" t="str">
            <v>L08867</v>
          </cell>
          <cell r="I20218">
            <v>100000</v>
          </cell>
        </row>
        <row r="20219">
          <cell r="A20219" t="str">
            <v>L08869</v>
          </cell>
          <cell r="I20219">
            <v>200000</v>
          </cell>
        </row>
        <row r="20220">
          <cell r="A20220" t="str">
            <v>L08875</v>
          </cell>
          <cell r="I20220">
            <v>50000</v>
          </cell>
        </row>
        <row r="20221">
          <cell r="A20221" t="str">
            <v>L08877</v>
          </cell>
          <cell r="I20221">
            <v>215038</v>
          </cell>
        </row>
        <row r="20222">
          <cell r="A20222" t="str">
            <v>L08878</v>
          </cell>
          <cell r="I20222">
            <v>120000</v>
          </cell>
        </row>
        <row r="20223">
          <cell r="A20223" t="str">
            <v>L08879</v>
          </cell>
          <cell r="I20223">
            <v>520227</v>
          </cell>
        </row>
        <row r="20224">
          <cell r="A20224" t="str">
            <v>L08880</v>
          </cell>
          <cell r="I20224">
            <v>287510</v>
          </cell>
        </row>
        <row r="20225">
          <cell r="A20225" t="str">
            <v>L08884</v>
          </cell>
          <cell r="I20225">
            <v>200000</v>
          </cell>
        </row>
        <row r="20226">
          <cell r="A20226" t="str">
            <v>L08885</v>
          </cell>
          <cell r="I20226">
            <v>500000</v>
          </cell>
        </row>
        <row r="20227">
          <cell r="A20227" t="str">
            <v>L08888</v>
          </cell>
          <cell r="I20227">
            <v>277242</v>
          </cell>
        </row>
        <row r="20228">
          <cell r="A20228" t="str">
            <v>L08889</v>
          </cell>
          <cell r="I20228">
            <v>135510</v>
          </cell>
        </row>
        <row r="20229">
          <cell r="A20229" t="str">
            <v>L08890</v>
          </cell>
          <cell r="I20229">
            <v>470717</v>
          </cell>
        </row>
        <row r="20230">
          <cell r="A20230" t="str">
            <v>L08891</v>
          </cell>
          <cell r="I20230">
            <v>100000</v>
          </cell>
        </row>
        <row r="20231">
          <cell r="A20231" t="str">
            <v>L08892</v>
          </cell>
          <cell r="I20231">
            <v>0</v>
          </cell>
        </row>
        <row r="20232">
          <cell r="A20232" t="str">
            <v>L08895</v>
          </cell>
          <cell r="I20232">
            <v>260000</v>
          </cell>
        </row>
        <row r="20233">
          <cell r="A20233" t="str">
            <v>L08898</v>
          </cell>
          <cell r="I20233">
            <v>1067734</v>
          </cell>
        </row>
        <row r="20234">
          <cell r="A20234" t="str">
            <v>L08899</v>
          </cell>
          <cell r="I20234">
            <v>77514</v>
          </cell>
        </row>
        <row r="20235">
          <cell r="A20235" t="str">
            <v>L08900</v>
          </cell>
          <cell r="I20235">
            <v>283200</v>
          </cell>
        </row>
        <row r="20236">
          <cell r="A20236" t="str">
            <v>L08901</v>
          </cell>
          <cell r="I20236">
            <v>350000</v>
          </cell>
        </row>
        <row r="20237">
          <cell r="A20237" t="str">
            <v>L08905</v>
          </cell>
          <cell r="I20237">
            <v>0</v>
          </cell>
        </row>
        <row r="20238">
          <cell r="A20238" t="str">
            <v>L08910</v>
          </cell>
          <cell r="I20238">
            <v>206467</v>
          </cell>
        </row>
        <row r="20239">
          <cell r="A20239" t="str">
            <v>L08911</v>
          </cell>
          <cell r="I20239">
            <v>215000</v>
          </cell>
        </row>
        <row r="20240">
          <cell r="A20240" t="str">
            <v>L08912</v>
          </cell>
          <cell r="I20240">
            <v>335000</v>
          </cell>
        </row>
        <row r="20241">
          <cell r="A20241" t="str">
            <v>L08913</v>
          </cell>
          <cell r="I20241">
            <v>647045</v>
          </cell>
        </row>
        <row r="20242">
          <cell r="A20242" t="str">
            <v>L08914</v>
          </cell>
          <cell r="I20242">
            <v>150000</v>
          </cell>
        </row>
        <row r="20243">
          <cell r="A20243" t="str">
            <v>L08917</v>
          </cell>
          <cell r="I20243">
            <v>300000</v>
          </cell>
        </row>
        <row r="20244">
          <cell r="A20244" t="str">
            <v>L08919</v>
          </cell>
          <cell r="I20244">
            <v>1300000</v>
          </cell>
        </row>
        <row r="20245">
          <cell r="A20245" t="str">
            <v>L08921</v>
          </cell>
          <cell r="I20245">
            <v>539044</v>
          </cell>
        </row>
        <row r="20246">
          <cell r="A20246" t="str">
            <v>L08923</v>
          </cell>
          <cell r="I20246">
            <v>890000</v>
          </cell>
        </row>
        <row r="20247">
          <cell r="A20247" t="str">
            <v>L08924</v>
          </cell>
          <cell r="I20247">
            <v>157883</v>
          </cell>
        </row>
        <row r="20248">
          <cell r="A20248" t="str">
            <v>L08925</v>
          </cell>
          <cell r="I20248">
            <v>255000</v>
          </cell>
        </row>
        <row r="20249">
          <cell r="A20249" t="str">
            <v>L08926</v>
          </cell>
          <cell r="I20249">
            <v>159975</v>
          </cell>
        </row>
        <row r="20250">
          <cell r="A20250" t="str">
            <v>L08927</v>
          </cell>
          <cell r="I20250">
            <v>528000</v>
          </cell>
        </row>
        <row r="20251">
          <cell r="A20251" t="str">
            <v>L08928</v>
          </cell>
          <cell r="I20251">
            <v>150000</v>
          </cell>
        </row>
        <row r="20252">
          <cell r="A20252" t="str">
            <v>L08930</v>
          </cell>
          <cell r="I20252">
            <v>180000</v>
          </cell>
        </row>
        <row r="20253">
          <cell r="A20253" t="str">
            <v>L08934</v>
          </cell>
          <cell r="I20253">
            <v>70000</v>
          </cell>
        </row>
        <row r="20254">
          <cell r="A20254" t="str">
            <v>L08935</v>
          </cell>
          <cell r="I20254">
            <v>127950</v>
          </cell>
        </row>
        <row r="20255">
          <cell r="A20255" t="str">
            <v>L08938</v>
          </cell>
          <cell r="I20255">
            <v>127950</v>
          </cell>
        </row>
        <row r="20256">
          <cell r="A20256" t="str">
            <v>L08939</v>
          </cell>
          <cell r="I20256">
            <v>127950</v>
          </cell>
        </row>
        <row r="20257">
          <cell r="A20257" t="str">
            <v>L08940</v>
          </cell>
          <cell r="I20257">
            <v>127950</v>
          </cell>
        </row>
        <row r="20258">
          <cell r="A20258" t="str">
            <v>L08941</v>
          </cell>
          <cell r="I20258">
            <v>300976</v>
          </cell>
        </row>
        <row r="20259">
          <cell r="A20259" t="str">
            <v>L08943</v>
          </cell>
          <cell r="I20259">
            <v>100000</v>
          </cell>
        </row>
        <row r="20260">
          <cell r="A20260" t="str">
            <v>L08944</v>
          </cell>
          <cell r="I20260">
            <v>2730000</v>
          </cell>
        </row>
        <row r="20261">
          <cell r="A20261" t="str">
            <v>L08946</v>
          </cell>
          <cell r="I20261">
            <v>100000</v>
          </cell>
        </row>
        <row r="20262">
          <cell r="A20262" t="str">
            <v>L08947</v>
          </cell>
          <cell r="I20262">
            <v>129114</v>
          </cell>
        </row>
        <row r="20263">
          <cell r="A20263" t="str">
            <v>L08948</v>
          </cell>
          <cell r="I20263">
            <v>1400000</v>
          </cell>
        </row>
        <row r="20264">
          <cell r="A20264" t="str">
            <v>L08949</v>
          </cell>
          <cell r="I20264">
            <v>12144</v>
          </cell>
        </row>
        <row r="20265">
          <cell r="A20265" t="str">
            <v>L08950</v>
          </cell>
          <cell r="I20265">
            <v>0</v>
          </cell>
        </row>
        <row r="20266">
          <cell r="A20266" t="str">
            <v>L08951</v>
          </cell>
          <cell r="I20266">
            <v>25000</v>
          </cell>
        </row>
        <row r="20267">
          <cell r="A20267" t="str">
            <v>L08952</v>
          </cell>
          <cell r="I20267">
            <v>250000</v>
          </cell>
        </row>
        <row r="20268">
          <cell r="A20268" t="str">
            <v>L08953</v>
          </cell>
          <cell r="I20268">
            <v>350000</v>
          </cell>
        </row>
        <row r="20269">
          <cell r="A20269" t="str">
            <v>L08954</v>
          </cell>
          <cell r="I20269">
            <v>1200000</v>
          </cell>
        </row>
        <row r="20270">
          <cell r="A20270" t="str">
            <v>L08955</v>
          </cell>
          <cell r="I20270">
            <v>648655</v>
          </cell>
        </row>
        <row r="20271">
          <cell r="A20271" t="str">
            <v>L08960</v>
          </cell>
          <cell r="I20271">
            <v>119025</v>
          </cell>
        </row>
        <row r="20272">
          <cell r="A20272" t="str">
            <v>L08961</v>
          </cell>
          <cell r="I20272">
            <v>129525</v>
          </cell>
        </row>
        <row r="20273">
          <cell r="A20273" t="str">
            <v>L08962</v>
          </cell>
          <cell r="I20273">
            <v>129525</v>
          </cell>
        </row>
        <row r="20274">
          <cell r="A20274" t="str">
            <v>L08963</v>
          </cell>
          <cell r="I20274">
            <v>124275</v>
          </cell>
        </row>
        <row r="20275">
          <cell r="A20275" t="str">
            <v>L08966</v>
          </cell>
          <cell r="I20275">
            <v>34727</v>
          </cell>
        </row>
        <row r="20276">
          <cell r="A20276" t="str">
            <v>L08967</v>
          </cell>
          <cell r="I20276">
            <v>650000</v>
          </cell>
        </row>
        <row r="20277">
          <cell r="A20277" t="str">
            <v>L08968</v>
          </cell>
          <cell r="I20277">
            <v>3000000</v>
          </cell>
        </row>
        <row r="20278">
          <cell r="A20278" t="str">
            <v>L08969</v>
          </cell>
          <cell r="I20278">
            <v>6000000</v>
          </cell>
        </row>
        <row r="20279">
          <cell r="A20279" t="str">
            <v>L08970</v>
          </cell>
          <cell r="I20279">
            <v>770000</v>
          </cell>
        </row>
        <row r="20280">
          <cell r="A20280" t="str">
            <v>L08972</v>
          </cell>
          <cell r="I20280">
            <v>549000</v>
          </cell>
        </row>
        <row r="20281">
          <cell r="A20281" t="str">
            <v>L08973</v>
          </cell>
          <cell r="I20281">
            <v>400000</v>
          </cell>
        </row>
        <row r="20282">
          <cell r="A20282" t="str">
            <v>L08974</v>
          </cell>
          <cell r="I20282">
            <v>700000</v>
          </cell>
        </row>
        <row r="20283">
          <cell r="A20283" t="str">
            <v>L08975</v>
          </cell>
          <cell r="I20283">
            <v>245000</v>
          </cell>
        </row>
        <row r="20284">
          <cell r="A20284" t="str">
            <v>L08979</v>
          </cell>
          <cell r="I20284">
            <v>100000</v>
          </cell>
        </row>
        <row r="20285">
          <cell r="A20285" t="str">
            <v>L08980</v>
          </cell>
          <cell r="I20285">
            <v>300000</v>
          </cell>
        </row>
        <row r="20286">
          <cell r="A20286" t="str">
            <v>L08982</v>
          </cell>
          <cell r="I20286">
            <v>17000</v>
          </cell>
        </row>
        <row r="20287">
          <cell r="A20287" t="str">
            <v>L08983</v>
          </cell>
          <cell r="I20287">
            <v>127525</v>
          </cell>
        </row>
        <row r="20288">
          <cell r="A20288" t="str">
            <v>L08984</v>
          </cell>
          <cell r="I20288">
            <v>160000</v>
          </cell>
        </row>
        <row r="20289">
          <cell r="A20289" t="str">
            <v>L08986</v>
          </cell>
          <cell r="I20289">
            <v>133725</v>
          </cell>
        </row>
        <row r="20290">
          <cell r="A20290" t="str">
            <v>L08987</v>
          </cell>
          <cell r="I20290">
            <v>192102</v>
          </cell>
        </row>
        <row r="20291">
          <cell r="A20291" t="str">
            <v>L08988</v>
          </cell>
          <cell r="I20291">
            <v>400000</v>
          </cell>
        </row>
        <row r="20292">
          <cell r="A20292" t="str">
            <v>L08989</v>
          </cell>
          <cell r="I20292">
            <v>684591</v>
          </cell>
        </row>
        <row r="20293">
          <cell r="A20293" t="str">
            <v>L08990</v>
          </cell>
          <cell r="I20293">
            <v>30000</v>
          </cell>
        </row>
        <row r="20294">
          <cell r="A20294" t="str">
            <v>L08992</v>
          </cell>
          <cell r="I20294">
            <v>40000</v>
          </cell>
        </row>
        <row r="20295">
          <cell r="A20295" t="str">
            <v>L08993</v>
          </cell>
          <cell r="I20295">
            <v>158661</v>
          </cell>
        </row>
        <row r="20296">
          <cell r="A20296" t="str">
            <v>L08994</v>
          </cell>
          <cell r="I20296">
            <v>30000</v>
          </cell>
        </row>
        <row r="20297">
          <cell r="A20297" t="str">
            <v>L08996</v>
          </cell>
          <cell r="I20297">
            <v>90000</v>
          </cell>
        </row>
        <row r="20298">
          <cell r="A20298" t="str">
            <v>L08997</v>
          </cell>
          <cell r="I20298">
            <v>265949</v>
          </cell>
        </row>
        <row r="20299">
          <cell r="A20299" t="str">
            <v>L08998</v>
          </cell>
          <cell r="I20299">
            <v>120000</v>
          </cell>
        </row>
        <row r="20300">
          <cell r="A20300" t="str">
            <v>L09001</v>
          </cell>
          <cell r="I20300">
            <v>153000</v>
          </cell>
        </row>
        <row r="20301">
          <cell r="A20301" t="str">
            <v>L09002</v>
          </cell>
          <cell r="I20301">
            <v>1900000</v>
          </cell>
        </row>
        <row r="20302">
          <cell r="A20302" t="str">
            <v>L09003</v>
          </cell>
          <cell r="I20302">
            <v>180610</v>
          </cell>
        </row>
        <row r="20303">
          <cell r="A20303" t="str">
            <v>L09006</v>
          </cell>
          <cell r="I20303">
            <v>161655</v>
          </cell>
        </row>
        <row r="20304">
          <cell r="A20304" t="str">
            <v>L09008</v>
          </cell>
          <cell r="I20304">
            <v>40000</v>
          </cell>
        </row>
        <row r="20305">
          <cell r="A20305" t="str">
            <v>L09009</v>
          </cell>
          <cell r="I20305">
            <v>150000</v>
          </cell>
        </row>
        <row r="20306">
          <cell r="A20306" t="str">
            <v>L09011</v>
          </cell>
          <cell r="I20306">
            <v>426271.5</v>
          </cell>
        </row>
        <row r="20307">
          <cell r="A20307" t="str">
            <v>L09015</v>
          </cell>
          <cell r="I20307">
            <v>985000</v>
          </cell>
        </row>
        <row r="20308">
          <cell r="A20308" t="str">
            <v>L09017</v>
          </cell>
          <cell r="I20308">
            <v>200000</v>
          </cell>
        </row>
        <row r="20309">
          <cell r="A20309" t="str">
            <v>L09019</v>
          </cell>
          <cell r="I20309">
            <v>409924</v>
          </cell>
        </row>
        <row r="20310">
          <cell r="A20310" t="str">
            <v>L09020</v>
          </cell>
          <cell r="I20310">
            <v>1000000</v>
          </cell>
        </row>
        <row r="20311">
          <cell r="A20311" t="str">
            <v>L09024</v>
          </cell>
          <cell r="I20311">
            <v>409924</v>
          </cell>
        </row>
        <row r="20312">
          <cell r="A20312" t="str">
            <v>L09026</v>
          </cell>
          <cell r="I20312">
            <v>898116</v>
          </cell>
        </row>
        <row r="20313">
          <cell r="A20313" t="str">
            <v>L09029</v>
          </cell>
          <cell r="I20313">
            <v>34609</v>
          </cell>
        </row>
        <row r="20314">
          <cell r="A20314" t="str">
            <v>L09031</v>
          </cell>
          <cell r="I20314">
            <v>100000</v>
          </cell>
        </row>
        <row r="20315">
          <cell r="A20315" t="str">
            <v>L09032</v>
          </cell>
          <cell r="I20315">
            <v>481963</v>
          </cell>
        </row>
        <row r="20316">
          <cell r="A20316" t="str">
            <v>L09033</v>
          </cell>
          <cell r="I20316">
            <v>1000000</v>
          </cell>
        </row>
        <row r="20317">
          <cell r="A20317" t="str">
            <v>L09034</v>
          </cell>
          <cell r="I20317">
            <v>1000037</v>
          </cell>
        </row>
        <row r="20318">
          <cell r="A20318" t="str">
            <v>L09035</v>
          </cell>
          <cell r="I20318">
            <v>350000</v>
          </cell>
        </row>
        <row r="20319">
          <cell r="A20319" t="str">
            <v>L09037</v>
          </cell>
          <cell r="I20319">
            <v>110000</v>
          </cell>
        </row>
        <row r="20320">
          <cell r="A20320" t="str">
            <v>L09038</v>
          </cell>
          <cell r="I20320">
            <v>60000</v>
          </cell>
        </row>
        <row r="20321">
          <cell r="A20321" t="str">
            <v>L09039</v>
          </cell>
          <cell r="I20321">
            <v>339440</v>
          </cell>
        </row>
        <row r="20322">
          <cell r="A20322" t="str">
            <v>L09040</v>
          </cell>
          <cell r="I20322">
            <v>1500000</v>
          </cell>
        </row>
        <row r="20323">
          <cell r="A20323" t="str">
            <v>L09041</v>
          </cell>
          <cell r="I20323">
            <v>300000</v>
          </cell>
        </row>
        <row r="20324">
          <cell r="A20324" t="str">
            <v>L09042</v>
          </cell>
          <cell r="I20324">
            <v>666486</v>
          </cell>
        </row>
        <row r="20325">
          <cell r="A20325" t="str">
            <v>L09045</v>
          </cell>
          <cell r="I20325">
            <v>117735</v>
          </cell>
        </row>
        <row r="20326">
          <cell r="A20326" t="str">
            <v>L09047</v>
          </cell>
          <cell r="I20326">
            <v>127970</v>
          </cell>
        </row>
        <row r="20327">
          <cell r="A20327" t="str">
            <v>L09052</v>
          </cell>
          <cell r="I20327">
            <v>800000</v>
          </cell>
        </row>
        <row r="20328">
          <cell r="A20328" t="str">
            <v>L09053</v>
          </cell>
          <cell r="I20328">
            <v>705760</v>
          </cell>
        </row>
        <row r="20329">
          <cell r="A20329" t="str">
            <v>L09054</v>
          </cell>
          <cell r="I20329">
            <v>386000</v>
          </cell>
        </row>
        <row r="20330">
          <cell r="A20330" t="str">
            <v>L09055</v>
          </cell>
          <cell r="I20330">
            <v>300000</v>
          </cell>
        </row>
        <row r="20331">
          <cell r="A20331" t="str">
            <v>L09058</v>
          </cell>
          <cell r="I20331">
            <v>220000</v>
          </cell>
        </row>
        <row r="20332">
          <cell r="A20332" t="str">
            <v>L09059</v>
          </cell>
          <cell r="I20332">
            <v>1125418</v>
          </cell>
        </row>
        <row r="20333">
          <cell r="A20333" t="str">
            <v>L09060</v>
          </cell>
          <cell r="I20333">
            <v>1000000</v>
          </cell>
        </row>
        <row r="20334">
          <cell r="A20334" t="str">
            <v>L09069</v>
          </cell>
          <cell r="I20334">
            <v>166400</v>
          </cell>
        </row>
        <row r="20335">
          <cell r="A20335" t="str">
            <v>L09070</v>
          </cell>
          <cell r="I20335">
            <v>1065172</v>
          </cell>
        </row>
        <row r="20336">
          <cell r="A20336" t="str">
            <v>L09071</v>
          </cell>
          <cell r="I20336">
            <v>534627</v>
          </cell>
        </row>
        <row r="20337">
          <cell r="A20337" t="str">
            <v>L09074</v>
          </cell>
          <cell r="I20337">
            <v>329452</v>
          </cell>
        </row>
        <row r="20338">
          <cell r="A20338" t="str">
            <v>L09075</v>
          </cell>
          <cell r="I20338">
            <v>395326</v>
          </cell>
        </row>
        <row r="20339">
          <cell r="A20339" t="str">
            <v>L09076</v>
          </cell>
          <cell r="I20339">
            <v>703570</v>
          </cell>
        </row>
        <row r="20340">
          <cell r="A20340" t="str">
            <v>L09078</v>
          </cell>
          <cell r="I20340">
            <v>15000</v>
          </cell>
        </row>
        <row r="20341">
          <cell r="A20341" t="str">
            <v>L09080</v>
          </cell>
          <cell r="I20341">
            <v>150000</v>
          </cell>
        </row>
        <row r="20342">
          <cell r="A20342" t="str">
            <v>L09083</v>
          </cell>
          <cell r="I20342">
            <v>150000</v>
          </cell>
        </row>
        <row r="20343">
          <cell r="A20343" t="str">
            <v>L09086</v>
          </cell>
          <cell r="I20343">
            <v>682600</v>
          </cell>
        </row>
        <row r="20344">
          <cell r="A20344" t="str">
            <v>L09091</v>
          </cell>
          <cell r="I20344">
            <v>107734</v>
          </cell>
        </row>
        <row r="20345">
          <cell r="A20345" t="str">
            <v>L09092</v>
          </cell>
          <cell r="I20345">
            <v>877631</v>
          </cell>
        </row>
        <row r="20346">
          <cell r="A20346" t="str">
            <v>L09098</v>
          </cell>
          <cell r="I20346">
            <v>1500000</v>
          </cell>
        </row>
        <row r="20347">
          <cell r="A20347" t="str">
            <v>L09101</v>
          </cell>
          <cell r="I20347">
            <v>423805</v>
          </cell>
        </row>
        <row r="20348">
          <cell r="A20348" t="str">
            <v>L09102</v>
          </cell>
          <cell r="I20348">
            <v>10000</v>
          </cell>
        </row>
        <row r="20349">
          <cell r="A20349" t="str">
            <v>L09103</v>
          </cell>
          <cell r="I20349">
            <v>314838</v>
          </cell>
        </row>
        <row r="20350">
          <cell r="A20350" t="str">
            <v>L09104</v>
          </cell>
          <cell r="I20350">
            <v>227000</v>
          </cell>
        </row>
        <row r="20351">
          <cell r="A20351" t="str">
            <v>L09105</v>
          </cell>
          <cell r="I20351">
            <v>1200000</v>
          </cell>
        </row>
        <row r="20352">
          <cell r="A20352" t="str">
            <v>L09107</v>
          </cell>
          <cell r="I20352">
            <v>161770</v>
          </cell>
        </row>
        <row r="20353">
          <cell r="A20353" t="str">
            <v>L09109</v>
          </cell>
          <cell r="I20353">
            <v>112480</v>
          </cell>
        </row>
        <row r="20354">
          <cell r="A20354" t="str">
            <v>L09111</v>
          </cell>
          <cell r="I20354">
            <v>1040268</v>
          </cell>
        </row>
        <row r="20355">
          <cell r="A20355" t="str">
            <v>L09112</v>
          </cell>
          <cell r="I20355">
            <v>649495</v>
          </cell>
        </row>
        <row r="20356">
          <cell r="A20356" t="str">
            <v>L09113</v>
          </cell>
          <cell r="I20356">
            <v>638360</v>
          </cell>
        </row>
        <row r="20357">
          <cell r="A20357" t="str">
            <v>L09114</v>
          </cell>
          <cell r="I20357">
            <v>200000</v>
          </cell>
        </row>
        <row r="20358">
          <cell r="A20358" t="str">
            <v>L09118</v>
          </cell>
          <cell r="I20358">
            <v>284240</v>
          </cell>
        </row>
        <row r="20359">
          <cell r="A20359" t="str">
            <v>L09119</v>
          </cell>
          <cell r="I20359">
            <v>100000</v>
          </cell>
        </row>
        <row r="20360">
          <cell r="A20360" t="str">
            <v>L09123</v>
          </cell>
          <cell r="I20360">
            <v>100000</v>
          </cell>
        </row>
        <row r="20361">
          <cell r="A20361" t="str">
            <v>L09124</v>
          </cell>
          <cell r="I20361">
            <v>400000</v>
          </cell>
        </row>
        <row r="20362">
          <cell r="A20362" t="str">
            <v>L09126</v>
          </cell>
          <cell r="I20362">
            <v>862121</v>
          </cell>
        </row>
        <row r="20363">
          <cell r="A20363" t="str">
            <v>L09128</v>
          </cell>
          <cell r="I20363">
            <v>40921</v>
          </cell>
        </row>
        <row r="20364">
          <cell r="A20364" t="str">
            <v>L09129</v>
          </cell>
          <cell r="I20364">
            <v>132150</v>
          </cell>
        </row>
        <row r="20365">
          <cell r="A20365" t="str">
            <v>L09136</v>
          </cell>
          <cell r="I20365">
            <v>260000</v>
          </cell>
        </row>
        <row r="20366">
          <cell r="A20366" t="str">
            <v>L09137</v>
          </cell>
          <cell r="I20366">
            <v>434404</v>
          </cell>
        </row>
        <row r="20367">
          <cell r="A20367" t="str">
            <v>L09138</v>
          </cell>
          <cell r="I20367">
            <v>420000</v>
          </cell>
        </row>
        <row r="20368">
          <cell r="A20368" t="str">
            <v>L09139</v>
          </cell>
          <cell r="I20368">
            <v>132150</v>
          </cell>
        </row>
        <row r="20369">
          <cell r="A20369" t="str">
            <v>L09140</v>
          </cell>
          <cell r="I20369">
            <v>130575</v>
          </cell>
        </row>
        <row r="20370">
          <cell r="A20370" t="str">
            <v>L09142</v>
          </cell>
          <cell r="I20370">
            <v>100000</v>
          </cell>
        </row>
        <row r="20371">
          <cell r="A20371" t="str">
            <v>L09143</v>
          </cell>
          <cell r="I20371">
            <v>300000</v>
          </cell>
        </row>
        <row r="20372">
          <cell r="A20372" t="str">
            <v>L09146</v>
          </cell>
          <cell r="I20372">
            <v>1169400</v>
          </cell>
        </row>
        <row r="20373">
          <cell r="A20373" t="str">
            <v>L09149</v>
          </cell>
          <cell r="I20373">
            <v>379045</v>
          </cell>
        </row>
        <row r="20374">
          <cell r="A20374" t="str">
            <v>L09150</v>
          </cell>
          <cell r="I20374">
            <v>230000</v>
          </cell>
        </row>
        <row r="20375">
          <cell r="A20375" t="str">
            <v>L09151</v>
          </cell>
          <cell r="I20375">
            <v>1670130</v>
          </cell>
        </row>
        <row r="20376">
          <cell r="A20376" t="str">
            <v>L09152</v>
          </cell>
          <cell r="I20376">
            <v>100000</v>
          </cell>
        </row>
        <row r="20377">
          <cell r="A20377" t="str">
            <v>L09153</v>
          </cell>
          <cell r="I20377">
            <v>200000</v>
          </cell>
        </row>
        <row r="20378">
          <cell r="A20378" t="str">
            <v>L09156</v>
          </cell>
          <cell r="I20378">
            <v>4000000</v>
          </cell>
        </row>
        <row r="20379">
          <cell r="A20379" t="str">
            <v>L09157</v>
          </cell>
          <cell r="I20379">
            <v>833000</v>
          </cell>
        </row>
        <row r="20380">
          <cell r="A20380" t="str">
            <v>L09159</v>
          </cell>
          <cell r="I20380">
            <v>1068884</v>
          </cell>
        </row>
        <row r="20381">
          <cell r="A20381" t="str">
            <v>L09160</v>
          </cell>
          <cell r="I20381">
            <v>350000</v>
          </cell>
        </row>
        <row r="20382">
          <cell r="A20382" t="str">
            <v>L09163</v>
          </cell>
          <cell r="I20382">
            <v>15000</v>
          </cell>
        </row>
        <row r="20383">
          <cell r="A20383" t="str">
            <v>L09164</v>
          </cell>
          <cell r="I20383">
            <v>272120</v>
          </cell>
        </row>
        <row r="20384">
          <cell r="A20384" t="str">
            <v>L09165</v>
          </cell>
          <cell r="I20384">
            <v>804000</v>
          </cell>
        </row>
        <row r="20385">
          <cell r="A20385" t="str">
            <v>L09166</v>
          </cell>
          <cell r="I20385">
            <v>500000</v>
          </cell>
        </row>
        <row r="20386">
          <cell r="A20386" t="str">
            <v>L09167</v>
          </cell>
          <cell r="I20386">
            <v>132150</v>
          </cell>
        </row>
        <row r="20387">
          <cell r="A20387" t="str">
            <v>L09171</v>
          </cell>
          <cell r="I20387">
            <v>70000</v>
          </cell>
        </row>
        <row r="20388">
          <cell r="A20388" t="str">
            <v>L09172</v>
          </cell>
          <cell r="I20388">
            <v>350000</v>
          </cell>
        </row>
        <row r="20389">
          <cell r="A20389" t="str">
            <v>L09173</v>
          </cell>
          <cell r="I20389">
            <v>850000</v>
          </cell>
        </row>
        <row r="20390">
          <cell r="A20390" t="str">
            <v>L09175</v>
          </cell>
          <cell r="I20390">
            <v>2000000</v>
          </cell>
        </row>
        <row r="20391">
          <cell r="A20391" t="str">
            <v>L09176</v>
          </cell>
          <cell r="I20391">
            <v>100000</v>
          </cell>
        </row>
        <row r="20392">
          <cell r="A20392" t="str">
            <v>L09178</v>
          </cell>
          <cell r="I20392">
            <v>300000</v>
          </cell>
        </row>
        <row r="20393">
          <cell r="A20393" t="str">
            <v>L09179</v>
          </cell>
          <cell r="I20393">
            <v>2000000</v>
          </cell>
        </row>
        <row r="20394">
          <cell r="A20394" t="str">
            <v>L09181</v>
          </cell>
          <cell r="I20394">
            <v>239274</v>
          </cell>
        </row>
        <row r="20395">
          <cell r="A20395" t="str">
            <v>L09182</v>
          </cell>
          <cell r="I20395">
            <v>70000</v>
          </cell>
        </row>
        <row r="20396">
          <cell r="A20396" t="str">
            <v>L09186</v>
          </cell>
          <cell r="I20396">
            <v>873924</v>
          </cell>
        </row>
        <row r="20397">
          <cell r="A20397" t="str">
            <v>L09187</v>
          </cell>
          <cell r="I20397">
            <v>183569</v>
          </cell>
        </row>
        <row r="20398">
          <cell r="A20398" t="str">
            <v>L09188</v>
          </cell>
          <cell r="I20398">
            <v>24694</v>
          </cell>
        </row>
        <row r="20399">
          <cell r="A20399" t="str">
            <v>L09189</v>
          </cell>
          <cell r="I20399">
            <v>150000</v>
          </cell>
        </row>
        <row r="20400">
          <cell r="A20400" t="str">
            <v>L09190</v>
          </cell>
          <cell r="I20400">
            <v>83328</v>
          </cell>
        </row>
        <row r="20401">
          <cell r="A20401" t="str">
            <v>L09191</v>
          </cell>
          <cell r="I20401">
            <v>276796</v>
          </cell>
        </row>
        <row r="20402">
          <cell r="A20402" t="str">
            <v>L09192</v>
          </cell>
          <cell r="I20402">
            <v>166500</v>
          </cell>
        </row>
        <row r="20403">
          <cell r="A20403" t="str">
            <v>L09194</v>
          </cell>
          <cell r="I20403">
            <v>200000</v>
          </cell>
        </row>
        <row r="20404">
          <cell r="A20404" t="str">
            <v>L09195</v>
          </cell>
          <cell r="I20404">
            <v>486589</v>
          </cell>
        </row>
        <row r="20405">
          <cell r="A20405" t="str">
            <v>L09196</v>
          </cell>
          <cell r="I20405">
            <v>230518</v>
          </cell>
        </row>
        <row r="20406">
          <cell r="A20406" t="str">
            <v>L09197</v>
          </cell>
          <cell r="I20406">
            <v>500000</v>
          </cell>
        </row>
        <row r="20407">
          <cell r="A20407" t="str">
            <v>L09198</v>
          </cell>
          <cell r="I20407">
            <v>30000</v>
          </cell>
        </row>
        <row r="20408">
          <cell r="A20408" t="str">
            <v>L09199</v>
          </cell>
          <cell r="I20408">
            <v>1102453</v>
          </cell>
        </row>
        <row r="20409">
          <cell r="A20409" t="str">
            <v>L09200</v>
          </cell>
          <cell r="I20409">
            <v>286140</v>
          </cell>
        </row>
        <row r="20410">
          <cell r="A20410" t="str">
            <v>L09203</v>
          </cell>
          <cell r="I20410">
            <v>350000</v>
          </cell>
        </row>
        <row r="20411">
          <cell r="A20411" t="str">
            <v>L09205</v>
          </cell>
          <cell r="I20411">
            <v>25000</v>
          </cell>
        </row>
        <row r="20412">
          <cell r="A20412" t="str">
            <v>L09206</v>
          </cell>
          <cell r="I20412">
            <v>101741</v>
          </cell>
        </row>
        <row r="20413">
          <cell r="A20413" t="str">
            <v>L09207</v>
          </cell>
          <cell r="I20413">
            <v>187500</v>
          </cell>
        </row>
        <row r="20414">
          <cell r="A20414" t="str">
            <v>L09208</v>
          </cell>
          <cell r="I20414">
            <v>300000</v>
          </cell>
        </row>
        <row r="20415">
          <cell r="A20415" t="str">
            <v>L09210</v>
          </cell>
          <cell r="I20415">
            <v>1503000</v>
          </cell>
        </row>
        <row r="20416">
          <cell r="A20416" t="str">
            <v>L09215</v>
          </cell>
          <cell r="I20416">
            <v>156405</v>
          </cell>
        </row>
        <row r="20417">
          <cell r="A20417" t="str">
            <v>L09216</v>
          </cell>
          <cell r="I20417">
            <v>306784</v>
          </cell>
        </row>
        <row r="20418">
          <cell r="A20418" t="str">
            <v>L09218</v>
          </cell>
          <cell r="I20418">
            <v>678889</v>
          </cell>
        </row>
        <row r="20419">
          <cell r="A20419" t="str">
            <v>L09222</v>
          </cell>
          <cell r="I20419">
            <v>147585</v>
          </cell>
        </row>
        <row r="20420">
          <cell r="A20420" t="str">
            <v>L09223</v>
          </cell>
          <cell r="I20420">
            <v>161655</v>
          </cell>
        </row>
        <row r="20421">
          <cell r="A20421" t="str">
            <v>L09229</v>
          </cell>
          <cell r="I20421">
            <v>161000</v>
          </cell>
        </row>
        <row r="20422">
          <cell r="A20422" t="str">
            <v>L09231</v>
          </cell>
          <cell r="I20422">
            <v>192990</v>
          </cell>
        </row>
        <row r="20423">
          <cell r="A20423" t="str">
            <v>L09232</v>
          </cell>
          <cell r="I20423">
            <v>100000</v>
          </cell>
        </row>
        <row r="20424">
          <cell r="A20424" t="str">
            <v>L09233</v>
          </cell>
          <cell r="I20424">
            <v>16800</v>
          </cell>
        </row>
        <row r="20425">
          <cell r="A20425" t="str">
            <v>L09235</v>
          </cell>
          <cell r="I20425">
            <v>200000</v>
          </cell>
        </row>
        <row r="20426">
          <cell r="A20426" t="str">
            <v>L09236</v>
          </cell>
          <cell r="I20426">
            <v>801803</v>
          </cell>
        </row>
        <row r="20427">
          <cell r="A20427" t="str">
            <v>L09241</v>
          </cell>
          <cell r="I20427">
            <v>200044</v>
          </cell>
        </row>
        <row r="20428">
          <cell r="A20428" t="str">
            <v>L09242</v>
          </cell>
          <cell r="I20428">
            <v>100000</v>
          </cell>
        </row>
        <row r="20429">
          <cell r="A20429" t="str">
            <v>L09243</v>
          </cell>
          <cell r="I20429">
            <v>156500</v>
          </cell>
        </row>
        <row r="20430">
          <cell r="A20430" t="str">
            <v>L09246</v>
          </cell>
          <cell r="I20430">
            <v>350000</v>
          </cell>
        </row>
        <row r="20431">
          <cell r="A20431" t="str">
            <v>L09247</v>
          </cell>
          <cell r="I20431">
            <v>68498</v>
          </cell>
        </row>
        <row r="20432">
          <cell r="A20432" t="str">
            <v>L09249</v>
          </cell>
          <cell r="I20432">
            <v>130150</v>
          </cell>
        </row>
        <row r="20433">
          <cell r="A20433" t="str">
            <v>L09250</v>
          </cell>
          <cell r="I20433">
            <v>1104109</v>
          </cell>
        </row>
        <row r="20434">
          <cell r="A20434" t="str">
            <v>L09252</v>
          </cell>
          <cell r="I20434">
            <v>20000</v>
          </cell>
        </row>
        <row r="20435">
          <cell r="A20435" t="str">
            <v>L09256</v>
          </cell>
          <cell r="I20435">
            <v>50000</v>
          </cell>
        </row>
        <row r="20436">
          <cell r="A20436" t="str">
            <v>L09257</v>
          </cell>
          <cell r="I20436">
            <v>75860</v>
          </cell>
        </row>
        <row r="20437">
          <cell r="A20437" t="str">
            <v>L09258</v>
          </cell>
          <cell r="I20437">
            <v>300000</v>
          </cell>
        </row>
        <row r="20438">
          <cell r="A20438" t="str">
            <v>L09259</v>
          </cell>
          <cell r="I20438">
            <v>570000</v>
          </cell>
        </row>
        <row r="20439">
          <cell r="A20439" t="str">
            <v>L09260</v>
          </cell>
          <cell r="I20439">
            <v>100000</v>
          </cell>
        </row>
        <row r="20440">
          <cell r="A20440" t="str">
            <v>L09261</v>
          </cell>
          <cell r="I20440">
            <v>250000</v>
          </cell>
        </row>
        <row r="20441">
          <cell r="A20441" t="str">
            <v>L09263</v>
          </cell>
          <cell r="I20441">
            <v>280024</v>
          </cell>
        </row>
        <row r="20442">
          <cell r="A20442" t="str">
            <v>L09265</v>
          </cell>
          <cell r="I20442">
            <v>75017</v>
          </cell>
        </row>
        <row r="20443">
          <cell r="A20443" t="str">
            <v>L09266</v>
          </cell>
          <cell r="I20443">
            <v>150000</v>
          </cell>
        </row>
        <row r="20444">
          <cell r="A20444" t="str">
            <v>L09268</v>
          </cell>
          <cell r="I20444">
            <v>800000</v>
          </cell>
        </row>
        <row r="20445">
          <cell r="A20445" t="str">
            <v>L09272</v>
          </cell>
          <cell r="I20445">
            <v>215293</v>
          </cell>
        </row>
        <row r="20446">
          <cell r="A20446" t="str">
            <v>L09276</v>
          </cell>
          <cell r="I20446">
            <v>80000</v>
          </cell>
        </row>
        <row r="20447">
          <cell r="A20447" t="str">
            <v>L09277</v>
          </cell>
          <cell r="I20447">
            <v>431453</v>
          </cell>
        </row>
        <row r="20448">
          <cell r="A20448" t="str">
            <v>L09279</v>
          </cell>
          <cell r="I20448">
            <v>280000</v>
          </cell>
        </row>
        <row r="20449">
          <cell r="A20449" t="str">
            <v>L09281</v>
          </cell>
          <cell r="I20449">
            <v>185000</v>
          </cell>
        </row>
        <row r="20450">
          <cell r="A20450" t="str">
            <v>L09282</v>
          </cell>
          <cell r="I20450">
            <v>188870</v>
          </cell>
        </row>
        <row r="20451">
          <cell r="A20451" t="str">
            <v>L09283</v>
          </cell>
          <cell r="I20451">
            <v>30000</v>
          </cell>
        </row>
        <row r="20452">
          <cell r="A20452" t="str">
            <v>L09285</v>
          </cell>
          <cell r="I20452">
            <v>20000</v>
          </cell>
        </row>
        <row r="20453">
          <cell r="A20453" t="str">
            <v>L09286</v>
          </cell>
          <cell r="I20453">
            <v>300000</v>
          </cell>
        </row>
        <row r="20454">
          <cell r="A20454" t="str">
            <v>L09287</v>
          </cell>
          <cell r="I20454">
            <v>8843.6</v>
          </cell>
        </row>
        <row r="20455">
          <cell r="A20455" t="str">
            <v>L09288</v>
          </cell>
          <cell r="I20455">
            <v>52838</v>
          </cell>
        </row>
        <row r="20456">
          <cell r="A20456" t="str">
            <v>L09289</v>
          </cell>
          <cell r="I20456">
            <v>300000</v>
          </cell>
        </row>
        <row r="20457">
          <cell r="A20457" t="str">
            <v>L09290</v>
          </cell>
          <cell r="I20457">
            <v>200000</v>
          </cell>
        </row>
        <row r="20458">
          <cell r="A20458" t="str">
            <v>L09291</v>
          </cell>
          <cell r="I20458">
            <v>150000</v>
          </cell>
        </row>
        <row r="20459">
          <cell r="A20459" t="str">
            <v>L09293</v>
          </cell>
          <cell r="I20459">
            <v>962572</v>
          </cell>
        </row>
        <row r="20460">
          <cell r="A20460" t="str">
            <v>L09294</v>
          </cell>
          <cell r="I20460">
            <v>480005</v>
          </cell>
        </row>
        <row r="20461">
          <cell r="A20461" t="str">
            <v>L09296</v>
          </cell>
          <cell r="I20461">
            <v>300000</v>
          </cell>
        </row>
        <row r="20462">
          <cell r="A20462" t="str">
            <v>L09297</v>
          </cell>
          <cell r="I20462">
            <v>1143000</v>
          </cell>
        </row>
        <row r="20463">
          <cell r="A20463" t="str">
            <v>L09298</v>
          </cell>
          <cell r="I20463">
            <v>1490500</v>
          </cell>
        </row>
        <row r="20464">
          <cell r="A20464" t="str">
            <v>L09299</v>
          </cell>
          <cell r="I20464">
            <v>35000</v>
          </cell>
        </row>
        <row r="20465">
          <cell r="A20465" t="str">
            <v>L09300</v>
          </cell>
          <cell r="I20465">
            <v>40000</v>
          </cell>
        </row>
        <row r="20466">
          <cell r="A20466" t="str">
            <v>L09301</v>
          </cell>
          <cell r="I20466">
            <v>460000</v>
          </cell>
        </row>
        <row r="20467">
          <cell r="A20467" t="str">
            <v>L09302</v>
          </cell>
          <cell r="I20467">
            <v>970583</v>
          </cell>
        </row>
        <row r="20468">
          <cell r="A20468" t="str">
            <v>L09304</v>
          </cell>
          <cell r="I20468">
            <v>184000</v>
          </cell>
        </row>
        <row r="20469">
          <cell r="A20469" t="str">
            <v>L09305</v>
          </cell>
          <cell r="I20469">
            <v>1372555</v>
          </cell>
        </row>
        <row r="20470">
          <cell r="A20470" t="str">
            <v>L09306</v>
          </cell>
          <cell r="I20470">
            <v>453215</v>
          </cell>
        </row>
        <row r="20471">
          <cell r="A20471" t="str">
            <v>L09307</v>
          </cell>
          <cell r="I20471">
            <v>150000</v>
          </cell>
        </row>
        <row r="20472">
          <cell r="A20472" t="str">
            <v>L09308</v>
          </cell>
          <cell r="I20472">
            <v>200000</v>
          </cell>
        </row>
        <row r="20473">
          <cell r="A20473" t="str">
            <v>L09310</v>
          </cell>
          <cell r="I20473">
            <v>215929</v>
          </cell>
        </row>
        <row r="20474">
          <cell r="A20474" t="str">
            <v>L09311</v>
          </cell>
          <cell r="I20474">
            <v>123244</v>
          </cell>
        </row>
        <row r="20475">
          <cell r="A20475" t="str">
            <v>L09313</v>
          </cell>
          <cell r="I20475">
            <v>467032</v>
          </cell>
        </row>
        <row r="20476">
          <cell r="A20476" t="str">
            <v>L09314</v>
          </cell>
          <cell r="I20476">
            <v>399570</v>
          </cell>
        </row>
        <row r="20477">
          <cell r="A20477" t="str">
            <v>L09315</v>
          </cell>
          <cell r="I20477">
            <v>825000</v>
          </cell>
        </row>
        <row r="20478">
          <cell r="A20478" t="str">
            <v>L09316</v>
          </cell>
          <cell r="I20478">
            <v>30000</v>
          </cell>
        </row>
        <row r="20479">
          <cell r="A20479" t="str">
            <v>L09317</v>
          </cell>
          <cell r="I20479">
            <v>692436</v>
          </cell>
        </row>
        <row r="20480">
          <cell r="A20480" t="str">
            <v>L09318</v>
          </cell>
          <cell r="I20480">
            <v>23226</v>
          </cell>
        </row>
        <row r="20481">
          <cell r="A20481" t="str">
            <v>L09323</v>
          </cell>
          <cell r="I20481">
            <v>951826</v>
          </cell>
        </row>
        <row r="20482">
          <cell r="A20482" t="str">
            <v>L09325</v>
          </cell>
          <cell r="I20482">
            <v>1500000</v>
          </cell>
        </row>
        <row r="20483">
          <cell r="A20483" t="str">
            <v>L09326</v>
          </cell>
          <cell r="I20483">
            <v>150000</v>
          </cell>
        </row>
        <row r="20484">
          <cell r="A20484" t="str">
            <v>L09330</v>
          </cell>
          <cell r="I20484">
            <v>272000</v>
          </cell>
        </row>
        <row r="20485">
          <cell r="A20485" t="str">
            <v>L09331</v>
          </cell>
          <cell r="I20485">
            <v>750000</v>
          </cell>
        </row>
        <row r="20486">
          <cell r="A20486" t="str">
            <v>L09336</v>
          </cell>
          <cell r="I20486">
            <v>1188539</v>
          </cell>
        </row>
        <row r="20487">
          <cell r="A20487" t="str">
            <v>L09337</v>
          </cell>
          <cell r="I20487">
            <v>428666</v>
          </cell>
        </row>
        <row r="20488">
          <cell r="A20488" t="str">
            <v>L09338</v>
          </cell>
          <cell r="I20488">
            <v>494000</v>
          </cell>
        </row>
        <row r="20489">
          <cell r="A20489" t="str">
            <v>L09340</v>
          </cell>
          <cell r="I20489">
            <v>236638</v>
          </cell>
        </row>
        <row r="20490">
          <cell r="A20490" t="str">
            <v>L09343</v>
          </cell>
          <cell r="I20490">
            <v>229141</v>
          </cell>
        </row>
        <row r="20491">
          <cell r="A20491" t="str">
            <v>L09345</v>
          </cell>
          <cell r="I20491">
            <v>626176</v>
          </cell>
        </row>
        <row r="20492">
          <cell r="A20492" t="str">
            <v>L09347</v>
          </cell>
          <cell r="I20492">
            <v>1000000</v>
          </cell>
        </row>
        <row r="20493">
          <cell r="A20493" t="str">
            <v>L09349</v>
          </cell>
          <cell r="I20493">
            <v>534400</v>
          </cell>
        </row>
        <row r="20494">
          <cell r="A20494" t="str">
            <v>L09350</v>
          </cell>
          <cell r="I20494">
            <v>413000</v>
          </cell>
        </row>
        <row r="20495">
          <cell r="A20495" t="str">
            <v>L09352</v>
          </cell>
          <cell r="I20495">
            <v>63730</v>
          </cell>
        </row>
        <row r="20496">
          <cell r="A20496" t="str">
            <v>L09354</v>
          </cell>
          <cell r="I20496">
            <v>200000</v>
          </cell>
        </row>
        <row r="20497">
          <cell r="A20497" t="str">
            <v>L09355</v>
          </cell>
          <cell r="I20497">
            <v>40000</v>
          </cell>
        </row>
        <row r="20498">
          <cell r="A20498" t="str">
            <v>L09356</v>
          </cell>
          <cell r="I20498">
            <v>1800000</v>
          </cell>
        </row>
        <row r="20499">
          <cell r="A20499" t="str">
            <v>L09358</v>
          </cell>
          <cell r="I20499">
            <v>5700</v>
          </cell>
        </row>
        <row r="20500">
          <cell r="A20500" t="str">
            <v>L09359</v>
          </cell>
          <cell r="I20500">
            <v>801737</v>
          </cell>
        </row>
        <row r="20501">
          <cell r="A20501" t="str">
            <v>L09361</v>
          </cell>
          <cell r="I20501">
            <v>126900</v>
          </cell>
        </row>
        <row r="20502">
          <cell r="A20502" t="str">
            <v>L09363</v>
          </cell>
          <cell r="I20502">
            <v>215260</v>
          </cell>
        </row>
        <row r="20503">
          <cell r="A20503" t="str">
            <v>L09364</v>
          </cell>
          <cell r="I20503">
            <v>30000</v>
          </cell>
        </row>
        <row r="20504">
          <cell r="A20504" t="str">
            <v>L09368</v>
          </cell>
          <cell r="I20504">
            <v>40000</v>
          </cell>
        </row>
        <row r="20505">
          <cell r="A20505" t="str">
            <v>L09370</v>
          </cell>
          <cell r="I20505">
            <v>288375</v>
          </cell>
        </row>
        <row r="20506">
          <cell r="A20506" t="str">
            <v>L09374</v>
          </cell>
          <cell r="I20506">
            <v>388249</v>
          </cell>
        </row>
        <row r="20507">
          <cell r="A20507" t="str">
            <v>L09375</v>
          </cell>
          <cell r="I20507">
            <v>50000</v>
          </cell>
        </row>
        <row r="20508">
          <cell r="A20508" t="str">
            <v>L09377</v>
          </cell>
          <cell r="I20508">
            <v>150000</v>
          </cell>
        </row>
        <row r="20509">
          <cell r="A20509" t="str">
            <v>L09378</v>
          </cell>
          <cell r="I20509">
            <v>587885</v>
          </cell>
        </row>
        <row r="20510">
          <cell r="A20510" t="str">
            <v>L09379</v>
          </cell>
          <cell r="I20510">
            <v>50000</v>
          </cell>
        </row>
        <row r="20511">
          <cell r="A20511" t="str">
            <v>L09382</v>
          </cell>
          <cell r="I20511">
            <v>14412</v>
          </cell>
        </row>
        <row r="20512">
          <cell r="A20512" t="str">
            <v>L09385</v>
          </cell>
          <cell r="I20512">
            <v>534353</v>
          </cell>
        </row>
        <row r="20513">
          <cell r="A20513" t="str">
            <v>L09387</v>
          </cell>
          <cell r="I20513">
            <v>700000</v>
          </cell>
        </row>
        <row r="20514">
          <cell r="A20514" t="str">
            <v>L09388</v>
          </cell>
          <cell r="I20514">
            <v>259462</v>
          </cell>
        </row>
        <row r="20515">
          <cell r="A20515" t="str">
            <v>L09389</v>
          </cell>
          <cell r="I20515">
            <v>21407</v>
          </cell>
        </row>
        <row r="20516">
          <cell r="A20516" t="str">
            <v>L09392</v>
          </cell>
          <cell r="I20516">
            <v>120000</v>
          </cell>
        </row>
        <row r="20517">
          <cell r="A20517" t="str">
            <v>L09393</v>
          </cell>
          <cell r="I20517">
            <v>2214000</v>
          </cell>
        </row>
        <row r="20518">
          <cell r="A20518" t="str">
            <v>L09395</v>
          </cell>
          <cell r="I20518">
            <v>61622</v>
          </cell>
        </row>
        <row r="20519">
          <cell r="A20519" t="str">
            <v>L09396</v>
          </cell>
          <cell r="I20519">
            <v>1089919</v>
          </cell>
        </row>
        <row r="20520">
          <cell r="A20520" t="str">
            <v>L09397</v>
          </cell>
          <cell r="I20520">
            <v>150000</v>
          </cell>
        </row>
        <row r="20521">
          <cell r="A20521" t="str">
            <v>L09398</v>
          </cell>
          <cell r="I20521">
            <v>30000</v>
          </cell>
        </row>
        <row r="20522">
          <cell r="A20522" t="str">
            <v>L09400</v>
          </cell>
          <cell r="I20522">
            <v>100000</v>
          </cell>
        </row>
        <row r="20523">
          <cell r="A20523" t="str">
            <v>L09401</v>
          </cell>
          <cell r="I20523">
            <v>286000</v>
          </cell>
        </row>
        <row r="20524">
          <cell r="A20524" t="str">
            <v>L09403</v>
          </cell>
          <cell r="I20524">
            <v>180000</v>
          </cell>
        </row>
        <row r="20525">
          <cell r="A20525" t="str">
            <v>L09404</v>
          </cell>
          <cell r="I20525">
            <v>95120</v>
          </cell>
        </row>
        <row r="20526">
          <cell r="A20526" t="str">
            <v>L09405</v>
          </cell>
          <cell r="I20526">
            <v>480000</v>
          </cell>
        </row>
        <row r="20527">
          <cell r="A20527" t="str">
            <v>L09407</v>
          </cell>
          <cell r="I20527">
            <v>700000</v>
          </cell>
        </row>
        <row r="20528">
          <cell r="A20528" t="str">
            <v>L09408</v>
          </cell>
          <cell r="I20528">
            <v>220000</v>
          </cell>
        </row>
        <row r="20529">
          <cell r="A20529" t="str">
            <v>L09409</v>
          </cell>
          <cell r="I20529">
            <v>1000000</v>
          </cell>
        </row>
        <row r="20530">
          <cell r="A20530" t="str">
            <v>L09410</v>
          </cell>
          <cell r="I20530">
            <v>150000</v>
          </cell>
        </row>
        <row r="20531">
          <cell r="A20531" t="str">
            <v>L09411</v>
          </cell>
          <cell r="I20531">
            <v>540500</v>
          </cell>
        </row>
        <row r="20532">
          <cell r="A20532" t="str">
            <v>L09412</v>
          </cell>
          <cell r="I20532">
            <v>150000</v>
          </cell>
        </row>
        <row r="20533">
          <cell r="A20533" t="str">
            <v>L09417</v>
          </cell>
          <cell r="I20533">
            <v>320000</v>
          </cell>
        </row>
        <row r="20534">
          <cell r="A20534" t="str">
            <v>L09419</v>
          </cell>
          <cell r="I20534">
            <v>135000</v>
          </cell>
        </row>
        <row r="20535">
          <cell r="A20535" t="str">
            <v>L09420</v>
          </cell>
          <cell r="I20535">
            <v>130120</v>
          </cell>
        </row>
        <row r="20536">
          <cell r="A20536" t="str">
            <v>L09422</v>
          </cell>
          <cell r="I20536">
            <v>565820.35</v>
          </cell>
        </row>
        <row r="20537">
          <cell r="A20537" t="str">
            <v>L09424</v>
          </cell>
          <cell r="I20537">
            <v>203459</v>
          </cell>
        </row>
        <row r="20538">
          <cell r="A20538" t="str">
            <v>L09425</v>
          </cell>
          <cell r="I20538">
            <v>527474</v>
          </cell>
        </row>
        <row r="20539">
          <cell r="A20539" t="str">
            <v>L09426</v>
          </cell>
          <cell r="I20539">
            <v>200000</v>
          </cell>
        </row>
        <row r="20540">
          <cell r="A20540" t="str">
            <v>L09427</v>
          </cell>
          <cell r="I20540">
            <v>232698</v>
          </cell>
        </row>
        <row r="20541">
          <cell r="A20541" t="str">
            <v>L09429</v>
          </cell>
          <cell r="I20541">
            <v>500000</v>
          </cell>
        </row>
        <row r="20542">
          <cell r="A20542" t="str">
            <v>L09433</v>
          </cell>
          <cell r="I20542">
            <v>400000</v>
          </cell>
        </row>
        <row r="20543">
          <cell r="A20543" t="str">
            <v>L09434</v>
          </cell>
          <cell r="I20543">
            <v>230000</v>
          </cell>
        </row>
        <row r="20544">
          <cell r="A20544" t="str">
            <v>L09435</v>
          </cell>
          <cell r="I20544">
            <v>150000</v>
          </cell>
        </row>
        <row r="20545">
          <cell r="A20545" t="str">
            <v>L09437</v>
          </cell>
          <cell r="I20545">
            <v>300000</v>
          </cell>
        </row>
        <row r="20546">
          <cell r="A20546" t="str">
            <v>L09439</v>
          </cell>
          <cell r="I20546">
            <v>200000</v>
          </cell>
        </row>
        <row r="20547">
          <cell r="A20547" t="str">
            <v>L09441</v>
          </cell>
          <cell r="I20547">
            <v>64647</v>
          </cell>
        </row>
        <row r="20548">
          <cell r="A20548" t="str">
            <v>L09442</v>
          </cell>
          <cell r="I20548">
            <v>500000</v>
          </cell>
        </row>
        <row r="20549">
          <cell r="A20549" t="str">
            <v>L09443</v>
          </cell>
          <cell r="I20549">
            <v>305178</v>
          </cell>
        </row>
        <row r="20550">
          <cell r="A20550" t="str">
            <v>L09444</v>
          </cell>
          <cell r="I20550">
            <v>2134400</v>
          </cell>
        </row>
        <row r="20551">
          <cell r="A20551" t="str">
            <v>L09445</v>
          </cell>
          <cell r="I20551">
            <v>1098537</v>
          </cell>
        </row>
        <row r="20552">
          <cell r="A20552" t="str">
            <v>L09446</v>
          </cell>
          <cell r="I20552">
            <v>130000</v>
          </cell>
        </row>
        <row r="20553">
          <cell r="A20553" t="str">
            <v>L09449</v>
          </cell>
          <cell r="I20553">
            <v>30000</v>
          </cell>
        </row>
        <row r="20554">
          <cell r="A20554" t="str">
            <v>L09452</v>
          </cell>
          <cell r="I20554">
            <v>350000</v>
          </cell>
        </row>
        <row r="20555">
          <cell r="A20555" t="str">
            <v>L09454</v>
          </cell>
          <cell r="I20555">
            <v>600000</v>
          </cell>
        </row>
        <row r="20556">
          <cell r="A20556" t="str">
            <v>L09455</v>
          </cell>
          <cell r="I20556">
            <v>340000</v>
          </cell>
        </row>
        <row r="20557">
          <cell r="A20557" t="str">
            <v>L09456</v>
          </cell>
          <cell r="I20557">
            <v>80000</v>
          </cell>
        </row>
        <row r="20558">
          <cell r="A20558" t="str">
            <v>L09457</v>
          </cell>
          <cell r="I20558">
            <v>30000</v>
          </cell>
        </row>
        <row r="20559">
          <cell r="A20559" t="str">
            <v>L09458</v>
          </cell>
          <cell r="I20559">
            <v>100000</v>
          </cell>
        </row>
        <row r="20560">
          <cell r="A20560" t="str">
            <v>L09460</v>
          </cell>
          <cell r="I20560">
            <v>60000</v>
          </cell>
        </row>
        <row r="20561">
          <cell r="A20561" t="str">
            <v>L09461</v>
          </cell>
          <cell r="I20561">
            <v>30000</v>
          </cell>
        </row>
        <row r="20562">
          <cell r="A20562" t="str">
            <v>L09463</v>
          </cell>
          <cell r="I20562">
            <v>1670000</v>
          </cell>
        </row>
        <row r="20563">
          <cell r="A20563" t="str">
            <v>L09465</v>
          </cell>
          <cell r="I20563">
            <v>700000</v>
          </cell>
        </row>
        <row r="20564">
          <cell r="A20564" t="str">
            <v>L09466</v>
          </cell>
          <cell r="I20564">
            <v>21254366</v>
          </cell>
        </row>
        <row r="20565">
          <cell r="A20565" t="str">
            <v>L09467</v>
          </cell>
          <cell r="I20565">
            <v>308000</v>
          </cell>
        </row>
        <row r="20566">
          <cell r="A20566" t="str">
            <v>L09468</v>
          </cell>
          <cell r="I20566">
            <v>400000</v>
          </cell>
        </row>
        <row r="20567">
          <cell r="A20567" t="str">
            <v>L09469</v>
          </cell>
          <cell r="I20567">
            <v>230000</v>
          </cell>
        </row>
        <row r="20568">
          <cell r="A20568" t="str">
            <v>L09470</v>
          </cell>
          <cell r="I20568">
            <v>200000</v>
          </cell>
        </row>
        <row r="20569">
          <cell r="A20569" t="str">
            <v>L09472</v>
          </cell>
          <cell r="I20569">
            <v>645000</v>
          </cell>
        </row>
        <row r="20570">
          <cell r="A20570" t="str">
            <v>L09473</v>
          </cell>
          <cell r="I20570">
            <v>10000</v>
          </cell>
        </row>
        <row r="20571">
          <cell r="A20571" t="str">
            <v>L09474</v>
          </cell>
          <cell r="I20571">
            <v>150000</v>
          </cell>
        </row>
        <row r="20572">
          <cell r="A20572" t="str">
            <v>L09475</v>
          </cell>
          <cell r="I20572">
            <v>1800000</v>
          </cell>
        </row>
        <row r="20573">
          <cell r="A20573" t="str">
            <v>L09476</v>
          </cell>
          <cell r="I20573">
            <v>644000</v>
          </cell>
        </row>
        <row r="20574">
          <cell r="A20574" t="str">
            <v>L09477</v>
          </cell>
          <cell r="I20574">
            <v>50000</v>
          </cell>
        </row>
        <row r="20575">
          <cell r="A20575" t="str">
            <v>L09478</v>
          </cell>
          <cell r="I20575">
            <v>110000</v>
          </cell>
        </row>
        <row r="20576">
          <cell r="A20576" t="str">
            <v>L09479</v>
          </cell>
          <cell r="I20576">
            <v>50000</v>
          </cell>
        </row>
        <row r="20577">
          <cell r="A20577" t="str">
            <v>L09480</v>
          </cell>
          <cell r="I20577">
            <v>150000</v>
          </cell>
        </row>
        <row r="20578">
          <cell r="A20578" t="str">
            <v>L09486</v>
          </cell>
          <cell r="I20578">
            <v>32000</v>
          </cell>
        </row>
        <row r="20579">
          <cell r="A20579" t="str">
            <v>L09487</v>
          </cell>
          <cell r="I20579">
            <v>100000</v>
          </cell>
        </row>
        <row r="20580">
          <cell r="A20580" t="str">
            <v>L09488</v>
          </cell>
          <cell r="I20580">
            <v>0</v>
          </cell>
        </row>
        <row r="20581">
          <cell r="A20581" t="str">
            <v>L09491</v>
          </cell>
          <cell r="I20581">
            <v>15000000</v>
          </cell>
        </row>
        <row r="20582">
          <cell r="A20582" t="str">
            <v>L09496</v>
          </cell>
          <cell r="I20582">
            <v>600000</v>
          </cell>
        </row>
        <row r="20583">
          <cell r="A20583" t="str">
            <v>L09498</v>
          </cell>
          <cell r="I20583">
            <v>400000</v>
          </cell>
        </row>
        <row r="20584">
          <cell r="A20584" t="str">
            <v>L09499</v>
          </cell>
          <cell r="I20584">
            <v>45000</v>
          </cell>
        </row>
        <row r="20585">
          <cell r="A20585" t="str">
            <v>L09500</v>
          </cell>
          <cell r="I20585">
            <v>250000</v>
          </cell>
        </row>
        <row r="20586">
          <cell r="A20586" t="str">
            <v>L09501</v>
          </cell>
          <cell r="I20586">
            <v>150000</v>
          </cell>
        </row>
        <row r="20587">
          <cell r="A20587" t="str">
            <v>L09502</v>
          </cell>
          <cell r="I20587">
            <v>240000</v>
          </cell>
        </row>
        <row r="20588">
          <cell r="A20588" t="str">
            <v>L09503</v>
          </cell>
          <cell r="I20588">
            <v>200000</v>
          </cell>
        </row>
        <row r="20589">
          <cell r="A20589" t="str">
            <v>L09504</v>
          </cell>
          <cell r="I20589">
            <v>30000</v>
          </cell>
        </row>
        <row r="20590">
          <cell r="A20590" t="str">
            <v>L09505</v>
          </cell>
          <cell r="I20590">
            <v>500000</v>
          </cell>
        </row>
        <row r="20591">
          <cell r="A20591" t="str">
            <v>L09506</v>
          </cell>
          <cell r="I20591">
            <v>250000</v>
          </cell>
        </row>
        <row r="20592">
          <cell r="A20592" t="str">
            <v>L09507</v>
          </cell>
          <cell r="I20592">
            <v>214400</v>
          </cell>
        </row>
        <row r="20593">
          <cell r="A20593" t="str">
            <v>L09508</v>
          </cell>
          <cell r="I20593">
            <v>0</v>
          </cell>
        </row>
        <row r="20594">
          <cell r="A20594" t="str">
            <v>L09510</v>
          </cell>
          <cell r="I20594">
            <v>250000</v>
          </cell>
        </row>
        <row r="20595">
          <cell r="A20595" t="str">
            <v>L09511</v>
          </cell>
          <cell r="I20595">
            <v>300000</v>
          </cell>
        </row>
        <row r="20596">
          <cell r="A20596" t="str">
            <v>L09512</v>
          </cell>
          <cell r="I20596">
            <v>3500000</v>
          </cell>
        </row>
        <row r="20597">
          <cell r="A20597" t="str">
            <v>L09513</v>
          </cell>
          <cell r="I20597">
            <v>350000</v>
          </cell>
        </row>
        <row r="20598">
          <cell r="A20598" t="str">
            <v>L09514</v>
          </cell>
          <cell r="I20598">
            <v>50000</v>
          </cell>
        </row>
        <row r="20599">
          <cell r="A20599" t="str">
            <v>L09515</v>
          </cell>
          <cell r="I20599">
            <v>0</v>
          </cell>
        </row>
        <row r="20600">
          <cell r="A20600" t="str">
            <v>L09517</v>
          </cell>
          <cell r="I20600">
            <v>6342</v>
          </cell>
        </row>
        <row r="20601">
          <cell r="A20601" t="str">
            <v>L09518</v>
          </cell>
          <cell r="I20601">
            <v>29745</v>
          </cell>
        </row>
        <row r="20602">
          <cell r="A20602" t="str">
            <v>L09519</v>
          </cell>
          <cell r="I20602">
            <v>285311</v>
          </cell>
        </row>
        <row r="20603">
          <cell r="A20603" t="str">
            <v>L09520</v>
          </cell>
          <cell r="I20603">
            <v>962572</v>
          </cell>
        </row>
        <row r="20604">
          <cell r="A20604" t="str">
            <v>L09521</v>
          </cell>
          <cell r="I20604">
            <v>100000</v>
          </cell>
        </row>
        <row r="20605">
          <cell r="A20605" t="str">
            <v>L09522</v>
          </cell>
          <cell r="I20605">
            <v>133136</v>
          </cell>
        </row>
        <row r="20606">
          <cell r="A20606" t="str">
            <v>L09524</v>
          </cell>
          <cell r="I20606">
            <v>70000</v>
          </cell>
        </row>
        <row r="20607">
          <cell r="A20607" t="str">
            <v>L09525</v>
          </cell>
          <cell r="I20607">
            <v>180000</v>
          </cell>
        </row>
        <row r="20608">
          <cell r="A20608" t="str">
            <v>L09527</v>
          </cell>
          <cell r="I20608">
            <v>30000</v>
          </cell>
        </row>
        <row r="20609">
          <cell r="A20609" t="str">
            <v>L09529</v>
          </cell>
          <cell r="I20609">
            <v>100000</v>
          </cell>
        </row>
        <row r="20610">
          <cell r="A20610" t="str">
            <v>L09530</v>
          </cell>
          <cell r="I20610">
            <v>80000</v>
          </cell>
        </row>
        <row r="20611">
          <cell r="A20611" t="str">
            <v>L09531</v>
          </cell>
          <cell r="I20611">
            <v>700000</v>
          </cell>
        </row>
        <row r="20612">
          <cell r="A20612" t="str">
            <v>L09533</v>
          </cell>
          <cell r="I20612">
            <v>268000</v>
          </cell>
        </row>
        <row r="20613">
          <cell r="A20613" t="str">
            <v>L09534</v>
          </cell>
          <cell r="I20613">
            <v>139734</v>
          </cell>
        </row>
        <row r="20614">
          <cell r="A20614" t="str">
            <v>L09535</v>
          </cell>
          <cell r="I20614">
            <v>40000</v>
          </cell>
        </row>
        <row r="20615">
          <cell r="A20615" t="str">
            <v>L09538</v>
          </cell>
          <cell r="I20615">
            <v>550774</v>
          </cell>
        </row>
        <row r="20616">
          <cell r="A20616" t="str">
            <v>L09539</v>
          </cell>
          <cell r="I20616">
            <v>210000</v>
          </cell>
        </row>
        <row r="20617">
          <cell r="A20617" t="str">
            <v>L09540</v>
          </cell>
          <cell r="I20617">
            <v>552627</v>
          </cell>
        </row>
        <row r="20618">
          <cell r="A20618" t="str">
            <v>L09541</v>
          </cell>
          <cell r="I20618">
            <v>1056000</v>
          </cell>
        </row>
        <row r="20619">
          <cell r="A20619" t="str">
            <v>L09548</v>
          </cell>
          <cell r="I20619">
            <v>160000</v>
          </cell>
        </row>
        <row r="20620">
          <cell r="A20620" t="str">
            <v>L09549</v>
          </cell>
          <cell r="I20620">
            <v>2700000</v>
          </cell>
        </row>
        <row r="20621">
          <cell r="A20621" t="str">
            <v>L09550</v>
          </cell>
          <cell r="I20621">
            <v>308597</v>
          </cell>
        </row>
        <row r="20622">
          <cell r="A20622" t="str">
            <v>L09551</v>
          </cell>
          <cell r="I20622">
            <v>300000</v>
          </cell>
        </row>
        <row r="20623">
          <cell r="A20623" t="str">
            <v>L09552</v>
          </cell>
          <cell r="I20623">
            <v>50000</v>
          </cell>
        </row>
        <row r="20624">
          <cell r="A20624" t="str">
            <v>L09555</v>
          </cell>
          <cell r="I20624">
            <v>2667734</v>
          </cell>
        </row>
        <row r="20625">
          <cell r="A20625" t="str">
            <v>L09557</v>
          </cell>
          <cell r="I20625">
            <v>572000</v>
          </cell>
        </row>
        <row r="20626">
          <cell r="A20626" t="str">
            <v>L09558</v>
          </cell>
          <cell r="I20626">
            <v>291895</v>
          </cell>
        </row>
        <row r="20627">
          <cell r="A20627" t="str">
            <v>L09559</v>
          </cell>
          <cell r="I20627">
            <v>550000</v>
          </cell>
        </row>
        <row r="20628">
          <cell r="A20628" t="str">
            <v>L09561</v>
          </cell>
          <cell r="I20628">
            <v>181376</v>
          </cell>
        </row>
        <row r="20629">
          <cell r="A20629" t="str">
            <v>L09562</v>
          </cell>
          <cell r="I20629">
            <v>70000</v>
          </cell>
        </row>
        <row r="20630">
          <cell r="A20630" t="str">
            <v>L09565</v>
          </cell>
          <cell r="I20630">
            <v>500000</v>
          </cell>
        </row>
        <row r="20631">
          <cell r="A20631" t="str">
            <v>L09566</v>
          </cell>
          <cell r="I20631">
            <v>100000</v>
          </cell>
        </row>
        <row r="20632">
          <cell r="A20632" t="str">
            <v>L09567</v>
          </cell>
          <cell r="I20632">
            <v>53384</v>
          </cell>
        </row>
        <row r="20633">
          <cell r="A20633" t="str">
            <v>L09568</v>
          </cell>
          <cell r="I20633">
            <v>463405</v>
          </cell>
        </row>
        <row r="20634">
          <cell r="A20634" t="str">
            <v>L09569</v>
          </cell>
          <cell r="I20634">
            <v>170000</v>
          </cell>
        </row>
        <row r="20635">
          <cell r="A20635" t="str">
            <v>L09570</v>
          </cell>
          <cell r="I20635">
            <v>50000</v>
          </cell>
        </row>
        <row r="20636">
          <cell r="A20636" t="str">
            <v>L09572</v>
          </cell>
          <cell r="I20636">
            <v>50000</v>
          </cell>
        </row>
        <row r="20637">
          <cell r="A20637" t="str">
            <v>L09574</v>
          </cell>
          <cell r="I20637">
            <v>45000</v>
          </cell>
        </row>
        <row r="20638">
          <cell r="A20638" t="str">
            <v>L09575</v>
          </cell>
          <cell r="I20638">
            <v>450000</v>
          </cell>
        </row>
        <row r="20639">
          <cell r="A20639" t="str">
            <v>L09576</v>
          </cell>
          <cell r="I20639">
            <v>316349</v>
          </cell>
        </row>
        <row r="20640">
          <cell r="A20640" t="str">
            <v>L09578</v>
          </cell>
          <cell r="I20640">
            <v>400000</v>
          </cell>
        </row>
        <row r="20641">
          <cell r="A20641" t="str">
            <v>L09580</v>
          </cell>
          <cell r="I20641">
            <v>414490</v>
          </cell>
        </row>
        <row r="20642">
          <cell r="A20642" t="str">
            <v>L09581</v>
          </cell>
          <cell r="I20642">
            <v>215929</v>
          </cell>
        </row>
        <row r="20643">
          <cell r="A20643" t="str">
            <v>L09582</v>
          </cell>
          <cell r="I20643">
            <v>50000</v>
          </cell>
        </row>
        <row r="20644">
          <cell r="A20644" t="str">
            <v>L09583</v>
          </cell>
          <cell r="I20644">
            <v>231000</v>
          </cell>
        </row>
        <row r="20645">
          <cell r="A20645" t="str">
            <v>L09584</v>
          </cell>
          <cell r="I20645">
            <v>25000</v>
          </cell>
        </row>
        <row r="20646">
          <cell r="A20646" t="str">
            <v>L09585</v>
          </cell>
          <cell r="I20646">
            <v>619755</v>
          </cell>
        </row>
        <row r="20647">
          <cell r="A20647" t="str">
            <v>L09586</v>
          </cell>
          <cell r="I20647">
            <v>100000</v>
          </cell>
        </row>
        <row r="20648">
          <cell r="A20648" t="str">
            <v>L09587</v>
          </cell>
          <cell r="I20648">
            <v>200000</v>
          </cell>
        </row>
        <row r="20649">
          <cell r="A20649" t="str">
            <v>L09588</v>
          </cell>
          <cell r="I20649">
            <v>150000</v>
          </cell>
        </row>
        <row r="20650">
          <cell r="A20650" t="str">
            <v>L09591</v>
          </cell>
          <cell r="I20650">
            <v>70000</v>
          </cell>
        </row>
        <row r="20651">
          <cell r="A20651" t="str">
            <v>L09592</v>
          </cell>
          <cell r="I20651">
            <v>60000</v>
          </cell>
        </row>
        <row r="20652">
          <cell r="A20652" t="str">
            <v>L09593</v>
          </cell>
          <cell r="I20652">
            <v>880000</v>
          </cell>
        </row>
        <row r="20653">
          <cell r="A20653" t="str">
            <v>L09594</v>
          </cell>
          <cell r="I20653">
            <v>1800000</v>
          </cell>
        </row>
        <row r="20654">
          <cell r="A20654" t="str">
            <v>L09595</v>
          </cell>
          <cell r="I20654">
            <v>100000</v>
          </cell>
        </row>
        <row r="20655">
          <cell r="A20655" t="str">
            <v>L09596</v>
          </cell>
          <cell r="I20655">
            <v>30000</v>
          </cell>
        </row>
        <row r="20656">
          <cell r="A20656" t="str">
            <v>L09599</v>
          </cell>
          <cell r="I20656">
            <v>150000</v>
          </cell>
        </row>
        <row r="20657">
          <cell r="A20657" t="str">
            <v>L09600</v>
          </cell>
          <cell r="I20657">
            <v>180000</v>
          </cell>
        </row>
        <row r="20658">
          <cell r="A20658" t="str">
            <v>L09601</v>
          </cell>
          <cell r="I20658">
            <v>600000</v>
          </cell>
        </row>
        <row r="20659">
          <cell r="A20659" t="str">
            <v>L09603</v>
          </cell>
          <cell r="I20659">
            <v>225000</v>
          </cell>
        </row>
        <row r="20660">
          <cell r="A20660" t="str">
            <v>L09604</v>
          </cell>
          <cell r="I20660">
            <v>458502</v>
          </cell>
        </row>
        <row r="20661">
          <cell r="A20661" t="str">
            <v>L09608</v>
          </cell>
          <cell r="I20661">
            <v>700000</v>
          </cell>
        </row>
        <row r="20662">
          <cell r="A20662" t="str">
            <v>L09609</v>
          </cell>
          <cell r="I20662">
            <v>500000</v>
          </cell>
        </row>
        <row r="20663">
          <cell r="A20663" t="str">
            <v>L09610</v>
          </cell>
          <cell r="I20663">
            <v>1820000</v>
          </cell>
        </row>
        <row r="20664">
          <cell r="A20664" t="str">
            <v>L09612</v>
          </cell>
          <cell r="I20664">
            <v>321000</v>
          </cell>
        </row>
        <row r="20665">
          <cell r="A20665" t="str">
            <v>L09613</v>
          </cell>
          <cell r="I20665">
            <v>70000</v>
          </cell>
        </row>
        <row r="20666">
          <cell r="A20666" t="str">
            <v>L09614</v>
          </cell>
          <cell r="I20666">
            <v>70000</v>
          </cell>
        </row>
        <row r="20667">
          <cell r="A20667" t="str">
            <v>L09615</v>
          </cell>
          <cell r="I20667">
            <v>100000</v>
          </cell>
        </row>
        <row r="20668">
          <cell r="A20668" t="str">
            <v>L09616</v>
          </cell>
          <cell r="I20668">
            <v>110271</v>
          </cell>
        </row>
        <row r="20669">
          <cell r="A20669" t="str">
            <v>L09617</v>
          </cell>
          <cell r="I20669">
            <v>300000</v>
          </cell>
        </row>
        <row r="20670">
          <cell r="A20670" t="str">
            <v>L09618</v>
          </cell>
          <cell r="I20670">
            <v>438934</v>
          </cell>
        </row>
        <row r="20671">
          <cell r="A20671" t="str">
            <v>L09619</v>
          </cell>
          <cell r="I20671">
            <v>700000</v>
          </cell>
        </row>
        <row r="20672">
          <cell r="A20672" t="str">
            <v>L09621</v>
          </cell>
          <cell r="I20672">
            <v>100000</v>
          </cell>
        </row>
        <row r="20673">
          <cell r="A20673" t="str">
            <v>L09622</v>
          </cell>
          <cell r="I20673">
            <v>803000</v>
          </cell>
        </row>
        <row r="20674">
          <cell r="A20674" t="str">
            <v>L09623</v>
          </cell>
          <cell r="I20674">
            <v>1490500</v>
          </cell>
        </row>
        <row r="20675">
          <cell r="A20675" t="str">
            <v>L09625</v>
          </cell>
          <cell r="I20675">
            <v>325917</v>
          </cell>
        </row>
        <row r="20676">
          <cell r="A20676" t="str">
            <v>L09628</v>
          </cell>
          <cell r="I20676">
            <v>115006</v>
          </cell>
        </row>
        <row r="20677">
          <cell r="A20677" t="str">
            <v>L09629</v>
          </cell>
          <cell r="I20677">
            <v>577457</v>
          </cell>
        </row>
        <row r="20678">
          <cell r="A20678" t="str">
            <v>L09632</v>
          </cell>
          <cell r="I20678">
            <v>470160</v>
          </cell>
        </row>
        <row r="20679">
          <cell r="A20679" t="str">
            <v>L09633</v>
          </cell>
          <cell r="I20679">
            <v>20000</v>
          </cell>
        </row>
        <row r="20680">
          <cell r="A20680" t="str">
            <v>L09634</v>
          </cell>
          <cell r="I20680">
            <v>115525</v>
          </cell>
        </row>
        <row r="20681">
          <cell r="A20681" t="str">
            <v>L09636</v>
          </cell>
          <cell r="I20681">
            <v>364500</v>
          </cell>
        </row>
        <row r="20682">
          <cell r="A20682" t="str">
            <v>L09638</v>
          </cell>
          <cell r="I20682">
            <v>50000</v>
          </cell>
        </row>
        <row r="20683">
          <cell r="A20683" t="str">
            <v>L09643</v>
          </cell>
          <cell r="I20683">
            <v>250000</v>
          </cell>
        </row>
        <row r="20684">
          <cell r="A20684" t="str">
            <v>L09644</v>
          </cell>
          <cell r="I20684">
            <v>387000</v>
          </cell>
        </row>
        <row r="20685">
          <cell r="A20685" t="str">
            <v>L09645</v>
          </cell>
          <cell r="I20685">
            <v>190000</v>
          </cell>
        </row>
        <row r="20686">
          <cell r="A20686" t="str">
            <v>L09646</v>
          </cell>
          <cell r="I20686">
            <v>300000</v>
          </cell>
        </row>
        <row r="20687">
          <cell r="A20687" t="str">
            <v>L09647</v>
          </cell>
          <cell r="I20687">
            <v>150000</v>
          </cell>
        </row>
        <row r="20688">
          <cell r="A20688" t="str">
            <v>L09650</v>
          </cell>
          <cell r="I20688">
            <v>30000</v>
          </cell>
        </row>
        <row r="20689">
          <cell r="A20689" t="str">
            <v>L09651</v>
          </cell>
          <cell r="I20689">
            <v>200000</v>
          </cell>
        </row>
        <row r="20690">
          <cell r="A20690" t="str">
            <v>L09652</v>
          </cell>
          <cell r="I20690">
            <v>386356</v>
          </cell>
        </row>
        <row r="20691">
          <cell r="A20691" t="str">
            <v>L09653</v>
          </cell>
          <cell r="I20691">
            <v>300000</v>
          </cell>
        </row>
        <row r="20692">
          <cell r="A20692" t="str">
            <v>L09654</v>
          </cell>
          <cell r="I20692">
            <v>16543</v>
          </cell>
        </row>
        <row r="20693">
          <cell r="A20693" t="str">
            <v>L09655</v>
          </cell>
          <cell r="I20693">
            <v>404543</v>
          </cell>
        </row>
        <row r="20694">
          <cell r="A20694" t="str">
            <v>L09656</v>
          </cell>
          <cell r="I20694">
            <v>300000</v>
          </cell>
        </row>
        <row r="20695">
          <cell r="A20695" t="str">
            <v>L09657</v>
          </cell>
          <cell r="I20695">
            <v>350000</v>
          </cell>
        </row>
        <row r="20696">
          <cell r="A20696" t="str">
            <v>L09658</v>
          </cell>
          <cell r="I20696">
            <v>476915</v>
          </cell>
        </row>
        <row r="20697">
          <cell r="A20697" t="str">
            <v>L09659</v>
          </cell>
          <cell r="I20697">
            <v>1707733.34</v>
          </cell>
        </row>
        <row r="20698">
          <cell r="A20698" t="str">
            <v>L09660</v>
          </cell>
          <cell r="I20698">
            <v>989496</v>
          </cell>
        </row>
        <row r="20699">
          <cell r="A20699" t="str">
            <v>L09661</v>
          </cell>
          <cell r="I20699">
            <v>22583</v>
          </cell>
        </row>
        <row r="20700">
          <cell r="A20700" t="str">
            <v>L09662</v>
          </cell>
          <cell r="I20700">
            <v>200000</v>
          </cell>
        </row>
        <row r="20701">
          <cell r="A20701" t="str">
            <v>L09666</v>
          </cell>
          <cell r="I20701">
            <v>437000</v>
          </cell>
        </row>
        <row r="20702">
          <cell r="A20702" t="str">
            <v>L09667</v>
          </cell>
          <cell r="I20702">
            <v>480000</v>
          </cell>
        </row>
        <row r="20703">
          <cell r="A20703" t="str">
            <v>L09668</v>
          </cell>
          <cell r="I20703">
            <v>924000</v>
          </cell>
        </row>
        <row r="20704">
          <cell r="A20704" t="str">
            <v>L09669</v>
          </cell>
          <cell r="I20704">
            <v>286055</v>
          </cell>
        </row>
        <row r="20705">
          <cell r="A20705" t="str">
            <v>L09670</v>
          </cell>
          <cell r="I20705">
            <v>30000</v>
          </cell>
        </row>
        <row r="20706">
          <cell r="A20706" t="str">
            <v>L09671</v>
          </cell>
          <cell r="I20706">
            <v>550000</v>
          </cell>
        </row>
        <row r="20707">
          <cell r="A20707" t="str">
            <v>L09672</v>
          </cell>
          <cell r="I20707">
            <v>129067</v>
          </cell>
        </row>
        <row r="20708">
          <cell r="A20708" t="str">
            <v>L09679</v>
          </cell>
          <cell r="I20708">
            <v>350000</v>
          </cell>
        </row>
        <row r="20709">
          <cell r="A20709" t="str">
            <v>L09743</v>
          </cell>
          <cell r="I20709">
            <v>30000</v>
          </cell>
        </row>
        <row r="20710">
          <cell r="A20710" t="str">
            <v>L09764</v>
          </cell>
          <cell r="I20710">
            <v>534400</v>
          </cell>
        </row>
        <row r="20711">
          <cell r="A20711" t="str">
            <v>L09771</v>
          </cell>
          <cell r="I20711">
            <v>70000</v>
          </cell>
        </row>
        <row r="20712">
          <cell r="A20712" t="str">
            <v>L09788</v>
          </cell>
          <cell r="I20712">
            <v>370000</v>
          </cell>
        </row>
        <row r="20713">
          <cell r="A20713" t="str">
            <v>L09800</v>
          </cell>
          <cell r="I20713">
            <v>220000</v>
          </cell>
        </row>
        <row r="20714">
          <cell r="A20714" t="str">
            <v>L09825</v>
          </cell>
          <cell r="I20714">
            <v>2997000</v>
          </cell>
        </row>
        <row r="20715">
          <cell r="A20715" t="str">
            <v>L09832</v>
          </cell>
          <cell r="I20715">
            <v>300000</v>
          </cell>
        </row>
        <row r="20716">
          <cell r="A20716" t="str">
            <v>L09869</v>
          </cell>
          <cell r="I20716">
            <v>300000</v>
          </cell>
        </row>
        <row r="20717">
          <cell r="A20717" t="str">
            <v>L09872</v>
          </cell>
          <cell r="I20717">
            <v>214400</v>
          </cell>
        </row>
        <row r="20718">
          <cell r="A20718" t="str">
            <v>L09875</v>
          </cell>
          <cell r="I20718">
            <v>0</v>
          </cell>
        </row>
        <row r="20719">
          <cell r="A20719" t="str">
            <v>L09889</v>
          </cell>
          <cell r="I20719">
            <v>700000</v>
          </cell>
        </row>
        <row r="20720">
          <cell r="A20720" t="str">
            <v>L20672</v>
          </cell>
          <cell r="I20720">
            <v>114000</v>
          </cell>
        </row>
        <row r="20721">
          <cell r="A20721" t="str">
            <v>L20673</v>
          </cell>
          <cell r="I20721">
            <v>150000</v>
          </cell>
        </row>
        <row r="20722">
          <cell r="A20722" t="str">
            <v>L20674</v>
          </cell>
          <cell r="I20722">
            <v>600000</v>
          </cell>
        </row>
        <row r="20723">
          <cell r="A20723" t="str">
            <v>L20677</v>
          </cell>
          <cell r="I20723">
            <v>2765000</v>
          </cell>
        </row>
        <row r="20724">
          <cell r="A20724" t="str">
            <v>L20678</v>
          </cell>
          <cell r="I20724">
            <v>120000</v>
          </cell>
        </row>
        <row r="20725">
          <cell r="A20725" t="str">
            <v>L20680</v>
          </cell>
          <cell r="I20725">
            <v>50000</v>
          </cell>
        </row>
        <row r="20726">
          <cell r="A20726" t="str">
            <v>L20681</v>
          </cell>
          <cell r="I20726">
            <v>2000000</v>
          </cell>
        </row>
        <row r="20727">
          <cell r="A20727" t="str">
            <v>L20682</v>
          </cell>
          <cell r="I20727">
            <v>700000</v>
          </cell>
        </row>
        <row r="20728">
          <cell r="A20728" t="str">
            <v>L20686</v>
          </cell>
          <cell r="I20728">
            <v>350000</v>
          </cell>
        </row>
        <row r="20729">
          <cell r="A20729" t="str">
            <v>L20687</v>
          </cell>
          <cell r="I20729">
            <v>300000</v>
          </cell>
        </row>
        <row r="20730">
          <cell r="A20730" t="str">
            <v>L20688</v>
          </cell>
          <cell r="I20730">
            <v>105000</v>
          </cell>
        </row>
        <row r="20731">
          <cell r="A20731" t="str">
            <v>L20690</v>
          </cell>
          <cell r="I20731">
            <v>114747</v>
          </cell>
        </row>
        <row r="20732">
          <cell r="A20732" t="str">
            <v>L20691</v>
          </cell>
          <cell r="I20732">
            <v>668052</v>
          </cell>
        </row>
        <row r="20733">
          <cell r="A20733" t="str">
            <v>L20692</v>
          </cell>
          <cell r="I20733">
            <v>552999</v>
          </cell>
        </row>
        <row r="20734">
          <cell r="A20734" t="str">
            <v>L20694</v>
          </cell>
          <cell r="I20734">
            <v>20000</v>
          </cell>
        </row>
        <row r="20735">
          <cell r="A20735" t="str">
            <v>L20695</v>
          </cell>
          <cell r="I20735">
            <v>534400</v>
          </cell>
        </row>
        <row r="20736">
          <cell r="A20736" t="str">
            <v>L20697</v>
          </cell>
          <cell r="I20736">
            <v>102195</v>
          </cell>
        </row>
        <row r="20737">
          <cell r="A20737" t="str">
            <v>L20700</v>
          </cell>
          <cell r="I20737">
            <v>135000</v>
          </cell>
        </row>
        <row r="20738">
          <cell r="A20738" t="str">
            <v>L20701</v>
          </cell>
          <cell r="I20738">
            <v>180000</v>
          </cell>
        </row>
        <row r="20739">
          <cell r="A20739" t="str">
            <v>L20703</v>
          </cell>
          <cell r="I20739">
            <v>2134401</v>
          </cell>
        </row>
        <row r="20740">
          <cell r="A20740" t="str">
            <v>L20705</v>
          </cell>
          <cell r="I20740">
            <v>70000</v>
          </cell>
        </row>
        <row r="20741">
          <cell r="A20741" t="str">
            <v>L20706</v>
          </cell>
          <cell r="I20741">
            <v>335000</v>
          </cell>
        </row>
        <row r="20742">
          <cell r="A20742" t="str">
            <v>L20708</v>
          </cell>
          <cell r="I20742">
            <v>275000</v>
          </cell>
        </row>
        <row r="20743">
          <cell r="A20743" t="str">
            <v>L20710</v>
          </cell>
          <cell r="I20743">
            <v>432000</v>
          </cell>
        </row>
        <row r="20744">
          <cell r="A20744" t="str">
            <v>L20711</v>
          </cell>
          <cell r="I20744">
            <v>50000</v>
          </cell>
        </row>
        <row r="20745">
          <cell r="A20745" t="str">
            <v>L20712</v>
          </cell>
          <cell r="I20745">
            <v>448000</v>
          </cell>
        </row>
        <row r="20746">
          <cell r="A20746" t="str">
            <v>L20715</v>
          </cell>
          <cell r="I20746">
            <v>250000</v>
          </cell>
        </row>
        <row r="20747">
          <cell r="A20747" t="str">
            <v>L20716</v>
          </cell>
          <cell r="I20747">
            <v>100000</v>
          </cell>
        </row>
        <row r="20748">
          <cell r="A20748" t="str">
            <v>L20719</v>
          </cell>
          <cell r="I20748">
            <v>1000000</v>
          </cell>
        </row>
        <row r="20749">
          <cell r="A20749" t="str">
            <v>L20720</v>
          </cell>
          <cell r="I20749">
            <v>150000</v>
          </cell>
        </row>
        <row r="20750">
          <cell r="A20750" t="str">
            <v>L20722</v>
          </cell>
          <cell r="I20750">
            <v>130000</v>
          </cell>
        </row>
        <row r="20751">
          <cell r="A20751" t="str">
            <v>L20725</v>
          </cell>
          <cell r="I20751">
            <v>330000</v>
          </cell>
        </row>
        <row r="20752">
          <cell r="A20752" t="str">
            <v>L20727</v>
          </cell>
          <cell r="I20752">
            <v>272435</v>
          </cell>
        </row>
        <row r="20753">
          <cell r="A20753" t="str">
            <v>L20728</v>
          </cell>
          <cell r="I20753">
            <v>120000</v>
          </cell>
        </row>
        <row r="20754">
          <cell r="A20754" t="str">
            <v>L20729</v>
          </cell>
          <cell r="I20754">
            <v>435400</v>
          </cell>
        </row>
        <row r="20755">
          <cell r="A20755" t="str">
            <v>L20730</v>
          </cell>
          <cell r="I20755">
            <v>30000</v>
          </cell>
        </row>
        <row r="20756">
          <cell r="A20756" t="str">
            <v>L20732</v>
          </cell>
          <cell r="I20756">
            <v>80000</v>
          </cell>
        </row>
        <row r="20757">
          <cell r="A20757" t="str">
            <v>L20733</v>
          </cell>
          <cell r="I20757">
            <v>1325000</v>
          </cell>
        </row>
        <row r="20758">
          <cell r="A20758" t="str">
            <v>L20734</v>
          </cell>
          <cell r="I20758">
            <v>83676</v>
          </cell>
        </row>
        <row r="20759">
          <cell r="A20759" t="str">
            <v>L20735</v>
          </cell>
          <cell r="I20759">
            <v>255233</v>
          </cell>
        </row>
        <row r="20760">
          <cell r="A20760" t="str">
            <v>L20736</v>
          </cell>
          <cell r="I20760">
            <v>2507902</v>
          </cell>
        </row>
        <row r="20761">
          <cell r="A20761" t="str">
            <v>L20737</v>
          </cell>
          <cell r="I20761">
            <v>1102453</v>
          </cell>
        </row>
        <row r="20762">
          <cell r="A20762" t="str">
            <v>L20738</v>
          </cell>
          <cell r="I20762">
            <v>150000</v>
          </cell>
        </row>
        <row r="20763">
          <cell r="A20763" t="str">
            <v>L20739</v>
          </cell>
          <cell r="I20763">
            <v>563724</v>
          </cell>
        </row>
        <row r="20764">
          <cell r="A20764" t="str">
            <v>L20740</v>
          </cell>
          <cell r="I20764">
            <v>50000</v>
          </cell>
        </row>
        <row r="20765">
          <cell r="A20765" t="str">
            <v>L20741</v>
          </cell>
          <cell r="I20765">
            <v>399775</v>
          </cell>
        </row>
        <row r="20766">
          <cell r="A20766" t="str">
            <v>L20743</v>
          </cell>
          <cell r="I20766">
            <v>499108</v>
          </cell>
        </row>
        <row r="20767">
          <cell r="A20767" t="str">
            <v>L20746</v>
          </cell>
          <cell r="I20767">
            <v>687575</v>
          </cell>
        </row>
        <row r="20768">
          <cell r="A20768" t="str">
            <v>L20748</v>
          </cell>
          <cell r="I20768">
            <v>932442</v>
          </cell>
        </row>
        <row r="20769">
          <cell r="A20769" t="str">
            <v>L20749</v>
          </cell>
          <cell r="I20769">
            <v>400000</v>
          </cell>
        </row>
        <row r="20770">
          <cell r="A20770" t="str">
            <v>L20753</v>
          </cell>
          <cell r="I20770">
            <v>854401</v>
          </cell>
        </row>
        <row r="20771">
          <cell r="A20771" t="str">
            <v>L20754</v>
          </cell>
          <cell r="I20771">
            <v>570219</v>
          </cell>
        </row>
        <row r="20772">
          <cell r="A20772" t="str">
            <v>L20755</v>
          </cell>
          <cell r="I20772">
            <v>45000</v>
          </cell>
        </row>
        <row r="20773">
          <cell r="A20773" t="str">
            <v>L20760</v>
          </cell>
          <cell r="I20773">
            <v>200000</v>
          </cell>
        </row>
        <row r="20774">
          <cell r="A20774" t="str">
            <v>L20762</v>
          </cell>
          <cell r="I20774">
            <v>600000</v>
          </cell>
        </row>
        <row r="20775">
          <cell r="A20775" t="str">
            <v>L20763</v>
          </cell>
          <cell r="I20775">
            <v>60000</v>
          </cell>
        </row>
        <row r="20776">
          <cell r="A20776" t="str">
            <v>L20765</v>
          </cell>
          <cell r="I20776">
            <v>40000</v>
          </cell>
        </row>
        <row r="20777">
          <cell r="A20777" t="str">
            <v>L20766</v>
          </cell>
          <cell r="I20777">
            <v>893111</v>
          </cell>
        </row>
        <row r="20778">
          <cell r="A20778" t="str">
            <v>L20767</v>
          </cell>
          <cell r="I20778">
            <v>629082</v>
          </cell>
        </row>
        <row r="20779">
          <cell r="A20779" t="str">
            <v>L20768</v>
          </cell>
          <cell r="I20779">
            <v>30000</v>
          </cell>
        </row>
        <row r="20780">
          <cell r="A20780" t="str">
            <v>L20769</v>
          </cell>
          <cell r="I20780">
            <v>571852</v>
          </cell>
        </row>
        <row r="20781">
          <cell r="A20781" t="str">
            <v>L20770</v>
          </cell>
          <cell r="I20781">
            <v>100000</v>
          </cell>
        </row>
        <row r="20782">
          <cell r="A20782" t="str">
            <v>L20772</v>
          </cell>
          <cell r="I20782">
            <v>310000</v>
          </cell>
        </row>
        <row r="20783">
          <cell r="A20783" t="str">
            <v>L20773</v>
          </cell>
          <cell r="I20783">
            <v>1000000</v>
          </cell>
        </row>
        <row r="20784">
          <cell r="A20784" t="str">
            <v>L20774</v>
          </cell>
          <cell r="I20784">
            <v>40000</v>
          </cell>
        </row>
        <row r="20785">
          <cell r="A20785" t="str">
            <v>L20775</v>
          </cell>
          <cell r="I20785">
            <v>210000</v>
          </cell>
        </row>
        <row r="20786">
          <cell r="A20786" t="str">
            <v>L20776</v>
          </cell>
          <cell r="I20786">
            <v>240000</v>
          </cell>
        </row>
        <row r="20787">
          <cell r="A20787" t="str">
            <v>L20777</v>
          </cell>
          <cell r="I20787">
            <v>4000000</v>
          </cell>
        </row>
        <row r="20788">
          <cell r="A20788" t="str">
            <v>L20778</v>
          </cell>
          <cell r="I20788">
            <v>972610</v>
          </cell>
        </row>
        <row r="20789">
          <cell r="A20789" t="str">
            <v>L20779</v>
          </cell>
          <cell r="I20789">
            <v>600000</v>
          </cell>
        </row>
        <row r="20790">
          <cell r="A20790" t="str">
            <v>L20781</v>
          </cell>
          <cell r="I20790">
            <v>50000</v>
          </cell>
        </row>
        <row r="20791">
          <cell r="A20791" t="str">
            <v>L20782</v>
          </cell>
          <cell r="I20791">
            <v>50000</v>
          </cell>
        </row>
        <row r="20792">
          <cell r="A20792" t="str">
            <v>L20783</v>
          </cell>
          <cell r="I20792">
            <v>851900</v>
          </cell>
        </row>
        <row r="20793">
          <cell r="A20793" t="str">
            <v>L20784</v>
          </cell>
          <cell r="I20793">
            <v>163301</v>
          </cell>
        </row>
        <row r="20794">
          <cell r="A20794" t="str">
            <v>L20785</v>
          </cell>
          <cell r="I20794">
            <v>220000</v>
          </cell>
        </row>
        <row r="20795">
          <cell r="A20795" t="str">
            <v>L20786</v>
          </cell>
          <cell r="I20795">
            <v>18821688</v>
          </cell>
        </row>
        <row r="20796">
          <cell r="A20796" t="str">
            <v>L20787</v>
          </cell>
          <cell r="I20796">
            <v>700000</v>
          </cell>
        </row>
        <row r="20797">
          <cell r="A20797" t="str">
            <v>L20788</v>
          </cell>
          <cell r="I20797">
            <v>500000</v>
          </cell>
        </row>
        <row r="20798">
          <cell r="A20798" t="str">
            <v>L20789</v>
          </cell>
          <cell r="I20798">
            <v>100000</v>
          </cell>
        </row>
        <row r="20799">
          <cell r="A20799" t="str">
            <v>L20791</v>
          </cell>
          <cell r="I20799">
            <v>150000</v>
          </cell>
        </row>
        <row r="20800">
          <cell r="A20800" t="str">
            <v>L20792</v>
          </cell>
          <cell r="I20800">
            <v>229000</v>
          </cell>
        </row>
        <row r="20801">
          <cell r="A20801" t="str">
            <v>L20793</v>
          </cell>
          <cell r="I20801">
            <v>200000</v>
          </cell>
        </row>
        <row r="20802">
          <cell r="A20802" t="str">
            <v>L20794</v>
          </cell>
          <cell r="I20802">
            <v>300000</v>
          </cell>
        </row>
        <row r="20803">
          <cell r="A20803" t="str">
            <v>L20795</v>
          </cell>
          <cell r="I20803">
            <v>990000</v>
          </cell>
        </row>
        <row r="20804">
          <cell r="A20804" t="str">
            <v>L20796</v>
          </cell>
          <cell r="I20804">
            <v>200000</v>
          </cell>
        </row>
        <row r="20805">
          <cell r="A20805" t="str">
            <v>L20797</v>
          </cell>
          <cell r="I20805">
            <v>60000</v>
          </cell>
        </row>
        <row r="20806">
          <cell r="A20806" t="str">
            <v>L20799</v>
          </cell>
          <cell r="I20806">
            <v>1173000</v>
          </cell>
        </row>
        <row r="20807">
          <cell r="A20807" t="str">
            <v>L20800</v>
          </cell>
          <cell r="I20807">
            <v>300000</v>
          </cell>
        </row>
        <row r="20808">
          <cell r="A20808" t="str">
            <v>L20806</v>
          </cell>
          <cell r="I20808">
            <v>600980</v>
          </cell>
        </row>
        <row r="20809">
          <cell r="A20809" t="str">
            <v>L20811</v>
          </cell>
          <cell r="I20809">
            <v>300000</v>
          </cell>
        </row>
        <row r="20810">
          <cell r="A20810" t="str">
            <v>L20812</v>
          </cell>
          <cell r="I20810">
            <v>100000</v>
          </cell>
        </row>
        <row r="20811">
          <cell r="A20811" t="str">
            <v>L20814</v>
          </cell>
          <cell r="I20811">
            <v>401463</v>
          </cell>
        </row>
        <row r="20812">
          <cell r="A20812" t="str">
            <v>L20815</v>
          </cell>
          <cell r="I20812">
            <v>30000</v>
          </cell>
        </row>
        <row r="20813">
          <cell r="A20813" t="str">
            <v>L20817</v>
          </cell>
          <cell r="I20813">
            <v>217679.8</v>
          </cell>
        </row>
        <row r="20814">
          <cell r="A20814" t="str">
            <v>L20818</v>
          </cell>
          <cell r="I20814">
            <v>96586</v>
          </cell>
        </row>
        <row r="20815">
          <cell r="A20815" t="str">
            <v>L20821</v>
          </cell>
          <cell r="I20815">
            <v>150000</v>
          </cell>
        </row>
        <row r="20816">
          <cell r="A20816" t="str">
            <v>L20822</v>
          </cell>
          <cell r="I20816">
            <v>286000</v>
          </cell>
        </row>
        <row r="20817">
          <cell r="A20817" t="str">
            <v>L20827</v>
          </cell>
          <cell r="I20817">
            <v>500000</v>
          </cell>
        </row>
        <row r="20818">
          <cell r="A20818" t="str">
            <v>L20828</v>
          </cell>
          <cell r="I20818">
            <v>50000</v>
          </cell>
        </row>
        <row r="20819">
          <cell r="A20819" t="str">
            <v>L20829</v>
          </cell>
          <cell r="I20819">
            <v>130790</v>
          </cell>
        </row>
        <row r="20820">
          <cell r="A20820" t="str">
            <v>L20830</v>
          </cell>
          <cell r="I20820">
            <v>300000</v>
          </cell>
        </row>
        <row r="20821">
          <cell r="A20821" t="str">
            <v>L20831</v>
          </cell>
          <cell r="I20821">
            <v>488372</v>
          </cell>
        </row>
        <row r="20822">
          <cell r="A20822" t="str">
            <v>L20832</v>
          </cell>
          <cell r="I20822">
            <v>1000000</v>
          </cell>
        </row>
        <row r="20823">
          <cell r="A20823" t="str">
            <v>L20835</v>
          </cell>
          <cell r="I20823">
            <v>50000</v>
          </cell>
        </row>
        <row r="20824">
          <cell r="A20824" t="str">
            <v>L20838</v>
          </cell>
          <cell r="I20824">
            <v>100000</v>
          </cell>
        </row>
        <row r="20825">
          <cell r="A20825" t="str">
            <v>L20839</v>
          </cell>
          <cell r="I20825">
            <v>1540000</v>
          </cell>
        </row>
        <row r="20826">
          <cell r="A20826" t="str">
            <v>L20841</v>
          </cell>
          <cell r="I20826">
            <v>300000</v>
          </cell>
        </row>
        <row r="20827">
          <cell r="A20827" t="str">
            <v>L20842</v>
          </cell>
          <cell r="I20827">
            <v>300000</v>
          </cell>
        </row>
        <row r="20828">
          <cell r="A20828" t="str">
            <v>L20844</v>
          </cell>
          <cell r="I20828">
            <v>500000</v>
          </cell>
        </row>
        <row r="20829">
          <cell r="A20829" t="str">
            <v>L20849</v>
          </cell>
          <cell r="I20829">
            <v>100000</v>
          </cell>
        </row>
        <row r="20830">
          <cell r="A20830" t="str">
            <v>L20850</v>
          </cell>
          <cell r="I20830">
            <v>40000</v>
          </cell>
        </row>
        <row r="20831">
          <cell r="A20831" t="str">
            <v>L20851</v>
          </cell>
          <cell r="I20831">
            <v>350000</v>
          </cell>
        </row>
        <row r="20832">
          <cell r="A20832" t="str">
            <v>L20852</v>
          </cell>
          <cell r="I20832">
            <v>725000</v>
          </cell>
        </row>
        <row r="20833">
          <cell r="A20833" t="str">
            <v>L20853</v>
          </cell>
          <cell r="I20833">
            <v>1067734</v>
          </cell>
        </row>
        <row r="20834">
          <cell r="A20834" t="str">
            <v>L20854</v>
          </cell>
          <cell r="I20834">
            <v>2480179</v>
          </cell>
        </row>
        <row r="20835">
          <cell r="A20835" t="str">
            <v>L20856</v>
          </cell>
          <cell r="I20835">
            <v>587033</v>
          </cell>
        </row>
        <row r="20836">
          <cell r="A20836" t="str">
            <v>L20857</v>
          </cell>
          <cell r="I20836">
            <v>650000</v>
          </cell>
        </row>
        <row r="20837">
          <cell r="A20837" t="str">
            <v>L20858</v>
          </cell>
          <cell r="I20837">
            <v>400058</v>
          </cell>
        </row>
        <row r="20838">
          <cell r="A20838" t="str">
            <v>L20859</v>
          </cell>
          <cell r="I20838">
            <v>381409</v>
          </cell>
        </row>
        <row r="20839">
          <cell r="A20839" t="str">
            <v>L20861</v>
          </cell>
          <cell r="I20839">
            <v>30000</v>
          </cell>
        </row>
        <row r="20840">
          <cell r="A20840" t="str">
            <v>L20862</v>
          </cell>
          <cell r="I20840">
            <v>1000000</v>
          </cell>
        </row>
        <row r="20841">
          <cell r="A20841" t="str">
            <v>L20864</v>
          </cell>
          <cell r="I20841">
            <v>300000</v>
          </cell>
        </row>
        <row r="20842">
          <cell r="A20842" t="str">
            <v>L20865</v>
          </cell>
          <cell r="I20842">
            <v>12801067</v>
          </cell>
        </row>
        <row r="20843">
          <cell r="A20843" t="str">
            <v>L20867</v>
          </cell>
          <cell r="I20843">
            <v>340149</v>
          </cell>
        </row>
        <row r="20844">
          <cell r="A20844" t="str">
            <v>L20869</v>
          </cell>
          <cell r="I20844">
            <v>369878</v>
          </cell>
        </row>
        <row r="20845">
          <cell r="A20845" t="str">
            <v>L20870</v>
          </cell>
          <cell r="I20845">
            <v>3204267</v>
          </cell>
        </row>
        <row r="20846">
          <cell r="A20846" t="str">
            <v>L20871</v>
          </cell>
          <cell r="I20846">
            <v>50000</v>
          </cell>
        </row>
        <row r="20847">
          <cell r="A20847" t="str">
            <v>L20872</v>
          </cell>
          <cell r="I20847">
            <v>100000</v>
          </cell>
        </row>
        <row r="20848">
          <cell r="A20848" t="str">
            <v>L20873</v>
          </cell>
          <cell r="I20848">
            <v>465000</v>
          </cell>
        </row>
        <row r="20849">
          <cell r="A20849" t="str">
            <v>L20875</v>
          </cell>
          <cell r="I20849">
            <v>250000</v>
          </cell>
        </row>
        <row r="20850">
          <cell r="A20850" t="str">
            <v>L20877</v>
          </cell>
          <cell r="I20850">
            <v>752441</v>
          </cell>
        </row>
        <row r="20851">
          <cell r="A20851" t="str">
            <v>L20878</v>
          </cell>
          <cell r="I20851">
            <v>250000</v>
          </cell>
        </row>
        <row r="20852">
          <cell r="A20852" t="str">
            <v>L20879</v>
          </cell>
          <cell r="I20852">
            <v>500000</v>
          </cell>
        </row>
        <row r="20853">
          <cell r="A20853" t="str">
            <v>L20880</v>
          </cell>
          <cell r="I20853">
            <v>400000</v>
          </cell>
        </row>
        <row r="20854">
          <cell r="A20854" t="str">
            <v>L20881</v>
          </cell>
          <cell r="I20854">
            <v>249732</v>
          </cell>
        </row>
        <row r="20855">
          <cell r="A20855" t="str">
            <v>L20882</v>
          </cell>
          <cell r="I20855">
            <v>150000</v>
          </cell>
        </row>
        <row r="20856">
          <cell r="A20856" t="str">
            <v>L20885</v>
          </cell>
          <cell r="I20856">
            <v>200000</v>
          </cell>
        </row>
        <row r="20857">
          <cell r="A20857" t="str">
            <v>L20888</v>
          </cell>
          <cell r="I20857">
            <v>347498</v>
          </cell>
        </row>
        <row r="20858">
          <cell r="A20858" t="str">
            <v>L20890</v>
          </cell>
          <cell r="I20858">
            <v>15000</v>
          </cell>
        </row>
        <row r="20859">
          <cell r="A20859" t="str">
            <v>L20891</v>
          </cell>
          <cell r="I20859">
            <v>100000</v>
          </cell>
        </row>
        <row r="20860">
          <cell r="A20860" t="str">
            <v>L20892</v>
          </cell>
          <cell r="I20860">
            <v>100000</v>
          </cell>
        </row>
        <row r="20861">
          <cell r="A20861" t="str">
            <v>L20893</v>
          </cell>
          <cell r="I20861">
            <v>874933</v>
          </cell>
        </row>
        <row r="20862">
          <cell r="A20862" t="str">
            <v>L20894</v>
          </cell>
          <cell r="I20862">
            <v>33750000</v>
          </cell>
        </row>
        <row r="20863">
          <cell r="A20863" t="str">
            <v>L20895</v>
          </cell>
          <cell r="I20863">
            <v>600000</v>
          </cell>
        </row>
        <row r="20864">
          <cell r="A20864" t="str">
            <v>L20897</v>
          </cell>
          <cell r="I20864">
            <v>2041837</v>
          </cell>
        </row>
        <row r="20865">
          <cell r="A20865" t="str">
            <v>L20898</v>
          </cell>
          <cell r="I20865">
            <v>1600000</v>
          </cell>
        </row>
        <row r="20866">
          <cell r="A20866" t="str">
            <v>L20899</v>
          </cell>
          <cell r="I20866">
            <v>2041837</v>
          </cell>
        </row>
        <row r="20867">
          <cell r="A20867" t="str">
            <v>L20900</v>
          </cell>
          <cell r="I20867">
            <v>80000</v>
          </cell>
        </row>
        <row r="20868">
          <cell r="A20868" t="str">
            <v>L20904</v>
          </cell>
          <cell r="I20868">
            <v>600000</v>
          </cell>
        </row>
        <row r="20869">
          <cell r="A20869" t="str">
            <v>L20905</v>
          </cell>
          <cell r="I20869">
            <v>79622</v>
          </cell>
        </row>
        <row r="20870">
          <cell r="A20870" t="str">
            <v>L20907</v>
          </cell>
          <cell r="I20870">
            <v>550000</v>
          </cell>
        </row>
        <row r="20871">
          <cell r="A20871" t="str">
            <v>L20908</v>
          </cell>
          <cell r="I20871">
            <v>500000</v>
          </cell>
        </row>
        <row r="20872">
          <cell r="A20872" t="str">
            <v>L20909</v>
          </cell>
          <cell r="I20872">
            <v>248000</v>
          </cell>
        </row>
        <row r="20873">
          <cell r="A20873" t="str">
            <v>L20910</v>
          </cell>
          <cell r="I20873">
            <v>250000</v>
          </cell>
        </row>
        <row r="20874">
          <cell r="A20874" t="str">
            <v>L20911</v>
          </cell>
          <cell r="I20874">
            <v>122500</v>
          </cell>
        </row>
        <row r="20875">
          <cell r="A20875" t="str">
            <v>L20912</v>
          </cell>
          <cell r="I20875">
            <v>235000</v>
          </cell>
        </row>
        <row r="20876">
          <cell r="A20876" t="str">
            <v>L20913</v>
          </cell>
          <cell r="I20876">
            <v>503000</v>
          </cell>
        </row>
        <row r="20877">
          <cell r="A20877" t="str">
            <v>L20914</v>
          </cell>
          <cell r="I20877">
            <v>1037849</v>
          </cell>
        </row>
        <row r="20878">
          <cell r="A20878" t="str">
            <v>L20915</v>
          </cell>
          <cell r="I20878">
            <v>922505</v>
          </cell>
        </row>
        <row r="20879">
          <cell r="A20879" t="str">
            <v>L20916</v>
          </cell>
          <cell r="I20879">
            <v>176270</v>
          </cell>
        </row>
        <row r="20880">
          <cell r="A20880" t="str">
            <v>L20917</v>
          </cell>
          <cell r="I20880">
            <v>295690</v>
          </cell>
        </row>
        <row r="20881">
          <cell r="A20881" t="str">
            <v>L20918</v>
          </cell>
          <cell r="I20881">
            <v>319291</v>
          </cell>
        </row>
        <row r="20882">
          <cell r="A20882" t="str">
            <v>L20921</v>
          </cell>
          <cell r="I20882">
            <v>100000</v>
          </cell>
        </row>
        <row r="20883">
          <cell r="A20883" t="str">
            <v>L20922</v>
          </cell>
          <cell r="I20883">
            <v>414081</v>
          </cell>
        </row>
        <row r="20884">
          <cell r="A20884" t="str">
            <v>L20923</v>
          </cell>
          <cell r="I20884">
            <v>1500000</v>
          </cell>
        </row>
        <row r="20885">
          <cell r="A20885" t="str">
            <v>L20924</v>
          </cell>
          <cell r="I20885">
            <v>582103</v>
          </cell>
        </row>
        <row r="20886">
          <cell r="A20886" t="str">
            <v>L20926</v>
          </cell>
          <cell r="I20886">
            <v>218596</v>
          </cell>
        </row>
        <row r="20887">
          <cell r="A20887" t="str">
            <v>L20927</v>
          </cell>
          <cell r="I20887">
            <v>399860</v>
          </cell>
        </row>
        <row r="20888">
          <cell r="A20888" t="str">
            <v>L20928</v>
          </cell>
          <cell r="I20888">
            <v>310000</v>
          </cell>
        </row>
        <row r="20889">
          <cell r="A20889" t="str">
            <v>L20929</v>
          </cell>
          <cell r="I20889">
            <v>148040</v>
          </cell>
        </row>
        <row r="20890">
          <cell r="A20890" t="str">
            <v>L20930</v>
          </cell>
          <cell r="I20890">
            <v>140628</v>
          </cell>
        </row>
        <row r="20891">
          <cell r="A20891" t="str">
            <v>L20933</v>
          </cell>
          <cell r="I20891">
            <v>2040817</v>
          </cell>
        </row>
        <row r="20892">
          <cell r="A20892" t="str">
            <v>L20934</v>
          </cell>
          <cell r="I20892">
            <v>761521</v>
          </cell>
        </row>
        <row r="20893">
          <cell r="A20893" t="str">
            <v>L20936</v>
          </cell>
          <cell r="I20893">
            <v>170000</v>
          </cell>
        </row>
        <row r="20894">
          <cell r="A20894" t="str">
            <v>L20937</v>
          </cell>
          <cell r="I20894">
            <v>250000</v>
          </cell>
        </row>
        <row r="20895">
          <cell r="A20895" t="str">
            <v>L20939</v>
          </cell>
          <cell r="I20895">
            <v>4267734</v>
          </cell>
        </row>
        <row r="20896">
          <cell r="A20896" t="str">
            <v>L20940</v>
          </cell>
          <cell r="I20896">
            <v>280000</v>
          </cell>
        </row>
        <row r="20897">
          <cell r="A20897" t="str">
            <v>L20942</v>
          </cell>
          <cell r="I20897">
            <v>300000</v>
          </cell>
        </row>
        <row r="20898">
          <cell r="A20898" t="str">
            <v>L20944</v>
          </cell>
          <cell r="I20898">
            <v>120000</v>
          </cell>
        </row>
        <row r="20899">
          <cell r="A20899" t="str">
            <v>L20945</v>
          </cell>
          <cell r="I20899">
            <v>30000</v>
          </cell>
        </row>
        <row r="20900">
          <cell r="A20900" t="str">
            <v>L20946</v>
          </cell>
          <cell r="I20900">
            <v>653000</v>
          </cell>
        </row>
        <row r="20901">
          <cell r="A20901" t="str">
            <v>L20948</v>
          </cell>
          <cell r="I20901">
            <v>54778</v>
          </cell>
        </row>
        <row r="20902">
          <cell r="A20902" t="str">
            <v>L20949</v>
          </cell>
          <cell r="I20902">
            <v>1900000</v>
          </cell>
        </row>
        <row r="20903">
          <cell r="A20903" t="str">
            <v>L20950</v>
          </cell>
          <cell r="I20903">
            <v>30000</v>
          </cell>
        </row>
        <row r="20904">
          <cell r="A20904" t="str">
            <v>L20951</v>
          </cell>
          <cell r="I20904">
            <v>210000</v>
          </cell>
        </row>
        <row r="20905">
          <cell r="A20905" t="str">
            <v>L20952</v>
          </cell>
          <cell r="I20905">
            <v>455680</v>
          </cell>
        </row>
        <row r="20906">
          <cell r="A20906" t="str">
            <v>L20953</v>
          </cell>
          <cell r="I20906">
            <v>60000</v>
          </cell>
        </row>
        <row r="20907">
          <cell r="A20907" t="str">
            <v>L20954</v>
          </cell>
          <cell r="I20907">
            <v>170000</v>
          </cell>
        </row>
        <row r="20908">
          <cell r="A20908" t="str">
            <v>L20955</v>
          </cell>
          <cell r="I20908">
            <v>121526</v>
          </cell>
        </row>
        <row r="20909">
          <cell r="A20909" t="str">
            <v>L20956</v>
          </cell>
          <cell r="I20909">
            <v>50000</v>
          </cell>
        </row>
        <row r="20910">
          <cell r="A20910" t="str">
            <v>L20957</v>
          </cell>
          <cell r="I20910">
            <v>200000</v>
          </cell>
        </row>
        <row r="20911">
          <cell r="A20911" t="str">
            <v>L20958</v>
          </cell>
          <cell r="I20911">
            <v>1067734</v>
          </cell>
        </row>
        <row r="20912">
          <cell r="A20912" t="str">
            <v>L20959</v>
          </cell>
          <cell r="I20912">
            <v>441656</v>
          </cell>
        </row>
        <row r="20913">
          <cell r="A20913" t="str">
            <v>L20960</v>
          </cell>
          <cell r="I20913">
            <v>414560</v>
          </cell>
        </row>
        <row r="20914">
          <cell r="A20914" t="str">
            <v>L20961</v>
          </cell>
          <cell r="I20914">
            <v>155878</v>
          </cell>
        </row>
        <row r="20915">
          <cell r="A20915" t="str">
            <v>L20962</v>
          </cell>
          <cell r="I20915">
            <v>775683</v>
          </cell>
        </row>
        <row r="20916">
          <cell r="A20916" t="str">
            <v>L20963</v>
          </cell>
          <cell r="I20916">
            <v>274940</v>
          </cell>
        </row>
        <row r="20917">
          <cell r="A20917" t="str">
            <v>L20964</v>
          </cell>
          <cell r="I20917">
            <v>1692600</v>
          </cell>
        </row>
        <row r="20918">
          <cell r="A20918" t="str">
            <v>L20966</v>
          </cell>
          <cell r="I20918">
            <v>282586</v>
          </cell>
        </row>
        <row r="20919">
          <cell r="A20919" t="str">
            <v>L20967</v>
          </cell>
          <cell r="I20919">
            <v>25000</v>
          </cell>
        </row>
        <row r="20920">
          <cell r="A20920" t="str">
            <v>L20969</v>
          </cell>
          <cell r="I20920">
            <v>500000</v>
          </cell>
        </row>
        <row r="20921">
          <cell r="A20921" t="str">
            <v>L20970</v>
          </cell>
          <cell r="I20921">
            <v>325000</v>
          </cell>
        </row>
        <row r="20922">
          <cell r="A20922" t="str">
            <v>L20971</v>
          </cell>
          <cell r="I20922">
            <v>2184197</v>
          </cell>
        </row>
        <row r="20923">
          <cell r="A20923" t="str">
            <v>L20972</v>
          </cell>
          <cell r="I20923">
            <v>200000</v>
          </cell>
        </row>
        <row r="20924">
          <cell r="A20924" t="str">
            <v>L20973</v>
          </cell>
          <cell r="I20924">
            <v>600000</v>
          </cell>
        </row>
        <row r="20925">
          <cell r="A20925" t="str">
            <v>L20974</v>
          </cell>
          <cell r="I20925">
            <v>100000</v>
          </cell>
        </row>
        <row r="20926">
          <cell r="A20926" t="str">
            <v>L20975</v>
          </cell>
          <cell r="I20926">
            <v>300000</v>
          </cell>
        </row>
        <row r="20927">
          <cell r="A20927" t="str">
            <v>L20976</v>
          </cell>
          <cell r="I20927">
            <v>342710</v>
          </cell>
        </row>
        <row r="20928">
          <cell r="A20928" t="str">
            <v>L20978</v>
          </cell>
          <cell r="I20928">
            <v>235689</v>
          </cell>
        </row>
        <row r="20929">
          <cell r="A20929" t="str">
            <v>L20979</v>
          </cell>
          <cell r="I20929">
            <v>30000</v>
          </cell>
        </row>
        <row r="20930">
          <cell r="A20930" t="str">
            <v>L20980</v>
          </cell>
          <cell r="I20930">
            <v>130000</v>
          </cell>
        </row>
        <row r="20931">
          <cell r="A20931" t="str">
            <v>L20981</v>
          </cell>
          <cell r="I20931">
            <v>645783</v>
          </cell>
        </row>
        <row r="20932">
          <cell r="A20932" t="str">
            <v>L20982</v>
          </cell>
          <cell r="I20932">
            <v>284478</v>
          </cell>
        </row>
        <row r="20933">
          <cell r="A20933" t="str">
            <v>L20984</v>
          </cell>
          <cell r="I20933">
            <v>969740</v>
          </cell>
        </row>
        <row r="20934">
          <cell r="A20934" t="str">
            <v>L20985</v>
          </cell>
          <cell r="I20934">
            <v>476761</v>
          </cell>
        </row>
        <row r="20935">
          <cell r="A20935" t="str">
            <v>L20986</v>
          </cell>
          <cell r="I20935">
            <v>76930</v>
          </cell>
        </row>
        <row r="20936">
          <cell r="A20936" t="str">
            <v>L20990</v>
          </cell>
          <cell r="I20936">
            <v>575454</v>
          </cell>
        </row>
        <row r="20937">
          <cell r="A20937" t="str">
            <v>L20991</v>
          </cell>
          <cell r="I20937">
            <v>815194</v>
          </cell>
        </row>
        <row r="20938">
          <cell r="A20938" t="str">
            <v>L20992</v>
          </cell>
          <cell r="I20938">
            <v>400000</v>
          </cell>
        </row>
        <row r="20939">
          <cell r="A20939" t="str">
            <v>L20993</v>
          </cell>
          <cell r="I20939">
            <v>830000</v>
          </cell>
        </row>
        <row r="20940">
          <cell r="A20940" t="str">
            <v>L20994</v>
          </cell>
          <cell r="I20940">
            <v>153000</v>
          </cell>
        </row>
        <row r="20941">
          <cell r="A20941" t="str">
            <v>L20995</v>
          </cell>
          <cell r="I20941">
            <v>350000</v>
          </cell>
        </row>
        <row r="20942">
          <cell r="A20942" t="str">
            <v>L21001</v>
          </cell>
          <cell r="I20942">
            <v>13362</v>
          </cell>
        </row>
        <row r="20943">
          <cell r="A20943" t="str">
            <v>L21004</v>
          </cell>
          <cell r="I20943">
            <v>252000</v>
          </cell>
        </row>
        <row r="20944">
          <cell r="A20944" t="str">
            <v>L21005</v>
          </cell>
          <cell r="I20944">
            <v>30000</v>
          </cell>
        </row>
        <row r="20945">
          <cell r="A20945" t="str">
            <v>L21006</v>
          </cell>
          <cell r="I20945">
            <v>670809.62</v>
          </cell>
        </row>
        <row r="20946">
          <cell r="A20946" t="str">
            <v>L21007</v>
          </cell>
          <cell r="I20946">
            <v>475000</v>
          </cell>
        </row>
        <row r="20947">
          <cell r="A20947" t="str">
            <v>L21013</v>
          </cell>
          <cell r="I20947">
            <v>248663</v>
          </cell>
        </row>
        <row r="20948">
          <cell r="A20948" t="str">
            <v>L21014</v>
          </cell>
          <cell r="I20948">
            <v>1839745</v>
          </cell>
        </row>
        <row r="20949">
          <cell r="A20949" t="str">
            <v>L21015</v>
          </cell>
          <cell r="I20949">
            <v>250000</v>
          </cell>
        </row>
        <row r="20950">
          <cell r="A20950" t="str">
            <v>L21016</v>
          </cell>
          <cell r="I20950">
            <v>64865</v>
          </cell>
        </row>
        <row r="20951">
          <cell r="A20951" t="str">
            <v>L21017</v>
          </cell>
          <cell r="I20951">
            <v>40000</v>
          </cell>
        </row>
        <row r="20952">
          <cell r="A20952" t="str">
            <v>L21019</v>
          </cell>
          <cell r="I20952">
            <v>150000</v>
          </cell>
        </row>
        <row r="20953">
          <cell r="A20953" t="str">
            <v>L21020</v>
          </cell>
          <cell r="I20953">
            <v>1104000</v>
          </cell>
        </row>
        <row r="20954">
          <cell r="A20954" t="str">
            <v>L21021</v>
          </cell>
          <cell r="I20954">
            <v>1921067</v>
          </cell>
        </row>
        <row r="20955">
          <cell r="A20955" t="str">
            <v>L21022</v>
          </cell>
          <cell r="I20955">
            <v>340000</v>
          </cell>
        </row>
        <row r="20956">
          <cell r="A20956" t="str">
            <v>L21023</v>
          </cell>
          <cell r="I20956">
            <v>1601067</v>
          </cell>
        </row>
        <row r="20957">
          <cell r="A20957" t="str">
            <v>L21024</v>
          </cell>
          <cell r="I20957">
            <v>300000</v>
          </cell>
        </row>
        <row r="20958">
          <cell r="A20958" t="str">
            <v>L21025</v>
          </cell>
          <cell r="I20958">
            <v>100000</v>
          </cell>
        </row>
        <row r="20959">
          <cell r="A20959" t="str">
            <v>L21026</v>
          </cell>
          <cell r="I20959">
            <v>3900000</v>
          </cell>
        </row>
        <row r="20960">
          <cell r="A20960" t="str">
            <v>L21027</v>
          </cell>
          <cell r="I20960">
            <v>868465</v>
          </cell>
        </row>
        <row r="20961">
          <cell r="A20961" t="str">
            <v>L21030</v>
          </cell>
          <cell r="I20961">
            <v>100000</v>
          </cell>
        </row>
        <row r="20962">
          <cell r="A20962" t="str">
            <v>L21031</v>
          </cell>
          <cell r="I20962">
            <v>326195</v>
          </cell>
        </row>
        <row r="20963">
          <cell r="A20963" t="str">
            <v>L21032</v>
          </cell>
          <cell r="I20963">
            <v>80000</v>
          </cell>
        </row>
        <row r="20964">
          <cell r="A20964" t="str">
            <v>L21033</v>
          </cell>
          <cell r="I20964">
            <v>2949640.18</v>
          </cell>
        </row>
        <row r="20965">
          <cell r="A20965" t="str">
            <v>L21034</v>
          </cell>
          <cell r="I20965">
            <v>385950</v>
          </cell>
        </row>
        <row r="20966">
          <cell r="A20966" t="str">
            <v>L21036</v>
          </cell>
          <cell r="I20966">
            <v>4000000</v>
          </cell>
        </row>
        <row r="20967">
          <cell r="A20967" t="str">
            <v>L21038</v>
          </cell>
          <cell r="I20967">
            <v>40000</v>
          </cell>
        </row>
        <row r="20968">
          <cell r="A20968" t="str">
            <v>L21040</v>
          </cell>
          <cell r="I20968">
            <v>1067734</v>
          </cell>
        </row>
        <row r="20969">
          <cell r="A20969" t="str">
            <v>L21042</v>
          </cell>
          <cell r="I20969">
            <v>0</v>
          </cell>
        </row>
        <row r="20970">
          <cell r="A20970" t="str">
            <v>L21046</v>
          </cell>
          <cell r="I20970">
            <v>177000</v>
          </cell>
        </row>
        <row r="20971">
          <cell r="A20971" t="str">
            <v>L21049</v>
          </cell>
          <cell r="I20971">
            <v>129730</v>
          </cell>
        </row>
        <row r="20972">
          <cell r="A20972" t="str">
            <v>L21051</v>
          </cell>
          <cell r="I20972">
            <v>0</v>
          </cell>
        </row>
        <row r="20973">
          <cell r="A20973" t="str">
            <v>L21052</v>
          </cell>
          <cell r="I20973">
            <v>50000</v>
          </cell>
        </row>
        <row r="20974">
          <cell r="A20974" t="str">
            <v>L21053</v>
          </cell>
          <cell r="I20974">
            <v>150000</v>
          </cell>
        </row>
        <row r="20975">
          <cell r="A20975" t="str">
            <v>L21054</v>
          </cell>
          <cell r="I20975">
            <v>700000</v>
          </cell>
        </row>
        <row r="20976">
          <cell r="A20976" t="str">
            <v>L21055</v>
          </cell>
          <cell r="I20976">
            <v>0</v>
          </cell>
        </row>
        <row r="20977">
          <cell r="A20977" t="str">
            <v>L21058</v>
          </cell>
          <cell r="I20977">
            <v>775477</v>
          </cell>
        </row>
        <row r="20978">
          <cell r="A20978" t="str">
            <v>L21059</v>
          </cell>
          <cell r="I20978">
            <v>0</v>
          </cell>
        </row>
        <row r="20979">
          <cell r="A20979" t="str">
            <v>L21062</v>
          </cell>
          <cell r="I20979">
            <v>1400000</v>
          </cell>
        </row>
        <row r="20980">
          <cell r="A20980" t="str">
            <v>L21064</v>
          </cell>
          <cell r="I20980">
            <v>0</v>
          </cell>
        </row>
        <row r="20981">
          <cell r="A20981" t="str">
            <v>L21065</v>
          </cell>
          <cell r="I20981">
            <v>341938</v>
          </cell>
        </row>
        <row r="20982">
          <cell r="A20982" t="str">
            <v>L21066</v>
          </cell>
          <cell r="I20982">
            <v>185236</v>
          </cell>
        </row>
        <row r="20983">
          <cell r="A20983" t="str">
            <v>L21069</v>
          </cell>
          <cell r="I20983">
            <v>0</v>
          </cell>
        </row>
        <row r="20984">
          <cell r="A20984" t="str">
            <v>L21072</v>
          </cell>
          <cell r="I20984">
            <v>0</v>
          </cell>
        </row>
        <row r="20985">
          <cell r="A20985" t="str">
            <v>L21074</v>
          </cell>
          <cell r="I20985">
            <v>0</v>
          </cell>
        </row>
        <row r="20986">
          <cell r="A20986" t="str">
            <v>L21076</v>
          </cell>
          <cell r="I20986">
            <v>0</v>
          </cell>
        </row>
        <row r="20987">
          <cell r="A20987" t="str">
            <v>L21077</v>
          </cell>
          <cell r="I20987">
            <v>32070</v>
          </cell>
        </row>
        <row r="20988">
          <cell r="A20988" t="str">
            <v>L21079</v>
          </cell>
          <cell r="I20988">
            <v>15000</v>
          </cell>
        </row>
        <row r="20989">
          <cell r="A20989" t="str">
            <v>L21080</v>
          </cell>
          <cell r="I20989">
            <v>60000</v>
          </cell>
        </row>
        <row r="20990">
          <cell r="A20990" t="str">
            <v>L21081</v>
          </cell>
          <cell r="I20990">
            <v>350000</v>
          </cell>
        </row>
        <row r="20991">
          <cell r="A20991" t="str">
            <v>L21084</v>
          </cell>
          <cell r="I20991">
            <v>800000</v>
          </cell>
        </row>
        <row r="20992">
          <cell r="A20992" t="str">
            <v>L21086</v>
          </cell>
          <cell r="I20992">
            <v>200000</v>
          </cell>
        </row>
        <row r="20993">
          <cell r="A20993" t="str">
            <v>L21087</v>
          </cell>
          <cell r="I20993">
            <v>0</v>
          </cell>
        </row>
        <row r="20994">
          <cell r="A20994" t="str">
            <v>L21088</v>
          </cell>
          <cell r="I20994">
            <v>200000</v>
          </cell>
        </row>
        <row r="20995">
          <cell r="A20995" t="str">
            <v>L21089</v>
          </cell>
          <cell r="I20995">
            <v>6000000</v>
          </cell>
        </row>
        <row r="20996">
          <cell r="A20996" t="str">
            <v>L21090</v>
          </cell>
          <cell r="I20996">
            <v>3270845</v>
          </cell>
        </row>
        <row r="20997">
          <cell r="A20997" t="str">
            <v>L21091</v>
          </cell>
          <cell r="I20997">
            <v>50000</v>
          </cell>
        </row>
        <row r="20998">
          <cell r="A20998" t="str">
            <v>L21094</v>
          </cell>
          <cell r="I20998">
            <v>241983</v>
          </cell>
        </row>
        <row r="20999">
          <cell r="A20999" t="str">
            <v>L21095</v>
          </cell>
          <cell r="I20999">
            <v>246650</v>
          </cell>
        </row>
        <row r="21000">
          <cell r="A21000" t="str">
            <v>L21096</v>
          </cell>
          <cell r="I21000">
            <v>2500000</v>
          </cell>
        </row>
        <row r="21001">
          <cell r="A21001" t="str">
            <v>L21097</v>
          </cell>
          <cell r="I21001">
            <v>200000</v>
          </cell>
        </row>
        <row r="21002">
          <cell r="A21002" t="str">
            <v>L21098</v>
          </cell>
          <cell r="I21002">
            <v>40000</v>
          </cell>
        </row>
        <row r="21003">
          <cell r="A21003" t="str">
            <v>L21099</v>
          </cell>
          <cell r="I21003">
            <v>300000</v>
          </cell>
        </row>
        <row r="21004">
          <cell r="A21004" t="str">
            <v>L21100</v>
          </cell>
          <cell r="I21004">
            <v>0</v>
          </cell>
        </row>
        <row r="21005">
          <cell r="A21005" t="str">
            <v>L21101</v>
          </cell>
          <cell r="I21005">
            <v>0</v>
          </cell>
        </row>
        <row r="21006">
          <cell r="A21006" t="str">
            <v>L21104</v>
          </cell>
          <cell r="I21006">
            <v>612000</v>
          </cell>
        </row>
        <row r="21007">
          <cell r="A21007" t="str">
            <v>L21105</v>
          </cell>
          <cell r="I21007">
            <v>363247</v>
          </cell>
        </row>
        <row r="21008">
          <cell r="A21008" t="str">
            <v>L21106</v>
          </cell>
          <cell r="I21008">
            <v>0</v>
          </cell>
        </row>
        <row r="21009">
          <cell r="A21009" t="str">
            <v>L21108</v>
          </cell>
          <cell r="I21009">
            <v>582872</v>
          </cell>
        </row>
        <row r="21010">
          <cell r="A21010" t="str">
            <v>L21109</v>
          </cell>
          <cell r="I21010">
            <v>0</v>
          </cell>
        </row>
        <row r="21011">
          <cell r="A21011" t="str">
            <v>L21111</v>
          </cell>
          <cell r="I21011">
            <v>200000</v>
          </cell>
        </row>
        <row r="21012">
          <cell r="A21012" t="str">
            <v>L21112</v>
          </cell>
          <cell r="I21012">
            <v>40000</v>
          </cell>
        </row>
        <row r="21013">
          <cell r="A21013" t="str">
            <v>L21113</v>
          </cell>
          <cell r="I21013">
            <v>500000</v>
          </cell>
        </row>
        <row r="21014">
          <cell r="A21014" t="str">
            <v>L21114</v>
          </cell>
          <cell r="I21014">
            <v>150000</v>
          </cell>
        </row>
        <row r="21015">
          <cell r="A21015" t="str">
            <v>L21115</v>
          </cell>
          <cell r="I21015">
            <v>150000</v>
          </cell>
        </row>
        <row r="21016">
          <cell r="A21016" t="str">
            <v>L21116</v>
          </cell>
          <cell r="I21016">
            <v>0</v>
          </cell>
        </row>
        <row r="21017">
          <cell r="A21017" t="str">
            <v>L21117</v>
          </cell>
          <cell r="I21017">
            <v>1800000</v>
          </cell>
        </row>
        <row r="21018">
          <cell r="A21018" t="str">
            <v>L21118</v>
          </cell>
          <cell r="I21018">
            <v>0</v>
          </cell>
        </row>
        <row r="21019">
          <cell r="A21019" t="str">
            <v>L21119</v>
          </cell>
          <cell r="I21019">
            <v>0</v>
          </cell>
        </row>
        <row r="21020">
          <cell r="A21020" t="str">
            <v>L21122</v>
          </cell>
          <cell r="I21020">
            <v>473200</v>
          </cell>
        </row>
        <row r="21021">
          <cell r="A21021" t="str">
            <v>L21125</v>
          </cell>
          <cell r="I21021">
            <v>0</v>
          </cell>
        </row>
        <row r="21022">
          <cell r="A21022" t="str">
            <v>L21127</v>
          </cell>
          <cell r="I21022">
            <v>70000</v>
          </cell>
        </row>
        <row r="21023">
          <cell r="A21023" t="str">
            <v>L21128</v>
          </cell>
          <cell r="I21023">
            <v>0</v>
          </cell>
        </row>
        <row r="21024">
          <cell r="A21024" t="str">
            <v>L21131</v>
          </cell>
          <cell r="I21024">
            <v>0</v>
          </cell>
        </row>
        <row r="21025">
          <cell r="A21025" t="str">
            <v>L21132</v>
          </cell>
          <cell r="I21025">
            <v>420000</v>
          </cell>
        </row>
        <row r="21026">
          <cell r="A21026" t="str">
            <v>L21133</v>
          </cell>
          <cell r="I21026">
            <v>0</v>
          </cell>
        </row>
        <row r="21027">
          <cell r="A21027" t="str">
            <v>L21134</v>
          </cell>
          <cell r="I21027">
            <v>0</v>
          </cell>
        </row>
        <row r="21028">
          <cell r="A21028" t="str">
            <v>L21137</v>
          </cell>
          <cell r="I21028">
            <v>0</v>
          </cell>
        </row>
        <row r="21029">
          <cell r="A21029" t="str">
            <v>L21140</v>
          </cell>
          <cell r="I21029">
            <v>124087</v>
          </cell>
        </row>
        <row r="21030">
          <cell r="A21030" t="str">
            <v>L21141</v>
          </cell>
          <cell r="I21030">
            <v>150000</v>
          </cell>
        </row>
        <row r="21031">
          <cell r="A21031" t="str">
            <v>L21142</v>
          </cell>
          <cell r="I21031">
            <v>534400</v>
          </cell>
        </row>
        <row r="21032">
          <cell r="A21032" t="str">
            <v>L21144</v>
          </cell>
          <cell r="I21032">
            <v>0</v>
          </cell>
        </row>
        <row r="21033">
          <cell r="A21033" t="str">
            <v>L21147</v>
          </cell>
          <cell r="I21033">
            <v>0</v>
          </cell>
        </row>
        <row r="21034">
          <cell r="A21034" t="str">
            <v>L21148</v>
          </cell>
          <cell r="I21034">
            <v>2180927</v>
          </cell>
        </row>
        <row r="21035">
          <cell r="A21035" t="str">
            <v>L21152</v>
          </cell>
          <cell r="I21035">
            <v>386356</v>
          </cell>
        </row>
        <row r="21036">
          <cell r="A21036" t="str">
            <v>L21153</v>
          </cell>
          <cell r="I21036">
            <v>446307</v>
          </cell>
        </row>
        <row r="21037">
          <cell r="A21037" t="str">
            <v>L21154</v>
          </cell>
          <cell r="I21037">
            <v>394100</v>
          </cell>
        </row>
        <row r="21038">
          <cell r="A21038" t="str">
            <v>L21155</v>
          </cell>
          <cell r="I21038">
            <v>0</v>
          </cell>
        </row>
        <row r="21039">
          <cell r="A21039" t="str">
            <v>L21157</v>
          </cell>
          <cell r="I21039">
            <v>130000</v>
          </cell>
        </row>
        <row r="21040">
          <cell r="A21040" t="str">
            <v>L21158</v>
          </cell>
          <cell r="I21040">
            <v>504000</v>
          </cell>
        </row>
        <row r="21041">
          <cell r="A21041" t="str">
            <v>L21160</v>
          </cell>
          <cell r="I21041">
            <v>50000</v>
          </cell>
        </row>
        <row r="21042">
          <cell r="A21042" t="str">
            <v>L21161</v>
          </cell>
          <cell r="I21042">
            <v>0</v>
          </cell>
        </row>
        <row r="21043">
          <cell r="A21043" t="str">
            <v>L21162</v>
          </cell>
          <cell r="I21043">
            <v>50000</v>
          </cell>
        </row>
        <row r="21044">
          <cell r="A21044" t="str">
            <v>L21163</v>
          </cell>
          <cell r="I21044">
            <v>0</v>
          </cell>
        </row>
        <row r="21045">
          <cell r="A21045" t="str">
            <v>L21164</v>
          </cell>
          <cell r="I21045">
            <v>194595</v>
          </cell>
        </row>
        <row r="21046">
          <cell r="A21046" t="str">
            <v>L21165</v>
          </cell>
          <cell r="I21046">
            <v>0</v>
          </cell>
        </row>
        <row r="21047">
          <cell r="A21047" t="str">
            <v>L21170</v>
          </cell>
          <cell r="I21047">
            <v>0</v>
          </cell>
        </row>
        <row r="21048">
          <cell r="A21048" t="str">
            <v>L21171</v>
          </cell>
          <cell r="I21048">
            <v>100000</v>
          </cell>
        </row>
        <row r="21049">
          <cell r="A21049" t="str">
            <v>L21172</v>
          </cell>
          <cell r="I21049">
            <v>50000</v>
          </cell>
        </row>
        <row r="21050">
          <cell r="A21050" t="str">
            <v>L21173</v>
          </cell>
          <cell r="I21050">
            <v>71352</v>
          </cell>
        </row>
        <row r="21051">
          <cell r="A21051" t="str">
            <v>L21176</v>
          </cell>
          <cell r="I21051">
            <v>30000</v>
          </cell>
        </row>
        <row r="21052">
          <cell r="A21052" t="str">
            <v>L21178</v>
          </cell>
          <cell r="I21052">
            <v>165569</v>
          </cell>
        </row>
        <row r="21053">
          <cell r="A21053" t="str">
            <v>L21179</v>
          </cell>
          <cell r="I21053">
            <v>300000</v>
          </cell>
        </row>
        <row r="21054">
          <cell r="A21054" t="str">
            <v>L21181</v>
          </cell>
          <cell r="I21054">
            <v>1346795</v>
          </cell>
        </row>
        <row r="21055">
          <cell r="A21055" t="str">
            <v>L21182</v>
          </cell>
          <cell r="I21055">
            <v>300000</v>
          </cell>
        </row>
        <row r="21056">
          <cell r="A21056" t="str">
            <v>L21183</v>
          </cell>
          <cell r="I21056">
            <v>340540</v>
          </cell>
        </row>
        <row r="21057">
          <cell r="A21057" t="str">
            <v>L21184</v>
          </cell>
          <cell r="I21057">
            <v>900000</v>
          </cell>
        </row>
        <row r="21058">
          <cell r="A21058" t="str">
            <v>L21185</v>
          </cell>
          <cell r="I21058">
            <v>50000000</v>
          </cell>
        </row>
        <row r="21059">
          <cell r="A21059" t="str">
            <v>L21188</v>
          </cell>
          <cell r="I21059">
            <v>64865.5</v>
          </cell>
        </row>
        <row r="21060">
          <cell r="A21060" t="str">
            <v>L21190</v>
          </cell>
          <cell r="I21060">
            <v>200000</v>
          </cell>
        </row>
        <row r="21061">
          <cell r="A21061" t="str">
            <v>L21191</v>
          </cell>
          <cell r="I21061">
            <v>450000</v>
          </cell>
        </row>
        <row r="21062">
          <cell r="A21062" t="str">
            <v>L21198</v>
          </cell>
          <cell r="I21062">
            <v>0</v>
          </cell>
        </row>
        <row r="21063">
          <cell r="A21063" t="str">
            <v>L21201</v>
          </cell>
          <cell r="I21063">
            <v>0</v>
          </cell>
        </row>
        <row r="21064">
          <cell r="A21064" t="str">
            <v>L21203</v>
          </cell>
          <cell r="I21064">
            <v>723537</v>
          </cell>
        </row>
        <row r="21065">
          <cell r="A21065" t="str">
            <v>L21204</v>
          </cell>
          <cell r="I21065">
            <v>250000</v>
          </cell>
        </row>
        <row r="21066">
          <cell r="A21066" t="str">
            <v>L21207</v>
          </cell>
          <cell r="I21066">
            <v>50000</v>
          </cell>
        </row>
        <row r="21067">
          <cell r="A21067" t="str">
            <v>L21209</v>
          </cell>
          <cell r="I21067">
            <v>917845</v>
          </cell>
        </row>
        <row r="21068">
          <cell r="A21068" t="str">
            <v>L21210</v>
          </cell>
          <cell r="I21068">
            <v>0</v>
          </cell>
        </row>
        <row r="21069">
          <cell r="A21069" t="str">
            <v>L21211</v>
          </cell>
          <cell r="I21069">
            <v>150000</v>
          </cell>
        </row>
        <row r="21070">
          <cell r="A21070" t="str">
            <v>L21212</v>
          </cell>
          <cell r="I21070">
            <v>1067734</v>
          </cell>
        </row>
        <row r="21071">
          <cell r="A21071" t="str">
            <v>L21214</v>
          </cell>
          <cell r="I21071">
            <v>220000</v>
          </cell>
        </row>
        <row r="21072">
          <cell r="A21072" t="str">
            <v>L21216</v>
          </cell>
          <cell r="I21072">
            <v>0</v>
          </cell>
        </row>
        <row r="21073">
          <cell r="A21073" t="str">
            <v>L21217</v>
          </cell>
          <cell r="I21073">
            <v>20000</v>
          </cell>
        </row>
        <row r="21074">
          <cell r="A21074" t="str">
            <v>L21218</v>
          </cell>
          <cell r="I21074">
            <v>200000</v>
          </cell>
        </row>
        <row r="21075">
          <cell r="A21075" t="str">
            <v>L21220</v>
          </cell>
          <cell r="I21075">
            <v>250000</v>
          </cell>
        </row>
        <row r="21076">
          <cell r="A21076" t="str">
            <v>L21221</v>
          </cell>
          <cell r="I21076">
            <v>500000</v>
          </cell>
        </row>
        <row r="21077">
          <cell r="A21077" t="str">
            <v>L21225</v>
          </cell>
          <cell r="I21077">
            <v>1000000</v>
          </cell>
        </row>
        <row r="21078">
          <cell r="A21078" t="str">
            <v>L21226</v>
          </cell>
          <cell r="I21078">
            <v>245000</v>
          </cell>
        </row>
        <row r="21079">
          <cell r="A21079" t="str">
            <v>L21228</v>
          </cell>
          <cell r="I21079">
            <v>0</v>
          </cell>
        </row>
        <row r="21080">
          <cell r="A21080" t="str">
            <v>L21230</v>
          </cell>
          <cell r="I21080">
            <v>164000</v>
          </cell>
        </row>
        <row r="21081">
          <cell r="A21081" t="str">
            <v>L21231</v>
          </cell>
          <cell r="I21081">
            <v>638360</v>
          </cell>
        </row>
        <row r="21082">
          <cell r="A21082" t="str">
            <v>L21232</v>
          </cell>
          <cell r="I21082">
            <v>0</v>
          </cell>
        </row>
        <row r="21083">
          <cell r="A21083" t="str">
            <v>L21233</v>
          </cell>
          <cell r="I21083">
            <v>0</v>
          </cell>
        </row>
        <row r="21084">
          <cell r="A21084" t="str">
            <v>L21235</v>
          </cell>
          <cell r="I21084">
            <v>0</v>
          </cell>
        </row>
        <row r="21085">
          <cell r="A21085" t="str">
            <v>L21236</v>
          </cell>
          <cell r="I21085">
            <v>100000</v>
          </cell>
        </row>
        <row r="21086">
          <cell r="A21086" t="str">
            <v>L21237</v>
          </cell>
          <cell r="I21086">
            <v>279000</v>
          </cell>
        </row>
        <row r="21087">
          <cell r="A21087" t="str">
            <v>L21238</v>
          </cell>
          <cell r="I21087">
            <v>0</v>
          </cell>
        </row>
        <row r="21088">
          <cell r="A21088" t="str">
            <v>L21239</v>
          </cell>
          <cell r="I21088">
            <v>0</v>
          </cell>
        </row>
        <row r="21089">
          <cell r="A21089" t="str">
            <v>L21240</v>
          </cell>
          <cell r="I21089">
            <v>0</v>
          </cell>
        </row>
        <row r="21090">
          <cell r="A21090" t="str">
            <v>L21241</v>
          </cell>
          <cell r="I21090">
            <v>423842</v>
          </cell>
        </row>
        <row r="21091">
          <cell r="A21091" t="str">
            <v>L21242</v>
          </cell>
          <cell r="I21091">
            <v>240000</v>
          </cell>
        </row>
        <row r="21092">
          <cell r="A21092" t="str">
            <v>L21243</v>
          </cell>
          <cell r="I21092">
            <v>71320</v>
          </cell>
        </row>
        <row r="21093">
          <cell r="A21093" t="str">
            <v>L21244</v>
          </cell>
          <cell r="I21093">
            <v>642169</v>
          </cell>
        </row>
        <row r="21094">
          <cell r="A21094" t="str">
            <v>L21246</v>
          </cell>
          <cell r="I21094">
            <v>583232</v>
          </cell>
        </row>
        <row r="21095">
          <cell r="A21095" t="str">
            <v>L21247</v>
          </cell>
          <cell r="I21095">
            <v>0</v>
          </cell>
        </row>
        <row r="21096">
          <cell r="A21096" t="str">
            <v>L21248</v>
          </cell>
          <cell r="I21096">
            <v>0</v>
          </cell>
        </row>
        <row r="21097">
          <cell r="A21097" t="str">
            <v>L21249</v>
          </cell>
          <cell r="I21097">
            <v>0</v>
          </cell>
        </row>
        <row r="21098">
          <cell r="A21098" t="str">
            <v>L21250</v>
          </cell>
          <cell r="I21098">
            <v>155350</v>
          </cell>
        </row>
        <row r="21099">
          <cell r="A21099" t="str">
            <v>L21251</v>
          </cell>
          <cell r="I21099">
            <v>275678</v>
          </cell>
        </row>
        <row r="21100">
          <cell r="A21100" t="str">
            <v>L21253</v>
          </cell>
          <cell r="I21100">
            <v>0</v>
          </cell>
        </row>
        <row r="21101">
          <cell r="A21101" t="str">
            <v>L21254</v>
          </cell>
          <cell r="I21101">
            <v>0</v>
          </cell>
        </row>
        <row r="21102">
          <cell r="A21102" t="str">
            <v>L21255</v>
          </cell>
          <cell r="I21102">
            <v>100000</v>
          </cell>
        </row>
        <row r="21103">
          <cell r="A21103" t="str">
            <v>L21256</v>
          </cell>
          <cell r="I21103">
            <v>0</v>
          </cell>
        </row>
        <row r="21104">
          <cell r="A21104" t="str">
            <v>L21258</v>
          </cell>
          <cell r="I21104">
            <v>0</v>
          </cell>
        </row>
        <row r="21105">
          <cell r="A21105" t="str">
            <v>L21259</v>
          </cell>
          <cell r="I21105">
            <v>200000</v>
          </cell>
        </row>
        <row r="21106">
          <cell r="A21106" t="str">
            <v>L21261</v>
          </cell>
          <cell r="I21106">
            <v>0</v>
          </cell>
        </row>
        <row r="21107">
          <cell r="A21107" t="str">
            <v>L21262</v>
          </cell>
          <cell r="I21107">
            <v>0</v>
          </cell>
        </row>
        <row r="21108">
          <cell r="A21108" t="str">
            <v>L21263</v>
          </cell>
          <cell r="I21108">
            <v>200000</v>
          </cell>
        </row>
        <row r="21109">
          <cell r="A21109" t="str">
            <v>L21264</v>
          </cell>
          <cell r="I21109">
            <v>494544</v>
          </cell>
        </row>
        <row r="21110">
          <cell r="A21110" t="str">
            <v>L21265</v>
          </cell>
          <cell r="I21110">
            <v>100000</v>
          </cell>
        </row>
        <row r="21111">
          <cell r="A21111" t="str">
            <v>L21266</v>
          </cell>
          <cell r="I21111">
            <v>0</v>
          </cell>
        </row>
        <row r="21112">
          <cell r="A21112" t="str">
            <v>L21267</v>
          </cell>
          <cell r="I21112">
            <v>0</v>
          </cell>
        </row>
        <row r="21113">
          <cell r="A21113" t="str">
            <v>L21268</v>
          </cell>
          <cell r="I21113">
            <v>0</v>
          </cell>
        </row>
        <row r="21114">
          <cell r="A21114" t="str">
            <v>L21269</v>
          </cell>
          <cell r="I21114">
            <v>0</v>
          </cell>
        </row>
        <row r="21115">
          <cell r="A21115" t="str">
            <v>L21272</v>
          </cell>
          <cell r="I21115">
            <v>188000</v>
          </cell>
        </row>
        <row r="21116">
          <cell r="A21116" t="str">
            <v>L21273</v>
          </cell>
          <cell r="I21116">
            <v>0</v>
          </cell>
        </row>
        <row r="21117">
          <cell r="A21117" t="str">
            <v>L21275</v>
          </cell>
          <cell r="I21117">
            <v>10000000</v>
          </cell>
        </row>
        <row r="21118">
          <cell r="A21118" t="str">
            <v>L21277</v>
          </cell>
          <cell r="I21118">
            <v>0</v>
          </cell>
        </row>
        <row r="21119">
          <cell r="A21119" t="str">
            <v>L21278</v>
          </cell>
          <cell r="I21119">
            <v>0</v>
          </cell>
        </row>
        <row r="21120">
          <cell r="A21120" t="str">
            <v>L21279</v>
          </cell>
          <cell r="I21120">
            <v>0</v>
          </cell>
        </row>
        <row r="21121">
          <cell r="A21121" t="str">
            <v>L21280</v>
          </cell>
          <cell r="I21121">
            <v>30000</v>
          </cell>
        </row>
        <row r="21122">
          <cell r="A21122" t="str">
            <v>L21281</v>
          </cell>
          <cell r="I21122">
            <v>918720</v>
          </cell>
        </row>
        <row r="21123">
          <cell r="A21123" t="str">
            <v>L21282</v>
          </cell>
          <cell r="I21123">
            <v>0</v>
          </cell>
        </row>
        <row r="21124">
          <cell r="A21124" t="str">
            <v>L21283</v>
          </cell>
          <cell r="I21124">
            <v>90000</v>
          </cell>
        </row>
        <row r="21125">
          <cell r="A21125" t="str">
            <v>L21284</v>
          </cell>
          <cell r="I21125">
            <v>35000</v>
          </cell>
        </row>
        <row r="21126">
          <cell r="A21126" t="str">
            <v>L21286</v>
          </cell>
          <cell r="I21126">
            <v>272435</v>
          </cell>
        </row>
        <row r="21127">
          <cell r="A21127" t="str">
            <v>L21287</v>
          </cell>
          <cell r="I21127">
            <v>0</v>
          </cell>
        </row>
        <row r="21128">
          <cell r="A21128" t="str">
            <v>L21289</v>
          </cell>
          <cell r="I21128">
            <v>816508</v>
          </cell>
        </row>
        <row r="21129">
          <cell r="A21129" t="str">
            <v>L21291</v>
          </cell>
          <cell r="I21129">
            <v>875890</v>
          </cell>
        </row>
        <row r="21130">
          <cell r="A21130" t="str">
            <v>L21293</v>
          </cell>
          <cell r="I21130">
            <v>0</v>
          </cell>
        </row>
        <row r="21131">
          <cell r="A21131" t="str">
            <v>L21294</v>
          </cell>
          <cell r="I21131">
            <v>0</v>
          </cell>
        </row>
        <row r="21132">
          <cell r="A21132" t="str">
            <v>L21295</v>
          </cell>
          <cell r="I21132">
            <v>0</v>
          </cell>
        </row>
        <row r="21133">
          <cell r="A21133" t="str">
            <v>L21297</v>
          </cell>
          <cell r="I21133">
            <v>0</v>
          </cell>
        </row>
        <row r="21134">
          <cell r="A21134" t="str">
            <v>L21298</v>
          </cell>
          <cell r="I21134">
            <v>150000</v>
          </cell>
        </row>
        <row r="21135">
          <cell r="A21135" t="str">
            <v>L21300</v>
          </cell>
          <cell r="I21135">
            <v>0</v>
          </cell>
        </row>
        <row r="21136">
          <cell r="A21136" t="str">
            <v>L21302</v>
          </cell>
          <cell r="I21136">
            <v>350000</v>
          </cell>
        </row>
        <row r="21137">
          <cell r="A21137" t="str">
            <v>L21304</v>
          </cell>
          <cell r="I21137">
            <v>0</v>
          </cell>
        </row>
        <row r="21138">
          <cell r="A21138" t="str">
            <v>L21306</v>
          </cell>
          <cell r="I21138">
            <v>0</v>
          </cell>
        </row>
        <row r="21139">
          <cell r="A21139" t="str">
            <v>L21307</v>
          </cell>
          <cell r="I21139">
            <v>51535</v>
          </cell>
        </row>
        <row r="21140">
          <cell r="A21140" t="str">
            <v>L21308</v>
          </cell>
          <cell r="I21140">
            <v>650000</v>
          </cell>
        </row>
        <row r="21141">
          <cell r="A21141" t="str">
            <v>L21309</v>
          </cell>
          <cell r="I21141">
            <v>0</v>
          </cell>
        </row>
        <row r="21142">
          <cell r="A21142" t="str">
            <v>L21310</v>
          </cell>
          <cell r="I21142">
            <v>0</v>
          </cell>
        </row>
        <row r="21143">
          <cell r="A21143" t="str">
            <v>L21311</v>
          </cell>
          <cell r="I21143">
            <v>0</v>
          </cell>
        </row>
        <row r="21144">
          <cell r="A21144" t="str">
            <v>L21315</v>
          </cell>
          <cell r="I21144">
            <v>6000000</v>
          </cell>
        </row>
        <row r="21145">
          <cell r="A21145" t="str">
            <v>L21316</v>
          </cell>
          <cell r="I21145">
            <v>0</v>
          </cell>
        </row>
        <row r="21146">
          <cell r="A21146" t="str">
            <v>L21317</v>
          </cell>
          <cell r="I21146">
            <v>202270</v>
          </cell>
        </row>
        <row r="21147">
          <cell r="A21147" t="str">
            <v>L21319</v>
          </cell>
          <cell r="I21147">
            <v>0</v>
          </cell>
        </row>
        <row r="21148">
          <cell r="A21148" t="str">
            <v>L21322</v>
          </cell>
          <cell r="I21148">
            <v>0</v>
          </cell>
        </row>
        <row r="21149">
          <cell r="A21149" t="str">
            <v>L21325</v>
          </cell>
          <cell r="I21149">
            <v>110000</v>
          </cell>
        </row>
        <row r="21150">
          <cell r="A21150" t="str">
            <v>L21327</v>
          </cell>
          <cell r="I21150">
            <v>0</v>
          </cell>
        </row>
        <row r="21151">
          <cell r="A21151" t="str">
            <v>L21332</v>
          </cell>
          <cell r="I21151">
            <v>0</v>
          </cell>
        </row>
        <row r="21152">
          <cell r="A21152" t="str">
            <v>L21333</v>
          </cell>
          <cell r="I21152">
            <v>450000</v>
          </cell>
        </row>
        <row r="21153">
          <cell r="A21153" t="str">
            <v>L21334</v>
          </cell>
          <cell r="I21153">
            <v>10717750</v>
          </cell>
        </row>
        <row r="21154">
          <cell r="A21154" t="str">
            <v>L21335</v>
          </cell>
          <cell r="I21154">
            <v>210430</v>
          </cell>
        </row>
        <row r="21155">
          <cell r="A21155" t="str">
            <v>L21336</v>
          </cell>
          <cell r="I21155">
            <v>70000</v>
          </cell>
        </row>
        <row r="21156">
          <cell r="A21156" t="str">
            <v>L21337</v>
          </cell>
          <cell r="I21156">
            <v>0</v>
          </cell>
        </row>
        <row r="21157">
          <cell r="A21157" t="str">
            <v>L21338</v>
          </cell>
          <cell r="I21157">
            <v>600000</v>
          </cell>
        </row>
        <row r="21158">
          <cell r="A21158" t="str">
            <v>L21340</v>
          </cell>
          <cell r="I21158">
            <v>100000</v>
          </cell>
        </row>
        <row r="21159">
          <cell r="A21159" t="str">
            <v>L21341</v>
          </cell>
          <cell r="I21159">
            <v>0</v>
          </cell>
        </row>
        <row r="21160">
          <cell r="A21160" t="str">
            <v>L21342</v>
          </cell>
          <cell r="I21160">
            <v>1329740</v>
          </cell>
        </row>
        <row r="21161">
          <cell r="A21161" t="str">
            <v>L21343</v>
          </cell>
          <cell r="I21161">
            <v>0</v>
          </cell>
        </row>
        <row r="21162">
          <cell r="A21162" t="str">
            <v>L21344</v>
          </cell>
          <cell r="I21162">
            <v>379045</v>
          </cell>
        </row>
        <row r="21163">
          <cell r="A21163" t="str">
            <v>L21345</v>
          </cell>
          <cell r="I21163">
            <v>0</v>
          </cell>
        </row>
        <row r="21164">
          <cell r="A21164" t="str">
            <v>L21348</v>
          </cell>
          <cell r="I21164">
            <v>0</v>
          </cell>
        </row>
        <row r="21165">
          <cell r="A21165" t="str">
            <v>L21349</v>
          </cell>
          <cell r="I21165">
            <v>200000</v>
          </cell>
        </row>
        <row r="21166">
          <cell r="A21166" t="str">
            <v>L21350</v>
          </cell>
          <cell r="I21166">
            <v>700000</v>
          </cell>
        </row>
        <row r="21167">
          <cell r="A21167" t="str">
            <v>L21351</v>
          </cell>
          <cell r="I21167">
            <v>0</v>
          </cell>
        </row>
        <row r="21168">
          <cell r="A21168" t="str">
            <v>L21352</v>
          </cell>
          <cell r="I21168">
            <v>0</v>
          </cell>
        </row>
        <row r="21169">
          <cell r="A21169" t="str">
            <v>L21355</v>
          </cell>
          <cell r="I21169">
            <v>339510</v>
          </cell>
        </row>
        <row r="21170">
          <cell r="A21170" t="str">
            <v>L21356</v>
          </cell>
          <cell r="I21170">
            <v>0</v>
          </cell>
        </row>
        <row r="21171">
          <cell r="A21171" t="str">
            <v>L21358</v>
          </cell>
          <cell r="I21171">
            <v>20000</v>
          </cell>
        </row>
        <row r="21172">
          <cell r="A21172" t="str">
            <v>L21359</v>
          </cell>
          <cell r="I21172">
            <v>400300</v>
          </cell>
        </row>
        <row r="21173">
          <cell r="A21173" t="str">
            <v>L21360</v>
          </cell>
          <cell r="I21173">
            <v>300000</v>
          </cell>
        </row>
        <row r="21174">
          <cell r="A21174" t="str">
            <v>L21361</v>
          </cell>
          <cell r="I21174">
            <v>0</v>
          </cell>
        </row>
        <row r="21175">
          <cell r="A21175" t="str">
            <v>L21362</v>
          </cell>
          <cell r="I21175">
            <v>1067734</v>
          </cell>
        </row>
        <row r="21176">
          <cell r="A21176" t="str">
            <v>L21363</v>
          </cell>
          <cell r="I21176">
            <v>0</v>
          </cell>
        </row>
        <row r="21177">
          <cell r="A21177" t="str">
            <v>L21364</v>
          </cell>
          <cell r="I21177">
            <v>63503</v>
          </cell>
        </row>
        <row r="21178">
          <cell r="A21178" t="str">
            <v>L21366</v>
          </cell>
          <cell r="I21178">
            <v>0</v>
          </cell>
        </row>
        <row r="21179">
          <cell r="A21179" t="str">
            <v>L21368</v>
          </cell>
          <cell r="I21179">
            <v>100000</v>
          </cell>
        </row>
        <row r="21180">
          <cell r="A21180" t="str">
            <v>L21370</v>
          </cell>
          <cell r="I21180">
            <v>0</v>
          </cell>
        </row>
        <row r="21181">
          <cell r="A21181" t="str">
            <v>L21372</v>
          </cell>
          <cell r="I21181">
            <v>0</v>
          </cell>
        </row>
        <row r="21182">
          <cell r="A21182" t="str">
            <v>L21373</v>
          </cell>
          <cell r="I21182">
            <v>0</v>
          </cell>
        </row>
        <row r="21183">
          <cell r="A21183" t="str">
            <v>L21374</v>
          </cell>
          <cell r="I21183">
            <v>307415</v>
          </cell>
        </row>
        <row r="21184">
          <cell r="A21184" t="str">
            <v>L21375</v>
          </cell>
          <cell r="I21184">
            <v>0</v>
          </cell>
        </row>
        <row r="21185">
          <cell r="A21185" t="str">
            <v>L21376</v>
          </cell>
          <cell r="I21185">
            <v>0</v>
          </cell>
        </row>
        <row r="21186">
          <cell r="A21186" t="str">
            <v>L21377</v>
          </cell>
          <cell r="I21186">
            <v>120000</v>
          </cell>
        </row>
        <row r="21187">
          <cell r="A21187" t="str">
            <v>L21378</v>
          </cell>
          <cell r="I21187">
            <v>0</v>
          </cell>
        </row>
        <row r="21188">
          <cell r="A21188" t="str">
            <v>L21380</v>
          </cell>
          <cell r="I21188">
            <v>0</v>
          </cell>
        </row>
        <row r="21189">
          <cell r="A21189" t="str">
            <v>L21381</v>
          </cell>
          <cell r="I21189">
            <v>0</v>
          </cell>
        </row>
        <row r="21190">
          <cell r="A21190" t="str">
            <v>L21382</v>
          </cell>
          <cell r="I21190">
            <v>280000</v>
          </cell>
        </row>
        <row r="21191">
          <cell r="A21191" t="str">
            <v>L21383</v>
          </cell>
          <cell r="I21191">
            <v>120000</v>
          </cell>
        </row>
        <row r="21192">
          <cell r="A21192" t="str">
            <v>L21384</v>
          </cell>
          <cell r="I21192">
            <v>142020</v>
          </cell>
        </row>
        <row r="21193">
          <cell r="A21193" t="str">
            <v>L21385</v>
          </cell>
          <cell r="I21193">
            <v>1000000</v>
          </cell>
        </row>
        <row r="21194">
          <cell r="A21194" t="str">
            <v>L21386</v>
          </cell>
          <cell r="I21194">
            <v>397119</v>
          </cell>
        </row>
        <row r="21195">
          <cell r="A21195" t="str">
            <v>L21387</v>
          </cell>
          <cell r="I21195">
            <v>138435</v>
          </cell>
        </row>
        <row r="21196">
          <cell r="A21196" t="str">
            <v>L21389</v>
          </cell>
          <cell r="I21196">
            <v>30036</v>
          </cell>
        </row>
        <row r="21197">
          <cell r="A21197" t="str">
            <v>L21390</v>
          </cell>
          <cell r="I21197">
            <v>0</v>
          </cell>
        </row>
        <row r="21198">
          <cell r="A21198" t="str">
            <v>L21391</v>
          </cell>
          <cell r="I21198">
            <v>128887</v>
          </cell>
        </row>
        <row r="21199">
          <cell r="A21199" t="str">
            <v>L21392</v>
          </cell>
          <cell r="I21199">
            <v>0</v>
          </cell>
        </row>
        <row r="21200">
          <cell r="A21200" t="str">
            <v>L21393</v>
          </cell>
          <cell r="I21200">
            <v>0</v>
          </cell>
        </row>
        <row r="21201">
          <cell r="A21201" t="str">
            <v>L21395</v>
          </cell>
          <cell r="I21201">
            <v>30000</v>
          </cell>
        </row>
        <row r="21202">
          <cell r="A21202" t="str">
            <v>L21396</v>
          </cell>
          <cell r="I21202">
            <v>374400</v>
          </cell>
        </row>
        <row r="21203">
          <cell r="A21203" t="str">
            <v>L21399</v>
          </cell>
          <cell r="I21203">
            <v>271202</v>
          </cell>
        </row>
        <row r="21204">
          <cell r="A21204" t="str">
            <v>L21400</v>
          </cell>
          <cell r="I21204">
            <v>319180</v>
          </cell>
        </row>
        <row r="21205">
          <cell r="A21205" t="str">
            <v>L21402</v>
          </cell>
          <cell r="I21205">
            <v>846195</v>
          </cell>
        </row>
        <row r="21206">
          <cell r="A21206" t="str">
            <v>L21403</v>
          </cell>
          <cell r="I21206">
            <v>350000</v>
          </cell>
        </row>
        <row r="21207">
          <cell r="A21207" t="str">
            <v>L21405</v>
          </cell>
          <cell r="I21207">
            <v>600000</v>
          </cell>
        </row>
        <row r="21208">
          <cell r="A21208" t="str">
            <v>L21406</v>
          </cell>
          <cell r="I21208">
            <v>70000</v>
          </cell>
        </row>
        <row r="21209">
          <cell r="A21209" t="str">
            <v>L21407</v>
          </cell>
          <cell r="I21209">
            <v>200000</v>
          </cell>
        </row>
        <row r="21210">
          <cell r="A21210" t="str">
            <v>L21409</v>
          </cell>
          <cell r="I21210">
            <v>0</v>
          </cell>
        </row>
        <row r="21211">
          <cell r="A21211" t="str">
            <v>L21411</v>
          </cell>
          <cell r="I21211">
            <v>0</v>
          </cell>
        </row>
        <row r="21212">
          <cell r="A21212" t="str">
            <v>L21412</v>
          </cell>
          <cell r="I21212">
            <v>0</v>
          </cell>
        </row>
        <row r="21213">
          <cell r="A21213" t="str">
            <v>L21414</v>
          </cell>
          <cell r="I21213">
            <v>0</v>
          </cell>
        </row>
        <row r="21214">
          <cell r="A21214" t="str">
            <v>L21415</v>
          </cell>
          <cell r="I21214">
            <v>0</v>
          </cell>
        </row>
        <row r="21215">
          <cell r="A21215" t="str">
            <v>L21416</v>
          </cell>
          <cell r="I21215">
            <v>0</v>
          </cell>
        </row>
        <row r="21216">
          <cell r="A21216" t="str">
            <v>L21418</v>
          </cell>
          <cell r="I21216">
            <v>0</v>
          </cell>
        </row>
        <row r="21217">
          <cell r="A21217" t="str">
            <v>L21419</v>
          </cell>
          <cell r="I21217">
            <v>0</v>
          </cell>
        </row>
        <row r="21218">
          <cell r="A21218" t="str">
            <v>L21420</v>
          </cell>
          <cell r="I21218">
            <v>40000</v>
          </cell>
        </row>
        <row r="21219">
          <cell r="A21219" t="str">
            <v>L21423</v>
          </cell>
          <cell r="I21219">
            <v>136217</v>
          </cell>
        </row>
        <row r="21220">
          <cell r="A21220" t="str">
            <v>L21424</v>
          </cell>
          <cell r="I21220">
            <v>0</v>
          </cell>
        </row>
        <row r="21221">
          <cell r="A21221" t="str">
            <v>L21425</v>
          </cell>
          <cell r="I21221">
            <v>167013</v>
          </cell>
        </row>
        <row r="21222">
          <cell r="A21222" t="str">
            <v>L21426</v>
          </cell>
          <cell r="I21222">
            <v>608595</v>
          </cell>
        </row>
        <row r="21223">
          <cell r="A21223" t="str">
            <v>L21427</v>
          </cell>
          <cell r="I21223">
            <v>0</v>
          </cell>
        </row>
        <row r="21224">
          <cell r="A21224" t="str">
            <v>L21429</v>
          </cell>
          <cell r="I21224">
            <v>0</v>
          </cell>
        </row>
        <row r="21225">
          <cell r="A21225" t="str">
            <v>L21430</v>
          </cell>
          <cell r="I21225">
            <v>751791</v>
          </cell>
        </row>
        <row r="21226">
          <cell r="A21226" t="str">
            <v>L21431</v>
          </cell>
          <cell r="I21226">
            <v>94541</v>
          </cell>
        </row>
        <row r="21227">
          <cell r="A21227" t="str">
            <v>L21432</v>
          </cell>
          <cell r="I21227">
            <v>0</v>
          </cell>
        </row>
        <row r="21228">
          <cell r="A21228" t="str">
            <v>L21434</v>
          </cell>
          <cell r="I21228">
            <v>0</v>
          </cell>
        </row>
        <row r="21229">
          <cell r="A21229" t="str">
            <v>L21435</v>
          </cell>
          <cell r="I21229">
            <v>0</v>
          </cell>
        </row>
        <row r="21230">
          <cell r="A21230" t="str">
            <v>L21437</v>
          </cell>
          <cell r="I21230">
            <v>0</v>
          </cell>
        </row>
        <row r="21231">
          <cell r="A21231" t="str">
            <v>L21438</v>
          </cell>
          <cell r="I21231">
            <v>0</v>
          </cell>
        </row>
        <row r="21232">
          <cell r="A21232" t="str">
            <v>L21439</v>
          </cell>
          <cell r="I21232">
            <v>100000</v>
          </cell>
        </row>
        <row r="21233">
          <cell r="A21233" t="str">
            <v>L21440</v>
          </cell>
          <cell r="I21233">
            <v>0</v>
          </cell>
        </row>
        <row r="21234">
          <cell r="A21234" t="str">
            <v>L21441</v>
          </cell>
          <cell r="I21234">
            <v>300000</v>
          </cell>
        </row>
        <row r="21235">
          <cell r="A21235" t="str">
            <v>L21443</v>
          </cell>
          <cell r="I21235">
            <v>469263</v>
          </cell>
        </row>
        <row r="21236">
          <cell r="A21236" t="str">
            <v>L21444</v>
          </cell>
          <cell r="I21236">
            <v>9882431.8000000007</v>
          </cell>
        </row>
        <row r="21237">
          <cell r="A21237" t="str">
            <v>L21445</v>
          </cell>
          <cell r="I21237">
            <v>200000</v>
          </cell>
        </row>
        <row r="21238">
          <cell r="A21238" t="str">
            <v>L21447</v>
          </cell>
          <cell r="I21238">
            <v>222125</v>
          </cell>
        </row>
        <row r="21239">
          <cell r="A21239" t="str">
            <v>L21448</v>
          </cell>
          <cell r="I21239">
            <v>0</v>
          </cell>
        </row>
        <row r="21240">
          <cell r="A21240" t="str">
            <v>L21449</v>
          </cell>
          <cell r="I21240">
            <v>0</v>
          </cell>
        </row>
        <row r="21241">
          <cell r="A21241" t="str">
            <v>L21450</v>
          </cell>
          <cell r="I21241">
            <v>2000000</v>
          </cell>
        </row>
        <row r="21242">
          <cell r="A21242" t="str">
            <v>L21452</v>
          </cell>
          <cell r="I21242">
            <v>0</v>
          </cell>
        </row>
        <row r="21243">
          <cell r="A21243" t="str">
            <v>L21453</v>
          </cell>
          <cell r="I21243">
            <v>0</v>
          </cell>
        </row>
        <row r="21244">
          <cell r="A21244" t="str">
            <v>L21454</v>
          </cell>
          <cell r="I21244">
            <v>300000</v>
          </cell>
        </row>
        <row r="21245">
          <cell r="A21245" t="str">
            <v>L21456</v>
          </cell>
          <cell r="I21245">
            <v>0</v>
          </cell>
        </row>
        <row r="21246">
          <cell r="A21246" t="str">
            <v>L21457</v>
          </cell>
          <cell r="I21246">
            <v>0</v>
          </cell>
        </row>
        <row r="21247">
          <cell r="A21247" t="str">
            <v>L21458</v>
          </cell>
          <cell r="I21247">
            <v>350000</v>
          </cell>
        </row>
        <row r="21248">
          <cell r="A21248" t="str">
            <v>L21459</v>
          </cell>
          <cell r="I21248">
            <v>0</v>
          </cell>
        </row>
        <row r="21249">
          <cell r="A21249" t="str">
            <v>L21460</v>
          </cell>
          <cell r="I21249">
            <v>619800</v>
          </cell>
        </row>
        <row r="21250">
          <cell r="A21250" t="str">
            <v>L21461</v>
          </cell>
          <cell r="I21250">
            <v>0</v>
          </cell>
        </row>
        <row r="21251">
          <cell r="A21251" t="str">
            <v>L21464</v>
          </cell>
          <cell r="I21251">
            <v>0</v>
          </cell>
        </row>
        <row r="21252">
          <cell r="A21252" t="str">
            <v>L21466</v>
          </cell>
          <cell r="I21252">
            <v>405409</v>
          </cell>
        </row>
        <row r="21253">
          <cell r="A21253" t="str">
            <v>L21467</v>
          </cell>
          <cell r="I21253">
            <v>50000</v>
          </cell>
        </row>
        <row r="21254">
          <cell r="A21254" t="str">
            <v>L21468</v>
          </cell>
          <cell r="I21254">
            <v>100000</v>
          </cell>
        </row>
        <row r="21255">
          <cell r="A21255" t="str">
            <v>L21469</v>
          </cell>
          <cell r="I21255">
            <v>150000</v>
          </cell>
        </row>
        <row r="21256">
          <cell r="A21256" t="str">
            <v>L21470</v>
          </cell>
          <cell r="I21256">
            <v>280000</v>
          </cell>
        </row>
        <row r="21257">
          <cell r="A21257" t="str">
            <v>L21472</v>
          </cell>
          <cell r="I21257">
            <v>0</v>
          </cell>
        </row>
        <row r="21258">
          <cell r="A21258" t="str">
            <v>L21475</v>
          </cell>
          <cell r="I21258">
            <v>0</v>
          </cell>
        </row>
        <row r="21259">
          <cell r="A21259" t="str">
            <v>L21477</v>
          </cell>
          <cell r="I21259">
            <v>10461069</v>
          </cell>
        </row>
        <row r="21260">
          <cell r="A21260" t="str">
            <v>L21479</v>
          </cell>
          <cell r="I21260">
            <v>255440</v>
          </cell>
        </row>
        <row r="21261">
          <cell r="A21261" t="str">
            <v>L21481</v>
          </cell>
          <cell r="I21261">
            <v>833094</v>
          </cell>
        </row>
        <row r="21262">
          <cell r="A21262" t="str">
            <v>L21482</v>
          </cell>
          <cell r="I21262">
            <v>535000</v>
          </cell>
        </row>
        <row r="21263">
          <cell r="A21263" t="str">
            <v>L21483</v>
          </cell>
          <cell r="I21263">
            <v>150000</v>
          </cell>
        </row>
        <row r="21264">
          <cell r="A21264" t="str">
            <v>L21485</v>
          </cell>
          <cell r="I21264">
            <v>350000</v>
          </cell>
        </row>
        <row r="21265">
          <cell r="A21265" t="str">
            <v>L21487</v>
          </cell>
          <cell r="I21265">
            <v>0</v>
          </cell>
        </row>
        <row r="21266">
          <cell r="A21266" t="str">
            <v>L21489</v>
          </cell>
          <cell r="I21266">
            <v>230518</v>
          </cell>
        </row>
        <row r="21267">
          <cell r="A21267" t="str">
            <v>L21492</v>
          </cell>
          <cell r="I21267">
            <v>50000</v>
          </cell>
        </row>
        <row r="21268">
          <cell r="A21268" t="str">
            <v>L21493</v>
          </cell>
          <cell r="I21268">
            <v>0</v>
          </cell>
        </row>
        <row r="21269">
          <cell r="A21269" t="str">
            <v>L21495</v>
          </cell>
          <cell r="I21269">
            <v>0</v>
          </cell>
        </row>
        <row r="21270">
          <cell r="A21270" t="str">
            <v>L21496</v>
          </cell>
          <cell r="I21270">
            <v>20000</v>
          </cell>
        </row>
        <row r="21271">
          <cell r="A21271" t="str">
            <v>L21497</v>
          </cell>
          <cell r="I21271">
            <v>0</v>
          </cell>
        </row>
        <row r="21272">
          <cell r="A21272" t="str">
            <v>L21500</v>
          </cell>
          <cell r="I21272">
            <v>0</v>
          </cell>
        </row>
        <row r="21273">
          <cell r="A21273" t="str">
            <v>L21501</v>
          </cell>
          <cell r="I21273">
            <v>228882</v>
          </cell>
        </row>
        <row r="21274">
          <cell r="A21274" t="str">
            <v>L21503</v>
          </cell>
          <cell r="I21274">
            <v>44687</v>
          </cell>
        </row>
        <row r="21275">
          <cell r="A21275" t="str">
            <v>L21504</v>
          </cell>
          <cell r="I21275">
            <v>0</v>
          </cell>
        </row>
        <row r="21276">
          <cell r="A21276" t="str">
            <v>L21505</v>
          </cell>
          <cell r="I21276">
            <v>200000</v>
          </cell>
        </row>
        <row r="21277">
          <cell r="A21277" t="str">
            <v>L21506</v>
          </cell>
          <cell r="I21277">
            <v>0</v>
          </cell>
        </row>
        <row r="21278">
          <cell r="A21278" t="str">
            <v>L21507</v>
          </cell>
          <cell r="I21278">
            <v>45000</v>
          </cell>
        </row>
        <row r="21279">
          <cell r="A21279" t="str">
            <v>L21508</v>
          </cell>
          <cell r="I21279">
            <v>200000</v>
          </cell>
        </row>
        <row r="21280">
          <cell r="A21280" t="str">
            <v>L21509</v>
          </cell>
          <cell r="I21280">
            <v>0</v>
          </cell>
        </row>
        <row r="21281">
          <cell r="A21281" t="str">
            <v>L21510</v>
          </cell>
          <cell r="I21281">
            <v>0</v>
          </cell>
        </row>
        <row r="21282">
          <cell r="A21282" t="str">
            <v>L21511</v>
          </cell>
          <cell r="I21282">
            <v>111000</v>
          </cell>
        </row>
        <row r="21283">
          <cell r="A21283" t="str">
            <v>L21512</v>
          </cell>
          <cell r="I21283">
            <v>150000</v>
          </cell>
        </row>
        <row r="21284">
          <cell r="A21284" t="str">
            <v>L21513</v>
          </cell>
          <cell r="I21284">
            <v>100000</v>
          </cell>
        </row>
        <row r="21285">
          <cell r="A21285" t="str">
            <v>L21514</v>
          </cell>
          <cell r="I21285">
            <v>0</v>
          </cell>
        </row>
        <row r="21286">
          <cell r="A21286" t="str">
            <v>L21517</v>
          </cell>
          <cell r="I21286">
            <v>0</v>
          </cell>
        </row>
        <row r="21287">
          <cell r="A21287" t="str">
            <v>L21519</v>
          </cell>
          <cell r="I21287">
            <v>0</v>
          </cell>
        </row>
        <row r="21288">
          <cell r="A21288" t="str">
            <v>L21520</v>
          </cell>
          <cell r="I21288">
            <v>558000</v>
          </cell>
        </row>
        <row r="21289">
          <cell r="A21289" t="str">
            <v>L21521</v>
          </cell>
          <cell r="I21289">
            <v>904870</v>
          </cell>
        </row>
        <row r="21290">
          <cell r="A21290" t="str">
            <v>L21523</v>
          </cell>
          <cell r="I21290">
            <v>292829</v>
          </cell>
        </row>
        <row r="21291">
          <cell r="A21291" t="str">
            <v>L21525</v>
          </cell>
          <cell r="I21291">
            <v>350000</v>
          </cell>
        </row>
        <row r="21292">
          <cell r="A21292" t="str">
            <v>L21526</v>
          </cell>
          <cell r="I21292">
            <v>0</v>
          </cell>
        </row>
        <row r="21293">
          <cell r="A21293" t="str">
            <v>L21529</v>
          </cell>
          <cell r="I21293">
            <v>0</v>
          </cell>
        </row>
        <row r="21294">
          <cell r="A21294" t="str">
            <v>L21531</v>
          </cell>
          <cell r="I21294">
            <v>150000</v>
          </cell>
        </row>
        <row r="21295">
          <cell r="A21295" t="str">
            <v>L21532</v>
          </cell>
          <cell r="I21295">
            <v>0</v>
          </cell>
        </row>
        <row r="21296">
          <cell r="A21296" t="str">
            <v>L21533</v>
          </cell>
          <cell r="I21296">
            <v>20000</v>
          </cell>
        </row>
        <row r="21297">
          <cell r="A21297" t="str">
            <v>L21539</v>
          </cell>
          <cell r="I21297">
            <v>110000</v>
          </cell>
        </row>
        <row r="21298">
          <cell r="A21298" t="str">
            <v>L21540</v>
          </cell>
          <cell r="I21298">
            <v>0</v>
          </cell>
        </row>
        <row r="21299">
          <cell r="A21299" t="str">
            <v>L21544</v>
          </cell>
          <cell r="I21299">
            <v>80000</v>
          </cell>
        </row>
        <row r="21300">
          <cell r="A21300" t="str">
            <v>L21545</v>
          </cell>
          <cell r="I21300">
            <v>0</v>
          </cell>
        </row>
        <row r="21301">
          <cell r="A21301" t="str">
            <v>L21546</v>
          </cell>
          <cell r="I21301">
            <v>0</v>
          </cell>
        </row>
        <row r="21302">
          <cell r="A21302" t="str">
            <v>L21547</v>
          </cell>
          <cell r="I21302">
            <v>0</v>
          </cell>
        </row>
        <row r="21303">
          <cell r="A21303" t="str">
            <v>L21550</v>
          </cell>
          <cell r="I21303">
            <v>0</v>
          </cell>
        </row>
        <row r="21304">
          <cell r="A21304" t="str">
            <v>L21551</v>
          </cell>
          <cell r="I21304">
            <v>1089333</v>
          </cell>
        </row>
        <row r="21305">
          <cell r="A21305" t="str">
            <v>L21552</v>
          </cell>
          <cell r="I21305">
            <v>120000</v>
          </cell>
        </row>
        <row r="21306">
          <cell r="A21306" t="str">
            <v>L21553</v>
          </cell>
          <cell r="I21306">
            <v>53000</v>
          </cell>
        </row>
        <row r="21307">
          <cell r="A21307" t="str">
            <v>L21554</v>
          </cell>
          <cell r="I21307">
            <v>1250742</v>
          </cell>
        </row>
        <row r="21308">
          <cell r="A21308" t="str">
            <v>L21555</v>
          </cell>
          <cell r="I21308">
            <v>200000</v>
          </cell>
        </row>
        <row r="21309">
          <cell r="A21309" t="str">
            <v>L21557</v>
          </cell>
          <cell r="I21309">
            <v>197061</v>
          </cell>
        </row>
        <row r="21310">
          <cell r="A21310" t="str">
            <v>L21559</v>
          </cell>
          <cell r="I21310">
            <v>0</v>
          </cell>
        </row>
        <row r="21311">
          <cell r="A21311" t="str">
            <v>L21560</v>
          </cell>
          <cell r="I21311">
            <v>0</v>
          </cell>
        </row>
        <row r="21312">
          <cell r="A21312" t="str">
            <v>L21566</v>
          </cell>
          <cell r="I21312">
            <v>1000000</v>
          </cell>
        </row>
        <row r="21313">
          <cell r="A21313" t="str">
            <v>L21567</v>
          </cell>
          <cell r="I21313">
            <v>0</v>
          </cell>
        </row>
        <row r="21314">
          <cell r="A21314" t="str">
            <v>L21569</v>
          </cell>
          <cell r="I21314">
            <v>745950</v>
          </cell>
        </row>
        <row r="21315">
          <cell r="A21315" t="str">
            <v>L21570</v>
          </cell>
          <cell r="I21315">
            <v>0</v>
          </cell>
        </row>
        <row r="21316">
          <cell r="A21316" t="str">
            <v>L21571</v>
          </cell>
          <cell r="I21316">
            <v>150000</v>
          </cell>
        </row>
        <row r="21317">
          <cell r="A21317" t="str">
            <v>L21572</v>
          </cell>
          <cell r="I21317">
            <v>727063</v>
          </cell>
        </row>
        <row r="21318">
          <cell r="A21318" t="str">
            <v>L21573</v>
          </cell>
          <cell r="I21318">
            <v>50000</v>
          </cell>
        </row>
        <row r="21319">
          <cell r="A21319" t="str">
            <v>L21574</v>
          </cell>
          <cell r="I21319">
            <v>255382</v>
          </cell>
        </row>
        <row r="21320">
          <cell r="A21320" t="str">
            <v>L21576</v>
          </cell>
          <cell r="I21320">
            <v>50000</v>
          </cell>
        </row>
        <row r="21321">
          <cell r="A21321" t="str">
            <v>L21577</v>
          </cell>
          <cell r="I21321">
            <v>0</v>
          </cell>
        </row>
        <row r="21322">
          <cell r="A21322" t="str">
            <v>L21578</v>
          </cell>
          <cell r="I21322">
            <v>0</v>
          </cell>
        </row>
        <row r="21323">
          <cell r="A21323" t="str">
            <v>L21582</v>
          </cell>
          <cell r="I21323">
            <v>0</v>
          </cell>
        </row>
        <row r="21324">
          <cell r="A21324" t="str">
            <v>L21584</v>
          </cell>
          <cell r="I21324">
            <v>350000</v>
          </cell>
        </row>
        <row r="21325">
          <cell r="A21325" t="str">
            <v>L21585</v>
          </cell>
          <cell r="I21325">
            <v>0</v>
          </cell>
        </row>
        <row r="21326">
          <cell r="A21326" t="str">
            <v>L21586</v>
          </cell>
          <cell r="I21326">
            <v>0</v>
          </cell>
        </row>
        <row r="21327">
          <cell r="A21327" t="str">
            <v>L21587</v>
          </cell>
          <cell r="I21327">
            <v>60000</v>
          </cell>
        </row>
        <row r="21328">
          <cell r="A21328" t="str">
            <v>L21590</v>
          </cell>
          <cell r="I21328">
            <v>104057</v>
          </cell>
        </row>
        <row r="21329">
          <cell r="A21329" t="str">
            <v>L21592</v>
          </cell>
          <cell r="I21329">
            <v>0</v>
          </cell>
        </row>
        <row r="21330">
          <cell r="A21330" t="str">
            <v>L21593</v>
          </cell>
          <cell r="I21330">
            <v>0</v>
          </cell>
        </row>
        <row r="21331">
          <cell r="A21331" t="str">
            <v>L21595</v>
          </cell>
          <cell r="I21331">
            <v>330000</v>
          </cell>
        </row>
        <row r="21332">
          <cell r="A21332" t="str">
            <v>L21596</v>
          </cell>
          <cell r="I21332">
            <v>0</v>
          </cell>
        </row>
        <row r="21333">
          <cell r="A21333" t="str">
            <v>L21598</v>
          </cell>
          <cell r="I21333">
            <v>161483</v>
          </cell>
        </row>
        <row r="21334">
          <cell r="A21334" t="str">
            <v>L21601</v>
          </cell>
          <cell r="I21334">
            <v>0</v>
          </cell>
        </row>
        <row r="21335">
          <cell r="A21335" t="str">
            <v>L21603</v>
          </cell>
          <cell r="I21335">
            <v>300000</v>
          </cell>
        </row>
        <row r="21336">
          <cell r="A21336" t="str">
            <v>L21604</v>
          </cell>
          <cell r="I21336">
            <v>0</v>
          </cell>
        </row>
        <row r="21337">
          <cell r="A21337" t="str">
            <v>L21605</v>
          </cell>
          <cell r="I21337">
            <v>500111</v>
          </cell>
        </row>
        <row r="21338">
          <cell r="A21338" t="str">
            <v>L21606</v>
          </cell>
          <cell r="I21338">
            <v>0</v>
          </cell>
        </row>
        <row r="21339">
          <cell r="A21339" t="str">
            <v>L21607</v>
          </cell>
          <cell r="I21339">
            <v>0</v>
          </cell>
        </row>
        <row r="21340">
          <cell r="A21340" t="str">
            <v>L21608</v>
          </cell>
          <cell r="I21340">
            <v>0</v>
          </cell>
        </row>
        <row r="21341">
          <cell r="A21341" t="str">
            <v>L21611</v>
          </cell>
          <cell r="I21341">
            <v>80000</v>
          </cell>
        </row>
        <row r="21342">
          <cell r="A21342" t="str">
            <v>L21612</v>
          </cell>
          <cell r="I21342">
            <v>0</v>
          </cell>
        </row>
        <row r="21343">
          <cell r="A21343" t="str">
            <v>L21613</v>
          </cell>
          <cell r="I21343">
            <v>0</v>
          </cell>
        </row>
        <row r="21344">
          <cell r="A21344" t="str">
            <v>L21614</v>
          </cell>
          <cell r="I21344">
            <v>20000</v>
          </cell>
        </row>
        <row r="21345">
          <cell r="A21345" t="str">
            <v>L21615</v>
          </cell>
          <cell r="I21345">
            <v>0</v>
          </cell>
        </row>
        <row r="21346">
          <cell r="A21346" t="str">
            <v>L21618</v>
          </cell>
          <cell r="I21346">
            <v>0</v>
          </cell>
        </row>
        <row r="21347">
          <cell r="A21347" t="str">
            <v>L21619</v>
          </cell>
          <cell r="I21347">
            <v>1500000</v>
          </cell>
        </row>
        <row r="21348">
          <cell r="A21348" t="str">
            <v>L21620</v>
          </cell>
          <cell r="I21348">
            <v>164000</v>
          </cell>
        </row>
        <row r="21349">
          <cell r="A21349" t="str">
            <v>L21621</v>
          </cell>
          <cell r="I21349">
            <v>0</v>
          </cell>
        </row>
        <row r="21350">
          <cell r="A21350" t="str">
            <v>L21622</v>
          </cell>
          <cell r="I21350">
            <v>84325</v>
          </cell>
        </row>
        <row r="21351">
          <cell r="A21351" t="str">
            <v>L21623</v>
          </cell>
          <cell r="I21351">
            <v>0</v>
          </cell>
        </row>
        <row r="21352">
          <cell r="A21352" t="str">
            <v>L21628</v>
          </cell>
          <cell r="I21352">
            <v>300000</v>
          </cell>
        </row>
        <row r="21353">
          <cell r="A21353" t="str">
            <v>L21629</v>
          </cell>
          <cell r="I21353">
            <v>117309</v>
          </cell>
        </row>
        <row r="21354">
          <cell r="A21354" t="str">
            <v>L21631</v>
          </cell>
          <cell r="I21354">
            <v>1860971</v>
          </cell>
        </row>
        <row r="21355">
          <cell r="A21355" t="str">
            <v>L21634</v>
          </cell>
          <cell r="I21355">
            <v>0</v>
          </cell>
        </row>
        <row r="21356">
          <cell r="A21356" t="str">
            <v>L21636</v>
          </cell>
          <cell r="I21356">
            <v>0</v>
          </cell>
        </row>
        <row r="21357">
          <cell r="A21357" t="str">
            <v>L21640</v>
          </cell>
          <cell r="I21357">
            <v>0</v>
          </cell>
        </row>
        <row r="21358">
          <cell r="A21358" t="str">
            <v>L21644</v>
          </cell>
          <cell r="I21358">
            <v>1002562</v>
          </cell>
        </row>
        <row r="21359">
          <cell r="A21359" t="str">
            <v>L21645</v>
          </cell>
          <cell r="I21359">
            <v>80000</v>
          </cell>
        </row>
        <row r="21360">
          <cell r="A21360" t="str">
            <v>L21646</v>
          </cell>
          <cell r="I21360">
            <v>0</v>
          </cell>
        </row>
        <row r="21361">
          <cell r="A21361" t="str">
            <v>L21649</v>
          </cell>
          <cell r="I21361">
            <v>0</v>
          </cell>
        </row>
        <row r="21362">
          <cell r="A21362" t="str">
            <v>L21650</v>
          </cell>
          <cell r="I21362">
            <v>0</v>
          </cell>
        </row>
        <row r="21363">
          <cell r="A21363" t="str">
            <v>L21653</v>
          </cell>
          <cell r="I21363">
            <v>0</v>
          </cell>
        </row>
        <row r="21364">
          <cell r="A21364" t="str">
            <v>L21654</v>
          </cell>
          <cell r="I21364">
            <v>800363</v>
          </cell>
        </row>
        <row r="21365">
          <cell r="A21365" t="str">
            <v>L21655</v>
          </cell>
          <cell r="I21365">
            <v>50000</v>
          </cell>
        </row>
        <row r="21366">
          <cell r="A21366" t="str">
            <v>L21656</v>
          </cell>
          <cell r="I21366">
            <v>463733</v>
          </cell>
        </row>
        <row r="21367">
          <cell r="A21367" t="str">
            <v>L21657</v>
          </cell>
          <cell r="I21367">
            <v>448404</v>
          </cell>
        </row>
        <row r="21368">
          <cell r="A21368" t="str">
            <v>L21658</v>
          </cell>
          <cell r="I21368">
            <v>390625</v>
          </cell>
        </row>
        <row r="21369">
          <cell r="A21369" t="str">
            <v>L21659</v>
          </cell>
          <cell r="I21369">
            <v>170000</v>
          </cell>
        </row>
        <row r="21370">
          <cell r="A21370" t="str">
            <v>L21661</v>
          </cell>
          <cell r="I21370">
            <v>0</v>
          </cell>
        </row>
        <row r="21371">
          <cell r="A21371" t="str">
            <v>L21662</v>
          </cell>
          <cell r="I21371">
            <v>0</v>
          </cell>
        </row>
        <row r="21372">
          <cell r="A21372" t="str">
            <v>L21663</v>
          </cell>
          <cell r="I21372">
            <v>375895</v>
          </cell>
        </row>
        <row r="21373">
          <cell r="A21373" t="str">
            <v>L21665</v>
          </cell>
          <cell r="I21373">
            <v>652427</v>
          </cell>
        </row>
        <row r="21374">
          <cell r="A21374" t="str">
            <v>L21667</v>
          </cell>
          <cell r="I21374">
            <v>300000</v>
          </cell>
        </row>
        <row r="21375">
          <cell r="A21375" t="str">
            <v>L21668</v>
          </cell>
          <cell r="I21375">
            <v>0</v>
          </cell>
        </row>
        <row r="21376">
          <cell r="A21376" t="str">
            <v>L21669</v>
          </cell>
          <cell r="I21376">
            <v>750000</v>
          </cell>
        </row>
        <row r="21377">
          <cell r="A21377" t="str">
            <v>L21671</v>
          </cell>
          <cell r="I21377">
            <v>149709</v>
          </cell>
        </row>
        <row r="21378">
          <cell r="A21378" t="str">
            <v>L21672</v>
          </cell>
          <cell r="I21378">
            <v>200000</v>
          </cell>
        </row>
        <row r="21379">
          <cell r="A21379" t="str">
            <v>L21673</v>
          </cell>
          <cell r="I21379">
            <v>0</v>
          </cell>
        </row>
        <row r="21380">
          <cell r="A21380" t="str">
            <v>L21674</v>
          </cell>
          <cell r="I21380">
            <v>194551</v>
          </cell>
        </row>
        <row r="21381">
          <cell r="A21381" t="str">
            <v>L21675</v>
          </cell>
          <cell r="I21381">
            <v>0</v>
          </cell>
        </row>
        <row r="21382">
          <cell r="A21382" t="str">
            <v>L21676</v>
          </cell>
          <cell r="I21382">
            <v>0</v>
          </cell>
        </row>
        <row r="21383">
          <cell r="A21383" t="str">
            <v>L21677</v>
          </cell>
          <cell r="I21383">
            <v>0</v>
          </cell>
        </row>
        <row r="21384">
          <cell r="A21384" t="str">
            <v>L21678</v>
          </cell>
          <cell r="I21384">
            <v>167681</v>
          </cell>
        </row>
        <row r="21385">
          <cell r="A21385" t="str">
            <v>L21679</v>
          </cell>
          <cell r="I21385">
            <v>0</v>
          </cell>
        </row>
        <row r="21386">
          <cell r="A21386" t="str">
            <v>L21680</v>
          </cell>
          <cell r="I21386">
            <v>343395</v>
          </cell>
        </row>
        <row r="21387">
          <cell r="A21387" t="str">
            <v>L21681</v>
          </cell>
          <cell r="I21387">
            <v>0</v>
          </cell>
        </row>
        <row r="21388">
          <cell r="A21388" t="str">
            <v>L21683</v>
          </cell>
          <cell r="I21388">
            <v>322891</v>
          </cell>
        </row>
        <row r="21389">
          <cell r="A21389" t="str">
            <v>L21685</v>
          </cell>
          <cell r="I21389">
            <v>650000</v>
          </cell>
        </row>
        <row r="21390">
          <cell r="A21390" t="str">
            <v>L21686</v>
          </cell>
          <cell r="I21390">
            <v>0</v>
          </cell>
        </row>
        <row r="21391">
          <cell r="A21391" t="str">
            <v>L21687</v>
          </cell>
          <cell r="I21391">
            <v>0</v>
          </cell>
        </row>
        <row r="21392">
          <cell r="A21392" t="str">
            <v>L21688</v>
          </cell>
          <cell r="I21392">
            <v>212272</v>
          </cell>
        </row>
        <row r="21393">
          <cell r="A21393" t="str">
            <v>L21689</v>
          </cell>
          <cell r="I21393">
            <v>0</v>
          </cell>
        </row>
        <row r="21394">
          <cell r="A21394" t="str">
            <v>L21690</v>
          </cell>
          <cell r="I21394">
            <v>0</v>
          </cell>
        </row>
        <row r="21395">
          <cell r="A21395" t="str">
            <v>L21691</v>
          </cell>
          <cell r="I21395">
            <v>0</v>
          </cell>
        </row>
        <row r="21396">
          <cell r="A21396" t="str">
            <v>L21692</v>
          </cell>
          <cell r="I21396">
            <v>0</v>
          </cell>
        </row>
        <row r="21397">
          <cell r="A21397" t="str">
            <v>L21693</v>
          </cell>
          <cell r="I21397">
            <v>530841</v>
          </cell>
        </row>
        <row r="21398">
          <cell r="A21398" t="str">
            <v>L21695</v>
          </cell>
          <cell r="I21398">
            <v>0</v>
          </cell>
        </row>
        <row r="21399">
          <cell r="A21399" t="str">
            <v>L21697</v>
          </cell>
          <cell r="I21399">
            <v>0</v>
          </cell>
        </row>
        <row r="21400">
          <cell r="A21400" t="str">
            <v>L21698</v>
          </cell>
          <cell r="I21400">
            <v>139460</v>
          </cell>
        </row>
        <row r="21401">
          <cell r="A21401" t="str">
            <v>L21701</v>
          </cell>
          <cell r="I21401">
            <v>467900</v>
          </cell>
        </row>
        <row r="21402">
          <cell r="A21402" t="str">
            <v>L21703</v>
          </cell>
          <cell r="I21402">
            <v>0</v>
          </cell>
        </row>
        <row r="21403">
          <cell r="A21403" t="str">
            <v>L21704</v>
          </cell>
          <cell r="I21403">
            <v>220000</v>
          </cell>
        </row>
        <row r="21404">
          <cell r="A21404" t="str">
            <v>L21706</v>
          </cell>
          <cell r="I21404">
            <v>200452</v>
          </cell>
        </row>
        <row r="21405">
          <cell r="A21405" t="str">
            <v>L21708</v>
          </cell>
          <cell r="I21405">
            <v>0</v>
          </cell>
        </row>
        <row r="21406">
          <cell r="A21406" t="str">
            <v>L21709</v>
          </cell>
          <cell r="I21406">
            <v>918386</v>
          </cell>
        </row>
        <row r="21407">
          <cell r="A21407" t="str">
            <v>L21710</v>
          </cell>
          <cell r="I21407">
            <v>0</v>
          </cell>
        </row>
        <row r="21408">
          <cell r="A21408" t="str">
            <v>L21711</v>
          </cell>
          <cell r="I21408">
            <v>0</v>
          </cell>
        </row>
        <row r="21409">
          <cell r="A21409" t="str">
            <v>L21712</v>
          </cell>
          <cell r="I21409">
            <v>0</v>
          </cell>
        </row>
        <row r="21410">
          <cell r="A21410" t="str">
            <v>L21714</v>
          </cell>
          <cell r="I21410">
            <v>0</v>
          </cell>
        </row>
        <row r="21411">
          <cell r="A21411" t="str">
            <v>L21715</v>
          </cell>
          <cell r="I21411">
            <v>530000</v>
          </cell>
        </row>
        <row r="21412">
          <cell r="A21412" t="str">
            <v>L21716</v>
          </cell>
          <cell r="I21412">
            <v>5000000</v>
          </cell>
        </row>
        <row r="21413">
          <cell r="A21413" t="str">
            <v>L21718</v>
          </cell>
          <cell r="I21413">
            <v>70000</v>
          </cell>
        </row>
        <row r="21414">
          <cell r="A21414" t="str">
            <v>L21719</v>
          </cell>
          <cell r="I21414">
            <v>544100</v>
          </cell>
        </row>
        <row r="21415">
          <cell r="A21415" t="str">
            <v>L21721</v>
          </cell>
          <cell r="I21415">
            <v>296020</v>
          </cell>
        </row>
        <row r="21416">
          <cell r="A21416" t="str">
            <v>L21722</v>
          </cell>
          <cell r="I21416">
            <v>350000</v>
          </cell>
        </row>
        <row r="21417">
          <cell r="A21417" t="str">
            <v>L21723</v>
          </cell>
          <cell r="I21417">
            <v>2000000</v>
          </cell>
        </row>
        <row r="21418">
          <cell r="A21418" t="str">
            <v>L21724</v>
          </cell>
          <cell r="I21418">
            <v>120000</v>
          </cell>
        </row>
        <row r="21419">
          <cell r="A21419" t="str">
            <v>L21725</v>
          </cell>
          <cell r="I21419">
            <v>0</v>
          </cell>
        </row>
        <row r="21420">
          <cell r="A21420" t="str">
            <v>L21727</v>
          </cell>
          <cell r="I21420">
            <v>0</v>
          </cell>
        </row>
        <row r="21421">
          <cell r="A21421" t="str">
            <v>L21728</v>
          </cell>
          <cell r="I21421">
            <v>0</v>
          </cell>
        </row>
        <row r="21422">
          <cell r="A21422" t="str">
            <v>L21729</v>
          </cell>
          <cell r="I21422">
            <v>250000</v>
          </cell>
        </row>
        <row r="21423">
          <cell r="A21423" t="str">
            <v>L21730</v>
          </cell>
          <cell r="I21423">
            <v>0</v>
          </cell>
        </row>
        <row r="21424">
          <cell r="A21424" t="str">
            <v>L21731</v>
          </cell>
          <cell r="I21424">
            <v>50000</v>
          </cell>
        </row>
        <row r="21425">
          <cell r="A21425" t="str">
            <v>L21732</v>
          </cell>
          <cell r="I21425">
            <v>100000</v>
          </cell>
        </row>
        <row r="21426">
          <cell r="A21426" t="str">
            <v>L21734</v>
          </cell>
          <cell r="I21426">
            <v>6000000</v>
          </cell>
        </row>
        <row r="21427">
          <cell r="A21427" t="str">
            <v>L21735</v>
          </cell>
          <cell r="I21427">
            <v>150000</v>
          </cell>
        </row>
        <row r="21428">
          <cell r="A21428" t="str">
            <v>L21736</v>
          </cell>
          <cell r="I21428">
            <v>50000</v>
          </cell>
        </row>
        <row r="21429">
          <cell r="A21429" t="str">
            <v>L21737</v>
          </cell>
          <cell r="I21429">
            <v>0</v>
          </cell>
        </row>
        <row r="21430">
          <cell r="A21430" t="str">
            <v>L21741</v>
          </cell>
          <cell r="I21430">
            <v>228882</v>
          </cell>
        </row>
        <row r="21431">
          <cell r="A21431" t="str">
            <v>L21742</v>
          </cell>
          <cell r="I21431">
            <v>0</v>
          </cell>
        </row>
        <row r="21432">
          <cell r="A21432" t="str">
            <v>L21744</v>
          </cell>
          <cell r="I21432">
            <v>0</v>
          </cell>
        </row>
        <row r="21433">
          <cell r="A21433" t="str">
            <v>L21746</v>
          </cell>
          <cell r="I21433">
            <v>0</v>
          </cell>
        </row>
        <row r="21434">
          <cell r="A21434" t="str">
            <v>L21748</v>
          </cell>
          <cell r="I21434">
            <v>0</v>
          </cell>
        </row>
        <row r="21435">
          <cell r="A21435" t="str">
            <v>L21750</v>
          </cell>
          <cell r="I21435">
            <v>500000</v>
          </cell>
        </row>
        <row r="21436">
          <cell r="A21436" t="str">
            <v>L21751</v>
          </cell>
          <cell r="I21436">
            <v>440000</v>
          </cell>
        </row>
        <row r="21437">
          <cell r="A21437" t="str">
            <v>L21752</v>
          </cell>
          <cell r="I21437">
            <v>158758</v>
          </cell>
        </row>
        <row r="21438">
          <cell r="A21438" t="str">
            <v>L21753</v>
          </cell>
          <cell r="I21438">
            <v>850000</v>
          </cell>
        </row>
        <row r="21439">
          <cell r="A21439" t="str">
            <v>L21755</v>
          </cell>
          <cell r="I21439">
            <v>0</v>
          </cell>
        </row>
        <row r="21440">
          <cell r="A21440" t="str">
            <v>L21756</v>
          </cell>
          <cell r="I21440">
            <v>3360000</v>
          </cell>
        </row>
        <row r="21441">
          <cell r="A21441" t="str">
            <v>L21757</v>
          </cell>
          <cell r="I21441">
            <v>0</v>
          </cell>
        </row>
        <row r="21442">
          <cell r="A21442" t="str">
            <v>L21759</v>
          </cell>
          <cell r="I21442">
            <v>3000000</v>
          </cell>
        </row>
        <row r="21443">
          <cell r="A21443" t="str">
            <v>L21761</v>
          </cell>
          <cell r="I21443">
            <v>100000</v>
          </cell>
        </row>
        <row r="21444">
          <cell r="A21444" t="str">
            <v>L21762</v>
          </cell>
          <cell r="I21444">
            <v>0</v>
          </cell>
        </row>
        <row r="21445">
          <cell r="A21445" t="str">
            <v>L21763</v>
          </cell>
          <cell r="I21445">
            <v>350000</v>
          </cell>
        </row>
        <row r="21446">
          <cell r="A21446" t="str">
            <v>L21764</v>
          </cell>
          <cell r="I21446">
            <v>300000</v>
          </cell>
        </row>
        <row r="21447">
          <cell r="A21447" t="str">
            <v>L21766</v>
          </cell>
          <cell r="I21447">
            <v>0</v>
          </cell>
        </row>
        <row r="21448">
          <cell r="A21448" t="str">
            <v>L21768</v>
          </cell>
          <cell r="I21448">
            <v>0</v>
          </cell>
        </row>
        <row r="21449">
          <cell r="A21449" t="str">
            <v>L21769</v>
          </cell>
          <cell r="I21449">
            <v>0</v>
          </cell>
        </row>
        <row r="21450">
          <cell r="A21450" t="str">
            <v>L21770</v>
          </cell>
          <cell r="I21450">
            <v>450000</v>
          </cell>
        </row>
        <row r="21451">
          <cell r="A21451" t="str">
            <v>L21771</v>
          </cell>
          <cell r="I21451">
            <v>0</v>
          </cell>
        </row>
        <row r="21452">
          <cell r="A21452" t="str">
            <v>L21772</v>
          </cell>
          <cell r="I21452">
            <v>4000000</v>
          </cell>
        </row>
        <row r="21453">
          <cell r="A21453" t="str">
            <v>L21773</v>
          </cell>
          <cell r="I21453">
            <v>400000</v>
          </cell>
        </row>
        <row r="21454">
          <cell r="A21454" t="str">
            <v>L21774</v>
          </cell>
          <cell r="I21454">
            <v>2204694</v>
          </cell>
        </row>
        <row r="21455">
          <cell r="A21455" t="str">
            <v>L21775</v>
          </cell>
          <cell r="I21455">
            <v>0</v>
          </cell>
        </row>
        <row r="21456">
          <cell r="A21456" t="str">
            <v>L21777</v>
          </cell>
          <cell r="I21456">
            <v>1102453</v>
          </cell>
        </row>
        <row r="21457">
          <cell r="A21457" t="str">
            <v>L21778</v>
          </cell>
          <cell r="I21457">
            <v>220000</v>
          </cell>
        </row>
        <row r="21458">
          <cell r="A21458" t="str">
            <v>L21780</v>
          </cell>
          <cell r="I21458">
            <v>30000</v>
          </cell>
        </row>
        <row r="21459">
          <cell r="A21459" t="str">
            <v>L21781</v>
          </cell>
          <cell r="I21459">
            <v>0</v>
          </cell>
        </row>
        <row r="21460">
          <cell r="A21460" t="str">
            <v>L21783</v>
          </cell>
          <cell r="I21460">
            <v>120000</v>
          </cell>
        </row>
        <row r="21461">
          <cell r="A21461" t="str">
            <v>L21784</v>
          </cell>
          <cell r="I21461">
            <v>125445</v>
          </cell>
        </row>
        <row r="21462">
          <cell r="A21462" t="str">
            <v>L21793</v>
          </cell>
          <cell r="I21462">
            <v>70000</v>
          </cell>
        </row>
        <row r="21463">
          <cell r="A21463" t="str">
            <v>L21794</v>
          </cell>
          <cell r="I21463">
            <v>842000</v>
          </cell>
        </row>
        <row r="21464">
          <cell r="A21464" t="str">
            <v>L21795</v>
          </cell>
          <cell r="I21464">
            <v>421986</v>
          </cell>
        </row>
        <row r="21465">
          <cell r="A21465" t="str">
            <v>L21796</v>
          </cell>
          <cell r="I21465">
            <v>150000</v>
          </cell>
        </row>
        <row r="21466">
          <cell r="A21466" t="str">
            <v>L21797</v>
          </cell>
          <cell r="I21466">
            <v>536000</v>
          </cell>
        </row>
        <row r="21467">
          <cell r="A21467" t="str">
            <v>L21798</v>
          </cell>
          <cell r="I21467">
            <v>0</v>
          </cell>
        </row>
        <row r="21468">
          <cell r="A21468" t="str">
            <v>L21801</v>
          </cell>
          <cell r="I21468">
            <v>500000</v>
          </cell>
        </row>
        <row r="21469">
          <cell r="A21469" t="str">
            <v>L21802</v>
          </cell>
          <cell r="I21469">
            <v>0</v>
          </cell>
        </row>
        <row r="21470">
          <cell r="A21470" t="str">
            <v>L21803</v>
          </cell>
          <cell r="I21470">
            <v>0</v>
          </cell>
        </row>
        <row r="21471">
          <cell r="A21471" t="str">
            <v>L21804</v>
          </cell>
          <cell r="I21471">
            <v>600330</v>
          </cell>
        </row>
        <row r="21472">
          <cell r="A21472" t="str">
            <v>L21805</v>
          </cell>
          <cell r="I21472">
            <v>0</v>
          </cell>
        </row>
        <row r="21473">
          <cell r="A21473" t="str">
            <v>L21809</v>
          </cell>
          <cell r="I21473">
            <v>0</v>
          </cell>
        </row>
        <row r="21474">
          <cell r="A21474" t="str">
            <v>L21811</v>
          </cell>
          <cell r="I21474">
            <v>70000</v>
          </cell>
        </row>
        <row r="21475">
          <cell r="A21475" t="str">
            <v>L21812</v>
          </cell>
          <cell r="I21475">
            <v>2091616</v>
          </cell>
        </row>
        <row r="21476">
          <cell r="A21476" t="str">
            <v>L21814</v>
          </cell>
          <cell r="I21476">
            <v>0</v>
          </cell>
        </row>
        <row r="21477">
          <cell r="A21477" t="str">
            <v>L21818</v>
          </cell>
          <cell r="I21477">
            <v>0</v>
          </cell>
        </row>
        <row r="21478">
          <cell r="A21478" t="str">
            <v>L21819</v>
          </cell>
          <cell r="I21478">
            <v>500000</v>
          </cell>
        </row>
        <row r="21479">
          <cell r="A21479" t="str">
            <v>L21820</v>
          </cell>
          <cell r="I21479">
            <v>968000</v>
          </cell>
        </row>
        <row r="21480">
          <cell r="A21480" t="str">
            <v>L21822</v>
          </cell>
          <cell r="I21480">
            <v>0</v>
          </cell>
        </row>
        <row r="21481">
          <cell r="A21481" t="str">
            <v>L21823</v>
          </cell>
          <cell r="I21481">
            <v>0</v>
          </cell>
        </row>
        <row r="21482">
          <cell r="A21482" t="str">
            <v>L21825</v>
          </cell>
          <cell r="I21482">
            <v>0</v>
          </cell>
        </row>
        <row r="21483">
          <cell r="A21483" t="str">
            <v>L21826</v>
          </cell>
          <cell r="I21483">
            <v>200000</v>
          </cell>
        </row>
        <row r="21484">
          <cell r="A21484" t="str">
            <v>L21827</v>
          </cell>
          <cell r="I21484">
            <v>155210</v>
          </cell>
        </row>
        <row r="21485">
          <cell r="A21485" t="str">
            <v>L21829</v>
          </cell>
          <cell r="I21485">
            <v>0</v>
          </cell>
        </row>
        <row r="21486">
          <cell r="A21486" t="str">
            <v>L21830</v>
          </cell>
          <cell r="I21486">
            <v>0</v>
          </cell>
        </row>
        <row r="21487">
          <cell r="A21487" t="str">
            <v>L21831</v>
          </cell>
          <cell r="I21487">
            <v>50000</v>
          </cell>
        </row>
        <row r="21488">
          <cell r="A21488" t="str">
            <v>L21833</v>
          </cell>
          <cell r="I21488">
            <v>320331</v>
          </cell>
        </row>
        <row r="21489">
          <cell r="A21489" t="str">
            <v>L21835</v>
          </cell>
          <cell r="I21489">
            <v>0</v>
          </cell>
        </row>
        <row r="21490">
          <cell r="A21490" t="str">
            <v>L21836</v>
          </cell>
          <cell r="I21490">
            <v>17576689</v>
          </cell>
        </row>
        <row r="21491">
          <cell r="A21491" t="str">
            <v>L21837</v>
          </cell>
          <cell r="I21491">
            <v>170000</v>
          </cell>
        </row>
        <row r="21492">
          <cell r="A21492" t="str">
            <v>L21843</v>
          </cell>
          <cell r="I21492">
            <v>0</v>
          </cell>
        </row>
        <row r="21493">
          <cell r="A21493" t="str">
            <v>L21844</v>
          </cell>
          <cell r="I21493">
            <v>250000</v>
          </cell>
        </row>
        <row r="21494">
          <cell r="A21494" t="str">
            <v>L21847</v>
          </cell>
          <cell r="I21494">
            <v>90000</v>
          </cell>
        </row>
        <row r="21495">
          <cell r="A21495" t="str">
            <v>L21848</v>
          </cell>
          <cell r="I21495">
            <v>474985</v>
          </cell>
        </row>
        <row r="21496">
          <cell r="A21496" t="str">
            <v>L21849</v>
          </cell>
          <cell r="I21496">
            <v>0</v>
          </cell>
        </row>
        <row r="21497">
          <cell r="A21497" t="str">
            <v>L21850</v>
          </cell>
          <cell r="I21497">
            <v>0</v>
          </cell>
        </row>
        <row r="21498">
          <cell r="A21498" t="str">
            <v>L21855</v>
          </cell>
          <cell r="I21498">
            <v>0</v>
          </cell>
        </row>
        <row r="21499">
          <cell r="A21499" t="str">
            <v>L21856</v>
          </cell>
          <cell r="I21499">
            <v>0</v>
          </cell>
        </row>
        <row r="21500">
          <cell r="A21500" t="str">
            <v>L21858</v>
          </cell>
          <cell r="I21500">
            <v>169785</v>
          </cell>
        </row>
        <row r="21501">
          <cell r="A21501" t="str">
            <v>L21859</v>
          </cell>
          <cell r="I21501">
            <v>12645</v>
          </cell>
        </row>
        <row r="21502">
          <cell r="A21502" t="str">
            <v>L21860</v>
          </cell>
          <cell r="I21502">
            <v>0</v>
          </cell>
        </row>
        <row r="21503">
          <cell r="A21503" t="str">
            <v>L21861</v>
          </cell>
          <cell r="I21503">
            <v>0</v>
          </cell>
        </row>
        <row r="21504">
          <cell r="A21504" t="str">
            <v>L21863</v>
          </cell>
          <cell r="I21504">
            <v>80000</v>
          </cell>
        </row>
        <row r="21505">
          <cell r="A21505" t="str">
            <v>L21865</v>
          </cell>
          <cell r="I21505">
            <v>200000</v>
          </cell>
        </row>
        <row r="21506">
          <cell r="A21506" t="str">
            <v>L21867</v>
          </cell>
          <cell r="I21506">
            <v>475302</v>
          </cell>
        </row>
        <row r="21507">
          <cell r="A21507" t="str">
            <v>L21870</v>
          </cell>
          <cell r="I21507">
            <v>300000</v>
          </cell>
        </row>
        <row r="21508">
          <cell r="A21508" t="str">
            <v>L21872</v>
          </cell>
          <cell r="I21508">
            <v>0</v>
          </cell>
        </row>
        <row r="21509">
          <cell r="A21509" t="str">
            <v>L21873</v>
          </cell>
          <cell r="I21509">
            <v>3000000</v>
          </cell>
        </row>
        <row r="21510">
          <cell r="A21510" t="str">
            <v>L21875</v>
          </cell>
          <cell r="I21510">
            <v>0</v>
          </cell>
        </row>
        <row r="21511">
          <cell r="A21511" t="str">
            <v>L21876</v>
          </cell>
          <cell r="I21511">
            <v>143093</v>
          </cell>
        </row>
        <row r="21512">
          <cell r="A21512" t="str">
            <v>L21877</v>
          </cell>
          <cell r="I21512">
            <v>0</v>
          </cell>
        </row>
        <row r="21513">
          <cell r="A21513" t="str">
            <v>L21878</v>
          </cell>
          <cell r="I21513">
            <v>405409</v>
          </cell>
        </row>
        <row r="21514">
          <cell r="A21514" t="str">
            <v>L21879</v>
          </cell>
          <cell r="I21514">
            <v>554600</v>
          </cell>
        </row>
        <row r="21515">
          <cell r="A21515" t="str">
            <v>L21880</v>
          </cell>
          <cell r="I21515">
            <v>888655</v>
          </cell>
        </row>
        <row r="21516">
          <cell r="A21516" t="str">
            <v>L21881</v>
          </cell>
          <cell r="I21516">
            <v>500000</v>
          </cell>
        </row>
        <row r="21517">
          <cell r="A21517" t="str">
            <v>L21882</v>
          </cell>
          <cell r="I21517">
            <v>56960</v>
          </cell>
        </row>
        <row r="21518">
          <cell r="A21518" t="str">
            <v>L21883</v>
          </cell>
          <cell r="I21518">
            <v>0</v>
          </cell>
        </row>
        <row r="21519">
          <cell r="A21519" t="str">
            <v>L21884</v>
          </cell>
          <cell r="I21519">
            <v>0</v>
          </cell>
        </row>
        <row r="21520">
          <cell r="A21520" t="str">
            <v>L21889</v>
          </cell>
          <cell r="I21520">
            <v>0</v>
          </cell>
        </row>
        <row r="21521">
          <cell r="A21521" t="str">
            <v>L21890</v>
          </cell>
          <cell r="I21521">
            <v>150000</v>
          </cell>
        </row>
        <row r="21522">
          <cell r="A21522" t="str">
            <v>L21891</v>
          </cell>
          <cell r="I21522">
            <v>0</v>
          </cell>
        </row>
        <row r="21523">
          <cell r="A21523" t="str">
            <v>L21892</v>
          </cell>
          <cell r="I21523">
            <v>300000</v>
          </cell>
        </row>
        <row r="21524">
          <cell r="A21524" t="str">
            <v>L21893</v>
          </cell>
          <cell r="I21524">
            <v>59000</v>
          </cell>
        </row>
        <row r="21525">
          <cell r="A21525" t="str">
            <v>L21894</v>
          </cell>
          <cell r="I21525">
            <v>50000</v>
          </cell>
        </row>
        <row r="21526">
          <cell r="A21526" t="str">
            <v>L21895</v>
          </cell>
          <cell r="I21526">
            <v>0</v>
          </cell>
        </row>
        <row r="21527">
          <cell r="A21527" t="str">
            <v>L21899</v>
          </cell>
          <cell r="I21527">
            <v>100000</v>
          </cell>
        </row>
        <row r="21528">
          <cell r="A21528" t="str">
            <v>L21900</v>
          </cell>
          <cell r="I21528">
            <v>0</v>
          </cell>
        </row>
        <row r="21529">
          <cell r="A21529" t="str">
            <v>L21903</v>
          </cell>
          <cell r="I21529">
            <v>0</v>
          </cell>
        </row>
        <row r="21530">
          <cell r="A21530" t="str">
            <v>L21904</v>
          </cell>
          <cell r="I21530">
            <v>585139</v>
          </cell>
        </row>
        <row r="21531">
          <cell r="A21531" t="str">
            <v>L21906</v>
          </cell>
          <cell r="I21531">
            <v>377152</v>
          </cell>
        </row>
        <row r="21532">
          <cell r="A21532" t="str">
            <v>L21910</v>
          </cell>
          <cell r="I21532">
            <v>0</v>
          </cell>
        </row>
        <row r="21533">
          <cell r="A21533" t="str">
            <v>L21911</v>
          </cell>
          <cell r="I21533">
            <v>0</v>
          </cell>
        </row>
        <row r="21534">
          <cell r="A21534" t="str">
            <v>L21912</v>
          </cell>
          <cell r="I21534">
            <v>230518</v>
          </cell>
        </row>
        <row r="21535">
          <cell r="A21535" t="str">
            <v>L21913</v>
          </cell>
          <cell r="I21535">
            <v>0</v>
          </cell>
        </row>
        <row r="21536">
          <cell r="A21536" t="str">
            <v>L21915</v>
          </cell>
          <cell r="I21536">
            <v>3000000</v>
          </cell>
        </row>
        <row r="21537">
          <cell r="A21537" t="str">
            <v>L21918</v>
          </cell>
          <cell r="I21537">
            <v>0</v>
          </cell>
        </row>
        <row r="21538">
          <cell r="A21538" t="str">
            <v>L21919</v>
          </cell>
          <cell r="I21538">
            <v>15000</v>
          </cell>
        </row>
        <row r="21539">
          <cell r="A21539" t="str">
            <v>L21923</v>
          </cell>
          <cell r="I21539">
            <v>99017</v>
          </cell>
        </row>
        <row r="21540">
          <cell r="A21540" t="str">
            <v>L21924</v>
          </cell>
          <cell r="I21540">
            <v>0</v>
          </cell>
        </row>
        <row r="21541">
          <cell r="A21541" t="str">
            <v>L21925</v>
          </cell>
          <cell r="I21541">
            <v>0</v>
          </cell>
        </row>
        <row r="21542">
          <cell r="A21542" t="str">
            <v>L21931</v>
          </cell>
          <cell r="I21542">
            <v>408000</v>
          </cell>
        </row>
        <row r="21543">
          <cell r="A21543" t="str">
            <v>L21932</v>
          </cell>
          <cell r="I21543">
            <v>163413</v>
          </cell>
        </row>
        <row r="21544">
          <cell r="A21544" t="str">
            <v>L21934</v>
          </cell>
          <cell r="I21544">
            <v>0</v>
          </cell>
        </row>
        <row r="21545">
          <cell r="A21545" t="str">
            <v>L21938</v>
          </cell>
          <cell r="I21545">
            <v>140077</v>
          </cell>
        </row>
        <row r="21546">
          <cell r="A21546" t="str">
            <v>L21940</v>
          </cell>
          <cell r="I21546">
            <v>200000</v>
          </cell>
        </row>
        <row r="21547">
          <cell r="A21547" t="str">
            <v>L21941</v>
          </cell>
          <cell r="I21547">
            <v>0</v>
          </cell>
        </row>
        <row r="21548">
          <cell r="A21548" t="str">
            <v>L21942</v>
          </cell>
          <cell r="I21548">
            <v>0</v>
          </cell>
        </row>
        <row r="21549">
          <cell r="A21549" t="str">
            <v>L21944</v>
          </cell>
          <cell r="I21549">
            <v>0</v>
          </cell>
        </row>
        <row r="21550">
          <cell r="A21550" t="str">
            <v>L21945</v>
          </cell>
          <cell r="I21550">
            <v>2000000</v>
          </cell>
        </row>
        <row r="21551">
          <cell r="A21551" t="str">
            <v>L21947</v>
          </cell>
          <cell r="I21551">
            <v>181487</v>
          </cell>
        </row>
        <row r="21552">
          <cell r="A21552" t="str">
            <v>L21950</v>
          </cell>
          <cell r="I21552">
            <v>267332</v>
          </cell>
        </row>
        <row r="21553">
          <cell r="A21553" t="str">
            <v>L21952</v>
          </cell>
          <cell r="I21553">
            <v>0</v>
          </cell>
        </row>
        <row r="21554">
          <cell r="A21554" t="str">
            <v>L21954</v>
          </cell>
          <cell r="I21554">
            <v>544372</v>
          </cell>
        </row>
        <row r="21555">
          <cell r="A21555" t="str">
            <v>L21955</v>
          </cell>
          <cell r="I21555">
            <v>0</v>
          </cell>
        </row>
        <row r="21556">
          <cell r="A21556" t="str">
            <v>L21957</v>
          </cell>
          <cell r="I21556">
            <v>0</v>
          </cell>
        </row>
        <row r="21557">
          <cell r="A21557" t="str">
            <v>L21958</v>
          </cell>
          <cell r="I21557">
            <v>0</v>
          </cell>
        </row>
        <row r="21558">
          <cell r="A21558" t="str">
            <v>L21959</v>
          </cell>
          <cell r="I21558">
            <v>0</v>
          </cell>
        </row>
        <row r="21559">
          <cell r="A21559" t="str">
            <v>L21963</v>
          </cell>
          <cell r="I21559">
            <v>407400</v>
          </cell>
        </row>
        <row r="21560">
          <cell r="A21560" t="str">
            <v>L21964</v>
          </cell>
          <cell r="I21560">
            <v>0</v>
          </cell>
        </row>
        <row r="21561">
          <cell r="A21561" t="str">
            <v>L21966</v>
          </cell>
          <cell r="I21561">
            <v>0</v>
          </cell>
        </row>
        <row r="21562">
          <cell r="A21562" t="str">
            <v>L21967</v>
          </cell>
          <cell r="I21562">
            <v>410852</v>
          </cell>
        </row>
        <row r="21563">
          <cell r="A21563" t="str">
            <v>L21968</v>
          </cell>
          <cell r="I21563">
            <v>0</v>
          </cell>
        </row>
        <row r="21564">
          <cell r="A21564" t="str">
            <v>L21969</v>
          </cell>
          <cell r="I21564">
            <v>300000</v>
          </cell>
        </row>
        <row r="21565">
          <cell r="A21565" t="str">
            <v>L21970</v>
          </cell>
          <cell r="I21565">
            <v>913004</v>
          </cell>
        </row>
        <row r="21566">
          <cell r="A21566" t="str">
            <v>L21971</v>
          </cell>
          <cell r="I21566">
            <v>510589</v>
          </cell>
        </row>
        <row r="21567">
          <cell r="A21567" t="str">
            <v>L21974</v>
          </cell>
          <cell r="I21567">
            <v>0</v>
          </cell>
        </row>
        <row r="21568">
          <cell r="A21568" t="str">
            <v>L21975</v>
          </cell>
          <cell r="I21568">
            <v>511090</v>
          </cell>
        </row>
        <row r="21569">
          <cell r="A21569" t="str">
            <v>L21977</v>
          </cell>
          <cell r="I21569">
            <v>0</v>
          </cell>
        </row>
        <row r="21570">
          <cell r="A21570" t="str">
            <v>L21978</v>
          </cell>
          <cell r="I21570">
            <v>508460</v>
          </cell>
        </row>
        <row r="21571">
          <cell r="A21571" t="str">
            <v>L21979</v>
          </cell>
          <cell r="I21571">
            <v>81373</v>
          </cell>
        </row>
        <row r="21572">
          <cell r="A21572" t="str">
            <v>L21980</v>
          </cell>
          <cell r="I21572">
            <v>0</v>
          </cell>
        </row>
        <row r="21573">
          <cell r="A21573" t="str">
            <v>L21981</v>
          </cell>
          <cell r="I21573">
            <v>0</v>
          </cell>
        </row>
        <row r="21574">
          <cell r="A21574" t="str">
            <v>L21982</v>
          </cell>
          <cell r="I21574">
            <v>0</v>
          </cell>
        </row>
        <row r="21575">
          <cell r="A21575" t="str">
            <v>L21983</v>
          </cell>
          <cell r="I21575">
            <v>50000</v>
          </cell>
        </row>
        <row r="21576">
          <cell r="A21576" t="str">
            <v>L21985</v>
          </cell>
          <cell r="I21576">
            <v>0</v>
          </cell>
        </row>
        <row r="21577">
          <cell r="A21577" t="str">
            <v>L21986</v>
          </cell>
          <cell r="I21577">
            <v>120000</v>
          </cell>
        </row>
        <row r="21578">
          <cell r="A21578" t="str">
            <v>L21987</v>
          </cell>
          <cell r="I21578">
            <v>0</v>
          </cell>
        </row>
        <row r="21579">
          <cell r="A21579" t="str">
            <v>L21988</v>
          </cell>
          <cell r="I21579">
            <v>300000</v>
          </cell>
        </row>
        <row r="21580">
          <cell r="A21580" t="str">
            <v>L21990</v>
          </cell>
          <cell r="I21580">
            <v>0</v>
          </cell>
        </row>
        <row r="21581">
          <cell r="A21581" t="str">
            <v>L21991</v>
          </cell>
          <cell r="I21581">
            <v>0</v>
          </cell>
        </row>
        <row r="21582">
          <cell r="A21582" t="str">
            <v>L21992</v>
          </cell>
          <cell r="I21582">
            <v>250000</v>
          </cell>
        </row>
        <row r="21583">
          <cell r="A21583" t="str">
            <v>L21997</v>
          </cell>
          <cell r="I21583">
            <v>0</v>
          </cell>
        </row>
        <row r="21584">
          <cell r="A21584" t="str">
            <v>L21999</v>
          </cell>
          <cell r="I21584">
            <v>500000</v>
          </cell>
        </row>
        <row r="21585">
          <cell r="A21585" t="str">
            <v>L22001</v>
          </cell>
          <cell r="I21585">
            <v>0</v>
          </cell>
        </row>
        <row r="21586">
          <cell r="A21586" t="str">
            <v>L22002</v>
          </cell>
          <cell r="I21586">
            <v>0</v>
          </cell>
        </row>
        <row r="21587">
          <cell r="A21587" t="str">
            <v>L22003</v>
          </cell>
          <cell r="I21587">
            <v>20000</v>
          </cell>
        </row>
        <row r="21588">
          <cell r="A21588" t="str">
            <v>L22006</v>
          </cell>
          <cell r="I21588">
            <v>100000</v>
          </cell>
        </row>
        <row r="21589">
          <cell r="A21589" t="str">
            <v>L22007</v>
          </cell>
          <cell r="I21589">
            <v>0</v>
          </cell>
        </row>
        <row r="21590">
          <cell r="A21590" t="str">
            <v>L22009</v>
          </cell>
          <cell r="I21590">
            <v>0</v>
          </cell>
        </row>
        <row r="21591">
          <cell r="A21591" t="str">
            <v>L22010</v>
          </cell>
          <cell r="I21591">
            <v>100000</v>
          </cell>
        </row>
        <row r="21592">
          <cell r="A21592" t="str">
            <v>L22011</v>
          </cell>
          <cell r="I21592">
            <v>832140</v>
          </cell>
        </row>
        <row r="21593">
          <cell r="A21593" t="str">
            <v>L22012</v>
          </cell>
          <cell r="I21593">
            <v>0</v>
          </cell>
        </row>
        <row r="21594">
          <cell r="A21594" t="str">
            <v>L22015</v>
          </cell>
          <cell r="I21594">
            <v>360000</v>
          </cell>
        </row>
        <row r="21595">
          <cell r="A21595" t="str">
            <v>L22016</v>
          </cell>
          <cell r="I21595">
            <v>0</v>
          </cell>
        </row>
        <row r="21596">
          <cell r="A21596" t="str">
            <v>L22017</v>
          </cell>
          <cell r="I21596">
            <v>0</v>
          </cell>
        </row>
        <row r="21597">
          <cell r="A21597" t="str">
            <v>L22018</v>
          </cell>
          <cell r="I21597">
            <v>364000</v>
          </cell>
        </row>
        <row r="21598">
          <cell r="A21598" t="str">
            <v>L22020</v>
          </cell>
          <cell r="I21598">
            <v>0</v>
          </cell>
        </row>
        <row r="21599">
          <cell r="A21599" t="str">
            <v>L22021</v>
          </cell>
          <cell r="I21599">
            <v>0</v>
          </cell>
        </row>
        <row r="21600">
          <cell r="A21600" t="str">
            <v>L22025</v>
          </cell>
          <cell r="I21600">
            <v>0</v>
          </cell>
        </row>
        <row r="21601">
          <cell r="A21601" t="str">
            <v>L22026</v>
          </cell>
          <cell r="I21601">
            <v>0</v>
          </cell>
        </row>
        <row r="21602">
          <cell r="A21602" t="str">
            <v>L22029</v>
          </cell>
          <cell r="I21602">
            <v>756000</v>
          </cell>
        </row>
        <row r="21603">
          <cell r="A21603" t="str">
            <v>L22030</v>
          </cell>
          <cell r="I21603">
            <v>0</v>
          </cell>
        </row>
        <row r="21604">
          <cell r="A21604" t="str">
            <v>L22031</v>
          </cell>
          <cell r="I21604">
            <v>570000</v>
          </cell>
        </row>
        <row r="21605">
          <cell r="A21605" t="str">
            <v>L22033</v>
          </cell>
          <cell r="I21605">
            <v>0</v>
          </cell>
        </row>
        <row r="21606">
          <cell r="A21606" t="str">
            <v>L22034</v>
          </cell>
          <cell r="I21606">
            <v>180000</v>
          </cell>
        </row>
        <row r="21607">
          <cell r="A21607" t="str">
            <v>L22036</v>
          </cell>
          <cell r="I21607">
            <v>200000</v>
          </cell>
        </row>
        <row r="21608">
          <cell r="A21608" t="str">
            <v>L22037</v>
          </cell>
          <cell r="I21608">
            <v>450000</v>
          </cell>
        </row>
        <row r="21609">
          <cell r="A21609" t="str">
            <v>L22039</v>
          </cell>
          <cell r="I21609">
            <v>40000</v>
          </cell>
        </row>
        <row r="21610">
          <cell r="A21610" t="str">
            <v>L22040</v>
          </cell>
          <cell r="I21610">
            <v>247513</v>
          </cell>
        </row>
        <row r="21611">
          <cell r="A21611" t="str">
            <v>L22043</v>
          </cell>
          <cell r="I21611">
            <v>200000</v>
          </cell>
        </row>
        <row r="21612">
          <cell r="A21612" t="str">
            <v>L22044</v>
          </cell>
          <cell r="I21612">
            <v>0</v>
          </cell>
        </row>
        <row r="21613">
          <cell r="A21613" t="str">
            <v>L22045</v>
          </cell>
          <cell r="I21613">
            <v>52000</v>
          </cell>
        </row>
        <row r="21614">
          <cell r="A21614" t="str">
            <v>L22046</v>
          </cell>
          <cell r="I21614">
            <v>0</v>
          </cell>
        </row>
        <row r="21615">
          <cell r="A21615" t="str">
            <v>L22050</v>
          </cell>
          <cell r="I21615">
            <v>150000</v>
          </cell>
        </row>
        <row r="21616">
          <cell r="A21616" t="str">
            <v>L22052</v>
          </cell>
          <cell r="I21616">
            <v>0</v>
          </cell>
        </row>
        <row r="21617">
          <cell r="A21617" t="str">
            <v>L22053</v>
          </cell>
          <cell r="I21617">
            <v>2000000</v>
          </cell>
        </row>
        <row r="21618">
          <cell r="A21618" t="str">
            <v>L22054</v>
          </cell>
          <cell r="I21618">
            <v>0</v>
          </cell>
        </row>
        <row r="21619">
          <cell r="A21619" t="str">
            <v>L22057</v>
          </cell>
          <cell r="I21619">
            <v>30000000</v>
          </cell>
        </row>
        <row r="21620">
          <cell r="A21620" t="str">
            <v>L22059</v>
          </cell>
          <cell r="I21620">
            <v>600000</v>
          </cell>
        </row>
        <row r="21621">
          <cell r="A21621" t="str">
            <v>L22061</v>
          </cell>
          <cell r="I21621">
            <v>0</v>
          </cell>
        </row>
        <row r="21622">
          <cell r="A21622" t="str">
            <v>L22063</v>
          </cell>
          <cell r="I21622">
            <v>50000</v>
          </cell>
        </row>
        <row r="21623">
          <cell r="A21623" t="str">
            <v>L22065</v>
          </cell>
          <cell r="I21623">
            <v>327603</v>
          </cell>
        </row>
        <row r="21624">
          <cell r="A21624" t="str">
            <v>L22067</v>
          </cell>
          <cell r="I21624">
            <v>0</v>
          </cell>
        </row>
        <row r="21625">
          <cell r="A21625" t="str">
            <v>L22068</v>
          </cell>
          <cell r="I21625">
            <v>0</v>
          </cell>
        </row>
        <row r="21626">
          <cell r="A21626" t="str">
            <v>L22069</v>
          </cell>
          <cell r="I21626">
            <v>0</v>
          </cell>
        </row>
        <row r="21627">
          <cell r="A21627" t="str">
            <v>L22070</v>
          </cell>
          <cell r="I21627">
            <v>10200</v>
          </cell>
        </row>
        <row r="21628">
          <cell r="A21628" t="str">
            <v>L22073</v>
          </cell>
          <cell r="I21628">
            <v>0</v>
          </cell>
        </row>
        <row r="21629">
          <cell r="A21629" t="str">
            <v>L22074</v>
          </cell>
          <cell r="I21629">
            <v>0</v>
          </cell>
        </row>
        <row r="21630">
          <cell r="A21630" t="str">
            <v>L22075</v>
          </cell>
          <cell r="I21630">
            <v>70000</v>
          </cell>
        </row>
        <row r="21631">
          <cell r="A21631" t="str">
            <v>L22076</v>
          </cell>
          <cell r="I21631">
            <v>0</v>
          </cell>
        </row>
        <row r="21632">
          <cell r="A21632" t="str">
            <v>L22077</v>
          </cell>
          <cell r="I21632">
            <v>4600000</v>
          </cell>
        </row>
        <row r="21633">
          <cell r="A21633" t="str">
            <v>L22080</v>
          </cell>
          <cell r="I21633">
            <v>40000</v>
          </cell>
        </row>
        <row r="21634">
          <cell r="A21634" t="str">
            <v>L22081</v>
          </cell>
          <cell r="I21634">
            <v>850000</v>
          </cell>
        </row>
        <row r="21635">
          <cell r="A21635" t="str">
            <v>L22083</v>
          </cell>
          <cell r="I21635">
            <v>0</v>
          </cell>
        </row>
        <row r="21636">
          <cell r="A21636" t="str">
            <v>L22086</v>
          </cell>
          <cell r="I21636">
            <v>150000</v>
          </cell>
        </row>
        <row r="21637">
          <cell r="A21637" t="str">
            <v>L22089</v>
          </cell>
          <cell r="I21637">
            <v>150000</v>
          </cell>
        </row>
        <row r="21638">
          <cell r="A21638" t="str">
            <v>L22090</v>
          </cell>
          <cell r="I21638">
            <v>52000</v>
          </cell>
        </row>
        <row r="21639">
          <cell r="A21639" t="str">
            <v>L22091</v>
          </cell>
          <cell r="I21639">
            <v>170000</v>
          </cell>
        </row>
        <row r="21640">
          <cell r="A21640" t="str">
            <v>L22092</v>
          </cell>
          <cell r="I21640">
            <v>300000</v>
          </cell>
        </row>
        <row r="21641">
          <cell r="A21641" t="str">
            <v>L22095</v>
          </cell>
          <cell r="I21641">
            <v>0</v>
          </cell>
        </row>
        <row r="21642">
          <cell r="A21642" t="str">
            <v>L22097</v>
          </cell>
          <cell r="I21642">
            <v>67233</v>
          </cell>
        </row>
        <row r="21643">
          <cell r="A21643" t="str">
            <v>L22098</v>
          </cell>
          <cell r="I21643">
            <v>0</v>
          </cell>
        </row>
        <row r="21644">
          <cell r="A21644" t="str">
            <v>L22099</v>
          </cell>
          <cell r="I21644">
            <v>129439</v>
          </cell>
        </row>
        <row r="21645">
          <cell r="A21645" t="str">
            <v>L22100</v>
          </cell>
          <cell r="I21645">
            <v>0</v>
          </cell>
        </row>
        <row r="21646">
          <cell r="A21646" t="str">
            <v>L22102</v>
          </cell>
          <cell r="I21646">
            <v>450000</v>
          </cell>
        </row>
        <row r="21647">
          <cell r="A21647" t="str">
            <v>L22104</v>
          </cell>
          <cell r="I21647">
            <v>70000</v>
          </cell>
        </row>
        <row r="21648">
          <cell r="A21648" t="str">
            <v>L22105</v>
          </cell>
          <cell r="I21648">
            <v>0</v>
          </cell>
        </row>
        <row r="21649">
          <cell r="A21649" t="str">
            <v>L22106</v>
          </cell>
          <cell r="I21649">
            <v>373787</v>
          </cell>
        </row>
        <row r="21650">
          <cell r="A21650" t="str">
            <v>L22107</v>
          </cell>
          <cell r="I21650">
            <v>0</v>
          </cell>
        </row>
        <row r="21651">
          <cell r="A21651" t="str">
            <v>L22108</v>
          </cell>
          <cell r="I21651">
            <v>0</v>
          </cell>
        </row>
        <row r="21652">
          <cell r="A21652" t="str">
            <v>L22109</v>
          </cell>
          <cell r="I21652">
            <v>0</v>
          </cell>
        </row>
        <row r="21653">
          <cell r="A21653" t="str">
            <v>L22110</v>
          </cell>
          <cell r="I21653">
            <v>766174</v>
          </cell>
        </row>
        <row r="21654">
          <cell r="A21654" t="str">
            <v>L22111</v>
          </cell>
          <cell r="I21654">
            <v>600000</v>
          </cell>
        </row>
        <row r="21655">
          <cell r="A21655" t="str">
            <v>L22112</v>
          </cell>
          <cell r="I21655">
            <v>300000</v>
          </cell>
        </row>
        <row r="21656">
          <cell r="A21656" t="str">
            <v>L22114</v>
          </cell>
          <cell r="I21656">
            <v>0</v>
          </cell>
        </row>
        <row r="21657">
          <cell r="A21657" t="str">
            <v>L22117</v>
          </cell>
          <cell r="I21657">
            <v>0</v>
          </cell>
        </row>
        <row r="21658">
          <cell r="A21658" t="str">
            <v>L22120</v>
          </cell>
          <cell r="I21658">
            <v>1247327</v>
          </cell>
        </row>
        <row r="21659">
          <cell r="A21659" t="str">
            <v>L22123</v>
          </cell>
          <cell r="I21659">
            <v>600000</v>
          </cell>
        </row>
        <row r="21660">
          <cell r="A21660" t="str">
            <v>L22125</v>
          </cell>
          <cell r="I21660">
            <v>30000000</v>
          </cell>
        </row>
        <row r="21661">
          <cell r="A21661" t="str">
            <v>L22128</v>
          </cell>
          <cell r="I21661">
            <v>200000</v>
          </cell>
        </row>
        <row r="21662">
          <cell r="A21662" t="str">
            <v>L22130</v>
          </cell>
          <cell r="I21662">
            <v>0</v>
          </cell>
        </row>
        <row r="21663">
          <cell r="A21663" t="str">
            <v>L22131</v>
          </cell>
          <cell r="I21663">
            <v>0</v>
          </cell>
        </row>
        <row r="21664">
          <cell r="A21664" t="str">
            <v>L22135</v>
          </cell>
          <cell r="I21664">
            <v>0</v>
          </cell>
        </row>
        <row r="21665">
          <cell r="A21665" t="str">
            <v>L22137</v>
          </cell>
          <cell r="I21665">
            <v>176693</v>
          </cell>
        </row>
        <row r="21666">
          <cell r="A21666" t="str">
            <v>L22139</v>
          </cell>
          <cell r="I21666">
            <v>130801</v>
          </cell>
        </row>
        <row r="21667">
          <cell r="A21667" t="str">
            <v>L22140</v>
          </cell>
          <cell r="I21667">
            <v>340000</v>
          </cell>
        </row>
        <row r="21668">
          <cell r="A21668" t="str">
            <v>L22141</v>
          </cell>
          <cell r="I21668">
            <v>0</v>
          </cell>
        </row>
        <row r="21669">
          <cell r="A21669" t="str">
            <v>L22142</v>
          </cell>
          <cell r="I21669">
            <v>0</v>
          </cell>
        </row>
        <row r="21670">
          <cell r="A21670" t="str">
            <v>L22143</v>
          </cell>
          <cell r="I21670">
            <v>11668</v>
          </cell>
        </row>
        <row r="21671">
          <cell r="A21671" t="str">
            <v>L22144</v>
          </cell>
          <cell r="I21671">
            <v>200000</v>
          </cell>
        </row>
        <row r="21672">
          <cell r="A21672" t="str">
            <v>L22145</v>
          </cell>
          <cell r="I21672">
            <v>20000</v>
          </cell>
        </row>
        <row r="21673">
          <cell r="A21673" t="str">
            <v>L22146</v>
          </cell>
          <cell r="I21673">
            <v>413821</v>
          </cell>
        </row>
        <row r="21674">
          <cell r="A21674" t="str">
            <v>L22147</v>
          </cell>
          <cell r="I21674">
            <v>0</v>
          </cell>
        </row>
        <row r="21675">
          <cell r="A21675" t="str">
            <v>L22148</v>
          </cell>
          <cell r="I21675">
            <v>0</v>
          </cell>
        </row>
        <row r="21676">
          <cell r="A21676" t="str">
            <v>L22149</v>
          </cell>
          <cell r="I21676">
            <v>305423</v>
          </cell>
        </row>
        <row r="21677">
          <cell r="A21677" t="str">
            <v>L22150</v>
          </cell>
          <cell r="I21677">
            <v>0</v>
          </cell>
        </row>
        <row r="21678">
          <cell r="A21678" t="str">
            <v>L22154</v>
          </cell>
          <cell r="I21678">
            <v>550000</v>
          </cell>
        </row>
        <row r="21679">
          <cell r="A21679" t="str">
            <v>L22155</v>
          </cell>
          <cell r="I21679">
            <v>101741</v>
          </cell>
        </row>
        <row r="21680">
          <cell r="A21680" t="str">
            <v>L22156</v>
          </cell>
          <cell r="I21680">
            <v>161067</v>
          </cell>
        </row>
        <row r="21681">
          <cell r="A21681" t="str">
            <v>L22157</v>
          </cell>
          <cell r="I21681">
            <v>155507</v>
          </cell>
        </row>
        <row r="21682">
          <cell r="A21682" t="str">
            <v>L22158</v>
          </cell>
          <cell r="I21682">
            <v>0</v>
          </cell>
        </row>
        <row r="21683">
          <cell r="A21683" t="str">
            <v>L22162</v>
          </cell>
          <cell r="I21683">
            <v>0</v>
          </cell>
        </row>
        <row r="21684">
          <cell r="A21684" t="str">
            <v>L22163</v>
          </cell>
          <cell r="I21684">
            <v>0</v>
          </cell>
        </row>
        <row r="21685">
          <cell r="A21685" t="str">
            <v>L22164</v>
          </cell>
          <cell r="I21685">
            <v>0</v>
          </cell>
        </row>
        <row r="21686">
          <cell r="A21686" t="str">
            <v>L22165</v>
          </cell>
          <cell r="I21686">
            <v>0</v>
          </cell>
        </row>
        <row r="21687">
          <cell r="A21687" t="str">
            <v>L22166</v>
          </cell>
          <cell r="I21687">
            <v>0</v>
          </cell>
        </row>
        <row r="21688">
          <cell r="A21688" t="str">
            <v>L22169</v>
          </cell>
          <cell r="I21688">
            <v>100000</v>
          </cell>
        </row>
        <row r="21689">
          <cell r="A21689" t="str">
            <v>L22174</v>
          </cell>
          <cell r="I21689">
            <v>45262</v>
          </cell>
        </row>
        <row r="21690">
          <cell r="A21690" t="str">
            <v>L22175</v>
          </cell>
          <cell r="I21690">
            <v>0</v>
          </cell>
        </row>
        <row r="21691">
          <cell r="A21691" t="str">
            <v>L22176</v>
          </cell>
          <cell r="I21691">
            <v>1512000</v>
          </cell>
        </row>
        <row r="21692">
          <cell r="A21692" t="str">
            <v>L22177</v>
          </cell>
          <cell r="I21692">
            <v>1795500</v>
          </cell>
        </row>
        <row r="21693">
          <cell r="A21693" t="str">
            <v>L22178</v>
          </cell>
          <cell r="I21693">
            <v>16000</v>
          </cell>
        </row>
        <row r="21694">
          <cell r="A21694" t="str">
            <v>L22181</v>
          </cell>
          <cell r="I21694">
            <v>1067734</v>
          </cell>
        </row>
        <row r="21695">
          <cell r="A21695" t="str">
            <v>L22184</v>
          </cell>
          <cell r="I21695">
            <v>0</v>
          </cell>
        </row>
        <row r="21696">
          <cell r="A21696" t="str">
            <v>L22185</v>
          </cell>
          <cell r="I21696">
            <v>0</v>
          </cell>
        </row>
        <row r="21697">
          <cell r="A21697" t="str">
            <v>L22187</v>
          </cell>
          <cell r="I21697">
            <v>928031</v>
          </cell>
        </row>
        <row r="21698">
          <cell r="A21698" t="str">
            <v>L22190</v>
          </cell>
          <cell r="I21698">
            <v>0</v>
          </cell>
        </row>
        <row r="21699">
          <cell r="A21699" t="str">
            <v>L22191</v>
          </cell>
          <cell r="I21699">
            <v>0</v>
          </cell>
        </row>
        <row r="21700">
          <cell r="A21700" t="str">
            <v>L22194</v>
          </cell>
          <cell r="I21700">
            <v>175000</v>
          </cell>
        </row>
        <row r="21701">
          <cell r="A21701" t="str">
            <v>L22195</v>
          </cell>
          <cell r="I21701">
            <v>0</v>
          </cell>
        </row>
        <row r="21702">
          <cell r="A21702" t="str">
            <v>L22197</v>
          </cell>
          <cell r="I21702">
            <v>0</v>
          </cell>
        </row>
        <row r="21703">
          <cell r="A21703" t="str">
            <v>L22199</v>
          </cell>
          <cell r="I21703">
            <v>0</v>
          </cell>
        </row>
        <row r="21704">
          <cell r="A21704" t="str">
            <v>L22204</v>
          </cell>
          <cell r="I21704">
            <v>0</v>
          </cell>
        </row>
        <row r="21705">
          <cell r="A21705" t="str">
            <v>L22205</v>
          </cell>
          <cell r="I21705">
            <v>0</v>
          </cell>
        </row>
        <row r="21706">
          <cell r="A21706" t="str">
            <v>L22208</v>
          </cell>
          <cell r="I21706">
            <v>0</v>
          </cell>
        </row>
        <row r="21707">
          <cell r="A21707" t="str">
            <v>L22209</v>
          </cell>
          <cell r="I21707">
            <v>140758</v>
          </cell>
        </row>
        <row r="21708">
          <cell r="A21708" t="str">
            <v>L22211</v>
          </cell>
          <cell r="I21708">
            <v>40000</v>
          </cell>
        </row>
        <row r="21709">
          <cell r="A21709" t="str">
            <v>L22212</v>
          </cell>
          <cell r="I21709">
            <v>40000</v>
          </cell>
        </row>
        <row r="21710">
          <cell r="A21710" t="str">
            <v>L22213</v>
          </cell>
          <cell r="I21710">
            <v>0</v>
          </cell>
        </row>
        <row r="21711">
          <cell r="A21711" t="str">
            <v>L22214</v>
          </cell>
          <cell r="I21711">
            <v>230518</v>
          </cell>
        </row>
        <row r="21712">
          <cell r="A21712" t="str">
            <v>L22215</v>
          </cell>
          <cell r="I21712">
            <v>40000</v>
          </cell>
        </row>
        <row r="21713">
          <cell r="A21713" t="str">
            <v>L22217</v>
          </cell>
          <cell r="I21713">
            <v>0</v>
          </cell>
        </row>
        <row r="21714">
          <cell r="A21714" t="str">
            <v>L22219</v>
          </cell>
          <cell r="I21714">
            <v>29425</v>
          </cell>
        </row>
        <row r="21715">
          <cell r="A21715" t="str">
            <v>L22220</v>
          </cell>
          <cell r="I21715">
            <v>0</v>
          </cell>
        </row>
        <row r="21716">
          <cell r="A21716" t="str">
            <v>L22224</v>
          </cell>
          <cell r="I21716">
            <v>0</v>
          </cell>
        </row>
        <row r="21717">
          <cell r="A21717" t="str">
            <v>L22226</v>
          </cell>
          <cell r="I21717">
            <v>1139130</v>
          </cell>
        </row>
        <row r="21718">
          <cell r="A21718" t="str">
            <v>L22228</v>
          </cell>
          <cell r="I21718">
            <v>0</v>
          </cell>
        </row>
        <row r="21719">
          <cell r="A21719" t="str">
            <v>L22229</v>
          </cell>
          <cell r="I21719">
            <v>30000000</v>
          </cell>
        </row>
        <row r="21720">
          <cell r="A21720" t="str">
            <v>L22230</v>
          </cell>
          <cell r="I21720">
            <v>885243</v>
          </cell>
        </row>
        <row r="21721">
          <cell r="A21721" t="str">
            <v>L22231</v>
          </cell>
          <cell r="I21721">
            <v>200000</v>
          </cell>
        </row>
        <row r="21722">
          <cell r="A21722" t="str">
            <v>L22232</v>
          </cell>
          <cell r="I21722">
            <v>300771</v>
          </cell>
        </row>
        <row r="21723">
          <cell r="A21723" t="str">
            <v>L22233</v>
          </cell>
          <cell r="I21723">
            <v>800000</v>
          </cell>
        </row>
        <row r="21724">
          <cell r="A21724" t="str">
            <v>L22234</v>
          </cell>
          <cell r="I21724">
            <v>0</v>
          </cell>
        </row>
        <row r="21725">
          <cell r="A21725" t="str">
            <v>L22236</v>
          </cell>
          <cell r="I21725">
            <v>56000</v>
          </cell>
        </row>
        <row r="21726">
          <cell r="A21726" t="str">
            <v>L22238</v>
          </cell>
          <cell r="I21726">
            <v>0</v>
          </cell>
        </row>
        <row r="21727">
          <cell r="A21727" t="str">
            <v>L22239</v>
          </cell>
          <cell r="I21727">
            <v>300000</v>
          </cell>
        </row>
        <row r="21728">
          <cell r="A21728" t="str">
            <v>L22240</v>
          </cell>
          <cell r="I21728">
            <v>0</v>
          </cell>
        </row>
        <row r="21729">
          <cell r="A21729" t="str">
            <v>L22242</v>
          </cell>
          <cell r="I21729">
            <v>0</v>
          </cell>
        </row>
        <row r="21730">
          <cell r="A21730" t="str">
            <v>L22248</v>
          </cell>
          <cell r="I21730">
            <v>0</v>
          </cell>
        </row>
        <row r="21731">
          <cell r="A21731" t="str">
            <v>L22249</v>
          </cell>
          <cell r="I21731">
            <v>220000</v>
          </cell>
        </row>
        <row r="21732">
          <cell r="A21732" t="str">
            <v>L22252</v>
          </cell>
          <cell r="I21732">
            <v>250000</v>
          </cell>
        </row>
        <row r="21733">
          <cell r="A21733" t="str">
            <v>L22253</v>
          </cell>
          <cell r="I21733">
            <v>119568</v>
          </cell>
        </row>
        <row r="21734">
          <cell r="A21734" t="str">
            <v>L22254</v>
          </cell>
          <cell r="I21734">
            <v>812267</v>
          </cell>
        </row>
        <row r="21735">
          <cell r="A21735" t="str">
            <v>L22260</v>
          </cell>
          <cell r="I21735">
            <v>50000</v>
          </cell>
        </row>
        <row r="21736">
          <cell r="A21736" t="str">
            <v>L22261</v>
          </cell>
          <cell r="I21736">
            <v>200000</v>
          </cell>
        </row>
        <row r="21737">
          <cell r="A21737" t="str">
            <v>L22262</v>
          </cell>
          <cell r="I21737">
            <v>0</v>
          </cell>
        </row>
        <row r="21738">
          <cell r="A21738" t="str">
            <v>L22263</v>
          </cell>
          <cell r="I21738">
            <v>315877</v>
          </cell>
        </row>
        <row r="21739">
          <cell r="A21739" t="str">
            <v>L22264</v>
          </cell>
          <cell r="I21739">
            <v>0</v>
          </cell>
        </row>
        <row r="21740">
          <cell r="A21740" t="str">
            <v>L22266</v>
          </cell>
          <cell r="I21740">
            <v>0</v>
          </cell>
        </row>
        <row r="21741">
          <cell r="A21741" t="str">
            <v>L22267</v>
          </cell>
          <cell r="I21741">
            <v>0</v>
          </cell>
        </row>
        <row r="21742">
          <cell r="A21742" t="str">
            <v>L22268</v>
          </cell>
          <cell r="I21742">
            <v>1091009</v>
          </cell>
        </row>
        <row r="21743">
          <cell r="A21743" t="str">
            <v>L22269</v>
          </cell>
          <cell r="I21743">
            <v>0</v>
          </cell>
        </row>
        <row r="21744">
          <cell r="A21744" t="str">
            <v>L22270</v>
          </cell>
          <cell r="I21744">
            <v>530544</v>
          </cell>
        </row>
        <row r="21745">
          <cell r="A21745" t="str">
            <v>L22271</v>
          </cell>
          <cell r="I21745">
            <v>0</v>
          </cell>
        </row>
        <row r="21746">
          <cell r="A21746" t="str">
            <v>L22273</v>
          </cell>
          <cell r="I21746">
            <v>100000</v>
          </cell>
        </row>
        <row r="21747">
          <cell r="A21747" t="str">
            <v>L22275</v>
          </cell>
          <cell r="I21747">
            <v>0</v>
          </cell>
        </row>
        <row r="21748">
          <cell r="A21748" t="str">
            <v>L22276</v>
          </cell>
          <cell r="I21748">
            <v>150000</v>
          </cell>
        </row>
        <row r="21749">
          <cell r="A21749" t="str">
            <v>L22277</v>
          </cell>
          <cell r="I21749">
            <v>350000</v>
          </cell>
        </row>
        <row r="21750">
          <cell r="A21750" t="str">
            <v>L22278</v>
          </cell>
          <cell r="I21750">
            <v>100000</v>
          </cell>
        </row>
        <row r="21751">
          <cell r="A21751" t="str">
            <v>L22280</v>
          </cell>
          <cell r="I21751">
            <v>0</v>
          </cell>
        </row>
        <row r="21752">
          <cell r="A21752" t="str">
            <v>L22282</v>
          </cell>
          <cell r="I21752">
            <v>130477</v>
          </cell>
        </row>
        <row r="21753">
          <cell r="A21753" t="str">
            <v>L22285</v>
          </cell>
          <cell r="I21753">
            <v>428112</v>
          </cell>
        </row>
        <row r="21754">
          <cell r="A21754" t="str">
            <v>L22286</v>
          </cell>
          <cell r="I21754">
            <v>0</v>
          </cell>
        </row>
        <row r="21755">
          <cell r="A21755" t="str">
            <v>L22287</v>
          </cell>
          <cell r="I21755">
            <v>0</v>
          </cell>
        </row>
        <row r="21756">
          <cell r="A21756" t="str">
            <v>L22288</v>
          </cell>
          <cell r="I21756">
            <v>309181</v>
          </cell>
        </row>
        <row r="21757">
          <cell r="A21757" t="str">
            <v>L22289</v>
          </cell>
          <cell r="I21757">
            <v>400000</v>
          </cell>
        </row>
        <row r="21758">
          <cell r="A21758" t="str">
            <v>L22290</v>
          </cell>
          <cell r="I21758">
            <v>0</v>
          </cell>
        </row>
        <row r="21759">
          <cell r="A21759" t="str">
            <v>L22291</v>
          </cell>
          <cell r="I21759">
            <v>100000</v>
          </cell>
        </row>
        <row r="21760">
          <cell r="A21760" t="str">
            <v>L22292</v>
          </cell>
          <cell r="I21760">
            <v>389193</v>
          </cell>
        </row>
        <row r="21761">
          <cell r="A21761" t="str">
            <v>L22294</v>
          </cell>
          <cell r="I21761">
            <v>297065</v>
          </cell>
        </row>
        <row r="21762">
          <cell r="A21762" t="str">
            <v>L22296</v>
          </cell>
          <cell r="I21762">
            <v>230518</v>
          </cell>
        </row>
        <row r="21763">
          <cell r="A21763" t="str">
            <v>L22298</v>
          </cell>
          <cell r="I21763">
            <v>100000</v>
          </cell>
        </row>
        <row r="21764">
          <cell r="A21764" t="str">
            <v>L22299</v>
          </cell>
          <cell r="I21764">
            <v>600000</v>
          </cell>
        </row>
        <row r="21765">
          <cell r="A21765" t="str">
            <v>L22300</v>
          </cell>
          <cell r="I21765">
            <v>100000</v>
          </cell>
        </row>
        <row r="21766">
          <cell r="A21766" t="str">
            <v>L22301</v>
          </cell>
          <cell r="I21766">
            <v>160000</v>
          </cell>
        </row>
        <row r="21767">
          <cell r="A21767" t="str">
            <v>L22302</v>
          </cell>
          <cell r="I21767">
            <v>363200</v>
          </cell>
        </row>
        <row r="21768">
          <cell r="A21768" t="str">
            <v>L22303</v>
          </cell>
          <cell r="I21768">
            <v>100000</v>
          </cell>
        </row>
        <row r="21769">
          <cell r="A21769" t="str">
            <v>L22304</v>
          </cell>
          <cell r="I21769">
            <v>900000</v>
          </cell>
        </row>
        <row r="21770">
          <cell r="A21770" t="str">
            <v>L22305</v>
          </cell>
          <cell r="I21770">
            <v>200000</v>
          </cell>
        </row>
        <row r="21771">
          <cell r="A21771" t="str">
            <v>L22306</v>
          </cell>
          <cell r="I21771">
            <v>330545</v>
          </cell>
        </row>
        <row r="21772">
          <cell r="A21772" t="str">
            <v>L22308</v>
          </cell>
          <cell r="I21772">
            <v>1000000</v>
          </cell>
        </row>
        <row r="21773">
          <cell r="A21773" t="str">
            <v>L22309</v>
          </cell>
          <cell r="I21773">
            <v>50000</v>
          </cell>
        </row>
        <row r="21774">
          <cell r="A21774" t="str">
            <v>L22311</v>
          </cell>
          <cell r="I21774">
            <v>400000</v>
          </cell>
        </row>
        <row r="21775">
          <cell r="A21775" t="str">
            <v>L22312</v>
          </cell>
          <cell r="I21775">
            <v>319390</v>
          </cell>
        </row>
        <row r="21776">
          <cell r="A21776" t="str">
            <v>L22313</v>
          </cell>
          <cell r="I21776">
            <v>0</v>
          </cell>
        </row>
        <row r="21777">
          <cell r="A21777" t="str">
            <v>L22314</v>
          </cell>
          <cell r="I21777">
            <v>400000</v>
          </cell>
        </row>
        <row r="21778">
          <cell r="A21778" t="str">
            <v>L22315</v>
          </cell>
          <cell r="I21778">
            <v>1025230</v>
          </cell>
        </row>
        <row r="21779">
          <cell r="A21779" t="str">
            <v>L22316</v>
          </cell>
          <cell r="I21779">
            <v>0</v>
          </cell>
        </row>
        <row r="21780">
          <cell r="A21780" t="str">
            <v>L22317</v>
          </cell>
          <cell r="I21780">
            <v>0</v>
          </cell>
        </row>
        <row r="21781">
          <cell r="A21781" t="str">
            <v>L22319</v>
          </cell>
          <cell r="I21781">
            <v>0</v>
          </cell>
        </row>
        <row r="21782">
          <cell r="A21782" t="str">
            <v>L22322</v>
          </cell>
          <cell r="I21782">
            <v>50000</v>
          </cell>
        </row>
        <row r="21783">
          <cell r="A21783" t="str">
            <v>L22323</v>
          </cell>
          <cell r="I21783">
            <v>0</v>
          </cell>
        </row>
        <row r="21784">
          <cell r="A21784" t="str">
            <v>L22324</v>
          </cell>
          <cell r="I21784">
            <v>830000</v>
          </cell>
        </row>
        <row r="21785">
          <cell r="A21785" t="str">
            <v>L22325</v>
          </cell>
          <cell r="I21785">
            <v>0</v>
          </cell>
        </row>
        <row r="21786">
          <cell r="A21786" t="str">
            <v>L22326</v>
          </cell>
          <cell r="I21786">
            <v>250000</v>
          </cell>
        </row>
        <row r="21787">
          <cell r="A21787" t="str">
            <v>L22327</v>
          </cell>
          <cell r="I21787">
            <v>331947</v>
          </cell>
        </row>
        <row r="21788">
          <cell r="A21788" t="str">
            <v>L22330</v>
          </cell>
          <cell r="I21788">
            <v>0</v>
          </cell>
        </row>
        <row r="21789">
          <cell r="A21789" t="str">
            <v>L22332</v>
          </cell>
          <cell r="I21789">
            <v>0</v>
          </cell>
        </row>
        <row r="21790">
          <cell r="A21790" t="str">
            <v>L22333</v>
          </cell>
          <cell r="I21790">
            <v>0</v>
          </cell>
        </row>
        <row r="21791">
          <cell r="A21791" t="str">
            <v>L22335</v>
          </cell>
          <cell r="I21791">
            <v>48107</v>
          </cell>
        </row>
        <row r="21792">
          <cell r="A21792" t="str">
            <v>L22337</v>
          </cell>
          <cell r="I21792">
            <v>152680</v>
          </cell>
        </row>
        <row r="21793">
          <cell r="A21793" t="str">
            <v>L22340</v>
          </cell>
          <cell r="I21793">
            <v>700000</v>
          </cell>
        </row>
        <row r="21794">
          <cell r="A21794" t="str">
            <v>L22341</v>
          </cell>
          <cell r="I21794">
            <v>64865</v>
          </cell>
        </row>
        <row r="21795">
          <cell r="A21795" t="str">
            <v>L22342</v>
          </cell>
          <cell r="I21795">
            <v>0</v>
          </cell>
        </row>
        <row r="21796">
          <cell r="A21796" t="str">
            <v>L22343</v>
          </cell>
          <cell r="I21796">
            <v>0</v>
          </cell>
        </row>
        <row r="21797">
          <cell r="A21797" t="str">
            <v>L22345</v>
          </cell>
          <cell r="I21797">
            <v>0</v>
          </cell>
        </row>
        <row r="21798">
          <cell r="A21798" t="str">
            <v>L22347</v>
          </cell>
          <cell r="I21798">
            <v>531897</v>
          </cell>
        </row>
        <row r="21799">
          <cell r="A21799" t="str">
            <v>L22348</v>
          </cell>
          <cell r="I21799">
            <v>645412</v>
          </cell>
        </row>
        <row r="21800">
          <cell r="A21800" t="str">
            <v>L22350</v>
          </cell>
          <cell r="I21800">
            <v>0</v>
          </cell>
        </row>
        <row r="21801">
          <cell r="A21801" t="str">
            <v>L22352</v>
          </cell>
          <cell r="I21801">
            <v>50000</v>
          </cell>
        </row>
        <row r="21802">
          <cell r="A21802" t="str">
            <v>L22353</v>
          </cell>
          <cell r="I21802">
            <v>100000</v>
          </cell>
        </row>
        <row r="21803">
          <cell r="A21803" t="str">
            <v>L22355</v>
          </cell>
          <cell r="I21803">
            <v>400000</v>
          </cell>
        </row>
        <row r="21804">
          <cell r="A21804" t="str">
            <v>L22356</v>
          </cell>
          <cell r="I21804">
            <v>0</v>
          </cell>
        </row>
        <row r="21805">
          <cell r="A21805" t="str">
            <v>L22357</v>
          </cell>
          <cell r="I21805">
            <v>0</v>
          </cell>
        </row>
        <row r="21806">
          <cell r="A21806" t="str">
            <v>L22358</v>
          </cell>
          <cell r="I21806">
            <v>0</v>
          </cell>
        </row>
        <row r="21807">
          <cell r="A21807" t="str">
            <v>L22359</v>
          </cell>
          <cell r="I21807">
            <v>992200</v>
          </cell>
        </row>
        <row r="21808">
          <cell r="A21808" t="str">
            <v>L22360</v>
          </cell>
          <cell r="I21808">
            <v>0</v>
          </cell>
        </row>
        <row r="21809">
          <cell r="A21809" t="str">
            <v>L22363</v>
          </cell>
          <cell r="I21809">
            <v>0</v>
          </cell>
        </row>
        <row r="21810">
          <cell r="A21810" t="str">
            <v>L22368</v>
          </cell>
          <cell r="I21810">
            <v>0</v>
          </cell>
        </row>
        <row r="21811">
          <cell r="A21811" t="str">
            <v>L22369</v>
          </cell>
          <cell r="I21811">
            <v>0</v>
          </cell>
        </row>
        <row r="21812">
          <cell r="A21812" t="str">
            <v>L22370</v>
          </cell>
          <cell r="I21812">
            <v>0</v>
          </cell>
        </row>
        <row r="21813">
          <cell r="A21813" t="str">
            <v>L22372</v>
          </cell>
          <cell r="I21813">
            <v>0</v>
          </cell>
        </row>
        <row r="21814">
          <cell r="A21814" t="str">
            <v>L22376</v>
          </cell>
          <cell r="I21814">
            <v>0</v>
          </cell>
        </row>
        <row r="21815">
          <cell r="A21815" t="str">
            <v>L22382</v>
          </cell>
          <cell r="I21815">
            <v>0</v>
          </cell>
        </row>
        <row r="21816">
          <cell r="A21816" t="str">
            <v>L22383</v>
          </cell>
          <cell r="I21816">
            <v>0</v>
          </cell>
        </row>
        <row r="21817">
          <cell r="A21817" t="str">
            <v>L22384</v>
          </cell>
          <cell r="I21817">
            <v>0</v>
          </cell>
        </row>
        <row r="21818">
          <cell r="A21818" t="str">
            <v>L22388</v>
          </cell>
          <cell r="I21818">
            <v>0</v>
          </cell>
        </row>
        <row r="21819">
          <cell r="A21819" t="str">
            <v>L22391</v>
          </cell>
          <cell r="I21819">
            <v>160000</v>
          </cell>
        </row>
        <row r="21820">
          <cell r="A21820" t="str">
            <v>L22392</v>
          </cell>
          <cell r="I21820">
            <v>30000000</v>
          </cell>
        </row>
        <row r="21821">
          <cell r="A21821" t="str">
            <v>L22393</v>
          </cell>
          <cell r="I21821">
            <v>10000000</v>
          </cell>
        </row>
        <row r="21822">
          <cell r="A21822" t="str">
            <v>L22394</v>
          </cell>
          <cell r="I21822">
            <v>200000</v>
          </cell>
        </row>
        <row r="21823">
          <cell r="A21823" t="str">
            <v>L22396</v>
          </cell>
          <cell r="I21823">
            <v>0</v>
          </cell>
        </row>
        <row r="21824">
          <cell r="A21824" t="str">
            <v>L22397</v>
          </cell>
          <cell r="I21824">
            <v>500000</v>
          </cell>
        </row>
        <row r="21825">
          <cell r="A21825" t="str">
            <v>L22399</v>
          </cell>
          <cell r="I21825">
            <v>703295</v>
          </cell>
        </row>
        <row r="21826">
          <cell r="A21826" t="str">
            <v>L22400</v>
          </cell>
          <cell r="I21826">
            <v>29000</v>
          </cell>
        </row>
        <row r="21827">
          <cell r="A21827" t="str">
            <v>L22405</v>
          </cell>
          <cell r="I21827">
            <v>0</v>
          </cell>
        </row>
        <row r="21828">
          <cell r="A21828" t="str">
            <v>L22406</v>
          </cell>
          <cell r="I21828">
            <v>0</v>
          </cell>
        </row>
        <row r="21829">
          <cell r="A21829" t="str">
            <v>L22408</v>
          </cell>
          <cell r="I21829">
            <v>300000</v>
          </cell>
        </row>
        <row r="21830">
          <cell r="A21830" t="str">
            <v>L22411</v>
          </cell>
          <cell r="I21830">
            <v>0</v>
          </cell>
        </row>
        <row r="21831">
          <cell r="A21831" t="str">
            <v>L22412</v>
          </cell>
          <cell r="I21831">
            <v>150000</v>
          </cell>
        </row>
        <row r="21832">
          <cell r="A21832" t="str">
            <v>L22413</v>
          </cell>
          <cell r="I21832">
            <v>0</v>
          </cell>
        </row>
        <row r="21833">
          <cell r="A21833" t="str">
            <v>L22415</v>
          </cell>
          <cell r="I21833">
            <v>0</v>
          </cell>
        </row>
        <row r="21834">
          <cell r="A21834" t="str">
            <v>L22416</v>
          </cell>
          <cell r="I21834">
            <v>100000</v>
          </cell>
        </row>
        <row r="21835">
          <cell r="A21835" t="str">
            <v>L22418</v>
          </cell>
          <cell r="I21835">
            <v>1001816</v>
          </cell>
        </row>
        <row r="21836">
          <cell r="A21836" t="str">
            <v>L22419</v>
          </cell>
          <cell r="I21836">
            <v>0</v>
          </cell>
        </row>
        <row r="21837">
          <cell r="A21837" t="str">
            <v>L22420</v>
          </cell>
          <cell r="I21837">
            <v>800000</v>
          </cell>
        </row>
        <row r="21838">
          <cell r="A21838" t="str">
            <v>L22421</v>
          </cell>
          <cell r="I21838">
            <v>1250000</v>
          </cell>
        </row>
        <row r="21839">
          <cell r="A21839" t="str">
            <v>L22422</v>
          </cell>
          <cell r="I21839">
            <v>0</v>
          </cell>
        </row>
        <row r="21840">
          <cell r="A21840" t="str">
            <v>L22423</v>
          </cell>
          <cell r="I21840">
            <v>0</v>
          </cell>
        </row>
        <row r="21841">
          <cell r="A21841" t="str">
            <v>L22424</v>
          </cell>
          <cell r="I21841">
            <v>0</v>
          </cell>
        </row>
        <row r="21842">
          <cell r="A21842" t="str">
            <v>L22425</v>
          </cell>
          <cell r="I21842">
            <v>0</v>
          </cell>
        </row>
        <row r="21843">
          <cell r="A21843" t="str">
            <v>L22427</v>
          </cell>
          <cell r="I21843">
            <v>0</v>
          </cell>
        </row>
        <row r="21844">
          <cell r="A21844" t="str">
            <v>L22429</v>
          </cell>
          <cell r="I21844">
            <v>41000</v>
          </cell>
        </row>
        <row r="21845">
          <cell r="A21845" t="str">
            <v>L22430</v>
          </cell>
          <cell r="I21845">
            <v>0</v>
          </cell>
        </row>
        <row r="21846">
          <cell r="A21846" t="str">
            <v>L22433</v>
          </cell>
          <cell r="I21846">
            <v>0</v>
          </cell>
        </row>
        <row r="21847">
          <cell r="A21847" t="str">
            <v>L22434</v>
          </cell>
          <cell r="I21847">
            <v>100000</v>
          </cell>
        </row>
        <row r="21848">
          <cell r="A21848" t="str">
            <v>L22435</v>
          </cell>
          <cell r="I21848">
            <v>0</v>
          </cell>
        </row>
        <row r="21849">
          <cell r="A21849" t="str">
            <v>L22436</v>
          </cell>
          <cell r="I21849">
            <v>300000</v>
          </cell>
        </row>
        <row r="21850">
          <cell r="A21850" t="str">
            <v>L22437</v>
          </cell>
          <cell r="I21850">
            <v>3000000</v>
          </cell>
        </row>
        <row r="21851">
          <cell r="A21851" t="str">
            <v>L22439</v>
          </cell>
          <cell r="I21851">
            <v>0</v>
          </cell>
        </row>
        <row r="21852">
          <cell r="A21852" t="str">
            <v>L22442</v>
          </cell>
          <cell r="I21852">
            <v>70000</v>
          </cell>
        </row>
        <row r="21853">
          <cell r="A21853" t="str">
            <v>L22443</v>
          </cell>
          <cell r="I21853">
            <v>0</v>
          </cell>
        </row>
        <row r="21854">
          <cell r="A21854" t="str">
            <v>L22445</v>
          </cell>
          <cell r="I21854">
            <v>0</v>
          </cell>
        </row>
        <row r="21855">
          <cell r="A21855" t="str">
            <v>L22447</v>
          </cell>
          <cell r="I21855">
            <v>0</v>
          </cell>
        </row>
        <row r="21856">
          <cell r="A21856" t="str">
            <v>L22449</v>
          </cell>
          <cell r="I21856">
            <v>0</v>
          </cell>
        </row>
        <row r="21857">
          <cell r="A21857" t="str">
            <v>L22450</v>
          </cell>
          <cell r="I21857">
            <v>644000</v>
          </cell>
        </row>
        <row r="21858">
          <cell r="A21858" t="str">
            <v>L22451</v>
          </cell>
          <cell r="I21858">
            <v>65000</v>
          </cell>
        </row>
        <row r="21859">
          <cell r="A21859" t="str">
            <v>L22453</v>
          </cell>
          <cell r="I21859">
            <v>0</v>
          </cell>
        </row>
        <row r="21860">
          <cell r="A21860" t="str">
            <v>L22454</v>
          </cell>
          <cell r="I21860">
            <v>111925</v>
          </cell>
        </row>
        <row r="21861">
          <cell r="A21861" t="str">
            <v>L22457</v>
          </cell>
          <cell r="I21861">
            <v>0</v>
          </cell>
        </row>
        <row r="21862">
          <cell r="A21862" t="str">
            <v>L22458</v>
          </cell>
          <cell r="I21862">
            <v>0</v>
          </cell>
        </row>
        <row r="21863">
          <cell r="A21863" t="str">
            <v>L22460</v>
          </cell>
          <cell r="I21863">
            <v>0</v>
          </cell>
        </row>
        <row r="21864">
          <cell r="A21864" t="str">
            <v>L22462</v>
          </cell>
          <cell r="I21864">
            <v>366872</v>
          </cell>
        </row>
        <row r="21865">
          <cell r="A21865" t="str">
            <v>L22463</v>
          </cell>
          <cell r="I21865">
            <v>534400</v>
          </cell>
        </row>
        <row r="21866">
          <cell r="A21866" t="str">
            <v>L22464</v>
          </cell>
          <cell r="I21866">
            <v>623515</v>
          </cell>
        </row>
        <row r="21867">
          <cell r="A21867" t="str">
            <v>L22466</v>
          </cell>
          <cell r="I21867">
            <v>165528</v>
          </cell>
        </row>
        <row r="21868">
          <cell r="A21868" t="str">
            <v>L22468</v>
          </cell>
          <cell r="I21868">
            <v>0</v>
          </cell>
        </row>
        <row r="21869">
          <cell r="A21869" t="str">
            <v>L22469</v>
          </cell>
          <cell r="I21869">
            <v>65000</v>
          </cell>
        </row>
        <row r="21870">
          <cell r="A21870" t="str">
            <v>L22470</v>
          </cell>
          <cell r="I21870">
            <v>0</v>
          </cell>
        </row>
        <row r="21871">
          <cell r="A21871" t="str">
            <v>L22472</v>
          </cell>
          <cell r="I21871">
            <v>0</v>
          </cell>
        </row>
        <row r="21872">
          <cell r="A21872" t="str">
            <v>L22474</v>
          </cell>
          <cell r="I21872">
            <v>618356</v>
          </cell>
        </row>
        <row r="21873">
          <cell r="A21873" t="str">
            <v>L22475</v>
          </cell>
          <cell r="I21873">
            <v>0</v>
          </cell>
        </row>
        <row r="21874">
          <cell r="A21874" t="str">
            <v>L22476</v>
          </cell>
          <cell r="I21874">
            <v>700000</v>
          </cell>
        </row>
        <row r="21875">
          <cell r="A21875" t="str">
            <v>L22478</v>
          </cell>
          <cell r="I21875">
            <v>0</v>
          </cell>
        </row>
        <row r="21876">
          <cell r="A21876" t="str">
            <v>L22480</v>
          </cell>
          <cell r="I21876">
            <v>160837</v>
          </cell>
        </row>
        <row r="21877">
          <cell r="A21877" t="str">
            <v>L22483</v>
          </cell>
          <cell r="I21877">
            <v>0</v>
          </cell>
        </row>
        <row r="21878">
          <cell r="A21878" t="str">
            <v>L22484</v>
          </cell>
          <cell r="I21878">
            <v>0</v>
          </cell>
        </row>
        <row r="21879">
          <cell r="A21879" t="str">
            <v>L22485</v>
          </cell>
          <cell r="I21879">
            <v>0</v>
          </cell>
        </row>
        <row r="21880">
          <cell r="A21880" t="str">
            <v>L22490</v>
          </cell>
          <cell r="I21880">
            <v>330000</v>
          </cell>
        </row>
        <row r="21881">
          <cell r="A21881" t="str">
            <v>L22493</v>
          </cell>
          <cell r="I21881">
            <v>0</v>
          </cell>
        </row>
        <row r="21882">
          <cell r="A21882" t="str">
            <v>L22494</v>
          </cell>
          <cell r="I21882">
            <v>400000</v>
          </cell>
        </row>
        <row r="21883">
          <cell r="A21883" t="str">
            <v>L22495</v>
          </cell>
          <cell r="I21883">
            <v>500000</v>
          </cell>
        </row>
        <row r="21884">
          <cell r="A21884" t="str">
            <v>L22497</v>
          </cell>
          <cell r="I21884">
            <v>0</v>
          </cell>
        </row>
        <row r="21885">
          <cell r="A21885" t="str">
            <v>L22498</v>
          </cell>
          <cell r="I21885">
            <v>0</v>
          </cell>
        </row>
        <row r="21886">
          <cell r="A21886" t="str">
            <v>L22501</v>
          </cell>
          <cell r="I21886">
            <v>2000000</v>
          </cell>
        </row>
        <row r="21887">
          <cell r="A21887" t="str">
            <v>L22503</v>
          </cell>
          <cell r="I21887">
            <v>0</v>
          </cell>
        </row>
        <row r="21888">
          <cell r="A21888" t="str">
            <v>L22509</v>
          </cell>
          <cell r="I21888">
            <v>400000</v>
          </cell>
        </row>
        <row r="21889">
          <cell r="A21889" t="str">
            <v>L22510</v>
          </cell>
          <cell r="I21889">
            <v>0</v>
          </cell>
        </row>
        <row r="21890">
          <cell r="A21890" t="str">
            <v>L22511</v>
          </cell>
          <cell r="I21890">
            <v>0</v>
          </cell>
        </row>
        <row r="21891">
          <cell r="A21891" t="str">
            <v>L22512</v>
          </cell>
          <cell r="I21891">
            <v>246805</v>
          </cell>
        </row>
        <row r="21892">
          <cell r="A21892" t="str">
            <v>L22513</v>
          </cell>
          <cell r="I21892">
            <v>0</v>
          </cell>
        </row>
        <row r="21893">
          <cell r="A21893" t="str">
            <v>L22514</v>
          </cell>
          <cell r="I21893">
            <v>256024</v>
          </cell>
        </row>
        <row r="21894">
          <cell r="A21894" t="str">
            <v>L22517</v>
          </cell>
          <cell r="I21894">
            <v>0</v>
          </cell>
        </row>
        <row r="21895">
          <cell r="A21895" t="str">
            <v>L22518</v>
          </cell>
          <cell r="I21895">
            <v>464469</v>
          </cell>
        </row>
        <row r="21896">
          <cell r="A21896" t="str">
            <v>L22519</v>
          </cell>
          <cell r="I21896">
            <v>0</v>
          </cell>
        </row>
        <row r="21897">
          <cell r="A21897" t="str">
            <v>L22520</v>
          </cell>
          <cell r="I21897">
            <v>0</v>
          </cell>
        </row>
        <row r="21898">
          <cell r="A21898" t="str">
            <v>L22522</v>
          </cell>
          <cell r="I21898">
            <v>878790</v>
          </cell>
        </row>
        <row r="21899">
          <cell r="A21899" t="str">
            <v>L22523</v>
          </cell>
          <cell r="I21899">
            <v>0</v>
          </cell>
        </row>
        <row r="21900">
          <cell r="A21900" t="str">
            <v>L22524</v>
          </cell>
          <cell r="I21900">
            <v>220000</v>
          </cell>
        </row>
        <row r="21901">
          <cell r="A21901" t="str">
            <v>L22525</v>
          </cell>
          <cell r="I21901">
            <v>493615</v>
          </cell>
        </row>
        <row r="21902">
          <cell r="A21902" t="str">
            <v>L22526</v>
          </cell>
          <cell r="I21902">
            <v>353517</v>
          </cell>
        </row>
        <row r="21903">
          <cell r="A21903" t="str">
            <v>L22527</v>
          </cell>
          <cell r="I21903">
            <v>629080</v>
          </cell>
        </row>
        <row r="21904">
          <cell r="A21904" t="str">
            <v>L22529</v>
          </cell>
          <cell r="I21904">
            <v>538927</v>
          </cell>
        </row>
        <row r="21905">
          <cell r="A21905" t="str">
            <v>L22531</v>
          </cell>
          <cell r="I21905">
            <v>750000</v>
          </cell>
        </row>
        <row r="21906">
          <cell r="A21906" t="str">
            <v>L22533</v>
          </cell>
          <cell r="I21906">
            <v>330000</v>
          </cell>
        </row>
        <row r="21907">
          <cell r="A21907" t="str">
            <v>L22534</v>
          </cell>
          <cell r="I21907">
            <v>252000</v>
          </cell>
        </row>
        <row r="21908">
          <cell r="A21908" t="str">
            <v>L22535</v>
          </cell>
          <cell r="I21908">
            <v>200000</v>
          </cell>
        </row>
        <row r="21909">
          <cell r="A21909" t="str">
            <v>L22537</v>
          </cell>
          <cell r="I21909">
            <v>278355</v>
          </cell>
        </row>
        <row r="21910">
          <cell r="A21910" t="str">
            <v>L22538</v>
          </cell>
          <cell r="I21910">
            <v>0</v>
          </cell>
        </row>
        <row r="21911">
          <cell r="A21911" t="str">
            <v>L22539</v>
          </cell>
          <cell r="I21911">
            <v>74564</v>
          </cell>
        </row>
        <row r="21912">
          <cell r="A21912" t="str">
            <v>L22540</v>
          </cell>
          <cell r="I21912">
            <v>0</v>
          </cell>
        </row>
        <row r="21913">
          <cell r="A21913" t="str">
            <v>L22541</v>
          </cell>
          <cell r="I21913">
            <v>200000</v>
          </cell>
        </row>
        <row r="21914">
          <cell r="A21914" t="str">
            <v>L22542</v>
          </cell>
          <cell r="I21914">
            <v>0</v>
          </cell>
        </row>
        <row r="21915">
          <cell r="A21915" t="str">
            <v>L22543</v>
          </cell>
          <cell r="I21915">
            <v>60000</v>
          </cell>
        </row>
        <row r="21916">
          <cell r="A21916" t="str">
            <v>L22545</v>
          </cell>
          <cell r="I21916">
            <v>236416</v>
          </cell>
        </row>
        <row r="21917">
          <cell r="A21917" t="str">
            <v>L22547</v>
          </cell>
          <cell r="I21917">
            <v>215000</v>
          </cell>
        </row>
        <row r="21918">
          <cell r="A21918" t="str">
            <v>L22548</v>
          </cell>
          <cell r="I21918">
            <v>0</v>
          </cell>
        </row>
        <row r="21919">
          <cell r="A21919" t="str">
            <v>L22549</v>
          </cell>
          <cell r="I21919">
            <v>70000</v>
          </cell>
        </row>
        <row r="21920">
          <cell r="A21920" t="str">
            <v>L22551</v>
          </cell>
          <cell r="I21920">
            <v>30000</v>
          </cell>
        </row>
        <row r="21921">
          <cell r="A21921" t="str">
            <v>L22552</v>
          </cell>
          <cell r="I21921">
            <v>0</v>
          </cell>
        </row>
        <row r="21922">
          <cell r="A21922" t="str">
            <v>L22553</v>
          </cell>
          <cell r="I21922">
            <v>458321</v>
          </cell>
        </row>
        <row r="21923">
          <cell r="A21923" t="str">
            <v>L22560</v>
          </cell>
          <cell r="I21923">
            <v>400000</v>
          </cell>
        </row>
        <row r="21924">
          <cell r="A21924" t="str">
            <v>L22561</v>
          </cell>
          <cell r="I21924">
            <v>1300000</v>
          </cell>
        </row>
        <row r="21925">
          <cell r="A21925" t="str">
            <v>L22562</v>
          </cell>
          <cell r="I21925">
            <v>593824</v>
          </cell>
        </row>
        <row r="21926">
          <cell r="A21926" t="str">
            <v>L22563</v>
          </cell>
          <cell r="I21926">
            <v>198000</v>
          </cell>
        </row>
        <row r="21927">
          <cell r="A21927" t="str">
            <v>L22564</v>
          </cell>
          <cell r="I21927">
            <v>140000</v>
          </cell>
        </row>
        <row r="21928">
          <cell r="A21928" t="str">
            <v>L22565</v>
          </cell>
          <cell r="I21928">
            <v>150000</v>
          </cell>
        </row>
        <row r="21929">
          <cell r="A21929" t="str">
            <v>L22566</v>
          </cell>
          <cell r="I21929">
            <v>40000</v>
          </cell>
        </row>
        <row r="21930">
          <cell r="A21930" t="str">
            <v>L22568</v>
          </cell>
          <cell r="I21930">
            <v>302922</v>
          </cell>
        </row>
        <row r="21931">
          <cell r="A21931" t="str">
            <v>L22570</v>
          </cell>
          <cell r="I21931">
            <v>80000</v>
          </cell>
        </row>
        <row r="21932">
          <cell r="A21932" t="str">
            <v>L22571</v>
          </cell>
          <cell r="I21932">
            <v>35000</v>
          </cell>
        </row>
        <row r="21933">
          <cell r="A21933" t="str">
            <v>L22572</v>
          </cell>
          <cell r="I21933">
            <v>285014</v>
          </cell>
        </row>
        <row r="21934">
          <cell r="A21934" t="str">
            <v>L22573</v>
          </cell>
          <cell r="I21934">
            <v>204125</v>
          </cell>
        </row>
        <row r="21935">
          <cell r="A21935" t="str">
            <v>L22574</v>
          </cell>
          <cell r="I21935">
            <v>752440</v>
          </cell>
        </row>
        <row r="21936">
          <cell r="A21936" t="str">
            <v>L22575</v>
          </cell>
          <cell r="I21936">
            <v>946405</v>
          </cell>
        </row>
        <row r="21937">
          <cell r="A21937" t="str">
            <v>L22576</v>
          </cell>
          <cell r="I21937">
            <v>172209</v>
          </cell>
        </row>
        <row r="21938">
          <cell r="A21938" t="str">
            <v>L22577</v>
          </cell>
          <cell r="I21938">
            <v>0</v>
          </cell>
        </row>
        <row r="21939">
          <cell r="A21939" t="str">
            <v>L22580</v>
          </cell>
          <cell r="I21939">
            <v>225000</v>
          </cell>
        </row>
        <row r="21940">
          <cell r="A21940" t="str">
            <v>L22584</v>
          </cell>
          <cell r="I21940">
            <v>656361</v>
          </cell>
        </row>
        <row r="21941">
          <cell r="A21941" t="str">
            <v>L22585</v>
          </cell>
          <cell r="I21941">
            <v>1440000</v>
          </cell>
        </row>
        <row r="21942">
          <cell r="A21942" t="str">
            <v>L22586</v>
          </cell>
          <cell r="I21942">
            <v>0</v>
          </cell>
        </row>
        <row r="21943">
          <cell r="A21943" t="str">
            <v>L22587</v>
          </cell>
          <cell r="I21943">
            <v>0</v>
          </cell>
        </row>
        <row r="21944">
          <cell r="A21944" t="str">
            <v>L22589</v>
          </cell>
          <cell r="I21944">
            <v>0</v>
          </cell>
        </row>
        <row r="21945">
          <cell r="A21945" t="str">
            <v>L22592</v>
          </cell>
          <cell r="I21945">
            <v>752440</v>
          </cell>
        </row>
        <row r="21946">
          <cell r="A21946" t="str">
            <v>L22594</v>
          </cell>
          <cell r="I21946">
            <v>0</v>
          </cell>
        </row>
        <row r="21947">
          <cell r="A21947" t="str">
            <v>L22595</v>
          </cell>
          <cell r="I21947">
            <v>256283</v>
          </cell>
        </row>
        <row r="21948">
          <cell r="A21948" t="str">
            <v>L22596</v>
          </cell>
          <cell r="I21948">
            <v>502523</v>
          </cell>
        </row>
        <row r="21949">
          <cell r="A21949" t="str">
            <v>L22597</v>
          </cell>
          <cell r="I21949">
            <v>0</v>
          </cell>
        </row>
        <row r="21950">
          <cell r="A21950" t="str">
            <v>L22599</v>
          </cell>
          <cell r="I21950">
            <v>170000</v>
          </cell>
        </row>
        <row r="21951">
          <cell r="A21951" t="str">
            <v>L22601</v>
          </cell>
          <cell r="I21951">
            <v>0</v>
          </cell>
        </row>
        <row r="21952">
          <cell r="A21952" t="str">
            <v>L22603</v>
          </cell>
          <cell r="I21952">
            <v>0</v>
          </cell>
        </row>
        <row r="21953">
          <cell r="A21953" t="str">
            <v>L22604</v>
          </cell>
          <cell r="I21953">
            <v>0</v>
          </cell>
        </row>
        <row r="21954">
          <cell r="A21954" t="str">
            <v>L22607</v>
          </cell>
          <cell r="I21954">
            <v>898385</v>
          </cell>
        </row>
        <row r="21955">
          <cell r="A21955" t="str">
            <v>L22609</v>
          </cell>
          <cell r="I21955">
            <v>0</v>
          </cell>
        </row>
        <row r="21956">
          <cell r="A21956" t="str">
            <v>L22610</v>
          </cell>
          <cell r="I21956">
            <v>687575</v>
          </cell>
        </row>
        <row r="21957">
          <cell r="A21957" t="str">
            <v>L22611</v>
          </cell>
          <cell r="I21957">
            <v>436089</v>
          </cell>
        </row>
        <row r="21958">
          <cell r="A21958" t="str">
            <v>L22613</v>
          </cell>
          <cell r="I21958">
            <v>200000</v>
          </cell>
        </row>
        <row r="21959">
          <cell r="A21959" t="str">
            <v>L22614</v>
          </cell>
          <cell r="I21959">
            <v>0</v>
          </cell>
        </row>
        <row r="21960">
          <cell r="A21960" t="str">
            <v>L22616</v>
          </cell>
          <cell r="I21960">
            <v>390810</v>
          </cell>
        </row>
        <row r="21961">
          <cell r="A21961" t="str">
            <v>L22617</v>
          </cell>
          <cell r="I21961">
            <v>417830</v>
          </cell>
        </row>
        <row r="21962">
          <cell r="A21962" t="str">
            <v>L22618</v>
          </cell>
          <cell r="I21962">
            <v>82931</v>
          </cell>
        </row>
        <row r="21963">
          <cell r="A21963" t="str">
            <v>L22619</v>
          </cell>
          <cell r="I21963">
            <v>0</v>
          </cell>
        </row>
        <row r="21964">
          <cell r="A21964" t="str">
            <v>L22620</v>
          </cell>
          <cell r="I21964">
            <v>204683</v>
          </cell>
        </row>
        <row r="21965">
          <cell r="A21965" t="str">
            <v>L22621</v>
          </cell>
          <cell r="I21965">
            <v>359709</v>
          </cell>
        </row>
        <row r="21966">
          <cell r="A21966" t="str">
            <v>L22622</v>
          </cell>
          <cell r="I21966">
            <v>852884</v>
          </cell>
        </row>
        <row r="21967">
          <cell r="A21967" t="str">
            <v>L22623</v>
          </cell>
          <cell r="I21967">
            <v>1000000</v>
          </cell>
        </row>
        <row r="21968">
          <cell r="A21968" t="str">
            <v>L22629</v>
          </cell>
          <cell r="I21968">
            <v>412642</v>
          </cell>
        </row>
        <row r="21969">
          <cell r="A21969" t="str">
            <v>L22630</v>
          </cell>
          <cell r="I21969">
            <v>0</v>
          </cell>
        </row>
        <row r="21970">
          <cell r="A21970" t="str">
            <v>L22631</v>
          </cell>
          <cell r="I21970">
            <v>0</v>
          </cell>
        </row>
        <row r="21971">
          <cell r="A21971" t="str">
            <v>L22632</v>
          </cell>
          <cell r="I21971">
            <v>0</v>
          </cell>
        </row>
        <row r="21972">
          <cell r="A21972" t="str">
            <v>L22633</v>
          </cell>
          <cell r="I21972">
            <v>251447</v>
          </cell>
        </row>
        <row r="21973">
          <cell r="A21973" t="str">
            <v>L22634</v>
          </cell>
          <cell r="I21973">
            <v>300000</v>
          </cell>
        </row>
        <row r="21974">
          <cell r="A21974" t="str">
            <v>L22635</v>
          </cell>
          <cell r="I21974">
            <v>0</v>
          </cell>
        </row>
        <row r="21975">
          <cell r="A21975" t="str">
            <v>L22636</v>
          </cell>
          <cell r="I21975">
            <v>0</v>
          </cell>
        </row>
        <row r="21976">
          <cell r="A21976" t="str">
            <v>L22639</v>
          </cell>
          <cell r="I21976">
            <v>0</v>
          </cell>
        </row>
        <row r="21977">
          <cell r="A21977" t="str">
            <v>L22640</v>
          </cell>
          <cell r="I21977">
            <v>0</v>
          </cell>
        </row>
        <row r="21978">
          <cell r="A21978" t="str">
            <v>L22642</v>
          </cell>
          <cell r="I21978">
            <v>2023800</v>
          </cell>
        </row>
        <row r="21979">
          <cell r="A21979" t="str">
            <v>L22643</v>
          </cell>
          <cell r="I21979">
            <v>0</v>
          </cell>
        </row>
        <row r="21980">
          <cell r="A21980" t="str">
            <v>L22645</v>
          </cell>
          <cell r="I21980">
            <v>0</v>
          </cell>
        </row>
        <row r="21981">
          <cell r="A21981" t="str">
            <v>L22646</v>
          </cell>
          <cell r="I21981">
            <v>15000</v>
          </cell>
        </row>
        <row r="21982">
          <cell r="A21982" t="str">
            <v>L22654</v>
          </cell>
          <cell r="I21982">
            <v>50000</v>
          </cell>
        </row>
        <row r="21983">
          <cell r="A21983" t="str">
            <v>L22657</v>
          </cell>
          <cell r="I21983">
            <v>0</v>
          </cell>
        </row>
        <row r="21984">
          <cell r="A21984" t="str">
            <v>L22664</v>
          </cell>
          <cell r="I21984">
            <v>20040</v>
          </cell>
        </row>
        <row r="21985">
          <cell r="A21985" t="str">
            <v>L22665</v>
          </cell>
          <cell r="I21985">
            <v>300000</v>
          </cell>
        </row>
        <row r="21986">
          <cell r="A21986" t="str">
            <v>L22667</v>
          </cell>
          <cell r="I21986">
            <v>150000</v>
          </cell>
        </row>
        <row r="21987">
          <cell r="A21987" t="str">
            <v>L22669</v>
          </cell>
          <cell r="I21987">
            <v>0</v>
          </cell>
        </row>
        <row r="21988">
          <cell r="A21988" t="str">
            <v>L22670</v>
          </cell>
          <cell r="I21988">
            <v>700000</v>
          </cell>
        </row>
        <row r="21989">
          <cell r="A21989" t="str">
            <v>L22680</v>
          </cell>
          <cell r="I21989">
            <v>0</v>
          </cell>
        </row>
        <row r="21990">
          <cell r="A21990" t="str">
            <v>L22681</v>
          </cell>
          <cell r="I21990">
            <v>210000</v>
          </cell>
        </row>
        <row r="21991">
          <cell r="A21991" t="str">
            <v>L22682</v>
          </cell>
          <cell r="I21991">
            <v>0</v>
          </cell>
        </row>
        <row r="21992">
          <cell r="A21992" t="str">
            <v>L22684</v>
          </cell>
          <cell r="I21992">
            <v>320000</v>
          </cell>
        </row>
        <row r="21993">
          <cell r="A21993" t="str">
            <v>L22685</v>
          </cell>
          <cell r="I21993">
            <v>0</v>
          </cell>
        </row>
        <row r="21994">
          <cell r="A21994" t="str">
            <v>L22686</v>
          </cell>
          <cell r="I21994">
            <v>0</v>
          </cell>
        </row>
        <row r="21995">
          <cell r="A21995" t="str">
            <v>L22687</v>
          </cell>
          <cell r="I21995">
            <v>363049</v>
          </cell>
        </row>
        <row r="21996">
          <cell r="A21996" t="str">
            <v>L22688</v>
          </cell>
          <cell r="I21996">
            <v>0</v>
          </cell>
        </row>
        <row r="21997">
          <cell r="A21997" t="str">
            <v>L22696</v>
          </cell>
          <cell r="I21997">
            <v>235462</v>
          </cell>
        </row>
        <row r="21998">
          <cell r="A21998" t="str">
            <v>L22697</v>
          </cell>
          <cell r="I21998">
            <v>0</v>
          </cell>
        </row>
        <row r="21999">
          <cell r="A21999" t="str">
            <v>L22698</v>
          </cell>
          <cell r="I21999">
            <v>0</v>
          </cell>
        </row>
        <row r="22000">
          <cell r="A22000" t="str">
            <v>L22699</v>
          </cell>
          <cell r="I22000">
            <v>0</v>
          </cell>
        </row>
        <row r="22001">
          <cell r="A22001" t="str">
            <v>L22702</v>
          </cell>
          <cell r="I22001">
            <v>0</v>
          </cell>
        </row>
        <row r="22002">
          <cell r="A22002" t="str">
            <v>L22703</v>
          </cell>
          <cell r="I22002">
            <v>240000</v>
          </cell>
        </row>
        <row r="22003">
          <cell r="A22003" t="str">
            <v>L22705</v>
          </cell>
          <cell r="I22003">
            <v>500000</v>
          </cell>
        </row>
        <row r="22004">
          <cell r="A22004" t="str">
            <v>L22707</v>
          </cell>
          <cell r="I22004">
            <v>0</v>
          </cell>
        </row>
        <row r="22005">
          <cell r="A22005" t="str">
            <v>L22709</v>
          </cell>
          <cell r="I22005">
            <v>0</v>
          </cell>
        </row>
        <row r="22006">
          <cell r="A22006" t="str">
            <v>L22710</v>
          </cell>
          <cell r="I22006">
            <v>26019958</v>
          </cell>
        </row>
        <row r="22007">
          <cell r="A22007" t="str">
            <v>L22711</v>
          </cell>
          <cell r="I22007">
            <v>100000</v>
          </cell>
        </row>
        <row r="22008">
          <cell r="A22008" t="str">
            <v>L22714</v>
          </cell>
          <cell r="I22008">
            <v>0</v>
          </cell>
        </row>
        <row r="22009">
          <cell r="A22009" t="str">
            <v>L22715</v>
          </cell>
          <cell r="I22009">
            <v>6800000</v>
          </cell>
        </row>
        <row r="22010">
          <cell r="A22010" t="str">
            <v>L22717</v>
          </cell>
          <cell r="I22010">
            <v>0</v>
          </cell>
        </row>
        <row r="22011">
          <cell r="A22011" t="str">
            <v>L22718</v>
          </cell>
          <cell r="I22011">
            <v>450200</v>
          </cell>
        </row>
        <row r="22012">
          <cell r="A22012" t="str">
            <v>L22719</v>
          </cell>
          <cell r="I22012">
            <v>0</v>
          </cell>
        </row>
        <row r="22013">
          <cell r="A22013" t="str">
            <v>L22721</v>
          </cell>
          <cell r="I22013">
            <v>0</v>
          </cell>
        </row>
        <row r="22014">
          <cell r="A22014" t="str">
            <v>L22722</v>
          </cell>
          <cell r="I22014">
            <v>708655</v>
          </cell>
        </row>
        <row r="22015">
          <cell r="A22015" t="str">
            <v>L22723</v>
          </cell>
          <cell r="I22015">
            <v>600000</v>
          </cell>
        </row>
        <row r="22016">
          <cell r="A22016" t="str">
            <v>L22724</v>
          </cell>
          <cell r="I22016">
            <v>30000</v>
          </cell>
        </row>
        <row r="22017">
          <cell r="A22017" t="str">
            <v>L22726</v>
          </cell>
          <cell r="I22017">
            <v>35000</v>
          </cell>
        </row>
        <row r="22018">
          <cell r="A22018" t="str">
            <v>L22728</v>
          </cell>
          <cell r="I22018">
            <v>100000</v>
          </cell>
        </row>
        <row r="22019">
          <cell r="A22019" t="str">
            <v>L22730</v>
          </cell>
          <cell r="I22019">
            <v>0</v>
          </cell>
        </row>
        <row r="22020">
          <cell r="A22020" t="str">
            <v>L22731</v>
          </cell>
          <cell r="I22020">
            <v>78000</v>
          </cell>
        </row>
        <row r="22021">
          <cell r="A22021" t="str">
            <v>L22732</v>
          </cell>
          <cell r="I22021">
            <v>0</v>
          </cell>
        </row>
        <row r="22022">
          <cell r="A22022" t="str">
            <v>L22733</v>
          </cell>
          <cell r="I22022">
            <v>0</v>
          </cell>
        </row>
        <row r="22023">
          <cell r="A22023" t="str">
            <v>L22734</v>
          </cell>
          <cell r="I22023">
            <v>198550</v>
          </cell>
        </row>
        <row r="22024">
          <cell r="A22024" t="str">
            <v>L22737</v>
          </cell>
          <cell r="I22024">
            <v>0</v>
          </cell>
        </row>
        <row r="22025">
          <cell r="A22025" t="str">
            <v>L22738</v>
          </cell>
          <cell r="I22025">
            <v>0</v>
          </cell>
        </row>
        <row r="22026">
          <cell r="A22026" t="str">
            <v>L22739</v>
          </cell>
          <cell r="I22026">
            <v>62500</v>
          </cell>
        </row>
        <row r="22027">
          <cell r="A22027" t="str">
            <v>L22740</v>
          </cell>
          <cell r="I22027">
            <v>0</v>
          </cell>
        </row>
        <row r="22028">
          <cell r="A22028" t="str">
            <v>L22741</v>
          </cell>
          <cell r="I22028">
            <v>0</v>
          </cell>
        </row>
        <row r="22029">
          <cell r="A22029" t="str">
            <v>L22742</v>
          </cell>
          <cell r="I22029">
            <v>564330</v>
          </cell>
        </row>
        <row r="22030">
          <cell r="A22030" t="str">
            <v>L22743</v>
          </cell>
          <cell r="I22030">
            <v>500000</v>
          </cell>
        </row>
        <row r="22031">
          <cell r="A22031" t="str">
            <v>L22744</v>
          </cell>
          <cell r="I22031">
            <v>0</v>
          </cell>
        </row>
        <row r="22032">
          <cell r="A22032" t="str">
            <v>L22745</v>
          </cell>
          <cell r="I22032">
            <v>500000</v>
          </cell>
        </row>
        <row r="22033">
          <cell r="A22033" t="str">
            <v>L22746</v>
          </cell>
          <cell r="I22033">
            <v>400000</v>
          </cell>
        </row>
        <row r="22034">
          <cell r="A22034" t="str">
            <v>L22747</v>
          </cell>
          <cell r="I22034">
            <v>0</v>
          </cell>
        </row>
        <row r="22035">
          <cell r="A22035" t="str">
            <v>L22750</v>
          </cell>
          <cell r="I22035">
            <v>40000</v>
          </cell>
        </row>
        <row r="22036">
          <cell r="A22036" t="str">
            <v>L22751</v>
          </cell>
          <cell r="I22036">
            <v>0</v>
          </cell>
        </row>
        <row r="22037">
          <cell r="A22037" t="str">
            <v>L22754</v>
          </cell>
          <cell r="I22037">
            <v>440000</v>
          </cell>
        </row>
        <row r="22038">
          <cell r="A22038" t="str">
            <v>L22758</v>
          </cell>
          <cell r="I22038">
            <v>0</v>
          </cell>
        </row>
        <row r="22039">
          <cell r="A22039" t="str">
            <v>L22759</v>
          </cell>
          <cell r="I22039">
            <v>20000</v>
          </cell>
        </row>
        <row r="22040">
          <cell r="A22040" t="str">
            <v>L22760</v>
          </cell>
          <cell r="I22040">
            <v>230518</v>
          </cell>
        </row>
        <row r="22041">
          <cell r="A22041" t="str">
            <v>L22762</v>
          </cell>
          <cell r="I22041">
            <v>0</v>
          </cell>
        </row>
        <row r="22042">
          <cell r="A22042" t="str">
            <v>L22764</v>
          </cell>
          <cell r="I22042">
            <v>200000</v>
          </cell>
        </row>
        <row r="22043">
          <cell r="A22043" t="str">
            <v>L22766</v>
          </cell>
          <cell r="I22043">
            <v>110082</v>
          </cell>
        </row>
        <row r="22044">
          <cell r="A22044" t="str">
            <v>L22767</v>
          </cell>
          <cell r="I22044">
            <v>218750</v>
          </cell>
        </row>
        <row r="22045">
          <cell r="A22045" t="str">
            <v>L22768</v>
          </cell>
          <cell r="I22045">
            <v>0</v>
          </cell>
        </row>
        <row r="22046">
          <cell r="A22046" t="str">
            <v>L22769</v>
          </cell>
          <cell r="I22046">
            <v>0</v>
          </cell>
        </row>
        <row r="22047">
          <cell r="A22047" t="str">
            <v>L22771</v>
          </cell>
          <cell r="I22047">
            <v>1128260</v>
          </cell>
        </row>
        <row r="22048">
          <cell r="A22048" t="str">
            <v>L22772</v>
          </cell>
          <cell r="I22048">
            <v>611156</v>
          </cell>
        </row>
        <row r="22049">
          <cell r="A22049" t="str">
            <v>L22773</v>
          </cell>
          <cell r="I22049">
            <v>30000</v>
          </cell>
        </row>
        <row r="22050">
          <cell r="A22050" t="str">
            <v>L22774</v>
          </cell>
          <cell r="I22050">
            <v>0</v>
          </cell>
        </row>
        <row r="22051">
          <cell r="A22051" t="str">
            <v>L22775</v>
          </cell>
          <cell r="I22051">
            <v>147953</v>
          </cell>
        </row>
        <row r="22052">
          <cell r="A22052" t="str">
            <v>L22776</v>
          </cell>
          <cell r="I22052">
            <v>0</v>
          </cell>
        </row>
        <row r="22053">
          <cell r="A22053" t="str">
            <v>L22777</v>
          </cell>
          <cell r="I22053">
            <v>70000</v>
          </cell>
        </row>
        <row r="22054">
          <cell r="A22054" t="str">
            <v>L22778</v>
          </cell>
          <cell r="I22054">
            <v>0</v>
          </cell>
        </row>
        <row r="22055">
          <cell r="A22055" t="str">
            <v>L22779</v>
          </cell>
          <cell r="I22055">
            <v>0</v>
          </cell>
        </row>
        <row r="22056">
          <cell r="A22056" t="str">
            <v>L22781</v>
          </cell>
          <cell r="I22056">
            <v>0</v>
          </cell>
        </row>
        <row r="22057">
          <cell r="A22057" t="str">
            <v>L22782</v>
          </cell>
          <cell r="I22057">
            <v>129067</v>
          </cell>
        </row>
        <row r="22058">
          <cell r="A22058" t="str">
            <v>L22783</v>
          </cell>
          <cell r="I22058">
            <v>222684</v>
          </cell>
        </row>
        <row r="22059">
          <cell r="A22059" t="str">
            <v>L22784</v>
          </cell>
          <cell r="I22059">
            <v>432007</v>
          </cell>
        </row>
        <row r="22060">
          <cell r="A22060" t="str">
            <v>L22785</v>
          </cell>
          <cell r="I22060">
            <v>557494</v>
          </cell>
        </row>
        <row r="22061">
          <cell r="A22061" t="str">
            <v>L22786</v>
          </cell>
          <cell r="I22061">
            <v>120000</v>
          </cell>
        </row>
        <row r="22062">
          <cell r="A22062" t="str">
            <v>L22791</v>
          </cell>
          <cell r="I22062">
            <v>0</v>
          </cell>
        </row>
        <row r="22063">
          <cell r="A22063" t="str">
            <v>L22793</v>
          </cell>
          <cell r="I22063">
            <v>17000000</v>
          </cell>
        </row>
        <row r="22064">
          <cell r="A22064" t="str">
            <v>L22794</v>
          </cell>
          <cell r="I22064">
            <v>150000</v>
          </cell>
        </row>
        <row r="22065">
          <cell r="A22065" t="str">
            <v>L22795</v>
          </cell>
          <cell r="I22065">
            <v>12000</v>
          </cell>
        </row>
        <row r="22066">
          <cell r="A22066" t="str">
            <v>L22797</v>
          </cell>
          <cell r="I22066">
            <v>0</v>
          </cell>
        </row>
        <row r="22067">
          <cell r="A22067" t="str">
            <v>L22798</v>
          </cell>
          <cell r="I22067">
            <v>0</v>
          </cell>
        </row>
        <row r="22068">
          <cell r="A22068" t="str">
            <v>L22800</v>
          </cell>
          <cell r="I22068">
            <v>73006</v>
          </cell>
        </row>
        <row r="22069">
          <cell r="A22069" t="str">
            <v>L22801</v>
          </cell>
          <cell r="I22069">
            <v>650000</v>
          </cell>
        </row>
        <row r="22070">
          <cell r="A22070" t="str">
            <v>L22802</v>
          </cell>
          <cell r="I22070">
            <v>461226</v>
          </cell>
        </row>
        <row r="22071">
          <cell r="A22071" t="str">
            <v>L22803</v>
          </cell>
          <cell r="I22071">
            <v>0</v>
          </cell>
        </row>
        <row r="22072">
          <cell r="A22072" t="str">
            <v>L22804</v>
          </cell>
          <cell r="I22072">
            <v>0</v>
          </cell>
        </row>
        <row r="22073">
          <cell r="A22073" t="str">
            <v>L22807</v>
          </cell>
          <cell r="I22073">
            <v>131100</v>
          </cell>
        </row>
        <row r="22074">
          <cell r="A22074" t="str">
            <v>L22808</v>
          </cell>
          <cell r="I22074">
            <v>353517</v>
          </cell>
        </row>
        <row r="22075">
          <cell r="A22075" t="str">
            <v>L22809</v>
          </cell>
          <cell r="I22075">
            <v>0</v>
          </cell>
        </row>
        <row r="22076">
          <cell r="A22076" t="str">
            <v>L22811</v>
          </cell>
          <cell r="I22076">
            <v>0</v>
          </cell>
        </row>
        <row r="22077">
          <cell r="A22077" t="str">
            <v>L22813</v>
          </cell>
          <cell r="I22077">
            <v>0</v>
          </cell>
        </row>
        <row r="22078">
          <cell r="A22078" t="str">
            <v>L22815</v>
          </cell>
          <cell r="I22078">
            <v>30000</v>
          </cell>
        </row>
        <row r="22079">
          <cell r="A22079" t="str">
            <v>L22817</v>
          </cell>
          <cell r="I22079">
            <v>0</v>
          </cell>
        </row>
        <row r="22080">
          <cell r="A22080" t="str">
            <v>L22818</v>
          </cell>
          <cell r="I22080">
            <v>371712</v>
          </cell>
        </row>
        <row r="22081">
          <cell r="A22081" t="str">
            <v>L22820</v>
          </cell>
          <cell r="I22081">
            <v>0</v>
          </cell>
        </row>
        <row r="22082">
          <cell r="A22082" t="str">
            <v>L22822</v>
          </cell>
          <cell r="I22082">
            <v>0</v>
          </cell>
        </row>
        <row r="22083">
          <cell r="A22083" t="str">
            <v>L22823</v>
          </cell>
          <cell r="I22083">
            <v>0</v>
          </cell>
        </row>
        <row r="22084">
          <cell r="A22084" t="str">
            <v>L22824</v>
          </cell>
          <cell r="I22084">
            <v>113510</v>
          </cell>
        </row>
        <row r="22085">
          <cell r="A22085" t="str">
            <v>L22825</v>
          </cell>
          <cell r="I22085">
            <v>163785</v>
          </cell>
        </row>
        <row r="22086">
          <cell r="A22086" t="str">
            <v>L22826</v>
          </cell>
          <cell r="I22086">
            <v>306116</v>
          </cell>
        </row>
        <row r="22087">
          <cell r="A22087" t="str">
            <v>L22827</v>
          </cell>
          <cell r="I22087">
            <v>0</v>
          </cell>
        </row>
        <row r="22088">
          <cell r="A22088" t="str">
            <v>L22828</v>
          </cell>
          <cell r="I22088">
            <v>0</v>
          </cell>
        </row>
        <row r="22089">
          <cell r="A22089" t="str">
            <v>L22829</v>
          </cell>
          <cell r="I22089">
            <v>0</v>
          </cell>
        </row>
        <row r="22090">
          <cell r="A22090" t="str">
            <v>L22830</v>
          </cell>
          <cell r="I22090">
            <v>0</v>
          </cell>
        </row>
        <row r="22091">
          <cell r="A22091" t="str">
            <v>L22831</v>
          </cell>
          <cell r="I22091">
            <v>0</v>
          </cell>
        </row>
        <row r="22092">
          <cell r="A22092" t="str">
            <v>L22832</v>
          </cell>
          <cell r="I22092">
            <v>0</v>
          </cell>
        </row>
        <row r="22093">
          <cell r="A22093" t="str">
            <v>L22833</v>
          </cell>
          <cell r="I22093">
            <v>150000</v>
          </cell>
        </row>
        <row r="22094">
          <cell r="A22094" t="str">
            <v>L22839</v>
          </cell>
          <cell r="I22094">
            <v>10000</v>
          </cell>
        </row>
        <row r="22095">
          <cell r="A22095" t="str">
            <v>L22840</v>
          </cell>
          <cell r="I22095">
            <v>0</v>
          </cell>
        </row>
        <row r="22096">
          <cell r="A22096" t="str">
            <v>L22841</v>
          </cell>
          <cell r="I22096">
            <v>170000</v>
          </cell>
        </row>
        <row r="22097">
          <cell r="A22097" t="str">
            <v>L22842</v>
          </cell>
          <cell r="I22097">
            <v>373366</v>
          </cell>
        </row>
        <row r="22098">
          <cell r="A22098" t="str">
            <v>L22843</v>
          </cell>
          <cell r="I22098">
            <v>0</v>
          </cell>
        </row>
        <row r="22099">
          <cell r="A22099" t="str">
            <v>L22844</v>
          </cell>
          <cell r="I22099">
            <v>250000</v>
          </cell>
        </row>
        <row r="22100">
          <cell r="A22100" t="str">
            <v>L22846</v>
          </cell>
          <cell r="I22100">
            <v>0</v>
          </cell>
        </row>
        <row r="22101">
          <cell r="A22101" t="str">
            <v>L22847</v>
          </cell>
          <cell r="I22101">
            <v>469562</v>
          </cell>
        </row>
        <row r="22102">
          <cell r="A22102" t="str">
            <v>L22849</v>
          </cell>
          <cell r="I22102">
            <v>475000</v>
          </cell>
        </row>
        <row r="22103">
          <cell r="A22103" t="str">
            <v>L22852</v>
          </cell>
          <cell r="I22103">
            <v>0</v>
          </cell>
        </row>
        <row r="22104">
          <cell r="A22104" t="str">
            <v>L22853</v>
          </cell>
          <cell r="I22104">
            <v>26657</v>
          </cell>
        </row>
        <row r="22105">
          <cell r="A22105" t="str">
            <v>L22861</v>
          </cell>
          <cell r="I22105">
            <v>173987</v>
          </cell>
        </row>
        <row r="22106">
          <cell r="A22106" t="str">
            <v>L22867</v>
          </cell>
          <cell r="I22106">
            <v>270000</v>
          </cell>
        </row>
        <row r="22107">
          <cell r="A22107" t="str">
            <v>L22870</v>
          </cell>
          <cell r="I22107">
            <v>1639107</v>
          </cell>
        </row>
        <row r="22108">
          <cell r="A22108" t="str">
            <v>L22874</v>
          </cell>
          <cell r="I22108">
            <v>150000</v>
          </cell>
        </row>
        <row r="22109">
          <cell r="A22109" t="str">
            <v>L22875</v>
          </cell>
          <cell r="I22109">
            <v>240276</v>
          </cell>
        </row>
        <row r="22110">
          <cell r="A22110" t="str">
            <v>L22876</v>
          </cell>
          <cell r="I22110">
            <v>415675</v>
          </cell>
        </row>
        <row r="22111">
          <cell r="A22111" t="str">
            <v>L22877</v>
          </cell>
          <cell r="I22111">
            <v>0</v>
          </cell>
        </row>
        <row r="22112">
          <cell r="A22112" t="str">
            <v>L22878</v>
          </cell>
          <cell r="I22112">
            <v>0</v>
          </cell>
        </row>
        <row r="22113">
          <cell r="A22113" t="str">
            <v>L22879</v>
          </cell>
          <cell r="I22113">
            <v>253117</v>
          </cell>
        </row>
        <row r="22114">
          <cell r="A22114" t="str">
            <v>L22880</v>
          </cell>
          <cell r="I22114">
            <v>400000</v>
          </cell>
        </row>
        <row r="22115">
          <cell r="A22115" t="str">
            <v>L22881</v>
          </cell>
          <cell r="I22115">
            <v>0</v>
          </cell>
        </row>
        <row r="22116">
          <cell r="A22116" t="str">
            <v>L22882</v>
          </cell>
          <cell r="I22116">
            <v>0</v>
          </cell>
        </row>
        <row r="22117">
          <cell r="A22117" t="str">
            <v>L22883</v>
          </cell>
          <cell r="I22117">
            <v>100000</v>
          </cell>
        </row>
        <row r="22118">
          <cell r="A22118" t="str">
            <v>L22884</v>
          </cell>
          <cell r="I22118">
            <v>176010</v>
          </cell>
        </row>
        <row r="22119">
          <cell r="A22119" t="str">
            <v>L22885</v>
          </cell>
          <cell r="I22119">
            <v>150000</v>
          </cell>
        </row>
        <row r="22120">
          <cell r="A22120" t="str">
            <v>L22886</v>
          </cell>
          <cell r="I22120">
            <v>500000</v>
          </cell>
        </row>
        <row r="22121">
          <cell r="A22121" t="str">
            <v>L22888</v>
          </cell>
          <cell r="I22121">
            <v>0</v>
          </cell>
        </row>
        <row r="22122">
          <cell r="A22122" t="str">
            <v>L22890</v>
          </cell>
          <cell r="I22122">
            <v>546050</v>
          </cell>
        </row>
        <row r="22123">
          <cell r="A22123" t="str">
            <v>L22893</v>
          </cell>
          <cell r="I22123">
            <v>0</v>
          </cell>
        </row>
        <row r="22124">
          <cell r="A22124" t="str">
            <v>L22895</v>
          </cell>
          <cell r="I22124">
            <v>1053092</v>
          </cell>
        </row>
        <row r="22125">
          <cell r="A22125" t="str">
            <v>L22897</v>
          </cell>
          <cell r="I22125">
            <v>0</v>
          </cell>
        </row>
        <row r="22126">
          <cell r="A22126" t="str">
            <v>L22898</v>
          </cell>
          <cell r="I22126">
            <v>33700</v>
          </cell>
        </row>
        <row r="22127">
          <cell r="A22127" t="str">
            <v>L22900</v>
          </cell>
          <cell r="I22127">
            <v>100000</v>
          </cell>
        </row>
        <row r="22128">
          <cell r="A22128" t="str">
            <v>L22901</v>
          </cell>
          <cell r="I22128">
            <v>871103</v>
          </cell>
        </row>
        <row r="22129">
          <cell r="A22129" t="str">
            <v>L22903</v>
          </cell>
          <cell r="I22129">
            <v>205000</v>
          </cell>
        </row>
        <row r="22130">
          <cell r="A22130" t="str">
            <v>L22904</v>
          </cell>
          <cell r="I22130">
            <v>0</v>
          </cell>
        </row>
        <row r="22131">
          <cell r="A22131" t="str">
            <v>L22905</v>
          </cell>
          <cell r="I22131">
            <v>261650</v>
          </cell>
        </row>
        <row r="22132">
          <cell r="A22132" t="str">
            <v>L22908</v>
          </cell>
          <cell r="I22132">
            <v>112703.92</v>
          </cell>
        </row>
        <row r="22133">
          <cell r="A22133" t="str">
            <v>L22909</v>
          </cell>
          <cell r="I22133">
            <v>40000</v>
          </cell>
        </row>
        <row r="22134">
          <cell r="A22134" t="str">
            <v>L22910</v>
          </cell>
          <cell r="I22134">
            <v>523307</v>
          </cell>
        </row>
        <row r="22135">
          <cell r="A22135" t="str">
            <v>L22912</v>
          </cell>
          <cell r="I22135">
            <v>137255</v>
          </cell>
        </row>
        <row r="22136">
          <cell r="A22136" t="str">
            <v>L22913</v>
          </cell>
          <cell r="I22136">
            <v>250000</v>
          </cell>
        </row>
        <row r="22137">
          <cell r="A22137" t="str">
            <v>L22914</v>
          </cell>
          <cell r="I22137">
            <v>150000</v>
          </cell>
        </row>
        <row r="22138">
          <cell r="A22138" t="str">
            <v>L22918</v>
          </cell>
          <cell r="I22138">
            <v>541010</v>
          </cell>
        </row>
        <row r="22139">
          <cell r="A22139" t="str">
            <v>L22920</v>
          </cell>
          <cell r="I22139">
            <v>477657</v>
          </cell>
        </row>
        <row r="22140">
          <cell r="A22140" t="str">
            <v>L22923</v>
          </cell>
          <cell r="I22140">
            <v>425325</v>
          </cell>
        </row>
        <row r="22141">
          <cell r="A22141" t="str">
            <v>L22924</v>
          </cell>
          <cell r="I22141">
            <v>350000</v>
          </cell>
        </row>
        <row r="22142">
          <cell r="A22142" t="str">
            <v>L22926</v>
          </cell>
          <cell r="I22142">
            <v>0</v>
          </cell>
        </row>
        <row r="22143">
          <cell r="A22143" t="str">
            <v>L22927</v>
          </cell>
          <cell r="I22143">
            <v>0</v>
          </cell>
        </row>
        <row r="22144">
          <cell r="A22144" t="str">
            <v>L22928</v>
          </cell>
          <cell r="I22144">
            <v>300000</v>
          </cell>
        </row>
        <row r="22145">
          <cell r="A22145" t="str">
            <v>L22931</v>
          </cell>
          <cell r="I22145">
            <v>0</v>
          </cell>
        </row>
        <row r="22146">
          <cell r="A22146" t="str">
            <v>L22932</v>
          </cell>
          <cell r="I22146">
            <v>42274</v>
          </cell>
        </row>
        <row r="22147">
          <cell r="A22147" t="str">
            <v>L22935</v>
          </cell>
          <cell r="I22147">
            <v>200000</v>
          </cell>
        </row>
        <row r="22148">
          <cell r="A22148" t="str">
            <v>L22940</v>
          </cell>
          <cell r="I22148">
            <v>43747</v>
          </cell>
        </row>
        <row r="22149">
          <cell r="A22149" t="str">
            <v>L22942</v>
          </cell>
          <cell r="I22149">
            <v>350000</v>
          </cell>
        </row>
        <row r="22150">
          <cell r="A22150" t="str">
            <v>L22943</v>
          </cell>
          <cell r="I22150">
            <v>319498</v>
          </cell>
        </row>
        <row r="22151">
          <cell r="A22151" t="str">
            <v>L22945</v>
          </cell>
          <cell r="I22151">
            <v>0</v>
          </cell>
        </row>
        <row r="22152">
          <cell r="A22152" t="str">
            <v>L22948</v>
          </cell>
          <cell r="I22152">
            <v>325625</v>
          </cell>
        </row>
        <row r="22153">
          <cell r="A22153" t="str">
            <v>L22949</v>
          </cell>
          <cell r="I22153">
            <v>0</v>
          </cell>
        </row>
        <row r="22154">
          <cell r="A22154" t="str">
            <v>L22951</v>
          </cell>
          <cell r="I22154">
            <v>240795.72</v>
          </cell>
        </row>
        <row r="22155">
          <cell r="A22155" t="str">
            <v>L22952</v>
          </cell>
          <cell r="I22155">
            <v>700000</v>
          </cell>
        </row>
        <row r="22156">
          <cell r="A22156" t="str">
            <v>L22954</v>
          </cell>
          <cell r="I22156">
            <v>55000</v>
          </cell>
        </row>
        <row r="22157">
          <cell r="A22157" t="str">
            <v>L22955</v>
          </cell>
          <cell r="I22157">
            <v>100000</v>
          </cell>
        </row>
        <row r="22158">
          <cell r="A22158" t="str">
            <v>L22956</v>
          </cell>
          <cell r="I22158">
            <v>100000</v>
          </cell>
        </row>
        <row r="22159">
          <cell r="A22159" t="str">
            <v>L22957</v>
          </cell>
          <cell r="I22159">
            <v>0</v>
          </cell>
        </row>
        <row r="22160">
          <cell r="A22160" t="str">
            <v>L22958</v>
          </cell>
          <cell r="I22160">
            <v>0</v>
          </cell>
        </row>
        <row r="22161">
          <cell r="A22161" t="str">
            <v>L22959</v>
          </cell>
          <cell r="I22161">
            <v>50000</v>
          </cell>
        </row>
        <row r="22162">
          <cell r="A22162" t="str">
            <v>L22960</v>
          </cell>
          <cell r="I22162">
            <v>30000</v>
          </cell>
        </row>
        <row r="22163">
          <cell r="A22163" t="str">
            <v>L22963</v>
          </cell>
          <cell r="I22163">
            <v>881717</v>
          </cell>
        </row>
        <row r="22164">
          <cell r="A22164" t="str">
            <v>L22964</v>
          </cell>
          <cell r="I22164">
            <v>214400</v>
          </cell>
        </row>
        <row r="22165">
          <cell r="A22165" t="str">
            <v>L22965</v>
          </cell>
          <cell r="I22165">
            <v>30000</v>
          </cell>
        </row>
        <row r="22166">
          <cell r="A22166" t="str">
            <v>L22966</v>
          </cell>
          <cell r="I22166">
            <v>0</v>
          </cell>
        </row>
        <row r="22167">
          <cell r="A22167" t="str">
            <v>L22970</v>
          </cell>
          <cell r="I22167">
            <v>4000000</v>
          </cell>
        </row>
        <row r="22168">
          <cell r="A22168" t="str">
            <v>L22972</v>
          </cell>
          <cell r="I22168">
            <v>0</v>
          </cell>
        </row>
        <row r="22169">
          <cell r="A22169" t="str">
            <v>L22973</v>
          </cell>
          <cell r="I22169">
            <v>115000</v>
          </cell>
        </row>
        <row r="22170">
          <cell r="A22170" t="str">
            <v>L22974</v>
          </cell>
          <cell r="I22170">
            <v>210034</v>
          </cell>
        </row>
        <row r="22171">
          <cell r="A22171" t="str">
            <v>L22975</v>
          </cell>
          <cell r="I22171">
            <v>927850</v>
          </cell>
        </row>
        <row r="22172">
          <cell r="A22172" t="str">
            <v>L22978</v>
          </cell>
          <cell r="I22172">
            <v>76346</v>
          </cell>
        </row>
        <row r="22173">
          <cell r="A22173" t="str">
            <v>L22981</v>
          </cell>
          <cell r="I22173">
            <v>500016</v>
          </cell>
        </row>
        <row r="22174">
          <cell r="A22174" t="str">
            <v>L22983</v>
          </cell>
          <cell r="I22174">
            <v>90000</v>
          </cell>
        </row>
        <row r="22175">
          <cell r="A22175" t="str">
            <v>L22984</v>
          </cell>
          <cell r="I22175">
            <v>0</v>
          </cell>
        </row>
        <row r="22176">
          <cell r="A22176" t="str">
            <v>L22985</v>
          </cell>
          <cell r="I22176">
            <v>100000</v>
          </cell>
        </row>
        <row r="22177">
          <cell r="A22177" t="str">
            <v>L22986</v>
          </cell>
          <cell r="I22177">
            <v>2454401</v>
          </cell>
        </row>
        <row r="22178">
          <cell r="A22178" t="str">
            <v>L22989</v>
          </cell>
          <cell r="I22178">
            <v>0</v>
          </cell>
        </row>
        <row r="22179">
          <cell r="A22179" t="str">
            <v>L22990</v>
          </cell>
          <cell r="I22179">
            <v>946405</v>
          </cell>
        </row>
        <row r="22180">
          <cell r="A22180" t="str">
            <v>L22991</v>
          </cell>
          <cell r="I22180">
            <v>0</v>
          </cell>
        </row>
        <row r="22181">
          <cell r="A22181" t="str">
            <v>L22992</v>
          </cell>
          <cell r="I22181">
            <v>0</v>
          </cell>
        </row>
        <row r="22182">
          <cell r="A22182" t="str">
            <v>L22994</v>
          </cell>
          <cell r="I22182">
            <v>362600</v>
          </cell>
        </row>
        <row r="22183">
          <cell r="A22183" t="str">
            <v>L22995</v>
          </cell>
          <cell r="I22183">
            <v>5000000</v>
          </cell>
        </row>
        <row r="22184">
          <cell r="A22184" t="str">
            <v>L22996</v>
          </cell>
          <cell r="I22184">
            <v>20000</v>
          </cell>
        </row>
        <row r="22185">
          <cell r="A22185" t="str">
            <v>L23002</v>
          </cell>
          <cell r="I22185">
            <v>147569</v>
          </cell>
        </row>
        <row r="22186">
          <cell r="A22186" t="str">
            <v>L23003</v>
          </cell>
          <cell r="I22186">
            <v>200000</v>
          </cell>
        </row>
        <row r="22187">
          <cell r="A22187" t="str">
            <v>L23005</v>
          </cell>
          <cell r="I22187">
            <v>0</v>
          </cell>
        </row>
        <row r="22188">
          <cell r="A22188" t="str">
            <v>L23006</v>
          </cell>
          <cell r="I22188">
            <v>184672</v>
          </cell>
        </row>
        <row r="22189">
          <cell r="A22189" t="str">
            <v>L23007</v>
          </cell>
          <cell r="I22189">
            <v>443475</v>
          </cell>
        </row>
        <row r="22190">
          <cell r="A22190" t="str">
            <v>L23008</v>
          </cell>
          <cell r="I22190">
            <v>480000</v>
          </cell>
        </row>
        <row r="22191">
          <cell r="A22191" t="str">
            <v>L23010</v>
          </cell>
          <cell r="I22191">
            <v>0</v>
          </cell>
        </row>
        <row r="22192">
          <cell r="A22192" t="str">
            <v>L23013</v>
          </cell>
          <cell r="I22192">
            <v>250000</v>
          </cell>
        </row>
        <row r="22193">
          <cell r="A22193" t="str">
            <v>L23015</v>
          </cell>
          <cell r="I22193">
            <v>0</v>
          </cell>
        </row>
        <row r="22194">
          <cell r="A22194" t="str">
            <v>L23017</v>
          </cell>
          <cell r="I22194">
            <v>440761</v>
          </cell>
        </row>
        <row r="22195">
          <cell r="A22195" t="str">
            <v>L23018</v>
          </cell>
          <cell r="I22195">
            <v>0</v>
          </cell>
        </row>
        <row r="22196">
          <cell r="A22196" t="str">
            <v>L23019</v>
          </cell>
          <cell r="I22196">
            <v>500000</v>
          </cell>
        </row>
        <row r="22197">
          <cell r="A22197" t="str">
            <v>L23020</v>
          </cell>
          <cell r="I22197">
            <v>1025230</v>
          </cell>
        </row>
        <row r="22198">
          <cell r="A22198" t="str">
            <v>L23021</v>
          </cell>
          <cell r="I22198">
            <v>180000</v>
          </cell>
        </row>
        <row r="22199">
          <cell r="A22199" t="str">
            <v>L23022</v>
          </cell>
          <cell r="I22199">
            <v>150000</v>
          </cell>
        </row>
        <row r="22200">
          <cell r="A22200" t="str">
            <v>L23023</v>
          </cell>
          <cell r="I22200">
            <v>350000</v>
          </cell>
        </row>
        <row r="22201">
          <cell r="A22201" t="str">
            <v>L23024</v>
          </cell>
          <cell r="I22201">
            <v>35000</v>
          </cell>
        </row>
        <row r="22202">
          <cell r="A22202" t="str">
            <v>L23025</v>
          </cell>
          <cell r="I22202">
            <v>360000</v>
          </cell>
        </row>
        <row r="22203">
          <cell r="A22203" t="str">
            <v>L23026</v>
          </cell>
          <cell r="I22203">
            <v>0</v>
          </cell>
        </row>
        <row r="22204">
          <cell r="A22204" t="str">
            <v>L23027</v>
          </cell>
          <cell r="I22204">
            <v>25000</v>
          </cell>
        </row>
        <row r="22205">
          <cell r="A22205" t="str">
            <v>L23028</v>
          </cell>
          <cell r="I22205">
            <v>2000000</v>
          </cell>
        </row>
        <row r="22206">
          <cell r="A22206" t="str">
            <v>L23029</v>
          </cell>
          <cell r="I22206">
            <v>70000</v>
          </cell>
        </row>
        <row r="22207">
          <cell r="A22207" t="str">
            <v>L23030</v>
          </cell>
          <cell r="I22207">
            <v>0</v>
          </cell>
        </row>
        <row r="22208">
          <cell r="A22208" t="str">
            <v>L23031</v>
          </cell>
          <cell r="I22208">
            <v>165083</v>
          </cell>
        </row>
        <row r="22209">
          <cell r="A22209" t="str">
            <v>L23032</v>
          </cell>
          <cell r="I22209">
            <v>450000</v>
          </cell>
        </row>
        <row r="22210">
          <cell r="A22210" t="str">
            <v>L23033</v>
          </cell>
          <cell r="I22210">
            <v>200000</v>
          </cell>
        </row>
        <row r="22211">
          <cell r="A22211" t="str">
            <v>L23034</v>
          </cell>
          <cell r="I22211">
            <v>388739</v>
          </cell>
        </row>
        <row r="22212">
          <cell r="A22212" t="str">
            <v>L23037</v>
          </cell>
          <cell r="I22212">
            <v>110000</v>
          </cell>
        </row>
        <row r="22213">
          <cell r="A22213" t="str">
            <v>L23038</v>
          </cell>
          <cell r="I22213">
            <v>50000</v>
          </cell>
        </row>
        <row r="22214">
          <cell r="A22214" t="str">
            <v>L23044</v>
          </cell>
          <cell r="I22214">
            <v>425842</v>
          </cell>
        </row>
        <row r="22215">
          <cell r="A22215" t="str">
            <v>L23053</v>
          </cell>
          <cell r="I22215">
            <v>0</v>
          </cell>
        </row>
        <row r="22216">
          <cell r="A22216" t="str">
            <v>L23054</v>
          </cell>
          <cell r="I22216">
            <v>30000</v>
          </cell>
        </row>
        <row r="22217">
          <cell r="A22217" t="str">
            <v>L23056</v>
          </cell>
          <cell r="I22217">
            <v>500000</v>
          </cell>
        </row>
        <row r="22218">
          <cell r="A22218" t="str">
            <v>L23058</v>
          </cell>
          <cell r="I22218">
            <v>300000</v>
          </cell>
        </row>
        <row r="22219">
          <cell r="A22219" t="str">
            <v>L23059</v>
          </cell>
          <cell r="I22219">
            <v>100000</v>
          </cell>
        </row>
        <row r="22220">
          <cell r="A22220" t="str">
            <v>L23060</v>
          </cell>
          <cell r="I22220">
            <v>0</v>
          </cell>
        </row>
        <row r="22221">
          <cell r="A22221" t="str">
            <v>L23062</v>
          </cell>
          <cell r="I22221">
            <v>347015</v>
          </cell>
        </row>
        <row r="22222">
          <cell r="A22222" t="str">
            <v>L23063</v>
          </cell>
          <cell r="I22222">
            <v>180500</v>
          </cell>
        </row>
        <row r="22223">
          <cell r="A22223" t="str">
            <v>L23065</v>
          </cell>
          <cell r="I22223">
            <v>112000</v>
          </cell>
        </row>
        <row r="22224">
          <cell r="A22224" t="str">
            <v>L23069</v>
          </cell>
          <cell r="I22224">
            <v>0</v>
          </cell>
        </row>
        <row r="22225">
          <cell r="A22225" t="str">
            <v>L23071</v>
          </cell>
          <cell r="I22225">
            <v>1000000</v>
          </cell>
        </row>
        <row r="22226">
          <cell r="A22226" t="str">
            <v>L23074</v>
          </cell>
          <cell r="I22226">
            <v>200000</v>
          </cell>
        </row>
        <row r="22227">
          <cell r="A22227" t="str">
            <v>L23075</v>
          </cell>
          <cell r="I22227">
            <v>0</v>
          </cell>
        </row>
        <row r="22228">
          <cell r="A22228" t="str">
            <v>L23077</v>
          </cell>
          <cell r="I22228">
            <v>100000</v>
          </cell>
        </row>
        <row r="22229">
          <cell r="A22229" t="str">
            <v>L23078</v>
          </cell>
          <cell r="I22229">
            <v>50948</v>
          </cell>
        </row>
        <row r="22230">
          <cell r="A22230" t="str">
            <v>L23081</v>
          </cell>
          <cell r="I22230">
            <v>4000000</v>
          </cell>
        </row>
        <row r="22231">
          <cell r="A22231" t="str">
            <v>L23088</v>
          </cell>
          <cell r="I22231">
            <v>299807</v>
          </cell>
        </row>
        <row r="22232">
          <cell r="A22232" t="str">
            <v>L23090</v>
          </cell>
          <cell r="I22232">
            <v>338111</v>
          </cell>
        </row>
        <row r="22233">
          <cell r="A22233" t="str">
            <v>L23091</v>
          </cell>
          <cell r="I22233">
            <v>100000</v>
          </cell>
        </row>
        <row r="22234">
          <cell r="A22234" t="str">
            <v>L23094</v>
          </cell>
          <cell r="I22234">
            <v>0</v>
          </cell>
        </row>
        <row r="22235">
          <cell r="A22235" t="str">
            <v>L23096</v>
          </cell>
          <cell r="I22235">
            <v>0</v>
          </cell>
        </row>
        <row r="22236">
          <cell r="A22236" t="str">
            <v>L23097</v>
          </cell>
          <cell r="I22236">
            <v>1308992</v>
          </cell>
        </row>
        <row r="22237">
          <cell r="A22237" t="str">
            <v>L23098</v>
          </cell>
          <cell r="I22237">
            <v>0</v>
          </cell>
        </row>
        <row r="22238">
          <cell r="A22238" t="str">
            <v>L23102</v>
          </cell>
          <cell r="I22238">
            <v>85298</v>
          </cell>
        </row>
        <row r="22239">
          <cell r="A22239" t="str">
            <v>L23103</v>
          </cell>
          <cell r="I22239">
            <v>700000</v>
          </cell>
        </row>
        <row r="22240">
          <cell r="A22240" t="str">
            <v>L23105</v>
          </cell>
          <cell r="I22240">
            <v>0</v>
          </cell>
        </row>
        <row r="22241">
          <cell r="A22241" t="str">
            <v>L23106</v>
          </cell>
          <cell r="I22241">
            <v>54400</v>
          </cell>
        </row>
        <row r="22242">
          <cell r="A22242" t="str">
            <v>L23107</v>
          </cell>
          <cell r="I22242">
            <v>0</v>
          </cell>
        </row>
        <row r="22243">
          <cell r="A22243" t="str">
            <v>L23109</v>
          </cell>
          <cell r="I22243">
            <v>1500000</v>
          </cell>
        </row>
        <row r="22244">
          <cell r="A22244" t="str">
            <v>L23110</v>
          </cell>
          <cell r="I22244">
            <v>0</v>
          </cell>
        </row>
        <row r="22245">
          <cell r="A22245" t="str">
            <v>L23111</v>
          </cell>
          <cell r="I22245">
            <v>100000</v>
          </cell>
        </row>
        <row r="22246">
          <cell r="A22246" t="str">
            <v>L23113</v>
          </cell>
          <cell r="I22246">
            <v>0</v>
          </cell>
        </row>
        <row r="22247">
          <cell r="A22247" t="str">
            <v>L23114</v>
          </cell>
          <cell r="I22247">
            <v>0</v>
          </cell>
        </row>
        <row r="22248">
          <cell r="A22248" t="str">
            <v>L23115</v>
          </cell>
          <cell r="I22248">
            <v>341517</v>
          </cell>
        </row>
        <row r="22249">
          <cell r="A22249" t="str">
            <v>L23117</v>
          </cell>
          <cell r="I22249">
            <v>110000</v>
          </cell>
        </row>
        <row r="22250">
          <cell r="A22250" t="str">
            <v>L23118</v>
          </cell>
          <cell r="I22250">
            <v>162163</v>
          </cell>
        </row>
        <row r="22251">
          <cell r="A22251" t="str">
            <v>L23120</v>
          </cell>
          <cell r="I22251">
            <v>0</v>
          </cell>
        </row>
        <row r="22252">
          <cell r="A22252" t="str">
            <v>L23121</v>
          </cell>
          <cell r="I22252">
            <v>173320</v>
          </cell>
        </row>
        <row r="22253">
          <cell r="A22253" t="str">
            <v>L23123</v>
          </cell>
          <cell r="I22253">
            <v>30000</v>
          </cell>
        </row>
        <row r="22254">
          <cell r="A22254" t="str">
            <v>L23124</v>
          </cell>
          <cell r="I22254">
            <v>150000</v>
          </cell>
        </row>
        <row r="22255">
          <cell r="A22255" t="str">
            <v>L23125</v>
          </cell>
          <cell r="I22255">
            <v>200000</v>
          </cell>
        </row>
        <row r="22256">
          <cell r="A22256" t="str">
            <v>L23128</v>
          </cell>
          <cell r="I22256">
            <v>0</v>
          </cell>
        </row>
        <row r="22257">
          <cell r="A22257" t="str">
            <v>L23129</v>
          </cell>
          <cell r="I22257">
            <v>0</v>
          </cell>
        </row>
        <row r="22258">
          <cell r="A22258" t="str">
            <v>L23131</v>
          </cell>
          <cell r="I22258">
            <v>60000</v>
          </cell>
        </row>
        <row r="22259">
          <cell r="A22259" t="str">
            <v>L23132</v>
          </cell>
          <cell r="I22259">
            <v>0</v>
          </cell>
        </row>
        <row r="22260">
          <cell r="A22260" t="str">
            <v>L23133</v>
          </cell>
          <cell r="I22260">
            <v>45808</v>
          </cell>
        </row>
        <row r="22261">
          <cell r="A22261" t="str">
            <v>L23134</v>
          </cell>
          <cell r="I22261">
            <v>0</v>
          </cell>
        </row>
        <row r="22262">
          <cell r="A22262" t="str">
            <v>L23135</v>
          </cell>
          <cell r="I22262">
            <v>0</v>
          </cell>
        </row>
        <row r="22263">
          <cell r="A22263" t="str">
            <v>L23136</v>
          </cell>
          <cell r="I22263">
            <v>0</v>
          </cell>
        </row>
        <row r="22264">
          <cell r="A22264" t="str">
            <v>L23137</v>
          </cell>
          <cell r="I22264">
            <v>100000</v>
          </cell>
        </row>
        <row r="22265">
          <cell r="A22265" t="str">
            <v>L23139</v>
          </cell>
          <cell r="I22265">
            <v>562277</v>
          </cell>
        </row>
        <row r="22266">
          <cell r="A22266" t="str">
            <v>L23142</v>
          </cell>
          <cell r="I22266">
            <v>3319660</v>
          </cell>
        </row>
        <row r="22267">
          <cell r="A22267" t="str">
            <v>L23143</v>
          </cell>
          <cell r="I22267">
            <v>350000</v>
          </cell>
        </row>
        <row r="22268">
          <cell r="A22268" t="str">
            <v>L23144</v>
          </cell>
          <cell r="I22268">
            <v>0</v>
          </cell>
        </row>
        <row r="22269">
          <cell r="A22269" t="str">
            <v>L23145</v>
          </cell>
          <cell r="I22269">
            <v>0</v>
          </cell>
        </row>
        <row r="22270">
          <cell r="A22270" t="str">
            <v>L23146</v>
          </cell>
          <cell r="I22270">
            <v>1047500</v>
          </cell>
        </row>
        <row r="22271">
          <cell r="A22271" t="str">
            <v>L23147</v>
          </cell>
          <cell r="I22271">
            <v>100000</v>
          </cell>
        </row>
        <row r="22272">
          <cell r="A22272" t="str">
            <v>L23148</v>
          </cell>
          <cell r="I22272">
            <v>0</v>
          </cell>
        </row>
        <row r="22273">
          <cell r="A22273" t="str">
            <v>L23149</v>
          </cell>
          <cell r="I22273">
            <v>895000</v>
          </cell>
        </row>
        <row r="22274">
          <cell r="A22274" t="str">
            <v>L23150</v>
          </cell>
          <cell r="I22274">
            <v>0</v>
          </cell>
        </row>
        <row r="22275">
          <cell r="A22275" t="str">
            <v>L23152</v>
          </cell>
          <cell r="I22275">
            <v>70000</v>
          </cell>
        </row>
        <row r="22276">
          <cell r="A22276" t="str">
            <v>L23153</v>
          </cell>
          <cell r="I22276">
            <v>221645</v>
          </cell>
        </row>
        <row r="22277">
          <cell r="A22277" t="str">
            <v>L23155</v>
          </cell>
          <cell r="I22277">
            <v>138487</v>
          </cell>
        </row>
        <row r="22278">
          <cell r="A22278" t="str">
            <v>L23158</v>
          </cell>
          <cell r="I22278">
            <v>0</v>
          </cell>
        </row>
        <row r="22279">
          <cell r="A22279" t="str">
            <v>L23160</v>
          </cell>
          <cell r="I22279">
            <v>499529</v>
          </cell>
        </row>
        <row r="22280">
          <cell r="A22280" t="str">
            <v>L23163</v>
          </cell>
          <cell r="I22280">
            <v>459572</v>
          </cell>
        </row>
        <row r="22281">
          <cell r="A22281" t="str">
            <v>L23164</v>
          </cell>
          <cell r="I22281">
            <v>0</v>
          </cell>
        </row>
        <row r="22282">
          <cell r="A22282" t="str">
            <v>L23166</v>
          </cell>
          <cell r="I22282">
            <v>0</v>
          </cell>
        </row>
        <row r="22283">
          <cell r="A22283" t="str">
            <v>L23167</v>
          </cell>
          <cell r="I22283">
            <v>300000</v>
          </cell>
        </row>
        <row r="22284">
          <cell r="A22284" t="str">
            <v>L23169</v>
          </cell>
          <cell r="I22284">
            <v>40000</v>
          </cell>
        </row>
        <row r="22285">
          <cell r="A22285" t="str">
            <v>L23170</v>
          </cell>
          <cell r="I22285">
            <v>0</v>
          </cell>
        </row>
        <row r="22286">
          <cell r="A22286" t="str">
            <v>L23174</v>
          </cell>
          <cell r="I22286">
            <v>129067</v>
          </cell>
        </row>
        <row r="22287">
          <cell r="A22287" t="str">
            <v>L23175</v>
          </cell>
          <cell r="I22287">
            <v>180000</v>
          </cell>
        </row>
        <row r="22288">
          <cell r="A22288" t="str">
            <v>L23176</v>
          </cell>
          <cell r="I22288">
            <v>344677</v>
          </cell>
        </row>
        <row r="22289">
          <cell r="A22289" t="str">
            <v>L23177</v>
          </cell>
          <cell r="I22289">
            <v>0</v>
          </cell>
        </row>
        <row r="22290">
          <cell r="A22290" t="str">
            <v>L23179</v>
          </cell>
          <cell r="I22290">
            <v>40000</v>
          </cell>
        </row>
        <row r="22291">
          <cell r="A22291" t="str">
            <v>L23180</v>
          </cell>
          <cell r="I22291">
            <v>0</v>
          </cell>
        </row>
        <row r="22292">
          <cell r="A22292" t="str">
            <v>L23181</v>
          </cell>
          <cell r="I22292">
            <v>894000</v>
          </cell>
        </row>
        <row r="22293">
          <cell r="A22293" t="str">
            <v>L23183</v>
          </cell>
          <cell r="I22293">
            <v>200000</v>
          </cell>
        </row>
        <row r="22294">
          <cell r="A22294" t="str">
            <v>L23186</v>
          </cell>
          <cell r="I22294">
            <v>475000</v>
          </cell>
        </row>
        <row r="22295">
          <cell r="A22295" t="str">
            <v>L23191</v>
          </cell>
          <cell r="I22295">
            <v>259462</v>
          </cell>
        </row>
        <row r="22296">
          <cell r="A22296" t="str">
            <v>L23193</v>
          </cell>
          <cell r="I22296">
            <v>500000</v>
          </cell>
        </row>
        <row r="22297">
          <cell r="A22297" t="str">
            <v>L23194</v>
          </cell>
          <cell r="I22297">
            <v>150000</v>
          </cell>
        </row>
        <row r="22298">
          <cell r="A22298" t="str">
            <v>L23195</v>
          </cell>
          <cell r="I22298">
            <v>0</v>
          </cell>
        </row>
        <row r="22299">
          <cell r="A22299" t="str">
            <v>L23198</v>
          </cell>
          <cell r="I22299">
            <v>45371</v>
          </cell>
        </row>
        <row r="22300">
          <cell r="A22300" t="str">
            <v>L23201</v>
          </cell>
          <cell r="I22300">
            <v>250000</v>
          </cell>
        </row>
        <row r="22301">
          <cell r="A22301" t="str">
            <v>L23202</v>
          </cell>
          <cell r="I22301">
            <v>0</v>
          </cell>
        </row>
        <row r="22302">
          <cell r="A22302" t="str">
            <v>L23203</v>
          </cell>
          <cell r="I22302">
            <v>0</v>
          </cell>
        </row>
        <row r="22303">
          <cell r="A22303" t="str">
            <v>L23204</v>
          </cell>
          <cell r="I22303">
            <v>294100</v>
          </cell>
        </row>
        <row r="22304">
          <cell r="A22304" t="str">
            <v>L23205</v>
          </cell>
          <cell r="I22304">
            <v>0</v>
          </cell>
        </row>
        <row r="22305">
          <cell r="A22305" t="str">
            <v>L23207</v>
          </cell>
          <cell r="I22305">
            <v>220754</v>
          </cell>
        </row>
        <row r="22306">
          <cell r="A22306" t="str">
            <v>L23214</v>
          </cell>
          <cell r="I22306">
            <v>0</v>
          </cell>
        </row>
        <row r="22307">
          <cell r="A22307" t="str">
            <v>L23215</v>
          </cell>
          <cell r="I22307">
            <v>300000</v>
          </cell>
        </row>
        <row r="22308">
          <cell r="A22308" t="str">
            <v>L23216</v>
          </cell>
          <cell r="I22308">
            <v>455000</v>
          </cell>
        </row>
        <row r="22309">
          <cell r="A22309" t="str">
            <v>L23219</v>
          </cell>
          <cell r="I22309">
            <v>237084</v>
          </cell>
        </row>
        <row r="22310">
          <cell r="A22310" t="str">
            <v>L23220</v>
          </cell>
          <cell r="I22310">
            <v>0</v>
          </cell>
        </row>
        <row r="22311">
          <cell r="A22311" t="str">
            <v>L23221</v>
          </cell>
          <cell r="I22311">
            <v>850000</v>
          </cell>
        </row>
        <row r="22312">
          <cell r="A22312" t="str">
            <v>L23224</v>
          </cell>
          <cell r="I22312">
            <v>544388</v>
          </cell>
        </row>
        <row r="22313">
          <cell r="A22313" t="str">
            <v>L23225</v>
          </cell>
          <cell r="I22313">
            <v>130000</v>
          </cell>
        </row>
        <row r="22314">
          <cell r="A22314" t="str">
            <v>L23226</v>
          </cell>
          <cell r="I22314">
            <v>50000000</v>
          </cell>
        </row>
        <row r="22315">
          <cell r="A22315" t="str">
            <v>L23229</v>
          </cell>
          <cell r="I22315">
            <v>100000</v>
          </cell>
        </row>
        <row r="22316">
          <cell r="A22316" t="str">
            <v>L23230</v>
          </cell>
          <cell r="I22316">
            <v>133000</v>
          </cell>
        </row>
        <row r="22317">
          <cell r="A22317" t="str">
            <v>L23231</v>
          </cell>
          <cell r="I22317">
            <v>0</v>
          </cell>
        </row>
        <row r="22318">
          <cell r="A22318" t="str">
            <v>L23233</v>
          </cell>
          <cell r="I22318">
            <v>937696</v>
          </cell>
        </row>
        <row r="22319">
          <cell r="A22319" t="str">
            <v>L23236</v>
          </cell>
          <cell r="I22319">
            <v>733669</v>
          </cell>
        </row>
        <row r="22320">
          <cell r="A22320" t="str">
            <v>L23237</v>
          </cell>
          <cell r="I22320">
            <v>150000</v>
          </cell>
        </row>
        <row r="22321">
          <cell r="A22321" t="str">
            <v>L23242</v>
          </cell>
          <cell r="I22321">
            <v>180000</v>
          </cell>
        </row>
        <row r="22322">
          <cell r="A22322" t="str">
            <v>L23246</v>
          </cell>
          <cell r="I22322">
            <v>99892</v>
          </cell>
        </row>
        <row r="22323">
          <cell r="A22323" t="str">
            <v>L23247</v>
          </cell>
          <cell r="I22323">
            <v>24000</v>
          </cell>
        </row>
        <row r="22324">
          <cell r="A22324" t="str">
            <v>L23248</v>
          </cell>
          <cell r="I22324">
            <v>692918</v>
          </cell>
        </row>
        <row r="22325">
          <cell r="A22325" t="str">
            <v>L23249</v>
          </cell>
          <cell r="I22325">
            <v>70000</v>
          </cell>
        </row>
        <row r="22326">
          <cell r="A22326" t="str">
            <v>L23250</v>
          </cell>
          <cell r="I22326">
            <v>805000</v>
          </cell>
        </row>
        <row r="22327">
          <cell r="A22327" t="str">
            <v>L23251</v>
          </cell>
          <cell r="I22327">
            <v>200000</v>
          </cell>
        </row>
        <row r="22328">
          <cell r="A22328" t="str">
            <v>L23253</v>
          </cell>
          <cell r="I22328">
            <v>0</v>
          </cell>
        </row>
        <row r="22329">
          <cell r="A22329" t="str">
            <v>L23254</v>
          </cell>
          <cell r="I22329">
            <v>330000</v>
          </cell>
        </row>
        <row r="22330">
          <cell r="A22330" t="str">
            <v>L23257</v>
          </cell>
          <cell r="I22330">
            <v>0</v>
          </cell>
        </row>
        <row r="22331">
          <cell r="A22331" t="str">
            <v>L23258</v>
          </cell>
          <cell r="I22331">
            <v>40000</v>
          </cell>
        </row>
        <row r="22332">
          <cell r="A22332" t="str">
            <v>L23259</v>
          </cell>
          <cell r="I22332">
            <v>40000</v>
          </cell>
        </row>
        <row r="22333">
          <cell r="A22333" t="str">
            <v>L23262</v>
          </cell>
          <cell r="I22333">
            <v>250000</v>
          </cell>
        </row>
        <row r="22334">
          <cell r="A22334" t="str">
            <v>L23265</v>
          </cell>
          <cell r="I22334">
            <v>68900</v>
          </cell>
        </row>
        <row r="22335">
          <cell r="A22335" t="str">
            <v>L23267</v>
          </cell>
          <cell r="I22335">
            <v>0</v>
          </cell>
        </row>
        <row r="22336">
          <cell r="A22336" t="str">
            <v>L23269</v>
          </cell>
          <cell r="I22336">
            <v>450000</v>
          </cell>
        </row>
        <row r="22337">
          <cell r="A22337" t="str">
            <v>L23270</v>
          </cell>
          <cell r="I22337">
            <v>0</v>
          </cell>
        </row>
        <row r="22338">
          <cell r="A22338" t="str">
            <v>L23272</v>
          </cell>
          <cell r="I22338">
            <v>90000</v>
          </cell>
        </row>
        <row r="22339">
          <cell r="A22339" t="str">
            <v>L23273</v>
          </cell>
          <cell r="I22339">
            <v>0</v>
          </cell>
        </row>
        <row r="22340">
          <cell r="A22340" t="str">
            <v>L23274</v>
          </cell>
          <cell r="I22340">
            <v>230518</v>
          </cell>
        </row>
        <row r="22341">
          <cell r="A22341" t="str">
            <v>L23276</v>
          </cell>
          <cell r="I22341">
            <v>520000</v>
          </cell>
        </row>
        <row r="22342">
          <cell r="A22342" t="str">
            <v>L23277</v>
          </cell>
          <cell r="I22342">
            <v>0</v>
          </cell>
        </row>
        <row r="22343">
          <cell r="A22343" t="str">
            <v>L23278</v>
          </cell>
          <cell r="I22343">
            <v>0</v>
          </cell>
        </row>
        <row r="22344">
          <cell r="A22344" t="str">
            <v>L23283</v>
          </cell>
          <cell r="I22344">
            <v>152434</v>
          </cell>
        </row>
        <row r="22345">
          <cell r="A22345" t="str">
            <v>L23284</v>
          </cell>
          <cell r="I22345">
            <v>646258</v>
          </cell>
        </row>
        <row r="22346">
          <cell r="A22346" t="str">
            <v>L23285</v>
          </cell>
          <cell r="I22346">
            <v>35178</v>
          </cell>
        </row>
        <row r="22347">
          <cell r="A22347" t="str">
            <v>L23286</v>
          </cell>
          <cell r="I22347">
            <v>750818</v>
          </cell>
        </row>
        <row r="22348">
          <cell r="A22348" t="str">
            <v>L23289</v>
          </cell>
          <cell r="I22348">
            <v>20000</v>
          </cell>
        </row>
        <row r="22349">
          <cell r="A22349" t="str">
            <v>L23292</v>
          </cell>
          <cell r="I22349">
            <v>50000</v>
          </cell>
        </row>
        <row r="22350">
          <cell r="A22350" t="str">
            <v>L23293</v>
          </cell>
          <cell r="I22350">
            <v>50000</v>
          </cell>
        </row>
        <row r="22351">
          <cell r="A22351" t="str">
            <v>L23294</v>
          </cell>
          <cell r="I22351">
            <v>1117731</v>
          </cell>
        </row>
        <row r="22352">
          <cell r="A22352" t="str">
            <v>L23296</v>
          </cell>
          <cell r="I22352">
            <v>42995</v>
          </cell>
        </row>
        <row r="22353">
          <cell r="A22353" t="str">
            <v>L23297</v>
          </cell>
          <cell r="I22353">
            <v>0</v>
          </cell>
        </row>
        <row r="22354">
          <cell r="A22354" t="str">
            <v>L23299</v>
          </cell>
          <cell r="I22354">
            <v>120000</v>
          </cell>
        </row>
        <row r="22355">
          <cell r="A22355" t="str">
            <v>L23300</v>
          </cell>
          <cell r="I22355">
            <v>0</v>
          </cell>
        </row>
        <row r="22356">
          <cell r="A22356" t="str">
            <v>L23301</v>
          </cell>
          <cell r="I22356">
            <v>0</v>
          </cell>
        </row>
        <row r="22357">
          <cell r="A22357" t="str">
            <v>L23302</v>
          </cell>
          <cell r="I22357">
            <v>100000</v>
          </cell>
        </row>
        <row r="22358">
          <cell r="A22358" t="str">
            <v>L23304</v>
          </cell>
          <cell r="I22358">
            <v>384510</v>
          </cell>
        </row>
        <row r="22359">
          <cell r="A22359" t="str">
            <v>L23305</v>
          </cell>
          <cell r="I22359">
            <v>0</v>
          </cell>
        </row>
        <row r="22360">
          <cell r="A22360" t="str">
            <v>L23306</v>
          </cell>
          <cell r="I22360">
            <v>280000</v>
          </cell>
        </row>
        <row r="22361">
          <cell r="A22361" t="str">
            <v>L23307</v>
          </cell>
          <cell r="I22361">
            <v>300000</v>
          </cell>
        </row>
        <row r="22362">
          <cell r="A22362" t="str">
            <v>L23308</v>
          </cell>
          <cell r="I22362">
            <v>500000</v>
          </cell>
        </row>
        <row r="22363">
          <cell r="A22363" t="str">
            <v>L23310</v>
          </cell>
          <cell r="I22363">
            <v>10310310</v>
          </cell>
        </row>
        <row r="22364">
          <cell r="A22364" t="str">
            <v>L23311</v>
          </cell>
          <cell r="I22364">
            <v>0</v>
          </cell>
        </row>
        <row r="22365">
          <cell r="A22365" t="str">
            <v>L23312</v>
          </cell>
          <cell r="I22365">
            <v>200000</v>
          </cell>
        </row>
        <row r="22366">
          <cell r="A22366" t="str">
            <v>L23317</v>
          </cell>
          <cell r="I22366">
            <v>0</v>
          </cell>
        </row>
        <row r="22367">
          <cell r="A22367" t="str">
            <v>L23318</v>
          </cell>
          <cell r="I22367">
            <v>0</v>
          </cell>
        </row>
        <row r="22368">
          <cell r="A22368" t="str">
            <v>L23319</v>
          </cell>
          <cell r="I22368">
            <v>0</v>
          </cell>
        </row>
        <row r="22369">
          <cell r="A22369" t="str">
            <v>L23321</v>
          </cell>
          <cell r="I22369">
            <v>1024346</v>
          </cell>
        </row>
        <row r="22370">
          <cell r="A22370" t="str">
            <v>L23323</v>
          </cell>
          <cell r="I22370">
            <v>0</v>
          </cell>
        </row>
        <row r="22371">
          <cell r="A22371" t="str">
            <v>L23325</v>
          </cell>
          <cell r="I22371">
            <v>0</v>
          </cell>
        </row>
        <row r="22372">
          <cell r="A22372" t="str">
            <v>L23326</v>
          </cell>
          <cell r="I22372">
            <v>0</v>
          </cell>
        </row>
        <row r="22373">
          <cell r="A22373" t="str">
            <v>L23327</v>
          </cell>
          <cell r="I22373">
            <v>45000</v>
          </cell>
        </row>
        <row r="22374">
          <cell r="A22374" t="str">
            <v>L23328</v>
          </cell>
          <cell r="I22374">
            <v>650000</v>
          </cell>
        </row>
        <row r="22375">
          <cell r="A22375" t="str">
            <v>L23329</v>
          </cell>
          <cell r="I22375">
            <v>0</v>
          </cell>
        </row>
        <row r="22376">
          <cell r="A22376" t="str">
            <v>L23330</v>
          </cell>
          <cell r="I22376">
            <v>0</v>
          </cell>
        </row>
        <row r="22377">
          <cell r="A22377" t="str">
            <v>L23334</v>
          </cell>
          <cell r="I22377">
            <v>270000</v>
          </cell>
        </row>
        <row r="22378">
          <cell r="A22378" t="str">
            <v>L23335</v>
          </cell>
          <cell r="I22378">
            <v>700000</v>
          </cell>
        </row>
        <row r="22379">
          <cell r="A22379" t="str">
            <v>L23336</v>
          </cell>
          <cell r="I22379">
            <v>267992</v>
          </cell>
        </row>
        <row r="22380">
          <cell r="A22380" t="str">
            <v>L23338</v>
          </cell>
          <cell r="I22380">
            <v>200000</v>
          </cell>
        </row>
        <row r="22381">
          <cell r="A22381" t="str">
            <v>L23339</v>
          </cell>
          <cell r="I22381">
            <v>34800</v>
          </cell>
        </row>
        <row r="22382">
          <cell r="A22382" t="str">
            <v>L23340</v>
          </cell>
          <cell r="I22382">
            <v>0</v>
          </cell>
        </row>
        <row r="22383">
          <cell r="A22383" t="str">
            <v>L23341</v>
          </cell>
          <cell r="I22383">
            <v>0</v>
          </cell>
        </row>
        <row r="22384">
          <cell r="A22384" t="str">
            <v>L23342</v>
          </cell>
          <cell r="I22384">
            <v>0</v>
          </cell>
        </row>
        <row r="22385">
          <cell r="A22385" t="str">
            <v>L23344</v>
          </cell>
          <cell r="I22385">
            <v>138000</v>
          </cell>
        </row>
        <row r="22386">
          <cell r="A22386" t="str">
            <v>L23345</v>
          </cell>
          <cell r="I22386">
            <v>350000</v>
          </cell>
        </row>
        <row r="22387">
          <cell r="A22387" t="str">
            <v>L23346</v>
          </cell>
          <cell r="I22387">
            <v>0</v>
          </cell>
        </row>
        <row r="22388">
          <cell r="A22388" t="str">
            <v>L23347</v>
          </cell>
          <cell r="I22388">
            <v>57633</v>
          </cell>
        </row>
        <row r="22389">
          <cell r="A22389" t="str">
            <v>L23348</v>
          </cell>
          <cell r="I22389">
            <v>0</v>
          </cell>
        </row>
        <row r="22390">
          <cell r="A22390" t="str">
            <v>L23349</v>
          </cell>
          <cell r="I22390">
            <v>0</v>
          </cell>
        </row>
        <row r="22391">
          <cell r="A22391" t="str">
            <v>L23350</v>
          </cell>
          <cell r="I22391">
            <v>782808</v>
          </cell>
        </row>
        <row r="22392">
          <cell r="A22392" t="str">
            <v>L23352</v>
          </cell>
          <cell r="I22392">
            <v>465038</v>
          </cell>
        </row>
        <row r="22393">
          <cell r="A22393" t="str">
            <v>L23353</v>
          </cell>
          <cell r="I22393">
            <v>0</v>
          </cell>
        </row>
        <row r="22394">
          <cell r="A22394" t="str">
            <v>L23354</v>
          </cell>
          <cell r="I22394">
            <v>1309780</v>
          </cell>
        </row>
        <row r="22395">
          <cell r="A22395" t="str">
            <v>L23355</v>
          </cell>
          <cell r="I22395">
            <v>0</v>
          </cell>
        </row>
        <row r="22396">
          <cell r="A22396" t="str">
            <v>L23356</v>
          </cell>
          <cell r="I22396">
            <v>940000</v>
          </cell>
        </row>
        <row r="22397">
          <cell r="A22397" t="str">
            <v>L23357</v>
          </cell>
          <cell r="I22397">
            <v>170000</v>
          </cell>
        </row>
        <row r="22398">
          <cell r="A22398" t="str">
            <v>L23358</v>
          </cell>
          <cell r="I22398">
            <v>56367</v>
          </cell>
        </row>
        <row r="22399">
          <cell r="A22399" t="str">
            <v>L23362</v>
          </cell>
          <cell r="I22399">
            <v>20000</v>
          </cell>
        </row>
        <row r="22400">
          <cell r="A22400" t="str">
            <v>L23363</v>
          </cell>
          <cell r="I22400">
            <v>0</v>
          </cell>
        </row>
        <row r="22401">
          <cell r="A22401" t="str">
            <v>L23369</v>
          </cell>
          <cell r="I22401">
            <v>0</v>
          </cell>
        </row>
        <row r="22402">
          <cell r="A22402" t="str">
            <v>L23371</v>
          </cell>
          <cell r="I22402">
            <v>0</v>
          </cell>
        </row>
        <row r="22403">
          <cell r="A22403" t="str">
            <v>L23373</v>
          </cell>
          <cell r="I22403">
            <v>0</v>
          </cell>
        </row>
        <row r="22404">
          <cell r="A22404" t="str">
            <v>L23376</v>
          </cell>
          <cell r="I22404">
            <v>646229</v>
          </cell>
        </row>
        <row r="22405">
          <cell r="A22405" t="str">
            <v>L23378</v>
          </cell>
          <cell r="I22405">
            <v>450000</v>
          </cell>
        </row>
        <row r="22406">
          <cell r="A22406" t="str">
            <v>L23379</v>
          </cell>
          <cell r="I22406">
            <v>1000000</v>
          </cell>
        </row>
        <row r="22407">
          <cell r="A22407" t="str">
            <v>L23380</v>
          </cell>
          <cell r="I22407">
            <v>297458.31</v>
          </cell>
        </row>
        <row r="22408">
          <cell r="A22408" t="str">
            <v>L23382</v>
          </cell>
          <cell r="I22408">
            <v>60000</v>
          </cell>
        </row>
        <row r="22409">
          <cell r="A22409" t="str">
            <v>L23383</v>
          </cell>
          <cell r="I22409">
            <v>260000</v>
          </cell>
        </row>
        <row r="22410">
          <cell r="A22410" t="str">
            <v>L23384</v>
          </cell>
          <cell r="I22410">
            <v>0</v>
          </cell>
        </row>
        <row r="22411">
          <cell r="A22411" t="str">
            <v>L23387</v>
          </cell>
          <cell r="I22411">
            <v>413712</v>
          </cell>
        </row>
        <row r="22412">
          <cell r="A22412" t="str">
            <v>L23388</v>
          </cell>
          <cell r="I22412">
            <v>150000</v>
          </cell>
        </row>
        <row r="22413">
          <cell r="A22413" t="str">
            <v>L23389</v>
          </cell>
          <cell r="I22413">
            <v>47363500</v>
          </cell>
        </row>
        <row r="22414">
          <cell r="A22414" t="str">
            <v>L23390</v>
          </cell>
          <cell r="I22414">
            <v>0</v>
          </cell>
        </row>
        <row r="22415">
          <cell r="A22415" t="str">
            <v>L23392</v>
          </cell>
          <cell r="I22415">
            <v>274000</v>
          </cell>
        </row>
        <row r="22416">
          <cell r="A22416" t="str">
            <v>L23396</v>
          </cell>
          <cell r="I22416">
            <v>578347</v>
          </cell>
        </row>
        <row r="22417">
          <cell r="A22417" t="str">
            <v>L23398</v>
          </cell>
          <cell r="I22417">
            <v>0</v>
          </cell>
        </row>
        <row r="22418">
          <cell r="A22418" t="str">
            <v>L23400</v>
          </cell>
          <cell r="I22418">
            <v>0</v>
          </cell>
        </row>
        <row r="22419">
          <cell r="A22419" t="str">
            <v>L23401</v>
          </cell>
          <cell r="I22419">
            <v>380752</v>
          </cell>
        </row>
        <row r="22420">
          <cell r="A22420" t="str">
            <v>L23404</v>
          </cell>
          <cell r="I22420">
            <v>390246</v>
          </cell>
        </row>
        <row r="22421">
          <cell r="A22421" t="str">
            <v>L23405</v>
          </cell>
          <cell r="I22421">
            <v>0</v>
          </cell>
        </row>
        <row r="22422">
          <cell r="A22422" t="str">
            <v>L23409</v>
          </cell>
          <cell r="I22422">
            <v>592000</v>
          </cell>
        </row>
        <row r="22423">
          <cell r="A22423" t="str">
            <v>L23411</v>
          </cell>
          <cell r="I22423">
            <v>0</v>
          </cell>
        </row>
        <row r="22424">
          <cell r="A22424" t="str">
            <v>L23412</v>
          </cell>
          <cell r="I22424">
            <v>0</v>
          </cell>
        </row>
        <row r="22425">
          <cell r="A22425" t="str">
            <v>L23417</v>
          </cell>
          <cell r="I22425">
            <v>285000</v>
          </cell>
        </row>
        <row r="22426">
          <cell r="A22426" t="str">
            <v>L23420</v>
          </cell>
          <cell r="I22426">
            <v>0</v>
          </cell>
        </row>
        <row r="22427">
          <cell r="A22427" t="str">
            <v>L23423</v>
          </cell>
          <cell r="I22427">
            <v>1800000</v>
          </cell>
        </row>
        <row r="22428">
          <cell r="A22428" t="str">
            <v>L23425</v>
          </cell>
          <cell r="I22428">
            <v>1010000</v>
          </cell>
        </row>
        <row r="22429">
          <cell r="A22429" t="str">
            <v>L23426</v>
          </cell>
          <cell r="I22429">
            <v>100000</v>
          </cell>
        </row>
        <row r="22430">
          <cell r="A22430" t="str">
            <v>L23427</v>
          </cell>
          <cell r="I22430">
            <v>0</v>
          </cell>
        </row>
        <row r="22431">
          <cell r="A22431" t="str">
            <v>L23428</v>
          </cell>
          <cell r="I22431">
            <v>398827</v>
          </cell>
        </row>
        <row r="22432">
          <cell r="A22432" t="str">
            <v>L23429</v>
          </cell>
          <cell r="I22432">
            <v>0</v>
          </cell>
        </row>
        <row r="22433">
          <cell r="A22433" t="str">
            <v>L23430</v>
          </cell>
          <cell r="I22433">
            <v>0</v>
          </cell>
        </row>
        <row r="22434">
          <cell r="A22434" t="str">
            <v>L23431</v>
          </cell>
          <cell r="I22434">
            <v>671763</v>
          </cell>
        </row>
        <row r="22435">
          <cell r="A22435" t="str">
            <v>L23432</v>
          </cell>
          <cell r="I22435">
            <v>0</v>
          </cell>
        </row>
        <row r="22436">
          <cell r="A22436" t="str">
            <v>L23433</v>
          </cell>
          <cell r="I22436">
            <v>16516</v>
          </cell>
        </row>
        <row r="22437">
          <cell r="A22437" t="str">
            <v>L23434</v>
          </cell>
          <cell r="I22437">
            <v>0</v>
          </cell>
        </row>
        <row r="22438">
          <cell r="A22438" t="str">
            <v>L23435</v>
          </cell>
          <cell r="I22438">
            <v>20000</v>
          </cell>
        </row>
        <row r="22439">
          <cell r="A22439" t="str">
            <v>L23437</v>
          </cell>
          <cell r="I22439">
            <v>78000</v>
          </cell>
        </row>
        <row r="22440">
          <cell r="A22440" t="str">
            <v>L23438</v>
          </cell>
          <cell r="I22440">
            <v>0</v>
          </cell>
        </row>
        <row r="22441">
          <cell r="A22441" t="str">
            <v>L23442</v>
          </cell>
          <cell r="I22441">
            <v>220000</v>
          </cell>
        </row>
        <row r="22442">
          <cell r="A22442" t="str">
            <v>L23443</v>
          </cell>
          <cell r="I22442">
            <v>0</v>
          </cell>
        </row>
        <row r="22443">
          <cell r="A22443" t="str">
            <v>L23446</v>
          </cell>
          <cell r="I22443">
            <v>100000</v>
          </cell>
        </row>
        <row r="22444">
          <cell r="A22444" t="str">
            <v>L23448</v>
          </cell>
          <cell r="I22444">
            <v>1180696</v>
          </cell>
        </row>
        <row r="22445">
          <cell r="A22445" t="str">
            <v>L23450</v>
          </cell>
          <cell r="I22445">
            <v>222053</v>
          </cell>
        </row>
        <row r="22446">
          <cell r="A22446" t="str">
            <v>L23452</v>
          </cell>
          <cell r="I22446">
            <v>0</v>
          </cell>
        </row>
        <row r="22447">
          <cell r="A22447" t="str">
            <v>L23454</v>
          </cell>
          <cell r="I22447">
            <v>0</v>
          </cell>
        </row>
        <row r="22448">
          <cell r="A22448" t="str">
            <v>L23455</v>
          </cell>
          <cell r="I22448">
            <v>488045</v>
          </cell>
        </row>
        <row r="22449">
          <cell r="A22449" t="str">
            <v>L23457</v>
          </cell>
          <cell r="I22449">
            <v>101838</v>
          </cell>
        </row>
        <row r="22450">
          <cell r="A22450" t="str">
            <v>L23458</v>
          </cell>
          <cell r="I22450">
            <v>1200000</v>
          </cell>
        </row>
        <row r="22451">
          <cell r="A22451" t="str">
            <v>L23459</v>
          </cell>
          <cell r="I22451">
            <v>0</v>
          </cell>
        </row>
        <row r="22452">
          <cell r="A22452" t="str">
            <v>L23460</v>
          </cell>
          <cell r="I22452">
            <v>5500000</v>
          </cell>
        </row>
        <row r="22453">
          <cell r="A22453" t="str">
            <v>L23461</v>
          </cell>
          <cell r="I22453">
            <v>40000</v>
          </cell>
        </row>
        <row r="22454">
          <cell r="A22454" t="str">
            <v>L23462</v>
          </cell>
          <cell r="I22454">
            <v>30000</v>
          </cell>
        </row>
        <row r="22455">
          <cell r="A22455" t="str">
            <v>L23463</v>
          </cell>
          <cell r="I22455">
            <v>0</v>
          </cell>
        </row>
        <row r="22456">
          <cell r="A22456" t="str">
            <v>L23465</v>
          </cell>
          <cell r="I22456">
            <v>628006</v>
          </cell>
        </row>
        <row r="22457">
          <cell r="A22457" t="str">
            <v>L23466</v>
          </cell>
          <cell r="I22457">
            <v>1856779</v>
          </cell>
        </row>
        <row r="22458">
          <cell r="A22458" t="str">
            <v>L23471</v>
          </cell>
          <cell r="I22458">
            <v>50000</v>
          </cell>
        </row>
        <row r="22459">
          <cell r="A22459" t="str">
            <v>L23472</v>
          </cell>
          <cell r="I22459">
            <v>858076</v>
          </cell>
        </row>
        <row r="22460">
          <cell r="A22460" t="str">
            <v>L23473</v>
          </cell>
          <cell r="I22460">
            <v>0</v>
          </cell>
        </row>
        <row r="22461">
          <cell r="A22461" t="str">
            <v>L23474</v>
          </cell>
          <cell r="I22461">
            <v>28783</v>
          </cell>
        </row>
        <row r="22462">
          <cell r="A22462" t="str">
            <v>L23478</v>
          </cell>
          <cell r="I22462">
            <v>24500</v>
          </cell>
        </row>
        <row r="22463">
          <cell r="A22463" t="str">
            <v>L23479</v>
          </cell>
          <cell r="I22463">
            <v>0</v>
          </cell>
        </row>
        <row r="22464">
          <cell r="A22464" t="str">
            <v>L23480</v>
          </cell>
          <cell r="I22464">
            <v>50000</v>
          </cell>
        </row>
        <row r="22465">
          <cell r="A22465" t="str">
            <v>L23482</v>
          </cell>
          <cell r="I22465">
            <v>0</v>
          </cell>
        </row>
        <row r="22466">
          <cell r="A22466" t="str">
            <v>L23483</v>
          </cell>
          <cell r="I22466">
            <v>920427.55</v>
          </cell>
        </row>
        <row r="22467">
          <cell r="A22467" t="str">
            <v>L23485</v>
          </cell>
          <cell r="I22467">
            <v>380000</v>
          </cell>
        </row>
        <row r="22468">
          <cell r="A22468" t="str">
            <v>L23486</v>
          </cell>
          <cell r="I22468">
            <v>1102286</v>
          </cell>
        </row>
        <row r="22469">
          <cell r="A22469" t="str">
            <v>L23487</v>
          </cell>
          <cell r="I22469">
            <v>0</v>
          </cell>
        </row>
        <row r="22470">
          <cell r="A22470" t="str">
            <v>L23488</v>
          </cell>
          <cell r="I22470">
            <v>3500000</v>
          </cell>
        </row>
        <row r="22471">
          <cell r="A22471" t="str">
            <v>L23489</v>
          </cell>
          <cell r="I22471">
            <v>0</v>
          </cell>
        </row>
        <row r="22472">
          <cell r="A22472" t="str">
            <v>L23490</v>
          </cell>
          <cell r="I22472">
            <v>455000</v>
          </cell>
        </row>
        <row r="22473">
          <cell r="A22473" t="str">
            <v>L23491</v>
          </cell>
          <cell r="I22473">
            <v>0</v>
          </cell>
        </row>
        <row r="22474">
          <cell r="A22474" t="str">
            <v>L23492</v>
          </cell>
          <cell r="I22474">
            <v>100000</v>
          </cell>
        </row>
        <row r="22475">
          <cell r="A22475" t="str">
            <v>L23494</v>
          </cell>
          <cell r="I22475">
            <v>288375</v>
          </cell>
        </row>
        <row r="22476">
          <cell r="A22476" t="str">
            <v>L23495</v>
          </cell>
          <cell r="I22476">
            <v>50000</v>
          </cell>
        </row>
        <row r="22477">
          <cell r="A22477" t="str">
            <v>L23497</v>
          </cell>
          <cell r="I22477">
            <v>241983</v>
          </cell>
        </row>
        <row r="22478">
          <cell r="A22478" t="str">
            <v>L23499</v>
          </cell>
          <cell r="I22478">
            <v>0</v>
          </cell>
        </row>
        <row r="22479">
          <cell r="A22479" t="str">
            <v>L23502</v>
          </cell>
          <cell r="I22479">
            <v>898790</v>
          </cell>
        </row>
        <row r="22480">
          <cell r="A22480" t="str">
            <v>L23504</v>
          </cell>
          <cell r="I22480">
            <v>30000000</v>
          </cell>
        </row>
        <row r="22481">
          <cell r="A22481" t="str">
            <v>L23505</v>
          </cell>
          <cell r="I22481">
            <v>0</v>
          </cell>
        </row>
        <row r="22482">
          <cell r="A22482" t="str">
            <v>L23506</v>
          </cell>
          <cell r="I22482">
            <v>130000</v>
          </cell>
        </row>
        <row r="22483">
          <cell r="A22483" t="str">
            <v>L23507</v>
          </cell>
          <cell r="I22483">
            <v>150000</v>
          </cell>
        </row>
        <row r="22484">
          <cell r="A22484" t="str">
            <v>L23508</v>
          </cell>
          <cell r="I22484">
            <v>308950</v>
          </cell>
        </row>
        <row r="22485">
          <cell r="A22485" t="str">
            <v>L23509</v>
          </cell>
          <cell r="I22485">
            <v>249591</v>
          </cell>
        </row>
        <row r="22486">
          <cell r="A22486" t="str">
            <v>L23511</v>
          </cell>
          <cell r="I22486">
            <v>379500</v>
          </cell>
        </row>
        <row r="22487">
          <cell r="A22487" t="str">
            <v>L23515</v>
          </cell>
          <cell r="I22487">
            <v>0</v>
          </cell>
        </row>
        <row r="22488">
          <cell r="A22488" t="str">
            <v>L23516</v>
          </cell>
          <cell r="I22488">
            <v>332000</v>
          </cell>
        </row>
        <row r="22489">
          <cell r="A22489" t="str">
            <v>L23518</v>
          </cell>
          <cell r="I22489">
            <v>490643</v>
          </cell>
        </row>
        <row r="22490">
          <cell r="A22490" t="str">
            <v>L23520</v>
          </cell>
          <cell r="I22490">
            <v>0</v>
          </cell>
        </row>
        <row r="22491">
          <cell r="A22491" t="str">
            <v>L23521</v>
          </cell>
          <cell r="I22491">
            <v>217980</v>
          </cell>
        </row>
        <row r="22492">
          <cell r="A22492" t="str">
            <v>L23522</v>
          </cell>
          <cell r="I22492">
            <v>0</v>
          </cell>
        </row>
        <row r="22493">
          <cell r="A22493" t="str">
            <v>L23523</v>
          </cell>
          <cell r="I22493">
            <v>350000</v>
          </cell>
        </row>
        <row r="22494">
          <cell r="A22494" t="str">
            <v>L23524</v>
          </cell>
          <cell r="I22494">
            <v>50000</v>
          </cell>
        </row>
        <row r="22495">
          <cell r="A22495" t="str">
            <v>L23526</v>
          </cell>
          <cell r="I22495">
            <v>0</v>
          </cell>
        </row>
        <row r="22496">
          <cell r="A22496" t="str">
            <v>L23527</v>
          </cell>
          <cell r="I22496">
            <v>0</v>
          </cell>
        </row>
        <row r="22497">
          <cell r="A22497" t="str">
            <v>L23528</v>
          </cell>
          <cell r="I22497">
            <v>200000</v>
          </cell>
        </row>
        <row r="22498">
          <cell r="A22498" t="str">
            <v>L23529</v>
          </cell>
          <cell r="I22498">
            <v>462435</v>
          </cell>
        </row>
        <row r="22499">
          <cell r="A22499" t="str">
            <v>L23530</v>
          </cell>
          <cell r="I22499">
            <v>4320000</v>
          </cell>
        </row>
        <row r="22500">
          <cell r="A22500" t="str">
            <v>L23535</v>
          </cell>
          <cell r="I22500">
            <v>350000</v>
          </cell>
        </row>
        <row r="22501">
          <cell r="A22501" t="str">
            <v>L23537</v>
          </cell>
          <cell r="I22501">
            <v>1076300</v>
          </cell>
        </row>
        <row r="22502">
          <cell r="A22502" t="str">
            <v>L23538</v>
          </cell>
          <cell r="I22502">
            <v>0</v>
          </cell>
        </row>
        <row r="22503">
          <cell r="A22503" t="str">
            <v>L23540</v>
          </cell>
          <cell r="I22503">
            <v>30000</v>
          </cell>
        </row>
        <row r="22504">
          <cell r="A22504" t="str">
            <v>L23541</v>
          </cell>
          <cell r="I22504">
            <v>0</v>
          </cell>
        </row>
        <row r="22505">
          <cell r="A22505" t="str">
            <v>L23542</v>
          </cell>
          <cell r="I22505">
            <v>0</v>
          </cell>
        </row>
        <row r="22506">
          <cell r="A22506" t="str">
            <v>L23543</v>
          </cell>
          <cell r="I22506">
            <v>0</v>
          </cell>
        </row>
        <row r="22507">
          <cell r="A22507" t="str">
            <v>L23544</v>
          </cell>
          <cell r="I22507">
            <v>60000</v>
          </cell>
        </row>
        <row r="22508">
          <cell r="A22508" t="str">
            <v>L23545</v>
          </cell>
          <cell r="I22508">
            <v>692170</v>
          </cell>
        </row>
        <row r="22509">
          <cell r="A22509" t="str">
            <v>L23548</v>
          </cell>
          <cell r="I22509">
            <v>175132</v>
          </cell>
        </row>
        <row r="22510">
          <cell r="A22510" t="str">
            <v>L23549</v>
          </cell>
          <cell r="I22510">
            <v>700000</v>
          </cell>
        </row>
        <row r="22511">
          <cell r="A22511" t="str">
            <v>L23550</v>
          </cell>
          <cell r="I22511">
            <v>0</v>
          </cell>
        </row>
        <row r="22512">
          <cell r="A22512" t="str">
            <v>L23551</v>
          </cell>
          <cell r="I22512">
            <v>0</v>
          </cell>
        </row>
        <row r="22513">
          <cell r="A22513" t="str">
            <v>L23553</v>
          </cell>
          <cell r="I22513">
            <v>0</v>
          </cell>
        </row>
        <row r="22514">
          <cell r="A22514" t="str">
            <v>L23554</v>
          </cell>
          <cell r="I22514">
            <v>178510</v>
          </cell>
        </row>
        <row r="22515">
          <cell r="A22515" t="str">
            <v>L23555</v>
          </cell>
          <cell r="I22515">
            <v>816500</v>
          </cell>
        </row>
        <row r="22516">
          <cell r="A22516" t="str">
            <v>L23560</v>
          </cell>
          <cell r="I22516">
            <v>0</v>
          </cell>
        </row>
        <row r="22517">
          <cell r="A22517" t="str">
            <v>L23561</v>
          </cell>
          <cell r="I22517">
            <v>0</v>
          </cell>
        </row>
        <row r="22518">
          <cell r="A22518" t="str">
            <v>L23563</v>
          </cell>
          <cell r="I22518">
            <v>267298</v>
          </cell>
        </row>
        <row r="22519">
          <cell r="A22519" t="str">
            <v>L23565</v>
          </cell>
          <cell r="I22519">
            <v>0</v>
          </cell>
        </row>
        <row r="22520">
          <cell r="A22520" t="str">
            <v>L23570</v>
          </cell>
          <cell r="I22520">
            <v>500000</v>
          </cell>
        </row>
        <row r="22521">
          <cell r="A22521" t="str">
            <v>L23571</v>
          </cell>
          <cell r="I22521">
            <v>200000</v>
          </cell>
        </row>
        <row r="22522">
          <cell r="A22522" t="str">
            <v>L23573</v>
          </cell>
          <cell r="I22522">
            <v>0</v>
          </cell>
        </row>
        <row r="22523">
          <cell r="A22523" t="str">
            <v>L23574</v>
          </cell>
          <cell r="I22523">
            <v>113320</v>
          </cell>
        </row>
        <row r="22524">
          <cell r="A22524" t="str">
            <v>L23577</v>
          </cell>
          <cell r="I22524">
            <v>0</v>
          </cell>
        </row>
        <row r="22525">
          <cell r="A22525" t="str">
            <v>L23579</v>
          </cell>
          <cell r="I22525">
            <v>0</v>
          </cell>
        </row>
        <row r="22526">
          <cell r="A22526" t="str">
            <v>L23582</v>
          </cell>
          <cell r="I22526">
            <v>60000</v>
          </cell>
        </row>
        <row r="22527">
          <cell r="A22527" t="str">
            <v>L23586</v>
          </cell>
          <cell r="I22527">
            <v>410762</v>
          </cell>
        </row>
        <row r="22528">
          <cell r="A22528" t="str">
            <v>L23590</v>
          </cell>
          <cell r="I22528">
            <v>0</v>
          </cell>
        </row>
        <row r="22529">
          <cell r="A22529" t="str">
            <v>L23592</v>
          </cell>
          <cell r="I22529">
            <v>300000</v>
          </cell>
        </row>
        <row r="22530">
          <cell r="A22530" t="str">
            <v>L23593</v>
          </cell>
          <cell r="I22530">
            <v>965409</v>
          </cell>
        </row>
        <row r="22531">
          <cell r="A22531" t="str">
            <v>L23594</v>
          </cell>
          <cell r="I22531">
            <v>30000000</v>
          </cell>
        </row>
        <row r="22532">
          <cell r="A22532" t="str">
            <v>L23595</v>
          </cell>
          <cell r="I22532">
            <v>500000</v>
          </cell>
        </row>
        <row r="22533">
          <cell r="A22533" t="str">
            <v>L23596</v>
          </cell>
          <cell r="I22533">
            <v>0</v>
          </cell>
        </row>
        <row r="22534">
          <cell r="A22534" t="str">
            <v>L23597</v>
          </cell>
          <cell r="I22534">
            <v>40000</v>
          </cell>
        </row>
        <row r="22535">
          <cell r="A22535" t="str">
            <v>L23598</v>
          </cell>
          <cell r="I22535">
            <v>408000</v>
          </cell>
        </row>
        <row r="22536">
          <cell r="A22536" t="str">
            <v>L23599</v>
          </cell>
          <cell r="I22536">
            <v>215000</v>
          </cell>
        </row>
        <row r="22537">
          <cell r="A22537" t="str">
            <v>L23600</v>
          </cell>
          <cell r="I22537">
            <v>68208</v>
          </cell>
        </row>
        <row r="22538">
          <cell r="A22538" t="str">
            <v>L23601</v>
          </cell>
          <cell r="I22538">
            <v>0</v>
          </cell>
        </row>
        <row r="22539">
          <cell r="A22539" t="str">
            <v>L23602</v>
          </cell>
          <cell r="I22539">
            <v>470000</v>
          </cell>
        </row>
        <row r="22540">
          <cell r="A22540" t="str">
            <v>L23603</v>
          </cell>
          <cell r="I22540">
            <v>99633</v>
          </cell>
        </row>
        <row r="22541">
          <cell r="A22541" t="str">
            <v>L23605</v>
          </cell>
          <cell r="I22541">
            <v>0</v>
          </cell>
        </row>
        <row r="22542">
          <cell r="A22542" t="str">
            <v>L23606</v>
          </cell>
          <cell r="I22542">
            <v>300000</v>
          </cell>
        </row>
        <row r="22543">
          <cell r="A22543" t="str">
            <v>L23607</v>
          </cell>
          <cell r="I22543">
            <v>0</v>
          </cell>
        </row>
        <row r="22544">
          <cell r="A22544" t="str">
            <v>L23608</v>
          </cell>
          <cell r="I22544">
            <v>50000</v>
          </cell>
        </row>
        <row r="22545">
          <cell r="A22545" t="str">
            <v>L23609</v>
          </cell>
          <cell r="I22545">
            <v>0</v>
          </cell>
        </row>
        <row r="22546">
          <cell r="A22546" t="str">
            <v>L23612</v>
          </cell>
          <cell r="I22546">
            <v>0</v>
          </cell>
        </row>
        <row r="22547">
          <cell r="A22547" t="str">
            <v>L23614</v>
          </cell>
          <cell r="I22547">
            <v>12531</v>
          </cell>
        </row>
        <row r="22548">
          <cell r="A22548" t="str">
            <v>L23615</v>
          </cell>
          <cell r="I22548">
            <v>220000</v>
          </cell>
        </row>
        <row r="22549">
          <cell r="A22549" t="str">
            <v>L23616</v>
          </cell>
          <cell r="I22549">
            <v>0</v>
          </cell>
        </row>
        <row r="22550">
          <cell r="A22550" t="str">
            <v>L23617</v>
          </cell>
          <cell r="I22550">
            <v>350000</v>
          </cell>
        </row>
        <row r="22551">
          <cell r="A22551" t="str">
            <v>L23618</v>
          </cell>
          <cell r="I22551">
            <v>176953</v>
          </cell>
        </row>
        <row r="22552">
          <cell r="A22552" t="str">
            <v>L23620</v>
          </cell>
          <cell r="I22552">
            <v>100000</v>
          </cell>
        </row>
        <row r="22553">
          <cell r="A22553" t="str">
            <v>L23623</v>
          </cell>
          <cell r="I22553">
            <v>966411</v>
          </cell>
        </row>
        <row r="22554">
          <cell r="A22554" t="str">
            <v>L23624</v>
          </cell>
          <cell r="I22554">
            <v>196542</v>
          </cell>
        </row>
        <row r="22555">
          <cell r="A22555" t="str">
            <v>L23625</v>
          </cell>
          <cell r="I22555">
            <v>0</v>
          </cell>
        </row>
        <row r="22556">
          <cell r="A22556" t="str">
            <v>L23626</v>
          </cell>
          <cell r="I22556">
            <v>40000</v>
          </cell>
        </row>
        <row r="22557">
          <cell r="A22557" t="str">
            <v>L23627</v>
          </cell>
          <cell r="I22557">
            <v>250000</v>
          </cell>
        </row>
        <row r="22558">
          <cell r="A22558" t="str">
            <v>L23629</v>
          </cell>
          <cell r="I22558">
            <v>253855</v>
          </cell>
        </row>
        <row r="22559">
          <cell r="A22559" t="str">
            <v>L23630</v>
          </cell>
          <cell r="I22559">
            <v>108000</v>
          </cell>
        </row>
        <row r="22560">
          <cell r="A22560" t="str">
            <v>L23634</v>
          </cell>
          <cell r="I22560">
            <v>110082</v>
          </cell>
        </row>
        <row r="22561">
          <cell r="A22561" t="str">
            <v>L23637</v>
          </cell>
          <cell r="I22561">
            <v>416000</v>
          </cell>
        </row>
        <row r="22562">
          <cell r="A22562" t="str">
            <v>L23638</v>
          </cell>
          <cell r="I22562">
            <v>0</v>
          </cell>
        </row>
        <row r="22563">
          <cell r="A22563" t="str">
            <v>L23639</v>
          </cell>
          <cell r="I22563">
            <v>0</v>
          </cell>
        </row>
        <row r="22564">
          <cell r="A22564" t="str">
            <v>L23640</v>
          </cell>
          <cell r="I22564">
            <v>372815</v>
          </cell>
        </row>
        <row r="22565">
          <cell r="A22565" t="str">
            <v>L23641</v>
          </cell>
          <cell r="I22565">
            <v>285149</v>
          </cell>
        </row>
        <row r="22566">
          <cell r="A22566" t="str">
            <v>L23642</v>
          </cell>
          <cell r="I22566">
            <v>0</v>
          </cell>
        </row>
        <row r="22567">
          <cell r="A22567" t="str">
            <v>L23643</v>
          </cell>
          <cell r="I22567">
            <v>0</v>
          </cell>
        </row>
        <row r="22568">
          <cell r="A22568" t="str">
            <v>L23645</v>
          </cell>
          <cell r="I22568">
            <v>129731</v>
          </cell>
        </row>
        <row r="22569">
          <cell r="A22569" t="str">
            <v>L23648</v>
          </cell>
          <cell r="I22569">
            <v>640352</v>
          </cell>
        </row>
        <row r="22570">
          <cell r="A22570" t="str">
            <v>L23649</v>
          </cell>
          <cell r="I22570">
            <v>350000</v>
          </cell>
        </row>
        <row r="22571">
          <cell r="A22571" t="str">
            <v>L23650</v>
          </cell>
          <cell r="I22571">
            <v>89027</v>
          </cell>
        </row>
        <row r="22572">
          <cell r="A22572" t="str">
            <v>L23652</v>
          </cell>
          <cell r="I22572">
            <v>1500000</v>
          </cell>
        </row>
        <row r="22573">
          <cell r="A22573" t="str">
            <v>L23654</v>
          </cell>
          <cell r="I22573">
            <v>300000</v>
          </cell>
        </row>
        <row r="22574">
          <cell r="A22574" t="str">
            <v>L23655</v>
          </cell>
          <cell r="I22574">
            <v>0</v>
          </cell>
        </row>
        <row r="22575">
          <cell r="A22575" t="str">
            <v>L23657</v>
          </cell>
          <cell r="I22575">
            <v>200000</v>
          </cell>
        </row>
        <row r="22576">
          <cell r="A22576" t="str">
            <v>L23658</v>
          </cell>
          <cell r="I22576">
            <v>224500</v>
          </cell>
        </row>
        <row r="22577">
          <cell r="A22577" t="str">
            <v>L23660</v>
          </cell>
          <cell r="I22577">
            <v>10310310</v>
          </cell>
        </row>
        <row r="22578">
          <cell r="A22578" t="str">
            <v>L23662</v>
          </cell>
          <cell r="I22578">
            <v>0</v>
          </cell>
        </row>
        <row r="22579">
          <cell r="A22579" t="str">
            <v>L23663</v>
          </cell>
          <cell r="I22579">
            <v>285408</v>
          </cell>
        </row>
        <row r="22580">
          <cell r="A22580" t="str">
            <v>L23664</v>
          </cell>
          <cell r="I22580">
            <v>0</v>
          </cell>
        </row>
        <row r="22581">
          <cell r="A22581" t="str">
            <v>L23666</v>
          </cell>
          <cell r="I22581">
            <v>0</v>
          </cell>
        </row>
        <row r="22582">
          <cell r="A22582" t="str">
            <v>L23667</v>
          </cell>
          <cell r="I22582">
            <v>40000</v>
          </cell>
        </row>
        <row r="22583">
          <cell r="A22583" t="str">
            <v>L23670</v>
          </cell>
          <cell r="I22583">
            <v>0</v>
          </cell>
        </row>
        <row r="22584">
          <cell r="A22584" t="str">
            <v>L23671</v>
          </cell>
          <cell r="I22584">
            <v>10000000</v>
          </cell>
        </row>
        <row r="22585">
          <cell r="A22585" t="str">
            <v>L23674</v>
          </cell>
          <cell r="I22585">
            <v>0</v>
          </cell>
        </row>
        <row r="22586">
          <cell r="A22586" t="str">
            <v>L23675</v>
          </cell>
          <cell r="I22586">
            <v>0</v>
          </cell>
        </row>
        <row r="22587">
          <cell r="A22587" t="str">
            <v>L23677</v>
          </cell>
          <cell r="I22587">
            <v>450000</v>
          </cell>
        </row>
        <row r="22588">
          <cell r="A22588" t="str">
            <v>L23678</v>
          </cell>
          <cell r="I22588">
            <v>0</v>
          </cell>
        </row>
        <row r="22589">
          <cell r="A22589" t="str">
            <v>L23679</v>
          </cell>
          <cell r="I22589">
            <v>0</v>
          </cell>
        </row>
        <row r="22590">
          <cell r="A22590" t="str">
            <v>L23681</v>
          </cell>
          <cell r="I22590">
            <v>300000</v>
          </cell>
        </row>
        <row r="22591">
          <cell r="A22591" t="str">
            <v>L23682</v>
          </cell>
          <cell r="I22591">
            <v>0</v>
          </cell>
        </row>
        <row r="22592">
          <cell r="A22592" t="str">
            <v>L23683</v>
          </cell>
          <cell r="I22592">
            <v>800000</v>
          </cell>
        </row>
        <row r="22593">
          <cell r="A22593" t="str">
            <v>L23684</v>
          </cell>
          <cell r="I22593">
            <v>0</v>
          </cell>
        </row>
        <row r="22594">
          <cell r="A22594" t="str">
            <v>L23685</v>
          </cell>
          <cell r="I22594">
            <v>0</v>
          </cell>
        </row>
        <row r="22595">
          <cell r="A22595" t="str">
            <v>L23688</v>
          </cell>
          <cell r="I22595">
            <v>280000</v>
          </cell>
        </row>
        <row r="22596">
          <cell r="A22596" t="str">
            <v>L23690</v>
          </cell>
          <cell r="I22596">
            <v>20000</v>
          </cell>
        </row>
        <row r="22597">
          <cell r="A22597" t="str">
            <v>L23694</v>
          </cell>
          <cell r="I22597">
            <v>2527454</v>
          </cell>
        </row>
        <row r="22598">
          <cell r="A22598" t="str">
            <v>L23696</v>
          </cell>
          <cell r="I22598">
            <v>2145600</v>
          </cell>
        </row>
        <row r="22599">
          <cell r="A22599" t="str">
            <v>L23698</v>
          </cell>
          <cell r="I22599">
            <v>30000</v>
          </cell>
        </row>
        <row r="22600">
          <cell r="A22600" t="str">
            <v>L23700</v>
          </cell>
          <cell r="I22600">
            <v>450000</v>
          </cell>
        </row>
        <row r="22601">
          <cell r="A22601" t="str">
            <v>L23701</v>
          </cell>
          <cell r="I22601">
            <v>80000</v>
          </cell>
        </row>
        <row r="22602">
          <cell r="A22602" t="str">
            <v>L23702</v>
          </cell>
          <cell r="I22602">
            <v>0</v>
          </cell>
        </row>
        <row r="22603">
          <cell r="A22603" t="str">
            <v>L23703</v>
          </cell>
          <cell r="I22603">
            <v>200000</v>
          </cell>
        </row>
        <row r="22604">
          <cell r="A22604" t="str">
            <v>L23704</v>
          </cell>
          <cell r="I22604">
            <v>0</v>
          </cell>
        </row>
        <row r="22605">
          <cell r="A22605" t="str">
            <v>L23706</v>
          </cell>
          <cell r="I22605">
            <v>565432</v>
          </cell>
        </row>
        <row r="22606">
          <cell r="A22606" t="str">
            <v>L23708</v>
          </cell>
          <cell r="I22606">
            <v>100000</v>
          </cell>
        </row>
        <row r="22607">
          <cell r="A22607" t="str">
            <v>L23709</v>
          </cell>
          <cell r="I22607">
            <v>0</v>
          </cell>
        </row>
        <row r="22608">
          <cell r="A22608" t="str">
            <v>L23710</v>
          </cell>
          <cell r="I22608">
            <v>400998</v>
          </cell>
        </row>
        <row r="22609">
          <cell r="A22609" t="str">
            <v>L23711</v>
          </cell>
          <cell r="I22609">
            <v>40000</v>
          </cell>
        </row>
        <row r="22610">
          <cell r="A22610" t="str">
            <v>L23713</v>
          </cell>
          <cell r="I22610">
            <v>100000</v>
          </cell>
        </row>
        <row r="22611">
          <cell r="A22611" t="str">
            <v>L23715</v>
          </cell>
          <cell r="I22611">
            <v>20000000</v>
          </cell>
        </row>
        <row r="22612">
          <cell r="A22612" t="str">
            <v>L23717</v>
          </cell>
          <cell r="I22612">
            <v>16030</v>
          </cell>
        </row>
        <row r="22613">
          <cell r="A22613" t="str">
            <v>L23718</v>
          </cell>
          <cell r="I22613">
            <v>1414006</v>
          </cell>
        </row>
        <row r="22614">
          <cell r="A22614" t="str">
            <v>L23719</v>
          </cell>
          <cell r="I22614">
            <v>150000</v>
          </cell>
        </row>
        <row r="22615">
          <cell r="A22615" t="str">
            <v>L23720</v>
          </cell>
          <cell r="I22615">
            <v>129067</v>
          </cell>
        </row>
        <row r="22616">
          <cell r="A22616" t="str">
            <v>L23721</v>
          </cell>
          <cell r="I22616">
            <v>474614</v>
          </cell>
        </row>
        <row r="22617">
          <cell r="A22617" t="str">
            <v>L23722</v>
          </cell>
          <cell r="I22617">
            <v>0</v>
          </cell>
        </row>
        <row r="22618">
          <cell r="A22618" t="str">
            <v>L23726</v>
          </cell>
          <cell r="I22618">
            <v>216000</v>
          </cell>
        </row>
        <row r="22619">
          <cell r="A22619" t="str">
            <v>L23728</v>
          </cell>
          <cell r="I22619">
            <v>317992</v>
          </cell>
        </row>
        <row r="22620">
          <cell r="A22620" t="str">
            <v>L23729</v>
          </cell>
          <cell r="I22620">
            <v>0</v>
          </cell>
        </row>
        <row r="22621">
          <cell r="A22621" t="str">
            <v>L23730</v>
          </cell>
          <cell r="I22621">
            <v>10000</v>
          </cell>
        </row>
        <row r="22622">
          <cell r="A22622" t="str">
            <v>L23732</v>
          </cell>
          <cell r="I22622">
            <v>0</v>
          </cell>
        </row>
        <row r="22623">
          <cell r="A22623" t="str">
            <v>L23733</v>
          </cell>
          <cell r="I22623">
            <v>0</v>
          </cell>
        </row>
        <row r="22624">
          <cell r="A22624" t="str">
            <v>L23734</v>
          </cell>
          <cell r="I22624">
            <v>0</v>
          </cell>
        </row>
        <row r="22625">
          <cell r="A22625" t="str">
            <v>L23735</v>
          </cell>
          <cell r="I22625">
            <v>312240</v>
          </cell>
        </row>
        <row r="22626">
          <cell r="A22626" t="str">
            <v>L23736</v>
          </cell>
          <cell r="I22626">
            <v>81536</v>
          </cell>
        </row>
        <row r="22627">
          <cell r="A22627" t="str">
            <v>L23737</v>
          </cell>
          <cell r="I22627">
            <v>0</v>
          </cell>
        </row>
        <row r="22628">
          <cell r="A22628" t="str">
            <v>L23738</v>
          </cell>
          <cell r="I22628">
            <v>50000</v>
          </cell>
        </row>
        <row r="22629">
          <cell r="A22629" t="str">
            <v>L23739</v>
          </cell>
          <cell r="I22629">
            <v>345600</v>
          </cell>
        </row>
        <row r="22630">
          <cell r="A22630" t="str">
            <v>L23740</v>
          </cell>
          <cell r="I22630">
            <v>841003</v>
          </cell>
        </row>
        <row r="22631">
          <cell r="A22631" t="str">
            <v>L23742</v>
          </cell>
          <cell r="I22631">
            <v>0</v>
          </cell>
        </row>
        <row r="22632">
          <cell r="A22632" t="str">
            <v>L23744</v>
          </cell>
          <cell r="I22632">
            <v>0</v>
          </cell>
        </row>
        <row r="22633">
          <cell r="A22633" t="str">
            <v>L23746</v>
          </cell>
          <cell r="I22633">
            <v>120649</v>
          </cell>
        </row>
        <row r="22634">
          <cell r="A22634" t="str">
            <v>L23747</v>
          </cell>
          <cell r="I22634">
            <v>2000000</v>
          </cell>
        </row>
        <row r="22635">
          <cell r="A22635" t="str">
            <v>L23748</v>
          </cell>
          <cell r="I22635">
            <v>0</v>
          </cell>
        </row>
        <row r="22636">
          <cell r="A22636" t="str">
            <v>L23749</v>
          </cell>
          <cell r="I22636">
            <v>108000</v>
          </cell>
        </row>
        <row r="22637">
          <cell r="A22637" t="str">
            <v>L23750</v>
          </cell>
          <cell r="I22637">
            <v>263138</v>
          </cell>
        </row>
        <row r="22638">
          <cell r="A22638" t="str">
            <v>L23751</v>
          </cell>
          <cell r="I22638">
            <v>757467</v>
          </cell>
        </row>
        <row r="22639">
          <cell r="A22639" t="str">
            <v>L23752</v>
          </cell>
          <cell r="I22639">
            <v>0</v>
          </cell>
        </row>
        <row r="22640">
          <cell r="A22640" t="str">
            <v>L23753</v>
          </cell>
          <cell r="I22640">
            <v>0</v>
          </cell>
        </row>
        <row r="22641">
          <cell r="A22641" t="str">
            <v>L23754</v>
          </cell>
          <cell r="I22641">
            <v>19500</v>
          </cell>
        </row>
        <row r="22642">
          <cell r="A22642" t="str">
            <v>L23757</v>
          </cell>
          <cell r="I22642">
            <v>55000</v>
          </cell>
        </row>
        <row r="22643">
          <cell r="A22643" t="str">
            <v>L23760</v>
          </cell>
          <cell r="I22643">
            <v>0</v>
          </cell>
        </row>
        <row r="22644">
          <cell r="A22644" t="str">
            <v>L23761</v>
          </cell>
          <cell r="I22644">
            <v>633202</v>
          </cell>
        </row>
        <row r="22645">
          <cell r="A22645" t="str">
            <v>L23763</v>
          </cell>
          <cell r="I22645">
            <v>170350</v>
          </cell>
        </row>
        <row r="22646">
          <cell r="A22646" t="str">
            <v>L23764</v>
          </cell>
          <cell r="I22646">
            <v>0</v>
          </cell>
        </row>
        <row r="22647">
          <cell r="A22647" t="str">
            <v>L23767</v>
          </cell>
          <cell r="I22647">
            <v>0</v>
          </cell>
        </row>
        <row r="22648">
          <cell r="A22648" t="str">
            <v>L23768</v>
          </cell>
          <cell r="I22648">
            <v>200000</v>
          </cell>
        </row>
        <row r="22649">
          <cell r="A22649" t="str">
            <v>L23769</v>
          </cell>
          <cell r="I22649">
            <v>70000</v>
          </cell>
        </row>
        <row r="22650">
          <cell r="A22650" t="str">
            <v>L23772</v>
          </cell>
          <cell r="I22650">
            <v>239533</v>
          </cell>
        </row>
        <row r="22651">
          <cell r="A22651" t="str">
            <v>L23775</v>
          </cell>
          <cell r="I22651">
            <v>200000</v>
          </cell>
        </row>
        <row r="22652">
          <cell r="A22652" t="str">
            <v>L23776</v>
          </cell>
          <cell r="I22652">
            <v>0</v>
          </cell>
        </row>
        <row r="22653">
          <cell r="A22653" t="str">
            <v>L23778</v>
          </cell>
          <cell r="I22653">
            <v>201529</v>
          </cell>
        </row>
        <row r="22654">
          <cell r="A22654" t="str">
            <v>L23779</v>
          </cell>
          <cell r="I22654">
            <v>0</v>
          </cell>
        </row>
        <row r="22655">
          <cell r="A22655" t="str">
            <v>L23780</v>
          </cell>
          <cell r="I22655">
            <v>1500000</v>
          </cell>
        </row>
        <row r="22656">
          <cell r="A22656" t="str">
            <v>L23782</v>
          </cell>
          <cell r="I22656">
            <v>104595</v>
          </cell>
        </row>
        <row r="22657">
          <cell r="A22657" t="str">
            <v>L23783</v>
          </cell>
          <cell r="I22657">
            <v>236985</v>
          </cell>
        </row>
        <row r="22658">
          <cell r="A22658" t="str">
            <v>L23784</v>
          </cell>
          <cell r="I22658">
            <v>0</v>
          </cell>
        </row>
        <row r="22659">
          <cell r="A22659" t="str">
            <v>L23785</v>
          </cell>
          <cell r="I22659">
            <v>0</v>
          </cell>
        </row>
        <row r="22660">
          <cell r="A22660" t="str">
            <v>L23786</v>
          </cell>
          <cell r="I22660">
            <v>378934</v>
          </cell>
        </row>
        <row r="22661">
          <cell r="A22661" t="str">
            <v>L23787</v>
          </cell>
          <cell r="I22661">
            <v>621085</v>
          </cell>
        </row>
        <row r="22662">
          <cell r="A22662" t="str">
            <v>L23788</v>
          </cell>
          <cell r="I22662">
            <v>0</v>
          </cell>
        </row>
        <row r="22663">
          <cell r="A22663" t="str">
            <v>L23789</v>
          </cell>
          <cell r="I22663">
            <v>0</v>
          </cell>
        </row>
        <row r="22664">
          <cell r="A22664" t="str">
            <v>L23791</v>
          </cell>
          <cell r="I22664">
            <v>0</v>
          </cell>
        </row>
        <row r="22665">
          <cell r="A22665" t="str">
            <v>L23792</v>
          </cell>
          <cell r="I22665">
            <v>40000</v>
          </cell>
        </row>
        <row r="22666">
          <cell r="A22666" t="str">
            <v>L23793</v>
          </cell>
          <cell r="I22666">
            <v>0</v>
          </cell>
        </row>
        <row r="22667">
          <cell r="A22667" t="str">
            <v>L23795</v>
          </cell>
          <cell r="I22667">
            <v>0</v>
          </cell>
        </row>
        <row r="22668">
          <cell r="A22668" t="str">
            <v>L23796</v>
          </cell>
          <cell r="I22668">
            <v>819279</v>
          </cell>
        </row>
        <row r="22669">
          <cell r="A22669" t="str">
            <v>L23800</v>
          </cell>
          <cell r="I22669">
            <v>35000</v>
          </cell>
        </row>
        <row r="22670">
          <cell r="A22670" t="str">
            <v>L23801</v>
          </cell>
          <cell r="I22670">
            <v>100000</v>
          </cell>
        </row>
        <row r="22671">
          <cell r="A22671" t="str">
            <v>L23802</v>
          </cell>
          <cell r="I22671">
            <v>81080</v>
          </cell>
        </row>
        <row r="22672">
          <cell r="A22672" t="str">
            <v>L23803</v>
          </cell>
          <cell r="I22672">
            <v>243245</v>
          </cell>
        </row>
        <row r="22673">
          <cell r="A22673" t="str">
            <v>L23804</v>
          </cell>
          <cell r="I22673">
            <v>367366</v>
          </cell>
        </row>
        <row r="22674">
          <cell r="A22674" t="str">
            <v>L23808</v>
          </cell>
          <cell r="I22674">
            <v>5345601</v>
          </cell>
        </row>
        <row r="22675">
          <cell r="A22675" t="str">
            <v>L23810</v>
          </cell>
          <cell r="I22675">
            <v>762592</v>
          </cell>
        </row>
        <row r="22676">
          <cell r="A22676" t="str">
            <v>L23813</v>
          </cell>
          <cell r="I22676">
            <v>390393</v>
          </cell>
        </row>
        <row r="22677">
          <cell r="A22677" t="str">
            <v>L23818</v>
          </cell>
          <cell r="I22677">
            <v>170000</v>
          </cell>
        </row>
        <row r="22678">
          <cell r="A22678" t="str">
            <v>L23819</v>
          </cell>
          <cell r="I22678">
            <v>0</v>
          </cell>
        </row>
        <row r="22679">
          <cell r="A22679" t="str">
            <v>L23821</v>
          </cell>
          <cell r="I22679">
            <v>155677</v>
          </cell>
        </row>
        <row r="22680">
          <cell r="A22680" t="str">
            <v>L23822</v>
          </cell>
          <cell r="I22680">
            <v>0</v>
          </cell>
        </row>
        <row r="22681">
          <cell r="A22681" t="str">
            <v>L23823</v>
          </cell>
          <cell r="I22681">
            <v>0</v>
          </cell>
        </row>
        <row r="22682">
          <cell r="A22682" t="str">
            <v>L23826</v>
          </cell>
          <cell r="I22682">
            <v>20000</v>
          </cell>
        </row>
        <row r="22683">
          <cell r="A22683" t="str">
            <v>L23827</v>
          </cell>
          <cell r="I22683">
            <v>0</v>
          </cell>
        </row>
        <row r="22684">
          <cell r="A22684" t="str">
            <v>L23829</v>
          </cell>
          <cell r="I22684">
            <v>20000</v>
          </cell>
        </row>
        <row r="22685">
          <cell r="A22685" t="str">
            <v>L23831</v>
          </cell>
          <cell r="I22685">
            <v>0</v>
          </cell>
        </row>
        <row r="22686">
          <cell r="A22686" t="str">
            <v>L23832</v>
          </cell>
          <cell r="I22686">
            <v>0</v>
          </cell>
        </row>
        <row r="22687">
          <cell r="A22687" t="str">
            <v>L23833</v>
          </cell>
          <cell r="I22687">
            <v>1080000</v>
          </cell>
        </row>
        <row r="22688">
          <cell r="A22688" t="str">
            <v>L23834</v>
          </cell>
          <cell r="I22688">
            <v>555699</v>
          </cell>
        </row>
        <row r="22689">
          <cell r="A22689" t="str">
            <v>L23838</v>
          </cell>
          <cell r="I22689">
            <v>584953</v>
          </cell>
        </row>
        <row r="22690">
          <cell r="A22690" t="str">
            <v>L23842</v>
          </cell>
          <cell r="I22690">
            <v>50000</v>
          </cell>
        </row>
        <row r="22691">
          <cell r="A22691" t="str">
            <v>L23843</v>
          </cell>
          <cell r="I22691">
            <v>0</v>
          </cell>
        </row>
        <row r="22692">
          <cell r="A22692" t="str">
            <v>L23844</v>
          </cell>
          <cell r="I22692">
            <v>0</v>
          </cell>
        </row>
        <row r="22693">
          <cell r="A22693" t="str">
            <v>L23845</v>
          </cell>
          <cell r="I22693">
            <v>166801</v>
          </cell>
        </row>
        <row r="22694">
          <cell r="A22694" t="str">
            <v>L23847</v>
          </cell>
          <cell r="I22694">
            <v>458010</v>
          </cell>
        </row>
        <row r="22695">
          <cell r="A22695" t="str">
            <v>L23849</v>
          </cell>
          <cell r="I22695">
            <v>0</v>
          </cell>
        </row>
        <row r="22696">
          <cell r="A22696" t="str">
            <v>L23850</v>
          </cell>
          <cell r="I22696">
            <v>0</v>
          </cell>
        </row>
        <row r="22697">
          <cell r="A22697" t="str">
            <v>L23852</v>
          </cell>
          <cell r="I22697">
            <v>415135</v>
          </cell>
        </row>
        <row r="22698">
          <cell r="A22698" t="str">
            <v>L23855</v>
          </cell>
          <cell r="I22698">
            <v>70000</v>
          </cell>
        </row>
        <row r="22699">
          <cell r="A22699" t="str">
            <v>L23857</v>
          </cell>
          <cell r="I22699">
            <v>235451</v>
          </cell>
        </row>
        <row r="22700">
          <cell r="A22700" t="str">
            <v>L23858</v>
          </cell>
          <cell r="I22700">
            <v>161969</v>
          </cell>
        </row>
        <row r="22701">
          <cell r="A22701" t="str">
            <v>L23859</v>
          </cell>
          <cell r="I22701">
            <v>300000</v>
          </cell>
        </row>
        <row r="22702">
          <cell r="A22702" t="str">
            <v>L23863</v>
          </cell>
          <cell r="I22702">
            <v>260500</v>
          </cell>
        </row>
        <row r="22703">
          <cell r="A22703" t="str">
            <v>L23866</v>
          </cell>
          <cell r="I22703">
            <v>771671</v>
          </cell>
        </row>
        <row r="22704">
          <cell r="A22704" t="str">
            <v>L23867</v>
          </cell>
          <cell r="I22704">
            <v>250000</v>
          </cell>
        </row>
        <row r="22705">
          <cell r="A22705" t="str">
            <v>L23868</v>
          </cell>
          <cell r="I22705">
            <v>207537</v>
          </cell>
        </row>
        <row r="22706">
          <cell r="A22706" t="str">
            <v>L23870</v>
          </cell>
          <cell r="I22706">
            <v>0</v>
          </cell>
        </row>
        <row r="22707">
          <cell r="A22707" t="str">
            <v>L23875</v>
          </cell>
          <cell r="I22707">
            <v>341448</v>
          </cell>
        </row>
        <row r="22708">
          <cell r="A22708" t="str">
            <v>L23877</v>
          </cell>
          <cell r="I22708">
            <v>500000</v>
          </cell>
        </row>
        <row r="22709">
          <cell r="A22709" t="str">
            <v>L23879</v>
          </cell>
          <cell r="I22709">
            <v>81081</v>
          </cell>
        </row>
        <row r="22710">
          <cell r="A22710" t="str">
            <v>L23883</v>
          </cell>
          <cell r="I22710">
            <v>123037</v>
          </cell>
        </row>
        <row r="22711">
          <cell r="A22711" t="str">
            <v>L23884</v>
          </cell>
          <cell r="I22711">
            <v>150000</v>
          </cell>
        </row>
        <row r="22712">
          <cell r="A22712" t="str">
            <v>L23885</v>
          </cell>
          <cell r="I22712">
            <v>303147</v>
          </cell>
        </row>
        <row r="22713">
          <cell r="A22713" t="str">
            <v>L23887</v>
          </cell>
          <cell r="I22713">
            <v>500000</v>
          </cell>
        </row>
        <row r="22714">
          <cell r="A22714" t="str">
            <v>L23888</v>
          </cell>
          <cell r="I22714">
            <v>62270</v>
          </cell>
        </row>
        <row r="22715">
          <cell r="A22715" t="str">
            <v>L23890</v>
          </cell>
          <cell r="I22715">
            <v>377142</v>
          </cell>
        </row>
        <row r="22716">
          <cell r="A22716" t="str">
            <v>L23891</v>
          </cell>
          <cell r="I22716">
            <v>40000</v>
          </cell>
        </row>
        <row r="22717">
          <cell r="A22717" t="str">
            <v>L23894</v>
          </cell>
          <cell r="I22717">
            <v>5209375</v>
          </cell>
        </row>
        <row r="22718">
          <cell r="A22718" t="str">
            <v>L23895</v>
          </cell>
          <cell r="I22718">
            <v>1164369</v>
          </cell>
        </row>
        <row r="22719">
          <cell r="A22719" t="str">
            <v>L23896</v>
          </cell>
          <cell r="I22719">
            <v>625705</v>
          </cell>
        </row>
        <row r="22720">
          <cell r="A22720" t="str">
            <v>L23898</v>
          </cell>
          <cell r="I22720">
            <v>102000</v>
          </cell>
        </row>
        <row r="22721">
          <cell r="A22721" t="str">
            <v>L23899</v>
          </cell>
          <cell r="I22721">
            <v>300000</v>
          </cell>
        </row>
        <row r="22722">
          <cell r="A22722" t="str">
            <v>L23900</v>
          </cell>
          <cell r="I22722">
            <v>0</v>
          </cell>
        </row>
        <row r="22723">
          <cell r="A22723" t="str">
            <v>L23901</v>
          </cell>
          <cell r="I22723">
            <v>30000000</v>
          </cell>
        </row>
        <row r="22724">
          <cell r="A22724" t="str">
            <v>L23902</v>
          </cell>
          <cell r="I22724">
            <v>18788</v>
          </cell>
        </row>
        <row r="22725">
          <cell r="A22725" t="str">
            <v>L23903</v>
          </cell>
          <cell r="I22725">
            <v>350000</v>
          </cell>
        </row>
        <row r="22726">
          <cell r="A22726" t="str">
            <v>L23905</v>
          </cell>
          <cell r="I22726">
            <v>550060</v>
          </cell>
        </row>
        <row r="22727">
          <cell r="A22727" t="str">
            <v>L23906</v>
          </cell>
          <cell r="I22727">
            <v>50000</v>
          </cell>
        </row>
        <row r="22728">
          <cell r="A22728" t="str">
            <v>L23907</v>
          </cell>
          <cell r="I22728">
            <v>108163</v>
          </cell>
        </row>
        <row r="22729">
          <cell r="A22729" t="str">
            <v>L23909</v>
          </cell>
          <cell r="I22729">
            <v>1206205</v>
          </cell>
        </row>
        <row r="22730">
          <cell r="A22730" t="str">
            <v>L23910</v>
          </cell>
          <cell r="I22730">
            <v>0</v>
          </cell>
        </row>
        <row r="22731">
          <cell r="A22731" t="str">
            <v>L23911</v>
          </cell>
          <cell r="I22731">
            <v>0</v>
          </cell>
        </row>
        <row r="22732">
          <cell r="A22732" t="str">
            <v>L23914</v>
          </cell>
          <cell r="I22732">
            <v>600000</v>
          </cell>
        </row>
        <row r="22733">
          <cell r="A22733" t="str">
            <v>L23915</v>
          </cell>
          <cell r="I22733">
            <v>219000</v>
          </cell>
        </row>
        <row r="22734">
          <cell r="A22734" t="str">
            <v>L23920</v>
          </cell>
          <cell r="I22734">
            <v>459572</v>
          </cell>
        </row>
        <row r="22735">
          <cell r="A22735" t="str">
            <v>L23923</v>
          </cell>
          <cell r="I22735">
            <v>37000</v>
          </cell>
        </row>
        <row r="22736">
          <cell r="A22736" t="str">
            <v>L23924</v>
          </cell>
          <cell r="I22736">
            <v>0</v>
          </cell>
        </row>
        <row r="22737">
          <cell r="A22737" t="str">
            <v>L23925</v>
          </cell>
          <cell r="I22737">
            <v>0</v>
          </cell>
        </row>
        <row r="22738">
          <cell r="A22738" t="str">
            <v>L23926</v>
          </cell>
          <cell r="I22738">
            <v>0</v>
          </cell>
        </row>
        <row r="22739">
          <cell r="A22739" t="str">
            <v>L23934</v>
          </cell>
          <cell r="I22739">
            <v>250000</v>
          </cell>
        </row>
        <row r="22740">
          <cell r="A22740" t="str">
            <v>L23935</v>
          </cell>
          <cell r="I22740">
            <v>0</v>
          </cell>
        </row>
        <row r="22741">
          <cell r="A22741" t="str">
            <v>L23938</v>
          </cell>
          <cell r="I22741">
            <v>690691</v>
          </cell>
        </row>
        <row r="22742">
          <cell r="A22742" t="str">
            <v>L23939</v>
          </cell>
          <cell r="I22742">
            <v>0</v>
          </cell>
        </row>
        <row r="22743">
          <cell r="A22743" t="str">
            <v>L23940</v>
          </cell>
          <cell r="I22743">
            <v>30000000</v>
          </cell>
        </row>
        <row r="22744">
          <cell r="A22744" t="str">
            <v>L23943</v>
          </cell>
          <cell r="I22744">
            <v>0</v>
          </cell>
        </row>
        <row r="22745">
          <cell r="A22745" t="str">
            <v>L23944</v>
          </cell>
          <cell r="I22745">
            <v>1107575</v>
          </cell>
        </row>
        <row r="22746">
          <cell r="A22746" t="str">
            <v>L23945</v>
          </cell>
          <cell r="I22746">
            <v>0</v>
          </cell>
        </row>
        <row r="22747">
          <cell r="A22747" t="str">
            <v>L23946</v>
          </cell>
          <cell r="I22747">
            <v>0</v>
          </cell>
        </row>
        <row r="22748">
          <cell r="A22748" t="str">
            <v>L23947</v>
          </cell>
          <cell r="I22748">
            <v>0</v>
          </cell>
        </row>
        <row r="22749">
          <cell r="A22749" t="str">
            <v>L23948</v>
          </cell>
          <cell r="I22749">
            <v>672800</v>
          </cell>
        </row>
        <row r="22750">
          <cell r="A22750" t="str">
            <v>L23949</v>
          </cell>
          <cell r="I22750">
            <v>0</v>
          </cell>
        </row>
        <row r="22751">
          <cell r="A22751" t="str">
            <v>L23950</v>
          </cell>
          <cell r="I22751">
            <v>0</v>
          </cell>
        </row>
        <row r="22752">
          <cell r="A22752" t="str">
            <v>L23951</v>
          </cell>
          <cell r="I22752">
            <v>0</v>
          </cell>
        </row>
        <row r="22753">
          <cell r="A22753" t="str">
            <v>L23952</v>
          </cell>
          <cell r="I22753">
            <v>350000</v>
          </cell>
        </row>
        <row r="22754">
          <cell r="A22754" t="str">
            <v>L23953</v>
          </cell>
          <cell r="I22754">
            <v>0</v>
          </cell>
        </row>
        <row r="22755">
          <cell r="A22755" t="str">
            <v>L23954</v>
          </cell>
          <cell r="I22755">
            <v>0</v>
          </cell>
        </row>
        <row r="22756">
          <cell r="A22756" t="str">
            <v>L23955</v>
          </cell>
          <cell r="I22756">
            <v>60000</v>
          </cell>
        </row>
        <row r="22757">
          <cell r="A22757" t="str">
            <v>L23958</v>
          </cell>
          <cell r="I22757">
            <v>0</v>
          </cell>
        </row>
        <row r="22758">
          <cell r="A22758" t="str">
            <v>L23962</v>
          </cell>
          <cell r="I22758">
            <v>4450000</v>
          </cell>
        </row>
        <row r="22759">
          <cell r="A22759" t="str">
            <v>L23963</v>
          </cell>
          <cell r="I22759">
            <v>388800</v>
          </cell>
        </row>
        <row r="22760">
          <cell r="A22760" t="str">
            <v>L23965</v>
          </cell>
          <cell r="I22760">
            <v>0</v>
          </cell>
        </row>
        <row r="22761">
          <cell r="A22761" t="str">
            <v>L23966</v>
          </cell>
          <cell r="I22761">
            <v>0</v>
          </cell>
        </row>
        <row r="22762">
          <cell r="A22762" t="str">
            <v>L23968</v>
          </cell>
          <cell r="I22762">
            <v>40000</v>
          </cell>
        </row>
        <row r="22763">
          <cell r="A22763" t="str">
            <v>L23969</v>
          </cell>
          <cell r="I22763">
            <v>0</v>
          </cell>
        </row>
        <row r="22764">
          <cell r="A22764" t="str">
            <v>L23970</v>
          </cell>
          <cell r="I22764">
            <v>0</v>
          </cell>
        </row>
        <row r="22765">
          <cell r="A22765" t="str">
            <v>L23974</v>
          </cell>
          <cell r="I22765">
            <v>600000</v>
          </cell>
        </row>
        <row r="22766">
          <cell r="A22766" t="str">
            <v>L23975</v>
          </cell>
          <cell r="I22766">
            <v>70000</v>
          </cell>
        </row>
        <row r="22767">
          <cell r="A22767" t="str">
            <v>L23978</v>
          </cell>
          <cell r="I22767">
            <v>20002</v>
          </cell>
        </row>
        <row r="22768">
          <cell r="A22768" t="str">
            <v>L23981</v>
          </cell>
          <cell r="I22768">
            <v>25000</v>
          </cell>
        </row>
        <row r="22769">
          <cell r="A22769" t="str">
            <v>L23982</v>
          </cell>
          <cell r="I22769">
            <v>200000</v>
          </cell>
        </row>
        <row r="22770">
          <cell r="A22770" t="str">
            <v>L23983</v>
          </cell>
          <cell r="I22770">
            <v>70000</v>
          </cell>
        </row>
        <row r="22771">
          <cell r="A22771" t="str">
            <v>L23986</v>
          </cell>
          <cell r="I22771">
            <v>0</v>
          </cell>
        </row>
        <row r="22772">
          <cell r="A22772" t="str">
            <v>L23987</v>
          </cell>
          <cell r="I22772">
            <v>0</v>
          </cell>
        </row>
        <row r="22773">
          <cell r="A22773" t="str">
            <v>L23988</v>
          </cell>
          <cell r="I22773">
            <v>23000</v>
          </cell>
        </row>
        <row r="22774">
          <cell r="A22774" t="str">
            <v>L23989</v>
          </cell>
          <cell r="I22774">
            <v>255000</v>
          </cell>
        </row>
        <row r="22775">
          <cell r="A22775" t="str">
            <v>L23990</v>
          </cell>
          <cell r="I22775">
            <v>0</v>
          </cell>
        </row>
        <row r="22776">
          <cell r="A22776" t="str">
            <v>L23994</v>
          </cell>
          <cell r="I22776">
            <v>120000</v>
          </cell>
        </row>
        <row r="22777">
          <cell r="A22777" t="str">
            <v>L23995</v>
          </cell>
          <cell r="I22777">
            <v>949747</v>
          </cell>
        </row>
        <row r="22778">
          <cell r="A22778" t="str">
            <v>L23996</v>
          </cell>
          <cell r="I22778">
            <v>489086</v>
          </cell>
        </row>
        <row r="22779">
          <cell r="A22779" t="str">
            <v>L23998</v>
          </cell>
          <cell r="I22779">
            <v>1670415</v>
          </cell>
        </row>
        <row r="22780">
          <cell r="A22780" t="str">
            <v>L23999</v>
          </cell>
          <cell r="I22780">
            <v>0</v>
          </cell>
        </row>
        <row r="22781">
          <cell r="A22781" t="str">
            <v>L24001</v>
          </cell>
          <cell r="I22781">
            <v>70541</v>
          </cell>
        </row>
        <row r="22782">
          <cell r="A22782" t="str">
            <v>L24004</v>
          </cell>
          <cell r="I22782">
            <v>97295</v>
          </cell>
        </row>
        <row r="22783">
          <cell r="A22783" t="str">
            <v>L24006</v>
          </cell>
          <cell r="I22783">
            <v>0</v>
          </cell>
        </row>
        <row r="22784">
          <cell r="A22784" t="str">
            <v>L24007</v>
          </cell>
          <cell r="I22784">
            <v>70000</v>
          </cell>
        </row>
        <row r="22785">
          <cell r="A22785" t="str">
            <v>L24009</v>
          </cell>
          <cell r="I22785">
            <v>411896</v>
          </cell>
        </row>
        <row r="22786">
          <cell r="A22786" t="str">
            <v>L24011</v>
          </cell>
          <cell r="I22786">
            <v>666122</v>
          </cell>
        </row>
        <row r="22787">
          <cell r="A22787" t="str">
            <v>L24012</v>
          </cell>
          <cell r="I22787">
            <v>0</v>
          </cell>
        </row>
        <row r="22788">
          <cell r="A22788" t="str">
            <v>L24015</v>
          </cell>
          <cell r="I22788">
            <v>537600</v>
          </cell>
        </row>
        <row r="22789">
          <cell r="A22789" t="str">
            <v>L24016</v>
          </cell>
          <cell r="I22789">
            <v>367354</v>
          </cell>
        </row>
        <row r="22790">
          <cell r="A22790" t="str">
            <v>L24019</v>
          </cell>
          <cell r="I22790">
            <v>719158</v>
          </cell>
        </row>
        <row r="22791">
          <cell r="A22791" t="str">
            <v>L24020</v>
          </cell>
          <cell r="I22791">
            <v>0</v>
          </cell>
        </row>
        <row r="22792">
          <cell r="A22792" t="str">
            <v>L24021</v>
          </cell>
          <cell r="I22792">
            <v>150000</v>
          </cell>
        </row>
        <row r="22793">
          <cell r="A22793" t="str">
            <v>L24022</v>
          </cell>
          <cell r="I22793">
            <v>374469</v>
          </cell>
        </row>
        <row r="22794">
          <cell r="A22794" t="str">
            <v>L24024</v>
          </cell>
          <cell r="I22794">
            <v>0</v>
          </cell>
        </row>
        <row r="22795">
          <cell r="A22795" t="str">
            <v>L24025</v>
          </cell>
          <cell r="I22795">
            <v>50000</v>
          </cell>
        </row>
        <row r="22796">
          <cell r="A22796" t="str">
            <v>L24028</v>
          </cell>
          <cell r="I22796">
            <v>0</v>
          </cell>
        </row>
        <row r="22797">
          <cell r="A22797" t="str">
            <v>L24029</v>
          </cell>
          <cell r="I22797">
            <v>858000</v>
          </cell>
        </row>
        <row r="22798">
          <cell r="A22798" t="str">
            <v>L24031</v>
          </cell>
          <cell r="I22798">
            <v>0</v>
          </cell>
        </row>
        <row r="22799">
          <cell r="A22799" t="str">
            <v>L24032</v>
          </cell>
          <cell r="I22799">
            <v>153948</v>
          </cell>
        </row>
        <row r="22800">
          <cell r="A22800" t="str">
            <v>L24034</v>
          </cell>
          <cell r="I22800">
            <v>0</v>
          </cell>
        </row>
        <row r="22801">
          <cell r="A22801" t="str">
            <v>L24036</v>
          </cell>
          <cell r="I22801">
            <v>40000</v>
          </cell>
        </row>
        <row r="22802">
          <cell r="A22802" t="str">
            <v>L24038</v>
          </cell>
          <cell r="I22802">
            <v>0</v>
          </cell>
        </row>
        <row r="22803">
          <cell r="A22803" t="str">
            <v>L24039</v>
          </cell>
          <cell r="I22803">
            <v>250000</v>
          </cell>
        </row>
        <row r="22804">
          <cell r="A22804" t="str">
            <v>L24040</v>
          </cell>
          <cell r="I22804">
            <v>150000</v>
          </cell>
        </row>
        <row r="22805">
          <cell r="A22805" t="str">
            <v>L24043</v>
          </cell>
          <cell r="I22805">
            <v>0</v>
          </cell>
        </row>
        <row r="22806">
          <cell r="A22806" t="str">
            <v>L24044</v>
          </cell>
          <cell r="I22806">
            <v>60000</v>
          </cell>
        </row>
        <row r="22807">
          <cell r="A22807" t="str">
            <v>L24045</v>
          </cell>
          <cell r="I22807">
            <v>0</v>
          </cell>
        </row>
        <row r="22808">
          <cell r="A22808" t="str">
            <v>L24047</v>
          </cell>
          <cell r="I22808">
            <v>1000000</v>
          </cell>
        </row>
        <row r="22809">
          <cell r="A22809" t="str">
            <v>L24048</v>
          </cell>
          <cell r="I22809">
            <v>0</v>
          </cell>
        </row>
        <row r="22810">
          <cell r="A22810" t="str">
            <v>L24049</v>
          </cell>
          <cell r="I22810">
            <v>426328</v>
          </cell>
        </row>
        <row r="22811">
          <cell r="A22811" t="str">
            <v>L24052</v>
          </cell>
          <cell r="I22811">
            <v>0</v>
          </cell>
        </row>
        <row r="22812">
          <cell r="A22812" t="str">
            <v>L24054</v>
          </cell>
          <cell r="I22812">
            <v>719488</v>
          </cell>
        </row>
        <row r="22813">
          <cell r="A22813" t="str">
            <v>L24055</v>
          </cell>
          <cell r="I22813">
            <v>78292</v>
          </cell>
        </row>
        <row r="22814">
          <cell r="A22814" t="str">
            <v>L24056</v>
          </cell>
          <cell r="I22814">
            <v>78292</v>
          </cell>
        </row>
        <row r="22815">
          <cell r="A22815" t="str">
            <v>L24057</v>
          </cell>
          <cell r="I22815">
            <v>500000</v>
          </cell>
        </row>
        <row r="22816">
          <cell r="A22816" t="str">
            <v>L24058</v>
          </cell>
          <cell r="I22816">
            <v>0</v>
          </cell>
        </row>
        <row r="22817">
          <cell r="A22817" t="str">
            <v>L24059</v>
          </cell>
          <cell r="I22817">
            <v>135000</v>
          </cell>
        </row>
        <row r="22818">
          <cell r="A22818" t="str">
            <v>L24060</v>
          </cell>
          <cell r="I22818">
            <v>503562</v>
          </cell>
        </row>
        <row r="22819">
          <cell r="A22819" t="str">
            <v>L24061</v>
          </cell>
          <cell r="I22819">
            <v>673990</v>
          </cell>
        </row>
        <row r="22820">
          <cell r="A22820" t="str">
            <v>L24062</v>
          </cell>
          <cell r="I22820">
            <v>0</v>
          </cell>
        </row>
        <row r="22821">
          <cell r="A22821" t="str">
            <v>L24063</v>
          </cell>
          <cell r="I22821">
            <v>0</v>
          </cell>
        </row>
        <row r="22822">
          <cell r="A22822" t="str">
            <v>L24064</v>
          </cell>
          <cell r="I22822">
            <v>0</v>
          </cell>
        </row>
        <row r="22823">
          <cell r="A22823" t="str">
            <v>L24065</v>
          </cell>
          <cell r="I22823">
            <v>135000</v>
          </cell>
        </row>
        <row r="22824">
          <cell r="A22824" t="str">
            <v>L24066</v>
          </cell>
          <cell r="I22824">
            <v>200000</v>
          </cell>
        </row>
        <row r="22825">
          <cell r="A22825" t="str">
            <v>L24067</v>
          </cell>
          <cell r="I22825">
            <v>40000</v>
          </cell>
        </row>
        <row r="22826">
          <cell r="A22826" t="str">
            <v>L24068</v>
          </cell>
          <cell r="I22826">
            <v>0</v>
          </cell>
        </row>
        <row r="22827">
          <cell r="A22827" t="str">
            <v>L24069</v>
          </cell>
          <cell r="I22827">
            <v>235720</v>
          </cell>
        </row>
        <row r="22828">
          <cell r="A22828" t="str">
            <v>L24071</v>
          </cell>
          <cell r="I22828">
            <v>0</v>
          </cell>
        </row>
        <row r="22829">
          <cell r="A22829" t="str">
            <v>L24072</v>
          </cell>
          <cell r="I22829">
            <v>50000</v>
          </cell>
        </row>
        <row r="22830">
          <cell r="A22830" t="str">
            <v>L24076</v>
          </cell>
          <cell r="I22830">
            <v>2134401</v>
          </cell>
        </row>
        <row r="22831">
          <cell r="A22831" t="str">
            <v>L24077</v>
          </cell>
          <cell r="I22831">
            <v>500000</v>
          </cell>
        </row>
        <row r="22832">
          <cell r="A22832" t="str">
            <v>L24079</v>
          </cell>
          <cell r="I22832">
            <v>540000</v>
          </cell>
        </row>
        <row r="22833">
          <cell r="A22833" t="str">
            <v>L24081</v>
          </cell>
          <cell r="I22833">
            <v>317992</v>
          </cell>
        </row>
        <row r="22834">
          <cell r="A22834" t="str">
            <v>L24087</v>
          </cell>
          <cell r="I22834">
            <v>350000</v>
          </cell>
        </row>
        <row r="22835">
          <cell r="A22835" t="str">
            <v>L24088</v>
          </cell>
          <cell r="I22835">
            <v>33250</v>
          </cell>
        </row>
        <row r="22836">
          <cell r="A22836" t="str">
            <v>L24091</v>
          </cell>
          <cell r="I22836">
            <v>0</v>
          </cell>
        </row>
        <row r="22837">
          <cell r="A22837" t="str">
            <v>L24092</v>
          </cell>
          <cell r="I22837">
            <v>0</v>
          </cell>
        </row>
        <row r="22838">
          <cell r="A22838" t="str">
            <v>L24093</v>
          </cell>
          <cell r="I22838">
            <v>0</v>
          </cell>
        </row>
        <row r="22839">
          <cell r="A22839" t="str">
            <v>L24094</v>
          </cell>
          <cell r="I22839">
            <v>150000</v>
          </cell>
        </row>
        <row r="22840">
          <cell r="A22840" t="str">
            <v>L24095</v>
          </cell>
          <cell r="I22840">
            <v>300000</v>
          </cell>
        </row>
        <row r="22841">
          <cell r="A22841" t="str">
            <v>L24096</v>
          </cell>
          <cell r="I22841">
            <v>0</v>
          </cell>
        </row>
        <row r="22842">
          <cell r="A22842" t="str">
            <v>L24099</v>
          </cell>
          <cell r="I22842">
            <v>0</v>
          </cell>
        </row>
        <row r="22843">
          <cell r="A22843" t="str">
            <v>L24102</v>
          </cell>
          <cell r="I22843">
            <v>0</v>
          </cell>
        </row>
        <row r="22844">
          <cell r="A22844" t="str">
            <v>L24104</v>
          </cell>
          <cell r="I22844">
            <v>70000</v>
          </cell>
        </row>
        <row r="22845">
          <cell r="A22845" t="str">
            <v>L24105</v>
          </cell>
          <cell r="I22845">
            <v>0</v>
          </cell>
        </row>
        <row r="22846">
          <cell r="A22846" t="str">
            <v>L24107</v>
          </cell>
          <cell r="I22846">
            <v>592339</v>
          </cell>
        </row>
        <row r="22847">
          <cell r="A22847" t="str">
            <v>L24108</v>
          </cell>
          <cell r="I22847">
            <v>0</v>
          </cell>
        </row>
        <row r="22848">
          <cell r="A22848" t="str">
            <v>L24109</v>
          </cell>
          <cell r="I22848">
            <v>0</v>
          </cell>
        </row>
        <row r="22849">
          <cell r="A22849" t="str">
            <v>L24110</v>
          </cell>
          <cell r="I22849">
            <v>2000000</v>
          </cell>
        </row>
        <row r="22850">
          <cell r="A22850" t="str">
            <v>L24114</v>
          </cell>
          <cell r="I22850">
            <v>0</v>
          </cell>
        </row>
        <row r="22851">
          <cell r="A22851" t="str">
            <v>L24115</v>
          </cell>
          <cell r="I22851">
            <v>774717</v>
          </cell>
        </row>
        <row r="22852">
          <cell r="A22852" t="str">
            <v>L24120</v>
          </cell>
          <cell r="I22852">
            <v>517000</v>
          </cell>
        </row>
        <row r="22853">
          <cell r="A22853" t="str">
            <v>L24121</v>
          </cell>
          <cell r="I22853">
            <v>373330</v>
          </cell>
        </row>
        <row r="22854">
          <cell r="A22854" t="str">
            <v>L24123</v>
          </cell>
          <cell r="I22854">
            <v>335510</v>
          </cell>
        </row>
        <row r="22855">
          <cell r="A22855" t="str">
            <v>L24126</v>
          </cell>
          <cell r="I22855">
            <v>0</v>
          </cell>
        </row>
        <row r="22856">
          <cell r="A22856" t="str">
            <v>L24127</v>
          </cell>
          <cell r="I22856">
            <v>500000</v>
          </cell>
        </row>
        <row r="22857">
          <cell r="A22857" t="str">
            <v>L24130</v>
          </cell>
          <cell r="I22857">
            <v>733000</v>
          </cell>
        </row>
        <row r="22858">
          <cell r="A22858" t="str">
            <v>L24133</v>
          </cell>
          <cell r="I22858">
            <v>0</v>
          </cell>
        </row>
        <row r="22859">
          <cell r="A22859" t="str">
            <v>L24134</v>
          </cell>
          <cell r="I22859">
            <v>460545</v>
          </cell>
        </row>
        <row r="22860">
          <cell r="A22860" t="str">
            <v>L24135</v>
          </cell>
          <cell r="I22860">
            <v>900000</v>
          </cell>
        </row>
        <row r="22861">
          <cell r="A22861" t="str">
            <v>L24136</v>
          </cell>
          <cell r="I22861">
            <v>250000</v>
          </cell>
        </row>
        <row r="22862">
          <cell r="A22862" t="str">
            <v>L24137</v>
          </cell>
          <cell r="I22862">
            <v>400000</v>
          </cell>
        </row>
        <row r="22863">
          <cell r="A22863" t="str">
            <v>L24139</v>
          </cell>
          <cell r="I22863">
            <v>1500000</v>
          </cell>
        </row>
        <row r="22864">
          <cell r="A22864" t="str">
            <v>L24140</v>
          </cell>
          <cell r="I22864">
            <v>30000</v>
          </cell>
        </row>
        <row r="22865">
          <cell r="A22865" t="str">
            <v>L24142</v>
          </cell>
          <cell r="I22865">
            <v>0</v>
          </cell>
        </row>
        <row r="22866">
          <cell r="A22866" t="str">
            <v>L24145</v>
          </cell>
          <cell r="I22866">
            <v>0</v>
          </cell>
        </row>
        <row r="22867">
          <cell r="A22867" t="str">
            <v>L24147</v>
          </cell>
          <cell r="I22867">
            <v>50000</v>
          </cell>
        </row>
        <row r="22868">
          <cell r="A22868" t="str">
            <v>L24148</v>
          </cell>
          <cell r="I22868">
            <v>20000</v>
          </cell>
        </row>
        <row r="22869">
          <cell r="A22869" t="str">
            <v>L24149</v>
          </cell>
          <cell r="I22869">
            <v>216000</v>
          </cell>
        </row>
        <row r="22870">
          <cell r="A22870" t="str">
            <v>L24150</v>
          </cell>
          <cell r="I22870">
            <v>0</v>
          </cell>
        </row>
        <row r="22871">
          <cell r="A22871" t="str">
            <v>L24153</v>
          </cell>
          <cell r="I22871">
            <v>0</v>
          </cell>
        </row>
        <row r="22872">
          <cell r="A22872" t="str">
            <v>L24155</v>
          </cell>
          <cell r="I22872">
            <v>250000</v>
          </cell>
        </row>
        <row r="22873">
          <cell r="A22873" t="str">
            <v>L24157</v>
          </cell>
          <cell r="I22873">
            <v>167093</v>
          </cell>
        </row>
        <row r="22874">
          <cell r="A22874" t="str">
            <v>L24158</v>
          </cell>
          <cell r="I22874">
            <v>508545</v>
          </cell>
        </row>
        <row r="22875">
          <cell r="A22875" t="str">
            <v>L24159</v>
          </cell>
          <cell r="I22875">
            <v>0</v>
          </cell>
        </row>
        <row r="22876">
          <cell r="A22876" t="str">
            <v>L24161</v>
          </cell>
          <cell r="I22876">
            <v>700000</v>
          </cell>
        </row>
        <row r="22877">
          <cell r="A22877" t="str">
            <v>L24165</v>
          </cell>
          <cell r="I22877">
            <v>0</v>
          </cell>
        </row>
        <row r="22878">
          <cell r="A22878" t="str">
            <v>L24167</v>
          </cell>
          <cell r="I22878">
            <v>12190</v>
          </cell>
        </row>
        <row r="22879">
          <cell r="A22879" t="str">
            <v>L24168</v>
          </cell>
          <cell r="I22879">
            <v>700000</v>
          </cell>
        </row>
        <row r="22880">
          <cell r="A22880" t="str">
            <v>L24171</v>
          </cell>
          <cell r="I22880">
            <v>0</v>
          </cell>
        </row>
        <row r="22881">
          <cell r="A22881" t="str">
            <v>L24172</v>
          </cell>
          <cell r="I22881">
            <v>0</v>
          </cell>
        </row>
        <row r="22882">
          <cell r="A22882" t="str">
            <v>L24175</v>
          </cell>
          <cell r="I22882">
            <v>0</v>
          </cell>
        </row>
        <row r="22883">
          <cell r="A22883" t="str">
            <v>L24176</v>
          </cell>
          <cell r="I22883">
            <v>377075</v>
          </cell>
        </row>
        <row r="22884">
          <cell r="A22884" t="str">
            <v>L24177</v>
          </cell>
          <cell r="I22884">
            <v>25000</v>
          </cell>
        </row>
        <row r="22885">
          <cell r="A22885" t="str">
            <v>L24179</v>
          </cell>
          <cell r="I22885">
            <v>1400000</v>
          </cell>
        </row>
        <row r="22886">
          <cell r="A22886" t="str">
            <v>L24180</v>
          </cell>
          <cell r="I22886">
            <v>0</v>
          </cell>
        </row>
        <row r="22887">
          <cell r="A22887" t="str">
            <v>L24181</v>
          </cell>
          <cell r="I22887">
            <v>0</v>
          </cell>
        </row>
        <row r="22888">
          <cell r="A22888" t="str">
            <v>L24182</v>
          </cell>
          <cell r="I22888">
            <v>0</v>
          </cell>
        </row>
        <row r="22889">
          <cell r="A22889" t="str">
            <v>L24183</v>
          </cell>
          <cell r="I22889">
            <v>460770</v>
          </cell>
        </row>
        <row r="22890">
          <cell r="A22890" t="str">
            <v>L24184</v>
          </cell>
          <cell r="I22890">
            <v>0</v>
          </cell>
        </row>
        <row r="22891">
          <cell r="A22891" t="str">
            <v>L24185</v>
          </cell>
          <cell r="I22891">
            <v>0</v>
          </cell>
        </row>
        <row r="22892">
          <cell r="A22892" t="str">
            <v>L24186</v>
          </cell>
          <cell r="I22892">
            <v>0</v>
          </cell>
        </row>
        <row r="22893">
          <cell r="A22893" t="str">
            <v>L24187</v>
          </cell>
          <cell r="I22893">
            <v>1436240</v>
          </cell>
        </row>
        <row r="22894">
          <cell r="A22894" t="str">
            <v>L24188</v>
          </cell>
          <cell r="I22894">
            <v>33163</v>
          </cell>
        </row>
        <row r="22895">
          <cell r="A22895" t="str">
            <v>L24190</v>
          </cell>
          <cell r="I22895">
            <v>100000</v>
          </cell>
        </row>
        <row r="22896">
          <cell r="A22896" t="str">
            <v>L24191</v>
          </cell>
          <cell r="I22896">
            <v>279000</v>
          </cell>
        </row>
        <row r="22897">
          <cell r="A22897" t="str">
            <v>L24193</v>
          </cell>
          <cell r="I22897">
            <v>0</v>
          </cell>
        </row>
        <row r="22898">
          <cell r="A22898" t="str">
            <v>L24194</v>
          </cell>
          <cell r="I22898">
            <v>25000</v>
          </cell>
        </row>
        <row r="22899">
          <cell r="A22899" t="str">
            <v>L24195</v>
          </cell>
          <cell r="I22899">
            <v>0</v>
          </cell>
        </row>
        <row r="22900">
          <cell r="A22900" t="str">
            <v>L24196</v>
          </cell>
          <cell r="I22900">
            <v>0</v>
          </cell>
        </row>
        <row r="22901">
          <cell r="A22901" t="str">
            <v>L24197</v>
          </cell>
          <cell r="I22901">
            <v>544945</v>
          </cell>
        </row>
        <row r="22902">
          <cell r="A22902" t="str">
            <v>L24198</v>
          </cell>
          <cell r="I22902">
            <v>0</v>
          </cell>
        </row>
        <row r="22903">
          <cell r="A22903" t="str">
            <v>L24200</v>
          </cell>
          <cell r="I22903">
            <v>40000</v>
          </cell>
        </row>
        <row r="22904">
          <cell r="A22904" t="str">
            <v>L24201</v>
          </cell>
          <cell r="I22904">
            <v>0</v>
          </cell>
        </row>
        <row r="22905">
          <cell r="A22905" t="str">
            <v>L24202</v>
          </cell>
          <cell r="I22905">
            <v>0</v>
          </cell>
        </row>
        <row r="22906">
          <cell r="A22906" t="str">
            <v>L24203</v>
          </cell>
          <cell r="I22906">
            <v>531895</v>
          </cell>
        </row>
        <row r="22907">
          <cell r="A22907" t="str">
            <v>L24205</v>
          </cell>
          <cell r="I22907">
            <v>10680534</v>
          </cell>
        </row>
        <row r="22908">
          <cell r="A22908" t="str">
            <v>L24206</v>
          </cell>
          <cell r="I22908">
            <v>1668254</v>
          </cell>
        </row>
        <row r="22909">
          <cell r="A22909" t="str">
            <v>L24207</v>
          </cell>
          <cell r="I22909">
            <v>51892</v>
          </cell>
        </row>
        <row r="22910">
          <cell r="A22910" t="str">
            <v>L24208</v>
          </cell>
          <cell r="I22910">
            <v>507452</v>
          </cell>
        </row>
        <row r="22911">
          <cell r="A22911" t="str">
            <v>L24209</v>
          </cell>
          <cell r="I22911">
            <v>144650</v>
          </cell>
        </row>
        <row r="22912">
          <cell r="A22912" t="str">
            <v>L24211</v>
          </cell>
          <cell r="I22912">
            <v>4000000</v>
          </cell>
        </row>
        <row r="22913">
          <cell r="A22913" t="str">
            <v>L24212</v>
          </cell>
          <cell r="I22913">
            <v>0</v>
          </cell>
        </row>
        <row r="22914">
          <cell r="A22914" t="str">
            <v>L24214</v>
          </cell>
          <cell r="I22914">
            <v>0</v>
          </cell>
        </row>
        <row r="22915">
          <cell r="A22915" t="str">
            <v>L24215</v>
          </cell>
          <cell r="I22915">
            <v>520000</v>
          </cell>
        </row>
        <row r="22916">
          <cell r="A22916" t="str">
            <v>L24216</v>
          </cell>
          <cell r="I22916">
            <v>0</v>
          </cell>
        </row>
        <row r="22917">
          <cell r="A22917" t="str">
            <v>L24219</v>
          </cell>
          <cell r="I22917">
            <v>0</v>
          </cell>
        </row>
        <row r="22918">
          <cell r="A22918" t="str">
            <v>L24220</v>
          </cell>
          <cell r="I22918">
            <v>204000</v>
          </cell>
        </row>
        <row r="22919">
          <cell r="A22919" t="str">
            <v>L24221</v>
          </cell>
          <cell r="I22919">
            <v>248292</v>
          </cell>
        </row>
        <row r="22920">
          <cell r="A22920" t="str">
            <v>L24225</v>
          </cell>
          <cell r="I22920">
            <v>300000</v>
          </cell>
        </row>
        <row r="22921">
          <cell r="A22921" t="str">
            <v>L24226</v>
          </cell>
          <cell r="I22921">
            <v>313130</v>
          </cell>
        </row>
        <row r="22922">
          <cell r="A22922" t="str">
            <v>L24227</v>
          </cell>
          <cell r="I22922">
            <v>106055</v>
          </cell>
        </row>
        <row r="22923">
          <cell r="A22923" t="str">
            <v>L24228</v>
          </cell>
          <cell r="I22923">
            <v>50000000</v>
          </cell>
        </row>
        <row r="22924">
          <cell r="A22924" t="str">
            <v>L24229</v>
          </cell>
          <cell r="I22924">
            <v>150000</v>
          </cell>
        </row>
        <row r="22925">
          <cell r="A22925" t="str">
            <v>L24230</v>
          </cell>
          <cell r="I22925">
            <v>0</v>
          </cell>
        </row>
        <row r="22926">
          <cell r="A22926" t="str">
            <v>L24231</v>
          </cell>
          <cell r="I22926">
            <v>110000</v>
          </cell>
        </row>
        <row r="22927">
          <cell r="A22927" t="str">
            <v>L24232</v>
          </cell>
          <cell r="I22927">
            <v>0</v>
          </cell>
        </row>
        <row r="22928">
          <cell r="A22928" t="str">
            <v>L24235</v>
          </cell>
          <cell r="I22928">
            <v>164109</v>
          </cell>
        </row>
        <row r="22929">
          <cell r="A22929" t="str">
            <v>L24236</v>
          </cell>
          <cell r="I22929">
            <v>0</v>
          </cell>
        </row>
        <row r="22930">
          <cell r="A22930" t="str">
            <v>L24237</v>
          </cell>
          <cell r="I22930">
            <v>0</v>
          </cell>
        </row>
        <row r="22931">
          <cell r="A22931" t="str">
            <v>L24238</v>
          </cell>
          <cell r="I22931">
            <v>0</v>
          </cell>
        </row>
        <row r="22932">
          <cell r="A22932" t="str">
            <v>L24239</v>
          </cell>
          <cell r="I22932">
            <v>0</v>
          </cell>
        </row>
        <row r="22933">
          <cell r="A22933" t="str">
            <v>L24240</v>
          </cell>
          <cell r="I22933">
            <v>0</v>
          </cell>
        </row>
        <row r="22934">
          <cell r="A22934" t="str">
            <v>L24241</v>
          </cell>
          <cell r="I22934">
            <v>0</v>
          </cell>
        </row>
        <row r="22935">
          <cell r="A22935" t="str">
            <v>L24242</v>
          </cell>
          <cell r="I22935">
            <v>15000</v>
          </cell>
        </row>
        <row r="22936">
          <cell r="A22936" t="str">
            <v>L24243</v>
          </cell>
          <cell r="I22936">
            <v>324327</v>
          </cell>
        </row>
        <row r="22937">
          <cell r="A22937" t="str">
            <v>L24245</v>
          </cell>
          <cell r="I22937">
            <v>100000</v>
          </cell>
        </row>
        <row r="22938">
          <cell r="A22938" t="str">
            <v>L24246</v>
          </cell>
          <cell r="I22938">
            <v>0</v>
          </cell>
        </row>
        <row r="22939">
          <cell r="A22939" t="str">
            <v>L24249</v>
          </cell>
          <cell r="I22939">
            <v>222684</v>
          </cell>
        </row>
        <row r="22940">
          <cell r="A22940" t="str">
            <v>L24251</v>
          </cell>
          <cell r="I22940">
            <v>43200</v>
          </cell>
        </row>
        <row r="22941">
          <cell r="A22941" t="str">
            <v>L24252</v>
          </cell>
          <cell r="I22941">
            <v>0</v>
          </cell>
        </row>
        <row r="22942">
          <cell r="A22942" t="str">
            <v>L24253</v>
          </cell>
          <cell r="I22942">
            <v>248663</v>
          </cell>
        </row>
        <row r="22943">
          <cell r="A22943" t="str">
            <v>L24254</v>
          </cell>
          <cell r="I22943">
            <v>379460</v>
          </cell>
        </row>
        <row r="22944">
          <cell r="A22944" t="str">
            <v>L24255</v>
          </cell>
          <cell r="I22944">
            <v>682515</v>
          </cell>
        </row>
        <row r="22945">
          <cell r="A22945" t="str">
            <v>L24256</v>
          </cell>
          <cell r="I22945">
            <v>0</v>
          </cell>
        </row>
        <row r="22946">
          <cell r="A22946" t="str">
            <v>L24257</v>
          </cell>
          <cell r="I22946">
            <v>381346</v>
          </cell>
        </row>
        <row r="22947">
          <cell r="A22947" t="str">
            <v>L24258</v>
          </cell>
          <cell r="I22947">
            <v>0</v>
          </cell>
        </row>
        <row r="22948">
          <cell r="A22948" t="str">
            <v>L24259</v>
          </cell>
          <cell r="I22948">
            <v>35000</v>
          </cell>
        </row>
        <row r="22949">
          <cell r="A22949" t="str">
            <v>L24261</v>
          </cell>
          <cell r="I22949">
            <v>568994</v>
          </cell>
        </row>
        <row r="22950">
          <cell r="A22950" t="str">
            <v>L24265</v>
          </cell>
          <cell r="I22950">
            <v>0</v>
          </cell>
        </row>
        <row r="22951">
          <cell r="A22951" t="str">
            <v>L24266</v>
          </cell>
          <cell r="I22951">
            <v>197483</v>
          </cell>
        </row>
        <row r="22952">
          <cell r="A22952" t="str">
            <v>L24267</v>
          </cell>
          <cell r="I22952">
            <v>326974</v>
          </cell>
        </row>
        <row r="22953">
          <cell r="A22953" t="str">
            <v>L24268</v>
          </cell>
          <cell r="I22953">
            <v>0</v>
          </cell>
        </row>
        <row r="22954">
          <cell r="A22954" t="str">
            <v>L24271</v>
          </cell>
          <cell r="I22954">
            <v>81536</v>
          </cell>
        </row>
        <row r="22955">
          <cell r="A22955" t="str">
            <v>L24272</v>
          </cell>
          <cell r="I22955">
            <v>592785</v>
          </cell>
        </row>
        <row r="22956">
          <cell r="A22956" t="str">
            <v>L24274</v>
          </cell>
          <cell r="I22956">
            <v>461364</v>
          </cell>
        </row>
        <row r="22957">
          <cell r="A22957" t="str">
            <v>L24276</v>
          </cell>
          <cell r="I22957">
            <v>0</v>
          </cell>
        </row>
        <row r="22958">
          <cell r="A22958" t="str">
            <v>L24280</v>
          </cell>
          <cell r="I22958">
            <v>468898</v>
          </cell>
        </row>
        <row r="22959">
          <cell r="A22959" t="str">
            <v>L24283</v>
          </cell>
          <cell r="I22959">
            <v>1632000</v>
          </cell>
        </row>
        <row r="22960">
          <cell r="A22960" t="str">
            <v>L24284</v>
          </cell>
          <cell r="I22960">
            <v>0</v>
          </cell>
        </row>
        <row r="22961">
          <cell r="A22961" t="str">
            <v>L24285</v>
          </cell>
          <cell r="I22961">
            <v>0</v>
          </cell>
        </row>
        <row r="22962">
          <cell r="A22962" t="str">
            <v>L24286</v>
          </cell>
          <cell r="I22962">
            <v>0</v>
          </cell>
        </row>
        <row r="22963">
          <cell r="A22963" t="str">
            <v>L24287</v>
          </cell>
          <cell r="I22963">
            <v>518816</v>
          </cell>
        </row>
        <row r="22964">
          <cell r="A22964" t="str">
            <v>L24289</v>
          </cell>
          <cell r="I22964">
            <v>0</v>
          </cell>
        </row>
        <row r="22965">
          <cell r="A22965" t="str">
            <v>L24295</v>
          </cell>
          <cell r="I22965">
            <v>343780</v>
          </cell>
        </row>
        <row r="22966">
          <cell r="A22966" t="str">
            <v>L24297</v>
          </cell>
          <cell r="I22966">
            <v>191137</v>
          </cell>
        </row>
        <row r="22967">
          <cell r="A22967" t="str">
            <v>L24299</v>
          </cell>
          <cell r="I22967">
            <v>0</v>
          </cell>
        </row>
        <row r="22968">
          <cell r="A22968" t="str">
            <v>L24300</v>
          </cell>
          <cell r="I22968">
            <v>0</v>
          </cell>
        </row>
        <row r="22969">
          <cell r="A22969" t="str">
            <v>L24301</v>
          </cell>
          <cell r="I22969">
            <v>1178444</v>
          </cell>
        </row>
        <row r="22970">
          <cell r="A22970" t="str">
            <v>L24302</v>
          </cell>
          <cell r="I22970">
            <v>0</v>
          </cell>
        </row>
        <row r="22971">
          <cell r="A22971" t="str">
            <v>L24304</v>
          </cell>
          <cell r="I22971">
            <v>0</v>
          </cell>
        </row>
        <row r="22972">
          <cell r="A22972" t="str">
            <v>L24306</v>
          </cell>
          <cell r="I22972">
            <v>0</v>
          </cell>
        </row>
        <row r="22973">
          <cell r="A22973" t="str">
            <v>L24307</v>
          </cell>
          <cell r="I22973">
            <v>0</v>
          </cell>
        </row>
        <row r="22974">
          <cell r="A22974" t="str">
            <v>L24308</v>
          </cell>
          <cell r="I22974">
            <v>300000</v>
          </cell>
        </row>
        <row r="22975">
          <cell r="A22975" t="str">
            <v>L24310</v>
          </cell>
          <cell r="I22975">
            <v>238271</v>
          </cell>
        </row>
        <row r="22976">
          <cell r="A22976" t="str">
            <v>L24311</v>
          </cell>
          <cell r="I22976">
            <v>0</v>
          </cell>
        </row>
        <row r="22977">
          <cell r="A22977" t="str">
            <v>L24312</v>
          </cell>
          <cell r="I22977">
            <v>60000</v>
          </cell>
        </row>
        <row r="22978">
          <cell r="A22978" t="str">
            <v>L24313</v>
          </cell>
          <cell r="I22978">
            <v>100000</v>
          </cell>
        </row>
        <row r="22979">
          <cell r="A22979" t="str">
            <v>L24316</v>
          </cell>
          <cell r="I22979">
            <v>0</v>
          </cell>
        </row>
        <row r="22980">
          <cell r="A22980" t="str">
            <v>L24317</v>
          </cell>
          <cell r="I22980">
            <v>348000</v>
          </cell>
        </row>
        <row r="22981">
          <cell r="A22981" t="str">
            <v>L24319</v>
          </cell>
          <cell r="I22981">
            <v>11255</v>
          </cell>
        </row>
        <row r="22982">
          <cell r="A22982" t="str">
            <v>L24320</v>
          </cell>
          <cell r="I22982">
            <v>0</v>
          </cell>
        </row>
        <row r="22983">
          <cell r="A22983" t="str">
            <v>L24321</v>
          </cell>
          <cell r="I22983">
            <v>0</v>
          </cell>
        </row>
        <row r="22984">
          <cell r="A22984" t="str">
            <v>L24322</v>
          </cell>
          <cell r="I22984">
            <v>619800</v>
          </cell>
        </row>
        <row r="22985">
          <cell r="A22985" t="str">
            <v>L24328</v>
          </cell>
          <cell r="I22985">
            <v>300000</v>
          </cell>
        </row>
        <row r="22986">
          <cell r="A22986" t="str">
            <v>L24330</v>
          </cell>
          <cell r="I22986">
            <v>0</v>
          </cell>
        </row>
        <row r="22987">
          <cell r="A22987" t="str">
            <v>L24332</v>
          </cell>
          <cell r="I22987">
            <v>445974</v>
          </cell>
        </row>
        <row r="22988">
          <cell r="A22988" t="str">
            <v>L24333</v>
          </cell>
          <cell r="I22988">
            <v>0</v>
          </cell>
        </row>
        <row r="22989">
          <cell r="A22989" t="str">
            <v>L24334</v>
          </cell>
          <cell r="I22989">
            <v>141000</v>
          </cell>
        </row>
        <row r="22990">
          <cell r="A22990" t="str">
            <v>L24338</v>
          </cell>
          <cell r="I22990">
            <v>534400</v>
          </cell>
        </row>
        <row r="22991">
          <cell r="A22991" t="str">
            <v>L24341</v>
          </cell>
          <cell r="I22991">
            <v>0</v>
          </cell>
        </row>
        <row r="22992">
          <cell r="A22992" t="str">
            <v>L24342</v>
          </cell>
          <cell r="I22992">
            <v>69989</v>
          </cell>
        </row>
        <row r="22993">
          <cell r="A22993" t="str">
            <v>L24343</v>
          </cell>
          <cell r="I22993">
            <v>36381</v>
          </cell>
        </row>
        <row r="22994">
          <cell r="A22994" t="str">
            <v>L24344</v>
          </cell>
          <cell r="I22994">
            <v>0</v>
          </cell>
        </row>
        <row r="22995">
          <cell r="A22995" t="str">
            <v>L24345</v>
          </cell>
          <cell r="I22995">
            <v>670000</v>
          </cell>
        </row>
        <row r="22996">
          <cell r="A22996" t="str">
            <v>L24348</v>
          </cell>
          <cell r="I22996">
            <v>400000</v>
          </cell>
        </row>
        <row r="22997">
          <cell r="A22997" t="str">
            <v>L24350</v>
          </cell>
          <cell r="I22997">
            <v>450000</v>
          </cell>
        </row>
        <row r="22998">
          <cell r="A22998" t="str">
            <v>L24351</v>
          </cell>
          <cell r="I22998">
            <v>0</v>
          </cell>
        </row>
        <row r="22999">
          <cell r="A22999" t="str">
            <v>L24352</v>
          </cell>
          <cell r="I22999">
            <v>0</v>
          </cell>
        </row>
        <row r="23000">
          <cell r="A23000" t="str">
            <v>L24357</v>
          </cell>
          <cell r="I23000">
            <v>0</v>
          </cell>
        </row>
        <row r="23001">
          <cell r="A23001" t="str">
            <v>L24360</v>
          </cell>
          <cell r="I23001">
            <v>61297</v>
          </cell>
        </row>
        <row r="23002">
          <cell r="A23002" t="str">
            <v>L24361</v>
          </cell>
          <cell r="I23002">
            <v>0</v>
          </cell>
        </row>
        <row r="23003">
          <cell r="A23003" t="str">
            <v>L24362</v>
          </cell>
          <cell r="I23003">
            <v>0</v>
          </cell>
        </row>
        <row r="23004">
          <cell r="A23004" t="str">
            <v>L24364</v>
          </cell>
          <cell r="I23004">
            <v>288004</v>
          </cell>
        </row>
        <row r="23005">
          <cell r="A23005" t="str">
            <v>L24366</v>
          </cell>
          <cell r="I23005">
            <v>100000</v>
          </cell>
        </row>
        <row r="23006">
          <cell r="A23006" t="str">
            <v>L24367</v>
          </cell>
          <cell r="I23006">
            <v>0</v>
          </cell>
        </row>
        <row r="23007">
          <cell r="A23007" t="str">
            <v>L24368</v>
          </cell>
          <cell r="I23007">
            <v>147478</v>
          </cell>
        </row>
        <row r="23008">
          <cell r="A23008" t="str">
            <v>L24369</v>
          </cell>
          <cell r="I23008">
            <v>30000000</v>
          </cell>
        </row>
        <row r="23009">
          <cell r="A23009" t="str">
            <v>L24370</v>
          </cell>
          <cell r="I23009">
            <v>40000</v>
          </cell>
        </row>
        <row r="23010">
          <cell r="A23010" t="str">
            <v>L24373</v>
          </cell>
          <cell r="I23010">
            <v>78000</v>
          </cell>
        </row>
        <row r="23011">
          <cell r="A23011" t="str">
            <v>L24374</v>
          </cell>
          <cell r="I23011">
            <v>40000</v>
          </cell>
        </row>
        <row r="23012">
          <cell r="A23012" t="str">
            <v>L24378</v>
          </cell>
          <cell r="I23012">
            <v>1000000</v>
          </cell>
        </row>
        <row r="23013">
          <cell r="A23013" t="str">
            <v>L24381</v>
          </cell>
          <cell r="I23013">
            <v>0</v>
          </cell>
        </row>
        <row r="23014">
          <cell r="A23014" t="str">
            <v>L24384</v>
          </cell>
          <cell r="I23014">
            <v>0</v>
          </cell>
        </row>
        <row r="23015">
          <cell r="A23015" t="str">
            <v>L24386</v>
          </cell>
          <cell r="I23015">
            <v>15000</v>
          </cell>
        </row>
        <row r="23016">
          <cell r="A23016" t="str">
            <v>L24387</v>
          </cell>
          <cell r="I23016">
            <v>500000</v>
          </cell>
        </row>
        <row r="23017">
          <cell r="A23017" t="str">
            <v>L24388</v>
          </cell>
          <cell r="I23017">
            <v>0</v>
          </cell>
        </row>
        <row r="23018">
          <cell r="A23018" t="str">
            <v>L24389</v>
          </cell>
          <cell r="I23018">
            <v>0</v>
          </cell>
        </row>
        <row r="23019">
          <cell r="A23019" t="str">
            <v>L24393</v>
          </cell>
          <cell r="I23019">
            <v>0</v>
          </cell>
        </row>
        <row r="23020">
          <cell r="A23020" t="str">
            <v>L24394</v>
          </cell>
          <cell r="I23020">
            <v>164040</v>
          </cell>
        </row>
        <row r="23021">
          <cell r="A23021" t="str">
            <v>L24395</v>
          </cell>
          <cell r="I23021">
            <v>48000</v>
          </cell>
        </row>
        <row r="23022">
          <cell r="A23022" t="str">
            <v>L24396</v>
          </cell>
          <cell r="I23022">
            <v>82606</v>
          </cell>
        </row>
        <row r="23023">
          <cell r="A23023" t="str">
            <v>L24400</v>
          </cell>
          <cell r="I23023">
            <v>0</v>
          </cell>
        </row>
        <row r="23024">
          <cell r="A23024" t="str">
            <v>L24402</v>
          </cell>
          <cell r="I23024">
            <v>339220</v>
          </cell>
        </row>
        <row r="23025">
          <cell r="A23025" t="str">
            <v>L24403</v>
          </cell>
          <cell r="I23025">
            <v>0</v>
          </cell>
        </row>
        <row r="23026">
          <cell r="A23026" t="str">
            <v>L24404</v>
          </cell>
          <cell r="I23026">
            <v>0</v>
          </cell>
        </row>
        <row r="23027">
          <cell r="A23027" t="str">
            <v>L24406</v>
          </cell>
          <cell r="I23027">
            <v>124700</v>
          </cell>
        </row>
        <row r="23028">
          <cell r="A23028" t="str">
            <v>L24409</v>
          </cell>
          <cell r="I23028">
            <v>139460</v>
          </cell>
        </row>
        <row r="23029">
          <cell r="A23029" t="str">
            <v>L24411</v>
          </cell>
          <cell r="I23029">
            <v>0</v>
          </cell>
        </row>
        <row r="23030">
          <cell r="A23030" t="str">
            <v>L24412</v>
          </cell>
          <cell r="I23030">
            <v>0</v>
          </cell>
        </row>
        <row r="23031">
          <cell r="A23031" t="str">
            <v>L24413</v>
          </cell>
          <cell r="I23031">
            <v>1000000</v>
          </cell>
        </row>
        <row r="23032">
          <cell r="A23032" t="str">
            <v>L24416</v>
          </cell>
          <cell r="I23032">
            <v>0</v>
          </cell>
        </row>
        <row r="23033">
          <cell r="A23033" t="str">
            <v>L24421</v>
          </cell>
          <cell r="I23033">
            <v>300000</v>
          </cell>
        </row>
        <row r="23034">
          <cell r="A23034" t="str">
            <v>L24422</v>
          </cell>
          <cell r="I23034">
            <v>350000</v>
          </cell>
        </row>
        <row r="23035">
          <cell r="A23035" t="str">
            <v>L24424</v>
          </cell>
          <cell r="I23035">
            <v>200000</v>
          </cell>
        </row>
        <row r="23036">
          <cell r="A23036" t="str">
            <v>L24425</v>
          </cell>
          <cell r="I23036">
            <v>295205</v>
          </cell>
        </row>
        <row r="23037">
          <cell r="A23037" t="str">
            <v>L24427</v>
          </cell>
          <cell r="I23037">
            <v>0</v>
          </cell>
        </row>
        <row r="23038">
          <cell r="A23038" t="str">
            <v>L24429</v>
          </cell>
          <cell r="I23038">
            <v>60000</v>
          </cell>
        </row>
        <row r="23039">
          <cell r="A23039" t="str">
            <v>L24430</v>
          </cell>
          <cell r="I23039">
            <v>0</v>
          </cell>
        </row>
        <row r="23040">
          <cell r="A23040" t="str">
            <v>L24432</v>
          </cell>
          <cell r="I23040">
            <v>129067</v>
          </cell>
        </row>
        <row r="23041">
          <cell r="A23041" t="str">
            <v>L24433</v>
          </cell>
          <cell r="I23041">
            <v>270000</v>
          </cell>
        </row>
        <row r="23042">
          <cell r="A23042" t="str">
            <v>L24435</v>
          </cell>
          <cell r="I23042">
            <v>350000</v>
          </cell>
        </row>
        <row r="23043">
          <cell r="A23043" t="str">
            <v>L24436</v>
          </cell>
          <cell r="I23043">
            <v>0</v>
          </cell>
        </row>
        <row r="23044">
          <cell r="A23044" t="str">
            <v>L24437</v>
          </cell>
          <cell r="I23044">
            <v>0</v>
          </cell>
        </row>
        <row r="23045">
          <cell r="A23045" t="str">
            <v>L24438</v>
          </cell>
          <cell r="I23045">
            <v>405692.5</v>
          </cell>
        </row>
        <row r="23046">
          <cell r="A23046" t="str">
            <v>L24439</v>
          </cell>
          <cell r="I23046">
            <v>0</v>
          </cell>
        </row>
        <row r="23047">
          <cell r="A23047" t="str">
            <v>L24441</v>
          </cell>
          <cell r="I23047">
            <v>70000</v>
          </cell>
        </row>
        <row r="23048">
          <cell r="A23048" t="str">
            <v>L24443</v>
          </cell>
          <cell r="I23048">
            <v>248292</v>
          </cell>
        </row>
        <row r="23049">
          <cell r="A23049" t="str">
            <v>L24444</v>
          </cell>
          <cell r="I23049">
            <v>60000</v>
          </cell>
        </row>
        <row r="23050">
          <cell r="A23050" t="str">
            <v>L24446</v>
          </cell>
          <cell r="I23050">
            <v>30000</v>
          </cell>
        </row>
        <row r="23051">
          <cell r="A23051" t="str">
            <v>L24447</v>
          </cell>
          <cell r="I23051">
            <v>81536</v>
          </cell>
        </row>
        <row r="23052">
          <cell r="A23052" t="str">
            <v>L24450</v>
          </cell>
          <cell r="I23052">
            <v>235339</v>
          </cell>
        </row>
        <row r="23053">
          <cell r="A23053" t="str">
            <v>L24451</v>
          </cell>
          <cell r="I23053">
            <v>547060</v>
          </cell>
        </row>
        <row r="23054">
          <cell r="A23054" t="str">
            <v>L24453</v>
          </cell>
          <cell r="I23054">
            <v>400000</v>
          </cell>
        </row>
        <row r="23055">
          <cell r="A23055" t="str">
            <v>L24458</v>
          </cell>
          <cell r="I23055">
            <v>790000</v>
          </cell>
        </row>
        <row r="23056">
          <cell r="A23056" t="str">
            <v>L24459</v>
          </cell>
          <cell r="I23056">
            <v>0</v>
          </cell>
        </row>
        <row r="23057">
          <cell r="A23057" t="str">
            <v>L24461</v>
          </cell>
          <cell r="I23057">
            <v>116758</v>
          </cell>
        </row>
        <row r="23058">
          <cell r="A23058" t="str">
            <v>L24462</v>
          </cell>
          <cell r="I23058">
            <v>0</v>
          </cell>
        </row>
        <row r="23059">
          <cell r="A23059" t="str">
            <v>L24464</v>
          </cell>
          <cell r="I23059">
            <v>347030</v>
          </cell>
        </row>
        <row r="23060">
          <cell r="A23060" t="str">
            <v>L24465</v>
          </cell>
          <cell r="I23060">
            <v>486490</v>
          </cell>
        </row>
        <row r="23061">
          <cell r="A23061" t="str">
            <v>L24467</v>
          </cell>
          <cell r="I23061">
            <v>0</v>
          </cell>
        </row>
        <row r="23062">
          <cell r="A23062" t="str">
            <v>L24471</v>
          </cell>
          <cell r="I23062">
            <v>425000</v>
          </cell>
        </row>
        <row r="23063">
          <cell r="A23063" t="str">
            <v>L24474</v>
          </cell>
          <cell r="I23063">
            <v>100000</v>
          </cell>
        </row>
        <row r="23064">
          <cell r="A23064" t="str">
            <v>L24475</v>
          </cell>
          <cell r="I23064">
            <v>200000</v>
          </cell>
        </row>
        <row r="23065">
          <cell r="A23065" t="str">
            <v>L24476</v>
          </cell>
          <cell r="I23065">
            <v>40000</v>
          </cell>
        </row>
        <row r="23066">
          <cell r="A23066" t="str">
            <v>L24477</v>
          </cell>
          <cell r="I23066">
            <v>350000</v>
          </cell>
        </row>
        <row r="23067">
          <cell r="A23067" t="str">
            <v>L24478</v>
          </cell>
          <cell r="I23067">
            <v>250000</v>
          </cell>
        </row>
        <row r="23068">
          <cell r="A23068" t="str">
            <v>L24479</v>
          </cell>
          <cell r="I23068">
            <v>0</v>
          </cell>
        </row>
        <row r="23069">
          <cell r="A23069" t="str">
            <v>L24480</v>
          </cell>
          <cell r="I23069">
            <v>0</v>
          </cell>
        </row>
        <row r="23070">
          <cell r="A23070" t="str">
            <v>L24481</v>
          </cell>
          <cell r="I23070">
            <v>198164</v>
          </cell>
        </row>
        <row r="23071">
          <cell r="A23071" t="str">
            <v>L24482</v>
          </cell>
          <cell r="I23071">
            <v>60000</v>
          </cell>
        </row>
        <row r="23072">
          <cell r="A23072" t="str">
            <v>L24483</v>
          </cell>
          <cell r="I23072">
            <v>80000</v>
          </cell>
        </row>
        <row r="23073">
          <cell r="A23073" t="str">
            <v>L24484</v>
          </cell>
          <cell r="I23073">
            <v>426490</v>
          </cell>
        </row>
        <row r="23074">
          <cell r="A23074" t="str">
            <v>L24486</v>
          </cell>
          <cell r="I23074">
            <v>300000</v>
          </cell>
        </row>
        <row r="23075">
          <cell r="A23075" t="str">
            <v>L24487</v>
          </cell>
          <cell r="I23075">
            <v>667532</v>
          </cell>
        </row>
        <row r="23076">
          <cell r="A23076" t="str">
            <v>L24490</v>
          </cell>
          <cell r="I23076">
            <v>0</v>
          </cell>
        </row>
        <row r="23077">
          <cell r="A23077" t="str">
            <v>L24492</v>
          </cell>
          <cell r="I23077">
            <v>300000</v>
          </cell>
        </row>
        <row r="23078">
          <cell r="A23078" t="str">
            <v>L24494</v>
          </cell>
          <cell r="I23078">
            <v>0</v>
          </cell>
        </row>
        <row r="23079">
          <cell r="A23079" t="str">
            <v>L24495</v>
          </cell>
          <cell r="I23079">
            <v>1160000</v>
          </cell>
        </row>
        <row r="23080">
          <cell r="A23080" t="str">
            <v>L24497</v>
          </cell>
          <cell r="I23080">
            <v>15207</v>
          </cell>
        </row>
        <row r="23081">
          <cell r="A23081" t="str">
            <v>L24498</v>
          </cell>
          <cell r="I23081">
            <v>0</v>
          </cell>
        </row>
        <row r="23082">
          <cell r="A23082" t="str">
            <v>L24499</v>
          </cell>
          <cell r="I23082">
            <v>110000</v>
          </cell>
        </row>
        <row r="23083">
          <cell r="A23083" t="str">
            <v>L24503</v>
          </cell>
          <cell r="I23083">
            <v>1157850</v>
          </cell>
        </row>
        <row r="23084">
          <cell r="A23084" t="str">
            <v>L24504</v>
          </cell>
          <cell r="I23084">
            <v>0</v>
          </cell>
        </row>
        <row r="23085">
          <cell r="A23085" t="str">
            <v>L24505</v>
          </cell>
          <cell r="I23085">
            <v>632348</v>
          </cell>
        </row>
        <row r="23086">
          <cell r="A23086" t="str">
            <v>L24507</v>
          </cell>
          <cell r="I23086">
            <v>0</v>
          </cell>
        </row>
        <row r="23087">
          <cell r="A23087" t="str">
            <v>L24508</v>
          </cell>
          <cell r="I23087">
            <v>150126</v>
          </cell>
        </row>
        <row r="23088">
          <cell r="A23088" t="str">
            <v>L24511</v>
          </cell>
          <cell r="I23088">
            <v>285000</v>
          </cell>
        </row>
        <row r="23089">
          <cell r="A23089" t="str">
            <v>L24512</v>
          </cell>
          <cell r="I23089">
            <v>0</v>
          </cell>
        </row>
        <row r="23090">
          <cell r="A23090" t="str">
            <v>L24513</v>
          </cell>
          <cell r="I23090">
            <v>700000</v>
          </cell>
        </row>
        <row r="23091">
          <cell r="A23091" t="str">
            <v>L24514</v>
          </cell>
          <cell r="I23091">
            <v>250705</v>
          </cell>
        </row>
        <row r="23092">
          <cell r="A23092" t="str">
            <v>L24515</v>
          </cell>
          <cell r="I23092">
            <v>622250</v>
          </cell>
        </row>
        <row r="23093">
          <cell r="A23093" t="str">
            <v>L24516</v>
          </cell>
          <cell r="I23093">
            <v>200000</v>
          </cell>
        </row>
        <row r="23094">
          <cell r="A23094" t="str">
            <v>L24518</v>
          </cell>
          <cell r="I23094">
            <v>430522</v>
          </cell>
        </row>
        <row r="23095">
          <cell r="A23095" t="str">
            <v>L24520</v>
          </cell>
          <cell r="I23095">
            <v>100000</v>
          </cell>
        </row>
        <row r="23096">
          <cell r="A23096" t="str">
            <v>L24521</v>
          </cell>
          <cell r="I23096">
            <v>80000</v>
          </cell>
        </row>
        <row r="23097">
          <cell r="A23097" t="str">
            <v>L24522</v>
          </cell>
          <cell r="I23097">
            <v>320305</v>
          </cell>
        </row>
        <row r="23098">
          <cell r="A23098" t="str">
            <v>L24523</v>
          </cell>
          <cell r="I23098">
            <v>510427</v>
          </cell>
        </row>
        <row r="23099">
          <cell r="A23099" t="str">
            <v>L24525</v>
          </cell>
          <cell r="I23099">
            <v>581799</v>
          </cell>
        </row>
        <row r="23100">
          <cell r="A23100" t="str">
            <v>L24526</v>
          </cell>
          <cell r="I23100">
            <v>4000000</v>
          </cell>
        </row>
        <row r="23101">
          <cell r="A23101" t="str">
            <v>L24527</v>
          </cell>
          <cell r="I23101">
            <v>30000</v>
          </cell>
        </row>
        <row r="23102">
          <cell r="A23102" t="str">
            <v>L24528</v>
          </cell>
          <cell r="I23102">
            <v>200000</v>
          </cell>
        </row>
        <row r="23103">
          <cell r="A23103" t="str">
            <v>L24530</v>
          </cell>
          <cell r="I23103">
            <v>328868</v>
          </cell>
        </row>
        <row r="23104">
          <cell r="A23104" t="str">
            <v>L24531</v>
          </cell>
          <cell r="I23104">
            <v>1479360</v>
          </cell>
        </row>
        <row r="23105">
          <cell r="A23105" t="str">
            <v>L24532</v>
          </cell>
          <cell r="I23105">
            <v>392369</v>
          </cell>
        </row>
        <row r="23106">
          <cell r="A23106" t="str">
            <v>L24534</v>
          </cell>
          <cell r="I23106">
            <v>0</v>
          </cell>
        </row>
        <row r="23107">
          <cell r="A23107" t="str">
            <v>L24536</v>
          </cell>
          <cell r="I23107">
            <v>466337</v>
          </cell>
        </row>
        <row r="23108">
          <cell r="A23108" t="str">
            <v>L24537</v>
          </cell>
          <cell r="I23108">
            <v>300000</v>
          </cell>
        </row>
        <row r="23109">
          <cell r="A23109" t="str">
            <v>L24538</v>
          </cell>
          <cell r="I23109">
            <v>0</v>
          </cell>
        </row>
        <row r="23110">
          <cell r="A23110" t="str">
            <v>L24539</v>
          </cell>
          <cell r="I23110">
            <v>1601067</v>
          </cell>
        </row>
        <row r="23111">
          <cell r="A23111" t="str">
            <v>L24541</v>
          </cell>
          <cell r="I23111">
            <v>0</v>
          </cell>
        </row>
        <row r="23112">
          <cell r="A23112" t="str">
            <v>L24542</v>
          </cell>
          <cell r="I23112">
            <v>0</v>
          </cell>
        </row>
        <row r="23113">
          <cell r="A23113" t="str">
            <v>L24543</v>
          </cell>
          <cell r="I23113">
            <v>150000</v>
          </cell>
        </row>
        <row r="23114">
          <cell r="A23114" t="str">
            <v>L24545</v>
          </cell>
          <cell r="I23114">
            <v>804000</v>
          </cell>
        </row>
        <row r="23115">
          <cell r="A23115" t="str">
            <v>L24546</v>
          </cell>
          <cell r="I23115">
            <v>300000</v>
          </cell>
        </row>
        <row r="23116">
          <cell r="A23116" t="str">
            <v>L24548</v>
          </cell>
          <cell r="I23116">
            <v>230000</v>
          </cell>
        </row>
        <row r="23117">
          <cell r="A23117" t="str">
            <v>L24551</v>
          </cell>
          <cell r="I23117">
            <v>400085</v>
          </cell>
        </row>
        <row r="23118">
          <cell r="A23118" t="str">
            <v>L24552</v>
          </cell>
          <cell r="I23118">
            <v>647380</v>
          </cell>
        </row>
        <row r="23119">
          <cell r="A23119" t="str">
            <v>L24553</v>
          </cell>
          <cell r="I23119">
            <v>211135</v>
          </cell>
        </row>
        <row r="23120">
          <cell r="A23120" t="str">
            <v>L24557</v>
          </cell>
          <cell r="I23120">
            <v>200000</v>
          </cell>
        </row>
        <row r="23121">
          <cell r="A23121" t="str">
            <v>L24558</v>
          </cell>
          <cell r="I23121">
            <v>112000</v>
          </cell>
        </row>
        <row r="23122">
          <cell r="A23122" t="str">
            <v>L24560</v>
          </cell>
          <cell r="I23122">
            <v>50000</v>
          </cell>
        </row>
        <row r="23123">
          <cell r="A23123" t="str">
            <v>L24563</v>
          </cell>
          <cell r="I23123">
            <v>609866</v>
          </cell>
        </row>
        <row r="23124">
          <cell r="A23124" t="str">
            <v>L24564</v>
          </cell>
          <cell r="I23124">
            <v>508183</v>
          </cell>
        </row>
        <row r="23125">
          <cell r="A23125" t="str">
            <v>L24565</v>
          </cell>
          <cell r="I23125">
            <v>4287483</v>
          </cell>
        </row>
        <row r="23126">
          <cell r="A23126" t="str">
            <v>L24567</v>
          </cell>
          <cell r="I23126">
            <v>60000</v>
          </cell>
        </row>
        <row r="23127">
          <cell r="A23127" t="str">
            <v>L24568</v>
          </cell>
          <cell r="I23127">
            <v>519220</v>
          </cell>
        </row>
        <row r="23128">
          <cell r="A23128" t="str">
            <v>L24570</v>
          </cell>
          <cell r="I23128">
            <v>50000</v>
          </cell>
        </row>
        <row r="23129">
          <cell r="A23129" t="str">
            <v>L24571</v>
          </cell>
          <cell r="I23129">
            <v>1200000</v>
          </cell>
        </row>
        <row r="23130">
          <cell r="A23130" t="str">
            <v>L24572</v>
          </cell>
          <cell r="I23130">
            <v>428000</v>
          </cell>
        </row>
        <row r="23131">
          <cell r="A23131" t="str">
            <v>L24573</v>
          </cell>
          <cell r="I23131">
            <v>150000</v>
          </cell>
        </row>
        <row r="23132">
          <cell r="A23132" t="str">
            <v>L24574</v>
          </cell>
          <cell r="I23132">
            <v>255084</v>
          </cell>
        </row>
        <row r="23133">
          <cell r="A23133" t="str">
            <v>L24575</v>
          </cell>
          <cell r="I23133">
            <v>235451</v>
          </cell>
        </row>
        <row r="23134">
          <cell r="A23134" t="str">
            <v>L24576</v>
          </cell>
          <cell r="I23134">
            <v>53968</v>
          </cell>
        </row>
        <row r="23135">
          <cell r="A23135" t="str">
            <v>L24578</v>
          </cell>
          <cell r="I23135">
            <v>20000</v>
          </cell>
        </row>
        <row r="23136">
          <cell r="A23136" t="str">
            <v>L24579</v>
          </cell>
          <cell r="I23136">
            <v>310273</v>
          </cell>
        </row>
        <row r="23137">
          <cell r="A23137" t="str">
            <v>L24580</v>
          </cell>
          <cell r="I23137">
            <v>57762</v>
          </cell>
        </row>
        <row r="23138">
          <cell r="A23138" t="str">
            <v>L24581</v>
          </cell>
          <cell r="I23138">
            <v>475838</v>
          </cell>
        </row>
        <row r="23139">
          <cell r="A23139" t="str">
            <v>L24583</v>
          </cell>
          <cell r="I23139">
            <v>275200</v>
          </cell>
        </row>
        <row r="23140">
          <cell r="A23140" t="str">
            <v>L24584</v>
          </cell>
          <cell r="I23140">
            <v>193688</v>
          </cell>
        </row>
        <row r="23141">
          <cell r="A23141" t="str">
            <v>L24585</v>
          </cell>
          <cell r="I23141">
            <v>12845867</v>
          </cell>
        </row>
        <row r="23142">
          <cell r="A23142" t="str">
            <v>L24586</v>
          </cell>
          <cell r="I23142">
            <v>272045</v>
          </cell>
        </row>
        <row r="23143">
          <cell r="A23143" t="str">
            <v>L24587</v>
          </cell>
          <cell r="I23143">
            <v>0</v>
          </cell>
        </row>
        <row r="23144">
          <cell r="A23144" t="str">
            <v>L24588</v>
          </cell>
          <cell r="I23144">
            <v>1700000</v>
          </cell>
        </row>
        <row r="23145">
          <cell r="A23145" t="str">
            <v>L24589</v>
          </cell>
          <cell r="I23145">
            <v>1500000</v>
          </cell>
        </row>
        <row r="23146">
          <cell r="A23146" t="str">
            <v>L24590</v>
          </cell>
          <cell r="I23146">
            <v>0</v>
          </cell>
        </row>
        <row r="23147">
          <cell r="A23147" t="str">
            <v>L24591</v>
          </cell>
          <cell r="I23147">
            <v>25000</v>
          </cell>
        </row>
        <row r="23148">
          <cell r="A23148" t="str">
            <v>L24594</v>
          </cell>
          <cell r="I23148">
            <v>400000</v>
          </cell>
        </row>
        <row r="23149">
          <cell r="A23149" t="str">
            <v>L24598</v>
          </cell>
          <cell r="I23149">
            <v>350000</v>
          </cell>
        </row>
        <row r="23150">
          <cell r="A23150" t="str">
            <v>L24599</v>
          </cell>
          <cell r="I23150">
            <v>230000</v>
          </cell>
        </row>
        <row r="23151">
          <cell r="A23151" t="str">
            <v>L24602</v>
          </cell>
          <cell r="I23151">
            <v>383840</v>
          </cell>
        </row>
        <row r="23152">
          <cell r="A23152" t="str">
            <v>L24603</v>
          </cell>
          <cell r="I23152">
            <v>1113897</v>
          </cell>
        </row>
        <row r="23153">
          <cell r="A23153" t="str">
            <v>L24604</v>
          </cell>
          <cell r="I23153">
            <v>449079</v>
          </cell>
        </row>
        <row r="23154">
          <cell r="A23154" t="str">
            <v>L24605</v>
          </cell>
          <cell r="I23154">
            <v>591595</v>
          </cell>
        </row>
        <row r="23155">
          <cell r="A23155" t="str">
            <v>L24607</v>
          </cell>
          <cell r="I23155">
            <v>263657</v>
          </cell>
        </row>
        <row r="23156">
          <cell r="A23156" t="str">
            <v>L24609</v>
          </cell>
          <cell r="I23156">
            <v>221385</v>
          </cell>
        </row>
        <row r="23157">
          <cell r="A23157" t="str">
            <v>L24611</v>
          </cell>
          <cell r="I23157">
            <v>650000</v>
          </cell>
        </row>
        <row r="23158">
          <cell r="A23158" t="str">
            <v>L24612</v>
          </cell>
          <cell r="I23158">
            <v>1932000</v>
          </cell>
        </row>
        <row r="23159">
          <cell r="A23159" t="str">
            <v>L24613</v>
          </cell>
          <cell r="I23159">
            <v>250556</v>
          </cell>
        </row>
        <row r="23160">
          <cell r="A23160" t="str">
            <v>L24614</v>
          </cell>
          <cell r="I23160">
            <v>851247</v>
          </cell>
        </row>
        <row r="23161">
          <cell r="A23161" t="str">
            <v>L24615</v>
          </cell>
          <cell r="I23161">
            <v>260000</v>
          </cell>
        </row>
        <row r="23162">
          <cell r="A23162" t="str">
            <v>L24616</v>
          </cell>
          <cell r="I23162">
            <v>230000</v>
          </cell>
        </row>
        <row r="23163">
          <cell r="A23163" t="str">
            <v>L24618</v>
          </cell>
          <cell r="I23163">
            <v>1500000</v>
          </cell>
        </row>
        <row r="23164">
          <cell r="A23164" t="str">
            <v>L24621</v>
          </cell>
          <cell r="I23164">
            <v>20000</v>
          </cell>
        </row>
        <row r="23165">
          <cell r="A23165" t="str">
            <v>L24622</v>
          </cell>
          <cell r="I23165">
            <v>794982</v>
          </cell>
        </row>
        <row r="23166">
          <cell r="A23166" t="str">
            <v>L24623</v>
          </cell>
          <cell r="I23166">
            <v>400000</v>
          </cell>
        </row>
        <row r="23167">
          <cell r="A23167" t="str">
            <v>L24626</v>
          </cell>
          <cell r="I23167">
            <v>262950</v>
          </cell>
        </row>
        <row r="23168">
          <cell r="A23168" t="str">
            <v>L24627</v>
          </cell>
          <cell r="I23168">
            <v>65000</v>
          </cell>
        </row>
        <row r="23169">
          <cell r="A23169" t="str">
            <v>L24629</v>
          </cell>
          <cell r="I23169">
            <v>36110</v>
          </cell>
        </row>
        <row r="23170">
          <cell r="A23170" t="str">
            <v>L24630</v>
          </cell>
          <cell r="I23170">
            <v>200000</v>
          </cell>
        </row>
        <row r="23171">
          <cell r="A23171" t="str">
            <v>L24631</v>
          </cell>
          <cell r="I23171">
            <v>375960</v>
          </cell>
        </row>
        <row r="23172">
          <cell r="A23172" t="str">
            <v>L24632</v>
          </cell>
          <cell r="I23172">
            <v>860000</v>
          </cell>
        </row>
        <row r="23173">
          <cell r="A23173" t="str">
            <v>L24635</v>
          </cell>
          <cell r="I23173">
            <v>2000000</v>
          </cell>
        </row>
        <row r="23174">
          <cell r="A23174" t="str">
            <v>L24636</v>
          </cell>
          <cell r="I23174">
            <v>596347</v>
          </cell>
        </row>
        <row r="23175">
          <cell r="A23175" t="str">
            <v>L24638</v>
          </cell>
          <cell r="I23175">
            <v>0</v>
          </cell>
        </row>
        <row r="23176">
          <cell r="A23176" t="str">
            <v>L24639</v>
          </cell>
          <cell r="I23176">
            <v>0</v>
          </cell>
        </row>
        <row r="23177">
          <cell r="A23177" t="str">
            <v>L24640</v>
          </cell>
          <cell r="I23177">
            <v>550384</v>
          </cell>
        </row>
        <row r="23178">
          <cell r="A23178" t="str">
            <v>L24641</v>
          </cell>
          <cell r="I23178">
            <v>0</v>
          </cell>
        </row>
        <row r="23179">
          <cell r="A23179" t="str">
            <v>L24642</v>
          </cell>
          <cell r="I23179">
            <v>850000</v>
          </cell>
        </row>
        <row r="23180">
          <cell r="A23180" t="str">
            <v>L24644</v>
          </cell>
          <cell r="I23180">
            <v>40000</v>
          </cell>
        </row>
        <row r="23181">
          <cell r="A23181" t="str">
            <v>L24646</v>
          </cell>
          <cell r="I23181">
            <v>245000</v>
          </cell>
        </row>
        <row r="23182">
          <cell r="A23182" t="str">
            <v>L24647</v>
          </cell>
          <cell r="I23182">
            <v>341160</v>
          </cell>
        </row>
        <row r="23183">
          <cell r="A23183" t="str">
            <v>L24648</v>
          </cell>
          <cell r="I23183">
            <v>250000</v>
          </cell>
        </row>
        <row r="23184">
          <cell r="A23184" t="str">
            <v>L24649</v>
          </cell>
          <cell r="I23184">
            <v>280000</v>
          </cell>
        </row>
        <row r="23185">
          <cell r="A23185" t="str">
            <v>L24650</v>
          </cell>
          <cell r="I23185">
            <v>300000</v>
          </cell>
        </row>
        <row r="23186">
          <cell r="A23186" t="str">
            <v>L24653</v>
          </cell>
          <cell r="I23186">
            <v>270781</v>
          </cell>
        </row>
        <row r="23187">
          <cell r="A23187" t="str">
            <v>L24658</v>
          </cell>
          <cell r="I23187">
            <v>0</v>
          </cell>
        </row>
        <row r="23188">
          <cell r="A23188" t="str">
            <v>L24662</v>
          </cell>
          <cell r="I23188">
            <v>1100000</v>
          </cell>
        </row>
        <row r="23189">
          <cell r="A23189" t="str">
            <v>L24664</v>
          </cell>
          <cell r="I23189">
            <v>233090</v>
          </cell>
        </row>
        <row r="23190">
          <cell r="A23190" t="str">
            <v>L24665</v>
          </cell>
          <cell r="I23190">
            <v>150000</v>
          </cell>
        </row>
        <row r="23191">
          <cell r="A23191" t="str">
            <v>L24666</v>
          </cell>
          <cell r="I23191">
            <v>2500000</v>
          </cell>
        </row>
        <row r="23192">
          <cell r="A23192" t="str">
            <v>L24667</v>
          </cell>
          <cell r="I23192">
            <v>176369</v>
          </cell>
        </row>
        <row r="23193">
          <cell r="A23193" t="str">
            <v>L24669</v>
          </cell>
          <cell r="I23193">
            <v>50000</v>
          </cell>
        </row>
        <row r="23194">
          <cell r="A23194" t="str">
            <v>L24674</v>
          </cell>
          <cell r="I23194">
            <v>600000</v>
          </cell>
        </row>
        <row r="23195">
          <cell r="A23195" t="str">
            <v>L24678</v>
          </cell>
          <cell r="I23195">
            <v>80000</v>
          </cell>
        </row>
        <row r="23196">
          <cell r="A23196" t="str">
            <v>L24681</v>
          </cell>
          <cell r="I23196">
            <v>95936</v>
          </cell>
        </row>
        <row r="23197">
          <cell r="A23197" t="str">
            <v>L24683</v>
          </cell>
          <cell r="I23197">
            <v>1020000</v>
          </cell>
        </row>
        <row r="23198">
          <cell r="A23198" t="str">
            <v>L24684</v>
          </cell>
          <cell r="I23198">
            <v>91590</v>
          </cell>
        </row>
        <row r="23199">
          <cell r="A23199" t="str">
            <v>L24686</v>
          </cell>
          <cell r="I23199">
            <v>251447</v>
          </cell>
        </row>
        <row r="23200">
          <cell r="A23200" t="str">
            <v>L24687</v>
          </cell>
          <cell r="I23200">
            <v>0</v>
          </cell>
        </row>
        <row r="23201">
          <cell r="A23201" t="str">
            <v>L24688</v>
          </cell>
          <cell r="I23201">
            <v>5030826</v>
          </cell>
        </row>
        <row r="23202">
          <cell r="A23202" t="str">
            <v>L24689</v>
          </cell>
          <cell r="I23202">
            <v>245000</v>
          </cell>
        </row>
        <row r="23203">
          <cell r="A23203" t="str">
            <v>L24690</v>
          </cell>
          <cell r="I23203">
            <v>863500</v>
          </cell>
        </row>
        <row r="23204">
          <cell r="A23204" t="str">
            <v>L24691</v>
          </cell>
          <cell r="I23204">
            <v>200410</v>
          </cell>
        </row>
        <row r="23205">
          <cell r="A23205" t="str">
            <v>L24692</v>
          </cell>
          <cell r="I23205">
            <v>0</v>
          </cell>
        </row>
        <row r="23206">
          <cell r="A23206" t="str">
            <v>L24695</v>
          </cell>
          <cell r="I23206">
            <v>472000</v>
          </cell>
        </row>
        <row r="23207">
          <cell r="A23207" t="str">
            <v>L24697</v>
          </cell>
          <cell r="I23207">
            <v>260000</v>
          </cell>
        </row>
        <row r="23208">
          <cell r="A23208" t="str">
            <v>L24698</v>
          </cell>
          <cell r="I23208">
            <v>450000</v>
          </cell>
        </row>
        <row r="23209">
          <cell r="A23209" t="str">
            <v>L24699</v>
          </cell>
          <cell r="I23209">
            <v>150000</v>
          </cell>
        </row>
        <row r="23210">
          <cell r="A23210" t="str">
            <v>L24700</v>
          </cell>
          <cell r="I23210">
            <v>222680</v>
          </cell>
        </row>
        <row r="23211">
          <cell r="A23211" t="str">
            <v>L24701</v>
          </cell>
          <cell r="I23211">
            <v>746177</v>
          </cell>
        </row>
        <row r="23212">
          <cell r="A23212" t="str">
            <v>L24702</v>
          </cell>
          <cell r="I23212">
            <v>0</v>
          </cell>
        </row>
        <row r="23213">
          <cell r="A23213" t="str">
            <v>L24705</v>
          </cell>
          <cell r="I23213">
            <v>547060</v>
          </cell>
        </row>
        <row r="23214">
          <cell r="A23214" t="str">
            <v>L24707</v>
          </cell>
          <cell r="I23214">
            <v>0</v>
          </cell>
        </row>
        <row r="23215">
          <cell r="A23215" t="str">
            <v>L24708</v>
          </cell>
          <cell r="I23215">
            <v>168000</v>
          </cell>
        </row>
        <row r="23216">
          <cell r="A23216" t="str">
            <v>L24709</v>
          </cell>
          <cell r="I23216">
            <v>74465</v>
          </cell>
        </row>
        <row r="23217">
          <cell r="A23217" t="str">
            <v>L24710</v>
          </cell>
          <cell r="I23217">
            <v>0</v>
          </cell>
        </row>
        <row r="23218">
          <cell r="A23218" t="str">
            <v>L24713</v>
          </cell>
          <cell r="I23218">
            <v>100000</v>
          </cell>
        </row>
        <row r="23219">
          <cell r="A23219" t="str">
            <v>L24714</v>
          </cell>
          <cell r="I23219">
            <v>800000</v>
          </cell>
        </row>
        <row r="23220">
          <cell r="A23220" t="str">
            <v>L24718</v>
          </cell>
          <cell r="I23220">
            <v>100000</v>
          </cell>
        </row>
        <row r="23221">
          <cell r="A23221" t="str">
            <v>L24722</v>
          </cell>
          <cell r="I23221">
            <v>180000</v>
          </cell>
        </row>
        <row r="23222">
          <cell r="A23222" t="str">
            <v>L24724</v>
          </cell>
          <cell r="I23222">
            <v>140000</v>
          </cell>
        </row>
        <row r="23223">
          <cell r="A23223" t="str">
            <v>L24727</v>
          </cell>
          <cell r="I23223">
            <v>250000</v>
          </cell>
        </row>
        <row r="23224">
          <cell r="A23224" t="str">
            <v>L24729</v>
          </cell>
          <cell r="I23224">
            <v>435000</v>
          </cell>
        </row>
        <row r="23225">
          <cell r="A23225" t="str">
            <v>L24732</v>
          </cell>
          <cell r="I23225">
            <v>700000</v>
          </cell>
        </row>
        <row r="23226">
          <cell r="A23226" t="str">
            <v>L24733</v>
          </cell>
          <cell r="I23226">
            <v>35509</v>
          </cell>
        </row>
        <row r="23227">
          <cell r="A23227" t="str">
            <v>L24736</v>
          </cell>
          <cell r="I23227">
            <v>200000</v>
          </cell>
        </row>
        <row r="23228">
          <cell r="A23228" t="str">
            <v>L24737</v>
          </cell>
          <cell r="I23228">
            <v>1400000</v>
          </cell>
        </row>
        <row r="23229">
          <cell r="A23229" t="str">
            <v>L24738</v>
          </cell>
          <cell r="I23229">
            <v>300000</v>
          </cell>
        </row>
        <row r="23230">
          <cell r="A23230" t="str">
            <v>L24739</v>
          </cell>
          <cell r="I23230">
            <v>150000</v>
          </cell>
        </row>
        <row r="23231">
          <cell r="A23231" t="str">
            <v>L24742</v>
          </cell>
          <cell r="I23231">
            <v>4770000</v>
          </cell>
        </row>
        <row r="23232">
          <cell r="A23232" t="str">
            <v>L24745</v>
          </cell>
          <cell r="I23232">
            <v>65000</v>
          </cell>
        </row>
        <row r="23233">
          <cell r="A23233" t="str">
            <v>L24748</v>
          </cell>
          <cell r="I23233">
            <v>48649.18</v>
          </cell>
        </row>
        <row r="23234">
          <cell r="A23234" t="str">
            <v>L24749</v>
          </cell>
          <cell r="I23234">
            <v>50000</v>
          </cell>
        </row>
        <row r="23235">
          <cell r="A23235" t="str">
            <v>L24753</v>
          </cell>
          <cell r="I23235">
            <v>111175</v>
          </cell>
        </row>
        <row r="23236">
          <cell r="A23236" t="str">
            <v>L24755</v>
          </cell>
          <cell r="I23236">
            <v>300000</v>
          </cell>
        </row>
        <row r="23237">
          <cell r="A23237" t="str">
            <v>L24756</v>
          </cell>
          <cell r="I23237">
            <v>445000</v>
          </cell>
        </row>
        <row r="23238">
          <cell r="A23238" t="str">
            <v>L24758</v>
          </cell>
          <cell r="I23238">
            <v>200000</v>
          </cell>
        </row>
        <row r="23239">
          <cell r="A23239" t="str">
            <v>L24759</v>
          </cell>
          <cell r="I23239">
            <v>110984</v>
          </cell>
        </row>
        <row r="23240">
          <cell r="A23240" t="str">
            <v>L24760</v>
          </cell>
          <cell r="I23240">
            <v>70000</v>
          </cell>
        </row>
        <row r="23241">
          <cell r="A23241" t="str">
            <v>L24762</v>
          </cell>
          <cell r="I23241">
            <v>66996</v>
          </cell>
        </row>
        <row r="23242">
          <cell r="A23242" t="str">
            <v>L24763</v>
          </cell>
          <cell r="I23242">
            <v>30000</v>
          </cell>
        </row>
        <row r="23243">
          <cell r="A23243" t="str">
            <v>L24764</v>
          </cell>
          <cell r="I23243">
            <v>250000</v>
          </cell>
        </row>
        <row r="23244">
          <cell r="A23244" t="str">
            <v>L24765</v>
          </cell>
          <cell r="I23244">
            <v>248000</v>
          </cell>
        </row>
        <row r="23245">
          <cell r="A23245" t="str">
            <v>L24767</v>
          </cell>
          <cell r="I23245">
            <v>3500000</v>
          </cell>
        </row>
        <row r="23246">
          <cell r="A23246" t="str">
            <v>L24768</v>
          </cell>
          <cell r="I23246">
            <v>25000</v>
          </cell>
        </row>
        <row r="23247">
          <cell r="A23247" t="str">
            <v>L24769</v>
          </cell>
          <cell r="I23247">
            <v>50000000</v>
          </cell>
        </row>
        <row r="23248">
          <cell r="A23248" t="str">
            <v>L24771</v>
          </cell>
          <cell r="I23248">
            <v>65514</v>
          </cell>
        </row>
        <row r="23249">
          <cell r="A23249" t="str">
            <v>L24772</v>
          </cell>
          <cell r="I23249">
            <v>150000</v>
          </cell>
        </row>
        <row r="23250">
          <cell r="A23250" t="str">
            <v>L24773</v>
          </cell>
          <cell r="I23250">
            <v>40000</v>
          </cell>
        </row>
        <row r="23251">
          <cell r="A23251" t="str">
            <v>L24775</v>
          </cell>
          <cell r="I23251">
            <v>137000</v>
          </cell>
        </row>
        <row r="23252">
          <cell r="A23252" t="str">
            <v>L24776</v>
          </cell>
          <cell r="I23252">
            <v>200000</v>
          </cell>
        </row>
        <row r="23253">
          <cell r="A23253" t="str">
            <v>L24777</v>
          </cell>
          <cell r="I23253">
            <v>50000</v>
          </cell>
        </row>
        <row r="23254">
          <cell r="A23254" t="str">
            <v>L24778</v>
          </cell>
          <cell r="I23254">
            <v>0</v>
          </cell>
        </row>
        <row r="23255">
          <cell r="A23255" t="str">
            <v>L24779</v>
          </cell>
          <cell r="I23255">
            <v>0</v>
          </cell>
        </row>
        <row r="23256">
          <cell r="A23256" t="str">
            <v>L24782</v>
          </cell>
          <cell r="I23256">
            <v>100000</v>
          </cell>
        </row>
        <row r="23257">
          <cell r="A23257" t="str">
            <v>L24783</v>
          </cell>
          <cell r="I23257">
            <v>425846</v>
          </cell>
        </row>
        <row r="23258">
          <cell r="A23258" t="str">
            <v>L24784</v>
          </cell>
          <cell r="I23258">
            <v>300000</v>
          </cell>
        </row>
        <row r="23259">
          <cell r="A23259" t="str">
            <v>L24785</v>
          </cell>
          <cell r="I23259">
            <v>30000</v>
          </cell>
        </row>
        <row r="23260">
          <cell r="A23260" t="str">
            <v>L24786</v>
          </cell>
          <cell r="I23260">
            <v>500000</v>
          </cell>
        </row>
        <row r="23261">
          <cell r="A23261" t="str">
            <v>L24787</v>
          </cell>
          <cell r="I23261">
            <v>157400</v>
          </cell>
        </row>
        <row r="23262">
          <cell r="A23262" t="str">
            <v>L24788</v>
          </cell>
          <cell r="I23262">
            <v>10000000</v>
          </cell>
        </row>
        <row r="23263">
          <cell r="A23263" t="str">
            <v>L24790</v>
          </cell>
          <cell r="I23263">
            <v>21000</v>
          </cell>
        </row>
        <row r="23264">
          <cell r="A23264" t="str">
            <v>L24792</v>
          </cell>
          <cell r="I23264">
            <v>8013</v>
          </cell>
        </row>
        <row r="23265">
          <cell r="A23265" t="str">
            <v>L24793</v>
          </cell>
          <cell r="I23265">
            <v>1124554</v>
          </cell>
        </row>
        <row r="23266">
          <cell r="A23266" t="str">
            <v>L24794</v>
          </cell>
          <cell r="I23266">
            <v>0</v>
          </cell>
        </row>
        <row r="23267">
          <cell r="A23267" t="str">
            <v>L24795</v>
          </cell>
          <cell r="I23267">
            <v>1100393</v>
          </cell>
        </row>
        <row r="23268">
          <cell r="A23268" t="str">
            <v>L24797</v>
          </cell>
          <cell r="I23268">
            <v>0</v>
          </cell>
        </row>
        <row r="23269">
          <cell r="A23269" t="str">
            <v>L24798</v>
          </cell>
          <cell r="I23269">
            <v>50000</v>
          </cell>
        </row>
        <row r="23270">
          <cell r="A23270" t="str">
            <v>L24799</v>
          </cell>
          <cell r="I23270">
            <v>260000</v>
          </cell>
        </row>
        <row r="23271">
          <cell r="A23271" t="str">
            <v>L24801</v>
          </cell>
          <cell r="I23271">
            <v>40000</v>
          </cell>
        </row>
        <row r="23272">
          <cell r="A23272" t="str">
            <v>L24804</v>
          </cell>
          <cell r="I23272">
            <v>313495</v>
          </cell>
        </row>
        <row r="23273">
          <cell r="A23273" t="str">
            <v>L24806</v>
          </cell>
          <cell r="I23273">
            <v>0</v>
          </cell>
        </row>
        <row r="23274">
          <cell r="A23274" t="str">
            <v>L24811</v>
          </cell>
          <cell r="I23274">
            <v>110500</v>
          </cell>
        </row>
        <row r="23275">
          <cell r="A23275" t="str">
            <v>L24813</v>
          </cell>
          <cell r="I23275">
            <v>260000</v>
          </cell>
        </row>
        <row r="23276">
          <cell r="A23276" t="str">
            <v>L24815</v>
          </cell>
          <cell r="I23276">
            <v>0</v>
          </cell>
        </row>
        <row r="23277">
          <cell r="A23277" t="str">
            <v>L24816</v>
          </cell>
          <cell r="I23277">
            <v>100000</v>
          </cell>
        </row>
        <row r="23278">
          <cell r="A23278" t="str">
            <v>L24820</v>
          </cell>
          <cell r="I23278">
            <v>0</v>
          </cell>
        </row>
        <row r="23279">
          <cell r="A23279" t="str">
            <v>L24824</v>
          </cell>
          <cell r="I23279">
            <v>10093</v>
          </cell>
        </row>
        <row r="23280">
          <cell r="A23280" t="str">
            <v>L24826</v>
          </cell>
          <cell r="I23280">
            <v>262025</v>
          </cell>
        </row>
        <row r="23281">
          <cell r="A23281" t="str">
            <v>L24827</v>
          </cell>
          <cell r="I23281">
            <v>25000</v>
          </cell>
        </row>
        <row r="23282">
          <cell r="A23282" t="str">
            <v>L24829</v>
          </cell>
          <cell r="I23282">
            <v>29558</v>
          </cell>
        </row>
        <row r="23283">
          <cell r="A23283" t="str">
            <v>L24832</v>
          </cell>
          <cell r="I23283">
            <v>50000</v>
          </cell>
        </row>
        <row r="23284">
          <cell r="A23284" t="str">
            <v>L24835</v>
          </cell>
          <cell r="I23284">
            <v>85038</v>
          </cell>
        </row>
        <row r="23285">
          <cell r="A23285" t="str">
            <v>L24836</v>
          </cell>
          <cell r="I23285">
            <v>500000</v>
          </cell>
        </row>
        <row r="23286">
          <cell r="A23286" t="str">
            <v>L24841</v>
          </cell>
          <cell r="I23286">
            <v>150000</v>
          </cell>
        </row>
        <row r="23287">
          <cell r="A23287" t="str">
            <v>L24843</v>
          </cell>
          <cell r="I23287">
            <v>140000</v>
          </cell>
        </row>
        <row r="23288">
          <cell r="A23288" t="str">
            <v>L24844</v>
          </cell>
          <cell r="I23288">
            <v>310000</v>
          </cell>
        </row>
        <row r="23289">
          <cell r="A23289" t="str">
            <v>L24847</v>
          </cell>
          <cell r="I23289">
            <v>480000</v>
          </cell>
        </row>
        <row r="23290">
          <cell r="A23290" t="str">
            <v>L24850</v>
          </cell>
          <cell r="I23290">
            <v>172209</v>
          </cell>
        </row>
        <row r="23291">
          <cell r="A23291" t="str">
            <v>L24851</v>
          </cell>
          <cell r="I23291">
            <v>201788</v>
          </cell>
        </row>
        <row r="23292">
          <cell r="A23292" t="str">
            <v>L24852</v>
          </cell>
          <cell r="I23292">
            <v>675000</v>
          </cell>
        </row>
        <row r="23293">
          <cell r="A23293" t="str">
            <v>L24853</v>
          </cell>
          <cell r="I23293">
            <v>81017</v>
          </cell>
        </row>
        <row r="23294">
          <cell r="A23294" t="str">
            <v>L24854</v>
          </cell>
          <cell r="I23294">
            <v>26137</v>
          </cell>
        </row>
        <row r="23295">
          <cell r="A23295" t="str">
            <v>L24855</v>
          </cell>
          <cell r="I23295">
            <v>10000</v>
          </cell>
        </row>
        <row r="23296">
          <cell r="A23296" t="str">
            <v>L24856</v>
          </cell>
          <cell r="I23296">
            <v>2041837</v>
          </cell>
        </row>
        <row r="23297">
          <cell r="A23297" t="str">
            <v>L24858</v>
          </cell>
          <cell r="I23297">
            <v>1008981</v>
          </cell>
        </row>
        <row r="23298">
          <cell r="A23298" t="str">
            <v>L24860</v>
          </cell>
          <cell r="I23298">
            <v>80000</v>
          </cell>
        </row>
        <row r="23299">
          <cell r="A23299" t="str">
            <v>L24861</v>
          </cell>
          <cell r="I23299">
            <v>572186</v>
          </cell>
        </row>
        <row r="23300">
          <cell r="A23300" t="str">
            <v>L24862</v>
          </cell>
          <cell r="I23300">
            <v>600000</v>
          </cell>
        </row>
        <row r="23301">
          <cell r="A23301" t="str">
            <v>L24864</v>
          </cell>
          <cell r="I23301">
            <v>267083</v>
          </cell>
        </row>
        <row r="23302">
          <cell r="A23302" t="str">
            <v>L24866</v>
          </cell>
          <cell r="I23302">
            <v>170000</v>
          </cell>
        </row>
        <row r="23303">
          <cell r="A23303" t="str">
            <v>L24867</v>
          </cell>
          <cell r="I23303">
            <v>982890</v>
          </cell>
        </row>
        <row r="23304">
          <cell r="A23304" t="str">
            <v>L24868</v>
          </cell>
          <cell r="I23304">
            <v>0</v>
          </cell>
        </row>
        <row r="23305">
          <cell r="A23305" t="str">
            <v>L24869</v>
          </cell>
          <cell r="I23305">
            <v>100000</v>
          </cell>
        </row>
        <row r="23306">
          <cell r="A23306" t="str">
            <v>L24872</v>
          </cell>
          <cell r="I23306">
            <v>54500</v>
          </cell>
        </row>
        <row r="23307">
          <cell r="A23307" t="str">
            <v>L24873</v>
          </cell>
          <cell r="I23307">
            <v>42845</v>
          </cell>
        </row>
        <row r="23308">
          <cell r="A23308" t="str">
            <v>L24874</v>
          </cell>
          <cell r="I23308">
            <v>10025</v>
          </cell>
        </row>
        <row r="23309">
          <cell r="A23309" t="str">
            <v>L24877</v>
          </cell>
          <cell r="I23309">
            <v>188000</v>
          </cell>
        </row>
        <row r="23310">
          <cell r="A23310" t="str">
            <v>L24881</v>
          </cell>
          <cell r="I23310">
            <v>543313</v>
          </cell>
        </row>
        <row r="23311">
          <cell r="A23311" t="str">
            <v>L24882</v>
          </cell>
          <cell r="I23311">
            <v>160000</v>
          </cell>
        </row>
        <row r="23312">
          <cell r="A23312" t="str">
            <v>L24884</v>
          </cell>
          <cell r="I23312">
            <v>100000</v>
          </cell>
        </row>
        <row r="23313">
          <cell r="A23313" t="str">
            <v>L24886</v>
          </cell>
          <cell r="I23313">
            <v>319551</v>
          </cell>
        </row>
        <row r="23314">
          <cell r="A23314" t="str">
            <v>L24887</v>
          </cell>
          <cell r="I23314">
            <v>1000000</v>
          </cell>
        </row>
        <row r="23315">
          <cell r="A23315" t="str">
            <v>L24888</v>
          </cell>
          <cell r="I23315">
            <v>600000</v>
          </cell>
        </row>
        <row r="23316">
          <cell r="A23316" t="str">
            <v>L24891</v>
          </cell>
          <cell r="I23316">
            <v>127460</v>
          </cell>
        </row>
        <row r="23317">
          <cell r="A23317" t="str">
            <v>L24895</v>
          </cell>
          <cell r="I23317">
            <v>421626</v>
          </cell>
        </row>
        <row r="23318">
          <cell r="A23318" t="str">
            <v>L24900</v>
          </cell>
          <cell r="I23318">
            <v>150460</v>
          </cell>
        </row>
        <row r="23319">
          <cell r="A23319" t="str">
            <v>L24901</v>
          </cell>
          <cell r="I23319">
            <v>11370</v>
          </cell>
        </row>
        <row r="23320">
          <cell r="A23320" t="str">
            <v>L24904</v>
          </cell>
          <cell r="I23320">
            <v>347127</v>
          </cell>
        </row>
        <row r="23321">
          <cell r="A23321" t="str">
            <v>L24905</v>
          </cell>
          <cell r="I23321">
            <v>3598577</v>
          </cell>
        </row>
        <row r="23322">
          <cell r="A23322" t="str">
            <v>L24906</v>
          </cell>
          <cell r="I23322">
            <v>315245</v>
          </cell>
        </row>
        <row r="23323">
          <cell r="A23323" t="str">
            <v>L24908</v>
          </cell>
          <cell r="I23323">
            <v>21782</v>
          </cell>
        </row>
        <row r="23324">
          <cell r="A23324" t="str">
            <v>L24909</v>
          </cell>
          <cell r="I23324">
            <v>10000</v>
          </cell>
        </row>
        <row r="23325">
          <cell r="A23325" t="str">
            <v>L24910</v>
          </cell>
          <cell r="I23325">
            <v>252975</v>
          </cell>
        </row>
        <row r="23326">
          <cell r="A23326" t="str">
            <v>L24911</v>
          </cell>
          <cell r="I23326">
            <v>609085</v>
          </cell>
        </row>
        <row r="23327">
          <cell r="A23327" t="str">
            <v>L24912</v>
          </cell>
          <cell r="I23327">
            <v>173173</v>
          </cell>
        </row>
        <row r="23328">
          <cell r="A23328" t="str">
            <v>L24914</v>
          </cell>
          <cell r="I23328">
            <v>99082</v>
          </cell>
        </row>
        <row r="23329">
          <cell r="A23329" t="str">
            <v>L24917</v>
          </cell>
          <cell r="I23329">
            <v>320000</v>
          </cell>
        </row>
        <row r="23330">
          <cell r="A23330" t="str">
            <v>L24918</v>
          </cell>
          <cell r="I23330">
            <v>650000</v>
          </cell>
        </row>
        <row r="23331">
          <cell r="A23331" t="str">
            <v>L24920</v>
          </cell>
          <cell r="I23331">
            <v>519220</v>
          </cell>
        </row>
        <row r="23332">
          <cell r="A23332" t="str">
            <v>L24921</v>
          </cell>
          <cell r="I23332">
            <v>250000</v>
          </cell>
        </row>
        <row r="23333">
          <cell r="A23333" t="str">
            <v>L24922</v>
          </cell>
          <cell r="I23333">
            <v>30000000</v>
          </cell>
        </row>
        <row r="23334">
          <cell r="A23334" t="str">
            <v>L24923</v>
          </cell>
          <cell r="I23334">
            <v>20000</v>
          </cell>
        </row>
        <row r="23335">
          <cell r="A23335" t="str">
            <v>L24925</v>
          </cell>
          <cell r="I23335">
            <v>258000</v>
          </cell>
        </row>
        <row r="23336">
          <cell r="A23336" t="str">
            <v>L24926</v>
          </cell>
          <cell r="I23336">
            <v>120260</v>
          </cell>
        </row>
        <row r="23337">
          <cell r="A23337" t="str">
            <v>L24929</v>
          </cell>
          <cell r="I23337">
            <v>875000</v>
          </cell>
        </row>
        <row r="23338">
          <cell r="A23338" t="str">
            <v>L24930</v>
          </cell>
          <cell r="I23338">
            <v>975987</v>
          </cell>
        </row>
        <row r="23339">
          <cell r="A23339" t="str">
            <v>L24931</v>
          </cell>
          <cell r="I23339">
            <v>929072</v>
          </cell>
        </row>
        <row r="23340">
          <cell r="A23340" t="str">
            <v>L24933</v>
          </cell>
          <cell r="I23340">
            <v>692545</v>
          </cell>
        </row>
        <row r="23341">
          <cell r="A23341" t="str">
            <v>L24934</v>
          </cell>
          <cell r="I23341">
            <v>500000</v>
          </cell>
        </row>
        <row r="23342">
          <cell r="A23342" t="str">
            <v>L24935</v>
          </cell>
          <cell r="I23342">
            <v>17799</v>
          </cell>
        </row>
        <row r="23343">
          <cell r="A23343" t="str">
            <v>L24937</v>
          </cell>
          <cell r="I23343">
            <v>1161668</v>
          </cell>
        </row>
        <row r="23344">
          <cell r="A23344" t="str">
            <v>L24938</v>
          </cell>
          <cell r="I23344">
            <v>300000</v>
          </cell>
        </row>
        <row r="23345">
          <cell r="A23345" t="str">
            <v>L24939</v>
          </cell>
          <cell r="I23345">
            <v>419685</v>
          </cell>
        </row>
        <row r="23346">
          <cell r="A23346" t="str">
            <v>L24940</v>
          </cell>
          <cell r="I23346">
            <v>191385</v>
          </cell>
        </row>
        <row r="23347">
          <cell r="A23347" t="str">
            <v>L24941</v>
          </cell>
          <cell r="I23347">
            <v>104500</v>
          </cell>
        </row>
        <row r="23348">
          <cell r="A23348" t="str">
            <v>L24942</v>
          </cell>
          <cell r="I23348">
            <v>1000000</v>
          </cell>
        </row>
        <row r="23349">
          <cell r="A23349" t="str">
            <v>L24944</v>
          </cell>
          <cell r="I23349">
            <v>734857</v>
          </cell>
        </row>
        <row r="23350">
          <cell r="A23350" t="str">
            <v>L24946</v>
          </cell>
          <cell r="I23350">
            <v>251000</v>
          </cell>
        </row>
        <row r="23351">
          <cell r="A23351" t="str">
            <v>L24949</v>
          </cell>
          <cell r="I23351">
            <v>1962000</v>
          </cell>
        </row>
        <row r="23352">
          <cell r="A23352" t="str">
            <v>L24950</v>
          </cell>
          <cell r="I23352">
            <v>365600</v>
          </cell>
        </row>
        <row r="23353">
          <cell r="A23353" t="str">
            <v>L24951</v>
          </cell>
          <cell r="I23353">
            <v>899012</v>
          </cell>
        </row>
        <row r="23354">
          <cell r="A23354" t="str">
            <v>L24952</v>
          </cell>
          <cell r="I23354">
            <v>10708</v>
          </cell>
        </row>
        <row r="23355">
          <cell r="A23355" t="str">
            <v>L24953</v>
          </cell>
          <cell r="I23355">
            <v>121625</v>
          </cell>
        </row>
        <row r="23356">
          <cell r="A23356" t="str">
            <v>L24954</v>
          </cell>
          <cell r="I23356">
            <v>40000</v>
          </cell>
        </row>
        <row r="23357">
          <cell r="A23357" t="str">
            <v>L24957</v>
          </cell>
          <cell r="I23357">
            <v>0</v>
          </cell>
        </row>
        <row r="23358">
          <cell r="A23358" t="str">
            <v>L24958</v>
          </cell>
          <cell r="I23358">
            <v>300000</v>
          </cell>
        </row>
        <row r="23359">
          <cell r="A23359" t="str">
            <v>L24959</v>
          </cell>
          <cell r="I23359">
            <v>513119</v>
          </cell>
        </row>
        <row r="23360">
          <cell r="A23360" t="str">
            <v>L24962</v>
          </cell>
          <cell r="I23360">
            <v>343304</v>
          </cell>
        </row>
        <row r="23361">
          <cell r="A23361" t="str">
            <v>L24963</v>
          </cell>
          <cell r="I23361">
            <v>100000</v>
          </cell>
        </row>
        <row r="23362">
          <cell r="A23362" t="str">
            <v>L24964</v>
          </cell>
          <cell r="I23362">
            <v>528837</v>
          </cell>
        </row>
        <row r="23363">
          <cell r="A23363" t="str">
            <v>L24965</v>
          </cell>
          <cell r="I23363">
            <v>400000</v>
          </cell>
        </row>
        <row r="23364">
          <cell r="A23364" t="str">
            <v>L24966</v>
          </cell>
          <cell r="I23364">
            <v>10000</v>
          </cell>
        </row>
        <row r="23365">
          <cell r="A23365" t="str">
            <v>L24970</v>
          </cell>
          <cell r="I23365">
            <v>200000</v>
          </cell>
        </row>
        <row r="23366">
          <cell r="A23366" t="str">
            <v>L24972</v>
          </cell>
          <cell r="I23366">
            <v>250000</v>
          </cell>
        </row>
        <row r="23367">
          <cell r="A23367" t="str">
            <v>L24973</v>
          </cell>
          <cell r="I23367">
            <v>594000</v>
          </cell>
        </row>
        <row r="23368">
          <cell r="A23368" t="str">
            <v>L24975</v>
          </cell>
          <cell r="I23368">
            <v>177998</v>
          </cell>
        </row>
        <row r="23369">
          <cell r="A23369" t="str">
            <v>L24976</v>
          </cell>
          <cell r="I23369">
            <v>40000</v>
          </cell>
        </row>
        <row r="23370">
          <cell r="A23370" t="str">
            <v>L24978</v>
          </cell>
          <cell r="I23370">
            <v>220000</v>
          </cell>
        </row>
        <row r="23371">
          <cell r="A23371" t="str">
            <v>L24979</v>
          </cell>
          <cell r="I23371">
            <v>16008</v>
          </cell>
        </row>
        <row r="23372">
          <cell r="A23372" t="str">
            <v>L24981</v>
          </cell>
          <cell r="I23372">
            <v>460000</v>
          </cell>
        </row>
        <row r="23373">
          <cell r="A23373" t="str">
            <v>L24982</v>
          </cell>
          <cell r="I23373">
            <v>786815</v>
          </cell>
        </row>
        <row r="23374">
          <cell r="A23374" t="str">
            <v>L24984</v>
          </cell>
          <cell r="I23374">
            <v>50000</v>
          </cell>
        </row>
        <row r="23375">
          <cell r="A23375" t="str">
            <v>L24985</v>
          </cell>
          <cell r="I23375">
            <v>91330</v>
          </cell>
        </row>
        <row r="23376">
          <cell r="A23376" t="str">
            <v>L24987</v>
          </cell>
          <cell r="I23376">
            <v>547207</v>
          </cell>
        </row>
        <row r="23377">
          <cell r="A23377" t="str">
            <v>L24988</v>
          </cell>
          <cell r="I23377">
            <v>280000</v>
          </cell>
        </row>
        <row r="23378">
          <cell r="A23378" t="str">
            <v>L24989</v>
          </cell>
          <cell r="I23378">
            <v>450000</v>
          </cell>
        </row>
        <row r="23379">
          <cell r="A23379" t="str">
            <v>L24992</v>
          </cell>
          <cell r="I23379">
            <v>40000</v>
          </cell>
        </row>
        <row r="23380">
          <cell r="A23380" t="str">
            <v>L24994</v>
          </cell>
          <cell r="I23380">
            <v>500000</v>
          </cell>
        </row>
        <row r="23381">
          <cell r="A23381" t="str">
            <v>L24995</v>
          </cell>
          <cell r="I23381">
            <v>110000</v>
          </cell>
        </row>
        <row r="23382">
          <cell r="A23382" t="str">
            <v>L24997</v>
          </cell>
          <cell r="I23382">
            <v>193299</v>
          </cell>
        </row>
        <row r="23383">
          <cell r="A23383" t="str">
            <v>L25005</v>
          </cell>
          <cell r="I23383">
            <v>150000</v>
          </cell>
        </row>
        <row r="23384">
          <cell r="A23384" t="str">
            <v>L25011</v>
          </cell>
          <cell r="I23384">
            <v>15000</v>
          </cell>
        </row>
        <row r="23385">
          <cell r="A23385" t="str">
            <v>L25012</v>
          </cell>
          <cell r="I23385">
            <v>18366</v>
          </cell>
        </row>
        <row r="23386">
          <cell r="A23386" t="str">
            <v>L25013</v>
          </cell>
          <cell r="I23386">
            <v>50000</v>
          </cell>
        </row>
        <row r="23387">
          <cell r="A23387" t="str">
            <v>L25014</v>
          </cell>
          <cell r="I23387">
            <v>95450</v>
          </cell>
        </row>
        <row r="23388">
          <cell r="A23388" t="str">
            <v>L25015</v>
          </cell>
          <cell r="I23388">
            <v>500000</v>
          </cell>
        </row>
        <row r="23389">
          <cell r="A23389" t="str">
            <v>L25016</v>
          </cell>
          <cell r="I23389">
            <v>86563</v>
          </cell>
        </row>
        <row r="23390">
          <cell r="A23390" t="str">
            <v>L25018</v>
          </cell>
          <cell r="I23390">
            <v>1300000</v>
          </cell>
        </row>
        <row r="23391">
          <cell r="A23391" t="str">
            <v>L25019</v>
          </cell>
          <cell r="I23391">
            <v>150000</v>
          </cell>
        </row>
        <row r="23392">
          <cell r="A23392" t="str">
            <v>L25021</v>
          </cell>
          <cell r="I23392">
            <v>70000</v>
          </cell>
        </row>
        <row r="23393">
          <cell r="A23393" t="str">
            <v>L25023</v>
          </cell>
          <cell r="I23393">
            <v>106050</v>
          </cell>
        </row>
        <row r="23394">
          <cell r="A23394" t="str">
            <v>L25025</v>
          </cell>
          <cell r="I23394">
            <v>185310</v>
          </cell>
        </row>
        <row r="23395">
          <cell r="A23395" t="str">
            <v>L25026</v>
          </cell>
          <cell r="I23395">
            <v>650000</v>
          </cell>
        </row>
        <row r="23396">
          <cell r="A23396" t="str">
            <v>L25028</v>
          </cell>
          <cell r="I23396">
            <v>1200000</v>
          </cell>
        </row>
        <row r="23397">
          <cell r="A23397" t="str">
            <v>L25029</v>
          </cell>
          <cell r="I23397">
            <v>150000</v>
          </cell>
        </row>
        <row r="23398">
          <cell r="A23398" t="str">
            <v>L25030</v>
          </cell>
          <cell r="I23398">
            <v>3300000</v>
          </cell>
        </row>
        <row r="23399">
          <cell r="A23399" t="str">
            <v>L25032</v>
          </cell>
          <cell r="I23399">
            <v>5986</v>
          </cell>
        </row>
        <row r="23400">
          <cell r="A23400" t="str">
            <v>L25033</v>
          </cell>
          <cell r="I23400">
            <v>70000</v>
          </cell>
        </row>
        <row r="23401">
          <cell r="A23401" t="str">
            <v>L25035</v>
          </cell>
          <cell r="I23401">
            <v>804765</v>
          </cell>
        </row>
        <row r="23402">
          <cell r="A23402" t="str">
            <v>L25040</v>
          </cell>
          <cell r="I23402">
            <v>230000</v>
          </cell>
        </row>
        <row r="23403">
          <cell r="A23403" t="str">
            <v>L25042</v>
          </cell>
          <cell r="I23403">
            <v>42093</v>
          </cell>
        </row>
        <row r="23404">
          <cell r="A23404" t="str">
            <v>L25044</v>
          </cell>
          <cell r="I23404">
            <v>650000</v>
          </cell>
        </row>
        <row r="23405">
          <cell r="A23405" t="str">
            <v>L25045</v>
          </cell>
          <cell r="I23405">
            <v>12000</v>
          </cell>
        </row>
        <row r="23406">
          <cell r="A23406" t="str">
            <v>L25046</v>
          </cell>
          <cell r="I23406">
            <v>384983</v>
          </cell>
        </row>
        <row r="23407">
          <cell r="A23407" t="str">
            <v>L25047</v>
          </cell>
          <cell r="I23407">
            <v>21000</v>
          </cell>
        </row>
        <row r="23408">
          <cell r="A23408" t="str">
            <v>L25048</v>
          </cell>
          <cell r="I23408">
            <v>3726000</v>
          </cell>
        </row>
        <row r="23409">
          <cell r="A23409" t="str">
            <v>L25049</v>
          </cell>
          <cell r="I23409">
            <v>62270</v>
          </cell>
        </row>
        <row r="23410">
          <cell r="A23410" t="str">
            <v>L25050</v>
          </cell>
          <cell r="I23410">
            <v>200000</v>
          </cell>
        </row>
        <row r="23411">
          <cell r="A23411" t="str">
            <v>L25052</v>
          </cell>
          <cell r="I23411">
            <v>60000</v>
          </cell>
        </row>
        <row r="23412">
          <cell r="A23412" t="str">
            <v>L25053</v>
          </cell>
          <cell r="I23412">
            <v>200000</v>
          </cell>
        </row>
        <row r="23413">
          <cell r="A23413" t="str">
            <v>L25055</v>
          </cell>
          <cell r="I23413">
            <v>6469881</v>
          </cell>
        </row>
        <row r="23414">
          <cell r="A23414" t="str">
            <v>L25056</v>
          </cell>
          <cell r="I23414">
            <v>2200000</v>
          </cell>
        </row>
        <row r="23415">
          <cell r="A23415" t="str">
            <v>L25059</v>
          </cell>
          <cell r="I23415">
            <v>200000</v>
          </cell>
        </row>
        <row r="23416">
          <cell r="A23416" t="str">
            <v>L25060</v>
          </cell>
          <cell r="I23416">
            <v>50000</v>
          </cell>
        </row>
        <row r="23417">
          <cell r="A23417" t="str">
            <v>L25064</v>
          </cell>
          <cell r="I23417">
            <v>10000</v>
          </cell>
        </row>
        <row r="23418">
          <cell r="A23418" t="str">
            <v>L25066</v>
          </cell>
          <cell r="I23418">
            <v>231000</v>
          </cell>
        </row>
        <row r="23419">
          <cell r="A23419" t="str">
            <v>L25070</v>
          </cell>
          <cell r="I23419">
            <v>227249</v>
          </cell>
        </row>
        <row r="23420">
          <cell r="A23420" t="str">
            <v>L25071</v>
          </cell>
          <cell r="I23420">
            <v>1200000</v>
          </cell>
        </row>
        <row r="23421">
          <cell r="A23421" t="str">
            <v>L25075</v>
          </cell>
          <cell r="I23421">
            <v>129067</v>
          </cell>
        </row>
        <row r="23422">
          <cell r="A23422" t="str">
            <v>L25076</v>
          </cell>
          <cell r="I23422">
            <v>229179</v>
          </cell>
        </row>
        <row r="23423">
          <cell r="A23423" t="str">
            <v>L25080</v>
          </cell>
          <cell r="I23423">
            <v>200000</v>
          </cell>
        </row>
        <row r="23424">
          <cell r="A23424" t="str">
            <v>L25082</v>
          </cell>
          <cell r="I23424">
            <v>1484560</v>
          </cell>
        </row>
        <row r="23425">
          <cell r="A23425" t="str">
            <v>L25083</v>
          </cell>
          <cell r="I23425">
            <v>449000</v>
          </cell>
        </row>
        <row r="23426">
          <cell r="A23426" t="str">
            <v>L25085</v>
          </cell>
          <cell r="I23426">
            <v>12416</v>
          </cell>
        </row>
        <row r="23427">
          <cell r="A23427" t="str">
            <v>L25087</v>
          </cell>
          <cell r="I23427">
            <v>2673000</v>
          </cell>
        </row>
        <row r="23428">
          <cell r="A23428" t="str">
            <v>L25088</v>
          </cell>
          <cell r="I23428">
            <v>450000</v>
          </cell>
        </row>
        <row r="23429">
          <cell r="A23429" t="str">
            <v>L25090</v>
          </cell>
          <cell r="I23429">
            <v>909293</v>
          </cell>
        </row>
        <row r="23430">
          <cell r="A23430" t="str">
            <v>L25091</v>
          </cell>
          <cell r="I23430">
            <v>500000</v>
          </cell>
        </row>
        <row r="23431">
          <cell r="A23431" t="str">
            <v>L25094</v>
          </cell>
          <cell r="I23431">
            <v>127716</v>
          </cell>
        </row>
        <row r="23432">
          <cell r="A23432" t="str">
            <v>L25097</v>
          </cell>
          <cell r="I23432">
            <v>20000000</v>
          </cell>
        </row>
        <row r="23433">
          <cell r="A23433" t="str">
            <v>L25099</v>
          </cell>
          <cell r="I23433">
            <v>250000</v>
          </cell>
        </row>
        <row r="23434">
          <cell r="A23434" t="str">
            <v>L25101</v>
          </cell>
          <cell r="I23434">
            <v>150000</v>
          </cell>
        </row>
        <row r="23435">
          <cell r="A23435" t="str">
            <v>L25102</v>
          </cell>
          <cell r="I23435">
            <v>100000</v>
          </cell>
        </row>
        <row r="23436">
          <cell r="A23436" t="str">
            <v>L25103</v>
          </cell>
          <cell r="I23436">
            <v>102163</v>
          </cell>
        </row>
        <row r="23437">
          <cell r="A23437" t="str">
            <v>L25105</v>
          </cell>
          <cell r="I23437">
            <v>196000</v>
          </cell>
        </row>
        <row r="23438">
          <cell r="A23438" t="str">
            <v>L25107</v>
          </cell>
          <cell r="I23438">
            <v>484050</v>
          </cell>
        </row>
        <row r="23439">
          <cell r="A23439" t="str">
            <v>L25108</v>
          </cell>
          <cell r="I23439">
            <v>871845</v>
          </cell>
        </row>
        <row r="23440">
          <cell r="A23440" t="str">
            <v>L25112</v>
          </cell>
          <cell r="I23440">
            <v>36351</v>
          </cell>
        </row>
        <row r="23441">
          <cell r="A23441" t="str">
            <v>L25113</v>
          </cell>
          <cell r="I23441">
            <v>200000</v>
          </cell>
        </row>
        <row r="23442">
          <cell r="A23442" t="str">
            <v>L25116</v>
          </cell>
          <cell r="I23442">
            <v>647034</v>
          </cell>
        </row>
        <row r="23443">
          <cell r="A23443" t="str">
            <v>L25117</v>
          </cell>
          <cell r="I23443">
            <v>252000</v>
          </cell>
        </row>
        <row r="23444">
          <cell r="A23444" t="str">
            <v>L25118</v>
          </cell>
          <cell r="I23444">
            <v>154691</v>
          </cell>
        </row>
        <row r="23445">
          <cell r="A23445" t="str">
            <v>L25121</v>
          </cell>
          <cell r="I23445">
            <v>5710</v>
          </cell>
        </row>
        <row r="23446">
          <cell r="A23446" t="str">
            <v>L25123</v>
          </cell>
          <cell r="I23446">
            <v>152460</v>
          </cell>
        </row>
        <row r="23447">
          <cell r="A23447" t="str">
            <v>L25126</v>
          </cell>
          <cell r="I23447">
            <v>10116</v>
          </cell>
        </row>
        <row r="23448">
          <cell r="A23448" t="str">
            <v>L25128</v>
          </cell>
          <cell r="I23448">
            <v>300000</v>
          </cell>
        </row>
        <row r="23449">
          <cell r="A23449" t="str">
            <v>L25129</v>
          </cell>
          <cell r="I23449">
            <v>2000000</v>
          </cell>
        </row>
        <row r="23450">
          <cell r="A23450" t="str">
            <v>L25130</v>
          </cell>
          <cell r="I23450">
            <v>15312</v>
          </cell>
        </row>
        <row r="23451">
          <cell r="A23451" t="str">
            <v>L25132</v>
          </cell>
          <cell r="I23451">
            <v>25000</v>
          </cell>
        </row>
        <row r="23452">
          <cell r="A23452" t="str">
            <v>L25133</v>
          </cell>
          <cell r="I23452">
            <v>30000</v>
          </cell>
        </row>
        <row r="23453">
          <cell r="A23453" t="str">
            <v>L25134</v>
          </cell>
          <cell r="I23453">
            <v>50000</v>
          </cell>
        </row>
        <row r="23454">
          <cell r="A23454" t="str">
            <v>L25135</v>
          </cell>
          <cell r="I23454">
            <v>700000</v>
          </cell>
        </row>
        <row r="23455">
          <cell r="A23455" t="str">
            <v>L25136</v>
          </cell>
          <cell r="I23455">
            <v>217295</v>
          </cell>
        </row>
        <row r="23456">
          <cell r="A23456" t="str">
            <v>L25137</v>
          </cell>
          <cell r="I23456">
            <v>50000</v>
          </cell>
        </row>
        <row r="23457">
          <cell r="A23457" t="str">
            <v>L25138</v>
          </cell>
          <cell r="I23457">
            <v>150000</v>
          </cell>
        </row>
        <row r="23458">
          <cell r="A23458" t="str">
            <v>L25139</v>
          </cell>
          <cell r="I23458">
            <v>500000</v>
          </cell>
        </row>
        <row r="23459">
          <cell r="A23459" t="str">
            <v>L25141</v>
          </cell>
          <cell r="I23459">
            <v>900000</v>
          </cell>
        </row>
        <row r="23460">
          <cell r="A23460" t="str">
            <v>L25143</v>
          </cell>
          <cell r="I23460">
            <v>960892</v>
          </cell>
        </row>
        <row r="23461">
          <cell r="A23461" t="str">
            <v>L25144</v>
          </cell>
          <cell r="I23461">
            <v>99090</v>
          </cell>
        </row>
        <row r="23462">
          <cell r="A23462" t="str">
            <v>L25145</v>
          </cell>
          <cell r="I23462">
            <v>54400</v>
          </cell>
        </row>
        <row r="23463">
          <cell r="A23463" t="str">
            <v>L25146</v>
          </cell>
          <cell r="I23463">
            <v>250000</v>
          </cell>
        </row>
        <row r="23464">
          <cell r="A23464" t="str">
            <v>L25147</v>
          </cell>
          <cell r="I23464">
            <v>50000</v>
          </cell>
        </row>
        <row r="23465">
          <cell r="A23465" t="str">
            <v>L25148</v>
          </cell>
          <cell r="I23465">
            <v>50000</v>
          </cell>
        </row>
        <row r="23466">
          <cell r="A23466" t="str">
            <v>L25149</v>
          </cell>
          <cell r="I23466">
            <v>40000</v>
          </cell>
        </row>
        <row r="23467">
          <cell r="A23467" t="str">
            <v>L25151</v>
          </cell>
          <cell r="I23467">
            <v>10000</v>
          </cell>
        </row>
        <row r="23468">
          <cell r="A23468" t="str">
            <v>L25152</v>
          </cell>
          <cell r="I23468">
            <v>45491</v>
          </cell>
        </row>
        <row r="23469">
          <cell r="A23469" t="str">
            <v>L25155</v>
          </cell>
          <cell r="I23469">
            <v>515000</v>
          </cell>
        </row>
        <row r="23470">
          <cell r="A23470" t="str">
            <v>L25156</v>
          </cell>
          <cell r="I23470">
            <v>82475258</v>
          </cell>
        </row>
        <row r="23471">
          <cell r="A23471" t="str">
            <v>L25157</v>
          </cell>
          <cell r="I23471">
            <v>80000</v>
          </cell>
        </row>
        <row r="23472">
          <cell r="A23472" t="str">
            <v>L25158</v>
          </cell>
          <cell r="I23472">
            <v>70000</v>
          </cell>
        </row>
        <row r="23473">
          <cell r="A23473" t="str">
            <v>L25161</v>
          </cell>
          <cell r="I23473">
            <v>941310</v>
          </cell>
        </row>
        <row r="23474">
          <cell r="A23474" t="str">
            <v>L25163</v>
          </cell>
          <cell r="I23474">
            <v>250000</v>
          </cell>
        </row>
        <row r="23475">
          <cell r="A23475" t="str">
            <v>L25167</v>
          </cell>
          <cell r="I23475">
            <v>1016920</v>
          </cell>
        </row>
        <row r="23476">
          <cell r="A23476" t="str">
            <v>L25168</v>
          </cell>
          <cell r="I23476">
            <v>300000</v>
          </cell>
        </row>
        <row r="23477">
          <cell r="A23477" t="str">
            <v>L25173</v>
          </cell>
          <cell r="I23477">
            <v>400000</v>
          </cell>
        </row>
        <row r="23478">
          <cell r="A23478" t="str">
            <v>L25174</v>
          </cell>
          <cell r="I23478">
            <v>710000</v>
          </cell>
        </row>
        <row r="23479">
          <cell r="A23479" t="str">
            <v>L25178</v>
          </cell>
          <cell r="I23479">
            <v>10000</v>
          </cell>
        </row>
        <row r="23480">
          <cell r="A23480" t="str">
            <v>L25179</v>
          </cell>
          <cell r="I23480">
            <v>20000</v>
          </cell>
        </row>
        <row r="23481">
          <cell r="A23481" t="str">
            <v>L25180</v>
          </cell>
          <cell r="I23481">
            <v>150000</v>
          </cell>
        </row>
        <row r="23482">
          <cell r="A23482" t="str">
            <v>L25181</v>
          </cell>
          <cell r="I23482">
            <v>785186</v>
          </cell>
        </row>
        <row r="23483">
          <cell r="A23483" t="str">
            <v>L25182</v>
          </cell>
          <cell r="I23483">
            <v>300000</v>
          </cell>
        </row>
        <row r="23484">
          <cell r="A23484" t="str">
            <v>L25185</v>
          </cell>
          <cell r="I23484">
            <v>300000</v>
          </cell>
        </row>
        <row r="23485">
          <cell r="A23485" t="str">
            <v>L25187</v>
          </cell>
          <cell r="I23485">
            <v>414563</v>
          </cell>
        </row>
        <row r="23486">
          <cell r="A23486" t="str">
            <v>L25190</v>
          </cell>
          <cell r="I23486">
            <v>1183794</v>
          </cell>
        </row>
        <row r="23487">
          <cell r="A23487" t="str">
            <v>L25191</v>
          </cell>
          <cell r="I23487">
            <v>7000</v>
          </cell>
        </row>
        <row r="23488">
          <cell r="A23488" t="str">
            <v>L25192</v>
          </cell>
          <cell r="I23488">
            <v>504379</v>
          </cell>
        </row>
        <row r="23489">
          <cell r="A23489" t="str">
            <v>L25193</v>
          </cell>
          <cell r="I23489">
            <v>913004</v>
          </cell>
        </row>
        <row r="23490">
          <cell r="A23490" t="str">
            <v>L25194</v>
          </cell>
          <cell r="I23490">
            <v>350000</v>
          </cell>
        </row>
        <row r="23491">
          <cell r="A23491" t="str">
            <v>L25195</v>
          </cell>
          <cell r="I23491">
            <v>492000</v>
          </cell>
        </row>
        <row r="23492">
          <cell r="A23492" t="str">
            <v>L25196</v>
          </cell>
          <cell r="I23492">
            <v>40000</v>
          </cell>
        </row>
        <row r="23493">
          <cell r="A23493" t="str">
            <v>L25197</v>
          </cell>
          <cell r="I23493">
            <v>21700</v>
          </cell>
        </row>
        <row r="23494">
          <cell r="A23494" t="str">
            <v>L25198</v>
          </cell>
          <cell r="I23494">
            <v>45000</v>
          </cell>
        </row>
        <row r="23495">
          <cell r="A23495" t="str">
            <v>L25199</v>
          </cell>
          <cell r="I23495">
            <v>4517546</v>
          </cell>
        </row>
        <row r="23496">
          <cell r="A23496" t="str">
            <v>L25200</v>
          </cell>
          <cell r="I23496">
            <v>250000</v>
          </cell>
        </row>
        <row r="23497">
          <cell r="A23497" t="str">
            <v>L25201</v>
          </cell>
          <cell r="I23497">
            <v>2400000</v>
          </cell>
        </row>
        <row r="23498">
          <cell r="A23498" t="str">
            <v>L25202</v>
          </cell>
          <cell r="I23498">
            <v>10413</v>
          </cell>
        </row>
        <row r="23499">
          <cell r="A23499" t="str">
            <v>L25203</v>
          </cell>
          <cell r="I23499">
            <v>40000</v>
          </cell>
        </row>
        <row r="23500">
          <cell r="A23500" t="str">
            <v>L25204</v>
          </cell>
          <cell r="I23500">
            <v>902130</v>
          </cell>
        </row>
        <row r="23501">
          <cell r="A23501" t="str">
            <v>L25207</v>
          </cell>
          <cell r="I23501">
            <v>700000</v>
          </cell>
        </row>
        <row r="23502">
          <cell r="A23502" t="str">
            <v>L25208</v>
          </cell>
          <cell r="I23502">
            <v>240000</v>
          </cell>
        </row>
        <row r="23503">
          <cell r="A23503" t="str">
            <v>L25211</v>
          </cell>
          <cell r="I23503">
            <v>628228</v>
          </cell>
        </row>
        <row r="23504">
          <cell r="A23504" t="str">
            <v>L25212</v>
          </cell>
          <cell r="I23504">
            <v>500000</v>
          </cell>
        </row>
        <row r="23505">
          <cell r="A23505" t="str">
            <v>L25213</v>
          </cell>
          <cell r="I23505">
            <v>725000</v>
          </cell>
        </row>
        <row r="23506">
          <cell r="A23506" t="str">
            <v>L25214</v>
          </cell>
          <cell r="I23506">
            <v>200000</v>
          </cell>
        </row>
        <row r="23507">
          <cell r="A23507" t="str">
            <v>L25217</v>
          </cell>
          <cell r="I23507">
            <v>56595</v>
          </cell>
        </row>
        <row r="23508">
          <cell r="A23508" t="str">
            <v>L25218</v>
          </cell>
          <cell r="I23508">
            <v>100000</v>
          </cell>
        </row>
        <row r="23509">
          <cell r="A23509" t="str">
            <v>L25219</v>
          </cell>
          <cell r="I23509">
            <v>2000000</v>
          </cell>
        </row>
        <row r="23510">
          <cell r="A23510" t="str">
            <v>L25222</v>
          </cell>
          <cell r="I23510">
            <v>55000</v>
          </cell>
        </row>
        <row r="23511">
          <cell r="A23511" t="str">
            <v>L25223</v>
          </cell>
          <cell r="I23511">
            <v>30000</v>
          </cell>
        </row>
        <row r="23512">
          <cell r="A23512" t="str">
            <v>L25224</v>
          </cell>
          <cell r="I23512">
            <v>380000</v>
          </cell>
        </row>
        <row r="23513">
          <cell r="A23513" t="str">
            <v>L25225</v>
          </cell>
          <cell r="I23513">
            <v>220000</v>
          </cell>
        </row>
        <row r="23514">
          <cell r="A23514" t="str">
            <v>L25226</v>
          </cell>
          <cell r="I23514">
            <v>99604</v>
          </cell>
        </row>
        <row r="23515">
          <cell r="A23515" t="str">
            <v>L25227</v>
          </cell>
          <cell r="I23515">
            <v>2496000</v>
          </cell>
        </row>
        <row r="23516">
          <cell r="A23516" t="str">
            <v>L25230</v>
          </cell>
          <cell r="I23516">
            <v>249072</v>
          </cell>
        </row>
        <row r="23517">
          <cell r="A23517" t="str">
            <v>L25231</v>
          </cell>
          <cell r="I23517">
            <v>225600</v>
          </cell>
        </row>
        <row r="23518">
          <cell r="A23518" t="str">
            <v>L25232</v>
          </cell>
          <cell r="I23518">
            <v>220000</v>
          </cell>
        </row>
        <row r="23519">
          <cell r="A23519" t="str">
            <v>L25233</v>
          </cell>
          <cell r="I23519">
            <v>765000</v>
          </cell>
        </row>
        <row r="23520">
          <cell r="A23520" t="str">
            <v>L25234</v>
          </cell>
          <cell r="I23520">
            <v>650000</v>
          </cell>
        </row>
        <row r="23521">
          <cell r="A23521" t="str">
            <v>L25237</v>
          </cell>
          <cell r="I23521">
            <v>110000</v>
          </cell>
        </row>
        <row r="23522">
          <cell r="A23522" t="str">
            <v>L25238</v>
          </cell>
          <cell r="I23522">
            <v>207170</v>
          </cell>
        </row>
        <row r="23523">
          <cell r="A23523" t="str">
            <v>L25240</v>
          </cell>
          <cell r="I23523">
            <v>642963</v>
          </cell>
        </row>
        <row r="23524">
          <cell r="A23524" t="str">
            <v>L25242</v>
          </cell>
          <cell r="I23524">
            <v>80000</v>
          </cell>
        </row>
        <row r="23525">
          <cell r="A23525" t="str">
            <v>L25243</v>
          </cell>
          <cell r="I23525">
            <v>171652</v>
          </cell>
        </row>
        <row r="23526">
          <cell r="A23526" t="str">
            <v>L25244</v>
          </cell>
          <cell r="I23526">
            <v>250000</v>
          </cell>
        </row>
        <row r="23527">
          <cell r="A23527" t="str">
            <v>L25246</v>
          </cell>
          <cell r="I23527">
            <v>200000</v>
          </cell>
        </row>
        <row r="23528">
          <cell r="A23528" t="str">
            <v>L25248</v>
          </cell>
          <cell r="I23528">
            <v>830302</v>
          </cell>
        </row>
        <row r="23529">
          <cell r="A23529" t="str">
            <v>L25249</v>
          </cell>
          <cell r="I23529">
            <v>49000</v>
          </cell>
        </row>
        <row r="23530">
          <cell r="A23530" t="str">
            <v>L25250</v>
          </cell>
          <cell r="I23530">
            <v>450000</v>
          </cell>
        </row>
        <row r="23531">
          <cell r="A23531" t="str">
            <v>L25251</v>
          </cell>
          <cell r="I23531">
            <v>20000</v>
          </cell>
        </row>
        <row r="23532">
          <cell r="A23532" t="str">
            <v>L25252</v>
          </cell>
          <cell r="I23532">
            <v>432155</v>
          </cell>
        </row>
        <row r="23533">
          <cell r="A23533" t="str">
            <v>L25254</v>
          </cell>
          <cell r="I23533">
            <v>190000</v>
          </cell>
        </row>
        <row r="23534">
          <cell r="A23534" t="str">
            <v>L25256</v>
          </cell>
          <cell r="I23534">
            <v>200000</v>
          </cell>
        </row>
        <row r="23535">
          <cell r="A23535" t="str">
            <v>L25257</v>
          </cell>
          <cell r="I23535">
            <v>30000</v>
          </cell>
        </row>
        <row r="23536">
          <cell r="A23536" t="str">
            <v>L25260</v>
          </cell>
          <cell r="I23536">
            <v>550000</v>
          </cell>
        </row>
        <row r="23537">
          <cell r="A23537" t="str">
            <v>L25262</v>
          </cell>
          <cell r="I23537">
            <v>400801</v>
          </cell>
        </row>
        <row r="23538">
          <cell r="A23538" t="str">
            <v>L25263</v>
          </cell>
          <cell r="I23538">
            <v>60000</v>
          </cell>
        </row>
        <row r="23539">
          <cell r="A23539" t="str">
            <v>L25266</v>
          </cell>
          <cell r="I23539">
            <v>29597</v>
          </cell>
        </row>
        <row r="23540">
          <cell r="A23540" t="str">
            <v>L25269</v>
          </cell>
          <cell r="I23540">
            <v>300000</v>
          </cell>
        </row>
        <row r="23541">
          <cell r="A23541" t="str">
            <v>L25270</v>
          </cell>
          <cell r="I23541">
            <v>400000</v>
          </cell>
        </row>
        <row r="23542">
          <cell r="A23542" t="str">
            <v>L25271</v>
          </cell>
          <cell r="I23542">
            <v>548170</v>
          </cell>
        </row>
        <row r="23543">
          <cell r="A23543" t="str">
            <v>L25272</v>
          </cell>
          <cell r="I23543">
            <v>37313</v>
          </cell>
        </row>
        <row r="23544">
          <cell r="A23544" t="str">
            <v>L25273</v>
          </cell>
          <cell r="I23544">
            <v>86590</v>
          </cell>
        </row>
        <row r="23545">
          <cell r="A23545" t="str">
            <v>L25274</v>
          </cell>
          <cell r="I23545">
            <v>70000</v>
          </cell>
        </row>
        <row r="23546">
          <cell r="A23546" t="str">
            <v>L25276</v>
          </cell>
          <cell r="I23546">
            <v>1000000</v>
          </cell>
        </row>
        <row r="23547">
          <cell r="A23547" t="str">
            <v>L25277</v>
          </cell>
          <cell r="I23547">
            <v>31500</v>
          </cell>
        </row>
        <row r="23548">
          <cell r="A23548" t="str">
            <v>L25280</v>
          </cell>
          <cell r="I23548">
            <v>247957</v>
          </cell>
        </row>
        <row r="23549">
          <cell r="A23549" t="str">
            <v>L25281</v>
          </cell>
          <cell r="I23549">
            <v>790968</v>
          </cell>
        </row>
        <row r="23550">
          <cell r="A23550" t="str">
            <v>L25282</v>
          </cell>
          <cell r="I23550">
            <v>50000</v>
          </cell>
        </row>
        <row r="23551">
          <cell r="A23551" t="str">
            <v>L25283</v>
          </cell>
          <cell r="I23551">
            <v>30000</v>
          </cell>
        </row>
        <row r="23552">
          <cell r="A23552" t="str">
            <v>L25285</v>
          </cell>
          <cell r="I23552">
            <v>285000</v>
          </cell>
        </row>
        <row r="23553">
          <cell r="A23553" t="str">
            <v>L25287</v>
          </cell>
          <cell r="I23553">
            <v>2899000</v>
          </cell>
        </row>
        <row r="23554">
          <cell r="A23554" t="str">
            <v>L25290</v>
          </cell>
          <cell r="I23554">
            <v>251000</v>
          </cell>
        </row>
        <row r="23555">
          <cell r="A23555" t="str">
            <v>L25291</v>
          </cell>
          <cell r="I23555">
            <v>174000</v>
          </cell>
        </row>
        <row r="23556">
          <cell r="A23556" t="str">
            <v>L25293</v>
          </cell>
          <cell r="I23556">
            <v>610000</v>
          </cell>
        </row>
        <row r="23557">
          <cell r="A23557" t="str">
            <v>L25297</v>
          </cell>
          <cell r="I23557">
            <v>340000</v>
          </cell>
        </row>
        <row r="23558">
          <cell r="A23558" t="str">
            <v>L25298</v>
          </cell>
          <cell r="I23558">
            <v>685458</v>
          </cell>
        </row>
        <row r="23559">
          <cell r="A23559" t="str">
            <v>L25299</v>
          </cell>
          <cell r="I23559">
            <v>2000000</v>
          </cell>
        </row>
        <row r="23560">
          <cell r="A23560" t="str">
            <v>L25304</v>
          </cell>
          <cell r="I23560">
            <v>363245</v>
          </cell>
        </row>
        <row r="23561">
          <cell r="A23561" t="str">
            <v>L25305</v>
          </cell>
          <cell r="I23561">
            <v>280000</v>
          </cell>
        </row>
        <row r="23562">
          <cell r="A23562" t="str">
            <v>L25309</v>
          </cell>
          <cell r="I23562">
            <v>170000</v>
          </cell>
        </row>
        <row r="23563">
          <cell r="A23563" t="str">
            <v>L25310</v>
          </cell>
          <cell r="I23563">
            <v>50000000</v>
          </cell>
        </row>
        <row r="23564">
          <cell r="A23564" t="str">
            <v>L25311</v>
          </cell>
          <cell r="I23564">
            <v>148565</v>
          </cell>
        </row>
        <row r="23565">
          <cell r="A23565" t="str">
            <v>L25312</v>
          </cell>
          <cell r="I23565">
            <v>23491</v>
          </cell>
        </row>
        <row r="23566">
          <cell r="A23566" t="str">
            <v>L25313</v>
          </cell>
          <cell r="I23566">
            <v>1500000</v>
          </cell>
        </row>
        <row r="23567">
          <cell r="A23567" t="str">
            <v>L25314</v>
          </cell>
          <cell r="I23567">
            <v>208000</v>
          </cell>
        </row>
        <row r="23568">
          <cell r="A23568" t="str">
            <v>L25316</v>
          </cell>
          <cell r="I23568">
            <v>50000</v>
          </cell>
        </row>
        <row r="23569">
          <cell r="A23569" t="str">
            <v>L25317</v>
          </cell>
          <cell r="I23569">
            <v>902734</v>
          </cell>
        </row>
        <row r="23570">
          <cell r="A23570" t="str">
            <v>L25318</v>
          </cell>
          <cell r="I23570">
            <v>519850</v>
          </cell>
        </row>
        <row r="23571">
          <cell r="A23571" t="str">
            <v>L25319</v>
          </cell>
          <cell r="I23571">
            <v>432000</v>
          </cell>
        </row>
        <row r="23572">
          <cell r="A23572" t="str">
            <v>L25322</v>
          </cell>
          <cell r="I23572">
            <v>1000000</v>
          </cell>
        </row>
        <row r="23573">
          <cell r="A23573" t="str">
            <v>L25323</v>
          </cell>
          <cell r="I23573">
            <v>50000</v>
          </cell>
        </row>
        <row r="23574">
          <cell r="A23574" t="str">
            <v>L25325</v>
          </cell>
          <cell r="I23574">
            <v>15000000</v>
          </cell>
        </row>
        <row r="23575">
          <cell r="A23575" t="str">
            <v>L25326</v>
          </cell>
          <cell r="I23575">
            <v>145947</v>
          </cell>
        </row>
        <row r="23576">
          <cell r="A23576" t="str">
            <v>L25327</v>
          </cell>
          <cell r="I23576">
            <v>200000</v>
          </cell>
        </row>
        <row r="23577">
          <cell r="A23577" t="str">
            <v>L25331</v>
          </cell>
          <cell r="I23577">
            <v>313000</v>
          </cell>
        </row>
        <row r="23578">
          <cell r="A23578" t="str">
            <v>L25334</v>
          </cell>
          <cell r="I23578">
            <v>16035</v>
          </cell>
        </row>
        <row r="23579">
          <cell r="A23579" t="str">
            <v>L25335</v>
          </cell>
          <cell r="I23579">
            <v>694401</v>
          </cell>
        </row>
        <row r="23580">
          <cell r="A23580" t="str">
            <v>L25336</v>
          </cell>
          <cell r="I23580">
            <v>500000</v>
          </cell>
        </row>
        <row r="23581">
          <cell r="A23581" t="str">
            <v>L25338</v>
          </cell>
          <cell r="I23581">
            <v>55000</v>
          </cell>
        </row>
        <row r="23582">
          <cell r="A23582" t="str">
            <v>L25339</v>
          </cell>
          <cell r="I23582">
            <v>107028</v>
          </cell>
        </row>
        <row r="23583">
          <cell r="A23583" t="str">
            <v>L25341</v>
          </cell>
          <cell r="I23583">
            <v>192770</v>
          </cell>
        </row>
        <row r="23584">
          <cell r="A23584" t="str">
            <v>L25342</v>
          </cell>
          <cell r="I23584">
            <v>644000</v>
          </cell>
        </row>
        <row r="23585">
          <cell r="A23585" t="str">
            <v>L25343</v>
          </cell>
          <cell r="I23585">
            <v>6524267</v>
          </cell>
        </row>
        <row r="23586">
          <cell r="A23586" t="str">
            <v>L25344</v>
          </cell>
          <cell r="I23586">
            <v>30000</v>
          </cell>
        </row>
        <row r="23587">
          <cell r="A23587" t="str">
            <v>L25349</v>
          </cell>
          <cell r="I23587">
            <v>25083</v>
          </cell>
        </row>
        <row r="23588">
          <cell r="A23588" t="str">
            <v>L25351</v>
          </cell>
          <cell r="I23588">
            <v>267740</v>
          </cell>
        </row>
        <row r="23589">
          <cell r="A23589" t="str">
            <v>L25354</v>
          </cell>
          <cell r="I23589">
            <v>88379</v>
          </cell>
        </row>
        <row r="23590">
          <cell r="A23590" t="str">
            <v>L25355</v>
          </cell>
          <cell r="I23590">
            <v>155210</v>
          </cell>
        </row>
        <row r="23591">
          <cell r="A23591" t="str">
            <v>L25357</v>
          </cell>
          <cell r="I23591">
            <v>45000</v>
          </cell>
        </row>
        <row r="23592">
          <cell r="A23592" t="str">
            <v>L25358</v>
          </cell>
          <cell r="I23592">
            <v>350000</v>
          </cell>
        </row>
        <row r="23593">
          <cell r="A23593" t="str">
            <v>L25360</v>
          </cell>
          <cell r="I23593">
            <v>4018951</v>
          </cell>
        </row>
        <row r="23594">
          <cell r="A23594" t="str">
            <v>L25361</v>
          </cell>
          <cell r="I23594">
            <v>331000</v>
          </cell>
        </row>
        <row r="23595">
          <cell r="A23595" t="str">
            <v>L25362</v>
          </cell>
          <cell r="I23595">
            <v>819292</v>
          </cell>
        </row>
        <row r="23596">
          <cell r="A23596" t="str">
            <v>L25364</v>
          </cell>
          <cell r="I23596">
            <v>1205092</v>
          </cell>
        </row>
        <row r="23597">
          <cell r="A23597" t="str">
            <v>L25365</v>
          </cell>
          <cell r="I23597">
            <v>786817</v>
          </cell>
        </row>
        <row r="23598">
          <cell r="A23598" t="str">
            <v>L25366</v>
          </cell>
          <cell r="I23598">
            <v>200000</v>
          </cell>
        </row>
        <row r="23599">
          <cell r="A23599" t="str">
            <v>L25367</v>
          </cell>
          <cell r="I23599">
            <v>620000</v>
          </cell>
        </row>
        <row r="23600">
          <cell r="A23600" t="str">
            <v>L25368</v>
          </cell>
          <cell r="I23600">
            <v>25000</v>
          </cell>
        </row>
        <row r="23601">
          <cell r="A23601" t="str">
            <v>L25369</v>
          </cell>
          <cell r="I23601">
            <v>1007270</v>
          </cell>
        </row>
        <row r="23602">
          <cell r="A23602" t="str">
            <v>L25370</v>
          </cell>
          <cell r="I23602">
            <v>660000</v>
          </cell>
        </row>
        <row r="23603">
          <cell r="A23603" t="str">
            <v>L25371</v>
          </cell>
          <cell r="I23603">
            <v>182304</v>
          </cell>
        </row>
        <row r="23604">
          <cell r="A23604" t="str">
            <v>L25373</v>
          </cell>
          <cell r="I23604">
            <v>30000</v>
          </cell>
        </row>
        <row r="23605">
          <cell r="A23605" t="str">
            <v>L25375</v>
          </cell>
          <cell r="I23605">
            <v>603473</v>
          </cell>
        </row>
        <row r="23606">
          <cell r="A23606" t="str">
            <v>L25378</v>
          </cell>
          <cell r="I23606">
            <v>532994</v>
          </cell>
        </row>
        <row r="23607">
          <cell r="A23607" t="str">
            <v>L25379</v>
          </cell>
          <cell r="I23607">
            <v>6000000</v>
          </cell>
        </row>
        <row r="23608">
          <cell r="A23608" t="str">
            <v>L25380</v>
          </cell>
          <cell r="I23608">
            <v>10000</v>
          </cell>
        </row>
        <row r="23609">
          <cell r="A23609" t="str">
            <v>L25383</v>
          </cell>
          <cell r="I23609">
            <v>4000000.5</v>
          </cell>
        </row>
        <row r="23610">
          <cell r="A23610" t="str">
            <v>L25384</v>
          </cell>
          <cell r="I23610">
            <v>20000</v>
          </cell>
        </row>
        <row r="23611">
          <cell r="A23611" t="str">
            <v>L25387</v>
          </cell>
          <cell r="I23611">
            <v>530113</v>
          </cell>
        </row>
        <row r="23612">
          <cell r="A23612" t="str">
            <v>L25388</v>
          </cell>
          <cell r="I23612">
            <v>80000</v>
          </cell>
        </row>
        <row r="23613">
          <cell r="A23613" t="str">
            <v>L25389</v>
          </cell>
          <cell r="I23613">
            <v>400000</v>
          </cell>
        </row>
        <row r="23614">
          <cell r="A23614" t="str">
            <v>L25392</v>
          </cell>
          <cell r="I23614">
            <v>166233</v>
          </cell>
        </row>
        <row r="23615">
          <cell r="A23615" t="str">
            <v>L25394</v>
          </cell>
          <cell r="I23615">
            <v>50000</v>
          </cell>
        </row>
        <row r="23616">
          <cell r="A23616" t="str">
            <v>L25395</v>
          </cell>
          <cell r="I23616">
            <v>10025</v>
          </cell>
        </row>
        <row r="23617">
          <cell r="A23617" t="str">
            <v>L25397</v>
          </cell>
          <cell r="I23617">
            <v>136215</v>
          </cell>
        </row>
        <row r="23618">
          <cell r="A23618" t="str">
            <v>L25398</v>
          </cell>
          <cell r="I23618">
            <v>522832</v>
          </cell>
        </row>
        <row r="23619">
          <cell r="A23619" t="str">
            <v>L25399</v>
          </cell>
          <cell r="I23619">
            <v>189133</v>
          </cell>
        </row>
        <row r="23620">
          <cell r="A23620" t="str">
            <v>L25400</v>
          </cell>
          <cell r="I23620">
            <v>100000</v>
          </cell>
        </row>
        <row r="23621">
          <cell r="A23621" t="str">
            <v>L25401</v>
          </cell>
          <cell r="I23621">
            <v>15000</v>
          </cell>
        </row>
        <row r="23622">
          <cell r="A23622" t="str">
            <v>L25402</v>
          </cell>
          <cell r="I23622">
            <v>300000</v>
          </cell>
        </row>
        <row r="23623">
          <cell r="A23623" t="str">
            <v>L25403</v>
          </cell>
          <cell r="I23623">
            <v>70000</v>
          </cell>
        </row>
        <row r="23624">
          <cell r="A23624" t="str">
            <v>L25404</v>
          </cell>
          <cell r="I23624">
            <v>75000</v>
          </cell>
        </row>
        <row r="23625">
          <cell r="A23625" t="str">
            <v>L25406</v>
          </cell>
          <cell r="I23625">
            <v>150000</v>
          </cell>
        </row>
        <row r="23626">
          <cell r="A23626" t="str">
            <v>L25409</v>
          </cell>
          <cell r="I23626">
            <v>134271</v>
          </cell>
        </row>
        <row r="23627">
          <cell r="A23627" t="str">
            <v>L25410</v>
          </cell>
          <cell r="I23627">
            <v>40000</v>
          </cell>
        </row>
        <row r="23628">
          <cell r="A23628" t="str">
            <v>L25411</v>
          </cell>
          <cell r="I23628">
            <v>80000</v>
          </cell>
        </row>
        <row r="23629">
          <cell r="A23629" t="str">
            <v>L25414</v>
          </cell>
          <cell r="I23629">
            <v>300000</v>
          </cell>
        </row>
        <row r="23630">
          <cell r="A23630" t="str">
            <v>L25415</v>
          </cell>
          <cell r="I23630">
            <v>419833</v>
          </cell>
        </row>
        <row r="23631">
          <cell r="A23631" t="str">
            <v>L25418</v>
          </cell>
          <cell r="I23631">
            <v>150000</v>
          </cell>
        </row>
        <row r="23632">
          <cell r="A23632" t="str">
            <v>L25419</v>
          </cell>
          <cell r="I23632">
            <v>10000</v>
          </cell>
        </row>
        <row r="23633">
          <cell r="A23633" t="str">
            <v>L25422</v>
          </cell>
          <cell r="I23633">
            <v>100000</v>
          </cell>
        </row>
        <row r="23634">
          <cell r="A23634" t="str">
            <v>L25424</v>
          </cell>
          <cell r="I23634">
            <v>76541</v>
          </cell>
        </row>
        <row r="23635">
          <cell r="A23635" t="str">
            <v>L25427</v>
          </cell>
          <cell r="I23635">
            <v>752894</v>
          </cell>
        </row>
        <row r="23636">
          <cell r="A23636" t="str">
            <v>L25428</v>
          </cell>
          <cell r="I23636">
            <v>200000</v>
          </cell>
        </row>
        <row r="23637">
          <cell r="A23637" t="str">
            <v>L25429</v>
          </cell>
          <cell r="I23637">
            <v>190506</v>
          </cell>
        </row>
        <row r="23638">
          <cell r="A23638" t="str">
            <v>L25431</v>
          </cell>
          <cell r="I23638">
            <v>339895</v>
          </cell>
        </row>
        <row r="23639">
          <cell r="A23639" t="str">
            <v>L25432</v>
          </cell>
          <cell r="I23639">
            <v>300000</v>
          </cell>
        </row>
        <row r="23640">
          <cell r="A23640" t="str">
            <v>L25433</v>
          </cell>
          <cell r="I23640">
            <v>220000</v>
          </cell>
        </row>
        <row r="23641">
          <cell r="A23641" t="str">
            <v>L25435</v>
          </cell>
          <cell r="I23641">
            <v>1176951</v>
          </cell>
        </row>
        <row r="23642">
          <cell r="A23642" t="str">
            <v>L25436</v>
          </cell>
          <cell r="I23642">
            <v>298380</v>
          </cell>
        </row>
        <row r="23643">
          <cell r="A23643" t="str">
            <v>L25438</v>
          </cell>
          <cell r="I23643">
            <v>150000</v>
          </cell>
        </row>
        <row r="23644">
          <cell r="A23644" t="str">
            <v>L25439</v>
          </cell>
          <cell r="I23644">
            <v>118339</v>
          </cell>
        </row>
        <row r="23645">
          <cell r="A23645" t="str">
            <v>L25440</v>
          </cell>
          <cell r="I23645">
            <v>25000</v>
          </cell>
        </row>
        <row r="23646">
          <cell r="A23646" t="str">
            <v>L25441</v>
          </cell>
          <cell r="I23646">
            <v>824339</v>
          </cell>
        </row>
        <row r="23647">
          <cell r="A23647" t="str">
            <v>L25442</v>
          </cell>
          <cell r="I23647">
            <v>300000</v>
          </cell>
        </row>
        <row r="23648">
          <cell r="A23648" t="str">
            <v>L25443</v>
          </cell>
          <cell r="I23648">
            <v>40000</v>
          </cell>
        </row>
        <row r="23649">
          <cell r="A23649" t="str">
            <v>L25444</v>
          </cell>
          <cell r="I23649">
            <v>55006</v>
          </cell>
        </row>
        <row r="23650">
          <cell r="A23650" t="str">
            <v>L25445</v>
          </cell>
          <cell r="I23650">
            <v>747850</v>
          </cell>
        </row>
        <row r="23651">
          <cell r="A23651" t="str">
            <v>L25446</v>
          </cell>
          <cell r="I23651">
            <v>20000000</v>
          </cell>
        </row>
        <row r="23652">
          <cell r="A23652" t="str">
            <v>L25447</v>
          </cell>
          <cell r="I23652">
            <v>107770</v>
          </cell>
        </row>
        <row r="23653">
          <cell r="A23653" t="str">
            <v>L25448</v>
          </cell>
          <cell r="I23653">
            <v>413485</v>
          </cell>
        </row>
        <row r="23654">
          <cell r="A23654" t="str">
            <v>L25450</v>
          </cell>
          <cell r="I23654">
            <v>60000</v>
          </cell>
        </row>
        <row r="23655">
          <cell r="A23655" t="str">
            <v>L25451</v>
          </cell>
          <cell r="I23655">
            <v>564000</v>
          </cell>
        </row>
        <row r="23656">
          <cell r="A23656" t="str">
            <v>L25455</v>
          </cell>
          <cell r="I23656">
            <v>30000000</v>
          </cell>
        </row>
        <row r="23657">
          <cell r="A23657" t="str">
            <v>L25456</v>
          </cell>
          <cell r="I23657">
            <v>55135</v>
          </cell>
        </row>
        <row r="23658">
          <cell r="A23658" t="str">
            <v>L25458</v>
          </cell>
          <cell r="I23658">
            <v>620000</v>
          </cell>
        </row>
        <row r="23659">
          <cell r="A23659" t="str">
            <v>L25459</v>
          </cell>
          <cell r="I23659">
            <v>55000</v>
          </cell>
        </row>
        <row r="23660">
          <cell r="A23660" t="str">
            <v>L25460</v>
          </cell>
          <cell r="I23660">
            <v>550000</v>
          </cell>
        </row>
        <row r="23661">
          <cell r="A23661" t="str">
            <v>L25463</v>
          </cell>
          <cell r="I23661">
            <v>10116</v>
          </cell>
        </row>
        <row r="23662">
          <cell r="A23662" t="str">
            <v>L25464</v>
          </cell>
          <cell r="I23662">
            <v>171837</v>
          </cell>
        </row>
        <row r="23663">
          <cell r="A23663" t="str">
            <v>L25466</v>
          </cell>
          <cell r="I23663">
            <v>119644</v>
          </cell>
        </row>
        <row r="23664">
          <cell r="A23664" t="str">
            <v>L25469</v>
          </cell>
          <cell r="I23664">
            <v>100000</v>
          </cell>
        </row>
        <row r="23665">
          <cell r="A23665" t="str">
            <v>L25470</v>
          </cell>
          <cell r="I23665">
            <v>260000</v>
          </cell>
        </row>
        <row r="23666">
          <cell r="A23666" t="str">
            <v>L25472</v>
          </cell>
          <cell r="I23666">
            <v>100000</v>
          </cell>
        </row>
        <row r="23667">
          <cell r="A23667" t="str">
            <v>L25473</v>
          </cell>
          <cell r="I23667">
            <v>30000</v>
          </cell>
        </row>
        <row r="23668">
          <cell r="A23668" t="str">
            <v>L25478</v>
          </cell>
          <cell r="I23668">
            <v>40000</v>
          </cell>
        </row>
        <row r="23669">
          <cell r="A23669" t="str">
            <v>L25484</v>
          </cell>
          <cell r="I23669">
            <v>1253520</v>
          </cell>
        </row>
        <row r="23670">
          <cell r="A23670" t="str">
            <v>L25486</v>
          </cell>
          <cell r="I23670">
            <v>30000</v>
          </cell>
        </row>
        <row r="23671">
          <cell r="A23671" t="str">
            <v>L25490</v>
          </cell>
          <cell r="I23671">
            <v>573040</v>
          </cell>
        </row>
        <row r="23672">
          <cell r="A23672" t="str">
            <v>L25492</v>
          </cell>
          <cell r="I23672">
            <v>27367</v>
          </cell>
        </row>
        <row r="23673">
          <cell r="A23673" t="str">
            <v>L25495</v>
          </cell>
          <cell r="I23673">
            <v>325000</v>
          </cell>
        </row>
        <row r="23674">
          <cell r="A23674" t="str">
            <v>L25496</v>
          </cell>
          <cell r="I23674">
            <v>80000</v>
          </cell>
        </row>
        <row r="23675">
          <cell r="A23675" t="str">
            <v>L25498</v>
          </cell>
          <cell r="I23675">
            <v>64703</v>
          </cell>
        </row>
        <row r="23676">
          <cell r="A23676" t="str">
            <v>L25499</v>
          </cell>
          <cell r="I23676">
            <v>500000</v>
          </cell>
        </row>
        <row r="23677">
          <cell r="A23677" t="str">
            <v>L25504</v>
          </cell>
          <cell r="I23677">
            <v>60000</v>
          </cell>
        </row>
        <row r="23678">
          <cell r="A23678" t="str">
            <v>L25506</v>
          </cell>
          <cell r="I23678">
            <v>7650000</v>
          </cell>
        </row>
        <row r="23679">
          <cell r="A23679" t="str">
            <v>L25507</v>
          </cell>
          <cell r="I23679">
            <v>600000</v>
          </cell>
        </row>
        <row r="23680">
          <cell r="A23680" t="str">
            <v>L25509</v>
          </cell>
          <cell r="I23680">
            <v>450000</v>
          </cell>
        </row>
        <row r="23681">
          <cell r="A23681" t="str">
            <v>L25511</v>
          </cell>
          <cell r="I23681">
            <v>407511</v>
          </cell>
        </row>
        <row r="23682">
          <cell r="A23682" t="str">
            <v>L25512</v>
          </cell>
          <cell r="I23682">
            <v>275000</v>
          </cell>
        </row>
        <row r="23683">
          <cell r="A23683" t="str">
            <v>L25513</v>
          </cell>
          <cell r="I23683">
            <v>45000</v>
          </cell>
        </row>
        <row r="23684">
          <cell r="A23684" t="str">
            <v>L25514</v>
          </cell>
          <cell r="I23684">
            <v>50000</v>
          </cell>
        </row>
        <row r="23685">
          <cell r="A23685" t="str">
            <v>L25518</v>
          </cell>
          <cell r="I23685">
            <v>123050</v>
          </cell>
        </row>
        <row r="23686">
          <cell r="A23686" t="str">
            <v>L25519</v>
          </cell>
          <cell r="I23686">
            <v>11779</v>
          </cell>
        </row>
        <row r="23687">
          <cell r="A23687" t="str">
            <v>L25522</v>
          </cell>
          <cell r="I23687">
            <v>361230</v>
          </cell>
        </row>
        <row r="23688">
          <cell r="A23688" t="str">
            <v>L25523</v>
          </cell>
          <cell r="I23688">
            <v>658000</v>
          </cell>
        </row>
        <row r="23689">
          <cell r="A23689" t="str">
            <v>L25525</v>
          </cell>
          <cell r="I23689">
            <v>228882</v>
          </cell>
        </row>
        <row r="23690">
          <cell r="A23690" t="str">
            <v>L25526</v>
          </cell>
          <cell r="I23690">
            <v>220000</v>
          </cell>
        </row>
        <row r="23691">
          <cell r="A23691" t="str">
            <v>L25528</v>
          </cell>
          <cell r="I23691">
            <v>923063</v>
          </cell>
        </row>
        <row r="23692">
          <cell r="A23692" t="str">
            <v>L25533</v>
          </cell>
          <cell r="I23692">
            <v>299102</v>
          </cell>
        </row>
        <row r="23693">
          <cell r="A23693" t="str">
            <v>L25534</v>
          </cell>
          <cell r="I23693">
            <v>1850000</v>
          </cell>
        </row>
        <row r="23694">
          <cell r="A23694" t="str">
            <v>L25535</v>
          </cell>
          <cell r="I23694">
            <v>1087069</v>
          </cell>
        </row>
        <row r="23695">
          <cell r="A23695" t="str">
            <v>L25536</v>
          </cell>
          <cell r="I23695">
            <v>37000</v>
          </cell>
        </row>
        <row r="23696">
          <cell r="A23696" t="str">
            <v>L25537</v>
          </cell>
          <cell r="I23696">
            <v>700000</v>
          </cell>
        </row>
        <row r="23697">
          <cell r="A23697" t="str">
            <v>L25539</v>
          </cell>
          <cell r="I23697">
            <v>400000</v>
          </cell>
        </row>
        <row r="23698">
          <cell r="A23698" t="str">
            <v>L25540</v>
          </cell>
          <cell r="I23698">
            <v>565000</v>
          </cell>
        </row>
        <row r="23699">
          <cell r="A23699" t="str">
            <v>L25541</v>
          </cell>
          <cell r="I23699">
            <v>400000</v>
          </cell>
        </row>
        <row r="23700">
          <cell r="A23700" t="str">
            <v>L25542</v>
          </cell>
          <cell r="I23700">
            <v>10093</v>
          </cell>
        </row>
        <row r="23701">
          <cell r="A23701" t="str">
            <v>L25543</v>
          </cell>
          <cell r="I23701">
            <v>173363</v>
          </cell>
        </row>
        <row r="23702">
          <cell r="A23702" t="str">
            <v>L25545</v>
          </cell>
          <cell r="I23702">
            <v>250000</v>
          </cell>
        </row>
        <row r="23703">
          <cell r="A23703" t="str">
            <v>L25547</v>
          </cell>
          <cell r="I23703">
            <v>50000</v>
          </cell>
        </row>
        <row r="23704">
          <cell r="A23704" t="str">
            <v>L25548</v>
          </cell>
          <cell r="I23704">
            <v>74596</v>
          </cell>
        </row>
        <row r="23705">
          <cell r="A23705" t="str">
            <v>L25550</v>
          </cell>
          <cell r="I23705">
            <v>97298</v>
          </cell>
        </row>
        <row r="23706">
          <cell r="A23706" t="str">
            <v>L25551</v>
          </cell>
          <cell r="I23706">
            <v>50000</v>
          </cell>
        </row>
        <row r="23707">
          <cell r="A23707" t="str">
            <v>L25552</v>
          </cell>
          <cell r="I23707">
            <v>330000</v>
          </cell>
        </row>
        <row r="23708">
          <cell r="A23708" t="str">
            <v>L25553</v>
          </cell>
          <cell r="I23708">
            <v>188000</v>
          </cell>
        </row>
        <row r="23709">
          <cell r="A23709" t="str">
            <v>L25556</v>
          </cell>
          <cell r="I23709">
            <v>10000</v>
          </cell>
        </row>
        <row r="23710">
          <cell r="A23710" t="str">
            <v>L25561</v>
          </cell>
          <cell r="I23710">
            <v>250000</v>
          </cell>
        </row>
        <row r="23711">
          <cell r="A23711" t="str">
            <v>L25562</v>
          </cell>
          <cell r="I23711">
            <v>5971</v>
          </cell>
        </row>
        <row r="23712">
          <cell r="A23712" t="str">
            <v>L25563</v>
          </cell>
          <cell r="I23712">
            <v>200000</v>
          </cell>
        </row>
        <row r="23713">
          <cell r="A23713" t="str">
            <v>L25565</v>
          </cell>
          <cell r="I23713">
            <v>399643</v>
          </cell>
        </row>
        <row r="23714">
          <cell r="A23714" t="str">
            <v>L25566</v>
          </cell>
          <cell r="I23714">
            <v>360000</v>
          </cell>
        </row>
        <row r="23715">
          <cell r="A23715" t="str">
            <v>L25567</v>
          </cell>
          <cell r="I23715">
            <v>107028</v>
          </cell>
        </row>
        <row r="23716">
          <cell r="A23716" t="str">
            <v>L25569</v>
          </cell>
          <cell r="I23716">
            <v>1159590</v>
          </cell>
        </row>
        <row r="23717">
          <cell r="A23717" t="str">
            <v>L25570</v>
          </cell>
          <cell r="I23717">
            <v>50000</v>
          </cell>
        </row>
        <row r="23718">
          <cell r="A23718" t="str">
            <v>L25574</v>
          </cell>
          <cell r="I23718">
            <v>500000</v>
          </cell>
        </row>
        <row r="23719">
          <cell r="A23719" t="str">
            <v>L25575</v>
          </cell>
          <cell r="I23719">
            <v>760000</v>
          </cell>
        </row>
        <row r="23720">
          <cell r="A23720" t="str">
            <v>L25576</v>
          </cell>
          <cell r="I23720">
            <v>359004</v>
          </cell>
        </row>
        <row r="23721">
          <cell r="A23721" t="str">
            <v>L25577</v>
          </cell>
          <cell r="I23721">
            <v>1800000</v>
          </cell>
        </row>
        <row r="23722">
          <cell r="A23722" t="str">
            <v>L25578</v>
          </cell>
          <cell r="I23722">
            <v>314429</v>
          </cell>
        </row>
        <row r="23723">
          <cell r="A23723" t="str">
            <v>L25580</v>
          </cell>
          <cell r="I23723">
            <v>264000</v>
          </cell>
        </row>
        <row r="23724">
          <cell r="A23724" t="str">
            <v>L25582</v>
          </cell>
          <cell r="I23724">
            <v>50000</v>
          </cell>
        </row>
        <row r="23725">
          <cell r="A23725" t="str">
            <v>L25583</v>
          </cell>
          <cell r="I23725">
            <v>2413875</v>
          </cell>
        </row>
        <row r="23726">
          <cell r="A23726" t="str">
            <v>L25586</v>
          </cell>
          <cell r="I23726">
            <v>70000</v>
          </cell>
        </row>
        <row r="23727">
          <cell r="A23727" t="str">
            <v>L25589</v>
          </cell>
          <cell r="I23727">
            <v>70000</v>
          </cell>
        </row>
        <row r="23728">
          <cell r="A23728" t="str">
            <v>L25591</v>
          </cell>
          <cell r="I23728">
            <v>500000</v>
          </cell>
        </row>
        <row r="23729">
          <cell r="A23729" t="str">
            <v>L25592</v>
          </cell>
          <cell r="I23729">
            <v>248000</v>
          </cell>
        </row>
        <row r="23730">
          <cell r="A23730" t="str">
            <v>L25593</v>
          </cell>
          <cell r="I23730">
            <v>20000</v>
          </cell>
        </row>
        <row r="23731">
          <cell r="A23731" t="str">
            <v>L25594</v>
          </cell>
          <cell r="I23731">
            <v>350000</v>
          </cell>
        </row>
        <row r="23732">
          <cell r="A23732" t="str">
            <v>L25596</v>
          </cell>
          <cell r="I23732">
            <v>120000</v>
          </cell>
        </row>
        <row r="23733">
          <cell r="A23733" t="str">
            <v>L25597</v>
          </cell>
          <cell r="I23733">
            <v>152434</v>
          </cell>
        </row>
        <row r="23734">
          <cell r="A23734" t="str">
            <v>L25598</v>
          </cell>
          <cell r="I23734">
            <v>300000</v>
          </cell>
        </row>
        <row r="23735">
          <cell r="A23735" t="str">
            <v>L25599</v>
          </cell>
          <cell r="I23735">
            <v>1300000</v>
          </cell>
        </row>
        <row r="23736">
          <cell r="A23736" t="str">
            <v>L25600</v>
          </cell>
          <cell r="I23736">
            <v>150000</v>
          </cell>
        </row>
        <row r="23737">
          <cell r="A23737" t="str">
            <v>L25601</v>
          </cell>
          <cell r="I23737">
            <v>100000</v>
          </cell>
        </row>
        <row r="23738">
          <cell r="A23738" t="str">
            <v>L25602</v>
          </cell>
          <cell r="I23738">
            <v>110012</v>
          </cell>
        </row>
        <row r="23739">
          <cell r="A23739" t="str">
            <v>L25603</v>
          </cell>
          <cell r="I23739">
            <v>1500000</v>
          </cell>
        </row>
        <row r="23740">
          <cell r="A23740" t="str">
            <v>L25604</v>
          </cell>
          <cell r="I23740">
            <v>500000</v>
          </cell>
        </row>
        <row r="23741">
          <cell r="A23741" t="str">
            <v>L25607</v>
          </cell>
          <cell r="I23741">
            <v>293274</v>
          </cell>
        </row>
        <row r="23742">
          <cell r="A23742" t="str">
            <v>L25609</v>
          </cell>
          <cell r="I23742">
            <v>12000</v>
          </cell>
        </row>
        <row r="23743">
          <cell r="A23743" t="str">
            <v>L25611</v>
          </cell>
          <cell r="I23743">
            <v>300000</v>
          </cell>
        </row>
        <row r="23744">
          <cell r="A23744" t="str">
            <v>L25612</v>
          </cell>
          <cell r="I23744">
            <v>417849.5</v>
          </cell>
        </row>
        <row r="23745">
          <cell r="A23745" t="str">
            <v>L25614</v>
          </cell>
          <cell r="I23745">
            <v>100000</v>
          </cell>
        </row>
        <row r="23746">
          <cell r="A23746" t="str">
            <v>L25615</v>
          </cell>
          <cell r="I23746">
            <v>250000</v>
          </cell>
        </row>
        <row r="23747">
          <cell r="A23747" t="str">
            <v>L25616</v>
          </cell>
          <cell r="I23747">
            <v>250000</v>
          </cell>
        </row>
        <row r="23748">
          <cell r="A23748" t="str">
            <v>L25620</v>
          </cell>
          <cell r="I23748">
            <v>174733</v>
          </cell>
        </row>
        <row r="23749">
          <cell r="A23749" t="str">
            <v>L25622</v>
          </cell>
          <cell r="I23749">
            <v>25000</v>
          </cell>
        </row>
        <row r="23750">
          <cell r="A23750" t="str">
            <v>L25623</v>
          </cell>
          <cell r="I23750">
            <v>650000</v>
          </cell>
        </row>
        <row r="23751">
          <cell r="A23751" t="str">
            <v>L25625</v>
          </cell>
          <cell r="I23751">
            <v>560000</v>
          </cell>
        </row>
        <row r="23752">
          <cell r="A23752" t="str">
            <v>L25626</v>
          </cell>
          <cell r="I23752">
            <v>462065</v>
          </cell>
        </row>
        <row r="23753">
          <cell r="A23753" t="str">
            <v>L25628</v>
          </cell>
          <cell r="I23753">
            <v>95125</v>
          </cell>
        </row>
        <row r="23754">
          <cell r="A23754" t="str">
            <v>L25629</v>
          </cell>
          <cell r="I23754">
            <v>1019262</v>
          </cell>
        </row>
        <row r="23755">
          <cell r="A23755" t="str">
            <v>L25630</v>
          </cell>
          <cell r="I23755">
            <v>238147</v>
          </cell>
        </row>
        <row r="23756">
          <cell r="A23756" t="str">
            <v>L25632</v>
          </cell>
          <cell r="I23756">
            <v>129067</v>
          </cell>
        </row>
        <row r="23757">
          <cell r="A23757" t="str">
            <v>L25635</v>
          </cell>
          <cell r="I23757">
            <v>30000</v>
          </cell>
        </row>
        <row r="23758">
          <cell r="A23758" t="str">
            <v>L25638</v>
          </cell>
          <cell r="I23758">
            <v>730000</v>
          </cell>
        </row>
        <row r="23759">
          <cell r="A23759" t="str">
            <v>L25639</v>
          </cell>
          <cell r="I23759">
            <v>123660</v>
          </cell>
        </row>
        <row r="23760">
          <cell r="A23760" t="str">
            <v>L25641</v>
          </cell>
          <cell r="I23760">
            <v>13853</v>
          </cell>
        </row>
        <row r="23761">
          <cell r="A23761" t="str">
            <v>L25642</v>
          </cell>
          <cell r="I23761">
            <v>2000000</v>
          </cell>
        </row>
        <row r="23762">
          <cell r="A23762" t="str">
            <v>L25643</v>
          </cell>
          <cell r="I23762">
            <v>30000</v>
          </cell>
        </row>
        <row r="23763">
          <cell r="A23763" t="str">
            <v>L25644</v>
          </cell>
          <cell r="I23763">
            <v>60000</v>
          </cell>
        </row>
        <row r="23764">
          <cell r="A23764" t="str">
            <v>L25645</v>
          </cell>
          <cell r="I23764">
            <v>3500000</v>
          </cell>
        </row>
        <row r="23765">
          <cell r="A23765" t="str">
            <v>L25647</v>
          </cell>
          <cell r="I23765">
            <v>160000</v>
          </cell>
        </row>
        <row r="23766">
          <cell r="A23766" t="str">
            <v>L25648</v>
          </cell>
          <cell r="I23766">
            <v>500000</v>
          </cell>
        </row>
        <row r="23767">
          <cell r="A23767" t="str">
            <v>L25649</v>
          </cell>
          <cell r="I23767">
            <v>207924</v>
          </cell>
        </row>
        <row r="23768">
          <cell r="A23768" t="str">
            <v>L25652</v>
          </cell>
          <cell r="I23768">
            <v>650000</v>
          </cell>
        </row>
        <row r="23769">
          <cell r="A23769" t="str">
            <v>L25653</v>
          </cell>
          <cell r="I23769">
            <v>342228</v>
          </cell>
        </row>
        <row r="23770">
          <cell r="A23770" t="str">
            <v>L25654</v>
          </cell>
          <cell r="I23770">
            <v>216000</v>
          </cell>
        </row>
        <row r="23771">
          <cell r="A23771" t="str">
            <v>L25656</v>
          </cell>
          <cell r="I23771">
            <v>255570</v>
          </cell>
        </row>
        <row r="23772">
          <cell r="A23772" t="str">
            <v>L25657</v>
          </cell>
          <cell r="I23772">
            <v>500000</v>
          </cell>
        </row>
        <row r="23773">
          <cell r="A23773" t="str">
            <v>L25658</v>
          </cell>
          <cell r="I23773">
            <v>41000</v>
          </cell>
        </row>
        <row r="23774">
          <cell r="A23774" t="str">
            <v>L25660</v>
          </cell>
          <cell r="I23774">
            <v>150000</v>
          </cell>
        </row>
        <row r="23775">
          <cell r="A23775" t="str">
            <v>L25662</v>
          </cell>
          <cell r="I23775">
            <v>830723</v>
          </cell>
        </row>
        <row r="23776">
          <cell r="A23776" t="str">
            <v>L25663</v>
          </cell>
          <cell r="I23776">
            <v>363346</v>
          </cell>
        </row>
        <row r="23777">
          <cell r="A23777" t="str">
            <v>L25664</v>
          </cell>
          <cell r="I23777">
            <v>350000</v>
          </cell>
        </row>
        <row r="23778">
          <cell r="A23778" t="str">
            <v>L25665</v>
          </cell>
          <cell r="I23778">
            <v>500000</v>
          </cell>
        </row>
        <row r="23779">
          <cell r="A23779" t="str">
            <v>L25667</v>
          </cell>
          <cell r="I23779">
            <v>200000</v>
          </cell>
        </row>
        <row r="23780">
          <cell r="A23780" t="str">
            <v>L25670</v>
          </cell>
          <cell r="I23780">
            <v>400000</v>
          </cell>
        </row>
        <row r="23781">
          <cell r="A23781" t="str">
            <v>L25674</v>
          </cell>
          <cell r="I23781">
            <v>80000</v>
          </cell>
        </row>
        <row r="23782">
          <cell r="A23782" t="str">
            <v>L25675</v>
          </cell>
          <cell r="I23782">
            <v>200000</v>
          </cell>
        </row>
        <row r="23783">
          <cell r="A23783" t="str">
            <v>L25677</v>
          </cell>
          <cell r="I23783">
            <v>150000</v>
          </cell>
        </row>
        <row r="23784">
          <cell r="A23784" t="str">
            <v>L25679</v>
          </cell>
          <cell r="I23784">
            <v>555734</v>
          </cell>
        </row>
        <row r="23785">
          <cell r="A23785" t="str">
            <v>L25680</v>
          </cell>
          <cell r="I23785">
            <v>200000</v>
          </cell>
        </row>
        <row r="23786">
          <cell r="A23786" t="str">
            <v>L25682</v>
          </cell>
          <cell r="I23786">
            <v>170000</v>
          </cell>
        </row>
        <row r="23787">
          <cell r="A23787" t="str">
            <v>L25684</v>
          </cell>
          <cell r="I23787">
            <v>340000</v>
          </cell>
        </row>
        <row r="23788">
          <cell r="A23788" t="str">
            <v>L25685</v>
          </cell>
          <cell r="I23788">
            <v>50000</v>
          </cell>
        </row>
        <row r="23789">
          <cell r="A23789" t="str">
            <v>L25688</v>
          </cell>
          <cell r="I23789">
            <v>200000</v>
          </cell>
        </row>
        <row r="23790">
          <cell r="A23790" t="str">
            <v>L25690</v>
          </cell>
          <cell r="I23790">
            <v>200000</v>
          </cell>
        </row>
        <row r="23791">
          <cell r="A23791" t="str">
            <v>L25694</v>
          </cell>
          <cell r="I23791">
            <v>220000</v>
          </cell>
        </row>
        <row r="23792">
          <cell r="A23792" t="str">
            <v>L25696</v>
          </cell>
          <cell r="I23792">
            <v>80000</v>
          </cell>
        </row>
        <row r="23793">
          <cell r="A23793" t="str">
            <v>L25697</v>
          </cell>
          <cell r="I23793">
            <v>150000</v>
          </cell>
        </row>
        <row r="23794">
          <cell r="A23794" t="str">
            <v>L25698</v>
          </cell>
          <cell r="I23794">
            <v>497736</v>
          </cell>
        </row>
        <row r="23795">
          <cell r="A23795" t="str">
            <v>L25701</v>
          </cell>
          <cell r="I23795">
            <v>200000</v>
          </cell>
        </row>
        <row r="23796">
          <cell r="A23796" t="str">
            <v>L25704</v>
          </cell>
          <cell r="I23796">
            <v>345000</v>
          </cell>
        </row>
        <row r="23797">
          <cell r="A23797" t="str">
            <v>L25706</v>
          </cell>
          <cell r="I23797">
            <v>40000</v>
          </cell>
        </row>
        <row r="23798">
          <cell r="A23798" t="str">
            <v>L25708</v>
          </cell>
          <cell r="I23798">
            <v>427739</v>
          </cell>
        </row>
        <row r="23799">
          <cell r="A23799" t="str">
            <v>L25710</v>
          </cell>
          <cell r="I23799">
            <v>397453</v>
          </cell>
        </row>
        <row r="23800">
          <cell r="A23800" t="str">
            <v>L25712</v>
          </cell>
          <cell r="I23800">
            <v>710000</v>
          </cell>
        </row>
        <row r="23801">
          <cell r="A23801" t="str">
            <v>L25713</v>
          </cell>
          <cell r="I23801">
            <v>735000</v>
          </cell>
        </row>
        <row r="23802">
          <cell r="A23802" t="str">
            <v>L25714</v>
          </cell>
          <cell r="I23802">
            <v>7875000</v>
          </cell>
        </row>
        <row r="23803">
          <cell r="A23803" t="str">
            <v>L25715</v>
          </cell>
          <cell r="I23803">
            <v>598092</v>
          </cell>
        </row>
        <row r="23804">
          <cell r="A23804" t="str">
            <v>L25716</v>
          </cell>
          <cell r="I23804">
            <v>25000</v>
          </cell>
        </row>
        <row r="23805">
          <cell r="A23805" t="str">
            <v>L25718</v>
          </cell>
          <cell r="I23805">
            <v>377932</v>
          </cell>
        </row>
        <row r="23806">
          <cell r="A23806" t="str">
            <v>L25722</v>
          </cell>
          <cell r="I23806">
            <v>30000</v>
          </cell>
        </row>
        <row r="23807">
          <cell r="A23807" t="str">
            <v>L25724</v>
          </cell>
          <cell r="I23807">
            <v>432000</v>
          </cell>
        </row>
        <row r="23808">
          <cell r="A23808" t="str">
            <v>L25725</v>
          </cell>
          <cell r="I23808">
            <v>950000</v>
          </cell>
        </row>
        <row r="23809">
          <cell r="A23809" t="str">
            <v>L25728</v>
          </cell>
          <cell r="I23809">
            <v>350000</v>
          </cell>
        </row>
        <row r="23810">
          <cell r="A23810" t="str">
            <v>L25730</v>
          </cell>
          <cell r="I23810">
            <v>340000</v>
          </cell>
        </row>
        <row r="23811">
          <cell r="A23811" t="str">
            <v>L25732</v>
          </cell>
          <cell r="I23811">
            <v>660000</v>
          </cell>
        </row>
        <row r="23812">
          <cell r="A23812" t="str">
            <v>L25735</v>
          </cell>
          <cell r="I23812">
            <v>19042</v>
          </cell>
        </row>
        <row r="23813">
          <cell r="A23813" t="str">
            <v>L25741</v>
          </cell>
          <cell r="I23813">
            <v>67816</v>
          </cell>
        </row>
        <row r="23814">
          <cell r="A23814" t="str">
            <v>L25744</v>
          </cell>
          <cell r="I23814">
            <v>45250</v>
          </cell>
        </row>
        <row r="23815">
          <cell r="A23815" t="str">
            <v>L25748</v>
          </cell>
          <cell r="I23815">
            <v>188316</v>
          </cell>
        </row>
        <row r="23816">
          <cell r="A23816" t="str">
            <v>L25751</v>
          </cell>
          <cell r="I23816">
            <v>465285</v>
          </cell>
        </row>
        <row r="23817">
          <cell r="A23817" t="str">
            <v>L25752</v>
          </cell>
          <cell r="I23817">
            <v>300000</v>
          </cell>
        </row>
        <row r="23818">
          <cell r="A23818" t="str">
            <v>L25755</v>
          </cell>
          <cell r="I23818">
            <v>150000</v>
          </cell>
        </row>
        <row r="23819">
          <cell r="A23819" t="str">
            <v>L25757</v>
          </cell>
          <cell r="I23819">
            <v>164081</v>
          </cell>
        </row>
        <row r="23820">
          <cell r="A23820" t="str">
            <v>L25758</v>
          </cell>
          <cell r="I23820">
            <v>50000</v>
          </cell>
        </row>
        <row r="23821">
          <cell r="A23821" t="str">
            <v>L25759</v>
          </cell>
          <cell r="I23821">
            <v>250000</v>
          </cell>
        </row>
        <row r="23822">
          <cell r="A23822" t="str">
            <v>L25760</v>
          </cell>
          <cell r="I23822">
            <v>30000</v>
          </cell>
        </row>
        <row r="23823">
          <cell r="A23823" t="str">
            <v>L25761</v>
          </cell>
          <cell r="I23823">
            <v>310000</v>
          </cell>
        </row>
        <row r="23824">
          <cell r="A23824" t="str">
            <v>L25762</v>
          </cell>
          <cell r="I23824">
            <v>38395</v>
          </cell>
        </row>
        <row r="23825">
          <cell r="A23825" t="str">
            <v>L25763</v>
          </cell>
          <cell r="I23825">
            <v>4283000</v>
          </cell>
        </row>
        <row r="23826">
          <cell r="A23826" t="str">
            <v>L25764</v>
          </cell>
          <cell r="I23826">
            <v>571630</v>
          </cell>
        </row>
        <row r="23827">
          <cell r="A23827" t="str">
            <v>L25765</v>
          </cell>
          <cell r="I23827">
            <v>613938</v>
          </cell>
        </row>
        <row r="23828">
          <cell r="A23828" t="str">
            <v>L25766</v>
          </cell>
          <cell r="I23828">
            <v>1500000</v>
          </cell>
        </row>
        <row r="23829">
          <cell r="A23829" t="str">
            <v>L25767</v>
          </cell>
          <cell r="I23829">
            <v>549287</v>
          </cell>
        </row>
        <row r="23830">
          <cell r="A23830" t="str">
            <v>L25768</v>
          </cell>
          <cell r="I23830">
            <v>160369</v>
          </cell>
        </row>
        <row r="23831">
          <cell r="A23831" t="str">
            <v>L25770</v>
          </cell>
          <cell r="I23831">
            <v>70000</v>
          </cell>
        </row>
        <row r="23832">
          <cell r="A23832" t="str">
            <v>L25771</v>
          </cell>
          <cell r="I23832">
            <v>120000</v>
          </cell>
        </row>
        <row r="23833">
          <cell r="A23833" t="str">
            <v>L25772</v>
          </cell>
          <cell r="I23833">
            <v>150000</v>
          </cell>
        </row>
        <row r="23834">
          <cell r="A23834" t="str">
            <v>L25773</v>
          </cell>
          <cell r="I23834">
            <v>345000</v>
          </cell>
        </row>
        <row r="23835">
          <cell r="A23835" t="str">
            <v>L25776</v>
          </cell>
          <cell r="I23835">
            <v>221199</v>
          </cell>
        </row>
        <row r="23836">
          <cell r="A23836" t="str">
            <v>L25777</v>
          </cell>
          <cell r="I23836">
            <v>150000</v>
          </cell>
        </row>
        <row r="23837">
          <cell r="A23837" t="str">
            <v>L25778</v>
          </cell>
          <cell r="I23837">
            <v>152093</v>
          </cell>
        </row>
        <row r="23838">
          <cell r="A23838" t="str">
            <v>L25780</v>
          </cell>
          <cell r="I23838">
            <v>402353</v>
          </cell>
        </row>
        <row r="23839">
          <cell r="A23839" t="str">
            <v>L25781</v>
          </cell>
          <cell r="I23839">
            <v>45000</v>
          </cell>
        </row>
        <row r="23840">
          <cell r="A23840" t="str">
            <v>L25783</v>
          </cell>
          <cell r="I23840">
            <v>515713</v>
          </cell>
        </row>
        <row r="23841">
          <cell r="A23841" t="str">
            <v>L25784</v>
          </cell>
          <cell r="I23841">
            <v>700000</v>
          </cell>
        </row>
        <row r="23842">
          <cell r="A23842" t="str">
            <v>L25788</v>
          </cell>
          <cell r="I23842">
            <v>200000</v>
          </cell>
        </row>
        <row r="23843">
          <cell r="A23843" t="str">
            <v>L25791</v>
          </cell>
          <cell r="I23843">
            <v>203496</v>
          </cell>
        </row>
        <row r="23844">
          <cell r="A23844" t="str">
            <v>L25793</v>
          </cell>
          <cell r="I23844">
            <v>340000</v>
          </cell>
        </row>
        <row r="23845">
          <cell r="A23845" t="str">
            <v>L25796</v>
          </cell>
          <cell r="I23845">
            <v>3570000</v>
          </cell>
        </row>
        <row r="23846">
          <cell r="A23846" t="str">
            <v>L25797</v>
          </cell>
          <cell r="I23846">
            <v>1645000</v>
          </cell>
        </row>
        <row r="23847">
          <cell r="A23847" t="str">
            <v>L25799</v>
          </cell>
          <cell r="I23847">
            <v>235000</v>
          </cell>
        </row>
        <row r="23848">
          <cell r="A23848" t="str">
            <v>L25801</v>
          </cell>
          <cell r="I23848">
            <v>110000</v>
          </cell>
        </row>
        <row r="23849">
          <cell r="A23849" t="str">
            <v>L25805</v>
          </cell>
          <cell r="I23849">
            <v>107871</v>
          </cell>
        </row>
        <row r="23850">
          <cell r="A23850" t="str">
            <v>L25806</v>
          </cell>
          <cell r="I23850">
            <v>350000</v>
          </cell>
        </row>
        <row r="23851">
          <cell r="A23851" t="str">
            <v>L25807</v>
          </cell>
          <cell r="I23851">
            <v>50000</v>
          </cell>
        </row>
        <row r="23852">
          <cell r="A23852" t="str">
            <v>L25810</v>
          </cell>
          <cell r="I23852">
            <v>600000</v>
          </cell>
        </row>
        <row r="23853">
          <cell r="A23853" t="str">
            <v>L25812</v>
          </cell>
          <cell r="I23853">
            <v>260169</v>
          </cell>
        </row>
        <row r="23854">
          <cell r="A23854" t="str">
            <v>L25813</v>
          </cell>
          <cell r="I23854">
            <v>70000</v>
          </cell>
        </row>
        <row r="23855">
          <cell r="A23855" t="str">
            <v>L25814</v>
          </cell>
          <cell r="I23855">
            <v>640000</v>
          </cell>
        </row>
        <row r="23856">
          <cell r="A23856" t="str">
            <v>L25815</v>
          </cell>
          <cell r="I23856">
            <v>60000</v>
          </cell>
        </row>
        <row r="23857">
          <cell r="A23857" t="str">
            <v>L25817</v>
          </cell>
          <cell r="I23857">
            <v>100000</v>
          </cell>
        </row>
        <row r="23858">
          <cell r="A23858" t="str">
            <v>L25819</v>
          </cell>
          <cell r="I23858">
            <v>498015</v>
          </cell>
        </row>
        <row r="23859">
          <cell r="A23859" t="str">
            <v>L25820</v>
          </cell>
          <cell r="I23859">
            <v>100000</v>
          </cell>
        </row>
        <row r="23860">
          <cell r="A23860" t="str">
            <v>L25821</v>
          </cell>
          <cell r="I23860">
            <v>300000</v>
          </cell>
        </row>
        <row r="23861">
          <cell r="A23861" t="str">
            <v>L25822</v>
          </cell>
          <cell r="I23861">
            <v>305000</v>
          </cell>
        </row>
        <row r="23862">
          <cell r="A23862" t="str">
            <v>L25823</v>
          </cell>
          <cell r="I23862">
            <v>60000</v>
          </cell>
        </row>
        <row r="23863">
          <cell r="A23863" t="str">
            <v>L25824</v>
          </cell>
          <cell r="I23863">
            <v>225000</v>
          </cell>
        </row>
        <row r="23864">
          <cell r="A23864" t="str">
            <v>L25826</v>
          </cell>
          <cell r="I23864">
            <v>371548</v>
          </cell>
        </row>
        <row r="23865">
          <cell r="A23865" t="str">
            <v>L25828</v>
          </cell>
          <cell r="I23865">
            <v>113514</v>
          </cell>
        </row>
        <row r="23866">
          <cell r="A23866" t="str">
            <v>L25829</v>
          </cell>
          <cell r="I23866">
            <v>15000</v>
          </cell>
        </row>
        <row r="23867">
          <cell r="A23867" t="str">
            <v>L25830</v>
          </cell>
          <cell r="I23867">
            <v>420000</v>
          </cell>
        </row>
        <row r="23868">
          <cell r="A23868" t="str">
            <v>L25832</v>
          </cell>
          <cell r="I23868">
            <v>209248</v>
          </cell>
        </row>
        <row r="23869">
          <cell r="A23869" t="str">
            <v>L25835</v>
          </cell>
          <cell r="I23869">
            <v>6524267</v>
          </cell>
        </row>
        <row r="23870">
          <cell r="A23870" t="str">
            <v>L25837</v>
          </cell>
          <cell r="I23870">
            <v>283806</v>
          </cell>
        </row>
        <row r="23871">
          <cell r="A23871" t="str">
            <v>L25838</v>
          </cell>
          <cell r="I23871">
            <v>10000</v>
          </cell>
        </row>
        <row r="23872">
          <cell r="A23872" t="str">
            <v>L25841</v>
          </cell>
          <cell r="I23872">
            <v>10000</v>
          </cell>
        </row>
        <row r="23873">
          <cell r="A23873" t="str">
            <v>L25844</v>
          </cell>
          <cell r="I23873">
            <v>425363</v>
          </cell>
        </row>
        <row r="23874">
          <cell r="A23874" t="str">
            <v>L25846</v>
          </cell>
          <cell r="I23874">
            <v>764000</v>
          </cell>
        </row>
        <row r="23875">
          <cell r="A23875" t="str">
            <v>L25847</v>
          </cell>
          <cell r="I23875">
            <v>60000</v>
          </cell>
        </row>
        <row r="23876">
          <cell r="A23876" t="str">
            <v>L25848</v>
          </cell>
          <cell r="I23876">
            <v>60000</v>
          </cell>
        </row>
        <row r="23877">
          <cell r="A23877" t="str">
            <v>L25849</v>
          </cell>
          <cell r="I23877">
            <v>103460</v>
          </cell>
        </row>
        <row r="23878">
          <cell r="A23878" t="str">
            <v>L25854</v>
          </cell>
          <cell r="I23878">
            <v>459000</v>
          </cell>
        </row>
        <row r="23879">
          <cell r="A23879" t="str">
            <v>L25855</v>
          </cell>
          <cell r="I23879">
            <v>2146000</v>
          </cell>
        </row>
        <row r="23880">
          <cell r="A23880" t="str">
            <v>L25856</v>
          </cell>
          <cell r="I23880">
            <v>760123</v>
          </cell>
        </row>
        <row r="23881">
          <cell r="A23881" t="str">
            <v>L25857</v>
          </cell>
          <cell r="I23881">
            <v>213000</v>
          </cell>
        </row>
        <row r="23882">
          <cell r="A23882" t="str">
            <v>L25858</v>
          </cell>
          <cell r="I23882">
            <v>450000</v>
          </cell>
        </row>
        <row r="23883">
          <cell r="A23883" t="str">
            <v>L25860</v>
          </cell>
          <cell r="I23883">
            <v>160000</v>
          </cell>
        </row>
        <row r="23884">
          <cell r="A23884" t="str">
            <v>L25862</v>
          </cell>
          <cell r="I23884">
            <v>777504</v>
          </cell>
        </row>
        <row r="23885">
          <cell r="A23885" t="str">
            <v>L25864</v>
          </cell>
          <cell r="I23885">
            <v>100000</v>
          </cell>
        </row>
        <row r="23886">
          <cell r="A23886" t="str">
            <v>L25869</v>
          </cell>
          <cell r="I23886">
            <v>50000</v>
          </cell>
        </row>
        <row r="23887">
          <cell r="A23887" t="str">
            <v>L25870</v>
          </cell>
          <cell r="I23887">
            <v>1048292</v>
          </cell>
        </row>
        <row r="23888">
          <cell r="A23888" t="str">
            <v>L25871</v>
          </cell>
          <cell r="I23888">
            <v>2496000</v>
          </cell>
        </row>
        <row r="23889">
          <cell r="A23889" t="str">
            <v>L25872</v>
          </cell>
          <cell r="I23889">
            <v>290000</v>
          </cell>
        </row>
        <row r="23890">
          <cell r="A23890" t="str">
            <v>L25873</v>
          </cell>
          <cell r="I23890">
            <v>50000</v>
          </cell>
        </row>
        <row r="23891">
          <cell r="A23891" t="str">
            <v>L25874</v>
          </cell>
          <cell r="I23891">
            <v>130000</v>
          </cell>
        </row>
        <row r="23892">
          <cell r="A23892" t="str">
            <v>L25875</v>
          </cell>
          <cell r="I23892">
            <v>100000</v>
          </cell>
        </row>
        <row r="23893">
          <cell r="A23893" t="str">
            <v>L25878</v>
          </cell>
          <cell r="I23893">
            <v>15000</v>
          </cell>
        </row>
        <row r="23894">
          <cell r="A23894" t="str">
            <v>L25879</v>
          </cell>
          <cell r="I23894">
            <v>213182</v>
          </cell>
        </row>
        <row r="23895">
          <cell r="A23895" t="str">
            <v>L25880</v>
          </cell>
          <cell r="I23895">
            <v>100000</v>
          </cell>
        </row>
        <row r="23896">
          <cell r="A23896" t="str">
            <v>L25881</v>
          </cell>
          <cell r="I23896">
            <v>250000</v>
          </cell>
        </row>
        <row r="23897">
          <cell r="A23897" t="str">
            <v>L25882</v>
          </cell>
          <cell r="I23897">
            <v>70000</v>
          </cell>
        </row>
        <row r="23898">
          <cell r="A23898" t="str">
            <v>L25883</v>
          </cell>
          <cell r="I23898">
            <v>57127</v>
          </cell>
        </row>
        <row r="23899">
          <cell r="A23899" t="str">
            <v>L25884</v>
          </cell>
          <cell r="I23899">
            <v>125000</v>
          </cell>
        </row>
        <row r="23900">
          <cell r="A23900" t="str">
            <v>L25885</v>
          </cell>
          <cell r="I23900">
            <v>70000</v>
          </cell>
        </row>
        <row r="23901">
          <cell r="A23901" t="str">
            <v>L25889</v>
          </cell>
          <cell r="I23901">
            <v>70022</v>
          </cell>
        </row>
        <row r="23902">
          <cell r="A23902" t="str">
            <v>L25890</v>
          </cell>
          <cell r="I23902">
            <v>100000</v>
          </cell>
        </row>
        <row r="23903">
          <cell r="A23903" t="str">
            <v>L25891</v>
          </cell>
          <cell r="I23903">
            <v>110000</v>
          </cell>
        </row>
        <row r="23904">
          <cell r="A23904" t="str">
            <v>L25892</v>
          </cell>
          <cell r="I23904">
            <v>305931</v>
          </cell>
        </row>
        <row r="23905">
          <cell r="A23905" t="str">
            <v>L25897</v>
          </cell>
          <cell r="I23905">
            <v>88022</v>
          </cell>
        </row>
        <row r="23906">
          <cell r="A23906" t="str">
            <v>L25898</v>
          </cell>
          <cell r="I23906">
            <v>500000</v>
          </cell>
        </row>
        <row r="23907">
          <cell r="A23907" t="str">
            <v>L25899</v>
          </cell>
          <cell r="I23907">
            <v>250000</v>
          </cell>
        </row>
        <row r="23908">
          <cell r="A23908" t="str">
            <v>L25902</v>
          </cell>
          <cell r="I23908">
            <v>20000</v>
          </cell>
        </row>
        <row r="23909">
          <cell r="A23909" t="str">
            <v>L25903</v>
          </cell>
          <cell r="I23909">
            <v>200000</v>
          </cell>
        </row>
        <row r="23910">
          <cell r="A23910" t="str">
            <v>L25905</v>
          </cell>
          <cell r="I23910">
            <v>231000</v>
          </cell>
        </row>
        <row r="23911">
          <cell r="A23911" t="str">
            <v>L25907</v>
          </cell>
          <cell r="I23911">
            <v>270000</v>
          </cell>
        </row>
        <row r="23912">
          <cell r="A23912" t="str">
            <v>L25909</v>
          </cell>
          <cell r="I23912">
            <v>1000000</v>
          </cell>
        </row>
        <row r="23913">
          <cell r="A23913" t="str">
            <v>L25911</v>
          </cell>
          <cell r="I23913">
            <v>50000</v>
          </cell>
        </row>
        <row r="23914">
          <cell r="A23914" t="str">
            <v>L25912</v>
          </cell>
          <cell r="I23914">
            <v>42734</v>
          </cell>
        </row>
        <row r="23915">
          <cell r="A23915" t="str">
            <v>L25914</v>
          </cell>
          <cell r="I23915">
            <v>87568</v>
          </cell>
        </row>
        <row r="23916">
          <cell r="A23916" t="str">
            <v>L25916</v>
          </cell>
          <cell r="I23916">
            <v>214286</v>
          </cell>
        </row>
        <row r="23917">
          <cell r="A23917" t="str">
            <v>L25919</v>
          </cell>
          <cell r="I23917">
            <v>236000</v>
          </cell>
        </row>
        <row r="23918">
          <cell r="A23918" t="str">
            <v>L25921</v>
          </cell>
          <cell r="I23918">
            <v>20000</v>
          </cell>
        </row>
        <row r="23919">
          <cell r="A23919" t="str">
            <v>L25923</v>
          </cell>
          <cell r="I23919">
            <v>300000</v>
          </cell>
        </row>
        <row r="23920">
          <cell r="A23920" t="str">
            <v>L25924</v>
          </cell>
          <cell r="I23920">
            <v>624962</v>
          </cell>
        </row>
        <row r="23921">
          <cell r="A23921" t="str">
            <v>L25928</v>
          </cell>
          <cell r="I23921">
            <v>50000</v>
          </cell>
        </row>
        <row r="23922">
          <cell r="A23922" t="str">
            <v>L25929</v>
          </cell>
          <cell r="I23922">
            <v>315000</v>
          </cell>
        </row>
        <row r="23923">
          <cell r="A23923" t="str">
            <v>L25930</v>
          </cell>
          <cell r="I23923">
            <v>33067</v>
          </cell>
        </row>
        <row r="23924">
          <cell r="A23924" t="str">
            <v>L25933</v>
          </cell>
          <cell r="I23924">
            <v>546000</v>
          </cell>
        </row>
        <row r="23925">
          <cell r="A23925" t="str">
            <v>L25935</v>
          </cell>
          <cell r="I23925">
            <v>400000</v>
          </cell>
        </row>
        <row r="23926">
          <cell r="A23926" t="str">
            <v>L25937</v>
          </cell>
          <cell r="I23926">
            <v>230518</v>
          </cell>
        </row>
        <row r="23927">
          <cell r="A23927" t="str">
            <v>L25938</v>
          </cell>
          <cell r="I23927">
            <v>180000</v>
          </cell>
        </row>
        <row r="23928">
          <cell r="A23928" t="str">
            <v>L25941</v>
          </cell>
          <cell r="I23928">
            <v>100000</v>
          </cell>
        </row>
        <row r="23929">
          <cell r="A23929" t="str">
            <v>L25942</v>
          </cell>
          <cell r="I23929">
            <v>245000</v>
          </cell>
        </row>
        <row r="23930">
          <cell r="A23930" t="str">
            <v>L25943</v>
          </cell>
          <cell r="I23930">
            <v>400000</v>
          </cell>
        </row>
        <row r="23931">
          <cell r="A23931" t="str">
            <v>L25945</v>
          </cell>
          <cell r="I23931">
            <v>50000</v>
          </cell>
        </row>
        <row r="23932">
          <cell r="A23932" t="str">
            <v>L25946</v>
          </cell>
          <cell r="I23932">
            <v>40000</v>
          </cell>
        </row>
        <row r="23933">
          <cell r="A23933" t="str">
            <v>L25947</v>
          </cell>
          <cell r="I23933">
            <v>12000</v>
          </cell>
        </row>
        <row r="23934">
          <cell r="A23934" t="str">
            <v>L25950</v>
          </cell>
          <cell r="I23934">
            <v>50000</v>
          </cell>
        </row>
        <row r="23935">
          <cell r="A23935" t="str">
            <v>L25952</v>
          </cell>
          <cell r="I23935">
            <v>83936</v>
          </cell>
        </row>
        <row r="23936">
          <cell r="A23936" t="str">
            <v>L25953</v>
          </cell>
          <cell r="I23936">
            <v>292978</v>
          </cell>
        </row>
        <row r="23937">
          <cell r="A23937" t="str">
            <v>L25954</v>
          </cell>
          <cell r="I23937">
            <v>50000000</v>
          </cell>
        </row>
        <row r="23938">
          <cell r="A23938" t="str">
            <v>L25955</v>
          </cell>
          <cell r="I23938">
            <v>183343</v>
          </cell>
        </row>
        <row r="23939">
          <cell r="A23939" t="str">
            <v>L25956</v>
          </cell>
          <cell r="I23939">
            <v>500000</v>
          </cell>
        </row>
        <row r="23940">
          <cell r="A23940" t="str">
            <v>L25959</v>
          </cell>
          <cell r="I23940">
            <v>500000</v>
          </cell>
        </row>
        <row r="23941">
          <cell r="A23941" t="str">
            <v>L25964</v>
          </cell>
          <cell r="I23941">
            <v>70000</v>
          </cell>
        </row>
        <row r="23942">
          <cell r="A23942" t="str">
            <v>L25966</v>
          </cell>
          <cell r="I23942">
            <v>884352</v>
          </cell>
        </row>
        <row r="23943">
          <cell r="A23943" t="str">
            <v>L25968</v>
          </cell>
          <cell r="I23943">
            <v>60000</v>
          </cell>
        </row>
        <row r="23944">
          <cell r="A23944" t="str">
            <v>L25969</v>
          </cell>
          <cell r="I23944">
            <v>546000</v>
          </cell>
        </row>
        <row r="23945">
          <cell r="A23945" t="str">
            <v>L25971</v>
          </cell>
          <cell r="I23945">
            <v>27687</v>
          </cell>
        </row>
        <row r="23946">
          <cell r="A23946" t="str">
            <v>L25972</v>
          </cell>
          <cell r="I23946">
            <v>74238</v>
          </cell>
        </row>
        <row r="23947">
          <cell r="A23947" t="str">
            <v>L25975</v>
          </cell>
          <cell r="I23947">
            <v>50000</v>
          </cell>
        </row>
        <row r="23948">
          <cell r="A23948" t="str">
            <v>L25976</v>
          </cell>
          <cell r="I23948">
            <v>501897</v>
          </cell>
        </row>
        <row r="23949">
          <cell r="A23949" t="str">
            <v>L25977</v>
          </cell>
          <cell r="I23949">
            <v>264992</v>
          </cell>
        </row>
        <row r="23950">
          <cell r="A23950" t="str">
            <v>L25980</v>
          </cell>
          <cell r="I23950">
            <v>450000</v>
          </cell>
        </row>
        <row r="23951">
          <cell r="A23951" t="str">
            <v>L25982</v>
          </cell>
          <cell r="I23951">
            <v>20000</v>
          </cell>
        </row>
        <row r="23952">
          <cell r="A23952" t="str">
            <v>L25984</v>
          </cell>
          <cell r="I23952">
            <v>40000</v>
          </cell>
        </row>
        <row r="23953">
          <cell r="A23953" t="str">
            <v>L25986</v>
          </cell>
          <cell r="I23953">
            <v>180000</v>
          </cell>
        </row>
        <row r="23954">
          <cell r="A23954" t="str">
            <v>L25987</v>
          </cell>
          <cell r="I23954">
            <v>200000</v>
          </cell>
        </row>
        <row r="23955">
          <cell r="A23955" t="str">
            <v>L25988</v>
          </cell>
          <cell r="I23955">
            <v>41101</v>
          </cell>
        </row>
        <row r="23956">
          <cell r="A23956" t="str">
            <v>L25989</v>
          </cell>
          <cell r="I23956">
            <v>400000</v>
          </cell>
        </row>
        <row r="23957">
          <cell r="A23957" t="str">
            <v>L25991</v>
          </cell>
          <cell r="I23957">
            <v>489600</v>
          </cell>
        </row>
        <row r="23958">
          <cell r="A23958" t="str">
            <v>L25992</v>
          </cell>
          <cell r="I23958">
            <v>100000</v>
          </cell>
        </row>
        <row r="23959">
          <cell r="A23959" t="str">
            <v>L25997</v>
          </cell>
          <cell r="I23959">
            <v>550215</v>
          </cell>
        </row>
        <row r="23960">
          <cell r="A23960" t="str">
            <v>L25999</v>
          </cell>
          <cell r="I23960">
            <v>543163</v>
          </cell>
        </row>
        <row r="23961">
          <cell r="A23961" t="str">
            <v>L26001</v>
          </cell>
          <cell r="I23961">
            <v>150000</v>
          </cell>
        </row>
        <row r="23962">
          <cell r="A23962" t="str">
            <v>L26002</v>
          </cell>
          <cell r="I23962">
            <v>612089</v>
          </cell>
        </row>
        <row r="23963">
          <cell r="A23963" t="str">
            <v>L26007</v>
          </cell>
          <cell r="I23963">
            <v>358595</v>
          </cell>
        </row>
        <row r="23964">
          <cell r="A23964" t="str">
            <v>L26008</v>
          </cell>
          <cell r="I23964">
            <v>60000</v>
          </cell>
        </row>
        <row r="23965">
          <cell r="A23965" t="str">
            <v>L26009</v>
          </cell>
          <cell r="I23965">
            <v>200000</v>
          </cell>
        </row>
        <row r="23966">
          <cell r="A23966" t="str">
            <v>L26011</v>
          </cell>
          <cell r="I23966">
            <v>908736</v>
          </cell>
        </row>
        <row r="23967">
          <cell r="A23967" t="str">
            <v>L26013</v>
          </cell>
          <cell r="I23967">
            <v>841825</v>
          </cell>
        </row>
        <row r="23968">
          <cell r="A23968" t="str">
            <v>L26016</v>
          </cell>
          <cell r="I23968">
            <v>207541</v>
          </cell>
        </row>
        <row r="23969">
          <cell r="A23969" t="str">
            <v>L26017</v>
          </cell>
          <cell r="I23969">
            <v>236416</v>
          </cell>
        </row>
        <row r="23970">
          <cell r="A23970" t="str">
            <v>L26018</v>
          </cell>
          <cell r="I23970">
            <v>251858.5</v>
          </cell>
        </row>
        <row r="23971">
          <cell r="A23971" t="str">
            <v>L26019</v>
          </cell>
          <cell r="I23971">
            <v>94833</v>
          </cell>
        </row>
        <row r="23972">
          <cell r="A23972" t="str">
            <v>L26020</v>
          </cell>
          <cell r="I23972">
            <v>500000</v>
          </cell>
        </row>
        <row r="23973">
          <cell r="A23973" t="str">
            <v>L26022</v>
          </cell>
          <cell r="I23973">
            <v>1075000</v>
          </cell>
        </row>
        <row r="23974">
          <cell r="A23974" t="str">
            <v>L26027</v>
          </cell>
          <cell r="I23974">
            <v>146100</v>
          </cell>
        </row>
        <row r="23975">
          <cell r="A23975" t="str">
            <v>L26028</v>
          </cell>
          <cell r="I23975">
            <v>350000</v>
          </cell>
        </row>
        <row r="23976">
          <cell r="A23976" t="str">
            <v>L26029</v>
          </cell>
          <cell r="I23976">
            <v>191353</v>
          </cell>
        </row>
        <row r="23977">
          <cell r="A23977" t="str">
            <v>L26032</v>
          </cell>
          <cell r="I23977">
            <v>62595</v>
          </cell>
        </row>
        <row r="23978">
          <cell r="A23978" t="str">
            <v>L26034</v>
          </cell>
          <cell r="I23978">
            <v>100000</v>
          </cell>
        </row>
        <row r="23979">
          <cell r="A23979" t="str">
            <v>L26037</v>
          </cell>
          <cell r="I23979">
            <v>221719</v>
          </cell>
        </row>
        <row r="23980">
          <cell r="A23980" t="str">
            <v>L26038</v>
          </cell>
          <cell r="I23980">
            <v>1518761</v>
          </cell>
        </row>
        <row r="23981">
          <cell r="A23981" t="str">
            <v>L26039</v>
          </cell>
          <cell r="I23981">
            <v>10000</v>
          </cell>
        </row>
        <row r="23982">
          <cell r="A23982" t="str">
            <v>L26040</v>
          </cell>
          <cell r="I23982">
            <v>419385</v>
          </cell>
        </row>
        <row r="23983">
          <cell r="A23983" t="str">
            <v>L26045</v>
          </cell>
          <cell r="I23983">
            <v>21000</v>
          </cell>
        </row>
        <row r="23984">
          <cell r="A23984" t="str">
            <v>L26047</v>
          </cell>
          <cell r="I23984">
            <v>15000</v>
          </cell>
        </row>
        <row r="23985">
          <cell r="A23985" t="str">
            <v>L26049</v>
          </cell>
          <cell r="I23985">
            <v>264619</v>
          </cell>
        </row>
        <row r="23986">
          <cell r="A23986" t="str">
            <v>L26051</v>
          </cell>
          <cell r="I23986">
            <v>150000</v>
          </cell>
        </row>
        <row r="23987">
          <cell r="A23987" t="str">
            <v>L26052</v>
          </cell>
          <cell r="I23987">
            <v>30000</v>
          </cell>
        </row>
        <row r="23988">
          <cell r="A23988" t="str">
            <v>L26053</v>
          </cell>
          <cell r="I23988">
            <v>60000</v>
          </cell>
        </row>
        <row r="23989">
          <cell r="A23989" t="str">
            <v>L26055</v>
          </cell>
          <cell r="I23989">
            <v>250000</v>
          </cell>
        </row>
        <row r="23990">
          <cell r="A23990" t="str">
            <v>L26059</v>
          </cell>
          <cell r="I23990">
            <v>250000</v>
          </cell>
        </row>
        <row r="23991">
          <cell r="A23991" t="str">
            <v>L26060</v>
          </cell>
          <cell r="I23991">
            <v>200000</v>
          </cell>
        </row>
        <row r="23992">
          <cell r="A23992" t="str">
            <v>L26061</v>
          </cell>
          <cell r="I23992">
            <v>120000</v>
          </cell>
        </row>
        <row r="23993">
          <cell r="A23993" t="str">
            <v>L26064</v>
          </cell>
          <cell r="I23993">
            <v>573895</v>
          </cell>
        </row>
        <row r="23994">
          <cell r="A23994" t="str">
            <v>L26065</v>
          </cell>
          <cell r="I23994">
            <v>15000000</v>
          </cell>
        </row>
        <row r="23995">
          <cell r="A23995" t="str">
            <v>L26066</v>
          </cell>
          <cell r="I23995">
            <v>319981</v>
          </cell>
        </row>
        <row r="23996">
          <cell r="A23996" t="str">
            <v>L26068</v>
          </cell>
          <cell r="I23996">
            <v>522825</v>
          </cell>
        </row>
        <row r="23997">
          <cell r="A23997" t="str">
            <v>L26070</v>
          </cell>
          <cell r="I23997">
            <v>710730</v>
          </cell>
        </row>
        <row r="23998">
          <cell r="A23998" t="str">
            <v>L26071</v>
          </cell>
          <cell r="I23998">
            <v>500000</v>
          </cell>
        </row>
        <row r="23999">
          <cell r="A23999" t="str">
            <v>L26072</v>
          </cell>
          <cell r="I23999">
            <v>1285000</v>
          </cell>
        </row>
        <row r="24000">
          <cell r="A24000" t="str">
            <v>L26073</v>
          </cell>
          <cell r="I24000">
            <v>487566</v>
          </cell>
        </row>
        <row r="24001">
          <cell r="A24001" t="str">
            <v>L26075</v>
          </cell>
          <cell r="I24001">
            <v>60000</v>
          </cell>
        </row>
        <row r="24002">
          <cell r="A24002" t="str">
            <v>L26076</v>
          </cell>
          <cell r="I24002">
            <v>571555</v>
          </cell>
        </row>
        <row r="24003">
          <cell r="A24003" t="str">
            <v>L26078</v>
          </cell>
          <cell r="I24003">
            <v>1600000</v>
          </cell>
        </row>
        <row r="24004">
          <cell r="A24004" t="str">
            <v>L26079</v>
          </cell>
          <cell r="I24004">
            <v>80000</v>
          </cell>
        </row>
        <row r="24005">
          <cell r="A24005" t="str">
            <v>L26080</v>
          </cell>
          <cell r="I24005">
            <v>250000</v>
          </cell>
        </row>
        <row r="24006">
          <cell r="A24006" t="str">
            <v>L26081</v>
          </cell>
          <cell r="I24006">
            <v>19322</v>
          </cell>
        </row>
        <row r="24007">
          <cell r="A24007" t="str">
            <v>L26082</v>
          </cell>
          <cell r="I24007">
            <v>350000</v>
          </cell>
        </row>
        <row r="24008">
          <cell r="A24008" t="str">
            <v>L26083</v>
          </cell>
          <cell r="I24008">
            <v>1056465</v>
          </cell>
        </row>
        <row r="24009">
          <cell r="A24009" t="str">
            <v>L26084</v>
          </cell>
          <cell r="I24009">
            <v>220395</v>
          </cell>
        </row>
        <row r="24010">
          <cell r="A24010" t="str">
            <v>L26085</v>
          </cell>
          <cell r="I24010">
            <v>205500</v>
          </cell>
        </row>
        <row r="24011">
          <cell r="A24011" t="str">
            <v>L26086</v>
          </cell>
          <cell r="I24011">
            <v>360000</v>
          </cell>
        </row>
        <row r="24012">
          <cell r="A24012" t="str">
            <v>L26087</v>
          </cell>
          <cell r="I24012">
            <v>300000</v>
          </cell>
        </row>
        <row r="24013">
          <cell r="A24013" t="str">
            <v>L26091</v>
          </cell>
          <cell r="I24013">
            <v>100000</v>
          </cell>
        </row>
        <row r="24014">
          <cell r="A24014" t="str">
            <v>L26092</v>
          </cell>
          <cell r="I24014">
            <v>1206000</v>
          </cell>
        </row>
        <row r="24015">
          <cell r="A24015" t="str">
            <v>L26094</v>
          </cell>
          <cell r="I24015">
            <v>23000</v>
          </cell>
        </row>
        <row r="24016">
          <cell r="A24016" t="str">
            <v>L26095</v>
          </cell>
          <cell r="I24016">
            <v>300000</v>
          </cell>
        </row>
        <row r="24017">
          <cell r="A24017" t="str">
            <v>L26096</v>
          </cell>
          <cell r="I24017">
            <v>1500000</v>
          </cell>
        </row>
        <row r="24018">
          <cell r="A24018" t="str">
            <v>L26099</v>
          </cell>
          <cell r="I24018">
            <v>120000</v>
          </cell>
        </row>
        <row r="24019">
          <cell r="A24019" t="str">
            <v>L26100</v>
          </cell>
          <cell r="I24019">
            <v>400000</v>
          </cell>
        </row>
        <row r="24020">
          <cell r="A24020" t="str">
            <v>L26103</v>
          </cell>
          <cell r="I24020">
            <v>190135</v>
          </cell>
        </row>
        <row r="24021">
          <cell r="A24021" t="str">
            <v>L26105</v>
          </cell>
          <cell r="I24021">
            <v>1145300</v>
          </cell>
        </row>
        <row r="24022">
          <cell r="A24022" t="str">
            <v>L26106</v>
          </cell>
          <cell r="I24022">
            <v>1000000</v>
          </cell>
        </row>
        <row r="24023">
          <cell r="A24023" t="str">
            <v>L26107</v>
          </cell>
          <cell r="I24023">
            <v>945050</v>
          </cell>
        </row>
        <row r="24024">
          <cell r="A24024" t="str">
            <v>L26108</v>
          </cell>
          <cell r="I24024">
            <v>527019</v>
          </cell>
        </row>
        <row r="24025">
          <cell r="A24025" t="str">
            <v>L26110</v>
          </cell>
          <cell r="I24025">
            <v>50000</v>
          </cell>
        </row>
        <row r="24026">
          <cell r="A24026" t="str">
            <v>L26111</v>
          </cell>
          <cell r="I24026">
            <v>581539</v>
          </cell>
        </row>
        <row r="24027">
          <cell r="A24027" t="str">
            <v>L26112</v>
          </cell>
          <cell r="I24027">
            <v>130185</v>
          </cell>
        </row>
        <row r="24028">
          <cell r="A24028" t="str">
            <v>L26116</v>
          </cell>
          <cell r="I24028">
            <v>50000</v>
          </cell>
        </row>
        <row r="24029">
          <cell r="A24029" t="str">
            <v>L26117</v>
          </cell>
          <cell r="I24029">
            <v>30000000</v>
          </cell>
        </row>
        <row r="24030">
          <cell r="A24030" t="str">
            <v>L26119</v>
          </cell>
          <cell r="I24030">
            <v>3570000</v>
          </cell>
        </row>
        <row r="24031">
          <cell r="A24031" t="str">
            <v>L26120</v>
          </cell>
          <cell r="I24031">
            <v>100541</v>
          </cell>
        </row>
        <row r="24032">
          <cell r="A24032" t="str">
            <v>L26121</v>
          </cell>
          <cell r="I24032">
            <v>823003</v>
          </cell>
        </row>
        <row r="24033">
          <cell r="A24033" t="str">
            <v>L26122</v>
          </cell>
          <cell r="I24033">
            <v>4450000</v>
          </cell>
        </row>
        <row r="24034">
          <cell r="A24034" t="str">
            <v>L26123</v>
          </cell>
          <cell r="I24034">
            <v>492651</v>
          </cell>
        </row>
        <row r="24035">
          <cell r="A24035" t="str">
            <v>L26127</v>
          </cell>
          <cell r="I24035">
            <v>40000</v>
          </cell>
        </row>
        <row r="24036">
          <cell r="A24036" t="str">
            <v>L26128</v>
          </cell>
          <cell r="I24036">
            <v>170000</v>
          </cell>
        </row>
        <row r="24037">
          <cell r="A24037" t="str">
            <v>L26129</v>
          </cell>
          <cell r="I24037">
            <v>25000</v>
          </cell>
        </row>
        <row r="24038">
          <cell r="A24038" t="str">
            <v>L26131</v>
          </cell>
          <cell r="I24038">
            <v>150000</v>
          </cell>
        </row>
        <row r="24039">
          <cell r="A24039" t="str">
            <v>L26134</v>
          </cell>
          <cell r="I24039">
            <v>300000</v>
          </cell>
        </row>
        <row r="24040">
          <cell r="A24040" t="str">
            <v>L26136</v>
          </cell>
          <cell r="I24040">
            <v>471832</v>
          </cell>
        </row>
        <row r="24041">
          <cell r="A24041" t="str">
            <v>L26137</v>
          </cell>
          <cell r="I24041">
            <v>140000</v>
          </cell>
        </row>
        <row r="24042">
          <cell r="A24042" t="str">
            <v>L26140</v>
          </cell>
          <cell r="I24042">
            <v>65000</v>
          </cell>
        </row>
        <row r="24043">
          <cell r="A24043" t="str">
            <v>L26141</v>
          </cell>
          <cell r="I24043">
            <v>447706</v>
          </cell>
        </row>
        <row r="24044">
          <cell r="A24044" t="str">
            <v>L26142</v>
          </cell>
          <cell r="I24044">
            <v>70000</v>
          </cell>
        </row>
        <row r="24045">
          <cell r="A24045" t="str">
            <v>L26145</v>
          </cell>
          <cell r="I24045">
            <v>823374</v>
          </cell>
        </row>
        <row r="24046">
          <cell r="A24046" t="str">
            <v>L26146</v>
          </cell>
          <cell r="I24046">
            <v>350000</v>
          </cell>
        </row>
        <row r="24047">
          <cell r="A24047" t="str">
            <v>L26148</v>
          </cell>
          <cell r="I24047">
            <v>34600</v>
          </cell>
        </row>
        <row r="24048">
          <cell r="A24048" t="str">
            <v>L26152</v>
          </cell>
          <cell r="I24048">
            <v>61135</v>
          </cell>
        </row>
        <row r="24049">
          <cell r="A24049" t="str">
            <v>L26153</v>
          </cell>
          <cell r="I24049">
            <v>110000</v>
          </cell>
        </row>
        <row r="24050">
          <cell r="A24050" t="str">
            <v>L26158</v>
          </cell>
          <cell r="I24050">
            <v>200000</v>
          </cell>
        </row>
        <row r="24051">
          <cell r="A24051" t="str">
            <v>L26162</v>
          </cell>
          <cell r="I24051">
            <v>30000</v>
          </cell>
        </row>
        <row r="24052">
          <cell r="A24052" t="str">
            <v>L26163</v>
          </cell>
          <cell r="I24052">
            <v>50000</v>
          </cell>
        </row>
        <row r="24053">
          <cell r="A24053" t="str">
            <v>L26164</v>
          </cell>
          <cell r="I24053">
            <v>1200000</v>
          </cell>
        </row>
        <row r="24054">
          <cell r="A24054" t="str">
            <v>L26166</v>
          </cell>
          <cell r="I24054">
            <v>46000</v>
          </cell>
        </row>
        <row r="24055">
          <cell r="A24055" t="str">
            <v>L26167</v>
          </cell>
          <cell r="I24055">
            <v>650000</v>
          </cell>
        </row>
        <row r="24056">
          <cell r="A24056" t="str">
            <v>L26172</v>
          </cell>
          <cell r="I24056">
            <v>80000</v>
          </cell>
        </row>
        <row r="24057">
          <cell r="A24057" t="str">
            <v>L26173</v>
          </cell>
          <cell r="I24057">
            <v>100000</v>
          </cell>
        </row>
        <row r="24058">
          <cell r="A24058" t="str">
            <v>L26174</v>
          </cell>
          <cell r="I24058">
            <v>30000</v>
          </cell>
        </row>
        <row r="24059">
          <cell r="A24059" t="str">
            <v>L26175</v>
          </cell>
          <cell r="I24059">
            <v>100000</v>
          </cell>
        </row>
        <row r="24060">
          <cell r="A24060" t="str">
            <v>L26177</v>
          </cell>
          <cell r="I24060">
            <v>50000</v>
          </cell>
        </row>
        <row r="24061">
          <cell r="A24061" t="str">
            <v>L26180</v>
          </cell>
          <cell r="I24061">
            <v>45000</v>
          </cell>
        </row>
        <row r="24062">
          <cell r="A24062" t="str">
            <v>L26183</v>
          </cell>
          <cell r="I24062">
            <v>159386</v>
          </cell>
        </row>
        <row r="24063">
          <cell r="A24063" t="str">
            <v>L26185</v>
          </cell>
          <cell r="I24063">
            <v>10000</v>
          </cell>
        </row>
        <row r="24064">
          <cell r="A24064" t="str">
            <v>L26187</v>
          </cell>
          <cell r="I24064">
            <v>120000</v>
          </cell>
        </row>
        <row r="24065">
          <cell r="A24065" t="str">
            <v>L26188</v>
          </cell>
          <cell r="I24065">
            <v>241241</v>
          </cell>
        </row>
        <row r="24066">
          <cell r="A24066" t="str">
            <v>L26190</v>
          </cell>
          <cell r="I24066">
            <v>415269</v>
          </cell>
        </row>
        <row r="24067">
          <cell r="A24067" t="str">
            <v>L26192</v>
          </cell>
          <cell r="I24067">
            <v>590857</v>
          </cell>
        </row>
        <row r="24068">
          <cell r="A24068" t="str">
            <v>L26193</v>
          </cell>
          <cell r="I24068">
            <v>150000</v>
          </cell>
        </row>
        <row r="24069">
          <cell r="A24069" t="str">
            <v>L26194</v>
          </cell>
          <cell r="I24069">
            <v>268800</v>
          </cell>
        </row>
        <row r="24070">
          <cell r="A24070" t="str">
            <v>L26199</v>
          </cell>
          <cell r="I24070">
            <v>275000</v>
          </cell>
        </row>
        <row r="24071">
          <cell r="A24071" t="str">
            <v>L26200</v>
          </cell>
          <cell r="I24071">
            <v>549287</v>
          </cell>
        </row>
        <row r="24072">
          <cell r="A24072" t="str">
            <v>L26201</v>
          </cell>
          <cell r="I24072">
            <v>150000</v>
          </cell>
        </row>
        <row r="24073">
          <cell r="A24073" t="str">
            <v>L26203</v>
          </cell>
          <cell r="I24073">
            <v>21000000</v>
          </cell>
        </row>
        <row r="24074">
          <cell r="A24074" t="str">
            <v>L26204</v>
          </cell>
          <cell r="I24074">
            <v>63000</v>
          </cell>
        </row>
        <row r="24075">
          <cell r="A24075" t="str">
            <v>L26205</v>
          </cell>
          <cell r="I24075">
            <v>110000</v>
          </cell>
        </row>
        <row r="24076">
          <cell r="A24076" t="str">
            <v>L26206</v>
          </cell>
          <cell r="I24076">
            <v>75503</v>
          </cell>
        </row>
        <row r="24077">
          <cell r="A24077" t="str">
            <v>L26207</v>
          </cell>
          <cell r="I24077">
            <v>1233818</v>
          </cell>
        </row>
        <row r="24078">
          <cell r="A24078" t="str">
            <v>L26208</v>
          </cell>
          <cell r="I24078">
            <v>244283</v>
          </cell>
        </row>
        <row r="24079">
          <cell r="A24079" t="str">
            <v>L26209</v>
          </cell>
          <cell r="I24079">
            <v>175000</v>
          </cell>
        </row>
        <row r="24080">
          <cell r="A24080" t="str">
            <v>L26213</v>
          </cell>
          <cell r="I24080">
            <v>15000</v>
          </cell>
        </row>
        <row r="24081">
          <cell r="A24081" t="str">
            <v>L26215</v>
          </cell>
          <cell r="I24081">
            <v>350000</v>
          </cell>
        </row>
        <row r="24082">
          <cell r="A24082" t="str">
            <v>L26217</v>
          </cell>
          <cell r="I24082">
            <v>50000</v>
          </cell>
        </row>
        <row r="24083">
          <cell r="A24083" t="str">
            <v>L26218</v>
          </cell>
          <cell r="I24083">
            <v>350000</v>
          </cell>
        </row>
        <row r="24084">
          <cell r="A24084" t="str">
            <v>L26220</v>
          </cell>
          <cell r="I24084">
            <v>238372</v>
          </cell>
        </row>
        <row r="24085">
          <cell r="A24085" t="str">
            <v>L26221</v>
          </cell>
          <cell r="I24085">
            <v>70000</v>
          </cell>
        </row>
        <row r="24086">
          <cell r="A24086" t="str">
            <v>L26222</v>
          </cell>
          <cell r="I24086">
            <v>32327835</v>
          </cell>
        </row>
        <row r="24087">
          <cell r="A24087" t="str">
            <v>L26225</v>
          </cell>
          <cell r="I24087">
            <v>300000</v>
          </cell>
        </row>
        <row r="24088">
          <cell r="A24088" t="str">
            <v>L26226</v>
          </cell>
          <cell r="I24088">
            <v>105730</v>
          </cell>
        </row>
        <row r="24089">
          <cell r="A24089" t="str">
            <v>L26231</v>
          </cell>
          <cell r="I24089">
            <v>150000</v>
          </cell>
        </row>
        <row r="24090">
          <cell r="A24090" t="str">
            <v>L26232</v>
          </cell>
          <cell r="I24090">
            <v>736000</v>
          </cell>
        </row>
        <row r="24091">
          <cell r="A24091" t="str">
            <v>L26235</v>
          </cell>
          <cell r="I24091">
            <v>100000</v>
          </cell>
        </row>
        <row r="24092">
          <cell r="A24092" t="str">
            <v>L26236</v>
          </cell>
          <cell r="I24092">
            <v>519410</v>
          </cell>
        </row>
        <row r="24093">
          <cell r="A24093" t="str">
            <v>L26237</v>
          </cell>
          <cell r="I24093">
            <v>2041837</v>
          </cell>
        </row>
        <row r="24094">
          <cell r="A24094" t="str">
            <v>L26238</v>
          </cell>
          <cell r="I24094">
            <v>350000</v>
          </cell>
        </row>
        <row r="24095">
          <cell r="A24095" t="str">
            <v>L26239</v>
          </cell>
          <cell r="I24095">
            <v>45000</v>
          </cell>
        </row>
        <row r="24096">
          <cell r="A24096" t="str">
            <v>L26241</v>
          </cell>
          <cell r="I24096">
            <v>500000</v>
          </cell>
        </row>
        <row r="24097">
          <cell r="A24097" t="str">
            <v>L26244</v>
          </cell>
          <cell r="I24097">
            <v>300000</v>
          </cell>
        </row>
        <row r="24098">
          <cell r="A24098" t="str">
            <v>L26245</v>
          </cell>
          <cell r="I24098">
            <v>235000</v>
          </cell>
        </row>
        <row r="24099">
          <cell r="A24099" t="str">
            <v>L26246</v>
          </cell>
          <cell r="I24099">
            <v>350000</v>
          </cell>
        </row>
        <row r="24100">
          <cell r="A24100" t="str">
            <v>L26247</v>
          </cell>
          <cell r="I24100">
            <v>250000</v>
          </cell>
        </row>
        <row r="24101">
          <cell r="A24101" t="str">
            <v>L26248</v>
          </cell>
          <cell r="I24101">
            <v>45000</v>
          </cell>
        </row>
        <row r="24102">
          <cell r="A24102" t="str">
            <v>L26249</v>
          </cell>
          <cell r="I24102">
            <v>100000</v>
          </cell>
        </row>
        <row r="24103">
          <cell r="A24103" t="str">
            <v>L26250</v>
          </cell>
          <cell r="I24103">
            <v>545000</v>
          </cell>
        </row>
        <row r="24104">
          <cell r="A24104" t="str">
            <v>L26251</v>
          </cell>
          <cell r="I24104">
            <v>30000</v>
          </cell>
        </row>
        <row r="24105">
          <cell r="A24105" t="str">
            <v>L26252</v>
          </cell>
          <cell r="I24105">
            <v>144750</v>
          </cell>
        </row>
        <row r="24106">
          <cell r="A24106" t="str">
            <v>L26257</v>
          </cell>
          <cell r="I24106">
            <v>40000</v>
          </cell>
        </row>
        <row r="24107">
          <cell r="A24107" t="str">
            <v>L26258</v>
          </cell>
          <cell r="I24107">
            <v>30000</v>
          </cell>
        </row>
        <row r="24108">
          <cell r="A24108" t="str">
            <v>L26260</v>
          </cell>
          <cell r="I24108">
            <v>250000</v>
          </cell>
        </row>
        <row r="24109">
          <cell r="A24109" t="str">
            <v>L26262</v>
          </cell>
          <cell r="I24109">
            <v>518438</v>
          </cell>
        </row>
        <row r="24110">
          <cell r="A24110" t="str">
            <v>L26263</v>
          </cell>
          <cell r="I24110">
            <v>50000</v>
          </cell>
        </row>
        <row r="24111">
          <cell r="A24111" t="str">
            <v>L26264</v>
          </cell>
          <cell r="I24111">
            <v>305000</v>
          </cell>
        </row>
        <row r="24112">
          <cell r="A24112" t="str">
            <v>L26267</v>
          </cell>
          <cell r="I24112">
            <v>76573</v>
          </cell>
        </row>
        <row r="24113">
          <cell r="A24113" t="str">
            <v>L26269</v>
          </cell>
          <cell r="I24113">
            <v>350000</v>
          </cell>
        </row>
        <row r="24114">
          <cell r="A24114" t="str">
            <v>L26271</v>
          </cell>
          <cell r="I24114">
            <v>317200</v>
          </cell>
        </row>
        <row r="24115">
          <cell r="A24115" t="str">
            <v>L26273</v>
          </cell>
          <cell r="I24115">
            <v>200000</v>
          </cell>
        </row>
        <row r="24116">
          <cell r="A24116" t="str">
            <v>L26274</v>
          </cell>
          <cell r="I24116">
            <v>90811</v>
          </cell>
        </row>
        <row r="24117">
          <cell r="A24117" t="str">
            <v>L26275</v>
          </cell>
          <cell r="I24117">
            <v>550000</v>
          </cell>
        </row>
        <row r="24118">
          <cell r="A24118" t="str">
            <v>L26277</v>
          </cell>
          <cell r="I24118">
            <v>100000</v>
          </cell>
        </row>
        <row r="24119">
          <cell r="A24119" t="str">
            <v>L26278</v>
          </cell>
          <cell r="I24119">
            <v>20000</v>
          </cell>
        </row>
        <row r="24120">
          <cell r="A24120" t="str">
            <v>L26279</v>
          </cell>
          <cell r="I24120">
            <v>800000</v>
          </cell>
        </row>
        <row r="24121">
          <cell r="A24121" t="str">
            <v>L26281</v>
          </cell>
          <cell r="I24121">
            <v>100000</v>
          </cell>
        </row>
        <row r="24122">
          <cell r="A24122" t="str">
            <v>L26282</v>
          </cell>
          <cell r="I24122">
            <v>400000</v>
          </cell>
        </row>
        <row r="24123">
          <cell r="A24123" t="str">
            <v>L26283</v>
          </cell>
          <cell r="I24123">
            <v>54401</v>
          </cell>
        </row>
        <row r="24124">
          <cell r="A24124" t="str">
            <v>L26284</v>
          </cell>
          <cell r="I24124">
            <v>200000</v>
          </cell>
        </row>
        <row r="24125">
          <cell r="A24125" t="str">
            <v>L26287</v>
          </cell>
          <cell r="I24125">
            <v>150000</v>
          </cell>
        </row>
        <row r="24126">
          <cell r="A24126" t="str">
            <v>L26288</v>
          </cell>
          <cell r="I24126">
            <v>43567</v>
          </cell>
        </row>
        <row r="24127">
          <cell r="A24127" t="str">
            <v>L26289</v>
          </cell>
          <cell r="I24127">
            <v>109784</v>
          </cell>
        </row>
        <row r="24128">
          <cell r="A24128" t="str">
            <v>L26290</v>
          </cell>
          <cell r="I24128">
            <v>200000</v>
          </cell>
        </row>
        <row r="24129">
          <cell r="A24129" t="str">
            <v>L26293</v>
          </cell>
          <cell r="I24129">
            <v>70000</v>
          </cell>
        </row>
        <row r="24130">
          <cell r="A24130" t="str">
            <v>L26294</v>
          </cell>
          <cell r="I24130">
            <v>305000</v>
          </cell>
        </row>
        <row r="24131">
          <cell r="A24131" t="str">
            <v>L26295</v>
          </cell>
          <cell r="I24131">
            <v>324000</v>
          </cell>
        </row>
        <row r="24132">
          <cell r="A24132" t="str">
            <v>L26296</v>
          </cell>
          <cell r="I24132">
            <v>1165048</v>
          </cell>
        </row>
        <row r="24133">
          <cell r="A24133" t="str">
            <v>L26297</v>
          </cell>
          <cell r="I24133">
            <v>161817</v>
          </cell>
        </row>
        <row r="24134">
          <cell r="A24134" t="str">
            <v>L26299</v>
          </cell>
          <cell r="I24134">
            <v>200000</v>
          </cell>
        </row>
        <row r="24135">
          <cell r="A24135" t="str">
            <v>L26300</v>
          </cell>
          <cell r="I24135">
            <v>30000</v>
          </cell>
        </row>
        <row r="24136">
          <cell r="A24136" t="str">
            <v>L26301</v>
          </cell>
          <cell r="I24136">
            <v>652267</v>
          </cell>
        </row>
        <row r="24137">
          <cell r="A24137" t="str">
            <v>L26302</v>
          </cell>
          <cell r="I24137">
            <v>1000000</v>
          </cell>
        </row>
        <row r="24138">
          <cell r="A24138" t="str">
            <v>L26306</v>
          </cell>
          <cell r="I24138">
            <v>172000</v>
          </cell>
        </row>
        <row r="24139">
          <cell r="A24139" t="str">
            <v>L26307</v>
          </cell>
          <cell r="I24139">
            <v>45000</v>
          </cell>
        </row>
        <row r="24140">
          <cell r="A24140" t="str">
            <v>L26308</v>
          </cell>
          <cell r="I24140">
            <v>291000</v>
          </cell>
        </row>
        <row r="24141">
          <cell r="A24141" t="str">
            <v>L26311</v>
          </cell>
          <cell r="I24141">
            <v>50000</v>
          </cell>
        </row>
        <row r="24142">
          <cell r="A24142" t="str">
            <v>L26312</v>
          </cell>
          <cell r="I24142">
            <v>50000</v>
          </cell>
        </row>
        <row r="24143">
          <cell r="A24143" t="str">
            <v>L26313</v>
          </cell>
          <cell r="I24143">
            <v>65000</v>
          </cell>
        </row>
        <row r="24144">
          <cell r="A24144" t="str">
            <v>L26315</v>
          </cell>
          <cell r="I24144">
            <v>339510</v>
          </cell>
        </row>
        <row r="24145">
          <cell r="A24145" t="str">
            <v>L26318</v>
          </cell>
          <cell r="I24145">
            <v>150000</v>
          </cell>
        </row>
        <row r="24146">
          <cell r="A24146" t="str">
            <v>L26319</v>
          </cell>
          <cell r="I24146">
            <v>40000</v>
          </cell>
        </row>
        <row r="24147">
          <cell r="A24147" t="str">
            <v>L26322</v>
          </cell>
          <cell r="I24147">
            <v>147698</v>
          </cell>
        </row>
        <row r="24148">
          <cell r="A24148" t="str">
            <v>L26323</v>
          </cell>
          <cell r="I24148">
            <v>26351</v>
          </cell>
        </row>
        <row r="24149">
          <cell r="A24149" t="str">
            <v>L26324</v>
          </cell>
          <cell r="I24149">
            <v>12326</v>
          </cell>
        </row>
        <row r="24150">
          <cell r="A24150" t="str">
            <v>L26325</v>
          </cell>
          <cell r="I24150">
            <v>200000</v>
          </cell>
        </row>
        <row r="24151">
          <cell r="A24151" t="str">
            <v>L26326</v>
          </cell>
          <cell r="I24151">
            <v>162744</v>
          </cell>
        </row>
        <row r="24152">
          <cell r="A24152" t="str">
            <v>L26327</v>
          </cell>
          <cell r="I24152">
            <v>859930</v>
          </cell>
        </row>
        <row r="24153">
          <cell r="A24153" t="str">
            <v>L26328</v>
          </cell>
          <cell r="I24153">
            <v>170000</v>
          </cell>
        </row>
        <row r="24154">
          <cell r="A24154" t="str">
            <v>L26329</v>
          </cell>
          <cell r="I24154">
            <v>340000</v>
          </cell>
        </row>
        <row r="24155">
          <cell r="A24155" t="str">
            <v>L26330</v>
          </cell>
          <cell r="I24155">
            <v>110000</v>
          </cell>
        </row>
        <row r="24156">
          <cell r="A24156" t="str">
            <v>L26331</v>
          </cell>
          <cell r="I24156">
            <v>315000</v>
          </cell>
        </row>
        <row r="24157">
          <cell r="A24157" t="str">
            <v>L26332</v>
          </cell>
          <cell r="I24157">
            <v>200786</v>
          </cell>
        </row>
        <row r="24158">
          <cell r="A24158" t="str">
            <v>L26333</v>
          </cell>
          <cell r="I24158">
            <v>153763</v>
          </cell>
        </row>
        <row r="24159">
          <cell r="A24159" t="str">
            <v>L26335</v>
          </cell>
          <cell r="I24159">
            <v>35000</v>
          </cell>
        </row>
        <row r="24160">
          <cell r="A24160" t="str">
            <v>L26337</v>
          </cell>
          <cell r="I24160">
            <v>94055</v>
          </cell>
        </row>
        <row r="24161">
          <cell r="A24161" t="str">
            <v>L26338</v>
          </cell>
          <cell r="I24161">
            <v>612678</v>
          </cell>
        </row>
        <row r="24162">
          <cell r="A24162" t="str">
            <v>L26339</v>
          </cell>
          <cell r="I24162">
            <v>110000</v>
          </cell>
        </row>
        <row r="24163">
          <cell r="A24163" t="str">
            <v>L26340</v>
          </cell>
          <cell r="I24163">
            <v>500000</v>
          </cell>
        </row>
        <row r="24164">
          <cell r="A24164" t="str">
            <v>L26341</v>
          </cell>
          <cell r="I24164">
            <v>60000</v>
          </cell>
        </row>
        <row r="24165">
          <cell r="A24165" t="str">
            <v>L26342</v>
          </cell>
          <cell r="I24165">
            <v>169461</v>
          </cell>
        </row>
        <row r="24166">
          <cell r="A24166" t="str">
            <v>L26344</v>
          </cell>
          <cell r="I24166">
            <v>150000</v>
          </cell>
        </row>
        <row r="24167">
          <cell r="A24167" t="str">
            <v>L26345</v>
          </cell>
          <cell r="I24167">
            <v>572633</v>
          </cell>
        </row>
        <row r="24168">
          <cell r="A24168" t="str">
            <v>L26346</v>
          </cell>
          <cell r="I24168">
            <v>31230</v>
          </cell>
        </row>
        <row r="24169">
          <cell r="A24169" t="str">
            <v>L26347</v>
          </cell>
          <cell r="I24169">
            <v>200000</v>
          </cell>
        </row>
        <row r="24170">
          <cell r="A24170" t="str">
            <v>L26348</v>
          </cell>
          <cell r="I24170">
            <v>200000</v>
          </cell>
        </row>
        <row r="24171">
          <cell r="A24171" t="str">
            <v>L26350</v>
          </cell>
          <cell r="I24171">
            <v>774581</v>
          </cell>
        </row>
        <row r="24172">
          <cell r="A24172" t="str">
            <v>L26351</v>
          </cell>
          <cell r="I24172">
            <v>600000</v>
          </cell>
        </row>
        <row r="24173">
          <cell r="A24173" t="str">
            <v>L26357</v>
          </cell>
          <cell r="I24173">
            <v>30000</v>
          </cell>
        </row>
        <row r="24174">
          <cell r="A24174" t="str">
            <v>L26358</v>
          </cell>
          <cell r="I24174">
            <v>200000</v>
          </cell>
        </row>
        <row r="24175">
          <cell r="A24175" t="str">
            <v>L26360</v>
          </cell>
          <cell r="I24175">
            <v>60000</v>
          </cell>
        </row>
        <row r="24176">
          <cell r="A24176" t="str">
            <v>L26361</v>
          </cell>
          <cell r="I24176">
            <v>660000</v>
          </cell>
        </row>
        <row r="24177">
          <cell r="A24177" t="str">
            <v>L26363</v>
          </cell>
          <cell r="I24177">
            <v>110000</v>
          </cell>
        </row>
        <row r="24178">
          <cell r="A24178" t="str">
            <v>L26364</v>
          </cell>
          <cell r="I24178">
            <v>200000</v>
          </cell>
        </row>
        <row r="24179">
          <cell r="A24179" t="str">
            <v>L26365</v>
          </cell>
          <cell r="I24179">
            <v>559679</v>
          </cell>
        </row>
        <row r="24180">
          <cell r="A24180" t="str">
            <v>L26367</v>
          </cell>
          <cell r="I24180">
            <v>250000</v>
          </cell>
        </row>
        <row r="24181">
          <cell r="A24181" t="str">
            <v>L26368</v>
          </cell>
          <cell r="I24181">
            <v>161520</v>
          </cell>
        </row>
        <row r="24182">
          <cell r="A24182" t="str">
            <v>L26369</v>
          </cell>
          <cell r="I24182">
            <v>100000</v>
          </cell>
        </row>
        <row r="24183">
          <cell r="A24183" t="str">
            <v>L26373</v>
          </cell>
          <cell r="I24183">
            <v>500000</v>
          </cell>
        </row>
        <row r="24184">
          <cell r="A24184" t="str">
            <v>L26374</v>
          </cell>
          <cell r="I24184">
            <v>100000</v>
          </cell>
        </row>
        <row r="24185">
          <cell r="A24185" t="str">
            <v>L26376</v>
          </cell>
          <cell r="I24185">
            <v>440000</v>
          </cell>
        </row>
        <row r="24186">
          <cell r="A24186" t="str">
            <v>L26378</v>
          </cell>
          <cell r="I24186">
            <v>2000000</v>
          </cell>
        </row>
        <row r="24187">
          <cell r="A24187" t="str">
            <v>L26380</v>
          </cell>
          <cell r="I24187">
            <v>130000</v>
          </cell>
        </row>
        <row r="24188">
          <cell r="A24188" t="str">
            <v>L26383</v>
          </cell>
          <cell r="I24188">
            <v>136000</v>
          </cell>
        </row>
        <row r="24189">
          <cell r="A24189" t="str">
            <v>L26384</v>
          </cell>
          <cell r="I24189">
            <v>204609</v>
          </cell>
        </row>
        <row r="24190">
          <cell r="A24190" t="str">
            <v>L26385</v>
          </cell>
          <cell r="I24190">
            <v>120000</v>
          </cell>
        </row>
        <row r="24191">
          <cell r="A24191" t="str">
            <v>L26386</v>
          </cell>
          <cell r="I24191">
            <v>100000</v>
          </cell>
        </row>
        <row r="24192">
          <cell r="A24192" t="str">
            <v>L26388</v>
          </cell>
          <cell r="I24192">
            <v>350000</v>
          </cell>
        </row>
        <row r="24193">
          <cell r="A24193" t="str">
            <v>L26391</v>
          </cell>
          <cell r="I24193">
            <v>120358</v>
          </cell>
        </row>
        <row r="24194">
          <cell r="A24194" t="str">
            <v>L26392</v>
          </cell>
          <cell r="I24194">
            <v>110000</v>
          </cell>
        </row>
        <row r="24195">
          <cell r="A24195" t="str">
            <v>L26393</v>
          </cell>
          <cell r="I24195">
            <v>268000</v>
          </cell>
        </row>
        <row r="24196">
          <cell r="A24196" t="str">
            <v>L26394</v>
          </cell>
          <cell r="I24196">
            <v>240000</v>
          </cell>
        </row>
        <row r="24197">
          <cell r="A24197" t="str">
            <v>L26395</v>
          </cell>
          <cell r="I24197">
            <v>216517</v>
          </cell>
        </row>
        <row r="24198">
          <cell r="A24198" t="str">
            <v>L26397</v>
          </cell>
          <cell r="I24198">
            <v>25000</v>
          </cell>
        </row>
        <row r="24199">
          <cell r="A24199" t="str">
            <v>L26398</v>
          </cell>
          <cell r="I24199">
            <v>663561</v>
          </cell>
        </row>
        <row r="24200">
          <cell r="A24200" t="str">
            <v>L26399</v>
          </cell>
          <cell r="I24200">
            <v>601300</v>
          </cell>
        </row>
        <row r="24201">
          <cell r="A24201" t="str">
            <v>L26401</v>
          </cell>
          <cell r="I24201">
            <v>15000</v>
          </cell>
        </row>
        <row r="24202">
          <cell r="A24202" t="str">
            <v>L26402</v>
          </cell>
          <cell r="I24202">
            <v>50000</v>
          </cell>
        </row>
        <row r="24203">
          <cell r="A24203" t="str">
            <v>L26403</v>
          </cell>
          <cell r="I24203">
            <v>321889</v>
          </cell>
        </row>
        <row r="24204">
          <cell r="A24204" t="str">
            <v>L26404</v>
          </cell>
          <cell r="I24204">
            <v>164043</v>
          </cell>
        </row>
        <row r="24205">
          <cell r="A24205" t="str">
            <v>L26406</v>
          </cell>
          <cell r="I24205">
            <v>440000</v>
          </cell>
        </row>
        <row r="24206">
          <cell r="A24206" t="str">
            <v>L26408</v>
          </cell>
          <cell r="I24206">
            <v>250000</v>
          </cell>
        </row>
        <row r="24207">
          <cell r="A24207" t="str">
            <v>L26410</v>
          </cell>
          <cell r="I24207">
            <v>197091</v>
          </cell>
        </row>
        <row r="24208">
          <cell r="A24208" t="str">
            <v>L26415</v>
          </cell>
          <cell r="I24208">
            <v>30000</v>
          </cell>
        </row>
        <row r="24209">
          <cell r="A24209" t="str">
            <v>L26418</v>
          </cell>
          <cell r="I24209">
            <v>200000</v>
          </cell>
        </row>
        <row r="24210">
          <cell r="A24210" t="str">
            <v>L26419</v>
          </cell>
          <cell r="I24210">
            <v>15000</v>
          </cell>
        </row>
        <row r="24211">
          <cell r="A24211" t="str">
            <v>L26421</v>
          </cell>
          <cell r="I24211">
            <v>18920</v>
          </cell>
        </row>
        <row r="24212">
          <cell r="A24212" t="str">
            <v>L26422</v>
          </cell>
          <cell r="I24212">
            <v>256977</v>
          </cell>
        </row>
        <row r="24213">
          <cell r="A24213" t="str">
            <v>L26424</v>
          </cell>
          <cell r="I24213">
            <v>749480</v>
          </cell>
        </row>
        <row r="24214">
          <cell r="A24214" t="str">
            <v>L26426</v>
          </cell>
          <cell r="I24214">
            <v>458877</v>
          </cell>
        </row>
        <row r="24215">
          <cell r="A24215" t="str">
            <v>L26427</v>
          </cell>
          <cell r="I24215">
            <v>318720</v>
          </cell>
        </row>
        <row r="24216">
          <cell r="A24216" t="str">
            <v>L26430</v>
          </cell>
          <cell r="I24216">
            <v>372624</v>
          </cell>
        </row>
        <row r="24217">
          <cell r="A24217" t="str">
            <v>L26431</v>
          </cell>
          <cell r="I24217">
            <v>180000</v>
          </cell>
        </row>
        <row r="24218">
          <cell r="A24218" t="str">
            <v>L26432</v>
          </cell>
          <cell r="I24218">
            <v>55000</v>
          </cell>
        </row>
        <row r="24219">
          <cell r="A24219" t="str">
            <v>L26433</v>
          </cell>
          <cell r="I24219">
            <v>50000</v>
          </cell>
        </row>
        <row r="24220">
          <cell r="A24220" t="str">
            <v>L26434</v>
          </cell>
          <cell r="I24220">
            <v>231000</v>
          </cell>
        </row>
        <row r="24221">
          <cell r="A24221" t="str">
            <v>L26435</v>
          </cell>
          <cell r="I24221">
            <v>250000</v>
          </cell>
        </row>
        <row r="24222">
          <cell r="A24222" t="str">
            <v>L26437</v>
          </cell>
          <cell r="I24222">
            <v>615920</v>
          </cell>
        </row>
        <row r="24223">
          <cell r="A24223" t="str">
            <v>L26438</v>
          </cell>
          <cell r="I24223">
            <v>375222</v>
          </cell>
        </row>
        <row r="24224">
          <cell r="A24224" t="str">
            <v>L26441</v>
          </cell>
          <cell r="I24224">
            <v>300000</v>
          </cell>
        </row>
        <row r="24225">
          <cell r="A24225" t="str">
            <v>L26444</v>
          </cell>
          <cell r="I24225">
            <v>353548</v>
          </cell>
        </row>
        <row r="24226">
          <cell r="A24226" t="str">
            <v>L26445</v>
          </cell>
          <cell r="I24226">
            <v>612678</v>
          </cell>
        </row>
        <row r="24227">
          <cell r="A24227" t="str">
            <v>L26446</v>
          </cell>
          <cell r="I24227">
            <v>23000</v>
          </cell>
        </row>
        <row r="24228">
          <cell r="A24228" t="str">
            <v>L26448</v>
          </cell>
          <cell r="I24228">
            <v>310479</v>
          </cell>
        </row>
        <row r="24229">
          <cell r="A24229" t="str">
            <v>L26449</v>
          </cell>
          <cell r="I24229">
            <v>428000</v>
          </cell>
        </row>
        <row r="24230">
          <cell r="A24230" t="str">
            <v>L26451</v>
          </cell>
          <cell r="I24230">
            <v>54400</v>
          </cell>
        </row>
        <row r="24231">
          <cell r="A24231" t="str">
            <v>L26454</v>
          </cell>
          <cell r="I24231">
            <v>90000</v>
          </cell>
        </row>
        <row r="24232">
          <cell r="A24232" t="str">
            <v>L26455</v>
          </cell>
          <cell r="I24232">
            <v>30000</v>
          </cell>
        </row>
        <row r="24233">
          <cell r="A24233" t="str">
            <v>L26456</v>
          </cell>
          <cell r="I24233">
            <v>402167</v>
          </cell>
        </row>
        <row r="24234">
          <cell r="A24234" t="str">
            <v>L26457</v>
          </cell>
          <cell r="I24234">
            <v>275000</v>
          </cell>
        </row>
        <row r="24235">
          <cell r="A24235" t="str">
            <v>L26459</v>
          </cell>
          <cell r="I24235">
            <v>450000</v>
          </cell>
        </row>
        <row r="24236">
          <cell r="A24236" t="str">
            <v>L26460</v>
          </cell>
          <cell r="I24236">
            <v>526016</v>
          </cell>
        </row>
        <row r="24237">
          <cell r="A24237" t="str">
            <v>L26461</v>
          </cell>
          <cell r="I24237">
            <v>2200000</v>
          </cell>
        </row>
        <row r="24238">
          <cell r="A24238" t="str">
            <v>L26463</v>
          </cell>
          <cell r="I24238">
            <v>312295</v>
          </cell>
        </row>
        <row r="24239">
          <cell r="A24239" t="str">
            <v>L26464</v>
          </cell>
          <cell r="I24239">
            <v>25000</v>
          </cell>
        </row>
        <row r="24240">
          <cell r="A24240" t="str">
            <v>L26466</v>
          </cell>
          <cell r="I24240">
            <v>561460</v>
          </cell>
        </row>
        <row r="24241">
          <cell r="A24241" t="str">
            <v>L26468</v>
          </cell>
          <cell r="I24241">
            <v>350000</v>
          </cell>
        </row>
        <row r="24242">
          <cell r="A24242" t="str">
            <v>L26470</v>
          </cell>
          <cell r="I24242">
            <v>271485</v>
          </cell>
        </row>
        <row r="24243">
          <cell r="A24243" t="str">
            <v>L26472</v>
          </cell>
          <cell r="I24243">
            <v>110000</v>
          </cell>
        </row>
        <row r="24244">
          <cell r="A24244" t="str">
            <v>L26474</v>
          </cell>
          <cell r="I24244">
            <v>450000</v>
          </cell>
        </row>
        <row r="24245">
          <cell r="A24245" t="str">
            <v>L26475</v>
          </cell>
          <cell r="I24245">
            <v>380000</v>
          </cell>
        </row>
        <row r="24246">
          <cell r="A24246" t="str">
            <v>L26476</v>
          </cell>
          <cell r="I24246">
            <v>110000</v>
          </cell>
        </row>
        <row r="24247">
          <cell r="A24247" t="str">
            <v>L26477</v>
          </cell>
          <cell r="I24247">
            <v>100000</v>
          </cell>
        </row>
        <row r="24248">
          <cell r="A24248" t="str">
            <v>L26479</v>
          </cell>
          <cell r="I24248">
            <v>100000</v>
          </cell>
        </row>
        <row r="24249">
          <cell r="A24249" t="str">
            <v>L26483</v>
          </cell>
          <cell r="I24249">
            <v>63000</v>
          </cell>
        </row>
        <row r="24250">
          <cell r="A24250" t="str">
            <v>L26484</v>
          </cell>
          <cell r="I24250">
            <v>182415</v>
          </cell>
        </row>
        <row r="24251">
          <cell r="A24251" t="str">
            <v>L26485</v>
          </cell>
          <cell r="I24251">
            <v>8527175</v>
          </cell>
        </row>
        <row r="24252">
          <cell r="A24252" t="str">
            <v>L26486</v>
          </cell>
          <cell r="I24252">
            <v>10000</v>
          </cell>
        </row>
        <row r="24253">
          <cell r="A24253" t="str">
            <v>L26487</v>
          </cell>
          <cell r="I24253">
            <v>321067</v>
          </cell>
        </row>
        <row r="24254">
          <cell r="A24254" t="str">
            <v>L26488</v>
          </cell>
          <cell r="I24254">
            <v>1500000</v>
          </cell>
        </row>
        <row r="24255">
          <cell r="A24255" t="str">
            <v>L26492</v>
          </cell>
          <cell r="I24255">
            <v>10605805</v>
          </cell>
        </row>
        <row r="24256">
          <cell r="A24256" t="str">
            <v>L26493</v>
          </cell>
          <cell r="I24256">
            <v>150831</v>
          </cell>
        </row>
        <row r="24257">
          <cell r="A24257" t="str">
            <v>L26494</v>
          </cell>
          <cell r="I24257">
            <v>90000</v>
          </cell>
        </row>
        <row r="24258">
          <cell r="A24258" t="str">
            <v>L26495</v>
          </cell>
          <cell r="I24258">
            <v>550000</v>
          </cell>
        </row>
        <row r="24259">
          <cell r="A24259" t="str">
            <v>L26503</v>
          </cell>
          <cell r="I24259">
            <v>560000</v>
          </cell>
        </row>
        <row r="24260">
          <cell r="A24260" t="str">
            <v>L26504</v>
          </cell>
          <cell r="I24260">
            <v>110271</v>
          </cell>
        </row>
        <row r="24261">
          <cell r="A24261" t="str">
            <v>L26505</v>
          </cell>
          <cell r="I24261">
            <v>450000</v>
          </cell>
        </row>
        <row r="24262">
          <cell r="A24262" t="str">
            <v>L26507</v>
          </cell>
          <cell r="I24262">
            <v>70000</v>
          </cell>
        </row>
        <row r="24263">
          <cell r="A24263" t="str">
            <v>L26508</v>
          </cell>
          <cell r="I24263">
            <v>690000</v>
          </cell>
        </row>
        <row r="24264">
          <cell r="A24264" t="str">
            <v>L26509</v>
          </cell>
          <cell r="I24264">
            <v>240201</v>
          </cell>
        </row>
        <row r="24265">
          <cell r="A24265" t="str">
            <v>L26511</v>
          </cell>
          <cell r="I24265">
            <v>18173</v>
          </cell>
        </row>
        <row r="24266">
          <cell r="A24266" t="str">
            <v>L26512</v>
          </cell>
          <cell r="I24266">
            <v>500000</v>
          </cell>
        </row>
        <row r="24267">
          <cell r="A24267" t="str">
            <v>L26514</v>
          </cell>
          <cell r="I24267">
            <v>150000</v>
          </cell>
        </row>
        <row r="24268">
          <cell r="A24268" t="str">
            <v>L26520</v>
          </cell>
          <cell r="I24268">
            <v>750000</v>
          </cell>
        </row>
        <row r="24269">
          <cell r="A24269" t="str">
            <v>L26522</v>
          </cell>
          <cell r="I24269">
            <v>225000</v>
          </cell>
        </row>
        <row r="24270">
          <cell r="A24270" t="str">
            <v>L26524</v>
          </cell>
          <cell r="I24270">
            <v>400000</v>
          </cell>
        </row>
        <row r="24271">
          <cell r="A24271" t="str">
            <v>L26525</v>
          </cell>
          <cell r="I24271">
            <v>117113</v>
          </cell>
        </row>
        <row r="24272">
          <cell r="A24272" t="str">
            <v>L26526</v>
          </cell>
          <cell r="I24272">
            <v>120000</v>
          </cell>
        </row>
        <row r="24273">
          <cell r="A24273" t="str">
            <v>L26528</v>
          </cell>
          <cell r="I24273">
            <v>50000</v>
          </cell>
        </row>
        <row r="24274">
          <cell r="A24274" t="str">
            <v>L26529</v>
          </cell>
          <cell r="I24274">
            <v>60000</v>
          </cell>
        </row>
        <row r="24275">
          <cell r="A24275" t="str">
            <v>L26531</v>
          </cell>
          <cell r="I24275">
            <v>1612267</v>
          </cell>
        </row>
        <row r="24276">
          <cell r="A24276" t="str">
            <v>L26532</v>
          </cell>
          <cell r="I24276">
            <v>2000000</v>
          </cell>
        </row>
        <row r="24277">
          <cell r="A24277" t="str">
            <v>L26533</v>
          </cell>
          <cell r="I24277">
            <v>50000</v>
          </cell>
        </row>
        <row r="24278">
          <cell r="A24278" t="str">
            <v>L26534</v>
          </cell>
          <cell r="I24278">
            <v>1269893</v>
          </cell>
        </row>
        <row r="24279">
          <cell r="A24279" t="str">
            <v>L26535</v>
          </cell>
          <cell r="I24279">
            <v>40000</v>
          </cell>
        </row>
        <row r="24280">
          <cell r="A24280" t="str">
            <v>L26538</v>
          </cell>
          <cell r="I24280">
            <v>287260</v>
          </cell>
        </row>
        <row r="24281">
          <cell r="A24281" t="str">
            <v>L26540</v>
          </cell>
          <cell r="I24281">
            <v>400000</v>
          </cell>
        </row>
        <row r="24282">
          <cell r="A24282" t="str">
            <v>L26541</v>
          </cell>
          <cell r="I24282">
            <v>540000</v>
          </cell>
        </row>
        <row r="24283">
          <cell r="A24283" t="str">
            <v>L26542</v>
          </cell>
          <cell r="I24283">
            <v>200000</v>
          </cell>
        </row>
        <row r="24284">
          <cell r="A24284" t="str">
            <v>L26543</v>
          </cell>
          <cell r="I24284">
            <v>250000</v>
          </cell>
        </row>
        <row r="24285">
          <cell r="A24285" t="str">
            <v>L26544</v>
          </cell>
          <cell r="I24285">
            <v>400000</v>
          </cell>
        </row>
        <row r="24286">
          <cell r="A24286" t="str">
            <v>L26545</v>
          </cell>
          <cell r="I24286">
            <v>25000</v>
          </cell>
        </row>
        <row r="24287">
          <cell r="A24287" t="str">
            <v>L26546</v>
          </cell>
          <cell r="I24287">
            <v>225000</v>
          </cell>
        </row>
        <row r="24288">
          <cell r="A24288" t="str">
            <v>L26548</v>
          </cell>
          <cell r="I24288">
            <v>200000</v>
          </cell>
        </row>
        <row r="24289">
          <cell r="A24289" t="str">
            <v>L26549</v>
          </cell>
          <cell r="I24289">
            <v>350000</v>
          </cell>
        </row>
        <row r="24290">
          <cell r="A24290" t="str">
            <v>L26550</v>
          </cell>
          <cell r="I24290">
            <v>228000</v>
          </cell>
        </row>
        <row r="24291">
          <cell r="A24291" t="str">
            <v>L26551</v>
          </cell>
          <cell r="I24291">
            <v>400000</v>
          </cell>
        </row>
        <row r="24292">
          <cell r="A24292" t="str">
            <v>L26552</v>
          </cell>
          <cell r="I24292">
            <v>70000</v>
          </cell>
        </row>
        <row r="24293">
          <cell r="A24293" t="str">
            <v>L26555</v>
          </cell>
          <cell r="I24293">
            <v>448814</v>
          </cell>
        </row>
        <row r="24294">
          <cell r="A24294" t="str">
            <v>L26559</v>
          </cell>
          <cell r="I24294">
            <v>150000</v>
          </cell>
        </row>
        <row r="24295">
          <cell r="A24295" t="str">
            <v>L26560</v>
          </cell>
          <cell r="I24295">
            <v>1800000</v>
          </cell>
        </row>
        <row r="24296">
          <cell r="A24296" t="str">
            <v>L26562</v>
          </cell>
          <cell r="I24296">
            <v>346978</v>
          </cell>
        </row>
        <row r="24297">
          <cell r="A24297" t="str">
            <v>L26563</v>
          </cell>
          <cell r="I24297">
            <v>30000</v>
          </cell>
        </row>
        <row r="24298">
          <cell r="A24298" t="str">
            <v>L26564</v>
          </cell>
          <cell r="I24298">
            <v>286579</v>
          </cell>
        </row>
        <row r="24299">
          <cell r="A24299" t="str">
            <v>L26565</v>
          </cell>
          <cell r="I24299">
            <v>50000000</v>
          </cell>
        </row>
        <row r="24300">
          <cell r="A24300" t="str">
            <v>L26567</v>
          </cell>
          <cell r="I24300">
            <v>70000</v>
          </cell>
        </row>
        <row r="24301">
          <cell r="A24301" t="str">
            <v>L26568</v>
          </cell>
          <cell r="I24301">
            <v>100000</v>
          </cell>
        </row>
        <row r="24302">
          <cell r="A24302" t="str">
            <v>L26570</v>
          </cell>
          <cell r="I24302">
            <v>40000</v>
          </cell>
        </row>
        <row r="24303">
          <cell r="A24303" t="str">
            <v>L26571</v>
          </cell>
          <cell r="I24303">
            <v>80000</v>
          </cell>
        </row>
        <row r="24304">
          <cell r="A24304" t="str">
            <v>L26572</v>
          </cell>
          <cell r="I24304">
            <v>74465</v>
          </cell>
        </row>
        <row r="24305">
          <cell r="A24305" t="str">
            <v>L26573</v>
          </cell>
          <cell r="I24305">
            <v>400000</v>
          </cell>
        </row>
        <row r="24306">
          <cell r="A24306" t="str">
            <v>L26574</v>
          </cell>
          <cell r="I24306">
            <v>176662</v>
          </cell>
        </row>
        <row r="24307">
          <cell r="A24307" t="str">
            <v>L26575</v>
          </cell>
          <cell r="I24307">
            <v>543683.18999999994</v>
          </cell>
        </row>
        <row r="24308">
          <cell r="A24308" t="str">
            <v>L26576</v>
          </cell>
          <cell r="I24308">
            <v>958100</v>
          </cell>
        </row>
        <row r="24309">
          <cell r="A24309" t="str">
            <v>L26578</v>
          </cell>
          <cell r="I24309">
            <v>40000</v>
          </cell>
        </row>
        <row r="24310">
          <cell r="A24310" t="str">
            <v>L26586</v>
          </cell>
          <cell r="I24310">
            <v>26725</v>
          </cell>
        </row>
        <row r="24311">
          <cell r="A24311" t="str">
            <v>L26589</v>
          </cell>
          <cell r="I24311">
            <v>70000</v>
          </cell>
        </row>
        <row r="24312">
          <cell r="A24312" t="str">
            <v>L26592</v>
          </cell>
          <cell r="I24312">
            <v>25469</v>
          </cell>
        </row>
        <row r="24313">
          <cell r="A24313" t="str">
            <v>L26593</v>
          </cell>
          <cell r="I24313">
            <v>70000</v>
          </cell>
        </row>
        <row r="24314">
          <cell r="A24314" t="str">
            <v>L26597</v>
          </cell>
          <cell r="I24314">
            <v>150000</v>
          </cell>
        </row>
        <row r="24315">
          <cell r="A24315" t="str">
            <v>L26598</v>
          </cell>
          <cell r="I24315">
            <v>55000</v>
          </cell>
        </row>
        <row r="24316">
          <cell r="A24316" t="str">
            <v>L26599</v>
          </cell>
          <cell r="I24316">
            <v>422728</v>
          </cell>
        </row>
        <row r="24317">
          <cell r="A24317" t="str">
            <v>L26600</v>
          </cell>
          <cell r="I24317">
            <v>5500000</v>
          </cell>
        </row>
        <row r="24318">
          <cell r="A24318" t="str">
            <v>L26601</v>
          </cell>
          <cell r="I24318">
            <v>180000</v>
          </cell>
        </row>
        <row r="24319">
          <cell r="A24319" t="str">
            <v>L26602</v>
          </cell>
          <cell r="I24319">
            <v>70800</v>
          </cell>
        </row>
        <row r="24320">
          <cell r="A24320" t="str">
            <v>L26603</v>
          </cell>
          <cell r="I24320">
            <v>144000</v>
          </cell>
        </row>
        <row r="24321">
          <cell r="A24321" t="str">
            <v>L26604</v>
          </cell>
          <cell r="I24321">
            <v>150000</v>
          </cell>
        </row>
        <row r="24322">
          <cell r="A24322" t="str">
            <v>L26606</v>
          </cell>
          <cell r="I24322">
            <v>122000</v>
          </cell>
        </row>
        <row r="24323">
          <cell r="A24323" t="str">
            <v>L26608</v>
          </cell>
          <cell r="I24323">
            <v>350000</v>
          </cell>
        </row>
        <row r="24324">
          <cell r="A24324" t="str">
            <v>L26610</v>
          </cell>
          <cell r="I24324">
            <v>100000</v>
          </cell>
        </row>
        <row r="24325">
          <cell r="A24325" t="str">
            <v>L26612</v>
          </cell>
          <cell r="I24325">
            <v>15000</v>
          </cell>
        </row>
        <row r="24326">
          <cell r="A24326" t="str">
            <v>L26613</v>
          </cell>
          <cell r="I24326">
            <v>70000</v>
          </cell>
        </row>
        <row r="24327">
          <cell r="A24327" t="str">
            <v>L26614</v>
          </cell>
          <cell r="I24327">
            <v>172505.93</v>
          </cell>
        </row>
        <row r="24328">
          <cell r="A24328" t="str">
            <v>L26617</v>
          </cell>
          <cell r="I24328">
            <v>77838</v>
          </cell>
        </row>
        <row r="24329">
          <cell r="A24329" t="str">
            <v>L26619</v>
          </cell>
          <cell r="I24329">
            <v>830000</v>
          </cell>
        </row>
        <row r="24330">
          <cell r="A24330" t="str">
            <v>L26621</v>
          </cell>
          <cell r="I24330">
            <v>500000</v>
          </cell>
        </row>
        <row r="24331">
          <cell r="A24331" t="str">
            <v>L26622</v>
          </cell>
          <cell r="I24331">
            <v>400000</v>
          </cell>
        </row>
        <row r="24332">
          <cell r="A24332" t="str">
            <v>L26623</v>
          </cell>
          <cell r="I24332">
            <v>120000</v>
          </cell>
        </row>
        <row r="24333">
          <cell r="A24333" t="str">
            <v>L26624</v>
          </cell>
          <cell r="I24333">
            <v>360000</v>
          </cell>
        </row>
        <row r="24334">
          <cell r="A24334" t="str">
            <v>L26625</v>
          </cell>
          <cell r="I24334">
            <v>2500000</v>
          </cell>
        </row>
        <row r="24335">
          <cell r="A24335" t="str">
            <v>L26626</v>
          </cell>
          <cell r="I24335">
            <v>5914</v>
          </cell>
        </row>
        <row r="24336">
          <cell r="A24336" t="str">
            <v>L26629</v>
          </cell>
          <cell r="I24336">
            <v>55000</v>
          </cell>
        </row>
        <row r="24337">
          <cell r="A24337" t="str">
            <v>L26631</v>
          </cell>
          <cell r="I24337">
            <v>32686</v>
          </cell>
        </row>
        <row r="24338">
          <cell r="A24338" t="str">
            <v>L26632</v>
          </cell>
          <cell r="I24338">
            <v>780000</v>
          </cell>
        </row>
        <row r="24339">
          <cell r="A24339" t="str">
            <v>L26633</v>
          </cell>
          <cell r="I24339">
            <v>300000</v>
          </cell>
        </row>
        <row r="24340">
          <cell r="A24340" t="str">
            <v>L26634</v>
          </cell>
          <cell r="I24340">
            <v>55000</v>
          </cell>
        </row>
        <row r="24341">
          <cell r="A24341" t="str">
            <v>L26635</v>
          </cell>
          <cell r="I24341">
            <v>116755</v>
          </cell>
        </row>
        <row r="24342">
          <cell r="A24342" t="str">
            <v>L26640</v>
          </cell>
          <cell r="I24342">
            <v>1147491</v>
          </cell>
        </row>
        <row r="24343">
          <cell r="A24343" t="str">
            <v>L26641</v>
          </cell>
          <cell r="I24343">
            <v>170000</v>
          </cell>
        </row>
        <row r="24344">
          <cell r="A24344" t="str">
            <v>L26642</v>
          </cell>
          <cell r="I24344">
            <v>472572</v>
          </cell>
        </row>
        <row r="24345">
          <cell r="A24345" t="str">
            <v>L26643</v>
          </cell>
          <cell r="I24345">
            <v>90974</v>
          </cell>
        </row>
        <row r="24346">
          <cell r="A24346" t="str">
            <v>L26644</v>
          </cell>
          <cell r="I24346">
            <v>20000</v>
          </cell>
        </row>
        <row r="24347">
          <cell r="A24347" t="str">
            <v>L26645</v>
          </cell>
          <cell r="I24347">
            <v>273827</v>
          </cell>
        </row>
        <row r="24348">
          <cell r="A24348" t="str">
            <v>L26646</v>
          </cell>
          <cell r="I24348">
            <v>100000</v>
          </cell>
        </row>
        <row r="24349">
          <cell r="A24349" t="str">
            <v>L26647</v>
          </cell>
          <cell r="I24349">
            <v>400000</v>
          </cell>
        </row>
        <row r="24350">
          <cell r="A24350" t="str">
            <v>L26652</v>
          </cell>
          <cell r="I24350">
            <v>429245</v>
          </cell>
        </row>
        <row r="24351">
          <cell r="A24351" t="str">
            <v>L26653</v>
          </cell>
          <cell r="I24351">
            <v>208840</v>
          </cell>
        </row>
        <row r="24352">
          <cell r="A24352" t="str">
            <v>L26654</v>
          </cell>
          <cell r="I24352">
            <v>874888</v>
          </cell>
        </row>
        <row r="24353">
          <cell r="A24353" t="str">
            <v>L26655</v>
          </cell>
          <cell r="I24353">
            <v>150000</v>
          </cell>
        </row>
        <row r="24354">
          <cell r="A24354" t="str">
            <v>L26656</v>
          </cell>
          <cell r="I24354">
            <v>1500000</v>
          </cell>
        </row>
        <row r="24355">
          <cell r="A24355" t="str">
            <v>L26658</v>
          </cell>
          <cell r="I24355">
            <v>823931</v>
          </cell>
        </row>
        <row r="24356">
          <cell r="A24356" t="str">
            <v>L26660</v>
          </cell>
          <cell r="I24356">
            <v>250000</v>
          </cell>
        </row>
        <row r="24357">
          <cell r="A24357" t="str">
            <v>L26663</v>
          </cell>
          <cell r="I24357">
            <v>10000000</v>
          </cell>
        </row>
        <row r="24358">
          <cell r="A24358" t="str">
            <v>L26664</v>
          </cell>
          <cell r="I24358">
            <v>1918608</v>
          </cell>
        </row>
        <row r="24359">
          <cell r="A24359" t="str">
            <v>L26666</v>
          </cell>
          <cell r="I24359">
            <v>632348</v>
          </cell>
        </row>
        <row r="24360">
          <cell r="A24360" t="str">
            <v>L26675</v>
          </cell>
          <cell r="I24360">
            <v>1215446</v>
          </cell>
        </row>
        <row r="24361">
          <cell r="A24361" t="str">
            <v>L26677</v>
          </cell>
          <cell r="I24361">
            <v>235600</v>
          </cell>
        </row>
        <row r="24362">
          <cell r="A24362" t="str">
            <v>L26678</v>
          </cell>
          <cell r="I24362">
            <v>100000</v>
          </cell>
        </row>
        <row r="24363">
          <cell r="A24363" t="str">
            <v>L26679</v>
          </cell>
          <cell r="I24363">
            <v>390400</v>
          </cell>
        </row>
        <row r="24364">
          <cell r="A24364" t="str">
            <v>L26680</v>
          </cell>
          <cell r="I24364">
            <v>24908</v>
          </cell>
        </row>
        <row r="24365">
          <cell r="A24365" t="str">
            <v>L26684</v>
          </cell>
          <cell r="I24365">
            <v>100000</v>
          </cell>
        </row>
        <row r="24366">
          <cell r="A24366" t="str">
            <v>L26686</v>
          </cell>
          <cell r="I24366">
            <v>250000</v>
          </cell>
        </row>
        <row r="24367">
          <cell r="A24367" t="str">
            <v>L26687</v>
          </cell>
          <cell r="I24367">
            <v>497030</v>
          </cell>
        </row>
        <row r="24368">
          <cell r="A24368" t="str">
            <v>L26688</v>
          </cell>
          <cell r="I24368">
            <v>42000</v>
          </cell>
        </row>
        <row r="24369">
          <cell r="A24369" t="str">
            <v>L26689</v>
          </cell>
          <cell r="I24369">
            <v>201714</v>
          </cell>
        </row>
        <row r="24370">
          <cell r="A24370" t="str">
            <v>L26690</v>
          </cell>
          <cell r="I24370">
            <v>150000</v>
          </cell>
        </row>
        <row r="24371">
          <cell r="A24371" t="str">
            <v>L26697</v>
          </cell>
          <cell r="I24371">
            <v>105828</v>
          </cell>
        </row>
        <row r="24372">
          <cell r="A24372" t="str">
            <v>L26698</v>
          </cell>
          <cell r="I24372">
            <v>500000</v>
          </cell>
        </row>
        <row r="24373">
          <cell r="A24373" t="str">
            <v>L26699</v>
          </cell>
          <cell r="I24373">
            <v>20000</v>
          </cell>
        </row>
        <row r="24374">
          <cell r="A24374" t="str">
            <v>L26701</v>
          </cell>
          <cell r="I24374">
            <v>100000</v>
          </cell>
        </row>
        <row r="24375">
          <cell r="A24375" t="str">
            <v>L26704</v>
          </cell>
          <cell r="I24375">
            <v>500000</v>
          </cell>
        </row>
        <row r="24376">
          <cell r="A24376" t="str">
            <v>L26705</v>
          </cell>
          <cell r="I24376">
            <v>80000</v>
          </cell>
        </row>
        <row r="24377">
          <cell r="A24377" t="str">
            <v>L26707</v>
          </cell>
          <cell r="I24377">
            <v>619804</v>
          </cell>
        </row>
        <row r="24378">
          <cell r="A24378" t="str">
            <v>L26709</v>
          </cell>
          <cell r="I24378">
            <v>65000</v>
          </cell>
        </row>
        <row r="24379">
          <cell r="A24379" t="str">
            <v>L26712</v>
          </cell>
          <cell r="I24379">
            <v>30000000</v>
          </cell>
        </row>
        <row r="24380">
          <cell r="A24380" t="str">
            <v>L26713</v>
          </cell>
          <cell r="I24380">
            <v>66000</v>
          </cell>
        </row>
        <row r="24381">
          <cell r="A24381" t="str">
            <v>L26714</v>
          </cell>
          <cell r="I24381">
            <v>126857</v>
          </cell>
        </row>
        <row r="24382">
          <cell r="A24382" t="str">
            <v>L26715</v>
          </cell>
          <cell r="I24382">
            <v>50000</v>
          </cell>
        </row>
        <row r="24383">
          <cell r="A24383" t="str">
            <v>L26717</v>
          </cell>
          <cell r="I24383">
            <v>534400</v>
          </cell>
        </row>
        <row r="24384">
          <cell r="A24384" t="str">
            <v>L26719</v>
          </cell>
          <cell r="I24384">
            <v>150000</v>
          </cell>
        </row>
        <row r="24385">
          <cell r="A24385" t="str">
            <v>L26720</v>
          </cell>
          <cell r="I24385">
            <v>475000</v>
          </cell>
        </row>
        <row r="24386">
          <cell r="A24386" t="str">
            <v>L26721</v>
          </cell>
          <cell r="I24386">
            <v>340000</v>
          </cell>
        </row>
        <row r="24387">
          <cell r="A24387" t="str">
            <v>L26722</v>
          </cell>
          <cell r="I24387">
            <v>600000</v>
          </cell>
        </row>
        <row r="24388">
          <cell r="A24388" t="str">
            <v>L26723</v>
          </cell>
          <cell r="I24388">
            <v>233440</v>
          </cell>
        </row>
        <row r="24389">
          <cell r="A24389" t="str">
            <v>L26724</v>
          </cell>
          <cell r="I24389">
            <v>434100</v>
          </cell>
        </row>
        <row r="24390">
          <cell r="A24390" t="str">
            <v>L26725</v>
          </cell>
          <cell r="I24390">
            <v>240000</v>
          </cell>
        </row>
        <row r="24391">
          <cell r="A24391" t="str">
            <v>L26726</v>
          </cell>
          <cell r="I24391">
            <v>300000</v>
          </cell>
        </row>
        <row r="24392">
          <cell r="A24392" t="str">
            <v>L26730</v>
          </cell>
          <cell r="I24392">
            <v>259983</v>
          </cell>
        </row>
        <row r="24393">
          <cell r="A24393" t="str">
            <v>L26731</v>
          </cell>
          <cell r="I24393">
            <v>318178</v>
          </cell>
        </row>
        <row r="24394">
          <cell r="A24394" t="str">
            <v>L26732</v>
          </cell>
          <cell r="I24394">
            <v>246295</v>
          </cell>
        </row>
        <row r="24395">
          <cell r="A24395" t="str">
            <v>L26735</v>
          </cell>
          <cell r="I24395">
            <v>171837</v>
          </cell>
        </row>
        <row r="24396">
          <cell r="A24396" t="str">
            <v>L26738</v>
          </cell>
          <cell r="I24396">
            <v>270000</v>
          </cell>
        </row>
        <row r="24397">
          <cell r="A24397" t="str">
            <v>L26739</v>
          </cell>
          <cell r="I24397">
            <v>776499</v>
          </cell>
        </row>
        <row r="24398">
          <cell r="A24398" t="str">
            <v>L26740</v>
          </cell>
          <cell r="I24398">
            <v>174616</v>
          </cell>
        </row>
        <row r="24399">
          <cell r="A24399" t="str">
            <v>L26741</v>
          </cell>
          <cell r="I24399">
            <v>150000</v>
          </cell>
        </row>
        <row r="24400">
          <cell r="A24400" t="str">
            <v>L26746</v>
          </cell>
          <cell r="I24400">
            <v>90000</v>
          </cell>
        </row>
        <row r="24401">
          <cell r="A24401" t="str">
            <v>L26747</v>
          </cell>
          <cell r="I24401">
            <v>11514000</v>
          </cell>
        </row>
        <row r="24402">
          <cell r="A24402" t="str">
            <v>L26751</v>
          </cell>
          <cell r="I24402">
            <v>492317</v>
          </cell>
        </row>
        <row r="24403">
          <cell r="A24403" t="str">
            <v>L26757</v>
          </cell>
          <cell r="I24403">
            <v>3434344</v>
          </cell>
        </row>
        <row r="24404">
          <cell r="A24404" t="str">
            <v>L26758</v>
          </cell>
          <cell r="I24404">
            <v>700000</v>
          </cell>
        </row>
        <row r="24405">
          <cell r="A24405" t="str">
            <v>L26759</v>
          </cell>
          <cell r="I24405">
            <v>1085000</v>
          </cell>
        </row>
        <row r="24406">
          <cell r="A24406" t="str">
            <v>L26763</v>
          </cell>
          <cell r="I24406">
            <v>895004</v>
          </cell>
        </row>
        <row r="24407">
          <cell r="A24407" t="str">
            <v>L26764</v>
          </cell>
          <cell r="I24407">
            <v>450000</v>
          </cell>
        </row>
        <row r="24408">
          <cell r="A24408" t="str">
            <v>L26765</v>
          </cell>
          <cell r="I24408">
            <v>30000</v>
          </cell>
        </row>
        <row r="24409">
          <cell r="A24409" t="str">
            <v>L26766</v>
          </cell>
          <cell r="I24409">
            <v>10936</v>
          </cell>
        </row>
        <row r="24410">
          <cell r="A24410" t="str">
            <v>L26768</v>
          </cell>
          <cell r="I24410">
            <v>243096</v>
          </cell>
        </row>
        <row r="24411">
          <cell r="A24411" t="str">
            <v>L26770</v>
          </cell>
          <cell r="I24411">
            <v>440000</v>
          </cell>
        </row>
        <row r="24412">
          <cell r="A24412" t="str">
            <v>L26772</v>
          </cell>
          <cell r="I24412">
            <v>30000</v>
          </cell>
        </row>
        <row r="24413">
          <cell r="A24413" t="str">
            <v>L26773</v>
          </cell>
          <cell r="I24413">
            <v>500000</v>
          </cell>
        </row>
        <row r="24414">
          <cell r="A24414" t="str">
            <v>L26774</v>
          </cell>
          <cell r="I24414">
            <v>500000</v>
          </cell>
        </row>
        <row r="24415">
          <cell r="A24415" t="str">
            <v>L26776</v>
          </cell>
          <cell r="I24415">
            <v>348983</v>
          </cell>
        </row>
        <row r="24416">
          <cell r="A24416" t="str">
            <v>L26777</v>
          </cell>
          <cell r="I24416">
            <v>250000</v>
          </cell>
        </row>
        <row r="24417">
          <cell r="A24417" t="str">
            <v>L26778</v>
          </cell>
          <cell r="I24417">
            <v>20000</v>
          </cell>
        </row>
        <row r="24418">
          <cell r="A24418" t="str">
            <v>L26779</v>
          </cell>
          <cell r="I24418">
            <v>330000</v>
          </cell>
        </row>
        <row r="24419">
          <cell r="A24419" t="str">
            <v>L26780</v>
          </cell>
          <cell r="I24419">
            <v>296143</v>
          </cell>
        </row>
        <row r="24420">
          <cell r="A24420" t="str">
            <v>L26781</v>
          </cell>
          <cell r="I24420">
            <v>61752</v>
          </cell>
        </row>
        <row r="24421">
          <cell r="A24421" t="str">
            <v>L26784</v>
          </cell>
          <cell r="I24421">
            <v>820000</v>
          </cell>
        </row>
        <row r="24422">
          <cell r="A24422" t="str">
            <v>L26786</v>
          </cell>
          <cell r="I24422">
            <v>1603549</v>
          </cell>
        </row>
        <row r="24423">
          <cell r="A24423" t="str">
            <v>L26789</v>
          </cell>
          <cell r="I24423">
            <v>50000</v>
          </cell>
        </row>
        <row r="24424">
          <cell r="A24424" t="str">
            <v>L26790</v>
          </cell>
          <cell r="I24424">
            <v>23000</v>
          </cell>
        </row>
        <row r="24425">
          <cell r="A24425" t="str">
            <v>L26791</v>
          </cell>
          <cell r="I24425">
            <v>200000</v>
          </cell>
        </row>
        <row r="24426">
          <cell r="A24426" t="str">
            <v>L26792</v>
          </cell>
          <cell r="I24426">
            <v>150000</v>
          </cell>
        </row>
        <row r="24427">
          <cell r="A24427" t="str">
            <v>L26795</v>
          </cell>
          <cell r="I24427">
            <v>350000</v>
          </cell>
        </row>
        <row r="24428">
          <cell r="A24428" t="str">
            <v>L26796</v>
          </cell>
          <cell r="I24428">
            <v>357111</v>
          </cell>
        </row>
        <row r="24429">
          <cell r="A24429" t="str">
            <v>L26797</v>
          </cell>
          <cell r="I24429">
            <v>257868</v>
          </cell>
        </row>
        <row r="24430">
          <cell r="A24430" t="str">
            <v>L26798</v>
          </cell>
          <cell r="I24430">
            <v>5000000</v>
          </cell>
        </row>
        <row r="24431">
          <cell r="A24431" t="str">
            <v>L26799</v>
          </cell>
          <cell r="I24431">
            <v>1500000</v>
          </cell>
        </row>
        <row r="24432">
          <cell r="A24432" t="str">
            <v>L26800</v>
          </cell>
          <cell r="I24432">
            <v>4000000</v>
          </cell>
        </row>
        <row r="24433">
          <cell r="A24433" t="str">
            <v>L26801</v>
          </cell>
          <cell r="I24433">
            <v>40000</v>
          </cell>
        </row>
        <row r="24434">
          <cell r="A24434" t="str">
            <v>L26802</v>
          </cell>
          <cell r="I24434">
            <v>170000</v>
          </cell>
        </row>
        <row r="24435">
          <cell r="A24435" t="str">
            <v>L26804</v>
          </cell>
          <cell r="I24435">
            <v>100000</v>
          </cell>
        </row>
        <row r="24436">
          <cell r="A24436" t="str">
            <v>L26805</v>
          </cell>
          <cell r="I24436">
            <v>742280</v>
          </cell>
        </row>
        <row r="24437">
          <cell r="A24437" t="str">
            <v>L26806</v>
          </cell>
          <cell r="I24437">
            <v>30000</v>
          </cell>
        </row>
        <row r="24438">
          <cell r="A24438" t="str">
            <v>L26807</v>
          </cell>
          <cell r="I24438">
            <v>73687</v>
          </cell>
        </row>
        <row r="24439">
          <cell r="A24439" t="str">
            <v>L26808</v>
          </cell>
          <cell r="I24439">
            <v>100000</v>
          </cell>
        </row>
        <row r="24440">
          <cell r="A24440" t="str">
            <v>L26809</v>
          </cell>
          <cell r="I24440">
            <v>100000</v>
          </cell>
        </row>
        <row r="24441">
          <cell r="A24441" t="str">
            <v>L26810</v>
          </cell>
          <cell r="I24441">
            <v>350000</v>
          </cell>
        </row>
        <row r="24442">
          <cell r="A24442" t="str">
            <v>L26811</v>
          </cell>
          <cell r="I24442">
            <v>50000</v>
          </cell>
        </row>
        <row r="24443">
          <cell r="A24443" t="str">
            <v>L26814</v>
          </cell>
          <cell r="I24443">
            <v>274235</v>
          </cell>
        </row>
        <row r="24444">
          <cell r="A24444" t="str">
            <v>L26815</v>
          </cell>
          <cell r="I24444">
            <v>250000</v>
          </cell>
        </row>
        <row r="24445">
          <cell r="A24445" t="str">
            <v>L26816</v>
          </cell>
          <cell r="I24445">
            <v>600000</v>
          </cell>
        </row>
        <row r="24446">
          <cell r="A24446" t="str">
            <v>L26819</v>
          </cell>
          <cell r="I24446">
            <v>600000</v>
          </cell>
        </row>
        <row r="24447">
          <cell r="A24447" t="str">
            <v>L26820</v>
          </cell>
          <cell r="I24447">
            <v>55000</v>
          </cell>
        </row>
        <row r="24448">
          <cell r="A24448" t="str">
            <v>L26821</v>
          </cell>
          <cell r="I24448">
            <v>50000</v>
          </cell>
        </row>
        <row r="24449">
          <cell r="A24449" t="str">
            <v>L26822</v>
          </cell>
          <cell r="I24449">
            <v>5462126</v>
          </cell>
        </row>
        <row r="24450">
          <cell r="A24450" t="str">
            <v>L26823</v>
          </cell>
          <cell r="I24450">
            <v>1500000</v>
          </cell>
        </row>
        <row r="24451">
          <cell r="A24451" t="str">
            <v>L26825</v>
          </cell>
          <cell r="I24451">
            <v>35000</v>
          </cell>
        </row>
        <row r="24452">
          <cell r="A24452" t="str">
            <v>L26828</v>
          </cell>
          <cell r="I24452">
            <v>250000</v>
          </cell>
        </row>
        <row r="24453">
          <cell r="A24453" t="str">
            <v>L26832</v>
          </cell>
          <cell r="I24453">
            <v>35000</v>
          </cell>
        </row>
        <row r="24454">
          <cell r="A24454" t="str">
            <v>L26833</v>
          </cell>
          <cell r="I24454">
            <v>204000</v>
          </cell>
        </row>
        <row r="24455">
          <cell r="A24455" t="str">
            <v>L26835</v>
          </cell>
          <cell r="I24455">
            <v>200000</v>
          </cell>
        </row>
        <row r="24456">
          <cell r="A24456" t="str">
            <v>L26843</v>
          </cell>
          <cell r="I24456">
            <v>50000</v>
          </cell>
        </row>
        <row r="24457">
          <cell r="A24457" t="str">
            <v>L26845</v>
          </cell>
          <cell r="I24457">
            <v>600000</v>
          </cell>
        </row>
        <row r="24458">
          <cell r="A24458" t="str">
            <v>L26847</v>
          </cell>
          <cell r="I24458">
            <v>50000</v>
          </cell>
        </row>
        <row r="24459">
          <cell r="A24459" t="str">
            <v>L26848</v>
          </cell>
          <cell r="I24459">
            <v>25000</v>
          </cell>
        </row>
        <row r="24460">
          <cell r="A24460" t="str">
            <v>L26849</v>
          </cell>
          <cell r="I24460">
            <v>63925</v>
          </cell>
        </row>
        <row r="24461">
          <cell r="A24461" t="str">
            <v>L26850</v>
          </cell>
          <cell r="I24461">
            <v>18708</v>
          </cell>
        </row>
        <row r="24462">
          <cell r="A24462" t="str">
            <v>L26851</v>
          </cell>
          <cell r="I24462">
            <v>10101011</v>
          </cell>
        </row>
        <row r="24463">
          <cell r="A24463" t="str">
            <v>L26852</v>
          </cell>
          <cell r="I24463">
            <v>100000</v>
          </cell>
        </row>
        <row r="24464">
          <cell r="A24464" t="str">
            <v>L26854</v>
          </cell>
          <cell r="I24464">
            <v>300000</v>
          </cell>
        </row>
        <row r="24465">
          <cell r="A24465" t="str">
            <v>L26855</v>
          </cell>
          <cell r="I24465">
            <v>120000</v>
          </cell>
        </row>
        <row r="24466">
          <cell r="A24466" t="str">
            <v>L26857</v>
          </cell>
          <cell r="I24466">
            <v>20000</v>
          </cell>
        </row>
        <row r="24467">
          <cell r="A24467" t="str">
            <v>L26859</v>
          </cell>
          <cell r="I24467">
            <v>720883</v>
          </cell>
        </row>
        <row r="24468">
          <cell r="A24468" t="str">
            <v>L26860</v>
          </cell>
          <cell r="I24468">
            <v>1918608</v>
          </cell>
        </row>
        <row r="24469">
          <cell r="A24469" t="str">
            <v>L26861</v>
          </cell>
          <cell r="I24469">
            <v>650000</v>
          </cell>
        </row>
        <row r="24470">
          <cell r="A24470" t="str">
            <v>L26864</v>
          </cell>
          <cell r="I24470">
            <v>121363</v>
          </cell>
        </row>
        <row r="24471">
          <cell r="A24471" t="str">
            <v>L26865</v>
          </cell>
          <cell r="I24471">
            <v>2000000</v>
          </cell>
        </row>
        <row r="24472">
          <cell r="A24472" t="str">
            <v>L26868</v>
          </cell>
          <cell r="I24472">
            <v>750000</v>
          </cell>
        </row>
        <row r="24473">
          <cell r="A24473" t="str">
            <v>L26869</v>
          </cell>
          <cell r="I24473">
            <v>200000</v>
          </cell>
        </row>
        <row r="24474">
          <cell r="A24474" t="str">
            <v>L26871</v>
          </cell>
          <cell r="I24474">
            <v>108390.36</v>
          </cell>
        </row>
        <row r="24475">
          <cell r="A24475" t="str">
            <v>L26872</v>
          </cell>
          <cell r="I24475">
            <v>544000</v>
          </cell>
        </row>
        <row r="24476">
          <cell r="A24476" t="str">
            <v>L26873</v>
          </cell>
          <cell r="I24476">
            <v>80000</v>
          </cell>
        </row>
        <row r="24477">
          <cell r="A24477" t="str">
            <v>L26875</v>
          </cell>
          <cell r="I24477">
            <v>124959</v>
          </cell>
        </row>
        <row r="24478">
          <cell r="A24478" t="str">
            <v>L26877</v>
          </cell>
          <cell r="I24478">
            <v>124324</v>
          </cell>
        </row>
        <row r="24479">
          <cell r="A24479" t="str">
            <v>L26879</v>
          </cell>
          <cell r="I24479">
            <v>100000</v>
          </cell>
        </row>
        <row r="24480">
          <cell r="A24480" t="str">
            <v>L26880</v>
          </cell>
          <cell r="I24480">
            <v>30000</v>
          </cell>
        </row>
        <row r="24481">
          <cell r="A24481" t="str">
            <v>L26882</v>
          </cell>
          <cell r="I24481">
            <v>300000</v>
          </cell>
        </row>
        <row r="24482">
          <cell r="A24482" t="str">
            <v>L26883</v>
          </cell>
          <cell r="I24482">
            <v>80000</v>
          </cell>
        </row>
        <row r="24483">
          <cell r="A24483" t="str">
            <v>L26884</v>
          </cell>
          <cell r="I24483">
            <v>2000000</v>
          </cell>
        </row>
        <row r="24484">
          <cell r="A24484" t="str">
            <v>L26887</v>
          </cell>
          <cell r="I24484">
            <v>344000</v>
          </cell>
        </row>
        <row r="24485">
          <cell r="A24485" t="str">
            <v>L26888</v>
          </cell>
          <cell r="I24485">
            <v>584100</v>
          </cell>
        </row>
        <row r="24486">
          <cell r="A24486" t="str">
            <v>L26889</v>
          </cell>
          <cell r="I24486">
            <v>97655</v>
          </cell>
        </row>
        <row r="24487">
          <cell r="A24487" t="str">
            <v>L26891</v>
          </cell>
          <cell r="I24487">
            <v>70000</v>
          </cell>
        </row>
        <row r="24488">
          <cell r="A24488" t="str">
            <v>L26892</v>
          </cell>
          <cell r="I24488">
            <v>10000</v>
          </cell>
        </row>
        <row r="24489">
          <cell r="A24489" t="str">
            <v>L26893</v>
          </cell>
          <cell r="I24489">
            <v>300000</v>
          </cell>
        </row>
        <row r="24490">
          <cell r="A24490" t="str">
            <v>L26897</v>
          </cell>
          <cell r="I24490">
            <v>180000</v>
          </cell>
        </row>
        <row r="24491">
          <cell r="A24491" t="str">
            <v>L26898</v>
          </cell>
          <cell r="I24491">
            <v>330000</v>
          </cell>
        </row>
        <row r="24492">
          <cell r="A24492" t="str">
            <v>L26905</v>
          </cell>
          <cell r="I24492">
            <v>60000</v>
          </cell>
        </row>
        <row r="24493">
          <cell r="A24493" t="str">
            <v>L26906</v>
          </cell>
          <cell r="I24493">
            <v>484870</v>
          </cell>
        </row>
        <row r="24494">
          <cell r="A24494" t="str">
            <v>L26909</v>
          </cell>
          <cell r="I24494">
            <v>471347</v>
          </cell>
        </row>
        <row r="24495">
          <cell r="A24495" t="str">
            <v>L26911</v>
          </cell>
          <cell r="I24495">
            <v>717859</v>
          </cell>
        </row>
        <row r="24496">
          <cell r="A24496" t="str">
            <v>L26914</v>
          </cell>
          <cell r="I24496">
            <v>296912</v>
          </cell>
        </row>
        <row r="24497">
          <cell r="A24497" t="str">
            <v>L26915</v>
          </cell>
          <cell r="I24497">
            <v>200000</v>
          </cell>
        </row>
        <row r="24498">
          <cell r="A24498" t="str">
            <v>L26916</v>
          </cell>
          <cell r="I24498">
            <v>250000</v>
          </cell>
        </row>
        <row r="24499">
          <cell r="A24499" t="str">
            <v>L26918</v>
          </cell>
          <cell r="I24499">
            <v>110000</v>
          </cell>
        </row>
        <row r="24500">
          <cell r="A24500" t="str">
            <v>L26919</v>
          </cell>
          <cell r="I24500">
            <v>263249</v>
          </cell>
        </row>
        <row r="24501">
          <cell r="A24501" t="str">
            <v>L26920</v>
          </cell>
          <cell r="I24501">
            <v>140000</v>
          </cell>
        </row>
        <row r="24502">
          <cell r="A24502" t="str">
            <v>L26921</v>
          </cell>
          <cell r="I24502">
            <v>300000</v>
          </cell>
        </row>
        <row r="24503">
          <cell r="A24503" t="str">
            <v>L26922</v>
          </cell>
          <cell r="I24503">
            <v>250000</v>
          </cell>
        </row>
        <row r="24504">
          <cell r="A24504" t="str">
            <v>L26923</v>
          </cell>
          <cell r="I24504">
            <v>543000</v>
          </cell>
        </row>
        <row r="24505">
          <cell r="A24505" t="str">
            <v>L26924</v>
          </cell>
          <cell r="I24505">
            <v>197742</v>
          </cell>
        </row>
        <row r="24506">
          <cell r="A24506" t="str">
            <v>L26926</v>
          </cell>
          <cell r="I24506">
            <v>90811</v>
          </cell>
        </row>
        <row r="24507">
          <cell r="A24507" t="str">
            <v>L26929</v>
          </cell>
          <cell r="I24507">
            <v>794166</v>
          </cell>
        </row>
        <row r="24508">
          <cell r="A24508" t="str">
            <v>L26930</v>
          </cell>
          <cell r="I24508">
            <v>859040</v>
          </cell>
        </row>
        <row r="24509">
          <cell r="A24509" t="str">
            <v>L26931</v>
          </cell>
          <cell r="I24509">
            <v>300000</v>
          </cell>
        </row>
        <row r="24510">
          <cell r="A24510" t="str">
            <v>L26932</v>
          </cell>
          <cell r="I24510">
            <v>265068</v>
          </cell>
        </row>
        <row r="24511">
          <cell r="A24511" t="str">
            <v>L26933</v>
          </cell>
          <cell r="I24511">
            <v>605844</v>
          </cell>
        </row>
        <row r="24512">
          <cell r="A24512" t="str">
            <v>L26934</v>
          </cell>
          <cell r="I24512">
            <v>40000</v>
          </cell>
        </row>
        <row r="24513">
          <cell r="A24513" t="str">
            <v>L26935</v>
          </cell>
          <cell r="I24513">
            <v>185904</v>
          </cell>
        </row>
        <row r="24514">
          <cell r="A24514" t="str">
            <v>L26938</v>
          </cell>
          <cell r="I24514">
            <v>2134400</v>
          </cell>
        </row>
        <row r="24515">
          <cell r="A24515" t="str">
            <v>L26942</v>
          </cell>
          <cell r="I24515">
            <v>80000</v>
          </cell>
        </row>
        <row r="24516">
          <cell r="A24516" t="str">
            <v>L26945</v>
          </cell>
          <cell r="I24516">
            <v>200000</v>
          </cell>
        </row>
        <row r="24517">
          <cell r="A24517" t="str">
            <v>L26948</v>
          </cell>
          <cell r="I24517">
            <v>2000000</v>
          </cell>
        </row>
        <row r="24518">
          <cell r="A24518" t="str">
            <v>L26952</v>
          </cell>
          <cell r="I24518">
            <v>1140000</v>
          </cell>
        </row>
        <row r="24519">
          <cell r="A24519" t="str">
            <v>L26953</v>
          </cell>
          <cell r="I24519">
            <v>720000</v>
          </cell>
        </row>
        <row r="24520">
          <cell r="A24520" t="str">
            <v>L26955</v>
          </cell>
          <cell r="I24520">
            <v>300000</v>
          </cell>
        </row>
        <row r="24521">
          <cell r="A24521" t="str">
            <v>L26956</v>
          </cell>
          <cell r="I24521">
            <v>460000</v>
          </cell>
        </row>
        <row r="24522">
          <cell r="A24522" t="str">
            <v>L26957</v>
          </cell>
          <cell r="I24522">
            <v>1128932</v>
          </cell>
        </row>
        <row r="24523">
          <cell r="A24523" t="str">
            <v>L26961</v>
          </cell>
          <cell r="I24523">
            <v>260000</v>
          </cell>
        </row>
        <row r="24524">
          <cell r="A24524" t="str">
            <v>L26963</v>
          </cell>
          <cell r="I24524">
            <v>0</v>
          </cell>
        </row>
        <row r="24525">
          <cell r="A24525" t="str">
            <v>L26966</v>
          </cell>
          <cell r="I24525">
            <v>30000</v>
          </cell>
        </row>
        <row r="24526">
          <cell r="A24526" t="str">
            <v>L26970</v>
          </cell>
          <cell r="I24526">
            <v>110000</v>
          </cell>
        </row>
        <row r="24527">
          <cell r="A24527" t="str">
            <v>L26971</v>
          </cell>
          <cell r="I24527">
            <v>20000</v>
          </cell>
        </row>
        <row r="24528">
          <cell r="A24528" t="str">
            <v>L26973</v>
          </cell>
          <cell r="I24528">
            <v>315000</v>
          </cell>
        </row>
        <row r="24529">
          <cell r="A24529" t="str">
            <v>L26974</v>
          </cell>
          <cell r="I24529">
            <v>1650000</v>
          </cell>
        </row>
        <row r="24530">
          <cell r="A24530" t="str">
            <v>L26976</v>
          </cell>
          <cell r="I24530">
            <v>350000</v>
          </cell>
        </row>
        <row r="24531">
          <cell r="A24531" t="str">
            <v>L26977</v>
          </cell>
          <cell r="I24531">
            <v>200000</v>
          </cell>
        </row>
        <row r="24532">
          <cell r="A24532" t="str">
            <v>L26984</v>
          </cell>
          <cell r="I24532">
            <v>165000</v>
          </cell>
        </row>
        <row r="24533">
          <cell r="A24533" t="str">
            <v>L26985</v>
          </cell>
          <cell r="I24533">
            <v>10000</v>
          </cell>
        </row>
        <row r="24534">
          <cell r="A24534" t="str">
            <v>L26987</v>
          </cell>
          <cell r="I24534">
            <v>100000</v>
          </cell>
        </row>
        <row r="24535">
          <cell r="A24535" t="str">
            <v>L26992</v>
          </cell>
          <cell r="I24535">
            <v>714147</v>
          </cell>
        </row>
        <row r="24536">
          <cell r="A24536" t="str">
            <v>L26994</v>
          </cell>
          <cell r="I24536">
            <v>322586</v>
          </cell>
        </row>
        <row r="24537">
          <cell r="A24537" t="str">
            <v>L26995</v>
          </cell>
          <cell r="I24537">
            <v>607036</v>
          </cell>
        </row>
        <row r="24538">
          <cell r="A24538" t="str">
            <v>L26996</v>
          </cell>
          <cell r="I24538">
            <v>160000</v>
          </cell>
        </row>
        <row r="24539">
          <cell r="A24539" t="str">
            <v>L27000</v>
          </cell>
          <cell r="I24539">
            <v>300000</v>
          </cell>
        </row>
        <row r="24540">
          <cell r="A24540" t="str">
            <v>L27002</v>
          </cell>
          <cell r="I24540">
            <v>74595</v>
          </cell>
        </row>
        <row r="24541">
          <cell r="A24541" t="str">
            <v>L27003</v>
          </cell>
          <cell r="I24541">
            <v>250000</v>
          </cell>
        </row>
        <row r="24542">
          <cell r="A24542" t="str">
            <v>L27004</v>
          </cell>
          <cell r="I24542">
            <v>100000</v>
          </cell>
        </row>
        <row r="24543">
          <cell r="A24543" t="str">
            <v>L27006</v>
          </cell>
          <cell r="I24543">
            <v>906000</v>
          </cell>
        </row>
        <row r="24544">
          <cell r="A24544" t="str">
            <v>L27007</v>
          </cell>
          <cell r="I24544">
            <v>10000000</v>
          </cell>
        </row>
        <row r="24545">
          <cell r="A24545" t="str">
            <v>L27008</v>
          </cell>
          <cell r="I24545">
            <v>700000</v>
          </cell>
        </row>
        <row r="24546">
          <cell r="A24546" t="str">
            <v>L27009</v>
          </cell>
          <cell r="I24546">
            <v>40000</v>
          </cell>
        </row>
        <row r="24547">
          <cell r="A24547" t="str">
            <v>L27010</v>
          </cell>
          <cell r="I24547">
            <v>0</v>
          </cell>
        </row>
        <row r="24548">
          <cell r="A24548" t="str">
            <v>L27013</v>
          </cell>
          <cell r="I24548">
            <v>0</v>
          </cell>
        </row>
        <row r="24549">
          <cell r="A24549" t="str">
            <v>L27014</v>
          </cell>
          <cell r="I24549">
            <v>1000000</v>
          </cell>
        </row>
        <row r="24550">
          <cell r="A24550" t="str">
            <v>L27016</v>
          </cell>
          <cell r="I24550">
            <v>0</v>
          </cell>
        </row>
        <row r="24551">
          <cell r="A24551" t="str">
            <v>L27019</v>
          </cell>
          <cell r="I24551">
            <v>158693</v>
          </cell>
        </row>
        <row r="24552">
          <cell r="A24552" t="str">
            <v>L27020</v>
          </cell>
          <cell r="I24552">
            <v>0</v>
          </cell>
        </row>
        <row r="24553">
          <cell r="A24553" t="str">
            <v>L27021</v>
          </cell>
          <cell r="I24553">
            <v>60000</v>
          </cell>
        </row>
        <row r="24554">
          <cell r="A24554" t="str">
            <v>L27022</v>
          </cell>
          <cell r="I24554">
            <v>40000</v>
          </cell>
        </row>
        <row r="24555">
          <cell r="A24555" t="str">
            <v>L27023</v>
          </cell>
          <cell r="I24555">
            <v>441285</v>
          </cell>
        </row>
        <row r="24556">
          <cell r="A24556" t="str">
            <v>L27025</v>
          </cell>
          <cell r="I24556">
            <v>350578</v>
          </cell>
        </row>
        <row r="24557">
          <cell r="A24557" t="str">
            <v>L27026</v>
          </cell>
          <cell r="I24557">
            <v>50000</v>
          </cell>
        </row>
        <row r="24558">
          <cell r="A24558" t="str">
            <v>L27027</v>
          </cell>
          <cell r="I24558">
            <v>755000</v>
          </cell>
        </row>
        <row r="24559">
          <cell r="A24559" t="str">
            <v>L27028</v>
          </cell>
          <cell r="I24559">
            <v>300000</v>
          </cell>
        </row>
        <row r="24560">
          <cell r="A24560" t="str">
            <v>L27030</v>
          </cell>
          <cell r="I24560">
            <v>280000</v>
          </cell>
        </row>
        <row r="24561">
          <cell r="A24561" t="str">
            <v>L27031</v>
          </cell>
          <cell r="I24561">
            <v>557494</v>
          </cell>
        </row>
        <row r="24562">
          <cell r="A24562" t="str">
            <v>L27032</v>
          </cell>
          <cell r="I24562">
            <v>60000</v>
          </cell>
        </row>
        <row r="24563">
          <cell r="A24563" t="str">
            <v>L27033</v>
          </cell>
          <cell r="I24563">
            <v>200000</v>
          </cell>
        </row>
        <row r="24564">
          <cell r="A24564" t="str">
            <v>L27035</v>
          </cell>
          <cell r="I24564">
            <v>1123589</v>
          </cell>
        </row>
        <row r="24565">
          <cell r="A24565" t="str">
            <v>L27036</v>
          </cell>
          <cell r="I24565">
            <v>0</v>
          </cell>
        </row>
        <row r="24566">
          <cell r="A24566" t="str">
            <v>L27039</v>
          </cell>
          <cell r="I24566">
            <v>292013</v>
          </cell>
        </row>
        <row r="24567">
          <cell r="A24567" t="str">
            <v>L27041</v>
          </cell>
          <cell r="I24567">
            <v>75000</v>
          </cell>
        </row>
        <row r="24568">
          <cell r="A24568" t="str">
            <v>L27043</v>
          </cell>
          <cell r="I24568">
            <v>0</v>
          </cell>
        </row>
        <row r="24569">
          <cell r="A24569" t="str">
            <v>L27044</v>
          </cell>
          <cell r="I24569">
            <v>440502</v>
          </cell>
        </row>
        <row r="24570">
          <cell r="A24570" t="str">
            <v>L27047</v>
          </cell>
          <cell r="I24570">
            <v>239867</v>
          </cell>
        </row>
        <row r="24571">
          <cell r="A24571" t="str">
            <v>L27051</v>
          </cell>
          <cell r="I24571">
            <v>736082</v>
          </cell>
        </row>
        <row r="24572">
          <cell r="A24572" t="str">
            <v>L27057</v>
          </cell>
          <cell r="I24572">
            <v>461227</v>
          </cell>
        </row>
        <row r="24573">
          <cell r="A24573" t="str">
            <v>L27058</v>
          </cell>
          <cell r="I24573">
            <v>200000</v>
          </cell>
        </row>
        <row r="24574">
          <cell r="A24574" t="str">
            <v>L27060</v>
          </cell>
          <cell r="I24574">
            <v>11453</v>
          </cell>
        </row>
        <row r="24575">
          <cell r="A24575" t="str">
            <v>L27061</v>
          </cell>
          <cell r="I24575">
            <v>36832</v>
          </cell>
        </row>
        <row r="24576">
          <cell r="A24576" t="str">
            <v>L27062</v>
          </cell>
          <cell r="I24576">
            <v>70000</v>
          </cell>
        </row>
        <row r="24577">
          <cell r="A24577" t="str">
            <v>L27064</v>
          </cell>
          <cell r="I24577">
            <v>350000</v>
          </cell>
        </row>
        <row r="24578">
          <cell r="A24578" t="str">
            <v>L27067</v>
          </cell>
          <cell r="I24578">
            <v>804000</v>
          </cell>
        </row>
        <row r="24579">
          <cell r="A24579" t="str">
            <v>L27068</v>
          </cell>
          <cell r="I24579">
            <v>180000</v>
          </cell>
        </row>
        <row r="24580">
          <cell r="A24580" t="str">
            <v>L27069</v>
          </cell>
          <cell r="I24580">
            <v>60000</v>
          </cell>
        </row>
        <row r="24581">
          <cell r="A24581" t="str">
            <v>L27070</v>
          </cell>
          <cell r="I24581">
            <v>50000</v>
          </cell>
        </row>
        <row r="24582">
          <cell r="A24582" t="str">
            <v>L27071</v>
          </cell>
          <cell r="I24582">
            <v>250000</v>
          </cell>
        </row>
        <row r="24583">
          <cell r="A24583" t="str">
            <v>L27073</v>
          </cell>
          <cell r="I24583">
            <v>360003</v>
          </cell>
        </row>
        <row r="24584">
          <cell r="A24584" t="str">
            <v>L27075</v>
          </cell>
          <cell r="I24584">
            <v>300623</v>
          </cell>
        </row>
        <row r="24585">
          <cell r="A24585" t="str">
            <v>L27076</v>
          </cell>
          <cell r="I24585">
            <v>634645</v>
          </cell>
        </row>
        <row r="24586">
          <cell r="A24586" t="str">
            <v>L27077</v>
          </cell>
          <cell r="I24586">
            <v>204000</v>
          </cell>
        </row>
        <row r="24587">
          <cell r="A24587" t="str">
            <v>L27079</v>
          </cell>
          <cell r="I24587">
            <v>1105000</v>
          </cell>
        </row>
        <row r="24588">
          <cell r="A24588" t="str">
            <v>L27081</v>
          </cell>
          <cell r="I24588">
            <v>220000</v>
          </cell>
        </row>
        <row r="24589">
          <cell r="A24589" t="str">
            <v>L27082</v>
          </cell>
          <cell r="I24589">
            <v>176464</v>
          </cell>
        </row>
        <row r="24590">
          <cell r="A24590" t="str">
            <v>L27084</v>
          </cell>
          <cell r="I24590">
            <v>200000</v>
          </cell>
        </row>
        <row r="24591">
          <cell r="A24591" t="str">
            <v>L27086</v>
          </cell>
          <cell r="I24591">
            <v>200000</v>
          </cell>
        </row>
        <row r="24592">
          <cell r="A24592" t="str">
            <v>L27088</v>
          </cell>
          <cell r="I24592">
            <v>40000</v>
          </cell>
        </row>
        <row r="24593">
          <cell r="A24593" t="str">
            <v>L27089</v>
          </cell>
          <cell r="I24593">
            <v>247853</v>
          </cell>
        </row>
        <row r="24594">
          <cell r="A24594" t="str">
            <v>L27091</v>
          </cell>
          <cell r="I24594">
            <v>114500</v>
          </cell>
        </row>
        <row r="24595">
          <cell r="A24595" t="str">
            <v>L27094</v>
          </cell>
          <cell r="I24595">
            <v>30000</v>
          </cell>
        </row>
        <row r="24596">
          <cell r="A24596" t="str">
            <v>L27097</v>
          </cell>
          <cell r="I24596">
            <v>300000</v>
          </cell>
        </row>
        <row r="24597">
          <cell r="A24597" t="str">
            <v>L27098</v>
          </cell>
          <cell r="I24597">
            <v>500000</v>
          </cell>
        </row>
        <row r="24598">
          <cell r="A24598" t="str">
            <v>L27099</v>
          </cell>
          <cell r="I24598">
            <v>17000</v>
          </cell>
        </row>
        <row r="24599">
          <cell r="A24599" t="str">
            <v>L27100</v>
          </cell>
          <cell r="I24599">
            <v>817288</v>
          </cell>
        </row>
        <row r="24600">
          <cell r="A24600" t="str">
            <v>L27103</v>
          </cell>
          <cell r="I24600">
            <v>100000</v>
          </cell>
        </row>
        <row r="24601">
          <cell r="A24601" t="str">
            <v>L27104</v>
          </cell>
          <cell r="I24601">
            <v>149936</v>
          </cell>
        </row>
        <row r="24602">
          <cell r="A24602" t="str">
            <v>L27105</v>
          </cell>
          <cell r="I24602">
            <v>203150</v>
          </cell>
        </row>
        <row r="24603">
          <cell r="A24603" t="str">
            <v>L27107</v>
          </cell>
          <cell r="I24603">
            <v>100000</v>
          </cell>
        </row>
        <row r="24604">
          <cell r="A24604" t="str">
            <v>L27109</v>
          </cell>
          <cell r="I24604">
            <v>150000</v>
          </cell>
        </row>
        <row r="24605">
          <cell r="A24605" t="str">
            <v>L27110</v>
          </cell>
          <cell r="I24605">
            <v>685000</v>
          </cell>
        </row>
        <row r="24606">
          <cell r="A24606" t="str">
            <v>L27111</v>
          </cell>
          <cell r="I24606">
            <v>250000</v>
          </cell>
        </row>
        <row r="24607">
          <cell r="A24607" t="str">
            <v>L27112</v>
          </cell>
          <cell r="I24607">
            <v>966820</v>
          </cell>
        </row>
        <row r="24608">
          <cell r="A24608" t="str">
            <v>L27115</v>
          </cell>
          <cell r="I24608">
            <v>10605805</v>
          </cell>
        </row>
        <row r="24609">
          <cell r="A24609" t="str">
            <v>L27116</v>
          </cell>
          <cell r="I24609">
            <v>65000</v>
          </cell>
        </row>
        <row r="24610">
          <cell r="A24610" t="str">
            <v>L27117</v>
          </cell>
          <cell r="I24610">
            <v>275000</v>
          </cell>
        </row>
        <row r="24611">
          <cell r="A24611" t="str">
            <v>L27121</v>
          </cell>
          <cell r="I24611">
            <v>80000</v>
          </cell>
        </row>
        <row r="24612">
          <cell r="A24612" t="str">
            <v>L27124</v>
          </cell>
          <cell r="I24612">
            <v>80000</v>
          </cell>
        </row>
        <row r="24613">
          <cell r="A24613" t="str">
            <v>L27125</v>
          </cell>
          <cell r="I24613">
            <v>107734</v>
          </cell>
        </row>
        <row r="24614">
          <cell r="A24614" t="str">
            <v>L27127</v>
          </cell>
          <cell r="I24614">
            <v>18918</v>
          </cell>
        </row>
        <row r="24615">
          <cell r="A24615" t="str">
            <v>L27130</v>
          </cell>
          <cell r="I24615">
            <v>269707</v>
          </cell>
        </row>
        <row r="24616">
          <cell r="A24616" t="str">
            <v>L27134</v>
          </cell>
          <cell r="I24616">
            <v>200000</v>
          </cell>
        </row>
        <row r="24617">
          <cell r="A24617" t="str">
            <v>L27136</v>
          </cell>
          <cell r="I24617">
            <v>350000</v>
          </cell>
        </row>
        <row r="24618">
          <cell r="A24618" t="str">
            <v>L27139</v>
          </cell>
          <cell r="I24618">
            <v>20000</v>
          </cell>
        </row>
        <row r="24619">
          <cell r="A24619" t="str">
            <v>L27145</v>
          </cell>
          <cell r="I24619">
            <v>240000</v>
          </cell>
        </row>
        <row r="24620">
          <cell r="A24620" t="str">
            <v>L27146</v>
          </cell>
          <cell r="I24620">
            <v>200000</v>
          </cell>
        </row>
        <row r="24621">
          <cell r="A24621" t="str">
            <v>L27148</v>
          </cell>
          <cell r="I24621">
            <v>268000</v>
          </cell>
        </row>
        <row r="24622">
          <cell r="A24622" t="str">
            <v>L27150</v>
          </cell>
          <cell r="I24622">
            <v>40000</v>
          </cell>
        </row>
        <row r="24623">
          <cell r="A24623" t="str">
            <v>L27154</v>
          </cell>
          <cell r="I24623">
            <v>1035481</v>
          </cell>
        </row>
        <row r="24624">
          <cell r="A24624" t="str">
            <v>L27158</v>
          </cell>
          <cell r="I24624">
            <v>200000</v>
          </cell>
        </row>
        <row r="24625">
          <cell r="A24625" t="str">
            <v>L27162</v>
          </cell>
          <cell r="I24625">
            <v>30000</v>
          </cell>
        </row>
        <row r="24626">
          <cell r="A24626" t="str">
            <v>L27163</v>
          </cell>
          <cell r="I24626">
            <v>300000</v>
          </cell>
        </row>
        <row r="24627">
          <cell r="A24627" t="str">
            <v>L27164</v>
          </cell>
          <cell r="I24627">
            <v>159590</v>
          </cell>
        </row>
        <row r="24628">
          <cell r="A24628" t="str">
            <v>L27165</v>
          </cell>
          <cell r="I24628">
            <v>60000</v>
          </cell>
        </row>
        <row r="24629">
          <cell r="A24629" t="str">
            <v>L27166</v>
          </cell>
          <cell r="I24629">
            <v>107734</v>
          </cell>
        </row>
        <row r="24630">
          <cell r="A24630" t="str">
            <v>L27167</v>
          </cell>
          <cell r="I24630">
            <v>50000000</v>
          </cell>
        </row>
        <row r="24631">
          <cell r="A24631" t="str">
            <v>L27168</v>
          </cell>
          <cell r="I24631">
            <v>200000</v>
          </cell>
        </row>
        <row r="24632">
          <cell r="A24632" t="str">
            <v>L27169</v>
          </cell>
          <cell r="I24632">
            <v>70000</v>
          </cell>
        </row>
        <row r="24633">
          <cell r="A24633" t="str">
            <v>L27170</v>
          </cell>
          <cell r="I24633">
            <v>221195</v>
          </cell>
        </row>
        <row r="24634">
          <cell r="A24634" t="str">
            <v>L27171</v>
          </cell>
          <cell r="I24634">
            <v>129912</v>
          </cell>
        </row>
        <row r="24635">
          <cell r="A24635" t="str">
            <v>L27172</v>
          </cell>
          <cell r="I24635">
            <v>120000</v>
          </cell>
        </row>
        <row r="24636">
          <cell r="A24636" t="str">
            <v>L27174</v>
          </cell>
          <cell r="I24636">
            <v>120000</v>
          </cell>
        </row>
        <row r="24637">
          <cell r="A24637" t="str">
            <v>L27175</v>
          </cell>
          <cell r="I24637">
            <v>35000</v>
          </cell>
        </row>
        <row r="24638">
          <cell r="A24638" t="str">
            <v>L27177</v>
          </cell>
          <cell r="I24638">
            <v>47055</v>
          </cell>
        </row>
        <row r="24639">
          <cell r="A24639" t="str">
            <v>L27178</v>
          </cell>
          <cell r="I24639">
            <v>585000</v>
          </cell>
        </row>
        <row r="24640">
          <cell r="A24640" t="str">
            <v>L27180</v>
          </cell>
          <cell r="I24640">
            <v>161067</v>
          </cell>
        </row>
        <row r="24641">
          <cell r="A24641" t="str">
            <v>L27181</v>
          </cell>
          <cell r="I24641">
            <v>200000</v>
          </cell>
        </row>
        <row r="24642">
          <cell r="A24642" t="str">
            <v>L27182</v>
          </cell>
          <cell r="I24642">
            <v>214400</v>
          </cell>
        </row>
        <row r="24643">
          <cell r="A24643" t="str">
            <v>L27185</v>
          </cell>
          <cell r="I24643">
            <v>497142</v>
          </cell>
        </row>
        <row r="24644">
          <cell r="A24644" t="str">
            <v>L27186</v>
          </cell>
          <cell r="I24644">
            <v>600000</v>
          </cell>
        </row>
        <row r="24645">
          <cell r="A24645" t="str">
            <v>L27188</v>
          </cell>
          <cell r="I24645">
            <v>200000</v>
          </cell>
        </row>
        <row r="24646">
          <cell r="A24646" t="str">
            <v>L27192</v>
          </cell>
          <cell r="I24646">
            <v>717859</v>
          </cell>
        </row>
        <row r="24647">
          <cell r="A24647" t="str">
            <v>L27195</v>
          </cell>
          <cell r="I24647">
            <v>60000</v>
          </cell>
        </row>
        <row r="24648">
          <cell r="A24648" t="str">
            <v>L27196</v>
          </cell>
          <cell r="I24648">
            <v>269596</v>
          </cell>
        </row>
        <row r="24649">
          <cell r="A24649" t="str">
            <v>L27199</v>
          </cell>
          <cell r="I24649">
            <v>992897</v>
          </cell>
        </row>
        <row r="24650">
          <cell r="A24650" t="str">
            <v>L27201</v>
          </cell>
          <cell r="I24650">
            <v>110000</v>
          </cell>
        </row>
        <row r="24651">
          <cell r="A24651" t="str">
            <v>L27204</v>
          </cell>
          <cell r="I24651">
            <v>400000</v>
          </cell>
        </row>
        <row r="24652">
          <cell r="A24652" t="str">
            <v>L27205</v>
          </cell>
          <cell r="I24652">
            <v>232667</v>
          </cell>
        </row>
        <row r="24653">
          <cell r="A24653" t="str">
            <v>L27209</v>
          </cell>
          <cell r="I24653">
            <v>300000</v>
          </cell>
        </row>
        <row r="24654">
          <cell r="A24654" t="str">
            <v>L27210</v>
          </cell>
          <cell r="I24654">
            <v>80000</v>
          </cell>
        </row>
        <row r="24655">
          <cell r="A24655" t="str">
            <v>L27211</v>
          </cell>
          <cell r="I24655">
            <v>6609080</v>
          </cell>
        </row>
        <row r="24656">
          <cell r="A24656" t="str">
            <v>L27212</v>
          </cell>
          <cell r="I24656">
            <v>100000</v>
          </cell>
        </row>
        <row r="24657">
          <cell r="A24657" t="str">
            <v>L27221</v>
          </cell>
          <cell r="I24657">
            <v>130000</v>
          </cell>
        </row>
        <row r="24658">
          <cell r="A24658" t="str">
            <v>L27225</v>
          </cell>
          <cell r="I24658">
            <v>322000</v>
          </cell>
        </row>
        <row r="24659">
          <cell r="A24659" t="str">
            <v>L27226</v>
          </cell>
          <cell r="I24659">
            <v>500000</v>
          </cell>
        </row>
        <row r="24660">
          <cell r="A24660" t="str">
            <v>L27227</v>
          </cell>
          <cell r="I24660">
            <v>420000</v>
          </cell>
        </row>
        <row r="24661">
          <cell r="A24661" t="str">
            <v>L27228</v>
          </cell>
          <cell r="I24661">
            <v>550000</v>
          </cell>
        </row>
        <row r="24662">
          <cell r="A24662" t="str">
            <v>L27229</v>
          </cell>
          <cell r="I24662">
            <v>80000</v>
          </cell>
        </row>
        <row r="24663">
          <cell r="A24663" t="str">
            <v>L27230</v>
          </cell>
          <cell r="I24663">
            <v>10000</v>
          </cell>
        </row>
        <row r="24664">
          <cell r="A24664" t="str">
            <v>L27231</v>
          </cell>
          <cell r="I24664">
            <v>500000</v>
          </cell>
        </row>
        <row r="24665">
          <cell r="A24665" t="str">
            <v>L27232</v>
          </cell>
          <cell r="I24665">
            <v>260000</v>
          </cell>
        </row>
        <row r="24666">
          <cell r="A24666" t="str">
            <v>L27237</v>
          </cell>
          <cell r="I24666">
            <v>150000</v>
          </cell>
        </row>
        <row r="24667">
          <cell r="A24667" t="str">
            <v>L27238</v>
          </cell>
          <cell r="I24667">
            <v>595000</v>
          </cell>
        </row>
        <row r="24668">
          <cell r="A24668" t="str">
            <v>L27239</v>
          </cell>
          <cell r="I24668">
            <v>800000</v>
          </cell>
        </row>
        <row r="24669">
          <cell r="A24669" t="str">
            <v>L27240</v>
          </cell>
          <cell r="I24669">
            <v>250000</v>
          </cell>
        </row>
        <row r="24670">
          <cell r="A24670" t="str">
            <v>L27241</v>
          </cell>
          <cell r="I24670">
            <v>100000</v>
          </cell>
        </row>
        <row r="24671">
          <cell r="A24671" t="str">
            <v>L27242</v>
          </cell>
          <cell r="I24671">
            <v>275000</v>
          </cell>
        </row>
        <row r="24672">
          <cell r="A24672" t="str">
            <v>L27244</v>
          </cell>
          <cell r="I24672">
            <v>100000</v>
          </cell>
        </row>
        <row r="24673">
          <cell r="A24673" t="str">
            <v>L27247</v>
          </cell>
          <cell r="I24673">
            <v>205000</v>
          </cell>
        </row>
        <row r="24674">
          <cell r="A24674" t="str">
            <v>L27248</v>
          </cell>
          <cell r="I24674">
            <v>45000</v>
          </cell>
        </row>
        <row r="24675">
          <cell r="A24675" t="str">
            <v>L27250</v>
          </cell>
          <cell r="I24675">
            <v>130000</v>
          </cell>
        </row>
        <row r="24676">
          <cell r="A24676" t="str">
            <v>L27251</v>
          </cell>
          <cell r="I24676">
            <v>85000</v>
          </cell>
        </row>
        <row r="24677">
          <cell r="A24677" t="str">
            <v>L27252</v>
          </cell>
          <cell r="I24677">
            <v>70000</v>
          </cell>
        </row>
        <row r="24678">
          <cell r="A24678" t="str">
            <v>L27253</v>
          </cell>
          <cell r="I24678">
            <v>35000</v>
          </cell>
        </row>
        <row r="24679">
          <cell r="A24679" t="str">
            <v>L27256</v>
          </cell>
          <cell r="I24679">
            <v>1276907</v>
          </cell>
        </row>
        <row r="24680">
          <cell r="A24680" t="str">
            <v>L27258</v>
          </cell>
          <cell r="I24680">
            <v>500000</v>
          </cell>
        </row>
        <row r="24681">
          <cell r="A24681" t="str">
            <v>L27259</v>
          </cell>
          <cell r="I24681">
            <v>200000</v>
          </cell>
        </row>
        <row r="24682">
          <cell r="A24682" t="str">
            <v>L27260</v>
          </cell>
          <cell r="I24682">
            <v>460000</v>
          </cell>
        </row>
        <row r="24683">
          <cell r="A24683" t="str">
            <v>L27261</v>
          </cell>
          <cell r="I24683">
            <v>30000</v>
          </cell>
        </row>
        <row r="24684">
          <cell r="A24684" t="str">
            <v>L27262</v>
          </cell>
          <cell r="I24684">
            <v>120000</v>
          </cell>
        </row>
        <row r="24685">
          <cell r="A24685" t="str">
            <v>L27265</v>
          </cell>
          <cell r="I24685">
            <v>300000</v>
          </cell>
        </row>
        <row r="24686">
          <cell r="A24686" t="str">
            <v>L27266</v>
          </cell>
          <cell r="I24686">
            <v>250000</v>
          </cell>
        </row>
        <row r="24687">
          <cell r="A24687" t="str">
            <v>L27268</v>
          </cell>
          <cell r="I24687">
            <v>500000</v>
          </cell>
        </row>
        <row r="24688">
          <cell r="A24688" t="str">
            <v>L27269</v>
          </cell>
          <cell r="I24688">
            <v>204000</v>
          </cell>
        </row>
        <row r="24689">
          <cell r="A24689" t="str">
            <v>L27270</v>
          </cell>
          <cell r="I24689">
            <v>42093</v>
          </cell>
        </row>
        <row r="24690">
          <cell r="A24690" t="str">
            <v>L27272</v>
          </cell>
          <cell r="I24690">
            <v>275000</v>
          </cell>
        </row>
        <row r="24691">
          <cell r="A24691" t="str">
            <v>L27273</v>
          </cell>
          <cell r="I24691">
            <v>80000</v>
          </cell>
        </row>
        <row r="24692">
          <cell r="A24692" t="str">
            <v>L27274</v>
          </cell>
          <cell r="I24692">
            <v>782959</v>
          </cell>
        </row>
        <row r="24693">
          <cell r="A24693" t="str">
            <v>L27275</v>
          </cell>
          <cell r="I24693">
            <v>42282505</v>
          </cell>
        </row>
        <row r="24694">
          <cell r="A24694" t="str">
            <v>L27277</v>
          </cell>
          <cell r="I24694">
            <v>300000</v>
          </cell>
        </row>
        <row r="24695">
          <cell r="A24695" t="str">
            <v>L27278</v>
          </cell>
          <cell r="I24695">
            <v>11392</v>
          </cell>
        </row>
        <row r="24696">
          <cell r="A24696" t="str">
            <v>L27280</v>
          </cell>
          <cell r="I24696">
            <v>30000</v>
          </cell>
        </row>
        <row r="24697">
          <cell r="A24697" t="str">
            <v>L27281</v>
          </cell>
          <cell r="I24697">
            <v>4278934</v>
          </cell>
        </row>
        <row r="24698">
          <cell r="A24698" t="str">
            <v>L27283</v>
          </cell>
          <cell r="I24698">
            <v>460918</v>
          </cell>
        </row>
        <row r="24699">
          <cell r="A24699" t="str">
            <v>L27286</v>
          </cell>
          <cell r="I24699">
            <v>80000</v>
          </cell>
        </row>
        <row r="24700">
          <cell r="A24700" t="str">
            <v>L27288</v>
          </cell>
          <cell r="I24700">
            <v>30000</v>
          </cell>
        </row>
        <row r="24701">
          <cell r="A24701" t="str">
            <v>L27289</v>
          </cell>
          <cell r="I24701">
            <v>40000</v>
          </cell>
        </row>
        <row r="24702">
          <cell r="A24702" t="str">
            <v>L27290</v>
          </cell>
          <cell r="I24702">
            <v>392430</v>
          </cell>
        </row>
        <row r="24703">
          <cell r="A24703" t="str">
            <v>L27291</v>
          </cell>
          <cell r="I24703">
            <v>660000</v>
          </cell>
        </row>
        <row r="24704">
          <cell r="A24704" t="str">
            <v>L27292</v>
          </cell>
          <cell r="I24704">
            <v>75000</v>
          </cell>
        </row>
        <row r="24705">
          <cell r="A24705" t="str">
            <v>L27294</v>
          </cell>
          <cell r="I24705">
            <v>477917</v>
          </cell>
        </row>
        <row r="24706">
          <cell r="A24706" t="str">
            <v>L27295</v>
          </cell>
          <cell r="I24706">
            <v>350000</v>
          </cell>
        </row>
        <row r="24707">
          <cell r="A24707" t="str">
            <v>L27296</v>
          </cell>
          <cell r="I24707">
            <v>50062</v>
          </cell>
        </row>
        <row r="24708">
          <cell r="A24708" t="str">
            <v>L27298</v>
          </cell>
          <cell r="I24708">
            <v>36892</v>
          </cell>
        </row>
        <row r="24709">
          <cell r="A24709" t="str">
            <v>L27301</v>
          </cell>
          <cell r="I24709">
            <v>223299</v>
          </cell>
        </row>
        <row r="24710">
          <cell r="A24710" t="str">
            <v>L27302</v>
          </cell>
          <cell r="I24710">
            <v>294425</v>
          </cell>
        </row>
        <row r="24711">
          <cell r="A24711" t="str">
            <v>L27304</v>
          </cell>
          <cell r="I24711">
            <v>40000</v>
          </cell>
        </row>
        <row r="24712">
          <cell r="A24712" t="str">
            <v>L27305</v>
          </cell>
          <cell r="I24712">
            <v>180488</v>
          </cell>
        </row>
        <row r="24713">
          <cell r="A24713" t="str">
            <v>L27307</v>
          </cell>
          <cell r="I24713">
            <v>773790</v>
          </cell>
        </row>
        <row r="24714">
          <cell r="A24714" t="str">
            <v>L27308</v>
          </cell>
          <cell r="I24714">
            <v>601247</v>
          </cell>
        </row>
        <row r="24715">
          <cell r="A24715" t="str">
            <v>L27309</v>
          </cell>
          <cell r="I24715">
            <v>30432</v>
          </cell>
        </row>
        <row r="24716">
          <cell r="A24716" t="str">
            <v>L27311</v>
          </cell>
          <cell r="I24716">
            <v>250000</v>
          </cell>
        </row>
        <row r="24717">
          <cell r="A24717" t="str">
            <v>L27312</v>
          </cell>
          <cell r="I24717">
            <v>20000</v>
          </cell>
        </row>
        <row r="24718">
          <cell r="A24718" t="str">
            <v>L27313</v>
          </cell>
          <cell r="I24718">
            <v>50000</v>
          </cell>
        </row>
        <row r="24719">
          <cell r="A24719" t="str">
            <v>L27315</v>
          </cell>
          <cell r="I24719">
            <v>80000</v>
          </cell>
        </row>
        <row r="24720">
          <cell r="A24720" t="str">
            <v>L27316</v>
          </cell>
          <cell r="I24720">
            <v>116430</v>
          </cell>
        </row>
        <row r="24721">
          <cell r="A24721" t="str">
            <v>L27317</v>
          </cell>
          <cell r="I24721">
            <v>700000</v>
          </cell>
        </row>
        <row r="24722">
          <cell r="A24722" t="str">
            <v>L27319</v>
          </cell>
          <cell r="I24722">
            <v>600000</v>
          </cell>
        </row>
        <row r="24723">
          <cell r="A24723" t="str">
            <v>L27320</v>
          </cell>
          <cell r="I24723">
            <v>150000</v>
          </cell>
        </row>
        <row r="24724">
          <cell r="A24724" t="str">
            <v>L27321</v>
          </cell>
          <cell r="I24724">
            <v>60000</v>
          </cell>
        </row>
        <row r="24725">
          <cell r="A24725" t="str">
            <v>L27322</v>
          </cell>
          <cell r="I24725">
            <v>30000</v>
          </cell>
        </row>
        <row r="24726">
          <cell r="A24726" t="str">
            <v>L27324</v>
          </cell>
          <cell r="I24726">
            <v>244952</v>
          </cell>
        </row>
        <row r="24727">
          <cell r="A24727" t="str">
            <v>L27327</v>
          </cell>
          <cell r="I24727">
            <v>1741546</v>
          </cell>
        </row>
        <row r="24728">
          <cell r="A24728" t="str">
            <v>L27329</v>
          </cell>
          <cell r="I24728">
            <v>150000</v>
          </cell>
        </row>
        <row r="24729">
          <cell r="A24729" t="str">
            <v>L27330</v>
          </cell>
          <cell r="I24729">
            <v>532678</v>
          </cell>
        </row>
        <row r="24730">
          <cell r="A24730" t="str">
            <v>L27331</v>
          </cell>
          <cell r="I24730">
            <v>1150000</v>
          </cell>
        </row>
        <row r="24731">
          <cell r="A24731" t="str">
            <v>L27332</v>
          </cell>
          <cell r="I24731">
            <v>212032</v>
          </cell>
        </row>
        <row r="24732">
          <cell r="A24732" t="str">
            <v>L27333</v>
          </cell>
          <cell r="I24732">
            <v>400015</v>
          </cell>
        </row>
        <row r="24733">
          <cell r="A24733" t="str">
            <v>L27337</v>
          </cell>
          <cell r="I24733">
            <v>705166</v>
          </cell>
        </row>
        <row r="24734">
          <cell r="A24734" t="str">
            <v>L27338</v>
          </cell>
          <cell r="I24734">
            <v>129731</v>
          </cell>
        </row>
        <row r="24735">
          <cell r="A24735" t="str">
            <v>L27340</v>
          </cell>
          <cell r="I24735">
            <v>520000</v>
          </cell>
        </row>
        <row r="24736">
          <cell r="A24736" t="str">
            <v>L27341</v>
          </cell>
          <cell r="I24736">
            <v>488177</v>
          </cell>
        </row>
        <row r="24737">
          <cell r="A24737" t="str">
            <v>L27343</v>
          </cell>
          <cell r="I24737">
            <v>153200</v>
          </cell>
        </row>
        <row r="24738">
          <cell r="A24738" t="str">
            <v>L27345</v>
          </cell>
          <cell r="I24738">
            <v>312000</v>
          </cell>
        </row>
        <row r="24739">
          <cell r="A24739" t="str">
            <v>L27349</v>
          </cell>
          <cell r="I24739">
            <v>150000</v>
          </cell>
        </row>
        <row r="24740">
          <cell r="A24740" t="str">
            <v>L27351</v>
          </cell>
          <cell r="I24740">
            <v>800000</v>
          </cell>
        </row>
        <row r="24741">
          <cell r="A24741" t="str">
            <v>L27352</v>
          </cell>
          <cell r="I24741">
            <v>70000</v>
          </cell>
        </row>
        <row r="24742">
          <cell r="A24742" t="str">
            <v>L27355</v>
          </cell>
          <cell r="I24742">
            <v>30000000</v>
          </cell>
        </row>
        <row r="24743">
          <cell r="A24743" t="str">
            <v>L27356</v>
          </cell>
          <cell r="I24743">
            <v>2000000</v>
          </cell>
        </row>
        <row r="24744">
          <cell r="A24744" t="str">
            <v>L27357</v>
          </cell>
          <cell r="I24744">
            <v>124607</v>
          </cell>
        </row>
        <row r="24745">
          <cell r="A24745" t="str">
            <v>L27358</v>
          </cell>
          <cell r="I24745">
            <v>70000</v>
          </cell>
        </row>
        <row r="24746">
          <cell r="A24746" t="str">
            <v>L27360</v>
          </cell>
          <cell r="I24746">
            <v>158031</v>
          </cell>
        </row>
        <row r="24747">
          <cell r="A24747" t="str">
            <v>L27362</v>
          </cell>
          <cell r="I24747">
            <v>30000</v>
          </cell>
        </row>
        <row r="24748">
          <cell r="A24748" t="str">
            <v>L27363</v>
          </cell>
          <cell r="I24748">
            <v>45451</v>
          </cell>
        </row>
        <row r="24749">
          <cell r="A24749" t="str">
            <v>L27366</v>
          </cell>
          <cell r="I24749">
            <v>50000</v>
          </cell>
        </row>
        <row r="24750">
          <cell r="A24750" t="str">
            <v>L27368</v>
          </cell>
          <cell r="I24750">
            <v>468000</v>
          </cell>
        </row>
        <row r="24751">
          <cell r="A24751" t="str">
            <v>L27370</v>
          </cell>
          <cell r="I24751">
            <v>500000</v>
          </cell>
        </row>
        <row r="24752">
          <cell r="A24752" t="str">
            <v>L27371</v>
          </cell>
          <cell r="I24752">
            <v>200000</v>
          </cell>
        </row>
        <row r="24753">
          <cell r="A24753" t="str">
            <v>L27374</v>
          </cell>
          <cell r="I24753">
            <v>61199</v>
          </cell>
        </row>
        <row r="24754">
          <cell r="A24754" t="str">
            <v>L27375</v>
          </cell>
          <cell r="I24754">
            <v>76767</v>
          </cell>
        </row>
        <row r="24755">
          <cell r="A24755" t="str">
            <v>L27376</v>
          </cell>
          <cell r="I24755">
            <v>192993</v>
          </cell>
        </row>
        <row r="24756">
          <cell r="A24756" t="str">
            <v>L27378</v>
          </cell>
          <cell r="I24756">
            <v>23000</v>
          </cell>
        </row>
        <row r="24757">
          <cell r="A24757" t="str">
            <v>L27380</v>
          </cell>
          <cell r="I24757">
            <v>7500000</v>
          </cell>
        </row>
        <row r="24758">
          <cell r="A24758" t="str">
            <v>L27384</v>
          </cell>
          <cell r="I24758">
            <v>156000</v>
          </cell>
        </row>
        <row r="24759">
          <cell r="A24759" t="str">
            <v>L27385</v>
          </cell>
          <cell r="I24759">
            <v>283008</v>
          </cell>
        </row>
        <row r="24760">
          <cell r="A24760" t="str">
            <v>L27386</v>
          </cell>
          <cell r="I24760">
            <v>593697</v>
          </cell>
        </row>
        <row r="24761">
          <cell r="A24761" t="str">
            <v>L27388</v>
          </cell>
          <cell r="I24761">
            <v>220000</v>
          </cell>
        </row>
        <row r="24762">
          <cell r="A24762" t="str">
            <v>L27389</v>
          </cell>
          <cell r="I24762">
            <v>250000</v>
          </cell>
        </row>
        <row r="24763">
          <cell r="A24763" t="str">
            <v>L27393</v>
          </cell>
          <cell r="I24763">
            <v>400000</v>
          </cell>
        </row>
        <row r="24764">
          <cell r="A24764" t="str">
            <v>L27394</v>
          </cell>
          <cell r="I24764">
            <v>200000</v>
          </cell>
        </row>
        <row r="24765">
          <cell r="A24765" t="str">
            <v>L27395</v>
          </cell>
          <cell r="I24765">
            <v>114390</v>
          </cell>
        </row>
        <row r="24766">
          <cell r="A24766" t="str">
            <v>L27398</v>
          </cell>
          <cell r="I24766">
            <v>21380</v>
          </cell>
        </row>
        <row r="24767">
          <cell r="A24767" t="str">
            <v>L27399</v>
          </cell>
          <cell r="I24767">
            <v>216000</v>
          </cell>
        </row>
        <row r="24768">
          <cell r="A24768" t="str">
            <v>L27401</v>
          </cell>
          <cell r="I24768">
            <v>86000</v>
          </cell>
        </row>
        <row r="24769">
          <cell r="A24769" t="str">
            <v>L27402</v>
          </cell>
          <cell r="I24769">
            <v>425000</v>
          </cell>
        </row>
        <row r="24770">
          <cell r="A24770" t="str">
            <v>L27403</v>
          </cell>
          <cell r="I24770">
            <v>1300000</v>
          </cell>
        </row>
        <row r="24771">
          <cell r="A24771" t="str">
            <v>L27404</v>
          </cell>
          <cell r="I24771">
            <v>469715</v>
          </cell>
        </row>
        <row r="24772">
          <cell r="A24772" t="str">
            <v>L27406</v>
          </cell>
          <cell r="I24772">
            <v>30922</v>
          </cell>
        </row>
        <row r="24773">
          <cell r="A24773" t="str">
            <v>L27407</v>
          </cell>
          <cell r="I24773">
            <v>74206</v>
          </cell>
        </row>
        <row r="24774">
          <cell r="A24774" t="str">
            <v>L27410</v>
          </cell>
          <cell r="I24774">
            <v>175000</v>
          </cell>
        </row>
        <row r="24775">
          <cell r="A24775" t="str">
            <v>L27411</v>
          </cell>
          <cell r="I24775">
            <v>100000</v>
          </cell>
        </row>
        <row r="24776">
          <cell r="A24776" t="str">
            <v>L27412</v>
          </cell>
          <cell r="I24776">
            <v>10799</v>
          </cell>
        </row>
        <row r="24777">
          <cell r="A24777" t="str">
            <v>L27413</v>
          </cell>
          <cell r="I24777">
            <v>2000000</v>
          </cell>
        </row>
        <row r="24778">
          <cell r="A24778" t="str">
            <v>L27414</v>
          </cell>
          <cell r="I24778">
            <v>16000</v>
          </cell>
        </row>
        <row r="24779">
          <cell r="A24779" t="str">
            <v>L27415</v>
          </cell>
          <cell r="I24779">
            <v>300000</v>
          </cell>
        </row>
        <row r="24780">
          <cell r="A24780" t="str">
            <v>L27416</v>
          </cell>
          <cell r="I24780">
            <v>90000</v>
          </cell>
        </row>
        <row r="24781">
          <cell r="A24781" t="str">
            <v>L27418</v>
          </cell>
          <cell r="I24781">
            <v>62238</v>
          </cell>
        </row>
        <row r="24782">
          <cell r="A24782" t="str">
            <v>L27419</v>
          </cell>
          <cell r="I24782">
            <v>250000</v>
          </cell>
        </row>
        <row r="24783">
          <cell r="A24783" t="str">
            <v>L27421</v>
          </cell>
          <cell r="I24783">
            <v>57016</v>
          </cell>
        </row>
        <row r="24784">
          <cell r="A24784" t="str">
            <v>L27422</v>
          </cell>
          <cell r="I24784">
            <v>299419</v>
          </cell>
        </row>
        <row r="24785">
          <cell r="A24785" t="str">
            <v>L27423</v>
          </cell>
          <cell r="I24785">
            <v>1097980</v>
          </cell>
        </row>
        <row r="24786">
          <cell r="A24786" t="str">
            <v>L27424</v>
          </cell>
          <cell r="I24786">
            <v>132163</v>
          </cell>
        </row>
        <row r="24787">
          <cell r="A24787" t="str">
            <v>L27428</v>
          </cell>
          <cell r="I24787">
            <v>50000</v>
          </cell>
        </row>
        <row r="24788">
          <cell r="A24788" t="str">
            <v>L27429</v>
          </cell>
          <cell r="I24788">
            <v>90000</v>
          </cell>
        </row>
        <row r="24789">
          <cell r="A24789" t="str">
            <v>L27431</v>
          </cell>
          <cell r="I24789">
            <v>540008</v>
          </cell>
        </row>
        <row r="24790">
          <cell r="A24790" t="str">
            <v>L27433</v>
          </cell>
          <cell r="I24790">
            <v>530656</v>
          </cell>
        </row>
        <row r="24791">
          <cell r="A24791" t="str">
            <v>L27434</v>
          </cell>
          <cell r="I24791">
            <v>200000</v>
          </cell>
        </row>
        <row r="24792">
          <cell r="A24792" t="str">
            <v>L27436</v>
          </cell>
          <cell r="I24792">
            <v>20000</v>
          </cell>
        </row>
        <row r="24793">
          <cell r="A24793" t="str">
            <v>L27437</v>
          </cell>
          <cell r="I24793">
            <v>30000</v>
          </cell>
        </row>
        <row r="24794">
          <cell r="A24794" t="str">
            <v>L27439</v>
          </cell>
          <cell r="I24794">
            <v>128952</v>
          </cell>
        </row>
        <row r="24795">
          <cell r="A24795" t="str">
            <v>L27441</v>
          </cell>
          <cell r="I24795">
            <v>267734</v>
          </cell>
        </row>
        <row r="24796">
          <cell r="A24796" t="str">
            <v>L27445</v>
          </cell>
          <cell r="I24796">
            <v>2600414.5</v>
          </cell>
        </row>
        <row r="24797">
          <cell r="A24797" t="str">
            <v>L27450</v>
          </cell>
          <cell r="I24797">
            <v>150000</v>
          </cell>
        </row>
        <row r="24798">
          <cell r="A24798" t="str">
            <v>L27453</v>
          </cell>
          <cell r="I24798">
            <v>800000</v>
          </cell>
        </row>
        <row r="24799">
          <cell r="A24799" t="str">
            <v>L27454</v>
          </cell>
          <cell r="I24799">
            <v>200000</v>
          </cell>
        </row>
        <row r="24800">
          <cell r="A24800" t="str">
            <v>L27456</v>
          </cell>
          <cell r="I24800">
            <v>1400000</v>
          </cell>
        </row>
        <row r="24801">
          <cell r="A24801" t="str">
            <v>L27459</v>
          </cell>
          <cell r="I24801">
            <v>2000000</v>
          </cell>
        </row>
        <row r="24802">
          <cell r="A24802" t="str">
            <v>L27460</v>
          </cell>
          <cell r="I24802">
            <v>70000</v>
          </cell>
        </row>
        <row r="24803">
          <cell r="A24803" t="str">
            <v>L27464</v>
          </cell>
          <cell r="I24803">
            <v>934518</v>
          </cell>
        </row>
        <row r="24804">
          <cell r="A24804" t="str">
            <v>L27466</v>
          </cell>
          <cell r="I24804">
            <v>200000</v>
          </cell>
        </row>
        <row r="24805">
          <cell r="A24805" t="str">
            <v>L27468</v>
          </cell>
          <cell r="I24805">
            <v>651425</v>
          </cell>
        </row>
        <row r="24806">
          <cell r="A24806" t="str">
            <v>L27469</v>
          </cell>
          <cell r="I24806">
            <v>400000</v>
          </cell>
        </row>
        <row r="24807">
          <cell r="A24807" t="str">
            <v>L27470</v>
          </cell>
          <cell r="I24807">
            <v>3000000</v>
          </cell>
        </row>
        <row r="24808">
          <cell r="A24808" t="str">
            <v>L27471</v>
          </cell>
          <cell r="I24808">
            <v>116755</v>
          </cell>
        </row>
        <row r="24809">
          <cell r="A24809" t="str">
            <v>L27474</v>
          </cell>
          <cell r="I24809">
            <v>180000</v>
          </cell>
        </row>
        <row r="24810">
          <cell r="A24810" t="str">
            <v>L27475</v>
          </cell>
          <cell r="I24810">
            <v>1440000</v>
          </cell>
        </row>
        <row r="24811">
          <cell r="A24811" t="str">
            <v>L27476</v>
          </cell>
          <cell r="I24811">
            <v>836000</v>
          </cell>
        </row>
        <row r="24812">
          <cell r="A24812" t="str">
            <v>L27477</v>
          </cell>
          <cell r="I24812">
            <v>25000</v>
          </cell>
        </row>
        <row r="24813">
          <cell r="A24813" t="str">
            <v>L27478</v>
          </cell>
          <cell r="I24813">
            <v>541716</v>
          </cell>
        </row>
        <row r="24814">
          <cell r="A24814" t="str">
            <v>L27480</v>
          </cell>
          <cell r="I24814">
            <v>189000</v>
          </cell>
        </row>
        <row r="24815">
          <cell r="A24815" t="str">
            <v>L27482</v>
          </cell>
          <cell r="I24815">
            <v>380000</v>
          </cell>
        </row>
        <row r="24816">
          <cell r="A24816" t="str">
            <v>L27483</v>
          </cell>
          <cell r="I24816">
            <v>50000</v>
          </cell>
        </row>
        <row r="24817">
          <cell r="A24817" t="str">
            <v>L27484</v>
          </cell>
          <cell r="I24817">
            <v>168201</v>
          </cell>
        </row>
        <row r="24818">
          <cell r="A24818" t="str">
            <v>L27485</v>
          </cell>
          <cell r="I24818">
            <v>200000</v>
          </cell>
        </row>
        <row r="24819">
          <cell r="A24819" t="str">
            <v>L27489</v>
          </cell>
          <cell r="I24819">
            <v>642814</v>
          </cell>
        </row>
        <row r="24820">
          <cell r="A24820" t="str">
            <v>L27490</v>
          </cell>
          <cell r="I24820">
            <v>400000</v>
          </cell>
        </row>
        <row r="24821">
          <cell r="A24821" t="str">
            <v>L27492</v>
          </cell>
          <cell r="I24821">
            <v>1278000</v>
          </cell>
        </row>
        <row r="24822">
          <cell r="A24822" t="str">
            <v>L27494</v>
          </cell>
          <cell r="I24822">
            <v>350000</v>
          </cell>
        </row>
        <row r="24823">
          <cell r="A24823" t="str">
            <v>L27496</v>
          </cell>
          <cell r="I24823">
            <v>756000</v>
          </cell>
        </row>
        <row r="24824">
          <cell r="A24824" t="str">
            <v>L27500</v>
          </cell>
          <cell r="I24824">
            <v>150000</v>
          </cell>
        </row>
        <row r="24825">
          <cell r="A24825" t="str">
            <v>L27503</v>
          </cell>
          <cell r="I24825">
            <v>279700</v>
          </cell>
        </row>
        <row r="24826">
          <cell r="A24826" t="str">
            <v>L27504</v>
          </cell>
          <cell r="I24826">
            <v>43501</v>
          </cell>
        </row>
        <row r="24827">
          <cell r="A24827" t="str">
            <v>L27505</v>
          </cell>
          <cell r="I24827">
            <v>60000</v>
          </cell>
        </row>
        <row r="24828">
          <cell r="A24828" t="str">
            <v>L27506</v>
          </cell>
          <cell r="I24828">
            <v>440000</v>
          </cell>
        </row>
        <row r="24829">
          <cell r="A24829" t="str">
            <v>L27507</v>
          </cell>
          <cell r="I24829">
            <v>200000</v>
          </cell>
        </row>
        <row r="24830">
          <cell r="A24830" t="str">
            <v>L27508</v>
          </cell>
          <cell r="I24830">
            <v>200000</v>
          </cell>
        </row>
        <row r="24831">
          <cell r="A24831" t="str">
            <v>L27510</v>
          </cell>
          <cell r="I24831">
            <v>270000</v>
          </cell>
        </row>
        <row r="24832">
          <cell r="A24832" t="str">
            <v>L27511</v>
          </cell>
          <cell r="I24832">
            <v>18068</v>
          </cell>
        </row>
        <row r="24833">
          <cell r="A24833" t="str">
            <v>L27512</v>
          </cell>
          <cell r="I24833">
            <v>59264</v>
          </cell>
        </row>
        <row r="24834">
          <cell r="A24834" t="str">
            <v>L27514</v>
          </cell>
          <cell r="I24834">
            <v>684048</v>
          </cell>
        </row>
        <row r="24835">
          <cell r="A24835" t="str">
            <v>L27516</v>
          </cell>
          <cell r="I24835">
            <v>107734</v>
          </cell>
        </row>
        <row r="24836">
          <cell r="A24836" t="str">
            <v>L27517</v>
          </cell>
          <cell r="I24836">
            <v>250000</v>
          </cell>
        </row>
        <row r="24837">
          <cell r="A24837" t="str">
            <v>L27521</v>
          </cell>
          <cell r="I24837">
            <v>60000</v>
          </cell>
        </row>
        <row r="24838">
          <cell r="A24838" t="str">
            <v>L27522</v>
          </cell>
          <cell r="I24838">
            <v>300000</v>
          </cell>
        </row>
        <row r="24839">
          <cell r="A24839" t="str">
            <v>L27523</v>
          </cell>
          <cell r="I24839">
            <v>80000</v>
          </cell>
        </row>
        <row r="24840">
          <cell r="A24840" t="str">
            <v>L27524</v>
          </cell>
          <cell r="I24840">
            <v>30000</v>
          </cell>
        </row>
        <row r="24841">
          <cell r="A24841" t="str">
            <v>L27525</v>
          </cell>
          <cell r="I24841">
            <v>21000000</v>
          </cell>
        </row>
        <row r="24842">
          <cell r="A24842" t="str">
            <v>L27526</v>
          </cell>
          <cell r="I24842">
            <v>374888</v>
          </cell>
        </row>
        <row r="24843">
          <cell r="A24843" t="str">
            <v>L27527</v>
          </cell>
          <cell r="I24843">
            <v>450000</v>
          </cell>
        </row>
        <row r="24844">
          <cell r="A24844" t="str">
            <v>L27530</v>
          </cell>
          <cell r="I24844">
            <v>150000</v>
          </cell>
        </row>
        <row r="24845">
          <cell r="A24845" t="str">
            <v>L27531</v>
          </cell>
          <cell r="I24845">
            <v>856875.6</v>
          </cell>
        </row>
        <row r="24846">
          <cell r="A24846" t="str">
            <v>L27532</v>
          </cell>
          <cell r="I24846">
            <v>250000</v>
          </cell>
        </row>
        <row r="24847">
          <cell r="A24847" t="str">
            <v>L27533</v>
          </cell>
          <cell r="I24847">
            <v>155508</v>
          </cell>
        </row>
        <row r="24848">
          <cell r="A24848" t="str">
            <v>L27534</v>
          </cell>
          <cell r="I24848">
            <v>50000</v>
          </cell>
        </row>
        <row r="24849">
          <cell r="A24849" t="str">
            <v>L27536</v>
          </cell>
          <cell r="I24849">
            <v>10000</v>
          </cell>
        </row>
        <row r="24850">
          <cell r="A24850" t="str">
            <v>L27538</v>
          </cell>
          <cell r="I24850">
            <v>220000</v>
          </cell>
        </row>
        <row r="24851">
          <cell r="A24851" t="str">
            <v>L27542</v>
          </cell>
          <cell r="I24851">
            <v>192000</v>
          </cell>
        </row>
        <row r="24852">
          <cell r="A24852" t="str">
            <v>L27543</v>
          </cell>
          <cell r="I24852">
            <v>697000</v>
          </cell>
        </row>
        <row r="24853">
          <cell r="A24853" t="str">
            <v>L27544</v>
          </cell>
          <cell r="I24853">
            <v>415675</v>
          </cell>
        </row>
        <row r="24854">
          <cell r="A24854" t="str">
            <v>L27545</v>
          </cell>
          <cell r="I24854">
            <v>80000</v>
          </cell>
        </row>
        <row r="24855">
          <cell r="A24855" t="str">
            <v>L27546</v>
          </cell>
          <cell r="I24855">
            <v>775143</v>
          </cell>
        </row>
        <row r="24856">
          <cell r="A24856" t="str">
            <v>L27552</v>
          </cell>
          <cell r="I24856">
            <v>33000</v>
          </cell>
        </row>
        <row r="24857">
          <cell r="A24857" t="str">
            <v>L27556</v>
          </cell>
          <cell r="I24857">
            <v>600000</v>
          </cell>
        </row>
        <row r="24858">
          <cell r="A24858" t="str">
            <v>L27559</v>
          </cell>
          <cell r="I24858">
            <v>78811</v>
          </cell>
        </row>
        <row r="24859">
          <cell r="A24859" t="str">
            <v>L27561</v>
          </cell>
          <cell r="I24859">
            <v>534401</v>
          </cell>
        </row>
        <row r="24860">
          <cell r="A24860" t="str">
            <v>L27562</v>
          </cell>
          <cell r="I24860">
            <v>80000</v>
          </cell>
        </row>
        <row r="24861">
          <cell r="A24861" t="str">
            <v>L27563</v>
          </cell>
          <cell r="I24861">
            <v>1500000</v>
          </cell>
        </row>
        <row r="24862">
          <cell r="A24862" t="str">
            <v>L27564</v>
          </cell>
          <cell r="I24862">
            <v>634958</v>
          </cell>
        </row>
        <row r="24863">
          <cell r="A24863" t="str">
            <v>L27568</v>
          </cell>
          <cell r="I24863">
            <v>50000</v>
          </cell>
        </row>
        <row r="24864">
          <cell r="A24864" t="str">
            <v>L27569</v>
          </cell>
          <cell r="I24864">
            <v>650000</v>
          </cell>
        </row>
        <row r="24865">
          <cell r="A24865" t="str">
            <v>L27571</v>
          </cell>
          <cell r="I24865">
            <v>978000</v>
          </cell>
        </row>
        <row r="24866">
          <cell r="A24866" t="str">
            <v>L27572</v>
          </cell>
          <cell r="I24866">
            <v>150000</v>
          </cell>
        </row>
        <row r="24867">
          <cell r="A24867" t="str">
            <v>L27574</v>
          </cell>
          <cell r="I24867">
            <v>700000</v>
          </cell>
        </row>
        <row r="24868">
          <cell r="A24868" t="str">
            <v>L27575</v>
          </cell>
          <cell r="I24868">
            <v>150000</v>
          </cell>
        </row>
        <row r="24869">
          <cell r="A24869" t="str">
            <v>L27576</v>
          </cell>
          <cell r="I24869">
            <v>650000</v>
          </cell>
        </row>
        <row r="24870">
          <cell r="A24870" t="str">
            <v>L27577</v>
          </cell>
          <cell r="I24870">
            <v>2300000</v>
          </cell>
        </row>
        <row r="24871">
          <cell r="A24871" t="str">
            <v>L27578</v>
          </cell>
          <cell r="I24871">
            <v>528000</v>
          </cell>
        </row>
        <row r="24872">
          <cell r="A24872" t="str">
            <v>L27579</v>
          </cell>
          <cell r="I24872">
            <v>350000</v>
          </cell>
        </row>
        <row r="24873">
          <cell r="A24873" t="str">
            <v>L27580</v>
          </cell>
          <cell r="I24873">
            <v>1600000</v>
          </cell>
        </row>
        <row r="24874">
          <cell r="A24874" t="str">
            <v>L27581</v>
          </cell>
          <cell r="I24874">
            <v>300000</v>
          </cell>
        </row>
        <row r="24875">
          <cell r="A24875" t="str">
            <v>L27583</v>
          </cell>
          <cell r="I24875">
            <v>760000</v>
          </cell>
        </row>
        <row r="24876">
          <cell r="A24876" t="str">
            <v>L27584</v>
          </cell>
          <cell r="I24876">
            <v>400000</v>
          </cell>
        </row>
        <row r="24877">
          <cell r="A24877" t="str">
            <v>L27585</v>
          </cell>
          <cell r="I24877">
            <v>100000</v>
          </cell>
        </row>
        <row r="24878">
          <cell r="A24878" t="str">
            <v>L27586</v>
          </cell>
          <cell r="I24878">
            <v>150000</v>
          </cell>
        </row>
        <row r="24879">
          <cell r="A24879" t="str">
            <v>L27587</v>
          </cell>
          <cell r="I24879">
            <v>2200000</v>
          </cell>
        </row>
        <row r="24880">
          <cell r="A24880" t="str">
            <v>L27588</v>
          </cell>
          <cell r="I24880">
            <v>60000</v>
          </cell>
        </row>
        <row r="24881">
          <cell r="A24881" t="str">
            <v>L27589</v>
          </cell>
          <cell r="I24881">
            <v>200000</v>
          </cell>
        </row>
        <row r="24882">
          <cell r="A24882" t="str">
            <v>L27590</v>
          </cell>
          <cell r="I24882">
            <v>94315</v>
          </cell>
        </row>
        <row r="24883">
          <cell r="A24883" t="str">
            <v>L27591</v>
          </cell>
          <cell r="I24883">
            <v>212000</v>
          </cell>
        </row>
        <row r="24884">
          <cell r="A24884" t="str">
            <v>L27592</v>
          </cell>
          <cell r="I24884">
            <v>340000</v>
          </cell>
        </row>
        <row r="24885">
          <cell r="A24885" t="str">
            <v>L27596</v>
          </cell>
          <cell r="I24885">
            <v>1000000</v>
          </cell>
        </row>
        <row r="24886">
          <cell r="A24886" t="str">
            <v>L27598</v>
          </cell>
          <cell r="I24886">
            <v>288000</v>
          </cell>
        </row>
        <row r="24887">
          <cell r="A24887" t="str">
            <v>L27599</v>
          </cell>
          <cell r="I24887">
            <v>40000</v>
          </cell>
        </row>
        <row r="24888">
          <cell r="A24888" t="str">
            <v>L27600</v>
          </cell>
          <cell r="I24888">
            <v>3800000</v>
          </cell>
        </row>
        <row r="24889">
          <cell r="A24889" t="str">
            <v>L27602</v>
          </cell>
          <cell r="I24889">
            <v>2000000</v>
          </cell>
        </row>
        <row r="24890">
          <cell r="A24890" t="str">
            <v>L27603</v>
          </cell>
          <cell r="I24890">
            <v>250000</v>
          </cell>
        </row>
        <row r="24891">
          <cell r="A24891" t="str">
            <v>L27604</v>
          </cell>
          <cell r="I24891">
            <v>100000</v>
          </cell>
        </row>
        <row r="24892">
          <cell r="A24892" t="str">
            <v>L27605</v>
          </cell>
          <cell r="I24892">
            <v>2000000</v>
          </cell>
        </row>
        <row r="24893">
          <cell r="A24893" t="str">
            <v>L27606</v>
          </cell>
          <cell r="I24893">
            <v>23000</v>
          </cell>
        </row>
        <row r="24894">
          <cell r="A24894" t="str">
            <v>L27607</v>
          </cell>
          <cell r="I24894">
            <v>250000</v>
          </cell>
        </row>
        <row r="24895">
          <cell r="A24895" t="str">
            <v>L27608</v>
          </cell>
          <cell r="I24895">
            <v>200000</v>
          </cell>
        </row>
        <row r="24896">
          <cell r="A24896" t="str">
            <v>L27610</v>
          </cell>
          <cell r="I24896">
            <v>700000</v>
          </cell>
        </row>
        <row r="24897">
          <cell r="A24897" t="str">
            <v>L27613</v>
          </cell>
          <cell r="I24897">
            <v>50000</v>
          </cell>
        </row>
        <row r="24898">
          <cell r="A24898" t="str">
            <v>L27615</v>
          </cell>
          <cell r="I24898">
            <v>30000</v>
          </cell>
        </row>
        <row r="24899">
          <cell r="A24899" t="str">
            <v>L27617</v>
          </cell>
          <cell r="I24899">
            <v>650000</v>
          </cell>
        </row>
        <row r="24900">
          <cell r="A24900" t="str">
            <v>L27620</v>
          </cell>
          <cell r="I24900">
            <v>43296</v>
          </cell>
        </row>
        <row r="24901">
          <cell r="A24901" t="str">
            <v>L27621</v>
          </cell>
          <cell r="I24901">
            <v>340000</v>
          </cell>
        </row>
        <row r="24902">
          <cell r="A24902" t="str">
            <v>L27622</v>
          </cell>
          <cell r="I24902">
            <v>350000</v>
          </cell>
        </row>
        <row r="24903">
          <cell r="A24903" t="str">
            <v>L27623</v>
          </cell>
          <cell r="I24903">
            <v>5000000</v>
          </cell>
        </row>
        <row r="24904">
          <cell r="A24904" t="str">
            <v>L27624</v>
          </cell>
          <cell r="I24904">
            <v>640000</v>
          </cell>
        </row>
        <row r="24905">
          <cell r="A24905" t="str">
            <v>L27625</v>
          </cell>
          <cell r="I24905">
            <v>70000</v>
          </cell>
        </row>
        <row r="24906">
          <cell r="A24906" t="str">
            <v>L27626</v>
          </cell>
          <cell r="I24906">
            <v>100000</v>
          </cell>
        </row>
        <row r="24907">
          <cell r="A24907" t="str">
            <v>L27628</v>
          </cell>
          <cell r="I24907">
            <v>2500000</v>
          </cell>
        </row>
        <row r="24908">
          <cell r="A24908" t="str">
            <v>L27630</v>
          </cell>
          <cell r="I24908">
            <v>150000</v>
          </cell>
        </row>
        <row r="24909">
          <cell r="A24909" t="str">
            <v>L27631</v>
          </cell>
          <cell r="I24909">
            <v>40000</v>
          </cell>
        </row>
        <row r="24910">
          <cell r="A24910" t="str">
            <v>L27632</v>
          </cell>
          <cell r="I24910">
            <v>80000</v>
          </cell>
        </row>
        <row r="24911">
          <cell r="A24911" t="str">
            <v>L27633</v>
          </cell>
          <cell r="I24911">
            <v>50000000</v>
          </cell>
        </row>
        <row r="24912">
          <cell r="A24912" t="str">
            <v>L27634</v>
          </cell>
          <cell r="I24912">
            <v>300000</v>
          </cell>
        </row>
        <row r="24913">
          <cell r="A24913" t="str">
            <v>L27635</v>
          </cell>
          <cell r="I24913">
            <v>400000</v>
          </cell>
        </row>
        <row r="24914">
          <cell r="A24914" t="str">
            <v>L27636</v>
          </cell>
          <cell r="I24914">
            <v>800000</v>
          </cell>
        </row>
        <row r="24915">
          <cell r="A24915" t="str">
            <v>L27639</v>
          </cell>
          <cell r="I24915">
            <v>45000</v>
          </cell>
        </row>
        <row r="24916">
          <cell r="A24916" t="str">
            <v>L27640</v>
          </cell>
          <cell r="I24916">
            <v>164000</v>
          </cell>
        </row>
        <row r="24917">
          <cell r="A24917" t="str">
            <v>L27643</v>
          </cell>
          <cell r="I24917">
            <v>150000</v>
          </cell>
        </row>
        <row r="24918">
          <cell r="A24918" t="str">
            <v>L27644</v>
          </cell>
          <cell r="I24918">
            <v>400000</v>
          </cell>
        </row>
        <row r="24919">
          <cell r="A24919" t="str">
            <v>L27645</v>
          </cell>
          <cell r="I24919">
            <v>160000</v>
          </cell>
        </row>
        <row r="24920">
          <cell r="A24920" t="str">
            <v>L27647</v>
          </cell>
          <cell r="I24920">
            <v>20000</v>
          </cell>
        </row>
        <row r="24921">
          <cell r="A24921" t="str">
            <v>L27648</v>
          </cell>
          <cell r="I24921">
            <v>1934051</v>
          </cell>
        </row>
        <row r="24922">
          <cell r="A24922" t="str">
            <v>L27649</v>
          </cell>
          <cell r="I24922">
            <v>708246</v>
          </cell>
        </row>
        <row r="24923">
          <cell r="A24923" t="str">
            <v>L27652</v>
          </cell>
          <cell r="I24923">
            <v>153652</v>
          </cell>
        </row>
        <row r="24924">
          <cell r="A24924" t="str">
            <v>L27653</v>
          </cell>
          <cell r="I24924">
            <v>313242</v>
          </cell>
        </row>
        <row r="24925">
          <cell r="A24925" t="str">
            <v>L27654</v>
          </cell>
          <cell r="I24925">
            <v>107734</v>
          </cell>
        </row>
        <row r="24926">
          <cell r="A24926" t="str">
            <v>L27656</v>
          </cell>
          <cell r="I24926">
            <v>152000</v>
          </cell>
        </row>
        <row r="24927">
          <cell r="A24927" t="str">
            <v>L27657</v>
          </cell>
          <cell r="I24927">
            <v>64866</v>
          </cell>
        </row>
        <row r="24928">
          <cell r="A24928" t="str">
            <v>L27658</v>
          </cell>
          <cell r="I24928">
            <v>20000</v>
          </cell>
        </row>
        <row r="24929">
          <cell r="A24929" t="str">
            <v>L27660</v>
          </cell>
          <cell r="I24929">
            <v>107028</v>
          </cell>
        </row>
        <row r="24930">
          <cell r="A24930" t="str">
            <v>L27661</v>
          </cell>
          <cell r="I24930">
            <v>161067</v>
          </cell>
        </row>
        <row r="24931">
          <cell r="A24931" t="str">
            <v>L27662</v>
          </cell>
          <cell r="I24931">
            <v>200000</v>
          </cell>
        </row>
        <row r="24932">
          <cell r="A24932" t="str">
            <v>L27663</v>
          </cell>
          <cell r="I24932">
            <v>300000</v>
          </cell>
        </row>
        <row r="24933">
          <cell r="A24933" t="str">
            <v>L27664</v>
          </cell>
          <cell r="I24933">
            <v>60000</v>
          </cell>
        </row>
        <row r="24934">
          <cell r="A24934" t="str">
            <v>L27666</v>
          </cell>
          <cell r="I24934">
            <v>497627</v>
          </cell>
        </row>
        <row r="24935">
          <cell r="A24935" t="str">
            <v>L27667</v>
          </cell>
          <cell r="I24935">
            <v>15000</v>
          </cell>
        </row>
        <row r="24936">
          <cell r="A24936" t="str">
            <v>L27668</v>
          </cell>
          <cell r="I24936">
            <v>80000</v>
          </cell>
        </row>
        <row r="24937">
          <cell r="A24937" t="str">
            <v>L27670</v>
          </cell>
          <cell r="I24937">
            <v>1527576</v>
          </cell>
        </row>
        <row r="24938">
          <cell r="A24938" t="str">
            <v>L27671</v>
          </cell>
          <cell r="I24938">
            <v>148898</v>
          </cell>
        </row>
        <row r="24939">
          <cell r="A24939" t="str">
            <v>L27674</v>
          </cell>
          <cell r="I24939">
            <v>50000</v>
          </cell>
        </row>
        <row r="24940">
          <cell r="A24940" t="str">
            <v>L27675</v>
          </cell>
          <cell r="I24940">
            <v>100000</v>
          </cell>
        </row>
        <row r="24941">
          <cell r="A24941" t="str">
            <v>L27676</v>
          </cell>
          <cell r="I24941">
            <v>159219</v>
          </cell>
        </row>
        <row r="24942">
          <cell r="A24942" t="str">
            <v>L27677</v>
          </cell>
          <cell r="I24942">
            <v>58670</v>
          </cell>
        </row>
        <row r="24943">
          <cell r="A24943" t="str">
            <v>L27678</v>
          </cell>
          <cell r="I24943">
            <v>750000</v>
          </cell>
        </row>
        <row r="24944">
          <cell r="A24944" t="str">
            <v>L27679</v>
          </cell>
          <cell r="I24944">
            <v>275000</v>
          </cell>
        </row>
        <row r="24945">
          <cell r="A24945" t="str">
            <v>L27680</v>
          </cell>
          <cell r="I24945">
            <v>108094</v>
          </cell>
        </row>
        <row r="24946">
          <cell r="A24946" t="str">
            <v>L27684</v>
          </cell>
          <cell r="I24946">
            <v>2250000</v>
          </cell>
        </row>
        <row r="24947">
          <cell r="A24947" t="str">
            <v>L27686</v>
          </cell>
          <cell r="I24947">
            <v>100000</v>
          </cell>
        </row>
        <row r="24948">
          <cell r="A24948" t="str">
            <v>L27687</v>
          </cell>
          <cell r="I24948">
            <v>250000</v>
          </cell>
        </row>
        <row r="24949">
          <cell r="A24949" t="str">
            <v>L27688</v>
          </cell>
          <cell r="I24949">
            <v>150000</v>
          </cell>
        </row>
        <row r="24950">
          <cell r="A24950" t="str">
            <v>L27689</v>
          </cell>
          <cell r="I24950">
            <v>80000</v>
          </cell>
        </row>
        <row r="24951">
          <cell r="A24951" t="str">
            <v>L27690</v>
          </cell>
          <cell r="I24951">
            <v>200000</v>
          </cell>
        </row>
        <row r="24952">
          <cell r="A24952" t="str">
            <v>L27691</v>
          </cell>
          <cell r="I24952">
            <v>300000</v>
          </cell>
        </row>
        <row r="24953">
          <cell r="A24953" t="str">
            <v>L27692</v>
          </cell>
          <cell r="I24953">
            <v>544000</v>
          </cell>
        </row>
        <row r="24954">
          <cell r="A24954" t="str">
            <v>L27693</v>
          </cell>
          <cell r="I24954">
            <v>698201</v>
          </cell>
        </row>
        <row r="24955">
          <cell r="A24955" t="str">
            <v>L27697</v>
          </cell>
          <cell r="I24955">
            <v>750000</v>
          </cell>
        </row>
        <row r="24956">
          <cell r="A24956" t="str">
            <v>L27701</v>
          </cell>
          <cell r="I24956">
            <v>97201</v>
          </cell>
        </row>
        <row r="24957">
          <cell r="A24957" t="str">
            <v>L27702</v>
          </cell>
          <cell r="I24957">
            <v>161067</v>
          </cell>
        </row>
        <row r="24958">
          <cell r="A24958" t="str">
            <v>L27703</v>
          </cell>
          <cell r="I24958">
            <v>220000</v>
          </cell>
        </row>
        <row r="24959">
          <cell r="A24959" t="str">
            <v>L27704</v>
          </cell>
          <cell r="I24959">
            <v>150002</v>
          </cell>
        </row>
        <row r="24960">
          <cell r="A24960" t="str">
            <v>L27705</v>
          </cell>
          <cell r="I24960">
            <v>50000</v>
          </cell>
        </row>
        <row r="24961">
          <cell r="A24961" t="str">
            <v>L27706</v>
          </cell>
          <cell r="I24961">
            <v>100000</v>
          </cell>
        </row>
        <row r="24962">
          <cell r="A24962" t="str">
            <v>L27707</v>
          </cell>
          <cell r="I24962">
            <v>100000</v>
          </cell>
        </row>
        <row r="24963">
          <cell r="A24963" t="str">
            <v>L27708</v>
          </cell>
          <cell r="I24963">
            <v>1000000</v>
          </cell>
        </row>
        <row r="24964">
          <cell r="A24964" t="str">
            <v>L27709</v>
          </cell>
          <cell r="I24964">
            <v>90440</v>
          </cell>
        </row>
        <row r="24965">
          <cell r="A24965" t="str">
            <v>L27710</v>
          </cell>
          <cell r="I24965">
            <v>2900000</v>
          </cell>
        </row>
        <row r="24966">
          <cell r="A24966" t="str">
            <v>L27711</v>
          </cell>
          <cell r="I24966">
            <v>230000</v>
          </cell>
        </row>
        <row r="24967">
          <cell r="A24967" t="str">
            <v>L27712</v>
          </cell>
          <cell r="I24967">
            <v>191359</v>
          </cell>
        </row>
        <row r="24968">
          <cell r="A24968" t="str">
            <v>L27714</v>
          </cell>
          <cell r="I24968">
            <v>586482</v>
          </cell>
        </row>
        <row r="24969">
          <cell r="A24969" t="str">
            <v>L27716</v>
          </cell>
          <cell r="I24969">
            <v>22715</v>
          </cell>
        </row>
        <row r="24970">
          <cell r="A24970" t="str">
            <v>L27717</v>
          </cell>
          <cell r="I24970">
            <v>20000</v>
          </cell>
        </row>
        <row r="24971">
          <cell r="A24971" t="str">
            <v>L27718</v>
          </cell>
          <cell r="I24971">
            <v>450000</v>
          </cell>
        </row>
        <row r="24972">
          <cell r="A24972" t="str">
            <v>L27719</v>
          </cell>
          <cell r="I24972">
            <v>175000</v>
          </cell>
        </row>
        <row r="24973">
          <cell r="A24973" t="str">
            <v>L27720</v>
          </cell>
          <cell r="I24973">
            <v>150000</v>
          </cell>
        </row>
        <row r="24974">
          <cell r="A24974" t="str">
            <v>L27721</v>
          </cell>
          <cell r="I24974">
            <v>25000</v>
          </cell>
        </row>
        <row r="24975">
          <cell r="A24975" t="str">
            <v>L27722</v>
          </cell>
          <cell r="I24975">
            <v>100000</v>
          </cell>
        </row>
        <row r="24976">
          <cell r="A24976" t="str">
            <v>L27725</v>
          </cell>
          <cell r="I24976">
            <v>15000</v>
          </cell>
        </row>
        <row r="24977">
          <cell r="A24977" t="str">
            <v>L27727</v>
          </cell>
          <cell r="I24977">
            <v>400000</v>
          </cell>
        </row>
        <row r="24978">
          <cell r="A24978" t="str">
            <v>L27728</v>
          </cell>
          <cell r="I24978">
            <v>42000</v>
          </cell>
        </row>
        <row r="24979">
          <cell r="A24979" t="str">
            <v>L27729</v>
          </cell>
          <cell r="I24979">
            <v>350000</v>
          </cell>
        </row>
        <row r="24980">
          <cell r="A24980" t="str">
            <v>L27730</v>
          </cell>
          <cell r="I24980">
            <v>165000</v>
          </cell>
        </row>
        <row r="24981">
          <cell r="A24981" t="str">
            <v>L27731</v>
          </cell>
          <cell r="I24981">
            <v>500000</v>
          </cell>
        </row>
        <row r="24982">
          <cell r="A24982" t="str">
            <v>L27732</v>
          </cell>
          <cell r="I24982">
            <v>184964</v>
          </cell>
        </row>
        <row r="24983">
          <cell r="A24983" t="str">
            <v>L27735</v>
          </cell>
          <cell r="I24983">
            <v>218750</v>
          </cell>
        </row>
        <row r="24984">
          <cell r="A24984" t="str">
            <v>L27736</v>
          </cell>
          <cell r="I24984">
            <v>128000</v>
          </cell>
        </row>
        <row r="24985">
          <cell r="A24985" t="str">
            <v>L27738</v>
          </cell>
          <cell r="I24985">
            <v>1000000</v>
          </cell>
        </row>
        <row r="24986">
          <cell r="A24986" t="str">
            <v>L27740</v>
          </cell>
          <cell r="I24986">
            <v>382739</v>
          </cell>
        </row>
        <row r="24987">
          <cell r="A24987" t="str">
            <v>L27741</v>
          </cell>
          <cell r="I24987">
            <v>117309</v>
          </cell>
        </row>
        <row r="24988">
          <cell r="A24988" t="str">
            <v>L27743</v>
          </cell>
          <cell r="I24988">
            <v>3000000</v>
          </cell>
        </row>
        <row r="24989">
          <cell r="A24989" t="str">
            <v>L27744</v>
          </cell>
          <cell r="I24989">
            <v>40000</v>
          </cell>
        </row>
        <row r="24990">
          <cell r="A24990" t="str">
            <v>L27746</v>
          </cell>
          <cell r="I24990">
            <v>30000000</v>
          </cell>
        </row>
        <row r="24991">
          <cell r="A24991" t="str">
            <v>L27747</v>
          </cell>
          <cell r="I24991">
            <v>107734</v>
          </cell>
        </row>
        <row r="24992">
          <cell r="A24992" t="str">
            <v>L27748</v>
          </cell>
          <cell r="I24992">
            <v>1100000</v>
          </cell>
        </row>
        <row r="24993">
          <cell r="A24993" t="str">
            <v>L27749</v>
          </cell>
          <cell r="I24993">
            <v>200000</v>
          </cell>
        </row>
        <row r="24994">
          <cell r="A24994" t="str">
            <v>L27750</v>
          </cell>
          <cell r="I24994">
            <v>200000</v>
          </cell>
        </row>
        <row r="24995">
          <cell r="A24995" t="str">
            <v>L27751</v>
          </cell>
          <cell r="I24995">
            <v>405000</v>
          </cell>
        </row>
        <row r="24996">
          <cell r="A24996" t="str">
            <v>L27755</v>
          </cell>
          <cell r="I24996">
            <v>317653.5</v>
          </cell>
        </row>
        <row r="24997">
          <cell r="A24997" t="str">
            <v>L27757</v>
          </cell>
          <cell r="I24997">
            <v>250000</v>
          </cell>
        </row>
        <row r="24998">
          <cell r="A24998" t="str">
            <v>L27758</v>
          </cell>
          <cell r="I24998">
            <v>10000</v>
          </cell>
        </row>
        <row r="24999">
          <cell r="A24999" t="str">
            <v>L27760</v>
          </cell>
          <cell r="I24999">
            <v>585000</v>
          </cell>
        </row>
        <row r="25000">
          <cell r="A25000" t="str">
            <v>L27761</v>
          </cell>
          <cell r="I25000">
            <v>322000</v>
          </cell>
        </row>
        <row r="25001">
          <cell r="A25001" t="str">
            <v>L27764</v>
          </cell>
          <cell r="I25001">
            <v>1000000</v>
          </cell>
        </row>
        <row r="25002">
          <cell r="A25002" t="str">
            <v>L27767</v>
          </cell>
          <cell r="I25002">
            <v>260000</v>
          </cell>
        </row>
        <row r="25003">
          <cell r="A25003" t="str">
            <v>L27768</v>
          </cell>
          <cell r="I25003">
            <v>40000</v>
          </cell>
        </row>
        <row r="25004">
          <cell r="A25004" t="str">
            <v>L27770</v>
          </cell>
          <cell r="I25004">
            <v>200000</v>
          </cell>
        </row>
        <row r="25005">
          <cell r="A25005" t="str">
            <v>L27773</v>
          </cell>
          <cell r="I25005">
            <v>21621</v>
          </cell>
        </row>
        <row r="25006">
          <cell r="A25006" t="str">
            <v>L27774</v>
          </cell>
          <cell r="I25006">
            <v>228000</v>
          </cell>
        </row>
        <row r="25007">
          <cell r="A25007" t="str">
            <v>L27775</v>
          </cell>
          <cell r="I25007">
            <v>200000</v>
          </cell>
        </row>
        <row r="25008">
          <cell r="A25008" t="str">
            <v>L27776</v>
          </cell>
          <cell r="I25008">
            <v>300000</v>
          </cell>
        </row>
        <row r="25009">
          <cell r="A25009" t="str">
            <v>L27779</v>
          </cell>
          <cell r="I25009">
            <v>80000</v>
          </cell>
        </row>
        <row r="25010">
          <cell r="A25010" t="str">
            <v>L27780</v>
          </cell>
          <cell r="I25010">
            <v>250000</v>
          </cell>
        </row>
        <row r="25011">
          <cell r="A25011" t="str">
            <v>L27783</v>
          </cell>
          <cell r="I25011">
            <v>50000</v>
          </cell>
        </row>
        <row r="25012">
          <cell r="A25012" t="str">
            <v>L27784</v>
          </cell>
          <cell r="I25012">
            <v>100000</v>
          </cell>
        </row>
        <row r="25013">
          <cell r="A25013" t="str">
            <v>L27785</v>
          </cell>
          <cell r="I25013">
            <v>180000</v>
          </cell>
        </row>
        <row r="25014">
          <cell r="A25014" t="str">
            <v>L27787</v>
          </cell>
          <cell r="I25014">
            <v>350000</v>
          </cell>
        </row>
        <row r="25015">
          <cell r="A25015" t="str">
            <v>L27795</v>
          </cell>
          <cell r="I25015">
            <v>87600</v>
          </cell>
        </row>
        <row r="25016">
          <cell r="A25016" t="str">
            <v>L27796</v>
          </cell>
          <cell r="I25016">
            <v>216671</v>
          </cell>
        </row>
        <row r="25017">
          <cell r="A25017" t="str">
            <v>L27797</v>
          </cell>
          <cell r="I25017">
            <v>4000000</v>
          </cell>
        </row>
        <row r="25018">
          <cell r="A25018" t="str">
            <v>L27798</v>
          </cell>
          <cell r="I25018">
            <v>50000</v>
          </cell>
        </row>
        <row r="25019">
          <cell r="A25019" t="str">
            <v>L27800</v>
          </cell>
          <cell r="I25019">
            <v>230000</v>
          </cell>
        </row>
        <row r="25020">
          <cell r="A25020" t="str">
            <v>L27801</v>
          </cell>
          <cell r="I25020">
            <v>1581094</v>
          </cell>
        </row>
        <row r="25021">
          <cell r="A25021" t="str">
            <v>L27803</v>
          </cell>
          <cell r="I25021">
            <v>2000000</v>
          </cell>
        </row>
        <row r="25022">
          <cell r="A25022" t="str">
            <v>L27805</v>
          </cell>
          <cell r="I25022">
            <v>457355</v>
          </cell>
        </row>
        <row r="25023">
          <cell r="A25023" t="str">
            <v>L27806</v>
          </cell>
          <cell r="I25023">
            <v>2205000</v>
          </cell>
        </row>
        <row r="25024">
          <cell r="A25024" t="str">
            <v>L27807</v>
          </cell>
          <cell r="I25024">
            <v>219603</v>
          </cell>
        </row>
        <row r="25025">
          <cell r="A25025" t="str">
            <v>L27808</v>
          </cell>
          <cell r="I25025">
            <v>300000</v>
          </cell>
        </row>
        <row r="25026">
          <cell r="A25026" t="str">
            <v>L27810</v>
          </cell>
          <cell r="I25026">
            <v>600000</v>
          </cell>
        </row>
        <row r="25027">
          <cell r="A25027" t="str">
            <v>L27811</v>
          </cell>
          <cell r="I25027">
            <v>400000</v>
          </cell>
        </row>
        <row r="25028">
          <cell r="A25028" t="str">
            <v>L27814</v>
          </cell>
          <cell r="I25028">
            <v>100000</v>
          </cell>
        </row>
        <row r="25029">
          <cell r="A25029" t="str">
            <v>L27816</v>
          </cell>
          <cell r="I25029">
            <v>22449</v>
          </cell>
        </row>
        <row r="25030">
          <cell r="A25030" t="str">
            <v>L27821</v>
          </cell>
          <cell r="I25030">
            <v>217673</v>
          </cell>
        </row>
        <row r="25031">
          <cell r="A25031" t="str">
            <v>L27824</v>
          </cell>
          <cell r="I25031">
            <v>225000</v>
          </cell>
        </row>
        <row r="25032">
          <cell r="A25032" t="str">
            <v>L27825</v>
          </cell>
          <cell r="I25032">
            <v>300000</v>
          </cell>
        </row>
        <row r="25033">
          <cell r="A25033" t="str">
            <v>L27826</v>
          </cell>
          <cell r="I25033">
            <v>20000</v>
          </cell>
        </row>
        <row r="25034">
          <cell r="A25034" t="str">
            <v>L27827</v>
          </cell>
          <cell r="I25034">
            <v>60000</v>
          </cell>
        </row>
        <row r="25035">
          <cell r="A25035" t="str">
            <v>L27828</v>
          </cell>
          <cell r="I25035">
            <v>40000</v>
          </cell>
        </row>
        <row r="25036">
          <cell r="A25036" t="str">
            <v>L27829</v>
          </cell>
          <cell r="I25036">
            <v>200000</v>
          </cell>
        </row>
        <row r="25037">
          <cell r="A25037" t="str">
            <v>L27833</v>
          </cell>
          <cell r="I25037">
            <v>293984</v>
          </cell>
        </row>
        <row r="25038">
          <cell r="A25038" t="str">
            <v>L27834</v>
          </cell>
          <cell r="I25038">
            <v>60000000</v>
          </cell>
        </row>
        <row r="25039">
          <cell r="A25039" t="str">
            <v>L27835</v>
          </cell>
          <cell r="I25039">
            <v>2134401</v>
          </cell>
        </row>
        <row r="25040">
          <cell r="A25040" t="str">
            <v>L27839</v>
          </cell>
          <cell r="I25040">
            <v>588000</v>
          </cell>
        </row>
        <row r="25041">
          <cell r="A25041" t="str">
            <v>L27842</v>
          </cell>
          <cell r="I25041">
            <v>360748</v>
          </cell>
        </row>
        <row r="25042">
          <cell r="A25042" t="str">
            <v>L27843</v>
          </cell>
          <cell r="I25042">
            <v>180000</v>
          </cell>
        </row>
        <row r="25043">
          <cell r="A25043" t="str">
            <v>L27845</v>
          </cell>
          <cell r="I25043">
            <v>80000</v>
          </cell>
        </row>
        <row r="25044">
          <cell r="A25044" t="str">
            <v>L27846</v>
          </cell>
          <cell r="I25044">
            <v>1500000</v>
          </cell>
        </row>
        <row r="25045">
          <cell r="A25045" t="str">
            <v>L27847</v>
          </cell>
          <cell r="I25045">
            <v>110000</v>
          </cell>
        </row>
        <row r="25046">
          <cell r="A25046" t="str">
            <v>L27848</v>
          </cell>
          <cell r="I25046">
            <v>321067</v>
          </cell>
        </row>
        <row r="25047">
          <cell r="A25047" t="str">
            <v>L27851</v>
          </cell>
          <cell r="I25047">
            <v>1408020</v>
          </cell>
        </row>
        <row r="25048">
          <cell r="A25048" t="str">
            <v>L27852</v>
          </cell>
          <cell r="I25048">
            <v>122000</v>
          </cell>
        </row>
        <row r="25049">
          <cell r="A25049" t="str">
            <v>L27853</v>
          </cell>
          <cell r="I25049">
            <v>587217</v>
          </cell>
        </row>
        <row r="25050">
          <cell r="A25050" t="str">
            <v>L27855</v>
          </cell>
          <cell r="I25050">
            <v>450000</v>
          </cell>
        </row>
        <row r="25051">
          <cell r="A25051" t="str">
            <v>L27857</v>
          </cell>
          <cell r="I25051">
            <v>100000</v>
          </cell>
        </row>
        <row r="25052">
          <cell r="A25052" t="str">
            <v>L27861</v>
          </cell>
          <cell r="I25052">
            <v>26137</v>
          </cell>
        </row>
        <row r="25053">
          <cell r="A25053" t="str">
            <v>L27864</v>
          </cell>
          <cell r="I25053">
            <v>266330</v>
          </cell>
        </row>
        <row r="25054">
          <cell r="A25054" t="str">
            <v>L27865</v>
          </cell>
          <cell r="I25054">
            <v>50000</v>
          </cell>
        </row>
        <row r="25055">
          <cell r="A25055" t="str">
            <v>L27866</v>
          </cell>
          <cell r="I25055">
            <v>400000</v>
          </cell>
        </row>
        <row r="25056">
          <cell r="A25056" t="str">
            <v>L27868</v>
          </cell>
          <cell r="I25056">
            <v>30000</v>
          </cell>
        </row>
        <row r="25057">
          <cell r="A25057" t="str">
            <v>L27869</v>
          </cell>
          <cell r="I25057">
            <v>2200000</v>
          </cell>
        </row>
        <row r="25058">
          <cell r="A25058" t="str">
            <v>L27871</v>
          </cell>
          <cell r="I25058">
            <v>300000</v>
          </cell>
        </row>
        <row r="25059">
          <cell r="A25059" t="str">
            <v>L27872</v>
          </cell>
          <cell r="I25059">
            <v>70000</v>
          </cell>
        </row>
        <row r="25060">
          <cell r="A25060" t="str">
            <v>L27873</v>
          </cell>
          <cell r="I25060">
            <v>22000</v>
          </cell>
        </row>
        <row r="25061">
          <cell r="A25061" t="str">
            <v>L27874</v>
          </cell>
          <cell r="I25061">
            <v>523200</v>
          </cell>
        </row>
        <row r="25062">
          <cell r="A25062" t="str">
            <v>L27875</v>
          </cell>
          <cell r="I25062">
            <v>12303</v>
          </cell>
        </row>
        <row r="25063">
          <cell r="A25063" t="str">
            <v>L27876</v>
          </cell>
          <cell r="I25063">
            <v>681895</v>
          </cell>
        </row>
        <row r="25064">
          <cell r="A25064" t="str">
            <v>L27877</v>
          </cell>
          <cell r="I25064">
            <v>300000</v>
          </cell>
        </row>
        <row r="25065">
          <cell r="A25065" t="str">
            <v>L27880</v>
          </cell>
          <cell r="I25065">
            <v>600000</v>
          </cell>
        </row>
        <row r="25066">
          <cell r="A25066" t="str">
            <v>L27881</v>
          </cell>
          <cell r="I25066">
            <v>231000</v>
          </cell>
        </row>
        <row r="25067">
          <cell r="A25067" t="str">
            <v>L27883</v>
          </cell>
          <cell r="I25067">
            <v>22506428</v>
          </cell>
        </row>
        <row r="25068">
          <cell r="A25068" t="str">
            <v>L27884</v>
          </cell>
          <cell r="I25068">
            <v>992425</v>
          </cell>
        </row>
        <row r="25069">
          <cell r="A25069" t="str">
            <v>L27887</v>
          </cell>
          <cell r="I25069">
            <v>1500000</v>
          </cell>
        </row>
        <row r="25070">
          <cell r="A25070" t="str">
            <v>L27888</v>
          </cell>
          <cell r="I25070">
            <v>161632</v>
          </cell>
        </row>
        <row r="25071">
          <cell r="A25071" t="str">
            <v>L27892</v>
          </cell>
          <cell r="I25071">
            <v>15000</v>
          </cell>
        </row>
        <row r="25072">
          <cell r="A25072" t="str">
            <v>L27894</v>
          </cell>
          <cell r="I25072">
            <v>215000</v>
          </cell>
        </row>
        <row r="25073">
          <cell r="A25073" t="str">
            <v>L27895</v>
          </cell>
          <cell r="I25073">
            <v>70000</v>
          </cell>
        </row>
        <row r="25074">
          <cell r="A25074" t="str">
            <v>L27896</v>
          </cell>
          <cell r="I25074">
            <v>250000</v>
          </cell>
        </row>
        <row r="25075">
          <cell r="A25075" t="str">
            <v>L27898</v>
          </cell>
          <cell r="I25075">
            <v>50000</v>
          </cell>
        </row>
        <row r="25076">
          <cell r="A25076" t="str">
            <v>L27900</v>
          </cell>
          <cell r="I25076">
            <v>1400000</v>
          </cell>
        </row>
        <row r="25077">
          <cell r="A25077" t="str">
            <v>L27901</v>
          </cell>
          <cell r="I25077">
            <v>250000</v>
          </cell>
        </row>
        <row r="25078">
          <cell r="A25078" t="str">
            <v>L27902</v>
          </cell>
          <cell r="I25078">
            <v>304000</v>
          </cell>
        </row>
        <row r="25079">
          <cell r="A25079" t="str">
            <v>L27903</v>
          </cell>
          <cell r="I25079">
            <v>150000</v>
          </cell>
        </row>
        <row r="25080">
          <cell r="A25080" t="str">
            <v>L27904</v>
          </cell>
          <cell r="I25080">
            <v>15882850</v>
          </cell>
        </row>
        <row r="25081">
          <cell r="A25081" t="str">
            <v>L27905</v>
          </cell>
          <cell r="I25081">
            <v>108000</v>
          </cell>
        </row>
        <row r="25082">
          <cell r="A25082" t="str">
            <v>L27907</v>
          </cell>
          <cell r="I25082">
            <v>151313</v>
          </cell>
        </row>
        <row r="25083">
          <cell r="A25083" t="str">
            <v>L27910</v>
          </cell>
          <cell r="I25083">
            <v>839320</v>
          </cell>
        </row>
        <row r="25084">
          <cell r="A25084" t="str">
            <v>L27911</v>
          </cell>
          <cell r="I25084">
            <v>843475</v>
          </cell>
        </row>
        <row r="25085">
          <cell r="A25085" t="str">
            <v>L27912</v>
          </cell>
          <cell r="I25085">
            <v>100000</v>
          </cell>
        </row>
        <row r="25086">
          <cell r="A25086" t="str">
            <v>L27918</v>
          </cell>
          <cell r="I25086">
            <v>450000</v>
          </cell>
        </row>
        <row r="25087">
          <cell r="A25087" t="str">
            <v>L27919</v>
          </cell>
          <cell r="I25087">
            <v>245917</v>
          </cell>
        </row>
        <row r="25088">
          <cell r="A25088" t="str">
            <v>L27920</v>
          </cell>
          <cell r="I25088">
            <v>913004</v>
          </cell>
        </row>
        <row r="25089">
          <cell r="A25089" t="str">
            <v>L27921</v>
          </cell>
          <cell r="I25089">
            <v>2700000</v>
          </cell>
        </row>
        <row r="25090">
          <cell r="A25090" t="str">
            <v>L27924</v>
          </cell>
          <cell r="I25090">
            <v>147890</v>
          </cell>
        </row>
        <row r="25091">
          <cell r="A25091" t="str">
            <v>L27927</v>
          </cell>
          <cell r="I25091">
            <v>468750</v>
          </cell>
        </row>
        <row r="25092">
          <cell r="A25092" t="str">
            <v>L27933</v>
          </cell>
          <cell r="I25092">
            <v>304427</v>
          </cell>
        </row>
        <row r="25093">
          <cell r="A25093" t="str">
            <v>L27934</v>
          </cell>
          <cell r="I25093">
            <v>60000</v>
          </cell>
        </row>
        <row r="25094">
          <cell r="A25094" t="str">
            <v>L27935</v>
          </cell>
          <cell r="I25094">
            <v>400000</v>
          </cell>
        </row>
        <row r="25095">
          <cell r="A25095" t="str">
            <v>L27936</v>
          </cell>
          <cell r="I25095">
            <v>500000</v>
          </cell>
        </row>
        <row r="25096">
          <cell r="A25096" t="str">
            <v>L27939</v>
          </cell>
          <cell r="I25096">
            <v>300000</v>
          </cell>
        </row>
        <row r="25097">
          <cell r="A25097" t="str">
            <v>L27940</v>
          </cell>
          <cell r="I25097">
            <v>270000</v>
          </cell>
        </row>
        <row r="25098">
          <cell r="A25098" t="str">
            <v>L27941</v>
          </cell>
          <cell r="I25098">
            <v>1072595</v>
          </cell>
        </row>
        <row r="25099">
          <cell r="A25099" t="str">
            <v>L27943</v>
          </cell>
          <cell r="I25099">
            <v>500000</v>
          </cell>
        </row>
        <row r="25100">
          <cell r="A25100" t="str">
            <v>L27944</v>
          </cell>
          <cell r="I25100">
            <v>150500</v>
          </cell>
        </row>
        <row r="25101">
          <cell r="A25101" t="str">
            <v>L27946</v>
          </cell>
          <cell r="I25101">
            <v>390580</v>
          </cell>
        </row>
        <row r="25102">
          <cell r="A25102" t="str">
            <v>L27947</v>
          </cell>
          <cell r="I25102">
            <v>400000</v>
          </cell>
        </row>
        <row r="25103">
          <cell r="A25103" t="str">
            <v>L27948</v>
          </cell>
          <cell r="I25103">
            <v>380000</v>
          </cell>
        </row>
        <row r="25104">
          <cell r="A25104" t="str">
            <v>L27949</v>
          </cell>
          <cell r="I25104">
            <v>140000</v>
          </cell>
        </row>
        <row r="25105">
          <cell r="A25105" t="str">
            <v>L27950</v>
          </cell>
          <cell r="I25105">
            <v>50000</v>
          </cell>
        </row>
        <row r="25106">
          <cell r="A25106" t="str">
            <v>L27951</v>
          </cell>
          <cell r="I25106">
            <v>102941</v>
          </cell>
        </row>
        <row r="25107">
          <cell r="A25107" t="str">
            <v>L27952</v>
          </cell>
          <cell r="I25107">
            <v>512000</v>
          </cell>
        </row>
        <row r="25108">
          <cell r="A25108" t="str">
            <v>L27955</v>
          </cell>
          <cell r="I25108">
            <v>356761</v>
          </cell>
        </row>
        <row r="25109">
          <cell r="A25109" t="str">
            <v>L27956</v>
          </cell>
          <cell r="I25109">
            <v>338071</v>
          </cell>
        </row>
        <row r="25110">
          <cell r="A25110" t="str">
            <v>L27957</v>
          </cell>
          <cell r="I25110">
            <v>150000</v>
          </cell>
        </row>
        <row r="25111">
          <cell r="A25111" t="str">
            <v>L27960</v>
          </cell>
          <cell r="I25111">
            <v>36501</v>
          </cell>
        </row>
        <row r="25112">
          <cell r="A25112" t="str">
            <v>L27963</v>
          </cell>
          <cell r="I25112">
            <v>250770</v>
          </cell>
        </row>
        <row r="25113">
          <cell r="A25113" t="str">
            <v>L27964</v>
          </cell>
          <cell r="I25113">
            <v>25000</v>
          </cell>
        </row>
        <row r="25114">
          <cell r="A25114" t="str">
            <v>L27966</v>
          </cell>
          <cell r="I25114">
            <v>550000</v>
          </cell>
        </row>
        <row r="25115">
          <cell r="A25115" t="str">
            <v>L27967</v>
          </cell>
          <cell r="I25115">
            <v>450000</v>
          </cell>
        </row>
        <row r="25116">
          <cell r="A25116" t="str">
            <v>L27970</v>
          </cell>
          <cell r="I25116">
            <v>178370</v>
          </cell>
        </row>
        <row r="25117">
          <cell r="A25117" t="str">
            <v>L27971</v>
          </cell>
          <cell r="I25117">
            <v>200000</v>
          </cell>
        </row>
        <row r="25118">
          <cell r="A25118" t="str">
            <v>L27974</v>
          </cell>
          <cell r="I25118">
            <v>11500</v>
          </cell>
        </row>
        <row r="25119">
          <cell r="A25119" t="str">
            <v>L27977</v>
          </cell>
          <cell r="I25119">
            <v>40000</v>
          </cell>
        </row>
        <row r="25120">
          <cell r="A25120" t="str">
            <v>L27982</v>
          </cell>
          <cell r="I25120">
            <v>20000</v>
          </cell>
        </row>
        <row r="25121">
          <cell r="A25121" t="str">
            <v>L27983</v>
          </cell>
          <cell r="I25121">
            <v>1200000</v>
          </cell>
        </row>
        <row r="25122">
          <cell r="A25122" t="str">
            <v>L27984</v>
          </cell>
          <cell r="I25122">
            <v>160000</v>
          </cell>
        </row>
        <row r="25123">
          <cell r="A25123" t="str">
            <v>L27985</v>
          </cell>
          <cell r="I25123">
            <v>153000</v>
          </cell>
        </row>
        <row r="25124">
          <cell r="A25124" t="str">
            <v>L27987</v>
          </cell>
          <cell r="I25124">
            <v>100000</v>
          </cell>
        </row>
        <row r="25125">
          <cell r="A25125" t="str">
            <v>L27990</v>
          </cell>
          <cell r="I25125">
            <v>214400</v>
          </cell>
        </row>
        <row r="25126">
          <cell r="A25126" t="str">
            <v>L27991</v>
          </cell>
          <cell r="I25126">
            <v>100000</v>
          </cell>
        </row>
        <row r="25127">
          <cell r="A25127" t="str">
            <v>L27992</v>
          </cell>
          <cell r="I25127">
            <v>255000</v>
          </cell>
        </row>
        <row r="25128">
          <cell r="A25128" t="str">
            <v>L27993</v>
          </cell>
          <cell r="I25128">
            <v>200000</v>
          </cell>
        </row>
        <row r="25129">
          <cell r="A25129" t="str">
            <v>L27994</v>
          </cell>
          <cell r="I25129">
            <v>200000</v>
          </cell>
        </row>
        <row r="25130">
          <cell r="A25130" t="str">
            <v>L27996</v>
          </cell>
          <cell r="I25130">
            <v>50000</v>
          </cell>
        </row>
        <row r="25131">
          <cell r="A25131" t="str">
            <v>L28000</v>
          </cell>
          <cell r="I25131">
            <v>374294</v>
          </cell>
        </row>
        <row r="25132">
          <cell r="A25132" t="str">
            <v>L28002</v>
          </cell>
          <cell r="I25132">
            <v>30000</v>
          </cell>
        </row>
        <row r="25133">
          <cell r="A25133" t="str">
            <v>L28007</v>
          </cell>
          <cell r="I25133">
            <v>174435</v>
          </cell>
        </row>
        <row r="25134">
          <cell r="A25134" t="str">
            <v>L28009</v>
          </cell>
          <cell r="I25134">
            <v>30000</v>
          </cell>
        </row>
        <row r="25135">
          <cell r="A25135" t="str">
            <v>L28012</v>
          </cell>
          <cell r="I25135">
            <v>454000</v>
          </cell>
        </row>
        <row r="25136">
          <cell r="A25136" t="str">
            <v>L28016</v>
          </cell>
          <cell r="I25136">
            <v>150000</v>
          </cell>
        </row>
        <row r="25137">
          <cell r="A25137" t="str">
            <v>L28017</v>
          </cell>
          <cell r="I25137">
            <v>172000</v>
          </cell>
        </row>
        <row r="25138">
          <cell r="A25138" t="str">
            <v>L28018</v>
          </cell>
          <cell r="I25138">
            <v>50091</v>
          </cell>
        </row>
        <row r="25139">
          <cell r="A25139" t="str">
            <v>L28019</v>
          </cell>
          <cell r="I25139">
            <v>90000</v>
          </cell>
        </row>
        <row r="25140">
          <cell r="A25140" t="str">
            <v>L28020</v>
          </cell>
          <cell r="I25140">
            <v>150000</v>
          </cell>
        </row>
        <row r="25141">
          <cell r="A25141" t="str">
            <v>L28021</v>
          </cell>
          <cell r="I25141">
            <v>1530000</v>
          </cell>
        </row>
        <row r="25142">
          <cell r="A25142" t="str">
            <v>L28022</v>
          </cell>
          <cell r="I25142">
            <v>654235</v>
          </cell>
        </row>
        <row r="25143">
          <cell r="A25143" t="str">
            <v>L28024</v>
          </cell>
          <cell r="I25143">
            <v>110000</v>
          </cell>
        </row>
        <row r="25144">
          <cell r="A25144" t="str">
            <v>L28027</v>
          </cell>
          <cell r="I25144">
            <v>790000</v>
          </cell>
        </row>
        <row r="25145">
          <cell r="A25145" t="str">
            <v>L28029</v>
          </cell>
          <cell r="I25145">
            <v>81080</v>
          </cell>
        </row>
        <row r="25146">
          <cell r="A25146" t="str">
            <v>L28030</v>
          </cell>
          <cell r="I25146">
            <v>1100000</v>
          </cell>
        </row>
        <row r="25147">
          <cell r="A25147" t="str">
            <v>L28031</v>
          </cell>
          <cell r="I25147">
            <v>325000</v>
          </cell>
        </row>
        <row r="25148">
          <cell r="A25148" t="str">
            <v>L28032</v>
          </cell>
          <cell r="I25148">
            <v>12500</v>
          </cell>
        </row>
        <row r="25149">
          <cell r="A25149" t="str">
            <v>L28033</v>
          </cell>
          <cell r="I25149">
            <v>120000</v>
          </cell>
        </row>
        <row r="25150">
          <cell r="A25150" t="str">
            <v>L28035</v>
          </cell>
          <cell r="I25150">
            <v>776000</v>
          </cell>
        </row>
        <row r="25151">
          <cell r="A25151" t="str">
            <v>L28038</v>
          </cell>
          <cell r="I25151">
            <v>200000</v>
          </cell>
        </row>
        <row r="25152">
          <cell r="A25152" t="str">
            <v>L28041</v>
          </cell>
          <cell r="I25152">
            <v>154055</v>
          </cell>
        </row>
        <row r="25153">
          <cell r="A25153" t="str">
            <v>L28045</v>
          </cell>
          <cell r="I25153">
            <v>64249</v>
          </cell>
        </row>
        <row r="25154">
          <cell r="A25154" t="str">
            <v>L28046</v>
          </cell>
          <cell r="I25154">
            <v>270000</v>
          </cell>
        </row>
        <row r="25155">
          <cell r="A25155" t="str">
            <v>L28047</v>
          </cell>
          <cell r="I25155">
            <v>231000</v>
          </cell>
        </row>
        <row r="25156">
          <cell r="A25156" t="str">
            <v>L28048</v>
          </cell>
          <cell r="I25156">
            <v>300000</v>
          </cell>
        </row>
        <row r="25157">
          <cell r="A25157" t="str">
            <v>L28050</v>
          </cell>
          <cell r="I25157">
            <v>1700000</v>
          </cell>
        </row>
        <row r="25158">
          <cell r="A25158" t="str">
            <v>L28051</v>
          </cell>
          <cell r="I25158">
            <v>143000</v>
          </cell>
        </row>
        <row r="25159">
          <cell r="A25159" t="str">
            <v>L28052</v>
          </cell>
          <cell r="I25159">
            <v>500000</v>
          </cell>
        </row>
        <row r="25160">
          <cell r="A25160" t="str">
            <v>L28053</v>
          </cell>
          <cell r="I25160">
            <v>476000</v>
          </cell>
        </row>
        <row r="25161">
          <cell r="A25161" t="str">
            <v>L28056</v>
          </cell>
          <cell r="I25161">
            <v>2000000</v>
          </cell>
        </row>
        <row r="25162">
          <cell r="A25162" t="str">
            <v>L28057</v>
          </cell>
          <cell r="I25162">
            <v>280000</v>
          </cell>
        </row>
        <row r="25163">
          <cell r="A25163" t="str">
            <v>L28060</v>
          </cell>
          <cell r="I25163">
            <v>650000</v>
          </cell>
        </row>
        <row r="25164">
          <cell r="A25164" t="str">
            <v>L28061</v>
          </cell>
          <cell r="I25164">
            <v>50000</v>
          </cell>
        </row>
        <row r="25165">
          <cell r="A25165" t="str">
            <v>L28064</v>
          </cell>
          <cell r="I25165">
            <v>171000</v>
          </cell>
        </row>
        <row r="25166">
          <cell r="A25166" t="str">
            <v>L28065</v>
          </cell>
          <cell r="I25166">
            <v>5000000</v>
          </cell>
        </row>
        <row r="25167">
          <cell r="A25167" t="str">
            <v>L28066</v>
          </cell>
          <cell r="I25167">
            <v>60000</v>
          </cell>
        </row>
        <row r="25168">
          <cell r="A25168" t="str">
            <v>L28071</v>
          </cell>
          <cell r="I25168">
            <v>80000</v>
          </cell>
        </row>
        <row r="25169">
          <cell r="A25169" t="str">
            <v>L28072</v>
          </cell>
          <cell r="I25169">
            <v>50000</v>
          </cell>
        </row>
        <row r="25170">
          <cell r="A25170" t="str">
            <v>L28074</v>
          </cell>
          <cell r="I25170">
            <v>107028</v>
          </cell>
        </row>
        <row r="25171">
          <cell r="A25171" t="str">
            <v>L28075</v>
          </cell>
          <cell r="I25171">
            <v>18830</v>
          </cell>
        </row>
        <row r="25172">
          <cell r="A25172" t="str">
            <v>L28076</v>
          </cell>
          <cell r="I25172">
            <v>200000</v>
          </cell>
        </row>
        <row r="25173">
          <cell r="A25173" t="str">
            <v>L28078</v>
          </cell>
          <cell r="I25173">
            <v>80000</v>
          </cell>
        </row>
        <row r="25174">
          <cell r="A25174" t="str">
            <v>L28082</v>
          </cell>
          <cell r="I25174">
            <v>1050000</v>
          </cell>
        </row>
        <row r="25175">
          <cell r="A25175" t="str">
            <v>L28085</v>
          </cell>
          <cell r="I25175">
            <v>578337</v>
          </cell>
        </row>
        <row r="25176">
          <cell r="A25176" t="str">
            <v>L28086</v>
          </cell>
          <cell r="I25176">
            <v>330000</v>
          </cell>
        </row>
        <row r="25177">
          <cell r="A25177" t="str">
            <v>L28087</v>
          </cell>
          <cell r="I25177">
            <v>449450</v>
          </cell>
        </row>
        <row r="25178">
          <cell r="A25178" t="str">
            <v>L28088</v>
          </cell>
          <cell r="I25178">
            <v>50000</v>
          </cell>
        </row>
        <row r="25179">
          <cell r="A25179" t="str">
            <v>L28089</v>
          </cell>
          <cell r="I25179">
            <v>50000</v>
          </cell>
        </row>
        <row r="25180">
          <cell r="A25180" t="str">
            <v>L28090</v>
          </cell>
          <cell r="I25180">
            <v>5000000</v>
          </cell>
        </row>
        <row r="25181">
          <cell r="A25181" t="str">
            <v>L28092</v>
          </cell>
          <cell r="I25181">
            <v>1204498</v>
          </cell>
        </row>
        <row r="25182">
          <cell r="A25182" t="str">
            <v>L28093</v>
          </cell>
          <cell r="I25182">
            <v>550000</v>
          </cell>
        </row>
        <row r="25183">
          <cell r="A25183" t="str">
            <v>L28095</v>
          </cell>
          <cell r="I25183">
            <v>540000</v>
          </cell>
        </row>
        <row r="25184">
          <cell r="A25184" t="str">
            <v>L28096</v>
          </cell>
          <cell r="I25184">
            <v>90000</v>
          </cell>
        </row>
        <row r="25185">
          <cell r="A25185" t="str">
            <v>L28097</v>
          </cell>
          <cell r="I25185">
            <v>100000</v>
          </cell>
        </row>
        <row r="25186">
          <cell r="A25186" t="str">
            <v>L28098</v>
          </cell>
          <cell r="I25186">
            <v>30000</v>
          </cell>
        </row>
        <row r="25187">
          <cell r="A25187" t="str">
            <v>L28102</v>
          </cell>
          <cell r="I25187">
            <v>201863</v>
          </cell>
        </row>
        <row r="25188">
          <cell r="A25188" t="str">
            <v>L28103</v>
          </cell>
          <cell r="I25188">
            <v>200000</v>
          </cell>
        </row>
        <row r="25189">
          <cell r="A25189" t="str">
            <v>L28105</v>
          </cell>
          <cell r="I25189">
            <v>200000</v>
          </cell>
        </row>
        <row r="25190">
          <cell r="A25190" t="str">
            <v>L28106</v>
          </cell>
          <cell r="I25190">
            <v>20000</v>
          </cell>
        </row>
        <row r="25191">
          <cell r="A25191" t="str">
            <v>L28107</v>
          </cell>
          <cell r="I25191">
            <v>231295</v>
          </cell>
        </row>
        <row r="25192">
          <cell r="A25192" t="str">
            <v>L28108</v>
          </cell>
          <cell r="I25192">
            <v>15000</v>
          </cell>
        </row>
        <row r="25193">
          <cell r="A25193" t="str">
            <v>L28110</v>
          </cell>
          <cell r="I25193">
            <v>100000</v>
          </cell>
        </row>
        <row r="25194">
          <cell r="A25194" t="str">
            <v>L28111</v>
          </cell>
          <cell r="I25194">
            <v>250000</v>
          </cell>
        </row>
        <row r="25195">
          <cell r="A25195" t="str">
            <v>L28112</v>
          </cell>
          <cell r="I25195">
            <v>70000</v>
          </cell>
        </row>
        <row r="25196">
          <cell r="A25196" t="str">
            <v>L28114</v>
          </cell>
          <cell r="I25196">
            <v>100000</v>
          </cell>
        </row>
        <row r="25197">
          <cell r="A25197" t="str">
            <v>L28117</v>
          </cell>
          <cell r="I25197">
            <v>40000</v>
          </cell>
        </row>
        <row r="25198">
          <cell r="A25198" t="str">
            <v>L28118</v>
          </cell>
          <cell r="I25198">
            <v>40000</v>
          </cell>
        </row>
        <row r="25199">
          <cell r="A25199" t="str">
            <v>L28119</v>
          </cell>
          <cell r="I25199">
            <v>120000</v>
          </cell>
        </row>
        <row r="25200">
          <cell r="A25200" t="str">
            <v>L28121</v>
          </cell>
          <cell r="I25200">
            <v>177000</v>
          </cell>
        </row>
        <row r="25201">
          <cell r="A25201" t="str">
            <v>L28123</v>
          </cell>
          <cell r="I25201">
            <v>79752</v>
          </cell>
        </row>
        <row r="25202">
          <cell r="A25202" t="str">
            <v>L28127</v>
          </cell>
          <cell r="I25202">
            <v>200000</v>
          </cell>
        </row>
        <row r="25203">
          <cell r="A25203" t="str">
            <v>L28130</v>
          </cell>
          <cell r="I25203">
            <v>350000</v>
          </cell>
        </row>
        <row r="25204">
          <cell r="A25204" t="str">
            <v>L28133</v>
          </cell>
          <cell r="I25204">
            <v>273408</v>
          </cell>
        </row>
        <row r="25205">
          <cell r="A25205" t="str">
            <v>L28136</v>
          </cell>
          <cell r="I25205">
            <v>129731</v>
          </cell>
        </row>
        <row r="25206">
          <cell r="A25206" t="str">
            <v>L28137</v>
          </cell>
          <cell r="I25206">
            <v>45000</v>
          </cell>
        </row>
        <row r="25207">
          <cell r="A25207" t="str">
            <v>L28139</v>
          </cell>
          <cell r="I25207">
            <v>50000</v>
          </cell>
        </row>
        <row r="25208">
          <cell r="A25208" t="str">
            <v>L28142</v>
          </cell>
          <cell r="I25208">
            <v>2000000</v>
          </cell>
        </row>
        <row r="25209">
          <cell r="A25209" t="str">
            <v>L28143</v>
          </cell>
          <cell r="I25209">
            <v>160000</v>
          </cell>
        </row>
        <row r="25210">
          <cell r="A25210" t="str">
            <v>L28147</v>
          </cell>
          <cell r="I25210">
            <v>6412267</v>
          </cell>
        </row>
        <row r="25211">
          <cell r="A25211" t="str">
            <v>L28149</v>
          </cell>
          <cell r="I25211">
            <v>737651</v>
          </cell>
        </row>
        <row r="25212">
          <cell r="A25212" t="str">
            <v>L28153</v>
          </cell>
          <cell r="I25212">
            <v>600000</v>
          </cell>
        </row>
        <row r="25213">
          <cell r="A25213" t="str">
            <v>L28156</v>
          </cell>
          <cell r="I25213">
            <v>2000000</v>
          </cell>
        </row>
        <row r="25214">
          <cell r="A25214" t="str">
            <v>L28157</v>
          </cell>
          <cell r="I25214">
            <v>3000000</v>
          </cell>
        </row>
        <row r="25215">
          <cell r="A25215" t="str">
            <v>L28161</v>
          </cell>
          <cell r="I25215">
            <v>348000</v>
          </cell>
        </row>
        <row r="25216">
          <cell r="A25216" t="str">
            <v>L28162</v>
          </cell>
          <cell r="I25216">
            <v>600000</v>
          </cell>
        </row>
        <row r="25217">
          <cell r="A25217" t="str">
            <v>L28163</v>
          </cell>
          <cell r="I25217">
            <v>50000</v>
          </cell>
        </row>
        <row r="25218">
          <cell r="A25218" t="str">
            <v>L28164</v>
          </cell>
          <cell r="I25218">
            <v>1500000</v>
          </cell>
        </row>
        <row r="25219">
          <cell r="A25219" t="str">
            <v>L28165</v>
          </cell>
          <cell r="I25219">
            <v>324325</v>
          </cell>
        </row>
        <row r="25220">
          <cell r="A25220" t="str">
            <v>L28166</v>
          </cell>
          <cell r="I25220">
            <v>100000</v>
          </cell>
        </row>
        <row r="25221">
          <cell r="A25221" t="str">
            <v>L28170</v>
          </cell>
          <cell r="I25221">
            <v>962737</v>
          </cell>
        </row>
        <row r="25222">
          <cell r="A25222" t="str">
            <v>L28171</v>
          </cell>
          <cell r="I25222">
            <v>80000</v>
          </cell>
        </row>
        <row r="25223">
          <cell r="A25223" t="str">
            <v>L28172</v>
          </cell>
          <cell r="I25223">
            <v>88000</v>
          </cell>
        </row>
        <row r="25224">
          <cell r="A25224" t="str">
            <v>L28173</v>
          </cell>
          <cell r="I25224">
            <v>2000000</v>
          </cell>
        </row>
        <row r="25225">
          <cell r="A25225" t="str">
            <v>L28175</v>
          </cell>
          <cell r="I25225">
            <v>128271</v>
          </cell>
        </row>
        <row r="25226">
          <cell r="A25226" t="str">
            <v>L28176</v>
          </cell>
          <cell r="I25226">
            <v>180000</v>
          </cell>
        </row>
        <row r="25227">
          <cell r="A25227" t="str">
            <v>L28177</v>
          </cell>
          <cell r="I25227">
            <v>214400</v>
          </cell>
        </row>
        <row r="25228">
          <cell r="A25228" t="str">
            <v>L28178</v>
          </cell>
          <cell r="I25228">
            <v>335135</v>
          </cell>
        </row>
        <row r="25229">
          <cell r="A25229" t="str">
            <v>L28179</v>
          </cell>
          <cell r="I25229">
            <v>70000</v>
          </cell>
        </row>
        <row r="25230">
          <cell r="A25230" t="str">
            <v>L28181</v>
          </cell>
          <cell r="I25230">
            <v>200000</v>
          </cell>
        </row>
        <row r="25231">
          <cell r="A25231" t="str">
            <v>L28183</v>
          </cell>
          <cell r="I25231">
            <v>20850</v>
          </cell>
        </row>
        <row r="25232">
          <cell r="A25232" t="str">
            <v>L28184</v>
          </cell>
          <cell r="I25232">
            <v>100000</v>
          </cell>
        </row>
        <row r="25233">
          <cell r="A25233" t="str">
            <v>L28185</v>
          </cell>
          <cell r="I25233">
            <v>24812350</v>
          </cell>
        </row>
        <row r="25234">
          <cell r="A25234" t="str">
            <v>L28188</v>
          </cell>
          <cell r="I25234">
            <v>20000</v>
          </cell>
        </row>
        <row r="25235">
          <cell r="A25235" t="str">
            <v>L28189</v>
          </cell>
          <cell r="I25235">
            <v>363345</v>
          </cell>
        </row>
        <row r="25236">
          <cell r="A25236" t="str">
            <v>L28192</v>
          </cell>
          <cell r="I25236">
            <v>30000</v>
          </cell>
        </row>
        <row r="25237">
          <cell r="A25237" t="str">
            <v>L28195</v>
          </cell>
          <cell r="I25237">
            <v>800000</v>
          </cell>
        </row>
        <row r="25238">
          <cell r="A25238" t="str">
            <v>L28197</v>
          </cell>
          <cell r="I25238">
            <v>500000</v>
          </cell>
        </row>
        <row r="25239">
          <cell r="A25239" t="str">
            <v>L28198</v>
          </cell>
          <cell r="I25239">
            <v>30000</v>
          </cell>
        </row>
        <row r="25240">
          <cell r="A25240" t="str">
            <v>L28199</v>
          </cell>
          <cell r="I25240">
            <v>40000</v>
          </cell>
        </row>
        <row r="25241">
          <cell r="A25241" t="str">
            <v>L28200</v>
          </cell>
          <cell r="I25241">
            <v>450000</v>
          </cell>
        </row>
        <row r="25242">
          <cell r="A25242" t="str">
            <v>L28201</v>
          </cell>
          <cell r="I25242">
            <v>150000</v>
          </cell>
        </row>
        <row r="25243">
          <cell r="A25243" t="str">
            <v>L28202</v>
          </cell>
          <cell r="I25243">
            <v>575000</v>
          </cell>
        </row>
        <row r="25244">
          <cell r="A25244" t="str">
            <v>L28204</v>
          </cell>
          <cell r="I25244">
            <v>200000</v>
          </cell>
        </row>
        <row r="25245">
          <cell r="A25245" t="str">
            <v>L28206</v>
          </cell>
          <cell r="I25245">
            <v>16001067</v>
          </cell>
        </row>
        <row r="25246">
          <cell r="A25246" t="str">
            <v>L28207</v>
          </cell>
          <cell r="I25246">
            <v>84535.75</v>
          </cell>
        </row>
        <row r="25247">
          <cell r="A25247" t="str">
            <v>L28208</v>
          </cell>
          <cell r="I25247">
            <v>270000</v>
          </cell>
        </row>
        <row r="25248">
          <cell r="A25248" t="str">
            <v>L28209</v>
          </cell>
          <cell r="I25248">
            <v>440000</v>
          </cell>
        </row>
        <row r="25249">
          <cell r="A25249" t="str">
            <v>L28210</v>
          </cell>
          <cell r="I25249">
            <v>60000</v>
          </cell>
        </row>
        <row r="25250">
          <cell r="A25250" t="str">
            <v>L28211</v>
          </cell>
          <cell r="I25250">
            <v>40000</v>
          </cell>
        </row>
        <row r="25251">
          <cell r="A25251" t="str">
            <v>L28212</v>
          </cell>
          <cell r="I25251">
            <v>346500</v>
          </cell>
        </row>
        <row r="25252">
          <cell r="A25252" t="str">
            <v>L28213</v>
          </cell>
          <cell r="I25252">
            <v>50000000</v>
          </cell>
        </row>
        <row r="25253">
          <cell r="A25253" t="str">
            <v>L28214</v>
          </cell>
          <cell r="I25253">
            <v>500000</v>
          </cell>
        </row>
        <row r="25254">
          <cell r="A25254" t="str">
            <v>L28216</v>
          </cell>
          <cell r="I25254">
            <v>1800000</v>
          </cell>
        </row>
        <row r="25255">
          <cell r="A25255" t="str">
            <v>L28217</v>
          </cell>
          <cell r="I25255">
            <v>35000</v>
          </cell>
        </row>
        <row r="25256">
          <cell r="A25256" t="str">
            <v>L28218</v>
          </cell>
          <cell r="I25256">
            <v>500000</v>
          </cell>
        </row>
        <row r="25257">
          <cell r="A25257" t="str">
            <v>L28221</v>
          </cell>
          <cell r="I25257">
            <v>276500</v>
          </cell>
        </row>
        <row r="25258">
          <cell r="A25258" t="str">
            <v>L28223</v>
          </cell>
          <cell r="I25258">
            <v>100000</v>
          </cell>
        </row>
        <row r="25259">
          <cell r="A25259" t="str">
            <v>L28224</v>
          </cell>
          <cell r="I25259">
            <v>20000</v>
          </cell>
        </row>
        <row r="25260">
          <cell r="A25260" t="str">
            <v>L28226</v>
          </cell>
          <cell r="I25260">
            <v>174000</v>
          </cell>
        </row>
        <row r="25261">
          <cell r="A25261" t="str">
            <v>L28228</v>
          </cell>
          <cell r="I25261">
            <v>100000</v>
          </cell>
        </row>
        <row r="25262">
          <cell r="A25262" t="str">
            <v>L28231</v>
          </cell>
          <cell r="I25262">
            <v>50000</v>
          </cell>
        </row>
        <row r="25263">
          <cell r="A25263" t="str">
            <v>L28232</v>
          </cell>
          <cell r="I25263">
            <v>1648000</v>
          </cell>
        </row>
        <row r="25264">
          <cell r="A25264" t="str">
            <v>L28242</v>
          </cell>
          <cell r="I25264">
            <v>200000</v>
          </cell>
        </row>
        <row r="25265">
          <cell r="A25265" t="str">
            <v>L28243</v>
          </cell>
          <cell r="I25265">
            <v>300000</v>
          </cell>
        </row>
        <row r="25266">
          <cell r="A25266" t="str">
            <v>L28244</v>
          </cell>
          <cell r="I25266">
            <v>150000</v>
          </cell>
        </row>
        <row r="25267">
          <cell r="A25267" t="str">
            <v>L28245</v>
          </cell>
          <cell r="I25267">
            <v>40000</v>
          </cell>
        </row>
        <row r="25268">
          <cell r="A25268" t="str">
            <v>L28246</v>
          </cell>
          <cell r="I25268">
            <v>172000</v>
          </cell>
        </row>
        <row r="25269">
          <cell r="A25269" t="str">
            <v>L28248</v>
          </cell>
          <cell r="I25269">
            <v>100000</v>
          </cell>
        </row>
        <row r="25270">
          <cell r="A25270" t="str">
            <v>L28249</v>
          </cell>
          <cell r="I25270">
            <v>150000</v>
          </cell>
        </row>
        <row r="25271">
          <cell r="A25271" t="str">
            <v>L28250</v>
          </cell>
          <cell r="I25271">
            <v>419350</v>
          </cell>
        </row>
        <row r="25272">
          <cell r="A25272" t="str">
            <v>L28251</v>
          </cell>
          <cell r="I25272">
            <v>15000</v>
          </cell>
        </row>
        <row r="25273">
          <cell r="A25273" t="str">
            <v>L28252</v>
          </cell>
          <cell r="I25273">
            <v>713591</v>
          </cell>
        </row>
        <row r="25274">
          <cell r="A25274" t="str">
            <v>L28253</v>
          </cell>
          <cell r="I25274">
            <v>105000</v>
          </cell>
        </row>
        <row r="25275">
          <cell r="A25275" t="str">
            <v>L28254</v>
          </cell>
          <cell r="I25275">
            <v>334998</v>
          </cell>
        </row>
        <row r="25276">
          <cell r="A25276" t="str">
            <v>L28256</v>
          </cell>
          <cell r="I25276">
            <v>55000</v>
          </cell>
        </row>
        <row r="25277">
          <cell r="A25277" t="str">
            <v>L28257</v>
          </cell>
          <cell r="I25277">
            <v>35000</v>
          </cell>
        </row>
        <row r="25278">
          <cell r="A25278" t="str">
            <v>L28260</v>
          </cell>
          <cell r="I25278">
            <v>24053</v>
          </cell>
        </row>
        <row r="25279">
          <cell r="A25279" t="str">
            <v>L28261</v>
          </cell>
          <cell r="I25279">
            <v>2200000</v>
          </cell>
        </row>
        <row r="25280">
          <cell r="A25280" t="str">
            <v>L28262</v>
          </cell>
          <cell r="I25280">
            <v>165000</v>
          </cell>
        </row>
        <row r="25281">
          <cell r="A25281" t="str">
            <v>L28268</v>
          </cell>
          <cell r="I25281">
            <v>120266</v>
          </cell>
        </row>
        <row r="25282">
          <cell r="A25282" t="str">
            <v>L28270</v>
          </cell>
          <cell r="I25282">
            <v>34757</v>
          </cell>
        </row>
        <row r="25283">
          <cell r="A25283" t="str">
            <v>L28271</v>
          </cell>
          <cell r="I25283">
            <v>486491</v>
          </cell>
        </row>
        <row r="25284">
          <cell r="A25284" t="str">
            <v>L28272</v>
          </cell>
          <cell r="I25284">
            <v>233516</v>
          </cell>
        </row>
        <row r="25285">
          <cell r="A25285" t="str">
            <v>L28273</v>
          </cell>
          <cell r="I25285">
            <v>200000</v>
          </cell>
        </row>
        <row r="25286">
          <cell r="A25286" t="str">
            <v>L28274</v>
          </cell>
          <cell r="I25286">
            <v>350000</v>
          </cell>
        </row>
        <row r="25287">
          <cell r="A25287" t="str">
            <v>L28276</v>
          </cell>
          <cell r="I25287">
            <v>250000</v>
          </cell>
        </row>
        <row r="25288">
          <cell r="A25288" t="str">
            <v>L28278</v>
          </cell>
          <cell r="I25288">
            <v>30000</v>
          </cell>
        </row>
        <row r="25289">
          <cell r="A25289" t="str">
            <v>L28280</v>
          </cell>
          <cell r="I25289">
            <v>100000</v>
          </cell>
        </row>
        <row r="25290">
          <cell r="A25290" t="str">
            <v>L28281</v>
          </cell>
          <cell r="I25290">
            <v>300000</v>
          </cell>
        </row>
        <row r="25291">
          <cell r="A25291" t="str">
            <v>L28284</v>
          </cell>
          <cell r="I25291">
            <v>60000</v>
          </cell>
        </row>
        <row r="25292">
          <cell r="A25292" t="str">
            <v>L28288</v>
          </cell>
          <cell r="I25292">
            <v>100000</v>
          </cell>
        </row>
        <row r="25293">
          <cell r="A25293" t="str">
            <v>L28289</v>
          </cell>
          <cell r="I25293">
            <v>702000</v>
          </cell>
        </row>
        <row r="25294">
          <cell r="A25294" t="str">
            <v>L28291</v>
          </cell>
          <cell r="I25294">
            <v>25000</v>
          </cell>
        </row>
        <row r="25295">
          <cell r="A25295" t="str">
            <v>L28292</v>
          </cell>
          <cell r="I25295">
            <v>150000</v>
          </cell>
        </row>
        <row r="25296">
          <cell r="A25296" t="str">
            <v>L28296</v>
          </cell>
          <cell r="I25296">
            <v>30000000</v>
          </cell>
        </row>
        <row r="25297">
          <cell r="A25297" t="str">
            <v>L28297</v>
          </cell>
          <cell r="I25297">
            <v>30000</v>
          </cell>
        </row>
        <row r="25298">
          <cell r="A25298" t="str">
            <v>L28298</v>
          </cell>
          <cell r="I25298">
            <v>593193</v>
          </cell>
        </row>
        <row r="25299">
          <cell r="A25299" t="str">
            <v>L28301</v>
          </cell>
          <cell r="I25299">
            <v>734857</v>
          </cell>
        </row>
        <row r="25300">
          <cell r="A25300" t="str">
            <v>L28302</v>
          </cell>
          <cell r="I25300">
            <v>324000</v>
          </cell>
        </row>
        <row r="25301">
          <cell r="A25301" t="str">
            <v>L28303</v>
          </cell>
          <cell r="I25301">
            <v>45000</v>
          </cell>
        </row>
        <row r="25302">
          <cell r="A25302" t="str">
            <v>L28304</v>
          </cell>
          <cell r="I25302">
            <v>324000</v>
          </cell>
        </row>
        <row r="25303">
          <cell r="A25303" t="str">
            <v>L28305</v>
          </cell>
          <cell r="I25303">
            <v>200000</v>
          </cell>
        </row>
        <row r="25304">
          <cell r="A25304" t="str">
            <v>L28308</v>
          </cell>
          <cell r="I25304">
            <v>700000</v>
          </cell>
        </row>
        <row r="25305">
          <cell r="A25305" t="str">
            <v>L28309</v>
          </cell>
          <cell r="I25305">
            <v>135106</v>
          </cell>
        </row>
        <row r="25306">
          <cell r="A25306" t="str">
            <v>L28314</v>
          </cell>
          <cell r="I25306">
            <v>60000</v>
          </cell>
        </row>
        <row r="25307">
          <cell r="A25307" t="str">
            <v>L28315</v>
          </cell>
          <cell r="I25307">
            <v>732259</v>
          </cell>
        </row>
        <row r="25308">
          <cell r="A25308" t="str">
            <v>L28317</v>
          </cell>
          <cell r="I25308">
            <v>548359</v>
          </cell>
        </row>
        <row r="25309">
          <cell r="A25309" t="str">
            <v>L28318</v>
          </cell>
          <cell r="I25309">
            <v>150000</v>
          </cell>
        </row>
        <row r="25310">
          <cell r="A25310" t="str">
            <v>L28321</v>
          </cell>
          <cell r="I25310">
            <v>195961</v>
          </cell>
        </row>
        <row r="25311">
          <cell r="A25311" t="str">
            <v>L28324</v>
          </cell>
          <cell r="I25311">
            <v>32846</v>
          </cell>
        </row>
        <row r="25312">
          <cell r="A25312" t="str">
            <v>L28325</v>
          </cell>
          <cell r="I25312">
            <v>180000</v>
          </cell>
        </row>
        <row r="25313">
          <cell r="A25313" t="str">
            <v>L28326</v>
          </cell>
          <cell r="I25313">
            <v>265730</v>
          </cell>
        </row>
        <row r="25314">
          <cell r="A25314" t="str">
            <v>L28327</v>
          </cell>
          <cell r="I25314">
            <v>50000</v>
          </cell>
        </row>
        <row r="25315">
          <cell r="A25315" t="str">
            <v>L28328</v>
          </cell>
          <cell r="I25315">
            <v>150000</v>
          </cell>
        </row>
        <row r="25316">
          <cell r="A25316" t="str">
            <v>L28330</v>
          </cell>
          <cell r="I25316">
            <v>42094</v>
          </cell>
        </row>
        <row r="25317">
          <cell r="A25317" t="str">
            <v>L28333</v>
          </cell>
          <cell r="I25317">
            <v>30000</v>
          </cell>
        </row>
        <row r="25318">
          <cell r="A25318" t="str">
            <v>L28334</v>
          </cell>
          <cell r="I25318">
            <v>50000</v>
          </cell>
        </row>
        <row r="25319">
          <cell r="A25319" t="str">
            <v>L28336</v>
          </cell>
          <cell r="I25319">
            <v>50000</v>
          </cell>
        </row>
        <row r="25320">
          <cell r="A25320" t="str">
            <v>L28337</v>
          </cell>
          <cell r="I25320">
            <v>350000</v>
          </cell>
        </row>
        <row r="25321">
          <cell r="A25321" t="str">
            <v>L28338</v>
          </cell>
          <cell r="I25321">
            <v>30000000</v>
          </cell>
        </row>
        <row r="25322">
          <cell r="A25322" t="str">
            <v>L28340</v>
          </cell>
          <cell r="I25322">
            <v>70000</v>
          </cell>
        </row>
        <row r="25323">
          <cell r="A25323" t="str">
            <v>L28343</v>
          </cell>
          <cell r="I25323">
            <v>40000</v>
          </cell>
        </row>
        <row r="25324">
          <cell r="A25324" t="str">
            <v>L28345</v>
          </cell>
          <cell r="I25324">
            <v>500000</v>
          </cell>
        </row>
        <row r="25325">
          <cell r="A25325" t="str">
            <v>L28346</v>
          </cell>
          <cell r="I25325">
            <v>2000000</v>
          </cell>
        </row>
        <row r="25326">
          <cell r="A25326" t="str">
            <v>L28347</v>
          </cell>
          <cell r="I25326">
            <v>400000</v>
          </cell>
        </row>
        <row r="25327">
          <cell r="A25327" t="str">
            <v>L28348</v>
          </cell>
          <cell r="I25327">
            <v>70000</v>
          </cell>
        </row>
        <row r="25328">
          <cell r="A25328" t="str">
            <v>L28349</v>
          </cell>
          <cell r="I25328">
            <v>120000</v>
          </cell>
        </row>
        <row r="25329">
          <cell r="A25329" t="str">
            <v>L28351</v>
          </cell>
          <cell r="I25329">
            <v>215000</v>
          </cell>
        </row>
        <row r="25330">
          <cell r="A25330" t="str">
            <v>L28352</v>
          </cell>
          <cell r="I25330">
            <v>87569</v>
          </cell>
        </row>
        <row r="25331">
          <cell r="A25331" t="str">
            <v>L28354</v>
          </cell>
          <cell r="I25331">
            <v>746362</v>
          </cell>
        </row>
        <row r="25332">
          <cell r="A25332" t="str">
            <v>L28361</v>
          </cell>
          <cell r="I25332">
            <v>450000</v>
          </cell>
        </row>
        <row r="25333">
          <cell r="A25333" t="str">
            <v>L28363</v>
          </cell>
          <cell r="I25333">
            <v>657996</v>
          </cell>
        </row>
        <row r="25334">
          <cell r="A25334" t="str">
            <v>L28364</v>
          </cell>
          <cell r="I25334">
            <v>65000</v>
          </cell>
        </row>
        <row r="25335">
          <cell r="A25335" t="str">
            <v>L28365</v>
          </cell>
          <cell r="I25335">
            <v>60000</v>
          </cell>
        </row>
        <row r="25336">
          <cell r="A25336" t="str">
            <v>L28368</v>
          </cell>
          <cell r="I25336">
            <v>1500000</v>
          </cell>
        </row>
        <row r="25337">
          <cell r="A25337" t="str">
            <v>L28371</v>
          </cell>
          <cell r="I25337">
            <v>500000</v>
          </cell>
        </row>
        <row r="25338">
          <cell r="A25338" t="str">
            <v>L28372</v>
          </cell>
          <cell r="I25338">
            <v>200000</v>
          </cell>
        </row>
        <row r="25339">
          <cell r="A25339" t="str">
            <v>L28373</v>
          </cell>
          <cell r="I25339">
            <v>235822</v>
          </cell>
        </row>
        <row r="25340">
          <cell r="A25340" t="str">
            <v>L28374</v>
          </cell>
          <cell r="I25340">
            <v>20000</v>
          </cell>
        </row>
        <row r="25341">
          <cell r="A25341" t="str">
            <v>L28375</v>
          </cell>
          <cell r="I25341">
            <v>925000</v>
          </cell>
        </row>
        <row r="25342">
          <cell r="A25342" t="str">
            <v>L28377</v>
          </cell>
          <cell r="I25342">
            <v>20000</v>
          </cell>
        </row>
        <row r="25343">
          <cell r="A25343" t="str">
            <v>L28378</v>
          </cell>
          <cell r="I25343">
            <v>20000</v>
          </cell>
        </row>
        <row r="25344">
          <cell r="A25344" t="str">
            <v>L28379</v>
          </cell>
          <cell r="I25344">
            <v>200000</v>
          </cell>
        </row>
        <row r="25345">
          <cell r="A25345" t="str">
            <v>L28380</v>
          </cell>
          <cell r="I25345">
            <v>35000</v>
          </cell>
        </row>
        <row r="25346">
          <cell r="A25346" t="str">
            <v>L28381</v>
          </cell>
          <cell r="I25346">
            <v>650000</v>
          </cell>
        </row>
        <row r="25347">
          <cell r="A25347" t="str">
            <v>L28382</v>
          </cell>
          <cell r="I25347">
            <v>30000</v>
          </cell>
        </row>
        <row r="25348">
          <cell r="A25348" t="str">
            <v>L28384</v>
          </cell>
          <cell r="I25348">
            <v>5000000</v>
          </cell>
        </row>
        <row r="25349">
          <cell r="A25349" t="str">
            <v>L28389</v>
          </cell>
          <cell r="I25349">
            <v>60000</v>
          </cell>
        </row>
        <row r="25350">
          <cell r="A25350" t="str">
            <v>L28390</v>
          </cell>
          <cell r="I25350">
            <v>600000</v>
          </cell>
        </row>
        <row r="25351">
          <cell r="A25351" t="str">
            <v>L28393</v>
          </cell>
          <cell r="I25351">
            <v>429038</v>
          </cell>
        </row>
        <row r="25352">
          <cell r="A25352" t="str">
            <v>L28394</v>
          </cell>
          <cell r="I25352">
            <v>838925</v>
          </cell>
        </row>
        <row r="25353">
          <cell r="A25353" t="str">
            <v>L28395</v>
          </cell>
          <cell r="I25353">
            <v>468370</v>
          </cell>
        </row>
        <row r="25354">
          <cell r="A25354" t="str">
            <v>L28397</v>
          </cell>
          <cell r="I25354">
            <v>500000</v>
          </cell>
        </row>
        <row r="25355">
          <cell r="A25355" t="str">
            <v>L28398</v>
          </cell>
          <cell r="I25355">
            <v>55586</v>
          </cell>
        </row>
        <row r="25356">
          <cell r="A25356" t="str">
            <v>L28399</v>
          </cell>
          <cell r="I25356">
            <v>84520</v>
          </cell>
        </row>
        <row r="25357">
          <cell r="A25357" t="str">
            <v>L28400</v>
          </cell>
          <cell r="I25357">
            <v>7200000</v>
          </cell>
        </row>
        <row r="25358">
          <cell r="A25358" t="str">
            <v>L28401</v>
          </cell>
          <cell r="I25358">
            <v>556600</v>
          </cell>
        </row>
        <row r="25359">
          <cell r="A25359" t="str">
            <v>L28403</v>
          </cell>
          <cell r="I25359">
            <v>150000</v>
          </cell>
        </row>
        <row r="25360">
          <cell r="A25360" t="str">
            <v>L28404</v>
          </cell>
          <cell r="I25360">
            <v>65000</v>
          </cell>
        </row>
        <row r="25361">
          <cell r="A25361" t="str">
            <v>L28407</v>
          </cell>
          <cell r="I25361">
            <v>108000</v>
          </cell>
        </row>
        <row r="25362">
          <cell r="A25362" t="str">
            <v>L28409</v>
          </cell>
          <cell r="I25362">
            <v>107999</v>
          </cell>
        </row>
        <row r="25363">
          <cell r="A25363" t="str">
            <v>L28410</v>
          </cell>
          <cell r="I25363">
            <v>80000</v>
          </cell>
        </row>
        <row r="25364">
          <cell r="A25364" t="str">
            <v>L28411</v>
          </cell>
          <cell r="I25364">
            <v>471347</v>
          </cell>
        </row>
        <row r="25365">
          <cell r="A25365" t="str">
            <v>L28414</v>
          </cell>
          <cell r="I25365">
            <v>450000</v>
          </cell>
        </row>
        <row r="25366">
          <cell r="A25366" t="str">
            <v>L28417</v>
          </cell>
          <cell r="I25366">
            <v>300000</v>
          </cell>
        </row>
        <row r="25367">
          <cell r="A25367" t="str">
            <v>L28418</v>
          </cell>
          <cell r="I25367">
            <v>216000</v>
          </cell>
        </row>
        <row r="25368">
          <cell r="A25368" t="str">
            <v>L28420</v>
          </cell>
          <cell r="I25368">
            <v>80000</v>
          </cell>
        </row>
        <row r="25369">
          <cell r="A25369" t="str">
            <v>L28427</v>
          </cell>
          <cell r="I25369">
            <v>300000</v>
          </cell>
        </row>
        <row r="25370">
          <cell r="A25370" t="str">
            <v>L28428</v>
          </cell>
          <cell r="I25370">
            <v>500000</v>
          </cell>
        </row>
        <row r="25371">
          <cell r="A25371" t="str">
            <v>L28429</v>
          </cell>
          <cell r="I25371">
            <v>2000000</v>
          </cell>
        </row>
        <row r="25372">
          <cell r="A25372" t="str">
            <v>L28430</v>
          </cell>
          <cell r="I25372">
            <v>4254998</v>
          </cell>
        </row>
        <row r="25373">
          <cell r="A25373" t="str">
            <v>L28431</v>
          </cell>
          <cell r="I25373">
            <v>25549111</v>
          </cell>
        </row>
        <row r="25374">
          <cell r="A25374" t="str">
            <v>L28432</v>
          </cell>
          <cell r="I25374">
            <v>736000</v>
          </cell>
        </row>
        <row r="25375">
          <cell r="A25375" t="str">
            <v>L28433</v>
          </cell>
          <cell r="I25375">
            <v>71416</v>
          </cell>
        </row>
        <row r="25376">
          <cell r="A25376" t="str">
            <v>L28437</v>
          </cell>
          <cell r="I25376">
            <v>50000</v>
          </cell>
        </row>
        <row r="25377">
          <cell r="A25377" t="str">
            <v>L28438</v>
          </cell>
          <cell r="I25377">
            <v>30000</v>
          </cell>
        </row>
        <row r="25378">
          <cell r="A25378" t="str">
            <v>L28439</v>
          </cell>
          <cell r="I25378">
            <v>25000</v>
          </cell>
        </row>
        <row r="25379">
          <cell r="A25379" t="str">
            <v>L28446</v>
          </cell>
          <cell r="I25379">
            <v>603956</v>
          </cell>
        </row>
        <row r="25380">
          <cell r="A25380" t="str">
            <v>L28447</v>
          </cell>
          <cell r="I25380">
            <v>276796</v>
          </cell>
        </row>
        <row r="25381">
          <cell r="A25381" t="str">
            <v>L28448</v>
          </cell>
          <cell r="I25381">
            <v>565506</v>
          </cell>
        </row>
        <row r="25382">
          <cell r="A25382" t="str">
            <v>L28449</v>
          </cell>
          <cell r="I25382">
            <v>20000</v>
          </cell>
        </row>
        <row r="25383">
          <cell r="A25383" t="str">
            <v>L28450</v>
          </cell>
          <cell r="I25383">
            <v>84779</v>
          </cell>
        </row>
        <row r="25384">
          <cell r="A25384" t="str">
            <v>L28460</v>
          </cell>
          <cell r="I25384">
            <v>80000</v>
          </cell>
        </row>
        <row r="25385">
          <cell r="A25385" t="str">
            <v>L28462</v>
          </cell>
          <cell r="I25385">
            <v>80000</v>
          </cell>
        </row>
        <row r="25386">
          <cell r="A25386" t="str">
            <v>L28466</v>
          </cell>
          <cell r="I25386">
            <v>1124520</v>
          </cell>
        </row>
        <row r="25387">
          <cell r="A25387" t="str">
            <v>L28468</v>
          </cell>
          <cell r="I25387">
            <v>1068795</v>
          </cell>
        </row>
        <row r="25388">
          <cell r="A25388" t="str">
            <v>L28470</v>
          </cell>
          <cell r="I25388">
            <v>600000</v>
          </cell>
        </row>
        <row r="25389">
          <cell r="A25389" t="str">
            <v>L28471</v>
          </cell>
          <cell r="I25389">
            <v>682163</v>
          </cell>
        </row>
        <row r="25390">
          <cell r="A25390" t="str">
            <v>L28473</v>
          </cell>
          <cell r="I25390">
            <v>100000</v>
          </cell>
        </row>
        <row r="25391">
          <cell r="A25391" t="str">
            <v>L28477</v>
          </cell>
          <cell r="I25391">
            <v>96422</v>
          </cell>
        </row>
        <row r="25392">
          <cell r="A25392" t="str">
            <v>L28480</v>
          </cell>
          <cell r="I25392">
            <v>50000</v>
          </cell>
        </row>
        <row r="25393">
          <cell r="A25393" t="str">
            <v>L28499</v>
          </cell>
          <cell r="I25393">
            <v>100000</v>
          </cell>
        </row>
        <row r="25394">
          <cell r="A25394" t="str">
            <v>L28500</v>
          </cell>
          <cell r="I25394">
            <v>148963</v>
          </cell>
        </row>
        <row r="25395">
          <cell r="A25395" t="str">
            <v>L28503</v>
          </cell>
          <cell r="I25395">
            <v>500000</v>
          </cell>
        </row>
        <row r="25396">
          <cell r="A25396" t="str">
            <v>L28504</v>
          </cell>
          <cell r="I25396">
            <v>23000</v>
          </cell>
        </row>
        <row r="25397">
          <cell r="A25397" t="str">
            <v>L28505</v>
          </cell>
          <cell r="I25397">
            <v>1500000</v>
          </cell>
        </row>
        <row r="25398">
          <cell r="A25398" t="str">
            <v>L28506</v>
          </cell>
          <cell r="I25398">
            <v>50000</v>
          </cell>
        </row>
        <row r="25399">
          <cell r="A25399" t="str">
            <v>L28508</v>
          </cell>
          <cell r="I25399">
            <v>1020000</v>
          </cell>
        </row>
        <row r="25400">
          <cell r="A25400" t="str">
            <v>L28512</v>
          </cell>
          <cell r="I25400">
            <v>139865</v>
          </cell>
        </row>
        <row r="25401">
          <cell r="A25401" t="str">
            <v>L28513</v>
          </cell>
          <cell r="I25401">
            <v>60000</v>
          </cell>
        </row>
        <row r="25402">
          <cell r="A25402" t="str">
            <v>L28514</v>
          </cell>
          <cell r="I25402">
            <v>50000</v>
          </cell>
        </row>
        <row r="25403">
          <cell r="A25403" t="str">
            <v>L28518</v>
          </cell>
          <cell r="I25403">
            <v>919202</v>
          </cell>
        </row>
        <row r="25404">
          <cell r="A25404" t="str">
            <v>L28524</v>
          </cell>
          <cell r="I25404">
            <v>374400</v>
          </cell>
        </row>
        <row r="25405">
          <cell r="A25405" t="str">
            <v>L28528</v>
          </cell>
          <cell r="I25405">
            <v>65000</v>
          </cell>
        </row>
        <row r="25406">
          <cell r="A25406" t="str">
            <v>L28530</v>
          </cell>
          <cell r="I25406">
            <v>100000</v>
          </cell>
        </row>
        <row r="25407">
          <cell r="A25407" t="str">
            <v>L28532</v>
          </cell>
          <cell r="I25407">
            <v>20000</v>
          </cell>
        </row>
        <row r="25408">
          <cell r="A25408" t="str">
            <v>L28533</v>
          </cell>
          <cell r="I25408">
            <v>50000</v>
          </cell>
        </row>
        <row r="25409">
          <cell r="A25409" t="str">
            <v>L28534</v>
          </cell>
          <cell r="I25409">
            <v>50000</v>
          </cell>
        </row>
        <row r="25410">
          <cell r="A25410" t="str">
            <v>L28536</v>
          </cell>
          <cell r="I25410">
            <v>2000000</v>
          </cell>
        </row>
        <row r="25411">
          <cell r="A25411" t="str">
            <v>L28538</v>
          </cell>
          <cell r="I25411">
            <v>30000</v>
          </cell>
        </row>
        <row r="25412">
          <cell r="A25412" t="str">
            <v>L28539</v>
          </cell>
          <cell r="I25412">
            <v>70000</v>
          </cell>
        </row>
        <row r="25413">
          <cell r="A25413" t="str">
            <v>L28540</v>
          </cell>
          <cell r="I25413">
            <v>640000</v>
          </cell>
        </row>
        <row r="25414">
          <cell r="A25414" t="str">
            <v>L28541</v>
          </cell>
          <cell r="I25414">
            <v>580000</v>
          </cell>
        </row>
        <row r="25415">
          <cell r="A25415" t="str">
            <v>L28545</v>
          </cell>
          <cell r="I25415">
            <v>166853</v>
          </cell>
        </row>
        <row r="25416">
          <cell r="A25416" t="str">
            <v>L28549</v>
          </cell>
          <cell r="I25416">
            <v>556190</v>
          </cell>
        </row>
        <row r="25417">
          <cell r="A25417" t="str">
            <v>L28550</v>
          </cell>
          <cell r="I25417">
            <v>1120000</v>
          </cell>
        </row>
        <row r="25418">
          <cell r="A25418" t="str">
            <v>L28552</v>
          </cell>
          <cell r="I25418">
            <v>15000</v>
          </cell>
        </row>
        <row r="25419">
          <cell r="A25419" t="str">
            <v>L28554</v>
          </cell>
          <cell r="I25419">
            <v>300000</v>
          </cell>
        </row>
        <row r="25420">
          <cell r="A25420" t="str">
            <v>L28556</v>
          </cell>
          <cell r="I25420">
            <v>231000</v>
          </cell>
        </row>
        <row r="25421">
          <cell r="A25421" t="str">
            <v>L28557</v>
          </cell>
          <cell r="I25421">
            <v>544000</v>
          </cell>
        </row>
        <row r="25422">
          <cell r="A25422" t="str">
            <v>L28561</v>
          </cell>
          <cell r="I25422">
            <v>100000</v>
          </cell>
        </row>
        <row r="25423">
          <cell r="A25423" t="str">
            <v>L28562</v>
          </cell>
          <cell r="I25423">
            <v>200000</v>
          </cell>
        </row>
        <row r="25424">
          <cell r="A25424" t="str">
            <v>L28563</v>
          </cell>
          <cell r="I25424">
            <v>30000</v>
          </cell>
        </row>
        <row r="25425">
          <cell r="A25425" t="str">
            <v>L28564</v>
          </cell>
          <cell r="I25425">
            <v>4500000</v>
          </cell>
        </row>
        <row r="25426">
          <cell r="A25426" t="str">
            <v>L28565</v>
          </cell>
          <cell r="I25426">
            <v>75000</v>
          </cell>
        </row>
        <row r="25427">
          <cell r="A25427" t="str">
            <v>L28566</v>
          </cell>
          <cell r="I25427">
            <v>50000</v>
          </cell>
        </row>
        <row r="25428">
          <cell r="A25428" t="str">
            <v>L28567</v>
          </cell>
          <cell r="I25428">
            <v>285000</v>
          </cell>
        </row>
        <row r="25429">
          <cell r="A25429" t="str">
            <v>L28568</v>
          </cell>
          <cell r="I25429">
            <v>350000</v>
          </cell>
        </row>
        <row r="25430">
          <cell r="A25430" t="str">
            <v>L28569</v>
          </cell>
          <cell r="I25430">
            <v>197446</v>
          </cell>
        </row>
        <row r="25431">
          <cell r="A25431" t="str">
            <v>L28570</v>
          </cell>
          <cell r="I25431">
            <v>100000</v>
          </cell>
        </row>
        <row r="25432">
          <cell r="A25432" t="str">
            <v>L28572</v>
          </cell>
          <cell r="I25432">
            <v>425000</v>
          </cell>
        </row>
        <row r="25433">
          <cell r="A25433" t="str">
            <v>L28573</v>
          </cell>
          <cell r="I25433">
            <v>3206000</v>
          </cell>
        </row>
        <row r="25434">
          <cell r="A25434" t="str">
            <v>L28576</v>
          </cell>
          <cell r="I25434">
            <v>1303756</v>
          </cell>
        </row>
        <row r="25435">
          <cell r="A25435" t="str">
            <v>L28579</v>
          </cell>
          <cell r="I25435">
            <v>5658000</v>
          </cell>
        </row>
        <row r="25436">
          <cell r="A25436" t="str">
            <v>L28582</v>
          </cell>
          <cell r="I25436">
            <v>1200000</v>
          </cell>
        </row>
        <row r="25437">
          <cell r="A25437" t="str">
            <v>L28584</v>
          </cell>
          <cell r="I25437">
            <v>197315</v>
          </cell>
        </row>
        <row r="25438">
          <cell r="A25438" t="str">
            <v>L28585</v>
          </cell>
          <cell r="I25438">
            <v>220000</v>
          </cell>
        </row>
        <row r="25439">
          <cell r="A25439" t="str">
            <v>L28586</v>
          </cell>
          <cell r="I25439">
            <v>100000</v>
          </cell>
        </row>
        <row r="25440">
          <cell r="A25440" t="str">
            <v>L28588</v>
          </cell>
          <cell r="I25440">
            <v>750000</v>
          </cell>
        </row>
        <row r="25441">
          <cell r="A25441" t="str">
            <v>L28589</v>
          </cell>
          <cell r="I25441">
            <v>100000</v>
          </cell>
        </row>
        <row r="25442">
          <cell r="A25442" t="str">
            <v>L28592</v>
          </cell>
          <cell r="I25442">
            <v>70000</v>
          </cell>
        </row>
        <row r="25443">
          <cell r="A25443" t="str">
            <v>L28594</v>
          </cell>
          <cell r="I25443">
            <v>756008</v>
          </cell>
        </row>
        <row r="25444">
          <cell r="A25444" t="str">
            <v>L28595</v>
          </cell>
          <cell r="I25444">
            <v>107734</v>
          </cell>
        </row>
        <row r="25445">
          <cell r="A25445" t="str">
            <v>L28596</v>
          </cell>
          <cell r="I25445">
            <v>216455</v>
          </cell>
        </row>
        <row r="25446">
          <cell r="A25446" t="str">
            <v>L28597</v>
          </cell>
          <cell r="I25446">
            <v>500000</v>
          </cell>
        </row>
        <row r="25447">
          <cell r="A25447" t="str">
            <v>L28598</v>
          </cell>
          <cell r="I25447">
            <v>70000</v>
          </cell>
        </row>
        <row r="25448">
          <cell r="A25448" t="str">
            <v>L28599</v>
          </cell>
          <cell r="I25448">
            <v>50000</v>
          </cell>
        </row>
        <row r="25449">
          <cell r="A25449" t="str">
            <v>L28600</v>
          </cell>
          <cell r="I25449">
            <v>50000</v>
          </cell>
        </row>
        <row r="25450">
          <cell r="A25450" t="str">
            <v>L28601</v>
          </cell>
          <cell r="I25450">
            <v>200006</v>
          </cell>
        </row>
        <row r="25451">
          <cell r="A25451" t="str">
            <v>L28602</v>
          </cell>
          <cell r="I25451">
            <v>30000</v>
          </cell>
        </row>
        <row r="25452">
          <cell r="A25452" t="str">
            <v>L28605</v>
          </cell>
          <cell r="I25452">
            <v>171540</v>
          </cell>
        </row>
        <row r="25453">
          <cell r="A25453" t="str">
            <v>L28606</v>
          </cell>
          <cell r="I25453">
            <v>825000</v>
          </cell>
        </row>
        <row r="25454">
          <cell r="A25454" t="str">
            <v>L28608</v>
          </cell>
          <cell r="I25454">
            <v>100000</v>
          </cell>
        </row>
        <row r="25455">
          <cell r="A25455" t="str">
            <v>L28610</v>
          </cell>
          <cell r="I25455">
            <v>30000</v>
          </cell>
        </row>
        <row r="25456">
          <cell r="A25456" t="str">
            <v>L28612</v>
          </cell>
          <cell r="I25456">
            <v>400000</v>
          </cell>
        </row>
        <row r="25457">
          <cell r="A25457" t="str">
            <v>L28613</v>
          </cell>
          <cell r="I25457">
            <v>70000</v>
          </cell>
        </row>
        <row r="25458">
          <cell r="A25458" t="str">
            <v>L28614</v>
          </cell>
          <cell r="I25458">
            <v>567696</v>
          </cell>
        </row>
        <row r="25459">
          <cell r="A25459" t="str">
            <v>L28615</v>
          </cell>
          <cell r="I25459">
            <v>25000</v>
          </cell>
        </row>
        <row r="25460">
          <cell r="A25460" t="str">
            <v>L28616</v>
          </cell>
          <cell r="I25460">
            <v>72422</v>
          </cell>
        </row>
        <row r="25461">
          <cell r="A25461" t="str">
            <v>L28618</v>
          </cell>
          <cell r="I25461">
            <v>100000</v>
          </cell>
        </row>
        <row r="25462">
          <cell r="A25462" t="str">
            <v>L28619</v>
          </cell>
          <cell r="I25462">
            <v>150000</v>
          </cell>
        </row>
        <row r="25463">
          <cell r="A25463" t="str">
            <v>L28621</v>
          </cell>
          <cell r="I25463">
            <v>300000</v>
          </cell>
        </row>
        <row r="25464">
          <cell r="A25464" t="str">
            <v>L28623</v>
          </cell>
          <cell r="I25464">
            <v>40000</v>
          </cell>
        </row>
        <row r="25465">
          <cell r="A25465" t="str">
            <v>L28624</v>
          </cell>
          <cell r="I25465">
            <v>64379</v>
          </cell>
        </row>
        <row r="25466">
          <cell r="A25466" t="str">
            <v>L28626</v>
          </cell>
          <cell r="I25466">
            <v>2700000</v>
          </cell>
        </row>
        <row r="25467">
          <cell r="A25467" t="str">
            <v>L28628</v>
          </cell>
          <cell r="I25467">
            <v>500000</v>
          </cell>
        </row>
        <row r="25468">
          <cell r="A25468" t="str">
            <v>L28629</v>
          </cell>
          <cell r="I25468">
            <v>30000</v>
          </cell>
        </row>
        <row r="25469">
          <cell r="A25469" t="str">
            <v>L28630</v>
          </cell>
          <cell r="I25469">
            <v>50000000</v>
          </cell>
        </row>
        <row r="25470">
          <cell r="A25470" t="str">
            <v>L28631</v>
          </cell>
          <cell r="I25470">
            <v>922650</v>
          </cell>
        </row>
        <row r="25471">
          <cell r="A25471" t="str">
            <v>L28633</v>
          </cell>
          <cell r="I25471">
            <v>1800000</v>
          </cell>
        </row>
        <row r="25472">
          <cell r="A25472" t="str">
            <v>L28634</v>
          </cell>
          <cell r="I25472">
            <v>300000</v>
          </cell>
        </row>
        <row r="25473">
          <cell r="A25473" t="str">
            <v>L28635</v>
          </cell>
          <cell r="I25473">
            <v>30000</v>
          </cell>
        </row>
        <row r="25474">
          <cell r="A25474" t="str">
            <v>L28636</v>
          </cell>
          <cell r="I25474">
            <v>48649</v>
          </cell>
        </row>
        <row r="25475">
          <cell r="A25475" t="str">
            <v>L28638</v>
          </cell>
          <cell r="I25475">
            <v>631141</v>
          </cell>
        </row>
        <row r="25476">
          <cell r="A25476" t="str">
            <v>L28639</v>
          </cell>
          <cell r="I25476">
            <v>140000</v>
          </cell>
        </row>
        <row r="25477">
          <cell r="A25477" t="str">
            <v>L28644</v>
          </cell>
          <cell r="I25477">
            <v>149190</v>
          </cell>
        </row>
        <row r="25478">
          <cell r="A25478" t="str">
            <v>L28646</v>
          </cell>
          <cell r="I25478">
            <v>350950</v>
          </cell>
        </row>
        <row r="25479">
          <cell r="A25479" t="str">
            <v>L28648</v>
          </cell>
          <cell r="I25479">
            <v>60000</v>
          </cell>
        </row>
        <row r="25480">
          <cell r="A25480" t="str">
            <v>L28649</v>
          </cell>
          <cell r="I25480">
            <v>400000</v>
          </cell>
        </row>
        <row r="25481">
          <cell r="A25481" t="str">
            <v>L28653</v>
          </cell>
          <cell r="I25481">
            <v>220000</v>
          </cell>
        </row>
        <row r="25482">
          <cell r="A25482" t="str">
            <v>L28654</v>
          </cell>
          <cell r="I25482">
            <v>310000</v>
          </cell>
        </row>
        <row r="25483">
          <cell r="A25483" t="str">
            <v>L28655</v>
          </cell>
          <cell r="I25483">
            <v>192000</v>
          </cell>
        </row>
        <row r="25484">
          <cell r="A25484" t="str">
            <v>L28656</v>
          </cell>
          <cell r="I25484">
            <v>30000</v>
          </cell>
        </row>
        <row r="25485">
          <cell r="A25485" t="str">
            <v>L28658</v>
          </cell>
          <cell r="I25485">
            <v>40000</v>
          </cell>
        </row>
        <row r="25486">
          <cell r="A25486" t="str">
            <v>L28660</v>
          </cell>
          <cell r="I25486">
            <v>25000</v>
          </cell>
        </row>
        <row r="25487">
          <cell r="A25487" t="str">
            <v>L28661</v>
          </cell>
          <cell r="I25487">
            <v>15882850</v>
          </cell>
        </row>
        <row r="25488">
          <cell r="A25488" t="str">
            <v>L28662</v>
          </cell>
          <cell r="I25488">
            <v>60000</v>
          </cell>
        </row>
        <row r="25489">
          <cell r="A25489" t="str">
            <v>L28665</v>
          </cell>
          <cell r="I25489">
            <v>233818</v>
          </cell>
        </row>
        <row r="25490">
          <cell r="A25490" t="str">
            <v>L28669</v>
          </cell>
          <cell r="I25490">
            <v>305000</v>
          </cell>
        </row>
        <row r="25491">
          <cell r="A25491" t="str">
            <v>L28673</v>
          </cell>
          <cell r="I25491">
            <v>35428</v>
          </cell>
        </row>
        <row r="25492">
          <cell r="A25492" t="str">
            <v>L28677</v>
          </cell>
          <cell r="I25492">
            <v>407952</v>
          </cell>
        </row>
        <row r="25493">
          <cell r="A25493" t="str">
            <v>L28678</v>
          </cell>
          <cell r="I25493">
            <v>22000000</v>
          </cell>
        </row>
        <row r="25494">
          <cell r="A25494" t="str">
            <v>L28679</v>
          </cell>
          <cell r="I25494">
            <v>50000</v>
          </cell>
        </row>
        <row r="25495">
          <cell r="A25495" t="str">
            <v>L28682</v>
          </cell>
          <cell r="I25495">
            <v>80000</v>
          </cell>
        </row>
        <row r="25496">
          <cell r="A25496" t="str">
            <v>L28685</v>
          </cell>
          <cell r="I25496">
            <v>77838</v>
          </cell>
        </row>
        <row r="25497">
          <cell r="A25497" t="str">
            <v>L28688</v>
          </cell>
          <cell r="I25497">
            <v>1265000</v>
          </cell>
        </row>
        <row r="25498">
          <cell r="A25498" t="str">
            <v>L28689</v>
          </cell>
          <cell r="I25498">
            <v>50000</v>
          </cell>
        </row>
        <row r="25499">
          <cell r="A25499" t="str">
            <v>L28690</v>
          </cell>
          <cell r="I25499">
            <v>300000</v>
          </cell>
        </row>
        <row r="25500">
          <cell r="A25500" t="str">
            <v>L28691</v>
          </cell>
          <cell r="I25500">
            <v>50000</v>
          </cell>
        </row>
        <row r="25501">
          <cell r="A25501" t="str">
            <v>L28693</v>
          </cell>
          <cell r="I25501">
            <v>188000</v>
          </cell>
        </row>
        <row r="25502">
          <cell r="A25502" t="str">
            <v>L28694</v>
          </cell>
          <cell r="I25502">
            <v>224000</v>
          </cell>
        </row>
        <row r="25503">
          <cell r="A25503" t="str">
            <v>L28696</v>
          </cell>
          <cell r="I25503">
            <v>30000000</v>
          </cell>
        </row>
        <row r="25504">
          <cell r="A25504" t="str">
            <v>L28699</v>
          </cell>
          <cell r="I25504">
            <v>500000</v>
          </cell>
        </row>
        <row r="25505">
          <cell r="A25505" t="str">
            <v>L28700</v>
          </cell>
          <cell r="I25505">
            <v>30000</v>
          </cell>
        </row>
        <row r="25506">
          <cell r="A25506" t="str">
            <v>L28701</v>
          </cell>
          <cell r="I25506">
            <v>18708</v>
          </cell>
        </row>
        <row r="25507">
          <cell r="A25507" t="str">
            <v>L28703</v>
          </cell>
          <cell r="I25507">
            <v>200000</v>
          </cell>
        </row>
        <row r="25508">
          <cell r="A25508" t="str">
            <v>L28708</v>
          </cell>
          <cell r="I25508">
            <v>2000000</v>
          </cell>
        </row>
        <row r="25509">
          <cell r="A25509" t="str">
            <v>L28709</v>
          </cell>
          <cell r="I25509">
            <v>288264</v>
          </cell>
        </row>
        <row r="25510">
          <cell r="A25510" t="str">
            <v>L28710</v>
          </cell>
          <cell r="I25510">
            <v>50000</v>
          </cell>
        </row>
        <row r="25511">
          <cell r="A25511" t="str">
            <v>L28715</v>
          </cell>
          <cell r="I25511">
            <v>1215000</v>
          </cell>
        </row>
        <row r="25512">
          <cell r="A25512" t="str">
            <v>L28717</v>
          </cell>
          <cell r="I25512">
            <v>270000</v>
          </cell>
        </row>
        <row r="25513">
          <cell r="A25513" t="str">
            <v>L28718</v>
          </cell>
          <cell r="I25513">
            <v>344000</v>
          </cell>
        </row>
        <row r="25514">
          <cell r="A25514" t="str">
            <v>L28719</v>
          </cell>
          <cell r="I25514">
            <v>491200</v>
          </cell>
        </row>
        <row r="25515">
          <cell r="A25515" t="str">
            <v>L28720</v>
          </cell>
          <cell r="I25515">
            <v>100000</v>
          </cell>
        </row>
        <row r="25516">
          <cell r="A25516" t="str">
            <v>L28721</v>
          </cell>
          <cell r="I25516">
            <v>250000</v>
          </cell>
        </row>
        <row r="25517">
          <cell r="A25517" t="str">
            <v>L28722</v>
          </cell>
          <cell r="I25517">
            <v>583629</v>
          </cell>
        </row>
        <row r="25518">
          <cell r="A25518" t="str">
            <v>L28723</v>
          </cell>
          <cell r="I25518">
            <v>200000</v>
          </cell>
        </row>
        <row r="25519">
          <cell r="A25519" t="str">
            <v>L28725</v>
          </cell>
          <cell r="I25519">
            <v>50000</v>
          </cell>
        </row>
        <row r="25520">
          <cell r="A25520" t="str">
            <v>L28726</v>
          </cell>
          <cell r="I25520">
            <v>23000</v>
          </cell>
        </row>
        <row r="25521">
          <cell r="A25521" t="str">
            <v>L28727</v>
          </cell>
          <cell r="I25521">
            <v>219691</v>
          </cell>
        </row>
        <row r="25522">
          <cell r="A25522" t="str">
            <v>L28728</v>
          </cell>
          <cell r="I25522">
            <v>54120</v>
          </cell>
        </row>
        <row r="25523">
          <cell r="A25523" t="str">
            <v>L28730</v>
          </cell>
          <cell r="I25523">
            <v>60000</v>
          </cell>
        </row>
        <row r="25524">
          <cell r="A25524" t="str">
            <v>L28731</v>
          </cell>
          <cell r="I25524">
            <v>185516</v>
          </cell>
        </row>
        <row r="25525">
          <cell r="A25525" t="str">
            <v>L28733</v>
          </cell>
          <cell r="I25525">
            <v>120000</v>
          </cell>
        </row>
        <row r="25526">
          <cell r="A25526" t="str">
            <v>L28737</v>
          </cell>
          <cell r="I25526">
            <v>250000</v>
          </cell>
        </row>
        <row r="25527">
          <cell r="A25527" t="str">
            <v>L28738</v>
          </cell>
          <cell r="I25527">
            <v>50000</v>
          </cell>
        </row>
        <row r="25528">
          <cell r="A25528" t="str">
            <v>L28741</v>
          </cell>
          <cell r="I25528">
            <v>350000</v>
          </cell>
        </row>
        <row r="25529">
          <cell r="A25529" t="str">
            <v>L28742</v>
          </cell>
          <cell r="I25529">
            <v>793312</v>
          </cell>
        </row>
        <row r="25530">
          <cell r="A25530" t="str">
            <v>L28745</v>
          </cell>
          <cell r="I25530">
            <v>6081067</v>
          </cell>
        </row>
        <row r="25531">
          <cell r="A25531" t="str">
            <v>L28748</v>
          </cell>
          <cell r="I25531">
            <v>35000</v>
          </cell>
        </row>
        <row r="25532">
          <cell r="A25532" t="str">
            <v>L28749</v>
          </cell>
          <cell r="I25532">
            <v>141601</v>
          </cell>
        </row>
        <row r="25533">
          <cell r="A25533" t="str">
            <v>L28750</v>
          </cell>
          <cell r="I25533">
            <v>200000</v>
          </cell>
        </row>
        <row r="25534">
          <cell r="A25534" t="str">
            <v>L28752</v>
          </cell>
          <cell r="I25534">
            <v>648000</v>
          </cell>
        </row>
        <row r="25535">
          <cell r="A25535" t="str">
            <v>L28753</v>
          </cell>
          <cell r="I25535">
            <v>150000</v>
          </cell>
        </row>
        <row r="25536">
          <cell r="A25536" t="str">
            <v>L28754</v>
          </cell>
          <cell r="I25536">
            <v>100000</v>
          </cell>
        </row>
        <row r="25537">
          <cell r="A25537" t="str">
            <v>L28755</v>
          </cell>
          <cell r="I25537">
            <v>1000000</v>
          </cell>
        </row>
        <row r="25538">
          <cell r="A25538" t="str">
            <v>L28756</v>
          </cell>
          <cell r="I25538">
            <v>1113897</v>
          </cell>
        </row>
        <row r="25539">
          <cell r="A25539" t="str">
            <v>L28757</v>
          </cell>
          <cell r="I25539">
            <v>1500000</v>
          </cell>
        </row>
        <row r="25540">
          <cell r="A25540" t="str">
            <v>L28758</v>
          </cell>
          <cell r="I25540">
            <v>286111</v>
          </cell>
        </row>
        <row r="25541">
          <cell r="A25541" t="str">
            <v>L28759</v>
          </cell>
          <cell r="I25541">
            <v>400000</v>
          </cell>
        </row>
        <row r="25542">
          <cell r="A25542" t="str">
            <v>L28760</v>
          </cell>
          <cell r="I25542">
            <v>1500000</v>
          </cell>
        </row>
        <row r="25543">
          <cell r="A25543" t="str">
            <v>L28762</v>
          </cell>
          <cell r="I25543">
            <v>288000</v>
          </cell>
        </row>
        <row r="25544">
          <cell r="A25544" t="str">
            <v>L28764</v>
          </cell>
          <cell r="I25544">
            <v>274161</v>
          </cell>
        </row>
        <row r="25545">
          <cell r="A25545" t="str">
            <v>L28765</v>
          </cell>
          <cell r="I25545">
            <v>20000</v>
          </cell>
        </row>
        <row r="25546">
          <cell r="A25546" t="str">
            <v>L28766</v>
          </cell>
          <cell r="I25546">
            <v>265000</v>
          </cell>
        </row>
        <row r="25547">
          <cell r="A25547" t="str">
            <v>L28767</v>
          </cell>
          <cell r="I25547">
            <v>59092</v>
          </cell>
        </row>
        <row r="25548">
          <cell r="A25548" t="str">
            <v>L28768</v>
          </cell>
          <cell r="I25548">
            <v>1000000</v>
          </cell>
        </row>
        <row r="25549">
          <cell r="A25549" t="str">
            <v>L28769</v>
          </cell>
          <cell r="I25549">
            <v>150000</v>
          </cell>
        </row>
        <row r="25550">
          <cell r="A25550" t="str">
            <v>L28771</v>
          </cell>
          <cell r="I25550">
            <v>60000</v>
          </cell>
        </row>
        <row r="25551">
          <cell r="A25551" t="str">
            <v>L28772</v>
          </cell>
          <cell r="I25551">
            <v>20000</v>
          </cell>
        </row>
        <row r="25552">
          <cell r="A25552" t="str">
            <v>L28773</v>
          </cell>
          <cell r="I25552">
            <v>700000</v>
          </cell>
        </row>
        <row r="25553">
          <cell r="A25553" t="str">
            <v>L28774</v>
          </cell>
          <cell r="I25553">
            <v>130000</v>
          </cell>
        </row>
        <row r="25554">
          <cell r="A25554" t="str">
            <v>L28775</v>
          </cell>
          <cell r="I25554">
            <v>100000</v>
          </cell>
        </row>
        <row r="25555">
          <cell r="A25555" t="str">
            <v>L28777</v>
          </cell>
          <cell r="I25555">
            <v>509454</v>
          </cell>
        </row>
        <row r="25556">
          <cell r="A25556" t="str">
            <v>L28780</v>
          </cell>
          <cell r="I25556">
            <v>49080</v>
          </cell>
        </row>
        <row r="25557">
          <cell r="A25557" t="str">
            <v>L28783</v>
          </cell>
          <cell r="I25557">
            <v>15000000</v>
          </cell>
        </row>
        <row r="25558">
          <cell r="A25558" t="str">
            <v>L28784</v>
          </cell>
          <cell r="I25558">
            <v>200000</v>
          </cell>
        </row>
        <row r="25559">
          <cell r="A25559" t="str">
            <v>L28789</v>
          </cell>
          <cell r="I25559">
            <v>84487</v>
          </cell>
        </row>
        <row r="25560">
          <cell r="A25560" t="str">
            <v>L28791</v>
          </cell>
          <cell r="I25560">
            <v>429961</v>
          </cell>
        </row>
        <row r="25561">
          <cell r="A25561" t="str">
            <v>L28792</v>
          </cell>
          <cell r="I25561">
            <v>150000</v>
          </cell>
        </row>
        <row r="25562">
          <cell r="A25562" t="str">
            <v>L28793</v>
          </cell>
          <cell r="I25562">
            <v>85000</v>
          </cell>
        </row>
        <row r="25563">
          <cell r="A25563" t="str">
            <v>L28795</v>
          </cell>
          <cell r="I25563">
            <v>70000</v>
          </cell>
        </row>
        <row r="25564">
          <cell r="A25564" t="str">
            <v>L28798</v>
          </cell>
          <cell r="I25564">
            <v>50000</v>
          </cell>
        </row>
        <row r="25565">
          <cell r="A25565" t="str">
            <v>L28800</v>
          </cell>
          <cell r="I25565">
            <v>50000</v>
          </cell>
        </row>
        <row r="25566">
          <cell r="A25566" t="str">
            <v>L28802</v>
          </cell>
          <cell r="I25566">
            <v>550000</v>
          </cell>
        </row>
        <row r="25567">
          <cell r="A25567" t="str">
            <v>L28803</v>
          </cell>
          <cell r="I25567">
            <v>250000</v>
          </cell>
        </row>
        <row r="25568">
          <cell r="A25568" t="str">
            <v>L28804</v>
          </cell>
          <cell r="I25568">
            <v>70020</v>
          </cell>
        </row>
        <row r="25569">
          <cell r="A25569" t="str">
            <v>L28805</v>
          </cell>
          <cell r="I25569">
            <v>200000</v>
          </cell>
        </row>
        <row r="25570">
          <cell r="A25570" t="str">
            <v>L28806</v>
          </cell>
          <cell r="I25570">
            <v>3065340</v>
          </cell>
        </row>
        <row r="25571">
          <cell r="A25571" t="str">
            <v>L28807</v>
          </cell>
          <cell r="I25571">
            <v>210000</v>
          </cell>
        </row>
        <row r="25572">
          <cell r="A25572" t="str">
            <v>L28808</v>
          </cell>
          <cell r="I25572">
            <v>50000</v>
          </cell>
        </row>
        <row r="25573">
          <cell r="A25573" t="str">
            <v>L28809</v>
          </cell>
          <cell r="I25573">
            <v>500000</v>
          </cell>
        </row>
        <row r="25574">
          <cell r="A25574" t="str">
            <v>L28811</v>
          </cell>
          <cell r="I25574">
            <v>574079</v>
          </cell>
        </row>
        <row r="25575">
          <cell r="A25575" t="str">
            <v>L28812</v>
          </cell>
          <cell r="I25575">
            <v>45000</v>
          </cell>
        </row>
        <row r="25576">
          <cell r="A25576" t="str">
            <v>L28815</v>
          </cell>
          <cell r="I25576">
            <v>265000</v>
          </cell>
        </row>
        <row r="25577">
          <cell r="A25577" t="str">
            <v>L28816</v>
          </cell>
          <cell r="I25577">
            <v>150000</v>
          </cell>
        </row>
        <row r="25578">
          <cell r="A25578" t="str">
            <v>L28819</v>
          </cell>
          <cell r="I25578">
            <v>694400</v>
          </cell>
        </row>
        <row r="25579">
          <cell r="A25579" t="str">
            <v>L28820</v>
          </cell>
          <cell r="I25579">
            <v>107734</v>
          </cell>
        </row>
        <row r="25580">
          <cell r="A25580" t="str">
            <v>L28821</v>
          </cell>
          <cell r="I25580">
            <v>100000</v>
          </cell>
        </row>
        <row r="25581">
          <cell r="A25581" t="str">
            <v>L28822</v>
          </cell>
          <cell r="I25581">
            <v>200000</v>
          </cell>
        </row>
        <row r="25582">
          <cell r="A25582" t="str">
            <v>L28823</v>
          </cell>
          <cell r="I25582">
            <v>327902</v>
          </cell>
        </row>
        <row r="25583">
          <cell r="A25583" t="str">
            <v>L28825</v>
          </cell>
          <cell r="I25583">
            <v>172000</v>
          </cell>
        </row>
        <row r="25584">
          <cell r="A25584" t="str">
            <v>L28826</v>
          </cell>
          <cell r="I25584">
            <v>60000</v>
          </cell>
        </row>
        <row r="25585">
          <cell r="A25585" t="str">
            <v>L28828</v>
          </cell>
          <cell r="I25585">
            <v>311015</v>
          </cell>
        </row>
        <row r="25586">
          <cell r="A25586" t="str">
            <v>L28829</v>
          </cell>
          <cell r="I25586">
            <v>10000</v>
          </cell>
        </row>
        <row r="25587">
          <cell r="A25587" t="str">
            <v>L28838</v>
          </cell>
          <cell r="I25587">
            <v>1125000</v>
          </cell>
        </row>
        <row r="25588">
          <cell r="A25588" t="str">
            <v>L28839</v>
          </cell>
          <cell r="I25588">
            <v>50000</v>
          </cell>
        </row>
        <row r="25589">
          <cell r="A25589" t="str">
            <v>L28840</v>
          </cell>
          <cell r="I25589">
            <v>100000</v>
          </cell>
        </row>
        <row r="25590">
          <cell r="A25590" t="str">
            <v>L28841</v>
          </cell>
          <cell r="I25590">
            <v>207059</v>
          </cell>
        </row>
        <row r="25591">
          <cell r="A25591" t="str">
            <v>L28842</v>
          </cell>
          <cell r="I25591">
            <v>120000</v>
          </cell>
        </row>
        <row r="25592">
          <cell r="A25592" t="str">
            <v>L28844</v>
          </cell>
          <cell r="I25592">
            <v>60000</v>
          </cell>
        </row>
        <row r="25593">
          <cell r="A25593" t="str">
            <v>L28847</v>
          </cell>
          <cell r="I25593">
            <v>50000</v>
          </cell>
        </row>
        <row r="25594">
          <cell r="A25594" t="str">
            <v>L28848</v>
          </cell>
          <cell r="I25594">
            <v>50000</v>
          </cell>
        </row>
        <row r="25595">
          <cell r="A25595" t="str">
            <v>L28849</v>
          </cell>
          <cell r="I25595">
            <v>308565</v>
          </cell>
        </row>
        <row r="25596">
          <cell r="A25596" t="str">
            <v>L28852</v>
          </cell>
          <cell r="I25596">
            <v>5450682</v>
          </cell>
        </row>
        <row r="25597">
          <cell r="A25597" t="str">
            <v>L28855</v>
          </cell>
          <cell r="I25597">
            <v>40000</v>
          </cell>
        </row>
        <row r="25598">
          <cell r="A25598" t="str">
            <v>L28856</v>
          </cell>
          <cell r="I25598">
            <v>60000</v>
          </cell>
        </row>
        <row r="25599">
          <cell r="A25599" t="str">
            <v>L28864</v>
          </cell>
          <cell r="I25599">
            <v>30000</v>
          </cell>
        </row>
        <row r="25600">
          <cell r="A25600" t="str">
            <v>L28865</v>
          </cell>
          <cell r="I25600">
            <v>50000</v>
          </cell>
        </row>
        <row r="25601">
          <cell r="A25601" t="str">
            <v>L28866</v>
          </cell>
          <cell r="I25601">
            <v>500000</v>
          </cell>
        </row>
        <row r="25602">
          <cell r="A25602" t="str">
            <v>L28868</v>
          </cell>
          <cell r="I25602">
            <v>100000</v>
          </cell>
        </row>
        <row r="25603">
          <cell r="A25603" t="str">
            <v>L28869</v>
          </cell>
          <cell r="I25603">
            <v>87233</v>
          </cell>
        </row>
        <row r="25604">
          <cell r="A25604" t="str">
            <v>L28871</v>
          </cell>
          <cell r="I25604">
            <v>231000</v>
          </cell>
        </row>
        <row r="25605">
          <cell r="A25605" t="str">
            <v>L28872</v>
          </cell>
          <cell r="I25605">
            <v>500000</v>
          </cell>
        </row>
        <row r="25606">
          <cell r="A25606" t="str">
            <v>L28878</v>
          </cell>
          <cell r="I25606">
            <v>950000</v>
          </cell>
        </row>
        <row r="25607">
          <cell r="A25607" t="str">
            <v>L28879</v>
          </cell>
          <cell r="I25607">
            <v>250000</v>
          </cell>
        </row>
        <row r="25608">
          <cell r="A25608" t="str">
            <v>L28880</v>
          </cell>
          <cell r="I25608">
            <v>26486</v>
          </cell>
        </row>
        <row r="25609">
          <cell r="A25609" t="str">
            <v>L28881</v>
          </cell>
          <cell r="I25609">
            <v>300000</v>
          </cell>
        </row>
        <row r="25610">
          <cell r="A25610" t="str">
            <v>L28882</v>
          </cell>
          <cell r="I25610">
            <v>100000</v>
          </cell>
        </row>
        <row r="25611">
          <cell r="A25611" t="str">
            <v>L28889</v>
          </cell>
          <cell r="I25611">
            <v>240016</v>
          </cell>
        </row>
        <row r="25612">
          <cell r="A25612" t="str">
            <v>L28890</v>
          </cell>
          <cell r="I25612">
            <v>1500000</v>
          </cell>
        </row>
        <row r="25613">
          <cell r="A25613" t="str">
            <v>L28892</v>
          </cell>
          <cell r="I25613">
            <v>100000</v>
          </cell>
        </row>
        <row r="25614">
          <cell r="A25614" t="str">
            <v>L28894</v>
          </cell>
          <cell r="I25614">
            <v>360000</v>
          </cell>
        </row>
        <row r="25615">
          <cell r="A25615" t="str">
            <v>L28895</v>
          </cell>
          <cell r="I25615">
            <v>934196</v>
          </cell>
        </row>
        <row r="25616">
          <cell r="A25616" t="str">
            <v>L28897</v>
          </cell>
          <cell r="I25616">
            <v>100000</v>
          </cell>
        </row>
        <row r="25617">
          <cell r="A25617" t="str">
            <v>L28898</v>
          </cell>
          <cell r="I25617">
            <v>694848</v>
          </cell>
        </row>
        <row r="25618">
          <cell r="A25618" t="str">
            <v>L28902</v>
          </cell>
          <cell r="I25618">
            <v>36862</v>
          </cell>
        </row>
        <row r="25619">
          <cell r="A25619" t="str">
            <v>L28903</v>
          </cell>
          <cell r="I25619">
            <v>77838</v>
          </cell>
        </row>
        <row r="25620">
          <cell r="A25620" t="str">
            <v>L28904</v>
          </cell>
          <cell r="I25620">
            <v>20000</v>
          </cell>
        </row>
        <row r="25621">
          <cell r="A25621" t="str">
            <v>L28906</v>
          </cell>
          <cell r="I25621">
            <v>308630</v>
          </cell>
        </row>
        <row r="25622">
          <cell r="A25622" t="str">
            <v>L28907</v>
          </cell>
          <cell r="I25622">
            <v>20000</v>
          </cell>
        </row>
        <row r="25623">
          <cell r="A25623" t="str">
            <v>L28908</v>
          </cell>
          <cell r="I25623">
            <v>75000</v>
          </cell>
        </row>
        <row r="25624">
          <cell r="A25624" t="str">
            <v>L28910</v>
          </cell>
          <cell r="I25624">
            <v>50000</v>
          </cell>
        </row>
        <row r="25625">
          <cell r="A25625" t="str">
            <v>L28911</v>
          </cell>
          <cell r="I25625">
            <v>50000</v>
          </cell>
        </row>
        <row r="25626">
          <cell r="A25626" t="str">
            <v>L28912</v>
          </cell>
          <cell r="I25626">
            <v>150000</v>
          </cell>
        </row>
        <row r="25627">
          <cell r="A25627" t="str">
            <v>L28914</v>
          </cell>
          <cell r="I25627">
            <v>200000</v>
          </cell>
        </row>
        <row r="25628">
          <cell r="A25628" t="str">
            <v>L28915</v>
          </cell>
          <cell r="I25628">
            <v>664341</v>
          </cell>
        </row>
        <row r="25629">
          <cell r="A25629" t="str">
            <v>L28919</v>
          </cell>
          <cell r="I25629">
            <v>500000</v>
          </cell>
        </row>
        <row r="25630">
          <cell r="A25630" t="str">
            <v>L28920</v>
          </cell>
          <cell r="I25630">
            <v>98692</v>
          </cell>
        </row>
        <row r="25631">
          <cell r="A25631" t="str">
            <v>L28923</v>
          </cell>
          <cell r="I25631">
            <v>380000</v>
          </cell>
        </row>
        <row r="25632">
          <cell r="A25632" t="str">
            <v>L28924</v>
          </cell>
          <cell r="I25632">
            <v>818326</v>
          </cell>
        </row>
        <row r="25633">
          <cell r="A25633" t="str">
            <v>L28925</v>
          </cell>
          <cell r="I25633">
            <v>180000</v>
          </cell>
        </row>
        <row r="25634">
          <cell r="A25634" t="str">
            <v>L28926</v>
          </cell>
          <cell r="I25634">
            <v>164340</v>
          </cell>
        </row>
        <row r="25635">
          <cell r="A25635" t="str">
            <v>L28935</v>
          </cell>
          <cell r="I25635">
            <v>155000</v>
          </cell>
        </row>
        <row r="25636">
          <cell r="A25636" t="str">
            <v>L28938</v>
          </cell>
          <cell r="I25636">
            <v>50000</v>
          </cell>
        </row>
        <row r="25637">
          <cell r="A25637" t="str">
            <v>L28939</v>
          </cell>
          <cell r="I25637">
            <v>110000</v>
          </cell>
        </row>
        <row r="25638">
          <cell r="A25638" t="str">
            <v>L28940</v>
          </cell>
          <cell r="I25638">
            <v>100000</v>
          </cell>
        </row>
        <row r="25639">
          <cell r="A25639" t="str">
            <v>L28941</v>
          </cell>
          <cell r="I25639">
            <v>40000</v>
          </cell>
        </row>
        <row r="25640">
          <cell r="A25640" t="str">
            <v>L28944</v>
          </cell>
          <cell r="I25640">
            <v>22000</v>
          </cell>
        </row>
        <row r="25641">
          <cell r="A25641" t="str">
            <v>L28945</v>
          </cell>
          <cell r="I25641">
            <v>384000</v>
          </cell>
        </row>
        <row r="25642">
          <cell r="A25642" t="str">
            <v>L28946</v>
          </cell>
          <cell r="I25642">
            <v>250000</v>
          </cell>
        </row>
        <row r="25643">
          <cell r="A25643" t="str">
            <v>L28947</v>
          </cell>
          <cell r="I25643">
            <v>150000</v>
          </cell>
        </row>
        <row r="25644">
          <cell r="A25644" t="str">
            <v>L28948</v>
          </cell>
          <cell r="I25644">
            <v>301920</v>
          </cell>
        </row>
        <row r="25645">
          <cell r="A25645" t="str">
            <v>L28949</v>
          </cell>
          <cell r="I25645">
            <v>130000</v>
          </cell>
        </row>
        <row r="25646">
          <cell r="A25646" t="str">
            <v>L28950</v>
          </cell>
          <cell r="I25646">
            <v>165000</v>
          </cell>
        </row>
        <row r="25647">
          <cell r="A25647" t="str">
            <v>L28951</v>
          </cell>
          <cell r="I25647">
            <v>11756</v>
          </cell>
        </row>
        <row r="25648">
          <cell r="A25648" t="str">
            <v>L28954</v>
          </cell>
          <cell r="I25648">
            <v>585000</v>
          </cell>
        </row>
        <row r="25649">
          <cell r="A25649" t="str">
            <v>L28956</v>
          </cell>
          <cell r="I25649">
            <v>50000</v>
          </cell>
        </row>
        <row r="25650">
          <cell r="A25650" t="str">
            <v>L28958</v>
          </cell>
          <cell r="I25650">
            <v>147000</v>
          </cell>
        </row>
        <row r="25651">
          <cell r="A25651" t="str">
            <v>L28959</v>
          </cell>
          <cell r="I25651">
            <v>530000</v>
          </cell>
        </row>
        <row r="25652">
          <cell r="A25652" t="str">
            <v>L28963</v>
          </cell>
          <cell r="I25652">
            <v>1000000</v>
          </cell>
        </row>
        <row r="25653">
          <cell r="A25653" t="str">
            <v>L28964</v>
          </cell>
          <cell r="I25653">
            <v>50000</v>
          </cell>
        </row>
        <row r="25654">
          <cell r="A25654" t="str">
            <v>L28965</v>
          </cell>
          <cell r="I25654">
            <v>100000</v>
          </cell>
        </row>
        <row r="25655">
          <cell r="A25655" t="str">
            <v>L28968</v>
          </cell>
          <cell r="I25655">
            <v>100000</v>
          </cell>
        </row>
        <row r="25656">
          <cell r="A25656" t="str">
            <v>L28969</v>
          </cell>
          <cell r="I25656">
            <v>515000</v>
          </cell>
        </row>
        <row r="25657">
          <cell r="A25657" t="str">
            <v>L28971</v>
          </cell>
          <cell r="I25657">
            <v>443996.6</v>
          </cell>
        </row>
        <row r="25658">
          <cell r="A25658" t="str">
            <v>L28975</v>
          </cell>
          <cell r="I25658">
            <v>750000</v>
          </cell>
        </row>
        <row r="25659">
          <cell r="A25659" t="str">
            <v>L28979</v>
          </cell>
          <cell r="I25659">
            <v>20000</v>
          </cell>
        </row>
        <row r="25660">
          <cell r="A25660" t="str">
            <v>L28980</v>
          </cell>
          <cell r="I25660">
            <v>575000</v>
          </cell>
        </row>
        <row r="25661">
          <cell r="A25661" t="str">
            <v>L28986</v>
          </cell>
          <cell r="I25661">
            <v>61622</v>
          </cell>
        </row>
        <row r="25662">
          <cell r="A25662" t="str">
            <v>L28989</v>
          </cell>
          <cell r="I25662">
            <v>55000</v>
          </cell>
        </row>
        <row r="25663">
          <cell r="A25663" t="str">
            <v>L28992</v>
          </cell>
          <cell r="I25663">
            <v>1300000</v>
          </cell>
        </row>
        <row r="25664">
          <cell r="A25664" t="str">
            <v>L28998</v>
          </cell>
          <cell r="I25664">
            <v>500000</v>
          </cell>
        </row>
        <row r="25665">
          <cell r="A25665" t="str">
            <v>L29000</v>
          </cell>
          <cell r="I25665">
            <v>612000</v>
          </cell>
        </row>
        <row r="25666">
          <cell r="A25666" t="str">
            <v>L29001</v>
          </cell>
          <cell r="I25666">
            <v>150000</v>
          </cell>
        </row>
        <row r="25667">
          <cell r="A25667" t="str">
            <v>L29003</v>
          </cell>
          <cell r="I25667">
            <v>30000</v>
          </cell>
        </row>
        <row r="25668">
          <cell r="A25668" t="str">
            <v>L29010</v>
          </cell>
          <cell r="I25668">
            <v>265000</v>
          </cell>
        </row>
        <row r="25669">
          <cell r="A25669" t="str">
            <v>L29011</v>
          </cell>
          <cell r="I25669">
            <v>500000</v>
          </cell>
        </row>
        <row r="25670">
          <cell r="A25670" t="str">
            <v>L29012</v>
          </cell>
          <cell r="I25670">
            <v>282474</v>
          </cell>
        </row>
        <row r="25671">
          <cell r="A25671" t="str">
            <v>L29013</v>
          </cell>
          <cell r="I25671">
            <v>120000</v>
          </cell>
        </row>
        <row r="25672">
          <cell r="A25672" t="str">
            <v>L29014</v>
          </cell>
          <cell r="I25672">
            <v>10000</v>
          </cell>
        </row>
        <row r="25673">
          <cell r="A25673" t="str">
            <v>L29016</v>
          </cell>
          <cell r="I25673">
            <v>225467</v>
          </cell>
        </row>
        <row r="25674">
          <cell r="A25674" t="str">
            <v>L29021</v>
          </cell>
          <cell r="I25674">
            <v>50000</v>
          </cell>
        </row>
        <row r="25675">
          <cell r="A25675" t="str">
            <v>L29027</v>
          </cell>
          <cell r="I25675">
            <v>20000</v>
          </cell>
        </row>
        <row r="25676">
          <cell r="A25676" t="str">
            <v>L29028</v>
          </cell>
          <cell r="I25676">
            <v>30000</v>
          </cell>
        </row>
        <row r="25677">
          <cell r="A25677" t="str">
            <v>L29030</v>
          </cell>
          <cell r="I25677">
            <v>395000</v>
          </cell>
        </row>
        <row r="25678">
          <cell r="A25678" t="str">
            <v>L29031</v>
          </cell>
          <cell r="I25678">
            <v>1601067</v>
          </cell>
        </row>
        <row r="25679">
          <cell r="A25679" t="str">
            <v>L29032</v>
          </cell>
          <cell r="I25679">
            <v>556339</v>
          </cell>
        </row>
        <row r="25680">
          <cell r="A25680" t="str">
            <v>L29033</v>
          </cell>
          <cell r="I25680">
            <v>160000</v>
          </cell>
        </row>
        <row r="25681">
          <cell r="A25681" t="str">
            <v>L29036</v>
          </cell>
          <cell r="I25681">
            <v>1500000</v>
          </cell>
        </row>
        <row r="25682">
          <cell r="A25682" t="str">
            <v>L29039</v>
          </cell>
          <cell r="I25682">
            <v>100000</v>
          </cell>
        </row>
        <row r="25683">
          <cell r="A25683" t="str">
            <v>L29040</v>
          </cell>
          <cell r="I25683">
            <v>287630</v>
          </cell>
        </row>
        <row r="25684">
          <cell r="A25684" t="str">
            <v>L29042</v>
          </cell>
          <cell r="I25684">
            <v>10000</v>
          </cell>
        </row>
        <row r="25685">
          <cell r="A25685" t="str">
            <v>L29043</v>
          </cell>
          <cell r="I25685">
            <v>200000</v>
          </cell>
        </row>
        <row r="25686">
          <cell r="A25686" t="str">
            <v>L29044</v>
          </cell>
          <cell r="I25686">
            <v>50000000</v>
          </cell>
        </row>
        <row r="25687">
          <cell r="A25687" t="str">
            <v>L29051</v>
          </cell>
          <cell r="I25687">
            <v>250000</v>
          </cell>
        </row>
        <row r="25688">
          <cell r="A25688" t="str">
            <v>L29052</v>
          </cell>
          <cell r="I25688">
            <v>40000</v>
          </cell>
        </row>
        <row r="25689">
          <cell r="A25689" t="str">
            <v>L29053</v>
          </cell>
          <cell r="I25689">
            <v>130000</v>
          </cell>
        </row>
        <row r="25690">
          <cell r="A25690" t="str">
            <v>L29055</v>
          </cell>
          <cell r="I25690">
            <v>216000</v>
          </cell>
        </row>
        <row r="25691">
          <cell r="A25691" t="str">
            <v>L29066</v>
          </cell>
          <cell r="I25691">
            <v>633961</v>
          </cell>
        </row>
        <row r="25692">
          <cell r="A25692" t="str">
            <v>L29068</v>
          </cell>
          <cell r="I25692">
            <v>30000</v>
          </cell>
        </row>
        <row r="25693">
          <cell r="A25693" t="str">
            <v>L29069</v>
          </cell>
          <cell r="I25693">
            <v>219180</v>
          </cell>
        </row>
        <row r="25694">
          <cell r="A25694" t="str">
            <v>L29070</v>
          </cell>
          <cell r="I25694">
            <v>252200</v>
          </cell>
        </row>
        <row r="25695">
          <cell r="A25695" t="str">
            <v>L29072</v>
          </cell>
          <cell r="I25695">
            <v>2000000</v>
          </cell>
        </row>
        <row r="25696">
          <cell r="A25696" t="str">
            <v>L29074</v>
          </cell>
          <cell r="I25696">
            <v>250000</v>
          </cell>
        </row>
        <row r="25697">
          <cell r="A25697" t="str">
            <v>L29077</v>
          </cell>
          <cell r="I25697">
            <v>50000</v>
          </cell>
        </row>
        <row r="25698">
          <cell r="A25698" t="str">
            <v>L29079</v>
          </cell>
          <cell r="I25698">
            <v>212916</v>
          </cell>
        </row>
        <row r="25699">
          <cell r="A25699" t="str">
            <v>L29081</v>
          </cell>
          <cell r="I25699">
            <v>300000</v>
          </cell>
        </row>
        <row r="25700">
          <cell r="A25700" t="str">
            <v>L29083</v>
          </cell>
          <cell r="I25700">
            <v>85350</v>
          </cell>
        </row>
        <row r="25701">
          <cell r="A25701" t="str">
            <v>L29086</v>
          </cell>
          <cell r="I25701">
            <v>100000</v>
          </cell>
        </row>
        <row r="25702">
          <cell r="A25702" t="str">
            <v>L29087</v>
          </cell>
          <cell r="I25702">
            <v>30000</v>
          </cell>
        </row>
        <row r="25703">
          <cell r="A25703" t="str">
            <v>L29088</v>
          </cell>
          <cell r="I25703">
            <v>1759156</v>
          </cell>
        </row>
        <row r="25704">
          <cell r="A25704" t="str">
            <v>L29095</v>
          </cell>
          <cell r="I25704">
            <v>80000</v>
          </cell>
        </row>
        <row r="25705">
          <cell r="A25705" t="str">
            <v>L29096</v>
          </cell>
          <cell r="I25705">
            <v>20000</v>
          </cell>
        </row>
        <row r="25706">
          <cell r="A25706" t="str">
            <v>L29098</v>
          </cell>
          <cell r="I25706">
            <v>50000</v>
          </cell>
        </row>
        <row r="25707">
          <cell r="A25707" t="str">
            <v>L29100</v>
          </cell>
          <cell r="I25707">
            <v>60000</v>
          </cell>
        </row>
        <row r="25708">
          <cell r="A25708" t="str">
            <v>L29106</v>
          </cell>
          <cell r="I25708">
            <v>70000</v>
          </cell>
        </row>
        <row r="25709">
          <cell r="A25709" t="str">
            <v>L29107</v>
          </cell>
          <cell r="I25709">
            <v>100000</v>
          </cell>
        </row>
        <row r="25710">
          <cell r="A25710" t="str">
            <v>L29109</v>
          </cell>
          <cell r="I25710">
            <v>50000</v>
          </cell>
        </row>
        <row r="25711">
          <cell r="A25711" t="str">
            <v>L29110</v>
          </cell>
          <cell r="I25711">
            <v>150000</v>
          </cell>
        </row>
        <row r="25712">
          <cell r="A25712" t="str">
            <v>L29114</v>
          </cell>
          <cell r="I25712">
            <v>23000</v>
          </cell>
        </row>
        <row r="25713">
          <cell r="A25713" t="str">
            <v>L29118</v>
          </cell>
          <cell r="I25713">
            <v>300000</v>
          </cell>
        </row>
        <row r="25714">
          <cell r="A25714" t="str">
            <v>L29126</v>
          </cell>
          <cell r="I25714">
            <v>15000</v>
          </cell>
        </row>
        <row r="25715">
          <cell r="A25715" t="str">
            <v>L29134</v>
          </cell>
          <cell r="I25715">
            <v>96000</v>
          </cell>
        </row>
        <row r="25716">
          <cell r="A25716" t="str">
            <v>L29135</v>
          </cell>
          <cell r="I25716">
            <v>635358</v>
          </cell>
        </row>
        <row r="25717">
          <cell r="A25717" t="str">
            <v>L29136</v>
          </cell>
          <cell r="I25717">
            <v>150000</v>
          </cell>
        </row>
        <row r="25718">
          <cell r="A25718" t="str">
            <v>L29138</v>
          </cell>
          <cell r="I25718">
            <v>30000</v>
          </cell>
        </row>
        <row r="25719">
          <cell r="A25719" t="str">
            <v>L29141</v>
          </cell>
          <cell r="I25719">
            <v>50000</v>
          </cell>
        </row>
        <row r="25720">
          <cell r="A25720" t="str">
            <v>L29143</v>
          </cell>
          <cell r="I25720">
            <v>327376</v>
          </cell>
        </row>
        <row r="25721">
          <cell r="A25721" t="str">
            <v>L29146</v>
          </cell>
          <cell r="I25721">
            <v>80000</v>
          </cell>
        </row>
        <row r="25722">
          <cell r="A25722" t="str">
            <v>L29148</v>
          </cell>
          <cell r="I25722">
            <v>30000</v>
          </cell>
        </row>
        <row r="25723">
          <cell r="A25723" t="str">
            <v>L29152</v>
          </cell>
          <cell r="I25723">
            <v>349240</v>
          </cell>
        </row>
        <row r="25724">
          <cell r="A25724" t="str">
            <v>L29155</v>
          </cell>
          <cell r="I25724">
            <v>465000</v>
          </cell>
        </row>
        <row r="25725">
          <cell r="A25725" t="str">
            <v>L29164</v>
          </cell>
          <cell r="I25725">
            <v>200000</v>
          </cell>
        </row>
        <row r="25726">
          <cell r="A25726" t="str">
            <v>L29165</v>
          </cell>
          <cell r="I25726">
            <v>97721</v>
          </cell>
        </row>
        <row r="25727">
          <cell r="A25727" t="str">
            <v>L29166</v>
          </cell>
          <cell r="I25727">
            <v>70087</v>
          </cell>
        </row>
        <row r="25728">
          <cell r="A25728" t="str">
            <v>L29171</v>
          </cell>
          <cell r="I25728">
            <v>11620</v>
          </cell>
        </row>
        <row r="25729">
          <cell r="A25729" t="str">
            <v>L29174</v>
          </cell>
          <cell r="I25729">
            <v>925845</v>
          </cell>
        </row>
        <row r="25730">
          <cell r="A25730" t="str">
            <v>L29175</v>
          </cell>
          <cell r="I25730">
            <v>150000</v>
          </cell>
        </row>
        <row r="25731">
          <cell r="A25731" t="str">
            <v>L29176</v>
          </cell>
          <cell r="I25731">
            <v>469618</v>
          </cell>
        </row>
        <row r="25732">
          <cell r="A25732" t="str">
            <v>L29178</v>
          </cell>
          <cell r="I25732">
            <v>310000</v>
          </cell>
        </row>
        <row r="25733">
          <cell r="A25733" t="str">
            <v>L29187</v>
          </cell>
          <cell r="I25733">
            <v>399235</v>
          </cell>
        </row>
        <row r="25734">
          <cell r="A25734" t="str">
            <v>L29189</v>
          </cell>
          <cell r="I25734">
            <v>1108705</v>
          </cell>
        </row>
        <row r="25735">
          <cell r="A25735" t="str">
            <v>L29190</v>
          </cell>
          <cell r="I25735">
            <v>348166</v>
          </cell>
        </row>
        <row r="25736">
          <cell r="A25736" t="str">
            <v>L29197</v>
          </cell>
          <cell r="I25736">
            <v>645651</v>
          </cell>
        </row>
        <row r="25737">
          <cell r="A25737" t="str">
            <v>L29199</v>
          </cell>
          <cell r="I25737">
            <v>280767</v>
          </cell>
        </row>
        <row r="25738">
          <cell r="A25738" t="str">
            <v>L29201</v>
          </cell>
          <cell r="I25738">
            <v>600000</v>
          </cell>
        </row>
        <row r="25739">
          <cell r="A25739" t="str">
            <v>L29202</v>
          </cell>
          <cell r="I25739">
            <v>1900000</v>
          </cell>
        </row>
        <row r="25740">
          <cell r="A25740" t="str">
            <v>L29203</v>
          </cell>
          <cell r="I25740">
            <v>522000</v>
          </cell>
        </row>
        <row r="25741">
          <cell r="A25741" t="str">
            <v>L29204</v>
          </cell>
          <cell r="I25741">
            <v>230518</v>
          </cell>
        </row>
        <row r="25742">
          <cell r="A25742" t="str">
            <v>L29208</v>
          </cell>
          <cell r="I25742">
            <v>564000</v>
          </cell>
        </row>
        <row r="25743">
          <cell r="A25743" t="str">
            <v>L29210</v>
          </cell>
          <cell r="I25743">
            <v>304000</v>
          </cell>
        </row>
        <row r="25744">
          <cell r="A25744" t="str">
            <v>L29212</v>
          </cell>
          <cell r="I25744">
            <v>130000</v>
          </cell>
        </row>
        <row r="25745">
          <cell r="A25745" t="str">
            <v>L29213</v>
          </cell>
          <cell r="I25745">
            <v>2132499</v>
          </cell>
        </row>
        <row r="25746">
          <cell r="A25746" t="str">
            <v>L29217</v>
          </cell>
          <cell r="I25746">
            <v>103389</v>
          </cell>
        </row>
        <row r="25747">
          <cell r="A25747" t="str">
            <v>L29218</v>
          </cell>
          <cell r="I25747">
            <v>120000</v>
          </cell>
        </row>
        <row r="25748">
          <cell r="A25748" t="str">
            <v>L29219</v>
          </cell>
          <cell r="I25748">
            <v>57178</v>
          </cell>
        </row>
        <row r="25749">
          <cell r="A25749" t="str">
            <v>L29222</v>
          </cell>
          <cell r="I25749">
            <v>488976</v>
          </cell>
        </row>
        <row r="25750">
          <cell r="A25750" t="str">
            <v>L29226</v>
          </cell>
          <cell r="I25750">
            <v>247952</v>
          </cell>
        </row>
        <row r="25751">
          <cell r="A25751" t="str">
            <v>L29228</v>
          </cell>
          <cell r="I25751">
            <v>888767</v>
          </cell>
        </row>
        <row r="25752">
          <cell r="A25752" t="str">
            <v>L29235</v>
          </cell>
          <cell r="I25752">
            <v>1999900</v>
          </cell>
        </row>
        <row r="25753">
          <cell r="A25753" t="str">
            <v>L29243</v>
          </cell>
          <cell r="I25753">
            <v>50000</v>
          </cell>
        </row>
        <row r="25754">
          <cell r="A25754" t="str">
            <v>L29248</v>
          </cell>
          <cell r="I25754">
            <v>429000</v>
          </cell>
        </row>
        <row r="25755">
          <cell r="A25755" t="str">
            <v>L29251</v>
          </cell>
          <cell r="I25755">
            <v>160933</v>
          </cell>
        </row>
        <row r="25756">
          <cell r="A25756" t="str">
            <v>L29254</v>
          </cell>
          <cell r="I25756">
            <v>235600</v>
          </cell>
        </row>
        <row r="25757">
          <cell r="A25757" t="str">
            <v>L29255</v>
          </cell>
          <cell r="I25757">
            <v>310000</v>
          </cell>
        </row>
        <row r="25758">
          <cell r="A25758" t="str">
            <v>L29260</v>
          </cell>
          <cell r="I25758">
            <v>50000</v>
          </cell>
        </row>
        <row r="25759">
          <cell r="A25759" t="str">
            <v>L29261</v>
          </cell>
          <cell r="I25759">
            <v>380110</v>
          </cell>
        </row>
        <row r="25760">
          <cell r="A25760" t="str">
            <v>L29263</v>
          </cell>
          <cell r="I25760">
            <v>300000</v>
          </cell>
        </row>
        <row r="25761">
          <cell r="A25761" t="str">
            <v>L29264</v>
          </cell>
          <cell r="I25761">
            <v>600000</v>
          </cell>
        </row>
        <row r="25762">
          <cell r="A25762" t="str">
            <v>L29270</v>
          </cell>
          <cell r="I25762">
            <v>120000</v>
          </cell>
        </row>
        <row r="25763">
          <cell r="A25763" t="str">
            <v>L29272</v>
          </cell>
          <cell r="I25763">
            <v>150000</v>
          </cell>
        </row>
        <row r="25764">
          <cell r="A25764" t="str">
            <v>L29277</v>
          </cell>
          <cell r="I25764">
            <v>640000</v>
          </cell>
        </row>
        <row r="25765">
          <cell r="A25765" t="str">
            <v>L29279</v>
          </cell>
          <cell r="I25765">
            <v>40000</v>
          </cell>
        </row>
        <row r="25766">
          <cell r="A25766" t="str">
            <v>L29287</v>
          </cell>
          <cell r="I25766">
            <v>175000</v>
          </cell>
        </row>
        <row r="25767">
          <cell r="A25767" t="str">
            <v>L29290</v>
          </cell>
          <cell r="I25767">
            <v>1800000</v>
          </cell>
        </row>
        <row r="25768">
          <cell r="A25768" t="str">
            <v>L29295</v>
          </cell>
          <cell r="I25768">
            <v>600000</v>
          </cell>
        </row>
        <row r="25769">
          <cell r="A25769" t="str">
            <v>L29297</v>
          </cell>
          <cell r="I25769">
            <v>295791</v>
          </cell>
        </row>
        <row r="25770">
          <cell r="A25770" t="str">
            <v>L29306</v>
          </cell>
          <cell r="I25770">
            <v>269475</v>
          </cell>
        </row>
        <row r="25771">
          <cell r="A25771" t="str">
            <v>L29307</v>
          </cell>
          <cell r="I25771">
            <v>372516</v>
          </cell>
        </row>
        <row r="25772">
          <cell r="A25772" t="str">
            <v>L29310</v>
          </cell>
          <cell r="I25772">
            <v>120000</v>
          </cell>
        </row>
        <row r="25773">
          <cell r="A25773" t="str">
            <v>L29314</v>
          </cell>
          <cell r="I25773">
            <v>200000</v>
          </cell>
        </row>
        <row r="25774">
          <cell r="A25774" t="str">
            <v>L29317</v>
          </cell>
          <cell r="I25774">
            <v>10000</v>
          </cell>
        </row>
        <row r="25775">
          <cell r="A25775" t="str">
            <v>L29318</v>
          </cell>
          <cell r="I25775">
            <v>20000</v>
          </cell>
        </row>
        <row r="25776">
          <cell r="A25776" t="str">
            <v>L29319</v>
          </cell>
          <cell r="I25776">
            <v>20000</v>
          </cell>
        </row>
        <row r="25777">
          <cell r="A25777" t="str">
            <v>L29322</v>
          </cell>
          <cell r="I25777">
            <v>150000</v>
          </cell>
        </row>
        <row r="25778">
          <cell r="A25778" t="str">
            <v>L29332</v>
          </cell>
          <cell r="I25778">
            <v>60000</v>
          </cell>
        </row>
        <row r="25779">
          <cell r="A25779" t="str">
            <v>L29334</v>
          </cell>
          <cell r="I25779">
            <v>350000</v>
          </cell>
        </row>
        <row r="25780">
          <cell r="A25780" t="str">
            <v>L29336</v>
          </cell>
          <cell r="I25780">
            <v>278934</v>
          </cell>
        </row>
        <row r="25781">
          <cell r="A25781" t="str">
            <v>L29339</v>
          </cell>
          <cell r="I25781">
            <v>50000</v>
          </cell>
        </row>
        <row r="25782">
          <cell r="A25782" t="str">
            <v>L29340</v>
          </cell>
          <cell r="I25782">
            <v>429157</v>
          </cell>
        </row>
        <row r="25783">
          <cell r="A25783" t="str">
            <v>L29341</v>
          </cell>
          <cell r="I25783">
            <v>650000</v>
          </cell>
        </row>
        <row r="25784">
          <cell r="A25784" t="str">
            <v>L29342</v>
          </cell>
          <cell r="I25784">
            <v>25000</v>
          </cell>
        </row>
        <row r="25785">
          <cell r="A25785" t="str">
            <v>L29343</v>
          </cell>
          <cell r="I25785">
            <v>51211</v>
          </cell>
        </row>
        <row r="25786">
          <cell r="A25786" t="str">
            <v>L29347</v>
          </cell>
          <cell r="I25786">
            <v>99560</v>
          </cell>
        </row>
        <row r="25787">
          <cell r="A25787" t="str">
            <v>L29353</v>
          </cell>
          <cell r="I25787">
            <v>30000</v>
          </cell>
        </row>
        <row r="25788">
          <cell r="A25788" t="str">
            <v>L29355</v>
          </cell>
          <cell r="I25788">
            <v>100000</v>
          </cell>
        </row>
        <row r="25789">
          <cell r="A25789" t="str">
            <v>L29359</v>
          </cell>
          <cell r="I25789">
            <v>530000</v>
          </cell>
        </row>
        <row r="25790">
          <cell r="A25790" t="str">
            <v>L29361</v>
          </cell>
          <cell r="I25790">
            <v>30000</v>
          </cell>
        </row>
        <row r="25791">
          <cell r="A25791" t="str">
            <v>L29363</v>
          </cell>
          <cell r="I25791">
            <v>100000</v>
          </cell>
        </row>
        <row r="25792">
          <cell r="A25792" t="str">
            <v>L29364</v>
          </cell>
          <cell r="I25792">
            <v>35000</v>
          </cell>
        </row>
        <row r="25793">
          <cell r="A25793" t="str">
            <v>L29365</v>
          </cell>
          <cell r="I25793">
            <v>300000</v>
          </cell>
        </row>
        <row r="25794">
          <cell r="A25794" t="str">
            <v>L29370</v>
          </cell>
          <cell r="I25794">
            <v>73000</v>
          </cell>
        </row>
        <row r="25795">
          <cell r="A25795" t="str">
            <v>L29371</v>
          </cell>
          <cell r="I25795">
            <v>45000</v>
          </cell>
        </row>
        <row r="25796">
          <cell r="A25796" t="str">
            <v>L29374</v>
          </cell>
          <cell r="I25796">
            <v>200000</v>
          </cell>
        </row>
        <row r="25797">
          <cell r="A25797" t="str">
            <v>L29375</v>
          </cell>
          <cell r="I25797">
            <v>220000</v>
          </cell>
        </row>
        <row r="25798">
          <cell r="A25798" t="str">
            <v>L29378</v>
          </cell>
          <cell r="I25798">
            <v>300000</v>
          </cell>
        </row>
        <row r="25799">
          <cell r="A25799" t="str">
            <v>L29379</v>
          </cell>
          <cell r="I25799">
            <v>3600000</v>
          </cell>
        </row>
        <row r="25800">
          <cell r="A25800" t="str">
            <v>L29380</v>
          </cell>
          <cell r="I25800">
            <v>275849</v>
          </cell>
        </row>
        <row r="25801">
          <cell r="A25801" t="str">
            <v>L29384</v>
          </cell>
          <cell r="I25801">
            <v>1500000</v>
          </cell>
        </row>
        <row r="25802">
          <cell r="A25802" t="str">
            <v>L29385</v>
          </cell>
          <cell r="I25802">
            <v>20000</v>
          </cell>
        </row>
        <row r="25803">
          <cell r="A25803" t="str">
            <v>L29387</v>
          </cell>
          <cell r="I25803">
            <v>44999</v>
          </cell>
        </row>
        <row r="25804">
          <cell r="A25804" t="str">
            <v>L29388</v>
          </cell>
          <cell r="I25804">
            <v>3201067</v>
          </cell>
        </row>
        <row r="25805">
          <cell r="A25805" t="str">
            <v>L29393</v>
          </cell>
          <cell r="I25805">
            <v>184000</v>
          </cell>
        </row>
        <row r="25806">
          <cell r="A25806" t="str">
            <v>L29396</v>
          </cell>
          <cell r="I25806">
            <v>60000</v>
          </cell>
        </row>
        <row r="25807">
          <cell r="A25807" t="str">
            <v>L29401</v>
          </cell>
          <cell r="I25807">
            <v>150000</v>
          </cell>
        </row>
        <row r="25808">
          <cell r="A25808" t="str">
            <v>L29403</v>
          </cell>
          <cell r="I25808">
            <v>30000</v>
          </cell>
        </row>
        <row r="25809">
          <cell r="A25809" t="str">
            <v>L29406</v>
          </cell>
          <cell r="I25809">
            <v>236000</v>
          </cell>
        </row>
        <row r="25810">
          <cell r="A25810" t="str">
            <v>L29407</v>
          </cell>
          <cell r="I25810">
            <v>177000</v>
          </cell>
        </row>
        <row r="25811">
          <cell r="A25811" t="str">
            <v>L29410</v>
          </cell>
          <cell r="I25811">
            <v>5462400</v>
          </cell>
        </row>
        <row r="25812">
          <cell r="A25812" t="str">
            <v>L29415</v>
          </cell>
          <cell r="I25812">
            <v>10000</v>
          </cell>
        </row>
        <row r="25813">
          <cell r="A25813" t="str">
            <v>L29416</v>
          </cell>
          <cell r="I25813">
            <v>130000</v>
          </cell>
        </row>
        <row r="25814">
          <cell r="A25814" t="str">
            <v>L29418</v>
          </cell>
          <cell r="I25814">
            <v>200000</v>
          </cell>
        </row>
        <row r="25815">
          <cell r="A25815" t="str">
            <v>L29419</v>
          </cell>
          <cell r="I25815">
            <v>20000</v>
          </cell>
        </row>
        <row r="25816">
          <cell r="A25816" t="str">
            <v>L29422</v>
          </cell>
          <cell r="I25816">
            <v>50000</v>
          </cell>
        </row>
        <row r="25817">
          <cell r="A25817" t="str">
            <v>L29424</v>
          </cell>
          <cell r="I25817">
            <v>10000</v>
          </cell>
        </row>
        <row r="25818">
          <cell r="A25818" t="str">
            <v>L29426</v>
          </cell>
          <cell r="I25818">
            <v>35000</v>
          </cell>
        </row>
        <row r="25819">
          <cell r="A25819" t="str">
            <v>L29429</v>
          </cell>
          <cell r="I25819">
            <v>140188</v>
          </cell>
        </row>
        <row r="25820">
          <cell r="A25820" t="str">
            <v>L29430</v>
          </cell>
          <cell r="I25820">
            <v>800000</v>
          </cell>
        </row>
        <row r="25821">
          <cell r="A25821" t="str">
            <v>L29435</v>
          </cell>
          <cell r="I25821">
            <v>1215500</v>
          </cell>
        </row>
        <row r="25822">
          <cell r="A25822" t="str">
            <v>L29436</v>
          </cell>
          <cell r="I25822">
            <v>300000</v>
          </cell>
        </row>
        <row r="25823">
          <cell r="A25823" t="str">
            <v>L29441</v>
          </cell>
          <cell r="I25823">
            <v>30000</v>
          </cell>
        </row>
        <row r="25824">
          <cell r="A25824" t="str">
            <v>L29444</v>
          </cell>
          <cell r="I25824">
            <v>273000</v>
          </cell>
        </row>
        <row r="25825">
          <cell r="A25825" t="str">
            <v>L29446</v>
          </cell>
          <cell r="I25825">
            <v>1040000</v>
          </cell>
        </row>
        <row r="25826">
          <cell r="A25826" t="str">
            <v>L29447</v>
          </cell>
          <cell r="I25826">
            <v>70000</v>
          </cell>
        </row>
        <row r="25827">
          <cell r="A25827" t="str">
            <v>L29456</v>
          </cell>
          <cell r="I25827">
            <v>854400</v>
          </cell>
        </row>
        <row r="25828">
          <cell r="A25828" t="str">
            <v>L29457</v>
          </cell>
          <cell r="I25828">
            <v>25000</v>
          </cell>
        </row>
        <row r="25829">
          <cell r="A25829" t="str">
            <v>L29458</v>
          </cell>
          <cell r="I25829">
            <v>373000</v>
          </cell>
        </row>
        <row r="25830">
          <cell r="A25830" t="str">
            <v>L29460</v>
          </cell>
          <cell r="I25830">
            <v>30000</v>
          </cell>
        </row>
        <row r="25831">
          <cell r="A25831" t="str">
            <v>L29461</v>
          </cell>
          <cell r="I25831">
            <v>30000</v>
          </cell>
        </row>
        <row r="25832">
          <cell r="A25832" t="str">
            <v>L29462</v>
          </cell>
          <cell r="I25832">
            <v>20000</v>
          </cell>
        </row>
        <row r="25833">
          <cell r="A25833" t="str">
            <v>L29463</v>
          </cell>
          <cell r="I25833">
            <v>200000</v>
          </cell>
        </row>
        <row r="25834">
          <cell r="A25834" t="str">
            <v>L29464</v>
          </cell>
          <cell r="I25834">
            <v>107734</v>
          </cell>
        </row>
        <row r="25835">
          <cell r="A25835" t="str">
            <v>L29466</v>
          </cell>
          <cell r="I25835">
            <v>66880</v>
          </cell>
        </row>
        <row r="25836">
          <cell r="A25836" t="str">
            <v>L29467</v>
          </cell>
          <cell r="I25836">
            <v>500000</v>
          </cell>
        </row>
        <row r="25837">
          <cell r="A25837" t="str">
            <v>L29468</v>
          </cell>
          <cell r="I25837">
            <v>2500000</v>
          </cell>
        </row>
        <row r="25838">
          <cell r="A25838" t="str">
            <v>L29469</v>
          </cell>
          <cell r="I25838">
            <v>150000</v>
          </cell>
        </row>
        <row r="25839">
          <cell r="A25839" t="str">
            <v>L29470</v>
          </cell>
          <cell r="I25839">
            <v>50000</v>
          </cell>
        </row>
        <row r="25840">
          <cell r="A25840" t="str">
            <v>L29471</v>
          </cell>
          <cell r="I25840">
            <v>234783</v>
          </cell>
        </row>
        <row r="25841">
          <cell r="A25841" t="str">
            <v>L29474</v>
          </cell>
          <cell r="I25841">
            <v>400000</v>
          </cell>
        </row>
        <row r="25842">
          <cell r="A25842" t="str">
            <v>L29475</v>
          </cell>
          <cell r="I25842">
            <v>340000</v>
          </cell>
        </row>
        <row r="25843">
          <cell r="A25843" t="str">
            <v>L29476</v>
          </cell>
          <cell r="I25843">
            <v>200000</v>
          </cell>
        </row>
        <row r="25844">
          <cell r="A25844" t="str">
            <v>L29477</v>
          </cell>
          <cell r="I25844">
            <v>444000</v>
          </cell>
        </row>
        <row r="25845">
          <cell r="A25845" t="str">
            <v>L29480</v>
          </cell>
          <cell r="I25845">
            <v>100000</v>
          </cell>
        </row>
        <row r="25846">
          <cell r="A25846" t="str">
            <v>L29483</v>
          </cell>
          <cell r="I25846">
            <v>55784</v>
          </cell>
        </row>
        <row r="25847">
          <cell r="A25847" t="str">
            <v>L29485</v>
          </cell>
          <cell r="I25847">
            <v>150000</v>
          </cell>
        </row>
        <row r="25848">
          <cell r="A25848" t="str">
            <v>L29489</v>
          </cell>
          <cell r="I25848">
            <v>115501.9</v>
          </cell>
        </row>
        <row r="25849">
          <cell r="A25849" t="str">
            <v>L29492</v>
          </cell>
          <cell r="I25849">
            <v>5334401</v>
          </cell>
        </row>
        <row r="25850">
          <cell r="A25850" t="str">
            <v>L29495</v>
          </cell>
          <cell r="I25850">
            <v>79015</v>
          </cell>
        </row>
        <row r="25851">
          <cell r="A25851" t="str">
            <v>L29497</v>
          </cell>
          <cell r="I25851">
            <v>1387734</v>
          </cell>
        </row>
        <row r="25852">
          <cell r="A25852" t="str">
            <v>L29499</v>
          </cell>
          <cell r="I25852">
            <v>30000</v>
          </cell>
        </row>
        <row r="25853">
          <cell r="A25853" t="str">
            <v>L29503</v>
          </cell>
          <cell r="I25853">
            <v>300000</v>
          </cell>
        </row>
        <row r="25854">
          <cell r="A25854" t="str">
            <v>L29505</v>
          </cell>
          <cell r="I25854">
            <v>35810</v>
          </cell>
        </row>
        <row r="25855">
          <cell r="A25855" t="str">
            <v>L29507</v>
          </cell>
          <cell r="I25855">
            <v>120000</v>
          </cell>
        </row>
        <row r="25856">
          <cell r="A25856" t="str">
            <v>L29511</v>
          </cell>
          <cell r="I25856">
            <v>350000</v>
          </cell>
        </row>
        <row r="25857">
          <cell r="A25857" t="str">
            <v>L29513</v>
          </cell>
          <cell r="I25857">
            <v>30000</v>
          </cell>
        </row>
        <row r="25858">
          <cell r="A25858" t="str">
            <v>L29518</v>
          </cell>
          <cell r="I25858">
            <v>8450.76</v>
          </cell>
        </row>
        <row r="25859">
          <cell r="A25859" t="str">
            <v>L29522</v>
          </cell>
          <cell r="I25859">
            <v>99568</v>
          </cell>
        </row>
        <row r="25860">
          <cell r="A25860" t="str">
            <v>L29523</v>
          </cell>
          <cell r="I25860">
            <v>36080</v>
          </cell>
        </row>
        <row r="25861">
          <cell r="A25861" t="str">
            <v>L29530</v>
          </cell>
          <cell r="I25861">
            <v>129008</v>
          </cell>
        </row>
        <row r="25862">
          <cell r="A25862" t="str">
            <v>L29535</v>
          </cell>
          <cell r="I25862">
            <v>1000000</v>
          </cell>
        </row>
        <row r="25863">
          <cell r="A25863" t="str">
            <v>L29536</v>
          </cell>
          <cell r="I25863">
            <v>990000</v>
          </cell>
        </row>
        <row r="25864">
          <cell r="A25864" t="str">
            <v>L29537</v>
          </cell>
          <cell r="I25864">
            <v>150000</v>
          </cell>
        </row>
        <row r="25865">
          <cell r="A25865" t="str">
            <v>L29539</v>
          </cell>
          <cell r="I25865">
            <v>2781870</v>
          </cell>
        </row>
        <row r="25866">
          <cell r="A25866" t="str">
            <v>L29540</v>
          </cell>
          <cell r="I25866">
            <v>25000</v>
          </cell>
        </row>
        <row r="25867">
          <cell r="A25867" t="str">
            <v>L29541</v>
          </cell>
          <cell r="I25867">
            <v>3000000</v>
          </cell>
        </row>
        <row r="25868">
          <cell r="A25868" t="str">
            <v>L29542</v>
          </cell>
          <cell r="I25868">
            <v>179677</v>
          </cell>
        </row>
        <row r="25869">
          <cell r="A25869" t="str">
            <v>L29547</v>
          </cell>
          <cell r="I25869">
            <v>350000</v>
          </cell>
        </row>
        <row r="25870">
          <cell r="A25870" t="str">
            <v>L29550</v>
          </cell>
          <cell r="I25870">
            <v>8150000</v>
          </cell>
        </row>
        <row r="25871">
          <cell r="A25871" t="str">
            <v>L29552</v>
          </cell>
          <cell r="I25871">
            <v>40000</v>
          </cell>
        </row>
        <row r="25872">
          <cell r="A25872" t="str">
            <v>L29553</v>
          </cell>
          <cell r="I25872">
            <v>55000</v>
          </cell>
        </row>
        <row r="25873">
          <cell r="A25873" t="str">
            <v>L29554</v>
          </cell>
          <cell r="I25873">
            <v>43145</v>
          </cell>
        </row>
        <row r="25874">
          <cell r="A25874" t="str">
            <v>L29557</v>
          </cell>
          <cell r="I25874">
            <v>747734</v>
          </cell>
        </row>
        <row r="25875">
          <cell r="A25875" t="str">
            <v>L29560</v>
          </cell>
          <cell r="I25875">
            <v>212000</v>
          </cell>
        </row>
        <row r="25876">
          <cell r="A25876" t="str">
            <v>L29561</v>
          </cell>
          <cell r="I25876">
            <v>60000</v>
          </cell>
        </row>
        <row r="25877">
          <cell r="A25877" t="str">
            <v>L29562</v>
          </cell>
          <cell r="I25877">
            <v>800000</v>
          </cell>
        </row>
        <row r="25878">
          <cell r="A25878" t="str">
            <v>L29574</v>
          </cell>
          <cell r="I25878">
            <v>100000</v>
          </cell>
        </row>
        <row r="25879">
          <cell r="A25879" t="str">
            <v>L29578</v>
          </cell>
          <cell r="I25879">
            <v>300000</v>
          </cell>
        </row>
        <row r="25880">
          <cell r="A25880" t="str">
            <v>L29579</v>
          </cell>
          <cell r="I25880">
            <v>184000</v>
          </cell>
        </row>
        <row r="25881">
          <cell r="A25881" t="str">
            <v>L29580</v>
          </cell>
          <cell r="I25881">
            <v>100000</v>
          </cell>
        </row>
        <row r="25882">
          <cell r="A25882" t="str">
            <v>L29586</v>
          </cell>
          <cell r="I25882">
            <v>200000</v>
          </cell>
        </row>
        <row r="25883">
          <cell r="A25883" t="str">
            <v>L29587</v>
          </cell>
          <cell r="I25883">
            <v>80000</v>
          </cell>
        </row>
        <row r="25884">
          <cell r="A25884" t="str">
            <v>L29589</v>
          </cell>
          <cell r="I25884">
            <v>50000</v>
          </cell>
        </row>
        <row r="25885">
          <cell r="A25885" t="str">
            <v>L29593</v>
          </cell>
          <cell r="I25885">
            <v>230000</v>
          </cell>
        </row>
        <row r="25886">
          <cell r="A25886" t="str">
            <v>L29595</v>
          </cell>
          <cell r="I25886">
            <v>664000</v>
          </cell>
        </row>
        <row r="25887">
          <cell r="A25887" t="str">
            <v>L29599</v>
          </cell>
          <cell r="I25887">
            <v>55000</v>
          </cell>
        </row>
        <row r="25888">
          <cell r="A25888" t="str">
            <v>L29603</v>
          </cell>
          <cell r="I25888">
            <v>30000</v>
          </cell>
        </row>
        <row r="25889">
          <cell r="A25889" t="str">
            <v>L29605</v>
          </cell>
          <cell r="I25889">
            <v>22000</v>
          </cell>
        </row>
        <row r="25890">
          <cell r="A25890" t="str">
            <v>L29606</v>
          </cell>
          <cell r="I25890">
            <v>1600000</v>
          </cell>
        </row>
        <row r="25891">
          <cell r="A25891" t="str">
            <v>L29610</v>
          </cell>
          <cell r="I25891">
            <v>364311</v>
          </cell>
        </row>
        <row r="25892">
          <cell r="A25892" t="str">
            <v>L29613</v>
          </cell>
          <cell r="I25892">
            <v>30000</v>
          </cell>
        </row>
        <row r="25893">
          <cell r="A25893" t="str">
            <v>L29615</v>
          </cell>
          <cell r="I25893">
            <v>7663467</v>
          </cell>
        </row>
        <row r="25894">
          <cell r="A25894" t="str">
            <v>L29616</v>
          </cell>
          <cell r="I25894">
            <v>821300</v>
          </cell>
        </row>
        <row r="25895">
          <cell r="A25895" t="str">
            <v>L29618</v>
          </cell>
          <cell r="I25895">
            <v>65000</v>
          </cell>
        </row>
        <row r="25896">
          <cell r="A25896" t="str">
            <v>L29620</v>
          </cell>
          <cell r="I25896">
            <v>1000000</v>
          </cell>
        </row>
        <row r="25897">
          <cell r="A25897" t="str">
            <v>L29621</v>
          </cell>
          <cell r="I25897">
            <v>449000</v>
          </cell>
        </row>
        <row r="25898">
          <cell r="A25898" t="str">
            <v>L29624</v>
          </cell>
          <cell r="I25898">
            <v>1619544</v>
          </cell>
        </row>
        <row r="25899">
          <cell r="A25899" t="str">
            <v>L29625</v>
          </cell>
          <cell r="I25899">
            <v>1441067</v>
          </cell>
        </row>
        <row r="25900">
          <cell r="A25900" t="str">
            <v>L29626</v>
          </cell>
          <cell r="I25900">
            <v>2748000</v>
          </cell>
        </row>
        <row r="25901">
          <cell r="A25901" t="str">
            <v>L29630</v>
          </cell>
          <cell r="I25901">
            <v>60000</v>
          </cell>
        </row>
        <row r="25902">
          <cell r="A25902" t="str">
            <v>L29634</v>
          </cell>
          <cell r="I25902">
            <v>143000</v>
          </cell>
        </row>
        <row r="25903">
          <cell r="A25903" t="str">
            <v>L29635</v>
          </cell>
          <cell r="I25903">
            <v>40000</v>
          </cell>
        </row>
        <row r="25904">
          <cell r="A25904" t="str">
            <v>L29638</v>
          </cell>
          <cell r="I25904">
            <v>973400</v>
          </cell>
        </row>
        <row r="25905">
          <cell r="A25905" t="str">
            <v>L29642</v>
          </cell>
          <cell r="I25905">
            <v>390000</v>
          </cell>
        </row>
        <row r="25906">
          <cell r="A25906" t="str">
            <v>L29644</v>
          </cell>
          <cell r="I25906">
            <v>213881</v>
          </cell>
        </row>
        <row r="25907">
          <cell r="A25907" t="str">
            <v>L29645</v>
          </cell>
          <cell r="I25907">
            <v>500000</v>
          </cell>
        </row>
        <row r="25908">
          <cell r="A25908" t="str">
            <v>L29646</v>
          </cell>
          <cell r="I25908">
            <v>20000</v>
          </cell>
        </row>
        <row r="25909">
          <cell r="A25909" t="str">
            <v>L29647</v>
          </cell>
          <cell r="I25909">
            <v>70000</v>
          </cell>
        </row>
        <row r="25910">
          <cell r="A25910" t="str">
            <v>L29648</v>
          </cell>
          <cell r="I25910">
            <v>3201067</v>
          </cell>
        </row>
        <row r="25911">
          <cell r="A25911" t="str">
            <v>L29650</v>
          </cell>
          <cell r="I25911">
            <v>30000</v>
          </cell>
        </row>
        <row r="25912">
          <cell r="A25912" t="str">
            <v>L29652</v>
          </cell>
          <cell r="I25912">
            <v>477280</v>
          </cell>
        </row>
        <row r="25913">
          <cell r="A25913" t="str">
            <v>L29656</v>
          </cell>
          <cell r="I25913">
            <v>200000</v>
          </cell>
        </row>
        <row r="25914">
          <cell r="A25914" t="str">
            <v>L29657</v>
          </cell>
          <cell r="I25914">
            <v>40000</v>
          </cell>
        </row>
        <row r="25915">
          <cell r="A25915" t="str">
            <v>L29660</v>
          </cell>
          <cell r="I25915">
            <v>150000</v>
          </cell>
        </row>
        <row r="25916">
          <cell r="A25916" t="str">
            <v>L29661</v>
          </cell>
          <cell r="I25916">
            <v>200000</v>
          </cell>
        </row>
        <row r="25917">
          <cell r="A25917" t="str">
            <v>L29666</v>
          </cell>
          <cell r="I25917">
            <v>50000</v>
          </cell>
        </row>
        <row r="25918">
          <cell r="A25918" t="str">
            <v>L29667</v>
          </cell>
          <cell r="I25918">
            <v>4500000</v>
          </cell>
        </row>
        <row r="25919">
          <cell r="A25919" t="str">
            <v>L29668</v>
          </cell>
          <cell r="I25919">
            <v>274224</v>
          </cell>
        </row>
        <row r="25920">
          <cell r="A25920" t="str">
            <v>L29670</v>
          </cell>
          <cell r="I25920">
            <v>618638</v>
          </cell>
        </row>
        <row r="25921">
          <cell r="A25921" t="str">
            <v>L29672</v>
          </cell>
          <cell r="I25921">
            <v>226734</v>
          </cell>
        </row>
        <row r="25922">
          <cell r="A25922" t="str">
            <v>L29673</v>
          </cell>
          <cell r="I25922">
            <v>77000</v>
          </cell>
        </row>
        <row r="25923">
          <cell r="A25923" t="str">
            <v>L29674</v>
          </cell>
          <cell r="I25923">
            <v>70346</v>
          </cell>
        </row>
        <row r="25924">
          <cell r="A25924" t="str">
            <v>L29676</v>
          </cell>
          <cell r="I25924">
            <v>63016</v>
          </cell>
        </row>
        <row r="25925">
          <cell r="A25925" t="str">
            <v>L29687</v>
          </cell>
          <cell r="I25925">
            <v>800000</v>
          </cell>
        </row>
        <row r="25926">
          <cell r="A25926" t="str">
            <v>L29688</v>
          </cell>
          <cell r="I25926">
            <v>1000000</v>
          </cell>
        </row>
        <row r="25927">
          <cell r="A25927" t="str">
            <v>L29690</v>
          </cell>
          <cell r="I25927">
            <v>100000</v>
          </cell>
        </row>
        <row r="25928">
          <cell r="A25928" t="str">
            <v>L29692</v>
          </cell>
          <cell r="I25928">
            <v>550000</v>
          </cell>
        </row>
        <row r="25929">
          <cell r="A25929" t="str">
            <v>L29695</v>
          </cell>
          <cell r="I25929">
            <v>100000</v>
          </cell>
        </row>
        <row r="25930">
          <cell r="A25930" t="str">
            <v>L29698</v>
          </cell>
          <cell r="I25930">
            <v>100000</v>
          </cell>
        </row>
        <row r="25931">
          <cell r="A25931" t="str">
            <v>L29701</v>
          </cell>
          <cell r="I25931">
            <v>70000</v>
          </cell>
        </row>
        <row r="25932">
          <cell r="A25932" t="str">
            <v>L29702</v>
          </cell>
          <cell r="I25932">
            <v>30000</v>
          </cell>
        </row>
        <row r="25933">
          <cell r="A25933" t="str">
            <v>L29703</v>
          </cell>
          <cell r="I25933">
            <v>170000</v>
          </cell>
        </row>
        <row r="25934">
          <cell r="A25934" t="str">
            <v>L29707</v>
          </cell>
          <cell r="I25934">
            <v>100000</v>
          </cell>
        </row>
        <row r="25935">
          <cell r="A25935" t="str">
            <v>L29708</v>
          </cell>
          <cell r="I25935">
            <v>1490763</v>
          </cell>
        </row>
        <row r="25936">
          <cell r="A25936" t="str">
            <v>L29711</v>
          </cell>
          <cell r="I25936">
            <v>41286</v>
          </cell>
        </row>
        <row r="25937">
          <cell r="A25937" t="str">
            <v>L29713</v>
          </cell>
          <cell r="I25937">
            <v>2238500</v>
          </cell>
        </row>
        <row r="25938">
          <cell r="A25938" t="str">
            <v>L29714</v>
          </cell>
          <cell r="I25938">
            <v>60000</v>
          </cell>
        </row>
        <row r="25939">
          <cell r="A25939" t="str">
            <v>L29718</v>
          </cell>
          <cell r="I25939">
            <v>150000</v>
          </cell>
        </row>
        <row r="25940">
          <cell r="A25940" t="str">
            <v>L29719</v>
          </cell>
          <cell r="I25940">
            <v>25000</v>
          </cell>
        </row>
        <row r="25941">
          <cell r="A25941" t="str">
            <v>L29720</v>
          </cell>
          <cell r="I25941">
            <v>220000</v>
          </cell>
        </row>
        <row r="25942">
          <cell r="A25942" t="str">
            <v>L29722</v>
          </cell>
          <cell r="I25942">
            <v>4151487</v>
          </cell>
        </row>
        <row r="25943">
          <cell r="A25943" t="str">
            <v>L29723</v>
          </cell>
          <cell r="I25943">
            <v>470000</v>
          </cell>
        </row>
        <row r="25944">
          <cell r="A25944" t="str">
            <v>L29725</v>
          </cell>
          <cell r="I25944">
            <v>20000</v>
          </cell>
        </row>
        <row r="25945">
          <cell r="A25945" t="str">
            <v>L29726</v>
          </cell>
          <cell r="I25945">
            <v>50000</v>
          </cell>
        </row>
        <row r="25946">
          <cell r="A25946" t="str">
            <v>L29730</v>
          </cell>
          <cell r="I25946">
            <v>45000</v>
          </cell>
        </row>
        <row r="25947">
          <cell r="A25947" t="str">
            <v>L29732</v>
          </cell>
          <cell r="I25947">
            <v>500000</v>
          </cell>
        </row>
        <row r="25948">
          <cell r="A25948" t="str">
            <v>L29733</v>
          </cell>
          <cell r="I25948">
            <v>381910</v>
          </cell>
        </row>
        <row r="25949">
          <cell r="A25949" t="str">
            <v>L29738</v>
          </cell>
          <cell r="I25949">
            <v>620000</v>
          </cell>
        </row>
        <row r="25950">
          <cell r="A25950" t="str">
            <v>L29740</v>
          </cell>
          <cell r="I25950">
            <v>300000</v>
          </cell>
        </row>
        <row r="25951">
          <cell r="A25951" t="str">
            <v>L29742</v>
          </cell>
          <cell r="I25951">
            <v>48714</v>
          </cell>
        </row>
        <row r="25952">
          <cell r="A25952" t="str">
            <v>L29744</v>
          </cell>
          <cell r="I25952">
            <v>60000</v>
          </cell>
        </row>
        <row r="25953">
          <cell r="A25953" t="str">
            <v>L29745</v>
          </cell>
          <cell r="I25953">
            <v>723902</v>
          </cell>
        </row>
        <row r="25954">
          <cell r="A25954" t="str">
            <v>L29749</v>
          </cell>
          <cell r="I25954">
            <v>50000</v>
          </cell>
        </row>
        <row r="25955">
          <cell r="A25955" t="str">
            <v>L29753</v>
          </cell>
          <cell r="I25955">
            <v>150000</v>
          </cell>
        </row>
        <row r="25956">
          <cell r="A25956" t="str">
            <v>L29755</v>
          </cell>
          <cell r="I25956">
            <v>300000</v>
          </cell>
        </row>
        <row r="25957">
          <cell r="A25957" t="str">
            <v>L29756</v>
          </cell>
          <cell r="I25957">
            <v>100000</v>
          </cell>
        </row>
        <row r="25958">
          <cell r="A25958" t="str">
            <v>L29757</v>
          </cell>
          <cell r="I25958">
            <v>70000</v>
          </cell>
        </row>
        <row r="25959">
          <cell r="A25959" t="str">
            <v>L29758</v>
          </cell>
          <cell r="I25959">
            <v>935000</v>
          </cell>
        </row>
        <row r="25960">
          <cell r="A25960" t="str">
            <v>L29761</v>
          </cell>
          <cell r="I25960">
            <v>100000</v>
          </cell>
        </row>
        <row r="25961">
          <cell r="A25961" t="str">
            <v>L29764</v>
          </cell>
          <cell r="I25961">
            <v>100000</v>
          </cell>
        </row>
        <row r="25962">
          <cell r="A25962" t="str">
            <v>L29769</v>
          </cell>
          <cell r="I25962">
            <v>70000</v>
          </cell>
        </row>
        <row r="25963">
          <cell r="A25963" t="str">
            <v>L29771</v>
          </cell>
          <cell r="I25963">
            <v>700000</v>
          </cell>
        </row>
        <row r="25964">
          <cell r="A25964" t="str">
            <v>L29773</v>
          </cell>
          <cell r="I25964">
            <v>1237500</v>
          </cell>
        </row>
        <row r="25965">
          <cell r="A25965" t="str">
            <v>L29774</v>
          </cell>
          <cell r="I25965">
            <v>519113</v>
          </cell>
        </row>
        <row r="25966">
          <cell r="A25966" t="str">
            <v>L29778</v>
          </cell>
          <cell r="I25966">
            <v>554854</v>
          </cell>
        </row>
        <row r="25967">
          <cell r="A25967" t="str">
            <v>L29780</v>
          </cell>
          <cell r="I25967">
            <v>30000</v>
          </cell>
        </row>
        <row r="25968">
          <cell r="A25968" t="str">
            <v>L29781</v>
          </cell>
          <cell r="I25968">
            <v>30000</v>
          </cell>
        </row>
        <row r="25969">
          <cell r="A25969" t="str">
            <v>L29782</v>
          </cell>
          <cell r="I25969">
            <v>55000</v>
          </cell>
        </row>
        <row r="25970">
          <cell r="A25970" t="str">
            <v>L29787</v>
          </cell>
          <cell r="I25970">
            <v>70000</v>
          </cell>
        </row>
        <row r="25971">
          <cell r="A25971" t="str">
            <v>L29788</v>
          </cell>
          <cell r="I25971">
            <v>300000</v>
          </cell>
        </row>
        <row r="25972">
          <cell r="A25972" t="str">
            <v>L29794</v>
          </cell>
          <cell r="I25972">
            <v>25000</v>
          </cell>
        </row>
        <row r="25973">
          <cell r="A25973" t="str">
            <v>L29796</v>
          </cell>
          <cell r="I25973">
            <v>1000000</v>
          </cell>
        </row>
        <row r="25974">
          <cell r="A25974" t="str">
            <v>L29798</v>
          </cell>
          <cell r="I25974">
            <v>440000</v>
          </cell>
        </row>
        <row r="25975">
          <cell r="A25975" t="str">
            <v>L29802</v>
          </cell>
          <cell r="I25975">
            <v>70000</v>
          </cell>
        </row>
        <row r="25976">
          <cell r="A25976" t="str">
            <v>L29804</v>
          </cell>
          <cell r="I25976">
            <v>50000</v>
          </cell>
        </row>
        <row r="25977">
          <cell r="A25977" t="str">
            <v>L29805</v>
          </cell>
          <cell r="I25977">
            <v>50000</v>
          </cell>
        </row>
        <row r="25978">
          <cell r="A25978" t="str">
            <v>L29806</v>
          </cell>
          <cell r="I25978">
            <v>200000</v>
          </cell>
        </row>
        <row r="25979">
          <cell r="A25979" t="str">
            <v>L29808</v>
          </cell>
          <cell r="I25979">
            <v>1500000</v>
          </cell>
        </row>
        <row r="25980">
          <cell r="A25980" t="str">
            <v>L29811</v>
          </cell>
          <cell r="I25980">
            <v>306000</v>
          </cell>
        </row>
        <row r="25981">
          <cell r="A25981" t="str">
            <v>L29812</v>
          </cell>
          <cell r="I25981">
            <v>55000</v>
          </cell>
        </row>
        <row r="25982">
          <cell r="A25982" t="str">
            <v>L29813</v>
          </cell>
          <cell r="I25982">
            <v>401000</v>
          </cell>
        </row>
        <row r="25983">
          <cell r="A25983" t="str">
            <v>L29814</v>
          </cell>
          <cell r="I25983">
            <v>516200</v>
          </cell>
        </row>
        <row r="25984">
          <cell r="A25984" t="str">
            <v>L29816</v>
          </cell>
          <cell r="I25984">
            <v>320000</v>
          </cell>
        </row>
        <row r="25985">
          <cell r="A25985" t="str">
            <v>L29822</v>
          </cell>
          <cell r="I25985">
            <v>100000</v>
          </cell>
        </row>
        <row r="25986">
          <cell r="A25986" t="str">
            <v>L29823</v>
          </cell>
          <cell r="I25986">
            <v>225000</v>
          </cell>
        </row>
        <row r="25987">
          <cell r="A25987" t="str">
            <v>L29824</v>
          </cell>
          <cell r="I25987">
            <v>81650</v>
          </cell>
        </row>
        <row r="25988">
          <cell r="A25988" t="str">
            <v>L29825</v>
          </cell>
          <cell r="I25988">
            <v>600000</v>
          </cell>
        </row>
        <row r="25989">
          <cell r="A25989" t="str">
            <v>L29827</v>
          </cell>
          <cell r="I25989">
            <v>400000</v>
          </cell>
        </row>
        <row r="25990">
          <cell r="A25990" t="str">
            <v>L29828</v>
          </cell>
          <cell r="I25990">
            <v>2700000</v>
          </cell>
        </row>
        <row r="25991">
          <cell r="A25991" t="str">
            <v>L29831</v>
          </cell>
          <cell r="I25991">
            <v>250000</v>
          </cell>
        </row>
        <row r="25992">
          <cell r="A25992" t="str">
            <v>L29832</v>
          </cell>
          <cell r="I25992">
            <v>150000</v>
          </cell>
        </row>
        <row r="25993">
          <cell r="A25993" t="str">
            <v>L29839</v>
          </cell>
          <cell r="I25993">
            <v>100000</v>
          </cell>
        </row>
        <row r="25994">
          <cell r="A25994" t="str">
            <v>L29840</v>
          </cell>
          <cell r="I25994">
            <v>75000</v>
          </cell>
        </row>
        <row r="25995">
          <cell r="A25995" t="str">
            <v>L29845</v>
          </cell>
          <cell r="I25995">
            <v>649180</v>
          </cell>
        </row>
        <row r="25996">
          <cell r="A25996" t="str">
            <v>L29846</v>
          </cell>
          <cell r="I25996">
            <v>250000</v>
          </cell>
        </row>
        <row r="25997">
          <cell r="A25997" t="str">
            <v>L29851</v>
          </cell>
          <cell r="I25997">
            <v>33750000</v>
          </cell>
        </row>
        <row r="25998">
          <cell r="A25998" t="str">
            <v>L29852</v>
          </cell>
          <cell r="I25998">
            <v>812300</v>
          </cell>
        </row>
        <row r="25999">
          <cell r="A25999" t="str">
            <v>L29854</v>
          </cell>
          <cell r="I25999">
            <v>20000</v>
          </cell>
        </row>
        <row r="26000">
          <cell r="A26000" t="str">
            <v>L29855</v>
          </cell>
          <cell r="I26000">
            <v>120000</v>
          </cell>
        </row>
        <row r="26001">
          <cell r="A26001" t="str">
            <v>L29858</v>
          </cell>
          <cell r="I26001">
            <v>50000</v>
          </cell>
        </row>
        <row r="26002">
          <cell r="A26002" t="str">
            <v>L29859</v>
          </cell>
          <cell r="I26002">
            <v>600000</v>
          </cell>
        </row>
        <row r="26003">
          <cell r="A26003" t="str">
            <v>L29862</v>
          </cell>
          <cell r="I26003">
            <v>1387734</v>
          </cell>
        </row>
        <row r="26004">
          <cell r="A26004" t="str">
            <v>L29864</v>
          </cell>
          <cell r="I26004">
            <v>150000</v>
          </cell>
        </row>
        <row r="26005">
          <cell r="A26005" t="str">
            <v>L29865</v>
          </cell>
          <cell r="I26005">
            <v>80000</v>
          </cell>
        </row>
        <row r="26006">
          <cell r="A26006" t="str">
            <v>L29870</v>
          </cell>
          <cell r="I26006">
            <v>220000</v>
          </cell>
        </row>
        <row r="26007">
          <cell r="A26007" t="str">
            <v>L29873</v>
          </cell>
          <cell r="I26007">
            <v>20000</v>
          </cell>
        </row>
        <row r="26008">
          <cell r="A26008" t="str">
            <v>L29875</v>
          </cell>
          <cell r="I26008">
            <v>160000</v>
          </cell>
        </row>
        <row r="26009">
          <cell r="A26009" t="str">
            <v>L29876</v>
          </cell>
          <cell r="I26009">
            <v>30000</v>
          </cell>
        </row>
        <row r="26010">
          <cell r="A26010" t="str">
            <v>L29877</v>
          </cell>
          <cell r="I26010">
            <v>450000</v>
          </cell>
        </row>
        <row r="26011">
          <cell r="A26011" t="str">
            <v>L29880</v>
          </cell>
          <cell r="I26011">
            <v>1000000</v>
          </cell>
        </row>
        <row r="26012">
          <cell r="A26012" t="str">
            <v>L29882</v>
          </cell>
          <cell r="I26012">
            <v>1079818</v>
          </cell>
        </row>
        <row r="26013">
          <cell r="A26013" t="str">
            <v>L29886</v>
          </cell>
          <cell r="I26013">
            <v>1632000</v>
          </cell>
        </row>
        <row r="26014">
          <cell r="A26014" t="str">
            <v>L29888</v>
          </cell>
          <cell r="I26014">
            <v>100000</v>
          </cell>
        </row>
        <row r="26015">
          <cell r="A26015" t="str">
            <v>L29889</v>
          </cell>
          <cell r="I26015">
            <v>3780000</v>
          </cell>
        </row>
        <row r="26016">
          <cell r="A26016" t="str">
            <v>L29890</v>
          </cell>
          <cell r="I26016">
            <v>300000</v>
          </cell>
        </row>
        <row r="26017">
          <cell r="A26017" t="str">
            <v>L29894</v>
          </cell>
          <cell r="I26017">
            <v>339839</v>
          </cell>
        </row>
        <row r="26018">
          <cell r="A26018" t="str">
            <v>L29895</v>
          </cell>
          <cell r="I26018">
            <v>1500000</v>
          </cell>
        </row>
        <row r="26019">
          <cell r="A26019" t="str">
            <v>L29896</v>
          </cell>
          <cell r="I26019">
            <v>100000</v>
          </cell>
        </row>
        <row r="26020">
          <cell r="A26020" t="str">
            <v>L29897</v>
          </cell>
          <cell r="I26020">
            <v>150000</v>
          </cell>
        </row>
        <row r="26021">
          <cell r="A26021" t="str">
            <v>L29900</v>
          </cell>
          <cell r="I26021">
            <v>100000</v>
          </cell>
        </row>
        <row r="26022">
          <cell r="A26022" t="str">
            <v>L29901</v>
          </cell>
          <cell r="I26022">
            <v>50000</v>
          </cell>
        </row>
        <row r="26023">
          <cell r="A26023" t="str">
            <v>L29902</v>
          </cell>
          <cell r="I26023">
            <v>230000</v>
          </cell>
        </row>
        <row r="26024">
          <cell r="A26024" t="str">
            <v>L29903</v>
          </cell>
          <cell r="I26024">
            <v>100000</v>
          </cell>
        </row>
        <row r="26025">
          <cell r="A26025" t="str">
            <v>L29907</v>
          </cell>
          <cell r="I26025">
            <v>125000</v>
          </cell>
        </row>
        <row r="26026">
          <cell r="A26026" t="str">
            <v>L29908</v>
          </cell>
          <cell r="I26026">
            <v>250000</v>
          </cell>
        </row>
        <row r="26027">
          <cell r="A26027" t="str">
            <v>L29909</v>
          </cell>
          <cell r="I26027">
            <v>30000</v>
          </cell>
        </row>
        <row r="26028">
          <cell r="A26028" t="str">
            <v>L29917</v>
          </cell>
          <cell r="I26028">
            <v>600000</v>
          </cell>
        </row>
        <row r="26029">
          <cell r="A26029" t="str">
            <v>L29926</v>
          </cell>
          <cell r="I26029">
            <v>250000</v>
          </cell>
        </row>
        <row r="26030">
          <cell r="A26030" t="str">
            <v>L29927</v>
          </cell>
          <cell r="I26030">
            <v>70000</v>
          </cell>
        </row>
        <row r="26031">
          <cell r="A26031" t="str">
            <v>L29929</v>
          </cell>
          <cell r="I26031">
            <v>34000</v>
          </cell>
        </row>
        <row r="26032">
          <cell r="A26032" t="str">
            <v>L29931</v>
          </cell>
          <cell r="I26032">
            <v>35000</v>
          </cell>
        </row>
        <row r="26033">
          <cell r="A26033" t="str">
            <v>L29932</v>
          </cell>
          <cell r="I26033">
            <v>164000</v>
          </cell>
        </row>
        <row r="26034">
          <cell r="A26034" t="str">
            <v>L29933</v>
          </cell>
          <cell r="I26034">
            <v>600000</v>
          </cell>
        </row>
        <row r="26035">
          <cell r="A26035" t="str">
            <v>L29937</v>
          </cell>
          <cell r="I26035">
            <v>350000</v>
          </cell>
        </row>
        <row r="26036">
          <cell r="A26036" t="str">
            <v>L29938</v>
          </cell>
          <cell r="I26036">
            <v>20000</v>
          </cell>
        </row>
        <row r="26037">
          <cell r="A26037" t="str">
            <v>L29940</v>
          </cell>
          <cell r="I26037">
            <v>40000</v>
          </cell>
        </row>
        <row r="26038">
          <cell r="A26038" t="str">
            <v>L29943</v>
          </cell>
          <cell r="I26038">
            <v>10000</v>
          </cell>
        </row>
        <row r="26039">
          <cell r="A26039" t="str">
            <v>L29949</v>
          </cell>
          <cell r="I26039">
            <v>200000</v>
          </cell>
        </row>
        <row r="26040">
          <cell r="A26040" t="str">
            <v>L29951</v>
          </cell>
          <cell r="I26040">
            <v>300000</v>
          </cell>
        </row>
        <row r="26041">
          <cell r="A26041" t="str">
            <v>L29953</v>
          </cell>
          <cell r="I26041">
            <v>474076</v>
          </cell>
        </row>
        <row r="26042">
          <cell r="A26042" t="str">
            <v>L29955</v>
          </cell>
          <cell r="I26042">
            <v>130000</v>
          </cell>
        </row>
        <row r="26043">
          <cell r="A26043" t="str">
            <v>L29957</v>
          </cell>
          <cell r="I26043">
            <v>120000</v>
          </cell>
        </row>
        <row r="26044">
          <cell r="A26044" t="str">
            <v>L29958</v>
          </cell>
          <cell r="I26044">
            <v>200000</v>
          </cell>
        </row>
        <row r="26045">
          <cell r="A26045" t="str">
            <v>L29960</v>
          </cell>
          <cell r="I26045">
            <v>1000000</v>
          </cell>
        </row>
        <row r="26046">
          <cell r="A26046" t="str">
            <v>L29961</v>
          </cell>
          <cell r="I26046">
            <v>20000</v>
          </cell>
        </row>
        <row r="26047">
          <cell r="A26047" t="str">
            <v>L29962</v>
          </cell>
          <cell r="I26047">
            <v>500000</v>
          </cell>
        </row>
        <row r="26048">
          <cell r="A26048" t="str">
            <v>L29963</v>
          </cell>
          <cell r="I26048">
            <v>50000</v>
          </cell>
        </row>
        <row r="26049">
          <cell r="A26049" t="str">
            <v>L29964</v>
          </cell>
          <cell r="I26049">
            <v>22279</v>
          </cell>
        </row>
        <row r="26050">
          <cell r="A26050" t="str">
            <v>L29971</v>
          </cell>
          <cell r="I26050">
            <v>115936</v>
          </cell>
        </row>
        <row r="26051">
          <cell r="A26051" t="str">
            <v>L29974</v>
          </cell>
          <cell r="I26051">
            <v>255000</v>
          </cell>
        </row>
        <row r="26052">
          <cell r="A26052" t="str">
            <v>L29975</v>
          </cell>
          <cell r="I26052">
            <v>600000</v>
          </cell>
        </row>
        <row r="26053">
          <cell r="A26053" t="str">
            <v>L29977</v>
          </cell>
          <cell r="I26053">
            <v>100000</v>
          </cell>
        </row>
        <row r="26054">
          <cell r="A26054" t="str">
            <v>L29980</v>
          </cell>
          <cell r="I26054">
            <v>30000</v>
          </cell>
        </row>
        <row r="26055">
          <cell r="A26055" t="str">
            <v>L29981</v>
          </cell>
          <cell r="I26055">
            <v>349381</v>
          </cell>
        </row>
        <row r="26056">
          <cell r="A26056" t="str">
            <v>L29982</v>
          </cell>
          <cell r="I26056">
            <v>50000</v>
          </cell>
        </row>
        <row r="26057">
          <cell r="A26057" t="str">
            <v>L29984</v>
          </cell>
          <cell r="I26057">
            <v>3201067</v>
          </cell>
        </row>
        <row r="26058">
          <cell r="A26058" t="str">
            <v>L29985</v>
          </cell>
          <cell r="I26058">
            <v>288000</v>
          </cell>
        </row>
        <row r="26059">
          <cell r="A26059" t="str">
            <v>L29986</v>
          </cell>
          <cell r="I26059">
            <v>20000</v>
          </cell>
        </row>
        <row r="26060">
          <cell r="A26060" t="str">
            <v>L29990</v>
          </cell>
          <cell r="I26060">
            <v>100000</v>
          </cell>
        </row>
        <row r="26061">
          <cell r="A26061" t="str">
            <v>L29991</v>
          </cell>
          <cell r="I26061">
            <v>200000</v>
          </cell>
        </row>
        <row r="26062">
          <cell r="A26062" t="str">
            <v>L30003</v>
          </cell>
          <cell r="I26062">
            <v>63016</v>
          </cell>
        </row>
        <row r="26063">
          <cell r="A26063" t="str">
            <v>L30006</v>
          </cell>
          <cell r="I26063">
            <v>150000</v>
          </cell>
        </row>
        <row r="26064">
          <cell r="A26064" t="str">
            <v>L30007</v>
          </cell>
          <cell r="I26064">
            <v>100000</v>
          </cell>
        </row>
        <row r="26065">
          <cell r="A26065" t="str">
            <v>L30010</v>
          </cell>
          <cell r="I26065">
            <v>170000</v>
          </cell>
        </row>
        <row r="26066">
          <cell r="A26066" t="str">
            <v>L30013</v>
          </cell>
          <cell r="I26066">
            <v>130000</v>
          </cell>
        </row>
        <row r="26067">
          <cell r="A26067" t="str">
            <v>L30015</v>
          </cell>
          <cell r="I26067">
            <v>3210000</v>
          </cell>
        </row>
        <row r="26068">
          <cell r="A26068" t="str">
            <v>L30016</v>
          </cell>
          <cell r="I26068">
            <v>242000</v>
          </cell>
        </row>
        <row r="26069">
          <cell r="A26069" t="str">
            <v>L30021</v>
          </cell>
          <cell r="I26069">
            <v>40000</v>
          </cell>
        </row>
        <row r="26070">
          <cell r="A26070" t="str">
            <v>L30024</v>
          </cell>
          <cell r="I26070">
            <v>109539.93</v>
          </cell>
        </row>
        <row r="26071">
          <cell r="A26071" t="str">
            <v>L30031</v>
          </cell>
          <cell r="I26071">
            <v>80000</v>
          </cell>
        </row>
        <row r="26072">
          <cell r="A26072" t="str">
            <v>L30034</v>
          </cell>
          <cell r="I26072">
            <v>100000</v>
          </cell>
        </row>
        <row r="26073">
          <cell r="A26073" t="str">
            <v>L30036</v>
          </cell>
          <cell r="I26073">
            <v>1020000</v>
          </cell>
        </row>
        <row r="26074">
          <cell r="A26074" t="str">
            <v>L30037</v>
          </cell>
          <cell r="I26074">
            <v>9441370</v>
          </cell>
        </row>
        <row r="26075">
          <cell r="A26075" t="str">
            <v>L30040</v>
          </cell>
          <cell r="I26075">
            <v>500000</v>
          </cell>
        </row>
        <row r="26076">
          <cell r="A26076" t="str">
            <v>L30041</v>
          </cell>
          <cell r="I26076">
            <v>146131</v>
          </cell>
        </row>
        <row r="26077">
          <cell r="A26077" t="str">
            <v>L30042</v>
          </cell>
          <cell r="I26077">
            <v>68984</v>
          </cell>
        </row>
        <row r="26078">
          <cell r="A26078" t="str">
            <v>L30043</v>
          </cell>
          <cell r="I26078">
            <v>500000</v>
          </cell>
        </row>
        <row r="26079">
          <cell r="A26079" t="str">
            <v>L30050</v>
          </cell>
          <cell r="I26079">
            <v>3600000</v>
          </cell>
        </row>
        <row r="26080">
          <cell r="A26080" t="str">
            <v>L30054</v>
          </cell>
          <cell r="I26080">
            <v>60000</v>
          </cell>
        </row>
        <row r="26081">
          <cell r="A26081" t="str">
            <v>L30059</v>
          </cell>
          <cell r="I26081">
            <v>45000</v>
          </cell>
        </row>
        <row r="26082">
          <cell r="A26082" t="str">
            <v>L30061</v>
          </cell>
          <cell r="I26082">
            <v>344000</v>
          </cell>
        </row>
        <row r="26083">
          <cell r="A26083" t="str">
            <v>L30063</v>
          </cell>
          <cell r="I26083">
            <v>3328167</v>
          </cell>
        </row>
        <row r="26084">
          <cell r="A26084" t="str">
            <v>L30064</v>
          </cell>
          <cell r="I26084">
            <v>80000</v>
          </cell>
        </row>
        <row r="26085">
          <cell r="A26085" t="str">
            <v>L30065</v>
          </cell>
          <cell r="I26085">
            <v>50000</v>
          </cell>
        </row>
        <row r="26086">
          <cell r="A26086" t="str">
            <v>L30066</v>
          </cell>
          <cell r="I26086">
            <v>5205847</v>
          </cell>
        </row>
        <row r="26087">
          <cell r="A26087" t="str">
            <v>L30071</v>
          </cell>
          <cell r="I26087">
            <v>50000</v>
          </cell>
        </row>
        <row r="26088">
          <cell r="A26088" t="str">
            <v>L30072</v>
          </cell>
          <cell r="I26088">
            <v>150000</v>
          </cell>
        </row>
        <row r="26089">
          <cell r="A26089" t="str">
            <v>L30074</v>
          </cell>
          <cell r="I26089">
            <v>100000</v>
          </cell>
        </row>
        <row r="26090">
          <cell r="A26090" t="str">
            <v>L30075</v>
          </cell>
          <cell r="I26090">
            <v>111000</v>
          </cell>
        </row>
        <row r="26091">
          <cell r="A26091" t="str">
            <v>L30077</v>
          </cell>
          <cell r="I26091">
            <v>200000</v>
          </cell>
        </row>
        <row r="26092">
          <cell r="A26092" t="str">
            <v>L30078</v>
          </cell>
          <cell r="I26092">
            <v>40000</v>
          </cell>
        </row>
        <row r="26093">
          <cell r="A26093" t="str">
            <v>L30079</v>
          </cell>
          <cell r="I26093">
            <v>55000</v>
          </cell>
        </row>
        <row r="26094">
          <cell r="A26094" t="str">
            <v>L30080</v>
          </cell>
          <cell r="I26094">
            <v>30000</v>
          </cell>
        </row>
        <row r="26095">
          <cell r="A26095" t="str">
            <v>L30089</v>
          </cell>
          <cell r="I26095">
            <v>1300000</v>
          </cell>
        </row>
        <row r="26096">
          <cell r="A26096" t="str">
            <v>L30090</v>
          </cell>
          <cell r="I26096">
            <v>20000</v>
          </cell>
        </row>
        <row r="26097">
          <cell r="A26097" t="str">
            <v>L30091</v>
          </cell>
          <cell r="I26097">
            <v>66033</v>
          </cell>
        </row>
        <row r="26098">
          <cell r="A26098" t="str">
            <v>L30092</v>
          </cell>
          <cell r="I26098">
            <v>100000</v>
          </cell>
        </row>
        <row r="26099">
          <cell r="A26099" t="str">
            <v>L30093</v>
          </cell>
          <cell r="I26099">
            <v>30000</v>
          </cell>
        </row>
        <row r="26100">
          <cell r="A26100" t="str">
            <v>L30097</v>
          </cell>
          <cell r="I26100">
            <v>11000000</v>
          </cell>
        </row>
        <row r="26101">
          <cell r="A26101" t="str">
            <v>L30098</v>
          </cell>
          <cell r="I26101">
            <v>30000</v>
          </cell>
        </row>
        <row r="26102">
          <cell r="A26102" t="str">
            <v>L30101</v>
          </cell>
          <cell r="I26102">
            <v>800000</v>
          </cell>
        </row>
        <row r="26103">
          <cell r="A26103" t="str">
            <v>L30107</v>
          </cell>
          <cell r="I26103">
            <v>235000</v>
          </cell>
        </row>
        <row r="26104">
          <cell r="A26104" t="str">
            <v>L30108</v>
          </cell>
          <cell r="I26104">
            <v>321067</v>
          </cell>
        </row>
        <row r="26105">
          <cell r="A26105" t="str">
            <v>L30110</v>
          </cell>
          <cell r="I26105">
            <v>65000</v>
          </cell>
        </row>
        <row r="26106">
          <cell r="A26106" t="str">
            <v>L30111</v>
          </cell>
          <cell r="I26106">
            <v>830000</v>
          </cell>
        </row>
        <row r="26107">
          <cell r="A26107" t="str">
            <v>L30112</v>
          </cell>
          <cell r="I26107">
            <v>60000</v>
          </cell>
        </row>
        <row r="26108">
          <cell r="A26108" t="str">
            <v>L30113</v>
          </cell>
          <cell r="I26108">
            <v>1007953</v>
          </cell>
        </row>
        <row r="26109">
          <cell r="A26109" t="str">
            <v>L30117</v>
          </cell>
          <cell r="I26109">
            <v>83000</v>
          </cell>
        </row>
        <row r="26110">
          <cell r="A26110" t="str">
            <v>L30121</v>
          </cell>
          <cell r="I26110">
            <v>27962</v>
          </cell>
        </row>
        <row r="26111">
          <cell r="A26111" t="str">
            <v>L30122</v>
          </cell>
          <cell r="I26111">
            <v>100000</v>
          </cell>
        </row>
        <row r="26112">
          <cell r="A26112" t="str">
            <v>L30124</v>
          </cell>
          <cell r="I26112">
            <v>169638</v>
          </cell>
        </row>
        <row r="26113">
          <cell r="A26113" t="str">
            <v>L30127</v>
          </cell>
          <cell r="I26113">
            <v>663967</v>
          </cell>
        </row>
        <row r="26114">
          <cell r="A26114" t="str">
            <v>L30128</v>
          </cell>
          <cell r="I26114">
            <v>385067</v>
          </cell>
        </row>
        <row r="26115">
          <cell r="A26115" t="str">
            <v>L30129</v>
          </cell>
          <cell r="I26115">
            <v>70000</v>
          </cell>
        </row>
        <row r="26116">
          <cell r="A26116" t="str">
            <v>L30130</v>
          </cell>
          <cell r="I26116">
            <v>875958</v>
          </cell>
        </row>
        <row r="26117">
          <cell r="A26117" t="str">
            <v>L30133</v>
          </cell>
          <cell r="I26117">
            <v>1000000</v>
          </cell>
        </row>
        <row r="26118">
          <cell r="A26118" t="str">
            <v>L30137</v>
          </cell>
          <cell r="I26118">
            <v>20000</v>
          </cell>
        </row>
        <row r="26119">
          <cell r="A26119" t="str">
            <v>L30138</v>
          </cell>
          <cell r="I26119">
            <v>150000</v>
          </cell>
        </row>
        <row r="26120">
          <cell r="A26120" t="str">
            <v>L30139</v>
          </cell>
          <cell r="I26120">
            <v>80000</v>
          </cell>
        </row>
        <row r="26121">
          <cell r="A26121" t="str">
            <v>L30141</v>
          </cell>
          <cell r="I26121">
            <v>1300000</v>
          </cell>
        </row>
        <row r="26122">
          <cell r="A26122" t="str">
            <v>L30143</v>
          </cell>
          <cell r="I26122">
            <v>40000</v>
          </cell>
        </row>
        <row r="26123">
          <cell r="A26123" t="str">
            <v>L30150</v>
          </cell>
          <cell r="I26123">
            <v>200000</v>
          </cell>
        </row>
        <row r="26124">
          <cell r="A26124" t="str">
            <v>L30151</v>
          </cell>
          <cell r="I26124">
            <v>30000</v>
          </cell>
        </row>
        <row r="26125">
          <cell r="A26125" t="str">
            <v>L30153</v>
          </cell>
          <cell r="I26125">
            <v>180000</v>
          </cell>
        </row>
        <row r="26126">
          <cell r="A26126" t="str">
            <v>L30154</v>
          </cell>
          <cell r="I26126">
            <v>150000</v>
          </cell>
        </row>
        <row r="26127">
          <cell r="A26127" t="str">
            <v>L30155</v>
          </cell>
          <cell r="I26127">
            <v>50000</v>
          </cell>
        </row>
        <row r="26128">
          <cell r="A26128" t="str">
            <v>L30156</v>
          </cell>
          <cell r="I26128">
            <v>30000</v>
          </cell>
        </row>
        <row r="26129">
          <cell r="A26129" t="str">
            <v>L30157</v>
          </cell>
          <cell r="I26129">
            <v>300000</v>
          </cell>
        </row>
        <row r="26130">
          <cell r="A26130" t="str">
            <v>L30161</v>
          </cell>
          <cell r="I26130">
            <v>1500000</v>
          </cell>
        </row>
        <row r="26131">
          <cell r="A26131" t="str">
            <v>L30162</v>
          </cell>
          <cell r="I26131">
            <v>1800000</v>
          </cell>
        </row>
        <row r="26132">
          <cell r="A26132" t="str">
            <v>L30163</v>
          </cell>
          <cell r="I26132">
            <v>30067</v>
          </cell>
        </row>
        <row r="26133">
          <cell r="A26133" t="str">
            <v>L30164</v>
          </cell>
          <cell r="I26133">
            <v>60000</v>
          </cell>
        </row>
        <row r="26134">
          <cell r="A26134" t="str">
            <v>L30165</v>
          </cell>
          <cell r="I26134">
            <v>533379</v>
          </cell>
        </row>
        <row r="26135">
          <cell r="A26135" t="str">
            <v>L30166</v>
          </cell>
          <cell r="I26135">
            <v>40000</v>
          </cell>
        </row>
        <row r="26136">
          <cell r="A26136" t="str">
            <v>L30167</v>
          </cell>
          <cell r="I26136">
            <v>572658</v>
          </cell>
        </row>
        <row r="26137">
          <cell r="A26137" t="str">
            <v>L30168</v>
          </cell>
          <cell r="I26137">
            <v>161067</v>
          </cell>
        </row>
        <row r="26138">
          <cell r="A26138" t="str">
            <v>L30169</v>
          </cell>
          <cell r="I26138">
            <v>200000</v>
          </cell>
        </row>
        <row r="26139">
          <cell r="A26139" t="str">
            <v>L30170</v>
          </cell>
          <cell r="I26139">
            <v>50000</v>
          </cell>
        </row>
        <row r="26140">
          <cell r="A26140" t="str">
            <v>L30171</v>
          </cell>
          <cell r="I26140">
            <v>100000</v>
          </cell>
        </row>
        <row r="26141">
          <cell r="A26141" t="str">
            <v>L30172</v>
          </cell>
          <cell r="I26141">
            <v>800000</v>
          </cell>
        </row>
        <row r="26142">
          <cell r="A26142" t="str">
            <v>L30178</v>
          </cell>
          <cell r="I26142">
            <v>215000</v>
          </cell>
        </row>
        <row r="26143">
          <cell r="A26143" t="str">
            <v>L30179</v>
          </cell>
          <cell r="I26143">
            <v>400000</v>
          </cell>
        </row>
        <row r="26144">
          <cell r="A26144" t="str">
            <v>L30182</v>
          </cell>
          <cell r="I26144">
            <v>10000</v>
          </cell>
        </row>
        <row r="26145">
          <cell r="A26145" t="str">
            <v>L30183</v>
          </cell>
          <cell r="I26145">
            <v>30000</v>
          </cell>
        </row>
        <row r="26146">
          <cell r="A26146" t="str">
            <v>L30184</v>
          </cell>
          <cell r="I26146">
            <v>1600000</v>
          </cell>
        </row>
        <row r="26147">
          <cell r="A26147" t="str">
            <v>L30185</v>
          </cell>
          <cell r="I26147">
            <v>300000</v>
          </cell>
        </row>
        <row r="26148">
          <cell r="A26148" t="str">
            <v>L30186</v>
          </cell>
          <cell r="I26148">
            <v>315010</v>
          </cell>
        </row>
        <row r="26149">
          <cell r="A26149" t="str">
            <v>L30187</v>
          </cell>
          <cell r="I26149">
            <v>500000</v>
          </cell>
        </row>
        <row r="26150">
          <cell r="A26150" t="str">
            <v>L30188</v>
          </cell>
          <cell r="I26150">
            <v>300000</v>
          </cell>
        </row>
        <row r="26151">
          <cell r="A26151" t="str">
            <v>L30193</v>
          </cell>
          <cell r="I26151">
            <v>100000</v>
          </cell>
        </row>
        <row r="26152">
          <cell r="A26152" t="str">
            <v>L30196</v>
          </cell>
          <cell r="I26152">
            <v>650000</v>
          </cell>
        </row>
        <row r="26153">
          <cell r="A26153" t="str">
            <v>L30197</v>
          </cell>
          <cell r="I26153">
            <v>200000</v>
          </cell>
        </row>
        <row r="26154">
          <cell r="A26154" t="str">
            <v>L30202</v>
          </cell>
          <cell r="I26154">
            <v>113255</v>
          </cell>
        </row>
        <row r="26155">
          <cell r="A26155" t="str">
            <v>L30203</v>
          </cell>
          <cell r="I26155">
            <v>157620</v>
          </cell>
        </row>
        <row r="26156">
          <cell r="A26156" t="str">
            <v>L30204</v>
          </cell>
          <cell r="I26156">
            <v>20000</v>
          </cell>
        </row>
        <row r="26157">
          <cell r="A26157" t="str">
            <v>L30208</v>
          </cell>
          <cell r="I26157">
            <v>100000</v>
          </cell>
        </row>
        <row r="26158">
          <cell r="A26158" t="str">
            <v>L30209</v>
          </cell>
          <cell r="I26158">
            <v>160000</v>
          </cell>
        </row>
        <row r="26159">
          <cell r="A26159" t="str">
            <v>L30210</v>
          </cell>
          <cell r="I26159">
            <v>100000</v>
          </cell>
        </row>
        <row r="26160">
          <cell r="A26160" t="str">
            <v>L30211</v>
          </cell>
          <cell r="I26160">
            <v>304835</v>
          </cell>
        </row>
        <row r="26161">
          <cell r="A26161" t="str">
            <v>L30214</v>
          </cell>
          <cell r="I26161">
            <v>500000</v>
          </cell>
        </row>
        <row r="26162">
          <cell r="A26162" t="str">
            <v>L30216</v>
          </cell>
          <cell r="I26162">
            <v>300000</v>
          </cell>
        </row>
        <row r="26163">
          <cell r="A26163" t="str">
            <v>L30217</v>
          </cell>
          <cell r="I26163">
            <v>170000</v>
          </cell>
        </row>
        <row r="26164">
          <cell r="A26164" t="str">
            <v>L30220</v>
          </cell>
          <cell r="I26164">
            <v>350000</v>
          </cell>
        </row>
        <row r="26165">
          <cell r="A26165" t="str">
            <v>L30221</v>
          </cell>
          <cell r="I26165">
            <v>294000</v>
          </cell>
        </row>
        <row r="26166">
          <cell r="A26166" t="str">
            <v>L30222</v>
          </cell>
          <cell r="I26166">
            <v>300000</v>
          </cell>
        </row>
        <row r="26167">
          <cell r="A26167" t="str">
            <v>L30223</v>
          </cell>
          <cell r="I26167">
            <v>281000</v>
          </cell>
        </row>
        <row r="26168">
          <cell r="A26168" t="str">
            <v>L30227</v>
          </cell>
          <cell r="I26168">
            <v>1600000</v>
          </cell>
        </row>
        <row r="26169">
          <cell r="A26169" t="str">
            <v>L30231</v>
          </cell>
          <cell r="I26169">
            <v>200000</v>
          </cell>
        </row>
        <row r="26170">
          <cell r="A26170" t="str">
            <v>L30232</v>
          </cell>
          <cell r="I26170">
            <v>1800000</v>
          </cell>
        </row>
        <row r="26171">
          <cell r="A26171" t="str">
            <v>L30233</v>
          </cell>
          <cell r="I26171">
            <v>560000</v>
          </cell>
        </row>
        <row r="26172">
          <cell r="A26172" t="str">
            <v>L30235</v>
          </cell>
          <cell r="I26172">
            <v>40000</v>
          </cell>
        </row>
        <row r="26173">
          <cell r="A26173" t="str">
            <v>L30236</v>
          </cell>
          <cell r="I26173">
            <v>20000</v>
          </cell>
        </row>
        <row r="26174">
          <cell r="A26174" t="str">
            <v>L30237</v>
          </cell>
          <cell r="I26174">
            <v>368742</v>
          </cell>
        </row>
        <row r="26175">
          <cell r="A26175" t="str">
            <v>L30238</v>
          </cell>
          <cell r="I26175">
            <v>40000</v>
          </cell>
        </row>
        <row r="26176">
          <cell r="A26176" t="str">
            <v>L30239</v>
          </cell>
          <cell r="I26176">
            <v>200000</v>
          </cell>
        </row>
        <row r="26177">
          <cell r="A26177" t="str">
            <v>L30240</v>
          </cell>
          <cell r="I26177">
            <v>1206000</v>
          </cell>
        </row>
        <row r="26178">
          <cell r="A26178" t="str">
            <v>L30241</v>
          </cell>
          <cell r="I26178">
            <v>217600</v>
          </cell>
        </row>
        <row r="26179">
          <cell r="A26179" t="str">
            <v>L30243</v>
          </cell>
          <cell r="I26179">
            <v>650000</v>
          </cell>
        </row>
        <row r="26180">
          <cell r="A26180" t="str">
            <v>L30244</v>
          </cell>
          <cell r="I26180">
            <v>70000</v>
          </cell>
        </row>
        <row r="26181">
          <cell r="A26181" t="str">
            <v>L30246</v>
          </cell>
          <cell r="I26181">
            <v>300000</v>
          </cell>
        </row>
        <row r="26182">
          <cell r="A26182" t="str">
            <v>L30247</v>
          </cell>
          <cell r="I26182">
            <v>360000</v>
          </cell>
        </row>
        <row r="26183">
          <cell r="A26183" t="str">
            <v>L30248</v>
          </cell>
          <cell r="I26183">
            <v>100000</v>
          </cell>
        </row>
        <row r="26184">
          <cell r="A26184" t="str">
            <v>L30250</v>
          </cell>
          <cell r="I26184">
            <v>50000</v>
          </cell>
        </row>
        <row r="26185">
          <cell r="A26185" t="str">
            <v>L30251</v>
          </cell>
          <cell r="I26185">
            <v>80000</v>
          </cell>
        </row>
        <row r="26186">
          <cell r="A26186" t="str">
            <v>L30252</v>
          </cell>
          <cell r="I26186">
            <v>56984</v>
          </cell>
        </row>
        <row r="26187">
          <cell r="A26187" t="str">
            <v>L30256</v>
          </cell>
          <cell r="I26187">
            <v>300000</v>
          </cell>
        </row>
        <row r="26188">
          <cell r="A26188" t="str">
            <v>L30258</v>
          </cell>
          <cell r="I26188">
            <v>60000</v>
          </cell>
        </row>
        <row r="26189">
          <cell r="A26189" t="str">
            <v>L30261</v>
          </cell>
          <cell r="I26189">
            <v>150000</v>
          </cell>
        </row>
        <row r="26190">
          <cell r="A26190" t="str">
            <v>L30263</v>
          </cell>
          <cell r="I26190">
            <v>55000</v>
          </cell>
        </row>
        <row r="26191">
          <cell r="A26191" t="str">
            <v>L30264</v>
          </cell>
          <cell r="I26191">
            <v>250000</v>
          </cell>
        </row>
        <row r="26192">
          <cell r="A26192" t="str">
            <v>L30266</v>
          </cell>
          <cell r="I26192">
            <v>90000</v>
          </cell>
        </row>
        <row r="26193">
          <cell r="A26193" t="str">
            <v>L30273</v>
          </cell>
          <cell r="I26193">
            <v>100022</v>
          </cell>
        </row>
        <row r="26194">
          <cell r="A26194" t="str">
            <v>L30274</v>
          </cell>
          <cell r="I26194">
            <v>25000</v>
          </cell>
        </row>
        <row r="26195">
          <cell r="A26195" t="str">
            <v>L30275</v>
          </cell>
          <cell r="I26195">
            <v>40000</v>
          </cell>
        </row>
        <row r="26196">
          <cell r="A26196" t="str">
            <v>L30276</v>
          </cell>
          <cell r="I26196">
            <v>100000</v>
          </cell>
        </row>
        <row r="26197">
          <cell r="A26197" t="str">
            <v>L30277</v>
          </cell>
          <cell r="I26197">
            <v>90000</v>
          </cell>
        </row>
        <row r="26198">
          <cell r="A26198" t="str">
            <v>L30278</v>
          </cell>
          <cell r="I26198">
            <v>200000</v>
          </cell>
        </row>
        <row r="26199">
          <cell r="A26199" t="str">
            <v>L30279</v>
          </cell>
          <cell r="I26199">
            <v>50000</v>
          </cell>
        </row>
        <row r="26200">
          <cell r="A26200" t="str">
            <v>L30280</v>
          </cell>
          <cell r="I26200">
            <v>667000</v>
          </cell>
        </row>
        <row r="26201">
          <cell r="A26201" t="str">
            <v>L30281</v>
          </cell>
          <cell r="I26201">
            <v>40000</v>
          </cell>
        </row>
        <row r="26202">
          <cell r="A26202" t="str">
            <v>L30282</v>
          </cell>
          <cell r="I26202">
            <v>70000</v>
          </cell>
        </row>
        <row r="26203">
          <cell r="A26203" t="str">
            <v>L30284</v>
          </cell>
          <cell r="I26203">
            <v>395000</v>
          </cell>
        </row>
        <row r="26204">
          <cell r="A26204" t="str">
            <v>L30287</v>
          </cell>
          <cell r="I26204">
            <v>830000</v>
          </cell>
        </row>
        <row r="26205">
          <cell r="A26205" t="str">
            <v>L30288</v>
          </cell>
          <cell r="I26205">
            <v>50000000</v>
          </cell>
        </row>
        <row r="26206">
          <cell r="A26206" t="str">
            <v>L30289</v>
          </cell>
          <cell r="I26206">
            <v>804000</v>
          </cell>
        </row>
        <row r="26207">
          <cell r="A26207" t="str">
            <v>L30290</v>
          </cell>
          <cell r="I26207">
            <v>40995</v>
          </cell>
        </row>
        <row r="26208">
          <cell r="A26208" t="str">
            <v>L30292</v>
          </cell>
          <cell r="I26208">
            <v>20000</v>
          </cell>
        </row>
        <row r="26209">
          <cell r="A26209" t="str">
            <v>L30294</v>
          </cell>
          <cell r="I26209">
            <v>200000</v>
          </cell>
        </row>
        <row r="26210">
          <cell r="A26210" t="str">
            <v>L30295</v>
          </cell>
          <cell r="I26210">
            <v>80000</v>
          </cell>
        </row>
        <row r="26211">
          <cell r="A26211" t="str">
            <v>L30296</v>
          </cell>
          <cell r="I26211">
            <v>100000</v>
          </cell>
        </row>
        <row r="26212">
          <cell r="A26212" t="str">
            <v>L30297</v>
          </cell>
          <cell r="I26212">
            <v>85000</v>
          </cell>
        </row>
        <row r="26213">
          <cell r="A26213" t="str">
            <v>L30299</v>
          </cell>
          <cell r="I26213">
            <v>1281067</v>
          </cell>
        </row>
        <row r="26214">
          <cell r="A26214" t="str">
            <v>L30304</v>
          </cell>
          <cell r="I26214">
            <v>50000</v>
          </cell>
        </row>
        <row r="26215">
          <cell r="A26215" t="str">
            <v>L30305</v>
          </cell>
          <cell r="I26215">
            <v>650000</v>
          </cell>
        </row>
        <row r="26216">
          <cell r="A26216" t="str">
            <v>L30306</v>
          </cell>
          <cell r="I26216">
            <v>94703</v>
          </cell>
        </row>
        <row r="26217">
          <cell r="A26217" t="str">
            <v>L30308</v>
          </cell>
          <cell r="I26217">
            <v>4267734</v>
          </cell>
        </row>
        <row r="26218">
          <cell r="A26218" t="str">
            <v>L30309</v>
          </cell>
          <cell r="I26218">
            <v>40000</v>
          </cell>
        </row>
        <row r="26219">
          <cell r="A26219" t="str">
            <v>L30310</v>
          </cell>
          <cell r="I26219">
            <v>130000</v>
          </cell>
        </row>
        <row r="26220">
          <cell r="A26220" t="str">
            <v>L30312</v>
          </cell>
          <cell r="I26220">
            <v>1342400</v>
          </cell>
        </row>
        <row r="26221">
          <cell r="A26221" t="str">
            <v>L30313</v>
          </cell>
          <cell r="I26221">
            <v>1100000</v>
          </cell>
        </row>
        <row r="26222">
          <cell r="A26222" t="str">
            <v>L30314</v>
          </cell>
          <cell r="I26222">
            <v>209000</v>
          </cell>
        </row>
        <row r="26223">
          <cell r="A26223" t="str">
            <v>L30317</v>
          </cell>
          <cell r="I26223">
            <v>564000</v>
          </cell>
        </row>
        <row r="26224">
          <cell r="A26224" t="str">
            <v>L30320</v>
          </cell>
          <cell r="I26224">
            <v>120000</v>
          </cell>
        </row>
        <row r="26225">
          <cell r="A26225" t="str">
            <v>L30324</v>
          </cell>
          <cell r="I26225">
            <v>100000</v>
          </cell>
        </row>
        <row r="26226">
          <cell r="A26226" t="str">
            <v>L30328</v>
          </cell>
          <cell r="I26226">
            <v>40000</v>
          </cell>
        </row>
        <row r="26227">
          <cell r="A26227" t="str">
            <v>L30330</v>
          </cell>
          <cell r="I26227">
            <v>215000</v>
          </cell>
        </row>
        <row r="26228">
          <cell r="A26228" t="str">
            <v>L30332</v>
          </cell>
          <cell r="I26228">
            <v>91000</v>
          </cell>
        </row>
        <row r="26229">
          <cell r="A26229" t="str">
            <v>L30335</v>
          </cell>
          <cell r="I26229">
            <v>517000</v>
          </cell>
        </row>
        <row r="26230">
          <cell r="A26230" t="str">
            <v>L30336</v>
          </cell>
          <cell r="I26230">
            <v>650000</v>
          </cell>
        </row>
        <row r="26231">
          <cell r="A26231" t="str">
            <v>L30337</v>
          </cell>
          <cell r="I26231">
            <v>300000</v>
          </cell>
        </row>
        <row r="26232">
          <cell r="A26232" t="str">
            <v>L30338</v>
          </cell>
          <cell r="I26232">
            <v>970852</v>
          </cell>
        </row>
        <row r="26233">
          <cell r="A26233" t="str">
            <v>L30339</v>
          </cell>
          <cell r="I26233">
            <v>149190</v>
          </cell>
        </row>
        <row r="26234">
          <cell r="A26234" t="str">
            <v>L30340</v>
          </cell>
          <cell r="I26234">
            <v>45000</v>
          </cell>
        </row>
        <row r="26235">
          <cell r="A26235" t="str">
            <v>L30344</v>
          </cell>
          <cell r="I26235">
            <v>100000</v>
          </cell>
        </row>
        <row r="26236">
          <cell r="A26236" t="str">
            <v>L30345</v>
          </cell>
          <cell r="I26236">
            <v>175000</v>
          </cell>
        </row>
        <row r="26237">
          <cell r="A26237" t="str">
            <v>L30347</v>
          </cell>
          <cell r="I26237">
            <v>60487</v>
          </cell>
        </row>
        <row r="26238">
          <cell r="A26238" t="str">
            <v>L30350</v>
          </cell>
          <cell r="I26238">
            <v>300000</v>
          </cell>
        </row>
        <row r="26239">
          <cell r="A26239" t="str">
            <v>L30351</v>
          </cell>
          <cell r="I26239">
            <v>600000</v>
          </cell>
        </row>
        <row r="26240">
          <cell r="A26240" t="str">
            <v>L30352</v>
          </cell>
          <cell r="I26240">
            <v>40000</v>
          </cell>
        </row>
        <row r="26241">
          <cell r="A26241" t="str">
            <v>L30357</v>
          </cell>
          <cell r="I26241">
            <v>1123200</v>
          </cell>
        </row>
        <row r="26242">
          <cell r="A26242" t="str">
            <v>L30359</v>
          </cell>
          <cell r="I26242">
            <v>100000</v>
          </cell>
        </row>
        <row r="26243">
          <cell r="A26243" t="str">
            <v>L30365</v>
          </cell>
          <cell r="I26243">
            <v>90000</v>
          </cell>
        </row>
        <row r="26244">
          <cell r="A26244" t="str">
            <v>L30368</v>
          </cell>
          <cell r="I26244">
            <v>40000</v>
          </cell>
        </row>
        <row r="26245">
          <cell r="A26245" t="str">
            <v>L30369</v>
          </cell>
          <cell r="I26245">
            <v>120000</v>
          </cell>
        </row>
        <row r="26246">
          <cell r="A26246" t="str">
            <v>L30371</v>
          </cell>
          <cell r="I26246">
            <v>7635000</v>
          </cell>
        </row>
        <row r="26247">
          <cell r="A26247" t="str">
            <v>L30372</v>
          </cell>
          <cell r="I26247">
            <v>20000</v>
          </cell>
        </row>
        <row r="26248">
          <cell r="A26248" t="str">
            <v>L30373</v>
          </cell>
          <cell r="I26248">
            <v>400000</v>
          </cell>
        </row>
        <row r="26249">
          <cell r="A26249" t="str">
            <v>L30374</v>
          </cell>
          <cell r="I26249">
            <v>60000</v>
          </cell>
        </row>
        <row r="26250">
          <cell r="A26250" t="str">
            <v>L30375</v>
          </cell>
          <cell r="I26250">
            <v>40000</v>
          </cell>
        </row>
        <row r="26251">
          <cell r="A26251" t="str">
            <v>L30376</v>
          </cell>
          <cell r="I26251">
            <v>1500000</v>
          </cell>
        </row>
        <row r="26252">
          <cell r="A26252" t="str">
            <v>L30377</v>
          </cell>
          <cell r="I26252">
            <v>20000</v>
          </cell>
        </row>
        <row r="26253">
          <cell r="A26253" t="str">
            <v>L30378</v>
          </cell>
          <cell r="I26253">
            <v>70000</v>
          </cell>
        </row>
        <row r="26254">
          <cell r="A26254" t="str">
            <v>L30381</v>
          </cell>
          <cell r="I26254">
            <v>69243</v>
          </cell>
        </row>
        <row r="26255">
          <cell r="A26255" t="str">
            <v>L30382</v>
          </cell>
          <cell r="I26255">
            <v>30000</v>
          </cell>
        </row>
        <row r="26256">
          <cell r="A26256" t="str">
            <v>L30383</v>
          </cell>
          <cell r="I26256">
            <v>102163</v>
          </cell>
        </row>
        <row r="26257">
          <cell r="A26257" t="str">
            <v>L30384</v>
          </cell>
          <cell r="I26257">
            <v>100000</v>
          </cell>
        </row>
        <row r="26258">
          <cell r="A26258" t="str">
            <v>L30385</v>
          </cell>
          <cell r="I26258">
            <v>33000</v>
          </cell>
        </row>
        <row r="26259">
          <cell r="A26259" t="str">
            <v>L30387</v>
          </cell>
          <cell r="I26259">
            <v>266490</v>
          </cell>
        </row>
        <row r="26260">
          <cell r="A26260" t="str">
            <v>L30388</v>
          </cell>
          <cell r="I26260">
            <v>195180</v>
          </cell>
        </row>
        <row r="26261">
          <cell r="A26261" t="str">
            <v>L30391</v>
          </cell>
          <cell r="I26261">
            <v>350000</v>
          </cell>
        </row>
        <row r="26262">
          <cell r="A26262" t="str">
            <v>L30392</v>
          </cell>
          <cell r="I26262">
            <v>300000</v>
          </cell>
        </row>
        <row r="26263">
          <cell r="A26263" t="str">
            <v>L30393</v>
          </cell>
          <cell r="I26263">
            <v>60000</v>
          </cell>
        </row>
        <row r="26264">
          <cell r="A26264" t="str">
            <v>L30394</v>
          </cell>
          <cell r="I26264">
            <v>200000</v>
          </cell>
        </row>
        <row r="26265">
          <cell r="A26265" t="str">
            <v>L30396</v>
          </cell>
          <cell r="I26265">
            <v>150000</v>
          </cell>
        </row>
        <row r="26266">
          <cell r="A26266" t="str">
            <v>L30397</v>
          </cell>
          <cell r="I26266">
            <v>239621</v>
          </cell>
        </row>
        <row r="26267">
          <cell r="A26267" t="str">
            <v>L30399</v>
          </cell>
          <cell r="I26267">
            <v>20000</v>
          </cell>
        </row>
        <row r="26268">
          <cell r="A26268" t="str">
            <v>L30400</v>
          </cell>
          <cell r="I26268">
            <v>180000</v>
          </cell>
        </row>
        <row r="26269">
          <cell r="A26269" t="str">
            <v>L30402</v>
          </cell>
          <cell r="I26269">
            <v>100000</v>
          </cell>
        </row>
        <row r="26270">
          <cell r="A26270" t="str">
            <v>L30403</v>
          </cell>
          <cell r="I26270">
            <v>400000</v>
          </cell>
        </row>
        <row r="26271">
          <cell r="A26271" t="str">
            <v>L30404</v>
          </cell>
          <cell r="I26271">
            <v>300000</v>
          </cell>
        </row>
        <row r="26272">
          <cell r="A26272" t="str">
            <v>L30405</v>
          </cell>
          <cell r="I26272">
            <v>500000</v>
          </cell>
        </row>
        <row r="26273">
          <cell r="A26273" t="str">
            <v>L30406</v>
          </cell>
          <cell r="I26273">
            <v>100000</v>
          </cell>
        </row>
        <row r="26274">
          <cell r="A26274" t="str">
            <v>L30407</v>
          </cell>
          <cell r="I26274">
            <v>3000000</v>
          </cell>
        </row>
        <row r="26275">
          <cell r="A26275" t="str">
            <v>L30408</v>
          </cell>
          <cell r="I26275">
            <v>50000</v>
          </cell>
        </row>
        <row r="26276">
          <cell r="A26276" t="str">
            <v>L30409</v>
          </cell>
          <cell r="I26276">
            <v>800000</v>
          </cell>
        </row>
        <row r="26277">
          <cell r="A26277" t="str">
            <v>L30410</v>
          </cell>
          <cell r="I26277">
            <v>400000</v>
          </cell>
        </row>
        <row r="26278">
          <cell r="A26278" t="str">
            <v>L30411</v>
          </cell>
          <cell r="I26278">
            <v>50000</v>
          </cell>
        </row>
        <row r="26279">
          <cell r="A26279" t="str">
            <v>L30412</v>
          </cell>
          <cell r="I26279">
            <v>2000000</v>
          </cell>
        </row>
        <row r="26280">
          <cell r="A26280" t="str">
            <v>L30414</v>
          </cell>
          <cell r="I26280">
            <v>100000</v>
          </cell>
        </row>
        <row r="26281">
          <cell r="A26281" t="str">
            <v>L30415</v>
          </cell>
          <cell r="I26281">
            <v>900000</v>
          </cell>
        </row>
        <row r="26282">
          <cell r="A26282" t="str">
            <v>L30416</v>
          </cell>
          <cell r="I26282">
            <v>10000</v>
          </cell>
        </row>
        <row r="26283">
          <cell r="A26283" t="str">
            <v>L30417</v>
          </cell>
          <cell r="I26283">
            <v>300000</v>
          </cell>
        </row>
        <row r="26284">
          <cell r="A26284" t="str">
            <v>L30420</v>
          </cell>
          <cell r="I26284">
            <v>738000</v>
          </cell>
        </row>
        <row r="26285">
          <cell r="A26285" t="str">
            <v>L30423</v>
          </cell>
          <cell r="I26285">
            <v>40000</v>
          </cell>
        </row>
        <row r="26286">
          <cell r="A26286" t="str">
            <v>L30425</v>
          </cell>
          <cell r="I26286">
            <v>100000</v>
          </cell>
        </row>
        <row r="26287">
          <cell r="A26287" t="str">
            <v>L30426</v>
          </cell>
          <cell r="I26287">
            <v>43751.8</v>
          </cell>
        </row>
        <row r="26288">
          <cell r="A26288" t="str">
            <v>L30434</v>
          </cell>
          <cell r="I26288">
            <v>325000</v>
          </cell>
        </row>
        <row r="26289">
          <cell r="A26289" t="str">
            <v>L30435</v>
          </cell>
          <cell r="I26289">
            <v>342000</v>
          </cell>
        </row>
        <row r="26290">
          <cell r="A26290" t="str">
            <v>L30437</v>
          </cell>
          <cell r="I26290">
            <v>35000</v>
          </cell>
        </row>
        <row r="26291">
          <cell r="A26291" t="str">
            <v>L30439</v>
          </cell>
          <cell r="I26291">
            <v>40000</v>
          </cell>
        </row>
        <row r="26292">
          <cell r="A26292" t="str">
            <v>L30440</v>
          </cell>
          <cell r="I26292">
            <v>315000</v>
          </cell>
        </row>
        <row r="26293">
          <cell r="A26293" t="str">
            <v>L30441</v>
          </cell>
          <cell r="I26293">
            <v>550000</v>
          </cell>
        </row>
        <row r="26294">
          <cell r="A26294" t="str">
            <v>L30442</v>
          </cell>
          <cell r="I26294">
            <v>300000</v>
          </cell>
        </row>
        <row r="26295">
          <cell r="A26295" t="str">
            <v>L30443</v>
          </cell>
          <cell r="I26295">
            <v>110000</v>
          </cell>
        </row>
        <row r="26296">
          <cell r="A26296" t="str">
            <v>L30444</v>
          </cell>
          <cell r="I26296">
            <v>500000</v>
          </cell>
        </row>
        <row r="26297">
          <cell r="A26297" t="str">
            <v>L30446</v>
          </cell>
          <cell r="I26297">
            <v>75000</v>
          </cell>
        </row>
        <row r="26298">
          <cell r="A26298" t="str">
            <v>L30447</v>
          </cell>
          <cell r="I26298">
            <v>500000</v>
          </cell>
        </row>
        <row r="26299">
          <cell r="A26299" t="str">
            <v>L30448</v>
          </cell>
          <cell r="I26299">
            <v>30000</v>
          </cell>
        </row>
        <row r="26300">
          <cell r="A26300" t="str">
            <v>L30449</v>
          </cell>
          <cell r="I26300">
            <v>300000</v>
          </cell>
        </row>
        <row r="26301">
          <cell r="A26301" t="str">
            <v>L30452</v>
          </cell>
          <cell r="I26301">
            <v>230000</v>
          </cell>
        </row>
        <row r="26302">
          <cell r="A26302" t="str">
            <v>L30455</v>
          </cell>
          <cell r="I26302">
            <v>40000</v>
          </cell>
        </row>
        <row r="26303">
          <cell r="A26303" t="str">
            <v>L30456</v>
          </cell>
          <cell r="I26303">
            <v>150000</v>
          </cell>
        </row>
        <row r="26304">
          <cell r="A26304" t="str">
            <v>L30458</v>
          </cell>
          <cell r="I26304">
            <v>209000</v>
          </cell>
        </row>
        <row r="26305">
          <cell r="A26305" t="str">
            <v>L30460</v>
          </cell>
          <cell r="I26305">
            <v>945000</v>
          </cell>
        </row>
        <row r="26306">
          <cell r="A26306" t="str">
            <v>L30461</v>
          </cell>
          <cell r="I26306">
            <v>800000</v>
          </cell>
        </row>
        <row r="26307">
          <cell r="A26307" t="str">
            <v>L30465</v>
          </cell>
          <cell r="I26307">
            <v>48227</v>
          </cell>
        </row>
        <row r="26308">
          <cell r="A26308" t="str">
            <v>L30467</v>
          </cell>
          <cell r="I26308">
            <v>2000000</v>
          </cell>
        </row>
        <row r="26309">
          <cell r="A26309" t="str">
            <v>L30469</v>
          </cell>
          <cell r="I26309">
            <v>643790</v>
          </cell>
        </row>
        <row r="26310">
          <cell r="A26310" t="str">
            <v>L30472</v>
          </cell>
          <cell r="I26310">
            <v>300000</v>
          </cell>
        </row>
        <row r="26311">
          <cell r="A26311" t="str">
            <v>L30473</v>
          </cell>
          <cell r="I26311">
            <v>192000</v>
          </cell>
        </row>
        <row r="26312">
          <cell r="A26312" t="str">
            <v>L30481</v>
          </cell>
          <cell r="I26312">
            <v>2412000</v>
          </cell>
        </row>
        <row r="26313">
          <cell r="A26313" t="str">
            <v>L30483</v>
          </cell>
          <cell r="I26313">
            <v>451200</v>
          </cell>
        </row>
        <row r="26314">
          <cell r="A26314" t="str">
            <v>L30484</v>
          </cell>
          <cell r="I26314">
            <v>230000</v>
          </cell>
        </row>
        <row r="26315">
          <cell r="A26315" t="str">
            <v>L30485</v>
          </cell>
          <cell r="I26315">
            <v>1700000</v>
          </cell>
        </row>
        <row r="26316">
          <cell r="A26316" t="str">
            <v>L30486</v>
          </cell>
          <cell r="I26316">
            <v>506000</v>
          </cell>
        </row>
        <row r="26317">
          <cell r="A26317" t="str">
            <v>L30489</v>
          </cell>
          <cell r="I26317">
            <v>500000</v>
          </cell>
        </row>
        <row r="26318">
          <cell r="A26318" t="str">
            <v>L30490</v>
          </cell>
          <cell r="I26318">
            <v>40000</v>
          </cell>
        </row>
        <row r="26319">
          <cell r="A26319" t="str">
            <v>L30491</v>
          </cell>
          <cell r="I26319">
            <v>200000</v>
          </cell>
        </row>
        <row r="26320">
          <cell r="A26320" t="str">
            <v>L30492</v>
          </cell>
          <cell r="I26320">
            <v>200000</v>
          </cell>
        </row>
        <row r="26321">
          <cell r="A26321" t="str">
            <v>L30493</v>
          </cell>
          <cell r="I26321">
            <v>150000</v>
          </cell>
        </row>
        <row r="26322">
          <cell r="A26322" t="str">
            <v>L30494</v>
          </cell>
          <cell r="I26322">
            <v>60000000</v>
          </cell>
        </row>
        <row r="26323">
          <cell r="A26323" t="str">
            <v>L30495</v>
          </cell>
          <cell r="I26323">
            <v>200000</v>
          </cell>
        </row>
        <row r="26324">
          <cell r="A26324" t="str">
            <v>L30497</v>
          </cell>
          <cell r="I26324">
            <v>600000</v>
          </cell>
        </row>
        <row r="26325">
          <cell r="A26325" t="str">
            <v>L30498</v>
          </cell>
          <cell r="I26325">
            <v>107734</v>
          </cell>
        </row>
        <row r="26326">
          <cell r="A26326" t="str">
            <v>L30499</v>
          </cell>
          <cell r="I26326">
            <v>30000</v>
          </cell>
        </row>
        <row r="26327">
          <cell r="A26327" t="str">
            <v>L30501</v>
          </cell>
          <cell r="I26327">
            <v>150000</v>
          </cell>
        </row>
        <row r="26328">
          <cell r="A26328" t="str">
            <v>L30502</v>
          </cell>
          <cell r="I26328">
            <v>220500</v>
          </cell>
        </row>
        <row r="26329">
          <cell r="A26329" t="str">
            <v>L30503</v>
          </cell>
          <cell r="I26329">
            <v>231000</v>
          </cell>
        </row>
        <row r="26330">
          <cell r="A26330" t="str">
            <v>L30508</v>
          </cell>
          <cell r="I26330">
            <v>20000</v>
          </cell>
        </row>
        <row r="26331">
          <cell r="A26331" t="str">
            <v>L30509</v>
          </cell>
          <cell r="I26331">
            <v>70000</v>
          </cell>
        </row>
        <row r="26332">
          <cell r="A26332" t="str">
            <v>L30511</v>
          </cell>
          <cell r="I26332">
            <v>50000</v>
          </cell>
        </row>
        <row r="26333">
          <cell r="A26333" t="str">
            <v>L30512</v>
          </cell>
          <cell r="I26333">
            <v>150000</v>
          </cell>
        </row>
        <row r="26334">
          <cell r="A26334" t="str">
            <v>L30514</v>
          </cell>
          <cell r="I26334">
            <v>20000</v>
          </cell>
        </row>
        <row r="26335">
          <cell r="A26335" t="str">
            <v>L30515</v>
          </cell>
          <cell r="I26335">
            <v>350000</v>
          </cell>
        </row>
        <row r="26336">
          <cell r="A26336" t="str">
            <v>L30516</v>
          </cell>
          <cell r="I26336">
            <v>135000</v>
          </cell>
        </row>
        <row r="26337">
          <cell r="A26337" t="str">
            <v>L30518</v>
          </cell>
          <cell r="I26337">
            <v>60000</v>
          </cell>
        </row>
        <row r="26338">
          <cell r="A26338" t="str">
            <v>L30520</v>
          </cell>
          <cell r="I26338">
            <v>340000</v>
          </cell>
        </row>
        <row r="26339">
          <cell r="A26339" t="str">
            <v>L30521</v>
          </cell>
          <cell r="I26339">
            <v>161067</v>
          </cell>
        </row>
        <row r="26340">
          <cell r="A26340" t="str">
            <v>L30522</v>
          </cell>
          <cell r="I26340">
            <v>315000</v>
          </cell>
        </row>
        <row r="26341">
          <cell r="A26341" t="str">
            <v>L30524</v>
          </cell>
          <cell r="I26341">
            <v>50000</v>
          </cell>
        </row>
        <row r="26342">
          <cell r="A26342" t="str">
            <v>L30525</v>
          </cell>
          <cell r="I26342">
            <v>1700000</v>
          </cell>
        </row>
        <row r="26343">
          <cell r="A26343" t="str">
            <v>L30526</v>
          </cell>
          <cell r="I26343">
            <v>3600000</v>
          </cell>
        </row>
        <row r="26344">
          <cell r="A26344" t="str">
            <v>L30527</v>
          </cell>
          <cell r="I26344">
            <v>696795</v>
          </cell>
        </row>
        <row r="26345">
          <cell r="A26345" t="str">
            <v>L30528</v>
          </cell>
          <cell r="I26345">
            <v>500000</v>
          </cell>
        </row>
        <row r="26346">
          <cell r="A26346" t="str">
            <v>L30530</v>
          </cell>
          <cell r="I26346">
            <v>70000</v>
          </cell>
        </row>
        <row r="26347">
          <cell r="A26347" t="str">
            <v>L30531</v>
          </cell>
          <cell r="I26347">
            <v>80000</v>
          </cell>
        </row>
        <row r="26348">
          <cell r="A26348" t="str">
            <v>L30534</v>
          </cell>
          <cell r="I26348">
            <v>2000000</v>
          </cell>
        </row>
        <row r="26349">
          <cell r="A26349" t="str">
            <v>L30538</v>
          </cell>
          <cell r="I26349">
            <v>20000</v>
          </cell>
        </row>
        <row r="26350">
          <cell r="A26350" t="str">
            <v>L30540</v>
          </cell>
          <cell r="I26350">
            <v>180000</v>
          </cell>
        </row>
        <row r="26351">
          <cell r="A26351" t="str">
            <v>L30543</v>
          </cell>
          <cell r="I26351">
            <v>20000</v>
          </cell>
        </row>
        <row r="26352">
          <cell r="A26352" t="str">
            <v>L30545</v>
          </cell>
          <cell r="I26352">
            <v>50000</v>
          </cell>
        </row>
        <row r="26353">
          <cell r="A26353" t="str">
            <v>L30548</v>
          </cell>
          <cell r="I26353">
            <v>42000</v>
          </cell>
        </row>
        <row r="26354">
          <cell r="A26354" t="str">
            <v>L30551</v>
          </cell>
          <cell r="I26354">
            <v>9176818</v>
          </cell>
        </row>
        <row r="26355">
          <cell r="A26355" t="str">
            <v>L30552</v>
          </cell>
          <cell r="I26355">
            <v>70000</v>
          </cell>
        </row>
        <row r="26356">
          <cell r="A26356" t="str">
            <v>L30553</v>
          </cell>
          <cell r="I26356">
            <v>40000</v>
          </cell>
        </row>
        <row r="26357">
          <cell r="A26357" t="str">
            <v>L30559</v>
          </cell>
          <cell r="I26357">
            <v>500000</v>
          </cell>
        </row>
        <row r="26358">
          <cell r="A26358" t="str">
            <v>L30560</v>
          </cell>
          <cell r="I26358">
            <v>100000</v>
          </cell>
        </row>
        <row r="26359">
          <cell r="A26359" t="str">
            <v>L30563</v>
          </cell>
          <cell r="I26359">
            <v>308000</v>
          </cell>
        </row>
        <row r="26360">
          <cell r="A26360" t="str">
            <v>L30566</v>
          </cell>
          <cell r="I26360">
            <v>191353</v>
          </cell>
        </row>
        <row r="26361">
          <cell r="A26361" t="str">
            <v>L30567</v>
          </cell>
          <cell r="I26361">
            <v>758100</v>
          </cell>
        </row>
        <row r="26362">
          <cell r="A26362" t="str">
            <v>L30568</v>
          </cell>
          <cell r="I26362">
            <v>300000</v>
          </cell>
        </row>
        <row r="26363">
          <cell r="A26363" t="str">
            <v>L30569</v>
          </cell>
          <cell r="I26363">
            <v>160000</v>
          </cell>
        </row>
        <row r="26364">
          <cell r="A26364" t="str">
            <v>L30570</v>
          </cell>
          <cell r="I26364">
            <v>292500</v>
          </cell>
        </row>
        <row r="26365">
          <cell r="A26365" t="str">
            <v>L30571</v>
          </cell>
          <cell r="I26365">
            <v>40000</v>
          </cell>
        </row>
        <row r="26366">
          <cell r="A26366" t="str">
            <v>L30572</v>
          </cell>
          <cell r="I26366">
            <v>300000</v>
          </cell>
        </row>
        <row r="26367">
          <cell r="A26367" t="str">
            <v>L30577</v>
          </cell>
          <cell r="I26367">
            <v>15882850</v>
          </cell>
        </row>
        <row r="26368">
          <cell r="A26368" t="str">
            <v>L30579</v>
          </cell>
          <cell r="I26368">
            <v>40000</v>
          </cell>
        </row>
        <row r="26369">
          <cell r="A26369" t="str">
            <v>L30580</v>
          </cell>
          <cell r="I26369">
            <v>180000</v>
          </cell>
        </row>
        <row r="26370">
          <cell r="A26370" t="str">
            <v>L30581</v>
          </cell>
          <cell r="I26370">
            <v>120000</v>
          </cell>
        </row>
        <row r="26371">
          <cell r="A26371" t="str">
            <v>L30586</v>
          </cell>
          <cell r="I26371">
            <v>440000</v>
          </cell>
        </row>
        <row r="26372">
          <cell r="A26372" t="str">
            <v>L30587</v>
          </cell>
          <cell r="I26372">
            <v>374000</v>
          </cell>
        </row>
        <row r="26373">
          <cell r="A26373" t="str">
            <v>L30589</v>
          </cell>
          <cell r="I26373">
            <v>1000000</v>
          </cell>
        </row>
        <row r="26374">
          <cell r="A26374" t="str">
            <v>L30590</v>
          </cell>
          <cell r="I26374">
            <v>140000</v>
          </cell>
        </row>
        <row r="26375">
          <cell r="A26375" t="str">
            <v>L30591</v>
          </cell>
          <cell r="I26375">
            <v>250000</v>
          </cell>
        </row>
        <row r="26376">
          <cell r="A26376" t="str">
            <v>L30592</v>
          </cell>
          <cell r="I26376">
            <v>50000</v>
          </cell>
        </row>
        <row r="26377">
          <cell r="A26377" t="str">
            <v>L30593</v>
          </cell>
          <cell r="I26377">
            <v>60000</v>
          </cell>
        </row>
        <row r="26378">
          <cell r="A26378" t="str">
            <v>L30594</v>
          </cell>
          <cell r="I26378">
            <v>25000</v>
          </cell>
        </row>
        <row r="26379">
          <cell r="A26379" t="str">
            <v>L30595</v>
          </cell>
          <cell r="I26379">
            <v>300000</v>
          </cell>
        </row>
        <row r="26380">
          <cell r="A26380" t="str">
            <v>L30598</v>
          </cell>
          <cell r="I26380">
            <v>200000</v>
          </cell>
        </row>
        <row r="26381">
          <cell r="A26381" t="str">
            <v>L30599</v>
          </cell>
          <cell r="I26381">
            <v>40000</v>
          </cell>
        </row>
        <row r="26382">
          <cell r="A26382" t="str">
            <v>L30600</v>
          </cell>
          <cell r="I26382">
            <v>200000</v>
          </cell>
        </row>
        <row r="26383">
          <cell r="A26383" t="str">
            <v>L30601</v>
          </cell>
          <cell r="I26383">
            <v>430000</v>
          </cell>
        </row>
        <row r="26384">
          <cell r="A26384" t="str">
            <v>L30602</v>
          </cell>
          <cell r="I26384">
            <v>300000</v>
          </cell>
        </row>
        <row r="26385">
          <cell r="A26385" t="str">
            <v>L30604</v>
          </cell>
          <cell r="I26385">
            <v>40000</v>
          </cell>
        </row>
        <row r="26386">
          <cell r="A26386" t="str">
            <v>L30605</v>
          </cell>
          <cell r="I26386">
            <v>40000</v>
          </cell>
        </row>
        <row r="26387">
          <cell r="A26387" t="str">
            <v>L30606</v>
          </cell>
          <cell r="I26387">
            <v>40000</v>
          </cell>
        </row>
        <row r="26388">
          <cell r="A26388" t="str">
            <v>L30607</v>
          </cell>
          <cell r="I26388">
            <v>500000</v>
          </cell>
        </row>
        <row r="26389">
          <cell r="A26389" t="str">
            <v>L30610</v>
          </cell>
          <cell r="I26389">
            <v>100000</v>
          </cell>
        </row>
        <row r="26390">
          <cell r="A26390" t="str">
            <v>L30611</v>
          </cell>
          <cell r="I26390">
            <v>2000000</v>
          </cell>
        </row>
        <row r="26391">
          <cell r="A26391" t="str">
            <v>L30612</v>
          </cell>
          <cell r="I26391">
            <v>40000</v>
          </cell>
        </row>
        <row r="26392">
          <cell r="A26392" t="str">
            <v>L30613</v>
          </cell>
          <cell r="I26392">
            <v>594184</v>
          </cell>
        </row>
        <row r="26393">
          <cell r="A26393" t="str">
            <v>L30615</v>
          </cell>
          <cell r="I26393">
            <v>250000</v>
          </cell>
        </row>
        <row r="26394">
          <cell r="A26394" t="str">
            <v>L30616</v>
          </cell>
          <cell r="I26394">
            <v>300000</v>
          </cell>
        </row>
        <row r="26395">
          <cell r="A26395" t="str">
            <v>L30618</v>
          </cell>
          <cell r="I26395">
            <v>100000</v>
          </cell>
        </row>
        <row r="26396">
          <cell r="A26396" t="str">
            <v>L30619</v>
          </cell>
          <cell r="I26396">
            <v>441000</v>
          </cell>
        </row>
        <row r="26397">
          <cell r="A26397" t="str">
            <v>L30620</v>
          </cell>
          <cell r="I26397">
            <v>453021.11</v>
          </cell>
        </row>
        <row r="26398">
          <cell r="A26398" t="str">
            <v>L30624</v>
          </cell>
          <cell r="I26398">
            <v>100000</v>
          </cell>
        </row>
        <row r="26399">
          <cell r="A26399" t="str">
            <v>L30626</v>
          </cell>
          <cell r="I26399">
            <v>70000</v>
          </cell>
        </row>
        <row r="26400">
          <cell r="A26400" t="str">
            <v>L30627</v>
          </cell>
          <cell r="I26400">
            <v>130000</v>
          </cell>
        </row>
        <row r="26401">
          <cell r="A26401" t="str">
            <v>L30628</v>
          </cell>
          <cell r="I26401">
            <v>80000</v>
          </cell>
        </row>
        <row r="26402">
          <cell r="A26402" t="str">
            <v>L30629</v>
          </cell>
          <cell r="I26402">
            <v>12801067</v>
          </cell>
        </row>
        <row r="26403">
          <cell r="A26403" t="str">
            <v>L30634</v>
          </cell>
          <cell r="I26403">
            <v>300000</v>
          </cell>
        </row>
        <row r="26404">
          <cell r="A26404" t="str">
            <v>L30635</v>
          </cell>
          <cell r="I26404">
            <v>7002000</v>
          </cell>
        </row>
        <row r="26405">
          <cell r="A26405" t="str">
            <v>L30636</v>
          </cell>
          <cell r="I26405">
            <v>85000</v>
          </cell>
        </row>
        <row r="26406">
          <cell r="A26406" t="str">
            <v>L30637</v>
          </cell>
          <cell r="I26406">
            <v>348998.37</v>
          </cell>
        </row>
        <row r="26407">
          <cell r="A26407" t="str">
            <v>L30638</v>
          </cell>
          <cell r="I26407">
            <v>288000</v>
          </cell>
        </row>
        <row r="26408">
          <cell r="A26408" t="str">
            <v>L30639</v>
          </cell>
          <cell r="I26408">
            <v>800000</v>
          </cell>
        </row>
        <row r="26409">
          <cell r="A26409" t="str">
            <v>L30640</v>
          </cell>
          <cell r="I26409">
            <v>60000</v>
          </cell>
        </row>
        <row r="26410">
          <cell r="A26410" t="str">
            <v>L30641</v>
          </cell>
          <cell r="I26410">
            <v>360000</v>
          </cell>
        </row>
        <row r="26411">
          <cell r="A26411" t="str">
            <v>L30643</v>
          </cell>
          <cell r="I26411">
            <v>2850000</v>
          </cell>
        </row>
        <row r="26412">
          <cell r="A26412" t="str">
            <v>L30644</v>
          </cell>
          <cell r="I26412">
            <v>1400468</v>
          </cell>
        </row>
        <row r="26413">
          <cell r="A26413" t="str">
            <v>L30645</v>
          </cell>
          <cell r="I26413">
            <v>40000</v>
          </cell>
        </row>
        <row r="26414">
          <cell r="A26414" t="str">
            <v>L30646</v>
          </cell>
          <cell r="I26414">
            <v>80000</v>
          </cell>
        </row>
        <row r="26415">
          <cell r="A26415" t="str">
            <v>L30647</v>
          </cell>
          <cell r="I26415">
            <v>100000</v>
          </cell>
        </row>
        <row r="26416">
          <cell r="A26416" t="str">
            <v>L30649</v>
          </cell>
          <cell r="I26416">
            <v>40000</v>
          </cell>
        </row>
        <row r="26417">
          <cell r="A26417" t="str">
            <v>L30650</v>
          </cell>
          <cell r="I26417">
            <v>300000</v>
          </cell>
        </row>
        <row r="26418">
          <cell r="A26418" t="str">
            <v>L30651</v>
          </cell>
          <cell r="I26418">
            <v>50000</v>
          </cell>
        </row>
        <row r="26419">
          <cell r="A26419" t="str">
            <v>L30653</v>
          </cell>
          <cell r="I26419">
            <v>100000</v>
          </cell>
        </row>
        <row r="26420">
          <cell r="A26420" t="str">
            <v>L30654</v>
          </cell>
          <cell r="I26420">
            <v>290000</v>
          </cell>
        </row>
        <row r="26421">
          <cell r="A26421" t="str">
            <v>L30655</v>
          </cell>
          <cell r="I26421">
            <v>30000</v>
          </cell>
        </row>
        <row r="26422">
          <cell r="A26422" t="str">
            <v>L30656</v>
          </cell>
          <cell r="I26422">
            <v>24000</v>
          </cell>
        </row>
        <row r="26423">
          <cell r="A26423" t="str">
            <v>L30660</v>
          </cell>
          <cell r="I26423">
            <v>1200000</v>
          </cell>
        </row>
        <row r="26424">
          <cell r="A26424" t="str">
            <v>L30662</v>
          </cell>
          <cell r="I26424">
            <v>15000</v>
          </cell>
        </row>
        <row r="26425">
          <cell r="A26425" t="str">
            <v>L30664</v>
          </cell>
          <cell r="I26425">
            <v>30000</v>
          </cell>
        </row>
        <row r="26426">
          <cell r="A26426" t="str">
            <v>L30665</v>
          </cell>
          <cell r="I26426">
            <v>30000</v>
          </cell>
        </row>
        <row r="26427">
          <cell r="A26427" t="str">
            <v>L30666</v>
          </cell>
          <cell r="I26427">
            <v>300000</v>
          </cell>
        </row>
        <row r="26428">
          <cell r="A26428" t="str">
            <v>L30669</v>
          </cell>
          <cell r="I26428">
            <v>920000</v>
          </cell>
        </row>
        <row r="26429">
          <cell r="A26429" t="str">
            <v>L30670</v>
          </cell>
          <cell r="I26429">
            <v>150000</v>
          </cell>
        </row>
        <row r="26430">
          <cell r="A26430" t="str">
            <v>L30671</v>
          </cell>
          <cell r="I26430">
            <v>50000</v>
          </cell>
        </row>
        <row r="26431">
          <cell r="A26431" t="str">
            <v>L30673</v>
          </cell>
          <cell r="I26431">
            <v>35007</v>
          </cell>
        </row>
        <row r="26432">
          <cell r="A26432" t="str">
            <v>L30674</v>
          </cell>
          <cell r="I26432">
            <v>17408</v>
          </cell>
        </row>
        <row r="26433">
          <cell r="A26433" t="str">
            <v>L30675</v>
          </cell>
          <cell r="I26433">
            <v>50000</v>
          </cell>
        </row>
        <row r="26434">
          <cell r="A26434" t="str">
            <v>L30677</v>
          </cell>
          <cell r="I26434">
            <v>40000</v>
          </cell>
        </row>
        <row r="26435">
          <cell r="A26435" t="str">
            <v>L30678</v>
          </cell>
          <cell r="I26435">
            <v>25000</v>
          </cell>
        </row>
        <row r="26436">
          <cell r="A26436" t="str">
            <v>L30683</v>
          </cell>
          <cell r="I26436">
            <v>50000</v>
          </cell>
        </row>
        <row r="26437">
          <cell r="A26437" t="str">
            <v>L30687</v>
          </cell>
          <cell r="I26437">
            <v>20000</v>
          </cell>
        </row>
        <row r="26438">
          <cell r="A26438" t="str">
            <v>L30688</v>
          </cell>
          <cell r="I26438">
            <v>80000</v>
          </cell>
        </row>
        <row r="26439">
          <cell r="A26439" t="str">
            <v>L30689</v>
          </cell>
          <cell r="I26439">
            <v>80000</v>
          </cell>
        </row>
        <row r="26440">
          <cell r="A26440" t="str">
            <v>L30690</v>
          </cell>
          <cell r="I26440">
            <v>20000</v>
          </cell>
        </row>
        <row r="26441">
          <cell r="A26441" t="str">
            <v>L30691</v>
          </cell>
          <cell r="I26441">
            <v>300000</v>
          </cell>
        </row>
        <row r="26442">
          <cell r="A26442" t="str">
            <v>L30694</v>
          </cell>
          <cell r="I26442">
            <v>150000</v>
          </cell>
        </row>
        <row r="26443">
          <cell r="A26443" t="str">
            <v>L30695</v>
          </cell>
          <cell r="I26443">
            <v>100000</v>
          </cell>
        </row>
        <row r="26444">
          <cell r="A26444" t="str">
            <v>L30699</v>
          </cell>
          <cell r="I26444">
            <v>444000</v>
          </cell>
        </row>
        <row r="26445">
          <cell r="A26445" t="str">
            <v>L30700</v>
          </cell>
          <cell r="I26445">
            <v>117720</v>
          </cell>
        </row>
        <row r="26446">
          <cell r="A26446" t="str">
            <v>L30701</v>
          </cell>
          <cell r="I26446">
            <v>597551</v>
          </cell>
        </row>
        <row r="26447">
          <cell r="A26447" t="str">
            <v>L30703</v>
          </cell>
          <cell r="I26447">
            <v>50000</v>
          </cell>
        </row>
        <row r="26448">
          <cell r="A26448" t="str">
            <v>L30704</v>
          </cell>
          <cell r="I26448">
            <v>165000</v>
          </cell>
        </row>
        <row r="26449">
          <cell r="A26449" t="str">
            <v>L30705</v>
          </cell>
          <cell r="I26449">
            <v>100000</v>
          </cell>
        </row>
        <row r="26450">
          <cell r="A26450" t="str">
            <v>L30706</v>
          </cell>
          <cell r="I26450">
            <v>100000</v>
          </cell>
        </row>
        <row r="26451">
          <cell r="A26451" t="str">
            <v>L30709</v>
          </cell>
          <cell r="I26451">
            <v>150000</v>
          </cell>
        </row>
        <row r="26452">
          <cell r="A26452" t="str">
            <v>L30710</v>
          </cell>
          <cell r="I26452">
            <v>300000</v>
          </cell>
        </row>
        <row r="26453">
          <cell r="A26453" t="str">
            <v>L30712</v>
          </cell>
          <cell r="I26453">
            <v>625000</v>
          </cell>
        </row>
        <row r="26454">
          <cell r="A26454" t="str">
            <v>L30713</v>
          </cell>
          <cell r="I26454">
            <v>29285</v>
          </cell>
        </row>
        <row r="26455">
          <cell r="A26455" t="str">
            <v>L30716</v>
          </cell>
          <cell r="I26455">
            <v>413969</v>
          </cell>
        </row>
        <row r="26456">
          <cell r="A26456" t="str">
            <v>L30718</v>
          </cell>
          <cell r="I26456">
            <v>500000</v>
          </cell>
        </row>
        <row r="26457">
          <cell r="A26457" t="str">
            <v>L30719</v>
          </cell>
          <cell r="I26457">
            <v>800000</v>
          </cell>
        </row>
        <row r="26458">
          <cell r="A26458" t="str">
            <v>L30720</v>
          </cell>
          <cell r="I26458">
            <v>40000</v>
          </cell>
        </row>
        <row r="26459">
          <cell r="A26459" t="str">
            <v>L30722</v>
          </cell>
          <cell r="I26459">
            <v>1500000</v>
          </cell>
        </row>
        <row r="26460">
          <cell r="A26460" t="str">
            <v>L30723</v>
          </cell>
          <cell r="I26460">
            <v>216427</v>
          </cell>
        </row>
        <row r="26461">
          <cell r="A26461" t="str">
            <v>L30725</v>
          </cell>
          <cell r="I26461">
            <v>350000</v>
          </cell>
        </row>
        <row r="26462">
          <cell r="A26462" t="str">
            <v>L30726</v>
          </cell>
          <cell r="I26462">
            <v>100000</v>
          </cell>
        </row>
        <row r="26463">
          <cell r="A26463" t="str">
            <v>L30727</v>
          </cell>
          <cell r="I26463">
            <v>50000</v>
          </cell>
        </row>
        <row r="26464">
          <cell r="A26464" t="str">
            <v>L30730</v>
          </cell>
          <cell r="I26464">
            <v>80000</v>
          </cell>
        </row>
        <row r="26465">
          <cell r="A26465" t="str">
            <v>L30731</v>
          </cell>
          <cell r="I26465">
            <v>25000</v>
          </cell>
        </row>
        <row r="26466">
          <cell r="A26466" t="str">
            <v>L30732</v>
          </cell>
          <cell r="I26466">
            <v>6000000</v>
          </cell>
        </row>
        <row r="26467">
          <cell r="A26467" t="str">
            <v>L30733</v>
          </cell>
          <cell r="I26467">
            <v>100000</v>
          </cell>
        </row>
        <row r="26468">
          <cell r="A26468" t="str">
            <v>L30734</v>
          </cell>
          <cell r="I26468">
            <v>100000</v>
          </cell>
        </row>
        <row r="26469">
          <cell r="A26469" t="str">
            <v>L30735</v>
          </cell>
          <cell r="I26469">
            <v>150000</v>
          </cell>
        </row>
        <row r="26470">
          <cell r="A26470" t="str">
            <v>L30736</v>
          </cell>
          <cell r="I26470">
            <v>500000</v>
          </cell>
        </row>
        <row r="26471">
          <cell r="A26471" t="str">
            <v>L30737</v>
          </cell>
          <cell r="I26471">
            <v>378000</v>
          </cell>
        </row>
        <row r="26472">
          <cell r="A26472" t="str">
            <v>L30738</v>
          </cell>
          <cell r="I26472">
            <v>300000</v>
          </cell>
        </row>
        <row r="26473">
          <cell r="A26473" t="str">
            <v>L30742</v>
          </cell>
          <cell r="I26473">
            <v>152000</v>
          </cell>
        </row>
        <row r="26474">
          <cell r="A26474" t="str">
            <v>L30743</v>
          </cell>
          <cell r="I26474">
            <v>50000</v>
          </cell>
        </row>
        <row r="26475">
          <cell r="A26475" t="str">
            <v>L30744</v>
          </cell>
          <cell r="I26475">
            <v>30000</v>
          </cell>
        </row>
        <row r="26476">
          <cell r="A26476" t="str">
            <v>L30747</v>
          </cell>
          <cell r="I26476">
            <v>404436</v>
          </cell>
        </row>
        <row r="26477">
          <cell r="A26477" t="str">
            <v>L30750</v>
          </cell>
          <cell r="I26477">
            <v>371600</v>
          </cell>
        </row>
        <row r="26478">
          <cell r="A26478" t="str">
            <v>L30752</v>
          </cell>
          <cell r="I26478">
            <v>100000</v>
          </cell>
        </row>
        <row r="26479">
          <cell r="A26479" t="str">
            <v>L30753</v>
          </cell>
          <cell r="I26479">
            <v>150000</v>
          </cell>
        </row>
        <row r="26480">
          <cell r="A26480" t="str">
            <v>L30755</v>
          </cell>
          <cell r="I26480">
            <v>200000</v>
          </cell>
        </row>
        <row r="26481">
          <cell r="A26481" t="str">
            <v>L30756</v>
          </cell>
          <cell r="I26481">
            <v>50000</v>
          </cell>
        </row>
        <row r="26482">
          <cell r="A26482" t="str">
            <v>L30757</v>
          </cell>
          <cell r="I26482">
            <v>30374</v>
          </cell>
        </row>
        <row r="26483">
          <cell r="A26483" t="str">
            <v>L30758</v>
          </cell>
          <cell r="I26483">
            <v>3000000</v>
          </cell>
        </row>
        <row r="26484">
          <cell r="A26484" t="str">
            <v>L30759</v>
          </cell>
          <cell r="I26484">
            <v>200000</v>
          </cell>
        </row>
        <row r="26485">
          <cell r="A26485" t="str">
            <v>L30760</v>
          </cell>
          <cell r="I26485">
            <v>60000</v>
          </cell>
        </row>
        <row r="26486">
          <cell r="A26486" t="str">
            <v>L30762</v>
          </cell>
          <cell r="I26486">
            <v>90000</v>
          </cell>
        </row>
        <row r="26487">
          <cell r="A26487" t="str">
            <v>L30764</v>
          </cell>
          <cell r="I26487">
            <v>170000</v>
          </cell>
        </row>
        <row r="26488">
          <cell r="A26488" t="str">
            <v>L30767</v>
          </cell>
          <cell r="I26488">
            <v>70000</v>
          </cell>
        </row>
        <row r="26489">
          <cell r="A26489" t="str">
            <v>L30768</v>
          </cell>
          <cell r="I26489">
            <v>65000</v>
          </cell>
        </row>
        <row r="26490">
          <cell r="A26490" t="str">
            <v>L30769</v>
          </cell>
          <cell r="I26490">
            <v>33000</v>
          </cell>
        </row>
        <row r="26491">
          <cell r="A26491" t="str">
            <v>L30770</v>
          </cell>
          <cell r="I26491">
            <v>514110</v>
          </cell>
        </row>
        <row r="26492">
          <cell r="A26492" t="str">
            <v>L30771</v>
          </cell>
          <cell r="I26492">
            <v>348553</v>
          </cell>
        </row>
        <row r="26493">
          <cell r="A26493" t="str">
            <v>L30774</v>
          </cell>
          <cell r="I26493">
            <v>450000</v>
          </cell>
        </row>
        <row r="26494">
          <cell r="A26494" t="str">
            <v>L30775</v>
          </cell>
          <cell r="I26494">
            <v>117082</v>
          </cell>
        </row>
        <row r="26495">
          <cell r="A26495" t="str">
            <v>L30779</v>
          </cell>
          <cell r="I26495">
            <v>60000</v>
          </cell>
        </row>
        <row r="26496">
          <cell r="A26496" t="str">
            <v>L30781</v>
          </cell>
          <cell r="I26496">
            <v>200000</v>
          </cell>
        </row>
        <row r="26497">
          <cell r="A26497" t="str">
            <v>L30782</v>
          </cell>
          <cell r="I26497">
            <v>190000</v>
          </cell>
        </row>
        <row r="26498">
          <cell r="A26498" t="str">
            <v>L30785</v>
          </cell>
          <cell r="I26498">
            <v>100000</v>
          </cell>
        </row>
        <row r="26499">
          <cell r="A26499" t="str">
            <v>L30790</v>
          </cell>
          <cell r="I26499">
            <v>60000</v>
          </cell>
        </row>
        <row r="26500">
          <cell r="A26500" t="str">
            <v>L30795</v>
          </cell>
          <cell r="I26500">
            <v>300000</v>
          </cell>
        </row>
        <row r="26501">
          <cell r="A26501" t="str">
            <v>L30797</v>
          </cell>
          <cell r="I26501">
            <v>15000</v>
          </cell>
        </row>
        <row r="26502">
          <cell r="A26502" t="str">
            <v>L30800</v>
          </cell>
          <cell r="I26502">
            <v>120000</v>
          </cell>
        </row>
        <row r="26503">
          <cell r="A26503" t="str">
            <v>L30805</v>
          </cell>
          <cell r="I26503">
            <v>1842290</v>
          </cell>
        </row>
        <row r="26504">
          <cell r="A26504" t="str">
            <v>L30809</v>
          </cell>
          <cell r="I26504">
            <v>100000</v>
          </cell>
        </row>
        <row r="26505">
          <cell r="A26505" t="str">
            <v>L30814</v>
          </cell>
          <cell r="I26505">
            <v>650000</v>
          </cell>
        </row>
        <row r="26506">
          <cell r="A26506" t="str">
            <v>L30815</v>
          </cell>
          <cell r="I26506">
            <v>30000000</v>
          </cell>
        </row>
        <row r="26507">
          <cell r="A26507" t="str">
            <v>L30817</v>
          </cell>
          <cell r="I26507">
            <v>150000</v>
          </cell>
        </row>
        <row r="26508">
          <cell r="A26508" t="str">
            <v>L30820</v>
          </cell>
          <cell r="I26508">
            <v>250000</v>
          </cell>
        </row>
        <row r="26509">
          <cell r="A26509" t="str">
            <v>L30821</v>
          </cell>
          <cell r="I26509">
            <v>30000</v>
          </cell>
        </row>
        <row r="26510">
          <cell r="A26510" t="str">
            <v>L30823</v>
          </cell>
          <cell r="I26510">
            <v>40000</v>
          </cell>
        </row>
        <row r="26511">
          <cell r="A26511" t="str">
            <v>L30829</v>
          </cell>
          <cell r="I26511">
            <v>50000000</v>
          </cell>
        </row>
        <row r="26512">
          <cell r="A26512" t="str">
            <v>L30830</v>
          </cell>
          <cell r="I26512">
            <v>167000</v>
          </cell>
        </row>
        <row r="26513">
          <cell r="A26513" t="str">
            <v>L30831</v>
          </cell>
          <cell r="I26513">
            <v>517000</v>
          </cell>
        </row>
        <row r="26514">
          <cell r="A26514" t="str">
            <v>L30833</v>
          </cell>
          <cell r="I26514">
            <v>204000</v>
          </cell>
        </row>
        <row r="26515">
          <cell r="A26515" t="str">
            <v>L30836</v>
          </cell>
          <cell r="I26515">
            <v>637894</v>
          </cell>
        </row>
        <row r="26516">
          <cell r="A26516" t="str">
            <v>L30837</v>
          </cell>
          <cell r="I26516">
            <v>330000</v>
          </cell>
        </row>
        <row r="26517">
          <cell r="A26517" t="str">
            <v>L30840</v>
          </cell>
          <cell r="I26517">
            <v>500000</v>
          </cell>
        </row>
        <row r="26518">
          <cell r="A26518" t="str">
            <v>L30843</v>
          </cell>
          <cell r="I26518">
            <v>180000</v>
          </cell>
        </row>
        <row r="26519">
          <cell r="A26519" t="str">
            <v>L30844</v>
          </cell>
          <cell r="I26519">
            <v>60000</v>
          </cell>
        </row>
        <row r="26520">
          <cell r="A26520" t="str">
            <v>L30845</v>
          </cell>
          <cell r="I26520">
            <v>335233</v>
          </cell>
        </row>
        <row r="26521">
          <cell r="A26521" t="str">
            <v>L30847</v>
          </cell>
          <cell r="I26521">
            <v>390500</v>
          </cell>
        </row>
        <row r="26522">
          <cell r="A26522" t="str">
            <v>L30848</v>
          </cell>
          <cell r="I26522">
            <v>300000</v>
          </cell>
        </row>
        <row r="26523">
          <cell r="A26523" t="str">
            <v>L30849</v>
          </cell>
          <cell r="I26523">
            <v>78422</v>
          </cell>
        </row>
        <row r="26524">
          <cell r="A26524" t="str">
            <v>L30850</v>
          </cell>
          <cell r="I26524">
            <v>55000</v>
          </cell>
        </row>
        <row r="26525">
          <cell r="A26525" t="str">
            <v>L30852</v>
          </cell>
          <cell r="I26525">
            <v>220000</v>
          </cell>
        </row>
        <row r="26526">
          <cell r="A26526" t="str">
            <v>L30855</v>
          </cell>
          <cell r="I26526">
            <v>161074</v>
          </cell>
        </row>
        <row r="26527">
          <cell r="A26527" t="str">
            <v>L30858</v>
          </cell>
          <cell r="I26527">
            <v>130000</v>
          </cell>
        </row>
        <row r="26528">
          <cell r="A26528" t="str">
            <v>L30859</v>
          </cell>
          <cell r="I26528">
            <v>200000</v>
          </cell>
        </row>
        <row r="26529">
          <cell r="A26529" t="str">
            <v>L30865</v>
          </cell>
          <cell r="I26529">
            <v>25000000</v>
          </cell>
        </row>
        <row r="26530">
          <cell r="A26530" t="str">
            <v>L30866</v>
          </cell>
          <cell r="I26530">
            <v>2479000</v>
          </cell>
        </row>
        <row r="26531">
          <cell r="A26531" t="str">
            <v>L30867</v>
          </cell>
          <cell r="I26531">
            <v>5525433</v>
          </cell>
        </row>
        <row r="26532">
          <cell r="A26532" t="str">
            <v>L30868</v>
          </cell>
          <cell r="I26532">
            <v>50000</v>
          </cell>
        </row>
        <row r="26533">
          <cell r="A26533" t="str">
            <v>L30869</v>
          </cell>
          <cell r="I26533">
            <v>600000</v>
          </cell>
        </row>
        <row r="26534">
          <cell r="A26534" t="str">
            <v>L30870</v>
          </cell>
          <cell r="I26534">
            <v>400000</v>
          </cell>
        </row>
        <row r="26535">
          <cell r="A26535" t="str">
            <v>L30871</v>
          </cell>
          <cell r="I26535">
            <v>70000</v>
          </cell>
        </row>
        <row r="26536">
          <cell r="A26536" t="str">
            <v>L30872</v>
          </cell>
          <cell r="I26536">
            <v>340000</v>
          </cell>
        </row>
        <row r="26537">
          <cell r="A26537" t="str">
            <v>L30874</v>
          </cell>
          <cell r="I26537">
            <v>1800000</v>
          </cell>
        </row>
        <row r="26538">
          <cell r="A26538" t="str">
            <v>L30875</v>
          </cell>
          <cell r="I26538">
            <v>3000000</v>
          </cell>
        </row>
        <row r="26539">
          <cell r="A26539" t="str">
            <v>L30876</v>
          </cell>
          <cell r="I26539">
            <v>250000</v>
          </cell>
        </row>
        <row r="26540">
          <cell r="A26540" t="str">
            <v>L30877</v>
          </cell>
          <cell r="I26540">
            <v>60000</v>
          </cell>
        </row>
        <row r="26541">
          <cell r="A26541" t="str">
            <v>L30882</v>
          </cell>
          <cell r="I26541">
            <v>30000</v>
          </cell>
        </row>
        <row r="26542">
          <cell r="A26542" t="str">
            <v>L30883</v>
          </cell>
          <cell r="I26542">
            <v>45697</v>
          </cell>
        </row>
        <row r="26543">
          <cell r="A26543" t="str">
            <v>L30884</v>
          </cell>
          <cell r="I26543">
            <v>719109.5</v>
          </cell>
        </row>
        <row r="26544">
          <cell r="A26544" t="str">
            <v>L30887</v>
          </cell>
          <cell r="I26544">
            <v>500000</v>
          </cell>
        </row>
        <row r="26545">
          <cell r="A26545" t="str">
            <v>L30888</v>
          </cell>
          <cell r="I26545">
            <v>2847000</v>
          </cell>
        </row>
        <row r="26546">
          <cell r="A26546" t="str">
            <v>L30889</v>
          </cell>
          <cell r="I26546">
            <v>50000</v>
          </cell>
        </row>
        <row r="26547">
          <cell r="A26547" t="str">
            <v>L30890</v>
          </cell>
          <cell r="I26547">
            <v>70000</v>
          </cell>
        </row>
        <row r="26548">
          <cell r="A26548" t="str">
            <v>L30892</v>
          </cell>
          <cell r="I26548">
            <v>300000</v>
          </cell>
        </row>
        <row r="26549">
          <cell r="A26549" t="str">
            <v>L30894</v>
          </cell>
          <cell r="I26549">
            <v>20000</v>
          </cell>
        </row>
        <row r="26550">
          <cell r="A26550" t="str">
            <v>L30895</v>
          </cell>
          <cell r="I26550">
            <v>462000</v>
          </cell>
        </row>
        <row r="26551">
          <cell r="A26551" t="str">
            <v>L30896</v>
          </cell>
          <cell r="I26551">
            <v>250000</v>
          </cell>
        </row>
        <row r="26552">
          <cell r="A26552" t="str">
            <v>L30898</v>
          </cell>
          <cell r="I26552">
            <v>70000</v>
          </cell>
        </row>
        <row r="26553">
          <cell r="A26553" t="str">
            <v>L30900</v>
          </cell>
          <cell r="I26553">
            <v>400000</v>
          </cell>
        </row>
        <row r="26554">
          <cell r="A26554" t="str">
            <v>L30901</v>
          </cell>
          <cell r="I26554">
            <v>35000</v>
          </cell>
        </row>
        <row r="26555">
          <cell r="A26555" t="str">
            <v>L30902</v>
          </cell>
          <cell r="I26555">
            <v>85000</v>
          </cell>
        </row>
        <row r="26556">
          <cell r="A26556" t="str">
            <v>L30907</v>
          </cell>
          <cell r="I26556">
            <v>100000</v>
          </cell>
        </row>
        <row r="26557">
          <cell r="A26557" t="str">
            <v>L30908</v>
          </cell>
          <cell r="I26557">
            <v>2000000</v>
          </cell>
        </row>
        <row r="26558">
          <cell r="A26558" t="str">
            <v>L30909</v>
          </cell>
          <cell r="I26558">
            <v>300000</v>
          </cell>
        </row>
        <row r="26559">
          <cell r="A26559" t="str">
            <v>L30910</v>
          </cell>
          <cell r="I26559">
            <v>45000</v>
          </cell>
        </row>
        <row r="26560">
          <cell r="A26560" t="str">
            <v>L30914</v>
          </cell>
          <cell r="I26560">
            <v>285000</v>
          </cell>
        </row>
        <row r="26561">
          <cell r="A26561" t="str">
            <v>L30916</v>
          </cell>
          <cell r="I26561">
            <v>1300000</v>
          </cell>
        </row>
        <row r="26562">
          <cell r="A26562" t="str">
            <v>L30918</v>
          </cell>
          <cell r="I26562">
            <v>40000</v>
          </cell>
        </row>
        <row r="26563">
          <cell r="A26563" t="str">
            <v>L30919</v>
          </cell>
          <cell r="I26563">
            <v>200000</v>
          </cell>
        </row>
        <row r="26564">
          <cell r="A26564" t="str">
            <v>L30922</v>
          </cell>
          <cell r="I26564">
            <v>40000</v>
          </cell>
        </row>
        <row r="26565">
          <cell r="A26565" t="str">
            <v>L30927</v>
          </cell>
          <cell r="I26565">
            <v>100000</v>
          </cell>
        </row>
        <row r="26566">
          <cell r="A26566" t="str">
            <v>L30928</v>
          </cell>
          <cell r="I26566">
            <v>124000</v>
          </cell>
        </row>
        <row r="26567">
          <cell r="A26567" t="str">
            <v>L30929</v>
          </cell>
          <cell r="I26567">
            <v>385067</v>
          </cell>
        </row>
        <row r="26568">
          <cell r="A26568" t="str">
            <v>L30931</v>
          </cell>
          <cell r="I26568">
            <v>3900000</v>
          </cell>
        </row>
        <row r="26569">
          <cell r="A26569" t="str">
            <v>L30932</v>
          </cell>
          <cell r="I26569">
            <v>638375</v>
          </cell>
        </row>
        <row r="26570">
          <cell r="A26570" t="str">
            <v>L30933</v>
          </cell>
          <cell r="I26570">
            <v>340000</v>
          </cell>
        </row>
        <row r="26571">
          <cell r="A26571" t="str">
            <v>L30935</v>
          </cell>
          <cell r="I26571">
            <v>10000</v>
          </cell>
        </row>
        <row r="26572">
          <cell r="A26572" t="str">
            <v>L30936</v>
          </cell>
          <cell r="I26572">
            <v>50000</v>
          </cell>
        </row>
        <row r="26573">
          <cell r="A26573" t="str">
            <v>L30937</v>
          </cell>
          <cell r="I26573">
            <v>20000</v>
          </cell>
        </row>
        <row r="26574">
          <cell r="A26574" t="str">
            <v>L30938</v>
          </cell>
          <cell r="I26574">
            <v>20000</v>
          </cell>
        </row>
        <row r="26575">
          <cell r="A26575" t="str">
            <v>L30939</v>
          </cell>
          <cell r="I26575">
            <v>300000</v>
          </cell>
        </row>
        <row r="26576">
          <cell r="A26576" t="str">
            <v>L30943</v>
          </cell>
          <cell r="I26576">
            <v>620000</v>
          </cell>
        </row>
        <row r="26577">
          <cell r="A26577" t="str">
            <v>L30944</v>
          </cell>
          <cell r="I26577">
            <v>300000</v>
          </cell>
        </row>
        <row r="26578">
          <cell r="A26578" t="str">
            <v>L30945</v>
          </cell>
          <cell r="I26578">
            <v>510000</v>
          </cell>
        </row>
        <row r="26579">
          <cell r="A26579" t="str">
            <v>L30946</v>
          </cell>
          <cell r="I26579">
            <v>150000</v>
          </cell>
        </row>
        <row r="26580">
          <cell r="A26580" t="str">
            <v>L30947</v>
          </cell>
          <cell r="I26580">
            <v>80000</v>
          </cell>
        </row>
        <row r="26581">
          <cell r="A26581" t="str">
            <v>L30948</v>
          </cell>
          <cell r="I26581">
            <v>6247253</v>
          </cell>
        </row>
        <row r="26582">
          <cell r="A26582" t="str">
            <v>L30952</v>
          </cell>
          <cell r="I26582">
            <v>343300</v>
          </cell>
        </row>
        <row r="26583">
          <cell r="A26583" t="str">
            <v>L30954</v>
          </cell>
          <cell r="I26583">
            <v>35000</v>
          </cell>
        </row>
        <row r="26584">
          <cell r="A26584" t="str">
            <v>L30955</v>
          </cell>
          <cell r="I26584">
            <v>20000</v>
          </cell>
        </row>
        <row r="26585">
          <cell r="A26585" t="str">
            <v>L30956</v>
          </cell>
          <cell r="I26585">
            <v>119000</v>
          </cell>
        </row>
        <row r="26586">
          <cell r="A26586" t="str">
            <v>L30957</v>
          </cell>
          <cell r="I26586">
            <v>28270365</v>
          </cell>
        </row>
        <row r="26587">
          <cell r="A26587" t="str">
            <v>L30958</v>
          </cell>
          <cell r="I26587">
            <v>35000</v>
          </cell>
        </row>
        <row r="26588">
          <cell r="A26588" t="str">
            <v>L30959</v>
          </cell>
          <cell r="I26588">
            <v>30000</v>
          </cell>
        </row>
        <row r="26589">
          <cell r="A26589" t="str">
            <v>L30961</v>
          </cell>
          <cell r="I26589">
            <v>80000</v>
          </cell>
        </row>
        <row r="26590">
          <cell r="A26590" t="str">
            <v>L30963</v>
          </cell>
          <cell r="I26590">
            <v>421626</v>
          </cell>
        </row>
        <row r="26591">
          <cell r="A26591" t="str">
            <v>L30966</v>
          </cell>
          <cell r="I26591">
            <v>350500</v>
          </cell>
        </row>
        <row r="26592">
          <cell r="A26592" t="str">
            <v>L30968</v>
          </cell>
          <cell r="I26592">
            <v>4200000</v>
          </cell>
        </row>
        <row r="26593">
          <cell r="A26593" t="str">
            <v>L30969</v>
          </cell>
          <cell r="I26593">
            <v>200000</v>
          </cell>
        </row>
        <row r="26594">
          <cell r="A26594" t="str">
            <v>L30970</v>
          </cell>
          <cell r="I26594">
            <v>60000000</v>
          </cell>
        </row>
        <row r="26595">
          <cell r="A26595" t="str">
            <v>L30972</v>
          </cell>
          <cell r="I26595">
            <v>255000</v>
          </cell>
        </row>
        <row r="26596">
          <cell r="A26596" t="str">
            <v>L30973</v>
          </cell>
          <cell r="I26596">
            <v>2510000</v>
          </cell>
        </row>
        <row r="26597">
          <cell r="A26597" t="str">
            <v>L30975</v>
          </cell>
          <cell r="I26597">
            <v>80000</v>
          </cell>
        </row>
        <row r="26598">
          <cell r="A26598" t="str">
            <v>L30976</v>
          </cell>
          <cell r="I26598">
            <v>50000</v>
          </cell>
        </row>
        <row r="26599">
          <cell r="A26599" t="str">
            <v>L30978</v>
          </cell>
          <cell r="I26599">
            <v>100000</v>
          </cell>
        </row>
        <row r="26600">
          <cell r="A26600" t="str">
            <v>L30979</v>
          </cell>
          <cell r="I26600">
            <v>200000</v>
          </cell>
        </row>
        <row r="26601">
          <cell r="A26601" t="str">
            <v>L30983</v>
          </cell>
          <cell r="I26601">
            <v>312000</v>
          </cell>
        </row>
        <row r="26602">
          <cell r="A26602" t="str">
            <v>L30984</v>
          </cell>
          <cell r="I26602">
            <v>50000</v>
          </cell>
        </row>
        <row r="26603">
          <cell r="A26603" t="str">
            <v>L30985</v>
          </cell>
          <cell r="I26603">
            <v>160000</v>
          </cell>
        </row>
        <row r="26604">
          <cell r="A26604" t="str">
            <v>L30987</v>
          </cell>
          <cell r="I26604">
            <v>20000</v>
          </cell>
        </row>
        <row r="26605">
          <cell r="A26605" t="str">
            <v>L30989</v>
          </cell>
          <cell r="I26605">
            <v>500000</v>
          </cell>
        </row>
        <row r="26606">
          <cell r="A26606" t="str">
            <v>L30991</v>
          </cell>
          <cell r="I26606">
            <v>40000</v>
          </cell>
        </row>
        <row r="26607">
          <cell r="A26607" t="str">
            <v>L30992</v>
          </cell>
          <cell r="I26607">
            <v>100000</v>
          </cell>
        </row>
        <row r="26608">
          <cell r="A26608" t="str">
            <v>L30993</v>
          </cell>
          <cell r="I26608">
            <v>300000</v>
          </cell>
        </row>
        <row r="26609">
          <cell r="A26609" t="str">
            <v>L30994</v>
          </cell>
          <cell r="I26609">
            <v>30000</v>
          </cell>
        </row>
        <row r="26610">
          <cell r="A26610" t="str">
            <v>L30995</v>
          </cell>
          <cell r="I26610">
            <v>250000</v>
          </cell>
        </row>
        <row r="26611">
          <cell r="A26611" t="str">
            <v>L30996</v>
          </cell>
          <cell r="I26611">
            <v>300000</v>
          </cell>
        </row>
        <row r="26612">
          <cell r="A26612" t="str">
            <v>L30998</v>
          </cell>
          <cell r="I26612">
            <v>30000</v>
          </cell>
        </row>
        <row r="26613">
          <cell r="A26613" t="str">
            <v>L30999</v>
          </cell>
          <cell r="I26613">
            <v>50000</v>
          </cell>
        </row>
        <row r="26614">
          <cell r="A26614" t="str">
            <v>L31000</v>
          </cell>
          <cell r="I26614">
            <v>33000</v>
          </cell>
        </row>
        <row r="26615">
          <cell r="A26615" t="str">
            <v>L31001</v>
          </cell>
          <cell r="I26615">
            <v>191353</v>
          </cell>
        </row>
        <row r="26616">
          <cell r="A26616" t="str">
            <v>L31003</v>
          </cell>
          <cell r="I26616">
            <v>250000</v>
          </cell>
        </row>
        <row r="26617">
          <cell r="A26617" t="str">
            <v>L31004</v>
          </cell>
          <cell r="I26617">
            <v>20000</v>
          </cell>
        </row>
        <row r="26618">
          <cell r="A26618" t="str">
            <v>L31005</v>
          </cell>
          <cell r="I26618">
            <v>15000</v>
          </cell>
        </row>
        <row r="26619">
          <cell r="A26619" t="str">
            <v>L31006</v>
          </cell>
          <cell r="I26619">
            <v>270000</v>
          </cell>
        </row>
        <row r="26620">
          <cell r="A26620" t="str">
            <v>L31007</v>
          </cell>
          <cell r="I26620">
            <v>3600000</v>
          </cell>
        </row>
        <row r="26621">
          <cell r="A26621" t="str">
            <v>L31008</v>
          </cell>
          <cell r="I26621">
            <v>100000</v>
          </cell>
        </row>
        <row r="26622">
          <cell r="A26622" t="str">
            <v>L31009</v>
          </cell>
          <cell r="I26622">
            <v>70000</v>
          </cell>
        </row>
        <row r="26623">
          <cell r="A26623" t="str">
            <v>L31010</v>
          </cell>
          <cell r="I26623">
            <v>489904</v>
          </cell>
        </row>
        <row r="26624">
          <cell r="A26624" t="str">
            <v>L31011</v>
          </cell>
          <cell r="I26624">
            <v>50000</v>
          </cell>
        </row>
        <row r="26625">
          <cell r="A26625" t="str">
            <v>L31012</v>
          </cell>
          <cell r="I26625">
            <v>340000</v>
          </cell>
        </row>
        <row r="26626">
          <cell r="A26626" t="str">
            <v>L31013</v>
          </cell>
          <cell r="I26626">
            <v>1680000</v>
          </cell>
        </row>
        <row r="26627">
          <cell r="A26627" t="str">
            <v>L31014</v>
          </cell>
          <cell r="I26627">
            <v>1350000</v>
          </cell>
        </row>
        <row r="26628">
          <cell r="A26628" t="str">
            <v>L31015</v>
          </cell>
          <cell r="I26628">
            <v>340000</v>
          </cell>
        </row>
        <row r="26629">
          <cell r="A26629" t="str">
            <v>L31018</v>
          </cell>
          <cell r="I26629">
            <v>350000</v>
          </cell>
        </row>
        <row r="26630">
          <cell r="A26630" t="str">
            <v>L31020</v>
          </cell>
          <cell r="I26630">
            <v>270000</v>
          </cell>
        </row>
        <row r="26631">
          <cell r="A26631" t="str">
            <v>L31021</v>
          </cell>
          <cell r="I26631">
            <v>150000</v>
          </cell>
        </row>
        <row r="26632">
          <cell r="A26632" t="str">
            <v>L31023</v>
          </cell>
          <cell r="I26632">
            <v>150000</v>
          </cell>
        </row>
        <row r="26633">
          <cell r="A26633" t="str">
            <v>L31024</v>
          </cell>
          <cell r="I26633">
            <v>45000</v>
          </cell>
        </row>
        <row r="26634">
          <cell r="A26634" t="str">
            <v>L31025</v>
          </cell>
          <cell r="I26634">
            <v>15000</v>
          </cell>
        </row>
        <row r="26635">
          <cell r="A26635" t="str">
            <v>L31028</v>
          </cell>
          <cell r="I26635">
            <v>300000</v>
          </cell>
        </row>
        <row r="26636">
          <cell r="A26636" t="str">
            <v>L31031</v>
          </cell>
          <cell r="I26636">
            <v>150000</v>
          </cell>
        </row>
        <row r="26637">
          <cell r="A26637" t="str">
            <v>L31033</v>
          </cell>
          <cell r="I26637">
            <v>180000</v>
          </cell>
        </row>
        <row r="26638">
          <cell r="A26638" t="str">
            <v>L31035</v>
          </cell>
          <cell r="I26638">
            <v>75000</v>
          </cell>
        </row>
        <row r="26639">
          <cell r="A26639" t="str">
            <v>L31037</v>
          </cell>
          <cell r="I26639">
            <v>190000</v>
          </cell>
        </row>
        <row r="26640">
          <cell r="A26640" t="str">
            <v>L31040</v>
          </cell>
          <cell r="I26640">
            <v>120000</v>
          </cell>
        </row>
        <row r="26641">
          <cell r="A26641" t="str">
            <v>L31041</v>
          </cell>
          <cell r="I26641">
            <v>400000</v>
          </cell>
        </row>
        <row r="26642">
          <cell r="A26642" t="str">
            <v>L31046</v>
          </cell>
          <cell r="I26642">
            <v>16000</v>
          </cell>
        </row>
        <row r="26643">
          <cell r="A26643" t="str">
            <v>L31050</v>
          </cell>
          <cell r="I26643">
            <v>50000</v>
          </cell>
        </row>
        <row r="26644">
          <cell r="A26644" t="str">
            <v>L31053</v>
          </cell>
          <cell r="I26644">
            <v>359600</v>
          </cell>
        </row>
        <row r="26645">
          <cell r="A26645" t="str">
            <v>L31054</v>
          </cell>
          <cell r="I26645">
            <v>35000</v>
          </cell>
        </row>
        <row r="26646">
          <cell r="A26646" t="str">
            <v>L31055</v>
          </cell>
          <cell r="I26646">
            <v>215000</v>
          </cell>
        </row>
        <row r="26647">
          <cell r="A26647" t="str">
            <v>L31056</v>
          </cell>
          <cell r="I26647">
            <v>500000</v>
          </cell>
        </row>
        <row r="26648">
          <cell r="A26648" t="str">
            <v>L31057</v>
          </cell>
          <cell r="I26648">
            <v>1000000</v>
          </cell>
        </row>
        <row r="26649">
          <cell r="A26649" t="str">
            <v>L31058</v>
          </cell>
          <cell r="I26649">
            <v>492000</v>
          </cell>
        </row>
        <row r="26650">
          <cell r="A26650" t="str">
            <v>L31059</v>
          </cell>
          <cell r="I26650">
            <v>340000</v>
          </cell>
        </row>
        <row r="26651">
          <cell r="A26651" t="str">
            <v>L31060</v>
          </cell>
          <cell r="I26651">
            <v>100000</v>
          </cell>
        </row>
        <row r="26652">
          <cell r="A26652" t="str">
            <v>L31061</v>
          </cell>
          <cell r="I26652">
            <v>92000</v>
          </cell>
        </row>
        <row r="26653">
          <cell r="A26653" t="str">
            <v>L31062</v>
          </cell>
          <cell r="I26653">
            <v>300000</v>
          </cell>
        </row>
        <row r="26654">
          <cell r="A26654" t="str">
            <v>L31064</v>
          </cell>
          <cell r="I26654">
            <v>70000000</v>
          </cell>
        </row>
        <row r="26655">
          <cell r="A26655" t="str">
            <v>L31065</v>
          </cell>
          <cell r="I26655">
            <v>180000</v>
          </cell>
        </row>
        <row r="26656">
          <cell r="A26656" t="str">
            <v>L31068</v>
          </cell>
          <cell r="I26656">
            <v>300000</v>
          </cell>
        </row>
        <row r="26657">
          <cell r="A26657" t="str">
            <v>L31069</v>
          </cell>
          <cell r="I26657">
            <v>60000</v>
          </cell>
        </row>
        <row r="26658">
          <cell r="A26658" t="str">
            <v>L31072</v>
          </cell>
          <cell r="I26658">
            <v>40000</v>
          </cell>
        </row>
        <row r="26659">
          <cell r="A26659" t="str">
            <v>L31075</v>
          </cell>
          <cell r="I26659">
            <v>300000</v>
          </cell>
        </row>
        <row r="26660">
          <cell r="A26660" t="str">
            <v>L31076</v>
          </cell>
          <cell r="I26660">
            <v>100000</v>
          </cell>
        </row>
        <row r="26661">
          <cell r="A26661" t="str">
            <v>L31077</v>
          </cell>
          <cell r="I26661">
            <v>300000</v>
          </cell>
        </row>
        <row r="26662">
          <cell r="A26662" t="str">
            <v>L31078</v>
          </cell>
          <cell r="I26662">
            <v>2145600</v>
          </cell>
        </row>
        <row r="26663">
          <cell r="A26663" t="str">
            <v>L31084</v>
          </cell>
          <cell r="I26663">
            <v>100000</v>
          </cell>
        </row>
        <row r="26664">
          <cell r="A26664" t="str">
            <v>L31085</v>
          </cell>
          <cell r="I26664">
            <v>300000</v>
          </cell>
        </row>
        <row r="26665">
          <cell r="A26665" t="str">
            <v>L31086</v>
          </cell>
          <cell r="I26665">
            <v>50000</v>
          </cell>
        </row>
        <row r="26666">
          <cell r="A26666" t="str">
            <v>L31087</v>
          </cell>
          <cell r="I26666">
            <v>202500</v>
          </cell>
        </row>
        <row r="26667">
          <cell r="A26667" t="str">
            <v>L31089</v>
          </cell>
          <cell r="I26667">
            <v>40000</v>
          </cell>
        </row>
        <row r="26668">
          <cell r="A26668" t="str">
            <v>L31090</v>
          </cell>
          <cell r="I26668">
            <v>100000</v>
          </cell>
        </row>
        <row r="26669">
          <cell r="A26669" t="str">
            <v>L31094</v>
          </cell>
          <cell r="I26669">
            <v>50000</v>
          </cell>
        </row>
        <row r="26670">
          <cell r="A26670" t="str">
            <v>L31095</v>
          </cell>
          <cell r="I26670">
            <v>100000</v>
          </cell>
        </row>
        <row r="26671">
          <cell r="A26671" t="str">
            <v>L31096</v>
          </cell>
          <cell r="I26671">
            <v>474228</v>
          </cell>
        </row>
        <row r="26672">
          <cell r="A26672" t="str">
            <v>L31097</v>
          </cell>
          <cell r="I26672">
            <v>1800000</v>
          </cell>
        </row>
        <row r="26673">
          <cell r="A26673" t="str">
            <v>L31098</v>
          </cell>
          <cell r="I26673">
            <v>150000</v>
          </cell>
        </row>
        <row r="26674">
          <cell r="A26674" t="str">
            <v>L31099</v>
          </cell>
          <cell r="I26674">
            <v>2551021</v>
          </cell>
        </row>
        <row r="26675">
          <cell r="A26675" t="str">
            <v>L31100</v>
          </cell>
          <cell r="I26675">
            <v>60000</v>
          </cell>
        </row>
        <row r="26676">
          <cell r="A26676" t="str">
            <v>L31101</v>
          </cell>
          <cell r="I26676">
            <v>100000</v>
          </cell>
        </row>
        <row r="26677">
          <cell r="A26677" t="str">
            <v>L31102</v>
          </cell>
          <cell r="I26677">
            <v>500000</v>
          </cell>
        </row>
        <row r="26678">
          <cell r="A26678" t="str">
            <v>L31103</v>
          </cell>
          <cell r="I26678">
            <v>214400</v>
          </cell>
        </row>
        <row r="26679">
          <cell r="A26679" t="str">
            <v>L31104</v>
          </cell>
          <cell r="I26679">
            <v>210000</v>
          </cell>
        </row>
        <row r="26680">
          <cell r="A26680" t="str">
            <v>L31105</v>
          </cell>
          <cell r="I26680">
            <v>200000</v>
          </cell>
        </row>
        <row r="26681">
          <cell r="A26681" t="str">
            <v>L31106</v>
          </cell>
          <cell r="I26681">
            <v>800000</v>
          </cell>
        </row>
        <row r="26682">
          <cell r="A26682" t="str">
            <v>L31107</v>
          </cell>
          <cell r="I26682">
            <v>107734</v>
          </cell>
        </row>
        <row r="26683">
          <cell r="A26683" t="str">
            <v>L31110</v>
          </cell>
          <cell r="I26683">
            <v>160000</v>
          </cell>
        </row>
        <row r="26684">
          <cell r="A26684" t="str">
            <v>L31111</v>
          </cell>
          <cell r="I26684">
            <v>20000</v>
          </cell>
        </row>
        <row r="26685">
          <cell r="A26685" t="str">
            <v>L31114</v>
          </cell>
          <cell r="I26685">
            <v>317936</v>
          </cell>
        </row>
        <row r="26686">
          <cell r="A26686" t="str">
            <v>L31115</v>
          </cell>
          <cell r="I26686">
            <v>184000</v>
          </cell>
        </row>
        <row r="26687">
          <cell r="A26687" t="str">
            <v>L31117</v>
          </cell>
          <cell r="I26687">
            <v>30000</v>
          </cell>
        </row>
        <row r="26688">
          <cell r="A26688" t="str">
            <v>L31118</v>
          </cell>
          <cell r="I26688">
            <v>2485000</v>
          </cell>
        </row>
        <row r="26689">
          <cell r="A26689" t="str">
            <v>L31119</v>
          </cell>
          <cell r="I26689">
            <v>290000</v>
          </cell>
        </row>
        <row r="26690">
          <cell r="A26690" t="str">
            <v>L31121</v>
          </cell>
          <cell r="I26690">
            <v>40000</v>
          </cell>
        </row>
        <row r="26691">
          <cell r="A26691" t="str">
            <v>L31122</v>
          </cell>
          <cell r="I26691">
            <v>7000000</v>
          </cell>
        </row>
        <row r="26692">
          <cell r="A26692" t="str">
            <v>L31125</v>
          </cell>
          <cell r="I26692">
            <v>2000000</v>
          </cell>
        </row>
        <row r="26693">
          <cell r="A26693" t="str">
            <v>L31128</v>
          </cell>
          <cell r="I26693">
            <v>40000</v>
          </cell>
        </row>
        <row r="26694">
          <cell r="A26694" t="str">
            <v>L31129</v>
          </cell>
          <cell r="I26694">
            <v>2500000</v>
          </cell>
        </row>
        <row r="26695">
          <cell r="A26695" t="str">
            <v>L31130</v>
          </cell>
          <cell r="I26695">
            <v>150000</v>
          </cell>
        </row>
        <row r="26696">
          <cell r="A26696" t="str">
            <v>L31131</v>
          </cell>
          <cell r="I26696">
            <v>40000</v>
          </cell>
        </row>
        <row r="26697">
          <cell r="A26697" t="str">
            <v>L31132</v>
          </cell>
          <cell r="I26697">
            <v>20000</v>
          </cell>
        </row>
        <row r="26698">
          <cell r="A26698" t="str">
            <v>L31134</v>
          </cell>
          <cell r="I26698">
            <v>2000000</v>
          </cell>
        </row>
        <row r="26699">
          <cell r="A26699" t="str">
            <v>L31135</v>
          </cell>
          <cell r="I26699">
            <v>2667734</v>
          </cell>
        </row>
        <row r="26700">
          <cell r="A26700" t="str">
            <v>L31137</v>
          </cell>
          <cell r="I26700">
            <v>40000</v>
          </cell>
        </row>
        <row r="26701">
          <cell r="A26701" t="str">
            <v>L31138</v>
          </cell>
          <cell r="I26701">
            <v>200000</v>
          </cell>
        </row>
        <row r="26702">
          <cell r="A26702" t="str">
            <v>L31139</v>
          </cell>
          <cell r="I26702">
            <v>250000</v>
          </cell>
        </row>
        <row r="26703">
          <cell r="A26703" t="str">
            <v>L31140</v>
          </cell>
          <cell r="I26703">
            <v>350000</v>
          </cell>
        </row>
        <row r="26704">
          <cell r="A26704" t="str">
            <v>L31141</v>
          </cell>
          <cell r="I26704">
            <v>60000</v>
          </cell>
        </row>
        <row r="26705">
          <cell r="A26705" t="str">
            <v>L31142</v>
          </cell>
          <cell r="I26705">
            <v>400000</v>
          </cell>
        </row>
        <row r="26706">
          <cell r="A26706" t="str">
            <v>L31143</v>
          </cell>
          <cell r="I26706">
            <v>400000</v>
          </cell>
        </row>
        <row r="26707">
          <cell r="A26707" t="str">
            <v>L31144</v>
          </cell>
          <cell r="I26707">
            <v>40000</v>
          </cell>
        </row>
        <row r="26708">
          <cell r="A26708" t="str">
            <v>L31146</v>
          </cell>
          <cell r="I26708">
            <v>60292</v>
          </cell>
        </row>
        <row r="26709">
          <cell r="A26709" t="str">
            <v>L31147</v>
          </cell>
          <cell r="I26709">
            <v>120000</v>
          </cell>
        </row>
        <row r="26710">
          <cell r="A26710" t="str">
            <v>L31148</v>
          </cell>
          <cell r="I26710">
            <v>150000</v>
          </cell>
        </row>
        <row r="26711">
          <cell r="A26711" t="str">
            <v>L31152</v>
          </cell>
          <cell r="I26711">
            <v>50000</v>
          </cell>
        </row>
        <row r="26712">
          <cell r="A26712" t="str">
            <v>L31153</v>
          </cell>
          <cell r="I26712">
            <v>60000</v>
          </cell>
        </row>
        <row r="26713">
          <cell r="A26713" t="str">
            <v>L31154</v>
          </cell>
          <cell r="I26713">
            <v>349345</v>
          </cell>
        </row>
        <row r="26714">
          <cell r="A26714" t="str">
            <v>L31155</v>
          </cell>
          <cell r="I26714">
            <v>70000</v>
          </cell>
        </row>
        <row r="26715">
          <cell r="A26715" t="str">
            <v>L31156</v>
          </cell>
          <cell r="I26715">
            <v>962795</v>
          </cell>
        </row>
        <row r="26716">
          <cell r="A26716" t="str">
            <v>L31157</v>
          </cell>
          <cell r="I26716">
            <v>35000</v>
          </cell>
        </row>
        <row r="26717">
          <cell r="A26717" t="str">
            <v>L31158</v>
          </cell>
          <cell r="I26717">
            <v>70000</v>
          </cell>
        </row>
        <row r="26718">
          <cell r="A26718" t="str">
            <v>L31159</v>
          </cell>
          <cell r="I26718">
            <v>150000</v>
          </cell>
        </row>
        <row r="26719">
          <cell r="A26719" t="str">
            <v>L31160</v>
          </cell>
          <cell r="I26719">
            <v>52268</v>
          </cell>
        </row>
        <row r="26720">
          <cell r="A26720" t="str">
            <v>L31162</v>
          </cell>
          <cell r="I26720">
            <v>3000000</v>
          </cell>
        </row>
        <row r="26721">
          <cell r="A26721" t="str">
            <v>L31168</v>
          </cell>
          <cell r="I26721">
            <v>1260000</v>
          </cell>
        </row>
        <row r="26722">
          <cell r="A26722" t="str">
            <v>L31170</v>
          </cell>
          <cell r="I26722">
            <v>25000000</v>
          </cell>
        </row>
        <row r="26723">
          <cell r="A26723" t="str">
            <v>L31172</v>
          </cell>
          <cell r="I26723">
            <v>350000</v>
          </cell>
        </row>
        <row r="26724">
          <cell r="A26724" t="str">
            <v>L31173</v>
          </cell>
          <cell r="I26724">
            <v>80000</v>
          </cell>
        </row>
        <row r="26725">
          <cell r="A26725" t="str">
            <v>L31174</v>
          </cell>
          <cell r="I26725">
            <v>150000</v>
          </cell>
        </row>
        <row r="26726">
          <cell r="A26726" t="str">
            <v>L31175</v>
          </cell>
          <cell r="I26726">
            <v>50000</v>
          </cell>
        </row>
        <row r="26727">
          <cell r="A26727" t="str">
            <v>L31180</v>
          </cell>
          <cell r="I26727">
            <v>30000</v>
          </cell>
        </row>
        <row r="26728">
          <cell r="A26728" t="str">
            <v>L31181</v>
          </cell>
          <cell r="I26728">
            <v>60000</v>
          </cell>
        </row>
        <row r="26729">
          <cell r="A26729" t="str">
            <v>L31182</v>
          </cell>
          <cell r="I26729">
            <v>30000</v>
          </cell>
        </row>
        <row r="26730">
          <cell r="A26730" t="str">
            <v>L31183</v>
          </cell>
          <cell r="I26730">
            <v>30000</v>
          </cell>
        </row>
        <row r="26731">
          <cell r="A26731" t="str">
            <v>L31184</v>
          </cell>
          <cell r="I26731">
            <v>800000</v>
          </cell>
        </row>
        <row r="26732">
          <cell r="A26732" t="str">
            <v>L31185</v>
          </cell>
          <cell r="I26732">
            <v>2000000</v>
          </cell>
        </row>
        <row r="26733">
          <cell r="A26733" t="str">
            <v>L31186</v>
          </cell>
          <cell r="I26733">
            <v>430000</v>
          </cell>
        </row>
        <row r="26734">
          <cell r="A26734" t="str">
            <v>L31188</v>
          </cell>
          <cell r="I26734">
            <v>500000</v>
          </cell>
        </row>
        <row r="26735">
          <cell r="A26735" t="str">
            <v>L31190</v>
          </cell>
          <cell r="I26735">
            <v>40000</v>
          </cell>
        </row>
        <row r="26736">
          <cell r="A26736" t="str">
            <v>L31191</v>
          </cell>
          <cell r="I26736">
            <v>30758</v>
          </cell>
        </row>
        <row r="26737">
          <cell r="A26737" t="str">
            <v>L31192</v>
          </cell>
          <cell r="I26737">
            <v>200000</v>
          </cell>
        </row>
        <row r="26738">
          <cell r="A26738" t="str">
            <v>L31193</v>
          </cell>
          <cell r="I26738">
            <v>150000</v>
          </cell>
        </row>
        <row r="26739">
          <cell r="A26739" t="str">
            <v>L31198</v>
          </cell>
          <cell r="I26739">
            <v>40000</v>
          </cell>
        </row>
        <row r="26740">
          <cell r="A26740" t="str">
            <v>L31201</v>
          </cell>
          <cell r="I26740">
            <v>100000</v>
          </cell>
        </row>
        <row r="26741">
          <cell r="A26741" t="str">
            <v>L31202</v>
          </cell>
          <cell r="I26741">
            <v>47189</v>
          </cell>
        </row>
        <row r="26742">
          <cell r="A26742" t="str">
            <v>L31205</v>
          </cell>
          <cell r="I26742">
            <v>150000</v>
          </cell>
        </row>
        <row r="26743">
          <cell r="A26743" t="str">
            <v>L31206</v>
          </cell>
          <cell r="I26743">
            <v>55000</v>
          </cell>
        </row>
        <row r="26744">
          <cell r="A26744" t="str">
            <v>L31207</v>
          </cell>
          <cell r="I26744">
            <v>327408</v>
          </cell>
        </row>
        <row r="26745">
          <cell r="A26745" t="str">
            <v>L31209</v>
          </cell>
          <cell r="I26745">
            <v>150000</v>
          </cell>
        </row>
        <row r="26746">
          <cell r="A26746" t="str">
            <v>L31211</v>
          </cell>
          <cell r="I26746">
            <v>300000</v>
          </cell>
        </row>
        <row r="26747">
          <cell r="A26747" t="str">
            <v>L31212</v>
          </cell>
          <cell r="I26747">
            <v>120000</v>
          </cell>
        </row>
        <row r="26748">
          <cell r="A26748" t="str">
            <v>L31213</v>
          </cell>
          <cell r="I26748">
            <v>100000</v>
          </cell>
        </row>
        <row r="26749">
          <cell r="A26749" t="str">
            <v>L31216</v>
          </cell>
          <cell r="I26749">
            <v>50000</v>
          </cell>
        </row>
        <row r="26750">
          <cell r="A26750" t="str">
            <v>L31217</v>
          </cell>
          <cell r="I26750">
            <v>50000</v>
          </cell>
        </row>
        <row r="26751">
          <cell r="A26751" t="str">
            <v>L31219</v>
          </cell>
          <cell r="I26751">
            <v>100000</v>
          </cell>
        </row>
        <row r="26752">
          <cell r="A26752" t="str">
            <v>L31221</v>
          </cell>
          <cell r="I26752">
            <v>20000</v>
          </cell>
        </row>
        <row r="26753">
          <cell r="A26753" t="str">
            <v>L31223</v>
          </cell>
          <cell r="I26753">
            <v>200000</v>
          </cell>
        </row>
        <row r="26754">
          <cell r="A26754" t="str">
            <v>L31231</v>
          </cell>
          <cell r="I26754">
            <v>130000</v>
          </cell>
        </row>
        <row r="26755">
          <cell r="A26755" t="str">
            <v>L31234</v>
          </cell>
          <cell r="I26755">
            <v>432199</v>
          </cell>
        </row>
        <row r="26756">
          <cell r="A26756" t="str">
            <v>L31235</v>
          </cell>
          <cell r="I26756">
            <v>107734</v>
          </cell>
        </row>
        <row r="26757">
          <cell r="A26757" t="str">
            <v>L31236</v>
          </cell>
          <cell r="I26757">
            <v>100000</v>
          </cell>
        </row>
        <row r="26758">
          <cell r="A26758" t="str">
            <v>L31241</v>
          </cell>
          <cell r="I26758">
            <v>84519</v>
          </cell>
        </row>
        <row r="26759">
          <cell r="A26759" t="str">
            <v>L31242</v>
          </cell>
          <cell r="I26759">
            <v>100000</v>
          </cell>
        </row>
        <row r="26760">
          <cell r="A26760" t="str">
            <v>L31248</v>
          </cell>
          <cell r="I26760">
            <v>70000</v>
          </cell>
        </row>
        <row r="26761">
          <cell r="A26761" t="str">
            <v>L31249</v>
          </cell>
          <cell r="I26761">
            <v>478807</v>
          </cell>
        </row>
        <row r="26762">
          <cell r="A26762" t="str">
            <v>L31252</v>
          </cell>
          <cell r="I26762">
            <v>150000</v>
          </cell>
        </row>
        <row r="26763">
          <cell r="A26763" t="str">
            <v>L31253</v>
          </cell>
          <cell r="I26763">
            <v>200000</v>
          </cell>
        </row>
        <row r="26764">
          <cell r="A26764" t="str">
            <v>L31256</v>
          </cell>
          <cell r="I26764">
            <v>200000</v>
          </cell>
        </row>
        <row r="26765">
          <cell r="A26765" t="str">
            <v>L31257</v>
          </cell>
          <cell r="I26765">
            <v>150000</v>
          </cell>
        </row>
        <row r="26766">
          <cell r="A26766" t="str">
            <v>L31260</v>
          </cell>
          <cell r="I26766">
            <v>471013.95</v>
          </cell>
        </row>
        <row r="26767">
          <cell r="A26767" t="str">
            <v>L31261</v>
          </cell>
          <cell r="I26767">
            <v>6000000</v>
          </cell>
        </row>
        <row r="26768">
          <cell r="A26768" t="str">
            <v>L31262</v>
          </cell>
          <cell r="I26768">
            <v>15000</v>
          </cell>
        </row>
        <row r="26769">
          <cell r="A26769" t="str">
            <v>L31264</v>
          </cell>
          <cell r="I26769">
            <v>80000</v>
          </cell>
        </row>
        <row r="26770">
          <cell r="A26770" t="str">
            <v>L31265</v>
          </cell>
          <cell r="I26770">
            <v>40000</v>
          </cell>
        </row>
        <row r="26771">
          <cell r="A26771" t="str">
            <v>L31266</v>
          </cell>
          <cell r="I26771">
            <v>140000</v>
          </cell>
        </row>
        <row r="26772">
          <cell r="A26772" t="str">
            <v>L31268</v>
          </cell>
          <cell r="I26772">
            <v>172000</v>
          </cell>
        </row>
        <row r="26773">
          <cell r="A26773" t="str">
            <v>L31270</v>
          </cell>
          <cell r="I26773">
            <v>230000</v>
          </cell>
        </row>
        <row r="26774">
          <cell r="A26774" t="str">
            <v>L31271</v>
          </cell>
          <cell r="I26774">
            <v>49362.69</v>
          </cell>
        </row>
        <row r="26775">
          <cell r="A26775" t="str">
            <v>L31272</v>
          </cell>
          <cell r="I26775">
            <v>37000</v>
          </cell>
        </row>
        <row r="26776">
          <cell r="A26776" t="str">
            <v>L31274</v>
          </cell>
          <cell r="I26776">
            <v>2433000</v>
          </cell>
        </row>
        <row r="26777">
          <cell r="A26777" t="str">
            <v>L31276</v>
          </cell>
          <cell r="I26777">
            <v>300000</v>
          </cell>
        </row>
        <row r="26778">
          <cell r="A26778" t="str">
            <v>L31278</v>
          </cell>
          <cell r="I26778">
            <v>6178667</v>
          </cell>
        </row>
        <row r="26779">
          <cell r="A26779" t="str">
            <v>L31279</v>
          </cell>
          <cell r="I26779">
            <v>50000</v>
          </cell>
        </row>
        <row r="26780">
          <cell r="A26780" t="str">
            <v>L31280</v>
          </cell>
          <cell r="I26780">
            <v>200000</v>
          </cell>
        </row>
        <row r="26781">
          <cell r="A26781" t="str">
            <v>L31282</v>
          </cell>
          <cell r="I26781">
            <v>30000</v>
          </cell>
        </row>
        <row r="26782">
          <cell r="A26782" t="str">
            <v>L31283</v>
          </cell>
          <cell r="I26782">
            <v>3000000</v>
          </cell>
        </row>
        <row r="26783">
          <cell r="A26783" t="str">
            <v>L31284</v>
          </cell>
          <cell r="I26783">
            <v>100000</v>
          </cell>
        </row>
        <row r="26784">
          <cell r="A26784" t="str">
            <v>L31285</v>
          </cell>
          <cell r="I26784">
            <v>40000</v>
          </cell>
        </row>
        <row r="26785">
          <cell r="A26785" t="str">
            <v>L31286</v>
          </cell>
          <cell r="I26785">
            <v>150000</v>
          </cell>
        </row>
        <row r="26786">
          <cell r="A26786" t="str">
            <v>L31287</v>
          </cell>
          <cell r="I26786">
            <v>174780</v>
          </cell>
        </row>
        <row r="26787">
          <cell r="A26787" t="str">
            <v>L31290</v>
          </cell>
          <cell r="I26787">
            <v>60000</v>
          </cell>
        </row>
        <row r="26788">
          <cell r="A26788" t="str">
            <v>L31291</v>
          </cell>
          <cell r="I26788">
            <v>85557</v>
          </cell>
        </row>
        <row r="26789">
          <cell r="A26789" t="str">
            <v>L31293</v>
          </cell>
          <cell r="I26789">
            <v>100000</v>
          </cell>
        </row>
        <row r="26790">
          <cell r="A26790" t="str">
            <v>L31295</v>
          </cell>
          <cell r="I26790">
            <v>30000</v>
          </cell>
        </row>
        <row r="26791">
          <cell r="A26791" t="str">
            <v>L31296</v>
          </cell>
          <cell r="I26791">
            <v>3200000</v>
          </cell>
        </row>
        <row r="26792">
          <cell r="A26792" t="str">
            <v>L31303</v>
          </cell>
          <cell r="I26792">
            <v>150000</v>
          </cell>
        </row>
        <row r="26793">
          <cell r="A26793" t="str">
            <v>L31305</v>
          </cell>
          <cell r="I26793">
            <v>20000</v>
          </cell>
        </row>
        <row r="26794">
          <cell r="A26794" t="str">
            <v>L31306</v>
          </cell>
          <cell r="I26794">
            <v>650000</v>
          </cell>
        </row>
        <row r="26795">
          <cell r="A26795" t="str">
            <v>L31309</v>
          </cell>
          <cell r="I26795">
            <v>655200</v>
          </cell>
        </row>
        <row r="26796">
          <cell r="A26796" t="str">
            <v>L31313</v>
          </cell>
          <cell r="I26796">
            <v>953011</v>
          </cell>
        </row>
        <row r="26797">
          <cell r="A26797" t="str">
            <v>L31315</v>
          </cell>
          <cell r="I26797">
            <v>50000</v>
          </cell>
        </row>
        <row r="26798">
          <cell r="A26798" t="str">
            <v>L31318</v>
          </cell>
          <cell r="I26798">
            <v>45000</v>
          </cell>
        </row>
        <row r="26799">
          <cell r="A26799" t="str">
            <v>L31319</v>
          </cell>
          <cell r="I26799">
            <v>100000</v>
          </cell>
        </row>
        <row r="26800">
          <cell r="A26800" t="str">
            <v>L31320</v>
          </cell>
          <cell r="I26800">
            <v>2374764</v>
          </cell>
        </row>
        <row r="26801">
          <cell r="A26801" t="str">
            <v>L31322</v>
          </cell>
          <cell r="I26801">
            <v>352235</v>
          </cell>
        </row>
        <row r="26802">
          <cell r="A26802" t="str">
            <v>L31326</v>
          </cell>
          <cell r="I26802">
            <v>650000</v>
          </cell>
        </row>
        <row r="26803">
          <cell r="A26803" t="str">
            <v>L31328</v>
          </cell>
          <cell r="I26803">
            <v>700000</v>
          </cell>
        </row>
        <row r="26804">
          <cell r="A26804" t="str">
            <v>L31332</v>
          </cell>
          <cell r="I26804">
            <v>35000</v>
          </cell>
        </row>
        <row r="26805">
          <cell r="A26805" t="str">
            <v>L31333</v>
          </cell>
          <cell r="I26805">
            <v>103500</v>
          </cell>
        </row>
        <row r="26806">
          <cell r="A26806" t="str">
            <v>L31334</v>
          </cell>
          <cell r="I26806">
            <v>442440</v>
          </cell>
        </row>
        <row r="26807">
          <cell r="A26807" t="str">
            <v>L31336</v>
          </cell>
          <cell r="I26807">
            <v>69341</v>
          </cell>
        </row>
        <row r="26808">
          <cell r="A26808" t="str">
            <v>L31340</v>
          </cell>
          <cell r="I26808">
            <v>100000</v>
          </cell>
        </row>
        <row r="26809">
          <cell r="A26809" t="str">
            <v>L31341</v>
          </cell>
          <cell r="I26809">
            <v>240270</v>
          </cell>
        </row>
        <row r="26810">
          <cell r="A26810" t="str">
            <v>L31347</v>
          </cell>
          <cell r="I26810">
            <v>1000000</v>
          </cell>
        </row>
        <row r="26811">
          <cell r="A26811" t="str">
            <v>L31348</v>
          </cell>
          <cell r="I26811">
            <v>49232</v>
          </cell>
        </row>
        <row r="26812">
          <cell r="A26812" t="str">
            <v>L31349</v>
          </cell>
          <cell r="I26812">
            <v>190000</v>
          </cell>
        </row>
        <row r="26813">
          <cell r="A26813" t="str">
            <v>L31350</v>
          </cell>
          <cell r="I26813">
            <v>50000000</v>
          </cell>
        </row>
        <row r="26814">
          <cell r="A26814" t="str">
            <v>L31352</v>
          </cell>
          <cell r="I26814">
            <v>300000</v>
          </cell>
        </row>
        <row r="26815">
          <cell r="A26815" t="str">
            <v>L31353</v>
          </cell>
          <cell r="I26815">
            <v>400000</v>
          </cell>
        </row>
        <row r="26816">
          <cell r="A26816" t="str">
            <v>L31354</v>
          </cell>
          <cell r="I26816">
            <v>150000</v>
          </cell>
        </row>
        <row r="26817">
          <cell r="A26817" t="str">
            <v>L31355</v>
          </cell>
          <cell r="I26817">
            <v>30000</v>
          </cell>
        </row>
        <row r="26818">
          <cell r="A26818" t="str">
            <v>L31356</v>
          </cell>
          <cell r="I26818">
            <v>50000</v>
          </cell>
        </row>
        <row r="26819">
          <cell r="A26819" t="str">
            <v>L31362</v>
          </cell>
          <cell r="I26819">
            <v>180991</v>
          </cell>
        </row>
        <row r="26820">
          <cell r="A26820" t="str">
            <v>L31367</v>
          </cell>
          <cell r="I26820">
            <v>47416</v>
          </cell>
        </row>
        <row r="26821">
          <cell r="A26821" t="str">
            <v>L31369</v>
          </cell>
          <cell r="I26821">
            <v>15033</v>
          </cell>
        </row>
        <row r="26822">
          <cell r="A26822" t="str">
            <v>L31372</v>
          </cell>
          <cell r="I26822">
            <v>1067734</v>
          </cell>
        </row>
        <row r="26823">
          <cell r="A26823" t="str">
            <v>L31374</v>
          </cell>
          <cell r="I26823">
            <v>50000</v>
          </cell>
        </row>
        <row r="26824">
          <cell r="A26824" t="str">
            <v>L31376</v>
          </cell>
          <cell r="I26824">
            <v>300000</v>
          </cell>
        </row>
        <row r="26825">
          <cell r="A26825" t="str">
            <v>L31377</v>
          </cell>
          <cell r="I26825">
            <v>626792</v>
          </cell>
        </row>
        <row r="26826">
          <cell r="A26826" t="str">
            <v>L31378</v>
          </cell>
          <cell r="I26826">
            <v>200000</v>
          </cell>
        </row>
        <row r="26827">
          <cell r="A26827" t="str">
            <v>L31379</v>
          </cell>
          <cell r="I26827">
            <v>70000</v>
          </cell>
        </row>
        <row r="26828">
          <cell r="A26828" t="str">
            <v>L31380</v>
          </cell>
          <cell r="I26828">
            <v>3667981</v>
          </cell>
        </row>
        <row r="26829">
          <cell r="A26829" t="str">
            <v>L31383</v>
          </cell>
          <cell r="I26829">
            <v>6000000</v>
          </cell>
        </row>
        <row r="26830">
          <cell r="A26830" t="str">
            <v>L31390</v>
          </cell>
          <cell r="I26830">
            <v>50000</v>
          </cell>
        </row>
        <row r="26831">
          <cell r="A26831" t="str">
            <v>L31391</v>
          </cell>
          <cell r="I26831">
            <v>30000000</v>
          </cell>
        </row>
        <row r="26832">
          <cell r="A26832" t="str">
            <v>L31394</v>
          </cell>
          <cell r="I26832">
            <v>4801067</v>
          </cell>
        </row>
        <row r="26833">
          <cell r="A26833" t="str">
            <v>L31395</v>
          </cell>
          <cell r="I26833">
            <v>200000</v>
          </cell>
        </row>
        <row r="26834">
          <cell r="A26834" t="str">
            <v>L31396</v>
          </cell>
          <cell r="I26834">
            <v>20000</v>
          </cell>
        </row>
        <row r="26835">
          <cell r="A26835" t="str">
            <v>L31401</v>
          </cell>
          <cell r="I26835">
            <v>1800000</v>
          </cell>
        </row>
        <row r="26836">
          <cell r="A26836" t="str">
            <v>L31402</v>
          </cell>
          <cell r="I26836">
            <v>122000</v>
          </cell>
        </row>
        <row r="26837">
          <cell r="A26837" t="str">
            <v>L31406</v>
          </cell>
          <cell r="I26837">
            <v>300000</v>
          </cell>
        </row>
        <row r="26838">
          <cell r="A26838" t="str">
            <v>L31408</v>
          </cell>
          <cell r="I26838">
            <v>933000</v>
          </cell>
        </row>
        <row r="26839">
          <cell r="A26839" t="str">
            <v>L31409</v>
          </cell>
          <cell r="I26839">
            <v>30000</v>
          </cell>
        </row>
        <row r="26840">
          <cell r="A26840" t="str">
            <v>L31410</v>
          </cell>
          <cell r="I26840">
            <v>62000</v>
          </cell>
        </row>
        <row r="26841">
          <cell r="A26841" t="str">
            <v>L31411</v>
          </cell>
          <cell r="I26841">
            <v>40000</v>
          </cell>
        </row>
        <row r="26842">
          <cell r="A26842" t="str">
            <v>L31412</v>
          </cell>
          <cell r="I26842">
            <v>40000</v>
          </cell>
        </row>
        <row r="26843">
          <cell r="A26843" t="str">
            <v>L31413</v>
          </cell>
          <cell r="I26843">
            <v>80000</v>
          </cell>
        </row>
        <row r="26844">
          <cell r="A26844" t="str">
            <v>L31414</v>
          </cell>
          <cell r="I26844">
            <v>100000</v>
          </cell>
        </row>
        <row r="26845">
          <cell r="A26845" t="str">
            <v>L31416</v>
          </cell>
          <cell r="I26845">
            <v>400000</v>
          </cell>
        </row>
        <row r="26846">
          <cell r="A26846" t="str">
            <v>L31417</v>
          </cell>
          <cell r="I26846">
            <v>862583</v>
          </cell>
        </row>
        <row r="26847">
          <cell r="A26847" t="str">
            <v>L31418</v>
          </cell>
          <cell r="I26847">
            <v>100000</v>
          </cell>
        </row>
        <row r="26848">
          <cell r="A26848" t="str">
            <v>L31419</v>
          </cell>
          <cell r="I26848">
            <v>163867</v>
          </cell>
        </row>
        <row r="26849">
          <cell r="A26849" t="str">
            <v>L31423</v>
          </cell>
          <cell r="I26849">
            <v>1219215.26</v>
          </cell>
        </row>
        <row r="26850">
          <cell r="A26850" t="str">
            <v>L31424</v>
          </cell>
          <cell r="I26850">
            <v>400000</v>
          </cell>
        </row>
        <row r="26851">
          <cell r="A26851" t="str">
            <v>L31425</v>
          </cell>
          <cell r="I26851">
            <v>130000</v>
          </cell>
        </row>
        <row r="26852">
          <cell r="A26852" t="str">
            <v>L31429</v>
          </cell>
          <cell r="I26852">
            <v>256057</v>
          </cell>
        </row>
        <row r="26853">
          <cell r="A26853" t="str">
            <v>L31430</v>
          </cell>
          <cell r="I26853">
            <v>60000</v>
          </cell>
        </row>
        <row r="26854">
          <cell r="A26854" t="str">
            <v>L31431</v>
          </cell>
          <cell r="I26854">
            <v>50000</v>
          </cell>
        </row>
        <row r="26855">
          <cell r="A26855" t="str">
            <v>L31433</v>
          </cell>
          <cell r="I26855">
            <v>50000</v>
          </cell>
        </row>
        <row r="26856">
          <cell r="A26856" t="str">
            <v>L31434</v>
          </cell>
          <cell r="I26856">
            <v>40000</v>
          </cell>
        </row>
        <row r="26857">
          <cell r="A26857" t="str">
            <v>L31436</v>
          </cell>
          <cell r="I26857">
            <v>150000</v>
          </cell>
        </row>
        <row r="26858">
          <cell r="A26858" t="str">
            <v>L31437</v>
          </cell>
          <cell r="I26858">
            <v>310000</v>
          </cell>
        </row>
        <row r="26859">
          <cell r="A26859" t="str">
            <v>L31438</v>
          </cell>
          <cell r="I26859">
            <v>665705</v>
          </cell>
        </row>
        <row r="26860">
          <cell r="A26860" t="str">
            <v>L31439</v>
          </cell>
          <cell r="I26860">
            <v>64000</v>
          </cell>
        </row>
        <row r="26861">
          <cell r="A26861" t="str">
            <v>L31441</v>
          </cell>
          <cell r="I26861">
            <v>6500000</v>
          </cell>
        </row>
        <row r="26862">
          <cell r="A26862" t="str">
            <v>L31442</v>
          </cell>
          <cell r="I26862">
            <v>20000</v>
          </cell>
        </row>
        <row r="26863">
          <cell r="A26863" t="str">
            <v>L31444</v>
          </cell>
          <cell r="I26863">
            <v>300000</v>
          </cell>
        </row>
        <row r="26864">
          <cell r="A26864" t="str">
            <v>L31447</v>
          </cell>
          <cell r="I26864">
            <v>60000</v>
          </cell>
        </row>
        <row r="26865">
          <cell r="A26865" t="str">
            <v>L31448</v>
          </cell>
          <cell r="I26865">
            <v>300000</v>
          </cell>
        </row>
        <row r="26866">
          <cell r="A26866" t="str">
            <v>L31450</v>
          </cell>
          <cell r="I26866">
            <v>15882850</v>
          </cell>
        </row>
        <row r="26867">
          <cell r="A26867" t="str">
            <v>L31451</v>
          </cell>
          <cell r="I26867">
            <v>50000</v>
          </cell>
        </row>
        <row r="26868">
          <cell r="A26868" t="str">
            <v>L31452</v>
          </cell>
          <cell r="I26868">
            <v>400000</v>
          </cell>
        </row>
        <row r="26869">
          <cell r="A26869" t="str">
            <v>L31454</v>
          </cell>
          <cell r="I26869">
            <v>50000</v>
          </cell>
        </row>
        <row r="26870">
          <cell r="A26870" t="str">
            <v>L31456</v>
          </cell>
          <cell r="I26870">
            <v>55000</v>
          </cell>
        </row>
        <row r="26871">
          <cell r="A26871" t="str">
            <v>L31457</v>
          </cell>
          <cell r="I26871">
            <v>45000</v>
          </cell>
        </row>
        <row r="26872">
          <cell r="A26872" t="str">
            <v>L31461</v>
          </cell>
          <cell r="I26872">
            <v>45000</v>
          </cell>
        </row>
        <row r="26873">
          <cell r="A26873" t="str">
            <v>L31462</v>
          </cell>
          <cell r="I26873">
            <v>50011</v>
          </cell>
        </row>
        <row r="26874">
          <cell r="A26874" t="str">
            <v>L31463</v>
          </cell>
          <cell r="I26874">
            <v>53600</v>
          </cell>
        </row>
        <row r="26875">
          <cell r="A26875" t="str">
            <v>L31464</v>
          </cell>
          <cell r="I26875">
            <v>50000</v>
          </cell>
        </row>
        <row r="26876">
          <cell r="A26876" t="str">
            <v>L31466</v>
          </cell>
          <cell r="I26876">
            <v>340000</v>
          </cell>
        </row>
        <row r="26877">
          <cell r="A26877" t="str">
            <v>L31467</v>
          </cell>
          <cell r="I26877">
            <v>100000</v>
          </cell>
        </row>
        <row r="26878">
          <cell r="A26878" t="str">
            <v>L31468</v>
          </cell>
          <cell r="I26878">
            <v>20000</v>
          </cell>
        </row>
        <row r="26879">
          <cell r="A26879" t="str">
            <v>L31469</v>
          </cell>
          <cell r="I26879">
            <v>50000000</v>
          </cell>
        </row>
        <row r="26880">
          <cell r="A26880" t="str">
            <v>L31476</v>
          </cell>
          <cell r="I26880">
            <v>100000</v>
          </cell>
        </row>
        <row r="26881">
          <cell r="A26881" t="str">
            <v>L31478</v>
          </cell>
          <cell r="I26881">
            <v>250000</v>
          </cell>
        </row>
        <row r="26882">
          <cell r="A26882" t="str">
            <v>L31479</v>
          </cell>
          <cell r="I26882">
            <v>3500000</v>
          </cell>
        </row>
        <row r="26883">
          <cell r="A26883" t="str">
            <v>L31481</v>
          </cell>
          <cell r="I26883">
            <v>210000</v>
          </cell>
        </row>
        <row r="26884">
          <cell r="A26884" t="str">
            <v>L31482</v>
          </cell>
          <cell r="I26884">
            <v>200000</v>
          </cell>
        </row>
        <row r="26885">
          <cell r="A26885" t="str">
            <v>L31483</v>
          </cell>
          <cell r="I26885">
            <v>40000</v>
          </cell>
        </row>
        <row r="26886">
          <cell r="A26886" t="str">
            <v>L31484</v>
          </cell>
          <cell r="I26886">
            <v>10000</v>
          </cell>
        </row>
        <row r="26887">
          <cell r="A26887" t="str">
            <v>L31486</v>
          </cell>
          <cell r="I26887">
            <v>250000</v>
          </cell>
        </row>
        <row r="26888">
          <cell r="A26888" t="str">
            <v>L31487</v>
          </cell>
          <cell r="I26888">
            <v>300000</v>
          </cell>
        </row>
        <row r="26889">
          <cell r="A26889" t="str">
            <v>L31488</v>
          </cell>
          <cell r="I26889">
            <v>90000</v>
          </cell>
        </row>
        <row r="26890">
          <cell r="A26890" t="str">
            <v>L31489</v>
          </cell>
          <cell r="I26890">
            <v>55000</v>
          </cell>
        </row>
        <row r="26891">
          <cell r="A26891" t="str">
            <v>L31490</v>
          </cell>
          <cell r="I26891">
            <v>760000</v>
          </cell>
        </row>
        <row r="26892">
          <cell r="A26892" t="str">
            <v>L31491</v>
          </cell>
          <cell r="I26892">
            <v>40000</v>
          </cell>
        </row>
        <row r="26893">
          <cell r="A26893" t="str">
            <v>L31492</v>
          </cell>
          <cell r="I26893">
            <v>120000</v>
          </cell>
        </row>
        <row r="26894">
          <cell r="A26894" t="str">
            <v>L31495</v>
          </cell>
          <cell r="I26894">
            <v>430000</v>
          </cell>
        </row>
        <row r="26895">
          <cell r="A26895" t="str">
            <v>L31500</v>
          </cell>
          <cell r="I26895">
            <v>60000</v>
          </cell>
        </row>
        <row r="26896">
          <cell r="A26896" t="str">
            <v>L31501</v>
          </cell>
          <cell r="I26896">
            <v>40000</v>
          </cell>
        </row>
        <row r="26897">
          <cell r="A26897" t="str">
            <v>L31502</v>
          </cell>
          <cell r="I26897">
            <v>20000</v>
          </cell>
        </row>
        <row r="26898">
          <cell r="A26898" t="str">
            <v>L31503</v>
          </cell>
          <cell r="I26898">
            <v>1269848</v>
          </cell>
        </row>
        <row r="26899">
          <cell r="A26899" t="str">
            <v>L31507</v>
          </cell>
          <cell r="I26899">
            <v>400000</v>
          </cell>
        </row>
        <row r="26900">
          <cell r="A26900" t="str">
            <v>L31508</v>
          </cell>
          <cell r="I26900">
            <v>23000</v>
          </cell>
        </row>
        <row r="26901">
          <cell r="A26901" t="str">
            <v>L31509</v>
          </cell>
          <cell r="I26901">
            <v>350000</v>
          </cell>
        </row>
        <row r="26902">
          <cell r="A26902" t="str">
            <v>L31514</v>
          </cell>
          <cell r="I26902">
            <v>1217745</v>
          </cell>
        </row>
        <row r="26903">
          <cell r="A26903" t="str">
            <v>L31516</v>
          </cell>
          <cell r="I26903">
            <v>100000</v>
          </cell>
        </row>
        <row r="26904">
          <cell r="A26904" t="str">
            <v>L31518</v>
          </cell>
          <cell r="I26904">
            <v>200000</v>
          </cell>
        </row>
        <row r="26905">
          <cell r="A26905" t="str">
            <v>L31520</v>
          </cell>
          <cell r="I26905">
            <v>40000</v>
          </cell>
        </row>
        <row r="26906">
          <cell r="A26906" t="str">
            <v>L31521</v>
          </cell>
          <cell r="I26906">
            <v>4047984.41</v>
          </cell>
        </row>
        <row r="26907">
          <cell r="A26907" t="str">
            <v>L31522</v>
          </cell>
          <cell r="I26907">
            <v>25000</v>
          </cell>
        </row>
        <row r="26908">
          <cell r="A26908" t="str">
            <v>L31524</v>
          </cell>
          <cell r="I26908">
            <v>100000</v>
          </cell>
        </row>
        <row r="26909">
          <cell r="A26909" t="str">
            <v>L31525</v>
          </cell>
          <cell r="I26909">
            <v>13403093</v>
          </cell>
        </row>
        <row r="26910">
          <cell r="A26910" t="str">
            <v>L31527</v>
          </cell>
          <cell r="I26910">
            <v>286450</v>
          </cell>
        </row>
        <row r="26911">
          <cell r="A26911" t="str">
            <v>L31528</v>
          </cell>
          <cell r="I26911">
            <v>300000</v>
          </cell>
        </row>
        <row r="26912">
          <cell r="A26912" t="str">
            <v>L31529</v>
          </cell>
          <cell r="I26912">
            <v>150000</v>
          </cell>
        </row>
        <row r="26913">
          <cell r="A26913" t="str">
            <v>L31530</v>
          </cell>
          <cell r="I26913">
            <v>3600000</v>
          </cell>
        </row>
        <row r="26914">
          <cell r="A26914" t="str">
            <v>L31533</v>
          </cell>
          <cell r="I26914">
            <v>300000</v>
          </cell>
        </row>
        <row r="26915">
          <cell r="A26915" t="str">
            <v>L31534</v>
          </cell>
          <cell r="I26915">
            <v>100000</v>
          </cell>
        </row>
        <row r="26916">
          <cell r="A26916" t="str">
            <v>L31537</v>
          </cell>
          <cell r="I26916">
            <v>332000</v>
          </cell>
        </row>
        <row r="26917">
          <cell r="A26917" t="str">
            <v>L31538</v>
          </cell>
          <cell r="I26917">
            <v>120000</v>
          </cell>
        </row>
        <row r="26918">
          <cell r="A26918" t="str">
            <v>L31539</v>
          </cell>
          <cell r="I26918">
            <v>574932</v>
          </cell>
        </row>
        <row r="26919">
          <cell r="A26919" t="str">
            <v>L31543</v>
          </cell>
          <cell r="I26919">
            <v>20000</v>
          </cell>
        </row>
        <row r="26920">
          <cell r="A26920" t="str">
            <v>L31546</v>
          </cell>
          <cell r="I26920">
            <v>45000</v>
          </cell>
        </row>
        <row r="26921">
          <cell r="A26921" t="str">
            <v>L31547</v>
          </cell>
          <cell r="I26921">
            <v>100000</v>
          </cell>
        </row>
        <row r="26922">
          <cell r="A26922" t="str">
            <v>L31548</v>
          </cell>
          <cell r="I26922">
            <v>10670934</v>
          </cell>
        </row>
        <row r="26923">
          <cell r="A26923" t="str">
            <v>L31550</v>
          </cell>
          <cell r="I26923">
            <v>35000</v>
          </cell>
        </row>
        <row r="26924">
          <cell r="A26924" t="str">
            <v>L31553</v>
          </cell>
          <cell r="I26924">
            <v>100000</v>
          </cell>
        </row>
        <row r="26925">
          <cell r="A26925" t="str">
            <v>L31554</v>
          </cell>
          <cell r="I26925">
            <v>220000</v>
          </cell>
        </row>
        <row r="26926">
          <cell r="A26926" t="str">
            <v>L31556</v>
          </cell>
          <cell r="I26926">
            <v>50000</v>
          </cell>
        </row>
        <row r="26927">
          <cell r="A26927" t="str">
            <v>L31557</v>
          </cell>
          <cell r="I26927">
            <v>350000</v>
          </cell>
        </row>
        <row r="26928">
          <cell r="A26928" t="str">
            <v>L31559</v>
          </cell>
          <cell r="I26928">
            <v>11693411</v>
          </cell>
        </row>
        <row r="26929">
          <cell r="A26929" t="str">
            <v>L31560</v>
          </cell>
          <cell r="I26929">
            <v>150000</v>
          </cell>
        </row>
        <row r="26930">
          <cell r="A26930" t="str">
            <v>L31561</v>
          </cell>
          <cell r="I26930">
            <v>1500000</v>
          </cell>
        </row>
        <row r="26931">
          <cell r="A26931" t="str">
            <v>L31562</v>
          </cell>
          <cell r="I26931">
            <v>180000</v>
          </cell>
        </row>
        <row r="26932">
          <cell r="A26932" t="str">
            <v>L31563</v>
          </cell>
          <cell r="I26932">
            <v>300000</v>
          </cell>
        </row>
        <row r="26933">
          <cell r="A26933" t="str">
            <v>L31564</v>
          </cell>
          <cell r="I26933">
            <v>2000000</v>
          </cell>
        </row>
        <row r="26934">
          <cell r="A26934" t="str">
            <v>L31565</v>
          </cell>
          <cell r="I26934">
            <v>45000</v>
          </cell>
        </row>
        <row r="26935">
          <cell r="A26935" t="str">
            <v>L31567</v>
          </cell>
          <cell r="I26935">
            <v>99000</v>
          </cell>
        </row>
        <row r="26936">
          <cell r="A26936" t="str">
            <v>L31569</v>
          </cell>
          <cell r="I26936">
            <v>100000</v>
          </cell>
        </row>
        <row r="26937">
          <cell r="A26937" t="str">
            <v>L31571</v>
          </cell>
          <cell r="I26937">
            <v>6401067</v>
          </cell>
        </row>
        <row r="26938">
          <cell r="A26938" t="str">
            <v>L31573</v>
          </cell>
          <cell r="I26938">
            <v>700000</v>
          </cell>
        </row>
        <row r="26939">
          <cell r="A26939" t="str">
            <v>L31577</v>
          </cell>
          <cell r="I26939">
            <v>1785000</v>
          </cell>
        </row>
        <row r="26940">
          <cell r="A26940" t="str">
            <v>L31578</v>
          </cell>
          <cell r="I26940">
            <v>30000</v>
          </cell>
        </row>
        <row r="26941">
          <cell r="A26941" t="str">
            <v>L31581</v>
          </cell>
          <cell r="I26941">
            <v>40000</v>
          </cell>
        </row>
        <row r="26942">
          <cell r="A26942" t="str">
            <v>L31583</v>
          </cell>
          <cell r="I26942">
            <v>2000000</v>
          </cell>
        </row>
        <row r="26943">
          <cell r="A26943" t="str">
            <v>L31584</v>
          </cell>
          <cell r="I26943">
            <v>380000</v>
          </cell>
        </row>
        <row r="26944">
          <cell r="A26944" t="str">
            <v>L31585</v>
          </cell>
          <cell r="I26944">
            <v>35000</v>
          </cell>
        </row>
        <row r="26945">
          <cell r="A26945" t="str">
            <v>L31586</v>
          </cell>
          <cell r="I26945">
            <v>180000</v>
          </cell>
        </row>
        <row r="26946">
          <cell r="A26946" t="str">
            <v>L31587</v>
          </cell>
          <cell r="I26946">
            <v>15000</v>
          </cell>
        </row>
        <row r="26947">
          <cell r="A26947" t="str">
            <v>L31588</v>
          </cell>
          <cell r="I26947">
            <v>3000000</v>
          </cell>
        </row>
        <row r="26948">
          <cell r="A26948" t="str">
            <v>L31589</v>
          </cell>
          <cell r="I26948">
            <v>270000</v>
          </cell>
        </row>
        <row r="26949">
          <cell r="A26949" t="str">
            <v>L31594</v>
          </cell>
          <cell r="I26949">
            <v>100000</v>
          </cell>
        </row>
        <row r="26950">
          <cell r="A26950" t="str">
            <v>L31596</v>
          </cell>
          <cell r="I26950">
            <v>600000</v>
          </cell>
        </row>
        <row r="26951">
          <cell r="A26951" t="str">
            <v>L31598</v>
          </cell>
          <cell r="I26951">
            <v>118000</v>
          </cell>
        </row>
        <row r="26952">
          <cell r="A26952" t="str">
            <v>L31601</v>
          </cell>
          <cell r="I26952">
            <v>200000</v>
          </cell>
        </row>
        <row r="26953">
          <cell r="A26953" t="str">
            <v>L31602</v>
          </cell>
          <cell r="I26953">
            <v>128000</v>
          </cell>
        </row>
        <row r="26954">
          <cell r="A26954" t="str">
            <v>L31603</v>
          </cell>
          <cell r="I26954">
            <v>500000</v>
          </cell>
        </row>
        <row r="26955">
          <cell r="A26955" t="str">
            <v>L31604</v>
          </cell>
          <cell r="I26955">
            <v>100000</v>
          </cell>
        </row>
        <row r="26956">
          <cell r="A26956" t="str">
            <v>L31605</v>
          </cell>
          <cell r="I26956">
            <v>750000</v>
          </cell>
        </row>
        <row r="26957">
          <cell r="A26957" t="str">
            <v>L31607</v>
          </cell>
          <cell r="I26957">
            <v>1800000</v>
          </cell>
        </row>
        <row r="26958">
          <cell r="A26958" t="str">
            <v>L31608</v>
          </cell>
          <cell r="I26958">
            <v>221097</v>
          </cell>
        </row>
        <row r="26959">
          <cell r="A26959" t="str">
            <v>L31609</v>
          </cell>
          <cell r="I26959">
            <v>50000</v>
          </cell>
        </row>
        <row r="26960">
          <cell r="A26960" t="str">
            <v>L31610</v>
          </cell>
          <cell r="I26960">
            <v>40000</v>
          </cell>
        </row>
        <row r="26961">
          <cell r="A26961" t="str">
            <v>L31612</v>
          </cell>
          <cell r="I26961">
            <v>545600</v>
          </cell>
        </row>
        <row r="26962">
          <cell r="A26962" t="str">
            <v>L31614</v>
          </cell>
          <cell r="I26962">
            <v>3201067</v>
          </cell>
        </row>
        <row r="26963">
          <cell r="A26963" t="str">
            <v>L31615</v>
          </cell>
          <cell r="I26963">
            <v>75000</v>
          </cell>
        </row>
        <row r="26964">
          <cell r="A26964" t="str">
            <v>L31617</v>
          </cell>
          <cell r="I26964">
            <v>100000</v>
          </cell>
        </row>
        <row r="26965">
          <cell r="A26965" t="str">
            <v>L31618</v>
          </cell>
          <cell r="I26965">
            <v>70000</v>
          </cell>
        </row>
        <row r="26966">
          <cell r="A26966" t="str">
            <v>L31619</v>
          </cell>
          <cell r="I26966">
            <v>140000</v>
          </cell>
        </row>
        <row r="26967">
          <cell r="A26967" t="str">
            <v>L31620</v>
          </cell>
          <cell r="I26967">
            <v>340000</v>
          </cell>
        </row>
        <row r="26968">
          <cell r="A26968" t="str">
            <v>L31621</v>
          </cell>
          <cell r="I26968">
            <v>200000</v>
          </cell>
        </row>
        <row r="26969">
          <cell r="A26969" t="str">
            <v>L31622</v>
          </cell>
          <cell r="I26969">
            <v>20000</v>
          </cell>
        </row>
        <row r="26970">
          <cell r="A26970" t="str">
            <v>L31624</v>
          </cell>
          <cell r="I26970">
            <v>241000</v>
          </cell>
        </row>
        <row r="26971">
          <cell r="A26971" t="str">
            <v>L31627</v>
          </cell>
          <cell r="I26971">
            <v>10406507</v>
          </cell>
        </row>
        <row r="26972">
          <cell r="A26972" t="str">
            <v>L31628</v>
          </cell>
          <cell r="I26972">
            <v>2000000</v>
          </cell>
        </row>
        <row r="26973">
          <cell r="A26973" t="str">
            <v>L31629</v>
          </cell>
          <cell r="I26973">
            <v>40000</v>
          </cell>
        </row>
        <row r="26974">
          <cell r="A26974" t="str">
            <v>L31632</v>
          </cell>
          <cell r="I26974">
            <v>40000</v>
          </cell>
        </row>
        <row r="26975">
          <cell r="A26975" t="str">
            <v>L31633</v>
          </cell>
          <cell r="I26975">
            <v>40000</v>
          </cell>
        </row>
        <row r="26976">
          <cell r="A26976" t="str">
            <v>L31634</v>
          </cell>
          <cell r="I26976">
            <v>30000</v>
          </cell>
        </row>
        <row r="26977">
          <cell r="A26977" t="str">
            <v>L31635</v>
          </cell>
          <cell r="I26977">
            <v>80000</v>
          </cell>
        </row>
        <row r="26978">
          <cell r="A26978" t="str">
            <v>L31638</v>
          </cell>
          <cell r="I26978">
            <v>50000</v>
          </cell>
        </row>
        <row r="26979">
          <cell r="A26979" t="str">
            <v>L31640</v>
          </cell>
          <cell r="I26979">
            <v>950000</v>
          </cell>
        </row>
        <row r="26980">
          <cell r="A26980" t="str">
            <v>L31641</v>
          </cell>
          <cell r="I26980">
            <v>340000</v>
          </cell>
        </row>
        <row r="26981">
          <cell r="A26981" t="str">
            <v>L31642</v>
          </cell>
          <cell r="I26981">
            <v>200000</v>
          </cell>
        </row>
        <row r="26982">
          <cell r="A26982" t="str">
            <v>L31645</v>
          </cell>
          <cell r="I26982">
            <v>100000</v>
          </cell>
        </row>
        <row r="26983">
          <cell r="A26983" t="str">
            <v>L31646</v>
          </cell>
          <cell r="I26983">
            <v>300000</v>
          </cell>
        </row>
        <row r="26984">
          <cell r="A26984" t="str">
            <v>L31647</v>
          </cell>
          <cell r="I26984">
            <v>50000</v>
          </cell>
        </row>
        <row r="26985">
          <cell r="A26985" t="str">
            <v>L31648</v>
          </cell>
          <cell r="I26985">
            <v>315000</v>
          </cell>
        </row>
        <row r="26986">
          <cell r="A26986" t="str">
            <v>L31649</v>
          </cell>
          <cell r="I26986">
            <v>2000000</v>
          </cell>
        </row>
        <row r="26987">
          <cell r="A26987" t="str">
            <v>L31650</v>
          </cell>
          <cell r="I26987">
            <v>350000</v>
          </cell>
        </row>
        <row r="26988">
          <cell r="A26988" t="str">
            <v>L31651</v>
          </cell>
          <cell r="I26988">
            <v>200000</v>
          </cell>
        </row>
        <row r="26989">
          <cell r="A26989" t="str">
            <v>L31653</v>
          </cell>
          <cell r="I26989">
            <v>300000</v>
          </cell>
        </row>
        <row r="26990">
          <cell r="A26990" t="str">
            <v>L31655</v>
          </cell>
          <cell r="I26990">
            <v>150000</v>
          </cell>
        </row>
        <row r="26991">
          <cell r="A26991" t="str">
            <v>L31656</v>
          </cell>
          <cell r="I26991">
            <v>250000</v>
          </cell>
        </row>
        <row r="26992">
          <cell r="A26992" t="str">
            <v>L31658</v>
          </cell>
          <cell r="I26992">
            <v>150000</v>
          </cell>
        </row>
        <row r="26993">
          <cell r="A26993" t="str">
            <v>L31660</v>
          </cell>
          <cell r="I26993">
            <v>70000</v>
          </cell>
        </row>
        <row r="26994">
          <cell r="A26994" t="str">
            <v>L31663</v>
          </cell>
          <cell r="I26994">
            <v>500000</v>
          </cell>
        </row>
        <row r="26995">
          <cell r="A26995" t="str">
            <v>L31664</v>
          </cell>
          <cell r="I26995">
            <v>4054400</v>
          </cell>
        </row>
        <row r="26996">
          <cell r="A26996" t="str">
            <v>L31665</v>
          </cell>
          <cell r="I26996">
            <v>500000</v>
          </cell>
        </row>
        <row r="26997">
          <cell r="A26997" t="str">
            <v>L31666</v>
          </cell>
          <cell r="I26997">
            <v>40000</v>
          </cell>
        </row>
        <row r="26998">
          <cell r="A26998" t="str">
            <v>L31667</v>
          </cell>
          <cell r="I26998">
            <v>40000</v>
          </cell>
        </row>
        <row r="26999">
          <cell r="A26999" t="str">
            <v>L31669</v>
          </cell>
          <cell r="I26999">
            <v>150000</v>
          </cell>
        </row>
        <row r="27000">
          <cell r="A27000" t="str">
            <v>L31670</v>
          </cell>
          <cell r="I27000">
            <v>1500000</v>
          </cell>
        </row>
        <row r="27001">
          <cell r="A27001" t="str">
            <v>L31671</v>
          </cell>
          <cell r="I27001">
            <v>200000</v>
          </cell>
        </row>
        <row r="27002">
          <cell r="A27002" t="str">
            <v>L31673</v>
          </cell>
          <cell r="I27002">
            <v>60000</v>
          </cell>
        </row>
        <row r="27003">
          <cell r="A27003" t="str">
            <v>L31675</v>
          </cell>
          <cell r="I27003">
            <v>20000</v>
          </cell>
        </row>
        <row r="27004">
          <cell r="A27004" t="str">
            <v>L31676</v>
          </cell>
          <cell r="I27004">
            <v>100000</v>
          </cell>
        </row>
        <row r="27005">
          <cell r="A27005" t="str">
            <v>L31678</v>
          </cell>
          <cell r="I27005">
            <v>70000</v>
          </cell>
        </row>
        <row r="27006">
          <cell r="A27006" t="str">
            <v>L31679</v>
          </cell>
          <cell r="I27006">
            <v>20000</v>
          </cell>
        </row>
        <row r="27007">
          <cell r="A27007" t="str">
            <v>L31680</v>
          </cell>
          <cell r="I27007">
            <v>210000</v>
          </cell>
        </row>
        <row r="27008">
          <cell r="A27008" t="str">
            <v>L31681</v>
          </cell>
          <cell r="I27008">
            <v>100000</v>
          </cell>
        </row>
        <row r="27009">
          <cell r="A27009" t="str">
            <v>L31682</v>
          </cell>
          <cell r="I27009">
            <v>300000</v>
          </cell>
        </row>
        <row r="27010">
          <cell r="A27010" t="str">
            <v>L31685</v>
          </cell>
          <cell r="I27010">
            <v>200000</v>
          </cell>
        </row>
        <row r="27011">
          <cell r="A27011" t="str">
            <v>L31686</v>
          </cell>
          <cell r="I27011">
            <v>131352</v>
          </cell>
        </row>
        <row r="27012">
          <cell r="A27012" t="str">
            <v>L31687</v>
          </cell>
          <cell r="I27012">
            <v>50000</v>
          </cell>
        </row>
        <row r="27013">
          <cell r="A27013" t="str">
            <v>L31690</v>
          </cell>
          <cell r="I27013">
            <v>32000</v>
          </cell>
        </row>
        <row r="27014">
          <cell r="A27014" t="str">
            <v>L31694</v>
          </cell>
          <cell r="I27014">
            <v>171500</v>
          </cell>
        </row>
        <row r="27015">
          <cell r="A27015" t="str">
            <v>L31695</v>
          </cell>
          <cell r="I27015">
            <v>600000</v>
          </cell>
        </row>
        <row r="27016">
          <cell r="A27016" t="str">
            <v>L31697</v>
          </cell>
          <cell r="I27016">
            <v>350000</v>
          </cell>
        </row>
        <row r="27017">
          <cell r="A27017" t="str">
            <v>L31699</v>
          </cell>
          <cell r="I27017">
            <v>150000</v>
          </cell>
        </row>
        <row r="27018">
          <cell r="A27018" t="str">
            <v>L31702</v>
          </cell>
          <cell r="I27018">
            <v>150000</v>
          </cell>
        </row>
        <row r="27019">
          <cell r="A27019" t="str">
            <v>L31707</v>
          </cell>
          <cell r="I27019">
            <v>120000</v>
          </cell>
        </row>
        <row r="27020">
          <cell r="A27020" t="str">
            <v>L31708</v>
          </cell>
          <cell r="I27020">
            <v>53514</v>
          </cell>
        </row>
        <row r="27021">
          <cell r="A27021" t="str">
            <v>L31709</v>
          </cell>
          <cell r="I27021">
            <v>150000</v>
          </cell>
        </row>
        <row r="27022">
          <cell r="A27022" t="str">
            <v>L31710</v>
          </cell>
          <cell r="I27022">
            <v>800000</v>
          </cell>
        </row>
        <row r="27023">
          <cell r="A27023" t="str">
            <v>L31711</v>
          </cell>
          <cell r="I27023">
            <v>90000</v>
          </cell>
        </row>
        <row r="27024">
          <cell r="A27024" t="str">
            <v>L31712</v>
          </cell>
          <cell r="I27024">
            <v>60000</v>
          </cell>
        </row>
        <row r="27025">
          <cell r="A27025" t="str">
            <v>L31713</v>
          </cell>
          <cell r="I27025">
            <v>40000</v>
          </cell>
        </row>
        <row r="27026">
          <cell r="A27026" t="str">
            <v>L31715</v>
          </cell>
          <cell r="I27026">
            <v>204000</v>
          </cell>
        </row>
        <row r="27027">
          <cell r="A27027" t="str">
            <v>L31720</v>
          </cell>
          <cell r="I27027">
            <v>10020000</v>
          </cell>
        </row>
        <row r="27028">
          <cell r="A27028" t="str">
            <v>L31721</v>
          </cell>
          <cell r="I27028">
            <v>20000</v>
          </cell>
        </row>
        <row r="27029">
          <cell r="A27029" t="str">
            <v>L31722</v>
          </cell>
          <cell r="I27029">
            <v>35000</v>
          </cell>
        </row>
        <row r="27030">
          <cell r="A27030" t="str">
            <v>L31724</v>
          </cell>
          <cell r="I27030">
            <v>60000</v>
          </cell>
        </row>
        <row r="27031">
          <cell r="A27031" t="str">
            <v>L31727</v>
          </cell>
          <cell r="I27031">
            <v>150000</v>
          </cell>
        </row>
        <row r="27032">
          <cell r="A27032" t="str">
            <v>L31728</v>
          </cell>
          <cell r="I27032">
            <v>4054400</v>
          </cell>
        </row>
        <row r="27033">
          <cell r="A27033" t="str">
            <v>L31729</v>
          </cell>
          <cell r="I27033">
            <v>150000</v>
          </cell>
        </row>
        <row r="27034">
          <cell r="A27034" t="str">
            <v>L31730</v>
          </cell>
          <cell r="I27034">
            <v>200000</v>
          </cell>
        </row>
        <row r="27035">
          <cell r="A27035" t="str">
            <v>L31733</v>
          </cell>
          <cell r="I27035">
            <v>40000</v>
          </cell>
        </row>
        <row r="27036">
          <cell r="A27036" t="str">
            <v>L31734</v>
          </cell>
          <cell r="I27036">
            <v>200000</v>
          </cell>
        </row>
        <row r="27037">
          <cell r="A27037" t="str">
            <v>L31735</v>
          </cell>
          <cell r="I27037">
            <v>258000</v>
          </cell>
        </row>
        <row r="27038">
          <cell r="A27038" t="str">
            <v>L31737</v>
          </cell>
          <cell r="I27038">
            <v>250000</v>
          </cell>
        </row>
        <row r="27039">
          <cell r="A27039" t="str">
            <v>L31738</v>
          </cell>
          <cell r="I27039">
            <v>150000</v>
          </cell>
        </row>
        <row r="27040">
          <cell r="A27040" t="str">
            <v>L31739</v>
          </cell>
          <cell r="I27040">
            <v>200000</v>
          </cell>
        </row>
        <row r="27041">
          <cell r="A27041" t="str">
            <v>L31740</v>
          </cell>
          <cell r="I27041">
            <v>800000</v>
          </cell>
        </row>
        <row r="27042">
          <cell r="A27042" t="str">
            <v>L31744</v>
          </cell>
          <cell r="I27042">
            <v>150000</v>
          </cell>
        </row>
        <row r="27043">
          <cell r="A27043" t="str">
            <v>L31745</v>
          </cell>
          <cell r="I27043">
            <v>598463</v>
          </cell>
        </row>
        <row r="27044">
          <cell r="A27044" t="str">
            <v>L31746</v>
          </cell>
          <cell r="I27044">
            <v>35000</v>
          </cell>
        </row>
        <row r="27045">
          <cell r="A27045" t="str">
            <v>L31748</v>
          </cell>
          <cell r="I27045">
            <v>100000</v>
          </cell>
        </row>
        <row r="27046">
          <cell r="A27046" t="str">
            <v>L31749</v>
          </cell>
          <cell r="I27046">
            <v>700000</v>
          </cell>
        </row>
        <row r="27047">
          <cell r="A27047" t="str">
            <v>L31752</v>
          </cell>
          <cell r="I27047">
            <v>900000</v>
          </cell>
        </row>
        <row r="27048">
          <cell r="A27048" t="str">
            <v>L31754</v>
          </cell>
          <cell r="I27048">
            <v>195059</v>
          </cell>
        </row>
        <row r="27049">
          <cell r="A27049" t="str">
            <v>L31756</v>
          </cell>
          <cell r="I27049">
            <v>100000</v>
          </cell>
        </row>
        <row r="27050">
          <cell r="A27050" t="str">
            <v>L31758</v>
          </cell>
          <cell r="I27050">
            <v>350000</v>
          </cell>
        </row>
        <row r="27051">
          <cell r="A27051" t="str">
            <v>L31759</v>
          </cell>
          <cell r="I27051">
            <v>2651228.02</v>
          </cell>
        </row>
        <row r="27052">
          <cell r="A27052" t="str">
            <v>L31760</v>
          </cell>
          <cell r="I27052">
            <v>200000</v>
          </cell>
        </row>
        <row r="27053">
          <cell r="A27053" t="str">
            <v>L31763</v>
          </cell>
          <cell r="I27053">
            <v>150000</v>
          </cell>
        </row>
        <row r="27054">
          <cell r="A27054" t="str">
            <v>L31764</v>
          </cell>
          <cell r="I27054">
            <v>650000</v>
          </cell>
        </row>
        <row r="27055">
          <cell r="A27055" t="str">
            <v>L31765</v>
          </cell>
          <cell r="I27055">
            <v>255000</v>
          </cell>
        </row>
        <row r="27056">
          <cell r="A27056" t="str">
            <v>L31766</v>
          </cell>
          <cell r="I27056">
            <v>418830</v>
          </cell>
        </row>
        <row r="27057">
          <cell r="A27057" t="str">
            <v>L31767</v>
          </cell>
          <cell r="I27057">
            <v>215000</v>
          </cell>
        </row>
        <row r="27058">
          <cell r="A27058" t="str">
            <v>L31768</v>
          </cell>
          <cell r="I27058">
            <v>40000</v>
          </cell>
        </row>
        <row r="27059">
          <cell r="A27059" t="str">
            <v>L31769</v>
          </cell>
          <cell r="I27059">
            <v>30000</v>
          </cell>
        </row>
        <row r="27060">
          <cell r="A27060" t="str">
            <v>L31773</v>
          </cell>
          <cell r="I27060">
            <v>40000</v>
          </cell>
        </row>
        <row r="27061">
          <cell r="A27061" t="str">
            <v>L31775</v>
          </cell>
          <cell r="I27061">
            <v>376000</v>
          </cell>
        </row>
        <row r="27062">
          <cell r="A27062" t="str">
            <v>L31776</v>
          </cell>
          <cell r="I27062">
            <v>50000</v>
          </cell>
        </row>
        <row r="27063">
          <cell r="A27063" t="str">
            <v>L31780</v>
          </cell>
          <cell r="I27063">
            <v>584306</v>
          </cell>
        </row>
        <row r="27064">
          <cell r="A27064" t="str">
            <v>L31782</v>
          </cell>
          <cell r="I27064">
            <v>500000</v>
          </cell>
        </row>
        <row r="27065">
          <cell r="A27065" t="str">
            <v>L31786</v>
          </cell>
          <cell r="I27065">
            <v>60000</v>
          </cell>
        </row>
        <row r="27066">
          <cell r="A27066" t="str">
            <v>L31787</v>
          </cell>
          <cell r="I27066">
            <v>776944</v>
          </cell>
        </row>
        <row r="27067">
          <cell r="A27067" t="str">
            <v>L31790</v>
          </cell>
          <cell r="I27067">
            <v>86030</v>
          </cell>
        </row>
        <row r="27068">
          <cell r="A27068" t="str">
            <v>L31791</v>
          </cell>
          <cell r="I27068">
            <v>50000</v>
          </cell>
        </row>
        <row r="27069">
          <cell r="A27069" t="str">
            <v>L31794</v>
          </cell>
          <cell r="I27069">
            <v>70000</v>
          </cell>
        </row>
        <row r="27070">
          <cell r="A27070" t="str">
            <v>L31795</v>
          </cell>
          <cell r="I27070">
            <v>100000</v>
          </cell>
        </row>
        <row r="27071">
          <cell r="A27071" t="str">
            <v>L31796</v>
          </cell>
          <cell r="I27071">
            <v>3000000</v>
          </cell>
        </row>
        <row r="27072">
          <cell r="A27072" t="str">
            <v>L31797</v>
          </cell>
          <cell r="I27072">
            <v>15000</v>
          </cell>
        </row>
        <row r="27073">
          <cell r="A27073" t="str">
            <v>L31798</v>
          </cell>
          <cell r="I27073">
            <v>55000</v>
          </cell>
        </row>
        <row r="27074">
          <cell r="A27074" t="str">
            <v>L31799</v>
          </cell>
          <cell r="I27074">
            <v>172000</v>
          </cell>
        </row>
        <row r="27075">
          <cell r="A27075" t="str">
            <v>L31800</v>
          </cell>
          <cell r="I27075">
            <v>10000</v>
          </cell>
        </row>
        <row r="27076">
          <cell r="A27076" t="str">
            <v>L31805</v>
          </cell>
          <cell r="I27076">
            <v>70000</v>
          </cell>
        </row>
        <row r="27077">
          <cell r="A27077" t="str">
            <v>L31807</v>
          </cell>
          <cell r="I27077">
            <v>230000</v>
          </cell>
        </row>
        <row r="27078">
          <cell r="A27078" t="str">
            <v>L31809</v>
          </cell>
          <cell r="I27078">
            <v>60000</v>
          </cell>
        </row>
        <row r="27079">
          <cell r="A27079" t="str">
            <v>L31811</v>
          </cell>
          <cell r="I27079">
            <v>200000</v>
          </cell>
        </row>
        <row r="27080">
          <cell r="A27080" t="str">
            <v>L31812</v>
          </cell>
          <cell r="I27080">
            <v>50000</v>
          </cell>
        </row>
        <row r="27081">
          <cell r="A27081" t="str">
            <v>L31815</v>
          </cell>
          <cell r="I27081">
            <v>50000</v>
          </cell>
        </row>
        <row r="27082">
          <cell r="A27082" t="str">
            <v>L31816</v>
          </cell>
          <cell r="I27082">
            <v>70000</v>
          </cell>
        </row>
        <row r="27083">
          <cell r="A27083" t="str">
            <v>L31819</v>
          </cell>
          <cell r="I27083">
            <v>69438.58</v>
          </cell>
        </row>
        <row r="27084">
          <cell r="A27084" t="str">
            <v>L31820</v>
          </cell>
          <cell r="I27084">
            <v>115000</v>
          </cell>
        </row>
        <row r="27085">
          <cell r="A27085" t="str">
            <v>L31822</v>
          </cell>
          <cell r="I27085">
            <v>400000</v>
          </cell>
        </row>
        <row r="27086">
          <cell r="A27086" t="str">
            <v>L31825</v>
          </cell>
          <cell r="I27086">
            <v>653334</v>
          </cell>
        </row>
        <row r="27087">
          <cell r="A27087" t="str">
            <v>L31826</v>
          </cell>
          <cell r="I27087">
            <v>215000</v>
          </cell>
        </row>
        <row r="27088">
          <cell r="A27088" t="str">
            <v>L31827</v>
          </cell>
          <cell r="I27088">
            <v>50000</v>
          </cell>
        </row>
        <row r="27089">
          <cell r="A27089" t="str">
            <v>L31828</v>
          </cell>
          <cell r="I27089">
            <v>60000</v>
          </cell>
        </row>
        <row r="27090">
          <cell r="A27090" t="str">
            <v>L31829</v>
          </cell>
          <cell r="I27090">
            <v>40000</v>
          </cell>
        </row>
        <row r="27091">
          <cell r="A27091" t="str">
            <v>L31831</v>
          </cell>
          <cell r="I27091">
            <v>100000</v>
          </cell>
        </row>
        <row r="27092">
          <cell r="A27092" t="str">
            <v>L31834</v>
          </cell>
          <cell r="I27092">
            <v>150000</v>
          </cell>
        </row>
        <row r="27093">
          <cell r="A27093" t="str">
            <v>L31839</v>
          </cell>
          <cell r="I27093">
            <v>40000</v>
          </cell>
        </row>
        <row r="27094">
          <cell r="A27094" t="str">
            <v>L31840</v>
          </cell>
          <cell r="I27094">
            <v>370860</v>
          </cell>
        </row>
        <row r="27095">
          <cell r="A27095" t="str">
            <v>L31841</v>
          </cell>
          <cell r="I27095">
            <v>107630</v>
          </cell>
        </row>
        <row r="27096">
          <cell r="A27096" t="str">
            <v>L31842</v>
          </cell>
          <cell r="I27096">
            <v>30000</v>
          </cell>
        </row>
        <row r="27097">
          <cell r="A27097" t="str">
            <v>L31843</v>
          </cell>
          <cell r="I27097">
            <v>500000</v>
          </cell>
        </row>
        <row r="27098">
          <cell r="A27098" t="str">
            <v>L31845</v>
          </cell>
          <cell r="I27098">
            <v>300000</v>
          </cell>
        </row>
        <row r="27099">
          <cell r="A27099" t="str">
            <v>L31848</v>
          </cell>
          <cell r="I27099">
            <v>245000</v>
          </cell>
        </row>
        <row r="27100">
          <cell r="A27100" t="str">
            <v>L31851</v>
          </cell>
          <cell r="I27100">
            <v>362800</v>
          </cell>
        </row>
        <row r="27101">
          <cell r="A27101" t="str">
            <v>L31852</v>
          </cell>
          <cell r="I27101">
            <v>50000</v>
          </cell>
        </row>
        <row r="27102">
          <cell r="A27102" t="str">
            <v>L31853</v>
          </cell>
          <cell r="I27102">
            <v>60000</v>
          </cell>
        </row>
        <row r="27103">
          <cell r="A27103" t="str">
            <v>L31857</v>
          </cell>
          <cell r="I27103">
            <v>300000</v>
          </cell>
        </row>
        <row r="27104">
          <cell r="A27104" t="str">
            <v>L31858</v>
          </cell>
          <cell r="I27104">
            <v>308000</v>
          </cell>
        </row>
        <row r="27105">
          <cell r="A27105" t="str">
            <v>L31861</v>
          </cell>
          <cell r="I27105">
            <v>20896</v>
          </cell>
        </row>
        <row r="27106">
          <cell r="A27106" t="str">
            <v>L31864</v>
          </cell>
          <cell r="I27106">
            <v>200000</v>
          </cell>
        </row>
        <row r="27107">
          <cell r="A27107" t="str">
            <v>L31866</v>
          </cell>
          <cell r="I27107">
            <v>125000</v>
          </cell>
        </row>
        <row r="27108">
          <cell r="A27108" t="str">
            <v>L31868</v>
          </cell>
          <cell r="I27108">
            <v>30000</v>
          </cell>
        </row>
        <row r="27109">
          <cell r="A27109" t="str">
            <v>L31869</v>
          </cell>
          <cell r="I27109">
            <v>64314</v>
          </cell>
        </row>
        <row r="27110">
          <cell r="A27110" t="str">
            <v>L31872</v>
          </cell>
          <cell r="I27110">
            <v>30000000</v>
          </cell>
        </row>
        <row r="27111">
          <cell r="A27111" t="str">
            <v>L31873</v>
          </cell>
          <cell r="I27111">
            <v>150000</v>
          </cell>
        </row>
        <row r="27112">
          <cell r="A27112" t="str">
            <v>L31874</v>
          </cell>
          <cell r="I27112">
            <v>30000</v>
          </cell>
        </row>
        <row r="27113">
          <cell r="A27113" t="str">
            <v>L31876</v>
          </cell>
          <cell r="I27113">
            <v>100000</v>
          </cell>
        </row>
        <row r="27114">
          <cell r="A27114" t="str">
            <v>L31878</v>
          </cell>
          <cell r="I27114">
            <v>35000</v>
          </cell>
        </row>
        <row r="27115">
          <cell r="A27115" t="str">
            <v>L31879</v>
          </cell>
          <cell r="I27115">
            <v>45000</v>
          </cell>
        </row>
        <row r="27116">
          <cell r="A27116" t="str">
            <v>L31880</v>
          </cell>
          <cell r="I27116">
            <v>270000</v>
          </cell>
        </row>
        <row r="27117">
          <cell r="A27117" t="str">
            <v>L31882</v>
          </cell>
          <cell r="I27117">
            <v>425000</v>
          </cell>
        </row>
        <row r="27118">
          <cell r="A27118" t="str">
            <v>L31883</v>
          </cell>
          <cell r="I27118">
            <v>100000</v>
          </cell>
        </row>
        <row r="27119">
          <cell r="A27119" t="str">
            <v>L31884</v>
          </cell>
          <cell r="I27119">
            <v>230000</v>
          </cell>
        </row>
        <row r="27120">
          <cell r="A27120" t="str">
            <v>L31885</v>
          </cell>
          <cell r="I27120">
            <v>65000</v>
          </cell>
        </row>
        <row r="27121">
          <cell r="A27121" t="str">
            <v>L31887</v>
          </cell>
          <cell r="I27121">
            <v>129899</v>
          </cell>
        </row>
        <row r="27122">
          <cell r="A27122" t="str">
            <v>L31888</v>
          </cell>
          <cell r="I27122">
            <v>20000</v>
          </cell>
        </row>
        <row r="27123">
          <cell r="A27123" t="str">
            <v>L31889</v>
          </cell>
          <cell r="I27123">
            <v>183000</v>
          </cell>
        </row>
        <row r="27124">
          <cell r="A27124" t="str">
            <v>L31891</v>
          </cell>
          <cell r="I27124">
            <v>30000</v>
          </cell>
        </row>
        <row r="27125">
          <cell r="A27125" t="str">
            <v>L31892</v>
          </cell>
          <cell r="I27125">
            <v>250000</v>
          </cell>
        </row>
        <row r="27126">
          <cell r="A27126" t="str">
            <v>L31894</v>
          </cell>
          <cell r="I27126">
            <v>41838</v>
          </cell>
        </row>
        <row r="27127">
          <cell r="A27127" t="str">
            <v>L31896</v>
          </cell>
          <cell r="I27127">
            <v>400000</v>
          </cell>
        </row>
        <row r="27128">
          <cell r="A27128" t="str">
            <v>L31897</v>
          </cell>
          <cell r="I27128">
            <v>1200000</v>
          </cell>
        </row>
        <row r="27129">
          <cell r="A27129" t="str">
            <v>L31898</v>
          </cell>
          <cell r="I27129">
            <v>1000000</v>
          </cell>
        </row>
        <row r="27130">
          <cell r="A27130" t="str">
            <v>L31899</v>
          </cell>
          <cell r="I27130">
            <v>50000</v>
          </cell>
        </row>
        <row r="27131">
          <cell r="A27131" t="str">
            <v>L31900</v>
          </cell>
          <cell r="I27131">
            <v>300000</v>
          </cell>
        </row>
        <row r="27132">
          <cell r="A27132" t="str">
            <v>L31901</v>
          </cell>
          <cell r="I27132">
            <v>40000</v>
          </cell>
        </row>
        <row r="27133">
          <cell r="A27133" t="str">
            <v>L31903</v>
          </cell>
          <cell r="I27133">
            <v>105000</v>
          </cell>
        </row>
        <row r="27134">
          <cell r="A27134" t="str">
            <v>L31904</v>
          </cell>
          <cell r="I27134">
            <v>75734</v>
          </cell>
        </row>
        <row r="27135">
          <cell r="A27135" t="str">
            <v>L31905</v>
          </cell>
          <cell r="I27135">
            <v>50000</v>
          </cell>
        </row>
        <row r="27136">
          <cell r="A27136" t="str">
            <v>L31907</v>
          </cell>
          <cell r="I27136">
            <v>10700</v>
          </cell>
        </row>
        <row r="27137">
          <cell r="A27137" t="str">
            <v>L31908</v>
          </cell>
          <cell r="I27137">
            <v>20000</v>
          </cell>
        </row>
        <row r="27138">
          <cell r="A27138" t="str">
            <v>L31909</v>
          </cell>
          <cell r="I27138">
            <v>70000</v>
          </cell>
        </row>
        <row r="27139">
          <cell r="A27139" t="str">
            <v>L31912</v>
          </cell>
          <cell r="I27139">
            <v>40000</v>
          </cell>
        </row>
        <row r="27140">
          <cell r="A27140" t="str">
            <v>L31915</v>
          </cell>
          <cell r="I27140">
            <v>40000</v>
          </cell>
        </row>
        <row r="27141">
          <cell r="A27141" t="str">
            <v>L31916</v>
          </cell>
          <cell r="I27141">
            <v>400000</v>
          </cell>
        </row>
        <row r="27142">
          <cell r="A27142" t="str">
            <v>L31917</v>
          </cell>
          <cell r="I27142">
            <v>150000</v>
          </cell>
        </row>
        <row r="27143">
          <cell r="A27143" t="str">
            <v>L31919</v>
          </cell>
          <cell r="I27143">
            <v>433500</v>
          </cell>
        </row>
        <row r="27144">
          <cell r="A27144" t="str">
            <v>L31921</v>
          </cell>
          <cell r="I27144">
            <v>120000</v>
          </cell>
        </row>
        <row r="27145">
          <cell r="A27145" t="str">
            <v>L31922</v>
          </cell>
          <cell r="I27145">
            <v>20000</v>
          </cell>
        </row>
        <row r="27146">
          <cell r="A27146" t="str">
            <v>L31924</v>
          </cell>
          <cell r="I27146">
            <v>20000</v>
          </cell>
        </row>
        <row r="27147">
          <cell r="A27147" t="str">
            <v>L31925</v>
          </cell>
          <cell r="I27147">
            <v>5337600</v>
          </cell>
        </row>
        <row r="27148">
          <cell r="A27148" t="str">
            <v>L31931</v>
          </cell>
          <cell r="I27148">
            <v>116368</v>
          </cell>
        </row>
        <row r="27149">
          <cell r="A27149" t="str">
            <v>L31932</v>
          </cell>
          <cell r="I27149">
            <v>1500000</v>
          </cell>
        </row>
        <row r="27150">
          <cell r="A27150" t="str">
            <v>L31934</v>
          </cell>
          <cell r="I27150">
            <v>40000</v>
          </cell>
        </row>
        <row r="27151">
          <cell r="A27151" t="str">
            <v>L31935</v>
          </cell>
          <cell r="I27151">
            <v>210000</v>
          </cell>
        </row>
        <row r="27152">
          <cell r="A27152" t="str">
            <v>L31936</v>
          </cell>
          <cell r="I27152">
            <v>400000</v>
          </cell>
        </row>
        <row r="27153">
          <cell r="A27153" t="str">
            <v>L31940</v>
          </cell>
          <cell r="I27153">
            <v>500000</v>
          </cell>
        </row>
        <row r="27154">
          <cell r="A27154" t="str">
            <v>L31942</v>
          </cell>
          <cell r="I27154">
            <v>1012500</v>
          </cell>
        </row>
        <row r="27155">
          <cell r="A27155" t="str">
            <v>L31947</v>
          </cell>
          <cell r="I27155">
            <v>65157</v>
          </cell>
        </row>
        <row r="27156">
          <cell r="A27156" t="str">
            <v>L31949</v>
          </cell>
          <cell r="I27156">
            <v>200000</v>
          </cell>
        </row>
        <row r="27157">
          <cell r="A27157" t="str">
            <v>L31950</v>
          </cell>
          <cell r="I27157">
            <v>80000</v>
          </cell>
        </row>
        <row r="27158">
          <cell r="A27158" t="str">
            <v>L31951</v>
          </cell>
          <cell r="I27158">
            <v>1388000</v>
          </cell>
        </row>
        <row r="27159">
          <cell r="A27159" t="str">
            <v>L31957</v>
          </cell>
          <cell r="I27159">
            <v>1072000</v>
          </cell>
        </row>
        <row r="27160">
          <cell r="A27160" t="str">
            <v>L31961</v>
          </cell>
          <cell r="I27160">
            <v>610000</v>
          </cell>
        </row>
        <row r="27161">
          <cell r="A27161" t="str">
            <v>L31962</v>
          </cell>
          <cell r="I27161">
            <v>75000</v>
          </cell>
        </row>
        <row r="27162">
          <cell r="A27162" t="str">
            <v>L31964</v>
          </cell>
          <cell r="I27162">
            <v>50000</v>
          </cell>
        </row>
        <row r="27163">
          <cell r="A27163" t="str">
            <v>L31965</v>
          </cell>
          <cell r="I27163">
            <v>100000</v>
          </cell>
        </row>
        <row r="27164">
          <cell r="A27164" t="str">
            <v>L31966</v>
          </cell>
          <cell r="I27164">
            <v>295000</v>
          </cell>
        </row>
        <row r="27165">
          <cell r="A27165" t="str">
            <v>L31967</v>
          </cell>
          <cell r="I27165">
            <v>500000</v>
          </cell>
        </row>
        <row r="27166">
          <cell r="A27166" t="str">
            <v>L31974</v>
          </cell>
          <cell r="I27166">
            <v>300000</v>
          </cell>
        </row>
        <row r="27167">
          <cell r="A27167" t="str">
            <v>L31979</v>
          </cell>
          <cell r="I27167">
            <v>152167</v>
          </cell>
        </row>
        <row r="27168">
          <cell r="A27168" t="str">
            <v>L31981</v>
          </cell>
          <cell r="I27168">
            <v>20000</v>
          </cell>
        </row>
        <row r="27169">
          <cell r="A27169" t="str">
            <v>L31985</v>
          </cell>
          <cell r="I27169">
            <v>400000</v>
          </cell>
        </row>
        <row r="27170">
          <cell r="A27170" t="str">
            <v>L31986</v>
          </cell>
          <cell r="I27170">
            <v>7782800</v>
          </cell>
        </row>
        <row r="27171">
          <cell r="A27171" t="str">
            <v>L31987</v>
          </cell>
          <cell r="I27171">
            <v>400000</v>
          </cell>
        </row>
        <row r="27172">
          <cell r="A27172" t="str">
            <v>L31988</v>
          </cell>
          <cell r="I27172">
            <v>937216</v>
          </cell>
        </row>
        <row r="27173">
          <cell r="A27173" t="str">
            <v>L31989</v>
          </cell>
          <cell r="I27173">
            <v>100000</v>
          </cell>
        </row>
        <row r="27174">
          <cell r="A27174" t="str">
            <v>L31991</v>
          </cell>
          <cell r="I27174">
            <v>13000</v>
          </cell>
        </row>
        <row r="27175">
          <cell r="A27175" t="str">
            <v>L31993</v>
          </cell>
          <cell r="I27175">
            <v>6000000</v>
          </cell>
        </row>
        <row r="27176">
          <cell r="A27176" t="str">
            <v>L31994</v>
          </cell>
          <cell r="I27176">
            <v>215000</v>
          </cell>
        </row>
        <row r="27177">
          <cell r="A27177" t="str">
            <v>L31995</v>
          </cell>
          <cell r="I27177">
            <v>200000</v>
          </cell>
        </row>
        <row r="27178">
          <cell r="A27178" t="str">
            <v>L31999</v>
          </cell>
          <cell r="I27178">
            <v>150000</v>
          </cell>
        </row>
        <row r="27179">
          <cell r="A27179" t="str">
            <v>L32001</v>
          </cell>
          <cell r="I27179">
            <v>30000</v>
          </cell>
        </row>
        <row r="27180">
          <cell r="A27180" t="str">
            <v>L32002</v>
          </cell>
          <cell r="I27180">
            <v>784000</v>
          </cell>
        </row>
        <row r="27181">
          <cell r="A27181" t="str">
            <v>L32003</v>
          </cell>
          <cell r="I27181">
            <v>410000</v>
          </cell>
        </row>
        <row r="27182">
          <cell r="A27182" t="str">
            <v>L32004</v>
          </cell>
          <cell r="I27182">
            <v>3202000</v>
          </cell>
        </row>
        <row r="27183">
          <cell r="A27183" t="str">
            <v>L32009</v>
          </cell>
          <cell r="I27183">
            <v>250000</v>
          </cell>
        </row>
        <row r="27184">
          <cell r="A27184" t="str">
            <v>L32010</v>
          </cell>
          <cell r="I27184">
            <v>200000</v>
          </cell>
        </row>
        <row r="27185">
          <cell r="A27185" t="str">
            <v>L32012</v>
          </cell>
          <cell r="I27185">
            <v>50000</v>
          </cell>
        </row>
        <row r="27186">
          <cell r="A27186" t="str">
            <v>L32017</v>
          </cell>
          <cell r="I27186">
            <v>150000</v>
          </cell>
        </row>
        <row r="27187">
          <cell r="A27187" t="str">
            <v>L32020</v>
          </cell>
          <cell r="I27187">
            <v>2240000</v>
          </cell>
        </row>
        <row r="27188">
          <cell r="A27188" t="str">
            <v>L32022</v>
          </cell>
          <cell r="I27188">
            <v>45000</v>
          </cell>
        </row>
        <row r="27189">
          <cell r="A27189" t="str">
            <v>L32024</v>
          </cell>
          <cell r="I27189">
            <v>1352000</v>
          </cell>
        </row>
        <row r="27190">
          <cell r="A27190" t="str">
            <v>L32025</v>
          </cell>
          <cell r="I27190">
            <v>20000</v>
          </cell>
        </row>
        <row r="27191">
          <cell r="A27191" t="str">
            <v>L32026</v>
          </cell>
          <cell r="I27191">
            <v>231000</v>
          </cell>
        </row>
        <row r="27192">
          <cell r="A27192" t="str">
            <v>L32027</v>
          </cell>
          <cell r="I27192">
            <v>300000</v>
          </cell>
        </row>
        <row r="27193">
          <cell r="A27193" t="str">
            <v>L32028</v>
          </cell>
          <cell r="I27193">
            <v>161067</v>
          </cell>
        </row>
        <row r="27194">
          <cell r="A27194" t="str">
            <v>L32029</v>
          </cell>
          <cell r="I27194">
            <v>150000</v>
          </cell>
        </row>
        <row r="27195">
          <cell r="A27195" t="str">
            <v>L32030</v>
          </cell>
          <cell r="I27195">
            <v>100000</v>
          </cell>
        </row>
        <row r="27196">
          <cell r="A27196" t="str">
            <v>L32031</v>
          </cell>
          <cell r="I27196">
            <v>236759</v>
          </cell>
        </row>
        <row r="27197">
          <cell r="A27197" t="str">
            <v>L32032</v>
          </cell>
          <cell r="I27197">
            <v>300000</v>
          </cell>
        </row>
        <row r="27198">
          <cell r="A27198" t="str">
            <v>L32033</v>
          </cell>
          <cell r="I27198">
            <v>500000</v>
          </cell>
        </row>
        <row r="27199">
          <cell r="A27199" t="str">
            <v>L32036</v>
          </cell>
          <cell r="I27199">
            <v>500000</v>
          </cell>
        </row>
        <row r="27200">
          <cell r="A27200" t="str">
            <v>L32037</v>
          </cell>
          <cell r="I27200">
            <v>232000</v>
          </cell>
        </row>
        <row r="27201">
          <cell r="A27201" t="str">
            <v>L32038</v>
          </cell>
          <cell r="I27201">
            <v>250000</v>
          </cell>
        </row>
        <row r="27202">
          <cell r="A27202" t="str">
            <v>L32039</v>
          </cell>
          <cell r="I27202">
            <v>50000</v>
          </cell>
        </row>
        <row r="27203">
          <cell r="A27203" t="str">
            <v>L32040</v>
          </cell>
          <cell r="I27203">
            <v>20000</v>
          </cell>
        </row>
        <row r="27204">
          <cell r="A27204" t="str">
            <v>L32042</v>
          </cell>
          <cell r="I27204">
            <v>3600000</v>
          </cell>
        </row>
        <row r="27205">
          <cell r="A27205" t="str">
            <v>L32043</v>
          </cell>
          <cell r="I27205">
            <v>225000</v>
          </cell>
        </row>
        <row r="27206">
          <cell r="A27206" t="str">
            <v>L32050</v>
          </cell>
          <cell r="I27206">
            <v>537000</v>
          </cell>
        </row>
        <row r="27207">
          <cell r="A27207" t="str">
            <v>L32052</v>
          </cell>
          <cell r="I27207">
            <v>60000</v>
          </cell>
        </row>
        <row r="27208">
          <cell r="A27208" t="str">
            <v>L32053</v>
          </cell>
          <cell r="I27208">
            <v>200000</v>
          </cell>
        </row>
        <row r="27209">
          <cell r="A27209" t="str">
            <v>L32055</v>
          </cell>
          <cell r="I27209">
            <v>1000000</v>
          </cell>
        </row>
        <row r="27210">
          <cell r="A27210" t="str">
            <v>L32057</v>
          </cell>
          <cell r="I27210">
            <v>500000</v>
          </cell>
        </row>
        <row r="27211">
          <cell r="A27211" t="str">
            <v>L32058</v>
          </cell>
          <cell r="I27211">
            <v>200000</v>
          </cell>
        </row>
        <row r="27212">
          <cell r="A27212" t="str">
            <v>L32060</v>
          </cell>
          <cell r="I27212">
            <v>300000</v>
          </cell>
        </row>
        <row r="27213">
          <cell r="A27213" t="str">
            <v>L32061</v>
          </cell>
          <cell r="I27213">
            <v>35000</v>
          </cell>
        </row>
        <row r="27214">
          <cell r="A27214" t="str">
            <v>L32064</v>
          </cell>
          <cell r="I27214">
            <v>1500000</v>
          </cell>
        </row>
        <row r="27215">
          <cell r="A27215" t="str">
            <v>L32067</v>
          </cell>
          <cell r="I27215">
            <v>20000</v>
          </cell>
        </row>
        <row r="27216">
          <cell r="A27216" t="str">
            <v>L32068</v>
          </cell>
          <cell r="I27216">
            <v>1374000</v>
          </cell>
        </row>
        <row r="27217">
          <cell r="A27217" t="str">
            <v>L32069</v>
          </cell>
          <cell r="I27217">
            <v>67946</v>
          </cell>
        </row>
        <row r="27218">
          <cell r="A27218" t="str">
            <v>L32070</v>
          </cell>
          <cell r="I27218">
            <v>50000</v>
          </cell>
        </row>
        <row r="27219">
          <cell r="A27219" t="str">
            <v>L32071</v>
          </cell>
          <cell r="I27219">
            <v>255000</v>
          </cell>
        </row>
        <row r="27220">
          <cell r="A27220" t="str">
            <v>L32072</v>
          </cell>
          <cell r="I27220">
            <v>500000</v>
          </cell>
        </row>
        <row r="27221">
          <cell r="A27221" t="str">
            <v>L32073</v>
          </cell>
          <cell r="I27221">
            <v>40000</v>
          </cell>
        </row>
        <row r="27222">
          <cell r="A27222" t="str">
            <v>L32079</v>
          </cell>
          <cell r="I27222">
            <v>194884</v>
          </cell>
        </row>
        <row r="27223">
          <cell r="A27223" t="str">
            <v>L32082</v>
          </cell>
          <cell r="I27223">
            <v>70000</v>
          </cell>
        </row>
        <row r="27224">
          <cell r="A27224" t="str">
            <v>L32083</v>
          </cell>
          <cell r="I27224">
            <v>30000</v>
          </cell>
        </row>
        <row r="27225">
          <cell r="A27225" t="str">
            <v>L32084</v>
          </cell>
          <cell r="I27225">
            <v>100000</v>
          </cell>
        </row>
        <row r="27226">
          <cell r="A27226" t="str">
            <v>L32085</v>
          </cell>
          <cell r="I27226">
            <v>50000</v>
          </cell>
        </row>
        <row r="27227">
          <cell r="A27227" t="str">
            <v>L32086</v>
          </cell>
          <cell r="I27227">
            <v>60000</v>
          </cell>
        </row>
        <row r="27228">
          <cell r="A27228" t="str">
            <v>L32090</v>
          </cell>
          <cell r="I27228">
            <v>800000</v>
          </cell>
        </row>
        <row r="27229">
          <cell r="A27229" t="str">
            <v>L32093</v>
          </cell>
          <cell r="I27229">
            <v>60000</v>
          </cell>
        </row>
        <row r="27230">
          <cell r="A27230" t="str">
            <v>L32096</v>
          </cell>
          <cell r="I27230">
            <v>10001</v>
          </cell>
        </row>
        <row r="27231">
          <cell r="A27231" t="str">
            <v>L32097</v>
          </cell>
          <cell r="I27231">
            <v>70000</v>
          </cell>
        </row>
        <row r="27232">
          <cell r="A27232" t="str">
            <v>L32098</v>
          </cell>
          <cell r="I27232">
            <v>901908</v>
          </cell>
        </row>
        <row r="27233">
          <cell r="A27233" t="str">
            <v>L32100</v>
          </cell>
          <cell r="I27233">
            <v>50000</v>
          </cell>
        </row>
        <row r="27234">
          <cell r="A27234" t="str">
            <v>L32103</v>
          </cell>
          <cell r="I27234">
            <v>470500</v>
          </cell>
        </row>
        <row r="27235">
          <cell r="A27235" t="str">
            <v>L32104</v>
          </cell>
          <cell r="I27235">
            <v>40000</v>
          </cell>
        </row>
        <row r="27236">
          <cell r="A27236" t="str">
            <v>L32105</v>
          </cell>
          <cell r="I27236">
            <v>100000</v>
          </cell>
        </row>
        <row r="27237">
          <cell r="A27237" t="str">
            <v>L32106</v>
          </cell>
          <cell r="I27237">
            <v>11213813</v>
          </cell>
        </row>
        <row r="27238">
          <cell r="A27238" t="str">
            <v>L32108</v>
          </cell>
          <cell r="I27238">
            <v>500000</v>
          </cell>
        </row>
        <row r="27239">
          <cell r="A27239" t="str">
            <v>L32110</v>
          </cell>
          <cell r="I27239">
            <v>90000</v>
          </cell>
        </row>
        <row r="27240">
          <cell r="A27240" t="str">
            <v>L32111</v>
          </cell>
          <cell r="I27240">
            <v>1800000</v>
          </cell>
        </row>
        <row r="27241">
          <cell r="A27241" t="str">
            <v>L32113</v>
          </cell>
          <cell r="I27241">
            <v>50000</v>
          </cell>
        </row>
        <row r="27242">
          <cell r="A27242" t="str">
            <v>L32114</v>
          </cell>
          <cell r="I27242">
            <v>60000</v>
          </cell>
        </row>
        <row r="27243">
          <cell r="A27243" t="str">
            <v>L32115</v>
          </cell>
          <cell r="I27243">
            <v>2500000</v>
          </cell>
        </row>
        <row r="27244">
          <cell r="A27244" t="str">
            <v>L32116</v>
          </cell>
          <cell r="I27244">
            <v>300000</v>
          </cell>
        </row>
        <row r="27245">
          <cell r="A27245" t="str">
            <v>L32117</v>
          </cell>
          <cell r="I27245">
            <v>400000</v>
          </cell>
        </row>
        <row r="27246">
          <cell r="A27246" t="str">
            <v>L32119</v>
          </cell>
          <cell r="I27246">
            <v>150000</v>
          </cell>
        </row>
        <row r="27247">
          <cell r="A27247" t="str">
            <v>L32122</v>
          </cell>
          <cell r="I27247">
            <v>25000000</v>
          </cell>
        </row>
        <row r="27248">
          <cell r="A27248" t="str">
            <v>L32124</v>
          </cell>
          <cell r="I27248">
            <v>60000</v>
          </cell>
        </row>
        <row r="27249">
          <cell r="A27249" t="str">
            <v>L32125</v>
          </cell>
          <cell r="I27249">
            <v>500000</v>
          </cell>
        </row>
        <row r="27250">
          <cell r="A27250" t="str">
            <v>L32126</v>
          </cell>
          <cell r="I27250">
            <v>519710</v>
          </cell>
        </row>
        <row r="27251">
          <cell r="A27251" t="str">
            <v>L32127</v>
          </cell>
          <cell r="I27251">
            <v>161067</v>
          </cell>
        </row>
        <row r="27252">
          <cell r="A27252" t="str">
            <v>L32129</v>
          </cell>
          <cell r="I27252">
            <v>92116</v>
          </cell>
        </row>
        <row r="27253">
          <cell r="A27253" t="str">
            <v>L32131</v>
          </cell>
          <cell r="I27253">
            <v>6126000</v>
          </cell>
        </row>
        <row r="27254">
          <cell r="A27254" t="str">
            <v>L32133</v>
          </cell>
          <cell r="I27254">
            <v>740000</v>
          </cell>
        </row>
        <row r="27255">
          <cell r="A27255" t="str">
            <v>L32137</v>
          </cell>
          <cell r="I27255">
            <v>60000</v>
          </cell>
        </row>
        <row r="27256">
          <cell r="A27256" t="str">
            <v>L32138</v>
          </cell>
          <cell r="I27256">
            <v>300000</v>
          </cell>
        </row>
        <row r="27257">
          <cell r="A27257" t="str">
            <v>L32139</v>
          </cell>
          <cell r="I27257">
            <v>80000</v>
          </cell>
        </row>
        <row r="27258">
          <cell r="A27258" t="str">
            <v>L32140</v>
          </cell>
          <cell r="I27258">
            <v>300000</v>
          </cell>
        </row>
        <row r="27259">
          <cell r="A27259" t="str">
            <v>L32141</v>
          </cell>
          <cell r="I27259">
            <v>300000</v>
          </cell>
        </row>
        <row r="27260">
          <cell r="A27260" t="str">
            <v>L32142</v>
          </cell>
          <cell r="I27260">
            <v>100000</v>
          </cell>
        </row>
        <row r="27261">
          <cell r="A27261" t="str">
            <v>L32143</v>
          </cell>
          <cell r="I27261">
            <v>106000</v>
          </cell>
        </row>
        <row r="27262">
          <cell r="A27262" t="str">
            <v>L32145</v>
          </cell>
          <cell r="I27262">
            <v>600000</v>
          </cell>
        </row>
        <row r="27263">
          <cell r="A27263" t="str">
            <v>L32146</v>
          </cell>
          <cell r="I27263">
            <v>340000</v>
          </cell>
        </row>
        <row r="27264">
          <cell r="A27264" t="str">
            <v>L32147</v>
          </cell>
          <cell r="I27264">
            <v>216000</v>
          </cell>
        </row>
        <row r="27265">
          <cell r="A27265" t="str">
            <v>L32148</v>
          </cell>
          <cell r="I27265">
            <v>300000</v>
          </cell>
        </row>
        <row r="27266">
          <cell r="A27266" t="str">
            <v>L32149</v>
          </cell>
          <cell r="I27266">
            <v>200000</v>
          </cell>
        </row>
        <row r="27267">
          <cell r="A27267" t="str">
            <v>L32150</v>
          </cell>
          <cell r="I27267">
            <v>400000</v>
          </cell>
        </row>
        <row r="27268">
          <cell r="A27268" t="str">
            <v>L32151</v>
          </cell>
          <cell r="I27268">
            <v>600000</v>
          </cell>
        </row>
        <row r="27269">
          <cell r="A27269" t="str">
            <v>L32154</v>
          </cell>
          <cell r="I27269">
            <v>66500</v>
          </cell>
        </row>
        <row r="27270">
          <cell r="A27270" t="str">
            <v>L32155</v>
          </cell>
          <cell r="I27270">
            <v>500000</v>
          </cell>
        </row>
        <row r="27271">
          <cell r="A27271" t="str">
            <v>L32157</v>
          </cell>
          <cell r="I27271">
            <v>30000</v>
          </cell>
        </row>
        <row r="27272">
          <cell r="A27272" t="str">
            <v>L32159</v>
          </cell>
          <cell r="I27272">
            <v>850000</v>
          </cell>
        </row>
        <row r="27273">
          <cell r="A27273" t="str">
            <v>L32160</v>
          </cell>
          <cell r="I27273">
            <v>377744</v>
          </cell>
        </row>
        <row r="27274">
          <cell r="A27274" t="str">
            <v>L32161</v>
          </cell>
          <cell r="I27274">
            <v>2700000</v>
          </cell>
        </row>
        <row r="27275">
          <cell r="A27275" t="str">
            <v>L32162</v>
          </cell>
          <cell r="I27275">
            <v>1600000</v>
          </cell>
        </row>
        <row r="27276">
          <cell r="A27276" t="str">
            <v>L32165</v>
          </cell>
          <cell r="I27276">
            <v>45000</v>
          </cell>
        </row>
        <row r="27277">
          <cell r="A27277" t="str">
            <v>L32167</v>
          </cell>
          <cell r="I27277">
            <v>50000</v>
          </cell>
        </row>
        <row r="27278">
          <cell r="A27278" t="str">
            <v>L32169</v>
          </cell>
          <cell r="I27278">
            <v>100000</v>
          </cell>
        </row>
        <row r="27279">
          <cell r="A27279" t="str">
            <v>L32170</v>
          </cell>
          <cell r="I27279">
            <v>20000</v>
          </cell>
        </row>
        <row r="27280">
          <cell r="A27280" t="str">
            <v>L32171</v>
          </cell>
          <cell r="I27280">
            <v>5000000</v>
          </cell>
        </row>
        <row r="27281">
          <cell r="A27281" t="str">
            <v>L32172</v>
          </cell>
          <cell r="I27281">
            <v>70950</v>
          </cell>
        </row>
        <row r="27282">
          <cell r="A27282" t="str">
            <v>L32174</v>
          </cell>
          <cell r="I27282">
            <v>2000000</v>
          </cell>
        </row>
        <row r="27283">
          <cell r="A27283" t="str">
            <v>L32176</v>
          </cell>
          <cell r="I27283">
            <v>100000</v>
          </cell>
        </row>
        <row r="27284">
          <cell r="A27284" t="str">
            <v>L32177</v>
          </cell>
          <cell r="I27284">
            <v>2000000</v>
          </cell>
        </row>
        <row r="27285">
          <cell r="A27285" t="str">
            <v>L32178</v>
          </cell>
          <cell r="I27285">
            <v>50000</v>
          </cell>
        </row>
        <row r="27286">
          <cell r="A27286" t="str">
            <v>L32180</v>
          </cell>
          <cell r="I27286">
            <v>210000</v>
          </cell>
        </row>
        <row r="27287">
          <cell r="A27287" t="str">
            <v>L32182</v>
          </cell>
          <cell r="I27287">
            <v>300000</v>
          </cell>
        </row>
        <row r="27288">
          <cell r="A27288" t="str">
            <v>L32183</v>
          </cell>
          <cell r="I27288">
            <v>7840197</v>
          </cell>
        </row>
        <row r="27289">
          <cell r="A27289" t="str">
            <v>L32185</v>
          </cell>
          <cell r="I27289">
            <v>350000</v>
          </cell>
        </row>
        <row r="27290">
          <cell r="A27290" t="str">
            <v>L32193</v>
          </cell>
          <cell r="I27290">
            <v>100000</v>
          </cell>
        </row>
        <row r="27291">
          <cell r="A27291" t="str">
            <v>L32194</v>
          </cell>
          <cell r="I27291">
            <v>3178365</v>
          </cell>
        </row>
        <row r="27292">
          <cell r="A27292" t="str">
            <v>L32198</v>
          </cell>
          <cell r="I27292">
            <v>150000</v>
          </cell>
        </row>
        <row r="27293">
          <cell r="A27293" t="str">
            <v>L32199</v>
          </cell>
          <cell r="I27293">
            <v>340000</v>
          </cell>
        </row>
        <row r="27294">
          <cell r="A27294" t="str">
            <v>L32200</v>
          </cell>
          <cell r="I27294">
            <v>100000</v>
          </cell>
        </row>
        <row r="27295">
          <cell r="A27295" t="str">
            <v>L32201</v>
          </cell>
          <cell r="I27295">
            <v>200000</v>
          </cell>
        </row>
        <row r="27296">
          <cell r="A27296" t="str">
            <v>L32203</v>
          </cell>
          <cell r="I27296">
            <v>100000</v>
          </cell>
        </row>
        <row r="27297">
          <cell r="A27297" t="str">
            <v>L32205</v>
          </cell>
          <cell r="I27297">
            <v>120000</v>
          </cell>
        </row>
        <row r="27298">
          <cell r="A27298" t="str">
            <v>L32207</v>
          </cell>
          <cell r="I27298">
            <v>100000</v>
          </cell>
        </row>
        <row r="27299">
          <cell r="A27299" t="str">
            <v>L32208</v>
          </cell>
          <cell r="I27299">
            <v>1800000</v>
          </cell>
        </row>
        <row r="27300">
          <cell r="A27300" t="str">
            <v>L32209</v>
          </cell>
          <cell r="I27300">
            <v>50000</v>
          </cell>
        </row>
        <row r="27301">
          <cell r="A27301" t="str">
            <v>L32210</v>
          </cell>
          <cell r="I27301">
            <v>250000</v>
          </cell>
        </row>
        <row r="27302">
          <cell r="A27302" t="str">
            <v>L32212</v>
          </cell>
          <cell r="I27302">
            <v>55000</v>
          </cell>
        </row>
        <row r="27303">
          <cell r="A27303" t="str">
            <v>L32213</v>
          </cell>
          <cell r="I27303">
            <v>100000</v>
          </cell>
        </row>
        <row r="27304">
          <cell r="A27304" t="str">
            <v>L32214</v>
          </cell>
          <cell r="I27304">
            <v>600000</v>
          </cell>
        </row>
        <row r="27305">
          <cell r="A27305" t="str">
            <v>L32218</v>
          </cell>
          <cell r="I27305">
            <v>200000</v>
          </cell>
        </row>
        <row r="27306">
          <cell r="A27306" t="str">
            <v>L32220</v>
          </cell>
          <cell r="I27306">
            <v>178938</v>
          </cell>
        </row>
        <row r="27307">
          <cell r="A27307" t="str">
            <v>L32222</v>
          </cell>
          <cell r="I27307">
            <v>95000</v>
          </cell>
        </row>
        <row r="27308">
          <cell r="A27308" t="str">
            <v>L32223</v>
          </cell>
          <cell r="I27308">
            <v>345000</v>
          </cell>
        </row>
        <row r="27309">
          <cell r="A27309" t="str">
            <v>L32232</v>
          </cell>
          <cell r="I27309">
            <v>133700</v>
          </cell>
        </row>
        <row r="27310">
          <cell r="A27310" t="str">
            <v>L32236</v>
          </cell>
          <cell r="I27310">
            <v>4267734</v>
          </cell>
        </row>
        <row r="27311">
          <cell r="A27311" t="str">
            <v>L32237</v>
          </cell>
          <cell r="I27311">
            <v>17709</v>
          </cell>
        </row>
        <row r="27312">
          <cell r="A27312" t="str">
            <v>L32240</v>
          </cell>
          <cell r="I27312">
            <v>100000</v>
          </cell>
        </row>
        <row r="27313">
          <cell r="A27313" t="str">
            <v>L32242</v>
          </cell>
          <cell r="I27313">
            <v>40000</v>
          </cell>
        </row>
        <row r="27314">
          <cell r="A27314" t="str">
            <v>L32247</v>
          </cell>
          <cell r="I27314">
            <v>200000</v>
          </cell>
        </row>
        <row r="27315">
          <cell r="A27315" t="str">
            <v>L32249</v>
          </cell>
          <cell r="I27315">
            <v>800000</v>
          </cell>
        </row>
        <row r="27316">
          <cell r="A27316" t="str">
            <v>L32250</v>
          </cell>
          <cell r="I27316">
            <v>200000</v>
          </cell>
        </row>
        <row r="27317">
          <cell r="A27317" t="str">
            <v>L32251</v>
          </cell>
          <cell r="I27317">
            <v>58151</v>
          </cell>
        </row>
        <row r="27318">
          <cell r="A27318" t="str">
            <v>L32254</v>
          </cell>
          <cell r="I27318">
            <v>200000</v>
          </cell>
        </row>
        <row r="27319">
          <cell r="A27319" t="str">
            <v>L32256</v>
          </cell>
          <cell r="I27319">
            <v>332000</v>
          </cell>
        </row>
        <row r="27320">
          <cell r="A27320" t="str">
            <v>L32259</v>
          </cell>
          <cell r="I27320">
            <v>657807</v>
          </cell>
        </row>
        <row r="27321">
          <cell r="A27321" t="str">
            <v>L32264</v>
          </cell>
          <cell r="I27321">
            <v>1650000</v>
          </cell>
        </row>
        <row r="27322">
          <cell r="A27322" t="str">
            <v>L32268</v>
          </cell>
          <cell r="I27322">
            <v>500000</v>
          </cell>
        </row>
        <row r="27323">
          <cell r="A27323" t="str">
            <v>L32269</v>
          </cell>
          <cell r="I27323">
            <v>650000</v>
          </cell>
        </row>
        <row r="27324">
          <cell r="A27324" t="str">
            <v>L32274</v>
          </cell>
          <cell r="I27324">
            <v>450000</v>
          </cell>
        </row>
        <row r="27325">
          <cell r="A27325" t="str">
            <v>L32277</v>
          </cell>
          <cell r="I27325">
            <v>43459</v>
          </cell>
        </row>
        <row r="27326">
          <cell r="A27326" t="str">
            <v>L32280</v>
          </cell>
          <cell r="I27326">
            <v>35000</v>
          </cell>
        </row>
        <row r="27327">
          <cell r="A27327" t="str">
            <v>L32284</v>
          </cell>
          <cell r="I27327">
            <v>100000</v>
          </cell>
        </row>
        <row r="27328">
          <cell r="A27328" t="str">
            <v>L32285</v>
          </cell>
          <cell r="I27328">
            <v>64865</v>
          </cell>
        </row>
        <row r="27329">
          <cell r="A27329" t="str">
            <v>L32286</v>
          </cell>
          <cell r="I27329">
            <v>100000</v>
          </cell>
        </row>
        <row r="27330">
          <cell r="A27330" t="str">
            <v>L32290</v>
          </cell>
          <cell r="I27330">
            <v>20000</v>
          </cell>
        </row>
        <row r="27331">
          <cell r="A27331" t="str">
            <v>L32293</v>
          </cell>
          <cell r="I27331">
            <v>760000</v>
          </cell>
        </row>
        <row r="27332">
          <cell r="A27332" t="str">
            <v>L32294</v>
          </cell>
          <cell r="I27332">
            <v>40000</v>
          </cell>
        </row>
        <row r="27333">
          <cell r="A27333" t="str">
            <v>L32304</v>
          </cell>
          <cell r="I27333">
            <v>50000</v>
          </cell>
        </row>
        <row r="27334">
          <cell r="A27334" t="str">
            <v>L32308</v>
          </cell>
          <cell r="I27334">
            <v>613454</v>
          </cell>
        </row>
        <row r="27335">
          <cell r="A27335" t="str">
            <v>L32313</v>
          </cell>
          <cell r="I27335">
            <v>95200</v>
          </cell>
        </row>
        <row r="27336">
          <cell r="A27336" t="str">
            <v>L32315</v>
          </cell>
          <cell r="I27336">
            <v>700000</v>
          </cell>
        </row>
        <row r="27337">
          <cell r="A27337" t="str">
            <v>L32320</v>
          </cell>
          <cell r="I27337">
            <v>100000</v>
          </cell>
        </row>
        <row r="27338">
          <cell r="A27338" t="str">
            <v>L32325</v>
          </cell>
          <cell r="I27338">
            <v>100000</v>
          </cell>
        </row>
        <row r="27339">
          <cell r="A27339" t="str">
            <v>L32327</v>
          </cell>
          <cell r="I27339">
            <v>308818</v>
          </cell>
        </row>
        <row r="27340">
          <cell r="A27340" t="str">
            <v>L32344</v>
          </cell>
          <cell r="I27340">
            <v>204000</v>
          </cell>
        </row>
        <row r="27341">
          <cell r="A27341" t="str">
            <v>L32345</v>
          </cell>
          <cell r="I27341">
            <v>150000</v>
          </cell>
        </row>
        <row r="27342">
          <cell r="A27342" t="str">
            <v>L32347</v>
          </cell>
          <cell r="I27342">
            <v>600000</v>
          </cell>
        </row>
        <row r="27343">
          <cell r="A27343" t="str">
            <v>L32350</v>
          </cell>
          <cell r="I27343">
            <v>20000</v>
          </cell>
        </row>
        <row r="27344">
          <cell r="A27344" t="str">
            <v>L32352</v>
          </cell>
          <cell r="I27344">
            <v>25975</v>
          </cell>
        </row>
        <row r="27345">
          <cell r="A27345" t="str">
            <v>L32353</v>
          </cell>
          <cell r="I27345">
            <v>200000</v>
          </cell>
        </row>
        <row r="27346">
          <cell r="A27346" t="str">
            <v>L32360</v>
          </cell>
          <cell r="I27346">
            <v>120000</v>
          </cell>
        </row>
        <row r="27347">
          <cell r="A27347" t="str">
            <v>L32362</v>
          </cell>
          <cell r="I27347">
            <v>300000</v>
          </cell>
        </row>
        <row r="27348">
          <cell r="A27348" t="str">
            <v>L32364</v>
          </cell>
          <cell r="I27348">
            <v>45000</v>
          </cell>
        </row>
        <row r="27349">
          <cell r="A27349" t="str">
            <v>L32368</v>
          </cell>
          <cell r="I27349">
            <v>341000</v>
          </cell>
        </row>
        <row r="27350">
          <cell r="A27350" t="str">
            <v>L32370</v>
          </cell>
          <cell r="I27350">
            <v>93420</v>
          </cell>
        </row>
        <row r="27351">
          <cell r="A27351" t="str">
            <v>L32372</v>
          </cell>
          <cell r="I27351">
            <v>50000</v>
          </cell>
        </row>
        <row r="27352">
          <cell r="A27352" t="str">
            <v>L32375</v>
          </cell>
          <cell r="I27352">
            <v>100000</v>
          </cell>
        </row>
        <row r="27353">
          <cell r="A27353" t="str">
            <v>L32376</v>
          </cell>
          <cell r="I27353">
            <v>1500000</v>
          </cell>
        </row>
        <row r="27354">
          <cell r="A27354" t="str">
            <v>L32380</v>
          </cell>
          <cell r="I27354">
            <v>54941</v>
          </cell>
        </row>
        <row r="27355">
          <cell r="A27355" t="str">
            <v>L32390</v>
          </cell>
          <cell r="I27355">
            <v>50000</v>
          </cell>
        </row>
        <row r="27356">
          <cell r="A27356" t="str">
            <v>L32391</v>
          </cell>
          <cell r="I27356">
            <v>80000</v>
          </cell>
        </row>
        <row r="27357">
          <cell r="A27357" t="str">
            <v>L32400</v>
          </cell>
          <cell r="I27357">
            <v>60487</v>
          </cell>
        </row>
        <row r="27358">
          <cell r="A27358" t="str">
            <v>L32402</v>
          </cell>
          <cell r="I27358">
            <v>2475000</v>
          </cell>
        </row>
        <row r="27359">
          <cell r="A27359" t="str">
            <v>L32409</v>
          </cell>
          <cell r="I27359">
            <v>130605.4</v>
          </cell>
        </row>
        <row r="27360">
          <cell r="A27360" t="str">
            <v>L32412</v>
          </cell>
          <cell r="I27360">
            <v>50000</v>
          </cell>
        </row>
        <row r="27361">
          <cell r="A27361" t="str">
            <v>L32413</v>
          </cell>
          <cell r="I27361">
            <v>30000</v>
          </cell>
        </row>
        <row r="27362">
          <cell r="A27362" t="str">
            <v>L32416</v>
          </cell>
          <cell r="I27362">
            <v>100000</v>
          </cell>
        </row>
        <row r="27363">
          <cell r="A27363" t="str">
            <v>L32417</v>
          </cell>
          <cell r="I27363">
            <v>400000</v>
          </cell>
        </row>
        <row r="27364">
          <cell r="A27364" t="str">
            <v>L32419</v>
          </cell>
          <cell r="I27364">
            <v>85000</v>
          </cell>
        </row>
        <row r="27365">
          <cell r="A27365" t="str">
            <v>L32421</v>
          </cell>
          <cell r="I27365">
            <v>30000</v>
          </cell>
        </row>
        <row r="27366">
          <cell r="A27366" t="str">
            <v>L32423</v>
          </cell>
          <cell r="I27366">
            <v>364630</v>
          </cell>
        </row>
        <row r="27367">
          <cell r="A27367" t="str">
            <v>L32425</v>
          </cell>
          <cell r="I27367">
            <v>200000</v>
          </cell>
        </row>
        <row r="27368">
          <cell r="A27368" t="str">
            <v>L32427</v>
          </cell>
          <cell r="I27368">
            <v>547000</v>
          </cell>
        </row>
        <row r="27369">
          <cell r="A27369" t="str">
            <v>L32433</v>
          </cell>
          <cell r="I27369">
            <v>465493</v>
          </cell>
        </row>
        <row r="27370">
          <cell r="A27370" t="str">
            <v>L32434</v>
          </cell>
          <cell r="I27370">
            <v>665306</v>
          </cell>
        </row>
        <row r="27371">
          <cell r="A27371" t="str">
            <v>L32437</v>
          </cell>
          <cell r="I27371">
            <v>500000</v>
          </cell>
        </row>
        <row r="27372">
          <cell r="A27372" t="str">
            <v>L32438</v>
          </cell>
          <cell r="I27372">
            <v>1507000</v>
          </cell>
        </row>
        <row r="27373">
          <cell r="A27373" t="str">
            <v>L32441</v>
          </cell>
          <cell r="I27373">
            <v>33404</v>
          </cell>
        </row>
        <row r="27374">
          <cell r="A27374" t="str">
            <v>L32445</v>
          </cell>
          <cell r="I27374">
            <v>765000</v>
          </cell>
        </row>
        <row r="27375">
          <cell r="A27375" t="str">
            <v>L32446</v>
          </cell>
          <cell r="I27375">
            <v>20000</v>
          </cell>
        </row>
        <row r="27376">
          <cell r="A27376" t="str">
            <v>L32447</v>
          </cell>
          <cell r="I27376">
            <v>50000</v>
          </cell>
        </row>
        <row r="27377">
          <cell r="A27377" t="str">
            <v>L32450</v>
          </cell>
          <cell r="I27377">
            <v>23000</v>
          </cell>
        </row>
        <row r="27378">
          <cell r="A27378" t="str">
            <v>L32451</v>
          </cell>
          <cell r="I27378">
            <v>40000</v>
          </cell>
        </row>
        <row r="27379">
          <cell r="A27379" t="str">
            <v>L32454</v>
          </cell>
          <cell r="I27379">
            <v>330000</v>
          </cell>
        </row>
        <row r="27380">
          <cell r="A27380" t="str">
            <v>L32456</v>
          </cell>
          <cell r="I27380">
            <v>880000</v>
          </cell>
        </row>
        <row r="27381">
          <cell r="A27381" t="str">
            <v>L32458</v>
          </cell>
          <cell r="I27381">
            <v>260000</v>
          </cell>
        </row>
        <row r="27382">
          <cell r="A27382" t="str">
            <v>L32461</v>
          </cell>
          <cell r="I27382">
            <v>40000</v>
          </cell>
        </row>
        <row r="27383">
          <cell r="A27383" t="str">
            <v>L32462</v>
          </cell>
          <cell r="I27383">
            <v>100000</v>
          </cell>
        </row>
        <row r="27384">
          <cell r="A27384" t="str">
            <v>L32463</v>
          </cell>
          <cell r="I27384">
            <v>200000</v>
          </cell>
        </row>
        <row r="27385">
          <cell r="A27385" t="str">
            <v>L32466</v>
          </cell>
          <cell r="I27385">
            <v>162262</v>
          </cell>
        </row>
        <row r="27386">
          <cell r="A27386" t="str">
            <v>L32468</v>
          </cell>
          <cell r="I27386">
            <v>500000</v>
          </cell>
        </row>
        <row r="27387">
          <cell r="A27387" t="str">
            <v>L32469</v>
          </cell>
          <cell r="I27387">
            <v>60000</v>
          </cell>
        </row>
        <row r="27388">
          <cell r="A27388" t="str">
            <v>L32471</v>
          </cell>
          <cell r="I27388">
            <v>100000</v>
          </cell>
        </row>
        <row r="27389">
          <cell r="A27389" t="str">
            <v>L32472</v>
          </cell>
          <cell r="I27389">
            <v>100000</v>
          </cell>
        </row>
        <row r="27390">
          <cell r="A27390" t="str">
            <v>L32473</v>
          </cell>
          <cell r="I27390">
            <v>50000000</v>
          </cell>
        </row>
        <row r="27391">
          <cell r="A27391" t="str">
            <v>L32475</v>
          </cell>
          <cell r="I27391">
            <v>30000000</v>
          </cell>
        </row>
        <row r="27392">
          <cell r="A27392" t="str">
            <v>L32476</v>
          </cell>
          <cell r="I27392">
            <v>70000</v>
          </cell>
        </row>
        <row r="27393">
          <cell r="A27393" t="str">
            <v>L32479</v>
          </cell>
          <cell r="I27393">
            <v>25000</v>
          </cell>
        </row>
        <row r="27394">
          <cell r="A27394" t="str">
            <v>L32480</v>
          </cell>
          <cell r="I27394">
            <v>40000</v>
          </cell>
        </row>
        <row r="27395">
          <cell r="A27395" t="str">
            <v>L32485</v>
          </cell>
          <cell r="I27395">
            <v>67945</v>
          </cell>
        </row>
        <row r="27396">
          <cell r="A27396" t="str">
            <v>L32486</v>
          </cell>
          <cell r="I27396">
            <v>16777</v>
          </cell>
        </row>
        <row r="27397">
          <cell r="A27397" t="str">
            <v>L32489</v>
          </cell>
          <cell r="I27397">
            <v>1000000</v>
          </cell>
        </row>
        <row r="27398">
          <cell r="A27398" t="str">
            <v>L32491</v>
          </cell>
          <cell r="I27398">
            <v>300000</v>
          </cell>
        </row>
        <row r="27399">
          <cell r="A27399" t="str">
            <v>L32493</v>
          </cell>
          <cell r="I27399">
            <v>500000</v>
          </cell>
        </row>
        <row r="27400">
          <cell r="A27400" t="str">
            <v>L32496</v>
          </cell>
          <cell r="I27400">
            <v>50000</v>
          </cell>
        </row>
        <row r="27401">
          <cell r="A27401" t="str">
            <v>L32497</v>
          </cell>
          <cell r="I27401">
            <v>2000000</v>
          </cell>
        </row>
        <row r="27402">
          <cell r="A27402" t="str">
            <v>L32503</v>
          </cell>
          <cell r="I27402">
            <v>45000</v>
          </cell>
        </row>
        <row r="27403">
          <cell r="A27403" t="str">
            <v>L32506</v>
          </cell>
          <cell r="I27403">
            <v>25800000</v>
          </cell>
        </row>
        <row r="27404">
          <cell r="A27404" t="str">
            <v>L32508</v>
          </cell>
          <cell r="I27404">
            <v>315000</v>
          </cell>
        </row>
        <row r="27405">
          <cell r="A27405" t="str">
            <v>L32512</v>
          </cell>
          <cell r="I27405">
            <v>305000</v>
          </cell>
        </row>
        <row r="27406">
          <cell r="A27406" t="str">
            <v>L32514</v>
          </cell>
          <cell r="I27406">
            <v>350000</v>
          </cell>
        </row>
        <row r="27407">
          <cell r="A27407" t="str">
            <v>L32515</v>
          </cell>
          <cell r="I27407">
            <v>823500</v>
          </cell>
        </row>
        <row r="27408">
          <cell r="A27408" t="str">
            <v>L32517</v>
          </cell>
          <cell r="I27408">
            <v>1315000</v>
          </cell>
        </row>
        <row r="27409">
          <cell r="A27409" t="str">
            <v>L32518</v>
          </cell>
          <cell r="I27409">
            <v>80000</v>
          </cell>
        </row>
        <row r="27410">
          <cell r="A27410" t="str">
            <v>L32519</v>
          </cell>
          <cell r="I27410">
            <v>60000</v>
          </cell>
        </row>
        <row r="27411">
          <cell r="A27411" t="str">
            <v>L32521</v>
          </cell>
          <cell r="I27411">
            <v>30000</v>
          </cell>
        </row>
        <row r="27412">
          <cell r="A27412" t="str">
            <v>L32522</v>
          </cell>
          <cell r="I27412">
            <v>35000</v>
          </cell>
        </row>
        <row r="27413">
          <cell r="A27413" t="str">
            <v>L32526</v>
          </cell>
          <cell r="I27413">
            <v>6000000</v>
          </cell>
        </row>
        <row r="27414">
          <cell r="A27414" t="str">
            <v>L32527</v>
          </cell>
          <cell r="I27414">
            <v>27060</v>
          </cell>
        </row>
        <row r="27415">
          <cell r="A27415" t="str">
            <v>L32529</v>
          </cell>
          <cell r="I27415">
            <v>1638390</v>
          </cell>
        </row>
        <row r="27416">
          <cell r="A27416" t="str">
            <v>L32530</v>
          </cell>
          <cell r="I27416">
            <v>350000</v>
          </cell>
        </row>
        <row r="27417">
          <cell r="A27417" t="str">
            <v>L32536</v>
          </cell>
          <cell r="I27417">
            <v>330000</v>
          </cell>
        </row>
        <row r="27418">
          <cell r="A27418" t="str">
            <v>L32545</v>
          </cell>
          <cell r="I27418">
            <v>60000</v>
          </cell>
        </row>
        <row r="27419">
          <cell r="A27419" t="str">
            <v>L32547</v>
          </cell>
          <cell r="I27419">
            <v>300000</v>
          </cell>
        </row>
        <row r="27420">
          <cell r="A27420" t="str">
            <v>L32549</v>
          </cell>
          <cell r="I27420">
            <v>7296212</v>
          </cell>
        </row>
        <row r="27421">
          <cell r="A27421" t="str">
            <v>L32552</v>
          </cell>
          <cell r="I27421">
            <v>30000</v>
          </cell>
        </row>
        <row r="27422">
          <cell r="A27422" t="str">
            <v>L32555</v>
          </cell>
          <cell r="I27422">
            <v>650000</v>
          </cell>
        </row>
        <row r="27423">
          <cell r="A27423" t="str">
            <v>L32556</v>
          </cell>
          <cell r="I27423">
            <v>200000</v>
          </cell>
        </row>
        <row r="27424">
          <cell r="A27424" t="str">
            <v>L32557</v>
          </cell>
          <cell r="I27424">
            <v>7370108</v>
          </cell>
        </row>
        <row r="27425">
          <cell r="A27425" t="str">
            <v>L32559</v>
          </cell>
          <cell r="I27425">
            <v>50000</v>
          </cell>
        </row>
        <row r="27426">
          <cell r="A27426" t="str">
            <v>L32561</v>
          </cell>
          <cell r="I27426">
            <v>896000</v>
          </cell>
        </row>
        <row r="27427">
          <cell r="A27427" t="str">
            <v>L32563</v>
          </cell>
          <cell r="I27427">
            <v>30000</v>
          </cell>
        </row>
        <row r="27428">
          <cell r="A27428" t="str">
            <v>L32568</v>
          </cell>
          <cell r="I27428">
            <v>100000</v>
          </cell>
        </row>
        <row r="27429">
          <cell r="A27429" t="str">
            <v>L32569</v>
          </cell>
          <cell r="I27429">
            <v>130000</v>
          </cell>
        </row>
        <row r="27430">
          <cell r="A27430" t="str">
            <v>L32572</v>
          </cell>
          <cell r="I27430">
            <v>110000</v>
          </cell>
        </row>
        <row r="27431">
          <cell r="A27431" t="str">
            <v>L32583</v>
          </cell>
          <cell r="I27431">
            <v>276500</v>
          </cell>
        </row>
        <row r="27432">
          <cell r="A27432" t="str">
            <v>L32585</v>
          </cell>
          <cell r="I27432">
            <v>20000</v>
          </cell>
        </row>
        <row r="27433">
          <cell r="A27433" t="str">
            <v>L32586</v>
          </cell>
          <cell r="I27433">
            <v>400000</v>
          </cell>
        </row>
        <row r="27434">
          <cell r="A27434" t="str">
            <v>L32590</v>
          </cell>
          <cell r="I27434">
            <v>50000</v>
          </cell>
        </row>
        <row r="27435">
          <cell r="A27435" t="str">
            <v>L32591</v>
          </cell>
          <cell r="I27435">
            <v>550000</v>
          </cell>
        </row>
        <row r="27436">
          <cell r="A27436" t="str">
            <v>L32592</v>
          </cell>
          <cell r="I27436">
            <v>45000</v>
          </cell>
        </row>
        <row r="27437">
          <cell r="A27437" t="str">
            <v>L32594</v>
          </cell>
          <cell r="I27437">
            <v>400000</v>
          </cell>
        </row>
        <row r="27438">
          <cell r="A27438" t="str">
            <v>L32595</v>
          </cell>
          <cell r="I27438">
            <v>330000</v>
          </cell>
        </row>
        <row r="27439">
          <cell r="A27439" t="str">
            <v>L32596</v>
          </cell>
          <cell r="I27439">
            <v>85000</v>
          </cell>
        </row>
        <row r="27440">
          <cell r="A27440" t="str">
            <v>L32597</v>
          </cell>
          <cell r="I27440">
            <v>15999766</v>
          </cell>
        </row>
        <row r="27441">
          <cell r="A27441" t="str">
            <v>L32598</v>
          </cell>
          <cell r="I27441">
            <v>11166284</v>
          </cell>
        </row>
        <row r="27442">
          <cell r="A27442" t="str">
            <v>L32599</v>
          </cell>
          <cell r="I27442">
            <v>100000</v>
          </cell>
        </row>
        <row r="27443">
          <cell r="A27443" t="str">
            <v>L32600</v>
          </cell>
          <cell r="I27443">
            <v>500000</v>
          </cell>
        </row>
        <row r="27444">
          <cell r="A27444" t="str">
            <v>L32602</v>
          </cell>
          <cell r="I27444">
            <v>50000</v>
          </cell>
        </row>
        <row r="27445">
          <cell r="A27445" t="str">
            <v>L32603</v>
          </cell>
          <cell r="I27445">
            <v>150000</v>
          </cell>
        </row>
        <row r="27446">
          <cell r="A27446" t="str">
            <v>L32608</v>
          </cell>
          <cell r="I27446">
            <v>3600000</v>
          </cell>
        </row>
        <row r="27447">
          <cell r="A27447" t="str">
            <v>L32610</v>
          </cell>
          <cell r="I27447">
            <v>150000</v>
          </cell>
        </row>
        <row r="27448">
          <cell r="A27448" t="str">
            <v>L32612</v>
          </cell>
          <cell r="I27448">
            <v>40000</v>
          </cell>
        </row>
        <row r="27449">
          <cell r="A27449" t="str">
            <v>L32613</v>
          </cell>
          <cell r="I27449">
            <v>150000</v>
          </cell>
        </row>
        <row r="27450">
          <cell r="A27450" t="str">
            <v>L32614</v>
          </cell>
          <cell r="I27450">
            <v>150000</v>
          </cell>
        </row>
        <row r="27451">
          <cell r="A27451" t="str">
            <v>L32622</v>
          </cell>
          <cell r="I27451">
            <v>160000</v>
          </cell>
        </row>
        <row r="27452">
          <cell r="A27452" t="str">
            <v>L32623</v>
          </cell>
          <cell r="I27452">
            <v>100000</v>
          </cell>
        </row>
        <row r="27453">
          <cell r="A27453" t="str">
            <v>L32626</v>
          </cell>
          <cell r="I27453">
            <v>901065</v>
          </cell>
        </row>
        <row r="27454">
          <cell r="A27454" t="str">
            <v>L32630</v>
          </cell>
          <cell r="I27454">
            <v>180000</v>
          </cell>
        </row>
        <row r="27455">
          <cell r="A27455" t="str">
            <v>L32632</v>
          </cell>
          <cell r="I27455">
            <v>21857220</v>
          </cell>
        </row>
        <row r="27456">
          <cell r="A27456" t="str">
            <v>L32634</v>
          </cell>
          <cell r="I27456">
            <v>340000</v>
          </cell>
        </row>
        <row r="27457">
          <cell r="A27457" t="str">
            <v>L32638</v>
          </cell>
          <cell r="I27457">
            <v>413253</v>
          </cell>
        </row>
        <row r="27458">
          <cell r="A27458" t="str">
            <v>L32643</v>
          </cell>
          <cell r="I27458">
            <v>70000</v>
          </cell>
        </row>
        <row r="27459">
          <cell r="A27459" t="str">
            <v>L32645</v>
          </cell>
          <cell r="I27459">
            <v>250000</v>
          </cell>
        </row>
        <row r="27460">
          <cell r="A27460" t="str">
            <v>L32647</v>
          </cell>
          <cell r="I27460">
            <v>2749187</v>
          </cell>
        </row>
        <row r="27461">
          <cell r="A27461" t="str">
            <v>L32650</v>
          </cell>
          <cell r="I27461">
            <v>55135</v>
          </cell>
        </row>
        <row r="27462">
          <cell r="A27462" t="str">
            <v>L32651</v>
          </cell>
          <cell r="I27462">
            <v>150000</v>
          </cell>
        </row>
        <row r="27463">
          <cell r="A27463" t="str">
            <v>L32652</v>
          </cell>
          <cell r="I27463">
            <v>2500000</v>
          </cell>
        </row>
        <row r="27464">
          <cell r="A27464" t="str">
            <v>L32655</v>
          </cell>
          <cell r="I27464">
            <v>220000</v>
          </cell>
        </row>
        <row r="27465">
          <cell r="A27465" t="str">
            <v>L32659</v>
          </cell>
          <cell r="I27465">
            <v>500000</v>
          </cell>
        </row>
        <row r="27466">
          <cell r="A27466" t="str">
            <v>L32660</v>
          </cell>
          <cell r="I27466">
            <v>20000</v>
          </cell>
        </row>
        <row r="27467">
          <cell r="A27467" t="str">
            <v>L32662</v>
          </cell>
          <cell r="I27467">
            <v>35000</v>
          </cell>
        </row>
        <row r="27468">
          <cell r="A27468" t="str">
            <v>L32663</v>
          </cell>
          <cell r="I27468">
            <v>60000</v>
          </cell>
        </row>
        <row r="27469">
          <cell r="A27469" t="str">
            <v>L32664</v>
          </cell>
          <cell r="I27469">
            <v>489162</v>
          </cell>
        </row>
        <row r="27470">
          <cell r="A27470" t="str">
            <v>L32666</v>
          </cell>
          <cell r="I27470">
            <v>3270845</v>
          </cell>
        </row>
        <row r="27471">
          <cell r="A27471" t="str">
            <v>L32667</v>
          </cell>
          <cell r="I27471">
            <v>100000</v>
          </cell>
        </row>
        <row r="27472">
          <cell r="A27472" t="str">
            <v>L32668</v>
          </cell>
          <cell r="I27472">
            <v>110000</v>
          </cell>
        </row>
        <row r="27473">
          <cell r="A27473" t="str">
            <v>L32671</v>
          </cell>
          <cell r="I27473">
            <v>50000</v>
          </cell>
        </row>
        <row r="27474">
          <cell r="A27474" t="str">
            <v>L32681</v>
          </cell>
          <cell r="I27474">
            <v>400000</v>
          </cell>
        </row>
        <row r="27475">
          <cell r="A27475" t="str">
            <v>L32682</v>
          </cell>
          <cell r="I27475">
            <v>1500000</v>
          </cell>
        </row>
        <row r="27476">
          <cell r="A27476" t="str">
            <v>L32685</v>
          </cell>
          <cell r="I27476">
            <v>50000</v>
          </cell>
        </row>
        <row r="27477">
          <cell r="A27477" t="str">
            <v>L32687</v>
          </cell>
          <cell r="I27477">
            <v>15151516</v>
          </cell>
        </row>
        <row r="27478">
          <cell r="A27478" t="str">
            <v>L32688</v>
          </cell>
          <cell r="I27478">
            <v>40000</v>
          </cell>
        </row>
        <row r="27479">
          <cell r="A27479" t="str">
            <v>L32691</v>
          </cell>
          <cell r="I27479">
            <v>67268</v>
          </cell>
        </row>
        <row r="27480">
          <cell r="A27480" t="str">
            <v>L32692</v>
          </cell>
          <cell r="I27480">
            <v>149962</v>
          </cell>
        </row>
        <row r="27481">
          <cell r="A27481" t="str">
            <v>L32695</v>
          </cell>
          <cell r="I27481">
            <v>150000</v>
          </cell>
        </row>
        <row r="27482">
          <cell r="A27482" t="str">
            <v>L32696</v>
          </cell>
          <cell r="I27482">
            <v>350000</v>
          </cell>
        </row>
        <row r="27483">
          <cell r="A27483" t="str">
            <v>L32706</v>
          </cell>
          <cell r="I27483">
            <v>288627</v>
          </cell>
        </row>
        <row r="27484">
          <cell r="A27484" t="str">
            <v>L32707</v>
          </cell>
          <cell r="I27484">
            <v>65000</v>
          </cell>
        </row>
        <row r="27485">
          <cell r="A27485" t="str">
            <v>L32709</v>
          </cell>
          <cell r="I27485">
            <v>50000</v>
          </cell>
        </row>
        <row r="27486">
          <cell r="A27486" t="str">
            <v>L32710</v>
          </cell>
          <cell r="I27486">
            <v>289000</v>
          </cell>
        </row>
        <row r="27487">
          <cell r="A27487" t="str">
            <v>L32713</v>
          </cell>
          <cell r="I27487">
            <v>1800000</v>
          </cell>
        </row>
        <row r="27488">
          <cell r="A27488" t="str">
            <v>L32715</v>
          </cell>
          <cell r="I27488">
            <v>300000</v>
          </cell>
        </row>
        <row r="27489">
          <cell r="A27489" t="str">
            <v>L32717</v>
          </cell>
          <cell r="I27489">
            <v>180000</v>
          </cell>
        </row>
        <row r="27490">
          <cell r="A27490" t="str">
            <v>L32718</v>
          </cell>
          <cell r="I27490">
            <v>20000</v>
          </cell>
        </row>
        <row r="27491">
          <cell r="A27491" t="str">
            <v>L32720</v>
          </cell>
          <cell r="I27491">
            <v>200000</v>
          </cell>
        </row>
        <row r="27492">
          <cell r="A27492" t="str">
            <v>L32721</v>
          </cell>
          <cell r="I27492">
            <v>100000</v>
          </cell>
        </row>
        <row r="27493">
          <cell r="A27493" t="str">
            <v>L32724</v>
          </cell>
          <cell r="I27493">
            <v>30000</v>
          </cell>
        </row>
        <row r="27494">
          <cell r="A27494" t="str">
            <v>L32727</v>
          </cell>
          <cell r="I27494">
            <v>1458000</v>
          </cell>
        </row>
        <row r="27495">
          <cell r="A27495" t="str">
            <v>L32728</v>
          </cell>
          <cell r="I27495">
            <v>80000</v>
          </cell>
        </row>
        <row r="27496">
          <cell r="A27496" t="str">
            <v>L32730</v>
          </cell>
          <cell r="I27496">
            <v>20000</v>
          </cell>
        </row>
        <row r="27497">
          <cell r="A27497" t="str">
            <v>L32731</v>
          </cell>
          <cell r="I27497">
            <v>300000</v>
          </cell>
        </row>
        <row r="27498">
          <cell r="A27498" t="str">
            <v>L32735</v>
          </cell>
          <cell r="I27498">
            <v>20064</v>
          </cell>
        </row>
        <row r="27499">
          <cell r="A27499" t="str">
            <v>L32741</v>
          </cell>
          <cell r="I27499">
            <v>80574</v>
          </cell>
        </row>
        <row r="27500">
          <cell r="A27500" t="str">
            <v>L32748</v>
          </cell>
          <cell r="I27500">
            <v>3000000</v>
          </cell>
        </row>
        <row r="27501">
          <cell r="A27501" t="str">
            <v>L32750</v>
          </cell>
          <cell r="I27501">
            <v>130000</v>
          </cell>
        </row>
        <row r="27502">
          <cell r="A27502" t="str">
            <v>L32751</v>
          </cell>
          <cell r="I27502">
            <v>200000</v>
          </cell>
        </row>
        <row r="27503">
          <cell r="A27503" t="str">
            <v>L32752</v>
          </cell>
          <cell r="I27503">
            <v>56757</v>
          </cell>
        </row>
        <row r="27504">
          <cell r="A27504" t="str">
            <v>L32754</v>
          </cell>
          <cell r="I27504">
            <v>150000</v>
          </cell>
        </row>
        <row r="27505">
          <cell r="A27505" t="str">
            <v>L32757</v>
          </cell>
          <cell r="I27505">
            <v>10000</v>
          </cell>
        </row>
        <row r="27506">
          <cell r="A27506" t="str">
            <v>L32758</v>
          </cell>
          <cell r="I27506">
            <v>470000</v>
          </cell>
        </row>
        <row r="27507">
          <cell r="A27507" t="str">
            <v>L32759</v>
          </cell>
          <cell r="I27507">
            <v>70000</v>
          </cell>
        </row>
        <row r="27508">
          <cell r="A27508" t="str">
            <v>L32760</v>
          </cell>
          <cell r="I27508">
            <v>2000000</v>
          </cell>
        </row>
        <row r="27509">
          <cell r="A27509" t="str">
            <v>L32764</v>
          </cell>
          <cell r="I27509">
            <v>895000</v>
          </cell>
        </row>
        <row r="27510">
          <cell r="A27510" t="str">
            <v>L32766</v>
          </cell>
          <cell r="I27510">
            <v>2000000</v>
          </cell>
        </row>
        <row r="27511">
          <cell r="A27511" t="str">
            <v>L32767</v>
          </cell>
          <cell r="I27511">
            <v>3925000</v>
          </cell>
        </row>
        <row r="27512">
          <cell r="A27512" t="str">
            <v>L32768</v>
          </cell>
          <cell r="I27512">
            <v>1700000</v>
          </cell>
        </row>
        <row r="27513">
          <cell r="A27513" t="str">
            <v>L32772</v>
          </cell>
          <cell r="I27513">
            <v>350000</v>
          </cell>
        </row>
        <row r="27514">
          <cell r="A27514" t="str">
            <v>L32789</v>
          </cell>
          <cell r="I27514">
            <v>50000</v>
          </cell>
        </row>
        <row r="27515">
          <cell r="A27515" t="str">
            <v>L32790</v>
          </cell>
          <cell r="I27515">
            <v>50000</v>
          </cell>
        </row>
        <row r="27516">
          <cell r="A27516" t="str">
            <v>L32791</v>
          </cell>
          <cell r="I27516">
            <v>800000</v>
          </cell>
        </row>
        <row r="27517">
          <cell r="A27517" t="str">
            <v>L32793</v>
          </cell>
          <cell r="I27517">
            <v>580341</v>
          </cell>
        </row>
        <row r="27518">
          <cell r="A27518" t="str">
            <v>L32794</v>
          </cell>
          <cell r="I27518">
            <v>12000</v>
          </cell>
        </row>
        <row r="27519">
          <cell r="A27519" t="str">
            <v>L32798</v>
          </cell>
          <cell r="I27519">
            <v>12000</v>
          </cell>
        </row>
        <row r="27520">
          <cell r="A27520" t="str">
            <v>L32801</v>
          </cell>
          <cell r="I27520">
            <v>300000</v>
          </cell>
        </row>
        <row r="27521">
          <cell r="A27521" t="str">
            <v>L32805</v>
          </cell>
          <cell r="I27521">
            <v>100750</v>
          </cell>
        </row>
        <row r="27522">
          <cell r="A27522" t="str">
            <v>L32807</v>
          </cell>
          <cell r="I27522">
            <v>10563</v>
          </cell>
        </row>
        <row r="27523">
          <cell r="A27523" t="str">
            <v>L32810</v>
          </cell>
          <cell r="I27523">
            <v>188000</v>
          </cell>
        </row>
        <row r="27524">
          <cell r="A27524" t="str">
            <v>L32813</v>
          </cell>
          <cell r="I27524">
            <v>539734</v>
          </cell>
        </row>
        <row r="27525">
          <cell r="A27525" t="str">
            <v>L32815</v>
          </cell>
          <cell r="I27525">
            <v>603698</v>
          </cell>
        </row>
        <row r="27526">
          <cell r="A27526" t="str">
            <v>L32817</v>
          </cell>
          <cell r="I27526">
            <v>841500</v>
          </cell>
        </row>
        <row r="27527">
          <cell r="A27527" t="str">
            <v>L32819</v>
          </cell>
          <cell r="I27527">
            <v>1680000</v>
          </cell>
        </row>
        <row r="27528">
          <cell r="A27528" t="str">
            <v>L32820</v>
          </cell>
          <cell r="I27528">
            <v>50000</v>
          </cell>
        </row>
        <row r="27529">
          <cell r="A27529" t="str">
            <v>L32821</v>
          </cell>
          <cell r="I27529">
            <v>91590</v>
          </cell>
        </row>
        <row r="27530">
          <cell r="A27530" t="str">
            <v>L32822</v>
          </cell>
          <cell r="I27530">
            <v>100000</v>
          </cell>
        </row>
        <row r="27531">
          <cell r="A27531" t="str">
            <v>L32823</v>
          </cell>
          <cell r="I27531">
            <v>180000</v>
          </cell>
        </row>
        <row r="27532">
          <cell r="A27532" t="str">
            <v>L32827</v>
          </cell>
          <cell r="I27532">
            <v>350000</v>
          </cell>
        </row>
        <row r="27533">
          <cell r="A27533" t="str">
            <v>L32828</v>
          </cell>
          <cell r="I27533">
            <v>30000</v>
          </cell>
        </row>
        <row r="27534">
          <cell r="A27534" t="str">
            <v>L32829</v>
          </cell>
          <cell r="I27534">
            <v>60000</v>
          </cell>
        </row>
        <row r="27535">
          <cell r="A27535" t="str">
            <v>L32830</v>
          </cell>
          <cell r="I27535">
            <v>65000</v>
          </cell>
        </row>
        <row r="27536">
          <cell r="A27536" t="str">
            <v>L32831</v>
          </cell>
          <cell r="I27536">
            <v>300000</v>
          </cell>
        </row>
        <row r="27537">
          <cell r="A27537" t="str">
            <v>L32833</v>
          </cell>
          <cell r="I27537">
            <v>1078934</v>
          </cell>
        </row>
        <row r="27538">
          <cell r="A27538" t="str">
            <v>L32834</v>
          </cell>
          <cell r="I27538">
            <v>200000</v>
          </cell>
        </row>
        <row r="27539">
          <cell r="A27539" t="str">
            <v>L32835</v>
          </cell>
          <cell r="I27539">
            <v>80000</v>
          </cell>
        </row>
        <row r="27540">
          <cell r="A27540" t="str">
            <v>L32837</v>
          </cell>
          <cell r="I27540">
            <v>200000</v>
          </cell>
        </row>
        <row r="27541">
          <cell r="A27541" t="str">
            <v>L32838</v>
          </cell>
          <cell r="I27541">
            <v>100000</v>
          </cell>
        </row>
        <row r="27542">
          <cell r="A27542" t="str">
            <v>L32839</v>
          </cell>
          <cell r="I27542">
            <v>20000</v>
          </cell>
        </row>
        <row r="27543">
          <cell r="A27543" t="str">
            <v>L32840</v>
          </cell>
          <cell r="I27543">
            <v>80000</v>
          </cell>
        </row>
        <row r="27544">
          <cell r="A27544" t="str">
            <v>L32841</v>
          </cell>
          <cell r="I27544">
            <v>37000</v>
          </cell>
        </row>
        <row r="27545">
          <cell r="A27545" t="str">
            <v>L32844</v>
          </cell>
          <cell r="I27545">
            <v>100000</v>
          </cell>
        </row>
        <row r="27546">
          <cell r="A27546" t="str">
            <v>L32845</v>
          </cell>
          <cell r="I27546">
            <v>40000</v>
          </cell>
        </row>
        <row r="27547">
          <cell r="A27547" t="str">
            <v>L32846</v>
          </cell>
          <cell r="I27547">
            <v>500000</v>
          </cell>
        </row>
        <row r="27548">
          <cell r="A27548" t="str">
            <v>L32848</v>
          </cell>
          <cell r="I27548">
            <v>200000</v>
          </cell>
        </row>
        <row r="27549">
          <cell r="A27549" t="str">
            <v>L32849</v>
          </cell>
          <cell r="I27549">
            <v>1000000</v>
          </cell>
        </row>
        <row r="27550">
          <cell r="A27550" t="str">
            <v>L32851</v>
          </cell>
          <cell r="I27550">
            <v>694401</v>
          </cell>
        </row>
        <row r="27551">
          <cell r="A27551" t="str">
            <v>L32852</v>
          </cell>
          <cell r="I27551">
            <v>129500</v>
          </cell>
        </row>
        <row r="27552">
          <cell r="A27552" t="str">
            <v>L32853</v>
          </cell>
          <cell r="I27552">
            <v>45570</v>
          </cell>
        </row>
        <row r="27553">
          <cell r="A27553" t="str">
            <v>L32855</v>
          </cell>
          <cell r="I27553">
            <v>250000</v>
          </cell>
        </row>
        <row r="27554">
          <cell r="A27554" t="str">
            <v>L32856</v>
          </cell>
          <cell r="I27554">
            <v>321067</v>
          </cell>
        </row>
        <row r="27555">
          <cell r="A27555" t="str">
            <v>L32857</v>
          </cell>
          <cell r="I27555">
            <v>340000</v>
          </cell>
        </row>
        <row r="27556">
          <cell r="A27556" t="str">
            <v>L32858</v>
          </cell>
          <cell r="I27556">
            <v>600000</v>
          </cell>
        </row>
        <row r="27557">
          <cell r="A27557" t="str">
            <v>L32859</v>
          </cell>
          <cell r="I27557">
            <v>350000</v>
          </cell>
        </row>
        <row r="27558">
          <cell r="A27558" t="str">
            <v>L32861</v>
          </cell>
          <cell r="I27558">
            <v>350000</v>
          </cell>
        </row>
        <row r="27559">
          <cell r="A27559" t="str">
            <v>L32863</v>
          </cell>
          <cell r="I27559">
            <v>150000</v>
          </cell>
        </row>
        <row r="27560">
          <cell r="A27560" t="str">
            <v>L32868</v>
          </cell>
          <cell r="I27560">
            <v>200000</v>
          </cell>
        </row>
        <row r="27561">
          <cell r="A27561" t="str">
            <v>L32875</v>
          </cell>
          <cell r="I27561">
            <v>285000</v>
          </cell>
        </row>
        <row r="27562">
          <cell r="A27562" t="str">
            <v>L32877</v>
          </cell>
          <cell r="I27562">
            <v>700000</v>
          </cell>
        </row>
        <row r="27563">
          <cell r="A27563" t="str">
            <v>L32879</v>
          </cell>
          <cell r="I27563">
            <v>1249136</v>
          </cell>
        </row>
        <row r="27564">
          <cell r="A27564" t="str">
            <v>L32884</v>
          </cell>
          <cell r="I27564">
            <v>60000</v>
          </cell>
        </row>
        <row r="27565">
          <cell r="A27565" t="str">
            <v>L32885</v>
          </cell>
          <cell r="I27565">
            <v>2000000</v>
          </cell>
        </row>
        <row r="27566">
          <cell r="A27566" t="str">
            <v>L32886</v>
          </cell>
          <cell r="I27566">
            <v>50000</v>
          </cell>
        </row>
        <row r="27567">
          <cell r="A27567" t="str">
            <v>L32887</v>
          </cell>
          <cell r="I27567">
            <v>18100</v>
          </cell>
        </row>
        <row r="27568">
          <cell r="A27568" t="str">
            <v>L32890</v>
          </cell>
          <cell r="I27568">
            <v>60000</v>
          </cell>
        </row>
        <row r="27569">
          <cell r="A27569" t="str">
            <v>L32891</v>
          </cell>
          <cell r="I27569">
            <v>500000</v>
          </cell>
        </row>
        <row r="27570">
          <cell r="A27570" t="str">
            <v>L32892</v>
          </cell>
          <cell r="I27570">
            <v>150000</v>
          </cell>
        </row>
        <row r="27571">
          <cell r="A27571" t="str">
            <v>L32895</v>
          </cell>
          <cell r="I27571">
            <v>30000</v>
          </cell>
        </row>
        <row r="27572">
          <cell r="A27572" t="str">
            <v>L32899</v>
          </cell>
          <cell r="I27572">
            <v>60000</v>
          </cell>
        </row>
        <row r="27573">
          <cell r="A27573" t="str">
            <v>L32901</v>
          </cell>
          <cell r="I27573">
            <v>500000</v>
          </cell>
        </row>
        <row r="27574">
          <cell r="A27574" t="str">
            <v>L32902</v>
          </cell>
          <cell r="I27574">
            <v>60000</v>
          </cell>
        </row>
        <row r="27575">
          <cell r="A27575" t="str">
            <v>L32905</v>
          </cell>
          <cell r="I27575">
            <v>120000</v>
          </cell>
        </row>
        <row r="27576">
          <cell r="A27576" t="str">
            <v>L32906</v>
          </cell>
          <cell r="I27576">
            <v>50000</v>
          </cell>
        </row>
        <row r="27577">
          <cell r="A27577" t="str">
            <v>L32907</v>
          </cell>
          <cell r="I27577">
            <v>300000</v>
          </cell>
        </row>
        <row r="27578">
          <cell r="A27578" t="str">
            <v>L32911</v>
          </cell>
          <cell r="I27578">
            <v>155878</v>
          </cell>
        </row>
        <row r="27579">
          <cell r="A27579" t="str">
            <v>L32916</v>
          </cell>
          <cell r="I27579">
            <v>112574</v>
          </cell>
        </row>
        <row r="27580">
          <cell r="A27580" t="str">
            <v>L32921</v>
          </cell>
          <cell r="I27580">
            <v>100000</v>
          </cell>
        </row>
        <row r="27581">
          <cell r="A27581" t="str">
            <v>L32922</v>
          </cell>
          <cell r="I27581">
            <v>3000000</v>
          </cell>
        </row>
        <row r="27582">
          <cell r="A27582" t="str">
            <v>L32926</v>
          </cell>
          <cell r="I27582">
            <v>60000</v>
          </cell>
        </row>
        <row r="27583">
          <cell r="A27583" t="str">
            <v>L32927</v>
          </cell>
          <cell r="I27583">
            <v>70000</v>
          </cell>
        </row>
        <row r="27584">
          <cell r="A27584" t="str">
            <v>L32928</v>
          </cell>
          <cell r="I27584">
            <v>20000</v>
          </cell>
        </row>
        <row r="27585">
          <cell r="A27585" t="str">
            <v>L32929</v>
          </cell>
          <cell r="I27585">
            <v>116000</v>
          </cell>
        </row>
        <row r="27586">
          <cell r="A27586" t="str">
            <v>L32930</v>
          </cell>
          <cell r="I27586">
            <v>1224000</v>
          </cell>
        </row>
        <row r="27587">
          <cell r="A27587" t="str">
            <v>L32931</v>
          </cell>
          <cell r="I27587">
            <v>120000</v>
          </cell>
        </row>
        <row r="27588">
          <cell r="A27588" t="str">
            <v>L32938</v>
          </cell>
          <cell r="I27588">
            <v>150000</v>
          </cell>
        </row>
        <row r="27589">
          <cell r="A27589" t="str">
            <v>L32942</v>
          </cell>
          <cell r="I27589">
            <v>1672273</v>
          </cell>
        </row>
        <row r="27590">
          <cell r="A27590" t="str">
            <v>L32944</v>
          </cell>
          <cell r="I27590">
            <v>55000</v>
          </cell>
        </row>
        <row r="27591">
          <cell r="A27591" t="str">
            <v>L32950</v>
          </cell>
          <cell r="I27591">
            <v>340001</v>
          </cell>
        </row>
        <row r="27592">
          <cell r="A27592" t="str">
            <v>L32954</v>
          </cell>
          <cell r="I27592">
            <v>30000</v>
          </cell>
        </row>
        <row r="27593">
          <cell r="A27593" t="str">
            <v>L32956</v>
          </cell>
          <cell r="I27593">
            <v>200000</v>
          </cell>
        </row>
        <row r="27594">
          <cell r="A27594" t="str">
            <v>L32957</v>
          </cell>
          <cell r="I27594">
            <v>3200000</v>
          </cell>
        </row>
        <row r="27595">
          <cell r="A27595" t="str">
            <v>L32960</v>
          </cell>
          <cell r="I27595">
            <v>300000</v>
          </cell>
        </row>
        <row r="27596">
          <cell r="A27596" t="str">
            <v>L32961</v>
          </cell>
          <cell r="I27596">
            <v>200000</v>
          </cell>
        </row>
        <row r="27597">
          <cell r="A27597" t="str">
            <v>L32963</v>
          </cell>
          <cell r="I27597">
            <v>5654400</v>
          </cell>
        </row>
        <row r="27598">
          <cell r="A27598" t="str">
            <v>L32966</v>
          </cell>
          <cell r="I27598">
            <v>200000</v>
          </cell>
        </row>
        <row r="27599">
          <cell r="A27599" t="str">
            <v>L32976</v>
          </cell>
          <cell r="I27599">
            <v>1000000</v>
          </cell>
        </row>
        <row r="27600">
          <cell r="A27600" t="str">
            <v>L32978</v>
          </cell>
          <cell r="I27600">
            <v>50000</v>
          </cell>
        </row>
        <row r="27601">
          <cell r="A27601" t="str">
            <v>L32979</v>
          </cell>
          <cell r="I27601">
            <v>185000</v>
          </cell>
        </row>
        <row r="27602">
          <cell r="A27602" t="str">
            <v>L32980</v>
          </cell>
          <cell r="I27602">
            <v>41428</v>
          </cell>
        </row>
        <row r="27603">
          <cell r="A27603" t="str">
            <v>L32986</v>
          </cell>
          <cell r="I27603">
            <v>150000</v>
          </cell>
        </row>
        <row r="27604">
          <cell r="A27604" t="str">
            <v>L32990</v>
          </cell>
          <cell r="I27604">
            <v>340000</v>
          </cell>
        </row>
        <row r="27605">
          <cell r="A27605" t="str">
            <v>L32995</v>
          </cell>
          <cell r="I27605">
            <v>600000</v>
          </cell>
        </row>
        <row r="27606">
          <cell r="A27606" t="str">
            <v>L33004</v>
          </cell>
          <cell r="I27606">
            <v>25000</v>
          </cell>
        </row>
        <row r="27607">
          <cell r="A27607" t="str">
            <v>L33009</v>
          </cell>
          <cell r="I27607">
            <v>150000</v>
          </cell>
        </row>
        <row r="27608">
          <cell r="A27608" t="str">
            <v>L33010</v>
          </cell>
          <cell r="I27608">
            <v>120000</v>
          </cell>
        </row>
        <row r="27609">
          <cell r="A27609" t="str">
            <v>L33015</v>
          </cell>
          <cell r="I27609">
            <v>50000</v>
          </cell>
        </row>
        <row r="27610">
          <cell r="A27610" t="str">
            <v>L33016</v>
          </cell>
          <cell r="I27610">
            <v>812216</v>
          </cell>
        </row>
        <row r="27611">
          <cell r="A27611" t="str">
            <v>L33019</v>
          </cell>
          <cell r="I27611">
            <v>50000</v>
          </cell>
        </row>
        <row r="27612">
          <cell r="A27612" t="str">
            <v>L33022</v>
          </cell>
          <cell r="I27612">
            <v>30000</v>
          </cell>
        </row>
        <row r="27613">
          <cell r="A27613" t="str">
            <v>L33023</v>
          </cell>
          <cell r="I27613">
            <v>50000</v>
          </cell>
        </row>
        <row r="27614">
          <cell r="A27614" t="str">
            <v>L33027</v>
          </cell>
          <cell r="I27614">
            <v>40000</v>
          </cell>
        </row>
        <row r="27615">
          <cell r="A27615" t="str">
            <v>L33028</v>
          </cell>
          <cell r="I27615">
            <v>30000</v>
          </cell>
        </row>
        <row r="27616">
          <cell r="A27616" t="str">
            <v>L33029</v>
          </cell>
          <cell r="I27616">
            <v>49691646</v>
          </cell>
        </row>
        <row r="27617">
          <cell r="A27617" t="str">
            <v>L33031</v>
          </cell>
          <cell r="I27617">
            <v>70000</v>
          </cell>
        </row>
        <row r="27618">
          <cell r="A27618" t="str">
            <v>L33035</v>
          </cell>
          <cell r="I27618">
            <v>321084</v>
          </cell>
        </row>
        <row r="27619">
          <cell r="A27619" t="str">
            <v>L33036</v>
          </cell>
          <cell r="I27619">
            <v>250000</v>
          </cell>
        </row>
        <row r="27620">
          <cell r="A27620" t="str">
            <v>L33037</v>
          </cell>
          <cell r="I27620">
            <v>120000</v>
          </cell>
        </row>
        <row r="27621">
          <cell r="A27621" t="str">
            <v>L33038</v>
          </cell>
          <cell r="I27621">
            <v>40000</v>
          </cell>
        </row>
        <row r="27622">
          <cell r="A27622" t="str">
            <v>L33049</v>
          </cell>
          <cell r="I27622">
            <v>339510</v>
          </cell>
        </row>
        <row r="27623">
          <cell r="A27623" t="str">
            <v>L33051</v>
          </cell>
          <cell r="I27623">
            <v>30000</v>
          </cell>
        </row>
        <row r="27624">
          <cell r="A27624" t="str">
            <v>L33056</v>
          </cell>
          <cell r="I27624">
            <v>35000</v>
          </cell>
        </row>
        <row r="27625">
          <cell r="A27625" t="str">
            <v>L33059</v>
          </cell>
          <cell r="I27625">
            <v>120000</v>
          </cell>
        </row>
        <row r="27626">
          <cell r="A27626" t="str">
            <v>L33060</v>
          </cell>
          <cell r="I27626">
            <v>35000</v>
          </cell>
        </row>
        <row r="27627">
          <cell r="A27627" t="str">
            <v>L33061</v>
          </cell>
          <cell r="I27627">
            <v>100000</v>
          </cell>
        </row>
        <row r="27628">
          <cell r="A27628" t="str">
            <v>L33062</v>
          </cell>
          <cell r="I27628">
            <v>400000</v>
          </cell>
        </row>
        <row r="27629">
          <cell r="A27629" t="str">
            <v>L33066</v>
          </cell>
          <cell r="I27629">
            <v>5525433</v>
          </cell>
        </row>
        <row r="27630">
          <cell r="A27630" t="str">
            <v>L33069</v>
          </cell>
          <cell r="I27630">
            <v>50000</v>
          </cell>
        </row>
        <row r="27631">
          <cell r="A27631" t="str">
            <v>L33075</v>
          </cell>
          <cell r="I27631">
            <v>20000</v>
          </cell>
        </row>
        <row r="27632">
          <cell r="A27632" t="str">
            <v>L33078</v>
          </cell>
          <cell r="I27632">
            <v>300000</v>
          </cell>
        </row>
        <row r="27633">
          <cell r="A27633" t="str">
            <v>L33081</v>
          </cell>
          <cell r="I27633">
            <v>478000</v>
          </cell>
        </row>
        <row r="27634">
          <cell r="A27634" t="str">
            <v>L33085</v>
          </cell>
          <cell r="I27634">
            <v>35000</v>
          </cell>
        </row>
        <row r="27635">
          <cell r="A27635" t="str">
            <v>L33087</v>
          </cell>
          <cell r="I27635">
            <v>1730000</v>
          </cell>
        </row>
        <row r="27636">
          <cell r="A27636" t="str">
            <v>L33088</v>
          </cell>
          <cell r="I27636">
            <v>50000000</v>
          </cell>
        </row>
        <row r="27637">
          <cell r="A27637" t="str">
            <v>L33089</v>
          </cell>
          <cell r="I27637">
            <v>23301</v>
          </cell>
        </row>
        <row r="27638">
          <cell r="A27638" t="str">
            <v>L33090</v>
          </cell>
          <cell r="I27638">
            <v>2000000</v>
          </cell>
        </row>
        <row r="27639">
          <cell r="A27639" t="str">
            <v>L33091</v>
          </cell>
          <cell r="I27639">
            <v>2396607</v>
          </cell>
        </row>
        <row r="27640">
          <cell r="A27640" t="str">
            <v>L33092</v>
          </cell>
          <cell r="I27640">
            <v>60000</v>
          </cell>
        </row>
        <row r="27641">
          <cell r="A27641" t="str">
            <v>L33093</v>
          </cell>
          <cell r="I27641">
            <v>50000</v>
          </cell>
        </row>
        <row r="27642">
          <cell r="A27642" t="str">
            <v>L33102</v>
          </cell>
          <cell r="I27642">
            <v>35000</v>
          </cell>
        </row>
        <row r="27643">
          <cell r="A27643" t="str">
            <v>L33103</v>
          </cell>
          <cell r="I27643">
            <v>80000</v>
          </cell>
        </row>
        <row r="27644">
          <cell r="A27644" t="str">
            <v>L33104</v>
          </cell>
          <cell r="I27644">
            <v>150000</v>
          </cell>
        </row>
        <row r="27645">
          <cell r="A27645" t="str">
            <v>L33107</v>
          </cell>
          <cell r="I27645">
            <v>1300000</v>
          </cell>
        </row>
        <row r="27646">
          <cell r="A27646" t="str">
            <v>L33110</v>
          </cell>
          <cell r="I27646">
            <v>100000</v>
          </cell>
        </row>
        <row r="27647">
          <cell r="A27647" t="str">
            <v>L33116</v>
          </cell>
          <cell r="I27647">
            <v>2134400</v>
          </cell>
        </row>
        <row r="27648">
          <cell r="A27648" t="str">
            <v>L33118</v>
          </cell>
          <cell r="I27648">
            <v>138245</v>
          </cell>
        </row>
        <row r="27649">
          <cell r="A27649" t="str">
            <v>L33120</v>
          </cell>
          <cell r="I27649">
            <v>100000</v>
          </cell>
        </row>
        <row r="27650">
          <cell r="A27650" t="str">
            <v>L33125</v>
          </cell>
          <cell r="I27650">
            <v>19693</v>
          </cell>
        </row>
        <row r="27651">
          <cell r="A27651" t="str">
            <v>L33131</v>
          </cell>
          <cell r="I27651">
            <v>83024</v>
          </cell>
        </row>
        <row r="27652">
          <cell r="A27652" t="str">
            <v>L33135</v>
          </cell>
          <cell r="I27652">
            <v>1000000</v>
          </cell>
        </row>
        <row r="27653">
          <cell r="A27653" t="str">
            <v>L33138</v>
          </cell>
          <cell r="I27653">
            <v>268089</v>
          </cell>
        </row>
        <row r="27654">
          <cell r="A27654" t="str">
            <v>L33142</v>
          </cell>
          <cell r="I27654">
            <v>60000</v>
          </cell>
        </row>
        <row r="27655">
          <cell r="A27655" t="str">
            <v>L33147</v>
          </cell>
          <cell r="I27655">
            <v>400000</v>
          </cell>
        </row>
        <row r="27656">
          <cell r="A27656" t="str">
            <v>L33148</v>
          </cell>
          <cell r="I27656">
            <v>30000000</v>
          </cell>
        </row>
        <row r="27657">
          <cell r="A27657" t="str">
            <v>L33154</v>
          </cell>
          <cell r="I27657">
            <v>250000</v>
          </cell>
        </row>
        <row r="27658">
          <cell r="A27658" t="str">
            <v>L33165</v>
          </cell>
          <cell r="I27658">
            <v>400000</v>
          </cell>
        </row>
        <row r="27659">
          <cell r="A27659" t="str">
            <v>L33166</v>
          </cell>
          <cell r="I27659">
            <v>2000000</v>
          </cell>
        </row>
        <row r="27660">
          <cell r="A27660" t="str">
            <v>L33168</v>
          </cell>
          <cell r="I27660">
            <v>100000</v>
          </cell>
        </row>
        <row r="27661">
          <cell r="A27661" t="str">
            <v>L33169</v>
          </cell>
          <cell r="I27661">
            <v>300000</v>
          </cell>
        </row>
        <row r="27662">
          <cell r="A27662" t="str">
            <v>L33174</v>
          </cell>
          <cell r="I27662">
            <v>57083</v>
          </cell>
        </row>
        <row r="27663">
          <cell r="A27663" t="str">
            <v>L33182</v>
          </cell>
          <cell r="I27663">
            <v>30000</v>
          </cell>
        </row>
        <row r="27664">
          <cell r="A27664" t="str">
            <v>L33183</v>
          </cell>
          <cell r="I27664">
            <v>130000</v>
          </cell>
        </row>
        <row r="27665">
          <cell r="A27665" t="str">
            <v>L33184</v>
          </cell>
          <cell r="I27665">
            <v>500000</v>
          </cell>
        </row>
        <row r="27666">
          <cell r="A27666" t="str">
            <v>L33187</v>
          </cell>
          <cell r="I27666">
            <v>2922428</v>
          </cell>
        </row>
        <row r="27667">
          <cell r="A27667" t="str">
            <v>L33188</v>
          </cell>
          <cell r="I27667">
            <v>30000</v>
          </cell>
        </row>
        <row r="27668">
          <cell r="A27668" t="str">
            <v>L33189</v>
          </cell>
          <cell r="I27668">
            <v>4500000</v>
          </cell>
        </row>
        <row r="27669">
          <cell r="A27669" t="str">
            <v>L33194</v>
          </cell>
          <cell r="I27669">
            <v>25000</v>
          </cell>
        </row>
        <row r="27670">
          <cell r="A27670" t="str">
            <v>L33196</v>
          </cell>
          <cell r="I27670">
            <v>20000</v>
          </cell>
        </row>
        <row r="27671">
          <cell r="A27671" t="str">
            <v>L33198</v>
          </cell>
          <cell r="I27671">
            <v>30000</v>
          </cell>
        </row>
        <row r="27672">
          <cell r="A27672" t="str">
            <v>L33205</v>
          </cell>
          <cell r="I27672">
            <v>150000</v>
          </cell>
        </row>
        <row r="27673">
          <cell r="A27673" t="str">
            <v>L33208</v>
          </cell>
          <cell r="I27673">
            <v>100000</v>
          </cell>
        </row>
        <row r="27674">
          <cell r="A27674" t="str">
            <v>L33210</v>
          </cell>
          <cell r="I27674">
            <v>40000</v>
          </cell>
        </row>
        <row r="27675">
          <cell r="A27675" t="str">
            <v>L33211</v>
          </cell>
          <cell r="I27675">
            <v>70000</v>
          </cell>
        </row>
        <row r="27676">
          <cell r="A27676" t="str">
            <v>L33212</v>
          </cell>
          <cell r="I27676">
            <v>110000</v>
          </cell>
        </row>
        <row r="27677">
          <cell r="A27677" t="str">
            <v>L33213</v>
          </cell>
          <cell r="I27677">
            <v>600000</v>
          </cell>
        </row>
        <row r="27678">
          <cell r="A27678" t="str">
            <v>L33215</v>
          </cell>
          <cell r="I27678">
            <v>100000</v>
          </cell>
        </row>
        <row r="27679">
          <cell r="A27679" t="str">
            <v>L33220</v>
          </cell>
          <cell r="I27679">
            <v>300000</v>
          </cell>
        </row>
        <row r="27680">
          <cell r="A27680" t="str">
            <v>L33221</v>
          </cell>
          <cell r="I27680">
            <v>430000</v>
          </cell>
        </row>
        <row r="27681">
          <cell r="A27681" t="str">
            <v>L33222</v>
          </cell>
          <cell r="I27681">
            <v>100000</v>
          </cell>
        </row>
        <row r="27682">
          <cell r="A27682" t="str">
            <v>L33226</v>
          </cell>
          <cell r="I27682">
            <v>400000</v>
          </cell>
        </row>
        <row r="27683">
          <cell r="A27683" t="str">
            <v>L33227</v>
          </cell>
          <cell r="I27683">
            <v>50000</v>
          </cell>
        </row>
        <row r="27684">
          <cell r="A27684" t="str">
            <v>L33228</v>
          </cell>
          <cell r="I27684">
            <v>700000</v>
          </cell>
        </row>
        <row r="27685">
          <cell r="A27685" t="str">
            <v>L33232</v>
          </cell>
          <cell r="I27685">
            <v>6000000</v>
          </cell>
        </row>
        <row r="27686">
          <cell r="A27686" t="str">
            <v>L33234</v>
          </cell>
          <cell r="I27686">
            <v>30000</v>
          </cell>
        </row>
        <row r="27687">
          <cell r="A27687" t="str">
            <v>L33238</v>
          </cell>
          <cell r="I27687">
            <v>170000</v>
          </cell>
        </row>
        <row r="27688">
          <cell r="A27688" t="str">
            <v>L33239</v>
          </cell>
          <cell r="I27688">
            <v>432000</v>
          </cell>
        </row>
        <row r="27689">
          <cell r="A27689" t="str">
            <v>L33240</v>
          </cell>
          <cell r="I27689">
            <v>30000</v>
          </cell>
        </row>
        <row r="27690">
          <cell r="A27690" t="str">
            <v>L33243</v>
          </cell>
          <cell r="I27690">
            <v>26519</v>
          </cell>
        </row>
        <row r="27691">
          <cell r="A27691" t="str">
            <v>L33244</v>
          </cell>
          <cell r="I27691">
            <v>360000</v>
          </cell>
        </row>
        <row r="27692">
          <cell r="A27692" t="str">
            <v>L33247</v>
          </cell>
          <cell r="I27692">
            <v>200000</v>
          </cell>
        </row>
        <row r="27693">
          <cell r="A27693" t="str">
            <v>L33248</v>
          </cell>
          <cell r="I27693">
            <v>120000</v>
          </cell>
        </row>
        <row r="27694">
          <cell r="A27694" t="str">
            <v>L33250</v>
          </cell>
          <cell r="I27694">
            <v>690000</v>
          </cell>
        </row>
        <row r="27695">
          <cell r="A27695" t="str">
            <v>L33251</v>
          </cell>
          <cell r="I27695">
            <v>300000</v>
          </cell>
        </row>
        <row r="27696">
          <cell r="A27696" t="str">
            <v>L33252</v>
          </cell>
          <cell r="I27696">
            <v>300000</v>
          </cell>
        </row>
        <row r="27697">
          <cell r="A27697" t="str">
            <v>L33254</v>
          </cell>
          <cell r="I27697">
            <v>20000</v>
          </cell>
        </row>
        <row r="27698">
          <cell r="A27698" t="str">
            <v>L33255</v>
          </cell>
          <cell r="I27698">
            <v>300000</v>
          </cell>
        </row>
        <row r="27699">
          <cell r="A27699" t="str">
            <v>L33256</v>
          </cell>
          <cell r="I27699">
            <v>100000</v>
          </cell>
        </row>
        <row r="27700">
          <cell r="A27700" t="str">
            <v>L33257</v>
          </cell>
          <cell r="I27700">
            <v>400000</v>
          </cell>
        </row>
        <row r="27701">
          <cell r="A27701" t="str">
            <v>L33258</v>
          </cell>
          <cell r="I27701">
            <v>30000</v>
          </cell>
        </row>
        <row r="27702">
          <cell r="A27702" t="str">
            <v>L33269</v>
          </cell>
          <cell r="I27702">
            <v>100000</v>
          </cell>
        </row>
        <row r="27703">
          <cell r="A27703" t="str">
            <v>L33272</v>
          </cell>
          <cell r="I27703">
            <v>1745263</v>
          </cell>
        </row>
        <row r="27704">
          <cell r="A27704" t="str">
            <v>L33274</v>
          </cell>
          <cell r="I27704">
            <v>150540</v>
          </cell>
        </row>
        <row r="27705">
          <cell r="A27705" t="str">
            <v>L33275</v>
          </cell>
          <cell r="I27705">
            <v>15000</v>
          </cell>
        </row>
        <row r="27706">
          <cell r="A27706" t="str">
            <v>L33281</v>
          </cell>
          <cell r="I27706">
            <v>286000</v>
          </cell>
        </row>
        <row r="27707">
          <cell r="A27707" t="str">
            <v>L33282</v>
          </cell>
          <cell r="I27707">
            <v>30000</v>
          </cell>
        </row>
        <row r="27708">
          <cell r="A27708" t="str">
            <v>L33283</v>
          </cell>
          <cell r="I27708">
            <v>700000</v>
          </cell>
        </row>
        <row r="27709">
          <cell r="A27709" t="str">
            <v>L33287</v>
          </cell>
          <cell r="I27709">
            <v>650000</v>
          </cell>
        </row>
        <row r="27710">
          <cell r="A27710" t="str">
            <v>L33293</v>
          </cell>
          <cell r="I27710">
            <v>70000</v>
          </cell>
        </row>
        <row r="27711">
          <cell r="A27711" t="str">
            <v>L33295</v>
          </cell>
          <cell r="I27711">
            <v>162163</v>
          </cell>
        </row>
        <row r="27712">
          <cell r="A27712" t="str">
            <v>L33296</v>
          </cell>
          <cell r="I27712">
            <v>25000</v>
          </cell>
        </row>
        <row r="27713">
          <cell r="A27713" t="str">
            <v>L33300</v>
          </cell>
          <cell r="I27713">
            <v>60000</v>
          </cell>
        </row>
        <row r="27714">
          <cell r="A27714" t="str">
            <v>L33309</v>
          </cell>
          <cell r="I27714">
            <v>25000</v>
          </cell>
        </row>
        <row r="27715">
          <cell r="A27715" t="str">
            <v>L33310</v>
          </cell>
          <cell r="I27715">
            <v>3250000</v>
          </cell>
        </row>
        <row r="27716">
          <cell r="A27716" t="str">
            <v>L33311</v>
          </cell>
          <cell r="I27716">
            <v>100000</v>
          </cell>
        </row>
        <row r="27717">
          <cell r="A27717" t="str">
            <v>L33312</v>
          </cell>
          <cell r="I27717">
            <v>100000</v>
          </cell>
        </row>
        <row r="27718">
          <cell r="A27718" t="str">
            <v>L33316</v>
          </cell>
          <cell r="I27718">
            <v>259701</v>
          </cell>
        </row>
        <row r="27719">
          <cell r="A27719" t="str">
            <v>L33317</v>
          </cell>
          <cell r="I27719">
            <v>2600000</v>
          </cell>
        </row>
        <row r="27720">
          <cell r="A27720" t="str">
            <v>L33318</v>
          </cell>
          <cell r="I27720">
            <v>30000</v>
          </cell>
        </row>
        <row r="27721">
          <cell r="A27721" t="str">
            <v>L33327</v>
          </cell>
          <cell r="I27721">
            <v>1360600</v>
          </cell>
        </row>
        <row r="27722">
          <cell r="A27722" t="str">
            <v>L33328</v>
          </cell>
          <cell r="I27722">
            <v>66500</v>
          </cell>
        </row>
        <row r="27723">
          <cell r="A27723" t="str">
            <v>L33329</v>
          </cell>
          <cell r="I27723">
            <v>30000</v>
          </cell>
        </row>
        <row r="27724">
          <cell r="A27724" t="str">
            <v>L33330</v>
          </cell>
          <cell r="I27724">
            <v>500000</v>
          </cell>
        </row>
        <row r="27725">
          <cell r="A27725" t="str">
            <v>L33331</v>
          </cell>
          <cell r="I27725">
            <v>230000</v>
          </cell>
        </row>
        <row r="27726">
          <cell r="A27726" t="str">
            <v>L33333</v>
          </cell>
          <cell r="I27726">
            <v>300000</v>
          </cell>
        </row>
        <row r="27727">
          <cell r="A27727" t="str">
            <v>L33334</v>
          </cell>
          <cell r="I27727">
            <v>320000</v>
          </cell>
        </row>
        <row r="27728">
          <cell r="A27728" t="str">
            <v>L33336</v>
          </cell>
          <cell r="I27728">
            <v>40000</v>
          </cell>
        </row>
        <row r="27729">
          <cell r="A27729" t="str">
            <v>L33340</v>
          </cell>
          <cell r="I27729">
            <v>45000</v>
          </cell>
        </row>
        <row r="27730">
          <cell r="A27730" t="str">
            <v>L33341</v>
          </cell>
          <cell r="I27730">
            <v>500000</v>
          </cell>
        </row>
        <row r="27731">
          <cell r="A27731" t="str">
            <v>L33342</v>
          </cell>
          <cell r="I27731">
            <v>400000</v>
          </cell>
        </row>
        <row r="27732">
          <cell r="A27732" t="str">
            <v>L33344</v>
          </cell>
          <cell r="I27732">
            <v>50000</v>
          </cell>
        </row>
        <row r="27733">
          <cell r="A27733" t="str">
            <v>L33345</v>
          </cell>
          <cell r="I27733">
            <v>200000</v>
          </cell>
        </row>
        <row r="27734">
          <cell r="A27734" t="str">
            <v>L33346</v>
          </cell>
          <cell r="I27734">
            <v>200000</v>
          </cell>
        </row>
        <row r="27735">
          <cell r="A27735" t="str">
            <v>L33347</v>
          </cell>
          <cell r="I27735">
            <v>830000</v>
          </cell>
        </row>
        <row r="27736">
          <cell r="A27736" t="str">
            <v>L33348</v>
          </cell>
          <cell r="I27736">
            <v>28202</v>
          </cell>
        </row>
        <row r="27737">
          <cell r="A27737" t="str">
            <v>L33352</v>
          </cell>
          <cell r="I27737">
            <v>150000</v>
          </cell>
        </row>
        <row r="27738">
          <cell r="A27738" t="str">
            <v>L33353</v>
          </cell>
          <cell r="I27738">
            <v>100000</v>
          </cell>
        </row>
        <row r="27739">
          <cell r="A27739" t="str">
            <v>L33354</v>
          </cell>
          <cell r="I27739">
            <v>20000</v>
          </cell>
        </row>
        <row r="27740">
          <cell r="A27740" t="str">
            <v>L33358</v>
          </cell>
          <cell r="I27740">
            <v>50000</v>
          </cell>
        </row>
        <row r="27741">
          <cell r="A27741" t="str">
            <v>L33365</v>
          </cell>
          <cell r="I27741">
            <v>300000</v>
          </cell>
        </row>
        <row r="27742">
          <cell r="A27742" t="str">
            <v>L33366</v>
          </cell>
          <cell r="I27742">
            <v>278355</v>
          </cell>
        </row>
        <row r="27743">
          <cell r="A27743" t="str">
            <v>L33367</v>
          </cell>
          <cell r="I27743">
            <v>1998000</v>
          </cell>
        </row>
        <row r="27744">
          <cell r="A27744" t="str">
            <v>L33371</v>
          </cell>
          <cell r="I27744">
            <v>3600000</v>
          </cell>
        </row>
        <row r="27745">
          <cell r="A27745" t="str">
            <v>L33378</v>
          </cell>
          <cell r="I27745">
            <v>300000</v>
          </cell>
        </row>
        <row r="27746">
          <cell r="A27746" t="str">
            <v>L33379</v>
          </cell>
          <cell r="I27746">
            <v>154055</v>
          </cell>
        </row>
        <row r="27747">
          <cell r="A27747" t="str">
            <v>L33381</v>
          </cell>
          <cell r="I27747">
            <v>100000</v>
          </cell>
        </row>
        <row r="27748">
          <cell r="A27748" t="str">
            <v>L33384</v>
          </cell>
          <cell r="I27748">
            <v>400000</v>
          </cell>
        </row>
        <row r="27749">
          <cell r="A27749" t="str">
            <v>L33389</v>
          </cell>
          <cell r="I27749">
            <v>100000</v>
          </cell>
        </row>
        <row r="27750">
          <cell r="A27750" t="str">
            <v>L33390</v>
          </cell>
          <cell r="I27750">
            <v>100000</v>
          </cell>
        </row>
        <row r="27751">
          <cell r="A27751" t="str">
            <v>L33391</v>
          </cell>
          <cell r="I27751">
            <v>70000</v>
          </cell>
        </row>
        <row r="27752">
          <cell r="A27752" t="str">
            <v>L33392</v>
          </cell>
          <cell r="I27752">
            <v>40000</v>
          </cell>
        </row>
        <row r="27753">
          <cell r="A27753" t="str">
            <v>L33393</v>
          </cell>
          <cell r="I27753">
            <v>30000</v>
          </cell>
        </row>
        <row r="27754">
          <cell r="A27754" t="str">
            <v>L33397</v>
          </cell>
          <cell r="I27754">
            <v>180000</v>
          </cell>
        </row>
        <row r="27755">
          <cell r="A27755" t="str">
            <v>L33404</v>
          </cell>
          <cell r="I27755">
            <v>150000</v>
          </cell>
        </row>
        <row r="27756">
          <cell r="A27756" t="str">
            <v>L33413</v>
          </cell>
          <cell r="I27756">
            <v>580000</v>
          </cell>
        </row>
        <row r="27757">
          <cell r="A27757" t="str">
            <v>L33418</v>
          </cell>
          <cell r="I27757">
            <v>360000</v>
          </cell>
        </row>
        <row r="27758">
          <cell r="A27758" t="str">
            <v>L33420</v>
          </cell>
          <cell r="I27758">
            <v>215000</v>
          </cell>
        </row>
        <row r="27759">
          <cell r="A27759" t="str">
            <v>L33421</v>
          </cell>
          <cell r="I27759">
            <v>42900</v>
          </cell>
        </row>
        <row r="27760">
          <cell r="A27760" t="str">
            <v>L33427</v>
          </cell>
          <cell r="I27760">
            <v>438676</v>
          </cell>
        </row>
        <row r="27761">
          <cell r="A27761" t="str">
            <v>L33439</v>
          </cell>
          <cell r="I27761">
            <v>6487632</v>
          </cell>
        </row>
        <row r="27762">
          <cell r="A27762" t="str">
            <v>L33440</v>
          </cell>
          <cell r="I27762">
            <v>50000</v>
          </cell>
        </row>
        <row r="27763">
          <cell r="A27763" t="str">
            <v>L33441</v>
          </cell>
          <cell r="I27763">
            <v>130141</v>
          </cell>
        </row>
        <row r="27764">
          <cell r="A27764" t="str">
            <v>L33445</v>
          </cell>
          <cell r="I27764">
            <v>500000</v>
          </cell>
        </row>
        <row r="27765">
          <cell r="A27765" t="str">
            <v>L33447</v>
          </cell>
          <cell r="I27765">
            <v>20000</v>
          </cell>
        </row>
        <row r="27766">
          <cell r="A27766" t="str">
            <v>L33448</v>
          </cell>
          <cell r="I27766">
            <v>100000</v>
          </cell>
        </row>
        <row r="27767">
          <cell r="A27767" t="str">
            <v>L33451</v>
          </cell>
          <cell r="I27767">
            <v>60000</v>
          </cell>
        </row>
        <row r="27768">
          <cell r="A27768" t="str">
            <v>L33452</v>
          </cell>
          <cell r="I27768">
            <v>100000</v>
          </cell>
        </row>
        <row r="27769">
          <cell r="A27769" t="str">
            <v>L33453</v>
          </cell>
          <cell r="I27769">
            <v>250000</v>
          </cell>
        </row>
        <row r="27770">
          <cell r="A27770" t="str">
            <v>L33454</v>
          </cell>
          <cell r="I27770">
            <v>760000</v>
          </cell>
        </row>
        <row r="27771">
          <cell r="A27771" t="str">
            <v>L33455</v>
          </cell>
          <cell r="I27771">
            <v>25000</v>
          </cell>
        </row>
        <row r="27772">
          <cell r="A27772" t="str">
            <v>L33459</v>
          </cell>
          <cell r="I27772">
            <v>100000</v>
          </cell>
        </row>
        <row r="27773">
          <cell r="A27773" t="str">
            <v>L33461</v>
          </cell>
          <cell r="I27773">
            <v>336590</v>
          </cell>
        </row>
        <row r="27774">
          <cell r="A27774" t="str">
            <v>L33466</v>
          </cell>
          <cell r="I27774">
            <v>68750</v>
          </cell>
        </row>
        <row r="27775">
          <cell r="A27775" t="str">
            <v>L33468</v>
          </cell>
          <cell r="I27775">
            <v>2000000</v>
          </cell>
        </row>
        <row r="27776">
          <cell r="A27776" t="str">
            <v>L33469</v>
          </cell>
          <cell r="I27776">
            <v>200000</v>
          </cell>
        </row>
        <row r="27777">
          <cell r="A27777" t="str">
            <v>L33470</v>
          </cell>
          <cell r="I27777">
            <v>60000</v>
          </cell>
        </row>
        <row r="27778">
          <cell r="A27778" t="str">
            <v>L33471</v>
          </cell>
          <cell r="I27778">
            <v>250000</v>
          </cell>
        </row>
        <row r="27779">
          <cell r="A27779" t="str">
            <v>L33472</v>
          </cell>
          <cell r="I27779">
            <v>50000</v>
          </cell>
        </row>
        <row r="27780">
          <cell r="A27780" t="str">
            <v>L33474</v>
          </cell>
          <cell r="I27780">
            <v>10000</v>
          </cell>
        </row>
        <row r="27781">
          <cell r="A27781" t="str">
            <v>L33475</v>
          </cell>
          <cell r="I27781">
            <v>20000</v>
          </cell>
        </row>
        <row r="27782">
          <cell r="A27782" t="str">
            <v>L33476</v>
          </cell>
          <cell r="I27782">
            <v>1500000</v>
          </cell>
        </row>
        <row r="27783">
          <cell r="A27783" t="str">
            <v>L33480</v>
          </cell>
          <cell r="I27783">
            <v>1800000</v>
          </cell>
        </row>
        <row r="27784">
          <cell r="A27784" t="str">
            <v>L33486</v>
          </cell>
          <cell r="I27784">
            <v>134018</v>
          </cell>
        </row>
        <row r="27785">
          <cell r="A27785" t="str">
            <v>L33487</v>
          </cell>
          <cell r="I27785">
            <v>100000</v>
          </cell>
        </row>
        <row r="27786">
          <cell r="A27786" t="str">
            <v>L33490</v>
          </cell>
          <cell r="I27786">
            <v>600000</v>
          </cell>
        </row>
        <row r="27787">
          <cell r="A27787" t="str">
            <v>L33497</v>
          </cell>
          <cell r="I27787">
            <v>600000</v>
          </cell>
        </row>
        <row r="27788">
          <cell r="A27788" t="str">
            <v>L33498</v>
          </cell>
          <cell r="I27788">
            <v>200000</v>
          </cell>
        </row>
        <row r="27789">
          <cell r="A27789" t="str">
            <v>L33499</v>
          </cell>
          <cell r="I27789">
            <v>40000</v>
          </cell>
        </row>
        <row r="27790">
          <cell r="A27790" t="str">
            <v>L33503</v>
          </cell>
          <cell r="I27790">
            <v>4590000</v>
          </cell>
        </row>
        <row r="27791">
          <cell r="A27791" t="str">
            <v>L33510</v>
          </cell>
          <cell r="I27791">
            <v>20000</v>
          </cell>
        </row>
        <row r="27792">
          <cell r="A27792" t="str">
            <v>L33511</v>
          </cell>
          <cell r="I27792">
            <v>600000</v>
          </cell>
        </row>
        <row r="27793">
          <cell r="A27793" t="str">
            <v>L33514</v>
          </cell>
          <cell r="I27793">
            <v>1000000</v>
          </cell>
        </row>
        <row r="27794">
          <cell r="A27794" t="str">
            <v>L33515</v>
          </cell>
          <cell r="I27794">
            <v>35000</v>
          </cell>
        </row>
        <row r="27795">
          <cell r="A27795" t="str">
            <v>L33520</v>
          </cell>
          <cell r="I27795">
            <v>30000</v>
          </cell>
        </row>
        <row r="27796">
          <cell r="A27796" t="str">
            <v>L33521</v>
          </cell>
          <cell r="I27796">
            <v>500000</v>
          </cell>
        </row>
        <row r="27797">
          <cell r="A27797" t="str">
            <v>L33523</v>
          </cell>
          <cell r="I27797">
            <v>1931814</v>
          </cell>
        </row>
        <row r="27798">
          <cell r="A27798" t="str">
            <v>L33524</v>
          </cell>
          <cell r="I27798">
            <v>50000</v>
          </cell>
        </row>
        <row r="27799">
          <cell r="A27799" t="str">
            <v>L33525</v>
          </cell>
          <cell r="I27799">
            <v>200000</v>
          </cell>
        </row>
        <row r="27800">
          <cell r="A27800" t="str">
            <v>L33526</v>
          </cell>
          <cell r="I27800">
            <v>55000</v>
          </cell>
        </row>
        <row r="27801">
          <cell r="A27801" t="str">
            <v>L33527</v>
          </cell>
          <cell r="I27801">
            <v>250000</v>
          </cell>
        </row>
        <row r="27802">
          <cell r="A27802" t="str">
            <v>L33532</v>
          </cell>
          <cell r="I27802">
            <v>40000</v>
          </cell>
        </row>
        <row r="27803">
          <cell r="A27803" t="str">
            <v>L33535</v>
          </cell>
          <cell r="I27803">
            <v>350000</v>
          </cell>
        </row>
        <row r="27804">
          <cell r="A27804" t="str">
            <v>L33536</v>
          </cell>
          <cell r="I27804">
            <v>150000</v>
          </cell>
        </row>
        <row r="27805">
          <cell r="A27805" t="str">
            <v>L33538</v>
          </cell>
          <cell r="I27805">
            <v>214400</v>
          </cell>
        </row>
        <row r="27806">
          <cell r="A27806" t="str">
            <v>L33546</v>
          </cell>
          <cell r="I27806">
            <v>70000</v>
          </cell>
        </row>
        <row r="27807">
          <cell r="A27807" t="str">
            <v>L33549</v>
          </cell>
          <cell r="I27807">
            <v>1700000</v>
          </cell>
        </row>
        <row r="27808">
          <cell r="A27808" t="str">
            <v>L33553</v>
          </cell>
          <cell r="I27808">
            <v>93270</v>
          </cell>
        </row>
        <row r="27809">
          <cell r="A27809" t="str">
            <v>L33554</v>
          </cell>
          <cell r="I27809">
            <v>120000</v>
          </cell>
        </row>
        <row r="27810">
          <cell r="A27810" t="str">
            <v>L33555</v>
          </cell>
          <cell r="I27810">
            <v>2000000</v>
          </cell>
        </row>
        <row r="27811">
          <cell r="A27811" t="str">
            <v>L33560</v>
          </cell>
          <cell r="I27811">
            <v>65000</v>
          </cell>
        </row>
        <row r="27812">
          <cell r="A27812" t="str">
            <v>L33565</v>
          </cell>
          <cell r="I27812">
            <v>200000</v>
          </cell>
        </row>
        <row r="27813">
          <cell r="A27813" t="str">
            <v>L33566</v>
          </cell>
          <cell r="I27813">
            <v>100000</v>
          </cell>
        </row>
        <row r="27814">
          <cell r="A27814" t="str">
            <v>L33569</v>
          </cell>
          <cell r="I27814">
            <v>1000000</v>
          </cell>
        </row>
        <row r="27815">
          <cell r="A27815" t="str">
            <v>L33572</v>
          </cell>
          <cell r="I27815">
            <v>150000</v>
          </cell>
        </row>
        <row r="27816">
          <cell r="A27816" t="str">
            <v>L33573</v>
          </cell>
          <cell r="I27816">
            <v>65000</v>
          </cell>
        </row>
        <row r="27817">
          <cell r="A27817" t="str">
            <v>L33575</v>
          </cell>
          <cell r="I27817">
            <v>35000</v>
          </cell>
        </row>
        <row r="27818">
          <cell r="A27818" t="str">
            <v>L33576</v>
          </cell>
          <cell r="I27818">
            <v>150000</v>
          </cell>
        </row>
        <row r="27819">
          <cell r="A27819" t="str">
            <v>L33587</v>
          </cell>
          <cell r="I27819">
            <v>500000</v>
          </cell>
        </row>
        <row r="27820">
          <cell r="A27820" t="str">
            <v>L33589</v>
          </cell>
          <cell r="I27820">
            <v>60000</v>
          </cell>
        </row>
        <row r="27821">
          <cell r="A27821" t="str">
            <v>L33590</v>
          </cell>
          <cell r="I27821">
            <v>82393</v>
          </cell>
        </row>
        <row r="27822">
          <cell r="A27822" t="str">
            <v>L33591</v>
          </cell>
          <cell r="I27822">
            <v>70000</v>
          </cell>
        </row>
        <row r="27823">
          <cell r="A27823" t="str">
            <v>L33592</v>
          </cell>
          <cell r="I27823">
            <v>1500000</v>
          </cell>
        </row>
        <row r="27824">
          <cell r="A27824" t="str">
            <v>L33593</v>
          </cell>
          <cell r="I27824">
            <v>30000</v>
          </cell>
        </row>
        <row r="27825">
          <cell r="A27825" t="str">
            <v>L33595</v>
          </cell>
          <cell r="I27825">
            <v>350000</v>
          </cell>
        </row>
        <row r="27826">
          <cell r="A27826" t="str">
            <v>L33605</v>
          </cell>
          <cell r="I27826">
            <v>70000</v>
          </cell>
        </row>
        <row r="27827">
          <cell r="A27827" t="str">
            <v>L33609</v>
          </cell>
          <cell r="I27827">
            <v>350000</v>
          </cell>
        </row>
        <row r="27828">
          <cell r="A27828" t="str">
            <v>L33610</v>
          </cell>
          <cell r="I27828">
            <v>250000</v>
          </cell>
        </row>
        <row r="27829">
          <cell r="A27829" t="str">
            <v>L33614</v>
          </cell>
          <cell r="I27829">
            <v>75000</v>
          </cell>
        </row>
        <row r="27830">
          <cell r="A27830" t="str">
            <v>L33616</v>
          </cell>
          <cell r="I27830">
            <v>772472</v>
          </cell>
        </row>
        <row r="27831">
          <cell r="A27831" t="str">
            <v>L33617</v>
          </cell>
          <cell r="I27831">
            <v>2840000</v>
          </cell>
        </row>
        <row r="27832">
          <cell r="A27832" t="str">
            <v>L33618</v>
          </cell>
          <cell r="I27832">
            <v>1000000</v>
          </cell>
        </row>
        <row r="27833">
          <cell r="A27833" t="str">
            <v>L33620</v>
          </cell>
          <cell r="I27833">
            <v>50000</v>
          </cell>
        </row>
        <row r="27834">
          <cell r="A27834" t="str">
            <v>L33621</v>
          </cell>
          <cell r="I27834">
            <v>250000</v>
          </cell>
        </row>
        <row r="27835">
          <cell r="A27835" t="str">
            <v>L33622</v>
          </cell>
          <cell r="I27835">
            <v>40000</v>
          </cell>
        </row>
        <row r="27836">
          <cell r="A27836" t="str">
            <v>L33623</v>
          </cell>
          <cell r="I27836">
            <v>3000000</v>
          </cell>
        </row>
        <row r="27837">
          <cell r="A27837" t="str">
            <v>L33624</v>
          </cell>
          <cell r="I27837">
            <v>176000</v>
          </cell>
        </row>
        <row r="27838">
          <cell r="A27838" t="str">
            <v>L33625</v>
          </cell>
          <cell r="I27838">
            <v>1644000</v>
          </cell>
        </row>
        <row r="27839">
          <cell r="A27839" t="str">
            <v>L33626</v>
          </cell>
          <cell r="I27839">
            <v>400000</v>
          </cell>
        </row>
        <row r="27840">
          <cell r="A27840" t="str">
            <v>L33630</v>
          </cell>
          <cell r="I27840">
            <v>22000</v>
          </cell>
        </row>
        <row r="27841">
          <cell r="A27841" t="str">
            <v>L33631</v>
          </cell>
          <cell r="I27841">
            <v>200000</v>
          </cell>
        </row>
        <row r="27842">
          <cell r="A27842" t="str">
            <v>L33636</v>
          </cell>
          <cell r="I27842">
            <v>1500000</v>
          </cell>
        </row>
        <row r="27843">
          <cell r="A27843" t="str">
            <v>L33639</v>
          </cell>
          <cell r="I27843">
            <v>159590</v>
          </cell>
        </row>
        <row r="27844">
          <cell r="A27844" t="str">
            <v>L33640</v>
          </cell>
          <cell r="I27844">
            <v>1500000</v>
          </cell>
        </row>
        <row r="27845">
          <cell r="A27845" t="str">
            <v>L33642</v>
          </cell>
          <cell r="I27845">
            <v>50000</v>
          </cell>
        </row>
        <row r="27846">
          <cell r="A27846" t="str">
            <v>L33651</v>
          </cell>
          <cell r="I27846">
            <v>4000000</v>
          </cell>
        </row>
        <row r="27847">
          <cell r="A27847" t="str">
            <v>L33656</v>
          </cell>
          <cell r="I27847">
            <v>250000</v>
          </cell>
        </row>
        <row r="27848">
          <cell r="A27848" t="str">
            <v>L33660</v>
          </cell>
          <cell r="I27848">
            <v>200415</v>
          </cell>
        </row>
        <row r="27849">
          <cell r="A27849" t="str">
            <v>L33662</v>
          </cell>
          <cell r="I27849">
            <v>30000</v>
          </cell>
        </row>
        <row r="27850">
          <cell r="A27850" t="str">
            <v>L33663</v>
          </cell>
          <cell r="I27850">
            <v>108922</v>
          </cell>
        </row>
        <row r="27851">
          <cell r="A27851" t="str">
            <v>L33665</v>
          </cell>
          <cell r="I27851">
            <v>300000</v>
          </cell>
        </row>
        <row r="27852">
          <cell r="A27852" t="str">
            <v>L33667</v>
          </cell>
          <cell r="I27852">
            <v>200000</v>
          </cell>
        </row>
        <row r="27853">
          <cell r="A27853" t="str">
            <v>L33672</v>
          </cell>
          <cell r="I27853">
            <v>10000</v>
          </cell>
        </row>
        <row r="27854">
          <cell r="A27854" t="str">
            <v>L33674</v>
          </cell>
          <cell r="I27854">
            <v>800000</v>
          </cell>
        </row>
        <row r="27855">
          <cell r="A27855" t="str">
            <v>L33675</v>
          </cell>
          <cell r="I27855">
            <v>200000</v>
          </cell>
        </row>
        <row r="27856">
          <cell r="A27856" t="str">
            <v>L33677</v>
          </cell>
          <cell r="I27856">
            <v>70000</v>
          </cell>
        </row>
        <row r="27857">
          <cell r="A27857" t="str">
            <v>L33678</v>
          </cell>
          <cell r="I27857">
            <v>50000</v>
          </cell>
        </row>
        <row r="27858">
          <cell r="A27858" t="str">
            <v>L33679</v>
          </cell>
          <cell r="I27858">
            <v>35000</v>
          </cell>
        </row>
        <row r="27859">
          <cell r="A27859" t="str">
            <v>L33683</v>
          </cell>
          <cell r="I27859">
            <v>60000</v>
          </cell>
        </row>
        <row r="27860">
          <cell r="A27860" t="str">
            <v>L33686</v>
          </cell>
          <cell r="I27860">
            <v>21046</v>
          </cell>
        </row>
        <row r="27861">
          <cell r="A27861" t="str">
            <v>L33688</v>
          </cell>
          <cell r="I27861">
            <v>50000</v>
          </cell>
        </row>
        <row r="27862">
          <cell r="A27862" t="str">
            <v>L33689</v>
          </cell>
          <cell r="I27862">
            <v>450000</v>
          </cell>
        </row>
        <row r="27863">
          <cell r="A27863" t="str">
            <v>L33692</v>
          </cell>
          <cell r="I27863">
            <v>150000</v>
          </cell>
        </row>
        <row r="27864">
          <cell r="A27864" t="str">
            <v>L33693</v>
          </cell>
          <cell r="I27864">
            <v>63243</v>
          </cell>
        </row>
        <row r="27865">
          <cell r="A27865" t="str">
            <v>L33695</v>
          </cell>
          <cell r="I27865">
            <v>100000</v>
          </cell>
        </row>
        <row r="27866">
          <cell r="A27866" t="str">
            <v>L33698</v>
          </cell>
          <cell r="I27866">
            <v>150000</v>
          </cell>
        </row>
        <row r="27867">
          <cell r="A27867" t="str">
            <v>L33700</v>
          </cell>
          <cell r="I27867">
            <v>600000</v>
          </cell>
        </row>
        <row r="27868">
          <cell r="A27868" t="str">
            <v>L33701</v>
          </cell>
          <cell r="I27868">
            <v>650000</v>
          </cell>
        </row>
        <row r="27869">
          <cell r="A27869" t="str">
            <v>L33711</v>
          </cell>
          <cell r="I27869">
            <v>55450</v>
          </cell>
        </row>
        <row r="27870">
          <cell r="A27870" t="str">
            <v>L33716</v>
          </cell>
          <cell r="I27870">
            <v>400000</v>
          </cell>
        </row>
        <row r="27871">
          <cell r="A27871" t="str">
            <v>L33717</v>
          </cell>
          <cell r="I27871">
            <v>60000</v>
          </cell>
        </row>
        <row r="27872">
          <cell r="A27872" t="str">
            <v>L33718</v>
          </cell>
          <cell r="I27872">
            <v>554149</v>
          </cell>
        </row>
        <row r="27873">
          <cell r="A27873" t="str">
            <v>L33720</v>
          </cell>
          <cell r="I27873">
            <v>300000</v>
          </cell>
        </row>
        <row r="27874">
          <cell r="A27874" t="str">
            <v>L33721</v>
          </cell>
          <cell r="I27874">
            <v>15000</v>
          </cell>
        </row>
        <row r="27875">
          <cell r="A27875" t="str">
            <v>L33739</v>
          </cell>
          <cell r="I27875">
            <v>600000</v>
          </cell>
        </row>
        <row r="27876">
          <cell r="A27876" t="str">
            <v>L33744</v>
          </cell>
          <cell r="I27876">
            <v>200000</v>
          </cell>
        </row>
        <row r="27877">
          <cell r="A27877" t="str">
            <v>L33749</v>
          </cell>
          <cell r="I27877">
            <v>20000</v>
          </cell>
        </row>
        <row r="27878">
          <cell r="A27878" t="str">
            <v>L33754</v>
          </cell>
          <cell r="I27878">
            <v>60000</v>
          </cell>
        </row>
        <row r="27879">
          <cell r="A27879" t="str">
            <v>L33757</v>
          </cell>
          <cell r="I27879">
            <v>100000</v>
          </cell>
        </row>
        <row r="27880">
          <cell r="A27880" t="str">
            <v>L33763</v>
          </cell>
          <cell r="I27880">
            <v>50000000</v>
          </cell>
        </row>
        <row r="27881">
          <cell r="A27881" t="str">
            <v>L33764</v>
          </cell>
          <cell r="I27881">
            <v>120000</v>
          </cell>
        </row>
        <row r="27882">
          <cell r="A27882" t="str">
            <v>L33766</v>
          </cell>
          <cell r="I27882">
            <v>500000</v>
          </cell>
        </row>
        <row r="27883">
          <cell r="A27883" t="str">
            <v>L33767</v>
          </cell>
          <cell r="I27883">
            <v>44400</v>
          </cell>
        </row>
        <row r="27884">
          <cell r="A27884" t="str">
            <v>L33769</v>
          </cell>
          <cell r="I27884">
            <v>500000</v>
          </cell>
        </row>
        <row r="27885">
          <cell r="A27885" t="str">
            <v>L33771</v>
          </cell>
          <cell r="I27885">
            <v>60000</v>
          </cell>
        </row>
        <row r="27886">
          <cell r="A27886" t="str">
            <v>L33772</v>
          </cell>
          <cell r="I27886">
            <v>80000</v>
          </cell>
        </row>
        <row r="27887">
          <cell r="A27887" t="str">
            <v>L33774</v>
          </cell>
          <cell r="I27887">
            <v>30000000</v>
          </cell>
        </row>
        <row r="27888">
          <cell r="A27888" t="str">
            <v>L33775</v>
          </cell>
          <cell r="I27888">
            <v>583000</v>
          </cell>
        </row>
        <row r="27889">
          <cell r="A27889" t="str">
            <v>L33776</v>
          </cell>
          <cell r="I27889">
            <v>303224</v>
          </cell>
        </row>
        <row r="27890">
          <cell r="A27890" t="str">
            <v>L33778</v>
          </cell>
          <cell r="I27890">
            <v>315200</v>
          </cell>
        </row>
        <row r="27891">
          <cell r="A27891" t="str">
            <v>L33783</v>
          </cell>
          <cell r="I27891">
            <v>140031</v>
          </cell>
        </row>
        <row r="27892">
          <cell r="A27892" t="str">
            <v>L33787</v>
          </cell>
          <cell r="I27892">
            <v>340000</v>
          </cell>
        </row>
        <row r="27893">
          <cell r="A27893" t="str">
            <v>L33794</v>
          </cell>
          <cell r="I27893">
            <v>30000</v>
          </cell>
        </row>
        <row r="27894">
          <cell r="A27894" t="str">
            <v>L33802</v>
          </cell>
          <cell r="I27894">
            <v>159219</v>
          </cell>
        </row>
        <row r="27895">
          <cell r="A27895" t="str">
            <v>L33803</v>
          </cell>
          <cell r="I27895">
            <v>200000</v>
          </cell>
        </row>
        <row r="27896">
          <cell r="A27896" t="str">
            <v>L33804</v>
          </cell>
          <cell r="I27896">
            <v>150000</v>
          </cell>
        </row>
        <row r="27897">
          <cell r="A27897" t="str">
            <v>L33808</v>
          </cell>
          <cell r="I27897">
            <v>50000</v>
          </cell>
        </row>
        <row r="27898">
          <cell r="A27898" t="str">
            <v>L33809</v>
          </cell>
          <cell r="I27898">
            <v>690000</v>
          </cell>
        </row>
        <row r="27899">
          <cell r="A27899" t="str">
            <v>L33816</v>
          </cell>
          <cell r="I27899">
            <v>110000</v>
          </cell>
        </row>
        <row r="27900">
          <cell r="A27900" t="str">
            <v>L33817</v>
          </cell>
          <cell r="I27900">
            <v>30000</v>
          </cell>
        </row>
        <row r="27901">
          <cell r="A27901" t="str">
            <v>L33821</v>
          </cell>
          <cell r="I27901">
            <v>140772</v>
          </cell>
        </row>
        <row r="27902">
          <cell r="A27902" t="str">
            <v>L33824</v>
          </cell>
          <cell r="I27902">
            <v>159034</v>
          </cell>
        </row>
        <row r="27903">
          <cell r="A27903" t="str">
            <v>L33826</v>
          </cell>
          <cell r="I27903">
            <v>60000</v>
          </cell>
        </row>
        <row r="27904">
          <cell r="A27904" t="str">
            <v>L33829</v>
          </cell>
          <cell r="I27904">
            <v>10874</v>
          </cell>
        </row>
        <row r="27905">
          <cell r="A27905" t="str">
            <v>L33834</v>
          </cell>
          <cell r="I27905">
            <v>142437</v>
          </cell>
        </row>
        <row r="27906">
          <cell r="A27906" t="str">
            <v>L33840</v>
          </cell>
          <cell r="I27906">
            <v>300000</v>
          </cell>
        </row>
        <row r="27907">
          <cell r="A27907" t="str">
            <v>L33843</v>
          </cell>
          <cell r="I27907">
            <v>158461</v>
          </cell>
        </row>
        <row r="27908">
          <cell r="A27908" t="str">
            <v>L33850</v>
          </cell>
          <cell r="I27908">
            <v>650000</v>
          </cell>
        </row>
        <row r="27909">
          <cell r="A27909" t="str">
            <v>L33851</v>
          </cell>
          <cell r="I27909">
            <v>700000</v>
          </cell>
        </row>
        <row r="27910">
          <cell r="A27910" t="str">
            <v>L33852</v>
          </cell>
          <cell r="I27910">
            <v>50000</v>
          </cell>
        </row>
        <row r="27911">
          <cell r="A27911" t="str">
            <v>L33862</v>
          </cell>
          <cell r="I27911">
            <v>240000</v>
          </cell>
        </row>
        <row r="27912">
          <cell r="A27912" t="str">
            <v>L33863</v>
          </cell>
          <cell r="I27912">
            <v>50000</v>
          </cell>
        </row>
        <row r="27913">
          <cell r="A27913" t="str">
            <v>L33865</v>
          </cell>
          <cell r="I27913">
            <v>600000</v>
          </cell>
        </row>
        <row r="27914">
          <cell r="A27914" t="str">
            <v>L33866</v>
          </cell>
          <cell r="I27914">
            <v>150000</v>
          </cell>
        </row>
        <row r="27915">
          <cell r="A27915" t="str">
            <v>L33870</v>
          </cell>
          <cell r="I27915">
            <v>10000</v>
          </cell>
        </row>
        <row r="27916">
          <cell r="A27916" t="str">
            <v>L33873</v>
          </cell>
          <cell r="I27916">
            <v>120000</v>
          </cell>
        </row>
        <row r="27917">
          <cell r="A27917" t="str">
            <v>L33876</v>
          </cell>
          <cell r="I27917">
            <v>1531633</v>
          </cell>
        </row>
        <row r="27918">
          <cell r="A27918" t="str">
            <v>L33879</v>
          </cell>
          <cell r="I27918">
            <v>877470</v>
          </cell>
        </row>
        <row r="27919">
          <cell r="A27919" t="str">
            <v>L33889</v>
          </cell>
          <cell r="I27919">
            <v>350000</v>
          </cell>
        </row>
        <row r="27920">
          <cell r="A27920" t="str">
            <v>L33890</v>
          </cell>
          <cell r="I27920">
            <v>89999</v>
          </cell>
        </row>
        <row r="27921">
          <cell r="A27921" t="str">
            <v>L33897</v>
          </cell>
          <cell r="I27921">
            <v>50000</v>
          </cell>
        </row>
        <row r="27922">
          <cell r="A27922" t="str">
            <v>L33900</v>
          </cell>
          <cell r="I27922">
            <v>10000000</v>
          </cell>
        </row>
        <row r="27923">
          <cell r="A27923" t="str">
            <v>L33905</v>
          </cell>
          <cell r="I27923">
            <v>30000</v>
          </cell>
        </row>
        <row r="27924">
          <cell r="A27924" t="str">
            <v>L33906</v>
          </cell>
          <cell r="I27924">
            <v>5712000</v>
          </cell>
        </row>
        <row r="27925">
          <cell r="A27925" t="str">
            <v>L33907</v>
          </cell>
          <cell r="I27925">
            <v>270000</v>
          </cell>
        </row>
        <row r="27926">
          <cell r="A27926" t="str">
            <v>L33911</v>
          </cell>
          <cell r="I27926">
            <v>321067</v>
          </cell>
        </row>
        <row r="27927">
          <cell r="A27927" t="str">
            <v>L33912</v>
          </cell>
          <cell r="I27927">
            <v>275000</v>
          </cell>
        </row>
        <row r="27928">
          <cell r="A27928" t="str">
            <v>L33913</v>
          </cell>
          <cell r="I27928">
            <v>900000</v>
          </cell>
        </row>
        <row r="27929">
          <cell r="A27929" t="str">
            <v>L33915</v>
          </cell>
          <cell r="I27929">
            <v>50000</v>
          </cell>
        </row>
        <row r="27930">
          <cell r="A27930" t="str">
            <v>L33917</v>
          </cell>
          <cell r="I27930">
            <v>150000</v>
          </cell>
        </row>
        <row r="27931">
          <cell r="A27931" t="str">
            <v>L33918</v>
          </cell>
          <cell r="I27931">
            <v>100000</v>
          </cell>
        </row>
        <row r="27932">
          <cell r="A27932" t="str">
            <v>L33920</v>
          </cell>
          <cell r="I27932">
            <v>2200000</v>
          </cell>
        </row>
        <row r="27933">
          <cell r="A27933" t="str">
            <v>L33923</v>
          </cell>
          <cell r="I27933">
            <v>90000</v>
          </cell>
        </row>
        <row r="27934">
          <cell r="A27934" t="str">
            <v>L33925</v>
          </cell>
          <cell r="I27934">
            <v>100000</v>
          </cell>
        </row>
        <row r="27935">
          <cell r="A27935" t="str">
            <v>L33929</v>
          </cell>
          <cell r="I27935">
            <v>50000</v>
          </cell>
        </row>
        <row r="27936">
          <cell r="A27936" t="str">
            <v>L33930</v>
          </cell>
          <cell r="I27936">
            <v>1100000</v>
          </cell>
        </row>
        <row r="27937">
          <cell r="A27937" t="str">
            <v>L33931</v>
          </cell>
          <cell r="I27937">
            <v>50000</v>
          </cell>
        </row>
        <row r="27938">
          <cell r="A27938" t="str">
            <v>L33932</v>
          </cell>
          <cell r="I27938">
            <v>425000</v>
          </cell>
        </row>
        <row r="27939">
          <cell r="A27939" t="str">
            <v>L33935</v>
          </cell>
          <cell r="I27939">
            <v>6000000</v>
          </cell>
        </row>
        <row r="27940">
          <cell r="A27940" t="str">
            <v>L33943</v>
          </cell>
          <cell r="I27940">
            <v>40000</v>
          </cell>
        </row>
        <row r="27941">
          <cell r="A27941" t="str">
            <v>L33948</v>
          </cell>
          <cell r="I27941">
            <v>164006</v>
          </cell>
        </row>
        <row r="27942">
          <cell r="A27942" t="str">
            <v>L33950</v>
          </cell>
          <cell r="I27942">
            <v>500000</v>
          </cell>
        </row>
        <row r="27943">
          <cell r="A27943" t="str">
            <v>L33951</v>
          </cell>
          <cell r="I27943">
            <v>50000</v>
          </cell>
        </row>
        <row r="27944">
          <cell r="A27944" t="str">
            <v>L33956</v>
          </cell>
          <cell r="I27944">
            <v>160000</v>
          </cell>
        </row>
        <row r="27945">
          <cell r="A27945" t="str">
            <v>L33958</v>
          </cell>
          <cell r="I27945">
            <v>225000</v>
          </cell>
        </row>
        <row r="27946">
          <cell r="A27946" t="str">
            <v>L33961</v>
          </cell>
          <cell r="I27946">
            <v>35000</v>
          </cell>
        </row>
        <row r="27947">
          <cell r="A27947" t="str">
            <v>L33977</v>
          </cell>
          <cell r="I27947">
            <v>80000</v>
          </cell>
        </row>
        <row r="27948">
          <cell r="A27948" t="str">
            <v>L33980</v>
          </cell>
          <cell r="I27948">
            <v>50000</v>
          </cell>
        </row>
        <row r="27949">
          <cell r="A27949" t="str">
            <v>L33981</v>
          </cell>
          <cell r="I27949">
            <v>100000</v>
          </cell>
        </row>
        <row r="27950">
          <cell r="A27950" t="str">
            <v>L33982</v>
          </cell>
          <cell r="I27950">
            <v>30000</v>
          </cell>
        </row>
        <row r="27951">
          <cell r="A27951" t="str">
            <v>L33984</v>
          </cell>
          <cell r="I27951">
            <v>300000</v>
          </cell>
        </row>
        <row r="27952">
          <cell r="A27952" t="str">
            <v>L33987</v>
          </cell>
          <cell r="I27952">
            <v>25000</v>
          </cell>
        </row>
        <row r="27953">
          <cell r="A27953" t="str">
            <v>L33989</v>
          </cell>
          <cell r="I27953">
            <v>30000</v>
          </cell>
        </row>
        <row r="27954">
          <cell r="A27954" t="str">
            <v>L33992</v>
          </cell>
          <cell r="I27954">
            <v>687300</v>
          </cell>
        </row>
        <row r="27955">
          <cell r="A27955" t="str">
            <v>L33993</v>
          </cell>
          <cell r="I27955">
            <v>108835</v>
          </cell>
        </row>
        <row r="27956">
          <cell r="A27956" t="str">
            <v>L34003</v>
          </cell>
          <cell r="I27956">
            <v>250000</v>
          </cell>
        </row>
        <row r="27957">
          <cell r="A27957" t="str">
            <v>L34017</v>
          </cell>
          <cell r="I27957">
            <v>52735</v>
          </cell>
        </row>
        <row r="27958">
          <cell r="A27958" t="str">
            <v>L34019</v>
          </cell>
          <cell r="I27958">
            <v>10000</v>
          </cell>
        </row>
        <row r="27959">
          <cell r="A27959" t="str">
            <v>L34020</v>
          </cell>
          <cell r="I27959">
            <v>300000</v>
          </cell>
        </row>
        <row r="27960">
          <cell r="A27960" t="str">
            <v>L34023</v>
          </cell>
          <cell r="I27960">
            <v>15000</v>
          </cell>
        </row>
        <row r="27961">
          <cell r="A27961" t="str">
            <v>L34024</v>
          </cell>
          <cell r="I27961">
            <v>200000</v>
          </cell>
        </row>
        <row r="27962">
          <cell r="A27962" t="str">
            <v>L34027</v>
          </cell>
          <cell r="I27962">
            <v>290000</v>
          </cell>
        </row>
        <row r="27963">
          <cell r="A27963" t="str">
            <v>L34029</v>
          </cell>
          <cell r="I27963">
            <v>120000</v>
          </cell>
        </row>
        <row r="27964">
          <cell r="A27964" t="str">
            <v>L34032</v>
          </cell>
          <cell r="I27964">
            <v>5934910</v>
          </cell>
        </row>
        <row r="27965">
          <cell r="A27965" t="str">
            <v>L34034</v>
          </cell>
          <cell r="I27965">
            <v>400000</v>
          </cell>
        </row>
        <row r="27966">
          <cell r="A27966" t="str">
            <v>L34036</v>
          </cell>
          <cell r="I27966">
            <v>650000</v>
          </cell>
        </row>
        <row r="27967">
          <cell r="A27967" t="str">
            <v>L34038</v>
          </cell>
          <cell r="I27967">
            <v>50000</v>
          </cell>
        </row>
        <row r="27968">
          <cell r="A27968" t="str">
            <v>L34040</v>
          </cell>
          <cell r="I27968">
            <v>15183</v>
          </cell>
        </row>
        <row r="27969">
          <cell r="A27969" t="str">
            <v>L34046</v>
          </cell>
          <cell r="I27969">
            <v>110000</v>
          </cell>
        </row>
        <row r="27970">
          <cell r="A27970" t="str">
            <v>L34051</v>
          </cell>
          <cell r="I27970">
            <v>750000</v>
          </cell>
        </row>
        <row r="27971">
          <cell r="A27971" t="str">
            <v>L34056</v>
          </cell>
          <cell r="I27971">
            <v>450000</v>
          </cell>
        </row>
        <row r="27972">
          <cell r="A27972" t="str">
            <v>L34057</v>
          </cell>
          <cell r="I27972">
            <v>50000</v>
          </cell>
        </row>
        <row r="27973">
          <cell r="A27973" t="str">
            <v>L34059</v>
          </cell>
          <cell r="I27973">
            <v>100000</v>
          </cell>
        </row>
        <row r="27974">
          <cell r="A27974" t="str">
            <v>L34060</v>
          </cell>
          <cell r="I27974">
            <v>150000</v>
          </cell>
        </row>
        <row r="27975">
          <cell r="A27975" t="str">
            <v>L34064</v>
          </cell>
          <cell r="I27975">
            <v>102213</v>
          </cell>
        </row>
        <row r="27976">
          <cell r="A27976" t="str">
            <v>L34067</v>
          </cell>
          <cell r="I27976">
            <v>200000</v>
          </cell>
        </row>
        <row r="27977">
          <cell r="A27977" t="str">
            <v>L34069</v>
          </cell>
          <cell r="I27977">
            <v>150000</v>
          </cell>
        </row>
        <row r="27978">
          <cell r="A27978" t="str">
            <v>L34077</v>
          </cell>
          <cell r="I27978">
            <v>500000</v>
          </cell>
        </row>
        <row r="27979">
          <cell r="A27979" t="str">
            <v>L34083</v>
          </cell>
          <cell r="I27979">
            <v>700000</v>
          </cell>
        </row>
        <row r="27980">
          <cell r="A27980" t="str">
            <v>L34084</v>
          </cell>
          <cell r="I27980">
            <v>40000</v>
          </cell>
        </row>
        <row r="27981">
          <cell r="A27981" t="str">
            <v>L34087</v>
          </cell>
          <cell r="I27981">
            <v>180000</v>
          </cell>
        </row>
        <row r="27982">
          <cell r="A27982" t="str">
            <v>L34088</v>
          </cell>
          <cell r="I27982">
            <v>35000</v>
          </cell>
        </row>
        <row r="27983">
          <cell r="A27983" t="str">
            <v>L34095</v>
          </cell>
          <cell r="I27983">
            <v>3600000</v>
          </cell>
        </row>
        <row r="27984">
          <cell r="A27984" t="str">
            <v>L34096</v>
          </cell>
          <cell r="I27984">
            <v>118400</v>
          </cell>
        </row>
        <row r="27985">
          <cell r="A27985" t="str">
            <v>L34098</v>
          </cell>
          <cell r="I27985">
            <v>120000</v>
          </cell>
        </row>
        <row r="27986">
          <cell r="A27986" t="str">
            <v>L34102</v>
          </cell>
          <cell r="I27986">
            <v>300000</v>
          </cell>
        </row>
        <row r="27987">
          <cell r="A27987" t="str">
            <v>L34105</v>
          </cell>
          <cell r="I27987">
            <v>807850</v>
          </cell>
        </row>
        <row r="27988">
          <cell r="A27988" t="str">
            <v>L34106</v>
          </cell>
          <cell r="I27988">
            <v>117540</v>
          </cell>
        </row>
        <row r="27989">
          <cell r="A27989" t="str">
            <v>L34114</v>
          </cell>
          <cell r="I27989">
            <v>70000</v>
          </cell>
        </row>
        <row r="27990">
          <cell r="A27990" t="str">
            <v>L34118</v>
          </cell>
          <cell r="I27990">
            <v>70000</v>
          </cell>
        </row>
        <row r="27991">
          <cell r="A27991" t="str">
            <v>L34127</v>
          </cell>
          <cell r="I27991">
            <v>40000</v>
          </cell>
        </row>
        <row r="27992">
          <cell r="A27992" t="str">
            <v>L34128</v>
          </cell>
          <cell r="I27992">
            <v>600000</v>
          </cell>
        </row>
        <row r="27993">
          <cell r="A27993" t="str">
            <v>L34129</v>
          </cell>
          <cell r="I27993">
            <v>120000</v>
          </cell>
        </row>
        <row r="27994">
          <cell r="A27994" t="str">
            <v>L34130</v>
          </cell>
          <cell r="I27994">
            <v>200000</v>
          </cell>
        </row>
        <row r="27995">
          <cell r="A27995" t="str">
            <v>L34131</v>
          </cell>
          <cell r="I27995">
            <v>100000</v>
          </cell>
        </row>
        <row r="27996">
          <cell r="A27996" t="str">
            <v>L34132</v>
          </cell>
          <cell r="I27996">
            <v>40000</v>
          </cell>
        </row>
        <row r="27997">
          <cell r="A27997" t="str">
            <v>L34137</v>
          </cell>
          <cell r="I27997">
            <v>80000</v>
          </cell>
        </row>
        <row r="27998">
          <cell r="A27998" t="str">
            <v>L34138</v>
          </cell>
          <cell r="I27998">
            <v>1500000</v>
          </cell>
        </row>
        <row r="27999">
          <cell r="A27999" t="str">
            <v>L34139</v>
          </cell>
          <cell r="I27999">
            <v>2000000</v>
          </cell>
        </row>
        <row r="28000">
          <cell r="A28000" t="str">
            <v>L34140</v>
          </cell>
          <cell r="I28000">
            <v>2100000</v>
          </cell>
        </row>
        <row r="28001">
          <cell r="A28001" t="str">
            <v>L34142</v>
          </cell>
          <cell r="I28001">
            <v>100000</v>
          </cell>
        </row>
        <row r="28002">
          <cell r="A28002" t="str">
            <v>L34143</v>
          </cell>
          <cell r="I28002">
            <v>300000</v>
          </cell>
        </row>
        <row r="28003">
          <cell r="A28003" t="str">
            <v>L34144</v>
          </cell>
          <cell r="I28003">
            <v>80000</v>
          </cell>
        </row>
        <row r="28004">
          <cell r="A28004" t="str">
            <v>L34146</v>
          </cell>
          <cell r="I28004">
            <v>240000</v>
          </cell>
        </row>
        <row r="28005">
          <cell r="A28005" t="str">
            <v>L34147</v>
          </cell>
          <cell r="I28005">
            <v>100000</v>
          </cell>
        </row>
        <row r="28006">
          <cell r="A28006" t="str">
            <v>L34151</v>
          </cell>
          <cell r="I28006">
            <v>250000</v>
          </cell>
        </row>
        <row r="28007">
          <cell r="A28007" t="str">
            <v>L34155</v>
          </cell>
          <cell r="I28007">
            <v>357230</v>
          </cell>
        </row>
        <row r="28008">
          <cell r="A28008" t="str">
            <v>L34158</v>
          </cell>
          <cell r="I28008">
            <v>60000</v>
          </cell>
        </row>
        <row r="28009">
          <cell r="A28009" t="str">
            <v>L34160</v>
          </cell>
          <cell r="I28009">
            <v>236000</v>
          </cell>
        </row>
        <row r="28010">
          <cell r="A28010" t="str">
            <v>L34161</v>
          </cell>
          <cell r="I28010">
            <v>150000</v>
          </cell>
        </row>
        <row r="28011">
          <cell r="A28011" t="str">
            <v>L34162</v>
          </cell>
          <cell r="I28011">
            <v>150000</v>
          </cell>
        </row>
        <row r="28012">
          <cell r="A28012" t="str">
            <v>L34163</v>
          </cell>
          <cell r="I28012">
            <v>30000</v>
          </cell>
        </row>
        <row r="28013">
          <cell r="A28013" t="str">
            <v>L34165</v>
          </cell>
          <cell r="I28013">
            <v>70000</v>
          </cell>
        </row>
        <row r="28014">
          <cell r="A28014" t="str">
            <v>L34166</v>
          </cell>
          <cell r="I28014">
            <v>563000</v>
          </cell>
        </row>
        <row r="28015">
          <cell r="A28015" t="str">
            <v>L34169</v>
          </cell>
          <cell r="I28015">
            <v>2000000</v>
          </cell>
        </row>
        <row r="28016">
          <cell r="A28016" t="str">
            <v>L34172</v>
          </cell>
          <cell r="I28016">
            <v>300000</v>
          </cell>
        </row>
        <row r="28017">
          <cell r="A28017" t="str">
            <v>L34174</v>
          </cell>
          <cell r="I28017">
            <v>200000</v>
          </cell>
        </row>
        <row r="28018">
          <cell r="A28018" t="str">
            <v>L34181</v>
          </cell>
          <cell r="I28018">
            <v>180000</v>
          </cell>
        </row>
        <row r="28019">
          <cell r="A28019" t="str">
            <v>L34184</v>
          </cell>
          <cell r="I28019">
            <v>100000</v>
          </cell>
        </row>
        <row r="28020">
          <cell r="A28020" t="str">
            <v>L34191</v>
          </cell>
          <cell r="I28020">
            <v>50000</v>
          </cell>
        </row>
        <row r="28021">
          <cell r="A28021" t="str">
            <v>L34193</v>
          </cell>
          <cell r="I28021">
            <v>35000</v>
          </cell>
        </row>
        <row r="28022">
          <cell r="A28022" t="str">
            <v>L34194</v>
          </cell>
          <cell r="I28022">
            <v>100000</v>
          </cell>
        </row>
        <row r="28023">
          <cell r="A28023" t="str">
            <v>L34196</v>
          </cell>
          <cell r="I28023">
            <v>200000</v>
          </cell>
        </row>
        <row r="28024">
          <cell r="A28024" t="str">
            <v>L34199</v>
          </cell>
          <cell r="I28024">
            <v>40000</v>
          </cell>
        </row>
        <row r="28025">
          <cell r="A28025" t="str">
            <v>L34208</v>
          </cell>
          <cell r="I28025">
            <v>240000</v>
          </cell>
        </row>
        <row r="28026">
          <cell r="A28026" t="str">
            <v>L34210</v>
          </cell>
          <cell r="I28026">
            <v>100000</v>
          </cell>
        </row>
        <row r="28027">
          <cell r="A28027" t="str">
            <v>L34211</v>
          </cell>
          <cell r="I28027">
            <v>140000</v>
          </cell>
        </row>
        <row r="28028">
          <cell r="A28028" t="str">
            <v>L34212</v>
          </cell>
          <cell r="I28028">
            <v>70000</v>
          </cell>
        </row>
        <row r="28029">
          <cell r="A28029" t="str">
            <v>L34214</v>
          </cell>
          <cell r="I28029">
            <v>1500000</v>
          </cell>
        </row>
        <row r="28030">
          <cell r="A28030" t="str">
            <v>L34216</v>
          </cell>
          <cell r="I28030">
            <v>250000</v>
          </cell>
        </row>
        <row r="28031">
          <cell r="A28031" t="str">
            <v>L34217</v>
          </cell>
          <cell r="I28031">
            <v>1500000</v>
          </cell>
        </row>
        <row r="28032">
          <cell r="A28032" t="str">
            <v>L34218</v>
          </cell>
          <cell r="I28032">
            <v>1648000</v>
          </cell>
        </row>
        <row r="28033">
          <cell r="A28033" t="str">
            <v>L34219</v>
          </cell>
          <cell r="I28033">
            <v>350000</v>
          </cell>
        </row>
        <row r="28034">
          <cell r="A28034" t="str">
            <v>L34221</v>
          </cell>
          <cell r="I28034">
            <v>64000</v>
          </cell>
        </row>
        <row r="28035">
          <cell r="A28035" t="str">
            <v>L34222</v>
          </cell>
          <cell r="I28035">
            <v>80000</v>
          </cell>
        </row>
        <row r="28036">
          <cell r="A28036" t="str">
            <v>L34223</v>
          </cell>
          <cell r="I28036">
            <v>250000</v>
          </cell>
        </row>
        <row r="28037">
          <cell r="A28037" t="str">
            <v>L34227</v>
          </cell>
          <cell r="I28037">
            <v>40000</v>
          </cell>
        </row>
        <row r="28038">
          <cell r="A28038" t="str">
            <v>L34228</v>
          </cell>
          <cell r="I28038">
            <v>100000</v>
          </cell>
        </row>
        <row r="28039">
          <cell r="A28039" t="str">
            <v>L34229</v>
          </cell>
          <cell r="I28039">
            <v>400000</v>
          </cell>
        </row>
        <row r="28040">
          <cell r="A28040" t="str">
            <v>L34230</v>
          </cell>
          <cell r="I28040">
            <v>48000</v>
          </cell>
        </row>
        <row r="28041">
          <cell r="A28041" t="str">
            <v>L34231</v>
          </cell>
          <cell r="I28041">
            <v>60000</v>
          </cell>
        </row>
        <row r="28042">
          <cell r="A28042" t="str">
            <v>L34232</v>
          </cell>
          <cell r="I28042">
            <v>35000</v>
          </cell>
        </row>
        <row r="28043">
          <cell r="A28043" t="str">
            <v>L34233</v>
          </cell>
          <cell r="I28043">
            <v>100000</v>
          </cell>
        </row>
        <row r="28044">
          <cell r="A28044" t="str">
            <v>L34234</v>
          </cell>
          <cell r="I28044">
            <v>70000</v>
          </cell>
        </row>
        <row r="28045">
          <cell r="A28045" t="str">
            <v>L34236</v>
          </cell>
          <cell r="I28045">
            <v>60000</v>
          </cell>
        </row>
        <row r="28046">
          <cell r="A28046" t="str">
            <v>L34237</v>
          </cell>
          <cell r="I28046">
            <v>60000</v>
          </cell>
        </row>
        <row r="28047">
          <cell r="A28047" t="str">
            <v>L34239</v>
          </cell>
          <cell r="I28047">
            <v>15000</v>
          </cell>
        </row>
        <row r="28048">
          <cell r="A28048" t="str">
            <v>L34243</v>
          </cell>
          <cell r="I28048">
            <v>2000000</v>
          </cell>
        </row>
        <row r="28049">
          <cell r="A28049" t="str">
            <v>L34247</v>
          </cell>
          <cell r="I28049">
            <v>71352</v>
          </cell>
        </row>
        <row r="28050">
          <cell r="A28050" t="str">
            <v>L34248</v>
          </cell>
          <cell r="I28050">
            <v>60000</v>
          </cell>
        </row>
        <row r="28051">
          <cell r="A28051" t="str">
            <v>L34250</v>
          </cell>
          <cell r="I28051">
            <v>33073</v>
          </cell>
        </row>
        <row r="28052">
          <cell r="A28052" t="str">
            <v>L34251</v>
          </cell>
          <cell r="I28052">
            <v>50000</v>
          </cell>
        </row>
        <row r="28053">
          <cell r="A28053" t="str">
            <v>L34253</v>
          </cell>
          <cell r="I28053">
            <v>20000</v>
          </cell>
        </row>
        <row r="28054">
          <cell r="A28054" t="str">
            <v>L34256</v>
          </cell>
          <cell r="I28054">
            <v>70000</v>
          </cell>
        </row>
        <row r="28055">
          <cell r="A28055" t="str">
            <v>L34257</v>
          </cell>
          <cell r="I28055">
            <v>200000</v>
          </cell>
        </row>
        <row r="28056">
          <cell r="A28056" t="str">
            <v>L34260</v>
          </cell>
          <cell r="I28056">
            <v>200000</v>
          </cell>
        </row>
        <row r="28057">
          <cell r="A28057" t="str">
            <v>L34263</v>
          </cell>
          <cell r="I28057">
            <v>150000</v>
          </cell>
        </row>
        <row r="28058">
          <cell r="A28058" t="str">
            <v>L34264</v>
          </cell>
          <cell r="I28058">
            <v>2000000</v>
          </cell>
        </row>
        <row r="28059">
          <cell r="A28059" t="str">
            <v>L34265</v>
          </cell>
          <cell r="I28059">
            <v>60000</v>
          </cell>
        </row>
        <row r="28060">
          <cell r="A28060" t="str">
            <v>L34266</v>
          </cell>
          <cell r="I28060">
            <v>595734</v>
          </cell>
        </row>
        <row r="28061">
          <cell r="A28061" t="str">
            <v>L34268</v>
          </cell>
          <cell r="I28061">
            <v>400000</v>
          </cell>
        </row>
        <row r="28062">
          <cell r="A28062" t="str">
            <v>L34269</v>
          </cell>
          <cell r="I28062">
            <v>45000</v>
          </cell>
        </row>
        <row r="28063">
          <cell r="A28063" t="str">
            <v>L34270</v>
          </cell>
          <cell r="I28063">
            <v>100000</v>
          </cell>
        </row>
        <row r="28064">
          <cell r="A28064" t="str">
            <v>L34271</v>
          </cell>
          <cell r="I28064">
            <v>63568</v>
          </cell>
        </row>
        <row r="28065">
          <cell r="A28065" t="str">
            <v>L34272</v>
          </cell>
          <cell r="I28065">
            <v>300000</v>
          </cell>
        </row>
        <row r="28066">
          <cell r="A28066" t="str">
            <v>L34274</v>
          </cell>
          <cell r="I28066">
            <v>95000</v>
          </cell>
        </row>
        <row r="28067">
          <cell r="A28067" t="str">
            <v>L34278</v>
          </cell>
          <cell r="I28067">
            <v>600000</v>
          </cell>
        </row>
        <row r="28068">
          <cell r="A28068" t="str">
            <v>L34280</v>
          </cell>
          <cell r="I28068">
            <v>30000</v>
          </cell>
        </row>
        <row r="28069">
          <cell r="A28069" t="str">
            <v>L34281</v>
          </cell>
          <cell r="I28069">
            <v>1340170</v>
          </cell>
        </row>
        <row r="28070">
          <cell r="A28070" t="str">
            <v>L34282</v>
          </cell>
          <cell r="I28070">
            <v>50000</v>
          </cell>
        </row>
        <row r="28071">
          <cell r="A28071" t="str">
            <v>L34283</v>
          </cell>
          <cell r="I28071">
            <v>800000</v>
          </cell>
        </row>
        <row r="28072">
          <cell r="A28072" t="str">
            <v>L34285</v>
          </cell>
          <cell r="I28072">
            <v>70000</v>
          </cell>
        </row>
        <row r="28073">
          <cell r="A28073" t="str">
            <v>L34286</v>
          </cell>
          <cell r="I28073">
            <v>150000</v>
          </cell>
        </row>
        <row r="28074">
          <cell r="A28074" t="str">
            <v>L34287</v>
          </cell>
          <cell r="I28074">
            <v>80000</v>
          </cell>
        </row>
        <row r="28075">
          <cell r="A28075" t="str">
            <v>L34288</v>
          </cell>
          <cell r="I28075">
            <v>30000000</v>
          </cell>
        </row>
        <row r="28076">
          <cell r="A28076" t="str">
            <v>L34290</v>
          </cell>
          <cell r="I28076">
            <v>80000</v>
          </cell>
        </row>
        <row r="28077">
          <cell r="A28077" t="str">
            <v>L34291</v>
          </cell>
          <cell r="I28077">
            <v>600000</v>
          </cell>
        </row>
        <row r="28078">
          <cell r="A28078" t="str">
            <v>L34293</v>
          </cell>
          <cell r="I28078">
            <v>50000</v>
          </cell>
        </row>
        <row r="28079">
          <cell r="A28079" t="str">
            <v>L34294</v>
          </cell>
          <cell r="I28079">
            <v>110000</v>
          </cell>
        </row>
        <row r="28080">
          <cell r="A28080" t="str">
            <v>L34297</v>
          </cell>
          <cell r="I28080">
            <v>60000</v>
          </cell>
        </row>
        <row r="28081">
          <cell r="A28081" t="str">
            <v>L34298</v>
          </cell>
          <cell r="I28081">
            <v>100000</v>
          </cell>
        </row>
        <row r="28082">
          <cell r="A28082" t="str">
            <v>L34302</v>
          </cell>
          <cell r="I28082">
            <v>50000</v>
          </cell>
        </row>
        <row r="28083">
          <cell r="A28083" t="str">
            <v>L34305</v>
          </cell>
          <cell r="I28083">
            <v>21347</v>
          </cell>
        </row>
        <row r="28084">
          <cell r="A28084" t="str">
            <v>L34306</v>
          </cell>
          <cell r="I28084">
            <v>100000</v>
          </cell>
        </row>
        <row r="28085">
          <cell r="A28085" t="str">
            <v>L34312</v>
          </cell>
          <cell r="I28085">
            <v>50000</v>
          </cell>
        </row>
        <row r="28086">
          <cell r="A28086" t="str">
            <v>L34313</v>
          </cell>
          <cell r="I28086">
            <v>1107310</v>
          </cell>
        </row>
        <row r="28087">
          <cell r="A28087" t="str">
            <v>L34314</v>
          </cell>
          <cell r="I28087">
            <v>288000</v>
          </cell>
        </row>
        <row r="28088">
          <cell r="A28088" t="str">
            <v>L34315</v>
          </cell>
          <cell r="I28088">
            <v>40000</v>
          </cell>
        </row>
        <row r="28089">
          <cell r="A28089" t="str">
            <v>L34316</v>
          </cell>
          <cell r="I28089">
            <v>163000</v>
          </cell>
        </row>
        <row r="28090">
          <cell r="A28090" t="str">
            <v>L34317</v>
          </cell>
          <cell r="I28090">
            <v>261458</v>
          </cell>
        </row>
        <row r="28091">
          <cell r="A28091" t="str">
            <v>L34321</v>
          </cell>
          <cell r="I28091">
            <v>11999</v>
          </cell>
        </row>
        <row r="28092">
          <cell r="A28092" t="str">
            <v>L34329</v>
          </cell>
          <cell r="I28092">
            <v>100000</v>
          </cell>
        </row>
        <row r="28093">
          <cell r="A28093" t="str">
            <v>L34335</v>
          </cell>
          <cell r="I28093">
            <v>100000</v>
          </cell>
        </row>
        <row r="28094">
          <cell r="A28094" t="str">
            <v>L34336</v>
          </cell>
          <cell r="I28094">
            <v>70000</v>
          </cell>
        </row>
        <row r="28095">
          <cell r="A28095" t="str">
            <v>L34337</v>
          </cell>
          <cell r="I28095">
            <v>362269</v>
          </cell>
        </row>
        <row r="28096">
          <cell r="A28096" t="str">
            <v>L34338</v>
          </cell>
          <cell r="I28096">
            <v>50000</v>
          </cell>
        </row>
        <row r="28097">
          <cell r="A28097" t="str">
            <v>L34340</v>
          </cell>
          <cell r="I28097">
            <v>129067</v>
          </cell>
        </row>
        <row r="28098">
          <cell r="A28098" t="str">
            <v>L34341</v>
          </cell>
          <cell r="I28098">
            <v>50000</v>
          </cell>
        </row>
        <row r="28099">
          <cell r="A28099" t="str">
            <v>L34343</v>
          </cell>
          <cell r="I28099">
            <v>60000</v>
          </cell>
        </row>
        <row r="28100">
          <cell r="A28100" t="str">
            <v>L34345</v>
          </cell>
          <cell r="I28100">
            <v>125000</v>
          </cell>
        </row>
        <row r="28101">
          <cell r="A28101" t="str">
            <v>L34347</v>
          </cell>
          <cell r="I28101">
            <v>40000</v>
          </cell>
        </row>
        <row r="28102">
          <cell r="A28102" t="str">
            <v>L34348</v>
          </cell>
          <cell r="I28102">
            <v>386000</v>
          </cell>
        </row>
        <row r="28103">
          <cell r="A28103" t="str">
            <v>L34349</v>
          </cell>
          <cell r="I28103">
            <v>50000</v>
          </cell>
        </row>
        <row r="28104">
          <cell r="A28104" t="str">
            <v>L34357</v>
          </cell>
          <cell r="I28104">
            <v>310996</v>
          </cell>
        </row>
        <row r="28105">
          <cell r="A28105" t="str">
            <v>L34359</v>
          </cell>
          <cell r="I28105">
            <v>100000</v>
          </cell>
        </row>
        <row r="28106">
          <cell r="A28106" t="str">
            <v>L34360</v>
          </cell>
          <cell r="I28106">
            <v>60000</v>
          </cell>
        </row>
        <row r="28107">
          <cell r="A28107" t="str">
            <v>L34373</v>
          </cell>
          <cell r="I28107">
            <v>18040</v>
          </cell>
        </row>
        <row r="28108">
          <cell r="A28108" t="str">
            <v>L34375</v>
          </cell>
          <cell r="I28108">
            <v>70000</v>
          </cell>
        </row>
        <row r="28109">
          <cell r="A28109" t="str">
            <v>L34377</v>
          </cell>
          <cell r="I28109">
            <v>79790</v>
          </cell>
        </row>
        <row r="28110">
          <cell r="A28110" t="str">
            <v>L34394</v>
          </cell>
          <cell r="I28110">
            <v>144000</v>
          </cell>
        </row>
        <row r="28111">
          <cell r="A28111" t="str">
            <v>L34395</v>
          </cell>
          <cell r="I28111">
            <v>6400000</v>
          </cell>
        </row>
        <row r="28112">
          <cell r="A28112" t="str">
            <v>L34396</v>
          </cell>
          <cell r="I28112">
            <v>50000</v>
          </cell>
        </row>
        <row r="28113">
          <cell r="A28113" t="str">
            <v>L34398</v>
          </cell>
          <cell r="I28113">
            <v>200000</v>
          </cell>
        </row>
        <row r="28114">
          <cell r="A28114" t="str">
            <v>L34401</v>
          </cell>
          <cell r="I28114">
            <v>30000</v>
          </cell>
        </row>
        <row r="28115">
          <cell r="A28115" t="str">
            <v>L34402</v>
          </cell>
          <cell r="I28115">
            <v>150000</v>
          </cell>
        </row>
        <row r="28116">
          <cell r="A28116" t="str">
            <v>L34407</v>
          </cell>
          <cell r="I28116">
            <v>1000000</v>
          </cell>
        </row>
        <row r="28117">
          <cell r="A28117" t="str">
            <v>L34411</v>
          </cell>
          <cell r="I28117">
            <v>50000</v>
          </cell>
        </row>
        <row r="28118">
          <cell r="A28118" t="str">
            <v>L34414</v>
          </cell>
          <cell r="I28118">
            <v>368000</v>
          </cell>
        </row>
        <row r="28119">
          <cell r="A28119" t="str">
            <v>L34416</v>
          </cell>
          <cell r="I28119">
            <v>80000</v>
          </cell>
        </row>
        <row r="28120">
          <cell r="A28120" t="str">
            <v>L34417</v>
          </cell>
          <cell r="I28120">
            <v>30000</v>
          </cell>
        </row>
        <row r="28121">
          <cell r="A28121" t="str">
            <v>L34427</v>
          </cell>
          <cell r="I28121">
            <v>40000</v>
          </cell>
        </row>
        <row r="28122">
          <cell r="A28122" t="str">
            <v>L34432</v>
          </cell>
          <cell r="I28122">
            <v>50000</v>
          </cell>
        </row>
        <row r="28123">
          <cell r="A28123" t="str">
            <v>L34434</v>
          </cell>
          <cell r="I28123">
            <v>125000</v>
          </cell>
        </row>
        <row r="28124">
          <cell r="A28124" t="str">
            <v>L34435</v>
          </cell>
          <cell r="I28124">
            <v>130000</v>
          </cell>
        </row>
        <row r="28125">
          <cell r="A28125" t="str">
            <v>L34437</v>
          </cell>
          <cell r="I28125">
            <v>111319</v>
          </cell>
        </row>
        <row r="28126">
          <cell r="A28126" t="str">
            <v>L34441</v>
          </cell>
          <cell r="I28126">
            <v>200000</v>
          </cell>
        </row>
        <row r="28127">
          <cell r="A28127" t="str">
            <v>L34443</v>
          </cell>
          <cell r="I28127">
            <v>563000</v>
          </cell>
        </row>
        <row r="28128">
          <cell r="A28128" t="str">
            <v>L34444</v>
          </cell>
          <cell r="I28128">
            <v>650000</v>
          </cell>
        </row>
        <row r="28129">
          <cell r="A28129" t="str">
            <v>L34446</v>
          </cell>
          <cell r="I28129">
            <v>7000000</v>
          </cell>
        </row>
        <row r="28130">
          <cell r="A28130" t="str">
            <v>L34449</v>
          </cell>
          <cell r="I28130">
            <v>1500000</v>
          </cell>
        </row>
        <row r="28131">
          <cell r="A28131" t="str">
            <v>L34450</v>
          </cell>
          <cell r="I28131">
            <v>300000</v>
          </cell>
        </row>
        <row r="28132">
          <cell r="A28132" t="str">
            <v>L34452</v>
          </cell>
          <cell r="I28132">
            <v>60000</v>
          </cell>
        </row>
        <row r="28133">
          <cell r="A28133" t="str">
            <v>L34453</v>
          </cell>
          <cell r="I28133">
            <v>30000</v>
          </cell>
        </row>
        <row r="28134">
          <cell r="A28134" t="str">
            <v>L34459</v>
          </cell>
          <cell r="I28134">
            <v>150000</v>
          </cell>
        </row>
        <row r="28135">
          <cell r="A28135" t="str">
            <v>L34462</v>
          </cell>
          <cell r="I28135">
            <v>1500000</v>
          </cell>
        </row>
        <row r="28136">
          <cell r="A28136" t="str">
            <v>L34463</v>
          </cell>
          <cell r="I28136">
            <v>388550</v>
          </cell>
        </row>
        <row r="28137">
          <cell r="A28137" t="str">
            <v>L34466</v>
          </cell>
          <cell r="I28137">
            <v>150000</v>
          </cell>
        </row>
        <row r="28138">
          <cell r="A28138" t="str">
            <v>L34470</v>
          </cell>
          <cell r="I28138">
            <v>200000</v>
          </cell>
        </row>
        <row r="28139">
          <cell r="A28139" t="str">
            <v>L34478</v>
          </cell>
          <cell r="I28139">
            <v>60000</v>
          </cell>
        </row>
        <row r="28140">
          <cell r="A28140" t="str">
            <v>L34479</v>
          </cell>
          <cell r="I28140">
            <v>415217</v>
          </cell>
        </row>
        <row r="28141">
          <cell r="A28141" t="str">
            <v>L34485</v>
          </cell>
          <cell r="I28141">
            <v>150000</v>
          </cell>
        </row>
        <row r="28142">
          <cell r="A28142" t="str">
            <v>L34487</v>
          </cell>
          <cell r="I28142">
            <v>1500000</v>
          </cell>
        </row>
        <row r="28143">
          <cell r="A28143" t="str">
            <v>L34489</v>
          </cell>
          <cell r="I28143">
            <v>3316305</v>
          </cell>
        </row>
        <row r="28144">
          <cell r="A28144" t="str">
            <v>L34491</v>
          </cell>
          <cell r="I28144">
            <v>100000</v>
          </cell>
        </row>
        <row r="28145">
          <cell r="A28145" t="str">
            <v>L34495</v>
          </cell>
          <cell r="I28145">
            <v>300000</v>
          </cell>
        </row>
        <row r="28146">
          <cell r="A28146" t="str">
            <v>L34496</v>
          </cell>
          <cell r="I28146">
            <v>20000</v>
          </cell>
        </row>
        <row r="28147">
          <cell r="A28147" t="str">
            <v>L34498</v>
          </cell>
          <cell r="I28147">
            <v>100000</v>
          </cell>
        </row>
        <row r="28148">
          <cell r="A28148" t="str">
            <v>L34500</v>
          </cell>
          <cell r="I28148">
            <v>50000</v>
          </cell>
        </row>
        <row r="28149">
          <cell r="A28149" t="str">
            <v>L34509</v>
          </cell>
          <cell r="I28149">
            <v>50000</v>
          </cell>
        </row>
        <row r="28150">
          <cell r="A28150" t="str">
            <v>L34511</v>
          </cell>
          <cell r="I28150">
            <v>60000</v>
          </cell>
        </row>
        <row r="28151">
          <cell r="A28151" t="str">
            <v>L34513</v>
          </cell>
          <cell r="I28151">
            <v>505529</v>
          </cell>
        </row>
        <row r="28152">
          <cell r="A28152" t="str">
            <v>L34517</v>
          </cell>
          <cell r="I28152">
            <v>30000</v>
          </cell>
        </row>
        <row r="28153">
          <cell r="A28153" t="str">
            <v>L34528</v>
          </cell>
          <cell r="I28153">
            <v>130000</v>
          </cell>
        </row>
        <row r="28154">
          <cell r="A28154" t="str">
            <v>L34529</v>
          </cell>
          <cell r="I28154">
            <v>161818</v>
          </cell>
        </row>
        <row r="28155">
          <cell r="A28155" t="str">
            <v>L34530</v>
          </cell>
          <cell r="I28155">
            <v>100000</v>
          </cell>
        </row>
        <row r="28156">
          <cell r="A28156" t="str">
            <v>L34531</v>
          </cell>
          <cell r="I28156">
            <v>100000</v>
          </cell>
        </row>
        <row r="28157">
          <cell r="A28157" t="str">
            <v>L34534</v>
          </cell>
          <cell r="I28157">
            <v>100000</v>
          </cell>
        </row>
        <row r="28158">
          <cell r="A28158" t="str">
            <v>L34536</v>
          </cell>
          <cell r="I28158">
            <v>24000</v>
          </cell>
        </row>
        <row r="28159">
          <cell r="A28159" t="str">
            <v>L34539</v>
          </cell>
          <cell r="I28159">
            <v>20000</v>
          </cell>
        </row>
        <row r="28160">
          <cell r="A28160" t="str">
            <v>L34541</v>
          </cell>
          <cell r="I28160">
            <v>30000</v>
          </cell>
        </row>
        <row r="28161">
          <cell r="A28161" t="str">
            <v>L34544</v>
          </cell>
          <cell r="I28161">
            <v>272000</v>
          </cell>
        </row>
        <row r="28162">
          <cell r="A28162" t="str">
            <v>L34545</v>
          </cell>
          <cell r="I28162">
            <v>260000</v>
          </cell>
        </row>
        <row r="28163">
          <cell r="A28163" t="str">
            <v>L34546</v>
          </cell>
          <cell r="I28163">
            <v>40000</v>
          </cell>
        </row>
        <row r="28164">
          <cell r="A28164" t="str">
            <v>L34548</v>
          </cell>
          <cell r="I28164">
            <v>70000</v>
          </cell>
        </row>
        <row r="28165">
          <cell r="A28165" t="str">
            <v>L34550</v>
          </cell>
          <cell r="I28165">
            <v>108487</v>
          </cell>
        </row>
        <row r="28166">
          <cell r="A28166" t="str">
            <v>L34551</v>
          </cell>
          <cell r="I28166">
            <v>1680000</v>
          </cell>
        </row>
        <row r="28167">
          <cell r="A28167" t="str">
            <v>L34552</v>
          </cell>
          <cell r="I28167">
            <v>259798</v>
          </cell>
        </row>
        <row r="28168">
          <cell r="A28168" t="str">
            <v>L34557</v>
          </cell>
          <cell r="I28168">
            <v>173619</v>
          </cell>
        </row>
        <row r="28169">
          <cell r="A28169" t="str">
            <v>L34559</v>
          </cell>
          <cell r="I28169">
            <v>148040</v>
          </cell>
        </row>
        <row r="28170">
          <cell r="A28170" t="str">
            <v>L34561</v>
          </cell>
          <cell r="I28170">
            <v>534400</v>
          </cell>
        </row>
        <row r="28171">
          <cell r="A28171" t="str">
            <v>L34566</v>
          </cell>
          <cell r="I28171">
            <v>40000</v>
          </cell>
        </row>
        <row r="28172">
          <cell r="A28172" t="str">
            <v>L34567</v>
          </cell>
          <cell r="I28172">
            <v>15000</v>
          </cell>
        </row>
        <row r="28173">
          <cell r="A28173" t="str">
            <v>L34572</v>
          </cell>
          <cell r="I28173">
            <v>35000</v>
          </cell>
        </row>
        <row r="28174">
          <cell r="A28174" t="str">
            <v>L34581</v>
          </cell>
          <cell r="I28174">
            <v>150000</v>
          </cell>
        </row>
        <row r="28175">
          <cell r="A28175" t="str">
            <v>L34582</v>
          </cell>
          <cell r="I28175">
            <v>650000</v>
          </cell>
        </row>
        <row r="28176">
          <cell r="A28176" t="str">
            <v>L34583</v>
          </cell>
          <cell r="I28176">
            <v>6000000</v>
          </cell>
        </row>
        <row r="28177">
          <cell r="A28177" t="str">
            <v>L34585</v>
          </cell>
          <cell r="I28177">
            <v>350000</v>
          </cell>
        </row>
        <row r="28178">
          <cell r="A28178" t="str">
            <v>L34592</v>
          </cell>
          <cell r="I28178">
            <v>50000</v>
          </cell>
        </row>
        <row r="28179">
          <cell r="A28179" t="str">
            <v>L34598</v>
          </cell>
          <cell r="I28179">
            <v>100000</v>
          </cell>
        </row>
        <row r="28180">
          <cell r="A28180" t="str">
            <v>L34599</v>
          </cell>
          <cell r="I28180">
            <v>100000</v>
          </cell>
        </row>
        <row r="28181">
          <cell r="A28181" t="str">
            <v>L34600</v>
          </cell>
          <cell r="I28181">
            <v>25700000</v>
          </cell>
        </row>
        <row r="28182">
          <cell r="A28182" t="str">
            <v>L34603</v>
          </cell>
          <cell r="I28182">
            <v>50000</v>
          </cell>
        </row>
        <row r="28183">
          <cell r="A28183" t="str">
            <v>L34607</v>
          </cell>
          <cell r="I28183">
            <v>60000</v>
          </cell>
        </row>
        <row r="28184">
          <cell r="A28184" t="str">
            <v>L34615</v>
          </cell>
          <cell r="I28184">
            <v>150000</v>
          </cell>
        </row>
        <row r="28185">
          <cell r="A28185" t="str">
            <v>L34616</v>
          </cell>
          <cell r="I28185">
            <v>30000</v>
          </cell>
        </row>
        <row r="28186">
          <cell r="A28186" t="str">
            <v>L34622</v>
          </cell>
          <cell r="I28186">
            <v>11429568</v>
          </cell>
        </row>
        <row r="28187">
          <cell r="A28187" t="str">
            <v>L34629</v>
          </cell>
          <cell r="I28187">
            <v>150000</v>
          </cell>
        </row>
        <row r="28188">
          <cell r="A28188" t="str">
            <v>L34635</v>
          </cell>
          <cell r="I28188">
            <v>100000</v>
          </cell>
        </row>
        <row r="28189">
          <cell r="A28189" t="str">
            <v>L34636</v>
          </cell>
          <cell r="I28189">
            <v>3316305</v>
          </cell>
        </row>
        <row r="28190">
          <cell r="A28190" t="str">
            <v>L34639</v>
          </cell>
          <cell r="I28190">
            <v>300000</v>
          </cell>
        </row>
        <row r="28191">
          <cell r="A28191" t="str">
            <v>L34648</v>
          </cell>
          <cell r="I28191">
            <v>80000</v>
          </cell>
        </row>
        <row r="28192">
          <cell r="A28192" t="str">
            <v>L34649</v>
          </cell>
          <cell r="I28192">
            <v>30000</v>
          </cell>
        </row>
        <row r="28193">
          <cell r="A28193" t="str">
            <v>L34651</v>
          </cell>
          <cell r="I28193">
            <v>100000</v>
          </cell>
        </row>
        <row r="28194">
          <cell r="A28194" t="str">
            <v>L34655</v>
          </cell>
          <cell r="I28194">
            <v>350000</v>
          </cell>
        </row>
        <row r="28195">
          <cell r="A28195" t="str">
            <v>L34657</v>
          </cell>
          <cell r="I28195">
            <v>170000</v>
          </cell>
        </row>
        <row r="28196">
          <cell r="A28196" t="str">
            <v>L34659</v>
          </cell>
          <cell r="I28196">
            <v>47000</v>
          </cell>
        </row>
        <row r="28197">
          <cell r="A28197" t="str">
            <v>L34660</v>
          </cell>
          <cell r="I28197">
            <v>100000</v>
          </cell>
        </row>
        <row r="28198">
          <cell r="A28198" t="str">
            <v>L34662</v>
          </cell>
          <cell r="I28198">
            <v>180000</v>
          </cell>
        </row>
        <row r="28199">
          <cell r="A28199" t="str">
            <v>L34663</v>
          </cell>
          <cell r="I28199">
            <v>400000</v>
          </cell>
        </row>
        <row r="28200">
          <cell r="A28200" t="str">
            <v>L34665</v>
          </cell>
          <cell r="I28200">
            <v>100000</v>
          </cell>
        </row>
        <row r="28201">
          <cell r="A28201" t="str">
            <v>L34668</v>
          </cell>
          <cell r="I28201">
            <v>150000</v>
          </cell>
        </row>
        <row r="28202">
          <cell r="A28202" t="str">
            <v>L34671</v>
          </cell>
          <cell r="I28202">
            <v>1438000</v>
          </cell>
        </row>
        <row r="28203">
          <cell r="A28203" t="str">
            <v>L34677</v>
          </cell>
          <cell r="I28203">
            <v>50000</v>
          </cell>
        </row>
        <row r="28204">
          <cell r="A28204" t="str">
            <v>L34681</v>
          </cell>
          <cell r="I28204">
            <v>2000000</v>
          </cell>
        </row>
        <row r="28205">
          <cell r="A28205" t="str">
            <v>L34684</v>
          </cell>
          <cell r="I28205">
            <v>750000</v>
          </cell>
        </row>
        <row r="28206">
          <cell r="A28206" t="str">
            <v>L34687</v>
          </cell>
          <cell r="I28206">
            <v>400000</v>
          </cell>
        </row>
        <row r="28207">
          <cell r="A28207" t="str">
            <v>L34691</v>
          </cell>
          <cell r="I28207">
            <v>847420</v>
          </cell>
        </row>
        <row r="28208">
          <cell r="A28208" t="str">
            <v>L34693</v>
          </cell>
          <cell r="I28208">
            <v>100000</v>
          </cell>
        </row>
        <row r="28209">
          <cell r="A28209" t="str">
            <v>L34694</v>
          </cell>
          <cell r="I28209">
            <v>150000</v>
          </cell>
        </row>
        <row r="28210">
          <cell r="A28210" t="str">
            <v>L34696</v>
          </cell>
          <cell r="I28210">
            <v>30000</v>
          </cell>
        </row>
        <row r="28211">
          <cell r="A28211" t="str">
            <v>L34698</v>
          </cell>
          <cell r="I28211">
            <v>201376</v>
          </cell>
        </row>
        <row r="28212">
          <cell r="A28212" t="str">
            <v>L34700</v>
          </cell>
          <cell r="I28212">
            <v>250000</v>
          </cell>
        </row>
        <row r="28213">
          <cell r="A28213" t="str">
            <v>L34704</v>
          </cell>
          <cell r="I28213">
            <v>62822</v>
          </cell>
        </row>
        <row r="28214">
          <cell r="A28214" t="str">
            <v>L34706</v>
          </cell>
          <cell r="I28214">
            <v>250512</v>
          </cell>
        </row>
        <row r="28215">
          <cell r="A28215" t="str">
            <v>L34708</v>
          </cell>
          <cell r="I28215">
            <v>800000</v>
          </cell>
        </row>
        <row r="28216">
          <cell r="A28216" t="str">
            <v>L34709</v>
          </cell>
          <cell r="I28216">
            <v>1600000</v>
          </cell>
        </row>
        <row r="28217">
          <cell r="A28217" t="str">
            <v>L34713</v>
          </cell>
          <cell r="I28217">
            <v>235273</v>
          </cell>
        </row>
        <row r="28218">
          <cell r="A28218" t="str">
            <v>L34716</v>
          </cell>
          <cell r="I28218">
            <v>83989</v>
          </cell>
        </row>
        <row r="28219">
          <cell r="A28219" t="str">
            <v>L34727</v>
          </cell>
          <cell r="I28219">
            <v>173536</v>
          </cell>
        </row>
        <row r="28220">
          <cell r="A28220" t="str">
            <v>L34729</v>
          </cell>
          <cell r="I28220">
            <v>80000</v>
          </cell>
        </row>
        <row r="28221">
          <cell r="A28221" t="str">
            <v>L34730</v>
          </cell>
          <cell r="I28221">
            <v>272415</v>
          </cell>
        </row>
        <row r="28222">
          <cell r="A28222" t="str">
            <v>L34731</v>
          </cell>
          <cell r="I28222">
            <v>20000</v>
          </cell>
        </row>
        <row r="28223">
          <cell r="A28223" t="str">
            <v>L34732</v>
          </cell>
          <cell r="I28223">
            <v>50000000</v>
          </cell>
        </row>
        <row r="28224">
          <cell r="A28224" t="str">
            <v>L34737</v>
          </cell>
          <cell r="I28224">
            <v>2000000</v>
          </cell>
        </row>
        <row r="28225">
          <cell r="A28225" t="str">
            <v>L34743</v>
          </cell>
          <cell r="I28225">
            <v>2970000</v>
          </cell>
        </row>
        <row r="28226">
          <cell r="A28226" t="str">
            <v>L34744</v>
          </cell>
          <cell r="I28226">
            <v>15463917.529999999</v>
          </cell>
        </row>
        <row r="28227">
          <cell r="A28227" t="str">
            <v>L34747</v>
          </cell>
          <cell r="I28227">
            <v>20000</v>
          </cell>
        </row>
        <row r="28228">
          <cell r="A28228" t="str">
            <v>L34749</v>
          </cell>
          <cell r="I28228">
            <v>1276620</v>
          </cell>
        </row>
        <row r="28229">
          <cell r="A28229" t="str">
            <v>L34753</v>
          </cell>
          <cell r="I28229">
            <v>275790</v>
          </cell>
        </row>
        <row r="28230">
          <cell r="A28230" t="str">
            <v>L34758</v>
          </cell>
          <cell r="I28230">
            <v>500000</v>
          </cell>
        </row>
        <row r="28231">
          <cell r="A28231" t="str">
            <v>L34760</v>
          </cell>
          <cell r="I28231">
            <v>237880</v>
          </cell>
        </row>
        <row r="28232">
          <cell r="A28232" t="str">
            <v>L34761</v>
          </cell>
          <cell r="I28232">
            <v>300000</v>
          </cell>
        </row>
        <row r="28233">
          <cell r="A28233" t="str">
            <v>L34762</v>
          </cell>
          <cell r="I28233">
            <v>111667</v>
          </cell>
        </row>
        <row r="28234">
          <cell r="A28234" t="str">
            <v>L34764</v>
          </cell>
          <cell r="I28234">
            <v>3000000</v>
          </cell>
        </row>
        <row r="28235">
          <cell r="A28235" t="str">
            <v>L34771</v>
          </cell>
          <cell r="I28235">
            <v>1200000</v>
          </cell>
        </row>
        <row r="28236">
          <cell r="A28236" t="str">
            <v>L34774</v>
          </cell>
          <cell r="I28236">
            <v>108879</v>
          </cell>
        </row>
        <row r="28237">
          <cell r="A28237" t="str">
            <v>L34775</v>
          </cell>
          <cell r="I28237">
            <v>500000</v>
          </cell>
        </row>
        <row r="28238">
          <cell r="A28238" t="str">
            <v>L34776</v>
          </cell>
          <cell r="I28238">
            <v>500000</v>
          </cell>
        </row>
        <row r="28239">
          <cell r="A28239" t="str">
            <v>L34777</v>
          </cell>
          <cell r="I28239">
            <v>1200000</v>
          </cell>
        </row>
        <row r="28240">
          <cell r="A28240" t="str">
            <v>L34779</v>
          </cell>
          <cell r="I28240">
            <v>50000</v>
          </cell>
        </row>
        <row r="28241">
          <cell r="A28241" t="str">
            <v>L34781</v>
          </cell>
          <cell r="I28241">
            <v>2100000</v>
          </cell>
        </row>
        <row r="28242">
          <cell r="A28242" t="str">
            <v>L34782</v>
          </cell>
          <cell r="I28242">
            <v>70000</v>
          </cell>
        </row>
        <row r="28243">
          <cell r="A28243" t="str">
            <v>L34786</v>
          </cell>
          <cell r="I28243">
            <v>250000</v>
          </cell>
        </row>
        <row r="28244">
          <cell r="A28244" t="str">
            <v>L34787</v>
          </cell>
          <cell r="I28244">
            <v>100000</v>
          </cell>
        </row>
        <row r="28245">
          <cell r="A28245" t="str">
            <v>L34788</v>
          </cell>
          <cell r="I28245">
            <v>120000</v>
          </cell>
        </row>
        <row r="28246">
          <cell r="A28246" t="str">
            <v>L34793</v>
          </cell>
          <cell r="I28246">
            <v>150000</v>
          </cell>
        </row>
        <row r="28247">
          <cell r="A28247" t="str">
            <v>L34797</v>
          </cell>
          <cell r="I28247">
            <v>350000</v>
          </cell>
        </row>
        <row r="28248">
          <cell r="A28248" t="str">
            <v>L34798</v>
          </cell>
          <cell r="I28248">
            <v>100000</v>
          </cell>
        </row>
        <row r="28249">
          <cell r="A28249" t="str">
            <v>L34799</v>
          </cell>
          <cell r="I28249">
            <v>250000</v>
          </cell>
        </row>
        <row r="28250">
          <cell r="A28250" t="str">
            <v>L34807</v>
          </cell>
          <cell r="I28250">
            <v>50000</v>
          </cell>
        </row>
        <row r="28251">
          <cell r="A28251" t="str">
            <v>L34811</v>
          </cell>
          <cell r="I28251">
            <v>110000</v>
          </cell>
        </row>
        <row r="28252">
          <cell r="A28252" t="str">
            <v>L34812</v>
          </cell>
          <cell r="I28252">
            <v>60000</v>
          </cell>
        </row>
        <row r="28253">
          <cell r="A28253" t="str">
            <v>L34815</v>
          </cell>
          <cell r="I28253">
            <v>250000</v>
          </cell>
        </row>
        <row r="28254">
          <cell r="A28254" t="str">
            <v>L34816</v>
          </cell>
          <cell r="I28254">
            <v>50000</v>
          </cell>
        </row>
        <row r="28255">
          <cell r="A28255" t="str">
            <v>L34817</v>
          </cell>
          <cell r="I28255">
            <v>40000</v>
          </cell>
        </row>
        <row r="28256">
          <cell r="A28256" t="str">
            <v>L34818</v>
          </cell>
          <cell r="I28256">
            <v>140000</v>
          </cell>
        </row>
        <row r="28257">
          <cell r="A28257" t="str">
            <v>L34819</v>
          </cell>
          <cell r="I28257">
            <v>50000</v>
          </cell>
        </row>
        <row r="28258">
          <cell r="A28258" t="str">
            <v>L34820</v>
          </cell>
          <cell r="I28258">
            <v>2000000</v>
          </cell>
        </row>
        <row r="28259">
          <cell r="A28259" t="str">
            <v>L34822</v>
          </cell>
          <cell r="I28259">
            <v>300000</v>
          </cell>
        </row>
        <row r="28260">
          <cell r="A28260" t="str">
            <v>L34823</v>
          </cell>
          <cell r="I28260">
            <v>50000</v>
          </cell>
        </row>
        <row r="28261">
          <cell r="A28261" t="str">
            <v>L34824</v>
          </cell>
          <cell r="I28261">
            <v>3862400</v>
          </cell>
        </row>
        <row r="28262">
          <cell r="A28262" t="str">
            <v>L34825</v>
          </cell>
          <cell r="I28262">
            <v>58000</v>
          </cell>
        </row>
        <row r="28263">
          <cell r="A28263" t="str">
            <v>L34826</v>
          </cell>
          <cell r="I28263">
            <v>60000</v>
          </cell>
        </row>
        <row r="28264">
          <cell r="A28264" t="str">
            <v>L34843</v>
          </cell>
          <cell r="I28264">
            <v>340000</v>
          </cell>
        </row>
        <row r="28265">
          <cell r="A28265" t="str">
            <v>L34845</v>
          </cell>
          <cell r="I28265">
            <v>100000</v>
          </cell>
        </row>
        <row r="28266">
          <cell r="A28266" t="str">
            <v>L34846</v>
          </cell>
          <cell r="I28266">
            <v>100000</v>
          </cell>
        </row>
        <row r="28267">
          <cell r="A28267" t="str">
            <v>L34847</v>
          </cell>
          <cell r="I28267">
            <v>370000</v>
          </cell>
        </row>
        <row r="28268">
          <cell r="A28268" t="str">
            <v>L34849</v>
          </cell>
          <cell r="I28268">
            <v>100000</v>
          </cell>
        </row>
        <row r="28269">
          <cell r="A28269" t="str">
            <v>L34858</v>
          </cell>
          <cell r="I28269">
            <v>74984</v>
          </cell>
        </row>
        <row r="28270">
          <cell r="A28270" t="str">
            <v>L34863</v>
          </cell>
          <cell r="I28270">
            <v>50000</v>
          </cell>
        </row>
        <row r="28271">
          <cell r="A28271" t="str">
            <v>L34869</v>
          </cell>
          <cell r="I28271">
            <v>1000000</v>
          </cell>
        </row>
        <row r="28272">
          <cell r="A28272" t="str">
            <v>L34871</v>
          </cell>
          <cell r="I28272">
            <v>40000</v>
          </cell>
        </row>
        <row r="28273">
          <cell r="A28273" t="str">
            <v>L34873</v>
          </cell>
          <cell r="I28273">
            <v>50000</v>
          </cell>
        </row>
        <row r="28274">
          <cell r="A28274" t="str">
            <v>L34874</v>
          </cell>
          <cell r="I28274">
            <v>800000</v>
          </cell>
        </row>
        <row r="28275">
          <cell r="A28275" t="str">
            <v>L34882</v>
          </cell>
          <cell r="I28275">
            <v>100000</v>
          </cell>
        </row>
        <row r="28276">
          <cell r="A28276" t="str">
            <v>L34883</v>
          </cell>
          <cell r="I28276">
            <v>20000</v>
          </cell>
        </row>
        <row r="28277">
          <cell r="A28277" t="str">
            <v>L34884</v>
          </cell>
          <cell r="I28277">
            <v>150000</v>
          </cell>
        </row>
        <row r="28278">
          <cell r="A28278" t="str">
            <v>L34885</v>
          </cell>
          <cell r="I28278">
            <v>250000</v>
          </cell>
        </row>
        <row r="28279">
          <cell r="A28279" t="str">
            <v>L34886</v>
          </cell>
          <cell r="I28279">
            <v>40000</v>
          </cell>
        </row>
        <row r="28280">
          <cell r="A28280" t="str">
            <v>L34887</v>
          </cell>
          <cell r="I28280">
            <v>200000</v>
          </cell>
        </row>
        <row r="28281">
          <cell r="A28281" t="str">
            <v>L34888</v>
          </cell>
          <cell r="I28281">
            <v>35000</v>
          </cell>
        </row>
        <row r="28282">
          <cell r="A28282" t="str">
            <v>L34889</v>
          </cell>
          <cell r="I28282">
            <v>45000</v>
          </cell>
        </row>
        <row r="28283">
          <cell r="A28283" t="str">
            <v>L34891</v>
          </cell>
          <cell r="I28283">
            <v>168000</v>
          </cell>
        </row>
        <row r="28284">
          <cell r="A28284" t="str">
            <v>L34894</v>
          </cell>
          <cell r="I28284">
            <v>100000</v>
          </cell>
        </row>
        <row r="28285">
          <cell r="A28285" t="str">
            <v>L34898</v>
          </cell>
          <cell r="I28285">
            <v>20000</v>
          </cell>
        </row>
        <row r="28286">
          <cell r="A28286" t="str">
            <v>L34901</v>
          </cell>
          <cell r="I28286">
            <v>200000</v>
          </cell>
        </row>
        <row r="28287">
          <cell r="A28287" t="str">
            <v>L34902</v>
          </cell>
          <cell r="I28287">
            <v>300000</v>
          </cell>
        </row>
        <row r="28288">
          <cell r="A28288" t="str">
            <v>L34903</v>
          </cell>
          <cell r="I28288">
            <v>250000</v>
          </cell>
        </row>
        <row r="28289">
          <cell r="A28289" t="str">
            <v>L34911</v>
          </cell>
          <cell r="I28289">
            <v>350000</v>
          </cell>
        </row>
        <row r="28290">
          <cell r="A28290" t="str">
            <v>L34926</v>
          </cell>
          <cell r="I28290">
            <v>80000</v>
          </cell>
        </row>
        <row r="28291">
          <cell r="A28291" t="str">
            <v>L34928</v>
          </cell>
          <cell r="I28291">
            <v>100000</v>
          </cell>
        </row>
        <row r="28292">
          <cell r="A28292" t="str">
            <v>L34929</v>
          </cell>
          <cell r="I28292">
            <v>30036</v>
          </cell>
        </row>
        <row r="28293">
          <cell r="A28293" t="str">
            <v>L34930</v>
          </cell>
          <cell r="I28293">
            <v>100000</v>
          </cell>
        </row>
        <row r="28294">
          <cell r="A28294" t="str">
            <v>L34931</v>
          </cell>
          <cell r="I28294">
            <v>70000</v>
          </cell>
        </row>
        <row r="28295">
          <cell r="A28295" t="str">
            <v>L34932</v>
          </cell>
          <cell r="I28295">
            <v>30000</v>
          </cell>
        </row>
        <row r="28296">
          <cell r="A28296" t="str">
            <v>L34933</v>
          </cell>
          <cell r="I28296">
            <v>200000</v>
          </cell>
        </row>
        <row r="28297">
          <cell r="A28297" t="str">
            <v>L34935</v>
          </cell>
          <cell r="I28297">
            <v>1000000</v>
          </cell>
        </row>
        <row r="28298">
          <cell r="A28298" t="str">
            <v>L34936</v>
          </cell>
          <cell r="I28298">
            <v>1160000</v>
          </cell>
        </row>
        <row r="28299">
          <cell r="A28299" t="str">
            <v>L34939</v>
          </cell>
          <cell r="I28299">
            <v>435000</v>
          </cell>
        </row>
        <row r="28300">
          <cell r="A28300" t="str">
            <v>L34945</v>
          </cell>
          <cell r="I28300">
            <v>32682</v>
          </cell>
        </row>
        <row r="28301">
          <cell r="A28301" t="str">
            <v>L34946</v>
          </cell>
          <cell r="I28301">
            <v>576000</v>
          </cell>
        </row>
        <row r="28302">
          <cell r="A28302" t="str">
            <v>L34949</v>
          </cell>
          <cell r="I28302">
            <v>50000</v>
          </cell>
        </row>
        <row r="28303">
          <cell r="A28303" t="str">
            <v>L34950</v>
          </cell>
          <cell r="I28303">
            <v>180000</v>
          </cell>
        </row>
        <row r="28304">
          <cell r="A28304" t="str">
            <v>L34953</v>
          </cell>
          <cell r="I28304">
            <v>1099729</v>
          </cell>
        </row>
        <row r="28305">
          <cell r="A28305" t="str">
            <v>L34956</v>
          </cell>
          <cell r="I28305">
            <v>250000</v>
          </cell>
        </row>
        <row r="28306">
          <cell r="A28306" t="str">
            <v>L34958</v>
          </cell>
          <cell r="I28306">
            <v>60000</v>
          </cell>
        </row>
        <row r="28307">
          <cell r="A28307" t="str">
            <v>L34959</v>
          </cell>
          <cell r="I28307">
            <v>140522</v>
          </cell>
        </row>
        <row r="28308">
          <cell r="A28308" t="str">
            <v>L34966</v>
          </cell>
          <cell r="I28308">
            <v>250000</v>
          </cell>
        </row>
        <row r="28309">
          <cell r="A28309" t="str">
            <v>L34972</v>
          </cell>
          <cell r="I28309">
            <v>450000</v>
          </cell>
        </row>
        <row r="28310">
          <cell r="A28310" t="str">
            <v>L34973</v>
          </cell>
          <cell r="I28310">
            <v>300000</v>
          </cell>
        </row>
        <row r="28311">
          <cell r="A28311" t="str">
            <v>L34975</v>
          </cell>
          <cell r="I28311">
            <v>250000</v>
          </cell>
        </row>
        <row r="28312">
          <cell r="A28312" t="str">
            <v>L34976</v>
          </cell>
          <cell r="I28312">
            <v>120000</v>
          </cell>
        </row>
        <row r="28313">
          <cell r="A28313" t="str">
            <v>L34980</v>
          </cell>
          <cell r="I28313">
            <v>100000</v>
          </cell>
        </row>
        <row r="28314">
          <cell r="A28314" t="str">
            <v>L34982</v>
          </cell>
          <cell r="I28314">
            <v>321067</v>
          </cell>
        </row>
        <row r="28315">
          <cell r="A28315" t="str">
            <v>L34985</v>
          </cell>
          <cell r="I28315">
            <v>70000</v>
          </cell>
        </row>
        <row r="28316">
          <cell r="A28316" t="str">
            <v>L34989</v>
          </cell>
          <cell r="I28316">
            <v>600000</v>
          </cell>
        </row>
        <row r="28317">
          <cell r="A28317" t="str">
            <v>L34991</v>
          </cell>
          <cell r="I28317">
            <v>350000</v>
          </cell>
        </row>
        <row r="28318">
          <cell r="A28318" t="str">
            <v>L34994</v>
          </cell>
          <cell r="I28318">
            <v>89999</v>
          </cell>
        </row>
        <row r="28319">
          <cell r="A28319" t="str">
            <v>L34995</v>
          </cell>
          <cell r="I28319">
            <v>200000</v>
          </cell>
        </row>
        <row r="28320">
          <cell r="A28320" t="str">
            <v>L34996</v>
          </cell>
          <cell r="I28320">
            <v>100000</v>
          </cell>
        </row>
        <row r="28321">
          <cell r="A28321" t="str">
            <v>L34998</v>
          </cell>
          <cell r="I28321">
            <v>60000</v>
          </cell>
        </row>
        <row r="28322">
          <cell r="A28322" t="str">
            <v>L35000</v>
          </cell>
          <cell r="I28322">
            <v>200000</v>
          </cell>
        </row>
        <row r="28323">
          <cell r="A28323" t="str">
            <v>L35004</v>
          </cell>
          <cell r="I28323">
            <v>65000</v>
          </cell>
        </row>
        <row r="28324">
          <cell r="A28324" t="str">
            <v>L35010</v>
          </cell>
          <cell r="I28324">
            <v>35000</v>
          </cell>
        </row>
        <row r="28325">
          <cell r="A28325" t="str">
            <v>L35011</v>
          </cell>
          <cell r="I28325">
            <v>200000</v>
          </cell>
        </row>
        <row r="28326">
          <cell r="A28326" t="str">
            <v>L35012</v>
          </cell>
          <cell r="I28326">
            <v>100000</v>
          </cell>
        </row>
        <row r="28327">
          <cell r="A28327" t="str">
            <v>L35014</v>
          </cell>
          <cell r="I28327">
            <v>55000</v>
          </cell>
        </row>
        <row r="28328">
          <cell r="A28328" t="str">
            <v>L35015</v>
          </cell>
          <cell r="I28328">
            <v>1100000</v>
          </cell>
        </row>
        <row r="28329">
          <cell r="A28329" t="str">
            <v>L35019</v>
          </cell>
          <cell r="I28329">
            <v>130000</v>
          </cell>
        </row>
        <row r="28330">
          <cell r="A28330" t="str">
            <v>L35020</v>
          </cell>
          <cell r="I28330">
            <v>80000</v>
          </cell>
        </row>
        <row r="28331">
          <cell r="A28331" t="str">
            <v>L35026</v>
          </cell>
          <cell r="I28331">
            <v>2700000</v>
          </cell>
        </row>
        <row r="28332">
          <cell r="A28332" t="str">
            <v>L35030</v>
          </cell>
          <cell r="I28332">
            <v>200000</v>
          </cell>
        </row>
        <row r="28333">
          <cell r="A28333" t="str">
            <v>L35037</v>
          </cell>
          <cell r="I28333">
            <v>60000</v>
          </cell>
        </row>
        <row r="28334">
          <cell r="A28334" t="str">
            <v>L35039</v>
          </cell>
          <cell r="I28334">
            <v>150000</v>
          </cell>
        </row>
        <row r="28335">
          <cell r="A28335" t="str">
            <v>L35050</v>
          </cell>
          <cell r="I28335">
            <v>547000</v>
          </cell>
        </row>
        <row r="28336">
          <cell r="A28336" t="str">
            <v>L35052</v>
          </cell>
          <cell r="I28336">
            <v>236000</v>
          </cell>
        </row>
        <row r="28337">
          <cell r="A28337" t="str">
            <v>L35053</v>
          </cell>
          <cell r="I28337">
            <v>30000</v>
          </cell>
        </row>
        <row r="28338">
          <cell r="A28338" t="str">
            <v>L35056</v>
          </cell>
          <cell r="I28338">
            <v>120000</v>
          </cell>
        </row>
        <row r="28339">
          <cell r="A28339" t="str">
            <v>L35057</v>
          </cell>
          <cell r="I28339">
            <v>512155</v>
          </cell>
        </row>
        <row r="28340">
          <cell r="A28340" t="str">
            <v>L35060</v>
          </cell>
          <cell r="I28340">
            <v>300000</v>
          </cell>
        </row>
        <row r="28341">
          <cell r="A28341" t="str">
            <v>L35061</v>
          </cell>
          <cell r="I28341">
            <v>40000</v>
          </cell>
        </row>
        <row r="28342">
          <cell r="A28342" t="str">
            <v>L35063</v>
          </cell>
          <cell r="I28342">
            <v>236911</v>
          </cell>
        </row>
        <row r="28343">
          <cell r="A28343" t="str">
            <v>L35068</v>
          </cell>
          <cell r="I28343">
            <v>70000</v>
          </cell>
        </row>
        <row r="28344">
          <cell r="A28344" t="str">
            <v>L35079</v>
          </cell>
          <cell r="I28344">
            <v>60130</v>
          </cell>
        </row>
        <row r="28345">
          <cell r="A28345" t="str">
            <v>L35080</v>
          </cell>
          <cell r="I28345">
            <v>175000</v>
          </cell>
        </row>
        <row r="28346">
          <cell r="A28346" t="str">
            <v>L35081</v>
          </cell>
          <cell r="I28346">
            <v>250000</v>
          </cell>
        </row>
        <row r="28347">
          <cell r="A28347" t="str">
            <v>L35086</v>
          </cell>
          <cell r="I28347">
            <v>30067</v>
          </cell>
        </row>
        <row r="28348">
          <cell r="A28348" t="str">
            <v>L35091</v>
          </cell>
          <cell r="I28348">
            <v>297000</v>
          </cell>
        </row>
        <row r="28349">
          <cell r="A28349" t="str">
            <v>L35092</v>
          </cell>
          <cell r="I28349">
            <v>100000</v>
          </cell>
        </row>
        <row r="28350">
          <cell r="A28350" t="str">
            <v>L35093</v>
          </cell>
          <cell r="I28350">
            <v>400836</v>
          </cell>
        </row>
        <row r="28351">
          <cell r="A28351" t="str">
            <v>L35094</v>
          </cell>
          <cell r="I28351">
            <v>521871</v>
          </cell>
        </row>
        <row r="28352">
          <cell r="A28352" t="str">
            <v>L35095</v>
          </cell>
          <cell r="I28352">
            <v>3401000</v>
          </cell>
        </row>
        <row r="28353">
          <cell r="A28353" t="str">
            <v>L35096</v>
          </cell>
          <cell r="I28353">
            <v>250000</v>
          </cell>
        </row>
        <row r="28354">
          <cell r="A28354" t="str">
            <v>L35097</v>
          </cell>
          <cell r="I28354">
            <v>350000</v>
          </cell>
        </row>
        <row r="28355">
          <cell r="A28355" t="str">
            <v>L35102</v>
          </cell>
          <cell r="I28355">
            <v>197019</v>
          </cell>
        </row>
        <row r="28356">
          <cell r="A28356" t="str">
            <v>L35106</v>
          </cell>
          <cell r="I28356">
            <v>240000</v>
          </cell>
        </row>
        <row r="28357">
          <cell r="A28357" t="str">
            <v>L35109</v>
          </cell>
          <cell r="I28357">
            <v>3000000</v>
          </cell>
        </row>
        <row r="28358">
          <cell r="A28358" t="str">
            <v>L35110</v>
          </cell>
          <cell r="I28358">
            <v>400000</v>
          </cell>
        </row>
        <row r="28359">
          <cell r="A28359" t="str">
            <v>L35111</v>
          </cell>
          <cell r="I28359">
            <v>144000</v>
          </cell>
        </row>
        <row r="28360">
          <cell r="A28360" t="str">
            <v>L35113</v>
          </cell>
          <cell r="I28360">
            <v>60000</v>
          </cell>
        </row>
        <row r="28361">
          <cell r="A28361" t="str">
            <v>L35114</v>
          </cell>
          <cell r="I28361">
            <v>40000</v>
          </cell>
        </row>
        <row r="28362">
          <cell r="A28362" t="str">
            <v>L35116</v>
          </cell>
          <cell r="I28362">
            <v>647630</v>
          </cell>
        </row>
        <row r="28363">
          <cell r="A28363" t="str">
            <v>L35124</v>
          </cell>
          <cell r="I28363">
            <v>34000</v>
          </cell>
        </row>
        <row r="28364">
          <cell r="A28364" t="str">
            <v>L35125</v>
          </cell>
          <cell r="I28364">
            <v>515695</v>
          </cell>
        </row>
        <row r="28365">
          <cell r="A28365" t="str">
            <v>L35126</v>
          </cell>
          <cell r="I28365">
            <v>35000</v>
          </cell>
        </row>
        <row r="28366">
          <cell r="A28366" t="str">
            <v>L35141</v>
          </cell>
          <cell r="I28366">
            <v>20000</v>
          </cell>
        </row>
        <row r="28367">
          <cell r="A28367" t="str">
            <v>L35142</v>
          </cell>
          <cell r="I28367">
            <v>1038426</v>
          </cell>
        </row>
        <row r="28368">
          <cell r="A28368" t="str">
            <v>L35143</v>
          </cell>
          <cell r="I28368">
            <v>250000</v>
          </cell>
        </row>
        <row r="28369">
          <cell r="A28369" t="str">
            <v>L35144</v>
          </cell>
          <cell r="I28369">
            <v>30000</v>
          </cell>
        </row>
        <row r="28370">
          <cell r="A28370" t="str">
            <v>L35152</v>
          </cell>
          <cell r="I28370">
            <v>30000000</v>
          </cell>
        </row>
        <row r="28371">
          <cell r="A28371" t="str">
            <v>L35153</v>
          </cell>
          <cell r="I28371">
            <v>15000</v>
          </cell>
        </row>
        <row r="28372">
          <cell r="A28372" t="str">
            <v>L35158</v>
          </cell>
          <cell r="I28372">
            <v>460300</v>
          </cell>
        </row>
        <row r="28373">
          <cell r="A28373" t="str">
            <v>L35171</v>
          </cell>
          <cell r="I28373">
            <v>1200000</v>
          </cell>
        </row>
        <row r="28374">
          <cell r="A28374" t="str">
            <v>L35172</v>
          </cell>
          <cell r="I28374">
            <v>3283000</v>
          </cell>
        </row>
        <row r="28375">
          <cell r="A28375" t="str">
            <v>L35173</v>
          </cell>
          <cell r="I28375">
            <v>120000</v>
          </cell>
        </row>
        <row r="28376">
          <cell r="A28376" t="str">
            <v>L35175</v>
          </cell>
          <cell r="I28376">
            <v>70000</v>
          </cell>
        </row>
        <row r="28377">
          <cell r="A28377" t="str">
            <v>L35177</v>
          </cell>
          <cell r="I28377">
            <v>60000</v>
          </cell>
        </row>
        <row r="28378">
          <cell r="A28378" t="str">
            <v>L35179</v>
          </cell>
          <cell r="I28378">
            <v>50000</v>
          </cell>
        </row>
        <row r="28379">
          <cell r="A28379" t="str">
            <v>L35180</v>
          </cell>
          <cell r="I28379">
            <v>200000</v>
          </cell>
        </row>
        <row r="28380">
          <cell r="A28380" t="str">
            <v>L35186</v>
          </cell>
          <cell r="I28380">
            <v>280000</v>
          </cell>
        </row>
        <row r="28381">
          <cell r="A28381" t="str">
            <v>L35188</v>
          </cell>
          <cell r="I28381">
            <v>84286</v>
          </cell>
        </row>
        <row r="28382">
          <cell r="A28382" t="str">
            <v>L35189</v>
          </cell>
          <cell r="I28382">
            <v>70000</v>
          </cell>
        </row>
        <row r="28383">
          <cell r="A28383" t="str">
            <v>L35190</v>
          </cell>
          <cell r="I28383">
            <v>163000</v>
          </cell>
        </row>
        <row r="28384">
          <cell r="A28384" t="str">
            <v>L35196</v>
          </cell>
          <cell r="I28384">
            <v>65000</v>
          </cell>
        </row>
        <row r="28385">
          <cell r="A28385" t="str">
            <v>L35199</v>
          </cell>
          <cell r="I28385">
            <v>173710</v>
          </cell>
        </row>
        <row r="28386">
          <cell r="A28386" t="str">
            <v>L35203</v>
          </cell>
          <cell r="I28386">
            <v>600000</v>
          </cell>
        </row>
        <row r="28387">
          <cell r="A28387" t="str">
            <v>L35206</v>
          </cell>
          <cell r="I28387">
            <v>1000000</v>
          </cell>
        </row>
        <row r="28388">
          <cell r="A28388" t="str">
            <v>L35208</v>
          </cell>
          <cell r="I28388">
            <v>500000</v>
          </cell>
        </row>
        <row r="28389">
          <cell r="A28389" t="str">
            <v>L35211</v>
          </cell>
          <cell r="I28389">
            <v>493850</v>
          </cell>
        </row>
        <row r="28390">
          <cell r="A28390" t="str">
            <v>L35213</v>
          </cell>
          <cell r="I28390">
            <v>113846</v>
          </cell>
        </row>
        <row r="28391">
          <cell r="A28391" t="str">
            <v>L35214</v>
          </cell>
          <cell r="I28391">
            <v>200000</v>
          </cell>
        </row>
        <row r="28392">
          <cell r="A28392" t="str">
            <v>L35215</v>
          </cell>
          <cell r="I28392">
            <v>75728</v>
          </cell>
        </row>
        <row r="28393">
          <cell r="A28393" t="str">
            <v>L35216</v>
          </cell>
          <cell r="I28393">
            <v>100000</v>
          </cell>
        </row>
        <row r="28394">
          <cell r="A28394" t="str">
            <v>L35217</v>
          </cell>
          <cell r="I28394">
            <v>1352000</v>
          </cell>
        </row>
        <row r="28395">
          <cell r="A28395" t="str">
            <v>L35218</v>
          </cell>
          <cell r="I28395">
            <v>70000</v>
          </cell>
        </row>
        <row r="28396">
          <cell r="A28396" t="str">
            <v>L35221</v>
          </cell>
          <cell r="I28396">
            <v>16124</v>
          </cell>
        </row>
        <row r="28397">
          <cell r="A28397" t="str">
            <v>L35222</v>
          </cell>
          <cell r="I28397">
            <v>100000</v>
          </cell>
        </row>
        <row r="28398">
          <cell r="A28398" t="str">
            <v>L35228</v>
          </cell>
          <cell r="I28398">
            <v>93291</v>
          </cell>
        </row>
        <row r="28399">
          <cell r="A28399" t="str">
            <v>L35229</v>
          </cell>
          <cell r="I28399">
            <v>79500</v>
          </cell>
        </row>
        <row r="28400">
          <cell r="A28400" t="str">
            <v>L35230</v>
          </cell>
          <cell r="I28400">
            <v>400000</v>
          </cell>
        </row>
        <row r="28401">
          <cell r="A28401" t="str">
            <v>L35238</v>
          </cell>
          <cell r="I28401">
            <v>240000</v>
          </cell>
        </row>
        <row r="28402">
          <cell r="A28402" t="str">
            <v>L35239</v>
          </cell>
          <cell r="I28402">
            <v>69000</v>
          </cell>
        </row>
        <row r="28403">
          <cell r="A28403" t="str">
            <v>L35242</v>
          </cell>
          <cell r="I28403">
            <v>50000</v>
          </cell>
        </row>
        <row r="28404">
          <cell r="A28404" t="str">
            <v>L35244</v>
          </cell>
          <cell r="I28404">
            <v>1172100</v>
          </cell>
        </row>
        <row r="28405">
          <cell r="A28405" t="str">
            <v>L35248</v>
          </cell>
          <cell r="I28405">
            <v>650000</v>
          </cell>
        </row>
        <row r="28406">
          <cell r="A28406" t="str">
            <v>L35249</v>
          </cell>
          <cell r="I28406">
            <v>275000</v>
          </cell>
        </row>
        <row r="28407">
          <cell r="A28407" t="str">
            <v>L35251</v>
          </cell>
          <cell r="I28407">
            <v>117466</v>
          </cell>
        </row>
        <row r="28408">
          <cell r="A28408" t="str">
            <v>L35254</v>
          </cell>
          <cell r="I28408">
            <v>200000</v>
          </cell>
        </row>
        <row r="28409">
          <cell r="A28409" t="str">
            <v>L35256</v>
          </cell>
          <cell r="I28409">
            <v>85000</v>
          </cell>
        </row>
        <row r="28410">
          <cell r="A28410" t="str">
            <v>L35257</v>
          </cell>
          <cell r="I28410">
            <v>300000</v>
          </cell>
        </row>
        <row r="28411">
          <cell r="A28411" t="str">
            <v>L35262</v>
          </cell>
          <cell r="I28411">
            <v>100000</v>
          </cell>
        </row>
        <row r="28412">
          <cell r="A28412" t="str">
            <v>L35263</v>
          </cell>
          <cell r="I28412">
            <v>116765</v>
          </cell>
        </row>
        <row r="28413">
          <cell r="A28413" t="str">
            <v>L35265</v>
          </cell>
          <cell r="I28413">
            <v>640031</v>
          </cell>
        </row>
        <row r="28414">
          <cell r="A28414" t="str">
            <v>L35267</v>
          </cell>
          <cell r="I28414">
            <v>30000</v>
          </cell>
        </row>
        <row r="28415">
          <cell r="A28415" t="str">
            <v>L35270</v>
          </cell>
          <cell r="I28415">
            <v>40000</v>
          </cell>
        </row>
        <row r="28416">
          <cell r="A28416" t="str">
            <v>L35272</v>
          </cell>
          <cell r="I28416">
            <v>157676</v>
          </cell>
        </row>
        <row r="28417">
          <cell r="A28417" t="str">
            <v>L35274</v>
          </cell>
          <cell r="I28417">
            <v>54400</v>
          </cell>
        </row>
        <row r="28418">
          <cell r="A28418" t="str">
            <v>L35278</v>
          </cell>
          <cell r="I28418">
            <v>300000</v>
          </cell>
        </row>
        <row r="28419">
          <cell r="A28419" t="str">
            <v>L35280</v>
          </cell>
          <cell r="I28419">
            <v>1823400</v>
          </cell>
        </row>
        <row r="28420">
          <cell r="A28420" t="str">
            <v>L35282</v>
          </cell>
          <cell r="I28420">
            <v>115250</v>
          </cell>
        </row>
        <row r="28421">
          <cell r="A28421" t="str">
            <v>L35286</v>
          </cell>
          <cell r="I28421">
            <v>202248</v>
          </cell>
        </row>
        <row r="28422">
          <cell r="A28422" t="str">
            <v>L35291</v>
          </cell>
          <cell r="I28422">
            <v>498910</v>
          </cell>
        </row>
        <row r="28423">
          <cell r="A28423" t="str">
            <v>L35293</v>
          </cell>
          <cell r="I28423">
            <v>70000</v>
          </cell>
        </row>
        <row r="28424">
          <cell r="A28424" t="str">
            <v>L35295</v>
          </cell>
          <cell r="I28424">
            <v>70000</v>
          </cell>
        </row>
        <row r="28425">
          <cell r="A28425" t="str">
            <v>L35296</v>
          </cell>
          <cell r="I28425">
            <v>300000</v>
          </cell>
        </row>
        <row r="28426">
          <cell r="A28426" t="str">
            <v>L35301</v>
          </cell>
          <cell r="I28426">
            <v>98000</v>
          </cell>
        </row>
        <row r="28427">
          <cell r="A28427" t="str">
            <v>L35305</v>
          </cell>
          <cell r="I28427">
            <v>70000</v>
          </cell>
        </row>
        <row r="28428">
          <cell r="A28428" t="str">
            <v>L35307</v>
          </cell>
          <cell r="I28428">
            <v>30000</v>
          </cell>
        </row>
        <row r="28429">
          <cell r="A28429" t="str">
            <v>L35309</v>
          </cell>
          <cell r="I28429">
            <v>184000</v>
          </cell>
        </row>
        <row r="28430">
          <cell r="A28430" t="str">
            <v>L35310</v>
          </cell>
          <cell r="I28430">
            <v>50000</v>
          </cell>
        </row>
        <row r="28431">
          <cell r="A28431" t="str">
            <v>L35312</v>
          </cell>
          <cell r="I28431">
            <v>525000</v>
          </cell>
        </row>
        <row r="28432">
          <cell r="A28432" t="str">
            <v>L35314</v>
          </cell>
          <cell r="I28432">
            <v>35000</v>
          </cell>
        </row>
        <row r="28433">
          <cell r="A28433" t="str">
            <v>L35315</v>
          </cell>
          <cell r="I28433">
            <v>147600</v>
          </cell>
        </row>
        <row r="28434">
          <cell r="A28434" t="str">
            <v>L35317</v>
          </cell>
          <cell r="I28434">
            <v>2988000</v>
          </cell>
        </row>
        <row r="28435">
          <cell r="A28435" t="str">
            <v>L35318</v>
          </cell>
          <cell r="I28435">
            <v>30000</v>
          </cell>
        </row>
        <row r="28436">
          <cell r="A28436" t="str">
            <v>L35320</v>
          </cell>
          <cell r="I28436">
            <v>169919</v>
          </cell>
        </row>
        <row r="28437">
          <cell r="A28437" t="str">
            <v>L35321</v>
          </cell>
          <cell r="I28437">
            <v>65000</v>
          </cell>
        </row>
        <row r="28438">
          <cell r="A28438" t="str">
            <v>L35324</v>
          </cell>
          <cell r="I28438">
            <v>80000</v>
          </cell>
        </row>
        <row r="28439">
          <cell r="A28439" t="str">
            <v>L35329</v>
          </cell>
          <cell r="I28439">
            <v>100000</v>
          </cell>
        </row>
        <row r="28440">
          <cell r="A28440" t="str">
            <v>L35333</v>
          </cell>
          <cell r="I28440">
            <v>107877</v>
          </cell>
        </row>
        <row r="28441">
          <cell r="A28441" t="str">
            <v>L35334</v>
          </cell>
          <cell r="I28441">
            <v>178677</v>
          </cell>
        </row>
        <row r="28442">
          <cell r="A28442" t="str">
            <v>L35336</v>
          </cell>
          <cell r="I28442">
            <v>700000</v>
          </cell>
        </row>
        <row r="28443">
          <cell r="A28443" t="str">
            <v>L35338</v>
          </cell>
          <cell r="I28443">
            <v>200000</v>
          </cell>
        </row>
        <row r="28444">
          <cell r="A28444" t="str">
            <v>L35339</v>
          </cell>
          <cell r="I28444">
            <v>69308</v>
          </cell>
        </row>
        <row r="28445">
          <cell r="A28445" t="str">
            <v>L35340</v>
          </cell>
          <cell r="I28445">
            <v>120000</v>
          </cell>
        </row>
        <row r="28446">
          <cell r="A28446" t="str">
            <v>L35342</v>
          </cell>
          <cell r="I28446">
            <v>233574</v>
          </cell>
        </row>
        <row r="28447">
          <cell r="A28447" t="str">
            <v>L35347</v>
          </cell>
          <cell r="I28447">
            <v>65000</v>
          </cell>
        </row>
        <row r="28448">
          <cell r="A28448" t="str">
            <v>L35348</v>
          </cell>
          <cell r="I28448">
            <v>100000</v>
          </cell>
        </row>
        <row r="28449">
          <cell r="A28449" t="str">
            <v>L35349</v>
          </cell>
          <cell r="I28449">
            <v>1032589</v>
          </cell>
        </row>
        <row r="28450">
          <cell r="A28450" t="str">
            <v>L35352</v>
          </cell>
          <cell r="I28450">
            <v>882406</v>
          </cell>
        </row>
        <row r="28451">
          <cell r="A28451" t="str">
            <v>L35353</v>
          </cell>
          <cell r="I28451">
            <v>50000</v>
          </cell>
        </row>
        <row r="28452">
          <cell r="A28452" t="str">
            <v>L35358</v>
          </cell>
          <cell r="I28452">
            <v>6000000</v>
          </cell>
        </row>
        <row r="28453">
          <cell r="A28453" t="str">
            <v>L35361</v>
          </cell>
          <cell r="I28453">
            <v>50000</v>
          </cell>
        </row>
        <row r="28454">
          <cell r="A28454" t="str">
            <v>L35363</v>
          </cell>
          <cell r="I28454">
            <v>200000</v>
          </cell>
        </row>
        <row r="28455">
          <cell r="A28455" t="str">
            <v>L35364</v>
          </cell>
          <cell r="I28455">
            <v>100000</v>
          </cell>
        </row>
        <row r="28456">
          <cell r="A28456" t="str">
            <v>L35365</v>
          </cell>
          <cell r="I28456">
            <v>30000</v>
          </cell>
        </row>
        <row r="28457">
          <cell r="A28457" t="str">
            <v>L35367</v>
          </cell>
          <cell r="I28457">
            <v>445538</v>
          </cell>
        </row>
        <row r="28458">
          <cell r="A28458" t="str">
            <v>L35374</v>
          </cell>
          <cell r="I28458">
            <v>30000</v>
          </cell>
        </row>
        <row r="28459">
          <cell r="A28459" t="str">
            <v>L35375</v>
          </cell>
          <cell r="I28459">
            <v>35000</v>
          </cell>
        </row>
        <row r="28460">
          <cell r="A28460" t="str">
            <v>L35376</v>
          </cell>
          <cell r="I28460">
            <v>534400</v>
          </cell>
        </row>
        <row r="28461">
          <cell r="A28461" t="str">
            <v>L35382</v>
          </cell>
          <cell r="I28461">
            <v>1032589</v>
          </cell>
        </row>
        <row r="28462">
          <cell r="A28462" t="str">
            <v>L35384</v>
          </cell>
          <cell r="I28462">
            <v>60000</v>
          </cell>
        </row>
        <row r="28463">
          <cell r="A28463" t="str">
            <v>L35387</v>
          </cell>
          <cell r="I28463">
            <v>276000</v>
          </cell>
        </row>
        <row r="28464">
          <cell r="A28464" t="str">
            <v>L35388</v>
          </cell>
          <cell r="I28464">
            <v>267334</v>
          </cell>
        </row>
        <row r="28465">
          <cell r="A28465" t="str">
            <v>L35394</v>
          </cell>
          <cell r="I28465">
            <v>200000</v>
          </cell>
        </row>
        <row r="28466">
          <cell r="A28466" t="str">
            <v>L35396</v>
          </cell>
          <cell r="I28466">
            <v>67925</v>
          </cell>
        </row>
        <row r="28467">
          <cell r="A28467" t="str">
            <v>L35397</v>
          </cell>
          <cell r="I28467">
            <v>40000</v>
          </cell>
        </row>
        <row r="28468">
          <cell r="A28468" t="str">
            <v>L35399</v>
          </cell>
          <cell r="I28468">
            <v>1450000</v>
          </cell>
        </row>
        <row r="28469">
          <cell r="A28469" t="str">
            <v>L35402</v>
          </cell>
          <cell r="I28469">
            <v>50000</v>
          </cell>
        </row>
        <row r="28470">
          <cell r="A28470" t="str">
            <v>L35404</v>
          </cell>
          <cell r="I28470">
            <v>2152872</v>
          </cell>
        </row>
        <row r="28471">
          <cell r="A28471" t="str">
            <v>L35406</v>
          </cell>
          <cell r="I28471">
            <v>1500000</v>
          </cell>
        </row>
        <row r="28472">
          <cell r="A28472" t="str">
            <v>L35407</v>
          </cell>
          <cell r="I28472">
            <v>200000</v>
          </cell>
        </row>
        <row r="28473">
          <cell r="A28473" t="str">
            <v>L35411</v>
          </cell>
          <cell r="I28473">
            <v>15000</v>
          </cell>
        </row>
        <row r="28474">
          <cell r="A28474" t="str">
            <v>L35413</v>
          </cell>
          <cell r="I28474">
            <v>1032589</v>
          </cell>
        </row>
        <row r="28475">
          <cell r="A28475" t="str">
            <v>L35415</v>
          </cell>
          <cell r="I28475">
            <v>22550</v>
          </cell>
        </row>
        <row r="28476">
          <cell r="A28476" t="str">
            <v>L35418</v>
          </cell>
          <cell r="I28476">
            <v>400000</v>
          </cell>
        </row>
        <row r="28477">
          <cell r="A28477" t="str">
            <v>L35419</v>
          </cell>
          <cell r="I28477">
            <v>100000</v>
          </cell>
        </row>
        <row r="28478">
          <cell r="A28478" t="str">
            <v>L35422</v>
          </cell>
          <cell r="I28478">
            <v>308000</v>
          </cell>
        </row>
        <row r="28479">
          <cell r="A28479" t="str">
            <v>L35424</v>
          </cell>
          <cell r="I28479">
            <v>30000</v>
          </cell>
        </row>
        <row r="28480">
          <cell r="A28480" t="str">
            <v>L35425</v>
          </cell>
          <cell r="I28480">
            <v>42750</v>
          </cell>
        </row>
        <row r="28481">
          <cell r="A28481" t="str">
            <v>L35426</v>
          </cell>
          <cell r="I28481">
            <v>1144000</v>
          </cell>
        </row>
        <row r="28482">
          <cell r="A28482" t="str">
            <v>L35428</v>
          </cell>
          <cell r="I28482">
            <v>200000</v>
          </cell>
        </row>
        <row r="28483">
          <cell r="A28483" t="str">
            <v>L35430</v>
          </cell>
          <cell r="I28483">
            <v>684900</v>
          </cell>
        </row>
        <row r="28484">
          <cell r="A28484" t="str">
            <v>L35433</v>
          </cell>
          <cell r="I28484">
            <v>200000</v>
          </cell>
        </row>
        <row r="28485">
          <cell r="A28485" t="str">
            <v>L35434</v>
          </cell>
          <cell r="I28485">
            <v>272000</v>
          </cell>
        </row>
        <row r="28486">
          <cell r="A28486" t="str">
            <v>L35436</v>
          </cell>
          <cell r="I28486">
            <v>100000</v>
          </cell>
        </row>
        <row r="28487">
          <cell r="A28487" t="str">
            <v>L35441</v>
          </cell>
          <cell r="I28487">
            <v>25000</v>
          </cell>
        </row>
        <row r="28488">
          <cell r="A28488" t="str">
            <v>L35443</v>
          </cell>
          <cell r="I28488">
            <v>30000</v>
          </cell>
        </row>
        <row r="28489">
          <cell r="A28489" t="str">
            <v>L35446</v>
          </cell>
          <cell r="I28489">
            <v>1500000</v>
          </cell>
        </row>
        <row r="28490">
          <cell r="A28490" t="str">
            <v>L35451</v>
          </cell>
          <cell r="I28490">
            <v>300000</v>
          </cell>
        </row>
        <row r="28491">
          <cell r="A28491" t="str">
            <v>L35454</v>
          </cell>
          <cell r="I28491">
            <v>495773</v>
          </cell>
        </row>
        <row r="28492">
          <cell r="A28492" t="str">
            <v>L35460</v>
          </cell>
          <cell r="I28492">
            <v>270000</v>
          </cell>
        </row>
        <row r="28493">
          <cell r="A28493" t="str">
            <v>L35461</v>
          </cell>
          <cell r="I28493">
            <v>40000</v>
          </cell>
        </row>
        <row r="28494">
          <cell r="A28494" t="str">
            <v>L35462</v>
          </cell>
          <cell r="I28494">
            <v>80000</v>
          </cell>
        </row>
        <row r="28495">
          <cell r="A28495" t="str">
            <v>L35463</v>
          </cell>
          <cell r="I28495">
            <v>100000</v>
          </cell>
        </row>
        <row r="28496">
          <cell r="A28496" t="str">
            <v>L35464</v>
          </cell>
          <cell r="I28496">
            <v>400000</v>
          </cell>
        </row>
        <row r="28497">
          <cell r="A28497" t="str">
            <v>L35472</v>
          </cell>
          <cell r="I28497">
            <v>340000</v>
          </cell>
        </row>
        <row r="28498">
          <cell r="A28498" t="str">
            <v>L35473</v>
          </cell>
          <cell r="I28498">
            <v>466880</v>
          </cell>
        </row>
        <row r="28499">
          <cell r="A28499" t="str">
            <v>L35475</v>
          </cell>
          <cell r="I28499">
            <v>100000</v>
          </cell>
        </row>
        <row r="28500">
          <cell r="A28500" t="str">
            <v>L35476</v>
          </cell>
          <cell r="I28500">
            <v>417392</v>
          </cell>
        </row>
        <row r="28501">
          <cell r="A28501" t="str">
            <v>L35481</v>
          </cell>
          <cell r="I28501">
            <v>810000</v>
          </cell>
        </row>
        <row r="28502">
          <cell r="A28502" t="str">
            <v>L35482</v>
          </cell>
          <cell r="I28502">
            <v>32833</v>
          </cell>
        </row>
        <row r="28503">
          <cell r="A28503" t="str">
            <v>L35487</v>
          </cell>
          <cell r="I28503">
            <v>45000</v>
          </cell>
        </row>
        <row r="28504">
          <cell r="A28504" t="str">
            <v>L35488</v>
          </cell>
          <cell r="I28504">
            <v>451000</v>
          </cell>
        </row>
        <row r="28505">
          <cell r="A28505" t="str">
            <v>L35491</v>
          </cell>
          <cell r="I28505">
            <v>205907</v>
          </cell>
        </row>
        <row r="28506">
          <cell r="A28506" t="str">
            <v>L35493</v>
          </cell>
          <cell r="I28506">
            <v>131186</v>
          </cell>
        </row>
        <row r="28507">
          <cell r="A28507" t="str">
            <v>L35495</v>
          </cell>
          <cell r="I28507">
            <v>600000</v>
          </cell>
        </row>
        <row r="28508">
          <cell r="A28508" t="str">
            <v>L35497</v>
          </cell>
          <cell r="I28508">
            <v>1013288</v>
          </cell>
        </row>
        <row r="28509">
          <cell r="A28509" t="str">
            <v>L35503</v>
          </cell>
          <cell r="I28509">
            <v>967715</v>
          </cell>
        </row>
        <row r="28510">
          <cell r="A28510" t="str">
            <v>L35505</v>
          </cell>
          <cell r="I28510">
            <v>656369</v>
          </cell>
        </row>
        <row r="28511">
          <cell r="A28511" t="str">
            <v>L35509</v>
          </cell>
          <cell r="I28511">
            <v>384149</v>
          </cell>
        </row>
        <row r="28512">
          <cell r="A28512" t="str">
            <v>L35512</v>
          </cell>
          <cell r="I28512">
            <v>50000</v>
          </cell>
        </row>
        <row r="28513">
          <cell r="A28513" t="str">
            <v>L35518</v>
          </cell>
          <cell r="I28513">
            <v>754008</v>
          </cell>
        </row>
        <row r="28514">
          <cell r="A28514" t="str">
            <v>L35520</v>
          </cell>
          <cell r="I28514">
            <v>50000000</v>
          </cell>
        </row>
        <row r="28515">
          <cell r="A28515" t="str">
            <v>L35522</v>
          </cell>
          <cell r="I28515">
            <v>140300</v>
          </cell>
        </row>
        <row r="28516">
          <cell r="A28516" t="str">
            <v>L35523</v>
          </cell>
          <cell r="I28516">
            <v>100000</v>
          </cell>
        </row>
        <row r="28517">
          <cell r="A28517" t="str">
            <v>L35528</v>
          </cell>
          <cell r="I28517">
            <v>164952</v>
          </cell>
        </row>
        <row r="28518">
          <cell r="A28518" t="str">
            <v>L35531</v>
          </cell>
          <cell r="I28518">
            <v>1500000</v>
          </cell>
        </row>
        <row r="28519">
          <cell r="A28519" t="str">
            <v>L35533</v>
          </cell>
          <cell r="I28519">
            <v>469980</v>
          </cell>
        </row>
        <row r="28520">
          <cell r="A28520" t="str">
            <v>L35536</v>
          </cell>
          <cell r="I28520">
            <v>350000</v>
          </cell>
        </row>
        <row r="28521">
          <cell r="A28521" t="str">
            <v>L35541</v>
          </cell>
          <cell r="I28521">
            <v>45016</v>
          </cell>
        </row>
        <row r="28522">
          <cell r="A28522" t="str">
            <v>L35542</v>
          </cell>
          <cell r="I28522">
            <v>600022</v>
          </cell>
        </row>
        <row r="28523">
          <cell r="A28523" t="str">
            <v>L35543</v>
          </cell>
          <cell r="I28523">
            <v>100000</v>
          </cell>
        </row>
        <row r="28524">
          <cell r="A28524" t="str">
            <v>L35544</v>
          </cell>
          <cell r="I28524">
            <v>500000</v>
          </cell>
        </row>
        <row r="28525">
          <cell r="A28525" t="str">
            <v>L35546</v>
          </cell>
          <cell r="I28525">
            <v>206256</v>
          </cell>
        </row>
        <row r="28526">
          <cell r="A28526" t="str">
            <v>L35548</v>
          </cell>
          <cell r="I28526">
            <v>100000</v>
          </cell>
        </row>
        <row r="28527">
          <cell r="A28527" t="str">
            <v>L35549</v>
          </cell>
          <cell r="I28527">
            <v>40000</v>
          </cell>
        </row>
        <row r="28528">
          <cell r="A28528" t="str">
            <v>L35552</v>
          </cell>
          <cell r="I28528">
            <v>2100000</v>
          </cell>
        </row>
        <row r="28529">
          <cell r="A28529" t="str">
            <v>L35557</v>
          </cell>
          <cell r="I28529">
            <v>2674668</v>
          </cell>
        </row>
        <row r="28530">
          <cell r="A28530" t="str">
            <v>L35562</v>
          </cell>
          <cell r="I28530">
            <v>120000</v>
          </cell>
        </row>
        <row r="28531">
          <cell r="A28531" t="str">
            <v>L35563</v>
          </cell>
          <cell r="I28531">
            <v>3000000</v>
          </cell>
        </row>
        <row r="28532">
          <cell r="A28532" t="str">
            <v>L35578</v>
          </cell>
          <cell r="I28532">
            <v>200000</v>
          </cell>
        </row>
        <row r="28533">
          <cell r="A28533" t="str">
            <v>L35579</v>
          </cell>
          <cell r="I28533">
            <v>30000</v>
          </cell>
        </row>
        <row r="28534">
          <cell r="A28534" t="str">
            <v>L35582</v>
          </cell>
          <cell r="I28534">
            <v>50000</v>
          </cell>
        </row>
        <row r="28535">
          <cell r="A28535" t="str">
            <v>L35592</v>
          </cell>
          <cell r="I28535">
            <v>770000</v>
          </cell>
        </row>
        <row r="28536">
          <cell r="A28536" t="str">
            <v>L35594</v>
          </cell>
          <cell r="I28536">
            <v>100000</v>
          </cell>
        </row>
        <row r="28537">
          <cell r="A28537" t="str">
            <v>L35595</v>
          </cell>
          <cell r="I28537">
            <v>110000</v>
          </cell>
        </row>
        <row r="28538">
          <cell r="A28538" t="str">
            <v>L35596</v>
          </cell>
          <cell r="I28538">
            <v>950000</v>
          </cell>
        </row>
        <row r="28539">
          <cell r="A28539" t="str">
            <v>L35597</v>
          </cell>
          <cell r="I28539">
            <v>30000</v>
          </cell>
        </row>
        <row r="28540">
          <cell r="A28540" t="str">
            <v>L35601</v>
          </cell>
          <cell r="I28540">
            <v>50000</v>
          </cell>
        </row>
        <row r="28541">
          <cell r="A28541" t="str">
            <v>L35602</v>
          </cell>
          <cell r="I28541">
            <v>100000</v>
          </cell>
        </row>
        <row r="28542">
          <cell r="A28542" t="str">
            <v>L35603</v>
          </cell>
          <cell r="I28542">
            <v>340000</v>
          </cell>
        </row>
        <row r="28543">
          <cell r="A28543" t="str">
            <v>L35606</v>
          </cell>
          <cell r="I28543">
            <v>24000</v>
          </cell>
        </row>
        <row r="28544">
          <cell r="A28544" t="str">
            <v>L35607</v>
          </cell>
          <cell r="I28544">
            <v>50000</v>
          </cell>
        </row>
        <row r="28545">
          <cell r="A28545" t="str">
            <v>L35611</v>
          </cell>
          <cell r="I28545">
            <v>50000</v>
          </cell>
        </row>
        <row r="28546">
          <cell r="A28546" t="str">
            <v>L35612</v>
          </cell>
          <cell r="I28546">
            <v>8860180</v>
          </cell>
        </row>
        <row r="28547">
          <cell r="A28547" t="str">
            <v>L35615</v>
          </cell>
          <cell r="I28547">
            <v>599000</v>
          </cell>
        </row>
        <row r="28548">
          <cell r="A28548" t="str">
            <v>L35618</v>
          </cell>
          <cell r="I28548">
            <v>100000</v>
          </cell>
        </row>
        <row r="28549">
          <cell r="A28549" t="str">
            <v>L35620</v>
          </cell>
          <cell r="I28549">
            <v>170000</v>
          </cell>
        </row>
        <row r="28550">
          <cell r="A28550" t="str">
            <v>L35623</v>
          </cell>
          <cell r="I28550">
            <v>150000</v>
          </cell>
        </row>
        <row r="28551">
          <cell r="A28551" t="str">
            <v>L35626</v>
          </cell>
          <cell r="I28551">
            <v>190000</v>
          </cell>
        </row>
        <row r="28552">
          <cell r="A28552" t="str">
            <v>L35627</v>
          </cell>
          <cell r="I28552">
            <v>596897</v>
          </cell>
        </row>
        <row r="28553">
          <cell r="A28553" t="str">
            <v>L35631</v>
          </cell>
          <cell r="I28553">
            <v>50000</v>
          </cell>
        </row>
        <row r="28554">
          <cell r="A28554" t="str">
            <v>L35632</v>
          </cell>
          <cell r="I28554">
            <v>362455</v>
          </cell>
        </row>
        <row r="28555">
          <cell r="A28555" t="str">
            <v>L35649</v>
          </cell>
          <cell r="I28555">
            <v>200000</v>
          </cell>
        </row>
        <row r="28556">
          <cell r="A28556" t="str">
            <v>L35650</v>
          </cell>
          <cell r="I28556">
            <v>70000</v>
          </cell>
        </row>
        <row r="28557">
          <cell r="A28557" t="str">
            <v>L35651</v>
          </cell>
          <cell r="I28557">
            <v>40000</v>
          </cell>
        </row>
        <row r="28558">
          <cell r="A28558" t="str">
            <v>L35652</v>
          </cell>
          <cell r="I28558">
            <v>600000</v>
          </cell>
        </row>
        <row r="28559">
          <cell r="A28559" t="str">
            <v>L35655</v>
          </cell>
          <cell r="I28559">
            <v>250000</v>
          </cell>
        </row>
        <row r="28560">
          <cell r="A28560" t="str">
            <v>L35656</v>
          </cell>
          <cell r="I28560">
            <v>150000</v>
          </cell>
        </row>
        <row r="28561">
          <cell r="A28561" t="str">
            <v>L35659</v>
          </cell>
          <cell r="I28561">
            <v>20000</v>
          </cell>
        </row>
        <row r="28562">
          <cell r="A28562" t="str">
            <v>L35660</v>
          </cell>
          <cell r="I28562">
            <v>100000</v>
          </cell>
        </row>
        <row r="28563">
          <cell r="A28563" t="str">
            <v>L35665</v>
          </cell>
          <cell r="I28563">
            <v>4094144</v>
          </cell>
        </row>
        <row r="28564">
          <cell r="A28564" t="str">
            <v>L35674</v>
          </cell>
          <cell r="I28564">
            <v>30000</v>
          </cell>
        </row>
        <row r="28565">
          <cell r="A28565" t="str">
            <v>L35675</v>
          </cell>
          <cell r="I28565">
            <v>60000</v>
          </cell>
        </row>
        <row r="28566">
          <cell r="A28566" t="str">
            <v>L35679</v>
          </cell>
          <cell r="I28566">
            <v>50000</v>
          </cell>
        </row>
        <row r="28567">
          <cell r="A28567" t="str">
            <v>L35680</v>
          </cell>
          <cell r="I28567">
            <v>50000</v>
          </cell>
        </row>
        <row r="28568">
          <cell r="A28568" t="str">
            <v>L35686</v>
          </cell>
          <cell r="I28568">
            <v>350000</v>
          </cell>
        </row>
        <row r="28569">
          <cell r="A28569" t="str">
            <v>L35688</v>
          </cell>
          <cell r="I28569">
            <v>150000</v>
          </cell>
        </row>
        <row r="28570">
          <cell r="A28570" t="str">
            <v>L35692</v>
          </cell>
          <cell r="I28570">
            <v>250000</v>
          </cell>
        </row>
        <row r="28571">
          <cell r="A28571" t="str">
            <v>L35693</v>
          </cell>
          <cell r="I28571">
            <v>60000</v>
          </cell>
        </row>
        <row r="28572">
          <cell r="A28572" t="str">
            <v>L35696</v>
          </cell>
          <cell r="I28572">
            <v>70000</v>
          </cell>
        </row>
        <row r="28573">
          <cell r="A28573" t="str">
            <v>L35699</v>
          </cell>
          <cell r="I28573">
            <v>1145000</v>
          </cell>
        </row>
        <row r="28574">
          <cell r="A28574" t="str">
            <v>L35702</v>
          </cell>
          <cell r="I28574">
            <v>50000</v>
          </cell>
        </row>
        <row r="28575">
          <cell r="A28575" t="str">
            <v>L35705</v>
          </cell>
          <cell r="I28575">
            <v>1100000</v>
          </cell>
        </row>
        <row r="28576">
          <cell r="A28576" t="str">
            <v>L35706</v>
          </cell>
          <cell r="I28576">
            <v>40000</v>
          </cell>
        </row>
        <row r="28577">
          <cell r="A28577" t="str">
            <v>L35709</v>
          </cell>
          <cell r="I28577">
            <v>150000</v>
          </cell>
        </row>
        <row r="28578">
          <cell r="A28578" t="str">
            <v>L35710</v>
          </cell>
          <cell r="I28578">
            <v>300000</v>
          </cell>
        </row>
        <row r="28579">
          <cell r="A28579" t="str">
            <v>L35712</v>
          </cell>
          <cell r="I28579">
            <v>45000</v>
          </cell>
        </row>
        <row r="28580">
          <cell r="A28580" t="str">
            <v>L35713</v>
          </cell>
          <cell r="I28580">
            <v>538000</v>
          </cell>
        </row>
        <row r="28581">
          <cell r="A28581" t="str">
            <v>L35715</v>
          </cell>
          <cell r="I28581">
            <v>80000</v>
          </cell>
        </row>
        <row r="28582">
          <cell r="A28582" t="str">
            <v>L35723</v>
          </cell>
          <cell r="I28582">
            <v>100000</v>
          </cell>
        </row>
        <row r="28583">
          <cell r="A28583" t="str">
            <v>L35724</v>
          </cell>
          <cell r="I28583">
            <v>110500</v>
          </cell>
        </row>
        <row r="28584">
          <cell r="A28584" t="str">
            <v>L35727</v>
          </cell>
          <cell r="I28584">
            <v>100000</v>
          </cell>
        </row>
        <row r="28585">
          <cell r="A28585" t="str">
            <v>L35729</v>
          </cell>
          <cell r="I28585">
            <v>100000</v>
          </cell>
        </row>
        <row r="28586">
          <cell r="A28586" t="str">
            <v>L35730</v>
          </cell>
          <cell r="I28586">
            <v>60000</v>
          </cell>
        </row>
        <row r="28587">
          <cell r="A28587" t="str">
            <v>L35731</v>
          </cell>
          <cell r="I28587">
            <v>50000</v>
          </cell>
        </row>
        <row r="28588">
          <cell r="A28588" t="str">
            <v>L35732</v>
          </cell>
          <cell r="I28588">
            <v>450000</v>
          </cell>
        </row>
        <row r="28589">
          <cell r="A28589" t="str">
            <v>L35740</v>
          </cell>
          <cell r="I28589">
            <v>120000</v>
          </cell>
        </row>
        <row r="28590">
          <cell r="A28590" t="str">
            <v>L35743</v>
          </cell>
          <cell r="I28590">
            <v>2790000</v>
          </cell>
        </row>
        <row r="28591">
          <cell r="A28591" t="str">
            <v>L35752</v>
          </cell>
          <cell r="I28591">
            <v>2500000</v>
          </cell>
        </row>
        <row r="28592">
          <cell r="A28592" t="str">
            <v>L35753</v>
          </cell>
          <cell r="I28592">
            <v>70000</v>
          </cell>
        </row>
        <row r="28593">
          <cell r="A28593" t="str">
            <v>L35758</v>
          </cell>
          <cell r="I28593">
            <v>150000</v>
          </cell>
        </row>
        <row r="28594">
          <cell r="A28594" t="str">
            <v>L35760</v>
          </cell>
          <cell r="I28594">
            <v>40000</v>
          </cell>
        </row>
        <row r="28595">
          <cell r="A28595" t="str">
            <v>L35762</v>
          </cell>
          <cell r="I28595">
            <v>200000</v>
          </cell>
        </row>
        <row r="28596">
          <cell r="A28596" t="str">
            <v>L35765</v>
          </cell>
          <cell r="I28596">
            <v>1038000</v>
          </cell>
        </row>
        <row r="28597">
          <cell r="A28597" t="str">
            <v>L35766</v>
          </cell>
          <cell r="I28597">
            <v>350000</v>
          </cell>
        </row>
        <row r="28598">
          <cell r="A28598" t="str">
            <v>L35770</v>
          </cell>
          <cell r="I28598">
            <v>65000</v>
          </cell>
        </row>
        <row r="28599">
          <cell r="A28599" t="str">
            <v>L35771</v>
          </cell>
          <cell r="I28599">
            <v>250000</v>
          </cell>
        </row>
        <row r="28600">
          <cell r="A28600" t="str">
            <v>L35772</v>
          </cell>
          <cell r="I28600">
            <v>133060</v>
          </cell>
        </row>
        <row r="28601">
          <cell r="A28601" t="str">
            <v>L35779</v>
          </cell>
          <cell r="I28601">
            <v>80000</v>
          </cell>
        </row>
        <row r="28602">
          <cell r="A28602" t="str">
            <v>L35781</v>
          </cell>
          <cell r="I28602">
            <v>300000</v>
          </cell>
        </row>
        <row r="28603">
          <cell r="A28603" t="str">
            <v>L35784</v>
          </cell>
          <cell r="I28603">
            <v>80277</v>
          </cell>
        </row>
        <row r="28604">
          <cell r="A28604" t="str">
            <v>L35794</v>
          </cell>
          <cell r="I28604">
            <v>300000</v>
          </cell>
        </row>
        <row r="28605">
          <cell r="A28605" t="str">
            <v>L35802</v>
          </cell>
          <cell r="I28605">
            <v>175000</v>
          </cell>
        </row>
        <row r="28606">
          <cell r="A28606" t="str">
            <v>L35814</v>
          </cell>
          <cell r="I28606">
            <v>30000000</v>
          </cell>
        </row>
        <row r="28607">
          <cell r="A28607" t="str">
            <v>L35815</v>
          </cell>
          <cell r="I28607">
            <v>45000</v>
          </cell>
        </row>
        <row r="28608">
          <cell r="A28608" t="str">
            <v>L35820</v>
          </cell>
          <cell r="I28608">
            <v>100000</v>
          </cell>
        </row>
        <row r="28609">
          <cell r="A28609" t="str">
            <v>L35828</v>
          </cell>
          <cell r="I28609">
            <v>2700000</v>
          </cell>
        </row>
        <row r="28610">
          <cell r="A28610" t="str">
            <v>L35831</v>
          </cell>
          <cell r="I28610">
            <v>150000</v>
          </cell>
        </row>
        <row r="28611">
          <cell r="A28611" t="str">
            <v>L35837</v>
          </cell>
          <cell r="I28611">
            <v>45000</v>
          </cell>
        </row>
        <row r="28612">
          <cell r="A28612" t="str">
            <v>L35847</v>
          </cell>
          <cell r="I28612">
            <v>217977</v>
          </cell>
        </row>
        <row r="28613">
          <cell r="A28613" t="str">
            <v>L35849</v>
          </cell>
          <cell r="I28613">
            <v>700000</v>
          </cell>
        </row>
        <row r="28614">
          <cell r="A28614" t="str">
            <v>L35851</v>
          </cell>
          <cell r="I28614">
            <v>600000</v>
          </cell>
        </row>
        <row r="28615">
          <cell r="A28615" t="str">
            <v>L35853</v>
          </cell>
          <cell r="I28615">
            <v>1100000</v>
          </cell>
        </row>
        <row r="28616">
          <cell r="A28616" t="str">
            <v>L35856</v>
          </cell>
          <cell r="I28616">
            <v>800000</v>
          </cell>
        </row>
        <row r="28617">
          <cell r="A28617" t="str">
            <v>L35860</v>
          </cell>
          <cell r="I28617">
            <v>40000</v>
          </cell>
        </row>
        <row r="28618">
          <cell r="A28618" t="str">
            <v>L35871</v>
          </cell>
          <cell r="I28618">
            <v>50000</v>
          </cell>
        </row>
        <row r="28619">
          <cell r="A28619" t="str">
            <v>L35874</v>
          </cell>
          <cell r="I28619">
            <v>80000</v>
          </cell>
        </row>
        <row r="28620">
          <cell r="A28620" t="str">
            <v>L35875</v>
          </cell>
          <cell r="I28620">
            <v>100000</v>
          </cell>
        </row>
        <row r="28621">
          <cell r="A28621" t="str">
            <v>L35881</v>
          </cell>
          <cell r="I28621">
            <v>1500000</v>
          </cell>
        </row>
        <row r="28622">
          <cell r="A28622" t="str">
            <v>L35883</v>
          </cell>
          <cell r="I28622">
            <v>100000</v>
          </cell>
        </row>
        <row r="28623">
          <cell r="A28623" t="str">
            <v>L35884</v>
          </cell>
          <cell r="I28623">
            <v>3201067</v>
          </cell>
        </row>
        <row r="28624">
          <cell r="A28624" t="str">
            <v>L35885</v>
          </cell>
          <cell r="I28624">
            <v>70000</v>
          </cell>
        </row>
        <row r="28625">
          <cell r="A28625" t="str">
            <v>L35895</v>
          </cell>
          <cell r="I28625">
            <v>500000</v>
          </cell>
        </row>
        <row r="28626">
          <cell r="A28626" t="str">
            <v>L35906</v>
          </cell>
          <cell r="I28626">
            <v>80000</v>
          </cell>
        </row>
        <row r="28627">
          <cell r="A28627" t="str">
            <v>L35914</v>
          </cell>
          <cell r="I28627">
            <v>1000000</v>
          </cell>
        </row>
        <row r="28628">
          <cell r="A28628" t="str">
            <v>L35915</v>
          </cell>
          <cell r="I28628">
            <v>600000</v>
          </cell>
        </row>
        <row r="28629">
          <cell r="A28629" t="str">
            <v>L35920</v>
          </cell>
          <cell r="I28629">
            <v>100000</v>
          </cell>
        </row>
        <row r="28630">
          <cell r="A28630" t="str">
            <v>L35922</v>
          </cell>
          <cell r="I28630">
            <v>120000</v>
          </cell>
        </row>
        <row r="28631">
          <cell r="A28631" t="str">
            <v>L35924</v>
          </cell>
          <cell r="I28631">
            <v>100000</v>
          </cell>
        </row>
        <row r="28632">
          <cell r="A28632" t="str">
            <v>L35933</v>
          </cell>
          <cell r="I28632">
            <v>140000</v>
          </cell>
        </row>
        <row r="28633">
          <cell r="A28633" t="str">
            <v>L35947</v>
          </cell>
          <cell r="I28633">
            <v>50000</v>
          </cell>
        </row>
        <row r="28634">
          <cell r="A28634" t="str">
            <v>L35959</v>
          </cell>
          <cell r="I28634">
            <v>30000</v>
          </cell>
        </row>
        <row r="28635">
          <cell r="A28635" t="str">
            <v>L35962</v>
          </cell>
          <cell r="I28635">
            <v>45000</v>
          </cell>
        </row>
        <row r="28636">
          <cell r="A28636" t="str">
            <v>L35969</v>
          </cell>
          <cell r="I28636">
            <v>70000</v>
          </cell>
        </row>
        <row r="28637">
          <cell r="A28637" t="str">
            <v>L35973</v>
          </cell>
          <cell r="I28637">
            <v>200000</v>
          </cell>
        </row>
        <row r="28638">
          <cell r="A28638" t="str">
            <v>L35977</v>
          </cell>
          <cell r="I28638">
            <v>300000</v>
          </cell>
        </row>
        <row r="28639">
          <cell r="A28639" t="str">
            <v>L35982</v>
          </cell>
          <cell r="I28639">
            <v>15979381.439999999</v>
          </cell>
        </row>
        <row r="28640">
          <cell r="A28640" t="str">
            <v>L35984</v>
          </cell>
          <cell r="I28640">
            <v>1000000</v>
          </cell>
        </row>
        <row r="28641">
          <cell r="A28641" t="str">
            <v>L35988</v>
          </cell>
          <cell r="I28641">
            <v>400000</v>
          </cell>
        </row>
        <row r="28642">
          <cell r="A28642" t="str">
            <v>L35989</v>
          </cell>
          <cell r="I28642">
            <v>100000</v>
          </cell>
        </row>
        <row r="28643">
          <cell r="A28643" t="str">
            <v>L35998</v>
          </cell>
          <cell r="I28643">
            <v>100000</v>
          </cell>
        </row>
        <row r="28644">
          <cell r="A28644" t="str">
            <v>L36000</v>
          </cell>
          <cell r="I28644">
            <v>80000</v>
          </cell>
        </row>
        <row r="28645">
          <cell r="A28645" t="str">
            <v>L36008</v>
          </cell>
          <cell r="I28645">
            <v>500000</v>
          </cell>
        </row>
        <row r="28646">
          <cell r="A28646" t="str">
            <v>L36010</v>
          </cell>
          <cell r="I28646">
            <v>910770</v>
          </cell>
        </row>
        <row r="28647">
          <cell r="A28647" t="str">
            <v>L36012</v>
          </cell>
          <cell r="I28647">
            <v>635543</v>
          </cell>
        </row>
        <row r="28648">
          <cell r="A28648" t="str">
            <v>L36015</v>
          </cell>
          <cell r="I28648">
            <v>600000</v>
          </cell>
        </row>
        <row r="28649">
          <cell r="A28649" t="str">
            <v>L36024</v>
          </cell>
          <cell r="I28649">
            <v>150000</v>
          </cell>
        </row>
        <row r="28650">
          <cell r="A28650" t="str">
            <v>L36035</v>
          </cell>
          <cell r="I28650">
            <v>650000</v>
          </cell>
        </row>
        <row r="28651">
          <cell r="A28651" t="str">
            <v>L36047</v>
          </cell>
          <cell r="I28651">
            <v>200000</v>
          </cell>
        </row>
        <row r="28652">
          <cell r="A28652" t="str">
            <v>L36050</v>
          </cell>
          <cell r="I28652">
            <v>50000</v>
          </cell>
        </row>
        <row r="28653">
          <cell r="A28653" t="str">
            <v>L36053</v>
          </cell>
          <cell r="I28653">
            <v>300000</v>
          </cell>
        </row>
        <row r="28654">
          <cell r="A28654" t="str">
            <v>L36064</v>
          </cell>
          <cell r="I28654">
            <v>300000</v>
          </cell>
        </row>
        <row r="28655">
          <cell r="A28655" t="str">
            <v>L36072</v>
          </cell>
          <cell r="I28655">
            <v>25000</v>
          </cell>
        </row>
        <row r="28656">
          <cell r="A28656" t="str">
            <v>L36073</v>
          </cell>
          <cell r="I28656">
            <v>100000</v>
          </cell>
        </row>
        <row r="28657">
          <cell r="A28657" t="str">
            <v>L36078</v>
          </cell>
          <cell r="I28657">
            <v>800000</v>
          </cell>
        </row>
        <row r="28658">
          <cell r="A28658" t="str">
            <v>L36079</v>
          </cell>
          <cell r="I28658">
            <v>150000</v>
          </cell>
        </row>
        <row r="28659">
          <cell r="A28659" t="str">
            <v>L36088</v>
          </cell>
          <cell r="I28659">
            <v>200000</v>
          </cell>
        </row>
        <row r="28660">
          <cell r="A28660" t="str">
            <v>L36091</v>
          </cell>
          <cell r="I28660">
            <v>80000</v>
          </cell>
        </row>
        <row r="28661">
          <cell r="A28661" t="str">
            <v>L36092</v>
          </cell>
          <cell r="I28661">
            <v>40000</v>
          </cell>
        </row>
        <row r="28662">
          <cell r="A28662" t="str">
            <v>L36096</v>
          </cell>
          <cell r="I28662">
            <v>200000</v>
          </cell>
        </row>
        <row r="28663">
          <cell r="A28663" t="str">
            <v>L36097</v>
          </cell>
          <cell r="I28663">
            <v>320000</v>
          </cell>
        </row>
        <row r="28664">
          <cell r="A28664" t="str">
            <v>L36099</v>
          </cell>
          <cell r="I28664">
            <v>60000</v>
          </cell>
        </row>
        <row r="28665">
          <cell r="A28665" t="str">
            <v>L36102</v>
          </cell>
          <cell r="I28665">
            <v>30000</v>
          </cell>
        </row>
        <row r="28666">
          <cell r="A28666" t="str">
            <v>L36107</v>
          </cell>
          <cell r="I28666">
            <v>1500000</v>
          </cell>
        </row>
        <row r="28667">
          <cell r="A28667" t="str">
            <v>L36108</v>
          </cell>
          <cell r="I28667">
            <v>20000</v>
          </cell>
        </row>
        <row r="28668">
          <cell r="A28668" t="str">
            <v>L36113</v>
          </cell>
          <cell r="I28668">
            <v>798753</v>
          </cell>
        </row>
        <row r="28669">
          <cell r="A28669" t="str">
            <v>L36115</v>
          </cell>
          <cell r="I28669">
            <v>576507</v>
          </cell>
        </row>
        <row r="28670">
          <cell r="A28670" t="str">
            <v>L36118</v>
          </cell>
          <cell r="I28670">
            <v>6000000</v>
          </cell>
        </row>
        <row r="28671">
          <cell r="A28671" t="str">
            <v>L36122</v>
          </cell>
          <cell r="I28671">
            <v>70000</v>
          </cell>
        </row>
        <row r="28672">
          <cell r="A28672" t="str">
            <v>L36134</v>
          </cell>
          <cell r="I28672">
            <v>20000</v>
          </cell>
        </row>
        <row r="28673">
          <cell r="A28673" t="str">
            <v>L36137</v>
          </cell>
          <cell r="I28673">
            <v>1347500</v>
          </cell>
        </row>
        <row r="28674">
          <cell r="A28674" t="str">
            <v>L36138</v>
          </cell>
          <cell r="I28674">
            <v>66000</v>
          </cell>
        </row>
        <row r="28675">
          <cell r="A28675" t="str">
            <v>L36139</v>
          </cell>
          <cell r="I28675">
            <v>210700</v>
          </cell>
        </row>
        <row r="28676">
          <cell r="A28676" t="str">
            <v>L36140</v>
          </cell>
          <cell r="I28676">
            <v>200000</v>
          </cell>
        </row>
        <row r="28677">
          <cell r="A28677" t="str">
            <v>L36142</v>
          </cell>
          <cell r="I28677">
            <v>65000</v>
          </cell>
        </row>
        <row r="28678">
          <cell r="A28678" t="str">
            <v>L36149</v>
          </cell>
          <cell r="I28678">
            <v>80000</v>
          </cell>
        </row>
        <row r="28679">
          <cell r="A28679" t="str">
            <v>L36150</v>
          </cell>
          <cell r="I28679">
            <v>650000</v>
          </cell>
        </row>
        <row r="28680">
          <cell r="A28680" t="str">
            <v>L36153</v>
          </cell>
          <cell r="I28680">
            <v>50000</v>
          </cell>
        </row>
        <row r="28681">
          <cell r="A28681" t="str">
            <v>L36157</v>
          </cell>
          <cell r="I28681">
            <v>1200000</v>
          </cell>
        </row>
        <row r="28682">
          <cell r="A28682" t="str">
            <v>L36158</v>
          </cell>
          <cell r="I28682">
            <v>932903</v>
          </cell>
        </row>
        <row r="28683">
          <cell r="A28683" t="str">
            <v>L36162</v>
          </cell>
          <cell r="I28683">
            <v>188205</v>
          </cell>
        </row>
        <row r="28684">
          <cell r="A28684" t="str">
            <v>L36166</v>
          </cell>
          <cell r="I28684">
            <v>35000</v>
          </cell>
        </row>
        <row r="28685">
          <cell r="A28685" t="str">
            <v>L36170</v>
          </cell>
          <cell r="I28685">
            <v>80000</v>
          </cell>
        </row>
        <row r="28686">
          <cell r="A28686" t="str">
            <v>L36171</v>
          </cell>
          <cell r="I28686">
            <v>3996000</v>
          </cell>
        </row>
        <row r="28687">
          <cell r="A28687" t="str">
            <v>L36174</v>
          </cell>
          <cell r="I28687">
            <v>331082</v>
          </cell>
        </row>
        <row r="28688">
          <cell r="A28688" t="str">
            <v>L36175</v>
          </cell>
          <cell r="I28688">
            <v>1650000</v>
          </cell>
        </row>
        <row r="28689">
          <cell r="A28689" t="str">
            <v>L36177</v>
          </cell>
          <cell r="I28689">
            <v>220000</v>
          </cell>
        </row>
        <row r="28690">
          <cell r="A28690" t="str">
            <v>L36187</v>
          </cell>
          <cell r="I28690">
            <v>100000</v>
          </cell>
        </row>
        <row r="28691">
          <cell r="A28691" t="str">
            <v>L36189</v>
          </cell>
          <cell r="I28691">
            <v>200000</v>
          </cell>
        </row>
        <row r="28692">
          <cell r="A28692" t="str">
            <v>L36192</v>
          </cell>
          <cell r="I28692">
            <v>82801</v>
          </cell>
        </row>
        <row r="28693">
          <cell r="A28693" t="str">
            <v>L36200</v>
          </cell>
          <cell r="I28693">
            <v>45000</v>
          </cell>
        </row>
        <row r="28694">
          <cell r="A28694" t="str">
            <v>L36201</v>
          </cell>
          <cell r="I28694">
            <v>170000</v>
          </cell>
        </row>
        <row r="28695">
          <cell r="A28695" t="str">
            <v>L36208</v>
          </cell>
          <cell r="I28695">
            <v>100000</v>
          </cell>
        </row>
        <row r="28696">
          <cell r="A28696" t="str">
            <v>L36209</v>
          </cell>
          <cell r="I28696">
            <v>2000000</v>
          </cell>
        </row>
        <row r="28697">
          <cell r="A28697" t="str">
            <v>L36216</v>
          </cell>
          <cell r="I28697">
            <v>130000</v>
          </cell>
        </row>
        <row r="28698">
          <cell r="A28698" t="str">
            <v>L36218</v>
          </cell>
          <cell r="I28698">
            <v>40000</v>
          </cell>
        </row>
        <row r="28699">
          <cell r="A28699" t="str">
            <v>L36223</v>
          </cell>
          <cell r="I28699">
            <v>20000</v>
          </cell>
        </row>
        <row r="28700">
          <cell r="A28700" t="str">
            <v>L36231</v>
          </cell>
          <cell r="I28700">
            <v>40000</v>
          </cell>
        </row>
        <row r="28701">
          <cell r="A28701" t="str">
            <v>L36240</v>
          </cell>
          <cell r="I28701">
            <v>427734</v>
          </cell>
        </row>
        <row r="28702">
          <cell r="A28702" t="str">
            <v>L36246</v>
          </cell>
          <cell r="I28702">
            <v>100000</v>
          </cell>
        </row>
        <row r="28703">
          <cell r="A28703" t="str">
            <v>L36261</v>
          </cell>
          <cell r="I28703">
            <v>30000</v>
          </cell>
        </row>
        <row r="28704">
          <cell r="A28704" t="str">
            <v>L36263</v>
          </cell>
          <cell r="I28704">
            <v>70000</v>
          </cell>
        </row>
        <row r="28705">
          <cell r="A28705" t="str">
            <v>L36264</v>
          </cell>
          <cell r="I28705">
            <v>400000</v>
          </cell>
        </row>
        <row r="28706">
          <cell r="A28706" t="str">
            <v>L36266</v>
          </cell>
          <cell r="I28706">
            <v>50000</v>
          </cell>
        </row>
        <row r="28707">
          <cell r="A28707" t="str">
            <v>L36270</v>
          </cell>
          <cell r="I28707">
            <v>100000</v>
          </cell>
        </row>
        <row r="28708">
          <cell r="A28708" t="str">
            <v>L36271</v>
          </cell>
          <cell r="I28708">
            <v>534400</v>
          </cell>
        </row>
        <row r="28709">
          <cell r="A28709" t="str">
            <v>L36279</v>
          </cell>
          <cell r="I28709">
            <v>40000</v>
          </cell>
        </row>
        <row r="28710">
          <cell r="A28710" t="str">
            <v>L36280</v>
          </cell>
          <cell r="I28710">
            <v>230000</v>
          </cell>
        </row>
        <row r="28711">
          <cell r="A28711" t="str">
            <v>L36281</v>
          </cell>
          <cell r="I28711">
            <v>65000</v>
          </cell>
        </row>
        <row r="28712">
          <cell r="A28712" t="str">
            <v>L36283</v>
          </cell>
          <cell r="I28712">
            <v>57500</v>
          </cell>
        </row>
        <row r="28713">
          <cell r="A28713" t="str">
            <v>L36290</v>
          </cell>
          <cell r="I28713">
            <v>950000</v>
          </cell>
        </row>
        <row r="28714">
          <cell r="A28714" t="str">
            <v>L36291</v>
          </cell>
          <cell r="I28714">
            <v>70000</v>
          </cell>
        </row>
        <row r="28715">
          <cell r="A28715" t="str">
            <v>L36292</v>
          </cell>
          <cell r="I28715">
            <v>400000</v>
          </cell>
        </row>
        <row r="28716">
          <cell r="A28716" t="str">
            <v>L36295</v>
          </cell>
          <cell r="I28716">
            <v>45000</v>
          </cell>
        </row>
        <row r="28717">
          <cell r="A28717" t="str">
            <v>L36297</v>
          </cell>
          <cell r="I28717">
            <v>300000</v>
          </cell>
        </row>
        <row r="28718">
          <cell r="A28718" t="str">
            <v>L36298</v>
          </cell>
          <cell r="I28718">
            <v>60000</v>
          </cell>
        </row>
        <row r="28719">
          <cell r="A28719" t="str">
            <v>L36301</v>
          </cell>
          <cell r="I28719">
            <v>50000000</v>
          </cell>
        </row>
        <row r="28720">
          <cell r="A28720" t="str">
            <v>L36305</v>
          </cell>
          <cell r="I28720">
            <v>150000</v>
          </cell>
        </row>
        <row r="28721">
          <cell r="A28721" t="str">
            <v>L36309</v>
          </cell>
          <cell r="I28721">
            <v>176455</v>
          </cell>
        </row>
        <row r="28722">
          <cell r="A28722" t="str">
            <v>L36310</v>
          </cell>
          <cell r="I28722">
            <v>125261</v>
          </cell>
        </row>
        <row r="28723">
          <cell r="A28723" t="str">
            <v>L36312</v>
          </cell>
          <cell r="I28723">
            <v>3000000</v>
          </cell>
        </row>
        <row r="28724">
          <cell r="A28724" t="str">
            <v>L36318</v>
          </cell>
          <cell r="I28724">
            <v>300000</v>
          </cell>
        </row>
        <row r="28725">
          <cell r="A28725" t="str">
            <v>L36319</v>
          </cell>
          <cell r="I28725">
            <v>1584000</v>
          </cell>
        </row>
        <row r="28726">
          <cell r="A28726" t="str">
            <v>L36320</v>
          </cell>
          <cell r="I28726">
            <v>200000</v>
          </cell>
        </row>
        <row r="28727">
          <cell r="A28727" t="str">
            <v>L36324</v>
          </cell>
          <cell r="I28727">
            <v>300000</v>
          </cell>
        </row>
        <row r="28728">
          <cell r="A28728" t="str">
            <v>L36325</v>
          </cell>
          <cell r="I28728">
            <v>592000</v>
          </cell>
        </row>
        <row r="28729">
          <cell r="A28729" t="str">
            <v>L36330</v>
          </cell>
          <cell r="I28729">
            <v>100000</v>
          </cell>
        </row>
        <row r="28730">
          <cell r="A28730" t="str">
            <v>L36334</v>
          </cell>
          <cell r="I28730">
            <v>340754</v>
          </cell>
        </row>
        <row r="28731">
          <cell r="A28731" t="str">
            <v>L36338</v>
          </cell>
          <cell r="I28731">
            <v>50000</v>
          </cell>
        </row>
        <row r="28732">
          <cell r="A28732" t="str">
            <v>L36340</v>
          </cell>
          <cell r="I28732">
            <v>500000</v>
          </cell>
        </row>
        <row r="28733">
          <cell r="A28733" t="str">
            <v>L36348</v>
          </cell>
          <cell r="I28733">
            <v>50000</v>
          </cell>
        </row>
        <row r="28734">
          <cell r="A28734" t="str">
            <v>L36350</v>
          </cell>
          <cell r="I28734">
            <v>200000</v>
          </cell>
        </row>
        <row r="28735">
          <cell r="A28735" t="str">
            <v>L36353</v>
          </cell>
          <cell r="I28735">
            <v>150000</v>
          </cell>
        </row>
        <row r="28736">
          <cell r="A28736" t="str">
            <v>L36358</v>
          </cell>
          <cell r="I28736">
            <v>100000</v>
          </cell>
        </row>
        <row r="28737">
          <cell r="A28737" t="str">
            <v>L36359</v>
          </cell>
          <cell r="I28737">
            <v>639769</v>
          </cell>
        </row>
        <row r="28738">
          <cell r="A28738" t="str">
            <v>L36368</v>
          </cell>
          <cell r="I28738">
            <v>50000</v>
          </cell>
        </row>
        <row r="28739">
          <cell r="A28739" t="str">
            <v>L36373</v>
          </cell>
          <cell r="I28739">
            <v>110000</v>
          </cell>
        </row>
        <row r="28740">
          <cell r="A28740" t="str">
            <v>L36376</v>
          </cell>
          <cell r="I28740">
            <v>748000</v>
          </cell>
        </row>
        <row r="28741">
          <cell r="A28741" t="str">
            <v>L36377</v>
          </cell>
          <cell r="I28741">
            <v>1500000</v>
          </cell>
        </row>
        <row r="28742">
          <cell r="A28742" t="str">
            <v>L36387</v>
          </cell>
          <cell r="I28742">
            <v>150000</v>
          </cell>
        </row>
        <row r="28743">
          <cell r="A28743" t="str">
            <v>L36388</v>
          </cell>
          <cell r="I28743">
            <v>50000</v>
          </cell>
        </row>
        <row r="28744">
          <cell r="A28744" t="str">
            <v>L36397</v>
          </cell>
          <cell r="I28744">
            <v>50000</v>
          </cell>
        </row>
        <row r="28745">
          <cell r="A28745" t="str">
            <v>L36412</v>
          </cell>
          <cell r="I28745">
            <v>200000</v>
          </cell>
        </row>
        <row r="28746">
          <cell r="A28746" t="str">
            <v>L36413</v>
          </cell>
          <cell r="I28746">
            <v>120000</v>
          </cell>
        </row>
        <row r="28747">
          <cell r="A28747" t="str">
            <v>L36415</v>
          </cell>
          <cell r="I28747">
            <v>2100000</v>
          </cell>
        </row>
        <row r="28748">
          <cell r="A28748" t="str">
            <v>L36417</v>
          </cell>
          <cell r="I28748">
            <v>200000</v>
          </cell>
        </row>
        <row r="28749">
          <cell r="A28749" t="str">
            <v>L36418</v>
          </cell>
          <cell r="I28749">
            <v>250000</v>
          </cell>
        </row>
        <row r="28750">
          <cell r="A28750" t="str">
            <v>L36419</v>
          </cell>
          <cell r="I28750">
            <v>540000</v>
          </cell>
        </row>
        <row r="28751">
          <cell r="A28751" t="str">
            <v>L36420</v>
          </cell>
          <cell r="I28751">
            <v>55000</v>
          </cell>
        </row>
        <row r="28752">
          <cell r="A28752" t="str">
            <v>L36422</v>
          </cell>
          <cell r="I28752">
            <v>100000</v>
          </cell>
        </row>
        <row r="28753">
          <cell r="A28753" t="str">
            <v>L36427</v>
          </cell>
          <cell r="I28753">
            <v>350000</v>
          </cell>
        </row>
        <row r="28754">
          <cell r="A28754" t="str">
            <v>L36431</v>
          </cell>
          <cell r="I28754">
            <v>500000</v>
          </cell>
        </row>
        <row r="28755">
          <cell r="A28755" t="str">
            <v>L36432</v>
          </cell>
          <cell r="I28755">
            <v>40000</v>
          </cell>
        </row>
        <row r="28756">
          <cell r="A28756" t="str">
            <v>L36434</v>
          </cell>
          <cell r="I28756">
            <v>100000</v>
          </cell>
        </row>
        <row r="28757">
          <cell r="A28757" t="str">
            <v>L36435</v>
          </cell>
          <cell r="I28757">
            <v>200000</v>
          </cell>
        </row>
        <row r="28758">
          <cell r="A28758" t="str">
            <v>L36447</v>
          </cell>
          <cell r="I28758">
            <v>500000</v>
          </cell>
        </row>
        <row r="28759">
          <cell r="A28759" t="str">
            <v>L36450</v>
          </cell>
          <cell r="I28759">
            <v>50000</v>
          </cell>
        </row>
        <row r="28760">
          <cell r="A28760" t="str">
            <v>L36452</v>
          </cell>
          <cell r="I28760">
            <v>10101011</v>
          </cell>
        </row>
        <row r="28761">
          <cell r="A28761" t="str">
            <v>L36457</v>
          </cell>
          <cell r="I28761">
            <v>1144000</v>
          </cell>
        </row>
        <row r="28762">
          <cell r="A28762" t="str">
            <v>L36461</v>
          </cell>
          <cell r="I28762">
            <v>10795383</v>
          </cell>
        </row>
        <row r="28763">
          <cell r="A28763" t="str">
            <v>L36467</v>
          </cell>
          <cell r="I28763">
            <v>20000</v>
          </cell>
        </row>
        <row r="28764">
          <cell r="A28764" t="str">
            <v>L36469</v>
          </cell>
          <cell r="I28764">
            <v>100000</v>
          </cell>
        </row>
        <row r="28765">
          <cell r="A28765" t="str">
            <v>L36470</v>
          </cell>
          <cell r="I28765">
            <v>200000</v>
          </cell>
        </row>
        <row r="28766">
          <cell r="A28766" t="str">
            <v>L36471</v>
          </cell>
          <cell r="I28766">
            <v>250000</v>
          </cell>
        </row>
        <row r="28767">
          <cell r="A28767" t="str">
            <v>L36474</v>
          </cell>
          <cell r="I28767">
            <v>100000</v>
          </cell>
        </row>
        <row r="28768">
          <cell r="A28768" t="str">
            <v>L36478</v>
          </cell>
          <cell r="I28768">
            <v>20000</v>
          </cell>
        </row>
        <row r="28769">
          <cell r="A28769" t="str">
            <v>L36481</v>
          </cell>
          <cell r="I28769">
            <v>500000</v>
          </cell>
        </row>
        <row r="28770">
          <cell r="A28770" t="str">
            <v>L36484</v>
          </cell>
          <cell r="I28770">
            <v>150000</v>
          </cell>
        </row>
        <row r="28771">
          <cell r="A28771" t="str">
            <v>L36493</v>
          </cell>
          <cell r="I28771">
            <v>100000</v>
          </cell>
        </row>
        <row r="28772">
          <cell r="A28772" t="str">
            <v>L36494</v>
          </cell>
          <cell r="I28772">
            <v>1601067</v>
          </cell>
        </row>
        <row r="28773">
          <cell r="A28773" t="str">
            <v>L36495</v>
          </cell>
          <cell r="I28773">
            <v>60000</v>
          </cell>
        </row>
        <row r="28774">
          <cell r="A28774" t="str">
            <v>L36499</v>
          </cell>
          <cell r="I28774">
            <v>120000</v>
          </cell>
        </row>
        <row r="28775">
          <cell r="A28775" t="str">
            <v>L36504</v>
          </cell>
          <cell r="I28775">
            <v>90000</v>
          </cell>
        </row>
        <row r="28776">
          <cell r="A28776" t="str">
            <v>L36505</v>
          </cell>
          <cell r="I28776">
            <v>100000</v>
          </cell>
        </row>
        <row r="28777">
          <cell r="A28777" t="str">
            <v>L36506</v>
          </cell>
          <cell r="I28777">
            <v>300000</v>
          </cell>
        </row>
        <row r="28778">
          <cell r="A28778" t="str">
            <v>L36508</v>
          </cell>
          <cell r="I28778">
            <v>800000</v>
          </cell>
        </row>
        <row r="28779">
          <cell r="A28779" t="str">
            <v>L36511</v>
          </cell>
          <cell r="I28779">
            <v>320000</v>
          </cell>
        </row>
        <row r="28780">
          <cell r="A28780" t="str">
            <v>L36516</v>
          </cell>
          <cell r="I28780">
            <v>50000</v>
          </cell>
        </row>
        <row r="28781">
          <cell r="A28781" t="str">
            <v>L36517</v>
          </cell>
          <cell r="I28781">
            <v>250000</v>
          </cell>
        </row>
        <row r="28782">
          <cell r="A28782" t="str">
            <v>L36518</v>
          </cell>
          <cell r="I28782">
            <v>65000</v>
          </cell>
        </row>
        <row r="28783">
          <cell r="A28783" t="str">
            <v>L36519</v>
          </cell>
          <cell r="I28783">
            <v>350000</v>
          </cell>
        </row>
        <row r="28784">
          <cell r="A28784" t="str">
            <v>L36520</v>
          </cell>
          <cell r="I28784">
            <v>80000</v>
          </cell>
        </row>
        <row r="28785">
          <cell r="A28785" t="str">
            <v>L36525</v>
          </cell>
          <cell r="I28785">
            <v>250000</v>
          </cell>
        </row>
        <row r="28786">
          <cell r="A28786" t="str">
            <v>L36528</v>
          </cell>
          <cell r="I28786">
            <v>200000</v>
          </cell>
        </row>
        <row r="28787">
          <cell r="A28787" t="str">
            <v>L36529</v>
          </cell>
          <cell r="I28787">
            <v>30000</v>
          </cell>
        </row>
        <row r="28788">
          <cell r="A28788" t="str">
            <v>L36530</v>
          </cell>
          <cell r="I28788">
            <v>400000</v>
          </cell>
        </row>
        <row r="28789">
          <cell r="A28789" t="str">
            <v>L36531</v>
          </cell>
          <cell r="I28789">
            <v>350000</v>
          </cell>
        </row>
        <row r="28790">
          <cell r="A28790" t="str">
            <v>L36536</v>
          </cell>
          <cell r="I28790">
            <v>100000</v>
          </cell>
        </row>
        <row r="28791">
          <cell r="A28791" t="str">
            <v>L36539</v>
          </cell>
          <cell r="I28791">
            <v>100000</v>
          </cell>
        </row>
        <row r="28792">
          <cell r="A28792" t="str">
            <v>L36541</v>
          </cell>
          <cell r="I28792">
            <v>100000</v>
          </cell>
        </row>
        <row r="28793">
          <cell r="A28793" t="str">
            <v>L36546</v>
          </cell>
          <cell r="I28793">
            <v>55000</v>
          </cell>
        </row>
        <row r="28794">
          <cell r="A28794" t="str">
            <v>L36548</v>
          </cell>
          <cell r="I28794">
            <v>3500000</v>
          </cell>
        </row>
        <row r="28795">
          <cell r="A28795" t="str">
            <v>L36549</v>
          </cell>
          <cell r="I28795">
            <v>200000</v>
          </cell>
        </row>
        <row r="28796">
          <cell r="A28796" t="str">
            <v>L36552</v>
          </cell>
          <cell r="I28796">
            <v>100000</v>
          </cell>
        </row>
        <row r="28797">
          <cell r="A28797" t="str">
            <v>L36556</v>
          </cell>
          <cell r="I28797">
            <v>60000</v>
          </cell>
        </row>
        <row r="28798">
          <cell r="A28798" t="str">
            <v>L36558</v>
          </cell>
          <cell r="I28798">
            <v>45000</v>
          </cell>
        </row>
        <row r="28799">
          <cell r="A28799" t="str">
            <v>L36562</v>
          </cell>
          <cell r="I28799">
            <v>80000</v>
          </cell>
        </row>
        <row r="28800">
          <cell r="A28800" t="str">
            <v>L36564</v>
          </cell>
          <cell r="I28800">
            <v>1000000</v>
          </cell>
        </row>
        <row r="28801">
          <cell r="A28801" t="str">
            <v>L36570</v>
          </cell>
          <cell r="I28801">
            <v>300000</v>
          </cell>
        </row>
        <row r="28802">
          <cell r="A28802" t="str">
            <v>L36576</v>
          </cell>
          <cell r="I28802">
            <v>60000</v>
          </cell>
        </row>
        <row r="28803">
          <cell r="A28803" t="str">
            <v>L36591</v>
          </cell>
          <cell r="I28803">
            <v>150000</v>
          </cell>
        </row>
        <row r="28804">
          <cell r="A28804" t="str">
            <v>L36592</v>
          </cell>
          <cell r="I28804">
            <v>800000</v>
          </cell>
        </row>
        <row r="28805">
          <cell r="A28805" t="str">
            <v>L36593</v>
          </cell>
          <cell r="I28805">
            <v>100000</v>
          </cell>
        </row>
        <row r="28806">
          <cell r="A28806" t="str">
            <v>L36594</v>
          </cell>
          <cell r="I28806">
            <v>250000</v>
          </cell>
        </row>
        <row r="28807">
          <cell r="A28807" t="str">
            <v>L36595</v>
          </cell>
          <cell r="I28807">
            <v>45000</v>
          </cell>
        </row>
        <row r="28808">
          <cell r="A28808" t="str">
            <v>L36596</v>
          </cell>
          <cell r="I28808">
            <v>100000</v>
          </cell>
        </row>
        <row r="28809">
          <cell r="A28809" t="str">
            <v>L36598</v>
          </cell>
          <cell r="I28809">
            <v>50000</v>
          </cell>
        </row>
        <row r="28810">
          <cell r="A28810" t="str">
            <v>L36604</v>
          </cell>
          <cell r="I28810">
            <v>60000</v>
          </cell>
        </row>
        <row r="28811">
          <cell r="A28811" t="str">
            <v>L36609</v>
          </cell>
          <cell r="I28811">
            <v>1735715</v>
          </cell>
        </row>
        <row r="28812">
          <cell r="A28812" t="str">
            <v>L36614</v>
          </cell>
          <cell r="I28812">
            <v>600000</v>
          </cell>
        </row>
        <row r="28813">
          <cell r="A28813" t="str">
            <v>L36615</v>
          </cell>
          <cell r="I28813">
            <v>200000</v>
          </cell>
        </row>
        <row r="28814">
          <cell r="A28814" t="str">
            <v>L36616</v>
          </cell>
          <cell r="I28814">
            <v>45000</v>
          </cell>
        </row>
        <row r="28815">
          <cell r="A28815" t="str">
            <v>L36620</v>
          </cell>
          <cell r="I28815">
            <v>100000</v>
          </cell>
        </row>
        <row r="28816">
          <cell r="A28816" t="str">
            <v>L36626</v>
          </cell>
          <cell r="I28816">
            <v>1500000</v>
          </cell>
        </row>
        <row r="28817">
          <cell r="A28817" t="str">
            <v>L36627</v>
          </cell>
          <cell r="I28817">
            <v>300000</v>
          </cell>
        </row>
        <row r="28818">
          <cell r="A28818" t="str">
            <v>L36632</v>
          </cell>
          <cell r="I28818">
            <v>20000</v>
          </cell>
        </row>
        <row r="28819">
          <cell r="A28819" t="str">
            <v>L36636</v>
          </cell>
          <cell r="I28819">
            <v>916000</v>
          </cell>
        </row>
        <row r="28820">
          <cell r="A28820" t="str">
            <v>L36641</v>
          </cell>
          <cell r="I28820">
            <v>40000</v>
          </cell>
        </row>
        <row r="28821">
          <cell r="A28821" t="str">
            <v>L36642</v>
          </cell>
          <cell r="I28821">
            <v>732080</v>
          </cell>
        </row>
        <row r="28822">
          <cell r="A28822" t="str">
            <v>L36665</v>
          </cell>
          <cell r="I28822">
            <v>150000</v>
          </cell>
        </row>
        <row r="28823">
          <cell r="A28823" t="str">
            <v>L36688</v>
          </cell>
          <cell r="I28823">
            <v>205341</v>
          </cell>
        </row>
        <row r="28824">
          <cell r="A28824" t="str">
            <v>L36691</v>
          </cell>
          <cell r="I28824">
            <v>100000</v>
          </cell>
        </row>
        <row r="28825">
          <cell r="A28825" t="str">
            <v>L36694</v>
          </cell>
          <cell r="I28825">
            <v>300000</v>
          </cell>
        </row>
        <row r="28826">
          <cell r="A28826" t="str">
            <v>L36701</v>
          </cell>
          <cell r="I28826">
            <v>200000</v>
          </cell>
        </row>
        <row r="28827">
          <cell r="A28827" t="str">
            <v>L36705</v>
          </cell>
          <cell r="I28827">
            <v>70000</v>
          </cell>
        </row>
        <row r="28828">
          <cell r="A28828" t="str">
            <v>L36707</v>
          </cell>
          <cell r="I28828">
            <v>35000</v>
          </cell>
        </row>
        <row r="28829">
          <cell r="A28829" t="str">
            <v>L36710</v>
          </cell>
          <cell r="I28829">
            <v>704426</v>
          </cell>
        </row>
        <row r="28830">
          <cell r="A28830" t="str">
            <v>L36724</v>
          </cell>
          <cell r="I28830">
            <v>50000</v>
          </cell>
        </row>
        <row r="28831">
          <cell r="A28831" t="str">
            <v>L36731</v>
          </cell>
          <cell r="I28831">
            <v>120000</v>
          </cell>
        </row>
        <row r="28832">
          <cell r="A28832" t="str">
            <v>L36734</v>
          </cell>
          <cell r="I28832">
            <v>100000</v>
          </cell>
        </row>
        <row r="28833">
          <cell r="A28833" t="str">
            <v>L36737</v>
          </cell>
          <cell r="I28833">
            <v>60000</v>
          </cell>
        </row>
        <row r="28834">
          <cell r="A28834" t="str">
            <v>L36739</v>
          </cell>
          <cell r="I28834">
            <v>150000</v>
          </cell>
        </row>
        <row r="28835">
          <cell r="A28835" t="str">
            <v>L36747</v>
          </cell>
          <cell r="I28835">
            <v>800000</v>
          </cell>
        </row>
        <row r="28836">
          <cell r="A28836" t="str">
            <v>L36748</v>
          </cell>
          <cell r="I28836">
            <v>400000</v>
          </cell>
        </row>
        <row r="28837">
          <cell r="A28837" t="str">
            <v>L36751</v>
          </cell>
          <cell r="I28837">
            <v>142209</v>
          </cell>
        </row>
        <row r="28838">
          <cell r="A28838" t="str">
            <v>L36752</v>
          </cell>
          <cell r="I28838">
            <v>155000</v>
          </cell>
        </row>
        <row r="28839">
          <cell r="A28839" t="str">
            <v>L36754</v>
          </cell>
          <cell r="I28839">
            <v>40000</v>
          </cell>
        </row>
        <row r="28840">
          <cell r="A28840" t="str">
            <v>L36778</v>
          </cell>
          <cell r="I28840">
            <v>40000</v>
          </cell>
        </row>
        <row r="28841">
          <cell r="A28841" t="str">
            <v>L36783</v>
          </cell>
          <cell r="I28841">
            <v>100000</v>
          </cell>
        </row>
        <row r="28842">
          <cell r="A28842" t="str">
            <v>L36787</v>
          </cell>
          <cell r="I28842">
            <v>800000</v>
          </cell>
        </row>
        <row r="28843">
          <cell r="A28843" t="str">
            <v>L36788</v>
          </cell>
          <cell r="I28843">
            <v>50000</v>
          </cell>
        </row>
        <row r="28844">
          <cell r="A28844" t="str">
            <v>L36792</v>
          </cell>
          <cell r="I28844">
            <v>30000</v>
          </cell>
        </row>
        <row r="28845">
          <cell r="A28845" t="str">
            <v>L36802</v>
          </cell>
          <cell r="I28845">
            <v>600000</v>
          </cell>
        </row>
        <row r="28846">
          <cell r="A28846" t="str">
            <v>L36803</v>
          </cell>
          <cell r="I28846">
            <v>1500000</v>
          </cell>
        </row>
        <row r="28847">
          <cell r="A28847" t="str">
            <v>L36806</v>
          </cell>
          <cell r="I28847">
            <v>100000</v>
          </cell>
        </row>
        <row r="28848">
          <cell r="A28848" t="str">
            <v>L36812</v>
          </cell>
          <cell r="I28848">
            <v>2000000</v>
          </cell>
        </row>
        <row r="28849">
          <cell r="A28849" t="str">
            <v>L36814</v>
          </cell>
          <cell r="I28849">
            <v>150000</v>
          </cell>
        </row>
        <row r="28850">
          <cell r="A28850" t="str">
            <v>L36816</v>
          </cell>
          <cell r="I28850">
            <v>80000</v>
          </cell>
        </row>
        <row r="28851">
          <cell r="A28851" t="str">
            <v>L36819</v>
          </cell>
          <cell r="I28851">
            <v>340000</v>
          </cell>
        </row>
        <row r="28852">
          <cell r="A28852" t="str">
            <v>L36821</v>
          </cell>
          <cell r="I28852">
            <v>100000</v>
          </cell>
        </row>
        <row r="28853">
          <cell r="A28853" t="str">
            <v>L36823</v>
          </cell>
          <cell r="I28853">
            <v>360000</v>
          </cell>
        </row>
        <row r="28854">
          <cell r="A28854" t="str">
            <v>L36827</v>
          </cell>
          <cell r="I28854">
            <v>300000</v>
          </cell>
        </row>
        <row r="28855">
          <cell r="A28855" t="str">
            <v>L36828</v>
          </cell>
          <cell r="I28855">
            <v>50000</v>
          </cell>
        </row>
        <row r="28856">
          <cell r="A28856" t="str">
            <v>L36833</v>
          </cell>
          <cell r="I28856">
            <v>150000</v>
          </cell>
        </row>
        <row r="28857">
          <cell r="A28857" t="str">
            <v>L36842</v>
          </cell>
          <cell r="I28857">
            <v>40000</v>
          </cell>
        </row>
        <row r="28858">
          <cell r="A28858" t="str">
            <v>L36845</v>
          </cell>
          <cell r="I28858">
            <v>346133</v>
          </cell>
        </row>
        <row r="28859">
          <cell r="A28859" t="str">
            <v>L36851</v>
          </cell>
          <cell r="I28859">
            <v>650000</v>
          </cell>
        </row>
        <row r="28860">
          <cell r="A28860" t="str">
            <v>L36853</v>
          </cell>
          <cell r="I28860">
            <v>80000</v>
          </cell>
        </row>
        <row r="28861">
          <cell r="A28861" t="str">
            <v>L36854</v>
          </cell>
          <cell r="I28861">
            <v>1300000</v>
          </cell>
        </row>
        <row r="28862">
          <cell r="A28862" t="str">
            <v>L36855</v>
          </cell>
          <cell r="I28862">
            <v>200000</v>
          </cell>
        </row>
        <row r="28863">
          <cell r="A28863" t="str">
            <v>L36857</v>
          </cell>
          <cell r="I28863">
            <v>20000</v>
          </cell>
        </row>
        <row r="28864">
          <cell r="A28864" t="str">
            <v>L36866</v>
          </cell>
          <cell r="I28864">
            <v>300623</v>
          </cell>
        </row>
        <row r="28865">
          <cell r="A28865" t="str">
            <v>L36869</v>
          </cell>
          <cell r="I28865">
            <v>45049</v>
          </cell>
        </row>
        <row r="28866">
          <cell r="A28866" t="str">
            <v>L36876</v>
          </cell>
          <cell r="I28866">
            <v>200000</v>
          </cell>
        </row>
        <row r="28867">
          <cell r="A28867" t="str">
            <v>L36880</v>
          </cell>
          <cell r="I28867">
            <v>643920</v>
          </cell>
        </row>
        <row r="28868">
          <cell r="A28868" t="str">
            <v>L36882</v>
          </cell>
          <cell r="I28868">
            <v>1000000</v>
          </cell>
        </row>
        <row r="28869">
          <cell r="A28869" t="str">
            <v>L36889</v>
          </cell>
          <cell r="I28869">
            <v>100000</v>
          </cell>
        </row>
        <row r="28870">
          <cell r="A28870" t="str">
            <v>L36890</v>
          </cell>
          <cell r="I28870">
            <v>70000</v>
          </cell>
        </row>
        <row r="28871">
          <cell r="A28871" t="str">
            <v>L36891</v>
          </cell>
          <cell r="I28871">
            <v>100000</v>
          </cell>
        </row>
        <row r="28872">
          <cell r="A28872" t="str">
            <v>L36892</v>
          </cell>
          <cell r="I28872">
            <v>80000</v>
          </cell>
        </row>
        <row r="28873">
          <cell r="A28873" t="str">
            <v>L36895</v>
          </cell>
          <cell r="I28873">
            <v>85622</v>
          </cell>
        </row>
        <row r="28874">
          <cell r="A28874" t="str">
            <v>L36897</v>
          </cell>
          <cell r="I28874">
            <v>100000</v>
          </cell>
        </row>
        <row r="28875">
          <cell r="A28875" t="str">
            <v>L36898</v>
          </cell>
          <cell r="I28875">
            <v>300000</v>
          </cell>
        </row>
        <row r="28876">
          <cell r="A28876" t="str">
            <v>L36901</v>
          </cell>
          <cell r="I28876">
            <v>200000</v>
          </cell>
        </row>
        <row r="28877">
          <cell r="A28877" t="str">
            <v>L36902</v>
          </cell>
          <cell r="I28877">
            <v>100000</v>
          </cell>
        </row>
        <row r="28878">
          <cell r="A28878" t="str">
            <v>L36903</v>
          </cell>
          <cell r="I28878">
            <v>32893</v>
          </cell>
        </row>
        <row r="28879">
          <cell r="A28879" t="str">
            <v>L36905</v>
          </cell>
          <cell r="I28879">
            <v>300000</v>
          </cell>
        </row>
        <row r="28880">
          <cell r="A28880" t="str">
            <v>L36907</v>
          </cell>
          <cell r="I28880">
            <v>250000</v>
          </cell>
        </row>
        <row r="28881">
          <cell r="A28881" t="str">
            <v>L36908</v>
          </cell>
          <cell r="I28881">
            <v>300000</v>
          </cell>
        </row>
        <row r="28882">
          <cell r="A28882" t="str">
            <v>L36912</v>
          </cell>
          <cell r="I28882">
            <v>150000</v>
          </cell>
        </row>
        <row r="28883">
          <cell r="A28883" t="str">
            <v>L36916</v>
          </cell>
          <cell r="I28883">
            <v>6000000</v>
          </cell>
        </row>
        <row r="28884">
          <cell r="A28884" t="str">
            <v>L36919</v>
          </cell>
          <cell r="I28884">
            <v>80000</v>
          </cell>
        </row>
        <row r="28885">
          <cell r="A28885" t="str">
            <v>L36921</v>
          </cell>
          <cell r="I28885">
            <v>500000</v>
          </cell>
        </row>
        <row r="28886">
          <cell r="A28886" t="str">
            <v>L36923</v>
          </cell>
          <cell r="I28886">
            <v>60000</v>
          </cell>
        </row>
        <row r="28887">
          <cell r="A28887" t="str">
            <v>L36932</v>
          </cell>
          <cell r="I28887">
            <v>172000</v>
          </cell>
        </row>
        <row r="28888">
          <cell r="A28888" t="str">
            <v>L36937</v>
          </cell>
          <cell r="I28888">
            <v>27000</v>
          </cell>
        </row>
        <row r="28889">
          <cell r="A28889" t="str">
            <v>L36948</v>
          </cell>
          <cell r="I28889">
            <v>35000</v>
          </cell>
        </row>
        <row r="28890">
          <cell r="A28890" t="str">
            <v>L36950</v>
          </cell>
          <cell r="I28890">
            <v>50000</v>
          </cell>
        </row>
        <row r="28891">
          <cell r="A28891" t="str">
            <v>L36951</v>
          </cell>
          <cell r="I28891">
            <v>45000</v>
          </cell>
        </row>
        <row r="28892">
          <cell r="A28892" t="str">
            <v>L36952</v>
          </cell>
          <cell r="I28892">
            <v>1200000</v>
          </cell>
        </row>
        <row r="28893">
          <cell r="A28893" t="str">
            <v>L36955</v>
          </cell>
          <cell r="I28893">
            <v>85000</v>
          </cell>
        </row>
        <row r="28894">
          <cell r="A28894" t="str">
            <v>L36956</v>
          </cell>
          <cell r="I28894">
            <v>500000</v>
          </cell>
        </row>
        <row r="28895">
          <cell r="A28895" t="str">
            <v>L36961</v>
          </cell>
          <cell r="I28895">
            <v>40000</v>
          </cell>
        </row>
        <row r="28896">
          <cell r="A28896" t="str">
            <v>L36962</v>
          </cell>
          <cell r="I28896">
            <v>130000</v>
          </cell>
        </row>
        <row r="28897">
          <cell r="A28897" t="str">
            <v>L36964</v>
          </cell>
          <cell r="I28897">
            <v>30000</v>
          </cell>
        </row>
        <row r="28898">
          <cell r="A28898" t="str">
            <v>L36967</v>
          </cell>
          <cell r="I28898">
            <v>100000</v>
          </cell>
        </row>
        <row r="28899">
          <cell r="A28899" t="str">
            <v>L36968</v>
          </cell>
          <cell r="I28899">
            <v>130000</v>
          </cell>
        </row>
        <row r="28900">
          <cell r="A28900" t="str">
            <v>L36970</v>
          </cell>
          <cell r="I28900">
            <v>100000</v>
          </cell>
        </row>
        <row r="28901">
          <cell r="A28901" t="str">
            <v>L36975</v>
          </cell>
          <cell r="I28901">
            <v>150000</v>
          </cell>
        </row>
        <row r="28902">
          <cell r="A28902" t="str">
            <v>L36976</v>
          </cell>
          <cell r="I28902">
            <v>60000</v>
          </cell>
        </row>
        <row r="28903">
          <cell r="A28903" t="str">
            <v>L36978</v>
          </cell>
          <cell r="I28903">
            <v>40000</v>
          </cell>
        </row>
        <row r="28904">
          <cell r="A28904" t="str">
            <v>L36983</v>
          </cell>
          <cell r="I28904">
            <v>60000</v>
          </cell>
        </row>
        <row r="28905">
          <cell r="A28905" t="str">
            <v>L36984</v>
          </cell>
          <cell r="I28905">
            <v>100000</v>
          </cell>
        </row>
        <row r="28906">
          <cell r="A28906" t="str">
            <v>L36985</v>
          </cell>
          <cell r="I28906">
            <v>138974</v>
          </cell>
        </row>
        <row r="28907">
          <cell r="A28907" t="str">
            <v>L36996</v>
          </cell>
          <cell r="I28907">
            <v>150000</v>
          </cell>
        </row>
        <row r="28908">
          <cell r="A28908" t="str">
            <v>L36997</v>
          </cell>
          <cell r="I28908">
            <v>60000</v>
          </cell>
        </row>
        <row r="28909">
          <cell r="A28909" t="str">
            <v>L37001</v>
          </cell>
          <cell r="I28909">
            <v>400000</v>
          </cell>
        </row>
        <row r="28910">
          <cell r="A28910" t="str">
            <v>L37002</v>
          </cell>
          <cell r="I28910">
            <v>200000</v>
          </cell>
        </row>
        <row r="28911">
          <cell r="A28911" t="str">
            <v>L37006</v>
          </cell>
          <cell r="I28911">
            <v>500000</v>
          </cell>
        </row>
        <row r="28912">
          <cell r="A28912" t="str">
            <v>L37011</v>
          </cell>
          <cell r="I28912">
            <v>2500000</v>
          </cell>
        </row>
        <row r="28913">
          <cell r="A28913" t="str">
            <v>L37016</v>
          </cell>
          <cell r="I28913">
            <v>250000</v>
          </cell>
        </row>
        <row r="28914">
          <cell r="A28914" t="str">
            <v>L37024</v>
          </cell>
          <cell r="I28914">
            <v>360000</v>
          </cell>
        </row>
        <row r="28915">
          <cell r="A28915" t="str">
            <v>L37028</v>
          </cell>
          <cell r="I28915">
            <v>760000</v>
          </cell>
        </row>
        <row r="28916">
          <cell r="A28916" t="str">
            <v>L37029</v>
          </cell>
          <cell r="I28916">
            <v>500000</v>
          </cell>
        </row>
        <row r="28917">
          <cell r="A28917" t="str">
            <v>L37039</v>
          </cell>
          <cell r="I28917">
            <v>3000000</v>
          </cell>
        </row>
        <row r="28918">
          <cell r="A28918" t="str">
            <v>L37042</v>
          </cell>
          <cell r="I28918">
            <v>250000</v>
          </cell>
        </row>
        <row r="28919">
          <cell r="A28919" t="str">
            <v>L37043</v>
          </cell>
          <cell r="I28919">
            <v>454000</v>
          </cell>
        </row>
        <row r="28920">
          <cell r="A28920" t="str">
            <v>L37048</v>
          </cell>
          <cell r="I28920">
            <v>200000</v>
          </cell>
        </row>
        <row r="28921">
          <cell r="A28921" t="str">
            <v>L37052</v>
          </cell>
          <cell r="I28921">
            <v>40000</v>
          </cell>
        </row>
        <row r="28922">
          <cell r="A28922" t="str">
            <v>L37054</v>
          </cell>
          <cell r="I28922">
            <v>400000</v>
          </cell>
        </row>
        <row r="28923">
          <cell r="A28923" t="str">
            <v>L37055</v>
          </cell>
          <cell r="I28923">
            <v>100000</v>
          </cell>
        </row>
        <row r="28924">
          <cell r="A28924" t="str">
            <v>L37056</v>
          </cell>
          <cell r="I28924">
            <v>150000</v>
          </cell>
        </row>
        <row r="28925">
          <cell r="A28925" t="str">
            <v>L37057</v>
          </cell>
          <cell r="I28925">
            <v>60000</v>
          </cell>
        </row>
        <row r="28926">
          <cell r="A28926" t="str">
            <v>L37062</v>
          </cell>
          <cell r="I28926">
            <v>10900273</v>
          </cell>
        </row>
        <row r="28927">
          <cell r="A28927" t="str">
            <v>L37067</v>
          </cell>
          <cell r="I28927">
            <v>60000</v>
          </cell>
        </row>
        <row r="28928">
          <cell r="A28928" t="str">
            <v>L37068</v>
          </cell>
          <cell r="I28928">
            <v>17000000</v>
          </cell>
        </row>
        <row r="28929">
          <cell r="A28929" t="str">
            <v>L37075</v>
          </cell>
          <cell r="I28929">
            <v>200000</v>
          </cell>
        </row>
        <row r="28930">
          <cell r="A28930" t="str">
            <v>L37076</v>
          </cell>
          <cell r="I28930">
            <v>1000000</v>
          </cell>
        </row>
        <row r="28931">
          <cell r="A28931" t="str">
            <v>L37077</v>
          </cell>
          <cell r="I28931">
            <v>6000000</v>
          </cell>
        </row>
        <row r="28932">
          <cell r="A28932" t="str">
            <v>L37079</v>
          </cell>
          <cell r="I28932">
            <v>280000</v>
          </cell>
        </row>
        <row r="28933">
          <cell r="A28933" t="str">
            <v>L37080</v>
          </cell>
          <cell r="I28933">
            <v>50000000</v>
          </cell>
        </row>
        <row r="28934">
          <cell r="A28934" t="str">
            <v>L37089</v>
          </cell>
          <cell r="I28934">
            <v>100000</v>
          </cell>
        </row>
        <row r="28935">
          <cell r="A28935" t="str">
            <v>L37092</v>
          </cell>
          <cell r="I28935">
            <v>100000</v>
          </cell>
        </row>
        <row r="28936">
          <cell r="A28936" t="str">
            <v>L37093</v>
          </cell>
          <cell r="I28936">
            <v>100000</v>
          </cell>
        </row>
        <row r="28937">
          <cell r="A28937" t="str">
            <v>L37094</v>
          </cell>
          <cell r="I28937">
            <v>150000</v>
          </cell>
        </row>
        <row r="28938">
          <cell r="A28938" t="str">
            <v>L37099</v>
          </cell>
          <cell r="I28938">
            <v>1584000</v>
          </cell>
        </row>
        <row r="28939">
          <cell r="A28939" t="str">
            <v>L37104</v>
          </cell>
          <cell r="I28939">
            <v>70000</v>
          </cell>
        </row>
        <row r="28940">
          <cell r="A28940" t="str">
            <v>L37111</v>
          </cell>
          <cell r="I28940">
            <v>150000</v>
          </cell>
        </row>
        <row r="28941">
          <cell r="A28941" t="str">
            <v>L37112</v>
          </cell>
          <cell r="I28941">
            <v>55000</v>
          </cell>
        </row>
        <row r="28942">
          <cell r="A28942" t="str">
            <v>L37115</v>
          </cell>
          <cell r="I28942">
            <v>120000</v>
          </cell>
        </row>
        <row r="28943">
          <cell r="A28943" t="str">
            <v>L37116</v>
          </cell>
          <cell r="I28943">
            <v>200000</v>
          </cell>
        </row>
        <row r="28944">
          <cell r="A28944" t="str">
            <v>L37117</v>
          </cell>
          <cell r="I28944">
            <v>175000</v>
          </cell>
        </row>
        <row r="28945">
          <cell r="A28945" t="str">
            <v>L37118</v>
          </cell>
          <cell r="I28945">
            <v>850000</v>
          </cell>
        </row>
        <row r="28946">
          <cell r="A28946" t="str">
            <v>L37123</v>
          </cell>
          <cell r="I28946">
            <v>50000</v>
          </cell>
        </row>
        <row r="28947">
          <cell r="A28947" t="str">
            <v>L37128</v>
          </cell>
          <cell r="I28947">
            <v>50000</v>
          </cell>
        </row>
        <row r="28948">
          <cell r="A28948" t="str">
            <v>L37133</v>
          </cell>
          <cell r="I28948">
            <v>200000</v>
          </cell>
        </row>
        <row r="28949">
          <cell r="A28949" t="str">
            <v>L37135</v>
          </cell>
          <cell r="I28949">
            <v>30000</v>
          </cell>
        </row>
        <row r="28950">
          <cell r="A28950" t="str">
            <v>L37137</v>
          </cell>
          <cell r="I28950">
            <v>60000</v>
          </cell>
        </row>
        <row r="28951">
          <cell r="A28951" t="str">
            <v>L37139</v>
          </cell>
          <cell r="I28951">
            <v>1644300</v>
          </cell>
        </row>
        <row r="28952">
          <cell r="A28952" t="str">
            <v>L37145</v>
          </cell>
          <cell r="I28952">
            <v>30000</v>
          </cell>
        </row>
        <row r="28953">
          <cell r="A28953" t="str">
            <v>L37148</v>
          </cell>
          <cell r="I28953">
            <v>100000</v>
          </cell>
        </row>
        <row r="28954">
          <cell r="A28954" t="str">
            <v>L37149</v>
          </cell>
          <cell r="I28954">
            <v>70000</v>
          </cell>
        </row>
        <row r="28955">
          <cell r="A28955" t="str">
            <v>L37150</v>
          </cell>
          <cell r="I28955">
            <v>350000</v>
          </cell>
        </row>
        <row r="28956">
          <cell r="A28956" t="str">
            <v>L37153</v>
          </cell>
          <cell r="I28956">
            <v>200000</v>
          </cell>
        </row>
        <row r="28957">
          <cell r="A28957" t="str">
            <v>L37155</v>
          </cell>
          <cell r="I28957">
            <v>80000</v>
          </cell>
        </row>
        <row r="28958">
          <cell r="A28958" t="str">
            <v>L37159</v>
          </cell>
          <cell r="I28958">
            <v>200000</v>
          </cell>
        </row>
        <row r="28959">
          <cell r="A28959" t="str">
            <v>L37163</v>
          </cell>
          <cell r="I28959">
            <v>900000</v>
          </cell>
        </row>
        <row r="28960">
          <cell r="A28960" t="str">
            <v>L37177</v>
          </cell>
          <cell r="I28960">
            <v>390000</v>
          </cell>
        </row>
        <row r="28961">
          <cell r="A28961" t="str">
            <v>L37181</v>
          </cell>
          <cell r="I28961">
            <v>1584000</v>
          </cell>
        </row>
        <row r="28962">
          <cell r="A28962" t="str">
            <v>L37183</v>
          </cell>
          <cell r="I28962">
            <v>225000</v>
          </cell>
        </row>
        <row r="28963">
          <cell r="A28963" t="str">
            <v>L37188</v>
          </cell>
          <cell r="I28963">
            <v>32000</v>
          </cell>
        </row>
        <row r="28964">
          <cell r="A28964" t="str">
            <v>L37194</v>
          </cell>
          <cell r="I28964">
            <v>60000</v>
          </cell>
        </row>
        <row r="28965">
          <cell r="A28965" t="str">
            <v>L37195</v>
          </cell>
          <cell r="I28965">
            <v>150000</v>
          </cell>
        </row>
        <row r="28966">
          <cell r="A28966" t="str">
            <v>L37196</v>
          </cell>
          <cell r="I28966">
            <v>30000</v>
          </cell>
        </row>
        <row r="28967">
          <cell r="A28967" t="str">
            <v>L37201</v>
          </cell>
          <cell r="I28967">
            <v>100000</v>
          </cell>
        </row>
        <row r="28968">
          <cell r="A28968" t="str">
            <v>L37202</v>
          </cell>
          <cell r="I28968">
            <v>700000</v>
          </cell>
        </row>
        <row r="28969">
          <cell r="A28969" t="str">
            <v>L37204</v>
          </cell>
          <cell r="I28969">
            <v>90000</v>
          </cell>
        </row>
        <row r="28970">
          <cell r="A28970" t="str">
            <v>L37206</v>
          </cell>
          <cell r="I28970">
            <v>45000</v>
          </cell>
        </row>
        <row r="28971">
          <cell r="A28971" t="str">
            <v>L37211</v>
          </cell>
          <cell r="I28971">
            <v>400000</v>
          </cell>
        </row>
        <row r="28972">
          <cell r="A28972" t="str">
            <v>L37214</v>
          </cell>
          <cell r="I28972">
            <v>60000</v>
          </cell>
        </row>
        <row r="28973">
          <cell r="A28973" t="str">
            <v>L37218</v>
          </cell>
          <cell r="I28973">
            <v>748000</v>
          </cell>
        </row>
        <row r="28974">
          <cell r="A28974" t="str">
            <v>L37222</v>
          </cell>
          <cell r="I28974">
            <v>100000</v>
          </cell>
        </row>
        <row r="28975">
          <cell r="A28975" t="str">
            <v>L37223</v>
          </cell>
          <cell r="I28975">
            <v>35000</v>
          </cell>
        </row>
        <row r="28976">
          <cell r="A28976" t="str">
            <v>L37224</v>
          </cell>
          <cell r="I28976">
            <v>350000</v>
          </cell>
        </row>
        <row r="28977">
          <cell r="A28977" t="str">
            <v>L37228</v>
          </cell>
          <cell r="I28977">
            <v>120000</v>
          </cell>
        </row>
        <row r="28978">
          <cell r="A28978" t="str">
            <v>L37229</v>
          </cell>
          <cell r="I28978">
            <v>200000</v>
          </cell>
        </row>
        <row r="28979">
          <cell r="A28979" t="str">
            <v>L37231</v>
          </cell>
          <cell r="I28979">
            <v>40000</v>
          </cell>
        </row>
        <row r="28980">
          <cell r="A28980" t="str">
            <v>L37232</v>
          </cell>
          <cell r="I28980">
            <v>50000</v>
          </cell>
        </row>
        <row r="28981">
          <cell r="A28981" t="str">
            <v>L37233</v>
          </cell>
          <cell r="I28981">
            <v>35000</v>
          </cell>
        </row>
        <row r="28982">
          <cell r="A28982" t="str">
            <v>L37238</v>
          </cell>
          <cell r="I28982">
            <v>100000</v>
          </cell>
        </row>
        <row r="28983">
          <cell r="A28983" t="str">
            <v>L37239</v>
          </cell>
          <cell r="I28983">
            <v>45000</v>
          </cell>
        </row>
        <row r="28984">
          <cell r="A28984" t="str">
            <v>L37240</v>
          </cell>
          <cell r="I28984">
            <v>50000</v>
          </cell>
        </row>
        <row r="28985">
          <cell r="A28985" t="str">
            <v>L37241</v>
          </cell>
          <cell r="I28985">
            <v>2500000</v>
          </cell>
        </row>
        <row r="28986">
          <cell r="A28986" t="str">
            <v>L37246</v>
          </cell>
          <cell r="I28986">
            <v>6000000</v>
          </cell>
        </row>
        <row r="28987">
          <cell r="A28987" t="str">
            <v>L37252</v>
          </cell>
          <cell r="I28987">
            <v>2000000</v>
          </cell>
        </row>
        <row r="28988">
          <cell r="A28988" t="str">
            <v>L37254</v>
          </cell>
          <cell r="I28988">
            <v>500000</v>
          </cell>
        </row>
        <row r="28989">
          <cell r="A28989" t="str">
            <v>L37258</v>
          </cell>
          <cell r="I28989">
            <v>4995000</v>
          </cell>
        </row>
        <row r="28990">
          <cell r="A28990" t="str">
            <v>L37259</v>
          </cell>
          <cell r="I28990">
            <v>200000</v>
          </cell>
        </row>
        <row r="28991">
          <cell r="A28991" t="str">
            <v>L37265</v>
          </cell>
          <cell r="I28991">
            <v>110000</v>
          </cell>
        </row>
        <row r="28992">
          <cell r="A28992" t="str">
            <v>L37269</v>
          </cell>
          <cell r="I28992">
            <v>50000</v>
          </cell>
        </row>
        <row r="28993">
          <cell r="A28993" t="str">
            <v>L37274</v>
          </cell>
          <cell r="I28993">
            <v>50000</v>
          </cell>
        </row>
        <row r="28994">
          <cell r="A28994" t="str">
            <v>L37277</v>
          </cell>
          <cell r="I28994">
            <v>70000</v>
          </cell>
        </row>
        <row r="28995">
          <cell r="A28995" t="str">
            <v>L37278</v>
          </cell>
          <cell r="I28995">
            <v>200000</v>
          </cell>
        </row>
        <row r="28996">
          <cell r="A28996" t="str">
            <v>L37280</v>
          </cell>
          <cell r="I28996">
            <v>675000</v>
          </cell>
        </row>
        <row r="28997">
          <cell r="A28997" t="str">
            <v>L37281</v>
          </cell>
          <cell r="I28997">
            <v>2947144.3</v>
          </cell>
        </row>
        <row r="28998">
          <cell r="A28998" t="str">
            <v>L37282</v>
          </cell>
          <cell r="I28998">
            <v>40000</v>
          </cell>
        </row>
        <row r="28999">
          <cell r="A28999" t="str">
            <v>L37289</v>
          </cell>
          <cell r="I28999">
            <v>40000</v>
          </cell>
        </row>
        <row r="29000">
          <cell r="A29000" t="str">
            <v>L37297</v>
          </cell>
          <cell r="I29000">
            <v>100000</v>
          </cell>
        </row>
        <row r="29001">
          <cell r="A29001" t="str">
            <v>L37301</v>
          </cell>
          <cell r="I29001">
            <v>80000</v>
          </cell>
        </row>
        <row r="29002">
          <cell r="A29002" t="str">
            <v>L37304</v>
          </cell>
          <cell r="I29002">
            <v>100000</v>
          </cell>
        </row>
        <row r="29003">
          <cell r="A29003" t="str">
            <v>L37323</v>
          </cell>
          <cell r="I29003">
            <v>600000</v>
          </cell>
        </row>
        <row r="29004">
          <cell r="A29004" t="str">
            <v>L37324</v>
          </cell>
          <cell r="I29004">
            <v>50000000</v>
          </cell>
        </row>
        <row r="29005">
          <cell r="A29005" t="str">
            <v>L37325</v>
          </cell>
          <cell r="I29005">
            <v>320000</v>
          </cell>
        </row>
        <row r="29006">
          <cell r="A29006" t="str">
            <v>L37326</v>
          </cell>
          <cell r="I29006">
            <v>400000</v>
          </cell>
        </row>
        <row r="29007">
          <cell r="A29007" t="str">
            <v>L37328</v>
          </cell>
          <cell r="I29007">
            <v>300000</v>
          </cell>
        </row>
        <row r="29008">
          <cell r="A29008" t="str">
            <v>L37334</v>
          </cell>
          <cell r="I29008">
            <v>583060</v>
          </cell>
        </row>
        <row r="29009">
          <cell r="A29009" t="str">
            <v>L37335</v>
          </cell>
          <cell r="I29009">
            <v>50000</v>
          </cell>
        </row>
        <row r="29010">
          <cell r="A29010" t="str">
            <v>L37339</v>
          </cell>
          <cell r="I29010">
            <v>20000</v>
          </cell>
        </row>
        <row r="29011">
          <cell r="A29011" t="str">
            <v>L37340</v>
          </cell>
          <cell r="I29011">
            <v>300000</v>
          </cell>
        </row>
        <row r="29012">
          <cell r="A29012" t="str">
            <v>L37342</v>
          </cell>
          <cell r="I29012">
            <v>80000</v>
          </cell>
        </row>
        <row r="29013">
          <cell r="A29013" t="str">
            <v>L37349</v>
          </cell>
          <cell r="I29013">
            <v>188761</v>
          </cell>
        </row>
        <row r="29014">
          <cell r="A29014" t="str">
            <v>L37353</v>
          </cell>
          <cell r="I29014">
            <v>60000</v>
          </cell>
        </row>
        <row r="29015">
          <cell r="A29015" t="str">
            <v>L37362</v>
          </cell>
          <cell r="I29015">
            <v>80000</v>
          </cell>
        </row>
        <row r="29016">
          <cell r="A29016" t="str">
            <v>L37365</v>
          </cell>
          <cell r="I29016">
            <v>100000</v>
          </cell>
        </row>
        <row r="29017">
          <cell r="A29017" t="str">
            <v>L37376</v>
          </cell>
          <cell r="I29017">
            <v>250000</v>
          </cell>
        </row>
        <row r="29018">
          <cell r="A29018" t="str">
            <v>L37381</v>
          </cell>
          <cell r="I29018">
            <v>500000</v>
          </cell>
        </row>
        <row r="29019">
          <cell r="A29019" t="str">
            <v>L37383</v>
          </cell>
          <cell r="I29019">
            <v>200000</v>
          </cell>
        </row>
        <row r="29020">
          <cell r="A29020" t="str">
            <v>L37384</v>
          </cell>
          <cell r="I29020">
            <v>20000</v>
          </cell>
        </row>
        <row r="29021">
          <cell r="A29021" t="str">
            <v>L37391</v>
          </cell>
          <cell r="I29021">
            <v>808644</v>
          </cell>
        </row>
        <row r="29022">
          <cell r="A29022" t="str">
            <v>L37393</v>
          </cell>
          <cell r="I29022">
            <v>500000</v>
          </cell>
        </row>
        <row r="29023">
          <cell r="A29023" t="str">
            <v>L37397</v>
          </cell>
          <cell r="I29023">
            <v>150000</v>
          </cell>
        </row>
        <row r="29024">
          <cell r="A29024" t="str">
            <v>L37402</v>
          </cell>
          <cell r="I29024">
            <v>50000</v>
          </cell>
        </row>
        <row r="29025">
          <cell r="A29025" t="str">
            <v>L37404</v>
          </cell>
          <cell r="I29025">
            <v>45000</v>
          </cell>
        </row>
        <row r="29026">
          <cell r="A29026" t="str">
            <v>L37423</v>
          </cell>
          <cell r="I29026">
            <v>800000</v>
          </cell>
        </row>
        <row r="29027">
          <cell r="A29027" t="str">
            <v>L37430</v>
          </cell>
          <cell r="I29027">
            <v>100000</v>
          </cell>
        </row>
        <row r="29028">
          <cell r="A29028" t="str">
            <v>L37431</v>
          </cell>
          <cell r="I29028">
            <v>1165115</v>
          </cell>
        </row>
        <row r="29029">
          <cell r="A29029" t="str">
            <v>L37434</v>
          </cell>
          <cell r="I29029">
            <v>100000</v>
          </cell>
        </row>
        <row r="29030">
          <cell r="A29030" t="str">
            <v>L37441</v>
          </cell>
          <cell r="I29030">
            <v>300000</v>
          </cell>
        </row>
        <row r="29031">
          <cell r="A29031" t="str">
            <v>L37445</v>
          </cell>
          <cell r="I29031">
            <v>350000</v>
          </cell>
        </row>
        <row r="29032">
          <cell r="A29032" t="str">
            <v>L37447</v>
          </cell>
          <cell r="I29032">
            <v>800000</v>
          </cell>
        </row>
        <row r="29033">
          <cell r="A29033" t="str">
            <v>L37450</v>
          </cell>
          <cell r="I29033">
            <v>6408000</v>
          </cell>
        </row>
        <row r="29034">
          <cell r="A29034" t="str">
            <v>L37452</v>
          </cell>
          <cell r="I29034">
            <v>40000</v>
          </cell>
        </row>
        <row r="29035">
          <cell r="A29035" t="str">
            <v>L37453</v>
          </cell>
          <cell r="I29035">
            <v>300000</v>
          </cell>
        </row>
        <row r="29036">
          <cell r="A29036" t="str">
            <v>L37458</v>
          </cell>
          <cell r="I29036">
            <v>100000</v>
          </cell>
        </row>
        <row r="29037">
          <cell r="A29037" t="str">
            <v>L37462</v>
          </cell>
          <cell r="I29037">
            <v>25000</v>
          </cell>
        </row>
        <row r="29038">
          <cell r="A29038" t="str">
            <v>L37463</v>
          </cell>
          <cell r="I29038">
            <v>200000</v>
          </cell>
        </row>
        <row r="29039">
          <cell r="A29039" t="str">
            <v>L37465</v>
          </cell>
          <cell r="I29039">
            <v>50000</v>
          </cell>
        </row>
        <row r="29040">
          <cell r="A29040" t="str">
            <v>L37467</v>
          </cell>
          <cell r="I29040">
            <v>40000</v>
          </cell>
        </row>
        <row r="29041">
          <cell r="A29041" t="str">
            <v>L37472</v>
          </cell>
          <cell r="I29041">
            <v>200000</v>
          </cell>
        </row>
        <row r="29042">
          <cell r="A29042" t="str">
            <v>L37473</v>
          </cell>
          <cell r="I29042">
            <v>150000</v>
          </cell>
        </row>
        <row r="29043">
          <cell r="A29043" t="str">
            <v>L37480</v>
          </cell>
          <cell r="I29043">
            <v>20000</v>
          </cell>
        </row>
        <row r="29044">
          <cell r="A29044" t="str">
            <v>L37484</v>
          </cell>
          <cell r="I29044">
            <v>100000</v>
          </cell>
        </row>
        <row r="29045">
          <cell r="A29045" t="str">
            <v>L37485</v>
          </cell>
          <cell r="I29045">
            <v>700000</v>
          </cell>
        </row>
        <row r="29046">
          <cell r="A29046" t="str">
            <v>L37489</v>
          </cell>
          <cell r="I29046">
            <v>2700000</v>
          </cell>
        </row>
        <row r="29047">
          <cell r="A29047" t="str">
            <v>L37493</v>
          </cell>
          <cell r="I29047">
            <v>200000</v>
          </cell>
        </row>
        <row r="29048">
          <cell r="A29048" t="str">
            <v>L37495</v>
          </cell>
          <cell r="I29048">
            <v>60000</v>
          </cell>
        </row>
        <row r="29049">
          <cell r="A29049" t="str">
            <v>L37499</v>
          </cell>
          <cell r="I29049">
            <v>708609</v>
          </cell>
        </row>
        <row r="29050">
          <cell r="A29050" t="str">
            <v>L37503</v>
          </cell>
          <cell r="I29050">
            <v>60000</v>
          </cell>
        </row>
        <row r="29051">
          <cell r="A29051" t="str">
            <v>L37504</v>
          </cell>
          <cell r="I29051">
            <v>150000</v>
          </cell>
        </row>
        <row r="29052">
          <cell r="A29052" t="str">
            <v>L37507</v>
          </cell>
          <cell r="I29052">
            <v>20000</v>
          </cell>
        </row>
        <row r="29053">
          <cell r="A29053" t="str">
            <v>L37508</v>
          </cell>
          <cell r="I29053">
            <v>1500000</v>
          </cell>
        </row>
        <row r="29054">
          <cell r="A29054" t="str">
            <v>L37509</v>
          </cell>
          <cell r="I29054">
            <v>50000</v>
          </cell>
        </row>
        <row r="29055">
          <cell r="A29055" t="str">
            <v>L37514</v>
          </cell>
          <cell r="I29055">
            <v>461484</v>
          </cell>
        </row>
        <row r="29056">
          <cell r="A29056" t="str">
            <v>L37515</v>
          </cell>
          <cell r="I29056">
            <v>70000</v>
          </cell>
        </row>
        <row r="29057">
          <cell r="A29057" t="str">
            <v>L37520</v>
          </cell>
          <cell r="I29057">
            <v>120000</v>
          </cell>
        </row>
        <row r="29058">
          <cell r="A29058" t="str">
            <v>L37524</v>
          </cell>
          <cell r="I29058">
            <v>3201067</v>
          </cell>
        </row>
        <row r="29059">
          <cell r="A29059" t="str">
            <v>L37526</v>
          </cell>
          <cell r="I29059">
            <v>100000</v>
          </cell>
        </row>
        <row r="29060">
          <cell r="A29060" t="str">
            <v>L37533</v>
          </cell>
          <cell r="I29060">
            <v>202378</v>
          </cell>
        </row>
        <row r="29061">
          <cell r="A29061" t="str">
            <v>L37536</v>
          </cell>
          <cell r="I29061">
            <v>300000</v>
          </cell>
        </row>
        <row r="29062">
          <cell r="A29062" t="str">
            <v>L37537</v>
          </cell>
          <cell r="I29062">
            <v>150000</v>
          </cell>
        </row>
        <row r="29063">
          <cell r="A29063" t="str">
            <v>L37538</v>
          </cell>
          <cell r="I29063">
            <v>120000</v>
          </cell>
        </row>
        <row r="29064">
          <cell r="A29064" t="str">
            <v>L37540</v>
          </cell>
          <cell r="I29064">
            <v>1481352</v>
          </cell>
        </row>
        <row r="29065">
          <cell r="A29065" t="str">
            <v>L37544</v>
          </cell>
          <cell r="I29065">
            <v>2500000</v>
          </cell>
        </row>
        <row r="29066">
          <cell r="A29066" t="str">
            <v>L37551</v>
          </cell>
          <cell r="I29066">
            <v>100000</v>
          </cell>
        </row>
        <row r="29067">
          <cell r="A29067" t="str">
            <v>L37561</v>
          </cell>
          <cell r="I29067">
            <v>300000</v>
          </cell>
        </row>
        <row r="29068">
          <cell r="A29068" t="str">
            <v>L37572</v>
          </cell>
          <cell r="I29068">
            <v>150000</v>
          </cell>
        </row>
        <row r="29069">
          <cell r="A29069" t="str">
            <v>L37575</v>
          </cell>
          <cell r="I29069">
            <v>150000</v>
          </cell>
        </row>
        <row r="29070">
          <cell r="A29070" t="str">
            <v>L37582</v>
          </cell>
          <cell r="I29070">
            <v>100000</v>
          </cell>
        </row>
        <row r="29071">
          <cell r="A29071" t="str">
            <v>L37584</v>
          </cell>
          <cell r="I29071">
            <v>230847</v>
          </cell>
        </row>
        <row r="29072">
          <cell r="A29072" t="str">
            <v>L37585</v>
          </cell>
          <cell r="I29072">
            <v>100000</v>
          </cell>
        </row>
        <row r="29073">
          <cell r="A29073" t="str">
            <v>L37587</v>
          </cell>
          <cell r="I29073">
            <v>50000</v>
          </cell>
        </row>
        <row r="29074">
          <cell r="A29074" t="str">
            <v>L37589</v>
          </cell>
          <cell r="I29074">
            <v>1000000</v>
          </cell>
        </row>
        <row r="29075">
          <cell r="A29075" t="str">
            <v>L37598</v>
          </cell>
          <cell r="I29075">
            <v>1052000</v>
          </cell>
        </row>
        <row r="29076">
          <cell r="A29076" t="str">
            <v>L37602</v>
          </cell>
          <cell r="I29076">
            <v>50000</v>
          </cell>
        </row>
        <row r="29077">
          <cell r="A29077" t="str">
            <v>L37603</v>
          </cell>
          <cell r="I29077">
            <v>1500000</v>
          </cell>
        </row>
        <row r="29078">
          <cell r="A29078" t="str">
            <v>L37605</v>
          </cell>
          <cell r="I29078">
            <v>55000</v>
          </cell>
        </row>
        <row r="29079">
          <cell r="A29079" t="str">
            <v>L37606</v>
          </cell>
          <cell r="I29079">
            <v>400000</v>
          </cell>
        </row>
        <row r="29080">
          <cell r="A29080" t="str">
            <v>L37618</v>
          </cell>
          <cell r="I29080">
            <v>35000</v>
          </cell>
        </row>
        <row r="29081">
          <cell r="A29081" t="str">
            <v>L37620</v>
          </cell>
          <cell r="I29081">
            <v>200000</v>
          </cell>
        </row>
        <row r="29082">
          <cell r="A29082" t="str">
            <v>L37627</v>
          </cell>
          <cell r="I29082">
            <v>20000</v>
          </cell>
        </row>
        <row r="29083">
          <cell r="A29083" t="str">
            <v>L37628</v>
          </cell>
          <cell r="I29083">
            <v>30000</v>
          </cell>
        </row>
        <row r="29084">
          <cell r="A29084" t="str">
            <v>L37634</v>
          </cell>
          <cell r="I29084">
            <v>150000</v>
          </cell>
        </row>
        <row r="29085">
          <cell r="A29085" t="str">
            <v>L37635</v>
          </cell>
          <cell r="I29085">
            <v>500000</v>
          </cell>
        </row>
        <row r="29086">
          <cell r="A29086" t="str">
            <v>L37637</v>
          </cell>
          <cell r="I29086">
            <v>10000</v>
          </cell>
        </row>
        <row r="29087">
          <cell r="A29087" t="str">
            <v>L37638</v>
          </cell>
          <cell r="I29087">
            <v>2000000</v>
          </cell>
        </row>
        <row r="29088">
          <cell r="A29088" t="str">
            <v>L37640</v>
          </cell>
          <cell r="I29088">
            <v>878529</v>
          </cell>
        </row>
        <row r="29089">
          <cell r="A29089" t="str">
            <v>L37641</v>
          </cell>
          <cell r="I29089">
            <v>200000</v>
          </cell>
        </row>
        <row r="29090">
          <cell r="A29090" t="str">
            <v>L37645</v>
          </cell>
          <cell r="I29090">
            <v>1300000</v>
          </cell>
        </row>
        <row r="29091">
          <cell r="A29091" t="str">
            <v>L37646</v>
          </cell>
          <cell r="I29091">
            <v>30000</v>
          </cell>
        </row>
        <row r="29092">
          <cell r="A29092" t="str">
            <v>L37649</v>
          </cell>
          <cell r="I29092">
            <v>127348</v>
          </cell>
        </row>
        <row r="29093">
          <cell r="A29093" t="str">
            <v>L37651</v>
          </cell>
          <cell r="I29093">
            <v>200000</v>
          </cell>
        </row>
        <row r="29094">
          <cell r="A29094" t="str">
            <v>L37657</v>
          </cell>
          <cell r="I29094">
            <v>1200000</v>
          </cell>
        </row>
        <row r="29095">
          <cell r="A29095" t="str">
            <v>L37658</v>
          </cell>
          <cell r="I29095">
            <v>18025509</v>
          </cell>
        </row>
        <row r="29096">
          <cell r="A29096" t="str">
            <v>L37660</v>
          </cell>
          <cell r="I29096">
            <v>30000</v>
          </cell>
        </row>
        <row r="29097">
          <cell r="A29097" t="str">
            <v>L37661</v>
          </cell>
          <cell r="I29097">
            <v>200000</v>
          </cell>
        </row>
        <row r="29098">
          <cell r="A29098" t="str">
            <v>L37662</v>
          </cell>
          <cell r="I29098">
            <v>50000</v>
          </cell>
        </row>
        <row r="29099">
          <cell r="A29099" t="str">
            <v>L37671</v>
          </cell>
          <cell r="I29099">
            <v>170000</v>
          </cell>
        </row>
        <row r="29100">
          <cell r="A29100" t="str">
            <v>L37672</v>
          </cell>
          <cell r="I29100">
            <v>150000</v>
          </cell>
        </row>
        <row r="29101">
          <cell r="A29101" t="str">
            <v>L37697</v>
          </cell>
          <cell r="I29101">
            <v>120000</v>
          </cell>
        </row>
        <row r="29102">
          <cell r="A29102" t="str">
            <v>L37699</v>
          </cell>
          <cell r="I29102">
            <v>100000</v>
          </cell>
        </row>
        <row r="29103">
          <cell r="A29103" t="str">
            <v>L37700</v>
          </cell>
          <cell r="I29103">
            <v>50000</v>
          </cell>
        </row>
        <row r="29104">
          <cell r="A29104" t="str">
            <v>L37706</v>
          </cell>
          <cell r="I29104">
            <v>547000</v>
          </cell>
        </row>
        <row r="29105">
          <cell r="A29105" t="str">
            <v>L37708</v>
          </cell>
          <cell r="I29105">
            <v>50000</v>
          </cell>
        </row>
        <row r="29106">
          <cell r="A29106" t="str">
            <v>L37709</v>
          </cell>
          <cell r="I29106">
            <v>100000</v>
          </cell>
        </row>
        <row r="29107">
          <cell r="A29107" t="str">
            <v>L37713</v>
          </cell>
          <cell r="I29107">
            <v>864194</v>
          </cell>
        </row>
        <row r="29108">
          <cell r="A29108" t="str">
            <v>L37714</v>
          </cell>
          <cell r="I29108">
            <v>70000</v>
          </cell>
        </row>
        <row r="29109">
          <cell r="A29109" t="str">
            <v>L37717</v>
          </cell>
          <cell r="I29109">
            <v>10310310</v>
          </cell>
        </row>
        <row r="29110">
          <cell r="A29110" t="str">
            <v>L37722</v>
          </cell>
          <cell r="I29110">
            <v>110000</v>
          </cell>
        </row>
        <row r="29111">
          <cell r="A29111" t="str">
            <v>L37723</v>
          </cell>
          <cell r="I29111">
            <v>249487</v>
          </cell>
        </row>
        <row r="29112">
          <cell r="A29112" t="str">
            <v>L37733</v>
          </cell>
          <cell r="I29112">
            <v>80000</v>
          </cell>
        </row>
        <row r="29113">
          <cell r="A29113" t="str">
            <v>L37737</v>
          </cell>
          <cell r="I29113">
            <v>50000</v>
          </cell>
        </row>
        <row r="29114">
          <cell r="A29114" t="str">
            <v>L37740</v>
          </cell>
          <cell r="I29114">
            <v>15000</v>
          </cell>
        </row>
        <row r="29115">
          <cell r="A29115" t="str">
            <v>L37742</v>
          </cell>
          <cell r="I29115">
            <v>250000</v>
          </cell>
        </row>
        <row r="29116">
          <cell r="A29116" t="str">
            <v>L37753</v>
          </cell>
          <cell r="I29116">
            <v>400000</v>
          </cell>
        </row>
        <row r="29117">
          <cell r="A29117" t="str">
            <v>L37755</v>
          </cell>
          <cell r="I29117">
            <v>4500000</v>
          </cell>
        </row>
        <row r="29118">
          <cell r="A29118" t="str">
            <v>L37758</v>
          </cell>
          <cell r="I29118">
            <v>815900</v>
          </cell>
        </row>
        <row r="29119">
          <cell r="A29119" t="str">
            <v>L37762</v>
          </cell>
          <cell r="I29119">
            <v>500000</v>
          </cell>
        </row>
        <row r="29120">
          <cell r="A29120" t="str">
            <v>L37770</v>
          </cell>
          <cell r="I29120">
            <v>60000</v>
          </cell>
        </row>
        <row r="29121">
          <cell r="A29121" t="str">
            <v>L37781</v>
          </cell>
          <cell r="I29121">
            <v>100000</v>
          </cell>
        </row>
        <row r="29122">
          <cell r="A29122" t="str">
            <v>L37784</v>
          </cell>
          <cell r="I29122">
            <v>70000</v>
          </cell>
        </row>
        <row r="29123">
          <cell r="A29123" t="str">
            <v>L37785</v>
          </cell>
          <cell r="I29123">
            <v>387400</v>
          </cell>
        </row>
        <row r="29124">
          <cell r="A29124" t="str">
            <v>L37786</v>
          </cell>
          <cell r="I29124">
            <v>6000000</v>
          </cell>
        </row>
        <row r="29125">
          <cell r="A29125" t="str">
            <v>L37793</v>
          </cell>
          <cell r="I29125">
            <v>50000</v>
          </cell>
        </row>
        <row r="29126">
          <cell r="A29126" t="str">
            <v>L37796</v>
          </cell>
          <cell r="I29126">
            <v>3103554</v>
          </cell>
        </row>
        <row r="29127">
          <cell r="A29127" t="str">
            <v>L37797</v>
          </cell>
          <cell r="I29127">
            <v>50000</v>
          </cell>
        </row>
        <row r="29128">
          <cell r="A29128" t="str">
            <v>L37798</v>
          </cell>
          <cell r="I29128">
            <v>20000</v>
          </cell>
        </row>
        <row r="29129">
          <cell r="A29129" t="str">
            <v>L37800</v>
          </cell>
          <cell r="I29129">
            <v>227605</v>
          </cell>
        </row>
        <row r="29130">
          <cell r="A29130" t="str">
            <v>L37801</v>
          </cell>
          <cell r="I29130">
            <v>1000000</v>
          </cell>
        </row>
        <row r="29131">
          <cell r="A29131" t="str">
            <v>L37811</v>
          </cell>
          <cell r="I29131">
            <v>20000</v>
          </cell>
        </row>
        <row r="29132">
          <cell r="A29132" t="str">
            <v>L37825</v>
          </cell>
          <cell r="I29132">
            <v>300000</v>
          </cell>
        </row>
        <row r="29133">
          <cell r="A29133" t="str">
            <v>L37843</v>
          </cell>
          <cell r="I29133">
            <v>60000</v>
          </cell>
        </row>
        <row r="29134">
          <cell r="A29134" t="str">
            <v>L37844</v>
          </cell>
          <cell r="I29134">
            <v>30000</v>
          </cell>
        </row>
        <row r="29135">
          <cell r="A29135" t="str">
            <v>L37849</v>
          </cell>
          <cell r="I29135">
            <v>780000</v>
          </cell>
        </row>
        <row r="29136">
          <cell r="A29136" t="str">
            <v>L37850</v>
          </cell>
          <cell r="I29136">
            <v>100000</v>
          </cell>
        </row>
        <row r="29137">
          <cell r="A29137" t="str">
            <v>L37851</v>
          </cell>
          <cell r="I29137">
            <v>230000</v>
          </cell>
        </row>
        <row r="29138">
          <cell r="A29138" t="str">
            <v>L37853</v>
          </cell>
          <cell r="I29138">
            <v>180000</v>
          </cell>
        </row>
        <row r="29139">
          <cell r="A29139" t="str">
            <v>L37857</v>
          </cell>
          <cell r="I29139">
            <v>260000</v>
          </cell>
        </row>
        <row r="29140">
          <cell r="A29140" t="str">
            <v>L37858</v>
          </cell>
          <cell r="I29140">
            <v>250000</v>
          </cell>
        </row>
        <row r="29141">
          <cell r="A29141" t="str">
            <v>L37860</v>
          </cell>
          <cell r="I29141">
            <v>100000</v>
          </cell>
        </row>
        <row r="29142">
          <cell r="A29142" t="str">
            <v>L37861</v>
          </cell>
          <cell r="I29142">
            <v>45000</v>
          </cell>
        </row>
        <row r="29143">
          <cell r="A29143" t="str">
            <v>L37864</v>
          </cell>
          <cell r="I29143">
            <v>40000</v>
          </cell>
        </row>
        <row r="29144">
          <cell r="A29144" t="str">
            <v>L37866</v>
          </cell>
          <cell r="I29144">
            <v>20000</v>
          </cell>
        </row>
        <row r="29145">
          <cell r="A29145" t="str">
            <v>L37867</v>
          </cell>
          <cell r="I29145">
            <v>2000000</v>
          </cell>
        </row>
        <row r="29146">
          <cell r="A29146" t="str">
            <v>L37870</v>
          </cell>
          <cell r="I29146">
            <v>300000</v>
          </cell>
        </row>
        <row r="29147">
          <cell r="A29147" t="str">
            <v>L37873</v>
          </cell>
          <cell r="I29147">
            <v>250000</v>
          </cell>
        </row>
        <row r="29148">
          <cell r="A29148" t="str">
            <v>L37879</v>
          </cell>
          <cell r="I29148">
            <v>200000</v>
          </cell>
        </row>
        <row r="29149">
          <cell r="A29149" t="str">
            <v>L37885</v>
          </cell>
          <cell r="I29149">
            <v>200000</v>
          </cell>
        </row>
        <row r="29150">
          <cell r="A29150" t="str">
            <v>L37886</v>
          </cell>
          <cell r="I29150">
            <v>1000000</v>
          </cell>
        </row>
        <row r="29151">
          <cell r="A29151" t="str">
            <v>L37887</v>
          </cell>
          <cell r="I29151">
            <v>200000</v>
          </cell>
        </row>
        <row r="29152">
          <cell r="A29152" t="str">
            <v>L37888</v>
          </cell>
          <cell r="I29152">
            <v>100000</v>
          </cell>
        </row>
        <row r="29153">
          <cell r="A29153" t="str">
            <v>L37889</v>
          </cell>
          <cell r="I29153">
            <v>250000</v>
          </cell>
        </row>
        <row r="29154">
          <cell r="A29154" t="str">
            <v>L37890</v>
          </cell>
          <cell r="I29154">
            <v>1584000</v>
          </cell>
        </row>
        <row r="29155">
          <cell r="A29155" t="str">
            <v>L37891</v>
          </cell>
          <cell r="I29155">
            <v>150000</v>
          </cell>
        </row>
        <row r="29156">
          <cell r="A29156" t="str">
            <v>L37892</v>
          </cell>
          <cell r="I29156">
            <v>50000</v>
          </cell>
        </row>
        <row r="29157">
          <cell r="A29157" t="str">
            <v>L37895</v>
          </cell>
          <cell r="I29157">
            <v>40000</v>
          </cell>
        </row>
        <row r="29158">
          <cell r="A29158" t="str">
            <v>L37898</v>
          </cell>
          <cell r="I29158">
            <v>500000</v>
          </cell>
        </row>
        <row r="29159">
          <cell r="A29159" t="str">
            <v>L37901</v>
          </cell>
          <cell r="I29159">
            <v>20000</v>
          </cell>
        </row>
        <row r="29160">
          <cell r="A29160" t="str">
            <v>L37908</v>
          </cell>
          <cell r="I29160">
            <v>60000</v>
          </cell>
        </row>
        <row r="29161">
          <cell r="A29161" t="str">
            <v>L37912</v>
          </cell>
          <cell r="I29161">
            <v>1584000</v>
          </cell>
        </row>
        <row r="29162">
          <cell r="A29162" t="str">
            <v>L37915</v>
          </cell>
          <cell r="I29162">
            <v>50000</v>
          </cell>
        </row>
        <row r="29163">
          <cell r="A29163" t="str">
            <v>L37918</v>
          </cell>
          <cell r="I29163">
            <v>2667734</v>
          </cell>
        </row>
        <row r="29164">
          <cell r="A29164" t="str">
            <v>L37919</v>
          </cell>
          <cell r="I29164">
            <v>60000</v>
          </cell>
        </row>
        <row r="29165">
          <cell r="A29165" t="str">
            <v>L37925</v>
          </cell>
          <cell r="I29165">
            <v>100000</v>
          </cell>
        </row>
        <row r="29166">
          <cell r="A29166" t="str">
            <v>L37932</v>
          </cell>
          <cell r="I29166">
            <v>30000</v>
          </cell>
        </row>
        <row r="29167">
          <cell r="A29167" t="str">
            <v>L37941</v>
          </cell>
          <cell r="I29167">
            <v>60000</v>
          </cell>
        </row>
        <row r="29168">
          <cell r="A29168" t="str">
            <v>L37943</v>
          </cell>
          <cell r="I29168">
            <v>230847</v>
          </cell>
        </row>
        <row r="29169">
          <cell r="A29169" t="str">
            <v>L37945</v>
          </cell>
          <cell r="I29169">
            <v>30000</v>
          </cell>
        </row>
        <row r="29170">
          <cell r="A29170" t="str">
            <v>L37951</v>
          </cell>
          <cell r="I29170">
            <v>40000</v>
          </cell>
        </row>
        <row r="29171">
          <cell r="A29171" t="str">
            <v>L37954</v>
          </cell>
          <cell r="I29171">
            <v>100000</v>
          </cell>
        </row>
        <row r="29172">
          <cell r="A29172" t="str">
            <v>L37956</v>
          </cell>
          <cell r="I29172">
            <v>80000</v>
          </cell>
        </row>
        <row r="29173">
          <cell r="A29173" t="str">
            <v>L37962</v>
          </cell>
          <cell r="I29173">
            <v>100000</v>
          </cell>
        </row>
        <row r="29174">
          <cell r="A29174" t="str">
            <v>L37964</v>
          </cell>
          <cell r="I29174">
            <v>55000</v>
          </cell>
        </row>
        <row r="29175">
          <cell r="A29175" t="str">
            <v>L37965</v>
          </cell>
          <cell r="I29175">
            <v>130000</v>
          </cell>
        </row>
        <row r="29176">
          <cell r="A29176" t="str">
            <v>L37968</v>
          </cell>
          <cell r="I29176">
            <v>20000</v>
          </cell>
        </row>
        <row r="29177">
          <cell r="A29177" t="str">
            <v>L37971</v>
          </cell>
          <cell r="I29177">
            <v>50000</v>
          </cell>
        </row>
        <row r="29178">
          <cell r="A29178" t="str">
            <v>L37976</v>
          </cell>
          <cell r="I29178">
            <v>200000</v>
          </cell>
        </row>
        <row r="29179">
          <cell r="A29179" t="str">
            <v>L37977</v>
          </cell>
          <cell r="I29179">
            <v>900000</v>
          </cell>
        </row>
        <row r="29180">
          <cell r="A29180" t="str">
            <v>L37980</v>
          </cell>
          <cell r="I29180">
            <v>20000</v>
          </cell>
        </row>
        <row r="29181">
          <cell r="A29181" t="str">
            <v>L37981</v>
          </cell>
          <cell r="I29181">
            <v>150000</v>
          </cell>
        </row>
        <row r="29182">
          <cell r="A29182" t="str">
            <v>L37986</v>
          </cell>
          <cell r="I29182">
            <v>500000</v>
          </cell>
        </row>
        <row r="29183">
          <cell r="A29183" t="str">
            <v>L37995</v>
          </cell>
          <cell r="I29183">
            <v>777750.4</v>
          </cell>
        </row>
        <row r="29184">
          <cell r="A29184" t="str">
            <v>L37996</v>
          </cell>
          <cell r="I29184">
            <v>60000</v>
          </cell>
        </row>
        <row r="29185">
          <cell r="A29185" t="str">
            <v>L37997</v>
          </cell>
          <cell r="I29185">
            <v>40000</v>
          </cell>
        </row>
        <row r="29186">
          <cell r="A29186" t="str">
            <v>L38001</v>
          </cell>
          <cell r="I29186">
            <v>100000</v>
          </cell>
        </row>
        <row r="29187">
          <cell r="A29187" t="str">
            <v>L38007</v>
          </cell>
          <cell r="I29187">
            <v>100000</v>
          </cell>
        </row>
        <row r="29188">
          <cell r="A29188" t="str">
            <v>L38008</v>
          </cell>
          <cell r="I29188">
            <v>3133767.65</v>
          </cell>
        </row>
        <row r="29189">
          <cell r="A29189" t="str">
            <v>L38011</v>
          </cell>
          <cell r="I29189">
            <v>80000</v>
          </cell>
        </row>
        <row r="29190">
          <cell r="A29190" t="str">
            <v>L38013</v>
          </cell>
          <cell r="I29190">
            <v>200000</v>
          </cell>
        </row>
        <row r="29191">
          <cell r="A29191" t="str">
            <v>L38016</v>
          </cell>
          <cell r="I29191">
            <v>20000</v>
          </cell>
        </row>
        <row r="29192">
          <cell r="A29192" t="str">
            <v>L38017</v>
          </cell>
          <cell r="I29192">
            <v>100000</v>
          </cell>
        </row>
        <row r="29193">
          <cell r="A29193" t="str">
            <v>L38022</v>
          </cell>
          <cell r="I29193">
            <v>80000</v>
          </cell>
        </row>
        <row r="29194">
          <cell r="A29194" t="str">
            <v>L38034</v>
          </cell>
          <cell r="I29194">
            <v>45000</v>
          </cell>
        </row>
        <row r="29195">
          <cell r="A29195" t="str">
            <v>L38038</v>
          </cell>
          <cell r="I29195">
            <v>200000</v>
          </cell>
        </row>
        <row r="29196">
          <cell r="A29196" t="str">
            <v>L38039</v>
          </cell>
          <cell r="I29196">
            <v>550000</v>
          </cell>
        </row>
        <row r="29197">
          <cell r="A29197" t="str">
            <v>L38043</v>
          </cell>
          <cell r="I29197">
            <v>65000</v>
          </cell>
        </row>
        <row r="29198">
          <cell r="A29198" t="str">
            <v>L38044</v>
          </cell>
          <cell r="I29198">
            <v>5582853</v>
          </cell>
        </row>
        <row r="29199">
          <cell r="A29199" t="str">
            <v>L38053</v>
          </cell>
          <cell r="I29199">
            <v>70000</v>
          </cell>
        </row>
        <row r="29200">
          <cell r="A29200" t="str">
            <v>L38055</v>
          </cell>
          <cell r="I29200">
            <v>13212559</v>
          </cell>
        </row>
        <row r="29201">
          <cell r="A29201" t="str">
            <v>L38060</v>
          </cell>
          <cell r="I29201">
            <v>200000</v>
          </cell>
        </row>
        <row r="29202">
          <cell r="A29202" t="str">
            <v>L38063</v>
          </cell>
          <cell r="I29202">
            <v>130000</v>
          </cell>
        </row>
        <row r="29203">
          <cell r="A29203" t="str">
            <v>L38064</v>
          </cell>
          <cell r="I29203">
            <v>40000</v>
          </cell>
        </row>
        <row r="29204">
          <cell r="A29204" t="str">
            <v>L38067</v>
          </cell>
          <cell r="I29204">
            <v>700000</v>
          </cell>
        </row>
        <row r="29205">
          <cell r="A29205" t="str">
            <v>L38075</v>
          </cell>
          <cell r="I29205">
            <v>150000</v>
          </cell>
        </row>
        <row r="29206">
          <cell r="A29206" t="str">
            <v>L38076</v>
          </cell>
          <cell r="I29206">
            <v>33000</v>
          </cell>
        </row>
        <row r="29207">
          <cell r="A29207" t="str">
            <v>L38078</v>
          </cell>
          <cell r="I29207">
            <v>60000</v>
          </cell>
        </row>
        <row r="29208">
          <cell r="A29208" t="str">
            <v>L38086</v>
          </cell>
          <cell r="I29208">
            <v>5000000</v>
          </cell>
        </row>
        <row r="29209">
          <cell r="A29209" t="str">
            <v>L38088</v>
          </cell>
          <cell r="I29209">
            <v>150000</v>
          </cell>
        </row>
        <row r="29210">
          <cell r="A29210" t="str">
            <v>L38090</v>
          </cell>
          <cell r="I29210">
            <v>500000</v>
          </cell>
        </row>
        <row r="29211">
          <cell r="A29211" t="str">
            <v>L38092</v>
          </cell>
          <cell r="I29211">
            <v>21000</v>
          </cell>
        </row>
        <row r="29212">
          <cell r="A29212" t="str">
            <v>L38094</v>
          </cell>
          <cell r="I29212">
            <v>15943214</v>
          </cell>
        </row>
        <row r="29213">
          <cell r="A29213" t="str">
            <v>L38099</v>
          </cell>
          <cell r="I29213">
            <v>140000</v>
          </cell>
        </row>
        <row r="29214">
          <cell r="A29214" t="str">
            <v>L38108</v>
          </cell>
          <cell r="I29214">
            <v>120000</v>
          </cell>
        </row>
        <row r="29215">
          <cell r="A29215" t="str">
            <v>L38113</v>
          </cell>
          <cell r="I29215">
            <v>70000</v>
          </cell>
        </row>
        <row r="29216">
          <cell r="A29216" t="str">
            <v>L38114</v>
          </cell>
          <cell r="I29216">
            <v>350000</v>
          </cell>
        </row>
        <row r="29217">
          <cell r="A29217" t="str">
            <v>L38118</v>
          </cell>
          <cell r="I29217">
            <v>150000</v>
          </cell>
        </row>
        <row r="29218">
          <cell r="A29218" t="str">
            <v>L38125</v>
          </cell>
          <cell r="I29218">
            <v>450000</v>
          </cell>
        </row>
        <row r="29219">
          <cell r="A29219" t="str">
            <v>L38126</v>
          </cell>
          <cell r="I29219">
            <v>400000</v>
          </cell>
        </row>
        <row r="29220">
          <cell r="A29220" t="str">
            <v>L38127</v>
          </cell>
          <cell r="I29220">
            <v>1500000</v>
          </cell>
        </row>
        <row r="29221">
          <cell r="A29221" t="str">
            <v>L38135</v>
          </cell>
          <cell r="I29221">
            <v>80000</v>
          </cell>
        </row>
        <row r="29222">
          <cell r="A29222" t="str">
            <v>L38141</v>
          </cell>
          <cell r="I29222">
            <v>635000</v>
          </cell>
        </row>
        <row r="29223">
          <cell r="A29223" t="str">
            <v>L38149</v>
          </cell>
          <cell r="I29223">
            <v>50000</v>
          </cell>
        </row>
        <row r="29224">
          <cell r="A29224" t="str">
            <v>L38150</v>
          </cell>
          <cell r="I29224">
            <v>150000</v>
          </cell>
        </row>
        <row r="29225">
          <cell r="A29225" t="str">
            <v>L38151</v>
          </cell>
          <cell r="I29225">
            <v>150000</v>
          </cell>
        </row>
        <row r="29226">
          <cell r="A29226" t="str">
            <v>L38158</v>
          </cell>
          <cell r="I29226">
            <v>70000</v>
          </cell>
        </row>
        <row r="29227">
          <cell r="A29227" t="str">
            <v>L38171</v>
          </cell>
          <cell r="I29227">
            <v>800000</v>
          </cell>
        </row>
        <row r="29228">
          <cell r="A29228" t="str">
            <v>L38172</v>
          </cell>
          <cell r="I29228">
            <v>80000</v>
          </cell>
        </row>
        <row r="29229">
          <cell r="A29229" t="str">
            <v>L38174</v>
          </cell>
          <cell r="I29229">
            <v>100000</v>
          </cell>
        </row>
        <row r="29230">
          <cell r="A29230" t="str">
            <v>L38177</v>
          </cell>
          <cell r="I29230">
            <v>232587</v>
          </cell>
        </row>
        <row r="29231">
          <cell r="A29231" t="str">
            <v>L38178</v>
          </cell>
          <cell r="I29231">
            <v>70000</v>
          </cell>
        </row>
        <row r="29232">
          <cell r="A29232" t="str">
            <v>L38182</v>
          </cell>
          <cell r="I29232">
            <v>300000</v>
          </cell>
        </row>
        <row r="29233">
          <cell r="A29233" t="str">
            <v>L38184</v>
          </cell>
          <cell r="I29233">
            <v>100000</v>
          </cell>
        </row>
        <row r="29234">
          <cell r="A29234" t="str">
            <v>L38203</v>
          </cell>
          <cell r="I29234">
            <v>100000</v>
          </cell>
        </row>
        <row r="29235">
          <cell r="A29235" t="str">
            <v>L38207</v>
          </cell>
          <cell r="I29235">
            <v>200000</v>
          </cell>
        </row>
        <row r="29236">
          <cell r="A29236" t="str">
            <v>L38208</v>
          </cell>
          <cell r="I29236">
            <v>737900</v>
          </cell>
        </row>
        <row r="29237">
          <cell r="A29237" t="str">
            <v>L38211</v>
          </cell>
          <cell r="I29237">
            <v>50000</v>
          </cell>
        </row>
        <row r="29238">
          <cell r="A29238" t="str">
            <v>L38213</v>
          </cell>
          <cell r="I29238">
            <v>50000</v>
          </cell>
        </row>
        <row r="29239">
          <cell r="A29239" t="str">
            <v>L38217</v>
          </cell>
          <cell r="I29239">
            <v>300000</v>
          </cell>
        </row>
        <row r="29240">
          <cell r="A29240" t="str">
            <v>L38219</v>
          </cell>
          <cell r="I29240">
            <v>150000</v>
          </cell>
        </row>
        <row r="29241">
          <cell r="A29241" t="str">
            <v>L38228</v>
          </cell>
          <cell r="I29241">
            <v>600000</v>
          </cell>
        </row>
        <row r="29242">
          <cell r="A29242" t="str">
            <v>L38236</v>
          </cell>
          <cell r="I29242">
            <v>20000</v>
          </cell>
        </row>
        <row r="29243">
          <cell r="A29243" t="str">
            <v>L38240</v>
          </cell>
          <cell r="I29243">
            <v>120000</v>
          </cell>
        </row>
        <row r="29244">
          <cell r="A29244" t="str">
            <v>L38242</v>
          </cell>
          <cell r="I29244">
            <v>1732200</v>
          </cell>
        </row>
        <row r="29245">
          <cell r="A29245" t="str">
            <v>L38243</v>
          </cell>
          <cell r="I29245">
            <v>150000</v>
          </cell>
        </row>
        <row r="29246">
          <cell r="A29246" t="str">
            <v>L38244</v>
          </cell>
          <cell r="I29246">
            <v>30000</v>
          </cell>
        </row>
        <row r="29247">
          <cell r="A29247" t="str">
            <v>L38247</v>
          </cell>
          <cell r="I29247">
            <v>70000</v>
          </cell>
        </row>
        <row r="29248">
          <cell r="A29248" t="str">
            <v>L38250</v>
          </cell>
          <cell r="I29248">
            <v>100000</v>
          </cell>
        </row>
        <row r="29249">
          <cell r="A29249" t="str">
            <v>L38271</v>
          </cell>
          <cell r="I29249">
            <v>90400</v>
          </cell>
        </row>
        <row r="29250">
          <cell r="A29250" t="str">
            <v>L38288</v>
          </cell>
          <cell r="I29250">
            <v>100000</v>
          </cell>
        </row>
        <row r="29251">
          <cell r="A29251" t="str">
            <v>L38295</v>
          </cell>
          <cell r="I29251">
            <v>200000</v>
          </cell>
        </row>
        <row r="29252">
          <cell r="A29252" t="str">
            <v>L38298</v>
          </cell>
          <cell r="I29252">
            <v>85000</v>
          </cell>
        </row>
        <row r="29253">
          <cell r="A29253" t="str">
            <v>L38304</v>
          </cell>
          <cell r="I29253">
            <v>1500000</v>
          </cell>
        </row>
        <row r="29254">
          <cell r="A29254" t="str">
            <v>L38307</v>
          </cell>
          <cell r="I29254">
            <v>900000</v>
          </cell>
        </row>
        <row r="29255">
          <cell r="A29255" t="str">
            <v>L38310</v>
          </cell>
          <cell r="I29255">
            <v>200000</v>
          </cell>
        </row>
        <row r="29256">
          <cell r="A29256" t="str">
            <v>L38313</v>
          </cell>
          <cell r="I29256">
            <v>95000</v>
          </cell>
        </row>
        <row r="29257">
          <cell r="A29257" t="str">
            <v>L38314</v>
          </cell>
          <cell r="I29257">
            <v>15000</v>
          </cell>
        </row>
        <row r="29258">
          <cell r="A29258" t="str">
            <v>L38325</v>
          </cell>
          <cell r="I29258">
            <v>50000</v>
          </cell>
        </row>
        <row r="29259">
          <cell r="A29259" t="str">
            <v>L38327</v>
          </cell>
          <cell r="I29259">
            <v>60000</v>
          </cell>
        </row>
        <row r="29260">
          <cell r="A29260" t="str">
            <v>L38335</v>
          </cell>
          <cell r="I29260">
            <v>50000</v>
          </cell>
        </row>
        <row r="29261">
          <cell r="A29261" t="str">
            <v>L38337</v>
          </cell>
          <cell r="I29261">
            <v>200000</v>
          </cell>
        </row>
        <row r="29262">
          <cell r="A29262" t="str">
            <v>L38338</v>
          </cell>
          <cell r="I29262">
            <v>100000</v>
          </cell>
        </row>
        <row r="29263">
          <cell r="A29263" t="str">
            <v>L38345</v>
          </cell>
          <cell r="I29263">
            <v>200000</v>
          </cell>
        </row>
        <row r="29264">
          <cell r="A29264" t="str">
            <v>L38351</v>
          </cell>
          <cell r="I29264">
            <v>5000000</v>
          </cell>
        </row>
        <row r="29265">
          <cell r="A29265" t="str">
            <v>L38354</v>
          </cell>
          <cell r="I29265">
            <v>393400</v>
          </cell>
        </row>
        <row r="29266">
          <cell r="A29266" t="str">
            <v>L38369</v>
          </cell>
          <cell r="I29266">
            <v>80000</v>
          </cell>
        </row>
        <row r="29267">
          <cell r="A29267" t="str">
            <v>L38374</v>
          </cell>
          <cell r="I29267">
            <v>100000</v>
          </cell>
        </row>
        <row r="29268">
          <cell r="A29268" t="str">
            <v>L38379</v>
          </cell>
          <cell r="I29268">
            <v>240000</v>
          </cell>
        </row>
        <row r="29269">
          <cell r="A29269" t="str">
            <v>L38380</v>
          </cell>
          <cell r="I29269">
            <v>200000</v>
          </cell>
        </row>
        <row r="29270">
          <cell r="A29270" t="str">
            <v>L38383</v>
          </cell>
          <cell r="I29270">
            <v>100000</v>
          </cell>
        </row>
        <row r="29271">
          <cell r="A29271" t="str">
            <v>L38389</v>
          </cell>
          <cell r="I29271">
            <v>500000</v>
          </cell>
        </row>
        <row r="29272">
          <cell r="A29272" t="str">
            <v>L38393</v>
          </cell>
          <cell r="I29272">
            <v>215000</v>
          </cell>
        </row>
        <row r="29273">
          <cell r="A29273" t="str">
            <v>L38400</v>
          </cell>
          <cell r="I29273">
            <v>150000</v>
          </cell>
        </row>
        <row r="29274">
          <cell r="A29274" t="str">
            <v>L38402</v>
          </cell>
          <cell r="I29274">
            <v>100000</v>
          </cell>
        </row>
        <row r="29275">
          <cell r="A29275" t="str">
            <v>L38405</v>
          </cell>
          <cell r="I29275">
            <v>538000</v>
          </cell>
        </row>
        <row r="29276">
          <cell r="A29276" t="str">
            <v>L38413</v>
          </cell>
          <cell r="I29276">
            <v>50000</v>
          </cell>
        </row>
        <row r="29277">
          <cell r="A29277" t="str">
            <v>L38414</v>
          </cell>
          <cell r="I29277">
            <v>30000</v>
          </cell>
        </row>
        <row r="29278">
          <cell r="A29278" t="str">
            <v>L38416</v>
          </cell>
          <cell r="I29278">
            <v>1300000</v>
          </cell>
        </row>
        <row r="29279">
          <cell r="A29279" t="str">
            <v>L38419</v>
          </cell>
          <cell r="I29279">
            <v>60000</v>
          </cell>
        </row>
        <row r="29280">
          <cell r="A29280" t="str">
            <v>L38423</v>
          </cell>
          <cell r="I29280">
            <v>250000</v>
          </cell>
        </row>
        <row r="29281">
          <cell r="A29281" t="str">
            <v>L38428</v>
          </cell>
          <cell r="I29281">
            <v>70000</v>
          </cell>
        </row>
        <row r="29282">
          <cell r="A29282" t="str">
            <v>L38431</v>
          </cell>
          <cell r="I29282">
            <v>600000</v>
          </cell>
        </row>
        <row r="29283">
          <cell r="A29283" t="str">
            <v>L38432</v>
          </cell>
          <cell r="I29283">
            <v>800000</v>
          </cell>
        </row>
        <row r="29284">
          <cell r="A29284" t="str">
            <v>L38435</v>
          </cell>
          <cell r="I29284">
            <v>100000</v>
          </cell>
        </row>
        <row r="29285">
          <cell r="A29285" t="str">
            <v>L38436</v>
          </cell>
          <cell r="I29285">
            <v>700000</v>
          </cell>
        </row>
        <row r="29286">
          <cell r="A29286" t="str">
            <v>L38438</v>
          </cell>
          <cell r="I29286">
            <v>80000</v>
          </cell>
        </row>
        <row r="29287">
          <cell r="A29287" t="str">
            <v>L38439</v>
          </cell>
          <cell r="I29287">
            <v>200000</v>
          </cell>
        </row>
        <row r="29288">
          <cell r="A29288" t="str">
            <v>L38444</v>
          </cell>
          <cell r="I29288">
            <v>500000</v>
          </cell>
        </row>
        <row r="29289">
          <cell r="A29289" t="str">
            <v>L38446</v>
          </cell>
          <cell r="I29289">
            <v>40000</v>
          </cell>
        </row>
        <row r="29290">
          <cell r="A29290" t="str">
            <v>L38449</v>
          </cell>
          <cell r="I29290">
            <v>700000</v>
          </cell>
        </row>
        <row r="29291">
          <cell r="A29291" t="str">
            <v>L38465</v>
          </cell>
          <cell r="I29291">
            <v>50000</v>
          </cell>
        </row>
        <row r="29292">
          <cell r="A29292" t="str">
            <v>L38477</v>
          </cell>
          <cell r="I29292">
            <v>250000</v>
          </cell>
        </row>
        <row r="29293">
          <cell r="A29293" t="str">
            <v>L38478</v>
          </cell>
          <cell r="I29293">
            <v>750000</v>
          </cell>
        </row>
        <row r="29294">
          <cell r="A29294" t="str">
            <v>L38481</v>
          </cell>
          <cell r="I29294">
            <v>400000</v>
          </cell>
        </row>
        <row r="29295">
          <cell r="A29295" t="str">
            <v>L38482</v>
          </cell>
          <cell r="I29295">
            <v>15000</v>
          </cell>
        </row>
        <row r="29296">
          <cell r="A29296" t="str">
            <v>L38483</v>
          </cell>
          <cell r="I29296">
            <v>200000</v>
          </cell>
        </row>
        <row r="29297">
          <cell r="A29297" t="str">
            <v>L38484</v>
          </cell>
          <cell r="I29297">
            <v>100000</v>
          </cell>
        </row>
        <row r="29298">
          <cell r="A29298" t="str">
            <v>L38488</v>
          </cell>
          <cell r="I29298">
            <v>100000</v>
          </cell>
        </row>
        <row r="29299">
          <cell r="A29299" t="str">
            <v>L38491</v>
          </cell>
          <cell r="I29299">
            <v>50000</v>
          </cell>
        </row>
        <row r="29300">
          <cell r="A29300" t="str">
            <v>L38494</v>
          </cell>
          <cell r="I29300">
            <v>100000</v>
          </cell>
        </row>
        <row r="29301">
          <cell r="A29301" t="str">
            <v>L38497</v>
          </cell>
          <cell r="I29301">
            <v>4000000</v>
          </cell>
        </row>
        <row r="29302">
          <cell r="A29302" t="str">
            <v>L38514</v>
          </cell>
          <cell r="I29302">
            <v>500000</v>
          </cell>
        </row>
        <row r="29303">
          <cell r="A29303" t="str">
            <v>L38515</v>
          </cell>
          <cell r="I29303">
            <v>6000000</v>
          </cell>
        </row>
        <row r="29304">
          <cell r="A29304" t="str">
            <v>L38517</v>
          </cell>
          <cell r="I29304">
            <v>100000</v>
          </cell>
        </row>
        <row r="29305">
          <cell r="A29305" t="str">
            <v>L38518</v>
          </cell>
          <cell r="I29305">
            <v>200000</v>
          </cell>
        </row>
        <row r="29306">
          <cell r="A29306" t="str">
            <v>L38525</v>
          </cell>
          <cell r="I29306">
            <v>50000</v>
          </cell>
        </row>
        <row r="29307">
          <cell r="A29307" t="str">
            <v>L38529</v>
          </cell>
          <cell r="I29307">
            <v>50000</v>
          </cell>
        </row>
        <row r="29308">
          <cell r="A29308" t="str">
            <v>L38530</v>
          </cell>
          <cell r="I29308">
            <v>7835000</v>
          </cell>
        </row>
        <row r="29309">
          <cell r="A29309" t="str">
            <v>L38532</v>
          </cell>
          <cell r="I29309">
            <v>250000</v>
          </cell>
        </row>
        <row r="29310">
          <cell r="A29310" t="str">
            <v>L38557</v>
          </cell>
          <cell r="I29310">
            <v>100000</v>
          </cell>
        </row>
        <row r="29311">
          <cell r="A29311" t="str">
            <v>L38563</v>
          </cell>
          <cell r="I29311">
            <v>170000</v>
          </cell>
        </row>
        <row r="29312">
          <cell r="A29312" t="str">
            <v>L38565</v>
          </cell>
          <cell r="I29312">
            <v>100000</v>
          </cell>
        </row>
        <row r="29313">
          <cell r="A29313" t="str">
            <v>L38568</v>
          </cell>
          <cell r="I29313">
            <v>100000</v>
          </cell>
        </row>
        <row r="29314">
          <cell r="A29314" t="str">
            <v>L38569</v>
          </cell>
          <cell r="I29314">
            <v>50000</v>
          </cell>
        </row>
        <row r="29315">
          <cell r="A29315" t="str">
            <v>L38581</v>
          </cell>
          <cell r="I29315">
            <v>50000</v>
          </cell>
        </row>
        <row r="29316">
          <cell r="A29316" t="str">
            <v>L38583</v>
          </cell>
          <cell r="I29316">
            <v>40000</v>
          </cell>
        </row>
        <row r="29317">
          <cell r="A29317" t="str">
            <v>L38584</v>
          </cell>
          <cell r="I29317">
            <v>500000</v>
          </cell>
        </row>
        <row r="29318">
          <cell r="A29318" t="str">
            <v>L38593</v>
          </cell>
          <cell r="I29318">
            <v>150000</v>
          </cell>
        </row>
        <row r="29319">
          <cell r="A29319" t="str">
            <v>L38595</v>
          </cell>
          <cell r="I29319">
            <v>150000</v>
          </cell>
        </row>
        <row r="29320">
          <cell r="A29320" t="str">
            <v>L38604</v>
          </cell>
          <cell r="I29320">
            <v>50000</v>
          </cell>
        </row>
        <row r="29321">
          <cell r="A29321" t="str">
            <v>L38606</v>
          </cell>
          <cell r="I29321">
            <v>2000000</v>
          </cell>
        </row>
        <row r="29322">
          <cell r="A29322" t="str">
            <v>L38611</v>
          </cell>
          <cell r="I29322">
            <v>45000</v>
          </cell>
        </row>
        <row r="29323">
          <cell r="A29323" t="str">
            <v>L38614</v>
          </cell>
          <cell r="I29323">
            <v>140895</v>
          </cell>
        </row>
        <row r="29324">
          <cell r="A29324" t="str">
            <v>L38615</v>
          </cell>
          <cell r="I29324">
            <v>60000</v>
          </cell>
        </row>
        <row r="29325">
          <cell r="A29325" t="str">
            <v>L38619</v>
          </cell>
          <cell r="I29325">
            <v>100000</v>
          </cell>
        </row>
        <row r="29326">
          <cell r="A29326" t="str">
            <v>L38623</v>
          </cell>
          <cell r="I29326">
            <v>250000</v>
          </cell>
        </row>
        <row r="29327">
          <cell r="A29327" t="str">
            <v>L38624</v>
          </cell>
          <cell r="I29327">
            <v>150000</v>
          </cell>
        </row>
        <row r="29328">
          <cell r="A29328" t="str">
            <v>L38628</v>
          </cell>
          <cell r="I29328">
            <v>100000</v>
          </cell>
        </row>
        <row r="29329">
          <cell r="A29329" t="str">
            <v>L38629</v>
          </cell>
          <cell r="I29329">
            <v>200000</v>
          </cell>
        </row>
        <row r="29330">
          <cell r="A29330" t="str">
            <v>L38630</v>
          </cell>
          <cell r="I29330">
            <v>60000</v>
          </cell>
        </row>
        <row r="29331">
          <cell r="A29331" t="str">
            <v>L38636</v>
          </cell>
          <cell r="I29331">
            <v>70000</v>
          </cell>
        </row>
        <row r="29332">
          <cell r="A29332" t="str">
            <v>L38637</v>
          </cell>
          <cell r="I29332">
            <v>350000</v>
          </cell>
        </row>
        <row r="29333">
          <cell r="A29333" t="str">
            <v>L38641</v>
          </cell>
          <cell r="I29333">
            <v>400000</v>
          </cell>
        </row>
        <row r="29334">
          <cell r="A29334" t="str">
            <v>L38643</v>
          </cell>
          <cell r="I29334">
            <v>30000</v>
          </cell>
        </row>
        <row r="29335">
          <cell r="A29335" t="str">
            <v>L38644</v>
          </cell>
          <cell r="I29335">
            <v>200000</v>
          </cell>
        </row>
        <row r="29336">
          <cell r="A29336" t="str">
            <v>L38646</v>
          </cell>
          <cell r="I29336">
            <v>35000</v>
          </cell>
        </row>
        <row r="29337">
          <cell r="A29337" t="str">
            <v>L38651</v>
          </cell>
          <cell r="I29337">
            <v>60000</v>
          </cell>
        </row>
        <row r="29338">
          <cell r="A29338" t="str">
            <v>L38658</v>
          </cell>
          <cell r="I29338">
            <v>60000</v>
          </cell>
        </row>
        <row r="29339">
          <cell r="A29339" t="str">
            <v>L38659</v>
          </cell>
          <cell r="I29339">
            <v>120000</v>
          </cell>
        </row>
        <row r="29340">
          <cell r="A29340" t="str">
            <v>L38667</v>
          </cell>
          <cell r="I29340">
            <v>25000</v>
          </cell>
        </row>
        <row r="29341">
          <cell r="A29341" t="str">
            <v>L38668</v>
          </cell>
          <cell r="I29341">
            <v>54400</v>
          </cell>
        </row>
        <row r="29342">
          <cell r="A29342" t="str">
            <v>L38669</v>
          </cell>
          <cell r="I29342">
            <v>100000</v>
          </cell>
        </row>
        <row r="29343">
          <cell r="A29343" t="str">
            <v>L38676</v>
          </cell>
          <cell r="I29343">
            <v>50000</v>
          </cell>
        </row>
        <row r="29344">
          <cell r="A29344" t="str">
            <v>L38679</v>
          </cell>
          <cell r="I29344">
            <v>260000</v>
          </cell>
        </row>
        <row r="29345">
          <cell r="A29345" t="str">
            <v>L38680</v>
          </cell>
          <cell r="I29345">
            <v>100000</v>
          </cell>
        </row>
        <row r="29346">
          <cell r="A29346" t="str">
            <v>L38681</v>
          </cell>
          <cell r="I29346">
            <v>20000</v>
          </cell>
        </row>
        <row r="29347">
          <cell r="A29347" t="str">
            <v>L38682</v>
          </cell>
          <cell r="I29347">
            <v>400000</v>
          </cell>
        </row>
        <row r="29348">
          <cell r="A29348" t="str">
            <v>L38683</v>
          </cell>
          <cell r="I29348">
            <v>60000</v>
          </cell>
        </row>
        <row r="29349">
          <cell r="A29349" t="str">
            <v>L38697</v>
          </cell>
          <cell r="I29349">
            <v>66000</v>
          </cell>
        </row>
        <row r="29350">
          <cell r="A29350" t="str">
            <v>L38700</v>
          </cell>
          <cell r="I29350">
            <v>200000</v>
          </cell>
        </row>
        <row r="29351">
          <cell r="A29351" t="str">
            <v>L38704</v>
          </cell>
          <cell r="I29351">
            <v>10000000</v>
          </cell>
        </row>
        <row r="29352">
          <cell r="A29352" t="str">
            <v>L38706</v>
          </cell>
          <cell r="I29352">
            <v>150000</v>
          </cell>
        </row>
        <row r="29353">
          <cell r="A29353" t="str">
            <v>L38715</v>
          </cell>
          <cell r="I29353">
            <v>5000000</v>
          </cell>
        </row>
        <row r="29354">
          <cell r="A29354" t="str">
            <v>L38723</v>
          </cell>
          <cell r="I29354">
            <v>200000</v>
          </cell>
        </row>
        <row r="29355">
          <cell r="A29355" t="str">
            <v>L38731</v>
          </cell>
          <cell r="I29355">
            <v>50000</v>
          </cell>
        </row>
        <row r="29356">
          <cell r="A29356" t="str">
            <v>L38735</v>
          </cell>
          <cell r="I29356">
            <v>50000</v>
          </cell>
        </row>
        <row r="29357">
          <cell r="A29357" t="str">
            <v>L38738</v>
          </cell>
          <cell r="I29357">
            <v>50000</v>
          </cell>
        </row>
        <row r="29358">
          <cell r="A29358" t="str">
            <v>L38740</v>
          </cell>
          <cell r="I29358">
            <v>2667734</v>
          </cell>
        </row>
        <row r="29359">
          <cell r="A29359" t="str">
            <v>L38743</v>
          </cell>
          <cell r="I29359">
            <v>80000</v>
          </cell>
        </row>
        <row r="29360">
          <cell r="A29360" t="str">
            <v>L38744</v>
          </cell>
          <cell r="I29360">
            <v>60000</v>
          </cell>
        </row>
        <row r="29361">
          <cell r="A29361" t="str">
            <v>L38745</v>
          </cell>
          <cell r="I29361">
            <v>3103554</v>
          </cell>
        </row>
        <row r="29362">
          <cell r="A29362" t="str">
            <v>L38747</v>
          </cell>
          <cell r="I29362">
            <v>200000</v>
          </cell>
        </row>
        <row r="29363">
          <cell r="A29363" t="str">
            <v>L38749</v>
          </cell>
          <cell r="I29363">
            <v>200000</v>
          </cell>
        </row>
        <row r="29364">
          <cell r="A29364" t="str">
            <v>L38750</v>
          </cell>
          <cell r="I29364">
            <v>80000</v>
          </cell>
        </row>
        <row r="29365">
          <cell r="A29365" t="str">
            <v>L38758</v>
          </cell>
          <cell r="I29365">
            <v>60000</v>
          </cell>
        </row>
        <row r="29366">
          <cell r="A29366" t="str">
            <v>L38759</v>
          </cell>
          <cell r="I29366">
            <v>30000</v>
          </cell>
        </row>
        <row r="29367">
          <cell r="A29367" t="str">
            <v>L38760</v>
          </cell>
          <cell r="I29367">
            <v>3038907</v>
          </cell>
        </row>
        <row r="29368">
          <cell r="A29368" t="str">
            <v>L38764</v>
          </cell>
          <cell r="I29368">
            <v>150000</v>
          </cell>
        </row>
        <row r="29369">
          <cell r="A29369" t="str">
            <v>L38765</v>
          </cell>
          <cell r="I29369">
            <v>50000000</v>
          </cell>
        </row>
        <row r="29370">
          <cell r="A29370" t="str">
            <v>L38768</v>
          </cell>
          <cell r="I29370">
            <v>1000000</v>
          </cell>
        </row>
        <row r="29371">
          <cell r="A29371" t="str">
            <v>L38770</v>
          </cell>
          <cell r="I29371">
            <v>50000</v>
          </cell>
        </row>
        <row r="29372">
          <cell r="A29372" t="str">
            <v>L38780</v>
          </cell>
          <cell r="I29372">
            <v>120000</v>
          </cell>
        </row>
        <row r="29373">
          <cell r="A29373" t="str">
            <v>L38782</v>
          </cell>
          <cell r="I29373">
            <v>7000000</v>
          </cell>
        </row>
        <row r="29374">
          <cell r="A29374" t="str">
            <v>L38787</v>
          </cell>
          <cell r="I29374">
            <v>100000</v>
          </cell>
        </row>
        <row r="29375">
          <cell r="A29375" t="str">
            <v>L38788</v>
          </cell>
          <cell r="I29375">
            <v>150000</v>
          </cell>
        </row>
        <row r="29376">
          <cell r="A29376" t="str">
            <v>L38792</v>
          </cell>
          <cell r="I29376">
            <v>1000000</v>
          </cell>
        </row>
        <row r="29377">
          <cell r="A29377" t="str">
            <v>L38794</v>
          </cell>
          <cell r="I29377">
            <v>37709</v>
          </cell>
        </row>
        <row r="29378">
          <cell r="A29378" t="str">
            <v>L38797</v>
          </cell>
          <cell r="I29378">
            <v>1000000</v>
          </cell>
        </row>
        <row r="29379">
          <cell r="A29379" t="str">
            <v>L38799</v>
          </cell>
          <cell r="I29379">
            <v>70000</v>
          </cell>
        </row>
        <row r="29380">
          <cell r="A29380" t="str">
            <v>L38800</v>
          </cell>
          <cell r="I29380">
            <v>60000</v>
          </cell>
        </row>
        <row r="29381">
          <cell r="A29381" t="str">
            <v>L38807</v>
          </cell>
          <cell r="I29381">
            <v>50000</v>
          </cell>
        </row>
        <row r="29382">
          <cell r="A29382" t="str">
            <v>L38809</v>
          </cell>
          <cell r="I29382">
            <v>300000</v>
          </cell>
        </row>
        <row r="29383">
          <cell r="A29383" t="str">
            <v>L38816</v>
          </cell>
          <cell r="I29383">
            <v>60000</v>
          </cell>
        </row>
        <row r="29384">
          <cell r="A29384" t="str">
            <v>L38817</v>
          </cell>
          <cell r="I29384">
            <v>350000</v>
          </cell>
        </row>
        <row r="29385">
          <cell r="A29385" t="str">
            <v>L38822</v>
          </cell>
          <cell r="I29385">
            <v>35000</v>
          </cell>
        </row>
        <row r="29386">
          <cell r="A29386" t="str">
            <v>L38833</v>
          </cell>
          <cell r="I29386">
            <v>200000</v>
          </cell>
        </row>
        <row r="29387">
          <cell r="A29387" t="str">
            <v>L38840</v>
          </cell>
          <cell r="I29387">
            <v>45000</v>
          </cell>
        </row>
        <row r="29388">
          <cell r="A29388" t="str">
            <v>L38844</v>
          </cell>
          <cell r="I29388">
            <v>250000</v>
          </cell>
        </row>
        <row r="29389">
          <cell r="A29389" t="str">
            <v>L38849</v>
          </cell>
          <cell r="I29389">
            <v>50000</v>
          </cell>
        </row>
        <row r="29390">
          <cell r="A29390" t="str">
            <v>L38864</v>
          </cell>
          <cell r="I29390">
            <v>2073712</v>
          </cell>
        </row>
        <row r="29391">
          <cell r="A29391" t="str">
            <v>L38876</v>
          </cell>
          <cell r="I29391">
            <v>14683965.4</v>
          </cell>
        </row>
        <row r="29392">
          <cell r="A29392" t="str">
            <v>L38878</v>
          </cell>
          <cell r="I29392">
            <v>8446746</v>
          </cell>
        </row>
        <row r="29393">
          <cell r="A29393" t="str">
            <v>L38887</v>
          </cell>
          <cell r="I29393">
            <v>120000</v>
          </cell>
        </row>
        <row r="29394">
          <cell r="A29394" t="str">
            <v>L38892</v>
          </cell>
          <cell r="I29394">
            <v>500000</v>
          </cell>
        </row>
        <row r="29395">
          <cell r="A29395" t="str">
            <v>L38893</v>
          </cell>
          <cell r="I29395">
            <v>200000</v>
          </cell>
        </row>
        <row r="29396">
          <cell r="A29396" t="str">
            <v>L38896</v>
          </cell>
          <cell r="I29396">
            <v>60000</v>
          </cell>
        </row>
        <row r="29397">
          <cell r="A29397" t="str">
            <v>L38921</v>
          </cell>
          <cell r="I29397">
            <v>18500000</v>
          </cell>
        </row>
        <row r="29398">
          <cell r="A29398" t="str">
            <v>L38922</v>
          </cell>
          <cell r="I29398">
            <v>150000</v>
          </cell>
        </row>
        <row r="29399">
          <cell r="A29399" t="str">
            <v>L38924</v>
          </cell>
          <cell r="I29399">
            <v>170000</v>
          </cell>
        </row>
        <row r="29400">
          <cell r="A29400" t="str">
            <v>L38925</v>
          </cell>
          <cell r="I29400">
            <v>200000</v>
          </cell>
        </row>
        <row r="29401">
          <cell r="A29401" t="str">
            <v>L38935</v>
          </cell>
          <cell r="I29401">
            <v>50000</v>
          </cell>
        </row>
        <row r="29402">
          <cell r="A29402" t="str">
            <v>L38936</v>
          </cell>
          <cell r="I29402">
            <v>80000</v>
          </cell>
        </row>
        <row r="29403">
          <cell r="A29403" t="str">
            <v>L38943</v>
          </cell>
          <cell r="I29403">
            <v>80000</v>
          </cell>
        </row>
        <row r="29404">
          <cell r="A29404" t="str">
            <v>L38947</v>
          </cell>
          <cell r="I29404">
            <v>90000</v>
          </cell>
        </row>
        <row r="29405">
          <cell r="A29405" t="str">
            <v>L38952</v>
          </cell>
          <cell r="I29405">
            <v>200000</v>
          </cell>
        </row>
        <row r="29406">
          <cell r="A29406" t="str">
            <v>L38957</v>
          </cell>
          <cell r="I29406">
            <v>120000</v>
          </cell>
        </row>
        <row r="29407">
          <cell r="A29407" t="str">
            <v>L38958</v>
          </cell>
          <cell r="I29407">
            <v>2500000</v>
          </cell>
        </row>
        <row r="29408">
          <cell r="A29408" t="str">
            <v>L38962</v>
          </cell>
          <cell r="I29408">
            <v>150000</v>
          </cell>
        </row>
        <row r="29409">
          <cell r="A29409" t="str">
            <v>L38973</v>
          </cell>
          <cell r="I29409">
            <v>1485600</v>
          </cell>
        </row>
        <row r="29410">
          <cell r="A29410" t="str">
            <v>L38974</v>
          </cell>
          <cell r="I29410">
            <v>530700</v>
          </cell>
        </row>
        <row r="29411">
          <cell r="A29411" t="str">
            <v>L38986</v>
          </cell>
          <cell r="I29411">
            <v>33066.67</v>
          </cell>
        </row>
        <row r="29412">
          <cell r="A29412" t="str">
            <v>L38989</v>
          </cell>
          <cell r="I29412">
            <v>60000</v>
          </cell>
        </row>
        <row r="29413">
          <cell r="A29413" t="str">
            <v>L38990</v>
          </cell>
          <cell r="I29413">
            <v>30000</v>
          </cell>
        </row>
        <row r="29414">
          <cell r="A29414" t="str">
            <v>L39000</v>
          </cell>
          <cell r="I29414">
            <v>200000</v>
          </cell>
        </row>
        <row r="29415">
          <cell r="A29415" t="str">
            <v>L39005</v>
          </cell>
          <cell r="I29415">
            <v>80000</v>
          </cell>
        </row>
        <row r="29416">
          <cell r="A29416" t="str">
            <v>L39008</v>
          </cell>
          <cell r="I29416">
            <v>150000</v>
          </cell>
        </row>
        <row r="29417">
          <cell r="A29417" t="str">
            <v>L39013</v>
          </cell>
          <cell r="I29417">
            <v>120000</v>
          </cell>
        </row>
        <row r="29418">
          <cell r="A29418" t="str">
            <v>L39016</v>
          </cell>
          <cell r="I29418">
            <v>150000</v>
          </cell>
        </row>
        <row r="29419">
          <cell r="A29419" t="str">
            <v>L39027</v>
          </cell>
          <cell r="I29419">
            <v>300000</v>
          </cell>
        </row>
        <row r="29420">
          <cell r="A29420" t="str">
            <v>L39036</v>
          </cell>
          <cell r="I29420">
            <v>110000</v>
          </cell>
        </row>
        <row r="29421">
          <cell r="A29421" t="str">
            <v>L39041</v>
          </cell>
          <cell r="I29421">
            <v>150000</v>
          </cell>
        </row>
        <row r="29422">
          <cell r="A29422" t="str">
            <v>L39069</v>
          </cell>
          <cell r="I29422">
            <v>100000</v>
          </cell>
        </row>
        <row r="29423">
          <cell r="A29423" t="str">
            <v>L39078</v>
          </cell>
          <cell r="I29423">
            <v>350000</v>
          </cell>
        </row>
        <row r="29424">
          <cell r="A29424" t="str">
            <v>L39085</v>
          </cell>
          <cell r="I29424">
            <v>60000</v>
          </cell>
        </row>
        <row r="29425">
          <cell r="A29425" t="str">
            <v>L39091</v>
          </cell>
          <cell r="I29425">
            <v>200000</v>
          </cell>
        </row>
        <row r="29426">
          <cell r="A29426" t="str">
            <v>L39097</v>
          </cell>
          <cell r="I29426">
            <v>124649.60000000001</v>
          </cell>
        </row>
        <row r="29427">
          <cell r="A29427" t="str">
            <v>L39100</v>
          </cell>
          <cell r="I29427">
            <v>30000</v>
          </cell>
        </row>
        <row r="29428">
          <cell r="A29428" t="str">
            <v>L39106</v>
          </cell>
          <cell r="I29428">
            <v>40000</v>
          </cell>
        </row>
        <row r="29429">
          <cell r="A29429" t="str">
            <v>L39110</v>
          </cell>
          <cell r="I29429">
            <v>40000</v>
          </cell>
        </row>
        <row r="29430">
          <cell r="A29430" t="str">
            <v>L39114</v>
          </cell>
          <cell r="I29430">
            <v>100000</v>
          </cell>
        </row>
        <row r="29431">
          <cell r="A29431" t="str">
            <v>L39126</v>
          </cell>
          <cell r="I29431">
            <v>100000</v>
          </cell>
        </row>
        <row r="29432">
          <cell r="A29432" t="str">
            <v>L39127</v>
          </cell>
          <cell r="I29432">
            <v>100000</v>
          </cell>
        </row>
        <row r="29433">
          <cell r="A29433" t="str">
            <v>L39138</v>
          </cell>
          <cell r="I29433">
            <v>60000</v>
          </cell>
        </row>
        <row r="29434">
          <cell r="A29434" t="str">
            <v>L39139</v>
          </cell>
          <cell r="I29434">
            <v>100000</v>
          </cell>
        </row>
        <row r="29435">
          <cell r="A29435" t="str">
            <v>L39150</v>
          </cell>
          <cell r="I29435">
            <v>30000</v>
          </cell>
        </row>
        <row r="29436">
          <cell r="A29436" t="str">
            <v>L39152</v>
          </cell>
          <cell r="I29436">
            <v>15000</v>
          </cell>
        </row>
        <row r="29437">
          <cell r="A29437" t="str">
            <v>L39164</v>
          </cell>
          <cell r="I29437">
            <v>100000</v>
          </cell>
        </row>
        <row r="29438">
          <cell r="A29438" t="str">
            <v>L39165</v>
          </cell>
          <cell r="I29438">
            <v>120000</v>
          </cell>
        </row>
        <row r="29439">
          <cell r="A29439" t="str">
            <v>L39167</v>
          </cell>
          <cell r="I29439">
            <v>145000</v>
          </cell>
        </row>
        <row r="29440">
          <cell r="A29440" t="str">
            <v>L39179</v>
          </cell>
          <cell r="I29440">
            <v>67000</v>
          </cell>
        </row>
        <row r="29441">
          <cell r="A29441" t="str">
            <v>L39183</v>
          </cell>
          <cell r="I29441">
            <v>150000</v>
          </cell>
        </row>
        <row r="29442">
          <cell r="A29442" t="str">
            <v>L39189</v>
          </cell>
          <cell r="I29442">
            <v>200000</v>
          </cell>
        </row>
        <row r="29443">
          <cell r="A29443" t="str">
            <v>L39190</v>
          </cell>
          <cell r="I29443">
            <v>20000</v>
          </cell>
        </row>
        <row r="29444">
          <cell r="A29444" t="str">
            <v>L39198</v>
          </cell>
          <cell r="I29444">
            <v>150000</v>
          </cell>
        </row>
        <row r="29445">
          <cell r="A29445" t="str">
            <v>L39210</v>
          </cell>
          <cell r="I29445">
            <v>100000</v>
          </cell>
        </row>
        <row r="29446">
          <cell r="A29446" t="str">
            <v>L39211</v>
          </cell>
          <cell r="I29446">
            <v>600000</v>
          </cell>
        </row>
        <row r="29447">
          <cell r="A29447" t="str">
            <v>L39274</v>
          </cell>
          <cell r="I29447">
            <v>5000000</v>
          </cell>
        </row>
        <row r="29448">
          <cell r="A29448" t="str">
            <v>L39285</v>
          </cell>
          <cell r="I29448">
            <v>600000</v>
          </cell>
        </row>
        <row r="29449">
          <cell r="A29449" t="str">
            <v>L39293</v>
          </cell>
          <cell r="I29449">
            <v>10000</v>
          </cell>
        </row>
        <row r="29450">
          <cell r="A29450" t="str">
            <v>L39311</v>
          </cell>
          <cell r="I29450">
            <v>150000</v>
          </cell>
        </row>
        <row r="29451">
          <cell r="A29451" t="str">
            <v>L39323</v>
          </cell>
          <cell r="I29451">
            <v>20000</v>
          </cell>
        </row>
        <row r="29452">
          <cell r="A29452" t="str">
            <v>L39334</v>
          </cell>
          <cell r="I29452">
            <v>70000</v>
          </cell>
        </row>
        <row r="29453">
          <cell r="A29453" t="str">
            <v>L39337</v>
          </cell>
          <cell r="I29453">
            <v>50000</v>
          </cell>
        </row>
        <row r="29454">
          <cell r="A29454" t="str">
            <v>L39415</v>
          </cell>
          <cell r="I29454">
            <v>170000</v>
          </cell>
        </row>
        <row r="29455">
          <cell r="A29455" t="str">
            <v>L39418</v>
          </cell>
          <cell r="I29455">
            <v>100000</v>
          </cell>
        </row>
        <row r="29456">
          <cell r="A29456" t="str">
            <v>L39431</v>
          </cell>
          <cell r="I29456">
            <v>70000</v>
          </cell>
        </row>
        <row r="29457">
          <cell r="A29457" t="str">
            <v>L39473</v>
          </cell>
          <cell r="I29457">
            <v>70000</v>
          </cell>
        </row>
        <row r="29458">
          <cell r="A29458" t="str">
            <v>L39498</v>
          </cell>
          <cell r="I29458">
            <v>80000</v>
          </cell>
        </row>
        <row r="29459">
          <cell r="A29459" t="str">
            <v>L39511</v>
          </cell>
          <cell r="I29459">
            <v>100000</v>
          </cell>
        </row>
        <row r="29460">
          <cell r="A29460" t="str">
            <v>L39549</v>
          </cell>
          <cell r="I29460">
            <v>215000</v>
          </cell>
        </row>
        <row r="29461">
          <cell r="A29461" t="str">
            <v>L39574</v>
          </cell>
          <cell r="I29461">
            <v>20000</v>
          </cell>
        </row>
        <row r="29462">
          <cell r="A29462" t="str">
            <v>L39648</v>
          </cell>
          <cell r="I29462">
            <v>200000</v>
          </cell>
        </row>
        <row r="29463">
          <cell r="A29463" t="str">
            <v>L39705</v>
          </cell>
          <cell r="I29463">
            <v>300000</v>
          </cell>
        </row>
        <row r="29464">
          <cell r="A29464" t="str">
            <v>L39716</v>
          </cell>
          <cell r="I29464">
            <v>130000</v>
          </cell>
        </row>
        <row r="29465">
          <cell r="A29465" t="str">
            <v>L39719</v>
          </cell>
          <cell r="I29465">
            <v>150000</v>
          </cell>
        </row>
        <row r="29466">
          <cell r="A29466" t="str">
            <v>L39731</v>
          </cell>
          <cell r="I29466">
            <v>100000</v>
          </cell>
        </row>
        <row r="29467">
          <cell r="A29467" t="str">
            <v>LN08599</v>
          </cell>
          <cell r="I29467">
            <v>720000</v>
          </cell>
        </row>
        <row r="29468">
          <cell r="A29468" t="str">
            <v>LN09491</v>
          </cell>
          <cell r="I29468">
            <v>15000000</v>
          </cell>
        </row>
        <row r="29469">
          <cell r="A29469" t="str">
            <v>LOAN-02440</v>
          </cell>
          <cell r="I29469">
            <v>0</v>
          </cell>
        </row>
        <row r="29470">
          <cell r="A29470" t="str">
            <v>LOAN-04597</v>
          </cell>
          <cell r="I29470">
            <v>0</v>
          </cell>
        </row>
        <row r="29471">
          <cell r="A29471" t="str">
            <v>LOAN-04730</v>
          </cell>
          <cell r="I29471">
            <v>0</v>
          </cell>
        </row>
        <row r="29472">
          <cell r="A29472" t="str">
            <v>LOAN07151</v>
          </cell>
          <cell r="I29472">
            <v>290000</v>
          </cell>
        </row>
        <row r="29473">
          <cell r="A29473" t="str">
            <v>LOAN-08400</v>
          </cell>
          <cell r="I29473">
            <v>757489.95</v>
          </cell>
        </row>
        <row r="29474">
          <cell r="A29474" t="str">
            <v>LOAN-08547</v>
          </cell>
          <cell r="I29474">
            <v>535141</v>
          </cell>
        </row>
        <row r="29475">
          <cell r="A29475" t="str">
            <v>LOAN-08592</v>
          </cell>
          <cell r="I29475">
            <v>70000</v>
          </cell>
        </row>
        <row r="29476">
          <cell r="A29476" t="str">
            <v>LOAN-08645</v>
          </cell>
          <cell r="I29476">
            <v>70000</v>
          </cell>
        </row>
        <row r="29477">
          <cell r="A29477" t="str">
            <v>LOAN-08669</v>
          </cell>
          <cell r="I29477">
            <v>2420124</v>
          </cell>
        </row>
        <row r="29478">
          <cell r="A29478" t="str">
            <v>LOAN-08726</v>
          </cell>
          <cell r="I29478">
            <v>1493282</v>
          </cell>
        </row>
        <row r="29479">
          <cell r="A29479" t="str">
            <v>LOAN-08782</v>
          </cell>
          <cell r="I29479">
            <v>75276</v>
          </cell>
        </row>
        <row r="29480">
          <cell r="A29480" t="str">
            <v>LOAN-08783</v>
          </cell>
          <cell r="I29480">
            <v>836921</v>
          </cell>
        </row>
        <row r="29481">
          <cell r="A29481" t="str">
            <v>LOAN-08815</v>
          </cell>
          <cell r="I29481">
            <v>286594</v>
          </cell>
        </row>
        <row r="29482">
          <cell r="A29482" t="str">
            <v>LOAN-08843</v>
          </cell>
          <cell r="I29482">
            <v>50000</v>
          </cell>
        </row>
        <row r="29483">
          <cell r="A29483" t="str">
            <v>LOAN-08926</v>
          </cell>
          <cell r="I29483">
            <v>600000</v>
          </cell>
        </row>
        <row r="29484">
          <cell r="A29484" t="str">
            <v>LOAN-08940</v>
          </cell>
          <cell r="I29484">
            <v>116758</v>
          </cell>
        </row>
        <row r="29485">
          <cell r="A29485" t="str">
            <v>LOAN-08962</v>
          </cell>
          <cell r="I29485">
            <v>142704</v>
          </cell>
        </row>
        <row r="29486">
          <cell r="A29486" t="str">
            <v>LOAN-08963</v>
          </cell>
          <cell r="I29486">
            <v>158885</v>
          </cell>
        </row>
        <row r="29487">
          <cell r="A29487" t="str">
            <v>LOAN-08986</v>
          </cell>
          <cell r="I29487">
            <v>3000000</v>
          </cell>
        </row>
        <row r="29488">
          <cell r="A29488" t="str">
            <v>LOAN-09045</v>
          </cell>
          <cell r="I29488">
            <v>2757715.2</v>
          </cell>
        </row>
        <row r="29489">
          <cell r="A29489" t="str">
            <v>LOAN-09046</v>
          </cell>
          <cell r="I29489">
            <v>470000</v>
          </cell>
        </row>
        <row r="29490">
          <cell r="A29490" t="str">
            <v>LOAN-09047</v>
          </cell>
          <cell r="I29490">
            <v>825000</v>
          </cell>
        </row>
        <row r="29491">
          <cell r="A29491" t="str">
            <v>LOAN-09093</v>
          </cell>
          <cell r="I29491">
            <v>146100</v>
          </cell>
        </row>
        <row r="29492">
          <cell r="A29492" t="str">
            <v>LOAN-09095</v>
          </cell>
          <cell r="I29492">
            <v>721496</v>
          </cell>
        </row>
        <row r="29493">
          <cell r="A29493" t="str">
            <v>LOAN-09140</v>
          </cell>
          <cell r="I29493">
            <v>200000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97DD8B7-0E5F-41D2-9107-874395D6E81A}">
  <we:reference id="wa200004356" version="1.0.0.4" store="en-US" storeType="OMEX"/>
  <we:alternateReferences>
    <we:reference id="WA200004356" version="1.0.0.4" store="WA200004356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88"/>
  <sheetViews>
    <sheetView topLeftCell="A50" zoomScaleNormal="100" workbookViewId="0">
      <selection activeCell="F76" sqref="F76"/>
    </sheetView>
  </sheetViews>
  <sheetFormatPr defaultColWidth="8.85546875" defaultRowHeight="15" x14ac:dyDescent="0.25"/>
  <cols>
    <col min="1" max="1" width="25.140625" style="8" bestFit="1" customWidth="1"/>
    <col min="2" max="2" width="28.42578125" style="8" bestFit="1" customWidth="1"/>
    <col min="3" max="3" width="17.7109375" style="8" bestFit="1" customWidth="1"/>
    <col min="4" max="4" width="19.7109375" style="8" bestFit="1" customWidth="1"/>
    <col min="5" max="5" width="24.28515625" style="8" bestFit="1" customWidth="1"/>
    <col min="6" max="6" width="21.140625" style="8" bestFit="1" customWidth="1"/>
    <col min="7" max="7" width="20.42578125" style="8" bestFit="1" customWidth="1"/>
    <col min="8" max="8" width="22.5703125" style="8" customWidth="1"/>
    <col min="9" max="9" width="25.28515625" style="8" bestFit="1" customWidth="1"/>
    <col min="10" max="10" width="14.7109375" style="8" bestFit="1" customWidth="1"/>
    <col min="11" max="11" width="7.42578125" style="8" bestFit="1" customWidth="1"/>
    <col min="12" max="12" width="12.42578125" style="8" bestFit="1" customWidth="1"/>
    <col min="13" max="13" width="14.28515625" style="8" bestFit="1" customWidth="1"/>
    <col min="14" max="14" width="12" style="8" bestFit="1" customWidth="1"/>
    <col min="15" max="15" width="19.7109375" style="8" bestFit="1" customWidth="1"/>
    <col min="16" max="16384" width="8.85546875" style="8"/>
  </cols>
  <sheetData>
    <row r="1" spans="1:17" ht="15.75" x14ac:dyDescent="0.25">
      <c r="A1" s="67" t="s">
        <v>229</v>
      </c>
      <c r="B1" s="68">
        <v>45534</v>
      </c>
      <c r="C1" s="69">
        <f>VLOOKUP(B1,'disbursment and by product summ'!A:N,13,FALSE)</f>
        <v>3689200</v>
      </c>
      <c r="D1" s="67" t="s">
        <v>147</v>
      </c>
      <c r="E1" s="70">
        <f>VLOOKUP(B1,'disbursment and by product summ'!A:N,14,FALSE)</f>
        <v>8</v>
      </c>
      <c r="F1" s="71" t="s">
        <v>66</v>
      </c>
      <c r="G1" s="72">
        <f>D9</f>
        <v>86227.727006326997</v>
      </c>
      <c r="H1" s="746" t="s">
        <v>93</v>
      </c>
      <c r="I1" s="747"/>
      <c r="J1" s="747"/>
      <c r="K1" s="747"/>
      <c r="L1" s="747"/>
      <c r="M1" s="747"/>
      <c r="N1" s="748"/>
      <c r="O1" s="292"/>
    </row>
    <row r="2" spans="1:17" ht="15.75" x14ac:dyDescent="0.25">
      <c r="A2" s="744" t="s">
        <v>502</v>
      </c>
      <c r="B2" s="744"/>
      <c r="C2" s="744"/>
      <c r="D2" s="744"/>
      <c r="F2" s="113" t="s">
        <v>169</v>
      </c>
      <c r="G2" s="29">
        <v>16041666.666666666</v>
      </c>
      <c r="H2" s="113" t="s">
        <v>94</v>
      </c>
      <c r="I2" s="113" t="s">
        <v>94</v>
      </c>
      <c r="J2" s="113" t="s">
        <v>95</v>
      </c>
      <c r="K2" s="113" t="s">
        <v>96</v>
      </c>
      <c r="L2" s="113" t="s">
        <v>66</v>
      </c>
      <c r="M2" s="113" t="s">
        <v>169</v>
      </c>
      <c r="N2" s="113" t="s">
        <v>170</v>
      </c>
      <c r="O2" s="295" t="s">
        <v>410</v>
      </c>
    </row>
    <row r="3" spans="1:17" ht="15.75" x14ac:dyDescent="0.25">
      <c r="A3" s="67" t="s">
        <v>59</v>
      </c>
      <c r="B3" s="73" t="s">
        <v>60</v>
      </c>
      <c r="C3" s="12" t="s">
        <v>61</v>
      </c>
      <c r="D3" s="12" t="s">
        <v>17</v>
      </c>
      <c r="F3" s="113" t="s">
        <v>214</v>
      </c>
      <c r="G3" s="55">
        <f>C1/G2</f>
        <v>0.2299761038961039</v>
      </c>
      <c r="H3" s="21" t="s">
        <v>101</v>
      </c>
      <c r="I3" s="21" t="str">
        <f>H3</f>
        <v>NAIROBI REGION</v>
      </c>
      <c r="J3" s="29">
        <f>SUMIFS('Fully Booked'!Q:Q,'Fully Booked'!C:C,'DAILY SALES '!H3,'Fully Booked'!L:L,'DAILY SALES '!$B$1)</f>
        <v>0</v>
      </c>
      <c r="K3" s="21">
        <f>COUNTIFS('Fully Booked'!C:C,'DAILY SALES '!H3,'Fully Booked'!L:L,'DAILY SALES '!$B$1)</f>
        <v>0</v>
      </c>
      <c r="L3" s="29">
        <f>SUMIFS('Fully Booked'!AF:AF,'Fully Booked'!C:C,'DAILY SALES '!H3,'Fully Booked'!L:L,'DAILY SALES '!$B$1)</f>
        <v>0</v>
      </c>
      <c r="M3" s="29">
        <f>42000000/24</f>
        <v>1750000</v>
      </c>
      <c r="N3" s="293">
        <f>IFERROR(J3/M3,0)</f>
        <v>0</v>
      </c>
      <c r="O3" s="163">
        <f>M3-J3</f>
        <v>1750000</v>
      </c>
      <c r="P3" s="121"/>
    </row>
    <row r="4" spans="1:17" x14ac:dyDescent="0.25">
      <c r="A4" s="74" t="s">
        <v>62</v>
      </c>
      <c r="B4" s="75">
        <f>COUNTIFS('Fully Booked'!U:U,A4,'Fully Booked'!L:L,'DAILY SALES '!$B$1)</f>
        <v>3</v>
      </c>
      <c r="C4" s="76">
        <f>SUMIFS('Fully Booked'!Q:Q,'Fully Booked'!U:U,A4,'Fully Booked'!L:L,'DAILY SALES '!$B$1)</f>
        <v>320000</v>
      </c>
      <c r="D4" s="76">
        <f>SUMIFS('Fully Booked'!AF:AF,'Fully Booked'!U:U,A4,'Fully Booked'!L:L,'DAILY SALES '!$B$1)</f>
        <v>7765.9826839826846</v>
      </c>
      <c r="F4" s="113" t="s">
        <v>406</v>
      </c>
      <c r="G4" s="212">
        <f>G2-C1</f>
        <v>12352466.666666666</v>
      </c>
      <c r="H4" s="21" t="s">
        <v>168</v>
      </c>
      <c r="I4" s="21" t="str">
        <f t="shared" ref="I4:I10" si="0">H4</f>
        <v>WESTERN REGION</v>
      </c>
      <c r="J4" s="29">
        <f>SUMIFS('Fully Booked'!Q:Q,'Fully Booked'!C:C,'DAILY SALES '!H4,'Fully Booked'!L:L,'DAILY SALES '!$B$1)</f>
        <v>1077600</v>
      </c>
      <c r="K4" s="21">
        <f>COUNTIFS('Fully Booked'!C:C,'DAILY SALES '!H4,'Fully Booked'!L:L,'DAILY SALES '!$B$1)</f>
        <v>2</v>
      </c>
      <c r="L4" s="29">
        <f>SUMIFS('Fully Booked'!AF:AF,'Fully Booked'!C:C,'DAILY SALES '!H4,'Fully Booked'!L:L,'DAILY SALES '!$B$1)</f>
        <v>24733.485714285714</v>
      </c>
      <c r="M4" s="29">
        <f>30000000/24</f>
        <v>1250000</v>
      </c>
      <c r="N4" s="293">
        <f t="shared" ref="N4:N10" si="1">IFERROR(J4/M4,0)</f>
        <v>0.86207999999999996</v>
      </c>
      <c r="O4" s="163">
        <f t="shared" ref="O4:O10" si="2">M4-J4</f>
        <v>172400</v>
      </c>
      <c r="P4" s="121"/>
    </row>
    <row r="5" spans="1:17" x14ac:dyDescent="0.25">
      <c r="A5" s="74" t="s">
        <v>63</v>
      </c>
      <c r="B5" s="75">
        <f>COUNTIFS('Fully Booked'!U:U,A5,'Fully Booked'!L:L,'DAILY SALES '!$B$1)</f>
        <v>0</v>
      </c>
      <c r="C5" s="76">
        <f>SUMIFS('Fully Booked'!Q:Q,'Fully Booked'!U:U,A5,'Fully Booked'!L:L,'DAILY SALES '!$B$1)</f>
        <v>0</v>
      </c>
      <c r="D5" s="76">
        <f>SUMIFS('Fully Booked'!AF:AF,'Fully Booked'!U:U,A5,'Fully Booked'!L:L,'DAILY SALES '!$B$1)</f>
        <v>0</v>
      </c>
      <c r="E5" s="21"/>
      <c r="F5" s="21"/>
      <c r="G5" s="21"/>
      <c r="H5" s="21" t="s">
        <v>99</v>
      </c>
      <c r="I5" s="21" t="str">
        <f t="shared" si="0"/>
        <v>COASTAL  REGION</v>
      </c>
      <c r="J5" s="29">
        <f>SUMIFS('Fully Booked'!Q:Q,'Fully Booked'!C:C,'DAILY SALES '!H5,'Fully Booked'!L:L,'DAILY SALES '!$B$1)</f>
        <v>0</v>
      </c>
      <c r="K5" s="21">
        <f>COUNTIFS('Fully Booked'!C:C,'DAILY SALES '!H5,'Fully Booked'!L:L,'DAILY SALES '!$B$1)</f>
        <v>0</v>
      </c>
      <c r="L5" s="29">
        <f>SUMIFS('Fully Booked'!AF:AF,'Fully Booked'!C:C,'DAILY SALES '!H5,'Fully Booked'!L:L,'DAILY SALES '!$B$1)</f>
        <v>0</v>
      </c>
      <c r="M5" s="29">
        <f>45000000/24</f>
        <v>1875000</v>
      </c>
      <c r="N5" s="293">
        <f t="shared" si="1"/>
        <v>0</v>
      </c>
      <c r="O5" s="163">
        <f t="shared" si="2"/>
        <v>1875000</v>
      </c>
      <c r="P5" s="121"/>
    </row>
    <row r="6" spans="1:17" x14ac:dyDescent="0.25">
      <c r="A6" s="74" t="s">
        <v>187</v>
      </c>
      <c r="B6" s="75">
        <f>COUNTIFS('Fully Booked'!U:U,A6,'Fully Booked'!L:L,'DAILY SALES '!$B$1)</f>
        <v>0</v>
      </c>
      <c r="C6" s="76">
        <f>SUMIFS('Fully Booked'!Q:Q,'Fully Booked'!U:U,A6,'Fully Booked'!L:L,'DAILY SALES '!$B$1)</f>
        <v>0</v>
      </c>
      <c r="D6" s="76">
        <f>SUMIFS('Fully Booked'!AF:AF,'Fully Booked'!U:U,A6,'Fully Booked'!L:L,'DAILY SALES '!$B$1)</f>
        <v>0</v>
      </c>
      <c r="E6" s="21"/>
      <c r="F6" s="21"/>
      <c r="G6" s="21"/>
      <c r="H6" s="21" t="s">
        <v>133</v>
      </c>
      <c r="I6" s="21" t="str">
        <f t="shared" si="0"/>
        <v>MOUNT KENYA REGION</v>
      </c>
      <c r="J6" s="29">
        <f>SUMIFS('Fully Booked'!Q:Q,'Fully Booked'!C:C,'DAILY SALES '!H6,'Fully Booked'!L:L,'DAILY SALES '!$B$1)</f>
        <v>1072800</v>
      </c>
      <c r="K6" s="21">
        <f>COUNTIFS('Fully Booked'!C:C,'DAILY SALES '!H6,'Fully Booked'!L:L,'DAILY SALES '!$B$1)</f>
        <v>3</v>
      </c>
      <c r="L6" s="29">
        <f>SUMIFS('Fully Booked'!AF:AF,'Fully Booked'!C:C,'DAILY SALES '!H6,'Fully Booked'!L:L,'DAILY SALES '!$B$1)</f>
        <v>25990.325274725274</v>
      </c>
      <c r="M6" s="29">
        <f>45000000/24</f>
        <v>1875000</v>
      </c>
      <c r="N6" s="293">
        <f t="shared" si="1"/>
        <v>0.57216</v>
      </c>
      <c r="O6" s="163">
        <f t="shared" si="2"/>
        <v>802200</v>
      </c>
      <c r="P6" s="121"/>
    </row>
    <row r="7" spans="1:17" x14ac:dyDescent="0.25">
      <c r="A7" s="74" t="s">
        <v>188</v>
      </c>
      <c r="B7" s="75">
        <f>COUNTIFS('Fully Booked'!U:U,A7,'Fully Booked'!L:L,'DAILY SALES '!$B$1)</f>
        <v>0</v>
      </c>
      <c r="C7" s="76">
        <f>SUMIFS('Fully Booked'!Q:Q,'Fully Booked'!U:U,A7,'Fully Booked'!L:L,'DAILY SALES '!$B$1)</f>
        <v>0</v>
      </c>
      <c r="D7" s="76">
        <f>SUMIFS('Fully Booked'!AF:AF,'Fully Booked'!U:U,A7,'Fully Booked'!L:L,'DAILY SALES '!$B$1)</f>
        <v>0</v>
      </c>
      <c r="E7" s="21"/>
      <c r="F7" s="29"/>
      <c r="G7" s="21"/>
      <c r="H7" s="21" t="s">
        <v>97</v>
      </c>
      <c r="I7" s="21" t="str">
        <f t="shared" si="0"/>
        <v>RIFT VALLEY REGION</v>
      </c>
      <c r="J7" s="29">
        <f>SUMIFS('Fully Booked'!Q:Q,'Fully Booked'!C:C,'DAILY SALES '!H7,'Fully Booked'!L:L,'DAILY SALES '!$B$1)</f>
        <v>1510900</v>
      </c>
      <c r="K7" s="21">
        <f>COUNTIFS('Fully Booked'!C:C,'DAILY SALES '!H7,'Fully Booked'!L:L,'DAILY SALES '!$B$1)</f>
        <v>2</v>
      </c>
      <c r="L7" s="29">
        <f>SUMIFS('Fully Booked'!AF:AF,'Fully Booked'!C:C,'DAILY SALES '!H7,'Fully Booked'!L:L,'DAILY SALES '!$B$1)</f>
        <v>34678.752380952385</v>
      </c>
      <c r="M7" s="29">
        <f>30000000/24</f>
        <v>1250000</v>
      </c>
      <c r="N7" s="293">
        <f t="shared" si="1"/>
        <v>1.20872</v>
      </c>
      <c r="O7" s="163">
        <f t="shared" si="2"/>
        <v>-260900</v>
      </c>
      <c r="P7" s="204"/>
    </row>
    <row r="8" spans="1:17" x14ac:dyDescent="0.25">
      <c r="A8" s="74" t="s">
        <v>64</v>
      </c>
      <c r="B8" s="75">
        <f>COUNTIFS('Fully Booked'!U:U,A8,'Fully Booked'!L:L,'DAILY SALES '!$B$1)</f>
        <v>5</v>
      </c>
      <c r="C8" s="76">
        <f>SUMIFS('Fully Booked'!Q:Q,'Fully Booked'!U:U,A8,'Fully Booked'!L:L,'DAILY SALES '!$B$1)</f>
        <v>3369200</v>
      </c>
      <c r="D8" s="76">
        <f>SUMIFS('Fully Booked'!AF:AF,'Fully Booked'!U:U,A8,'Fully Booked'!L:L,'DAILY SALES '!$B$1)</f>
        <v>78461.744322344312</v>
      </c>
      <c r="E8" s="17"/>
      <c r="F8" s="21"/>
      <c r="G8" s="21"/>
      <c r="H8" s="21" t="s">
        <v>167</v>
      </c>
      <c r="I8" s="21" t="str">
        <f t="shared" si="0"/>
        <v>NYANZA REGION</v>
      </c>
      <c r="J8" s="29">
        <f>SUMIFS('Fully Booked'!Q:Q,'Fully Booked'!C:C,'DAILY SALES '!H8,'Fully Booked'!L:L,'DAILY SALES '!$B$1)</f>
        <v>0</v>
      </c>
      <c r="K8" s="21">
        <f>COUNTIFS('Fully Booked'!C:C,'DAILY SALES '!H8,'Fully Booked'!L:L,'DAILY SALES '!$B$1)</f>
        <v>0</v>
      </c>
      <c r="L8" s="29">
        <f>SUMIFS('Fully Booked'!AF:AF,'Fully Booked'!C:C,'DAILY SALES '!H8,'Fully Booked'!L:L,'DAILY SALES '!$B$1)</f>
        <v>0</v>
      </c>
      <c r="M8" s="29">
        <f>30000000/24</f>
        <v>1250000</v>
      </c>
      <c r="N8" s="293">
        <f t="shared" si="1"/>
        <v>0</v>
      </c>
      <c r="O8" s="163">
        <f t="shared" si="2"/>
        <v>1250000</v>
      </c>
      <c r="P8" s="204"/>
    </row>
    <row r="9" spans="1:17" x14ac:dyDescent="0.25">
      <c r="A9" s="77" t="s">
        <v>67</v>
      </c>
      <c r="B9" s="78">
        <f>SUM(B4:B8)</f>
        <v>8</v>
      </c>
      <c r="C9" s="79">
        <f>SUM(C4:C8)</f>
        <v>3689200</v>
      </c>
      <c r="D9" s="79">
        <f>SUM(D4:D8)</f>
        <v>86227.727006326997</v>
      </c>
      <c r="F9" s="116"/>
      <c r="H9" s="21" t="s">
        <v>420</v>
      </c>
      <c r="I9" s="21" t="str">
        <f t="shared" si="0"/>
        <v>EASTERN REGION</v>
      </c>
      <c r="J9" s="29">
        <f>SUMIFS('Fully Booked'!Q:Q,'Fully Booked'!C:C,'DAILY SALES '!H9,'Fully Booked'!L:L,'DAILY SALES '!$B$1)</f>
        <v>27900</v>
      </c>
      <c r="K9" s="21">
        <f>COUNTIFS('Fully Booked'!C:C,'DAILY SALES '!H9,'Fully Booked'!L:L,'DAILY SALES '!$B$1)</f>
        <v>1</v>
      </c>
      <c r="L9" s="29">
        <f>SUMIFS('Fully Booked'!AF:AF,'Fully Booked'!C:C,'DAILY SALES '!H9,'Fully Booked'!L:L,'DAILY SALES '!$B$1)</f>
        <v>825.16363636363633</v>
      </c>
      <c r="M9" s="29">
        <f>16000000/24</f>
        <v>666666.66666666663</v>
      </c>
      <c r="N9" s="293">
        <f t="shared" si="1"/>
        <v>4.1850000000000005E-2</v>
      </c>
      <c r="O9" s="163">
        <f>M9-J9</f>
        <v>638766.66666666663</v>
      </c>
      <c r="P9" s="204"/>
    </row>
    <row r="10" spans="1:17" s="409" customFormat="1" x14ac:dyDescent="0.25">
      <c r="H10" s="205" t="s">
        <v>98</v>
      </c>
      <c r="I10" s="205" t="str">
        <f t="shared" si="0"/>
        <v>LOWER EASTERN</v>
      </c>
      <c r="J10" s="309">
        <f>SUMIFS('Fully Booked'!Q:Q,'Fully Booked'!C:C,'DAILY SALES '!H10,'Fully Booked'!L:L,'DAILY SALES '!$B$1)</f>
        <v>0</v>
      </c>
      <c r="K10" s="205">
        <f>COUNTIFS('Fully Booked'!C:C,'DAILY SALES '!H10,'Fully Booked'!L:L,'DAILY SALES '!$B$1)</f>
        <v>0</v>
      </c>
      <c r="L10" s="309">
        <f>SUMIFS('Fully Booked'!AF:AF,'Fully Booked'!C:C,'DAILY SALES '!H10,'Fully Booked'!L:L,'DAILY SALES '!$B$1)</f>
        <v>0</v>
      </c>
      <c r="M10" s="309">
        <f>24000000/24</f>
        <v>1000000</v>
      </c>
      <c r="N10" s="436">
        <f t="shared" si="1"/>
        <v>0</v>
      </c>
      <c r="O10" s="437">
        <f t="shared" si="2"/>
        <v>1000000</v>
      </c>
      <c r="P10" s="307"/>
    </row>
    <row r="11" spans="1:17" x14ac:dyDescent="0.25">
      <c r="E11" s="684" t="s">
        <v>6541</v>
      </c>
      <c r="F11" s="409"/>
      <c r="H11" s="749" t="s">
        <v>490</v>
      </c>
      <c r="I11" s="749"/>
      <c r="J11" s="160">
        <f>SUM(J3:J10)</f>
        <v>3689200</v>
      </c>
      <c r="K11" s="443">
        <f>SUM(K3:K10)</f>
        <v>8</v>
      </c>
      <c r="L11" s="160">
        <f>SUM(L3:L10)</f>
        <v>86227.727006327012</v>
      </c>
      <c r="M11" s="160">
        <f>G2</f>
        <v>16041666.666666666</v>
      </c>
      <c r="N11" s="210">
        <f>G3</f>
        <v>0.2299761038961039</v>
      </c>
      <c r="O11" s="160">
        <f>G2-J11</f>
        <v>12352466.666666666</v>
      </c>
      <c r="P11" s="125"/>
    </row>
    <row r="12" spans="1:17" x14ac:dyDescent="0.25">
      <c r="A12" s="444" t="s">
        <v>900</v>
      </c>
      <c r="B12" s="445">
        <f>((E72)*((COUNTIF(C17:C70,"&gt;0"))/COUNTA(C17:C70)))</f>
        <v>2.5552900432900431E-2</v>
      </c>
      <c r="H12" s="585"/>
      <c r="I12" s="585"/>
      <c r="J12" s="320"/>
      <c r="K12" s="586"/>
      <c r="L12" s="320"/>
      <c r="M12" s="320"/>
      <c r="N12" s="587"/>
      <c r="O12" s="320"/>
      <c r="P12" s="125"/>
    </row>
    <row r="13" spans="1:17" x14ac:dyDescent="0.25">
      <c r="H13" s="585"/>
      <c r="I13" s="585"/>
      <c r="J13" s="320"/>
      <c r="K13" s="586"/>
      <c r="L13" s="320"/>
      <c r="M13" s="320"/>
      <c r="N13" s="587"/>
      <c r="O13" s="320"/>
      <c r="P13" s="125"/>
    </row>
    <row r="14" spans="1:17" ht="15.75" x14ac:dyDescent="0.25">
      <c r="H14" s="112"/>
      <c r="P14" s="125"/>
    </row>
    <row r="15" spans="1:17" ht="15.75" x14ac:dyDescent="0.25">
      <c r="A15" s="750" t="s">
        <v>191</v>
      </c>
      <c r="B15" s="751"/>
      <c r="C15" s="751"/>
      <c r="D15" s="751"/>
      <c r="E15" s="751"/>
      <c r="F15" s="751"/>
      <c r="G15" s="751"/>
      <c r="H15" s="752"/>
      <c r="J15" s="387"/>
      <c r="Q15" s="125"/>
    </row>
    <row r="16" spans="1:17" ht="15.75" x14ac:dyDescent="0.25">
      <c r="A16" s="80" t="s">
        <v>163</v>
      </c>
      <c r="B16" s="80" t="s">
        <v>72</v>
      </c>
      <c r="C16" s="80" t="s">
        <v>61</v>
      </c>
      <c r="D16" s="80" t="s">
        <v>215</v>
      </c>
      <c r="E16" s="80" t="s">
        <v>214</v>
      </c>
      <c r="F16" s="81" t="s">
        <v>190</v>
      </c>
      <c r="G16" s="81" t="s">
        <v>407</v>
      </c>
      <c r="H16" s="81" t="s">
        <v>2503</v>
      </c>
      <c r="I16" s="81" t="s">
        <v>68</v>
      </c>
      <c r="Q16" s="125"/>
    </row>
    <row r="17" spans="1:17" x14ac:dyDescent="0.25">
      <c r="A17" s="74" t="s">
        <v>32</v>
      </c>
      <c r="B17" s="74" t="s">
        <v>31</v>
      </c>
      <c r="C17" s="72">
        <f>SUMIFS('Fully Booked'!Q:Q,'Fully Booked'!D:D,'DAILY SALES '!A17,'Fully Booked'!L:L,'DAILY SALES '!$B$1)</f>
        <v>0</v>
      </c>
      <c r="D17" s="72">
        <v>312500</v>
      </c>
      <c r="E17" s="95">
        <f>IFERROR(C17/D17,0)</f>
        <v>0</v>
      </c>
      <c r="F17" s="74" t="str">
        <f>IF(C17&gt;0,"DISBURSED","NOT DIRSBURSED")</f>
        <v>NOT DIRSBURSED</v>
      </c>
      <c r="G17" s="290">
        <f t="shared" ref="G17:G70" si="3">D17-C17</f>
        <v>312500</v>
      </c>
      <c r="H17" s="84">
        <f>COUNTIFS('Fully Booked'!L:L,'DAILY SALES '!$B$1,'Fully Booked'!D:D,'DAILY SALES '!A17)</f>
        <v>0</v>
      </c>
      <c r="I17" s="387">
        <f>SUMIFS('PENDING FULL BOOKING'!H:H,'PENDING FULL BOOKING'!D:D,'DAILY SALES '!A17,'PENDING FULL BOOKING'!O:O,'DAILY SALES '!$B$1)</f>
        <v>0</v>
      </c>
      <c r="J17" s="387"/>
      <c r="K17" s="387"/>
      <c r="L17" s="387"/>
      <c r="Q17" s="125"/>
    </row>
    <row r="18" spans="1:17" s="441" customFormat="1" x14ac:dyDescent="0.25">
      <c r="A18" s="438" t="s">
        <v>4893</v>
      </c>
      <c r="B18" s="438" t="s">
        <v>31</v>
      </c>
      <c r="C18" s="72">
        <f>SUMIFS('Fully Booked'!Q:Q,'Fully Booked'!D:D,'DAILY SALES '!A18,'Fully Booked'!L:L,'DAILY SALES '!$B$1)</f>
        <v>0</v>
      </c>
      <c r="D18" s="72">
        <v>62500</v>
      </c>
      <c r="E18" s="95">
        <f t="shared" ref="E18:E70" si="4">IFERROR(C18/D18,0)</f>
        <v>0</v>
      </c>
      <c r="F18" s="439" t="str">
        <f t="shared" ref="F18:F70" si="5">IF(C18&gt;0,"DISBURSED","NOT DIRSBURSED")</f>
        <v>NOT DIRSBURSED</v>
      </c>
      <c r="G18" s="440">
        <f t="shared" si="3"/>
        <v>62500</v>
      </c>
      <c r="H18" s="84">
        <f>COUNTIFS('Fully Booked'!L:L,'DAILY SALES '!$B$1,'Fully Booked'!D:D,'DAILY SALES '!A18)</f>
        <v>0</v>
      </c>
      <c r="I18" s="387">
        <f>SUMIFS('PENDING FULL BOOKING'!H:H,'PENDING FULL BOOKING'!D:D,'DAILY SALES '!A18,'PENDING FULL BOOKING'!O:O,'DAILY SALES '!$B$1)</f>
        <v>0</v>
      </c>
      <c r="J18" s="387"/>
      <c r="Q18" s="442"/>
    </row>
    <row r="19" spans="1:17" s="441" customFormat="1" x14ac:dyDescent="0.25">
      <c r="A19" s="438" t="s">
        <v>6159</v>
      </c>
      <c r="B19" s="438" t="s">
        <v>31</v>
      </c>
      <c r="C19" s="72">
        <f>SUMIFS('Fully Booked'!Q:Q,'Fully Booked'!D:D,'DAILY SALES '!A19,'Fully Booked'!L:L,'DAILY SALES '!$B$1)</f>
        <v>0</v>
      </c>
      <c r="D19" s="72">
        <v>145833.33333333334</v>
      </c>
      <c r="E19" s="95">
        <f t="shared" ref="E19:E21" si="6">IFERROR(C19/D19,0)</f>
        <v>0</v>
      </c>
      <c r="F19" s="439" t="str">
        <f t="shared" ref="F19:F21" si="7">IF(C19&gt;0,"DISBURSED","NOT DIRSBURSED")</f>
        <v>NOT DIRSBURSED</v>
      </c>
      <c r="G19" s="440">
        <f t="shared" ref="G19:G21" si="8">D19-C19</f>
        <v>145833.33333333334</v>
      </c>
      <c r="H19" s="84">
        <f>COUNTIFS('Fully Booked'!L:L,'DAILY SALES '!$B$1,'Fully Booked'!D:D,'DAILY SALES '!A19)</f>
        <v>0</v>
      </c>
      <c r="I19" s="387">
        <f>SUMIFS('PENDING FULL BOOKING'!H:H,'PENDING FULL BOOKING'!D:D,'DAILY SALES '!A19,'PENDING FULL BOOKING'!O:O,'DAILY SALES '!$B$1)</f>
        <v>0</v>
      </c>
      <c r="J19" s="387"/>
      <c r="Q19" s="529"/>
    </row>
    <row r="20" spans="1:17" x14ac:dyDescent="0.25">
      <c r="A20" s="19" t="s">
        <v>211</v>
      </c>
      <c r="B20" s="19" t="s">
        <v>23</v>
      </c>
      <c r="C20" s="72">
        <f>SUMIFS('Fully Booked'!Q:Q,'Fully Booked'!D:D,'DAILY SALES '!A20,'Fully Booked'!L:L,'DAILY SALES '!$B$1)</f>
        <v>0</v>
      </c>
      <c r="D20" s="72">
        <v>166666.66666666666</v>
      </c>
      <c r="E20" s="95">
        <f t="shared" si="6"/>
        <v>0</v>
      </c>
      <c r="F20" s="439" t="str">
        <f t="shared" si="7"/>
        <v>NOT DIRSBURSED</v>
      </c>
      <c r="G20" s="440">
        <f t="shared" si="8"/>
        <v>166666.66666666666</v>
      </c>
      <c r="H20" s="84">
        <f>COUNTIFS('Fully Booked'!L:L,'DAILY SALES '!$B$1,'Fully Booked'!D:D,'DAILY SALES '!A20)</f>
        <v>0</v>
      </c>
      <c r="I20" s="387">
        <f>SUMIFS('PENDING FULL BOOKING'!H:H,'PENDING FULL BOOKING'!D:D,'DAILY SALES '!A20,'PENDING FULL BOOKING'!O:O,'DAILY SALES '!$B$1)</f>
        <v>0</v>
      </c>
      <c r="J20" s="387"/>
    </row>
    <row r="21" spans="1:17" x14ac:dyDescent="0.25">
      <c r="A21" s="19" t="s">
        <v>447</v>
      </c>
      <c r="B21" s="19" t="s">
        <v>23</v>
      </c>
      <c r="C21" s="72">
        <f>SUMIFS('Fully Booked'!Q:Q,'Fully Booked'!D:D,'DAILY SALES '!A21,'Fully Booked'!L:L,'DAILY SALES '!$B$1)</f>
        <v>0</v>
      </c>
      <c r="D21" s="72">
        <v>166666.66666666666</v>
      </c>
      <c r="E21" s="95">
        <f t="shared" si="6"/>
        <v>0</v>
      </c>
      <c r="F21" s="439" t="str">
        <f t="shared" si="7"/>
        <v>NOT DIRSBURSED</v>
      </c>
      <c r="G21" s="440">
        <f t="shared" si="8"/>
        <v>166666.66666666666</v>
      </c>
      <c r="H21" s="84">
        <f>COUNTIFS('Fully Booked'!L:L,'DAILY SALES '!$B$1,'Fully Booked'!D:D,'DAILY SALES '!A21)</f>
        <v>0</v>
      </c>
      <c r="I21" s="387">
        <f>SUMIFS('PENDING FULL BOOKING'!H:H,'PENDING FULL BOOKING'!D:D,'DAILY SALES '!A21,'PENDING FULL BOOKING'!O:O,'DAILY SALES '!$B$1)</f>
        <v>0</v>
      </c>
      <c r="J21" s="387"/>
    </row>
    <row r="22" spans="1:17" x14ac:dyDescent="0.25">
      <c r="A22" s="19" t="s">
        <v>48</v>
      </c>
      <c r="B22" s="19" t="s">
        <v>23</v>
      </c>
      <c r="C22" s="72">
        <f>SUMIFS('Fully Booked'!Q:Q,'Fully Booked'!D:D,'DAILY SALES '!A22,'Fully Booked'!L:L,'DAILY SALES '!$B$1)</f>
        <v>262100</v>
      </c>
      <c r="D22" s="72">
        <v>208333.33333333334</v>
      </c>
      <c r="E22" s="95">
        <f t="shared" si="4"/>
        <v>1.2580799999999999</v>
      </c>
      <c r="F22" s="74" t="str">
        <f t="shared" si="5"/>
        <v>DISBURSED</v>
      </c>
      <c r="G22" s="290">
        <f t="shared" si="3"/>
        <v>-53766.666666666657</v>
      </c>
      <c r="H22" s="84">
        <f>COUNTIFS('Fully Booked'!L:L,'DAILY SALES '!$B$1,'Fully Booked'!D:D,'DAILY SALES '!A22)</f>
        <v>1</v>
      </c>
      <c r="I22" s="387">
        <f>SUMIFS('PENDING FULL BOOKING'!H:H,'PENDING FULL BOOKING'!D:D,'DAILY SALES '!A22,'PENDING FULL BOOKING'!O:O,'DAILY SALES '!$B$1)</f>
        <v>0</v>
      </c>
      <c r="J22" s="387"/>
    </row>
    <row r="23" spans="1:17" s="380" customFormat="1" x14ac:dyDescent="0.25">
      <c r="A23" s="19" t="s">
        <v>970</v>
      </c>
      <c r="B23" s="19" t="s">
        <v>23</v>
      </c>
      <c r="C23" s="72">
        <f>SUMIFS('Fully Booked'!Q:Q,'Fully Booked'!D:D,'DAILY SALES '!A23,'Fully Booked'!L:L,'DAILY SALES '!$B$1)</f>
        <v>0</v>
      </c>
      <c r="D23" s="72">
        <v>166666.66666666666</v>
      </c>
      <c r="E23" s="95">
        <f t="shared" si="4"/>
        <v>0</v>
      </c>
      <c r="F23" s="74" t="str">
        <f t="shared" si="5"/>
        <v>NOT DIRSBURSED</v>
      </c>
      <c r="G23" s="290">
        <f t="shared" si="3"/>
        <v>166666.66666666666</v>
      </c>
      <c r="H23" s="84">
        <f>COUNTIFS('Fully Booked'!L:L,'DAILY SALES '!$B$1,'Fully Booked'!D:D,'DAILY SALES '!A23)</f>
        <v>0</v>
      </c>
      <c r="I23" s="387">
        <f>SUMIFS('PENDING FULL BOOKING'!H:H,'PENDING FULL BOOKING'!D:D,'DAILY SALES '!A23,'PENDING FULL BOOKING'!O:O,'DAILY SALES '!$B$1)</f>
        <v>0</v>
      </c>
      <c r="J23" s="387"/>
    </row>
    <row r="24" spans="1:17" s="380" customFormat="1" x14ac:dyDescent="0.25">
      <c r="A24" s="180" t="s">
        <v>451</v>
      </c>
      <c r="B24" s="371" t="s">
        <v>39</v>
      </c>
      <c r="C24" s="72">
        <f>SUMIFS('Fully Booked'!Q:Q,'Fully Booked'!D:D,'DAILY SALES '!A24,'Fully Booked'!L:L,'DAILY SALES '!$B$1)</f>
        <v>0</v>
      </c>
      <c r="D24" s="72">
        <v>166666.66666666666</v>
      </c>
      <c r="E24" s="95">
        <f t="shared" ref="E24:E25" si="9">IFERROR(C24/D24,0)</f>
        <v>0</v>
      </c>
      <c r="F24" s="74" t="str">
        <f t="shared" ref="F24:F25" si="10">IF(C24&gt;0,"DISBURSED","NOT DIRSBURSED")</f>
        <v>NOT DIRSBURSED</v>
      </c>
      <c r="G24" s="290">
        <f t="shared" ref="G24:G25" si="11">D24-C24</f>
        <v>166666.66666666666</v>
      </c>
      <c r="H24" s="84">
        <f>COUNTIFS('Fully Booked'!L:L,'DAILY SALES '!$B$1,'Fully Booked'!D:D,'DAILY SALES '!A24)</f>
        <v>0</v>
      </c>
      <c r="I24" s="387">
        <f>SUMIFS('PENDING FULL BOOKING'!H:H,'PENDING FULL BOOKING'!D:D,'DAILY SALES '!A24,'PENDING FULL BOOKING'!O:O,'DAILY SALES '!$B$1)</f>
        <v>0</v>
      </c>
      <c r="J24" s="387"/>
    </row>
    <row r="25" spans="1:17" s="380" customFormat="1" x14ac:dyDescent="0.25">
      <c r="A25" s="435" t="s">
        <v>4894</v>
      </c>
      <c r="B25" s="371" t="s">
        <v>39</v>
      </c>
      <c r="C25" s="72">
        <f>SUMIFS('Fully Booked'!Q:Q,'Fully Booked'!D:D,'DAILY SALES '!A25,'Fully Booked'!L:L,'DAILY SALES '!$B$1)</f>
        <v>0</v>
      </c>
      <c r="D25" s="72">
        <v>145833.33333333334</v>
      </c>
      <c r="E25" s="95">
        <f t="shared" si="9"/>
        <v>0</v>
      </c>
      <c r="F25" s="74" t="str">
        <f t="shared" si="10"/>
        <v>NOT DIRSBURSED</v>
      </c>
      <c r="G25" s="290">
        <f t="shared" si="11"/>
        <v>145833.33333333334</v>
      </c>
      <c r="H25" s="84">
        <f>COUNTIFS('Fully Booked'!L:L,'DAILY SALES '!$B$1,'Fully Booked'!D:D,'DAILY SALES '!A25)</f>
        <v>0</v>
      </c>
      <c r="I25" s="387">
        <f>SUMIFS('PENDING FULL BOOKING'!H:H,'PENDING FULL BOOKING'!D:D,'DAILY SALES '!A25,'PENDING FULL BOOKING'!O:O,'DAILY SALES '!$B$1)</f>
        <v>0</v>
      </c>
      <c r="J25" s="387"/>
    </row>
    <row r="26" spans="1:17" s="380" customFormat="1" x14ac:dyDescent="0.25">
      <c r="A26" s="180" t="s">
        <v>4896</v>
      </c>
      <c r="B26" s="371" t="s">
        <v>39</v>
      </c>
      <c r="C26" s="72">
        <f>SUMIFS('Fully Booked'!Q:Q,'Fully Booked'!D:D,'DAILY SALES '!A26,'Fully Booked'!L:L,'DAILY SALES '!$B$1)</f>
        <v>0</v>
      </c>
      <c r="D26" s="72">
        <v>145833.33333333334</v>
      </c>
      <c r="E26" s="95">
        <f t="shared" ref="E26:E27" si="12">IFERROR(C26/D26,0)</f>
        <v>0</v>
      </c>
      <c r="F26" s="74" t="str">
        <f t="shared" ref="F26:F27" si="13">IF(C26&gt;0,"DISBURSED","NOT DIRSBURSED")</f>
        <v>NOT DIRSBURSED</v>
      </c>
      <c r="G26" s="290">
        <f t="shared" ref="G26:G27" si="14">D26-C26</f>
        <v>145833.33333333334</v>
      </c>
      <c r="H26" s="84">
        <f>COUNTIFS('Fully Booked'!L:L,'DAILY SALES '!$B$1,'Fully Booked'!D:D,'DAILY SALES '!A26)</f>
        <v>0</v>
      </c>
      <c r="I26" s="387">
        <f>SUMIFS('PENDING FULL BOOKING'!H:H,'PENDING FULL BOOKING'!D:D,'DAILY SALES '!A26,'PENDING FULL BOOKING'!O:O,'DAILY SALES '!$B$1)</f>
        <v>0</v>
      </c>
      <c r="J26" s="387"/>
    </row>
    <row r="27" spans="1:17" x14ac:dyDescent="0.25">
      <c r="A27" s="371" t="s">
        <v>4895</v>
      </c>
      <c r="B27" s="371" t="s">
        <v>39</v>
      </c>
      <c r="C27" s="72">
        <f>SUMIFS('Fully Booked'!Q:Q,'Fully Booked'!D:D,'DAILY SALES '!A27,'Fully Booked'!L:L,'DAILY SALES '!$B$1)</f>
        <v>0</v>
      </c>
      <c r="D27" s="72">
        <v>145833.33333333334</v>
      </c>
      <c r="E27" s="95">
        <f t="shared" si="12"/>
        <v>0</v>
      </c>
      <c r="F27" s="74" t="str">
        <f t="shared" si="13"/>
        <v>NOT DIRSBURSED</v>
      </c>
      <c r="G27" s="290">
        <f t="shared" si="14"/>
        <v>145833.33333333334</v>
      </c>
      <c r="H27" s="84">
        <f>COUNTIFS('Fully Booked'!L:L,'DAILY SALES '!$B$1,'Fully Booked'!D:D,'DAILY SALES '!A27)</f>
        <v>0</v>
      </c>
      <c r="I27" s="387">
        <f>SUMIFS('PENDING FULL BOOKING'!H:H,'PENDING FULL BOOKING'!D:D,'DAILY SALES '!A27,'PENDING FULL BOOKING'!O:O,'DAILY SALES '!$B$1)</f>
        <v>0</v>
      </c>
      <c r="J27" s="387"/>
    </row>
    <row r="28" spans="1:17" x14ac:dyDescent="0.25">
      <c r="A28" s="371" t="s">
        <v>4113</v>
      </c>
      <c r="B28" s="371" t="s">
        <v>39</v>
      </c>
      <c r="C28" s="72">
        <f>SUMIFS('Fully Booked'!Q:Q,'Fully Booked'!D:D,'DAILY SALES '!A28,'Fully Booked'!L:L,'DAILY SALES '!$B$1)</f>
        <v>0</v>
      </c>
      <c r="D28" s="72">
        <v>145833.33333333334</v>
      </c>
      <c r="E28" s="95">
        <f t="shared" ref="E28:E29" si="15">IFERROR(C28/D28,0)</f>
        <v>0</v>
      </c>
      <c r="F28" s="74" t="str">
        <f t="shared" ref="F28:F29" si="16">IF(C28&gt;0,"DISBURSED","NOT DIRSBURSED")</f>
        <v>NOT DIRSBURSED</v>
      </c>
      <c r="G28" s="290">
        <f t="shared" ref="G28:G29" si="17">D28-C28</f>
        <v>145833.33333333334</v>
      </c>
      <c r="H28" s="84">
        <f>COUNTIFS('Fully Booked'!L:L,'DAILY SALES '!$B$1,'Fully Booked'!D:D,'DAILY SALES '!A28)</f>
        <v>0</v>
      </c>
      <c r="I28" s="387">
        <f>SUMIFS('PENDING FULL BOOKING'!H:H,'PENDING FULL BOOKING'!D:D,'DAILY SALES '!A28,'PENDING FULL BOOKING'!O:O,'DAILY SALES '!$B$1)</f>
        <v>0</v>
      </c>
      <c r="J28" s="387"/>
    </row>
    <row r="29" spans="1:17" x14ac:dyDescent="0.25">
      <c r="A29" s="371" t="s">
        <v>921</v>
      </c>
      <c r="B29" s="371" t="s">
        <v>39</v>
      </c>
      <c r="C29" s="72">
        <f>SUMIFS('Fully Booked'!Q:Q,'Fully Booked'!D:D,'DAILY SALES '!A29,'Fully Booked'!L:L,'DAILY SALES '!$B$1)</f>
        <v>0</v>
      </c>
      <c r="D29" s="72">
        <v>145833.33333333334</v>
      </c>
      <c r="E29" s="95">
        <f t="shared" si="15"/>
        <v>0</v>
      </c>
      <c r="F29" s="74" t="str">
        <f t="shared" si="16"/>
        <v>NOT DIRSBURSED</v>
      </c>
      <c r="G29" s="290">
        <f t="shared" si="17"/>
        <v>145833.33333333334</v>
      </c>
      <c r="H29" s="84">
        <f>COUNTIFS('Fully Booked'!L:L,'DAILY SALES '!$B$1,'Fully Booked'!D:D,'DAILY SALES '!A29)</f>
        <v>0</v>
      </c>
      <c r="I29" s="387">
        <f>SUMIFS('PENDING FULL BOOKING'!H:H,'PENDING FULL BOOKING'!D:D,'DAILY SALES '!A29,'PENDING FULL BOOKING'!O:O,'DAILY SALES '!$B$1)</f>
        <v>0</v>
      </c>
      <c r="J29" s="387"/>
    </row>
    <row r="30" spans="1:17" x14ac:dyDescent="0.25">
      <c r="A30" s="371" t="s">
        <v>454</v>
      </c>
      <c r="B30" s="371" t="s">
        <v>29</v>
      </c>
      <c r="C30" s="72">
        <f>SUMIFS('Fully Booked'!Q:Q,'Fully Booked'!D:D,'DAILY SALES '!A30,'Fully Booked'!L:L,'DAILY SALES '!$B$1)</f>
        <v>525100</v>
      </c>
      <c r="D30" s="72">
        <v>208333.33333333334</v>
      </c>
      <c r="E30" s="95">
        <f t="shared" si="4"/>
        <v>2.5204800000000001</v>
      </c>
      <c r="F30" s="355" t="str">
        <f t="shared" ref="F30:F59" si="18">IF(C30&gt;0,"DISBURSED","NOT DIRSBURSED")</f>
        <v>DISBURSED</v>
      </c>
      <c r="G30" s="403">
        <f t="shared" ref="G30:G57" si="19">D30-C30</f>
        <v>-316766.66666666663</v>
      </c>
      <c r="H30" s="84">
        <f>COUNTIFS('Fully Booked'!L:L,'DAILY SALES '!$B$1,'Fully Booked'!D:D,'DAILY SALES '!A30)</f>
        <v>1</v>
      </c>
      <c r="I30" s="387">
        <f>SUMIFS('PENDING FULL BOOKING'!H:H,'PENDING FULL BOOKING'!D:D,'DAILY SALES '!A30,'PENDING FULL BOOKING'!O:O,'DAILY SALES '!$B$1)</f>
        <v>0</v>
      </c>
      <c r="J30" s="387"/>
    </row>
    <row r="31" spans="1:17" x14ac:dyDescent="0.25">
      <c r="A31" s="371" t="s">
        <v>455</v>
      </c>
      <c r="B31" s="371" t="s">
        <v>29</v>
      </c>
      <c r="C31" s="72">
        <f>SUMIFS('Fully Booked'!Q:Q,'Fully Booked'!D:D,'DAILY SALES '!A31,'Fully Booked'!L:L,'DAILY SALES '!$B$1)</f>
        <v>0</v>
      </c>
      <c r="D31" s="72">
        <v>166666.66666666666</v>
      </c>
      <c r="E31" s="95">
        <f t="shared" ref="E31" si="20">IFERROR(C31/D31,0)</f>
        <v>0</v>
      </c>
      <c r="F31" s="355" t="str">
        <f t="shared" ref="F31" si="21">IF(C31&gt;0,"DISBURSED","NOT DIRSBURSED")</f>
        <v>NOT DIRSBURSED</v>
      </c>
      <c r="G31" s="403">
        <f t="shared" ref="G31" si="22">D31-C31</f>
        <v>166666.66666666666</v>
      </c>
      <c r="H31" s="84">
        <f>COUNTIFS('Fully Booked'!L:L,'DAILY SALES '!$B$1,'Fully Booked'!D:D,'DAILY SALES '!A31)</f>
        <v>0</v>
      </c>
      <c r="I31" s="387">
        <f>SUMIFS('PENDING FULL BOOKING'!H:H,'PENDING FULL BOOKING'!D:D,'DAILY SALES '!A31,'PENDING FULL BOOKING'!O:O,'DAILY SALES '!$B$1)</f>
        <v>0</v>
      </c>
      <c r="J31" s="387"/>
    </row>
    <row r="32" spans="1:17" x14ac:dyDescent="0.25">
      <c r="A32" s="180" t="s">
        <v>922</v>
      </c>
      <c r="B32" s="371" t="s">
        <v>29</v>
      </c>
      <c r="C32" s="72">
        <f>SUMIFS('Fully Booked'!Q:Q,'Fully Booked'!D:D,'DAILY SALES '!A32,'Fully Booked'!L:L,'DAILY SALES '!$B$1)</f>
        <v>0</v>
      </c>
      <c r="D32" s="72">
        <v>166666.66666666666</v>
      </c>
      <c r="E32" s="95">
        <f t="shared" si="4"/>
        <v>0</v>
      </c>
      <c r="F32" s="74" t="str">
        <f t="shared" si="18"/>
        <v>NOT DIRSBURSED</v>
      </c>
      <c r="G32" s="290">
        <f t="shared" si="19"/>
        <v>166666.66666666666</v>
      </c>
      <c r="H32" s="84">
        <f>COUNTIFS('Fully Booked'!L:L,'DAILY SALES '!$B$1,'Fully Booked'!D:D,'DAILY SALES '!A32)</f>
        <v>0</v>
      </c>
      <c r="I32" s="387">
        <f>SUMIFS('PENDING FULL BOOKING'!H:H,'PENDING FULL BOOKING'!D:D,'DAILY SALES '!A32,'PENDING FULL BOOKING'!O:O,'DAILY SALES '!$B$1)</f>
        <v>0</v>
      </c>
      <c r="J32" s="387"/>
    </row>
    <row r="33" spans="1:10" x14ac:dyDescent="0.25">
      <c r="A33" s="371" t="s">
        <v>844</v>
      </c>
      <c r="B33" s="371" t="s">
        <v>29</v>
      </c>
      <c r="C33" s="72">
        <f>SUMIFS('Fully Booked'!Q:Q,'Fully Booked'!D:D,'DAILY SALES '!A33,'Fully Booked'!L:L,'DAILY SALES '!$B$1)</f>
        <v>0</v>
      </c>
      <c r="D33" s="72">
        <v>125000</v>
      </c>
      <c r="E33" s="95">
        <f t="shared" ref="E33:E35" si="23">IFERROR(C33/D33,0)</f>
        <v>0</v>
      </c>
      <c r="F33" s="355" t="str">
        <f t="shared" ref="F33:F35" si="24">IF(C33&gt;0,"DISBURSED","NOT DIRSBURSED")</f>
        <v>NOT DIRSBURSED</v>
      </c>
      <c r="G33" s="403">
        <f t="shared" ref="G33:G35" si="25">D33-C33</f>
        <v>125000</v>
      </c>
      <c r="H33" s="84">
        <f>COUNTIFS('Fully Booked'!L:L,'DAILY SALES '!$B$1,'Fully Booked'!D:D,'DAILY SALES '!A33)</f>
        <v>0</v>
      </c>
      <c r="I33" s="387">
        <f>SUMIFS('PENDING FULL BOOKING'!H:H,'PENDING FULL BOOKING'!D:D,'DAILY SALES '!A33,'PENDING FULL BOOKING'!O:O,'DAILY SALES '!$B$1)</f>
        <v>0</v>
      </c>
      <c r="J33" s="387"/>
    </row>
    <row r="34" spans="1:10" x14ac:dyDescent="0.25">
      <c r="A34" s="371" t="s">
        <v>2081</v>
      </c>
      <c r="B34" s="371" t="s">
        <v>29</v>
      </c>
      <c r="C34" s="72">
        <f>SUMIFS('Fully Booked'!Q:Q,'Fully Booked'!D:D,'DAILY SALES '!A34,'Fully Booked'!L:L,'DAILY SALES '!$B$1)</f>
        <v>0</v>
      </c>
      <c r="D34" s="72">
        <v>145833.33333333334</v>
      </c>
      <c r="E34" s="95">
        <f t="shared" si="23"/>
        <v>0</v>
      </c>
      <c r="F34" s="74" t="str">
        <f t="shared" si="24"/>
        <v>NOT DIRSBURSED</v>
      </c>
      <c r="G34" s="290">
        <f t="shared" si="25"/>
        <v>145833.33333333334</v>
      </c>
      <c r="H34" s="84">
        <f>COUNTIFS('Fully Booked'!L:L,'DAILY SALES '!$B$1,'Fully Booked'!D:D,'DAILY SALES '!A34)</f>
        <v>0</v>
      </c>
      <c r="I34" s="387">
        <f>SUMIFS('PENDING FULL BOOKING'!H:H,'PENDING FULL BOOKING'!D:D,'DAILY SALES '!A34,'PENDING FULL BOOKING'!O:O,'DAILY SALES '!$B$1)</f>
        <v>0</v>
      </c>
      <c r="J34" s="387"/>
    </row>
    <row r="35" spans="1:10" x14ac:dyDescent="0.25">
      <c r="A35" s="371" t="s">
        <v>906</v>
      </c>
      <c r="B35" s="371" t="s">
        <v>29</v>
      </c>
      <c r="C35" s="72">
        <f>SUMIFS('Fully Booked'!Q:Q,'Fully Booked'!D:D,'DAILY SALES '!A35,'Fully Booked'!L:L,'DAILY SALES '!$B$1)</f>
        <v>0</v>
      </c>
      <c r="D35" s="72">
        <v>145833.33333333334</v>
      </c>
      <c r="E35" s="95">
        <f t="shared" si="23"/>
        <v>0</v>
      </c>
      <c r="F35" s="355" t="str">
        <f t="shared" si="24"/>
        <v>NOT DIRSBURSED</v>
      </c>
      <c r="G35" s="403">
        <f t="shared" si="25"/>
        <v>145833.33333333334</v>
      </c>
      <c r="H35" s="84">
        <f>COUNTIFS('Fully Booked'!L:L,'DAILY SALES '!$B$1,'Fully Booked'!D:D,'DAILY SALES '!A35)</f>
        <v>0</v>
      </c>
      <c r="I35" s="387">
        <f>SUMIFS('PENDING FULL BOOKING'!H:H,'PENDING FULL BOOKING'!D:D,'DAILY SALES '!A35,'PENDING FULL BOOKING'!O:O,'DAILY SALES '!$B$1)</f>
        <v>0</v>
      </c>
      <c r="J35" s="387"/>
    </row>
    <row r="36" spans="1:10" x14ac:dyDescent="0.25">
      <c r="A36" s="371" t="s">
        <v>4897</v>
      </c>
      <c r="B36" s="371" t="s">
        <v>29</v>
      </c>
      <c r="C36" s="72">
        <f>SUMIFS('Fully Booked'!Q:Q,'Fully Booked'!D:D,'DAILY SALES '!A36,'Fully Booked'!L:L,'DAILY SALES '!$B$1)</f>
        <v>0</v>
      </c>
      <c r="D36" s="72">
        <v>145833.33333333334</v>
      </c>
      <c r="E36" s="95">
        <f t="shared" si="4"/>
        <v>0</v>
      </c>
      <c r="F36" s="355" t="str">
        <f t="shared" si="18"/>
        <v>NOT DIRSBURSED</v>
      </c>
      <c r="G36" s="403">
        <f t="shared" si="19"/>
        <v>145833.33333333334</v>
      </c>
      <c r="H36" s="84">
        <f>COUNTIFS('Fully Booked'!L:L,'DAILY SALES '!$B$1,'Fully Booked'!D:D,'DAILY SALES '!A36)</f>
        <v>0</v>
      </c>
      <c r="I36" s="387">
        <f>SUMIFS('PENDING FULL BOOKING'!H:H,'PENDING FULL BOOKING'!D:D,'DAILY SALES '!A36,'PENDING FULL BOOKING'!O:O,'DAILY SALES '!$B$1)</f>
        <v>0</v>
      </c>
      <c r="J36" s="387"/>
    </row>
    <row r="37" spans="1:10" x14ac:dyDescent="0.25">
      <c r="A37" s="371" t="s">
        <v>4898</v>
      </c>
      <c r="B37" s="371" t="s">
        <v>29</v>
      </c>
      <c r="C37" s="72">
        <f>SUMIFS('Fully Booked'!Q:Q,'Fully Booked'!D:D,'DAILY SALES '!A37,'Fully Booked'!L:L,'DAILY SALES '!$B$1)</f>
        <v>0</v>
      </c>
      <c r="D37" s="72">
        <v>145833.45833333334</v>
      </c>
      <c r="E37" s="95">
        <f t="shared" si="4"/>
        <v>0</v>
      </c>
      <c r="F37" s="355" t="str">
        <f t="shared" si="18"/>
        <v>NOT DIRSBURSED</v>
      </c>
      <c r="G37" s="403">
        <f t="shared" si="19"/>
        <v>145833.45833333334</v>
      </c>
      <c r="H37" s="84">
        <f>COUNTIFS('Fully Booked'!L:L,'DAILY SALES '!$B$1,'Fully Booked'!D:D,'DAILY SALES '!A37)</f>
        <v>0</v>
      </c>
      <c r="I37" s="387">
        <f>SUMIFS('PENDING FULL BOOKING'!H:H,'PENDING FULL BOOKING'!D:D,'DAILY SALES '!A37,'PENDING FULL BOOKING'!O:O,'DAILY SALES '!$B$1)</f>
        <v>0</v>
      </c>
      <c r="J37" s="387"/>
    </row>
    <row r="38" spans="1:10" x14ac:dyDescent="0.25">
      <c r="A38" s="180" t="s">
        <v>4620</v>
      </c>
      <c r="B38" s="371" t="s">
        <v>29</v>
      </c>
      <c r="C38" s="72">
        <f>SUMIFS('Fully Booked'!Q:Q,'Fully Booked'!D:D,'DAILY SALES '!A38,'Fully Booked'!L:L,'DAILY SALES '!$B$1)</f>
        <v>0</v>
      </c>
      <c r="D38" s="72">
        <v>208333.33333333334</v>
      </c>
      <c r="E38" s="95">
        <f t="shared" ref="E38:E40" si="26">IFERROR(C38/D38,0)</f>
        <v>0</v>
      </c>
      <c r="F38" s="355" t="str">
        <f t="shared" ref="F38:F40" si="27">IF(C38&gt;0,"DISBURSED","NOT DIRSBURSED")</f>
        <v>NOT DIRSBURSED</v>
      </c>
      <c r="G38" s="403">
        <f t="shared" ref="G38:G40" si="28">D38-C38</f>
        <v>208333.33333333334</v>
      </c>
      <c r="H38" s="84">
        <f>COUNTIFS('Fully Booked'!L:L,'DAILY SALES '!$B$1,'Fully Booked'!D:D,'DAILY SALES '!A38)</f>
        <v>0</v>
      </c>
      <c r="I38" s="387">
        <f>SUMIFS('PENDING FULL BOOKING'!H:H,'PENDING FULL BOOKING'!D:D,'DAILY SALES '!A38,'PENDING FULL BOOKING'!O:O,'DAILY SALES '!$B$1)</f>
        <v>0</v>
      </c>
      <c r="J38" s="387"/>
    </row>
    <row r="39" spans="1:10" x14ac:dyDescent="0.25">
      <c r="A39" s="371" t="s">
        <v>422</v>
      </c>
      <c r="B39" s="371" t="s">
        <v>29</v>
      </c>
      <c r="C39" s="72">
        <f>SUMIFS('Fully Booked'!Q:Q,'Fully Booked'!D:D,'DAILY SALES '!A39,'Fully Booked'!L:L,'DAILY SALES '!$B$1)</f>
        <v>552500</v>
      </c>
      <c r="D39" s="72">
        <v>145833.33333333334</v>
      </c>
      <c r="E39" s="95">
        <f t="shared" si="26"/>
        <v>3.7885714285714283</v>
      </c>
      <c r="F39" s="355" t="str">
        <f t="shared" si="27"/>
        <v>DISBURSED</v>
      </c>
      <c r="G39" s="403">
        <f t="shared" si="28"/>
        <v>-406666.66666666663</v>
      </c>
      <c r="H39" s="84">
        <f>COUNTIFS('Fully Booked'!L:L,'DAILY SALES '!$B$1,'Fully Booked'!D:D,'DAILY SALES '!A39)</f>
        <v>1</v>
      </c>
      <c r="I39" s="387">
        <f>SUMIFS('PENDING FULL BOOKING'!H:H,'PENDING FULL BOOKING'!D:D,'DAILY SALES '!A39,'PENDING FULL BOOKING'!O:O,'DAILY SALES '!$B$1)</f>
        <v>0</v>
      </c>
      <c r="J39" s="387"/>
    </row>
    <row r="40" spans="1:10" x14ac:dyDescent="0.25">
      <c r="A40" s="371" t="s">
        <v>212</v>
      </c>
      <c r="B40" s="371" t="s">
        <v>184</v>
      </c>
      <c r="C40" s="72">
        <f>SUMIFS('Fully Booked'!Q:Q,'Fully Booked'!D:D,'DAILY SALES '!A40,'Fully Booked'!L:L,'DAILY SALES '!$B$1)</f>
        <v>0</v>
      </c>
      <c r="D40" s="72">
        <v>208333.33333333334</v>
      </c>
      <c r="E40" s="95">
        <f t="shared" si="26"/>
        <v>0</v>
      </c>
      <c r="F40" s="355" t="str">
        <f t="shared" si="27"/>
        <v>NOT DIRSBURSED</v>
      </c>
      <c r="G40" s="403">
        <f t="shared" si="28"/>
        <v>208333.33333333334</v>
      </c>
      <c r="H40" s="84">
        <f>COUNTIFS('Fully Booked'!L:L,'DAILY SALES '!$B$1,'Fully Booked'!D:D,'DAILY SALES '!A40)</f>
        <v>0</v>
      </c>
      <c r="I40" s="387">
        <f>SUMIFS('PENDING FULL BOOKING'!H:H,'PENDING FULL BOOKING'!D:D,'DAILY SALES '!A40,'PENDING FULL BOOKING'!O:O,'DAILY SALES '!$B$1)</f>
        <v>0</v>
      </c>
      <c r="J40" s="387"/>
    </row>
    <row r="41" spans="1:10" x14ac:dyDescent="0.25">
      <c r="A41" s="371" t="s">
        <v>417</v>
      </c>
      <c r="B41" s="371" t="s">
        <v>184</v>
      </c>
      <c r="C41" s="72">
        <f>SUMIFS('Fully Booked'!Q:Q,'Fully Booked'!D:D,'DAILY SALES '!A41,'Fully Booked'!L:L,'DAILY SALES '!$B$1)</f>
        <v>0</v>
      </c>
      <c r="D41" s="72">
        <v>208333.33333333334</v>
      </c>
      <c r="E41" s="95">
        <f t="shared" si="4"/>
        <v>0</v>
      </c>
      <c r="F41" s="355" t="str">
        <f t="shared" si="18"/>
        <v>NOT DIRSBURSED</v>
      </c>
      <c r="G41" s="403">
        <f t="shared" si="19"/>
        <v>208333.33333333334</v>
      </c>
      <c r="H41" s="84">
        <f>COUNTIFS('Fully Booked'!L:L,'DAILY SALES '!$B$1,'Fully Booked'!D:D,'DAILY SALES '!A41)</f>
        <v>0</v>
      </c>
      <c r="I41" s="387">
        <f>SUMIFS('PENDING FULL BOOKING'!H:H,'PENDING FULL BOOKING'!D:D,'DAILY SALES '!A41,'PENDING FULL BOOKING'!O:O,'DAILY SALES '!$B$1)</f>
        <v>0</v>
      </c>
      <c r="J41" s="387"/>
    </row>
    <row r="42" spans="1:10" x14ac:dyDescent="0.25">
      <c r="A42" s="371" t="s">
        <v>6160</v>
      </c>
      <c r="B42" s="371" t="s">
        <v>184</v>
      </c>
      <c r="C42" s="72">
        <f>SUMIFS('Fully Booked'!Q:Q,'Fully Booked'!D:D,'DAILY SALES '!A42,'Fully Booked'!L:L,'DAILY SALES '!$B$1)</f>
        <v>0</v>
      </c>
      <c r="D42" s="72">
        <v>145833.33333333334</v>
      </c>
      <c r="E42" s="95">
        <f t="shared" si="4"/>
        <v>0</v>
      </c>
      <c r="F42" s="355" t="str">
        <f t="shared" si="18"/>
        <v>NOT DIRSBURSED</v>
      </c>
      <c r="G42" s="403">
        <f t="shared" si="19"/>
        <v>145833.33333333334</v>
      </c>
      <c r="H42" s="84">
        <f>COUNTIFS('Fully Booked'!L:L,'DAILY SALES '!$B$1,'Fully Booked'!D:D,'DAILY SALES '!A42)</f>
        <v>0</v>
      </c>
      <c r="I42" s="387">
        <f>SUMIFS('PENDING FULL BOOKING'!H:H,'PENDING FULL BOOKING'!D:D,'DAILY SALES '!A42,'PENDING FULL BOOKING'!O:O,'DAILY SALES '!$B$1)</f>
        <v>0</v>
      </c>
      <c r="J42" s="387"/>
    </row>
    <row r="43" spans="1:10" x14ac:dyDescent="0.25">
      <c r="A43" s="371" t="s">
        <v>3679</v>
      </c>
      <c r="B43" s="371" t="s">
        <v>24</v>
      </c>
      <c r="C43" s="72">
        <f>SUMIFS('Fully Booked'!Q:Q,'Fully Booked'!D:D,'DAILY SALES '!A43,'Fully Booked'!L:L,'DAILY SALES '!$B$1)</f>
        <v>0</v>
      </c>
      <c r="D43" s="72">
        <v>145833.33333333334</v>
      </c>
      <c r="E43" s="95">
        <f t="shared" ref="E43:E55" si="29">IFERROR(C43/D43,0)</f>
        <v>0</v>
      </c>
      <c r="F43" s="355" t="str">
        <f t="shared" ref="F43:F55" si="30">IF(C43&gt;0,"DISBURSED","NOT DIRSBURSED")</f>
        <v>NOT DIRSBURSED</v>
      </c>
      <c r="G43" s="403">
        <f t="shared" ref="G43:G55" si="31">D43-C43</f>
        <v>145833.33333333334</v>
      </c>
      <c r="H43" s="84">
        <f>COUNTIFS('Fully Booked'!L:L,'DAILY SALES '!$B$1,'Fully Booked'!D:D,'DAILY SALES '!A43)</f>
        <v>0</v>
      </c>
      <c r="I43" s="387">
        <f>SUMIFS('PENDING FULL BOOKING'!H:H,'PENDING FULL BOOKING'!D:D,'DAILY SALES '!A43,'PENDING FULL BOOKING'!O:O,'DAILY SALES '!$B$1)</f>
        <v>0</v>
      </c>
      <c r="J43" s="387"/>
    </row>
    <row r="44" spans="1:10" x14ac:dyDescent="0.25">
      <c r="A44" s="371" t="s">
        <v>200</v>
      </c>
      <c r="B44" s="371" t="s">
        <v>24</v>
      </c>
      <c r="C44" s="72">
        <f>SUMIFS('Fully Booked'!Q:Q,'Fully Booked'!D:D,'DAILY SALES '!A44,'Fully Booked'!L:L,'DAILY SALES '!$B$1)</f>
        <v>0</v>
      </c>
      <c r="D44" s="72">
        <v>208333.33333333334</v>
      </c>
      <c r="E44" s="95">
        <f t="shared" si="29"/>
        <v>0</v>
      </c>
      <c r="F44" s="355" t="str">
        <f t="shared" si="30"/>
        <v>NOT DIRSBURSED</v>
      </c>
      <c r="G44" s="403">
        <f t="shared" si="31"/>
        <v>208333.33333333334</v>
      </c>
      <c r="H44" s="84">
        <f>COUNTIFS('Fully Booked'!L:L,'DAILY SALES '!$B$1,'Fully Booked'!D:D,'DAILY SALES '!A44)</f>
        <v>0</v>
      </c>
      <c r="I44" s="387">
        <f>SUMIFS('PENDING FULL BOOKING'!H:H,'PENDING FULL BOOKING'!D:D,'DAILY SALES '!A44,'PENDING FULL BOOKING'!O:O,'DAILY SALES '!$B$1)</f>
        <v>0</v>
      </c>
      <c r="J44" s="387"/>
    </row>
    <row r="45" spans="1:10" x14ac:dyDescent="0.25">
      <c r="A45" s="371" t="s">
        <v>206</v>
      </c>
      <c r="B45" s="371" t="s">
        <v>20</v>
      </c>
      <c r="C45" s="72">
        <f>SUMIFS('Fully Booked'!Q:Q,'Fully Booked'!D:D,'DAILY SALES '!A45,'Fully Booked'!L:L,'DAILY SALES '!$B$1)</f>
        <v>0</v>
      </c>
      <c r="D45" s="72">
        <v>208333.33333333334</v>
      </c>
      <c r="E45" s="95">
        <f t="shared" si="29"/>
        <v>0</v>
      </c>
      <c r="F45" s="355" t="str">
        <f t="shared" si="30"/>
        <v>NOT DIRSBURSED</v>
      </c>
      <c r="G45" s="403">
        <f t="shared" si="31"/>
        <v>208333.33333333334</v>
      </c>
      <c r="H45" s="84">
        <f>COUNTIFS('Fully Booked'!L:L,'DAILY SALES '!$B$1,'Fully Booked'!D:D,'DAILY SALES '!A45)</f>
        <v>0</v>
      </c>
      <c r="I45" s="387">
        <f>SUMIFS('PENDING FULL BOOKING'!H:H,'PENDING FULL BOOKING'!D:D,'DAILY SALES '!A45,'PENDING FULL BOOKING'!O:O,'DAILY SALES '!$B$1)</f>
        <v>0</v>
      </c>
      <c r="J45" s="387"/>
    </row>
    <row r="46" spans="1:10" x14ac:dyDescent="0.25">
      <c r="A46" s="8" t="s">
        <v>4899</v>
      </c>
      <c r="B46" s="371" t="s">
        <v>20</v>
      </c>
      <c r="C46" s="72">
        <f>SUMIFS('Fully Booked'!Q:Q,'Fully Booked'!D:D,'DAILY SALES '!A46,'Fully Booked'!L:L,'DAILY SALES '!$B$1)</f>
        <v>0</v>
      </c>
      <c r="D46" s="72">
        <v>104166.66666666667</v>
      </c>
      <c r="E46" s="95">
        <f t="shared" ref="E46:E49" si="32">IFERROR(C46/D46,0)</f>
        <v>0</v>
      </c>
      <c r="F46" s="355" t="str">
        <f t="shared" ref="F46:F49" si="33">IF(C46&gt;0,"DISBURSED","NOT DIRSBURSED")</f>
        <v>NOT DIRSBURSED</v>
      </c>
      <c r="G46" s="403">
        <f t="shared" ref="G46:G49" si="34">D46-C46</f>
        <v>104166.66666666667</v>
      </c>
      <c r="H46" s="84">
        <f>COUNTIFS('Fully Booked'!L:L,'DAILY SALES '!$B$1,'Fully Booked'!D:D,'DAILY SALES '!A46)</f>
        <v>0</v>
      </c>
      <c r="I46" s="387">
        <f>SUMIFS('PENDING FULL BOOKING'!H:H,'PENDING FULL BOOKING'!D:D,'DAILY SALES '!A46,'PENDING FULL BOOKING'!O:O,'DAILY SALES '!$B$1)</f>
        <v>0</v>
      </c>
      <c r="J46" s="387"/>
    </row>
    <row r="47" spans="1:10" x14ac:dyDescent="0.25">
      <c r="A47" s="371" t="s">
        <v>438</v>
      </c>
      <c r="B47" s="371" t="s">
        <v>37</v>
      </c>
      <c r="C47" s="72">
        <f>SUMIFS('Fully Booked'!Q:Q,'Fully Booked'!D:D,'DAILY SALES '!A47,'Fully Booked'!L:L,'DAILY SALES '!$B$1)</f>
        <v>0</v>
      </c>
      <c r="D47" s="72">
        <v>208333.33333333334</v>
      </c>
      <c r="E47" s="95">
        <f t="shared" si="32"/>
        <v>0</v>
      </c>
      <c r="F47" s="355" t="str">
        <f t="shared" si="33"/>
        <v>NOT DIRSBURSED</v>
      </c>
      <c r="G47" s="403">
        <f t="shared" si="34"/>
        <v>208333.33333333334</v>
      </c>
      <c r="H47" s="84">
        <f>COUNTIFS('Fully Booked'!L:L,'DAILY SALES '!$B$1,'Fully Booked'!D:D,'DAILY SALES '!A47)</f>
        <v>0</v>
      </c>
      <c r="I47" s="387">
        <f>SUMIFS('PENDING FULL BOOKING'!H:H,'PENDING FULL BOOKING'!D:D,'DAILY SALES '!A47,'PENDING FULL BOOKING'!O:O,'DAILY SALES '!$B$1)</f>
        <v>0</v>
      </c>
      <c r="J47" s="387"/>
    </row>
    <row r="48" spans="1:10" x14ac:dyDescent="0.25">
      <c r="A48" s="371" t="s">
        <v>6161</v>
      </c>
      <c r="B48" s="371" t="s">
        <v>37</v>
      </c>
      <c r="C48" s="72">
        <f>SUMIFS('Fully Booked'!Q:Q,'Fully Booked'!D:D,'DAILY SALES '!A48,'Fully Booked'!L:L,'DAILY SALES '!$B$1)</f>
        <v>0</v>
      </c>
      <c r="D48" s="72">
        <v>145833.33333333334</v>
      </c>
      <c r="E48" s="95">
        <f t="shared" si="32"/>
        <v>0</v>
      </c>
      <c r="F48" s="355" t="str">
        <f t="shared" si="33"/>
        <v>NOT DIRSBURSED</v>
      </c>
      <c r="G48" s="403">
        <f t="shared" si="34"/>
        <v>145833.33333333334</v>
      </c>
      <c r="H48" s="84">
        <f>COUNTIFS('Fully Booked'!L:L,'DAILY SALES '!$B$1,'Fully Booked'!D:D,'DAILY SALES '!A48)</f>
        <v>0</v>
      </c>
      <c r="I48" s="387">
        <f>SUMIFS('PENDING FULL BOOKING'!H:H,'PENDING FULL BOOKING'!D:D,'DAILY SALES '!A48,'PENDING FULL BOOKING'!O:O,'DAILY SALES '!$B$1)</f>
        <v>0</v>
      </c>
      <c r="J48" s="387"/>
    </row>
    <row r="49" spans="1:10" x14ac:dyDescent="0.25">
      <c r="A49" s="371" t="s">
        <v>917</v>
      </c>
      <c r="B49" s="371" t="s">
        <v>37</v>
      </c>
      <c r="C49" s="72">
        <f>SUMIFS('Fully Booked'!Q:Q,'Fully Booked'!D:D,'DAILY SALES '!A49,'Fully Booked'!L:L,'DAILY SALES '!$B$1)</f>
        <v>0</v>
      </c>
      <c r="D49" s="72">
        <v>145833.33333333334</v>
      </c>
      <c r="E49" s="95">
        <f t="shared" si="32"/>
        <v>0</v>
      </c>
      <c r="F49" s="355" t="str">
        <f t="shared" si="33"/>
        <v>NOT DIRSBURSED</v>
      </c>
      <c r="G49" s="403">
        <f t="shared" si="34"/>
        <v>145833.33333333334</v>
      </c>
      <c r="H49" s="84">
        <f>COUNTIFS('Fully Booked'!L:L,'DAILY SALES '!$B$1,'Fully Booked'!D:D,'DAILY SALES '!A49)</f>
        <v>0</v>
      </c>
      <c r="I49" s="387">
        <f>SUMIFS('PENDING FULL BOOKING'!H:H,'PENDING FULL BOOKING'!D:D,'DAILY SALES '!A49,'PENDING FULL BOOKING'!O:O,'DAILY SALES '!$B$1)</f>
        <v>0</v>
      </c>
      <c r="J49" s="387"/>
    </row>
    <row r="50" spans="1:10" x14ac:dyDescent="0.25">
      <c r="A50" s="371" t="s">
        <v>459</v>
      </c>
      <c r="B50" s="371" t="s">
        <v>37</v>
      </c>
      <c r="C50" s="72">
        <f>SUMIFS('Fully Booked'!Q:Q,'Fully Booked'!D:D,'DAILY SALES '!A50,'Fully Booked'!L:L,'DAILY SALES '!$B$1)</f>
        <v>0</v>
      </c>
      <c r="D50" s="72">
        <v>208333.375</v>
      </c>
      <c r="E50" s="95">
        <f t="shared" si="29"/>
        <v>0</v>
      </c>
      <c r="F50" s="355" t="str">
        <f t="shared" si="30"/>
        <v>NOT DIRSBURSED</v>
      </c>
      <c r="G50" s="403">
        <f t="shared" si="31"/>
        <v>208333.375</v>
      </c>
      <c r="H50" s="84">
        <f>COUNTIFS('Fully Booked'!L:L,'DAILY SALES '!$B$1,'Fully Booked'!D:D,'DAILY SALES '!A50)</f>
        <v>0</v>
      </c>
      <c r="I50" s="387">
        <f>SUMIFS('PENDING FULL BOOKING'!H:H,'PENDING FULL BOOKING'!D:D,'DAILY SALES '!A50,'PENDING FULL BOOKING'!O:O,'DAILY SALES '!$B$1)</f>
        <v>0</v>
      </c>
      <c r="J50" s="387"/>
    </row>
    <row r="51" spans="1:10" x14ac:dyDescent="0.25">
      <c r="A51" s="371" t="s">
        <v>925</v>
      </c>
      <c r="B51" s="371" t="s">
        <v>37</v>
      </c>
      <c r="C51" s="72">
        <f>SUMIFS('Fully Booked'!Q:Q,'Fully Booked'!D:D,'DAILY SALES '!A51,'Fully Booked'!L:L,'DAILY SALES '!$B$1)</f>
        <v>0</v>
      </c>
      <c r="D51" s="72">
        <v>145833.33333333334</v>
      </c>
      <c r="E51" s="95">
        <f t="shared" si="29"/>
        <v>0</v>
      </c>
      <c r="F51" s="355" t="str">
        <f t="shared" si="30"/>
        <v>NOT DIRSBURSED</v>
      </c>
      <c r="G51" s="403">
        <f t="shared" si="31"/>
        <v>145833.33333333334</v>
      </c>
      <c r="H51" s="84">
        <f>COUNTIFS('Fully Booked'!L:L,'DAILY SALES '!$B$1,'Fully Booked'!D:D,'DAILY SALES '!A51)</f>
        <v>0</v>
      </c>
      <c r="I51" s="387">
        <f>SUMIFS('PENDING FULL BOOKING'!H:H,'PENDING FULL BOOKING'!D:D,'DAILY SALES '!A51,'PENDING FULL BOOKING'!O:O,'DAILY SALES '!$B$1)</f>
        <v>0</v>
      </c>
      <c r="J51" s="387"/>
    </row>
    <row r="52" spans="1:10" x14ac:dyDescent="0.25">
      <c r="A52" s="371" t="s">
        <v>209</v>
      </c>
      <c r="B52" s="328" t="s">
        <v>27</v>
      </c>
      <c r="C52" s="72">
        <f>SUMIFS('Fully Booked'!Q:Q,'Fully Booked'!D:D,'DAILY SALES '!A52,'Fully Booked'!L:L,'DAILY SALES '!$B$1)</f>
        <v>0</v>
      </c>
      <c r="D52" s="72">
        <v>208333.33333333334</v>
      </c>
      <c r="E52" s="95">
        <f t="shared" si="29"/>
        <v>0</v>
      </c>
      <c r="F52" s="355" t="str">
        <f t="shared" si="30"/>
        <v>NOT DIRSBURSED</v>
      </c>
      <c r="G52" s="403">
        <f t="shared" si="31"/>
        <v>208333.33333333334</v>
      </c>
      <c r="H52" s="84">
        <f>COUNTIFS('Fully Booked'!L:L,'DAILY SALES '!$B$1,'Fully Booked'!D:D,'DAILY SALES '!A52)</f>
        <v>0</v>
      </c>
      <c r="I52" s="387">
        <f>SUMIFS('PENDING FULL BOOKING'!H:H,'PENDING FULL BOOKING'!D:D,'DAILY SALES '!A52,'PENDING FULL BOOKING'!O:O,'DAILY SALES '!$B$1)</f>
        <v>0</v>
      </c>
      <c r="J52" s="387"/>
    </row>
    <row r="53" spans="1:10" x14ac:dyDescent="0.25">
      <c r="A53" s="318" t="s">
        <v>4900</v>
      </c>
      <c r="B53" s="328" t="s">
        <v>27</v>
      </c>
      <c r="C53" s="72">
        <f>SUMIFS('Fully Booked'!Q:Q,'Fully Booked'!D:D,'DAILY SALES '!A53,'Fully Booked'!L:L,'DAILY SALES '!$B$1)</f>
        <v>0</v>
      </c>
      <c r="D53" s="72">
        <v>145833.33333333334</v>
      </c>
      <c r="E53" s="95">
        <f t="shared" si="29"/>
        <v>0</v>
      </c>
      <c r="F53" s="355" t="str">
        <f t="shared" si="30"/>
        <v>NOT DIRSBURSED</v>
      </c>
      <c r="G53" s="403">
        <f t="shared" si="31"/>
        <v>145833.33333333334</v>
      </c>
      <c r="H53" s="84">
        <f>COUNTIFS('Fully Booked'!L:L,'DAILY SALES '!$B$1,'Fully Booked'!D:D,'DAILY SALES '!A53)</f>
        <v>0</v>
      </c>
      <c r="I53" s="387">
        <f>SUMIFS('PENDING FULL BOOKING'!H:H,'PENDING FULL BOOKING'!D:D,'DAILY SALES '!A53,'PENDING FULL BOOKING'!O:O,'DAILY SALES '!$B$1)</f>
        <v>0</v>
      </c>
      <c r="J53" s="387"/>
    </row>
    <row r="54" spans="1:10" x14ac:dyDescent="0.25">
      <c r="A54" s="180" t="s">
        <v>4759</v>
      </c>
      <c r="B54" s="328" t="s">
        <v>27</v>
      </c>
      <c r="C54" s="72">
        <f>SUMIFS('Fully Booked'!Q:Q,'Fully Booked'!D:D,'DAILY SALES '!A54,'Fully Booked'!L:L,'DAILY SALES '!$B$1)</f>
        <v>1248800</v>
      </c>
      <c r="D54" s="72">
        <v>145833.33333333334</v>
      </c>
      <c r="E54" s="95">
        <f t="shared" si="29"/>
        <v>8.5632000000000001</v>
      </c>
      <c r="F54" s="355" t="str">
        <f t="shared" si="30"/>
        <v>DISBURSED</v>
      </c>
      <c r="G54" s="403">
        <f t="shared" si="31"/>
        <v>-1102966.6666666667</v>
      </c>
      <c r="H54" s="84">
        <f>COUNTIFS('Fully Booked'!L:L,'DAILY SALES '!$B$1,'Fully Booked'!D:D,'DAILY SALES '!A54)</f>
        <v>1</v>
      </c>
      <c r="I54" s="387">
        <f>SUMIFS('PENDING FULL BOOKING'!H:H,'PENDING FULL BOOKING'!D:D,'DAILY SALES '!A54,'PENDING FULL BOOKING'!O:O,'DAILY SALES '!$B$1)</f>
        <v>0</v>
      </c>
      <c r="J54" s="387"/>
    </row>
    <row r="55" spans="1:10" x14ac:dyDescent="0.25">
      <c r="A55" s="318" t="s">
        <v>3304</v>
      </c>
      <c r="B55" s="435" t="s">
        <v>27</v>
      </c>
      <c r="C55" s="72">
        <f>SUMIFS('Fully Booked'!Q:Q,'Fully Booked'!D:D,'DAILY SALES '!A55,'Fully Booked'!L:L,'DAILY SALES '!$B$1)</f>
        <v>0</v>
      </c>
      <c r="D55" s="72">
        <v>145833.33333333334</v>
      </c>
      <c r="E55" s="95">
        <f t="shared" si="29"/>
        <v>0</v>
      </c>
      <c r="F55" s="355" t="str">
        <f t="shared" si="30"/>
        <v>NOT DIRSBURSED</v>
      </c>
      <c r="G55" s="403">
        <f t="shared" si="31"/>
        <v>145833.33333333334</v>
      </c>
      <c r="H55" s="84">
        <f>COUNTIFS('Fully Booked'!L:L,'DAILY SALES '!$B$1,'Fully Booked'!D:D,'DAILY SALES '!A55)</f>
        <v>0</v>
      </c>
      <c r="I55" s="387">
        <f>SUMIFS('PENDING FULL BOOKING'!H:H,'PENDING FULL BOOKING'!D:D,'DAILY SALES '!A55,'PENDING FULL BOOKING'!O:O,'DAILY SALES '!$B$1)</f>
        <v>0</v>
      </c>
      <c r="J55" s="387"/>
    </row>
    <row r="56" spans="1:10" x14ac:dyDescent="0.25">
      <c r="A56" s="19" t="s">
        <v>4114</v>
      </c>
      <c r="B56" s="19" t="s">
        <v>38</v>
      </c>
      <c r="C56" s="72">
        <f>SUMIFS('Fully Booked'!Q:Q,'Fully Booked'!D:D,'DAILY SALES '!A56,'Fully Booked'!L:L,'DAILY SALES '!$B$1)</f>
        <v>0</v>
      </c>
      <c r="D56" s="72">
        <v>208333.33333333334</v>
      </c>
      <c r="E56" s="95">
        <f t="shared" si="4"/>
        <v>0</v>
      </c>
      <c r="F56" s="355" t="str">
        <f t="shared" si="18"/>
        <v>NOT DIRSBURSED</v>
      </c>
      <c r="G56" s="403">
        <f t="shared" si="19"/>
        <v>208333.33333333334</v>
      </c>
      <c r="H56" s="84">
        <f>COUNTIFS('Fully Booked'!L:L,'DAILY SALES '!$B$1,'Fully Booked'!D:D,'DAILY SALES '!A56)</f>
        <v>0</v>
      </c>
      <c r="I56" s="387">
        <f>SUMIFS('PENDING FULL BOOKING'!H:H,'PENDING FULL BOOKING'!D:D,'DAILY SALES '!A56,'PENDING FULL BOOKING'!O:O,'DAILY SALES '!$B$1)</f>
        <v>0</v>
      </c>
      <c r="J56" s="387"/>
    </row>
    <row r="57" spans="1:10" x14ac:dyDescent="0.25">
      <c r="A57" s="19" t="s">
        <v>883</v>
      </c>
      <c r="B57" s="19" t="s">
        <v>38</v>
      </c>
      <c r="C57" s="72">
        <f>SUMIFS('Fully Booked'!Q:Q,'Fully Booked'!D:D,'DAILY SALES '!A57,'Fully Booked'!L:L,'DAILY SALES '!$B$1)</f>
        <v>0</v>
      </c>
      <c r="D57" s="72">
        <v>208333.33333333334</v>
      </c>
      <c r="E57" s="95">
        <f t="shared" si="4"/>
        <v>0</v>
      </c>
      <c r="F57" s="355" t="str">
        <f t="shared" si="18"/>
        <v>NOT DIRSBURSED</v>
      </c>
      <c r="G57" s="403">
        <f t="shared" si="19"/>
        <v>208333.33333333334</v>
      </c>
      <c r="H57" s="84">
        <f>COUNTIFS('Fully Booked'!L:L,'DAILY SALES '!$B$1,'Fully Booked'!D:D,'DAILY SALES '!A57)</f>
        <v>0</v>
      </c>
      <c r="I57" s="387">
        <f>SUMIFS('PENDING FULL BOOKING'!H:H,'PENDING FULL BOOKING'!D:D,'DAILY SALES '!A57,'PENDING FULL BOOKING'!O:O,'DAILY SALES '!$B$1)</f>
        <v>0</v>
      </c>
      <c r="J57" s="387"/>
    </row>
    <row r="58" spans="1:10" x14ac:dyDescent="0.25">
      <c r="A58" s="19" t="s">
        <v>3538</v>
      </c>
      <c r="B58" s="19" t="s">
        <v>38</v>
      </c>
      <c r="C58" s="72">
        <f>SUMIFS('Fully Booked'!Q:Q,'Fully Booked'!D:D,'DAILY SALES '!A58,'Fully Booked'!L:L,'DAILY SALES '!$B$1)</f>
        <v>0</v>
      </c>
      <c r="D58" s="72">
        <v>208333.33333333334</v>
      </c>
      <c r="E58" s="95">
        <f t="shared" si="4"/>
        <v>0</v>
      </c>
      <c r="F58" s="355" t="str">
        <f t="shared" si="18"/>
        <v>NOT DIRSBURSED</v>
      </c>
      <c r="G58" s="290">
        <f t="shared" si="3"/>
        <v>208333.33333333334</v>
      </c>
      <c r="H58" s="84">
        <f>COUNTIFS('Fully Booked'!L:L,'DAILY SALES '!$B$1,'Fully Booked'!D:D,'DAILY SALES '!A58)</f>
        <v>0</v>
      </c>
      <c r="I58" s="387">
        <f>SUMIFS('PENDING FULL BOOKING'!H:H,'PENDING FULL BOOKING'!D:D,'DAILY SALES '!A58,'PENDING FULL BOOKING'!O:O,'DAILY SALES '!$B$1)</f>
        <v>0</v>
      </c>
      <c r="J58" s="387"/>
    </row>
    <row r="59" spans="1:10" x14ac:dyDescent="0.25">
      <c r="A59" s="19" t="s">
        <v>458</v>
      </c>
      <c r="B59" s="19" t="s">
        <v>49</v>
      </c>
      <c r="C59" s="72">
        <f>SUMIFS('Fully Booked'!Q:Q,'Fully Booked'!D:D,'DAILY SALES '!A59,'Fully Booked'!L:L,'DAILY SALES '!$B$1)</f>
        <v>0</v>
      </c>
      <c r="D59" s="72">
        <v>208333.33333333334</v>
      </c>
      <c r="E59" s="95">
        <f t="shared" si="4"/>
        <v>0</v>
      </c>
      <c r="F59" s="355" t="str">
        <f t="shared" si="18"/>
        <v>NOT DIRSBURSED</v>
      </c>
      <c r="G59" s="290">
        <f t="shared" si="3"/>
        <v>208333.33333333334</v>
      </c>
      <c r="H59" s="84">
        <f>COUNTIFS('Fully Booked'!L:L,'DAILY SALES '!$B$1,'Fully Booked'!D:D,'DAILY SALES '!A59)</f>
        <v>0</v>
      </c>
      <c r="I59" s="387">
        <f>SUMIFS('PENDING FULL BOOKING'!H:H,'PENDING FULL BOOKING'!D:D,'DAILY SALES '!A59,'PENDING FULL BOOKING'!O:O,'DAILY SALES '!$B$1)</f>
        <v>0</v>
      </c>
      <c r="J59" s="387"/>
    </row>
    <row r="60" spans="1:10" x14ac:dyDescent="0.25">
      <c r="A60" s="19" t="s">
        <v>189</v>
      </c>
      <c r="B60" s="19" t="s">
        <v>49</v>
      </c>
      <c r="C60" s="72">
        <f>SUMIFS('Fully Booked'!Q:Q,'Fully Booked'!D:D,'DAILY SALES '!A60,'Fully Booked'!L:L,'DAILY SALES '!$B$1)</f>
        <v>30000</v>
      </c>
      <c r="D60" s="72">
        <v>166666.66666666666</v>
      </c>
      <c r="E60" s="95">
        <f t="shared" ref="E60" si="35">IFERROR(C60/D60,0)</f>
        <v>0.18000000000000002</v>
      </c>
      <c r="F60" s="355" t="str">
        <f t="shared" ref="F60" si="36">IF(C60&gt;0,"DISBURSED","NOT DIRSBURSED")</f>
        <v>DISBURSED</v>
      </c>
      <c r="G60" s="290">
        <f t="shared" ref="G60" si="37">D60-C60</f>
        <v>136666.66666666666</v>
      </c>
      <c r="H60" s="84">
        <f>COUNTIFS('Fully Booked'!L:L,'DAILY SALES '!$B$1,'Fully Booked'!D:D,'DAILY SALES '!A60)</f>
        <v>1</v>
      </c>
      <c r="I60" s="387"/>
      <c r="J60" s="387"/>
    </row>
    <row r="61" spans="1:10" x14ac:dyDescent="0.25">
      <c r="A61" s="19" t="s">
        <v>928</v>
      </c>
      <c r="B61" s="19" t="s">
        <v>49</v>
      </c>
      <c r="C61" s="72">
        <f>SUMIFS('Fully Booked'!Q:Q,'Fully Booked'!D:D,'DAILY SALES '!A61,'Fully Booked'!L:L,'DAILY SALES '!$B$1)</f>
        <v>0</v>
      </c>
      <c r="D61" s="72">
        <v>145833.33333333334</v>
      </c>
      <c r="E61" s="95">
        <f t="shared" si="4"/>
        <v>0</v>
      </c>
      <c r="F61" s="74" t="str">
        <f t="shared" si="5"/>
        <v>NOT DIRSBURSED</v>
      </c>
      <c r="G61" s="290">
        <f t="shared" si="3"/>
        <v>145833.33333333334</v>
      </c>
      <c r="H61" s="84">
        <f>COUNTIFS('Fully Booked'!L:L,'DAILY SALES '!$B$1,'Fully Booked'!D:D,'DAILY SALES '!A61)</f>
        <v>0</v>
      </c>
      <c r="I61" s="387">
        <f>SUMIFS('PENDING FULL BOOKING'!H:H,'PENDING FULL BOOKING'!D:D,'DAILY SALES '!A61,'PENDING FULL BOOKING'!O:O,'DAILY SALES '!$B$1)</f>
        <v>0</v>
      </c>
      <c r="J61" s="387"/>
    </row>
    <row r="62" spans="1:10" x14ac:dyDescent="0.25">
      <c r="A62" s="180" t="s">
        <v>549</v>
      </c>
      <c r="B62" s="19" t="s">
        <v>49</v>
      </c>
      <c r="C62" s="72">
        <f>SUMIFS('Fully Booked'!Q:Q,'Fully Booked'!D:D,'DAILY SALES '!A62,'Fully Booked'!L:L,'DAILY SALES '!$B$1)</f>
        <v>0</v>
      </c>
      <c r="D62" s="72">
        <v>145833.33333333334</v>
      </c>
      <c r="E62" s="95">
        <f t="shared" ref="E62:E64" si="38">IFERROR(C62/D62,0)</f>
        <v>0</v>
      </c>
      <c r="F62" s="355" t="str">
        <f t="shared" si="5"/>
        <v>NOT DIRSBURSED</v>
      </c>
      <c r="G62" s="290">
        <f t="shared" ref="G62:G64" si="39">D62-C62</f>
        <v>145833.33333333334</v>
      </c>
      <c r="H62" s="84">
        <f>COUNTIFS('Fully Booked'!L:L,'DAILY SALES '!$B$1,'Fully Booked'!D:D,'DAILY SALES '!A62)</f>
        <v>0</v>
      </c>
      <c r="I62" s="387">
        <f>SUMIFS('PENDING FULL BOOKING'!H:H,'PENDING FULL BOOKING'!D:D,'DAILY SALES '!A62,'PENDING FULL BOOKING'!O:O,'DAILY SALES '!$B$1)</f>
        <v>0</v>
      </c>
      <c r="J62" s="387"/>
    </row>
    <row r="63" spans="1:10" x14ac:dyDescent="0.25">
      <c r="A63" s="19" t="s">
        <v>6162</v>
      </c>
      <c r="B63" s="19" t="s">
        <v>49</v>
      </c>
      <c r="C63" s="72">
        <f>SUMIFS('Fully Booked'!Q:Q,'Fully Booked'!D:D,'DAILY SALES '!A63,'Fully Booked'!L:L,'DAILY SALES '!$B$1)</f>
        <v>0</v>
      </c>
      <c r="D63" s="72">
        <v>104166.66666666667</v>
      </c>
      <c r="E63" s="95">
        <f t="shared" si="38"/>
        <v>0</v>
      </c>
      <c r="F63" s="74" t="str">
        <f t="shared" ref="F63:F64" si="40">IF(C63&gt;0,"DISBURSED","NOT DIRSBURSED")</f>
        <v>NOT DIRSBURSED</v>
      </c>
      <c r="G63" s="290">
        <f t="shared" si="39"/>
        <v>104166.66666666667</v>
      </c>
      <c r="H63" s="84">
        <f>COUNTIFS('Fully Booked'!L:L,'DAILY SALES '!$B$1,'Fully Booked'!D:D,'DAILY SALES '!A63)</f>
        <v>0</v>
      </c>
      <c r="I63" s="387">
        <f>SUMIFS('PENDING FULL BOOKING'!H:H,'PENDING FULL BOOKING'!D:D,'DAILY SALES '!A63,'PENDING FULL BOOKING'!O:O,'DAILY SALES '!$B$1)</f>
        <v>0</v>
      </c>
      <c r="J63" s="387"/>
    </row>
    <row r="64" spans="1:10" x14ac:dyDescent="0.25">
      <c r="A64" s="19" t="s">
        <v>6163</v>
      </c>
      <c r="B64" s="19" t="s">
        <v>49</v>
      </c>
      <c r="C64" s="72">
        <f>SUMIFS('Fully Booked'!Q:Q,'Fully Booked'!D:D,'DAILY SALES '!A64,'Fully Booked'!L:L,'DAILY SALES '!$B$1)</f>
        <v>0</v>
      </c>
      <c r="D64" s="72">
        <v>145833.33333333334</v>
      </c>
      <c r="E64" s="95">
        <f t="shared" si="38"/>
        <v>0</v>
      </c>
      <c r="F64" s="355" t="str">
        <f t="shared" si="40"/>
        <v>NOT DIRSBURSED</v>
      </c>
      <c r="G64" s="290">
        <f t="shared" si="39"/>
        <v>145833.33333333334</v>
      </c>
      <c r="H64" s="84">
        <f>COUNTIFS('Fully Booked'!L:L,'DAILY SALES '!$B$1,'Fully Booked'!D:D,'DAILY SALES '!A64)</f>
        <v>0</v>
      </c>
      <c r="I64" s="387">
        <f>SUMIFS('PENDING FULL BOOKING'!H:H,'PENDING FULL BOOKING'!D:D,'DAILY SALES '!A64,'PENDING FULL BOOKING'!O:O,'DAILY SALES '!$B$1)</f>
        <v>0</v>
      </c>
      <c r="J64" s="387"/>
    </row>
    <row r="65" spans="1:10" x14ac:dyDescent="0.25">
      <c r="A65" s="19" t="s">
        <v>612</v>
      </c>
      <c r="B65" s="19" t="s">
        <v>49</v>
      </c>
      <c r="C65" s="72">
        <f>SUMIFS('Fully Booked'!Q:Q,'Fully Booked'!D:D,'DAILY SALES '!A65,'Fully Booked'!L:L,'DAILY SALES '!$B$1)</f>
        <v>0</v>
      </c>
      <c r="D65" s="72">
        <v>145833.33333333334</v>
      </c>
      <c r="E65" s="95">
        <f t="shared" ref="E65" si="41">IFERROR(C65/D65,0)</f>
        <v>0</v>
      </c>
      <c r="F65" s="355" t="str">
        <f t="shared" ref="F65" si="42">IF(C65&gt;0,"DISBURSED","NOT DIRSBURSED")</f>
        <v>NOT DIRSBURSED</v>
      </c>
      <c r="G65" s="290">
        <f t="shared" ref="G65" si="43">D65-C65</f>
        <v>145833.33333333334</v>
      </c>
      <c r="H65" s="84">
        <f>COUNTIFS('Fully Booked'!L:L,'DAILY SALES '!$B$1,'Fully Booked'!D:D,'DAILY SALES '!A65)</f>
        <v>0</v>
      </c>
      <c r="I65" s="387">
        <f>SUMIFS('PENDING FULL BOOKING'!H:H,'PENDING FULL BOOKING'!D:D,'DAILY SALES '!A65,'PENDING FULL BOOKING'!O:O,'DAILY SALES '!$B$1)</f>
        <v>0</v>
      </c>
      <c r="J65" s="387"/>
    </row>
    <row r="66" spans="1:10" x14ac:dyDescent="0.25">
      <c r="A66" s="19" t="s">
        <v>929</v>
      </c>
      <c r="B66" s="19" t="s">
        <v>49</v>
      </c>
      <c r="C66" s="72">
        <f>SUMIFS('Fully Booked'!Q:Q,'Fully Booked'!D:D,'DAILY SALES '!A66,'Fully Booked'!L:L,'DAILY SALES '!$B$1)</f>
        <v>0</v>
      </c>
      <c r="D66" s="72">
        <v>145833.33333333334</v>
      </c>
      <c r="E66" s="95">
        <f t="shared" si="4"/>
        <v>0</v>
      </c>
      <c r="F66" s="74" t="str">
        <f t="shared" si="5"/>
        <v>NOT DIRSBURSED</v>
      </c>
      <c r="G66" s="290">
        <f t="shared" si="3"/>
        <v>145833.33333333334</v>
      </c>
      <c r="H66" s="84">
        <f>COUNTIFS('Fully Booked'!L:L,'DAILY SALES '!$B$1,'Fully Booked'!D:D,'DAILY SALES '!A66)</f>
        <v>0</v>
      </c>
      <c r="I66" s="387">
        <f>SUMIFS('PENDING FULL BOOKING'!H:H,'PENDING FULL BOOKING'!D:D,'DAILY SALES '!A66,'PENDING FULL BOOKING'!O:O,'DAILY SALES '!$B$1)</f>
        <v>0</v>
      </c>
      <c r="J66" s="387"/>
    </row>
    <row r="67" spans="1:10" x14ac:dyDescent="0.25">
      <c r="A67" s="19" t="s">
        <v>931</v>
      </c>
      <c r="B67" s="19" t="s">
        <v>49</v>
      </c>
      <c r="C67" s="72">
        <f>SUMIFS('Fully Booked'!Q:Q,'Fully Booked'!D:D,'DAILY SALES '!A67,'Fully Booked'!L:L,'DAILY SALES '!$B$1)</f>
        <v>0</v>
      </c>
      <c r="D67" s="72">
        <v>145833.33333333334</v>
      </c>
      <c r="E67" s="95">
        <f t="shared" si="4"/>
        <v>0</v>
      </c>
      <c r="F67" s="74" t="str">
        <f t="shared" si="5"/>
        <v>NOT DIRSBURSED</v>
      </c>
      <c r="G67" s="290">
        <f t="shared" si="3"/>
        <v>145833.33333333334</v>
      </c>
      <c r="H67" s="84">
        <f>COUNTIFS('Fully Booked'!L:L,'DAILY SALES '!$B$1,'Fully Booked'!D:D,'DAILY SALES '!A67)</f>
        <v>0</v>
      </c>
      <c r="I67" s="387">
        <f>SUMIFS('PENDING FULL BOOKING'!H:H,'PENDING FULL BOOKING'!D:D,'DAILY SALES '!A67,'PENDING FULL BOOKING'!O:O,'DAILY SALES '!$B$1)</f>
        <v>0</v>
      </c>
      <c r="J67" s="387"/>
    </row>
    <row r="68" spans="1:10" x14ac:dyDescent="0.25">
      <c r="A68" s="19" t="s">
        <v>3219</v>
      </c>
      <c r="B68" s="19" t="s">
        <v>49</v>
      </c>
      <c r="C68" s="72">
        <f>SUMIFS('Fully Booked'!Q:Q,'Fully Booked'!D:D,'DAILY SALES '!A68,'Fully Booked'!L:L,'DAILY SALES '!$B$1)</f>
        <v>1042800</v>
      </c>
      <c r="D68" s="72">
        <v>145833.33333333334</v>
      </c>
      <c r="E68" s="95">
        <f t="shared" si="4"/>
        <v>7.1506285714285713</v>
      </c>
      <c r="F68" s="74" t="str">
        <f t="shared" si="5"/>
        <v>DISBURSED</v>
      </c>
      <c r="G68" s="290">
        <f t="shared" si="3"/>
        <v>-896966.66666666663</v>
      </c>
      <c r="H68" s="84">
        <f>COUNTIFS('Fully Booked'!L:L,'DAILY SALES '!$B$1,'Fully Booked'!D:D,'DAILY SALES '!A68)</f>
        <v>2</v>
      </c>
      <c r="I68" s="387">
        <f>SUMIFS('PENDING FULL BOOKING'!H:H,'PENDING FULL BOOKING'!D:D,'DAILY SALES '!A68,'PENDING FULL BOOKING'!O:O,'DAILY SALES '!$B$1)</f>
        <v>0</v>
      </c>
      <c r="J68" s="387"/>
    </row>
    <row r="69" spans="1:10" x14ac:dyDescent="0.25">
      <c r="A69" s="19" t="s">
        <v>6164</v>
      </c>
      <c r="B69" s="19" t="s">
        <v>241</v>
      </c>
      <c r="C69" s="72">
        <f>SUMIFS('Fully Booked'!Q:Q,'Fully Booked'!D:D,'DAILY SALES '!A69,'Fully Booked'!L:L,'DAILY SALES '!$B$1)</f>
        <v>0</v>
      </c>
      <c r="D69" s="72">
        <v>104166.66666666667</v>
      </c>
      <c r="E69" s="95">
        <f t="shared" si="4"/>
        <v>0</v>
      </c>
      <c r="F69" s="74" t="str">
        <f t="shared" si="5"/>
        <v>NOT DIRSBURSED</v>
      </c>
      <c r="G69" s="290">
        <f t="shared" si="3"/>
        <v>104166.66666666667</v>
      </c>
      <c r="H69" s="84">
        <f>COUNTIFS('Fully Booked'!L:L,'DAILY SALES '!$B$1,'Fully Booked'!D:D,'DAILY SALES '!A69)</f>
        <v>0</v>
      </c>
      <c r="I69" s="387">
        <f>SUMIFS('PENDING FULL BOOKING'!H:H,'PENDING FULL BOOKING'!D:D,'DAILY SALES '!A69,'PENDING FULL BOOKING'!O:O,'DAILY SALES '!$B$1)</f>
        <v>0</v>
      </c>
      <c r="J69" s="387"/>
    </row>
    <row r="70" spans="1:10" x14ac:dyDescent="0.25">
      <c r="A70" s="19" t="s">
        <v>489</v>
      </c>
      <c r="B70" s="19" t="s">
        <v>241</v>
      </c>
      <c r="C70" s="72">
        <f>SUMIFS('Fully Booked'!Q:Q,'Fully Booked'!D:D,'DAILY SALES '!A70,'Fully Booked'!L:L,'DAILY SALES '!$B$1)</f>
        <v>0</v>
      </c>
      <c r="D70" s="72">
        <v>250000</v>
      </c>
      <c r="E70" s="95">
        <f t="shared" si="4"/>
        <v>0</v>
      </c>
      <c r="F70" s="74" t="str">
        <f t="shared" si="5"/>
        <v>NOT DIRSBURSED</v>
      </c>
      <c r="G70" s="290">
        <f t="shared" si="3"/>
        <v>250000</v>
      </c>
      <c r="H70" s="84">
        <f>COUNTIFS('Fully Booked'!L:L,'DAILY SALES '!$B$1,'Fully Booked'!D:D,'DAILY SALES '!A70)</f>
        <v>0</v>
      </c>
      <c r="I70" s="387">
        <f>SUMIFS('PENDING FULL BOOKING'!H:H,'PENDING FULL BOOKING'!D:D,'DAILY SALES '!A70,'PENDING FULL BOOKING'!O:O,'DAILY SALES '!$B$1)</f>
        <v>0</v>
      </c>
      <c r="J70" s="387"/>
    </row>
    <row r="71" spans="1:10" x14ac:dyDescent="0.25">
      <c r="A71" s="19" t="s">
        <v>405</v>
      </c>
      <c r="B71" s="19"/>
      <c r="C71" s="72">
        <f>SUMIFS('Fully Booked'!Q:Q,'Fully Booked'!D:D,'DAILY SALES '!A71,'Fully Booked'!L:L,'DAILY SALES '!$B$1)</f>
        <v>27900</v>
      </c>
      <c r="D71" s="72"/>
      <c r="E71" s="95"/>
      <c r="F71" s="74"/>
      <c r="G71" s="290"/>
      <c r="H71" s="84">
        <f>COUNTIFS('Fully Booked'!L:L,'DAILY SALES '!$B$1,'Fully Booked'!D:D,'DAILY SALES '!A71)</f>
        <v>1</v>
      </c>
      <c r="I71" s="387">
        <f>SUMIFS('PENDING FULL BOOKING'!H:H,'PENDING FULL BOOKING'!D:D,'DAILY SALES '!A71,'PENDING FULL BOOKING'!O:O,'DAILY SALES '!$B$1)</f>
        <v>0</v>
      </c>
      <c r="J71" s="387"/>
    </row>
    <row r="72" spans="1:10" x14ac:dyDescent="0.25">
      <c r="A72" s="52" t="s">
        <v>71</v>
      </c>
      <c r="B72" s="52"/>
      <c r="C72" s="66">
        <f>SUM(C17:C71)</f>
        <v>3689200</v>
      </c>
      <c r="D72" s="66">
        <f>G2</f>
        <v>16041666.666666666</v>
      </c>
      <c r="E72" s="123">
        <f>C72/D72</f>
        <v>0.2299761038961039</v>
      </c>
      <c r="F72" s="122"/>
      <c r="G72" s="291">
        <f>G4</f>
        <v>12352466.666666666</v>
      </c>
      <c r="H72" s="122">
        <f>SUM(H17:H71)</f>
        <v>8</v>
      </c>
      <c r="I72" s="640">
        <f>SUM(I17:I71)</f>
        <v>0</v>
      </c>
      <c r="J72" s="387"/>
    </row>
    <row r="73" spans="1:10" x14ac:dyDescent="0.25">
      <c r="B73" s="8" t="s">
        <v>224</v>
      </c>
      <c r="C73" s="8" t="s">
        <v>224</v>
      </c>
      <c r="I73" s="387"/>
      <c r="J73" s="387"/>
    </row>
    <row r="74" spans="1:10" ht="15.75" x14ac:dyDescent="0.25">
      <c r="A74" s="745" t="s">
        <v>193</v>
      </c>
      <c r="B74" s="745"/>
      <c r="C74" s="745"/>
      <c r="D74" s="745"/>
      <c r="I74" s="387"/>
      <c r="J74" s="387"/>
    </row>
    <row r="75" spans="1:10" ht="15.75" x14ac:dyDescent="0.25">
      <c r="A75" s="82" t="s">
        <v>65</v>
      </c>
      <c r="B75" s="83" t="s">
        <v>151</v>
      </c>
      <c r="C75" s="83" t="s">
        <v>17</v>
      </c>
      <c r="D75" s="83" t="s">
        <v>192</v>
      </c>
      <c r="I75" s="387"/>
      <c r="J75" s="387"/>
    </row>
    <row r="76" spans="1:10" x14ac:dyDescent="0.25">
      <c r="A76" s="69" t="s">
        <v>128</v>
      </c>
      <c r="B76" s="72">
        <f>SUMIFS('Fully Booked'!Q:Q,'Fully Booked'!N:N,'DAILY SALES '!A76,'Fully Booked'!L:L,'DAILY SALES '!$B$1)</f>
        <v>0</v>
      </c>
      <c r="C76" s="72">
        <f>SUMIFS('Fully Booked'!AF:AF,'Fully Booked'!L:L,'DAILY SALES '!$B$1,'Fully Booked'!N:N,'DAILY SALES '!A76)</f>
        <v>0</v>
      </c>
      <c r="D76" s="74" t="str">
        <f>IF(B76&gt;0,"DISBURSED TO","NOT DISBURSED TO")</f>
        <v>NOT DISBURSED TO</v>
      </c>
      <c r="I76" s="387"/>
      <c r="J76" s="387"/>
    </row>
    <row r="77" spans="1:10" x14ac:dyDescent="0.25">
      <c r="A77" s="69" t="s">
        <v>327</v>
      </c>
      <c r="B77" s="72">
        <f>SUMIFS('Fully Booked'!Q:Q,'Fully Booked'!N:N,'DAILY SALES '!A77,'Fully Booked'!L:L,'DAILY SALES '!$B$1)</f>
        <v>0</v>
      </c>
      <c r="C77" s="72">
        <f>SUMIFS('Fully Booked'!AF:AF,'Fully Booked'!L:L,'DAILY SALES '!$B$1,'Fully Booked'!N:N,'DAILY SALES '!A77)</f>
        <v>0</v>
      </c>
      <c r="D77" s="74" t="str">
        <f>IF(B77&gt;0,"DISBURSED TO","NOT DISBURSED TO")</f>
        <v>NOT DISBURSED TO</v>
      </c>
      <c r="I77" s="387"/>
      <c r="J77" s="387"/>
    </row>
    <row r="78" spans="1:10" x14ac:dyDescent="0.25">
      <c r="A78" s="69" t="s">
        <v>43</v>
      </c>
      <c r="B78" s="72">
        <f>SUMIFS('Fully Booked'!Q:Q,'Fully Booked'!N:N,'DAILY SALES '!A78,'Fully Booked'!L:L,'DAILY SALES '!$B$1)</f>
        <v>0</v>
      </c>
      <c r="C78" s="72">
        <f>SUMIFS('Fully Booked'!AF:AF,'Fully Booked'!L:L,'DAILY SALES '!$B$1,'Fully Booked'!N:N,'DAILY SALES '!A78)</f>
        <v>0</v>
      </c>
      <c r="D78" s="74" t="str">
        <f t="shared" ref="D78:D87" si="44">IF(B78&gt;0,"DISBURSED TO","NOT DISBURSED TO")</f>
        <v>NOT DISBURSED TO</v>
      </c>
      <c r="I78" s="387"/>
      <c r="J78" s="387"/>
    </row>
    <row r="79" spans="1:10" x14ac:dyDescent="0.25">
      <c r="A79" s="69" t="s">
        <v>148</v>
      </c>
      <c r="B79" s="72">
        <f>SUMIFS('Fully Booked'!Q:Q,'Fully Booked'!N:N,'DAILY SALES '!A79,'Fully Booked'!L:L,'DAILY SALES '!$B$1)</f>
        <v>3631300</v>
      </c>
      <c r="C79" s="72">
        <f>SUMIFS('Fully Booked'!AF:AF,'Fully Booked'!L:L,'DAILY SALES '!$B$1,'Fully Booked'!N:N,'DAILY SALES '!A79)</f>
        <v>84477.563369963376</v>
      </c>
      <c r="D79" s="74" t="str">
        <f t="shared" si="44"/>
        <v>DISBURSED TO</v>
      </c>
      <c r="I79" s="387"/>
      <c r="J79" s="387"/>
    </row>
    <row r="80" spans="1:10" x14ac:dyDescent="0.25">
      <c r="A80" s="84" t="s">
        <v>173</v>
      </c>
      <c r="B80" s="72">
        <f>SUMIFS('Fully Booked'!Q:Q,'Fully Booked'!N:N,'DAILY SALES '!A80,'Fully Booked'!L:L,'DAILY SALES '!$B$1)</f>
        <v>30000</v>
      </c>
      <c r="C80" s="72">
        <f>SUMIFS('Fully Booked'!AF:AF,'Fully Booked'!L:L,'DAILY SALES '!$B$1,'Fully Booked'!N:N,'DAILY SALES '!A80)</f>
        <v>925</v>
      </c>
      <c r="D80" s="74" t="str">
        <f t="shared" si="44"/>
        <v>DISBURSED TO</v>
      </c>
      <c r="I80" s="387"/>
      <c r="J80" s="387"/>
    </row>
    <row r="81" spans="1:10" x14ac:dyDescent="0.25">
      <c r="A81" s="19" t="s">
        <v>21</v>
      </c>
      <c r="B81" s="72">
        <f>SUMIFS('Fully Booked'!Q:Q,'Fully Booked'!N:N,'DAILY SALES '!A81,'Fully Booked'!L:L,'DAILY SALES '!$B$1)</f>
        <v>27900</v>
      </c>
      <c r="C81" s="72">
        <f>SUMIFS('Fully Booked'!AF:AF,'Fully Booked'!L:L,'DAILY SALES '!$B$1,'Fully Booked'!N:N,'DAILY SALES '!A81)</f>
        <v>825.16363636363633</v>
      </c>
      <c r="D81" s="74" t="str">
        <f t="shared" si="44"/>
        <v>DISBURSED TO</v>
      </c>
      <c r="I81" s="387"/>
      <c r="J81" s="387"/>
    </row>
    <row r="82" spans="1:10" x14ac:dyDescent="0.25">
      <c r="A82" s="19" t="s">
        <v>174</v>
      </c>
      <c r="B82" s="72">
        <f>SUMIFS('Fully Booked'!Q:Q,'Fully Booked'!N:N,'DAILY SALES '!A82,'Fully Booked'!L:L,'DAILY SALES '!$B$1)</f>
        <v>0</v>
      </c>
      <c r="C82" s="72">
        <f>SUMIFS('Fully Booked'!AF:AF,'Fully Booked'!L:L,'DAILY SALES '!$B$1,'Fully Booked'!N:N,'DAILY SALES '!A82)</f>
        <v>0</v>
      </c>
      <c r="D82" s="74" t="str">
        <f t="shared" si="44"/>
        <v>NOT DISBURSED TO</v>
      </c>
      <c r="I82" s="387"/>
      <c r="J82" s="387"/>
    </row>
    <row r="83" spans="1:10" x14ac:dyDescent="0.25">
      <c r="A83" s="19" t="s">
        <v>366</v>
      </c>
      <c r="B83" s="72">
        <f>SUMIFS('Fully Booked'!Q:Q,'Fully Booked'!N:N,'DAILY SALES '!A83,'Fully Booked'!L:L,'DAILY SALES '!$B$1)</f>
        <v>0</v>
      </c>
      <c r="C83" s="72">
        <f>SUMIFS('Fully Booked'!AF:AF,'Fully Booked'!L:L,'DAILY SALES '!$B$1,'Fully Booked'!N:N,'DAILY SALES '!A83)</f>
        <v>0</v>
      </c>
      <c r="D83" s="74" t="str">
        <f t="shared" si="44"/>
        <v>NOT DISBURSED TO</v>
      </c>
      <c r="I83" s="387"/>
      <c r="J83" s="387"/>
    </row>
    <row r="84" spans="1:10" x14ac:dyDescent="0.25">
      <c r="A84" s="19" t="s">
        <v>218</v>
      </c>
      <c r="B84" s="72">
        <f>SUMIFS('Fully Booked'!Q:Q,'Fully Booked'!N:N,'DAILY SALES '!A84,'Fully Booked'!L:L,'DAILY SALES '!$B$1)</f>
        <v>0</v>
      </c>
      <c r="C84" s="72">
        <f>SUMIFS('Fully Booked'!AF:AF,'Fully Booked'!L:L,'DAILY SALES '!$B$1,'Fully Booked'!N:N,'DAILY SALES '!A84)</f>
        <v>0</v>
      </c>
      <c r="D84" s="74" t="str">
        <f t="shared" si="44"/>
        <v>NOT DISBURSED TO</v>
      </c>
      <c r="I84" s="387"/>
      <c r="J84" s="387"/>
    </row>
    <row r="85" spans="1:10" x14ac:dyDescent="0.25">
      <c r="A85" s="19" t="s">
        <v>157</v>
      </c>
      <c r="B85" s="72">
        <f>SUMIFS('Fully Booked'!Q:Q,'Fully Booked'!N:N,'DAILY SALES '!A85,'Fully Booked'!L:L,'DAILY SALES '!$B$1)</f>
        <v>0</v>
      </c>
      <c r="C85" s="72">
        <f>SUMIFS('Fully Booked'!AF:AF,'Fully Booked'!L:L,'DAILY SALES '!$B$1,'Fully Booked'!N:N,'DAILY SALES '!A85)</f>
        <v>0</v>
      </c>
      <c r="D85" s="74" t="str">
        <f t="shared" si="44"/>
        <v>NOT DISBURSED TO</v>
      </c>
      <c r="I85" s="387"/>
      <c r="J85" s="387"/>
    </row>
    <row r="86" spans="1:10" x14ac:dyDescent="0.25">
      <c r="A86" s="19" t="s">
        <v>365</v>
      </c>
      <c r="B86" s="72">
        <f>SUMIFS('Fully Booked'!Q:Q,'Fully Booked'!N:N,'DAILY SALES '!A86,'Fully Booked'!L:L,'DAILY SALES '!$B$1)</f>
        <v>0</v>
      </c>
      <c r="C86" s="72">
        <f>SUMIFS('Fully Booked'!AF:AF,'Fully Booked'!L:L,'DAILY SALES '!$B$1,'Fully Booked'!N:N,'DAILY SALES '!A86)</f>
        <v>0</v>
      </c>
      <c r="D86" s="74" t="str">
        <f t="shared" si="44"/>
        <v>NOT DISBURSED TO</v>
      </c>
      <c r="I86" s="387"/>
      <c r="J86" s="387"/>
    </row>
    <row r="87" spans="1:10" x14ac:dyDescent="0.25">
      <c r="A87" s="19" t="s">
        <v>56</v>
      </c>
      <c r="B87" s="72">
        <f>SUMIFS('Fully Booked'!Q:Q,'Fully Booked'!N:N,'DAILY SALES '!A87,'Fully Booked'!L:L,'DAILY SALES '!$B$1)</f>
        <v>0</v>
      </c>
      <c r="C87" s="72">
        <f>SUMIFS('Fully Booked'!AF:AF,'Fully Booked'!L:L,'DAILY SALES '!$B$1,'Fully Booked'!N:N,'DAILY SALES '!A87)</f>
        <v>0</v>
      </c>
      <c r="D87" s="74" t="str">
        <f t="shared" si="44"/>
        <v>NOT DISBURSED TO</v>
      </c>
      <c r="I87" s="387"/>
      <c r="J87" s="387"/>
    </row>
    <row r="88" spans="1:10" ht="15.75" x14ac:dyDescent="0.25">
      <c r="A88" s="85" t="s">
        <v>71</v>
      </c>
      <c r="B88" s="86">
        <f>SUM(B76:B87)</f>
        <v>3689200</v>
      </c>
      <c r="C88" s="86">
        <f>SUM(C76:C87)</f>
        <v>86227.727006327012</v>
      </c>
      <c r="D88" s="85"/>
    </row>
  </sheetData>
  <dataConsolidate/>
  <mergeCells count="5">
    <mergeCell ref="A2:D2"/>
    <mergeCell ref="A74:D74"/>
    <mergeCell ref="H1:N1"/>
    <mergeCell ref="H11:I11"/>
    <mergeCell ref="A15:H15"/>
  </mergeCells>
  <conditionalFormatting sqref="A17:A37 A39:A45 A47:A70">
    <cfRule type="duplicateValues" dxfId="2216" priority="31008"/>
  </conditionalFormatting>
  <conditionalFormatting sqref="A46">
    <cfRule type="duplicateValues" dxfId="2215" priority="1"/>
  </conditionalFormatting>
  <conditionalFormatting sqref="A52">
    <cfRule type="duplicateValues" dxfId="2214" priority="1566"/>
  </conditionalFormatting>
  <conditionalFormatting sqref="A64">
    <cfRule type="duplicateValues" dxfId="2213" priority="4"/>
  </conditionalFormatting>
  <conditionalFormatting sqref="A65:A71 A17:A23 A27:A31 A63 A33:A37 A55:A61 A39:A45 A47:A53 C17:C71 J17:J87">
    <cfRule type="duplicateValues" dxfId="2212" priority="31011"/>
  </conditionalFormatting>
  <conditionalFormatting sqref="D76:D87">
    <cfRule type="cellIs" dxfId="2211" priority="12" operator="equal">
      <formula>"NOT DISBURSED TO"</formula>
    </cfRule>
    <cfRule type="cellIs" dxfId="2210" priority="13" operator="equal">
      <formula>"DISBURSED TO"</formula>
    </cfRule>
  </conditionalFormatting>
  <conditionalFormatting sqref="F17:H71">
    <cfRule type="cellIs" dxfId="2209" priority="14" operator="equal">
      <formula>"NOT DIRSBURSED"</formula>
    </cfRule>
    <cfRule type="cellIs" dxfId="2208" priority="15" operator="equal">
      <formula>"DISBURSED"</formula>
    </cfRule>
  </conditionalFormatting>
  <pageMargins left="0.7" right="0.7" top="0.75" bottom="0.75" header="0.3" footer="0.3"/>
  <pageSetup scale="3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'disbursment and by product summ'!$A$3:$A$35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88"/>
  <sheetViews>
    <sheetView topLeftCell="A38" workbookViewId="0">
      <selection activeCell="F68" sqref="F68"/>
    </sheetView>
  </sheetViews>
  <sheetFormatPr defaultColWidth="8.85546875" defaultRowHeight="15" x14ac:dyDescent="0.25"/>
  <cols>
    <col min="1" max="1" width="29" style="8" customWidth="1"/>
    <col min="2" max="2" width="15.28515625" style="8" bestFit="1" customWidth="1"/>
    <col min="3" max="3" width="17.7109375" style="8" bestFit="1" customWidth="1"/>
    <col min="4" max="4" width="19.7109375" style="8" bestFit="1" customWidth="1"/>
    <col min="5" max="5" width="18.5703125" style="8" customWidth="1"/>
    <col min="6" max="6" width="21.140625" style="8" bestFit="1" customWidth="1"/>
    <col min="7" max="7" width="23.42578125" style="8" bestFit="1" customWidth="1"/>
    <col min="8" max="8" width="22.85546875" style="8" bestFit="1" customWidth="1"/>
    <col min="9" max="9" width="29" style="8" customWidth="1"/>
    <col min="10" max="10" width="16.5703125" style="8" customWidth="1"/>
    <col min="11" max="11" width="11.140625" style="87" bestFit="1" customWidth="1"/>
    <col min="12" max="12" width="13.28515625" style="8" bestFit="1" customWidth="1"/>
    <col min="13" max="13" width="14.28515625" style="8" bestFit="1" customWidth="1"/>
    <col min="14" max="14" width="11.85546875" style="8" bestFit="1" customWidth="1"/>
    <col min="15" max="15" width="21.140625" style="8" bestFit="1" customWidth="1"/>
    <col min="16" max="16384" width="8.85546875" style="8"/>
  </cols>
  <sheetData>
    <row r="1" spans="1:15" ht="15.75" x14ac:dyDescent="0.25">
      <c r="A1" s="67" t="s">
        <v>201</v>
      </c>
      <c r="B1" s="68" t="s">
        <v>195</v>
      </c>
      <c r="C1" s="69">
        <f>SUMIFS('Fully Booked'!Q:Q,'Fully Booked'!M:M,'WEEKLY SALES '!B1)</f>
        <v>35967579</v>
      </c>
      <c r="D1" s="67" t="s">
        <v>147</v>
      </c>
      <c r="E1" s="70">
        <f>COUNTIFS('Fully Booked'!M:M,'WEEKLY SALES '!B1)</f>
        <v>95</v>
      </c>
      <c r="F1" s="71" t="s">
        <v>66</v>
      </c>
      <c r="G1" s="72">
        <f>SUMIFS('Fully Booked'!AF:AF,'Fully Booked'!M:M,'WEEKLY SALES '!B1)</f>
        <v>894773.17131634278</v>
      </c>
      <c r="H1" s="746" t="s">
        <v>93</v>
      </c>
      <c r="I1" s="747"/>
      <c r="J1" s="747"/>
      <c r="K1" s="747"/>
      <c r="L1" s="747"/>
      <c r="M1" s="747"/>
      <c r="N1" s="747"/>
      <c r="O1" s="297"/>
    </row>
    <row r="2" spans="1:15" x14ac:dyDescent="0.25">
      <c r="H2" s="113" t="s">
        <v>94</v>
      </c>
      <c r="I2" s="113" t="s">
        <v>7396</v>
      </c>
      <c r="J2" s="113" t="s">
        <v>95</v>
      </c>
      <c r="K2" s="113" t="s">
        <v>96</v>
      </c>
      <c r="L2" s="113" t="s">
        <v>66</v>
      </c>
      <c r="M2" s="113" t="s">
        <v>169</v>
      </c>
      <c r="N2" s="296" t="s">
        <v>170</v>
      </c>
      <c r="O2" s="298" t="s">
        <v>408</v>
      </c>
    </row>
    <row r="3" spans="1:15" ht="15.75" x14ac:dyDescent="0.25">
      <c r="A3" s="744" t="s">
        <v>202</v>
      </c>
      <c r="B3" s="744"/>
      <c r="C3" s="744"/>
      <c r="D3" s="744"/>
      <c r="F3" s="113" t="s">
        <v>169</v>
      </c>
      <c r="G3" s="29">
        <f>'DAILY SALES '!G2*6</f>
        <v>96250000</v>
      </c>
      <c r="H3" s="21" t="s">
        <v>101</v>
      </c>
      <c r="I3" s="21" t="s">
        <v>5195</v>
      </c>
      <c r="J3" s="29">
        <f>SUMIFS('Fully Booked'!Q:Q,'Fully Booked'!C:C,'WEEKLY SALES '!H3,'Fully Booked'!M:M,'WEEKLY SALES '!$B$1)</f>
        <v>6527820</v>
      </c>
      <c r="K3" s="119">
        <f>COUNTIFS('Fully Booked'!C:C,'WEEKLY SALES '!H3,'Fully Booked'!M:M,'WEEKLY SALES '!$B$1)</f>
        <v>13</v>
      </c>
      <c r="L3" s="29">
        <f>SUMIFS('Fully Booked'!AF:AF,'Fully Booked'!C:C,'WEEKLY SALES '!H3,'Fully Booked'!M:M,'WEEKLY SALES '!$B$1)</f>
        <v>173075.86188644686</v>
      </c>
      <c r="M3" s="29">
        <f>'DAILY SALES '!M3*6</f>
        <v>10500000</v>
      </c>
      <c r="N3" s="293">
        <f>IFERROR(J3/M3,0)</f>
        <v>0.62169714285714284</v>
      </c>
      <c r="O3" s="163">
        <f>M3-J3</f>
        <v>3972180</v>
      </c>
    </row>
    <row r="4" spans="1:15" ht="15.75" x14ac:dyDescent="0.25">
      <c r="A4" s="67" t="s">
        <v>59</v>
      </c>
      <c r="B4" s="73" t="s">
        <v>61</v>
      </c>
      <c r="C4" s="12" t="s">
        <v>60</v>
      </c>
      <c r="D4" s="12" t="s">
        <v>17</v>
      </c>
      <c r="F4" s="113" t="s">
        <v>214</v>
      </c>
      <c r="G4" s="55">
        <f>C1/G3</f>
        <v>0.37368913246753249</v>
      </c>
      <c r="H4" s="21" t="s">
        <v>168</v>
      </c>
      <c r="I4" s="8" t="s">
        <v>7351</v>
      </c>
      <c r="J4" s="29">
        <f>SUMIFS('Fully Booked'!Q:Q,'Fully Booked'!C:C,'WEEKLY SALES '!H4,'Fully Booked'!M:M,'WEEKLY SALES '!$B$1)</f>
        <v>7259610</v>
      </c>
      <c r="K4" s="119">
        <f>COUNTIFS('Fully Booked'!C:C,'WEEKLY SALES '!H4,'Fully Booked'!M:M,'WEEKLY SALES '!$B$1)</f>
        <v>16</v>
      </c>
      <c r="L4" s="29">
        <f>SUMIFS('Fully Booked'!AF:AF,'Fully Booked'!C:C,'WEEKLY SALES '!H4,'Fully Booked'!M:M,'WEEKLY SALES '!$B$1)</f>
        <v>171170.78025386023</v>
      </c>
      <c r="M4" s="29">
        <f>'DAILY SALES '!M4*6</f>
        <v>7500000</v>
      </c>
      <c r="N4" s="293">
        <f t="shared" ref="N4:N11" si="0">IFERROR(J4/M4,0)</f>
        <v>0.96794800000000003</v>
      </c>
      <c r="O4" s="163">
        <f t="shared" ref="O4:O10" si="1">M4-J4</f>
        <v>240390</v>
      </c>
    </row>
    <row r="5" spans="1:15" x14ac:dyDescent="0.25">
      <c r="A5" s="74" t="s">
        <v>62</v>
      </c>
      <c r="B5" s="88">
        <f>SUMIFS('Fully Booked'!Q:Q,'Fully Booked'!M:M,'WEEKLY SALES '!$B$1,'Fully Booked'!U:U,'WEEKLY SALES '!A5)</f>
        <v>3879000</v>
      </c>
      <c r="C5" s="90">
        <f>COUNTIFS('Fully Booked'!M:M,'WEEKLY SALES '!$B$1,'Fully Booked'!U:U,'WEEKLY SALES '!A5)</f>
        <v>36</v>
      </c>
      <c r="D5" s="76">
        <f>SUMIFS('Fully Booked'!AF:AF,'Fully Booked'!U:U,A5,'Fully Booked'!M:M,'WEEKLY SALES '!$B$1)</f>
        <v>114864.38811221455</v>
      </c>
      <c r="F5" s="113" t="s">
        <v>406</v>
      </c>
      <c r="G5" s="212">
        <f>G3-C1</f>
        <v>60282421</v>
      </c>
      <c r="H5" s="21" t="s">
        <v>99</v>
      </c>
      <c r="I5" s="8" t="s">
        <v>4916</v>
      </c>
      <c r="J5" s="29">
        <f>SUMIFS('Fully Booked'!Q:Q,'Fully Booked'!C:C,'WEEKLY SALES '!H5,'Fully Booked'!M:M,'WEEKLY SALES '!$B$1)</f>
        <v>4067709</v>
      </c>
      <c r="K5" s="119">
        <f>COUNTIFS('Fully Booked'!C:C,'WEEKLY SALES '!H5,'Fully Booked'!M:M,'WEEKLY SALES '!$B$1)</f>
        <v>12</v>
      </c>
      <c r="L5" s="29">
        <f>SUMIFS('Fully Booked'!AF:AF,'Fully Booked'!C:C,'WEEKLY SALES '!H5,'Fully Booked'!M:M,'WEEKLY SALES '!$B$1)</f>
        <v>95519.265301587293</v>
      </c>
      <c r="M5" s="29">
        <f>'DAILY SALES '!M5*6</f>
        <v>11250000</v>
      </c>
      <c r="N5" s="293">
        <f t="shared" si="0"/>
        <v>0.36157413333333333</v>
      </c>
      <c r="O5" s="163">
        <f t="shared" si="1"/>
        <v>7182291</v>
      </c>
    </row>
    <row r="6" spans="1:15" x14ac:dyDescent="0.25">
      <c r="A6" s="74" t="s">
        <v>63</v>
      </c>
      <c r="B6" s="88">
        <f>SUMIFS('Fully Booked'!Q:Q,'Fully Booked'!M:M,'WEEKLY SALES '!$B$1,'Fully Booked'!U:U,'WEEKLY SALES '!A6)</f>
        <v>6946010</v>
      </c>
      <c r="C6" s="90">
        <f>COUNTIFS('Fully Booked'!M:M,'WEEKLY SALES '!$B$1,'Fully Booked'!U:U,'WEEKLY SALES '!A6)</f>
        <v>14</v>
      </c>
      <c r="D6" s="76">
        <f>SUMIFS('Fully Booked'!AF:AF,'Fully Booked'!U:U,A6,'Fully Booked'!M:M,'WEEKLY SALES '!$B$1)</f>
        <v>191069.28541202805</v>
      </c>
      <c r="G6" s="87" t="s">
        <v>197</v>
      </c>
      <c r="H6" s="21" t="s">
        <v>133</v>
      </c>
      <c r="I6" s="21" t="s">
        <v>5196</v>
      </c>
      <c r="J6" s="29">
        <f>SUMIFS('Fully Booked'!Q:Q,'Fully Booked'!C:C,'WEEKLY SALES '!H6,'Fully Booked'!M:M,'WEEKLY SALES '!$B$1)</f>
        <v>1884700</v>
      </c>
      <c r="K6" s="119">
        <f>COUNTIFS('Fully Booked'!C:C,'WEEKLY SALES '!H6,'Fully Booked'!M:M,'WEEKLY SALES '!$B$1)</f>
        <v>7</v>
      </c>
      <c r="L6" s="29">
        <f>SUMIFS('Fully Booked'!AF:AF,'Fully Booked'!C:C,'WEEKLY SALES '!H6,'Fully Booked'!M:M,'WEEKLY SALES '!$B$1)</f>
        <v>50501.950671550672</v>
      </c>
      <c r="M6" s="29">
        <f>'DAILY SALES '!M6*6</f>
        <v>11250000</v>
      </c>
      <c r="N6" s="293">
        <f t="shared" si="0"/>
        <v>0.16752888888888889</v>
      </c>
      <c r="O6" s="163">
        <f t="shared" si="1"/>
        <v>9365300</v>
      </c>
    </row>
    <row r="7" spans="1:15" x14ac:dyDescent="0.25">
      <c r="A7" s="74" t="s">
        <v>187</v>
      </c>
      <c r="B7" s="88">
        <f>SUMIFS('Fully Booked'!Q:Q,'Fully Booked'!M:M,'WEEKLY SALES '!$B$1,'Fully Booked'!U:U,'WEEKLY SALES '!A7)</f>
        <v>0</v>
      </c>
      <c r="C7" s="90">
        <f>COUNTIFS('Fully Booked'!M:M,'WEEKLY SALES '!$B$1,'Fully Booked'!U:U,'WEEKLY SALES '!A7)</f>
        <v>0</v>
      </c>
      <c r="D7" s="76">
        <f>SUMIFS('Fully Booked'!AF:AF,'Fully Booked'!U:U,A7,'Fully Booked'!M:M,'WEEKLY SALES '!$B$1)</f>
        <v>0</v>
      </c>
      <c r="G7" s="87"/>
      <c r="H7" s="21" t="s">
        <v>97</v>
      </c>
      <c r="I7" s="8" t="s">
        <v>40</v>
      </c>
      <c r="J7" s="29">
        <f>SUMIFS('Fully Booked'!Q:Q,'Fully Booked'!C:C,'WEEKLY SALES '!H7,'Fully Booked'!M:M,'WEEKLY SALES '!$B$1)</f>
        <v>8469700</v>
      </c>
      <c r="K7" s="119">
        <f>COUNTIFS('Fully Booked'!C:C,'WEEKLY SALES '!H7,'Fully Booked'!M:M,'WEEKLY SALES '!$B$1)</f>
        <v>17</v>
      </c>
      <c r="L7" s="29">
        <f>SUMIFS('Fully Booked'!AF:AF,'Fully Booked'!C:C,'WEEKLY SALES '!H7,'Fully Booked'!M:M,'WEEKLY SALES '!$B$1)</f>
        <v>207435.62071838835</v>
      </c>
      <c r="M7" s="29">
        <f>'DAILY SALES '!M7*6</f>
        <v>7500000</v>
      </c>
      <c r="N7" s="293">
        <f t="shared" si="0"/>
        <v>1.1292933333333333</v>
      </c>
      <c r="O7" s="163">
        <f t="shared" si="1"/>
        <v>-969700</v>
      </c>
    </row>
    <row r="8" spans="1:15" x14ac:dyDescent="0.25">
      <c r="A8" s="74" t="s">
        <v>188</v>
      </c>
      <c r="B8" s="88">
        <f>SUMIFS('Fully Booked'!Q:Q,'Fully Booked'!M:M,'WEEKLY SALES '!$B$1,'Fully Booked'!U:U,'WEEKLY SALES '!A8)</f>
        <v>0</v>
      </c>
      <c r="C8" s="90">
        <f>COUNTIFS('Fully Booked'!M:M,'WEEKLY SALES '!$B$1,'Fully Booked'!U:U,'WEEKLY SALES '!A8)</f>
        <v>0</v>
      </c>
      <c r="D8" s="76">
        <f>SUMIFS('Fully Booked'!AF:AF,'Fully Booked'!U:U,A8,'Fully Booked'!M:M,'WEEKLY SALES '!$B$1)</f>
        <v>0</v>
      </c>
      <c r="G8" s="87"/>
      <c r="H8" s="21" t="s">
        <v>167</v>
      </c>
      <c r="I8" s="8" t="s">
        <v>5221</v>
      </c>
      <c r="J8" s="29">
        <f>SUMIFS('Fully Booked'!Q:Q,'Fully Booked'!C:C,'WEEKLY SALES '!H8,'Fully Booked'!M:M,'WEEKLY SALES '!$B$1)</f>
        <v>2033000</v>
      </c>
      <c r="K8" s="119">
        <f>COUNTIFS('Fully Booked'!C:C,'WEEKLY SALES '!H8,'Fully Booked'!M:M,'WEEKLY SALES '!$B$1)</f>
        <v>10</v>
      </c>
      <c r="L8" s="29">
        <f>SUMIFS('Fully Booked'!AF:AF,'Fully Booked'!C:C,'WEEKLY SALES '!H8,'Fully Booked'!M:M,'WEEKLY SALES '!$B$1)</f>
        <v>62996.394564694572</v>
      </c>
      <c r="M8" s="29">
        <f>'DAILY SALES '!M8*6</f>
        <v>7500000</v>
      </c>
      <c r="N8" s="293">
        <f t="shared" si="0"/>
        <v>0.27106666666666668</v>
      </c>
      <c r="O8" s="163">
        <f t="shared" si="1"/>
        <v>5467000</v>
      </c>
    </row>
    <row r="9" spans="1:15" x14ac:dyDescent="0.25">
      <c r="A9" s="74" t="s">
        <v>64</v>
      </c>
      <c r="B9" s="88">
        <f>SUMIFS('Fully Booked'!Q:Q,'Fully Booked'!M:M,'WEEKLY SALES '!$B$1,'Fully Booked'!U:U,'WEEKLY SALES '!A9)</f>
        <v>25142569</v>
      </c>
      <c r="C9" s="90">
        <f>COUNTIFS('Fully Booked'!M:M,'WEEKLY SALES '!$B$1,'Fully Booked'!U:U,'WEEKLY SALES '!A9)</f>
        <v>45</v>
      </c>
      <c r="D9" s="76">
        <f>SUMIFS('Fully Booked'!AF:AF,'Fully Booked'!U:U,A9,'Fully Booked'!M:M,'WEEKLY SALES '!$B$1)</f>
        <v>588839.49779209984</v>
      </c>
      <c r="G9" s="87"/>
      <c r="H9" s="21" t="s">
        <v>420</v>
      </c>
      <c r="I9" s="8" t="s">
        <v>7350</v>
      </c>
      <c r="J9" s="29">
        <f>SUMIFS('Fully Booked'!Q:Q,'Fully Booked'!C:C,'WEEKLY SALES '!H9,'Fully Booked'!M:M,'WEEKLY SALES '!$B$1)</f>
        <v>5725040</v>
      </c>
      <c r="K9" s="119">
        <f>COUNTIFS('Fully Booked'!C:C,'WEEKLY SALES '!H9,'Fully Booked'!M:M,'WEEKLY SALES '!$B$1)</f>
        <v>20</v>
      </c>
      <c r="L9" s="29">
        <f>SUMIFS('Fully Booked'!AF:AF,'Fully Booked'!C:C,'WEEKLY SALES '!H9,'Fully Booked'!M:M,'WEEKLY SALES '!$B$1)</f>
        <v>134073.29791981442</v>
      </c>
      <c r="M9" s="29">
        <f>'DAILY SALES '!M9*6</f>
        <v>4000000</v>
      </c>
      <c r="N9" s="293">
        <f t="shared" si="0"/>
        <v>1.43126</v>
      </c>
      <c r="O9" s="163">
        <f t="shared" si="1"/>
        <v>-1725040</v>
      </c>
    </row>
    <row r="10" spans="1:15" x14ac:dyDescent="0.25">
      <c r="A10" s="77" t="s">
        <v>67</v>
      </c>
      <c r="B10" s="89">
        <f>SUM(B5:B9)</f>
        <v>35967579</v>
      </c>
      <c r="C10" s="91">
        <f>SUM(C5:C9)</f>
        <v>95</v>
      </c>
      <c r="D10" s="79">
        <f>SUM(D5:D9)</f>
        <v>894773.17131634243</v>
      </c>
      <c r="G10" s="87"/>
      <c r="H10" s="8" t="s">
        <v>5938</v>
      </c>
      <c r="I10" s="8" t="s">
        <v>40</v>
      </c>
      <c r="J10" s="29">
        <f>SUMIFS('Fully Booked'!Q:Q,'Fully Booked'!C:C,'WEEKLY SALES '!H10,'Fully Booked'!M:M,'WEEKLY SALES '!$B$1)</f>
        <v>0</v>
      </c>
      <c r="K10" s="119">
        <f>COUNTIFS('Fully Booked'!C:C,'WEEKLY SALES '!H10,'Fully Booked'!M:M,'WEEKLY SALES '!$B$1)</f>
        <v>0</v>
      </c>
      <c r="L10" s="29">
        <f>SUMIFS('Fully Booked'!AF:AF,'Fully Booked'!C:C,'WEEKLY SALES '!H10,'Fully Booked'!M:M,'WEEKLY SALES '!$B$1)</f>
        <v>0</v>
      </c>
      <c r="M10" s="29">
        <f>'DAILY SALES '!M10*6</f>
        <v>6000000</v>
      </c>
      <c r="N10" s="293">
        <f t="shared" si="0"/>
        <v>0</v>
      </c>
      <c r="O10" s="163">
        <f t="shared" si="1"/>
        <v>6000000</v>
      </c>
    </row>
    <row r="11" spans="1:15" x14ac:dyDescent="0.25">
      <c r="G11" s="87"/>
      <c r="H11" s="753" t="s">
        <v>71</v>
      </c>
      <c r="I11" s="754"/>
      <c r="J11" s="115">
        <f>SUM(J3:J10)</f>
        <v>35967579</v>
      </c>
      <c r="K11" s="114">
        <f>SUM(K3:K10)</f>
        <v>95</v>
      </c>
      <c r="L11" s="115">
        <f>SUM(L3:L10)</f>
        <v>894773.17131634243</v>
      </c>
      <c r="M11" s="115">
        <f>G3</f>
        <v>96250000</v>
      </c>
      <c r="N11" s="294">
        <f t="shared" si="0"/>
        <v>0.37368913246753249</v>
      </c>
      <c r="O11" s="160">
        <f>M11-J11</f>
        <v>60282421</v>
      </c>
    </row>
    <row r="12" spans="1:15" x14ac:dyDescent="0.25">
      <c r="A12" s="400" t="s">
        <v>900</v>
      </c>
      <c r="B12" s="55">
        <f>((E71)*((COUNTIF(C16:C70,"&gt;0"))/COUNTA(A16:A70)))</f>
        <v>0.23780217520661159</v>
      </c>
      <c r="C12" s="120"/>
      <c r="D12" s="120"/>
      <c r="E12" s="120"/>
      <c r="G12" s="314"/>
      <c r="H12" s="315"/>
      <c r="I12" s="316"/>
      <c r="J12" s="317"/>
      <c r="K12" s="318"/>
      <c r="L12" s="317"/>
      <c r="M12" s="317"/>
      <c r="N12" s="319"/>
      <c r="O12" s="320"/>
    </row>
    <row r="13" spans="1:15" x14ac:dyDescent="0.25">
      <c r="A13" s="153"/>
      <c r="B13" s="120"/>
      <c r="C13" s="120"/>
      <c r="D13" s="120"/>
      <c r="E13" s="120"/>
      <c r="G13" s="314"/>
      <c r="H13" s="315"/>
      <c r="I13" s="316"/>
      <c r="J13" s="317"/>
      <c r="K13" s="318"/>
      <c r="L13" s="317"/>
      <c r="M13" s="317"/>
      <c r="N13" s="319"/>
      <c r="O13" s="320"/>
    </row>
    <row r="14" spans="1:15" ht="15.75" x14ac:dyDescent="0.25">
      <c r="A14" s="750" t="s">
        <v>203</v>
      </c>
      <c r="B14" s="751"/>
      <c r="C14" s="751"/>
      <c r="D14" s="751"/>
      <c r="E14" s="751"/>
      <c r="F14" s="751"/>
      <c r="G14" s="752"/>
      <c r="H14" s="404"/>
      <c r="K14" s="8"/>
    </row>
    <row r="15" spans="1:15" ht="15.75" x14ac:dyDescent="0.25">
      <c r="A15" s="80" t="s">
        <v>163</v>
      </c>
      <c r="B15" s="80" t="s">
        <v>72</v>
      </c>
      <c r="C15" s="80" t="s">
        <v>61</v>
      </c>
      <c r="D15" s="80" t="s">
        <v>213</v>
      </c>
      <c r="E15" s="80" t="s">
        <v>214</v>
      </c>
      <c r="F15" s="81" t="s">
        <v>198</v>
      </c>
      <c r="G15" s="81" t="s">
        <v>408</v>
      </c>
      <c r="H15" s="81" t="s">
        <v>2503</v>
      </c>
      <c r="K15" s="8"/>
    </row>
    <row r="16" spans="1:15" x14ac:dyDescent="0.25">
      <c r="A16" s="19" t="s">
        <v>32</v>
      </c>
      <c r="B16" s="19" t="s">
        <v>31</v>
      </c>
      <c r="C16" s="72">
        <f>SUMIFS('Fully Booked'!Q:Q,'Fully Booked'!M:M,'WEEKLY SALES '!$B$1,'Fully Booked'!D:D,'WEEKLY SALES '!A16)</f>
        <v>1423920</v>
      </c>
      <c r="D16" s="72">
        <f>'DAILY SALES '!D17*6</f>
        <v>1875000</v>
      </c>
      <c r="E16" s="95">
        <f>IFERROR(C16/D16,0)</f>
        <v>0.75942399999999999</v>
      </c>
      <c r="F16" s="74" t="str">
        <f t="shared" ref="F16" si="2">IF(C16&gt;0,"DISBURSED","NOT DISBURSED")</f>
        <v>DISBURSED</v>
      </c>
      <c r="G16" s="290">
        <f>D16-C16</f>
        <v>451080</v>
      </c>
      <c r="H16" s="282">
        <f>COUNTIFS('Fully Booked'!D:D,'WEEKLY SALES '!A16,'Fully Booked'!M:M,'WEEKLY SALES '!$B$1)</f>
        <v>4</v>
      </c>
      <c r="J16" s="87"/>
      <c r="K16" s="8"/>
    </row>
    <row r="17" spans="1:11" x14ac:dyDescent="0.25">
      <c r="A17" s="19" t="s">
        <v>4893</v>
      </c>
      <c r="B17" s="19" t="s">
        <v>31</v>
      </c>
      <c r="C17" s="72">
        <f>SUMIFS('Fully Booked'!Q:Q,'Fully Booked'!M:M,'WEEKLY SALES '!$B$1,'Fully Booked'!D:D,'WEEKLY SALES '!A17)</f>
        <v>0</v>
      </c>
      <c r="D17" s="72">
        <f>'DAILY SALES '!D18*6</f>
        <v>375000</v>
      </c>
      <c r="E17" s="95">
        <f t="shared" ref="E17:E69" si="3">IFERROR(C17/D17,0)</f>
        <v>0</v>
      </c>
      <c r="F17" s="74" t="str">
        <f t="shared" ref="F17:F70" si="4">IF(C17&gt;0,"DISBURSED","NOT DISBURSED")</f>
        <v>NOT DISBURSED</v>
      </c>
      <c r="G17" s="290">
        <f t="shared" ref="G17:G69" si="5">D17-C17</f>
        <v>375000</v>
      </c>
      <c r="H17" s="282">
        <f>COUNTIFS('Fully Booked'!D:D,'WEEKLY SALES '!A17,'Fully Booked'!M:M,'WEEKLY SALES '!$B$1)</f>
        <v>0</v>
      </c>
      <c r="J17" s="87"/>
      <c r="K17" s="8"/>
    </row>
    <row r="18" spans="1:11" x14ac:dyDescent="0.25">
      <c r="A18" s="438" t="s">
        <v>6159</v>
      </c>
      <c r="B18" s="19" t="s">
        <v>31</v>
      </c>
      <c r="C18" s="72">
        <f>SUMIFS('Fully Booked'!Q:Q,'Fully Booked'!M:M,'WEEKLY SALES '!$B$1,'Fully Booked'!D:D,'WEEKLY SALES '!A18)</f>
        <v>0</v>
      </c>
      <c r="D18" s="72">
        <f>'DAILY SALES '!D19*6</f>
        <v>875000</v>
      </c>
      <c r="E18" s="95">
        <f t="shared" si="3"/>
        <v>0</v>
      </c>
      <c r="F18" s="74" t="str">
        <f t="shared" ref="F18:F19" si="6">IF(C18&gt;0,"DISBURSED","NOT DISBURSED")</f>
        <v>NOT DISBURSED</v>
      </c>
      <c r="G18" s="290">
        <f t="shared" si="5"/>
        <v>875000</v>
      </c>
      <c r="H18" s="282">
        <f>COUNTIFS('Fully Booked'!D:D,'WEEKLY SALES '!A18,'Fully Booked'!M:M,'WEEKLY SALES '!$B$1)</f>
        <v>0</v>
      </c>
      <c r="J18" s="87"/>
      <c r="K18" s="8"/>
    </row>
    <row r="19" spans="1:11" x14ac:dyDescent="0.25">
      <c r="A19" s="19" t="s">
        <v>211</v>
      </c>
      <c r="B19" s="19" t="s">
        <v>23</v>
      </c>
      <c r="C19" s="72">
        <f>SUMIFS('Fully Booked'!Q:Q,'Fully Booked'!M:M,'WEEKLY SALES '!$B$1,'Fully Booked'!D:D,'WEEKLY SALES '!A19)</f>
        <v>17800</v>
      </c>
      <c r="D19" s="72">
        <f>'DAILY SALES '!D20*6</f>
        <v>1000000</v>
      </c>
      <c r="E19" s="95">
        <f t="shared" si="3"/>
        <v>1.78E-2</v>
      </c>
      <c r="F19" s="74" t="str">
        <f t="shared" si="6"/>
        <v>DISBURSED</v>
      </c>
      <c r="G19" s="290">
        <f t="shared" si="5"/>
        <v>982200</v>
      </c>
      <c r="H19" s="282">
        <f>COUNTIFS('Fully Booked'!D:D,'WEEKLY SALES '!A19,'Fully Booked'!M:M,'WEEKLY SALES '!$B$1)</f>
        <v>1</v>
      </c>
      <c r="J19" s="87"/>
      <c r="K19" s="8"/>
    </row>
    <row r="20" spans="1:11" x14ac:dyDescent="0.25">
      <c r="A20" s="19" t="s">
        <v>447</v>
      </c>
      <c r="B20" s="19" t="s">
        <v>23</v>
      </c>
      <c r="C20" s="72">
        <f>SUMIFS('Fully Booked'!Q:Q,'Fully Booked'!M:M,'WEEKLY SALES '!$B$1,'Fully Booked'!D:D,'WEEKLY SALES '!A20)</f>
        <v>34100</v>
      </c>
      <c r="D20" s="72">
        <f>'DAILY SALES '!D21*6</f>
        <v>1000000</v>
      </c>
      <c r="E20" s="95">
        <f t="shared" si="3"/>
        <v>3.4099999999999998E-2</v>
      </c>
      <c r="F20" s="74" t="str">
        <f t="shared" si="4"/>
        <v>DISBURSED</v>
      </c>
      <c r="G20" s="290">
        <f t="shared" si="5"/>
        <v>965900</v>
      </c>
      <c r="H20" s="282">
        <f>COUNTIFS('Fully Booked'!D:D,'WEEKLY SALES '!A20,'Fully Booked'!M:M,'WEEKLY SALES '!$B$1)</f>
        <v>1</v>
      </c>
      <c r="J20" s="87"/>
      <c r="K20" s="8"/>
    </row>
    <row r="21" spans="1:11" x14ac:dyDescent="0.25">
      <c r="A21" s="19" t="s">
        <v>48</v>
      </c>
      <c r="B21" s="19" t="s">
        <v>23</v>
      </c>
      <c r="C21" s="72">
        <f>SUMIFS('Fully Booked'!Q:Q,'Fully Booked'!M:M,'WEEKLY SALES '!$B$1,'Fully Booked'!D:D,'WEEKLY SALES '!A21)</f>
        <v>2461800</v>
      </c>
      <c r="D21" s="72">
        <f>'DAILY SALES '!D22*6</f>
        <v>1250000</v>
      </c>
      <c r="E21" s="95">
        <f t="shared" si="3"/>
        <v>1.9694400000000001</v>
      </c>
      <c r="F21" s="74" t="str">
        <f t="shared" si="4"/>
        <v>DISBURSED</v>
      </c>
      <c r="G21" s="290">
        <f t="shared" si="5"/>
        <v>-1211800</v>
      </c>
      <c r="H21" s="282">
        <f>COUNTIFS('Fully Booked'!D:D,'WEEKLY SALES '!A21,'Fully Booked'!M:M,'WEEKLY SALES '!$B$1)</f>
        <v>2</v>
      </c>
      <c r="J21" s="87"/>
      <c r="K21" s="8"/>
    </row>
    <row r="22" spans="1:11" x14ac:dyDescent="0.25">
      <c r="A22" s="19" t="s">
        <v>970</v>
      </c>
      <c r="B22" s="19" t="s">
        <v>23</v>
      </c>
      <c r="C22" s="72">
        <f>SUMIFS('Fully Booked'!Q:Q,'Fully Booked'!M:M,'WEEKLY SALES '!$B$1,'Fully Booked'!D:D,'WEEKLY SALES '!A22)</f>
        <v>1468600</v>
      </c>
      <c r="D22" s="72">
        <f>'DAILY SALES '!D23*6</f>
        <v>1000000</v>
      </c>
      <c r="E22" s="95">
        <f t="shared" si="3"/>
        <v>1.4685999999999999</v>
      </c>
      <c r="F22" s="74" t="str">
        <f t="shared" si="4"/>
        <v>DISBURSED</v>
      </c>
      <c r="G22" s="290">
        <f t="shared" si="5"/>
        <v>-468600</v>
      </c>
      <c r="H22" s="282">
        <f>COUNTIFS('Fully Booked'!D:D,'WEEKLY SALES '!A22,'Fully Booked'!M:M,'WEEKLY SALES '!$B$1)</f>
        <v>1</v>
      </c>
      <c r="J22" s="87"/>
      <c r="K22" s="8"/>
    </row>
    <row r="23" spans="1:11" x14ac:dyDescent="0.25">
      <c r="A23" s="19" t="s">
        <v>451</v>
      </c>
      <c r="B23" s="19" t="s">
        <v>39</v>
      </c>
      <c r="C23" s="72">
        <f>SUMIFS('Fully Booked'!Q:Q,'Fully Booked'!M:M,'WEEKLY SALES '!$B$1,'Fully Booked'!D:D,'WEEKLY SALES '!A23)</f>
        <v>1188500</v>
      </c>
      <c r="D23" s="72">
        <f>'DAILY SALES '!D24*6</f>
        <v>1000000</v>
      </c>
      <c r="E23" s="95">
        <f t="shared" si="3"/>
        <v>1.1884999999999999</v>
      </c>
      <c r="F23" s="74" t="str">
        <f t="shared" ref="F23:F28" si="7">IF(C23&gt;0,"DISBURSED","NOT DISBURSED")</f>
        <v>DISBURSED</v>
      </c>
      <c r="G23" s="290">
        <f t="shared" si="5"/>
        <v>-188500</v>
      </c>
      <c r="H23" s="282">
        <f>COUNTIFS('Fully Booked'!D:D,'WEEKLY SALES '!A23,'Fully Booked'!M:M,'WEEKLY SALES '!$B$1)</f>
        <v>4</v>
      </c>
      <c r="J23" s="87"/>
      <c r="K23" s="8"/>
    </row>
    <row r="24" spans="1:11" x14ac:dyDescent="0.25">
      <c r="A24" s="19" t="s">
        <v>4894</v>
      </c>
      <c r="B24" s="19" t="s">
        <v>39</v>
      </c>
      <c r="C24" s="72">
        <f>SUMIFS('Fully Booked'!Q:Q,'Fully Booked'!M:M,'WEEKLY SALES '!$B$1,'Fully Booked'!D:D,'WEEKLY SALES '!A24)</f>
        <v>0</v>
      </c>
      <c r="D24" s="72">
        <f>'DAILY SALES '!D25*6</f>
        <v>875000</v>
      </c>
      <c r="E24" s="95">
        <f t="shared" si="3"/>
        <v>0</v>
      </c>
      <c r="F24" s="74" t="str">
        <f t="shared" si="7"/>
        <v>NOT DISBURSED</v>
      </c>
      <c r="G24" s="290">
        <f t="shared" si="5"/>
        <v>875000</v>
      </c>
      <c r="H24" s="282">
        <f>COUNTIFS('Fully Booked'!D:D,'WEEKLY SALES '!A24,'Fully Booked'!M:M,'WEEKLY SALES '!$B$1)</f>
        <v>0</v>
      </c>
      <c r="J24" s="87"/>
      <c r="K24" s="8"/>
    </row>
    <row r="25" spans="1:11" x14ac:dyDescent="0.25">
      <c r="A25" s="19" t="s">
        <v>4896</v>
      </c>
      <c r="B25" s="19" t="s">
        <v>39</v>
      </c>
      <c r="C25" s="72">
        <f>SUMIFS('Fully Booked'!Q:Q,'Fully Booked'!M:M,'WEEKLY SALES '!$B$1,'Fully Booked'!D:D,'WEEKLY SALES '!A25)</f>
        <v>0</v>
      </c>
      <c r="D25" s="72">
        <f>'DAILY SALES '!D26*6</f>
        <v>875000</v>
      </c>
      <c r="E25" s="95">
        <f t="shared" si="3"/>
        <v>0</v>
      </c>
      <c r="F25" s="74" t="str">
        <f t="shared" si="7"/>
        <v>NOT DISBURSED</v>
      </c>
      <c r="G25" s="290">
        <f t="shared" si="5"/>
        <v>875000</v>
      </c>
      <c r="H25" s="282">
        <f>COUNTIFS('Fully Booked'!D:D,'WEEKLY SALES '!A25,'Fully Booked'!M:M,'WEEKLY SALES '!$B$1)</f>
        <v>0</v>
      </c>
      <c r="J25" s="87"/>
      <c r="K25" s="8"/>
    </row>
    <row r="26" spans="1:11" x14ac:dyDescent="0.25">
      <c r="A26" s="19" t="s">
        <v>4895</v>
      </c>
      <c r="B26" s="19" t="s">
        <v>39</v>
      </c>
      <c r="C26" s="72">
        <f>SUMIFS('Fully Booked'!Q:Q,'Fully Booked'!M:M,'WEEKLY SALES '!$B$1,'Fully Booked'!D:D,'WEEKLY SALES '!A26)</f>
        <v>771700</v>
      </c>
      <c r="D26" s="72">
        <f>'DAILY SALES '!D27*6</f>
        <v>875000</v>
      </c>
      <c r="E26" s="95">
        <f t="shared" si="3"/>
        <v>0.88194285714285714</v>
      </c>
      <c r="F26" s="74" t="str">
        <f t="shared" si="7"/>
        <v>DISBURSED</v>
      </c>
      <c r="G26" s="290">
        <f t="shared" si="5"/>
        <v>103300</v>
      </c>
      <c r="H26" s="282">
        <f>COUNTIFS('Fully Booked'!D:D,'WEEKLY SALES '!A26,'Fully Booked'!M:M,'WEEKLY SALES '!$B$1)</f>
        <v>3</v>
      </c>
      <c r="J26" s="87"/>
      <c r="K26" s="8"/>
    </row>
    <row r="27" spans="1:11" x14ac:dyDescent="0.25">
      <c r="A27" s="19" t="s">
        <v>4113</v>
      </c>
      <c r="B27" s="19" t="s">
        <v>39</v>
      </c>
      <c r="C27" s="72">
        <f>SUMIFS('Fully Booked'!Q:Q,'Fully Booked'!M:M,'WEEKLY SALES '!$B$1,'Fully Booked'!D:D,'WEEKLY SALES '!A27)</f>
        <v>72800</v>
      </c>
      <c r="D27" s="72">
        <f>'DAILY SALES '!D28*6</f>
        <v>875000</v>
      </c>
      <c r="E27" s="95">
        <f t="shared" si="3"/>
        <v>8.3199999999999996E-2</v>
      </c>
      <c r="F27" s="74" t="str">
        <f t="shared" si="7"/>
        <v>DISBURSED</v>
      </c>
      <c r="G27" s="290">
        <f t="shared" si="5"/>
        <v>802200</v>
      </c>
      <c r="H27" s="282">
        <f>COUNTIFS('Fully Booked'!D:D,'WEEKLY SALES '!A27,'Fully Booked'!M:M,'WEEKLY SALES '!$B$1)</f>
        <v>3</v>
      </c>
      <c r="J27" s="87"/>
      <c r="K27" s="8"/>
    </row>
    <row r="28" spans="1:11" x14ac:dyDescent="0.25">
      <c r="A28" s="19" t="s">
        <v>921</v>
      </c>
      <c r="B28" s="19" t="s">
        <v>39</v>
      </c>
      <c r="C28" s="72">
        <f>SUMIFS('Fully Booked'!Q:Q,'Fully Booked'!M:M,'WEEKLY SALES '!$B$1,'Fully Booked'!D:D,'WEEKLY SALES '!A28)</f>
        <v>0</v>
      </c>
      <c r="D28" s="72">
        <f>'DAILY SALES '!D29*6</f>
        <v>875000</v>
      </c>
      <c r="E28" s="95">
        <f t="shared" si="3"/>
        <v>0</v>
      </c>
      <c r="F28" s="74" t="str">
        <f t="shared" si="7"/>
        <v>NOT DISBURSED</v>
      </c>
      <c r="G28" s="290">
        <f t="shared" si="5"/>
        <v>875000</v>
      </c>
      <c r="H28" s="282">
        <f>COUNTIFS('Fully Booked'!D:D,'WEEKLY SALES '!A28,'Fully Booked'!M:M,'WEEKLY SALES '!$B$1)</f>
        <v>0</v>
      </c>
      <c r="J28" s="87"/>
      <c r="K28" s="8"/>
    </row>
    <row r="29" spans="1:11" x14ac:dyDescent="0.25">
      <c r="A29" s="180" t="s">
        <v>454</v>
      </c>
      <c r="B29" s="19" t="s">
        <v>29</v>
      </c>
      <c r="C29" s="72">
        <f>SUMIFS('Fully Booked'!Q:Q,'Fully Booked'!M:M,'WEEKLY SALES '!$B$1,'Fully Booked'!D:D,'WEEKLY SALES '!A29)</f>
        <v>2501400</v>
      </c>
      <c r="D29" s="72">
        <f>'DAILY SALES '!D30*6</f>
        <v>1250000</v>
      </c>
      <c r="E29" s="95">
        <f t="shared" si="3"/>
        <v>2.0011199999999998</v>
      </c>
      <c r="F29" s="74" t="str">
        <f t="shared" ref="F29:F34" si="8">IF(C29&gt;0,"DISBURSED","NOT DISBURSED")</f>
        <v>DISBURSED</v>
      </c>
      <c r="G29" s="290">
        <f t="shared" si="5"/>
        <v>-1251400</v>
      </c>
      <c r="H29" s="282">
        <f>COUNTIFS('Fully Booked'!D:D,'WEEKLY SALES '!A29,'Fully Booked'!M:M,'WEEKLY SALES '!$B$1)</f>
        <v>6</v>
      </c>
      <c r="J29" s="87"/>
      <c r="K29" s="8"/>
    </row>
    <row r="30" spans="1:11" x14ac:dyDescent="0.25">
      <c r="A30" s="180" t="s">
        <v>455</v>
      </c>
      <c r="B30" s="19" t="s">
        <v>29</v>
      </c>
      <c r="C30" s="72">
        <f>SUMIFS('Fully Booked'!Q:Q,'Fully Booked'!M:M,'WEEKLY SALES '!$B$1,'Fully Booked'!D:D,'WEEKLY SALES '!A30)</f>
        <v>1119600</v>
      </c>
      <c r="D30" s="72">
        <f>'DAILY SALES '!D31*6</f>
        <v>1000000</v>
      </c>
      <c r="E30" s="95">
        <f t="shared" si="3"/>
        <v>1.1195999999999999</v>
      </c>
      <c r="F30" s="74" t="str">
        <f t="shared" si="8"/>
        <v>DISBURSED</v>
      </c>
      <c r="G30" s="290">
        <f t="shared" si="5"/>
        <v>-119600</v>
      </c>
      <c r="H30" s="282">
        <f>COUNTIFS('Fully Booked'!D:D,'WEEKLY SALES '!A30,'Fully Booked'!M:M,'WEEKLY SALES '!$B$1)</f>
        <v>2</v>
      </c>
      <c r="J30" s="87"/>
      <c r="K30" s="8"/>
    </row>
    <row r="31" spans="1:11" x14ac:dyDescent="0.25">
      <c r="A31" s="435" t="s">
        <v>922</v>
      </c>
      <c r="B31" s="19" t="s">
        <v>29</v>
      </c>
      <c r="C31" s="72">
        <f>SUMIFS('Fully Booked'!Q:Q,'Fully Booked'!M:M,'WEEKLY SALES '!$B$1,'Fully Booked'!D:D,'WEEKLY SALES '!A31)</f>
        <v>138300</v>
      </c>
      <c r="D31" s="72">
        <f>'DAILY SALES '!D32*6</f>
        <v>1000000</v>
      </c>
      <c r="E31" s="95">
        <f t="shared" si="3"/>
        <v>0.13830000000000001</v>
      </c>
      <c r="F31" s="74" t="str">
        <f t="shared" ref="F31:F32" si="9">IF(C31&gt;0,"DISBURSED","NOT DISBURSED")</f>
        <v>DISBURSED</v>
      </c>
      <c r="G31" s="290">
        <f t="shared" si="5"/>
        <v>861700</v>
      </c>
      <c r="H31" s="282">
        <f>COUNTIFS('Fully Booked'!D:D,'WEEKLY SALES '!A31,'Fully Booked'!M:M,'WEEKLY SALES '!$B$1)</f>
        <v>1</v>
      </c>
      <c r="J31" s="87"/>
      <c r="K31" s="8"/>
    </row>
    <row r="32" spans="1:11" x14ac:dyDescent="0.25">
      <c r="A32" s="19" t="s">
        <v>844</v>
      </c>
      <c r="B32" s="19" t="s">
        <v>29</v>
      </c>
      <c r="C32" s="72">
        <f>SUMIFS('Fully Booked'!Q:Q,'Fully Booked'!M:M,'WEEKLY SALES '!$B$1,'Fully Booked'!D:D,'WEEKLY SALES '!A32)</f>
        <v>0</v>
      </c>
      <c r="D32" s="72">
        <f>'DAILY SALES '!D33*6</f>
        <v>750000</v>
      </c>
      <c r="E32" s="95">
        <f t="shared" si="3"/>
        <v>0</v>
      </c>
      <c r="F32" s="74" t="str">
        <f t="shared" si="9"/>
        <v>NOT DISBURSED</v>
      </c>
      <c r="G32" s="290">
        <f t="shared" si="5"/>
        <v>750000</v>
      </c>
      <c r="H32" s="282">
        <f>COUNTIFS('Fully Booked'!D:D,'WEEKLY SALES '!A32,'Fully Booked'!M:M,'WEEKLY SALES '!$B$1)</f>
        <v>0</v>
      </c>
      <c r="J32" s="87"/>
      <c r="K32" s="8"/>
    </row>
    <row r="33" spans="1:11" x14ac:dyDescent="0.25">
      <c r="A33" s="19" t="s">
        <v>2081</v>
      </c>
      <c r="B33" s="19" t="s">
        <v>29</v>
      </c>
      <c r="C33" s="72">
        <f>SUMIFS('Fully Booked'!Q:Q,'Fully Booked'!M:M,'WEEKLY SALES '!$B$1,'Fully Booked'!D:D,'WEEKLY SALES '!A33)</f>
        <v>950100</v>
      </c>
      <c r="D33" s="72">
        <f>'DAILY SALES '!D34*6</f>
        <v>875000</v>
      </c>
      <c r="E33" s="95">
        <f t="shared" si="3"/>
        <v>1.0858285714285714</v>
      </c>
      <c r="F33" s="74" t="str">
        <f t="shared" ref="F33" si="10">IF(C33&gt;0,"DISBURSED","NOT DISBURSED")</f>
        <v>DISBURSED</v>
      </c>
      <c r="G33" s="290">
        <f t="shared" si="5"/>
        <v>-75100</v>
      </c>
      <c r="H33" s="282">
        <f>COUNTIFS('Fully Booked'!D:D,'WEEKLY SALES '!A33,'Fully Booked'!M:M,'WEEKLY SALES '!$B$1)</f>
        <v>2</v>
      </c>
      <c r="J33" s="87"/>
      <c r="K33" s="8"/>
    </row>
    <row r="34" spans="1:11" x14ac:dyDescent="0.25">
      <c r="A34" s="19" t="s">
        <v>906</v>
      </c>
      <c r="B34" s="19" t="s">
        <v>29</v>
      </c>
      <c r="C34" s="72">
        <f>SUMIFS('Fully Booked'!Q:Q,'Fully Booked'!M:M,'WEEKLY SALES '!$B$1,'Fully Booked'!D:D,'WEEKLY SALES '!A34)</f>
        <v>0</v>
      </c>
      <c r="D34" s="72">
        <f>'DAILY SALES '!D35*6</f>
        <v>875000</v>
      </c>
      <c r="E34" s="95">
        <f t="shared" si="3"/>
        <v>0</v>
      </c>
      <c r="F34" s="74" t="str">
        <f t="shared" si="8"/>
        <v>NOT DISBURSED</v>
      </c>
      <c r="G34" s="290">
        <f t="shared" si="5"/>
        <v>875000</v>
      </c>
      <c r="H34" s="282">
        <f>COUNTIFS('Fully Booked'!D:D,'WEEKLY SALES '!A34,'Fully Booked'!M:M,'WEEKLY SALES '!$B$1)</f>
        <v>0</v>
      </c>
      <c r="J34" s="87"/>
      <c r="K34" s="8"/>
    </row>
    <row r="35" spans="1:11" x14ac:dyDescent="0.25">
      <c r="A35" s="19" t="s">
        <v>4897</v>
      </c>
      <c r="B35" s="19" t="s">
        <v>29</v>
      </c>
      <c r="C35" s="72">
        <f>SUMIFS('Fully Booked'!Q:Q,'Fully Booked'!M:M,'WEEKLY SALES '!$B$1,'Fully Booked'!D:D,'WEEKLY SALES '!A35)</f>
        <v>0</v>
      </c>
      <c r="D35" s="72">
        <f>'DAILY SALES '!D36*6</f>
        <v>875000</v>
      </c>
      <c r="E35" s="95">
        <f t="shared" si="3"/>
        <v>0</v>
      </c>
      <c r="F35" s="74" t="str">
        <f t="shared" si="4"/>
        <v>NOT DISBURSED</v>
      </c>
      <c r="G35" s="290">
        <f t="shared" si="5"/>
        <v>875000</v>
      </c>
      <c r="H35" s="282">
        <f>COUNTIFS('Fully Booked'!D:D,'WEEKLY SALES '!A35,'Fully Booked'!M:M,'WEEKLY SALES '!$B$1)</f>
        <v>0</v>
      </c>
      <c r="J35" s="87"/>
      <c r="K35" s="8"/>
    </row>
    <row r="36" spans="1:11" x14ac:dyDescent="0.25">
      <c r="A36" s="180" t="s">
        <v>4898</v>
      </c>
      <c r="B36" s="19" t="s">
        <v>29</v>
      </c>
      <c r="C36" s="72">
        <f>SUMIFS('Fully Booked'!Q:Q,'Fully Booked'!M:M,'WEEKLY SALES '!$B$1,'Fully Booked'!D:D,'WEEKLY SALES '!A36)</f>
        <v>314100</v>
      </c>
      <c r="D36" s="72">
        <f>'DAILY SALES '!D37*6</f>
        <v>875000.75</v>
      </c>
      <c r="E36" s="95">
        <f t="shared" si="3"/>
        <v>0.35897112088189637</v>
      </c>
      <c r="F36" s="74" t="str">
        <f t="shared" si="4"/>
        <v>DISBURSED</v>
      </c>
      <c r="G36" s="290">
        <f t="shared" si="5"/>
        <v>560900.75</v>
      </c>
      <c r="H36" s="282">
        <f>COUNTIFS('Fully Booked'!D:D,'WEEKLY SALES '!A36,'Fully Booked'!M:M,'WEEKLY SALES '!$B$1)</f>
        <v>1</v>
      </c>
      <c r="J36" s="87"/>
      <c r="K36" s="8"/>
    </row>
    <row r="37" spans="1:11" x14ac:dyDescent="0.25">
      <c r="A37" s="180" t="s">
        <v>4620</v>
      </c>
      <c r="B37" s="19" t="s">
        <v>29</v>
      </c>
      <c r="C37" s="72">
        <f>SUMIFS('Fully Booked'!Q:Q,'Fully Booked'!M:M,'WEEKLY SALES '!$B$1,'Fully Booked'!D:D,'WEEKLY SALES '!A37)</f>
        <v>0</v>
      </c>
      <c r="D37" s="72">
        <f>'DAILY SALES '!D38*6</f>
        <v>1250000</v>
      </c>
      <c r="E37" s="95">
        <f t="shared" ref="E37:E39" si="11">IFERROR(C37/D37,0)</f>
        <v>0</v>
      </c>
      <c r="F37" s="74" t="str">
        <f t="shared" ref="F37:F39" si="12">IF(C37&gt;0,"DISBURSED","NOT DISBURSED")</f>
        <v>NOT DISBURSED</v>
      </c>
      <c r="G37" s="290">
        <f t="shared" si="5"/>
        <v>1250000</v>
      </c>
      <c r="H37" s="282">
        <f>COUNTIFS('Fully Booked'!D:D,'WEEKLY SALES '!A37,'Fully Booked'!M:M,'WEEKLY SALES '!$B$1)</f>
        <v>0</v>
      </c>
      <c r="J37" s="87"/>
      <c r="K37" s="8"/>
    </row>
    <row r="38" spans="1:11" x14ac:dyDescent="0.25">
      <c r="A38" s="435" t="s">
        <v>422</v>
      </c>
      <c r="B38" s="19" t="s">
        <v>29</v>
      </c>
      <c r="C38" s="72">
        <f>SUMIFS('Fully Booked'!Q:Q,'Fully Booked'!M:M,'WEEKLY SALES '!$B$1,'Fully Booked'!D:D,'WEEKLY SALES '!A38)</f>
        <v>1597890</v>
      </c>
      <c r="D38" s="72">
        <f>'DAILY SALES '!D39*6</f>
        <v>875000</v>
      </c>
      <c r="E38" s="95">
        <f t="shared" si="11"/>
        <v>1.82616</v>
      </c>
      <c r="F38" s="74" t="str">
        <f t="shared" si="12"/>
        <v>DISBURSED</v>
      </c>
      <c r="G38" s="290">
        <f t="shared" si="5"/>
        <v>-722890</v>
      </c>
      <c r="H38" s="282">
        <f>COUNTIFS('Fully Booked'!D:D,'WEEKLY SALES '!A38,'Fully Booked'!M:M,'WEEKLY SALES '!$B$1)</f>
        <v>3</v>
      </c>
      <c r="J38" s="87"/>
      <c r="K38" s="8"/>
    </row>
    <row r="39" spans="1:11" x14ac:dyDescent="0.25">
      <c r="A39" s="19" t="s">
        <v>212</v>
      </c>
      <c r="B39" s="19" t="s">
        <v>184</v>
      </c>
      <c r="C39" s="72">
        <f>SUMIFS('Fully Booked'!Q:Q,'Fully Booked'!M:M,'WEEKLY SALES '!$B$1,'Fully Booked'!D:D,'WEEKLY SALES '!A39)</f>
        <v>1689100</v>
      </c>
      <c r="D39" s="72">
        <f>'DAILY SALES '!D40*6</f>
        <v>1250000</v>
      </c>
      <c r="E39" s="95">
        <f t="shared" si="11"/>
        <v>1.35128</v>
      </c>
      <c r="F39" s="74" t="str">
        <f t="shared" si="12"/>
        <v>DISBURSED</v>
      </c>
      <c r="G39" s="290">
        <f t="shared" si="5"/>
        <v>-439100</v>
      </c>
      <c r="H39" s="282">
        <f>COUNTIFS('Fully Booked'!D:D,'WEEKLY SALES '!A39,'Fully Booked'!M:M,'WEEKLY SALES '!$B$1)</f>
        <v>1</v>
      </c>
      <c r="J39" s="87"/>
      <c r="K39" s="8"/>
    </row>
    <row r="40" spans="1:11" x14ac:dyDescent="0.25">
      <c r="A40" s="19" t="s">
        <v>417</v>
      </c>
      <c r="B40" s="19" t="s">
        <v>184</v>
      </c>
      <c r="C40" s="72">
        <f>SUMIFS('Fully Booked'!Q:Q,'Fully Booked'!M:M,'WEEKLY SALES '!$B$1,'Fully Booked'!D:D,'WEEKLY SALES '!A40)</f>
        <v>444700</v>
      </c>
      <c r="D40" s="72">
        <f>'DAILY SALES '!D41*6</f>
        <v>1250000</v>
      </c>
      <c r="E40" s="95">
        <f t="shared" si="3"/>
        <v>0.35576000000000002</v>
      </c>
      <c r="F40" s="74" t="str">
        <f t="shared" ref="F40:F42" si="13">IF(C40&gt;0,"DISBURSED","NOT DISBURSED")</f>
        <v>DISBURSED</v>
      </c>
      <c r="G40" s="290">
        <f t="shared" si="5"/>
        <v>805300</v>
      </c>
      <c r="H40" s="282">
        <f>COUNTIFS('Fully Booked'!D:D,'WEEKLY SALES '!A40,'Fully Booked'!M:M,'WEEKLY SALES '!$B$1)</f>
        <v>2</v>
      </c>
      <c r="J40" s="87"/>
      <c r="K40" s="8"/>
    </row>
    <row r="41" spans="1:11" x14ac:dyDescent="0.25">
      <c r="A41" s="19" t="s">
        <v>6160</v>
      </c>
      <c r="B41" s="19" t="s">
        <v>184</v>
      </c>
      <c r="C41" s="72">
        <f>SUMIFS('Fully Booked'!Q:Q,'Fully Booked'!M:M,'WEEKLY SALES '!$B$1,'Fully Booked'!D:D,'WEEKLY SALES '!A41)</f>
        <v>0</v>
      </c>
      <c r="D41" s="72">
        <f>'DAILY SALES '!D42*6</f>
        <v>875000</v>
      </c>
      <c r="E41" s="95">
        <f t="shared" si="3"/>
        <v>0</v>
      </c>
      <c r="F41" s="74" t="str">
        <f t="shared" si="13"/>
        <v>NOT DISBURSED</v>
      </c>
      <c r="G41" s="290">
        <f t="shared" si="5"/>
        <v>875000</v>
      </c>
      <c r="H41" s="282">
        <f>COUNTIFS('Fully Booked'!D:D,'WEEKLY SALES '!A41,'Fully Booked'!M:M,'WEEKLY SALES '!$B$1)</f>
        <v>0</v>
      </c>
      <c r="J41" s="87"/>
      <c r="K41" s="8"/>
    </row>
    <row r="42" spans="1:11" x14ac:dyDescent="0.25">
      <c r="A42" s="19" t="s">
        <v>3679</v>
      </c>
      <c r="B42" s="371" t="s">
        <v>24</v>
      </c>
      <c r="C42" s="72">
        <f>SUMIFS('Fully Booked'!Q:Q,'Fully Booked'!M:M,'WEEKLY SALES '!$B$1,'Fully Booked'!D:D,'WEEKLY SALES '!A42)</f>
        <v>1166600</v>
      </c>
      <c r="D42" s="72">
        <f>'DAILY SALES '!D43*6</f>
        <v>875000</v>
      </c>
      <c r="E42" s="95">
        <f t="shared" si="3"/>
        <v>1.3332571428571429</v>
      </c>
      <c r="F42" s="74" t="str">
        <f t="shared" si="13"/>
        <v>DISBURSED</v>
      </c>
      <c r="G42" s="290">
        <f t="shared" si="5"/>
        <v>-291600</v>
      </c>
      <c r="H42" s="282">
        <f>COUNTIFS('Fully Booked'!D:D,'WEEKLY SALES '!A42,'Fully Booked'!M:M,'WEEKLY SALES '!$B$1)</f>
        <v>5</v>
      </c>
      <c r="J42" s="87"/>
      <c r="K42" s="8"/>
    </row>
    <row r="43" spans="1:11" x14ac:dyDescent="0.25">
      <c r="A43" s="19" t="s">
        <v>200</v>
      </c>
      <c r="B43" s="19" t="s">
        <v>24</v>
      </c>
      <c r="C43" s="72">
        <f>SUMIFS('Fully Booked'!Q:Q,'Fully Booked'!M:M,'WEEKLY SALES '!$B$1,'Fully Booked'!D:D,'WEEKLY SALES '!A43)</f>
        <v>579900</v>
      </c>
      <c r="D43" s="72">
        <f>'DAILY SALES '!D44*6</f>
        <v>1250000</v>
      </c>
      <c r="E43" s="95">
        <f t="shared" si="3"/>
        <v>0.46392</v>
      </c>
      <c r="F43" s="74" t="str">
        <f t="shared" si="4"/>
        <v>DISBURSED</v>
      </c>
      <c r="G43" s="290">
        <f t="shared" si="5"/>
        <v>670100</v>
      </c>
      <c r="H43" s="282">
        <f>COUNTIFS('Fully Booked'!D:D,'WEEKLY SALES '!A43,'Fully Booked'!M:M,'WEEKLY SALES '!$B$1)</f>
        <v>1</v>
      </c>
      <c r="J43" s="87"/>
      <c r="K43" s="8"/>
    </row>
    <row r="44" spans="1:11" x14ac:dyDescent="0.25">
      <c r="A44" s="19" t="s">
        <v>206</v>
      </c>
      <c r="B44" s="19" t="s">
        <v>20</v>
      </c>
      <c r="C44" s="72">
        <f>SUMIFS('Fully Booked'!Q:Q,'Fully Booked'!M:M,'WEEKLY SALES '!$B$1,'Fully Booked'!D:D,'WEEKLY SALES '!A44)</f>
        <v>0</v>
      </c>
      <c r="D44" s="72">
        <f>'DAILY SALES '!D45*6</f>
        <v>1250000</v>
      </c>
      <c r="E44" s="95">
        <f t="shared" si="3"/>
        <v>0</v>
      </c>
      <c r="F44" s="74" t="str">
        <f t="shared" si="4"/>
        <v>NOT DISBURSED</v>
      </c>
      <c r="G44" s="290">
        <f t="shared" si="5"/>
        <v>1250000</v>
      </c>
      <c r="H44" s="282">
        <f>COUNTIFS('Fully Booked'!D:D,'WEEKLY SALES '!A44,'Fully Booked'!M:M,'WEEKLY SALES '!$B$1)</f>
        <v>0</v>
      </c>
      <c r="J44" s="87"/>
      <c r="K44" s="8"/>
    </row>
    <row r="45" spans="1:11" x14ac:dyDescent="0.25">
      <c r="A45" s="8" t="s">
        <v>4899</v>
      </c>
      <c r="B45" s="19" t="s">
        <v>20</v>
      </c>
      <c r="C45" s="72">
        <f>SUMIFS('Fully Booked'!Q:Q,'Fully Booked'!M:M,'WEEKLY SALES '!$B$1,'Fully Booked'!D:D,'WEEKLY SALES '!A45)</f>
        <v>658200</v>
      </c>
      <c r="D45" s="72">
        <f>'DAILY SALES '!D46*6</f>
        <v>625000</v>
      </c>
      <c r="E45" s="95">
        <f t="shared" ref="E45:E47" si="14">IFERROR(C45/D45,0)</f>
        <v>1.0531200000000001</v>
      </c>
      <c r="F45" s="74" t="str">
        <f t="shared" ref="F45:F47" si="15">IF(C45&gt;0,"DISBURSED","NOT DISBURSED")</f>
        <v>DISBURSED</v>
      </c>
      <c r="G45" s="290">
        <f t="shared" si="5"/>
        <v>-33200</v>
      </c>
      <c r="H45" s="282">
        <f>COUNTIFS('Fully Booked'!D:D,'WEEKLY SALES '!A45,'Fully Booked'!M:M,'WEEKLY SALES '!$B$1)</f>
        <v>4</v>
      </c>
      <c r="J45" s="87"/>
      <c r="K45" s="8"/>
    </row>
    <row r="46" spans="1:11" x14ac:dyDescent="0.25">
      <c r="A46" s="19" t="s">
        <v>438</v>
      </c>
      <c r="B46" s="19" t="s">
        <v>37</v>
      </c>
      <c r="C46" s="72">
        <f>SUMIFS('Fully Booked'!Q:Q,'Fully Booked'!M:M,'WEEKLY SALES '!$B$1,'Fully Booked'!D:D,'WEEKLY SALES '!A46)</f>
        <v>999500</v>
      </c>
      <c r="D46" s="72">
        <f>'DAILY SALES '!D47*6</f>
        <v>1250000</v>
      </c>
      <c r="E46" s="95">
        <f t="shared" si="14"/>
        <v>0.79959999999999998</v>
      </c>
      <c r="F46" s="74" t="str">
        <f t="shared" si="15"/>
        <v>DISBURSED</v>
      </c>
      <c r="G46" s="290">
        <f t="shared" si="5"/>
        <v>250500</v>
      </c>
      <c r="H46" s="282">
        <f>COUNTIFS('Fully Booked'!D:D,'WEEKLY SALES '!A46,'Fully Booked'!M:M,'WEEKLY SALES '!$B$1)</f>
        <v>4</v>
      </c>
      <c r="J46" s="87"/>
      <c r="K46" s="8"/>
    </row>
    <row r="47" spans="1:11" x14ac:dyDescent="0.25">
      <c r="A47" s="19" t="s">
        <v>6161</v>
      </c>
      <c r="B47" s="19" t="s">
        <v>37</v>
      </c>
      <c r="C47" s="72">
        <f>SUMIFS('Fully Booked'!Q:Q,'Fully Booked'!M:M,'WEEKLY SALES '!$B$1,'Fully Booked'!D:D,'WEEKLY SALES '!A47)</f>
        <v>0</v>
      </c>
      <c r="D47" s="72">
        <f>'DAILY SALES '!D48*6</f>
        <v>875000</v>
      </c>
      <c r="E47" s="95">
        <f t="shared" si="14"/>
        <v>0</v>
      </c>
      <c r="F47" s="74" t="str">
        <f t="shared" si="15"/>
        <v>NOT DISBURSED</v>
      </c>
      <c r="G47" s="290">
        <f t="shared" si="5"/>
        <v>875000</v>
      </c>
      <c r="H47" s="282">
        <f>COUNTIFS('Fully Booked'!D:D,'WEEKLY SALES '!A47,'Fully Booked'!M:M,'WEEKLY SALES '!$B$1)</f>
        <v>0</v>
      </c>
      <c r="J47" s="87"/>
      <c r="K47" s="8"/>
    </row>
    <row r="48" spans="1:11" x14ac:dyDescent="0.25">
      <c r="A48" s="19" t="s">
        <v>917</v>
      </c>
      <c r="B48" s="19" t="s">
        <v>37</v>
      </c>
      <c r="C48" s="72">
        <f>SUMIFS('Fully Booked'!Q:Q,'Fully Booked'!M:M,'WEEKLY SALES '!$B$1,'Fully Booked'!D:D,'WEEKLY SALES '!A48)</f>
        <v>717109</v>
      </c>
      <c r="D48" s="72">
        <f>'DAILY SALES '!D49*6</f>
        <v>875000</v>
      </c>
      <c r="E48" s="95">
        <f t="shared" si="3"/>
        <v>0.81955314285714287</v>
      </c>
      <c r="F48" s="74" t="str">
        <f t="shared" si="4"/>
        <v>DISBURSED</v>
      </c>
      <c r="G48" s="290">
        <f t="shared" si="5"/>
        <v>157891</v>
      </c>
      <c r="H48" s="282">
        <f>COUNTIFS('Fully Booked'!D:D,'WEEKLY SALES '!A48,'Fully Booked'!M:M,'WEEKLY SALES '!$B$1)</f>
        <v>2</v>
      </c>
      <c r="J48" s="87"/>
      <c r="K48" s="8"/>
    </row>
    <row r="49" spans="1:11" x14ac:dyDescent="0.25">
      <c r="A49" s="19" t="s">
        <v>459</v>
      </c>
      <c r="B49" s="19" t="s">
        <v>37</v>
      </c>
      <c r="C49" s="72">
        <f>SUMIFS('Fully Booked'!Q:Q,'Fully Booked'!M:M,'WEEKLY SALES '!$B$1,'Fully Booked'!D:D,'WEEKLY SALES '!A49)</f>
        <v>2012600</v>
      </c>
      <c r="D49" s="72">
        <f>'DAILY SALES '!D50*6</f>
        <v>1250000.25</v>
      </c>
      <c r="E49" s="95">
        <f t="shared" si="3"/>
        <v>1.6100796779840645</v>
      </c>
      <c r="F49" s="74" t="str">
        <f t="shared" si="4"/>
        <v>DISBURSED</v>
      </c>
      <c r="G49" s="290">
        <f t="shared" si="5"/>
        <v>-762599.75</v>
      </c>
      <c r="H49" s="282">
        <f>COUNTIFS('Fully Booked'!D:D,'WEEKLY SALES '!A49,'Fully Booked'!M:M,'WEEKLY SALES '!$B$1)</f>
        <v>4</v>
      </c>
      <c r="J49" s="87"/>
      <c r="K49" s="8"/>
    </row>
    <row r="50" spans="1:11" x14ac:dyDescent="0.25">
      <c r="A50" s="19" t="s">
        <v>925</v>
      </c>
      <c r="B50" s="19" t="s">
        <v>37</v>
      </c>
      <c r="C50" s="72">
        <f>SUMIFS('Fully Booked'!Q:Q,'Fully Booked'!M:M,'WEEKLY SALES '!$B$1,'Fully Booked'!D:D,'WEEKLY SALES '!A50)</f>
        <v>0</v>
      </c>
      <c r="D50" s="72">
        <f>'DAILY SALES '!D51*6</f>
        <v>875000</v>
      </c>
      <c r="E50" s="95">
        <f t="shared" si="3"/>
        <v>0</v>
      </c>
      <c r="F50" s="74" t="str">
        <f t="shared" si="4"/>
        <v>NOT DISBURSED</v>
      </c>
      <c r="G50" s="290">
        <f t="shared" si="5"/>
        <v>875000</v>
      </c>
      <c r="H50" s="282">
        <f>COUNTIFS('Fully Booked'!D:D,'WEEKLY SALES '!A50,'Fully Booked'!M:M,'WEEKLY SALES '!$B$1)</f>
        <v>0</v>
      </c>
      <c r="J50" s="87"/>
      <c r="K50" s="8"/>
    </row>
    <row r="51" spans="1:11" x14ac:dyDescent="0.25">
      <c r="A51" s="19" t="s">
        <v>209</v>
      </c>
      <c r="B51" s="19" t="s">
        <v>27</v>
      </c>
      <c r="C51" s="72">
        <f>SUMIFS('Fully Booked'!Q:Q,'Fully Booked'!M:M,'WEEKLY SALES '!$B$1,'Fully Booked'!D:D,'WEEKLY SALES '!A51)</f>
        <v>1084300</v>
      </c>
      <c r="D51" s="72">
        <f>'DAILY SALES '!D52*6</f>
        <v>1250000</v>
      </c>
      <c r="E51" s="95">
        <f t="shared" si="3"/>
        <v>0.86743999999999999</v>
      </c>
      <c r="F51" s="74" t="str">
        <f t="shared" si="4"/>
        <v>DISBURSED</v>
      </c>
      <c r="G51" s="290">
        <f t="shared" si="5"/>
        <v>165700</v>
      </c>
      <c r="H51" s="282">
        <f>COUNTIFS('Fully Booked'!D:D,'WEEKLY SALES '!A51,'Fully Booked'!M:M,'WEEKLY SALES '!$B$1)</f>
        <v>3</v>
      </c>
      <c r="J51" s="87"/>
      <c r="K51" s="8"/>
    </row>
    <row r="52" spans="1:11" x14ac:dyDescent="0.25">
      <c r="A52" s="318" t="s">
        <v>4900</v>
      </c>
      <c r="B52" s="19" t="s">
        <v>27</v>
      </c>
      <c r="C52" s="72">
        <f>SUMIFS('Fully Booked'!Q:Q,'Fully Booked'!M:M,'WEEKLY SALES '!$B$1,'Fully Booked'!D:D,'WEEKLY SALES '!A52)</f>
        <v>103800</v>
      </c>
      <c r="D52" s="72">
        <f>'DAILY SALES '!D53*6</f>
        <v>875000</v>
      </c>
      <c r="E52" s="95">
        <f t="shared" si="3"/>
        <v>0.11862857142857143</v>
      </c>
      <c r="F52" s="74" t="str">
        <f t="shared" si="4"/>
        <v>DISBURSED</v>
      </c>
      <c r="G52" s="290">
        <f t="shared" si="5"/>
        <v>771200</v>
      </c>
      <c r="H52" s="282">
        <f>COUNTIFS('Fully Booked'!D:D,'WEEKLY SALES '!A52,'Fully Booked'!M:M,'WEEKLY SALES '!$B$1)</f>
        <v>2</v>
      </c>
      <c r="J52" s="87"/>
      <c r="K52" s="8"/>
    </row>
    <row r="53" spans="1:11" x14ac:dyDescent="0.25">
      <c r="A53" s="180" t="s">
        <v>4759</v>
      </c>
      <c r="B53" s="19" t="s">
        <v>27</v>
      </c>
      <c r="C53" s="72">
        <f>SUMIFS('Fully Booked'!Q:Q,'Fully Booked'!M:M,'WEEKLY SALES '!$B$1,'Fully Booked'!D:D,'WEEKLY SALES '!A53)</f>
        <v>3289100</v>
      </c>
      <c r="D53" s="72">
        <f>'DAILY SALES '!D54*6</f>
        <v>875000</v>
      </c>
      <c r="E53" s="95">
        <f t="shared" si="3"/>
        <v>3.7589714285714284</v>
      </c>
      <c r="F53" s="74" t="str">
        <f t="shared" ref="F53:F55" si="16">IF(C53&gt;0,"DISBURSED","NOT DISBURSED")</f>
        <v>DISBURSED</v>
      </c>
      <c r="G53" s="290">
        <f t="shared" si="5"/>
        <v>-2414100</v>
      </c>
      <c r="H53" s="282">
        <f>COUNTIFS('Fully Booked'!D:D,'WEEKLY SALES '!A53,'Fully Booked'!M:M,'WEEKLY SALES '!$B$1)</f>
        <v>6</v>
      </c>
      <c r="J53" s="87"/>
      <c r="K53" s="8"/>
    </row>
    <row r="54" spans="1:11" x14ac:dyDescent="0.25">
      <c r="A54" s="19" t="s">
        <v>3304</v>
      </c>
      <c r="B54" s="19" t="s">
        <v>27</v>
      </c>
      <c r="C54" s="72">
        <f>SUMIFS('Fully Booked'!Q:Q,'Fully Booked'!M:M,'WEEKLY SALES '!$B$1,'Fully Booked'!D:D,'WEEKLY SALES '!A54)</f>
        <v>10200</v>
      </c>
      <c r="D54" s="72">
        <f>'DAILY SALES '!D55*6</f>
        <v>875000</v>
      </c>
      <c r="E54" s="95">
        <f t="shared" si="3"/>
        <v>1.1657142857142857E-2</v>
      </c>
      <c r="F54" s="74" t="str">
        <f t="shared" si="16"/>
        <v>DISBURSED</v>
      </c>
      <c r="G54" s="290">
        <f t="shared" si="5"/>
        <v>864800</v>
      </c>
      <c r="H54" s="282">
        <f>COUNTIFS('Fully Booked'!D:D,'WEEKLY SALES '!A54,'Fully Booked'!M:M,'WEEKLY SALES '!$B$1)</f>
        <v>1</v>
      </c>
      <c r="J54" s="87"/>
      <c r="K54" s="8"/>
    </row>
    <row r="55" spans="1:11" x14ac:dyDescent="0.25">
      <c r="A55" s="19" t="s">
        <v>4114</v>
      </c>
      <c r="B55" s="19" t="s">
        <v>38</v>
      </c>
      <c r="C55" s="72">
        <f>SUMIFS('Fully Booked'!Q:Q,'Fully Booked'!M:M,'WEEKLY SALES '!$B$1,'Fully Booked'!D:D,'WEEKLY SALES '!A55)</f>
        <v>0</v>
      </c>
      <c r="D55" s="72">
        <f>'DAILY SALES '!D56*6</f>
        <v>1250000</v>
      </c>
      <c r="E55" s="95">
        <f t="shared" si="3"/>
        <v>0</v>
      </c>
      <c r="F55" s="74" t="str">
        <f t="shared" si="16"/>
        <v>NOT DISBURSED</v>
      </c>
      <c r="G55" s="290">
        <f t="shared" si="5"/>
        <v>1250000</v>
      </c>
      <c r="H55" s="282">
        <f>COUNTIFS('Fully Booked'!D:D,'WEEKLY SALES '!A55,'Fully Booked'!M:M,'WEEKLY SALES '!$B$1)</f>
        <v>0</v>
      </c>
      <c r="J55" s="87"/>
      <c r="K55" s="8"/>
    </row>
    <row r="56" spans="1:11" x14ac:dyDescent="0.25">
      <c r="A56" s="19" t="s">
        <v>883</v>
      </c>
      <c r="B56" s="19" t="s">
        <v>38</v>
      </c>
      <c r="C56" s="72">
        <f>SUMIFS('Fully Booked'!Q:Q,'Fully Booked'!M:M,'WEEKLY SALES '!$B$1,'Fully Booked'!D:D,'WEEKLY SALES '!A56)</f>
        <v>3756000</v>
      </c>
      <c r="D56" s="72">
        <f>'DAILY SALES '!D57*6</f>
        <v>1250000</v>
      </c>
      <c r="E56" s="95">
        <f t="shared" si="3"/>
        <v>3.0047999999999999</v>
      </c>
      <c r="F56" s="74" t="str">
        <f t="shared" si="4"/>
        <v>DISBURSED</v>
      </c>
      <c r="G56" s="290">
        <f t="shared" si="5"/>
        <v>-2506000</v>
      </c>
      <c r="H56" s="282">
        <f>COUNTIFS('Fully Booked'!D:D,'WEEKLY SALES '!A56,'Fully Booked'!M:M,'WEEKLY SALES '!$B$1)</f>
        <v>3</v>
      </c>
      <c r="J56" s="87"/>
      <c r="K56" s="8"/>
    </row>
    <row r="57" spans="1:11" x14ac:dyDescent="0.25">
      <c r="A57" s="19" t="s">
        <v>3538</v>
      </c>
      <c r="B57" s="19" t="s">
        <v>38</v>
      </c>
      <c r="C57" s="72">
        <f>SUMIFS('Fully Booked'!Q:Q,'Fully Booked'!M:M,'WEEKLY SALES '!$B$1,'Fully Booked'!D:D,'WEEKLY SALES '!A57)</f>
        <v>181600</v>
      </c>
      <c r="D57" s="72">
        <f>'DAILY SALES '!D58*6</f>
        <v>1250000</v>
      </c>
      <c r="E57" s="95">
        <f t="shared" si="3"/>
        <v>0.14527999999999999</v>
      </c>
      <c r="F57" s="74" t="str">
        <f t="shared" si="4"/>
        <v>DISBURSED</v>
      </c>
      <c r="G57" s="290">
        <f t="shared" si="5"/>
        <v>1068400</v>
      </c>
      <c r="H57" s="282">
        <f>COUNTIFS('Fully Booked'!D:D,'WEEKLY SALES '!A57,'Fully Booked'!M:M,'WEEKLY SALES '!$B$1)</f>
        <v>2</v>
      </c>
      <c r="J57" s="87"/>
      <c r="K57" s="8"/>
    </row>
    <row r="58" spans="1:11" x14ac:dyDescent="0.25">
      <c r="A58" s="19" t="s">
        <v>458</v>
      </c>
      <c r="B58" s="19" t="s">
        <v>49</v>
      </c>
      <c r="C58" s="72">
        <f>SUMIFS('Fully Booked'!Q:Q,'Fully Booked'!M:M,'WEEKLY SALES '!$B$1,'Fully Booked'!D:D,'WEEKLY SALES '!A58)</f>
        <v>330400</v>
      </c>
      <c r="D58" s="72">
        <f>'DAILY SALES '!D59*6</f>
        <v>1250000</v>
      </c>
      <c r="E58" s="95">
        <f t="shared" si="3"/>
        <v>0.26432</v>
      </c>
      <c r="F58" s="74" t="str">
        <f t="shared" si="4"/>
        <v>DISBURSED</v>
      </c>
      <c r="G58" s="290">
        <f t="shared" si="5"/>
        <v>919600</v>
      </c>
      <c r="H58" s="282">
        <f>COUNTIFS('Fully Booked'!D:D,'WEEKLY SALES '!A58,'Fully Booked'!M:M,'WEEKLY SALES '!$B$1)</f>
        <v>1</v>
      </c>
      <c r="J58" s="87"/>
      <c r="K58" s="8"/>
    </row>
    <row r="59" spans="1:11" x14ac:dyDescent="0.25">
      <c r="A59" s="19" t="s">
        <v>189</v>
      </c>
      <c r="B59" s="19" t="s">
        <v>49</v>
      </c>
      <c r="C59" s="72">
        <f>SUMIFS('Fully Booked'!Q:Q,'Fully Booked'!M:M,'WEEKLY SALES '!$B$1,'Fully Booked'!D:D,'WEEKLY SALES '!A59)</f>
        <v>30000</v>
      </c>
      <c r="D59" s="72">
        <f>'DAILY SALES '!D60*6</f>
        <v>1000000</v>
      </c>
      <c r="E59" s="95">
        <f t="shared" si="3"/>
        <v>0.03</v>
      </c>
      <c r="F59" s="74" t="str">
        <f t="shared" si="4"/>
        <v>DISBURSED</v>
      </c>
      <c r="G59" s="290">
        <f t="shared" si="5"/>
        <v>970000</v>
      </c>
      <c r="H59" s="282">
        <f>COUNTIFS('Fully Booked'!D:D,'WEEKLY SALES '!A59,'Fully Booked'!M:M,'WEEKLY SALES '!$B$1)</f>
        <v>1</v>
      </c>
      <c r="J59" s="87"/>
      <c r="K59" s="8"/>
    </row>
    <row r="60" spans="1:11" x14ac:dyDescent="0.25">
      <c r="A60" s="19" t="s">
        <v>928</v>
      </c>
      <c r="B60" s="19" t="s">
        <v>49</v>
      </c>
      <c r="C60" s="72">
        <f>SUMIFS('Fully Booked'!Q:Q,'Fully Booked'!M:M,'WEEKLY SALES '!$B$1,'Fully Booked'!D:D,'WEEKLY SALES '!A60)</f>
        <v>0</v>
      </c>
      <c r="D60" s="72">
        <f>'DAILY SALES '!D61*6</f>
        <v>875000</v>
      </c>
      <c r="E60" s="95">
        <f t="shared" si="3"/>
        <v>0</v>
      </c>
      <c r="F60" s="74" t="str">
        <f t="shared" ref="F60:F61" si="17">IF(C60&gt;0,"DISBURSED","NOT DISBURSED")</f>
        <v>NOT DISBURSED</v>
      </c>
      <c r="G60" s="290">
        <f t="shared" si="5"/>
        <v>875000</v>
      </c>
      <c r="H60" s="282">
        <f>COUNTIFS('Fully Booked'!D:D,'WEEKLY SALES '!A60,'Fully Booked'!M:M,'WEEKLY SALES '!$B$1)</f>
        <v>0</v>
      </c>
      <c r="J60" s="87"/>
      <c r="K60" s="8"/>
    </row>
    <row r="61" spans="1:11" x14ac:dyDescent="0.25">
      <c r="A61" s="19" t="s">
        <v>549</v>
      </c>
      <c r="B61" s="19" t="s">
        <v>49</v>
      </c>
      <c r="C61" s="72">
        <f>SUMIFS('Fully Booked'!Q:Q,'Fully Booked'!M:M,'WEEKLY SALES '!$B$1,'Fully Booked'!D:D,'WEEKLY SALES '!A61)</f>
        <v>431500</v>
      </c>
      <c r="D61" s="72">
        <f>'DAILY SALES '!D62*6</f>
        <v>875000</v>
      </c>
      <c r="E61" s="95">
        <f t="shared" si="3"/>
        <v>0.49314285714285716</v>
      </c>
      <c r="F61" s="74" t="str">
        <f t="shared" si="17"/>
        <v>DISBURSED</v>
      </c>
      <c r="G61" s="290">
        <f t="shared" si="5"/>
        <v>443500</v>
      </c>
      <c r="H61" s="282">
        <f>COUNTIFS('Fully Booked'!D:D,'WEEKLY SALES '!A61,'Fully Booked'!M:M,'WEEKLY SALES '!$B$1)</f>
        <v>2</v>
      </c>
      <c r="J61" s="87"/>
      <c r="K61" s="8"/>
    </row>
    <row r="62" spans="1:11" x14ac:dyDescent="0.25">
      <c r="A62" s="19" t="s">
        <v>6162</v>
      </c>
      <c r="B62" s="19" t="s">
        <v>49</v>
      </c>
      <c r="C62" s="72">
        <f>SUMIFS('Fully Booked'!Q:Q,'Fully Booked'!M:M,'WEEKLY SALES '!$B$1,'Fully Booked'!D:D,'WEEKLY SALES '!A62)</f>
        <v>0</v>
      </c>
      <c r="D62" s="72">
        <f>'DAILY SALES '!D63*6</f>
        <v>625000</v>
      </c>
      <c r="E62" s="95">
        <f t="shared" si="3"/>
        <v>0</v>
      </c>
      <c r="F62" s="74" t="str">
        <f t="shared" si="4"/>
        <v>NOT DISBURSED</v>
      </c>
      <c r="G62" s="290">
        <f t="shared" si="5"/>
        <v>625000</v>
      </c>
      <c r="H62" s="282">
        <f>COUNTIFS('Fully Booked'!D:D,'WEEKLY SALES '!A62,'Fully Booked'!M:M,'WEEKLY SALES '!$B$1)</f>
        <v>0</v>
      </c>
      <c r="J62" s="87"/>
      <c r="K62" s="8"/>
    </row>
    <row r="63" spans="1:11" x14ac:dyDescent="0.25">
      <c r="A63" s="19" t="s">
        <v>6163</v>
      </c>
      <c r="B63" s="19" t="s">
        <v>49</v>
      </c>
      <c r="C63" s="72">
        <f>SUMIFS('Fully Booked'!Q:Q,'Fully Booked'!M:M,'WEEKLY SALES '!$B$1,'Fully Booked'!D:D,'WEEKLY SALES '!A63)</f>
        <v>0</v>
      </c>
      <c r="D63" s="72">
        <f>'DAILY SALES '!D64*6</f>
        <v>875000</v>
      </c>
      <c r="E63" s="95">
        <f t="shared" si="3"/>
        <v>0</v>
      </c>
      <c r="F63" s="74" t="str">
        <f t="shared" si="4"/>
        <v>NOT DISBURSED</v>
      </c>
      <c r="G63" s="290">
        <f t="shared" si="5"/>
        <v>875000</v>
      </c>
      <c r="H63" s="282">
        <f>COUNTIFS('Fully Booked'!D:D,'WEEKLY SALES '!A63,'Fully Booked'!M:M,'WEEKLY SALES '!$B$1)</f>
        <v>0</v>
      </c>
      <c r="J63" s="87"/>
      <c r="K63" s="8"/>
    </row>
    <row r="64" spans="1:11" x14ac:dyDescent="0.25">
      <c r="A64" s="19" t="s">
        <v>612</v>
      </c>
      <c r="B64" s="19" t="s">
        <v>49</v>
      </c>
      <c r="C64" s="72">
        <f>SUMIFS('Fully Booked'!Q:Q,'Fully Booked'!M:M,'WEEKLY SALES '!$B$1,'Fully Booked'!D:D,'WEEKLY SALES '!A64)</f>
        <v>0</v>
      </c>
      <c r="D64" s="72">
        <f>'DAILY SALES '!D65*6</f>
        <v>875000</v>
      </c>
      <c r="E64" s="95">
        <f t="shared" si="3"/>
        <v>0</v>
      </c>
      <c r="F64" s="74" t="str">
        <f t="shared" si="4"/>
        <v>NOT DISBURSED</v>
      </c>
      <c r="G64" s="290">
        <f t="shared" si="5"/>
        <v>875000</v>
      </c>
      <c r="H64" s="282">
        <f>COUNTIFS('Fully Booked'!D:D,'WEEKLY SALES '!A64,'Fully Booked'!M:M,'WEEKLY SALES '!$B$1)</f>
        <v>0</v>
      </c>
      <c r="J64" s="87"/>
      <c r="K64" s="8"/>
    </row>
    <row r="65" spans="1:14" x14ac:dyDescent="0.25">
      <c r="A65" s="19" t="s">
        <v>929</v>
      </c>
      <c r="B65" s="19" t="s">
        <v>49</v>
      </c>
      <c r="C65" s="72">
        <f>SUMIFS('Fully Booked'!Q:Q,'Fully Booked'!M:M,'WEEKLY SALES '!$B$1,'Fully Booked'!D:D,'WEEKLY SALES '!A65)</f>
        <v>50000</v>
      </c>
      <c r="D65" s="72">
        <f>'DAILY SALES '!D66*6</f>
        <v>875000</v>
      </c>
      <c r="E65" s="95">
        <f t="shared" si="3"/>
        <v>5.7142857142857141E-2</v>
      </c>
      <c r="F65" s="74" t="str">
        <f t="shared" si="4"/>
        <v>DISBURSED</v>
      </c>
      <c r="G65" s="290">
        <f t="shared" si="5"/>
        <v>825000</v>
      </c>
      <c r="H65" s="282">
        <f>COUNTIFS('Fully Booked'!D:D,'WEEKLY SALES '!A65,'Fully Booked'!M:M,'WEEKLY SALES '!$B$1)</f>
        <v>1</v>
      </c>
      <c r="J65" s="87"/>
      <c r="K65" s="8"/>
    </row>
    <row r="66" spans="1:14" x14ac:dyDescent="0.25">
      <c r="A66" s="19" t="s">
        <v>931</v>
      </c>
      <c r="B66" s="19" t="s">
        <v>49</v>
      </c>
      <c r="C66" s="72">
        <f>SUMIFS('Fully Booked'!Q:Q,'Fully Booked'!M:M,'WEEKLY SALES '!$B$1,'Fully Booked'!D:D,'WEEKLY SALES '!A66)</f>
        <v>0</v>
      </c>
      <c r="D66" s="72">
        <f>'DAILY SALES '!D67*6</f>
        <v>875000</v>
      </c>
      <c r="E66" s="95">
        <f t="shared" si="3"/>
        <v>0</v>
      </c>
      <c r="F66" s="74" t="str">
        <f t="shared" si="4"/>
        <v>NOT DISBURSED</v>
      </c>
      <c r="G66" s="290">
        <f t="shared" si="5"/>
        <v>875000</v>
      </c>
      <c r="H66" s="282">
        <f>COUNTIFS('Fully Booked'!D:D,'WEEKLY SALES '!A66,'Fully Booked'!M:M,'WEEKLY SALES '!$B$1)</f>
        <v>0</v>
      </c>
      <c r="J66" s="87"/>
      <c r="K66" s="8"/>
    </row>
    <row r="67" spans="1:14" x14ac:dyDescent="0.25">
      <c r="A67" s="19" t="s">
        <v>3219</v>
      </c>
      <c r="B67" s="19" t="s">
        <v>49</v>
      </c>
      <c r="C67" s="72">
        <f>SUMIFS('Fully Booked'!Q:Q,'Fully Booked'!M:M,'WEEKLY SALES '!$B$1,'Fully Booked'!D:D,'WEEKLY SALES '!A67)</f>
        <v>1042800</v>
      </c>
      <c r="D67" s="72">
        <f>'DAILY SALES '!D68*6</f>
        <v>875000</v>
      </c>
      <c r="E67" s="95">
        <f t="shared" si="3"/>
        <v>1.1917714285714285</v>
      </c>
      <c r="F67" s="74" t="str">
        <f t="shared" si="4"/>
        <v>DISBURSED</v>
      </c>
      <c r="G67" s="290">
        <f t="shared" si="5"/>
        <v>-167800</v>
      </c>
      <c r="H67" s="282">
        <f>COUNTIFS('Fully Booked'!D:D,'WEEKLY SALES '!A67,'Fully Booked'!M:M,'WEEKLY SALES '!$B$1)</f>
        <v>2</v>
      </c>
      <c r="J67" s="87"/>
      <c r="K67" s="8"/>
    </row>
    <row r="68" spans="1:14" x14ac:dyDescent="0.25">
      <c r="A68" s="19" t="s">
        <v>6164</v>
      </c>
      <c r="B68" s="19" t="s">
        <v>241</v>
      </c>
      <c r="C68" s="72">
        <f>SUMIFS('Fully Booked'!Q:Q,'Fully Booked'!M:M,'WEEKLY SALES '!$B$1,'Fully Booked'!D:D,'WEEKLY SALES '!A68)</f>
        <v>0</v>
      </c>
      <c r="D68" s="72">
        <f>'DAILY SALES '!D69*6</f>
        <v>625000</v>
      </c>
      <c r="E68" s="95">
        <f t="shared" si="3"/>
        <v>0</v>
      </c>
      <c r="F68" s="74" t="str">
        <f t="shared" si="4"/>
        <v>NOT DISBURSED</v>
      </c>
      <c r="G68" s="290">
        <f t="shared" si="5"/>
        <v>625000</v>
      </c>
      <c r="H68" s="282">
        <f>COUNTIFS('Fully Booked'!D:D,'WEEKLY SALES '!A68,'Fully Booked'!M:M,'WEEKLY SALES '!$B$1)</f>
        <v>0</v>
      </c>
      <c r="J68" s="87"/>
      <c r="K68" s="8"/>
    </row>
    <row r="69" spans="1:14" x14ac:dyDescent="0.25">
      <c r="A69" s="19" t="s">
        <v>489</v>
      </c>
      <c r="B69" s="19" t="s">
        <v>241</v>
      </c>
      <c r="C69" s="72">
        <f>SUMIFS('Fully Booked'!Q:Q,'Fully Booked'!M:M,'WEEKLY SALES '!$B$1,'Fully Booked'!D:D,'WEEKLY SALES '!A69)</f>
        <v>276900</v>
      </c>
      <c r="D69" s="72">
        <f>'DAILY SALES '!D70*6</f>
        <v>1500000</v>
      </c>
      <c r="E69" s="95">
        <f t="shared" si="3"/>
        <v>0.18459999999999999</v>
      </c>
      <c r="F69" s="74" t="str">
        <f t="shared" si="4"/>
        <v>DISBURSED</v>
      </c>
      <c r="G69" s="290">
        <f t="shared" si="5"/>
        <v>1223100</v>
      </c>
      <c r="H69" s="282">
        <f>COUNTIFS('Fully Booked'!D:D,'WEEKLY SALES '!A69,'Fully Booked'!M:M,'WEEKLY SALES '!$B$1)</f>
        <v>1</v>
      </c>
      <c r="J69" s="87"/>
      <c r="K69" s="8"/>
    </row>
    <row r="70" spans="1:14" x14ac:dyDescent="0.25">
      <c r="A70" s="19" t="s">
        <v>405</v>
      </c>
      <c r="B70" s="19"/>
      <c r="C70" s="72">
        <f>SUMIFS('Fully Booked'!Q:Q,'Fully Booked'!M:M,'WEEKLY SALES '!$B$1,'Fully Booked'!D:D,'WEEKLY SALES '!A70)</f>
        <v>3052660</v>
      </c>
      <c r="D70" s="72"/>
      <c r="E70" s="95"/>
      <c r="F70" s="74" t="str">
        <f t="shared" si="4"/>
        <v>DISBURSED</v>
      </c>
      <c r="G70" s="290"/>
      <c r="H70" s="282">
        <f>COUNTIFS('Fully Booked'!D:D,'WEEKLY SALES '!A70,'Fully Booked'!M:M,'WEEKLY SALES '!$B$1)</f>
        <v>13</v>
      </c>
      <c r="J70" s="87"/>
      <c r="K70" s="8"/>
    </row>
    <row r="71" spans="1:14" x14ac:dyDescent="0.25">
      <c r="A71" s="755" t="s">
        <v>71</v>
      </c>
      <c r="B71" s="756"/>
      <c r="C71" s="66">
        <f>SUM(C16:C70)</f>
        <v>35967579</v>
      </c>
      <c r="D71" s="66">
        <f>G3</f>
        <v>96250000</v>
      </c>
      <c r="E71" s="123">
        <f>C71/D71</f>
        <v>0.37368913246753249</v>
      </c>
      <c r="F71" s="52"/>
      <c r="G71" s="291">
        <f>G5</f>
        <v>60282421</v>
      </c>
      <c r="H71" s="530">
        <f>SUM(H16:H70)</f>
        <v>95</v>
      </c>
      <c r="I71" s="10"/>
      <c r="J71" s="94"/>
      <c r="K71" s="94"/>
      <c r="L71" s="94"/>
      <c r="M71" s="94"/>
      <c r="N71" s="94"/>
    </row>
    <row r="72" spans="1:14" x14ac:dyDescent="0.25">
      <c r="I72" s="87"/>
      <c r="K72" s="8"/>
    </row>
    <row r="73" spans="1:14" ht="15.75" x14ac:dyDescent="0.25">
      <c r="A73" s="745" t="s">
        <v>204</v>
      </c>
      <c r="B73" s="745"/>
      <c r="C73" s="745"/>
      <c r="D73" s="745"/>
    </row>
    <row r="74" spans="1:14" ht="15.75" x14ac:dyDescent="0.25">
      <c r="A74" s="82" t="s">
        <v>65</v>
      </c>
      <c r="B74" s="83" t="s">
        <v>151</v>
      </c>
      <c r="C74" s="83" t="s">
        <v>17</v>
      </c>
      <c r="D74" s="83" t="s">
        <v>198</v>
      </c>
    </row>
    <row r="75" spans="1:14" x14ac:dyDescent="0.25">
      <c r="A75" s="69" t="s">
        <v>128</v>
      </c>
      <c r="B75" s="72">
        <f>SUMIFS('Fully Booked'!Q:Q,'Fully Booked'!N:N,'WEEKLY SALES '!A75,'Fully Booked'!M:M,'WEEKLY SALES '!$B$1)</f>
        <v>0</v>
      </c>
      <c r="C75" s="72">
        <f>SUMIFS('Fully Booked'!AF:AF,'Fully Booked'!N:N,'WEEKLY SALES '!A75,'Fully Booked'!M:M,'WEEKLY SALES '!$B$1)</f>
        <v>0</v>
      </c>
      <c r="D75" s="74" t="str">
        <f>IF(B75&gt;0,"DISBURSED TO","NOT DISBURSED TO")</f>
        <v>NOT DISBURSED TO</v>
      </c>
    </row>
    <row r="76" spans="1:14" x14ac:dyDescent="0.25">
      <c r="A76" s="69" t="s">
        <v>327</v>
      </c>
      <c r="B76" s="72">
        <f>SUMIFS('Fully Booked'!Q:Q,'Fully Booked'!N:N,'WEEKLY SALES '!A76,'Fully Booked'!M:M,'WEEKLY SALES '!$B$1)</f>
        <v>0</v>
      </c>
      <c r="C76" s="72">
        <f>SUMIFS('Fully Booked'!AF:AF,'Fully Booked'!N:N,'WEEKLY SALES '!A76,'Fully Booked'!M:M,'WEEKLY SALES '!$B$1)</f>
        <v>0</v>
      </c>
      <c r="D76" s="74" t="str">
        <f t="shared" ref="D76:D86" si="18">IF(B76&gt;0,"DISBURSED TO","NOT DISBURSED TO")</f>
        <v>NOT DISBURSED TO</v>
      </c>
      <c r="F76" s="10"/>
    </row>
    <row r="77" spans="1:14" x14ac:dyDescent="0.25">
      <c r="A77" s="69" t="s">
        <v>43</v>
      </c>
      <c r="B77" s="72">
        <f>SUMIFS('Fully Booked'!Q:Q,'Fully Booked'!N:N,'WEEKLY SALES '!A77,'Fully Booked'!M:M,'WEEKLY SALES '!$B$1)</f>
        <v>1256700</v>
      </c>
      <c r="C77" s="72">
        <f>SUMIFS('Fully Booked'!AF:AF,'Fully Booked'!N:N,'WEEKLY SALES '!A77,'Fully Booked'!M:M,'WEEKLY SALES '!$B$1)</f>
        <v>29585.184126984132</v>
      </c>
      <c r="D77" s="74" t="str">
        <f t="shared" si="18"/>
        <v>DISBURSED TO</v>
      </c>
    </row>
    <row r="78" spans="1:14" x14ac:dyDescent="0.25">
      <c r="A78" s="74" t="s">
        <v>148</v>
      </c>
      <c r="B78" s="72">
        <f>SUMIFS('Fully Booked'!Q:Q,'Fully Booked'!N:N,'WEEKLY SALES '!A78,'Fully Booked'!M:M,'WEEKLY SALES '!$B$1)</f>
        <v>20509510</v>
      </c>
      <c r="C78" s="72">
        <f>SUMIFS('Fully Booked'!AF:AF,'Fully Booked'!N:N,'WEEKLY SALES '!A78,'Fully Booked'!M:M,'WEEKLY SALES '!$B$1)</f>
        <v>518381.26979634404</v>
      </c>
      <c r="D78" s="74" t="str">
        <f t="shared" si="18"/>
        <v>DISBURSED TO</v>
      </c>
    </row>
    <row r="79" spans="1:14" x14ac:dyDescent="0.25">
      <c r="A79" s="74" t="s">
        <v>173</v>
      </c>
      <c r="B79" s="72">
        <f>SUMIFS('Fully Booked'!Q:Q,'Fully Booked'!N:N,'WEEKLY SALES '!A79,'Fully Booked'!M:M,'WEEKLY SALES '!$B$1)</f>
        <v>6614479</v>
      </c>
      <c r="C79" s="72">
        <f>SUMIFS('Fully Booked'!AF:AF,'Fully Booked'!N:N,'WEEKLY SALES '!A79,'Fully Booked'!M:M,'WEEKLY SALES '!$B$1)</f>
        <v>168445.15179120877</v>
      </c>
      <c r="D79" s="74" t="str">
        <f t="shared" si="18"/>
        <v>DISBURSED TO</v>
      </c>
    </row>
    <row r="80" spans="1:14" x14ac:dyDescent="0.25">
      <c r="A80" s="74" t="s">
        <v>21</v>
      </c>
      <c r="B80" s="72">
        <f>SUMIFS('Fully Booked'!Q:Q,'Fully Booked'!N:N,'WEEKLY SALES '!A80,'Fully Booked'!M:M,'WEEKLY SALES '!$B$1)</f>
        <v>4479590</v>
      </c>
      <c r="C80" s="72">
        <f>SUMIFS('Fully Booked'!AF:AF,'Fully Booked'!N:N,'WEEKLY SALES '!A80,'Fully Booked'!M:M,'WEEKLY SALES '!$B$1)</f>
        <v>106000.81493025493</v>
      </c>
      <c r="D80" s="74" t="str">
        <f t="shared" si="18"/>
        <v>DISBURSED TO</v>
      </c>
    </row>
    <row r="81" spans="1:6" x14ac:dyDescent="0.25">
      <c r="A81" s="74" t="s">
        <v>174</v>
      </c>
      <c r="B81" s="72">
        <f>SUMIFS('Fully Booked'!Q:Q,'Fully Booked'!N:N,'WEEKLY SALES '!A81,'Fully Booked'!M:M,'WEEKLY SALES '!$B$1)</f>
        <v>2318900</v>
      </c>
      <c r="C81" s="72">
        <f>SUMIFS('Fully Booked'!AF:AF,'Fully Booked'!N:N,'WEEKLY SALES '!A81,'Fully Booked'!M:M,'WEEKLY SALES '!$B$1)</f>
        <v>54265.093528693535</v>
      </c>
      <c r="D81" s="74" t="str">
        <f t="shared" si="18"/>
        <v>DISBURSED TO</v>
      </c>
    </row>
    <row r="82" spans="1:6" x14ac:dyDescent="0.25">
      <c r="A82" s="19" t="s">
        <v>366</v>
      </c>
      <c r="B82" s="72">
        <f>SUMIFS('Fully Booked'!Q:Q,'Fully Booked'!N:N,'WEEKLY SALES '!A82,'Fully Booked'!M:M,'WEEKLY SALES '!$B$1)</f>
        <v>0</v>
      </c>
      <c r="C82" s="72">
        <f>SUMIFS('Fully Booked'!AF:AF,'Fully Booked'!N:N,'WEEKLY SALES '!A82,'Fully Booked'!M:M,'WEEKLY SALES '!$B$1)</f>
        <v>0</v>
      </c>
      <c r="D82" s="74" t="str">
        <f t="shared" si="18"/>
        <v>NOT DISBURSED TO</v>
      </c>
    </row>
    <row r="83" spans="1:6" x14ac:dyDescent="0.25">
      <c r="A83" s="19" t="s">
        <v>218</v>
      </c>
      <c r="B83" s="72">
        <f>SUMIFS('Fully Booked'!Q:Q,'Fully Booked'!N:N,'WEEKLY SALES '!A83,'Fully Booked'!M:M,'WEEKLY SALES '!$B$1)</f>
        <v>0</v>
      </c>
      <c r="C83" s="72">
        <f>SUMIFS('Fully Booked'!AF:AF,'Fully Booked'!N:N,'WEEKLY SALES '!A83,'Fully Booked'!M:M,'WEEKLY SALES '!$B$1)</f>
        <v>0</v>
      </c>
      <c r="D83" s="74" t="str">
        <f t="shared" si="18"/>
        <v>NOT DISBURSED TO</v>
      </c>
    </row>
    <row r="84" spans="1:6" x14ac:dyDescent="0.25">
      <c r="A84" s="19" t="s">
        <v>157</v>
      </c>
      <c r="B84" s="72">
        <f>SUMIFS('Fully Booked'!Q:Q,'Fully Booked'!N:N,'WEEKLY SALES '!A84,'Fully Booked'!M:M,'WEEKLY SALES '!$B$1)</f>
        <v>788400</v>
      </c>
      <c r="C84" s="72">
        <f>SUMIFS('Fully Booked'!AF:AF,'Fully Booked'!N:N,'WEEKLY SALES '!A84,'Fully Booked'!M:M,'WEEKLY SALES '!$B$1)</f>
        <v>18095.657142857144</v>
      </c>
      <c r="D84" s="74" t="str">
        <f t="shared" si="18"/>
        <v>DISBURSED TO</v>
      </c>
    </row>
    <row r="85" spans="1:6" x14ac:dyDescent="0.25">
      <c r="A85" s="19" t="s">
        <v>365</v>
      </c>
      <c r="B85" s="72">
        <f>SUMIFS('Fully Booked'!Q:Q,'Fully Booked'!N:N,'WEEKLY SALES '!A85,'Fully Booked'!M:M,'WEEKLY SALES '!$B$1)</f>
        <v>0</v>
      </c>
      <c r="C85" s="72">
        <f>SUMIFS('Fully Booked'!AF:AF,'Fully Booked'!N:N,'WEEKLY SALES '!A85,'Fully Booked'!M:M,'WEEKLY SALES '!$B$1)</f>
        <v>0</v>
      </c>
      <c r="D85" s="74" t="str">
        <f t="shared" si="18"/>
        <v>NOT DISBURSED TO</v>
      </c>
    </row>
    <row r="86" spans="1:6" x14ac:dyDescent="0.25">
      <c r="A86" s="19" t="s">
        <v>56</v>
      </c>
      <c r="B86" s="72">
        <f>SUMIFS('Fully Booked'!Q:Q,'Fully Booked'!N:N,'WEEKLY SALES '!A86,'Fully Booked'!M:M,'WEEKLY SALES '!$B$1)</f>
        <v>0</v>
      </c>
      <c r="C86" s="72">
        <f>SUMIFS('Fully Booked'!AF:AF,'Fully Booked'!N:N,'WEEKLY SALES '!A86,'Fully Booked'!M:M,'WEEKLY SALES '!$B$1)</f>
        <v>0</v>
      </c>
      <c r="D86" s="74" t="str">
        <f t="shared" si="18"/>
        <v>NOT DISBURSED TO</v>
      </c>
    </row>
    <row r="87" spans="1:6" x14ac:dyDescent="0.25">
      <c r="A87" s="48" t="s">
        <v>71</v>
      </c>
      <c r="B87" s="92">
        <f>SUM(B75:B86)</f>
        <v>35967579</v>
      </c>
      <c r="C87" s="92">
        <f>SUM(C75:C86)</f>
        <v>894773.17131634254</v>
      </c>
      <c r="D87" s="93"/>
      <c r="E87" s="94"/>
      <c r="F87" s="94"/>
    </row>
    <row r="88" spans="1:6" x14ac:dyDescent="0.25">
      <c r="A88"/>
    </row>
  </sheetData>
  <mergeCells count="6">
    <mergeCell ref="A3:D3"/>
    <mergeCell ref="A73:D73"/>
    <mergeCell ref="H1:N1"/>
    <mergeCell ref="A14:G14"/>
    <mergeCell ref="H11:I11"/>
    <mergeCell ref="A71:B71"/>
  </mergeCells>
  <conditionalFormatting sqref="A16:A17 A64:A70 A54:A62 A19:A28 A32:A35 A39:A44 A46:A51">
    <cfRule type="duplicateValues" dxfId="2207" priority="31017"/>
  </conditionalFormatting>
  <conditionalFormatting sqref="A45">
    <cfRule type="duplicateValues" dxfId="2206" priority="6"/>
  </conditionalFormatting>
  <conditionalFormatting sqref="D75:D86">
    <cfRule type="cellIs" dxfId="2205" priority="17" operator="equal">
      <formula>"NOT DISBURSED TO"</formula>
    </cfRule>
    <cfRule type="cellIs" dxfId="2204" priority="18" operator="equal">
      <formula>"DISBURSED TO"</formula>
    </cfRule>
  </conditionalFormatting>
  <conditionalFormatting sqref="F1:F2 F6:F7 F9:F13 F15:G71 F72:F73 F75 F79:F1048576">
    <cfRule type="cellIs" dxfId="2203" priority="12" operator="equal">
      <formula>"DISBURSED"</formula>
    </cfRule>
  </conditionalFormatting>
  <conditionalFormatting sqref="F16:G70">
    <cfRule type="cellIs" dxfId="2202" priority="19" operator="equal">
      <formula>"NOT DISBURSED"</formula>
    </cfRule>
    <cfRule type="cellIs" dxfId="2201" priority="20" operator="equal">
      <formula>"SOLD"</formula>
    </cfRule>
  </conditionalFormatting>
  <conditionalFormatting sqref="I8">
    <cfRule type="cellIs" dxfId="2200" priority="5" operator="equal">
      <formula>"DISBURSED"</formula>
    </cfRule>
  </conditionalFormatting>
  <conditionalFormatting sqref="I4">
    <cfRule type="cellIs" dxfId="2199" priority="4" operator="equal">
      <formula>"DISBURSED"</formula>
    </cfRule>
  </conditionalFormatting>
  <conditionalFormatting sqref="I5">
    <cfRule type="cellIs" dxfId="2198" priority="3" operator="equal">
      <formula>"DISBURSED"</formula>
    </cfRule>
  </conditionalFormatting>
  <conditionalFormatting sqref="I10">
    <cfRule type="cellIs" dxfId="2197" priority="2" operator="equal">
      <formula>"DISBURSED"</formula>
    </cfRule>
  </conditionalFormatting>
  <conditionalFormatting sqref="I9">
    <cfRule type="cellIs" dxfId="2196" priority="1" operator="equal">
      <formula>"DISBURSED"</formula>
    </cfRule>
  </conditionalFormatting>
  <pageMargins left="0.25" right="0.25" top="0.75" bottom="0.75" header="0.3" footer="0.3"/>
  <pageSetup scale="27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'WEEKLY  TO WEEK SALES '!$D$16:$G$16</xm:f>
          </x14:formula1>
          <xm:sqref>B1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992"/>
  <sheetViews>
    <sheetView zoomScaleNormal="100" workbookViewId="0">
      <selection activeCell="I35" sqref="I35"/>
    </sheetView>
  </sheetViews>
  <sheetFormatPr defaultColWidth="14.42578125" defaultRowHeight="15" customHeight="1" x14ac:dyDescent="0.25"/>
  <cols>
    <col min="1" max="1" width="28.42578125" style="8" bestFit="1" customWidth="1"/>
    <col min="2" max="2" width="19.140625" style="8" customWidth="1"/>
    <col min="3" max="3" width="24.28515625" style="8" customWidth="1"/>
    <col min="4" max="4" width="23.28515625" style="8" customWidth="1"/>
    <col min="5" max="5" width="15.28515625" style="8" customWidth="1"/>
    <col min="6" max="6" width="19.85546875" style="8" customWidth="1"/>
    <col min="7" max="7" width="18.140625" style="8" bestFit="1" customWidth="1"/>
    <col min="8" max="8" width="16.7109375" style="8" bestFit="1" customWidth="1"/>
    <col min="9" max="9" width="16.140625" style="8" bestFit="1" customWidth="1"/>
    <col min="10" max="10" width="19.85546875" style="8" bestFit="1" customWidth="1"/>
    <col min="11" max="11" width="22.28515625" style="8" customWidth="1"/>
    <col min="12" max="12" width="14" style="8" bestFit="1" customWidth="1"/>
    <col min="13" max="13" width="21.5703125" style="8" bestFit="1" customWidth="1"/>
    <col min="14" max="14" width="26.140625" style="8" bestFit="1" customWidth="1"/>
    <col min="15" max="15" width="15.28515625" style="8" bestFit="1" customWidth="1"/>
    <col min="16" max="16" width="8.42578125" style="8" bestFit="1" customWidth="1"/>
    <col min="17" max="17" width="13.42578125" style="8" bestFit="1" customWidth="1"/>
    <col min="18" max="18" width="15.42578125" style="8" bestFit="1" customWidth="1"/>
    <col min="19" max="19" width="13" style="8" bestFit="1" customWidth="1"/>
    <col min="20" max="20" width="8.7109375" style="8" customWidth="1"/>
    <col min="21" max="21" width="21.85546875" style="8" bestFit="1" customWidth="1"/>
    <col min="22" max="22" width="8.7109375" style="8" customWidth="1"/>
    <col min="23" max="23" width="16.28515625" style="8" customWidth="1"/>
    <col min="24" max="24" width="14.28515625" style="8" customWidth="1"/>
    <col min="25" max="25" width="12.28515625" style="8" customWidth="1"/>
    <col min="26" max="39" width="8.7109375" style="8" customWidth="1"/>
    <col min="40" max="16384" width="14.42578125" style="8"/>
  </cols>
  <sheetData>
    <row r="1" spans="1:39" ht="15" customHeight="1" x14ac:dyDescent="0.25">
      <c r="C1" s="67" t="s">
        <v>146</v>
      </c>
      <c r="D1" s="68">
        <v>45526</v>
      </c>
      <c r="E1" s="69">
        <f>VLOOKUP(D1,'disbursment and by product summ'!A:N,13,FALSE)</f>
        <v>3817190</v>
      </c>
      <c r="F1" s="67" t="s">
        <v>147</v>
      </c>
      <c r="G1" s="70">
        <f>VLOOKUP(D1,'disbursment and by product summ'!A:N,14,FALSE)</f>
        <v>13</v>
      </c>
      <c r="H1" s="71" t="s">
        <v>66</v>
      </c>
      <c r="I1" s="72">
        <f>VLOOKUP(D1,'disbursment and by product summ'!A39:N74,13,FALSE)</f>
        <v>98003.977268697286</v>
      </c>
    </row>
    <row r="2" spans="1:39" x14ac:dyDescent="0.25">
      <c r="AJ2" s="758"/>
      <c r="AK2" s="759"/>
      <c r="AL2" s="759"/>
      <c r="AM2" s="759"/>
    </row>
    <row r="3" spans="1:39" ht="15.75" x14ac:dyDescent="0.25">
      <c r="A3" s="744" t="s">
        <v>6157</v>
      </c>
      <c r="B3" s="744"/>
      <c r="C3" s="744"/>
      <c r="D3" s="744"/>
      <c r="E3" s="124" t="s">
        <v>175</v>
      </c>
      <c r="F3" s="744" t="s">
        <v>6158</v>
      </c>
      <c r="G3" s="760"/>
      <c r="H3" s="760"/>
      <c r="I3" s="12"/>
      <c r="K3" s="744" t="s">
        <v>548</v>
      </c>
      <c r="L3" s="760"/>
      <c r="M3" s="760"/>
      <c r="N3" s="50"/>
      <c r="W3" s="758"/>
      <c r="X3" s="759"/>
      <c r="Y3" s="759"/>
      <c r="Z3" s="759"/>
      <c r="AC3" s="9"/>
      <c r="AD3" s="9"/>
      <c r="AE3" s="39"/>
      <c r="AF3" s="9"/>
    </row>
    <row r="4" spans="1:39" ht="15.75" x14ac:dyDescent="0.25">
      <c r="A4" s="67" t="s">
        <v>59</v>
      </c>
      <c r="B4" s="73" t="s">
        <v>60</v>
      </c>
      <c r="C4" s="12" t="s">
        <v>61</v>
      </c>
      <c r="D4" s="12" t="s">
        <v>17</v>
      </c>
      <c r="E4" s="9"/>
      <c r="F4" s="761" t="s">
        <v>74</v>
      </c>
      <c r="G4" s="761"/>
      <c r="H4" s="761"/>
      <c r="I4" s="761"/>
      <c r="K4" s="744" t="s">
        <v>70</v>
      </c>
      <c r="L4" s="744"/>
      <c r="M4" s="744"/>
      <c r="N4" s="51"/>
      <c r="O4" s="9"/>
      <c r="P4" s="9"/>
      <c r="Q4" s="9"/>
      <c r="R4" s="9"/>
      <c r="S4" s="9"/>
      <c r="T4" s="9"/>
      <c r="U4" s="9"/>
      <c r="V4" s="9"/>
      <c r="W4" s="9"/>
      <c r="X4" s="9"/>
      <c r="Y4" s="39"/>
      <c r="Z4" s="9"/>
      <c r="AA4" s="9"/>
      <c r="AB4" s="9"/>
      <c r="AE4" s="11"/>
      <c r="AF4" s="11"/>
    </row>
    <row r="5" spans="1:39" ht="15.75" x14ac:dyDescent="0.25">
      <c r="A5" s="74" t="s">
        <v>62</v>
      </c>
      <c r="B5" s="75">
        <f>COUNTIFS('Fully Booked'!U:U,A5)</f>
        <v>36</v>
      </c>
      <c r="C5" s="76">
        <f>SUMIFS('Fully Booked'!Q:Q,'Fully Booked'!U:U,A5)</f>
        <v>3879000</v>
      </c>
      <c r="D5" s="76">
        <f>SUMIFS('Fully Booked'!AF:AF,'Fully Booked'!U:U,A5)</f>
        <v>114864.38811221455</v>
      </c>
      <c r="F5" s="12" t="s">
        <v>135</v>
      </c>
      <c r="G5" s="12" t="s">
        <v>60</v>
      </c>
      <c r="H5" s="31" t="s">
        <v>61</v>
      </c>
      <c r="I5" s="31" t="s">
        <v>17</v>
      </c>
      <c r="K5" s="12" t="s">
        <v>135</v>
      </c>
      <c r="L5" s="12" t="s">
        <v>60</v>
      </c>
      <c r="M5" s="31" t="s">
        <v>134</v>
      </c>
      <c r="N5" s="59" t="s">
        <v>17</v>
      </c>
      <c r="Y5" s="11"/>
      <c r="Z5" s="11"/>
      <c r="AE5" s="11"/>
      <c r="AF5" s="11"/>
    </row>
    <row r="6" spans="1:39" x14ac:dyDescent="0.25">
      <c r="A6" s="74" t="s">
        <v>63</v>
      </c>
      <c r="B6" s="75">
        <f>COUNTIFS('Fully Booked'!U:U,A6)</f>
        <v>14</v>
      </c>
      <c r="C6" s="76">
        <f>SUMIFS('Fully Booked'!Q:Q,'Fully Booked'!U:U,A6)</f>
        <v>6946010</v>
      </c>
      <c r="D6" s="76">
        <f>SUMIFS('Fully Booked'!AF:AF,'Fully Booked'!U:U,A6)</f>
        <v>191069.28541202805</v>
      </c>
      <c r="F6" s="125" t="s">
        <v>31</v>
      </c>
      <c r="G6" s="125">
        <f>COUNTIF('Fully Booked'!B:B,'MONTHLY SALES '!F6)</f>
        <v>4</v>
      </c>
      <c r="H6" s="126">
        <f>SUMIFS('Fully Booked'!Q:Q,'Fully Booked'!B:B,'MONTHLY SALES '!F6)</f>
        <v>1423920</v>
      </c>
      <c r="I6" s="126">
        <f>SUMIFS('Fully Booked'!AF:AF,'Fully Booked'!B:B,'MONTHLY SALES '!F6)</f>
        <v>39246.411092796094</v>
      </c>
      <c r="K6" s="125" t="s">
        <v>29</v>
      </c>
      <c r="L6" s="125">
        <f>COUNTIF('PENDING FULL BOOKING'!B:B,'MONTHLY SALES '!K6)</f>
        <v>17</v>
      </c>
      <c r="M6" s="126">
        <f>SUMIFS('PENDING FULL BOOKING'!H:H,'PENDING FULL BOOKING'!B:B,'MONTHLY SALES '!K6)</f>
        <v>6825877</v>
      </c>
      <c r="N6" s="72">
        <f>SUMIFS('PENDING FULL BOOKING'!Y:Y,'PENDING FULL BOOKING'!B:B,'MONTHLY SALES '!K6)</f>
        <v>156670.12923809522</v>
      </c>
      <c r="Y6" s="11"/>
      <c r="Z6" s="11"/>
      <c r="AE6" s="11"/>
      <c r="AF6" s="11"/>
    </row>
    <row r="7" spans="1:39" x14ac:dyDescent="0.25">
      <c r="A7" s="74" t="s">
        <v>187</v>
      </c>
      <c r="B7" s="75">
        <f>COUNTIFS('Fully Booked'!U:U,A7)</f>
        <v>0</v>
      </c>
      <c r="C7" s="76">
        <f>SUMIFS('Fully Booked'!Q:Q,'Fully Booked'!U:U,A7)</f>
        <v>0</v>
      </c>
      <c r="D7" s="76">
        <f>SUMIFS('Fully Booked'!AF:AF,'Fully Booked'!U:U,A7)</f>
        <v>0</v>
      </c>
      <c r="F7" s="125" t="s">
        <v>24</v>
      </c>
      <c r="G7" s="125">
        <f>COUNTIF('Fully Booked'!B:B,'MONTHLY SALES '!F7)</f>
        <v>9</v>
      </c>
      <c r="H7" s="126">
        <f>SUMIFS('Fully Booked'!Q:Q,'Fully Booked'!B:B,'MONTHLY SALES '!F7)</f>
        <v>2059240</v>
      </c>
      <c r="I7" s="126">
        <f>SUMIFS('Fully Booked'!AF:AF,'Fully Booked'!B:B,'MONTHLY SALES '!F7)</f>
        <v>49240.873371813374</v>
      </c>
      <c r="K7" s="125" t="s">
        <v>39</v>
      </c>
      <c r="L7" s="125">
        <f>COUNTIF('PENDING FULL BOOKING'!B:B,'MONTHLY SALES '!K7)</f>
        <v>7</v>
      </c>
      <c r="M7" s="126">
        <f>SUMIFS('PENDING FULL BOOKING'!H:H,'PENDING FULL BOOKING'!B:B,'MONTHLY SALES '!K7)</f>
        <v>3547100</v>
      </c>
      <c r="N7" s="72">
        <f>SUMIFS('PENDING FULL BOOKING'!Y:Y,'PENDING FULL BOOKING'!B:B,'MONTHLY SALES '!K7)</f>
        <v>81414.390476190485</v>
      </c>
      <c r="Y7" s="11"/>
      <c r="Z7" s="11"/>
      <c r="AE7" s="11"/>
      <c r="AF7" s="11"/>
    </row>
    <row r="8" spans="1:39" x14ac:dyDescent="0.25">
      <c r="A8" s="74" t="s">
        <v>188</v>
      </c>
      <c r="B8" s="75">
        <f>COUNTIFS('Fully Booked'!U:U,A8)</f>
        <v>0</v>
      </c>
      <c r="C8" s="76">
        <f>SUMIFS('Fully Booked'!Q:Q,'Fully Booked'!U:U,A8)</f>
        <v>0</v>
      </c>
      <c r="D8" s="76">
        <f>SUMIFS('Fully Booked'!AF:AF,'Fully Booked'!U:U,A8)</f>
        <v>0</v>
      </c>
      <c r="F8" s="371" t="s">
        <v>20</v>
      </c>
      <c r="G8" s="125">
        <f>COUNTIF('Fully Booked'!B:B,'MONTHLY SALES '!F8)</f>
        <v>8</v>
      </c>
      <c r="H8" s="126">
        <f>SUMIFS('Fully Booked'!Q:Q,'Fully Booked'!B:B,'MONTHLY SALES '!F8)</f>
        <v>1532000</v>
      </c>
      <c r="I8" s="126">
        <f>SUMIFS('Fully Booked'!AF:AF,'Fully Booked'!B:B,'MONTHLY SALES '!F8)</f>
        <v>35856.634071810542</v>
      </c>
      <c r="K8" s="371" t="s">
        <v>20</v>
      </c>
      <c r="L8" s="125">
        <f>COUNTIF('PENDING FULL BOOKING'!B:B,'MONTHLY SALES '!K8)</f>
        <v>14</v>
      </c>
      <c r="M8" s="126">
        <f>SUMIFS('PENDING FULL BOOKING'!H:H,'PENDING FULL BOOKING'!B:B,'MONTHLY SALES '!K8)</f>
        <v>5025963</v>
      </c>
      <c r="N8" s="72">
        <f>SUMIFS('PENDING FULL BOOKING'!Y:Y,'PENDING FULL BOOKING'!B:B,'MONTHLY SALES '!K8)</f>
        <v>115357.81742857142</v>
      </c>
      <c r="Y8" s="11"/>
      <c r="Z8" s="11"/>
      <c r="AE8" s="11"/>
      <c r="AF8" s="11"/>
    </row>
    <row r="9" spans="1:39" x14ac:dyDescent="0.25">
      <c r="A9" s="74" t="s">
        <v>64</v>
      </c>
      <c r="B9" s="75">
        <f>COUNTIFS('Fully Booked'!U:U,A9)</f>
        <v>45</v>
      </c>
      <c r="C9" s="76">
        <f>SUMIFS('Fully Booked'!Q:Q,'Fully Booked'!U:U,A9)</f>
        <v>25142569</v>
      </c>
      <c r="D9" s="76">
        <f>SUMIFS('Fully Booked'!AF:AF,'Fully Booked'!U:U,A9)</f>
        <v>588839.49779209984</v>
      </c>
      <c r="F9" s="125" t="s">
        <v>184</v>
      </c>
      <c r="G9" s="125">
        <f>COUNTIF('Fully Booked'!B:B,'MONTHLY SALES '!F9)</f>
        <v>3</v>
      </c>
      <c r="H9" s="126">
        <f>SUMIFS('Fully Booked'!Q:Q,'Fully Booked'!B:B,'MONTHLY SALES '!F9)</f>
        <v>2133800</v>
      </c>
      <c r="I9" s="126">
        <f>SUMIFS('Fully Booked'!AF:AF,'Fully Booked'!B:B,'MONTHLY SALES '!F9)</f>
        <v>48975.790476190479</v>
      </c>
      <c r="J9" s="9"/>
      <c r="K9" s="125" t="s">
        <v>31</v>
      </c>
      <c r="L9" s="125">
        <f>COUNTIF('PENDING FULL BOOKING'!B:B,'MONTHLY SALES '!K9)</f>
        <v>5</v>
      </c>
      <c r="M9" s="126">
        <f>SUMIFS('PENDING FULL BOOKING'!H:H,'PENDING FULL BOOKING'!B:B,'MONTHLY SALES '!K9)</f>
        <v>2960683</v>
      </c>
      <c r="N9" s="72">
        <f>SUMIFS('PENDING FULL BOOKING'!Y:Y,'PENDING FULL BOOKING'!B:B,'MONTHLY SALES '!K9)</f>
        <v>68740.271128205131</v>
      </c>
      <c r="Y9" s="11"/>
      <c r="Z9" s="11"/>
      <c r="AE9" s="11"/>
      <c r="AF9" s="11"/>
    </row>
    <row r="10" spans="1:39" x14ac:dyDescent="0.25">
      <c r="A10" s="77" t="s">
        <v>67</v>
      </c>
      <c r="B10" s="78">
        <f>SUM(B5:B9)</f>
        <v>95</v>
      </c>
      <c r="C10" s="79">
        <f>SUM(C5:C9)</f>
        <v>35967579</v>
      </c>
      <c r="D10" s="79">
        <f>SUM(D5:D9)</f>
        <v>894773.17131634243</v>
      </c>
      <c r="F10" s="125" t="s">
        <v>23</v>
      </c>
      <c r="G10" s="125">
        <f>COUNTIF('Fully Booked'!B:B,'MONTHLY SALES '!F10)</f>
        <v>5</v>
      </c>
      <c r="H10" s="126">
        <f>SUMIFS('Fully Booked'!Q:Q,'Fully Booked'!B:B,'MONTHLY SALES '!F10)</f>
        <v>3982300</v>
      </c>
      <c r="I10" s="126">
        <f>SUMIFS('Fully Booked'!AF:AF,'Fully Booked'!B:B,'MONTHLY SALES '!F10)</f>
        <v>101492.49856831621</v>
      </c>
      <c r="K10" s="125" t="s">
        <v>27</v>
      </c>
      <c r="L10" s="125">
        <f>COUNTIF('PENDING FULL BOOKING'!B:B,'MONTHLY SALES '!K10)</f>
        <v>19</v>
      </c>
      <c r="M10" s="126">
        <f>SUMIFS('PENDING FULL BOOKING'!H:H,'PENDING FULL BOOKING'!B:B,'MONTHLY SALES '!K10)</f>
        <v>6524676</v>
      </c>
      <c r="N10" s="72">
        <f>SUMIFS('PENDING FULL BOOKING'!Y:Y,'PENDING FULL BOOKING'!B:B,'MONTHLY SALES '!K10)</f>
        <v>149756.84914285719</v>
      </c>
      <c r="Y10" s="11"/>
      <c r="Z10" s="11"/>
      <c r="AE10" s="11"/>
      <c r="AF10" s="11"/>
    </row>
    <row r="11" spans="1:39" x14ac:dyDescent="0.25">
      <c r="A11" s="77"/>
      <c r="B11" s="78"/>
      <c r="C11" s="79"/>
      <c r="D11" s="79"/>
      <c r="F11" s="125" t="s">
        <v>47</v>
      </c>
      <c r="G11" s="125">
        <f>COUNTIF('Fully Booked'!B:B,'MONTHLY SALES '!F11)</f>
        <v>2</v>
      </c>
      <c r="H11" s="126">
        <f>SUMIFS('Fully Booked'!Q:Q,'Fully Booked'!B:B,'MONTHLY SALES '!F11)</f>
        <v>338500</v>
      </c>
      <c r="I11" s="126">
        <f>SUMIFS('Fully Booked'!AF:AF,'Fully Booked'!B:B,'MONTHLY SALES '!F11)</f>
        <v>8014.4458874458869</v>
      </c>
      <c r="K11" s="125" t="s">
        <v>23</v>
      </c>
      <c r="L11" s="125">
        <f>COUNTIF('PENDING FULL BOOKING'!B:B,'MONTHLY SALES '!K11)</f>
        <v>4</v>
      </c>
      <c r="M11" s="126">
        <f>SUMIFS('PENDING FULL BOOKING'!H:H,'PENDING FULL BOOKING'!B:B,'MONTHLY SALES '!K11)</f>
        <v>2960786</v>
      </c>
      <c r="N11" s="72">
        <f>SUMIFS('PENDING FULL BOOKING'!Y:Y,'PENDING FULL BOOKING'!B:B,'MONTHLY SALES '!K11)</f>
        <v>67957.088190476192</v>
      </c>
      <c r="Y11" s="11"/>
      <c r="Z11" s="11"/>
      <c r="AE11" s="11"/>
      <c r="AF11" s="11"/>
    </row>
    <row r="12" spans="1:39" x14ac:dyDescent="0.25">
      <c r="A12" s="74"/>
      <c r="B12" s="75"/>
      <c r="C12" s="76"/>
      <c r="D12" s="76"/>
      <c r="E12" s="9"/>
      <c r="F12" s="125" t="s">
        <v>38</v>
      </c>
      <c r="G12" s="125">
        <f>COUNTIF('Fully Booked'!B:B,'MONTHLY SALES '!F12)</f>
        <v>8</v>
      </c>
      <c r="H12" s="126">
        <f>SUMIFS('Fully Booked'!Q:Q,'Fully Booked'!B:B,'MONTHLY SALES '!F12)</f>
        <v>4827000</v>
      </c>
      <c r="I12" s="126">
        <f>SUMIFS('Fully Booked'!AF:AF,'Fully Booked'!B:B,'MONTHLY SALES '!F12)</f>
        <v>127473.93650793651</v>
      </c>
      <c r="K12" s="125" t="s">
        <v>38</v>
      </c>
      <c r="L12" s="125">
        <f>COUNTIF('PENDING FULL BOOKING'!B:B,'MONTHLY SALES '!K12)</f>
        <v>10</v>
      </c>
      <c r="M12" s="126">
        <f>SUMIFS('PENDING FULL BOOKING'!H:H,'PENDING FULL BOOKING'!B:B,'MONTHLY SALES '!K12)</f>
        <v>4625718</v>
      </c>
      <c r="N12" s="72">
        <f>SUMIFS('PENDING FULL BOOKING'!Y:Y,'PENDING FULL BOOKING'!B:B,'MONTHLY SALES '!K12)</f>
        <v>106171.24171428572</v>
      </c>
      <c r="T12" s="9"/>
      <c r="U12" s="9"/>
      <c r="V12" s="9"/>
      <c r="Y12" s="11"/>
      <c r="Z12" s="11"/>
      <c r="AA12" s="9"/>
      <c r="AB12" s="9"/>
      <c r="AE12" s="11"/>
      <c r="AF12" s="11"/>
    </row>
    <row r="13" spans="1:39" x14ac:dyDescent="0.25">
      <c r="A13" s="74" t="s">
        <v>68</v>
      </c>
      <c r="B13" s="75">
        <f>COUNTA('PENDING FULL BOOKING'!B2:B7639)</f>
        <v>139</v>
      </c>
      <c r="C13" s="76">
        <f>SUM('PENDING FULL BOOKING'!H:H)</f>
        <v>59696653</v>
      </c>
      <c r="D13" s="76">
        <f>SUM('PENDING FULL BOOKING'!Y:Y)</f>
        <v>1371478.1301758247</v>
      </c>
      <c r="F13" s="125" t="s">
        <v>37</v>
      </c>
      <c r="G13" s="125">
        <f>COUNTIF('Fully Booked'!B:B,'MONTHLY SALES '!F13)</f>
        <v>10</v>
      </c>
      <c r="H13" s="126">
        <f>SUMIFS('Fully Booked'!Q:Q,'Fully Booked'!B:B,'MONTHLY SALES '!F13)</f>
        <v>3729209</v>
      </c>
      <c r="I13" s="126">
        <f>SUMIFS('Fully Booked'!AF:AF,'Fully Booked'!B:B,'MONTHLY SALES '!F13)</f>
        <v>87504.819414141399</v>
      </c>
      <c r="K13" s="125" t="s">
        <v>49</v>
      </c>
      <c r="L13" s="125">
        <f>COUNTIF('PENDING FULL BOOKING'!B:B,'MONTHLY SALES '!K13)</f>
        <v>21</v>
      </c>
      <c r="M13" s="126">
        <f>SUMIFS('PENDING FULL BOOKING'!H:H,'PENDING FULL BOOKING'!B:B,'MONTHLY SALES '!K13)</f>
        <v>9624053</v>
      </c>
      <c r="N13" s="72">
        <f>SUMIFS('PENDING FULL BOOKING'!Y:Y,'PENDING FULL BOOKING'!B:B,'MONTHLY SALES '!K13)</f>
        <v>220894.93076190478</v>
      </c>
      <c r="O13" s="9"/>
      <c r="P13" s="9"/>
      <c r="Q13" s="9"/>
      <c r="R13" s="9"/>
      <c r="S13" s="9"/>
      <c r="X13" s="11"/>
      <c r="Y13" s="11"/>
      <c r="Z13" s="11"/>
      <c r="AE13" s="11"/>
      <c r="AF13" s="11"/>
    </row>
    <row r="14" spans="1:39" x14ac:dyDescent="0.25">
      <c r="A14" s="74"/>
      <c r="B14" s="75"/>
      <c r="C14" s="76"/>
      <c r="D14" s="76"/>
      <c r="F14" s="125" t="s">
        <v>49</v>
      </c>
      <c r="G14" s="125">
        <f>COUNTIF('Fully Booked'!B:B,'MONTHLY SALES '!F14)</f>
        <v>7</v>
      </c>
      <c r="H14" s="126">
        <f>SUMIFS('Fully Booked'!Q:Q,'Fully Booked'!B:B,'MONTHLY SALES '!F14)</f>
        <v>1884700</v>
      </c>
      <c r="I14" s="126">
        <f>SUMIFS('Fully Booked'!AF:AF,'Fully Booked'!B:B,'MONTHLY SALES '!F14)</f>
        <v>50501.950671550672</v>
      </c>
      <c r="K14" s="125" t="s">
        <v>37</v>
      </c>
      <c r="L14" s="125">
        <f>COUNTIF('PENDING FULL BOOKING'!B:B,'MONTHLY SALES '!K14)</f>
        <v>8</v>
      </c>
      <c r="M14" s="126">
        <f>SUMIFS('PENDING FULL BOOKING'!H:H,'PENDING FULL BOOKING'!B:B,'MONTHLY SALES '!K14)</f>
        <v>3525167</v>
      </c>
      <c r="N14" s="72">
        <f>SUMIFS('PENDING FULL BOOKING'!Y:Y,'PENDING FULL BOOKING'!B:B,'MONTHLY SALES '!K14)</f>
        <v>81423.237809523795</v>
      </c>
      <c r="X14" s="11"/>
      <c r="Y14" s="11"/>
      <c r="Z14" s="11"/>
      <c r="AC14" s="127"/>
      <c r="AD14" s="9"/>
      <c r="AE14" s="39"/>
      <c r="AF14" s="39"/>
    </row>
    <row r="15" spans="1:39" x14ac:dyDescent="0.25">
      <c r="A15" s="128" t="s">
        <v>69</v>
      </c>
      <c r="B15" s="129">
        <f>B10+B13</f>
        <v>234</v>
      </c>
      <c r="C15" s="130">
        <f>C10+C13</f>
        <v>95664232</v>
      </c>
      <c r="D15" s="130">
        <f>D10+D13</f>
        <v>2266251.3014921672</v>
      </c>
      <c r="F15" s="125" t="s">
        <v>241</v>
      </c>
      <c r="G15" s="125">
        <f>COUNTIF('Fully Booked'!B:B,'MONTHLY SALES '!F15)</f>
        <v>1</v>
      </c>
      <c r="H15" s="126">
        <f>SUMIFS('Fully Booked'!Q:Q,'Fully Booked'!B:B,'MONTHLY SALES '!F15)</f>
        <v>276900</v>
      </c>
      <c r="I15" s="126">
        <f>SUMIFS('Fully Booked'!AF:AF,'Fully Booked'!B:B,'MONTHLY SALES '!F15)</f>
        <v>6355.5142857142855</v>
      </c>
      <c r="K15" s="125" t="s">
        <v>184</v>
      </c>
      <c r="L15" s="125">
        <f>COUNTIF('PENDING FULL BOOKING'!B:B,'MONTHLY SALES '!K15)</f>
        <v>7</v>
      </c>
      <c r="M15" s="126">
        <f>SUMIFS('PENDING FULL BOOKING'!H:H,'PENDING FULL BOOKING'!B:B,'MONTHLY SALES '!K15)</f>
        <v>4141086</v>
      </c>
      <c r="N15" s="72">
        <f>SUMIFS('PENDING FULL BOOKING'!Y:Y,'PENDING FULL BOOKING'!B:B,'MONTHLY SALES '!K15)</f>
        <v>95047.783428571449</v>
      </c>
      <c r="X15" s="11"/>
      <c r="Y15" s="11"/>
      <c r="Z15" s="11"/>
    </row>
    <row r="16" spans="1:39" x14ac:dyDescent="0.25">
      <c r="A16" s="74"/>
      <c r="B16" s="161" t="s">
        <v>169</v>
      </c>
      <c r="C16" s="163">
        <v>385000000</v>
      </c>
      <c r="D16" s="161" t="s">
        <v>406</v>
      </c>
      <c r="F16" s="125" t="s">
        <v>29</v>
      </c>
      <c r="G16" s="125">
        <f>COUNTIF('Fully Booked'!B:B,'MONTHLY SALES '!F16)</f>
        <v>16</v>
      </c>
      <c r="H16" s="126">
        <f>SUMIFS('Fully Booked'!Q:Q,'Fully Booked'!B:B,'MONTHLY SALES '!F16)</f>
        <v>7259610</v>
      </c>
      <c r="I16" s="126">
        <f>SUMIFS('Fully Booked'!AF:AF,'Fully Booked'!B:B,'MONTHLY SALES '!F16)</f>
        <v>171170.78025386023</v>
      </c>
      <c r="K16" s="125" t="s">
        <v>47</v>
      </c>
      <c r="L16" s="125">
        <f>COUNTIF('PENDING FULL BOOKING'!B:B,'MONTHLY SALES '!K16)</f>
        <v>1</v>
      </c>
      <c r="M16" s="126">
        <f>SUMIFS('PENDING FULL BOOKING'!H:H,'PENDING FULL BOOKING'!B:B,'MONTHLY SALES '!K16)</f>
        <v>185100</v>
      </c>
      <c r="N16" s="72">
        <f>SUMIFS('PENDING FULL BOOKING'!Y:Y,'PENDING FULL BOOKING'!B:B,'MONTHLY SALES '!K16)</f>
        <v>4248.4857142857145</v>
      </c>
      <c r="W16" s="9"/>
      <c r="X16" s="127"/>
      <c r="Y16" s="131"/>
      <c r="Z16" s="131"/>
    </row>
    <row r="17" spans="1:26" x14ac:dyDescent="0.25">
      <c r="B17" s="162" t="s">
        <v>275</v>
      </c>
      <c r="C17" s="138">
        <f>C10/C16</f>
        <v>9.3422283116883123E-2</v>
      </c>
      <c r="D17" s="212">
        <f>C16-C10</f>
        <v>349032421</v>
      </c>
      <c r="F17" s="125" t="s">
        <v>27</v>
      </c>
      <c r="G17" s="125">
        <f>COUNTIF('Fully Booked'!B:B,'MONTHLY SALES '!F17)</f>
        <v>12</v>
      </c>
      <c r="H17" s="126">
        <f>SUMIFS('Fully Booked'!Q:Q,'Fully Booked'!B:B,'MONTHLY SALES '!F17)</f>
        <v>4487400</v>
      </c>
      <c r="I17" s="126">
        <f>SUMIFS('Fully Booked'!AF:AF,'Fully Booked'!B:B,'MONTHLY SALES '!F17)</f>
        <v>105943.12215007217</v>
      </c>
      <c r="K17" s="125" t="s">
        <v>241</v>
      </c>
      <c r="L17" s="125">
        <f>COUNTIF('PENDING FULL BOOKING'!B:B,'MONTHLY SALES '!K17)</f>
        <v>2</v>
      </c>
      <c r="M17" s="126">
        <f>SUMIFS('PENDING FULL BOOKING'!H:H,'PENDING FULL BOOKING'!B:B,'MONTHLY SALES '!K17)</f>
        <v>360200</v>
      </c>
      <c r="N17" s="72">
        <f>SUMIFS('PENDING FULL BOOKING'!Y:Y,'PENDING FULL BOOKING'!B:B,'MONTHLY SALES '!K17)</f>
        <v>8267.4476190476198</v>
      </c>
      <c r="X17" s="127"/>
      <c r="Y17" s="131"/>
      <c r="Z17" s="131"/>
    </row>
    <row r="18" spans="1:26" x14ac:dyDescent="0.25">
      <c r="A18" s="11"/>
      <c r="F18" s="125" t="s">
        <v>39</v>
      </c>
      <c r="G18" s="125">
        <f>COUNTIF('Fully Booked'!B:B,'MONTHLY SALES '!F18)</f>
        <v>10</v>
      </c>
      <c r="H18" s="126">
        <f>SUMIFS('Fully Booked'!Q:Q,'Fully Booked'!B:B,'MONTHLY SALES '!F18)</f>
        <v>2033000</v>
      </c>
      <c r="I18" s="126">
        <f>SUMIFS('Fully Booked'!AF:AF,'Fully Booked'!B:B,'MONTHLY SALES '!F18)</f>
        <v>62996.394564694572</v>
      </c>
      <c r="K18" s="125" t="s">
        <v>24</v>
      </c>
      <c r="L18" s="125">
        <f>COUNTIF('PENDING FULL BOOKING'!B:B,'MONTHLY SALES '!K18)</f>
        <v>24</v>
      </c>
      <c r="M18" s="126">
        <f>SUMIFS('PENDING FULL BOOKING'!H:H,'PENDING FULL BOOKING'!B:B,'MONTHLY SALES '!K18)</f>
        <v>9390244</v>
      </c>
      <c r="N18" s="72">
        <f>SUMIFS('PENDING FULL BOOKING'!Y:Y,'PENDING FULL BOOKING'!B:B,'MONTHLY SALES '!K18)</f>
        <v>215528.45752380954</v>
      </c>
      <c r="W18" s="11"/>
      <c r="X18" s="11"/>
    </row>
    <row r="19" spans="1:26" ht="18.75" x14ac:dyDescent="0.3">
      <c r="B19" s="757" t="s">
        <v>74</v>
      </c>
      <c r="C19" s="757"/>
      <c r="F19" s="132" t="s">
        <v>71</v>
      </c>
      <c r="G19" s="132">
        <f>SUM(G6:G18)</f>
        <v>95</v>
      </c>
      <c r="H19" s="133">
        <f>SUM(H6:H18)</f>
        <v>35967579</v>
      </c>
      <c r="I19" s="133">
        <f>SUM(I6:I18)</f>
        <v>894773.17131634231</v>
      </c>
      <c r="K19" s="132" t="s">
        <v>71</v>
      </c>
      <c r="L19" s="132">
        <f>SUM(L6:L18)</f>
        <v>139</v>
      </c>
      <c r="M19" s="133">
        <f>SUM(M6:M18)</f>
        <v>59696653</v>
      </c>
      <c r="N19" s="133">
        <f>SUM(N6:N18)</f>
        <v>1371478.1301758243</v>
      </c>
    </row>
    <row r="20" spans="1:26" ht="15.75" x14ac:dyDescent="0.25">
      <c r="A20" s="82" t="s">
        <v>65</v>
      </c>
      <c r="B20" s="83" t="s">
        <v>151</v>
      </c>
      <c r="C20" s="83" t="s">
        <v>17</v>
      </c>
      <c r="D20" s="83" t="s">
        <v>147</v>
      </c>
      <c r="F20" s="132"/>
      <c r="G20" s="132"/>
      <c r="H20" s="133"/>
      <c r="I20" s="133"/>
      <c r="K20" s="132"/>
      <c r="L20" s="132"/>
      <c r="M20" s="133"/>
      <c r="N20" s="133"/>
    </row>
    <row r="21" spans="1:26" x14ac:dyDescent="0.25">
      <c r="A21" s="69" t="s">
        <v>128</v>
      </c>
      <c r="B21" s="72">
        <f>SUMIFS('Fully Booked'!Q:Q,'Fully Booked'!N:N,'MONTHLY SALES '!A21)</f>
        <v>0</v>
      </c>
      <c r="C21" s="72">
        <f>SUMIFS('Fully Booked'!AF:AF,'Fully Booked'!N:N,'MONTHLY SALES '!A21)</f>
        <v>0</v>
      </c>
      <c r="D21" s="74">
        <f>COUNTIF('Fully Booked'!N:N,'MONTHLY SALES '!A21)</f>
        <v>0</v>
      </c>
      <c r="F21" s="310"/>
      <c r="G21" s="310"/>
      <c r="H21" s="311"/>
      <c r="I21" s="311"/>
      <c r="K21" s="310"/>
      <c r="L21" s="310"/>
      <c r="M21" s="311"/>
      <c r="N21" s="321"/>
    </row>
    <row r="22" spans="1:26" ht="15.75" customHeight="1" x14ac:dyDescent="0.25">
      <c r="A22" s="69" t="s">
        <v>327</v>
      </c>
      <c r="B22" s="72">
        <f>SUMIFS('Fully Booked'!Q:Q,'Fully Booked'!N:N,'MONTHLY SALES '!A22)</f>
        <v>0</v>
      </c>
      <c r="C22" s="72">
        <f>SUMIFS('Fully Booked'!AF:AF,'Fully Booked'!N:N,'MONTHLY SALES '!A22)</f>
        <v>0</v>
      </c>
      <c r="D22" s="74">
        <f>COUNTIF('Fully Booked'!N:N,'MONTHLY SALES '!A22)</f>
        <v>0</v>
      </c>
      <c r="F22" s="750" t="s">
        <v>150</v>
      </c>
      <c r="G22" s="751"/>
      <c r="H22" s="751"/>
      <c r="I22" s="751"/>
      <c r="J22" s="751"/>
      <c r="K22" s="752"/>
      <c r="M22" s="346" t="s">
        <v>93</v>
      </c>
      <c r="N22" s="347"/>
      <c r="O22" s="347"/>
      <c r="P22" s="347"/>
      <c r="Q22" s="347"/>
      <c r="R22" s="347"/>
      <c r="S22" s="348"/>
    </row>
    <row r="23" spans="1:26" ht="15.75" customHeight="1" x14ac:dyDescent="0.25">
      <c r="A23" s="69" t="s">
        <v>43</v>
      </c>
      <c r="B23" s="72">
        <f>SUMIFS('Fully Booked'!Q:Q,'Fully Booked'!N:N,'MONTHLY SALES '!A23)</f>
        <v>1256700</v>
      </c>
      <c r="C23" s="72">
        <f>SUMIFS('Fully Booked'!AF:AF,'Fully Booked'!N:N,'MONTHLY SALES '!A23)</f>
        <v>29585.184126984132</v>
      </c>
      <c r="D23" s="74">
        <f>COUNTIF('Fully Booked'!N:N,'MONTHLY SALES '!A23)</f>
        <v>6</v>
      </c>
      <c r="F23" s="134" t="s">
        <v>65</v>
      </c>
      <c r="G23" s="81" t="s">
        <v>62</v>
      </c>
      <c r="H23" s="81" t="s">
        <v>63</v>
      </c>
      <c r="I23" s="81" t="s">
        <v>187</v>
      </c>
      <c r="J23" s="81" t="s">
        <v>188</v>
      </c>
      <c r="K23" s="81" t="s">
        <v>64</v>
      </c>
      <c r="M23" s="135" t="s">
        <v>94</v>
      </c>
      <c r="N23" s="135" t="s">
        <v>176</v>
      </c>
      <c r="O23" s="73" t="s">
        <v>95</v>
      </c>
      <c r="P23" s="12" t="s">
        <v>96</v>
      </c>
      <c r="Q23" s="12" t="s">
        <v>66</v>
      </c>
      <c r="R23" s="12" t="s">
        <v>169</v>
      </c>
      <c r="S23" s="136" t="s">
        <v>170</v>
      </c>
    </row>
    <row r="24" spans="1:26" ht="15.75" customHeight="1" x14ac:dyDescent="0.25">
      <c r="A24" s="69" t="s">
        <v>148</v>
      </c>
      <c r="B24" s="72">
        <f>SUMIFS('Fully Booked'!Q:Q,'Fully Booked'!N:N,'MONTHLY SALES '!A24)</f>
        <v>20509510</v>
      </c>
      <c r="C24" s="72">
        <f>SUMIFS('Fully Booked'!AF:AF,'Fully Booked'!N:N,'MONTHLY SALES '!A24)</f>
        <v>518381.26979634404</v>
      </c>
      <c r="D24" s="74">
        <f>COUNTIF('Fully Booked'!N:N,'MONTHLY SALES '!A24)</f>
        <v>48</v>
      </c>
      <c r="F24" s="69" t="s">
        <v>128</v>
      </c>
      <c r="G24" s="90">
        <f>COUNTIFS('Fully Booked'!N:N,'MONTHLY SALES '!F24,'Fully Booked'!U:U,'MONTHLY SALES '!$G$23)</f>
        <v>0</v>
      </c>
      <c r="H24" s="84">
        <f>COUNTIFS('Fully Booked'!N:N,'MONTHLY SALES '!F24,'Fully Booked'!U:U,'MONTHLY SALES '!$H$23)</f>
        <v>0</v>
      </c>
      <c r="I24" s="84">
        <f>COUNTIFS('Fully Booked'!N:N,'MONTHLY SALES '!F24,'Fully Booked'!U:U,'MONTHLY SALES '!$I$23)</f>
        <v>0</v>
      </c>
      <c r="J24" s="84">
        <f>COUNTIFS('Fully Booked'!N:N,'MONTHLY SALES '!F24,'Fully Booked'!U:U,'MONTHLY SALES '!$J$23)</f>
        <v>0</v>
      </c>
      <c r="K24" s="84">
        <f>COUNTIFS('Fully Booked'!N:N,'MONTHLY SALES '!F24,'Fully Booked'!U:U,'MONTHLY SALES '!$K$23)</f>
        <v>0</v>
      </c>
      <c r="M24" s="125" t="s">
        <v>101</v>
      </c>
      <c r="N24" s="125" t="s">
        <v>101</v>
      </c>
      <c r="O24" s="126">
        <f>'WEEKLY  TO WEEK SALES '!G4</f>
        <v>6527820</v>
      </c>
      <c r="P24" s="137">
        <f>COUNTIFS('Fully Booked'!C:C,'MONTHLY SALES '!M24)</f>
        <v>13</v>
      </c>
      <c r="Q24" s="126">
        <f>SUMIFS('Fully Booked'!AF:AF,'Fully Booked'!C:C,'MONTHLY SALES '!M24)</f>
        <v>173075.86188644686</v>
      </c>
      <c r="R24" s="126">
        <v>42000000</v>
      </c>
      <c r="S24" s="138">
        <f t="shared" ref="S24:S32" si="0">O24/R24</f>
        <v>0.15542428571428571</v>
      </c>
    </row>
    <row r="25" spans="1:26" ht="15.75" customHeight="1" x14ac:dyDescent="0.25">
      <c r="A25" s="69" t="s">
        <v>173</v>
      </c>
      <c r="B25" s="72">
        <f>SUMIFS('Fully Booked'!Q:Q,'Fully Booked'!N:N,'MONTHLY SALES '!A25)</f>
        <v>6614479</v>
      </c>
      <c r="C25" s="72">
        <f>SUMIFS('Fully Booked'!AF:AF,'Fully Booked'!N:N,'MONTHLY SALES '!A25)</f>
        <v>168445.15179120877</v>
      </c>
      <c r="D25" s="74">
        <f>COUNTIF('Fully Booked'!N:N,'MONTHLY SALES '!A25)</f>
        <v>20</v>
      </c>
      <c r="F25" s="69" t="s">
        <v>327</v>
      </c>
      <c r="G25" s="90">
        <f>COUNTIFS('Fully Booked'!N:N,'MONTHLY SALES '!F25,'Fully Booked'!U:U,'MONTHLY SALES '!$G$23)</f>
        <v>0</v>
      </c>
      <c r="H25" s="84">
        <f>COUNTIFS('Fully Booked'!N:N,'MONTHLY SALES '!F25,'Fully Booked'!U:U,'MONTHLY SALES '!$H$23)</f>
        <v>0</v>
      </c>
      <c r="I25" s="84">
        <f>COUNTIFS('Fully Booked'!N:N,'MONTHLY SALES '!F25,'Fully Booked'!U:U,'MONTHLY SALES '!$I$23)</f>
        <v>0</v>
      </c>
      <c r="J25" s="84">
        <f>COUNTIFS('Fully Booked'!N:N,'MONTHLY SALES '!F25,'Fully Booked'!U:U,'MONTHLY SALES '!$J$23)</f>
        <v>0</v>
      </c>
      <c r="K25" s="84">
        <f>COUNTIFS('Fully Booked'!N:N,'MONTHLY SALES '!F25,'Fully Booked'!U:U,'MONTHLY SALES '!$K$23)</f>
        <v>0</v>
      </c>
      <c r="M25" s="125" t="s">
        <v>97</v>
      </c>
      <c r="N25" s="125" t="s">
        <v>97</v>
      </c>
      <c r="O25" s="126">
        <f>'WEEKLY  TO WEEK SALES '!G5</f>
        <v>8469700</v>
      </c>
      <c r="P25" s="137">
        <f>COUNTIFS('Fully Booked'!C:C,'MONTHLY SALES '!M25)</f>
        <v>17</v>
      </c>
      <c r="Q25" s="126">
        <f>SUMIFS('Fully Booked'!AF:AF,'Fully Booked'!C:C,'MONTHLY SALES '!M25)</f>
        <v>207435.62071838835</v>
      </c>
      <c r="R25" s="126">
        <v>24000000</v>
      </c>
      <c r="S25" s="138">
        <f t="shared" ref="S25:S31" si="1">O25/R25</f>
        <v>0.35290416666666669</v>
      </c>
    </row>
    <row r="26" spans="1:26" ht="15.75" customHeight="1" x14ac:dyDescent="0.25">
      <c r="A26" s="69" t="s">
        <v>21</v>
      </c>
      <c r="B26" s="72">
        <f>SUMIFS('Fully Booked'!Q:Q,'Fully Booked'!N:N,'MONTHLY SALES '!A26)</f>
        <v>4479590</v>
      </c>
      <c r="C26" s="72">
        <f>SUMIFS('Fully Booked'!AF:AF,'Fully Booked'!N:N,'MONTHLY SALES '!A26)</f>
        <v>106000.81493025493</v>
      </c>
      <c r="D26" s="74">
        <f>COUNTIF('Fully Booked'!N:N,'MONTHLY SALES '!A26)</f>
        <v>17</v>
      </c>
      <c r="F26" s="69" t="s">
        <v>43</v>
      </c>
      <c r="G26" s="90">
        <f>COUNTIFS('Fully Booked'!N:N,'MONTHLY SALES '!F26,'Fully Booked'!U:U,'MONTHLY SALES '!$G$23)</f>
        <v>2</v>
      </c>
      <c r="H26" s="84">
        <f>COUNTIFS('Fully Booked'!N:N,'MONTHLY SALES '!F26,'Fully Booked'!U:U,'MONTHLY SALES '!$H$23)</f>
        <v>1</v>
      </c>
      <c r="I26" s="84">
        <f>COUNTIFS('Fully Booked'!N:N,'MONTHLY SALES '!F26,'Fully Booked'!U:U,'MONTHLY SALES '!$I$23)</f>
        <v>0</v>
      </c>
      <c r="J26" s="84">
        <f>COUNTIFS('Fully Booked'!N:N,'MONTHLY SALES '!F26,'Fully Booked'!U:U,'MONTHLY SALES '!$J$23)</f>
        <v>0</v>
      </c>
      <c r="K26" s="84">
        <f>COUNTIFS('Fully Booked'!N:N,'MONTHLY SALES '!F26,'Fully Booked'!U:U,'MONTHLY SALES '!$K$23)</f>
        <v>3</v>
      </c>
      <c r="M26" s="125" t="s">
        <v>98</v>
      </c>
      <c r="N26" s="125" t="s">
        <v>98</v>
      </c>
      <c r="O26" s="126">
        <f>'WEEKLY  TO WEEK SALES '!G6</f>
        <v>0</v>
      </c>
      <c r="P26" s="137">
        <f>COUNTIFS('Fully Booked'!C:C,'MONTHLY SALES '!M26)</f>
        <v>0</v>
      </c>
      <c r="Q26" s="126">
        <f>SUMIFS('Fully Booked'!AF:AF,'Fully Booked'!C:C,'MONTHLY SALES '!M26)</f>
        <v>0</v>
      </c>
      <c r="R26" s="126">
        <v>24000000</v>
      </c>
      <c r="S26" s="138">
        <f t="shared" si="1"/>
        <v>0</v>
      </c>
    </row>
    <row r="27" spans="1:26" ht="15.75" customHeight="1" x14ac:dyDescent="0.25">
      <c r="A27" s="69" t="s">
        <v>174</v>
      </c>
      <c r="B27" s="72">
        <f>SUMIFS('Fully Booked'!Q:Q,'Fully Booked'!N:N,'MONTHLY SALES '!A27)</f>
        <v>2318900</v>
      </c>
      <c r="C27" s="72">
        <f>SUMIFS('Fully Booked'!AF:AF,'Fully Booked'!N:N,'MONTHLY SALES '!A27)</f>
        <v>54265.093528693535</v>
      </c>
      <c r="D27" s="74">
        <f>COUNTIF('Fully Booked'!N:N,'MONTHLY SALES '!A27)</f>
        <v>3</v>
      </c>
      <c r="F27" s="69" t="s">
        <v>148</v>
      </c>
      <c r="G27" s="90">
        <f>COUNTIFS('Fully Booked'!N:N,'MONTHLY SALES '!F27,'Fully Booked'!U:U,'MONTHLY SALES '!$G$23)</f>
        <v>19</v>
      </c>
      <c r="H27" s="84">
        <f>COUNTIFS('Fully Booked'!N:N,'MONTHLY SALES '!F27,'Fully Booked'!U:U,'MONTHLY SALES '!$H$23)</f>
        <v>3</v>
      </c>
      <c r="I27" s="84">
        <f>COUNTIFS('Fully Booked'!N:N,'MONTHLY SALES '!F27,'Fully Booked'!U:U,'MONTHLY SALES '!$I$23)</f>
        <v>0</v>
      </c>
      <c r="J27" s="84">
        <f>COUNTIFS('Fully Booked'!N:N,'MONTHLY SALES '!F27,'Fully Booked'!U:U,'MONTHLY SALES '!$J$23)</f>
        <v>0</v>
      </c>
      <c r="K27" s="84">
        <f>COUNTIFS('Fully Booked'!N:N,'MONTHLY SALES '!F27,'Fully Booked'!U:U,'MONTHLY SALES '!$K$23)</f>
        <v>26</v>
      </c>
      <c r="M27" s="125" t="s">
        <v>99</v>
      </c>
      <c r="N27" s="125" t="s">
        <v>99</v>
      </c>
      <c r="O27" s="126">
        <f>'WEEKLY  TO WEEK SALES '!G7</f>
        <v>4067709</v>
      </c>
      <c r="P27" s="137">
        <f>COUNTIFS('Fully Booked'!C:C,'MONTHLY SALES '!M27)</f>
        <v>12</v>
      </c>
      <c r="Q27" s="126">
        <f>SUMIFS('Fully Booked'!AF:AF,'Fully Booked'!C:C,'MONTHLY SALES '!M27)</f>
        <v>95519.265301587293</v>
      </c>
      <c r="R27" s="126">
        <v>45000000</v>
      </c>
      <c r="S27" s="138">
        <f t="shared" si="1"/>
        <v>9.0393533333333331E-2</v>
      </c>
    </row>
    <row r="28" spans="1:26" ht="15.75" customHeight="1" x14ac:dyDescent="0.25">
      <c r="A28" s="69" t="s">
        <v>366</v>
      </c>
      <c r="B28" s="72">
        <f>SUMIFS('Fully Booked'!Q:Q,'Fully Booked'!N:N,'MONTHLY SALES '!A28)</f>
        <v>0</v>
      </c>
      <c r="C28" s="72">
        <f>SUMIFS('Fully Booked'!AF:AF,'Fully Booked'!N:N,'MONTHLY SALES '!A28)</f>
        <v>0</v>
      </c>
      <c r="D28" s="74">
        <f>COUNTIF('Fully Booked'!N:N,'MONTHLY SALES '!A28)</f>
        <v>0</v>
      </c>
      <c r="F28" s="69" t="s">
        <v>173</v>
      </c>
      <c r="G28" s="90">
        <f>COUNTIFS('Fully Booked'!N:N,'MONTHLY SALES '!F28,'Fully Booked'!U:U,'MONTHLY SALES '!$G$23)</f>
        <v>8</v>
      </c>
      <c r="H28" s="84">
        <f>COUNTIFS('Fully Booked'!N:N,'MONTHLY SALES '!F28,'Fully Booked'!U:U,'MONTHLY SALES '!$H$23)</f>
        <v>2</v>
      </c>
      <c r="I28" s="84">
        <f>COUNTIFS('Fully Booked'!N:N,'MONTHLY SALES '!F28,'Fully Booked'!U:U,'MONTHLY SALES '!$I$23)</f>
        <v>0</v>
      </c>
      <c r="J28" s="84">
        <f>COUNTIFS('Fully Booked'!N:N,'MONTHLY SALES '!F28,'Fully Booked'!U:U,'MONTHLY SALES '!$J$23)</f>
        <v>0</v>
      </c>
      <c r="K28" s="84">
        <f>COUNTIFS('Fully Booked'!N:N,'MONTHLY SALES '!F28,'Fully Booked'!U:U,'MONTHLY SALES '!$K$23)</f>
        <v>10</v>
      </c>
      <c r="M28" s="125" t="s">
        <v>133</v>
      </c>
      <c r="N28" s="125" t="s">
        <v>133</v>
      </c>
      <c r="O28" s="126">
        <f>'WEEKLY  TO WEEK SALES '!G8</f>
        <v>1884700</v>
      </c>
      <c r="P28" s="137">
        <f>COUNTIFS('Fully Booked'!C:C,'MONTHLY SALES '!M28)</f>
        <v>7</v>
      </c>
      <c r="Q28" s="126">
        <f>SUMIFS('Fully Booked'!AF:AF,'Fully Booked'!C:C,'MONTHLY SALES '!M28)</f>
        <v>50501.950671550672</v>
      </c>
      <c r="R28" s="126">
        <v>45000000</v>
      </c>
      <c r="S28" s="138">
        <f t="shared" si="1"/>
        <v>4.1882222222222223E-2</v>
      </c>
    </row>
    <row r="29" spans="1:26" ht="15.75" customHeight="1" x14ac:dyDescent="0.25">
      <c r="A29" s="69" t="s">
        <v>218</v>
      </c>
      <c r="B29" s="72">
        <f>SUMIFS('Fully Booked'!Q:Q,'Fully Booked'!N:N,'MONTHLY SALES '!A29)</f>
        <v>0</v>
      </c>
      <c r="C29" s="72">
        <f>SUMIFS('Fully Booked'!AF:AF,'Fully Booked'!N:N,'MONTHLY SALES '!A29)</f>
        <v>0</v>
      </c>
      <c r="D29" s="74">
        <f>COUNTIF('Fully Booked'!N:N,'MONTHLY SALES '!A29)</f>
        <v>0</v>
      </c>
      <c r="F29" s="69" t="s">
        <v>21</v>
      </c>
      <c r="G29" s="90">
        <f>COUNTIFS('Fully Booked'!N:N,'MONTHLY SALES '!F29,'Fully Booked'!U:U,'MONTHLY SALES '!$G$23)</f>
        <v>6</v>
      </c>
      <c r="H29" s="84">
        <f>COUNTIFS('Fully Booked'!N:N,'MONTHLY SALES '!F29,'Fully Booked'!U:U,'MONTHLY SALES '!$H$23)</f>
        <v>6</v>
      </c>
      <c r="I29" s="84">
        <f>COUNTIFS('Fully Booked'!N:N,'MONTHLY SALES '!F29,'Fully Booked'!U:U,'MONTHLY SALES '!$I$23)</f>
        <v>0</v>
      </c>
      <c r="J29" s="84">
        <f>COUNTIFS('Fully Booked'!N:N,'MONTHLY SALES '!F29,'Fully Booked'!U:U,'MONTHLY SALES '!$J$23)</f>
        <v>0</v>
      </c>
      <c r="K29" s="84">
        <f>COUNTIFS('Fully Booked'!N:N,'MONTHLY SALES '!F29,'Fully Booked'!U:U,'MONTHLY SALES '!$K$23)</f>
        <v>5</v>
      </c>
      <c r="M29" s="125" t="s">
        <v>167</v>
      </c>
      <c r="N29" s="125" t="s">
        <v>167</v>
      </c>
      <c r="O29" s="126">
        <f>'WEEKLY  TO WEEK SALES '!G9</f>
        <v>2033000</v>
      </c>
      <c r="P29" s="137">
        <f>COUNTIFS('Fully Booked'!C:C,'MONTHLY SALES '!M29)</f>
        <v>10</v>
      </c>
      <c r="Q29" s="126">
        <f>SUMIFS('Fully Booked'!AF:AF,'Fully Booked'!C:C,'MONTHLY SALES '!M29)</f>
        <v>62996.394564694572</v>
      </c>
      <c r="R29" s="126">
        <v>24000000</v>
      </c>
      <c r="S29" s="138">
        <f t="shared" si="1"/>
        <v>8.470833333333333E-2</v>
      </c>
    </row>
    <row r="30" spans="1:26" ht="15.75" customHeight="1" x14ac:dyDescent="0.25">
      <c r="A30" s="69" t="s">
        <v>157</v>
      </c>
      <c r="B30" s="72">
        <f>SUMIFS('Fully Booked'!Q:Q,'Fully Booked'!N:N,'MONTHLY SALES '!A30)</f>
        <v>788400</v>
      </c>
      <c r="C30" s="72">
        <f>SUMIFS('Fully Booked'!AF:AF,'Fully Booked'!N:N,'MONTHLY SALES '!A30)</f>
        <v>18095.657142857144</v>
      </c>
      <c r="D30" s="74">
        <f>COUNTIF('Fully Booked'!N:N,'MONTHLY SALES '!A30)</f>
        <v>1</v>
      </c>
      <c r="F30" s="69" t="s">
        <v>174</v>
      </c>
      <c r="G30" s="90">
        <f>COUNTIFS('Fully Booked'!N:N,'MONTHLY SALES '!F30,'Fully Booked'!U:U,'MONTHLY SALES '!$G$23)</f>
        <v>1</v>
      </c>
      <c r="H30" s="84">
        <f>COUNTIFS('Fully Booked'!N:N,'MONTHLY SALES '!F30,'Fully Booked'!U:U,'MONTHLY SALES '!$H$23)</f>
        <v>2</v>
      </c>
      <c r="I30" s="84">
        <f>COUNTIFS('Fully Booked'!N:N,'MONTHLY SALES '!F30,'Fully Booked'!U:U,'MONTHLY SALES '!$I$23)</f>
        <v>0</v>
      </c>
      <c r="J30" s="84">
        <f>COUNTIFS('Fully Booked'!N:N,'MONTHLY SALES '!F30,'Fully Booked'!U:U,'MONTHLY SALES '!$J$23)</f>
        <v>0</v>
      </c>
      <c r="K30" s="84">
        <f>COUNTIFS('Fully Booked'!N:N,'MONTHLY SALES '!F30,'Fully Booked'!U:U,'MONTHLY SALES '!$K$23)</f>
        <v>0</v>
      </c>
      <c r="M30" s="125" t="s">
        <v>420</v>
      </c>
      <c r="N30" s="125" t="s">
        <v>420</v>
      </c>
      <c r="O30" s="126">
        <f>'WEEKLY  TO WEEK SALES '!G10</f>
        <v>5725040</v>
      </c>
      <c r="P30" s="137">
        <f>COUNTIFS('Fully Booked'!C:C,'MONTHLY SALES '!M30)</f>
        <v>20</v>
      </c>
      <c r="Q30" s="126">
        <f>SUMIFS('Fully Booked'!AF:AF,'Fully Booked'!C:C,'MONTHLY SALES '!M30)</f>
        <v>134073.29791981442</v>
      </c>
      <c r="R30" s="126">
        <v>16000000</v>
      </c>
      <c r="S30" s="138">
        <f t="shared" si="1"/>
        <v>0.35781499999999999</v>
      </c>
    </row>
    <row r="31" spans="1:26" ht="15.75" customHeight="1" x14ac:dyDescent="0.25">
      <c r="A31" s="69" t="s">
        <v>365</v>
      </c>
      <c r="B31" s="72">
        <f>SUMIFS('Fully Booked'!Q:Q,'Fully Booked'!N:N,'MONTHLY SALES '!A31)</f>
        <v>0</v>
      </c>
      <c r="C31" s="72">
        <f>SUMIFS('Fully Booked'!AF:AF,'Fully Booked'!N:N,'MONTHLY SALES '!A31)</f>
        <v>0</v>
      </c>
      <c r="D31" s="74">
        <f>COUNTIF('Fully Booked'!N:N,'MONTHLY SALES '!A31)</f>
        <v>0</v>
      </c>
      <c r="F31" s="69" t="s">
        <v>366</v>
      </c>
      <c r="G31" s="90">
        <f>COUNTIFS('Fully Booked'!N:N,'MONTHLY SALES '!F31,'Fully Booked'!U:U,'MONTHLY SALES '!$G$23)</f>
        <v>0</v>
      </c>
      <c r="H31" s="84">
        <f>COUNTIFS('Fully Booked'!N:N,'MONTHLY SALES '!F31,'Fully Booked'!U:U,'MONTHLY SALES '!$H$23)</f>
        <v>0</v>
      </c>
      <c r="I31" s="84">
        <f>COUNTIFS('Fully Booked'!N:N,'MONTHLY SALES '!F31,'Fully Booked'!U:U,'MONTHLY SALES '!$I$23)</f>
        <v>0</v>
      </c>
      <c r="J31" s="84">
        <f>COUNTIFS('Fully Booked'!N:N,'MONTHLY SALES '!F31,'Fully Booked'!U:U,'MONTHLY SALES '!$J$23)</f>
        <v>0</v>
      </c>
      <c r="K31" s="84">
        <f>COUNTIFS('Fully Booked'!N:N,'MONTHLY SALES '!F31,'Fully Booked'!U:U,'MONTHLY SALES '!$K$23)</f>
        <v>0</v>
      </c>
      <c r="M31" s="125" t="s">
        <v>168</v>
      </c>
      <c r="N31" s="125" t="s">
        <v>168</v>
      </c>
      <c r="O31" s="126">
        <f>'WEEKLY  TO WEEK SALES '!G11</f>
        <v>7259610</v>
      </c>
      <c r="P31" s="137">
        <f>COUNTIFS('Fully Booked'!C:C,'MONTHLY SALES '!M31)</f>
        <v>16</v>
      </c>
      <c r="Q31" s="126">
        <f>SUMIFS('Fully Booked'!AF:AF,'Fully Booked'!C:C,'MONTHLY SALES '!M31)</f>
        <v>171170.78025386023</v>
      </c>
      <c r="R31" s="126">
        <v>30000000</v>
      </c>
      <c r="S31" s="138">
        <f t="shared" si="1"/>
        <v>0.24198700000000001</v>
      </c>
    </row>
    <row r="32" spans="1:26" ht="15.75" customHeight="1" x14ac:dyDescent="0.25">
      <c r="A32" s="84" t="s">
        <v>56</v>
      </c>
      <c r="B32" s="72">
        <f>SUMIFS('Fully Booked'!Q:Q,'Fully Booked'!N:N,'MONTHLY SALES '!A32)</f>
        <v>0</v>
      </c>
      <c r="C32" s="72">
        <f>SUMIFS('Fully Booked'!AF:AF,'Fully Booked'!N:N,'MONTHLY SALES '!A32)</f>
        <v>0</v>
      </c>
      <c r="D32" s="74">
        <f>COUNTIF('Fully Booked'!N:N,'MONTHLY SALES '!A32)</f>
        <v>0</v>
      </c>
      <c r="F32" s="69" t="s">
        <v>218</v>
      </c>
      <c r="G32" s="90">
        <f>COUNTIFS('Fully Booked'!N:N,'MONTHLY SALES '!F32,'Fully Booked'!U:U,'MONTHLY SALES '!$G$23)</f>
        <v>0</v>
      </c>
      <c r="H32" s="84">
        <f>COUNTIFS('Fully Booked'!N:N,'MONTHLY SALES '!F32,'Fully Booked'!U:U,'MONTHLY SALES '!$H$23)</f>
        <v>0</v>
      </c>
      <c r="I32" s="84">
        <f>COUNTIFS('Fully Booked'!N:N,'MONTHLY SALES '!F32,'Fully Booked'!U:U,'MONTHLY SALES '!$I$23)</f>
        <v>0</v>
      </c>
      <c r="J32" s="84">
        <f>COUNTIFS('Fully Booked'!N:N,'MONTHLY SALES '!F32,'Fully Booked'!U:U,'MONTHLY SALES '!$J$23)</f>
        <v>0</v>
      </c>
      <c r="K32" s="84">
        <f>COUNTIFS('Fully Booked'!N:N,'MONTHLY SALES '!F32,'Fully Booked'!U:U,'MONTHLY SALES '!$K$23)</f>
        <v>0</v>
      </c>
      <c r="M32" s="132" t="s">
        <v>71</v>
      </c>
      <c r="N32" s="132"/>
      <c r="O32" s="133">
        <f>SUM(O24:O31)</f>
        <v>35967579</v>
      </c>
      <c r="P32" s="139">
        <f>SUM(P24:P31)</f>
        <v>95</v>
      </c>
      <c r="Q32" s="133">
        <f>SUM(Q24:Q31)</f>
        <v>894773.17131634243</v>
      </c>
      <c r="R32" s="133">
        <v>177641848.16403913</v>
      </c>
      <c r="S32" s="140">
        <f t="shared" si="0"/>
        <v>0.20247244313055443</v>
      </c>
    </row>
    <row r="33" spans="1:19" ht="15.75" customHeight="1" x14ac:dyDescent="0.25">
      <c r="A33" s="85" t="s">
        <v>71</v>
      </c>
      <c r="B33" s="86">
        <f>SUM(B21:B32)</f>
        <v>35967579</v>
      </c>
      <c r="C33" s="86">
        <f>SUM(C21:C32)</f>
        <v>894773.17131634254</v>
      </c>
      <c r="D33" s="85">
        <f>SUM(D21:D32)</f>
        <v>95</v>
      </c>
      <c r="F33" s="69" t="s">
        <v>157</v>
      </c>
      <c r="G33" s="90">
        <f>COUNTIFS('Fully Booked'!N:N,'MONTHLY SALES '!F33,'Fully Booked'!U:U,'MONTHLY SALES '!$G$23)</f>
        <v>0</v>
      </c>
      <c r="H33" s="84">
        <f>COUNTIFS('Fully Booked'!N:N,'MONTHLY SALES '!F33,'Fully Booked'!U:U,'MONTHLY SALES '!$H$23)</f>
        <v>0</v>
      </c>
      <c r="I33" s="84">
        <f>COUNTIFS('Fully Booked'!N:N,'MONTHLY SALES '!F33,'Fully Booked'!U:U,'MONTHLY SALES '!$I$23)</f>
        <v>0</v>
      </c>
      <c r="J33" s="84">
        <f>COUNTIFS('Fully Booked'!N:N,'MONTHLY SALES '!F33,'Fully Booked'!U:U,'MONTHLY SALES '!$J$23)</f>
        <v>0</v>
      </c>
      <c r="K33" s="84">
        <f>COUNTIFS('Fully Booked'!N:N,'MONTHLY SALES '!F33,'Fully Booked'!U:U,'MONTHLY SALES '!$K$23)</f>
        <v>1</v>
      </c>
      <c r="M33" s="310"/>
      <c r="N33" s="310"/>
      <c r="O33" s="311"/>
      <c r="P33" s="312"/>
      <c r="Q33" s="311"/>
      <c r="R33" s="311"/>
      <c r="S33" s="313"/>
    </row>
    <row r="34" spans="1:19" ht="15.75" customHeight="1" x14ac:dyDescent="0.25">
      <c r="F34" s="69" t="s">
        <v>365</v>
      </c>
      <c r="G34" s="90">
        <f>COUNTIFS('Fully Booked'!N:N,'MONTHLY SALES '!F34,'Fully Booked'!U:U,'MONTHLY SALES '!$G$23)</f>
        <v>0</v>
      </c>
      <c r="H34" s="84">
        <f>COUNTIFS('Fully Booked'!N:N,'MONTHLY SALES '!F34,'Fully Booked'!U:U,'MONTHLY SALES '!$H$23)</f>
        <v>0</v>
      </c>
      <c r="I34" s="84">
        <f>COUNTIFS('Fully Booked'!N:N,'MONTHLY SALES '!F34,'Fully Booked'!U:U,'MONTHLY SALES '!$I$23)</f>
        <v>0</v>
      </c>
      <c r="J34" s="84">
        <f>COUNTIFS('Fully Booked'!N:N,'MONTHLY SALES '!F34,'Fully Booked'!U:U,'MONTHLY SALES '!$J$23)</f>
        <v>0</v>
      </c>
      <c r="K34" s="84">
        <f>COUNTIFS('Fully Booked'!N:N,'MONTHLY SALES '!F34,'Fully Booked'!U:U,'MONTHLY SALES '!$K$23)</f>
        <v>0</v>
      </c>
    </row>
    <row r="35" spans="1:19" ht="15.75" customHeight="1" x14ac:dyDescent="0.25">
      <c r="F35" s="84" t="s">
        <v>56</v>
      </c>
      <c r="G35" s="90">
        <f>COUNTIFS('Fully Booked'!N:N,'MONTHLY SALES '!F35,'Fully Booked'!U:U,'MONTHLY SALES '!$G$23)</f>
        <v>0</v>
      </c>
      <c r="H35" s="84">
        <f>COUNTIFS('Fully Booked'!N:N,'MONTHLY SALES '!F35,'Fully Booked'!U:U,'MONTHLY SALES '!$H$23)</f>
        <v>0</v>
      </c>
      <c r="I35" s="84">
        <f>COUNTIFS('Fully Booked'!N:N,'MONTHLY SALES '!F35,'Fully Booked'!U:U,'MONTHLY SALES '!$I$23)</f>
        <v>0</v>
      </c>
      <c r="J35" s="84">
        <f>COUNTIFS('Fully Booked'!N:N,'MONTHLY SALES '!F35,'Fully Booked'!U:U,'MONTHLY SALES '!$J$23)</f>
        <v>0</v>
      </c>
      <c r="K35" s="84">
        <f>COUNTIFS('Fully Booked'!N:N,'MONTHLY SALES '!F35,'Fully Booked'!U:U,'MONTHLY SALES '!$K$23)</f>
        <v>0</v>
      </c>
    </row>
    <row r="36" spans="1:19" ht="15.75" customHeight="1" x14ac:dyDescent="0.25">
      <c r="A36" s="400" t="s">
        <v>900</v>
      </c>
      <c r="B36" s="55">
        <f>((I95)*((COUNTIF(F40:F93,"&gt;0"))/COUNTA(A40:A93)))</f>
        <v>7.8428583357383355E-2</v>
      </c>
      <c r="C36" s="120"/>
      <c r="D36" s="120"/>
      <c r="E36" s="528" t="s">
        <v>224</v>
      </c>
      <c r="F36" s="85" t="s">
        <v>71</v>
      </c>
      <c r="G36" s="141">
        <f>SUM(G24:G35)</f>
        <v>36</v>
      </c>
      <c r="H36" s="142">
        <f>SUM(H24:H35)</f>
        <v>14</v>
      </c>
      <c r="I36" s="142">
        <f>SUM(I24:I35)</f>
        <v>0</v>
      </c>
      <c r="J36" s="142">
        <f>SUM(J24:J35)</f>
        <v>0</v>
      </c>
      <c r="K36" s="142">
        <f>SUM(K24:K35)</f>
        <v>45</v>
      </c>
    </row>
    <row r="37" spans="1:19" ht="15.75" customHeight="1" x14ac:dyDescent="0.25">
      <c r="A37" s="153"/>
      <c r="B37" s="120"/>
      <c r="C37" s="120"/>
      <c r="D37" s="120"/>
      <c r="E37" s="120"/>
      <c r="F37" s="322"/>
      <c r="G37" s="323"/>
      <c r="H37" s="324"/>
      <c r="I37" s="324"/>
      <c r="J37" s="324"/>
      <c r="K37" s="324"/>
    </row>
    <row r="38" spans="1:19" ht="15.75" customHeight="1" x14ac:dyDescent="0.25">
      <c r="A38" s="429" t="s">
        <v>152</v>
      </c>
      <c r="B38" s="430"/>
      <c r="C38" s="430"/>
      <c r="D38" s="430"/>
      <c r="E38" s="430"/>
      <c r="F38" s="430"/>
      <c r="G38" s="430"/>
      <c r="H38" s="430"/>
      <c r="I38" s="430"/>
      <c r="J38" s="430"/>
      <c r="K38" s="430"/>
      <c r="L38" s="430"/>
      <c r="M38" s="431"/>
    </row>
    <row r="39" spans="1:19" ht="15.75" customHeight="1" x14ac:dyDescent="0.25">
      <c r="A39" s="80" t="s">
        <v>163</v>
      </c>
      <c r="B39" s="80" t="s">
        <v>72</v>
      </c>
      <c r="C39" s="81" t="s">
        <v>62</v>
      </c>
      <c r="D39" s="81" t="s">
        <v>63</v>
      </c>
      <c r="E39" s="81" t="s">
        <v>64</v>
      </c>
      <c r="F39" s="81" t="s">
        <v>153</v>
      </c>
      <c r="G39" s="81" t="s">
        <v>17</v>
      </c>
      <c r="H39" s="81" t="s">
        <v>73</v>
      </c>
      <c r="I39" s="81" t="s">
        <v>155</v>
      </c>
      <c r="J39" s="81" t="s">
        <v>2503</v>
      </c>
      <c r="K39" s="83" t="s">
        <v>409</v>
      </c>
      <c r="N39" s="405"/>
    </row>
    <row r="40" spans="1:19" ht="15.75" customHeight="1" x14ac:dyDescent="0.25">
      <c r="A40" s="19" t="s">
        <v>32</v>
      </c>
      <c r="B40" s="19" t="s">
        <v>31</v>
      </c>
      <c r="C40" s="74">
        <f>COUNTIFS('Fully Booked'!D:D,'MONTHLY SALES '!A40,'Fully Booked'!U:U,'MONTHLY SALES '!$C$39)</f>
        <v>1</v>
      </c>
      <c r="D40" s="74">
        <f>COUNTIFS('Fully Booked'!D:D,'MONTHLY SALES '!A40,'Fully Booked'!U:U,'MONTHLY SALES '!$D$39)</f>
        <v>2</v>
      </c>
      <c r="E40" s="74">
        <f>COUNTIFS('Fully Booked'!D:D,'MONTHLY SALES '!A40,'Fully Booked'!U:U,'MONTHLY SALES '!$E$39)</f>
        <v>1</v>
      </c>
      <c r="F40" s="72">
        <f>SUMIFS('Fully Booked'!Q:Q,'Fully Booked'!D:D,'MONTHLY SALES '!A40)</f>
        <v>1423920</v>
      </c>
      <c r="G40" s="72">
        <f>SUMIFS('Fully Booked'!AF:AF,'Fully Booked'!D:D,'MONTHLY SALES '!A40)</f>
        <v>39246.411092796094</v>
      </c>
      <c r="H40" s="72">
        <f>('DAILY SALES '!D17*24/4*4)</f>
        <v>7500000</v>
      </c>
      <c r="I40" s="95">
        <f t="shared" ref="I40" si="2">F40/H40</f>
        <v>0.189856</v>
      </c>
      <c r="J40" s="74">
        <f t="shared" ref="J40:J94" si="3">SUM(C40:E40)</f>
        <v>4</v>
      </c>
      <c r="K40" s="290">
        <f>H40-F40</f>
        <v>6076080</v>
      </c>
    </row>
    <row r="41" spans="1:19" ht="15.75" customHeight="1" x14ac:dyDescent="0.25">
      <c r="A41" s="21" t="s">
        <v>4893</v>
      </c>
      <c r="B41" s="19" t="s">
        <v>31</v>
      </c>
      <c r="C41" s="74">
        <f>COUNTIFS('Fully Booked'!D:D,'MONTHLY SALES '!A41,'Fully Booked'!U:U,'MONTHLY SALES '!$C$39)</f>
        <v>0</v>
      </c>
      <c r="D41" s="74">
        <f>COUNTIFS('Fully Booked'!D:D,'MONTHLY SALES '!A41,'Fully Booked'!U:U,'MONTHLY SALES '!$D$39)</f>
        <v>0</v>
      </c>
      <c r="E41" s="74">
        <f>COUNTIFS('Fully Booked'!D:D,'MONTHLY SALES '!A41,'Fully Booked'!U:U,'MONTHLY SALES '!$E$39)</f>
        <v>0</v>
      </c>
      <c r="F41" s="72">
        <f>SUMIFS('Fully Booked'!Q:Q,'Fully Booked'!D:D,'MONTHLY SALES '!A41)</f>
        <v>0</v>
      </c>
      <c r="G41" s="72">
        <f>SUMIFS('Fully Booked'!AF:AF,'Fully Booked'!D:D,'MONTHLY SALES '!A41)</f>
        <v>0</v>
      </c>
      <c r="H41" s="72">
        <f>('DAILY SALES '!D18*24/4*4)</f>
        <v>1500000</v>
      </c>
      <c r="I41" s="95">
        <f t="shared" ref="I41:I93" si="4">F41/H41</f>
        <v>0</v>
      </c>
      <c r="J41" s="74">
        <f t="shared" si="3"/>
        <v>0</v>
      </c>
      <c r="K41" s="290">
        <f t="shared" ref="K41:K94" si="5">H41-F41</f>
        <v>1500000</v>
      </c>
    </row>
    <row r="42" spans="1:19" ht="15.75" customHeight="1" x14ac:dyDescent="0.25">
      <c r="A42" s="438" t="s">
        <v>6159</v>
      </c>
      <c r="B42" s="19" t="s">
        <v>31</v>
      </c>
      <c r="C42" s="74">
        <f>COUNTIFS('Fully Booked'!D:D,'MONTHLY SALES '!A42,'Fully Booked'!U:U,'MONTHLY SALES '!$C$39)</f>
        <v>0</v>
      </c>
      <c r="D42" s="74">
        <f>COUNTIFS('Fully Booked'!D:D,'MONTHLY SALES '!A42,'Fully Booked'!U:U,'MONTHLY SALES '!$D$39)</f>
        <v>0</v>
      </c>
      <c r="E42" s="74">
        <f>COUNTIFS('Fully Booked'!D:D,'MONTHLY SALES '!A42,'Fully Booked'!U:U,'MONTHLY SALES '!$E$39)</f>
        <v>0</v>
      </c>
      <c r="F42" s="72">
        <f>SUMIFS('Fully Booked'!Q:Q,'Fully Booked'!D:D,'MONTHLY SALES '!A42)</f>
        <v>0</v>
      </c>
      <c r="G42" s="72">
        <f>SUMIFS('Fully Booked'!AF:AF,'Fully Booked'!D:D,'MONTHLY SALES '!A42)</f>
        <v>0</v>
      </c>
      <c r="H42" s="72">
        <f>('DAILY SALES '!D19*24/4*4)</f>
        <v>3500000</v>
      </c>
      <c r="I42" s="95">
        <f t="shared" ref="I42:I43" si="6">F42/H42</f>
        <v>0</v>
      </c>
      <c r="J42" s="74">
        <f t="shared" si="3"/>
        <v>0</v>
      </c>
      <c r="K42" s="290">
        <f t="shared" ref="K42:K43" si="7">H42-F42</f>
        <v>3500000</v>
      </c>
    </row>
    <row r="43" spans="1:19" ht="15.75" customHeight="1" x14ac:dyDescent="0.25">
      <c r="A43" s="19" t="s">
        <v>211</v>
      </c>
      <c r="B43" s="19" t="s">
        <v>23</v>
      </c>
      <c r="C43" s="74">
        <f>COUNTIFS('Fully Booked'!D:D,'MONTHLY SALES '!A43,'Fully Booked'!U:U,'MONTHLY SALES '!$C$39)</f>
        <v>1</v>
      </c>
      <c r="D43" s="74">
        <f>COUNTIFS('Fully Booked'!D:D,'MONTHLY SALES '!A43,'Fully Booked'!U:U,'MONTHLY SALES '!$D$39)</f>
        <v>0</v>
      </c>
      <c r="E43" s="74">
        <f>COUNTIFS('Fully Booked'!D:D,'MONTHLY SALES '!A43,'Fully Booked'!U:U,'MONTHLY SALES '!$E$39)</f>
        <v>0</v>
      </c>
      <c r="F43" s="72">
        <f>SUMIFS('Fully Booked'!Q:Q,'Fully Booked'!D:D,'MONTHLY SALES '!A43)</f>
        <v>17800</v>
      </c>
      <c r="G43" s="72">
        <f>SUMIFS('Fully Booked'!AF:AF,'Fully Booked'!D:D,'MONTHLY SALES '!A43)</f>
        <v>592.01481481481483</v>
      </c>
      <c r="H43" s="72">
        <f>('DAILY SALES '!D20*24/4*4)</f>
        <v>4000000</v>
      </c>
      <c r="I43" s="95">
        <f t="shared" si="6"/>
        <v>4.45E-3</v>
      </c>
      <c r="J43" s="74">
        <f t="shared" si="3"/>
        <v>1</v>
      </c>
      <c r="K43" s="290">
        <f t="shared" si="7"/>
        <v>3982200</v>
      </c>
    </row>
    <row r="44" spans="1:19" ht="15.75" customHeight="1" x14ac:dyDescent="0.25">
      <c r="A44" s="19" t="s">
        <v>447</v>
      </c>
      <c r="B44" s="19" t="s">
        <v>23</v>
      </c>
      <c r="C44" s="74">
        <f>COUNTIFS('Fully Booked'!D:D,'MONTHLY SALES '!A44,'Fully Booked'!U:U,'MONTHLY SALES '!$C$39)</f>
        <v>0</v>
      </c>
      <c r="D44" s="74">
        <f>COUNTIFS('Fully Booked'!D:D,'MONTHLY SALES '!A44,'Fully Booked'!U:U,'MONTHLY SALES '!$D$39)</f>
        <v>1</v>
      </c>
      <c r="E44" s="74">
        <f>COUNTIFS('Fully Booked'!D:D,'MONTHLY SALES '!A44,'Fully Booked'!U:U,'MONTHLY SALES '!$E$39)</f>
        <v>0</v>
      </c>
      <c r="F44" s="72">
        <f>SUMIFS('Fully Booked'!Q:Q,'Fully Booked'!D:D,'MONTHLY SALES '!A44)</f>
        <v>34100</v>
      </c>
      <c r="G44" s="72">
        <f>SUMIFS('Fully Booked'!AF:AF,'Fully Booked'!D:D,'MONTHLY SALES '!A44)</f>
        <v>1008.5333333333333</v>
      </c>
      <c r="H44" s="72">
        <f>('DAILY SALES '!D21*24/4*4)</f>
        <v>4000000</v>
      </c>
      <c r="I44" s="95">
        <f t="shared" si="4"/>
        <v>8.5249999999999996E-3</v>
      </c>
      <c r="J44" s="74">
        <f t="shared" si="3"/>
        <v>1</v>
      </c>
      <c r="K44" s="290">
        <f t="shared" si="5"/>
        <v>3965900</v>
      </c>
    </row>
    <row r="45" spans="1:19" ht="15.75" customHeight="1" x14ac:dyDescent="0.25">
      <c r="A45" s="21" t="s">
        <v>48</v>
      </c>
      <c r="B45" s="19" t="s">
        <v>23</v>
      </c>
      <c r="C45" s="74">
        <f>COUNTIFS('Fully Booked'!D:D,'MONTHLY SALES '!A45,'Fully Booked'!U:U,'MONTHLY SALES '!$C$39)</f>
        <v>1</v>
      </c>
      <c r="D45" s="74">
        <f>COUNTIFS('Fully Booked'!D:D,'MONTHLY SALES '!A45,'Fully Booked'!U:U,'MONTHLY SALES '!$D$39)</f>
        <v>1</v>
      </c>
      <c r="E45" s="74">
        <f>COUNTIFS('Fully Booked'!D:D,'MONTHLY SALES '!A45,'Fully Booked'!U:U,'MONTHLY SALES '!$E$39)</f>
        <v>0</v>
      </c>
      <c r="F45" s="72">
        <f>SUMIFS('Fully Booked'!Q:Q,'Fully Booked'!D:D,'MONTHLY SALES '!A45)</f>
        <v>2461800</v>
      </c>
      <c r="G45" s="72">
        <f>SUMIFS('Fully Booked'!AF:AF,'Fully Booked'!D:D,'MONTHLY SALES '!A45)</f>
        <v>66184.0837535014</v>
      </c>
      <c r="H45" s="72">
        <f>('DAILY SALES '!D22*24/4*4)</f>
        <v>5000000</v>
      </c>
      <c r="I45" s="95">
        <f t="shared" si="4"/>
        <v>0.49236000000000002</v>
      </c>
      <c r="J45" s="74">
        <f t="shared" si="3"/>
        <v>2</v>
      </c>
      <c r="K45" s="290">
        <f t="shared" si="5"/>
        <v>2538200</v>
      </c>
    </row>
    <row r="46" spans="1:19" ht="15.75" customHeight="1" x14ac:dyDescent="0.25">
      <c r="A46" s="19" t="s">
        <v>970</v>
      </c>
      <c r="B46" s="19" t="s">
        <v>23</v>
      </c>
      <c r="C46" s="74">
        <f>COUNTIFS('Fully Booked'!D:D,'MONTHLY SALES '!A46,'Fully Booked'!U:U,'MONTHLY SALES '!$C$39)</f>
        <v>0</v>
      </c>
      <c r="D46" s="74">
        <f>COUNTIFS('Fully Booked'!D:D,'MONTHLY SALES '!A46,'Fully Booked'!U:U,'MONTHLY SALES '!$D$39)</f>
        <v>0</v>
      </c>
      <c r="E46" s="74">
        <f>COUNTIFS('Fully Booked'!D:D,'MONTHLY SALES '!A46,'Fully Booked'!U:U,'MONTHLY SALES '!$E$39)</f>
        <v>1</v>
      </c>
      <c r="F46" s="72">
        <f>SUMIFS('Fully Booked'!Q:Q,'Fully Booked'!D:D,'MONTHLY SALES '!A46)</f>
        <v>1468600</v>
      </c>
      <c r="G46" s="72">
        <f>SUMIFS('Fully Booked'!AF:AF,'Fully Booked'!D:D,'MONTHLY SALES '!A46)</f>
        <v>33707.866666666669</v>
      </c>
      <c r="H46" s="72">
        <f>('DAILY SALES '!D23*24/4*4)</f>
        <v>4000000</v>
      </c>
      <c r="I46" s="95">
        <f t="shared" si="4"/>
        <v>0.36714999999999998</v>
      </c>
      <c r="J46" s="74">
        <f t="shared" si="3"/>
        <v>1</v>
      </c>
      <c r="K46" s="290">
        <f t="shared" si="5"/>
        <v>2531400</v>
      </c>
    </row>
    <row r="47" spans="1:19" ht="15.75" customHeight="1" x14ac:dyDescent="0.25">
      <c r="A47" s="180" t="s">
        <v>451</v>
      </c>
      <c r="B47" s="19" t="s">
        <v>39</v>
      </c>
      <c r="C47" s="74">
        <f>COUNTIFS('Fully Booked'!D:D,'MONTHLY SALES '!A47,'Fully Booked'!U:U,'MONTHLY SALES '!$C$39)</f>
        <v>2</v>
      </c>
      <c r="D47" s="74">
        <f>COUNTIFS('Fully Booked'!D:D,'MONTHLY SALES '!A47,'Fully Booked'!U:U,'MONTHLY SALES '!$D$39)</f>
        <v>1</v>
      </c>
      <c r="E47" s="74">
        <f>COUNTIFS('Fully Booked'!D:D,'MONTHLY SALES '!A47,'Fully Booked'!U:U,'MONTHLY SALES '!$E$39)</f>
        <v>1</v>
      </c>
      <c r="F47" s="72">
        <f>SUMIFS('Fully Booked'!Q:Q,'Fully Booked'!D:D,'MONTHLY SALES '!A47)</f>
        <v>1188500</v>
      </c>
      <c r="G47" s="72">
        <f>SUMIFS('Fully Booked'!AF:AF,'Fully Booked'!D:D,'MONTHLY SALES '!A47)</f>
        <v>42253.220634920639</v>
      </c>
      <c r="H47" s="72">
        <f>('DAILY SALES '!D24*24/4*4)</f>
        <v>4000000</v>
      </c>
      <c r="I47" s="95">
        <f t="shared" ref="I47:I52" si="8">F47/H47</f>
        <v>0.29712499999999997</v>
      </c>
      <c r="J47" s="74">
        <f t="shared" ref="J47:J52" si="9">SUM(C47:E47)</f>
        <v>4</v>
      </c>
      <c r="K47" s="290">
        <f t="shared" ref="K47:K52" si="10">H47-F47</f>
        <v>2811500</v>
      </c>
    </row>
    <row r="48" spans="1:19" ht="15.75" customHeight="1" x14ac:dyDescent="0.25">
      <c r="A48" s="180" t="s">
        <v>4894</v>
      </c>
      <c r="B48" s="19" t="s">
        <v>39</v>
      </c>
      <c r="C48" s="74">
        <f>COUNTIFS('Fully Booked'!D:D,'MONTHLY SALES '!A48,'Fully Booked'!U:U,'MONTHLY SALES '!$C$39)</f>
        <v>0</v>
      </c>
      <c r="D48" s="74">
        <f>COUNTIFS('Fully Booked'!D:D,'MONTHLY SALES '!A48,'Fully Booked'!U:U,'MONTHLY SALES '!$D$39)</f>
        <v>0</v>
      </c>
      <c r="E48" s="74">
        <f>COUNTIFS('Fully Booked'!D:D,'MONTHLY SALES '!A48,'Fully Booked'!U:U,'MONTHLY SALES '!$E$39)</f>
        <v>0</v>
      </c>
      <c r="F48" s="72">
        <f>SUMIFS('Fully Booked'!Q:Q,'Fully Booked'!D:D,'MONTHLY SALES '!A48)</f>
        <v>0</v>
      </c>
      <c r="G48" s="72">
        <f>SUMIFS('Fully Booked'!AF:AF,'Fully Booked'!D:D,'MONTHLY SALES '!A48)</f>
        <v>0</v>
      </c>
      <c r="H48" s="72">
        <f>('DAILY SALES '!D25*24/4*4)</f>
        <v>3500000</v>
      </c>
      <c r="I48" s="95">
        <f t="shared" si="8"/>
        <v>0</v>
      </c>
      <c r="J48" s="74">
        <f t="shared" si="9"/>
        <v>0</v>
      </c>
      <c r="K48" s="290">
        <f t="shared" si="10"/>
        <v>3500000</v>
      </c>
    </row>
    <row r="49" spans="1:11" ht="15.75" customHeight="1" x14ac:dyDescent="0.25">
      <c r="A49" s="435" t="s">
        <v>4896</v>
      </c>
      <c r="B49" s="19" t="s">
        <v>39</v>
      </c>
      <c r="C49" s="74">
        <f>COUNTIFS('Fully Booked'!D:D,'MONTHLY SALES '!A49,'Fully Booked'!U:U,'MONTHLY SALES '!$C$39)</f>
        <v>0</v>
      </c>
      <c r="D49" s="74">
        <f>COUNTIFS('Fully Booked'!D:D,'MONTHLY SALES '!A49,'Fully Booked'!U:U,'MONTHLY SALES '!$D$39)</f>
        <v>0</v>
      </c>
      <c r="E49" s="74">
        <f>COUNTIFS('Fully Booked'!D:D,'MONTHLY SALES '!A49,'Fully Booked'!U:U,'MONTHLY SALES '!$E$39)</f>
        <v>0</v>
      </c>
      <c r="F49" s="72">
        <f>SUMIFS('Fully Booked'!Q:Q,'Fully Booked'!D:D,'MONTHLY SALES '!A49)</f>
        <v>0</v>
      </c>
      <c r="G49" s="72">
        <f>SUMIFS('Fully Booked'!AF:AF,'Fully Booked'!D:D,'MONTHLY SALES '!A49)</f>
        <v>0</v>
      </c>
      <c r="H49" s="72">
        <f>('DAILY SALES '!D26*24/4*4)</f>
        <v>3500000</v>
      </c>
      <c r="I49" s="95">
        <f t="shared" ref="I49" si="11">F49/H49</f>
        <v>0</v>
      </c>
      <c r="J49" s="74">
        <f t="shared" ref="J49" si="12">SUM(C49:E49)</f>
        <v>0</v>
      </c>
      <c r="K49" s="290">
        <f t="shared" ref="K49" si="13">H49-F49</f>
        <v>3500000</v>
      </c>
    </row>
    <row r="50" spans="1:11" ht="15.75" customHeight="1" x14ac:dyDescent="0.25">
      <c r="A50" s="19" t="s">
        <v>4895</v>
      </c>
      <c r="B50" s="19" t="s">
        <v>39</v>
      </c>
      <c r="C50" s="74">
        <f>COUNTIFS('Fully Booked'!D:D,'MONTHLY SALES '!A50,'Fully Booked'!U:U,'MONTHLY SALES '!$C$39)</f>
        <v>0</v>
      </c>
      <c r="D50" s="74">
        <f>COUNTIFS('Fully Booked'!D:D,'MONTHLY SALES '!A50,'Fully Booked'!U:U,'MONTHLY SALES '!$D$39)</f>
        <v>1</v>
      </c>
      <c r="E50" s="74">
        <f>COUNTIFS('Fully Booked'!D:D,'MONTHLY SALES '!A50,'Fully Booked'!U:U,'MONTHLY SALES '!$E$39)</f>
        <v>2</v>
      </c>
      <c r="F50" s="72">
        <f>SUMIFS('Fully Booked'!Q:Q,'Fully Booked'!D:D,'MONTHLY SALES '!A50)</f>
        <v>771700</v>
      </c>
      <c r="G50" s="72">
        <f>SUMIFS('Fully Booked'!AF:AF,'Fully Booked'!D:D,'MONTHLY SALES '!A50)</f>
        <v>17712.352380952383</v>
      </c>
      <c r="H50" s="72">
        <f>('DAILY SALES '!D27*24/4*4)</f>
        <v>3500000</v>
      </c>
      <c r="I50" s="95">
        <f t="shared" ref="I50:I51" si="14">F50/H50</f>
        <v>0.22048571428571428</v>
      </c>
      <c r="J50" s="74">
        <f t="shared" ref="J50:J51" si="15">SUM(C50:E50)</f>
        <v>3</v>
      </c>
      <c r="K50" s="290">
        <f t="shared" ref="K50:K51" si="16">H50-F50</f>
        <v>2728300</v>
      </c>
    </row>
    <row r="51" spans="1:11" ht="15.75" customHeight="1" x14ac:dyDescent="0.25">
      <c r="A51" s="19" t="s">
        <v>4113</v>
      </c>
      <c r="B51" s="19" t="s">
        <v>39</v>
      </c>
      <c r="C51" s="74">
        <f>COUNTIFS('Fully Booked'!D:D,'MONTHLY SALES '!A51,'Fully Booked'!U:U,'MONTHLY SALES '!$C$39)</f>
        <v>3</v>
      </c>
      <c r="D51" s="74">
        <f>COUNTIFS('Fully Booked'!D:D,'MONTHLY SALES '!A51,'Fully Booked'!U:U,'MONTHLY SALES '!$D$39)</f>
        <v>0</v>
      </c>
      <c r="E51" s="74">
        <f>COUNTIFS('Fully Booked'!D:D,'MONTHLY SALES '!A51,'Fully Booked'!U:U,'MONTHLY SALES '!$E$39)</f>
        <v>0</v>
      </c>
      <c r="F51" s="72">
        <f>SUMIFS('Fully Booked'!Q:Q,'Fully Booked'!D:D,'MONTHLY SALES '!A51)</f>
        <v>72800</v>
      </c>
      <c r="G51" s="72">
        <f>SUMIFS('Fully Booked'!AF:AF,'Fully Booked'!D:D,'MONTHLY SALES '!A51)</f>
        <v>3030.8215488215487</v>
      </c>
      <c r="H51" s="72">
        <f>('DAILY SALES '!D28*24/4*4)</f>
        <v>3500000</v>
      </c>
      <c r="I51" s="95">
        <f t="shared" si="14"/>
        <v>2.0799999999999999E-2</v>
      </c>
      <c r="J51" s="74">
        <f t="shared" si="15"/>
        <v>3</v>
      </c>
      <c r="K51" s="290">
        <f t="shared" si="16"/>
        <v>3427200</v>
      </c>
    </row>
    <row r="52" spans="1:11" ht="15.75" customHeight="1" x14ac:dyDescent="0.25">
      <c r="A52" s="19" t="s">
        <v>921</v>
      </c>
      <c r="B52" s="19" t="s">
        <v>39</v>
      </c>
      <c r="C52" s="74">
        <f>COUNTIFS('Fully Booked'!D:D,'MONTHLY SALES '!A52,'Fully Booked'!U:U,'MONTHLY SALES '!$C$39)</f>
        <v>0</v>
      </c>
      <c r="D52" s="74">
        <f>COUNTIFS('Fully Booked'!D:D,'MONTHLY SALES '!A52,'Fully Booked'!U:U,'MONTHLY SALES '!$D$39)</f>
        <v>0</v>
      </c>
      <c r="E52" s="74">
        <f>COUNTIFS('Fully Booked'!D:D,'MONTHLY SALES '!A52,'Fully Booked'!U:U,'MONTHLY SALES '!$E$39)</f>
        <v>0</v>
      </c>
      <c r="F52" s="72">
        <f>SUMIFS('Fully Booked'!Q:Q,'Fully Booked'!D:D,'MONTHLY SALES '!A52)</f>
        <v>0</v>
      </c>
      <c r="G52" s="72">
        <f>SUMIFS('Fully Booked'!AF:AF,'Fully Booked'!D:D,'MONTHLY SALES '!A52)</f>
        <v>0</v>
      </c>
      <c r="H52" s="72">
        <f>('DAILY SALES '!D29*24/4*4)</f>
        <v>3500000</v>
      </c>
      <c r="I52" s="95">
        <f t="shared" si="8"/>
        <v>0</v>
      </c>
      <c r="J52" s="74">
        <f t="shared" si="9"/>
        <v>0</v>
      </c>
      <c r="K52" s="290">
        <f t="shared" si="10"/>
        <v>3500000</v>
      </c>
    </row>
    <row r="53" spans="1:11" ht="15.75" customHeight="1" x14ac:dyDescent="0.25">
      <c r="A53" s="19" t="s">
        <v>454</v>
      </c>
      <c r="B53" s="19" t="s">
        <v>29</v>
      </c>
      <c r="C53" s="74">
        <f>COUNTIFS('Fully Booked'!D:D,'MONTHLY SALES '!A53,'Fully Booked'!U:U,'MONTHLY SALES '!$C$39)</f>
        <v>1</v>
      </c>
      <c r="D53" s="74">
        <f>COUNTIFS('Fully Booked'!D:D,'MONTHLY SALES '!A53,'Fully Booked'!U:U,'MONTHLY SALES '!$D$39)</f>
        <v>0</v>
      </c>
      <c r="E53" s="74">
        <f>COUNTIFS('Fully Booked'!D:D,'MONTHLY SALES '!A53,'Fully Booked'!U:U,'MONTHLY SALES '!$E$39)</f>
        <v>5</v>
      </c>
      <c r="F53" s="72">
        <f>SUMIFS('Fully Booked'!Q:Q,'Fully Booked'!D:D,'MONTHLY SALES '!A53)</f>
        <v>2501400</v>
      </c>
      <c r="G53" s="72">
        <f>SUMIFS('Fully Booked'!AF:AF,'Fully Booked'!D:D,'MONTHLY SALES '!A53)</f>
        <v>57832.651587301596</v>
      </c>
      <c r="H53" s="72">
        <f>('DAILY SALES '!D30*24/4*4)</f>
        <v>5000000</v>
      </c>
      <c r="I53" s="95">
        <f t="shared" si="4"/>
        <v>0.50027999999999995</v>
      </c>
      <c r="J53" s="74">
        <f t="shared" si="3"/>
        <v>6</v>
      </c>
      <c r="K53" s="290">
        <f t="shared" si="5"/>
        <v>2498600</v>
      </c>
    </row>
    <row r="54" spans="1:11" ht="15.75" customHeight="1" x14ac:dyDescent="0.25">
      <c r="A54" s="19" t="s">
        <v>455</v>
      </c>
      <c r="B54" s="19" t="s">
        <v>29</v>
      </c>
      <c r="C54" s="74">
        <f>COUNTIFS('Fully Booked'!D:D,'MONTHLY SALES '!A54,'Fully Booked'!U:U,'MONTHLY SALES '!$C$39)</f>
        <v>0</v>
      </c>
      <c r="D54" s="74">
        <f>COUNTIFS('Fully Booked'!D:D,'MONTHLY SALES '!A54,'Fully Booked'!U:U,'MONTHLY SALES '!$D$39)</f>
        <v>0</v>
      </c>
      <c r="E54" s="74">
        <f>COUNTIFS('Fully Booked'!D:D,'MONTHLY SALES '!A54,'Fully Booked'!U:U,'MONTHLY SALES '!$E$39)</f>
        <v>2</v>
      </c>
      <c r="F54" s="72">
        <f>SUMIFS('Fully Booked'!Q:Q,'Fully Booked'!D:D,'MONTHLY SALES '!A54)</f>
        <v>1119600</v>
      </c>
      <c r="G54" s="72">
        <f>SUMIFS('Fully Booked'!AF:AF,'Fully Booked'!D:D,'MONTHLY SALES '!A54)</f>
        <v>25697.485714285714</v>
      </c>
      <c r="H54" s="72">
        <f>('DAILY SALES '!D31*24/4*4)</f>
        <v>4000000</v>
      </c>
      <c r="I54" s="95">
        <f t="shared" si="4"/>
        <v>0.27989999999999998</v>
      </c>
      <c r="J54" s="74">
        <f t="shared" si="3"/>
        <v>2</v>
      </c>
      <c r="K54" s="290">
        <f t="shared" si="5"/>
        <v>2880400</v>
      </c>
    </row>
    <row r="55" spans="1:11" ht="15.75" customHeight="1" x14ac:dyDescent="0.25">
      <c r="A55" s="180" t="s">
        <v>922</v>
      </c>
      <c r="B55" s="19" t="s">
        <v>29</v>
      </c>
      <c r="C55" s="74">
        <f>COUNTIFS('Fully Booked'!D:D,'MONTHLY SALES '!A55,'Fully Booked'!U:U,'MONTHLY SALES '!$C$39)</f>
        <v>0</v>
      </c>
      <c r="D55" s="74">
        <f>COUNTIFS('Fully Booked'!D:D,'MONTHLY SALES '!A55,'Fully Booked'!U:U,'MONTHLY SALES '!$D$39)</f>
        <v>0</v>
      </c>
      <c r="E55" s="74">
        <f>COUNTIFS('Fully Booked'!D:D,'MONTHLY SALES '!A55,'Fully Booked'!U:U,'MONTHLY SALES '!$E$39)</f>
        <v>1</v>
      </c>
      <c r="F55" s="72">
        <f>SUMIFS('Fully Booked'!Q:Q,'Fully Booked'!D:D,'MONTHLY SALES '!A55)</f>
        <v>138300</v>
      </c>
      <c r="G55" s="72">
        <f>SUMIFS('Fully Booked'!AF:AF,'Fully Booked'!D:D,'MONTHLY SALES '!A55)</f>
        <v>4357.6959459459458</v>
      </c>
      <c r="H55" s="72">
        <f>('DAILY SALES '!D32*24/4*4)</f>
        <v>4000000</v>
      </c>
      <c r="I55" s="95">
        <f t="shared" ref="I55:I57" si="17">F55/H55</f>
        <v>3.4575000000000002E-2</v>
      </c>
      <c r="J55" s="74">
        <f t="shared" ref="J55:J57" si="18">SUM(C55:E55)</f>
        <v>1</v>
      </c>
      <c r="K55" s="290">
        <f t="shared" ref="K55:K57" si="19">H55-F55</f>
        <v>3861700</v>
      </c>
    </row>
    <row r="56" spans="1:11" ht="15.75" customHeight="1" x14ac:dyDescent="0.25">
      <c r="A56" s="19" t="s">
        <v>844</v>
      </c>
      <c r="B56" s="19" t="s">
        <v>29</v>
      </c>
      <c r="C56" s="74">
        <f>COUNTIFS('Fully Booked'!D:D,'MONTHLY SALES '!A56,'Fully Booked'!U:U,'MONTHLY SALES '!$C$39)</f>
        <v>0</v>
      </c>
      <c r="D56" s="74">
        <f>COUNTIFS('Fully Booked'!D:D,'MONTHLY SALES '!A56,'Fully Booked'!U:U,'MONTHLY SALES '!$D$39)</f>
        <v>0</v>
      </c>
      <c r="E56" s="74">
        <f>COUNTIFS('Fully Booked'!D:D,'MONTHLY SALES '!A56,'Fully Booked'!U:U,'MONTHLY SALES '!$E$39)</f>
        <v>0</v>
      </c>
      <c r="F56" s="72">
        <f>SUMIFS('Fully Booked'!Q:Q,'Fully Booked'!D:D,'MONTHLY SALES '!A56)</f>
        <v>0</v>
      </c>
      <c r="G56" s="72">
        <f>SUMIFS('Fully Booked'!AF:AF,'Fully Booked'!D:D,'MONTHLY SALES '!A56)</f>
        <v>0</v>
      </c>
      <c r="H56" s="72">
        <f>('DAILY SALES '!D33*24/4*4)</f>
        <v>3000000</v>
      </c>
      <c r="I56" s="95">
        <f t="shared" si="17"/>
        <v>0</v>
      </c>
      <c r="J56" s="74">
        <f t="shared" si="18"/>
        <v>0</v>
      </c>
      <c r="K56" s="290">
        <f t="shared" si="19"/>
        <v>3000000</v>
      </c>
    </row>
    <row r="57" spans="1:11" ht="15.75" customHeight="1" x14ac:dyDescent="0.25">
      <c r="A57" s="19" t="s">
        <v>2081</v>
      </c>
      <c r="B57" s="19" t="s">
        <v>29</v>
      </c>
      <c r="C57" s="74">
        <f>COUNTIFS('Fully Booked'!D:D,'MONTHLY SALES '!A57,'Fully Booked'!U:U,'MONTHLY SALES '!$C$39)</f>
        <v>1</v>
      </c>
      <c r="D57" s="74">
        <f>COUNTIFS('Fully Booked'!D:D,'MONTHLY SALES '!A57,'Fully Booked'!U:U,'MONTHLY SALES '!$D$39)</f>
        <v>1</v>
      </c>
      <c r="E57" s="74">
        <f>COUNTIFS('Fully Booked'!D:D,'MONTHLY SALES '!A57,'Fully Booked'!U:U,'MONTHLY SALES '!$E$39)</f>
        <v>0</v>
      </c>
      <c r="F57" s="72">
        <f>SUMIFS('Fully Booked'!Q:Q,'Fully Booked'!D:D,'MONTHLY SALES '!A57)</f>
        <v>950100</v>
      </c>
      <c r="G57" s="72">
        <f>SUMIFS('Fully Booked'!AF:AF,'Fully Booked'!D:D,'MONTHLY SALES '!A57)</f>
        <v>24484.620512820511</v>
      </c>
      <c r="H57" s="72">
        <f>('DAILY SALES '!D34*24/4*4)</f>
        <v>3500000</v>
      </c>
      <c r="I57" s="95">
        <f t="shared" si="17"/>
        <v>0.27145714285714284</v>
      </c>
      <c r="J57" s="74">
        <f t="shared" si="18"/>
        <v>2</v>
      </c>
      <c r="K57" s="290">
        <f t="shared" si="19"/>
        <v>2549900</v>
      </c>
    </row>
    <row r="58" spans="1:11" ht="15.75" customHeight="1" x14ac:dyDescent="0.25">
      <c r="A58" s="19" t="s">
        <v>906</v>
      </c>
      <c r="B58" s="19" t="s">
        <v>29</v>
      </c>
      <c r="C58" s="74">
        <f>COUNTIFS('Fully Booked'!D:D,'MONTHLY SALES '!A58,'Fully Booked'!U:U,'MONTHLY SALES '!$C$39)</f>
        <v>0</v>
      </c>
      <c r="D58" s="74">
        <f>COUNTIFS('Fully Booked'!D:D,'MONTHLY SALES '!A58,'Fully Booked'!U:U,'MONTHLY SALES '!$D$39)</f>
        <v>0</v>
      </c>
      <c r="E58" s="74">
        <f>COUNTIFS('Fully Booked'!D:D,'MONTHLY SALES '!A58,'Fully Booked'!U:U,'MONTHLY SALES '!$E$39)</f>
        <v>0</v>
      </c>
      <c r="F58" s="72">
        <f>SUMIFS('Fully Booked'!Q:Q,'Fully Booked'!D:D,'MONTHLY SALES '!A58)</f>
        <v>0</v>
      </c>
      <c r="G58" s="72">
        <f>SUMIFS('Fully Booked'!AF:AF,'Fully Booked'!D:D,'MONTHLY SALES '!A58)</f>
        <v>0</v>
      </c>
      <c r="H58" s="72">
        <f>('DAILY SALES '!D35*24/4*4)</f>
        <v>3500000</v>
      </c>
      <c r="I58" s="95">
        <f t="shared" si="4"/>
        <v>0</v>
      </c>
      <c r="J58" s="74">
        <f t="shared" si="3"/>
        <v>0</v>
      </c>
      <c r="K58" s="290">
        <f t="shared" si="5"/>
        <v>3500000</v>
      </c>
    </row>
    <row r="59" spans="1:11" ht="15.75" customHeight="1" x14ac:dyDescent="0.25">
      <c r="A59" s="19" t="s">
        <v>4897</v>
      </c>
      <c r="B59" s="371" t="s">
        <v>29</v>
      </c>
      <c r="C59" s="74">
        <f>COUNTIFS('Fully Booked'!D:D,'MONTHLY SALES '!A59,'Fully Booked'!U:U,'MONTHLY SALES '!$C$39)</f>
        <v>0</v>
      </c>
      <c r="D59" s="74">
        <f>COUNTIFS('Fully Booked'!D:D,'MONTHLY SALES '!A59,'Fully Booked'!U:U,'MONTHLY SALES '!$D$39)</f>
        <v>0</v>
      </c>
      <c r="E59" s="74">
        <f>COUNTIFS('Fully Booked'!D:D,'MONTHLY SALES '!A59,'Fully Booked'!U:U,'MONTHLY SALES '!$E$39)</f>
        <v>0</v>
      </c>
      <c r="F59" s="72">
        <f>SUMIFS('Fully Booked'!Q:Q,'Fully Booked'!D:D,'MONTHLY SALES '!A59)</f>
        <v>0</v>
      </c>
      <c r="G59" s="72">
        <f>SUMIFS('Fully Booked'!AF:AF,'Fully Booked'!D:D,'MONTHLY SALES '!A59)</f>
        <v>0</v>
      </c>
      <c r="H59" s="72">
        <f>('DAILY SALES '!D36*24/4*4)</f>
        <v>3500000</v>
      </c>
      <c r="I59" s="95">
        <f t="shared" si="4"/>
        <v>0</v>
      </c>
      <c r="J59" s="74">
        <f t="shared" si="3"/>
        <v>0</v>
      </c>
      <c r="K59" s="290">
        <f t="shared" si="5"/>
        <v>3500000</v>
      </c>
    </row>
    <row r="60" spans="1:11" ht="15.75" customHeight="1" x14ac:dyDescent="0.25">
      <c r="A60" s="19" t="s">
        <v>4898</v>
      </c>
      <c r="B60" s="19" t="s">
        <v>29</v>
      </c>
      <c r="C60" s="74">
        <f>COUNTIFS('Fully Booked'!D:D,'MONTHLY SALES '!A60,'Fully Booked'!U:U,'MONTHLY SALES '!$C$39)</f>
        <v>0</v>
      </c>
      <c r="D60" s="74">
        <f>COUNTIFS('Fully Booked'!D:D,'MONTHLY SALES '!A60,'Fully Booked'!U:U,'MONTHLY SALES '!$D$39)</f>
        <v>0</v>
      </c>
      <c r="E60" s="74">
        <f>COUNTIFS('Fully Booked'!D:D,'MONTHLY SALES '!A60,'Fully Booked'!U:U,'MONTHLY SALES '!$E$39)</f>
        <v>1</v>
      </c>
      <c r="F60" s="72">
        <f>SUMIFS('Fully Booked'!Q:Q,'Fully Booked'!D:D,'MONTHLY SALES '!A60)</f>
        <v>314100</v>
      </c>
      <c r="G60" s="72">
        <f>SUMIFS('Fully Booked'!AF:AF,'Fully Booked'!D:D,'MONTHLY SALES '!A60)</f>
        <v>7209.3428571428576</v>
      </c>
      <c r="H60" s="72">
        <f>('DAILY SALES '!D37*24/4*4)</f>
        <v>3500003</v>
      </c>
      <c r="I60" s="95">
        <f t="shared" si="4"/>
        <v>8.9742780220474092E-2</v>
      </c>
      <c r="J60" s="74">
        <f t="shared" si="3"/>
        <v>1</v>
      </c>
      <c r="K60" s="290">
        <f t="shared" si="5"/>
        <v>3185903</v>
      </c>
    </row>
    <row r="61" spans="1:11" ht="15.75" customHeight="1" x14ac:dyDescent="0.25">
      <c r="A61" s="180" t="s">
        <v>4620</v>
      </c>
      <c r="B61" s="19" t="s">
        <v>29</v>
      </c>
      <c r="C61" s="74">
        <f>COUNTIFS('Fully Booked'!D:D,'MONTHLY SALES '!A61,'Fully Booked'!U:U,'MONTHLY SALES '!$C$39)</f>
        <v>0</v>
      </c>
      <c r="D61" s="74">
        <f>COUNTIFS('Fully Booked'!D:D,'MONTHLY SALES '!A61,'Fully Booked'!U:U,'MONTHLY SALES '!$D$39)</f>
        <v>0</v>
      </c>
      <c r="E61" s="74">
        <f>COUNTIFS('Fully Booked'!D:D,'MONTHLY SALES '!A61,'Fully Booked'!U:U,'MONTHLY SALES '!$E$39)</f>
        <v>0</v>
      </c>
      <c r="F61" s="72">
        <f>SUMIFS('Fully Booked'!Q:Q,'Fully Booked'!D:D,'MONTHLY SALES '!A61)</f>
        <v>0</v>
      </c>
      <c r="G61" s="72">
        <f>SUMIFS('Fully Booked'!AF:AF,'Fully Booked'!D:D,'MONTHLY SALES '!A61)</f>
        <v>0</v>
      </c>
      <c r="H61" s="72">
        <f>('DAILY SALES '!D38*24/4*4)</f>
        <v>5000000</v>
      </c>
      <c r="I61" s="95">
        <f t="shared" ref="I61:I63" si="20">F61/H61</f>
        <v>0</v>
      </c>
      <c r="J61" s="74">
        <f t="shared" ref="J61:J63" si="21">SUM(C61:E61)</f>
        <v>0</v>
      </c>
      <c r="K61" s="290">
        <f t="shared" ref="K61:K63" si="22">H61-F61</f>
        <v>5000000</v>
      </c>
    </row>
    <row r="62" spans="1:11" ht="15.75" customHeight="1" x14ac:dyDescent="0.25">
      <c r="A62" s="19" t="s">
        <v>422</v>
      </c>
      <c r="B62" s="19" t="s">
        <v>29</v>
      </c>
      <c r="C62" s="74">
        <f>COUNTIFS('Fully Booked'!D:D,'MONTHLY SALES '!A62,'Fully Booked'!U:U,'MONTHLY SALES '!$C$39)</f>
        <v>1</v>
      </c>
      <c r="D62" s="74">
        <f>COUNTIFS('Fully Booked'!D:D,'MONTHLY SALES '!A62,'Fully Booked'!U:U,'MONTHLY SALES '!$D$39)</f>
        <v>0</v>
      </c>
      <c r="E62" s="74">
        <f>COUNTIFS('Fully Booked'!D:D,'MONTHLY SALES '!A62,'Fully Booked'!U:U,'MONTHLY SALES '!$E$39)</f>
        <v>2</v>
      </c>
      <c r="F62" s="72">
        <f>SUMIFS('Fully Booked'!Q:Q,'Fully Booked'!D:D,'MONTHLY SALES '!A62)</f>
        <v>1597890</v>
      </c>
      <c r="G62" s="72">
        <f>SUMIFS('Fully Booked'!AF:AF,'Fully Booked'!D:D,'MONTHLY SALES '!A62)</f>
        <v>36940.315064935072</v>
      </c>
      <c r="H62" s="72">
        <f>('DAILY SALES '!D39*24/4*4)</f>
        <v>3500000</v>
      </c>
      <c r="I62" s="95">
        <f t="shared" si="20"/>
        <v>0.45654</v>
      </c>
      <c r="J62" s="74">
        <f t="shared" si="21"/>
        <v>3</v>
      </c>
      <c r="K62" s="290">
        <f t="shared" si="22"/>
        <v>1902110</v>
      </c>
    </row>
    <row r="63" spans="1:11" ht="15.75" customHeight="1" x14ac:dyDescent="0.25">
      <c r="A63" s="19" t="s">
        <v>212</v>
      </c>
      <c r="B63" s="19" t="s">
        <v>184</v>
      </c>
      <c r="C63" s="74">
        <f>COUNTIFS('Fully Booked'!D:D,'MONTHLY SALES '!A63,'Fully Booked'!U:U,'MONTHLY SALES '!$C$39)</f>
        <v>0</v>
      </c>
      <c r="D63" s="74">
        <f>COUNTIFS('Fully Booked'!D:D,'MONTHLY SALES '!A63,'Fully Booked'!U:U,'MONTHLY SALES '!$D$39)</f>
        <v>0</v>
      </c>
      <c r="E63" s="74">
        <f>COUNTIFS('Fully Booked'!D:D,'MONTHLY SALES '!A63,'Fully Booked'!U:U,'MONTHLY SALES '!$E$39)</f>
        <v>1</v>
      </c>
      <c r="F63" s="72">
        <f>SUMIFS('Fully Booked'!Q:Q,'Fully Booked'!D:D,'MONTHLY SALES '!A63)</f>
        <v>1689100</v>
      </c>
      <c r="G63" s="72">
        <f>SUMIFS('Fully Booked'!AF:AF,'Fully Booked'!D:D,'MONTHLY SALES '!A63)</f>
        <v>38768.866666666669</v>
      </c>
      <c r="H63" s="72">
        <f>('DAILY SALES '!D40*24/4*4)</f>
        <v>5000000</v>
      </c>
      <c r="I63" s="95">
        <f t="shared" si="20"/>
        <v>0.33782000000000001</v>
      </c>
      <c r="J63" s="74">
        <f t="shared" si="21"/>
        <v>1</v>
      </c>
      <c r="K63" s="290">
        <f t="shared" si="22"/>
        <v>3310900</v>
      </c>
    </row>
    <row r="64" spans="1:11" ht="15.75" customHeight="1" x14ac:dyDescent="0.25">
      <c r="A64" s="19" t="s">
        <v>417</v>
      </c>
      <c r="B64" s="19" t="s">
        <v>184</v>
      </c>
      <c r="C64" s="74">
        <f>COUNTIFS('Fully Booked'!D:D,'MONTHLY SALES '!A64,'Fully Booked'!U:U,'MONTHLY SALES '!$C$39)</f>
        <v>0</v>
      </c>
      <c r="D64" s="74">
        <f>COUNTIFS('Fully Booked'!D:D,'MONTHLY SALES '!A64,'Fully Booked'!U:U,'MONTHLY SALES '!$D$39)</f>
        <v>1</v>
      </c>
      <c r="E64" s="74">
        <f>COUNTIFS('Fully Booked'!D:D,'MONTHLY SALES '!A64,'Fully Booked'!U:U,'MONTHLY SALES '!$E$39)</f>
        <v>1</v>
      </c>
      <c r="F64" s="72">
        <f>SUMIFS('Fully Booked'!Q:Q,'Fully Booked'!D:D,'MONTHLY SALES '!A64)</f>
        <v>444700</v>
      </c>
      <c r="G64" s="72">
        <f>SUMIFS('Fully Booked'!AF:AF,'Fully Booked'!D:D,'MONTHLY SALES '!A64)</f>
        <v>10206.923809523811</v>
      </c>
      <c r="H64" s="72">
        <f>('DAILY SALES '!D41*24/4*4)</f>
        <v>5000000</v>
      </c>
      <c r="I64" s="95">
        <f t="shared" si="4"/>
        <v>8.8940000000000005E-2</v>
      </c>
      <c r="J64" s="74">
        <f t="shared" si="3"/>
        <v>2</v>
      </c>
      <c r="K64" s="290">
        <f t="shared" si="5"/>
        <v>4555300</v>
      </c>
    </row>
    <row r="65" spans="1:11" ht="15.75" customHeight="1" x14ac:dyDescent="0.25">
      <c r="A65" s="19" t="s">
        <v>6160</v>
      </c>
      <c r="B65" s="19" t="s">
        <v>184</v>
      </c>
      <c r="C65" s="74">
        <f>COUNTIFS('Fully Booked'!D:D,'MONTHLY SALES '!A65,'Fully Booked'!U:U,'MONTHLY SALES '!$C$39)</f>
        <v>0</v>
      </c>
      <c r="D65" s="74">
        <f>COUNTIFS('Fully Booked'!D:D,'MONTHLY SALES '!A65,'Fully Booked'!U:U,'MONTHLY SALES '!$D$39)</f>
        <v>0</v>
      </c>
      <c r="E65" s="74">
        <f>COUNTIFS('Fully Booked'!D:D,'MONTHLY SALES '!A65,'Fully Booked'!U:U,'MONTHLY SALES '!$E$39)</f>
        <v>0</v>
      </c>
      <c r="F65" s="72">
        <f>SUMIFS('Fully Booked'!Q:Q,'Fully Booked'!D:D,'MONTHLY SALES '!A65)</f>
        <v>0</v>
      </c>
      <c r="G65" s="72">
        <f>SUMIFS('Fully Booked'!AF:AF,'Fully Booked'!D:D,'MONTHLY SALES '!A65)</f>
        <v>0</v>
      </c>
      <c r="H65" s="72">
        <f>('DAILY SALES '!D42*24/4*4)</f>
        <v>3500000</v>
      </c>
      <c r="I65" s="95">
        <f t="shared" si="4"/>
        <v>0</v>
      </c>
      <c r="J65" s="74">
        <f t="shared" si="3"/>
        <v>0</v>
      </c>
      <c r="K65" s="290">
        <f t="shared" si="5"/>
        <v>3500000</v>
      </c>
    </row>
    <row r="66" spans="1:11" ht="15.75" customHeight="1" x14ac:dyDescent="0.25">
      <c r="A66" s="19" t="s">
        <v>3679</v>
      </c>
      <c r="B66" s="19" t="s">
        <v>24</v>
      </c>
      <c r="C66" s="74">
        <f>COUNTIFS('Fully Booked'!D:D,'MONTHLY SALES '!A66,'Fully Booked'!U:U,'MONTHLY SALES '!$C$39)</f>
        <v>1</v>
      </c>
      <c r="D66" s="74">
        <f>COUNTIFS('Fully Booked'!D:D,'MONTHLY SALES '!A66,'Fully Booked'!U:U,'MONTHLY SALES '!$D$39)</f>
        <v>1</v>
      </c>
      <c r="E66" s="74">
        <f>COUNTIFS('Fully Booked'!D:D,'MONTHLY SALES '!A66,'Fully Booked'!U:U,'MONTHLY SALES '!$E$39)</f>
        <v>3</v>
      </c>
      <c r="F66" s="72">
        <f>SUMIFS('Fully Booked'!Q:Q,'Fully Booked'!D:D,'MONTHLY SALES '!A66)</f>
        <v>1166600</v>
      </c>
      <c r="G66" s="72">
        <f>SUMIFS('Fully Booked'!AF:AF,'Fully Booked'!D:D,'MONTHLY SALES '!A66)</f>
        <v>27995.423809523811</v>
      </c>
      <c r="H66" s="72">
        <f>('DAILY SALES '!D43*24/4*4)</f>
        <v>3500000</v>
      </c>
      <c r="I66" s="95">
        <f t="shared" si="4"/>
        <v>0.33331428571428573</v>
      </c>
      <c r="J66" s="74">
        <f t="shared" si="3"/>
        <v>5</v>
      </c>
      <c r="K66" s="290">
        <f t="shared" si="5"/>
        <v>2333400</v>
      </c>
    </row>
    <row r="67" spans="1:11" ht="15.75" customHeight="1" x14ac:dyDescent="0.25">
      <c r="A67" s="21" t="s">
        <v>200</v>
      </c>
      <c r="B67" s="19" t="s">
        <v>24</v>
      </c>
      <c r="C67" s="74">
        <f>COUNTIFS('Fully Booked'!D:D,'MONTHLY SALES '!A67,'Fully Booked'!U:U,'MONTHLY SALES '!$C$39)</f>
        <v>0</v>
      </c>
      <c r="D67" s="74">
        <f>COUNTIFS('Fully Booked'!D:D,'MONTHLY SALES '!A67,'Fully Booked'!U:U,'MONTHLY SALES '!$D$39)</f>
        <v>0</v>
      </c>
      <c r="E67" s="74">
        <f>COUNTIFS('Fully Booked'!D:D,'MONTHLY SALES '!A67,'Fully Booked'!U:U,'MONTHLY SALES '!$E$39)</f>
        <v>1</v>
      </c>
      <c r="F67" s="72">
        <f>SUMIFS('Fully Booked'!Q:Q,'Fully Booked'!D:D,'MONTHLY SALES '!A67)</f>
        <v>579900</v>
      </c>
      <c r="G67" s="72">
        <f>SUMIFS('Fully Booked'!AF:AF,'Fully Booked'!D:D,'MONTHLY SALES '!A67)</f>
        <v>13310.085714285715</v>
      </c>
      <c r="H67" s="72">
        <f>('DAILY SALES '!D44*24/4*4)</f>
        <v>5000000</v>
      </c>
      <c r="I67" s="95">
        <f t="shared" si="4"/>
        <v>0.11598</v>
      </c>
      <c r="J67" s="74">
        <f t="shared" si="3"/>
        <v>1</v>
      </c>
      <c r="K67" s="290">
        <f t="shared" si="5"/>
        <v>4420100</v>
      </c>
    </row>
    <row r="68" spans="1:11" ht="15.75" customHeight="1" x14ac:dyDescent="0.25">
      <c r="A68" s="19" t="s">
        <v>206</v>
      </c>
      <c r="B68" s="19" t="s">
        <v>20</v>
      </c>
      <c r="C68" s="74">
        <f>COUNTIFS('Fully Booked'!D:D,'MONTHLY SALES '!A68,'Fully Booked'!U:U,'MONTHLY SALES '!$C$39)</f>
        <v>0</v>
      </c>
      <c r="D68" s="74">
        <f>COUNTIFS('Fully Booked'!D:D,'MONTHLY SALES '!A68,'Fully Booked'!U:U,'MONTHLY SALES '!$D$39)</f>
        <v>0</v>
      </c>
      <c r="E68" s="74">
        <f>COUNTIFS('Fully Booked'!D:D,'MONTHLY SALES '!A68,'Fully Booked'!U:U,'MONTHLY SALES '!$E$39)</f>
        <v>0</v>
      </c>
      <c r="F68" s="72">
        <f>SUMIFS('Fully Booked'!Q:Q,'Fully Booked'!D:D,'MONTHLY SALES '!A68)</f>
        <v>0</v>
      </c>
      <c r="G68" s="72">
        <f>SUMIFS('Fully Booked'!AF:AF,'Fully Booked'!D:D,'MONTHLY SALES '!A68)</f>
        <v>0</v>
      </c>
      <c r="H68" s="72">
        <f>('DAILY SALES '!D45*24/4*4)</f>
        <v>5000000</v>
      </c>
      <c r="I68" s="95">
        <f t="shared" ref="I68:I71" si="23">F68/H68</f>
        <v>0</v>
      </c>
      <c r="J68" s="74">
        <f t="shared" ref="J68:J71" si="24">SUM(C68:E68)</f>
        <v>0</v>
      </c>
      <c r="K68" s="290">
        <f t="shared" ref="K68:K71" si="25">H68-F68</f>
        <v>5000000</v>
      </c>
    </row>
    <row r="69" spans="1:11" ht="15.75" customHeight="1" x14ac:dyDescent="0.25">
      <c r="A69" s="8" t="s">
        <v>4899</v>
      </c>
      <c r="B69" s="19" t="s">
        <v>20</v>
      </c>
      <c r="C69" s="74">
        <f>COUNTIFS('Fully Booked'!D:D,'MONTHLY SALES '!A69,'Fully Booked'!U:U,'MONTHLY SALES '!$C$39)</f>
        <v>2</v>
      </c>
      <c r="D69" s="74">
        <f>COUNTIFS('Fully Booked'!D:D,'MONTHLY SALES '!A69,'Fully Booked'!U:U,'MONTHLY SALES '!$D$39)</f>
        <v>0</v>
      </c>
      <c r="E69" s="74">
        <f>COUNTIFS('Fully Booked'!D:D,'MONTHLY SALES '!A69,'Fully Booked'!U:U,'MONTHLY SALES '!$E$39)</f>
        <v>2</v>
      </c>
      <c r="F69" s="72">
        <f>SUMIFS('Fully Booked'!Q:Q,'Fully Booked'!D:D,'MONTHLY SALES '!A69)</f>
        <v>658200</v>
      </c>
      <c r="G69" s="72">
        <f>SUMIFS('Fully Booked'!AF:AF,'Fully Booked'!D:D,'MONTHLY SALES '!A69)</f>
        <v>15272.84155844156</v>
      </c>
      <c r="H69" s="72">
        <f>('DAILY SALES '!D46*24/4*4)</f>
        <v>2500000</v>
      </c>
      <c r="I69" s="95">
        <f t="shared" si="23"/>
        <v>0.26328000000000001</v>
      </c>
      <c r="J69" s="74">
        <f t="shared" si="24"/>
        <v>4</v>
      </c>
      <c r="K69" s="290">
        <f t="shared" si="25"/>
        <v>1841800</v>
      </c>
    </row>
    <row r="70" spans="1:11" ht="15.75" customHeight="1" x14ac:dyDescent="0.25">
      <c r="A70" s="318" t="s">
        <v>438</v>
      </c>
      <c r="B70" s="19" t="s">
        <v>37</v>
      </c>
      <c r="C70" s="74">
        <f>COUNTIFS('Fully Booked'!D:D,'MONTHLY SALES '!A70,'Fully Booked'!U:U,'MONTHLY SALES '!$C$39)</f>
        <v>2</v>
      </c>
      <c r="D70" s="74">
        <f>COUNTIFS('Fully Booked'!D:D,'MONTHLY SALES '!A70,'Fully Booked'!U:U,'MONTHLY SALES '!$D$39)</f>
        <v>0</v>
      </c>
      <c r="E70" s="74">
        <f>COUNTIFS('Fully Booked'!D:D,'MONTHLY SALES '!A70,'Fully Booked'!U:U,'MONTHLY SALES '!$E$39)</f>
        <v>2</v>
      </c>
      <c r="F70" s="72">
        <f>SUMIFS('Fully Booked'!Q:Q,'Fully Booked'!D:D,'MONTHLY SALES '!A70)</f>
        <v>999500</v>
      </c>
      <c r="G70" s="72">
        <f>SUMIFS('Fully Booked'!AF:AF,'Fully Booked'!D:D,'MONTHLY SALES '!A70)</f>
        <v>23664.196969696972</v>
      </c>
      <c r="H70" s="72">
        <f>('DAILY SALES '!D47*24/4*4)</f>
        <v>5000000</v>
      </c>
      <c r="I70" s="95">
        <f t="shared" si="23"/>
        <v>0.19989999999999999</v>
      </c>
      <c r="J70" s="74">
        <f t="shared" si="24"/>
        <v>4</v>
      </c>
      <c r="K70" s="290">
        <f t="shared" si="25"/>
        <v>4000500</v>
      </c>
    </row>
    <row r="71" spans="1:11" ht="15.75" customHeight="1" x14ac:dyDescent="0.25">
      <c r="A71" s="180" t="s">
        <v>6161</v>
      </c>
      <c r="B71" s="19" t="s">
        <v>37</v>
      </c>
      <c r="C71" s="74">
        <f>COUNTIFS('Fully Booked'!D:D,'MONTHLY SALES '!A71,'Fully Booked'!U:U,'MONTHLY SALES '!$C$39)</f>
        <v>0</v>
      </c>
      <c r="D71" s="74">
        <f>COUNTIFS('Fully Booked'!D:D,'MONTHLY SALES '!A71,'Fully Booked'!U:U,'MONTHLY SALES '!$D$39)</f>
        <v>0</v>
      </c>
      <c r="E71" s="74">
        <f>COUNTIFS('Fully Booked'!D:D,'MONTHLY SALES '!A71,'Fully Booked'!U:U,'MONTHLY SALES '!$E$39)</f>
        <v>0</v>
      </c>
      <c r="F71" s="72">
        <f>SUMIFS('Fully Booked'!Q:Q,'Fully Booked'!D:D,'MONTHLY SALES '!A71)</f>
        <v>0</v>
      </c>
      <c r="G71" s="72">
        <f>SUMIFS('Fully Booked'!AF:AF,'Fully Booked'!D:D,'MONTHLY SALES '!A71)</f>
        <v>0</v>
      </c>
      <c r="H71" s="72">
        <f>('DAILY SALES '!D48*24/4*4)</f>
        <v>3500000</v>
      </c>
      <c r="I71" s="95">
        <f t="shared" si="23"/>
        <v>0</v>
      </c>
      <c r="J71" s="74">
        <f t="shared" si="24"/>
        <v>0</v>
      </c>
      <c r="K71" s="290">
        <f t="shared" si="25"/>
        <v>3500000</v>
      </c>
    </row>
    <row r="72" spans="1:11" ht="15.75" customHeight="1" x14ac:dyDescent="0.25">
      <c r="A72" s="318" t="s">
        <v>917</v>
      </c>
      <c r="B72" s="19" t="s">
        <v>37</v>
      </c>
      <c r="C72" s="74">
        <f>COUNTIFS('Fully Booked'!D:D,'MONTHLY SALES '!A72,'Fully Booked'!U:U,'MONTHLY SALES '!$C$39)</f>
        <v>1</v>
      </c>
      <c r="D72" s="74">
        <f>COUNTIFS('Fully Booked'!D:D,'MONTHLY SALES '!A72,'Fully Booked'!U:U,'MONTHLY SALES '!$D$39)</f>
        <v>0</v>
      </c>
      <c r="E72" s="74">
        <f>COUNTIFS('Fully Booked'!D:D,'MONTHLY SALES '!A72,'Fully Booked'!U:U,'MONTHLY SALES '!$E$39)</f>
        <v>1</v>
      </c>
      <c r="F72" s="72">
        <f>SUMIFS('Fully Booked'!Q:Q,'Fully Booked'!D:D,'MONTHLY SALES '!A72)</f>
        <v>717109</v>
      </c>
      <c r="G72" s="72">
        <f>SUMIFS('Fully Booked'!AF:AF,'Fully Booked'!D:D,'MONTHLY SALES '!A72)</f>
        <v>16858.565301587303</v>
      </c>
      <c r="H72" s="72">
        <f>('DAILY SALES '!D49*24/4*4)</f>
        <v>3500000</v>
      </c>
      <c r="I72" s="95">
        <f t="shared" ref="I72" si="26">F72/H72</f>
        <v>0.20488828571428572</v>
      </c>
      <c r="J72" s="74">
        <f t="shared" ref="J72" si="27">SUM(C72:E72)</f>
        <v>2</v>
      </c>
      <c r="K72" s="290">
        <f t="shared" ref="K72" si="28">H72-F72</f>
        <v>2782891</v>
      </c>
    </row>
    <row r="73" spans="1:11" ht="15.75" customHeight="1" x14ac:dyDescent="0.25">
      <c r="A73" s="318" t="s">
        <v>459</v>
      </c>
      <c r="B73" s="19" t="s">
        <v>37</v>
      </c>
      <c r="C73" s="74">
        <f>COUNTIFS('Fully Booked'!D:D,'MONTHLY SALES '!A73,'Fully Booked'!U:U,'MONTHLY SALES '!$C$39)</f>
        <v>2</v>
      </c>
      <c r="D73" s="74">
        <f>COUNTIFS('Fully Booked'!D:D,'MONTHLY SALES '!A73,'Fully Booked'!U:U,'MONTHLY SALES '!$D$39)</f>
        <v>1</v>
      </c>
      <c r="E73" s="74">
        <f>COUNTIFS('Fully Booked'!D:D,'MONTHLY SALES '!A73,'Fully Booked'!U:U,'MONTHLY SALES '!$E$39)</f>
        <v>1</v>
      </c>
      <c r="F73" s="72">
        <f>SUMIFS('Fully Booked'!Q:Q,'Fully Booked'!D:D,'MONTHLY SALES '!A73)</f>
        <v>2012600</v>
      </c>
      <c r="G73" s="72">
        <f>SUMIFS('Fully Booked'!AF:AF,'Fully Booked'!D:D,'MONTHLY SALES '!A73)</f>
        <v>46982.057142857149</v>
      </c>
      <c r="H73" s="72">
        <f>('DAILY SALES '!D50*24/4*4)</f>
        <v>5000001</v>
      </c>
      <c r="I73" s="95">
        <f t="shared" si="4"/>
        <v>0.40251991949601612</v>
      </c>
      <c r="J73" s="74">
        <f t="shared" si="3"/>
        <v>4</v>
      </c>
      <c r="K73" s="290">
        <f t="shared" si="5"/>
        <v>2987401</v>
      </c>
    </row>
    <row r="74" spans="1:11" ht="15.75" customHeight="1" x14ac:dyDescent="0.25">
      <c r="A74" s="318" t="s">
        <v>925</v>
      </c>
      <c r="B74" s="19" t="s">
        <v>37</v>
      </c>
      <c r="C74" s="74">
        <f>COUNTIFS('Fully Booked'!D:D,'MONTHLY SALES '!A74,'Fully Booked'!U:U,'MONTHLY SALES '!$C$39)</f>
        <v>0</v>
      </c>
      <c r="D74" s="74">
        <f>COUNTIFS('Fully Booked'!D:D,'MONTHLY SALES '!A74,'Fully Booked'!U:U,'MONTHLY SALES '!$D$39)</f>
        <v>0</v>
      </c>
      <c r="E74" s="74">
        <f>COUNTIFS('Fully Booked'!D:D,'MONTHLY SALES '!A74,'Fully Booked'!U:U,'MONTHLY SALES '!$E$39)</f>
        <v>0</v>
      </c>
      <c r="F74" s="72">
        <f>SUMIFS('Fully Booked'!Q:Q,'Fully Booked'!D:D,'MONTHLY SALES '!A74)</f>
        <v>0</v>
      </c>
      <c r="G74" s="72">
        <f>SUMIFS('Fully Booked'!AF:AF,'Fully Booked'!D:D,'MONTHLY SALES '!A74)</f>
        <v>0</v>
      </c>
      <c r="H74" s="72">
        <f>('DAILY SALES '!D51*24/4*4)</f>
        <v>3500000</v>
      </c>
      <c r="I74" s="95">
        <f t="shared" ref="I74:I79" si="29">F74/H74</f>
        <v>0</v>
      </c>
      <c r="J74" s="74">
        <f t="shared" ref="J74:J79" si="30">SUM(C74:E74)</f>
        <v>0</v>
      </c>
      <c r="K74" s="290">
        <f t="shared" ref="K74:K79" si="31">H74-F74</f>
        <v>3500000</v>
      </c>
    </row>
    <row r="75" spans="1:11" ht="15.75" customHeight="1" x14ac:dyDescent="0.25">
      <c r="A75" s="318" t="s">
        <v>209</v>
      </c>
      <c r="B75" s="19" t="s">
        <v>27</v>
      </c>
      <c r="C75" s="74">
        <f>COUNTIFS('Fully Booked'!D:D,'MONTHLY SALES '!A75,'Fully Booked'!U:U,'MONTHLY SALES '!$C$39)</f>
        <v>2</v>
      </c>
      <c r="D75" s="74">
        <f>COUNTIFS('Fully Booked'!D:D,'MONTHLY SALES '!A75,'Fully Booked'!U:U,'MONTHLY SALES '!$D$39)</f>
        <v>0</v>
      </c>
      <c r="E75" s="74">
        <f>COUNTIFS('Fully Booked'!D:D,'MONTHLY SALES '!A75,'Fully Booked'!U:U,'MONTHLY SALES '!$E$39)</f>
        <v>1</v>
      </c>
      <c r="F75" s="72">
        <f>SUMIFS('Fully Booked'!Q:Q,'Fully Booked'!D:D,'MONTHLY SALES '!A75)</f>
        <v>1084300</v>
      </c>
      <c r="G75" s="72">
        <f>SUMIFS('Fully Booked'!AF:AF,'Fully Booked'!D:D,'MONTHLY SALES '!A75)</f>
        <v>25885.282539682543</v>
      </c>
      <c r="H75" s="72">
        <f>('DAILY SALES '!D52*24/4*4)</f>
        <v>5000000</v>
      </c>
      <c r="I75" s="95">
        <f t="shared" si="29"/>
        <v>0.21686</v>
      </c>
      <c r="J75" s="74">
        <f t="shared" si="30"/>
        <v>3</v>
      </c>
      <c r="K75" s="290">
        <f t="shared" si="31"/>
        <v>3915700</v>
      </c>
    </row>
    <row r="76" spans="1:11" ht="15.75" customHeight="1" x14ac:dyDescent="0.25">
      <c r="A76" s="318" t="s">
        <v>4900</v>
      </c>
      <c r="B76" s="19" t="s">
        <v>27</v>
      </c>
      <c r="C76" s="74">
        <f>COUNTIFS('Fully Booked'!D:D,'MONTHLY SALES '!A76,'Fully Booked'!U:U,'MONTHLY SALES '!$C$39)</f>
        <v>2</v>
      </c>
      <c r="D76" s="74">
        <f>COUNTIFS('Fully Booked'!D:D,'MONTHLY SALES '!A76,'Fully Booked'!U:U,'MONTHLY SALES '!$D$39)</f>
        <v>0</v>
      </c>
      <c r="E76" s="74">
        <f>COUNTIFS('Fully Booked'!D:D,'MONTHLY SALES '!A76,'Fully Booked'!U:U,'MONTHLY SALES '!$E$39)</f>
        <v>0</v>
      </c>
      <c r="F76" s="72">
        <f>SUMIFS('Fully Booked'!Q:Q,'Fully Booked'!D:D,'MONTHLY SALES '!A76)</f>
        <v>103800</v>
      </c>
      <c r="G76" s="72">
        <f>SUMIFS('Fully Booked'!AF:AF,'Fully Booked'!D:D,'MONTHLY SALES '!A76)</f>
        <v>3145.4181818181814</v>
      </c>
      <c r="H76" s="72">
        <f>('DAILY SALES '!D53*24/4*4)</f>
        <v>3500000</v>
      </c>
      <c r="I76" s="95">
        <f t="shared" si="29"/>
        <v>2.9657142857142858E-2</v>
      </c>
      <c r="J76" s="74">
        <f t="shared" si="30"/>
        <v>2</v>
      </c>
      <c r="K76" s="290">
        <f t="shared" si="31"/>
        <v>3396200</v>
      </c>
    </row>
    <row r="77" spans="1:11" ht="15.75" customHeight="1" x14ac:dyDescent="0.25">
      <c r="A77" s="318" t="s">
        <v>4759</v>
      </c>
      <c r="B77" s="19" t="s">
        <v>27</v>
      </c>
      <c r="C77" s="74">
        <f>COUNTIFS('Fully Booked'!D:D,'MONTHLY SALES '!A77,'Fully Booked'!U:U,'MONTHLY SALES '!$C$39)</f>
        <v>1</v>
      </c>
      <c r="D77" s="74">
        <f>COUNTIFS('Fully Booked'!D:D,'MONTHLY SALES '!A77,'Fully Booked'!U:U,'MONTHLY SALES '!$D$39)</f>
        <v>0</v>
      </c>
      <c r="E77" s="74">
        <f>COUNTIFS('Fully Booked'!D:D,'MONTHLY SALES '!A77,'Fully Booked'!U:U,'MONTHLY SALES '!$E$39)</f>
        <v>5</v>
      </c>
      <c r="F77" s="72">
        <f>SUMIFS('Fully Booked'!Q:Q,'Fully Booked'!D:D,'MONTHLY SALES '!A77)</f>
        <v>3289100</v>
      </c>
      <c r="G77" s="72">
        <f>SUMIFS('Fully Booked'!AF:AF,'Fully Booked'!D:D,'MONTHLY SALES '!A77)</f>
        <v>76530.771428571432</v>
      </c>
      <c r="H77" s="72">
        <f>('DAILY SALES '!D54*24/4*4)</f>
        <v>3500000</v>
      </c>
      <c r="I77" s="95">
        <f t="shared" si="29"/>
        <v>0.9397428571428571</v>
      </c>
      <c r="J77" s="74">
        <f t="shared" si="30"/>
        <v>6</v>
      </c>
      <c r="K77" s="290">
        <f t="shared" si="31"/>
        <v>210900</v>
      </c>
    </row>
    <row r="78" spans="1:11" ht="15.75" customHeight="1" x14ac:dyDescent="0.25">
      <c r="A78" s="318" t="s">
        <v>3304</v>
      </c>
      <c r="B78" s="19" t="s">
        <v>27</v>
      </c>
      <c r="C78" s="74">
        <f>COUNTIFS('Fully Booked'!D:D,'MONTHLY SALES '!A78,'Fully Booked'!U:U,'MONTHLY SALES '!$C$39)</f>
        <v>1</v>
      </c>
      <c r="D78" s="74">
        <f>COUNTIFS('Fully Booked'!D:D,'MONTHLY SALES '!A78,'Fully Booked'!U:U,'MONTHLY SALES '!$D$39)</f>
        <v>0</v>
      </c>
      <c r="E78" s="74">
        <f>COUNTIFS('Fully Booked'!D:D,'MONTHLY SALES '!A78,'Fully Booked'!U:U,'MONTHLY SALES '!$E$39)</f>
        <v>0</v>
      </c>
      <c r="F78" s="72">
        <f>SUMIFS('Fully Booked'!Q:Q,'Fully Booked'!D:D,'MONTHLY SALES '!A78)</f>
        <v>10200</v>
      </c>
      <c r="G78" s="72">
        <f>SUMIFS('Fully Booked'!AF:AF,'Fully Booked'!D:D,'MONTHLY SALES '!A78)</f>
        <v>381.65</v>
      </c>
      <c r="H78" s="72">
        <f>('DAILY SALES '!D55*24/4*4)</f>
        <v>3500000</v>
      </c>
      <c r="I78" s="95">
        <f t="shared" si="29"/>
        <v>2.9142857142857143E-3</v>
      </c>
      <c r="J78" s="74">
        <f t="shared" si="30"/>
        <v>1</v>
      </c>
      <c r="K78" s="290">
        <f t="shared" si="31"/>
        <v>3489800</v>
      </c>
    </row>
    <row r="79" spans="1:11" ht="15.75" customHeight="1" x14ac:dyDescent="0.25">
      <c r="A79" s="318" t="s">
        <v>4114</v>
      </c>
      <c r="B79" s="19" t="s">
        <v>38</v>
      </c>
      <c r="C79" s="74">
        <f>COUNTIFS('Fully Booked'!D:D,'MONTHLY SALES '!A79,'Fully Booked'!U:U,'MONTHLY SALES '!$C$39)</f>
        <v>0</v>
      </c>
      <c r="D79" s="74">
        <f>COUNTIFS('Fully Booked'!D:D,'MONTHLY SALES '!A79,'Fully Booked'!U:U,'MONTHLY SALES '!$D$39)</f>
        <v>0</v>
      </c>
      <c r="E79" s="74">
        <f>COUNTIFS('Fully Booked'!D:D,'MONTHLY SALES '!A79,'Fully Booked'!U:U,'MONTHLY SALES '!$E$39)</f>
        <v>0</v>
      </c>
      <c r="F79" s="72">
        <f>SUMIFS('Fully Booked'!Q:Q,'Fully Booked'!D:D,'MONTHLY SALES '!A79)</f>
        <v>0</v>
      </c>
      <c r="G79" s="72">
        <f>SUMIFS('Fully Booked'!AF:AF,'Fully Booked'!D:D,'MONTHLY SALES '!A79)</f>
        <v>0</v>
      </c>
      <c r="H79" s="72">
        <f>('DAILY SALES '!D56*24/4*4)</f>
        <v>5000000</v>
      </c>
      <c r="I79" s="95">
        <f t="shared" si="29"/>
        <v>0</v>
      </c>
      <c r="J79" s="74">
        <f t="shared" si="30"/>
        <v>0</v>
      </c>
      <c r="K79" s="290">
        <f t="shared" si="31"/>
        <v>5000000</v>
      </c>
    </row>
    <row r="80" spans="1:11" ht="15.75" customHeight="1" x14ac:dyDescent="0.25">
      <c r="A80" s="318" t="s">
        <v>883</v>
      </c>
      <c r="B80" s="19" t="s">
        <v>38</v>
      </c>
      <c r="C80" s="74">
        <f>COUNTIFS('Fully Booked'!D:D,'MONTHLY SALES '!A80,'Fully Booked'!U:U,'MONTHLY SALES '!$C$39)</f>
        <v>0</v>
      </c>
      <c r="D80" s="74">
        <f>COUNTIFS('Fully Booked'!D:D,'MONTHLY SALES '!A80,'Fully Booked'!U:U,'MONTHLY SALES '!$D$39)</f>
        <v>1</v>
      </c>
      <c r="E80" s="74">
        <f>COUNTIFS('Fully Booked'!D:D,'MONTHLY SALES '!A80,'Fully Booked'!U:U,'MONTHLY SALES '!$E$39)</f>
        <v>2</v>
      </c>
      <c r="F80" s="72">
        <f>SUMIFS('Fully Booked'!Q:Q,'Fully Booked'!D:D,'MONTHLY SALES '!A80)</f>
        <v>3756000</v>
      </c>
      <c r="G80" s="72">
        <f>SUMIFS('Fully Booked'!AF:AF,'Fully Booked'!D:D,'MONTHLY SALES '!A80)</f>
        <v>94687.174603174615</v>
      </c>
      <c r="H80" s="72">
        <f>('DAILY SALES '!D57*24/4*4)</f>
        <v>5000000</v>
      </c>
      <c r="I80" s="95">
        <f t="shared" si="4"/>
        <v>0.75119999999999998</v>
      </c>
      <c r="J80" s="74">
        <f t="shared" si="3"/>
        <v>3</v>
      </c>
      <c r="K80" s="290">
        <f t="shared" si="5"/>
        <v>1244000</v>
      </c>
    </row>
    <row r="81" spans="1:11" ht="15.75" customHeight="1" x14ac:dyDescent="0.25">
      <c r="A81" s="19" t="s">
        <v>3538</v>
      </c>
      <c r="B81" s="19" t="s">
        <v>38</v>
      </c>
      <c r="C81" s="74">
        <f>COUNTIFS('Fully Booked'!D:D,'MONTHLY SALES '!A81,'Fully Booked'!U:U,'MONTHLY SALES '!$C$39)</f>
        <v>1</v>
      </c>
      <c r="D81" s="74">
        <f>COUNTIFS('Fully Booked'!D:D,'MONTHLY SALES '!A81,'Fully Booked'!U:U,'MONTHLY SALES '!$D$39)</f>
        <v>0</v>
      </c>
      <c r="E81" s="74">
        <f>COUNTIFS('Fully Booked'!D:D,'MONTHLY SALES '!A81,'Fully Booked'!U:U,'MONTHLY SALES '!$E$39)</f>
        <v>1</v>
      </c>
      <c r="F81" s="72">
        <f>SUMIFS('Fully Booked'!Q:Q,'Fully Booked'!D:D,'MONTHLY SALES '!A81)</f>
        <v>181600</v>
      </c>
      <c r="G81" s="72">
        <f>SUMIFS('Fully Booked'!AF:AF,'Fully Booked'!D:D,'MONTHLY SALES '!A81)</f>
        <v>12372.914285714285</v>
      </c>
      <c r="H81" s="72">
        <f>('DAILY SALES '!D58*24/4*4)</f>
        <v>5000000</v>
      </c>
      <c r="I81" s="95">
        <f t="shared" si="4"/>
        <v>3.6319999999999998E-2</v>
      </c>
      <c r="J81" s="74">
        <f t="shared" si="3"/>
        <v>2</v>
      </c>
      <c r="K81" s="290">
        <f t="shared" si="5"/>
        <v>4818400</v>
      </c>
    </row>
    <row r="82" spans="1:11" ht="15.75" customHeight="1" x14ac:dyDescent="0.25">
      <c r="A82" s="19" t="s">
        <v>458</v>
      </c>
      <c r="B82" s="19" t="s">
        <v>49</v>
      </c>
      <c r="C82" s="74">
        <f>COUNTIFS('Fully Booked'!D:D,'MONTHLY SALES '!A82,'Fully Booked'!U:U,'MONTHLY SALES '!$C$39)</f>
        <v>0</v>
      </c>
      <c r="D82" s="74">
        <f>COUNTIFS('Fully Booked'!D:D,'MONTHLY SALES '!A82,'Fully Booked'!U:U,'MONTHLY SALES '!$D$39)</f>
        <v>0</v>
      </c>
      <c r="E82" s="74">
        <f>COUNTIFS('Fully Booked'!D:D,'MONTHLY SALES '!A82,'Fully Booked'!U:U,'MONTHLY SALES '!$E$39)</f>
        <v>1</v>
      </c>
      <c r="F82" s="72">
        <f>SUMIFS('Fully Booked'!Q:Q,'Fully Booked'!D:D,'MONTHLY SALES '!A82)</f>
        <v>330400</v>
      </c>
      <c r="G82" s="72">
        <f>SUMIFS('Fully Booked'!AF:AF,'Fully Booked'!D:D,'MONTHLY SALES '!A82)</f>
        <v>7583.4666666666672</v>
      </c>
      <c r="H82" s="72">
        <f>('DAILY SALES '!D59*24/4*4)</f>
        <v>5000000</v>
      </c>
      <c r="I82" s="95">
        <f t="shared" si="4"/>
        <v>6.608E-2</v>
      </c>
      <c r="J82" s="74">
        <f t="shared" si="3"/>
        <v>1</v>
      </c>
      <c r="K82" s="290">
        <f t="shared" si="5"/>
        <v>4669600</v>
      </c>
    </row>
    <row r="83" spans="1:11" ht="15.75" customHeight="1" x14ac:dyDescent="0.25">
      <c r="A83" s="19" t="s">
        <v>189</v>
      </c>
      <c r="B83" s="19" t="s">
        <v>49</v>
      </c>
      <c r="C83" s="74">
        <f>COUNTIFS('Fully Booked'!D:D,'MONTHLY SALES '!A83,'Fully Booked'!U:U,'MONTHLY SALES '!$C$39)</f>
        <v>1</v>
      </c>
      <c r="D83" s="74">
        <f>COUNTIFS('Fully Booked'!D:D,'MONTHLY SALES '!A83,'Fully Booked'!U:U,'MONTHLY SALES '!$D$39)</f>
        <v>0</v>
      </c>
      <c r="E83" s="74">
        <f>COUNTIFS('Fully Booked'!D:D,'MONTHLY SALES '!A83,'Fully Booked'!U:U,'MONTHLY SALES '!$E$39)</f>
        <v>0</v>
      </c>
      <c r="F83" s="72">
        <f>SUMIFS('Fully Booked'!Q:Q,'Fully Booked'!D:D,'MONTHLY SALES '!A83)</f>
        <v>30000</v>
      </c>
      <c r="G83" s="72">
        <f>SUMIFS('Fully Booked'!AF:AF,'Fully Booked'!D:D,'MONTHLY SALES '!A83)</f>
        <v>925</v>
      </c>
      <c r="H83" s="72">
        <f>('DAILY SALES '!D60*24/4*4)</f>
        <v>4000000</v>
      </c>
      <c r="I83" s="95">
        <f t="shared" si="4"/>
        <v>7.4999999999999997E-3</v>
      </c>
      <c r="J83" s="74">
        <f t="shared" si="3"/>
        <v>1</v>
      </c>
      <c r="K83" s="290">
        <f t="shared" si="5"/>
        <v>3970000</v>
      </c>
    </row>
    <row r="84" spans="1:11" ht="15.75" customHeight="1" x14ac:dyDescent="0.25">
      <c r="A84" s="19" t="s">
        <v>928</v>
      </c>
      <c r="B84" s="19" t="s">
        <v>49</v>
      </c>
      <c r="C84" s="74">
        <f>COUNTIFS('Fully Booked'!D:D,'MONTHLY SALES '!A84,'Fully Booked'!U:U,'MONTHLY SALES '!$C$39)</f>
        <v>0</v>
      </c>
      <c r="D84" s="74">
        <f>COUNTIFS('Fully Booked'!D:D,'MONTHLY SALES '!A84,'Fully Booked'!U:U,'MONTHLY SALES '!$D$39)</f>
        <v>0</v>
      </c>
      <c r="E84" s="74">
        <f>COUNTIFS('Fully Booked'!D:D,'MONTHLY SALES '!A84,'Fully Booked'!U:U,'MONTHLY SALES '!$E$39)</f>
        <v>0</v>
      </c>
      <c r="F84" s="72">
        <f>SUMIFS('Fully Booked'!Q:Q,'Fully Booked'!D:D,'MONTHLY SALES '!A84)</f>
        <v>0</v>
      </c>
      <c r="G84" s="72">
        <f>SUMIFS('Fully Booked'!AF:AF,'Fully Booked'!D:D,'MONTHLY SALES '!A84)</f>
        <v>0</v>
      </c>
      <c r="H84" s="72">
        <f>('DAILY SALES '!D61*24/4*4)</f>
        <v>3500000</v>
      </c>
      <c r="I84" s="95">
        <f t="shared" ref="I84:I85" si="32">F84/H84</f>
        <v>0</v>
      </c>
      <c r="J84" s="74">
        <f t="shared" ref="J84:J85" si="33">SUM(C84:E84)</f>
        <v>0</v>
      </c>
      <c r="K84" s="290">
        <f t="shared" ref="K84:K85" si="34">H84-F84</f>
        <v>3500000</v>
      </c>
    </row>
    <row r="85" spans="1:11" ht="15.75" customHeight="1" x14ac:dyDescent="0.25">
      <c r="A85" s="19" t="s">
        <v>549</v>
      </c>
      <c r="B85" s="19" t="s">
        <v>49</v>
      </c>
      <c r="C85" s="74">
        <f>COUNTIFS('Fully Booked'!D:D,'MONTHLY SALES '!A85,'Fully Booked'!U:U,'MONTHLY SALES '!$C$39)</f>
        <v>1</v>
      </c>
      <c r="D85" s="74">
        <f>COUNTIFS('Fully Booked'!D:D,'MONTHLY SALES '!A85,'Fully Booked'!U:U,'MONTHLY SALES '!$D$39)</f>
        <v>0</v>
      </c>
      <c r="E85" s="74">
        <f>COUNTIFS('Fully Booked'!D:D,'MONTHLY SALES '!A85,'Fully Booked'!U:U,'MONTHLY SALES '!$E$39)</f>
        <v>1</v>
      </c>
      <c r="F85" s="72">
        <f>SUMIFS('Fully Booked'!Q:Q,'Fully Booked'!D:D,'MONTHLY SALES '!A85)</f>
        <v>431500</v>
      </c>
      <c r="G85" s="72">
        <f>SUMIFS('Fully Booked'!AF:AF,'Fully Booked'!D:D,'MONTHLY SALES '!A85)</f>
        <v>15386.492063492064</v>
      </c>
      <c r="H85" s="72">
        <f>('DAILY SALES '!D62*24/4*4)</f>
        <v>3500000</v>
      </c>
      <c r="I85" s="95">
        <f t="shared" si="32"/>
        <v>0.12328571428571429</v>
      </c>
      <c r="J85" s="74">
        <f t="shared" si="33"/>
        <v>2</v>
      </c>
      <c r="K85" s="290">
        <f t="shared" si="34"/>
        <v>3068500</v>
      </c>
    </row>
    <row r="86" spans="1:11" ht="15.75" customHeight="1" x14ac:dyDescent="0.25">
      <c r="A86" s="19" t="s">
        <v>6162</v>
      </c>
      <c r="B86" s="19" t="s">
        <v>49</v>
      </c>
      <c r="C86" s="74">
        <f>COUNTIFS('Fully Booked'!D:D,'MONTHLY SALES '!A86,'Fully Booked'!U:U,'MONTHLY SALES '!$C$39)</f>
        <v>0</v>
      </c>
      <c r="D86" s="74">
        <f>COUNTIFS('Fully Booked'!D:D,'MONTHLY SALES '!A86,'Fully Booked'!U:U,'MONTHLY SALES '!$D$39)</f>
        <v>0</v>
      </c>
      <c r="E86" s="74">
        <f>COUNTIFS('Fully Booked'!D:D,'MONTHLY SALES '!A86,'Fully Booked'!U:U,'MONTHLY SALES '!$E$39)</f>
        <v>0</v>
      </c>
      <c r="F86" s="72">
        <f>SUMIFS('Fully Booked'!Q:Q,'Fully Booked'!D:D,'MONTHLY SALES '!A86)</f>
        <v>0</v>
      </c>
      <c r="G86" s="72">
        <f>SUMIFS('Fully Booked'!AF:AF,'Fully Booked'!D:D,'MONTHLY SALES '!A86)</f>
        <v>0</v>
      </c>
      <c r="H86" s="72">
        <f>('DAILY SALES '!D63*24/4*4)</f>
        <v>2500000</v>
      </c>
      <c r="I86" s="95">
        <f t="shared" si="4"/>
        <v>0</v>
      </c>
      <c r="J86" s="74">
        <f t="shared" si="3"/>
        <v>0</v>
      </c>
      <c r="K86" s="290">
        <f t="shared" si="5"/>
        <v>2500000</v>
      </c>
    </row>
    <row r="87" spans="1:11" ht="15.75" customHeight="1" x14ac:dyDescent="0.25">
      <c r="A87" s="371" t="s">
        <v>6163</v>
      </c>
      <c r="B87" s="371" t="s">
        <v>49</v>
      </c>
      <c r="C87" s="74">
        <f>COUNTIFS('Fully Booked'!D:D,'MONTHLY SALES '!A87,'Fully Booked'!U:U,'MONTHLY SALES '!$C$39)</f>
        <v>0</v>
      </c>
      <c r="D87" s="74">
        <f>COUNTIFS('Fully Booked'!D:D,'MONTHLY SALES '!A87,'Fully Booked'!U:U,'MONTHLY SALES '!$D$39)</f>
        <v>0</v>
      </c>
      <c r="E87" s="74">
        <f>COUNTIFS('Fully Booked'!D:D,'MONTHLY SALES '!A87,'Fully Booked'!U:U,'MONTHLY SALES '!$E$39)</f>
        <v>0</v>
      </c>
      <c r="F87" s="72">
        <f>SUMIFS('Fully Booked'!Q:Q,'Fully Booked'!D:D,'MONTHLY SALES '!A87)</f>
        <v>0</v>
      </c>
      <c r="G87" s="72">
        <f>SUMIFS('Fully Booked'!AF:AF,'Fully Booked'!D:D,'MONTHLY SALES '!A87)</f>
        <v>0</v>
      </c>
      <c r="H87" s="72">
        <f>('DAILY SALES '!D64*24/4*4)</f>
        <v>3500000</v>
      </c>
      <c r="I87" s="95">
        <f t="shared" si="4"/>
        <v>0</v>
      </c>
      <c r="J87" s="74">
        <f t="shared" si="3"/>
        <v>0</v>
      </c>
      <c r="K87" s="290">
        <f t="shared" si="5"/>
        <v>3500000</v>
      </c>
    </row>
    <row r="88" spans="1:11" ht="15.75" customHeight="1" x14ac:dyDescent="0.25">
      <c r="A88" s="19" t="s">
        <v>612</v>
      </c>
      <c r="B88" s="19" t="s">
        <v>49</v>
      </c>
      <c r="C88" s="74">
        <f>COUNTIFS('Fully Booked'!D:D,'MONTHLY SALES '!A88,'Fully Booked'!U:U,'MONTHLY SALES '!$C$39)</f>
        <v>0</v>
      </c>
      <c r="D88" s="74">
        <f>COUNTIFS('Fully Booked'!D:D,'MONTHLY SALES '!A88,'Fully Booked'!U:U,'MONTHLY SALES '!$D$39)</f>
        <v>0</v>
      </c>
      <c r="E88" s="74">
        <f>COUNTIFS('Fully Booked'!D:D,'MONTHLY SALES '!A88,'Fully Booked'!U:U,'MONTHLY SALES '!$E$39)</f>
        <v>0</v>
      </c>
      <c r="F88" s="72">
        <f>SUMIFS('Fully Booked'!Q:Q,'Fully Booked'!D:D,'MONTHLY SALES '!A88)</f>
        <v>0</v>
      </c>
      <c r="G88" s="72">
        <f>SUMIFS('Fully Booked'!AF:AF,'Fully Booked'!D:D,'MONTHLY SALES '!A88)</f>
        <v>0</v>
      </c>
      <c r="H88" s="72">
        <f>('DAILY SALES '!D65*24/4*4)</f>
        <v>3500000</v>
      </c>
      <c r="I88" s="95">
        <f t="shared" si="4"/>
        <v>0</v>
      </c>
      <c r="J88" s="74">
        <f t="shared" si="3"/>
        <v>0</v>
      </c>
      <c r="K88" s="290">
        <f t="shared" si="5"/>
        <v>3500000</v>
      </c>
    </row>
    <row r="89" spans="1:11" ht="15.75" customHeight="1" x14ac:dyDescent="0.25">
      <c r="A89" s="19" t="s">
        <v>929</v>
      </c>
      <c r="B89" s="19" t="s">
        <v>49</v>
      </c>
      <c r="C89" s="74">
        <f>COUNTIFS('Fully Booked'!D:D,'MONTHLY SALES '!A89,'Fully Booked'!U:U,'MONTHLY SALES '!$C$39)</f>
        <v>1</v>
      </c>
      <c r="D89" s="74">
        <f>COUNTIFS('Fully Booked'!D:D,'MONTHLY SALES '!A89,'Fully Booked'!U:U,'MONTHLY SALES '!$D$39)</f>
        <v>0</v>
      </c>
      <c r="E89" s="74">
        <f>COUNTIFS('Fully Booked'!D:D,'MONTHLY SALES '!A89,'Fully Booked'!U:U,'MONTHLY SALES '!$E$39)</f>
        <v>0</v>
      </c>
      <c r="F89" s="72">
        <f>SUMIFS('Fully Booked'!Q:Q,'Fully Booked'!D:D,'MONTHLY SALES '!A89)</f>
        <v>50000</v>
      </c>
      <c r="G89" s="72">
        <f>SUMIFS('Fully Booked'!AF:AF,'Fully Booked'!D:D,'MONTHLY SALES '!A89)</f>
        <v>1541.6666666666667</v>
      </c>
      <c r="H89" s="72">
        <f>('DAILY SALES '!D66*24/4*4)</f>
        <v>3500000</v>
      </c>
      <c r="I89" s="95">
        <f t="shared" si="4"/>
        <v>1.4285714285714285E-2</v>
      </c>
      <c r="J89" s="74">
        <f t="shared" si="3"/>
        <v>1</v>
      </c>
      <c r="K89" s="290">
        <f t="shared" si="5"/>
        <v>3450000</v>
      </c>
    </row>
    <row r="90" spans="1:11" ht="15.75" customHeight="1" x14ac:dyDescent="0.25">
      <c r="A90" s="19" t="s">
        <v>931</v>
      </c>
      <c r="B90" s="19" t="s">
        <v>49</v>
      </c>
      <c r="C90" s="74">
        <f>COUNTIFS('Fully Booked'!D:D,'MONTHLY SALES '!A90,'Fully Booked'!U:U,'MONTHLY SALES '!$C$39)</f>
        <v>0</v>
      </c>
      <c r="D90" s="74">
        <f>COUNTIFS('Fully Booked'!D:D,'MONTHLY SALES '!A90,'Fully Booked'!U:U,'MONTHLY SALES '!$D$39)</f>
        <v>0</v>
      </c>
      <c r="E90" s="74">
        <f>COUNTIFS('Fully Booked'!D:D,'MONTHLY SALES '!A90,'Fully Booked'!U:U,'MONTHLY SALES '!$E$39)</f>
        <v>0</v>
      </c>
      <c r="F90" s="72">
        <f>SUMIFS('Fully Booked'!Q:Q,'Fully Booked'!D:D,'MONTHLY SALES '!A90)</f>
        <v>0</v>
      </c>
      <c r="G90" s="72">
        <f>SUMIFS('Fully Booked'!AF:AF,'Fully Booked'!D:D,'MONTHLY SALES '!A90)</f>
        <v>0</v>
      </c>
      <c r="H90" s="72">
        <f>('DAILY SALES '!D67*24/4*4)</f>
        <v>3500000</v>
      </c>
      <c r="I90" s="95">
        <f t="shared" si="4"/>
        <v>0</v>
      </c>
      <c r="J90" s="74">
        <f t="shared" si="3"/>
        <v>0</v>
      </c>
      <c r="K90" s="290">
        <f t="shared" si="5"/>
        <v>3500000</v>
      </c>
    </row>
    <row r="91" spans="1:11" ht="15.75" customHeight="1" x14ac:dyDescent="0.25">
      <c r="A91" s="19" t="s">
        <v>3219</v>
      </c>
      <c r="B91" s="19" t="s">
        <v>49</v>
      </c>
      <c r="C91" s="74">
        <f>COUNTIFS('Fully Booked'!D:D,'MONTHLY SALES '!A91,'Fully Booked'!U:U,'MONTHLY SALES '!$C$39)</f>
        <v>0</v>
      </c>
      <c r="D91" s="74">
        <f>COUNTIFS('Fully Booked'!D:D,'MONTHLY SALES '!A91,'Fully Booked'!U:U,'MONTHLY SALES '!$D$39)</f>
        <v>0</v>
      </c>
      <c r="E91" s="74">
        <f>COUNTIFS('Fully Booked'!D:D,'MONTHLY SALES '!A91,'Fully Booked'!U:U,'MONTHLY SALES '!$E$39)</f>
        <v>2</v>
      </c>
      <c r="F91" s="72">
        <f>SUMIFS('Fully Booked'!Q:Q,'Fully Booked'!D:D,'MONTHLY SALES '!A91)</f>
        <v>1042800</v>
      </c>
      <c r="G91" s="72">
        <f>SUMIFS('Fully Booked'!AF:AF,'Fully Booked'!D:D,'MONTHLY SALES '!A91)</f>
        <v>25065.325274725274</v>
      </c>
      <c r="H91" s="72">
        <f>('DAILY SALES '!D68*24/4*4)</f>
        <v>3500000</v>
      </c>
      <c r="I91" s="95">
        <f t="shared" si="4"/>
        <v>0.29794285714285712</v>
      </c>
      <c r="J91" s="74">
        <f t="shared" si="3"/>
        <v>2</v>
      </c>
      <c r="K91" s="290">
        <f t="shared" si="5"/>
        <v>2457200</v>
      </c>
    </row>
    <row r="92" spans="1:11" ht="15.75" customHeight="1" x14ac:dyDescent="0.25">
      <c r="A92" s="19" t="s">
        <v>6164</v>
      </c>
      <c r="B92" s="19" t="s">
        <v>241</v>
      </c>
      <c r="C92" s="74">
        <f>COUNTIFS('Fully Booked'!D:D,'MONTHLY SALES '!A92,'Fully Booked'!U:U,'MONTHLY SALES '!$C$39)</f>
        <v>0</v>
      </c>
      <c r="D92" s="74">
        <f>COUNTIFS('Fully Booked'!D:D,'MONTHLY SALES '!A92,'Fully Booked'!U:U,'MONTHLY SALES '!$D$39)</f>
        <v>0</v>
      </c>
      <c r="E92" s="74">
        <f>COUNTIFS('Fully Booked'!D:D,'MONTHLY SALES '!A92,'Fully Booked'!U:U,'MONTHLY SALES '!$E$39)</f>
        <v>0</v>
      </c>
      <c r="F92" s="72">
        <f>SUMIFS('Fully Booked'!Q:Q,'Fully Booked'!D:D,'MONTHLY SALES '!A92)</f>
        <v>0</v>
      </c>
      <c r="G92" s="72">
        <f>SUMIFS('Fully Booked'!AF:AF,'Fully Booked'!D:D,'MONTHLY SALES '!A92)</f>
        <v>0</v>
      </c>
      <c r="H92" s="72">
        <f>('DAILY SALES '!D69*24/4*4)</f>
        <v>2500000</v>
      </c>
      <c r="I92" s="95">
        <f t="shared" si="4"/>
        <v>0</v>
      </c>
      <c r="J92" s="74">
        <f t="shared" si="3"/>
        <v>0</v>
      </c>
      <c r="K92" s="290">
        <f t="shared" si="5"/>
        <v>2500000</v>
      </c>
    </row>
    <row r="93" spans="1:11" ht="15.75" customHeight="1" x14ac:dyDescent="0.25">
      <c r="A93" s="19" t="s">
        <v>489</v>
      </c>
      <c r="B93" s="19" t="s">
        <v>241</v>
      </c>
      <c r="C93" s="74">
        <f>COUNTIFS('Fully Booked'!D:D,'MONTHLY SALES '!A93,'Fully Booked'!U:U,'MONTHLY SALES '!$C$39)</f>
        <v>0</v>
      </c>
      <c r="D93" s="74">
        <f>COUNTIFS('Fully Booked'!D:D,'MONTHLY SALES '!A93,'Fully Booked'!U:U,'MONTHLY SALES '!$D$39)</f>
        <v>0</v>
      </c>
      <c r="E93" s="74">
        <f>COUNTIFS('Fully Booked'!D:D,'MONTHLY SALES '!A93,'Fully Booked'!U:U,'MONTHLY SALES '!$E$39)</f>
        <v>1</v>
      </c>
      <c r="F93" s="72">
        <f>SUMIFS('Fully Booked'!Q:Q,'Fully Booked'!D:D,'MONTHLY SALES '!A93)</f>
        <v>276900</v>
      </c>
      <c r="G93" s="72">
        <f>SUMIFS('Fully Booked'!AF:AF,'Fully Booked'!D:D,'MONTHLY SALES '!A93)</f>
        <v>6355.5142857142855</v>
      </c>
      <c r="H93" s="72">
        <f>('DAILY SALES '!D70*24/4*4)</f>
        <v>6000000</v>
      </c>
      <c r="I93" s="95">
        <f t="shared" si="4"/>
        <v>4.6149999999999997E-2</v>
      </c>
      <c r="J93" s="74">
        <f t="shared" si="3"/>
        <v>1</v>
      </c>
      <c r="K93" s="290">
        <f t="shared" si="5"/>
        <v>5723100</v>
      </c>
    </row>
    <row r="94" spans="1:11" ht="15" customHeight="1" x14ac:dyDescent="0.25">
      <c r="A94" s="8" t="s">
        <v>405</v>
      </c>
      <c r="C94" s="74">
        <f>COUNTIFS('Fully Booked'!D:D,'MONTHLY SALES '!A94,'Fully Booked'!U:U,'MONTHLY SALES '!$C$39)</f>
        <v>7</v>
      </c>
      <c r="D94" s="74">
        <f>COUNTIFS('Fully Booked'!D:D,'MONTHLY SALES '!A94,'Fully Booked'!U:U,'MONTHLY SALES '!$D$39)</f>
        <v>3</v>
      </c>
      <c r="E94" s="74">
        <f>COUNTIFS('Fully Booked'!D:D,'MONTHLY SALES '!A94,'Fully Booked'!U:U,'MONTHLY SALES '!$E$39)</f>
        <v>3</v>
      </c>
      <c r="F94" s="72">
        <f>SUMIFS('Fully Booked'!Q:Q,'Fully Booked'!D:D,'MONTHLY SALES '!A94)</f>
        <v>3052660</v>
      </c>
      <c r="G94" s="72">
        <f>SUMIFS('Fully Booked'!AF:AF,'Fully Booked'!D:D,'MONTHLY SALES '!A94)</f>
        <v>71596.118439294907</v>
      </c>
      <c r="H94" s="72"/>
      <c r="I94" s="95"/>
      <c r="J94" s="74">
        <f t="shared" si="3"/>
        <v>13</v>
      </c>
      <c r="K94" s="290">
        <f t="shared" si="5"/>
        <v>-3052660</v>
      </c>
    </row>
    <row r="95" spans="1:11" ht="15.75" customHeight="1" x14ac:dyDescent="0.25">
      <c r="A95" s="399" t="s">
        <v>71</v>
      </c>
      <c r="B95" s="399"/>
      <c r="C95" s="66">
        <f>SUM(C40:C94)</f>
        <v>36</v>
      </c>
      <c r="D95" s="66">
        <f>SUM(D40:D94)</f>
        <v>14</v>
      </c>
      <c r="E95" s="66">
        <f>SUM(E40:E94)</f>
        <v>45</v>
      </c>
      <c r="F95" s="66">
        <f>SUM(F40:F94)</f>
        <v>35967579</v>
      </c>
      <c r="G95" s="66">
        <f>SUM(G40:G94)</f>
        <v>894773.17131634243</v>
      </c>
      <c r="H95" s="66">
        <f>'DAILY SALES '!D72*24/4*3</f>
        <v>288750000</v>
      </c>
      <c r="I95" s="123">
        <f>F95/H95</f>
        <v>0.12456304415584415</v>
      </c>
      <c r="J95" s="52">
        <f>SUM(J40:J94)</f>
        <v>95</v>
      </c>
      <c r="K95" s="66">
        <f>H95-F95</f>
        <v>252782421</v>
      </c>
    </row>
    <row r="96" spans="1:11" ht="15.75" customHeight="1" x14ac:dyDescent="0.25"/>
    <row r="97" spans="8:9" ht="15.75" customHeight="1" x14ac:dyDescent="0.25"/>
    <row r="98" spans="8:9" ht="15.75" customHeight="1" x14ac:dyDescent="0.25">
      <c r="H98" s="8" t="str">
        <f>IFERROR('[1]DAILY DISBURSMENT '!E4*((NETWORKDAYS.INTL('[2]MONTHLY DISBURSEMENT'!$I$1,'[2]MONTHLY DISBURSEMENT'!$I$2,11))),"")</f>
        <v/>
      </c>
    </row>
    <row r="99" spans="8:9" ht="15.75" customHeight="1" x14ac:dyDescent="0.25">
      <c r="I99" s="387"/>
    </row>
    <row r="100" spans="8:9" ht="15.75" customHeight="1" x14ac:dyDescent="0.25"/>
    <row r="101" spans="8:9" ht="15.75" customHeight="1" x14ac:dyDescent="0.25"/>
    <row r="102" spans="8:9" ht="15.75" customHeight="1" x14ac:dyDescent="0.25"/>
    <row r="103" spans="8:9" ht="15.75" customHeight="1" x14ac:dyDescent="0.25"/>
    <row r="104" spans="8:9" ht="15.75" customHeight="1" x14ac:dyDescent="0.25"/>
    <row r="105" spans="8:9" ht="15.75" customHeight="1" x14ac:dyDescent="0.25"/>
    <row r="106" spans="8:9" ht="15.75" customHeight="1" x14ac:dyDescent="0.25"/>
    <row r="107" spans="8:9" ht="15.75" customHeight="1" x14ac:dyDescent="0.25"/>
    <row r="108" spans="8:9" ht="15.75" customHeight="1" x14ac:dyDescent="0.25"/>
    <row r="109" spans="8:9" ht="15.75" customHeight="1" x14ac:dyDescent="0.25"/>
    <row r="110" spans="8:9" ht="15.75" customHeight="1" x14ac:dyDescent="0.25"/>
    <row r="111" spans="8:9" ht="15.75" customHeight="1" x14ac:dyDescent="0.25"/>
    <row r="112" spans="8:9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</sheetData>
  <sortState ref="A41:AI95">
    <sortCondition ref="A41:A95"/>
  </sortState>
  <mergeCells count="9">
    <mergeCell ref="F22:K22"/>
    <mergeCell ref="B19:C19"/>
    <mergeCell ref="AJ2:AM2"/>
    <mergeCell ref="F3:H3"/>
    <mergeCell ref="W3:Z3"/>
    <mergeCell ref="K3:M3"/>
    <mergeCell ref="K4:M4"/>
    <mergeCell ref="A3:D3"/>
    <mergeCell ref="F4:I4"/>
  </mergeCells>
  <conditionalFormatting sqref="A69">
    <cfRule type="duplicateValues" dxfId="2195" priority="1"/>
  </conditionalFormatting>
  <conditionalFormatting sqref="A95 A40:A41 A67:A68 A81:A93 A43:A46 A50:A54 A56:A60 A62:A65">
    <cfRule type="duplicateValues" dxfId="2194" priority="1401"/>
  </conditionalFormatting>
  <conditionalFormatting sqref="F40:F94">
    <cfRule type="cellIs" dxfId="2193" priority="8" operator="greaterThanOrEqual">
      <formula>1500000</formula>
    </cfRule>
  </conditionalFormatting>
  <conditionalFormatting sqref="I97:J127">
    <cfRule type="duplicateValues" dxfId="2192" priority="5"/>
  </conditionalFormatting>
  <conditionalFormatting sqref="S24:S33">
    <cfRule type="cellIs" dxfId="2191" priority="1053" operator="greaterThan">
      <formula>$S$32</formula>
    </cfRule>
  </conditionalFormatting>
  <pageMargins left="0.7" right="0.7" top="0.75" bottom="0.75" header="0" footer="0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'disbursment and by product summ'!$A$3:$A$35</xm:f>
          </x14:formula1>
          <xm:sqref>D1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P90"/>
  <sheetViews>
    <sheetView zoomScale="110" zoomScaleNormal="110" workbookViewId="0">
      <selection activeCell="D16" sqref="D16"/>
    </sheetView>
  </sheetViews>
  <sheetFormatPr defaultColWidth="8.85546875" defaultRowHeight="15" x14ac:dyDescent="0.25"/>
  <cols>
    <col min="1" max="1" width="20.85546875" style="8" bestFit="1" customWidth="1"/>
    <col min="2" max="2" width="27.140625" style="8" bestFit="1" customWidth="1"/>
    <col min="3" max="5" width="14.140625" style="8" bestFit="1" customWidth="1"/>
    <col min="6" max="6" width="21.85546875" style="8" bestFit="1" customWidth="1"/>
    <col min="7" max="7" width="17" style="8" customWidth="1"/>
    <col min="8" max="8" width="17" style="121" bestFit="1" customWidth="1"/>
    <col min="9" max="9" width="15.140625" style="87" bestFit="1" customWidth="1"/>
    <col min="10" max="10" width="16.42578125" style="8" bestFit="1" customWidth="1"/>
    <col min="11" max="11" width="19.85546875" style="8" bestFit="1" customWidth="1"/>
    <col min="12" max="16384" width="8.85546875" style="8"/>
  </cols>
  <sheetData>
    <row r="2" spans="1:13" x14ac:dyDescent="0.25">
      <c r="A2" s="762" t="s">
        <v>93</v>
      </c>
      <c r="B2" s="763"/>
      <c r="C2" s="763"/>
      <c r="D2" s="763"/>
      <c r="E2" s="763"/>
      <c r="F2" s="763"/>
      <c r="G2" s="763"/>
      <c r="H2" s="763"/>
      <c r="I2" s="763"/>
      <c r="J2" s="764"/>
      <c r="K2" s="87"/>
    </row>
    <row r="3" spans="1:13" ht="30" x14ac:dyDescent="0.25">
      <c r="A3" s="299" t="s">
        <v>94</v>
      </c>
      <c r="B3" s="299" t="s">
        <v>176</v>
      </c>
      <c r="C3" s="299" t="s">
        <v>195</v>
      </c>
      <c r="D3" s="299" t="s">
        <v>196</v>
      </c>
      <c r="E3" s="299" t="s">
        <v>210</v>
      </c>
      <c r="F3" s="299" t="s">
        <v>197</v>
      </c>
      <c r="G3" s="299" t="s">
        <v>242</v>
      </c>
      <c r="H3" s="299" t="s">
        <v>169</v>
      </c>
      <c r="I3" s="300" t="s">
        <v>247</v>
      </c>
      <c r="J3" s="300" t="s">
        <v>411</v>
      </c>
      <c r="K3" s="87"/>
    </row>
    <row r="4" spans="1:13" x14ac:dyDescent="0.25">
      <c r="A4" s="172" t="s">
        <v>101</v>
      </c>
      <c r="B4" s="8" t="s">
        <v>5195</v>
      </c>
      <c r="C4" s="116">
        <f>SUMIFS('Fully Booked'!Q:Q,'Fully Booked'!C:C,'WEEKLY  TO WEEK SALES '!A4,'Fully Booked'!M:M,'WEEKLY  TO WEEK SALES '!$C$3)</f>
        <v>6527820</v>
      </c>
      <c r="D4" s="116">
        <f>SUMIFS('Fully Booked'!Q:Q,'Fully Booked'!C:C,'WEEKLY  TO WEEK SALES '!A4,'Fully Booked'!M:M,'WEEKLY  TO WEEK SALES '!$D$3)</f>
        <v>0</v>
      </c>
      <c r="E4" s="116">
        <f>SUMIFS('Fully Booked'!Q:Q,'Fully Booked'!C:C,'WEEKLY  TO WEEK SALES '!A4,'Fully Booked'!M:M,'WEEKLY  TO WEEK SALES '!$E$3)</f>
        <v>0</v>
      </c>
      <c r="F4" s="116">
        <f>SUMIFS('Fully Booked'!Q:Q,'Fully Booked'!C:C,'WEEKLY  TO WEEK SALES '!A4,'Fully Booked'!M:M,'WEEKLY  TO WEEK SALES '!$F$3)</f>
        <v>0</v>
      </c>
      <c r="G4" s="116">
        <f>SUM(C4:F4)</f>
        <v>6527820</v>
      </c>
      <c r="H4" s="116">
        <v>75000000</v>
      </c>
      <c r="I4" s="154">
        <f t="shared" ref="I4:I12" si="0">G4/H4</f>
        <v>8.7037600000000007E-2</v>
      </c>
      <c r="J4" s="301">
        <f t="shared" ref="J4:J12" si="1">H4-G4</f>
        <v>68472180</v>
      </c>
      <c r="K4" s="615"/>
    </row>
    <row r="5" spans="1:13" x14ac:dyDescent="0.25">
      <c r="A5" s="21" t="s">
        <v>97</v>
      </c>
      <c r="B5" s="8" t="s">
        <v>7397</v>
      </c>
      <c r="C5" s="116">
        <f>SUMIFS('Fully Booked'!Q:Q,'Fully Booked'!C:C,'WEEKLY  TO WEEK SALES '!A5,'Fully Booked'!M:M,'WEEKLY  TO WEEK SALES '!$C$3)</f>
        <v>8469700</v>
      </c>
      <c r="D5" s="116">
        <f>SUMIFS('Fully Booked'!Q:Q,'Fully Booked'!C:C,'WEEKLY  TO WEEK SALES '!A5,'Fully Booked'!M:M,'WEEKLY  TO WEEK SALES '!$D$3)</f>
        <v>0</v>
      </c>
      <c r="E5" s="116">
        <f>SUMIFS('Fully Booked'!Q:Q,'Fully Booked'!C:C,'WEEKLY  TO WEEK SALES '!A5,'Fully Booked'!M:M,'WEEKLY  TO WEEK SALES '!$E$3)</f>
        <v>0</v>
      </c>
      <c r="F5" s="116">
        <f>SUMIFS('Fully Booked'!Q:Q,'Fully Booked'!C:C,'WEEKLY  TO WEEK SALES '!A5,'Fully Booked'!M:M,'WEEKLY  TO WEEK SALES '!$F$3)</f>
        <v>0</v>
      </c>
      <c r="G5" s="116">
        <f t="shared" ref="G5:G11" si="2">SUM(C5:F5)</f>
        <v>8469700</v>
      </c>
      <c r="H5" s="116">
        <v>45000000</v>
      </c>
      <c r="I5" s="154">
        <f t="shared" si="0"/>
        <v>0.18821555555555555</v>
      </c>
      <c r="J5" s="301">
        <f t="shared" si="1"/>
        <v>36530300</v>
      </c>
      <c r="K5" s="615"/>
    </row>
    <row r="6" spans="1:13" x14ac:dyDescent="0.25">
      <c r="A6" s="8" t="s">
        <v>5938</v>
      </c>
      <c r="B6" s="8" t="s">
        <v>7398</v>
      </c>
      <c r="C6" s="116">
        <f>SUMIFS('Fully Booked'!Q:Q,'Fully Booked'!C:C,'WEEKLY  TO WEEK SALES '!A6,'Fully Booked'!M:M,'WEEKLY  TO WEEK SALES '!$C$3)</f>
        <v>0</v>
      </c>
      <c r="D6" s="116">
        <f>SUMIFS('Fully Booked'!Q:Q,'Fully Booked'!C:C,'WEEKLY  TO WEEK SALES '!A6,'Fully Booked'!M:M,'WEEKLY  TO WEEK SALES '!$D$3)</f>
        <v>0</v>
      </c>
      <c r="E6" s="116">
        <f>SUMIFS('Fully Booked'!Q:Q,'Fully Booked'!C:C,'WEEKLY  TO WEEK SALES '!A6,'Fully Booked'!M:M,'WEEKLY  TO WEEK SALES '!$E$3)</f>
        <v>0</v>
      </c>
      <c r="F6" s="116">
        <f>SUMIFS('Fully Booked'!Q:Q,'Fully Booked'!C:C,'WEEKLY  TO WEEK SALES '!A6,'Fully Booked'!M:M,'WEEKLY  TO WEEK SALES '!$F$3)</f>
        <v>0</v>
      </c>
      <c r="G6" s="116">
        <f t="shared" si="2"/>
        <v>0</v>
      </c>
      <c r="H6" s="116">
        <v>50000000</v>
      </c>
      <c r="I6" s="154">
        <f t="shared" si="0"/>
        <v>0</v>
      </c>
      <c r="J6" s="301">
        <f t="shared" si="1"/>
        <v>50000000</v>
      </c>
      <c r="K6" s="615"/>
    </row>
    <row r="7" spans="1:13" x14ac:dyDescent="0.25">
      <c r="A7" s="8" t="s">
        <v>99</v>
      </c>
      <c r="B7" s="617" t="s">
        <v>4916</v>
      </c>
      <c r="C7" s="116">
        <f>SUMIFS('Fully Booked'!Q:Q,'Fully Booked'!C:C,'WEEKLY  TO WEEK SALES '!A7,'Fully Booked'!M:M,'WEEKLY  TO WEEK SALES '!$C$3)</f>
        <v>4067709</v>
      </c>
      <c r="D7" s="116">
        <f>SUMIFS('Fully Booked'!Q:Q,'Fully Booked'!C:C,'WEEKLY  TO WEEK SALES '!A7,'Fully Booked'!M:M,'WEEKLY  TO WEEK SALES '!$D$3)</f>
        <v>0</v>
      </c>
      <c r="E7" s="116">
        <f>SUMIFS('Fully Booked'!Q:Q,'Fully Booked'!C:C,'WEEKLY  TO WEEK SALES '!A7,'Fully Booked'!M:M,'WEEKLY  TO WEEK SALES '!$E$3)</f>
        <v>0</v>
      </c>
      <c r="F7" s="116">
        <f>SUMIFS('Fully Booked'!Q:Q,'Fully Booked'!C:C,'WEEKLY  TO WEEK SALES '!A7,'Fully Booked'!M:M,'WEEKLY  TO WEEK SALES '!$F$3)</f>
        <v>0</v>
      </c>
      <c r="G7" s="116">
        <f t="shared" si="2"/>
        <v>4067709</v>
      </c>
      <c r="H7" s="116">
        <v>45000000</v>
      </c>
      <c r="I7" s="154">
        <f t="shared" si="0"/>
        <v>9.0393533333333331E-2</v>
      </c>
      <c r="J7" s="301">
        <f t="shared" si="1"/>
        <v>40932291</v>
      </c>
      <c r="K7" s="615"/>
    </row>
    <row r="8" spans="1:13" x14ac:dyDescent="0.25">
      <c r="A8" s="8" t="s">
        <v>133</v>
      </c>
      <c r="B8" s="617" t="s">
        <v>4915</v>
      </c>
      <c r="C8" s="116">
        <f>SUMIFS('Fully Booked'!Q:Q,'Fully Booked'!C:C,'WEEKLY  TO WEEK SALES '!A8,'Fully Booked'!M:M,'WEEKLY  TO WEEK SALES '!$C$3)</f>
        <v>1884700</v>
      </c>
      <c r="D8" s="116">
        <f>SUMIFS('Fully Booked'!Q:Q,'Fully Booked'!C:C,'WEEKLY  TO WEEK SALES '!A8,'Fully Booked'!M:M,'WEEKLY  TO WEEK SALES '!$D$3)</f>
        <v>0</v>
      </c>
      <c r="E8" s="116">
        <f>SUMIFS('Fully Booked'!Q:Q,'Fully Booked'!C:C,'WEEKLY  TO WEEK SALES '!A8,'Fully Booked'!M:M,'WEEKLY  TO WEEK SALES '!$E$3)</f>
        <v>0</v>
      </c>
      <c r="F8" s="116">
        <f>SUMIFS('Fully Booked'!Q:Q,'Fully Booked'!C:C,'WEEKLY  TO WEEK SALES '!A8,'Fully Booked'!M:M,'WEEKLY  TO WEEK SALES '!$F$3)</f>
        <v>0</v>
      </c>
      <c r="G8" s="116">
        <f t="shared" si="2"/>
        <v>1884700</v>
      </c>
      <c r="H8" s="116">
        <v>45000000</v>
      </c>
      <c r="I8" s="154">
        <f t="shared" si="0"/>
        <v>4.1882222222222223E-2</v>
      </c>
      <c r="J8" s="301">
        <f t="shared" si="1"/>
        <v>43115300</v>
      </c>
      <c r="K8" s="615"/>
    </row>
    <row r="9" spans="1:13" x14ac:dyDescent="0.25">
      <c r="A9" s="8" t="s">
        <v>167</v>
      </c>
      <c r="B9" s="8" t="s">
        <v>5221</v>
      </c>
      <c r="C9" s="116">
        <f>SUMIFS('Fully Booked'!Q:Q,'Fully Booked'!C:C,'WEEKLY  TO WEEK SALES '!A9,'Fully Booked'!M:M,'WEEKLY  TO WEEK SALES '!$C$3)</f>
        <v>2033000</v>
      </c>
      <c r="D9" s="116">
        <f>SUMIFS('Fully Booked'!Q:Q,'Fully Booked'!C:C,'WEEKLY  TO WEEK SALES '!A9,'Fully Booked'!M:M,'WEEKLY  TO WEEK SALES '!$D$3)</f>
        <v>0</v>
      </c>
      <c r="E9" s="116">
        <f>SUMIFS('Fully Booked'!Q:Q,'Fully Booked'!C:C,'WEEKLY  TO WEEK SALES '!A9,'Fully Booked'!M:M,'WEEKLY  TO WEEK SALES '!$E$3)</f>
        <v>0</v>
      </c>
      <c r="F9" s="116">
        <f>SUMIFS('Fully Booked'!Q:Q,'Fully Booked'!C:C,'WEEKLY  TO WEEK SALES '!A9,'Fully Booked'!M:M,'WEEKLY  TO WEEK SALES '!$F$3)</f>
        <v>0</v>
      </c>
      <c r="G9" s="116">
        <f t="shared" si="2"/>
        <v>2033000</v>
      </c>
      <c r="H9" s="116">
        <v>30000000</v>
      </c>
      <c r="I9" s="154">
        <f t="shared" si="0"/>
        <v>6.7766666666666669E-2</v>
      </c>
      <c r="J9" s="301">
        <f t="shared" si="1"/>
        <v>27967000</v>
      </c>
      <c r="K9" s="615"/>
    </row>
    <row r="10" spans="1:13" x14ac:dyDescent="0.25">
      <c r="A10" s="8" t="s">
        <v>420</v>
      </c>
      <c r="B10" s="8" t="s">
        <v>7399</v>
      </c>
      <c r="C10" s="116">
        <f>SUMIFS('Fully Booked'!Q:Q,'Fully Booked'!C:C,'WEEKLY  TO WEEK SALES '!A10,'Fully Booked'!M:M,'WEEKLY  TO WEEK SALES '!$C$3)</f>
        <v>5725040</v>
      </c>
      <c r="D10" s="116">
        <f>SUMIFS('Fully Booked'!Q:Q,'Fully Booked'!C:C,'WEEKLY  TO WEEK SALES '!A10,'Fully Booked'!M:M,'WEEKLY  TO WEEK SALES '!$D$3)</f>
        <v>0</v>
      </c>
      <c r="E10" s="116">
        <f>SUMIFS('Fully Booked'!Q:Q,'Fully Booked'!C:C,'WEEKLY  TO WEEK SALES '!A10,'Fully Booked'!M:M,'WEEKLY  TO WEEK SALES '!$E$3)</f>
        <v>0</v>
      </c>
      <c r="F10" s="116">
        <f>SUMIFS('Fully Booked'!Q:Q,'Fully Booked'!C:C,'WEEKLY  TO WEEK SALES '!A10,'Fully Booked'!M:M,'WEEKLY  TO WEEK SALES '!$F$3)</f>
        <v>0</v>
      </c>
      <c r="G10" s="116">
        <f t="shared" si="2"/>
        <v>5725040</v>
      </c>
      <c r="H10" s="116">
        <v>30000000</v>
      </c>
      <c r="I10" s="154">
        <f t="shared" si="0"/>
        <v>0.19083466666666668</v>
      </c>
      <c r="J10" s="301">
        <f t="shared" si="1"/>
        <v>24274960</v>
      </c>
      <c r="K10" s="615"/>
    </row>
    <row r="11" spans="1:13" x14ac:dyDescent="0.25">
      <c r="A11" s="8" t="s">
        <v>168</v>
      </c>
      <c r="B11" s="8" t="s">
        <v>7400</v>
      </c>
      <c r="C11" s="116">
        <f>SUMIFS('Fully Booked'!Q:Q,'Fully Booked'!C:C,'WEEKLY  TO WEEK SALES '!A11,'Fully Booked'!M:M,'WEEKLY  TO WEEK SALES '!$C$3)</f>
        <v>7259610</v>
      </c>
      <c r="D11" s="116">
        <f>SUMIFS('Fully Booked'!Q:Q,'Fully Booked'!C:C,'WEEKLY  TO WEEK SALES '!A11,'Fully Booked'!M:M,'WEEKLY  TO WEEK SALES '!$D$3)</f>
        <v>0</v>
      </c>
      <c r="E11" s="116">
        <f>SUMIFS('Fully Booked'!Q:Q,'Fully Booked'!C:C,'WEEKLY  TO WEEK SALES '!A11,'Fully Booked'!M:M,'WEEKLY  TO WEEK SALES '!$E$3)</f>
        <v>0</v>
      </c>
      <c r="F11" s="116">
        <f>SUMIFS('Fully Booked'!Q:Q,'Fully Booked'!C:C,'WEEKLY  TO WEEK SALES '!A11,'Fully Booked'!M:M,'WEEKLY  TO WEEK SALES '!$F$3)</f>
        <v>0</v>
      </c>
      <c r="G11" s="116">
        <f t="shared" si="2"/>
        <v>7259610</v>
      </c>
      <c r="H11" s="116">
        <v>45000000</v>
      </c>
      <c r="I11" s="154">
        <f t="shared" si="0"/>
        <v>0.16132466666666667</v>
      </c>
      <c r="J11" s="301">
        <f t="shared" si="1"/>
        <v>37740390</v>
      </c>
      <c r="K11" s="615"/>
    </row>
    <row r="12" spans="1:13" x14ac:dyDescent="0.25">
      <c r="A12" s="721" t="s">
        <v>7401</v>
      </c>
      <c r="B12" s="616" t="s">
        <v>428</v>
      </c>
      <c r="C12" s="118">
        <f>SUM(C4:C11)</f>
        <v>35967579</v>
      </c>
      <c r="D12" s="118">
        <f>SUM(D4:D11)</f>
        <v>0</v>
      </c>
      <c r="E12" s="118">
        <f>SUM(E4:E11)</f>
        <v>0</v>
      </c>
      <c r="F12" s="118">
        <f>SUM(F4:F11)</f>
        <v>0</v>
      </c>
      <c r="G12" s="118">
        <f>SUM(G4:G11)</f>
        <v>35967579</v>
      </c>
      <c r="H12" s="160">
        <v>385000000</v>
      </c>
      <c r="I12" s="255">
        <f t="shared" si="0"/>
        <v>9.3422283116883123E-2</v>
      </c>
      <c r="J12" s="303">
        <f t="shared" si="1"/>
        <v>349032421</v>
      </c>
      <c r="K12" s="87"/>
    </row>
    <row r="13" spans="1:13" x14ac:dyDescent="0.25">
      <c r="I13" s="302"/>
    </row>
    <row r="14" spans="1:13" x14ac:dyDescent="0.25">
      <c r="I14" s="8"/>
    </row>
    <row r="15" spans="1:13" ht="15.75" x14ac:dyDescent="0.25">
      <c r="A15" s="750" t="s">
        <v>439</v>
      </c>
      <c r="B15" s="751"/>
      <c r="C15" s="751"/>
      <c r="D15" s="751"/>
      <c r="E15" s="751"/>
      <c r="F15" s="751"/>
      <c r="G15" s="751"/>
      <c r="H15" s="751"/>
      <c r="I15" s="751"/>
      <c r="J15" s="751"/>
      <c r="K15" s="751"/>
    </row>
    <row r="16" spans="1:13" ht="31.5" x14ac:dyDescent="0.25">
      <c r="A16" s="280" t="s">
        <v>326</v>
      </c>
      <c r="B16" s="280" t="s">
        <v>163</v>
      </c>
      <c r="C16" s="280" t="s">
        <v>72</v>
      </c>
      <c r="D16" s="276" t="s">
        <v>195</v>
      </c>
      <c r="E16" s="276" t="s">
        <v>196</v>
      </c>
      <c r="F16" s="276" t="s">
        <v>210</v>
      </c>
      <c r="G16" s="299" t="s">
        <v>197</v>
      </c>
      <c r="H16" s="304" t="s">
        <v>242</v>
      </c>
      <c r="I16" s="280" t="s">
        <v>169</v>
      </c>
      <c r="J16" s="305" t="s">
        <v>243</v>
      </c>
      <c r="K16" s="305" t="s">
        <v>411</v>
      </c>
      <c r="M16" s="87"/>
    </row>
    <row r="17" spans="1:13" x14ac:dyDescent="0.25">
      <c r="A17" s="21" t="s">
        <v>294</v>
      </c>
      <c r="B17" s="19" t="s">
        <v>32</v>
      </c>
      <c r="C17" s="19" t="s">
        <v>31</v>
      </c>
      <c r="D17" s="72">
        <f>SUMIFS('Fully Booked'!Q:Q,'Fully Booked'!D:D,'WEEKLY  TO WEEK SALES '!B17,'Fully Booked'!M:M,'WEEKLY  TO WEEK SALES '!$D$16)</f>
        <v>1423920</v>
      </c>
      <c r="E17" s="72">
        <f>SUMIFS('Fully Booked'!Q:Q,'Fully Booked'!D:D,'WEEKLY  TO WEEK SALES '!B17,'Fully Booked'!M:M,'WEEKLY  TO WEEK SALES '!$E$16)</f>
        <v>0</v>
      </c>
      <c r="F17" s="72">
        <f>SUMIFS('Fully Booked'!Q:Q,'Fully Booked'!D:D,'WEEKLY  TO WEEK SALES '!B17,'Fully Booked'!M:M,'WEEKLY  TO WEEK SALES '!$F$16)</f>
        <v>0</v>
      </c>
      <c r="G17" s="333">
        <f>SUMIFS('Fully Booked'!Q:Q,'Fully Booked'!D:D,'WEEKLY  TO WEEK SALES '!B17,'Fully Booked'!M:M,'WEEKLY  TO WEEK SALES '!$G$16)</f>
        <v>0</v>
      </c>
      <c r="H17" s="152">
        <f t="shared" ref="H17" si="3">SUM(D17:G17)</f>
        <v>1423920</v>
      </c>
      <c r="I17" s="72">
        <f>'MONTHLY SALES '!H40</f>
        <v>7500000</v>
      </c>
      <c r="J17" s="155">
        <f t="shared" ref="J17" si="4">H17/I17</f>
        <v>0.189856</v>
      </c>
      <c r="K17" s="158">
        <f>I17-H17</f>
        <v>6076080</v>
      </c>
      <c r="M17" s="87"/>
    </row>
    <row r="18" spans="1:13" x14ac:dyDescent="0.25">
      <c r="A18" s="21" t="s">
        <v>4902</v>
      </c>
      <c r="B18" s="19" t="s">
        <v>4893</v>
      </c>
      <c r="C18" s="19" t="s">
        <v>31</v>
      </c>
      <c r="D18" s="72">
        <f>SUMIFS('Fully Booked'!Q:Q,'Fully Booked'!D:D,'WEEKLY  TO WEEK SALES '!B18,'Fully Booked'!M:M,'WEEKLY  TO WEEK SALES '!$D$16)</f>
        <v>0</v>
      </c>
      <c r="E18" s="72">
        <f>SUMIFS('Fully Booked'!Q:Q,'Fully Booked'!D:D,'WEEKLY  TO WEEK SALES '!B18,'Fully Booked'!M:M,'WEEKLY  TO WEEK SALES '!$E$16)</f>
        <v>0</v>
      </c>
      <c r="F18" s="72">
        <f>SUMIFS('Fully Booked'!Q:Q,'Fully Booked'!D:D,'WEEKLY  TO WEEK SALES '!B18,'Fully Booked'!M:M,'WEEKLY  TO WEEK SALES '!$F$16)</f>
        <v>0</v>
      </c>
      <c r="G18" s="333">
        <f>SUMIFS('Fully Booked'!Q:Q,'Fully Booked'!D:D,'WEEKLY  TO WEEK SALES '!B18,'Fully Booked'!M:M,'WEEKLY  TO WEEK SALES '!$G$16)</f>
        <v>0</v>
      </c>
      <c r="H18" s="152">
        <f t="shared" ref="H18:H71" si="5">SUM(D18:G18)</f>
        <v>0</v>
      </c>
      <c r="I18" s="72">
        <f>'MONTHLY SALES '!H41</f>
        <v>1500000</v>
      </c>
      <c r="J18" s="155">
        <f t="shared" ref="J18:J70" si="6">H18/I18</f>
        <v>0</v>
      </c>
      <c r="K18" s="158">
        <f t="shared" ref="K18:K72" si="7">I18-H18</f>
        <v>1500000</v>
      </c>
      <c r="M18" s="87"/>
    </row>
    <row r="19" spans="1:13" x14ac:dyDescent="0.25">
      <c r="A19" s="21" t="s">
        <v>6165</v>
      </c>
      <c r="B19" s="438" t="s">
        <v>6159</v>
      </c>
      <c r="C19" s="19" t="s">
        <v>31</v>
      </c>
      <c r="D19" s="72">
        <f>SUMIFS('Fully Booked'!Q:Q,'Fully Booked'!D:D,'WEEKLY  TO WEEK SALES '!B19,'Fully Booked'!M:M,'WEEKLY  TO WEEK SALES '!$D$16)</f>
        <v>0</v>
      </c>
      <c r="E19" s="72">
        <f>SUMIFS('Fully Booked'!Q:Q,'Fully Booked'!D:D,'WEEKLY  TO WEEK SALES '!B19,'Fully Booked'!M:M,'WEEKLY  TO WEEK SALES '!$E$16)</f>
        <v>0</v>
      </c>
      <c r="F19" s="72">
        <f>SUMIFS('Fully Booked'!Q:Q,'Fully Booked'!D:D,'WEEKLY  TO WEEK SALES '!B19,'Fully Booked'!M:M,'WEEKLY  TO WEEK SALES '!$F$16)</f>
        <v>0</v>
      </c>
      <c r="G19" s="333">
        <f>SUMIFS('Fully Booked'!Q:Q,'Fully Booked'!D:D,'WEEKLY  TO WEEK SALES '!B19,'Fully Booked'!M:M,'WEEKLY  TO WEEK SALES '!$G$16)</f>
        <v>0</v>
      </c>
      <c r="H19" s="152">
        <f t="shared" ref="H19:H20" si="8">SUM(D19:G19)</f>
        <v>0</v>
      </c>
      <c r="I19" s="72">
        <f>'MONTHLY SALES '!H42</f>
        <v>3500000</v>
      </c>
      <c r="J19" s="155">
        <f t="shared" ref="J19:J20" si="9">H19/I19</f>
        <v>0</v>
      </c>
      <c r="K19" s="158">
        <f t="shared" si="7"/>
        <v>3500000</v>
      </c>
      <c r="M19" s="87"/>
    </row>
    <row r="20" spans="1:13" x14ac:dyDescent="0.25">
      <c r="A20" s="21" t="s">
        <v>296</v>
      </c>
      <c r="B20" s="19" t="s">
        <v>211</v>
      </c>
      <c r="C20" s="19" t="s">
        <v>23</v>
      </c>
      <c r="D20" s="72">
        <f>SUMIFS('Fully Booked'!Q:Q,'Fully Booked'!D:D,'WEEKLY  TO WEEK SALES '!B20,'Fully Booked'!M:M,'WEEKLY  TO WEEK SALES '!$D$16)</f>
        <v>17800</v>
      </c>
      <c r="E20" s="72">
        <f>SUMIFS('Fully Booked'!Q:Q,'Fully Booked'!D:D,'WEEKLY  TO WEEK SALES '!B20,'Fully Booked'!M:M,'WEEKLY  TO WEEK SALES '!$E$16)</f>
        <v>0</v>
      </c>
      <c r="F20" s="72">
        <f>SUMIFS('Fully Booked'!Q:Q,'Fully Booked'!D:D,'WEEKLY  TO WEEK SALES '!B20,'Fully Booked'!M:M,'WEEKLY  TO WEEK SALES '!$F$16)</f>
        <v>0</v>
      </c>
      <c r="G20" s="333">
        <f>SUMIFS('Fully Booked'!Q:Q,'Fully Booked'!D:D,'WEEKLY  TO WEEK SALES '!B20,'Fully Booked'!M:M,'WEEKLY  TO WEEK SALES '!$G$16)</f>
        <v>0</v>
      </c>
      <c r="H20" s="152">
        <f t="shared" si="8"/>
        <v>17800</v>
      </c>
      <c r="I20" s="72">
        <f>'MONTHLY SALES '!H43</f>
        <v>4000000</v>
      </c>
      <c r="J20" s="155">
        <f t="shared" si="9"/>
        <v>4.45E-3</v>
      </c>
      <c r="K20" s="158">
        <f t="shared" si="7"/>
        <v>3982200</v>
      </c>
      <c r="M20" s="87"/>
    </row>
    <row r="21" spans="1:13" x14ac:dyDescent="0.25">
      <c r="A21" s="21" t="s">
        <v>298</v>
      </c>
      <c r="B21" s="19" t="s">
        <v>447</v>
      </c>
      <c r="C21" s="19" t="s">
        <v>23</v>
      </c>
      <c r="D21" s="72">
        <f>SUMIFS('Fully Booked'!Q:Q,'Fully Booked'!D:D,'WEEKLY  TO WEEK SALES '!B21,'Fully Booked'!M:M,'WEEKLY  TO WEEK SALES '!$D$16)</f>
        <v>34100</v>
      </c>
      <c r="E21" s="72">
        <f>SUMIFS('Fully Booked'!Q:Q,'Fully Booked'!D:D,'WEEKLY  TO WEEK SALES '!B21,'Fully Booked'!M:M,'WEEKLY  TO WEEK SALES '!$E$16)</f>
        <v>0</v>
      </c>
      <c r="F21" s="72">
        <f>SUMIFS('Fully Booked'!Q:Q,'Fully Booked'!D:D,'WEEKLY  TO WEEK SALES '!B21,'Fully Booked'!M:M,'WEEKLY  TO WEEK SALES '!$F$16)</f>
        <v>0</v>
      </c>
      <c r="G21" s="333">
        <f>SUMIFS('Fully Booked'!Q:Q,'Fully Booked'!D:D,'WEEKLY  TO WEEK SALES '!B21,'Fully Booked'!M:M,'WEEKLY  TO WEEK SALES '!$G$16)</f>
        <v>0</v>
      </c>
      <c r="H21" s="152">
        <f t="shared" si="5"/>
        <v>34100</v>
      </c>
      <c r="I21" s="72">
        <f>'MONTHLY SALES '!H44</f>
        <v>4000000</v>
      </c>
      <c r="J21" s="155">
        <f t="shared" si="6"/>
        <v>8.5249999999999996E-3</v>
      </c>
      <c r="K21" s="158">
        <f t="shared" si="7"/>
        <v>3965900</v>
      </c>
      <c r="M21" s="87"/>
    </row>
    <row r="22" spans="1:13" x14ac:dyDescent="0.25">
      <c r="A22" s="21" t="s">
        <v>527</v>
      </c>
      <c r="B22" s="19" t="s">
        <v>48</v>
      </c>
      <c r="C22" s="19" t="s">
        <v>23</v>
      </c>
      <c r="D22" s="72">
        <f>SUMIFS('Fully Booked'!Q:Q,'Fully Booked'!D:D,'WEEKLY  TO WEEK SALES '!B22,'Fully Booked'!M:M,'WEEKLY  TO WEEK SALES '!$D$16)</f>
        <v>2461800</v>
      </c>
      <c r="E22" s="72">
        <f>SUMIFS('Fully Booked'!Q:Q,'Fully Booked'!D:D,'WEEKLY  TO WEEK SALES '!B22,'Fully Booked'!M:M,'WEEKLY  TO WEEK SALES '!$E$16)</f>
        <v>0</v>
      </c>
      <c r="F22" s="72">
        <f>SUMIFS('Fully Booked'!Q:Q,'Fully Booked'!D:D,'WEEKLY  TO WEEK SALES '!B22,'Fully Booked'!M:M,'WEEKLY  TO WEEK SALES '!$F$16)</f>
        <v>0</v>
      </c>
      <c r="G22" s="333">
        <f>SUMIFS('Fully Booked'!Q:Q,'Fully Booked'!D:D,'WEEKLY  TO WEEK SALES '!B22,'Fully Booked'!M:M,'WEEKLY  TO WEEK SALES '!$G$16)</f>
        <v>0</v>
      </c>
      <c r="H22" s="152">
        <f t="shared" si="5"/>
        <v>2461800</v>
      </c>
      <c r="I22" s="72">
        <f>'MONTHLY SALES '!H45</f>
        <v>5000000</v>
      </c>
      <c r="J22" s="155">
        <f t="shared" si="6"/>
        <v>0.49236000000000002</v>
      </c>
      <c r="K22" s="158">
        <f t="shared" si="7"/>
        <v>2538200</v>
      </c>
      <c r="M22" s="87"/>
    </row>
    <row r="23" spans="1:13" x14ac:dyDescent="0.25">
      <c r="A23" s="21" t="s">
        <v>3682</v>
      </c>
      <c r="B23" s="19" t="s">
        <v>970</v>
      </c>
      <c r="C23" s="19" t="s">
        <v>23</v>
      </c>
      <c r="D23" s="72">
        <f>SUMIFS('Fully Booked'!Q:Q,'Fully Booked'!D:D,'WEEKLY  TO WEEK SALES '!B23,'Fully Booked'!M:M,'WEEKLY  TO WEEK SALES '!$D$16)</f>
        <v>1468600</v>
      </c>
      <c r="E23" s="72">
        <f>SUMIFS('Fully Booked'!Q:Q,'Fully Booked'!D:D,'WEEKLY  TO WEEK SALES '!B23,'Fully Booked'!M:M,'WEEKLY  TO WEEK SALES '!$E$16)</f>
        <v>0</v>
      </c>
      <c r="F23" s="72">
        <f>SUMIFS('Fully Booked'!Q:Q,'Fully Booked'!D:D,'WEEKLY  TO WEEK SALES '!B23,'Fully Booked'!M:M,'WEEKLY  TO WEEK SALES '!$F$16)</f>
        <v>0</v>
      </c>
      <c r="G23" s="333">
        <f>SUMIFS('Fully Booked'!Q:Q,'Fully Booked'!D:D,'WEEKLY  TO WEEK SALES '!B23,'Fully Booked'!M:M,'WEEKLY  TO WEEK SALES '!$G$16)</f>
        <v>0</v>
      </c>
      <c r="H23" s="152">
        <f t="shared" si="5"/>
        <v>1468600</v>
      </c>
      <c r="I23" s="72">
        <f>'MONTHLY SALES '!H46</f>
        <v>4000000</v>
      </c>
      <c r="J23" s="155">
        <f t="shared" si="6"/>
        <v>0.36714999999999998</v>
      </c>
      <c r="K23" s="158">
        <f t="shared" si="7"/>
        <v>2531400</v>
      </c>
      <c r="M23" s="87"/>
    </row>
    <row r="24" spans="1:13" x14ac:dyDescent="0.25">
      <c r="A24" s="21" t="s">
        <v>301</v>
      </c>
      <c r="B24" s="180" t="s">
        <v>451</v>
      </c>
      <c r="C24" s="19" t="s">
        <v>39</v>
      </c>
      <c r="D24" s="72">
        <f>SUMIFS('Fully Booked'!Q:Q,'Fully Booked'!D:D,'WEEKLY  TO WEEK SALES '!B24,'Fully Booked'!M:M,'WEEKLY  TO WEEK SALES '!$D$16)</f>
        <v>1188500</v>
      </c>
      <c r="E24" s="72">
        <f>SUMIFS('Fully Booked'!Q:Q,'Fully Booked'!D:D,'WEEKLY  TO WEEK SALES '!B24,'Fully Booked'!M:M,'WEEKLY  TO WEEK SALES '!$E$16)</f>
        <v>0</v>
      </c>
      <c r="F24" s="72">
        <f>SUMIFS('Fully Booked'!Q:Q,'Fully Booked'!D:D,'WEEKLY  TO WEEK SALES '!B24,'Fully Booked'!M:M,'WEEKLY  TO WEEK SALES '!$F$16)</f>
        <v>0</v>
      </c>
      <c r="G24" s="333">
        <f>SUMIFS('Fully Booked'!Q:Q,'Fully Booked'!D:D,'WEEKLY  TO WEEK SALES '!B24,'Fully Booked'!M:M,'WEEKLY  TO WEEK SALES '!$G$16)</f>
        <v>0</v>
      </c>
      <c r="H24" s="152">
        <f t="shared" ref="H24:H25" si="10">SUM(D24:G24)</f>
        <v>1188500</v>
      </c>
      <c r="I24" s="72">
        <f>'MONTHLY SALES '!H47</f>
        <v>4000000</v>
      </c>
      <c r="J24" s="155">
        <f t="shared" ref="J24:J25" si="11">H24/I24</f>
        <v>0.29712499999999997</v>
      </c>
      <c r="K24" s="158">
        <f t="shared" si="7"/>
        <v>2811500</v>
      </c>
      <c r="M24" s="87"/>
    </row>
    <row r="25" spans="1:13" x14ac:dyDescent="0.25">
      <c r="A25" s="21" t="s">
        <v>4903</v>
      </c>
      <c r="B25" s="180" t="s">
        <v>4894</v>
      </c>
      <c r="C25" s="19" t="s">
        <v>39</v>
      </c>
      <c r="D25" s="72">
        <f>SUMIFS('Fully Booked'!Q:Q,'Fully Booked'!D:D,'WEEKLY  TO WEEK SALES '!B25,'Fully Booked'!M:M,'WEEKLY  TO WEEK SALES '!$D$16)</f>
        <v>0</v>
      </c>
      <c r="E25" s="72">
        <f>SUMIFS('Fully Booked'!Q:Q,'Fully Booked'!D:D,'WEEKLY  TO WEEK SALES '!B25,'Fully Booked'!M:M,'WEEKLY  TO WEEK SALES '!$E$16)</f>
        <v>0</v>
      </c>
      <c r="F25" s="72">
        <f>SUMIFS('Fully Booked'!Q:Q,'Fully Booked'!D:D,'WEEKLY  TO WEEK SALES '!B25,'Fully Booked'!M:M,'WEEKLY  TO WEEK SALES '!$F$16)</f>
        <v>0</v>
      </c>
      <c r="G25" s="333">
        <f>SUMIFS('Fully Booked'!Q:Q,'Fully Booked'!D:D,'WEEKLY  TO WEEK SALES '!B25,'Fully Booked'!M:M,'WEEKLY  TO WEEK SALES '!$G$16)</f>
        <v>0</v>
      </c>
      <c r="H25" s="152">
        <f t="shared" si="10"/>
        <v>0</v>
      </c>
      <c r="I25" s="72">
        <f>'MONTHLY SALES '!H48</f>
        <v>3500000</v>
      </c>
      <c r="J25" s="155">
        <f t="shared" si="11"/>
        <v>0</v>
      </c>
      <c r="K25" s="158">
        <f t="shared" si="7"/>
        <v>3500000</v>
      </c>
      <c r="M25" s="87"/>
    </row>
    <row r="26" spans="1:13" x14ac:dyDescent="0.25">
      <c r="A26" s="21" t="s">
        <v>4904</v>
      </c>
      <c r="B26" s="435" t="s">
        <v>4896</v>
      </c>
      <c r="C26" s="19" t="s">
        <v>39</v>
      </c>
      <c r="D26" s="72">
        <f>SUMIFS('Fully Booked'!Q:Q,'Fully Booked'!D:D,'WEEKLY  TO WEEK SALES '!B26,'Fully Booked'!M:M,'WEEKLY  TO WEEK SALES '!$D$16)</f>
        <v>0</v>
      </c>
      <c r="E26" s="72">
        <f>SUMIFS('Fully Booked'!Q:Q,'Fully Booked'!D:D,'WEEKLY  TO WEEK SALES '!B26,'Fully Booked'!M:M,'WEEKLY  TO WEEK SALES '!$E$16)</f>
        <v>0</v>
      </c>
      <c r="F26" s="72">
        <f>SUMIFS('Fully Booked'!Q:Q,'Fully Booked'!D:D,'WEEKLY  TO WEEK SALES '!B26,'Fully Booked'!M:M,'WEEKLY  TO WEEK SALES '!$F$16)</f>
        <v>0</v>
      </c>
      <c r="G26" s="333">
        <f>SUMIFS('Fully Booked'!Q:Q,'Fully Booked'!D:D,'WEEKLY  TO WEEK SALES '!B26,'Fully Booked'!M:M,'WEEKLY  TO WEEK SALES '!$G$16)</f>
        <v>0</v>
      </c>
      <c r="H26" s="152">
        <f t="shared" ref="H26:H28" si="12">SUM(D26:G26)</f>
        <v>0</v>
      </c>
      <c r="I26" s="72">
        <f>'MONTHLY SALES '!H49</f>
        <v>3500000</v>
      </c>
      <c r="J26" s="155">
        <f t="shared" ref="J26:J28" si="13">H26/I26</f>
        <v>0</v>
      </c>
      <c r="K26" s="158">
        <f t="shared" si="7"/>
        <v>3500000</v>
      </c>
      <c r="M26" s="87"/>
    </row>
    <row r="27" spans="1:13" x14ac:dyDescent="0.25">
      <c r="A27" s="21" t="s">
        <v>4118</v>
      </c>
      <c r="B27" s="19" t="s">
        <v>4895</v>
      </c>
      <c r="C27" s="19" t="s">
        <v>39</v>
      </c>
      <c r="D27" s="72">
        <f>SUMIFS('Fully Booked'!Q:Q,'Fully Booked'!D:D,'WEEKLY  TO WEEK SALES '!B27,'Fully Booked'!M:M,'WEEKLY  TO WEEK SALES '!$D$16)</f>
        <v>771700</v>
      </c>
      <c r="E27" s="72">
        <f>SUMIFS('Fully Booked'!Q:Q,'Fully Booked'!D:D,'WEEKLY  TO WEEK SALES '!B27,'Fully Booked'!M:M,'WEEKLY  TO WEEK SALES '!$E$16)</f>
        <v>0</v>
      </c>
      <c r="F27" s="72">
        <f>SUMIFS('Fully Booked'!Q:Q,'Fully Booked'!D:D,'WEEKLY  TO WEEK SALES '!B27,'Fully Booked'!M:M,'WEEKLY  TO WEEK SALES '!$F$16)</f>
        <v>0</v>
      </c>
      <c r="G27" s="333">
        <f>SUMIFS('Fully Booked'!Q:Q,'Fully Booked'!D:D,'WEEKLY  TO WEEK SALES '!B27,'Fully Booked'!M:M,'WEEKLY  TO WEEK SALES '!$G$16)</f>
        <v>0</v>
      </c>
      <c r="H27" s="152">
        <f t="shared" si="12"/>
        <v>771700</v>
      </c>
      <c r="I27" s="72">
        <f>'MONTHLY SALES '!H50</f>
        <v>3500000</v>
      </c>
      <c r="J27" s="155">
        <f t="shared" si="13"/>
        <v>0.22048571428571428</v>
      </c>
      <c r="K27" s="158">
        <f t="shared" si="7"/>
        <v>2728300</v>
      </c>
      <c r="M27" s="87"/>
    </row>
    <row r="28" spans="1:13" x14ac:dyDescent="0.25">
      <c r="A28" s="21" t="s">
        <v>4905</v>
      </c>
      <c r="B28" s="19" t="s">
        <v>4113</v>
      </c>
      <c r="C28" s="19" t="s">
        <v>39</v>
      </c>
      <c r="D28" s="72">
        <f>SUMIFS('Fully Booked'!Q:Q,'Fully Booked'!D:D,'WEEKLY  TO WEEK SALES '!B28,'Fully Booked'!M:M,'WEEKLY  TO WEEK SALES '!$D$16)</f>
        <v>72800</v>
      </c>
      <c r="E28" s="72">
        <f>SUMIFS('Fully Booked'!Q:Q,'Fully Booked'!D:D,'WEEKLY  TO WEEK SALES '!B28,'Fully Booked'!M:M,'WEEKLY  TO WEEK SALES '!$E$16)</f>
        <v>0</v>
      </c>
      <c r="F28" s="72">
        <f>SUMIFS('Fully Booked'!Q:Q,'Fully Booked'!D:D,'WEEKLY  TO WEEK SALES '!B28,'Fully Booked'!M:M,'WEEKLY  TO WEEK SALES '!$F$16)</f>
        <v>0</v>
      </c>
      <c r="G28" s="333">
        <f>SUMIFS('Fully Booked'!Q:Q,'Fully Booked'!D:D,'WEEKLY  TO WEEK SALES '!B28,'Fully Booked'!M:M,'WEEKLY  TO WEEK SALES '!$G$16)</f>
        <v>0</v>
      </c>
      <c r="H28" s="152">
        <f t="shared" si="12"/>
        <v>72800</v>
      </c>
      <c r="I28" s="72">
        <f>'MONTHLY SALES '!H51</f>
        <v>3500000</v>
      </c>
      <c r="J28" s="155">
        <f t="shared" si="13"/>
        <v>2.0799999999999999E-2</v>
      </c>
      <c r="K28" s="158">
        <f t="shared" si="7"/>
        <v>3427200</v>
      </c>
      <c r="M28" s="87"/>
    </row>
    <row r="29" spans="1:13" x14ac:dyDescent="0.25">
      <c r="A29" s="21" t="s">
        <v>6302</v>
      </c>
      <c r="B29" s="19" t="s">
        <v>921</v>
      </c>
      <c r="C29" s="19" t="s">
        <v>39</v>
      </c>
      <c r="D29" s="72">
        <f>SUMIFS('Fully Booked'!Q:Q,'Fully Booked'!D:D,'WEEKLY  TO WEEK SALES '!B29,'Fully Booked'!M:M,'WEEKLY  TO WEEK SALES '!$D$16)</f>
        <v>0</v>
      </c>
      <c r="E29" s="72">
        <f>SUMIFS('Fully Booked'!Q:Q,'Fully Booked'!D:D,'WEEKLY  TO WEEK SALES '!B29,'Fully Booked'!M:M,'WEEKLY  TO WEEK SALES '!$E$16)</f>
        <v>0</v>
      </c>
      <c r="F29" s="72">
        <f>SUMIFS('Fully Booked'!Q:Q,'Fully Booked'!D:D,'WEEKLY  TO WEEK SALES '!B29,'Fully Booked'!M:M,'WEEKLY  TO WEEK SALES '!$F$16)</f>
        <v>0</v>
      </c>
      <c r="G29" s="333">
        <f>SUMIFS('Fully Booked'!Q:Q,'Fully Booked'!D:D,'WEEKLY  TO WEEK SALES '!B29,'Fully Booked'!M:M,'WEEKLY  TO WEEK SALES '!$G$16)</f>
        <v>0</v>
      </c>
      <c r="H29" s="152">
        <f t="shared" si="5"/>
        <v>0</v>
      </c>
      <c r="I29" s="72">
        <f>'MONTHLY SALES '!H52</f>
        <v>3500000</v>
      </c>
      <c r="J29" s="155">
        <f t="shared" si="6"/>
        <v>0</v>
      </c>
      <c r="K29" s="158">
        <f t="shared" si="7"/>
        <v>3500000</v>
      </c>
      <c r="M29" s="87"/>
    </row>
    <row r="30" spans="1:13" x14ac:dyDescent="0.25">
      <c r="A30" s="21" t="s">
        <v>303</v>
      </c>
      <c r="B30" s="19" t="s">
        <v>454</v>
      </c>
      <c r="C30" s="19" t="s">
        <v>29</v>
      </c>
      <c r="D30" s="72">
        <f>SUMIFS('Fully Booked'!Q:Q,'Fully Booked'!D:D,'WEEKLY  TO WEEK SALES '!B30,'Fully Booked'!M:M,'WEEKLY  TO WEEK SALES '!$D$16)</f>
        <v>2501400</v>
      </c>
      <c r="E30" s="72">
        <f>SUMIFS('Fully Booked'!Q:Q,'Fully Booked'!D:D,'WEEKLY  TO WEEK SALES '!B30,'Fully Booked'!M:M,'WEEKLY  TO WEEK SALES '!$E$16)</f>
        <v>0</v>
      </c>
      <c r="F30" s="72">
        <f>SUMIFS('Fully Booked'!Q:Q,'Fully Booked'!D:D,'WEEKLY  TO WEEK SALES '!B30,'Fully Booked'!M:M,'WEEKLY  TO WEEK SALES '!$F$16)</f>
        <v>0</v>
      </c>
      <c r="G30" s="333">
        <f>SUMIFS('Fully Booked'!Q:Q,'Fully Booked'!D:D,'WEEKLY  TO WEEK SALES '!B30,'Fully Booked'!M:M,'WEEKLY  TO WEEK SALES '!$G$16)</f>
        <v>0</v>
      </c>
      <c r="H30" s="152">
        <f t="shared" si="5"/>
        <v>2501400</v>
      </c>
      <c r="I30" s="72">
        <f>'MONTHLY SALES '!H53</f>
        <v>5000000</v>
      </c>
      <c r="J30" s="155">
        <f t="shared" si="6"/>
        <v>0.50027999999999995</v>
      </c>
      <c r="K30" s="158">
        <f t="shared" si="7"/>
        <v>2498600</v>
      </c>
      <c r="M30" s="87"/>
    </row>
    <row r="31" spans="1:13" x14ac:dyDescent="0.25">
      <c r="A31" s="21" t="s">
        <v>307</v>
      </c>
      <c r="B31" s="19" t="s">
        <v>455</v>
      </c>
      <c r="C31" s="19" t="s">
        <v>29</v>
      </c>
      <c r="D31" s="72">
        <f>SUMIFS('Fully Booked'!Q:Q,'Fully Booked'!D:D,'WEEKLY  TO WEEK SALES '!B31,'Fully Booked'!M:M,'WEEKLY  TO WEEK SALES '!$D$16)</f>
        <v>1119600</v>
      </c>
      <c r="E31" s="72">
        <f>SUMIFS('Fully Booked'!Q:Q,'Fully Booked'!D:D,'WEEKLY  TO WEEK SALES '!B31,'Fully Booked'!M:M,'WEEKLY  TO WEEK SALES '!$E$16)</f>
        <v>0</v>
      </c>
      <c r="F31" s="72">
        <f>SUMIFS('Fully Booked'!Q:Q,'Fully Booked'!D:D,'WEEKLY  TO WEEK SALES '!B31,'Fully Booked'!M:M,'WEEKLY  TO WEEK SALES '!$F$16)</f>
        <v>0</v>
      </c>
      <c r="G31" s="333">
        <f>SUMIFS('Fully Booked'!Q:Q,'Fully Booked'!D:D,'WEEKLY  TO WEEK SALES '!B31,'Fully Booked'!M:M,'WEEKLY  TO WEEK SALES '!$G$16)</f>
        <v>0</v>
      </c>
      <c r="H31" s="152">
        <f t="shared" ref="H31:H33" si="14">SUM(D31:G31)</f>
        <v>1119600</v>
      </c>
      <c r="I31" s="72">
        <f>'MONTHLY SALES '!H54</f>
        <v>4000000</v>
      </c>
      <c r="J31" s="155">
        <f t="shared" ref="J31:J33" si="15">H31/I31</f>
        <v>0.27989999999999998</v>
      </c>
      <c r="K31" s="158">
        <f t="shared" si="7"/>
        <v>2880400</v>
      </c>
      <c r="M31" s="87"/>
    </row>
    <row r="32" spans="1:13" x14ac:dyDescent="0.25">
      <c r="A32" s="21" t="s">
        <v>3683</v>
      </c>
      <c r="B32" s="180" t="s">
        <v>922</v>
      </c>
      <c r="C32" s="19" t="s">
        <v>29</v>
      </c>
      <c r="D32" s="72">
        <f>SUMIFS('Fully Booked'!Q:Q,'Fully Booked'!D:D,'WEEKLY  TO WEEK SALES '!B32,'Fully Booked'!M:M,'WEEKLY  TO WEEK SALES '!$D$16)</f>
        <v>138300</v>
      </c>
      <c r="E32" s="72">
        <f>SUMIFS('Fully Booked'!Q:Q,'Fully Booked'!D:D,'WEEKLY  TO WEEK SALES '!B32,'Fully Booked'!M:M,'WEEKLY  TO WEEK SALES '!$E$16)</f>
        <v>0</v>
      </c>
      <c r="F32" s="72">
        <f>SUMIFS('Fully Booked'!Q:Q,'Fully Booked'!D:D,'WEEKLY  TO WEEK SALES '!B32,'Fully Booked'!M:M,'WEEKLY  TO WEEK SALES '!$F$16)</f>
        <v>0</v>
      </c>
      <c r="G32" s="333">
        <f>SUMIFS('Fully Booked'!Q:Q,'Fully Booked'!D:D,'WEEKLY  TO WEEK SALES '!B32,'Fully Booked'!M:M,'WEEKLY  TO WEEK SALES '!$G$16)</f>
        <v>0</v>
      </c>
      <c r="H32" s="152">
        <f t="shared" si="14"/>
        <v>138300</v>
      </c>
      <c r="I32" s="72">
        <f>'MONTHLY SALES '!H55</f>
        <v>4000000</v>
      </c>
      <c r="J32" s="155">
        <f t="shared" si="15"/>
        <v>3.4575000000000002E-2</v>
      </c>
      <c r="K32" s="158">
        <f t="shared" si="7"/>
        <v>3861700</v>
      </c>
      <c r="M32" s="87"/>
    </row>
    <row r="33" spans="1:13" x14ac:dyDescent="0.25">
      <c r="A33" s="21" t="s">
        <v>6166</v>
      </c>
      <c r="B33" s="19" t="s">
        <v>844</v>
      </c>
      <c r="C33" s="19" t="s">
        <v>29</v>
      </c>
      <c r="D33" s="72">
        <f>SUMIFS('Fully Booked'!Q:Q,'Fully Booked'!D:D,'WEEKLY  TO WEEK SALES '!B33,'Fully Booked'!M:M,'WEEKLY  TO WEEK SALES '!$D$16)</f>
        <v>0</v>
      </c>
      <c r="E33" s="72">
        <f>SUMIFS('Fully Booked'!Q:Q,'Fully Booked'!D:D,'WEEKLY  TO WEEK SALES '!B33,'Fully Booked'!M:M,'WEEKLY  TO WEEK SALES '!$E$16)</f>
        <v>0</v>
      </c>
      <c r="F33" s="72">
        <f>SUMIFS('Fully Booked'!Q:Q,'Fully Booked'!D:D,'WEEKLY  TO WEEK SALES '!B33,'Fully Booked'!M:M,'WEEKLY  TO WEEK SALES '!$F$16)</f>
        <v>0</v>
      </c>
      <c r="G33" s="333">
        <f>SUMIFS('Fully Booked'!Q:Q,'Fully Booked'!D:D,'WEEKLY  TO WEEK SALES '!B33,'Fully Booked'!M:M,'WEEKLY  TO WEEK SALES '!$G$16)</f>
        <v>0</v>
      </c>
      <c r="H33" s="152">
        <f t="shared" si="14"/>
        <v>0</v>
      </c>
      <c r="I33" s="72">
        <f>'MONTHLY SALES '!H56</f>
        <v>3000000</v>
      </c>
      <c r="J33" s="155">
        <f t="shared" si="15"/>
        <v>0</v>
      </c>
      <c r="K33" s="158">
        <f t="shared" si="7"/>
        <v>3000000</v>
      </c>
      <c r="M33" s="87"/>
    </row>
    <row r="34" spans="1:13" x14ac:dyDescent="0.25">
      <c r="A34" s="21" t="s">
        <v>3684</v>
      </c>
      <c r="B34" s="19" t="s">
        <v>2081</v>
      </c>
      <c r="C34" s="19" t="s">
        <v>29</v>
      </c>
      <c r="D34" s="72">
        <f>SUMIFS('Fully Booked'!Q:Q,'Fully Booked'!D:D,'WEEKLY  TO WEEK SALES '!B34,'Fully Booked'!M:M,'WEEKLY  TO WEEK SALES '!$D$16)</f>
        <v>950100</v>
      </c>
      <c r="E34" s="72">
        <f>SUMIFS('Fully Booked'!Q:Q,'Fully Booked'!D:D,'WEEKLY  TO WEEK SALES '!B34,'Fully Booked'!M:M,'WEEKLY  TO WEEK SALES '!$E$16)</f>
        <v>0</v>
      </c>
      <c r="F34" s="72">
        <f>SUMIFS('Fully Booked'!Q:Q,'Fully Booked'!D:D,'WEEKLY  TO WEEK SALES '!B34,'Fully Booked'!M:M,'WEEKLY  TO WEEK SALES '!$F$16)</f>
        <v>0</v>
      </c>
      <c r="G34" s="333">
        <f>SUMIFS('Fully Booked'!Q:Q,'Fully Booked'!D:D,'WEEKLY  TO WEEK SALES '!B34,'Fully Booked'!M:M,'WEEKLY  TO WEEK SALES '!$G$16)</f>
        <v>0</v>
      </c>
      <c r="H34" s="152">
        <f t="shared" ref="H34:H37" si="16">SUM(D34:G34)</f>
        <v>950100</v>
      </c>
      <c r="I34" s="72">
        <f>'MONTHLY SALES '!H57</f>
        <v>3500000</v>
      </c>
      <c r="J34" s="155">
        <f t="shared" ref="J34:J37" si="17">H34/I34</f>
        <v>0.27145714285714284</v>
      </c>
      <c r="K34" s="158">
        <f t="shared" si="7"/>
        <v>2549900</v>
      </c>
      <c r="M34" s="87"/>
    </row>
    <row r="35" spans="1:13" x14ac:dyDescent="0.25">
      <c r="A35" s="21" t="s">
        <v>4906</v>
      </c>
      <c r="B35" s="19" t="s">
        <v>906</v>
      </c>
      <c r="C35" s="19" t="s">
        <v>29</v>
      </c>
      <c r="D35" s="72">
        <f>SUMIFS('Fully Booked'!Q:Q,'Fully Booked'!D:D,'WEEKLY  TO WEEK SALES '!B35,'Fully Booked'!M:M,'WEEKLY  TO WEEK SALES '!$D$16)</f>
        <v>0</v>
      </c>
      <c r="E35" s="72">
        <f>SUMIFS('Fully Booked'!Q:Q,'Fully Booked'!D:D,'WEEKLY  TO WEEK SALES '!B35,'Fully Booked'!M:M,'WEEKLY  TO WEEK SALES '!$E$16)</f>
        <v>0</v>
      </c>
      <c r="F35" s="72">
        <f>SUMIFS('Fully Booked'!Q:Q,'Fully Booked'!D:D,'WEEKLY  TO WEEK SALES '!B35,'Fully Booked'!M:M,'WEEKLY  TO WEEK SALES '!$F$16)</f>
        <v>0</v>
      </c>
      <c r="G35" s="333">
        <f>SUMIFS('Fully Booked'!Q:Q,'Fully Booked'!D:D,'WEEKLY  TO WEEK SALES '!B35,'Fully Booked'!M:M,'WEEKLY  TO WEEK SALES '!$G$16)</f>
        <v>0</v>
      </c>
      <c r="H35" s="152">
        <f t="shared" si="16"/>
        <v>0</v>
      </c>
      <c r="I35" s="72">
        <f>'MONTHLY SALES '!H58</f>
        <v>3500000</v>
      </c>
      <c r="J35" s="155">
        <f t="shared" si="17"/>
        <v>0</v>
      </c>
      <c r="K35" s="158">
        <f t="shared" si="7"/>
        <v>3500000</v>
      </c>
      <c r="M35" s="87"/>
    </row>
    <row r="36" spans="1:13" x14ac:dyDescent="0.25">
      <c r="A36" s="21" t="s">
        <v>4907</v>
      </c>
      <c r="B36" s="19" t="s">
        <v>4897</v>
      </c>
      <c r="C36" s="371" t="s">
        <v>29</v>
      </c>
      <c r="D36" s="72">
        <f>SUMIFS('Fully Booked'!Q:Q,'Fully Booked'!D:D,'WEEKLY  TO WEEK SALES '!B36,'Fully Booked'!M:M,'WEEKLY  TO WEEK SALES '!$D$16)</f>
        <v>0</v>
      </c>
      <c r="E36" s="72">
        <f>SUMIFS('Fully Booked'!Q:Q,'Fully Booked'!D:D,'WEEKLY  TO WEEK SALES '!B36,'Fully Booked'!M:M,'WEEKLY  TO WEEK SALES '!$E$16)</f>
        <v>0</v>
      </c>
      <c r="F36" s="72">
        <f>SUMIFS('Fully Booked'!Q:Q,'Fully Booked'!D:D,'WEEKLY  TO WEEK SALES '!B36,'Fully Booked'!M:M,'WEEKLY  TO WEEK SALES '!$F$16)</f>
        <v>0</v>
      </c>
      <c r="G36" s="333">
        <f>SUMIFS('Fully Booked'!Q:Q,'Fully Booked'!D:D,'WEEKLY  TO WEEK SALES '!B36,'Fully Booked'!M:M,'WEEKLY  TO WEEK SALES '!$G$16)</f>
        <v>0</v>
      </c>
      <c r="H36" s="152">
        <f t="shared" si="16"/>
        <v>0</v>
      </c>
      <c r="I36" s="72">
        <f>'MONTHLY SALES '!H59</f>
        <v>3500000</v>
      </c>
      <c r="J36" s="155">
        <f t="shared" si="17"/>
        <v>0</v>
      </c>
      <c r="K36" s="158">
        <f t="shared" si="7"/>
        <v>3500000</v>
      </c>
      <c r="M36" s="87"/>
    </row>
    <row r="37" spans="1:13" x14ac:dyDescent="0.25">
      <c r="A37" s="21" t="s">
        <v>4908</v>
      </c>
      <c r="B37" s="19" t="s">
        <v>4898</v>
      </c>
      <c r="C37" s="19" t="s">
        <v>29</v>
      </c>
      <c r="D37" s="72">
        <f>SUMIFS('Fully Booked'!Q:Q,'Fully Booked'!D:D,'WEEKLY  TO WEEK SALES '!B37,'Fully Booked'!M:M,'WEEKLY  TO WEEK SALES '!$D$16)</f>
        <v>314100</v>
      </c>
      <c r="E37" s="72">
        <f>SUMIFS('Fully Booked'!Q:Q,'Fully Booked'!D:D,'WEEKLY  TO WEEK SALES '!B37,'Fully Booked'!M:M,'WEEKLY  TO WEEK SALES '!$E$16)</f>
        <v>0</v>
      </c>
      <c r="F37" s="72">
        <f>SUMIFS('Fully Booked'!Q:Q,'Fully Booked'!D:D,'WEEKLY  TO WEEK SALES '!B37,'Fully Booked'!M:M,'WEEKLY  TO WEEK SALES '!$F$16)</f>
        <v>0</v>
      </c>
      <c r="G37" s="333">
        <f>SUMIFS('Fully Booked'!Q:Q,'Fully Booked'!D:D,'WEEKLY  TO WEEK SALES '!B37,'Fully Booked'!M:M,'WEEKLY  TO WEEK SALES '!$G$16)</f>
        <v>0</v>
      </c>
      <c r="H37" s="152">
        <f t="shared" si="16"/>
        <v>314100</v>
      </c>
      <c r="I37" s="72">
        <f>'MONTHLY SALES '!H60</f>
        <v>3500003</v>
      </c>
      <c r="J37" s="155">
        <f t="shared" si="17"/>
        <v>8.9742780220474092E-2</v>
      </c>
      <c r="K37" s="158">
        <f t="shared" si="7"/>
        <v>3185903</v>
      </c>
      <c r="M37" s="87"/>
    </row>
    <row r="38" spans="1:13" x14ac:dyDescent="0.25">
      <c r="A38" s="21" t="s">
        <v>4909</v>
      </c>
      <c r="B38" s="180" t="s">
        <v>4620</v>
      </c>
      <c r="C38" s="19" t="s">
        <v>29</v>
      </c>
      <c r="D38" s="72">
        <f>SUMIFS('Fully Booked'!Q:Q,'Fully Booked'!D:D,'WEEKLY  TO WEEK SALES '!B38,'Fully Booked'!M:M,'WEEKLY  TO WEEK SALES '!$D$16)</f>
        <v>0</v>
      </c>
      <c r="E38" s="72">
        <f>SUMIFS('Fully Booked'!Q:Q,'Fully Booked'!D:D,'WEEKLY  TO WEEK SALES '!B38,'Fully Booked'!M:M,'WEEKLY  TO WEEK SALES '!$E$16)</f>
        <v>0</v>
      </c>
      <c r="F38" s="72">
        <f>SUMIFS('Fully Booked'!Q:Q,'Fully Booked'!D:D,'WEEKLY  TO WEEK SALES '!B38,'Fully Booked'!M:M,'WEEKLY  TO WEEK SALES '!$F$16)</f>
        <v>0</v>
      </c>
      <c r="G38" s="333">
        <f>SUMIFS('Fully Booked'!Q:Q,'Fully Booked'!D:D,'WEEKLY  TO WEEK SALES '!B38,'Fully Booked'!M:M,'WEEKLY  TO WEEK SALES '!$G$16)</f>
        <v>0</v>
      </c>
      <c r="H38" s="152">
        <f t="shared" ref="H38:H40" si="18">SUM(D38:G38)</f>
        <v>0</v>
      </c>
      <c r="I38" s="72">
        <f>'MONTHLY SALES '!H61</f>
        <v>5000000</v>
      </c>
      <c r="J38" s="155">
        <f t="shared" ref="J38:J40" si="19">H38/I38</f>
        <v>0</v>
      </c>
      <c r="K38" s="158">
        <f t="shared" ref="K38:K40" si="20">I38-H38</f>
        <v>5000000</v>
      </c>
      <c r="M38" s="87"/>
    </row>
    <row r="39" spans="1:13" x14ac:dyDescent="0.25">
      <c r="A39" s="21" t="s">
        <v>4910</v>
      </c>
      <c r="B39" s="19" t="s">
        <v>422</v>
      </c>
      <c r="C39" s="19" t="s">
        <v>29</v>
      </c>
      <c r="D39" s="72">
        <f>SUMIFS('Fully Booked'!Q:Q,'Fully Booked'!D:D,'WEEKLY  TO WEEK SALES '!B39,'Fully Booked'!M:M,'WEEKLY  TO WEEK SALES '!$D$16)</f>
        <v>1597890</v>
      </c>
      <c r="E39" s="72">
        <f>SUMIFS('Fully Booked'!Q:Q,'Fully Booked'!D:D,'WEEKLY  TO WEEK SALES '!B39,'Fully Booked'!M:M,'WEEKLY  TO WEEK SALES '!$E$16)</f>
        <v>0</v>
      </c>
      <c r="F39" s="72">
        <f>SUMIFS('Fully Booked'!Q:Q,'Fully Booked'!D:D,'WEEKLY  TO WEEK SALES '!B39,'Fully Booked'!M:M,'WEEKLY  TO WEEK SALES '!$F$16)</f>
        <v>0</v>
      </c>
      <c r="G39" s="333">
        <f>SUMIFS('Fully Booked'!Q:Q,'Fully Booked'!D:D,'WEEKLY  TO WEEK SALES '!B39,'Fully Booked'!M:M,'WEEKLY  TO WEEK SALES '!$G$16)</f>
        <v>0</v>
      </c>
      <c r="H39" s="152">
        <f t="shared" si="18"/>
        <v>1597890</v>
      </c>
      <c r="I39" s="72">
        <f>'MONTHLY SALES '!H62</f>
        <v>3500000</v>
      </c>
      <c r="J39" s="155">
        <f t="shared" si="19"/>
        <v>0.45654</v>
      </c>
      <c r="K39" s="158">
        <f t="shared" si="20"/>
        <v>1902110</v>
      </c>
      <c r="M39" s="87"/>
    </row>
    <row r="40" spans="1:13" x14ac:dyDescent="0.25">
      <c r="A40" s="21" t="s">
        <v>309</v>
      </c>
      <c r="B40" s="19" t="s">
        <v>212</v>
      </c>
      <c r="C40" s="19" t="s">
        <v>184</v>
      </c>
      <c r="D40" s="72">
        <f>SUMIFS('Fully Booked'!Q:Q,'Fully Booked'!D:D,'WEEKLY  TO WEEK SALES '!B40,'Fully Booked'!M:M,'WEEKLY  TO WEEK SALES '!$D$16)</f>
        <v>1689100</v>
      </c>
      <c r="E40" s="72">
        <f>SUMIFS('Fully Booked'!Q:Q,'Fully Booked'!D:D,'WEEKLY  TO WEEK SALES '!B40,'Fully Booked'!M:M,'WEEKLY  TO WEEK SALES '!$E$16)</f>
        <v>0</v>
      </c>
      <c r="F40" s="72">
        <f>SUMIFS('Fully Booked'!Q:Q,'Fully Booked'!D:D,'WEEKLY  TO WEEK SALES '!B40,'Fully Booked'!M:M,'WEEKLY  TO WEEK SALES '!$F$16)</f>
        <v>0</v>
      </c>
      <c r="G40" s="333">
        <f>SUMIFS('Fully Booked'!Q:Q,'Fully Booked'!D:D,'WEEKLY  TO WEEK SALES '!B40,'Fully Booked'!M:M,'WEEKLY  TO WEEK SALES '!$G$16)</f>
        <v>0</v>
      </c>
      <c r="H40" s="152">
        <f t="shared" si="18"/>
        <v>1689100</v>
      </c>
      <c r="I40" s="72">
        <f>'MONTHLY SALES '!H63</f>
        <v>5000000</v>
      </c>
      <c r="J40" s="155">
        <f t="shared" si="19"/>
        <v>0.33782000000000001</v>
      </c>
      <c r="K40" s="158">
        <f t="shared" si="20"/>
        <v>3310900</v>
      </c>
      <c r="M40" s="87"/>
    </row>
    <row r="41" spans="1:13" x14ac:dyDescent="0.25">
      <c r="A41" s="21" t="s">
        <v>526</v>
      </c>
      <c r="B41" s="19" t="s">
        <v>417</v>
      </c>
      <c r="C41" s="19" t="s">
        <v>184</v>
      </c>
      <c r="D41" s="72">
        <f>SUMIFS('Fully Booked'!Q:Q,'Fully Booked'!D:D,'WEEKLY  TO WEEK SALES '!B41,'Fully Booked'!M:M,'WEEKLY  TO WEEK SALES '!$D$16)</f>
        <v>444700</v>
      </c>
      <c r="E41" s="72">
        <f>SUMIFS('Fully Booked'!Q:Q,'Fully Booked'!D:D,'WEEKLY  TO WEEK SALES '!B41,'Fully Booked'!M:M,'WEEKLY  TO WEEK SALES '!$E$16)</f>
        <v>0</v>
      </c>
      <c r="F41" s="72">
        <f>SUMIFS('Fully Booked'!Q:Q,'Fully Booked'!D:D,'WEEKLY  TO WEEK SALES '!B41,'Fully Booked'!M:M,'WEEKLY  TO WEEK SALES '!$F$16)</f>
        <v>0</v>
      </c>
      <c r="G41" s="333">
        <f>SUMIFS('Fully Booked'!Q:Q,'Fully Booked'!D:D,'WEEKLY  TO WEEK SALES '!B41,'Fully Booked'!M:M,'WEEKLY  TO WEEK SALES '!$G$16)</f>
        <v>0</v>
      </c>
      <c r="H41" s="152">
        <f t="shared" ref="H41:H45" si="21">SUM(D41:G41)</f>
        <v>444700</v>
      </c>
      <c r="I41" s="72">
        <f>'MONTHLY SALES '!H64</f>
        <v>5000000</v>
      </c>
      <c r="J41" s="155">
        <f t="shared" ref="J41:J45" si="22">H41/I41</f>
        <v>8.8940000000000005E-2</v>
      </c>
      <c r="K41" s="158">
        <f t="shared" si="7"/>
        <v>4555300</v>
      </c>
      <c r="M41" s="87"/>
    </row>
    <row r="42" spans="1:13" x14ac:dyDescent="0.25">
      <c r="A42" s="21" t="s">
        <v>6167</v>
      </c>
      <c r="B42" s="19" t="s">
        <v>6160</v>
      </c>
      <c r="C42" s="19" t="s">
        <v>184</v>
      </c>
      <c r="D42" s="72">
        <f>SUMIFS('Fully Booked'!Q:Q,'Fully Booked'!D:D,'WEEKLY  TO WEEK SALES '!B42,'Fully Booked'!M:M,'WEEKLY  TO WEEK SALES '!$D$16)</f>
        <v>0</v>
      </c>
      <c r="E42" s="72">
        <f>SUMIFS('Fully Booked'!Q:Q,'Fully Booked'!D:D,'WEEKLY  TO WEEK SALES '!B42,'Fully Booked'!M:M,'WEEKLY  TO WEEK SALES '!$E$16)</f>
        <v>0</v>
      </c>
      <c r="F42" s="72">
        <f>SUMIFS('Fully Booked'!Q:Q,'Fully Booked'!D:D,'WEEKLY  TO WEEK SALES '!B42,'Fully Booked'!M:M,'WEEKLY  TO WEEK SALES '!$F$16)</f>
        <v>0</v>
      </c>
      <c r="G42" s="333">
        <f>SUMIFS('Fully Booked'!Q:Q,'Fully Booked'!D:D,'WEEKLY  TO WEEK SALES '!B42,'Fully Booked'!M:M,'WEEKLY  TO WEEK SALES '!$G$16)</f>
        <v>0</v>
      </c>
      <c r="H42" s="152">
        <f t="shared" si="21"/>
        <v>0</v>
      </c>
      <c r="I42" s="72">
        <f>'MONTHLY SALES '!H65</f>
        <v>3500000</v>
      </c>
      <c r="J42" s="155">
        <f t="shared" si="22"/>
        <v>0</v>
      </c>
      <c r="K42" s="158">
        <f t="shared" si="7"/>
        <v>3500000</v>
      </c>
      <c r="M42" s="87"/>
    </row>
    <row r="43" spans="1:13" x14ac:dyDescent="0.25">
      <c r="A43" s="21" t="s">
        <v>3685</v>
      </c>
      <c r="B43" s="19" t="s">
        <v>3679</v>
      </c>
      <c r="C43" s="19" t="s">
        <v>24</v>
      </c>
      <c r="D43" s="72">
        <f>SUMIFS('Fully Booked'!Q:Q,'Fully Booked'!D:D,'WEEKLY  TO WEEK SALES '!B43,'Fully Booked'!M:M,'WEEKLY  TO WEEK SALES '!$D$16)</f>
        <v>1166600</v>
      </c>
      <c r="E43" s="72">
        <f>SUMIFS('Fully Booked'!Q:Q,'Fully Booked'!D:D,'WEEKLY  TO WEEK SALES '!B43,'Fully Booked'!M:M,'WEEKLY  TO WEEK SALES '!$E$16)</f>
        <v>0</v>
      </c>
      <c r="F43" s="72">
        <f>SUMIFS('Fully Booked'!Q:Q,'Fully Booked'!D:D,'WEEKLY  TO WEEK SALES '!B43,'Fully Booked'!M:M,'WEEKLY  TO WEEK SALES '!$F$16)</f>
        <v>0</v>
      </c>
      <c r="G43" s="333">
        <f>SUMIFS('Fully Booked'!Q:Q,'Fully Booked'!D:D,'WEEKLY  TO WEEK SALES '!B43,'Fully Booked'!M:M,'WEEKLY  TO WEEK SALES '!$G$16)</f>
        <v>0</v>
      </c>
      <c r="H43" s="152">
        <f t="shared" si="21"/>
        <v>1166600</v>
      </c>
      <c r="I43" s="72">
        <f>'MONTHLY SALES '!H66</f>
        <v>3500000</v>
      </c>
      <c r="J43" s="155">
        <f t="shared" si="22"/>
        <v>0.33331428571428573</v>
      </c>
      <c r="K43" s="158">
        <f t="shared" si="7"/>
        <v>2333400</v>
      </c>
      <c r="M43" s="87"/>
    </row>
    <row r="44" spans="1:13" x14ac:dyDescent="0.25">
      <c r="A44" s="21" t="s">
        <v>321</v>
      </c>
      <c r="B44" s="19" t="s">
        <v>200</v>
      </c>
      <c r="C44" s="19" t="s">
        <v>24</v>
      </c>
      <c r="D44" s="72">
        <f>SUMIFS('Fully Booked'!Q:Q,'Fully Booked'!D:D,'WEEKLY  TO WEEK SALES '!B44,'Fully Booked'!M:M,'WEEKLY  TO WEEK SALES '!$D$16)</f>
        <v>579900</v>
      </c>
      <c r="E44" s="72">
        <f>SUMIFS('Fully Booked'!Q:Q,'Fully Booked'!D:D,'WEEKLY  TO WEEK SALES '!B44,'Fully Booked'!M:M,'WEEKLY  TO WEEK SALES '!$E$16)</f>
        <v>0</v>
      </c>
      <c r="F44" s="72">
        <f>SUMIFS('Fully Booked'!Q:Q,'Fully Booked'!D:D,'WEEKLY  TO WEEK SALES '!B44,'Fully Booked'!M:M,'WEEKLY  TO WEEK SALES '!$F$16)</f>
        <v>0</v>
      </c>
      <c r="G44" s="333">
        <f>SUMIFS('Fully Booked'!Q:Q,'Fully Booked'!D:D,'WEEKLY  TO WEEK SALES '!B44,'Fully Booked'!M:M,'WEEKLY  TO WEEK SALES '!$G$16)</f>
        <v>0</v>
      </c>
      <c r="H44" s="152">
        <f t="shared" si="21"/>
        <v>579900</v>
      </c>
      <c r="I44" s="72">
        <f>'MONTHLY SALES '!H67</f>
        <v>5000000</v>
      </c>
      <c r="J44" s="155">
        <f t="shared" si="22"/>
        <v>0.11598</v>
      </c>
      <c r="K44" s="158">
        <f t="shared" si="7"/>
        <v>4420100</v>
      </c>
      <c r="M44" s="87"/>
    </row>
    <row r="45" spans="1:13" x14ac:dyDescent="0.25">
      <c r="A45" s="21" t="s">
        <v>4911</v>
      </c>
      <c r="B45" s="19" t="s">
        <v>206</v>
      </c>
      <c r="C45" s="19" t="s">
        <v>20</v>
      </c>
      <c r="D45" s="72">
        <f>SUMIFS('Fully Booked'!Q:Q,'Fully Booked'!D:D,'WEEKLY  TO WEEK SALES '!B45,'Fully Booked'!M:M,'WEEKLY  TO WEEK SALES '!$D$16)</f>
        <v>0</v>
      </c>
      <c r="E45" s="72">
        <f>SUMIFS('Fully Booked'!Q:Q,'Fully Booked'!D:D,'WEEKLY  TO WEEK SALES '!B45,'Fully Booked'!M:M,'WEEKLY  TO WEEK SALES '!$E$16)</f>
        <v>0</v>
      </c>
      <c r="F45" s="72">
        <f>SUMIFS('Fully Booked'!Q:Q,'Fully Booked'!D:D,'WEEKLY  TO WEEK SALES '!B45,'Fully Booked'!M:M,'WEEKLY  TO WEEK SALES '!$F$16)</f>
        <v>0</v>
      </c>
      <c r="G45" s="333">
        <f>SUMIFS('Fully Booked'!Q:Q,'Fully Booked'!D:D,'WEEKLY  TO WEEK SALES '!B45,'Fully Booked'!M:M,'WEEKLY  TO WEEK SALES '!$G$16)</f>
        <v>0</v>
      </c>
      <c r="H45" s="152">
        <f t="shared" si="21"/>
        <v>0</v>
      </c>
      <c r="I45" s="72">
        <f>'MONTHLY SALES '!H68</f>
        <v>5000000</v>
      </c>
      <c r="J45" s="155">
        <f t="shared" si="22"/>
        <v>0</v>
      </c>
      <c r="K45" s="158">
        <f t="shared" si="7"/>
        <v>5000000</v>
      </c>
      <c r="M45" s="87"/>
    </row>
    <row r="46" spans="1:13" x14ac:dyDescent="0.25">
      <c r="A46" s="21"/>
      <c r="B46" s="8" t="s">
        <v>4899</v>
      </c>
      <c r="C46" s="19" t="s">
        <v>20</v>
      </c>
      <c r="D46" s="72">
        <f>SUMIFS('Fully Booked'!Q:Q,'Fully Booked'!D:D,'WEEKLY  TO WEEK SALES '!B46,'Fully Booked'!M:M,'WEEKLY  TO WEEK SALES '!$D$16)</f>
        <v>658200</v>
      </c>
      <c r="E46" s="72">
        <f>SUMIFS('Fully Booked'!Q:Q,'Fully Booked'!D:D,'WEEKLY  TO WEEK SALES '!B46,'Fully Booked'!M:M,'WEEKLY  TO WEEK SALES '!$E$16)</f>
        <v>0</v>
      </c>
      <c r="F46" s="72">
        <f>SUMIFS('Fully Booked'!Q:Q,'Fully Booked'!D:D,'WEEKLY  TO WEEK SALES '!B46,'Fully Booked'!M:M,'WEEKLY  TO WEEK SALES '!$F$16)</f>
        <v>0</v>
      </c>
      <c r="G46" s="333">
        <f>SUMIFS('Fully Booked'!Q:Q,'Fully Booked'!D:D,'WEEKLY  TO WEEK SALES '!B46,'Fully Booked'!M:M,'WEEKLY  TO WEEK SALES '!$G$16)</f>
        <v>0</v>
      </c>
      <c r="H46" s="152">
        <f t="shared" ref="H46:H48" si="23">SUM(D46:G46)</f>
        <v>658200</v>
      </c>
      <c r="I46" s="72">
        <f>'MONTHLY SALES '!H69</f>
        <v>2500000</v>
      </c>
      <c r="J46" s="155">
        <f t="shared" ref="J46:J48" si="24">H46/I46</f>
        <v>0.26328000000000001</v>
      </c>
      <c r="K46" s="158">
        <f t="shared" ref="K46:K48" si="25">I46-H46</f>
        <v>1841800</v>
      </c>
      <c r="M46" s="87"/>
    </row>
    <row r="47" spans="1:13" x14ac:dyDescent="0.25">
      <c r="A47" s="21" t="s">
        <v>524</v>
      </c>
      <c r="B47" s="19" t="s">
        <v>438</v>
      </c>
      <c r="C47" s="19" t="s">
        <v>37</v>
      </c>
      <c r="D47" s="72">
        <f>SUMIFS('Fully Booked'!Q:Q,'Fully Booked'!D:D,'WEEKLY  TO WEEK SALES '!B47,'Fully Booked'!M:M,'WEEKLY  TO WEEK SALES '!$D$16)</f>
        <v>999500</v>
      </c>
      <c r="E47" s="72">
        <f>SUMIFS('Fully Booked'!Q:Q,'Fully Booked'!D:D,'WEEKLY  TO WEEK SALES '!B47,'Fully Booked'!M:M,'WEEKLY  TO WEEK SALES '!$E$16)</f>
        <v>0</v>
      </c>
      <c r="F47" s="72">
        <f>SUMIFS('Fully Booked'!Q:Q,'Fully Booked'!D:D,'WEEKLY  TO WEEK SALES '!B47,'Fully Booked'!M:M,'WEEKLY  TO WEEK SALES '!$F$16)</f>
        <v>0</v>
      </c>
      <c r="G47" s="333">
        <f>SUMIFS('Fully Booked'!Q:Q,'Fully Booked'!D:D,'WEEKLY  TO WEEK SALES '!B47,'Fully Booked'!M:M,'WEEKLY  TO WEEK SALES '!$G$16)</f>
        <v>0</v>
      </c>
      <c r="H47" s="152">
        <f t="shared" si="23"/>
        <v>999500</v>
      </c>
      <c r="I47" s="72">
        <f>'MONTHLY SALES '!H70</f>
        <v>5000000</v>
      </c>
      <c r="J47" s="155">
        <f t="shared" si="24"/>
        <v>0.19989999999999999</v>
      </c>
      <c r="K47" s="158">
        <f t="shared" si="25"/>
        <v>4000500</v>
      </c>
      <c r="M47" s="87"/>
    </row>
    <row r="48" spans="1:13" x14ac:dyDescent="0.25">
      <c r="A48" s="21" t="s">
        <v>315</v>
      </c>
      <c r="B48" s="19" t="s">
        <v>6161</v>
      </c>
      <c r="C48" s="19" t="s">
        <v>37</v>
      </c>
      <c r="D48" s="72">
        <f>SUMIFS('Fully Booked'!Q:Q,'Fully Booked'!D:D,'WEEKLY  TO WEEK SALES '!B48,'Fully Booked'!M:M,'WEEKLY  TO WEEK SALES '!$D$16)</f>
        <v>0</v>
      </c>
      <c r="E48" s="72">
        <f>SUMIFS('Fully Booked'!Q:Q,'Fully Booked'!D:D,'WEEKLY  TO WEEK SALES '!B48,'Fully Booked'!M:M,'WEEKLY  TO WEEK SALES '!$E$16)</f>
        <v>0</v>
      </c>
      <c r="F48" s="72">
        <f>SUMIFS('Fully Booked'!Q:Q,'Fully Booked'!D:D,'WEEKLY  TO WEEK SALES '!B48,'Fully Booked'!M:M,'WEEKLY  TO WEEK SALES '!$F$16)</f>
        <v>0</v>
      </c>
      <c r="G48" s="333">
        <f>SUMIFS('Fully Booked'!Q:Q,'Fully Booked'!D:D,'WEEKLY  TO WEEK SALES '!B48,'Fully Booked'!M:M,'WEEKLY  TO WEEK SALES '!$G$16)</f>
        <v>0</v>
      </c>
      <c r="H48" s="152">
        <f t="shared" si="23"/>
        <v>0</v>
      </c>
      <c r="I48" s="72">
        <f>'MONTHLY SALES '!H71</f>
        <v>3500000</v>
      </c>
      <c r="J48" s="155">
        <f t="shared" si="24"/>
        <v>0</v>
      </c>
      <c r="K48" s="158">
        <f t="shared" si="25"/>
        <v>3500000</v>
      </c>
      <c r="M48" s="87"/>
    </row>
    <row r="49" spans="1:13" x14ac:dyDescent="0.25">
      <c r="A49" s="21" t="s">
        <v>6168</v>
      </c>
      <c r="B49" s="19" t="s">
        <v>917</v>
      </c>
      <c r="C49" s="19" t="s">
        <v>37</v>
      </c>
      <c r="D49" s="72">
        <f>SUMIFS('Fully Booked'!Q:Q,'Fully Booked'!D:D,'WEEKLY  TO WEEK SALES '!B49,'Fully Booked'!M:M,'WEEKLY  TO WEEK SALES '!$D$16)</f>
        <v>717109</v>
      </c>
      <c r="E49" s="72">
        <f>SUMIFS('Fully Booked'!Q:Q,'Fully Booked'!D:D,'WEEKLY  TO WEEK SALES '!B49,'Fully Booked'!M:M,'WEEKLY  TO WEEK SALES '!$E$16)</f>
        <v>0</v>
      </c>
      <c r="F49" s="72">
        <f>SUMIFS('Fully Booked'!Q:Q,'Fully Booked'!D:D,'WEEKLY  TO WEEK SALES '!B49,'Fully Booked'!M:M,'WEEKLY  TO WEEK SALES '!$F$16)</f>
        <v>0</v>
      </c>
      <c r="G49" s="333">
        <f>SUMIFS('Fully Booked'!Q:Q,'Fully Booked'!D:D,'WEEKLY  TO WEEK SALES '!B49,'Fully Booked'!M:M,'WEEKLY  TO WEEK SALES '!$G$16)</f>
        <v>0</v>
      </c>
      <c r="H49" s="152">
        <f t="shared" si="5"/>
        <v>717109</v>
      </c>
      <c r="I49" s="72">
        <f>'MONTHLY SALES '!H72</f>
        <v>3500000</v>
      </c>
      <c r="J49" s="155">
        <f t="shared" si="6"/>
        <v>0.20488828571428572</v>
      </c>
      <c r="K49" s="158">
        <f t="shared" si="7"/>
        <v>2782891</v>
      </c>
      <c r="M49" s="87"/>
    </row>
    <row r="50" spans="1:13" x14ac:dyDescent="0.25">
      <c r="A50" s="21" t="s">
        <v>3686</v>
      </c>
      <c r="B50" s="19" t="s">
        <v>459</v>
      </c>
      <c r="C50" s="19" t="s">
        <v>37</v>
      </c>
      <c r="D50" s="72">
        <f>SUMIFS('Fully Booked'!Q:Q,'Fully Booked'!D:D,'WEEKLY  TO WEEK SALES '!B50,'Fully Booked'!M:M,'WEEKLY  TO WEEK SALES '!$D$16)</f>
        <v>2012600</v>
      </c>
      <c r="E50" s="72">
        <f>SUMIFS('Fully Booked'!Q:Q,'Fully Booked'!D:D,'WEEKLY  TO WEEK SALES '!B50,'Fully Booked'!M:M,'WEEKLY  TO WEEK SALES '!$E$16)</f>
        <v>0</v>
      </c>
      <c r="F50" s="72">
        <f>SUMIFS('Fully Booked'!Q:Q,'Fully Booked'!D:D,'WEEKLY  TO WEEK SALES '!B50,'Fully Booked'!M:M,'WEEKLY  TO WEEK SALES '!$F$16)</f>
        <v>0</v>
      </c>
      <c r="G50" s="333">
        <f>SUMIFS('Fully Booked'!Q:Q,'Fully Booked'!D:D,'WEEKLY  TO WEEK SALES '!B50,'Fully Booked'!M:M,'WEEKLY  TO WEEK SALES '!$G$16)</f>
        <v>0</v>
      </c>
      <c r="H50" s="152">
        <f t="shared" si="5"/>
        <v>2012600</v>
      </c>
      <c r="I50" s="72">
        <f>'MONTHLY SALES '!H73</f>
        <v>5000001</v>
      </c>
      <c r="J50" s="155">
        <f t="shared" si="6"/>
        <v>0.40251991949601612</v>
      </c>
      <c r="K50" s="158">
        <f t="shared" si="7"/>
        <v>2987401</v>
      </c>
      <c r="M50" s="87"/>
    </row>
    <row r="51" spans="1:13" x14ac:dyDescent="0.25">
      <c r="A51" s="21" t="s">
        <v>3687</v>
      </c>
      <c r="B51" s="19" t="s">
        <v>925</v>
      </c>
      <c r="C51" s="19" t="s">
        <v>37</v>
      </c>
      <c r="D51" s="72">
        <f>SUMIFS('Fully Booked'!Q:Q,'Fully Booked'!D:D,'WEEKLY  TO WEEK SALES '!B51,'Fully Booked'!M:M,'WEEKLY  TO WEEK SALES '!$D$16)</f>
        <v>0</v>
      </c>
      <c r="E51" s="72">
        <f>SUMIFS('Fully Booked'!Q:Q,'Fully Booked'!D:D,'WEEKLY  TO WEEK SALES '!B51,'Fully Booked'!M:M,'WEEKLY  TO WEEK SALES '!$E$16)</f>
        <v>0</v>
      </c>
      <c r="F51" s="72">
        <f>SUMIFS('Fully Booked'!Q:Q,'Fully Booked'!D:D,'WEEKLY  TO WEEK SALES '!B51,'Fully Booked'!M:M,'WEEKLY  TO WEEK SALES '!$F$16)</f>
        <v>0</v>
      </c>
      <c r="G51" s="333">
        <f>SUMIFS('Fully Booked'!Q:Q,'Fully Booked'!D:D,'WEEKLY  TO WEEK SALES '!B51,'Fully Booked'!M:M,'WEEKLY  TO WEEK SALES '!$G$16)</f>
        <v>0</v>
      </c>
      <c r="H51" s="152">
        <f t="shared" si="5"/>
        <v>0</v>
      </c>
      <c r="I51" s="72">
        <f>'MONTHLY SALES '!H74</f>
        <v>3500000</v>
      </c>
      <c r="J51" s="155">
        <f t="shared" si="6"/>
        <v>0</v>
      </c>
      <c r="K51" s="158">
        <f t="shared" si="7"/>
        <v>3500000</v>
      </c>
      <c r="M51" s="87"/>
    </row>
    <row r="52" spans="1:13" x14ac:dyDescent="0.25">
      <c r="A52" s="21" t="s">
        <v>316</v>
      </c>
      <c r="B52" s="318" t="s">
        <v>209</v>
      </c>
      <c r="C52" s="19" t="s">
        <v>27</v>
      </c>
      <c r="D52" s="72">
        <f>SUMIFS('Fully Booked'!Q:Q,'Fully Booked'!D:D,'WEEKLY  TO WEEK SALES '!B52,'Fully Booked'!M:M,'WEEKLY  TO WEEK SALES '!$D$16)</f>
        <v>1084300</v>
      </c>
      <c r="E52" s="72">
        <f>SUMIFS('Fully Booked'!Q:Q,'Fully Booked'!D:D,'WEEKLY  TO WEEK SALES '!B52,'Fully Booked'!M:M,'WEEKLY  TO WEEK SALES '!$E$16)</f>
        <v>0</v>
      </c>
      <c r="F52" s="72">
        <f>SUMIFS('Fully Booked'!Q:Q,'Fully Booked'!D:D,'WEEKLY  TO WEEK SALES '!B52,'Fully Booked'!M:M,'WEEKLY  TO WEEK SALES '!$F$16)</f>
        <v>0</v>
      </c>
      <c r="G52" s="333">
        <f>SUMIFS('Fully Booked'!Q:Q,'Fully Booked'!D:D,'WEEKLY  TO WEEK SALES '!B52,'Fully Booked'!M:M,'WEEKLY  TO WEEK SALES '!$G$16)</f>
        <v>0</v>
      </c>
      <c r="H52" s="152">
        <f t="shared" si="5"/>
        <v>1084300</v>
      </c>
      <c r="I52" s="72">
        <f>'MONTHLY SALES '!H75</f>
        <v>5000000</v>
      </c>
      <c r="J52" s="155">
        <f t="shared" si="6"/>
        <v>0.21686</v>
      </c>
      <c r="K52" s="158">
        <f t="shared" si="7"/>
        <v>3915700</v>
      </c>
      <c r="M52" s="87"/>
    </row>
    <row r="53" spans="1:13" x14ac:dyDescent="0.25">
      <c r="A53" s="21" t="s">
        <v>4912</v>
      </c>
      <c r="B53" s="19" t="s">
        <v>4900</v>
      </c>
      <c r="C53" s="19" t="s">
        <v>27</v>
      </c>
      <c r="D53" s="72">
        <f>SUMIFS('Fully Booked'!Q:Q,'Fully Booked'!D:D,'WEEKLY  TO WEEK SALES '!B53,'Fully Booked'!M:M,'WEEKLY  TO WEEK SALES '!$D$16)</f>
        <v>103800</v>
      </c>
      <c r="E53" s="72">
        <f>SUMIFS('Fully Booked'!Q:Q,'Fully Booked'!D:D,'WEEKLY  TO WEEK SALES '!B53,'Fully Booked'!M:M,'WEEKLY  TO WEEK SALES '!$E$16)</f>
        <v>0</v>
      </c>
      <c r="F53" s="72">
        <f>SUMIFS('Fully Booked'!Q:Q,'Fully Booked'!D:D,'WEEKLY  TO WEEK SALES '!B53,'Fully Booked'!M:M,'WEEKLY  TO WEEK SALES '!$F$16)</f>
        <v>0</v>
      </c>
      <c r="G53" s="333">
        <f>SUMIFS('Fully Booked'!Q:Q,'Fully Booked'!D:D,'WEEKLY  TO WEEK SALES '!B53,'Fully Booked'!M:M,'WEEKLY  TO WEEK SALES '!$G$16)</f>
        <v>0</v>
      </c>
      <c r="H53" s="152">
        <f t="shared" si="5"/>
        <v>103800</v>
      </c>
      <c r="I53" s="72">
        <f>'MONTHLY SALES '!H76</f>
        <v>3500000</v>
      </c>
      <c r="J53" s="155">
        <f t="shared" si="6"/>
        <v>2.9657142857142858E-2</v>
      </c>
      <c r="K53" s="158">
        <f t="shared" si="7"/>
        <v>3396200</v>
      </c>
      <c r="M53" s="87"/>
    </row>
    <row r="54" spans="1:13" x14ac:dyDescent="0.25">
      <c r="A54" s="21" t="s">
        <v>6169</v>
      </c>
      <c r="B54" s="180" t="s">
        <v>4759</v>
      </c>
      <c r="C54" s="19" t="s">
        <v>27</v>
      </c>
      <c r="D54" s="72">
        <f>SUMIFS('Fully Booked'!Q:Q,'Fully Booked'!D:D,'WEEKLY  TO WEEK SALES '!B54,'Fully Booked'!M:M,'WEEKLY  TO WEEK SALES '!$D$16)</f>
        <v>3289100</v>
      </c>
      <c r="E54" s="72">
        <f>SUMIFS('Fully Booked'!Q:Q,'Fully Booked'!D:D,'WEEKLY  TO WEEK SALES '!B54,'Fully Booked'!M:M,'WEEKLY  TO WEEK SALES '!$E$16)</f>
        <v>0</v>
      </c>
      <c r="F54" s="72">
        <f>SUMIFS('Fully Booked'!Q:Q,'Fully Booked'!D:D,'WEEKLY  TO WEEK SALES '!B54,'Fully Booked'!M:M,'WEEKLY  TO WEEK SALES '!$F$16)</f>
        <v>0</v>
      </c>
      <c r="G54" s="333">
        <f>SUMIFS('Fully Booked'!Q:Q,'Fully Booked'!D:D,'WEEKLY  TO WEEK SALES '!B54,'Fully Booked'!M:M,'WEEKLY  TO WEEK SALES '!$G$16)</f>
        <v>0</v>
      </c>
      <c r="H54" s="152">
        <f t="shared" ref="H54:H56" si="26">SUM(D54:G54)</f>
        <v>3289100</v>
      </c>
      <c r="I54" s="72">
        <f>'MONTHLY SALES '!H77</f>
        <v>3500000</v>
      </c>
      <c r="J54" s="155">
        <f t="shared" ref="J54:J56" si="27">H54/I54</f>
        <v>0.9397428571428571</v>
      </c>
      <c r="K54" s="158">
        <f t="shared" si="7"/>
        <v>210900</v>
      </c>
      <c r="M54" s="87"/>
    </row>
    <row r="55" spans="1:13" x14ac:dyDescent="0.25">
      <c r="A55" s="21" t="s">
        <v>4348</v>
      </c>
      <c r="B55" s="19" t="s">
        <v>3304</v>
      </c>
      <c r="C55" s="19" t="s">
        <v>27</v>
      </c>
      <c r="D55" s="72">
        <f>SUMIFS('Fully Booked'!Q:Q,'Fully Booked'!D:D,'WEEKLY  TO WEEK SALES '!B55,'Fully Booked'!M:M,'WEEKLY  TO WEEK SALES '!$D$16)</f>
        <v>10200</v>
      </c>
      <c r="E55" s="72">
        <f>SUMIFS('Fully Booked'!Q:Q,'Fully Booked'!D:D,'WEEKLY  TO WEEK SALES '!B55,'Fully Booked'!M:M,'WEEKLY  TO WEEK SALES '!$E$16)</f>
        <v>0</v>
      </c>
      <c r="F55" s="72">
        <f>SUMIFS('Fully Booked'!Q:Q,'Fully Booked'!D:D,'WEEKLY  TO WEEK SALES '!B55,'Fully Booked'!M:M,'WEEKLY  TO WEEK SALES '!$F$16)</f>
        <v>0</v>
      </c>
      <c r="G55" s="333">
        <f>SUMIFS('Fully Booked'!Q:Q,'Fully Booked'!D:D,'WEEKLY  TO WEEK SALES '!B55,'Fully Booked'!M:M,'WEEKLY  TO WEEK SALES '!$G$16)</f>
        <v>0</v>
      </c>
      <c r="H55" s="152">
        <f t="shared" si="26"/>
        <v>10200</v>
      </c>
      <c r="I55" s="72">
        <f>'MONTHLY SALES '!H78</f>
        <v>3500000</v>
      </c>
      <c r="J55" s="155">
        <f t="shared" si="27"/>
        <v>2.9142857142857143E-3</v>
      </c>
      <c r="K55" s="158">
        <f t="shared" si="7"/>
        <v>3489800</v>
      </c>
      <c r="M55" s="87"/>
    </row>
    <row r="56" spans="1:13" x14ac:dyDescent="0.25">
      <c r="A56" s="21" t="s">
        <v>4119</v>
      </c>
      <c r="B56" s="19" t="s">
        <v>4114</v>
      </c>
      <c r="C56" s="19" t="s">
        <v>38</v>
      </c>
      <c r="D56" s="72">
        <f>SUMIFS('Fully Booked'!Q:Q,'Fully Booked'!D:D,'WEEKLY  TO WEEK SALES '!B56,'Fully Booked'!M:M,'WEEKLY  TO WEEK SALES '!$D$16)</f>
        <v>0</v>
      </c>
      <c r="E56" s="72">
        <f>SUMIFS('Fully Booked'!Q:Q,'Fully Booked'!D:D,'WEEKLY  TO WEEK SALES '!B56,'Fully Booked'!M:M,'WEEKLY  TO WEEK SALES '!$E$16)</f>
        <v>0</v>
      </c>
      <c r="F56" s="72">
        <f>SUMIFS('Fully Booked'!Q:Q,'Fully Booked'!D:D,'WEEKLY  TO WEEK SALES '!B56,'Fully Booked'!M:M,'WEEKLY  TO WEEK SALES '!$F$16)</f>
        <v>0</v>
      </c>
      <c r="G56" s="333">
        <f>SUMIFS('Fully Booked'!Q:Q,'Fully Booked'!D:D,'WEEKLY  TO WEEK SALES '!B56,'Fully Booked'!M:M,'WEEKLY  TO WEEK SALES '!$G$16)</f>
        <v>0</v>
      </c>
      <c r="H56" s="152">
        <f t="shared" si="26"/>
        <v>0</v>
      </c>
      <c r="I56" s="72">
        <f>'MONTHLY SALES '!H79</f>
        <v>5000000</v>
      </c>
      <c r="J56" s="155">
        <f t="shared" si="27"/>
        <v>0</v>
      </c>
      <c r="K56" s="158">
        <f t="shared" si="7"/>
        <v>5000000</v>
      </c>
      <c r="M56" s="87"/>
    </row>
    <row r="57" spans="1:13" x14ac:dyDescent="0.25">
      <c r="A57" s="21" t="s">
        <v>295</v>
      </c>
      <c r="B57" s="19" t="s">
        <v>883</v>
      </c>
      <c r="C57" s="19" t="s">
        <v>38</v>
      </c>
      <c r="D57" s="72">
        <f>SUMIFS('Fully Booked'!Q:Q,'Fully Booked'!D:D,'WEEKLY  TO WEEK SALES '!B57,'Fully Booked'!M:M,'WEEKLY  TO WEEK SALES '!$D$16)</f>
        <v>3756000</v>
      </c>
      <c r="E57" s="72">
        <f>SUMIFS('Fully Booked'!Q:Q,'Fully Booked'!D:D,'WEEKLY  TO WEEK SALES '!B57,'Fully Booked'!M:M,'WEEKLY  TO WEEK SALES '!$E$16)</f>
        <v>0</v>
      </c>
      <c r="F57" s="72">
        <f>SUMIFS('Fully Booked'!Q:Q,'Fully Booked'!D:D,'WEEKLY  TO WEEK SALES '!B57,'Fully Booked'!M:M,'WEEKLY  TO WEEK SALES '!$F$16)</f>
        <v>0</v>
      </c>
      <c r="G57" s="333">
        <f>SUMIFS('Fully Booked'!Q:Q,'Fully Booked'!D:D,'WEEKLY  TO WEEK SALES '!B57,'Fully Booked'!M:M,'WEEKLY  TO WEEK SALES '!$G$16)</f>
        <v>0</v>
      </c>
      <c r="H57" s="152">
        <f t="shared" si="5"/>
        <v>3756000</v>
      </c>
      <c r="I57" s="72">
        <f>'MONTHLY SALES '!H80</f>
        <v>5000000</v>
      </c>
      <c r="J57" s="155">
        <f t="shared" si="6"/>
        <v>0.75119999999999998</v>
      </c>
      <c r="K57" s="158">
        <f t="shared" si="7"/>
        <v>1244000</v>
      </c>
      <c r="M57" s="87"/>
    </row>
    <row r="58" spans="1:13" x14ac:dyDescent="0.25">
      <c r="A58" s="21" t="s">
        <v>3688</v>
      </c>
      <c r="B58" s="19" t="s">
        <v>3538</v>
      </c>
      <c r="C58" s="19" t="s">
        <v>38</v>
      </c>
      <c r="D58" s="72">
        <f>SUMIFS('Fully Booked'!Q:Q,'Fully Booked'!D:D,'WEEKLY  TO WEEK SALES '!B58,'Fully Booked'!M:M,'WEEKLY  TO WEEK SALES '!$D$16)</f>
        <v>181600</v>
      </c>
      <c r="E58" s="72">
        <f>SUMIFS('Fully Booked'!Q:Q,'Fully Booked'!D:D,'WEEKLY  TO WEEK SALES '!B58,'Fully Booked'!M:M,'WEEKLY  TO WEEK SALES '!$E$16)</f>
        <v>0</v>
      </c>
      <c r="F58" s="72">
        <f>SUMIFS('Fully Booked'!Q:Q,'Fully Booked'!D:D,'WEEKLY  TO WEEK SALES '!B58,'Fully Booked'!M:M,'WEEKLY  TO WEEK SALES '!$F$16)</f>
        <v>0</v>
      </c>
      <c r="G58" s="333">
        <f>SUMIFS('Fully Booked'!Q:Q,'Fully Booked'!D:D,'WEEKLY  TO WEEK SALES '!B58,'Fully Booked'!M:M,'WEEKLY  TO WEEK SALES '!$G$16)</f>
        <v>0</v>
      </c>
      <c r="H58" s="152">
        <f t="shared" si="5"/>
        <v>181600</v>
      </c>
      <c r="I58" s="72">
        <f>'MONTHLY SALES '!H81</f>
        <v>5000000</v>
      </c>
      <c r="J58" s="155">
        <f t="shared" si="6"/>
        <v>3.6319999999999998E-2</v>
      </c>
      <c r="K58" s="158">
        <f t="shared" si="7"/>
        <v>4818400</v>
      </c>
      <c r="M58" s="87"/>
    </row>
    <row r="59" spans="1:13" x14ac:dyDescent="0.25">
      <c r="A59" s="21" t="s">
        <v>525</v>
      </c>
      <c r="B59" s="19" t="s">
        <v>458</v>
      </c>
      <c r="C59" s="19" t="s">
        <v>49</v>
      </c>
      <c r="D59" s="72">
        <f>SUMIFS('Fully Booked'!Q:Q,'Fully Booked'!D:D,'WEEKLY  TO WEEK SALES '!B59,'Fully Booked'!M:M,'WEEKLY  TO WEEK SALES '!$D$16)</f>
        <v>330400</v>
      </c>
      <c r="E59" s="72">
        <f>SUMIFS('Fully Booked'!Q:Q,'Fully Booked'!D:D,'WEEKLY  TO WEEK SALES '!B59,'Fully Booked'!M:M,'WEEKLY  TO WEEK SALES '!$E$16)</f>
        <v>0</v>
      </c>
      <c r="F59" s="72">
        <f>SUMIFS('Fully Booked'!Q:Q,'Fully Booked'!D:D,'WEEKLY  TO WEEK SALES '!B59,'Fully Booked'!M:M,'WEEKLY  TO WEEK SALES '!$F$16)</f>
        <v>0</v>
      </c>
      <c r="G59" s="333">
        <f>SUMIFS('Fully Booked'!Q:Q,'Fully Booked'!D:D,'WEEKLY  TO WEEK SALES '!B59,'Fully Booked'!M:M,'WEEKLY  TO WEEK SALES '!$G$16)</f>
        <v>0</v>
      </c>
      <c r="H59" s="152">
        <f t="shared" si="5"/>
        <v>330400</v>
      </c>
      <c r="I59" s="72">
        <f>'MONTHLY SALES '!H82</f>
        <v>5000000</v>
      </c>
      <c r="J59" s="155">
        <f t="shared" si="6"/>
        <v>6.608E-2</v>
      </c>
      <c r="K59" s="158">
        <f t="shared" si="7"/>
        <v>4669600</v>
      </c>
      <c r="M59" s="87"/>
    </row>
    <row r="60" spans="1:13" x14ac:dyDescent="0.25">
      <c r="A60" s="21" t="s">
        <v>320</v>
      </c>
      <c r="B60" s="19" t="s">
        <v>189</v>
      </c>
      <c r="C60" s="19" t="s">
        <v>49</v>
      </c>
      <c r="D60" s="72">
        <f>SUMIFS('Fully Booked'!Q:Q,'Fully Booked'!D:D,'WEEKLY  TO WEEK SALES '!B60,'Fully Booked'!M:M,'WEEKLY  TO WEEK SALES '!$D$16)</f>
        <v>30000</v>
      </c>
      <c r="E60" s="72">
        <f>SUMIFS('Fully Booked'!Q:Q,'Fully Booked'!D:D,'WEEKLY  TO WEEK SALES '!B60,'Fully Booked'!M:M,'WEEKLY  TO WEEK SALES '!$E$16)</f>
        <v>0</v>
      </c>
      <c r="F60" s="72">
        <f>SUMIFS('Fully Booked'!Q:Q,'Fully Booked'!D:D,'WEEKLY  TO WEEK SALES '!B60,'Fully Booked'!M:M,'WEEKLY  TO WEEK SALES '!$F$16)</f>
        <v>0</v>
      </c>
      <c r="G60" s="333">
        <f>SUMIFS('Fully Booked'!Q:Q,'Fully Booked'!D:D,'WEEKLY  TO WEEK SALES '!B60,'Fully Booked'!M:M,'WEEKLY  TO WEEK SALES '!$G$16)</f>
        <v>0</v>
      </c>
      <c r="H60" s="152">
        <f t="shared" si="5"/>
        <v>30000</v>
      </c>
      <c r="I60" s="72">
        <f>'MONTHLY SALES '!H83</f>
        <v>4000000</v>
      </c>
      <c r="J60" s="155">
        <f t="shared" si="6"/>
        <v>7.4999999999999997E-3</v>
      </c>
      <c r="K60" s="158">
        <f t="shared" si="7"/>
        <v>3970000</v>
      </c>
      <c r="M60" s="87"/>
    </row>
    <row r="61" spans="1:13" x14ac:dyDescent="0.25">
      <c r="A61" s="21" t="s">
        <v>4120</v>
      </c>
      <c r="B61" s="19" t="s">
        <v>928</v>
      </c>
      <c r="C61" s="19" t="s">
        <v>49</v>
      </c>
      <c r="D61" s="72">
        <f>SUMIFS('Fully Booked'!Q:Q,'Fully Booked'!D:D,'WEEKLY  TO WEEK SALES '!B61,'Fully Booked'!M:M,'WEEKLY  TO WEEK SALES '!$D$16)</f>
        <v>0</v>
      </c>
      <c r="E61" s="72">
        <f>SUMIFS('Fully Booked'!Q:Q,'Fully Booked'!D:D,'WEEKLY  TO WEEK SALES '!B61,'Fully Booked'!M:M,'WEEKLY  TO WEEK SALES '!$E$16)</f>
        <v>0</v>
      </c>
      <c r="F61" s="72">
        <f>SUMIFS('Fully Booked'!Q:Q,'Fully Booked'!D:D,'WEEKLY  TO WEEK SALES '!B61,'Fully Booked'!M:M,'WEEKLY  TO WEEK SALES '!$F$16)</f>
        <v>0</v>
      </c>
      <c r="G61" s="333">
        <f>SUMIFS('Fully Booked'!Q:Q,'Fully Booked'!D:D,'WEEKLY  TO WEEK SALES '!B61,'Fully Booked'!M:M,'WEEKLY  TO WEEK SALES '!$G$16)</f>
        <v>0</v>
      </c>
      <c r="H61" s="152">
        <f t="shared" ref="H61:H62" si="28">SUM(D61:G61)</f>
        <v>0</v>
      </c>
      <c r="I61" s="72">
        <f>'MONTHLY SALES '!H84</f>
        <v>3500000</v>
      </c>
      <c r="J61" s="155">
        <f t="shared" ref="J61:J62" si="29">H61/I61</f>
        <v>0</v>
      </c>
      <c r="K61" s="158">
        <f t="shared" si="7"/>
        <v>3500000</v>
      </c>
      <c r="M61" s="87"/>
    </row>
    <row r="62" spans="1:13" x14ac:dyDescent="0.25">
      <c r="A62" s="21" t="s">
        <v>3689</v>
      </c>
      <c r="B62" s="19" t="s">
        <v>549</v>
      </c>
      <c r="C62" s="19" t="s">
        <v>49</v>
      </c>
      <c r="D62" s="72">
        <f>SUMIFS('Fully Booked'!Q:Q,'Fully Booked'!D:D,'WEEKLY  TO WEEK SALES '!B62,'Fully Booked'!M:M,'WEEKLY  TO WEEK SALES '!$D$16)</f>
        <v>431500</v>
      </c>
      <c r="E62" s="72">
        <f>SUMIFS('Fully Booked'!Q:Q,'Fully Booked'!D:D,'WEEKLY  TO WEEK SALES '!B62,'Fully Booked'!M:M,'WEEKLY  TO WEEK SALES '!$E$16)</f>
        <v>0</v>
      </c>
      <c r="F62" s="72">
        <f>SUMIFS('Fully Booked'!Q:Q,'Fully Booked'!D:D,'WEEKLY  TO WEEK SALES '!B62,'Fully Booked'!M:M,'WEEKLY  TO WEEK SALES '!$F$16)</f>
        <v>0</v>
      </c>
      <c r="G62" s="333">
        <f>SUMIFS('Fully Booked'!Q:Q,'Fully Booked'!D:D,'WEEKLY  TO WEEK SALES '!B62,'Fully Booked'!M:M,'WEEKLY  TO WEEK SALES '!$G$16)</f>
        <v>0</v>
      </c>
      <c r="H62" s="152">
        <f t="shared" si="28"/>
        <v>431500</v>
      </c>
      <c r="I62" s="72">
        <f>'MONTHLY SALES '!H85</f>
        <v>3500000</v>
      </c>
      <c r="J62" s="155">
        <f t="shared" si="29"/>
        <v>0.12328571428571429</v>
      </c>
      <c r="K62" s="158">
        <f t="shared" si="7"/>
        <v>3068500</v>
      </c>
      <c r="M62" s="87"/>
    </row>
    <row r="63" spans="1:13" x14ac:dyDescent="0.25">
      <c r="A63" s="21" t="s">
        <v>3690</v>
      </c>
      <c r="B63" s="19" t="s">
        <v>6162</v>
      </c>
      <c r="C63" s="19" t="s">
        <v>49</v>
      </c>
      <c r="D63" s="72">
        <f>SUMIFS('Fully Booked'!Q:Q,'Fully Booked'!D:D,'WEEKLY  TO WEEK SALES '!B63,'Fully Booked'!M:M,'WEEKLY  TO WEEK SALES '!$D$16)</f>
        <v>0</v>
      </c>
      <c r="E63" s="72">
        <f>SUMIFS('Fully Booked'!Q:Q,'Fully Booked'!D:D,'WEEKLY  TO WEEK SALES '!B63,'Fully Booked'!M:M,'WEEKLY  TO WEEK SALES '!$E$16)</f>
        <v>0</v>
      </c>
      <c r="F63" s="72">
        <f>SUMIFS('Fully Booked'!Q:Q,'Fully Booked'!D:D,'WEEKLY  TO WEEK SALES '!B63,'Fully Booked'!M:M,'WEEKLY  TO WEEK SALES '!$F$16)</f>
        <v>0</v>
      </c>
      <c r="G63" s="333">
        <f>SUMIFS('Fully Booked'!Q:Q,'Fully Booked'!D:D,'WEEKLY  TO WEEK SALES '!B63,'Fully Booked'!M:M,'WEEKLY  TO WEEK SALES '!$G$16)</f>
        <v>0</v>
      </c>
      <c r="H63" s="152">
        <f t="shared" si="5"/>
        <v>0</v>
      </c>
      <c r="I63" s="72">
        <f>'MONTHLY SALES '!H86</f>
        <v>2500000</v>
      </c>
      <c r="J63" s="155">
        <f t="shared" si="6"/>
        <v>0</v>
      </c>
      <c r="K63" s="158">
        <f t="shared" si="7"/>
        <v>2500000</v>
      </c>
      <c r="M63" s="87"/>
    </row>
    <row r="64" spans="1:13" x14ac:dyDescent="0.25">
      <c r="A64" s="21" t="s">
        <v>6170</v>
      </c>
      <c r="B64" s="19" t="s">
        <v>6163</v>
      </c>
      <c r="C64" s="19" t="s">
        <v>49</v>
      </c>
      <c r="D64" s="72">
        <f>SUMIFS('Fully Booked'!Q:Q,'Fully Booked'!D:D,'WEEKLY  TO WEEK SALES '!B64,'Fully Booked'!M:M,'WEEKLY  TO WEEK SALES '!$D$16)</f>
        <v>0</v>
      </c>
      <c r="E64" s="72">
        <f>SUMIFS('Fully Booked'!Q:Q,'Fully Booked'!D:D,'WEEKLY  TO WEEK SALES '!B64,'Fully Booked'!M:M,'WEEKLY  TO WEEK SALES '!$E$16)</f>
        <v>0</v>
      </c>
      <c r="F64" s="72">
        <f>SUMIFS('Fully Booked'!Q:Q,'Fully Booked'!D:D,'WEEKLY  TO WEEK SALES '!B64,'Fully Booked'!M:M,'WEEKLY  TO WEEK SALES '!$F$16)</f>
        <v>0</v>
      </c>
      <c r="G64" s="333">
        <f>SUMIFS('Fully Booked'!Q:Q,'Fully Booked'!D:D,'WEEKLY  TO WEEK SALES '!B64,'Fully Booked'!M:M,'WEEKLY  TO WEEK SALES '!$G$16)</f>
        <v>0</v>
      </c>
      <c r="H64" s="152">
        <f t="shared" si="5"/>
        <v>0</v>
      </c>
      <c r="I64" s="72">
        <f>'MONTHLY SALES '!H87</f>
        <v>3500000</v>
      </c>
      <c r="J64" s="155">
        <f t="shared" si="6"/>
        <v>0</v>
      </c>
      <c r="K64" s="158">
        <f t="shared" si="7"/>
        <v>3500000</v>
      </c>
      <c r="M64" s="87"/>
    </row>
    <row r="65" spans="1:16" x14ac:dyDescent="0.25">
      <c r="A65" s="21" t="s">
        <v>6171</v>
      </c>
      <c r="B65" s="19" t="s">
        <v>612</v>
      </c>
      <c r="C65" s="19" t="s">
        <v>49</v>
      </c>
      <c r="D65" s="72">
        <f>SUMIFS('Fully Booked'!Q:Q,'Fully Booked'!D:D,'WEEKLY  TO WEEK SALES '!B65,'Fully Booked'!M:M,'WEEKLY  TO WEEK SALES '!$D$16)</f>
        <v>0</v>
      </c>
      <c r="E65" s="72">
        <f>SUMIFS('Fully Booked'!Q:Q,'Fully Booked'!D:D,'WEEKLY  TO WEEK SALES '!B65,'Fully Booked'!M:M,'WEEKLY  TO WEEK SALES '!$E$16)</f>
        <v>0</v>
      </c>
      <c r="F65" s="72">
        <f>SUMIFS('Fully Booked'!Q:Q,'Fully Booked'!D:D,'WEEKLY  TO WEEK SALES '!B65,'Fully Booked'!M:M,'WEEKLY  TO WEEK SALES '!$F$16)</f>
        <v>0</v>
      </c>
      <c r="G65" s="333">
        <f>SUMIFS('Fully Booked'!Q:Q,'Fully Booked'!D:D,'WEEKLY  TO WEEK SALES '!B65,'Fully Booked'!M:M,'WEEKLY  TO WEEK SALES '!$G$16)</f>
        <v>0</v>
      </c>
      <c r="H65" s="152">
        <f t="shared" si="5"/>
        <v>0</v>
      </c>
      <c r="I65" s="72">
        <f>'MONTHLY SALES '!H88</f>
        <v>3500000</v>
      </c>
      <c r="J65" s="155">
        <f t="shared" si="6"/>
        <v>0</v>
      </c>
      <c r="K65" s="158">
        <f t="shared" si="7"/>
        <v>3500000</v>
      </c>
      <c r="M65" s="87"/>
    </row>
    <row r="66" spans="1:16" x14ac:dyDescent="0.25">
      <c r="A66" s="21" t="s">
        <v>3691</v>
      </c>
      <c r="B66" s="19" t="s">
        <v>929</v>
      </c>
      <c r="C66" s="19" t="s">
        <v>49</v>
      </c>
      <c r="D66" s="72">
        <f>SUMIFS('Fully Booked'!Q:Q,'Fully Booked'!D:D,'WEEKLY  TO WEEK SALES '!B66,'Fully Booked'!M:M,'WEEKLY  TO WEEK SALES '!$D$16)</f>
        <v>50000</v>
      </c>
      <c r="E66" s="72">
        <f>SUMIFS('Fully Booked'!Q:Q,'Fully Booked'!D:D,'WEEKLY  TO WEEK SALES '!B66,'Fully Booked'!M:M,'WEEKLY  TO WEEK SALES '!$E$16)</f>
        <v>0</v>
      </c>
      <c r="F66" s="72">
        <f>SUMIFS('Fully Booked'!Q:Q,'Fully Booked'!D:D,'WEEKLY  TO WEEK SALES '!B66,'Fully Booked'!M:M,'WEEKLY  TO WEEK SALES '!$F$16)</f>
        <v>0</v>
      </c>
      <c r="G66" s="333">
        <f>SUMIFS('Fully Booked'!Q:Q,'Fully Booked'!D:D,'WEEKLY  TO WEEK SALES '!B66,'Fully Booked'!M:M,'WEEKLY  TO WEEK SALES '!$G$16)</f>
        <v>0</v>
      </c>
      <c r="H66" s="152">
        <f t="shared" si="5"/>
        <v>50000</v>
      </c>
      <c r="I66" s="72">
        <f>'MONTHLY SALES '!H89</f>
        <v>3500000</v>
      </c>
      <c r="J66" s="155">
        <f t="shared" si="6"/>
        <v>1.4285714285714285E-2</v>
      </c>
      <c r="K66" s="158">
        <f t="shared" si="7"/>
        <v>3450000</v>
      </c>
      <c r="M66" s="87"/>
    </row>
    <row r="67" spans="1:16" x14ac:dyDescent="0.25">
      <c r="A67" s="21" t="s">
        <v>3692</v>
      </c>
      <c r="B67" s="19" t="s">
        <v>931</v>
      </c>
      <c r="C67" s="19" t="s">
        <v>49</v>
      </c>
      <c r="D67" s="72">
        <f>SUMIFS('Fully Booked'!Q:Q,'Fully Booked'!D:D,'WEEKLY  TO WEEK SALES '!B67,'Fully Booked'!M:M,'WEEKLY  TO WEEK SALES '!$D$16)</f>
        <v>0</v>
      </c>
      <c r="E67" s="72">
        <f>SUMIFS('Fully Booked'!Q:Q,'Fully Booked'!D:D,'WEEKLY  TO WEEK SALES '!B67,'Fully Booked'!M:M,'WEEKLY  TO WEEK SALES '!$E$16)</f>
        <v>0</v>
      </c>
      <c r="F67" s="72">
        <f>SUMIFS('Fully Booked'!Q:Q,'Fully Booked'!D:D,'WEEKLY  TO WEEK SALES '!B67,'Fully Booked'!M:M,'WEEKLY  TO WEEK SALES '!$F$16)</f>
        <v>0</v>
      </c>
      <c r="G67" s="333">
        <f>SUMIFS('Fully Booked'!Q:Q,'Fully Booked'!D:D,'WEEKLY  TO WEEK SALES '!B67,'Fully Booked'!M:M,'WEEKLY  TO WEEK SALES '!$G$16)</f>
        <v>0</v>
      </c>
      <c r="H67" s="152">
        <f t="shared" si="5"/>
        <v>0</v>
      </c>
      <c r="I67" s="72">
        <f>'MONTHLY SALES '!H90</f>
        <v>3500000</v>
      </c>
      <c r="J67" s="155">
        <f t="shared" si="6"/>
        <v>0</v>
      </c>
      <c r="K67" s="158">
        <f t="shared" si="7"/>
        <v>3500000</v>
      </c>
      <c r="M67" s="87"/>
    </row>
    <row r="68" spans="1:16" x14ac:dyDescent="0.25">
      <c r="A68" s="21" t="s">
        <v>3693</v>
      </c>
      <c r="B68" s="19" t="s">
        <v>3219</v>
      </c>
      <c r="C68" s="19" t="s">
        <v>49</v>
      </c>
      <c r="D68" s="72">
        <f>SUMIFS('Fully Booked'!Q:Q,'Fully Booked'!D:D,'WEEKLY  TO WEEK SALES '!B68,'Fully Booked'!M:M,'WEEKLY  TO WEEK SALES '!$D$16)</f>
        <v>1042800</v>
      </c>
      <c r="E68" s="72">
        <f>SUMIFS('Fully Booked'!Q:Q,'Fully Booked'!D:D,'WEEKLY  TO WEEK SALES '!B68,'Fully Booked'!M:M,'WEEKLY  TO WEEK SALES '!$E$16)</f>
        <v>0</v>
      </c>
      <c r="F68" s="72">
        <f>SUMIFS('Fully Booked'!Q:Q,'Fully Booked'!D:D,'WEEKLY  TO WEEK SALES '!B68,'Fully Booked'!M:M,'WEEKLY  TO WEEK SALES '!$F$16)</f>
        <v>0</v>
      </c>
      <c r="G68" s="333">
        <f>SUMIFS('Fully Booked'!Q:Q,'Fully Booked'!D:D,'WEEKLY  TO WEEK SALES '!B68,'Fully Booked'!M:M,'WEEKLY  TO WEEK SALES '!$G$16)</f>
        <v>0</v>
      </c>
      <c r="H68" s="152">
        <f t="shared" si="5"/>
        <v>1042800</v>
      </c>
      <c r="I68" s="72">
        <f>'MONTHLY SALES '!H91</f>
        <v>3500000</v>
      </c>
      <c r="J68" s="155">
        <f t="shared" si="6"/>
        <v>0.29794285714285712</v>
      </c>
      <c r="K68" s="158">
        <f t="shared" si="7"/>
        <v>2457200</v>
      </c>
      <c r="M68" s="87"/>
    </row>
    <row r="69" spans="1:16" x14ac:dyDescent="0.25">
      <c r="A69" s="21" t="s">
        <v>3694</v>
      </c>
      <c r="B69" s="19" t="s">
        <v>6164</v>
      </c>
      <c r="C69" s="19" t="s">
        <v>241</v>
      </c>
      <c r="D69" s="72">
        <f>SUMIFS('Fully Booked'!Q:Q,'Fully Booked'!D:D,'WEEKLY  TO WEEK SALES '!B69,'Fully Booked'!M:M,'WEEKLY  TO WEEK SALES '!$D$16)</f>
        <v>0</v>
      </c>
      <c r="E69" s="72">
        <f>SUMIFS('Fully Booked'!Q:Q,'Fully Booked'!D:D,'WEEKLY  TO WEEK SALES '!B69,'Fully Booked'!M:M,'WEEKLY  TO WEEK SALES '!$E$16)</f>
        <v>0</v>
      </c>
      <c r="F69" s="72">
        <f>SUMIFS('Fully Booked'!Q:Q,'Fully Booked'!D:D,'WEEKLY  TO WEEK SALES '!B69,'Fully Booked'!M:M,'WEEKLY  TO WEEK SALES '!$F$16)</f>
        <v>0</v>
      </c>
      <c r="G69" s="333">
        <f>SUMIFS('Fully Booked'!Q:Q,'Fully Booked'!D:D,'WEEKLY  TO WEEK SALES '!B69,'Fully Booked'!M:M,'WEEKLY  TO WEEK SALES '!$G$16)</f>
        <v>0</v>
      </c>
      <c r="H69" s="152">
        <f t="shared" si="5"/>
        <v>0</v>
      </c>
      <c r="I69" s="72">
        <f>'MONTHLY SALES '!H92</f>
        <v>2500000</v>
      </c>
      <c r="J69" s="155">
        <f t="shared" si="6"/>
        <v>0</v>
      </c>
      <c r="K69" s="158">
        <f t="shared" si="7"/>
        <v>2500000</v>
      </c>
      <c r="M69" s="87"/>
    </row>
    <row r="70" spans="1:16" x14ac:dyDescent="0.25">
      <c r="A70" s="21" t="s">
        <v>6172</v>
      </c>
      <c r="B70" s="19" t="s">
        <v>489</v>
      </c>
      <c r="C70" s="19" t="s">
        <v>241</v>
      </c>
      <c r="D70" s="72">
        <f>SUMIFS('Fully Booked'!Q:Q,'Fully Booked'!D:D,'WEEKLY  TO WEEK SALES '!B70,'Fully Booked'!M:M,'WEEKLY  TO WEEK SALES '!$D$16)</f>
        <v>276900</v>
      </c>
      <c r="E70" s="72">
        <f>SUMIFS('Fully Booked'!Q:Q,'Fully Booked'!D:D,'WEEKLY  TO WEEK SALES '!B70,'Fully Booked'!M:M,'WEEKLY  TO WEEK SALES '!$E$16)</f>
        <v>0</v>
      </c>
      <c r="F70" s="72">
        <f>SUMIFS('Fully Booked'!Q:Q,'Fully Booked'!D:D,'WEEKLY  TO WEEK SALES '!B70,'Fully Booked'!M:M,'WEEKLY  TO WEEK SALES '!$F$16)</f>
        <v>0</v>
      </c>
      <c r="G70" s="333">
        <f>SUMIFS('Fully Booked'!Q:Q,'Fully Booked'!D:D,'WEEKLY  TO WEEK SALES '!B70,'Fully Booked'!M:M,'WEEKLY  TO WEEK SALES '!$G$16)</f>
        <v>0</v>
      </c>
      <c r="H70" s="152">
        <f t="shared" si="5"/>
        <v>276900</v>
      </c>
      <c r="I70" s="72">
        <f>'MONTHLY SALES '!H93</f>
        <v>6000000</v>
      </c>
      <c r="J70" s="155">
        <f t="shared" si="6"/>
        <v>4.6149999999999997E-2</v>
      </c>
      <c r="K70" s="158">
        <f t="shared" si="7"/>
        <v>5723100</v>
      </c>
      <c r="M70" s="87"/>
    </row>
    <row r="71" spans="1:16" x14ac:dyDescent="0.25">
      <c r="A71" s="21"/>
      <c r="B71" s="19" t="s">
        <v>405</v>
      </c>
      <c r="C71" s="19"/>
      <c r="D71" s="72">
        <f>SUMIFS('Fully Booked'!Q:Q,'Fully Booked'!D:D,'WEEKLY  TO WEEK SALES '!B71,'Fully Booked'!M:M,'WEEKLY  TO WEEK SALES '!$D$16)</f>
        <v>3052660</v>
      </c>
      <c r="E71" s="72">
        <f>SUMIFS('Fully Booked'!Q:Q,'Fully Booked'!D:D,'WEEKLY  TO WEEK SALES '!B71,'Fully Booked'!M:M,'WEEKLY  TO WEEK SALES '!$E$16)</f>
        <v>0</v>
      </c>
      <c r="F71" s="72">
        <f>SUMIFS('Fully Booked'!Q:Q,'Fully Booked'!D:D,'WEEKLY  TO WEEK SALES '!B71,'Fully Booked'!M:M,'WEEKLY  TO WEEK SALES '!$F$16)</f>
        <v>0</v>
      </c>
      <c r="G71" s="333">
        <f>SUMIFS('Fully Booked'!Q:Q,'Fully Booked'!D:D,'WEEKLY  TO WEEK SALES '!B71,'Fully Booked'!M:M,'WEEKLY  TO WEEK SALES '!$G$16)</f>
        <v>0</v>
      </c>
      <c r="H71" s="152">
        <f t="shared" si="5"/>
        <v>3052660</v>
      </c>
      <c r="I71" s="72"/>
      <c r="J71" s="155"/>
      <c r="K71" s="158"/>
      <c r="M71" s="87"/>
    </row>
    <row r="72" spans="1:16" x14ac:dyDescent="0.25">
      <c r="A72" s="93"/>
      <c r="B72" s="93" t="s">
        <v>71</v>
      </c>
      <c r="C72" s="93"/>
      <c r="D72" s="344">
        <f>SUM(D17:D71)</f>
        <v>35967579</v>
      </c>
      <c r="E72" s="344">
        <f>SUM(E17:E71)</f>
        <v>0</v>
      </c>
      <c r="F72" s="344">
        <f>SUM(F17:F71)</f>
        <v>0</v>
      </c>
      <c r="G72" s="344">
        <f>SUM(G17:G71)</f>
        <v>0</v>
      </c>
      <c r="H72" s="344">
        <f>SUM(H17:H71)</f>
        <v>35967579</v>
      </c>
      <c r="I72" s="160">
        <f>'MONTHLY SALES '!H95</f>
        <v>288750000</v>
      </c>
      <c r="J72" s="156"/>
      <c r="K72" s="159">
        <f t="shared" si="7"/>
        <v>252782421</v>
      </c>
      <c r="L72" s="120"/>
      <c r="M72" s="121"/>
      <c r="P72" s="87"/>
    </row>
    <row r="73" spans="1:16" s="94" customFormat="1" x14ac:dyDescent="0.25">
      <c r="A73" s="8"/>
      <c r="B73" s="8"/>
      <c r="C73" s="8" t="s">
        <v>249</v>
      </c>
      <c r="D73" s="8"/>
      <c r="E73" s="8"/>
      <c r="F73" s="8"/>
      <c r="G73" s="8"/>
      <c r="H73" s="121"/>
      <c r="I73" s="120"/>
      <c r="J73" s="121"/>
      <c r="K73" s="121"/>
      <c r="M73" s="87"/>
    </row>
    <row r="74" spans="1:16" ht="15.75" x14ac:dyDescent="0.25">
      <c r="A74" s="750" t="s">
        <v>363</v>
      </c>
      <c r="B74" s="751"/>
      <c r="C74" s="751"/>
      <c r="D74" s="751"/>
      <c r="E74" s="751"/>
      <c r="F74" s="751"/>
      <c r="G74" s="751"/>
      <c r="H74" s="751"/>
      <c r="I74" s="751"/>
      <c r="J74" s="751"/>
      <c r="K74" s="752"/>
    </row>
    <row r="75" spans="1:16" ht="15.75" x14ac:dyDescent="0.25">
      <c r="A75" s="112"/>
      <c r="B75" s="750" t="s">
        <v>246</v>
      </c>
      <c r="C75" s="751"/>
      <c r="D75" s="751"/>
      <c r="E75" s="751"/>
      <c r="F75" s="751"/>
      <c r="G75" s="751" t="s">
        <v>17</v>
      </c>
      <c r="H75" s="751"/>
      <c r="I75" s="751"/>
      <c r="J75" s="751"/>
      <c r="K75" s="752"/>
    </row>
    <row r="76" spans="1:16" ht="15.75" x14ac:dyDescent="0.25">
      <c r="A76" s="82" t="s">
        <v>65</v>
      </c>
      <c r="B76" s="83" t="s">
        <v>195</v>
      </c>
      <c r="C76" s="83" t="s">
        <v>196</v>
      </c>
      <c r="D76" s="83" t="s">
        <v>210</v>
      </c>
      <c r="E76" s="83" t="s">
        <v>197</v>
      </c>
      <c r="F76" s="83" t="s">
        <v>244</v>
      </c>
      <c r="G76" s="83" t="s">
        <v>195</v>
      </c>
      <c r="H76" s="83" t="s">
        <v>196</v>
      </c>
      <c r="I76" s="157" t="s">
        <v>210</v>
      </c>
      <c r="J76" s="83" t="s">
        <v>197</v>
      </c>
      <c r="K76" s="83" t="s">
        <v>245</v>
      </c>
    </row>
    <row r="77" spans="1:16" x14ac:dyDescent="0.25">
      <c r="A77" s="69" t="s">
        <v>128</v>
      </c>
      <c r="B77" s="72">
        <f>SUMIFS('Fully Booked'!Q:Q,'Fully Booked'!N:N,'WEEKLY  TO WEEK SALES '!A77,'Fully Booked'!M:M,'WEEKLY  TO WEEK SALES '!$B$76)</f>
        <v>0</v>
      </c>
      <c r="C77" s="72">
        <f>SUMIFS('Fully Booked'!Q:Q,'Fully Booked'!N:N,'WEEKLY  TO WEEK SALES '!A77,'Fully Booked'!M:M,'WEEKLY  TO WEEK SALES '!$C$76)</f>
        <v>0</v>
      </c>
      <c r="D77" s="72">
        <f>SUMIFS('Fully Booked'!Q:Q,'Fully Booked'!N:N,'WEEKLY  TO WEEK SALES '!A77,'Fully Booked'!M:M,'WEEKLY  TO WEEK SALES '!$D$76)</f>
        <v>0</v>
      </c>
      <c r="E77" s="72">
        <f>SUMIFS('Fully Booked'!Q:Q,'Fully Booked'!N:N,'WEEKLY  TO WEEK SALES '!A77,'Fully Booked'!M:M,'WEEKLY  TO WEEK SALES '!$E$76)</f>
        <v>0</v>
      </c>
      <c r="F77" s="72">
        <f>B77+C77+D77+E77</f>
        <v>0</v>
      </c>
      <c r="G77" s="72">
        <f>SUMIFS('Fully Booked'!AF:AF,'Fully Booked'!N:N,'WEEKLY  TO WEEK SALES '!A77,'Fully Booked'!M:M,'WEEKLY  TO WEEK SALES '!$G$76)</f>
        <v>0</v>
      </c>
      <c r="H77" s="72">
        <f>SUMIFS('Fully Booked'!AF:AF,'Fully Booked'!N:N,'WEEKLY  TO WEEK SALES '!A77,'Fully Booked'!M:M,'WEEKLY  TO WEEK SALES '!$H$76)</f>
        <v>0</v>
      </c>
      <c r="I77" s="158">
        <f>SUMIFS('Fully Booked'!AF:AF,'Fully Booked'!N:N,'WEEKLY  TO WEEK SALES '!A77,'Fully Booked'!M:M,'WEEKLY  TO WEEK SALES '!$I$76)</f>
        <v>0</v>
      </c>
      <c r="J77" s="72">
        <f>SUMIFS('Fully Booked'!AF:AF,'Fully Booked'!N:N,'WEEKLY  TO WEEK SALES '!A77,'Fully Booked'!M:M,'WEEKLY  TO WEEK SALES '!$J$76)</f>
        <v>0</v>
      </c>
      <c r="K77" s="72">
        <f t="shared" ref="K77:K88" si="30">SUM(G77:J77)</f>
        <v>0</v>
      </c>
    </row>
    <row r="78" spans="1:16" x14ac:dyDescent="0.25">
      <c r="A78" s="69" t="s">
        <v>327</v>
      </c>
      <c r="B78" s="72">
        <f>SUMIFS('Fully Booked'!Q:Q,'Fully Booked'!N:N,'WEEKLY  TO WEEK SALES '!A78,'Fully Booked'!M:M,'WEEKLY  TO WEEK SALES '!$B$76)</f>
        <v>0</v>
      </c>
      <c r="C78" s="72">
        <f>SUMIFS('Fully Booked'!Q:Q,'Fully Booked'!N:N,'WEEKLY  TO WEEK SALES '!A78,'Fully Booked'!M:M,'WEEKLY  TO WEEK SALES '!$C$76)</f>
        <v>0</v>
      </c>
      <c r="D78" s="72">
        <f>SUMIFS('Fully Booked'!Q:Q,'Fully Booked'!N:N,'WEEKLY  TO WEEK SALES '!A78,'Fully Booked'!M:M,'WEEKLY  TO WEEK SALES '!$D$76)</f>
        <v>0</v>
      </c>
      <c r="E78" s="72">
        <f>SUMIFS('Fully Booked'!Q:Q,'Fully Booked'!N:N,'WEEKLY  TO WEEK SALES '!A78,'Fully Booked'!M:M,'WEEKLY  TO WEEK SALES '!$E$76)</f>
        <v>0</v>
      </c>
      <c r="F78" s="72">
        <f t="shared" ref="F78:F88" si="31">B78+C78+D78+E78</f>
        <v>0</v>
      </c>
      <c r="G78" s="72">
        <f>SUMIFS('Fully Booked'!AF:AF,'Fully Booked'!N:N,'WEEKLY  TO WEEK SALES '!A78,'Fully Booked'!M:M,'WEEKLY  TO WEEK SALES '!$G$76)</f>
        <v>0</v>
      </c>
      <c r="H78" s="72">
        <f>SUMIFS('Fully Booked'!AF:AF,'Fully Booked'!N:N,'WEEKLY  TO WEEK SALES '!A78,'Fully Booked'!M:M,'WEEKLY  TO WEEK SALES '!$H$76)</f>
        <v>0</v>
      </c>
      <c r="I78" s="158">
        <f>SUMIFS('Fully Booked'!AF:AF,'Fully Booked'!N:N,'WEEKLY  TO WEEK SALES '!A78,'Fully Booked'!M:M,'WEEKLY  TO WEEK SALES '!$I$76)</f>
        <v>0</v>
      </c>
      <c r="J78" s="72">
        <f>SUMIFS('Fully Booked'!AF:AF,'Fully Booked'!N:N,'WEEKLY  TO WEEK SALES '!A78,'Fully Booked'!M:M,'WEEKLY  TO WEEK SALES '!$J$76)</f>
        <v>0</v>
      </c>
      <c r="K78" s="72">
        <f t="shared" si="30"/>
        <v>0</v>
      </c>
    </row>
    <row r="79" spans="1:16" x14ac:dyDescent="0.25">
      <c r="A79" s="69" t="s">
        <v>43</v>
      </c>
      <c r="B79" s="72">
        <f>SUMIFS('Fully Booked'!Q:Q,'Fully Booked'!N:N,'WEEKLY  TO WEEK SALES '!A79,'Fully Booked'!M:M,'WEEKLY  TO WEEK SALES '!$B$76)</f>
        <v>1256700</v>
      </c>
      <c r="C79" s="72">
        <f>SUMIFS('Fully Booked'!Q:Q,'Fully Booked'!N:N,'WEEKLY  TO WEEK SALES '!A79,'Fully Booked'!M:M,'WEEKLY  TO WEEK SALES '!$C$76)</f>
        <v>0</v>
      </c>
      <c r="D79" s="72">
        <f>SUMIFS('Fully Booked'!Q:Q,'Fully Booked'!N:N,'WEEKLY  TO WEEK SALES '!A79,'Fully Booked'!M:M,'WEEKLY  TO WEEK SALES '!$D$76)</f>
        <v>0</v>
      </c>
      <c r="E79" s="72">
        <f>SUMIFS('Fully Booked'!Q:Q,'Fully Booked'!N:N,'WEEKLY  TO WEEK SALES '!A79,'Fully Booked'!M:M,'WEEKLY  TO WEEK SALES '!$E$76)</f>
        <v>0</v>
      </c>
      <c r="F79" s="72">
        <f t="shared" si="31"/>
        <v>1256700</v>
      </c>
      <c r="G79" s="72">
        <f>SUMIFS('Fully Booked'!AF:AF,'Fully Booked'!N:N,'WEEKLY  TO WEEK SALES '!A79,'Fully Booked'!M:M,'WEEKLY  TO WEEK SALES '!$G$76)</f>
        <v>29585.184126984132</v>
      </c>
      <c r="H79" s="72">
        <f>SUMIFS('Fully Booked'!AF:AF,'Fully Booked'!N:N,'WEEKLY  TO WEEK SALES '!A79,'Fully Booked'!M:M,'WEEKLY  TO WEEK SALES '!$H$76)</f>
        <v>0</v>
      </c>
      <c r="I79" s="158">
        <f>SUMIFS('Fully Booked'!AF:AF,'Fully Booked'!N:N,'WEEKLY  TO WEEK SALES '!A79,'Fully Booked'!M:M,'WEEKLY  TO WEEK SALES '!$I$76)</f>
        <v>0</v>
      </c>
      <c r="J79" s="72">
        <f>SUMIFS('Fully Booked'!AF:AF,'Fully Booked'!N:N,'WEEKLY  TO WEEK SALES '!A79,'Fully Booked'!M:M,'WEEKLY  TO WEEK SALES '!$J$76)</f>
        <v>0</v>
      </c>
      <c r="K79" s="72">
        <f t="shared" si="30"/>
        <v>29585.184126984132</v>
      </c>
    </row>
    <row r="80" spans="1:16" x14ac:dyDescent="0.25">
      <c r="A80" s="74" t="s">
        <v>148</v>
      </c>
      <c r="B80" s="72">
        <f>SUMIFS('Fully Booked'!Q:Q,'Fully Booked'!N:N,'WEEKLY  TO WEEK SALES '!A80,'Fully Booked'!M:M,'WEEKLY  TO WEEK SALES '!$B$76)</f>
        <v>20509510</v>
      </c>
      <c r="C80" s="72">
        <f>SUMIFS('Fully Booked'!Q:Q,'Fully Booked'!N:N,'WEEKLY  TO WEEK SALES '!A80,'Fully Booked'!M:M,'WEEKLY  TO WEEK SALES '!$C$76)</f>
        <v>0</v>
      </c>
      <c r="D80" s="72">
        <f>SUMIFS('Fully Booked'!Q:Q,'Fully Booked'!N:N,'WEEKLY  TO WEEK SALES '!A80,'Fully Booked'!M:M,'WEEKLY  TO WEEK SALES '!$D$76)</f>
        <v>0</v>
      </c>
      <c r="E80" s="72">
        <f>SUMIFS('Fully Booked'!Q:Q,'Fully Booked'!N:N,'WEEKLY  TO WEEK SALES '!A80,'Fully Booked'!M:M,'WEEKLY  TO WEEK SALES '!$E$76)</f>
        <v>0</v>
      </c>
      <c r="F80" s="72">
        <f t="shared" si="31"/>
        <v>20509510</v>
      </c>
      <c r="G80" s="72">
        <f>SUMIFS('Fully Booked'!AF:AF,'Fully Booked'!N:N,'WEEKLY  TO WEEK SALES '!A80,'Fully Booked'!M:M,'WEEKLY  TO WEEK SALES '!$G$76)</f>
        <v>518381.26979634404</v>
      </c>
      <c r="H80" s="72">
        <f>SUMIFS('Fully Booked'!AF:AF,'Fully Booked'!N:N,'WEEKLY  TO WEEK SALES '!A80,'Fully Booked'!M:M,'WEEKLY  TO WEEK SALES '!$H$76)</f>
        <v>0</v>
      </c>
      <c r="I80" s="158">
        <f>SUMIFS('Fully Booked'!AF:AF,'Fully Booked'!N:N,'WEEKLY  TO WEEK SALES '!A80,'Fully Booked'!M:M,'WEEKLY  TO WEEK SALES '!$I$76)</f>
        <v>0</v>
      </c>
      <c r="J80" s="72">
        <f>SUMIFS('Fully Booked'!AF:AF,'Fully Booked'!N:N,'WEEKLY  TO WEEK SALES '!A80,'Fully Booked'!M:M,'WEEKLY  TO WEEK SALES '!$J$76)</f>
        <v>0</v>
      </c>
      <c r="K80" s="72">
        <f t="shared" si="30"/>
        <v>518381.26979634404</v>
      </c>
    </row>
    <row r="81" spans="1:11" x14ac:dyDescent="0.25">
      <c r="A81" s="74" t="s">
        <v>173</v>
      </c>
      <c r="B81" s="72">
        <f>SUMIFS('Fully Booked'!Q:Q,'Fully Booked'!N:N,'WEEKLY  TO WEEK SALES '!A81,'Fully Booked'!M:M,'WEEKLY  TO WEEK SALES '!$B$76)</f>
        <v>6614479</v>
      </c>
      <c r="C81" s="72">
        <f>SUMIFS('Fully Booked'!Q:Q,'Fully Booked'!N:N,'WEEKLY  TO WEEK SALES '!A81,'Fully Booked'!M:M,'WEEKLY  TO WEEK SALES '!$C$76)</f>
        <v>0</v>
      </c>
      <c r="D81" s="72">
        <f>SUMIFS('Fully Booked'!Q:Q,'Fully Booked'!N:N,'WEEKLY  TO WEEK SALES '!A81,'Fully Booked'!M:M,'WEEKLY  TO WEEK SALES '!$D$76)</f>
        <v>0</v>
      </c>
      <c r="E81" s="72">
        <f>SUMIFS('Fully Booked'!Q:Q,'Fully Booked'!N:N,'WEEKLY  TO WEEK SALES '!A81,'Fully Booked'!M:M,'WEEKLY  TO WEEK SALES '!$E$76)</f>
        <v>0</v>
      </c>
      <c r="F81" s="72">
        <f t="shared" si="31"/>
        <v>6614479</v>
      </c>
      <c r="G81" s="72">
        <f>SUMIFS('Fully Booked'!AF:AF,'Fully Booked'!N:N,'WEEKLY  TO WEEK SALES '!A81,'Fully Booked'!M:M,'WEEKLY  TO WEEK SALES '!$G$76)</f>
        <v>168445.15179120877</v>
      </c>
      <c r="H81" s="72">
        <f>SUMIFS('Fully Booked'!AF:AF,'Fully Booked'!N:N,'WEEKLY  TO WEEK SALES '!A81,'Fully Booked'!M:M,'WEEKLY  TO WEEK SALES '!$H$76)</f>
        <v>0</v>
      </c>
      <c r="I81" s="158">
        <f>SUMIFS('Fully Booked'!AF:AF,'Fully Booked'!N:N,'WEEKLY  TO WEEK SALES '!A81,'Fully Booked'!M:M,'WEEKLY  TO WEEK SALES '!$I$76)</f>
        <v>0</v>
      </c>
      <c r="J81" s="72">
        <f>SUMIFS('Fully Booked'!AF:AF,'Fully Booked'!N:N,'WEEKLY  TO WEEK SALES '!A81,'Fully Booked'!M:M,'WEEKLY  TO WEEK SALES '!$J$76)</f>
        <v>0</v>
      </c>
      <c r="K81" s="72">
        <f t="shared" si="30"/>
        <v>168445.15179120877</v>
      </c>
    </row>
    <row r="82" spans="1:11" x14ac:dyDescent="0.25">
      <c r="A82" s="74" t="s">
        <v>21</v>
      </c>
      <c r="B82" s="72">
        <f>SUMIFS('Fully Booked'!Q:Q,'Fully Booked'!N:N,'WEEKLY  TO WEEK SALES '!A82,'Fully Booked'!M:M,'WEEKLY  TO WEEK SALES '!$B$76)</f>
        <v>4479590</v>
      </c>
      <c r="C82" s="72">
        <f>SUMIFS('Fully Booked'!Q:Q,'Fully Booked'!N:N,'WEEKLY  TO WEEK SALES '!A82,'Fully Booked'!M:M,'WEEKLY  TO WEEK SALES '!$C$76)</f>
        <v>0</v>
      </c>
      <c r="D82" s="72">
        <f>SUMIFS('Fully Booked'!Q:Q,'Fully Booked'!N:N,'WEEKLY  TO WEEK SALES '!A82,'Fully Booked'!M:M,'WEEKLY  TO WEEK SALES '!$D$76)</f>
        <v>0</v>
      </c>
      <c r="E82" s="72">
        <f>SUMIFS('Fully Booked'!Q:Q,'Fully Booked'!N:N,'WEEKLY  TO WEEK SALES '!A82,'Fully Booked'!M:M,'WEEKLY  TO WEEK SALES '!$E$76)</f>
        <v>0</v>
      </c>
      <c r="F82" s="72">
        <f t="shared" si="31"/>
        <v>4479590</v>
      </c>
      <c r="G82" s="72">
        <f>SUMIFS('Fully Booked'!AF:AF,'Fully Booked'!N:N,'WEEKLY  TO WEEK SALES '!A82,'Fully Booked'!M:M,'WEEKLY  TO WEEK SALES '!$G$76)</f>
        <v>106000.81493025493</v>
      </c>
      <c r="H82" s="72">
        <f>SUMIFS('Fully Booked'!AF:AF,'Fully Booked'!N:N,'WEEKLY  TO WEEK SALES '!A82,'Fully Booked'!M:M,'WEEKLY  TO WEEK SALES '!$H$76)</f>
        <v>0</v>
      </c>
      <c r="I82" s="158">
        <f>SUMIFS('Fully Booked'!AF:AF,'Fully Booked'!N:N,'WEEKLY  TO WEEK SALES '!A82,'Fully Booked'!M:M,'WEEKLY  TO WEEK SALES '!$I$76)</f>
        <v>0</v>
      </c>
      <c r="J82" s="72">
        <f>SUMIFS('Fully Booked'!AF:AF,'Fully Booked'!N:N,'WEEKLY  TO WEEK SALES '!A82,'Fully Booked'!M:M,'WEEKLY  TO WEEK SALES '!$J$76)</f>
        <v>0</v>
      </c>
      <c r="K82" s="72">
        <f t="shared" si="30"/>
        <v>106000.81493025493</v>
      </c>
    </row>
    <row r="83" spans="1:11" x14ac:dyDescent="0.25">
      <c r="A83" s="74" t="s">
        <v>174</v>
      </c>
      <c r="B83" s="72">
        <f>SUMIFS('Fully Booked'!Q:Q,'Fully Booked'!N:N,'WEEKLY  TO WEEK SALES '!A83,'Fully Booked'!M:M,'WEEKLY  TO WEEK SALES '!$B$76)</f>
        <v>2318900</v>
      </c>
      <c r="C83" s="72">
        <f>SUMIFS('Fully Booked'!Q:Q,'Fully Booked'!N:N,'WEEKLY  TO WEEK SALES '!A83,'Fully Booked'!M:M,'WEEKLY  TO WEEK SALES '!$C$76)</f>
        <v>0</v>
      </c>
      <c r="D83" s="72">
        <f>SUMIFS('Fully Booked'!Q:Q,'Fully Booked'!N:N,'WEEKLY  TO WEEK SALES '!A83,'Fully Booked'!M:M,'WEEKLY  TO WEEK SALES '!$D$76)</f>
        <v>0</v>
      </c>
      <c r="E83" s="72">
        <f>SUMIFS('Fully Booked'!Q:Q,'Fully Booked'!N:N,'WEEKLY  TO WEEK SALES '!A83,'Fully Booked'!M:M,'WEEKLY  TO WEEK SALES '!$E$76)</f>
        <v>0</v>
      </c>
      <c r="F83" s="72">
        <f t="shared" si="31"/>
        <v>2318900</v>
      </c>
      <c r="G83" s="72">
        <f>SUMIFS('Fully Booked'!AF:AF,'Fully Booked'!N:N,'WEEKLY  TO WEEK SALES '!A83,'Fully Booked'!M:M,'WEEKLY  TO WEEK SALES '!$G$76)</f>
        <v>54265.093528693535</v>
      </c>
      <c r="H83" s="72">
        <f>SUMIFS('Fully Booked'!AF:AF,'Fully Booked'!N:N,'WEEKLY  TO WEEK SALES '!A83,'Fully Booked'!M:M,'WEEKLY  TO WEEK SALES '!$H$76)</f>
        <v>0</v>
      </c>
      <c r="I83" s="158">
        <f>SUMIFS('Fully Booked'!AF:AF,'Fully Booked'!N:N,'WEEKLY  TO WEEK SALES '!A83,'Fully Booked'!M:M,'WEEKLY  TO WEEK SALES '!$I$76)</f>
        <v>0</v>
      </c>
      <c r="J83" s="72">
        <f>SUMIFS('Fully Booked'!AF:AF,'Fully Booked'!N:N,'WEEKLY  TO WEEK SALES '!A83,'Fully Booked'!M:M,'WEEKLY  TO WEEK SALES '!$J$76)</f>
        <v>0</v>
      </c>
      <c r="K83" s="72">
        <f t="shared" si="30"/>
        <v>54265.093528693535</v>
      </c>
    </row>
    <row r="84" spans="1:11" x14ac:dyDescent="0.25">
      <c r="A84" s="19" t="s">
        <v>366</v>
      </c>
      <c r="B84" s="72">
        <f>SUMIFS('Fully Booked'!Q:Q,'Fully Booked'!N:N,'WEEKLY  TO WEEK SALES '!A84,'Fully Booked'!M:M,'WEEKLY  TO WEEK SALES '!$B$76)</f>
        <v>0</v>
      </c>
      <c r="C84" s="72">
        <f>SUMIFS('Fully Booked'!Q:Q,'Fully Booked'!N:N,'WEEKLY  TO WEEK SALES '!A84,'Fully Booked'!M:M,'WEEKLY  TO WEEK SALES '!$C$76)</f>
        <v>0</v>
      </c>
      <c r="D84" s="72">
        <f>SUMIFS('Fully Booked'!Q:Q,'Fully Booked'!N:N,'WEEKLY  TO WEEK SALES '!A84,'Fully Booked'!M:M,'WEEKLY  TO WEEK SALES '!$D$76)</f>
        <v>0</v>
      </c>
      <c r="E84" s="72">
        <f>SUMIFS('Fully Booked'!Q:Q,'Fully Booked'!N:N,'WEEKLY  TO WEEK SALES '!A84,'Fully Booked'!M:M,'WEEKLY  TO WEEK SALES '!$E$76)</f>
        <v>0</v>
      </c>
      <c r="F84" s="72">
        <f t="shared" si="31"/>
        <v>0</v>
      </c>
      <c r="G84" s="72">
        <f>SUMIFS('Fully Booked'!AF:AF,'Fully Booked'!N:N,'WEEKLY  TO WEEK SALES '!A84,'Fully Booked'!M:M,'WEEKLY  TO WEEK SALES '!$G$76)</f>
        <v>0</v>
      </c>
      <c r="H84" s="72">
        <f>SUMIFS('Fully Booked'!AF:AF,'Fully Booked'!N:N,'WEEKLY  TO WEEK SALES '!A84,'Fully Booked'!M:M,'WEEKLY  TO WEEK SALES '!$H$76)</f>
        <v>0</v>
      </c>
      <c r="I84" s="158">
        <f>SUMIFS('Fully Booked'!AF:AF,'Fully Booked'!N:N,'WEEKLY  TO WEEK SALES '!A84,'Fully Booked'!M:M,'WEEKLY  TO WEEK SALES '!$I$76)</f>
        <v>0</v>
      </c>
      <c r="J84" s="72">
        <f>SUMIFS('Fully Booked'!AF:AF,'Fully Booked'!N:N,'WEEKLY  TO WEEK SALES '!A84,'Fully Booked'!M:M,'WEEKLY  TO WEEK SALES '!$J$76)</f>
        <v>0</v>
      </c>
      <c r="K84" s="72">
        <f t="shared" si="30"/>
        <v>0</v>
      </c>
    </row>
    <row r="85" spans="1:11" x14ac:dyDescent="0.25">
      <c r="A85" s="19" t="s">
        <v>218</v>
      </c>
      <c r="B85" s="72">
        <f>SUMIFS('Fully Booked'!Q:Q,'Fully Booked'!N:N,'WEEKLY  TO WEEK SALES '!A85,'Fully Booked'!M:M,'WEEKLY  TO WEEK SALES '!$B$76)</f>
        <v>0</v>
      </c>
      <c r="C85" s="72">
        <f>SUMIFS('Fully Booked'!Q:Q,'Fully Booked'!N:N,'WEEKLY  TO WEEK SALES '!A85,'Fully Booked'!M:M,'WEEKLY  TO WEEK SALES '!$C$76)</f>
        <v>0</v>
      </c>
      <c r="D85" s="72">
        <f>SUMIFS('Fully Booked'!Q:Q,'Fully Booked'!N:N,'WEEKLY  TO WEEK SALES '!A85,'Fully Booked'!M:M,'WEEKLY  TO WEEK SALES '!$D$76)</f>
        <v>0</v>
      </c>
      <c r="E85" s="72">
        <f>SUMIFS('Fully Booked'!Q:Q,'Fully Booked'!N:N,'WEEKLY  TO WEEK SALES '!A85,'Fully Booked'!M:M,'WEEKLY  TO WEEK SALES '!$E$76)</f>
        <v>0</v>
      </c>
      <c r="F85" s="72">
        <f t="shared" si="31"/>
        <v>0</v>
      </c>
      <c r="G85" s="72">
        <f>SUMIFS('Fully Booked'!AF:AF,'Fully Booked'!N:N,'WEEKLY  TO WEEK SALES '!A85,'Fully Booked'!M:M,'WEEKLY  TO WEEK SALES '!$G$76)</f>
        <v>0</v>
      </c>
      <c r="H85" s="72">
        <f>SUMIFS('Fully Booked'!AF:AF,'Fully Booked'!N:N,'WEEKLY  TO WEEK SALES '!A85,'Fully Booked'!M:M,'WEEKLY  TO WEEK SALES '!$H$76)</f>
        <v>0</v>
      </c>
      <c r="I85" s="158">
        <f>SUMIFS('Fully Booked'!AF:AF,'Fully Booked'!N:N,'WEEKLY  TO WEEK SALES '!A85,'Fully Booked'!M:M,'WEEKLY  TO WEEK SALES '!$I$76)</f>
        <v>0</v>
      </c>
      <c r="J85" s="72">
        <f>SUMIFS('Fully Booked'!AF:AF,'Fully Booked'!N:N,'WEEKLY  TO WEEK SALES '!A85,'Fully Booked'!M:M,'WEEKLY  TO WEEK SALES '!$J$76)</f>
        <v>0</v>
      </c>
      <c r="K85" s="72">
        <f t="shared" si="30"/>
        <v>0</v>
      </c>
    </row>
    <row r="86" spans="1:11" x14ac:dyDescent="0.25">
      <c r="A86" s="19" t="s">
        <v>365</v>
      </c>
      <c r="B86" s="72">
        <f>SUMIFS('Fully Booked'!Q:Q,'Fully Booked'!N:N,'WEEKLY  TO WEEK SALES '!A86,'Fully Booked'!M:M,'WEEKLY  TO WEEK SALES '!$B$76)</f>
        <v>0</v>
      </c>
      <c r="C86" s="72">
        <f>SUMIFS('Fully Booked'!Q:Q,'Fully Booked'!N:N,'WEEKLY  TO WEEK SALES '!A86,'Fully Booked'!M:M,'WEEKLY  TO WEEK SALES '!$C$76)</f>
        <v>0</v>
      </c>
      <c r="D86" s="72">
        <f>SUMIFS('Fully Booked'!Q:Q,'Fully Booked'!N:N,'WEEKLY  TO WEEK SALES '!A86,'Fully Booked'!M:M,'WEEKLY  TO WEEK SALES '!$D$76)</f>
        <v>0</v>
      </c>
      <c r="E86" s="72">
        <f>SUMIFS('Fully Booked'!Q:Q,'Fully Booked'!N:N,'WEEKLY  TO WEEK SALES '!A86,'Fully Booked'!M:M,'WEEKLY  TO WEEK SALES '!$E$76)</f>
        <v>0</v>
      </c>
      <c r="F86" s="72">
        <f t="shared" si="31"/>
        <v>0</v>
      </c>
      <c r="G86" s="72">
        <f>SUMIFS('Fully Booked'!AF:AF,'Fully Booked'!N:N,'WEEKLY  TO WEEK SALES '!A86,'Fully Booked'!M:M,'WEEKLY  TO WEEK SALES '!$G$76)</f>
        <v>0</v>
      </c>
      <c r="H86" s="72">
        <f>SUMIFS('Fully Booked'!AF:AF,'Fully Booked'!N:N,'WEEKLY  TO WEEK SALES '!A86,'Fully Booked'!M:M,'WEEKLY  TO WEEK SALES '!$H$76)</f>
        <v>0</v>
      </c>
      <c r="I86" s="158">
        <f>SUMIFS('Fully Booked'!AF:AF,'Fully Booked'!N:N,'WEEKLY  TO WEEK SALES '!A86,'Fully Booked'!M:M,'WEEKLY  TO WEEK SALES '!$I$76)</f>
        <v>0</v>
      </c>
      <c r="J86" s="72">
        <f>SUMIFS('Fully Booked'!AF:AF,'Fully Booked'!N:N,'WEEKLY  TO WEEK SALES '!A86,'Fully Booked'!M:M,'WEEKLY  TO WEEK SALES '!$J$76)</f>
        <v>0</v>
      </c>
      <c r="K86" s="72">
        <f t="shared" si="30"/>
        <v>0</v>
      </c>
    </row>
    <row r="87" spans="1:11" x14ac:dyDescent="0.25">
      <c r="A87" s="19" t="s">
        <v>157</v>
      </c>
      <c r="B87" s="72">
        <f>SUMIFS('Fully Booked'!Q:Q,'Fully Booked'!N:N,'WEEKLY  TO WEEK SALES '!A87,'Fully Booked'!M:M,'WEEKLY  TO WEEK SALES '!$B$76)</f>
        <v>788400</v>
      </c>
      <c r="C87" s="72">
        <f>SUMIFS('Fully Booked'!Q:Q,'Fully Booked'!N:N,'WEEKLY  TO WEEK SALES '!A87,'Fully Booked'!M:M,'WEEKLY  TO WEEK SALES '!$C$76)</f>
        <v>0</v>
      </c>
      <c r="D87" s="72">
        <f>SUMIFS('Fully Booked'!Q:Q,'Fully Booked'!N:N,'WEEKLY  TO WEEK SALES '!A87,'Fully Booked'!M:M,'WEEKLY  TO WEEK SALES '!$D$76)</f>
        <v>0</v>
      </c>
      <c r="E87" s="72">
        <f>SUMIFS('Fully Booked'!Q:Q,'Fully Booked'!N:N,'WEEKLY  TO WEEK SALES '!A87,'Fully Booked'!M:M,'WEEKLY  TO WEEK SALES '!$E$76)</f>
        <v>0</v>
      </c>
      <c r="F87" s="72">
        <f t="shared" si="31"/>
        <v>788400</v>
      </c>
      <c r="G87" s="72">
        <f>SUMIFS('Fully Booked'!AF:AF,'Fully Booked'!N:N,'WEEKLY  TO WEEK SALES '!A87,'Fully Booked'!M:M,'WEEKLY  TO WEEK SALES '!$G$76)</f>
        <v>18095.657142857144</v>
      </c>
      <c r="H87" s="72">
        <f>SUMIFS('Fully Booked'!AF:AF,'Fully Booked'!N:N,'WEEKLY  TO WEEK SALES '!A87,'Fully Booked'!M:M,'WEEKLY  TO WEEK SALES '!$H$76)</f>
        <v>0</v>
      </c>
      <c r="I87" s="158">
        <f>SUMIFS('Fully Booked'!AF:AF,'Fully Booked'!N:N,'WEEKLY  TO WEEK SALES '!A87,'Fully Booked'!M:M,'WEEKLY  TO WEEK SALES '!$I$76)</f>
        <v>0</v>
      </c>
      <c r="J87" s="72">
        <f>SUMIFS('Fully Booked'!AF:AF,'Fully Booked'!N:N,'WEEKLY  TO WEEK SALES '!A87,'Fully Booked'!M:M,'WEEKLY  TO WEEK SALES '!$J$76)</f>
        <v>0</v>
      </c>
      <c r="K87" s="72">
        <f t="shared" si="30"/>
        <v>18095.657142857144</v>
      </c>
    </row>
    <row r="88" spans="1:11" x14ac:dyDescent="0.25">
      <c r="A88" s="19" t="s">
        <v>56</v>
      </c>
      <c r="B88" s="72">
        <f>SUMIFS('Fully Booked'!Q:Q,'Fully Booked'!N:N,'WEEKLY  TO WEEK SALES '!A88,'Fully Booked'!M:M,'WEEKLY  TO WEEK SALES '!$B$76)</f>
        <v>0</v>
      </c>
      <c r="C88" s="72">
        <f>SUMIFS('Fully Booked'!Q:Q,'Fully Booked'!N:N,'WEEKLY  TO WEEK SALES '!A88,'Fully Booked'!M:M,'WEEKLY  TO WEEK SALES '!$C$76)</f>
        <v>0</v>
      </c>
      <c r="D88" s="72">
        <f>SUMIFS('Fully Booked'!Q:Q,'Fully Booked'!N:N,'WEEKLY  TO WEEK SALES '!A88,'Fully Booked'!M:M,'WEEKLY  TO WEEK SALES '!$D$76)</f>
        <v>0</v>
      </c>
      <c r="E88" s="72">
        <f>SUMIFS('Fully Booked'!Q:Q,'Fully Booked'!N:N,'WEEKLY  TO WEEK SALES '!A88,'Fully Booked'!M:M,'WEEKLY  TO WEEK SALES '!$E$76)</f>
        <v>0</v>
      </c>
      <c r="F88" s="72">
        <f t="shared" si="31"/>
        <v>0</v>
      </c>
      <c r="G88" s="72">
        <f>SUMIFS('Fully Booked'!AF:AF,'Fully Booked'!N:N,'WEEKLY  TO WEEK SALES '!A88,'Fully Booked'!M:M,'WEEKLY  TO WEEK SALES '!$G$76)</f>
        <v>0</v>
      </c>
      <c r="H88" s="72">
        <f>SUMIFS('Fully Booked'!AF:AF,'Fully Booked'!N:N,'WEEKLY  TO WEEK SALES '!A88,'Fully Booked'!M:M,'WEEKLY  TO WEEK SALES '!$H$76)</f>
        <v>0</v>
      </c>
      <c r="I88" s="158">
        <f>SUMIFS('Fully Booked'!AF:AF,'Fully Booked'!N:N,'WEEKLY  TO WEEK SALES '!A88,'Fully Booked'!M:M,'WEEKLY  TO WEEK SALES '!$I$76)</f>
        <v>0</v>
      </c>
      <c r="J88" s="72">
        <f>SUMIFS('Fully Booked'!AF:AF,'Fully Booked'!N:N,'WEEKLY  TO WEEK SALES '!A88,'Fully Booked'!M:M,'WEEKLY  TO WEEK SALES '!$J$76)</f>
        <v>0</v>
      </c>
      <c r="K88" s="72">
        <f t="shared" si="30"/>
        <v>0</v>
      </c>
    </row>
    <row r="89" spans="1:11" x14ac:dyDescent="0.25">
      <c r="A89" s="48"/>
      <c r="B89" s="92">
        <f t="shared" ref="B89:K89" si="32">SUM(B77:B88)</f>
        <v>35967579</v>
      </c>
      <c r="C89" s="92">
        <f t="shared" si="32"/>
        <v>0</v>
      </c>
      <c r="D89" s="92">
        <f t="shared" si="32"/>
        <v>0</v>
      </c>
      <c r="E89" s="92">
        <f t="shared" si="32"/>
        <v>0</v>
      </c>
      <c r="F89" s="92">
        <f t="shared" si="32"/>
        <v>35967579</v>
      </c>
      <c r="G89" s="92">
        <f t="shared" si="32"/>
        <v>894773.17131634254</v>
      </c>
      <c r="H89" s="92">
        <f t="shared" si="32"/>
        <v>0</v>
      </c>
      <c r="I89" s="159">
        <f t="shared" si="32"/>
        <v>0</v>
      </c>
      <c r="J89" s="92">
        <f t="shared" si="32"/>
        <v>0</v>
      </c>
      <c r="K89" s="92">
        <f t="shared" si="32"/>
        <v>894773.17131634254</v>
      </c>
    </row>
    <row r="90" spans="1:11" x14ac:dyDescent="0.25">
      <c r="A90"/>
      <c r="I90" s="8"/>
    </row>
  </sheetData>
  <sortState ref="A17:C70">
    <sortCondition ref="C17:C70"/>
  </sortState>
  <mergeCells count="5">
    <mergeCell ref="A2:J2"/>
    <mergeCell ref="A74:K74"/>
    <mergeCell ref="B75:F75"/>
    <mergeCell ref="G75:K75"/>
    <mergeCell ref="A15:K15"/>
  </mergeCells>
  <conditionalFormatting sqref="B17:B18 B53 B20:B23 B27:B31 B33:B37 B55:B71 B39:B51">
    <cfRule type="duplicateValues" dxfId="2190" priority="29830"/>
  </conditionalFormatting>
  <conditionalFormatting sqref="F14 J16:K72 O72 F73 L73 F90:F1048576">
    <cfRule type="cellIs" dxfId="2189" priority="6" operator="equal">
      <formula>"DISBURSED"</formula>
    </cfRule>
  </conditionalFormatting>
  <conditionalFormatting sqref="J17:K72">
    <cfRule type="cellIs" dxfId="2188" priority="9" operator="equal">
      <formula>"NOT DISBURSED"</formula>
    </cfRule>
    <cfRule type="cellIs" dxfId="2187" priority="10" operator="equal">
      <formula>"SOLD"</formula>
    </cfRule>
  </conditionalFormatting>
  <pageMargins left="0.25" right="0.25" top="0.75" bottom="0.75" header="0.3" footer="0.3"/>
  <pageSetup scale="2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D119"/>
  <sheetViews>
    <sheetView topLeftCell="A25" zoomScale="85" zoomScaleNormal="85" workbookViewId="0">
      <selection activeCell="A53" sqref="A53"/>
    </sheetView>
  </sheetViews>
  <sheetFormatPr defaultColWidth="9.140625" defaultRowHeight="15.75" x14ac:dyDescent="0.25"/>
  <cols>
    <col min="1" max="1" width="31.85546875" style="218" bestFit="1" customWidth="1"/>
    <col min="2" max="2" width="18.140625" style="218" bestFit="1" customWidth="1"/>
    <col min="3" max="3" width="19.7109375" style="218" bestFit="1" customWidth="1"/>
    <col min="4" max="4" width="18.5703125" style="218" bestFit="1" customWidth="1"/>
    <col min="5" max="5" width="19.42578125" style="218" bestFit="1" customWidth="1"/>
    <col min="6" max="6" width="17.85546875" style="218" bestFit="1" customWidth="1"/>
    <col min="7" max="7" width="20.7109375" style="218" customWidth="1"/>
    <col min="8" max="8" width="19.140625" style="222" bestFit="1" customWidth="1"/>
    <col min="9" max="9" width="18.140625" style="259" customWidth="1"/>
    <col min="10" max="10" width="18" style="218" customWidth="1"/>
    <col min="11" max="11" width="15" style="218" customWidth="1"/>
    <col min="12" max="12" width="18.28515625" style="229" customWidth="1"/>
    <col min="13" max="13" width="14" style="218" bestFit="1" customWidth="1"/>
    <col min="14" max="14" width="23.140625" style="218" customWidth="1"/>
    <col min="15" max="15" width="23.42578125" style="218" customWidth="1"/>
    <col min="16" max="16" width="31.28515625" style="218" customWidth="1"/>
    <col min="17" max="17" width="19" style="229" bestFit="1" customWidth="1"/>
    <col min="18" max="18" width="17.85546875" style="218" bestFit="1" customWidth="1"/>
    <col min="19" max="19" width="17.140625" style="218" bestFit="1" customWidth="1"/>
    <col min="20" max="20" width="17.85546875" style="218" bestFit="1" customWidth="1"/>
    <col min="21" max="21" width="9.140625" style="218"/>
    <col min="22" max="22" width="17.140625" style="218" bestFit="1" customWidth="1"/>
    <col min="23" max="23" width="19.7109375" style="218" customWidth="1"/>
    <col min="24" max="24" width="13.28515625" style="218" customWidth="1"/>
    <col min="25" max="16384" width="9.140625" style="218"/>
  </cols>
  <sheetData>
    <row r="1" spans="1:26" ht="63" x14ac:dyDescent="0.25">
      <c r="A1" s="343" t="s">
        <v>163</v>
      </c>
      <c r="B1" s="343" t="s">
        <v>72</v>
      </c>
      <c r="C1" s="343" t="s">
        <v>276</v>
      </c>
      <c r="D1" s="343" t="s">
        <v>277</v>
      </c>
      <c r="E1" s="343" t="s">
        <v>71</v>
      </c>
      <c r="F1" s="343" t="s">
        <v>73</v>
      </c>
      <c r="G1" s="366" t="s">
        <v>283</v>
      </c>
      <c r="H1" s="366" t="s">
        <v>4349</v>
      </c>
      <c r="I1" s="366" t="s">
        <v>4351</v>
      </c>
      <c r="J1" s="366" t="s">
        <v>4350</v>
      </c>
      <c r="K1" s="366" t="s">
        <v>4352</v>
      </c>
      <c r="L1" s="366" t="s">
        <v>4914</v>
      </c>
      <c r="M1" s="343" t="s">
        <v>4913</v>
      </c>
      <c r="N1" s="343"/>
      <c r="O1" s="80" t="s">
        <v>94</v>
      </c>
      <c r="P1" s="80" t="s">
        <v>176</v>
      </c>
      <c r="Q1" s="150" t="s">
        <v>276</v>
      </c>
      <c r="R1" s="150" t="s">
        <v>277</v>
      </c>
      <c r="S1" s="80" t="s">
        <v>71</v>
      </c>
      <c r="T1" s="80" t="s">
        <v>73</v>
      </c>
      <c r="U1" s="80" t="s">
        <v>283</v>
      </c>
      <c r="V1" s="80" t="s">
        <v>388</v>
      </c>
      <c r="W1" s="343" t="s">
        <v>5197</v>
      </c>
      <c r="X1" s="343" t="s">
        <v>5198</v>
      </c>
    </row>
    <row r="2" spans="1:26" x14ac:dyDescent="0.25">
      <c r="A2" s="595" t="s">
        <v>32</v>
      </c>
      <c r="B2" s="219" t="s">
        <v>31</v>
      </c>
      <c r="C2" s="220">
        <f>SUMIFS('Fully Booked'!Q:Q,'Fully Booked'!W:W,'NEW EXISITNG '!$C$1,'Fully Booked'!D:D,'NEW EXISITNG '!A2)</f>
        <v>910350</v>
      </c>
      <c r="D2" s="220">
        <f>SUMIFS('Fully Booked'!Q:Q,'Fully Booked'!W:W,'NEW EXISITNG '!$D$1,'Fully Booked'!D:D,'NEW EXISITNG '!A2)</f>
        <v>513570</v>
      </c>
      <c r="E2" s="220">
        <f>C2+D2</f>
        <v>1423920</v>
      </c>
      <c r="F2" s="220">
        <f>'WEEKLY  TO WEEK SALES '!I17</f>
        <v>7500000</v>
      </c>
      <c r="G2" s="221">
        <f>E2/F2</f>
        <v>0.189856</v>
      </c>
      <c r="H2" s="345">
        <f>SUMIFS('PENDING FULL BOOKING'!H:H,'PENDING FULL BOOKING'!D:D,'NEW EXISITNG '!A2,'PENDING FULL BOOKING'!P:P,'NEW EXISITNG '!$H$1)</f>
        <v>0</v>
      </c>
      <c r="I2" s="345">
        <f>SUMIFS('PENDING FULL BOOKING'!H:H,'PENDING FULL BOOKING'!D:D,'NEW EXISITNG '!A2,'PENDING FULL BOOKING'!P:P,'NEW EXISITNG '!$I$1)</f>
        <v>1562040</v>
      </c>
      <c r="J2" s="345">
        <f>SUMIFS('PENDING FULL BOOKING'!H:H,'PENDING FULL BOOKING'!D:D,'NEW EXISITNG '!A2)</f>
        <v>1562040</v>
      </c>
      <c r="K2" s="241">
        <f>COUNTIFS('Fully Booked'!D:D,'NEW EXISITNG '!A2)</f>
        <v>4</v>
      </c>
      <c r="L2" s="241">
        <f>COUNTIFS('PENDING FULL BOOKING'!D:D,'NEW EXISITNG '!A2)</f>
        <v>3</v>
      </c>
      <c r="M2" s="240">
        <f>L2+K2</f>
        <v>7</v>
      </c>
      <c r="N2" s="260"/>
      <c r="O2" s="218" t="s">
        <v>101</v>
      </c>
      <c r="P2" s="218" t="s">
        <v>5195</v>
      </c>
      <c r="Q2" s="224">
        <f>SUMIFS('Fully Booked'!Q:Q,'Fully Booked'!C:C,'NEW EXISITNG '!O2,'Fully Booked'!W:W,'NEW EXISITNG '!$Q$1)</f>
        <v>3869950</v>
      </c>
      <c r="R2" s="224">
        <f>SUMIFS('Fully Booked'!Q:Q,'Fully Booked'!C:C,'NEW EXISITNG '!O2,'Fully Booked'!W:W,'NEW EXISITNG '!$R$1)</f>
        <v>2657870</v>
      </c>
      <c r="S2" s="223">
        <f>R2+Q2</f>
        <v>6527820</v>
      </c>
      <c r="T2" s="223">
        <v>45000000</v>
      </c>
      <c r="U2" s="225">
        <f>S2/T2</f>
        <v>0.14506266666666667</v>
      </c>
      <c r="V2" s="260">
        <f t="shared" ref="V2:V9" si="0">IFERROR(Q2/S2,0)</f>
        <v>0.5928395697185278</v>
      </c>
      <c r="W2" s="340">
        <f>SUMIFS('PENDING FULL BOOKING'!H:H,'PENDING FULL BOOKING'!C:C,'NEW EXISITNG '!O2)</f>
        <v>9323087</v>
      </c>
      <c r="X2" s="627">
        <f>COUNTIFS('PENDING FULL BOOKING'!C:C,'NEW EXISITNG '!O2)</f>
        <v>20</v>
      </c>
      <c r="Z2" s="596"/>
    </row>
    <row r="3" spans="1:26" x14ac:dyDescent="0.25">
      <c r="A3" s="219" t="s">
        <v>4893</v>
      </c>
      <c r="B3" s="219" t="s">
        <v>31</v>
      </c>
      <c r="C3" s="220">
        <f>SUMIFS('Fully Booked'!Q:Q,'Fully Booked'!W:W,'NEW EXISITNG '!$C$1,'Fully Booked'!D:D,'NEW EXISITNG '!A3)</f>
        <v>0</v>
      </c>
      <c r="D3" s="220">
        <f>SUMIFS('Fully Booked'!Q:Q,'Fully Booked'!W:W,'NEW EXISITNG '!$D$1,'Fully Booked'!D:D,'NEW EXISITNG '!A3)</f>
        <v>0</v>
      </c>
      <c r="E3" s="220">
        <f t="shared" ref="E3:E56" si="1">C3+D3</f>
        <v>0</v>
      </c>
      <c r="F3" s="220">
        <f>'WEEKLY  TO WEEK SALES '!I18</f>
        <v>1500000</v>
      </c>
      <c r="G3" s="221">
        <f t="shared" ref="G3:G55" si="2">E3/F3</f>
        <v>0</v>
      </c>
      <c r="H3" s="345">
        <f>SUMIFS('PENDING FULL BOOKING'!H:H,'PENDING FULL BOOKING'!D:D,'NEW EXISITNG '!A3,'PENDING FULL BOOKING'!P:P,'NEW EXISITNG '!$H$1)</f>
        <v>0</v>
      </c>
      <c r="I3" s="345">
        <f>SUMIFS('PENDING FULL BOOKING'!H:H,'PENDING FULL BOOKING'!D:D,'NEW EXISITNG '!A3,'PENDING FULL BOOKING'!P:P,'NEW EXISITNG '!$I$1)</f>
        <v>0</v>
      </c>
      <c r="J3" s="345">
        <f>SUMIFS('PENDING FULL BOOKING'!H:H,'PENDING FULL BOOKING'!D:D,'NEW EXISITNG '!A3)</f>
        <v>0</v>
      </c>
      <c r="K3" s="241">
        <f>COUNTIFS('Fully Booked'!D:D,'NEW EXISITNG '!A3)</f>
        <v>0</v>
      </c>
      <c r="L3" s="241">
        <f>COUNTIFS('PENDING FULL BOOKING'!D:D,'NEW EXISITNG '!A3)</f>
        <v>0</v>
      </c>
      <c r="M3" s="240">
        <f t="shared" ref="M3:M56" si="3">L3+K3</f>
        <v>0</v>
      </c>
      <c r="N3" s="260"/>
      <c r="O3" s="21" t="s">
        <v>97</v>
      </c>
      <c r="P3" s="218" t="s">
        <v>40</v>
      </c>
      <c r="Q3" s="224">
        <f>SUMIFS('Fully Booked'!Q:Q,'Fully Booked'!C:C,'NEW EXISITNG '!O3,'Fully Booked'!W:W,'NEW EXISITNG '!$Q$1)</f>
        <v>6235900</v>
      </c>
      <c r="R3" s="224">
        <f>SUMIFS('Fully Booked'!Q:Q,'Fully Booked'!C:C,'NEW EXISITNG '!O3,'Fully Booked'!W:W,'NEW EXISITNG '!$R$1)</f>
        <v>2233800</v>
      </c>
      <c r="S3" s="223">
        <f t="shared" ref="S3:S9" si="4">R3+Q3</f>
        <v>8469700</v>
      </c>
      <c r="T3" s="223">
        <v>50000000</v>
      </c>
      <c r="U3" s="225">
        <f t="shared" ref="U3:U9" si="5">S3/T3</f>
        <v>0.16939399999999999</v>
      </c>
      <c r="V3" s="260">
        <f t="shared" si="0"/>
        <v>0.73625984391418819</v>
      </c>
      <c r="W3" s="340">
        <f>SUMIFS('PENDING FULL BOOKING'!H:H,'PENDING FULL BOOKING'!C:C,'NEW EXISITNG '!O3)</f>
        <v>9485462</v>
      </c>
      <c r="X3" s="627">
        <f>COUNTIFS('PENDING FULL BOOKING'!C:C,'NEW EXISITNG '!O3)</f>
        <v>23</v>
      </c>
      <c r="Z3" s="596"/>
    </row>
    <row r="4" spans="1:26" x14ac:dyDescent="0.25">
      <c r="A4" s="219" t="s">
        <v>6159</v>
      </c>
      <c r="B4" s="219" t="s">
        <v>31</v>
      </c>
      <c r="C4" s="220">
        <f>SUMIFS('Fully Booked'!Q:Q,'Fully Booked'!W:W,'NEW EXISITNG '!$C$1,'Fully Booked'!D:D,'NEW EXISITNG '!A4)</f>
        <v>0</v>
      </c>
      <c r="D4" s="220">
        <f>SUMIFS('Fully Booked'!Q:Q,'Fully Booked'!W:W,'NEW EXISITNG '!$D$1,'Fully Booked'!D:D,'NEW EXISITNG '!A4)</f>
        <v>0</v>
      </c>
      <c r="E4" s="220">
        <f t="shared" si="1"/>
        <v>0</v>
      </c>
      <c r="F4" s="220">
        <f>'WEEKLY  TO WEEK SALES '!I19</f>
        <v>3500000</v>
      </c>
      <c r="G4" s="221">
        <f t="shared" si="2"/>
        <v>0</v>
      </c>
      <c r="H4" s="345">
        <f>SUMIFS('PENDING FULL BOOKING'!H:H,'PENDING FULL BOOKING'!D:D,'NEW EXISITNG '!A4,'PENDING FULL BOOKING'!P:P,'NEW EXISITNG '!$H$1)</f>
        <v>0</v>
      </c>
      <c r="I4" s="345">
        <f>SUMIFS('PENDING FULL BOOKING'!H:H,'PENDING FULL BOOKING'!D:D,'NEW EXISITNG '!A4,'PENDING FULL BOOKING'!P:P,'NEW EXISITNG '!$I$1)</f>
        <v>0</v>
      </c>
      <c r="J4" s="345">
        <f>SUMIFS('PENDING FULL BOOKING'!H:H,'PENDING FULL BOOKING'!D:D,'NEW EXISITNG '!A4)</f>
        <v>0</v>
      </c>
      <c r="K4" s="241">
        <f>COUNTIFS('Fully Booked'!D:D,'NEW EXISITNG '!A4)</f>
        <v>0</v>
      </c>
      <c r="L4" s="241">
        <f>COUNTIFS('PENDING FULL BOOKING'!D:D,'NEW EXISITNG '!A4)</f>
        <v>0</v>
      </c>
      <c r="M4" s="240">
        <f t="shared" si="3"/>
        <v>0</v>
      </c>
      <c r="N4" s="260"/>
      <c r="O4" s="218" t="s">
        <v>5938</v>
      </c>
      <c r="P4" s="218" t="s">
        <v>5195</v>
      </c>
      <c r="Q4" s="224">
        <f>SUMIFS('Fully Booked'!Q:Q,'Fully Booked'!C:C,'NEW EXISITNG '!O4,'Fully Booked'!W:W,'NEW EXISITNG '!$Q$1)</f>
        <v>0</v>
      </c>
      <c r="R4" s="224">
        <f>SUMIFS('Fully Booked'!Q:Q,'Fully Booked'!C:C,'NEW EXISITNG '!O4,'Fully Booked'!W:W,'NEW EXISITNG '!$R$1)</f>
        <v>0</v>
      </c>
      <c r="S4" s="223">
        <f t="shared" si="4"/>
        <v>0</v>
      </c>
      <c r="T4" s="223">
        <v>30000000</v>
      </c>
      <c r="U4" s="225">
        <f t="shared" si="5"/>
        <v>0</v>
      </c>
      <c r="V4" s="260">
        <f t="shared" si="0"/>
        <v>0</v>
      </c>
      <c r="W4" s="340">
        <f>SUMIFS('PENDING FULL BOOKING'!H:H,'PENDING FULL BOOKING'!C:C,'NEW EXISITNG '!O4)</f>
        <v>0</v>
      </c>
      <c r="X4" s="627">
        <f>COUNTIFS('PENDING FULL BOOKING'!C:C,'NEW EXISITNG '!O4)</f>
        <v>0</v>
      </c>
      <c r="Z4" s="596"/>
    </row>
    <row r="5" spans="1:26" x14ac:dyDescent="0.25">
      <c r="A5" s="219" t="s">
        <v>211</v>
      </c>
      <c r="B5" s="219" t="s">
        <v>23</v>
      </c>
      <c r="C5" s="220">
        <f>SUMIFS('Fully Booked'!Q:Q,'Fully Booked'!W:W,'NEW EXISITNG '!$C$1,'Fully Booked'!D:D,'NEW EXISITNG '!A5)</f>
        <v>17800</v>
      </c>
      <c r="D5" s="220">
        <f>SUMIFS('Fully Booked'!Q:Q,'Fully Booked'!W:W,'NEW EXISITNG '!$D$1,'Fully Booked'!D:D,'NEW EXISITNG '!A5)</f>
        <v>0</v>
      </c>
      <c r="E5" s="220">
        <f t="shared" si="1"/>
        <v>17800</v>
      </c>
      <c r="F5" s="220">
        <f>'WEEKLY  TO WEEK SALES '!I20</f>
        <v>4000000</v>
      </c>
      <c r="G5" s="221">
        <f t="shared" si="2"/>
        <v>4.45E-3</v>
      </c>
      <c r="H5" s="345">
        <f>SUMIFS('PENDING FULL BOOKING'!H:H,'PENDING FULL BOOKING'!D:D,'NEW EXISITNG '!A5,'PENDING FULL BOOKING'!P:P,'NEW EXISITNG '!$H$1)</f>
        <v>0</v>
      </c>
      <c r="I5" s="345">
        <f>SUMIFS('PENDING FULL BOOKING'!H:H,'PENDING FULL BOOKING'!D:D,'NEW EXISITNG '!A5,'PENDING FULL BOOKING'!P:P,'NEW EXISITNG '!$I$1)</f>
        <v>0</v>
      </c>
      <c r="J5" s="345">
        <f>SUMIFS('PENDING FULL BOOKING'!H:H,'PENDING FULL BOOKING'!D:D,'NEW EXISITNG '!A5)</f>
        <v>0</v>
      </c>
      <c r="K5" s="241">
        <f>COUNTIFS('Fully Booked'!D:D,'NEW EXISITNG '!A5)</f>
        <v>1</v>
      </c>
      <c r="L5" s="241">
        <f>COUNTIFS('PENDING FULL BOOKING'!D:D,'NEW EXISITNG '!A5)</f>
        <v>0</v>
      </c>
      <c r="M5" s="240">
        <f t="shared" si="3"/>
        <v>1</v>
      </c>
      <c r="N5" s="260"/>
      <c r="O5" s="218" t="s">
        <v>420</v>
      </c>
      <c r="P5" s="218" t="s">
        <v>5195</v>
      </c>
      <c r="Q5" s="224">
        <f>SUMIFS('Fully Booked'!Q:Q,'Fully Booked'!C:C,'NEW EXISITNG '!O5,'Fully Booked'!W:W,'NEW EXISITNG '!$Q$1)</f>
        <v>5518200</v>
      </c>
      <c r="R5" s="224">
        <f>SUMIFS('Fully Booked'!Q:Q,'Fully Booked'!C:C,'NEW EXISITNG '!O5,'Fully Booked'!W:W,'NEW EXISITNG '!$R$1)</f>
        <v>206840</v>
      </c>
      <c r="S5" s="223">
        <f t="shared" ref="S5" si="6">R5+Q5</f>
        <v>5725040</v>
      </c>
      <c r="T5" s="223">
        <v>30000000</v>
      </c>
      <c r="U5" s="225">
        <f t="shared" ref="U5" si="7">S5/T5</f>
        <v>0.19083466666666668</v>
      </c>
      <c r="V5" s="260">
        <f t="shared" ref="V5" si="8">IFERROR(Q5/S5,0)</f>
        <v>0.96387099478780935</v>
      </c>
      <c r="W5" s="340">
        <f>SUMIFS('PENDING FULL BOOKING'!H:H,'PENDING FULL BOOKING'!C:C,'NEW EXISITNG '!O5)</f>
        <v>17180807</v>
      </c>
      <c r="X5" s="627">
        <f>COUNTIFS('PENDING FULL BOOKING'!C:C,'NEW EXISITNG '!O5)</f>
        <v>42</v>
      </c>
      <c r="Z5" s="596"/>
    </row>
    <row r="6" spans="1:26" x14ac:dyDescent="0.25">
      <c r="A6" s="219" t="s">
        <v>447</v>
      </c>
      <c r="B6" s="219" t="s">
        <v>23</v>
      </c>
      <c r="C6" s="220">
        <f>SUMIFS('Fully Booked'!Q:Q,'Fully Booked'!W:W,'NEW EXISITNG '!$C$1,'Fully Booked'!D:D,'NEW EXISITNG '!A6)</f>
        <v>0</v>
      </c>
      <c r="D6" s="220">
        <f>SUMIFS('Fully Booked'!Q:Q,'Fully Booked'!W:W,'NEW EXISITNG '!$D$1,'Fully Booked'!D:D,'NEW EXISITNG '!A6)</f>
        <v>34100</v>
      </c>
      <c r="E6" s="220">
        <f t="shared" si="1"/>
        <v>34100</v>
      </c>
      <c r="F6" s="220">
        <f>'WEEKLY  TO WEEK SALES '!I21</f>
        <v>4000000</v>
      </c>
      <c r="G6" s="221">
        <f t="shared" si="2"/>
        <v>8.5249999999999996E-3</v>
      </c>
      <c r="H6" s="345">
        <f>SUMIFS('PENDING FULL BOOKING'!H:H,'PENDING FULL BOOKING'!D:D,'NEW EXISITNG '!A6,'PENDING FULL BOOKING'!P:P,'NEW EXISITNG '!$H$1)</f>
        <v>2019300</v>
      </c>
      <c r="I6" s="345">
        <f>SUMIFS('PENDING FULL BOOKING'!H:H,'PENDING FULL BOOKING'!D:D,'NEW EXISITNG '!A6,'PENDING FULL BOOKING'!P:P,'NEW EXISITNG '!$I$1)</f>
        <v>941486</v>
      </c>
      <c r="J6" s="345">
        <f>SUMIFS('PENDING FULL BOOKING'!H:H,'PENDING FULL BOOKING'!D:D,'NEW EXISITNG '!A6)</f>
        <v>2960786</v>
      </c>
      <c r="K6" s="241">
        <f>COUNTIFS('Fully Booked'!D:D,'NEW EXISITNG '!A6)</f>
        <v>1</v>
      </c>
      <c r="L6" s="241">
        <f>COUNTIFS('PENDING FULL BOOKING'!D:D,'NEW EXISITNG '!A6)</f>
        <v>4</v>
      </c>
      <c r="M6" s="240">
        <f t="shared" si="3"/>
        <v>5</v>
      </c>
      <c r="N6" s="260"/>
      <c r="O6" s="218" t="s">
        <v>99</v>
      </c>
      <c r="P6" s="218" t="s">
        <v>4916</v>
      </c>
      <c r="Q6" s="224">
        <f>SUMIFS('Fully Booked'!Q:Q,'Fully Booked'!C:C,'NEW EXISITNG '!O6,'Fully Booked'!W:W,'NEW EXISITNG '!$Q$1)</f>
        <v>3569309</v>
      </c>
      <c r="R6" s="224">
        <f>SUMIFS('Fully Booked'!Q:Q,'Fully Booked'!C:C,'NEW EXISITNG '!O6,'Fully Booked'!W:W,'NEW EXISITNG '!$R$1)</f>
        <v>498400</v>
      </c>
      <c r="S6" s="223">
        <f t="shared" si="4"/>
        <v>4067709</v>
      </c>
      <c r="T6" s="223">
        <v>45000000</v>
      </c>
      <c r="U6" s="225">
        <f t="shared" si="5"/>
        <v>9.0393533333333331E-2</v>
      </c>
      <c r="V6" s="260">
        <f t="shared" si="0"/>
        <v>0.87747402776353967</v>
      </c>
      <c r="W6" s="340">
        <f>SUMIFS('PENDING FULL BOOKING'!H:H,'PENDING FULL BOOKING'!C:C,'NEW EXISITNG '!O6)</f>
        <v>3710267</v>
      </c>
      <c r="X6" s="627">
        <f>COUNTIFS('PENDING FULL BOOKING'!C:C,'NEW EXISITNG '!O6)</f>
        <v>9</v>
      </c>
      <c r="Z6" s="596"/>
    </row>
    <row r="7" spans="1:26" x14ac:dyDescent="0.25">
      <c r="A7" s="219" t="s">
        <v>48</v>
      </c>
      <c r="B7" s="219" t="s">
        <v>23</v>
      </c>
      <c r="C7" s="220">
        <f>SUMIFS('Fully Booked'!Q:Q,'Fully Booked'!W:W,'NEW EXISITNG '!$C$1,'Fully Booked'!D:D,'NEW EXISITNG '!A7)</f>
        <v>262100</v>
      </c>
      <c r="D7" s="220">
        <f>SUMIFS('Fully Booked'!Q:Q,'Fully Booked'!W:W,'NEW EXISITNG '!$D$1,'Fully Booked'!D:D,'NEW EXISITNG '!A7)</f>
        <v>2199700</v>
      </c>
      <c r="E7" s="220">
        <f t="shared" si="1"/>
        <v>2461800</v>
      </c>
      <c r="F7" s="220">
        <f>'WEEKLY  TO WEEK SALES '!I22</f>
        <v>5000000</v>
      </c>
      <c r="G7" s="221">
        <f t="shared" si="2"/>
        <v>0.49236000000000002</v>
      </c>
      <c r="H7" s="345">
        <f>SUMIFS('PENDING FULL BOOKING'!H:H,'PENDING FULL BOOKING'!D:D,'NEW EXISITNG '!A7,'PENDING FULL BOOKING'!P:P,'NEW EXISITNG '!$H$1)</f>
        <v>0</v>
      </c>
      <c r="I7" s="345">
        <f>SUMIFS('PENDING FULL BOOKING'!H:H,'PENDING FULL BOOKING'!D:D,'NEW EXISITNG '!A7,'PENDING FULL BOOKING'!P:P,'NEW EXISITNG '!$I$1)</f>
        <v>0</v>
      </c>
      <c r="J7" s="345">
        <f>SUMIFS('PENDING FULL BOOKING'!H:H,'PENDING FULL BOOKING'!D:D,'NEW EXISITNG '!A7)</f>
        <v>0</v>
      </c>
      <c r="K7" s="241">
        <f>COUNTIFS('Fully Booked'!D:D,'NEW EXISITNG '!A7)</f>
        <v>2</v>
      </c>
      <c r="L7" s="241">
        <f>COUNTIFS('PENDING FULL BOOKING'!D:D,'NEW EXISITNG '!A7)</f>
        <v>0</v>
      </c>
      <c r="M7" s="240">
        <f t="shared" si="3"/>
        <v>2</v>
      </c>
      <c r="N7" s="260"/>
      <c r="O7" s="218" t="s">
        <v>133</v>
      </c>
      <c r="P7" s="218" t="s">
        <v>5196</v>
      </c>
      <c r="Q7" s="224">
        <f>SUMIFS('Fully Booked'!Q:Q,'Fully Booked'!C:C,'NEW EXISITNG '!O7,'Fully Booked'!W:W,'NEW EXISITNG '!$Q$1)</f>
        <v>1884700</v>
      </c>
      <c r="R7" s="224">
        <f>SUMIFS('Fully Booked'!Q:Q,'Fully Booked'!C:C,'NEW EXISITNG '!O7,'Fully Booked'!W:W,'NEW EXISITNG '!$R$1)</f>
        <v>0</v>
      </c>
      <c r="S7" s="223">
        <f t="shared" si="4"/>
        <v>1884700</v>
      </c>
      <c r="T7" s="223">
        <v>45000000</v>
      </c>
      <c r="U7" s="225">
        <f t="shared" si="5"/>
        <v>4.1882222222222223E-2</v>
      </c>
      <c r="V7" s="260">
        <f t="shared" si="0"/>
        <v>1</v>
      </c>
      <c r="W7" s="340">
        <f>SUMIFS('PENDING FULL BOOKING'!H:H,'PENDING FULL BOOKING'!C:C,'NEW EXISITNG '!O7)</f>
        <v>9624053</v>
      </c>
      <c r="X7" s="627">
        <f>COUNTIFS('PENDING FULL BOOKING'!C:C,'NEW EXISITNG '!O7)</f>
        <v>21</v>
      </c>
      <c r="Z7" s="596"/>
    </row>
    <row r="8" spans="1:26" x14ac:dyDescent="0.25">
      <c r="A8" s="614" t="s">
        <v>970</v>
      </c>
      <c r="B8" s="219" t="s">
        <v>23</v>
      </c>
      <c r="C8" s="220">
        <f>SUMIFS('Fully Booked'!Q:Q,'Fully Booked'!W:W,'NEW EXISITNG '!$C$1,'Fully Booked'!D:D,'NEW EXISITNG '!A8)</f>
        <v>1468600</v>
      </c>
      <c r="D8" s="220">
        <f>SUMIFS('Fully Booked'!Q:Q,'Fully Booked'!W:W,'NEW EXISITNG '!$D$1,'Fully Booked'!D:D,'NEW EXISITNG '!A8)</f>
        <v>0</v>
      </c>
      <c r="E8" s="220">
        <f t="shared" si="1"/>
        <v>1468600</v>
      </c>
      <c r="F8" s="220">
        <f>'WEEKLY  TO WEEK SALES '!I23</f>
        <v>4000000</v>
      </c>
      <c r="G8" s="221">
        <f t="shared" si="2"/>
        <v>0.36714999999999998</v>
      </c>
      <c r="H8" s="345">
        <f>SUMIFS('PENDING FULL BOOKING'!H:H,'PENDING FULL BOOKING'!D:D,'NEW EXISITNG '!A8,'PENDING FULL BOOKING'!P:P,'NEW EXISITNG '!$H$1)</f>
        <v>0</v>
      </c>
      <c r="I8" s="345">
        <f>SUMIFS('PENDING FULL BOOKING'!H:H,'PENDING FULL BOOKING'!D:D,'NEW EXISITNG '!A8,'PENDING FULL BOOKING'!P:P,'NEW EXISITNG '!$I$1)</f>
        <v>0</v>
      </c>
      <c r="J8" s="345">
        <f>SUMIFS('PENDING FULL BOOKING'!H:H,'PENDING FULL BOOKING'!D:D,'NEW EXISITNG '!A8)</f>
        <v>0</v>
      </c>
      <c r="K8" s="241">
        <f>COUNTIFS('Fully Booked'!D:D,'NEW EXISITNG '!A8)</f>
        <v>1</v>
      </c>
      <c r="L8" s="241">
        <f>COUNTIFS('PENDING FULL BOOKING'!D:D,'NEW EXISITNG '!A8)</f>
        <v>0</v>
      </c>
      <c r="M8" s="240">
        <f t="shared" si="3"/>
        <v>1</v>
      </c>
      <c r="N8" s="260"/>
      <c r="O8" s="218" t="s">
        <v>167</v>
      </c>
      <c r="P8" s="218" t="s">
        <v>167</v>
      </c>
      <c r="Q8" s="224">
        <f>SUMIFS('Fully Booked'!Q:Q,'Fully Booked'!C:C,'NEW EXISITNG '!O8,'Fully Booked'!W:W,'NEW EXISITNG '!$Q$1)</f>
        <v>1124000</v>
      </c>
      <c r="R8" s="224">
        <f>SUMIFS('Fully Booked'!Q:Q,'Fully Booked'!C:C,'NEW EXISITNG '!O8,'Fully Booked'!W:W,'NEW EXISITNG '!$R$1)</f>
        <v>909000</v>
      </c>
      <c r="S8" s="223">
        <f t="shared" si="4"/>
        <v>2033000</v>
      </c>
      <c r="T8" s="223">
        <v>30000000</v>
      </c>
      <c r="U8" s="225">
        <f t="shared" si="5"/>
        <v>6.7766666666666669E-2</v>
      </c>
      <c r="V8" s="260">
        <f t="shared" si="0"/>
        <v>0.55287752090506637</v>
      </c>
      <c r="W8" s="340">
        <f>SUMIFS('PENDING FULL BOOKING'!H:H,'PENDING FULL BOOKING'!C:C,'NEW EXISITNG '!O8)</f>
        <v>4538778</v>
      </c>
      <c r="X8" s="627">
        <f>COUNTIFS('PENDING FULL BOOKING'!C:C,'NEW EXISITNG '!O8)</f>
        <v>8</v>
      </c>
      <c r="Z8" s="596"/>
    </row>
    <row r="9" spans="1:26" x14ac:dyDescent="0.25">
      <c r="A9" s="243" t="s">
        <v>451</v>
      </c>
      <c r="B9" s="219" t="s">
        <v>39</v>
      </c>
      <c r="C9" s="220">
        <f>SUMIFS('Fully Booked'!Q:Q,'Fully Booked'!W:W,'NEW EXISITNG '!$C$1,'Fully Booked'!D:D,'NEW EXISITNG '!A9)</f>
        <v>688500</v>
      </c>
      <c r="D9" s="220">
        <f>SUMIFS('Fully Booked'!Q:Q,'Fully Booked'!W:W,'NEW EXISITNG '!$D$1,'Fully Booked'!D:D,'NEW EXISITNG '!A9)</f>
        <v>500000</v>
      </c>
      <c r="E9" s="220">
        <f t="shared" si="1"/>
        <v>1188500</v>
      </c>
      <c r="F9" s="220">
        <f>'WEEKLY  TO WEEK SALES '!I24</f>
        <v>4000000</v>
      </c>
      <c r="G9" s="221">
        <f t="shared" si="2"/>
        <v>0.29712499999999997</v>
      </c>
      <c r="H9" s="345">
        <f>SUMIFS('PENDING FULL BOOKING'!H:H,'PENDING FULL BOOKING'!D:D,'NEW EXISITNG '!A9,'PENDING FULL BOOKING'!P:P,'NEW EXISITNG '!$H$1)</f>
        <v>128600</v>
      </c>
      <c r="I9" s="345">
        <f>SUMIFS('PENDING FULL BOOKING'!H:H,'PENDING FULL BOOKING'!D:D,'NEW EXISITNG '!A9,'PENDING FULL BOOKING'!P:P,'NEW EXISITNG '!$I$1)</f>
        <v>0</v>
      </c>
      <c r="J9" s="345">
        <f>SUMIFS('PENDING FULL BOOKING'!H:H,'PENDING FULL BOOKING'!D:D,'NEW EXISITNG '!A9)</f>
        <v>128600</v>
      </c>
      <c r="K9" s="241">
        <f>COUNTIFS('Fully Booked'!D:D,'NEW EXISITNG '!A9)</f>
        <v>4</v>
      </c>
      <c r="L9" s="241">
        <f>COUNTIFS('PENDING FULL BOOKING'!D:D,'NEW EXISITNG '!A9)</f>
        <v>1</v>
      </c>
      <c r="M9" s="240">
        <f t="shared" si="3"/>
        <v>5</v>
      </c>
      <c r="N9" s="260"/>
      <c r="O9" s="218" t="s">
        <v>168</v>
      </c>
      <c r="P9" s="218" t="str">
        <f t="shared" ref="P9" si="9">O9</f>
        <v>WESTERN REGION</v>
      </c>
      <c r="Q9" s="224">
        <f>SUMIFS('Fully Booked'!Q:Q,'Fully Booked'!C:C,'NEW EXISITNG '!O9,'Fully Booked'!W:W,'NEW EXISITNG '!$Q$1)</f>
        <v>6819510</v>
      </c>
      <c r="R9" s="224">
        <f>SUMIFS('Fully Booked'!Q:Q,'Fully Booked'!C:C,'NEW EXISITNG '!O9,'Fully Booked'!W:W,'NEW EXISITNG '!$R$1)</f>
        <v>440100</v>
      </c>
      <c r="S9" s="223">
        <f t="shared" si="4"/>
        <v>7259610</v>
      </c>
      <c r="T9" s="223">
        <v>45000000</v>
      </c>
      <c r="U9" s="225">
        <f t="shared" si="5"/>
        <v>0.16132466666666667</v>
      </c>
      <c r="V9" s="260">
        <f t="shared" si="0"/>
        <v>0.93937690867691237</v>
      </c>
      <c r="W9" s="340">
        <f>SUMIFS('PENDING FULL BOOKING'!H:H,'PENDING FULL BOOKING'!C:C,'NEW EXISITNG '!O9)</f>
        <v>5834199</v>
      </c>
      <c r="X9" s="627">
        <f>COUNTIFS('PENDING FULL BOOKING'!C:C,'NEW EXISITNG '!O9)</f>
        <v>16</v>
      </c>
      <c r="Z9" s="596"/>
    </row>
    <row r="10" spans="1:26" x14ac:dyDescent="0.25">
      <c r="A10" s="180" t="s">
        <v>4894</v>
      </c>
      <c r="B10" s="219" t="s">
        <v>39</v>
      </c>
      <c r="C10" s="220">
        <f>SUMIFS('Fully Booked'!Q:Q,'Fully Booked'!W:W,'NEW EXISITNG '!$C$1,'Fully Booked'!D:D,'NEW EXISITNG '!A10)</f>
        <v>0</v>
      </c>
      <c r="D10" s="220">
        <f>SUMIFS('Fully Booked'!Q:Q,'Fully Booked'!W:W,'NEW EXISITNG '!$D$1,'Fully Booked'!D:D,'NEW EXISITNG '!A10)</f>
        <v>0</v>
      </c>
      <c r="E10" s="220">
        <f t="shared" si="1"/>
        <v>0</v>
      </c>
      <c r="F10" s="220">
        <f>'WEEKLY  TO WEEK SALES '!I25</f>
        <v>3500000</v>
      </c>
      <c r="G10" s="221">
        <f t="shared" si="2"/>
        <v>0</v>
      </c>
      <c r="H10" s="345">
        <f>SUMIFS('PENDING FULL BOOKING'!H:H,'PENDING FULL BOOKING'!D:D,'NEW EXISITNG '!A10,'PENDING FULL BOOKING'!P:P,'NEW EXISITNG '!$H$1)</f>
        <v>0</v>
      </c>
      <c r="I10" s="345">
        <f>SUMIFS('PENDING FULL BOOKING'!H:H,'PENDING FULL BOOKING'!D:D,'NEW EXISITNG '!A10,'PENDING FULL BOOKING'!P:P,'NEW EXISITNG '!$I$1)</f>
        <v>197100</v>
      </c>
      <c r="J10" s="345">
        <f>SUMIFS('PENDING FULL BOOKING'!H:H,'PENDING FULL BOOKING'!D:D,'NEW EXISITNG '!A10)</f>
        <v>197100</v>
      </c>
      <c r="K10" s="241">
        <f>COUNTIFS('Fully Booked'!D:D,'NEW EXISITNG '!A10)</f>
        <v>0</v>
      </c>
      <c r="L10" s="241">
        <f>COUNTIFS('PENDING FULL BOOKING'!D:D,'NEW EXISITNG '!A10)</f>
        <v>1</v>
      </c>
      <c r="M10" s="240">
        <f t="shared" si="3"/>
        <v>1</v>
      </c>
      <c r="N10" s="260"/>
      <c r="O10" s="688" t="s">
        <v>491</v>
      </c>
      <c r="P10" s="688" t="s">
        <v>491</v>
      </c>
      <c r="Q10" s="227">
        <f>SUM(Q2:Q9)</f>
        <v>29021569</v>
      </c>
      <c r="R10" s="227">
        <f>SUM(R2:R9)</f>
        <v>6946010</v>
      </c>
      <c r="S10" s="226">
        <f>SUM(S2:S9)</f>
        <v>35967579</v>
      </c>
      <c r="T10" s="226">
        <v>385000000</v>
      </c>
      <c r="U10" s="228">
        <f>S10/T10</f>
        <v>9.3422283116883123E-2</v>
      </c>
      <c r="V10" s="228">
        <f>Q10/S10</f>
        <v>0.80688135834774977</v>
      </c>
      <c r="W10" s="226">
        <f>SUM(W2:W9)</f>
        <v>59696653</v>
      </c>
      <c r="X10" s="628">
        <f>SUM(X2:X9)</f>
        <v>139</v>
      </c>
      <c r="Z10" s="596"/>
    </row>
    <row r="11" spans="1:26" x14ac:dyDescent="0.25">
      <c r="A11" s="435" t="s">
        <v>4896</v>
      </c>
      <c r="B11" s="219" t="s">
        <v>39</v>
      </c>
      <c r="C11" s="220">
        <f>SUMIFS('Fully Booked'!Q:Q,'Fully Booked'!W:W,'NEW EXISITNG '!$C$1,'Fully Booked'!D:D,'NEW EXISITNG '!A11)</f>
        <v>0</v>
      </c>
      <c r="D11" s="220">
        <f>SUMIFS('Fully Booked'!Q:Q,'Fully Booked'!W:W,'NEW EXISITNG '!$D$1,'Fully Booked'!D:D,'NEW EXISITNG '!A11)</f>
        <v>0</v>
      </c>
      <c r="E11" s="220">
        <f t="shared" si="1"/>
        <v>0</v>
      </c>
      <c r="F11" s="220">
        <f>'WEEKLY  TO WEEK SALES '!I26</f>
        <v>3500000</v>
      </c>
      <c r="G11" s="221">
        <f t="shared" si="2"/>
        <v>0</v>
      </c>
      <c r="H11" s="345">
        <f>SUMIFS('PENDING FULL BOOKING'!H:H,'PENDING FULL BOOKING'!D:D,'NEW EXISITNG '!A11,'PENDING FULL BOOKING'!P:P,'NEW EXISITNG '!$H$1)</f>
        <v>0</v>
      </c>
      <c r="I11" s="345">
        <f>SUMIFS('PENDING FULL BOOKING'!H:H,'PENDING FULL BOOKING'!D:D,'NEW EXISITNG '!A11,'PENDING FULL BOOKING'!P:P,'NEW EXISITNG '!$I$1)</f>
        <v>0</v>
      </c>
      <c r="J11" s="345">
        <f>SUMIFS('PENDING FULL BOOKING'!H:H,'PENDING FULL BOOKING'!D:D,'NEW EXISITNG '!A11)</f>
        <v>0</v>
      </c>
      <c r="K11" s="241">
        <f>COUNTIFS('Fully Booked'!D:D,'NEW EXISITNG '!A11)</f>
        <v>0</v>
      </c>
      <c r="L11" s="241">
        <f>COUNTIFS('PENDING FULL BOOKING'!D:D,'NEW EXISITNG '!A11)</f>
        <v>0</v>
      </c>
      <c r="M11" s="240">
        <f t="shared" si="3"/>
        <v>0</v>
      </c>
      <c r="N11" s="260"/>
      <c r="P11" s="230" t="s">
        <v>61</v>
      </c>
      <c r="Q11" s="265" t="s">
        <v>279</v>
      </c>
      <c r="R11" s="229"/>
    </row>
    <row r="12" spans="1:26" x14ac:dyDescent="0.25">
      <c r="A12" s="219" t="s">
        <v>4895</v>
      </c>
      <c r="B12" s="219" t="s">
        <v>39</v>
      </c>
      <c r="C12" s="220">
        <f>SUMIFS('Fully Booked'!Q:Q,'Fully Booked'!W:W,'NEW EXISITNG '!$C$1,'Fully Booked'!D:D,'NEW EXISITNG '!A12)</f>
        <v>362700</v>
      </c>
      <c r="D12" s="220">
        <f>SUMIFS('Fully Booked'!Q:Q,'Fully Booked'!W:W,'NEW EXISITNG '!$D$1,'Fully Booked'!D:D,'NEW EXISITNG '!A12)</f>
        <v>409000</v>
      </c>
      <c r="E12" s="220">
        <f t="shared" si="1"/>
        <v>771700</v>
      </c>
      <c r="F12" s="220">
        <f>'WEEKLY  TO WEEK SALES '!I27</f>
        <v>3500000</v>
      </c>
      <c r="G12" s="221">
        <f t="shared" si="2"/>
        <v>0.22048571428571428</v>
      </c>
      <c r="H12" s="345">
        <f>SUMIFS('PENDING FULL BOOKING'!H:H,'PENDING FULL BOOKING'!D:D,'NEW EXISITNG '!A12,'PENDING FULL BOOKING'!P:P,'NEW EXISITNG '!$H$1)</f>
        <v>351600</v>
      </c>
      <c r="I12" s="345">
        <f>SUMIFS('PENDING FULL BOOKING'!H:H,'PENDING FULL BOOKING'!D:D,'NEW EXISITNG '!A12,'PENDING FULL BOOKING'!P:P,'NEW EXISITNG '!$I$1)</f>
        <v>0</v>
      </c>
      <c r="J12" s="345">
        <f>SUMIFS('PENDING FULL BOOKING'!H:H,'PENDING FULL BOOKING'!D:D,'NEW EXISITNG '!A12)</f>
        <v>351600</v>
      </c>
      <c r="K12" s="241">
        <f>COUNTIFS('Fully Booked'!D:D,'NEW EXISITNG '!A12)</f>
        <v>3</v>
      </c>
      <c r="L12" s="241">
        <f>COUNTIFS('PENDING FULL BOOKING'!D:D,'NEW EXISITNG '!A12)</f>
        <v>1</v>
      </c>
      <c r="M12" s="240">
        <f t="shared" si="3"/>
        <v>4</v>
      </c>
      <c r="N12" s="260"/>
      <c r="O12" s="230" t="s">
        <v>276</v>
      </c>
      <c r="P12" s="596">
        <f>Q10</f>
        <v>29021569</v>
      </c>
      <c r="Q12" s="686">
        <f>P12/P14</f>
        <v>0.80688135834774977</v>
      </c>
      <c r="R12" s="229"/>
    </row>
    <row r="13" spans="1:26" x14ac:dyDescent="0.25">
      <c r="A13" s="219" t="s">
        <v>4113</v>
      </c>
      <c r="B13" s="219" t="s">
        <v>39</v>
      </c>
      <c r="C13" s="220">
        <f>SUMIFS('Fully Booked'!Q:Q,'Fully Booked'!W:W,'NEW EXISITNG '!$C$1,'Fully Booked'!D:D,'NEW EXISITNG '!A13)</f>
        <v>72800</v>
      </c>
      <c r="D13" s="220">
        <f>SUMIFS('Fully Booked'!Q:Q,'Fully Booked'!W:W,'NEW EXISITNG '!$D$1,'Fully Booked'!D:D,'NEW EXISITNG '!A13)</f>
        <v>0</v>
      </c>
      <c r="E13" s="220">
        <f t="shared" si="1"/>
        <v>72800</v>
      </c>
      <c r="F13" s="220">
        <f>'WEEKLY  TO WEEK SALES '!I28</f>
        <v>3500000</v>
      </c>
      <c r="G13" s="221">
        <f t="shared" si="2"/>
        <v>2.0799999999999999E-2</v>
      </c>
      <c r="H13" s="345">
        <f>SUMIFS('PENDING FULL BOOKING'!H:H,'PENDING FULL BOOKING'!D:D,'NEW EXISITNG '!A13,'PENDING FULL BOOKING'!P:P,'NEW EXISITNG '!$H$1)</f>
        <v>0</v>
      </c>
      <c r="I13" s="345">
        <f>SUMIFS('PENDING FULL BOOKING'!H:H,'PENDING FULL BOOKING'!D:D,'NEW EXISITNG '!A13,'PENDING FULL BOOKING'!P:P,'NEW EXISITNG '!$I$1)</f>
        <v>463000</v>
      </c>
      <c r="J13" s="345">
        <f>SUMIFS('PENDING FULL BOOKING'!H:H,'PENDING FULL BOOKING'!D:D,'NEW EXISITNG '!A13)</f>
        <v>463000</v>
      </c>
      <c r="K13" s="241">
        <f>COUNTIFS('Fully Booked'!D:D,'NEW EXISITNG '!A13)</f>
        <v>3</v>
      </c>
      <c r="L13" s="241">
        <f>COUNTIFS('PENDING FULL BOOKING'!D:D,'NEW EXISITNG '!A13)</f>
        <v>1</v>
      </c>
      <c r="M13" s="240">
        <f t="shared" si="3"/>
        <v>4</v>
      </c>
      <c r="N13" s="260"/>
      <c r="O13" s="230" t="s">
        <v>277</v>
      </c>
      <c r="P13" s="596">
        <f>R10</f>
        <v>6946010</v>
      </c>
      <c r="Q13" s="686">
        <f>P13/P14</f>
        <v>0.19311864165225021</v>
      </c>
    </row>
    <row r="14" spans="1:26" x14ac:dyDescent="0.25">
      <c r="A14" s="219" t="s">
        <v>921</v>
      </c>
      <c r="B14" s="219" t="s">
        <v>39</v>
      </c>
      <c r="C14" s="220">
        <f>SUMIFS('Fully Booked'!Q:Q,'Fully Booked'!W:W,'NEW EXISITNG '!$C$1,'Fully Booked'!D:D,'NEW EXISITNG '!A14)</f>
        <v>0</v>
      </c>
      <c r="D14" s="220">
        <f>SUMIFS('Fully Booked'!Q:Q,'Fully Booked'!W:W,'NEW EXISITNG '!$D$1,'Fully Booked'!D:D,'NEW EXISITNG '!A14)</f>
        <v>0</v>
      </c>
      <c r="E14" s="220">
        <f t="shared" si="1"/>
        <v>0</v>
      </c>
      <c r="F14" s="220">
        <f>'WEEKLY  TO WEEK SALES '!I29</f>
        <v>3500000</v>
      </c>
      <c r="G14" s="221">
        <f t="shared" si="2"/>
        <v>0</v>
      </c>
      <c r="H14" s="345">
        <f>SUMIFS('PENDING FULL BOOKING'!H:H,'PENDING FULL BOOKING'!D:D,'NEW EXISITNG '!A14,'PENDING FULL BOOKING'!P:P,'NEW EXISITNG '!$H$1)</f>
        <v>2406800</v>
      </c>
      <c r="I14" s="345">
        <f>SUMIFS('PENDING FULL BOOKING'!H:H,'PENDING FULL BOOKING'!D:D,'NEW EXISITNG '!A14,'PENDING FULL BOOKING'!P:P,'NEW EXISITNG '!$I$1)</f>
        <v>0</v>
      </c>
      <c r="J14" s="345">
        <f>SUMIFS('PENDING FULL BOOKING'!H:H,'PENDING FULL BOOKING'!D:D,'NEW EXISITNG '!A14)</f>
        <v>2406800</v>
      </c>
      <c r="K14" s="241">
        <f>COUNTIFS('Fully Booked'!D:D,'NEW EXISITNG '!A14)</f>
        <v>0</v>
      </c>
      <c r="L14" s="241">
        <f>COUNTIFS('PENDING FULL BOOKING'!D:D,'NEW EXISITNG '!A14)</f>
        <v>3</v>
      </c>
      <c r="M14" s="240">
        <f t="shared" si="3"/>
        <v>3</v>
      </c>
      <c r="N14" s="260"/>
      <c r="O14" s="230" t="s">
        <v>71</v>
      </c>
      <c r="P14" s="596">
        <f>SUM(P12:P13)</f>
        <v>35967579</v>
      </c>
      <c r="R14" s="229"/>
    </row>
    <row r="15" spans="1:26" x14ac:dyDescent="0.25">
      <c r="A15" s="219" t="s">
        <v>454</v>
      </c>
      <c r="B15" s="219" t="s">
        <v>29</v>
      </c>
      <c r="C15" s="220">
        <f>SUMIFS('Fully Booked'!Q:Q,'Fully Booked'!W:W,'NEW EXISITNG '!$C$1,'Fully Booked'!D:D,'NEW EXISITNG '!A15)</f>
        <v>2501400</v>
      </c>
      <c r="D15" s="220">
        <f>SUMIFS('Fully Booked'!Q:Q,'Fully Booked'!W:W,'NEW EXISITNG '!$D$1,'Fully Booked'!D:D,'NEW EXISITNG '!A15)</f>
        <v>0</v>
      </c>
      <c r="E15" s="220">
        <f t="shared" si="1"/>
        <v>2501400</v>
      </c>
      <c r="F15" s="220">
        <f>'WEEKLY  TO WEEK SALES '!I30</f>
        <v>5000000</v>
      </c>
      <c r="G15" s="221">
        <f t="shared" si="2"/>
        <v>0.50027999999999995</v>
      </c>
      <c r="H15" s="345">
        <f>SUMIFS('PENDING FULL BOOKING'!H:H,'PENDING FULL BOOKING'!D:D,'NEW EXISITNG '!A15,'PENDING FULL BOOKING'!P:P,'NEW EXISITNG '!$H$1)</f>
        <v>804300</v>
      </c>
      <c r="I15" s="345">
        <f>SUMIFS('PENDING FULL BOOKING'!H:H,'PENDING FULL BOOKING'!D:D,'NEW EXISITNG '!A15,'PENDING FULL BOOKING'!P:P,'NEW EXISITNG '!$I$1)</f>
        <v>328130</v>
      </c>
      <c r="J15" s="345">
        <f>SUMIFS('PENDING FULL BOOKING'!H:H,'PENDING FULL BOOKING'!D:D,'NEW EXISITNG '!A15)</f>
        <v>1132430</v>
      </c>
      <c r="K15" s="241">
        <f>COUNTIFS('Fully Booked'!D:D,'NEW EXISITNG '!A15)</f>
        <v>6</v>
      </c>
      <c r="L15" s="241">
        <f>COUNTIFS('PENDING FULL BOOKING'!D:D,'NEW EXISITNG '!A15)</f>
        <v>6</v>
      </c>
      <c r="M15" s="240">
        <f t="shared" si="3"/>
        <v>12</v>
      </c>
      <c r="N15" s="260"/>
      <c r="R15" s="229"/>
    </row>
    <row r="16" spans="1:26" x14ac:dyDescent="0.25">
      <c r="A16" s="180" t="s">
        <v>455</v>
      </c>
      <c r="B16" s="219" t="s">
        <v>29</v>
      </c>
      <c r="C16" s="220">
        <f>SUMIFS('Fully Booked'!Q:Q,'Fully Booked'!W:W,'NEW EXISITNG '!$C$1,'Fully Booked'!D:D,'NEW EXISITNG '!A16)</f>
        <v>1119600</v>
      </c>
      <c r="D16" s="220">
        <f>SUMIFS('Fully Booked'!Q:Q,'Fully Booked'!W:W,'NEW EXISITNG '!$D$1,'Fully Booked'!D:D,'NEW EXISITNG '!A16)</f>
        <v>0</v>
      </c>
      <c r="E16" s="220">
        <f t="shared" si="1"/>
        <v>1119600</v>
      </c>
      <c r="F16" s="220">
        <f>'WEEKLY  TO WEEK SALES '!I31</f>
        <v>4000000</v>
      </c>
      <c r="G16" s="221">
        <f t="shared" si="2"/>
        <v>0.27989999999999998</v>
      </c>
      <c r="H16" s="345">
        <f>SUMIFS('PENDING FULL BOOKING'!H:H,'PENDING FULL BOOKING'!D:D,'NEW EXISITNG '!A16,'PENDING FULL BOOKING'!P:P,'NEW EXISITNG '!$H$1)</f>
        <v>0</v>
      </c>
      <c r="I16" s="345">
        <f>SUMIFS('PENDING FULL BOOKING'!H:H,'PENDING FULL BOOKING'!D:D,'NEW EXISITNG '!A16,'PENDING FULL BOOKING'!P:P,'NEW EXISITNG '!$I$1)</f>
        <v>753000</v>
      </c>
      <c r="J16" s="345">
        <f>SUMIFS('PENDING FULL BOOKING'!H:H,'PENDING FULL BOOKING'!D:D,'NEW EXISITNG '!A16)</f>
        <v>753000</v>
      </c>
      <c r="K16" s="241">
        <f>COUNTIFS('Fully Booked'!D:D,'NEW EXISITNG '!A16)</f>
        <v>2</v>
      </c>
      <c r="L16" s="241">
        <f>COUNTIFS('PENDING FULL BOOKING'!D:D,'NEW EXISITNG '!A16)</f>
        <v>1</v>
      </c>
      <c r="M16" s="240">
        <f t="shared" si="3"/>
        <v>3</v>
      </c>
      <c r="N16" s="260"/>
      <c r="O16" s="230"/>
      <c r="P16" s="765" t="s">
        <v>280</v>
      </c>
      <c r="Q16" s="766"/>
      <c r="R16" s="767"/>
      <c r="S16" s="230"/>
      <c r="T16" s="765" t="s">
        <v>281</v>
      </c>
      <c r="U16" s="766"/>
      <c r="V16" s="767"/>
      <c r="W16" s="230"/>
    </row>
    <row r="17" spans="1:30" x14ac:dyDescent="0.25">
      <c r="A17" s="435" t="s">
        <v>922</v>
      </c>
      <c r="B17" s="219" t="s">
        <v>29</v>
      </c>
      <c r="C17" s="220">
        <f>SUMIFS('Fully Booked'!Q:Q,'Fully Booked'!W:W,'NEW EXISITNG '!$C$1,'Fully Booked'!D:D,'NEW EXISITNG '!A17)</f>
        <v>138300</v>
      </c>
      <c r="D17" s="220">
        <f>SUMIFS('Fully Booked'!Q:Q,'Fully Booked'!W:W,'NEW EXISITNG '!$D$1,'Fully Booked'!D:D,'NEW EXISITNG '!A17)</f>
        <v>0</v>
      </c>
      <c r="E17" s="220">
        <f t="shared" si="1"/>
        <v>138300</v>
      </c>
      <c r="F17" s="220">
        <f>'WEEKLY  TO WEEK SALES '!I32</f>
        <v>4000000</v>
      </c>
      <c r="G17" s="221">
        <f t="shared" si="2"/>
        <v>3.4575000000000002E-2</v>
      </c>
      <c r="H17" s="345">
        <f>SUMIFS('PENDING FULL BOOKING'!H:H,'PENDING FULL BOOKING'!D:D,'NEW EXISITNG '!A17,'PENDING FULL BOOKING'!P:P,'NEW EXISITNG '!$H$1)</f>
        <v>0</v>
      </c>
      <c r="I17" s="345">
        <f>SUMIFS('PENDING FULL BOOKING'!H:H,'PENDING FULL BOOKING'!D:D,'NEW EXISITNG '!A17,'PENDING FULL BOOKING'!P:P,'NEW EXISITNG '!$I$1)</f>
        <v>0</v>
      </c>
      <c r="J17" s="345">
        <f>SUMIFS('PENDING FULL BOOKING'!H:H,'PENDING FULL BOOKING'!D:D,'NEW EXISITNG '!A17)</f>
        <v>0</v>
      </c>
      <c r="K17" s="241">
        <f>COUNTIFS('Fully Booked'!D:D,'NEW EXISITNG '!A17)</f>
        <v>1</v>
      </c>
      <c r="L17" s="241">
        <f>COUNTIFS('PENDING FULL BOOKING'!D:D,'NEW EXISITNG '!A17)</f>
        <v>0</v>
      </c>
      <c r="M17" s="240">
        <f t="shared" si="3"/>
        <v>1</v>
      </c>
      <c r="N17" s="260"/>
      <c r="O17" s="231" t="s">
        <v>7</v>
      </c>
      <c r="P17" s="232" t="s">
        <v>62</v>
      </c>
      <c r="Q17" s="233" t="s">
        <v>63</v>
      </c>
      <c r="R17" s="233" t="s">
        <v>64</v>
      </c>
      <c r="S17" s="232" t="s">
        <v>154</v>
      </c>
      <c r="T17" s="231" t="s">
        <v>62</v>
      </c>
      <c r="U17" s="231" t="s">
        <v>63</v>
      </c>
      <c r="V17" s="231" t="s">
        <v>64</v>
      </c>
      <c r="W17" s="231" t="s">
        <v>71</v>
      </c>
    </row>
    <row r="18" spans="1:30" x14ac:dyDescent="0.25">
      <c r="A18" s="258" t="s">
        <v>844</v>
      </c>
      <c r="B18" s="219" t="s">
        <v>29</v>
      </c>
      <c r="C18" s="220">
        <f>SUMIFS('Fully Booked'!Q:Q,'Fully Booked'!W:W,'NEW EXISITNG '!$C$1,'Fully Booked'!D:D,'NEW EXISITNG '!A18)</f>
        <v>0</v>
      </c>
      <c r="D18" s="220">
        <f>SUMIFS('Fully Booked'!Q:Q,'Fully Booked'!W:W,'NEW EXISITNG '!$D$1,'Fully Booked'!D:D,'NEW EXISITNG '!A18)</f>
        <v>0</v>
      </c>
      <c r="E18" s="220">
        <f t="shared" si="1"/>
        <v>0</v>
      </c>
      <c r="F18" s="220">
        <f>'WEEKLY  TO WEEK SALES '!I33</f>
        <v>3000000</v>
      </c>
      <c r="G18" s="221">
        <f t="shared" si="2"/>
        <v>0</v>
      </c>
      <c r="H18" s="345">
        <f>SUMIFS('PENDING FULL BOOKING'!H:H,'PENDING FULL BOOKING'!D:D,'NEW EXISITNG '!A18,'PENDING FULL BOOKING'!P:P,'NEW EXISITNG '!$H$1)</f>
        <v>0</v>
      </c>
      <c r="I18" s="345">
        <f>SUMIFS('PENDING FULL BOOKING'!H:H,'PENDING FULL BOOKING'!D:D,'NEW EXISITNG '!A18,'PENDING FULL BOOKING'!P:P,'NEW EXISITNG '!$I$1)</f>
        <v>377780</v>
      </c>
      <c r="J18" s="345">
        <f>SUMIFS('PENDING FULL BOOKING'!H:H,'PENDING FULL BOOKING'!D:D,'NEW EXISITNG '!A18)</f>
        <v>377780</v>
      </c>
      <c r="K18" s="241">
        <f>COUNTIFS('Fully Booked'!D:D,'NEW EXISITNG '!A18)</f>
        <v>0</v>
      </c>
      <c r="L18" s="241">
        <f>COUNTIFS('PENDING FULL BOOKING'!D:D,'NEW EXISITNG '!A18)</f>
        <v>1</v>
      </c>
      <c r="M18" s="240">
        <f t="shared" si="3"/>
        <v>1</v>
      </c>
      <c r="N18" s="260"/>
      <c r="O18" s="689">
        <v>3</v>
      </c>
      <c r="P18" s="690">
        <f>SUMIFS('Fully Booked'!Q:Q,'Fully Booked'!T:T,'NEW EXISITNG '!O18,'Fully Booked'!U:U,'NEW EXISITNG '!$P$17)</f>
        <v>0</v>
      </c>
      <c r="Q18" s="687">
        <f>SUMIFS('Fully Booked'!Q:Q,'Fully Booked'!T:T,'NEW EXISITNG '!O18,'Fully Booked'!U:U,'NEW EXISITNG '!$Q$17)</f>
        <v>0</v>
      </c>
      <c r="R18" s="235">
        <f>SUMIFS('Fully Booked'!Q:Q,'Fully Booked'!T:T,'NEW EXISITNG '!O18,'Fully Booked'!U:U,'NEW EXISITNG '!$R$17)</f>
        <v>0</v>
      </c>
      <c r="S18" s="235">
        <f>R18+Q18+P18</f>
        <v>0</v>
      </c>
      <c r="T18" s="234">
        <f>COUNTIFS('Fully Booked'!T:T,'NEW EXISITNG '!O18,'Fully Booked'!U:U,'NEW EXISITNG '!$P$17)</f>
        <v>0</v>
      </c>
      <c r="U18" s="234">
        <f>COUNTIFS('Fully Booked'!T:T,'NEW EXISITNG '!O18,'Fully Booked'!U:U,'NEW EXISITNG '!$Q$17)</f>
        <v>0</v>
      </c>
      <c r="V18" s="234">
        <f>COUNTIFS('Fully Booked'!T:T,'NEW EXISITNG '!O18,'Fully Booked'!U:U,'NEW EXISITNG '!$R$17)</f>
        <v>0</v>
      </c>
      <c r="W18" s="234">
        <f t="shared" ref="W18" si="10">V18+U18+T18</f>
        <v>0</v>
      </c>
      <c r="Y18" s="218" t="e" cm="1">
        <f t="array" aca="1" ref="Y18:Y65" ca="1">_xlfn.UNIQUE('Fully Booked'!T:T,0)</f>
        <v>#NAME?</v>
      </c>
    </row>
    <row r="19" spans="1:30" x14ac:dyDescent="0.25">
      <c r="A19" s="219" t="s">
        <v>2081</v>
      </c>
      <c r="B19" s="219" t="s">
        <v>29</v>
      </c>
      <c r="C19" s="220">
        <f>SUMIFS('Fully Booked'!Q:Q,'Fully Booked'!W:W,'NEW EXISITNG '!$C$1,'Fully Booked'!D:D,'NEW EXISITNG '!A19)</f>
        <v>510000</v>
      </c>
      <c r="D19" s="220">
        <f>SUMIFS('Fully Booked'!Q:Q,'Fully Booked'!W:W,'NEW EXISITNG '!$D$1,'Fully Booked'!D:D,'NEW EXISITNG '!A19)</f>
        <v>440100</v>
      </c>
      <c r="E19" s="220">
        <f t="shared" si="1"/>
        <v>950100</v>
      </c>
      <c r="F19" s="220">
        <f>'WEEKLY  TO WEEK SALES '!I34</f>
        <v>3500000</v>
      </c>
      <c r="G19" s="221">
        <f t="shared" si="2"/>
        <v>0.27145714285714284</v>
      </c>
      <c r="H19" s="345">
        <f>SUMIFS('PENDING FULL BOOKING'!H:H,'PENDING FULL BOOKING'!D:D,'NEW EXISITNG '!A19,'PENDING FULL BOOKING'!P:P,'NEW EXISITNG '!$H$1)</f>
        <v>0</v>
      </c>
      <c r="I19" s="345">
        <f>SUMIFS('PENDING FULL BOOKING'!H:H,'PENDING FULL BOOKING'!D:D,'NEW EXISITNG '!A19,'PENDING FULL BOOKING'!P:P,'NEW EXISITNG '!$I$1)</f>
        <v>590676</v>
      </c>
      <c r="J19" s="345">
        <f>SUMIFS('PENDING FULL BOOKING'!H:H,'PENDING FULL BOOKING'!D:D,'NEW EXISITNG '!A19)</f>
        <v>590676</v>
      </c>
      <c r="K19" s="241">
        <f>COUNTIFS('Fully Booked'!D:D,'NEW EXISITNG '!A19)</f>
        <v>2</v>
      </c>
      <c r="L19" s="241">
        <f>COUNTIFS('PENDING FULL BOOKING'!D:D,'NEW EXISITNG '!A19)</f>
        <v>3</v>
      </c>
      <c r="M19" s="240">
        <f t="shared" si="3"/>
        <v>5</v>
      </c>
      <c r="N19" s="260"/>
      <c r="O19" s="689">
        <v>12</v>
      </c>
      <c r="P19" s="690">
        <f>SUMIFS('Fully Booked'!Q:Q,'Fully Booked'!T:T,'NEW EXISITNG '!O19,'Fully Booked'!U:U,'NEW EXISITNG '!$P$17)</f>
        <v>0</v>
      </c>
      <c r="Q19" s="687">
        <f>SUMIFS('Fully Booked'!Q:Q,'Fully Booked'!T:T,'NEW EXISITNG '!O19,'Fully Booked'!U:U,'NEW EXISITNG '!$Q$17)</f>
        <v>0</v>
      </c>
      <c r="R19" s="235">
        <f>SUMIFS('Fully Booked'!Q:Q,'Fully Booked'!T:T,'NEW EXISITNG '!O19,'Fully Booked'!U:U,'NEW EXISITNG '!$R$17)</f>
        <v>0</v>
      </c>
      <c r="S19" s="235">
        <f t="shared" ref="S19:S63" si="11">R19+Q19+P19</f>
        <v>0</v>
      </c>
      <c r="T19" s="234">
        <f>COUNTIFS('Fully Booked'!T:T,'NEW EXISITNG '!O19,'Fully Booked'!U:U,'NEW EXISITNG '!$P$17)</f>
        <v>0</v>
      </c>
      <c r="U19" s="234">
        <f>COUNTIFS('Fully Booked'!T:T,'NEW EXISITNG '!O19,'Fully Booked'!U:U,'NEW EXISITNG '!$Q$17)</f>
        <v>0</v>
      </c>
      <c r="V19" s="234">
        <f>COUNTIFS('Fully Booked'!T:T,'NEW EXISITNG '!O19,'Fully Booked'!U:U,'NEW EXISITNG '!$R$17)</f>
        <v>0</v>
      </c>
      <c r="W19" s="234">
        <f t="shared" ref="W19:W63" si="12">V19+U19+T19</f>
        <v>0</v>
      </c>
      <c r="Y19" s="218" t="e">
        <f ca="1"/>
        <v>#NAME?</v>
      </c>
      <c r="AA19" s="218">
        <v>3</v>
      </c>
    </row>
    <row r="20" spans="1:30" x14ac:dyDescent="0.25">
      <c r="A20" s="219" t="s">
        <v>906</v>
      </c>
      <c r="B20" s="219" t="s">
        <v>29</v>
      </c>
      <c r="C20" s="220">
        <f>SUMIFS('Fully Booked'!Q:Q,'Fully Booked'!W:W,'NEW EXISITNG '!$C$1,'Fully Booked'!D:D,'NEW EXISITNG '!A20)</f>
        <v>0</v>
      </c>
      <c r="D20" s="220">
        <f>SUMIFS('Fully Booked'!Q:Q,'Fully Booked'!W:W,'NEW EXISITNG '!$D$1,'Fully Booked'!D:D,'NEW EXISITNG '!A20)</f>
        <v>0</v>
      </c>
      <c r="E20" s="220">
        <f t="shared" si="1"/>
        <v>0</v>
      </c>
      <c r="F20" s="220">
        <f>'WEEKLY  TO WEEK SALES '!I35</f>
        <v>3500000</v>
      </c>
      <c r="G20" s="221">
        <f t="shared" si="2"/>
        <v>0</v>
      </c>
      <c r="H20" s="345">
        <f>SUMIFS('PENDING FULL BOOKING'!H:H,'PENDING FULL BOOKING'!D:D,'NEW EXISITNG '!A20,'PENDING FULL BOOKING'!P:P,'NEW EXISITNG '!$H$1)</f>
        <v>0</v>
      </c>
      <c r="I20" s="345">
        <f>SUMIFS('PENDING FULL BOOKING'!H:H,'PENDING FULL BOOKING'!D:D,'NEW EXISITNG '!A20,'PENDING FULL BOOKING'!P:P,'NEW EXISITNG '!$I$1)</f>
        <v>0</v>
      </c>
      <c r="J20" s="345">
        <f>SUMIFS('PENDING FULL BOOKING'!H:H,'PENDING FULL BOOKING'!D:D,'NEW EXISITNG '!A20)</f>
        <v>0</v>
      </c>
      <c r="K20" s="241">
        <f>COUNTIFS('Fully Booked'!D:D,'NEW EXISITNG '!A20)</f>
        <v>0</v>
      </c>
      <c r="L20" s="241">
        <f>COUNTIFS('PENDING FULL BOOKING'!D:D,'NEW EXISITNG '!A20)</f>
        <v>0</v>
      </c>
      <c r="M20" s="240">
        <f t="shared" si="3"/>
        <v>0</v>
      </c>
      <c r="N20" s="260"/>
      <c r="O20" s="689">
        <v>19</v>
      </c>
      <c r="P20" s="690">
        <f>SUMIFS('Fully Booked'!Q:Q,'Fully Booked'!T:T,'NEW EXISITNG '!O20,'Fully Booked'!U:U,'NEW EXISITNG '!$P$17)</f>
        <v>0</v>
      </c>
      <c r="Q20" s="687">
        <f>SUMIFS('Fully Booked'!Q:Q,'Fully Booked'!T:T,'NEW EXISITNG '!O20,'Fully Booked'!U:U,'NEW EXISITNG '!$Q$17)</f>
        <v>0</v>
      </c>
      <c r="R20" s="235">
        <f>SUMIFS('Fully Booked'!Q:Q,'Fully Booked'!T:T,'NEW EXISITNG '!O20,'Fully Booked'!U:U,'NEW EXISITNG '!$R$17)</f>
        <v>0</v>
      </c>
      <c r="S20" s="235">
        <f t="shared" si="11"/>
        <v>0</v>
      </c>
      <c r="T20" s="234">
        <f>COUNTIFS('Fully Booked'!T:T,'NEW EXISITNG '!O20,'Fully Booked'!U:U,'NEW EXISITNG '!$P$17)</f>
        <v>0</v>
      </c>
      <c r="U20" s="234">
        <f>COUNTIFS('Fully Booked'!T:T,'NEW EXISITNG '!O20,'Fully Booked'!U:U,'NEW EXISITNG '!$Q$17)</f>
        <v>0</v>
      </c>
      <c r="V20" s="234">
        <f>COUNTIFS('Fully Booked'!T:T,'NEW EXISITNG '!O20,'Fully Booked'!U:U,'NEW EXISITNG '!$R$17)</f>
        <v>0</v>
      </c>
      <c r="W20" s="234">
        <f t="shared" si="12"/>
        <v>0</v>
      </c>
      <c r="Y20" s="218" t="e">
        <f ca="1"/>
        <v>#NAME?</v>
      </c>
      <c r="AA20" s="218">
        <v>12</v>
      </c>
    </row>
    <row r="21" spans="1:30" x14ac:dyDescent="0.25">
      <c r="A21" s="219" t="s">
        <v>4897</v>
      </c>
      <c r="B21" s="219" t="s">
        <v>29</v>
      </c>
      <c r="C21" s="220">
        <f>SUMIFS('Fully Booked'!Q:Q,'Fully Booked'!W:W,'NEW EXISITNG '!$C$1,'Fully Booked'!D:D,'NEW EXISITNG '!A21)</f>
        <v>0</v>
      </c>
      <c r="D21" s="220">
        <f>SUMIFS('Fully Booked'!Q:Q,'Fully Booked'!W:W,'NEW EXISITNG '!$D$1,'Fully Booked'!D:D,'NEW EXISITNG '!A21)</f>
        <v>0</v>
      </c>
      <c r="E21" s="220">
        <f t="shared" si="1"/>
        <v>0</v>
      </c>
      <c r="F21" s="220">
        <f>'WEEKLY  TO WEEK SALES '!I36</f>
        <v>3500000</v>
      </c>
      <c r="G21" s="221">
        <f t="shared" si="2"/>
        <v>0</v>
      </c>
      <c r="H21" s="345">
        <f>SUMIFS('PENDING FULL BOOKING'!H:H,'PENDING FULL BOOKING'!D:D,'NEW EXISITNG '!A21,'PENDING FULL BOOKING'!P:P,'NEW EXISITNG '!$H$1)</f>
        <v>0</v>
      </c>
      <c r="I21" s="345">
        <f>SUMIFS('PENDING FULL BOOKING'!H:H,'PENDING FULL BOOKING'!D:D,'NEW EXISITNG '!A21,'PENDING FULL BOOKING'!P:P,'NEW EXISITNG '!$I$1)</f>
        <v>0</v>
      </c>
      <c r="J21" s="345">
        <f>SUMIFS('PENDING FULL BOOKING'!H:H,'PENDING FULL BOOKING'!D:D,'NEW EXISITNG '!A21)</f>
        <v>0</v>
      </c>
      <c r="K21" s="241">
        <f>COUNTIFS('Fully Booked'!D:D,'NEW EXISITNG '!A21)</f>
        <v>0</v>
      </c>
      <c r="L21" s="241">
        <f>COUNTIFS('PENDING FULL BOOKING'!D:D,'NEW EXISITNG '!A21)</f>
        <v>0</v>
      </c>
      <c r="M21" s="240">
        <f t="shared" si="3"/>
        <v>0</v>
      </c>
      <c r="N21" s="260"/>
      <c r="O21" s="689">
        <v>24</v>
      </c>
      <c r="P21" s="690">
        <f>SUMIFS('Fully Booked'!Q:Q,'Fully Booked'!T:T,'NEW EXISITNG '!O21,'Fully Booked'!U:U,'NEW EXISITNG '!$P$17)</f>
        <v>0</v>
      </c>
      <c r="Q21" s="687">
        <f>SUMIFS('Fully Booked'!Q:Q,'Fully Booked'!T:T,'NEW EXISITNG '!O21,'Fully Booked'!U:U,'NEW EXISITNG '!$Q$17)</f>
        <v>0</v>
      </c>
      <c r="R21" s="235">
        <f>SUMIFS('Fully Booked'!Q:Q,'Fully Booked'!T:T,'NEW EXISITNG '!O21,'Fully Booked'!U:U,'NEW EXISITNG '!$R$17)</f>
        <v>0</v>
      </c>
      <c r="S21" s="235">
        <f t="shared" si="11"/>
        <v>0</v>
      </c>
      <c r="T21" s="234">
        <f>COUNTIFS('Fully Booked'!T:T,'NEW EXISITNG '!O21,'Fully Booked'!U:U,'NEW EXISITNG '!$P$17)</f>
        <v>0</v>
      </c>
      <c r="U21" s="234">
        <f>COUNTIFS('Fully Booked'!T:T,'NEW EXISITNG '!O21,'Fully Booked'!U:U,'NEW EXISITNG '!$Q$17)</f>
        <v>0</v>
      </c>
      <c r="V21" s="234">
        <f>COUNTIFS('Fully Booked'!T:T,'NEW EXISITNG '!O21,'Fully Booked'!U:U,'NEW EXISITNG '!$R$17)</f>
        <v>0</v>
      </c>
      <c r="W21" s="234">
        <f t="shared" si="12"/>
        <v>0</v>
      </c>
      <c r="Y21" s="218" t="e">
        <f ca="1"/>
        <v>#NAME?</v>
      </c>
      <c r="AA21" s="218">
        <v>19</v>
      </c>
      <c r="AD21" s="218">
        <v>54</v>
      </c>
    </row>
    <row r="22" spans="1:30" x14ac:dyDescent="0.25">
      <c r="A22" s="219" t="s">
        <v>4898</v>
      </c>
      <c r="B22" s="219" t="s">
        <v>29</v>
      </c>
      <c r="C22" s="220">
        <f>SUMIFS('Fully Booked'!Q:Q,'Fully Booked'!W:W,'NEW EXISITNG '!$C$1,'Fully Booked'!D:D,'NEW EXISITNG '!A22)</f>
        <v>314100</v>
      </c>
      <c r="D22" s="220">
        <f>SUMIFS('Fully Booked'!Q:Q,'Fully Booked'!W:W,'NEW EXISITNG '!$D$1,'Fully Booked'!D:D,'NEW EXISITNG '!A22)</f>
        <v>0</v>
      </c>
      <c r="E22" s="220">
        <f t="shared" si="1"/>
        <v>314100</v>
      </c>
      <c r="F22" s="220">
        <f>'WEEKLY  TO WEEK SALES '!I37</f>
        <v>3500003</v>
      </c>
      <c r="G22" s="221">
        <f t="shared" si="2"/>
        <v>8.9742780220474092E-2</v>
      </c>
      <c r="H22" s="345">
        <f>SUMIFS('PENDING FULL BOOKING'!H:H,'PENDING FULL BOOKING'!D:D,'NEW EXISITNG '!A22,'PENDING FULL BOOKING'!P:P,'NEW EXISITNG '!$H$1)</f>
        <v>0</v>
      </c>
      <c r="I22" s="345">
        <f>SUMIFS('PENDING FULL BOOKING'!H:H,'PENDING FULL BOOKING'!D:D,'NEW EXISITNG '!A22,'PENDING FULL BOOKING'!P:P,'NEW EXISITNG '!$I$1)</f>
        <v>0</v>
      </c>
      <c r="J22" s="345">
        <f>SUMIFS('PENDING FULL BOOKING'!H:H,'PENDING FULL BOOKING'!D:D,'NEW EXISITNG '!A22)</f>
        <v>0</v>
      </c>
      <c r="K22" s="241">
        <f>COUNTIFS('Fully Booked'!D:D,'NEW EXISITNG '!A22)</f>
        <v>1</v>
      </c>
      <c r="L22" s="241">
        <f>COUNTIFS('PENDING FULL BOOKING'!D:D,'NEW EXISITNG '!A22)</f>
        <v>0</v>
      </c>
      <c r="M22" s="240">
        <f t="shared" si="3"/>
        <v>1</v>
      </c>
      <c r="N22" s="260"/>
      <c r="O22" s="689">
        <v>34</v>
      </c>
      <c r="P22" s="690">
        <f>SUMIFS('Fully Booked'!Q:Q,'Fully Booked'!T:T,'NEW EXISITNG '!O22,'Fully Booked'!U:U,'NEW EXISITNG '!$P$17)</f>
        <v>0</v>
      </c>
      <c r="Q22" s="687">
        <f>SUMIFS('Fully Booked'!Q:Q,'Fully Booked'!T:T,'NEW EXISITNG '!O22,'Fully Booked'!U:U,'NEW EXISITNG '!$Q$17)</f>
        <v>0</v>
      </c>
      <c r="R22" s="235">
        <f>SUMIFS('Fully Booked'!Q:Q,'Fully Booked'!T:T,'NEW EXISITNG '!O22,'Fully Booked'!U:U,'NEW EXISITNG '!$R$17)</f>
        <v>0</v>
      </c>
      <c r="S22" s="235">
        <f t="shared" si="11"/>
        <v>0</v>
      </c>
      <c r="T22" s="234">
        <f>COUNTIFS('Fully Booked'!T:T,'NEW EXISITNG '!O22,'Fully Booked'!U:U,'NEW EXISITNG '!$P$17)</f>
        <v>0</v>
      </c>
      <c r="U22" s="234">
        <f>COUNTIFS('Fully Booked'!T:T,'NEW EXISITNG '!O22,'Fully Booked'!U:U,'NEW EXISITNG '!$Q$17)</f>
        <v>0</v>
      </c>
      <c r="V22" s="234">
        <f>COUNTIFS('Fully Booked'!T:T,'NEW EXISITNG '!O22,'Fully Booked'!U:U,'NEW EXISITNG '!$R$17)</f>
        <v>0</v>
      </c>
      <c r="W22" s="234">
        <f t="shared" si="12"/>
        <v>0</v>
      </c>
      <c r="Y22" s="218" t="e">
        <f ca="1"/>
        <v>#NAME?</v>
      </c>
      <c r="AA22" s="218">
        <v>24</v>
      </c>
      <c r="AB22" s="218">
        <v>12</v>
      </c>
      <c r="AD22" s="218">
        <v>72</v>
      </c>
    </row>
    <row r="23" spans="1:30" x14ac:dyDescent="0.25">
      <c r="A23" s="180" t="s">
        <v>4620</v>
      </c>
      <c r="B23" s="219" t="s">
        <v>29</v>
      </c>
      <c r="C23" s="220">
        <f>SUMIFS('Fully Booked'!Q:Q,'Fully Booked'!W:W,'NEW EXISITNG '!$C$1,'Fully Booked'!D:D,'NEW EXISITNG '!A23)</f>
        <v>0</v>
      </c>
      <c r="D23" s="220">
        <f>SUMIFS('Fully Booked'!Q:Q,'Fully Booked'!W:W,'NEW EXISITNG '!$D$1,'Fully Booked'!D:D,'NEW EXISITNG '!A23)</f>
        <v>0</v>
      </c>
      <c r="E23" s="220">
        <f t="shared" ref="E23:E25" si="13">C23+D23</f>
        <v>0</v>
      </c>
      <c r="F23" s="220">
        <f>'WEEKLY  TO WEEK SALES '!I38</f>
        <v>5000000</v>
      </c>
      <c r="G23" s="221">
        <f t="shared" ref="G23:G25" si="14">E23/F23</f>
        <v>0</v>
      </c>
      <c r="H23" s="345">
        <f>SUMIFS('PENDING FULL BOOKING'!H:H,'PENDING FULL BOOKING'!D:D,'NEW EXISITNG '!A23,'PENDING FULL BOOKING'!P:P,'NEW EXISITNG '!$H$1)</f>
        <v>329500</v>
      </c>
      <c r="I23" s="345">
        <f>SUMIFS('PENDING FULL BOOKING'!H:H,'PENDING FULL BOOKING'!D:D,'NEW EXISITNG '!A23,'PENDING FULL BOOKING'!P:P,'NEW EXISITNG '!$I$1)</f>
        <v>0</v>
      </c>
      <c r="J23" s="345">
        <f>SUMIFS('PENDING FULL BOOKING'!H:H,'PENDING FULL BOOKING'!D:D,'NEW EXISITNG '!A23)</f>
        <v>329500</v>
      </c>
      <c r="K23" s="241">
        <f>COUNTIFS('Fully Booked'!D:D,'NEW EXISITNG '!A23)</f>
        <v>0</v>
      </c>
      <c r="L23" s="241">
        <f>COUNTIFS('PENDING FULL BOOKING'!D:D,'NEW EXISITNG '!A23)</f>
        <v>1</v>
      </c>
      <c r="M23" s="240">
        <f t="shared" ref="M23:M25" si="15">L23+K23</f>
        <v>1</v>
      </c>
      <c r="N23" s="260"/>
      <c r="O23" s="689">
        <v>36</v>
      </c>
      <c r="P23" s="690">
        <f>SUMIFS('Fully Booked'!Q:Q,'Fully Booked'!T:T,'NEW EXISITNG '!O23,'Fully Booked'!U:U,'NEW EXISITNG '!$P$17)</f>
        <v>100000</v>
      </c>
      <c r="Q23" s="687">
        <f>SUMIFS('Fully Booked'!Q:Q,'Fully Booked'!T:T,'NEW EXISITNG '!O23,'Fully Booked'!U:U,'NEW EXISITNG '!$Q$17)</f>
        <v>0</v>
      </c>
      <c r="R23" s="235">
        <f>SUMIFS('Fully Booked'!Q:Q,'Fully Booked'!T:T,'NEW EXISITNG '!O23,'Fully Booked'!U:U,'NEW EXISITNG '!$R$17)</f>
        <v>0</v>
      </c>
      <c r="S23" s="235">
        <f t="shared" si="11"/>
        <v>100000</v>
      </c>
      <c r="T23" s="234">
        <f>COUNTIFS('Fully Booked'!T:T,'NEW EXISITNG '!O23,'Fully Booked'!U:U,'NEW EXISITNG '!$P$17)</f>
        <v>1</v>
      </c>
      <c r="U23" s="234">
        <f>COUNTIFS('Fully Booked'!T:T,'NEW EXISITNG '!O23,'Fully Booked'!U:U,'NEW EXISITNG '!$Q$17)</f>
        <v>0</v>
      </c>
      <c r="V23" s="234">
        <f>COUNTIFS('Fully Booked'!T:T,'NEW EXISITNG '!O23,'Fully Booked'!U:U,'NEW EXISITNG '!$R$17)</f>
        <v>0</v>
      </c>
      <c r="W23" s="234">
        <f t="shared" si="12"/>
        <v>1</v>
      </c>
      <c r="Y23" s="218" t="e">
        <f ca="1"/>
        <v>#NAME?</v>
      </c>
      <c r="AA23" s="218">
        <v>34</v>
      </c>
      <c r="AB23" s="218">
        <v>18</v>
      </c>
      <c r="AD23" s="218">
        <v>95</v>
      </c>
    </row>
    <row r="24" spans="1:30" x14ac:dyDescent="0.25">
      <c r="A24" s="219" t="s">
        <v>422</v>
      </c>
      <c r="B24" s="219" t="s">
        <v>29</v>
      </c>
      <c r="C24" s="220">
        <f>SUMIFS('Fully Booked'!Q:Q,'Fully Booked'!W:W,'NEW EXISITNG '!$C$1,'Fully Booked'!D:D,'NEW EXISITNG '!A24)</f>
        <v>1597890</v>
      </c>
      <c r="D24" s="220">
        <f>SUMIFS('Fully Booked'!Q:Q,'Fully Booked'!W:W,'NEW EXISITNG '!$D$1,'Fully Booked'!D:D,'NEW EXISITNG '!A24)</f>
        <v>0</v>
      </c>
      <c r="E24" s="220">
        <f t="shared" si="13"/>
        <v>1597890</v>
      </c>
      <c r="F24" s="220">
        <f>'WEEKLY  TO WEEK SALES '!I39</f>
        <v>3500000</v>
      </c>
      <c r="G24" s="221">
        <f t="shared" si="14"/>
        <v>0.45654</v>
      </c>
      <c r="H24" s="345">
        <f>SUMIFS('PENDING FULL BOOKING'!H:H,'PENDING FULL BOOKING'!D:D,'NEW EXISITNG '!A24,'PENDING FULL BOOKING'!P:P,'NEW EXISITNG '!$H$1)</f>
        <v>849000</v>
      </c>
      <c r="I24" s="345">
        <f>SUMIFS('PENDING FULL BOOKING'!H:H,'PENDING FULL BOOKING'!D:D,'NEW EXISITNG '!A24,'PENDING FULL BOOKING'!P:P,'NEW EXISITNG '!$I$1)</f>
        <v>0</v>
      </c>
      <c r="J24" s="345">
        <f>SUMIFS('PENDING FULL BOOKING'!H:H,'PENDING FULL BOOKING'!D:D,'NEW EXISITNG '!A24)</f>
        <v>849000</v>
      </c>
      <c r="K24" s="241">
        <f>COUNTIFS('Fully Booked'!D:D,'NEW EXISITNG '!A24)</f>
        <v>3</v>
      </c>
      <c r="L24" s="241">
        <f>COUNTIFS('PENDING FULL BOOKING'!D:D,'NEW EXISITNG '!A24)</f>
        <v>1</v>
      </c>
      <c r="M24" s="240">
        <f t="shared" si="15"/>
        <v>4</v>
      </c>
      <c r="N24" s="260"/>
      <c r="O24" s="689">
        <v>40</v>
      </c>
      <c r="P24" s="690">
        <f>SUMIFS('Fully Booked'!Q:Q,'Fully Booked'!T:T,'NEW EXISITNG '!O24,'Fully Booked'!U:U,'NEW EXISITNG '!$P$17)</f>
        <v>20300</v>
      </c>
      <c r="Q24" s="687">
        <f>SUMIFS('Fully Booked'!Q:Q,'Fully Booked'!T:T,'NEW EXISITNG '!O24,'Fully Booked'!U:U,'NEW EXISITNG '!$Q$17)</f>
        <v>0</v>
      </c>
      <c r="R24" s="235">
        <f>SUMIFS('Fully Booked'!Q:Q,'Fully Booked'!T:T,'NEW EXISITNG '!O24,'Fully Booked'!U:U,'NEW EXISITNG '!$R$17)</f>
        <v>0</v>
      </c>
      <c r="S24" s="235">
        <f t="shared" si="11"/>
        <v>20300</v>
      </c>
      <c r="T24" s="234">
        <f>COUNTIFS('Fully Booked'!T:T,'NEW EXISITNG '!O24,'Fully Booked'!U:U,'NEW EXISITNG '!$P$17)</f>
        <v>1</v>
      </c>
      <c r="U24" s="234">
        <f>COUNTIFS('Fully Booked'!T:T,'NEW EXISITNG '!O24,'Fully Booked'!U:U,'NEW EXISITNG '!$Q$17)</f>
        <v>0</v>
      </c>
      <c r="V24" s="234">
        <f>COUNTIFS('Fully Booked'!T:T,'NEW EXISITNG '!O24,'Fully Booked'!U:U,'NEW EXISITNG '!$R$17)</f>
        <v>0</v>
      </c>
      <c r="W24" s="234">
        <f t="shared" si="12"/>
        <v>1</v>
      </c>
      <c r="Y24" s="218" t="e">
        <f ca="1"/>
        <v>#NAME?</v>
      </c>
      <c r="AA24" s="218">
        <v>36</v>
      </c>
      <c r="AB24" s="218">
        <v>24</v>
      </c>
      <c r="AD24" s="218">
        <v>96</v>
      </c>
    </row>
    <row r="25" spans="1:30" x14ac:dyDescent="0.25">
      <c r="A25" s="219" t="s">
        <v>212</v>
      </c>
      <c r="B25" s="219" t="s">
        <v>184</v>
      </c>
      <c r="C25" s="220">
        <f>SUMIFS('Fully Booked'!Q:Q,'Fully Booked'!W:W,'NEW EXISITNG '!$C$1,'Fully Booked'!D:D,'NEW EXISITNG '!A25)</f>
        <v>1689100</v>
      </c>
      <c r="D25" s="220">
        <f>SUMIFS('Fully Booked'!Q:Q,'Fully Booked'!W:W,'NEW EXISITNG '!$D$1,'Fully Booked'!D:D,'NEW EXISITNG '!A25)</f>
        <v>0</v>
      </c>
      <c r="E25" s="220">
        <f t="shared" si="13"/>
        <v>1689100</v>
      </c>
      <c r="F25" s="220">
        <f>'WEEKLY  TO WEEK SALES '!I40</f>
        <v>5000000</v>
      </c>
      <c r="G25" s="221">
        <f t="shared" si="14"/>
        <v>0.33782000000000001</v>
      </c>
      <c r="H25" s="345">
        <f>SUMIFS('PENDING FULL BOOKING'!H:H,'PENDING FULL BOOKING'!D:D,'NEW EXISITNG '!A25,'PENDING FULL BOOKING'!P:P,'NEW EXISITNG '!$H$1)</f>
        <v>1165900</v>
      </c>
      <c r="I25" s="345">
        <f>SUMIFS('PENDING FULL BOOKING'!H:H,'PENDING FULL BOOKING'!D:D,'NEW EXISITNG '!A25,'PENDING FULL BOOKING'!P:P,'NEW EXISITNG '!$I$1)</f>
        <v>2028412</v>
      </c>
      <c r="J25" s="345">
        <f>SUMIFS('PENDING FULL BOOKING'!H:H,'PENDING FULL BOOKING'!D:D,'NEW EXISITNG '!A25)</f>
        <v>3194312</v>
      </c>
      <c r="K25" s="241">
        <f>COUNTIFS('Fully Booked'!D:D,'NEW EXISITNG '!A25)</f>
        <v>1</v>
      </c>
      <c r="L25" s="241">
        <f>COUNTIFS('PENDING FULL BOOKING'!D:D,'NEW EXISITNG '!A25)</f>
        <v>4</v>
      </c>
      <c r="M25" s="240">
        <f t="shared" si="15"/>
        <v>5</v>
      </c>
      <c r="N25" s="260"/>
      <c r="O25" s="689">
        <v>41</v>
      </c>
      <c r="P25" s="690">
        <f>SUMIFS('Fully Booked'!Q:Q,'Fully Booked'!T:T,'NEW EXISITNG '!O25,'Fully Booked'!U:U,'NEW EXISITNG '!$P$17)</f>
        <v>0</v>
      </c>
      <c r="Q25" s="687">
        <f>SUMIFS('Fully Booked'!Q:Q,'Fully Booked'!T:T,'NEW EXISITNG '!O25,'Fully Booked'!U:U,'NEW EXISITNG '!$Q$17)</f>
        <v>0</v>
      </c>
      <c r="R25" s="235">
        <f>SUMIFS('Fully Booked'!Q:Q,'Fully Booked'!T:T,'NEW EXISITNG '!O25,'Fully Booked'!U:U,'NEW EXISITNG '!$R$17)</f>
        <v>0</v>
      </c>
      <c r="S25" s="235">
        <f t="shared" si="11"/>
        <v>0</v>
      </c>
      <c r="T25" s="234">
        <f>COUNTIFS('Fully Booked'!T:T,'NEW EXISITNG '!O25,'Fully Booked'!U:U,'NEW EXISITNG '!$P$17)</f>
        <v>0</v>
      </c>
      <c r="U25" s="234">
        <f>COUNTIFS('Fully Booked'!T:T,'NEW EXISITNG '!O25,'Fully Booked'!U:U,'NEW EXISITNG '!$Q$17)</f>
        <v>0</v>
      </c>
      <c r="V25" s="234">
        <f>COUNTIFS('Fully Booked'!T:T,'NEW EXISITNG '!O25,'Fully Booked'!U:U,'NEW EXISITNG '!$R$17)</f>
        <v>0</v>
      </c>
      <c r="W25" s="234">
        <f t="shared" si="12"/>
        <v>0</v>
      </c>
      <c r="Y25" s="218" t="e">
        <f ca="1"/>
        <v>#NAME?</v>
      </c>
      <c r="AA25" s="218">
        <v>40</v>
      </c>
      <c r="AB25" s="218">
        <v>25</v>
      </c>
      <c r="AD25" s="218">
        <v>108</v>
      </c>
    </row>
    <row r="26" spans="1:30" x14ac:dyDescent="0.25">
      <c r="A26" s="219" t="s">
        <v>417</v>
      </c>
      <c r="B26" s="219" t="s">
        <v>184</v>
      </c>
      <c r="C26" s="220">
        <f>SUMIFS('Fully Booked'!Q:Q,'Fully Booked'!W:W,'NEW EXISITNG '!$C$1,'Fully Booked'!D:D,'NEW EXISITNG '!A26)</f>
        <v>359700</v>
      </c>
      <c r="D26" s="220">
        <f>SUMIFS('Fully Booked'!Q:Q,'Fully Booked'!W:W,'NEW EXISITNG '!$D$1,'Fully Booked'!D:D,'NEW EXISITNG '!A26)</f>
        <v>85000</v>
      </c>
      <c r="E26" s="220">
        <f t="shared" si="1"/>
        <v>444700</v>
      </c>
      <c r="F26" s="220">
        <f>'WEEKLY  TO WEEK SALES '!I41</f>
        <v>5000000</v>
      </c>
      <c r="G26" s="221">
        <f t="shared" si="2"/>
        <v>8.8940000000000005E-2</v>
      </c>
      <c r="H26" s="345">
        <f>SUMIFS('PENDING FULL BOOKING'!H:H,'PENDING FULL BOOKING'!D:D,'NEW EXISITNG '!A26,'PENDING FULL BOOKING'!P:P,'NEW EXISITNG '!$H$1)</f>
        <v>538400</v>
      </c>
      <c r="I26" s="345">
        <f>SUMIFS('PENDING FULL BOOKING'!H:H,'PENDING FULL BOOKING'!D:D,'NEW EXISITNG '!A26,'PENDING FULL BOOKING'!P:P,'NEW EXISITNG '!$I$1)</f>
        <v>0</v>
      </c>
      <c r="J26" s="345">
        <f>SUMIFS('PENDING FULL BOOKING'!H:H,'PENDING FULL BOOKING'!D:D,'NEW EXISITNG '!A26)</f>
        <v>538400</v>
      </c>
      <c r="K26" s="241">
        <f>COUNTIFS('Fully Booked'!D:D,'NEW EXISITNG '!A26)</f>
        <v>2</v>
      </c>
      <c r="L26" s="241">
        <f>COUNTIFS('PENDING FULL BOOKING'!D:D,'NEW EXISITNG '!A26)</f>
        <v>1</v>
      </c>
      <c r="M26" s="240">
        <f t="shared" si="3"/>
        <v>3</v>
      </c>
      <c r="N26" s="260"/>
      <c r="O26" s="689">
        <v>44</v>
      </c>
      <c r="P26" s="690">
        <f>SUMIFS('Fully Booked'!Q:Q,'Fully Booked'!T:T,'NEW EXISITNG '!O26,'Fully Booked'!U:U,'NEW EXISITNG '!$P$17)</f>
        <v>0</v>
      </c>
      <c r="Q26" s="687">
        <f>SUMIFS('Fully Booked'!Q:Q,'Fully Booked'!T:T,'NEW EXISITNG '!O26,'Fully Booked'!U:U,'NEW EXISITNG '!$Q$17)</f>
        <v>0</v>
      </c>
      <c r="R26" s="235">
        <f>SUMIFS('Fully Booked'!Q:Q,'Fully Booked'!T:T,'NEW EXISITNG '!O26,'Fully Booked'!U:U,'NEW EXISITNG '!$R$17)</f>
        <v>0</v>
      </c>
      <c r="S26" s="235">
        <f t="shared" ref="S26:S39" si="16">R26+Q26+P26</f>
        <v>0</v>
      </c>
      <c r="T26" s="234">
        <f>COUNTIFS('Fully Booked'!T:T,'NEW EXISITNG '!O26,'Fully Booked'!U:U,'NEW EXISITNG '!$P$17)</f>
        <v>0</v>
      </c>
      <c r="U26" s="234">
        <f>COUNTIFS('Fully Booked'!T:T,'NEW EXISITNG '!O26,'Fully Booked'!U:U,'NEW EXISITNG '!$Q$17)</f>
        <v>0</v>
      </c>
      <c r="V26" s="234">
        <f>COUNTIFS('Fully Booked'!T:T,'NEW EXISITNG '!O26,'Fully Booked'!U:U,'NEW EXISITNG '!$R$17)</f>
        <v>0</v>
      </c>
      <c r="W26" s="234">
        <f t="shared" ref="W26:W39" si="17">V26+U26+T26</f>
        <v>0</v>
      </c>
      <c r="Y26" s="218" t="e">
        <f ca="1"/>
        <v>#NAME?</v>
      </c>
      <c r="AA26" s="218">
        <v>41</v>
      </c>
      <c r="AB26" s="218">
        <v>30</v>
      </c>
      <c r="AD26" s="218">
        <v>120</v>
      </c>
    </row>
    <row r="27" spans="1:30" x14ac:dyDescent="0.25">
      <c r="A27" s="219" t="s">
        <v>6160</v>
      </c>
      <c r="B27" s="219" t="s">
        <v>184</v>
      </c>
      <c r="C27" s="220">
        <f>SUMIFS('Fully Booked'!Q:Q,'Fully Booked'!W:W,'NEW EXISITNG '!$C$1,'Fully Booked'!D:D,'NEW EXISITNG '!A27)</f>
        <v>0</v>
      </c>
      <c r="D27" s="220">
        <f>SUMIFS('Fully Booked'!Q:Q,'Fully Booked'!W:W,'NEW EXISITNG '!$D$1,'Fully Booked'!D:D,'NEW EXISITNG '!A27)</f>
        <v>0</v>
      </c>
      <c r="E27" s="220">
        <f t="shared" si="1"/>
        <v>0</v>
      </c>
      <c r="F27" s="220">
        <f>'WEEKLY  TO WEEK SALES '!I42</f>
        <v>3500000</v>
      </c>
      <c r="G27" s="221">
        <f t="shared" si="2"/>
        <v>0</v>
      </c>
      <c r="H27" s="345">
        <f>SUMIFS('PENDING FULL BOOKING'!H:H,'PENDING FULL BOOKING'!D:D,'NEW EXISITNG '!A27,'PENDING FULL BOOKING'!P:P,'NEW EXISITNG '!$H$1)</f>
        <v>1060300</v>
      </c>
      <c r="I27" s="345">
        <f>SUMIFS('PENDING FULL BOOKING'!H:H,'PENDING FULL BOOKING'!D:D,'NEW EXISITNG '!A27,'PENDING FULL BOOKING'!P:P,'NEW EXISITNG '!$I$1)</f>
        <v>0</v>
      </c>
      <c r="J27" s="345">
        <f>SUMIFS('PENDING FULL BOOKING'!H:H,'PENDING FULL BOOKING'!D:D,'NEW EXISITNG '!A27)</f>
        <v>1060300</v>
      </c>
      <c r="K27" s="241">
        <f>COUNTIFS('Fully Booked'!D:D,'NEW EXISITNG '!A27)</f>
        <v>0</v>
      </c>
      <c r="L27" s="241">
        <f>COUNTIFS('PENDING FULL BOOKING'!D:D,'NEW EXISITNG '!A27)</f>
        <v>2</v>
      </c>
      <c r="M27" s="240">
        <f t="shared" si="3"/>
        <v>2</v>
      </c>
      <c r="N27" s="260"/>
      <c r="O27" s="689">
        <v>48</v>
      </c>
      <c r="P27" s="690">
        <f>SUMIFS('Fully Booked'!Q:Q,'Fully Booked'!T:T,'NEW EXISITNG '!O27,'Fully Booked'!U:U,'NEW EXISITNG '!$P$17)</f>
        <v>0</v>
      </c>
      <c r="Q27" s="687">
        <f>SUMIFS('Fully Booked'!Q:Q,'Fully Booked'!T:T,'NEW EXISITNG '!O27,'Fully Booked'!U:U,'NEW EXISITNG '!$Q$17)</f>
        <v>0</v>
      </c>
      <c r="R27" s="235">
        <f>SUMIFS('Fully Booked'!Q:Q,'Fully Booked'!T:T,'NEW EXISITNG '!O27,'Fully Booked'!U:U,'NEW EXISITNG '!$R$17)</f>
        <v>0</v>
      </c>
      <c r="S27" s="235">
        <f t="shared" si="16"/>
        <v>0</v>
      </c>
      <c r="T27" s="234">
        <f>COUNTIFS('Fully Booked'!T:T,'NEW EXISITNG '!O27,'Fully Booked'!U:U,'NEW EXISITNG '!$P$17)</f>
        <v>0</v>
      </c>
      <c r="U27" s="234">
        <f>COUNTIFS('Fully Booked'!T:T,'NEW EXISITNG '!O27,'Fully Booked'!U:U,'NEW EXISITNG '!$Q$17)</f>
        <v>0</v>
      </c>
      <c r="V27" s="234">
        <f>COUNTIFS('Fully Booked'!T:T,'NEW EXISITNG '!O27,'Fully Booked'!U:U,'NEW EXISITNG '!$R$17)</f>
        <v>0</v>
      </c>
      <c r="W27" s="234">
        <f t="shared" si="17"/>
        <v>0</v>
      </c>
      <c r="Y27" s="218" t="e">
        <f ca="1"/>
        <v>#NAME?</v>
      </c>
      <c r="AA27" s="218">
        <v>44</v>
      </c>
      <c r="AB27" s="218">
        <v>36</v>
      </c>
      <c r="AD27" s="218">
        <v>132</v>
      </c>
    </row>
    <row r="28" spans="1:30" x14ac:dyDescent="0.25">
      <c r="A28" s="219" t="s">
        <v>3679</v>
      </c>
      <c r="B28" s="219" t="s">
        <v>24</v>
      </c>
      <c r="C28" s="220">
        <f>SUMIFS('Fully Booked'!Q:Q,'Fully Booked'!W:W,'NEW EXISITNG '!$C$1,'Fully Booked'!D:D,'NEW EXISITNG '!A28)</f>
        <v>1100300</v>
      </c>
      <c r="D28" s="220">
        <f>SUMIFS('Fully Booked'!Q:Q,'Fully Booked'!W:W,'NEW EXISITNG '!$D$1,'Fully Booked'!D:D,'NEW EXISITNG '!A28)</f>
        <v>66300</v>
      </c>
      <c r="E28" s="220">
        <f t="shared" si="1"/>
        <v>1166600</v>
      </c>
      <c r="F28" s="220">
        <f>'WEEKLY  TO WEEK SALES '!I43</f>
        <v>3500000</v>
      </c>
      <c r="G28" s="221">
        <f t="shared" si="2"/>
        <v>0.33331428571428573</v>
      </c>
      <c r="H28" s="345">
        <f>SUMIFS('PENDING FULL BOOKING'!H:H,'PENDING FULL BOOKING'!D:D,'NEW EXISITNG '!A28,'PENDING FULL BOOKING'!P:P,'NEW EXISITNG '!$H$1)</f>
        <v>1296993</v>
      </c>
      <c r="I28" s="345">
        <f>SUMIFS('PENDING FULL BOOKING'!H:H,'PENDING FULL BOOKING'!D:D,'NEW EXISITNG '!A28,'PENDING FULL BOOKING'!P:P,'NEW EXISITNG '!$I$1)</f>
        <v>2892000</v>
      </c>
      <c r="J28" s="345">
        <f>SUMIFS('PENDING FULL BOOKING'!H:H,'PENDING FULL BOOKING'!D:D,'NEW EXISITNG '!A28)</f>
        <v>4188993</v>
      </c>
      <c r="K28" s="241">
        <f>COUNTIFS('Fully Booked'!D:D,'NEW EXISITNG '!A28)</f>
        <v>5</v>
      </c>
      <c r="L28" s="241">
        <f>COUNTIFS('PENDING FULL BOOKING'!D:D,'NEW EXISITNG '!A28)</f>
        <v>11</v>
      </c>
      <c r="M28" s="240">
        <f t="shared" si="3"/>
        <v>16</v>
      </c>
      <c r="N28" s="260"/>
      <c r="O28" s="689">
        <v>53</v>
      </c>
      <c r="P28" s="690">
        <f>SUMIFS('Fully Booked'!Q:Q,'Fully Booked'!T:T,'NEW EXISITNG '!O28,'Fully Booked'!U:U,'NEW EXISITNG '!$P$17)</f>
        <v>0</v>
      </c>
      <c r="Q28" s="687">
        <f>SUMIFS('Fully Booked'!Q:Q,'Fully Booked'!T:T,'NEW EXISITNG '!O28,'Fully Booked'!U:U,'NEW EXISITNG '!$Q$17)</f>
        <v>0</v>
      </c>
      <c r="R28" s="235">
        <f>SUMIFS('Fully Booked'!Q:Q,'Fully Booked'!T:T,'NEW EXISITNG '!O28,'Fully Booked'!U:U,'NEW EXISITNG '!$R$17)</f>
        <v>0</v>
      </c>
      <c r="S28" s="235">
        <f t="shared" si="16"/>
        <v>0</v>
      </c>
      <c r="T28" s="234">
        <f>COUNTIFS('Fully Booked'!T:T,'NEW EXISITNG '!O28,'Fully Booked'!U:U,'NEW EXISITNG '!$P$17)</f>
        <v>0</v>
      </c>
      <c r="U28" s="234">
        <f>COUNTIFS('Fully Booked'!T:T,'NEW EXISITNG '!O28,'Fully Booked'!U:U,'NEW EXISITNG '!$Q$17)</f>
        <v>0</v>
      </c>
      <c r="V28" s="234">
        <f>COUNTIFS('Fully Booked'!T:T,'NEW EXISITNG '!O28,'Fully Booked'!U:U,'NEW EXISITNG '!$R$17)</f>
        <v>0</v>
      </c>
      <c r="W28" s="234">
        <f t="shared" si="17"/>
        <v>0</v>
      </c>
      <c r="Y28" s="218" t="e">
        <f ca="1"/>
        <v>#NAME?</v>
      </c>
      <c r="AA28" s="218">
        <v>48</v>
      </c>
      <c r="AB28" s="218">
        <v>48</v>
      </c>
      <c r="AD28" s="218">
        <v>143</v>
      </c>
    </row>
    <row r="29" spans="1:30" x14ac:dyDescent="0.25">
      <c r="A29" s="219" t="s">
        <v>200</v>
      </c>
      <c r="B29" s="219" t="s">
        <v>24</v>
      </c>
      <c r="C29" s="220">
        <f>SUMIFS('Fully Booked'!Q:Q,'Fully Booked'!W:W,'NEW EXISITNG '!$C$1,'Fully Booked'!D:D,'NEW EXISITNG '!A29)</f>
        <v>579900</v>
      </c>
      <c r="D29" s="220">
        <f>SUMIFS('Fully Booked'!Q:Q,'Fully Booked'!W:W,'NEW EXISITNG '!$D$1,'Fully Booked'!D:D,'NEW EXISITNG '!A29)</f>
        <v>0</v>
      </c>
      <c r="E29" s="220">
        <f t="shared" si="1"/>
        <v>579900</v>
      </c>
      <c r="F29" s="220">
        <f>'WEEKLY  TO WEEK SALES '!I44</f>
        <v>5000000</v>
      </c>
      <c r="G29" s="221">
        <f t="shared" si="2"/>
        <v>0.11598</v>
      </c>
      <c r="H29" s="345">
        <f>SUMIFS('PENDING FULL BOOKING'!H:H,'PENDING FULL BOOKING'!D:D,'NEW EXISITNG '!A29,'PENDING FULL BOOKING'!P:P,'NEW EXISITNG '!$H$1)</f>
        <v>1572100</v>
      </c>
      <c r="I29" s="345">
        <f>SUMIFS('PENDING FULL BOOKING'!H:H,'PENDING FULL BOOKING'!D:D,'NEW EXISITNG '!A29,'PENDING FULL BOOKING'!P:P,'NEW EXISITNG '!$I$1)</f>
        <v>1806389</v>
      </c>
      <c r="J29" s="345">
        <f>SUMIFS('PENDING FULL BOOKING'!H:H,'PENDING FULL BOOKING'!D:D,'NEW EXISITNG '!A29)</f>
        <v>3378489</v>
      </c>
      <c r="K29" s="241">
        <f>COUNTIFS('Fully Booked'!D:D,'NEW EXISITNG '!A29)</f>
        <v>1</v>
      </c>
      <c r="L29" s="241">
        <f>COUNTIFS('PENDING FULL BOOKING'!D:D,'NEW EXISITNG '!A29)</f>
        <v>8</v>
      </c>
      <c r="M29" s="240">
        <f t="shared" si="3"/>
        <v>9</v>
      </c>
      <c r="N29" s="260"/>
      <c r="O29" s="689">
        <v>54</v>
      </c>
      <c r="P29" s="690">
        <f>SUMIFS('Fully Booked'!Q:Q,'Fully Booked'!T:T,'NEW EXISITNG '!O29,'Fully Booked'!U:U,'NEW EXISITNG '!$P$17)</f>
        <v>0</v>
      </c>
      <c r="Q29" s="687">
        <f>SUMIFS('Fully Booked'!Q:Q,'Fully Booked'!T:T,'NEW EXISITNG '!O29,'Fully Booked'!U:U,'NEW EXISITNG '!$Q$17)</f>
        <v>0</v>
      </c>
      <c r="R29" s="235">
        <f>SUMIFS('Fully Booked'!Q:Q,'Fully Booked'!T:T,'NEW EXISITNG '!O29,'Fully Booked'!U:U,'NEW EXISITNG '!$R$17)</f>
        <v>0</v>
      </c>
      <c r="S29" s="235">
        <f t="shared" si="16"/>
        <v>0</v>
      </c>
      <c r="T29" s="234">
        <f>COUNTIFS('Fully Booked'!T:T,'NEW EXISITNG '!O29,'Fully Booked'!U:U,'NEW EXISITNG '!$P$17)</f>
        <v>0</v>
      </c>
      <c r="U29" s="234">
        <f>COUNTIFS('Fully Booked'!T:T,'NEW EXISITNG '!O29,'Fully Booked'!U:U,'NEW EXISITNG '!$Q$17)</f>
        <v>0</v>
      </c>
      <c r="V29" s="234">
        <f>COUNTIFS('Fully Booked'!T:T,'NEW EXISITNG '!O29,'Fully Booked'!U:U,'NEW EXISITNG '!$R$17)</f>
        <v>0</v>
      </c>
      <c r="W29" s="234">
        <f t="shared" si="17"/>
        <v>0</v>
      </c>
      <c r="Y29" s="218" t="e">
        <f ca="1"/>
        <v>#NAME?</v>
      </c>
      <c r="AA29" s="218">
        <v>53</v>
      </c>
      <c r="AB29" s="218">
        <v>60</v>
      </c>
      <c r="AD29" s="218">
        <v>144</v>
      </c>
    </row>
    <row r="30" spans="1:30" x14ac:dyDescent="0.25">
      <c r="A30" s="219" t="s">
        <v>206</v>
      </c>
      <c r="B30" s="219" t="s">
        <v>20</v>
      </c>
      <c r="C30" s="220">
        <f>SUMIFS('Fully Booked'!Q:Q,'Fully Booked'!W:W,'NEW EXISITNG '!$C$1,'Fully Booked'!D:D,'NEW EXISITNG '!A30)</f>
        <v>0</v>
      </c>
      <c r="D30" s="220">
        <f>SUMIFS('Fully Booked'!Q:Q,'Fully Booked'!W:W,'NEW EXISITNG '!$D$1,'Fully Booked'!D:D,'NEW EXISITNG '!A30)</f>
        <v>0</v>
      </c>
      <c r="E30" s="220">
        <f t="shared" si="1"/>
        <v>0</v>
      </c>
      <c r="F30" s="220">
        <f>'WEEKLY  TO WEEK SALES '!I45</f>
        <v>5000000</v>
      </c>
      <c r="G30" s="221">
        <f t="shared" si="2"/>
        <v>0</v>
      </c>
      <c r="H30" s="345">
        <f>SUMIFS('PENDING FULL BOOKING'!H:H,'PENDING FULL BOOKING'!D:D,'NEW EXISITNG '!A30,'PENDING FULL BOOKING'!P:P,'NEW EXISITNG '!$H$1)</f>
        <v>1111300</v>
      </c>
      <c r="I30" s="345">
        <f>SUMIFS('PENDING FULL BOOKING'!H:H,'PENDING FULL BOOKING'!D:D,'NEW EXISITNG '!A30,'PENDING FULL BOOKING'!P:P,'NEW EXISITNG '!$I$1)</f>
        <v>222100</v>
      </c>
      <c r="J30" s="345">
        <f>SUMIFS('PENDING FULL BOOKING'!H:H,'PENDING FULL BOOKING'!D:D,'NEW EXISITNG '!A30)</f>
        <v>1333400</v>
      </c>
      <c r="K30" s="241">
        <f>COUNTIFS('Fully Booked'!D:D,'NEW EXISITNG '!A30)</f>
        <v>0</v>
      </c>
      <c r="L30" s="241">
        <f>COUNTIFS('PENDING FULL BOOKING'!D:D,'NEW EXISITNG '!A30)</f>
        <v>5</v>
      </c>
      <c r="M30" s="240">
        <f t="shared" si="3"/>
        <v>5</v>
      </c>
      <c r="N30" s="260"/>
      <c r="O30" s="689">
        <v>58</v>
      </c>
      <c r="P30" s="690">
        <f>SUMIFS('Fully Booked'!Q:Q,'Fully Booked'!T:T,'NEW EXISITNG '!O30,'Fully Booked'!U:U,'NEW EXISITNG '!$P$17)</f>
        <v>0</v>
      </c>
      <c r="Q30" s="687">
        <f>SUMIFS('Fully Booked'!Q:Q,'Fully Booked'!T:T,'NEW EXISITNG '!O30,'Fully Booked'!U:U,'NEW EXISITNG '!$Q$17)</f>
        <v>0</v>
      </c>
      <c r="R30" s="235">
        <f>SUMIFS('Fully Booked'!Q:Q,'Fully Booked'!T:T,'NEW EXISITNG '!O30,'Fully Booked'!U:U,'NEW EXISITNG '!$R$17)</f>
        <v>0</v>
      </c>
      <c r="S30" s="235">
        <f t="shared" si="16"/>
        <v>0</v>
      </c>
      <c r="T30" s="234">
        <f>COUNTIFS('Fully Booked'!T:T,'NEW EXISITNG '!O30,'Fully Booked'!U:U,'NEW EXISITNG '!$P$17)</f>
        <v>0</v>
      </c>
      <c r="U30" s="234">
        <f>COUNTIFS('Fully Booked'!T:T,'NEW EXISITNG '!O30,'Fully Booked'!U:U,'NEW EXISITNG '!$Q$17)</f>
        <v>0</v>
      </c>
      <c r="V30" s="234">
        <f>COUNTIFS('Fully Booked'!T:T,'NEW EXISITNG '!O30,'Fully Booked'!U:U,'NEW EXISITNG '!$R$17)</f>
        <v>0</v>
      </c>
      <c r="W30" s="234">
        <f t="shared" si="17"/>
        <v>0</v>
      </c>
      <c r="Y30" s="218" t="e">
        <f ca="1"/>
        <v>#NAME?</v>
      </c>
      <c r="AA30" s="218">
        <v>54</v>
      </c>
      <c r="AB30" s="218">
        <v>72</v>
      </c>
      <c r="AD30" s="218">
        <v>156</v>
      </c>
    </row>
    <row r="31" spans="1:30" x14ac:dyDescent="0.25">
      <c r="A31" s="8" t="s">
        <v>4899</v>
      </c>
      <c r="B31" s="219" t="s">
        <v>20</v>
      </c>
      <c r="C31" s="220">
        <f>SUMIFS('Fully Booked'!Q:Q,'Fully Booked'!W:W,'NEW EXISITNG '!$C$1,'Fully Booked'!D:D,'NEW EXISITNG '!A31)</f>
        <v>658200</v>
      </c>
      <c r="D31" s="220">
        <f>SUMIFS('Fully Booked'!Q:Q,'Fully Booked'!W:W,'NEW EXISITNG '!$D$1,'Fully Booked'!D:D,'NEW EXISITNG '!A31)</f>
        <v>0</v>
      </c>
      <c r="E31" s="220">
        <f t="shared" ref="E31:E33" si="18">C31+D31</f>
        <v>658200</v>
      </c>
      <c r="F31" s="220">
        <f>'WEEKLY  TO WEEK SALES '!I46</f>
        <v>2500000</v>
      </c>
      <c r="G31" s="221">
        <f t="shared" ref="G31:G33" si="19">E31/F31</f>
        <v>0.26328000000000001</v>
      </c>
      <c r="H31" s="345">
        <f>SUMIFS('PENDING FULL BOOKING'!H:H,'PENDING FULL BOOKING'!D:D,'NEW EXISITNG '!A31,'PENDING FULL BOOKING'!P:P,'NEW EXISITNG '!$H$1)</f>
        <v>207100</v>
      </c>
      <c r="I31" s="345">
        <f>SUMIFS('PENDING FULL BOOKING'!H:H,'PENDING FULL BOOKING'!D:D,'NEW EXISITNG '!A31,'PENDING FULL BOOKING'!P:P,'NEW EXISITNG '!$I$1)</f>
        <v>402700</v>
      </c>
      <c r="J31" s="345">
        <f>SUMIFS('PENDING FULL BOOKING'!H:H,'PENDING FULL BOOKING'!D:D,'NEW EXISITNG '!A31)</f>
        <v>609800</v>
      </c>
      <c r="K31" s="241">
        <f>COUNTIFS('Fully Booked'!D:D,'NEW EXISITNG '!A31)</f>
        <v>4</v>
      </c>
      <c r="L31" s="241">
        <f>COUNTIFS('PENDING FULL BOOKING'!D:D,'NEW EXISITNG '!A31)</f>
        <v>3</v>
      </c>
      <c r="M31" s="240">
        <f t="shared" ref="M31:M33" si="20">L31+K31</f>
        <v>7</v>
      </c>
      <c r="N31" s="260"/>
      <c r="O31" s="689">
        <v>60</v>
      </c>
      <c r="P31" s="690">
        <f>SUMIFS('Fully Booked'!Q:Q,'Fully Booked'!T:T,'NEW EXISITNG '!O31,'Fully Booked'!U:U,'NEW EXISITNG '!$P$17)</f>
        <v>0</v>
      </c>
      <c r="Q31" s="687">
        <f>SUMIFS('Fully Booked'!Q:Q,'Fully Booked'!T:T,'NEW EXISITNG '!O31,'Fully Booked'!U:U,'NEW EXISITNG '!$Q$17)</f>
        <v>500000</v>
      </c>
      <c r="R31" s="235">
        <f>SUMIFS('Fully Booked'!Q:Q,'Fully Booked'!T:T,'NEW EXISITNG '!O31,'Fully Booked'!U:U,'NEW EXISITNG '!$R$17)</f>
        <v>0</v>
      </c>
      <c r="S31" s="235">
        <f t="shared" si="16"/>
        <v>500000</v>
      </c>
      <c r="T31" s="234">
        <f>COUNTIFS('Fully Booked'!T:T,'NEW EXISITNG '!O31,'Fully Booked'!U:U,'NEW EXISITNG '!$P$17)</f>
        <v>0</v>
      </c>
      <c r="U31" s="234">
        <f>COUNTIFS('Fully Booked'!T:T,'NEW EXISITNG '!O31,'Fully Booked'!U:U,'NEW EXISITNG '!$Q$17)</f>
        <v>1</v>
      </c>
      <c r="V31" s="234">
        <f>COUNTIFS('Fully Booked'!T:T,'NEW EXISITNG '!O31,'Fully Booked'!U:U,'NEW EXISITNG '!$R$17)</f>
        <v>0</v>
      </c>
      <c r="W31" s="234">
        <f t="shared" si="17"/>
        <v>1</v>
      </c>
      <c r="Y31" s="218" t="e">
        <f ca="1"/>
        <v>#NAME?</v>
      </c>
      <c r="AA31" s="218">
        <v>58</v>
      </c>
    </row>
    <row r="32" spans="1:30" x14ac:dyDescent="0.25">
      <c r="A32" s="219" t="s">
        <v>438</v>
      </c>
      <c r="B32" s="219" t="s">
        <v>37</v>
      </c>
      <c r="C32" s="220">
        <f>SUMIFS('Fully Booked'!Q:Q,'Fully Booked'!W:W,'NEW EXISITNG '!$C$1,'Fully Booked'!D:D,'NEW EXISITNG '!A32)</f>
        <v>999500</v>
      </c>
      <c r="D32" s="220">
        <f>SUMIFS('Fully Booked'!Q:Q,'Fully Booked'!W:W,'NEW EXISITNG '!$D$1,'Fully Booked'!D:D,'NEW EXISITNG '!A32)</f>
        <v>0</v>
      </c>
      <c r="E32" s="220">
        <f t="shared" si="18"/>
        <v>999500</v>
      </c>
      <c r="F32" s="220">
        <f>'WEEKLY  TO WEEK SALES '!I47</f>
        <v>5000000</v>
      </c>
      <c r="G32" s="221">
        <f t="shared" si="19"/>
        <v>0.19989999999999999</v>
      </c>
      <c r="H32" s="345">
        <f>SUMIFS('PENDING FULL BOOKING'!H:H,'PENDING FULL BOOKING'!D:D,'NEW EXISITNG '!A32,'PENDING FULL BOOKING'!P:P,'NEW EXISITNG '!$H$1)</f>
        <v>0</v>
      </c>
      <c r="I32" s="345">
        <f>SUMIFS('PENDING FULL BOOKING'!H:H,'PENDING FULL BOOKING'!D:D,'NEW EXISITNG '!A32,'PENDING FULL BOOKING'!P:P,'NEW EXISITNG '!$I$1)</f>
        <v>485015</v>
      </c>
      <c r="J32" s="345">
        <f>SUMIFS('PENDING FULL BOOKING'!H:H,'PENDING FULL BOOKING'!D:D,'NEW EXISITNG '!A32)</f>
        <v>485015</v>
      </c>
      <c r="K32" s="241">
        <f>COUNTIFS('Fully Booked'!D:D,'NEW EXISITNG '!A32)</f>
        <v>4</v>
      </c>
      <c r="L32" s="241">
        <f>COUNTIFS('PENDING FULL BOOKING'!D:D,'NEW EXISITNG '!A32)</f>
        <v>2</v>
      </c>
      <c r="M32" s="240">
        <f t="shared" si="20"/>
        <v>6</v>
      </c>
      <c r="N32" s="260"/>
      <c r="O32" s="689">
        <v>65</v>
      </c>
      <c r="P32" s="690">
        <f>SUMIFS('Fully Booked'!Q:Q,'Fully Booked'!T:T,'NEW EXISITNG '!O32,'Fully Booked'!U:U,'NEW EXISITNG '!$P$17)</f>
        <v>0</v>
      </c>
      <c r="Q32" s="687">
        <f>SUMIFS('Fully Booked'!Q:Q,'Fully Booked'!T:T,'NEW EXISITNG '!O32,'Fully Booked'!U:U,'NEW EXISITNG '!$Q$17)</f>
        <v>0</v>
      </c>
      <c r="R32" s="235">
        <f>SUMIFS('Fully Booked'!Q:Q,'Fully Booked'!T:T,'NEW EXISITNG '!O32,'Fully Booked'!U:U,'NEW EXISITNG '!$R$17)</f>
        <v>0</v>
      </c>
      <c r="S32" s="235">
        <f t="shared" si="16"/>
        <v>0</v>
      </c>
      <c r="T32" s="234">
        <f>COUNTIFS('Fully Booked'!T:T,'NEW EXISITNG '!O32,'Fully Booked'!U:U,'NEW EXISITNG '!$P$17)</f>
        <v>0</v>
      </c>
      <c r="U32" s="234">
        <f>COUNTIFS('Fully Booked'!T:T,'NEW EXISITNG '!O32,'Fully Booked'!U:U,'NEW EXISITNG '!$Q$17)</f>
        <v>0</v>
      </c>
      <c r="V32" s="234">
        <f>COUNTIFS('Fully Booked'!T:T,'NEW EXISITNG '!O32,'Fully Booked'!U:U,'NEW EXISITNG '!$R$17)</f>
        <v>0</v>
      </c>
      <c r="W32" s="234">
        <f t="shared" si="17"/>
        <v>0</v>
      </c>
      <c r="Y32" s="218" t="e">
        <f ca="1"/>
        <v>#NAME?</v>
      </c>
      <c r="AA32" s="218">
        <v>60</v>
      </c>
      <c r="AB32" s="218">
        <v>84</v>
      </c>
      <c r="AD32" s="218">
        <v>168</v>
      </c>
    </row>
    <row r="33" spans="1:28" x14ac:dyDescent="0.25">
      <c r="A33" s="219" t="s">
        <v>6161</v>
      </c>
      <c r="B33" s="219" t="s">
        <v>37</v>
      </c>
      <c r="C33" s="220">
        <f>SUMIFS('Fully Booked'!Q:Q,'Fully Booked'!W:W,'NEW EXISITNG '!$C$1,'Fully Booked'!D:D,'NEW EXISITNG '!A33)</f>
        <v>0</v>
      </c>
      <c r="D33" s="220">
        <f>SUMIFS('Fully Booked'!Q:Q,'Fully Booked'!W:W,'NEW EXISITNG '!$D$1,'Fully Booked'!D:D,'NEW EXISITNG '!A33)</f>
        <v>0</v>
      </c>
      <c r="E33" s="220">
        <f t="shared" si="18"/>
        <v>0</v>
      </c>
      <c r="F33" s="220">
        <f>'WEEKLY  TO WEEK SALES '!I48</f>
        <v>3500000</v>
      </c>
      <c r="G33" s="221">
        <f t="shared" si="19"/>
        <v>0</v>
      </c>
      <c r="H33" s="345">
        <f>SUMIFS('PENDING FULL BOOKING'!H:H,'PENDING FULL BOOKING'!D:D,'NEW EXISITNG '!A33,'PENDING FULL BOOKING'!P:P,'NEW EXISITNG '!$H$1)</f>
        <v>0</v>
      </c>
      <c r="I33" s="345">
        <f>SUMIFS('PENDING FULL BOOKING'!H:H,'PENDING FULL BOOKING'!D:D,'NEW EXISITNG '!A33,'PENDING FULL BOOKING'!P:P,'NEW EXISITNG '!$I$1)</f>
        <v>0</v>
      </c>
      <c r="J33" s="345">
        <f>SUMIFS('PENDING FULL BOOKING'!H:H,'PENDING FULL BOOKING'!D:D,'NEW EXISITNG '!A33)</f>
        <v>0</v>
      </c>
      <c r="K33" s="241">
        <f>COUNTIFS('Fully Booked'!D:D,'NEW EXISITNG '!A33)</f>
        <v>0</v>
      </c>
      <c r="L33" s="241">
        <f>COUNTIFS('PENDING FULL BOOKING'!D:D,'NEW EXISITNG '!A33)</f>
        <v>0</v>
      </c>
      <c r="M33" s="240">
        <f t="shared" si="20"/>
        <v>0</v>
      </c>
      <c r="N33" s="260"/>
      <c r="O33" s="689">
        <v>66</v>
      </c>
      <c r="P33" s="690">
        <f>SUMIFS('Fully Booked'!Q:Q,'Fully Booked'!T:T,'NEW EXISITNG '!O33,'Fully Booked'!U:U,'NEW EXISITNG '!$P$17)</f>
        <v>0</v>
      </c>
      <c r="Q33" s="687">
        <f>SUMIFS('Fully Booked'!Q:Q,'Fully Booked'!T:T,'NEW EXISITNG '!O33,'Fully Booked'!U:U,'NEW EXISITNG '!$Q$17)</f>
        <v>0</v>
      </c>
      <c r="R33" s="235">
        <f>SUMIFS('Fully Booked'!Q:Q,'Fully Booked'!T:T,'NEW EXISITNG '!O33,'Fully Booked'!U:U,'NEW EXISITNG '!$R$17)</f>
        <v>0</v>
      </c>
      <c r="S33" s="235">
        <f t="shared" si="16"/>
        <v>0</v>
      </c>
      <c r="T33" s="234">
        <f>COUNTIFS('Fully Booked'!T:T,'NEW EXISITNG '!O33,'Fully Booked'!U:U,'NEW EXISITNG '!$P$17)</f>
        <v>0</v>
      </c>
      <c r="U33" s="234">
        <f>COUNTIFS('Fully Booked'!T:T,'NEW EXISITNG '!O33,'Fully Booked'!U:U,'NEW EXISITNG '!$Q$17)</f>
        <v>0</v>
      </c>
      <c r="V33" s="234">
        <f>COUNTIFS('Fully Booked'!T:T,'NEW EXISITNG '!O33,'Fully Booked'!U:U,'NEW EXISITNG '!$R$17)</f>
        <v>0</v>
      </c>
      <c r="W33" s="234">
        <f t="shared" si="17"/>
        <v>0</v>
      </c>
      <c r="Y33" s="218" t="e">
        <f ca="1"/>
        <v>#NAME?</v>
      </c>
      <c r="AA33" s="218">
        <v>65</v>
      </c>
      <c r="AB33" s="218">
        <v>96</v>
      </c>
    </row>
    <row r="34" spans="1:28" x14ac:dyDescent="0.25">
      <c r="A34" s="180" t="s">
        <v>917</v>
      </c>
      <c r="B34" s="219" t="s">
        <v>37</v>
      </c>
      <c r="C34" s="220">
        <f>SUMIFS('Fully Booked'!Q:Q,'Fully Booked'!W:W,'NEW EXISITNG '!$C$1,'Fully Booked'!D:D,'NEW EXISITNG '!A34)</f>
        <v>717109</v>
      </c>
      <c r="D34" s="220">
        <f>SUMIFS('Fully Booked'!Q:Q,'Fully Booked'!W:W,'NEW EXISITNG '!$D$1,'Fully Booked'!D:D,'NEW EXISITNG '!A34)</f>
        <v>0</v>
      </c>
      <c r="E34" s="220">
        <f t="shared" si="1"/>
        <v>717109</v>
      </c>
      <c r="F34" s="220">
        <f>'WEEKLY  TO WEEK SALES '!I49</f>
        <v>3500000</v>
      </c>
      <c r="G34" s="221">
        <f t="shared" si="2"/>
        <v>0.20488828571428572</v>
      </c>
      <c r="H34" s="345">
        <f>SUMIFS('PENDING FULL BOOKING'!H:H,'PENDING FULL BOOKING'!D:D,'NEW EXISITNG '!A34,'PENDING FULL BOOKING'!P:P,'NEW EXISITNG '!$H$1)</f>
        <v>0</v>
      </c>
      <c r="I34" s="345">
        <f>SUMIFS('PENDING FULL BOOKING'!H:H,'PENDING FULL BOOKING'!D:D,'NEW EXISITNG '!A34,'PENDING FULL BOOKING'!P:P,'NEW EXISITNG '!$I$1)</f>
        <v>287300</v>
      </c>
      <c r="J34" s="345">
        <f>SUMIFS('PENDING FULL BOOKING'!H:H,'PENDING FULL BOOKING'!D:D,'NEW EXISITNG '!A34)</f>
        <v>287300</v>
      </c>
      <c r="K34" s="241">
        <f>COUNTIFS('Fully Booked'!D:D,'NEW EXISITNG '!A34)</f>
        <v>2</v>
      </c>
      <c r="L34" s="241">
        <f>COUNTIFS('PENDING FULL BOOKING'!D:D,'NEW EXISITNG '!A34)</f>
        <v>1</v>
      </c>
      <c r="M34" s="240">
        <f t="shared" si="3"/>
        <v>3</v>
      </c>
      <c r="N34" s="260"/>
      <c r="O34" s="689">
        <v>72</v>
      </c>
      <c r="P34" s="690">
        <f>SUMIFS('Fully Booked'!Q:Q,'Fully Booked'!T:T,'NEW EXISITNG '!O34,'Fully Booked'!U:U,'NEW EXISITNG '!$P$17)</f>
        <v>0</v>
      </c>
      <c r="Q34" s="687">
        <f>SUMIFS('Fully Booked'!Q:Q,'Fully Booked'!T:T,'NEW EXISITNG '!O34,'Fully Booked'!U:U,'NEW EXISITNG '!$Q$17)</f>
        <v>0</v>
      </c>
      <c r="R34" s="235">
        <f>SUMIFS('Fully Booked'!Q:Q,'Fully Booked'!T:T,'NEW EXISITNG '!O34,'Fully Booked'!U:U,'NEW EXISITNG '!$R$17)</f>
        <v>0</v>
      </c>
      <c r="S34" s="235">
        <f t="shared" si="16"/>
        <v>0</v>
      </c>
      <c r="T34" s="234">
        <f>COUNTIFS('Fully Booked'!T:T,'NEW EXISITNG '!O34,'Fully Booked'!U:U,'NEW EXISITNG '!$P$17)</f>
        <v>0</v>
      </c>
      <c r="U34" s="234">
        <f>COUNTIFS('Fully Booked'!T:T,'NEW EXISITNG '!O34,'Fully Booked'!U:U,'NEW EXISITNG '!$Q$17)</f>
        <v>0</v>
      </c>
      <c r="V34" s="234">
        <f>COUNTIFS('Fully Booked'!T:T,'NEW EXISITNG '!O34,'Fully Booked'!U:U,'NEW EXISITNG '!$R$17)</f>
        <v>0</v>
      </c>
      <c r="W34" s="234">
        <f t="shared" si="17"/>
        <v>0</v>
      </c>
      <c r="Y34" s="218" t="e">
        <f ca="1"/>
        <v>#NAME?</v>
      </c>
      <c r="AA34" s="218">
        <v>66</v>
      </c>
      <c r="AB34" s="218">
        <v>108</v>
      </c>
    </row>
    <row r="35" spans="1:28" x14ac:dyDescent="0.25">
      <c r="A35" s="219" t="s">
        <v>459</v>
      </c>
      <c r="B35" s="219" t="s">
        <v>37</v>
      </c>
      <c r="C35" s="220">
        <f>SUMIFS('Fully Booked'!Q:Q,'Fully Booked'!W:W,'NEW EXISITNG '!$C$1,'Fully Booked'!D:D,'NEW EXISITNG '!A35)</f>
        <v>1815700</v>
      </c>
      <c r="D35" s="220">
        <f>SUMIFS('Fully Booked'!Q:Q,'Fully Booked'!W:W,'NEW EXISITNG '!$D$1,'Fully Booked'!D:D,'NEW EXISITNG '!A35)</f>
        <v>196900</v>
      </c>
      <c r="E35" s="220">
        <f t="shared" si="1"/>
        <v>2012600</v>
      </c>
      <c r="F35" s="220">
        <f>'WEEKLY  TO WEEK SALES '!I50</f>
        <v>5000001</v>
      </c>
      <c r="G35" s="221">
        <f t="shared" si="2"/>
        <v>0.40251991949601612</v>
      </c>
      <c r="H35" s="345">
        <f>SUMIFS('PENDING FULL BOOKING'!H:H,'PENDING FULL BOOKING'!D:D,'NEW EXISITNG '!A35,'PENDING FULL BOOKING'!P:P,'NEW EXISITNG '!$H$1)</f>
        <v>1262200</v>
      </c>
      <c r="I35" s="345">
        <f>SUMIFS('PENDING FULL BOOKING'!H:H,'PENDING FULL BOOKING'!D:D,'NEW EXISITNG '!A35,'PENDING FULL BOOKING'!P:P,'NEW EXISITNG '!$I$1)</f>
        <v>1167500</v>
      </c>
      <c r="J35" s="345">
        <f>SUMIFS('PENDING FULL BOOKING'!H:H,'PENDING FULL BOOKING'!D:D,'NEW EXISITNG '!A35)</f>
        <v>2429700</v>
      </c>
      <c r="K35" s="241">
        <f>COUNTIFS('Fully Booked'!D:D,'NEW EXISITNG '!A35)</f>
        <v>4</v>
      </c>
      <c r="L35" s="241">
        <f>COUNTIFS('PENDING FULL BOOKING'!D:D,'NEW EXISITNG '!A35)</f>
        <v>3</v>
      </c>
      <c r="M35" s="240">
        <f t="shared" si="3"/>
        <v>7</v>
      </c>
      <c r="N35" s="260"/>
      <c r="O35" s="689">
        <v>76</v>
      </c>
      <c r="P35" s="690">
        <f>SUMIFS('Fully Booked'!Q:Q,'Fully Booked'!T:T,'NEW EXISITNG '!O35,'Fully Booked'!U:U,'NEW EXISITNG '!$P$17)</f>
        <v>0</v>
      </c>
      <c r="Q35" s="687">
        <f>SUMIFS('Fully Booked'!Q:Q,'Fully Booked'!T:T,'NEW EXISITNG '!O35,'Fully Booked'!U:U,'NEW EXISITNG '!$Q$17)</f>
        <v>0</v>
      </c>
      <c r="R35" s="235">
        <f>SUMIFS('Fully Booked'!Q:Q,'Fully Booked'!T:T,'NEW EXISITNG '!O35,'Fully Booked'!U:U,'NEW EXISITNG '!$R$17)</f>
        <v>0</v>
      </c>
      <c r="S35" s="235">
        <f t="shared" si="16"/>
        <v>0</v>
      </c>
      <c r="T35" s="234">
        <f>COUNTIFS('Fully Booked'!T:T,'NEW EXISITNG '!O35,'Fully Booked'!U:U,'NEW EXISITNG '!$P$17)</f>
        <v>0</v>
      </c>
      <c r="U35" s="234">
        <f>COUNTIFS('Fully Booked'!T:T,'NEW EXISITNG '!O35,'Fully Booked'!U:U,'NEW EXISITNG '!$Q$17)</f>
        <v>0</v>
      </c>
      <c r="V35" s="234">
        <f>COUNTIFS('Fully Booked'!T:T,'NEW EXISITNG '!O35,'Fully Booked'!U:U,'NEW EXISITNG '!$R$17)</f>
        <v>0</v>
      </c>
      <c r="W35" s="234">
        <f t="shared" si="17"/>
        <v>0</v>
      </c>
      <c r="Y35" s="218" t="e">
        <f ca="1"/>
        <v>#NAME?</v>
      </c>
      <c r="AA35" s="218">
        <v>72</v>
      </c>
      <c r="AB35" s="218">
        <v>120</v>
      </c>
    </row>
    <row r="36" spans="1:28" x14ac:dyDescent="0.25">
      <c r="A36" s="219" t="s">
        <v>925</v>
      </c>
      <c r="B36" s="219" t="s">
        <v>37</v>
      </c>
      <c r="C36" s="220">
        <f>SUMIFS('Fully Booked'!Q:Q,'Fully Booked'!W:W,'NEW EXISITNG '!$C$1,'Fully Booked'!D:D,'NEW EXISITNG '!A36)</f>
        <v>0</v>
      </c>
      <c r="D36" s="220">
        <f>SUMIFS('Fully Booked'!Q:Q,'Fully Booked'!W:W,'NEW EXISITNG '!$D$1,'Fully Booked'!D:D,'NEW EXISITNG '!A36)</f>
        <v>0</v>
      </c>
      <c r="E36" s="220">
        <f t="shared" si="1"/>
        <v>0</v>
      </c>
      <c r="F36" s="220">
        <f>'WEEKLY  TO WEEK SALES '!I51</f>
        <v>3500000</v>
      </c>
      <c r="G36" s="221">
        <f t="shared" si="2"/>
        <v>0</v>
      </c>
      <c r="H36" s="345">
        <f>SUMIFS('PENDING FULL BOOKING'!H:H,'PENDING FULL BOOKING'!D:D,'NEW EXISITNG '!A36,'PENDING FULL BOOKING'!P:P,'NEW EXISITNG '!$H$1)</f>
        <v>0</v>
      </c>
      <c r="I36" s="345">
        <f>SUMIFS('PENDING FULL BOOKING'!H:H,'PENDING FULL BOOKING'!D:D,'NEW EXISITNG '!A36,'PENDING FULL BOOKING'!P:P,'NEW EXISITNG '!$I$1)</f>
        <v>0</v>
      </c>
      <c r="J36" s="345">
        <f>SUMIFS('PENDING FULL BOOKING'!H:H,'PENDING FULL BOOKING'!D:D,'NEW EXISITNG '!A36)</f>
        <v>0</v>
      </c>
      <c r="K36" s="241">
        <f>COUNTIFS('Fully Booked'!D:D,'NEW EXISITNG '!A36)</f>
        <v>0</v>
      </c>
      <c r="L36" s="241">
        <f>COUNTIFS('PENDING FULL BOOKING'!D:D,'NEW EXISITNG '!A36)</f>
        <v>0</v>
      </c>
      <c r="M36" s="240">
        <f t="shared" si="3"/>
        <v>0</v>
      </c>
      <c r="N36" s="260"/>
      <c r="O36" s="689">
        <v>84</v>
      </c>
      <c r="P36" s="690">
        <f>SUMIFS('Fully Booked'!Q:Q,'Fully Booked'!T:T,'NEW EXISITNG '!O36,'Fully Booked'!U:U,'NEW EXISITNG '!$P$17)</f>
        <v>0</v>
      </c>
      <c r="Q36" s="687">
        <f>SUMIFS('Fully Booked'!Q:Q,'Fully Booked'!T:T,'NEW EXISITNG '!O36,'Fully Booked'!U:U,'NEW EXISITNG '!$Q$17)</f>
        <v>0</v>
      </c>
      <c r="R36" s="235">
        <f>SUMIFS('Fully Booked'!Q:Q,'Fully Booked'!T:T,'NEW EXISITNG '!O36,'Fully Booked'!U:U,'NEW EXISITNG '!$R$17)</f>
        <v>0</v>
      </c>
      <c r="S36" s="235">
        <f t="shared" si="16"/>
        <v>0</v>
      </c>
      <c r="T36" s="234">
        <f>COUNTIFS('Fully Booked'!T:T,'NEW EXISITNG '!O36,'Fully Booked'!U:U,'NEW EXISITNG '!$P$17)</f>
        <v>0</v>
      </c>
      <c r="U36" s="234">
        <f>COUNTIFS('Fully Booked'!T:T,'NEW EXISITNG '!O36,'Fully Booked'!U:U,'NEW EXISITNG '!$Q$17)</f>
        <v>0</v>
      </c>
      <c r="V36" s="234">
        <f>COUNTIFS('Fully Booked'!T:T,'NEW EXISITNG '!O36,'Fully Booked'!U:U,'NEW EXISITNG '!$R$17)</f>
        <v>0</v>
      </c>
      <c r="W36" s="234">
        <f t="shared" si="17"/>
        <v>0</v>
      </c>
      <c r="Y36" s="218" t="e">
        <f ca="1"/>
        <v>#NAME?</v>
      </c>
      <c r="AA36" s="218">
        <v>76</v>
      </c>
      <c r="AB36" s="218">
        <v>132</v>
      </c>
    </row>
    <row r="37" spans="1:28" x14ac:dyDescent="0.25">
      <c r="A37" s="219" t="s">
        <v>209</v>
      </c>
      <c r="B37" s="219" t="s">
        <v>27</v>
      </c>
      <c r="C37" s="220">
        <f>SUMIFS('Fully Booked'!Q:Q,'Fully Booked'!W:W,'NEW EXISITNG '!$C$1,'Fully Booked'!D:D,'NEW EXISITNG '!A37)</f>
        <v>1084300</v>
      </c>
      <c r="D37" s="220">
        <f>SUMIFS('Fully Booked'!Q:Q,'Fully Booked'!W:W,'NEW EXISITNG '!$D$1,'Fully Booked'!D:D,'NEW EXISITNG '!A37)</f>
        <v>0</v>
      </c>
      <c r="E37" s="220">
        <f t="shared" si="1"/>
        <v>1084300</v>
      </c>
      <c r="F37" s="220">
        <f>'WEEKLY  TO WEEK SALES '!I52</f>
        <v>5000000</v>
      </c>
      <c r="G37" s="221">
        <f t="shared" si="2"/>
        <v>0.21686</v>
      </c>
      <c r="H37" s="345">
        <f>SUMIFS('PENDING FULL BOOKING'!H:H,'PENDING FULL BOOKING'!D:D,'NEW EXISITNG '!A37,'PENDING FULL BOOKING'!P:P,'NEW EXISITNG '!$H$1)</f>
        <v>1003800</v>
      </c>
      <c r="I37" s="345">
        <f>SUMIFS('PENDING FULL BOOKING'!H:H,'PENDING FULL BOOKING'!D:D,'NEW EXISITNG '!A37,'PENDING FULL BOOKING'!P:P,'NEW EXISITNG '!$I$1)</f>
        <v>883476</v>
      </c>
      <c r="J37" s="345">
        <f>SUMIFS('PENDING FULL BOOKING'!H:H,'PENDING FULL BOOKING'!D:D,'NEW EXISITNG '!A37)</f>
        <v>1887276</v>
      </c>
      <c r="K37" s="241">
        <f>COUNTIFS('Fully Booked'!D:D,'NEW EXISITNG '!A37)</f>
        <v>3</v>
      </c>
      <c r="L37" s="241">
        <f>COUNTIFS('PENDING FULL BOOKING'!D:D,'NEW EXISITNG '!A37)</f>
        <v>4</v>
      </c>
      <c r="M37" s="240">
        <f t="shared" si="3"/>
        <v>7</v>
      </c>
      <c r="N37" s="260"/>
      <c r="O37" s="689">
        <v>91</v>
      </c>
      <c r="P37" s="690">
        <f>SUMIFS('Fully Booked'!Q:Q,'Fully Booked'!T:T,'NEW EXISITNG '!O37,'Fully Booked'!U:U,'NEW EXISITNG '!$P$17)</f>
        <v>0</v>
      </c>
      <c r="Q37" s="687">
        <f>SUMIFS('Fully Booked'!Q:Q,'Fully Booked'!T:T,'NEW EXISITNG '!O37,'Fully Booked'!U:U,'NEW EXISITNG '!$Q$17)</f>
        <v>0</v>
      </c>
      <c r="R37" s="235">
        <f>SUMIFS('Fully Booked'!Q:Q,'Fully Booked'!T:T,'NEW EXISITNG '!O37,'Fully Booked'!U:U,'NEW EXISITNG '!$R$17)</f>
        <v>0</v>
      </c>
      <c r="S37" s="235">
        <f t="shared" si="16"/>
        <v>0</v>
      </c>
      <c r="T37" s="234">
        <f>COUNTIFS('Fully Booked'!T:T,'NEW EXISITNG '!O37,'Fully Booked'!U:U,'NEW EXISITNG '!$P$17)</f>
        <v>0</v>
      </c>
      <c r="U37" s="234">
        <f>COUNTIFS('Fully Booked'!T:T,'NEW EXISITNG '!O37,'Fully Booked'!U:U,'NEW EXISITNG '!$Q$17)</f>
        <v>0</v>
      </c>
      <c r="V37" s="234">
        <f>COUNTIFS('Fully Booked'!T:T,'NEW EXISITNG '!O37,'Fully Booked'!U:U,'NEW EXISITNG '!$R$17)</f>
        <v>0</v>
      </c>
      <c r="W37" s="234">
        <f t="shared" si="17"/>
        <v>0</v>
      </c>
      <c r="Y37" s="218" t="e">
        <f ca="1"/>
        <v>#NAME?</v>
      </c>
      <c r="AA37" s="218">
        <v>84</v>
      </c>
      <c r="AB37" s="218">
        <v>144</v>
      </c>
    </row>
    <row r="38" spans="1:28" x14ac:dyDescent="0.25">
      <c r="A38" s="219" t="s">
        <v>4900</v>
      </c>
      <c r="B38" s="219" t="s">
        <v>27</v>
      </c>
      <c r="C38" s="220">
        <f>SUMIFS('Fully Booked'!Q:Q,'Fully Booked'!W:W,'NEW EXISITNG '!$C$1,'Fully Booked'!D:D,'NEW EXISITNG '!A38)</f>
        <v>103800</v>
      </c>
      <c r="D38" s="220">
        <f>SUMIFS('Fully Booked'!Q:Q,'Fully Booked'!W:W,'NEW EXISITNG '!$D$1,'Fully Booked'!D:D,'NEW EXISITNG '!A38)</f>
        <v>0</v>
      </c>
      <c r="E38" s="220">
        <f t="shared" si="1"/>
        <v>103800</v>
      </c>
      <c r="F38" s="220">
        <f>'WEEKLY  TO WEEK SALES '!I53</f>
        <v>3500000</v>
      </c>
      <c r="G38" s="221">
        <f t="shared" si="2"/>
        <v>2.9657142857142858E-2</v>
      </c>
      <c r="H38" s="345">
        <f>SUMIFS('PENDING FULL BOOKING'!H:H,'PENDING FULL BOOKING'!D:D,'NEW EXISITNG '!A38,'PENDING FULL BOOKING'!P:P,'NEW EXISITNG '!$H$1)</f>
        <v>180800</v>
      </c>
      <c r="I38" s="345">
        <f>SUMIFS('PENDING FULL BOOKING'!H:H,'PENDING FULL BOOKING'!D:D,'NEW EXISITNG '!A38,'PENDING FULL BOOKING'!P:P,'NEW EXISITNG '!$I$1)</f>
        <v>0</v>
      </c>
      <c r="J38" s="345">
        <f>SUMIFS('PENDING FULL BOOKING'!H:H,'PENDING FULL BOOKING'!D:D,'NEW EXISITNG '!A38)</f>
        <v>180800</v>
      </c>
      <c r="K38" s="241">
        <f>COUNTIFS('Fully Booked'!D:D,'NEW EXISITNG '!A38)</f>
        <v>2</v>
      </c>
      <c r="L38" s="241">
        <f>COUNTIFS('PENDING FULL BOOKING'!D:D,'NEW EXISITNG '!A38)</f>
        <v>1</v>
      </c>
      <c r="M38" s="240">
        <f t="shared" si="3"/>
        <v>3</v>
      </c>
      <c r="N38" s="260"/>
      <c r="O38" s="689">
        <v>93</v>
      </c>
      <c r="P38" s="690">
        <f>SUMIFS('Fully Booked'!Q:Q,'Fully Booked'!T:T,'NEW EXISITNG '!O38,'Fully Booked'!U:U,'NEW EXISITNG '!$P$17)</f>
        <v>0</v>
      </c>
      <c r="Q38" s="687">
        <f>SUMIFS('Fully Booked'!Q:Q,'Fully Booked'!T:T,'NEW EXISITNG '!O38,'Fully Booked'!U:U,'NEW EXISITNG '!$Q$17)</f>
        <v>0</v>
      </c>
      <c r="R38" s="235">
        <f>SUMIFS('Fully Booked'!Q:Q,'Fully Booked'!T:T,'NEW EXISITNG '!O38,'Fully Booked'!U:U,'NEW EXISITNG '!$R$17)</f>
        <v>0</v>
      </c>
      <c r="S38" s="235">
        <f t="shared" si="16"/>
        <v>0</v>
      </c>
      <c r="T38" s="234">
        <f>COUNTIFS('Fully Booked'!T:T,'NEW EXISITNG '!O38,'Fully Booked'!U:U,'NEW EXISITNG '!$P$17)</f>
        <v>0</v>
      </c>
      <c r="U38" s="234">
        <f>COUNTIFS('Fully Booked'!T:T,'NEW EXISITNG '!O38,'Fully Booked'!U:U,'NEW EXISITNG '!$Q$17)</f>
        <v>0</v>
      </c>
      <c r="V38" s="234">
        <f>COUNTIFS('Fully Booked'!T:T,'NEW EXISITNG '!O38,'Fully Booked'!U:U,'NEW EXISITNG '!$R$17)</f>
        <v>0</v>
      </c>
      <c r="W38" s="234">
        <f t="shared" si="17"/>
        <v>0</v>
      </c>
      <c r="Y38" s="218" t="e">
        <f ca="1"/>
        <v>#NAME?</v>
      </c>
      <c r="AA38" s="218">
        <v>91</v>
      </c>
      <c r="AB38" s="218">
        <v>156</v>
      </c>
    </row>
    <row r="39" spans="1:28" x14ac:dyDescent="0.25">
      <c r="A39" s="219" t="s">
        <v>4759</v>
      </c>
      <c r="B39" s="219" t="s">
        <v>27</v>
      </c>
      <c r="C39" s="220">
        <f>SUMIFS('Fully Booked'!Q:Q,'Fully Booked'!W:W,'NEW EXISITNG '!$C$1,'Fully Booked'!D:D,'NEW EXISITNG '!A39)</f>
        <v>3289100</v>
      </c>
      <c r="D39" s="220">
        <f>SUMIFS('Fully Booked'!Q:Q,'Fully Booked'!W:W,'NEW EXISITNG '!$D$1,'Fully Booked'!D:D,'NEW EXISITNG '!A39)</f>
        <v>0</v>
      </c>
      <c r="E39" s="220">
        <f t="shared" si="1"/>
        <v>3289100</v>
      </c>
      <c r="F39" s="220">
        <f>'WEEKLY  TO WEEK SALES '!I54</f>
        <v>3500000</v>
      </c>
      <c r="G39" s="221">
        <f t="shared" si="2"/>
        <v>0.9397428571428571</v>
      </c>
      <c r="H39" s="345">
        <f>SUMIFS('PENDING FULL BOOKING'!H:H,'PENDING FULL BOOKING'!D:D,'NEW EXISITNG '!A39,'PENDING FULL BOOKING'!P:P,'NEW EXISITNG '!$H$1)</f>
        <v>2120900</v>
      </c>
      <c r="I39" s="345">
        <f>SUMIFS('PENDING FULL BOOKING'!H:H,'PENDING FULL BOOKING'!D:D,'NEW EXISITNG '!A39,'PENDING FULL BOOKING'!P:P,'NEW EXISITNG '!$I$1)</f>
        <v>581000</v>
      </c>
      <c r="J39" s="345">
        <f>SUMIFS('PENDING FULL BOOKING'!H:H,'PENDING FULL BOOKING'!D:D,'NEW EXISITNG '!A39)</f>
        <v>2701900</v>
      </c>
      <c r="K39" s="241">
        <f>COUNTIFS('Fully Booked'!D:D,'NEW EXISITNG '!A39)</f>
        <v>6</v>
      </c>
      <c r="L39" s="241">
        <f>COUNTIFS('PENDING FULL BOOKING'!D:D,'NEW EXISITNG '!A39)</f>
        <v>5</v>
      </c>
      <c r="M39" s="240">
        <f t="shared" si="3"/>
        <v>11</v>
      </c>
      <c r="N39" s="260"/>
      <c r="O39" s="689">
        <v>95</v>
      </c>
      <c r="P39" s="690">
        <f>SUMIFS('Fully Booked'!Q:Q,'Fully Booked'!T:T,'NEW EXISITNG '!O39,'Fully Booked'!U:U,'NEW EXISITNG '!$P$17)</f>
        <v>0</v>
      </c>
      <c r="Q39" s="687">
        <f>SUMIFS('Fully Booked'!Q:Q,'Fully Booked'!T:T,'NEW EXISITNG '!O39,'Fully Booked'!U:U,'NEW EXISITNG '!$Q$17)</f>
        <v>0</v>
      </c>
      <c r="R39" s="235">
        <f>SUMIFS('Fully Booked'!Q:Q,'Fully Booked'!T:T,'NEW EXISITNG '!O39,'Fully Booked'!U:U,'NEW EXISITNG '!$R$17)</f>
        <v>0</v>
      </c>
      <c r="S39" s="235">
        <f t="shared" si="16"/>
        <v>0</v>
      </c>
      <c r="T39" s="234">
        <f>COUNTIFS('Fully Booked'!T:T,'NEW EXISITNG '!O39,'Fully Booked'!U:U,'NEW EXISITNG '!$P$17)</f>
        <v>0</v>
      </c>
      <c r="U39" s="234">
        <f>COUNTIFS('Fully Booked'!T:T,'NEW EXISITNG '!O39,'Fully Booked'!U:U,'NEW EXISITNG '!$Q$17)</f>
        <v>0</v>
      </c>
      <c r="V39" s="234">
        <f>COUNTIFS('Fully Booked'!T:T,'NEW EXISITNG '!O39,'Fully Booked'!U:U,'NEW EXISITNG '!$R$17)</f>
        <v>0</v>
      </c>
      <c r="W39" s="234">
        <f t="shared" si="17"/>
        <v>0</v>
      </c>
      <c r="Y39" s="218" t="e">
        <f ca="1"/>
        <v>#NAME?</v>
      </c>
      <c r="AA39" s="218">
        <v>93</v>
      </c>
      <c r="AB39" s="218">
        <v>168</v>
      </c>
    </row>
    <row r="40" spans="1:28" x14ac:dyDescent="0.25">
      <c r="A40" s="219" t="s">
        <v>3304</v>
      </c>
      <c r="B40" s="219" t="s">
        <v>27</v>
      </c>
      <c r="C40" s="220">
        <f>SUMIFS('Fully Booked'!Q:Q,'Fully Booked'!W:W,'NEW EXISITNG '!$C$1,'Fully Booked'!D:D,'NEW EXISITNG '!A40)</f>
        <v>10200</v>
      </c>
      <c r="D40" s="220">
        <f>SUMIFS('Fully Booked'!Q:Q,'Fully Booked'!W:W,'NEW EXISITNG '!$D$1,'Fully Booked'!D:D,'NEW EXISITNG '!A40)</f>
        <v>0</v>
      </c>
      <c r="E40" s="220">
        <f t="shared" si="1"/>
        <v>10200</v>
      </c>
      <c r="F40" s="220">
        <f>'WEEKLY  TO WEEK SALES '!I55</f>
        <v>3500000</v>
      </c>
      <c r="G40" s="221">
        <f t="shared" si="2"/>
        <v>2.9142857142857143E-3</v>
      </c>
      <c r="H40" s="345">
        <f>SUMIFS('PENDING FULL BOOKING'!H:H,'PENDING FULL BOOKING'!D:D,'NEW EXISITNG '!A40,'PENDING FULL BOOKING'!P:P,'NEW EXISITNG '!$H$1)</f>
        <v>1013200</v>
      </c>
      <c r="I40" s="345">
        <f>SUMIFS('PENDING FULL BOOKING'!H:H,'PENDING FULL BOOKING'!D:D,'NEW EXISITNG '!A40,'PENDING FULL BOOKING'!P:P,'NEW EXISITNG '!$I$1)</f>
        <v>661700</v>
      </c>
      <c r="J40" s="345">
        <f>SUMIFS('PENDING FULL BOOKING'!H:H,'PENDING FULL BOOKING'!D:D,'NEW EXISITNG '!A40)</f>
        <v>1674900</v>
      </c>
      <c r="K40" s="241">
        <f>COUNTIFS('Fully Booked'!D:D,'NEW EXISITNG '!A40)</f>
        <v>1</v>
      </c>
      <c r="L40" s="241">
        <f>COUNTIFS('PENDING FULL BOOKING'!D:D,'NEW EXISITNG '!A40)</f>
        <v>8</v>
      </c>
      <c r="M40" s="240">
        <f t="shared" si="3"/>
        <v>9</v>
      </c>
      <c r="N40" s="260"/>
      <c r="O40" s="689">
        <v>96</v>
      </c>
      <c r="P40" s="690">
        <f>SUMIFS('Fully Booked'!Q:Q,'Fully Booked'!T:T,'NEW EXISITNG '!O40,'Fully Booked'!U:U,'NEW EXISITNG '!$P$17)</f>
        <v>40200</v>
      </c>
      <c r="Q40" s="687">
        <f>SUMIFS('Fully Booked'!Q:Q,'Fully Booked'!T:T,'NEW EXISITNG '!O40,'Fully Booked'!U:U,'NEW EXISITNG '!$Q$17)</f>
        <v>416420</v>
      </c>
      <c r="R40" s="235">
        <f>SUMIFS('Fully Booked'!Q:Q,'Fully Booked'!T:T,'NEW EXISITNG '!O40,'Fully Booked'!U:U,'NEW EXISITNG '!$R$17)</f>
        <v>0</v>
      </c>
      <c r="S40" s="235">
        <f t="shared" si="11"/>
        <v>456620</v>
      </c>
      <c r="T40" s="234">
        <f>COUNTIFS('Fully Booked'!T:T,'NEW EXISITNG '!O40,'Fully Booked'!U:U,'NEW EXISITNG '!$P$17)</f>
        <v>2</v>
      </c>
      <c r="U40" s="234">
        <f>COUNTIFS('Fully Booked'!T:T,'NEW EXISITNG '!O40,'Fully Booked'!U:U,'NEW EXISITNG '!$Q$17)</f>
        <v>1</v>
      </c>
      <c r="V40" s="234">
        <f>COUNTIFS('Fully Booked'!T:T,'NEW EXISITNG '!O40,'Fully Booked'!U:U,'NEW EXISITNG '!$R$17)</f>
        <v>0</v>
      </c>
      <c r="W40" s="234">
        <f t="shared" si="12"/>
        <v>3</v>
      </c>
      <c r="Y40" s="218" t="e">
        <f ca="1"/>
        <v>#NAME?</v>
      </c>
      <c r="AA40" s="218">
        <v>95</v>
      </c>
    </row>
    <row r="41" spans="1:28" x14ac:dyDescent="0.25">
      <c r="A41" s="219" t="s">
        <v>4114</v>
      </c>
      <c r="B41" s="219" t="s">
        <v>38</v>
      </c>
      <c r="C41" s="220">
        <f>SUMIFS('Fully Booked'!Q:Q,'Fully Booked'!W:W,'NEW EXISITNG '!$C$1,'Fully Booked'!D:D,'NEW EXISITNG '!A41)</f>
        <v>0</v>
      </c>
      <c r="D41" s="220">
        <f>SUMIFS('Fully Booked'!Q:Q,'Fully Booked'!W:W,'NEW EXISITNG '!$D$1,'Fully Booked'!D:D,'NEW EXISITNG '!A41)</f>
        <v>0</v>
      </c>
      <c r="E41" s="220">
        <f t="shared" si="1"/>
        <v>0</v>
      </c>
      <c r="F41" s="220">
        <f>'WEEKLY  TO WEEK SALES '!I56</f>
        <v>5000000</v>
      </c>
      <c r="G41" s="221">
        <f t="shared" si="2"/>
        <v>0</v>
      </c>
      <c r="H41" s="345">
        <f>SUMIFS('PENDING FULL BOOKING'!H:H,'PENDING FULL BOOKING'!D:D,'NEW EXISITNG '!A41,'PENDING FULL BOOKING'!P:P,'NEW EXISITNG '!$H$1)</f>
        <v>0</v>
      </c>
      <c r="I41" s="345">
        <f>SUMIFS('PENDING FULL BOOKING'!H:H,'PENDING FULL BOOKING'!D:D,'NEW EXISITNG '!A41,'PENDING FULL BOOKING'!P:P,'NEW EXISITNG '!$I$1)</f>
        <v>54800</v>
      </c>
      <c r="J41" s="345">
        <f>SUMIFS('PENDING FULL BOOKING'!H:H,'PENDING FULL BOOKING'!D:D,'NEW EXISITNG '!A41)</f>
        <v>54800</v>
      </c>
      <c r="K41" s="241">
        <f>COUNTIFS('Fully Booked'!D:D,'NEW EXISITNG '!A41)</f>
        <v>0</v>
      </c>
      <c r="L41" s="241">
        <f>COUNTIFS('PENDING FULL BOOKING'!D:D,'NEW EXISITNG '!A41)</f>
        <v>1</v>
      </c>
      <c r="M41" s="240">
        <f t="shared" si="3"/>
        <v>1</v>
      </c>
      <c r="N41" s="260"/>
      <c r="O41" s="689">
        <v>99</v>
      </c>
      <c r="P41" s="690">
        <f>SUMIFS('Fully Booked'!Q:Q,'Fully Booked'!T:T,'NEW EXISITNG '!O41,'Fully Booked'!U:U,'NEW EXISITNG '!$P$17)</f>
        <v>0</v>
      </c>
      <c r="Q41" s="687">
        <f>SUMIFS('Fully Booked'!Q:Q,'Fully Booked'!T:T,'NEW EXISITNG '!O41,'Fully Booked'!U:U,'NEW EXISITNG '!$Q$17)</f>
        <v>0</v>
      </c>
      <c r="R41" s="235">
        <f>SUMIFS('Fully Booked'!Q:Q,'Fully Booked'!T:T,'NEW EXISITNG '!O41,'Fully Booked'!U:U,'NEW EXISITNG '!$R$17)</f>
        <v>0</v>
      </c>
      <c r="S41" s="235">
        <f t="shared" si="11"/>
        <v>0</v>
      </c>
      <c r="T41" s="234">
        <f>COUNTIFS('Fully Booked'!T:T,'NEW EXISITNG '!O41,'Fully Booked'!U:U,'NEW EXISITNG '!$P$17)</f>
        <v>0</v>
      </c>
      <c r="U41" s="234">
        <f>COUNTIFS('Fully Booked'!T:T,'NEW EXISITNG '!O41,'Fully Booked'!U:U,'NEW EXISITNG '!$Q$17)</f>
        <v>0</v>
      </c>
      <c r="V41" s="234">
        <f>COUNTIFS('Fully Booked'!T:T,'NEW EXISITNG '!O41,'Fully Booked'!U:U,'NEW EXISITNG '!$R$17)</f>
        <v>0</v>
      </c>
      <c r="W41" s="234">
        <f t="shared" si="12"/>
        <v>0</v>
      </c>
      <c r="Y41" s="218" t="e">
        <f ca="1"/>
        <v>#NAME?</v>
      </c>
      <c r="AA41" s="218">
        <v>96</v>
      </c>
    </row>
    <row r="42" spans="1:28" x14ac:dyDescent="0.25">
      <c r="A42" s="219" t="s">
        <v>883</v>
      </c>
      <c r="B42" s="219" t="s">
        <v>38</v>
      </c>
      <c r="C42" s="220">
        <f>SUMIFS('Fully Booked'!Q:Q,'Fully Booked'!W:W,'NEW EXISITNG '!$C$1,'Fully Booked'!D:D,'NEW EXISITNG '!A42)</f>
        <v>1977200</v>
      </c>
      <c r="D42" s="220">
        <f>SUMIFS('Fully Booked'!Q:Q,'Fully Booked'!W:W,'NEW EXISITNG '!$D$1,'Fully Booked'!D:D,'NEW EXISITNG '!A42)</f>
        <v>1778800</v>
      </c>
      <c r="E42" s="220">
        <f t="shared" si="1"/>
        <v>3756000</v>
      </c>
      <c r="F42" s="220">
        <f>'WEEKLY  TO WEEK SALES '!I57</f>
        <v>5000000</v>
      </c>
      <c r="G42" s="221">
        <f t="shared" si="2"/>
        <v>0.75119999999999998</v>
      </c>
      <c r="H42" s="345">
        <f>SUMIFS('PENDING FULL BOOKING'!H:H,'PENDING FULL BOOKING'!D:D,'NEW EXISITNG '!A42,'PENDING FULL BOOKING'!P:P,'NEW EXISITNG '!$H$1)</f>
        <v>1037500</v>
      </c>
      <c r="I42" s="345">
        <f>SUMIFS('PENDING FULL BOOKING'!H:H,'PENDING FULL BOOKING'!D:D,'NEW EXISITNG '!A42,'PENDING FULL BOOKING'!P:P,'NEW EXISITNG '!$I$1)</f>
        <v>1347681</v>
      </c>
      <c r="J42" s="345">
        <f>SUMIFS('PENDING FULL BOOKING'!H:H,'PENDING FULL BOOKING'!D:D,'NEW EXISITNG '!A42)</f>
        <v>2385181</v>
      </c>
      <c r="K42" s="241">
        <f>COUNTIFS('Fully Booked'!D:D,'NEW EXISITNG '!A42)</f>
        <v>3</v>
      </c>
      <c r="L42" s="241">
        <f>COUNTIFS('PENDING FULL BOOKING'!D:D,'NEW EXISITNG '!A42)</f>
        <v>4</v>
      </c>
      <c r="M42" s="240">
        <f t="shared" si="3"/>
        <v>7</v>
      </c>
      <c r="N42" s="260"/>
      <c r="O42" s="689">
        <v>106</v>
      </c>
      <c r="P42" s="690">
        <f>SUMIFS('Fully Booked'!Q:Q,'Fully Booked'!T:T,'NEW EXISITNG '!O42,'Fully Booked'!U:U,'NEW EXISITNG '!$P$17)</f>
        <v>0</v>
      </c>
      <c r="Q42" s="687">
        <f>SUMIFS('Fully Booked'!Q:Q,'Fully Booked'!T:T,'NEW EXISITNG '!O42,'Fully Booked'!U:U,'NEW EXISITNG '!$Q$17)</f>
        <v>0</v>
      </c>
      <c r="R42" s="235">
        <f>SUMIFS('Fully Booked'!Q:Q,'Fully Booked'!T:T,'NEW EXISITNG '!O42,'Fully Booked'!U:U,'NEW EXISITNG '!$R$17)</f>
        <v>0</v>
      </c>
      <c r="S42" s="235">
        <f t="shared" si="11"/>
        <v>0</v>
      </c>
      <c r="T42" s="234">
        <f>COUNTIFS('Fully Booked'!T:T,'NEW EXISITNG '!O42,'Fully Booked'!U:U,'NEW EXISITNG '!$P$17)</f>
        <v>0</v>
      </c>
      <c r="U42" s="234">
        <f>COUNTIFS('Fully Booked'!T:T,'NEW EXISITNG '!O42,'Fully Booked'!U:U,'NEW EXISITNG '!$Q$17)</f>
        <v>0</v>
      </c>
      <c r="V42" s="234">
        <f>COUNTIFS('Fully Booked'!T:T,'NEW EXISITNG '!O42,'Fully Booked'!U:U,'NEW EXISITNG '!$R$17)</f>
        <v>0</v>
      </c>
      <c r="W42" s="234">
        <f t="shared" si="12"/>
        <v>0</v>
      </c>
      <c r="Y42" s="218" t="e">
        <f ca="1"/>
        <v>#NAME?</v>
      </c>
      <c r="AA42" s="218">
        <v>99</v>
      </c>
    </row>
    <row r="43" spans="1:28" x14ac:dyDescent="0.25">
      <c r="A43" s="219" t="s">
        <v>3538</v>
      </c>
      <c r="B43" s="219" t="s">
        <v>38</v>
      </c>
      <c r="C43" s="220">
        <f>SUMIFS('Fully Booked'!Q:Q,'Fully Booked'!W:W,'NEW EXISITNG '!$C$1,'Fully Booked'!D:D,'NEW EXISITNG '!A43)</f>
        <v>181600</v>
      </c>
      <c r="D43" s="220">
        <f>SUMIFS('Fully Booked'!Q:Q,'Fully Booked'!W:W,'NEW EXISITNG '!$D$1,'Fully Booked'!D:D,'NEW EXISITNG '!A43)</f>
        <v>0</v>
      </c>
      <c r="E43" s="220">
        <f t="shared" si="1"/>
        <v>181600</v>
      </c>
      <c r="F43" s="220">
        <f>'WEEKLY  TO WEEK SALES '!I58</f>
        <v>5000000</v>
      </c>
      <c r="G43" s="221">
        <f t="shared" si="2"/>
        <v>3.6319999999999998E-2</v>
      </c>
      <c r="H43" s="345">
        <f>SUMIFS('PENDING FULL BOOKING'!H:H,'PENDING FULL BOOKING'!D:D,'NEW EXISITNG '!A43,'PENDING FULL BOOKING'!P:P,'NEW EXISITNG '!$H$1)</f>
        <v>453800</v>
      </c>
      <c r="I43" s="345">
        <f>SUMIFS('PENDING FULL BOOKING'!H:H,'PENDING FULL BOOKING'!D:D,'NEW EXISITNG '!A43,'PENDING FULL BOOKING'!P:P,'NEW EXISITNG '!$I$1)</f>
        <v>1185300</v>
      </c>
      <c r="J43" s="345">
        <f>SUMIFS('PENDING FULL BOOKING'!H:H,'PENDING FULL BOOKING'!D:D,'NEW EXISITNG '!A43)</f>
        <v>1639100</v>
      </c>
      <c r="K43" s="241">
        <f>COUNTIFS('Fully Booked'!D:D,'NEW EXISITNG '!A43)</f>
        <v>2</v>
      </c>
      <c r="L43" s="241">
        <f>COUNTIFS('PENDING FULL BOOKING'!D:D,'NEW EXISITNG '!A43)</f>
        <v>2</v>
      </c>
      <c r="M43" s="240">
        <f t="shared" si="3"/>
        <v>4</v>
      </c>
      <c r="N43" s="260"/>
      <c r="O43" s="689">
        <v>108</v>
      </c>
      <c r="P43" s="690">
        <f>SUMIFS('Fully Booked'!Q:Q,'Fully Booked'!T:T,'NEW EXISITNG '!O43,'Fully Booked'!U:U,'NEW EXISITNG '!$P$17)</f>
        <v>33300</v>
      </c>
      <c r="Q43" s="687">
        <f>SUMIFS('Fully Booked'!Q:Q,'Fully Booked'!T:T,'NEW EXISITNG '!O43,'Fully Booked'!U:U,'NEW EXISITNG '!$Q$17)</f>
        <v>55540</v>
      </c>
      <c r="R43" s="235">
        <f>SUMIFS('Fully Booked'!Q:Q,'Fully Booked'!T:T,'NEW EXISITNG '!O43,'Fully Booked'!U:U,'NEW EXISITNG '!$R$17)</f>
        <v>0</v>
      </c>
      <c r="S43" s="235">
        <f t="shared" si="11"/>
        <v>88840</v>
      </c>
      <c r="T43" s="234">
        <f>COUNTIFS('Fully Booked'!T:T,'NEW EXISITNG '!O43,'Fully Booked'!U:U,'NEW EXISITNG '!$P$17)</f>
        <v>2</v>
      </c>
      <c r="U43" s="234">
        <f>COUNTIFS('Fully Booked'!T:T,'NEW EXISITNG '!O43,'Fully Booked'!U:U,'NEW EXISITNG '!$Q$17)</f>
        <v>1</v>
      </c>
      <c r="V43" s="234">
        <f>COUNTIFS('Fully Booked'!T:T,'NEW EXISITNG '!O43,'Fully Booked'!U:U,'NEW EXISITNG '!$R$17)</f>
        <v>0</v>
      </c>
      <c r="W43" s="234">
        <f t="shared" si="12"/>
        <v>3</v>
      </c>
      <c r="Y43" s="218" t="e">
        <f ca="1"/>
        <v>#NAME?</v>
      </c>
      <c r="AA43" s="218">
        <v>106</v>
      </c>
    </row>
    <row r="44" spans="1:28" x14ac:dyDescent="0.25">
      <c r="A44" s="219" t="s">
        <v>458</v>
      </c>
      <c r="B44" s="219" t="s">
        <v>49</v>
      </c>
      <c r="C44" s="220">
        <f>SUMIFS('Fully Booked'!Q:Q,'Fully Booked'!W:W,'NEW EXISITNG '!$C$1,'Fully Booked'!D:D,'NEW EXISITNG '!A44)</f>
        <v>330400</v>
      </c>
      <c r="D44" s="220">
        <f>SUMIFS('Fully Booked'!Q:Q,'Fully Booked'!W:W,'NEW EXISITNG '!$D$1,'Fully Booked'!D:D,'NEW EXISITNG '!A44)</f>
        <v>0</v>
      </c>
      <c r="E44" s="220">
        <f t="shared" si="1"/>
        <v>330400</v>
      </c>
      <c r="F44" s="220">
        <f>'WEEKLY  TO WEEK SALES '!I59</f>
        <v>5000000</v>
      </c>
      <c r="G44" s="221">
        <f t="shared" si="2"/>
        <v>6.608E-2</v>
      </c>
      <c r="H44" s="345">
        <f>SUMIFS('PENDING FULL BOOKING'!H:H,'PENDING FULL BOOKING'!D:D,'NEW EXISITNG '!A44,'PENDING FULL BOOKING'!P:P,'NEW EXISITNG '!$H$1)</f>
        <v>626000</v>
      </c>
      <c r="I44" s="345">
        <f>SUMIFS('PENDING FULL BOOKING'!H:H,'PENDING FULL BOOKING'!D:D,'NEW EXISITNG '!A44,'PENDING FULL BOOKING'!P:P,'NEW EXISITNG '!$I$1)</f>
        <v>262175</v>
      </c>
      <c r="J44" s="345">
        <f>SUMIFS('PENDING FULL BOOKING'!H:H,'PENDING FULL BOOKING'!D:D,'NEW EXISITNG '!A44)</f>
        <v>888175</v>
      </c>
      <c r="K44" s="241">
        <f>COUNTIFS('Fully Booked'!D:D,'NEW EXISITNG '!A44)</f>
        <v>1</v>
      </c>
      <c r="L44" s="241">
        <f>COUNTIFS('PENDING FULL BOOKING'!D:D,'NEW EXISITNG '!A44)</f>
        <v>2</v>
      </c>
      <c r="M44" s="240">
        <f t="shared" si="3"/>
        <v>3</v>
      </c>
      <c r="N44" s="260"/>
      <c r="O44" s="689">
        <v>113</v>
      </c>
      <c r="P44" s="690">
        <f>SUMIFS('Fully Booked'!Q:Q,'Fully Booked'!T:T,'NEW EXISITNG '!O44,'Fully Booked'!U:U,'NEW EXISITNG '!$P$17)</f>
        <v>0</v>
      </c>
      <c r="Q44" s="687">
        <f>SUMIFS('Fully Booked'!Q:Q,'Fully Booked'!T:T,'NEW EXISITNG '!O44,'Fully Booked'!U:U,'NEW EXISITNG '!$Q$17)</f>
        <v>0</v>
      </c>
      <c r="R44" s="235">
        <f>SUMIFS('Fully Booked'!Q:Q,'Fully Booked'!T:T,'NEW EXISITNG '!O44,'Fully Booked'!U:U,'NEW EXISITNG '!$R$17)</f>
        <v>0</v>
      </c>
      <c r="S44" s="235">
        <f t="shared" si="11"/>
        <v>0</v>
      </c>
      <c r="T44" s="234">
        <f>COUNTIFS('Fully Booked'!T:T,'NEW EXISITNG '!O44,'Fully Booked'!U:U,'NEW EXISITNG '!$P$17)</f>
        <v>0</v>
      </c>
      <c r="U44" s="234">
        <f>COUNTIFS('Fully Booked'!T:T,'NEW EXISITNG '!O44,'Fully Booked'!U:U,'NEW EXISITNG '!$Q$17)</f>
        <v>0</v>
      </c>
      <c r="V44" s="234">
        <f>COUNTIFS('Fully Booked'!T:T,'NEW EXISITNG '!O44,'Fully Booked'!U:U,'NEW EXISITNG '!$R$17)</f>
        <v>0</v>
      </c>
      <c r="W44" s="234">
        <f t="shared" si="12"/>
        <v>0</v>
      </c>
      <c r="Y44" s="218" t="e">
        <f ca="1"/>
        <v>#NAME?</v>
      </c>
      <c r="AA44" s="218">
        <v>108</v>
      </c>
    </row>
    <row r="45" spans="1:28" x14ac:dyDescent="0.25">
      <c r="A45" s="219" t="s">
        <v>189</v>
      </c>
      <c r="B45" s="219" t="s">
        <v>49</v>
      </c>
      <c r="C45" s="220">
        <f>SUMIFS('Fully Booked'!Q:Q,'Fully Booked'!W:W,'NEW EXISITNG '!$C$1,'Fully Booked'!D:D,'NEW EXISITNG '!A45)</f>
        <v>30000</v>
      </c>
      <c r="D45" s="220">
        <f>SUMIFS('Fully Booked'!Q:Q,'Fully Booked'!W:W,'NEW EXISITNG '!$D$1,'Fully Booked'!D:D,'NEW EXISITNG '!A45)</f>
        <v>0</v>
      </c>
      <c r="E45" s="220">
        <f t="shared" si="1"/>
        <v>30000</v>
      </c>
      <c r="F45" s="220">
        <f>'WEEKLY  TO WEEK SALES '!I60</f>
        <v>4000000</v>
      </c>
      <c r="G45" s="221">
        <f t="shared" si="2"/>
        <v>7.4999999999999997E-3</v>
      </c>
      <c r="H45" s="345">
        <f>SUMIFS('PENDING FULL BOOKING'!H:H,'PENDING FULL BOOKING'!D:D,'NEW EXISITNG '!A45,'PENDING FULL BOOKING'!P:P,'NEW EXISITNG '!$H$1)</f>
        <v>2015800</v>
      </c>
      <c r="I45" s="345">
        <f>SUMIFS('PENDING FULL BOOKING'!H:H,'PENDING FULL BOOKING'!D:D,'NEW EXISITNG '!A45,'PENDING FULL BOOKING'!P:P,'NEW EXISITNG '!$I$1)</f>
        <v>661000</v>
      </c>
      <c r="J45" s="345">
        <f>SUMIFS('PENDING FULL BOOKING'!H:H,'PENDING FULL BOOKING'!D:D,'NEW EXISITNG '!A45)</f>
        <v>2676800</v>
      </c>
      <c r="K45" s="241">
        <f>COUNTIFS('Fully Booked'!D:D,'NEW EXISITNG '!A45)</f>
        <v>1</v>
      </c>
      <c r="L45" s="241">
        <f>COUNTIFS('PENDING FULL BOOKING'!D:D,'NEW EXISITNG '!A45)</f>
        <v>5</v>
      </c>
      <c r="M45" s="240">
        <f t="shared" si="3"/>
        <v>6</v>
      </c>
      <c r="N45" s="260"/>
      <c r="O45" s="689">
        <v>115</v>
      </c>
      <c r="P45" s="690">
        <f>SUMIFS('Fully Booked'!Q:Q,'Fully Booked'!T:T,'NEW EXISITNG '!O45,'Fully Booked'!U:U,'NEW EXISITNG '!$P$17)</f>
        <v>0</v>
      </c>
      <c r="Q45" s="687">
        <f>SUMIFS('Fully Booked'!Q:Q,'Fully Booked'!T:T,'NEW EXISITNG '!O45,'Fully Booked'!U:U,'NEW EXISITNG '!$Q$17)</f>
        <v>0</v>
      </c>
      <c r="R45" s="235">
        <f>SUMIFS('Fully Booked'!Q:Q,'Fully Booked'!T:T,'NEW EXISITNG '!O45,'Fully Booked'!U:U,'NEW EXISITNG '!$R$17)</f>
        <v>0</v>
      </c>
      <c r="S45" s="235">
        <f t="shared" si="11"/>
        <v>0</v>
      </c>
      <c r="T45" s="234">
        <f>COUNTIFS('Fully Booked'!T:T,'NEW EXISITNG '!O45,'Fully Booked'!U:U,'NEW EXISITNG '!$P$17)</f>
        <v>0</v>
      </c>
      <c r="U45" s="234">
        <f>COUNTIFS('Fully Booked'!T:T,'NEW EXISITNG '!O45,'Fully Booked'!U:U,'NEW EXISITNG '!$Q$17)</f>
        <v>0</v>
      </c>
      <c r="V45" s="234">
        <f>COUNTIFS('Fully Booked'!T:T,'NEW EXISITNG '!O45,'Fully Booked'!U:U,'NEW EXISITNG '!$R$17)</f>
        <v>0</v>
      </c>
      <c r="W45" s="234">
        <f t="shared" si="12"/>
        <v>0</v>
      </c>
      <c r="Y45" s="218" t="e">
        <f ca="1"/>
        <v>#NAME?</v>
      </c>
      <c r="AA45" s="218">
        <v>113</v>
      </c>
    </row>
    <row r="46" spans="1:28" x14ac:dyDescent="0.25">
      <c r="A46" s="180" t="s">
        <v>928</v>
      </c>
      <c r="B46" s="219" t="s">
        <v>49</v>
      </c>
      <c r="C46" s="220">
        <f>SUMIFS('Fully Booked'!Q:Q,'Fully Booked'!W:W,'NEW EXISITNG '!$C$1,'Fully Booked'!D:D,'NEW EXISITNG '!A46)</f>
        <v>0</v>
      </c>
      <c r="D46" s="220">
        <f>SUMIFS('Fully Booked'!Q:Q,'Fully Booked'!W:W,'NEW EXISITNG '!$D$1,'Fully Booked'!D:D,'NEW EXISITNG '!A46)</f>
        <v>0</v>
      </c>
      <c r="E46" s="220">
        <f t="shared" si="1"/>
        <v>0</v>
      </c>
      <c r="F46" s="220">
        <f>'WEEKLY  TO WEEK SALES '!I61</f>
        <v>3500000</v>
      </c>
      <c r="G46" s="221">
        <f t="shared" si="2"/>
        <v>0</v>
      </c>
      <c r="H46" s="345">
        <f>SUMIFS('PENDING FULL BOOKING'!H:H,'PENDING FULL BOOKING'!D:D,'NEW EXISITNG '!A46,'PENDING FULL BOOKING'!P:P,'NEW EXISITNG '!$H$1)</f>
        <v>0</v>
      </c>
      <c r="I46" s="345">
        <f>SUMIFS('PENDING FULL BOOKING'!H:H,'PENDING FULL BOOKING'!D:D,'NEW EXISITNG '!A46,'PENDING FULL BOOKING'!P:P,'NEW EXISITNG '!$I$1)</f>
        <v>888100</v>
      </c>
      <c r="J46" s="345">
        <f>SUMIFS('PENDING FULL BOOKING'!H:H,'PENDING FULL BOOKING'!D:D,'NEW EXISITNG '!A46)</f>
        <v>888100</v>
      </c>
      <c r="K46" s="241">
        <f>COUNTIFS('Fully Booked'!D:D,'NEW EXISITNG '!A46)</f>
        <v>0</v>
      </c>
      <c r="L46" s="241">
        <f>COUNTIFS('PENDING FULL BOOKING'!D:D,'NEW EXISITNG '!A46)</f>
        <v>1</v>
      </c>
      <c r="M46" s="240">
        <f t="shared" si="3"/>
        <v>1</v>
      </c>
      <c r="N46" s="260"/>
      <c r="O46" s="689">
        <v>116</v>
      </c>
      <c r="P46" s="690">
        <f>SUMIFS('Fully Booked'!Q:Q,'Fully Booked'!T:T,'NEW EXISITNG '!O46,'Fully Booked'!U:U,'NEW EXISITNG '!$P$17)</f>
        <v>0</v>
      </c>
      <c r="Q46" s="687">
        <f>SUMIFS('Fully Booked'!Q:Q,'Fully Booked'!T:T,'NEW EXISITNG '!O46,'Fully Booked'!U:U,'NEW EXISITNG '!$Q$17)</f>
        <v>0</v>
      </c>
      <c r="R46" s="235">
        <f>SUMIFS('Fully Booked'!Q:Q,'Fully Booked'!T:T,'NEW EXISITNG '!O46,'Fully Booked'!U:U,'NEW EXISITNG '!$R$17)</f>
        <v>0</v>
      </c>
      <c r="S46" s="235">
        <f t="shared" si="11"/>
        <v>0</v>
      </c>
      <c r="T46" s="234">
        <f>COUNTIFS('Fully Booked'!T:T,'NEW EXISITNG '!O46,'Fully Booked'!U:U,'NEW EXISITNG '!$P$17)</f>
        <v>0</v>
      </c>
      <c r="U46" s="234">
        <f>COUNTIFS('Fully Booked'!T:T,'NEW EXISITNG '!O46,'Fully Booked'!U:U,'NEW EXISITNG '!$Q$17)</f>
        <v>0</v>
      </c>
      <c r="V46" s="234">
        <f>COUNTIFS('Fully Booked'!T:T,'NEW EXISITNG '!O46,'Fully Booked'!U:U,'NEW EXISITNG '!$R$17)</f>
        <v>0</v>
      </c>
      <c r="W46" s="234">
        <f t="shared" si="12"/>
        <v>0</v>
      </c>
      <c r="Y46" s="218" t="e">
        <f ca="1"/>
        <v>#NAME?</v>
      </c>
      <c r="AA46" s="218">
        <v>115</v>
      </c>
    </row>
    <row r="47" spans="1:28" x14ac:dyDescent="0.25">
      <c r="A47" s="219" t="s">
        <v>549</v>
      </c>
      <c r="B47" s="219" t="s">
        <v>49</v>
      </c>
      <c r="C47" s="220">
        <f>SUMIFS('Fully Booked'!Q:Q,'Fully Booked'!W:W,'NEW EXISITNG '!$C$1,'Fully Booked'!D:D,'NEW EXISITNG '!A47)</f>
        <v>431500</v>
      </c>
      <c r="D47" s="220">
        <f>SUMIFS('Fully Booked'!Q:Q,'Fully Booked'!W:W,'NEW EXISITNG '!$D$1,'Fully Booked'!D:D,'NEW EXISITNG '!A47)</f>
        <v>0</v>
      </c>
      <c r="E47" s="220">
        <f t="shared" si="1"/>
        <v>431500</v>
      </c>
      <c r="F47" s="220">
        <f>'WEEKLY  TO WEEK SALES '!I62</f>
        <v>3500000</v>
      </c>
      <c r="G47" s="221">
        <f t="shared" si="2"/>
        <v>0.12328571428571429</v>
      </c>
      <c r="H47" s="345">
        <f>SUMIFS('PENDING FULL BOOKING'!H:H,'PENDING FULL BOOKING'!D:D,'NEW EXISITNG '!A47,'PENDING FULL BOOKING'!P:P,'NEW EXISITNG '!$H$1)</f>
        <v>1256400</v>
      </c>
      <c r="I47" s="345">
        <f>SUMIFS('PENDING FULL BOOKING'!H:H,'PENDING FULL BOOKING'!D:D,'NEW EXISITNG '!A47,'PENDING FULL BOOKING'!P:P,'NEW EXISITNG '!$I$1)</f>
        <v>0</v>
      </c>
      <c r="J47" s="345">
        <f>SUMIFS('PENDING FULL BOOKING'!H:H,'PENDING FULL BOOKING'!D:D,'NEW EXISITNG '!A47)</f>
        <v>1256400</v>
      </c>
      <c r="K47" s="241">
        <f>COUNTIFS('Fully Booked'!D:D,'NEW EXISITNG '!A47)</f>
        <v>2</v>
      </c>
      <c r="L47" s="241">
        <f>COUNTIFS('PENDING FULL BOOKING'!D:D,'NEW EXISITNG '!A47)</f>
        <v>2</v>
      </c>
      <c r="M47" s="240">
        <f t="shared" si="3"/>
        <v>4</v>
      </c>
      <c r="N47" s="260"/>
      <c r="O47" s="689">
        <v>118</v>
      </c>
      <c r="P47" s="690">
        <f>SUMIFS('Fully Booked'!Q:Q,'Fully Booked'!T:T,'NEW EXISITNG '!O47,'Fully Booked'!U:U,'NEW EXISITNG '!$P$17)</f>
        <v>0</v>
      </c>
      <c r="Q47" s="687">
        <f>SUMIFS('Fully Booked'!Q:Q,'Fully Booked'!T:T,'NEW EXISITNG '!O47,'Fully Booked'!U:U,'NEW EXISITNG '!$Q$17)</f>
        <v>0</v>
      </c>
      <c r="R47" s="235">
        <f>SUMIFS('Fully Booked'!Q:Q,'Fully Booked'!T:T,'NEW EXISITNG '!O47,'Fully Booked'!U:U,'NEW EXISITNG '!$R$17)</f>
        <v>0</v>
      </c>
      <c r="S47" s="235">
        <f t="shared" si="11"/>
        <v>0</v>
      </c>
      <c r="T47" s="234">
        <f>COUNTIFS('Fully Booked'!T:T,'NEW EXISITNG '!O47,'Fully Booked'!U:U,'NEW EXISITNG '!$P$17)</f>
        <v>0</v>
      </c>
      <c r="U47" s="234">
        <f>COUNTIFS('Fully Booked'!T:T,'NEW EXISITNG '!O47,'Fully Booked'!U:U,'NEW EXISITNG '!$Q$17)</f>
        <v>0</v>
      </c>
      <c r="V47" s="234">
        <f>COUNTIFS('Fully Booked'!T:T,'NEW EXISITNG '!O47,'Fully Booked'!U:U,'NEW EXISITNG '!$R$17)</f>
        <v>0</v>
      </c>
      <c r="W47" s="234">
        <f t="shared" si="12"/>
        <v>0</v>
      </c>
      <c r="Y47" s="218" t="e">
        <f ca="1"/>
        <v>#NAME?</v>
      </c>
      <c r="AA47" s="218">
        <v>116</v>
      </c>
    </row>
    <row r="48" spans="1:28" x14ac:dyDescent="0.25">
      <c r="A48" s="219" t="s">
        <v>6162</v>
      </c>
      <c r="B48" s="219" t="s">
        <v>49</v>
      </c>
      <c r="C48" s="220">
        <f>SUMIFS('Fully Booked'!Q:Q,'Fully Booked'!W:W,'NEW EXISITNG '!$C$1,'Fully Booked'!D:D,'NEW EXISITNG '!A48)</f>
        <v>0</v>
      </c>
      <c r="D48" s="220">
        <f>SUMIFS('Fully Booked'!Q:Q,'Fully Booked'!W:W,'NEW EXISITNG '!$D$1,'Fully Booked'!D:D,'NEW EXISITNG '!A48)</f>
        <v>0</v>
      </c>
      <c r="E48" s="220">
        <f t="shared" si="1"/>
        <v>0</v>
      </c>
      <c r="F48" s="220">
        <f>'WEEKLY  TO WEEK SALES '!I63</f>
        <v>2500000</v>
      </c>
      <c r="G48" s="221">
        <f t="shared" si="2"/>
        <v>0</v>
      </c>
      <c r="H48" s="345">
        <f>SUMIFS('PENDING FULL BOOKING'!H:H,'PENDING FULL BOOKING'!D:D,'NEW EXISITNG '!A48,'PENDING FULL BOOKING'!P:P,'NEW EXISITNG '!$H$1)</f>
        <v>0</v>
      </c>
      <c r="I48" s="345">
        <f>SUMIFS('PENDING FULL BOOKING'!H:H,'PENDING FULL BOOKING'!D:D,'NEW EXISITNG '!A48,'PENDING FULL BOOKING'!P:P,'NEW EXISITNG '!$I$1)</f>
        <v>0</v>
      </c>
      <c r="J48" s="345">
        <f>SUMIFS('PENDING FULL BOOKING'!H:H,'PENDING FULL BOOKING'!D:D,'NEW EXISITNG '!A48)</f>
        <v>0</v>
      </c>
      <c r="K48" s="241">
        <f>COUNTIFS('Fully Booked'!D:D,'NEW EXISITNG '!A48)</f>
        <v>0</v>
      </c>
      <c r="L48" s="241">
        <f>COUNTIFS('PENDING FULL BOOKING'!D:D,'NEW EXISITNG '!A48)</f>
        <v>0</v>
      </c>
      <c r="M48" s="240">
        <f t="shared" si="3"/>
        <v>0</v>
      </c>
      <c r="N48" s="260"/>
      <c r="O48" s="689">
        <v>119</v>
      </c>
      <c r="P48" s="690">
        <f>SUMIFS('Fully Booked'!Q:Q,'Fully Booked'!T:T,'NEW EXISITNG '!O48,'Fully Booked'!U:U,'NEW EXISITNG '!$P$17)</f>
        <v>0</v>
      </c>
      <c r="Q48" s="687">
        <f>SUMIFS('Fully Booked'!Q:Q,'Fully Booked'!T:T,'NEW EXISITNG '!O48,'Fully Booked'!U:U,'NEW EXISITNG '!$Q$17)</f>
        <v>0</v>
      </c>
      <c r="R48" s="235">
        <f>SUMIFS('Fully Booked'!Q:Q,'Fully Booked'!T:T,'NEW EXISITNG '!O48,'Fully Booked'!U:U,'NEW EXISITNG '!$R$17)</f>
        <v>0</v>
      </c>
      <c r="S48" s="235">
        <f t="shared" si="11"/>
        <v>0</v>
      </c>
      <c r="T48" s="234">
        <f>COUNTIFS('Fully Booked'!T:T,'NEW EXISITNG '!O48,'Fully Booked'!U:U,'NEW EXISITNG '!$P$17)</f>
        <v>0</v>
      </c>
      <c r="U48" s="234">
        <f>COUNTIFS('Fully Booked'!T:T,'NEW EXISITNG '!O48,'Fully Booked'!U:U,'NEW EXISITNG '!$Q$17)</f>
        <v>0</v>
      </c>
      <c r="V48" s="234">
        <f>COUNTIFS('Fully Booked'!T:T,'NEW EXISITNG '!O48,'Fully Booked'!U:U,'NEW EXISITNG '!$R$17)</f>
        <v>0</v>
      </c>
      <c r="W48" s="234">
        <f t="shared" si="12"/>
        <v>0</v>
      </c>
      <c r="Y48" s="218" t="e">
        <f ca="1"/>
        <v>#NAME?</v>
      </c>
      <c r="AA48" s="218">
        <v>118</v>
      </c>
    </row>
    <row r="49" spans="1:27" x14ac:dyDescent="0.25">
      <c r="A49" s="219" t="s">
        <v>6163</v>
      </c>
      <c r="B49" s="219" t="s">
        <v>49</v>
      </c>
      <c r="C49" s="220">
        <f>SUMIFS('Fully Booked'!Q:Q,'Fully Booked'!W:W,'NEW EXISITNG '!$C$1,'Fully Booked'!D:D,'NEW EXISITNG '!A49)</f>
        <v>0</v>
      </c>
      <c r="D49" s="220">
        <f>SUMIFS('Fully Booked'!Q:Q,'Fully Booked'!W:W,'NEW EXISITNG '!$D$1,'Fully Booked'!D:D,'NEW EXISITNG '!A49)</f>
        <v>0</v>
      </c>
      <c r="E49" s="220">
        <f t="shared" si="1"/>
        <v>0</v>
      </c>
      <c r="F49" s="220">
        <f>'WEEKLY  TO WEEK SALES '!I64</f>
        <v>3500000</v>
      </c>
      <c r="G49" s="221">
        <f t="shared" si="2"/>
        <v>0</v>
      </c>
      <c r="H49" s="345">
        <f>SUMIFS('PENDING FULL BOOKING'!H:H,'PENDING FULL BOOKING'!D:D,'NEW EXISITNG '!A49,'PENDING FULL BOOKING'!P:P,'NEW EXISITNG '!$H$1)</f>
        <v>0</v>
      </c>
      <c r="I49" s="345">
        <f>SUMIFS('PENDING FULL BOOKING'!H:H,'PENDING FULL BOOKING'!D:D,'NEW EXISITNG '!A49,'PENDING FULL BOOKING'!P:P,'NEW EXISITNG '!$I$1)</f>
        <v>0</v>
      </c>
      <c r="J49" s="345">
        <f>SUMIFS('PENDING FULL BOOKING'!H:H,'PENDING FULL BOOKING'!D:D,'NEW EXISITNG '!A49)</f>
        <v>0</v>
      </c>
      <c r="K49" s="241">
        <f>COUNTIFS('Fully Booked'!D:D,'NEW EXISITNG '!A49)</f>
        <v>0</v>
      </c>
      <c r="L49" s="241">
        <f>COUNTIFS('PENDING FULL BOOKING'!D:D,'NEW EXISITNG '!A49)</f>
        <v>0</v>
      </c>
      <c r="M49" s="240">
        <f t="shared" si="3"/>
        <v>0</v>
      </c>
      <c r="N49" s="260"/>
      <c r="O49" s="689">
        <v>120</v>
      </c>
      <c r="P49" s="690">
        <f>SUMIFS('Fully Booked'!Q:Q,'Fully Booked'!T:T,'NEW EXISITNG '!O49,'Fully Booked'!U:U,'NEW EXISITNG '!$P$17)</f>
        <v>340000</v>
      </c>
      <c r="Q49" s="687">
        <f>SUMIFS('Fully Booked'!Q:Q,'Fully Booked'!T:T,'NEW EXISITNG '!O49,'Fully Booked'!U:U,'NEW EXISITNG '!$Q$17)</f>
        <v>0</v>
      </c>
      <c r="R49" s="235">
        <f>SUMIFS('Fully Booked'!Q:Q,'Fully Booked'!T:T,'NEW EXISITNG '!O49,'Fully Booked'!U:U,'NEW EXISITNG '!$R$17)</f>
        <v>0</v>
      </c>
      <c r="S49" s="235">
        <f t="shared" si="11"/>
        <v>340000</v>
      </c>
      <c r="T49" s="234">
        <f>COUNTIFS('Fully Booked'!T:T,'NEW EXISITNG '!O49,'Fully Booked'!U:U,'NEW EXISITNG '!$P$17)</f>
        <v>5</v>
      </c>
      <c r="U49" s="234">
        <f>COUNTIFS('Fully Booked'!T:T,'NEW EXISITNG '!O49,'Fully Booked'!U:U,'NEW EXISITNG '!$Q$17)</f>
        <v>0</v>
      </c>
      <c r="V49" s="234">
        <f>COUNTIFS('Fully Booked'!T:T,'NEW EXISITNG '!O49,'Fully Booked'!U:U,'NEW EXISITNG '!$R$17)</f>
        <v>0</v>
      </c>
      <c r="W49" s="234">
        <f t="shared" si="12"/>
        <v>5</v>
      </c>
      <c r="Y49" s="218" t="e">
        <f ca="1"/>
        <v>#NAME?</v>
      </c>
      <c r="AA49" s="218">
        <v>119</v>
      </c>
    </row>
    <row r="50" spans="1:27" x14ac:dyDescent="0.25">
      <c r="A50" s="219" t="s">
        <v>612</v>
      </c>
      <c r="B50" s="219" t="s">
        <v>49</v>
      </c>
      <c r="C50" s="220">
        <f>SUMIFS('Fully Booked'!Q:Q,'Fully Booked'!W:W,'NEW EXISITNG '!$C$1,'Fully Booked'!D:D,'NEW EXISITNG '!A50)</f>
        <v>0</v>
      </c>
      <c r="D50" s="220">
        <f>SUMIFS('Fully Booked'!Q:Q,'Fully Booked'!W:W,'NEW EXISITNG '!$D$1,'Fully Booked'!D:D,'NEW EXISITNG '!A50)</f>
        <v>0</v>
      </c>
      <c r="E50" s="220">
        <f t="shared" si="1"/>
        <v>0</v>
      </c>
      <c r="F50" s="220">
        <f>'WEEKLY  TO WEEK SALES '!I65</f>
        <v>3500000</v>
      </c>
      <c r="G50" s="221">
        <f t="shared" si="2"/>
        <v>0</v>
      </c>
      <c r="H50" s="345">
        <f>SUMIFS('PENDING FULL BOOKING'!H:H,'PENDING FULL BOOKING'!D:D,'NEW EXISITNG '!A50,'PENDING FULL BOOKING'!P:P,'NEW EXISITNG '!$H$1)</f>
        <v>0</v>
      </c>
      <c r="I50" s="345">
        <f>SUMIFS('PENDING FULL BOOKING'!H:H,'PENDING FULL BOOKING'!D:D,'NEW EXISITNG '!A50,'PENDING FULL BOOKING'!P:P,'NEW EXISITNG '!$I$1)</f>
        <v>1302241</v>
      </c>
      <c r="J50" s="345">
        <f>SUMIFS('PENDING FULL BOOKING'!H:H,'PENDING FULL BOOKING'!D:D,'NEW EXISITNG '!A50)</f>
        <v>1302241</v>
      </c>
      <c r="K50" s="241">
        <f>COUNTIFS('Fully Booked'!D:D,'NEW EXISITNG '!A50)</f>
        <v>0</v>
      </c>
      <c r="L50" s="241">
        <f>COUNTIFS('PENDING FULL BOOKING'!D:D,'NEW EXISITNG '!A50)</f>
        <v>3</v>
      </c>
      <c r="M50" s="240">
        <f t="shared" si="3"/>
        <v>3</v>
      </c>
      <c r="N50" s="260"/>
      <c r="O50" s="689">
        <v>130</v>
      </c>
      <c r="P50" s="690">
        <f>SUMIFS('Fully Booked'!Q:Q,'Fully Booked'!T:T,'NEW EXISITNG '!O50,'Fully Booked'!U:U,'NEW EXISITNG '!$P$17)</f>
        <v>0</v>
      </c>
      <c r="Q50" s="687">
        <f>SUMIFS('Fully Booked'!Q:Q,'Fully Booked'!T:T,'NEW EXISITNG '!O50,'Fully Booked'!U:U,'NEW EXISITNG '!$Q$17)</f>
        <v>0</v>
      </c>
      <c r="R50" s="235">
        <f>SUMIFS('Fully Booked'!Q:Q,'Fully Booked'!T:T,'NEW EXISITNG '!O50,'Fully Booked'!U:U,'NEW EXISITNG '!$R$17)</f>
        <v>0</v>
      </c>
      <c r="S50" s="235">
        <f t="shared" si="11"/>
        <v>0</v>
      </c>
      <c r="T50" s="234">
        <f>COUNTIFS('Fully Booked'!T:T,'NEW EXISITNG '!O50,'Fully Booked'!U:U,'NEW EXISITNG '!$P$17)</f>
        <v>0</v>
      </c>
      <c r="U50" s="234">
        <f>COUNTIFS('Fully Booked'!T:T,'NEW EXISITNG '!O50,'Fully Booked'!U:U,'NEW EXISITNG '!$Q$17)</f>
        <v>0</v>
      </c>
      <c r="V50" s="234">
        <f>COUNTIFS('Fully Booked'!T:T,'NEW EXISITNG '!O50,'Fully Booked'!U:U,'NEW EXISITNG '!$R$17)</f>
        <v>0</v>
      </c>
      <c r="W50" s="234">
        <f t="shared" si="12"/>
        <v>0</v>
      </c>
      <c r="Y50" s="218" t="e">
        <f ca="1"/>
        <v>#NAME?</v>
      </c>
      <c r="AA50" s="218">
        <v>120</v>
      </c>
    </row>
    <row r="51" spans="1:27" x14ac:dyDescent="0.25">
      <c r="A51" s="219" t="s">
        <v>929</v>
      </c>
      <c r="B51" s="219" t="s">
        <v>49</v>
      </c>
      <c r="C51" s="220">
        <f>SUMIFS('Fully Booked'!Q:Q,'Fully Booked'!W:W,'NEW EXISITNG '!$C$1,'Fully Booked'!D:D,'NEW EXISITNG '!A51)</f>
        <v>50000</v>
      </c>
      <c r="D51" s="220">
        <f>SUMIFS('Fully Booked'!Q:Q,'Fully Booked'!W:W,'NEW EXISITNG '!$D$1,'Fully Booked'!D:D,'NEW EXISITNG '!A51)</f>
        <v>0</v>
      </c>
      <c r="E51" s="220">
        <f t="shared" si="1"/>
        <v>50000</v>
      </c>
      <c r="F51" s="220">
        <f>'WEEKLY  TO WEEK SALES '!I66</f>
        <v>3500000</v>
      </c>
      <c r="G51" s="221">
        <f t="shared" si="2"/>
        <v>1.4285714285714285E-2</v>
      </c>
      <c r="H51" s="345">
        <f>SUMIFS('PENDING FULL BOOKING'!H:H,'PENDING FULL BOOKING'!D:D,'NEW EXISITNG '!A51,'PENDING FULL BOOKING'!P:P,'NEW EXISITNG '!$H$1)</f>
        <v>449800</v>
      </c>
      <c r="I51" s="345">
        <f>SUMIFS('PENDING FULL BOOKING'!H:H,'PENDING FULL BOOKING'!D:D,'NEW EXISITNG '!A51,'PENDING FULL BOOKING'!P:P,'NEW EXISITNG '!$I$1)</f>
        <v>179461</v>
      </c>
      <c r="J51" s="345">
        <f>SUMIFS('PENDING FULL BOOKING'!H:H,'PENDING FULL BOOKING'!D:D,'NEW EXISITNG '!A51)</f>
        <v>629261</v>
      </c>
      <c r="K51" s="241">
        <f>COUNTIFS('Fully Booked'!D:D,'NEW EXISITNG '!A51)</f>
        <v>1</v>
      </c>
      <c r="L51" s="241">
        <f>COUNTIFS('PENDING FULL BOOKING'!D:D,'NEW EXISITNG '!A51)</f>
        <v>2</v>
      </c>
      <c r="M51" s="240">
        <f t="shared" si="3"/>
        <v>3</v>
      </c>
      <c r="N51" s="260"/>
      <c r="O51" s="689">
        <v>132</v>
      </c>
      <c r="P51" s="690">
        <f>SUMIFS('Fully Booked'!Q:Q,'Fully Booked'!T:T,'NEW EXISITNG '!O51,'Fully Booked'!U:U,'NEW EXISITNG '!$P$17)</f>
        <v>272200</v>
      </c>
      <c r="Q51" s="687">
        <f>SUMIFS('Fully Booked'!Q:Q,'Fully Booked'!T:T,'NEW EXISITNG '!O51,'Fully Booked'!U:U,'NEW EXISITNG '!$Q$17)</f>
        <v>34100</v>
      </c>
      <c r="R51" s="235">
        <f>SUMIFS('Fully Booked'!Q:Q,'Fully Booked'!T:T,'NEW EXISITNG '!O51,'Fully Booked'!U:U,'NEW EXISITNG '!$R$17)</f>
        <v>0</v>
      </c>
      <c r="S51" s="235">
        <f t="shared" si="11"/>
        <v>306300</v>
      </c>
      <c r="T51" s="234">
        <f>COUNTIFS('Fully Booked'!T:T,'NEW EXISITNG '!O51,'Fully Booked'!U:U,'NEW EXISITNG '!$P$17)</f>
        <v>8</v>
      </c>
      <c r="U51" s="234">
        <f>COUNTIFS('Fully Booked'!T:T,'NEW EXISITNG '!O51,'Fully Booked'!U:U,'NEW EXISITNG '!$Q$17)</f>
        <v>1</v>
      </c>
      <c r="V51" s="234">
        <f>COUNTIFS('Fully Booked'!T:T,'NEW EXISITNG '!O51,'Fully Booked'!U:U,'NEW EXISITNG '!$R$17)</f>
        <v>0</v>
      </c>
      <c r="W51" s="234">
        <f t="shared" si="12"/>
        <v>9</v>
      </c>
      <c r="Y51" s="218" t="e">
        <f ca="1"/>
        <v>#NAME?</v>
      </c>
      <c r="AA51" s="218">
        <v>130</v>
      </c>
    </row>
    <row r="52" spans="1:27" x14ac:dyDescent="0.25">
      <c r="A52" s="219" t="s">
        <v>931</v>
      </c>
      <c r="B52" s="219" t="s">
        <v>49</v>
      </c>
      <c r="C52" s="220">
        <f>SUMIFS('Fully Booked'!Q:Q,'Fully Booked'!W:W,'NEW EXISITNG '!$C$1,'Fully Booked'!D:D,'NEW EXISITNG '!A52)</f>
        <v>0</v>
      </c>
      <c r="D52" s="220">
        <f>SUMIFS('Fully Booked'!Q:Q,'Fully Booked'!W:W,'NEW EXISITNG '!$D$1,'Fully Booked'!D:D,'NEW EXISITNG '!A52)</f>
        <v>0</v>
      </c>
      <c r="E52" s="220">
        <f t="shared" si="1"/>
        <v>0</v>
      </c>
      <c r="F52" s="220">
        <f>'WEEKLY  TO WEEK SALES '!I67</f>
        <v>3500000</v>
      </c>
      <c r="G52" s="221">
        <f t="shared" si="2"/>
        <v>0</v>
      </c>
      <c r="H52" s="345">
        <f>SUMIFS('PENDING FULL BOOKING'!H:H,'PENDING FULL BOOKING'!D:D,'NEW EXISITNG '!A52,'PENDING FULL BOOKING'!P:P,'NEW EXISITNG '!$H$1)</f>
        <v>250000</v>
      </c>
      <c r="I52" s="345">
        <f>SUMIFS('PENDING FULL BOOKING'!H:H,'PENDING FULL BOOKING'!D:D,'NEW EXISITNG '!A52,'PENDING FULL BOOKING'!P:P,'NEW EXISITNG '!$I$1)</f>
        <v>196976</v>
      </c>
      <c r="J52" s="345">
        <f>SUMIFS('PENDING FULL BOOKING'!H:H,'PENDING FULL BOOKING'!D:D,'NEW EXISITNG '!A52)</f>
        <v>446976</v>
      </c>
      <c r="K52" s="241">
        <f>COUNTIFS('Fully Booked'!D:D,'NEW EXISITNG '!A52)</f>
        <v>0</v>
      </c>
      <c r="L52" s="241">
        <f>COUNTIFS('PENDING FULL BOOKING'!D:D,'NEW EXISITNG '!A52)</f>
        <v>2</v>
      </c>
      <c r="M52" s="240">
        <f t="shared" si="3"/>
        <v>2</v>
      </c>
      <c r="N52" s="260"/>
      <c r="O52" s="689">
        <v>134</v>
      </c>
      <c r="P52" s="690">
        <f>SUMIFS('Fully Booked'!Q:Q,'Fully Booked'!T:T,'NEW EXISITNG '!O52,'Fully Booked'!U:U,'NEW EXISITNG '!$P$17)</f>
        <v>0</v>
      </c>
      <c r="Q52" s="687">
        <f>SUMIFS('Fully Booked'!Q:Q,'Fully Booked'!T:T,'NEW EXISITNG '!O52,'Fully Booked'!U:U,'NEW EXISITNG '!$Q$17)</f>
        <v>0</v>
      </c>
      <c r="R52" s="235">
        <f>SUMIFS('Fully Booked'!Q:Q,'Fully Booked'!T:T,'NEW EXISITNG '!O52,'Fully Booked'!U:U,'NEW EXISITNG '!$R$17)</f>
        <v>0</v>
      </c>
      <c r="S52" s="235">
        <f t="shared" si="11"/>
        <v>0</v>
      </c>
      <c r="T52" s="234">
        <f>COUNTIFS('Fully Booked'!T:T,'NEW EXISITNG '!O52,'Fully Booked'!U:U,'NEW EXISITNG '!$P$17)</f>
        <v>0</v>
      </c>
      <c r="U52" s="234">
        <f>COUNTIFS('Fully Booked'!T:T,'NEW EXISITNG '!O52,'Fully Booked'!U:U,'NEW EXISITNG '!$Q$17)</f>
        <v>0</v>
      </c>
      <c r="V52" s="234">
        <f>COUNTIFS('Fully Booked'!T:T,'NEW EXISITNG '!O52,'Fully Booked'!U:U,'NEW EXISITNG '!$R$17)</f>
        <v>0</v>
      </c>
      <c r="W52" s="234">
        <f t="shared" si="12"/>
        <v>0</v>
      </c>
      <c r="Y52" s="218" t="e">
        <f ca="1"/>
        <v>#NAME?</v>
      </c>
      <c r="AA52" s="218">
        <v>132</v>
      </c>
    </row>
    <row r="53" spans="1:27" x14ac:dyDescent="0.25">
      <c r="A53" s="219" t="s">
        <v>3219</v>
      </c>
      <c r="B53" s="219" t="s">
        <v>49</v>
      </c>
      <c r="C53" s="220">
        <f>SUMIFS('Fully Booked'!Q:Q,'Fully Booked'!W:W,'NEW EXISITNG '!$C$1,'Fully Booked'!D:D,'NEW EXISITNG '!A53)</f>
        <v>1042800</v>
      </c>
      <c r="D53" s="220">
        <f>SUMIFS('Fully Booked'!Q:Q,'Fully Booked'!W:W,'NEW EXISITNG '!$D$1,'Fully Booked'!D:D,'NEW EXISITNG '!A53)</f>
        <v>0</v>
      </c>
      <c r="E53" s="220">
        <f t="shared" si="1"/>
        <v>1042800</v>
      </c>
      <c r="F53" s="220">
        <f>'WEEKLY  TO WEEK SALES '!I68</f>
        <v>3500000</v>
      </c>
      <c r="G53" s="221">
        <f t="shared" si="2"/>
        <v>0.29794285714285712</v>
      </c>
      <c r="H53" s="345">
        <f>SUMIFS('PENDING FULL BOOKING'!H:H,'PENDING FULL BOOKING'!D:D,'NEW EXISITNG '!A53,'PENDING FULL BOOKING'!P:P,'NEW EXISITNG '!$H$1)</f>
        <v>1100600</v>
      </c>
      <c r="I53" s="345">
        <f>SUMIFS('PENDING FULL BOOKING'!H:H,'PENDING FULL BOOKING'!D:D,'NEW EXISITNG '!A53,'PENDING FULL BOOKING'!P:P,'NEW EXISITNG '!$I$1)</f>
        <v>188200</v>
      </c>
      <c r="J53" s="345">
        <f>SUMIFS('PENDING FULL BOOKING'!H:H,'PENDING FULL BOOKING'!D:D,'NEW EXISITNG '!A53)</f>
        <v>1288800</v>
      </c>
      <c r="K53" s="241">
        <f>COUNTIFS('Fully Booked'!D:D,'NEW EXISITNG '!A53)</f>
        <v>2</v>
      </c>
      <c r="L53" s="241">
        <f>COUNTIFS('PENDING FULL BOOKING'!D:D,'NEW EXISITNG '!A53)</f>
        <v>3</v>
      </c>
      <c r="M53" s="240">
        <f t="shared" si="3"/>
        <v>5</v>
      </c>
      <c r="N53" s="260"/>
      <c r="O53" s="689">
        <v>135</v>
      </c>
      <c r="P53" s="690">
        <f>SUMIFS('Fully Booked'!Q:Q,'Fully Booked'!T:T,'NEW EXISITNG '!O53,'Fully Booked'!U:U,'NEW EXISITNG '!$P$17)</f>
        <v>0</v>
      </c>
      <c r="Q53" s="687">
        <f>SUMIFS('Fully Booked'!Q:Q,'Fully Booked'!T:T,'NEW EXISITNG '!O53,'Fully Booked'!U:U,'NEW EXISITNG '!$Q$17)</f>
        <v>0</v>
      </c>
      <c r="R53" s="235">
        <f>SUMIFS('Fully Booked'!Q:Q,'Fully Booked'!T:T,'NEW EXISITNG '!O53,'Fully Booked'!U:U,'NEW EXISITNG '!$R$17)</f>
        <v>0</v>
      </c>
      <c r="S53" s="235">
        <f t="shared" si="11"/>
        <v>0</v>
      </c>
      <c r="T53" s="234">
        <f>COUNTIFS('Fully Booked'!T:T,'NEW EXISITNG '!O53,'Fully Booked'!U:U,'NEW EXISITNG '!$P$17)</f>
        <v>0</v>
      </c>
      <c r="U53" s="234">
        <f>COUNTIFS('Fully Booked'!T:T,'NEW EXISITNG '!O53,'Fully Booked'!U:U,'NEW EXISITNG '!$Q$17)</f>
        <v>0</v>
      </c>
      <c r="V53" s="234">
        <f>COUNTIFS('Fully Booked'!T:T,'NEW EXISITNG '!O53,'Fully Booked'!U:U,'NEW EXISITNG '!$R$17)</f>
        <v>0</v>
      </c>
      <c r="W53" s="234">
        <f t="shared" si="12"/>
        <v>0</v>
      </c>
      <c r="Y53" s="218" t="e">
        <f ca="1"/>
        <v>#NAME?</v>
      </c>
      <c r="AA53" s="218">
        <v>134</v>
      </c>
    </row>
    <row r="54" spans="1:27" x14ac:dyDescent="0.25">
      <c r="A54" s="219" t="s">
        <v>6164</v>
      </c>
      <c r="B54" s="219" t="s">
        <v>241</v>
      </c>
      <c r="C54" s="220">
        <f>SUMIFS('Fully Booked'!Q:Q,'Fully Booked'!W:W,'NEW EXISITNG '!$C$1,'Fully Booked'!D:D,'NEW EXISITNG '!A54)</f>
        <v>0</v>
      </c>
      <c r="D54" s="220">
        <f>SUMIFS('Fully Booked'!Q:Q,'Fully Booked'!W:W,'NEW EXISITNG '!$D$1,'Fully Booked'!D:D,'NEW EXISITNG '!A54)</f>
        <v>0</v>
      </c>
      <c r="E54" s="220">
        <f t="shared" si="1"/>
        <v>0</v>
      </c>
      <c r="F54" s="220">
        <f>'WEEKLY  TO WEEK SALES '!I69</f>
        <v>2500000</v>
      </c>
      <c r="G54" s="221">
        <f t="shared" si="2"/>
        <v>0</v>
      </c>
      <c r="H54" s="345">
        <f>SUMIFS('PENDING FULL BOOKING'!H:H,'PENDING FULL BOOKING'!D:D,'NEW EXISITNG '!A54,'PENDING FULL BOOKING'!P:P,'NEW EXISITNG '!$H$1)</f>
        <v>0</v>
      </c>
      <c r="I54" s="345">
        <f>SUMIFS('PENDING FULL BOOKING'!H:H,'PENDING FULL BOOKING'!D:D,'NEW EXISITNG '!A54,'PENDING FULL BOOKING'!P:P,'NEW EXISITNG '!$I$1)</f>
        <v>0</v>
      </c>
      <c r="J54" s="345">
        <f>SUMIFS('PENDING FULL BOOKING'!H:H,'PENDING FULL BOOKING'!D:D,'NEW EXISITNG '!A54)</f>
        <v>0</v>
      </c>
      <c r="K54" s="241">
        <f>COUNTIFS('Fully Booked'!D:D,'NEW EXISITNG '!A54)</f>
        <v>0</v>
      </c>
      <c r="L54" s="241">
        <f>COUNTIFS('PENDING FULL BOOKING'!D:D,'NEW EXISITNG '!A54)</f>
        <v>0</v>
      </c>
      <c r="M54" s="240">
        <f t="shared" si="3"/>
        <v>0</v>
      </c>
      <c r="N54" s="260"/>
      <c r="O54" s="689">
        <v>136</v>
      </c>
      <c r="P54" s="690">
        <f>SUMIFS('Fully Booked'!Q:Q,'Fully Booked'!T:T,'NEW EXISITNG '!O54,'Fully Booked'!U:U,'NEW EXISITNG '!$P$17)</f>
        <v>50000</v>
      </c>
      <c r="Q54" s="687">
        <f>SUMIFS('Fully Booked'!Q:Q,'Fully Booked'!T:T,'NEW EXISITNG '!O54,'Fully Booked'!U:U,'NEW EXISITNG '!$Q$17)</f>
        <v>2199700</v>
      </c>
      <c r="R54" s="235">
        <f>SUMIFS('Fully Booked'!Q:Q,'Fully Booked'!T:T,'NEW EXISITNG '!O54,'Fully Booked'!U:U,'NEW EXISITNG '!$R$17)</f>
        <v>0</v>
      </c>
      <c r="S54" s="235">
        <f t="shared" si="11"/>
        <v>2249700</v>
      </c>
      <c r="T54" s="234">
        <f>COUNTIFS('Fully Booked'!T:T,'NEW EXISITNG '!O54,'Fully Booked'!U:U,'NEW EXISITNG '!$P$17)</f>
        <v>1</v>
      </c>
      <c r="U54" s="234">
        <f>COUNTIFS('Fully Booked'!T:T,'NEW EXISITNG '!O54,'Fully Booked'!U:U,'NEW EXISITNG '!$Q$17)</f>
        <v>1</v>
      </c>
      <c r="V54" s="234">
        <f>COUNTIFS('Fully Booked'!T:T,'NEW EXISITNG '!O54,'Fully Booked'!U:U,'NEW EXISITNG '!$R$17)</f>
        <v>0</v>
      </c>
      <c r="W54" s="234">
        <f t="shared" si="12"/>
        <v>2</v>
      </c>
      <c r="Y54" s="218" t="e">
        <f ca="1"/>
        <v>#NAME?</v>
      </c>
      <c r="AA54" s="218">
        <v>135</v>
      </c>
    </row>
    <row r="55" spans="1:27" x14ac:dyDescent="0.25">
      <c r="A55" s="219" t="s">
        <v>489</v>
      </c>
      <c r="B55" s="219" t="s">
        <v>241</v>
      </c>
      <c r="C55" s="220">
        <f>SUMIFS('Fully Booked'!Q:Q,'Fully Booked'!W:W,'NEW EXISITNG '!$C$1,'Fully Booked'!D:D,'NEW EXISITNG '!A55)</f>
        <v>276900</v>
      </c>
      <c r="D55" s="220">
        <f>SUMIFS('Fully Booked'!Q:Q,'Fully Booked'!W:W,'NEW EXISITNG '!$D$1,'Fully Booked'!D:D,'NEW EXISITNG '!A55)</f>
        <v>0</v>
      </c>
      <c r="E55" s="220">
        <f t="shared" si="1"/>
        <v>276900</v>
      </c>
      <c r="F55" s="220">
        <f>'WEEKLY  TO WEEK SALES '!I70</f>
        <v>6000000</v>
      </c>
      <c r="G55" s="221">
        <f t="shared" si="2"/>
        <v>4.6149999999999997E-2</v>
      </c>
      <c r="H55" s="345">
        <f>SUMIFS('PENDING FULL BOOKING'!H:H,'PENDING FULL BOOKING'!D:D,'NEW EXISITNG '!A55,'PENDING FULL BOOKING'!P:P,'NEW EXISITNG '!$H$1)</f>
        <v>360200</v>
      </c>
      <c r="I55" s="345">
        <f>SUMIFS('PENDING FULL BOOKING'!H:H,'PENDING FULL BOOKING'!D:D,'NEW EXISITNG '!A55,'PENDING FULL BOOKING'!P:P,'NEW EXISITNG '!$I$1)</f>
        <v>0</v>
      </c>
      <c r="J55" s="345">
        <f>SUMIFS('PENDING FULL BOOKING'!H:H,'PENDING FULL BOOKING'!D:D,'NEW EXISITNG '!A55)</f>
        <v>360200</v>
      </c>
      <c r="K55" s="241">
        <f>COUNTIFS('Fully Booked'!D:D,'NEW EXISITNG '!A55)</f>
        <v>1</v>
      </c>
      <c r="L55" s="241">
        <f>COUNTIFS('PENDING FULL BOOKING'!D:D,'NEW EXISITNG '!A55)</f>
        <v>2</v>
      </c>
      <c r="M55" s="240">
        <f t="shared" si="3"/>
        <v>3</v>
      </c>
      <c r="N55" s="260"/>
      <c r="O55" s="689">
        <v>138</v>
      </c>
      <c r="P55" s="690">
        <f>SUMIFS('Fully Booked'!Q:Q,'Fully Booked'!T:T,'NEW EXISITNG '!O55,'Fully Booked'!U:U,'NEW EXISITNG '!$P$17)</f>
        <v>0</v>
      </c>
      <c r="Q55" s="687">
        <f>SUMIFS('Fully Booked'!Q:Q,'Fully Booked'!T:T,'NEW EXISITNG '!O55,'Fully Booked'!U:U,'NEW EXISITNG '!$Q$17)</f>
        <v>0</v>
      </c>
      <c r="R55" s="235">
        <f>SUMIFS('Fully Booked'!Q:Q,'Fully Booked'!T:T,'NEW EXISITNG '!O55,'Fully Booked'!U:U,'NEW EXISITNG '!$R$17)</f>
        <v>0</v>
      </c>
      <c r="S55" s="235">
        <f t="shared" si="11"/>
        <v>0</v>
      </c>
      <c r="T55" s="234">
        <f>COUNTIFS('Fully Booked'!T:T,'NEW EXISITNG '!O55,'Fully Booked'!U:U,'NEW EXISITNG '!$P$17)</f>
        <v>0</v>
      </c>
      <c r="U55" s="234">
        <f>COUNTIFS('Fully Booked'!T:T,'NEW EXISITNG '!O55,'Fully Booked'!U:U,'NEW EXISITNG '!$Q$17)</f>
        <v>0</v>
      </c>
      <c r="V55" s="234">
        <f>COUNTIFS('Fully Booked'!T:T,'NEW EXISITNG '!O55,'Fully Booked'!U:U,'NEW EXISITNG '!$R$17)</f>
        <v>0</v>
      </c>
      <c r="W55" s="234">
        <f t="shared" si="12"/>
        <v>0</v>
      </c>
      <c r="Y55" s="218" t="e">
        <f ca="1"/>
        <v>#NAME?</v>
      </c>
      <c r="AA55" s="218">
        <v>136</v>
      </c>
    </row>
    <row r="56" spans="1:27" x14ac:dyDescent="0.25">
      <c r="A56" s="219" t="s">
        <v>405</v>
      </c>
      <c r="B56" s="219"/>
      <c r="C56" s="220">
        <f>SUMIFS('Fully Booked'!Q:Q,'Fully Booked'!W:W,'NEW EXISITNG '!$C$1,'Fully Booked'!D:D,'NEW EXISITNG '!A56)</f>
        <v>2330120</v>
      </c>
      <c r="D56" s="220">
        <f>SUMIFS('Fully Booked'!Q:Q,'Fully Booked'!W:W,'NEW EXISITNG '!$D$1,'Fully Booked'!D:D,'NEW EXISITNG '!A56)</f>
        <v>722540</v>
      </c>
      <c r="E56" s="220">
        <f t="shared" si="1"/>
        <v>3052660</v>
      </c>
      <c r="F56" s="220">
        <f>'WEEKLY  TO WEEK SALES '!I71</f>
        <v>0</v>
      </c>
      <c r="G56" s="221"/>
      <c r="H56" s="345">
        <f>SUMIFS('PENDING FULL BOOKING'!H:H,'PENDING FULL BOOKING'!D:D,'NEW EXISITNG '!A56,'PENDING FULL BOOKING'!P:P,'NEW EXISITNG '!$H$1)</f>
        <v>2087050</v>
      </c>
      <c r="I56" s="345">
        <f>SUMIFS('PENDING FULL BOOKING'!H:H,'PENDING FULL BOOKING'!D:D,'NEW EXISITNG '!A56,'PENDING FULL BOOKING'!P:P,'NEW EXISITNG '!$I$1)</f>
        <v>7740672</v>
      </c>
      <c r="J56" s="345">
        <f>SUMIFS('PENDING FULL BOOKING'!H:H,'PENDING FULL BOOKING'!D:D,'NEW EXISITNG '!A56)</f>
        <v>9827722</v>
      </c>
      <c r="K56" s="241">
        <f>COUNTIFS('Fully Booked'!D:D,'NEW EXISITNG '!A56)</f>
        <v>13</v>
      </c>
      <c r="L56" s="241">
        <f>COUNTIFS('PENDING FULL BOOKING'!D:D,'NEW EXISITNG '!A56)</f>
        <v>25</v>
      </c>
      <c r="M56" s="240">
        <f t="shared" si="3"/>
        <v>38</v>
      </c>
      <c r="N56" s="202"/>
      <c r="O56" s="689">
        <v>140</v>
      </c>
      <c r="P56" s="690">
        <f>SUMIFS('Fully Booked'!Q:Q,'Fully Booked'!T:T,'NEW EXISITNG '!O56,'Fully Booked'!U:U,'NEW EXISITNG '!$P$17)</f>
        <v>0</v>
      </c>
      <c r="Q56" s="687">
        <f>SUMIFS('Fully Booked'!Q:Q,'Fully Booked'!T:T,'NEW EXISITNG '!O56,'Fully Booked'!U:U,'NEW EXISITNG '!$Q$17)</f>
        <v>0</v>
      </c>
      <c r="R56" s="235">
        <f>SUMIFS('Fully Booked'!Q:Q,'Fully Booked'!T:T,'NEW EXISITNG '!O56,'Fully Booked'!U:U,'NEW EXISITNG '!$R$17)</f>
        <v>0</v>
      </c>
      <c r="S56" s="235">
        <f t="shared" si="11"/>
        <v>0</v>
      </c>
      <c r="T56" s="234">
        <f>COUNTIFS('Fully Booked'!T:T,'NEW EXISITNG '!O56,'Fully Booked'!U:U,'NEW EXISITNG '!$P$17)</f>
        <v>0</v>
      </c>
      <c r="U56" s="234">
        <f>COUNTIFS('Fully Booked'!T:T,'NEW EXISITNG '!O56,'Fully Booked'!U:U,'NEW EXISITNG '!$Q$17)</f>
        <v>0</v>
      </c>
      <c r="V56" s="234">
        <f>COUNTIFS('Fully Booked'!T:T,'NEW EXISITNG '!O56,'Fully Booked'!U:U,'NEW EXISITNG '!$R$17)</f>
        <v>0</v>
      </c>
      <c r="W56" s="234">
        <f t="shared" si="12"/>
        <v>0</v>
      </c>
      <c r="Y56" s="218" t="e">
        <f ca="1"/>
        <v>#NAME?</v>
      </c>
      <c r="AA56" s="218">
        <v>138</v>
      </c>
    </row>
    <row r="57" spans="1:27" x14ac:dyDescent="0.25">
      <c r="A57" s="85" t="s">
        <v>71</v>
      </c>
      <c r="B57" s="85"/>
      <c r="C57" s="86">
        <f>SUM(C2:C56)</f>
        <v>29021569</v>
      </c>
      <c r="D57" s="86">
        <f>SUM(D2:D56)</f>
        <v>6946010</v>
      </c>
      <c r="E57" s="86">
        <f>SUM(E2:E56)</f>
        <v>35967579</v>
      </c>
      <c r="F57" s="86">
        <v>385000000</v>
      </c>
      <c r="G57" s="202">
        <f>E57/F57</f>
        <v>9.3422283116883123E-2</v>
      </c>
      <c r="H57" s="203">
        <f t="shared" ref="H57:M57" si="21">SUM(H2:H56)</f>
        <v>29059243</v>
      </c>
      <c r="I57" s="203">
        <f t="shared" si="21"/>
        <v>30637410</v>
      </c>
      <c r="J57" s="203">
        <f t="shared" si="21"/>
        <v>59696653</v>
      </c>
      <c r="K57" s="545">
        <f t="shared" si="21"/>
        <v>95</v>
      </c>
      <c r="L57" s="545">
        <f t="shared" si="21"/>
        <v>139</v>
      </c>
      <c r="M57" s="545">
        <f t="shared" si="21"/>
        <v>234</v>
      </c>
      <c r="O57" s="689">
        <v>143</v>
      </c>
      <c r="P57" s="690">
        <f>SUMIFS('Fully Booked'!Q:Q,'Fully Booked'!T:T,'NEW EXISITNG '!O57,'Fully Booked'!U:U,'NEW EXISITNG '!$P$17)</f>
        <v>0</v>
      </c>
      <c r="Q57" s="687">
        <f>SUMIFS('Fully Booked'!Q:Q,'Fully Booked'!T:T,'NEW EXISITNG '!O57,'Fully Booked'!U:U,'NEW EXISITNG '!$Q$17)</f>
        <v>0</v>
      </c>
      <c r="R57" s="235">
        <f>SUMIFS('Fully Booked'!Q:Q,'Fully Booked'!T:T,'NEW EXISITNG '!O57,'Fully Booked'!U:U,'NEW EXISITNG '!$R$17)</f>
        <v>0</v>
      </c>
      <c r="S57" s="235">
        <f t="shared" si="11"/>
        <v>0</v>
      </c>
      <c r="T57" s="234">
        <f>COUNTIFS('Fully Booked'!T:T,'NEW EXISITNG '!O57,'Fully Booked'!U:U,'NEW EXISITNG '!$P$17)</f>
        <v>0</v>
      </c>
      <c r="U57" s="234">
        <f>COUNTIFS('Fully Booked'!T:T,'NEW EXISITNG '!O57,'Fully Booked'!U:U,'NEW EXISITNG '!$Q$17)</f>
        <v>0</v>
      </c>
      <c r="V57" s="234">
        <f>COUNTIFS('Fully Booked'!T:T,'NEW EXISITNG '!O57,'Fully Booked'!U:U,'NEW EXISITNG '!$R$17)</f>
        <v>0</v>
      </c>
      <c r="W57" s="234">
        <f t="shared" si="12"/>
        <v>0</v>
      </c>
      <c r="Y57" s="218" t="e">
        <f ca="1"/>
        <v>#NAME?</v>
      </c>
      <c r="AA57" s="218">
        <v>140</v>
      </c>
    </row>
    <row r="58" spans="1:27" x14ac:dyDescent="0.25">
      <c r="K58" s="229"/>
      <c r="O58" s="689">
        <v>144</v>
      </c>
      <c r="P58" s="690">
        <f>SUMIFS('Fully Booked'!Q:Q,'Fully Booked'!T:T,'NEW EXISITNG '!O58,'Fully Booked'!U:U,'NEW EXISITNG '!$P$17)</f>
        <v>1283200</v>
      </c>
      <c r="Q58" s="687">
        <f>SUMIFS('Fully Booked'!Q:Q,'Fully Booked'!T:T,'NEW EXISITNG '!O58,'Fully Booked'!U:U,'NEW EXISITNG '!$Q$17)</f>
        <v>0</v>
      </c>
      <c r="R58" s="235">
        <f>SUMIFS('Fully Booked'!Q:Q,'Fully Booked'!T:T,'NEW EXISITNG '!O58,'Fully Booked'!U:U,'NEW EXISITNG '!$R$17)</f>
        <v>241900</v>
      </c>
      <c r="S58" s="235">
        <f t="shared" si="11"/>
        <v>1525100</v>
      </c>
      <c r="T58" s="234">
        <f>COUNTIFS('Fully Booked'!T:T,'NEW EXISITNG '!O58,'Fully Booked'!U:U,'NEW EXISITNG '!$P$17)</f>
        <v>8</v>
      </c>
      <c r="U58" s="234">
        <f>COUNTIFS('Fully Booked'!T:T,'NEW EXISITNG '!O58,'Fully Booked'!U:U,'NEW EXISITNG '!$Q$17)</f>
        <v>0</v>
      </c>
      <c r="V58" s="234">
        <f>COUNTIFS('Fully Booked'!T:T,'NEW EXISITNG '!O58,'Fully Booked'!U:U,'NEW EXISITNG '!$R$17)</f>
        <v>2</v>
      </c>
      <c r="W58" s="234">
        <f t="shared" si="12"/>
        <v>10</v>
      </c>
      <c r="Y58" s="218" t="e">
        <f ca="1"/>
        <v>#NAME?</v>
      </c>
      <c r="AA58" s="218">
        <v>143</v>
      </c>
    </row>
    <row r="59" spans="1:27" x14ac:dyDescent="0.25">
      <c r="B59" s="768" t="s">
        <v>134</v>
      </c>
      <c r="C59" s="769"/>
      <c r="D59" s="769"/>
      <c r="E59" s="770"/>
      <c r="F59" s="236" t="s">
        <v>282</v>
      </c>
      <c r="G59" s="237"/>
      <c r="H59" s="237"/>
      <c r="I59" s="261"/>
      <c r="O59" s="689">
        <v>148</v>
      </c>
      <c r="P59" s="690">
        <f>SUMIFS('Fully Booked'!Q:Q,'Fully Booked'!T:T,'NEW EXISITNG '!O59,'Fully Booked'!U:U,'NEW EXISITNG '!$P$17)</f>
        <v>0</v>
      </c>
      <c r="Q59" s="687">
        <f>SUMIFS('Fully Booked'!Q:Q,'Fully Booked'!T:T,'NEW EXISITNG '!O59,'Fully Booked'!U:U,'NEW EXISITNG '!$Q$17)</f>
        <v>0</v>
      </c>
      <c r="R59" s="235">
        <f>SUMIFS('Fully Booked'!Q:Q,'Fully Booked'!T:T,'NEW EXISITNG '!O59,'Fully Booked'!U:U,'NEW EXISITNG '!$R$17)</f>
        <v>0</v>
      </c>
      <c r="S59" s="235">
        <f t="shared" si="11"/>
        <v>0</v>
      </c>
      <c r="T59" s="234">
        <f>COUNTIFS('Fully Booked'!T:T,'NEW EXISITNG '!O59,'Fully Booked'!U:U,'NEW EXISITNG '!$P$17)</f>
        <v>0</v>
      </c>
      <c r="U59" s="234">
        <f>COUNTIFS('Fully Booked'!T:T,'NEW EXISITNG '!O59,'Fully Booked'!U:U,'NEW EXISITNG '!$Q$17)</f>
        <v>0</v>
      </c>
      <c r="V59" s="234">
        <f>COUNTIFS('Fully Booked'!T:T,'NEW EXISITNG '!O59,'Fully Booked'!U:U,'NEW EXISITNG '!$R$17)</f>
        <v>0</v>
      </c>
      <c r="W59" s="234">
        <f t="shared" si="12"/>
        <v>0</v>
      </c>
      <c r="Y59" s="218" t="e">
        <f ca="1"/>
        <v>#NAME?</v>
      </c>
      <c r="AA59" s="218">
        <v>144</v>
      </c>
    </row>
    <row r="60" spans="1:27" x14ac:dyDescent="0.25">
      <c r="A60" s="82" t="s">
        <v>65</v>
      </c>
      <c r="B60" s="232" t="s">
        <v>62</v>
      </c>
      <c r="C60" s="232" t="s">
        <v>63</v>
      </c>
      <c r="D60" s="232" t="s">
        <v>64</v>
      </c>
      <c r="E60" s="232" t="s">
        <v>154</v>
      </c>
      <c r="F60" s="231" t="s">
        <v>62</v>
      </c>
      <c r="G60" s="231" t="s">
        <v>63</v>
      </c>
      <c r="H60" s="238" t="s">
        <v>64</v>
      </c>
      <c r="I60" s="262" t="s">
        <v>71</v>
      </c>
      <c r="O60" s="689">
        <v>150</v>
      </c>
      <c r="P60" s="690">
        <f>SUMIFS('Fully Booked'!Q:Q,'Fully Booked'!T:T,'NEW EXISITNG '!O60,'Fully Booked'!U:U,'NEW EXISITNG '!$P$17)</f>
        <v>0</v>
      </c>
      <c r="Q60" s="687">
        <f>SUMIFS('Fully Booked'!Q:Q,'Fully Booked'!T:T,'NEW EXISITNG '!O60,'Fully Booked'!U:U,'NEW EXISITNG '!$Q$17)</f>
        <v>0</v>
      </c>
      <c r="R60" s="235">
        <f>SUMIFS('Fully Booked'!Q:Q,'Fully Booked'!T:T,'NEW EXISITNG '!O60,'Fully Booked'!U:U,'NEW EXISITNG '!$R$17)</f>
        <v>0</v>
      </c>
      <c r="S60" s="235">
        <f t="shared" si="11"/>
        <v>0</v>
      </c>
      <c r="T60" s="234">
        <f>COUNTIFS('Fully Booked'!T:T,'NEW EXISITNG '!O60,'Fully Booked'!U:U,'NEW EXISITNG '!$P$17)</f>
        <v>0</v>
      </c>
      <c r="U60" s="234">
        <f>COUNTIFS('Fully Booked'!T:T,'NEW EXISITNG '!O60,'Fully Booked'!U:U,'NEW EXISITNG '!$Q$17)</f>
        <v>0</v>
      </c>
      <c r="V60" s="234">
        <f>COUNTIFS('Fully Booked'!T:T,'NEW EXISITNG '!O60,'Fully Booked'!U:U,'NEW EXISITNG '!$R$17)</f>
        <v>0</v>
      </c>
      <c r="W60" s="234">
        <f t="shared" si="12"/>
        <v>0</v>
      </c>
      <c r="Y60" s="218" t="e">
        <f ca="1"/>
        <v>#NAME?</v>
      </c>
      <c r="AA60" s="218">
        <v>148</v>
      </c>
    </row>
    <row r="61" spans="1:27" x14ac:dyDescent="0.25">
      <c r="A61" s="239" t="s">
        <v>128</v>
      </c>
      <c r="B61" s="220">
        <f>SUMIFS('Fully Booked'!Q:Q,'Fully Booked'!N:N,'NEW EXISITNG '!A61,'Fully Booked'!U:U,'NEW EXISITNG '!$B$60)</f>
        <v>0</v>
      </c>
      <c r="C61" s="220">
        <f>SUMIFS('Fully Booked'!Q:Q,'Fully Booked'!N:N,'NEW EXISITNG '!A61,'Fully Booked'!U:U,'NEW EXISITNG '!$C$60)</f>
        <v>0</v>
      </c>
      <c r="D61" s="220">
        <f>SUMIFS('Fully Booked'!Q:Q,'Fully Booked'!N:N,'NEW EXISITNG '!A61,'Fully Booked'!U:U,'NEW EXISITNG '!$D$60)</f>
        <v>0</v>
      </c>
      <c r="E61" s="220">
        <f>B61+C61+D61</f>
        <v>0</v>
      </c>
      <c r="F61" s="240">
        <f>COUNTIFS('Fully Booked'!N:N,'NEW EXISITNG '!A61,'Fully Booked'!U:U,'NEW EXISITNG '!$B$60)</f>
        <v>0</v>
      </c>
      <c r="G61" s="241">
        <f>COUNTIFS('Fully Booked'!N:N,'NEW EXISITNG '!A61,'Fully Booked'!U:U,'NEW EXISITNG '!$C$60)</f>
        <v>0</v>
      </c>
      <c r="H61" s="242">
        <f>COUNTIFS('Fully Booked'!N:N,'NEW EXISITNG '!A61,'Fully Booked'!U:U,'NEW EXISITNG '!$D$60)</f>
        <v>0</v>
      </c>
      <c r="I61" s="263">
        <f t="shared" ref="I61:I64" si="22">H61+G61+F61</f>
        <v>0</v>
      </c>
      <c r="O61" s="689">
        <v>151</v>
      </c>
      <c r="P61" s="690">
        <f>SUMIFS('Fully Booked'!Q:Q,'Fully Booked'!T:T,'NEW EXISITNG '!O61,'Fully Booked'!U:U,'NEW EXISITNG '!$P$17)</f>
        <v>0</v>
      </c>
      <c r="Q61" s="687">
        <f>SUMIFS('Fully Booked'!Q:Q,'Fully Booked'!T:T,'NEW EXISITNG '!O61,'Fully Booked'!U:U,'NEW EXISITNG '!$Q$17)</f>
        <v>0</v>
      </c>
      <c r="R61" s="235">
        <f>SUMIFS('Fully Booked'!Q:Q,'Fully Booked'!T:T,'NEW EXISITNG '!O61,'Fully Booked'!U:U,'NEW EXISITNG '!$R$17)</f>
        <v>0</v>
      </c>
      <c r="S61" s="235">
        <f t="shared" si="11"/>
        <v>0</v>
      </c>
      <c r="T61" s="234">
        <f>COUNTIFS('Fully Booked'!T:T,'NEW EXISITNG '!O61,'Fully Booked'!U:U,'NEW EXISITNG '!$P$17)</f>
        <v>0</v>
      </c>
      <c r="U61" s="234">
        <f>COUNTIFS('Fully Booked'!T:T,'NEW EXISITNG '!O61,'Fully Booked'!U:U,'NEW EXISITNG '!$Q$17)</f>
        <v>0</v>
      </c>
      <c r="V61" s="234">
        <f>COUNTIFS('Fully Booked'!T:T,'NEW EXISITNG '!O61,'Fully Booked'!U:U,'NEW EXISITNG '!$R$17)</f>
        <v>0</v>
      </c>
      <c r="W61" s="234">
        <f t="shared" si="12"/>
        <v>0</v>
      </c>
      <c r="Y61" s="218" t="e">
        <f ca="1"/>
        <v>#NAME?</v>
      </c>
      <c r="AA61" s="218">
        <v>150</v>
      </c>
    </row>
    <row r="62" spans="1:27" x14ac:dyDescent="0.25">
      <c r="A62" s="239" t="s">
        <v>327</v>
      </c>
      <c r="B62" s="220">
        <f>SUMIFS('Fully Booked'!Q:Q,'Fully Booked'!N:N,'NEW EXISITNG '!A62,'Fully Booked'!U:U,'NEW EXISITNG '!$B$60)</f>
        <v>0</v>
      </c>
      <c r="C62" s="220">
        <f>SUMIFS('Fully Booked'!Q:Q,'Fully Booked'!N:N,'NEW EXISITNG '!A62,'Fully Booked'!U:U,'NEW EXISITNG '!$C$60)</f>
        <v>0</v>
      </c>
      <c r="D62" s="220">
        <f>SUMIFS('Fully Booked'!Q:Q,'Fully Booked'!N:N,'NEW EXISITNG '!A62,'Fully Booked'!U:U,'NEW EXISITNG '!$D$60)</f>
        <v>0</v>
      </c>
      <c r="E62" s="220">
        <f t="shared" ref="E62:E64" si="23">B62+C62+D62</f>
        <v>0</v>
      </c>
      <c r="F62" s="240">
        <f>COUNTIFS('Fully Booked'!N:N,'NEW EXISITNG '!A62,'Fully Booked'!U:U,'NEW EXISITNG '!$B$60)</f>
        <v>0</v>
      </c>
      <c r="G62" s="241">
        <f>COUNTIFS('Fully Booked'!N:N,'NEW EXISITNG '!A62,'Fully Booked'!U:U,'NEW EXISITNG '!$C$60)</f>
        <v>0</v>
      </c>
      <c r="H62" s="242">
        <f>COUNTIFS('Fully Booked'!N:N,'NEW EXISITNG '!A62,'Fully Booked'!U:U,'NEW EXISITNG '!$D$60)</f>
        <v>0</v>
      </c>
      <c r="I62" s="263">
        <f t="shared" si="22"/>
        <v>0</v>
      </c>
      <c r="O62" s="689">
        <v>156</v>
      </c>
      <c r="P62" s="690">
        <f>SUMIFS('Fully Booked'!Q:Q,'Fully Booked'!T:T,'NEW EXISITNG '!O62,'Fully Booked'!U:U,'NEW EXISITNG '!$P$17)</f>
        <v>0</v>
      </c>
      <c r="Q62" s="687">
        <f>SUMIFS('Fully Booked'!Q:Q,'Fully Booked'!T:T,'NEW EXISITNG '!O62,'Fully Booked'!U:U,'NEW EXISITNG '!$Q$17)</f>
        <v>537250</v>
      </c>
      <c r="R62" s="235">
        <f>SUMIFS('Fully Booked'!Q:Q,'Fully Booked'!T:T,'NEW EXISITNG '!O62,'Fully Booked'!U:U,'NEW EXISITNG '!$R$17)</f>
        <v>775500</v>
      </c>
      <c r="S62" s="235">
        <f t="shared" si="11"/>
        <v>1312750</v>
      </c>
      <c r="T62" s="234">
        <f>COUNTIFS('Fully Booked'!T:T,'NEW EXISITNG '!O62,'Fully Booked'!U:U,'NEW EXISITNG '!$P$17)</f>
        <v>0</v>
      </c>
      <c r="U62" s="234">
        <f>COUNTIFS('Fully Booked'!T:T,'NEW EXISITNG '!O62,'Fully Booked'!U:U,'NEW EXISITNG '!$Q$17)</f>
        <v>2</v>
      </c>
      <c r="V62" s="234">
        <f>COUNTIFS('Fully Booked'!T:T,'NEW EXISITNG '!O62,'Fully Booked'!U:U,'NEW EXISITNG '!$R$17)</f>
        <v>1</v>
      </c>
      <c r="W62" s="234">
        <f t="shared" si="12"/>
        <v>3</v>
      </c>
      <c r="Y62" s="218" t="e">
        <f ca="1"/>
        <v>#NAME?</v>
      </c>
      <c r="AA62" s="218">
        <v>151</v>
      </c>
    </row>
    <row r="63" spans="1:27" x14ac:dyDescent="0.25">
      <c r="A63" s="239" t="s">
        <v>43</v>
      </c>
      <c r="B63" s="220">
        <f>SUMIFS('Fully Booked'!Q:Q,'Fully Booked'!N:N,'NEW EXISITNG '!A63,'Fully Booked'!U:U,'NEW EXISITNG '!$B$60)</f>
        <v>198000</v>
      </c>
      <c r="C63" s="220">
        <f>SUMIFS('Fully Booked'!Q:Q,'Fully Booked'!N:N,'NEW EXISITNG '!A63,'Fully Booked'!U:U,'NEW EXISITNG '!$C$60)</f>
        <v>196900</v>
      </c>
      <c r="D63" s="220">
        <f>SUMIFS('Fully Booked'!Q:Q,'Fully Booked'!N:N,'NEW EXISITNG '!A63,'Fully Booked'!U:U,'NEW EXISITNG '!$D$60)</f>
        <v>861800</v>
      </c>
      <c r="E63" s="220">
        <f t="shared" si="23"/>
        <v>1256700</v>
      </c>
      <c r="F63" s="240">
        <f>COUNTIFS('Fully Booked'!N:N,'NEW EXISITNG '!A63,'Fully Booked'!U:U,'NEW EXISITNG '!$B$60)</f>
        <v>2</v>
      </c>
      <c r="G63" s="241">
        <f>COUNTIFS('Fully Booked'!N:N,'NEW EXISITNG '!A63,'Fully Booked'!U:U,'NEW EXISITNG '!$C$60)</f>
        <v>1</v>
      </c>
      <c r="H63" s="242">
        <f>COUNTIFS('Fully Booked'!N:N,'NEW EXISITNG '!A63,'Fully Booked'!U:U,'NEW EXISITNG '!$D$60)</f>
        <v>3</v>
      </c>
      <c r="I63" s="263">
        <f t="shared" si="22"/>
        <v>6</v>
      </c>
      <c r="O63" s="689">
        <v>168</v>
      </c>
      <c r="P63" s="690">
        <f>SUMIFS('Fully Booked'!Q:Q,'Fully Booked'!T:T,'NEW EXISITNG '!O63,'Fully Booked'!U:U,'NEW EXISITNG '!$P$17)</f>
        <v>1639800</v>
      </c>
      <c r="Q63" s="687">
        <f>SUMIFS('Fully Booked'!Q:Q,'Fully Booked'!T:T,'NEW EXISITNG '!O63,'Fully Booked'!U:U,'NEW EXISITNG '!$Q$17)</f>
        <v>3203000</v>
      </c>
      <c r="R63" s="235">
        <f>SUMIFS('Fully Booked'!Q:Q,'Fully Booked'!T:T,'NEW EXISITNG '!O63,'Fully Booked'!U:U,'NEW EXISITNG '!$R$17)</f>
        <v>22772969</v>
      </c>
      <c r="S63" s="235">
        <f t="shared" si="11"/>
        <v>27615769</v>
      </c>
      <c r="T63" s="234">
        <f>COUNTIFS('Fully Booked'!T:T,'NEW EXISITNG '!O63,'Fully Booked'!U:U,'NEW EXISITNG '!$P$17)</f>
        <v>7</v>
      </c>
      <c r="U63" s="234">
        <f>COUNTIFS('Fully Booked'!T:T,'NEW EXISITNG '!O63,'Fully Booked'!U:U,'NEW EXISITNG '!$Q$17)</f>
        <v>7</v>
      </c>
      <c r="V63" s="234">
        <f>COUNTIFS('Fully Booked'!T:T,'NEW EXISITNG '!O63,'Fully Booked'!U:U,'NEW EXISITNG '!$R$17)</f>
        <v>40</v>
      </c>
      <c r="W63" s="234">
        <f t="shared" si="12"/>
        <v>54</v>
      </c>
      <c r="Y63" s="218" t="e">
        <f ca="1"/>
        <v>#NAME?</v>
      </c>
      <c r="AA63" s="218">
        <v>156</v>
      </c>
    </row>
    <row r="64" spans="1:27" x14ac:dyDescent="0.25">
      <c r="A64" s="243" t="s">
        <v>148</v>
      </c>
      <c r="B64" s="220">
        <f>SUMIFS('Fully Booked'!Q:Q,'Fully Booked'!N:N,'NEW EXISITNG '!A64,'Fully Booked'!U:U,'NEW EXISITNG '!$B$60)</f>
        <v>2345700</v>
      </c>
      <c r="C64" s="220">
        <f>SUMIFS('Fully Booked'!Q:Q,'Fully Booked'!N:N,'NEW EXISITNG '!A64,'Fully Booked'!U:U,'NEW EXISITNG '!$C$60)</f>
        <v>3108700</v>
      </c>
      <c r="D64" s="220">
        <f>SUMIFS('Fully Booked'!Q:Q,'Fully Booked'!N:N,'NEW EXISITNG '!A64,'Fully Booked'!U:U,'NEW EXISITNG '!$D$60)</f>
        <v>15055110</v>
      </c>
      <c r="E64" s="220">
        <f t="shared" si="23"/>
        <v>20509510</v>
      </c>
      <c r="F64" s="240">
        <f>COUNTIFS('Fully Booked'!N:N,'NEW EXISITNG '!A64,'Fully Booked'!U:U,'NEW EXISITNG '!$B$60)</f>
        <v>19</v>
      </c>
      <c r="G64" s="241">
        <f>COUNTIFS('Fully Booked'!N:N,'NEW EXISITNG '!A64,'Fully Booked'!U:U,'NEW EXISITNG '!$C$60)</f>
        <v>3</v>
      </c>
      <c r="H64" s="242">
        <f>COUNTIFS('Fully Booked'!N:N,'NEW EXISITNG '!A64,'Fully Booked'!U:U,'NEW EXISITNG '!$D$60)</f>
        <v>26</v>
      </c>
      <c r="I64" s="263">
        <f t="shared" si="22"/>
        <v>48</v>
      </c>
      <c r="O64" s="679" t="s">
        <v>154</v>
      </c>
      <c r="P64" s="677">
        <f t="shared" ref="P64:W64" si="24">SUM(P18:P63)</f>
        <v>3779000</v>
      </c>
      <c r="Q64" s="678">
        <f t="shared" si="24"/>
        <v>6946010</v>
      </c>
      <c r="R64" s="678">
        <f t="shared" si="24"/>
        <v>23790369</v>
      </c>
      <c r="S64" s="677">
        <f t="shared" si="24"/>
        <v>34515379</v>
      </c>
      <c r="T64" s="679">
        <f t="shared" si="24"/>
        <v>35</v>
      </c>
      <c r="U64" s="679">
        <f t="shared" si="24"/>
        <v>14</v>
      </c>
      <c r="V64" s="679">
        <f t="shared" si="24"/>
        <v>43</v>
      </c>
      <c r="W64" s="679">
        <f t="shared" si="24"/>
        <v>92</v>
      </c>
      <c r="Y64" s="218" t="e">
        <f ca="1"/>
        <v>#NAME?</v>
      </c>
      <c r="AA64" s="218">
        <v>168</v>
      </c>
    </row>
    <row r="65" spans="1:25" x14ac:dyDescent="0.25">
      <c r="A65" s="243" t="s">
        <v>173</v>
      </c>
      <c r="B65" s="220">
        <f>SUMIFS('Fully Booked'!Q:Q,'Fully Booked'!N:N,'NEW EXISITNG '!A65,'Fully Booked'!U:U,'NEW EXISITNG '!$B$60)</f>
        <v>842400</v>
      </c>
      <c r="C65" s="220">
        <f>SUMIFS('Fully Booked'!Q:Q,'Fully Booked'!N:N,'NEW EXISITNG '!A65,'Fully Booked'!U:U,'NEW EXISITNG '!$C$60)</f>
        <v>513570</v>
      </c>
      <c r="D65" s="220">
        <f>SUMIFS('Fully Booked'!Q:Q,'Fully Booked'!N:N,'NEW EXISITNG '!A65,'Fully Booked'!U:U,'NEW EXISITNG '!$D$60)</f>
        <v>5258509</v>
      </c>
      <c r="E65" s="220">
        <f t="shared" ref="E65:E72" si="25">B65+C65+D65</f>
        <v>6614479</v>
      </c>
      <c r="F65" s="240">
        <f>COUNTIFS('Fully Booked'!N:N,'NEW EXISITNG '!A65,'Fully Booked'!U:U,'NEW EXISITNG '!$B$60)</f>
        <v>8</v>
      </c>
      <c r="G65" s="241">
        <f>COUNTIFS('Fully Booked'!N:N,'NEW EXISITNG '!A65,'Fully Booked'!U:U,'NEW EXISITNG '!$C$60)</f>
        <v>2</v>
      </c>
      <c r="H65" s="242">
        <f>COUNTIFS('Fully Booked'!N:N,'NEW EXISITNG '!A65,'Fully Booked'!U:U,'NEW EXISITNG '!$D$60)</f>
        <v>10</v>
      </c>
      <c r="I65" s="263">
        <f t="shared" ref="I65:I72" si="26">H65+G65+F65</f>
        <v>20</v>
      </c>
      <c r="P65" s="369"/>
      <c r="Q65" s="370"/>
      <c r="R65" s="370"/>
      <c r="S65" s="369"/>
      <c r="Y65" s="218" t="e">
        <f ca="1"/>
        <v>#NAME?</v>
      </c>
    </row>
    <row r="66" spans="1:25" x14ac:dyDescent="0.25">
      <c r="A66" s="243" t="s">
        <v>21</v>
      </c>
      <c r="B66" s="220">
        <f>SUMIFS('Fully Booked'!Q:Q,'Fully Booked'!N:N,'NEW EXISITNG '!A66,'Fully Booked'!U:U,'NEW EXISITNG '!$B$60)</f>
        <v>392900</v>
      </c>
      <c r="C66" s="220">
        <f>SUMIFS('Fully Booked'!Q:Q,'Fully Booked'!N:N,'NEW EXISITNG '!A66,'Fully Booked'!U:U,'NEW EXISITNG '!$C$60)</f>
        <v>907940</v>
      </c>
      <c r="D66" s="220">
        <f>SUMIFS('Fully Booked'!Q:Q,'Fully Booked'!N:N,'NEW EXISITNG '!A66,'Fully Booked'!U:U,'NEW EXISITNG '!$D$60)</f>
        <v>3178750</v>
      </c>
      <c r="E66" s="220">
        <f t="shared" si="25"/>
        <v>4479590</v>
      </c>
      <c r="F66" s="240">
        <f>COUNTIFS('Fully Booked'!N:N,'NEW EXISITNG '!A66,'Fully Booked'!U:U,'NEW EXISITNG '!$B$60)</f>
        <v>6</v>
      </c>
      <c r="G66" s="241">
        <f>COUNTIFS('Fully Booked'!N:N,'NEW EXISITNG '!A66,'Fully Booked'!U:U,'NEW EXISITNG '!$C$60)</f>
        <v>6</v>
      </c>
      <c r="H66" s="242">
        <f>COUNTIFS('Fully Booked'!N:N,'NEW EXISITNG '!A66,'Fully Booked'!U:U,'NEW EXISITNG '!$D$60)</f>
        <v>5</v>
      </c>
      <c r="I66" s="263">
        <f t="shared" si="26"/>
        <v>17</v>
      </c>
      <c r="P66" s="369"/>
      <c r="Q66" s="370"/>
      <c r="R66" s="370"/>
      <c r="S66" s="369"/>
    </row>
    <row r="67" spans="1:25" x14ac:dyDescent="0.25">
      <c r="A67" s="243" t="s">
        <v>174</v>
      </c>
      <c r="B67" s="220">
        <f>SUMIFS('Fully Booked'!Q:Q,'Fully Booked'!N:N,'NEW EXISITNG '!A67,'Fully Booked'!U:U,'NEW EXISITNG '!$B$60)</f>
        <v>100000</v>
      </c>
      <c r="C67" s="220">
        <f>SUMIFS('Fully Booked'!Q:Q,'Fully Booked'!N:N,'NEW EXISITNG '!A67,'Fully Booked'!U:U,'NEW EXISITNG '!$C$60)</f>
        <v>2218900</v>
      </c>
      <c r="D67" s="220">
        <f>SUMIFS('Fully Booked'!Q:Q,'Fully Booked'!N:N,'NEW EXISITNG '!A67,'Fully Booked'!U:U,'NEW EXISITNG '!$D$60)</f>
        <v>0</v>
      </c>
      <c r="E67" s="220">
        <f t="shared" si="25"/>
        <v>2318900</v>
      </c>
      <c r="F67" s="240">
        <f>COUNTIFS('Fully Booked'!N:N,'NEW EXISITNG '!A67,'Fully Booked'!U:U,'NEW EXISITNG '!$B$60)</f>
        <v>1</v>
      </c>
      <c r="G67" s="241">
        <f>COUNTIFS('Fully Booked'!N:N,'NEW EXISITNG '!A67,'Fully Booked'!U:U,'NEW EXISITNG '!$C$60)</f>
        <v>2</v>
      </c>
      <c r="H67" s="242">
        <f>COUNTIFS('Fully Booked'!N:N,'NEW EXISITNG '!A67,'Fully Booked'!U:U,'NEW EXISITNG '!$D$60)</f>
        <v>0</v>
      </c>
      <c r="I67" s="263">
        <f t="shared" si="26"/>
        <v>3</v>
      </c>
      <c r="R67" s="229"/>
    </row>
    <row r="68" spans="1:25" x14ac:dyDescent="0.25">
      <c r="A68" s="243" t="s">
        <v>366</v>
      </c>
      <c r="B68" s="220">
        <f>SUMIFS('Fully Booked'!Q:Q,'Fully Booked'!N:N,'NEW EXISITNG '!A68,'Fully Booked'!U:U,'NEW EXISITNG '!$B$60)</f>
        <v>0</v>
      </c>
      <c r="C68" s="220">
        <f>SUMIFS('Fully Booked'!Q:Q,'Fully Booked'!N:N,'NEW EXISITNG '!A68,'Fully Booked'!U:U,'NEW EXISITNG '!$C$60)</f>
        <v>0</v>
      </c>
      <c r="D68" s="220">
        <f>SUMIFS('Fully Booked'!Q:Q,'Fully Booked'!N:N,'NEW EXISITNG '!A68,'Fully Booked'!U:U,'NEW EXISITNG '!$D$60)</f>
        <v>0</v>
      </c>
      <c r="E68" s="220">
        <f t="shared" si="25"/>
        <v>0</v>
      </c>
      <c r="F68" s="240">
        <f>COUNTIFS('Fully Booked'!N:N,'NEW EXISITNG '!A68,'Fully Booked'!U:U,'NEW EXISITNG '!$B$60)</f>
        <v>0</v>
      </c>
      <c r="G68" s="241">
        <f>COUNTIFS('Fully Booked'!N:N,'NEW EXISITNG '!A68,'Fully Booked'!U:U,'NEW EXISITNG '!$C$60)</f>
        <v>0</v>
      </c>
      <c r="H68" s="242">
        <f>COUNTIFS('Fully Booked'!N:N,'NEW EXISITNG '!A68,'Fully Booked'!U:U,'NEW EXISITNG '!$D$60)</f>
        <v>0</v>
      </c>
      <c r="I68" s="263">
        <f t="shared" si="26"/>
        <v>0</v>
      </c>
      <c r="Q68" s="608"/>
      <c r="R68" s="229"/>
      <c r="S68" s="229"/>
    </row>
    <row r="69" spans="1:25" x14ac:dyDescent="0.25">
      <c r="A69" s="243" t="s">
        <v>218</v>
      </c>
      <c r="B69" s="220">
        <f>SUMIFS('Fully Booked'!Q:Q,'Fully Booked'!N:N,'NEW EXISITNG '!A69,'Fully Booked'!U:U,'NEW EXISITNG '!$B$60)</f>
        <v>0</v>
      </c>
      <c r="C69" s="220">
        <f>SUMIFS('Fully Booked'!Q:Q,'Fully Booked'!N:N,'NEW EXISITNG '!A69,'Fully Booked'!U:U,'NEW EXISITNG '!$C$60)</f>
        <v>0</v>
      </c>
      <c r="D69" s="220">
        <f>SUMIFS('Fully Booked'!Q:Q,'Fully Booked'!N:N,'NEW EXISITNG '!A69,'Fully Booked'!U:U,'NEW EXISITNG '!$D$60)</f>
        <v>0</v>
      </c>
      <c r="E69" s="220">
        <f t="shared" si="25"/>
        <v>0</v>
      </c>
      <c r="F69" s="240">
        <f>COUNTIFS('Fully Booked'!N:N,'NEW EXISITNG '!A69,'Fully Booked'!U:U,'NEW EXISITNG '!$B$60)</f>
        <v>0</v>
      </c>
      <c r="G69" s="241">
        <f>COUNTIFS('Fully Booked'!N:N,'NEW EXISITNG '!A69,'Fully Booked'!U:U,'NEW EXISITNG '!$C$60)</f>
        <v>0</v>
      </c>
      <c r="H69" s="242">
        <f>COUNTIFS('Fully Booked'!N:N,'NEW EXISITNG '!A69,'Fully Booked'!U:U,'NEW EXISITNG '!$D$60)</f>
        <v>0</v>
      </c>
      <c r="I69" s="263">
        <f t="shared" si="26"/>
        <v>0</v>
      </c>
      <c r="Q69" s="608"/>
      <c r="R69" s="229"/>
      <c r="S69" s="229"/>
    </row>
    <row r="70" spans="1:25" x14ac:dyDescent="0.25">
      <c r="A70" s="243" t="s">
        <v>157</v>
      </c>
      <c r="B70" s="220">
        <f>SUMIFS('Fully Booked'!Q:Q,'Fully Booked'!N:N,'NEW EXISITNG '!A70,'Fully Booked'!U:U,'NEW EXISITNG '!$B$60)</f>
        <v>0</v>
      </c>
      <c r="C70" s="220">
        <f>SUMIFS('Fully Booked'!Q:Q,'Fully Booked'!N:N,'NEW EXISITNG '!A70,'Fully Booked'!U:U,'NEW EXISITNG '!$C$60)</f>
        <v>0</v>
      </c>
      <c r="D70" s="220">
        <f>SUMIFS('Fully Booked'!Q:Q,'Fully Booked'!N:N,'NEW EXISITNG '!A70,'Fully Booked'!U:U,'NEW EXISITNG '!$D$60)</f>
        <v>788400</v>
      </c>
      <c r="E70" s="220">
        <f t="shared" si="25"/>
        <v>788400</v>
      </c>
      <c r="F70" s="240">
        <f>COUNTIFS('Fully Booked'!N:N,'NEW EXISITNG '!A70,'Fully Booked'!U:U,'NEW EXISITNG '!$B$60)</f>
        <v>0</v>
      </c>
      <c r="G70" s="241">
        <f>COUNTIFS('Fully Booked'!N:N,'NEW EXISITNG '!A70,'Fully Booked'!U:U,'NEW EXISITNG '!$C$60)</f>
        <v>0</v>
      </c>
      <c r="H70" s="242">
        <f>COUNTIFS('Fully Booked'!N:N,'NEW EXISITNG '!A70,'Fully Booked'!U:U,'NEW EXISITNG '!$D$60)</f>
        <v>1</v>
      </c>
      <c r="I70" s="263">
        <f t="shared" si="26"/>
        <v>1</v>
      </c>
      <c r="Q70" s="608"/>
      <c r="R70" s="229"/>
      <c r="S70" s="229"/>
    </row>
    <row r="71" spans="1:25" x14ac:dyDescent="0.25">
      <c r="A71" s="219" t="s">
        <v>365</v>
      </c>
      <c r="B71" s="220">
        <f>SUMIFS('Fully Booked'!Q:Q,'Fully Booked'!N:N,'NEW EXISITNG '!A71,'Fully Booked'!U:U,'NEW EXISITNG '!$B$60)</f>
        <v>0</v>
      </c>
      <c r="C71" s="220">
        <f>SUMIFS('Fully Booked'!Q:Q,'Fully Booked'!N:N,'NEW EXISITNG '!A71,'Fully Booked'!U:U,'NEW EXISITNG '!$C$60)</f>
        <v>0</v>
      </c>
      <c r="D71" s="220">
        <f>SUMIFS('Fully Booked'!Q:Q,'Fully Booked'!N:N,'NEW EXISITNG '!A71,'Fully Booked'!U:U,'NEW EXISITNG '!$D$60)</f>
        <v>0</v>
      </c>
      <c r="E71" s="220">
        <f t="shared" si="25"/>
        <v>0</v>
      </c>
      <c r="F71" s="240">
        <f>COUNTIFS('Fully Booked'!N:N,'NEW EXISITNG '!A71,'Fully Booked'!U:U,'NEW EXISITNG '!$B$60)</f>
        <v>0</v>
      </c>
      <c r="G71" s="241">
        <f>COUNTIFS('Fully Booked'!N:N,'NEW EXISITNG '!A71,'Fully Booked'!U:U,'NEW EXISITNG '!$C$60)</f>
        <v>0</v>
      </c>
      <c r="H71" s="242">
        <f>COUNTIFS('Fully Booked'!N:N,'NEW EXISITNG '!A71,'Fully Booked'!U:U,'NEW EXISITNG '!$D$60)</f>
        <v>0</v>
      </c>
      <c r="I71" s="263">
        <f t="shared" si="26"/>
        <v>0</v>
      </c>
      <c r="N71" s="359"/>
      <c r="Q71" s="608"/>
      <c r="R71" s="229"/>
      <c r="S71" s="229"/>
    </row>
    <row r="72" spans="1:25" x14ac:dyDescent="0.25">
      <c r="A72" s="219" t="s">
        <v>56</v>
      </c>
      <c r="B72" s="220">
        <f>SUMIFS('Fully Booked'!Q:Q,'Fully Booked'!N:N,'NEW EXISITNG '!A72,'Fully Booked'!U:U,'NEW EXISITNG '!$B$60)</f>
        <v>0</v>
      </c>
      <c r="C72" s="220">
        <f>SUMIFS('Fully Booked'!Q:Q,'Fully Booked'!N:N,'NEW EXISITNG '!A72,'Fully Booked'!U:U,'NEW EXISITNG '!$C$60)</f>
        <v>0</v>
      </c>
      <c r="D72" s="220">
        <f>SUMIFS('Fully Booked'!Q:Q,'Fully Booked'!N:N,'NEW EXISITNG '!A72,'Fully Booked'!U:U,'NEW EXISITNG '!$D$60)</f>
        <v>0</v>
      </c>
      <c r="E72" s="220">
        <f t="shared" si="25"/>
        <v>0</v>
      </c>
      <c r="F72" s="240">
        <f>COUNTIFS('Fully Booked'!N:N,'NEW EXISITNG '!A72,'Fully Booked'!U:U,'NEW EXISITNG '!$B$60)</f>
        <v>0</v>
      </c>
      <c r="G72" s="241">
        <f>COUNTIFS('Fully Booked'!N:N,'NEW EXISITNG '!A72,'Fully Booked'!U:U,'NEW EXISITNG '!$C$60)</f>
        <v>0</v>
      </c>
      <c r="H72" s="242">
        <f>COUNTIFS('Fully Booked'!N:N,'NEW EXISITNG '!A72,'Fully Booked'!U:U,'NEW EXISITNG '!$D$60)</f>
        <v>0</v>
      </c>
      <c r="I72" s="263">
        <f t="shared" si="26"/>
        <v>0</v>
      </c>
      <c r="M72" s="359"/>
      <c r="Q72" s="608"/>
      <c r="R72" s="229"/>
      <c r="S72" s="229"/>
    </row>
    <row r="73" spans="1:25" x14ac:dyDescent="0.25">
      <c r="A73" s="244"/>
      <c r="B73" s="86">
        <f>SUM(B61:B72)</f>
        <v>3879000</v>
      </c>
      <c r="C73" s="86">
        <f t="shared" ref="C73:I73" si="27">SUM(C61:C72)</f>
        <v>6946010</v>
      </c>
      <c r="D73" s="86">
        <f t="shared" si="27"/>
        <v>25142569</v>
      </c>
      <c r="E73" s="86">
        <f>SUM(E61:E72)</f>
        <v>35967579</v>
      </c>
      <c r="F73" s="245">
        <f t="shared" si="27"/>
        <v>36</v>
      </c>
      <c r="G73" s="245">
        <f t="shared" si="27"/>
        <v>14</v>
      </c>
      <c r="H73" s="246">
        <f t="shared" si="27"/>
        <v>45</v>
      </c>
      <c r="I73" s="264">
        <f t="shared" si="27"/>
        <v>95</v>
      </c>
      <c r="Q73" s="608"/>
      <c r="S73" s="229"/>
    </row>
    <row r="74" spans="1:25" x14ac:dyDescent="0.25">
      <c r="L74" s="360"/>
      <c r="Q74" s="608"/>
      <c r="S74" s="229"/>
    </row>
    <row r="75" spans="1:25" x14ac:dyDescent="0.25">
      <c r="B75" s="750" t="s">
        <v>61</v>
      </c>
      <c r="C75" s="751"/>
      <c r="D75" s="752"/>
      <c r="E75" s="750" t="s">
        <v>282</v>
      </c>
      <c r="F75" s="751"/>
      <c r="G75" s="752"/>
      <c r="Q75" s="608"/>
      <c r="S75" s="229"/>
    </row>
    <row r="76" spans="1:25" x14ac:dyDescent="0.25">
      <c r="A76" s="80" t="s">
        <v>5</v>
      </c>
      <c r="B76" s="80" t="s">
        <v>276</v>
      </c>
      <c r="C76" s="80" t="s">
        <v>277</v>
      </c>
      <c r="D76" s="80" t="s">
        <v>71</v>
      </c>
      <c r="E76" s="80" t="s">
        <v>276</v>
      </c>
      <c r="F76" s="80" t="s">
        <v>277</v>
      </c>
      <c r="G76" s="80" t="s">
        <v>71</v>
      </c>
      <c r="Q76" s="608"/>
      <c r="S76" s="229"/>
    </row>
    <row r="77" spans="1:25" x14ac:dyDescent="0.25">
      <c r="A77" s="234" t="s">
        <v>250</v>
      </c>
      <c r="B77" s="235">
        <f>SUMIFS('Fully Booked'!Q:Q,'Fully Booked'!O:O,'NEW EXISITNG '!A77,'Fully Booked'!W:W,'NEW EXISITNG '!$B$76)</f>
        <v>17800</v>
      </c>
      <c r="C77" s="235">
        <f>SUMIFS('Fully Booked'!Q:Q,'Fully Booked'!O:O,'NEW EXISITNG '!A77,'Fully Booked'!W:W,'NEW EXISITNG '!$C$76)</f>
        <v>0</v>
      </c>
      <c r="D77" s="235">
        <f>B77+C77</f>
        <v>17800</v>
      </c>
      <c r="E77" s="234">
        <f>COUNTIFS('Fully Booked'!O:O,'NEW EXISITNG '!A77,'Fully Booked'!W:W,'NEW EXISITNG '!$B$76)</f>
        <v>1</v>
      </c>
      <c r="F77" s="234">
        <f>COUNTIFS('Fully Booked'!O:O,'NEW EXISITNG '!A77,'Fully Booked'!W:W,'NEW EXISITNG '!$C$76)</f>
        <v>0</v>
      </c>
      <c r="G77" s="234">
        <f>E77+F77</f>
        <v>1</v>
      </c>
      <c r="Q77" s="608"/>
      <c r="S77" s="229"/>
    </row>
    <row r="78" spans="1:25" x14ac:dyDescent="0.25">
      <c r="A78" s="234" t="s">
        <v>252</v>
      </c>
      <c r="B78" s="235">
        <f>SUMIFS('Fully Booked'!Q:Q,'Fully Booked'!O:O,'NEW EXISITNG '!A78,'Fully Booked'!W:W,'NEW EXISITNG '!$B$76)</f>
        <v>583600</v>
      </c>
      <c r="C78" s="235">
        <f>SUMIFS('Fully Booked'!Q:Q,'Fully Booked'!O:O,'NEW EXISITNG '!A78,'Fully Booked'!W:W,'NEW EXISITNG '!$C$76)</f>
        <v>0</v>
      </c>
      <c r="D78" s="235">
        <f t="shared" ref="D78:D95" si="28">B78+C78</f>
        <v>583600</v>
      </c>
      <c r="E78" s="234">
        <f>COUNTIFS('Fully Booked'!O:O,'NEW EXISITNG '!A78,'Fully Booked'!W:W,'NEW EXISITNG '!$B$76)</f>
        <v>3</v>
      </c>
      <c r="F78" s="234">
        <f>COUNTIFS('Fully Booked'!O:O,'NEW EXISITNG '!A78,'Fully Booked'!W:W,'NEW EXISITNG '!$C$76)</f>
        <v>0</v>
      </c>
      <c r="G78" s="234">
        <f t="shared" ref="G78:G95" si="29">E78+F78</f>
        <v>3</v>
      </c>
    </row>
    <row r="79" spans="1:25" x14ac:dyDescent="0.25">
      <c r="A79" s="234" t="s">
        <v>221</v>
      </c>
      <c r="B79" s="235">
        <f>SUMIFS('Fully Booked'!Q:Q,'Fully Booked'!O:O,'NEW EXISITNG '!A79,'Fully Booked'!W:W,'NEW EXISITNG '!$B$76)</f>
        <v>52500</v>
      </c>
      <c r="C79" s="235">
        <f>SUMIFS('Fully Booked'!Q:Q,'Fully Booked'!O:O,'NEW EXISITNG '!A79,'Fully Booked'!W:W,'NEW EXISITNG '!$C$76)</f>
        <v>0</v>
      </c>
      <c r="D79" s="235">
        <f t="shared" si="28"/>
        <v>52500</v>
      </c>
      <c r="E79" s="234">
        <f>COUNTIFS('Fully Booked'!O:O,'NEW EXISITNG '!A79,'Fully Booked'!W:W,'NEW EXISITNG '!$B$76)</f>
        <v>2</v>
      </c>
      <c r="F79" s="234">
        <f>COUNTIFS('Fully Booked'!O:O,'NEW EXISITNG '!A79,'Fully Booked'!W:W,'NEW EXISITNG '!$C$76)</f>
        <v>0</v>
      </c>
      <c r="G79" s="234">
        <f t="shared" si="29"/>
        <v>2</v>
      </c>
    </row>
    <row r="80" spans="1:25" x14ac:dyDescent="0.25">
      <c r="A80" s="234" t="s">
        <v>253</v>
      </c>
      <c r="B80" s="235">
        <f>SUMIFS('Fully Booked'!Q:Q,'Fully Booked'!O:O,'NEW EXISITNG '!A80,'Fully Booked'!W:W,'NEW EXISITNG '!$B$76)</f>
        <v>100000</v>
      </c>
      <c r="C80" s="235">
        <f>SUMIFS('Fully Booked'!Q:Q,'Fully Booked'!O:O,'NEW EXISITNG '!A80,'Fully Booked'!W:W,'NEW EXISITNG '!$C$76)</f>
        <v>0</v>
      </c>
      <c r="D80" s="235">
        <f t="shared" si="28"/>
        <v>100000</v>
      </c>
      <c r="E80" s="234">
        <f>COUNTIFS('Fully Booked'!O:O,'NEW EXISITNG '!A80,'Fully Booked'!W:W,'NEW EXISITNG '!$B$76)</f>
        <v>1</v>
      </c>
      <c r="F80" s="234">
        <f>COUNTIFS('Fully Booked'!O:O,'NEW EXISITNG '!A80,'Fully Booked'!W:W,'NEW EXISITNG '!$C$76)</f>
        <v>0</v>
      </c>
      <c r="G80" s="234">
        <f t="shared" si="29"/>
        <v>1</v>
      </c>
    </row>
    <row r="81" spans="1:30" x14ac:dyDescent="0.25">
      <c r="A81" s="234" t="s">
        <v>225</v>
      </c>
      <c r="B81" s="235">
        <f>SUMIFS('Fully Booked'!Q:Q,'Fully Booked'!O:O,'NEW EXISITNG '!A81,'Fully Booked'!W:W,'NEW EXISITNG '!$B$76)</f>
        <v>292600</v>
      </c>
      <c r="C81" s="235">
        <f>SUMIFS('Fully Booked'!Q:Q,'Fully Booked'!O:O,'NEW EXISITNG '!A81,'Fully Booked'!W:W,'NEW EXISITNG '!$C$76)</f>
        <v>0</v>
      </c>
      <c r="D81" s="235">
        <f t="shared" si="28"/>
        <v>292600</v>
      </c>
      <c r="E81" s="234">
        <f>COUNTIFS('Fully Booked'!O:O,'NEW EXISITNG '!A81,'Fully Booked'!W:W,'NEW EXISITNG '!$B$76)</f>
        <v>1</v>
      </c>
      <c r="F81" s="234">
        <f>COUNTIFS('Fully Booked'!O:O,'NEW EXISITNG '!A81,'Fully Booked'!W:W,'NEW EXISITNG '!$C$76)</f>
        <v>0</v>
      </c>
      <c r="G81" s="234">
        <f t="shared" si="29"/>
        <v>1</v>
      </c>
    </row>
    <row r="82" spans="1:30" x14ac:dyDescent="0.25">
      <c r="A82" s="234" t="s">
        <v>251</v>
      </c>
      <c r="B82" s="235">
        <f>SUMIFS('Fully Booked'!Q:Q,'Fully Booked'!O:O,'NEW EXISITNG '!A82,'Fully Booked'!W:W,'NEW EXISITNG '!$B$76)</f>
        <v>510000</v>
      </c>
      <c r="C82" s="235">
        <f>SUMIFS('Fully Booked'!Q:Q,'Fully Booked'!O:O,'NEW EXISITNG '!A82,'Fully Booked'!W:W,'NEW EXISITNG '!$C$76)</f>
        <v>0</v>
      </c>
      <c r="D82" s="235">
        <f t="shared" si="28"/>
        <v>510000</v>
      </c>
      <c r="E82" s="234">
        <f>COUNTIFS('Fully Booked'!O:O,'NEW EXISITNG '!A82,'Fully Booked'!W:W,'NEW EXISITNG '!$B$76)</f>
        <v>1</v>
      </c>
      <c r="F82" s="234">
        <f>COUNTIFS('Fully Booked'!O:O,'NEW EXISITNG '!A82,'Fully Booked'!W:W,'NEW EXISITNG '!$C$76)</f>
        <v>0</v>
      </c>
      <c r="G82" s="234">
        <f t="shared" si="29"/>
        <v>1</v>
      </c>
    </row>
    <row r="83" spans="1:30" x14ac:dyDescent="0.25">
      <c r="A83" s="234" t="s">
        <v>254</v>
      </c>
      <c r="B83" s="235">
        <f>SUMIFS('Fully Booked'!Q:Q,'Fully Booked'!O:O,'NEW EXISITNG '!A83,'Fully Booked'!W:W,'NEW EXISITNG '!$B$76)</f>
        <v>0</v>
      </c>
      <c r="C83" s="235">
        <f>SUMIFS('Fully Booked'!Q:Q,'Fully Booked'!O:O,'NEW EXISITNG '!A83,'Fully Booked'!W:W,'NEW EXISITNG '!$C$76)</f>
        <v>0</v>
      </c>
      <c r="D83" s="235">
        <f t="shared" si="28"/>
        <v>0</v>
      </c>
      <c r="E83" s="234">
        <f>COUNTIFS('Fully Booked'!O:O,'NEW EXISITNG '!A83,'Fully Booked'!W:W,'NEW EXISITNG '!$B$76)</f>
        <v>0</v>
      </c>
      <c r="F83" s="234">
        <f>COUNTIFS('Fully Booked'!O:O,'NEW EXISITNG '!A83,'Fully Booked'!W:W,'NEW EXISITNG '!$C$76)</f>
        <v>0</v>
      </c>
      <c r="G83" s="234">
        <f t="shared" si="29"/>
        <v>0</v>
      </c>
    </row>
    <row r="84" spans="1:30" x14ac:dyDescent="0.25">
      <c r="A84" s="234" t="s">
        <v>256</v>
      </c>
      <c r="B84" s="235">
        <f>SUMIFS('Fully Booked'!Q:Q,'Fully Booked'!O:O,'NEW EXISITNG '!A84,'Fully Booked'!W:W,'NEW EXISITNG '!$B$76)</f>
        <v>0</v>
      </c>
      <c r="C84" s="235">
        <f>SUMIFS('Fully Booked'!Q:Q,'Fully Booked'!O:O,'NEW EXISITNG '!A84,'Fully Booked'!W:W,'NEW EXISITNG '!$C$76)</f>
        <v>0</v>
      </c>
      <c r="D84" s="235">
        <f t="shared" si="28"/>
        <v>0</v>
      </c>
      <c r="E84" s="234">
        <f>COUNTIFS('Fully Booked'!O:O,'NEW EXISITNG '!A84,'Fully Booked'!W:W,'NEW EXISITNG '!$B$76)</f>
        <v>0</v>
      </c>
      <c r="F84" s="234">
        <f>COUNTIFS('Fully Booked'!O:O,'NEW EXISITNG '!A84,'Fully Booked'!W:W,'NEW EXISITNG '!$C$76)</f>
        <v>0</v>
      </c>
      <c r="G84" s="234">
        <f t="shared" si="29"/>
        <v>0</v>
      </c>
    </row>
    <row r="85" spans="1:30" x14ac:dyDescent="0.25">
      <c r="A85" s="234" t="s">
        <v>258</v>
      </c>
      <c r="B85" s="235">
        <f>SUMIFS('Fully Booked'!Q:Q,'Fully Booked'!O:O,'NEW EXISITNG '!A85,'Fully Booked'!W:W,'NEW EXISITNG '!$B$76)</f>
        <v>1245100</v>
      </c>
      <c r="C85" s="235">
        <f>SUMIFS('Fully Booked'!Q:Q,'Fully Booked'!O:O,'NEW EXISITNG '!A85,'Fully Booked'!W:W,'NEW EXISITNG '!$C$76)</f>
        <v>500000</v>
      </c>
      <c r="D85" s="235">
        <f t="shared" si="28"/>
        <v>1745100</v>
      </c>
      <c r="E85" s="234">
        <f>COUNTIFS('Fully Booked'!O:O,'NEW EXISITNG '!A85,'Fully Booked'!W:W,'NEW EXISITNG '!$B$76)</f>
        <v>3</v>
      </c>
      <c r="F85" s="234">
        <f>COUNTIFS('Fully Booked'!O:O,'NEW EXISITNG '!A85,'Fully Booked'!W:W,'NEW EXISITNG '!$C$76)</f>
        <v>1</v>
      </c>
      <c r="G85" s="234">
        <f t="shared" si="29"/>
        <v>4</v>
      </c>
    </row>
    <row r="86" spans="1:30" x14ac:dyDescent="0.25">
      <c r="A86" s="234" t="s">
        <v>259</v>
      </c>
      <c r="B86" s="235">
        <f>SUMIFS('Fully Booked'!Q:Q,'Fully Booked'!O:O,'NEW EXISITNG '!A86,'Fully Booked'!W:W,'NEW EXISITNG '!$B$76)</f>
        <v>0</v>
      </c>
      <c r="C86" s="235">
        <f>SUMIFS('Fully Booked'!Q:Q,'Fully Booked'!O:O,'NEW EXISITNG '!A86,'Fully Booked'!W:W,'NEW EXISITNG '!$C$76)</f>
        <v>0</v>
      </c>
      <c r="D86" s="235">
        <f t="shared" si="28"/>
        <v>0</v>
      </c>
      <c r="E86" s="234">
        <f>COUNTIFS('Fully Booked'!O:O,'NEW EXISITNG '!A86,'Fully Booked'!W:W,'NEW EXISITNG '!$B$76)</f>
        <v>0</v>
      </c>
      <c r="F86" s="234">
        <f>COUNTIFS('Fully Booked'!O:O,'NEW EXISITNG '!A86,'Fully Booked'!W:W,'NEW EXISITNG '!$C$76)</f>
        <v>0</v>
      </c>
      <c r="G86" s="234">
        <f t="shared" si="29"/>
        <v>0</v>
      </c>
    </row>
    <row r="87" spans="1:30" x14ac:dyDescent="0.25">
      <c r="A87" s="234" t="s">
        <v>260</v>
      </c>
      <c r="B87" s="235">
        <f>SUMIFS('Fully Booked'!Q:Q,'Fully Booked'!O:O,'NEW EXISITNG '!A87,'Fully Booked'!W:W,'NEW EXISITNG '!$B$76)</f>
        <v>844900</v>
      </c>
      <c r="C87" s="235">
        <f>SUMIFS('Fully Booked'!Q:Q,'Fully Booked'!O:O,'NEW EXISITNG '!A87,'Fully Booked'!W:W,'NEW EXISITNG '!$C$76)</f>
        <v>0</v>
      </c>
      <c r="D87" s="235">
        <f t="shared" si="28"/>
        <v>844900</v>
      </c>
      <c r="E87" s="234">
        <f>COUNTIFS('Fully Booked'!O:O,'NEW EXISITNG '!A87,'Fully Booked'!W:W,'NEW EXISITNG '!$B$76)</f>
        <v>2</v>
      </c>
      <c r="F87" s="234">
        <f>COUNTIFS('Fully Booked'!O:O,'NEW EXISITNG '!A87,'Fully Booked'!W:W,'NEW EXISITNG '!$C$76)</f>
        <v>0</v>
      </c>
      <c r="G87" s="234">
        <f t="shared" si="29"/>
        <v>2</v>
      </c>
      <c r="X87" s="359"/>
    </row>
    <row r="88" spans="1:30" x14ac:dyDescent="0.25">
      <c r="A88" s="234" t="s">
        <v>257</v>
      </c>
      <c r="B88" s="235">
        <f>SUMIFS('Fully Booked'!Q:Q,'Fully Booked'!O:O,'NEW EXISITNG '!A88,'Fully Booked'!W:W,'NEW EXISITNG '!$B$76)</f>
        <v>0</v>
      </c>
      <c r="C88" s="235">
        <f>SUMIFS('Fully Booked'!Q:Q,'Fully Booked'!O:O,'NEW EXISITNG '!A88,'Fully Booked'!W:W,'NEW EXISITNG '!$C$76)</f>
        <v>0</v>
      </c>
      <c r="D88" s="235">
        <f t="shared" si="28"/>
        <v>0</v>
      </c>
      <c r="E88" s="234">
        <f>COUNTIFS('Fully Booked'!O:O,'NEW EXISITNG '!A88,'Fully Booked'!W:W,'NEW EXISITNG '!$B$76)</f>
        <v>0</v>
      </c>
      <c r="F88" s="234">
        <f>COUNTIFS('Fully Booked'!O:O,'NEW EXISITNG '!A88,'Fully Booked'!W:W,'NEW EXISITNG '!$C$76)</f>
        <v>0</v>
      </c>
      <c r="G88" s="234">
        <f t="shared" si="29"/>
        <v>0</v>
      </c>
      <c r="L88" s="218"/>
      <c r="Y88" s="359"/>
      <c r="Z88" s="359"/>
    </row>
    <row r="89" spans="1:30" x14ac:dyDescent="0.25">
      <c r="A89" s="234" t="s">
        <v>262</v>
      </c>
      <c r="B89" s="235">
        <f>SUMIFS('Fully Booked'!Q:Q,'Fully Booked'!O:O,'NEW EXISITNG '!A89,'Fully Booked'!W:W,'NEW EXISITNG '!$B$76)</f>
        <v>0</v>
      </c>
      <c r="C89" s="235">
        <f>SUMIFS('Fully Booked'!Q:Q,'Fully Booked'!O:O,'NEW EXISITNG '!A89,'Fully Booked'!W:W,'NEW EXISITNG '!$C$76)</f>
        <v>0</v>
      </c>
      <c r="D89" s="235">
        <f t="shared" si="28"/>
        <v>0</v>
      </c>
      <c r="E89" s="234">
        <f>COUNTIFS('Fully Booked'!O:O,'NEW EXISITNG '!A89,'Fully Booked'!W:W,'NEW EXISITNG '!$B$76)</f>
        <v>0</v>
      </c>
      <c r="F89" s="234">
        <f>COUNTIFS('Fully Booked'!O:O,'NEW EXISITNG '!A89,'Fully Booked'!W:W,'NEW EXISITNG '!$C$76)</f>
        <v>0</v>
      </c>
      <c r="G89" s="234">
        <f t="shared" si="29"/>
        <v>0</v>
      </c>
      <c r="L89" s="8"/>
      <c r="AA89" s="359"/>
    </row>
    <row r="90" spans="1:30" x14ac:dyDescent="0.25">
      <c r="A90" s="234" t="s">
        <v>263</v>
      </c>
      <c r="B90" s="235">
        <f>SUMIFS('Fully Booked'!Q:Q,'Fully Booked'!O:O,'NEW EXISITNG '!A90,'Fully Booked'!W:W,'NEW EXISITNG '!$B$76)</f>
        <v>159500</v>
      </c>
      <c r="C90" s="235">
        <f>SUMIFS('Fully Booked'!Q:Q,'Fully Booked'!O:O,'NEW EXISITNG '!A90,'Fully Booked'!W:W,'NEW EXISITNG '!$C$76)</f>
        <v>409000</v>
      </c>
      <c r="D90" s="235">
        <f t="shared" si="28"/>
        <v>568500</v>
      </c>
      <c r="E90" s="234">
        <f>COUNTIFS('Fully Booked'!O:O,'NEW EXISITNG '!A90,'Fully Booked'!W:W,'NEW EXISITNG '!$B$76)</f>
        <v>1</v>
      </c>
      <c r="F90" s="234">
        <f>COUNTIFS('Fully Booked'!O:O,'NEW EXISITNG '!A90,'Fully Booked'!W:W,'NEW EXISITNG '!$C$76)</f>
        <v>1</v>
      </c>
      <c r="G90" s="234">
        <f t="shared" si="29"/>
        <v>2</v>
      </c>
      <c r="L90" s="8"/>
    </row>
    <row r="91" spans="1:30" x14ac:dyDescent="0.25">
      <c r="A91" s="234" t="s">
        <v>264</v>
      </c>
      <c r="B91" s="235">
        <f>SUMIFS('Fully Booked'!Q:Q,'Fully Booked'!O:O,'NEW EXISITNG '!A91,'Fully Booked'!W:W,'NEW EXISITNG '!$B$76)</f>
        <v>2302300</v>
      </c>
      <c r="C91" s="235">
        <f>SUMIFS('Fully Booked'!Q:Q,'Fully Booked'!O:O,'NEW EXISITNG '!A91,'Fully Booked'!W:W,'NEW EXISITNG '!$C$76)</f>
        <v>0</v>
      </c>
      <c r="D91" s="235">
        <f t="shared" si="28"/>
        <v>2302300</v>
      </c>
      <c r="E91" s="234">
        <f>COUNTIFS('Fully Booked'!O:O,'NEW EXISITNG '!A91,'Fully Booked'!W:W,'NEW EXISITNG '!$B$76)</f>
        <v>6</v>
      </c>
      <c r="F91" s="234">
        <f>COUNTIFS('Fully Booked'!O:O,'NEW EXISITNG '!A91,'Fully Booked'!W:W,'NEW EXISITNG '!$C$76)</f>
        <v>0</v>
      </c>
      <c r="G91" s="234">
        <f t="shared" si="29"/>
        <v>6</v>
      </c>
      <c r="L91" s="8"/>
    </row>
    <row r="92" spans="1:30" x14ac:dyDescent="0.25">
      <c r="A92" s="234" t="s">
        <v>266</v>
      </c>
      <c r="B92" s="235">
        <f>SUMIFS('Fully Booked'!Q:Q,'Fully Booked'!O:O,'NEW EXISITNG '!A92,'Fully Booked'!W:W,'NEW EXISITNG '!$B$76)</f>
        <v>43800</v>
      </c>
      <c r="C92" s="235">
        <f>SUMIFS('Fully Booked'!Q:Q,'Fully Booked'!O:O,'NEW EXISITNG '!A92,'Fully Booked'!W:W,'NEW EXISITNG '!$C$76)</f>
        <v>0</v>
      </c>
      <c r="D92" s="235">
        <f t="shared" si="28"/>
        <v>43800</v>
      </c>
      <c r="E92" s="234">
        <f>COUNTIFS('Fully Booked'!O:O,'NEW EXISITNG '!A92,'Fully Booked'!W:W,'NEW EXISITNG '!$B$76)</f>
        <v>1</v>
      </c>
      <c r="F92" s="234">
        <f>COUNTIFS('Fully Booked'!O:O,'NEW EXISITNG '!A92,'Fully Booked'!W:W,'NEW EXISITNG '!$C$76)</f>
        <v>0</v>
      </c>
      <c r="G92" s="234">
        <f t="shared" si="29"/>
        <v>1</v>
      </c>
      <c r="L92" s="8"/>
      <c r="AB92" s="359"/>
    </row>
    <row r="93" spans="1:30" x14ac:dyDescent="0.25">
      <c r="A93" s="234" t="s">
        <v>267</v>
      </c>
      <c r="B93" s="235">
        <f>SUMIFS('Fully Booked'!Q:Q,'Fully Booked'!O:O,'NEW EXISITNG '!A93,'Fully Booked'!W:W,'NEW EXISITNG '!$B$76)</f>
        <v>0</v>
      </c>
      <c r="C93" s="235">
        <f>SUMIFS('Fully Booked'!Q:Q,'Fully Booked'!O:O,'NEW EXISITNG '!A93,'Fully Booked'!W:W,'NEW EXISITNG '!$C$76)</f>
        <v>0</v>
      </c>
      <c r="D93" s="235">
        <f t="shared" si="28"/>
        <v>0</v>
      </c>
      <c r="E93" s="234">
        <f>COUNTIFS('Fully Booked'!O:O,'NEW EXISITNG '!A93,'Fully Booked'!W:W,'NEW EXISITNG '!$B$76)</f>
        <v>0</v>
      </c>
      <c r="F93" s="234">
        <f>COUNTIFS('Fully Booked'!O:O,'NEW EXISITNG '!A93,'Fully Booked'!W:W,'NEW EXISITNG '!$C$76)</f>
        <v>0</v>
      </c>
      <c r="G93" s="234">
        <f t="shared" si="29"/>
        <v>0</v>
      </c>
      <c r="L93" s="8"/>
      <c r="O93" s="359"/>
      <c r="P93" s="359"/>
      <c r="Q93" s="360"/>
      <c r="R93" s="359"/>
      <c r="S93" s="359"/>
    </row>
    <row r="94" spans="1:30" x14ac:dyDescent="0.25">
      <c r="A94" s="234" t="s">
        <v>273</v>
      </c>
      <c r="B94" s="235">
        <f>SUMIFS('Fully Booked'!Q:Q,'Fully Booked'!O:O,'NEW EXISITNG '!A94,'Fully Booked'!W:W,'NEW EXISITNG '!$B$76)</f>
        <v>20300</v>
      </c>
      <c r="C94" s="235">
        <f>SUMIFS('Fully Booked'!Q:Q,'Fully Booked'!O:O,'NEW EXISITNG '!A94,'Fully Booked'!W:W,'NEW EXISITNG '!$C$76)</f>
        <v>0</v>
      </c>
      <c r="D94" s="235">
        <f t="shared" si="28"/>
        <v>20300</v>
      </c>
      <c r="E94" s="234">
        <f>COUNTIFS('Fully Booked'!O:O,'NEW EXISITNG '!A94,'Fully Booked'!W:W,'NEW EXISITNG '!$B$76)</f>
        <v>1</v>
      </c>
      <c r="F94" s="234">
        <f>COUNTIFS('Fully Booked'!O:O,'NEW EXISITNG '!A94,'Fully Booked'!W:W,'NEW EXISITNG '!$C$76)</f>
        <v>0</v>
      </c>
      <c r="G94" s="234">
        <f t="shared" si="29"/>
        <v>1</v>
      </c>
      <c r="L94" s="8"/>
      <c r="AC94" s="359"/>
      <c r="AD94" s="359"/>
    </row>
    <row r="95" spans="1:30" x14ac:dyDescent="0.25">
      <c r="A95" s="234" t="s">
        <v>20</v>
      </c>
      <c r="B95" s="235">
        <f>SUMIFS('Fully Booked'!Q:Q,'Fully Booked'!O:O,'NEW EXISITNG '!A95,'Fully Booked'!W:W,'NEW EXISITNG '!$B$76)</f>
        <v>0</v>
      </c>
      <c r="C95" s="235">
        <f>SUMIFS('Fully Booked'!Q:Q,'Fully Booked'!O:O,'NEW EXISITNG '!A95,'Fully Booked'!W:W,'NEW EXISITNG '!$C$76)</f>
        <v>0</v>
      </c>
      <c r="D95" s="235">
        <f t="shared" si="28"/>
        <v>0</v>
      </c>
      <c r="E95" s="234">
        <f>COUNTIFS('Fully Booked'!O:O,'NEW EXISITNG '!A95,'Fully Booked'!W:W,'NEW EXISITNG '!$B$76)</f>
        <v>0</v>
      </c>
      <c r="F95" s="234">
        <f>COUNTIFS('Fully Booked'!O:O,'NEW EXISITNG '!A95,'Fully Booked'!W:W,'NEW EXISITNG '!$C$76)</f>
        <v>0</v>
      </c>
      <c r="G95" s="234">
        <f t="shared" si="29"/>
        <v>0</v>
      </c>
      <c r="L95" s="8"/>
    </row>
    <row r="96" spans="1:30" x14ac:dyDescent="0.25">
      <c r="A96" s="80" t="s">
        <v>71</v>
      </c>
      <c r="B96" s="164">
        <f t="shared" ref="B96:G96" si="30">SUM(B77:B95)</f>
        <v>6172400</v>
      </c>
      <c r="C96" s="164">
        <f t="shared" si="30"/>
        <v>909000</v>
      </c>
      <c r="D96" s="164">
        <f t="shared" si="30"/>
        <v>7081400</v>
      </c>
      <c r="E96" s="80">
        <f t="shared" si="30"/>
        <v>23</v>
      </c>
      <c r="F96" s="80">
        <f t="shared" si="30"/>
        <v>2</v>
      </c>
      <c r="G96" s="80">
        <f t="shared" si="30"/>
        <v>25</v>
      </c>
      <c r="L96" s="8"/>
    </row>
    <row r="97" spans="1:30" s="359" customFormat="1" x14ac:dyDescent="0.25">
      <c r="A97" s="218"/>
      <c r="B97" s="218"/>
      <c r="C97" s="218"/>
      <c r="D97" s="218"/>
      <c r="E97" s="218"/>
      <c r="F97" s="218"/>
      <c r="G97" s="218"/>
      <c r="H97" s="222"/>
      <c r="I97" s="259"/>
      <c r="J97" s="218"/>
      <c r="K97" s="218"/>
      <c r="L97" s="8"/>
      <c r="M97" s="218"/>
      <c r="N97" s="218"/>
      <c r="O97" s="218"/>
      <c r="P97" s="218"/>
      <c r="Q97" s="229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</row>
    <row r="98" spans="1:30" x14ac:dyDescent="0.25">
      <c r="L98" s="8"/>
    </row>
    <row r="99" spans="1:30" x14ac:dyDescent="0.25">
      <c r="L99" s="218"/>
    </row>
    <row r="100" spans="1:30" ht="31.5" x14ac:dyDescent="0.25">
      <c r="A100" s="199" t="s">
        <v>65</v>
      </c>
      <c r="B100" s="199" t="s">
        <v>101</v>
      </c>
      <c r="C100" s="199" t="s">
        <v>5937</v>
      </c>
      <c r="D100" s="199" t="s">
        <v>5938</v>
      </c>
      <c r="E100" s="199" t="s">
        <v>99</v>
      </c>
      <c r="F100" s="199" t="s">
        <v>133</v>
      </c>
      <c r="G100" s="199" t="s">
        <v>167</v>
      </c>
      <c r="H100" s="199" t="s">
        <v>420</v>
      </c>
      <c r="I100" s="199" t="s">
        <v>168</v>
      </c>
      <c r="J100" s="199" t="s">
        <v>71</v>
      </c>
      <c r="K100" s="359"/>
      <c r="L100" s="218"/>
    </row>
    <row r="101" spans="1:30" x14ac:dyDescent="0.25">
      <c r="A101" s="239" t="s">
        <v>128</v>
      </c>
      <c r="B101" s="223">
        <f>SUMIFS('Fully Booked'!Q:Q,'Fully Booked'!N:N,'NEW EXISITNG '!A101,'Fully Booked'!C:C,'NEW EXISITNG '!$B$100)</f>
        <v>0</v>
      </c>
      <c r="C101" s="223">
        <f>SUMIFS('Fully Booked'!Q:Q,'Fully Booked'!N:N,'NEW EXISITNG '!A101,'Fully Booked'!C:C,'NEW EXISITNG '!$C$100)</f>
        <v>0</v>
      </c>
      <c r="D101" s="223">
        <f>SUMIFS('Fully Booked'!Q:Q,'Fully Booked'!N:N,'NEW EXISITNG '!A101,'Fully Booked'!C:C,'NEW EXISITNG '!$D$100)</f>
        <v>0</v>
      </c>
      <c r="E101" s="223">
        <f>SUMIFS('Fully Booked'!Q:Q,'Fully Booked'!N:N,'NEW EXISITNG '!A101,'Fully Booked'!C:C,'NEW EXISITNG '!$E$100)</f>
        <v>0</v>
      </c>
      <c r="F101" s="223">
        <f>SUMIFS('Fully Booked'!Q:Q,'Fully Booked'!N:N,'NEW EXISITNG '!A101,'Fully Booked'!C:C,'NEW EXISITNG '!$F$100)</f>
        <v>0</v>
      </c>
      <c r="G101" s="223">
        <f>SUMIFS('Fully Booked'!Q:Q,'Fully Booked'!N:N,'NEW EXISITNG '!A101,'Fully Booked'!C:C,'NEW EXISITNG '!$G$100)</f>
        <v>0</v>
      </c>
      <c r="H101" s="339">
        <f>SUMIFS('Fully Booked'!Q:Q,'Fully Booked'!N:N,'NEW EXISITNG '!A101,'Fully Booked'!C:C,'NEW EXISITNG '!$H$100)</f>
        <v>0</v>
      </c>
      <c r="I101" s="340">
        <f>SUMIFS('Fully Booked'!Q:Q,'Fully Booked'!N:N,'NEW EXISITNG '!A101,'Fully Booked'!C:C,'NEW EXISITNG '!$I$100)</f>
        <v>0</v>
      </c>
      <c r="J101" s="223">
        <f>SUM(B101:I101)</f>
        <v>0</v>
      </c>
    </row>
    <row r="102" spans="1:30" x14ac:dyDescent="0.25">
      <c r="A102" s="239" t="s">
        <v>327</v>
      </c>
      <c r="B102" s="223">
        <f>SUMIFS('Fully Booked'!Q:Q,'Fully Booked'!N:N,'NEW EXISITNG '!A102,'Fully Booked'!C:C,'NEW EXISITNG '!$B$100)</f>
        <v>0</v>
      </c>
      <c r="C102" s="223">
        <f>SUMIFS('Fully Booked'!Q:Q,'Fully Booked'!N:N,'NEW EXISITNG '!A102,'Fully Booked'!C:C,'NEW EXISITNG '!$C$100)</f>
        <v>0</v>
      </c>
      <c r="D102" s="223">
        <f>SUMIFS('Fully Booked'!Q:Q,'Fully Booked'!N:N,'NEW EXISITNG '!A102,'Fully Booked'!C:C,'NEW EXISITNG '!$D$100)</f>
        <v>0</v>
      </c>
      <c r="E102" s="223">
        <f>SUMIFS('Fully Booked'!Q:Q,'Fully Booked'!N:N,'NEW EXISITNG '!A102,'Fully Booked'!C:C,'NEW EXISITNG '!$E$100)</f>
        <v>0</v>
      </c>
      <c r="F102" s="223">
        <f>SUMIFS('Fully Booked'!Q:Q,'Fully Booked'!N:N,'NEW EXISITNG '!A102,'Fully Booked'!C:C,'NEW EXISITNG '!$F$100)</f>
        <v>0</v>
      </c>
      <c r="G102" s="223">
        <f>SUMIFS('Fully Booked'!Q:Q,'Fully Booked'!N:N,'NEW EXISITNG '!A102,'Fully Booked'!C:C,'NEW EXISITNG '!$G$100)</f>
        <v>0</v>
      </c>
      <c r="H102" s="339">
        <f>SUMIFS('Fully Booked'!Q:Q,'Fully Booked'!N:N,'NEW EXISITNG '!A102,'Fully Booked'!C:C,'NEW EXISITNG '!$H$100)</f>
        <v>0</v>
      </c>
      <c r="I102" s="340">
        <f>SUMIFS('Fully Booked'!Q:Q,'Fully Booked'!N:N,'NEW EXISITNG '!A102,'Fully Booked'!C:C,'NEW EXISITNG '!$I$100)</f>
        <v>0</v>
      </c>
      <c r="J102" s="223">
        <f t="shared" ref="J102:J112" si="31">SUM(B102:I102)</f>
        <v>0</v>
      </c>
    </row>
    <row r="103" spans="1:30" x14ac:dyDescent="0.25">
      <c r="A103" s="239" t="s">
        <v>43</v>
      </c>
      <c r="B103" s="223">
        <f>SUMIFS('Fully Booked'!Q:Q,'Fully Booked'!N:N,'NEW EXISITNG '!A103,'Fully Booked'!C:C,'NEW EXISITNG '!$B$100)</f>
        <v>23100</v>
      </c>
      <c r="C103" s="223">
        <f>SUMIFS('Fully Booked'!Q:Q,'Fully Booked'!N:N,'NEW EXISITNG '!A103,'Fully Booked'!C:C,'NEW EXISITNG '!$C$100)</f>
        <v>0</v>
      </c>
      <c r="D103" s="223">
        <f>SUMIFS('Fully Booked'!Q:Q,'Fully Booked'!N:N,'NEW EXISITNG '!A103,'Fully Booked'!C:C,'NEW EXISITNG '!$D$100)</f>
        <v>0</v>
      </c>
      <c r="E103" s="223">
        <f>SUMIFS('Fully Booked'!Q:Q,'Fully Booked'!N:N,'NEW EXISITNG '!A103,'Fully Booked'!C:C,'NEW EXISITNG '!$E$100)</f>
        <v>196900</v>
      </c>
      <c r="F103" s="223">
        <f>SUMIFS('Fully Booked'!Q:Q,'Fully Booked'!N:N,'NEW EXISITNG '!A103,'Fully Booked'!C:C,'NEW EXISITNG '!$F$100)</f>
        <v>0</v>
      </c>
      <c r="G103" s="223">
        <f>SUMIFS('Fully Booked'!Q:Q,'Fully Booked'!N:N,'NEW EXISITNG '!A103,'Fully Booked'!C:C,'NEW EXISITNG '!$G$100)</f>
        <v>0</v>
      </c>
      <c r="H103" s="339">
        <f>SUMIFS('Fully Booked'!Q:Q,'Fully Booked'!N:N,'NEW EXISITNG '!A103,'Fully Booked'!C:C,'NEW EXISITNG '!$H$100)</f>
        <v>376200</v>
      </c>
      <c r="I103" s="340">
        <f>SUMIFS('Fully Booked'!Q:Q,'Fully Booked'!N:N,'NEW EXISITNG '!A103,'Fully Booked'!C:C,'NEW EXISITNG '!$I$100)</f>
        <v>0</v>
      </c>
      <c r="J103" s="223">
        <f t="shared" si="31"/>
        <v>596200</v>
      </c>
    </row>
    <row r="104" spans="1:30" x14ac:dyDescent="0.25">
      <c r="A104" s="243" t="s">
        <v>148</v>
      </c>
      <c r="B104" s="223">
        <f>SUMIFS('Fully Booked'!Q:Q,'Fully Booked'!N:N,'NEW EXISITNG '!A104,'Fully Booked'!C:C,'NEW EXISITNG '!$B$100)</f>
        <v>944900</v>
      </c>
      <c r="C104" s="223">
        <f>SUMIFS('Fully Booked'!Q:Q,'Fully Booked'!N:N,'NEW EXISITNG '!A104,'Fully Booked'!C:C,'NEW EXISITNG '!$C$100)</f>
        <v>0</v>
      </c>
      <c r="D104" s="223">
        <f>SUMIFS('Fully Booked'!Q:Q,'Fully Booked'!N:N,'NEW EXISITNG '!A104,'Fully Booked'!C:C,'NEW EXISITNG '!$D$100)</f>
        <v>0</v>
      </c>
      <c r="E104" s="223">
        <f>SUMIFS('Fully Booked'!Q:Q,'Fully Booked'!N:N,'NEW EXISITNG '!A104,'Fully Booked'!C:C,'NEW EXISITNG '!$E$100)</f>
        <v>1623000</v>
      </c>
      <c r="F104" s="223">
        <f>SUMIFS('Fully Booked'!Q:Q,'Fully Booked'!N:N,'NEW EXISITNG '!A104,'Fully Booked'!C:C,'NEW EXISITNG '!$F$100)</f>
        <v>1804700</v>
      </c>
      <c r="G104" s="223">
        <f>SUMIFS('Fully Booked'!Q:Q,'Fully Booked'!N:N,'NEW EXISITNG '!A104,'Fully Booked'!C:C,'NEW EXISITNG '!$G$100)</f>
        <v>1775200</v>
      </c>
      <c r="H104" s="339">
        <f>SUMIFS('Fully Booked'!Q:Q,'Fully Booked'!N:N,'NEW EXISITNG '!A104,'Fully Booked'!C:C,'NEW EXISITNG '!$H$100)</f>
        <v>3006100</v>
      </c>
      <c r="I104" s="340">
        <f>SUMIFS('Fully Booked'!Q:Q,'Fully Booked'!N:N,'NEW EXISITNG '!A104,'Fully Booked'!C:C,'NEW EXISITNG '!$I$100)</f>
        <v>5205410</v>
      </c>
      <c r="J104" s="223">
        <f t="shared" si="31"/>
        <v>14359310</v>
      </c>
    </row>
    <row r="105" spans="1:30" x14ac:dyDescent="0.25">
      <c r="A105" s="243" t="s">
        <v>173</v>
      </c>
      <c r="B105" s="223">
        <f>SUMIFS('Fully Booked'!Q:Q,'Fully Booked'!N:N,'NEW EXISITNG '!A105,'Fully Booked'!C:C,'NEW EXISITNG '!$B$100)</f>
        <v>2505170</v>
      </c>
      <c r="C105" s="223">
        <f>SUMIFS('Fully Booked'!Q:Q,'Fully Booked'!N:N,'NEW EXISITNG '!A105,'Fully Booked'!C:C,'NEW EXISITNG '!$C$100)</f>
        <v>0</v>
      </c>
      <c r="D105" s="223">
        <f>SUMIFS('Fully Booked'!Q:Q,'Fully Booked'!N:N,'NEW EXISITNG '!A105,'Fully Booked'!C:C,'NEW EXISITNG '!$D$100)</f>
        <v>0</v>
      </c>
      <c r="E105" s="223">
        <f>SUMIFS('Fully Booked'!Q:Q,'Fully Booked'!N:N,'NEW EXISITNG '!A105,'Fully Booked'!C:C,'NEW EXISITNG '!$E$100)</f>
        <v>654109</v>
      </c>
      <c r="F105" s="223">
        <f>SUMIFS('Fully Booked'!Q:Q,'Fully Booked'!N:N,'NEW EXISITNG '!A105,'Fully Booked'!C:C,'NEW EXISITNG '!$F$100)</f>
        <v>80000</v>
      </c>
      <c r="G105" s="223">
        <f>SUMIFS('Fully Booked'!Q:Q,'Fully Booked'!N:N,'NEW EXISITNG '!A105,'Fully Booked'!C:C,'NEW EXISITNG '!$G$100)</f>
        <v>257800</v>
      </c>
      <c r="H105" s="339">
        <f>SUMIFS('Fully Booked'!Q:Q,'Fully Booked'!N:N,'NEW EXISITNG '!A105,'Fully Booked'!C:C,'NEW EXISITNG '!$H$100)</f>
        <v>1344000</v>
      </c>
      <c r="I105" s="340">
        <f>SUMIFS('Fully Booked'!Q:Q,'Fully Booked'!N:N,'NEW EXISITNG '!A105,'Fully Booked'!C:C,'NEW EXISITNG '!$I$100)</f>
        <v>1096900</v>
      </c>
      <c r="J105" s="223">
        <f t="shared" si="31"/>
        <v>5937979</v>
      </c>
    </row>
    <row r="106" spans="1:30" x14ac:dyDescent="0.25">
      <c r="A106" s="243" t="s">
        <v>21</v>
      </c>
      <c r="B106" s="223">
        <f>SUMIFS('Fully Booked'!Q:Q,'Fully Booked'!N:N,'NEW EXISITNG '!A106,'Fully Booked'!C:C,'NEW EXISITNG '!$B$100)</f>
        <v>1175850</v>
      </c>
      <c r="C106" s="223">
        <f>SUMIFS('Fully Booked'!Q:Q,'Fully Booked'!N:N,'NEW EXISITNG '!A106,'Fully Booked'!C:C,'NEW EXISITNG '!$C$100)</f>
        <v>0</v>
      </c>
      <c r="D106" s="223">
        <f>SUMIFS('Fully Booked'!Q:Q,'Fully Booked'!N:N,'NEW EXISITNG '!A106,'Fully Booked'!C:C,'NEW EXISITNG '!$D$100)</f>
        <v>0</v>
      </c>
      <c r="E106" s="223">
        <f>SUMIFS('Fully Booked'!Q:Q,'Fully Booked'!N:N,'NEW EXISITNG '!A106,'Fully Booked'!C:C,'NEW EXISITNG '!$E$100)</f>
        <v>1593700</v>
      </c>
      <c r="F106" s="223">
        <f>SUMIFS('Fully Booked'!Q:Q,'Fully Booked'!N:N,'NEW EXISITNG '!A106,'Fully Booked'!C:C,'NEW EXISITNG '!$F$100)</f>
        <v>0</v>
      </c>
      <c r="G106" s="223">
        <f>SUMIFS('Fully Booked'!Q:Q,'Fully Booked'!N:N,'NEW EXISITNG '!A106,'Fully Booked'!C:C,'NEW EXISITNG '!$G$100)</f>
        <v>0</v>
      </c>
      <c r="H106" s="339">
        <f>SUMIFS('Fully Booked'!Q:Q,'Fully Booked'!N:N,'NEW EXISITNG '!A106,'Fully Booked'!C:C,'NEW EXISITNG '!$H$100)</f>
        <v>998740</v>
      </c>
      <c r="I106" s="340">
        <f>SUMIFS('Fully Booked'!Q:Q,'Fully Booked'!N:N,'NEW EXISITNG '!A106,'Fully Booked'!C:C,'NEW EXISITNG '!$I$100)</f>
        <v>517200</v>
      </c>
      <c r="J106" s="223">
        <f t="shared" si="31"/>
        <v>4285490</v>
      </c>
    </row>
    <row r="107" spans="1:30" x14ac:dyDescent="0.25">
      <c r="A107" s="243" t="s">
        <v>174</v>
      </c>
      <c r="B107" s="223">
        <f>SUMIFS('Fully Booked'!Q:Q,'Fully Booked'!N:N,'NEW EXISITNG '!A107,'Fully Booked'!C:C,'NEW EXISITNG '!$B$100)</f>
        <v>1878800</v>
      </c>
      <c r="C107" s="223">
        <f>SUMIFS('Fully Booked'!Q:Q,'Fully Booked'!N:N,'NEW EXISITNG '!A107,'Fully Booked'!C:C,'NEW EXISITNG '!$C$100)</f>
        <v>0</v>
      </c>
      <c r="D107" s="223">
        <f>SUMIFS('Fully Booked'!Q:Q,'Fully Booked'!N:N,'NEW EXISITNG '!A107,'Fully Booked'!C:C,'NEW EXISITNG '!$D$100)</f>
        <v>0</v>
      </c>
      <c r="E107" s="223">
        <f>SUMIFS('Fully Booked'!Q:Q,'Fully Booked'!N:N,'NEW EXISITNG '!A107,'Fully Booked'!C:C,'NEW EXISITNG '!$E$100)</f>
        <v>0</v>
      </c>
      <c r="F107" s="223">
        <f>SUMIFS('Fully Booked'!Q:Q,'Fully Booked'!N:N,'NEW EXISITNG '!A107,'Fully Booked'!C:C,'NEW EXISITNG '!$F$100)</f>
        <v>0</v>
      </c>
      <c r="G107" s="223">
        <f>SUMIFS('Fully Booked'!Q:Q,'Fully Booked'!N:N,'NEW EXISITNG '!A107,'Fully Booked'!C:C,'NEW EXISITNG '!$G$100)</f>
        <v>0</v>
      </c>
      <c r="H107" s="339">
        <f>SUMIFS('Fully Booked'!Q:Q,'Fully Booked'!N:N,'NEW EXISITNG '!A107,'Fully Booked'!C:C,'NEW EXISITNG '!$H$100)</f>
        <v>0</v>
      </c>
      <c r="I107" s="340">
        <f>SUMIFS('Fully Booked'!Q:Q,'Fully Booked'!N:N,'NEW EXISITNG '!A107,'Fully Booked'!C:C,'NEW EXISITNG '!$I$100)</f>
        <v>440100</v>
      </c>
      <c r="J107" s="223">
        <f t="shared" si="31"/>
        <v>2318900</v>
      </c>
    </row>
    <row r="108" spans="1:30" x14ac:dyDescent="0.25">
      <c r="A108" s="219" t="s">
        <v>366</v>
      </c>
      <c r="B108" s="223">
        <f>SUMIFS('Fully Booked'!Q:Q,'Fully Booked'!N:N,'NEW EXISITNG '!A108,'Fully Booked'!C:C,'NEW EXISITNG '!$B$100)</f>
        <v>0</v>
      </c>
      <c r="C108" s="223">
        <f>SUMIFS('Fully Booked'!Q:Q,'Fully Booked'!N:N,'NEW EXISITNG '!A108,'Fully Booked'!C:C,'NEW EXISITNG '!$C$100)</f>
        <v>0</v>
      </c>
      <c r="D108" s="223">
        <f>SUMIFS('Fully Booked'!Q:Q,'Fully Booked'!N:N,'NEW EXISITNG '!A108,'Fully Booked'!C:C,'NEW EXISITNG '!$D$100)</f>
        <v>0</v>
      </c>
      <c r="E108" s="223">
        <f>SUMIFS('Fully Booked'!Q:Q,'Fully Booked'!N:N,'NEW EXISITNG '!A108,'Fully Booked'!C:C,'NEW EXISITNG '!$E$100)</f>
        <v>0</v>
      </c>
      <c r="F108" s="223">
        <f>SUMIFS('Fully Booked'!Q:Q,'Fully Booked'!N:N,'NEW EXISITNG '!A108,'Fully Booked'!C:C,'NEW EXISITNG '!$F$100)</f>
        <v>0</v>
      </c>
      <c r="G108" s="223">
        <f>SUMIFS('Fully Booked'!Q:Q,'Fully Booked'!N:N,'NEW EXISITNG '!A108,'Fully Booked'!C:C,'NEW EXISITNG '!$G$100)</f>
        <v>0</v>
      </c>
      <c r="H108" s="339">
        <f>SUMIFS('Fully Booked'!Q:Q,'Fully Booked'!N:N,'NEW EXISITNG '!A108,'Fully Booked'!C:C,'NEW EXISITNG '!$H$100)</f>
        <v>0</v>
      </c>
      <c r="I108" s="340">
        <f>SUMIFS('Fully Booked'!Q:Q,'Fully Booked'!N:N,'NEW EXISITNG '!A108,'Fully Booked'!C:C,'NEW EXISITNG '!$I$100)</f>
        <v>0</v>
      </c>
      <c r="J108" s="223">
        <f t="shared" si="31"/>
        <v>0</v>
      </c>
    </row>
    <row r="109" spans="1:30" x14ac:dyDescent="0.25">
      <c r="A109" s="219" t="s">
        <v>157</v>
      </c>
      <c r="B109" s="223">
        <f>SUMIFS('Fully Booked'!Q:Q,'Fully Booked'!N:N,'NEW EXISITNG '!A109,'Fully Booked'!C:C,'NEW EXISITNG '!$B$100)</f>
        <v>0</v>
      </c>
      <c r="C109" s="223">
        <f>SUMIFS('Fully Booked'!Q:Q,'Fully Booked'!N:N,'NEW EXISITNG '!A109,'Fully Booked'!C:C,'NEW EXISITNG '!$C$100)</f>
        <v>0</v>
      </c>
      <c r="D109" s="223">
        <f>SUMIFS('Fully Booked'!Q:Q,'Fully Booked'!N:N,'NEW EXISITNG '!A109,'Fully Booked'!C:C,'NEW EXISITNG '!$D$100)</f>
        <v>0</v>
      </c>
      <c r="E109" s="223">
        <f>SUMIFS('Fully Booked'!Q:Q,'Fully Booked'!N:N,'NEW EXISITNG '!A109,'Fully Booked'!C:C,'NEW EXISITNG '!$E$100)</f>
        <v>0</v>
      </c>
      <c r="F109" s="223">
        <f>SUMIFS('Fully Booked'!Q:Q,'Fully Booked'!N:N,'NEW EXISITNG '!A109,'Fully Booked'!C:C,'NEW EXISITNG '!$F$100)</f>
        <v>0</v>
      </c>
      <c r="G109" s="223">
        <f>SUMIFS('Fully Booked'!Q:Q,'Fully Booked'!N:N,'NEW EXISITNG '!A109,'Fully Booked'!C:C,'NEW EXISITNG '!$G$100)</f>
        <v>0</v>
      </c>
      <c r="H109" s="339">
        <f>SUMIFS('Fully Booked'!Q:Q,'Fully Booked'!N:N,'NEW EXISITNG '!A109,'Fully Booked'!C:C,'NEW EXISITNG '!$H$100)</f>
        <v>0</v>
      </c>
      <c r="I109" s="340">
        <f>SUMIFS('Fully Booked'!Q:Q,'Fully Booked'!N:N,'NEW EXISITNG '!A109,'Fully Booked'!C:C,'NEW EXISITNG '!$I$100)</f>
        <v>0</v>
      </c>
      <c r="J109" s="223">
        <f t="shared" si="31"/>
        <v>0</v>
      </c>
    </row>
    <row r="110" spans="1:30" x14ac:dyDescent="0.25">
      <c r="A110" s="219" t="s">
        <v>365</v>
      </c>
      <c r="B110" s="223">
        <f>SUMIFS('Fully Booked'!Q:Q,'Fully Booked'!N:N,'NEW EXISITNG '!A110,'Fully Booked'!C:C,'NEW EXISITNG '!$B$100)</f>
        <v>0</v>
      </c>
      <c r="C110" s="223">
        <f>SUMIFS('Fully Booked'!Q:Q,'Fully Booked'!N:N,'NEW EXISITNG '!A110,'Fully Booked'!C:C,'NEW EXISITNG '!$C$100)</f>
        <v>0</v>
      </c>
      <c r="D110" s="223">
        <f>SUMIFS('Fully Booked'!Q:Q,'Fully Booked'!N:N,'NEW EXISITNG '!A110,'Fully Booked'!C:C,'NEW EXISITNG '!$D$100)</f>
        <v>0</v>
      </c>
      <c r="E110" s="223">
        <f>SUMIFS('Fully Booked'!Q:Q,'Fully Booked'!N:N,'NEW EXISITNG '!A110,'Fully Booked'!C:C,'NEW EXISITNG '!$E$100)</f>
        <v>0</v>
      </c>
      <c r="F110" s="223">
        <f>SUMIFS('Fully Booked'!Q:Q,'Fully Booked'!N:N,'NEW EXISITNG '!A110,'Fully Booked'!C:C,'NEW EXISITNG '!$F$100)</f>
        <v>0</v>
      </c>
      <c r="G110" s="223">
        <f>SUMIFS('Fully Booked'!Q:Q,'Fully Booked'!N:N,'NEW EXISITNG '!A110,'Fully Booked'!C:C,'NEW EXISITNG '!$G$100)</f>
        <v>0</v>
      </c>
      <c r="H110" s="339">
        <f>SUMIFS('Fully Booked'!Q:Q,'Fully Booked'!N:N,'NEW EXISITNG '!A110,'Fully Booked'!C:C,'NEW EXISITNG '!$H$100)</f>
        <v>0</v>
      </c>
      <c r="I110" s="340">
        <f>SUMIFS('Fully Booked'!Q:Q,'Fully Booked'!N:N,'NEW EXISITNG '!A110,'Fully Booked'!C:C,'NEW EXISITNG '!$I$100)</f>
        <v>0</v>
      </c>
      <c r="J110" s="223">
        <f t="shared" si="31"/>
        <v>0</v>
      </c>
    </row>
    <row r="111" spans="1:30" x14ac:dyDescent="0.25">
      <c r="A111" s="219" t="s">
        <v>218</v>
      </c>
      <c r="B111" s="223">
        <f>SUMIFS('Fully Booked'!Q:Q,'Fully Booked'!N:N,'NEW EXISITNG '!A111,'Fully Booked'!C:C,'NEW EXISITNG '!$B$100)</f>
        <v>0</v>
      </c>
      <c r="C111" s="223">
        <f>SUMIFS('Fully Booked'!Q:Q,'Fully Booked'!N:N,'NEW EXISITNG '!A111,'Fully Booked'!C:C,'NEW EXISITNG '!$C$100)</f>
        <v>0</v>
      </c>
      <c r="D111" s="223">
        <f>SUMIFS('Fully Booked'!Q:Q,'Fully Booked'!N:N,'NEW EXISITNG '!A111,'Fully Booked'!C:C,'NEW EXISITNG '!$D$100)</f>
        <v>0</v>
      </c>
      <c r="E111" s="223">
        <f>SUMIFS('Fully Booked'!Q:Q,'Fully Booked'!N:N,'NEW EXISITNG '!A111,'Fully Booked'!C:C,'NEW EXISITNG '!$E$100)</f>
        <v>0</v>
      </c>
      <c r="F111" s="223">
        <f>SUMIFS('Fully Booked'!Q:Q,'Fully Booked'!N:N,'NEW EXISITNG '!A111,'Fully Booked'!C:C,'NEW EXISITNG '!$F$100)</f>
        <v>0</v>
      </c>
      <c r="G111" s="223">
        <f>SUMIFS('Fully Booked'!Q:Q,'Fully Booked'!N:N,'NEW EXISITNG '!A111,'Fully Booked'!C:C,'NEW EXISITNG '!$G$100)</f>
        <v>0</v>
      </c>
      <c r="H111" s="339">
        <f>SUMIFS('Fully Booked'!Q:Q,'Fully Booked'!N:N,'NEW EXISITNG '!A111,'Fully Booked'!C:C,'NEW EXISITNG '!$H$100)</f>
        <v>0</v>
      </c>
      <c r="I111" s="340">
        <f>SUMIFS('Fully Booked'!Q:Q,'Fully Booked'!N:N,'NEW EXISITNG '!A111,'Fully Booked'!C:C,'NEW EXISITNG '!$I$100)</f>
        <v>0</v>
      </c>
      <c r="J111" s="223">
        <f t="shared" si="31"/>
        <v>0</v>
      </c>
    </row>
    <row r="112" spans="1:30" x14ac:dyDescent="0.25">
      <c r="A112" s="219" t="s">
        <v>56</v>
      </c>
      <c r="B112" s="223">
        <f>SUMIFS('Fully Booked'!Q:Q,'Fully Booked'!N:N,'NEW EXISITNG '!A112,'Fully Booked'!C:C,'NEW EXISITNG '!$B$100)</f>
        <v>0</v>
      </c>
      <c r="C112" s="223">
        <f>SUMIFS('Fully Booked'!Q:Q,'Fully Booked'!N:N,'NEW EXISITNG '!A112,'Fully Booked'!C:C,'NEW EXISITNG '!$C$100)</f>
        <v>0</v>
      </c>
      <c r="D112" s="223">
        <f>SUMIFS('Fully Booked'!Q:Q,'Fully Booked'!N:N,'NEW EXISITNG '!A112,'Fully Booked'!C:C,'NEW EXISITNG '!$D$100)</f>
        <v>0</v>
      </c>
      <c r="E112" s="223">
        <f>SUMIFS('Fully Booked'!Q:Q,'Fully Booked'!N:N,'NEW EXISITNG '!A112,'Fully Booked'!C:C,'NEW EXISITNG '!$E$100)</f>
        <v>0</v>
      </c>
      <c r="F112" s="223">
        <f>SUMIFS('Fully Booked'!Q:Q,'Fully Booked'!N:N,'NEW EXISITNG '!A112,'Fully Booked'!C:C,'NEW EXISITNG '!$F$100)</f>
        <v>0</v>
      </c>
      <c r="G112" s="223">
        <f>SUMIFS('Fully Booked'!Q:Q,'Fully Booked'!N:N,'NEW EXISITNG '!A112,'Fully Booked'!C:C,'NEW EXISITNG '!$G$100)</f>
        <v>0</v>
      </c>
      <c r="H112" s="339">
        <f>SUMIFS('Fully Booked'!Q:Q,'Fully Booked'!N:N,'NEW EXISITNG '!A112,'Fully Booked'!C:C,'NEW EXISITNG '!$H$100)</f>
        <v>0</v>
      </c>
      <c r="I112" s="340">
        <f>SUMIFS('Fully Booked'!Q:Q,'Fully Booked'!N:N,'NEW EXISITNG '!A112,'Fully Booked'!C:C,'NEW EXISITNG '!$I$100)</f>
        <v>0</v>
      </c>
      <c r="J112" s="223">
        <f t="shared" si="31"/>
        <v>0</v>
      </c>
    </row>
    <row r="113" spans="1:23" x14ac:dyDescent="0.25">
      <c r="A113" s="80" t="s">
        <v>71</v>
      </c>
      <c r="B113" s="164">
        <f>SUM(B101:B112)</f>
        <v>6527820</v>
      </c>
      <c r="C113" s="164">
        <f t="shared" ref="C113:J113" si="32">SUM(C101:C112)</f>
        <v>0</v>
      </c>
      <c r="D113" s="164">
        <f t="shared" si="32"/>
        <v>0</v>
      </c>
      <c r="E113" s="164">
        <f t="shared" si="32"/>
        <v>4067709</v>
      </c>
      <c r="F113" s="164">
        <f t="shared" si="32"/>
        <v>1884700</v>
      </c>
      <c r="G113" s="164">
        <f t="shared" si="32"/>
        <v>2033000</v>
      </c>
      <c r="H113" s="164">
        <f t="shared" si="32"/>
        <v>5725040</v>
      </c>
      <c r="I113" s="164">
        <f t="shared" si="32"/>
        <v>7259610</v>
      </c>
      <c r="J113" s="164">
        <f t="shared" si="32"/>
        <v>27497879</v>
      </c>
    </row>
    <row r="118" spans="1:23" x14ac:dyDescent="0.25">
      <c r="V118" s="359"/>
      <c r="W118" s="359"/>
    </row>
    <row r="119" spans="1:23" x14ac:dyDescent="0.25">
      <c r="T119" s="359"/>
      <c r="U119" s="359"/>
    </row>
  </sheetData>
  <sortState ref="AA19:AA64">
    <sortCondition ref="AA19:AA64"/>
  </sortState>
  <mergeCells count="5">
    <mergeCell ref="P16:R16"/>
    <mergeCell ref="T16:V16"/>
    <mergeCell ref="B59:E59"/>
    <mergeCell ref="B75:D75"/>
    <mergeCell ref="E75:G75"/>
  </mergeCells>
  <pageMargins left="0.25" right="0.25" top="0.75" bottom="0.75" header="0.3" footer="0.3"/>
  <pageSetup paperSize="9" scale="26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73E-C3E1-41B9-B358-9F176A5FFD79}">
  <sheetPr>
    <pageSetUpPr fitToPage="1"/>
  </sheetPr>
  <dimension ref="A1:L135"/>
  <sheetViews>
    <sheetView topLeftCell="A28" workbookViewId="0">
      <selection activeCell="A23" sqref="A23"/>
    </sheetView>
  </sheetViews>
  <sheetFormatPr defaultColWidth="9.140625" defaultRowHeight="15" x14ac:dyDescent="0.25"/>
  <cols>
    <col min="1" max="1" width="28" style="8" bestFit="1" customWidth="1"/>
    <col min="2" max="2" width="14.28515625" style="8" bestFit="1" customWidth="1"/>
    <col min="3" max="3" width="16.42578125" style="8" bestFit="1" customWidth="1"/>
    <col min="4" max="5" width="16.85546875" style="8" bestFit="1" customWidth="1"/>
    <col min="6" max="6" width="17.42578125" style="8" customWidth="1"/>
    <col min="7" max="7" width="7" style="8" bestFit="1" customWidth="1"/>
    <col min="8" max="8" width="31" style="8" bestFit="1" customWidth="1"/>
    <col min="9" max="9" width="16.85546875" style="8" bestFit="1" customWidth="1"/>
    <col min="10" max="10" width="14.140625" style="8" bestFit="1" customWidth="1"/>
    <col min="11" max="11" width="16.5703125" style="8" customWidth="1"/>
    <col min="12" max="12" width="13.140625" style="8" bestFit="1" customWidth="1"/>
    <col min="13" max="16384" width="9.140625" style="8"/>
  </cols>
  <sheetData>
    <row r="1" spans="1:11" ht="60" x14ac:dyDescent="0.25">
      <c r="A1" s="605" t="s">
        <v>135</v>
      </c>
      <c r="B1" s="605" t="s">
        <v>60</v>
      </c>
      <c r="C1" s="605" t="s">
        <v>4349</v>
      </c>
      <c r="D1" s="605" t="s">
        <v>4351</v>
      </c>
      <c r="E1" s="606" t="s">
        <v>4350</v>
      </c>
      <c r="F1" s="606" t="s">
        <v>79</v>
      </c>
      <c r="H1" s="771" t="s">
        <v>68</v>
      </c>
      <c r="I1" s="772"/>
      <c r="J1" s="772"/>
      <c r="K1" s="773"/>
    </row>
    <row r="2" spans="1:11" x14ac:dyDescent="0.25">
      <c r="A2" s="8" t="s">
        <v>31</v>
      </c>
      <c r="B2" s="8">
        <f>COUNTIFS('PENDING FULL BOOKING'!B:B,'PENDING ANALYSIS '!A2)</f>
        <v>5</v>
      </c>
      <c r="C2" s="116">
        <f>SUMIFS('PENDING FULL BOOKING'!H:H,'PENDING FULL BOOKING'!B:B,'PENDING ANALYSIS '!A2,'PENDING FULL BOOKING'!P:P,'PENDING ANALYSIS '!$C$1)</f>
        <v>0</v>
      </c>
      <c r="D2" s="116">
        <f>SUMIFS('PENDING FULL BOOKING'!H:H,'PENDING FULL BOOKING'!B:B,'PENDING ANALYSIS '!A2,'PENDING FULL BOOKING'!P:P,'PENDING ANALYSIS '!$D$1)</f>
        <v>2960683</v>
      </c>
      <c r="E2" s="116">
        <f>SUMIFS('PENDING FULL BOOKING'!H:H,'PENDING FULL BOOKING'!B:B,'PENDING ANALYSIS '!A2)</f>
        <v>2960683</v>
      </c>
      <c r="F2" s="116">
        <f>SUMIFS('PENDING FULL BOOKING'!N:N,'PENDING FULL BOOKING'!B:B,'PENDING ANALYSIS '!A2)</f>
        <v>2319709</v>
      </c>
      <c r="H2" s="352" t="s">
        <v>376</v>
      </c>
      <c r="I2" s="352" t="s">
        <v>60</v>
      </c>
      <c r="J2" s="352" t="s">
        <v>78</v>
      </c>
      <c r="K2" s="352" t="s">
        <v>79</v>
      </c>
    </row>
    <row r="3" spans="1:11" x14ac:dyDescent="0.25">
      <c r="A3" s="8" t="s">
        <v>241</v>
      </c>
      <c r="B3" s="8">
        <f>COUNTIFS('PENDING FULL BOOKING'!B:B,'PENDING ANALYSIS '!A3)</f>
        <v>2</v>
      </c>
      <c r="C3" s="116">
        <f>SUMIFS('PENDING FULL BOOKING'!H:H,'PENDING FULL BOOKING'!B:B,'PENDING ANALYSIS '!A3,'PENDING FULL BOOKING'!P:P,'PENDING ANALYSIS '!$C$1)</f>
        <v>360200</v>
      </c>
      <c r="D3" s="116">
        <f>SUMIFS('PENDING FULL BOOKING'!H:H,'PENDING FULL BOOKING'!B:B,'PENDING ANALYSIS '!A3,'PENDING FULL BOOKING'!P:P,'PENDING ANALYSIS '!$D$1)</f>
        <v>0</v>
      </c>
      <c r="E3" s="116">
        <f>SUMIFS('PENDING FULL BOOKING'!H:H,'PENDING FULL BOOKING'!B:B,'PENDING ANALYSIS '!A3)</f>
        <v>360200</v>
      </c>
      <c r="F3" s="116">
        <f>SUMIFS('PENDING FULL BOOKING'!N:N,'PENDING FULL BOOKING'!B:B,'PENDING ANALYSIS '!A3)</f>
        <v>321113</v>
      </c>
      <c r="H3" s="671" t="s">
        <v>416</v>
      </c>
      <c r="I3" s="8">
        <f>COUNTIFS('PENDING FULL BOOKING'!K:K,'PENDING ANALYSIS '!H3)</f>
        <v>6</v>
      </c>
      <c r="J3" s="116">
        <f>SUMIFS('PENDING FULL BOOKING'!H:H,'PENDING FULL BOOKING'!K:K,'PENDING ANALYSIS '!H3)</f>
        <v>2108386</v>
      </c>
      <c r="K3" s="116">
        <f>SUMIFS('PENDING FULL BOOKING'!N:N,'PENDING FULL BOOKING'!K:K,'PENDING ANALYSIS '!H3)</f>
        <v>1825284</v>
      </c>
    </row>
    <row r="4" spans="1:11" x14ac:dyDescent="0.25">
      <c r="A4" s="8" t="s">
        <v>38</v>
      </c>
      <c r="B4" s="8">
        <f>COUNTIFS('PENDING FULL BOOKING'!B:B,'PENDING ANALYSIS '!A4)</f>
        <v>10</v>
      </c>
      <c r="C4" s="116">
        <f>SUMIFS('PENDING FULL BOOKING'!H:H,'PENDING FULL BOOKING'!B:B,'PENDING ANALYSIS '!A4,'PENDING FULL BOOKING'!P:P,'PENDING ANALYSIS '!$C$1)</f>
        <v>1705800</v>
      </c>
      <c r="D4" s="116">
        <f>SUMIFS('PENDING FULL BOOKING'!H:H,'PENDING FULL BOOKING'!B:B,'PENDING ANALYSIS '!A4,'PENDING FULL BOOKING'!P:P,'PENDING ANALYSIS '!$D$1)</f>
        <v>2919918</v>
      </c>
      <c r="E4" s="116">
        <f>SUMIFS('PENDING FULL BOOKING'!H:H,'PENDING FULL BOOKING'!B:B,'PENDING ANALYSIS '!A4)</f>
        <v>4625718</v>
      </c>
      <c r="F4" s="116">
        <f>SUMIFS('PENDING FULL BOOKING'!N:N,'PENDING FULL BOOKING'!B:B,'PENDING ANALYSIS '!A4)</f>
        <v>2025757</v>
      </c>
      <c r="H4" s="8" t="s">
        <v>529</v>
      </c>
      <c r="I4" s="8">
        <f>COUNTIFS('PENDING FULL BOOKING'!K:K,'PENDING ANALYSIS '!H4)</f>
        <v>1</v>
      </c>
      <c r="J4" s="116">
        <f>SUMIFS('PENDING FULL BOOKING'!H:H,'PENDING FULL BOOKING'!K:K,'PENDING ANALYSIS '!H4)</f>
        <v>359315</v>
      </c>
      <c r="K4" s="116">
        <f>SUMIFS('PENDING FULL BOOKING'!N:N,'PENDING FULL BOOKING'!K:K,'PENDING ANALYSIS '!H4)</f>
        <v>148600</v>
      </c>
    </row>
    <row r="5" spans="1:11" x14ac:dyDescent="0.25">
      <c r="A5" s="8" t="s">
        <v>184</v>
      </c>
      <c r="B5" s="8">
        <f>COUNTIFS('PENDING FULL BOOKING'!B:B,'PENDING ANALYSIS '!A5)</f>
        <v>7</v>
      </c>
      <c r="C5" s="116">
        <f>SUMIFS('PENDING FULL BOOKING'!H:H,'PENDING FULL BOOKING'!B:B,'PENDING ANALYSIS '!A5,'PENDING FULL BOOKING'!P:P,'PENDING ANALYSIS '!$C$1)</f>
        <v>2764600</v>
      </c>
      <c r="D5" s="116">
        <f>SUMIFS('PENDING FULL BOOKING'!H:H,'PENDING FULL BOOKING'!B:B,'PENDING ANALYSIS '!A5,'PENDING FULL BOOKING'!P:P,'PENDING ANALYSIS '!$D$1)</f>
        <v>1376486</v>
      </c>
      <c r="E5" s="116">
        <f>SUMIFS('PENDING FULL BOOKING'!H:H,'PENDING FULL BOOKING'!B:B,'PENDING ANALYSIS '!A5)</f>
        <v>4141086</v>
      </c>
      <c r="F5" s="116">
        <f>SUMIFS('PENDING FULL BOOKING'!N:N,'PENDING FULL BOOKING'!B:B,'PENDING ANALYSIS '!A5)</f>
        <v>3217668</v>
      </c>
      <c r="H5" s="8" t="s">
        <v>536</v>
      </c>
      <c r="I5" s="8">
        <f>COUNTIFS('PENDING FULL BOOKING'!K:K,'PENDING ANALYSIS '!H5)</f>
        <v>0</v>
      </c>
      <c r="J5" s="116">
        <f>SUMIFS('PENDING FULL BOOKING'!H:H,'PENDING FULL BOOKING'!K:K,'PENDING ANALYSIS '!H5)</f>
        <v>0</v>
      </c>
      <c r="K5" s="116">
        <f>SUMIFS('PENDING FULL BOOKING'!N:N,'PENDING FULL BOOKING'!K:K,'PENDING ANALYSIS '!H5)</f>
        <v>0</v>
      </c>
    </row>
    <row r="6" spans="1:11" x14ac:dyDescent="0.25">
      <c r="A6" s="8" t="s">
        <v>23</v>
      </c>
      <c r="B6" s="8">
        <f>COUNTIFS('PENDING FULL BOOKING'!B:B,'PENDING ANALYSIS '!A6)</f>
        <v>4</v>
      </c>
      <c r="C6" s="116">
        <f>SUMIFS('PENDING FULL BOOKING'!H:H,'PENDING FULL BOOKING'!B:B,'PENDING ANALYSIS '!A6,'PENDING FULL BOOKING'!P:P,'PENDING ANALYSIS '!$C$1)</f>
        <v>2019300</v>
      </c>
      <c r="D6" s="116">
        <f>SUMIFS('PENDING FULL BOOKING'!H:H,'PENDING FULL BOOKING'!B:B,'PENDING ANALYSIS '!A6,'PENDING FULL BOOKING'!P:P,'PENDING ANALYSIS '!$D$1)</f>
        <v>941486</v>
      </c>
      <c r="E6" s="116">
        <f>SUMIFS('PENDING FULL BOOKING'!H:H,'PENDING FULL BOOKING'!B:B,'PENDING ANALYSIS '!A6)</f>
        <v>2960786</v>
      </c>
      <c r="F6" s="116">
        <f>SUMIFS('PENDING FULL BOOKING'!N:N,'PENDING FULL BOOKING'!B:B,'PENDING ANALYSIS '!A6)</f>
        <v>1845173</v>
      </c>
      <c r="H6" s="8" t="s">
        <v>540</v>
      </c>
      <c r="I6" s="8">
        <f>COUNTIFS('PENDING FULL BOOKING'!K:K,'PENDING ANALYSIS '!H6)</f>
        <v>54</v>
      </c>
      <c r="J6" s="116">
        <f>SUMIFS('PENDING FULL BOOKING'!H:H,'PENDING FULL BOOKING'!K:K,'PENDING ANALYSIS '!H6)</f>
        <v>21839738</v>
      </c>
      <c r="K6" s="116">
        <f>SUMIFS('PENDING FULL BOOKING'!N:N,'PENDING FULL BOOKING'!K:K,'PENDING ANALYSIS '!H6)</f>
        <v>16869594</v>
      </c>
    </row>
    <row r="7" spans="1:11" x14ac:dyDescent="0.25">
      <c r="A7" s="8" t="s">
        <v>27</v>
      </c>
      <c r="B7" s="8">
        <f>COUNTIFS('PENDING FULL BOOKING'!B:B,'PENDING ANALYSIS '!A7)</f>
        <v>19</v>
      </c>
      <c r="C7" s="116">
        <f>SUMIFS('PENDING FULL BOOKING'!H:H,'PENDING FULL BOOKING'!B:B,'PENDING ANALYSIS '!A7,'PENDING FULL BOOKING'!P:P,'PENDING ANALYSIS '!$C$1)</f>
        <v>4398500</v>
      </c>
      <c r="D7" s="116">
        <f>SUMIFS('PENDING FULL BOOKING'!H:H,'PENDING FULL BOOKING'!B:B,'PENDING ANALYSIS '!A7,'PENDING FULL BOOKING'!P:P,'PENDING ANALYSIS '!$D$1)</f>
        <v>2126176</v>
      </c>
      <c r="E7" s="116">
        <f>SUMIFS('PENDING FULL BOOKING'!H:H,'PENDING FULL BOOKING'!B:B,'PENDING ANALYSIS '!A7)</f>
        <v>6524676</v>
      </c>
      <c r="F7" s="116">
        <f>SUMIFS('PENDING FULL BOOKING'!N:N,'PENDING FULL BOOKING'!B:B,'PENDING ANALYSIS '!A7)</f>
        <v>5173998</v>
      </c>
      <c r="H7" s="8" t="s">
        <v>815</v>
      </c>
      <c r="I7" s="8">
        <f>COUNTIFS('PENDING FULL BOOKING'!K:K,'PENDING ANALYSIS '!H7)</f>
        <v>3</v>
      </c>
      <c r="J7" s="116">
        <f>SUMIFS('PENDING FULL BOOKING'!H:H,'PENDING FULL BOOKING'!K:K,'PENDING ANALYSIS '!H7)</f>
        <v>1480093</v>
      </c>
      <c r="K7" s="116">
        <f>SUMIFS('PENDING FULL BOOKING'!N:N,'PENDING FULL BOOKING'!K:K,'PENDING ANALYSIS '!H7)</f>
        <v>1236186</v>
      </c>
    </row>
    <row r="8" spans="1:11" x14ac:dyDescent="0.25">
      <c r="A8" s="8" t="s">
        <v>39</v>
      </c>
      <c r="B8" s="8">
        <f>COUNTIFS('PENDING FULL BOOKING'!B:B,'PENDING ANALYSIS '!A8)</f>
        <v>7</v>
      </c>
      <c r="C8" s="116">
        <f>SUMIFS('PENDING FULL BOOKING'!H:H,'PENDING FULL BOOKING'!B:B,'PENDING ANALYSIS '!A8,'PENDING FULL BOOKING'!P:P,'PENDING ANALYSIS '!$C$1)</f>
        <v>2887000</v>
      </c>
      <c r="D8" s="116">
        <f>SUMIFS('PENDING FULL BOOKING'!H:H,'PENDING FULL BOOKING'!B:B,'PENDING ANALYSIS '!A8,'PENDING FULL BOOKING'!P:P,'PENDING ANALYSIS '!$D$1)</f>
        <v>660100</v>
      </c>
      <c r="E8" s="116">
        <f>SUMIFS('PENDING FULL BOOKING'!H:H,'PENDING FULL BOOKING'!B:B,'PENDING ANALYSIS '!A8)</f>
        <v>3547100</v>
      </c>
      <c r="F8" s="116">
        <f>SUMIFS('PENDING FULL BOOKING'!N:N,'PENDING FULL BOOKING'!B:B,'PENDING ANALYSIS '!A8)</f>
        <v>3034099</v>
      </c>
      <c r="H8" s="8" t="s">
        <v>2536</v>
      </c>
      <c r="I8" s="8">
        <f>COUNTIFS('PENDING FULL BOOKING'!K:K,'PENDING ANALYSIS '!H8)</f>
        <v>3</v>
      </c>
      <c r="J8" s="116">
        <f>SUMIFS('PENDING FULL BOOKING'!H:H,'PENDING FULL BOOKING'!K:K,'PENDING ANALYSIS '!H8)</f>
        <v>2281414</v>
      </c>
      <c r="K8" s="116">
        <f>SUMIFS('PENDING FULL BOOKING'!N:N,'PENDING FULL BOOKING'!K:K,'PENDING ANALYSIS '!H8)</f>
        <v>1965105</v>
      </c>
    </row>
    <row r="9" spans="1:11" x14ac:dyDescent="0.25">
      <c r="A9" s="8" t="s">
        <v>29</v>
      </c>
      <c r="B9" s="8">
        <f>COUNTIFS('PENDING FULL BOOKING'!B:B,'PENDING ANALYSIS '!A9)</f>
        <v>17</v>
      </c>
      <c r="C9" s="116">
        <f>SUMIFS('PENDING FULL BOOKING'!H:H,'PENDING FULL BOOKING'!B:B,'PENDING ANALYSIS '!A9,'PENDING FULL BOOKING'!P:P,'PENDING ANALYSIS '!$C$1)</f>
        <v>2148550</v>
      </c>
      <c r="D9" s="116">
        <f>SUMIFS('PENDING FULL BOOKING'!H:H,'PENDING FULL BOOKING'!B:B,'PENDING ANALYSIS '!A9,'PENDING FULL BOOKING'!P:P,'PENDING ANALYSIS '!$D$1)</f>
        <v>4677327</v>
      </c>
      <c r="E9" s="116">
        <f>SUMIFS('PENDING FULL BOOKING'!H:H,'PENDING FULL BOOKING'!B:B,'PENDING ANALYSIS '!A9)</f>
        <v>6825877</v>
      </c>
      <c r="F9" s="116">
        <f>SUMIFS('PENDING FULL BOOKING'!N:N,'PENDING FULL BOOKING'!B:B,'PENDING ANALYSIS '!A9)</f>
        <v>4352076</v>
      </c>
      <c r="H9" s="8" t="s">
        <v>2986</v>
      </c>
      <c r="I9" s="8">
        <f>COUNTIFS('PENDING FULL BOOKING'!K:K,'PENDING ANALYSIS '!H9)</f>
        <v>1</v>
      </c>
      <c r="J9" s="116">
        <f>SUMIFS('PENDING FULL BOOKING'!H:H,'PENDING FULL BOOKING'!K:K,'PENDING ANALYSIS '!H9)</f>
        <v>383147</v>
      </c>
      <c r="K9" s="116">
        <f>SUMIFS('PENDING FULL BOOKING'!N:N,'PENDING FULL BOOKING'!K:K,'PENDING ANALYSIS '!H9)</f>
        <v>301894</v>
      </c>
    </row>
    <row r="10" spans="1:11" x14ac:dyDescent="0.25">
      <c r="A10" s="8" t="s">
        <v>47</v>
      </c>
      <c r="B10" s="8">
        <f>COUNTIFS('PENDING FULL BOOKING'!B:B,'PENDING ANALYSIS '!A10)</f>
        <v>1</v>
      </c>
      <c r="C10" s="116">
        <f>SUMIFS('PENDING FULL BOOKING'!H:H,'PENDING FULL BOOKING'!B:B,'PENDING ANALYSIS '!A10,'PENDING FULL BOOKING'!P:P,'PENDING ANALYSIS '!$C$1)</f>
        <v>185100</v>
      </c>
      <c r="D10" s="116">
        <f>SUMIFS('PENDING FULL BOOKING'!H:H,'PENDING FULL BOOKING'!B:B,'PENDING ANALYSIS '!A10,'PENDING FULL BOOKING'!P:P,'PENDING ANALYSIS '!$D$1)</f>
        <v>0</v>
      </c>
      <c r="E10" s="116">
        <f>SUMIFS('PENDING FULL BOOKING'!H:H,'PENDING FULL BOOKING'!B:B,'PENDING ANALYSIS '!A10)</f>
        <v>185100</v>
      </c>
      <c r="F10" s="116">
        <f>SUMIFS('PENDING FULL BOOKING'!N:N,'PENDING FULL BOOKING'!B:B,'PENDING ANALYSIS '!A10)</f>
        <v>159394</v>
      </c>
      <c r="H10" s="8" t="s">
        <v>572</v>
      </c>
      <c r="I10" s="8">
        <f>COUNTIFS('PENDING FULL BOOKING'!K:K,'PENDING ANALYSIS '!H10)</f>
        <v>3</v>
      </c>
      <c r="J10" s="116">
        <f>SUMIFS('PENDING FULL BOOKING'!H:H,'PENDING FULL BOOKING'!K:K,'PENDING ANALYSIS '!H10)</f>
        <v>1668878</v>
      </c>
      <c r="K10" s="116">
        <f>SUMIFS('PENDING FULL BOOKING'!N:N,'PENDING FULL BOOKING'!K:K,'PENDING ANALYSIS '!H10)</f>
        <v>499561</v>
      </c>
    </row>
    <row r="11" spans="1:11" x14ac:dyDescent="0.25">
      <c r="A11" s="8" t="s">
        <v>37</v>
      </c>
      <c r="B11" s="8">
        <f>COUNTIFS('PENDING FULL BOOKING'!B:B,'PENDING ANALYSIS '!A11)</f>
        <v>8</v>
      </c>
      <c r="C11" s="116">
        <f>SUMIFS('PENDING FULL BOOKING'!H:H,'PENDING FULL BOOKING'!B:B,'PENDING ANALYSIS '!A11,'PENDING FULL BOOKING'!P:P,'PENDING ANALYSIS '!$C$1)</f>
        <v>1262200</v>
      </c>
      <c r="D11" s="116">
        <f>SUMIFS('PENDING FULL BOOKING'!H:H,'PENDING FULL BOOKING'!B:B,'PENDING ANALYSIS '!A11,'PENDING FULL BOOKING'!P:P,'PENDING ANALYSIS '!$D$1)</f>
        <v>2262967</v>
      </c>
      <c r="E11" s="116">
        <f>SUMIFS('PENDING FULL BOOKING'!H:H,'PENDING FULL BOOKING'!B:B,'PENDING ANALYSIS '!A11)</f>
        <v>3525167</v>
      </c>
      <c r="F11" s="116">
        <f>SUMIFS('PENDING FULL BOOKING'!N:N,'PENDING FULL BOOKING'!B:B,'PENDING ANALYSIS '!A11)</f>
        <v>2934033</v>
      </c>
      <c r="H11" s="8" t="s">
        <v>2990</v>
      </c>
      <c r="I11" s="8">
        <f>COUNTIFS('PENDING FULL BOOKING'!K:K,'PENDING ANALYSIS '!H11)</f>
        <v>1</v>
      </c>
      <c r="J11" s="116">
        <f>SUMIFS('PENDING FULL BOOKING'!H:H,'PENDING FULL BOOKING'!K:K,'PENDING ANALYSIS '!H11)</f>
        <v>126437</v>
      </c>
      <c r="K11" s="116">
        <f>SUMIFS('PENDING FULL BOOKING'!N:N,'PENDING FULL BOOKING'!K:K,'PENDING ANALYSIS '!H11)</f>
        <v>89880</v>
      </c>
    </row>
    <row r="12" spans="1:11" x14ac:dyDescent="0.25">
      <c r="A12" s="180" t="s">
        <v>49</v>
      </c>
      <c r="B12" s="8">
        <f>COUNTIFS('PENDING FULL BOOKING'!B:B,'PENDING ANALYSIS '!A12)</f>
        <v>21</v>
      </c>
      <c r="C12" s="116">
        <f>SUMIFS('PENDING FULL BOOKING'!H:H,'PENDING FULL BOOKING'!B:B,'PENDING ANALYSIS '!A12,'PENDING FULL BOOKING'!P:P,'PENDING ANALYSIS '!$C$1)</f>
        <v>5945900</v>
      </c>
      <c r="D12" s="116">
        <f>SUMIFS('PENDING FULL BOOKING'!H:H,'PENDING FULL BOOKING'!B:B,'PENDING ANALYSIS '!A12,'PENDING FULL BOOKING'!P:P,'PENDING ANALYSIS '!$D$1)</f>
        <v>3678153</v>
      </c>
      <c r="E12" s="116">
        <f>SUMIFS('PENDING FULL BOOKING'!H:H,'PENDING FULL BOOKING'!B:B,'PENDING ANALYSIS '!A12)</f>
        <v>9624053</v>
      </c>
      <c r="F12" s="116">
        <f>SUMIFS('PENDING FULL BOOKING'!N:N,'PENDING FULL BOOKING'!B:B,'PENDING ANALYSIS '!A12)</f>
        <v>8368983</v>
      </c>
      <c r="H12" s="8" t="s">
        <v>504</v>
      </c>
      <c r="I12" s="8">
        <f>COUNTIFS('PENDING FULL BOOKING'!K:K,'PENDING ANALYSIS '!H12)</f>
        <v>1</v>
      </c>
      <c r="J12" s="116">
        <f>SUMIFS('PENDING FULL BOOKING'!H:H,'PENDING FULL BOOKING'!K:K,'PENDING ANALYSIS '!H12)</f>
        <v>306029</v>
      </c>
      <c r="K12" s="116">
        <f>SUMIFS('PENDING FULL BOOKING'!N:N,'PENDING FULL BOOKING'!K:K,'PENDING ANALYSIS '!H12)</f>
        <v>203926</v>
      </c>
    </row>
    <row r="13" spans="1:11" x14ac:dyDescent="0.25">
      <c r="A13" s="8" t="s">
        <v>24</v>
      </c>
      <c r="B13" s="8">
        <f>COUNTIFS('PENDING FULL BOOKING'!B:B,'PENDING ANALYSIS '!A13)</f>
        <v>24</v>
      </c>
      <c r="C13" s="116">
        <f>SUMIFS('PENDING FULL BOOKING'!H:H,'PENDING FULL BOOKING'!B:B,'PENDING ANALYSIS '!A13,'PENDING FULL BOOKING'!P:P,'PENDING ANALYSIS '!$C$1)</f>
        <v>3174193</v>
      </c>
      <c r="D13" s="116">
        <f>SUMIFS('PENDING FULL BOOKING'!H:H,'PENDING FULL BOOKING'!B:B,'PENDING ANALYSIS '!A13,'PENDING FULL BOOKING'!P:P,'PENDING ANALYSIS '!$D$1)</f>
        <v>6216051</v>
      </c>
      <c r="E13" s="116">
        <f>SUMIFS('PENDING FULL BOOKING'!H:H,'PENDING FULL BOOKING'!B:B,'PENDING ANALYSIS '!A13)</f>
        <v>9390244</v>
      </c>
      <c r="F13" s="116">
        <f>SUMIFS('PENDING FULL BOOKING'!N:N,'PENDING FULL BOOKING'!B:B,'PENDING ANALYSIS '!A13)</f>
        <v>6419919</v>
      </c>
      <c r="H13" s="8" t="s">
        <v>161</v>
      </c>
      <c r="I13" s="8">
        <f>COUNTIFS('PENDING FULL BOOKING'!K:K,'PENDING ANALYSIS '!H13)</f>
        <v>8</v>
      </c>
      <c r="J13" s="116">
        <f>SUMIFS('PENDING FULL BOOKING'!H:H,'PENDING FULL BOOKING'!K:K,'PENDING ANALYSIS '!H13)</f>
        <v>4011214</v>
      </c>
      <c r="K13" s="116">
        <f>SUMIFS('PENDING FULL BOOKING'!N:N,'PENDING FULL BOOKING'!K:K,'PENDING ANALYSIS '!H13)</f>
        <v>1931825</v>
      </c>
    </row>
    <row r="14" spans="1:11" x14ac:dyDescent="0.25">
      <c r="A14" s="8" t="s">
        <v>20</v>
      </c>
      <c r="B14" s="8">
        <f>COUNTIFS('PENDING FULL BOOKING'!B:B,'PENDING ANALYSIS '!A14)</f>
        <v>14</v>
      </c>
      <c r="C14" s="116">
        <f>SUMIFS('PENDING FULL BOOKING'!H:H,'PENDING FULL BOOKING'!B:B,'PENDING ANALYSIS '!A14,'PENDING FULL BOOKING'!P:P,'PENDING ANALYSIS '!$C$1)</f>
        <v>2207900</v>
      </c>
      <c r="D14" s="116">
        <f>SUMIFS('PENDING FULL BOOKING'!H:H,'PENDING FULL BOOKING'!B:B,'PENDING ANALYSIS '!A14,'PENDING FULL BOOKING'!P:P,'PENDING ANALYSIS '!$D$1)</f>
        <v>2818063</v>
      </c>
      <c r="E14" s="116">
        <f>SUMIFS('PENDING FULL BOOKING'!H:H,'PENDING FULL BOOKING'!B:B,'PENDING ANALYSIS '!A14)</f>
        <v>5025963</v>
      </c>
      <c r="F14" s="116">
        <f>SUMIFS('PENDING FULL BOOKING'!N:N,'PENDING FULL BOOKING'!B:B,'PENDING ANALYSIS '!A14)</f>
        <v>3667617</v>
      </c>
      <c r="H14" s="8" t="s">
        <v>576</v>
      </c>
      <c r="I14" s="8">
        <f>COUNTIFS('PENDING FULL BOOKING'!K:K,'PENDING ANALYSIS '!H14)</f>
        <v>7</v>
      </c>
      <c r="J14" s="116">
        <f>SUMIFS('PENDING FULL BOOKING'!H:H,'PENDING FULL BOOKING'!K:K,'PENDING ANALYSIS '!H14)</f>
        <v>3652455</v>
      </c>
      <c r="K14" s="116">
        <f>SUMIFS('PENDING FULL BOOKING'!N:N,'PENDING FULL BOOKING'!K:K,'PENDING ANALYSIS '!H14)</f>
        <v>2742427</v>
      </c>
    </row>
    <row r="15" spans="1:11" x14ac:dyDescent="0.25">
      <c r="A15" s="380" t="s">
        <v>71</v>
      </c>
      <c r="B15" s="380">
        <f>SUM(B2:B14)</f>
        <v>139</v>
      </c>
      <c r="C15" s="118">
        <f>SUM(C2:C14)</f>
        <v>29059243</v>
      </c>
      <c r="D15" s="118">
        <f t="shared" ref="D15" si="0">SUM(D2:D14)</f>
        <v>30637410</v>
      </c>
      <c r="E15" s="118">
        <f>SUM(E2:E14)</f>
        <v>59696653</v>
      </c>
      <c r="F15" s="118">
        <f>SUM(F2:F14)</f>
        <v>43839539</v>
      </c>
      <c r="H15" s="8" t="s">
        <v>2662</v>
      </c>
      <c r="I15" s="8">
        <f>COUNTIFS('PENDING FULL BOOKING'!K:K,'PENDING ANALYSIS '!H15)</f>
        <v>2</v>
      </c>
      <c r="J15" s="116">
        <f>SUMIFS('PENDING FULL BOOKING'!H:H,'PENDING FULL BOOKING'!K:K,'PENDING ANALYSIS '!H15)</f>
        <v>331830</v>
      </c>
      <c r="K15" s="116">
        <f>SUMIFS('PENDING FULL BOOKING'!N:N,'PENDING FULL BOOKING'!K:K,'PENDING ANALYSIS '!H15)</f>
        <v>96490</v>
      </c>
    </row>
    <row r="16" spans="1:11" x14ac:dyDescent="0.25">
      <c r="E16" s="272"/>
      <c r="F16" s="272"/>
      <c r="H16" s="8" t="s">
        <v>3233</v>
      </c>
      <c r="I16" s="8">
        <f>COUNTIFS('PENDING FULL BOOKING'!K:K,'PENDING ANALYSIS '!H16)</f>
        <v>2</v>
      </c>
      <c r="J16" s="116">
        <f>SUMIFS('PENDING FULL BOOKING'!H:H,'PENDING FULL BOOKING'!K:K,'PENDING ANALYSIS '!H16)</f>
        <v>386176</v>
      </c>
      <c r="K16" s="116">
        <f>SUMIFS('PENDING FULL BOOKING'!N:N,'PENDING FULL BOOKING'!K:K,'PENDING ANALYSIS '!H16)</f>
        <v>300352</v>
      </c>
    </row>
    <row r="17" spans="1:12" x14ac:dyDescent="0.25">
      <c r="H17" s="8" t="s">
        <v>5202</v>
      </c>
      <c r="I17" s="8">
        <f>COUNTIFS('PENDING FULL BOOKING'!K:K,'PENDING ANALYSIS '!H17)</f>
        <v>1</v>
      </c>
      <c r="J17" s="116">
        <f>SUMIFS('PENDING FULL BOOKING'!H:H,'PENDING FULL BOOKING'!K:K,'PENDING ANALYSIS '!H17)</f>
        <v>193011</v>
      </c>
      <c r="K17" s="116">
        <f>SUMIFS('PENDING FULL BOOKING'!N:N,'PENDING FULL BOOKING'!K:K,'PENDING ANALYSIS '!H17)</f>
        <v>0</v>
      </c>
    </row>
    <row r="18" spans="1:12" ht="31.9" customHeight="1" x14ac:dyDescent="0.25">
      <c r="A18" s="605" t="s">
        <v>176</v>
      </c>
      <c r="B18" s="605" t="s">
        <v>60</v>
      </c>
      <c r="C18" s="605" t="s">
        <v>4349</v>
      </c>
      <c r="D18" s="605" t="s">
        <v>4351</v>
      </c>
      <c r="E18" s="606" t="s">
        <v>4350</v>
      </c>
      <c r="F18" s="606" t="s">
        <v>79</v>
      </c>
      <c r="H18" s="8" t="s">
        <v>5200</v>
      </c>
      <c r="I18" s="8">
        <f>COUNTIFS('PENDING FULL BOOKING'!K:K,'PENDING ANALYSIS '!H18)</f>
        <v>1</v>
      </c>
      <c r="J18" s="116">
        <f>SUMIFS('PENDING FULL BOOKING'!H:H,'PENDING FULL BOOKING'!K:K,'PENDING ANALYSIS '!H18)</f>
        <v>79100</v>
      </c>
      <c r="K18" s="116">
        <f>SUMIFS('PENDING FULL BOOKING'!N:N,'PENDING FULL BOOKING'!K:K,'PENDING ANALYSIS '!H18)</f>
        <v>66811</v>
      </c>
    </row>
    <row r="19" spans="1:12" x14ac:dyDescent="0.25">
      <c r="A19" s="8" t="s">
        <v>99</v>
      </c>
      <c r="B19" s="8">
        <f>COUNTIFS('PENDING FULL BOOKING'!C:C,'PENDING ANALYSIS '!A19)</f>
        <v>9</v>
      </c>
      <c r="C19" s="116">
        <f>SUMIFS('PENDING FULL BOOKING'!H:H,'PENDING FULL BOOKING'!C:C,'PENDING ANALYSIS '!A19,'PENDING FULL BOOKING'!P:P,'PENDING ANALYSIS '!$C$18)</f>
        <v>1447300</v>
      </c>
      <c r="D19" s="116">
        <f>SUMIFS('PENDING FULL BOOKING'!H:H,'PENDING FULL BOOKING'!C:C,'PENDING ANALYSIS '!A19,'PENDING FULL BOOKING'!P:P,'PENDING ANALYSIS '!$D$18)</f>
        <v>2262967</v>
      </c>
      <c r="E19" s="116">
        <f>SUMIFS('PENDING FULL BOOKING'!H:H,'PENDING FULL BOOKING'!C:C,'PENDING ANALYSIS '!A19)</f>
        <v>3710267</v>
      </c>
      <c r="F19" s="116">
        <f>SUMIFS('PENDING FULL BOOKING'!N:N,'PENDING FULL BOOKING'!C:C,'PENDING ANALYSIS '!A19)</f>
        <v>3093427</v>
      </c>
      <c r="H19" s="8" t="s">
        <v>1449</v>
      </c>
      <c r="I19" s="8">
        <f>COUNTIFS('PENDING FULL BOOKING'!K:K,'PENDING ANALYSIS '!H19)</f>
        <v>2</v>
      </c>
      <c r="J19" s="116">
        <f>SUMIFS('PENDING FULL BOOKING'!H:H,'PENDING FULL BOOKING'!K:K,'PENDING ANALYSIS '!H19)</f>
        <v>901500</v>
      </c>
      <c r="K19" s="116">
        <f>SUMIFS('PENDING FULL BOOKING'!N:N,'PENDING FULL BOOKING'!K:K,'PENDING ANALYSIS '!H19)</f>
        <v>334035</v>
      </c>
    </row>
    <row r="20" spans="1:12" x14ac:dyDescent="0.25">
      <c r="A20" s="8" t="s">
        <v>101</v>
      </c>
      <c r="B20" s="8">
        <f>COUNTIFS('PENDING FULL BOOKING'!C:C,'PENDING ANALYSIS '!A20)</f>
        <v>20</v>
      </c>
      <c r="C20" s="116">
        <f>SUMIFS('PENDING FULL BOOKING'!H:H,'PENDING FULL BOOKING'!C:C,'PENDING ANALYSIS '!A20,'PENDING FULL BOOKING'!P:P,'PENDING ANALYSIS '!$C$18)</f>
        <v>2066000</v>
      </c>
      <c r="D20" s="116">
        <f>SUMIFS('PENDING FULL BOOKING'!H:H,'PENDING FULL BOOKING'!C:C,'PENDING ANALYSIS '!A20,'PENDING FULL BOOKING'!P:P,'PENDING ANALYSIS '!$D$18)</f>
        <v>7257087</v>
      </c>
      <c r="E20" s="116">
        <f>SUMIFS('PENDING FULL BOOKING'!H:H,'PENDING FULL BOOKING'!C:C,'PENDING ANALYSIS '!A20)</f>
        <v>9323087</v>
      </c>
      <c r="F20" s="116">
        <f>SUMIFS('PENDING FULL BOOKING'!N:N,'PENDING FULL BOOKING'!C:C,'PENDING ANALYSIS '!A20)</f>
        <v>5532788</v>
      </c>
      <c r="H20" s="8" t="s">
        <v>6939</v>
      </c>
      <c r="I20" s="8">
        <f>COUNTIFS('PENDING FULL BOOKING'!K:K,'PENDING ANALYSIS '!H20)</f>
        <v>1</v>
      </c>
      <c r="J20" s="116">
        <f>SUMIFS('PENDING FULL BOOKING'!H:H,'PENDING FULL BOOKING'!K:K,'PENDING ANALYSIS '!H20)</f>
        <v>588500</v>
      </c>
      <c r="K20" s="116">
        <f>SUMIFS('PENDING FULL BOOKING'!N:N,'PENDING FULL BOOKING'!K:K,'PENDING ANALYSIS '!H20)</f>
        <v>545357</v>
      </c>
    </row>
    <row r="21" spans="1:12" x14ac:dyDescent="0.25">
      <c r="A21" s="8" t="s">
        <v>133</v>
      </c>
      <c r="B21" s="8">
        <f>COUNTIFS('PENDING FULL BOOKING'!C:C,'PENDING ANALYSIS '!A21)</f>
        <v>21</v>
      </c>
      <c r="C21" s="116">
        <f>SUMIFS('PENDING FULL BOOKING'!H:H,'PENDING FULL BOOKING'!C:C,'PENDING ANALYSIS '!A21,'PENDING FULL BOOKING'!P:P,'PENDING ANALYSIS '!$C$18)</f>
        <v>5945900</v>
      </c>
      <c r="D21" s="116">
        <f>SUMIFS('PENDING FULL BOOKING'!H:H,'PENDING FULL BOOKING'!C:C,'PENDING ANALYSIS '!A21,'PENDING FULL BOOKING'!P:P,'PENDING ANALYSIS '!$D$18)</f>
        <v>3678153</v>
      </c>
      <c r="E21" s="116">
        <f>SUMIFS('PENDING FULL BOOKING'!H:H,'PENDING FULL BOOKING'!C:C,'PENDING ANALYSIS '!A21)</f>
        <v>9624053</v>
      </c>
      <c r="F21" s="116">
        <f>SUMIFS('PENDING FULL BOOKING'!N:N,'PENDING FULL BOOKING'!C:C,'PENDING ANALYSIS '!A21)</f>
        <v>8368983</v>
      </c>
      <c r="H21" s="8" t="s">
        <v>6940</v>
      </c>
      <c r="I21" s="8">
        <f>COUNTIFS('PENDING FULL BOOKING'!K:K,'PENDING ANALYSIS '!H21)</f>
        <v>1</v>
      </c>
      <c r="J21" s="116">
        <f>SUMIFS('PENDING FULL BOOKING'!H:H,'PENDING FULL BOOKING'!K:K,'PENDING ANALYSIS '!H21)</f>
        <v>261800</v>
      </c>
      <c r="K21" s="116">
        <f>SUMIFS('PENDING FULL BOOKING'!N:N,'PENDING FULL BOOKING'!K:K,'PENDING ANALYSIS '!H21)</f>
        <v>120078</v>
      </c>
    </row>
    <row r="22" spans="1:12" x14ac:dyDescent="0.25">
      <c r="A22" s="8" t="s">
        <v>420</v>
      </c>
      <c r="B22" s="8">
        <f>COUNTIFS('PENDING FULL BOOKING'!C:C,'PENDING ANALYSIS '!A22)</f>
        <v>42</v>
      </c>
      <c r="C22" s="116">
        <f>SUMIFS('PENDING FULL BOOKING'!H:H,'PENDING FULL BOOKING'!C:C,'PENDING ANALYSIS '!A22,'PENDING FULL BOOKING'!P:P,'PENDING ANALYSIS '!$C$18)</f>
        <v>8146693</v>
      </c>
      <c r="D22" s="116">
        <f>SUMIFS('PENDING FULL BOOKING'!H:H,'PENDING FULL BOOKING'!C:C,'PENDING ANALYSIS '!A22,'PENDING FULL BOOKING'!P:P,'PENDING ANALYSIS '!$D$18)</f>
        <v>9034114</v>
      </c>
      <c r="E22" s="116">
        <f>SUMIFS('PENDING FULL BOOKING'!H:H,'PENDING FULL BOOKING'!C:C,'PENDING ANALYSIS '!A22)</f>
        <v>17180807</v>
      </c>
      <c r="F22" s="116">
        <f>SUMIFS('PENDING FULL BOOKING'!N:N,'PENDING FULL BOOKING'!C:C,'PENDING ANALYSIS '!A22)</f>
        <v>12438995</v>
      </c>
      <c r="H22" s="671" t="s">
        <v>222</v>
      </c>
      <c r="I22" s="8">
        <f>COUNTIFS('PENDING FULL BOOKING'!K:K,'PENDING ANALYSIS '!H22)</f>
        <v>2</v>
      </c>
      <c r="J22" s="116">
        <f>SUMIFS('PENDING FULL BOOKING'!H:H,'PENDING FULL BOOKING'!K:K,'PENDING ANALYSIS '!H22)</f>
        <v>692700</v>
      </c>
      <c r="K22" s="116">
        <f>SUMIFS('PENDING FULL BOOKING'!N:N,'PENDING FULL BOOKING'!K:K,'PENDING ANALYSIS '!H22)</f>
        <v>503575</v>
      </c>
    </row>
    <row r="23" spans="1:12" x14ac:dyDescent="0.25">
      <c r="A23" s="21" t="s">
        <v>97</v>
      </c>
      <c r="B23" s="8">
        <f>COUNTIFS('PENDING FULL BOOKING'!C:C,'PENDING ANALYSIS '!A23)</f>
        <v>23</v>
      </c>
      <c r="C23" s="116">
        <f>SUMIFS('PENDING FULL BOOKING'!H:H,'PENDING FULL BOOKING'!C:C,'PENDING ANALYSIS '!A23,'PENDING FULL BOOKING'!P:P,'PENDING ANALYSIS '!$C$18)</f>
        <v>6417800</v>
      </c>
      <c r="D23" s="116">
        <f>SUMIFS('PENDING FULL BOOKING'!H:H,'PENDING FULL BOOKING'!C:C,'PENDING ANALYSIS '!A23,'PENDING FULL BOOKING'!P:P,'PENDING ANALYSIS '!$D$18)</f>
        <v>3067662</v>
      </c>
      <c r="E23" s="116">
        <f>SUMIFS('PENDING FULL BOOKING'!H:H,'PENDING FULL BOOKING'!C:C,'PENDING ANALYSIS '!A23)</f>
        <v>9485462</v>
      </c>
      <c r="F23" s="116">
        <f>SUMIFS('PENDING FULL BOOKING'!N:N,'PENDING FULL BOOKING'!C:C,'PENDING ANALYSIS '!A23)</f>
        <v>7019171</v>
      </c>
      <c r="H23" s="671" t="s">
        <v>3992</v>
      </c>
      <c r="I23" s="8">
        <f>COUNTIFS('PENDING FULL BOOKING'!K:K,'PENDING ANALYSIS '!H23)</f>
        <v>1</v>
      </c>
      <c r="J23" s="116">
        <f>SUMIFS('PENDING FULL BOOKING'!H:H,'PENDING FULL BOOKING'!K:K,'PENDING ANALYSIS '!H23)</f>
        <v>377780</v>
      </c>
      <c r="K23" s="116">
        <f>SUMIFS('PENDING FULL BOOKING'!N:N,'PENDING FULL BOOKING'!K:K,'PENDING ANALYSIS '!H23)</f>
        <v>322071</v>
      </c>
    </row>
    <row r="24" spans="1:12" x14ac:dyDescent="0.25">
      <c r="A24" s="8" t="s">
        <v>167</v>
      </c>
      <c r="B24" s="8">
        <f>COUNTIFS('PENDING FULL BOOKING'!C:C,'PENDING ANALYSIS '!A24)</f>
        <v>8</v>
      </c>
      <c r="C24" s="116">
        <f>SUMIFS('PENDING FULL BOOKING'!H:H,'PENDING FULL BOOKING'!C:C,'PENDING ANALYSIS '!A24,'PENDING FULL BOOKING'!P:P,'PENDING ANALYSIS '!$C$18)</f>
        <v>2887000</v>
      </c>
      <c r="D24" s="116">
        <f>SUMIFS('PENDING FULL BOOKING'!H:H,'PENDING FULL BOOKING'!C:C,'PENDING ANALYSIS '!A24,'PENDING FULL BOOKING'!P:P,'PENDING ANALYSIS '!$D$18)</f>
        <v>1651778</v>
      </c>
      <c r="E24" s="116">
        <f>SUMIFS('PENDING FULL BOOKING'!H:H,'PENDING FULL BOOKING'!C:C,'PENDING ANALYSIS '!A24)</f>
        <v>4538778</v>
      </c>
      <c r="F24" s="116">
        <f>SUMIFS('PENDING FULL BOOKING'!N:N,'PENDING FULL BOOKING'!C:C,'PENDING ANALYSIS '!A24)</f>
        <v>3041434</v>
      </c>
      <c r="H24" s="671" t="s">
        <v>7402</v>
      </c>
      <c r="I24" s="8">
        <f>COUNTIFS('PENDING FULL BOOKING'!K:K,'PENDING ANALYSIS '!H24)</f>
        <v>0</v>
      </c>
      <c r="J24" s="116">
        <f>SUMIFS('PENDING FULL BOOKING'!H:H,'PENDING FULL BOOKING'!K:K,'PENDING ANALYSIS '!H24)</f>
        <v>0</v>
      </c>
      <c r="K24" s="116">
        <f>SUMIFS('PENDING FULL BOOKING'!N:N,'PENDING FULL BOOKING'!K:K,'PENDING ANALYSIS '!H24)</f>
        <v>0</v>
      </c>
    </row>
    <row r="25" spans="1:12" x14ac:dyDescent="0.25">
      <c r="A25" s="8" t="s">
        <v>5938</v>
      </c>
      <c r="B25" s="8">
        <f>COUNTIFS('PENDING FULL BOOKING'!C:C,'PENDING ANALYSIS '!A25)</f>
        <v>0</v>
      </c>
      <c r="C25" s="116">
        <f>SUMIFS('PENDING FULL BOOKING'!H:H,'PENDING FULL BOOKING'!C:C,'PENDING ANALYSIS '!A25,'PENDING FULL BOOKING'!P:P,'PENDING ANALYSIS '!$C$18)</f>
        <v>0</v>
      </c>
      <c r="D25" s="116">
        <f>SUMIFS('PENDING FULL BOOKING'!H:H,'PENDING FULL BOOKING'!C:C,'PENDING ANALYSIS '!A25,'PENDING FULL BOOKING'!P:P,'PENDING ANALYSIS '!$D$18)</f>
        <v>0</v>
      </c>
      <c r="E25" s="116">
        <f>SUMIFS('PENDING FULL BOOKING'!H:H,'PENDING FULL BOOKING'!C:C,'PENDING ANALYSIS '!A25)</f>
        <v>0</v>
      </c>
      <c r="F25" s="116">
        <f>SUMIFS('PENDING FULL BOOKING'!N:N,'PENDING FULL BOOKING'!C:C,'PENDING ANALYSIS '!A25)</f>
        <v>0</v>
      </c>
      <c r="H25" s="671" t="s">
        <v>7199</v>
      </c>
      <c r="I25" s="8">
        <f>COUNTIFS('PENDING FULL BOOKING'!K:K,'PENDING ANALYSIS '!H25)</f>
        <v>1</v>
      </c>
      <c r="J25" s="116">
        <f>SUMIFS('PENDING FULL BOOKING'!H:H,'PENDING FULL BOOKING'!K:K,'PENDING ANALYSIS '!H25)</f>
        <v>351600</v>
      </c>
      <c r="K25" s="116">
        <f>SUMIFS('PENDING FULL BOOKING'!N:N,'PENDING FULL BOOKING'!K:K,'PENDING ANALYSIS '!H25)</f>
        <v>311418</v>
      </c>
      <c r="L25" s="198"/>
    </row>
    <row r="26" spans="1:12" x14ac:dyDescent="0.25">
      <c r="A26" s="8" t="s">
        <v>168</v>
      </c>
      <c r="B26" s="8">
        <f>COUNTIFS('PENDING FULL BOOKING'!C:C,'PENDING ANALYSIS '!A26)</f>
        <v>16</v>
      </c>
      <c r="C26" s="116">
        <f>SUMIFS('PENDING FULL BOOKING'!H:H,'PENDING FULL BOOKING'!C:C,'PENDING ANALYSIS '!A26,'PENDING FULL BOOKING'!P:P,'PENDING ANALYSIS '!$C$18)</f>
        <v>2148550</v>
      </c>
      <c r="D26" s="116">
        <f>SUMIFS('PENDING FULL BOOKING'!H:H,'PENDING FULL BOOKING'!C:C,'PENDING ANALYSIS '!A26,'PENDING FULL BOOKING'!P:P,'PENDING ANALYSIS '!$D$18)</f>
        <v>3685649</v>
      </c>
      <c r="E26" s="116">
        <f>SUMIFS('PENDING FULL BOOKING'!H:H,'PENDING FULL BOOKING'!C:C,'PENDING ANALYSIS '!A26)</f>
        <v>5834199</v>
      </c>
      <c r="F26" s="116">
        <f>SUMIFS('PENDING FULL BOOKING'!N:N,'PENDING FULL BOOKING'!C:C,'PENDING ANALYSIS '!A26)</f>
        <v>4344741</v>
      </c>
      <c r="H26" s="8" t="s">
        <v>7200</v>
      </c>
      <c r="I26" s="8">
        <f>COUNTIFS('PENDING FULL BOOKING'!K:K,'PENDING ANALYSIS '!H26)</f>
        <v>0</v>
      </c>
      <c r="J26" s="116">
        <f>SUMIFS('PENDING FULL BOOKING'!H:H,'PENDING FULL BOOKING'!K:K,'PENDING ANALYSIS '!H26)</f>
        <v>0</v>
      </c>
      <c r="K26" s="116">
        <f>SUMIFS('PENDING FULL BOOKING'!N:N,'PENDING FULL BOOKING'!K:K,'PENDING ANALYSIS '!H26)</f>
        <v>0</v>
      </c>
    </row>
    <row r="27" spans="1:12" x14ac:dyDescent="0.25">
      <c r="A27" s="352" t="s">
        <v>491</v>
      </c>
      <c r="B27" s="352">
        <f>SUM(B19:B26)</f>
        <v>139</v>
      </c>
      <c r="C27" s="353">
        <f>SUM(C19:C26)</f>
        <v>29059243</v>
      </c>
      <c r="D27" s="353">
        <f t="shared" ref="D27" si="1">SUM(D19:D26)</f>
        <v>30637410</v>
      </c>
      <c r="E27" s="353">
        <f>SUM(E19:E26)</f>
        <v>59696653</v>
      </c>
      <c r="F27" s="353">
        <f>SUM(F19:F26)</f>
        <v>43839539</v>
      </c>
      <c r="H27" s="352" t="s">
        <v>71</v>
      </c>
      <c r="I27" s="352">
        <f>SUM(I3:I26)</f>
        <v>102</v>
      </c>
      <c r="J27" s="385">
        <f>SUM(J3:J26)</f>
        <v>42381103</v>
      </c>
      <c r="K27" s="385">
        <f>SUM(K3:K26)</f>
        <v>30414469</v>
      </c>
    </row>
    <row r="29" spans="1:12" x14ac:dyDescent="0.25">
      <c r="A29" s="352" t="s">
        <v>3336</v>
      </c>
      <c r="B29" s="352" t="s">
        <v>78</v>
      </c>
      <c r="C29" s="352" t="s">
        <v>79</v>
      </c>
      <c r="H29" s="380" t="s">
        <v>65</v>
      </c>
      <c r="I29" s="380" t="s">
        <v>60</v>
      </c>
      <c r="J29" s="381" t="s">
        <v>78</v>
      </c>
      <c r="K29" s="381" t="s">
        <v>79</v>
      </c>
    </row>
    <row r="30" spans="1:12" x14ac:dyDescent="0.25">
      <c r="A30" s="8" t="s">
        <v>7240</v>
      </c>
      <c r="B30" s="384">
        <v>638220</v>
      </c>
      <c r="C30" s="384">
        <v>440324</v>
      </c>
      <c r="H30" s="8" t="s">
        <v>266</v>
      </c>
      <c r="I30" s="8">
        <f>COUNTIFS('PENDING FULL BOOKING'!G:G,'PENDING ANALYSIS '!H30)</f>
        <v>2</v>
      </c>
      <c r="J30" s="116">
        <f>SUMIFS('PENDING FULL BOOKING'!H:H,'PENDING FULL BOOKING'!G:G,'PENDING ANALYSIS '!H30)</f>
        <v>558580</v>
      </c>
      <c r="K30" s="116">
        <f>SUMIFS('PENDING FULL BOOKING'!N:N,'PENDING FULL BOOKING'!G:G,'PENDING ANALYSIS '!H30)</f>
        <v>489028</v>
      </c>
    </row>
    <row r="31" spans="1:12" x14ac:dyDescent="0.25">
      <c r="A31" s="8" t="s">
        <v>6387</v>
      </c>
      <c r="B31" s="384">
        <v>661000</v>
      </c>
      <c r="C31" s="384">
        <v>1183184</v>
      </c>
      <c r="H31" s="8" t="s">
        <v>56</v>
      </c>
      <c r="I31" s="8">
        <f>COUNTIFS('PENDING FULL BOOKING'!G:G,'PENDING ANALYSIS '!H31)</f>
        <v>1</v>
      </c>
      <c r="J31" s="116">
        <f>SUMIFS('PENDING FULL BOOKING'!H:H,'PENDING FULL BOOKING'!G:G,'PENDING ANALYSIS '!H31)</f>
        <v>224076</v>
      </c>
      <c r="K31" s="116">
        <f>SUMIFS('PENDING FULL BOOKING'!N:N,'PENDING FULL BOOKING'!G:G,'PENDING ANALYSIS '!H31)</f>
        <v>193118</v>
      </c>
    </row>
    <row r="32" spans="1:12" x14ac:dyDescent="0.25">
      <c r="A32" s="8" t="s">
        <v>5233</v>
      </c>
      <c r="B32" s="384">
        <v>217700</v>
      </c>
      <c r="C32" s="384">
        <v>183658</v>
      </c>
      <c r="H32" s="8" t="s">
        <v>258</v>
      </c>
      <c r="I32" s="8">
        <f>COUNTIFS('PENDING FULL BOOKING'!G:G,'PENDING ANALYSIS '!H32)</f>
        <v>1</v>
      </c>
      <c r="J32" s="116">
        <f>SUMIFS('PENDING FULL BOOKING'!H:H,'PENDING FULL BOOKING'!G:G,'PENDING ANALYSIS '!H32)</f>
        <v>128600</v>
      </c>
      <c r="K32" s="116">
        <f>SUMIFS('PENDING FULL BOOKING'!N:N,'PENDING FULL BOOKING'!G:G,'PENDING ANALYSIS '!H32)</f>
        <v>116255</v>
      </c>
    </row>
    <row r="33" spans="1:12" x14ac:dyDescent="0.25">
      <c r="A33" s="8" t="s">
        <v>680</v>
      </c>
      <c r="B33" s="384">
        <v>1184079</v>
      </c>
      <c r="C33" s="384">
        <v>570170</v>
      </c>
      <c r="H33" s="8" t="s">
        <v>463</v>
      </c>
      <c r="I33" s="8">
        <f>COUNTIFS('PENDING FULL BOOKING'!G:G,'PENDING ANALYSIS '!H33)</f>
        <v>8</v>
      </c>
      <c r="J33" s="116">
        <f>SUMIFS('PENDING FULL BOOKING'!H:H,'PENDING FULL BOOKING'!G:G,'PENDING ANALYSIS '!H33)</f>
        <v>4937500</v>
      </c>
      <c r="K33" s="116">
        <f>SUMIFS('PENDING FULL BOOKING'!N:N,'PENDING FULL BOOKING'!G:G,'PENDING ANALYSIS '!H33)</f>
        <v>4751310</v>
      </c>
    </row>
    <row r="34" spans="1:12" x14ac:dyDescent="0.25">
      <c r="A34" s="8" t="s">
        <v>4868</v>
      </c>
      <c r="B34" s="384">
        <v>575700</v>
      </c>
      <c r="C34" s="384">
        <v>501076</v>
      </c>
      <c r="H34" s="8" t="s">
        <v>3398</v>
      </c>
      <c r="I34" s="8">
        <f>COUNTIFS('PENDING FULL BOOKING'!G:G,'PENDING ANALYSIS '!H34)</f>
        <v>2</v>
      </c>
      <c r="J34" s="116">
        <f>SUMIFS('PENDING FULL BOOKING'!H:H,'PENDING FULL BOOKING'!G:G,'PENDING ANALYSIS '!H34)</f>
        <v>331661</v>
      </c>
      <c r="K34" s="116">
        <f>SUMIFS('PENDING FULL BOOKING'!N:N,'PENDING FULL BOOKING'!G:G,'PENDING ANALYSIS '!H34)</f>
        <v>251704</v>
      </c>
      <c r="L34" s="116"/>
    </row>
    <row r="35" spans="1:12" x14ac:dyDescent="0.25">
      <c r="A35" s="8" t="s">
        <v>6953</v>
      </c>
      <c r="B35" s="384">
        <v>319600</v>
      </c>
      <c r="C35" s="384">
        <v>179375</v>
      </c>
      <c r="H35" s="8" t="s">
        <v>225</v>
      </c>
      <c r="I35" s="8">
        <f>COUNTIFS('PENDING FULL BOOKING'!G:G,'PENDING ANALYSIS '!H35)</f>
        <v>2</v>
      </c>
      <c r="J35" s="116">
        <f>SUMIFS('PENDING FULL BOOKING'!H:H,'PENDING FULL BOOKING'!G:G,'PENDING ANALYSIS '!H35)</f>
        <v>517800</v>
      </c>
      <c r="K35" s="116">
        <f>SUMIFS('PENDING FULL BOOKING'!N:N,'PENDING FULL BOOKING'!G:G,'PENDING ANALYSIS '!H35)</f>
        <v>464498</v>
      </c>
      <c r="L35" s="116"/>
    </row>
    <row r="36" spans="1:12" x14ac:dyDescent="0.25">
      <c r="A36" s="8" t="s">
        <v>7161</v>
      </c>
      <c r="B36" s="384">
        <v>402700</v>
      </c>
      <c r="C36" s="384">
        <v>360477</v>
      </c>
      <c r="H36" s="8" t="s">
        <v>339</v>
      </c>
      <c r="I36" s="8">
        <f>COUNTIFS('PENDING FULL BOOKING'!G:G,'PENDING ANALYSIS '!H36)</f>
        <v>3</v>
      </c>
      <c r="J36" s="116">
        <f>SUMIFS('PENDING FULL BOOKING'!H:H,'PENDING FULL BOOKING'!G:G,'PENDING ANALYSIS '!H36)</f>
        <v>1763778</v>
      </c>
      <c r="K36" s="116">
        <f>SUMIFS('PENDING FULL BOOKING'!N:N,'PENDING FULL BOOKING'!G:G,'PENDING ANALYSIS '!H36)</f>
        <v>1203928</v>
      </c>
      <c r="L36" s="116"/>
    </row>
    <row r="37" spans="1:12" x14ac:dyDescent="0.25">
      <c r="A37" s="8" t="s">
        <v>7132</v>
      </c>
      <c r="B37" s="384">
        <v>552500</v>
      </c>
      <c r="C37" s="384">
        <v>486317</v>
      </c>
      <c r="H37" s="8" t="s">
        <v>340</v>
      </c>
      <c r="I37" s="8">
        <f>COUNTIFS('PENDING FULL BOOKING'!G:G,'PENDING ANALYSIS '!H37)</f>
        <v>2</v>
      </c>
      <c r="J37" s="116">
        <f>SUMIFS('PENDING FULL BOOKING'!H:H,'PENDING FULL BOOKING'!G:G,'PENDING ANALYSIS '!H37)</f>
        <v>366100</v>
      </c>
      <c r="K37" s="116">
        <f>SUMIFS('PENDING FULL BOOKING'!N:N,'PENDING FULL BOOKING'!G:G,'PENDING ANALYSIS '!H37)</f>
        <v>291911</v>
      </c>
      <c r="L37" s="116"/>
    </row>
    <row r="38" spans="1:12" x14ac:dyDescent="0.25">
      <c r="A38" s="8" t="s">
        <v>4340</v>
      </c>
      <c r="B38" s="384">
        <v>154600</v>
      </c>
      <c r="C38" s="384">
        <v>146084</v>
      </c>
      <c r="H38" s="8" t="s">
        <v>264</v>
      </c>
      <c r="I38" s="8">
        <f>COUNTIFS('PENDING FULL BOOKING'!G:G,'PENDING ANALYSIS '!H38)</f>
        <v>4</v>
      </c>
      <c r="J38" s="116">
        <f>SUMIFS('PENDING FULL BOOKING'!H:H,'PENDING FULL BOOKING'!G:G,'PENDING ANALYSIS '!H38)</f>
        <v>399100</v>
      </c>
      <c r="K38" s="116">
        <f>SUMIFS('PENDING FULL BOOKING'!N:N,'PENDING FULL BOOKING'!G:G,'PENDING ANALYSIS '!H38)</f>
        <v>273087</v>
      </c>
      <c r="L38" s="116"/>
    </row>
    <row r="39" spans="1:12" x14ac:dyDescent="0.25">
      <c r="A39" s="8" t="s">
        <v>866</v>
      </c>
      <c r="B39" s="384">
        <v>473900</v>
      </c>
      <c r="C39" s="384">
        <v>198559</v>
      </c>
      <c r="H39" s="8" t="s">
        <v>287</v>
      </c>
      <c r="I39" s="8">
        <f>COUNTIFS('PENDING FULL BOOKING'!G:G,'PENDING ANALYSIS '!H39)</f>
        <v>4</v>
      </c>
      <c r="J39" s="116">
        <f>SUMIFS('PENDING FULL BOOKING'!H:H,'PENDING FULL BOOKING'!G:G,'PENDING ANALYSIS '!H39)</f>
        <v>1958600</v>
      </c>
      <c r="K39" s="116">
        <f>SUMIFS('PENDING FULL BOOKING'!N:N,'PENDING FULL BOOKING'!G:G,'PENDING ANALYSIS '!H39)</f>
        <v>1226850</v>
      </c>
      <c r="L39" s="116"/>
    </row>
    <row r="40" spans="1:12" x14ac:dyDescent="0.25">
      <c r="A40" s="8" t="s">
        <v>7241</v>
      </c>
      <c r="B40" s="384">
        <v>717000</v>
      </c>
      <c r="C40" s="384">
        <v>159365</v>
      </c>
      <c r="H40" s="8" t="s">
        <v>334</v>
      </c>
      <c r="I40" s="8">
        <f>COUNTIFS('PENDING FULL BOOKING'!G:G,'PENDING ANALYSIS '!H40)</f>
        <v>1</v>
      </c>
      <c r="J40" s="116">
        <f>SUMIFS('PENDING FULL BOOKING'!H:H,'PENDING FULL BOOKING'!G:G,'PENDING ANALYSIS '!H40)</f>
        <v>287300</v>
      </c>
      <c r="K40" s="116">
        <f>SUMIFS('PENDING FULL BOOKING'!N:N,'PENDING FULL BOOKING'!G:G,'PENDING ANALYSIS '!H40)</f>
        <v>199941</v>
      </c>
      <c r="L40" s="116"/>
    </row>
    <row r="41" spans="1:12" x14ac:dyDescent="0.25">
      <c r="A41" s="8" t="s">
        <v>4789</v>
      </c>
      <c r="B41" s="384">
        <v>287300</v>
      </c>
      <c r="C41" s="384">
        <v>199941</v>
      </c>
      <c r="H41" s="8" t="s">
        <v>332</v>
      </c>
      <c r="I41" s="8">
        <f>COUNTIFS('PENDING FULL BOOKING'!G:G,'PENDING ANALYSIS '!H41)</f>
        <v>4</v>
      </c>
      <c r="J41" s="116">
        <f>SUMIFS('PENDING FULL BOOKING'!H:H,'PENDING FULL BOOKING'!G:G,'PENDING ANALYSIS '!H41)</f>
        <v>1619600</v>
      </c>
      <c r="K41" s="116">
        <f>SUMIFS('PENDING FULL BOOKING'!N:N,'PENDING FULL BOOKING'!G:G,'PENDING ANALYSIS '!H41)</f>
        <v>662314</v>
      </c>
      <c r="L41" s="116"/>
    </row>
    <row r="42" spans="1:12" x14ac:dyDescent="0.25">
      <c r="A42" s="8" t="s">
        <v>6718</v>
      </c>
      <c r="B42" s="384">
        <v>195800</v>
      </c>
      <c r="C42" s="384">
        <v>176650</v>
      </c>
      <c r="H42" s="8" t="s">
        <v>7166</v>
      </c>
      <c r="I42" s="8">
        <f>COUNTIFS('PENDING FULL BOOKING'!G:G,'PENDING ANALYSIS '!H42)</f>
        <v>0</v>
      </c>
      <c r="J42" s="116">
        <f>SUMIFS('PENDING FULL BOOKING'!H:H,'PENDING FULL BOOKING'!G:G,'PENDING ANALYSIS '!H42)</f>
        <v>0</v>
      </c>
      <c r="K42" s="116">
        <f>SUMIFS('PENDING FULL BOOKING'!N:N,'PENDING FULL BOOKING'!G:G,'PENDING ANALYSIS '!H42)</f>
        <v>0</v>
      </c>
      <c r="L42" s="116"/>
    </row>
    <row r="43" spans="1:12" x14ac:dyDescent="0.25">
      <c r="A43" s="8" t="s">
        <v>768</v>
      </c>
      <c r="B43" s="384">
        <v>547900</v>
      </c>
      <c r="C43" s="384">
        <v>529100</v>
      </c>
      <c r="H43" s="8" t="s">
        <v>541</v>
      </c>
      <c r="I43" s="8">
        <f>COUNTIFS('PENDING FULL BOOKING'!G:G,'PENDING ANALYSIS '!H43)</f>
        <v>1</v>
      </c>
      <c r="J43" s="116">
        <f>SUMIFS('PENDING FULL BOOKING'!H:H,'PENDING FULL BOOKING'!G:G,'PENDING ANALYSIS '!H43)</f>
        <v>540257</v>
      </c>
      <c r="K43" s="116">
        <f>SUMIFS('PENDING FULL BOOKING'!N:N,'PENDING FULL BOOKING'!G:G,'PENDING ANALYSIS '!H43)</f>
        <v>200703</v>
      </c>
      <c r="L43" s="116"/>
    </row>
    <row r="44" spans="1:12" x14ac:dyDescent="0.25">
      <c r="A44" s="8" t="s">
        <v>4139</v>
      </c>
      <c r="B44" s="384">
        <v>1185300</v>
      </c>
      <c r="C44" s="384">
        <v>307399</v>
      </c>
      <c r="H44" s="8" t="s">
        <v>6338</v>
      </c>
      <c r="I44" s="8">
        <f>COUNTIFS('PENDING FULL BOOKING'!G:G,'PENDING ANALYSIS '!H44)</f>
        <v>5</v>
      </c>
      <c r="J44" s="116">
        <f>SUMIFS('PENDING FULL BOOKING'!H:H,'PENDING FULL BOOKING'!G:G,'PENDING ANALYSIS '!H44)</f>
        <v>3234500</v>
      </c>
      <c r="K44" s="116">
        <f>SUMIFS('PENDING FULL BOOKING'!N:N,'PENDING FULL BOOKING'!G:G,'PENDING ANALYSIS '!H44)</f>
        <v>2092385</v>
      </c>
      <c r="L44" s="116"/>
    </row>
    <row r="45" spans="1:12" x14ac:dyDescent="0.25">
      <c r="A45" s="8" t="s">
        <v>6861</v>
      </c>
      <c r="B45" s="384">
        <v>238600</v>
      </c>
      <c r="C45" s="384">
        <v>174746</v>
      </c>
      <c r="H45" s="8" t="s">
        <v>349</v>
      </c>
      <c r="I45" s="8">
        <f>COUNTIFS('PENDING FULL BOOKING'!G:G,'PENDING ANALYSIS '!H45)</f>
        <v>2</v>
      </c>
      <c r="J45" s="116">
        <f>SUMIFS('PENDING FULL BOOKING'!H:H,'PENDING FULL BOOKING'!G:G,'PENDING ANALYSIS '!H45)</f>
        <v>1289800</v>
      </c>
      <c r="K45" s="116">
        <f>SUMIFS('PENDING FULL BOOKING'!N:N,'PENDING FULL BOOKING'!G:G,'PENDING ANALYSIS '!H45)</f>
        <v>611261</v>
      </c>
      <c r="L45" s="116"/>
    </row>
    <row r="46" spans="1:12" x14ac:dyDescent="0.25">
      <c r="A46" s="8" t="s">
        <v>6774</v>
      </c>
      <c r="B46" s="384">
        <v>763300</v>
      </c>
      <c r="C46" s="384">
        <v>188423</v>
      </c>
      <c r="H46" s="8" t="s">
        <v>352</v>
      </c>
      <c r="I46" s="8">
        <f>COUNTIFS('PENDING FULL BOOKING'!G:G,'PENDING ANALYSIS '!H46)</f>
        <v>1</v>
      </c>
      <c r="J46" s="116">
        <f>SUMIFS('PENDING FULL BOOKING'!H:H,'PENDING FULL BOOKING'!G:G,'PENDING ANALYSIS '!H46)</f>
        <v>262175</v>
      </c>
      <c r="K46" s="116">
        <f>SUMIFS('PENDING FULL BOOKING'!N:N,'PENDING FULL BOOKING'!G:G,'PENDING ANALYSIS '!H46)</f>
        <v>210916</v>
      </c>
      <c r="L46" s="394"/>
    </row>
    <row r="47" spans="1:12" x14ac:dyDescent="0.25">
      <c r="A47" s="8" t="s">
        <v>5813</v>
      </c>
      <c r="B47" s="384">
        <v>424100</v>
      </c>
      <c r="C47" s="384">
        <v>186336</v>
      </c>
      <c r="H47" s="8" t="s">
        <v>6367</v>
      </c>
      <c r="I47" s="8">
        <f>COUNTIFS('PENDING FULL BOOKING'!G:G,'PENDING ANALYSIS '!H47)</f>
        <v>1</v>
      </c>
      <c r="J47" s="116">
        <f>SUMIFS('PENDING FULL BOOKING'!H:H,'PENDING FULL BOOKING'!G:G,'PENDING ANALYSIS '!H47)</f>
        <v>156900</v>
      </c>
      <c r="K47" s="116">
        <f>SUMIFS('PENDING FULL BOOKING'!N:N,'PENDING FULL BOOKING'!G:G,'PENDING ANALYSIS '!H47)</f>
        <v>0</v>
      </c>
    </row>
    <row r="48" spans="1:12" x14ac:dyDescent="0.25">
      <c r="A48" s="8" t="s">
        <v>6957</v>
      </c>
      <c r="B48" s="384">
        <v>230800</v>
      </c>
      <c r="C48" s="384">
        <v>198500</v>
      </c>
      <c r="H48" s="8" t="s">
        <v>521</v>
      </c>
      <c r="I48" s="8">
        <f>COUNTIFS('PENDING FULL BOOKING'!G:G,'PENDING ANALYSIS '!H48)</f>
        <v>1</v>
      </c>
      <c r="J48" s="116">
        <f>SUMIFS('PENDING FULL BOOKING'!H:H,'PENDING FULL BOOKING'!G:G,'PENDING ANALYSIS '!H48)</f>
        <v>171400</v>
      </c>
      <c r="K48" s="116">
        <f>SUMIFS('PENDING FULL BOOKING'!N:N,'PENDING FULL BOOKING'!G:G,'PENDING ANALYSIS '!H48)</f>
        <v>139219</v>
      </c>
    </row>
    <row r="49" spans="1:11" x14ac:dyDescent="0.25">
      <c r="A49" s="8" t="s">
        <v>7165</v>
      </c>
      <c r="B49" s="384">
        <v>507200</v>
      </c>
      <c r="C49" s="384">
        <v>420747</v>
      </c>
      <c r="H49" s="8" t="s">
        <v>260</v>
      </c>
      <c r="I49" s="8">
        <f>COUNTIFS('PENDING FULL BOOKING'!G:G,'PENDING ANALYSIS '!H49)</f>
        <v>2</v>
      </c>
      <c r="J49" s="116">
        <f>SUMIFS('PENDING FULL BOOKING'!H:H,'PENDING FULL BOOKING'!G:G,'PENDING ANALYSIS '!H49)</f>
        <v>992200</v>
      </c>
      <c r="K49" s="116">
        <f>SUMIFS('PENDING FULL BOOKING'!N:N,'PENDING FULL BOOKING'!G:G,'PENDING ANALYSIS '!H49)</f>
        <v>687274</v>
      </c>
    </row>
    <row r="50" spans="1:11" x14ac:dyDescent="0.25">
      <c r="A50" s="8" t="s">
        <v>4445</v>
      </c>
      <c r="B50" s="384">
        <v>494900</v>
      </c>
      <c r="C50" s="384">
        <v>435904</v>
      </c>
      <c r="H50" s="8" t="s">
        <v>356</v>
      </c>
      <c r="I50" s="8">
        <f>COUNTIFS('PENDING FULL BOOKING'!G:G,'PENDING ANALYSIS '!H50)</f>
        <v>0</v>
      </c>
      <c r="J50" s="116">
        <f>SUMIFS('PENDING FULL BOOKING'!H:H,'PENDING FULL BOOKING'!G:G,'PENDING ANALYSIS '!H50)</f>
        <v>0</v>
      </c>
      <c r="K50" s="116">
        <f>SUMIFS('PENDING FULL BOOKING'!N:N,'PENDING FULL BOOKING'!G:G,'PENDING ANALYSIS '!H50)</f>
        <v>0</v>
      </c>
    </row>
    <row r="51" spans="1:11" x14ac:dyDescent="0.25">
      <c r="A51" s="8" t="s">
        <v>2068</v>
      </c>
      <c r="B51" s="384">
        <v>171400</v>
      </c>
      <c r="C51" s="384">
        <v>139219</v>
      </c>
      <c r="H51" s="8" t="s">
        <v>257</v>
      </c>
      <c r="I51" s="8">
        <f>COUNTIFS('PENDING FULL BOOKING'!G:G,'PENDING ANALYSIS '!H51)</f>
        <v>1</v>
      </c>
      <c r="J51" s="116">
        <f>SUMIFS('PENDING FULL BOOKING'!H:H,'PENDING FULL BOOKING'!G:G,'PENDING ANALYSIS '!H51)</f>
        <v>575700</v>
      </c>
      <c r="K51" s="116">
        <f>SUMIFS('PENDING FULL BOOKING'!N:N,'PENDING FULL BOOKING'!G:G,'PENDING ANALYSIS '!H51)</f>
        <v>501076</v>
      </c>
    </row>
    <row r="52" spans="1:11" x14ac:dyDescent="0.25">
      <c r="A52" s="8" t="s">
        <v>6348</v>
      </c>
      <c r="B52" s="384">
        <v>453300</v>
      </c>
      <c r="C52" s="384">
        <v>379118</v>
      </c>
      <c r="H52" s="8" t="s">
        <v>221</v>
      </c>
      <c r="I52" s="8">
        <f>COUNTIFS('PENDING FULL BOOKING'!G:G,'PENDING ANALYSIS '!H52)</f>
        <v>1</v>
      </c>
      <c r="J52" s="116">
        <f>SUMIFS('PENDING FULL BOOKING'!H:H,'PENDING FULL BOOKING'!G:G,'PENDING ANALYSIS '!H52)</f>
        <v>463000</v>
      </c>
      <c r="K52" s="116">
        <f>SUMIFS('PENDING FULL BOOKING'!N:N,'PENDING FULL BOOKING'!G:G,'PENDING ANALYSIS '!H52)</f>
        <v>439252</v>
      </c>
    </row>
    <row r="53" spans="1:11" x14ac:dyDescent="0.25">
      <c r="A53" s="8" t="s">
        <v>2072</v>
      </c>
      <c r="B53" s="384">
        <v>181596</v>
      </c>
      <c r="C53" s="384">
        <v>72737</v>
      </c>
      <c r="H53" s="8" t="s">
        <v>157</v>
      </c>
      <c r="I53" s="8">
        <f>COUNTIFS('PENDING FULL BOOKING'!G:G,'PENDING ANALYSIS '!H53)</f>
        <v>1</v>
      </c>
      <c r="J53" s="116">
        <f>SUMIFS('PENDING FULL BOOKING'!H:H,'PENDING FULL BOOKING'!G:G,'PENDING ANALYSIS '!H53)</f>
        <v>1123500</v>
      </c>
      <c r="K53" s="116">
        <f>SUMIFS('PENDING FULL BOOKING'!N:N,'PENDING FULL BOOKING'!G:G,'PENDING ANALYSIS '!H53)</f>
        <v>988854</v>
      </c>
    </row>
    <row r="54" spans="1:11" x14ac:dyDescent="0.25">
      <c r="A54" s="8" t="s">
        <v>505</v>
      </c>
      <c r="B54" s="384">
        <v>941486</v>
      </c>
      <c r="C54" s="384">
        <v>858714</v>
      </c>
      <c r="H54" s="8" t="s">
        <v>174</v>
      </c>
      <c r="I54" s="8">
        <f>COUNTIFS('PENDING FULL BOOKING'!G:G,'PENDING ANALYSIS '!H54)</f>
        <v>2</v>
      </c>
      <c r="J54" s="116">
        <f>SUMIFS('PENDING FULL BOOKING'!H:H,'PENDING FULL BOOKING'!G:G,'PENDING ANALYSIS '!H54)</f>
        <v>1164400</v>
      </c>
      <c r="K54" s="116">
        <f>SUMIFS('PENDING FULL BOOKING'!N:N,'PENDING FULL BOOKING'!G:G,'PENDING ANALYSIS '!H54)</f>
        <v>970847</v>
      </c>
    </row>
    <row r="55" spans="1:11" x14ac:dyDescent="0.25">
      <c r="A55" s="8" t="s">
        <v>1157</v>
      </c>
      <c r="B55" s="384">
        <v>2650411</v>
      </c>
      <c r="C55" s="384">
        <v>1042540</v>
      </c>
      <c r="H55" s="8" t="s">
        <v>128</v>
      </c>
      <c r="I55" s="8">
        <f>COUNTIFS('PENDING FULL BOOKING'!G:G,'PENDING ANALYSIS '!H55)</f>
        <v>14</v>
      </c>
      <c r="J55" s="116">
        <f>SUMIFS('PENDING FULL BOOKING'!H:H,'PENDING FULL BOOKING'!G:G,'PENDING ANALYSIS '!H55)</f>
        <v>7518472</v>
      </c>
      <c r="K55" s="116">
        <f>SUMIFS('PENDING FULL BOOKING'!N:N,'PENDING FULL BOOKING'!G:G,'PENDING ANALYSIS '!H55)</f>
        <v>5727185</v>
      </c>
    </row>
    <row r="56" spans="1:11" x14ac:dyDescent="0.25">
      <c r="A56" s="8" t="s">
        <v>4414</v>
      </c>
      <c r="B56" s="384">
        <v>578900</v>
      </c>
      <c r="C56" s="384">
        <v>466631</v>
      </c>
      <c r="F56" s="198"/>
      <c r="G56" s="198"/>
      <c r="H56" s="8" t="s">
        <v>327</v>
      </c>
      <c r="I56" s="8">
        <f>COUNTIFS('PENDING FULL BOOKING'!G:G,'PENDING ANALYSIS '!H56)</f>
        <v>1</v>
      </c>
      <c r="J56" s="116">
        <f>SUMIFS('PENDING FULL BOOKING'!H:H,'PENDING FULL BOOKING'!G:G,'PENDING ANALYSIS '!H56)</f>
        <v>1017863</v>
      </c>
      <c r="K56" s="116">
        <f>SUMIFS('PENDING FULL BOOKING'!N:N,'PENDING FULL BOOKING'!G:G,'PENDING ANALYSIS '!H56)</f>
        <v>458089</v>
      </c>
    </row>
    <row r="57" spans="1:11" x14ac:dyDescent="0.25">
      <c r="A57" s="8" t="s">
        <v>3388</v>
      </c>
      <c r="B57" s="384">
        <v>347256</v>
      </c>
      <c r="C57" s="384">
        <v>319722</v>
      </c>
      <c r="H57" s="8" t="s">
        <v>2983</v>
      </c>
      <c r="I57" s="8">
        <f>COUNTIFS('PENDING FULL BOOKING'!G:G,'PENDING ANALYSIS '!H57)</f>
        <v>2</v>
      </c>
      <c r="J57" s="116">
        <f>SUMIFS('PENDING FULL BOOKING'!H:H,'PENDING FULL BOOKING'!G:G,'PENDING ANALYSIS '!H57)</f>
        <v>1118115</v>
      </c>
      <c r="K57" s="116">
        <f>SUMIFS('PENDING FULL BOOKING'!N:N,'PENDING FULL BOOKING'!G:G,'PENDING ANALYSIS '!H57)</f>
        <v>97215</v>
      </c>
    </row>
    <row r="58" spans="1:11" x14ac:dyDescent="0.25">
      <c r="A58" s="8" t="s">
        <v>442</v>
      </c>
      <c r="B58" s="384">
        <v>853610</v>
      </c>
      <c r="C58" s="384">
        <v>669481</v>
      </c>
      <c r="H58" s="8" t="s">
        <v>21</v>
      </c>
      <c r="I58" s="8">
        <f>COUNTIFS('PENDING FULL BOOKING'!G:G,'PENDING ANALYSIS '!H58)</f>
        <v>14</v>
      </c>
      <c r="J58" s="116">
        <f>SUMIFS('PENDING FULL BOOKING'!H:H,'PENDING FULL BOOKING'!G:G,'PENDING ANALYSIS '!H58)</f>
        <v>5649003</v>
      </c>
      <c r="K58" s="116">
        <f>SUMIFS('PENDING FULL BOOKING'!N:N,'PENDING FULL BOOKING'!G:G,'PENDING ANALYSIS '!H58)</f>
        <v>4641096</v>
      </c>
    </row>
    <row r="59" spans="1:11" x14ac:dyDescent="0.25">
      <c r="A59" s="8" t="s">
        <v>7164</v>
      </c>
      <c r="B59" s="384">
        <v>331500</v>
      </c>
      <c r="C59" s="384">
        <v>88535</v>
      </c>
      <c r="H59" s="8" t="s">
        <v>7134</v>
      </c>
      <c r="I59" s="8">
        <f>COUNTIFS('PENDING FULL BOOKING'!G:G,'PENDING ANALYSIS '!H59)</f>
        <v>0</v>
      </c>
      <c r="J59" s="116">
        <f>SUMIFS('PENDING FULL BOOKING'!H:H,'PENDING FULL BOOKING'!G:G,'PENDING ANALYSIS '!H59)</f>
        <v>0</v>
      </c>
      <c r="K59" s="116">
        <f>SUMIFS('PENDING FULL BOOKING'!N:N,'PENDING FULL BOOKING'!G:G,'PENDING ANALYSIS '!H59)</f>
        <v>0</v>
      </c>
    </row>
    <row r="60" spans="1:11" x14ac:dyDescent="0.25">
      <c r="A60" s="8" t="s">
        <v>4468</v>
      </c>
      <c r="B60" s="384">
        <v>177293</v>
      </c>
      <c r="C60" s="384">
        <v>291316</v>
      </c>
      <c r="H60" s="8" t="s">
        <v>252</v>
      </c>
      <c r="I60" s="8">
        <f>COUNTIFS('PENDING FULL BOOKING'!G:G,'PENDING ANALYSIS '!H60)</f>
        <v>2</v>
      </c>
      <c r="J60" s="116">
        <f>SUMIFS('PENDING FULL BOOKING'!H:H,'PENDING FULL BOOKING'!G:G,'PENDING ANALYSIS '!H60)</f>
        <v>246596</v>
      </c>
      <c r="K60" s="116">
        <f>SUMIFS('PENDING FULL BOOKING'!N:N,'PENDING FULL BOOKING'!G:G,'PENDING ANALYSIS '!H60)</f>
        <v>120987</v>
      </c>
    </row>
    <row r="61" spans="1:11" x14ac:dyDescent="0.25">
      <c r="A61" s="8" t="s">
        <v>3045</v>
      </c>
      <c r="B61" s="384">
        <v>306029</v>
      </c>
      <c r="C61" s="384">
        <v>203926</v>
      </c>
      <c r="H61" s="8" t="s">
        <v>359</v>
      </c>
      <c r="I61" s="8">
        <f>COUNTIFS('PENDING FULL BOOKING'!G:G,'PENDING ANALYSIS '!H61)</f>
        <v>2</v>
      </c>
      <c r="J61" s="116">
        <f>SUMIFS('PENDING FULL BOOKING'!H:H,'PENDING FULL BOOKING'!G:G,'PENDING ANALYSIS '!H61)</f>
        <v>975730</v>
      </c>
      <c r="K61" s="116">
        <f>SUMIFS('PENDING FULL BOOKING'!N:N,'PENDING FULL BOOKING'!G:G,'PENDING ANALYSIS '!H61)</f>
        <v>823481</v>
      </c>
    </row>
    <row r="62" spans="1:11" x14ac:dyDescent="0.25">
      <c r="A62" s="8" t="s">
        <v>1050</v>
      </c>
      <c r="B62" s="384">
        <v>663899</v>
      </c>
      <c r="C62" s="384">
        <v>602653</v>
      </c>
      <c r="H62" s="8" t="s">
        <v>3275</v>
      </c>
      <c r="I62" s="8">
        <f>COUNTIFS('PENDING FULL BOOKING'!G:G,'PENDING ANALYSIS '!H62)</f>
        <v>1</v>
      </c>
      <c r="J62" s="116">
        <f>SUMIFS('PENDING FULL BOOKING'!H:H,'PENDING FULL BOOKING'!G:G,'PENDING ANALYSIS '!H62)</f>
        <v>663899</v>
      </c>
      <c r="K62" s="116">
        <f>SUMIFS('PENDING FULL BOOKING'!N:N,'PENDING FULL BOOKING'!G:G,'PENDING ANALYSIS '!H62)</f>
        <v>602653</v>
      </c>
    </row>
    <row r="63" spans="1:11" x14ac:dyDescent="0.25">
      <c r="A63" s="8" t="s">
        <v>3397</v>
      </c>
      <c r="B63" s="384">
        <v>179461</v>
      </c>
      <c r="C63" s="384">
        <v>127726</v>
      </c>
      <c r="H63" s="8" t="s">
        <v>43</v>
      </c>
      <c r="I63" s="8">
        <f>COUNTIFS('PENDING FULL BOOKING'!G:G,'PENDING ANALYSIS '!H63)</f>
        <v>42</v>
      </c>
      <c r="J63" s="116">
        <f>SUMIFS('PENDING FULL BOOKING'!H:H,'PENDING FULL BOOKING'!G:G,'PENDING ANALYSIS '!H63)</f>
        <v>15990372</v>
      </c>
      <c r="K63" s="116">
        <f>SUMIFS('PENDING FULL BOOKING'!N:N,'PENDING FULL BOOKING'!G:G,'PENDING ANALYSIS '!H63)</f>
        <v>12335425</v>
      </c>
    </row>
    <row r="64" spans="1:11" x14ac:dyDescent="0.25">
      <c r="A64" s="8" t="s">
        <v>4209</v>
      </c>
      <c r="B64" s="384">
        <v>224076</v>
      </c>
      <c r="C64" s="384">
        <v>193118</v>
      </c>
      <c r="H64" s="8" t="s">
        <v>362</v>
      </c>
      <c r="I64" s="8">
        <f>COUNTIFS('PENDING FULL BOOKING'!G:G,'PENDING ANALYSIS '!H64)</f>
        <v>2</v>
      </c>
      <c r="J64" s="116">
        <f>SUMIFS('PENDING FULL BOOKING'!H:H,'PENDING FULL BOOKING'!G:G,'PENDING ANALYSIS '!H64)</f>
        <v>1049776</v>
      </c>
      <c r="K64" s="116">
        <f>SUMIFS('PENDING FULL BOOKING'!N:N,'PENDING FULL BOOKING'!G:G,'PENDING ANALYSIS '!H64)</f>
        <v>219480</v>
      </c>
    </row>
    <row r="65" spans="1:11" x14ac:dyDescent="0.25">
      <c r="A65" s="8" t="s">
        <v>4065</v>
      </c>
      <c r="B65" s="384">
        <v>617109</v>
      </c>
      <c r="C65" s="384">
        <v>151986</v>
      </c>
      <c r="H65" s="8" t="s">
        <v>537</v>
      </c>
      <c r="I65" s="8">
        <f>COUNTIFS('PENDING FULL BOOKING'!G:G,'PENDING ANALYSIS '!H65)</f>
        <v>0</v>
      </c>
      <c r="J65" s="116">
        <f>SUMIFS('PENDING FULL BOOKING'!H:H,'PENDING FULL BOOKING'!G:G,'PENDING ANALYSIS '!H65)</f>
        <v>0</v>
      </c>
      <c r="K65" s="116">
        <f>SUMIFS('PENDING FULL BOOKING'!N:N,'PENDING FULL BOOKING'!G:G,'PENDING ANALYSIS '!H65)</f>
        <v>0</v>
      </c>
    </row>
    <row r="66" spans="1:11" x14ac:dyDescent="0.25">
      <c r="A66" s="8" t="s">
        <v>7133</v>
      </c>
      <c r="B66" s="384">
        <v>746900</v>
      </c>
      <c r="C66" s="384">
        <v>187951</v>
      </c>
      <c r="H66" s="353" t="s">
        <v>71</v>
      </c>
      <c r="I66" s="353">
        <f>SUM(I30:I65)</f>
        <v>132</v>
      </c>
      <c r="J66" s="353">
        <f t="shared" ref="J66:K66" si="2">SUM(J30:J65)</f>
        <v>57296353</v>
      </c>
      <c r="K66" s="353">
        <f t="shared" si="2"/>
        <v>41991342</v>
      </c>
    </row>
    <row r="67" spans="1:11" x14ac:dyDescent="0.25">
      <c r="A67" s="8" t="s">
        <v>4212</v>
      </c>
      <c r="B67" s="384">
        <v>530200</v>
      </c>
      <c r="C67" s="384">
        <v>461580</v>
      </c>
    </row>
    <row r="68" spans="1:11" x14ac:dyDescent="0.25">
      <c r="A68" s="8" t="s">
        <v>5090</v>
      </c>
      <c r="B68" s="384">
        <v>153200</v>
      </c>
      <c r="C68" s="384">
        <v>62023</v>
      </c>
    </row>
    <row r="69" spans="1:11" x14ac:dyDescent="0.25">
      <c r="A69" s="8" t="s">
        <v>3051</v>
      </c>
      <c r="B69" s="384">
        <v>396479</v>
      </c>
      <c r="C69" s="384">
        <v>340975</v>
      </c>
    </row>
    <row r="70" spans="1:11" x14ac:dyDescent="0.25">
      <c r="A70" s="8" t="s">
        <v>7162</v>
      </c>
      <c r="B70" s="384">
        <v>336300</v>
      </c>
      <c r="C70" s="384">
        <v>191681</v>
      </c>
    </row>
    <row r="71" spans="1:11" x14ac:dyDescent="0.25">
      <c r="A71" s="8" t="s">
        <v>2987</v>
      </c>
      <c r="B71" s="384">
        <v>966321</v>
      </c>
      <c r="C71" s="384">
        <v>823509</v>
      </c>
    </row>
    <row r="72" spans="1:11" x14ac:dyDescent="0.25">
      <c r="A72" s="8" t="s">
        <v>766</v>
      </c>
      <c r="B72" s="384">
        <v>262175</v>
      </c>
      <c r="C72" s="384">
        <v>210916</v>
      </c>
    </row>
    <row r="73" spans="1:11" x14ac:dyDescent="0.25">
      <c r="A73" s="8" t="s">
        <v>4455</v>
      </c>
      <c r="B73" s="384">
        <v>659400</v>
      </c>
      <c r="C73" s="384">
        <v>613163</v>
      </c>
    </row>
    <row r="74" spans="1:11" x14ac:dyDescent="0.25">
      <c r="A74" s="8" t="s">
        <v>596</v>
      </c>
      <c r="B74" s="384">
        <v>383147</v>
      </c>
      <c r="C74" s="384">
        <v>301894</v>
      </c>
    </row>
    <row r="75" spans="1:11" x14ac:dyDescent="0.25">
      <c r="A75" s="8" t="s">
        <v>6383</v>
      </c>
      <c r="B75" s="384">
        <v>148600</v>
      </c>
      <c r="C75" s="384">
        <v>135751</v>
      </c>
    </row>
    <row r="76" spans="1:11" x14ac:dyDescent="0.25">
      <c r="A76" s="8" t="s">
        <v>577</v>
      </c>
      <c r="B76" s="384">
        <v>1939950</v>
      </c>
      <c r="C76" s="384">
        <v>1573382</v>
      </c>
    </row>
    <row r="77" spans="1:11" x14ac:dyDescent="0.25">
      <c r="A77" s="8" t="s">
        <v>838</v>
      </c>
      <c r="B77" s="384">
        <v>282800</v>
      </c>
      <c r="C77" s="384">
        <v>279631</v>
      </c>
    </row>
    <row r="78" spans="1:11" x14ac:dyDescent="0.25">
      <c r="A78" s="8" t="s">
        <v>3280</v>
      </c>
      <c r="B78" s="384">
        <v>957955</v>
      </c>
      <c r="C78" s="384">
        <v>505428</v>
      </c>
    </row>
    <row r="79" spans="1:11" x14ac:dyDescent="0.25">
      <c r="A79" s="8" t="s">
        <v>3241</v>
      </c>
      <c r="B79" s="384">
        <v>157415</v>
      </c>
      <c r="C79" s="384">
        <v>75521</v>
      </c>
    </row>
    <row r="80" spans="1:11" x14ac:dyDescent="0.25">
      <c r="A80" s="8" t="s">
        <v>5715</v>
      </c>
      <c r="B80" s="384">
        <v>317000</v>
      </c>
      <c r="C80" s="384">
        <v>265591</v>
      </c>
    </row>
    <row r="81" spans="1:3" x14ac:dyDescent="0.25">
      <c r="A81" s="8" t="s">
        <v>7238</v>
      </c>
      <c r="B81" s="384">
        <v>351600</v>
      </c>
      <c r="C81" s="384">
        <v>311418</v>
      </c>
    </row>
    <row r="82" spans="1:3" x14ac:dyDescent="0.25">
      <c r="A82" s="8" t="s">
        <v>6966</v>
      </c>
      <c r="B82" s="384">
        <v>130700</v>
      </c>
      <c r="C82" s="384">
        <v>263360</v>
      </c>
    </row>
    <row r="83" spans="1:3" x14ac:dyDescent="0.25">
      <c r="A83" s="8" t="s">
        <v>2170</v>
      </c>
      <c r="B83" s="384">
        <v>769400</v>
      </c>
      <c r="C83" s="384">
        <v>724431</v>
      </c>
    </row>
    <row r="84" spans="1:3" x14ac:dyDescent="0.25">
      <c r="A84" s="8" t="s">
        <v>7242</v>
      </c>
      <c r="B84" s="384">
        <v>240600</v>
      </c>
      <c r="C84" s="384">
        <v>180433</v>
      </c>
    </row>
    <row r="85" spans="1:3" x14ac:dyDescent="0.25">
      <c r="A85" s="8" t="s">
        <v>6366</v>
      </c>
      <c r="B85" s="384">
        <v>313800</v>
      </c>
      <c r="C85" s="384">
        <v>37561</v>
      </c>
    </row>
    <row r="86" spans="1:3" x14ac:dyDescent="0.25">
      <c r="A86" s="8" t="s">
        <v>983</v>
      </c>
      <c r="B86" s="384">
        <v>1543718</v>
      </c>
      <c r="C86" s="384">
        <v>1104398</v>
      </c>
    </row>
    <row r="87" spans="1:3" x14ac:dyDescent="0.25">
      <c r="A87" s="8" t="s">
        <v>508</v>
      </c>
      <c r="B87" s="384">
        <v>359315</v>
      </c>
      <c r="C87" s="384">
        <v>148600</v>
      </c>
    </row>
    <row r="88" spans="1:3" x14ac:dyDescent="0.25">
      <c r="A88" s="8" t="s">
        <v>3461</v>
      </c>
      <c r="B88" s="384">
        <v>802600</v>
      </c>
      <c r="C88" s="384">
        <v>763267</v>
      </c>
    </row>
    <row r="89" spans="1:3" x14ac:dyDescent="0.25">
      <c r="A89" s="8" t="s">
        <v>5623</v>
      </c>
      <c r="B89" s="384">
        <v>1005390</v>
      </c>
      <c r="C89" s="384">
        <v>923810</v>
      </c>
    </row>
    <row r="90" spans="1:3" x14ac:dyDescent="0.25">
      <c r="A90" s="8" t="s">
        <v>1172</v>
      </c>
      <c r="B90" s="384">
        <v>174276</v>
      </c>
      <c r="C90" s="384">
        <v>147985</v>
      </c>
    </row>
    <row r="91" spans="1:3" x14ac:dyDescent="0.25">
      <c r="A91" s="8" t="s">
        <v>2414</v>
      </c>
      <c r="B91" s="384">
        <v>991678</v>
      </c>
      <c r="C91" s="384">
        <v>7335</v>
      </c>
    </row>
    <row r="92" spans="1:3" x14ac:dyDescent="0.25">
      <c r="A92" s="8" t="s">
        <v>5411</v>
      </c>
      <c r="B92" s="384">
        <v>775500</v>
      </c>
      <c r="C92" s="384">
        <v>681511</v>
      </c>
    </row>
    <row r="93" spans="1:3" x14ac:dyDescent="0.25">
      <c r="A93" s="8" t="s">
        <v>3539</v>
      </c>
      <c r="B93" s="384">
        <v>81600</v>
      </c>
      <c r="C93" s="384">
        <v>59369</v>
      </c>
    </row>
    <row r="94" spans="1:3" x14ac:dyDescent="0.25">
      <c r="A94" s="8" t="s">
        <v>3573</v>
      </c>
      <c r="B94" s="384">
        <v>377780</v>
      </c>
      <c r="C94" s="384">
        <v>322071</v>
      </c>
    </row>
    <row r="95" spans="1:3" x14ac:dyDescent="0.25">
      <c r="A95" s="8" t="s">
        <v>587</v>
      </c>
      <c r="B95" s="384">
        <v>753000</v>
      </c>
      <c r="C95" s="384">
        <v>722872</v>
      </c>
    </row>
    <row r="96" spans="1:3" x14ac:dyDescent="0.25">
      <c r="A96" s="8" t="s">
        <v>542</v>
      </c>
      <c r="B96" s="384">
        <v>540257</v>
      </c>
      <c r="C96" s="384">
        <v>200703</v>
      </c>
    </row>
    <row r="97" spans="1:3" x14ac:dyDescent="0.25">
      <c r="A97" s="8" t="s">
        <v>6959</v>
      </c>
      <c r="B97" s="384">
        <v>635700</v>
      </c>
      <c r="C97" s="384">
        <v>549209</v>
      </c>
    </row>
    <row r="98" spans="1:3" x14ac:dyDescent="0.25">
      <c r="A98" s="8" t="s">
        <v>3445</v>
      </c>
      <c r="B98" s="384">
        <v>210000</v>
      </c>
      <c r="C98" s="384">
        <v>170303</v>
      </c>
    </row>
    <row r="99" spans="1:3" x14ac:dyDescent="0.25">
      <c r="A99" s="8" t="s">
        <v>437</v>
      </c>
      <c r="B99" s="384">
        <v>65000</v>
      </c>
      <c r="C99" s="384">
        <v>48250</v>
      </c>
    </row>
    <row r="100" spans="1:3" x14ac:dyDescent="0.25">
      <c r="A100" s="8" t="s">
        <v>7131</v>
      </c>
      <c r="B100" s="384">
        <v>56300</v>
      </c>
      <c r="C100" s="384">
        <v>45555</v>
      </c>
    </row>
    <row r="101" spans="1:3" x14ac:dyDescent="0.25">
      <c r="A101" s="8" t="s">
        <v>5628</v>
      </c>
      <c r="B101" s="384">
        <v>793800</v>
      </c>
      <c r="C101" s="384">
        <v>766275</v>
      </c>
    </row>
    <row r="102" spans="1:3" x14ac:dyDescent="0.25">
      <c r="A102" s="8" t="s">
        <v>4206</v>
      </c>
      <c r="B102" s="384">
        <v>300600</v>
      </c>
      <c r="C102" s="384">
        <v>219119</v>
      </c>
    </row>
    <row r="103" spans="1:3" x14ac:dyDescent="0.25">
      <c r="A103" s="8" t="s">
        <v>7239</v>
      </c>
      <c r="B103" s="384">
        <v>485600</v>
      </c>
      <c r="C103" s="384">
        <v>390451</v>
      </c>
    </row>
    <row r="104" spans="1:3" x14ac:dyDescent="0.25">
      <c r="A104" s="8" t="s">
        <v>2989</v>
      </c>
      <c r="B104" s="384">
        <v>126437</v>
      </c>
      <c r="C104" s="384">
        <v>89880</v>
      </c>
    </row>
    <row r="105" spans="1:3" x14ac:dyDescent="0.25">
      <c r="A105" s="8" t="s">
        <v>6589</v>
      </c>
      <c r="B105" s="384">
        <v>762600</v>
      </c>
      <c r="C105" s="384">
        <v>712250</v>
      </c>
    </row>
    <row r="106" spans="1:3" x14ac:dyDescent="0.25">
      <c r="A106" s="8" t="s">
        <v>7043</v>
      </c>
      <c r="B106" s="384">
        <v>611200</v>
      </c>
      <c r="C106" s="384">
        <v>565987</v>
      </c>
    </row>
    <row r="107" spans="1:3" x14ac:dyDescent="0.25">
      <c r="A107" s="8" t="s">
        <v>5273</v>
      </c>
      <c r="B107" s="384">
        <v>197100</v>
      </c>
      <c r="C107" s="384">
        <v>174577</v>
      </c>
    </row>
    <row r="108" spans="1:3" x14ac:dyDescent="0.25">
      <c r="A108" s="8" t="s">
        <v>3054</v>
      </c>
      <c r="B108" s="384">
        <v>242593</v>
      </c>
      <c r="C108" s="384">
        <v>207830</v>
      </c>
    </row>
    <row r="109" spans="1:3" x14ac:dyDescent="0.25">
      <c r="A109" s="8" t="s">
        <v>3649</v>
      </c>
      <c r="B109" s="384">
        <v>579900</v>
      </c>
      <c r="C109" s="384">
        <v>541689</v>
      </c>
    </row>
    <row r="110" spans="1:3" x14ac:dyDescent="0.25">
      <c r="A110" s="8" t="s">
        <v>5455</v>
      </c>
      <c r="B110" s="384">
        <v>189700</v>
      </c>
      <c r="C110" s="384">
        <v>159230</v>
      </c>
    </row>
    <row r="111" spans="1:3" x14ac:dyDescent="0.25">
      <c r="A111" s="8" t="s">
        <v>7130</v>
      </c>
      <c r="B111" s="384">
        <v>517200</v>
      </c>
      <c r="C111" s="384">
        <v>337545</v>
      </c>
    </row>
    <row r="112" spans="1:3" x14ac:dyDescent="0.25">
      <c r="A112" s="8" t="s">
        <v>7135</v>
      </c>
      <c r="B112" s="384"/>
      <c r="C112" s="384">
        <v>169184</v>
      </c>
    </row>
    <row r="113" spans="1:3" x14ac:dyDescent="0.25">
      <c r="A113" s="8" t="s">
        <v>2244</v>
      </c>
      <c r="B113" s="384">
        <v>457215</v>
      </c>
      <c r="C113" s="384">
        <v>319959</v>
      </c>
    </row>
    <row r="114" spans="1:3" x14ac:dyDescent="0.25">
      <c r="A114" s="8" t="s">
        <v>496</v>
      </c>
      <c r="B114" s="384">
        <v>1457182</v>
      </c>
      <c r="C114" s="384">
        <v>728565</v>
      </c>
    </row>
    <row r="115" spans="1:3" x14ac:dyDescent="0.25">
      <c r="A115" s="8" t="s">
        <v>6095</v>
      </c>
      <c r="B115" s="384">
        <v>262400</v>
      </c>
      <c r="C115" s="384">
        <v>94752</v>
      </c>
    </row>
    <row r="116" spans="1:3" x14ac:dyDescent="0.25">
      <c r="A116" s="8" t="s">
        <v>821</v>
      </c>
      <c r="B116" s="384">
        <v>190600</v>
      </c>
      <c r="C116" s="384">
        <v>142100</v>
      </c>
    </row>
    <row r="117" spans="1:3" x14ac:dyDescent="0.25">
      <c r="A117" s="8" t="s">
        <v>6374</v>
      </c>
      <c r="B117" s="384">
        <v>327600</v>
      </c>
      <c r="C117" s="384">
        <v>292021</v>
      </c>
    </row>
    <row r="118" spans="1:3" x14ac:dyDescent="0.25">
      <c r="A118" s="8" t="s">
        <v>4956</v>
      </c>
      <c r="B118" s="384">
        <v>1102000</v>
      </c>
      <c r="C118" s="384">
        <v>491369</v>
      </c>
    </row>
    <row r="119" spans="1:3" x14ac:dyDescent="0.25">
      <c r="A119" s="8" t="s">
        <v>6071</v>
      </c>
      <c r="B119" s="384">
        <v>65200</v>
      </c>
      <c r="C119" s="384">
        <v>38961</v>
      </c>
    </row>
    <row r="120" spans="1:3" x14ac:dyDescent="0.25">
      <c r="A120" s="8" t="s">
        <v>553</v>
      </c>
      <c r="B120" s="384">
        <v>79100</v>
      </c>
      <c r="C120" s="384">
        <v>66811</v>
      </c>
    </row>
    <row r="121" spans="1:3" x14ac:dyDescent="0.25">
      <c r="A121" s="8" t="s">
        <v>2947</v>
      </c>
      <c r="B121" s="384">
        <v>1039328</v>
      </c>
      <c r="C121" s="384">
        <v>887272</v>
      </c>
    </row>
    <row r="122" spans="1:3" x14ac:dyDescent="0.25">
      <c r="A122" s="8" t="s">
        <v>796</v>
      </c>
      <c r="B122" s="384">
        <v>774878</v>
      </c>
      <c r="C122" s="384">
        <v>322597</v>
      </c>
    </row>
    <row r="123" spans="1:3" x14ac:dyDescent="0.25">
      <c r="A123" s="8" t="s">
        <v>4671</v>
      </c>
      <c r="B123" s="384">
        <v>54800</v>
      </c>
      <c r="C123" s="384">
        <v>37712</v>
      </c>
    </row>
    <row r="124" spans="1:3" x14ac:dyDescent="0.25">
      <c r="A124" s="8" t="s">
        <v>6068</v>
      </c>
      <c r="B124" s="384">
        <v>1102500</v>
      </c>
      <c r="C124" s="384">
        <v>963762</v>
      </c>
    </row>
    <row r="125" spans="1:3" x14ac:dyDescent="0.25">
      <c r="A125" s="8" t="s">
        <v>2435</v>
      </c>
      <c r="B125" s="384">
        <v>330400</v>
      </c>
      <c r="C125" s="384">
        <v>242857</v>
      </c>
    </row>
    <row r="126" spans="1:3" x14ac:dyDescent="0.25">
      <c r="A126" s="8" t="s">
        <v>6721</v>
      </c>
      <c r="B126" s="384">
        <v>222100</v>
      </c>
      <c r="C126" s="384">
        <v>190707</v>
      </c>
    </row>
    <row r="127" spans="1:3" x14ac:dyDescent="0.25">
      <c r="A127" s="8" t="s">
        <v>635</v>
      </c>
      <c r="B127" s="384">
        <v>763430</v>
      </c>
      <c r="C127" s="384">
        <v>641847</v>
      </c>
    </row>
    <row r="128" spans="1:3" x14ac:dyDescent="0.25">
      <c r="A128" s="8" t="s">
        <v>1291</v>
      </c>
      <c r="B128" s="384">
        <v>196976</v>
      </c>
      <c r="C128" s="384">
        <v>156359</v>
      </c>
    </row>
    <row r="129" spans="1:3" x14ac:dyDescent="0.25">
      <c r="A129" s="8" t="s">
        <v>7163</v>
      </c>
      <c r="B129" s="384">
        <v>888100</v>
      </c>
      <c r="C129" s="384">
        <v>775980</v>
      </c>
    </row>
    <row r="130" spans="1:3" x14ac:dyDescent="0.25">
      <c r="A130" s="8" t="s">
        <v>4071</v>
      </c>
      <c r="B130" s="384">
        <v>187320</v>
      </c>
      <c r="C130" s="384">
        <v>80368</v>
      </c>
    </row>
    <row r="131" spans="1:3" x14ac:dyDescent="0.25">
      <c r="A131" s="8" t="s">
        <v>6689</v>
      </c>
      <c r="B131" s="384">
        <v>188200</v>
      </c>
      <c r="C131" s="384">
        <v>168654</v>
      </c>
    </row>
    <row r="132" spans="1:3" x14ac:dyDescent="0.25">
      <c r="A132" s="8" t="s">
        <v>6974</v>
      </c>
      <c r="B132" s="384">
        <v>261800</v>
      </c>
      <c r="C132" s="384">
        <v>120078</v>
      </c>
    </row>
    <row r="133" spans="1:3" x14ac:dyDescent="0.25">
      <c r="A133" s="8" t="s">
        <v>4781</v>
      </c>
      <c r="B133" s="384">
        <v>140600</v>
      </c>
      <c r="C133" s="384">
        <v>250236</v>
      </c>
    </row>
    <row r="134" spans="1:3" x14ac:dyDescent="0.25">
      <c r="A134" s="8" t="s">
        <v>716</v>
      </c>
      <c r="B134" s="384">
        <v>662500</v>
      </c>
      <c r="C134" s="384">
        <v>544569</v>
      </c>
    </row>
    <row r="135" spans="1:3" x14ac:dyDescent="0.25">
      <c r="A135" s="352" t="s">
        <v>71</v>
      </c>
      <c r="B135" s="385">
        <f>SUM(B30:B134)</f>
        <v>53426540</v>
      </c>
      <c r="C135" s="385">
        <f>SUM(C30:C134)</f>
        <v>38166747</v>
      </c>
    </row>
  </sheetData>
  <sortState ref="H30:H65">
    <sortCondition ref="H30:H65"/>
  </sortState>
  <mergeCells count="1">
    <mergeCell ref="H1:K1"/>
  </mergeCells>
  <conditionalFormatting sqref="E70:F153">
    <cfRule type="duplicateValues" dxfId="2186" priority="31657"/>
  </conditionalFormatting>
  <pageMargins left="0.7" right="0.7" top="0.75" bottom="0.75" header="0.3" footer="0.3"/>
  <pageSetup scale="6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A140"/>
  <sheetViews>
    <sheetView zoomScaleNormal="100" workbookViewId="0">
      <pane ySplit="1" topLeftCell="A49" activePane="bottomLeft" state="frozen"/>
      <selection activeCell="D1" sqref="D1"/>
      <selection pane="bottomLeft" activeCell="A65" sqref="A65:XFD65"/>
    </sheetView>
  </sheetViews>
  <sheetFormatPr defaultColWidth="14.42578125" defaultRowHeight="15" customHeight="1" x14ac:dyDescent="0.25"/>
  <cols>
    <col min="1" max="2" width="14" style="180" bestFit="1" customWidth="1"/>
    <col min="3" max="3" width="21.85546875" style="180" bestFit="1" customWidth="1"/>
    <col min="4" max="4" width="28" style="180" bestFit="1" customWidth="1"/>
    <col min="5" max="5" width="25.7109375" style="180" bestFit="1" customWidth="1"/>
    <col min="6" max="6" width="35.140625" style="180" bestFit="1" customWidth="1"/>
    <col min="7" max="7" width="54.5703125" style="180" bestFit="1" customWidth="1"/>
    <col min="8" max="8" width="14.28515625" style="186" bestFit="1" customWidth="1"/>
    <col min="9" max="9" width="11.42578125" style="180" bestFit="1" customWidth="1"/>
    <col min="10" max="10" width="7.28515625" style="180" bestFit="1" customWidth="1"/>
    <col min="11" max="11" width="50.85546875" style="180" bestFit="1" customWidth="1"/>
    <col min="12" max="12" width="9.28515625" style="180" bestFit="1" customWidth="1"/>
    <col min="13" max="13" width="18.42578125" style="180" bestFit="1" customWidth="1"/>
    <col min="14" max="14" width="17.42578125" style="180" bestFit="1" customWidth="1"/>
    <col min="15" max="15" width="13.42578125" style="144" bestFit="1" customWidth="1"/>
    <col min="16" max="16" width="35.7109375" style="543" bestFit="1" customWidth="1"/>
    <col min="17" max="17" width="20.7109375" style="144" bestFit="1" customWidth="1"/>
    <col min="18" max="18" width="10" style="180" bestFit="1" customWidth="1"/>
    <col min="19" max="19" width="16" style="144" bestFit="1" customWidth="1"/>
    <col min="20" max="20" width="5.42578125" style="536" bestFit="1" customWidth="1"/>
    <col min="21" max="21" width="18.5703125" style="536" bestFit="1" customWidth="1"/>
    <col min="22" max="22" width="17.42578125" style="189" bestFit="1" customWidth="1"/>
    <col min="23" max="23" width="10.5703125" style="180" bestFit="1" customWidth="1"/>
    <col min="24" max="24" width="11.42578125" style="180" bestFit="1" customWidth="1"/>
    <col min="25" max="25" width="13.85546875" style="180" bestFit="1" customWidth="1"/>
    <col min="26" max="26" width="12.140625" style="188" bestFit="1" customWidth="1"/>
    <col min="27" max="27" width="14.85546875" style="180" bestFit="1" customWidth="1"/>
    <col min="28" max="16384" width="14.42578125" style="180"/>
  </cols>
  <sheetData>
    <row r="1" spans="1:27" ht="20.25" customHeight="1" x14ac:dyDescent="0.25">
      <c r="A1" s="173" t="s">
        <v>0</v>
      </c>
      <c r="B1" s="173" t="s">
        <v>143</v>
      </c>
      <c r="C1" s="173" t="s">
        <v>94</v>
      </c>
      <c r="D1" s="173" t="s">
        <v>171</v>
      </c>
      <c r="E1" s="173" t="s">
        <v>172</v>
      </c>
      <c r="F1" s="173" t="s">
        <v>2</v>
      </c>
      <c r="G1" s="173" t="s">
        <v>5</v>
      </c>
      <c r="H1" s="175" t="s">
        <v>105</v>
      </c>
      <c r="I1" s="173" t="s">
        <v>7</v>
      </c>
      <c r="J1" s="173" t="s">
        <v>28</v>
      </c>
      <c r="K1" s="173" t="s">
        <v>9</v>
      </c>
      <c r="L1" s="173" t="s">
        <v>10</v>
      </c>
      <c r="M1" s="173" t="s">
        <v>106</v>
      </c>
      <c r="N1" s="173" t="s">
        <v>79</v>
      </c>
      <c r="O1" s="165" t="s">
        <v>107</v>
      </c>
      <c r="P1" s="532" t="s">
        <v>4258</v>
      </c>
      <c r="Q1" s="146" t="s">
        <v>108</v>
      </c>
      <c r="R1" s="533" t="s">
        <v>179</v>
      </c>
      <c r="S1" s="146" t="s">
        <v>180</v>
      </c>
      <c r="T1" s="534" t="s">
        <v>13</v>
      </c>
      <c r="U1" s="534" t="s">
        <v>11</v>
      </c>
      <c r="V1" s="175" t="s">
        <v>110</v>
      </c>
      <c r="W1" s="178" t="s">
        <v>16</v>
      </c>
      <c r="X1" s="178" t="s">
        <v>111</v>
      </c>
      <c r="Y1" s="178" t="s">
        <v>66</v>
      </c>
      <c r="Z1" s="177" t="s">
        <v>18</v>
      </c>
      <c r="AA1" s="178" t="s">
        <v>112</v>
      </c>
    </row>
    <row r="2" spans="1:27" ht="20.25" customHeight="1" x14ac:dyDescent="0.25">
      <c r="A2" s="180" t="s">
        <v>44</v>
      </c>
      <c r="B2" s="180" t="s">
        <v>37</v>
      </c>
      <c r="C2" s="180" t="s">
        <v>99</v>
      </c>
      <c r="D2" s="180" t="s">
        <v>459</v>
      </c>
      <c r="E2" s="180" t="s">
        <v>437</v>
      </c>
      <c r="F2" s="180" t="s">
        <v>435</v>
      </c>
      <c r="G2" s="180" t="s">
        <v>252</v>
      </c>
      <c r="H2" s="186">
        <v>65000</v>
      </c>
      <c r="I2" s="180">
        <v>120</v>
      </c>
      <c r="J2" s="180" t="s">
        <v>28</v>
      </c>
      <c r="K2" s="180" t="s">
        <v>416</v>
      </c>
      <c r="L2" s="180" t="s">
        <v>436</v>
      </c>
      <c r="M2" s="180" t="s">
        <v>117</v>
      </c>
      <c r="N2" s="186">
        <v>48250</v>
      </c>
      <c r="O2" s="717">
        <v>45127</v>
      </c>
      <c r="P2" s="535" t="s">
        <v>4351</v>
      </c>
      <c r="Q2" s="144">
        <f>+O2+7</f>
        <v>45134</v>
      </c>
      <c r="R2" s="180">
        <f ca="1">Q2-TODAY()</f>
        <v>-401</v>
      </c>
      <c r="S2" s="180" t="s">
        <v>503</v>
      </c>
      <c r="T2" s="536">
        <v>2.2499999999999999E-2</v>
      </c>
      <c r="U2" s="536">
        <v>0.03</v>
      </c>
      <c r="V2" s="186">
        <f>H2*U2</f>
        <v>1950</v>
      </c>
      <c r="W2" s="186">
        <f>H2*T2</f>
        <v>1462.5</v>
      </c>
      <c r="X2" s="186">
        <f>H2/I2</f>
        <v>541.66666666666663</v>
      </c>
      <c r="Y2" s="186">
        <f>X2+W2</f>
        <v>2004.1666666666665</v>
      </c>
      <c r="Z2" s="715">
        <v>0.06</v>
      </c>
      <c r="AA2" s="368">
        <f>H2*Z2</f>
        <v>3900</v>
      </c>
    </row>
    <row r="3" spans="1:27" ht="20.25" customHeight="1" x14ac:dyDescent="0.25">
      <c r="A3" s="180" t="s">
        <v>31</v>
      </c>
      <c r="B3" s="180" t="s">
        <v>31</v>
      </c>
      <c r="C3" s="180" t="s">
        <v>101</v>
      </c>
      <c r="D3" s="180" t="s">
        <v>32</v>
      </c>
      <c r="E3" s="180" t="s">
        <v>442</v>
      </c>
      <c r="F3" s="180" t="s">
        <v>440</v>
      </c>
      <c r="G3" s="180" t="s">
        <v>359</v>
      </c>
      <c r="H3" s="186">
        <v>538830</v>
      </c>
      <c r="I3" s="180">
        <v>156</v>
      </c>
      <c r="J3" s="180" t="s">
        <v>28</v>
      </c>
      <c r="K3" s="180" t="s">
        <v>416</v>
      </c>
      <c r="L3" s="180" t="s">
        <v>441</v>
      </c>
      <c r="M3" s="180" t="s">
        <v>117</v>
      </c>
      <c r="N3" s="186">
        <v>420845</v>
      </c>
      <c r="O3" s="717">
        <v>45132</v>
      </c>
      <c r="P3" s="535" t="s">
        <v>4351</v>
      </c>
      <c r="Q3" s="144">
        <f t="shared" ref="Q3:Q44" si="0">+O3+7</f>
        <v>45139</v>
      </c>
      <c r="R3" s="180">
        <f t="shared" ref="R3:R44" ca="1" si="1">Q3-TODAY()</f>
        <v>-396</v>
      </c>
      <c r="S3" s="180" t="s">
        <v>503</v>
      </c>
      <c r="T3" s="536">
        <v>1.7999999999999999E-2</v>
      </c>
      <c r="U3" s="536">
        <v>0.04</v>
      </c>
      <c r="V3" s="186">
        <f t="shared" ref="V3:V44" si="2">H3*U3</f>
        <v>21553.200000000001</v>
      </c>
      <c r="W3" s="186">
        <f t="shared" ref="W3:W44" si="3">H3*T3</f>
        <v>9698.9399999999987</v>
      </c>
      <c r="X3" s="186">
        <f t="shared" ref="X3:X44" si="4">H3/I3</f>
        <v>3454.0384615384614</v>
      </c>
      <c r="Y3" s="186">
        <f t="shared" ref="Y3:Y44" si="5">X3+W3</f>
        <v>13152.97846153846</v>
      </c>
      <c r="Z3" s="715">
        <v>0.03</v>
      </c>
      <c r="AA3" s="368">
        <f t="shared" ref="AA3:AA44" si="6">H3*Z3</f>
        <v>16164.9</v>
      </c>
    </row>
    <row r="4" spans="1:27" ht="15.75" customHeight="1" x14ac:dyDescent="0.25">
      <c r="A4" s="171" t="s">
        <v>31</v>
      </c>
      <c r="B4" s="171" t="s">
        <v>31</v>
      </c>
      <c r="C4" s="180" t="s">
        <v>101</v>
      </c>
      <c r="D4" s="171" t="s">
        <v>405</v>
      </c>
      <c r="E4" s="171" t="s">
        <v>508</v>
      </c>
      <c r="F4" s="180" t="s">
        <v>528</v>
      </c>
      <c r="G4" s="171" t="s">
        <v>21</v>
      </c>
      <c r="H4" s="181">
        <v>359315</v>
      </c>
      <c r="I4" s="171">
        <v>168</v>
      </c>
      <c r="J4" s="171" t="s">
        <v>28</v>
      </c>
      <c r="K4" s="180" t="s">
        <v>529</v>
      </c>
      <c r="L4" s="171" t="s">
        <v>822</v>
      </c>
      <c r="M4" s="171" t="s">
        <v>117</v>
      </c>
      <c r="N4" s="537">
        <v>148600</v>
      </c>
      <c r="O4" s="166">
        <v>45224</v>
      </c>
      <c r="P4" s="535" t="s">
        <v>4351</v>
      </c>
      <c r="Q4" s="144">
        <f t="shared" si="0"/>
        <v>45231</v>
      </c>
      <c r="R4" s="180">
        <f t="shared" ca="1" si="1"/>
        <v>-304</v>
      </c>
      <c r="S4" s="538" t="str">
        <f ca="1">IF(R4&lt;0,"EXPIRED",IF(R4&lt;7,"EXPIRING SOON","ON THE PROCESS"))</f>
        <v>EXPIRED</v>
      </c>
      <c r="T4" s="539">
        <v>1.7000000000000001E-2</v>
      </c>
      <c r="U4" s="539">
        <v>0.04</v>
      </c>
      <c r="V4" s="186">
        <f t="shared" si="2"/>
        <v>14372.6</v>
      </c>
      <c r="W4" s="186">
        <f t="shared" si="3"/>
        <v>6108.3550000000005</v>
      </c>
      <c r="X4" s="186">
        <f t="shared" si="4"/>
        <v>2138.7797619047619</v>
      </c>
      <c r="Y4" s="186">
        <f t="shared" si="5"/>
        <v>8247.1347619047629</v>
      </c>
      <c r="Z4" s="183">
        <v>0.03</v>
      </c>
      <c r="AA4" s="368">
        <f t="shared" si="6"/>
        <v>10779.449999999999</v>
      </c>
    </row>
    <row r="5" spans="1:27" ht="15.75" customHeight="1" x14ac:dyDescent="0.25">
      <c r="A5" s="171" t="s">
        <v>184</v>
      </c>
      <c r="B5" s="171" t="s">
        <v>184</v>
      </c>
      <c r="C5" s="180" t="s">
        <v>101</v>
      </c>
      <c r="D5" s="171" t="s">
        <v>212</v>
      </c>
      <c r="E5" s="171" t="s">
        <v>542</v>
      </c>
      <c r="F5" s="180" t="s">
        <v>539</v>
      </c>
      <c r="G5" s="171" t="s">
        <v>541</v>
      </c>
      <c r="H5" s="181">
        <v>540257</v>
      </c>
      <c r="I5" s="171">
        <v>168</v>
      </c>
      <c r="J5" s="171" t="s">
        <v>28</v>
      </c>
      <c r="K5" s="180" t="s">
        <v>540</v>
      </c>
      <c r="L5" s="171" t="s">
        <v>781</v>
      </c>
      <c r="M5" s="171" t="s">
        <v>117</v>
      </c>
      <c r="N5" s="184">
        <v>200703</v>
      </c>
      <c r="O5" s="166">
        <v>45240</v>
      </c>
      <c r="P5" s="535" t="s">
        <v>4351</v>
      </c>
      <c r="Q5" s="144">
        <f t="shared" si="0"/>
        <v>45247</v>
      </c>
      <c r="R5" s="180">
        <f t="shared" ca="1" si="1"/>
        <v>-288</v>
      </c>
      <c r="S5" s="538" t="s">
        <v>533</v>
      </c>
      <c r="T5" s="539">
        <v>1.7000000000000001E-2</v>
      </c>
      <c r="U5" s="539">
        <v>0.04</v>
      </c>
      <c r="V5" s="186">
        <f t="shared" si="2"/>
        <v>21610.28</v>
      </c>
      <c r="W5" s="186">
        <f t="shared" si="3"/>
        <v>9184.3690000000006</v>
      </c>
      <c r="X5" s="186">
        <f t="shared" si="4"/>
        <v>3215.8154761904761</v>
      </c>
      <c r="Y5" s="186">
        <f t="shared" si="5"/>
        <v>12400.184476190476</v>
      </c>
      <c r="Z5" s="183">
        <v>0.03</v>
      </c>
      <c r="AA5" s="368">
        <f t="shared" si="6"/>
        <v>16207.71</v>
      </c>
    </row>
    <row r="6" spans="1:27" ht="15.75" customHeight="1" x14ac:dyDescent="0.25">
      <c r="A6" s="171" t="s">
        <v>29</v>
      </c>
      <c r="B6" s="171" t="s">
        <v>29</v>
      </c>
      <c r="C6" s="171" t="s">
        <v>168</v>
      </c>
      <c r="D6" s="171" t="s">
        <v>405</v>
      </c>
      <c r="E6" s="171" t="s">
        <v>796</v>
      </c>
      <c r="F6" s="180" t="s">
        <v>790</v>
      </c>
      <c r="G6" s="171" t="s">
        <v>339</v>
      </c>
      <c r="H6" s="181">
        <v>774878</v>
      </c>
      <c r="I6" s="171">
        <v>168</v>
      </c>
      <c r="J6" s="171" t="s">
        <v>28</v>
      </c>
      <c r="K6" s="180" t="s">
        <v>540</v>
      </c>
      <c r="L6" s="171" t="s">
        <v>823</v>
      </c>
      <c r="M6" s="171" t="s">
        <v>117</v>
      </c>
      <c r="N6" s="184">
        <v>322597</v>
      </c>
      <c r="O6" s="166">
        <v>45271</v>
      </c>
      <c r="P6" s="535" t="s">
        <v>4351</v>
      </c>
      <c r="Q6" s="144">
        <f t="shared" si="0"/>
        <v>45278</v>
      </c>
      <c r="R6" s="180">
        <f t="shared" ca="1" si="1"/>
        <v>-257</v>
      </c>
      <c r="S6" s="538" t="s">
        <v>533</v>
      </c>
      <c r="T6" s="539">
        <v>1.7000000000000001E-2</v>
      </c>
      <c r="U6" s="539">
        <v>0.04</v>
      </c>
      <c r="V6" s="186">
        <f t="shared" si="2"/>
        <v>30995.119999999999</v>
      </c>
      <c r="W6" s="186">
        <f t="shared" si="3"/>
        <v>13172.926000000001</v>
      </c>
      <c r="X6" s="186">
        <f t="shared" si="4"/>
        <v>4612.3690476190477</v>
      </c>
      <c r="Y6" s="186">
        <f t="shared" si="5"/>
        <v>17785.295047619049</v>
      </c>
      <c r="Z6" s="183">
        <v>0.03</v>
      </c>
      <c r="AA6" s="368">
        <f t="shared" si="6"/>
        <v>23246.34</v>
      </c>
    </row>
    <row r="7" spans="1:27" ht="15.75" customHeight="1" x14ac:dyDescent="0.25">
      <c r="A7" s="171" t="s">
        <v>49</v>
      </c>
      <c r="B7" s="171" t="s">
        <v>49</v>
      </c>
      <c r="C7" s="171" t="s">
        <v>133</v>
      </c>
      <c r="D7" s="171" t="s">
        <v>458</v>
      </c>
      <c r="E7" s="171" t="s">
        <v>766</v>
      </c>
      <c r="F7" s="540" t="s">
        <v>814</v>
      </c>
      <c r="G7" s="653" t="s">
        <v>352</v>
      </c>
      <c r="H7" s="181">
        <v>262175</v>
      </c>
      <c r="I7" s="171">
        <v>168</v>
      </c>
      <c r="J7" s="171" t="s">
        <v>28</v>
      </c>
      <c r="K7" s="540" t="s">
        <v>815</v>
      </c>
      <c r="L7" s="171" t="s">
        <v>825</v>
      </c>
      <c r="M7" s="171" t="s">
        <v>117</v>
      </c>
      <c r="N7" s="184">
        <v>210916</v>
      </c>
      <c r="O7" s="166">
        <v>45278</v>
      </c>
      <c r="P7" s="535" t="s">
        <v>4351</v>
      </c>
      <c r="Q7" s="144">
        <f t="shared" si="0"/>
        <v>45285</v>
      </c>
      <c r="R7" s="180">
        <f t="shared" ca="1" si="1"/>
        <v>-250</v>
      </c>
      <c r="S7" s="538" t="s">
        <v>533</v>
      </c>
      <c r="T7" s="539">
        <v>1.7000000000000001E-2</v>
      </c>
      <c r="U7" s="539">
        <v>0.04</v>
      </c>
      <c r="V7" s="186">
        <f t="shared" si="2"/>
        <v>10487</v>
      </c>
      <c r="W7" s="186">
        <f t="shared" si="3"/>
        <v>4456.9750000000004</v>
      </c>
      <c r="X7" s="186">
        <f t="shared" si="4"/>
        <v>1560.5654761904761</v>
      </c>
      <c r="Y7" s="186">
        <f t="shared" si="5"/>
        <v>6017.5404761904765</v>
      </c>
      <c r="Z7" s="183">
        <v>0.03</v>
      </c>
      <c r="AA7" s="368">
        <f t="shared" si="6"/>
        <v>7865.25</v>
      </c>
    </row>
    <row r="8" spans="1:27" ht="15" customHeight="1" x14ac:dyDescent="0.25">
      <c r="A8" s="180" t="s">
        <v>37</v>
      </c>
      <c r="B8" s="180" t="s">
        <v>37</v>
      </c>
      <c r="C8" s="180" t="s">
        <v>99</v>
      </c>
      <c r="D8" s="171" t="s">
        <v>405</v>
      </c>
      <c r="E8" s="180" t="s">
        <v>2072</v>
      </c>
      <c r="F8" s="541" t="s">
        <v>2063</v>
      </c>
      <c r="G8" s="180" t="s">
        <v>252</v>
      </c>
      <c r="H8" s="186">
        <v>181596</v>
      </c>
      <c r="I8" s="180">
        <v>168</v>
      </c>
      <c r="J8" s="180" t="s">
        <v>28</v>
      </c>
      <c r="K8" s="180" t="s">
        <v>540</v>
      </c>
      <c r="L8" s="180" t="s">
        <v>2073</v>
      </c>
      <c r="M8" s="180" t="s">
        <v>117</v>
      </c>
      <c r="N8" s="542">
        <v>72737</v>
      </c>
      <c r="O8" s="144">
        <v>45338</v>
      </c>
      <c r="P8" s="535" t="s">
        <v>4351</v>
      </c>
      <c r="Q8" s="144">
        <f t="shared" si="0"/>
        <v>45345</v>
      </c>
      <c r="R8" s="180">
        <f t="shared" ca="1" si="1"/>
        <v>-190</v>
      </c>
      <c r="S8" s="144" t="s">
        <v>533</v>
      </c>
      <c r="T8" s="536">
        <v>1.7000000000000001E-2</v>
      </c>
      <c r="U8" s="536">
        <v>0.04</v>
      </c>
      <c r="V8" s="186">
        <f t="shared" si="2"/>
        <v>7263.84</v>
      </c>
      <c r="W8" s="186">
        <f t="shared" si="3"/>
        <v>3087.1320000000001</v>
      </c>
      <c r="X8" s="186">
        <f t="shared" si="4"/>
        <v>1080.9285714285713</v>
      </c>
      <c r="Y8" s="186">
        <f t="shared" si="5"/>
        <v>4168.0605714285712</v>
      </c>
      <c r="Z8" s="188">
        <v>0.03</v>
      </c>
      <c r="AA8" s="368">
        <f t="shared" si="6"/>
        <v>5447.88</v>
      </c>
    </row>
    <row r="9" spans="1:27" ht="15" customHeight="1" x14ac:dyDescent="0.25">
      <c r="A9" s="180" t="s">
        <v>29</v>
      </c>
      <c r="B9" s="180" t="s">
        <v>29</v>
      </c>
      <c r="C9" s="180" t="s">
        <v>168</v>
      </c>
      <c r="D9" s="655" t="s">
        <v>2081</v>
      </c>
      <c r="E9" s="180" t="s">
        <v>1172</v>
      </c>
      <c r="F9" s="180" t="s">
        <v>2154</v>
      </c>
      <c r="G9" s="180" t="s">
        <v>362</v>
      </c>
      <c r="H9" s="186">
        <v>174276</v>
      </c>
      <c r="I9" s="180">
        <v>168</v>
      </c>
      <c r="J9" s="180" t="s">
        <v>28</v>
      </c>
      <c r="K9" s="180" t="s">
        <v>540</v>
      </c>
      <c r="L9" s="180" t="s">
        <v>2169</v>
      </c>
      <c r="M9" s="180" t="s">
        <v>117</v>
      </c>
      <c r="N9" s="180">
        <v>147985</v>
      </c>
      <c r="O9" s="144">
        <v>45343</v>
      </c>
      <c r="P9" s="535" t="s">
        <v>4351</v>
      </c>
      <c r="Q9" s="144">
        <f t="shared" si="0"/>
        <v>45350</v>
      </c>
      <c r="R9" s="180">
        <f t="shared" ca="1" si="1"/>
        <v>-185</v>
      </c>
      <c r="S9" s="144" t="s">
        <v>533</v>
      </c>
      <c r="T9" s="536">
        <v>1.7000000000000001E-2</v>
      </c>
      <c r="U9" s="536">
        <v>0.04</v>
      </c>
      <c r="V9" s="186">
        <f t="shared" si="2"/>
        <v>6971.04</v>
      </c>
      <c r="W9" s="186">
        <f t="shared" si="3"/>
        <v>2962.692</v>
      </c>
      <c r="X9" s="186">
        <f t="shared" si="4"/>
        <v>1037.3571428571429</v>
      </c>
      <c r="Y9" s="186">
        <f t="shared" si="5"/>
        <v>4000.0491428571431</v>
      </c>
      <c r="Z9" s="188">
        <v>0.03</v>
      </c>
      <c r="AA9" s="368">
        <f t="shared" si="6"/>
        <v>5228.28</v>
      </c>
    </row>
    <row r="10" spans="1:27" ht="15" customHeight="1" x14ac:dyDescent="0.25">
      <c r="A10" s="180" t="s">
        <v>38</v>
      </c>
      <c r="B10" s="180" t="s">
        <v>38</v>
      </c>
      <c r="C10" s="180" t="s">
        <v>101</v>
      </c>
      <c r="D10" s="180" t="s">
        <v>883</v>
      </c>
      <c r="E10" s="180" t="s">
        <v>680</v>
      </c>
      <c r="F10" s="180" t="s">
        <v>2856</v>
      </c>
      <c r="G10" s="180" t="s">
        <v>327</v>
      </c>
      <c r="H10" s="186">
        <v>1017863</v>
      </c>
      <c r="I10" s="180">
        <v>168</v>
      </c>
      <c r="J10" s="180" t="s">
        <v>28</v>
      </c>
      <c r="K10" s="180" t="s">
        <v>540</v>
      </c>
      <c r="L10" s="600" t="s">
        <v>2905</v>
      </c>
      <c r="M10" s="180" t="s">
        <v>117</v>
      </c>
      <c r="N10" s="544">
        <v>458089</v>
      </c>
      <c r="O10" s="144">
        <v>45365</v>
      </c>
      <c r="P10" s="535" t="s">
        <v>4351</v>
      </c>
      <c r="Q10" s="144">
        <f t="shared" si="0"/>
        <v>45372</v>
      </c>
      <c r="R10" s="180">
        <f t="shared" ca="1" si="1"/>
        <v>-163</v>
      </c>
      <c r="S10" s="144" t="s">
        <v>533</v>
      </c>
      <c r="T10" s="536">
        <v>1.7000000000000001E-2</v>
      </c>
      <c r="U10" s="536">
        <v>0.04</v>
      </c>
      <c r="V10" s="186">
        <f t="shared" si="2"/>
        <v>40714.520000000004</v>
      </c>
      <c r="W10" s="186">
        <f t="shared" si="3"/>
        <v>17303.671000000002</v>
      </c>
      <c r="X10" s="186">
        <f t="shared" si="4"/>
        <v>6058.708333333333</v>
      </c>
      <c r="Y10" s="186">
        <f t="shared" si="5"/>
        <v>23362.379333333334</v>
      </c>
      <c r="Z10" s="188">
        <v>0.03</v>
      </c>
      <c r="AA10" s="368">
        <f t="shared" si="6"/>
        <v>30535.89</v>
      </c>
    </row>
    <row r="11" spans="1:27" ht="15" customHeight="1" x14ac:dyDescent="0.25">
      <c r="A11" s="180" t="s">
        <v>24</v>
      </c>
      <c r="B11" s="180" t="s">
        <v>24</v>
      </c>
      <c r="C11" s="180" t="s">
        <v>420</v>
      </c>
      <c r="D11" s="171" t="s">
        <v>405</v>
      </c>
      <c r="E11" s="180" t="s">
        <v>716</v>
      </c>
      <c r="F11" s="547" t="s">
        <v>2897</v>
      </c>
      <c r="G11" s="180" t="s">
        <v>128</v>
      </c>
      <c r="H11" s="186">
        <v>662500</v>
      </c>
      <c r="I11" s="180">
        <v>168</v>
      </c>
      <c r="J11" s="180" t="s">
        <v>28</v>
      </c>
      <c r="K11" s="180" t="s">
        <v>540</v>
      </c>
      <c r="L11" s="600" t="s">
        <v>2941</v>
      </c>
      <c r="M11" s="180" t="s">
        <v>117</v>
      </c>
      <c r="N11" s="548">
        <v>544569</v>
      </c>
      <c r="O11" s="144">
        <v>45371</v>
      </c>
      <c r="P11" s="535" t="s">
        <v>4351</v>
      </c>
      <c r="Q11" s="144">
        <f t="shared" si="0"/>
        <v>45378</v>
      </c>
      <c r="R11" s="180">
        <f t="shared" ca="1" si="1"/>
        <v>-157</v>
      </c>
      <c r="S11" s="144" t="s">
        <v>533</v>
      </c>
      <c r="T11" s="536">
        <v>1.7000000000000001E-2</v>
      </c>
      <c r="U11" s="536">
        <v>0.04</v>
      </c>
      <c r="V11" s="186">
        <f t="shared" si="2"/>
        <v>26500</v>
      </c>
      <c r="W11" s="186">
        <f t="shared" si="3"/>
        <v>11262.5</v>
      </c>
      <c r="X11" s="186">
        <f t="shared" si="4"/>
        <v>3943.4523809523807</v>
      </c>
      <c r="Y11" s="186">
        <f t="shared" si="5"/>
        <v>15205.952380952382</v>
      </c>
      <c r="Z11" s="188">
        <v>0.03</v>
      </c>
      <c r="AA11" s="368">
        <f t="shared" si="6"/>
        <v>19875</v>
      </c>
    </row>
    <row r="12" spans="1:27" ht="15" customHeight="1" x14ac:dyDescent="0.25">
      <c r="A12" s="180" t="s">
        <v>31</v>
      </c>
      <c r="B12" s="180" t="s">
        <v>31</v>
      </c>
      <c r="C12" s="180" t="s">
        <v>101</v>
      </c>
      <c r="D12" s="171" t="s">
        <v>405</v>
      </c>
      <c r="E12" s="180" t="s">
        <v>2947</v>
      </c>
      <c r="F12" s="547" t="s">
        <v>2899</v>
      </c>
      <c r="G12" s="180" t="s">
        <v>128</v>
      </c>
      <c r="H12" s="186">
        <v>1039328</v>
      </c>
      <c r="I12" s="180">
        <v>168</v>
      </c>
      <c r="J12" s="180" t="s">
        <v>28</v>
      </c>
      <c r="K12" s="547" t="s">
        <v>2536</v>
      </c>
      <c r="L12" s="600" t="s">
        <v>2948</v>
      </c>
      <c r="M12" s="180" t="s">
        <v>117</v>
      </c>
      <c r="N12" s="550">
        <v>887272</v>
      </c>
      <c r="O12" s="144">
        <v>45371</v>
      </c>
      <c r="P12" s="535" t="s">
        <v>4351</v>
      </c>
      <c r="Q12" s="144">
        <f t="shared" si="0"/>
        <v>45378</v>
      </c>
      <c r="R12" s="180">
        <f t="shared" ca="1" si="1"/>
        <v>-157</v>
      </c>
      <c r="S12" s="144" t="s">
        <v>533</v>
      </c>
      <c r="T12" s="536">
        <v>1.7000000000000001E-2</v>
      </c>
      <c r="U12" s="536">
        <v>0.04</v>
      </c>
      <c r="V12" s="186">
        <f t="shared" si="2"/>
        <v>41573.120000000003</v>
      </c>
      <c r="W12" s="186">
        <f t="shared" si="3"/>
        <v>17668.576000000001</v>
      </c>
      <c r="X12" s="186">
        <f t="shared" si="4"/>
        <v>6186.4761904761908</v>
      </c>
      <c r="Y12" s="186">
        <f t="shared" si="5"/>
        <v>23855.052190476192</v>
      </c>
      <c r="Z12" s="188">
        <v>0.03</v>
      </c>
      <c r="AA12" s="368">
        <f t="shared" si="6"/>
        <v>31179.84</v>
      </c>
    </row>
    <row r="13" spans="1:27" ht="15" customHeight="1" x14ac:dyDescent="0.25">
      <c r="A13" s="180" t="s">
        <v>31</v>
      </c>
      <c r="B13" s="180" t="s">
        <v>31</v>
      </c>
      <c r="C13" s="180" t="s">
        <v>101</v>
      </c>
      <c r="D13" s="180" t="s">
        <v>32</v>
      </c>
      <c r="E13" s="180" t="s">
        <v>577</v>
      </c>
      <c r="F13" s="547" t="s">
        <v>2900</v>
      </c>
      <c r="G13" s="180" t="s">
        <v>128</v>
      </c>
      <c r="H13" s="186">
        <v>708430</v>
      </c>
      <c r="I13" s="180">
        <v>168</v>
      </c>
      <c r="J13" s="180" t="s">
        <v>28</v>
      </c>
      <c r="K13" s="180" t="s">
        <v>540</v>
      </c>
      <c r="L13" s="600" t="s">
        <v>2951</v>
      </c>
      <c r="M13" s="180" t="s">
        <v>117</v>
      </c>
      <c r="N13" s="549">
        <v>614356</v>
      </c>
      <c r="O13" s="144">
        <v>45371</v>
      </c>
      <c r="P13" s="535" t="s">
        <v>4351</v>
      </c>
      <c r="Q13" s="144">
        <f t="shared" si="0"/>
        <v>45378</v>
      </c>
      <c r="R13" s="180">
        <f t="shared" ca="1" si="1"/>
        <v>-157</v>
      </c>
      <c r="S13" s="144" t="s">
        <v>533</v>
      </c>
      <c r="T13" s="536">
        <v>1.7000000000000001E-2</v>
      </c>
      <c r="U13" s="536">
        <v>0.04</v>
      </c>
      <c r="V13" s="186">
        <f t="shared" si="2"/>
        <v>28337.200000000001</v>
      </c>
      <c r="W13" s="186">
        <f t="shared" si="3"/>
        <v>12043.310000000001</v>
      </c>
      <c r="X13" s="186">
        <f t="shared" si="4"/>
        <v>4216.8452380952385</v>
      </c>
      <c r="Y13" s="186">
        <f t="shared" si="5"/>
        <v>16260.15523809524</v>
      </c>
      <c r="Z13" s="188">
        <v>0.03</v>
      </c>
      <c r="AA13" s="368">
        <f t="shared" si="6"/>
        <v>21252.899999999998</v>
      </c>
    </row>
    <row r="14" spans="1:27" s="8" customFormat="1" ht="15" customHeight="1" x14ac:dyDescent="0.25">
      <c r="A14" s="551" t="s">
        <v>2985</v>
      </c>
      <c r="B14" s="551" t="s">
        <v>24</v>
      </c>
      <c r="C14" s="180" t="s">
        <v>420</v>
      </c>
      <c r="D14" s="171" t="s">
        <v>405</v>
      </c>
      <c r="E14" s="551" t="s">
        <v>596</v>
      </c>
      <c r="F14" s="551" t="s">
        <v>2979</v>
      </c>
      <c r="G14" s="551" t="s">
        <v>43</v>
      </c>
      <c r="H14" s="552">
        <v>383147</v>
      </c>
      <c r="I14" s="8">
        <v>168</v>
      </c>
      <c r="J14" s="8" t="s">
        <v>28</v>
      </c>
      <c r="K14" s="551" t="s">
        <v>2986</v>
      </c>
      <c r="L14" s="599" t="s">
        <v>2993</v>
      </c>
      <c r="M14" s="8" t="s">
        <v>117</v>
      </c>
      <c r="N14" s="554">
        <v>301894</v>
      </c>
      <c r="O14" s="38">
        <v>45358</v>
      </c>
      <c r="P14" s="535" t="s">
        <v>4351</v>
      </c>
      <c r="Q14" s="144">
        <f t="shared" si="0"/>
        <v>45365</v>
      </c>
      <c r="R14" s="180">
        <f t="shared" ca="1" si="1"/>
        <v>-170</v>
      </c>
      <c r="S14" s="8" t="s">
        <v>533</v>
      </c>
      <c r="T14" s="553">
        <v>1.7000000000000001E-2</v>
      </c>
      <c r="U14" s="553">
        <v>0.04</v>
      </c>
      <c r="V14" s="186">
        <f t="shared" si="2"/>
        <v>15325.880000000001</v>
      </c>
      <c r="W14" s="186">
        <f t="shared" si="3"/>
        <v>6513.4990000000007</v>
      </c>
      <c r="X14" s="186">
        <f t="shared" si="4"/>
        <v>2280.6369047619046</v>
      </c>
      <c r="Y14" s="186">
        <f t="shared" si="5"/>
        <v>8794.1359047619044</v>
      </c>
      <c r="Z14" s="716">
        <v>0.03</v>
      </c>
      <c r="AA14" s="368">
        <f t="shared" si="6"/>
        <v>11494.41</v>
      </c>
    </row>
    <row r="15" spans="1:27" s="8" customFormat="1" ht="15" customHeight="1" x14ac:dyDescent="0.25">
      <c r="A15" s="551" t="s">
        <v>29</v>
      </c>
      <c r="B15" s="551" t="s">
        <v>29</v>
      </c>
      <c r="C15" s="551" t="s">
        <v>167</v>
      </c>
      <c r="D15" s="171" t="s">
        <v>405</v>
      </c>
      <c r="E15" s="551" t="s">
        <v>2414</v>
      </c>
      <c r="F15" s="551" t="s">
        <v>2980</v>
      </c>
      <c r="G15" s="551" t="s">
        <v>2983</v>
      </c>
      <c r="H15" s="552">
        <v>991678</v>
      </c>
      <c r="I15" s="8">
        <v>168</v>
      </c>
      <c r="J15" s="8" t="s">
        <v>28</v>
      </c>
      <c r="K15" s="180" t="s">
        <v>572</v>
      </c>
      <c r="L15" s="598" t="s">
        <v>2994</v>
      </c>
      <c r="M15" s="8" t="s">
        <v>117</v>
      </c>
      <c r="N15" s="555">
        <v>7335</v>
      </c>
      <c r="O15" s="38">
        <v>45358</v>
      </c>
      <c r="P15" s="535" t="s">
        <v>4351</v>
      </c>
      <c r="Q15" s="144">
        <f t="shared" si="0"/>
        <v>45365</v>
      </c>
      <c r="R15" s="180">
        <f t="shared" ca="1" si="1"/>
        <v>-170</v>
      </c>
      <c r="S15" s="8" t="s">
        <v>533</v>
      </c>
      <c r="T15" s="553">
        <v>1.7000000000000001E-2</v>
      </c>
      <c r="U15" s="553">
        <v>0.04</v>
      </c>
      <c r="V15" s="186">
        <f t="shared" si="2"/>
        <v>39667.120000000003</v>
      </c>
      <c r="W15" s="186">
        <f t="shared" si="3"/>
        <v>16858.526000000002</v>
      </c>
      <c r="X15" s="186">
        <f t="shared" si="4"/>
        <v>5902.8452380952385</v>
      </c>
      <c r="Y15" s="186">
        <f t="shared" si="5"/>
        <v>22761.371238095242</v>
      </c>
      <c r="Z15" s="716">
        <v>0.03</v>
      </c>
      <c r="AA15" s="368">
        <f t="shared" si="6"/>
        <v>29750.34</v>
      </c>
    </row>
    <row r="16" spans="1:27" s="8" customFormat="1" ht="15" customHeight="1" x14ac:dyDescent="0.25">
      <c r="A16" s="551" t="s">
        <v>38</v>
      </c>
      <c r="B16" s="551" t="s">
        <v>38</v>
      </c>
      <c r="C16" s="180" t="s">
        <v>101</v>
      </c>
      <c r="D16" s="171" t="s">
        <v>405</v>
      </c>
      <c r="E16" s="551" t="s">
        <v>2989</v>
      </c>
      <c r="F16" s="551" t="s">
        <v>2982</v>
      </c>
      <c r="G16" s="551" t="s">
        <v>2983</v>
      </c>
      <c r="H16" s="552">
        <v>126437</v>
      </c>
      <c r="I16" s="8">
        <v>168</v>
      </c>
      <c r="J16" s="8" t="s">
        <v>28</v>
      </c>
      <c r="K16" s="551" t="s">
        <v>2990</v>
      </c>
      <c r="M16" s="8" t="s">
        <v>117</v>
      </c>
      <c r="N16" s="556">
        <v>89880</v>
      </c>
      <c r="O16" s="38">
        <v>45370</v>
      </c>
      <c r="P16" s="535" t="s">
        <v>4351</v>
      </c>
      <c r="Q16" s="144">
        <f t="shared" si="0"/>
        <v>45377</v>
      </c>
      <c r="R16" s="180">
        <f t="shared" ca="1" si="1"/>
        <v>-158</v>
      </c>
      <c r="S16" s="8" t="s">
        <v>533</v>
      </c>
      <c r="T16" s="553">
        <v>1.7000000000000001E-2</v>
      </c>
      <c r="U16" s="553">
        <v>0.04</v>
      </c>
      <c r="V16" s="186">
        <f t="shared" si="2"/>
        <v>5057.4800000000005</v>
      </c>
      <c r="W16" s="186">
        <f t="shared" si="3"/>
        <v>2149.4290000000001</v>
      </c>
      <c r="X16" s="186">
        <f t="shared" si="4"/>
        <v>752.60119047619048</v>
      </c>
      <c r="Y16" s="186">
        <f t="shared" si="5"/>
        <v>2902.0301904761905</v>
      </c>
      <c r="Z16" s="716">
        <v>0.03</v>
      </c>
      <c r="AA16" s="368">
        <f t="shared" si="6"/>
        <v>3793.1099999999997</v>
      </c>
    </row>
    <row r="17" spans="1:27" ht="15" customHeight="1" x14ac:dyDescent="0.25">
      <c r="A17" s="180" t="s">
        <v>2944</v>
      </c>
      <c r="B17" s="180" t="s">
        <v>184</v>
      </c>
      <c r="C17" s="180" t="s">
        <v>101</v>
      </c>
      <c r="D17" s="171" t="s">
        <v>405</v>
      </c>
      <c r="E17" s="180" t="s">
        <v>3045</v>
      </c>
      <c r="F17" s="557" t="s">
        <v>3035</v>
      </c>
      <c r="G17" s="180" t="s">
        <v>128</v>
      </c>
      <c r="H17" s="186">
        <v>306029</v>
      </c>
      <c r="I17" s="180">
        <v>168</v>
      </c>
      <c r="J17" s="180" t="s">
        <v>28</v>
      </c>
      <c r="K17" s="711" t="s">
        <v>504</v>
      </c>
      <c r="L17" s="600" t="s">
        <v>3046</v>
      </c>
      <c r="M17" s="180" t="s">
        <v>117</v>
      </c>
      <c r="N17" s="558">
        <v>203926</v>
      </c>
      <c r="O17" s="144">
        <v>45377</v>
      </c>
      <c r="P17" s="535" t="s">
        <v>4351</v>
      </c>
      <c r="Q17" s="144">
        <f t="shared" si="0"/>
        <v>45384</v>
      </c>
      <c r="R17" s="180">
        <f t="shared" ca="1" si="1"/>
        <v>-151</v>
      </c>
      <c r="S17" s="144" t="s">
        <v>533</v>
      </c>
      <c r="T17" s="536">
        <v>1.7000000000000001E-2</v>
      </c>
      <c r="U17" s="536">
        <v>0.04</v>
      </c>
      <c r="V17" s="186">
        <f t="shared" si="2"/>
        <v>12241.16</v>
      </c>
      <c r="W17" s="186">
        <f t="shared" si="3"/>
        <v>5202.4930000000004</v>
      </c>
      <c r="X17" s="186">
        <f t="shared" si="4"/>
        <v>1821.6011904761904</v>
      </c>
      <c r="Y17" s="186">
        <f t="shared" si="5"/>
        <v>7024.0941904761912</v>
      </c>
      <c r="Z17" s="188">
        <v>0.03</v>
      </c>
      <c r="AA17" s="368">
        <f t="shared" si="6"/>
        <v>9180.869999999999</v>
      </c>
    </row>
    <row r="18" spans="1:27" ht="15" customHeight="1" x14ac:dyDescent="0.25">
      <c r="A18" s="180" t="s">
        <v>23</v>
      </c>
      <c r="B18" s="180" t="s">
        <v>23</v>
      </c>
      <c r="C18" s="21" t="s">
        <v>97</v>
      </c>
      <c r="D18" s="180" t="s">
        <v>447</v>
      </c>
      <c r="E18" s="180" t="s">
        <v>505</v>
      </c>
      <c r="F18" s="557" t="s">
        <v>3037</v>
      </c>
      <c r="G18" s="180" t="s">
        <v>128</v>
      </c>
      <c r="H18" s="186">
        <v>941486</v>
      </c>
      <c r="I18" s="180">
        <v>168</v>
      </c>
      <c r="J18" s="180" t="s">
        <v>28</v>
      </c>
      <c r="K18" s="547" t="s">
        <v>2536</v>
      </c>
      <c r="L18" s="600" t="s">
        <v>3053</v>
      </c>
      <c r="M18" s="180" t="s">
        <v>117</v>
      </c>
      <c r="N18" s="559">
        <v>858714</v>
      </c>
      <c r="O18" s="144">
        <v>45377</v>
      </c>
      <c r="P18" s="535" t="s">
        <v>4351</v>
      </c>
      <c r="Q18" s="144">
        <f t="shared" si="0"/>
        <v>45384</v>
      </c>
      <c r="R18" s="180">
        <f t="shared" ca="1" si="1"/>
        <v>-151</v>
      </c>
      <c r="S18" s="144" t="s">
        <v>533</v>
      </c>
      <c r="T18" s="536">
        <v>1.7000000000000001E-2</v>
      </c>
      <c r="U18" s="536">
        <v>0.04</v>
      </c>
      <c r="V18" s="186">
        <f t="shared" si="2"/>
        <v>37659.440000000002</v>
      </c>
      <c r="W18" s="186">
        <f t="shared" si="3"/>
        <v>16005.262000000001</v>
      </c>
      <c r="X18" s="186">
        <f t="shared" si="4"/>
        <v>5604.083333333333</v>
      </c>
      <c r="Y18" s="186">
        <f t="shared" si="5"/>
        <v>21609.345333333335</v>
      </c>
      <c r="Z18" s="188">
        <v>0.03</v>
      </c>
      <c r="AA18" s="368">
        <f t="shared" si="6"/>
        <v>28244.579999999998</v>
      </c>
    </row>
    <row r="19" spans="1:27" ht="15" customHeight="1" x14ac:dyDescent="0.25">
      <c r="A19" s="180" t="s">
        <v>24</v>
      </c>
      <c r="B19" s="180" t="s">
        <v>24</v>
      </c>
      <c r="C19" s="180" t="s">
        <v>420</v>
      </c>
      <c r="D19" s="171" t="s">
        <v>405</v>
      </c>
      <c r="E19" s="180" t="s">
        <v>3054</v>
      </c>
      <c r="F19" s="557" t="s">
        <v>3038</v>
      </c>
      <c r="G19" s="180" t="s">
        <v>128</v>
      </c>
      <c r="H19" s="186">
        <v>242593</v>
      </c>
      <c r="I19" s="180">
        <v>168</v>
      </c>
      <c r="J19" s="180" t="s">
        <v>28</v>
      </c>
      <c r="K19" s="180" t="s">
        <v>540</v>
      </c>
      <c r="L19" s="600" t="s">
        <v>3055</v>
      </c>
      <c r="M19" s="180" t="s">
        <v>117</v>
      </c>
      <c r="N19" s="559">
        <v>207830</v>
      </c>
      <c r="O19" s="144">
        <v>45377</v>
      </c>
      <c r="P19" s="535" t="s">
        <v>4351</v>
      </c>
      <c r="Q19" s="144">
        <f t="shared" si="0"/>
        <v>45384</v>
      </c>
      <c r="R19" s="180">
        <f t="shared" ca="1" si="1"/>
        <v>-151</v>
      </c>
      <c r="S19" s="144" t="s">
        <v>533</v>
      </c>
      <c r="T19" s="536">
        <v>1.7000000000000001E-2</v>
      </c>
      <c r="U19" s="536">
        <v>0.04</v>
      </c>
      <c r="V19" s="186">
        <f t="shared" si="2"/>
        <v>9703.7199999999993</v>
      </c>
      <c r="W19" s="186">
        <f t="shared" si="3"/>
        <v>4124.0810000000001</v>
      </c>
      <c r="X19" s="186">
        <f t="shared" si="4"/>
        <v>1444.0059523809523</v>
      </c>
      <c r="Y19" s="186">
        <f t="shared" si="5"/>
        <v>5568.0869523809524</v>
      </c>
      <c r="Z19" s="188">
        <v>0.03</v>
      </c>
      <c r="AA19" s="368">
        <f t="shared" si="6"/>
        <v>7277.79</v>
      </c>
    </row>
    <row r="20" spans="1:27" ht="15" customHeight="1" x14ac:dyDescent="0.25">
      <c r="A20" s="180" t="s">
        <v>37</v>
      </c>
      <c r="B20" s="180" t="s">
        <v>37</v>
      </c>
      <c r="C20" s="180" t="s">
        <v>99</v>
      </c>
      <c r="D20" s="180" t="s">
        <v>438</v>
      </c>
      <c r="E20" s="180" t="s">
        <v>3241</v>
      </c>
      <c r="F20" s="562" t="s">
        <v>3226</v>
      </c>
      <c r="G20" s="180" t="s">
        <v>128</v>
      </c>
      <c r="H20" s="186">
        <v>157415</v>
      </c>
      <c r="I20" s="180">
        <v>168</v>
      </c>
      <c r="J20" s="180" t="s">
        <v>28</v>
      </c>
      <c r="K20" s="180" t="s">
        <v>540</v>
      </c>
      <c r="L20" s="601" t="s">
        <v>3242</v>
      </c>
      <c r="M20" s="180" t="s">
        <v>117</v>
      </c>
      <c r="N20" s="563">
        <v>75521</v>
      </c>
      <c r="O20" s="144">
        <v>45386</v>
      </c>
      <c r="P20" s="535" t="s">
        <v>4351</v>
      </c>
      <c r="Q20" s="144">
        <f t="shared" si="0"/>
        <v>45393</v>
      </c>
      <c r="R20" s="180">
        <f t="shared" ca="1" si="1"/>
        <v>-142</v>
      </c>
      <c r="S20" s="144" t="s">
        <v>533</v>
      </c>
      <c r="T20" s="536">
        <v>1.7000000000000001E-2</v>
      </c>
      <c r="U20" s="536">
        <v>0.04</v>
      </c>
      <c r="V20" s="186">
        <f t="shared" si="2"/>
        <v>6296.6</v>
      </c>
      <c r="W20" s="186">
        <f t="shared" si="3"/>
        <v>2676.0550000000003</v>
      </c>
      <c r="X20" s="186">
        <f t="shared" si="4"/>
        <v>936.99404761904759</v>
      </c>
      <c r="Y20" s="186">
        <f t="shared" si="5"/>
        <v>3613.049047619048</v>
      </c>
      <c r="Z20" s="188">
        <v>0.03</v>
      </c>
      <c r="AA20" s="368">
        <f t="shared" si="6"/>
        <v>4722.45</v>
      </c>
    </row>
    <row r="21" spans="1:27" ht="15" customHeight="1" x14ac:dyDescent="0.25">
      <c r="A21" s="180" t="s">
        <v>29</v>
      </c>
      <c r="B21" s="180" t="s">
        <v>29</v>
      </c>
      <c r="C21" s="180" t="s">
        <v>168</v>
      </c>
      <c r="D21" s="171" t="s">
        <v>405</v>
      </c>
      <c r="E21" s="180" t="s">
        <v>2244</v>
      </c>
      <c r="F21" s="562" t="s">
        <v>3227</v>
      </c>
      <c r="G21" s="180" t="s">
        <v>128</v>
      </c>
      <c r="H21" s="186">
        <v>457215</v>
      </c>
      <c r="I21" s="180">
        <v>168</v>
      </c>
      <c r="J21" s="180" t="s">
        <v>28</v>
      </c>
      <c r="K21" s="698" t="s">
        <v>161</v>
      </c>
      <c r="L21" s="601" t="s">
        <v>3243</v>
      </c>
      <c r="M21" s="180" t="s">
        <v>117</v>
      </c>
      <c r="N21" s="563">
        <v>319959</v>
      </c>
      <c r="O21" s="144">
        <v>45386</v>
      </c>
      <c r="P21" s="535" t="s">
        <v>4351</v>
      </c>
      <c r="Q21" s="144">
        <f t="shared" si="0"/>
        <v>45393</v>
      </c>
      <c r="R21" s="180">
        <f t="shared" ca="1" si="1"/>
        <v>-142</v>
      </c>
      <c r="S21" s="144" t="s">
        <v>533</v>
      </c>
      <c r="T21" s="536">
        <v>1.7000000000000001E-2</v>
      </c>
      <c r="U21" s="536">
        <v>0.04</v>
      </c>
      <c r="V21" s="186">
        <f t="shared" si="2"/>
        <v>18288.600000000002</v>
      </c>
      <c r="W21" s="186">
        <f t="shared" si="3"/>
        <v>7772.6550000000007</v>
      </c>
      <c r="X21" s="186">
        <f t="shared" si="4"/>
        <v>2721.5178571428573</v>
      </c>
      <c r="Y21" s="186">
        <f t="shared" si="5"/>
        <v>10494.172857142858</v>
      </c>
      <c r="Z21" s="188">
        <v>0.03</v>
      </c>
      <c r="AA21" s="368">
        <f t="shared" si="6"/>
        <v>13716.449999999999</v>
      </c>
    </row>
    <row r="22" spans="1:27" ht="15" customHeight="1" x14ac:dyDescent="0.25">
      <c r="A22" s="180" t="s">
        <v>24</v>
      </c>
      <c r="B22" s="180" t="s">
        <v>20</v>
      </c>
      <c r="C22" s="180" t="s">
        <v>420</v>
      </c>
      <c r="D22" s="180" t="s">
        <v>200</v>
      </c>
      <c r="E22" s="180" t="s">
        <v>1050</v>
      </c>
      <c r="F22" s="566" t="s">
        <v>3265</v>
      </c>
      <c r="G22" s="180" t="s">
        <v>3275</v>
      </c>
      <c r="H22" s="186">
        <v>663899</v>
      </c>
      <c r="I22" s="180">
        <v>168</v>
      </c>
      <c r="J22" s="180" t="s">
        <v>28</v>
      </c>
      <c r="K22" s="698" t="s">
        <v>161</v>
      </c>
      <c r="L22" s="602" t="s">
        <v>3276</v>
      </c>
      <c r="M22" s="180" t="s">
        <v>117</v>
      </c>
      <c r="N22" s="567">
        <v>602653</v>
      </c>
      <c r="O22" s="144">
        <v>45387</v>
      </c>
      <c r="P22" s="535" t="s">
        <v>4351</v>
      </c>
      <c r="Q22" s="144">
        <f t="shared" si="0"/>
        <v>45394</v>
      </c>
      <c r="R22" s="180">
        <f t="shared" ca="1" si="1"/>
        <v>-141</v>
      </c>
      <c r="S22" s="144" t="s">
        <v>533</v>
      </c>
      <c r="T22" s="536">
        <v>1.7000000000000001E-2</v>
      </c>
      <c r="U22" s="536">
        <v>0.04</v>
      </c>
      <c r="V22" s="186">
        <f t="shared" si="2"/>
        <v>26555.96</v>
      </c>
      <c r="W22" s="186">
        <f t="shared" si="3"/>
        <v>11286.283000000001</v>
      </c>
      <c r="X22" s="186">
        <f t="shared" si="4"/>
        <v>3951.7797619047619</v>
      </c>
      <c r="Y22" s="186">
        <f t="shared" si="5"/>
        <v>15238.062761904763</v>
      </c>
      <c r="Z22" s="188">
        <v>0.03</v>
      </c>
      <c r="AA22" s="368">
        <f t="shared" si="6"/>
        <v>19916.969999999998</v>
      </c>
    </row>
    <row r="23" spans="1:27" ht="15" customHeight="1" x14ac:dyDescent="0.25">
      <c r="A23" s="180" t="s">
        <v>45</v>
      </c>
      <c r="B23" s="180" t="s">
        <v>20</v>
      </c>
      <c r="C23" s="180" t="s">
        <v>420</v>
      </c>
      <c r="D23" s="180" t="s">
        <v>212</v>
      </c>
      <c r="E23" s="180" t="s">
        <v>3280</v>
      </c>
      <c r="F23" s="566" t="s">
        <v>3269</v>
      </c>
      <c r="G23" s="180" t="s">
        <v>128</v>
      </c>
      <c r="H23" s="186">
        <v>957955</v>
      </c>
      <c r="I23" s="180">
        <v>168</v>
      </c>
      <c r="J23" s="180" t="s">
        <v>28</v>
      </c>
      <c r="K23" s="171" t="s">
        <v>576</v>
      </c>
      <c r="L23" s="602" t="s">
        <v>3281</v>
      </c>
      <c r="M23" s="180" t="s">
        <v>117</v>
      </c>
      <c r="N23" s="567">
        <v>505428</v>
      </c>
      <c r="O23" s="144">
        <v>45387</v>
      </c>
      <c r="P23" s="535" t="s">
        <v>4351</v>
      </c>
      <c r="Q23" s="144">
        <f t="shared" si="0"/>
        <v>45394</v>
      </c>
      <c r="R23" s="180">
        <f t="shared" ca="1" si="1"/>
        <v>-141</v>
      </c>
      <c r="S23" s="144" t="s">
        <v>533</v>
      </c>
      <c r="T23" s="536">
        <v>1.7000000000000001E-2</v>
      </c>
      <c r="U23" s="536">
        <v>0.04</v>
      </c>
      <c r="V23" s="186">
        <f t="shared" si="2"/>
        <v>38318.200000000004</v>
      </c>
      <c r="W23" s="186">
        <f t="shared" si="3"/>
        <v>16285.235000000001</v>
      </c>
      <c r="X23" s="186">
        <f t="shared" si="4"/>
        <v>5702.1130952380954</v>
      </c>
      <c r="Y23" s="186">
        <f t="shared" si="5"/>
        <v>21987.348095238096</v>
      </c>
      <c r="Z23" s="188">
        <v>0.03</v>
      </c>
      <c r="AA23" s="368">
        <f t="shared" si="6"/>
        <v>28738.649999999998</v>
      </c>
    </row>
    <row r="24" spans="1:27" ht="15" customHeight="1" x14ac:dyDescent="0.25">
      <c r="A24" s="180" t="s">
        <v>24</v>
      </c>
      <c r="B24" s="180" t="s">
        <v>20</v>
      </c>
      <c r="C24" s="180" t="s">
        <v>420</v>
      </c>
      <c r="D24" s="180" t="s">
        <v>200</v>
      </c>
      <c r="E24" s="180" t="s">
        <v>3051</v>
      </c>
      <c r="F24" s="566" t="s">
        <v>3270</v>
      </c>
      <c r="G24" s="180" t="s">
        <v>128</v>
      </c>
      <c r="H24" s="186">
        <v>396479</v>
      </c>
      <c r="I24" s="180">
        <v>168</v>
      </c>
      <c r="J24" s="180" t="s">
        <v>28</v>
      </c>
      <c r="K24" s="171" t="s">
        <v>576</v>
      </c>
      <c r="L24" s="602" t="s">
        <v>3282</v>
      </c>
      <c r="M24" s="180" t="s">
        <v>117</v>
      </c>
      <c r="N24" s="567">
        <v>340975</v>
      </c>
      <c r="O24" s="144">
        <v>45387</v>
      </c>
      <c r="P24" s="535" t="s">
        <v>4351</v>
      </c>
      <c r="Q24" s="144">
        <f t="shared" si="0"/>
        <v>45394</v>
      </c>
      <c r="R24" s="180">
        <f t="shared" ca="1" si="1"/>
        <v>-141</v>
      </c>
      <c r="S24" s="144" t="s">
        <v>533</v>
      </c>
      <c r="T24" s="536">
        <v>1.7000000000000001E-2</v>
      </c>
      <c r="U24" s="536">
        <v>0.04</v>
      </c>
      <c r="V24" s="186">
        <f t="shared" si="2"/>
        <v>15859.16</v>
      </c>
      <c r="W24" s="186">
        <f t="shared" si="3"/>
        <v>6740.1430000000009</v>
      </c>
      <c r="X24" s="186">
        <f t="shared" si="4"/>
        <v>2359.9940476190477</v>
      </c>
      <c r="Y24" s="186">
        <f t="shared" si="5"/>
        <v>9100.1370476190496</v>
      </c>
      <c r="Z24" s="188">
        <v>0.03</v>
      </c>
      <c r="AA24" s="368">
        <f t="shared" si="6"/>
        <v>11894.369999999999</v>
      </c>
    </row>
    <row r="25" spans="1:27" ht="15" customHeight="1" x14ac:dyDescent="0.25">
      <c r="A25" s="180" t="s">
        <v>29</v>
      </c>
      <c r="B25" s="180" t="s">
        <v>20</v>
      </c>
      <c r="C25" s="180" t="s">
        <v>420</v>
      </c>
      <c r="D25" s="180" t="s">
        <v>454</v>
      </c>
      <c r="E25" s="180" t="s">
        <v>635</v>
      </c>
      <c r="F25" s="566" t="s">
        <v>3272</v>
      </c>
      <c r="G25" s="180" t="s">
        <v>128</v>
      </c>
      <c r="H25" s="186">
        <v>174930</v>
      </c>
      <c r="I25" s="180">
        <v>168</v>
      </c>
      <c r="J25" s="180" t="s">
        <v>28</v>
      </c>
      <c r="K25" s="566" t="s">
        <v>2662</v>
      </c>
      <c r="L25" s="602">
        <v>36712</v>
      </c>
      <c r="M25" s="180" t="s">
        <v>117</v>
      </c>
      <c r="N25" s="567">
        <v>96490</v>
      </c>
      <c r="O25" s="144">
        <v>45387</v>
      </c>
      <c r="P25" s="535" t="s">
        <v>4351</v>
      </c>
      <c r="Q25" s="144">
        <f t="shared" si="0"/>
        <v>45394</v>
      </c>
      <c r="R25" s="180">
        <f t="shared" ca="1" si="1"/>
        <v>-141</v>
      </c>
      <c r="S25" s="144" t="s">
        <v>533</v>
      </c>
      <c r="T25" s="536">
        <v>1.7000000000000001E-2</v>
      </c>
      <c r="U25" s="536">
        <v>0.04</v>
      </c>
      <c r="V25" s="186">
        <f t="shared" si="2"/>
        <v>6997.2</v>
      </c>
      <c r="W25" s="186">
        <f t="shared" si="3"/>
        <v>2973.8100000000004</v>
      </c>
      <c r="X25" s="186">
        <f t="shared" si="4"/>
        <v>1041.25</v>
      </c>
      <c r="Y25" s="186">
        <f t="shared" si="5"/>
        <v>4015.0600000000004</v>
      </c>
      <c r="Z25" s="188">
        <v>0.03</v>
      </c>
      <c r="AA25" s="368">
        <f t="shared" si="6"/>
        <v>5247.9</v>
      </c>
    </row>
    <row r="26" spans="1:27" ht="15" customHeight="1" x14ac:dyDescent="0.25">
      <c r="A26" s="180" t="s">
        <v>37</v>
      </c>
      <c r="B26" s="180" t="s">
        <v>37</v>
      </c>
      <c r="C26" s="180" t="s">
        <v>99</v>
      </c>
      <c r="D26" s="171" t="s">
        <v>405</v>
      </c>
      <c r="E26" s="180" t="s">
        <v>3388</v>
      </c>
      <c r="F26" s="568" t="s">
        <v>3378</v>
      </c>
      <c r="G26" s="180" t="s">
        <v>43</v>
      </c>
      <c r="H26" s="186">
        <v>141556</v>
      </c>
      <c r="I26" s="180">
        <v>168</v>
      </c>
      <c r="J26" s="180" t="s">
        <v>28</v>
      </c>
      <c r="K26" s="180" t="s">
        <v>416</v>
      </c>
      <c r="L26" s="600" t="s">
        <v>3389</v>
      </c>
      <c r="M26" s="180" t="s">
        <v>117</v>
      </c>
      <c r="N26" s="569">
        <v>123341</v>
      </c>
      <c r="O26" s="144">
        <v>45390</v>
      </c>
      <c r="P26" s="535" t="s">
        <v>4351</v>
      </c>
      <c r="Q26" s="144">
        <f t="shared" si="0"/>
        <v>45397</v>
      </c>
      <c r="R26" s="180">
        <f t="shared" ca="1" si="1"/>
        <v>-138</v>
      </c>
      <c r="S26" s="144" t="s">
        <v>533</v>
      </c>
      <c r="T26" s="536">
        <v>1.7000000000000001E-2</v>
      </c>
      <c r="U26" s="536">
        <v>0.04</v>
      </c>
      <c r="V26" s="186">
        <f t="shared" si="2"/>
        <v>5662.24</v>
      </c>
      <c r="W26" s="186">
        <f t="shared" si="3"/>
        <v>2406.4520000000002</v>
      </c>
      <c r="X26" s="186">
        <f t="shared" si="4"/>
        <v>842.59523809523807</v>
      </c>
      <c r="Y26" s="186">
        <f t="shared" si="5"/>
        <v>3249.0472380952383</v>
      </c>
      <c r="Z26" s="188">
        <v>0.03</v>
      </c>
      <c r="AA26" s="368">
        <f t="shared" si="6"/>
        <v>4246.68</v>
      </c>
    </row>
    <row r="27" spans="1:27" ht="15" customHeight="1" x14ac:dyDescent="0.25">
      <c r="A27" s="180" t="s">
        <v>49</v>
      </c>
      <c r="B27" s="180" t="s">
        <v>49</v>
      </c>
      <c r="C27" s="180" t="s">
        <v>133</v>
      </c>
      <c r="D27" s="180" t="s">
        <v>929</v>
      </c>
      <c r="E27" s="180" t="s">
        <v>3397</v>
      </c>
      <c r="F27" s="568" t="s">
        <v>3381</v>
      </c>
      <c r="G27" s="180" t="s">
        <v>3398</v>
      </c>
      <c r="H27" s="186">
        <v>179461</v>
      </c>
      <c r="I27" s="180">
        <v>168</v>
      </c>
      <c r="J27" s="180" t="s">
        <v>28</v>
      </c>
      <c r="K27" s="180" t="s">
        <v>540</v>
      </c>
      <c r="L27" s="600" t="s">
        <v>3399</v>
      </c>
      <c r="M27" s="180" t="s">
        <v>117</v>
      </c>
      <c r="N27" s="569">
        <v>127726</v>
      </c>
      <c r="O27" s="144">
        <v>45390</v>
      </c>
      <c r="P27" s="535" t="s">
        <v>4351</v>
      </c>
      <c r="Q27" s="144">
        <f t="shared" si="0"/>
        <v>45397</v>
      </c>
      <c r="R27" s="180">
        <f t="shared" ca="1" si="1"/>
        <v>-138</v>
      </c>
      <c r="S27" s="144" t="s">
        <v>533</v>
      </c>
      <c r="T27" s="536">
        <v>1.7000000000000001E-2</v>
      </c>
      <c r="U27" s="536">
        <v>0.04</v>
      </c>
      <c r="V27" s="186">
        <f t="shared" si="2"/>
        <v>7178.4400000000005</v>
      </c>
      <c r="W27" s="186">
        <f t="shared" si="3"/>
        <v>3050.8370000000004</v>
      </c>
      <c r="X27" s="186">
        <f t="shared" si="4"/>
        <v>1068.2202380952381</v>
      </c>
      <c r="Y27" s="186">
        <f t="shared" si="5"/>
        <v>4119.0572380952381</v>
      </c>
      <c r="Z27" s="188">
        <v>0.03</v>
      </c>
      <c r="AA27" s="368">
        <f t="shared" si="6"/>
        <v>5383.83</v>
      </c>
    </row>
    <row r="28" spans="1:27" ht="15" customHeight="1" x14ac:dyDescent="0.25">
      <c r="A28" s="180" t="s">
        <v>49</v>
      </c>
      <c r="B28" s="180" t="s">
        <v>49</v>
      </c>
      <c r="C28" s="180" t="s">
        <v>133</v>
      </c>
      <c r="D28" s="180" t="s">
        <v>612</v>
      </c>
      <c r="E28" s="180" t="s">
        <v>2987</v>
      </c>
      <c r="F28" s="580" t="s">
        <v>3431</v>
      </c>
      <c r="G28" s="180" t="s">
        <v>128</v>
      </c>
      <c r="H28" s="186">
        <v>966321</v>
      </c>
      <c r="I28" s="180">
        <v>168</v>
      </c>
      <c r="J28" s="180" t="s">
        <v>28</v>
      </c>
      <c r="K28" s="171" t="s">
        <v>576</v>
      </c>
      <c r="L28" s="581" t="s">
        <v>3434</v>
      </c>
      <c r="M28" s="180" t="s">
        <v>117</v>
      </c>
      <c r="N28" s="582">
        <v>823509</v>
      </c>
      <c r="O28" s="144">
        <v>45391</v>
      </c>
      <c r="P28" s="535" t="s">
        <v>4351</v>
      </c>
      <c r="Q28" s="144">
        <f t="shared" si="0"/>
        <v>45398</v>
      </c>
      <c r="R28" s="180">
        <f t="shared" ca="1" si="1"/>
        <v>-137</v>
      </c>
      <c r="S28" s="144" t="s">
        <v>533</v>
      </c>
      <c r="T28" s="536">
        <v>1.7000000000000001E-2</v>
      </c>
      <c r="U28" s="536">
        <v>0.04</v>
      </c>
      <c r="V28" s="186">
        <f t="shared" si="2"/>
        <v>38652.840000000004</v>
      </c>
      <c r="W28" s="186">
        <f t="shared" si="3"/>
        <v>16427.457000000002</v>
      </c>
      <c r="X28" s="186">
        <f t="shared" si="4"/>
        <v>5751.9107142857147</v>
      </c>
      <c r="Y28" s="186">
        <f t="shared" si="5"/>
        <v>22179.367714285716</v>
      </c>
      <c r="Z28" s="188">
        <v>0.03</v>
      </c>
      <c r="AA28" s="368">
        <f t="shared" si="6"/>
        <v>28989.629999999997</v>
      </c>
    </row>
    <row r="29" spans="1:27" ht="15" customHeight="1" x14ac:dyDescent="0.25">
      <c r="A29" s="180" t="s">
        <v>31</v>
      </c>
      <c r="B29" s="180" t="s">
        <v>31</v>
      </c>
      <c r="C29" s="180" t="s">
        <v>101</v>
      </c>
      <c r="D29" s="180" t="s">
        <v>32</v>
      </c>
      <c r="E29" s="180" t="s">
        <v>442</v>
      </c>
      <c r="F29" s="580" t="s">
        <v>3433</v>
      </c>
      <c r="G29" s="180" t="s">
        <v>128</v>
      </c>
      <c r="H29" s="186">
        <v>314780</v>
      </c>
      <c r="I29" s="180">
        <v>168</v>
      </c>
      <c r="J29" s="180" t="s">
        <v>28</v>
      </c>
      <c r="K29" s="171" t="s">
        <v>576</v>
      </c>
      <c r="L29" s="581" t="s">
        <v>3436</v>
      </c>
      <c r="M29" s="180" t="s">
        <v>117</v>
      </c>
      <c r="N29" s="582">
        <v>248636</v>
      </c>
      <c r="O29" s="144">
        <v>45391</v>
      </c>
      <c r="P29" s="535" t="s">
        <v>4351</v>
      </c>
      <c r="Q29" s="144">
        <f t="shared" si="0"/>
        <v>45398</v>
      </c>
      <c r="R29" s="180">
        <f t="shared" ca="1" si="1"/>
        <v>-137</v>
      </c>
      <c r="S29" s="144" t="s">
        <v>533</v>
      </c>
      <c r="T29" s="536">
        <v>1.7000000000000001E-2</v>
      </c>
      <c r="U29" s="536">
        <v>0.04</v>
      </c>
      <c r="V29" s="186">
        <f t="shared" si="2"/>
        <v>12591.2</v>
      </c>
      <c r="W29" s="186">
        <f t="shared" si="3"/>
        <v>5351.26</v>
      </c>
      <c r="X29" s="186">
        <f t="shared" si="4"/>
        <v>1873.6904761904761</v>
      </c>
      <c r="Y29" s="186">
        <f t="shared" si="5"/>
        <v>7224.9504761904764</v>
      </c>
      <c r="Z29" s="188">
        <v>0.03</v>
      </c>
      <c r="AA29" s="368">
        <f t="shared" si="6"/>
        <v>9443.4</v>
      </c>
    </row>
    <row r="30" spans="1:27" ht="15" customHeight="1" x14ac:dyDescent="0.25">
      <c r="A30" s="180" t="s">
        <v>38</v>
      </c>
      <c r="B30" s="180" t="s">
        <v>38</v>
      </c>
      <c r="C30" s="180" t="s">
        <v>101</v>
      </c>
      <c r="D30" s="180" t="s">
        <v>883</v>
      </c>
      <c r="E30" s="180" t="s">
        <v>983</v>
      </c>
      <c r="F30" s="592" t="s">
        <v>3971</v>
      </c>
      <c r="G30" s="180" t="s">
        <v>21</v>
      </c>
      <c r="H30" s="186">
        <v>329818</v>
      </c>
      <c r="I30" s="180">
        <v>168</v>
      </c>
      <c r="J30" s="180" t="s">
        <v>28</v>
      </c>
      <c r="K30" s="540" t="s">
        <v>815</v>
      </c>
      <c r="L30" s="600" t="s">
        <v>4017</v>
      </c>
      <c r="M30" s="180" t="s">
        <v>117</v>
      </c>
      <c r="N30" s="593">
        <v>249290</v>
      </c>
      <c r="O30" s="144">
        <v>45419</v>
      </c>
      <c r="P30" s="535" t="s">
        <v>4351</v>
      </c>
      <c r="Q30" s="144">
        <f t="shared" si="0"/>
        <v>45426</v>
      </c>
      <c r="R30" s="180">
        <f t="shared" ca="1" si="1"/>
        <v>-109</v>
      </c>
      <c r="S30" s="144" t="s">
        <v>533</v>
      </c>
      <c r="T30" s="536">
        <v>1.7000000000000001E-2</v>
      </c>
      <c r="U30" s="536">
        <v>0.04</v>
      </c>
      <c r="V30" s="186">
        <f t="shared" si="2"/>
        <v>13192.720000000001</v>
      </c>
      <c r="W30" s="186">
        <f t="shared" si="3"/>
        <v>5606.9059999999999</v>
      </c>
      <c r="X30" s="186">
        <f t="shared" si="4"/>
        <v>1963.202380952381</v>
      </c>
      <c r="Y30" s="186">
        <f t="shared" si="5"/>
        <v>7570.1083809523807</v>
      </c>
      <c r="Z30" s="188">
        <v>0.03</v>
      </c>
      <c r="AA30" s="368">
        <f t="shared" si="6"/>
        <v>9894.5399999999991</v>
      </c>
    </row>
    <row r="31" spans="1:27" ht="15" customHeight="1" x14ac:dyDescent="0.25">
      <c r="A31" s="180" t="s">
        <v>49</v>
      </c>
      <c r="B31" s="180" t="s">
        <v>49</v>
      </c>
      <c r="C31" s="180" t="s">
        <v>133</v>
      </c>
      <c r="D31" s="180" t="s">
        <v>612</v>
      </c>
      <c r="E31" s="180" t="s">
        <v>4071</v>
      </c>
      <c r="F31" s="180" t="s">
        <v>4054</v>
      </c>
      <c r="G31" s="180" t="s">
        <v>21</v>
      </c>
      <c r="H31" s="186">
        <v>187320</v>
      </c>
      <c r="I31" s="180">
        <v>168</v>
      </c>
      <c r="J31" s="180" t="s">
        <v>28</v>
      </c>
      <c r="K31" s="171" t="s">
        <v>576</v>
      </c>
      <c r="L31" s="600" t="s">
        <v>4072</v>
      </c>
      <c r="M31" s="180" t="s">
        <v>117</v>
      </c>
      <c r="N31" s="594">
        <v>80368</v>
      </c>
      <c r="O31" s="144">
        <v>45421</v>
      </c>
      <c r="P31" s="535" t="s">
        <v>4351</v>
      </c>
      <c r="Q31" s="144">
        <f t="shared" si="0"/>
        <v>45428</v>
      </c>
      <c r="R31" s="180">
        <f t="shared" ca="1" si="1"/>
        <v>-107</v>
      </c>
      <c r="S31" s="144" t="s">
        <v>533</v>
      </c>
      <c r="T31" s="536">
        <v>1.7000000000000001E-2</v>
      </c>
      <c r="U31" s="536">
        <v>0.04</v>
      </c>
      <c r="V31" s="186">
        <f t="shared" si="2"/>
        <v>7492.8</v>
      </c>
      <c r="W31" s="186">
        <f t="shared" si="3"/>
        <v>3184.44</v>
      </c>
      <c r="X31" s="186">
        <f t="shared" si="4"/>
        <v>1115</v>
      </c>
      <c r="Y31" s="186">
        <f t="shared" si="5"/>
        <v>4299.4400000000005</v>
      </c>
      <c r="Z31" s="188">
        <v>0.03</v>
      </c>
      <c r="AA31" s="368">
        <f t="shared" si="6"/>
        <v>5619.5999999999995</v>
      </c>
    </row>
    <row r="32" spans="1:27" ht="15" customHeight="1" x14ac:dyDescent="0.25">
      <c r="A32" s="180" t="s">
        <v>27</v>
      </c>
      <c r="B32" s="180" t="s">
        <v>27</v>
      </c>
      <c r="C32" s="21" t="s">
        <v>97</v>
      </c>
      <c r="D32" s="180" t="s">
        <v>209</v>
      </c>
      <c r="E32" s="180" t="s">
        <v>4209</v>
      </c>
      <c r="F32" s="603" t="s">
        <v>4188</v>
      </c>
      <c r="G32" s="180" t="s">
        <v>56</v>
      </c>
      <c r="H32" s="186">
        <v>224076</v>
      </c>
      <c r="I32" s="180">
        <v>168</v>
      </c>
      <c r="J32" s="180" t="s">
        <v>28</v>
      </c>
      <c r="K32" s="180" t="s">
        <v>540</v>
      </c>
      <c r="L32" s="600" t="s">
        <v>4210</v>
      </c>
      <c r="M32" s="180" t="s">
        <v>117</v>
      </c>
      <c r="N32" s="604">
        <v>193118</v>
      </c>
      <c r="O32" s="144">
        <v>45426</v>
      </c>
      <c r="P32" s="535" t="s">
        <v>4351</v>
      </c>
      <c r="Q32" s="144">
        <f t="shared" si="0"/>
        <v>45433</v>
      </c>
      <c r="R32" s="180">
        <f t="shared" ca="1" si="1"/>
        <v>-102</v>
      </c>
      <c r="S32" s="144" t="s">
        <v>533</v>
      </c>
      <c r="T32" s="536">
        <v>1.7000000000000001E-2</v>
      </c>
      <c r="U32" s="536">
        <v>0.04</v>
      </c>
      <c r="V32" s="186">
        <f t="shared" si="2"/>
        <v>8963.0400000000009</v>
      </c>
      <c r="W32" s="186">
        <f t="shared" si="3"/>
        <v>3809.2920000000004</v>
      </c>
      <c r="X32" s="186">
        <f t="shared" si="4"/>
        <v>1333.7857142857142</v>
      </c>
      <c r="Y32" s="186">
        <f t="shared" si="5"/>
        <v>5143.077714285715</v>
      </c>
      <c r="Z32" s="188">
        <v>0.03</v>
      </c>
      <c r="AA32" s="368">
        <f t="shared" si="6"/>
        <v>6722.28</v>
      </c>
    </row>
    <row r="33" spans="1:27" ht="15" customHeight="1" x14ac:dyDescent="0.25">
      <c r="A33" s="180" t="s">
        <v>49</v>
      </c>
      <c r="B33" s="180" t="s">
        <v>49</v>
      </c>
      <c r="C33" s="180" t="s">
        <v>133</v>
      </c>
      <c r="D33" s="180" t="s">
        <v>931</v>
      </c>
      <c r="E33" s="180" t="s">
        <v>1291</v>
      </c>
      <c r="F33" s="180" t="s">
        <v>4379</v>
      </c>
      <c r="G33" s="180" t="s">
        <v>43</v>
      </c>
      <c r="H33" s="186">
        <v>196976</v>
      </c>
      <c r="I33" s="180">
        <v>168</v>
      </c>
      <c r="J33" s="180" t="s">
        <v>28</v>
      </c>
      <c r="K33" s="562" t="s">
        <v>3233</v>
      </c>
      <c r="L33" s="600" t="s">
        <v>4393</v>
      </c>
      <c r="M33" s="180" t="s">
        <v>117</v>
      </c>
      <c r="N33" s="544">
        <v>156359</v>
      </c>
      <c r="O33" s="144">
        <v>45433</v>
      </c>
      <c r="P33" s="535" t="s">
        <v>4351</v>
      </c>
      <c r="Q33" s="144">
        <f t="shared" si="0"/>
        <v>45440</v>
      </c>
      <c r="R33" s="180">
        <f t="shared" ca="1" si="1"/>
        <v>-95</v>
      </c>
      <c r="S33" s="144" t="s">
        <v>533</v>
      </c>
      <c r="T33" s="536">
        <v>1.7000000000000001E-2</v>
      </c>
      <c r="U33" s="536">
        <v>0.04</v>
      </c>
      <c r="V33" s="186">
        <f t="shared" si="2"/>
        <v>7879.04</v>
      </c>
      <c r="W33" s="186">
        <f t="shared" si="3"/>
        <v>3348.5920000000001</v>
      </c>
      <c r="X33" s="186">
        <f t="shared" si="4"/>
        <v>1172.4761904761904</v>
      </c>
      <c r="Y33" s="186">
        <f t="shared" si="5"/>
        <v>4521.0681904761905</v>
      </c>
      <c r="Z33" s="188">
        <v>0.03</v>
      </c>
      <c r="AA33" s="368">
        <f t="shared" si="6"/>
        <v>5909.28</v>
      </c>
    </row>
    <row r="34" spans="1:27" ht="15" customHeight="1" x14ac:dyDescent="0.25">
      <c r="A34" s="180" t="s">
        <v>24</v>
      </c>
      <c r="B34" s="180" t="s">
        <v>24</v>
      </c>
      <c r="C34" s="180" t="s">
        <v>420</v>
      </c>
      <c r="D34" s="180" t="s">
        <v>3679</v>
      </c>
      <c r="E34" s="180" t="s">
        <v>4468</v>
      </c>
      <c r="F34" s="180" t="s">
        <v>4466</v>
      </c>
      <c r="G34" s="180" t="s">
        <v>21</v>
      </c>
      <c r="H34" s="186">
        <v>94900</v>
      </c>
      <c r="I34" s="180">
        <v>168</v>
      </c>
      <c r="J34" s="180" t="s">
        <v>28</v>
      </c>
      <c r="K34" s="180" t="s">
        <v>540</v>
      </c>
      <c r="L34" s="600" t="s">
        <v>4469</v>
      </c>
      <c r="M34" s="180" t="s">
        <v>117</v>
      </c>
      <c r="N34" s="609">
        <v>79958</v>
      </c>
      <c r="O34" s="144">
        <v>45437</v>
      </c>
      <c r="P34" s="535" t="s">
        <v>4351</v>
      </c>
      <c r="Q34" s="144">
        <f t="shared" si="0"/>
        <v>45444</v>
      </c>
      <c r="R34" s="180">
        <f t="shared" ca="1" si="1"/>
        <v>-91</v>
      </c>
      <c r="S34" s="144" t="s">
        <v>533</v>
      </c>
      <c r="T34" s="536">
        <v>1.7000000000000001E-2</v>
      </c>
      <c r="U34" s="536">
        <v>0.04</v>
      </c>
      <c r="V34" s="186">
        <f t="shared" si="2"/>
        <v>3796</v>
      </c>
      <c r="W34" s="186">
        <f t="shared" si="3"/>
        <v>1613.3000000000002</v>
      </c>
      <c r="X34" s="186">
        <f t="shared" si="4"/>
        <v>564.88095238095241</v>
      </c>
      <c r="Y34" s="186">
        <f t="shared" si="5"/>
        <v>2178.1809523809525</v>
      </c>
      <c r="Z34" s="188">
        <v>0.03</v>
      </c>
      <c r="AA34" s="368">
        <f t="shared" si="6"/>
        <v>2847</v>
      </c>
    </row>
    <row r="35" spans="1:27" ht="15" customHeight="1" x14ac:dyDescent="0.25">
      <c r="A35" s="180" t="s">
        <v>38</v>
      </c>
      <c r="B35" s="180" t="s">
        <v>38</v>
      </c>
      <c r="C35" s="180" t="s">
        <v>101</v>
      </c>
      <c r="D35" s="180" t="s">
        <v>4114</v>
      </c>
      <c r="E35" s="180" t="s">
        <v>4671</v>
      </c>
      <c r="F35" s="612" t="s">
        <v>4666</v>
      </c>
      <c r="G35" s="180" t="s">
        <v>43</v>
      </c>
      <c r="H35" s="186">
        <v>54800</v>
      </c>
      <c r="I35" s="180">
        <v>168</v>
      </c>
      <c r="J35" s="180" t="s">
        <v>28</v>
      </c>
      <c r="K35" s="180" t="s">
        <v>540</v>
      </c>
      <c r="L35" s="600" t="s">
        <v>4672</v>
      </c>
      <c r="M35" s="180" t="s">
        <v>117</v>
      </c>
      <c r="N35" s="613">
        <v>37712</v>
      </c>
      <c r="O35" s="144">
        <v>45443</v>
      </c>
      <c r="P35" s="535" t="s">
        <v>4351</v>
      </c>
      <c r="Q35" s="144">
        <f t="shared" si="0"/>
        <v>45450</v>
      </c>
      <c r="R35" s="180">
        <f t="shared" ca="1" si="1"/>
        <v>-85</v>
      </c>
      <c r="S35" s="144" t="s">
        <v>533</v>
      </c>
      <c r="T35" s="536">
        <v>1.7000000000000001E-2</v>
      </c>
      <c r="U35" s="536">
        <v>0.04</v>
      </c>
      <c r="V35" s="186">
        <f t="shared" si="2"/>
        <v>2192</v>
      </c>
      <c r="W35" s="186">
        <f t="shared" si="3"/>
        <v>931.6</v>
      </c>
      <c r="X35" s="186">
        <f t="shared" si="4"/>
        <v>326.1904761904762</v>
      </c>
      <c r="Y35" s="186">
        <f t="shared" si="5"/>
        <v>1257.7904761904763</v>
      </c>
      <c r="Z35" s="188">
        <v>0.03</v>
      </c>
      <c r="AA35" s="368">
        <f t="shared" si="6"/>
        <v>1644</v>
      </c>
    </row>
    <row r="36" spans="1:27" ht="15" customHeight="1" x14ac:dyDescent="0.25">
      <c r="A36" s="180" t="s">
        <v>24</v>
      </c>
      <c r="B36" s="180" t="s">
        <v>24</v>
      </c>
      <c r="C36" s="180" t="s">
        <v>420</v>
      </c>
      <c r="D36" s="180" t="s">
        <v>3679</v>
      </c>
      <c r="E36" s="180" t="s">
        <v>4956</v>
      </c>
      <c r="F36" s="180" t="s">
        <v>4943</v>
      </c>
      <c r="G36" s="180" t="s">
        <v>287</v>
      </c>
      <c r="H36" s="186">
        <v>551000</v>
      </c>
      <c r="I36" s="180">
        <v>168</v>
      </c>
      <c r="J36" s="180" t="s">
        <v>28</v>
      </c>
      <c r="K36" s="180" t="s">
        <v>540</v>
      </c>
      <c r="L36" s="600" t="s">
        <v>4957</v>
      </c>
      <c r="M36" s="180" t="s">
        <v>117</v>
      </c>
      <c r="N36" s="618">
        <v>478998</v>
      </c>
      <c r="O36" s="144">
        <v>45454</v>
      </c>
      <c r="P36" s="535" t="s">
        <v>4351</v>
      </c>
      <c r="Q36" s="144">
        <f t="shared" si="0"/>
        <v>45461</v>
      </c>
      <c r="R36" s="180">
        <f t="shared" ca="1" si="1"/>
        <v>-74</v>
      </c>
      <c r="S36" s="144" t="s">
        <v>533</v>
      </c>
      <c r="T36" s="536">
        <v>1.7000000000000001E-2</v>
      </c>
      <c r="U36" s="536">
        <v>0.04</v>
      </c>
      <c r="V36" s="186">
        <f t="shared" si="2"/>
        <v>22040</v>
      </c>
      <c r="W36" s="186">
        <f t="shared" si="3"/>
        <v>9367</v>
      </c>
      <c r="X36" s="186">
        <f t="shared" si="4"/>
        <v>3279.7619047619046</v>
      </c>
      <c r="Y36" s="186">
        <f t="shared" si="5"/>
        <v>12646.761904761905</v>
      </c>
      <c r="Z36" s="188">
        <v>0.03</v>
      </c>
      <c r="AA36" s="368">
        <f t="shared" si="6"/>
        <v>16530</v>
      </c>
    </row>
    <row r="37" spans="1:27" ht="15" customHeight="1" x14ac:dyDescent="0.25">
      <c r="A37" s="631" t="s">
        <v>24</v>
      </c>
      <c r="B37" s="631" t="s">
        <v>24</v>
      </c>
      <c r="C37" s="180" t="s">
        <v>420</v>
      </c>
      <c r="D37" s="631" t="s">
        <v>200</v>
      </c>
      <c r="E37" s="631" t="s">
        <v>1157</v>
      </c>
      <c r="F37" s="631" t="s">
        <v>5201</v>
      </c>
      <c r="G37" s="631" t="s">
        <v>128</v>
      </c>
      <c r="H37" s="632">
        <v>193011</v>
      </c>
      <c r="I37" s="631">
        <v>168</v>
      </c>
      <c r="J37" s="631" t="s">
        <v>28</v>
      </c>
      <c r="K37" s="631" t="s">
        <v>5202</v>
      </c>
      <c r="L37" s="629"/>
      <c r="M37" s="631" t="s">
        <v>117</v>
      </c>
      <c r="N37" s="629"/>
      <c r="O37" s="630">
        <v>45457</v>
      </c>
      <c r="P37" s="535" t="s">
        <v>4351</v>
      </c>
      <c r="Q37" s="144">
        <f t="shared" si="0"/>
        <v>45464</v>
      </c>
      <c r="R37" s="180">
        <f t="shared" ca="1" si="1"/>
        <v>-71</v>
      </c>
      <c r="S37" s="630" t="s">
        <v>533</v>
      </c>
      <c r="T37" s="633">
        <v>1.7000000000000001E-2</v>
      </c>
      <c r="U37" s="633">
        <v>0.04</v>
      </c>
      <c r="V37" s="186">
        <f t="shared" si="2"/>
        <v>7720.4400000000005</v>
      </c>
      <c r="W37" s="186">
        <f t="shared" si="3"/>
        <v>3281.1870000000004</v>
      </c>
      <c r="X37" s="186">
        <f t="shared" si="4"/>
        <v>1148.875</v>
      </c>
      <c r="Y37" s="186">
        <f t="shared" si="5"/>
        <v>4430.0619999999999</v>
      </c>
      <c r="Z37" s="188">
        <v>0.03</v>
      </c>
      <c r="AA37" s="368">
        <f t="shared" si="6"/>
        <v>5790.33</v>
      </c>
    </row>
    <row r="38" spans="1:27" ht="15" customHeight="1" x14ac:dyDescent="0.25">
      <c r="A38" s="180" t="s">
        <v>24</v>
      </c>
      <c r="B38" s="180" t="s">
        <v>24</v>
      </c>
      <c r="C38" s="180" t="s">
        <v>420</v>
      </c>
      <c r="D38" s="180" t="s">
        <v>200</v>
      </c>
      <c r="E38" s="180" t="s">
        <v>553</v>
      </c>
      <c r="F38" s="180" t="s">
        <v>5206</v>
      </c>
      <c r="G38" s="180" t="s">
        <v>43</v>
      </c>
      <c r="H38" s="186">
        <v>79100</v>
      </c>
      <c r="I38" s="180">
        <v>168</v>
      </c>
      <c r="J38" s="180" t="s">
        <v>28</v>
      </c>
      <c r="K38" s="180" t="s">
        <v>5200</v>
      </c>
      <c r="L38" s="600" t="s">
        <v>5204</v>
      </c>
      <c r="M38" s="180" t="s">
        <v>117</v>
      </c>
      <c r="N38" s="654">
        <v>66811</v>
      </c>
      <c r="O38" s="144">
        <v>45457</v>
      </c>
      <c r="P38" s="535" t="s">
        <v>4351</v>
      </c>
      <c r="Q38" s="144">
        <f t="shared" si="0"/>
        <v>45464</v>
      </c>
      <c r="R38" s="180">
        <f t="shared" ca="1" si="1"/>
        <v>-71</v>
      </c>
      <c r="S38" s="144" t="s">
        <v>533</v>
      </c>
      <c r="T38" s="536">
        <v>1.7000000000000001E-2</v>
      </c>
      <c r="U38" s="536">
        <v>0.04</v>
      </c>
      <c r="V38" s="186">
        <f t="shared" si="2"/>
        <v>3164</v>
      </c>
      <c r="W38" s="186">
        <f t="shared" si="3"/>
        <v>1344.7</v>
      </c>
      <c r="X38" s="186">
        <f t="shared" si="4"/>
        <v>470.83333333333331</v>
      </c>
      <c r="Y38" s="186">
        <f t="shared" si="5"/>
        <v>1815.5333333333333</v>
      </c>
      <c r="Z38" s="188">
        <v>0.03</v>
      </c>
      <c r="AA38" s="368">
        <f t="shared" si="6"/>
        <v>2373</v>
      </c>
    </row>
    <row r="39" spans="1:27" ht="15" customHeight="1" x14ac:dyDescent="0.25">
      <c r="A39" s="180" t="s">
        <v>39</v>
      </c>
      <c r="B39" s="180" t="s">
        <v>39</v>
      </c>
      <c r="C39" s="180" t="s">
        <v>167</v>
      </c>
      <c r="D39" s="180" t="s">
        <v>4894</v>
      </c>
      <c r="E39" s="180" t="s">
        <v>5273</v>
      </c>
      <c r="F39" s="180" t="s">
        <v>5260</v>
      </c>
      <c r="G39" s="180" t="s">
        <v>264</v>
      </c>
      <c r="H39" s="186">
        <v>197100</v>
      </c>
      <c r="I39" s="180">
        <v>168</v>
      </c>
      <c r="J39" s="180" t="s">
        <v>28</v>
      </c>
      <c r="K39" s="180" t="s">
        <v>540</v>
      </c>
      <c r="L39" s="600" t="s">
        <v>5274</v>
      </c>
      <c r="M39" s="180" t="s">
        <v>117</v>
      </c>
      <c r="N39" s="635">
        <v>174577</v>
      </c>
      <c r="O39" s="144">
        <v>45464</v>
      </c>
      <c r="P39" s="535" t="s">
        <v>4351</v>
      </c>
      <c r="Q39" s="144">
        <f t="shared" si="0"/>
        <v>45471</v>
      </c>
      <c r="R39" s="180">
        <f t="shared" ca="1" si="1"/>
        <v>-64</v>
      </c>
      <c r="S39" s="144" t="s">
        <v>533</v>
      </c>
      <c r="T39" s="536">
        <v>1.7000000000000001E-2</v>
      </c>
      <c r="U39" s="536">
        <v>0.04</v>
      </c>
      <c r="V39" s="186">
        <f t="shared" si="2"/>
        <v>7884</v>
      </c>
      <c r="W39" s="186">
        <f t="shared" si="3"/>
        <v>3350.7000000000003</v>
      </c>
      <c r="X39" s="186">
        <f t="shared" si="4"/>
        <v>1173.2142857142858</v>
      </c>
      <c r="Y39" s="186">
        <f t="shared" si="5"/>
        <v>4523.9142857142861</v>
      </c>
      <c r="Z39" s="188">
        <v>0.03</v>
      </c>
      <c r="AA39" s="368">
        <f t="shared" si="6"/>
        <v>5913</v>
      </c>
    </row>
    <row r="40" spans="1:27" ht="15" customHeight="1" x14ac:dyDescent="0.25">
      <c r="A40" s="180" t="s">
        <v>29</v>
      </c>
      <c r="B40" s="180" t="s">
        <v>29</v>
      </c>
      <c r="C40" s="180" t="s">
        <v>168</v>
      </c>
      <c r="D40" s="180" t="s">
        <v>2081</v>
      </c>
      <c r="E40" s="180" t="s">
        <v>4340</v>
      </c>
      <c r="F40" s="180" t="s">
        <v>5945</v>
      </c>
      <c r="G40" s="180" t="s">
        <v>43</v>
      </c>
      <c r="H40" s="186">
        <v>154600</v>
      </c>
      <c r="I40" s="180">
        <v>168</v>
      </c>
      <c r="J40" s="180" t="s">
        <v>28</v>
      </c>
      <c r="K40" s="699" t="s">
        <v>1449</v>
      </c>
      <c r="L40" s="695" t="s">
        <v>5946</v>
      </c>
      <c r="M40" s="180" t="s">
        <v>117</v>
      </c>
      <c r="N40" s="656">
        <v>146084</v>
      </c>
      <c r="O40" s="144">
        <v>45489</v>
      </c>
      <c r="P40" s="535" t="s">
        <v>4351</v>
      </c>
      <c r="Q40" s="144">
        <f t="shared" si="0"/>
        <v>45496</v>
      </c>
      <c r="R40" s="180">
        <f t="shared" ca="1" si="1"/>
        <v>-39</v>
      </c>
      <c r="S40" s="144" t="s">
        <v>533</v>
      </c>
      <c r="T40" s="536">
        <v>1.7000000000000001E-2</v>
      </c>
      <c r="U40" s="536">
        <v>0.04</v>
      </c>
      <c r="V40" s="186">
        <f t="shared" si="2"/>
        <v>6184</v>
      </c>
      <c r="W40" s="186">
        <f t="shared" si="3"/>
        <v>2628.2000000000003</v>
      </c>
      <c r="X40" s="186">
        <f t="shared" si="4"/>
        <v>920.23809523809518</v>
      </c>
      <c r="Y40" s="186">
        <f t="shared" si="5"/>
        <v>3548.4380952380952</v>
      </c>
      <c r="Z40" s="188">
        <v>0.03</v>
      </c>
      <c r="AA40" s="368">
        <f t="shared" si="6"/>
        <v>4638</v>
      </c>
    </row>
    <row r="41" spans="1:27" ht="15" customHeight="1" x14ac:dyDescent="0.25">
      <c r="A41" s="180" t="s">
        <v>44</v>
      </c>
      <c r="B41" s="180" t="s">
        <v>37</v>
      </c>
      <c r="C41" s="180" t="s">
        <v>99</v>
      </c>
      <c r="D41" s="180" t="s">
        <v>459</v>
      </c>
      <c r="E41" s="180" t="s">
        <v>6068</v>
      </c>
      <c r="F41" s="180" t="s">
        <v>5999</v>
      </c>
      <c r="G41" s="180" t="s">
        <v>21</v>
      </c>
      <c r="H41" s="186">
        <v>1102500</v>
      </c>
      <c r="I41" s="180">
        <v>168</v>
      </c>
      <c r="J41" s="180" t="s">
        <v>28</v>
      </c>
      <c r="K41" s="180" t="s">
        <v>540</v>
      </c>
      <c r="L41" s="695" t="s">
        <v>6069</v>
      </c>
      <c r="M41" s="180" t="s">
        <v>117</v>
      </c>
      <c r="N41" s="657">
        <v>963762</v>
      </c>
      <c r="O41" s="144">
        <v>45489</v>
      </c>
      <c r="P41" s="535" t="s">
        <v>4351</v>
      </c>
      <c r="Q41" s="144">
        <f t="shared" si="0"/>
        <v>45496</v>
      </c>
      <c r="R41" s="180">
        <f t="shared" ca="1" si="1"/>
        <v>-39</v>
      </c>
      <c r="S41" s="144" t="s">
        <v>533</v>
      </c>
      <c r="T41" s="536">
        <v>1.7000000000000001E-2</v>
      </c>
      <c r="U41" s="536">
        <v>0.04</v>
      </c>
      <c r="V41" s="186">
        <f t="shared" si="2"/>
        <v>44100</v>
      </c>
      <c r="W41" s="186">
        <f t="shared" si="3"/>
        <v>18742.5</v>
      </c>
      <c r="X41" s="186">
        <f t="shared" si="4"/>
        <v>6562.5</v>
      </c>
      <c r="Y41" s="186">
        <f t="shared" si="5"/>
        <v>25305</v>
      </c>
      <c r="Z41" s="188">
        <v>0.03</v>
      </c>
      <c r="AA41" s="368">
        <f t="shared" si="6"/>
        <v>33075</v>
      </c>
    </row>
    <row r="42" spans="1:27" ht="15" customHeight="1" x14ac:dyDescent="0.25">
      <c r="A42" s="180" t="s">
        <v>24</v>
      </c>
      <c r="B42" s="180" t="s">
        <v>24</v>
      </c>
      <c r="C42" s="180" t="s">
        <v>420</v>
      </c>
      <c r="D42" s="180" t="s">
        <v>3679</v>
      </c>
      <c r="E42" s="180" t="s">
        <v>6348</v>
      </c>
      <c r="F42" s="180" t="s">
        <v>6311</v>
      </c>
      <c r="G42" s="180" t="s">
        <v>43</v>
      </c>
      <c r="H42" s="186">
        <v>453300</v>
      </c>
      <c r="I42" s="180">
        <v>168</v>
      </c>
      <c r="J42" s="180" t="s">
        <v>28</v>
      </c>
      <c r="K42" s="180" t="s">
        <v>540</v>
      </c>
      <c r="L42" s="694" t="s">
        <v>6349</v>
      </c>
      <c r="M42" s="180" t="s">
        <v>117</v>
      </c>
      <c r="N42" s="544">
        <v>379118</v>
      </c>
      <c r="O42" s="144">
        <v>45492</v>
      </c>
      <c r="P42" s="535" t="s">
        <v>4351</v>
      </c>
      <c r="Q42" s="144">
        <f t="shared" si="0"/>
        <v>45499</v>
      </c>
      <c r="R42" s="180">
        <f t="shared" ca="1" si="1"/>
        <v>-36</v>
      </c>
      <c r="S42" s="144" t="s">
        <v>533</v>
      </c>
      <c r="T42" s="536">
        <v>1.7000000000000001E-2</v>
      </c>
      <c r="U42" s="536">
        <v>0.04</v>
      </c>
      <c r="V42" s="186">
        <f t="shared" si="2"/>
        <v>18132</v>
      </c>
      <c r="W42" s="186">
        <f t="shared" si="3"/>
        <v>7706.1</v>
      </c>
      <c r="X42" s="186">
        <f t="shared" si="4"/>
        <v>2698.2142857142858</v>
      </c>
      <c r="Y42" s="186">
        <f t="shared" si="5"/>
        <v>10404.314285714287</v>
      </c>
      <c r="Z42" s="188">
        <v>0.03</v>
      </c>
      <c r="AA42" s="368">
        <f t="shared" si="6"/>
        <v>13599</v>
      </c>
    </row>
    <row r="43" spans="1:27" ht="15" customHeight="1" x14ac:dyDescent="0.25">
      <c r="A43" s="180" t="s">
        <v>24</v>
      </c>
      <c r="B43" s="180" t="s">
        <v>24</v>
      </c>
      <c r="C43" s="180" t="s">
        <v>420</v>
      </c>
      <c r="D43" s="180" t="s">
        <v>3679</v>
      </c>
      <c r="E43" s="180" t="s">
        <v>4445</v>
      </c>
      <c r="F43" s="180" t="s">
        <v>6316</v>
      </c>
      <c r="G43" s="180" t="s">
        <v>174</v>
      </c>
      <c r="H43" s="186">
        <v>314900</v>
      </c>
      <c r="I43" s="180">
        <v>168</v>
      </c>
      <c r="J43" s="180" t="s">
        <v>28</v>
      </c>
      <c r="K43" s="180" t="s">
        <v>540</v>
      </c>
      <c r="L43" s="694" t="s">
        <v>6364</v>
      </c>
      <c r="M43" s="180" t="s">
        <v>117</v>
      </c>
      <c r="N43" s="680">
        <v>281001</v>
      </c>
      <c r="O43" s="144">
        <v>45499</v>
      </c>
      <c r="P43" s="535" t="s">
        <v>4351</v>
      </c>
      <c r="Q43" s="144">
        <f t="shared" si="0"/>
        <v>45506</v>
      </c>
      <c r="R43" s="180">
        <f t="shared" ca="1" si="1"/>
        <v>-29</v>
      </c>
      <c r="S43" s="144" t="s">
        <v>533</v>
      </c>
      <c r="T43" s="536">
        <v>1.7000000000000001E-2</v>
      </c>
      <c r="U43" s="536">
        <v>0.04</v>
      </c>
      <c r="V43" s="186">
        <f t="shared" si="2"/>
        <v>12596</v>
      </c>
      <c r="W43" s="186">
        <f t="shared" si="3"/>
        <v>5353.3</v>
      </c>
      <c r="X43" s="186">
        <f t="shared" si="4"/>
        <v>1874.4047619047619</v>
      </c>
      <c r="Y43" s="186">
        <f t="shared" si="5"/>
        <v>7227.7047619047626</v>
      </c>
      <c r="Z43" s="188">
        <v>0.03</v>
      </c>
      <c r="AA43" s="368">
        <f t="shared" si="6"/>
        <v>9447</v>
      </c>
    </row>
    <row r="44" spans="1:27" ht="15" customHeight="1" x14ac:dyDescent="0.25">
      <c r="A44" s="180" t="s">
        <v>27</v>
      </c>
      <c r="B44" s="180" t="s">
        <v>27</v>
      </c>
      <c r="C44" s="21" t="s">
        <v>97</v>
      </c>
      <c r="D44" s="180" t="s">
        <v>3304</v>
      </c>
      <c r="E44" s="180" t="s">
        <v>4206</v>
      </c>
      <c r="F44" s="180" t="s">
        <v>6319</v>
      </c>
      <c r="G44" s="180" t="s">
        <v>463</v>
      </c>
      <c r="H44" s="186">
        <v>300600</v>
      </c>
      <c r="I44" s="180">
        <v>168</v>
      </c>
      <c r="J44" s="180" t="s">
        <v>28</v>
      </c>
      <c r="K44" s="700" t="s">
        <v>2536</v>
      </c>
      <c r="L44" s="694" t="s">
        <v>6369</v>
      </c>
      <c r="M44" s="180" t="s">
        <v>117</v>
      </c>
      <c r="N44" s="680">
        <v>219119</v>
      </c>
      <c r="O44" s="144">
        <v>45497</v>
      </c>
      <c r="P44" s="535" t="s">
        <v>4351</v>
      </c>
      <c r="Q44" s="144">
        <f t="shared" si="0"/>
        <v>45504</v>
      </c>
      <c r="R44" s="180">
        <f t="shared" ca="1" si="1"/>
        <v>-31</v>
      </c>
      <c r="S44" s="144" t="s">
        <v>533</v>
      </c>
      <c r="T44" s="536">
        <v>1.7000000000000001E-2</v>
      </c>
      <c r="U44" s="536">
        <v>0.04</v>
      </c>
      <c r="V44" s="186">
        <f t="shared" si="2"/>
        <v>12024</v>
      </c>
      <c r="W44" s="186">
        <f t="shared" si="3"/>
        <v>5110.2000000000007</v>
      </c>
      <c r="X44" s="186">
        <f t="shared" si="4"/>
        <v>1789.2857142857142</v>
      </c>
      <c r="Y44" s="186">
        <f t="shared" si="5"/>
        <v>6899.4857142857145</v>
      </c>
      <c r="Z44" s="188">
        <v>0.03</v>
      </c>
      <c r="AA44" s="368">
        <f t="shared" si="6"/>
        <v>9018</v>
      </c>
    </row>
    <row r="45" spans="1:27" ht="15" customHeight="1" x14ac:dyDescent="0.25">
      <c r="A45" s="180" t="s">
        <v>37</v>
      </c>
      <c r="B45" s="180" t="s">
        <v>37</v>
      </c>
      <c r="C45" s="180" t="s">
        <v>99</v>
      </c>
      <c r="D45" s="180" t="s">
        <v>438</v>
      </c>
      <c r="E45" s="180" t="s">
        <v>6374</v>
      </c>
      <c r="F45" s="180" t="s">
        <v>6322</v>
      </c>
      <c r="G45" s="180" t="s">
        <v>21</v>
      </c>
      <c r="H45" s="186">
        <v>327600</v>
      </c>
      <c r="I45" s="180">
        <v>168</v>
      </c>
      <c r="J45" s="180" t="s">
        <v>28</v>
      </c>
      <c r="K45" s="180" t="s">
        <v>540</v>
      </c>
      <c r="L45" s="694" t="s">
        <v>6375</v>
      </c>
      <c r="M45" s="180" t="s">
        <v>117</v>
      </c>
      <c r="N45" s="544">
        <v>292021</v>
      </c>
      <c r="O45" s="144">
        <v>45497</v>
      </c>
      <c r="P45" s="535" t="s">
        <v>4351</v>
      </c>
      <c r="Q45" s="144">
        <f t="shared" ref="Q45:Q61" si="7">+O45+7</f>
        <v>45504</v>
      </c>
      <c r="R45" s="180">
        <f t="shared" ref="R45:R61" ca="1" si="8">Q45-TODAY()</f>
        <v>-31</v>
      </c>
      <c r="S45" s="144" t="s">
        <v>533</v>
      </c>
      <c r="T45" s="536">
        <v>1.7000000000000001E-2</v>
      </c>
      <c r="U45" s="536">
        <v>0.04</v>
      </c>
      <c r="V45" s="186">
        <f t="shared" ref="V45:V61" si="9">H45*U45</f>
        <v>13104</v>
      </c>
      <c r="W45" s="186">
        <f t="shared" ref="W45:W61" si="10">H45*T45</f>
        <v>5569.2000000000007</v>
      </c>
      <c r="X45" s="186">
        <f t="shared" ref="X45:X61" si="11">H45/I45</f>
        <v>1950</v>
      </c>
      <c r="Y45" s="186">
        <f t="shared" ref="Y45:Y61" si="12">X45+W45</f>
        <v>7519.2000000000007</v>
      </c>
      <c r="Z45" s="188">
        <v>0.03</v>
      </c>
      <c r="AA45" s="368">
        <f t="shared" ref="AA45:AA61" si="13">H45*Z45</f>
        <v>9828</v>
      </c>
    </row>
    <row r="46" spans="1:27" ht="15" customHeight="1" x14ac:dyDescent="0.25">
      <c r="A46" s="180" t="s">
        <v>49</v>
      </c>
      <c r="B46" s="180" t="s">
        <v>49</v>
      </c>
      <c r="C46" s="180" t="s">
        <v>133</v>
      </c>
      <c r="D46" s="180" t="s">
        <v>612</v>
      </c>
      <c r="E46" s="180" t="s">
        <v>6383</v>
      </c>
      <c r="F46" s="180" t="s">
        <v>6326</v>
      </c>
      <c r="G46" s="180" t="s">
        <v>43</v>
      </c>
      <c r="H46" s="186">
        <v>148600</v>
      </c>
      <c r="I46" s="180">
        <v>168</v>
      </c>
      <c r="J46" s="180" t="s">
        <v>28</v>
      </c>
      <c r="K46" s="180" t="s">
        <v>540</v>
      </c>
      <c r="L46" s="694" t="s">
        <v>6384</v>
      </c>
      <c r="M46" s="180" t="s">
        <v>117</v>
      </c>
      <c r="N46" s="680">
        <v>135751</v>
      </c>
      <c r="O46" s="144">
        <v>45453</v>
      </c>
      <c r="P46" s="535" t="s">
        <v>4351</v>
      </c>
      <c r="Q46" s="144">
        <f t="shared" si="7"/>
        <v>45460</v>
      </c>
      <c r="R46" s="180">
        <f t="shared" ca="1" si="8"/>
        <v>-75</v>
      </c>
      <c r="S46" s="144" t="s">
        <v>533</v>
      </c>
      <c r="T46" s="536">
        <v>1.7000000000000001E-2</v>
      </c>
      <c r="U46" s="536">
        <v>0.04</v>
      </c>
      <c r="V46" s="186">
        <f t="shared" si="9"/>
        <v>5944</v>
      </c>
      <c r="W46" s="186">
        <f t="shared" si="10"/>
        <v>2526.2000000000003</v>
      </c>
      <c r="X46" s="186">
        <f t="shared" si="11"/>
        <v>884.52380952380952</v>
      </c>
      <c r="Y46" s="186">
        <f t="shared" si="12"/>
        <v>3410.7238095238099</v>
      </c>
      <c r="Z46" s="188">
        <v>0.03</v>
      </c>
      <c r="AA46" s="368">
        <f t="shared" si="13"/>
        <v>4458</v>
      </c>
    </row>
    <row r="47" spans="1:27" ht="15" customHeight="1" x14ac:dyDescent="0.25">
      <c r="A47" s="180" t="s">
        <v>27</v>
      </c>
      <c r="B47" s="180" t="s">
        <v>27</v>
      </c>
      <c r="C47" s="21" t="s">
        <v>97</v>
      </c>
      <c r="D47" s="180" t="s">
        <v>3304</v>
      </c>
      <c r="E47" s="180" t="s">
        <v>5455</v>
      </c>
      <c r="F47" s="681" t="s">
        <v>6386</v>
      </c>
      <c r="G47" s="180" t="s">
        <v>340</v>
      </c>
      <c r="H47" s="186">
        <v>189700</v>
      </c>
      <c r="I47" s="180">
        <v>168</v>
      </c>
      <c r="J47" s="180" t="s">
        <v>28</v>
      </c>
      <c r="K47" s="180" t="s">
        <v>540</v>
      </c>
      <c r="L47" s="696" t="s">
        <v>6395</v>
      </c>
      <c r="M47" s="180" t="s">
        <v>117</v>
      </c>
      <c r="N47" s="682">
        <v>159230</v>
      </c>
      <c r="O47" s="144">
        <v>45502</v>
      </c>
      <c r="P47" s="535" t="s">
        <v>4351</v>
      </c>
      <c r="Q47" s="144">
        <f t="shared" si="7"/>
        <v>45509</v>
      </c>
      <c r="R47" s="180">
        <f t="shared" ca="1" si="8"/>
        <v>-26</v>
      </c>
      <c r="S47" s="144" t="s">
        <v>533</v>
      </c>
      <c r="T47" s="536">
        <v>1.7000000000000001E-2</v>
      </c>
      <c r="U47" s="536">
        <v>0.04</v>
      </c>
      <c r="V47" s="186">
        <f t="shared" si="9"/>
        <v>7588</v>
      </c>
      <c r="W47" s="186">
        <f t="shared" si="10"/>
        <v>3224.9</v>
      </c>
      <c r="X47" s="186">
        <f t="shared" si="11"/>
        <v>1129.1666666666667</v>
      </c>
      <c r="Y47" s="186">
        <f t="shared" si="12"/>
        <v>4354.0666666666666</v>
      </c>
      <c r="Z47" s="188">
        <v>0.03</v>
      </c>
      <c r="AA47" s="368">
        <f t="shared" si="13"/>
        <v>5691</v>
      </c>
    </row>
    <row r="48" spans="1:27" ht="15" customHeight="1" x14ac:dyDescent="0.25">
      <c r="A48" s="180" t="s">
        <v>27</v>
      </c>
      <c r="B48" s="180" t="s">
        <v>27</v>
      </c>
      <c r="C48" s="21" t="s">
        <v>97</v>
      </c>
      <c r="D48" s="180" t="s">
        <v>4759</v>
      </c>
      <c r="E48" s="180" t="s">
        <v>6366</v>
      </c>
      <c r="F48" s="180" t="s">
        <v>6431</v>
      </c>
      <c r="G48" s="180" t="s">
        <v>6367</v>
      </c>
      <c r="H48" s="186">
        <v>156900</v>
      </c>
      <c r="I48" s="180">
        <v>168</v>
      </c>
      <c r="J48" s="180" t="s">
        <v>28</v>
      </c>
      <c r="K48" s="180" t="s">
        <v>2662</v>
      </c>
      <c r="M48" s="180" t="s">
        <v>117</v>
      </c>
      <c r="O48" s="144">
        <v>45505</v>
      </c>
      <c r="P48" s="535" t="s">
        <v>4351</v>
      </c>
      <c r="Q48" s="144">
        <f t="shared" si="7"/>
        <v>45512</v>
      </c>
      <c r="R48" s="180">
        <f t="shared" ca="1" si="8"/>
        <v>-23</v>
      </c>
      <c r="S48" s="144" t="s">
        <v>533</v>
      </c>
      <c r="T48" s="536">
        <v>1.7000000000000001E-2</v>
      </c>
      <c r="U48" s="536">
        <v>0.04</v>
      </c>
      <c r="V48" s="186">
        <f t="shared" si="9"/>
        <v>6276</v>
      </c>
      <c r="W48" s="186">
        <f t="shared" si="10"/>
        <v>2667.3</v>
      </c>
      <c r="X48" s="186">
        <f t="shared" si="11"/>
        <v>933.92857142857144</v>
      </c>
      <c r="Y48" s="186">
        <f t="shared" si="12"/>
        <v>3601.2285714285717</v>
      </c>
      <c r="Z48" s="188">
        <v>0.03</v>
      </c>
      <c r="AA48" s="368">
        <f t="shared" si="13"/>
        <v>4707</v>
      </c>
    </row>
    <row r="49" spans="1:27" ht="16.5" customHeight="1" x14ac:dyDescent="0.25">
      <c r="A49" s="180" t="s">
        <v>33</v>
      </c>
      <c r="B49" s="180" t="s">
        <v>39</v>
      </c>
      <c r="C49" s="180" t="s">
        <v>167</v>
      </c>
      <c r="D49" s="180" t="s">
        <v>4113</v>
      </c>
      <c r="E49" s="180" t="s">
        <v>6589</v>
      </c>
      <c r="F49" s="180" t="s">
        <v>6574</v>
      </c>
      <c r="G49" s="180" t="s">
        <v>221</v>
      </c>
      <c r="H49" s="186">
        <v>463000</v>
      </c>
      <c r="I49" s="180">
        <v>168</v>
      </c>
      <c r="J49" s="180" t="s">
        <v>28</v>
      </c>
      <c r="K49" s="180" t="s">
        <v>416</v>
      </c>
      <c r="L49" s="693" t="s">
        <v>6590</v>
      </c>
      <c r="M49" s="180" t="s">
        <v>117</v>
      </c>
      <c r="N49" s="544">
        <v>439252</v>
      </c>
      <c r="O49" s="144">
        <v>45505</v>
      </c>
      <c r="P49" s="535" t="s">
        <v>4351</v>
      </c>
      <c r="Q49" s="144">
        <f t="shared" si="7"/>
        <v>45512</v>
      </c>
      <c r="R49" s="180">
        <f t="shared" ca="1" si="8"/>
        <v>-23</v>
      </c>
      <c r="S49" s="144" t="s">
        <v>533</v>
      </c>
      <c r="T49" s="536">
        <v>1.7000000000000001E-2</v>
      </c>
      <c r="U49" s="536">
        <v>0.04</v>
      </c>
      <c r="V49" s="186">
        <f t="shared" si="9"/>
        <v>18520</v>
      </c>
      <c r="W49" s="186">
        <f t="shared" si="10"/>
        <v>7871.0000000000009</v>
      </c>
      <c r="X49" s="186">
        <f t="shared" si="11"/>
        <v>2755.9523809523807</v>
      </c>
      <c r="Y49" s="186">
        <f t="shared" si="12"/>
        <v>10626.952380952382</v>
      </c>
      <c r="Z49" s="188">
        <v>0.03</v>
      </c>
      <c r="AA49" s="368">
        <f t="shared" si="13"/>
        <v>13890</v>
      </c>
    </row>
    <row r="50" spans="1:27" ht="15" customHeight="1" x14ac:dyDescent="0.25">
      <c r="A50" s="180" t="s">
        <v>49</v>
      </c>
      <c r="B50" s="180" t="s">
        <v>49</v>
      </c>
      <c r="C50" s="180" t="s">
        <v>133</v>
      </c>
      <c r="D50" s="180" t="s">
        <v>189</v>
      </c>
      <c r="E50" s="180" t="s">
        <v>6387</v>
      </c>
      <c r="F50" s="691" t="s">
        <v>6611</v>
      </c>
      <c r="G50" s="180" t="s">
        <v>463</v>
      </c>
      <c r="H50" s="186">
        <v>661000</v>
      </c>
      <c r="I50" s="180">
        <v>168</v>
      </c>
      <c r="J50" s="180" t="s">
        <v>28</v>
      </c>
      <c r="K50" s="180" t="s">
        <v>540</v>
      </c>
      <c r="L50" s="692" t="s">
        <v>6625</v>
      </c>
      <c r="M50" s="180" t="s">
        <v>117</v>
      </c>
      <c r="N50" s="697">
        <v>1183184</v>
      </c>
      <c r="O50" s="144">
        <v>45506</v>
      </c>
      <c r="P50" s="535" t="s">
        <v>4351</v>
      </c>
      <c r="Q50" s="144">
        <f t="shared" si="7"/>
        <v>45513</v>
      </c>
      <c r="R50" s="180">
        <f t="shared" ca="1" si="8"/>
        <v>-22</v>
      </c>
      <c r="S50" s="144" t="s">
        <v>533</v>
      </c>
      <c r="T50" s="536">
        <v>1.7000000000000001E-2</v>
      </c>
      <c r="U50" s="536">
        <v>0.04</v>
      </c>
      <c r="V50" s="186">
        <f t="shared" si="9"/>
        <v>26440</v>
      </c>
      <c r="W50" s="186">
        <f t="shared" si="10"/>
        <v>11237</v>
      </c>
      <c r="X50" s="186">
        <f t="shared" si="11"/>
        <v>3934.5238095238096</v>
      </c>
      <c r="Y50" s="186">
        <f t="shared" si="12"/>
        <v>15171.523809523809</v>
      </c>
      <c r="Z50" s="188">
        <v>0.03</v>
      </c>
      <c r="AA50" s="368">
        <f t="shared" si="13"/>
        <v>19830</v>
      </c>
    </row>
    <row r="51" spans="1:27" ht="15" customHeight="1" x14ac:dyDescent="0.25">
      <c r="A51" s="180" t="s">
        <v>37</v>
      </c>
      <c r="B51" s="180" t="s">
        <v>37</v>
      </c>
      <c r="C51" s="180" t="s">
        <v>99</v>
      </c>
      <c r="D51" s="180" t="s">
        <v>917</v>
      </c>
      <c r="E51" s="180" t="s">
        <v>4789</v>
      </c>
      <c r="F51" s="180" t="s">
        <v>6677</v>
      </c>
      <c r="G51" s="180" t="s">
        <v>334</v>
      </c>
      <c r="H51" s="186">
        <v>287300</v>
      </c>
      <c r="I51" s="180">
        <v>168</v>
      </c>
      <c r="J51" s="180" t="s">
        <v>28</v>
      </c>
      <c r="K51" s="698" t="s">
        <v>161</v>
      </c>
      <c r="L51" s="701" t="s">
        <v>6713</v>
      </c>
      <c r="M51" s="180" t="s">
        <v>117</v>
      </c>
      <c r="N51" s="544">
        <v>199941</v>
      </c>
      <c r="O51" s="144">
        <v>45510</v>
      </c>
      <c r="P51" s="535" t="s">
        <v>4351</v>
      </c>
      <c r="Q51" s="144">
        <f t="shared" si="7"/>
        <v>45517</v>
      </c>
      <c r="R51" s="180">
        <f t="shared" ca="1" si="8"/>
        <v>-18</v>
      </c>
      <c r="S51" s="144" t="s">
        <v>533</v>
      </c>
      <c r="T51" s="536">
        <v>1.7000000000000001E-2</v>
      </c>
      <c r="U51" s="536">
        <v>0.04</v>
      </c>
      <c r="V51" s="186">
        <f t="shared" si="9"/>
        <v>11492</v>
      </c>
      <c r="W51" s="186">
        <f t="shared" si="10"/>
        <v>4884.1000000000004</v>
      </c>
      <c r="X51" s="186">
        <f t="shared" si="11"/>
        <v>1710.1190476190477</v>
      </c>
      <c r="Y51" s="186">
        <f t="shared" si="12"/>
        <v>6594.2190476190481</v>
      </c>
      <c r="Z51" s="188">
        <v>0.03</v>
      </c>
      <c r="AA51" s="368">
        <f t="shared" si="13"/>
        <v>8619</v>
      </c>
    </row>
    <row r="52" spans="1:27" ht="15" customHeight="1" x14ac:dyDescent="0.25">
      <c r="A52" s="180" t="s">
        <v>24</v>
      </c>
      <c r="B52" s="180" t="s">
        <v>24</v>
      </c>
      <c r="C52" s="180" t="s">
        <v>420</v>
      </c>
      <c r="D52" s="180" t="s">
        <v>3679</v>
      </c>
      <c r="E52" s="180" t="s">
        <v>4445</v>
      </c>
      <c r="F52" s="180" t="s">
        <v>6679</v>
      </c>
      <c r="G52" s="180" t="s">
        <v>463</v>
      </c>
      <c r="H52" s="186">
        <v>180000</v>
      </c>
      <c r="I52" s="180">
        <v>168</v>
      </c>
      <c r="J52" s="180" t="s">
        <v>28</v>
      </c>
      <c r="K52" s="180" t="s">
        <v>540</v>
      </c>
      <c r="L52" s="701" t="s">
        <v>6716</v>
      </c>
      <c r="M52" s="180" t="s">
        <v>117</v>
      </c>
      <c r="N52" s="544">
        <v>154903</v>
      </c>
      <c r="O52" s="144">
        <v>45510</v>
      </c>
      <c r="P52" s="535" t="s">
        <v>4351</v>
      </c>
      <c r="Q52" s="144">
        <f t="shared" si="7"/>
        <v>45517</v>
      </c>
      <c r="R52" s="180">
        <f t="shared" ca="1" si="8"/>
        <v>-18</v>
      </c>
      <c r="S52" s="144" t="s">
        <v>533</v>
      </c>
      <c r="T52" s="536">
        <v>1.7000000000000001E-2</v>
      </c>
      <c r="U52" s="536">
        <v>0.04</v>
      </c>
      <c r="V52" s="186">
        <f t="shared" si="9"/>
        <v>7200</v>
      </c>
      <c r="W52" s="186">
        <f t="shared" si="10"/>
        <v>3060</v>
      </c>
      <c r="X52" s="186">
        <f t="shared" si="11"/>
        <v>1071.4285714285713</v>
      </c>
      <c r="Y52" s="186">
        <f t="shared" si="12"/>
        <v>4131.4285714285716</v>
      </c>
      <c r="Z52" s="188">
        <v>0.03</v>
      </c>
      <c r="AA52" s="368">
        <f t="shared" si="13"/>
        <v>5400</v>
      </c>
    </row>
    <row r="53" spans="1:27" ht="15" customHeight="1" x14ac:dyDescent="0.25">
      <c r="A53" s="180" t="s">
        <v>2944</v>
      </c>
      <c r="B53" s="180" t="s">
        <v>20</v>
      </c>
      <c r="C53" s="180" t="s">
        <v>420</v>
      </c>
      <c r="D53" s="8" t="s">
        <v>206</v>
      </c>
      <c r="E53" s="180" t="s">
        <v>6721</v>
      </c>
      <c r="F53" s="180" t="s">
        <v>6681</v>
      </c>
      <c r="G53" s="180" t="s">
        <v>332</v>
      </c>
      <c r="H53" s="186">
        <v>222100</v>
      </c>
      <c r="I53" s="180">
        <v>168</v>
      </c>
      <c r="J53" s="180" t="s">
        <v>28</v>
      </c>
      <c r="K53" s="698" t="s">
        <v>161</v>
      </c>
      <c r="L53" s="701" t="s">
        <v>6722</v>
      </c>
      <c r="M53" s="180" t="s">
        <v>117</v>
      </c>
      <c r="N53" s="544">
        <v>190707</v>
      </c>
      <c r="O53" s="144">
        <v>45510</v>
      </c>
      <c r="P53" s="535" t="s">
        <v>4351</v>
      </c>
      <c r="Q53" s="144">
        <f t="shared" si="7"/>
        <v>45517</v>
      </c>
      <c r="R53" s="180">
        <f t="shared" ca="1" si="8"/>
        <v>-18</v>
      </c>
      <c r="S53" s="144" t="s">
        <v>533</v>
      </c>
      <c r="T53" s="536">
        <v>1.7000000000000001E-2</v>
      </c>
      <c r="U53" s="536">
        <v>0.04</v>
      </c>
      <c r="V53" s="186">
        <f t="shared" si="9"/>
        <v>8884</v>
      </c>
      <c r="W53" s="186">
        <f t="shared" si="10"/>
        <v>3775.7000000000003</v>
      </c>
      <c r="X53" s="186">
        <f t="shared" si="11"/>
        <v>1322.0238095238096</v>
      </c>
      <c r="Y53" s="186">
        <f t="shared" si="12"/>
        <v>5097.7238095238099</v>
      </c>
      <c r="Z53" s="188">
        <v>0.03</v>
      </c>
      <c r="AA53" s="368">
        <f t="shared" si="13"/>
        <v>6663</v>
      </c>
    </row>
    <row r="54" spans="1:27" ht="15" customHeight="1" x14ac:dyDescent="0.25">
      <c r="A54" s="180" t="s">
        <v>24</v>
      </c>
      <c r="B54" s="180" t="s">
        <v>24</v>
      </c>
      <c r="C54" s="180" t="s">
        <v>420</v>
      </c>
      <c r="D54" s="180" t="s">
        <v>405</v>
      </c>
      <c r="E54" s="180" t="s">
        <v>1157</v>
      </c>
      <c r="F54" s="180" t="s">
        <v>6683</v>
      </c>
      <c r="G54" s="180" t="s">
        <v>349</v>
      </c>
      <c r="H54" s="186">
        <v>644900</v>
      </c>
      <c r="I54" s="180">
        <v>168</v>
      </c>
      <c r="J54" s="180" t="s">
        <v>28</v>
      </c>
      <c r="K54" s="180" t="s">
        <v>540</v>
      </c>
      <c r="L54" s="701" t="s">
        <v>6725</v>
      </c>
      <c r="M54" s="180" t="s">
        <v>117</v>
      </c>
      <c r="N54" s="544">
        <v>540038</v>
      </c>
      <c r="O54" s="144">
        <v>45510</v>
      </c>
      <c r="P54" s="535" t="s">
        <v>4351</v>
      </c>
      <c r="Q54" s="144">
        <f t="shared" si="7"/>
        <v>45517</v>
      </c>
      <c r="R54" s="180">
        <f t="shared" ca="1" si="8"/>
        <v>-18</v>
      </c>
      <c r="S54" s="144" t="s">
        <v>533</v>
      </c>
      <c r="T54" s="536">
        <v>1.7000000000000001E-2</v>
      </c>
      <c r="U54" s="536">
        <v>0.04</v>
      </c>
      <c r="V54" s="186">
        <f t="shared" si="9"/>
        <v>25796</v>
      </c>
      <c r="W54" s="186">
        <f t="shared" si="10"/>
        <v>10963.300000000001</v>
      </c>
      <c r="X54" s="186">
        <f t="shared" si="11"/>
        <v>3838.6904761904761</v>
      </c>
      <c r="Y54" s="186">
        <f t="shared" si="12"/>
        <v>14801.990476190476</v>
      </c>
      <c r="Z54" s="188">
        <v>0.03</v>
      </c>
      <c r="AA54" s="368">
        <f t="shared" si="13"/>
        <v>19347</v>
      </c>
    </row>
    <row r="55" spans="1:27" ht="15" customHeight="1" x14ac:dyDescent="0.25">
      <c r="A55" s="180" t="s">
        <v>38</v>
      </c>
      <c r="B55" s="180" t="s">
        <v>38</v>
      </c>
      <c r="C55" s="180" t="s">
        <v>101</v>
      </c>
      <c r="D55" s="180" t="s">
        <v>3538</v>
      </c>
      <c r="E55" s="180" t="s">
        <v>4139</v>
      </c>
      <c r="F55" s="702" t="s">
        <v>6757</v>
      </c>
      <c r="G55" s="180" t="s">
        <v>6338</v>
      </c>
      <c r="H55" s="186">
        <v>1185300</v>
      </c>
      <c r="I55" s="180">
        <v>168</v>
      </c>
      <c r="J55" s="180" t="s">
        <v>28</v>
      </c>
      <c r="K55" s="698" t="s">
        <v>161</v>
      </c>
      <c r="L55" s="703" t="s">
        <v>6762</v>
      </c>
      <c r="M55" s="180" t="s">
        <v>117</v>
      </c>
      <c r="N55" s="704">
        <v>307399</v>
      </c>
      <c r="O55" s="144">
        <v>45509</v>
      </c>
      <c r="P55" s="535" t="s">
        <v>4351</v>
      </c>
      <c r="Q55" s="144">
        <f t="shared" si="7"/>
        <v>45516</v>
      </c>
      <c r="R55" s="180">
        <f t="shared" ca="1" si="8"/>
        <v>-19</v>
      </c>
      <c r="S55" s="144" t="s">
        <v>533</v>
      </c>
      <c r="T55" s="536">
        <v>1.7000000000000001E-2</v>
      </c>
      <c r="U55" s="536">
        <v>0.04</v>
      </c>
      <c r="V55" s="186">
        <f t="shared" si="9"/>
        <v>47412</v>
      </c>
      <c r="W55" s="186">
        <f t="shared" si="10"/>
        <v>20150.100000000002</v>
      </c>
      <c r="X55" s="186">
        <f t="shared" si="11"/>
        <v>7055.3571428571431</v>
      </c>
      <c r="Y55" s="186">
        <f t="shared" si="12"/>
        <v>27205.457142857143</v>
      </c>
      <c r="Z55" s="188">
        <v>0.03</v>
      </c>
      <c r="AA55" s="368">
        <f t="shared" si="13"/>
        <v>35559</v>
      </c>
    </row>
    <row r="56" spans="1:27" ht="15" customHeight="1" x14ac:dyDescent="0.25">
      <c r="A56" s="180" t="s">
        <v>29</v>
      </c>
      <c r="B56" s="180" t="s">
        <v>29</v>
      </c>
      <c r="C56" s="180" t="s">
        <v>168</v>
      </c>
      <c r="D56" s="180" t="s">
        <v>454</v>
      </c>
      <c r="E56" s="180" t="s">
        <v>5090</v>
      </c>
      <c r="F56" s="702" t="s">
        <v>6758</v>
      </c>
      <c r="G56" s="180" t="s">
        <v>264</v>
      </c>
      <c r="H56" s="186">
        <v>76600</v>
      </c>
      <c r="I56" s="180">
        <v>168</v>
      </c>
      <c r="J56" s="180" t="s">
        <v>28</v>
      </c>
      <c r="K56" s="698" t="s">
        <v>161</v>
      </c>
      <c r="L56" s="703" t="s">
        <v>6764</v>
      </c>
      <c r="M56" s="180" t="s">
        <v>117</v>
      </c>
      <c r="N56" s="704">
        <v>41384</v>
      </c>
      <c r="O56" s="144">
        <v>45509</v>
      </c>
      <c r="P56" s="535" t="s">
        <v>4351</v>
      </c>
      <c r="Q56" s="144">
        <f t="shared" si="7"/>
        <v>45516</v>
      </c>
      <c r="R56" s="180">
        <f t="shared" ca="1" si="8"/>
        <v>-19</v>
      </c>
      <c r="S56" s="144" t="s">
        <v>533</v>
      </c>
      <c r="T56" s="536">
        <v>1.7000000000000001E-2</v>
      </c>
      <c r="U56" s="536">
        <v>0.04</v>
      </c>
      <c r="V56" s="186">
        <f t="shared" si="9"/>
        <v>3064</v>
      </c>
      <c r="W56" s="186">
        <f t="shared" si="10"/>
        <v>1302.2</v>
      </c>
      <c r="X56" s="186">
        <f t="shared" si="11"/>
        <v>455.95238095238096</v>
      </c>
      <c r="Y56" s="186">
        <f t="shared" si="12"/>
        <v>1758.152380952381</v>
      </c>
      <c r="Z56" s="188">
        <v>0.03</v>
      </c>
      <c r="AA56" s="368">
        <f t="shared" si="13"/>
        <v>2298</v>
      </c>
    </row>
    <row r="57" spans="1:27" ht="15" customHeight="1" x14ac:dyDescent="0.25">
      <c r="A57" s="180" t="s">
        <v>24</v>
      </c>
      <c r="B57" s="180" t="s">
        <v>24</v>
      </c>
      <c r="C57" s="180" t="s">
        <v>420</v>
      </c>
      <c r="D57" s="180" t="s">
        <v>200</v>
      </c>
      <c r="E57" s="180" t="s">
        <v>866</v>
      </c>
      <c r="F57" s="702" t="s">
        <v>6759</v>
      </c>
      <c r="G57" s="180" t="s">
        <v>43</v>
      </c>
      <c r="H57" s="186">
        <v>473900</v>
      </c>
      <c r="I57" s="180">
        <v>168</v>
      </c>
      <c r="J57" s="180" t="s">
        <v>28</v>
      </c>
      <c r="K57" s="698" t="s">
        <v>161</v>
      </c>
      <c r="L57" s="703" t="s">
        <v>6764</v>
      </c>
      <c r="M57" s="180" t="s">
        <v>117</v>
      </c>
      <c r="N57" s="704">
        <v>198559</v>
      </c>
      <c r="O57" s="144">
        <v>45509</v>
      </c>
      <c r="P57" s="535" t="s">
        <v>4351</v>
      </c>
      <c r="Q57" s="144">
        <f t="shared" si="7"/>
        <v>45516</v>
      </c>
      <c r="R57" s="180">
        <f t="shared" ca="1" si="8"/>
        <v>-19</v>
      </c>
      <c r="S57" s="144" t="s">
        <v>533</v>
      </c>
      <c r="T57" s="536">
        <v>1.7000000000000001E-2</v>
      </c>
      <c r="U57" s="536">
        <v>0.04</v>
      </c>
      <c r="V57" s="186">
        <f t="shared" si="9"/>
        <v>18956</v>
      </c>
      <c r="W57" s="186">
        <f t="shared" si="10"/>
        <v>8056.3</v>
      </c>
      <c r="X57" s="186">
        <f t="shared" si="11"/>
        <v>2820.8333333333335</v>
      </c>
      <c r="Y57" s="186">
        <f t="shared" si="12"/>
        <v>10877.133333333333</v>
      </c>
      <c r="Z57" s="188">
        <v>0.03</v>
      </c>
      <c r="AA57" s="368">
        <f t="shared" si="13"/>
        <v>14217</v>
      </c>
    </row>
    <row r="58" spans="1:27" ht="15" customHeight="1" x14ac:dyDescent="0.25">
      <c r="A58" s="180" t="s">
        <v>24</v>
      </c>
      <c r="B58" s="180" t="s">
        <v>24</v>
      </c>
      <c r="C58" s="180" t="s">
        <v>420</v>
      </c>
      <c r="D58" s="180" t="s">
        <v>405</v>
      </c>
      <c r="E58" s="180" t="s">
        <v>1157</v>
      </c>
      <c r="F58" s="702" t="s">
        <v>6760</v>
      </c>
      <c r="G58" s="180" t="s">
        <v>349</v>
      </c>
      <c r="H58" s="186">
        <v>644900</v>
      </c>
      <c r="I58" s="180">
        <v>168</v>
      </c>
      <c r="J58" s="180" t="s">
        <v>28</v>
      </c>
      <c r="K58" s="698" t="s">
        <v>161</v>
      </c>
      <c r="L58" s="703" t="s">
        <v>6725</v>
      </c>
      <c r="M58" s="180" t="s">
        <v>117</v>
      </c>
      <c r="N58" s="704">
        <v>71223</v>
      </c>
      <c r="O58" s="144">
        <v>45509</v>
      </c>
      <c r="P58" s="535" t="s">
        <v>4351</v>
      </c>
      <c r="Q58" s="144">
        <f t="shared" si="7"/>
        <v>45516</v>
      </c>
      <c r="R58" s="180">
        <f t="shared" ca="1" si="8"/>
        <v>-19</v>
      </c>
      <c r="S58" s="144" t="s">
        <v>533</v>
      </c>
      <c r="T58" s="536">
        <v>1.7000000000000001E-2</v>
      </c>
      <c r="U58" s="536">
        <v>0.04</v>
      </c>
      <c r="V58" s="186">
        <f t="shared" si="9"/>
        <v>25796</v>
      </c>
      <c r="W58" s="186">
        <f t="shared" si="10"/>
        <v>10963.300000000001</v>
      </c>
      <c r="X58" s="186">
        <f t="shared" si="11"/>
        <v>3838.6904761904761</v>
      </c>
      <c r="Y58" s="186">
        <f t="shared" si="12"/>
        <v>14801.990476190476</v>
      </c>
      <c r="Z58" s="188">
        <v>0.03</v>
      </c>
      <c r="AA58" s="368">
        <f t="shared" si="13"/>
        <v>19347</v>
      </c>
    </row>
    <row r="59" spans="1:27" ht="15" customHeight="1" x14ac:dyDescent="0.25">
      <c r="A59" s="180" t="s">
        <v>29</v>
      </c>
      <c r="B59" s="180" t="s">
        <v>29</v>
      </c>
      <c r="C59" s="180" t="s">
        <v>168</v>
      </c>
      <c r="D59" s="180" t="s">
        <v>454</v>
      </c>
      <c r="E59" s="180" t="s">
        <v>5090</v>
      </c>
      <c r="F59" s="180" t="s">
        <v>6825</v>
      </c>
      <c r="G59" s="180" t="s">
        <v>264</v>
      </c>
      <c r="H59" s="186">
        <v>76600</v>
      </c>
      <c r="I59" s="180">
        <v>168</v>
      </c>
      <c r="J59" s="180" t="s">
        <v>28</v>
      </c>
      <c r="K59" s="171" t="s">
        <v>576</v>
      </c>
      <c r="M59" s="180" t="s">
        <v>117</v>
      </c>
      <c r="N59" s="544">
        <v>20639</v>
      </c>
      <c r="O59" s="144">
        <v>45511</v>
      </c>
      <c r="P59" s="535" t="s">
        <v>4351</v>
      </c>
      <c r="Q59" s="144">
        <f t="shared" si="7"/>
        <v>45518</v>
      </c>
      <c r="R59" s="180">
        <f t="shared" ca="1" si="8"/>
        <v>-17</v>
      </c>
      <c r="S59" s="144" t="s">
        <v>533</v>
      </c>
      <c r="T59" s="536">
        <v>1.7000000000000001E-2</v>
      </c>
      <c r="U59" s="536">
        <v>0.04</v>
      </c>
      <c r="V59" s="186">
        <f t="shared" si="9"/>
        <v>3064</v>
      </c>
      <c r="W59" s="186">
        <f t="shared" si="10"/>
        <v>1302.2</v>
      </c>
      <c r="X59" s="186">
        <f t="shared" si="11"/>
        <v>455.95238095238096</v>
      </c>
      <c r="Y59" s="186">
        <f t="shared" si="12"/>
        <v>1758.152380952381</v>
      </c>
      <c r="Z59" s="188">
        <v>0.03</v>
      </c>
      <c r="AA59" s="368">
        <f t="shared" si="13"/>
        <v>2298</v>
      </c>
    </row>
    <row r="60" spans="1:27" ht="15" customHeight="1" x14ac:dyDescent="0.25">
      <c r="A60" s="180" t="s">
        <v>27</v>
      </c>
      <c r="B60" s="180" t="s">
        <v>27</v>
      </c>
      <c r="C60" s="21" t="s">
        <v>97</v>
      </c>
      <c r="D60" s="180" t="s">
        <v>209</v>
      </c>
      <c r="E60" s="180" t="s">
        <v>4455</v>
      </c>
      <c r="F60" s="180" t="s">
        <v>6927</v>
      </c>
      <c r="G60" s="180" t="s">
        <v>339</v>
      </c>
      <c r="H60" s="186">
        <v>659400</v>
      </c>
      <c r="I60" s="180">
        <v>168</v>
      </c>
      <c r="J60" s="180" t="s">
        <v>28</v>
      </c>
      <c r="K60" s="180" t="s">
        <v>416</v>
      </c>
      <c r="L60" s="709" t="s">
        <v>6941</v>
      </c>
      <c r="M60" s="180" t="s">
        <v>117</v>
      </c>
      <c r="N60" s="180">
        <v>613163</v>
      </c>
      <c r="O60" s="144">
        <v>45513</v>
      </c>
      <c r="P60" s="535" t="s">
        <v>4351</v>
      </c>
      <c r="Q60" s="144">
        <f t="shared" si="7"/>
        <v>45520</v>
      </c>
      <c r="R60" s="180">
        <f t="shared" ca="1" si="8"/>
        <v>-15</v>
      </c>
      <c r="S60" s="144" t="s">
        <v>533</v>
      </c>
      <c r="T60" s="536">
        <v>1.7000000000000001E-2</v>
      </c>
      <c r="U60" s="536">
        <v>0.04</v>
      </c>
      <c r="V60" s="186">
        <f t="shared" si="9"/>
        <v>26376</v>
      </c>
      <c r="W60" s="186">
        <f t="shared" si="10"/>
        <v>11209.800000000001</v>
      </c>
      <c r="X60" s="186">
        <f t="shared" si="11"/>
        <v>3925</v>
      </c>
      <c r="Y60" s="186">
        <f t="shared" si="12"/>
        <v>15134.800000000001</v>
      </c>
      <c r="Z60" s="188">
        <v>0.03</v>
      </c>
      <c r="AA60" s="368">
        <f t="shared" si="13"/>
        <v>19782</v>
      </c>
    </row>
    <row r="61" spans="1:27" ht="15" customHeight="1" x14ac:dyDescent="0.25">
      <c r="A61" s="180" t="s">
        <v>27</v>
      </c>
      <c r="B61" s="180" t="s">
        <v>27</v>
      </c>
      <c r="C61" s="21" t="s">
        <v>97</v>
      </c>
      <c r="D61" s="180" t="s">
        <v>4759</v>
      </c>
      <c r="E61" s="180" t="s">
        <v>5813</v>
      </c>
      <c r="F61" s="180" t="s">
        <v>6929</v>
      </c>
      <c r="G61" s="180" t="s">
        <v>43</v>
      </c>
      <c r="H61" s="186">
        <v>424100</v>
      </c>
      <c r="I61" s="180">
        <v>168</v>
      </c>
      <c r="J61" s="180" t="s">
        <v>28</v>
      </c>
      <c r="K61" s="180" t="s">
        <v>540</v>
      </c>
      <c r="L61" s="709" t="s">
        <v>6944</v>
      </c>
      <c r="M61" s="180" t="s">
        <v>117</v>
      </c>
      <c r="N61" s="180">
        <v>186336</v>
      </c>
      <c r="O61" s="144">
        <v>45513</v>
      </c>
      <c r="P61" s="535" t="s">
        <v>4351</v>
      </c>
      <c r="Q61" s="144">
        <f t="shared" si="7"/>
        <v>45520</v>
      </c>
      <c r="R61" s="180">
        <f t="shared" ca="1" si="8"/>
        <v>-15</v>
      </c>
      <c r="S61" s="144" t="s">
        <v>533</v>
      </c>
      <c r="T61" s="536">
        <v>1.7000000000000001E-2</v>
      </c>
      <c r="U61" s="536">
        <v>0.04</v>
      </c>
      <c r="V61" s="186">
        <f t="shared" si="9"/>
        <v>16964</v>
      </c>
      <c r="W61" s="186">
        <f t="shared" si="10"/>
        <v>7209.7000000000007</v>
      </c>
      <c r="X61" s="186">
        <f t="shared" si="11"/>
        <v>2524.4047619047619</v>
      </c>
      <c r="Y61" s="186">
        <f t="shared" si="12"/>
        <v>9734.1047619047622</v>
      </c>
      <c r="Z61" s="188">
        <v>0.03</v>
      </c>
      <c r="AA61" s="368">
        <f t="shared" si="13"/>
        <v>12723</v>
      </c>
    </row>
    <row r="62" spans="1:27" ht="15" customHeight="1" x14ac:dyDescent="0.25">
      <c r="A62" s="180" t="s">
        <v>29</v>
      </c>
      <c r="B62" s="180" t="s">
        <v>29</v>
      </c>
      <c r="C62" s="180" t="s">
        <v>168</v>
      </c>
      <c r="D62" s="180" t="s">
        <v>455</v>
      </c>
      <c r="E62" s="180" t="s">
        <v>587</v>
      </c>
      <c r="F62" s="180" t="s">
        <v>6935</v>
      </c>
      <c r="G62" s="180" t="s">
        <v>43</v>
      </c>
      <c r="H62" s="186">
        <v>753000</v>
      </c>
      <c r="I62" s="180">
        <v>168</v>
      </c>
      <c r="J62" s="180" t="s">
        <v>28</v>
      </c>
      <c r="K62" s="171" t="s">
        <v>576</v>
      </c>
      <c r="L62" s="710" t="s">
        <v>6965</v>
      </c>
      <c r="M62" s="180" t="s">
        <v>117</v>
      </c>
      <c r="N62" s="180">
        <v>722872</v>
      </c>
      <c r="O62" s="144">
        <v>45513</v>
      </c>
      <c r="P62" s="535" t="s">
        <v>4351</v>
      </c>
      <c r="Q62" s="144">
        <f t="shared" ref="Q62:Q63" si="14">+O62+7</f>
        <v>45520</v>
      </c>
      <c r="R62" s="180">
        <f t="shared" ref="R62:R63" ca="1" si="15">Q62-TODAY()</f>
        <v>-15</v>
      </c>
      <c r="S62" s="144" t="s">
        <v>533</v>
      </c>
      <c r="T62" s="536">
        <v>1.7000000000000001E-2</v>
      </c>
      <c r="U62" s="536">
        <v>0.04</v>
      </c>
      <c r="V62" s="186">
        <f t="shared" ref="V62:V63" si="16">H62*U62</f>
        <v>30120</v>
      </c>
      <c r="W62" s="186">
        <f t="shared" ref="W62:W63" si="17">H62*T62</f>
        <v>12801.000000000002</v>
      </c>
      <c r="X62" s="186">
        <f t="shared" ref="X62:X63" si="18">H62/I62</f>
        <v>4482.1428571428569</v>
      </c>
      <c r="Y62" s="186">
        <f t="shared" ref="Y62:Y63" si="19">X62+W62</f>
        <v>17283.142857142859</v>
      </c>
      <c r="Z62" s="188">
        <v>0.03</v>
      </c>
      <c r="AA62" s="368">
        <f t="shared" ref="AA62:AA63" si="20">H62*Z62</f>
        <v>22590</v>
      </c>
    </row>
    <row r="63" spans="1:27" ht="15" customHeight="1" x14ac:dyDescent="0.25">
      <c r="A63" s="180" t="s">
        <v>29</v>
      </c>
      <c r="B63" s="180" t="s">
        <v>29</v>
      </c>
      <c r="C63" s="180" t="s">
        <v>168</v>
      </c>
      <c r="D63" s="180" t="s">
        <v>2081</v>
      </c>
      <c r="E63" s="180" t="s">
        <v>6974</v>
      </c>
      <c r="F63" s="180" t="s">
        <v>6938</v>
      </c>
      <c r="G63" s="180" t="s">
        <v>43</v>
      </c>
      <c r="H63" s="186">
        <v>261800</v>
      </c>
      <c r="I63" s="180">
        <v>168</v>
      </c>
      <c r="J63" s="180" t="s">
        <v>28</v>
      </c>
      <c r="K63" s="180" t="s">
        <v>6940</v>
      </c>
      <c r="L63" s="710" t="s">
        <v>6975</v>
      </c>
      <c r="M63" s="180" t="s">
        <v>117</v>
      </c>
      <c r="N63" s="180">
        <v>120078</v>
      </c>
      <c r="O63" s="144">
        <v>45513</v>
      </c>
      <c r="P63" s="535" t="s">
        <v>4351</v>
      </c>
      <c r="Q63" s="144">
        <f t="shared" si="14"/>
        <v>45520</v>
      </c>
      <c r="R63" s="180">
        <f t="shared" ca="1" si="15"/>
        <v>-15</v>
      </c>
      <c r="S63" s="144" t="s">
        <v>533</v>
      </c>
      <c r="T63" s="536">
        <v>1.7000000000000001E-2</v>
      </c>
      <c r="U63" s="536">
        <v>0.04</v>
      </c>
      <c r="V63" s="186">
        <f t="shared" si="16"/>
        <v>10472</v>
      </c>
      <c r="W63" s="186">
        <f t="shared" si="17"/>
        <v>4450.6000000000004</v>
      </c>
      <c r="X63" s="186">
        <f t="shared" si="18"/>
        <v>1558.3333333333333</v>
      </c>
      <c r="Y63" s="186">
        <f t="shared" si="19"/>
        <v>6008.9333333333334</v>
      </c>
      <c r="Z63" s="188">
        <v>0.03</v>
      </c>
      <c r="AA63" s="368">
        <f t="shared" si="20"/>
        <v>7854</v>
      </c>
    </row>
    <row r="64" spans="1:27" ht="15" customHeight="1" x14ac:dyDescent="0.25">
      <c r="A64" s="180" t="s">
        <v>29</v>
      </c>
      <c r="B64" s="180" t="s">
        <v>29</v>
      </c>
      <c r="C64" s="180" t="s">
        <v>168</v>
      </c>
      <c r="D64" s="180" t="s">
        <v>844</v>
      </c>
      <c r="E64" s="180" t="s">
        <v>3573</v>
      </c>
      <c r="F64" s="180" t="s">
        <v>3466</v>
      </c>
      <c r="G64" s="180" t="s">
        <v>266</v>
      </c>
      <c r="H64" s="186">
        <v>377780</v>
      </c>
      <c r="I64" s="180">
        <v>168</v>
      </c>
      <c r="J64" s="180" t="s">
        <v>28</v>
      </c>
      <c r="K64" s="180" t="s">
        <v>3992</v>
      </c>
      <c r="L64" s="180" t="s">
        <v>7122</v>
      </c>
      <c r="M64" s="180" t="s">
        <v>117</v>
      </c>
      <c r="N64" s="544">
        <v>322071</v>
      </c>
      <c r="O64" s="144">
        <v>45517</v>
      </c>
      <c r="P64" s="535" t="s">
        <v>4351</v>
      </c>
      <c r="Q64" s="144">
        <f t="shared" ref="Q64:Q65" si="21">+O64+7</f>
        <v>45524</v>
      </c>
      <c r="R64" s="180">
        <f t="shared" ref="R64:R65" ca="1" si="22">Q64-TODAY()</f>
        <v>-11</v>
      </c>
      <c r="S64" s="144" t="s">
        <v>533</v>
      </c>
      <c r="T64" s="536">
        <v>1.7000000000000001E-2</v>
      </c>
      <c r="U64" s="536">
        <v>0.04</v>
      </c>
      <c r="V64" s="186">
        <f t="shared" ref="V64:V65" si="23">H64*U64</f>
        <v>15111.2</v>
      </c>
      <c r="W64" s="186">
        <f t="shared" ref="W64:W65" si="24">H64*T64</f>
        <v>6422.26</v>
      </c>
      <c r="X64" s="186">
        <f t="shared" ref="X64:X65" si="25">H64/I64</f>
        <v>2248.6904761904761</v>
      </c>
      <c r="Y64" s="186">
        <f t="shared" ref="Y64:Y65" si="26">X64+W64</f>
        <v>8670.9504761904755</v>
      </c>
      <c r="Z64" s="188">
        <v>0.03</v>
      </c>
      <c r="AA64" s="368">
        <f t="shared" ref="AA64:AA65" si="27">H64*Z64</f>
        <v>11333.4</v>
      </c>
    </row>
    <row r="65" spans="1:27" ht="15" customHeight="1" x14ac:dyDescent="0.25">
      <c r="A65" s="180" t="s">
        <v>24</v>
      </c>
      <c r="B65" s="180" t="s">
        <v>24</v>
      </c>
      <c r="C65" s="180" t="s">
        <v>420</v>
      </c>
      <c r="D65" s="180" t="s">
        <v>3679</v>
      </c>
      <c r="E65" s="180" t="s">
        <v>7133</v>
      </c>
      <c r="F65" s="180" t="s">
        <v>7126</v>
      </c>
      <c r="G65" s="180" t="s">
        <v>43</v>
      </c>
      <c r="H65" s="186">
        <v>746900</v>
      </c>
      <c r="I65" s="180">
        <v>168</v>
      </c>
      <c r="J65" s="180" t="s">
        <v>28</v>
      </c>
      <c r="K65" s="699" t="s">
        <v>1449</v>
      </c>
      <c r="L65" s="180" t="s">
        <v>7127</v>
      </c>
      <c r="M65" s="180" t="s">
        <v>117</v>
      </c>
      <c r="N65" s="544">
        <v>187951</v>
      </c>
      <c r="O65" s="144">
        <v>45517</v>
      </c>
      <c r="P65" s="535" t="s">
        <v>4351</v>
      </c>
      <c r="Q65" s="144">
        <f t="shared" si="21"/>
        <v>45524</v>
      </c>
      <c r="R65" s="180">
        <f t="shared" ca="1" si="22"/>
        <v>-11</v>
      </c>
      <c r="S65" s="144" t="s">
        <v>533</v>
      </c>
      <c r="T65" s="536">
        <v>1.7000000000000001E-2</v>
      </c>
      <c r="U65" s="536">
        <v>0.04</v>
      </c>
      <c r="V65" s="186">
        <f t="shared" si="23"/>
        <v>29876</v>
      </c>
      <c r="W65" s="186">
        <f t="shared" si="24"/>
        <v>12697.300000000001</v>
      </c>
      <c r="X65" s="186">
        <f t="shared" si="25"/>
        <v>4445.833333333333</v>
      </c>
      <c r="Y65" s="186">
        <f t="shared" si="26"/>
        <v>17143.133333333335</v>
      </c>
      <c r="Z65" s="188">
        <v>0.03</v>
      </c>
      <c r="AA65" s="368">
        <f t="shared" si="27"/>
        <v>22407</v>
      </c>
    </row>
    <row r="66" spans="1:27" ht="15" customHeight="1" x14ac:dyDescent="0.25">
      <c r="A66" s="180" t="s">
        <v>20</v>
      </c>
      <c r="B66" s="180" t="s">
        <v>20</v>
      </c>
      <c r="C66" s="180" t="s">
        <v>420</v>
      </c>
      <c r="D66" s="8" t="s">
        <v>4899</v>
      </c>
      <c r="E66" s="180" t="s">
        <v>7161</v>
      </c>
      <c r="F66" s="180" t="s">
        <v>7136</v>
      </c>
      <c r="G66" s="180" t="s">
        <v>225</v>
      </c>
      <c r="H66" s="186">
        <v>187500</v>
      </c>
      <c r="I66" s="180">
        <v>168</v>
      </c>
      <c r="J66" s="180" t="s">
        <v>28</v>
      </c>
      <c r="K66" s="180" t="s">
        <v>540</v>
      </c>
      <c r="L66" s="180" t="s">
        <v>7148</v>
      </c>
      <c r="M66" s="180" t="s">
        <v>117</v>
      </c>
      <c r="N66" s="544">
        <v>163341</v>
      </c>
      <c r="O66" s="144">
        <v>45517</v>
      </c>
      <c r="P66" s="535" t="s">
        <v>4351</v>
      </c>
      <c r="Q66" s="144">
        <f t="shared" ref="Q66:Q74" si="28">+O66+7</f>
        <v>45524</v>
      </c>
      <c r="R66" s="180">
        <f t="shared" ref="R66:R74" ca="1" si="29">Q66-TODAY()</f>
        <v>-11</v>
      </c>
      <c r="S66" s="144" t="s">
        <v>533</v>
      </c>
      <c r="T66" s="536">
        <v>1.7000000000000001E-2</v>
      </c>
      <c r="U66" s="536">
        <v>0.04</v>
      </c>
      <c r="V66" s="186">
        <f t="shared" ref="V66:V74" si="30">H66*U66</f>
        <v>7500</v>
      </c>
      <c r="W66" s="186">
        <f t="shared" ref="W66:W74" si="31">H66*T66</f>
        <v>3187.5000000000005</v>
      </c>
      <c r="X66" s="186">
        <f t="shared" ref="X66:X74" si="32">H66/I66</f>
        <v>1116.0714285714287</v>
      </c>
      <c r="Y66" s="186">
        <f t="shared" ref="Y66:Y74" si="33">X66+W66</f>
        <v>4303.5714285714294</v>
      </c>
      <c r="Z66" s="188">
        <v>3.03</v>
      </c>
      <c r="AA66" s="368">
        <f t="shared" ref="AA66:AA74" si="34">H66*Z66</f>
        <v>568125</v>
      </c>
    </row>
    <row r="67" spans="1:27" ht="15" customHeight="1" x14ac:dyDescent="0.25">
      <c r="A67" s="180" t="s">
        <v>2944</v>
      </c>
      <c r="B67" s="180" t="s">
        <v>20</v>
      </c>
      <c r="C67" s="180" t="s">
        <v>420</v>
      </c>
      <c r="D67" s="180" t="s">
        <v>4899</v>
      </c>
      <c r="E67" s="180" t="s">
        <v>7161</v>
      </c>
      <c r="F67" s="180" t="s">
        <v>7138</v>
      </c>
      <c r="G67" s="180" t="s">
        <v>43</v>
      </c>
      <c r="H67" s="186">
        <v>215200</v>
      </c>
      <c r="I67" s="180">
        <v>168</v>
      </c>
      <c r="J67" s="180" t="s">
        <v>28</v>
      </c>
      <c r="K67" s="180" t="s">
        <v>540</v>
      </c>
      <c r="L67" s="180" t="s">
        <v>7150</v>
      </c>
      <c r="M67" s="180" t="s">
        <v>117</v>
      </c>
      <c r="N67" s="544">
        <v>197136</v>
      </c>
      <c r="O67" s="144">
        <v>45517</v>
      </c>
      <c r="P67" s="535" t="s">
        <v>4351</v>
      </c>
      <c r="Q67" s="144">
        <f t="shared" si="28"/>
        <v>45524</v>
      </c>
      <c r="R67" s="180">
        <f t="shared" ca="1" si="29"/>
        <v>-11</v>
      </c>
      <c r="S67" s="144" t="s">
        <v>533</v>
      </c>
      <c r="T67" s="536">
        <v>1.7000000000000001E-2</v>
      </c>
      <c r="U67" s="536">
        <v>0.04</v>
      </c>
      <c r="V67" s="186">
        <f t="shared" si="30"/>
        <v>8608</v>
      </c>
      <c r="W67" s="186">
        <f t="shared" si="31"/>
        <v>3658.4</v>
      </c>
      <c r="X67" s="186">
        <f t="shared" si="32"/>
        <v>1280.952380952381</v>
      </c>
      <c r="Y67" s="186">
        <f t="shared" si="33"/>
        <v>4939.3523809523813</v>
      </c>
      <c r="Z67" s="188">
        <v>7.03</v>
      </c>
      <c r="AA67" s="368">
        <f t="shared" si="34"/>
        <v>1512856</v>
      </c>
    </row>
    <row r="68" spans="1:27" ht="15" customHeight="1" x14ac:dyDescent="0.25">
      <c r="A68" s="180" t="s">
        <v>38</v>
      </c>
      <c r="B68" s="180" t="s">
        <v>38</v>
      </c>
      <c r="C68" s="180" t="s">
        <v>101</v>
      </c>
      <c r="D68" s="180" t="s">
        <v>405</v>
      </c>
      <c r="E68" s="180" t="s">
        <v>3388</v>
      </c>
      <c r="F68" s="180" t="s">
        <v>7139</v>
      </c>
      <c r="G68" s="180" t="s">
        <v>43</v>
      </c>
      <c r="H68" s="186">
        <v>205700</v>
      </c>
      <c r="I68" s="180">
        <v>168</v>
      </c>
      <c r="J68" s="180" t="s">
        <v>28</v>
      </c>
      <c r="K68" s="180" t="s">
        <v>540</v>
      </c>
      <c r="L68" s="180" t="s">
        <v>7151</v>
      </c>
      <c r="M68" s="180" t="s">
        <v>117</v>
      </c>
      <c r="N68" s="544">
        <v>196381</v>
      </c>
      <c r="O68" s="144">
        <v>45517</v>
      </c>
      <c r="P68" s="535" t="s">
        <v>4351</v>
      </c>
      <c r="Q68" s="144">
        <f t="shared" si="28"/>
        <v>45524</v>
      </c>
      <c r="R68" s="180">
        <f t="shared" ca="1" si="29"/>
        <v>-11</v>
      </c>
      <c r="S68" s="144" t="s">
        <v>533</v>
      </c>
      <c r="T68" s="536">
        <v>1.7000000000000001E-2</v>
      </c>
      <c r="U68" s="536">
        <v>0.04</v>
      </c>
      <c r="V68" s="186">
        <f t="shared" si="30"/>
        <v>8228</v>
      </c>
      <c r="W68" s="186">
        <f t="shared" si="31"/>
        <v>3496.9</v>
      </c>
      <c r="X68" s="186">
        <f t="shared" si="32"/>
        <v>1224.4047619047619</v>
      </c>
      <c r="Y68" s="186">
        <f t="shared" si="33"/>
        <v>4721.304761904762</v>
      </c>
      <c r="Z68" s="188">
        <v>8.0299999999999994</v>
      </c>
      <c r="AA68" s="368">
        <f t="shared" si="34"/>
        <v>1651770.9999999998</v>
      </c>
    </row>
    <row r="69" spans="1:27" ht="15" customHeight="1" x14ac:dyDescent="0.25">
      <c r="A69" s="180" t="s">
        <v>49</v>
      </c>
      <c r="B69" s="180" t="s">
        <v>49</v>
      </c>
      <c r="C69" s="180" t="s">
        <v>133</v>
      </c>
      <c r="D69" s="180" t="s">
        <v>3219</v>
      </c>
      <c r="E69" s="180" t="s">
        <v>6689</v>
      </c>
      <c r="F69" s="180" t="s">
        <v>7140</v>
      </c>
      <c r="G69" s="180" t="s">
        <v>43</v>
      </c>
      <c r="H69" s="186">
        <v>188200</v>
      </c>
      <c r="I69" s="180">
        <v>168</v>
      </c>
      <c r="J69" s="180" t="s">
        <v>28</v>
      </c>
      <c r="K69" s="180" t="s">
        <v>540</v>
      </c>
      <c r="L69" s="180" t="s">
        <v>7152</v>
      </c>
      <c r="M69" s="180" t="s">
        <v>117</v>
      </c>
      <c r="N69" s="544">
        <v>168654</v>
      </c>
      <c r="O69" s="144">
        <v>45517</v>
      </c>
      <c r="P69" s="535" t="s">
        <v>4351</v>
      </c>
      <c r="Q69" s="144">
        <f t="shared" si="28"/>
        <v>45524</v>
      </c>
      <c r="R69" s="180">
        <f t="shared" ca="1" si="29"/>
        <v>-11</v>
      </c>
      <c r="S69" s="144" t="s">
        <v>533</v>
      </c>
      <c r="T69" s="536">
        <v>1.7000000000000001E-2</v>
      </c>
      <c r="U69" s="536">
        <v>0.04</v>
      </c>
      <c r="V69" s="186">
        <f t="shared" si="30"/>
        <v>7528</v>
      </c>
      <c r="W69" s="186">
        <f t="shared" si="31"/>
        <v>3199.4</v>
      </c>
      <c r="X69" s="186">
        <f t="shared" si="32"/>
        <v>1120.2380952380952</v>
      </c>
      <c r="Y69" s="186">
        <f t="shared" si="33"/>
        <v>4319.638095238095</v>
      </c>
      <c r="Z69" s="188">
        <v>9.0299999999999994</v>
      </c>
      <c r="AA69" s="368">
        <f t="shared" si="34"/>
        <v>1699445.9999999998</v>
      </c>
    </row>
    <row r="70" spans="1:27" ht="15" customHeight="1" x14ac:dyDescent="0.25">
      <c r="A70" s="180" t="s">
        <v>45</v>
      </c>
      <c r="B70" s="180" t="s">
        <v>184</v>
      </c>
      <c r="C70" s="180" t="s">
        <v>101</v>
      </c>
      <c r="D70" s="180" t="s">
        <v>212</v>
      </c>
      <c r="E70" s="180" t="s">
        <v>4212</v>
      </c>
      <c r="F70" s="180" t="s">
        <v>7141</v>
      </c>
      <c r="G70" s="180" t="s">
        <v>6338</v>
      </c>
      <c r="H70" s="186">
        <v>530200</v>
      </c>
      <c r="I70" s="180">
        <v>168</v>
      </c>
      <c r="J70" s="180" t="s">
        <v>28</v>
      </c>
      <c r="K70" s="180" t="s">
        <v>540</v>
      </c>
      <c r="L70" s="180" t="s">
        <v>7153</v>
      </c>
      <c r="M70" s="180" t="s">
        <v>117</v>
      </c>
      <c r="N70" s="544">
        <v>461580</v>
      </c>
      <c r="O70" s="144">
        <v>45517</v>
      </c>
      <c r="P70" s="535" t="s">
        <v>4351</v>
      </c>
      <c r="Q70" s="144">
        <f t="shared" si="28"/>
        <v>45524</v>
      </c>
      <c r="R70" s="180">
        <f t="shared" ca="1" si="29"/>
        <v>-11</v>
      </c>
      <c r="S70" s="144" t="s">
        <v>533</v>
      </c>
      <c r="T70" s="536">
        <v>1.7000000000000001E-2</v>
      </c>
      <c r="U70" s="536">
        <v>0.04</v>
      </c>
      <c r="V70" s="186">
        <f t="shared" si="30"/>
        <v>21208</v>
      </c>
      <c r="W70" s="186">
        <f t="shared" si="31"/>
        <v>9013.4000000000015</v>
      </c>
      <c r="X70" s="186">
        <f t="shared" si="32"/>
        <v>3155.9523809523807</v>
      </c>
      <c r="Y70" s="186">
        <f t="shared" si="33"/>
        <v>12169.352380952383</v>
      </c>
      <c r="Z70" s="188">
        <v>11.03</v>
      </c>
      <c r="AA70" s="368">
        <f t="shared" si="34"/>
        <v>5848106</v>
      </c>
    </row>
    <row r="71" spans="1:27" ht="15" customHeight="1" x14ac:dyDescent="0.25">
      <c r="A71" s="180" t="s">
        <v>29</v>
      </c>
      <c r="B71" s="180" t="s">
        <v>29</v>
      </c>
      <c r="C71" s="180" t="s">
        <v>168</v>
      </c>
      <c r="D71" s="180" t="s">
        <v>405</v>
      </c>
      <c r="E71" s="180" t="s">
        <v>4414</v>
      </c>
      <c r="F71" s="180" t="s">
        <v>7142</v>
      </c>
      <c r="G71" s="180" t="s">
        <v>6338</v>
      </c>
      <c r="H71" s="186">
        <v>578900</v>
      </c>
      <c r="I71" s="180">
        <v>168</v>
      </c>
      <c r="J71" s="180" t="s">
        <v>28</v>
      </c>
      <c r="K71" s="180" t="s">
        <v>540</v>
      </c>
      <c r="L71" s="180" t="s">
        <v>7155</v>
      </c>
      <c r="M71" s="180" t="s">
        <v>117</v>
      </c>
      <c r="N71" s="544">
        <v>466631</v>
      </c>
      <c r="O71" s="144">
        <v>45517</v>
      </c>
      <c r="P71" s="535" t="s">
        <v>4351</v>
      </c>
      <c r="Q71" s="144">
        <f t="shared" si="28"/>
        <v>45524</v>
      </c>
      <c r="R71" s="180">
        <f t="shared" ca="1" si="29"/>
        <v>-11</v>
      </c>
      <c r="S71" s="144" t="s">
        <v>533</v>
      </c>
      <c r="T71" s="536">
        <v>1.7000000000000001E-2</v>
      </c>
      <c r="U71" s="536">
        <v>0.04</v>
      </c>
      <c r="V71" s="186">
        <f t="shared" si="30"/>
        <v>23156</v>
      </c>
      <c r="W71" s="186">
        <f t="shared" si="31"/>
        <v>9841.3000000000011</v>
      </c>
      <c r="X71" s="186">
        <f t="shared" si="32"/>
        <v>3445.8333333333335</v>
      </c>
      <c r="Y71" s="186">
        <f t="shared" si="33"/>
        <v>13287.133333333335</v>
      </c>
      <c r="Z71" s="188">
        <v>13.03</v>
      </c>
      <c r="AA71" s="368">
        <f t="shared" si="34"/>
        <v>7543067</v>
      </c>
    </row>
    <row r="72" spans="1:27" ht="15" customHeight="1" x14ac:dyDescent="0.25">
      <c r="A72" s="180" t="s">
        <v>27</v>
      </c>
      <c r="B72" s="180" t="s">
        <v>27</v>
      </c>
      <c r="C72" s="21" t="s">
        <v>97</v>
      </c>
      <c r="D72" s="180" t="s">
        <v>3304</v>
      </c>
      <c r="E72" s="180" t="s">
        <v>2068</v>
      </c>
      <c r="F72" s="180" t="s">
        <v>7144</v>
      </c>
      <c r="G72" s="180" t="s">
        <v>521</v>
      </c>
      <c r="H72" s="186">
        <v>171400</v>
      </c>
      <c r="I72" s="180">
        <v>168</v>
      </c>
      <c r="J72" s="180" t="s">
        <v>28</v>
      </c>
      <c r="K72" s="180" t="s">
        <v>540</v>
      </c>
      <c r="L72" s="180" t="s">
        <v>7157</v>
      </c>
      <c r="M72" s="180" t="s">
        <v>117</v>
      </c>
      <c r="N72" s="544">
        <v>139219</v>
      </c>
      <c r="O72" s="144">
        <v>45517</v>
      </c>
      <c r="P72" s="535" t="s">
        <v>4351</v>
      </c>
      <c r="Q72" s="144">
        <f t="shared" si="28"/>
        <v>45524</v>
      </c>
      <c r="R72" s="180">
        <f t="shared" ca="1" si="29"/>
        <v>-11</v>
      </c>
      <c r="S72" s="144" t="s">
        <v>533</v>
      </c>
      <c r="T72" s="536">
        <v>1.7000000000000001E-2</v>
      </c>
      <c r="U72" s="536">
        <v>0.04</v>
      </c>
      <c r="V72" s="186">
        <f t="shared" si="30"/>
        <v>6856</v>
      </c>
      <c r="W72" s="186">
        <f t="shared" si="31"/>
        <v>2913.8</v>
      </c>
      <c r="X72" s="186">
        <f t="shared" si="32"/>
        <v>1020.2380952380952</v>
      </c>
      <c r="Y72" s="186">
        <f t="shared" si="33"/>
        <v>3934.0380952380956</v>
      </c>
      <c r="Z72" s="188">
        <v>15.03</v>
      </c>
      <c r="AA72" s="368">
        <f t="shared" si="34"/>
        <v>2576142</v>
      </c>
    </row>
    <row r="73" spans="1:27" ht="15" customHeight="1" x14ac:dyDescent="0.25">
      <c r="A73" s="180" t="s">
        <v>24</v>
      </c>
      <c r="B73" s="180" t="s">
        <v>24</v>
      </c>
      <c r="C73" s="180" t="s">
        <v>420</v>
      </c>
      <c r="D73" s="180" t="s">
        <v>3679</v>
      </c>
      <c r="E73" s="180" t="s">
        <v>4956</v>
      </c>
      <c r="F73" s="180" t="s">
        <v>7145</v>
      </c>
      <c r="G73" s="180" t="s">
        <v>287</v>
      </c>
      <c r="H73" s="186">
        <v>551000</v>
      </c>
      <c r="I73" s="180">
        <v>168</v>
      </c>
      <c r="J73" s="180" t="s">
        <v>28</v>
      </c>
      <c r="K73" s="180" t="s">
        <v>540</v>
      </c>
      <c r="L73" s="180" t="s">
        <v>4957</v>
      </c>
      <c r="M73" s="180" t="s">
        <v>117</v>
      </c>
      <c r="N73" s="544">
        <v>12371</v>
      </c>
      <c r="O73" s="144">
        <v>45517</v>
      </c>
      <c r="P73" s="535" t="s">
        <v>4351</v>
      </c>
      <c r="Q73" s="144">
        <f t="shared" si="28"/>
        <v>45524</v>
      </c>
      <c r="R73" s="180">
        <f t="shared" ca="1" si="29"/>
        <v>-11</v>
      </c>
      <c r="S73" s="144" t="s">
        <v>533</v>
      </c>
      <c r="T73" s="536">
        <v>1.7000000000000001E-2</v>
      </c>
      <c r="U73" s="536">
        <v>0.04</v>
      </c>
      <c r="V73" s="186">
        <f t="shared" si="30"/>
        <v>22040</v>
      </c>
      <c r="W73" s="186">
        <f t="shared" si="31"/>
        <v>9367</v>
      </c>
      <c r="X73" s="186">
        <f t="shared" si="32"/>
        <v>3279.7619047619046</v>
      </c>
      <c r="Y73" s="186">
        <f t="shared" si="33"/>
        <v>12646.761904761905</v>
      </c>
      <c r="Z73" s="188">
        <v>16.03</v>
      </c>
      <c r="AA73" s="368">
        <f t="shared" si="34"/>
        <v>8832530</v>
      </c>
    </row>
    <row r="74" spans="1:27" ht="15" customHeight="1" x14ac:dyDescent="0.25">
      <c r="A74" s="180" t="s">
        <v>49</v>
      </c>
      <c r="B74" s="180" t="s">
        <v>49</v>
      </c>
      <c r="C74" s="180" t="s">
        <v>133</v>
      </c>
      <c r="D74" s="180" t="s">
        <v>928</v>
      </c>
      <c r="E74" s="180" t="s">
        <v>7163</v>
      </c>
      <c r="F74" s="180" t="s">
        <v>7146</v>
      </c>
      <c r="G74" s="180" t="s">
        <v>43</v>
      </c>
      <c r="H74" s="186">
        <v>888100</v>
      </c>
      <c r="I74" s="180">
        <v>168</v>
      </c>
      <c r="J74" s="180" t="s">
        <v>28</v>
      </c>
      <c r="K74" s="540" t="s">
        <v>815</v>
      </c>
      <c r="L74" s="180" t="s">
        <v>7158</v>
      </c>
      <c r="M74" s="180" t="s">
        <v>117</v>
      </c>
      <c r="N74" s="544">
        <v>775980</v>
      </c>
      <c r="O74" s="144">
        <v>45517</v>
      </c>
      <c r="P74" s="535" t="s">
        <v>4351</v>
      </c>
      <c r="Q74" s="144">
        <f t="shared" si="28"/>
        <v>45524</v>
      </c>
      <c r="R74" s="180">
        <f t="shared" ca="1" si="29"/>
        <v>-11</v>
      </c>
      <c r="S74" s="144" t="s">
        <v>533</v>
      </c>
      <c r="T74" s="536">
        <v>1.7000000000000001E-2</v>
      </c>
      <c r="U74" s="536">
        <v>0.04</v>
      </c>
      <c r="V74" s="186">
        <f t="shared" si="30"/>
        <v>35524</v>
      </c>
      <c r="W74" s="186">
        <f t="shared" si="31"/>
        <v>15097.7</v>
      </c>
      <c r="X74" s="186">
        <f t="shared" si="32"/>
        <v>5286.3095238095239</v>
      </c>
      <c r="Y74" s="186">
        <f t="shared" si="33"/>
        <v>20384.009523809524</v>
      </c>
      <c r="Z74" s="188">
        <v>17.03</v>
      </c>
      <c r="AA74" s="368">
        <f t="shared" si="34"/>
        <v>15124343.000000002</v>
      </c>
    </row>
    <row r="75" spans="1:27" ht="15" customHeight="1" x14ac:dyDescent="0.25">
      <c r="A75" s="180" t="s">
        <v>39</v>
      </c>
      <c r="B75" s="180" t="s">
        <v>39</v>
      </c>
      <c r="C75" s="180" t="s">
        <v>167</v>
      </c>
      <c r="D75" s="180" t="s">
        <v>4895</v>
      </c>
      <c r="E75" s="180" t="s">
        <v>7238</v>
      </c>
      <c r="F75" s="180" t="s">
        <v>7192</v>
      </c>
      <c r="G75" s="180" t="s">
        <v>6338</v>
      </c>
      <c r="H75" s="186">
        <v>351600</v>
      </c>
      <c r="I75" s="180">
        <v>168</v>
      </c>
      <c r="J75" s="180" t="s">
        <v>28</v>
      </c>
      <c r="K75" s="180" t="s">
        <v>7199</v>
      </c>
      <c r="L75" s="180" t="s">
        <v>7228</v>
      </c>
      <c r="M75" s="180" t="s">
        <v>117</v>
      </c>
      <c r="N75" s="544">
        <v>311418</v>
      </c>
      <c r="O75" s="144">
        <v>45518</v>
      </c>
      <c r="P75" s="543" t="s">
        <v>4349</v>
      </c>
      <c r="Q75" s="144">
        <f t="shared" ref="Q75:Q80" si="35">+O75+7</f>
        <v>45525</v>
      </c>
      <c r="R75" s="180">
        <f t="shared" ref="R75:R80" ca="1" si="36">Q75-TODAY()</f>
        <v>-10</v>
      </c>
      <c r="S75" s="144" t="s">
        <v>533</v>
      </c>
      <c r="T75" s="536">
        <v>1.7000000000000001E-2</v>
      </c>
      <c r="U75" s="536">
        <v>0.04</v>
      </c>
      <c r="V75" s="186">
        <f t="shared" ref="V75:V79" si="37">H75*U75</f>
        <v>14064</v>
      </c>
      <c r="W75" s="186">
        <f t="shared" ref="W75:W79" si="38">H75*T75</f>
        <v>5977.2000000000007</v>
      </c>
      <c r="X75" s="186">
        <f t="shared" ref="X75:X79" si="39">H75/I75</f>
        <v>2092.8571428571427</v>
      </c>
      <c r="Y75" s="186">
        <f t="shared" ref="Y75:Y79" si="40">X75+W75</f>
        <v>8070.0571428571438</v>
      </c>
      <c r="Z75" s="188">
        <v>20.03</v>
      </c>
      <c r="AA75" s="368">
        <f t="shared" ref="AA75:AA79" si="41">H75*Z75</f>
        <v>7042548</v>
      </c>
    </row>
    <row r="76" spans="1:27" ht="15" customHeight="1" x14ac:dyDescent="0.25">
      <c r="A76" s="180" t="s">
        <v>29</v>
      </c>
      <c r="B76" s="180" t="s">
        <v>29</v>
      </c>
      <c r="C76" s="180" t="s">
        <v>168</v>
      </c>
      <c r="D76" s="180" t="s">
        <v>454</v>
      </c>
      <c r="E76" s="180" t="s">
        <v>635</v>
      </c>
      <c r="F76" s="180" t="s">
        <v>3116</v>
      </c>
      <c r="G76" s="180" t="s">
        <v>6338</v>
      </c>
      <c r="H76" s="186">
        <v>588500</v>
      </c>
      <c r="I76" s="180">
        <v>168</v>
      </c>
      <c r="J76" s="180" t="s">
        <v>28</v>
      </c>
      <c r="K76" s="180" t="s">
        <v>6939</v>
      </c>
      <c r="L76" s="180" t="s">
        <v>7231</v>
      </c>
      <c r="M76" s="180" t="s">
        <v>117</v>
      </c>
      <c r="N76" s="544">
        <v>545357</v>
      </c>
      <c r="O76" s="144">
        <v>45518</v>
      </c>
      <c r="P76" s="543" t="s">
        <v>4349</v>
      </c>
      <c r="Q76" s="144">
        <f t="shared" si="35"/>
        <v>45525</v>
      </c>
      <c r="R76" s="180">
        <f t="shared" ca="1" si="36"/>
        <v>-10</v>
      </c>
      <c r="S76" s="144" t="s">
        <v>533</v>
      </c>
      <c r="T76" s="536">
        <v>1.7000000000000001E-2</v>
      </c>
      <c r="U76" s="536">
        <v>0.04</v>
      </c>
      <c r="V76" s="186">
        <f t="shared" si="37"/>
        <v>23540</v>
      </c>
      <c r="W76" s="186">
        <f t="shared" si="38"/>
        <v>10004.5</v>
      </c>
      <c r="X76" s="186">
        <f t="shared" si="39"/>
        <v>3502.9761904761904</v>
      </c>
      <c r="Y76" s="186">
        <f t="shared" si="40"/>
        <v>13507.476190476191</v>
      </c>
      <c r="Z76" s="188">
        <v>23.03</v>
      </c>
      <c r="AA76" s="368">
        <f t="shared" si="41"/>
        <v>13553155</v>
      </c>
    </row>
    <row r="77" spans="1:27" ht="15" customHeight="1" x14ac:dyDescent="0.25">
      <c r="A77" s="180" t="s">
        <v>27</v>
      </c>
      <c r="B77" s="180" t="s">
        <v>27</v>
      </c>
      <c r="C77" s="21" t="s">
        <v>97</v>
      </c>
      <c r="D77" s="180" t="s">
        <v>4759</v>
      </c>
      <c r="E77" s="180" t="s">
        <v>4868</v>
      </c>
      <c r="F77" s="180" t="s">
        <v>7193</v>
      </c>
      <c r="G77" s="180" t="s">
        <v>257</v>
      </c>
      <c r="H77" s="186">
        <v>575700</v>
      </c>
      <c r="I77" s="180">
        <v>168</v>
      </c>
      <c r="J77" s="180" t="s">
        <v>28</v>
      </c>
      <c r="K77" s="180" t="s">
        <v>540</v>
      </c>
      <c r="L77" s="180" t="s">
        <v>7232</v>
      </c>
      <c r="M77" s="180" t="s">
        <v>117</v>
      </c>
      <c r="N77" s="544">
        <v>501076</v>
      </c>
      <c r="O77" s="144">
        <v>45518</v>
      </c>
      <c r="P77" s="543" t="s">
        <v>4349</v>
      </c>
      <c r="Q77" s="144">
        <f t="shared" si="35"/>
        <v>45525</v>
      </c>
      <c r="R77" s="180">
        <f t="shared" ca="1" si="36"/>
        <v>-10</v>
      </c>
      <c r="S77" s="144" t="s">
        <v>533</v>
      </c>
      <c r="T77" s="536">
        <v>1.7000000000000001E-2</v>
      </c>
      <c r="U77" s="536">
        <v>0.04</v>
      </c>
      <c r="V77" s="186">
        <f t="shared" si="37"/>
        <v>23028</v>
      </c>
      <c r="W77" s="186">
        <f t="shared" si="38"/>
        <v>9786.9000000000015</v>
      </c>
      <c r="X77" s="186">
        <f t="shared" si="39"/>
        <v>3426.7857142857142</v>
      </c>
      <c r="Y77" s="186">
        <f t="shared" si="40"/>
        <v>13213.685714285715</v>
      </c>
      <c r="Z77" s="188">
        <v>23.53</v>
      </c>
      <c r="AA77" s="368">
        <f t="shared" si="41"/>
        <v>13546221</v>
      </c>
    </row>
    <row r="78" spans="1:27" ht="15" customHeight="1" x14ac:dyDescent="0.25">
      <c r="A78" s="180" t="s">
        <v>24</v>
      </c>
      <c r="B78" s="180" t="s">
        <v>24</v>
      </c>
      <c r="C78" s="180" t="s">
        <v>420</v>
      </c>
      <c r="D78" s="180" t="s">
        <v>3679</v>
      </c>
      <c r="E78" s="180" t="s">
        <v>4468</v>
      </c>
      <c r="F78" s="180" t="s">
        <v>7195</v>
      </c>
      <c r="G78" s="180" t="s">
        <v>43</v>
      </c>
      <c r="H78" s="186">
        <v>82393</v>
      </c>
      <c r="I78" s="180">
        <v>168</v>
      </c>
      <c r="J78" s="180" t="s">
        <v>28</v>
      </c>
      <c r="K78" s="180" t="s">
        <v>540</v>
      </c>
      <c r="L78" s="718" t="s">
        <v>7127</v>
      </c>
      <c r="M78" s="180" t="s">
        <v>117</v>
      </c>
      <c r="N78" s="544">
        <v>217175</v>
      </c>
      <c r="O78" s="144">
        <v>45518</v>
      </c>
      <c r="P78" s="543" t="s">
        <v>4349</v>
      </c>
      <c r="Q78" s="144">
        <f t="shared" si="35"/>
        <v>45525</v>
      </c>
      <c r="R78" s="180">
        <f t="shared" ca="1" si="36"/>
        <v>-10</v>
      </c>
      <c r="S78" s="144" t="s">
        <v>533</v>
      </c>
      <c r="T78" s="536">
        <v>1.7000000000000001E-2</v>
      </c>
      <c r="U78" s="536">
        <v>0.04</v>
      </c>
      <c r="V78" s="186">
        <f t="shared" si="37"/>
        <v>3295.7200000000003</v>
      </c>
      <c r="W78" s="186">
        <f t="shared" si="38"/>
        <v>1400.681</v>
      </c>
      <c r="X78" s="186">
        <f t="shared" si="39"/>
        <v>490.4345238095238</v>
      </c>
      <c r="Y78" s="186">
        <f t="shared" si="40"/>
        <v>1891.1155238095239</v>
      </c>
      <c r="Z78" s="188">
        <v>24.53</v>
      </c>
      <c r="AA78" s="368">
        <f t="shared" si="41"/>
        <v>2021100.29</v>
      </c>
    </row>
    <row r="79" spans="1:27" ht="15" customHeight="1" x14ac:dyDescent="0.25">
      <c r="A79" s="180" t="s">
        <v>20</v>
      </c>
      <c r="B79" s="180" t="s">
        <v>20</v>
      </c>
      <c r="C79" s="180" t="s">
        <v>420</v>
      </c>
      <c r="D79" s="180" t="s">
        <v>206</v>
      </c>
      <c r="E79" s="180" t="s">
        <v>7242</v>
      </c>
      <c r="F79" s="180" t="s">
        <v>7198</v>
      </c>
      <c r="G79" s="180" t="s">
        <v>43</v>
      </c>
      <c r="H79" s="186">
        <v>240600</v>
      </c>
      <c r="I79" s="180">
        <v>168</v>
      </c>
      <c r="J79" s="180" t="s">
        <v>28</v>
      </c>
      <c r="K79" s="180" t="s">
        <v>416</v>
      </c>
      <c r="L79" s="180" t="s">
        <v>7237</v>
      </c>
      <c r="M79" s="180" t="s">
        <v>117</v>
      </c>
      <c r="N79" s="544">
        <v>180433</v>
      </c>
      <c r="O79" s="144">
        <v>45518</v>
      </c>
      <c r="P79" s="543" t="s">
        <v>4349</v>
      </c>
      <c r="Q79" s="144">
        <f t="shared" si="35"/>
        <v>45525</v>
      </c>
      <c r="R79" s="180">
        <f t="shared" ca="1" si="36"/>
        <v>-10</v>
      </c>
      <c r="S79" s="144" t="s">
        <v>533</v>
      </c>
      <c r="T79" s="536">
        <v>1.7000000000000001E-2</v>
      </c>
      <c r="U79" s="536">
        <v>0.04</v>
      </c>
      <c r="V79" s="186">
        <f t="shared" si="37"/>
        <v>9624</v>
      </c>
      <c r="W79" s="186">
        <f t="shared" si="38"/>
        <v>4090.2000000000003</v>
      </c>
      <c r="X79" s="186">
        <f t="shared" si="39"/>
        <v>1432.1428571428571</v>
      </c>
      <c r="Y79" s="186">
        <f t="shared" si="40"/>
        <v>5522.3428571428576</v>
      </c>
      <c r="Z79" s="188">
        <v>31.03</v>
      </c>
      <c r="AA79" s="368">
        <f t="shared" si="41"/>
        <v>7465818</v>
      </c>
    </row>
    <row r="80" spans="1:27" ht="15" customHeight="1" x14ac:dyDescent="0.25">
      <c r="A80" s="180" t="s">
        <v>27</v>
      </c>
      <c r="B80" s="180" t="s">
        <v>27</v>
      </c>
      <c r="C80" s="21" t="s">
        <v>97</v>
      </c>
      <c r="D80" s="180" t="s">
        <v>4759</v>
      </c>
      <c r="E80" s="180" t="s">
        <v>6790</v>
      </c>
      <c r="F80" s="180" t="s">
        <v>7404</v>
      </c>
      <c r="G80" s="180" t="s">
        <v>157</v>
      </c>
      <c r="H80" s="186">
        <v>1123500</v>
      </c>
      <c r="I80" s="180">
        <v>168</v>
      </c>
      <c r="J80" s="180" t="s">
        <v>28</v>
      </c>
      <c r="K80" s="180" t="s">
        <v>7405</v>
      </c>
      <c r="L80" s="180" t="s">
        <v>7406</v>
      </c>
      <c r="M80" s="180" t="s">
        <v>117</v>
      </c>
      <c r="N80" s="544">
        <v>988854</v>
      </c>
      <c r="O80" s="144">
        <v>45520</v>
      </c>
      <c r="P80" s="543" t="s">
        <v>4349</v>
      </c>
      <c r="Q80" s="144">
        <f t="shared" si="35"/>
        <v>45527</v>
      </c>
      <c r="R80" s="180">
        <f t="shared" ca="1" si="36"/>
        <v>-8</v>
      </c>
      <c r="S80" s="144" t="s">
        <v>533</v>
      </c>
      <c r="T80" s="536">
        <v>1.7000000000000001E-2</v>
      </c>
      <c r="U80" s="536">
        <v>0.04</v>
      </c>
      <c r="V80" s="186">
        <f t="shared" ref="V80" si="42">H80*U80</f>
        <v>44940</v>
      </c>
      <c r="W80" s="186">
        <f t="shared" ref="W80" si="43">H80*T80</f>
        <v>19099.5</v>
      </c>
      <c r="X80" s="186">
        <f t="shared" ref="X80" si="44">H80/I80</f>
        <v>6687.5</v>
      </c>
      <c r="Y80" s="186">
        <f t="shared" ref="Y80" si="45">X80+W80</f>
        <v>25787</v>
      </c>
      <c r="Z80" s="188">
        <v>33.03</v>
      </c>
      <c r="AA80" s="368">
        <f t="shared" ref="AA80" si="46">H80*Z80</f>
        <v>37109205</v>
      </c>
    </row>
    <row r="81" spans="1:27" ht="15" customHeight="1" x14ac:dyDescent="0.25">
      <c r="A81" s="180" t="s">
        <v>47</v>
      </c>
      <c r="B81" s="180" t="s">
        <v>47</v>
      </c>
      <c r="C81" s="180" t="s">
        <v>99</v>
      </c>
      <c r="D81" s="180" t="s">
        <v>405</v>
      </c>
      <c r="E81" s="180" t="s">
        <v>7178</v>
      </c>
      <c r="F81" s="180" t="s">
        <v>7407</v>
      </c>
      <c r="G81" s="180" t="s">
        <v>43</v>
      </c>
      <c r="H81" s="186">
        <v>185100</v>
      </c>
      <c r="I81" s="180">
        <v>168</v>
      </c>
      <c r="J81" s="180" t="s">
        <v>28</v>
      </c>
      <c r="K81" s="180" t="s">
        <v>222</v>
      </c>
      <c r="L81" s="180" t="s">
        <v>7422</v>
      </c>
      <c r="M81" s="180" t="s">
        <v>117</v>
      </c>
      <c r="N81" s="544">
        <v>159394</v>
      </c>
      <c r="O81" s="144">
        <v>45518</v>
      </c>
      <c r="P81" s="543" t="s">
        <v>4349</v>
      </c>
      <c r="Q81" s="144">
        <f t="shared" ref="Q81:Q88" si="47">+O81+7</f>
        <v>45525</v>
      </c>
      <c r="R81" s="180">
        <f t="shared" ref="R81:R88" ca="1" si="48">Q81-TODAY()</f>
        <v>-10</v>
      </c>
      <c r="S81" s="144" t="s">
        <v>533</v>
      </c>
      <c r="T81" s="536">
        <v>1.7000000000000001E-2</v>
      </c>
      <c r="U81" s="536">
        <v>0.04</v>
      </c>
      <c r="V81" s="186">
        <f t="shared" ref="V81:V88" si="49">H81*U81</f>
        <v>7404</v>
      </c>
      <c r="W81" s="186">
        <f t="shared" ref="W81:W88" si="50">H81*T81</f>
        <v>3146.7000000000003</v>
      </c>
      <c r="X81" s="186">
        <f t="shared" ref="X81:X88" si="51">H81/I81</f>
        <v>1101.7857142857142</v>
      </c>
      <c r="Y81" s="186">
        <f t="shared" ref="Y81:Y88" si="52">X81+W81</f>
        <v>4248.4857142857145</v>
      </c>
      <c r="Z81" s="188">
        <v>35.03</v>
      </c>
      <c r="AA81" s="368">
        <f t="shared" ref="AA81:AA88" si="53">H81*Z81</f>
        <v>6484053</v>
      </c>
    </row>
    <row r="82" spans="1:27" ht="15" customHeight="1" x14ac:dyDescent="0.25">
      <c r="A82" s="180" t="s">
        <v>33</v>
      </c>
      <c r="B82" s="180" t="s">
        <v>39</v>
      </c>
      <c r="C82" s="180" t="s">
        <v>167</v>
      </c>
      <c r="D82" s="180" t="s">
        <v>921</v>
      </c>
      <c r="E82" s="180" t="s">
        <v>6224</v>
      </c>
      <c r="F82" s="180" t="s">
        <v>7408</v>
      </c>
      <c r="G82" s="180" t="s">
        <v>43</v>
      </c>
      <c r="H82" s="186">
        <v>507600</v>
      </c>
      <c r="I82" s="180">
        <v>168</v>
      </c>
      <c r="J82" s="180" t="s">
        <v>28</v>
      </c>
      <c r="K82" s="180" t="s">
        <v>222</v>
      </c>
      <c r="L82" s="180" t="s">
        <v>7423</v>
      </c>
      <c r="M82" s="180" t="s">
        <v>117</v>
      </c>
      <c r="N82" s="544">
        <v>344181</v>
      </c>
      <c r="O82" s="144">
        <v>45518</v>
      </c>
      <c r="P82" s="543" t="s">
        <v>4349</v>
      </c>
      <c r="Q82" s="144">
        <f t="shared" si="47"/>
        <v>45525</v>
      </c>
      <c r="R82" s="180">
        <f t="shared" ca="1" si="48"/>
        <v>-10</v>
      </c>
      <c r="S82" s="144" t="s">
        <v>533</v>
      </c>
      <c r="T82" s="536">
        <v>1.7000000000000001E-2</v>
      </c>
      <c r="U82" s="536">
        <v>0.04</v>
      </c>
      <c r="V82" s="186">
        <f t="shared" si="49"/>
        <v>20304</v>
      </c>
      <c r="W82" s="186">
        <f t="shared" si="50"/>
        <v>8629.2000000000007</v>
      </c>
      <c r="X82" s="186">
        <f t="shared" si="51"/>
        <v>3021.4285714285716</v>
      </c>
      <c r="Y82" s="186">
        <f t="shared" si="52"/>
        <v>11650.628571428573</v>
      </c>
      <c r="Z82" s="188">
        <v>36.03</v>
      </c>
      <c r="AA82" s="368">
        <f t="shared" si="53"/>
        <v>18288828</v>
      </c>
    </row>
    <row r="83" spans="1:27" ht="15" customHeight="1" x14ac:dyDescent="0.25">
      <c r="A83" s="180" t="s">
        <v>27</v>
      </c>
      <c r="B83" s="180" t="s">
        <v>27</v>
      </c>
      <c r="C83" s="21" t="s">
        <v>97</v>
      </c>
      <c r="D83" s="180" t="s">
        <v>3304</v>
      </c>
      <c r="E83" s="180" t="s">
        <v>7432</v>
      </c>
      <c r="F83" s="180" t="s">
        <v>7409</v>
      </c>
      <c r="G83" s="180" t="s">
        <v>43</v>
      </c>
      <c r="H83" s="186">
        <v>126300</v>
      </c>
      <c r="I83" s="180">
        <v>168</v>
      </c>
      <c r="J83" s="180" t="s">
        <v>28</v>
      </c>
      <c r="K83" s="180" t="s">
        <v>7414</v>
      </c>
      <c r="M83" s="180" t="s">
        <v>117</v>
      </c>
      <c r="N83" s="544">
        <v>60000</v>
      </c>
      <c r="O83" s="144">
        <v>45518</v>
      </c>
      <c r="P83" s="543" t="s">
        <v>4349</v>
      </c>
      <c r="Q83" s="144">
        <f t="shared" si="47"/>
        <v>45525</v>
      </c>
      <c r="R83" s="180">
        <f t="shared" ca="1" si="48"/>
        <v>-10</v>
      </c>
      <c r="S83" s="144" t="s">
        <v>533</v>
      </c>
      <c r="T83" s="536">
        <v>1.7000000000000001E-2</v>
      </c>
      <c r="U83" s="536">
        <v>0.04</v>
      </c>
      <c r="V83" s="186">
        <f t="shared" si="49"/>
        <v>5052</v>
      </c>
      <c r="W83" s="186">
        <f t="shared" si="50"/>
        <v>2147.1000000000004</v>
      </c>
      <c r="X83" s="186">
        <f t="shared" si="51"/>
        <v>751.78571428571433</v>
      </c>
      <c r="Y83" s="186">
        <f t="shared" si="52"/>
        <v>2898.8857142857146</v>
      </c>
      <c r="Z83" s="188">
        <v>38.03</v>
      </c>
      <c r="AA83" s="368">
        <f t="shared" si="53"/>
        <v>4803189</v>
      </c>
    </row>
    <row r="84" spans="1:27" ht="15" customHeight="1" x14ac:dyDescent="0.25">
      <c r="A84" s="180" t="s">
        <v>24</v>
      </c>
      <c r="B84" s="180" t="s">
        <v>24</v>
      </c>
      <c r="C84" s="180" t="s">
        <v>420</v>
      </c>
      <c r="D84" s="180" t="s">
        <v>405</v>
      </c>
      <c r="E84" s="180" t="s">
        <v>7172</v>
      </c>
      <c r="F84" s="180" t="s">
        <v>7411</v>
      </c>
      <c r="G84" s="180" t="s">
        <v>43</v>
      </c>
      <c r="H84" s="186">
        <v>189200</v>
      </c>
      <c r="I84" s="180">
        <v>168</v>
      </c>
      <c r="J84" s="180" t="s">
        <v>28</v>
      </c>
      <c r="K84" s="180" t="s">
        <v>3233</v>
      </c>
      <c r="L84" s="180" t="s">
        <v>7424</v>
      </c>
      <c r="M84" s="180" t="s">
        <v>117</v>
      </c>
      <c r="N84" s="544">
        <v>143993</v>
      </c>
      <c r="O84" s="144">
        <v>45518</v>
      </c>
      <c r="P84" s="543" t="s">
        <v>4349</v>
      </c>
      <c r="Q84" s="144">
        <f t="shared" si="47"/>
        <v>45525</v>
      </c>
      <c r="R84" s="180">
        <f t="shared" ca="1" si="48"/>
        <v>-10</v>
      </c>
      <c r="S84" s="144" t="s">
        <v>533</v>
      </c>
      <c r="T84" s="536">
        <v>1.7000000000000001E-2</v>
      </c>
      <c r="U84" s="536">
        <v>0.04</v>
      </c>
      <c r="V84" s="186">
        <f t="shared" si="49"/>
        <v>7568</v>
      </c>
      <c r="W84" s="186">
        <f t="shared" si="50"/>
        <v>3216.4</v>
      </c>
      <c r="X84" s="186">
        <f t="shared" si="51"/>
        <v>1126.1904761904761</v>
      </c>
      <c r="Y84" s="186">
        <f t="shared" si="52"/>
        <v>4342.5904761904767</v>
      </c>
      <c r="Z84" s="188">
        <v>42.03</v>
      </c>
      <c r="AA84" s="368">
        <f t="shared" si="53"/>
        <v>7952076</v>
      </c>
    </row>
    <row r="85" spans="1:27" ht="15" customHeight="1" x14ac:dyDescent="0.25">
      <c r="A85" s="180" t="s">
        <v>29</v>
      </c>
      <c r="B85" s="180" t="s">
        <v>29</v>
      </c>
      <c r="C85" s="180" t="s">
        <v>168</v>
      </c>
      <c r="D85" s="180" t="s">
        <v>454</v>
      </c>
      <c r="E85" s="180" t="s">
        <v>4077</v>
      </c>
      <c r="F85" s="180" t="s">
        <v>7412</v>
      </c>
      <c r="G85" s="180" t="s">
        <v>264</v>
      </c>
      <c r="H85" s="186">
        <v>48800</v>
      </c>
      <c r="I85" s="180">
        <v>168</v>
      </c>
      <c r="J85" s="180" t="s">
        <v>28</v>
      </c>
      <c r="K85" s="180" t="s">
        <v>7413</v>
      </c>
      <c r="L85" s="180" t="s">
        <v>7426</v>
      </c>
      <c r="M85" s="180" t="s">
        <v>117</v>
      </c>
      <c r="N85" s="544">
        <v>36487</v>
      </c>
      <c r="O85" s="144">
        <v>45518</v>
      </c>
      <c r="P85" s="543" t="s">
        <v>4349</v>
      </c>
      <c r="Q85" s="144">
        <f t="shared" si="47"/>
        <v>45525</v>
      </c>
      <c r="R85" s="180">
        <f t="shared" ca="1" si="48"/>
        <v>-10</v>
      </c>
      <c r="S85" s="144" t="s">
        <v>533</v>
      </c>
      <c r="T85" s="536">
        <v>1.7000000000000001E-2</v>
      </c>
      <c r="U85" s="536">
        <v>0.04</v>
      </c>
      <c r="V85" s="186">
        <f t="shared" si="49"/>
        <v>1952</v>
      </c>
      <c r="W85" s="186">
        <f t="shared" si="50"/>
        <v>829.6</v>
      </c>
      <c r="X85" s="186">
        <f t="shared" si="51"/>
        <v>290.47619047619048</v>
      </c>
      <c r="Y85" s="186">
        <f t="shared" si="52"/>
        <v>1120.0761904761905</v>
      </c>
      <c r="Z85" s="188">
        <v>44.03</v>
      </c>
      <c r="AA85" s="368">
        <f t="shared" si="53"/>
        <v>2148664</v>
      </c>
    </row>
    <row r="86" spans="1:27" ht="15" customHeight="1" x14ac:dyDescent="0.25">
      <c r="A86" s="180" t="s">
        <v>20</v>
      </c>
      <c r="B86" s="180" t="s">
        <v>20</v>
      </c>
      <c r="C86" s="180" t="s">
        <v>420</v>
      </c>
      <c r="D86" s="180" t="s">
        <v>206</v>
      </c>
      <c r="E86" s="180" t="s">
        <v>7433</v>
      </c>
      <c r="F86" s="180" t="s">
        <v>7417</v>
      </c>
      <c r="G86" s="180" t="s">
        <v>43</v>
      </c>
      <c r="H86" s="186">
        <v>640900</v>
      </c>
      <c r="I86" s="180">
        <v>168</v>
      </c>
      <c r="J86" s="180" t="s">
        <v>28</v>
      </c>
      <c r="K86" s="180" t="s">
        <v>7420</v>
      </c>
      <c r="L86" s="180" t="s">
        <v>7429</v>
      </c>
      <c r="M86" s="180" t="s">
        <v>117</v>
      </c>
      <c r="N86" s="544">
        <v>528767</v>
      </c>
      <c r="O86" s="144">
        <v>45518</v>
      </c>
      <c r="P86" s="543" t="s">
        <v>4349</v>
      </c>
      <c r="Q86" s="144">
        <f t="shared" si="47"/>
        <v>45525</v>
      </c>
      <c r="R86" s="180">
        <f t="shared" ca="1" si="48"/>
        <v>-10</v>
      </c>
      <c r="S86" s="144" t="s">
        <v>533</v>
      </c>
      <c r="T86" s="536">
        <v>1.7000000000000001E-2</v>
      </c>
      <c r="U86" s="536">
        <v>0.04</v>
      </c>
      <c r="V86" s="186">
        <f t="shared" si="49"/>
        <v>25636</v>
      </c>
      <c r="W86" s="186">
        <f t="shared" si="50"/>
        <v>10895.300000000001</v>
      </c>
      <c r="X86" s="186">
        <f t="shared" si="51"/>
        <v>3814.8809523809523</v>
      </c>
      <c r="Y86" s="186">
        <f t="shared" si="52"/>
        <v>14710.180952380953</v>
      </c>
      <c r="Z86" s="188">
        <v>48.03</v>
      </c>
      <c r="AA86" s="368">
        <f t="shared" si="53"/>
        <v>30782427</v>
      </c>
    </row>
    <row r="87" spans="1:27" ht="15" customHeight="1" x14ac:dyDescent="0.25">
      <c r="A87" s="180" t="s">
        <v>24</v>
      </c>
      <c r="B87" s="180" t="s">
        <v>24</v>
      </c>
      <c r="C87" s="180" t="s">
        <v>420</v>
      </c>
      <c r="D87" s="180" t="s">
        <v>200</v>
      </c>
      <c r="E87" s="180" t="s">
        <v>7434</v>
      </c>
      <c r="F87" s="180" t="s">
        <v>7418</v>
      </c>
      <c r="G87" s="180" t="s">
        <v>43</v>
      </c>
      <c r="H87" s="186">
        <v>772300</v>
      </c>
      <c r="I87" s="180">
        <v>168</v>
      </c>
      <c r="J87" s="180" t="s">
        <v>28</v>
      </c>
      <c r="K87" s="180" t="s">
        <v>7421</v>
      </c>
      <c r="L87" s="180" t="s">
        <v>7430</v>
      </c>
      <c r="M87" s="180" t="s">
        <v>117</v>
      </c>
      <c r="N87" s="544">
        <v>723074</v>
      </c>
      <c r="O87" s="144">
        <v>45518</v>
      </c>
      <c r="P87" s="543" t="s">
        <v>4349</v>
      </c>
      <c r="Q87" s="144">
        <f t="shared" si="47"/>
        <v>45525</v>
      </c>
      <c r="R87" s="180">
        <f t="shared" ca="1" si="48"/>
        <v>-10</v>
      </c>
      <c r="S87" s="144" t="s">
        <v>533</v>
      </c>
      <c r="T87" s="536">
        <v>1.7000000000000001E-2</v>
      </c>
      <c r="U87" s="536">
        <v>0.04</v>
      </c>
      <c r="V87" s="186">
        <f t="shared" si="49"/>
        <v>30892</v>
      </c>
      <c r="W87" s="186">
        <f t="shared" si="50"/>
        <v>13129.1</v>
      </c>
      <c r="X87" s="186">
        <f t="shared" si="51"/>
        <v>4597.0238095238092</v>
      </c>
      <c r="Y87" s="186">
        <f t="shared" si="52"/>
        <v>17726.123809523808</v>
      </c>
      <c r="Z87" s="188">
        <v>49.03</v>
      </c>
      <c r="AA87" s="368">
        <f t="shared" si="53"/>
        <v>37865869</v>
      </c>
    </row>
    <row r="88" spans="1:27" ht="15" customHeight="1" x14ac:dyDescent="0.25">
      <c r="A88" s="180" t="s">
        <v>49</v>
      </c>
      <c r="B88" s="180" t="s">
        <v>49</v>
      </c>
      <c r="C88" s="180" t="s">
        <v>133</v>
      </c>
      <c r="D88" s="180" t="s">
        <v>189</v>
      </c>
      <c r="E88" s="180" t="s">
        <v>6342</v>
      </c>
      <c r="F88" s="180" t="s">
        <v>7419</v>
      </c>
      <c r="G88" s="180" t="s">
        <v>7435</v>
      </c>
      <c r="H88" s="186">
        <v>432600</v>
      </c>
      <c r="I88" s="180">
        <v>168</v>
      </c>
      <c r="J88" s="180" t="s">
        <v>28</v>
      </c>
      <c r="K88" s="180" t="s">
        <v>7421</v>
      </c>
      <c r="L88" s="180" t="s">
        <v>7431</v>
      </c>
      <c r="M88" s="180" t="s">
        <v>117</v>
      </c>
      <c r="N88" s="544">
        <v>401902</v>
      </c>
      <c r="O88" s="144">
        <v>45518</v>
      </c>
      <c r="P88" s="543" t="s">
        <v>4349</v>
      </c>
      <c r="Q88" s="144">
        <f t="shared" si="47"/>
        <v>45525</v>
      </c>
      <c r="R88" s="180">
        <f t="shared" ca="1" si="48"/>
        <v>-10</v>
      </c>
      <c r="S88" s="144" t="s">
        <v>533</v>
      </c>
      <c r="T88" s="536">
        <v>1.7000000000000001E-2</v>
      </c>
      <c r="U88" s="536">
        <v>0.04</v>
      </c>
      <c r="V88" s="186">
        <f t="shared" si="49"/>
        <v>17304</v>
      </c>
      <c r="W88" s="186">
        <f t="shared" si="50"/>
        <v>7354.2000000000007</v>
      </c>
      <c r="X88" s="186">
        <f t="shared" si="51"/>
        <v>2575</v>
      </c>
      <c r="Y88" s="186">
        <f t="shared" si="52"/>
        <v>9929.2000000000007</v>
      </c>
      <c r="Z88" s="188">
        <v>50.03</v>
      </c>
      <c r="AA88" s="368">
        <f t="shared" si="53"/>
        <v>21642978</v>
      </c>
    </row>
    <row r="89" spans="1:27" ht="15" customHeight="1" x14ac:dyDescent="0.25">
      <c r="A89" s="180" t="s">
        <v>27</v>
      </c>
      <c r="B89" s="180" t="s">
        <v>27</v>
      </c>
      <c r="C89" s="180" t="s">
        <v>97</v>
      </c>
      <c r="D89" s="180" t="s">
        <v>3304</v>
      </c>
      <c r="E89" s="180" t="s">
        <v>5467</v>
      </c>
      <c r="F89" s="180" t="s">
        <v>7511</v>
      </c>
      <c r="G89" s="180" t="s">
        <v>359</v>
      </c>
      <c r="H89" s="186">
        <v>436900</v>
      </c>
      <c r="I89" s="180">
        <v>168</v>
      </c>
      <c r="J89" s="180" t="s">
        <v>28</v>
      </c>
      <c r="K89" s="180" t="s">
        <v>7414</v>
      </c>
      <c r="L89" s="180" t="s">
        <v>7522</v>
      </c>
      <c r="M89" s="180" t="s">
        <v>117</v>
      </c>
      <c r="N89" s="544">
        <v>402636</v>
      </c>
      <c r="O89" s="144">
        <v>45521</v>
      </c>
      <c r="P89" s="543" t="s">
        <v>4349</v>
      </c>
      <c r="Q89" s="144">
        <f>+O89+7</f>
        <v>45528</v>
      </c>
      <c r="R89" s="180">
        <f t="shared" ref="R89:R97" ca="1" si="54">Q89-TODAY()</f>
        <v>-7</v>
      </c>
      <c r="S89" s="144" t="s">
        <v>533</v>
      </c>
      <c r="T89" s="536">
        <v>1.7000000000000001E-2</v>
      </c>
      <c r="U89" s="536">
        <v>0.04</v>
      </c>
      <c r="V89" s="186">
        <f t="shared" ref="V89:V97" si="55">H89*U89</f>
        <v>17476</v>
      </c>
      <c r="W89" s="186">
        <f t="shared" ref="W89:W97" si="56">H89*T89</f>
        <v>7427.3</v>
      </c>
      <c r="X89" s="186">
        <f t="shared" ref="X89:X97" si="57">H89/I89</f>
        <v>2600.5952380952381</v>
      </c>
      <c r="Y89" s="186">
        <f t="shared" ref="Y89:Y97" si="58">X89+W89</f>
        <v>10027.895238095238</v>
      </c>
      <c r="Z89" s="188">
        <v>52.03</v>
      </c>
      <c r="AA89" s="368">
        <f t="shared" ref="AA89:AA97" si="59">H89*Z89</f>
        <v>22731907</v>
      </c>
    </row>
    <row r="90" spans="1:27" ht="15" customHeight="1" x14ac:dyDescent="0.25">
      <c r="A90" s="180" t="s">
        <v>49</v>
      </c>
      <c r="B90" s="180" t="s">
        <v>49</v>
      </c>
      <c r="C90" s="180" t="s">
        <v>133</v>
      </c>
      <c r="D90" s="180" t="s">
        <v>3219</v>
      </c>
      <c r="E90" s="180" t="s">
        <v>4198</v>
      </c>
      <c r="F90" s="180" t="s">
        <v>7512</v>
      </c>
      <c r="G90" s="180" t="s">
        <v>43</v>
      </c>
      <c r="H90" s="186">
        <v>503200</v>
      </c>
      <c r="I90" s="180">
        <v>168</v>
      </c>
      <c r="J90" s="180" t="s">
        <v>28</v>
      </c>
      <c r="K90" s="180" t="s">
        <v>7414</v>
      </c>
      <c r="L90" s="180" t="s">
        <v>7523</v>
      </c>
      <c r="M90" s="180" t="s">
        <v>117</v>
      </c>
      <c r="N90" s="544">
        <v>429127</v>
      </c>
      <c r="O90" s="144">
        <v>45521</v>
      </c>
      <c r="P90" s="543" t="s">
        <v>4349</v>
      </c>
      <c r="Q90" s="144">
        <f>+O90+7</f>
        <v>45528</v>
      </c>
      <c r="R90" s="180">
        <f t="shared" ca="1" si="54"/>
        <v>-7</v>
      </c>
      <c r="S90" s="144" t="s">
        <v>533</v>
      </c>
      <c r="T90" s="536">
        <v>1.7000000000000001E-2</v>
      </c>
      <c r="U90" s="536">
        <v>0.04</v>
      </c>
      <c r="V90" s="186">
        <f t="shared" si="55"/>
        <v>20128</v>
      </c>
      <c r="W90" s="186">
        <f t="shared" si="56"/>
        <v>8554.4000000000015</v>
      </c>
      <c r="X90" s="186">
        <f t="shared" si="57"/>
        <v>2995.2380952380954</v>
      </c>
      <c r="Y90" s="186">
        <f t="shared" si="58"/>
        <v>11549.638095238097</v>
      </c>
      <c r="Z90" s="188">
        <v>53.03</v>
      </c>
      <c r="AA90" s="368">
        <f t="shared" si="59"/>
        <v>26684696</v>
      </c>
    </row>
    <row r="91" spans="1:27" ht="15" customHeight="1" x14ac:dyDescent="0.25">
      <c r="A91" s="180" t="s">
        <v>20</v>
      </c>
      <c r="B91" s="180" t="s">
        <v>20</v>
      </c>
      <c r="C91" s="180" t="s">
        <v>420</v>
      </c>
      <c r="D91" s="180" t="s">
        <v>405</v>
      </c>
      <c r="E91" s="180" t="s">
        <v>7534</v>
      </c>
      <c r="F91" s="180" t="s">
        <v>7513</v>
      </c>
      <c r="G91" s="180" t="s">
        <v>7535</v>
      </c>
      <c r="H91" s="186">
        <v>713100</v>
      </c>
      <c r="I91" s="180">
        <v>168</v>
      </c>
      <c r="J91" s="180" t="s">
        <v>28</v>
      </c>
      <c r="K91" s="180" t="s">
        <v>7414</v>
      </c>
      <c r="L91" s="180" t="s">
        <v>7525</v>
      </c>
      <c r="M91" s="180" t="s">
        <v>117</v>
      </c>
      <c r="N91" s="544">
        <v>536297</v>
      </c>
      <c r="O91" s="144">
        <v>45521</v>
      </c>
      <c r="P91" s="543" t="s">
        <v>4349</v>
      </c>
      <c r="Q91" s="144">
        <f t="shared" ref="Q91:Q97" si="60">+O91+7</f>
        <v>45528</v>
      </c>
      <c r="R91" s="180">
        <f t="shared" ca="1" si="54"/>
        <v>-7</v>
      </c>
      <c r="S91" s="144" t="s">
        <v>533</v>
      </c>
      <c r="T91" s="536">
        <v>1.7000000000000001E-2</v>
      </c>
      <c r="U91" s="536">
        <v>0.04</v>
      </c>
      <c r="V91" s="186">
        <f t="shared" si="55"/>
        <v>28524</v>
      </c>
      <c r="W91" s="186">
        <f t="shared" si="56"/>
        <v>12122.7</v>
      </c>
      <c r="X91" s="186">
        <f t="shared" si="57"/>
        <v>4244.6428571428569</v>
      </c>
      <c r="Y91" s="186">
        <f t="shared" si="58"/>
        <v>16367.342857142858</v>
      </c>
      <c r="Z91" s="188">
        <v>55.03</v>
      </c>
      <c r="AA91" s="368">
        <f t="shared" si="59"/>
        <v>39241893</v>
      </c>
    </row>
    <row r="92" spans="1:27" ht="15" customHeight="1" x14ac:dyDescent="0.25">
      <c r="A92" s="180" t="s">
        <v>49</v>
      </c>
      <c r="B92" s="180" t="s">
        <v>49</v>
      </c>
      <c r="C92" s="180" t="s">
        <v>133</v>
      </c>
      <c r="D92" s="180" t="s">
        <v>189</v>
      </c>
      <c r="E92" s="180" t="s">
        <v>7536</v>
      </c>
      <c r="F92" s="180" t="s">
        <v>7514</v>
      </c>
      <c r="G92" s="180" t="s">
        <v>43</v>
      </c>
      <c r="H92" s="186">
        <v>379800</v>
      </c>
      <c r="I92" s="180">
        <v>168</v>
      </c>
      <c r="J92" s="180" t="s">
        <v>28</v>
      </c>
      <c r="K92" s="180" t="s">
        <v>540</v>
      </c>
      <c r="L92" s="180" t="s">
        <v>7527</v>
      </c>
      <c r="M92" s="180" t="s">
        <v>117</v>
      </c>
      <c r="N92" s="544">
        <v>304004</v>
      </c>
      <c r="O92" s="144">
        <v>45521</v>
      </c>
      <c r="P92" s="543" t="s">
        <v>4349</v>
      </c>
      <c r="Q92" s="144">
        <f t="shared" si="60"/>
        <v>45528</v>
      </c>
      <c r="R92" s="180">
        <f t="shared" ca="1" si="54"/>
        <v>-7</v>
      </c>
      <c r="S92" s="144" t="s">
        <v>533</v>
      </c>
      <c r="T92" s="536">
        <v>1.7000000000000001E-2</v>
      </c>
      <c r="U92" s="536">
        <v>0.04</v>
      </c>
      <c r="V92" s="186">
        <f t="shared" si="55"/>
        <v>15192</v>
      </c>
      <c r="W92" s="186">
        <f t="shared" si="56"/>
        <v>6456.6</v>
      </c>
      <c r="X92" s="186">
        <f t="shared" si="57"/>
        <v>2260.7142857142858</v>
      </c>
      <c r="Y92" s="186">
        <f t="shared" si="58"/>
        <v>8717.3142857142866</v>
      </c>
      <c r="Z92" s="188">
        <v>57.03</v>
      </c>
      <c r="AA92" s="368">
        <f t="shared" si="59"/>
        <v>21659994</v>
      </c>
    </row>
    <row r="93" spans="1:27" ht="15" customHeight="1" x14ac:dyDescent="0.25">
      <c r="A93" s="180" t="s">
        <v>38</v>
      </c>
      <c r="B93" s="180" t="s">
        <v>38</v>
      </c>
      <c r="C93" s="180" t="s">
        <v>101</v>
      </c>
      <c r="D93" s="180" t="s">
        <v>883</v>
      </c>
      <c r="E93" s="180" t="s">
        <v>680</v>
      </c>
      <c r="F93" s="180" t="s">
        <v>7515</v>
      </c>
      <c r="G93" s="180" t="s">
        <v>332</v>
      </c>
      <c r="H93" s="186">
        <v>912200</v>
      </c>
      <c r="I93" s="180">
        <v>168</v>
      </c>
      <c r="J93" s="180" t="s">
        <v>28</v>
      </c>
      <c r="K93" s="180" t="s">
        <v>540</v>
      </c>
      <c r="L93" s="180" t="s">
        <v>7528</v>
      </c>
      <c r="M93" s="180" t="s">
        <v>117</v>
      </c>
      <c r="N93" s="544">
        <v>264359</v>
      </c>
      <c r="O93" s="144">
        <v>45521</v>
      </c>
      <c r="P93" s="543" t="s">
        <v>4349</v>
      </c>
      <c r="Q93" s="144">
        <f t="shared" si="60"/>
        <v>45528</v>
      </c>
      <c r="R93" s="180">
        <f t="shared" ca="1" si="54"/>
        <v>-7</v>
      </c>
      <c r="S93" s="144" t="s">
        <v>533</v>
      </c>
      <c r="T93" s="536">
        <v>1.7000000000000001E-2</v>
      </c>
      <c r="U93" s="536">
        <v>0.04</v>
      </c>
      <c r="V93" s="186">
        <f t="shared" si="55"/>
        <v>36488</v>
      </c>
      <c r="W93" s="186">
        <f t="shared" si="56"/>
        <v>15507.400000000001</v>
      </c>
      <c r="X93" s="186">
        <f t="shared" si="57"/>
        <v>5429.7619047619046</v>
      </c>
      <c r="Y93" s="186">
        <f t="shared" si="58"/>
        <v>20937.161904761906</v>
      </c>
      <c r="Z93" s="188">
        <v>58.03</v>
      </c>
      <c r="AA93" s="368">
        <f t="shared" si="59"/>
        <v>52934966</v>
      </c>
    </row>
    <row r="94" spans="1:27" ht="15" customHeight="1" x14ac:dyDescent="0.25">
      <c r="A94" s="180" t="s">
        <v>49</v>
      </c>
      <c r="B94" s="180" t="s">
        <v>49</v>
      </c>
      <c r="C94" s="180" t="s">
        <v>133</v>
      </c>
      <c r="D94" s="180" t="s">
        <v>549</v>
      </c>
      <c r="E94" s="180" t="s">
        <v>7164</v>
      </c>
      <c r="F94" s="180" t="s">
        <v>7516</v>
      </c>
      <c r="G94" s="180" t="s">
        <v>43</v>
      </c>
      <c r="H94" s="186">
        <v>501600</v>
      </c>
      <c r="I94" s="180">
        <v>168</v>
      </c>
      <c r="J94" s="180" t="s">
        <v>28</v>
      </c>
      <c r="K94" s="180" t="s">
        <v>540</v>
      </c>
      <c r="L94" s="180" t="s">
        <v>7529</v>
      </c>
      <c r="M94" s="180" t="s">
        <v>117</v>
      </c>
      <c r="N94" s="544">
        <v>431574</v>
      </c>
      <c r="O94" s="144">
        <v>45521</v>
      </c>
      <c r="P94" s="543" t="s">
        <v>4349</v>
      </c>
      <c r="Q94" s="144">
        <f t="shared" si="60"/>
        <v>45528</v>
      </c>
      <c r="R94" s="180">
        <f t="shared" ca="1" si="54"/>
        <v>-7</v>
      </c>
      <c r="S94" s="144" t="s">
        <v>533</v>
      </c>
      <c r="T94" s="536">
        <v>1.7000000000000001E-2</v>
      </c>
      <c r="U94" s="536">
        <v>0.04</v>
      </c>
      <c r="V94" s="186">
        <f t="shared" si="55"/>
        <v>20064</v>
      </c>
      <c r="W94" s="186">
        <f t="shared" si="56"/>
        <v>8527.2000000000007</v>
      </c>
      <c r="X94" s="186">
        <f t="shared" si="57"/>
        <v>2985.7142857142858</v>
      </c>
      <c r="Y94" s="186">
        <f t="shared" si="58"/>
        <v>11512.914285714287</v>
      </c>
      <c r="Z94" s="188">
        <v>59.03</v>
      </c>
      <c r="AA94" s="368">
        <f t="shared" si="59"/>
        <v>29609448</v>
      </c>
    </row>
    <row r="95" spans="1:27" ht="15" customHeight="1" x14ac:dyDescent="0.25">
      <c r="A95" s="180" t="s">
        <v>24</v>
      </c>
      <c r="B95" s="180" t="s">
        <v>24</v>
      </c>
      <c r="C95" s="180" t="s">
        <v>420</v>
      </c>
      <c r="D95" s="180" t="s">
        <v>405</v>
      </c>
      <c r="E95" s="180" t="s">
        <v>7537</v>
      </c>
      <c r="F95" s="180" t="s">
        <v>7518</v>
      </c>
      <c r="G95" s="180" t="s">
        <v>43</v>
      </c>
      <c r="H95" s="186">
        <v>115900</v>
      </c>
      <c r="I95" s="180">
        <v>168</v>
      </c>
      <c r="J95" s="180" t="s">
        <v>28</v>
      </c>
      <c r="K95" s="180" t="s">
        <v>540</v>
      </c>
      <c r="L95" s="180" t="s">
        <v>7531</v>
      </c>
      <c r="M95" s="180" t="s">
        <v>117</v>
      </c>
      <c r="N95" s="544">
        <v>108444</v>
      </c>
      <c r="O95" s="144">
        <v>45521</v>
      </c>
      <c r="P95" s="543" t="s">
        <v>4349</v>
      </c>
      <c r="Q95" s="144">
        <f t="shared" si="60"/>
        <v>45528</v>
      </c>
      <c r="R95" s="180">
        <f t="shared" ca="1" si="54"/>
        <v>-7</v>
      </c>
      <c r="S95" s="144" t="s">
        <v>533</v>
      </c>
      <c r="T95" s="536">
        <v>1.7000000000000001E-2</v>
      </c>
      <c r="U95" s="536">
        <v>0.04</v>
      </c>
      <c r="V95" s="186">
        <f t="shared" si="55"/>
        <v>4636</v>
      </c>
      <c r="W95" s="186">
        <f t="shared" si="56"/>
        <v>1970.3000000000002</v>
      </c>
      <c r="X95" s="186">
        <f t="shared" si="57"/>
        <v>689.88095238095241</v>
      </c>
      <c r="Y95" s="186">
        <f t="shared" si="58"/>
        <v>2660.1809523809525</v>
      </c>
      <c r="Z95" s="188">
        <v>61.03</v>
      </c>
      <c r="AA95" s="368">
        <f t="shared" si="59"/>
        <v>7073377</v>
      </c>
    </row>
    <row r="96" spans="1:27" ht="15" customHeight="1" x14ac:dyDescent="0.25">
      <c r="A96" s="180" t="s">
        <v>241</v>
      </c>
      <c r="B96" s="180" t="s">
        <v>241</v>
      </c>
      <c r="C96" s="180" t="s">
        <v>101</v>
      </c>
      <c r="D96" s="180" t="s">
        <v>489</v>
      </c>
      <c r="E96" s="180" t="s">
        <v>7538</v>
      </c>
      <c r="F96" s="180" t="s">
        <v>7519</v>
      </c>
      <c r="G96" s="180" t="s">
        <v>463</v>
      </c>
      <c r="H96" s="186">
        <v>285200</v>
      </c>
      <c r="I96" s="180">
        <v>168</v>
      </c>
      <c r="J96" s="180" t="s">
        <v>28</v>
      </c>
      <c r="K96" s="180" t="s">
        <v>540</v>
      </c>
      <c r="L96" s="180" t="s">
        <v>7532</v>
      </c>
      <c r="M96" s="180" t="s">
        <v>117</v>
      </c>
      <c r="N96" s="544">
        <v>259706</v>
      </c>
      <c r="O96" s="144">
        <v>45521</v>
      </c>
      <c r="P96" s="543" t="s">
        <v>4349</v>
      </c>
      <c r="Q96" s="144">
        <f t="shared" si="60"/>
        <v>45528</v>
      </c>
      <c r="R96" s="180">
        <f t="shared" ca="1" si="54"/>
        <v>-7</v>
      </c>
      <c r="S96" s="144" t="s">
        <v>533</v>
      </c>
      <c r="T96" s="536">
        <v>1.7000000000000001E-2</v>
      </c>
      <c r="U96" s="536">
        <v>0.04</v>
      </c>
      <c r="V96" s="186">
        <f t="shared" si="55"/>
        <v>11408</v>
      </c>
      <c r="W96" s="186">
        <f t="shared" si="56"/>
        <v>4848.4000000000005</v>
      </c>
      <c r="X96" s="186">
        <f t="shared" si="57"/>
        <v>1697.6190476190477</v>
      </c>
      <c r="Y96" s="186">
        <f t="shared" si="58"/>
        <v>6546.0190476190483</v>
      </c>
      <c r="Z96" s="188">
        <v>62.03</v>
      </c>
      <c r="AA96" s="368">
        <f t="shared" si="59"/>
        <v>17690956</v>
      </c>
    </row>
    <row r="97" spans="1:27" ht="15" customHeight="1" x14ac:dyDescent="0.25">
      <c r="A97" s="180" t="s">
        <v>20</v>
      </c>
      <c r="B97" s="180" t="s">
        <v>20</v>
      </c>
      <c r="C97" s="180" t="s">
        <v>420</v>
      </c>
      <c r="D97" s="180" t="s">
        <v>4899</v>
      </c>
      <c r="E97" s="180" t="s">
        <v>6362</v>
      </c>
      <c r="F97" s="180" t="s">
        <v>7520</v>
      </c>
      <c r="G97" s="180" t="s">
        <v>43</v>
      </c>
      <c r="H97" s="186">
        <v>207100</v>
      </c>
      <c r="I97" s="180">
        <v>168</v>
      </c>
      <c r="J97" s="180" t="s">
        <v>28</v>
      </c>
      <c r="K97" s="180" t="s">
        <v>7521</v>
      </c>
      <c r="L97" s="180" t="s">
        <v>7533</v>
      </c>
      <c r="M97" s="180" t="s">
        <v>117</v>
      </c>
      <c r="N97" s="634">
        <v>80633</v>
      </c>
      <c r="O97" s="144">
        <v>45521</v>
      </c>
      <c r="P97" s="543" t="s">
        <v>4349</v>
      </c>
      <c r="Q97" s="144">
        <f t="shared" si="60"/>
        <v>45528</v>
      </c>
      <c r="R97" s="180">
        <f t="shared" ca="1" si="54"/>
        <v>-7</v>
      </c>
      <c r="S97" s="144" t="s">
        <v>533</v>
      </c>
      <c r="T97" s="536">
        <v>1.7000000000000001E-2</v>
      </c>
      <c r="U97" s="536">
        <v>0.04</v>
      </c>
      <c r="V97" s="186">
        <f t="shared" si="55"/>
        <v>8284</v>
      </c>
      <c r="W97" s="186">
        <f t="shared" si="56"/>
        <v>3520.7000000000003</v>
      </c>
      <c r="X97" s="186">
        <f t="shared" si="57"/>
        <v>1232.7380952380952</v>
      </c>
      <c r="Y97" s="186">
        <f t="shared" si="58"/>
        <v>4753.4380952380952</v>
      </c>
      <c r="Z97" s="188">
        <v>63.03</v>
      </c>
      <c r="AA97" s="368">
        <f t="shared" si="59"/>
        <v>13053513</v>
      </c>
    </row>
    <row r="98" spans="1:27" ht="15" customHeight="1" x14ac:dyDescent="0.25">
      <c r="A98" s="180" t="s">
        <v>184</v>
      </c>
      <c r="B98" s="180" t="s">
        <v>184</v>
      </c>
      <c r="C98" s="180" t="s">
        <v>420</v>
      </c>
      <c r="D98" s="180" t="s">
        <v>6160</v>
      </c>
      <c r="E98" s="180" t="s">
        <v>7614</v>
      </c>
      <c r="F98" s="180" t="s">
        <v>7570</v>
      </c>
      <c r="G98" s="180" t="s">
        <v>7435</v>
      </c>
      <c r="H98" s="186">
        <v>730000</v>
      </c>
      <c r="I98" s="180">
        <v>168</v>
      </c>
      <c r="J98" s="180" t="s">
        <v>28</v>
      </c>
      <c r="K98" s="180" t="s">
        <v>7587</v>
      </c>
      <c r="L98" s="180" t="s">
        <v>7597</v>
      </c>
      <c r="M98" s="180" t="s">
        <v>117</v>
      </c>
      <c r="N98" s="544">
        <v>612045</v>
      </c>
      <c r="O98" s="144">
        <v>45525</v>
      </c>
      <c r="P98" s="543" t="s">
        <v>4349</v>
      </c>
      <c r="Q98" s="144">
        <f t="shared" ref="Q98:Q121" si="61">+O98+7</f>
        <v>45532</v>
      </c>
      <c r="R98" s="180">
        <f t="shared" ref="R98:R114" ca="1" si="62">Q98-TODAY()</f>
        <v>-3</v>
      </c>
      <c r="S98" s="144" t="s">
        <v>533</v>
      </c>
      <c r="T98" s="536">
        <v>1.7000000000000001E-2</v>
      </c>
      <c r="U98" s="536">
        <v>0.04</v>
      </c>
      <c r="V98" s="186">
        <f t="shared" ref="V98:V112" si="63">H98*U98</f>
        <v>29200</v>
      </c>
      <c r="W98" s="186">
        <f t="shared" ref="W98:W112" si="64">H98*T98</f>
        <v>12410</v>
      </c>
      <c r="X98" s="186">
        <f t="shared" ref="X98:X112" si="65">H98/I98</f>
        <v>4345.2380952380954</v>
      </c>
      <c r="Y98" s="186">
        <f t="shared" ref="Y98:Y112" si="66">X98+W98</f>
        <v>16755.238095238095</v>
      </c>
      <c r="Z98" s="188">
        <v>64.03</v>
      </c>
      <c r="AA98" s="368">
        <f t="shared" ref="AA98:AA112" si="67">H98*Z98</f>
        <v>46741900</v>
      </c>
    </row>
    <row r="99" spans="1:27" ht="15" customHeight="1" x14ac:dyDescent="0.25">
      <c r="A99" s="180" t="s">
        <v>29</v>
      </c>
      <c r="B99" s="180" t="s">
        <v>29</v>
      </c>
      <c r="C99" s="180" t="s">
        <v>168</v>
      </c>
      <c r="D99" s="180" t="s">
        <v>422</v>
      </c>
      <c r="E99" s="180" t="s">
        <v>5947</v>
      </c>
      <c r="F99" s="180" t="s">
        <v>7571</v>
      </c>
      <c r="G99" s="180" t="s">
        <v>463</v>
      </c>
      <c r="H99" s="186">
        <v>849000</v>
      </c>
      <c r="I99" s="180">
        <v>168</v>
      </c>
      <c r="J99" s="180" t="s">
        <v>28</v>
      </c>
      <c r="K99" s="180" t="s">
        <v>58</v>
      </c>
      <c r="L99" s="180" t="s">
        <v>7598</v>
      </c>
      <c r="M99" s="180" t="s">
        <v>117</v>
      </c>
      <c r="N99" s="544">
        <v>638109</v>
      </c>
      <c r="O99" s="144">
        <v>45525</v>
      </c>
      <c r="P99" s="543" t="s">
        <v>4349</v>
      </c>
      <c r="Q99" s="144">
        <f t="shared" si="61"/>
        <v>45532</v>
      </c>
      <c r="R99" s="180">
        <f t="shared" ca="1" si="62"/>
        <v>-3</v>
      </c>
      <c r="S99" s="144" t="s">
        <v>533</v>
      </c>
      <c r="T99" s="536">
        <v>1.7000000000000001E-2</v>
      </c>
      <c r="U99" s="536">
        <v>0.04</v>
      </c>
      <c r="V99" s="186">
        <f t="shared" si="63"/>
        <v>33960</v>
      </c>
      <c r="W99" s="186">
        <f t="shared" si="64"/>
        <v>14433.000000000002</v>
      </c>
      <c r="X99" s="186">
        <f t="shared" si="65"/>
        <v>5053.5714285714284</v>
      </c>
      <c r="Y99" s="186">
        <f t="shared" si="66"/>
        <v>19486.571428571431</v>
      </c>
      <c r="Z99" s="188">
        <v>65.03</v>
      </c>
      <c r="AA99" s="368">
        <f t="shared" si="67"/>
        <v>55210470</v>
      </c>
    </row>
    <row r="100" spans="1:27" ht="15" customHeight="1" x14ac:dyDescent="0.25">
      <c r="A100" s="180" t="s">
        <v>20</v>
      </c>
      <c r="B100" s="180" t="s">
        <v>20</v>
      </c>
      <c r="C100" s="180" t="s">
        <v>420</v>
      </c>
      <c r="D100" s="180" t="s">
        <v>405</v>
      </c>
      <c r="E100" s="180" t="s">
        <v>5369</v>
      </c>
      <c r="F100" s="180" t="s">
        <v>7572</v>
      </c>
      <c r="G100" s="180" t="s">
        <v>340</v>
      </c>
      <c r="H100" s="186">
        <v>176400</v>
      </c>
      <c r="I100" s="180">
        <v>168</v>
      </c>
      <c r="J100" s="180" t="s">
        <v>28</v>
      </c>
      <c r="K100" s="180" t="s">
        <v>7414</v>
      </c>
      <c r="L100" s="180" t="s">
        <v>7599</v>
      </c>
      <c r="M100" s="180" t="s">
        <v>117</v>
      </c>
      <c r="N100" s="544">
        <v>132681</v>
      </c>
      <c r="O100" s="144">
        <v>45525</v>
      </c>
      <c r="P100" s="543" t="s">
        <v>4349</v>
      </c>
      <c r="Q100" s="144">
        <f t="shared" si="61"/>
        <v>45532</v>
      </c>
      <c r="R100" s="180">
        <f t="shared" ca="1" si="62"/>
        <v>-3</v>
      </c>
      <c r="S100" s="144" t="s">
        <v>533</v>
      </c>
      <c r="T100" s="536">
        <v>1.7000000000000001E-2</v>
      </c>
      <c r="U100" s="536">
        <v>0.04</v>
      </c>
      <c r="V100" s="186">
        <f t="shared" si="63"/>
        <v>7056</v>
      </c>
      <c r="W100" s="186">
        <f t="shared" si="64"/>
        <v>2998.8</v>
      </c>
      <c r="X100" s="186">
        <f t="shared" si="65"/>
        <v>1050</v>
      </c>
      <c r="Y100" s="186">
        <f t="shared" si="66"/>
        <v>4048.8</v>
      </c>
      <c r="Z100" s="188">
        <v>66.03</v>
      </c>
      <c r="AA100" s="368">
        <f t="shared" si="67"/>
        <v>11647692</v>
      </c>
    </row>
    <row r="101" spans="1:27" ht="15" customHeight="1" x14ac:dyDescent="0.25">
      <c r="A101" s="180" t="s">
        <v>23</v>
      </c>
      <c r="B101" s="180" t="s">
        <v>23</v>
      </c>
      <c r="C101" s="180" t="s">
        <v>97</v>
      </c>
      <c r="D101" s="180" t="s">
        <v>447</v>
      </c>
      <c r="E101" s="180" t="s">
        <v>586</v>
      </c>
      <c r="F101" s="180" t="s">
        <v>7573</v>
      </c>
      <c r="G101" s="180" t="s">
        <v>362</v>
      </c>
      <c r="H101" s="186">
        <v>875500</v>
      </c>
      <c r="I101" s="180">
        <v>168</v>
      </c>
      <c r="J101" s="180" t="s">
        <v>28</v>
      </c>
      <c r="K101" s="180" t="s">
        <v>58</v>
      </c>
      <c r="L101" s="180" t="s">
        <v>7600</v>
      </c>
      <c r="M101" s="180" t="s">
        <v>117</v>
      </c>
      <c r="N101" s="544">
        <v>71495</v>
      </c>
      <c r="O101" s="144">
        <v>45525</v>
      </c>
      <c r="P101" s="543" t="s">
        <v>4349</v>
      </c>
      <c r="Q101" s="144">
        <f t="shared" si="61"/>
        <v>45532</v>
      </c>
      <c r="R101" s="180">
        <f t="shared" ca="1" si="62"/>
        <v>-3</v>
      </c>
      <c r="S101" s="144" t="s">
        <v>533</v>
      </c>
      <c r="T101" s="536">
        <v>1.7000000000000001E-2</v>
      </c>
      <c r="U101" s="536">
        <v>0.04</v>
      </c>
      <c r="V101" s="186">
        <f t="shared" si="63"/>
        <v>35020</v>
      </c>
      <c r="W101" s="186">
        <f t="shared" si="64"/>
        <v>14883.500000000002</v>
      </c>
      <c r="X101" s="186">
        <f t="shared" si="65"/>
        <v>5211.3095238095239</v>
      </c>
      <c r="Y101" s="186">
        <f t="shared" si="66"/>
        <v>20094.809523809527</v>
      </c>
      <c r="Z101" s="188">
        <v>67.03</v>
      </c>
      <c r="AA101" s="368">
        <f t="shared" si="67"/>
        <v>58684765</v>
      </c>
    </row>
    <row r="102" spans="1:27" ht="15" customHeight="1" x14ac:dyDescent="0.25">
      <c r="A102" s="180" t="s">
        <v>49</v>
      </c>
      <c r="B102" s="180" t="s">
        <v>49</v>
      </c>
      <c r="C102" s="180" t="s">
        <v>133</v>
      </c>
      <c r="D102" s="180" t="s">
        <v>929</v>
      </c>
      <c r="E102" s="180" t="s">
        <v>1218</v>
      </c>
      <c r="F102" s="180" t="s">
        <v>7575</v>
      </c>
      <c r="G102" s="180" t="s">
        <v>43</v>
      </c>
      <c r="H102" s="186">
        <v>449800</v>
      </c>
      <c r="I102" s="180">
        <v>168</v>
      </c>
      <c r="J102" s="180" t="s">
        <v>28</v>
      </c>
      <c r="K102" s="180" t="s">
        <v>540</v>
      </c>
      <c r="L102" s="180" t="s">
        <v>7602</v>
      </c>
      <c r="M102" s="180" t="s">
        <v>117</v>
      </c>
      <c r="N102" s="544">
        <v>207601</v>
      </c>
      <c r="O102" s="144">
        <v>45525</v>
      </c>
      <c r="P102" s="543" t="s">
        <v>4349</v>
      </c>
      <c r="Q102" s="144">
        <f t="shared" si="61"/>
        <v>45532</v>
      </c>
      <c r="R102" s="180">
        <f t="shared" ca="1" si="62"/>
        <v>-3</v>
      </c>
      <c r="S102" s="144" t="s">
        <v>533</v>
      </c>
      <c r="T102" s="536">
        <v>1.7000000000000001E-2</v>
      </c>
      <c r="U102" s="536">
        <v>0.04</v>
      </c>
      <c r="V102" s="186">
        <f t="shared" si="63"/>
        <v>17992</v>
      </c>
      <c r="W102" s="186">
        <f t="shared" si="64"/>
        <v>7646.6</v>
      </c>
      <c r="X102" s="186">
        <f t="shared" si="65"/>
        <v>2677.3809523809523</v>
      </c>
      <c r="Y102" s="186">
        <f t="shared" si="66"/>
        <v>10323.980952380953</v>
      </c>
      <c r="Z102" s="188">
        <v>70.03</v>
      </c>
      <c r="AA102" s="368">
        <f t="shared" si="67"/>
        <v>31499494</v>
      </c>
    </row>
    <row r="103" spans="1:27" ht="15" customHeight="1" x14ac:dyDescent="0.25">
      <c r="A103" s="180" t="s">
        <v>49</v>
      </c>
      <c r="B103" s="180" t="s">
        <v>49</v>
      </c>
      <c r="C103" s="180" t="s">
        <v>133</v>
      </c>
      <c r="D103" s="180" t="s">
        <v>405</v>
      </c>
      <c r="E103" s="180" t="s">
        <v>5371</v>
      </c>
      <c r="F103" s="180" t="s">
        <v>7576</v>
      </c>
      <c r="G103" s="180" t="s">
        <v>43</v>
      </c>
      <c r="H103" s="186">
        <v>247300</v>
      </c>
      <c r="I103" s="180">
        <v>168</v>
      </c>
      <c r="J103" s="180" t="s">
        <v>28</v>
      </c>
      <c r="K103" s="180" t="s">
        <v>540</v>
      </c>
      <c r="L103" s="180" t="s">
        <v>7603</v>
      </c>
      <c r="M103" s="180" t="s">
        <v>117</v>
      </c>
      <c r="N103" s="544">
        <v>10464</v>
      </c>
      <c r="O103" s="144">
        <v>45525</v>
      </c>
      <c r="P103" s="543" t="s">
        <v>4349</v>
      </c>
      <c r="Q103" s="144">
        <f t="shared" si="61"/>
        <v>45532</v>
      </c>
      <c r="R103" s="180">
        <f t="shared" ca="1" si="62"/>
        <v>-3</v>
      </c>
      <c r="S103" s="144" t="s">
        <v>533</v>
      </c>
      <c r="T103" s="536">
        <v>1.7000000000000001E-2</v>
      </c>
      <c r="U103" s="536">
        <v>0.04</v>
      </c>
      <c r="V103" s="186">
        <f t="shared" si="63"/>
        <v>9892</v>
      </c>
      <c r="W103" s="186">
        <f t="shared" si="64"/>
        <v>4204.1000000000004</v>
      </c>
      <c r="X103" s="186">
        <f t="shared" si="65"/>
        <v>1472.0238095238096</v>
      </c>
      <c r="Y103" s="186">
        <f t="shared" si="66"/>
        <v>5676.1238095238095</v>
      </c>
      <c r="Z103" s="188">
        <v>71.03</v>
      </c>
      <c r="AA103" s="368">
        <f t="shared" si="67"/>
        <v>17565719</v>
      </c>
    </row>
    <row r="104" spans="1:27" ht="15" customHeight="1" x14ac:dyDescent="0.25">
      <c r="A104" s="180" t="s">
        <v>27</v>
      </c>
      <c r="B104" s="180" t="s">
        <v>27</v>
      </c>
      <c r="C104" s="180" t="s">
        <v>97</v>
      </c>
      <c r="D104" s="180" t="s">
        <v>3304</v>
      </c>
      <c r="E104" s="180" t="s">
        <v>6441</v>
      </c>
      <c r="F104" s="180" t="s">
        <v>7577</v>
      </c>
      <c r="G104" s="180" t="s">
        <v>43</v>
      </c>
      <c r="H104" s="186">
        <v>135700</v>
      </c>
      <c r="I104" s="180">
        <v>168</v>
      </c>
      <c r="J104" s="180" t="s">
        <v>28</v>
      </c>
      <c r="K104" s="180" t="s">
        <v>7588</v>
      </c>
      <c r="L104" s="180" t="s">
        <v>7604</v>
      </c>
      <c r="M104" s="180" t="s">
        <v>117</v>
      </c>
      <c r="N104" s="544">
        <v>51467</v>
      </c>
      <c r="O104" s="144">
        <v>45525</v>
      </c>
      <c r="P104" s="543" t="s">
        <v>4349</v>
      </c>
      <c r="Q104" s="144">
        <f t="shared" si="61"/>
        <v>45532</v>
      </c>
      <c r="R104" s="180">
        <f t="shared" ca="1" si="62"/>
        <v>-3</v>
      </c>
      <c r="S104" s="144" t="s">
        <v>533</v>
      </c>
      <c r="T104" s="536">
        <v>1.7000000000000001E-2</v>
      </c>
      <c r="U104" s="536">
        <v>0.04</v>
      </c>
      <c r="V104" s="186">
        <f t="shared" si="63"/>
        <v>5428</v>
      </c>
      <c r="W104" s="186">
        <f t="shared" si="64"/>
        <v>2306.9</v>
      </c>
      <c r="X104" s="186">
        <f t="shared" si="65"/>
        <v>807.73809523809518</v>
      </c>
      <c r="Y104" s="186">
        <f t="shared" si="66"/>
        <v>3114.638095238095</v>
      </c>
      <c r="Z104" s="188">
        <v>72.03</v>
      </c>
      <c r="AA104" s="368">
        <f t="shared" si="67"/>
        <v>9774471</v>
      </c>
    </row>
    <row r="105" spans="1:27" ht="15" customHeight="1" x14ac:dyDescent="0.25">
      <c r="A105" s="180" t="s">
        <v>38</v>
      </c>
      <c r="B105" s="180" t="s">
        <v>38</v>
      </c>
      <c r="C105" s="180" t="s">
        <v>101</v>
      </c>
      <c r="D105" s="180" t="s">
        <v>405</v>
      </c>
      <c r="E105" s="180" t="s">
        <v>2657</v>
      </c>
      <c r="F105" s="180" t="s">
        <v>7578</v>
      </c>
      <c r="G105" s="180" t="s">
        <v>43</v>
      </c>
      <c r="H105" s="186">
        <v>214500</v>
      </c>
      <c r="I105" s="180">
        <v>168</v>
      </c>
      <c r="J105" s="180" t="s">
        <v>28</v>
      </c>
      <c r="K105" s="180" t="s">
        <v>7414</v>
      </c>
      <c r="L105" s="180" t="s">
        <v>7605</v>
      </c>
      <c r="M105" s="180" t="s">
        <v>117</v>
      </c>
      <c r="N105" s="544">
        <v>51427</v>
      </c>
      <c r="O105" s="144">
        <v>45525</v>
      </c>
      <c r="P105" s="543" t="s">
        <v>4349</v>
      </c>
      <c r="Q105" s="144">
        <f t="shared" si="61"/>
        <v>45532</v>
      </c>
      <c r="R105" s="180">
        <f t="shared" ca="1" si="62"/>
        <v>-3</v>
      </c>
      <c r="S105" s="144" t="s">
        <v>533</v>
      </c>
      <c r="T105" s="536">
        <v>1.7000000000000001E-2</v>
      </c>
      <c r="U105" s="536">
        <v>0.04</v>
      </c>
      <c r="V105" s="186">
        <f t="shared" si="63"/>
        <v>8580</v>
      </c>
      <c r="W105" s="186">
        <f t="shared" si="64"/>
        <v>3646.5000000000005</v>
      </c>
      <c r="X105" s="186">
        <f t="shared" si="65"/>
        <v>1276.7857142857142</v>
      </c>
      <c r="Y105" s="186">
        <f t="shared" si="66"/>
        <v>4923.2857142857147</v>
      </c>
      <c r="Z105" s="188">
        <v>73.03</v>
      </c>
      <c r="AA105" s="368">
        <f t="shared" si="67"/>
        <v>15664935</v>
      </c>
    </row>
    <row r="106" spans="1:27" ht="15" customHeight="1" x14ac:dyDescent="0.25">
      <c r="A106" s="180" t="s">
        <v>38</v>
      </c>
      <c r="B106" s="180" t="s">
        <v>38</v>
      </c>
      <c r="C106" s="180" t="s">
        <v>101</v>
      </c>
      <c r="D106" s="180" t="s">
        <v>3538</v>
      </c>
      <c r="E106" s="180" t="s">
        <v>4139</v>
      </c>
      <c r="F106" s="180" t="s">
        <v>7579</v>
      </c>
      <c r="G106" s="180" t="s">
        <v>260</v>
      </c>
      <c r="H106" s="186">
        <v>453800</v>
      </c>
      <c r="I106" s="180">
        <v>168</v>
      </c>
      <c r="J106" s="180" t="s">
        <v>28</v>
      </c>
      <c r="K106" s="180" t="s">
        <v>540</v>
      </c>
      <c r="L106" s="180" t="s">
        <v>7606</v>
      </c>
      <c r="M106" s="180" t="s">
        <v>117</v>
      </c>
      <c r="N106" s="544">
        <v>371220</v>
      </c>
      <c r="O106" s="144">
        <v>45525</v>
      </c>
      <c r="P106" s="543" t="s">
        <v>4349</v>
      </c>
      <c r="Q106" s="144">
        <f t="shared" si="61"/>
        <v>45532</v>
      </c>
      <c r="R106" s="180">
        <f t="shared" ca="1" si="62"/>
        <v>-3</v>
      </c>
      <c r="S106" s="144" t="s">
        <v>533</v>
      </c>
      <c r="T106" s="536">
        <v>1.7000000000000001E-2</v>
      </c>
      <c r="U106" s="536">
        <v>0.04</v>
      </c>
      <c r="V106" s="186">
        <f t="shared" si="63"/>
        <v>18152</v>
      </c>
      <c r="W106" s="186">
        <f t="shared" si="64"/>
        <v>7714.6</v>
      </c>
      <c r="X106" s="186">
        <f t="shared" si="65"/>
        <v>2701.1904761904761</v>
      </c>
      <c r="Y106" s="186">
        <f t="shared" si="66"/>
        <v>10415.790476190476</v>
      </c>
      <c r="Z106" s="188">
        <v>74.03</v>
      </c>
      <c r="AA106" s="368">
        <f t="shared" si="67"/>
        <v>33594814</v>
      </c>
    </row>
    <row r="107" spans="1:27" ht="15" customHeight="1" x14ac:dyDescent="0.25">
      <c r="A107" s="180" t="s">
        <v>23</v>
      </c>
      <c r="B107" s="180" t="s">
        <v>23</v>
      </c>
      <c r="C107" s="180" t="s">
        <v>97</v>
      </c>
      <c r="D107" s="180" t="s">
        <v>447</v>
      </c>
      <c r="E107" s="180" t="s">
        <v>2395</v>
      </c>
      <c r="F107" s="180" t="s">
        <v>7580</v>
      </c>
      <c r="G107" s="180" t="s">
        <v>21</v>
      </c>
      <c r="H107" s="186">
        <v>506000</v>
      </c>
      <c r="I107" s="180">
        <v>168</v>
      </c>
      <c r="J107" s="180" t="s">
        <v>28</v>
      </c>
      <c r="K107" s="180" t="s">
        <v>540</v>
      </c>
      <c r="L107" s="180" t="s">
        <v>7607</v>
      </c>
      <c r="M107" s="180" t="s">
        <v>117</v>
      </c>
      <c r="N107" s="544">
        <v>467877</v>
      </c>
      <c r="O107" s="144">
        <v>45525</v>
      </c>
      <c r="P107" s="543" t="s">
        <v>4349</v>
      </c>
      <c r="Q107" s="144">
        <f t="shared" si="61"/>
        <v>45532</v>
      </c>
      <c r="R107" s="180">
        <f t="shared" ca="1" si="62"/>
        <v>-3</v>
      </c>
      <c r="S107" s="144" t="s">
        <v>533</v>
      </c>
      <c r="T107" s="536">
        <v>1.7000000000000001E-2</v>
      </c>
      <c r="U107" s="536">
        <v>0.04</v>
      </c>
      <c r="V107" s="186">
        <f t="shared" si="63"/>
        <v>20240</v>
      </c>
      <c r="W107" s="186">
        <f t="shared" si="64"/>
        <v>8602</v>
      </c>
      <c r="X107" s="186">
        <f t="shared" si="65"/>
        <v>3011.9047619047619</v>
      </c>
      <c r="Y107" s="186">
        <f t="shared" si="66"/>
        <v>11613.904761904761</v>
      </c>
      <c r="Z107" s="188">
        <v>75.03</v>
      </c>
      <c r="AA107" s="368">
        <f t="shared" si="67"/>
        <v>37965180</v>
      </c>
    </row>
    <row r="108" spans="1:27" ht="15" customHeight="1" x14ac:dyDescent="0.25">
      <c r="A108" s="180" t="s">
        <v>20</v>
      </c>
      <c r="B108" s="180" t="s">
        <v>20</v>
      </c>
      <c r="C108" s="180" t="s">
        <v>420</v>
      </c>
      <c r="D108" s="180" t="s">
        <v>206</v>
      </c>
      <c r="E108" s="180" t="s">
        <v>3047</v>
      </c>
      <c r="F108" s="180" t="s">
        <v>7582</v>
      </c>
      <c r="G108" s="180" t="s">
        <v>43</v>
      </c>
      <c r="H108" s="186">
        <v>123500</v>
      </c>
      <c r="I108" s="180">
        <v>168</v>
      </c>
      <c r="J108" s="180" t="s">
        <v>28</v>
      </c>
      <c r="K108" s="180" t="s">
        <v>540</v>
      </c>
      <c r="L108" s="180" t="s">
        <v>7609</v>
      </c>
      <c r="M108" s="180" t="s">
        <v>117</v>
      </c>
      <c r="N108" s="544">
        <v>112076</v>
      </c>
      <c r="O108" s="144">
        <v>45525</v>
      </c>
      <c r="P108" s="543" t="s">
        <v>4349</v>
      </c>
      <c r="Q108" s="144">
        <f t="shared" si="61"/>
        <v>45532</v>
      </c>
      <c r="R108" s="180">
        <f t="shared" ca="1" si="62"/>
        <v>-3</v>
      </c>
      <c r="S108" s="144" t="s">
        <v>533</v>
      </c>
      <c r="T108" s="536">
        <v>1.7000000000000001E-2</v>
      </c>
      <c r="U108" s="536">
        <v>0.04</v>
      </c>
      <c r="V108" s="186">
        <f t="shared" si="63"/>
        <v>4940</v>
      </c>
      <c r="W108" s="186">
        <f t="shared" si="64"/>
        <v>2099.5</v>
      </c>
      <c r="X108" s="186">
        <f t="shared" si="65"/>
        <v>735.11904761904759</v>
      </c>
      <c r="Y108" s="186">
        <f t="shared" si="66"/>
        <v>2834.6190476190477</v>
      </c>
      <c r="Z108" s="188">
        <v>79.03</v>
      </c>
      <c r="AA108" s="368">
        <f t="shared" si="67"/>
        <v>9760205</v>
      </c>
    </row>
    <row r="109" spans="1:27" ht="15" customHeight="1" x14ac:dyDescent="0.25">
      <c r="A109" s="180" t="s">
        <v>45</v>
      </c>
      <c r="B109" s="180" t="s">
        <v>184</v>
      </c>
      <c r="C109" s="180" t="s">
        <v>420</v>
      </c>
      <c r="D109" s="180" t="s">
        <v>212</v>
      </c>
      <c r="E109" s="180" t="s">
        <v>4802</v>
      </c>
      <c r="F109" s="180" t="s">
        <v>7583</v>
      </c>
      <c r="G109" s="180" t="s">
        <v>43</v>
      </c>
      <c r="H109" s="186">
        <v>1165900</v>
      </c>
      <c r="I109" s="180">
        <v>168</v>
      </c>
      <c r="J109" s="180" t="s">
        <v>28</v>
      </c>
      <c r="K109" s="180" t="s">
        <v>540</v>
      </c>
      <c r="L109" s="180" t="s">
        <v>7610</v>
      </c>
      <c r="M109" s="180" t="s">
        <v>117</v>
      </c>
      <c r="N109" s="544">
        <v>1122203</v>
      </c>
      <c r="O109" s="144">
        <v>45525</v>
      </c>
      <c r="P109" s="543" t="s">
        <v>4349</v>
      </c>
      <c r="Q109" s="144">
        <f t="shared" si="61"/>
        <v>45532</v>
      </c>
      <c r="R109" s="180">
        <f t="shared" ca="1" si="62"/>
        <v>-3</v>
      </c>
      <c r="S109" s="144" t="s">
        <v>533</v>
      </c>
      <c r="T109" s="536">
        <v>1.7000000000000001E-2</v>
      </c>
      <c r="U109" s="536">
        <v>0.04</v>
      </c>
      <c r="V109" s="186">
        <f t="shared" si="63"/>
        <v>46636</v>
      </c>
      <c r="W109" s="186">
        <f t="shared" si="64"/>
        <v>19820.300000000003</v>
      </c>
      <c r="X109" s="186">
        <f t="shared" si="65"/>
        <v>6939.8809523809523</v>
      </c>
      <c r="Y109" s="186">
        <f t="shared" si="66"/>
        <v>26760.180952380957</v>
      </c>
      <c r="Z109" s="188">
        <v>80.03</v>
      </c>
      <c r="AA109" s="368">
        <f t="shared" si="67"/>
        <v>93306977</v>
      </c>
    </row>
    <row r="110" spans="1:27" ht="15" customHeight="1" x14ac:dyDescent="0.25">
      <c r="A110" s="180" t="s">
        <v>27</v>
      </c>
      <c r="B110" s="180" t="s">
        <v>27</v>
      </c>
      <c r="C110" s="180" t="s">
        <v>97</v>
      </c>
      <c r="D110" s="180" t="s">
        <v>4759</v>
      </c>
      <c r="E110" s="180" t="s">
        <v>6262</v>
      </c>
      <c r="F110" s="180" t="s">
        <v>7584</v>
      </c>
      <c r="G110" s="180" t="s">
        <v>43</v>
      </c>
      <c r="H110" s="186">
        <v>421700</v>
      </c>
      <c r="I110" s="180">
        <v>168</v>
      </c>
      <c r="J110" s="180" t="s">
        <v>28</v>
      </c>
      <c r="K110" s="180" t="s">
        <v>7414</v>
      </c>
      <c r="L110" s="180" t="s">
        <v>7611</v>
      </c>
      <c r="M110" s="180" t="s">
        <v>117</v>
      </c>
      <c r="N110" s="544">
        <v>371271</v>
      </c>
      <c r="O110" s="144">
        <v>45525</v>
      </c>
      <c r="P110" s="543" t="s">
        <v>4349</v>
      </c>
      <c r="Q110" s="144">
        <f t="shared" si="61"/>
        <v>45532</v>
      </c>
      <c r="R110" s="180">
        <f t="shared" ca="1" si="62"/>
        <v>-3</v>
      </c>
      <c r="S110" s="144" t="s">
        <v>533</v>
      </c>
      <c r="T110" s="536">
        <v>1.7000000000000001E-2</v>
      </c>
      <c r="U110" s="536">
        <v>0.04</v>
      </c>
      <c r="V110" s="186">
        <f t="shared" si="63"/>
        <v>16868</v>
      </c>
      <c r="W110" s="186">
        <f t="shared" si="64"/>
        <v>7168.9000000000005</v>
      </c>
      <c r="X110" s="186">
        <f t="shared" si="65"/>
        <v>2510.1190476190477</v>
      </c>
      <c r="Y110" s="186">
        <f t="shared" si="66"/>
        <v>9679.0190476190473</v>
      </c>
      <c r="Z110" s="188">
        <v>81.03</v>
      </c>
      <c r="AA110" s="368">
        <f t="shared" si="67"/>
        <v>34170351</v>
      </c>
    </row>
    <row r="111" spans="1:27" ht="15" customHeight="1" x14ac:dyDescent="0.25">
      <c r="A111" s="180" t="s">
        <v>39</v>
      </c>
      <c r="B111" s="180" t="s">
        <v>39</v>
      </c>
      <c r="C111" s="180" t="s">
        <v>167</v>
      </c>
      <c r="D111" s="180" t="s">
        <v>451</v>
      </c>
      <c r="E111" s="180" t="s">
        <v>4311</v>
      </c>
      <c r="F111" s="180" t="s">
        <v>7585</v>
      </c>
      <c r="G111" s="180" t="s">
        <v>258</v>
      </c>
      <c r="H111" s="186">
        <v>128600</v>
      </c>
      <c r="I111" s="180">
        <v>168</v>
      </c>
      <c r="J111" s="180" t="s">
        <v>28</v>
      </c>
      <c r="K111" s="180" t="s">
        <v>7414</v>
      </c>
      <c r="L111" s="180" t="s">
        <v>7612</v>
      </c>
      <c r="M111" s="180" t="s">
        <v>117</v>
      </c>
      <c r="N111" s="544">
        <v>116255</v>
      </c>
      <c r="O111" s="144">
        <v>45525</v>
      </c>
      <c r="P111" s="543" t="s">
        <v>4349</v>
      </c>
      <c r="Q111" s="144">
        <f t="shared" si="61"/>
        <v>45532</v>
      </c>
      <c r="R111" s="180">
        <f t="shared" ca="1" si="62"/>
        <v>-3</v>
      </c>
      <c r="S111" s="144" t="s">
        <v>533</v>
      </c>
      <c r="T111" s="536">
        <v>1.7000000000000001E-2</v>
      </c>
      <c r="U111" s="536">
        <v>0.04</v>
      </c>
      <c r="V111" s="186">
        <f t="shared" si="63"/>
        <v>5144</v>
      </c>
      <c r="W111" s="186">
        <f t="shared" si="64"/>
        <v>2186.2000000000003</v>
      </c>
      <c r="X111" s="186">
        <f t="shared" si="65"/>
        <v>765.47619047619048</v>
      </c>
      <c r="Y111" s="186">
        <f t="shared" si="66"/>
        <v>2951.6761904761906</v>
      </c>
      <c r="Z111" s="188">
        <v>83.03</v>
      </c>
      <c r="AA111" s="368">
        <f t="shared" si="67"/>
        <v>10677658</v>
      </c>
    </row>
    <row r="112" spans="1:27" ht="15" customHeight="1" x14ac:dyDescent="0.25">
      <c r="A112" s="180" t="s">
        <v>184</v>
      </c>
      <c r="B112" s="180" t="s">
        <v>184</v>
      </c>
      <c r="C112" s="180" t="s">
        <v>420</v>
      </c>
      <c r="D112" s="180" t="s">
        <v>6160</v>
      </c>
      <c r="E112" s="180" t="s">
        <v>6718</v>
      </c>
      <c r="F112" s="180" t="s">
        <v>7586</v>
      </c>
      <c r="G112" s="180" t="s">
        <v>225</v>
      </c>
      <c r="H112" s="186">
        <v>330300</v>
      </c>
      <c r="I112" s="180">
        <v>168</v>
      </c>
      <c r="J112" s="180" t="s">
        <v>28</v>
      </c>
      <c r="K112" s="180" t="s">
        <v>540</v>
      </c>
      <c r="L112" s="180" t="s">
        <v>7613</v>
      </c>
      <c r="M112" s="180" t="s">
        <v>117</v>
      </c>
      <c r="N112" s="544">
        <v>301157</v>
      </c>
      <c r="O112" s="144">
        <v>45525</v>
      </c>
      <c r="P112" s="543" t="s">
        <v>4349</v>
      </c>
      <c r="Q112" s="144">
        <f t="shared" si="61"/>
        <v>45532</v>
      </c>
      <c r="R112" s="180">
        <f t="shared" ca="1" si="62"/>
        <v>-3</v>
      </c>
      <c r="S112" s="144" t="s">
        <v>533</v>
      </c>
      <c r="T112" s="536">
        <v>1.7000000000000001E-2</v>
      </c>
      <c r="U112" s="536">
        <v>0.04</v>
      </c>
      <c r="V112" s="186">
        <f t="shared" si="63"/>
        <v>13212</v>
      </c>
      <c r="W112" s="186">
        <f t="shared" si="64"/>
        <v>5615.1</v>
      </c>
      <c r="X112" s="186">
        <f t="shared" si="65"/>
        <v>1966.0714285714287</v>
      </c>
      <c r="Y112" s="186">
        <f t="shared" si="66"/>
        <v>7581.1714285714288</v>
      </c>
      <c r="Z112" s="188">
        <v>84.03</v>
      </c>
      <c r="AA112" s="368">
        <f t="shared" si="67"/>
        <v>27755109</v>
      </c>
    </row>
    <row r="113" spans="1:27" ht="15" customHeight="1" x14ac:dyDescent="0.25">
      <c r="A113" s="180" t="s">
        <v>29</v>
      </c>
      <c r="B113" s="180" t="s">
        <v>29</v>
      </c>
      <c r="C113" s="180" t="s">
        <v>168</v>
      </c>
      <c r="D113" s="180" t="s">
        <v>4620</v>
      </c>
      <c r="E113" s="180" t="s">
        <v>5738</v>
      </c>
      <c r="F113" s="180" t="s">
        <v>7631</v>
      </c>
      <c r="G113" s="180" t="s">
        <v>339</v>
      </c>
      <c r="H113" s="186">
        <v>329500</v>
      </c>
      <c r="I113" s="180">
        <v>168</v>
      </c>
      <c r="J113" s="180" t="s">
        <v>28</v>
      </c>
      <c r="K113" s="180" t="s">
        <v>7635</v>
      </c>
      <c r="L113" s="180" t="s">
        <v>7636</v>
      </c>
      <c r="M113" s="180" t="s">
        <v>117</v>
      </c>
      <c r="N113" s="544">
        <v>268168</v>
      </c>
      <c r="O113" s="144">
        <v>45527</v>
      </c>
      <c r="P113" s="543" t="s">
        <v>4349</v>
      </c>
      <c r="Q113" s="144">
        <f t="shared" si="61"/>
        <v>45534</v>
      </c>
      <c r="R113" s="180">
        <f t="shared" ca="1" si="62"/>
        <v>-1</v>
      </c>
      <c r="S113" s="144" t="s">
        <v>533</v>
      </c>
      <c r="T113" s="536">
        <v>1.7000000000000001E-2</v>
      </c>
      <c r="U113" s="536">
        <v>0.04</v>
      </c>
      <c r="V113" s="186">
        <f t="shared" ref="V113:V114" si="68">H113*U113</f>
        <v>13180</v>
      </c>
      <c r="W113" s="186">
        <f t="shared" ref="W113:W114" si="69">H113*T113</f>
        <v>5601.5</v>
      </c>
      <c r="X113" s="186">
        <f t="shared" ref="X113:X114" si="70">H113/I113</f>
        <v>1961.3095238095239</v>
      </c>
      <c r="Y113" s="186">
        <f t="shared" ref="Y113:Y114" si="71">X113+W113</f>
        <v>7562.8095238095239</v>
      </c>
      <c r="Z113" s="188">
        <v>85.03</v>
      </c>
      <c r="AA113" s="368">
        <f t="shared" ref="AA113:AA114" si="72">H113*Z113</f>
        <v>28017385</v>
      </c>
    </row>
    <row r="114" spans="1:27" ht="15" customHeight="1" x14ac:dyDescent="0.25">
      <c r="A114" s="180" t="s">
        <v>27</v>
      </c>
      <c r="B114" s="180" t="s">
        <v>27</v>
      </c>
      <c r="C114" s="180" t="s">
        <v>97</v>
      </c>
      <c r="D114" s="180" t="s">
        <v>3304</v>
      </c>
      <c r="E114" s="180" t="s">
        <v>5467</v>
      </c>
      <c r="F114" s="180" t="s">
        <v>6410</v>
      </c>
      <c r="G114" s="180" t="s">
        <v>21</v>
      </c>
      <c r="H114" s="186">
        <v>151600</v>
      </c>
      <c r="I114" s="180">
        <v>168</v>
      </c>
      <c r="J114" s="180" t="s">
        <v>28</v>
      </c>
      <c r="K114" s="180" t="s">
        <v>7638</v>
      </c>
      <c r="L114" s="180" t="s">
        <v>7639</v>
      </c>
      <c r="M114" s="180" t="s">
        <v>117</v>
      </c>
      <c r="N114" s="544">
        <v>88616</v>
      </c>
      <c r="O114" s="144">
        <v>45527</v>
      </c>
      <c r="P114" s="543" t="s">
        <v>4349</v>
      </c>
      <c r="Q114" s="144">
        <f t="shared" si="61"/>
        <v>45534</v>
      </c>
      <c r="R114" s="180">
        <f t="shared" ca="1" si="62"/>
        <v>-1</v>
      </c>
      <c r="S114" s="144" t="s">
        <v>533</v>
      </c>
      <c r="T114" s="536">
        <v>1.7000000000000001E-2</v>
      </c>
      <c r="U114" s="536">
        <v>0.04</v>
      </c>
      <c r="V114" s="186">
        <f t="shared" si="68"/>
        <v>6064</v>
      </c>
      <c r="W114" s="186">
        <f t="shared" si="69"/>
        <v>2577.2000000000003</v>
      </c>
      <c r="X114" s="186">
        <f t="shared" si="70"/>
        <v>902.38095238095241</v>
      </c>
      <c r="Y114" s="186">
        <f t="shared" si="71"/>
        <v>3479.5809523809526</v>
      </c>
      <c r="Z114" s="188">
        <v>87.03</v>
      </c>
      <c r="AA114" s="368">
        <f t="shared" si="72"/>
        <v>13193748</v>
      </c>
    </row>
    <row r="115" spans="1:27" ht="15" customHeight="1" x14ac:dyDescent="0.25">
      <c r="A115" s="180" t="s">
        <v>23</v>
      </c>
      <c r="B115" s="180" t="s">
        <v>23</v>
      </c>
      <c r="C115" s="180" t="s">
        <v>97</v>
      </c>
      <c r="D115" s="180" t="s">
        <v>447</v>
      </c>
      <c r="E115" s="180" t="s">
        <v>2395</v>
      </c>
      <c r="F115" s="180" t="s">
        <v>7652</v>
      </c>
      <c r="G115" s="180" t="s">
        <v>43</v>
      </c>
      <c r="H115" s="186">
        <v>637800</v>
      </c>
      <c r="I115" s="180">
        <v>168</v>
      </c>
      <c r="J115" s="180" t="s">
        <v>28</v>
      </c>
      <c r="K115" s="180" t="s">
        <v>540</v>
      </c>
      <c r="L115" s="180" t="s">
        <v>7661</v>
      </c>
      <c r="M115" s="180" t="s">
        <v>117</v>
      </c>
      <c r="N115" s="180">
        <v>447087</v>
      </c>
      <c r="O115" s="144">
        <v>45528</v>
      </c>
      <c r="P115" s="543" t="s">
        <v>4349</v>
      </c>
      <c r="Q115" s="144">
        <f t="shared" si="61"/>
        <v>45535</v>
      </c>
      <c r="R115" s="180">
        <f t="shared" ref="R115:R121" ca="1" si="73">Q115-TODAY()</f>
        <v>0</v>
      </c>
      <c r="S115" s="144" t="s">
        <v>533</v>
      </c>
      <c r="T115" s="536">
        <v>1.7000000000000001E-2</v>
      </c>
      <c r="U115" s="536">
        <v>0.04</v>
      </c>
      <c r="V115" s="186">
        <f t="shared" ref="V115:V121" si="74">H115*U115</f>
        <v>25512</v>
      </c>
      <c r="W115" s="186">
        <f t="shared" ref="W115:W121" si="75">H115*T115</f>
        <v>10842.6</v>
      </c>
      <c r="X115" s="186">
        <f t="shared" ref="X115:X121" si="76">H115/I115</f>
        <v>3796.4285714285716</v>
      </c>
      <c r="Y115" s="186">
        <f t="shared" ref="Y115:Y121" si="77">X115+W115</f>
        <v>14639.028571428571</v>
      </c>
      <c r="Z115" s="188">
        <v>88.03</v>
      </c>
      <c r="AA115" s="368">
        <f t="shared" ref="AA115:AA121" si="78">H115*Z115</f>
        <v>56145534</v>
      </c>
    </row>
    <row r="116" spans="1:27" ht="15" customHeight="1" x14ac:dyDescent="0.25">
      <c r="A116" s="180" t="s">
        <v>27</v>
      </c>
      <c r="B116" s="180" t="s">
        <v>27</v>
      </c>
      <c r="C116" s="180" t="s">
        <v>97</v>
      </c>
      <c r="D116" s="180" t="s">
        <v>209</v>
      </c>
      <c r="E116" s="180" t="s">
        <v>5971</v>
      </c>
      <c r="F116" s="180" t="s">
        <v>7653</v>
      </c>
      <c r="G116" s="180" t="s">
        <v>332</v>
      </c>
      <c r="H116" s="186">
        <v>235300</v>
      </c>
      <c r="I116" s="180">
        <v>168</v>
      </c>
      <c r="J116" s="180" t="s">
        <v>28</v>
      </c>
      <c r="K116" s="180" t="s">
        <v>540</v>
      </c>
      <c r="L116" s="180" t="s">
        <v>7662</v>
      </c>
      <c r="M116" s="180" t="s">
        <v>117</v>
      </c>
      <c r="N116" s="634">
        <v>207248</v>
      </c>
      <c r="O116" s="144">
        <v>45528</v>
      </c>
      <c r="P116" s="543" t="s">
        <v>4349</v>
      </c>
      <c r="Q116" s="144">
        <f t="shared" si="61"/>
        <v>45535</v>
      </c>
      <c r="R116" s="180">
        <f t="shared" ca="1" si="73"/>
        <v>0</v>
      </c>
      <c r="S116" s="144" t="s">
        <v>533</v>
      </c>
      <c r="T116" s="536">
        <v>1.7000000000000001E-2</v>
      </c>
      <c r="U116" s="536">
        <v>0.04</v>
      </c>
      <c r="V116" s="186">
        <f t="shared" si="74"/>
        <v>9412</v>
      </c>
      <c r="W116" s="186">
        <f t="shared" si="75"/>
        <v>4000.1000000000004</v>
      </c>
      <c r="X116" s="186">
        <f t="shared" si="76"/>
        <v>1400.5952380952381</v>
      </c>
      <c r="Y116" s="186">
        <f t="shared" si="77"/>
        <v>5400.6952380952389</v>
      </c>
      <c r="Z116" s="188">
        <v>89.03</v>
      </c>
      <c r="AA116" s="368">
        <f t="shared" si="78"/>
        <v>20948759</v>
      </c>
    </row>
    <row r="117" spans="1:27" ht="15" customHeight="1" x14ac:dyDescent="0.25">
      <c r="A117" s="180" t="s">
        <v>49</v>
      </c>
      <c r="B117" s="180" t="s">
        <v>49</v>
      </c>
      <c r="C117" s="180" t="s">
        <v>133</v>
      </c>
      <c r="D117" s="180" t="s">
        <v>549</v>
      </c>
      <c r="E117" s="180" t="s">
        <v>6068</v>
      </c>
      <c r="F117" s="180" t="s">
        <v>7654</v>
      </c>
      <c r="G117" s="180" t="s">
        <v>463</v>
      </c>
      <c r="H117" s="186">
        <v>754800</v>
      </c>
      <c r="I117" s="180">
        <v>168</v>
      </c>
      <c r="J117" s="180" t="s">
        <v>28</v>
      </c>
      <c r="K117" s="180" t="s">
        <v>540</v>
      </c>
      <c r="L117" s="180" t="s">
        <v>7663</v>
      </c>
      <c r="M117" s="180" t="s">
        <v>117</v>
      </c>
      <c r="N117" s="634">
        <v>697620</v>
      </c>
      <c r="O117" s="144">
        <v>45528</v>
      </c>
      <c r="P117" s="543" t="s">
        <v>4349</v>
      </c>
      <c r="Q117" s="144">
        <f t="shared" si="61"/>
        <v>45535</v>
      </c>
      <c r="R117" s="180">
        <f t="shared" ca="1" si="73"/>
        <v>0</v>
      </c>
      <c r="S117" s="144" t="s">
        <v>533</v>
      </c>
      <c r="T117" s="536">
        <v>1.7000000000000001E-2</v>
      </c>
      <c r="U117" s="536">
        <v>0.04</v>
      </c>
      <c r="V117" s="186">
        <f t="shared" si="74"/>
        <v>30192</v>
      </c>
      <c r="W117" s="186">
        <f t="shared" si="75"/>
        <v>12831.6</v>
      </c>
      <c r="X117" s="186">
        <f t="shared" si="76"/>
        <v>4492.8571428571431</v>
      </c>
      <c r="Y117" s="186">
        <f t="shared" si="77"/>
        <v>17324.457142857143</v>
      </c>
      <c r="Z117" s="188">
        <v>90.03</v>
      </c>
      <c r="AA117" s="368">
        <f t="shared" si="78"/>
        <v>67954644</v>
      </c>
    </row>
    <row r="118" spans="1:27" ht="15" customHeight="1" x14ac:dyDescent="0.25">
      <c r="A118" s="180" t="s">
        <v>49</v>
      </c>
      <c r="B118" s="180" t="s">
        <v>49</v>
      </c>
      <c r="C118" s="180" t="s">
        <v>133</v>
      </c>
      <c r="D118" s="180" t="s">
        <v>458</v>
      </c>
      <c r="E118" s="180" t="s">
        <v>7669</v>
      </c>
      <c r="F118" s="180" t="s">
        <v>7655</v>
      </c>
      <c r="G118" s="180" t="s">
        <v>43</v>
      </c>
      <c r="H118" s="186">
        <v>626000</v>
      </c>
      <c r="I118" s="180">
        <v>168</v>
      </c>
      <c r="J118" s="180" t="s">
        <v>28</v>
      </c>
      <c r="K118" s="180" t="s">
        <v>7414</v>
      </c>
      <c r="L118" s="180" t="s">
        <v>7664</v>
      </c>
      <c r="M118" s="180" t="s">
        <v>117</v>
      </c>
      <c r="N118" s="180">
        <v>593825</v>
      </c>
      <c r="O118" s="144">
        <v>45528</v>
      </c>
      <c r="P118" s="543" t="s">
        <v>4349</v>
      </c>
      <c r="Q118" s="144">
        <f t="shared" si="61"/>
        <v>45535</v>
      </c>
      <c r="R118" s="180">
        <f t="shared" ca="1" si="73"/>
        <v>0</v>
      </c>
      <c r="S118" s="144" t="s">
        <v>533</v>
      </c>
      <c r="T118" s="536">
        <v>1.7000000000000001E-2</v>
      </c>
      <c r="U118" s="536">
        <v>0.04</v>
      </c>
      <c r="V118" s="186">
        <f t="shared" si="74"/>
        <v>25040</v>
      </c>
      <c r="W118" s="186">
        <f t="shared" si="75"/>
        <v>10642</v>
      </c>
      <c r="X118" s="186">
        <f t="shared" si="76"/>
        <v>3726.1904761904761</v>
      </c>
      <c r="Y118" s="186">
        <f t="shared" si="77"/>
        <v>14368.190476190477</v>
      </c>
      <c r="Z118" s="188">
        <v>91.03</v>
      </c>
      <c r="AA118" s="368">
        <f t="shared" si="78"/>
        <v>56984780</v>
      </c>
    </row>
    <row r="119" spans="1:27" ht="15" customHeight="1" x14ac:dyDescent="0.25">
      <c r="A119" s="180" t="s">
        <v>27</v>
      </c>
      <c r="B119" s="180" t="s">
        <v>27</v>
      </c>
      <c r="C119" s="180" t="s">
        <v>97</v>
      </c>
      <c r="D119" s="180" t="s">
        <v>209</v>
      </c>
      <c r="E119" s="180" t="s">
        <v>4480</v>
      </c>
      <c r="F119" s="180" t="s">
        <v>7656</v>
      </c>
      <c r="G119" s="180" t="s">
        <v>287</v>
      </c>
      <c r="H119" s="186">
        <v>768500</v>
      </c>
      <c r="I119" s="180">
        <v>168</v>
      </c>
      <c r="J119" s="180" t="s">
        <v>28</v>
      </c>
      <c r="K119" s="180" t="s">
        <v>7414</v>
      </c>
      <c r="L119" s="180" t="s">
        <v>7665</v>
      </c>
      <c r="M119" s="180" t="s">
        <v>117</v>
      </c>
      <c r="N119" s="180">
        <v>673000</v>
      </c>
      <c r="O119" s="144">
        <v>45528</v>
      </c>
      <c r="P119" s="543" t="s">
        <v>4349</v>
      </c>
      <c r="Q119" s="144">
        <f t="shared" si="61"/>
        <v>45535</v>
      </c>
      <c r="R119" s="180">
        <f t="shared" ca="1" si="73"/>
        <v>0</v>
      </c>
      <c r="S119" s="144" t="s">
        <v>533</v>
      </c>
      <c r="T119" s="536">
        <v>1.7000000000000001E-2</v>
      </c>
      <c r="U119" s="536">
        <v>0.04</v>
      </c>
      <c r="V119" s="186">
        <f t="shared" si="74"/>
        <v>30740</v>
      </c>
      <c r="W119" s="186">
        <f t="shared" si="75"/>
        <v>13064.500000000002</v>
      </c>
      <c r="X119" s="186">
        <f t="shared" si="76"/>
        <v>4574.4047619047615</v>
      </c>
      <c r="Y119" s="186">
        <f t="shared" si="77"/>
        <v>17638.904761904763</v>
      </c>
      <c r="Z119" s="188">
        <v>92.03</v>
      </c>
      <c r="AA119" s="368">
        <f t="shared" si="78"/>
        <v>70725055</v>
      </c>
    </row>
    <row r="120" spans="1:27" ht="15" customHeight="1" x14ac:dyDescent="0.25">
      <c r="A120" s="180" t="s">
        <v>49</v>
      </c>
      <c r="B120" s="180" t="s">
        <v>49</v>
      </c>
      <c r="C120" s="180" t="s">
        <v>133</v>
      </c>
      <c r="D120" s="180" t="s">
        <v>189</v>
      </c>
      <c r="E120" s="180" t="s">
        <v>7536</v>
      </c>
      <c r="F120" s="180" t="s">
        <v>7658</v>
      </c>
      <c r="G120" s="180" t="s">
        <v>3398</v>
      </c>
      <c r="H120" s="186">
        <v>152200</v>
      </c>
      <c r="I120" s="180">
        <v>168</v>
      </c>
      <c r="J120" s="180" t="s">
        <v>28</v>
      </c>
      <c r="K120" s="180" t="s">
        <v>540</v>
      </c>
      <c r="L120" s="180" t="s">
        <v>7667</v>
      </c>
      <c r="M120" s="180" t="s">
        <v>117</v>
      </c>
      <c r="N120" s="180">
        <v>123978</v>
      </c>
      <c r="O120" s="144">
        <v>45528</v>
      </c>
      <c r="P120" s="543" t="s">
        <v>4349</v>
      </c>
      <c r="Q120" s="144">
        <f t="shared" si="61"/>
        <v>45535</v>
      </c>
      <c r="R120" s="180">
        <f t="shared" ca="1" si="73"/>
        <v>0</v>
      </c>
      <c r="S120" s="144" t="s">
        <v>533</v>
      </c>
      <c r="T120" s="536">
        <v>1.7000000000000001E-2</v>
      </c>
      <c r="U120" s="536">
        <v>0.04</v>
      </c>
      <c r="V120" s="186">
        <f t="shared" si="74"/>
        <v>6088</v>
      </c>
      <c r="W120" s="186">
        <f t="shared" si="75"/>
        <v>2587.4</v>
      </c>
      <c r="X120" s="186">
        <f t="shared" si="76"/>
        <v>905.95238095238096</v>
      </c>
      <c r="Y120" s="186">
        <f t="shared" si="77"/>
        <v>3493.3523809523813</v>
      </c>
      <c r="Z120" s="188">
        <v>94.03</v>
      </c>
      <c r="AA120" s="368">
        <f t="shared" si="78"/>
        <v>14311366</v>
      </c>
    </row>
    <row r="121" spans="1:27" ht="15" customHeight="1" x14ac:dyDescent="0.25">
      <c r="A121" s="180" t="s">
        <v>184</v>
      </c>
      <c r="B121" s="180" t="s">
        <v>184</v>
      </c>
      <c r="C121" s="180" t="s">
        <v>420</v>
      </c>
      <c r="D121" s="180" t="s">
        <v>417</v>
      </c>
      <c r="E121" s="180" t="s">
        <v>4827</v>
      </c>
      <c r="F121" s="180" t="s">
        <v>7659</v>
      </c>
      <c r="G121" s="180" t="s">
        <v>260</v>
      </c>
      <c r="H121" s="186">
        <v>538400</v>
      </c>
      <c r="I121" s="180">
        <v>168</v>
      </c>
      <c r="J121" s="180" t="s">
        <v>28</v>
      </c>
      <c r="K121" s="180" t="s">
        <v>7660</v>
      </c>
      <c r="L121" s="180" t="s">
        <v>7668</v>
      </c>
      <c r="M121" s="180" t="s">
        <v>117</v>
      </c>
      <c r="N121" s="180">
        <v>316054</v>
      </c>
      <c r="O121" s="144">
        <v>45528</v>
      </c>
      <c r="P121" s="543" t="s">
        <v>4349</v>
      </c>
      <c r="Q121" s="144">
        <f t="shared" si="61"/>
        <v>45535</v>
      </c>
      <c r="R121" s="180">
        <f t="shared" ca="1" si="73"/>
        <v>0</v>
      </c>
      <c r="S121" s="144" t="s">
        <v>533</v>
      </c>
      <c r="T121" s="536">
        <v>1.7000000000000001E-2</v>
      </c>
      <c r="U121" s="536">
        <v>0.04</v>
      </c>
      <c r="V121" s="186">
        <f t="shared" si="74"/>
        <v>21536</v>
      </c>
      <c r="W121" s="186">
        <f t="shared" si="75"/>
        <v>9152.8000000000011</v>
      </c>
      <c r="X121" s="186">
        <f t="shared" si="76"/>
        <v>3204.7619047619046</v>
      </c>
      <c r="Y121" s="186">
        <f t="shared" si="77"/>
        <v>12357.561904761906</v>
      </c>
      <c r="Z121" s="188">
        <v>95.03</v>
      </c>
      <c r="AA121" s="368">
        <f t="shared" si="78"/>
        <v>51164152</v>
      </c>
    </row>
    <row r="122" spans="1:27" ht="15" customHeight="1" x14ac:dyDescent="0.25">
      <c r="A122" s="180" t="s">
        <v>24</v>
      </c>
      <c r="B122" s="180" t="s">
        <v>24</v>
      </c>
      <c r="C122" s="180" t="s">
        <v>420</v>
      </c>
      <c r="D122" s="180" t="s">
        <v>200</v>
      </c>
      <c r="E122" s="180" t="s">
        <v>768</v>
      </c>
      <c r="F122" s="180" t="s">
        <v>7657</v>
      </c>
      <c r="G122" s="180" t="s">
        <v>21</v>
      </c>
      <c r="H122" s="186">
        <v>643000</v>
      </c>
      <c r="I122" s="180">
        <v>168</v>
      </c>
      <c r="J122" s="180" t="s">
        <v>28</v>
      </c>
      <c r="K122" s="180" t="s">
        <v>7414</v>
      </c>
      <c r="L122" s="180" t="s">
        <v>7666</v>
      </c>
      <c r="M122" s="180" t="s">
        <v>117</v>
      </c>
      <c r="N122" s="180">
        <v>594833</v>
      </c>
      <c r="O122" s="144">
        <v>45528</v>
      </c>
      <c r="P122" s="543" t="s">
        <v>4349</v>
      </c>
      <c r="Q122" s="144">
        <f>+O122+7</f>
        <v>45535</v>
      </c>
      <c r="R122" s="180">
        <f ca="1">Q122-TODAY()</f>
        <v>0</v>
      </c>
      <c r="S122" s="144" t="s">
        <v>533</v>
      </c>
      <c r="T122" s="536">
        <v>1.7000000000000001E-2</v>
      </c>
      <c r="U122" s="536">
        <v>0.04</v>
      </c>
      <c r="V122" s="186">
        <f>H122*U122</f>
        <v>25720</v>
      </c>
      <c r="W122" s="186">
        <f>H122*T122</f>
        <v>10931</v>
      </c>
      <c r="X122" s="186">
        <f>H122/I122</f>
        <v>3827.3809523809523</v>
      </c>
      <c r="Y122" s="186">
        <f>X122+W122</f>
        <v>14758.380952380952</v>
      </c>
      <c r="Z122" s="188">
        <v>93.03</v>
      </c>
      <c r="AA122" s="368">
        <f>H122*Z122</f>
        <v>59818290</v>
      </c>
    </row>
    <row r="123" spans="1:27" ht="15" customHeight="1" x14ac:dyDescent="0.25">
      <c r="A123" s="180" t="s">
        <v>49</v>
      </c>
      <c r="B123" s="180" t="s">
        <v>49</v>
      </c>
      <c r="C123" s="180" t="s">
        <v>133</v>
      </c>
      <c r="D123" s="180" t="s">
        <v>3219</v>
      </c>
      <c r="E123" s="180" t="s">
        <v>4198</v>
      </c>
      <c r="F123" s="180" t="s">
        <v>7670</v>
      </c>
      <c r="G123" s="180" t="s">
        <v>463</v>
      </c>
      <c r="H123" s="186">
        <v>597400</v>
      </c>
      <c r="I123" s="180">
        <v>168</v>
      </c>
      <c r="J123" s="180" t="s">
        <v>28</v>
      </c>
      <c r="K123" s="180" t="s">
        <v>572</v>
      </c>
      <c r="L123" s="180" t="s">
        <v>7689</v>
      </c>
      <c r="M123" s="180" t="s">
        <v>117</v>
      </c>
      <c r="N123" s="544">
        <v>492226</v>
      </c>
      <c r="O123" s="144">
        <v>45530</v>
      </c>
      <c r="P123" s="543" t="s">
        <v>4349</v>
      </c>
      <c r="Q123" s="144">
        <f>+O123+7</f>
        <v>45537</v>
      </c>
      <c r="R123" s="180">
        <f t="shared" ref="R123:R125" ca="1" si="79">Q123-TODAY()</f>
        <v>2</v>
      </c>
      <c r="S123" s="144" t="s">
        <v>533</v>
      </c>
      <c r="T123" s="536">
        <v>1.7000000000000001E-2</v>
      </c>
      <c r="U123" s="536">
        <v>0.04</v>
      </c>
      <c r="V123" s="186">
        <f t="shared" ref="V123:V125" si="80">H123*U123</f>
        <v>23896</v>
      </c>
      <c r="W123" s="186">
        <f t="shared" ref="W123:W125" si="81">H123*T123</f>
        <v>10155.800000000001</v>
      </c>
      <c r="X123" s="186">
        <f t="shared" ref="X123:X125" si="82">H123/I123</f>
        <v>3555.9523809523807</v>
      </c>
      <c r="Y123" s="186">
        <f t="shared" ref="Y123:Y125" si="83">X123+W123</f>
        <v>13711.752380952381</v>
      </c>
      <c r="Z123" s="188">
        <v>91.03</v>
      </c>
      <c r="AA123" s="368">
        <f t="shared" ref="AA123:AA125" si="84">H123*Z123</f>
        <v>54381322</v>
      </c>
    </row>
    <row r="124" spans="1:27" ht="15" customHeight="1" x14ac:dyDescent="0.25">
      <c r="A124" s="180" t="s">
        <v>29</v>
      </c>
      <c r="B124" s="180" t="s">
        <v>29</v>
      </c>
      <c r="C124" s="180" t="s">
        <v>168</v>
      </c>
      <c r="D124" s="180" t="s">
        <v>405</v>
      </c>
      <c r="E124" s="180" t="s">
        <v>4414</v>
      </c>
      <c r="F124" s="180" t="s">
        <v>7671</v>
      </c>
      <c r="G124" s="180" t="s">
        <v>21</v>
      </c>
      <c r="H124" s="186">
        <v>165750</v>
      </c>
      <c r="I124" s="180">
        <v>168</v>
      </c>
      <c r="J124" s="180" t="s">
        <v>28</v>
      </c>
      <c r="K124" s="180" t="s">
        <v>1325</v>
      </c>
      <c r="L124" s="180" t="s">
        <v>7690</v>
      </c>
      <c r="M124" s="180" t="s">
        <v>117</v>
      </c>
      <c r="N124" s="544">
        <v>114760</v>
      </c>
      <c r="O124" s="144">
        <v>45530</v>
      </c>
      <c r="P124" s="543" t="s">
        <v>4349</v>
      </c>
      <c r="Q124" s="144">
        <f>+O124+7</f>
        <v>45537</v>
      </c>
      <c r="R124" s="180">
        <f t="shared" ca="1" si="79"/>
        <v>2</v>
      </c>
      <c r="S124" s="144" t="s">
        <v>533</v>
      </c>
      <c r="T124" s="536">
        <v>1.7000000000000001E-2</v>
      </c>
      <c r="U124" s="536">
        <v>0.04</v>
      </c>
      <c r="V124" s="186">
        <f t="shared" si="80"/>
        <v>6630</v>
      </c>
      <c r="W124" s="186">
        <f t="shared" si="81"/>
        <v>2817.75</v>
      </c>
      <c r="X124" s="186">
        <f t="shared" si="82"/>
        <v>986.60714285714289</v>
      </c>
      <c r="Y124" s="186">
        <f t="shared" si="83"/>
        <v>3804.3571428571431</v>
      </c>
      <c r="Z124" s="188">
        <v>89.03</v>
      </c>
      <c r="AA124" s="368">
        <f t="shared" si="84"/>
        <v>14756722.5</v>
      </c>
    </row>
    <row r="125" spans="1:27" ht="15" customHeight="1" x14ac:dyDescent="0.25">
      <c r="A125" s="180" t="s">
        <v>27</v>
      </c>
      <c r="B125" s="180" t="s">
        <v>27</v>
      </c>
      <c r="C125" s="180" t="s">
        <v>97</v>
      </c>
      <c r="D125" s="180" t="s">
        <v>405</v>
      </c>
      <c r="E125" s="180" t="s">
        <v>6298</v>
      </c>
      <c r="F125" s="180" t="s">
        <v>7672</v>
      </c>
      <c r="G125" s="180" t="s">
        <v>915</v>
      </c>
      <c r="H125" s="186">
        <v>79800</v>
      </c>
      <c r="I125" s="180">
        <v>168</v>
      </c>
      <c r="J125" s="180" t="s">
        <v>28</v>
      </c>
      <c r="K125" s="180" t="s">
        <v>572</v>
      </c>
      <c r="L125" s="180" t="s">
        <v>7730</v>
      </c>
      <c r="M125" s="180" t="s">
        <v>117</v>
      </c>
      <c r="O125" s="144">
        <v>45530</v>
      </c>
      <c r="P125" s="543" t="s">
        <v>4349</v>
      </c>
      <c r="Q125" s="144">
        <f>+O125+7</f>
        <v>45537</v>
      </c>
      <c r="R125" s="180">
        <f t="shared" ca="1" si="79"/>
        <v>2</v>
      </c>
      <c r="S125" s="144" t="s">
        <v>533</v>
      </c>
      <c r="T125" s="536">
        <v>1.7000000000000001E-2</v>
      </c>
      <c r="U125" s="536">
        <v>0.04</v>
      </c>
      <c r="V125" s="186">
        <f t="shared" si="80"/>
        <v>3192</v>
      </c>
      <c r="W125" s="186">
        <f t="shared" si="81"/>
        <v>1356.6000000000001</v>
      </c>
      <c r="X125" s="186">
        <f t="shared" si="82"/>
        <v>475</v>
      </c>
      <c r="Y125" s="186">
        <f t="shared" si="83"/>
        <v>1831.6000000000001</v>
      </c>
      <c r="Z125" s="188">
        <v>87.03</v>
      </c>
      <c r="AA125" s="368">
        <f t="shared" si="84"/>
        <v>6944994</v>
      </c>
    </row>
    <row r="126" spans="1:27" ht="15" customHeight="1" x14ac:dyDescent="0.25">
      <c r="A126" s="180" t="s">
        <v>38</v>
      </c>
      <c r="B126" s="180" t="s">
        <v>38</v>
      </c>
      <c r="C126" s="180" t="s">
        <v>101</v>
      </c>
      <c r="D126" s="180" t="s">
        <v>883</v>
      </c>
      <c r="E126" s="180" t="s">
        <v>7727</v>
      </c>
      <c r="F126" s="180" t="s">
        <v>7691</v>
      </c>
      <c r="G126" s="180" t="s">
        <v>4196</v>
      </c>
      <c r="H126" s="186">
        <v>125300</v>
      </c>
      <c r="I126" s="180">
        <v>168</v>
      </c>
      <c r="J126" s="180" t="s">
        <v>28</v>
      </c>
      <c r="K126" s="180" t="s">
        <v>7414</v>
      </c>
      <c r="L126" s="180" t="s">
        <v>7731</v>
      </c>
      <c r="M126" s="180" t="s">
        <v>117</v>
      </c>
      <c r="O126" s="144">
        <v>45532</v>
      </c>
      <c r="P126" s="543" t="s">
        <v>4349</v>
      </c>
      <c r="Q126" s="144">
        <f t="shared" ref="Q126:Q140" si="85">+O126+7</f>
        <v>45539</v>
      </c>
      <c r="R126" s="180">
        <f t="shared" ref="R126:R140" ca="1" si="86">Q126-TODAY()</f>
        <v>4</v>
      </c>
      <c r="S126" s="144" t="s">
        <v>533</v>
      </c>
      <c r="T126" s="536">
        <v>1.7000000000000001E-2</v>
      </c>
      <c r="U126" s="536">
        <v>0.04</v>
      </c>
      <c r="V126" s="186">
        <f t="shared" ref="V126:V137" si="87">H126*U126</f>
        <v>5012</v>
      </c>
      <c r="W126" s="186">
        <f t="shared" ref="W126:W137" si="88">H126*T126</f>
        <v>2130.1000000000004</v>
      </c>
      <c r="X126" s="186">
        <f t="shared" ref="X126:X137" si="89">H126/I126</f>
        <v>745.83333333333337</v>
      </c>
      <c r="Y126" s="186">
        <f t="shared" ref="Y126:Y137" si="90">X126+W126</f>
        <v>2875.9333333333338</v>
      </c>
      <c r="Z126" s="188">
        <v>85.03</v>
      </c>
      <c r="AA126" s="368">
        <f t="shared" ref="AA126:AA137" si="91">H126*Z126</f>
        <v>10654259</v>
      </c>
    </row>
    <row r="127" spans="1:27" ht="15" customHeight="1" x14ac:dyDescent="0.25">
      <c r="A127" s="180" t="s">
        <v>20</v>
      </c>
      <c r="B127" s="180" t="s">
        <v>20</v>
      </c>
      <c r="C127" s="180" t="s">
        <v>420</v>
      </c>
      <c r="D127" s="180" t="s">
        <v>206</v>
      </c>
      <c r="E127" s="180" t="s">
        <v>3047</v>
      </c>
      <c r="F127" s="180" t="s">
        <v>7692</v>
      </c>
      <c r="G127" s="180" t="s">
        <v>43</v>
      </c>
      <c r="H127" s="186">
        <v>106300</v>
      </c>
      <c r="I127" s="180">
        <v>168</v>
      </c>
      <c r="J127" s="180" t="s">
        <v>28</v>
      </c>
      <c r="K127" s="180" t="s">
        <v>7414</v>
      </c>
      <c r="L127" s="180" t="s">
        <v>7732</v>
      </c>
      <c r="M127" s="180" t="s">
        <v>117</v>
      </c>
      <c r="O127" s="144">
        <v>45532</v>
      </c>
      <c r="P127" s="543" t="s">
        <v>4349</v>
      </c>
      <c r="Q127" s="144">
        <f t="shared" si="85"/>
        <v>45539</v>
      </c>
      <c r="R127" s="180">
        <f t="shared" ca="1" si="86"/>
        <v>4</v>
      </c>
      <c r="S127" s="144" t="s">
        <v>533</v>
      </c>
      <c r="T127" s="536">
        <v>1.7000000000000001E-2</v>
      </c>
      <c r="U127" s="536">
        <v>0.04</v>
      </c>
      <c r="V127" s="186">
        <f t="shared" si="87"/>
        <v>4252</v>
      </c>
      <c r="W127" s="186">
        <f t="shared" si="88"/>
        <v>1807.1000000000001</v>
      </c>
      <c r="X127" s="186">
        <f t="shared" si="89"/>
        <v>632.73809523809518</v>
      </c>
      <c r="Y127" s="186">
        <f t="shared" si="90"/>
        <v>2439.8380952380953</v>
      </c>
      <c r="Z127" s="188">
        <v>83.03</v>
      </c>
      <c r="AA127" s="368">
        <f t="shared" si="91"/>
        <v>8826089</v>
      </c>
    </row>
    <row r="128" spans="1:27" ht="15" customHeight="1" x14ac:dyDescent="0.25">
      <c r="A128" s="180" t="s">
        <v>49</v>
      </c>
      <c r="B128" s="180" t="s">
        <v>49</v>
      </c>
      <c r="C128" s="180" t="s">
        <v>133</v>
      </c>
      <c r="D128" s="180" t="s">
        <v>931</v>
      </c>
      <c r="E128" s="180" t="s">
        <v>1291</v>
      </c>
      <c r="F128" s="180" t="s">
        <v>7693</v>
      </c>
      <c r="G128" s="180" t="s">
        <v>332</v>
      </c>
      <c r="H128" s="186">
        <v>250000</v>
      </c>
      <c r="I128" s="180">
        <v>168</v>
      </c>
      <c r="J128" s="180" t="s">
        <v>28</v>
      </c>
      <c r="K128" s="180" t="s">
        <v>7414</v>
      </c>
      <c r="L128" s="180" t="s">
        <v>7733</v>
      </c>
      <c r="M128" s="180" t="s">
        <v>117</v>
      </c>
      <c r="O128" s="144">
        <v>45532</v>
      </c>
      <c r="P128" s="543" t="s">
        <v>4349</v>
      </c>
      <c r="Q128" s="144">
        <f t="shared" si="85"/>
        <v>45539</v>
      </c>
      <c r="R128" s="180">
        <f t="shared" ca="1" si="86"/>
        <v>4</v>
      </c>
      <c r="S128" s="144" t="s">
        <v>533</v>
      </c>
      <c r="T128" s="536">
        <v>1.7000000000000001E-2</v>
      </c>
      <c r="U128" s="536">
        <v>0.04</v>
      </c>
      <c r="V128" s="186">
        <f t="shared" si="87"/>
        <v>10000</v>
      </c>
      <c r="W128" s="186">
        <f t="shared" si="88"/>
        <v>4250</v>
      </c>
      <c r="X128" s="186">
        <f t="shared" si="89"/>
        <v>1488.0952380952381</v>
      </c>
      <c r="Y128" s="186">
        <f t="shared" si="90"/>
        <v>5738.0952380952385</v>
      </c>
      <c r="Z128" s="188">
        <v>81.03</v>
      </c>
      <c r="AA128" s="368">
        <f t="shared" si="91"/>
        <v>20257500</v>
      </c>
    </row>
    <row r="129" spans="1:27" ht="15" customHeight="1" x14ac:dyDescent="0.25">
      <c r="A129" s="180" t="s">
        <v>24</v>
      </c>
      <c r="B129" s="180" t="s">
        <v>24</v>
      </c>
      <c r="C129" s="180" t="s">
        <v>420</v>
      </c>
      <c r="D129" s="180" t="s">
        <v>3679</v>
      </c>
      <c r="E129" s="180" t="s">
        <v>7556</v>
      </c>
      <c r="F129" s="180" t="s">
        <v>7719</v>
      </c>
      <c r="G129" s="180" t="s">
        <v>174</v>
      </c>
      <c r="H129" s="186">
        <v>849500</v>
      </c>
      <c r="I129" s="180">
        <v>168</v>
      </c>
      <c r="J129" s="180" t="s">
        <v>28</v>
      </c>
      <c r="K129" s="180" t="s">
        <v>540</v>
      </c>
      <c r="L129" s="180" t="s">
        <v>7734</v>
      </c>
      <c r="M129" s="180" t="s">
        <v>117</v>
      </c>
      <c r="N129" s="544">
        <v>689846</v>
      </c>
      <c r="O129" s="144">
        <v>45532</v>
      </c>
      <c r="P129" s="543" t="s">
        <v>4349</v>
      </c>
      <c r="Q129" s="144">
        <f t="shared" si="85"/>
        <v>45539</v>
      </c>
      <c r="R129" s="180">
        <f t="shared" ca="1" si="86"/>
        <v>4</v>
      </c>
      <c r="S129" s="144" t="s">
        <v>533</v>
      </c>
      <c r="T129" s="536">
        <v>1.7000000000000001E-2</v>
      </c>
      <c r="U129" s="536">
        <v>0.04</v>
      </c>
      <c r="V129" s="186">
        <f t="shared" si="87"/>
        <v>33980</v>
      </c>
      <c r="W129" s="186">
        <f t="shared" si="88"/>
        <v>14441.500000000002</v>
      </c>
      <c r="X129" s="186">
        <f t="shared" si="89"/>
        <v>5056.5476190476193</v>
      </c>
      <c r="Y129" s="186">
        <f t="shared" si="90"/>
        <v>19498.047619047622</v>
      </c>
      <c r="Z129" s="188">
        <v>79.03</v>
      </c>
      <c r="AA129" s="368">
        <f t="shared" si="91"/>
        <v>67135985</v>
      </c>
    </row>
    <row r="130" spans="1:27" ht="15" customHeight="1" x14ac:dyDescent="0.25">
      <c r="A130" s="180" t="s">
        <v>49</v>
      </c>
      <c r="B130" s="180" t="s">
        <v>49</v>
      </c>
      <c r="C130" s="180" t="s">
        <v>133</v>
      </c>
      <c r="D130" s="180" t="s">
        <v>189</v>
      </c>
      <c r="E130" s="180" t="s">
        <v>2839</v>
      </c>
      <c r="F130" s="180" t="s">
        <v>7728</v>
      </c>
      <c r="G130" s="180" t="s">
        <v>43</v>
      </c>
      <c r="H130" s="186">
        <v>1051200</v>
      </c>
      <c r="I130" s="180">
        <v>168</v>
      </c>
      <c r="J130" s="180" t="s">
        <v>28</v>
      </c>
      <c r="K130" s="180" t="s">
        <v>2803</v>
      </c>
      <c r="L130" s="180" t="s">
        <v>7735</v>
      </c>
      <c r="M130" s="180" t="s">
        <v>117</v>
      </c>
      <c r="N130" s="544">
        <v>1014215</v>
      </c>
      <c r="O130" s="144">
        <v>45532</v>
      </c>
      <c r="P130" s="543" t="s">
        <v>4349</v>
      </c>
      <c r="Q130" s="144">
        <f t="shared" si="85"/>
        <v>45539</v>
      </c>
      <c r="R130" s="180">
        <f t="shared" ca="1" si="86"/>
        <v>4</v>
      </c>
      <c r="S130" s="144" t="s">
        <v>533</v>
      </c>
      <c r="T130" s="536">
        <v>1.7000000000000001E-2</v>
      </c>
      <c r="U130" s="536">
        <v>0.04</v>
      </c>
      <c r="V130" s="186">
        <f t="shared" si="87"/>
        <v>42048</v>
      </c>
      <c r="W130" s="186">
        <f t="shared" si="88"/>
        <v>17870.400000000001</v>
      </c>
      <c r="X130" s="186">
        <f t="shared" si="89"/>
        <v>6257.1428571428569</v>
      </c>
      <c r="Y130" s="186">
        <f t="shared" si="90"/>
        <v>24127.542857142857</v>
      </c>
      <c r="Z130" s="188">
        <v>77.03</v>
      </c>
      <c r="AA130" s="368">
        <f t="shared" si="91"/>
        <v>80973936</v>
      </c>
    </row>
    <row r="131" spans="1:27" ht="15" customHeight="1" x14ac:dyDescent="0.25">
      <c r="A131" s="180" t="s">
        <v>24</v>
      </c>
      <c r="B131" s="180" t="s">
        <v>24</v>
      </c>
      <c r="C131" s="180" t="s">
        <v>420</v>
      </c>
      <c r="D131" s="180" t="s">
        <v>200</v>
      </c>
      <c r="E131" s="180" t="s">
        <v>768</v>
      </c>
      <c r="F131" s="180" t="s">
        <v>7720</v>
      </c>
      <c r="G131" s="180" t="s">
        <v>429</v>
      </c>
      <c r="H131" s="186">
        <v>156800</v>
      </c>
      <c r="I131" s="180">
        <v>168</v>
      </c>
      <c r="J131" s="180" t="s">
        <v>28</v>
      </c>
      <c r="K131" s="180" t="s">
        <v>540</v>
      </c>
      <c r="L131" s="180" t="s">
        <v>7736</v>
      </c>
      <c r="M131" s="180" t="s">
        <v>117</v>
      </c>
      <c r="N131" s="544">
        <v>145265</v>
      </c>
      <c r="O131" s="144">
        <v>45532</v>
      </c>
      <c r="P131" s="543" t="s">
        <v>4349</v>
      </c>
      <c r="Q131" s="144">
        <f t="shared" si="85"/>
        <v>45539</v>
      </c>
      <c r="R131" s="180">
        <f t="shared" ca="1" si="86"/>
        <v>4</v>
      </c>
      <c r="S131" s="144" t="s">
        <v>533</v>
      </c>
      <c r="T131" s="536">
        <v>1.7000000000000001E-2</v>
      </c>
      <c r="U131" s="536">
        <v>0.04</v>
      </c>
      <c r="V131" s="186">
        <f t="shared" si="87"/>
        <v>6272</v>
      </c>
      <c r="W131" s="186">
        <f t="shared" si="88"/>
        <v>2665.6000000000004</v>
      </c>
      <c r="X131" s="186">
        <f t="shared" si="89"/>
        <v>933.33333333333337</v>
      </c>
      <c r="Y131" s="186">
        <f t="shared" si="90"/>
        <v>3598.9333333333338</v>
      </c>
      <c r="Z131" s="188">
        <v>75.03</v>
      </c>
      <c r="AA131" s="368">
        <f t="shared" si="91"/>
        <v>11764704</v>
      </c>
    </row>
    <row r="132" spans="1:27" ht="15" customHeight="1" x14ac:dyDescent="0.25">
      <c r="A132" s="180" t="s">
        <v>27</v>
      </c>
      <c r="B132" s="180" t="s">
        <v>27</v>
      </c>
      <c r="C132" s="180" t="s">
        <v>97</v>
      </c>
      <c r="D132" s="180" t="s">
        <v>4900</v>
      </c>
      <c r="E132" s="180" t="s">
        <v>7560</v>
      </c>
      <c r="F132" s="180" t="s">
        <v>7721</v>
      </c>
      <c r="G132" s="180" t="s">
        <v>266</v>
      </c>
      <c r="H132" s="186">
        <v>180800</v>
      </c>
      <c r="I132" s="180">
        <v>168</v>
      </c>
      <c r="J132" s="180" t="s">
        <v>28</v>
      </c>
      <c r="K132" s="180" t="s">
        <v>7414</v>
      </c>
      <c r="L132" s="180" t="s">
        <v>7737</v>
      </c>
      <c r="M132" s="180" t="s">
        <v>117</v>
      </c>
      <c r="N132" s="544">
        <v>166957</v>
      </c>
      <c r="O132" s="144">
        <v>45532</v>
      </c>
      <c r="P132" s="543" t="s">
        <v>4349</v>
      </c>
      <c r="Q132" s="144">
        <f t="shared" si="85"/>
        <v>45539</v>
      </c>
      <c r="R132" s="180">
        <f t="shared" ca="1" si="86"/>
        <v>4</v>
      </c>
      <c r="S132" s="144" t="s">
        <v>533</v>
      </c>
      <c r="T132" s="536">
        <v>1.7000000000000001E-2</v>
      </c>
      <c r="U132" s="536">
        <v>0.04</v>
      </c>
      <c r="V132" s="186">
        <f t="shared" si="87"/>
        <v>7232</v>
      </c>
      <c r="W132" s="186">
        <f t="shared" si="88"/>
        <v>3073.6000000000004</v>
      </c>
      <c r="X132" s="186">
        <f t="shared" si="89"/>
        <v>1076.1904761904761</v>
      </c>
      <c r="Y132" s="186">
        <f t="shared" si="90"/>
        <v>4149.7904761904765</v>
      </c>
      <c r="Z132" s="188">
        <v>73.03</v>
      </c>
      <c r="AA132" s="368">
        <f t="shared" si="91"/>
        <v>13203824</v>
      </c>
    </row>
    <row r="133" spans="1:27" ht="15" customHeight="1" x14ac:dyDescent="0.25">
      <c r="A133" s="180" t="s">
        <v>33</v>
      </c>
      <c r="B133" s="180" t="s">
        <v>39</v>
      </c>
      <c r="C133" s="180" t="s">
        <v>167</v>
      </c>
      <c r="D133" s="180" t="s">
        <v>921</v>
      </c>
      <c r="E133" s="180" t="s">
        <v>6224</v>
      </c>
      <c r="F133" s="180" t="s">
        <v>7722</v>
      </c>
      <c r="G133" s="180" t="s">
        <v>463</v>
      </c>
      <c r="H133" s="186">
        <v>1309500</v>
      </c>
      <c r="I133" s="180">
        <v>168</v>
      </c>
      <c r="J133" s="180" t="s">
        <v>28</v>
      </c>
      <c r="K133" s="180" t="s">
        <v>7726</v>
      </c>
      <c r="L133" s="180" t="s">
        <v>7738</v>
      </c>
      <c r="M133" s="180" t="s">
        <v>117</v>
      </c>
      <c r="N133" s="544">
        <v>1106443</v>
      </c>
      <c r="O133" s="144">
        <v>45532</v>
      </c>
      <c r="P133" s="543" t="s">
        <v>4349</v>
      </c>
      <c r="Q133" s="144">
        <f t="shared" si="85"/>
        <v>45539</v>
      </c>
      <c r="R133" s="180">
        <f t="shared" ca="1" si="86"/>
        <v>4</v>
      </c>
      <c r="S133" s="144" t="s">
        <v>533</v>
      </c>
      <c r="T133" s="536">
        <v>1.7000000000000001E-2</v>
      </c>
      <c r="U133" s="536">
        <v>0.04</v>
      </c>
      <c r="V133" s="186">
        <f t="shared" si="87"/>
        <v>52380</v>
      </c>
      <c r="W133" s="186">
        <f t="shared" si="88"/>
        <v>22261.5</v>
      </c>
      <c r="X133" s="186">
        <f t="shared" si="89"/>
        <v>7794.6428571428569</v>
      </c>
      <c r="Y133" s="186">
        <f t="shared" si="90"/>
        <v>30056.142857142855</v>
      </c>
      <c r="Z133" s="188">
        <v>69.03</v>
      </c>
      <c r="AA133" s="368">
        <f t="shared" si="91"/>
        <v>90394785</v>
      </c>
    </row>
    <row r="134" spans="1:27" ht="15" customHeight="1" x14ac:dyDescent="0.25">
      <c r="A134" s="180" t="s">
        <v>24</v>
      </c>
      <c r="B134" s="180" t="s">
        <v>24</v>
      </c>
      <c r="C134" s="180" t="s">
        <v>420</v>
      </c>
      <c r="D134" s="180" t="s">
        <v>3679</v>
      </c>
      <c r="E134" s="180" t="s">
        <v>6966</v>
      </c>
      <c r="F134" s="180" t="s">
        <v>7723</v>
      </c>
      <c r="G134" s="180" t="s">
        <v>287</v>
      </c>
      <c r="H134" s="186">
        <v>88100</v>
      </c>
      <c r="I134" s="180">
        <v>168</v>
      </c>
      <c r="J134" s="180" t="s">
        <v>28</v>
      </c>
      <c r="K134" s="180" t="s">
        <v>540</v>
      </c>
      <c r="L134" s="180" t="s">
        <v>7739</v>
      </c>
      <c r="M134" s="180" t="s">
        <v>117</v>
      </c>
      <c r="N134" s="544">
        <v>62481</v>
      </c>
      <c r="O134" s="144">
        <v>45532</v>
      </c>
      <c r="P134" s="543" t="s">
        <v>4349</v>
      </c>
      <c r="Q134" s="144">
        <f t="shared" si="85"/>
        <v>45539</v>
      </c>
      <c r="R134" s="180">
        <f t="shared" ca="1" si="86"/>
        <v>4</v>
      </c>
      <c r="S134" s="144" t="s">
        <v>533</v>
      </c>
      <c r="T134" s="536">
        <v>1.7000000000000001E-2</v>
      </c>
      <c r="U134" s="536">
        <v>0.04</v>
      </c>
      <c r="V134" s="186">
        <f t="shared" si="87"/>
        <v>3524</v>
      </c>
      <c r="W134" s="186">
        <f t="shared" si="88"/>
        <v>1497.7</v>
      </c>
      <c r="X134" s="186">
        <f t="shared" si="89"/>
        <v>524.40476190476193</v>
      </c>
      <c r="Y134" s="186">
        <f t="shared" si="90"/>
        <v>2022.104761904762</v>
      </c>
      <c r="Z134" s="188">
        <v>67.03</v>
      </c>
      <c r="AA134" s="368">
        <f t="shared" si="91"/>
        <v>5905343</v>
      </c>
    </row>
    <row r="135" spans="1:27" ht="15" customHeight="1" x14ac:dyDescent="0.25">
      <c r="A135" s="180" t="s">
        <v>27</v>
      </c>
      <c r="B135" s="180" t="s">
        <v>27</v>
      </c>
      <c r="C135" s="180" t="s">
        <v>97</v>
      </c>
      <c r="D135" s="180" t="s">
        <v>3304</v>
      </c>
      <c r="E135" s="180" t="s">
        <v>7729</v>
      </c>
      <c r="F135" s="180" t="s">
        <v>7724</v>
      </c>
      <c r="G135" s="180" t="s">
        <v>4613</v>
      </c>
      <c r="H135" s="186">
        <v>162700</v>
      </c>
      <c r="I135" s="180">
        <v>168</v>
      </c>
      <c r="J135" s="180" t="s">
        <v>28</v>
      </c>
      <c r="K135" s="180" t="s">
        <v>7414</v>
      </c>
      <c r="L135" s="180" t="s">
        <v>7740</v>
      </c>
      <c r="M135" s="180" t="s">
        <v>117</v>
      </c>
      <c r="N135" s="544">
        <v>152688</v>
      </c>
      <c r="O135" s="144">
        <v>45532</v>
      </c>
      <c r="P135" s="543" t="s">
        <v>4349</v>
      </c>
      <c r="Q135" s="144">
        <f t="shared" si="85"/>
        <v>45539</v>
      </c>
      <c r="R135" s="180">
        <f t="shared" ca="1" si="86"/>
        <v>4</v>
      </c>
      <c r="S135" s="144" t="s">
        <v>533</v>
      </c>
      <c r="T135" s="536">
        <v>1.7000000000000001E-2</v>
      </c>
      <c r="U135" s="536">
        <v>0.04</v>
      </c>
      <c r="V135" s="186">
        <f t="shared" si="87"/>
        <v>6508</v>
      </c>
      <c r="W135" s="186">
        <f t="shared" si="88"/>
        <v>2765.9</v>
      </c>
      <c r="X135" s="186">
        <f t="shared" si="89"/>
        <v>968.45238095238096</v>
      </c>
      <c r="Y135" s="186">
        <f t="shared" si="90"/>
        <v>3734.3523809523813</v>
      </c>
      <c r="Z135" s="188">
        <v>65.03</v>
      </c>
      <c r="AA135" s="368">
        <f t="shared" si="91"/>
        <v>10580381</v>
      </c>
    </row>
    <row r="136" spans="1:27" ht="15" customHeight="1" x14ac:dyDescent="0.25">
      <c r="A136" s="180" t="s">
        <v>33</v>
      </c>
      <c r="B136" s="180" t="s">
        <v>39</v>
      </c>
      <c r="C136" s="180" t="s">
        <v>167</v>
      </c>
      <c r="D136" s="180" t="s">
        <v>921</v>
      </c>
      <c r="E136" s="180" t="s">
        <v>6224</v>
      </c>
      <c r="F136" s="180" t="s">
        <v>7725</v>
      </c>
      <c r="G136" s="180" t="s">
        <v>43</v>
      </c>
      <c r="H136" s="186">
        <v>589700</v>
      </c>
      <c r="I136" s="180">
        <v>168</v>
      </c>
      <c r="J136" s="180" t="s">
        <v>28</v>
      </c>
      <c r="K136" s="180" t="s">
        <v>7726</v>
      </c>
      <c r="L136" s="180" t="s">
        <v>7741</v>
      </c>
      <c r="M136" s="180" t="s">
        <v>117</v>
      </c>
      <c r="N136" s="544">
        <v>541973</v>
      </c>
      <c r="O136" s="144">
        <v>45532</v>
      </c>
      <c r="P136" s="543" t="s">
        <v>4349</v>
      </c>
      <c r="Q136" s="144">
        <f t="shared" si="85"/>
        <v>45539</v>
      </c>
      <c r="R136" s="180">
        <f t="shared" ca="1" si="86"/>
        <v>4</v>
      </c>
      <c r="S136" s="144" t="s">
        <v>533</v>
      </c>
      <c r="T136" s="536">
        <v>1.7000000000000001E-2</v>
      </c>
      <c r="U136" s="536">
        <v>0.04</v>
      </c>
      <c r="V136" s="186">
        <f t="shared" si="87"/>
        <v>23588</v>
      </c>
      <c r="W136" s="186">
        <f t="shared" si="88"/>
        <v>10024.900000000001</v>
      </c>
      <c r="X136" s="186">
        <f t="shared" si="89"/>
        <v>3510.1190476190477</v>
      </c>
      <c r="Y136" s="186">
        <f t="shared" si="90"/>
        <v>13535.019047619049</v>
      </c>
      <c r="Z136" s="188">
        <v>63.03</v>
      </c>
      <c r="AA136" s="368">
        <f t="shared" si="91"/>
        <v>37168791</v>
      </c>
    </row>
    <row r="137" spans="1:27" ht="15" customHeight="1" x14ac:dyDescent="0.25">
      <c r="A137" s="180" t="s">
        <v>44</v>
      </c>
      <c r="B137" s="180" t="s">
        <v>37</v>
      </c>
      <c r="C137" s="180" t="s">
        <v>99</v>
      </c>
      <c r="D137" s="180" t="s">
        <v>459</v>
      </c>
      <c r="E137" s="180" t="s">
        <v>6068</v>
      </c>
      <c r="F137" s="180" t="s">
        <v>7675</v>
      </c>
      <c r="G137" s="180" t="s">
        <v>21</v>
      </c>
      <c r="H137" s="186">
        <v>1262200</v>
      </c>
      <c r="I137" s="180">
        <v>168</v>
      </c>
      <c r="J137" s="180" t="s">
        <v>28</v>
      </c>
      <c r="K137" s="180" t="s">
        <v>7414</v>
      </c>
      <c r="L137" s="180" t="s">
        <v>7682</v>
      </c>
      <c r="M137" s="180" t="s">
        <v>117</v>
      </c>
      <c r="N137" s="544">
        <v>1158460</v>
      </c>
      <c r="O137" s="144">
        <v>45532</v>
      </c>
      <c r="P137" s="543" t="s">
        <v>4349</v>
      </c>
      <c r="Q137" s="144">
        <f t="shared" si="85"/>
        <v>45539</v>
      </c>
      <c r="R137" s="180">
        <f t="shared" ca="1" si="86"/>
        <v>4</v>
      </c>
      <c r="S137" s="144" t="s">
        <v>533</v>
      </c>
      <c r="T137" s="536">
        <v>1.7000000000000001E-2</v>
      </c>
      <c r="U137" s="536">
        <v>0.04</v>
      </c>
      <c r="V137" s="186">
        <f t="shared" si="87"/>
        <v>50488</v>
      </c>
      <c r="W137" s="186">
        <f t="shared" si="88"/>
        <v>21457.4</v>
      </c>
      <c r="X137" s="186">
        <f t="shared" si="89"/>
        <v>7513.0952380952385</v>
      </c>
      <c r="Y137" s="186">
        <f t="shared" si="90"/>
        <v>28970.495238095238</v>
      </c>
      <c r="Z137" s="188">
        <v>61.03</v>
      </c>
      <c r="AA137" s="368">
        <f t="shared" si="91"/>
        <v>77032066</v>
      </c>
    </row>
    <row r="138" spans="1:27" ht="15" customHeight="1" x14ac:dyDescent="0.25">
      <c r="A138" s="180" t="s">
        <v>29</v>
      </c>
      <c r="B138" s="180" t="s">
        <v>29</v>
      </c>
      <c r="C138" s="180" t="s">
        <v>168</v>
      </c>
      <c r="D138" s="180" t="s">
        <v>454</v>
      </c>
      <c r="E138" s="180" t="s">
        <v>7750</v>
      </c>
      <c r="F138" s="180" t="s">
        <v>7742</v>
      </c>
      <c r="G138" s="180" t="s">
        <v>21</v>
      </c>
      <c r="H138" s="186">
        <v>167000</v>
      </c>
      <c r="I138" s="180">
        <v>168</v>
      </c>
      <c r="J138" s="180" t="s">
        <v>28</v>
      </c>
      <c r="K138" s="180" t="s">
        <v>7744</v>
      </c>
      <c r="L138" s="180" t="s">
        <v>7745</v>
      </c>
      <c r="M138" s="180" t="s">
        <v>117</v>
      </c>
      <c r="N138" s="544">
        <v>111560</v>
      </c>
      <c r="O138" s="144">
        <v>45532</v>
      </c>
      <c r="P138" s="543" t="s">
        <v>4349</v>
      </c>
      <c r="Q138" s="144">
        <f t="shared" si="85"/>
        <v>45539</v>
      </c>
      <c r="R138" s="180">
        <f t="shared" ca="1" si="86"/>
        <v>4</v>
      </c>
      <c r="S138" s="144" t="s">
        <v>533</v>
      </c>
      <c r="T138" s="536">
        <v>1.7000000000000001E-2</v>
      </c>
      <c r="U138" s="536">
        <v>0.04</v>
      </c>
      <c r="V138" s="186">
        <f t="shared" ref="V138:V140" si="92">H138*U138</f>
        <v>6680</v>
      </c>
      <c r="W138" s="186">
        <f t="shared" ref="W138:W140" si="93">H138*T138</f>
        <v>2839</v>
      </c>
      <c r="X138" s="186">
        <f t="shared" ref="X138:X140" si="94">H138/I138</f>
        <v>994.04761904761904</v>
      </c>
      <c r="Y138" s="186">
        <f t="shared" ref="Y138:Y140" si="95">X138+W138</f>
        <v>3833.0476190476193</v>
      </c>
      <c r="Z138" s="188">
        <v>59.03</v>
      </c>
      <c r="AA138" s="368">
        <f t="shared" ref="AA138:AA140" si="96">H138*Z138</f>
        <v>9858010</v>
      </c>
    </row>
    <row r="139" spans="1:27" ht="15" customHeight="1" x14ac:dyDescent="0.25">
      <c r="A139" s="180" t="s">
        <v>241</v>
      </c>
      <c r="B139" s="180" t="s">
        <v>241</v>
      </c>
      <c r="C139" s="180" t="s">
        <v>101</v>
      </c>
      <c r="D139" s="180" t="s">
        <v>489</v>
      </c>
      <c r="E139" s="180" t="s">
        <v>7538</v>
      </c>
      <c r="F139" s="180" t="s">
        <v>7743</v>
      </c>
      <c r="G139" s="180" t="s">
        <v>21</v>
      </c>
      <c r="H139" s="186">
        <v>75000</v>
      </c>
      <c r="I139" s="180">
        <v>168</v>
      </c>
      <c r="J139" s="180" t="s">
        <v>28</v>
      </c>
      <c r="K139" s="180" t="s">
        <v>7746</v>
      </c>
      <c r="L139" s="180" t="s">
        <v>7747</v>
      </c>
      <c r="M139" s="180" t="s">
        <v>117</v>
      </c>
      <c r="N139" s="544">
        <v>61407</v>
      </c>
      <c r="O139" s="144">
        <v>45532</v>
      </c>
      <c r="P139" s="543" t="s">
        <v>4349</v>
      </c>
      <c r="Q139" s="144">
        <f t="shared" si="85"/>
        <v>45539</v>
      </c>
      <c r="R139" s="180">
        <f t="shared" ca="1" si="86"/>
        <v>4</v>
      </c>
      <c r="S139" s="144" t="s">
        <v>533</v>
      </c>
      <c r="T139" s="536">
        <v>1.7000000000000001E-2</v>
      </c>
      <c r="U139" s="536">
        <v>0.04</v>
      </c>
      <c r="V139" s="186">
        <f t="shared" si="92"/>
        <v>3000</v>
      </c>
      <c r="W139" s="186">
        <f t="shared" si="93"/>
        <v>1275</v>
      </c>
      <c r="X139" s="186">
        <f t="shared" si="94"/>
        <v>446.42857142857144</v>
      </c>
      <c r="Y139" s="186">
        <f t="shared" si="95"/>
        <v>1721.4285714285716</v>
      </c>
      <c r="Z139" s="188">
        <v>57.03</v>
      </c>
      <c r="AA139" s="368">
        <f t="shared" si="96"/>
        <v>4277250</v>
      </c>
    </row>
    <row r="140" spans="1:27" ht="15" customHeight="1" x14ac:dyDescent="0.25">
      <c r="A140" s="180" t="s">
        <v>24</v>
      </c>
      <c r="B140" s="180" t="s">
        <v>24</v>
      </c>
      <c r="C140" s="180" t="s">
        <v>420</v>
      </c>
      <c r="D140" s="180" t="s">
        <v>3679</v>
      </c>
      <c r="E140" s="180" t="s">
        <v>4557</v>
      </c>
      <c r="F140" s="180" t="s">
        <v>7748</v>
      </c>
      <c r="G140" s="180" t="s">
        <v>21</v>
      </c>
      <c r="H140" s="186">
        <v>277000</v>
      </c>
      <c r="I140" s="180">
        <v>168</v>
      </c>
      <c r="J140" s="180" t="s">
        <v>28</v>
      </c>
      <c r="K140" s="180" t="s">
        <v>7746</v>
      </c>
      <c r="L140" s="180" t="s">
        <v>7749</v>
      </c>
      <c r="M140" s="180" t="s">
        <v>117</v>
      </c>
      <c r="N140" s="544">
        <v>229584</v>
      </c>
      <c r="O140" s="144">
        <v>45532</v>
      </c>
      <c r="P140" s="543" t="s">
        <v>4349</v>
      </c>
      <c r="Q140" s="144">
        <f t="shared" si="85"/>
        <v>45539</v>
      </c>
      <c r="R140" s="180">
        <f t="shared" ca="1" si="86"/>
        <v>4</v>
      </c>
      <c r="S140" s="144" t="s">
        <v>533</v>
      </c>
      <c r="T140" s="536">
        <v>1.7000000000000001E-2</v>
      </c>
      <c r="U140" s="536">
        <v>0.04</v>
      </c>
      <c r="V140" s="186">
        <f t="shared" si="92"/>
        <v>11080</v>
      </c>
      <c r="W140" s="186">
        <f t="shared" si="93"/>
        <v>4709</v>
      </c>
      <c r="X140" s="186">
        <f t="shared" si="94"/>
        <v>1648.8095238095239</v>
      </c>
      <c r="Y140" s="186">
        <f t="shared" si="95"/>
        <v>6357.8095238095239</v>
      </c>
      <c r="Z140" s="188">
        <v>55.03</v>
      </c>
      <c r="AA140" s="368">
        <f t="shared" si="96"/>
        <v>15243310</v>
      </c>
    </row>
  </sheetData>
  <sheetProtection selectLockedCells="1" selectUnlockedCells="1"/>
  <sortState ref="A2:Z16">
    <sortCondition ref="O1"/>
  </sortState>
  <conditionalFormatting sqref="F1:F1048576">
    <cfRule type="duplicateValues" dxfId="2185" priority="2"/>
  </conditionalFormatting>
  <conditionalFormatting sqref="F14">
    <cfRule type="duplicateValues" dxfId="2184" priority="2129"/>
    <cfRule type="duplicateValues" dxfId="2183" priority="2130"/>
    <cfRule type="duplicateValues" dxfId="2182" priority="2131"/>
  </conditionalFormatting>
  <conditionalFormatting sqref="F28:F29">
    <cfRule type="duplicateValues" dxfId="2181" priority="7613"/>
    <cfRule type="duplicateValues" dxfId="2180" priority="7614"/>
    <cfRule type="duplicateValues" dxfId="2179" priority="7615"/>
  </conditionalFormatting>
  <conditionalFormatting sqref="F64:F1048576 F1:F59">
    <cfRule type="duplicateValues" dxfId="2178" priority="11"/>
    <cfRule type="duplicateValues" dxfId="2177" priority="14"/>
  </conditionalFormatting>
  <conditionalFormatting sqref="F64:F1048576 F30:F59 F1:F27">
    <cfRule type="duplicateValues" dxfId="2176" priority="3496"/>
  </conditionalFormatting>
  <conditionalFormatting sqref="F64:F1048576 F30:F59 F17:F27 F1:F13">
    <cfRule type="duplicateValues" dxfId="2175" priority="3480"/>
    <cfRule type="duplicateValues" dxfId="2174" priority="3481"/>
    <cfRule type="duplicateValues" dxfId="2173" priority="3482"/>
    <cfRule type="duplicateValues" dxfId="2172" priority="3492"/>
  </conditionalFormatting>
  <conditionalFormatting sqref="G7">
    <cfRule type="duplicateValues" dxfId="2171" priority="181"/>
  </conditionalFormatting>
  <conditionalFormatting sqref="L79:L1048576 L64:L77 L59 L48 L37 L1:L29">
    <cfRule type="duplicateValues" dxfId="2170" priority="31044"/>
  </conditionalFormatting>
  <conditionalFormatting sqref="L79:L1048576 L64:L77 L59 L48 L37 L1:L31">
    <cfRule type="duplicateValues" dxfId="2169" priority="31052"/>
  </conditionalFormatting>
  <conditionalFormatting sqref="N1:N1048576">
    <cfRule type="duplicateValues" dxfId="2168" priority="1"/>
  </conditionalFormatting>
  <conditionalFormatting sqref="N15">
    <cfRule type="duplicateValues" dxfId="2167" priority="35"/>
    <cfRule type="duplicateValues" dxfId="2166" priority="36"/>
    <cfRule type="duplicateValues" dxfId="2165" priority="37"/>
  </conditionalFormatting>
  <conditionalFormatting sqref="F60:F63">
    <cfRule type="duplicateValues" dxfId="2164" priority="31937"/>
  </conditionalFormatting>
  <pageMargins left="0.7" right="0.7" top="0.75" bottom="0.75" header="0" footer="0"/>
  <pageSetup paperSize="9" scale="1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J2603"/>
  <sheetViews>
    <sheetView tabSelected="1" zoomScaleNormal="100" workbookViewId="0">
      <pane ySplit="1" topLeftCell="A70" activePane="bottomLeft" state="frozen"/>
      <selection pane="bottomLeft" activeCell="G91" sqref="G91"/>
    </sheetView>
  </sheetViews>
  <sheetFormatPr defaultColWidth="14.42578125" defaultRowHeight="15" x14ac:dyDescent="0.25"/>
  <cols>
    <col min="1" max="2" width="14" style="180" bestFit="1" customWidth="1"/>
    <col min="3" max="3" width="21.85546875" style="180" bestFit="1" customWidth="1"/>
    <col min="4" max="4" width="31.140625" style="180" bestFit="1" customWidth="1"/>
    <col min="5" max="5" width="27.7109375" style="180" bestFit="1" customWidth="1"/>
    <col min="6" max="6" width="8" style="180" bestFit="1" customWidth="1"/>
    <col min="7" max="7" width="22.85546875" style="186" bestFit="1" customWidth="1"/>
    <col min="8" max="8" width="22.140625" style="186" bestFit="1" customWidth="1"/>
    <col min="9" max="9" width="21.7109375" style="186" bestFit="1" customWidth="1"/>
    <col min="10" max="10" width="32.7109375" style="180" bestFit="1" customWidth="1"/>
    <col min="11" max="11" width="10.5703125" style="180" bestFit="1" customWidth="1"/>
    <col min="12" max="12" width="14.85546875" style="144" bestFit="1" customWidth="1"/>
    <col min="13" max="13" width="11.85546875" style="144" bestFit="1" customWidth="1"/>
    <col min="14" max="14" width="11" style="180" bestFit="1" customWidth="1"/>
    <col min="15" max="15" width="57" style="180" bestFit="1" customWidth="1"/>
    <col min="16" max="16" width="20.5703125" style="274" bestFit="1" customWidth="1"/>
    <col min="17" max="17" width="19.85546875" style="274" bestFit="1" customWidth="1"/>
    <col min="18" max="18" width="18.85546875" style="187" bestFit="1" customWidth="1"/>
    <col min="19" max="19" width="13.28515625" style="216" bestFit="1" customWidth="1"/>
    <col min="20" max="20" width="11.42578125" style="180" bestFit="1" customWidth="1"/>
    <col min="21" max="22" width="16.7109375" style="180" bestFit="1" customWidth="1"/>
    <col min="23" max="23" width="14.5703125" style="180" bestFit="1" customWidth="1"/>
    <col min="24" max="24" width="24.140625" style="180" bestFit="1" customWidth="1"/>
    <col min="25" max="25" width="9.28515625" style="180" bestFit="1" customWidth="1"/>
    <col min="26" max="26" width="7.140625" style="194" bestFit="1" customWidth="1"/>
    <col min="27" max="27" width="6.42578125" style="197" bestFit="1" customWidth="1"/>
    <col min="28" max="28" width="8.140625" style="188" bestFit="1" customWidth="1"/>
    <col min="29" max="29" width="19" style="274" bestFit="1" customWidth="1"/>
    <col min="30" max="30" width="11.7109375" style="274" bestFit="1" customWidth="1"/>
    <col min="31" max="31" width="10.5703125" style="189" bestFit="1" customWidth="1"/>
    <col min="32" max="32" width="13.42578125" style="368" bestFit="1" customWidth="1"/>
    <col min="33" max="33" width="5.85546875" style="190" bestFit="1" customWidth="1"/>
    <col min="34" max="34" width="14.28515625" style="189" bestFit="1" customWidth="1"/>
    <col min="35" max="36" width="9.140625" style="180" customWidth="1"/>
    <col min="37" max="16384" width="14.42578125" style="180"/>
  </cols>
  <sheetData>
    <row r="1" spans="1:36" s="174" customFormat="1" x14ac:dyDescent="0.25">
      <c r="A1" s="173" t="s">
        <v>0</v>
      </c>
      <c r="B1" s="174" t="s">
        <v>130</v>
      </c>
      <c r="C1" s="174" t="s">
        <v>94</v>
      </c>
      <c r="D1" s="173" t="s">
        <v>171</v>
      </c>
      <c r="E1" s="173" t="s">
        <v>793</v>
      </c>
      <c r="F1" s="173" t="s">
        <v>1</v>
      </c>
      <c r="G1" s="175" t="s">
        <v>271</v>
      </c>
      <c r="H1" s="175" t="s">
        <v>272</v>
      </c>
      <c r="I1" s="175" t="s">
        <v>274</v>
      </c>
      <c r="J1" s="173" t="s">
        <v>2</v>
      </c>
      <c r="K1" s="173" t="s">
        <v>3</v>
      </c>
      <c r="L1" s="165" t="s">
        <v>4</v>
      </c>
      <c r="M1" s="165" t="s">
        <v>194</v>
      </c>
      <c r="N1" s="165" t="s">
        <v>65</v>
      </c>
      <c r="O1" s="173" t="s">
        <v>5</v>
      </c>
      <c r="P1" s="273" t="s">
        <v>395</v>
      </c>
      <c r="Q1" s="273" t="s">
        <v>396</v>
      </c>
      <c r="R1" s="176" t="s">
        <v>6</v>
      </c>
      <c r="S1" s="214" t="s">
        <v>80</v>
      </c>
      <c r="T1" s="173" t="s">
        <v>7</v>
      </c>
      <c r="U1" s="173" t="s">
        <v>129</v>
      </c>
      <c r="V1" s="173" t="s">
        <v>8</v>
      </c>
      <c r="W1" s="173" t="s">
        <v>278</v>
      </c>
      <c r="X1" s="173" t="s">
        <v>9</v>
      </c>
      <c r="Y1" s="173" t="s">
        <v>10</v>
      </c>
      <c r="Z1" s="193" t="s">
        <v>390</v>
      </c>
      <c r="AA1" s="195" t="s">
        <v>12</v>
      </c>
      <c r="AB1" s="177" t="s">
        <v>13</v>
      </c>
      <c r="AC1" s="273" t="s">
        <v>14</v>
      </c>
      <c r="AD1" s="273" t="s">
        <v>15</v>
      </c>
      <c r="AE1" s="175" t="s">
        <v>16</v>
      </c>
      <c r="AF1" s="178" t="s">
        <v>17</v>
      </c>
      <c r="AG1" s="179" t="s">
        <v>231</v>
      </c>
      <c r="AH1" s="175" t="s">
        <v>19</v>
      </c>
      <c r="AI1" s="173"/>
      <c r="AJ1" s="173"/>
    </row>
    <row r="2" spans="1:36" ht="15.75" x14ac:dyDescent="0.25">
      <c r="A2" s="180" t="s">
        <v>44</v>
      </c>
      <c r="B2" s="219" t="s">
        <v>37</v>
      </c>
      <c r="C2" s="218" t="s">
        <v>99</v>
      </c>
      <c r="D2" s="243" t="s">
        <v>459</v>
      </c>
      <c r="E2" s="719" t="s">
        <v>5136</v>
      </c>
      <c r="F2" s="180" t="s">
        <v>638</v>
      </c>
      <c r="G2" s="186">
        <v>3870</v>
      </c>
      <c r="H2" s="186">
        <v>4870</v>
      </c>
      <c r="I2" s="186">
        <f t="shared" ref="I2:I4" si="0">IF(G2=0,H2,(H2-G2))</f>
        <v>1000</v>
      </c>
      <c r="J2" s="180" t="s">
        <v>3537</v>
      </c>
      <c r="K2" s="180">
        <v>22417620</v>
      </c>
      <c r="L2" s="144">
        <v>45525</v>
      </c>
      <c r="M2" s="144" t="s">
        <v>195</v>
      </c>
      <c r="N2" s="180" t="s">
        <v>43</v>
      </c>
      <c r="O2" s="180" t="s">
        <v>43</v>
      </c>
      <c r="P2" s="274">
        <v>165197.48000000001</v>
      </c>
      <c r="Q2" s="274">
        <v>196900</v>
      </c>
      <c r="R2" s="182">
        <f t="shared" ref="R2:R3" si="1">Q2-P2</f>
        <v>31702.51999999999</v>
      </c>
      <c r="S2" s="216">
        <v>31702</v>
      </c>
      <c r="T2" s="180">
        <v>168</v>
      </c>
      <c r="U2" s="74" t="s">
        <v>63</v>
      </c>
      <c r="V2" s="74" t="s">
        <v>63</v>
      </c>
      <c r="W2" s="180" t="s">
        <v>277</v>
      </c>
      <c r="Y2" s="180" t="s">
        <v>7547</v>
      </c>
      <c r="Z2" s="194">
        <v>0.04</v>
      </c>
      <c r="AA2" s="197" t="s">
        <v>552</v>
      </c>
      <c r="AB2" s="188">
        <v>1.7000000000000001E-2</v>
      </c>
      <c r="AC2" s="274">
        <f t="shared" ref="AC2:AC3" si="2">Z2*Q2</f>
        <v>7876</v>
      </c>
      <c r="AD2" s="274">
        <f t="shared" ref="AD2:AD3" si="3">IFERROR((Q2/T2),0)</f>
        <v>1172.0238095238096</v>
      </c>
      <c r="AE2" s="189">
        <f t="shared" ref="AE2:AE3" si="4">AB2*Q2</f>
        <v>3347.3</v>
      </c>
      <c r="AF2" s="368">
        <f t="shared" ref="AF2:AF3" si="5">AD2+AE2</f>
        <v>4519.3238095238103</v>
      </c>
      <c r="AG2" s="190">
        <v>0.03</v>
      </c>
      <c r="AH2" s="189">
        <f t="shared" ref="AH2:AH3" si="6">R2*AG2</f>
        <v>951.07559999999967</v>
      </c>
    </row>
    <row r="3" spans="1:36" ht="15.75" x14ac:dyDescent="0.25">
      <c r="A3" s="219" t="s">
        <v>38</v>
      </c>
      <c r="B3" s="219" t="s">
        <v>38</v>
      </c>
      <c r="C3" s="229" t="s">
        <v>101</v>
      </c>
      <c r="D3" s="180" t="s">
        <v>3538</v>
      </c>
      <c r="E3" s="719" t="s">
        <v>3539</v>
      </c>
      <c r="F3" s="180" t="s">
        <v>3550</v>
      </c>
      <c r="G3" s="186">
        <v>0</v>
      </c>
      <c r="H3" s="186">
        <v>2163</v>
      </c>
      <c r="I3" s="186">
        <f t="shared" si="0"/>
        <v>2163</v>
      </c>
      <c r="J3" s="180" t="s">
        <v>7539</v>
      </c>
      <c r="K3" s="180">
        <v>30098599</v>
      </c>
      <c r="L3" s="144">
        <v>45525</v>
      </c>
      <c r="M3" s="144" t="s">
        <v>195</v>
      </c>
      <c r="N3" s="180" t="s">
        <v>148</v>
      </c>
      <c r="O3" s="180" t="s">
        <v>260</v>
      </c>
      <c r="P3" s="274">
        <v>0</v>
      </c>
      <c r="Q3" s="274">
        <v>81600</v>
      </c>
      <c r="R3" s="182">
        <f t="shared" si="1"/>
        <v>81600</v>
      </c>
      <c r="S3" s="216">
        <v>17000</v>
      </c>
      <c r="T3" s="180">
        <v>168</v>
      </c>
      <c r="U3" s="544" t="s">
        <v>64</v>
      </c>
      <c r="V3" s="180" t="s">
        <v>64</v>
      </c>
      <c r="W3" s="180" t="s">
        <v>276</v>
      </c>
      <c r="X3" s="180" t="s">
        <v>115</v>
      </c>
      <c r="Y3" s="180" t="s">
        <v>7548</v>
      </c>
      <c r="Z3" s="194">
        <v>0.04</v>
      </c>
      <c r="AA3" s="197" t="s">
        <v>552</v>
      </c>
      <c r="AB3" s="188">
        <v>1.7000000000000001E-2</v>
      </c>
      <c r="AC3" s="274">
        <f t="shared" si="2"/>
        <v>3264</v>
      </c>
      <c r="AD3" s="274">
        <f t="shared" si="3"/>
        <v>485.71428571428572</v>
      </c>
      <c r="AE3" s="189">
        <f t="shared" si="4"/>
        <v>1387.2</v>
      </c>
      <c r="AF3" s="368">
        <f t="shared" si="5"/>
        <v>1872.9142857142858</v>
      </c>
      <c r="AG3" s="190">
        <v>0.03</v>
      </c>
      <c r="AH3" s="189">
        <f t="shared" si="6"/>
        <v>2448</v>
      </c>
    </row>
    <row r="4" spans="1:36" ht="15.75" x14ac:dyDescent="0.25">
      <c r="A4" s="180" t="s">
        <v>24</v>
      </c>
      <c r="B4" s="180" t="s">
        <v>24</v>
      </c>
      <c r="C4" s="218" t="s">
        <v>420</v>
      </c>
      <c r="D4" s="180" t="s">
        <v>405</v>
      </c>
      <c r="E4" s="180" t="s">
        <v>1157</v>
      </c>
      <c r="F4" s="180" t="s">
        <v>774</v>
      </c>
      <c r="G4" s="186">
        <v>5633</v>
      </c>
      <c r="H4" s="186">
        <v>5629</v>
      </c>
      <c r="I4" s="186">
        <f t="shared" si="0"/>
        <v>-4</v>
      </c>
      <c r="J4" s="737" t="s">
        <v>7128</v>
      </c>
      <c r="K4" s="180">
        <v>37315575</v>
      </c>
      <c r="L4" s="144">
        <v>45525</v>
      </c>
      <c r="M4" s="144" t="s">
        <v>195</v>
      </c>
      <c r="N4" s="180" t="s">
        <v>21</v>
      </c>
      <c r="O4" s="180" t="s">
        <v>21</v>
      </c>
      <c r="Q4" s="274">
        <v>229300</v>
      </c>
      <c r="R4" s="182">
        <f t="shared" ref="R4:R47" si="7">Q4-P4</f>
        <v>229300</v>
      </c>
      <c r="S4" s="216">
        <v>18082</v>
      </c>
      <c r="T4" s="180">
        <v>168</v>
      </c>
      <c r="U4" s="180" t="s">
        <v>64</v>
      </c>
      <c r="V4" s="180" t="s">
        <v>64</v>
      </c>
      <c r="W4" s="180" t="s">
        <v>276</v>
      </c>
      <c r="X4" s="180" t="s">
        <v>4263</v>
      </c>
      <c r="Y4" s="180" t="s">
        <v>7129</v>
      </c>
      <c r="Z4" s="194">
        <v>0.04</v>
      </c>
      <c r="AA4" s="197" t="s">
        <v>552</v>
      </c>
      <c r="AB4" s="188">
        <v>1.7000000000000001E-2</v>
      </c>
      <c r="AC4" s="274">
        <f t="shared" ref="AC4:AC46" si="8">Z4*Q4</f>
        <v>9172</v>
      </c>
      <c r="AD4" s="274">
        <f t="shared" ref="AD4:AD47" si="9">IFERROR((Q4/T4),0)</f>
        <v>1364.8809523809523</v>
      </c>
      <c r="AE4" s="189">
        <f t="shared" ref="AE4:AE46" si="10">AB4*Q4</f>
        <v>3898.1000000000004</v>
      </c>
      <c r="AF4" s="368">
        <f t="shared" ref="AF4:AF46" si="11">AD4+AE4</f>
        <v>5262.9809523809527</v>
      </c>
      <c r="AG4" s="190">
        <v>0.03</v>
      </c>
      <c r="AH4" s="189">
        <f t="shared" ref="AH4:AH46" si="12">R4*AG4</f>
        <v>6879</v>
      </c>
    </row>
    <row r="5" spans="1:36" x14ac:dyDescent="0.25">
      <c r="A5" s="180" t="s">
        <v>23</v>
      </c>
      <c r="B5" s="180" t="s">
        <v>23</v>
      </c>
      <c r="C5" s="180" t="s">
        <v>97</v>
      </c>
      <c r="D5" s="180" t="s">
        <v>447</v>
      </c>
      <c r="E5" s="719" t="s">
        <v>586</v>
      </c>
      <c r="F5" s="180" t="s">
        <v>591</v>
      </c>
      <c r="G5" s="186">
        <v>1127</v>
      </c>
      <c r="H5" s="186">
        <v>1282</v>
      </c>
      <c r="I5" s="186">
        <f t="shared" ref="I5:I46" si="13">IF(G5=0,H5,(H5-G5))</f>
        <v>155</v>
      </c>
      <c r="J5" s="180" t="s">
        <v>7540</v>
      </c>
      <c r="K5" s="180">
        <v>32383628</v>
      </c>
      <c r="L5" s="144">
        <v>45525</v>
      </c>
      <c r="M5" s="144" t="s">
        <v>195</v>
      </c>
      <c r="N5" s="180" t="s">
        <v>21</v>
      </c>
      <c r="O5" s="180" t="s">
        <v>21</v>
      </c>
      <c r="P5" s="274">
        <v>19128</v>
      </c>
      <c r="Q5" s="274">
        <v>34100</v>
      </c>
      <c r="R5" s="182">
        <f t="shared" si="7"/>
        <v>14972</v>
      </c>
      <c r="S5" s="216">
        <v>14972</v>
      </c>
      <c r="T5" s="180">
        <v>132</v>
      </c>
      <c r="U5" s="180" t="s">
        <v>63</v>
      </c>
      <c r="V5" s="180" t="s">
        <v>63</v>
      </c>
      <c r="W5" s="180" t="s">
        <v>277</v>
      </c>
      <c r="Y5" s="180" t="s">
        <v>7549</v>
      </c>
      <c r="Z5" s="194">
        <v>0.03</v>
      </c>
      <c r="AA5" s="197" t="s">
        <v>552</v>
      </c>
      <c r="AB5" s="188">
        <v>2.1999999999999999E-2</v>
      </c>
      <c r="AC5" s="274">
        <f t="shared" si="8"/>
        <v>1023</v>
      </c>
      <c r="AD5" s="274">
        <f t="shared" si="9"/>
        <v>258.33333333333331</v>
      </c>
      <c r="AE5" s="189">
        <f t="shared" si="10"/>
        <v>750.19999999999993</v>
      </c>
      <c r="AF5" s="368">
        <f t="shared" si="11"/>
        <v>1008.5333333333333</v>
      </c>
      <c r="AG5" s="190">
        <v>0.06</v>
      </c>
      <c r="AH5" s="189">
        <f t="shared" si="12"/>
        <v>898.31999999999994</v>
      </c>
    </row>
    <row r="6" spans="1:36" x14ac:dyDescent="0.25">
      <c r="A6" s="180" t="s">
        <v>27</v>
      </c>
      <c r="B6" s="180" t="s">
        <v>27</v>
      </c>
      <c r="C6" s="180" t="s">
        <v>97</v>
      </c>
      <c r="D6" s="180" t="s">
        <v>4759</v>
      </c>
      <c r="E6" s="719" t="s">
        <v>7239</v>
      </c>
      <c r="F6" s="180" t="s">
        <v>7328</v>
      </c>
      <c r="G6" s="186">
        <v>0</v>
      </c>
      <c r="H6" s="186">
        <v>11643</v>
      </c>
      <c r="I6" s="186">
        <f t="shared" si="13"/>
        <v>11643</v>
      </c>
      <c r="J6" s="180" t="s">
        <v>7541</v>
      </c>
      <c r="K6" s="180">
        <v>23493306</v>
      </c>
      <c r="L6" s="144">
        <v>45525</v>
      </c>
      <c r="M6" s="144" t="s">
        <v>195</v>
      </c>
      <c r="N6" s="180" t="s">
        <v>43</v>
      </c>
      <c r="O6" s="180" t="s">
        <v>43</v>
      </c>
      <c r="P6" s="274">
        <v>0</v>
      </c>
      <c r="Q6" s="274">
        <v>485600</v>
      </c>
      <c r="R6" s="182">
        <f t="shared" si="7"/>
        <v>485600</v>
      </c>
      <c r="S6" s="216">
        <v>95149</v>
      </c>
      <c r="T6" s="180">
        <v>168</v>
      </c>
      <c r="U6" s="180" t="s">
        <v>64</v>
      </c>
      <c r="V6" s="180" t="s">
        <v>64</v>
      </c>
      <c r="W6" s="180" t="s">
        <v>276</v>
      </c>
      <c r="X6" s="180" t="s">
        <v>665</v>
      </c>
      <c r="Y6" s="180" t="s">
        <v>7229</v>
      </c>
      <c r="Z6" s="194">
        <v>0.04</v>
      </c>
      <c r="AA6" s="197" t="s">
        <v>552</v>
      </c>
      <c r="AB6" s="188">
        <v>1.7000000000000001E-2</v>
      </c>
      <c r="AC6" s="274">
        <f t="shared" si="8"/>
        <v>19424</v>
      </c>
      <c r="AD6" s="274">
        <f t="shared" si="9"/>
        <v>2890.4761904761904</v>
      </c>
      <c r="AE6" s="189">
        <f t="shared" si="10"/>
        <v>8255.2000000000007</v>
      </c>
      <c r="AF6" s="368">
        <f t="shared" si="11"/>
        <v>11145.676190476192</v>
      </c>
      <c r="AG6" s="190">
        <v>0.03</v>
      </c>
      <c r="AH6" s="189">
        <f t="shared" si="12"/>
        <v>14568</v>
      </c>
    </row>
    <row r="7" spans="1:36" x14ac:dyDescent="0.25">
      <c r="A7" s="180" t="s">
        <v>27</v>
      </c>
      <c r="B7" s="180" t="s">
        <v>27</v>
      </c>
      <c r="C7" s="180" t="s">
        <v>97</v>
      </c>
      <c r="D7" s="180" t="s">
        <v>4900</v>
      </c>
      <c r="E7" s="180" t="s">
        <v>7542</v>
      </c>
      <c r="F7" s="180" t="s">
        <v>5554</v>
      </c>
      <c r="G7" s="186">
        <v>0</v>
      </c>
      <c r="H7" s="186">
        <v>2143</v>
      </c>
      <c r="I7" s="186">
        <f t="shared" si="13"/>
        <v>2143</v>
      </c>
      <c r="J7" s="180" t="s">
        <v>7543</v>
      </c>
      <c r="K7" s="180">
        <v>34864781</v>
      </c>
      <c r="L7" s="144">
        <v>45525</v>
      </c>
      <c r="M7" s="144" t="s">
        <v>195</v>
      </c>
      <c r="N7" s="180" t="s">
        <v>21</v>
      </c>
      <c r="O7" s="180" t="s">
        <v>21</v>
      </c>
      <c r="P7" s="274">
        <v>0</v>
      </c>
      <c r="Q7" s="274">
        <v>60000</v>
      </c>
      <c r="R7" s="182">
        <f t="shared" si="7"/>
        <v>60000</v>
      </c>
      <c r="S7" s="216">
        <v>60000</v>
      </c>
      <c r="T7" s="180">
        <v>120</v>
      </c>
      <c r="U7" s="180" t="s">
        <v>62</v>
      </c>
      <c r="V7" s="180" t="s">
        <v>62</v>
      </c>
      <c r="W7" s="180" t="s">
        <v>276</v>
      </c>
      <c r="Y7" s="180" t="s">
        <v>7550</v>
      </c>
      <c r="Z7" s="194">
        <v>0.03</v>
      </c>
      <c r="AA7" s="197" t="s">
        <v>552</v>
      </c>
      <c r="AB7" s="188">
        <v>2.2499999999999999E-2</v>
      </c>
      <c r="AC7" s="274">
        <f t="shared" si="8"/>
        <v>1800</v>
      </c>
      <c r="AD7" s="274">
        <f t="shared" si="9"/>
        <v>500</v>
      </c>
      <c r="AE7" s="189">
        <f t="shared" si="10"/>
        <v>1350</v>
      </c>
      <c r="AF7" s="368">
        <f t="shared" si="11"/>
        <v>1850</v>
      </c>
      <c r="AG7" s="190">
        <v>0.06</v>
      </c>
      <c r="AH7" s="189">
        <f t="shared" si="12"/>
        <v>3600</v>
      </c>
    </row>
    <row r="8" spans="1:36" x14ac:dyDescent="0.25">
      <c r="A8" s="180" t="s">
        <v>27</v>
      </c>
      <c r="B8" s="180" t="s">
        <v>27</v>
      </c>
      <c r="C8" s="180" t="s">
        <v>97</v>
      </c>
      <c r="D8" s="180" t="s">
        <v>209</v>
      </c>
      <c r="E8" s="719" t="s">
        <v>4455</v>
      </c>
      <c r="F8" s="180" t="s">
        <v>7552</v>
      </c>
      <c r="G8" s="186">
        <v>0</v>
      </c>
      <c r="H8" s="186">
        <v>4353</v>
      </c>
      <c r="I8" s="186">
        <f t="shared" si="13"/>
        <v>4353</v>
      </c>
      <c r="J8" s="180" t="s">
        <v>7544</v>
      </c>
      <c r="K8" s="180">
        <v>22582645</v>
      </c>
      <c r="L8" s="144">
        <v>45525</v>
      </c>
      <c r="M8" s="144" t="s">
        <v>195</v>
      </c>
      <c r="N8" s="180" t="s">
        <v>43</v>
      </c>
      <c r="O8" s="180" t="s">
        <v>43</v>
      </c>
      <c r="P8" s="274">
        <v>0</v>
      </c>
      <c r="Q8" s="274">
        <v>174900</v>
      </c>
      <c r="R8" s="182">
        <f t="shared" si="7"/>
        <v>174900</v>
      </c>
      <c r="S8" s="216">
        <v>174900</v>
      </c>
      <c r="T8" s="180">
        <v>168</v>
      </c>
      <c r="U8" s="180" t="s">
        <v>62</v>
      </c>
      <c r="V8" s="180" t="s">
        <v>62</v>
      </c>
      <c r="W8" s="180" t="s">
        <v>276</v>
      </c>
      <c r="Y8" s="180" t="s">
        <v>7551</v>
      </c>
      <c r="Z8" s="194">
        <v>0.04</v>
      </c>
      <c r="AA8" s="197" t="s">
        <v>552</v>
      </c>
      <c r="AB8" s="188">
        <v>1.7000000000000001E-2</v>
      </c>
      <c r="AC8" s="274">
        <f t="shared" si="8"/>
        <v>6996</v>
      </c>
      <c r="AD8" s="274">
        <f t="shared" si="9"/>
        <v>1041.0714285714287</v>
      </c>
      <c r="AE8" s="189">
        <f t="shared" si="10"/>
        <v>2973.3</v>
      </c>
      <c r="AF8" s="368">
        <f t="shared" si="11"/>
        <v>4014.3714285714286</v>
      </c>
      <c r="AG8" s="190">
        <v>0.03</v>
      </c>
      <c r="AH8" s="189">
        <f t="shared" si="12"/>
        <v>5247</v>
      </c>
    </row>
    <row r="9" spans="1:36" x14ac:dyDescent="0.25">
      <c r="A9" s="180" t="s">
        <v>20</v>
      </c>
      <c r="B9" s="180" t="s">
        <v>20</v>
      </c>
      <c r="C9" s="180" t="s">
        <v>420</v>
      </c>
      <c r="D9" s="736" t="s">
        <v>4899</v>
      </c>
      <c r="E9" s="719" t="s">
        <v>6362</v>
      </c>
      <c r="F9" s="180" t="s">
        <v>6455</v>
      </c>
      <c r="G9" s="186">
        <v>0</v>
      </c>
      <c r="H9" s="186">
        <v>3769</v>
      </c>
      <c r="I9" s="186">
        <f t="shared" si="13"/>
        <v>3769</v>
      </c>
      <c r="J9" s="180" t="s">
        <v>7545</v>
      </c>
      <c r="K9" s="180">
        <v>24733499</v>
      </c>
      <c r="L9" s="144">
        <v>45525</v>
      </c>
      <c r="M9" s="144" t="s">
        <v>195</v>
      </c>
      <c r="N9" s="180" t="s">
        <v>21</v>
      </c>
      <c r="O9" s="180" t="s">
        <v>21</v>
      </c>
      <c r="P9" s="274">
        <v>0</v>
      </c>
      <c r="Q9" s="274">
        <v>150000</v>
      </c>
      <c r="R9" s="182">
        <f t="shared" si="7"/>
        <v>150000</v>
      </c>
      <c r="S9" s="216">
        <v>150000</v>
      </c>
      <c r="T9" s="180">
        <v>168</v>
      </c>
      <c r="U9" s="180" t="s">
        <v>62</v>
      </c>
      <c r="V9" s="180" t="s">
        <v>62</v>
      </c>
      <c r="W9" s="180" t="s">
        <v>276</v>
      </c>
      <c r="Y9" s="180" t="s">
        <v>7553</v>
      </c>
      <c r="Z9" s="194">
        <v>0.04</v>
      </c>
      <c r="AA9" s="197" t="s">
        <v>552</v>
      </c>
      <c r="AB9" s="188">
        <v>1.7000000000000001E-2</v>
      </c>
      <c r="AC9" s="274">
        <f t="shared" si="8"/>
        <v>6000</v>
      </c>
      <c r="AD9" s="274">
        <f t="shared" si="9"/>
        <v>892.85714285714289</v>
      </c>
      <c r="AE9" s="189">
        <f t="shared" si="10"/>
        <v>2550</v>
      </c>
      <c r="AF9" s="368">
        <f t="shared" si="11"/>
        <v>3442.8571428571431</v>
      </c>
      <c r="AG9" s="190">
        <v>0.03</v>
      </c>
      <c r="AH9" s="189">
        <f t="shared" si="12"/>
        <v>4500</v>
      </c>
    </row>
    <row r="10" spans="1:36" x14ac:dyDescent="0.25">
      <c r="A10" s="180" t="s">
        <v>47</v>
      </c>
      <c r="B10" s="180" t="s">
        <v>47</v>
      </c>
      <c r="C10" s="180" t="s">
        <v>99</v>
      </c>
      <c r="D10" s="180" t="s">
        <v>405</v>
      </c>
      <c r="E10" s="719" t="s">
        <v>5504</v>
      </c>
      <c r="F10" s="180" t="s">
        <v>5509</v>
      </c>
      <c r="G10" s="186">
        <v>0</v>
      </c>
      <c r="H10" s="186">
        <v>1369</v>
      </c>
      <c r="I10" s="186">
        <f t="shared" si="13"/>
        <v>1369</v>
      </c>
      <c r="J10" s="180" t="s">
        <v>7546</v>
      </c>
      <c r="K10" s="180">
        <v>21468614</v>
      </c>
      <c r="L10" s="144">
        <v>45525</v>
      </c>
      <c r="M10" s="144" t="s">
        <v>195</v>
      </c>
      <c r="N10" s="180" t="s">
        <v>173</v>
      </c>
      <c r="O10" s="180" t="s">
        <v>328</v>
      </c>
      <c r="P10" s="274">
        <v>0</v>
      </c>
      <c r="Q10" s="274">
        <v>37000</v>
      </c>
      <c r="R10" s="182">
        <f t="shared" si="7"/>
        <v>37000</v>
      </c>
      <c r="S10" s="216">
        <v>37000</v>
      </c>
      <c r="T10" s="180">
        <v>132</v>
      </c>
      <c r="U10" s="180" t="s">
        <v>62</v>
      </c>
      <c r="V10" s="180" t="s">
        <v>62</v>
      </c>
      <c r="W10" s="180" t="s">
        <v>276</v>
      </c>
      <c r="Y10" s="180" t="s">
        <v>7554</v>
      </c>
      <c r="Z10" s="194">
        <v>0.03</v>
      </c>
      <c r="AA10" s="197" t="s">
        <v>552</v>
      </c>
      <c r="AB10" s="188">
        <v>2.1999999999999999E-2</v>
      </c>
      <c r="AC10" s="274">
        <f t="shared" si="8"/>
        <v>1110</v>
      </c>
      <c r="AD10" s="274">
        <f t="shared" si="9"/>
        <v>280.30303030303031</v>
      </c>
      <c r="AE10" s="189">
        <f t="shared" si="10"/>
        <v>814</v>
      </c>
      <c r="AF10" s="368">
        <f t="shared" si="11"/>
        <v>1094.3030303030303</v>
      </c>
      <c r="AG10" s="190">
        <v>0.06</v>
      </c>
      <c r="AH10" s="189">
        <f t="shared" si="12"/>
        <v>2220</v>
      </c>
    </row>
    <row r="11" spans="1:36" x14ac:dyDescent="0.25">
      <c r="A11" s="180" t="s">
        <v>37</v>
      </c>
      <c r="B11" s="180" t="s">
        <v>37</v>
      </c>
      <c r="C11" s="180" t="s">
        <v>99</v>
      </c>
      <c r="D11" s="180" t="s">
        <v>459</v>
      </c>
      <c r="E11" s="719" t="s">
        <v>437</v>
      </c>
      <c r="F11" s="180" t="s">
        <v>649</v>
      </c>
      <c r="G11" s="186">
        <v>0</v>
      </c>
      <c r="H11" s="186">
        <v>13000</v>
      </c>
      <c r="I11" s="186">
        <f t="shared" si="13"/>
        <v>13000</v>
      </c>
      <c r="J11" s="180" t="s">
        <v>7555</v>
      </c>
      <c r="K11" s="180">
        <v>23132798</v>
      </c>
      <c r="L11" s="144">
        <v>45525</v>
      </c>
      <c r="M11" s="144" t="s">
        <v>195</v>
      </c>
      <c r="N11" s="180" t="s">
        <v>148</v>
      </c>
      <c r="O11" s="180" t="s">
        <v>252</v>
      </c>
      <c r="P11" s="274">
        <v>0</v>
      </c>
      <c r="Q11" s="274">
        <v>453500</v>
      </c>
      <c r="R11" s="182">
        <f t="shared" si="7"/>
        <v>453500</v>
      </c>
      <c r="S11" s="216">
        <v>543500</v>
      </c>
      <c r="T11" s="180">
        <v>168</v>
      </c>
      <c r="U11" s="180" t="s">
        <v>62</v>
      </c>
      <c r="V11" s="180" t="s">
        <v>62</v>
      </c>
      <c r="W11" s="180" t="s">
        <v>276</v>
      </c>
      <c r="Y11" s="180" t="s">
        <v>7563</v>
      </c>
      <c r="Z11" s="194">
        <v>0.04</v>
      </c>
      <c r="AA11" s="197" t="s">
        <v>552</v>
      </c>
      <c r="AB11" s="188">
        <v>1.7000000000000001E-2</v>
      </c>
      <c r="AC11" s="274">
        <f t="shared" si="8"/>
        <v>18140</v>
      </c>
      <c r="AD11" s="274">
        <f t="shared" si="9"/>
        <v>2699.4047619047619</v>
      </c>
      <c r="AE11" s="189">
        <f t="shared" si="10"/>
        <v>7709.5000000000009</v>
      </c>
      <c r="AF11" s="368">
        <f t="shared" si="11"/>
        <v>10408.904761904763</v>
      </c>
      <c r="AG11" s="190">
        <v>0.03</v>
      </c>
      <c r="AH11" s="189">
        <f t="shared" si="12"/>
        <v>13605</v>
      </c>
    </row>
    <row r="12" spans="1:36" x14ac:dyDescent="0.25">
      <c r="A12" s="180" t="s">
        <v>24</v>
      </c>
      <c r="B12" s="180" t="s">
        <v>24</v>
      </c>
      <c r="C12" s="180" t="s">
        <v>420</v>
      </c>
      <c r="D12" s="180" t="s">
        <v>3679</v>
      </c>
      <c r="E12" s="180" t="s">
        <v>7556</v>
      </c>
      <c r="F12" s="180" t="s">
        <v>7565</v>
      </c>
      <c r="G12" s="186">
        <v>0</v>
      </c>
      <c r="H12" s="186">
        <v>3550</v>
      </c>
      <c r="I12" s="186">
        <f t="shared" si="13"/>
        <v>3550</v>
      </c>
      <c r="J12" s="180" t="s">
        <v>7557</v>
      </c>
      <c r="K12" s="180">
        <v>32908776</v>
      </c>
      <c r="L12" s="144">
        <v>45525</v>
      </c>
      <c r="M12" s="144" t="s">
        <v>195</v>
      </c>
      <c r="N12" s="180" t="s">
        <v>173</v>
      </c>
      <c r="O12" s="180" t="s">
        <v>840</v>
      </c>
      <c r="P12" s="274">
        <v>0</v>
      </c>
      <c r="Q12" s="274">
        <v>119800</v>
      </c>
      <c r="R12" s="182">
        <f t="shared" si="7"/>
        <v>119800</v>
      </c>
      <c r="S12" s="216">
        <v>119800</v>
      </c>
      <c r="T12" s="180">
        <v>144</v>
      </c>
      <c r="U12" s="180" t="s">
        <v>62</v>
      </c>
      <c r="V12" s="180" t="s">
        <v>62</v>
      </c>
      <c r="W12" s="180" t="s">
        <v>276</v>
      </c>
      <c r="Y12" s="180" t="s">
        <v>7564</v>
      </c>
      <c r="Z12" s="194">
        <v>0.03</v>
      </c>
      <c r="AA12" s="197" t="s">
        <v>552</v>
      </c>
      <c r="AB12" s="188">
        <v>0.02</v>
      </c>
      <c r="AC12" s="274">
        <f t="shared" si="8"/>
        <v>3594</v>
      </c>
      <c r="AD12" s="274">
        <f t="shared" si="9"/>
        <v>831.94444444444446</v>
      </c>
      <c r="AE12" s="189">
        <f t="shared" si="10"/>
        <v>2396</v>
      </c>
      <c r="AF12" s="368">
        <f t="shared" si="11"/>
        <v>3227.9444444444443</v>
      </c>
      <c r="AG12" s="190">
        <v>0.06</v>
      </c>
      <c r="AH12" s="189">
        <f t="shared" si="12"/>
        <v>7188</v>
      </c>
    </row>
    <row r="13" spans="1:36" x14ac:dyDescent="0.25">
      <c r="A13" s="180" t="s">
        <v>24</v>
      </c>
      <c r="B13" s="180" t="s">
        <v>24</v>
      </c>
      <c r="C13" s="180" t="s">
        <v>420</v>
      </c>
      <c r="D13" s="180" t="s">
        <v>3679</v>
      </c>
      <c r="E13" s="180" t="s">
        <v>7162</v>
      </c>
      <c r="F13" s="180" t="s">
        <v>7448</v>
      </c>
      <c r="G13" s="186">
        <v>0</v>
      </c>
      <c r="H13" s="186">
        <v>5361</v>
      </c>
      <c r="I13" s="186">
        <f t="shared" si="13"/>
        <v>5361</v>
      </c>
      <c r="J13" s="180" t="s">
        <v>7196</v>
      </c>
      <c r="K13" s="180">
        <v>30585852</v>
      </c>
      <c r="L13" s="144">
        <v>45525</v>
      </c>
      <c r="M13" s="144" t="s">
        <v>195</v>
      </c>
      <c r="N13" s="180" t="s">
        <v>43</v>
      </c>
      <c r="O13" s="180" t="s">
        <v>43</v>
      </c>
      <c r="P13" s="274">
        <v>0</v>
      </c>
      <c r="Q13" s="274">
        <v>185600</v>
      </c>
      <c r="R13" s="182">
        <f t="shared" si="7"/>
        <v>185600</v>
      </c>
      <c r="S13" s="216">
        <v>110059.22</v>
      </c>
      <c r="T13" s="180">
        <v>144</v>
      </c>
      <c r="U13" s="180" t="s">
        <v>64</v>
      </c>
      <c r="V13" s="180" t="s">
        <v>64</v>
      </c>
      <c r="W13" s="180" t="s">
        <v>276</v>
      </c>
      <c r="X13" s="180" t="s">
        <v>672</v>
      </c>
      <c r="Y13" s="180" t="s">
        <v>7236</v>
      </c>
      <c r="Z13" s="194">
        <v>0.03</v>
      </c>
      <c r="AA13" s="197" t="s">
        <v>552</v>
      </c>
      <c r="AB13" s="188">
        <v>0.02</v>
      </c>
      <c r="AC13" s="274">
        <f t="shared" si="8"/>
        <v>5568</v>
      </c>
      <c r="AD13" s="274">
        <f t="shared" si="9"/>
        <v>1288.8888888888889</v>
      </c>
      <c r="AE13" s="189">
        <f t="shared" si="10"/>
        <v>3712</v>
      </c>
      <c r="AF13" s="368">
        <f t="shared" si="11"/>
        <v>5000.8888888888887</v>
      </c>
      <c r="AG13" s="190">
        <v>0.06</v>
      </c>
      <c r="AH13" s="189">
        <f t="shared" si="12"/>
        <v>11136</v>
      </c>
    </row>
    <row r="14" spans="1:36" x14ac:dyDescent="0.25">
      <c r="A14" s="180" t="s">
        <v>49</v>
      </c>
      <c r="B14" s="180" t="s">
        <v>49</v>
      </c>
      <c r="C14" s="180" t="s">
        <v>133</v>
      </c>
      <c r="D14" s="180" t="s">
        <v>458</v>
      </c>
      <c r="E14" s="180" t="s">
        <v>2435</v>
      </c>
      <c r="F14" s="180" t="s">
        <v>2442</v>
      </c>
      <c r="G14" s="186">
        <v>0</v>
      </c>
      <c r="H14" s="186">
        <v>8001</v>
      </c>
      <c r="I14" s="186">
        <f t="shared" si="13"/>
        <v>8001</v>
      </c>
      <c r="J14" s="180" t="s">
        <v>7558</v>
      </c>
      <c r="K14" s="180">
        <v>28265511</v>
      </c>
      <c r="L14" s="144">
        <v>45525</v>
      </c>
      <c r="M14" s="144" t="s">
        <v>195</v>
      </c>
      <c r="N14" s="180" t="s">
        <v>148</v>
      </c>
      <c r="O14" s="180" t="s">
        <v>340</v>
      </c>
      <c r="P14" s="274">
        <v>0</v>
      </c>
      <c r="Q14" s="274">
        <v>330400</v>
      </c>
      <c r="R14" s="182">
        <f t="shared" si="7"/>
        <v>330400</v>
      </c>
      <c r="S14" s="216">
        <v>87543</v>
      </c>
      <c r="T14" s="180">
        <v>168</v>
      </c>
      <c r="U14" s="180" t="s">
        <v>64</v>
      </c>
      <c r="V14" s="180" t="s">
        <v>64</v>
      </c>
      <c r="W14" s="180" t="s">
        <v>276</v>
      </c>
      <c r="X14" s="180" t="s">
        <v>115</v>
      </c>
      <c r="Y14" s="180" t="s">
        <v>7154</v>
      </c>
      <c r="Z14" s="194">
        <v>0.04</v>
      </c>
      <c r="AA14" s="197" t="s">
        <v>552</v>
      </c>
      <c r="AB14" s="188">
        <v>1.7000000000000001E-2</v>
      </c>
      <c r="AC14" s="274">
        <f t="shared" si="8"/>
        <v>13216</v>
      </c>
      <c r="AD14" s="274">
        <f t="shared" si="9"/>
        <v>1966.6666666666667</v>
      </c>
      <c r="AE14" s="189">
        <f t="shared" si="10"/>
        <v>5616.8</v>
      </c>
      <c r="AF14" s="368">
        <f t="shared" si="11"/>
        <v>7583.4666666666672</v>
      </c>
      <c r="AG14" s="190">
        <v>0.03</v>
      </c>
      <c r="AH14" s="189">
        <f t="shared" si="12"/>
        <v>9912</v>
      </c>
    </row>
    <row r="15" spans="1:36" x14ac:dyDescent="0.25">
      <c r="A15" s="180" t="s">
        <v>49</v>
      </c>
      <c r="B15" s="180" t="s">
        <v>49</v>
      </c>
      <c r="C15" s="180" t="s">
        <v>133</v>
      </c>
      <c r="D15" s="180" t="s">
        <v>549</v>
      </c>
      <c r="E15" s="180" t="s">
        <v>3239</v>
      </c>
      <c r="F15" s="180" t="s">
        <v>1548</v>
      </c>
      <c r="G15" s="186">
        <v>0</v>
      </c>
      <c r="H15" s="186">
        <v>8027</v>
      </c>
      <c r="I15" s="186">
        <f t="shared" si="13"/>
        <v>8027</v>
      </c>
      <c r="J15" s="180" t="s">
        <v>7147</v>
      </c>
      <c r="K15" s="180">
        <v>24738951</v>
      </c>
      <c r="L15" s="144">
        <v>45525</v>
      </c>
      <c r="M15" s="144" t="s">
        <v>195</v>
      </c>
      <c r="N15" s="180" t="s">
        <v>148</v>
      </c>
      <c r="O15" s="180" t="s">
        <v>537</v>
      </c>
      <c r="P15" s="274">
        <v>0</v>
      </c>
      <c r="Q15" s="274">
        <v>331500</v>
      </c>
      <c r="R15" s="182">
        <f t="shared" si="7"/>
        <v>331500</v>
      </c>
      <c r="S15" s="216">
        <v>44332</v>
      </c>
      <c r="T15" s="180">
        <v>168</v>
      </c>
      <c r="U15" s="180" t="s">
        <v>64</v>
      </c>
      <c r="V15" s="180" t="s">
        <v>64</v>
      </c>
      <c r="W15" s="180" t="s">
        <v>276</v>
      </c>
      <c r="X15" s="180" t="s">
        <v>115</v>
      </c>
      <c r="Y15" s="180" t="s">
        <v>7160</v>
      </c>
      <c r="Z15" s="194">
        <v>0.04</v>
      </c>
      <c r="AA15" s="197" t="s">
        <v>552</v>
      </c>
      <c r="AB15" s="188">
        <v>1.7000000000000001E-2</v>
      </c>
      <c r="AC15" s="274">
        <f t="shared" si="8"/>
        <v>13260</v>
      </c>
      <c r="AD15" s="274">
        <f t="shared" si="9"/>
        <v>1973.2142857142858</v>
      </c>
      <c r="AE15" s="189">
        <f t="shared" si="10"/>
        <v>5635.5</v>
      </c>
      <c r="AF15" s="368">
        <f t="shared" si="11"/>
        <v>7608.7142857142862</v>
      </c>
      <c r="AG15" s="190">
        <v>0.03</v>
      </c>
      <c r="AH15" s="189">
        <f t="shared" si="12"/>
        <v>9945</v>
      </c>
    </row>
    <row r="16" spans="1:36" x14ac:dyDescent="0.25">
      <c r="A16" s="180" t="s">
        <v>38</v>
      </c>
      <c r="B16" s="180" t="s">
        <v>38</v>
      </c>
      <c r="C16" s="180" t="s">
        <v>101</v>
      </c>
      <c r="D16" s="180" t="s">
        <v>405</v>
      </c>
      <c r="E16" s="180" t="s">
        <v>2657</v>
      </c>
      <c r="G16" s="186">
        <v>0</v>
      </c>
      <c r="H16" s="186">
        <v>952</v>
      </c>
      <c r="I16" s="186">
        <f t="shared" si="13"/>
        <v>952</v>
      </c>
      <c r="J16" s="180" t="s">
        <v>7559</v>
      </c>
      <c r="K16" s="180">
        <v>30770655</v>
      </c>
      <c r="L16" s="144">
        <v>45525</v>
      </c>
      <c r="M16" s="144" t="s">
        <v>195</v>
      </c>
      <c r="N16" s="19" t="s">
        <v>43</v>
      </c>
      <c r="O16" s="19" t="s">
        <v>43</v>
      </c>
      <c r="P16" s="274">
        <v>0</v>
      </c>
      <c r="Q16" s="274">
        <v>23100</v>
      </c>
      <c r="R16" s="182">
        <f t="shared" si="7"/>
        <v>23100</v>
      </c>
      <c r="S16" s="216">
        <v>23100</v>
      </c>
      <c r="T16" s="180">
        <v>168</v>
      </c>
      <c r="U16" s="180" t="s">
        <v>62</v>
      </c>
      <c r="V16" s="180" t="s">
        <v>62</v>
      </c>
      <c r="W16" s="180" t="s">
        <v>276</v>
      </c>
      <c r="Y16" s="180" t="s">
        <v>7566</v>
      </c>
      <c r="Z16" s="194">
        <v>0.04</v>
      </c>
      <c r="AA16" s="197" t="s">
        <v>552</v>
      </c>
      <c r="AB16" s="188">
        <v>1.7000000000000001E-2</v>
      </c>
      <c r="AC16" s="274">
        <f t="shared" si="8"/>
        <v>924</v>
      </c>
      <c r="AD16" s="274">
        <f t="shared" si="9"/>
        <v>137.5</v>
      </c>
      <c r="AE16" s="189">
        <f t="shared" si="10"/>
        <v>392.70000000000005</v>
      </c>
      <c r="AF16" s="368">
        <f t="shared" si="11"/>
        <v>530.20000000000005</v>
      </c>
      <c r="AG16" s="190">
        <v>0.03</v>
      </c>
      <c r="AH16" s="189">
        <f t="shared" si="12"/>
        <v>693</v>
      </c>
    </row>
    <row r="17" spans="1:34" ht="15.75" x14ac:dyDescent="0.25">
      <c r="A17" s="219" t="s">
        <v>27</v>
      </c>
      <c r="B17" s="219" t="s">
        <v>27</v>
      </c>
      <c r="C17" s="180" t="s">
        <v>97</v>
      </c>
      <c r="D17" s="180" t="s">
        <v>4900</v>
      </c>
      <c r="E17" s="198" t="s">
        <v>7560</v>
      </c>
      <c r="F17" s="466" t="s">
        <v>7568</v>
      </c>
      <c r="G17" s="186">
        <v>0</v>
      </c>
      <c r="H17" s="186">
        <v>1574</v>
      </c>
      <c r="I17" s="186">
        <f t="shared" si="13"/>
        <v>1574</v>
      </c>
      <c r="J17" s="180" t="s">
        <v>7561</v>
      </c>
      <c r="K17" s="180">
        <v>20562191</v>
      </c>
      <c r="L17" s="144">
        <v>45525</v>
      </c>
      <c r="M17" s="144" t="s">
        <v>195</v>
      </c>
      <c r="N17" s="180" t="s">
        <v>148</v>
      </c>
      <c r="O17" s="180" t="s">
        <v>266</v>
      </c>
      <c r="P17" s="274">
        <v>0</v>
      </c>
      <c r="Q17" s="274">
        <v>43800</v>
      </c>
      <c r="R17" s="182">
        <f t="shared" si="7"/>
        <v>43800</v>
      </c>
      <c r="S17" s="216">
        <v>43800</v>
      </c>
      <c r="T17" s="180">
        <v>132</v>
      </c>
      <c r="U17" s="180" t="s">
        <v>62</v>
      </c>
      <c r="V17" s="180" t="s">
        <v>62</v>
      </c>
      <c r="W17" s="180" t="s">
        <v>276</v>
      </c>
      <c r="Y17" s="180" t="s">
        <v>7567</v>
      </c>
      <c r="Z17" s="194">
        <v>0.03</v>
      </c>
      <c r="AA17" s="197" t="s">
        <v>552</v>
      </c>
      <c r="AB17" s="188">
        <v>2.1999999999999999E-2</v>
      </c>
      <c r="AC17" s="274">
        <f t="shared" si="8"/>
        <v>1314</v>
      </c>
      <c r="AD17" s="274">
        <f t="shared" si="9"/>
        <v>331.81818181818181</v>
      </c>
      <c r="AE17" s="189">
        <f t="shared" si="10"/>
        <v>963.59999999999991</v>
      </c>
      <c r="AF17" s="368">
        <f t="shared" si="11"/>
        <v>1295.4181818181817</v>
      </c>
      <c r="AG17" s="190">
        <v>0.06</v>
      </c>
      <c r="AH17" s="189">
        <f t="shared" si="12"/>
        <v>2628</v>
      </c>
    </row>
    <row r="18" spans="1:34" x14ac:dyDescent="0.25">
      <c r="A18" s="180" t="s">
        <v>33</v>
      </c>
      <c r="B18" s="180" t="s">
        <v>39</v>
      </c>
      <c r="C18" s="180" t="s">
        <v>167</v>
      </c>
      <c r="D18" s="180" t="s">
        <v>4113</v>
      </c>
      <c r="E18" s="719" t="s">
        <v>3792</v>
      </c>
      <c r="F18" s="180" t="s">
        <v>3796</v>
      </c>
      <c r="G18" s="186">
        <v>0</v>
      </c>
      <c r="H18" s="186">
        <v>780</v>
      </c>
      <c r="I18" s="186">
        <f t="shared" si="13"/>
        <v>780</v>
      </c>
      <c r="J18" s="180" t="s">
        <v>7562</v>
      </c>
      <c r="K18" s="180">
        <v>28697590</v>
      </c>
      <c r="L18" s="144">
        <v>45525</v>
      </c>
      <c r="M18" s="144" t="s">
        <v>195</v>
      </c>
      <c r="N18" s="180" t="s">
        <v>148</v>
      </c>
      <c r="O18" s="180" t="s">
        <v>221</v>
      </c>
      <c r="P18" s="274">
        <v>0</v>
      </c>
      <c r="Q18" s="274">
        <v>15500</v>
      </c>
      <c r="R18" s="182">
        <f t="shared" si="7"/>
        <v>15500</v>
      </c>
      <c r="S18" s="216">
        <v>15500</v>
      </c>
      <c r="T18" s="180">
        <v>108</v>
      </c>
      <c r="U18" s="180" t="s">
        <v>62</v>
      </c>
      <c r="V18" s="180" t="s">
        <v>62</v>
      </c>
      <c r="W18" s="180" t="s">
        <v>276</v>
      </c>
      <c r="Y18" s="180" t="s">
        <v>7569</v>
      </c>
      <c r="Z18" s="194">
        <v>0.03</v>
      </c>
      <c r="AA18" s="197" t="s">
        <v>552</v>
      </c>
      <c r="AB18" s="188">
        <v>2.4E-2</v>
      </c>
      <c r="AC18" s="274">
        <f t="shared" si="8"/>
        <v>465</v>
      </c>
      <c r="AD18" s="274">
        <f t="shared" si="9"/>
        <v>143.5185185185185</v>
      </c>
      <c r="AE18" s="189">
        <f t="shared" si="10"/>
        <v>372</v>
      </c>
      <c r="AF18" s="368">
        <f t="shared" si="11"/>
        <v>515.51851851851848</v>
      </c>
      <c r="AG18" s="190">
        <v>0.06</v>
      </c>
      <c r="AH18" s="189">
        <f t="shared" si="12"/>
        <v>930</v>
      </c>
    </row>
    <row r="19" spans="1:34" x14ac:dyDescent="0.25">
      <c r="A19" s="180" t="s">
        <v>24</v>
      </c>
      <c r="B19" s="180" t="s">
        <v>24</v>
      </c>
      <c r="C19" s="180" t="s">
        <v>420</v>
      </c>
      <c r="D19" s="180" t="s">
        <v>3679</v>
      </c>
      <c r="E19" s="180" t="s">
        <v>7162</v>
      </c>
      <c r="F19" s="180" t="s">
        <v>7448</v>
      </c>
      <c r="G19" s="186">
        <v>0</v>
      </c>
      <c r="H19" s="186">
        <v>7000</v>
      </c>
      <c r="I19" s="186">
        <f t="shared" si="13"/>
        <v>7000</v>
      </c>
      <c r="J19" s="180" t="s">
        <v>7589</v>
      </c>
      <c r="K19" s="180">
        <v>30543524</v>
      </c>
      <c r="L19" s="144">
        <v>45526</v>
      </c>
      <c r="M19" s="144" t="s">
        <v>195</v>
      </c>
      <c r="N19" s="180" t="s">
        <v>148</v>
      </c>
      <c r="O19" s="180" t="s">
        <v>329</v>
      </c>
      <c r="P19" s="274">
        <v>0</v>
      </c>
      <c r="Q19" s="274">
        <v>287700</v>
      </c>
      <c r="R19" s="182">
        <f t="shared" si="7"/>
        <v>287700</v>
      </c>
      <c r="S19" s="216">
        <v>26340.37</v>
      </c>
      <c r="T19" s="180">
        <v>168</v>
      </c>
      <c r="U19" s="180" t="s">
        <v>64</v>
      </c>
      <c r="V19" s="180" t="s">
        <v>64</v>
      </c>
      <c r="W19" s="180" t="s">
        <v>276</v>
      </c>
      <c r="X19" s="180" t="s">
        <v>662</v>
      </c>
      <c r="Y19" s="180" t="s">
        <v>6967</v>
      </c>
      <c r="Z19" s="194">
        <v>0.04</v>
      </c>
      <c r="AA19" s="197" t="s">
        <v>552</v>
      </c>
      <c r="AB19" s="188">
        <v>1.7000000000000001E-2</v>
      </c>
      <c r="AC19" s="274">
        <f t="shared" si="8"/>
        <v>11508</v>
      </c>
      <c r="AD19" s="274">
        <f t="shared" si="9"/>
        <v>1712.5</v>
      </c>
      <c r="AE19" s="189">
        <f t="shared" si="10"/>
        <v>4890.9000000000005</v>
      </c>
      <c r="AF19" s="368">
        <f t="shared" si="11"/>
        <v>6603.4000000000005</v>
      </c>
      <c r="AG19" s="190">
        <v>0.03</v>
      </c>
      <c r="AH19" s="189">
        <f t="shared" si="12"/>
        <v>8631</v>
      </c>
    </row>
    <row r="20" spans="1:34" x14ac:dyDescent="0.25">
      <c r="A20" s="180" t="s">
        <v>24</v>
      </c>
      <c r="B20" s="180" t="s">
        <v>24</v>
      </c>
      <c r="C20" s="180" t="s">
        <v>420</v>
      </c>
      <c r="D20" s="180" t="s">
        <v>3679</v>
      </c>
      <c r="E20" s="8" t="s">
        <v>7590</v>
      </c>
      <c r="F20" s="180" t="s">
        <v>7096</v>
      </c>
      <c r="G20" s="186">
        <v>1650</v>
      </c>
      <c r="H20" s="186">
        <v>1907</v>
      </c>
      <c r="I20" s="186">
        <f t="shared" si="13"/>
        <v>257</v>
      </c>
      <c r="J20" s="180" t="s">
        <v>7591</v>
      </c>
      <c r="K20" s="180">
        <v>31360513</v>
      </c>
      <c r="L20" s="144">
        <v>45526</v>
      </c>
      <c r="M20" s="144" t="s">
        <v>195</v>
      </c>
      <c r="N20" s="19" t="s">
        <v>21</v>
      </c>
      <c r="O20" s="19" t="s">
        <v>21</v>
      </c>
      <c r="P20" s="274">
        <v>48637</v>
      </c>
      <c r="Q20" s="274">
        <v>66300</v>
      </c>
      <c r="R20" s="182">
        <f t="shared" si="7"/>
        <v>17663</v>
      </c>
      <c r="S20" s="216">
        <v>17663</v>
      </c>
      <c r="T20" s="180">
        <v>168</v>
      </c>
      <c r="U20" s="180" t="s">
        <v>63</v>
      </c>
      <c r="V20" s="180" t="s">
        <v>63</v>
      </c>
      <c r="W20" s="180" t="s">
        <v>277</v>
      </c>
      <c r="Y20" s="180" t="s">
        <v>7594</v>
      </c>
      <c r="Z20" s="194">
        <v>0.04</v>
      </c>
      <c r="AA20" s="197" t="s">
        <v>552</v>
      </c>
      <c r="AB20" s="188">
        <v>1.7000000000000001E-2</v>
      </c>
      <c r="AC20" s="274">
        <f t="shared" si="8"/>
        <v>2652</v>
      </c>
      <c r="AD20" s="274">
        <f t="shared" si="9"/>
        <v>394.64285714285717</v>
      </c>
      <c r="AE20" s="189">
        <f t="shared" si="10"/>
        <v>1127.1000000000001</v>
      </c>
      <c r="AF20" s="368">
        <f t="shared" si="11"/>
        <v>1521.7428571428572</v>
      </c>
      <c r="AG20" s="190">
        <v>0.03</v>
      </c>
      <c r="AH20" s="189">
        <f t="shared" si="12"/>
        <v>529.89</v>
      </c>
    </row>
    <row r="21" spans="1:34" ht="15.75" x14ac:dyDescent="0.25">
      <c r="A21" s="180" t="s">
        <v>29</v>
      </c>
      <c r="B21" s="180" t="s">
        <v>29</v>
      </c>
      <c r="C21" s="218" t="s">
        <v>168</v>
      </c>
      <c r="D21" s="180" t="s">
        <v>422</v>
      </c>
      <c r="E21" s="180" t="s">
        <v>5623</v>
      </c>
      <c r="F21" s="180" t="s">
        <v>5770</v>
      </c>
      <c r="G21" s="186">
        <v>0</v>
      </c>
      <c r="H21" s="186">
        <v>23834</v>
      </c>
      <c r="I21" s="186">
        <f t="shared" si="13"/>
        <v>23834</v>
      </c>
      <c r="J21" s="180" t="s">
        <v>7592</v>
      </c>
      <c r="K21" s="180">
        <v>22554738</v>
      </c>
      <c r="L21" s="144">
        <v>45526</v>
      </c>
      <c r="M21" s="144" t="s">
        <v>195</v>
      </c>
      <c r="N21" s="69" t="s">
        <v>148</v>
      </c>
      <c r="O21" s="69" t="s">
        <v>362</v>
      </c>
      <c r="P21" s="274">
        <v>0</v>
      </c>
      <c r="Q21" s="274">
        <v>1005390</v>
      </c>
      <c r="R21" s="182">
        <f t="shared" si="7"/>
        <v>1005390</v>
      </c>
      <c r="S21" s="216">
        <v>81580.98</v>
      </c>
      <c r="T21" s="180">
        <v>168</v>
      </c>
      <c r="U21" s="180" t="s">
        <v>64</v>
      </c>
      <c r="V21" s="180" t="s">
        <v>64</v>
      </c>
      <c r="W21" s="180" t="s">
        <v>276</v>
      </c>
      <c r="X21" s="180" t="s">
        <v>662</v>
      </c>
      <c r="Y21" s="180" t="s">
        <v>6968</v>
      </c>
      <c r="Z21" s="194">
        <v>0.04</v>
      </c>
      <c r="AA21" s="197" t="s">
        <v>552</v>
      </c>
      <c r="AB21" s="188">
        <v>1.7000000000000001E-2</v>
      </c>
      <c r="AC21" s="274">
        <f t="shared" si="8"/>
        <v>40215.599999999999</v>
      </c>
      <c r="AD21" s="274">
        <f t="shared" si="9"/>
        <v>5984.4642857142853</v>
      </c>
      <c r="AE21" s="189">
        <f t="shared" si="10"/>
        <v>17091.63</v>
      </c>
      <c r="AF21" s="368">
        <f t="shared" si="11"/>
        <v>23076.094285714287</v>
      </c>
      <c r="AG21" s="190">
        <v>0.03</v>
      </c>
      <c r="AH21" s="189">
        <f t="shared" si="12"/>
        <v>30161.699999999997</v>
      </c>
    </row>
    <row r="22" spans="1:34" x14ac:dyDescent="0.25">
      <c r="A22" s="180" t="s">
        <v>38</v>
      </c>
      <c r="B22" s="180" t="s">
        <v>38</v>
      </c>
      <c r="C22" s="180" t="s">
        <v>101</v>
      </c>
      <c r="D22" s="180" t="s">
        <v>3538</v>
      </c>
      <c r="E22" s="180" t="s">
        <v>3539</v>
      </c>
      <c r="F22" s="180" t="s">
        <v>3550</v>
      </c>
      <c r="G22" s="186">
        <v>0</v>
      </c>
      <c r="H22" s="186">
        <v>10863</v>
      </c>
      <c r="I22" s="186">
        <f t="shared" si="13"/>
        <v>10863</v>
      </c>
      <c r="J22" s="180" t="s">
        <v>7593</v>
      </c>
      <c r="K22" s="180">
        <v>10929748</v>
      </c>
      <c r="L22" s="144">
        <v>45526</v>
      </c>
      <c r="M22" s="144" t="s">
        <v>195</v>
      </c>
      <c r="N22" s="180" t="s">
        <v>148</v>
      </c>
      <c r="O22" s="180" t="s">
        <v>340</v>
      </c>
      <c r="P22" s="274">
        <v>0</v>
      </c>
      <c r="Q22" s="274">
        <v>100000</v>
      </c>
      <c r="R22" s="182">
        <f t="shared" si="7"/>
        <v>100000</v>
      </c>
      <c r="S22" s="216">
        <v>100000</v>
      </c>
      <c r="T22" s="180">
        <v>25</v>
      </c>
      <c r="U22" s="180" t="s">
        <v>62</v>
      </c>
      <c r="V22" s="180" t="s">
        <v>62</v>
      </c>
      <c r="W22" s="180" t="s">
        <v>276</v>
      </c>
      <c r="Y22" s="180" t="s">
        <v>7595</v>
      </c>
      <c r="Z22" s="194">
        <v>0.03</v>
      </c>
      <c r="AA22" s="197" t="s">
        <v>552</v>
      </c>
      <c r="AB22" s="188">
        <v>6.5000000000000002E-2</v>
      </c>
      <c r="AC22" s="274">
        <f t="shared" si="8"/>
        <v>3000</v>
      </c>
      <c r="AD22" s="274">
        <f t="shared" si="9"/>
        <v>4000</v>
      </c>
      <c r="AE22" s="189">
        <f t="shared" si="10"/>
        <v>6500</v>
      </c>
      <c r="AF22" s="368">
        <f t="shared" si="11"/>
        <v>10500</v>
      </c>
      <c r="AG22" s="190">
        <v>0.06</v>
      </c>
      <c r="AH22" s="189">
        <f t="shared" si="12"/>
        <v>6000</v>
      </c>
    </row>
    <row r="23" spans="1:34" x14ac:dyDescent="0.25">
      <c r="A23" s="180" t="s">
        <v>27</v>
      </c>
      <c r="B23" s="180" t="s">
        <v>27</v>
      </c>
      <c r="C23" s="180" t="s">
        <v>97</v>
      </c>
      <c r="D23" s="180" t="s">
        <v>209</v>
      </c>
      <c r="E23" s="180" t="s">
        <v>4455</v>
      </c>
      <c r="F23" s="180" t="s">
        <v>7552</v>
      </c>
      <c r="G23" s="186">
        <v>0</v>
      </c>
      <c r="H23" s="186">
        <v>15720</v>
      </c>
      <c r="I23" s="186">
        <f t="shared" si="13"/>
        <v>15720</v>
      </c>
      <c r="J23" s="180" t="s">
        <v>7596</v>
      </c>
      <c r="K23" s="180">
        <v>22317569</v>
      </c>
      <c r="L23" s="144">
        <v>45526</v>
      </c>
      <c r="M23" s="144" t="s">
        <v>195</v>
      </c>
      <c r="N23" s="180" t="s">
        <v>148</v>
      </c>
      <c r="O23" s="180" t="s">
        <v>339</v>
      </c>
      <c r="P23" s="274">
        <v>0</v>
      </c>
      <c r="Q23" s="274">
        <v>659400</v>
      </c>
      <c r="R23" s="182">
        <f t="shared" si="7"/>
        <v>659400</v>
      </c>
      <c r="S23" s="216">
        <v>22332</v>
      </c>
      <c r="T23" s="180">
        <v>168</v>
      </c>
      <c r="U23" s="180" t="s">
        <v>64</v>
      </c>
      <c r="V23" s="180" t="s">
        <v>64</v>
      </c>
      <c r="W23" s="180" t="s">
        <v>276</v>
      </c>
      <c r="X23" s="180" t="s">
        <v>665</v>
      </c>
      <c r="Y23" s="180" t="s">
        <v>6941</v>
      </c>
      <c r="Z23" s="194">
        <v>0.04</v>
      </c>
      <c r="AA23" s="197" t="s">
        <v>552</v>
      </c>
      <c r="AB23" s="188">
        <v>1.7000000000000001E-2</v>
      </c>
      <c r="AC23" s="274">
        <f t="shared" si="8"/>
        <v>26376</v>
      </c>
      <c r="AD23" s="274">
        <f t="shared" si="9"/>
        <v>3925</v>
      </c>
      <c r="AE23" s="189">
        <f t="shared" si="10"/>
        <v>11209.800000000001</v>
      </c>
      <c r="AF23" s="368">
        <f t="shared" si="11"/>
        <v>15134.800000000001</v>
      </c>
      <c r="AG23" s="190">
        <v>0.03</v>
      </c>
      <c r="AH23" s="189">
        <f t="shared" si="12"/>
        <v>19782</v>
      </c>
    </row>
    <row r="24" spans="1:34" x14ac:dyDescent="0.25">
      <c r="A24" s="180" t="s">
        <v>29</v>
      </c>
      <c r="B24" s="180" t="s">
        <v>29</v>
      </c>
      <c r="C24" s="180" t="s">
        <v>168</v>
      </c>
      <c r="D24" s="180" t="s">
        <v>455</v>
      </c>
      <c r="E24" s="180" t="s">
        <v>5715</v>
      </c>
      <c r="F24" s="180" t="s">
        <v>6740</v>
      </c>
      <c r="G24" s="186">
        <v>0</v>
      </c>
      <c r="H24" s="186">
        <v>7688</v>
      </c>
      <c r="I24" s="186">
        <f t="shared" si="13"/>
        <v>7688</v>
      </c>
      <c r="J24" s="180" t="s">
        <v>7616</v>
      </c>
      <c r="K24" s="180">
        <v>29169211</v>
      </c>
      <c r="L24" s="144">
        <v>45526</v>
      </c>
      <c r="M24" s="144" t="s">
        <v>195</v>
      </c>
      <c r="N24" s="180" t="s">
        <v>148</v>
      </c>
      <c r="O24" s="180" t="s">
        <v>264</v>
      </c>
      <c r="P24" s="274">
        <v>0</v>
      </c>
      <c r="Q24" s="274">
        <v>317000</v>
      </c>
      <c r="R24" s="182">
        <f t="shared" si="7"/>
        <v>317000</v>
      </c>
      <c r="S24" s="216">
        <v>51409.8</v>
      </c>
      <c r="T24" s="180">
        <v>168</v>
      </c>
      <c r="U24" s="180" t="s">
        <v>64</v>
      </c>
      <c r="V24" s="180" t="s">
        <v>64</v>
      </c>
      <c r="W24" s="180" t="s">
        <v>276</v>
      </c>
      <c r="X24" s="180" t="s">
        <v>665</v>
      </c>
      <c r="Y24" s="180" t="s">
        <v>7235</v>
      </c>
      <c r="Z24" s="194">
        <v>0.04</v>
      </c>
      <c r="AA24" s="197" t="s">
        <v>552</v>
      </c>
      <c r="AB24" s="188">
        <v>1.7000000000000001E-2</v>
      </c>
      <c r="AC24" s="274">
        <f t="shared" si="8"/>
        <v>12680</v>
      </c>
      <c r="AD24" s="274">
        <f t="shared" si="9"/>
        <v>1886.9047619047619</v>
      </c>
      <c r="AE24" s="189">
        <f t="shared" si="10"/>
        <v>5389</v>
      </c>
      <c r="AF24" s="368">
        <f t="shared" si="11"/>
        <v>7275.9047619047615</v>
      </c>
      <c r="AG24" s="190">
        <v>0.03</v>
      </c>
      <c r="AH24" s="189">
        <f t="shared" si="12"/>
        <v>9510</v>
      </c>
    </row>
    <row r="25" spans="1:34" x14ac:dyDescent="0.25">
      <c r="A25" s="180" t="s">
        <v>39</v>
      </c>
      <c r="B25" s="180" t="s">
        <v>39</v>
      </c>
      <c r="C25" s="180" t="s">
        <v>167</v>
      </c>
      <c r="D25" s="180" t="s">
        <v>4895</v>
      </c>
      <c r="E25" s="719" t="s">
        <v>5958</v>
      </c>
      <c r="F25" s="180" t="s">
        <v>5022</v>
      </c>
      <c r="G25" s="186">
        <v>9846</v>
      </c>
      <c r="H25" s="186">
        <v>9846</v>
      </c>
      <c r="I25" s="186">
        <f t="shared" si="13"/>
        <v>0</v>
      </c>
      <c r="J25" s="180" t="s">
        <v>7617</v>
      </c>
      <c r="K25" s="180">
        <v>28695501</v>
      </c>
      <c r="L25" s="144">
        <v>45526</v>
      </c>
      <c r="M25" s="144" t="s">
        <v>195</v>
      </c>
      <c r="N25" s="180" t="s">
        <v>148</v>
      </c>
      <c r="O25" s="180" t="s">
        <v>263</v>
      </c>
      <c r="P25" s="274">
        <v>374187</v>
      </c>
      <c r="Q25" s="274">
        <v>409000</v>
      </c>
      <c r="R25" s="182">
        <f t="shared" si="7"/>
        <v>34813</v>
      </c>
      <c r="S25" s="216">
        <v>34813</v>
      </c>
      <c r="T25" s="180">
        <v>168</v>
      </c>
      <c r="U25" s="180" t="s">
        <v>63</v>
      </c>
      <c r="V25" s="180" t="s">
        <v>63</v>
      </c>
      <c r="W25" s="180" t="s">
        <v>277</v>
      </c>
      <c r="X25" s="180" t="s">
        <v>665</v>
      </c>
      <c r="Y25" s="180" t="s">
        <v>7618</v>
      </c>
      <c r="Z25" s="194">
        <v>0.04</v>
      </c>
      <c r="AA25" s="197" t="s">
        <v>552</v>
      </c>
      <c r="AB25" s="188">
        <v>1.7000000000000001E-2</v>
      </c>
      <c r="AC25" s="274">
        <f t="shared" si="8"/>
        <v>16360</v>
      </c>
      <c r="AD25" s="274">
        <f t="shared" si="9"/>
        <v>2434.5238095238096</v>
      </c>
      <c r="AE25" s="189">
        <f t="shared" si="10"/>
        <v>6953.0000000000009</v>
      </c>
      <c r="AF25" s="368">
        <f t="shared" si="11"/>
        <v>9387.523809523811</v>
      </c>
      <c r="AG25" s="190">
        <v>0.03</v>
      </c>
      <c r="AH25" s="189">
        <f t="shared" si="12"/>
        <v>1044.3899999999999</v>
      </c>
    </row>
    <row r="26" spans="1:34" x14ac:dyDescent="0.25">
      <c r="A26" s="180" t="s">
        <v>29</v>
      </c>
      <c r="B26" s="180" t="s">
        <v>29</v>
      </c>
      <c r="C26" s="180" t="s">
        <v>168</v>
      </c>
      <c r="D26" s="180" t="s">
        <v>454</v>
      </c>
      <c r="E26" s="8" t="s">
        <v>7131</v>
      </c>
      <c r="F26" s="180" t="s">
        <v>7624</v>
      </c>
      <c r="G26" s="186">
        <v>0</v>
      </c>
      <c r="H26" s="186">
        <v>1801</v>
      </c>
      <c r="I26" s="186">
        <f t="shared" si="13"/>
        <v>1801</v>
      </c>
      <c r="J26" s="180" t="s">
        <v>7619</v>
      </c>
      <c r="K26" s="180">
        <v>21039468</v>
      </c>
      <c r="L26" s="144">
        <v>45526</v>
      </c>
      <c r="M26" s="144" t="s">
        <v>195</v>
      </c>
      <c r="N26" s="180" t="s">
        <v>148</v>
      </c>
      <c r="O26" s="180" t="s">
        <v>264</v>
      </c>
      <c r="P26" s="274">
        <v>0</v>
      </c>
      <c r="Q26" s="274">
        <v>56300</v>
      </c>
      <c r="R26" s="182">
        <f t="shared" si="7"/>
        <v>56300</v>
      </c>
      <c r="S26" s="216">
        <v>11223</v>
      </c>
      <c r="T26" s="180">
        <v>144</v>
      </c>
      <c r="U26" s="180" t="s">
        <v>64</v>
      </c>
      <c r="V26" s="180" t="s">
        <v>64</v>
      </c>
      <c r="W26" s="180" t="s">
        <v>276</v>
      </c>
      <c r="X26" s="180" t="s">
        <v>572</v>
      </c>
      <c r="Y26" s="180" t="s">
        <v>7119</v>
      </c>
      <c r="Z26" s="194">
        <v>0.03</v>
      </c>
      <c r="AA26" s="197" t="s">
        <v>552</v>
      </c>
      <c r="AB26" s="188">
        <v>0.02</v>
      </c>
      <c r="AC26" s="274">
        <f t="shared" si="8"/>
        <v>1689</v>
      </c>
      <c r="AD26" s="274">
        <f t="shared" si="9"/>
        <v>390.97222222222223</v>
      </c>
      <c r="AE26" s="189">
        <f t="shared" si="10"/>
        <v>1126</v>
      </c>
      <c r="AF26" s="368">
        <f t="shared" si="11"/>
        <v>1516.9722222222222</v>
      </c>
      <c r="AG26" s="190">
        <v>0.06</v>
      </c>
      <c r="AH26" s="189">
        <f t="shared" si="12"/>
        <v>3378</v>
      </c>
    </row>
    <row r="27" spans="1:34" x14ac:dyDescent="0.25">
      <c r="A27" s="180" t="s">
        <v>39</v>
      </c>
      <c r="B27" s="180" t="s">
        <v>39</v>
      </c>
      <c r="C27" s="180" t="s">
        <v>167</v>
      </c>
      <c r="D27" s="180" t="s">
        <v>451</v>
      </c>
      <c r="E27" s="719" t="s">
        <v>859</v>
      </c>
      <c r="F27" s="180" t="s">
        <v>584</v>
      </c>
      <c r="G27" s="186">
        <v>0</v>
      </c>
      <c r="H27" s="186">
        <v>3004</v>
      </c>
      <c r="I27" s="186">
        <f t="shared" si="13"/>
        <v>3004</v>
      </c>
      <c r="J27" s="180" t="s">
        <v>7620</v>
      </c>
      <c r="K27" s="180">
        <v>24544154</v>
      </c>
      <c r="L27" s="144">
        <v>45526</v>
      </c>
      <c r="M27" s="144" t="s">
        <v>195</v>
      </c>
      <c r="N27" s="180" t="s">
        <v>148</v>
      </c>
      <c r="O27" s="180" t="s">
        <v>258</v>
      </c>
      <c r="P27" s="274">
        <v>0</v>
      </c>
      <c r="Q27" s="274">
        <v>100000</v>
      </c>
      <c r="R27" s="182">
        <f t="shared" si="7"/>
        <v>100000</v>
      </c>
      <c r="S27" s="216">
        <v>100000</v>
      </c>
      <c r="T27" s="180">
        <v>144</v>
      </c>
      <c r="U27" s="180" t="s">
        <v>62</v>
      </c>
      <c r="V27" s="180" t="s">
        <v>62</v>
      </c>
      <c r="W27" s="180" t="s">
        <v>276</v>
      </c>
      <c r="Y27" s="180" t="s">
        <v>7625</v>
      </c>
      <c r="Z27" s="194">
        <v>0.03</v>
      </c>
      <c r="AA27" s="197" t="s">
        <v>552</v>
      </c>
      <c r="AB27" s="188">
        <v>0.02</v>
      </c>
      <c r="AC27" s="274">
        <f t="shared" si="8"/>
        <v>3000</v>
      </c>
      <c r="AD27" s="274">
        <f t="shared" si="9"/>
        <v>694.44444444444446</v>
      </c>
      <c r="AE27" s="189">
        <f t="shared" si="10"/>
        <v>2000</v>
      </c>
      <c r="AF27" s="368">
        <f t="shared" si="11"/>
        <v>2694.4444444444443</v>
      </c>
      <c r="AG27" s="190">
        <v>0.06</v>
      </c>
      <c r="AH27" s="189">
        <f t="shared" si="12"/>
        <v>6000</v>
      </c>
    </row>
    <row r="28" spans="1:34" x14ac:dyDescent="0.25">
      <c r="A28" s="180" t="s">
        <v>23</v>
      </c>
      <c r="B28" s="180" t="s">
        <v>23</v>
      </c>
      <c r="C28" s="180" t="s">
        <v>97</v>
      </c>
      <c r="D28" s="180" t="s">
        <v>211</v>
      </c>
      <c r="E28" s="180" t="s">
        <v>7621</v>
      </c>
      <c r="F28" s="180" t="s">
        <v>7627</v>
      </c>
      <c r="G28" s="186">
        <v>0</v>
      </c>
      <c r="H28" s="186">
        <v>857</v>
      </c>
      <c r="I28" s="186">
        <f t="shared" si="13"/>
        <v>857</v>
      </c>
      <c r="J28" s="180" t="s">
        <v>7622</v>
      </c>
      <c r="K28" s="180">
        <v>22731760</v>
      </c>
      <c r="L28" s="144">
        <v>45526</v>
      </c>
      <c r="M28" s="144" t="s">
        <v>195</v>
      </c>
      <c r="N28" s="69" t="s">
        <v>148</v>
      </c>
      <c r="O28" s="180" t="s">
        <v>250</v>
      </c>
      <c r="P28" s="274">
        <v>0</v>
      </c>
      <c r="Q28" s="274">
        <v>17800</v>
      </c>
      <c r="R28" s="182">
        <f t="shared" si="7"/>
        <v>17800</v>
      </c>
      <c r="S28" s="216">
        <v>17800</v>
      </c>
      <c r="T28" s="180">
        <v>108</v>
      </c>
      <c r="U28" s="180" t="s">
        <v>62</v>
      </c>
      <c r="V28" s="180" t="s">
        <v>62</v>
      </c>
      <c r="W28" s="180" t="s">
        <v>276</v>
      </c>
      <c r="Y28" s="180" t="s">
        <v>7626</v>
      </c>
      <c r="Z28" s="194">
        <v>0.03</v>
      </c>
      <c r="AA28" s="197" t="s">
        <v>552</v>
      </c>
      <c r="AB28" s="188">
        <v>2.4E-2</v>
      </c>
      <c r="AC28" s="274">
        <f t="shared" si="8"/>
        <v>534</v>
      </c>
      <c r="AD28" s="274">
        <f t="shared" si="9"/>
        <v>164.81481481481481</v>
      </c>
      <c r="AE28" s="189">
        <f t="shared" si="10"/>
        <v>427.2</v>
      </c>
      <c r="AF28" s="368">
        <f t="shared" si="11"/>
        <v>592.01481481481483</v>
      </c>
      <c r="AG28" s="190">
        <v>0.06</v>
      </c>
      <c r="AH28" s="189">
        <f t="shared" si="12"/>
        <v>1068</v>
      </c>
    </row>
    <row r="29" spans="1:34" x14ac:dyDescent="0.25">
      <c r="A29" s="180" t="s">
        <v>29</v>
      </c>
      <c r="B29" s="180" t="s">
        <v>29</v>
      </c>
      <c r="C29" s="180" t="s">
        <v>168</v>
      </c>
      <c r="D29" s="435" t="s">
        <v>922</v>
      </c>
      <c r="E29" s="180" t="s">
        <v>545</v>
      </c>
      <c r="F29" s="180" t="s">
        <v>603</v>
      </c>
      <c r="G29" s="186">
        <v>0</v>
      </c>
      <c r="H29" s="186">
        <v>4715</v>
      </c>
      <c r="I29" s="186">
        <f t="shared" si="13"/>
        <v>4715</v>
      </c>
      <c r="J29" s="180" t="s">
        <v>7623</v>
      </c>
      <c r="K29" s="180">
        <v>13347329</v>
      </c>
      <c r="L29" s="144">
        <v>45526</v>
      </c>
      <c r="M29" s="144" t="s">
        <v>195</v>
      </c>
      <c r="N29" s="180" t="s">
        <v>148</v>
      </c>
      <c r="O29" s="180" t="s">
        <v>339</v>
      </c>
      <c r="P29" s="274">
        <v>0</v>
      </c>
      <c r="Q29" s="274">
        <v>138300</v>
      </c>
      <c r="R29" s="182">
        <f t="shared" si="7"/>
        <v>138300</v>
      </c>
      <c r="S29" s="216">
        <v>22800</v>
      </c>
      <c r="T29" s="180">
        <v>111</v>
      </c>
      <c r="U29" s="180" t="s">
        <v>64</v>
      </c>
      <c r="V29" s="180" t="s">
        <v>64</v>
      </c>
      <c r="W29" s="180" t="s">
        <v>276</v>
      </c>
      <c r="X29" s="180" t="s">
        <v>572</v>
      </c>
      <c r="Y29" s="180" t="s">
        <v>7403</v>
      </c>
      <c r="Z29" s="194">
        <v>0.03</v>
      </c>
      <c r="AA29" s="197" t="s">
        <v>552</v>
      </c>
      <c r="AB29" s="188">
        <v>2.2499999999999999E-2</v>
      </c>
      <c r="AC29" s="274">
        <f t="shared" si="8"/>
        <v>4149</v>
      </c>
      <c r="AD29" s="274">
        <f t="shared" si="9"/>
        <v>1245.9459459459461</v>
      </c>
      <c r="AE29" s="189">
        <f t="shared" si="10"/>
        <v>3111.75</v>
      </c>
      <c r="AF29" s="368">
        <f t="shared" si="11"/>
        <v>4357.6959459459458</v>
      </c>
      <c r="AG29" s="190">
        <v>0.06</v>
      </c>
      <c r="AH29" s="189">
        <f t="shared" si="12"/>
        <v>8298</v>
      </c>
    </row>
    <row r="30" spans="1:34" x14ac:dyDescent="0.25">
      <c r="A30" s="180" t="s">
        <v>29</v>
      </c>
      <c r="B30" s="180" t="s">
        <v>29</v>
      </c>
      <c r="C30" s="180" t="s">
        <v>168</v>
      </c>
      <c r="D30" s="180" t="s">
        <v>454</v>
      </c>
      <c r="E30" s="180" t="s">
        <v>7043</v>
      </c>
      <c r="F30" s="180" t="s">
        <v>7629</v>
      </c>
      <c r="G30" s="186">
        <v>0</v>
      </c>
      <c r="H30" s="186">
        <v>14589</v>
      </c>
      <c r="I30" s="186">
        <f t="shared" si="13"/>
        <v>14589</v>
      </c>
      <c r="J30" s="180" t="s">
        <v>7628</v>
      </c>
      <c r="K30" s="180">
        <v>39482695</v>
      </c>
      <c r="L30" s="144">
        <v>45526</v>
      </c>
      <c r="M30" s="144" t="s">
        <v>195</v>
      </c>
      <c r="N30" s="180" t="s">
        <v>148</v>
      </c>
      <c r="O30" s="180" t="s">
        <v>258</v>
      </c>
      <c r="P30" s="274">
        <v>0</v>
      </c>
      <c r="Q30" s="274">
        <v>611200</v>
      </c>
      <c r="R30" s="182">
        <f t="shared" si="7"/>
        <v>611200</v>
      </c>
      <c r="S30" s="216">
        <v>45212</v>
      </c>
      <c r="T30" s="180">
        <v>168</v>
      </c>
      <c r="U30" s="180" t="s">
        <v>64</v>
      </c>
      <c r="V30" s="180" t="s">
        <v>64</v>
      </c>
      <c r="W30" s="180" t="s">
        <v>276</v>
      </c>
      <c r="X30" s="180" t="s">
        <v>662</v>
      </c>
      <c r="Y30" s="180" t="s">
        <v>7044</v>
      </c>
      <c r="Z30" s="194">
        <v>0.04</v>
      </c>
      <c r="AA30" s="197" t="s">
        <v>552</v>
      </c>
      <c r="AB30" s="188">
        <v>1.7000000000000001E-2</v>
      </c>
      <c r="AC30" s="274">
        <f t="shared" si="8"/>
        <v>24448</v>
      </c>
      <c r="AD30" s="274">
        <f t="shared" si="9"/>
        <v>3638.0952380952381</v>
      </c>
      <c r="AE30" s="189">
        <f t="shared" si="10"/>
        <v>10390.400000000001</v>
      </c>
      <c r="AF30" s="368">
        <f t="shared" si="11"/>
        <v>14028.49523809524</v>
      </c>
      <c r="AG30" s="190">
        <v>0.03</v>
      </c>
      <c r="AH30" s="189">
        <f t="shared" si="12"/>
        <v>18336</v>
      </c>
    </row>
    <row r="31" spans="1:34" x14ac:dyDescent="0.25">
      <c r="A31" s="180" t="s">
        <v>29</v>
      </c>
      <c r="B31" s="180" t="s">
        <v>29</v>
      </c>
      <c r="C31" s="180" t="s">
        <v>168</v>
      </c>
      <c r="D31" s="180" t="s">
        <v>454</v>
      </c>
      <c r="E31" s="738" t="s">
        <v>4077</v>
      </c>
      <c r="F31" s="180" t="s">
        <v>5305</v>
      </c>
      <c r="G31" s="186">
        <v>0</v>
      </c>
      <c r="H31" s="186">
        <v>1595</v>
      </c>
      <c r="I31" s="186">
        <f t="shared" si="13"/>
        <v>1595</v>
      </c>
      <c r="J31" s="180" t="s">
        <v>7630</v>
      </c>
      <c r="K31" s="180">
        <v>24100024</v>
      </c>
      <c r="L31" s="144">
        <v>45526</v>
      </c>
      <c r="M31" s="144" t="s">
        <v>195</v>
      </c>
      <c r="N31" s="180" t="s">
        <v>148</v>
      </c>
      <c r="O31" s="180" t="s">
        <v>264</v>
      </c>
      <c r="P31" s="274">
        <v>0</v>
      </c>
      <c r="Q31" s="274">
        <v>48800</v>
      </c>
      <c r="R31" s="182">
        <f t="shared" si="7"/>
        <v>48800</v>
      </c>
      <c r="S31" s="216">
        <v>48800</v>
      </c>
      <c r="T31" s="180">
        <v>144</v>
      </c>
      <c r="U31" s="180" t="s">
        <v>62</v>
      </c>
      <c r="V31" s="180" t="s">
        <v>62</v>
      </c>
      <c r="W31" s="180" t="s">
        <v>276</v>
      </c>
      <c r="Y31" s="180" t="s">
        <v>7426</v>
      </c>
      <c r="Z31" s="194">
        <v>0.03</v>
      </c>
      <c r="AA31" s="197" t="s">
        <v>552</v>
      </c>
      <c r="AB31" s="188">
        <v>0.02</v>
      </c>
      <c r="AC31" s="274">
        <f t="shared" si="8"/>
        <v>1464</v>
      </c>
      <c r="AD31" s="274">
        <f t="shared" si="9"/>
        <v>338.88888888888891</v>
      </c>
      <c r="AE31" s="189">
        <f t="shared" si="10"/>
        <v>976</v>
      </c>
      <c r="AF31" s="368">
        <f t="shared" si="11"/>
        <v>1314.8888888888889</v>
      </c>
      <c r="AG31" s="190">
        <v>0.06</v>
      </c>
      <c r="AH31" s="189">
        <f t="shared" si="12"/>
        <v>2928</v>
      </c>
    </row>
    <row r="32" spans="1:34" x14ac:dyDescent="0.25">
      <c r="A32" s="180" t="s">
        <v>27</v>
      </c>
      <c r="B32" s="180" t="s">
        <v>27</v>
      </c>
      <c r="C32" s="180" t="s">
        <v>97</v>
      </c>
      <c r="D32" s="180" t="s">
        <v>4759</v>
      </c>
      <c r="E32" s="719" t="s">
        <v>4760</v>
      </c>
      <c r="F32" s="180" t="s">
        <v>4770</v>
      </c>
      <c r="G32" s="186">
        <v>0</v>
      </c>
      <c r="H32" s="186">
        <v>18745</v>
      </c>
      <c r="I32" s="186">
        <f t="shared" si="13"/>
        <v>18745</v>
      </c>
      <c r="J32" s="180" t="s">
        <v>7633</v>
      </c>
      <c r="K32" s="180">
        <v>30087620</v>
      </c>
      <c r="L32" s="144">
        <v>45527</v>
      </c>
      <c r="M32" s="144" t="s">
        <v>195</v>
      </c>
      <c r="N32" s="180" t="s">
        <v>157</v>
      </c>
      <c r="O32" s="180" t="s">
        <v>157</v>
      </c>
      <c r="P32" s="274">
        <v>0</v>
      </c>
      <c r="Q32" s="274">
        <v>788400</v>
      </c>
      <c r="R32" s="182">
        <f t="shared" si="7"/>
        <v>788400</v>
      </c>
      <c r="S32" s="216">
        <v>32332</v>
      </c>
      <c r="T32" s="180">
        <v>168</v>
      </c>
      <c r="U32" s="180" t="s">
        <v>64</v>
      </c>
      <c r="V32" s="180" t="s">
        <v>64</v>
      </c>
      <c r="W32" s="180" t="s">
        <v>276</v>
      </c>
      <c r="X32" s="180" t="s">
        <v>115</v>
      </c>
      <c r="Y32" s="180" t="s">
        <v>7230</v>
      </c>
      <c r="Z32" s="194">
        <v>0.04</v>
      </c>
      <c r="AA32" s="197" t="s">
        <v>552</v>
      </c>
      <c r="AB32" s="188">
        <v>1.7000000000000001E-2</v>
      </c>
      <c r="AC32" s="274">
        <f t="shared" si="8"/>
        <v>31536</v>
      </c>
      <c r="AD32" s="274">
        <f t="shared" si="9"/>
        <v>4692.8571428571431</v>
      </c>
      <c r="AE32" s="189">
        <f t="shared" si="10"/>
        <v>13402.800000000001</v>
      </c>
      <c r="AF32" s="368">
        <f t="shared" si="11"/>
        <v>18095.657142857144</v>
      </c>
      <c r="AG32" s="190">
        <v>0.03</v>
      </c>
      <c r="AH32" s="189">
        <f t="shared" si="12"/>
        <v>23652</v>
      </c>
    </row>
    <row r="33" spans="1:34" x14ac:dyDescent="0.25">
      <c r="A33" s="180" t="s">
        <v>20</v>
      </c>
      <c r="B33" s="180" t="s">
        <v>20</v>
      </c>
      <c r="C33" s="180" t="s">
        <v>420</v>
      </c>
      <c r="D33" s="180" t="s">
        <v>4899</v>
      </c>
      <c r="E33" s="180" t="s">
        <v>6357</v>
      </c>
      <c r="F33" s="180" t="s">
        <v>6820</v>
      </c>
      <c r="G33" s="186">
        <v>0</v>
      </c>
      <c r="H33" s="186">
        <v>7115</v>
      </c>
      <c r="I33" s="186">
        <f t="shared" si="13"/>
        <v>7115</v>
      </c>
      <c r="J33" s="180" t="s">
        <v>7634</v>
      </c>
      <c r="K33" s="180">
        <v>27997522</v>
      </c>
      <c r="L33" s="144">
        <v>45527</v>
      </c>
      <c r="M33" s="144" t="s">
        <v>195</v>
      </c>
      <c r="N33" s="180" t="s">
        <v>148</v>
      </c>
      <c r="O33" s="180" t="s">
        <v>225</v>
      </c>
      <c r="P33" s="274">
        <v>0</v>
      </c>
      <c r="Q33" s="274">
        <v>292600</v>
      </c>
      <c r="R33" s="182">
        <f t="shared" si="7"/>
        <v>292600</v>
      </c>
      <c r="S33" s="216">
        <v>23554</v>
      </c>
      <c r="T33" s="180">
        <v>168</v>
      </c>
      <c r="U33" s="180" t="s">
        <v>64</v>
      </c>
      <c r="V33" s="180" t="s">
        <v>64</v>
      </c>
      <c r="W33" s="180" t="s">
        <v>276</v>
      </c>
      <c r="X33" s="180" t="s">
        <v>115</v>
      </c>
      <c r="Y33" s="180" t="s">
        <v>7640</v>
      </c>
      <c r="Z33" s="194">
        <v>0.04</v>
      </c>
      <c r="AA33" s="197" t="s">
        <v>552</v>
      </c>
      <c r="AB33" s="188">
        <v>1.7000000000000001E-2</v>
      </c>
      <c r="AC33" s="274">
        <f t="shared" si="8"/>
        <v>11704</v>
      </c>
      <c r="AD33" s="274">
        <f t="shared" si="9"/>
        <v>1741.6666666666667</v>
      </c>
      <c r="AE33" s="189">
        <f t="shared" si="10"/>
        <v>4974.2000000000007</v>
      </c>
      <c r="AF33" s="368">
        <f t="shared" si="11"/>
        <v>6715.8666666666677</v>
      </c>
      <c r="AG33" s="190">
        <v>0.03</v>
      </c>
      <c r="AH33" s="189">
        <f t="shared" si="12"/>
        <v>8778</v>
      </c>
    </row>
    <row r="34" spans="1:34" x14ac:dyDescent="0.25">
      <c r="A34" s="180" t="s">
        <v>37</v>
      </c>
      <c r="B34" s="180" t="s">
        <v>37</v>
      </c>
      <c r="C34" s="180" t="s">
        <v>99</v>
      </c>
      <c r="D34" s="595" t="s">
        <v>438</v>
      </c>
      <c r="E34" s="180" t="s">
        <v>2170</v>
      </c>
      <c r="F34" s="180" t="s">
        <v>2175</v>
      </c>
      <c r="G34" s="186">
        <v>0</v>
      </c>
      <c r="H34" s="186">
        <v>18299</v>
      </c>
      <c r="I34" s="186">
        <f t="shared" si="13"/>
        <v>18299</v>
      </c>
      <c r="J34" s="180" t="s">
        <v>7137</v>
      </c>
      <c r="K34" s="180">
        <v>27471879</v>
      </c>
      <c r="L34" s="144">
        <v>45527</v>
      </c>
      <c r="M34" s="144" t="s">
        <v>195</v>
      </c>
      <c r="N34" s="180" t="s">
        <v>148</v>
      </c>
      <c r="O34" s="180" t="s">
        <v>537</v>
      </c>
      <c r="P34" s="274">
        <v>0</v>
      </c>
      <c r="Q34" s="274">
        <v>769400</v>
      </c>
      <c r="R34" s="182">
        <f t="shared" si="7"/>
        <v>769400</v>
      </c>
      <c r="S34" s="216">
        <v>44969</v>
      </c>
      <c r="T34" s="180">
        <v>168</v>
      </c>
      <c r="U34" s="180" t="s">
        <v>64</v>
      </c>
      <c r="V34" s="180" t="s">
        <v>64</v>
      </c>
      <c r="W34" s="180" t="s">
        <v>276</v>
      </c>
      <c r="X34" s="180" t="s">
        <v>115</v>
      </c>
      <c r="Y34" s="180" t="s">
        <v>7149</v>
      </c>
      <c r="Z34" s="194">
        <v>0.04</v>
      </c>
      <c r="AA34" s="197" t="s">
        <v>552</v>
      </c>
      <c r="AB34" s="188">
        <v>1.7000000000000001E-2</v>
      </c>
      <c r="AC34" s="274">
        <f t="shared" si="8"/>
        <v>30776</v>
      </c>
      <c r="AD34" s="274">
        <f t="shared" si="9"/>
        <v>4579.7619047619046</v>
      </c>
      <c r="AE34" s="189">
        <f t="shared" si="10"/>
        <v>13079.800000000001</v>
      </c>
      <c r="AF34" s="368">
        <f t="shared" si="11"/>
        <v>17659.561904761904</v>
      </c>
      <c r="AG34" s="190">
        <v>0.03</v>
      </c>
      <c r="AH34" s="189">
        <f t="shared" si="12"/>
        <v>23082</v>
      </c>
    </row>
    <row r="35" spans="1:34" x14ac:dyDescent="0.25">
      <c r="A35" s="180" t="s">
        <v>37</v>
      </c>
      <c r="B35" s="180" t="s">
        <v>37</v>
      </c>
      <c r="C35" s="180" t="s">
        <v>99</v>
      </c>
      <c r="D35" s="595" t="s">
        <v>438</v>
      </c>
      <c r="E35" s="719" t="s">
        <v>6374</v>
      </c>
      <c r="F35" s="180" t="s">
        <v>4107</v>
      </c>
      <c r="G35" s="186">
        <v>0</v>
      </c>
      <c r="H35" s="186">
        <v>4238</v>
      </c>
      <c r="I35" s="186">
        <f t="shared" si="13"/>
        <v>4238</v>
      </c>
      <c r="J35" s="180" t="s">
        <v>7641</v>
      </c>
      <c r="K35" s="180">
        <v>23003271</v>
      </c>
      <c r="L35" s="144">
        <v>45527</v>
      </c>
      <c r="M35" s="144" t="s">
        <v>195</v>
      </c>
      <c r="N35" s="180" t="s">
        <v>148</v>
      </c>
      <c r="O35" s="180" t="s">
        <v>342</v>
      </c>
      <c r="P35" s="274">
        <v>0</v>
      </c>
      <c r="Q35" s="274">
        <v>170000</v>
      </c>
      <c r="R35" s="182">
        <f t="shared" si="7"/>
        <v>170000</v>
      </c>
      <c r="S35" s="216">
        <v>11230</v>
      </c>
      <c r="T35" s="180">
        <v>168</v>
      </c>
      <c r="U35" s="180" t="s">
        <v>64</v>
      </c>
      <c r="V35" s="180" t="s">
        <v>64</v>
      </c>
      <c r="W35" s="180" t="s">
        <v>276</v>
      </c>
      <c r="X35" s="180" t="s">
        <v>665</v>
      </c>
      <c r="Y35" s="180" t="s">
        <v>7425</v>
      </c>
      <c r="Z35" s="194">
        <v>0.04</v>
      </c>
      <c r="AA35" s="197" t="s">
        <v>552</v>
      </c>
      <c r="AB35" s="188">
        <v>1.7000000000000001E-2</v>
      </c>
      <c r="AC35" s="274">
        <f t="shared" si="8"/>
        <v>6800</v>
      </c>
      <c r="AD35" s="274">
        <f t="shared" si="9"/>
        <v>1011.9047619047619</v>
      </c>
      <c r="AE35" s="189">
        <f t="shared" si="10"/>
        <v>2890</v>
      </c>
      <c r="AF35" s="368">
        <f t="shared" si="11"/>
        <v>3901.9047619047619</v>
      </c>
      <c r="AG35" s="190">
        <v>0.03</v>
      </c>
      <c r="AH35" s="189">
        <f t="shared" si="12"/>
        <v>5100</v>
      </c>
    </row>
    <row r="36" spans="1:34" x14ac:dyDescent="0.25">
      <c r="A36" s="180" t="s">
        <v>31</v>
      </c>
      <c r="B36" s="180" t="s">
        <v>31</v>
      </c>
      <c r="C36" s="180" t="s">
        <v>101</v>
      </c>
      <c r="D36" s="595" t="s">
        <v>32</v>
      </c>
      <c r="E36" s="180" t="s">
        <v>2836</v>
      </c>
      <c r="F36" s="180" t="s">
        <v>2845</v>
      </c>
      <c r="G36" s="186">
        <v>0</v>
      </c>
      <c r="H36" s="186">
        <v>19260</v>
      </c>
      <c r="I36" s="186">
        <f t="shared" si="13"/>
        <v>19260</v>
      </c>
      <c r="J36" s="180" t="s">
        <v>7642</v>
      </c>
      <c r="K36" s="180">
        <v>26016333</v>
      </c>
      <c r="L36" s="144">
        <v>45527</v>
      </c>
      <c r="M36" s="144" t="s">
        <v>195</v>
      </c>
      <c r="N36" s="180" t="s">
        <v>21</v>
      </c>
      <c r="O36" s="180" t="s">
        <v>21</v>
      </c>
      <c r="P36" s="274">
        <v>0</v>
      </c>
      <c r="Q36" s="274">
        <v>810350</v>
      </c>
      <c r="R36" s="182">
        <f t="shared" si="7"/>
        <v>810350</v>
      </c>
      <c r="S36" s="216">
        <v>157459</v>
      </c>
      <c r="T36" s="180">
        <v>168</v>
      </c>
      <c r="U36" s="180" t="s">
        <v>64</v>
      </c>
      <c r="V36" s="180" t="s">
        <v>64</v>
      </c>
      <c r="W36" s="180" t="s">
        <v>276</v>
      </c>
      <c r="X36" s="180" t="s">
        <v>7643</v>
      </c>
      <c r="Y36" s="180" t="s">
        <v>7645</v>
      </c>
      <c r="Z36" s="194">
        <v>0.04</v>
      </c>
      <c r="AA36" s="197" t="s">
        <v>552</v>
      </c>
      <c r="AB36" s="188">
        <v>1.7000000000000001E-2</v>
      </c>
      <c r="AC36" s="274">
        <f t="shared" si="8"/>
        <v>32414</v>
      </c>
      <c r="AD36" s="274">
        <f t="shared" si="9"/>
        <v>4823.5119047619046</v>
      </c>
      <c r="AE36" s="189">
        <f t="shared" si="10"/>
        <v>13775.95</v>
      </c>
      <c r="AF36" s="368">
        <f t="shared" si="11"/>
        <v>18599.461904761905</v>
      </c>
      <c r="AG36" s="190">
        <v>0.03</v>
      </c>
      <c r="AH36" s="189">
        <f t="shared" si="12"/>
        <v>24310.5</v>
      </c>
    </row>
    <row r="37" spans="1:34" x14ac:dyDescent="0.25">
      <c r="A37" s="180" t="s">
        <v>38</v>
      </c>
      <c r="B37" s="180" t="s">
        <v>38</v>
      </c>
      <c r="C37" s="180" t="s">
        <v>101</v>
      </c>
      <c r="D37" s="180" t="s">
        <v>883</v>
      </c>
      <c r="E37" s="180" t="s">
        <v>983</v>
      </c>
      <c r="F37" s="180" t="s">
        <v>984</v>
      </c>
      <c r="G37" s="186">
        <v>6270</v>
      </c>
      <c r="H37" s="186">
        <v>37411</v>
      </c>
      <c r="I37" s="186">
        <f t="shared" si="13"/>
        <v>31141</v>
      </c>
      <c r="J37" s="180" t="s">
        <v>7644</v>
      </c>
      <c r="K37" s="180">
        <v>13067407</v>
      </c>
      <c r="L37" s="144">
        <v>45527</v>
      </c>
      <c r="M37" s="144" t="s">
        <v>195</v>
      </c>
      <c r="N37" s="180" t="s">
        <v>173</v>
      </c>
      <c r="O37" s="180" t="s">
        <v>349</v>
      </c>
      <c r="P37" s="274">
        <v>156243</v>
      </c>
      <c r="Q37" s="274">
        <v>1213900</v>
      </c>
      <c r="R37" s="182">
        <f t="shared" si="7"/>
        <v>1057657</v>
      </c>
      <c r="S37" s="216">
        <v>202549</v>
      </c>
      <c r="T37" s="180">
        <v>126</v>
      </c>
      <c r="U37" s="180" t="s">
        <v>64</v>
      </c>
      <c r="V37" s="180" t="s">
        <v>64</v>
      </c>
      <c r="W37" s="180" t="s">
        <v>276</v>
      </c>
      <c r="X37" s="180" t="s">
        <v>7643</v>
      </c>
      <c r="Y37" s="180" t="s">
        <v>6629</v>
      </c>
      <c r="Z37" s="194">
        <v>0.03</v>
      </c>
      <c r="AA37" s="197" t="s">
        <v>552</v>
      </c>
      <c r="AB37" s="188">
        <v>2.1999999999999999E-2</v>
      </c>
      <c r="AC37" s="274">
        <f t="shared" si="8"/>
        <v>36417</v>
      </c>
      <c r="AD37" s="274">
        <f t="shared" si="9"/>
        <v>9634.1269841269841</v>
      </c>
      <c r="AE37" s="189">
        <f t="shared" si="10"/>
        <v>26705.8</v>
      </c>
      <c r="AF37" s="368">
        <f t="shared" si="11"/>
        <v>36339.926984126985</v>
      </c>
      <c r="AG37" s="190">
        <v>0.06</v>
      </c>
      <c r="AH37" s="189">
        <f t="shared" si="12"/>
        <v>63459.42</v>
      </c>
    </row>
    <row r="38" spans="1:34" x14ac:dyDescent="0.25">
      <c r="A38" s="8" t="s">
        <v>39</v>
      </c>
      <c r="B38" s="8" t="s">
        <v>39</v>
      </c>
      <c r="C38" s="180" t="s">
        <v>167</v>
      </c>
      <c r="D38" s="595" t="s">
        <v>4895</v>
      </c>
      <c r="E38" s="719" t="s">
        <v>5958</v>
      </c>
      <c r="F38" s="180" t="s">
        <v>5022</v>
      </c>
      <c r="G38" s="186">
        <v>5018</v>
      </c>
      <c r="H38" s="186">
        <v>5018</v>
      </c>
      <c r="I38" s="186">
        <f t="shared" si="13"/>
        <v>0</v>
      </c>
      <c r="J38" s="180" t="s">
        <v>7415</v>
      </c>
      <c r="K38" s="180">
        <v>25300682</v>
      </c>
      <c r="L38" s="144">
        <v>45527</v>
      </c>
      <c r="M38" s="144" t="s">
        <v>195</v>
      </c>
      <c r="N38" s="180" t="s">
        <v>173</v>
      </c>
      <c r="O38" s="180" t="s">
        <v>349</v>
      </c>
      <c r="P38" s="274">
        <v>122534</v>
      </c>
      <c r="Q38" s="274">
        <v>203200</v>
      </c>
      <c r="R38" s="182">
        <f t="shared" si="7"/>
        <v>80666</v>
      </c>
      <c r="S38" s="216">
        <v>80664</v>
      </c>
      <c r="T38" s="180">
        <v>168</v>
      </c>
      <c r="U38" s="180" t="s">
        <v>64</v>
      </c>
      <c r="V38" s="180" t="s">
        <v>64</v>
      </c>
      <c r="W38" s="180" t="s">
        <v>276</v>
      </c>
      <c r="X38" s="180" t="s">
        <v>665</v>
      </c>
      <c r="Y38" s="180" t="s">
        <v>7427</v>
      </c>
      <c r="Z38" s="194">
        <v>0.04</v>
      </c>
      <c r="AA38" s="197" t="s">
        <v>552</v>
      </c>
      <c r="AB38" s="188">
        <v>1.7000000000000001E-2</v>
      </c>
      <c r="AC38" s="274">
        <f t="shared" si="8"/>
        <v>8128</v>
      </c>
      <c r="AD38" s="274">
        <f t="shared" si="9"/>
        <v>1209.5238095238096</v>
      </c>
      <c r="AE38" s="189">
        <f t="shared" si="10"/>
        <v>3454.4</v>
      </c>
      <c r="AF38" s="368">
        <f t="shared" si="11"/>
        <v>4663.9238095238097</v>
      </c>
      <c r="AG38" s="190">
        <v>0.03</v>
      </c>
      <c r="AH38" s="189">
        <f t="shared" si="12"/>
        <v>2419.98</v>
      </c>
    </row>
    <row r="39" spans="1:34" x14ac:dyDescent="0.25">
      <c r="A39" s="739" t="s">
        <v>39</v>
      </c>
      <c r="B39" s="739" t="s">
        <v>39</v>
      </c>
      <c r="C39" s="180" t="s">
        <v>167</v>
      </c>
      <c r="D39" s="180" t="s">
        <v>451</v>
      </c>
      <c r="E39" s="180" t="s">
        <v>6443</v>
      </c>
      <c r="F39" s="180" t="s">
        <v>5781</v>
      </c>
      <c r="G39" s="186">
        <v>0</v>
      </c>
      <c r="H39" s="186">
        <v>1756</v>
      </c>
      <c r="I39" s="186">
        <f t="shared" si="13"/>
        <v>1756</v>
      </c>
      <c r="J39" s="180" t="s">
        <v>6444</v>
      </c>
      <c r="K39" s="180">
        <v>40886675</v>
      </c>
      <c r="L39" s="144">
        <v>45527</v>
      </c>
      <c r="M39" s="144" t="s">
        <v>195</v>
      </c>
      <c r="N39" s="180" t="s">
        <v>173</v>
      </c>
      <c r="O39" s="180" t="s">
        <v>840</v>
      </c>
      <c r="P39" s="274">
        <v>0</v>
      </c>
      <c r="Q39" s="274">
        <v>54600</v>
      </c>
      <c r="R39" s="182">
        <f t="shared" si="7"/>
        <v>54600</v>
      </c>
      <c r="T39" s="180">
        <v>144</v>
      </c>
      <c r="U39" s="180" t="s">
        <v>62</v>
      </c>
      <c r="V39" s="180" t="s">
        <v>62</v>
      </c>
      <c r="W39" s="180" t="s">
        <v>276</v>
      </c>
      <c r="Y39" s="180" t="s">
        <v>7646</v>
      </c>
      <c r="Z39" s="194">
        <v>0.03</v>
      </c>
      <c r="AA39" s="197" t="s">
        <v>552</v>
      </c>
      <c r="AB39" s="188">
        <v>0.02</v>
      </c>
      <c r="AC39" s="274">
        <f t="shared" si="8"/>
        <v>1638</v>
      </c>
      <c r="AD39" s="274">
        <f t="shared" si="9"/>
        <v>379.16666666666669</v>
      </c>
      <c r="AE39" s="189">
        <f t="shared" si="10"/>
        <v>1092</v>
      </c>
      <c r="AF39" s="368">
        <f t="shared" si="11"/>
        <v>1471.1666666666667</v>
      </c>
      <c r="AG39" s="190">
        <v>0.06</v>
      </c>
      <c r="AH39" s="189">
        <f t="shared" si="12"/>
        <v>3276</v>
      </c>
    </row>
    <row r="40" spans="1:34" x14ac:dyDescent="0.25">
      <c r="A40" s="180" t="s">
        <v>29</v>
      </c>
      <c r="B40" s="180" t="s">
        <v>29</v>
      </c>
      <c r="C40" s="180" t="s">
        <v>168</v>
      </c>
      <c r="D40" s="180" t="s">
        <v>455</v>
      </c>
      <c r="E40" s="180" t="s">
        <v>3461</v>
      </c>
      <c r="F40" s="180" t="s">
        <v>4714</v>
      </c>
      <c r="G40" s="186">
        <v>0</v>
      </c>
      <c r="H40" s="186">
        <v>19079</v>
      </c>
      <c r="I40" s="186">
        <f t="shared" si="13"/>
        <v>19079</v>
      </c>
      <c r="J40" s="180" t="s">
        <v>7647</v>
      </c>
      <c r="K40" s="180">
        <v>22304388</v>
      </c>
      <c r="L40" s="144">
        <v>45527</v>
      </c>
      <c r="M40" s="144" t="s">
        <v>195</v>
      </c>
      <c r="N40" s="180" t="s">
        <v>148</v>
      </c>
      <c r="O40" s="180" t="s">
        <v>264</v>
      </c>
      <c r="P40" s="274">
        <v>0</v>
      </c>
      <c r="Q40" s="274">
        <v>802600</v>
      </c>
      <c r="R40" s="182">
        <f t="shared" si="7"/>
        <v>802600</v>
      </c>
      <c r="S40" s="216">
        <v>39333</v>
      </c>
      <c r="T40" s="180">
        <v>168</v>
      </c>
      <c r="U40" s="180" t="s">
        <v>64</v>
      </c>
      <c r="V40" s="180" t="s">
        <v>64</v>
      </c>
      <c r="W40" s="180" t="s">
        <v>276</v>
      </c>
      <c r="X40" s="180" t="s">
        <v>115</v>
      </c>
      <c r="Y40" s="180" t="s">
        <v>7649</v>
      </c>
      <c r="Z40" s="194">
        <v>0.04</v>
      </c>
      <c r="AA40" s="197" t="s">
        <v>552</v>
      </c>
      <c r="AB40" s="188">
        <v>1.7000000000000001E-2</v>
      </c>
      <c r="AC40" s="274">
        <f t="shared" si="8"/>
        <v>32104</v>
      </c>
      <c r="AD40" s="274">
        <f t="shared" si="9"/>
        <v>4777.3809523809523</v>
      </c>
      <c r="AE40" s="189">
        <f t="shared" si="10"/>
        <v>13644.2</v>
      </c>
      <c r="AF40" s="368">
        <f t="shared" si="11"/>
        <v>18421.580952380951</v>
      </c>
      <c r="AG40" s="190">
        <v>0.03</v>
      </c>
      <c r="AH40" s="189">
        <f t="shared" si="12"/>
        <v>24078</v>
      </c>
    </row>
    <row r="41" spans="1:34" ht="15.75" x14ac:dyDescent="0.25">
      <c r="A41" s="180" t="s">
        <v>39</v>
      </c>
      <c r="B41" s="180" t="s">
        <v>39</v>
      </c>
      <c r="C41" s="180" t="s">
        <v>167</v>
      </c>
      <c r="D41" s="219" t="s">
        <v>4895</v>
      </c>
      <c r="E41" s="180" t="s">
        <v>5958</v>
      </c>
      <c r="F41" s="180" t="s">
        <v>5022</v>
      </c>
      <c r="G41" s="186">
        <v>0</v>
      </c>
      <c r="H41" s="186">
        <v>3993</v>
      </c>
      <c r="I41" s="186">
        <f t="shared" si="13"/>
        <v>3993</v>
      </c>
      <c r="J41" s="180" t="s">
        <v>7416</v>
      </c>
      <c r="K41" s="180">
        <v>26031726</v>
      </c>
      <c r="L41" s="144">
        <v>45528</v>
      </c>
      <c r="M41" s="144" t="s">
        <v>195</v>
      </c>
      <c r="N41" s="180" t="s">
        <v>148</v>
      </c>
      <c r="O41" s="180" t="s">
        <v>263</v>
      </c>
      <c r="P41" s="274">
        <v>96127</v>
      </c>
      <c r="Q41" s="274">
        <v>159500</v>
      </c>
      <c r="R41" s="182">
        <f t="shared" si="7"/>
        <v>63373</v>
      </c>
      <c r="S41" s="216">
        <v>63373</v>
      </c>
      <c r="T41" s="180">
        <v>168</v>
      </c>
      <c r="U41" s="180" t="s">
        <v>64</v>
      </c>
      <c r="V41" s="180" t="s">
        <v>64</v>
      </c>
      <c r="W41" s="180" t="s">
        <v>276</v>
      </c>
      <c r="X41" s="180" t="s">
        <v>665</v>
      </c>
      <c r="Y41" s="180" t="s">
        <v>7428</v>
      </c>
      <c r="Z41" s="194">
        <v>0.04</v>
      </c>
      <c r="AA41" s="197" t="s">
        <v>552</v>
      </c>
      <c r="AB41" s="188">
        <v>1.7000000000000001E-2</v>
      </c>
      <c r="AC41" s="274">
        <f t="shared" si="8"/>
        <v>6380</v>
      </c>
      <c r="AD41" s="274">
        <f t="shared" si="9"/>
        <v>949.40476190476193</v>
      </c>
      <c r="AE41" s="189">
        <f t="shared" si="10"/>
        <v>2711.5</v>
      </c>
      <c r="AF41" s="368">
        <f t="shared" si="11"/>
        <v>3660.9047619047619</v>
      </c>
      <c r="AG41" s="190">
        <v>0.03</v>
      </c>
      <c r="AH41" s="189">
        <f t="shared" si="12"/>
        <v>1901.1899999999998</v>
      </c>
    </row>
    <row r="42" spans="1:34" x14ac:dyDescent="0.25">
      <c r="A42" s="180" t="s">
        <v>20</v>
      </c>
      <c r="B42" s="180" t="s">
        <v>20</v>
      </c>
      <c r="C42" s="180" t="s">
        <v>420</v>
      </c>
      <c r="D42" s="180" t="s">
        <v>405</v>
      </c>
      <c r="E42" s="180" t="s">
        <v>7241</v>
      </c>
      <c r="F42" s="180" t="s">
        <v>7651</v>
      </c>
      <c r="G42" s="186">
        <v>0</v>
      </c>
      <c r="H42" s="186">
        <v>1200</v>
      </c>
      <c r="I42" s="186">
        <f t="shared" si="13"/>
        <v>1200</v>
      </c>
      <c r="J42" s="180" t="s">
        <v>7648</v>
      </c>
      <c r="K42" s="180">
        <v>13312474</v>
      </c>
      <c r="L42" s="144">
        <v>45528</v>
      </c>
      <c r="M42" s="144" t="s">
        <v>195</v>
      </c>
      <c r="N42" s="180" t="s">
        <v>148</v>
      </c>
      <c r="O42" s="180" t="s">
        <v>332</v>
      </c>
      <c r="P42" s="274">
        <v>0</v>
      </c>
      <c r="Q42" s="274">
        <v>31400</v>
      </c>
      <c r="R42" s="182">
        <f t="shared" si="7"/>
        <v>31400</v>
      </c>
      <c r="S42" s="216">
        <v>31400</v>
      </c>
      <c r="T42" s="180">
        <v>132</v>
      </c>
      <c r="U42" s="180" t="s">
        <v>62</v>
      </c>
      <c r="V42" s="180" t="s">
        <v>62</v>
      </c>
      <c r="W42" s="180" t="s">
        <v>276</v>
      </c>
      <c r="Y42" s="180" t="s">
        <v>7650</v>
      </c>
      <c r="Z42" s="194">
        <v>0.03</v>
      </c>
      <c r="AA42" s="197" t="s">
        <v>552</v>
      </c>
      <c r="AB42" s="188">
        <v>2.1999999999999999E-2</v>
      </c>
      <c r="AC42" s="274">
        <f t="shared" si="8"/>
        <v>942</v>
      </c>
      <c r="AD42" s="274">
        <f t="shared" si="9"/>
        <v>237.87878787878788</v>
      </c>
      <c r="AE42" s="189">
        <f t="shared" si="10"/>
        <v>690.8</v>
      </c>
      <c r="AF42" s="368">
        <f t="shared" si="11"/>
        <v>928.67878787878783</v>
      </c>
      <c r="AG42" s="190">
        <v>0.06</v>
      </c>
      <c r="AH42" s="189">
        <f t="shared" si="12"/>
        <v>1884</v>
      </c>
    </row>
    <row r="43" spans="1:34" x14ac:dyDescent="0.25">
      <c r="A43" s="180" t="s">
        <v>29</v>
      </c>
      <c r="B43" s="180" t="s">
        <v>29</v>
      </c>
      <c r="C43" s="180" t="s">
        <v>168</v>
      </c>
      <c r="D43" s="180" t="s">
        <v>454</v>
      </c>
      <c r="E43" s="180" t="s">
        <v>7673</v>
      </c>
      <c r="F43" s="180" t="s">
        <v>570</v>
      </c>
      <c r="G43" s="186">
        <v>0</v>
      </c>
      <c r="H43" s="186">
        <v>12384</v>
      </c>
      <c r="I43" s="186">
        <f t="shared" si="13"/>
        <v>12384</v>
      </c>
      <c r="J43" s="180" t="s">
        <v>7674</v>
      </c>
      <c r="K43" s="180">
        <v>37061855</v>
      </c>
      <c r="L43" s="144">
        <v>45530</v>
      </c>
      <c r="M43" s="144" t="s">
        <v>195</v>
      </c>
      <c r="N43" s="180" t="s">
        <v>21</v>
      </c>
      <c r="O43" s="180" t="s">
        <v>21</v>
      </c>
      <c r="P43" s="274">
        <v>0</v>
      </c>
      <c r="Q43" s="274">
        <v>517200</v>
      </c>
      <c r="R43" s="182">
        <f t="shared" si="7"/>
        <v>517200</v>
      </c>
      <c r="S43" s="216">
        <v>50598</v>
      </c>
      <c r="T43" s="180">
        <v>168</v>
      </c>
      <c r="U43" s="180" t="s">
        <v>64</v>
      </c>
      <c r="V43" s="180" t="s">
        <v>64</v>
      </c>
      <c r="W43" s="180" t="s">
        <v>276</v>
      </c>
      <c r="X43" s="180" t="s">
        <v>2808</v>
      </c>
      <c r="Y43" s="180" t="s">
        <v>7118</v>
      </c>
      <c r="Z43" s="194">
        <v>0.04</v>
      </c>
      <c r="AA43" s="197" t="s">
        <v>552</v>
      </c>
      <c r="AB43" s="188">
        <v>1.7000000000000001E-2</v>
      </c>
      <c r="AC43" s="274">
        <f t="shared" si="8"/>
        <v>20688</v>
      </c>
      <c r="AD43" s="274">
        <f t="shared" si="9"/>
        <v>3078.5714285714284</v>
      </c>
      <c r="AE43" s="189">
        <f t="shared" si="10"/>
        <v>8792.4000000000015</v>
      </c>
      <c r="AF43" s="368">
        <f t="shared" si="11"/>
        <v>11870.971428571429</v>
      </c>
      <c r="AG43" s="190">
        <v>0.03</v>
      </c>
      <c r="AH43" s="189">
        <f t="shared" si="12"/>
        <v>15516</v>
      </c>
    </row>
    <row r="44" spans="1:34" x14ac:dyDescent="0.25">
      <c r="A44" s="180" t="s">
        <v>29</v>
      </c>
      <c r="B44" s="180" t="s">
        <v>29</v>
      </c>
      <c r="C44" s="180" t="s">
        <v>168</v>
      </c>
      <c r="D44" s="180" t="s">
        <v>422</v>
      </c>
      <c r="E44" s="180" t="s">
        <v>4459</v>
      </c>
      <c r="F44" s="180" t="s">
        <v>4462</v>
      </c>
      <c r="G44" s="186">
        <v>0</v>
      </c>
      <c r="H44" s="186">
        <v>1459</v>
      </c>
      <c r="I44" s="186">
        <f t="shared" si="13"/>
        <v>1459</v>
      </c>
      <c r="J44" s="180" t="s">
        <v>6116</v>
      </c>
      <c r="K44" s="180">
        <v>28666105</v>
      </c>
      <c r="L44" s="144">
        <v>45530</v>
      </c>
      <c r="M44" s="144" t="s">
        <v>195</v>
      </c>
      <c r="N44" s="180" t="s">
        <v>173</v>
      </c>
      <c r="O44" s="180" t="s">
        <v>463</v>
      </c>
      <c r="P44" s="274">
        <v>0</v>
      </c>
      <c r="Q44" s="274">
        <v>40000</v>
      </c>
      <c r="R44" s="182">
        <f t="shared" si="7"/>
        <v>40000</v>
      </c>
      <c r="S44" s="216">
        <v>40000</v>
      </c>
      <c r="T44" s="180">
        <v>132</v>
      </c>
      <c r="U44" s="180" t="s">
        <v>62</v>
      </c>
      <c r="V44" s="180" t="s">
        <v>62</v>
      </c>
      <c r="W44" s="180" t="s">
        <v>276</v>
      </c>
      <c r="Y44" s="180" t="s">
        <v>7679</v>
      </c>
      <c r="Z44" s="194">
        <v>0.03</v>
      </c>
      <c r="AA44" s="197" t="s">
        <v>552</v>
      </c>
      <c r="AB44" s="188">
        <v>2.1999999999999999E-2</v>
      </c>
      <c r="AC44" s="274">
        <f t="shared" si="8"/>
        <v>1200</v>
      </c>
      <c r="AD44" s="274">
        <f t="shared" si="9"/>
        <v>303.030303030303</v>
      </c>
      <c r="AE44" s="189">
        <f t="shared" si="10"/>
        <v>880</v>
      </c>
      <c r="AF44" s="368">
        <f t="shared" si="11"/>
        <v>1183.030303030303</v>
      </c>
      <c r="AG44" s="190">
        <v>0.06</v>
      </c>
      <c r="AH44" s="189">
        <f t="shared" si="12"/>
        <v>2400</v>
      </c>
    </row>
    <row r="45" spans="1:34" ht="15.75" x14ac:dyDescent="0.25">
      <c r="A45" s="180" t="s">
        <v>20</v>
      </c>
      <c r="B45" s="180" t="s">
        <v>20</v>
      </c>
      <c r="C45" s="180" t="s">
        <v>420</v>
      </c>
      <c r="D45" s="219" t="s">
        <v>4899</v>
      </c>
      <c r="E45" s="180" t="s">
        <v>821</v>
      </c>
      <c r="F45" s="180" t="s">
        <v>6804</v>
      </c>
      <c r="G45" s="186">
        <v>0</v>
      </c>
      <c r="H45" s="186">
        <v>4722</v>
      </c>
      <c r="I45" s="186">
        <f t="shared" si="13"/>
        <v>4722</v>
      </c>
      <c r="J45" s="180" t="s">
        <v>6773</v>
      </c>
      <c r="K45" s="180">
        <v>25667240</v>
      </c>
      <c r="L45" s="144">
        <v>45530</v>
      </c>
      <c r="M45" s="144" t="s">
        <v>195</v>
      </c>
      <c r="N45" s="180" t="s">
        <v>43</v>
      </c>
      <c r="O45" s="180" t="s">
        <v>43</v>
      </c>
      <c r="P45" s="274">
        <v>0</v>
      </c>
      <c r="Q45" s="274">
        <v>190600</v>
      </c>
      <c r="R45" s="182">
        <f t="shared" si="7"/>
        <v>190600</v>
      </c>
      <c r="S45" s="216">
        <v>23556</v>
      </c>
      <c r="T45" s="180">
        <v>168</v>
      </c>
      <c r="U45" s="180" t="s">
        <v>64</v>
      </c>
      <c r="V45" s="180" t="s">
        <v>64</v>
      </c>
      <c r="W45" s="180" t="s">
        <v>276</v>
      </c>
      <c r="X45" s="180" t="s">
        <v>672</v>
      </c>
      <c r="Y45" s="180" t="s">
        <v>6803</v>
      </c>
      <c r="Z45" s="194">
        <v>0.04</v>
      </c>
      <c r="AA45" s="197" t="s">
        <v>552</v>
      </c>
      <c r="AB45" s="188">
        <v>1.7000000000000001E-2</v>
      </c>
      <c r="AC45" s="274">
        <f t="shared" si="8"/>
        <v>7624</v>
      </c>
      <c r="AD45" s="274">
        <f t="shared" si="9"/>
        <v>1134.5238095238096</v>
      </c>
      <c r="AE45" s="189">
        <f t="shared" si="10"/>
        <v>3240.2000000000003</v>
      </c>
      <c r="AF45" s="368">
        <f t="shared" si="11"/>
        <v>4374.7238095238099</v>
      </c>
      <c r="AG45" s="190">
        <v>0.03</v>
      </c>
      <c r="AH45" s="189">
        <f t="shared" si="12"/>
        <v>5718</v>
      </c>
    </row>
    <row r="46" spans="1:34" ht="15.75" x14ac:dyDescent="0.25">
      <c r="A46" s="180" t="s">
        <v>37</v>
      </c>
      <c r="B46" s="180" t="s">
        <v>37</v>
      </c>
      <c r="C46" s="180" t="s">
        <v>99</v>
      </c>
      <c r="D46" s="243" t="s">
        <v>459</v>
      </c>
      <c r="E46" s="180" t="s">
        <v>6068</v>
      </c>
      <c r="F46" s="180" t="s">
        <v>4032</v>
      </c>
      <c r="G46" s="186">
        <v>0</v>
      </c>
      <c r="H46" s="186">
        <v>29860</v>
      </c>
      <c r="I46" s="186">
        <f t="shared" si="13"/>
        <v>29860</v>
      </c>
      <c r="J46" s="180" t="s">
        <v>7675</v>
      </c>
      <c r="K46" s="180">
        <v>31633153</v>
      </c>
      <c r="L46" s="144">
        <v>45530</v>
      </c>
      <c r="M46" s="144" t="s">
        <v>195</v>
      </c>
      <c r="N46" s="180" t="s">
        <v>21</v>
      </c>
      <c r="O46" s="21" t="s">
        <v>21</v>
      </c>
      <c r="P46" s="274">
        <v>0</v>
      </c>
      <c r="Q46" s="274">
        <v>1262200</v>
      </c>
      <c r="R46" s="182">
        <f t="shared" si="7"/>
        <v>1262200</v>
      </c>
      <c r="S46" s="216">
        <v>103740</v>
      </c>
      <c r="T46" s="180">
        <v>168</v>
      </c>
      <c r="U46" s="180" t="s">
        <v>64</v>
      </c>
      <c r="V46" s="180" t="s">
        <v>64</v>
      </c>
      <c r="W46" s="180" t="s">
        <v>276</v>
      </c>
      <c r="X46" s="180" t="s">
        <v>665</v>
      </c>
      <c r="Y46" s="180" t="s">
        <v>7682</v>
      </c>
      <c r="Z46" s="194">
        <v>0.04</v>
      </c>
      <c r="AA46" s="197" t="s">
        <v>552</v>
      </c>
      <c r="AB46" s="188">
        <v>1.7000000000000001E-2</v>
      </c>
      <c r="AC46" s="274">
        <f t="shared" si="8"/>
        <v>50488</v>
      </c>
      <c r="AD46" s="274">
        <f t="shared" si="9"/>
        <v>7513.0952380952385</v>
      </c>
      <c r="AE46" s="189">
        <f t="shared" si="10"/>
        <v>21457.4</v>
      </c>
      <c r="AF46" s="368">
        <f t="shared" si="11"/>
        <v>28970.495238095238</v>
      </c>
      <c r="AG46" s="190">
        <v>0.03</v>
      </c>
      <c r="AH46" s="189">
        <f t="shared" si="12"/>
        <v>37866</v>
      </c>
    </row>
    <row r="47" spans="1:34" ht="15.75" x14ac:dyDescent="0.25">
      <c r="A47" s="180" t="s">
        <v>37</v>
      </c>
      <c r="B47" s="180" t="s">
        <v>37</v>
      </c>
      <c r="C47" s="180" t="s">
        <v>99</v>
      </c>
      <c r="D47" s="219" t="s">
        <v>438</v>
      </c>
      <c r="E47" s="180" t="s">
        <v>677</v>
      </c>
      <c r="F47" s="180" t="s">
        <v>654</v>
      </c>
      <c r="G47" s="186">
        <v>0</v>
      </c>
      <c r="H47" s="186">
        <v>1400</v>
      </c>
      <c r="I47" s="186">
        <f t="shared" ref="I47:I106" si="14">IF(G47=0,H47,(H47-G47))</f>
        <v>1400</v>
      </c>
      <c r="J47" s="180" t="s">
        <v>7676</v>
      </c>
      <c r="K47" s="180">
        <v>28418122</v>
      </c>
      <c r="L47" s="144">
        <v>45530</v>
      </c>
      <c r="M47" s="144" t="s">
        <v>195</v>
      </c>
      <c r="N47" s="180" t="s">
        <v>21</v>
      </c>
      <c r="O47" s="180" t="s">
        <v>21</v>
      </c>
      <c r="P47" s="274">
        <v>0</v>
      </c>
      <c r="Q47" s="274">
        <v>30000</v>
      </c>
      <c r="R47" s="182">
        <f t="shared" si="7"/>
        <v>30000</v>
      </c>
      <c r="S47" s="216">
        <v>30000</v>
      </c>
      <c r="T47" s="180">
        <v>96</v>
      </c>
      <c r="U47" s="180" t="s">
        <v>62</v>
      </c>
      <c r="V47" s="180" t="s">
        <v>62</v>
      </c>
      <c r="W47" s="180" t="s">
        <v>276</v>
      </c>
      <c r="Y47" s="180" t="s">
        <v>7680</v>
      </c>
      <c r="Z47" s="194">
        <v>0.03</v>
      </c>
      <c r="AA47" s="197" t="s">
        <v>552</v>
      </c>
      <c r="AB47" s="188">
        <v>0.03</v>
      </c>
      <c r="AC47" s="274">
        <f t="shared" ref="AC47:AC106" si="15">Z47*Q47</f>
        <v>900</v>
      </c>
      <c r="AD47" s="274">
        <f t="shared" si="9"/>
        <v>312.5</v>
      </c>
      <c r="AE47" s="189">
        <f t="shared" ref="AE47:AE106" si="16">AB47*Q47</f>
        <v>900</v>
      </c>
      <c r="AF47" s="368">
        <f t="shared" ref="AF47:AF106" si="17">AD47+AE47</f>
        <v>1212.5</v>
      </c>
      <c r="AG47" s="190">
        <v>0.06</v>
      </c>
      <c r="AH47" s="189">
        <f t="shared" ref="AH47:AH106" si="18">R47*AG47</f>
        <v>1800</v>
      </c>
    </row>
    <row r="48" spans="1:34" x14ac:dyDescent="0.25">
      <c r="A48" s="180" t="s">
        <v>38</v>
      </c>
      <c r="B48" s="180" t="s">
        <v>38</v>
      </c>
      <c r="C48" s="180" t="s">
        <v>101</v>
      </c>
      <c r="D48" s="180" t="s">
        <v>405</v>
      </c>
      <c r="E48" s="740" t="s">
        <v>6446</v>
      </c>
      <c r="F48" s="180" t="s">
        <v>2934</v>
      </c>
      <c r="G48" s="186">
        <v>0</v>
      </c>
      <c r="H48" s="186">
        <v>12000</v>
      </c>
      <c r="I48" s="186">
        <f t="shared" si="14"/>
        <v>12000</v>
      </c>
      <c r="J48" s="180" t="s">
        <v>7677</v>
      </c>
      <c r="K48" s="180">
        <v>24301365</v>
      </c>
      <c r="L48" s="144">
        <v>45530</v>
      </c>
      <c r="M48" s="144" t="s">
        <v>195</v>
      </c>
      <c r="N48" s="180" t="s">
        <v>173</v>
      </c>
      <c r="O48" s="180" t="s">
        <v>348</v>
      </c>
      <c r="P48" s="274">
        <v>0</v>
      </c>
      <c r="Q48" s="274">
        <v>500800</v>
      </c>
      <c r="R48" s="182">
        <f t="shared" ref="R48:R108" si="19">Q48-P48</f>
        <v>500800</v>
      </c>
      <c r="S48" s="216">
        <v>500800</v>
      </c>
      <c r="T48" s="180">
        <v>168</v>
      </c>
      <c r="U48" s="180" t="s">
        <v>62</v>
      </c>
      <c r="V48" s="180" t="s">
        <v>62</v>
      </c>
      <c r="W48" s="180" t="s">
        <v>276</v>
      </c>
      <c r="Y48" s="180" t="s">
        <v>7681</v>
      </c>
      <c r="Z48" s="194">
        <v>0.04</v>
      </c>
      <c r="AA48" s="197" t="s">
        <v>552</v>
      </c>
      <c r="AB48" s="188">
        <v>1.7000000000000001E-2</v>
      </c>
      <c r="AC48" s="274">
        <f t="shared" si="15"/>
        <v>20032</v>
      </c>
      <c r="AD48" s="274">
        <f t="shared" ref="AD48:AD107" si="20">IFERROR((Q48/T48),0)</f>
        <v>2980.9523809523807</v>
      </c>
      <c r="AE48" s="189">
        <f t="shared" si="16"/>
        <v>8513.6</v>
      </c>
      <c r="AF48" s="368">
        <f t="shared" si="17"/>
        <v>11494.55238095238</v>
      </c>
      <c r="AG48" s="190">
        <v>0.03</v>
      </c>
      <c r="AH48" s="189">
        <f t="shared" si="18"/>
        <v>15024</v>
      </c>
    </row>
    <row r="49" spans="1:34" x14ac:dyDescent="0.25">
      <c r="A49" s="180" t="s">
        <v>29</v>
      </c>
      <c r="B49" s="180" t="s">
        <v>29</v>
      </c>
      <c r="C49" s="180" t="s">
        <v>168</v>
      </c>
      <c r="D49" s="180" t="s">
        <v>454</v>
      </c>
      <c r="E49" s="719" t="s">
        <v>635</v>
      </c>
      <c r="F49" s="180" t="s">
        <v>636</v>
      </c>
      <c r="G49" s="186">
        <v>0</v>
      </c>
      <c r="H49" s="186">
        <v>17677</v>
      </c>
      <c r="I49" s="186">
        <f t="shared" si="14"/>
        <v>17677</v>
      </c>
      <c r="J49" s="180" t="s">
        <v>7678</v>
      </c>
      <c r="K49" s="180">
        <v>25728381</v>
      </c>
      <c r="L49" s="144">
        <v>45530</v>
      </c>
      <c r="M49" s="144" t="s">
        <v>195</v>
      </c>
      <c r="N49" s="180" t="s">
        <v>173</v>
      </c>
      <c r="O49" s="180" t="s">
        <v>328</v>
      </c>
      <c r="P49" s="274">
        <v>0</v>
      </c>
      <c r="Q49" s="274">
        <v>742800</v>
      </c>
      <c r="R49" s="182">
        <f t="shared" si="19"/>
        <v>742800</v>
      </c>
      <c r="S49" s="216">
        <v>202552</v>
      </c>
      <c r="T49" s="180">
        <v>168</v>
      </c>
      <c r="U49" s="180" t="s">
        <v>64</v>
      </c>
      <c r="V49" s="180" t="s">
        <v>64</v>
      </c>
      <c r="W49" s="180" t="s">
        <v>276</v>
      </c>
      <c r="X49" s="180" t="s">
        <v>609</v>
      </c>
      <c r="Y49" s="180" t="s">
        <v>7231</v>
      </c>
      <c r="Z49" s="194">
        <v>0.04</v>
      </c>
      <c r="AA49" s="197" t="s">
        <v>552</v>
      </c>
      <c r="AB49" s="188">
        <v>1.7000000000000001E-2</v>
      </c>
      <c r="AC49" s="274">
        <f t="shared" si="15"/>
        <v>29712</v>
      </c>
      <c r="AD49" s="274">
        <f t="shared" si="20"/>
        <v>4421.4285714285716</v>
      </c>
      <c r="AE49" s="189">
        <f t="shared" si="16"/>
        <v>12627.6</v>
      </c>
      <c r="AF49" s="368">
        <f t="shared" si="17"/>
        <v>17049.028571428571</v>
      </c>
      <c r="AG49" s="190">
        <v>0.03</v>
      </c>
      <c r="AH49" s="189">
        <f t="shared" si="18"/>
        <v>22284</v>
      </c>
    </row>
    <row r="50" spans="1:34" x14ac:dyDescent="0.25">
      <c r="A50" s="180" t="s">
        <v>49</v>
      </c>
      <c r="B50" s="180" t="s">
        <v>49</v>
      </c>
      <c r="C50" s="180" t="s">
        <v>133</v>
      </c>
      <c r="D50" s="180" t="s">
        <v>549</v>
      </c>
      <c r="E50" s="180" t="s">
        <v>3239</v>
      </c>
      <c r="F50" s="180" t="s">
        <v>1548</v>
      </c>
      <c r="G50" s="186">
        <v>0</v>
      </c>
      <c r="H50" s="186">
        <v>8264</v>
      </c>
      <c r="I50" s="186">
        <f t="shared" si="14"/>
        <v>8264</v>
      </c>
      <c r="J50" s="180" t="s">
        <v>1788</v>
      </c>
      <c r="K50" s="180">
        <v>9947803</v>
      </c>
      <c r="L50" s="144">
        <v>45530</v>
      </c>
      <c r="M50" s="144" t="s">
        <v>195</v>
      </c>
      <c r="N50" s="180" t="s">
        <v>148</v>
      </c>
      <c r="O50" s="180" t="s">
        <v>537</v>
      </c>
      <c r="P50" s="274">
        <v>0</v>
      </c>
      <c r="Q50" s="274">
        <v>100000</v>
      </c>
      <c r="R50" s="182">
        <f t="shared" si="19"/>
        <v>100000</v>
      </c>
      <c r="S50" s="216">
        <v>100000</v>
      </c>
      <c r="T50" s="180">
        <v>36</v>
      </c>
      <c r="U50" s="180" t="s">
        <v>62</v>
      </c>
      <c r="V50" s="180" t="s">
        <v>62</v>
      </c>
      <c r="W50" s="180" t="s">
        <v>276</v>
      </c>
      <c r="Y50" s="180" t="s">
        <v>7685</v>
      </c>
      <c r="Z50" s="194">
        <v>0.03</v>
      </c>
      <c r="AA50" s="197" t="s">
        <v>552</v>
      </c>
      <c r="AB50" s="188">
        <v>0.05</v>
      </c>
      <c r="AC50" s="274">
        <f t="shared" si="15"/>
        <v>3000</v>
      </c>
      <c r="AD50" s="274">
        <f t="shared" si="20"/>
        <v>2777.7777777777778</v>
      </c>
      <c r="AE50" s="189">
        <f t="shared" si="16"/>
        <v>5000</v>
      </c>
      <c r="AF50" s="368">
        <f t="shared" si="17"/>
        <v>7777.7777777777774</v>
      </c>
      <c r="AG50" s="190">
        <v>0.06</v>
      </c>
      <c r="AH50" s="189">
        <f t="shared" si="18"/>
        <v>6000</v>
      </c>
    </row>
    <row r="51" spans="1:34" x14ac:dyDescent="0.25">
      <c r="A51" s="180" t="s">
        <v>39</v>
      </c>
      <c r="B51" s="180" t="s">
        <v>39</v>
      </c>
      <c r="C51" s="180" t="s">
        <v>167</v>
      </c>
      <c r="D51" s="180" t="s">
        <v>451</v>
      </c>
      <c r="E51" s="180" t="s">
        <v>3137</v>
      </c>
      <c r="F51" s="180" t="s">
        <v>3162</v>
      </c>
      <c r="G51" s="186">
        <v>0</v>
      </c>
      <c r="H51" s="186">
        <v>12775</v>
      </c>
      <c r="I51" s="186">
        <f t="shared" si="14"/>
        <v>12775</v>
      </c>
      <c r="J51" s="180" t="s">
        <v>7683</v>
      </c>
      <c r="K51" s="180">
        <v>27847474</v>
      </c>
      <c r="L51" s="144">
        <v>45530</v>
      </c>
      <c r="M51" s="144" t="s">
        <v>195</v>
      </c>
      <c r="N51" s="180" t="s">
        <v>148</v>
      </c>
      <c r="O51" s="180" t="s">
        <v>258</v>
      </c>
      <c r="P51" s="274">
        <v>0</v>
      </c>
      <c r="Q51" s="274">
        <v>533900</v>
      </c>
      <c r="R51" s="182">
        <f t="shared" si="19"/>
        <v>533900</v>
      </c>
      <c r="S51" s="216">
        <v>84163</v>
      </c>
      <c r="T51" s="180">
        <v>168</v>
      </c>
      <c r="U51" s="180" t="s">
        <v>64</v>
      </c>
      <c r="V51" s="180" t="s">
        <v>64</v>
      </c>
      <c r="W51" s="180" t="s">
        <v>276</v>
      </c>
      <c r="X51" s="180" t="s">
        <v>115</v>
      </c>
      <c r="Y51" s="180" t="s">
        <v>7686</v>
      </c>
      <c r="Z51" s="194">
        <v>0.04</v>
      </c>
      <c r="AA51" s="197" t="s">
        <v>552</v>
      </c>
      <c r="AB51" s="188">
        <v>1.7000000000000001E-2</v>
      </c>
      <c r="AC51" s="274">
        <f t="shared" si="15"/>
        <v>21356</v>
      </c>
      <c r="AD51" s="274">
        <f t="shared" si="20"/>
        <v>3177.9761904761904</v>
      </c>
      <c r="AE51" s="189">
        <f t="shared" si="16"/>
        <v>9076.3000000000011</v>
      </c>
      <c r="AF51" s="368">
        <f t="shared" si="17"/>
        <v>12254.276190476192</v>
      </c>
      <c r="AG51" s="190">
        <v>0.03</v>
      </c>
      <c r="AH51" s="189">
        <f t="shared" si="18"/>
        <v>16017</v>
      </c>
    </row>
    <row r="52" spans="1:34" x14ac:dyDescent="0.25">
      <c r="A52" s="180" t="s">
        <v>49</v>
      </c>
      <c r="B52" s="180" t="s">
        <v>49</v>
      </c>
      <c r="C52" s="180" t="s">
        <v>133</v>
      </c>
      <c r="D52" s="180" t="s">
        <v>929</v>
      </c>
      <c r="E52" s="180" t="s">
        <v>5371</v>
      </c>
      <c r="F52" s="180" t="s">
        <v>4179</v>
      </c>
      <c r="G52" s="186">
        <v>0</v>
      </c>
      <c r="H52" s="186">
        <v>1828</v>
      </c>
      <c r="I52" s="186">
        <f t="shared" si="14"/>
        <v>1828</v>
      </c>
      <c r="J52" s="180" t="s">
        <v>7684</v>
      </c>
      <c r="K52" s="180">
        <v>22847143</v>
      </c>
      <c r="L52" s="144">
        <v>45530</v>
      </c>
      <c r="M52" s="144" t="s">
        <v>195</v>
      </c>
      <c r="N52" s="180" t="s">
        <v>173</v>
      </c>
      <c r="O52" s="180" t="s">
        <v>348</v>
      </c>
      <c r="P52" s="274">
        <v>0</v>
      </c>
      <c r="Q52" s="274">
        <v>50000</v>
      </c>
      <c r="R52" s="182">
        <f t="shared" si="19"/>
        <v>50000</v>
      </c>
      <c r="S52" s="216">
        <v>50000</v>
      </c>
      <c r="T52" s="180">
        <v>120</v>
      </c>
      <c r="U52" s="180" t="s">
        <v>62</v>
      </c>
      <c r="V52" s="180" t="s">
        <v>62</v>
      </c>
      <c r="W52" s="180" t="s">
        <v>276</v>
      </c>
      <c r="Y52" s="180" t="s">
        <v>7687</v>
      </c>
      <c r="Z52" s="194">
        <v>0.03</v>
      </c>
      <c r="AA52" s="197" t="s">
        <v>552</v>
      </c>
      <c r="AB52" s="188">
        <v>2.2499999999999999E-2</v>
      </c>
      <c r="AC52" s="274">
        <f t="shared" si="15"/>
        <v>1500</v>
      </c>
      <c r="AD52" s="274">
        <f t="shared" si="20"/>
        <v>416.66666666666669</v>
      </c>
      <c r="AE52" s="189">
        <f t="shared" si="16"/>
        <v>1125</v>
      </c>
      <c r="AF52" s="368">
        <f t="shared" si="17"/>
        <v>1541.6666666666667</v>
      </c>
      <c r="AG52" s="190">
        <v>0.06</v>
      </c>
      <c r="AH52" s="189">
        <f t="shared" si="18"/>
        <v>3000</v>
      </c>
    </row>
    <row r="53" spans="1:34" ht="15.75" x14ac:dyDescent="0.25">
      <c r="A53" s="180" t="s">
        <v>23</v>
      </c>
      <c r="B53" s="180" t="s">
        <v>23</v>
      </c>
      <c r="C53" s="180" t="s">
        <v>97</v>
      </c>
      <c r="D53" s="614" t="s">
        <v>970</v>
      </c>
      <c r="E53" s="198" t="s">
        <v>5886</v>
      </c>
      <c r="F53" s="180" t="s">
        <v>5903</v>
      </c>
      <c r="G53" s="186">
        <v>0</v>
      </c>
      <c r="H53" s="186">
        <v>34699</v>
      </c>
      <c r="I53" s="186">
        <f t="shared" si="14"/>
        <v>34699</v>
      </c>
      <c r="J53" s="180" t="s">
        <v>7688</v>
      </c>
      <c r="K53" s="180">
        <v>23606126</v>
      </c>
      <c r="L53" s="144">
        <v>45530</v>
      </c>
      <c r="M53" s="144" t="s">
        <v>195</v>
      </c>
      <c r="N53" s="180" t="s">
        <v>148</v>
      </c>
      <c r="O53" s="21" t="s">
        <v>4613</v>
      </c>
      <c r="P53" s="274">
        <v>0</v>
      </c>
      <c r="Q53" s="274">
        <v>1468600</v>
      </c>
      <c r="R53" s="182">
        <f t="shared" si="19"/>
        <v>1468600</v>
      </c>
      <c r="S53" s="216">
        <v>90338.8</v>
      </c>
      <c r="T53" s="180">
        <v>168</v>
      </c>
      <c r="U53" s="180" t="s">
        <v>64</v>
      </c>
      <c r="V53" s="180" t="s">
        <v>64</v>
      </c>
      <c r="W53" s="180" t="s">
        <v>276</v>
      </c>
      <c r="X53" s="180" t="s">
        <v>665</v>
      </c>
      <c r="Y53" s="180" t="s">
        <v>7524</v>
      </c>
      <c r="Z53" s="194">
        <v>0.04</v>
      </c>
      <c r="AA53" s="197" t="s">
        <v>552</v>
      </c>
      <c r="AB53" s="188">
        <v>1.7000000000000001E-2</v>
      </c>
      <c r="AC53" s="274">
        <f t="shared" si="15"/>
        <v>58744</v>
      </c>
      <c r="AD53" s="274">
        <f t="shared" si="20"/>
        <v>8741.6666666666661</v>
      </c>
      <c r="AE53" s="189">
        <f t="shared" si="16"/>
        <v>24966.2</v>
      </c>
      <c r="AF53" s="368">
        <f t="shared" si="17"/>
        <v>33707.866666666669</v>
      </c>
      <c r="AG53" s="190">
        <v>0.03</v>
      </c>
      <c r="AH53" s="189">
        <f t="shared" si="18"/>
        <v>44058</v>
      </c>
    </row>
    <row r="54" spans="1:34" ht="15.75" x14ac:dyDescent="0.25">
      <c r="A54" s="180" t="s">
        <v>184</v>
      </c>
      <c r="B54" s="180" t="s">
        <v>184</v>
      </c>
      <c r="C54" s="180" t="s">
        <v>420</v>
      </c>
      <c r="D54" s="219" t="s">
        <v>417</v>
      </c>
      <c r="E54" s="719" t="s">
        <v>496</v>
      </c>
      <c r="F54" s="180" t="s">
        <v>700</v>
      </c>
      <c r="G54" s="186">
        <v>0</v>
      </c>
      <c r="H54" s="186">
        <v>2246</v>
      </c>
      <c r="I54" s="186">
        <f t="shared" si="14"/>
        <v>2246</v>
      </c>
      <c r="J54" s="180" t="s">
        <v>7694</v>
      </c>
      <c r="K54" s="180">
        <v>37862801</v>
      </c>
      <c r="L54" s="144">
        <v>45531</v>
      </c>
      <c r="M54" s="144" t="s">
        <v>195</v>
      </c>
      <c r="N54" s="180" t="s">
        <v>21</v>
      </c>
      <c r="O54" s="180" t="s">
        <v>21</v>
      </c>
      <c r="P54" s="274">
        <v>67082</v>
      </c>
      <c r="Q54" s="274">
        <v>85000</v>
      </c>
      <c r="R54" s="182">
        <f t="shared" si="19"/>
        <v>17918</v>
      </c>
      <c r="S54" s="216">
        <v>17918</v>
      </c>
      <c r="T54" s="180">
        <v>168</v>
      </c>
      <c r="U54" s="180" t="s">
        <v>63</v>
      </c>
      <c r="V54" s="180" t="s">
        <v>63</v>
      </c>
      <c r="W54" s="180" t="s">
        <v>277</v>
      </c>
      <c r="Y54" s="180" t="s">
        <v>7704</v>
      </c>
      <c r="Z54" s="194">
        <v>0.04</v>
      </c>
      <c r="AA54" s="197" t="s">
        <v>552</v>
      </c>
      <c r="AB54" s="188">
        <v>1.7000000000000001E-2</v>
      </c>
      <c r="AC54" s="274">
        <f t="shared" si="15"/>
        <v>3400</v>
      </c>
      <c r="AD54" s="274">
        <f t="shared" si="20"/>
        <v>505.95238095238096</v>
      </c>
      <c r="AE54" s="189">
        <f t="shared" si="16"/>
        <v>1445</v>
      </c>
      <c r="AF54" s="368">
        <f t="shared" si="17"/>
        <v>1950.952380952381</v>
      </c>
      <c r="AG54" s="190">
        <v>0.03</v>
      </c>
      <c r="AH54" s="189">
        <f t="shared" si="18"/>
        <v>537.54</v>
      </c>
    </row>
    <row r="55" spans="1:34" x14ac:dyDescent="0.25">
      <c r="A55" s="180" t="s">
        <v>27</v>
      </c>
      <c r="B55" s="180" t="s">
        <v>27</v>
      </c>
      <c r="C55" s="180" t="s">
        <v>97</v>
      </c>
      <c r="D55" s="180" t="s">
        <v>4759</v>
      </c>
      <c r="E55" s="719" t="s">
        <v>6262</v>
      </c>
      <c r="F55" s="180" t="s">
        <v>6275</v>
      </c>
      <c r="G55" s="186">
        <v>0</v>
      </c>
      <c r="H55" s="186">
        <v>3405</v>
      </c>
      <c r="I55" s="186">
        <f t="shared" si="14"/>
        <v>3405</v>
      </c>
      <c r="J55" s="180" t="s">
        <v>7695</v>
      </c>
      <c r="K55" s="180">
        <v>14492396</v>
      </c>
      <c r="L55" s="144">
        <v>45531</v>
      </c>
      <c r="M55" s="144" t="s">
        <v>195</v>
      </c>
      <c r="N55" s="180" t="s">
        <v>21</v>
      </c>
      <c r="O55" s="180" t="s">
        <v>21</v>
      </c>
      <c r="P55" s="274">
        <v>0</v>
      </c>
      <c r="Q55" s="274">
        <v>100000</v>
      </c>
      <c r="R55" s="182">
        <f t="shared" si="19"/>
        <v>100000</v>
      </c>
      <c r="S55" s="216">
        <v>100000</v>
      </c>
      <c r="T55" s="180">
        <v>120</v>
      </c>
      <c r="U55" s="180" t="s">
        <v>62</v>
      </c>
      <c r="V55" s="180" t="s">
        <v>62</v>
      </c>
      <c r="W55" s="180" t="s">
        <v>276</v>
      </c>
      <c r="Y55" s="180" t="s">
        <v>7705</v>
      </c>
      <c r="Z55" s="194">
        <v>0.03</v>
      </c>
      <c r="AA55" s="197" t="s">
        <v>552</v>
      </c>
      <c r="AB55" s="188">
        <v>2.5000000000000001E-2</v>
      </c>
      <c r="AC55" s="274">
        <f t="shared" si="15"/>
        <v>3000</v>
      </c>
      <c r="AD55" s="274">
        <f t="shared" si="20"/>
        <v>833.33333333333337</v>
      </c>
      <c r="AE55" s="189">
        <f t="shared" si="16"/>
        <v>2500</v>
      </c>
      <c r="AF55" s="368">
        <f t="shared" si="17"/>
        <v>3333.3333333333335</v>
      </c>
      <c r="AG55" s="190">
        <v>0.06</v>
      </c>
      <c r="AH55" s="189">
        <f t="shared" si="18"/>
        <v>6000</v>
      </c>
    </row>
    <row r="56" spans="1:34" x14ac:dyDescent="0.25">
      <c r="A56" s="180" t="s">
        <v>33</v>
      </c>
      <c r="B56" s="180" t="s">
        <v>39</v>
      </c>
      <c r="C56" s="180" t="s">
        <v>167</v>
      </c>
      <c r="D56" s="180" t="s">
        <v>4113</v>
      </c>
      <c r="E56" s="180" t="s">
        <v>3792</v>
      </c>
      <c r="F56" s="180" t="s">
        <v>3796</v>
      </c>
      <c r="G56" s="186">
        <v>0</v>
      </c>
      <c r="H56" s="186">
        <v>1720</v>
      </c>
      <c r="I56" s="186">
        <f t="shared" si="14"/>
        <v>1720</v>
      </c>
      <c r="J56" s="180" t="s">
        <v>7696</v>
      </c>
      <c r="K56" s="180">
        <v>10164855</v>
      </c>
      <c r="L56" s="144">
        <v>45531</v>
      </c>
      <c r="M56" s="144" t="s">
        <v>195</v>
      </c>
      <c r="N56" s="180" t="s">
        <v>148</v>
      </c>
      <c r="O56" s="180" t="s">
        <v>273</v>
      </c>
      <c r="P56" s="274">
        <v>0</v>
      </c>
      <c r="Q56" s="274">
        <v>20300</v>
      </c>
      <c r="R56" s="182">
        <f t="shared" si="19"/>
        <v>20300</v>
      </c>
      <c r="S56" s="216">
        <v>20300</v>
      </c>
      <c r="T56" s="180">
        <v>40</v>
      </c>
      <c r="U56" s="180" t="s">
        <v>62</v>
      </c>
      <c r="V56" s="180" t="s">
        <v>62</v>
      </c>
      <c r="W56" s="180" t="s">
        <v>276</v>
      </c>
      <c r="Y56" s="180" t="s">
        <v>7706</v>
      </c>
      <c r="Z56" s="194">
        <v>0.03</v>
      </c>
      <c r="AA56" s="197" t="s">
        <v>552</v>
      </c>
      <c r="AB56" s="188">
        <v>4.4999999999999998E-2</v>
      </c>
      <c r="AC56" s="274">
        <f t="shared" si="15"/>
        <v>609</v>
      </c>
      <c r="AD56" s="274">
        <f t="shared" si="20"/>
        <v>507.5</v>
      </c>
      <c r="AE56" s="189">
        <f t="shared" si="16"/>
        <v>913.5</v>
      </c>
      <c r="AF56" s="368">
        <f t="shared" si="17"/>
        <v>1421</v>
      </c>
      <c r="AG56" s="190">
        <v>0.06</v>
      </c>
      <c r="AH56" s="189">
        <f t="shared" si="18"/>
        <v>1218</v>
      </c>
    </row>
    <row r="57" spans="1:34" ht="15.75" x14ac:dyDescent="0.25">
      <c r="A57" s="180" t="s">
        <v>45</v>
      </c>
      <c r="B57" s="180" t="s">
        <v>184</v>
      </c>
      <c r="C57" s="180" t="s">
        <v>420</v>
      </c>
      <c r="D57" s="243" t="s">
        <v>212</v>
      </c>
      <c r="E57" s="8" t="s">
        <v>7697</v>
      </c>
      <c r="F57" s="180" t="s">
        <v>5929</v>
      </c>
      <c r="G57" s="186">
        <v>0</v>
      </c>
      <c r="H57" s="186">
        <v>39875</v>
      </c>
      <c r="I57" s="186">
        <f t="shared" si="14"/>
        <v>39875</v>
      </c>
      <c r="J57" s="180" t="s">
        <v>7698</v>
      </c>
      <c r="K57" s="180">
        <v>32790565</v>
      </c>
      <c r="L57" s="144">
        <v>45531</v>
      </c>
      <c r="M57" s="144" t="s">
        <v>195</v>
      </c>
      <c r="N57" s="180" t="s">
        <v>148</v>
      </c>
      <c r="O57" s="180" t="s">
        <v>4613</v>
      </c>
      <c r="P57" s="186">
        <v>0</v>
      </c>
      <c r="Q57" s="186">
        <v>1689100</v>
      </c>
      <c r="R57" s="182">
        <f t="shared" si="19"/>
        <v>1689100</v>
      </c>
      <c r="S57" s="216">
        <v>300225</v>
      </c>
      <c r="T57" s="180">
        <v>168</v>
      </c>
      <c r="U57" s="180" t="s">
        <v>64</v>
      </c>
      <c r="V57" s="180" t="s">
        <v>64</v>
      </c>
      <c r="W57" s="180" t="s">
        <v>276</v>
      </c>
      <c r="X57" s="180" t="s">
        <v>115</v>
      </c>
      <c r="Y57" s="180" t="s">
        <v>7707</v>
      </c>
      <c r="Z57" s="194">
        <v>0.04</v>
      </c>
      <c r="AA57" s="197" t="s">
        <v>552</v>
      </c>
      <c r="AB57" s="188">
        <v>1.7000000000000001E-2</v>
      </c>
      <c r="AC57" s="186">
        <f t="shared" si="15"/>
        <v>67564</v>
      </c>
      <c r="AD57" s="186">
        <f t="shared" si="20"/>
        <v>10054.166666666666</v>
      </c>
      <c r="AE57" s="189">
        <f t="shared" si="16"/>
        <v>28714.7</v>
      </c>
      <c r="AF57" s="368">
        <f t="shared" si="17"/>
        <v>38768.866666666669</v>
      </c>
      <c r="AG57" s="190">
        <v>0.03</v>
      </c>
      <c r="AH57" s="189">
        <f t="shared" si="18"/>
        <v>50673</v>
      </c>
    </row>
    <row r="58" spans="1:34" x14ac:dyDescent="0.25">
      <c r="A58" s="180" t="s">
        <v>37</v>
      </c>
      <c r="B58" s="180" t="s">
        <v>37</v>
      </c>
      <c r="C58" s="180" t="s">
        <v>99</v>
      </c>
      <c r="D58" s="180" t="s">
        <v>438</v>
      </c>
      <c r="E58" s="180" t="s">
        <v>7699</v>
      </c>
      <c r="F58" s="180" t="s">
        <v>7709</v>
      </c>
      <c r="G58" s="186">
        <v>0</v>
      </c>
      <c r="H58" s="186">
        <v>1160</v>
      </c>
      <c r="I58" s="186">
        <f t="shared" si="14"/>
        <v>1160</v>
      </c>
      <c r="J58" s="180" t="s">
        <v>7700</v>
      </c>
      <c r="K58" s="180">
        <v>22489432</v>
      </c>
      <c r="L58" s="144">
        <v>45531</v>
      </c>
      <c r="M58" s="144" t="s">
        <v>195</v>
      </c>
      <c r="N58" s="180" t="s">
        <v>148</v>
      </c>
      <c r="O58" s="180" t="s">
        <v>252</v>
      </c>
      <c r="P58" s="274">
        <v>0</v>
      </c>
      <c r="Q58" s="274">
        <v>30100</v>
      </c>
      <c r="R58" s="182">
        <f t="shared" si="19"/>
        <v>30100</v>
      </c>
      <c r="S58" s="216">
        <v>30100</v>
      </c>
      <c r="T58" s="180">
        <v>132</v>
      </c>
      <c r="U58" s="180" t="s">
        <v>62</v>
      </c>
      <c r="V58" s="180" t="s">
        <v>62</v>
      </c>
      <c r="W58" s="180" t="s">
        <v>276</v>
      </c>
      <c r="Y58" s="180" t="s">
        <v>7708</v>
      </c>
      <c r="Z58" s="194">
        <v>0.03</v>
      </c>
      <c r="AA58" s="197" t="s">
        <v>552</v>
      </c>
      <c r="AB58" s="188">
        <v>2.1999999999999999E-2</v>
      </c>
      <c r="AC58" s="274">
        <f t="shared" si="15"/>
        <v>903</v>
      </c>
      <c r="AD58" s="274">
        <f t="shared" si="20"/>
        <v>228.03030303030303</v>
      </c>
      <c r="AE58" s="189">
        <f t="shared" si="16"/>
        <v>662.19999999999993</v>
      </c>
      <c r="AF58" s="368">
        <f t="shared" si="17"/>
        <v>890.23030303030293</v>
      </c>
      <c r="AG58" s="190">
        <v>0.06</v>
      </c>
      <c r="AH58" s="189">
        <f t="shared" si="18"/>
        <v>1806</v>
      </c>
    </row>
    <row r="59" spans="1:34" x14ac:dyDescent="0.25">
      <c r="A59" s="180" t="s">
        <v>44</v>
      </c>
      <c r="B59" s="180" t="s">
        <v>37</v>
      </c>
      <c r="C59" s="180" t="s">
        <v>99</v>
      </c>
      <c r="D59" s="180" t="s">
        <v>459</v>
      </c>
      <c r="E59" s="180" t="s">
        <v>5136</v>
      </c>
      <c r="F59" s="180" t="s">
        <v>638</v>
      </c>
      <c r="G59" s="186">
        <v>0</v>
      </c>
      <c r="H59" s="186">
        <v>3405</v>
      </c>
      <c r="I59" s="186">
        <f t="shared" si="14"/>
        <v>3405</v>
      </c>
      <c r="J59" s="180" t="s">
        <v>7701</v>
      </c>
      <c r="K59" s="180">
        <v>14722664</v>
      </c>
      <c r="L59" s="144">
        <v>45531</v>
      </c>
      <c r="M59" s="144" t="s">
        <v>195</v>
      </c>
      <c r="N59" s="180" t="s">
        <v>148</v>
      </c>
      <c r="O59" s="180" t="s">
        <v>252</v>
      </c>
      <c r="P59" s="274">
        <v>0</v>
      </c>
      <c r="Q59" s="274">
        <v>100000</v>
      </c>
      <c r="R59" s="182">
        <f t="shared" si="19"/>
        <v>100000</v>
      </c>
      <c r="S59" s="216">
        <v>100000</v>
      </c>
      <c r="T59" s="180">
        <v>120</v>
      </c>
      <c r="U59" s="180" t="s">
        <v>62</v>
      </c>
      <c r="V59" s="180" t="s">
        <v>62</v>
      </c>
      <c r="W59" s="180" t="s">
        <v>276</v>
      </c>
      <c r="Y59" s="180" t="s">
        <v>7710</v>
      </c>
      <c r="Z59" s="194">
        <v>0.03</v>
      </c>
      <c r="AA59" s="197" t="s">
        <v>552</v>
      </c>
      <c r="AB59" s="188">
        <v>2.2499999999999999E-2</v>
      </c>
      <c r="AC59" s="274">
        <f t="shared" si="15"/>
        <v>3000</v>
      </c>
      <c r="AD59" s="274">
        <f t="shared" si="20"/>
        <v>833.33333333333337</v>
      </c>
      <c r="AE59" s="189">
        <f t="shared" si="16"/>
        <v>2250</v>
      </c>
      <c r="AF59" s="368">
        <f t="shared" si="17"/>
        <v>3083.3333333333335</v>
      </c>
      <c r="AG59" s="190">
        <v>0.06</v>
      </c>
      <c r="AH59" s="189">
        <f t="shared" si="18"/>
        <v>6000</v>
      </c>
    </row>
    <row r="60" spans="1:34" x14ac:dyDescent="0.25">
      <c r="A60" s="180" t="s">
        <v>24</v>
      </c>
      <c r="B60" s="180" t="s">
        <v>24</v>
      </c>
      <c r="C60" s="180" t="s">
        <v>420</v>
      </c>
      <c r="D60" s="180" t="s">
        <v>3679</v>
      </c>
      <c r="E60" s="180" t="s">
        <v>7165</v>
      </c>
      <c r="F60" s="180" t="s">
        <v>6818</v>
      </c>
      <c r="G60" s="186">
        <v>0</v>
      </c>
      <c r="H60" s="186">
        <v>12151</v>
      </c>
      <c r="I60" s="186">
        <f t="shared" si="14"/>
        <v>12151</v>
      </c>
      <c r="J60" s="180" t="s">
        <v>7702</v>
      </c>
      <c r="K60" s="180">
        <v>22957904</v>
      </c>
      <c r="L60" s="144">
        <v>45531</v>
      </c>
      <c r="M60" s="144" t="s">
        <v>195</v>
      </c>
      <c r="N60" s="180" t="s">
        <v>173</v>
      </c>
      <c r="O60" s="180" t="s">
        <v>344</v>
      </c>
      <c r="P60" s="274">
        <v>0</v>
      </c>
      <c r="Q60" s="274">
        <v>507200</v>
      </c>
      <c r="R60" s="182">
        <f t="shared" si="19"/>
        <v>507200</v>
      </c>
      <c r="S60" s="216">
        <v>86453</v>
      </c>
      <c r="T60" s="180">
        <v>168</v>
      </c>
      <c r="U60" s="180" t="s">
        <v>64</v>
      </c>
      <c r="V60" s="180" t="s">
        <v>64</v>
      </c>
      <c r="W60" s="180" t="s">
        <v>276</v>
      </c>
      <c r="X60" s="180" t="s">
        <v>115</v>
      </c>
      <c r="Y60" s="180" t="s">
        <v>7159</v>
      </c>
      <c r="Z60" s="194">
        <v>0.04</v>
      </c>
      <c r="AA60" s="197" t="s">
        <v>552</v>
      </c>
      <c r="AB60" s="188">
        <v>1.7000000000000001E-2</v>
      </c>
      <c r="AC60" s="274">
        <f t="shared" si="15"/>
        <v>20288</v>
      </c>
      <c r="AD60" s="274">
        <f t="shared" si="20"/>
        <v>3019.0476190476193</v>
      </c>
      <c r="AE60" s="189">
        <f t="shared" si="16"/>
        <v>8622.4000000000015</v>
      </c>
      <c r="AF60" s="368">
        <f t="shared" si="17"/>
        <v>11641.44761904762</v>
      </c>
      <c r="AG60" s="190">
        <v>0.03</v>
      </c>
      <c r="AH60" s="189">
        <f t="shared" si="18"/>
        <v>15216</v>
      </c>
    </row>
    <row r="61" spans="1:34" x14ac:dyDescent="0.25">
      <c r="A61" s="180" t="s">
        <v>38</v>
      </c>
      <c r="B61" s="180" t="s">
        <v>38</v>
      </c>
      <c r="C61" s="180" t="s">
        <v>101</v>
      </c>
      <c r="D61" s="180" t="s">
        <v>883</v>
      </c>
      <c r="E61" s="719" t="s">
        <v>6774</v>
      </c>
      <c r="F61" s="180" t="s">
        <v>6806</v>
      </c>
      <c r="G61" s="186">
        <v>13360</v>
      </c>
      <c r="H61" s="186">
        <v>18157</v>
      </c>
      <c r="I61" s="186">
        <f t="shared" si="14"/>
        <v>4797</v>
      </c>
      <c r="J61" s="180" t="s">
        <v>7191</v>
      </c>
      <c r="K61" s="180">
        <v>24206525</v>
      </c>
      <c r="L61" s="144">
        <v>45531</v>
      </c>
      <c r="M61" s="144" t="s">
        <v>195</v>
      </c>
      <c r="N61" s="180" t="s">
        <v>148</v>
      </c>
      <c r="O61" s="180" t="s">
        <v>260</v>
      </c>
      <c r="P61" s="274">
        <v>565919</v>
      </c>
      <c r="Q61" s="274">
        <v>763300</v>
      </c>
      <c r="R61" s="182">
        <f t="shared" si="19"/>
        <v>197381</v>
      </c>
      <c r="S61" s="216">
        <v>8958</v>
      </c>
      <c r="T61" s="180">
        <v>168</v>
      </c>
      <c r="U61" s="180" t="s">
        <v>64</v>
      </c>
      <c r="V61" s="180" t="s">
        <v>64</v>
      </c>
      <c r="W61" s="180" t="s">
        <v>276</v>
      </c>
      <c r="X61" s="180" t="s">
        <v>665</v>
      </c>
      <c r="Y61" s="180" t="s">
        <v>7227</v>
      </c>
      <c r="Z61" s="194">
        <v>0.04</v>
      </c>
      <c r="AA61" s="197" t="s">
        <v>552</v>
      </c>
      <c r="AB61" s="188">
        <v>1.7000000000000001E-2</v>
      </c>
      <c r="AC61" s="274">
        <f t="shared" si="15"/>
        <v>30532</v>
      </c>
      <c r="AD61" s="274">
        <f t="shared" si="20"/>
        <v>4543.4523809523807</v>
      </c>
      <c r="AE61" s="189">
        <f t="shared" si="16"/>
        <v>12976.1</v>
      </c>
      <c r="AF61" s="368">
        <f t="shared" si="17"/>
        <v>17519.55238095238</v>
      </c>
      <c r="AG61" s="190">
        <v>0.03</v>
      </c>
      <c r="AH61" s="189">
        <f t="shared" si="18"/>
        <v>5921.4299999999994</v>
      </c>
    </row>
    <row r="62" spans="1:34" x14ac:dyDescent="0.25">
      <c r="A62" s="180" t="s">
        <v>241</v>
      </c>
      <c r="B62" s="180" t="s">
        <v>241</v>
      </c>
      <c r="C62" s="180" t="s">
        <v>101</v>
      </c>
      <c r="D62" s="180" t="s">
        <v>489</v>
      </c>
      <c r="E62" s="719" t="s">
        <v>836</v>
      </c>
      <c r="F62" s="466" t="s">
        <v>605</v>
      </c>
      <c r="G62" s="186">
        <v>0</v>
      </c>
      <c r="H62" s="186">
        <v>6747</v>
      </c>
      <c r="I62" s="186">
        <f t="shared" si="14"/>
        <v>6747</v>
      </c>
      <c r="J62" s="180" t="s">
        <v>7632</v>
      </c>
      <c r="K62" s="180">
        <v>26523503</v>
      </c>
      <c r="L62" s="144">
        <v>45531</v>
      </c>
      <c r="M62" s="144" t="s">
        <v>195</v>
      </c>
      <c r="N62" s="180" t="s">
        <v>173</v>
      </c>
      <c r="O62" s="21" t="s">
        <v>541</v>
      </c>
      <c r="P62" s="274">
        <v>0</v>
      </c>
      <c r="Q62" s="274">
        <v>276900</v>
      </c>
      <c r="R62" s="182">
        <f t="shared" si="19"/>
        <v>276900</v>
      </c>
      <c r="S62" s="216">
        <v>146010</v>
      </c>
      <c r="T62" s="180">
        <v>168</v>
      </c>
      <c r="U62" s="180" t="s">
        <v>64</v>
      </c>
      <c r="V62" s="180" t="s">
        <v>64</v>
      </c>
      <c r="W62" s="180" t="s">
        <v>276</v>
      </c>
      <c r="X62" s="180" t="s">
        <v>7703</v>
      </c>
      <c r="Y62" s="180" t="s">
        <v>7637</v>
      </c>
      <c r="Z62" s="194">
        <v>0.04</v>
      </c>
      <c r="AA62" s="197" t="s">
        <v>552</v>
      </c>
      <c r="AB62" s="188">
        <v>1.7000000000000001E-2</v>
      </c>
      <c r="AC62" s="274">
        <f t="shared" si="15"/>
        <v>11076</v>
      </c>
      <c r="AD62" s="274">
        <f t="shared" si="20"/>
        <v>1648.2142857142858</v>
      </c>
      <c r="AE62" s="189">
        <f t="shared" si="16"/>
        <v>4707.3</v>
      </c>
      <c r="AF62" s="368">
        <f t="shared" si="17"/>
        <v>6355.5142857142855</v>
      </c>
      <c r="AG62" s="190">
        <v>0.03</v>
      </c>
      <c r="AH62" s="189">
        <f t="shared" si="18"/>
        <v>8307</v>
      </c>
    </row>
    <row r="63" spans="1:34" x14ac:dyDescent="0.25">
      <c r="A63" s="180" t="s">
        <v>37</v>
      </c>
      <c r="B63" s="180" t="s">
        <v>37</v>
      </c>
      <c r="C63" s="180" t="s">
        <v>99</v>
      </c>
      <c r="D63" s="180" t="s">
        <v>917</v>
      </c>
      <c r="E63" s="180" t="s">
        <v>4065</v>
      </c>
      <c r="F63" s="180" t="s">
        <v>4319</v>
      </c>
      <c r="G63" s="186">
        <v>0</v>
      </c>
      <c r="H63" s="186">
        <v>14726.95</v>
      </c>
      <c r="I63" s="186">
        <f t="shared" si="14"/>
        <v>14726.95</v>
      </c>
      <c r="J63" s="180" t="s">
        <v>7711</v>
      </c>
      <c r="K63" s="180">
        <v>25873398</v>
      </c>
      <c r="L63" s="144">
        <v>45531</v>
      </c>
      <c r="M63" s="144" t="s">
        <v>195</v>
      </c>
      <c r="N63" s="180" t="s">
        <v>173</v>
      </c>
      <c r="O63" s="180" t="s">
        <v>463</v>
      </c>
      <c r="P63" s="274">
        <v>0</v>
      </c>
      <c r="Q63" s="274">
        <v>617109</v>
      </c>
      <c r="R63" s="182">
        <f t="shared" si="19"/>
        <v>617109</v>
      </c>
      <c r="S63" s="216">
        <v>108253</v>
      </c>
      <c r="T63" s="180">
        <v>168</v>
      </c>
      <c r="U63" s="180" t="s">
        <v>64</v>
      </c>
      <c r="V63" s="180" t="s">
        <v>64</v>
      </c>
      <c r="W63" s="180" t="s">
        <v>276</v>
      </c>
      <c r="X63" s="180" t="s">
        <v>115</v>
      </c>
      <c r="Y63" s="180" t="s">
        <v>6950</v>
      </c>
      <c r="Z63" s="194">
        <v>0.04</v>
      </c>
      <c r="AA63" s="197" t="s">
        <v>552</v>
      </c>
      <c r="AB63" s="188">
        <v>1.7000000000000001E-2</v>
      </c>
      <c r="AC63" s="274">
        <f t="shared" si="15"/>
        <v>24684.36</v>
      </c>
      <c r="AD63" s="274">
        <f t="shared" si="20"/>
        <v>3673.2678571428573</v>
      </c>
      <c r="AE63" s="189">
        <f t="shared" si="16"/>
        <v>10490.853000000001</v>
      </c>
      <c r="AF63" s="368">
        <f t="shared" si="17"/>
        <v>14164.120857142858</v>
      </c>
      <c r="AG63" s="190">
        <v>0.03</v>
      </c>
      <c r="AH63" s="189">
        <f t="shared" si="18"/>
        <v>18513.27</v>
      </c>
    </row>
    <row r="64" spans="1:34" x14ac:dyDescent="0.25">
      <c r="A64" s="180" t="s">
        <v>31</v>
      </c>
      <c r="B64" s="180" t="s">
        <v>31</v>
      </c>
      <c r="C64" s="180" t="s">
        <v>101</v>
      </c>
      <c r="D64" s="180" t="s">
        <v>32</v>
      </c>
      <c r="E64" s="719" t="s">
        <v>530</v>
      </c>
      <c r="F64" s="180" t="s">
        <v>569</v>
      </c>
      <c r="G64" s="186">
        <v>2432</v>
      </c>
      <c r="H64" s="186">
        <v>2675</v>
      </c>
      <c r="I64" s="186">
        <f t="shared" si="14"/>
        <v>243</v>
      </c>
      <c r="J64" s="180" t="s">
        <v>7712</v>
      </c>
      <c r="K64" s="180">
        <v>20662889</v>
      </c>
      <c r="L64" s="144">
        <v>45531</v>
      </c>
      <c r="M64" s="144" t="s">
        <v>195</v>
      </c>
      <c r="N64" s="180" t="s">
        <v>173</v>
      </c>
      <c r="O64" s="180" t="s">
        <v>348</v>
      </c>
      <c r="P64" s="274">
        <v>82723</v>
      </c>
      <c r="Q64" s="274">
        <v>97150</v>
      </c>
      <c r="R64" s="182">
        <f t="shared" si="19"/>
        <v>14427</v>
      </c>
      <c r="S64" s="216">
        <v>14427</v>
      </c>
      <c r="T64" s="180">
        <v>156</v>
      </c>
      <c r="U64" s="180" t="s">
        <v>63</v>
      </c>
      <c r="V64" s="180" t="s">
        <v>63</v>
      </c>
      <c r="W64" s="180" t="s">
        <v>277</v>
      </c>
      <c r="Y64" s="180" t="s">
        <v>7715</v>
      </c>
      <c r="Z64" s="194">
        <v>0.04</v>
      </c>
      <c r="AA64" s="197" t="s">
        <v>552</v>
      </c>
      <c r="AB64" s="188">
        <v>1.7999999999999999E-2</v>
      </c>
      <c r="AC64" s="274">
        <f t="shared" si="15"/>
        <v>3886</v>
      </c>
      <c r="AD64" s="274">
        <f t="shared" si="20"/>
        <v>622.75641025641028</v>
      </c>
      <c r="AE64" s="189">
        <f t="shared" si="16"/>
        <v>1748.6999999999998</v>
      </c>
      <c r="AF64" s="368">
        <f t="shared" si="17"/>
        <v>2371.45641025641</v>
      </c>
      <c r="AG64" s="190">
        <v>0.03</v>
      </c>
      <c r="AH64" s="189">
        <f t="shared" si="18"/>
        <v>432.81</v>
      </c>
    </row>
    <row r="65" spans="1:34" x14ac:dyDescent="0.25">
      <c r="A65" s="180" t="s">
        <v>29</v>
      </c>
      <c r="B65" s="180" t="s">
        <v>29</v>
      </c>
      <c r="C65" s="180" t="s">
        <v>168</v>
      </c>
      <c r="D65" s="180" t="s">
        <v>4898</v>
      </c>
      <c r="E65" s="719" t="s">
        <v>811</v>
      </c>
      <c r="F65" s="180" t="s">
        <v>812</v>
      </c>
      <c r="G65" s="186">
        <v>0</v>
      </c>
      <c r="H65" s="186">
        <v>7620</v>
      </c>
      <c r="I65" s="186">
        <f t="shared" si="14"/>
        <v>7620</v>
      </c>
      <c r="J65" s="180" t="s">
        <v>7713</v>
      </c>
      <c r="K65" s="180">
        <v>23203797</v>
      </c>
      <c r="L65" s="144">
        <v>45531</v>
      </c>
      <c r="M65" s="144" t="s">
        <v>195</v>
      </c>
      <c r="N65" s="180" t="s">
        <v>173</v>
      </c>
      <c r="O65" s="180" t="s">
        <v>463</v>
      </c>
      <c r="P65" s="274">
        <v>0</v>
      </c>
      <c r="Q65" s="274">
        <v>314100</v>
      </c>
      <c r="R65" s="182">
        <f t="shared" si="19"/>
        <v>314100</v>
      </c>
      <c r="S65" s="216">
        <v>14940</v>
      </c>
      <c r="T65" s="180">
        <v>168</v>
      </c>
      <c r="U65" s="180" t="s">
        <v>64</v>
      </c>
      <c r="V65" s="180" t="s">
        <v>64</v>
      </c>
      <c r="W65" s="180" t="s">
        <v>276</v>
      </c>
      <c r="X65" s="180" t="s">
        <v>4263</v>
      </c>
      <c r="Y65" s="180" t="s">
        <v>7716</v>
      </c>
      <c r="Z65" s="194">
        <v>0.04</v>
      </c>
      <c r="AA65" s="197" t="s">
        <v>552</v>
      </c>
      <c r="AB65" s="188">
        <v>1.7000000000000001E-2</v>
      </c>
      <c r="AC65" s="274">
        <f t="shared" si="15"/>
        <v>12564</v>
      </c>
      <c r="AD65" s="274">
        <f t="shared" si="20"/>
        <v>1869.6428571428571</v>
      </c>
      <c r="AE65" s="189">
        <f t="shared" si="16"/>
        <v>5339.7000000000007</v>
      </c>
      <c r="AF65" s="368">
        <f t="shared" si="17"/>
        <v>7209.3428571428576</v>
      </c>
      <c r="AG65" s="190">
        <v>0.03</v>
      </c>
      <c r="AH65" s="189">
        <f t="shared" si="18"/>
        <v>9423</v>
      </c>
    </row>
    <row r="66" spans="1:34" x14ac:dyDescent="0.25">
      <c r="A66" s="180" t="s">
        <v>39</v>
      </c>
      <c r="B66" s="180" t="s">
        <v>39</v>
      </c>
      <c r="C66" s="180" t="s">
        <v>167</v>
      </c>
      <c r="D66" s="180" t="s">
        <v>451</v>
      </c>
      <c r="E66" s="180" t="s">
        <v>859</v>
      </c>
      <c r="F66" s="180" t="s">
        <v>584</v>
      </c>
      <c r="G66" s="186">
        <v>16333</v>
      </c>
      <c r="H66" s="186">
        <v>26792</v>
      </c>
      <c r="I66" s="186">
        <f t="shared" si="14"/>
        <v>10459</v>
      </c>
      <c r="J66" s="180" t="s">
        <v>1871</v>
      </c>
      <c r="K66" s="180">
        <v>10822369</v>
      </c>
      <c r="L66" s="144">
        <v>45531</v>
      </c>
      <c r="M66" s="144" t="s">
        <v>195</v>
      </c>
      <c r="N66" s="180" t="s">
        <v>148</v>
      </c>
      <c r="O66" s="180" t="s">
        <v>258</v>
      </c>
      <c r="P66" s="274">
        <v>74000</v>
      </c>
      <c r="Q66" s="274">
        <v>500000</v>
      </c>
      <c r="R66" s="182">
        <f t="shared" si="19"/>
        <v>426000</v>
      </c>
      <c r="S66" s="216">
        <v>426000</v>
      </c>
      <c r="T66" s="180">
        <v>60</v>
      </c>
      <c r="U66" s="180" t="s">
        <v>63</v>
      </c>
      <c r="V66" s="180" t="s">
        <v>63</v>
      </c>
      <c r="W66" s="180" t="s">
        <v>277</v>
      </c>
      <c r="Y66" s="180" t="s">
        <v>7717</v>
      </c>
      <c r="Z66" s="194">
        <v>0.03</v>
      </c>
      <c r="AA66" s="197" t="s">
        <v>552</v>
      </c>
      <c r="AB66" s="188">
        <v>3.5000000000000003E-2</v>
      </c>
      <c r="AC66" s="274">
        <f t="shared" si="15"/>
        <v>15000</v>
      </c>
      <c r="AD66" s="274">
        <f t="shared" si="20"/>
        <v>8333.3333333333339</v>
      </c>
      <c r="AE66" s="189">
        <f t="shared" si="16"/>
        <v>17500</v>
      </c>
      <c r="AF66" s="368">
        <f t="shared" si="17"/>
        <v>25833.333333333336</v>
      </c>
      <c r="AG66" s="190">
        <v>0.06</v>
      </c>
      <c r="AH66" s="189">
        <f t="shared" si="18"/>
        <v>25560</v>
      </c>
    </row>
    <row r="67" spans="1:34" x14ac:dyDescent="0.25">
      <c r="A67" s="180" t="s">
        <v>29</v>
      </c>
      <c r="B67" s="180" t="s">
        <v>29</v>
      </c>
      <c r="C67" s="180" t="s">
        <v>168</v>
      </c>
      <c r="D67" s="180" t="s">
        <v>405</v>
      </c>
      <c r="E67" s="180" t="s">
        <v>7714</v>
      </c>
      <c r="F67" s="180" t="s">
        <v>7718</v>
      </c>
      <c r="G67" s="186">
        <v>0</v>
      </c>
      <c r="H67" s="186">
        <v>15220</v>
      </c>
      <c r="I67" s="186">
        <f t="shared" si="14"/>
        <v>15220</v>
      </c>
      <c r="J67" s="180" t="s">
        <v>7194</v>
      </c>
      <c r="K67" s="180">
        <v>22557217</v>
      </c>
      <c r="L67" s="144">
        <v>45531</v>
      </c>
      <c r="M67" s="144" t="s">
        <v>195</v>
      </c>
      <c r="N67" s="180" t="s">
        <v>148</v>
      </c>
      <c r="O67" s="180" t="s">
        <v>339</v>
      </c>
      <c r="P67" s="274">
        <v>0</v>
      </c>
      <c r="Q67" s="274">
        <v>638220</v>
      </c>
      <c r="R67" s="182">
        <f t="shared" si="19"/>
        <v>638220</v>
      </c>
      <c r="S67" s="216">
        <v>200200</v>
      </c>
      <c r="T67" s="180">
        <v>168</v>
      </c>
      <c r="U67" s="180" t="s">
        <v>64</v>
      </c>
      <c r="V67" s="180" t="s">
        <v>64</v>
      </c>
      <c r="W67" s="180" t="s">
        <v>276</v>
      </c>
      <c r="X67" s="180" t="s">
        <v>607</v>
      </c>
      <c r="Y67" s="180" t="s">
        <v>7233</v>
      </c>
      <c r="Z67" s="194">
        <v>0.04</v>
      </c>
      <c r="AA67" s="197" t="s">
        <v>552</v>
      </c>
      <c r="AB67" s="188">
        <v>1.7000000000000001E-2</v>
      </c>
      <c r="AC67" s="274">
        <f t="shared" si="15"/>
        <v>25528.799999999999</v>
      </c>
      <c r="AD67" s="274">
        <f t="shared" si="20"/>
        <v>3798.9285714285716</v>
      </c>
      <c r="AE67" s="189">
        <f t="shared" si="16"/>
        <v>10849.740000000002</v>
      </c>
      <c r="AF67" s="368">
        <f t="shared" si="17"/>
        <v>14648.668571428574</v>
      </c>
      <c r="AG67" s="190">
        <v>0.03</v>
      </c>
      <c r="AH67" s="189">
        <f t="shared" si="18"/>
        <v>19146.599999999999</v>
      </c>
    </row>
    <row r="68" spans="1:34" x14ac:dyDescent="0.25">
      <c r="A68" s="180" t="s">
        <v>33</v>
      </c>
      <c r="B68" s="180" t="s">
        <v>39</v>
      </c>
      <c r="C68" s="180" t="s">
        <v>167</v>
      </c>
      <c r="D68" s="180" t="s">
        <v>4113</v>
      </c>
      <c r="E68" s="180" t="s">
        <v>3792</v>
      </c>
      <c r="F68" s="180" t="s">
        <v>3796</v>
      </c>
      <c r="G68" s="186">
        <v>0</v>
      </c>
      <c r="H68" s="186">
        <v>1370</v>
      </c>
      <c r="I68" s="186">
        <f t="shared" si="14"/>
        <v>1370</v>
      </c>
      <c r="J68" s="180" t="s">
        <v>7751</v>
      </c>
      <c r="K68" s="180">
        <v>25178199</v>
      </c>
      <c r="L68" s="144">
        <v>45532</v>
      </c>
      <c r="M68" s="144" t="s">
        <v>195</v>
      </c>
      <c r="N68" s="180" t="s">
        <v>148</v>
      </c>
      <c r="O68" s="180" t="s">
        <v>221</v>
      </c>
      <c r="P68" s="274">
        <v>0</v>
      </c>
      <c r="Q68" s="274">
        <v>37000</v>
      </c>
      <c r="R68" s="182">
        <f t="shared" si="19"/>
        <v>37000</v>
      </c>
      <c r="S68" s="216">
        <v>37000</v>
      </c>
      <c r="T68" s="180">
        <v>132</v>
      </c>
      <c r="U68" s="180" t="s">
        <v>62</v>
      </c>
      <c r="V68" s="180" t="s">
        <v>62</v>
      </c>
      <c r="W68" s="180" t="s">
        <v>276</v>
      </c>
      <c r="Y68" s="180" t="s">
        <v>7758</v>
      </c>
      <c r="Z68" s="194">
        <v>0.03</v>
      </c>
      <c r="AA68" s="197" t="s">
        <v>552</v>
      </c>
      <c r="AB68" s="188">
        <v>2.1999999999999999E-2</v>
      </c>
      <c r="AC68" s="274">
        <f t="shared" si="15"/>
        <v>1110</v>
      </c>
      <c r="AD68" s="274">
        <f t="shared" si="20"/>
        <v>280.30303030303031</v>
      </c>
      <c r="AE68" s="189">
        <f t="shared" si="16"/>
        <v>814</v>
      </c>
      <c r="AF68" s="368">
        <f t="shared" si="17"/>
        <v>1094.3030303030303</v>
      </c>
      <c r="AG68" s="190">
        <v>0.06</v>
      </c>
      <c r="AH68" s="189">
        <f t="shared" si="18"/>
        <v>2220</v>
      </c>
    </row>
    <row r="69" spans="1:34" x14ac:dyDescent="0.25">
      <c r="A69" s="180" t="s">
        <v>38</v>
      </c>
      <c r="B69" s="180" t="s">
        <v>38</v>
      </c>
      <c r="C69" s="180" t="s">
        <v>101</v>
      </c>
      <c r="D69" s="180" t="s">
        <v>883</v>
      </c>
      <c r="E69" s="180" t="s">
        <v>7752</v>
      </c>
      <c r="F69" s="466" t="s">
        <v>7760</v>
      </c>
      <c r="G69" s="186">
        <v>41980</v>
      </c>
      <c r="H69" s="186">
        <v>41980</v>
      </c>
      <c r="I69" s="186">
        <f>IF(G69=0,H69,(H69-G69))</f>
        <v>0</v>
      </c>
      <c r="J69" s="180" t="s">
        <v>7753</v>
      </c>
      <c r="K69" s="180">
        <v>25947973</v>
      </c>
      <c r="L69" s="144">
        <v>45532</v>
      </c>
      <c r="M69" s="144" t="s">
        <v>195</v>
      </c>
      <c r="N69" s="180" t="s">
        <v>174</v>
      </c>
      <c r="O69" s="180" t="s">
        <v>174</v>
      </c>
      <c r="P69" s="274">
        <v>1765678</v>
      </c>
      <c r="Q69" s="274">
        <v>1778800</v>
      </c>
      <c r="R69" s="182">
        <f>Q69-P69</f>
        <v>13122</v>
      </c>
      <c r="S69" s="216">
        <v>13122</v>
      </c>
      <c r="T69" s="180">
        <v>168</v>
      </c>
      <c r="U69" s="180" t="s">
        <v>63</v>
      </c>
      <c r="V69" s="180" t="s">
        <v>63</v>
      </c>
      <c r="W69" s="180" t="s">
        <v>277</v>
      </c>
      <c r="Y69" s="180" t="s">
        <v>7759</v>
      </c>
      <c r="Z69" s="194">
        <v>0.04</v>
      </c>
      <c r="AA69" s="197" t="s">
        <v>552</v>
      </c>
      <c r="AB69" s="188">
        <v>1.7000000000000001E-2</v>
      </c>
      <c r="AC69" s="274">
        <f>Z69*Q69</f>
        <v>71152</v>
      </c>
      <c r="AD69" s="274">
        <f>IFERROR((Q69/T69),0)</f>
        <v>10588.095238095239</v>
      </c>
      <c r="AE69" s="189">
        <f>AB69*Q69</f>
        <v>30239.600000000002</v>
      </c>
      <c r="AF69" s="368">
        <f>AD69+AE69</f>
        <v>40827.695238095243</v>
      </c>
      <c r="AG69" s="190">
        <v>0.03</v>
      </c>
      <c r="AH69" s="189">
        <f>R69*AG69</f>
        <v>393.65999999999997</v>
      </c>
    </row>
    <row r="70" spans="1:34" x14ac:dyDescent="0.25">
      <c r="A70" s="180" t="s">
        <v>20</v>
      </c>
      <c r="B70" s="180" t="s">
        <v>20</v>
      </c>
      <c r="C70" s="180" t="s">
        <v>420</v>
      </c>
      <c r="D70" s="180" t="s">
        <v>405</v>
      </c>
      <c r="E70" s="180" t="s">
        <v>7241</v>
      </c>
      <c r="F70" s="180" t="s">
        <v>7651</v>
      </c>
      <c r="G70" s="186">
        <v>12900</v>
      </c>
      <c r="H70" s="186">
        <v>17070</v>
      </c>
      <c r="I70" s="186">
        <f t="shared" si="14"/>
        <v>4170</v>
      </c>
      <c r="J70" s="180" t="s">
        <v>7754</v>
      </c>
      <c r="K70" s="180">
        <v>27309470</v>
      </c>
      <c r="L70" s="144">
        <v>45532</v>
      </c>
      <c r="M70" s="144" t="s">
        <v>195</v>
      </c>
      <c r="N70" s="180" t="s">
        <v>173</v>
      </c>
      <c r="O70" s="180" t="s">
        <v>463</v>
      </c>
      <c r="P70" s="274">
        <v>483768.41</v>
      </c>
      <c r="Q70" s="274">
        <v>717000</v>
      </c>
      <c r="R70" s="182">
        <f t="shared" si="19"/>
        <v>233231.59000000003</v>
      </c>
      <c r="S70" s="216">
        <v>52334</v>
      </c>
      <c r="T70" s="180">
        <v>168</v>
      </c>
      <c r="U70" s="180" t="s">
        <v>64</v>
      </c>
      <c r="V70" s="180" t="s">
        <v>64</v>
      </c>
      <c r="W70" s="180" t="s">
        <v>276</v>
      </c>
      <c r="X70" s="180" t="s">
        <v>672</v>
      </c>
      <c r="Y70" s="180" t="s">
        <v>7234</v>
      </c>
      <c r="Z70" s="194">
        <v>0.04</v>
      </c>
      <c r="AA70" s="197" t="s">
        <v>552</v>
      </c>
      <c r="AB70" s="188">
        <v>1.7000000000000001E-2</v>
      </c>
      <c r="AC70" s="274">
        <f t="shared" si="15"/>
        <v>28680</v>
      </c>
      <c r="AD70" s="274">
        <f t="shared" si="20"/>
        <v>4267.8571428571431</v>
      </c>
      <c r="AE70" s="189">
        <f t="shared" si="16"/>
        <v>12189</v>
      </c>
      <c r="AF70" s="368">
        <f t="shared" si="17"/>
        <v>16456.857142857145</v>
      </c>
      <c r="AG70" s="190">
        <v>0.03</v>
      </c>
      <c r="AH70" s="189">
        <f t="shared" si="18"/>
        <v>6996.9477000000006</v>
      </c>
    </row>
    <row r="71" spans="1:34" ht="15.75" x14ac:dyDescent="0.25">
      <c r="A71" s="180" t="s">
        <v>31</v>
      </c>
      <c r="B71" s="180" t="s">
        <v>31</v>
      </c>
      <c r="C71" s="180" t="s">
        <v>101</v>
      </c>
      <c r="D71" s="614" t="s">
        <v>32</v>
      </c>
      <c r="E71" s="719" t="s">
        <v>550</v>
      </c>
      <c r="F71" s="180" t="s">
        <v>578</v>
      </c>
      <c r="G71" s="186">
        <v>0</v>
      </c>
      <c r="H71" s="610">
        <v>3004</v>
      </c>
      <c r="I71" s="186">
        <f t="shared" si="14"/>
        <v>3004</v>
      </c>
      <c r="J71" s="180" t="s">
        <v>1576</v>
      </c>
      <c r="K71" s="180">
        <v>23208510</v>
      </c>
      <c r="L71" s="144">
        <v>45532</v>
      </c>
      <c r="M71" s="144" t="s">
        <v>195</v>
      </c>
      <c r="N71" s="180" t="s">
        <v>174</v>
      </c>
      <c r="O71" s="180" t="s">
        <v>174</v>
      </c>
      <c r="P71" s="274">
        <v>0</v>
      </c>
      <c r="Q71" s="274">
        <v>100000</v>
      </c>
      <c r="R71" s="182">
        <v>100000</v>
      </c>
      <c r="S71" s="216">
        <v>100000</v>
      </c>
      <c r="T71" s="180">
        <v>144</v>
      </c>
      <c r="U71" s="180" t="s">
        <v>62</v>
      </c>
      <c r="V71" s="180" t="s">
        <v>62</v>
      </c>
      <c r="W71" s="180" t="s">
        <v>276</v>
      </c>
      <c r="Y71" s="180" t="s">
        <v>7739</v>
      </c>
      <c r="Z71" s="194">
        <v>0.03</v>
      </c>
      <c r="AA71" s="197" t="s">
        <v>552</v>
      </c>
      <c r="AB71" s="188">
        <v>0.02</v>
      </c>
      <c r="AC71" s="274">
        <f t="shared" si="15"/>
        <v>3000</v>
      </c>
      <c r="AD71" s="274">
        <f t="shared" si="20"/>
        <v>694.44444444444446</v>
      </c>
      <c r="AE71" s="189">
        <f t="shared" si="16"/>
        <v>2000</v>
      </c>
      <c r="AF71" s="368">
        <f t="shared" si="17"/>
        <v>2694.4444444444443</v>
      </c>
      <c r="AG71" s="190">
        <v>0.06</v>
      </c>
      <c r="AH71" s="189">
        <f t="shared" si="18"/>
        <v>6000</v>
      </c>
    </row>
    <row r="72" spans="1:34" x14ac:dyDescent="0.25">
      <c r="A72" s="180" t="s">
        <v>31</v>
      </c>
      <c r="B72" s="180" t="s">
        <v>31</v>
      </c>
      <c r="C72" s="180" t="s">
        <v>101</v>
      </c>
      <c r="D72" s="180" t="s">
        <v>32</v>
      </c>
      <c r="E72" s="719" t="s">
        <v>577</v>
      </c>
      <c r="F72" s="180" t="s">
        <v>618</v>
      </c>
      <c r="G72" s="186">
        <v>11000</v>
      </c>
      <c r="H72" s="186">
        <v>16200</v>
      </c>
      <c r="I72" s="186">
        <f t="shared" si="14"/>
        <v>5200</v>
      </c>
      <c r="J72" s="180" t="s">
        <v>7755</v>
      </c>
      <c r="K72" s="180">
        <v>13179827</v>
      </c>
      <c r="L72" s="144">
        <v>45532</v>
      </c>
      <c r="M72" s="144" t="s">
        <v>195</v>
      </c>
      <c r="N72" s="180" t="s">
        <v>173</v>
      </c>
      <c r="O72" s="180" t="s">
        <v>463</v>
      </c>
      <c r="P72" s="274">
        <v>299323</v>
      </c>
      <c r="Q72" s="274">
        <v>416420</v>
      </c>
      <c r="R72" s="182">
        <f t="shared" si="19"/>
        <v>117097</v>
      </c>
      <c r="S72" s="216">
        <v>117097</v>
      </c>
      <c r="T72" s="180">
        <v>96</v>
      </c>
      <c r="U72" s="180" t="s">
        <v>63</v>
      </c>
      <c r="V72" s="180" t="s">
        <v>63</v>
      </c>
      <c r="W72" s="180" t="s">
        <v>277</v>
      </c>
      <c r="Y72" s="180" t="s">
        <v>7761</v>
      </c>
      <c r="Z72" s="194">
        <v>0.03</v>
      </c>
      <c r="AA72" s="197" t="s">
        <v>552</v>
      </c>
      <c r="AB72" s="188">
        <v>2.7E-2</v>
      </c>
      <c r="AC72" s="274">
        <f t="shared" si="15"/>
        <v>12492.6</v>
      </c>
      <c r="AD72" s="274">
        <f t="shared" si="20"/>
        <v>4337.708333333333</v>
      </c>
      <c r="AE72" s="189">
        <f t="shared" si="16"/>
        <v>11243.34</v>
      </c>
      <c r="AF72" s="368">
        <f t="shared" si="17"/>
        <v>15581.048333333332</v>
      </c>
      <c r="AG72" s="190">
        <v>0.06</v>
      </c>
      <c r="AH72" s="189">
        <f t="shared" si="18"/>
        <v>7025.82</v>
      </c>
    </row>
    <row r="73" spans="1:34" x14ac:dyDescent="0.25">
      <c r="A73" s="180" t="s">
        <v>37</v>
      </c>
      <c r="B73" s="180" t="s">
        <v>37</v>
      </c>
      <c r="C73" s="180" t="s">
        <v>99</v>
      </c>
      <c r="D73" s="180" t="s">
        <v>917</v>
      </c>
      <c r="E73" s="180" t="s">
        <v>7756</v>
      </c>
      <c r="F73" s="180" t="s">
        <v>7763</v>
      </c>
      <c r="G73" s="186">
        <v>0</v>
      </c>
      <c r="H73" s="186">
        <v>3004</v>
      </c>
      <c r="I73" s="186">
        <f t="shared" si="14"/>
        <v>3004</v>
      </c>
      <c r="J73" s="180" t="s">
        <v>7757</v>
      </c>
      <c r="K73" s="180">
        <v>23709666</v>
      </c>
      <c r="L73" s="144">
        <v>45532</v>
      </c>
      <c r="M73" s="144" t="s">
        <v>195</v>
      </c>
      <c r="N73" s="180" t="s">
        <v>148</v>
      </c>
      <c r="O73" s="180" t="s">
        <v>253</v>
      </c>
      <c r="P73" s="274">
        <v>0</v>
      </c>
      <c r="Q73" s="274">
        <v>100000</v>
      </c>
      <c r="R73" s="182">
        <f t="shared" si="19"/>
        <v>100000</v>
      </c>
      <c r="S73" s="216">
        <v>100000</v>
      </c>
      <c r="T73" s="180">
        <v>144</v>
      </c>
      <c r="U73" s="180" t="s">
        <v>62</v>
      </c>
      <c r="V73" s="180" t="s">
        <v>62</v>
      </c>
      <c r="W73" s="180" t="s">
        <v>276</v>
      </c>
      <c r="Y73" s="180" t="s">
        <v>7762</v>
      </c>
      <c r="Z73" s="194">
        <v>0.03</v>
      </c>
      <c r="AA73" s="197" t="s">
        <v>552</v>
      </c>
      <c r="AB73" s="188">
        <v>0.02</v>
      </c>
      <c r="AC73" s="274">
        <f t="shared" si="15"/>
        <v>3000</v>
      </c>
      <c r="AD73" s="274">
        <f t="shared" si="20"/>
        <v>694.44444444444446</v>
      </c>
      <c r="AE73" s="189">
        <f t="shared" si="16"/>
        <v>2000</v>
      </c>
      <c r="AF73" s="368">
        <f t="shared" si="17"/>
        <v>2694.4444444444443</v>
      </c>
      <c r="AG73" s="190">
        <v>0.06</v>
      </c>
      <c r="AH73" s="189">
        <f t="shared" si="18"/>
        <v>6000</v>
      </c>
    </row>
    <row r="74" spans="1:34" x14ac:dyDescent="0.25">
      <c r="A74" s="180" t="s">
        <v>27</v>
      </c>
      <c r="B74" s="180" t="s">
        <v>27</v>
      </c>
      <c r="C74" s="180" t="s">
        <v>97</v>
      </c>
      <c r="D74" s="180" t="s">
        <v>4759</v>
      </c>
      <c r="E74" s="180" t="s">
        <v>7764</v>
      </c>
      <c r="F74" s="180" t="s">
        <v>7769</v>
      </c>
      <c r="G74" s="186">
        <v>0</v>
      </c>
      <c r="H74" s="186">
        <v>3931</v>
      </c>
      <c r="I74" s="186">
        <f t="shared" si="14"/>
        <v>3931</v>
      </c>
      <c r="J74" s="180" t="s">
        <v>6318</v>
      </c>
      <c r="K74" s="180">
        <v>25112586</v>
      </c>
      <c r="L74" s="144">
        <v>45532</v>
      </c>
      <c r="M74" s="144" t="s">
        <v>195</v>
      </c>
      <c r="N74" s="180" t="s">
        <v>173</v>
      </c>
      <c r="O74" s="180" t="s">
        <v>351</v>
      </c>
      <c r="P74" s="274">
        <v>0</v>
      </c>
      <c r="Q74" s="274">
        <v>156900</v>
      </c>
      <c r="R74" s="182">
        <f t="shared" si="19"/>
        <v>156900</v>
      </c>
      <c r="S74" s="216">
        <v>14000</v>
      </c>
      <c r="T74" s="180">
        <v>168</v>
      </c>
      <c r="U74" s="180" t="s">
        <v>64</v>
      </c>
      <c r="V74" s="180" t="s">
        <v>64</v>
      </c>
      <c r="W74" s="180" t="s">
        <v>276</v>
      </c>
      <c r="X74" s="180" t="s">
        <v>115</v>
      </c>
      <c r="Y74" s="180" t="s">
        <v>6368</v>
      </c>
      <c r="Z74" s="194">
        <v>0.04</v>
      </c>
      <c r="AA74" s="197" t="s">
        <v>552</v>
      </c>
      <c r="AB74" s="188">
        <v>1.7000000000000001E-2</v>
      </c>
      <c r="AC74" s="274">
        <f t="shared" si="15"/>
        <v>6276</v>
      </c>
      <c r="AD74" s="274">
        <f t="shared" si="20"/>
        <v>933.92857142857144</v>
      </c>
      <c r="AE74" s="189">
        <f t="shared" si="16"/>
        <v>2667.3</v>
      </c>
      <c r="AF74" s="368">
        <f t="shared" si="17"/>
        <v>3601.2285714285717</v>
      </c>
      <c r="AG74" s="190">
        <v>0.03</v>
      </c>
      <c r="AH74" s="189">
        <f t="shared" si="18"/>
        <v>4707</v>
      </c>
    </row>
    <row r="75" spans="1:34" ht="15.75" x14ac:dyDescent="0.25">
      <c r="A75" s="180" t="s">
        <v>23</v>
      </c>
      <c r="B75" s="180" t="s">
        <v>23</v>
      </c>
      <c r="C75" s="180" t="s">
        <v>97</v>
      </c>
      <c r="D75" s="614" t="s">
        <v>48</v>
      </c>
      <c r="E75" s="180" t="s">
        <v>7765</v>
      </c>
      <c r="F75" s="180" t="s">
        <v>7771</v>
      </c>
      <c r="G75" s="186">
        <v>61794</v>
      </c>
      <c r="H75" s="186">
        <v>61794</v>
      </c>
      <c r="I75" s="186">
        <f t="shared" si="14"/>
        <v>0</v>
      </c>
      <c r="J75" s="180" t="s">
        <v>7766</v>
      </c>
      <c r="K75" s="180">
        <v>20086404</v>
      </c>
      <c r="L75" s="144">
        <v>45532</v>
      </c>
      <c r="M75" s="144" t="s">
        <v>195</v>
      </c>
      <c r="N75" s="180" t="s">
        <v>148</v>
      </c>
      <c r="O75" s="21" t="s">
        <v>329</v>
      </c>
      <c r="P75" s="274">
        <v>2148573.9</v>
      </c>
      <c r="Q75" s="274">
        <v>2199700</v>
      </c>
      <c r="R75" s="182">
        <f t="shared" si="19"/>
        <v>51126.100000000093</v>
      </c>
      <c r="S75" s="216">
        <v>51227</v>
      </c>
      <c r="T75" s="180">
        <v>136</v>
      </c>
      <c r="U75" s="180" t="s">
        <v>63</v>
      </c>
      <c r="V75" s="180" t="s">
        <v>63</v>
      </c>
      <c r="W75" s="180" t="s">
        <v>277</v>
      </c>
      <c r="Y75" s="180" t="s">
        <v>7770</v>
      </c>
      <c r="Z75" s="194">
        <v>0.03</v>
      </c>
      <c r="AA75" s="197" t="s">
        <v>552</v>
      </c>
      <c r="AB75" s="188">
        <v>0.02</v>
      </c>
      <c r="AC75" s="274">
        <f t="shared" si="15"/>
        <v>65991</v>
      </c>
      <c r="AD75" s="274">
        <f t="shared" si="20"/>
        <v>16174.264705882353</v>
      </c>
      <c r="AE75" s="189">
        <f t="shared" si="16"/>
        <v>43994</v>
      </c>
      <c r="AF75" s="368">
        <f t="shared" si="17"/>
        <v>60168.26470588235</v>
      </c>
      <c r="AG75" s="190">
        <v>0.06</v>
      </c>
      <c r="AH75" s="189">
        <f t="shared" si="18"/>
        <v>3067.5660000000053</v>
      </c>
    </row>
    <row r="76" spans="1:34" x14ac:dyDescent="0.25">
      <c r="A76" s="180" t="s">
        <v>47</v>
      </c>
      <c r="B76" s="180" t="s">
        <v>47</v>
      </c>
      <c r="C76" s="180" t="s">
        <v>99</v>
      </c>
      <c r="D76" s="180" t="s">
        <v>405</v>
      </c>
      <c r="E76" s="180" t="s">
        <v>737</v>
      </c>
      <c r="F76" s="180" t="s">
        <v>738</v>
      </c>
      <c r="G76" s="186">
        <v>7290</v>
      </c>
      <c r="H76" s="186">
        <v>7324</v>
      </c>
      <c r="I76" s="186">
        <f t="shared" si="14"/>
        <v>34</v>
      </c>
      <c r="J76" s="180" t="s">
        <v>7767</v>
      </c>
      <c r="K76" s="180">
        <v>27882513</v>
      </c>
      <c r="L76" s="144">
        <v>45532</v>
      </c>
      <c r="M76" s="144" t="s">
        <v>195</v>
      </c>
      <c r="N76" s="180" t="s">
        <v>21</v>
      </c>
      <c r="O76" s="180" t="s">
        <v>21</v>
      </c>
      <c r="P76" s="274">
        <v>230592</v>
      </c>
      <c r="Q76" s="274">
        <v>301500</v>
      </c>
      <c r="R76" s="182">
        <f t="shared" si="19"/>
        <v>70908</v>
      </c>
      <c r="S76" s="216">
        <v>70908</v>
      </c>
      <c r="T76" s="180">
        <v>168</v>
      </c>
      <c r="U76" s="180" t="s">
        <v>63</v>
      </c>
      <c r="V76" s="180" t="s">
        <v>63</v>
      </c>
      <c r="W76" s="180" t="s">
        <v>277</v>
      </c>
      <c r="Y76" s="180" t="s">
        <v>7772</v>
      </c>
      <c r="Z76" s="194">
        <v>0.04</v>
      </c>
      <c r="AA76" s="197" t="s">
        <v>552</v>
      </c>
      <c r="AB76" s="188">
        <v>1.7000000000000001E-2</v>
      </c>
      <c r="AC76" s="274">
        <f t="shared" si="15"/>
        <v>12060</v>
      </c>
      <c r="AD76" s="274">
        <f t="shared" si="20"/>
        <v>1794.6428571428571</v>
      </c>
      <c r="AE76" s="189">
        <f t="shared" si="16"/>
        <v>5125.5</v>
      </c>
      <c r="AF76" s="368">
        <f t="shared" si="17"/>
        <v>6920.1428571428569</v>
      </c>
      <c r="AG76" s="190">
        <v>0.03</v>
      </c>
      <c r="AH76" s="189">
        <f t="shared" si="18"/>
        <v>2127.2399999999998</v>
      </c>
    </row>
    <row r="77" spans="1:34" ht="16.5" customHeight="1" x14ac:dyDescent="0.25">
      <c r="A77" s="180" t="s">
        <v>24</v>
      </c>
      <c r="B77" s="180" t="s">
        <v>24</v>
      </c>
      <c r="C77" s="180" t="s">
        <v>420</v>
      </c>
      <c r="D77" s="180" t="s">
        <v>405</v>
      </c>
      <c r="E77" s="719" t="s">
        <v>5494</v>
      </c>
      <c r="F77" s="180" t="s">
        <v>5500</v>
      </c>
      <c r="G77" s="186">
        <v>0</v>
      </c>
      <c r="H77" s="186">
        <v>2139</v>
      </c>
      <c r="I77" s="186">
        <f t="shared" si="14"/>
        <v>2139</v>
      </c>
      <c r="J77" s="180" t="s">
        <v>7768</v>
      </c>
      <c r="K77" s="180">
        <v>37226484</v>
      </c>
      <c r="L77" s="144">
        <v>45532</v>
      </c>
      <c r="M77" s="144" t="s">
        <v>195</v>
      </c>
      <c r="N77" s="180" t="s">
        <v>21</v>
      </c>
      <c r="O77" s="180" t="s">
        <v>21</v>
      </c>
      <c r="P77" s="274">
        <v>10622</v>
      </c>
      <c r="Q77" s="274">
        <v>55540</v>
      </c>
      <c r="R77" s="182">
        <f t="shared" si="19"/>
        <v>44918</v>
      </c>
      <c r="S77" s="216">
        <v>44918</v>
      </c>
      <c r="T77" s="180">
        <v>108</v>
      </c>
      <c r="U77" s="180" t="s">
        <v>63</v>
      </c>
      <c r="V77" s="180" t="s">
        <v>63</v>
      </c>
      <c r="W77" s="180" t="s">
        <v>277</v>
      </c>
      <c r="Y77" s="180" t="s">
        <v>7773</v>
      </c>
      <c r="Z77" s="194">
        <v>0.03</v>
      </c>
      <c r="AA77" s="197" t="s">
        <v>552</v>
      </c>
      <c r="AB77" s="188">
        <v>2.4E-2</v>
      </c>
      <c r="AC77" s="274">
        <f t="shared" si="15"/>
        <v>1666.2</v>
      </c>
      <c r="AD77" s="274">
        <f t="shared" si="20"/>
        <v>514.25925925925924</v>
      </c>
      <c r="AE77" s="189">
        <f t="shared" si="16"/>
        <v>1332.96</v>
      </c>
      <c r="AF77" s="368">
        <f t="shared" si="17"/>
        <v>1847.2192592592592</v>
      </c>
      <c r="AG77" s="190">
        <v>0.06</v>
      </c>
      <c r="AH77" s="189">
        <f t="shared" si="18"/>
        <v>2695.08</v>
      </c>
    </row>
    <row r="78" spans="1:34" x14ac:dyDescent="0.25">
      <c r="A78" s="180" t="s">
        <v>20</v>
      </c>
      <c r="B78" s="180" t="s">
        <v>20</v>
      </c>
      <c r="C78" s="180" t="s">
        <v>420</v>
      </c>
      <c r="D78" s="180" t="s">
        <v>405</v>
      </c>
      <c r="E78" s="180" t="s">
        <v>6990</v>
      </c>
      <c r="F78" s="180" t="s">
        <v>6993</v>
      </c>
      <c r="G78" s="186">
        <v>0</v>
      </c>
      <c r="H78" s="186">
        <v>2020</v>
      </c>
      <c r="I78" s="186">
        <f t="shared" si="14"/>
        <v>2020</v>
      </c>
      <c r="J78" s="180" t="s">
        <v>7774</v>
      </c>
      <c r="K78" s="180">
        <v>23179697</v>
      </c>
      <c r="L78" s="144">
        <v>45532</v>
      </c>
      <c r="M78" s="144" t="s">
        <v>195</v>
      </c>
      <c r="N78" s="180" t="s">
        <v>148</v>
      </c>
      <c r="O78" s="180" t="s">
        <v>332</v>
      </c>
      <c r="P78" s="186">
        <v>0</v>
      </c>
      <c r="Q78" s="186">
        <v>75400</v>
      </c>
      <c r="R78" s="182">
        <f t="shared" si="19"/>
        <v>75400</v>
      </c>
      <c r="S78" s="216">
        <v>75400</v>
      </c>
      <c r="T78" s="180">
        <v>168</v>
      </c>
      <c r="U78" s="180" t="s">
        <v>62</v>
      </c>
      <c r="V78" s="180" t="s">
        <v>62</v>
      </c>
      <c r="W78" s="180" t="s">
        <v>276</v>
      </c>
      <c r="Y78" s="180" t="s">
        <v>7777</v>
      </c>
      <c r="Z78" s="194">
        <v>0.04</v>
      </c>
      <c r="AA78" s="197" t="s">
        <v>552</v>
      </c>
      <c r="AB78" s="188">
        <v>1.7000000000000001E-2</v>
      </c>
      <c r="AC78" s="186">
        <f t="shared" si="15"/>
        <v>3016</v>
      </c>
      <c r="AD78" s="186">
        <f t="shared" si="20"/>
        <v>448.8095238095238</v>
      </c>
      <c r="AE78" s="189">
        <f t="shared" si="16"/>
        <v>1281.8000000000002</v>
      </c>
      <c r="AF78" s="368">
        <f t="shared" si="17"/>
        <v>1730.609523809524</v>
      </c>
      <c r="AG78" s="190">
        <v>0.03</v>
      </c>
      <c r="AH78" s="189">
        <f t="shared" si="18"/>
        <v>2262</v>
      </c>
    </row>
    <row r="79" spans="1:34" x14ac:dyDescent="0.25">
      <c r="A79" s="180" t="s">
        <v>29</v>
      </c>
      <c r="B79" s="180" t="s">
        <v>29</v>
      </c>
      <c r="C79" s="180" t="s">
        <v>168</v>
      </c>
      <c r="D79" s="180" t="s">
        <v>2081</v>
      </c>
      <c r="E79" s="180" t="s">
        <v>7775</v>
      </c>
      <c r="F79" s="180" t="s">
        <v>7779</v>
      </c>
      <c r="G79" s="186">
        <v>0</v>
      </c>
      <c r="H79" s="186">
        <v>14293</v>
      </c>
      <c r="I79" s="186">
        <f t="shared" si="14"/>
        <v>14293</v>
      </c>
      <c r="J79" s="180" t="s">
        <v>7776</v>
      </c>
      <c r="K79" s="180">
        <v>24509404</v>
      </c>
      <c r="L79" s="144">
        <v>45532</v>
      </c>
      <c r="M79" s="144" t="s">
        <v>195</v>
      </c>
      <c r="N79" s="180" t="s">
        <v>148</v>
      </c>
      <c r="O79" s="180" t="s">
        <v>251</v>
      </c>
      <c r="P79" s="274">
        <v>0</v>
      </c>
      <c r="Q79" s="274">
        <v>510000</v>
      </c>
      <c r="R79" s="182">
        <f t="shared" si="19"/>
        <v>510000</v>
      </c>
      <c r="S79" s="216">
        <v>510000</v>
      </c>
      <c r="T79" s="180">
        <v>144</v>
      </c>
      <c r="U79" s="180" t="s">
        <v>62</v>
      </c>
      <c r="V79" s="180" t="s">
        <v>62</v>
      </c>
      <c r="W79" s="180" t="s">
        <v>276</v>
      </c>
      <c r="Y79" s="180" t="s">
        <v>7778</v>
      </c>
      <c r="Z79" s="194">
        <v>0.03</v>
      </c>
      <c r="AA79" s="197" t="s">
        <v>552</v>
      </c>
      <c r="AB79" s="188">
        <v>0.02</v>
      </c>
      <c r="AC79" s="274">
        <f t="shared" si="15"/>
        <v>15300</v>
      </c>
      <c r="AD79" s="274">
        <f t="shared" si="20"/>
        <v>3541.6666666666665</v>
      </c>
      <c r="AE79" s="189">
        <f t="shared" si="16"/>
        <v>10200</v>
      </c>
      <c r="AF79" s="368">
        <f t="shared" si="17"/>
        <v>13741.666666666666</v>
      </c>
      <c r="AG79" s="190">
        <v>0.06</v>
      </c>
      <c r="AH79" s="189">
        <f t="shared" si="18"/>
        <v>30600</v>
      </c>
    </row>
    <row r="80" spans="1:34" x14ac:dyDescent="0.25">
      <c r="A80" s="180" t="s">
        <v>29</v>
      </c>
      <c r="B80" s="180" t="s">
        <v>29</v>
      </c>
      <c r="C80" s="180" t="s">
        <v>168</v>
      </c>
      <c r="D80" s="180" t="s">
        <v>2081</v>
      </c>
      <c r="E80" s="719" t="s">
        <v>2366</v>
      </c>
      <c r="F80" s="180" t="s">
        <v>2377</v>
      </c>
      <c r="G80" s="186">
        <v>0</v>
      </c>
      <c r="H80" s="186">
        <v>11443</v>
      </c>
      <c r="I80" s="186">
        <f t="shared" si="14"/>
        <v>11443</v>
      </c>
      <c r="J80" s="180" t="s">
        <v>7780</v>
      </c>
      <c r="K80" s="180">
        <v>21488991</v>
      </c>
      <c r="L80" s="144">
        <v>45532</v>
      </c>
      <c r="M80" s="144" t="s">
        <v>195</v>
      </c>
      <c r="N80" s="180" t="s">
        <v>174</v>
      </c>
      <c r="O80" s="180" t="s">
        <v>174</v>
      </c>
      <c r="P80" s="274">
        <v>423935.65</v>
      </c>
      <c r="Q80" s="274">
        <v>440100</v>
      </c>
      <c r="R80" s="182">
        <f t="shared" si="19"/>
        <v>16164.349999999977</v>
      </c>
      <c r="S80" s="216">
        <v>16164.35</v>
      </c>
      <c r="T80" s="180">
        <v>156</v>
      </c>
      <c r="U80" s="180" t="s">
        <v>63</v>
      </c>
      <c r="V80" s="180" t="s">
        <v>63</v>
      </c>
      <c r="W80" s="180" t="s">
        <v>277</v>
      </c>
      <c r="Y80" s="180" t="s">
        <v>7782</v>
      </c>
      <c r="Z80" s="194">
        <v>0.04</v>
      </c>
      <c r="AA80" s="197" t="s">
        <v>552</v>
      </c>
      <c r="AB80" s="188">
        <v>1.7999999999999999E-2</v>
      </c>
      <c r="AC80" s="274">
        <f t="shared" si="15"/>
        <v>17604</v>
      </c>
      <c r="AD80" s="274">
        <f t="shared" si="20"/>
        <v>2821.1538461538462</v>
      </c>
      <c r="AE80" s="189">
        <f t="shared" si="16"/>
        <v>7921.7999999999993</v>
      </c>
      <c r="AF80" s="368">
        <f t="shared" si="17"/>
        <v>10742.953846153845</v>
      </c>
      <c r="AG80" s="190">
        <v>0.03</v>
      </c>
      <c r="AH80" s="189">
        <f t="shared" si="18"/>
        <v>484.93049999999926</v>
      </c>
    </row>
    <row r="81" spans="1:34" x14ac:dyDescent="0.25">
      <c r="A81" s="180" t="s">
        <v>38</v>
      </c>
      <c r="B81" s="180" t="s">
        <v>38</v>
      </c>
      <c r="C81" s="180" t="s">
        <v>101</v>
      </c>
      <c r="D81" s="180" t="s">
        <v>405</v>
      </c>
      <c r="E81" s="719" t="s">
        <v>730</v>
      </c>
      <c r="F81" s="180">
        <v>66</v>
      </c>
      <c r="G81" s="186">
        <v>6805</v>
      </c>
      <c r="H81" s="186">
        <v>8825</v>
      </c>
      <c r="I81" s="186">
        <f t="shared" si="14"/>
        <v>2020</v>
      </c>
      <c r="J81" s="180" t="s">
        <v>7781</v>
      </c>
      <c r="K81" s="180">
        <v>38605384</v>
      </c>
      <c r="L81" s="144">
        <v>45532</v>
      </c>
      <c r="M81" s="144" t="s">
        <v>195</v>
      </c>
      <c r="N81" s="180" t="s">
        <v>21</v>
      </c>
      <c r="O81" s="180" t="s">
        <v>21</v>
      </c>
      <c r="P81" s="274">
        <v>297811</v>
      </c>
      <c r="Q81" s="274">
        <v>365500</v>
      </c>
      <c r="R81" s="182">
        <f t="shared" si="19"/>
        <v>67689</v>
      </c>
      <c r="S81" s="216">
        <v>67689</v>
      </c>
      <c r="T81" s="180">
        <v>168</v>
      </c>
      <c r="U81" s="180" t="s">
        <v>63</v>
      </c>
      <c r="V81" s="180" t="s">
        <v>63</v>
      </c>
      <c r="W81" s="180" t="s">
        <v>277</v>
      </c>
      <c r="Y81" s="180" t="s">
        <v>7783</v>
      </c>
      <c r="Z81" s="194">
        <v>0.04</v>
      </c>
      <c r="AA81" s="197" t="s">
        <v>552</v>
      </c>
      <c r="AB81" s="188">
        <v>1.7000000000000001E-2</v>
      </c>
      <c r="AC81" s="274">
        <f t="shared" si="15"/>
        <v>14620</v>
      </c>
      <c r="AD81" s="274">
        <f t="shared" si="20"/>
        <v>2175.5952380952381</v>
      </c>
      <c r="AE81" s="189">
        <f t="shared" si="16"/>
        <v>6213.5</v>
      </c>
      <c r="AF81" s="368">
        <f t="shared" si="17"/>
        <v>8389.0952380952385</v>
      </c>
      <c r="AG81" s="190">
        <v>0.03</v>
      </c>
      <c r="AH81" s="189">
        <f t="shared" si="18"/>
        <v>2030.6699999999998</v>
      </c>
    </row>
    <row r="82" spans="1:34" x14ac:dyDescent="0.25">
      <c r="A82" s="180" t="s">
        <v>27</v>
      </c>
      <c r="B82" s="180" t="s">
        <v>27</v>
      </c>
      <c r="C82" s="180" t="s">
        <v>97</v>
      </c>
      <c r="D82" s="180" t="s">
        <v>3304</v>
      </c>
      <c r="E82" s="180" t="s">
        <v>5467</v>
      </c>
      <c r="F82" s="180" t="s">
        <v>4519</v>
      </c>
      <c r="G82" s="186">
        <v>0</v>
      </c>
      <c r="H82" s="186">
        <v>641</v>
      </c>
      <c r="I82" s="186">
        <f t="shared" si="14"/>
        <v>641</v>
      </c>
      <c r="J82" s="180" t="s">
        <v>5141</v>
      </c>
      <c r="K82" s="180">
        <v>27739148</v>
      </c>
      <c r="L82" s="144">
        <v>45533</v>
      </c>
      <c r="M82" s="144" t="s">
        <v>195</v>
      </c>
      <c r="N82" s="180" t="s">
        <v>173</v>
      </c>
      <c r="O82" s="180" t="s">
        <v>351</v>
      </c>
      <c r="P82" s="274">
        <v>0</v>
      </c>
      <c r="Q82" s="274">
        <v>10200</v>
      </c>
      <c r="R82" s="182">
        <f t="shared" si="19"/>
        <v>10200</v>
      </c>
      <c r="S82" s="216">
        <v>10200</v>
      </c>
      <c r="T82" s="180">
        <v>96</v>
      </c>
      <c r="U82" s="180" t="s">
        <v>62</v>
      </c>
      <c r="V82" s="180" t="s">
        <v>62</v>
      </c>
      <c r="W82" s="180" t="s">
        <v>276</v>
      </c>
      <c r="Y82" s="180" t="s">
        <v>7786</v>
      </c>
      <c r="Z82" s="194">
        <v>0.03</v>
      </c>
      <c r="AA82" s="197" t="s">
        <v>552</v>
      </c>
      <c r="AB82" s="188">
        <v>2.7E-2</v>
      </c>
      <c r="AC82" s="274">
        <f t="shared" si="15"/>
        <v>306</v>
      </c>
      <c r="AD82" s="274">
        <f t="shared" si="20"/>
        <v>106.25</v>
      </c>
      <c r="AE82" s="189">
        <f t="shared" si="16"/>
        <v>275.39999999999998</v>
      </c>
      <c r="AF82" s="368">
        <f t="shared" si="17"/>
        <v>381.65</v>
      </c>
      <c r="AG82" s="190">
        <v>0.06</v>
      </c>
      <c r="AH82" s="189">
        <f t="shared" si="18"/>
        <v>612</v>
      </c>
    </row>
    <row r="83" spans="1:34" x14ac:dyDescent="0.25">
      <c r="A83" s="180" t="s">
        <v>27</v>
      </c>
      <c r="B83" s="180" t="s">
        <v>27</v>
      </c>
      <c r="C83" s="180" t="s">
        <v>97</v>
      </c>
      <c r="D83" s="180" t="s">
        <v>209</v>
      </c>
      <c r="E83" s="719" t="s">
        <v>4480</v>
      </c>
      <c r="F83" s="180" t="s">
        <v>5351</v>
      </c>
      <c r="G83" s="186">
        <v>0</v>
      </c>
      <c r="H83" s="186">
        <v>7134</v>
      </c>
      <c r="I83" s="186">
        <f t="shared" si="14"/>
        <v>7134</v>
      </c>
      <c r="J83" s="180" t="s">
        <v>7784</v>
      </c>
      <c r="K83" s="180">
        <v>22809643</v>
      </c>
      <c r="L83" s="144">
        <v>45533</v>
      </c>
      <c r="M83" s="144" t="s">
        <v>195</v>
      </c>
      <c r="N83" s="180" t="s">
        <v>148</v>
      </c>
      <c r="O83" s="180" t="s">
        <v>290</v>
      </c>
      <c r="P83" s="274">
        <v>0</v>
      </c>
      <c r="Q83" s="274">
        <v>250000</v>
      </c>
      <c r="R83" s="182">
        <f t="shared" si="19"/>
        <v>250000</v>
      </c>
      <c r="S83" s="216">
        <v>250000</v>
      </c>
      <c r="T83" s="180">
        <v>144</v>
      </c>
      <c r="U83" s="180" t="s">
        <v>62</v>
      </c>
      <c r="V83" s="180" t="s">
        <v>62</v>
      </c>
      <c r="W83" s="180" t="s">
        <v>276</v>
      </c>
      <c r="Y83" s="180" t="s">
        <v>7787</v>
      </c>
      <c r="Z83" s="194">
        <v>0.03</v>
      </c>
      <c r="AA83" s="197" t="s">
        <v>552</v>
      </c>
      <c r="AB83" s="188">
        <v>0.02</v>
      </c>
      <c r="AC83" s="274">
        <f t="shared" si="15"/>
        <v>7500</v>
      </c>
      <c r="AD83" s="274">
        <f t="shared" si="20"/>
        <v>1736.1111111111111</v>
      </c>
      <c r="AE83" s="189">
        <f t="shared" si="16"/>
        <v>5000</v>
      </c>
      <c r="AF83" s="368">
        <f t="shared" si="17"/>
        <v>6736.1111111111113</v>
      </c>
      <c r="AG83" s="190">
        <v>0.06</v>
      </c>
      <c r="AH83" s="189">
        <f t="shared" si="18"/>
        <v>15000</v>
      </c>
    </row>
    <row r="84" spans="1:34" x14ac:dyDescent="0.25">
      <c r="A84" s="180" t="s">
        <v>20</v>
      </c>
      <c r="B84" s="180" t="s">
        <v>20</v>
      </c>
      <c r="C84" s="180" t="s">
        <v>420</v>
      </c>
      <c r="D84" s="180" t="s">
        <v>405</v>
      </c>
      <c r="E84" s="719" t="s">
        <v>4012</v>
      </c>
      <c r="F84" s="180" t="s">
        <v>3212</v>
      </c>
      <c r="G84" s="186">
        <v>0</v>
      </c>
      <c r="H84" s="186">
        <v>1650</v>
      </c>
      <c r="I84" s="186">
        <f t="shared" si="14"/>
        <v>1650</v>
      </c>
      <c r="J84" s="180" t="s">
        <v>7785</v>
      </c>
      <c r="K84" s="180">
        <v>21689355</v>
      </c>
      <c r="L84" s="144">
        <v>45533</v>
      </c>
      <c r="M84" s="144" t="s">
        <v>195</v>
      </c>
      <c r="N84" s="180" t="s">
        <v>148</v>
      </c>
      <c r="O84" s="180" t="s">
        <v>332</v>
      </c>
      <c r="P84" s="274">
        <v>0</v>
      </c>
      <c r="Q84" s="274">
        <v>50000</v>
      </c>
      <c r="R84" s="182">
        <f t="shared" si="19"/>
        <v>50000</v>
      </c>
      <c r="S84" s="216">
        <v>50000</v>
      </c>
      <c r="T84" s="180">
        <v>136</v>
      </c>
      <c r="U84" s="180" t="s">
        <v>62</v>
      </c>
      <c r="V84" s="180" t="s">
        <v>62</v>
      </c>
      <c r="W84" s="180" t="s">
        <v>276</v>
      </c>
      <c r="Y84" s="180" t="s">
        <v>7788</v>
      </c>
      <c r="Z84" s="194">
        <v>0.03</v>
      </c>
      <c r="AA84" s="197" t="s">
        <v>552</v>
      </c>
      <c r="AB84" s="188">
        <v>2.1999999999999999E-2</v>
      </c>
      <c r="AC84" s="274">
        <f t="shared" si="15"/>
        <v>1500</v>
      </c>
      <c r="AD84" s="274">
        <f t="shared" si="20"/>
        <v>367.64705882352939</v>
      </c>
      <c r="AE84" s="189">
        <f t="shared" si="16"/>
        <v>1100</v>
      </c>
      <c r="AF84" s="368">
        <f t="shared" si="17"/>
        <v>1467.6470588235293</v>
      </c>
      <c r="AG84" s="190">
        <v>0.06</v>
      </c>
      <c r="AH84" s="189">
        <f t="shared" si="18"/>
        <v>3000</v>
      </c>
    </row>
    <row r="85" spans="1:34" x14ac:dyDescent="0.25">
      <c r="A85" s="180" t="s">
        <v>27</v>
      </c>
      <c r="B85" s="180" t="s">
        <v>27</v>
      </c>
      <c r="C85" s="180" t="s">
        <v>97</v>
      </c>
      <c r="D85" s="180" t="s">
        <v>4759</v>
      </c>
      <c r="E85" s="8" t="s">
        <v>7615</v>
      </c>
      <c r="F85" s="180" t="s">
        <v>7789</v>
      </c>
      <c r="G85" s="186">
        <v>0</v>
      </c>
      <c r="H85" s="186">
        <v>12201</v>
      </c>
      <c r="I85" s="186">
        <f t="shared" si="14"/>
        <v>12201</v>
      </c>
      <c r="J85" s="180" t="s">
        <v>7574</v>
      </c>
      <c r="K85" s="180">
        <v>25301319</v>
      </c>
      <c r="L85" s="144">
        <v>45533</v>
      </c>
      <c r="M85" s="144" t="s">
        <v>195</v>
      </c>
      <c r="N85" s="180" t="s">
        <v>173</v>
      </c>
      <c r="O85" s="180" t="s">
        <v>470</v>
      </c>
      <c r="P85" s="274">
        <v>0</v>
      </c>
      <c r="Q85" s="274">
        <v>509400</v>
      </c>
      <c r="R85" s="182">
        <f t="shared" si="19"/>
        <v>509400</v>
      </c>
      <c r="S85" s="216">
        <v>84000</v>
      </c>
      <c r="T85" s="180">
        <v>168</v>
      </c>
      <c r="U85" s="180" t="s">
        <v>64</v>
      </c>
      <c r="V85" s="180" t="s">
        <v>64</v>
      </c>
      <c r="W85" s="180" t="s">
        <v>276</v>
      </c>
      <c r="Y85" s="180" t="s">
        <v>7601</v>
      </c>
      <c r="Z85" s="194">
        <v>0.04</v>
      </c>
      <c r="AA85" s="197" t="s">
        <v>552</v>
      </c>
      <c r="AB85" s="188">
        <v>1.7000000000000001E-2</v>
      </c>
      <c r="AC85" s="274">
        <f t="shared" si="15"/>
        <v>20376</v>
      </c>
      <c r="AD85" s="274">
        <f t="shared" si="20"/>
        <v>3032.1428571428573</v>
      </c>
      <c r="AE85" s="189">
        <f t="shared" si="16"/>
        <v>8659.8000000000011</v>
      </c>
      <c r="AF85" s="368">
        <f t="shared" si="17"/>
        <v>11691.942857142858</v>
      </c>
      <c r="AG85" s="190">
        <v>0.03</v>
      </c>
      <c r="AH85" s="189">
        <f t="shared" si="18"/>
        <v>15282</v>
      </c>
    </row>
    <row r="86" spans="1:34" x14ac:dyDescent="0.25">
      <c r="A86" s="180" t="s">
        <v>24</v>
      </c>
      <c r="B86" s="180" t="s">
        <v>24</v>
      </c>
      <c r="C86" s="180" t="s">
        <v>420</v>
      </c>
      <c r="D86" s="180" t="s">
        <v>200</v>
      </c>
      <c r="E86" s="180" t="s">
        <v>3649</v>
      </c>
      <c r="F86" s="180" t="s">
        <v>3841</v>
      </c>
      <c r="G86" s="186">
        <v>0</v>
      </c>
      <c r="H86" s="186">
        <v>13855</v>
      </c>
      <c r="I86" s="186">
        <f t="shared" si="14"/>
        <v>13855</v>
      </c>
      <c r="J86" s="180" t="s">
        <v>7790</v>
      </c>
      <c r="K86" s="180">
        <v>24154156</v>
      </c>
      <c r="L86" s="144">
        <v>45533</v>
      </c>
      <c r="M86" s="144" t="s">
        <v>195</v>
      </c>
      <c r="N86" s="180" t="s">
        <v>148</v>
      </c>
      <c r="O86" s="180" t="s">
        <v>287</v>
      </c>
      <c r="P86" s="274">
        <v>0</v>
      </c>
      <c r="Q86" s="274">
        <v>579900</v>
      </c>
      <c r="R86" s="182">
        <f t="shared" si="19"/>
        <v>579900</v>
      </c>
      <c r="S86" s="216">
        <v>38211</v>
      </c>
      <c r="T86" s="180">
        <v>168</v>
      </c>
      <c r="U86" s="180" t="s">
        <v>64</v>
      </c>
      <c r="V86" s="180" t="s">
        <v>64</v>
      </c>
      <c r="W86" s="180" t="s">
        <v>276</v>
      </c>
      <c r="Y86" s="180" t="s">
        <v>6381</v>
      </c>
      <c r="Z86" s="194">
        <v>0.04</v>
      </c>
      <c r="AA86" s="197" t="s">
        <v>552</v>
      </c>
      <c r="AB86" s="188">
        <v>1.7000000000000001E-2</v>
      </c>
      <c r="AC86" s="274">
        <f t="shared" si="15"/>
        <v>23196</v>
      </c>
      <c r="AD86" s="274">
        <f t="shared" si="20"/>
        <v>3451.7857142857142</v>
      </c>
      <c r="AE86" s="189">
        <f t="shared" si="16"/>
        <v>9858.3000000000011</v>
      </c>
      <c r="AF86" s="368">
        <f t="shared" si="17"/>
        <v>13310.085714285715</v>
      </c>
      <c r="AG86" s="190">
        <v>0.03</v>
      </c>
      <c r="AH86" s="189">
        <f t="shared" si="18"/>
        <v>17397</v>
      </c>
    </row>
    <row r="87" spans="1:34" x14ac:dyDescent="0.25">
      <c r="A87" s="180" t="s">
        <v>49</v>
      </c>
      <c r="B87" s="180" t="s">
        <v>49</v>
      </c>
      <c r="C87" s="180" t="s">
        <v>133</v>
      </c>
      <c r="D87" s="180" t="s">
        <v>189</v>
      </c>
      <c r="E87" s="180" t="s">
        <v>582</v>
      </c>
      <c r="F87" s="180" t="s">
        <v>583</v>
      </c>
      <c r="G87" s="186">
        <v>0</v>
      </c>
      <c r="H87" s="186">
        <v>1197</v>
      </c>
      <c r="I87" s="186">
        <f t="shared" si="14"/>
        <v>1197</v>
      </c>
      <c r="J87" s="180" t="s">
        <v>6411</v>
      </c>
      <c r="K87" s="180">
        <v>33860579</v>
      </c>
      <c r="L87" s="144">
        <v>45534</v>
      </c>
      <c r="M87" s="144" t="s">
        <v>195</v>
      </c>
      <c r="N87" s="180" t="s">
        <v>173</v>
      </c>
      <c r="O87" s="180" t="s">
        <v>463</v>
      </c>
      <c r="P87" s="274">
        <v>0</v>
      </c>
      <c r="Q87" s="274">
        <v>30000</v>
      </c>
      <c r="R87" s="182">
        <f t="shared" si="19"/>
        <v>30000</v>
      </c>
      <c r="S87" s="216">
        <v>30000</v>
      </c>
      <c r="T87" s="180">
        <v>120</v>
      </c>
      <c r="U87" s="180" t="s">
        <v>62</v>
      </c>
      <c r="V87" s="180" t="s">
        <v>62</v>
      </c>
      <c r="W87" s="180" t="s">
        <v>276</v>
      </c>
      <c r="Y87" s="180" t="s">
        <v>7792</v>
      </c>
      <c r="Z87" s="194">
        <v>0.03</v>
      </c>
      <c r="AA87" s="197" t="s">
        <v>552</v>
      </c>
      <c r="AB87" s="188">
        <v>2.2499999999999999E-2</v>
      </c>
      <c r="AC87" s="274">
        <f t="shared" si="15"/>
        <v>900</v>
      </c>
      <c r="AD87" s="274">
        <f t="shared" si="20"/>
        <v>250</v>
      </c>
      <c r="AE87" s="189">
        <f t="shared" si="16"/>
        <v>675</v>
      </c>
      <c r="AF87" s="368">
        <f t="shared" si="17"/>
        <v>925</v>
      </c>
      <c r="AG87" s="190">
        <v>0.06</v>
      </c>
      <c r="AH87" s="189">
        <f t="shared" si="18"/>
        <v>1800</v>
      </c>
    </row>
    <row r="88" spans="1:34" x14ac:dyDescent="0.25">
      <c r="A88" s="180" t="s">
        <v>49</v>
      </c>
      <c r="B88" s="180" t="s">
        <v>49</v>
      </c>
      <c r="C88" s="180" t="s">
        <v>133</v>
      </c>
      <c r="D88" s="180" t="s">
        <v>3219</v>
      </c>
      <c r="E88" s="180" t="s">
        <v>3220</v>
      </c>
      <c r="F88" s="180" t="s">
        <v>3259</v>
      </c>
      <c r="G88" s="186">
        <v>0</v>
      </c>
      <c r="H88" s="186">
        <v>6521</v>
      </c>
      <c r="I88" s="186">
        <f t="shared" si="14"/>
        <v>6521</v>
      </c>
      <c r="J88" s="180" t="s">
        <v>7517</v>
      </c>
      <c r="K88" s="180">
        <v>27478504</v>
      </c>
      <c r="L88" s="144">
        <v>45534</v>
      </c>
      <c r="M88" s="144" t="s">
        <v>195</v>
      </c>
      <c r="N88" s="180" t="s">
        <v>148</v>
      </c>
      <c r="O88" s="180" t="s">
        <v>339</v>
      </c>
      <c r="P88" s="274">
        <v>0</v>
      </c>
      <c r="Q88" s="274">
        <v>267300</v>
      </c>
      <c r="R88" s="182">
        <f t="shared" si="19"/>
        <v>267300</v>
      </c>
      <c r="S88" s="216">
        <v>49236</v>
      </c>
      <c r="T88" s="180">
        <v>168</v>
      </c>
      <c r="U88" s="180" t="s">
        <v>64</v>
      </c>
      <c r="V88" s="180" t="s">
        <v>64</v>
      </c>
      <c r="W88" s="180" t="s">
        <v>276</v>
      </c>
      <c r="X88" s="180" t="s">
        <v>115</v>
      </c>
      <c r="Y88" s="180" t="s">
        <v>7530</v>
      </c>
      <c r="Z88" s="194">
        <v>0.04</v>
      </c>
      <c r="AA88" s="197" t="s">
        <v>552</v>
      </c>
      <c r="AB88" s="188">
        <v>1.7000000000000001E-2</v>
      </c>
      <c r="AC88" s="274">
        <f t="shared" si="15"/>
        <v>10692</v>
      </c>
      <c r="AD88" s="274">
        <f t="shared" si="20"/>
        <v>1591.0714285714287</v>
      </c>
      <c r="AE88" s="189">
        <f t="shared" si="16"/>
        <v>4544.1000000000004</v>
      </c>
      <c r="AF88" s="368">
        <f t="shared" si="17"/>
        <v>6135.1714285714288</v>
      </c>
      <c r="AG88" s="190">
        <v>0.03</v>
      </c>
      <c r="AH88" s="189">
        <f t="shared" si="18"/>
        <v>8019</v>
      </c>
    </row>
    <row r="89" spans="1:34" x14ac:dyDescent="0.25">
      <c r="A89" s="180" t="s">
        <v>23</v>
      </c>
      <c r="B89" s="180" t="s">
        <v>23</v>
      </c>
      <c r="C89" s="180" t="s">
        <v>97</v>
      </c>
      <c r="D89" s="180" t="s">
        <v>48</v>
      </c>
      <c r="E89" s="180" t="s">
        <v>531</v>
      </c>
      <c r="F89" s="180" t="s">
        <v>659</v>
      </c>
      <c r="G89" s="186">
        <v>0</v>
      </c>
      <c r="H89" s="186">
        <v>6400</v>
      </c>
      <c r="I89" s="186">
        <f t="shared" si="14"/>
        <v>6400</v>
      </c>
      <c r="J89" s="180" t="s">
        <v>7791</v>
      </c>
      <c r="K89" s="180">
        <v>25246042</v>
      </c>
      <c r="L89" s="144">
        <v>45534</v>
      </c>
      <c r="M89" s="144" t="s">
        <v>195</v>
      </c>
      <c r="N89" s="180" t="s">
        <v>148</v>
      </c>
      <c r="O89" s="180" t="s">
        <v>339</v>
      </c>
      <c r="P89" s="274">
        <v>0</v>
      </c>
      <c r="Q89" s="274">
        <v>262100</v>
      </c>
      <c r="R89" s="182">
        <f t="shared" si="19"/>
        <v>262100</v>
      </c>
      <c r="S89" s="216">
        <v>262100</v>
      </c>
      <c r="T89" s="180">
        <v>168</v>
      </c>
      <c r="U89" s="180" t="s">
        <v>62</v>
      </c>
      <c r="V89" s="180" t="s">
        <v>62</v>
      </c>
      <c r="W89" s="180" t="s">
        <v>276</v>
      </c>
      <c r="Y89" s="180" t="s">
        <v>7793</v>
      </c>
      <c r="Z89" s="194">
        <v>0.04</v>
      </c>
      <c r="AA89" s="197" t="s">
        <v>552</v>
      </c>
      <c r="AB89" s="188">
        <v>1.7000000000000001E-2</v>
      </c>
      <c r="AC89" s="274">
        <f t="shared" si="15"/>
        <v>10484</v>
      </c>
      <c r="AD89" s="274">
        <f t="shared" si="20"/>
        <v>1560.1190476190477</v>
      </c>
      <c r="AE89" s="189">
        <f t="shared" si="16"/>
        <v>4455.7000000000007</v>
      </c>
      <c r="AF89" s="368">
        <f t="shared" si="17"/>
        <v>6015.8190476190484</v>
      </c>
      <c r="AG89" s="190">
        <v>0.03</v>
      </c>
      <c r="AH89" s="189">
        <f t="shared" si="18"/>
        <v>7863</v>
      </c>
    </row>
    <row r="90" spans="1:34" x14ac:dyDescent="0.25">
      <c r="A90" s="180" t="s">
        <v>49</v>
      </c>
      <c r="B90" s="180" t="s">
        <v>49</v>
      </c>
      <c r="C90" s="180" t="s">
        <v>133</v>
      </c>
      <c r="D90" s="741" t="s">
        <v>3219</v>
      </c>
      <c r="E90" s="180" t="s">
        <v>5411</v>
      </c>
      <c r="F90" s="180" t="s">
        <v>5415</v>
      </c>
      <c r="G90" s="186">
        <v>0</v>
      </c>
      <c r="H90" s="186">
        <v>19603</v>
      </c>
      <c r="I90" s="186">
        <f t="shared" si="14"/>
        <v>19603</v>
      </c>
      <c r="J90" s="742" t="s">
        <v>6827</v>
      </c>
      <c r="K90" s="180">
        <v>20986446</v>
      </c>
      <c r="L90" s="144">
        <v>45534</v>
      </c>
      <c r="M90" s="144" t="s">
        <v>195</v>
      </c>
      <c r="N90" s="180" t="s">
        <v>148</v>
      </c>
      <c r="O90" s="180" t="s">
        <v>3398</v>
      </c>
      <c r="P90" s="274">
        <v>0</v>
      </c>
      <c r="Q90" s="274">
        <v>775500</v>
      </c>
      <c r="R90" s="182">
        <f t="shared" si="19"/>
        <v>775500</v>
      </c>
      <c r="S90" s="216">
        <v>93989.78</v>
      </c>
      <c r="T90" s="180">
        <v>156</v>
      </c>
      <c r="U90" s="180" t="s">
        <v>64</v>
      </c>
      <c r="V90" s="180" t="s">
        <v>64</v>
      </c>
      <c r="W90" s="180" t="s">
        <v>276</v>
      </c>
      <c r="X90" s="180" t="s">
        <v>115</v>
      </c>
      <c r="Y90" s="180" t="s">
        <v>6860</v>
      </c>
      <c r="Z90" s="194">
        <v>0.04</v>
      </c>
      <c r="AA90" s="197" t="s">
        <v>552</v>
      </c>
      <c r="AB90" s="188">
        <v>1.7999999999999999E-2</v>
      </c>
      <c r="AC90" s="274">
        <f t="shared" si="15"/>
        <v>31020</v>
      </c>
      <c r="AD90" s="274">
        <f t="shared" si="20"/>
        <v>4971.1538461538457</v>
      </c>
      <c r="AE90" s="189">
        <f t="shared" si="16"/>
        <v>13958.999999999998</v>
      </c>
      <c r="AF90" s="368">
        <f t="shared" si="17"/>
        <v>18930.153846153844</v>
      </c>
      <c r="AG90" s="190">
        <v>0.03</v>
      </c>
      <c r="AH90" s="189">
        <f t="shared" si="18"/>
        <v>23265</v>
      </c>
    </row>
    <row r="91" spans="1:34" x14ac:dyDescent="0.25">
      <c r="A91" s="180" t="s">
        <v>24</v>
      </c>
      <c r="B91" s="180" t="s">
        <v>24</v>
      </c>
      <c r="C91" s="180" t="s">
        <v>420</v>
      </c>
      <c r="D91" s="180" t="s">
        <v>405</v>
      </c>
      <c r="E91" s="719" t="s">
        <v>596</v>
      </c>
      <c r="F91" s="180" t="s">
        <v>905</v>
      </c>
      <c r="G91" s="186">
        <v>0</v>
      </c>
      <c r="H91" s="186">
        <v>1043</v>
      </c>
      <c r="I91" s="186">
        <f t="shared" si="14"/>
        <v>1043</v>
      </c>
      <c r="J91" s="180" t="s">
        <v>7794</v>
      </c>
      <c r="K91" s="180">
        <v>29889654</v>
      </c>
      <c r="L91" s="144">
        <v>45534</v>
      </c>
      <c r="M91" s="144" t="s">
        <v>195</v>
      </c>
      <c r="N91" s="180" t="s">
        <v>21</v>
      </c>
      <c r="O91" s="180" t="s">
        <v>21</v>
      </c>
      <c r="P91" s="274">
        <v>0</v>
      </c>
      <c r="Q91" s="274">
        <v>27900</v>
      </c>
      <c r="R91" s="187">
        <f t="shared" si="19"/>
        <v>27900</v>
      </c>
      <c r="S91" s="216">
        <v>27900</v>
      </c>
      <c r="T91" s="180">
        <v>132</v>
      </c>
      <c r="U91" s="180" t="s">
        <v>62</v>
      </c>
      <c r="V91" s="180" t="s">
        <v>62</v>
      </c>
      <c r="W91" s="180" t="s">
        <v>276</v>
      </c>
      <c r="Y91" s="180" t="s">
        <v>7796</v>
      </c>
      <c r="Z91" s="194">
        <v>0.03</v>
      </c>
      <c r="AA91" s="197" t="s">
        <v>552</v>
      </c>
      <c r="AB91" s="188">
        <v>2.1999999999999999E-2</v>
      </c>
      <c r="AC91" s="274">
        <f t="shared" si="15"/>
        <v>837</v>
      </c>
      <c r="AD91" s="274">
        <f t="shared" si="20"/>
        <v>211.36363636363637</v>
      </c>
      <c r="AE91" s="189">
        <f t="shared" si="16"/>
        <v>613.79999999999995</v>
      </c>
      <c r="AF91" s="368">
        <f t="shared" si="17"/>
        <v>825.16363636363633</v>
      </c>
      <c r="AG91" s="190">
        <v>0.06</v>
      </c>
      <c r="AH91" s="189">
        <f t="shared" si="18"/>
        <v>1674</v>
      </c>
    </row>
    <row r="92" spans="1:34" x14ac:dyDescent="0.25">
      <c r="A92" s="180" t="s">
        <v>29</v>
      </c>
      <c r="B92" s="180" t="s">
        <v>29</v>
      </c>
      <c r="C92" s="180" t="s">
        <v>168</v>
      </c>
      <c r="D92" s="180" t="s">
        <v>454</v>
      </c>
      <c r="E92" s="719" t="s">
        <v>5090</v>
      </c>
      <c r="F92" s="180" t="s">
        <v>5305</v>
      </c>
      <c r="G92" s="186">
        <v>0</v>
      </c>
      <c r="H92" s="186">
        <v>12570</v>
      </c>
      <c r="I92" s="186">
        <f t="shared" si="14"/>
        <v>12570</v>
      </c>
      <c r="J92" s="180" t="s">
        <v>7795</v>
      </c>
      <c r="K92" s="180">
        <v>25232989</v>
      </c>
      <c r="L92" s="144">
        <v>45534</v>
      </c>
      <c r="M92" s="144" t="s">
        <v>195</v>
      </c>
      <c r="N92" s="180" t="s">
        <v>148</v>
      </c>
      <c r="O92" s="180" t="s">
        <v>264</v>
      </c>
      <c r="P92" s="274">
        <v>0</v>
      </c>
      <c r="Q92" s="274">
        <v>525100</v>
      </c>
      <c r="R92" s="182">
        <f t="shared" si="19"/>
        <v>525100</v>
      </c>
      <c r="S92" s="216">
        <v>75391</v>
      </c>
      <c r="T92" s="180">
        <v>168</v>
      </c>
      <c r="U92" s="180" t="s">
        <v>64</v>
      </c>
      <c r="V92" s="180" t="s">
        <v>64</v>
      </c>
      <c r="W92" s="180" t="s">
        <v>276</v>
      </c>
      <c r="X92" s="180" t="s">
        <v>115</v>
      </c>
      <c r="Y92" s="180" t="s">
        <v>7526</v>
      </c>
      <c r="Z92" s="194">
        <v>0.04</v>
      </c>
      <c r="AA92" s="197" t="s">
        <v>552</v>
      </c>
      <c r="AB92" s="188">
        <v>1.7000000000000001E-2</v>
      </c>
      <c r="AC92" s="274">
        <f t="shared" si="15"/>
        <v>21004</v>
      </c>
      <c r="AD92" s="274">
        <f t="shared" si="20"/>
        <v>3125.5952380952381</v>
      </c>
      <c r="AE92" s="189">
        <f t="shared" si="16"/>
        <v>8926.7000000000007</v>
      </c>
      <c r="AF92" s="368">
        <f t="shared" si="17"/>
        <v>12052.295238095239</v>
      </c>
      <c r="AG92" s="190">
        <v>0.03</v>
      </c>
      <c r="AH92" s="189">
        <f t="shared" si="18"/>
        <v>15753</v>
      </c>
    </row>
    <row r="93" spans="1:34" x14ac:dyDescent="0.25">
      <c r="A93" s="180" t="s">
        <v>27</v>
      </c>
      <c r="B93" s="180" t="s">
        <v>27</v>
      </c>
      <c r="C93" s="180" t="s">
        <v>97</v>
      </c>
      <c r="D93" s="180" t="s">
        <v>4759</v>
      </c>
      <c r="E93" s="719" t="s">
        <v>6354</v>
      </c>
      <c r="F93" s="180" t="s">
        <v>6699</v>
      </c>
      <c r="G93" s="186">
        <v>0</v>
      </c>
      <c r="H93" s="186">
        <v>29546</v>
      </c>
      <c r="I93" s="186">
        <f t="shared" si="14"/>
        <v>29546</v>
      </c>
      <c r="J93" s="180" t="s">
        <v>7581</v>
      </c>
      <c r="K93" s="180">
        <v>22155402</v>
      </c>
      <c r="L93" s="144">
        <v>45534</v>
      </c>
      <c r="M93" s="144" t="s">
        <v>195</v>
      </c>
      <c r="N93" s="180" t="s">
        <v>148</v>
      </c>
      <c r="O93" s="180" t="s">
        <v>915</v>
      </c>
      <c r="P93" s="274">
        <v>0</v>
      </c>
      <c r="Q93" s="274">
        <v>1248800</v>
      </c>
      <c r="R93" s="182">
        <f t="shared" si="19"/>
        <v>1248800</v>
      </c>
      <c r="S93" s="216">
        <v>87861</v>
      </c>
      <c r="T93" s="180">
        <v>168</v>
      </c>
      <c r="U93" s="180" t="s">
        <v>64</v>
      </c>
      <c r="V93" s="180" t="s">
        <v>64</v>
      </c>
      <c r="W93" s="180" t="s">
        <v>276</v>
      </c>
      <c r="X93" s="180" t="s">
        <v>665</v>
      </c>
      <c r="Y93" s="180" t="s">
        <v>7608</v>
      </c>
      <c r="Z93" s="194">
        <v>0.04</v>
      </c>
      <c r="AA93" s="197" t="s">
        <v>552</v>
      </c>
      <c r="AB93" s="188">
        <v>1.7000000000000001E-2</v>
      </c>
      <c r="AC93" s="274">
        <f t="shared" si="15"/>
        <v>49952</v>
      </c>
      <c r="AD93" s="274">
        <f t="shared" si="20"/>
        <v>7433.333333333333</v>
      </c>
      <c r="AE93" s="189">
        <f t="shared" si="16"/>
        <v>21229.600000000002</v>
      </c>
      <c r="AF93" s="368">
        <f t="shared" si="17"/>
        <v>28662.933333333334</v>
      </c>
      <c r="AG93" s="190">
        <v>0.03</v>
      </c>
      <c r="AH93" s="189">
        <f t="shared" si="18"/>
        <v>37464</v>
      </c>
    </row>
    <row r="94" spans="1:34" x14ac:dyDescent="0.25">
      <c r="A94" s="180" t="s">
        <v>29</v>
      </c>
      <c r="B94" s="180" t="s">
        <v>29</v>
      </c>
      <c r="C94" s="180" t="s">
        <v>168</v>
      </c>
      <c r="D94" s="180" t="s">
        <v>422</v>
      </c>
      <c r="E94" s="180" t="s">
        <v>7132</v>
      </c>
      <c r="F94" s="180" t="s">
        <v>6537</v>
      </c>
      <c r="G94" s="186">
        <v>0</v>
      </c>
      <c r="H94" s="186">
        <v>13212</v>
      </c>
      <c r="I94" s="186">
        <f t="shared" si="14"/>
        <v>13212</v>
      </c>
      <c r="J94" s="180" t="s">
        <v>7124</v>
      </c>
      <c r="K94" s="180">
        <v>21717774</v>
      </c>
      <c r="L94" s="144">
        <v>45534</v>
      </c>
      <c r="M94" s="144" t="s">
        <v>195</v>
      </c>
      <c r="N94" s="180" t="s">
        <v>148</v>
      </c>
      <c r="O94" s="180" t="s">
        <v>264</v>
      </c>
      <c r="P94" s="274">
        <v>0</v>
      </c>
      <c r="Q94" s="274">
        <v>552500</v>
      </c>
      <c r="R94" s="182">
        <f t="shared" si="19"/>
        <v>552500</v>
      </c>
      <c r="S94" s="216">
        <v>26647.91</v>
      </c>
      <c r="T94" s="180">
        <v>168</v>
      </c>
      <c r="U94" s="180" t="s">
        <v>64</v>
      </c>
      <c r="V94" s="180" t="s">
        <v>64</v>
      </c>
      <c r="W94" s="180" t="s">
        <v>276</v>
      </c>
      <c r="X94" s="180" t="s">
        <v>572</v>
      </c>
      <c r="Y94" s="180" t="s">
        <v>7125</v>
      </c>
      <c r="Z94" s="194">
        <v>0.04</v>
      </c>
      <c r="AA94" s="197" t="s">
        <v>552</v>
      </c>
      <c r="AB94" s="188">
        <v>1.7000000000000001E-2</v>
      </c>
      <c r="AC94" s="274">
        <f t="shared" si="15"/>
        <v>22100</v>
      </c>
      <c r="AD94" s="274">
        <f t="shared" si="20"/>
        <v>3288.6904761904761</v>
      </c>
      <c r="AE94" s="189">
        <f t="shared" si="16"/>
        <v>9392.5</v>
      </c>
      <c r="AF94" s="368">
        <f t="shared" si="17"/>
        <v>12681.190476190477</v>
      </c>
      <c r="AG94" s="190">
        <v>0.03</v>
      </c>
      <c r="AH94" s="189">
        <f t="shared" si="18"/>
        <v>16575</v>
      </c>
    </row>
    <row r="95" spans="1:34" x14ac:dyDescent="0.25">
      <c r="A95" s="180" t="s">
        <v>184</v>
      </c>
      <c r="B95" s="180" t="s">
        <v>184</v>
      </c>
      <c r="C95" s="180" t="s">
        <v>420</v>
      </c>
      <c r="D95" s="180" t="s">
        <v>417</v>
      </c>
      <c r="E95" s="180" t="s">
        <v>496</v>
      </c>
      <c r="F95" s="180" t="s">
        <v>700</v>
      </c>
      <c r="G95" s="186">
        <v>0</v>
      </c>
      <c r="H95" s="186">
        <v>8688</v>
      </c>
      <c r="I95" s="186">
        <f t="shared" si="14"/>
        <v>8688</v>
      </c>
      <c r="J95" s="180" t="s">
        <v>3660</v>
      </c>
      <c r="K95" s="180">
        <v>34995477</v>
      </c>
      <c r="L95" s="144">
        <v>45535</v>
      </c>
      <c r="M95" s="144" t="s">
        <v>195</v>
      </c>
      <c r="N95" s="180" t="s">
        <v>21</v>
      </c>
      <c r="O95" s="180" t="s">
        <v>21</v>
      </c>
      <c r="P95" s="186">
        <v>0</v>
      </c>
      <c r="Q95" s="186">
        <v>359700</v>
      </c>
      <c r="R95" s="182">
        <f t="shared" si="19"/>
        <v>359700</v>
      </c>
      <c r="S95" s="216">
        <v>40888</v>
      </c>
      <c r="T95" s="180">
        <v>168</v>
      </c>
      <c r="U95" s="180" t="s">
        <v>64</v>
      </c>
      <c r="V95" s="180" t="s">
        <v>64</v>
      </c>
      <c r="W95" s="180" t="s">
        <v>276</v>
      </c>
      <c r="X95" s="180" t="s">
        <v>115</v>
      </c>
      <c r="Y95" s="180" t="s">
        <v>7123</v>
      </c>
      <c r="Z95" s="194">
        <v>0.04</v>
      </c>
      <c r="AA95" s="197" t="s">
        <v>552</v>
      </c>
      <c r="AB95" s="188">
        <v>1.7000000000000001E-2</v>
      </c>
      <c r="AC95" s="186">
        <f t="shared" si="15"/>
        <v>14388</v>
      </c>
      <c r="AD95" s="186">
        <f t="shared" si="20"/>
        <v>2141.0714285714284</v>
      </c>
      <c r="AE95" s="189">
        <f t="shared" si="16"/>
        <v>6114.9000000000005</v>
      </c>
      <c r="AF95" s="368">
        <f t="shared" si="17"/>
        <v>8255.971428571429</v>
      </c>
      <c r="AG95" s="190">
        <v>0.03</v>
      </c>
      <c r="AH95" s="189">
        <f t="shared" si="18"/>
        <v>10791</v>
      </c>
    </row>
    <row r="96" spans="1:34" x14ac:dyDescent="0.25">
      <c r="A96" s="180" t="s">
        <v>20</v>
      </c>
      <c r="B96" s="180" t="s">
        <v>20</v>
      </c>
      <c r="C96" s="180" t="s">
        <v>420</v>
      </c>
      <c r="D96" s="180" t="s">
        <v>4899</v>
      </c>
      <c r="E96" s="180" t="s">
        <v>7797</v>
      </c>
      <c r="F96" s="180" t="s">
        <v>7800</v>
      </c>
      <c r="G96" s="186">
        <v>0</v>
      </c>
      <c r="H96" s="186">
        <v>1006</v>
      </c>
      <c r="I96" s="186">
        <f t="shared" si="14"/>
        <v>1006</v>
      </c>
      <c r="J96" s="180" t="s">
        <v>7798</v>
      </c>
      <c r="K96" s="180">
        <v>34339971</v>
      </c>
      <c r="L96" s="144">
        <v>45535</v>
      </c>
      <c r="M96" s="144" t="s">
        <v>195</v>
      </c>
      <c r="N96" s="180" t="s">
        <v>21</v>
      </c>
      <c r="O96" s="180" t="s">
        <v>21</v>
      </c>
      <c r="P96" s="274">
        <v>0</v>
      </c>
      <c r="Q96" s="274">
        <v>25000</v>
      </c>
      <c r="R96" s="182">
        <f t="shared" si="19"/>
        <v>25000</v>
      </c>
      <c r="S96" s="216">
        <v>25000</v>
      </c>
      <c r="T96" s="180">
        <v>132</v>
      </c>
      <c r="U96" s="180" t="s">
        <v>62</v>
      </c>
      <c r="V96" s="180" t="s">
        <v>62</v>
      </c>
      <c r="W96" s="180" t="s">
        <v>276</v>
      </c>
      <c r="Y96" s="180" t="s">
        <v>7799</v>
      </c>
      <c r="Z96" s="194">
        <v>0.03</v>
      </c>
      <c r="AA96" s="197" t="s">
        <v>552</v>
      </c>
      <c r="AB96" s="188">
        <v>2.1999999999999999E-2</v>
      </c>
      <c r="AC96" s="274">
        <f t="shared" si="15"/>
        <v>750</v>
      </c>
      <c r="AD96" s="274">
        <f t="shared" si="20"/>
        <v>189.39393939393941</v>
      </c>
      <c r="AE96" s="189">
        <f t="shared" si="16"/>
        <v>550</v>
      </c>
      <c r="AF96" s="368">
        <f t="shared" si="17"/>
        <v>739.39393939393938</v>
      </c>
      <c r="AG96" s="190">
        <v>0.06</v>
      </c>
      <c r="AH96" s="189">
        <f t="shared" si="18"/>
        <v>1500</v>
      </c>
    </row>
    <row r="97" spans="5:34" x14ac:dyDescent="0.25">
      <c r="E97" s="683"/>
      <c r="I97" s="186">
        <f t="shared" si="14"/>
        <v>0</v>
      </c>
      <c r="R97" s="182">
        <f t="shared" si="19"/>
        <v>0</v>
      </c>
      <c r="AC97" s="274">
        <f t="shared" si="15"/>
        <v>0</v>
      </c>
      <c r="AD97" s="274">
        <f t="shared" si="20"/>
        <v>0</v>
      </c>
      <c r="AE97" s="189">
        <f t="shared" si="16"/>
        <v>0</v>
      </c>
      <c r="AF97" s="368">
        <f t="shared" si="17"/>
        <v>0</v>
      </c>
      <c r="AH97" s="189">
        <f t="shared" si="18"/>
        <v>0</v>
      </c>
    </row>
    <row r="98" spans="5:34" x14ac:dyDescent="0.25">
      <c r="I98" s="186">
        <f t="shared" si="14"/>
        <v>0</v>
      </c>
      <c r="R98" s="182">
        <f t="shared" si="19"/>
        <v>0</v>
      </c>
      <c r="AC98" s="274">
        <f t="shared" si="15"/>
        <v>0</v>
      </c>
      <c r="AD98" s="274">
        <f t="shared" si="20"/>
        <v>0</v>
      </c>
      <c r="AE98" s="189">
        <f t="shared" si="16"/>
        <v>0</v>
      </c>
      <c r="AF98" s="368">
        <f t="shared" si="17"/>
        <v>0</v>
      </c>
      <c r="AH98" s="189">
        <f t="shared" si="18"/>
        <v>0</v>
      </c>
    </row>
    <row r="99" spans="5:34" x14ac:dyDescent="0.25">
      <c r="I99" s="186">
        <f t="shared" si="14"/>
        <v>0</v>
      </c>
      <c r="R99" s="182">
        <f t="shared" si="19"/>
        <v>0</v>
      </c>
      <c r="AC99" s="274">
        <f t="shared" si="15"/>
        <v>0</v>
      </c>
      <c r="AD99" s="274">
        <f t="shared" si="20"/>
        <v>0</v>
      </c>
      <c r="AE99" s="189">
        <f t="shared" si="16"/>
        <v>0</v>
      </c>
      <c r="AF99" s="368">
        <f t="shared" si="17"/>
        <v>0</v>
      </c>
      <c r="AH99" s="189">
        <f t="shared" si="18"/>
        <v>0</v>
      </c>
    </row>
    <row r="100" spans="5:34" x14ac:dyDescent="0.25">
      <c r="I100" s="186">
        <f t="shared" si="14"/>
        <v>0</v>
      </c>
      <c r="R100" s="182">
        <f t="shared" si="19"/>
        <v>0</v>
      </c>
      <c r="AC100" s="274">
        <f t="shared" si="15"/>
        <v>0</v>
      </c>
      <c r="AD100" s="274">
        <f t="shared" si="20"/>
        <v>0</v>
      </c>
      <c r="AE100" s="189">
        <f t="shared" si="16"/>
        <v>0</v>
      </c>
      <c r="AF100" s="368">
        <f t="shared" si="17"/>
        <v>0</v>
      </c>
      <c r="AH100" s="189">
        <f t="shared" si="18"/>
        <v>0</v>
      </c>
    </row>
    <row r="101" spans="5:34" x14ac:dyDescent="0.25">
      <c r="E101" s="683"/>
      <c r="I101" s="186">
        <f t="shared" si="14"/>
        <v>0</v>
      </c>
      <c r="P101" s="186"/>
      <c r="Q101" s="186"/>
      <c r="R101" s="182">
        <f t="shared" si="19"/>
        <v>0</v>
      </c>
      <c r="AC101" s="186">
        <f t="shared" si="15"/>
        <v>0</v>
      </c>
      <c r="AD101" s="186">
        <f t="shared" si="20"/>
        <v>0</v>
      </c>
      <c r="AE101" s="189">
        <f t="shared" si="16"/>
        <v>0</v>
      </c>
      <c r="AF101" s="368">
        <f t="shared" si="17"/>
        <v>0</v>
      </c>
      <c r="AH101" s="189">
        <f t="shared" si="18"/>
        <v>0</v>
      </c>
    </row>
    <row r="102" spans="5:34" x14ac:dyDescent="0.25">
      <c r="I102" s="186">
        <f t="shared" si="14"/>
        <v>0</v>
      </c>
      <c r="R102" s="182">
        <f t="shared" si="19"/>
        <v>0</v>
      </c>
      <c r="AC102" s="274">
        <f t="shared" si="15"/>
        <v>0</v>
      </c>
      <c r="AD102" s="274">
        <f t="shared" si="20"/>
        <v>0</v>
      </c>
      <c r="AE102" s="189">
        <f t="shared" si="16"/>
        <v>0</v>
      </c>
      <c r="AF102" s="368">
        <f t="shared" si="17"/>
        <v>0</v>
      </c>
      <c r="AH102" s="189">
        <f t="shared" si="18"/>
        <v>0</v>
      </c>
    </row>
    <row r="103" spans="5:34" x14ac:dyDescent="0.25">
      <c r="I103" s="186">
        <f t="shared" si="14"/>
        <v>0</v>
      </c>
      <c r="R103" s="182">
        <f t="shared" si="19"/>
        <v>0</v>
      </c>
      <c r="AC103" s="274">
        <f t="shared" si="15"/>
        <v>0</v>
      </c>
      <c r="AD103" s="274">
        <f t="shared" si="20"/>
        <v>0</v>
      </c>
      <c r="AE103" s="189">
        <f t="shared" si="16"/>
        <v>0</v>
      </c>
      <c r="AF103" s="368">
        <f t="shared" si="17"/>
        <v>0</v>
      </c>
      <c r="AH103" s="189">
        <f t="shared" si="18"/>
        <v>0</v>
      </c>
    </row>
    <row r="104" spans="5:34" x14ac:dyDescent="0.25">
      <c r="I104" s="186">
        <f t="shared" si="14"/>
        <v>0</v>
      </c>
      <c r="R104" s="182">
        <f t="shared" si="19"/>
        <v>0</v>
      </c>
      <c r="AC104" s="274">
        <f t="shared" si="15"/>
        <v>0</v>
      </c>
      <c r="AD104" s="274">
        <f t="shared" si="20"/>
        <v>0</v>
      </c>
      <c r="AE104" s="189">
        <f t="shared" si="16"/>
        <v>0</v>
      </c>
      <c r="AF104" s="368">
        <f t="shared" si="17"/>
        <v>0</v>
      </c>
      <c r="AH104" s="189">
        <f t="shared" si="18"/>
        <v>0</v>
      </c>
    </row>
    <row r="105" spans="5:34" x14ac:dyDescent="0.25">
      <c r="I105" s="186">
        <f t="shared" si="14"/>
        <v>0</v>
      </c>
      <c r="O105" s="21"/>
      <c r="R105" s="182">
        <f t="shared" si="19"/>
        <v>0</v>
      </c>
      <c r="AC105" s="274">
        <f t="shared" si="15"/>
        <v>0</v>
      </c>
      <c r="AD105" s="274">
        <f t="shared" si="20"/>
        <v>0</v>
      </c>
      <c r="AE105" s="189">
        <f t="shared" si="16"/>
        <v>0</v>
      </c>
      <c r="AF105" s="368">
        <f t="shared" si="17"/>
        <v>0</v>
      </c>
      <c r="AH105" s="189">
        <f t="shared" si="18"/>
        <v>0</v>
      </c>
    </row>
    <row r="106" spans="5:34" x14ac:dyDescent="0.25">
      <c r="E106" s="683"/>
      <c r="I106" s="186">
        <f t="shared" si="14"/>
        <v>0</v>
      </c>
      <c r="R106" s="182">
        <f t="shared" si="19"/>
        <v>0</v>
      </c>
      <c r="AC106" s="274">
        <f t="shared" si="15"/>
        <v>0</v>
      </c>
      <c r="AD106" s="274">
        <f t="shared" si="20"/>
        <v>0</v>
      </c>
      <c r="AE106" s="189">
        <f t="shared" si="16"/>
        <v>0</v>
      </c>
      <c r="AF106" s="368">
        <f t="shared" si="17"/>
        <v>0</v>
      </c>
      <c r="AH106" s="189">
        <f t="shared" si="18"/>
        <v>0</v>
      </c>
    </row>
    <row r="107" spans="5:34" x14ac:dyDescent="0.25">
      <c r="I107" s="186">
        <f t="shared" ref="I107:I159" si="21">IF(G107=0,H107,(H107-G107))</f>
        <v>0</v>
      </c>
      <c r="R107" s="182">
        <f t="shared" si="19"/>
        <v>0</v>
      </c>
      <c r="AC107" s="274">
        <f t="shared" ref="AC107:AC159" si="22">Z107*Q107</f>
        <v>0</v>
      </c>
      <c r="AD107" s="274">
        <f t="shared" si="20"/>
        <v>0</v>
      </c>
      <c r="AE107" s="189">
        <f t="shared" ref="AE107:AE159" si="23">AB107*Q107</f>
        <v>0</v>
      </c>
      <c r="AF107" s="368">
        <f t="shared" ref="AF107:AF159" si="24">AD107+AE107</f>
        <v>0</v>
      </c>
      <c r="AH107" s="189">
        <f t="shared" ref="AH107:AH159" si="25">R107*AG107</f>
        <v>0</v>
      </c>
    </row>
    <row r="108" spans="5:34" x14ac:dyDescent="0.25">
      <c r="I108" s="186">
        <f t="shared" si="21"/>
        <v>0</v>
      </c>
      <c r="R108" s="182">
        <f t="shared" si="19"/>
        <v>0</v>
      </c>
      <c r="AC108" s="274">
        <f t="shared" si="22"/>
        <v>0</v>
      </c>
      <c r="AD108" s="274">
        <f t="shared" ref="AD108:AD362" si="26">IFERROR((Q108/T108),0)</f>
        <v>0</v>
      </c>
      <c r="AE108" s="189">
        <f t="shared" si="23"/>
        <v>0</v>
      </c>
      <c r="AF108" s="368">
        <f t="shared" si="24"/>
        <v>0</v>
      </c>
      <c r="AH108" s="189">
        <f t="shared" si="25"/>
        <v>0</v>
      </c>
    </row>
    <row r="109" spans="5:34" x14ac:dyDescent="0.25">
      <c r="E109" s="198"/>
      <c r="I109" s="186">
        <f t="shared" si="21"/>
        <v>0</v>
      </c>
      <c r="R109" s="182">
        <f t="shared" ref="R109:R159" si="27">Q109-P109</f>
        <v>0</v>
      </c>
      <c r="AC109" s="274">
        <f t="shared" si="22"/>
        <v>0</v>
      </c>
      <c r="AD109" s="274">
        <f t="shared" si="26"/>
        <v>0</v>
      </c>
      <c r="AE109" s="189">
        <f t="shared" si="23"/>
        <v>0</v>
      </c>
      <c r="AF109" s="368">
        <f t="shared" si="24"/>
        <v>0</v>
      </c>
      <c r="AH109" s="189">
        <f t="shared" si="25"/>
        <v>0</v>
      </c>
    </row>
    <row r="110" spans="5:34" x14ac:dyDescent="0.25">
      <c r="I110" s="186">
        <f t="shared" si="21"/>
        <v>0</v>
      </c>
      <c r="R110" s="182">
        <f t="shared" si="27"/>
        <v>0</v>
      </c>
      <c r="AC110" s="274">
        <f t="shared" si="22"/>
        <v>0</v>
      </c>
      <c r="AD110" s="274">
        <f t="shared" si="26"/>
        <v>0</v>
      </c>
      <c r="AE110" s="189">
        <f t="shared" si="23"/>
        <v>0</v>
      </c>
      <c r="AF110" s="368">
        <f t="shared" si="24"/>
        <v>0</v>
      </c>
      <c r="AH110" s="189">
        <f t="shared" si="25"/>
        <v>0</v>
      </c>
    </row>
    <row r="111" spans="5:34" x14ac:dyDescent="0.25">
      <c r="I111" s="186">
        <f t="shared" si="21"/>
        <v>0</v>
      </c>
      <c r="R111" s="182">
        <f t="shared" si="27"/>
        <v>0</v>
      </c>
      <c r="AC111" s="274">
        <f t="shared" si="22"/>
        <v>0</v>
      </c>
      <c r="AD111" s="274">
        <f t="shared" si="26"/>
        <v>0</v>
      </c>
      <c r="AE111" s="189">
        <f t="shared" si="23"/>
        <v>0</v>
      </c>
      <c r="AF111" s="368">
        <f t="shared" si="24"/>
        <v>0</v>
      </c>
      <c r="AH111" s="189">
        <f t="shared" si="25"/>
        <v>0</v>
      </c>
    </row>
    <row r="112" spans="5:34" x14ac:dyDescent="0.25">
      <c r="I112" s="186">
        <f t="shared" si="21"/>
        <v>0</v>
      </c>
      <c r="R112" s="182">
        <f t="shared" si="27"/>
        <v>0</v>
      </c>
      <c r="AC112" s="274">
        <f t="shared" si="22"/>
        <v>0</v>
      </c>
      <c r="AD112" s="274">
        <f t="shared" si="26"/>
        <v>0</v>
      </c>
      <c r="AE112" s="189">
        <f t="shared" si="23"/>
        <v>0</v>
      </c>
      <c r="AF112" s="368">
        <f t="shared" si="24"/>
        <v>0</v>
      </c>
      <c r="AH112" s="189">
        <f t="shared" si="25"/>
        <v>0</v>
      </c>
    </row>
    <row r="113" spans="4:34" x14ac:dyDescent="0.25">
      <c r="I113" s="186">
        <f t="shared" si="21"/>
        <v>0</v>
      </c>
      <c r="R113" s="182">
        <f t="shared" si="27"/>
        <v>0</v>
      </c>
      <c r="AC113" s="274">
        <f t="shared" si="22"/>
        <v>0</v>
      </c>
      <c r="AD113" s="274">
        <f t="shared" si="26"/>
        <v>0</v>
      </c>
      <c r="AE113" s="189">
        <f t="shared" si="23"/>
        <v>0</v>
      </c>
      <c r="AF113" s="368">
        <f t="shared" si="24"/>
        <v>0</v>
      </c>
      <c r="AH113" s="189">
        <f t="shared" si="25"/>
        <v>0</v>
      </c>
    </row>
    <row r="114" spans="4:34" x14ac:dyDescent="0.25">
      <c r="I114" s="186">
        <f t="shared" si="21"/>
        <v>0</v>
      </c>
      <c r="R114" s="182">
        <f t="shared" si="27"/>
        <v>0</v>
      </c>
      <c r="AC114" s="274">
        <f t="shared" si="22"/>
        <v>0</v>
      </c>
      <c r="AD114" s="274">
        <f t="shared" si="26"/>
        <v>0</v>
      </c>
      <c r="AE114" s="189">
        <f t="shared" si="23"/>
        <v>0</v>
      </c>
      <c r="AF114" s="368">
        <f t="shared" si="24"/>
        <v>0</v>
      </c>
      <c r="AH114" s="189">
        <f t="shared" si="25"/>
        <v>0</v>
      </c>
    </row>
    <row r="115" spans="4:34" x14ac:dyDescent="0.25">
      <c r="I115" s="186">
        <f t="shared" si="21"/>
        <v>0</v>
      </c>
      <c r="R115" s="182">
        <f t="shared" si="27"/>
        <v>0</v>
      </c>
      <c r="AC115" s="274">
        <f t="shared" si="22"/>
        <v>0</v>
      </c>
      <c r="AD115" s="274">
        <f t="shared" si="26"/>
        <v>0</v>
      </c>
      <c r="AE115" s="189">
        <f t="shared" si="23"/>
        <v>0</v>
      </c>
      <c r="AF115" s="368">
        <f t="shared" si="24"/>
        <v>0</v>
      </c>
      <c r="AH115" s="189">
        <f t="shared" si="25"/>
        <v>0</v>
      </c>
    </row>
    <row r="116" spans="4:34" x14ac:dyDescent="0.25">
      <c r="I116" s="186">
        <f t="shared" si="21"/>
        <v>0</v>
      </c>
      <c r="R116" s="182">
        <f t="shared" si="27"/>
        <v>0</v>
      </c>
      <c r="AC116" s="274">
        <f t="shared" si="22"/>
        <v>0</v>
      </c>
      <c r="AD116" s="274">
        <f t="shared" si="26"/>
        <v>0</v>
      </c>
      <c r="AE116" s="189">
        <f t="shared" si="23"/>
        <v>0</v>
      </c>
      <c r="AF116" s="368">
        <f t="shared" si="24"/>
        <v>0</v>
      </c>
      <c r="AH116" s="189">
        <f t="shared" si="25"/>
        <v>0</v>
      </c>
    </row>
    <row r="117" spans="4:34" x14ac:dyDescent="0.25">
      <c r="I117" s="186">
        <f t="shared" si="21"/>
        <v>0</v>
      </c>
      <c r="R117" s="182">
        <f t="shared" si="27"/>
        <v>0</v>
      </c>
      <c r="AC117" s="274">
        <f t="shared" si="22"/>
        <v>0</v>
      </c>
      <c r="AD117" s="274">
        <f t="shared" si="26"/>
        <v>0</v>
      </c>
      <c r="AE117" s="189">
        <f t="shared" si="23"/>
        <v>0</v>
      </c>
      <c r="AF117" s="368">
        <f t="shared" si="24"/>
        <v>0</v>
      </c>
      <c r="AH117" s="189">
        <f t="shared" si="25"/>
        <v>0</v>
      </c>
    </row>
    <row r="118" spans="4:34" x14ac:dyDescent="0.25">
      <c r="I118" s="186">
        <f t="shared" si="21"/>
        <v>0</v>
      </c>
      <c r="R118" s="182">
        <f t="shared" si="27"/>
        <v>0</v>
      </c>
      <c r="AC118" s="274">
        <f t="shared" si="22"/>
        <v>0</v>
      </c>
      <c r="AD118" s="274">
        <f t="shared" si="26"/>
        <v>0</v>
      </c>
      <c r="AE118" s="189">
        <f t="shared" si="23"/>
        <v>0</v>
      </c>
      <c r="AF118" s="368">
        <f t="shared" si="24"/>
        <v>0</v>
      </c>
      <c r="AH118" s="189">
        <f t="shared" si="25"/>
        <v>0</v>
      </c>
    </row>
    <row r="119" spans="4:34" x14ac:dyDescent="0.25">
      <c r="I119" s="186">
        <f t="shared" si="21"/>
        <v>0</v>
      </c>
      <c r="R119" s="182">
        <f t="shared" si="27"/>
        <v>0</v>
      </c>
      <c r="AC119" s="274">
        <f t="shared" si="22"/>
        <v>0</v>
      </c>
      <c r="AD119" s="274">
        <f t="shared" si="26"/>
        <v>0</v>
      </c>
      <c r="AE119" s="189">
        <f t="shared" si="23"/>
        <v>0</v>
      </c>
      <c r="AF119" s="368">
        <f t="shared" si="24"/>
        <v>0</v>
      </c>
      <c r="AH119" s="189">
        <f t="shared" si="25"/>
        <v>0</v>
      </c>
    </row>
    <row r="120" spans="4:34" x14ac:dyDescent="0.25">
      <c r="E120" s="8"/>
      <c r="I120" s="186">
        <f t="shared" si="21"/>
        <v>0</v>
      </c>
      <c r="Q120" s="216"/>
      <c r="R120" s="182">
        <f t="shared" si="27"/>
        <v>0</v>
      </c>
      <c r="AC120" s="274">
        <f t="shared" si="22"/>
        <v>0</v>
      </c>
      <c r="AD120" s="274">
        <f t="shared" si="26"/>
        <v>0</v>
      </c>
      <c r="AE120" s="189">
        <f t="shared" si="23"/>
        <v>0</v>
      </c>
      <c r="AF120" s="368">
        <f t="shared" si="24"/>
        <v>0</v>
      </c>
      <c r="AH120" s="189">
        <f t="shared" si="25"/>
        <v>0</v>
      </c>
    </row>
    <row r="121" spans="4:34" ht="15.75" x14ac:dyDescent="0.25">
      <c r="D121" s="219"/>
      <c r="E121" s="8"/>
      <c r="I121" s="186">
        <f t="shared" si="21"/>
        <v>0</v>
      </c>
      <c r="R121" s="182">
        <f t="shared" si="27"/>
        <v>0</v>
      </c>
      <c r="AC121" s="274">
        <f t="shared" si="22"/>
        <v>0</v>
      </c>
      <c r="AD121" s="274">
        <f t="shared" si="26"/>
        <v>0</v>
      </c>
      <c r="AE121" s="189">
        <f t="shared" si="23"/>
        <v>0</v>
      </c>
      <c r="AF121" s="368">
        <f t="shared" si="24"/>
        <v>0</v>
      </c>
      <c r="AH121" s="189">
        <f t="shared" si="25"/>
        <v>0</v>
      </c>
    </row>
    <row r="122" spans="4:34" ht="15.75" x14ac:dyDescent="0.25">
      <c r="D122" s="219"/>
      <c r="I122" s="186">
        <f t="shared" si="21"/>
        <v>0</v>
      </c>
      <c r="O122" s="21"/>
      <c r="R122" s="182">
        <f t="shared" si="27"/>
        <v>0</v>
      </c>
      <c r="AC122" s="274">
        <f t="shared" si="22"/>
        <v>0</v>
      </c>
      <c r="AD122" s="274">
        <f t="shared" si="26"/>
        <v>0</v>
      </c>
      <c r="AE122" s="189">
        <f t="shared" si="23"/>
        <v>0</v>
      </c>
      <c r="AF122" s="368">
        <f t="shared" si="24"/>
        <v>0</v>
      </c>
      <c r="AH122" s="189">
        <f t="shared" si="25"/>
        <v>0</v>
      </c>
    </row>
    <row r="123" spans="4:34" x14ac:dyDescent="0.25">
      <c r="I123" s="186">
        <f t="shared" si="21"/>
        <v>0</v>
      </c>
      <c r="R123" s="182">
        <f t="shared" si="27"/>
        <v>0</v>
      </c>
      <c r="AC123" s="274">
        <f t="shared" si="22"/>
        <v>0</v>
      </c>
      <c r="AD123" s="274">
        <f t="shared" si="26"/>
        <v>0</v>
      </c>
      <c r="AE123" s="189">
        <f t="shared" si="23"/>
        <v>0</v>
      </c>
      <c r="AF123" s="368">
        <f t="shared" si="24"/>
        <v>0</v>
      </c>
      <c r="AH123" s="189">
        <f t="shared" si="25"/>
        <v>0</v>
      </c>
    </row>
    <row r="124" spans="4:34" ht="15.75" x14ac:dyDescent="0.25">
      <c r="D124" s="219"/>
      <c r="I124" s="186">
        <f t="shared" si="21"/>
        <v>0</v>
      </c>
      <c r="R124" s="182">
        <f t="shared" si="27"/>
        <v>0</v>
      </c>
      <c r="AC124" s="274">
        <f t="shared" si="22"/>
        <v>0</v>
      </c>
      <c r="AD124" s="274">
        <f t="shared" si="26"/>
        <v>0</v>
      </c>
      <c r="AE124" s="189">
        <f t="shared" si="23"/>
        <v>0</v>
      </c>
      <c r="AF124" s="368">
        <f t="shared" si="24"/>
        <v>0</v>
      </c>
      <c r="AH124" s="189">
        <f t="shared" si="25"/>
        <v>0</v>
      </c>
    </row>
    <row r="125" spans="4:34" x14ac:dyDescent="0.25">
      <c r="I125" s="186">
        <f t="shared" si="21"/>
        <v>0</v>
      </c>
      <c r="R125" s="182">
        <f t="shared" si="27"/>
        <v>0</v>
      </c>
      <c r="AC125" s="274">
        <f t="shared" si="22"/>
        <v>0</v>
      </c>
      <c r="AD125" s="274">
        <f t="shared" si="26"/>
        <v>0</v>
      </c>
      <c r="AE125" s="189">
        <f t="shared" si="23"/>
        <v>0</v>
      </c>
      <c r="AF125" s="368">
        <f t="shared" si="24"/>
        <v>0</v>
      </c>
      <c r="AH125" s="189">
        <f t="shared" si="25"/>
        <v>0</v>
      </c>
    </row>
    <row r="126" spans="4:34" x14ac:dyDescent="0.25">
      <c r="E126" s="8"/>
      <c r="I126" s="186">
        <f t="shared" si="21"/>
        <v>0</v>
      </c>
      <c r="R126" s="182">
        <f t="shared" si="27"/>
        <v>0</v>
      </c>
      <c r="AC126" s="274">
        <f t="shared" si="22"/>
        <v>0</v>
      </c>
      <c r="AD126" s="274">
        <f t="shared" si="26"/>
        <v>0</v>
      </c>
      <c r="AE126" s="189">
        <f t="shared" si="23"/>
        <v>0</v>
      </c>
      <c r="AF126" s="368">
        <f t="shared" si="24"/>
        <v>0</v>
      </c>
      <c r="AH126" s="189">
        <f t="shared" si="25"/>
        <v>0</v>
      </c>
    </row>
    <row r="127" spans="4:34" x14ac:dyDescent="0.25">
      <c r="I127" s="186">
        <f t="shared" si="21"/>
        <v>0</v>
      </c>
      <c r="R127" s="182">
        <f t="shared" si="27"/>
        <v>0</v>
      </c>
      <c r="AC127" s="274">
        <f t="shared" si="22"/>
        <v>0</v>
      </c>
      <c r="AD127" s="274">
        <f t="shared" si="26"/>
        <v>0</v>
      </c>
      <c r="AE127" s="189">
        <f t="shared" si="23"/>
        <v>0</v>
      </c>
      <c r="AF127" s="368">
        <f t="shared" si="24"/>
        <v>0</v>
      </c>
      <c r="AH127" s="189">
        <f t="shared" si="25"/>
        <v>0</v>
      </c>
    </row>
    <row r="128" spans="4:34" x14ac:dyDescent="0.25">
      <c r="I128" s="186">
        <f t="shared" si="21"/>
        <v>0</v>
      </c>
      <c r="R128" s="182">
        <f t="shared" si="27"/>
        <v>0</v>
      </c>
      <c r="AC128" s="274">
        <f t="shared" si="22"/>
        <v>0</v>
      </c>
      <c r="AD128" s="274">
        <f t="shared" si="26"/>
        <v>0</v>
      </c>
      <c r="AE128" s="189">
        <f t="shared" si="23"/>
        <v>0</v>
      </c>
      <c r="AF128" s="368">
        <f t="shared" si="24"/>
        <v>0</v>
      </c>
      <c r="AH128" s="189">
        <f t="shared" si="25"/>
        <v>0</v>
      </c>
    </row>
    <row r="129" spans="5:34" x14ac:dyDescent="0.25">
      <c r="I129" s="186">
        <f t="shared" si="21"/>
        <v>0</v>
      </c>
      <c r="R129" s="182">
        <f t="shared" si="27"/>
        <v>0</v>
      </c>
      <c r="AC129" s="274">
        <f t="shared" si="22"/>
        <v>0</v>
      </c>
      <c r="AD129" s="274">
        <f t="shared" si="26"/>
        <v>0</v>
      </c>
      <c r="AE129" s="189">
        <f t="shared" si="23"/>
        <v>0</v>
      </c>
      <c r="AF129" s="368">
        <f t="shared" si="24"/>
        <v>0</v>
      </c>
      <c r="AH129" s="189">
        <f t="shared" si="25"/>
        <v>0</v>
      </c>
    </row>
    <row r="130" spans="5:34" x14ac:dyDescent="0.25">
      <c r="E130" s="8"/>
      <c r="I130" s="186">
        <f t="shared" si="21"/>
        <v>0</v>
      </c>
      <c r="R130" s="182">
        <f t="shared" si="27"/>
        <v>0</v>
      </c>
      <c r="AC130" s="274">
        <f t="shared" si="22"/>
        <v>0</v>
      </c>
      <c r="AD130" s="274">
        <f t="shared" si="26"/>
        <v>0</v>
      </c>
      <c r="AE130" s="189">
        <f t="shared" si="23"/>
        <v>0</v>
      </c>
      <c r="AF130" s="368">
        <f t="shared" si="24"/>
        <v>0</v>
      </c>
      <c r="AH130" s="189">
        <f t="shared" si="25"/>
        <v>0</v>
      </c>
    </row>
    <row r="131" spans="5:34" x14ac:dyDescent="0.25">
      <c r="I131" s="186">
        <f t="shared" si="21"/>
        <v>0</v>
      </c>
      <c r="R131" s="182">
        <f t="shared" si="27"/>
        <v>0</v>
      </c>
      <c r="AC131" s="274">
        <f t="shared" si="22"/>
        <v>0</v>
      </c>
      <c r="AD131" s="274">
        <f t="shared" si="26"/>
        <v>0</v>
      </c>
      <c r="AE131" s="189">
        <f t="shared" si="23"/>
        <v>0</v>
      </c>
      <c r="AF131" s="368">
        <f t="shared" si="24"/>
        <v>0</v>
      </c>
      <c r="AH131" s="189">
        <f t="shared" si="25"/>
        <v>0</v>
      </c>
    </row>
    <row r="132" spans="5:34" x14ac:dyDescent="0.25">
      <c r="I132" s="186">
        <f t="shared" si="21"/>
        <v>0</v>
      </c>
      <c r="R132" s="182">
        <f t="shared" si="27"/>
        <v>0</v>
      </c>
      <c r="AC132" s="274">
        <f t="shared" si="22"/>
        <v>0</v>
      </c>
      <c r="AD132" s="274">
        <f t="shared" si="26"/>
        <v>0</v>
      </c>
      <c r="AE132" s="189">
        <f t="shared" si="23"/>
        <v>0</v>
      </c>
      <c r="AF132" s="368">
        <f t="shared" si="24"/>
        <v>0</v>
      </c>
      <c r="AH132" s="189">
        <f t="shared" si="25"/>
        <v>0</v>
      </c>
    </row>
    <row r="133" spans="5:34" x14ac:dyDescent="0.25">
      <c r="I133" s="186">
        <f t="shared" si="21"/>
        <v>0</v>
      </c>
      <c r="R133" s="182">
        <f t="shared" si="27"/>
        <v>0</v>
      </c>
      <c r="AC133" s="274">
        <f t="shared" si="22"/>
        <v>0</v>
      </c>
      <c r="AD133" s="274">
        <f t="shared" si="26"/>
        <v>0</v>
      </c>
      <c r="AE133" s="189">
        <f t="shared" si="23"/>
        <v>0</v>
      </c>
      <c r="AF133" s="368">
        <f t="shared" si="24"/>
        <v>0</v>
      </c>
      <c r="AH133" s="189">
        <f t="shared" si="25"/>
        <v>0</v>
      </c>
    </row>
    <row r="134" spans="5:34" x14ac:dyDescent="0.25">
      <c r="I134" s="186">
        <f t="shared" si="21"/>
        <v>0</v>
      </c>
      <c r="R134" s="182">
        <f t="shared" si="27"/>
        <v>0</v>
      </c>
      <c r="AC134" s="274">
        <f t="shared" si="22"/>
        <v>0</v>
      </c>
      <c r="AD134" s="274">
        <f t="shared" si="26"/>
        <v>0</v>
      </c>
      <c r="AE134" s="189">
        <f t="shared" si="23"/>
        <v>0</v>
      </c>
      <c r="AF134" s="368">
        <f t="shared" si="24"/>
        <v>0</v>
      </c>
      <c r="AH134" s="189">
        <f t="shared" si="25"/>
        <v>0</v>
      </c>
    </row>
    <row r="135" spans="5:34" x14ac:dyDescent="0.25">
      <c r="I135" s="186">
        <f t="shared" si="21"/>
        <v>0</v>
      </c>
      <c r="R135" s="182">
        <f t="shared" si="27"/>
        <v>0</v>
      </c>
      <c r="AC135" s="274">
        <f t="shared" si="22"/>
        <v>0</v>
      </c>
      <c r="AD135" s="274">
        <f t="shared" si="26"/>
        <v>0</v>
      </c>
      <c r="AE135" s="189">
        <f t="shared" si="23"/>
        <v>0</v>
      </c>
      <c r="AF135" s="368">
        <f t="shared" si="24"/>
        <v>0</v>
      </c>
      <c r="AH135" s="189">
        <f t="shared" si="25"/>
        <v>0</v>
      </c>
    </row>
    <row r="136" spans="5:34" x14ac:dyDescent="0.25">
      <c r="I136" s="186">
        <f t="shared" si="21"/>
        <v>0</v>
      </c>
      <c r="P136" s="186"/>
      <c r="Q136" s="186"/>
      <c r="R136" s="182">
        <f t="shared" si="27"/>
        <v>0</v>
      </c>
      <c r="AC136" s="186">
        <f t="shared" si="22"/>
        <v>0</v>
      </c>
      <c r="AD136" s="186">
        <f t="shared" si="26"/>
        <v>0</v>
      </c>
      <c r="AE136" s="189">
        <f t="shared" si="23"/>
        <v>0</v>
      </c>
      <c r="AF136" s="368">
        <f t="shared" si="24"/>
        <v>0</v>
      </c>
      <c r="AH136" s="189">
        <f t="shared" si="25"/>
        <v>0</v>
      </c>
    </row>
    <row r="137" spans="5:34" x14ac:dyDescent="0.25">
      <c r="I137" s="186">
        <f t="shared" si="21"/>
        <v>0</v>
      </c>
      <c r="R137" s="182">
        <f t="shared" si="27"/>
        <v>0</v>
      </c>
      <c r="AC137" s="274">
        <f t="shared" si="22"/>
        <v>0</v>
      </c>
      <c r="AD137" s="274">
        <f t="shared" si="26"/>
        <v>0</v>
      </c>
      <c r="AE137" s="189">
        <f t="shared" si="23"/>
        <v>0</v>
      </c>
      <c r="AF137" s="368">
        <f t="shared" si="24"/>
        <v>0</v>
      </c>
      <c r="AH137" s="189">
        <f t="shared" si="25"/>
        <v>0</v>
      </c>
    </row>
    <row r="138" spans="5:34" x14ac:dyDescent="0.25">
      <c r="E138" s="8"/>
      <c r="I138" s="186">
        <f t="shared" si="21"/>
        <v>0</v>
      </c>
      <c r="R138" s="182">
        <f t="shared" si="27"/>
        <v>0</v>
      </c>
      <c r="AC138" s="274">
        <f t="shared" si="22"/>
        <v>0</v>
      </c>
      <c r="AD138" s="274">
        <f t="shared" si="26"/>
        <v>0</v>
      </c>
      <c r="AE138" s="189">
        <f t="shared" si="23"/>
        <v>0</v>
      </c>
      <c r="AF138" s="368">
        <f t="shared" si="24"/>
        <v>0</v>
      </c>
      <c r="AH138" s="189">
        <f t="shared" si="25"/>
        <v>0</v>
      </c>
    </row>
    <row r="139" spans="5:34" x14ac:dyDescent="0.25">
      <c r="I139" s="186">
        <f t="shared" si="21"/>
        <v>0</v>
      </c>
      <c r="R139" s="182">
        <f t="shared" si="27"/>
        <v>0</v>
      </c>
      <c r="AC139" s="274">
        <f t="shared" si="22"/>
        <v>0</v>
      </c>
      <c r="AD139" s="274">
        <f t="shared" si="26"/>
        <v>0</v>
      </c>
      <c r="AE139" s="189">
        <f t="shared" si="23"/>
        <v>0</v>
      </c>
      <c r="AF139" s="368">
        <f t="shared" si="24"/>
        <v>0</v>
      </c>
      <c r="AH139" s="189">
        <f t="shared" si="25"/>
        <v>0</v>
      </c>
    </row>
    <row r="140" spans="5:34" x14ac:dyDescent="0.25">
      <c r="I140" s="186">
        <f t="shared" si="21"/>
        <v>0</v>
      </c>
      <c r="R140" s="182">
        <f t="shared" si="27"/>
        <v>0</v>
      </c>
      <c r="AC140" s="274">
        <f t="shared" si="22"/>
        <v>0</v>
      </c>
      <c r="AD140" s="274">
        <f t="shared" si="26"/>
        <v>0</v>
      </c>
      <c r="AE140" s="189">
        <f t="shared" si="23"/>
        <v>0</v>
      </c>
      <c r="AF140" s="368">
        <f t="shared" si="24"/>
        <v>0</v>
      </c>
      <c r="AH140" s="189">
        <f t="shared" si="25"/>
        <v>0</v>
      </c>
    </row>
    <row r="141" spans="5:34" x14ac:dyDescent="0.25">
      <c r="I141" s="186">
        <f t="shared" si="21"/>
        <v>0</v>
      </c>
      <c r="R141" s="182">
        <f t="shared" si="27"/>
        <v>0</v>
      </c>
      <c r="AC141" s="274">
        <f t="shared" si="22"/>
        <v>0</v>
      </c>
      <c r="AD141" s="274">
        <f t="shared" si="26"/>
        <v>0</v>
      </c>
      <c r="AE141" s="189">
        <f t="shared" si="23"/>
        <v>0</v>
      </c>
      <c r="AF141" s="368">
        <f t="shared" si="24"/>
        <v>0</v>
      </c>
      <c r="AH141" s="189">
        <f t="shared" si="25"/>
        <v>0</v>
      </c>
    </row>
    <row r="142" spans="5:34" x14ac:dyDescent="0.25">
      <c r="I142" s="186">
        <f t="shared" si="21"/>
        <v>0</v>
      </c>
      <c r="R142" s="182">
        <f t="shared" si="27"/>
        <v>0</v>
      </c>
      <c r="AC142" s="274">
        <f t="shared" si="22"/>
        <v>0</v>
      </c>
      <c r="AD142" s="274">
        <f t="shared" si="26"/>
        <v>0</v>
      </c>
      <c r="AE142" s="189">
        <f t="shared" si="23"/>
        <v>0</v>
      </c>
      <c r="AF142" s="368">
        <f t="shared" si="24"/>
        <v>0</v>
      </c>
      <c r="AH142" s="189">
        <f t="shared" si="25"/>
        <v>0</v>
      </c>
    </row>
    <row r="143" spans="5:34" x14ac:dyDescent="0.25">
      <c r="E143" s="8"/>
      <c r="I143" s="186">
        <f t="shared" si="21"/>
        <v>0</v>
      </c>
      <c r="R143" s="182">
        <f t="shared" si="27"/>
        <v>0</v>
      </c>
      <c r="AC143" s="274">
        <f t="shared" si="22"/>
        <v>0</v>
      </c>
      <c r="AD143" s="274">
        <f t="shared" si="26"/>
        <v>0</v>
      </c>
      <c r="AE143" s="189">
        <f t="shared" si="23"/>
        <v>0</v>
      </c>
      <c r="AF143" s="368">
        <f t="shared" si="24"/>
        <v>0</v>
      </c>
      <c r="AH143" s="189">
        <f t="shared" si="25"/>
        <v>0</v>
      </c>
    </row>
    <row r="144" spans="5:34" x14ac:dyDescent="0.25">
      <c r="I144" s="186">
        <f t="shared" si="21"/>
        <v>0</v>
      </c>
      <c r="R144" s="182">
        <f t="shared" si="27"/>
        <v>0</v>
      </c>
      <c r="AC144" s="274">
        <f t="shared" si="22"/>
        <v>0</v>
      </c>
      <c r="AD144" s="274">
        <f t="shared" si="26"/>
        <v>0</v>
      </c>
      <c r="AE144" s="189">
        <f t="shared" si="23"/>
        <v>0</v>
      </c>
      <c r="AF144" s="368">
        <f t="shared" si="24"/>
        <v>0</v>
      </c>
      <c r="AH144" s="189">
        <f t="shared" si="25"/>
        <v>0</v>
      </c>
    </row>
    <row r="145" spans="5:34" x14ac:dyDescent="0.25">
      <c r="I145" s="186">
        <f t="shared" si="21"/>
        <v>0</v>
      </c>
      <c r="R145" s="182">
        <f t="shared" si="27"/>
        <v>0</v>
      </c>
      <c r="AC145" s="274">
        <f t="shared" si="22"/>
        <v>0</v>
      </c>
      <c r="AD145" s="274">
        <f t="shared" si="26"/>
        <v>0</v>
      </c>
      <c r="AE145" s="189">
        <f t="shared" si="23"/>
        <v>0</v>
      </c>
      <c r="AF145" s="368">
        <f t="shared" si="24"/>
        <v>0</v>
      </c>
      <c r="AH145" s="189">
        <f t="shared" si="25"/>
        <v>0</v>
      </c>
    </row>
    <row r="146" spans="5:34" x14ac:dyDescent="0.25">
      <c r="I146" s="186">
        <f t="shared" si="21"/>
        <v>0</v>
      </c>
      <c r="R146" s="182">
        <f t="shared" si="27"/>
        <v>0</v>
      </c>
      <c r="AC146" s="274">
        <f t="shared" si="22"/>
        <v>0</v>
      </c>
      <c r="AD146" s="274">
        <f t="shared" si="26"/>
        <v>0</v>
      </c>
      <c r="AE146" s="189">
        <f t="shared" si="23"/>
        <v>0</v>
      </c>
      <c r="AF146" s="368">
        <f t="shared" si="24"/>
        <v>0</v>
      </c>
      <c r="AH146" s="189">
        <f t="shared" si="25"/>
        <v>0</v>
      </c>
    </row>
    <row r="147" spans="5:34" x14ac:dyDescent="0.25">
      <c r="E147" s="8"/>
      <c r="I147" s="186">
        <f t="shared" si="21"/>
        <v>0</v>
      </c>
      <c r="R147" s="182">
        <f t="shared" si="27"/>
        <v>0</v>
      </c>
      <c r="AC147" s="274">
        <f t="shared" si="22"/>
        <v>0</v>
      </c>
      <c r="AD147" s="274">
        <f t="shared" si="26"/>
        <v>0</v>
      </c>
      <c r="AE147" s="189">
        <f t="shared" si="23"/>
        <v>0</v>
      </c>
      <c r="AF147" s="368">
        <f t="shared" si="24"/>
        <v>0</v>
      </c>
      <c r="AH147" s="189">
        <f t="shared" si="25"/>
        <v>0</v>
      </c>
    </row>
    <row r="148" spans="5:34" x14ac:dyDescent="0.25">
      <c r="E148" s="8"/>
      <c r="I148" s="186">
        <f t="shared" si="21"/>
        <v>0</v>
      </c>
      <c r="R148" s="182">
        <f t="shared" si="27"/>
        <v>0</v>
      </c>
      <c r="AC148" s="274">
        <f t="shared" si="22"/>
        <v>0</v>
      </c>
      <c r="AD148" s="274">
        <f t="shared" si="26"/>
        <v>0</v>
      </c>
      <c r="AE148" s="189">
        <f t="shared" si="23"/>
        <v>0</v>
      </c>
      <c r="AF148" s="368">
        <f t="shared" si="24"/>
        <v>0</v>
      </c>
      <c r="AH148" s="189">
        <f t="shared" si="25"/>
        <v>0</v>
      </c>
    </row>
    <row r="149" spans="5:34" x14ac:dyDescent="0.25">
      <c r="I149" s="186">
        <f t="shared" si="21"/>
        <v>0</v>
      </c>
      <c r="R149" s="182">
        <f t="shared" si="27"/>
        <v>0</v>
      </c>
      <c r="AC149" s="274">
        <f t="shared" si="22"/>
        <v>0</v>
      </c>
      <c r="AD149" s="274">
        <f t="shared" si="26"/>
        <v>0</v>
      </c>
      <c r="AE149" s="189">
        <f t="shared" si="23"/>
        <v>0</v>
      </c>
      <c r="AF149" s="368">
        <f t="shared" si="24"/>
        <v>0</v>
      </c>
      <c r="AH149" s="189">
        <f t="shared" si="25"/>
        <v>0</v>
      </c>
    </row>
    <row r="150" spans="5:34" x14ac:dyDescent="0.25">
      <c r="I150" s="186">
        <f t="shared" si="21"/>
        <v>0</v>
      </c>
      <c r="R150" s="182">
        <f t="shared" si="27"/>
        <v>0</v>
      </c>
      <c r="AC150" s="274">
        <f t="shared" si="22"/>
        <v>0</v>
      </c>
      <c r="AD150" s="274">
        <f t="shared" si="26"/>
        <v>0</v>
      </c>
      <c r="AE150" s="189">
        <f t="shared" si="23"/>
        <v>0</v>
      </c>
      <c r="AF150" s="368">
        <f t="shared" si="24"/>
        <v>0</v>
      </c>
      <c r="AH150" s="189">
        <f t="shared" si="25"/>
        <v>0</v>
      </c>
    </row>
    <row r="151" spans="5:34" x14ac:dyDescent="0.25">
      <c r="E151" s="8"/>
      <c r="I151" s="186">
        <f t="shared" si="21"/>
        <v>0</v>
      </c>
      <c r="R151" s="182">
        <f t="shared" si="27"/>
        <v>0</v>
      </c>
      <c r="AC151" s="274">
        <f t="shared" si="22"/>
        <v>0</v>
      </c>
      <c r="AD151" s="274">
        <f t="shared" si="26"/>
        <v>0</v>
      </c>
      <c r="AE151" s="189">
        <f t="shared" si="23"/>
        <v>0</v>
      </c>
      <c r="AF151" s="368">
        <f t="shared" si="24"/>
        <v>0</v>
      </c>
      <c r="AH151" s="189">
        <f t="shared" si="25"/>
        <v>0</v>
      </c>
    </row>
    <row r="152" spans="5:34" x14ac:dyDescent="0.25">
      <c r="I152" s="186">
        <f t="shared" si="21"/>
        <v>0</v>
      </c>
      <c r="R152" s="182">
        <f t="shared" si="27"/>
        <v>0</v>
      </c>
      <c r="AC152" s="274">
        <f t="shared" si="22"/>
        <v>0</v>
      </c>
      <c r="AD152" s="274">
        <f t="shared" si="26"/>
        <v>0</v>
      </c>
      <c r="AE152" s="189">
        <f t="shared" si="23"/>
        <v>0</v>
      </c>
      <c r="AF152" s="368">
        <f t="shared" si="24"/>
        <v>0</v>
      </c>
      <c r="AH152" s="189">
        <f t="shared" si="25"/>
        <v>0</v>
      </c>
    </row>
    <row r="153" spans="5:34" x14ac:dyDescent="0.25">
      <c r="I153" s="186">
        <f t="shared" si="21"/>
        <v>0</v>
      </c>
      <c r="R153" s="182">
        <f t="shared" si="27"/>
        <v>0</v>
      </c>
      <c r="AC153" s="274">
        <f t="shared" si="22"/>
        <v>0</v>
      </c>
      <c r="AD153" s="274">
        <f t="shared" si="26"/>
        <v>0</v>
      </c>
      <c r="AE153" s="189">
        <f t="shared" si="23"/>
        <v>0</v>
      </c>
      <c r="AF153" s="368">
        <f t="shared" si="24"/>
        <v>0</v>
      </c>
      <c r="AH153" s="189">
        <f t="shared" si="25"/>
        <v>0</v>
      </c>
    </row>
    <row r="154" spans="5:34" x14ac:dyDescent="0.25">
      <c r="I154" s="186">
        <f t="shared" si="21"/>
        <v>0</v>
      </c>
      <c r="R154" s="182">
        <f t="shared" si="27"/>
        <v>0</v>
      </c>
      <c r="AC154" s="274">
        <f t="shared" si="22"/>
        <v>0</v>
      </c>
      <c r="AD154" s="274">
        <f t="shared" si="26"/>
        <v>0</v>
      </c>
      <c r="AE154" s="189">
        <f t="shared" si="23"/>
        <v>0</v>
      </c>
      <c r="AF154" s="368">
        <f t="shared" si="24"/>
        <v>0</v>
      </c>
      <c r="AH154" s="189">
        <f t="shared" si="25"/>
        <v>0</v>
      </c>
    </row>
    <row r="155" spans="5:34" x14ac:dyDescent="0.25">
      <c r="I155" s="186">
        <f t="shared" si="21"/>
        <v>0</v>
      </c>
      <c r="O155" s="21"/>
      <c r="R155" s="182">
        <f t="shared" si="27"/>
        <v>0</v>
      </c>
      <c r="AC155" s="274">
        <f t="shared" si="22"/>
        <v>0</v>
      </c>
      <c r="AD155" s="274">
        <f t="shared" si="26"/>
        <v>0</v>
      </c>
      <c r="AE155" s="189">
        <f t="shared" si="23"/>
        <v>0</v>
      </c>
      <c r="AF155" s="368">
        <f t="shared" si="24"/>
        <v>0</v>
      </c>
      <c r="AH155" s="189">
        <f t="shared" si="25"/>
        <v>0</v>
      </c>
    </row>
    <row r="156" spans="5:34" x14ac:dyDescent="0.25">
      <c r="I156" s="186">
        <f t="shared" si="21"/>
        <v>0</v>
      </c>
      <c r="P156" s="186"/>
      <c r="Q156" s="186"/>
      <c r="R156" s="182">
        <f t="shared" si="27"/>
        <v>0</v>
      </c>
      <c r="AC156" s="186">
        <f t="shared" si="22"/>
        <v>0</v>
      </c>
      <c r="AD156" s="186">
        <f t="shared" si="26"/>
        <v>0</v>
      </c>
      <c r="AE156" s="189">
        <f t="shared" si="23"/>
        <v>0</v>
      </c>
      <c r="AF156" s="368">
        <f t="shared" si="24"/>
        <v>0</v>
      </c>
      <c r="AH156" s="189">
        <f t="shared" si="25"/>
        <v>0</v>
      </c>
    </row>
    <row r="157" spans="5:34" x14ac:dyDescent="0.25">
      <c r="I157" s="186">
        <f t="shared" si="21"/>
        <v>0</v>
      </c>
      <c r="R157" s="182">
        <f t="shared" si="27"/>
        <v>0</v>
      </c>
      <c r="AC157" s="274">
        <f t="shared" si="22"/>
        <v>0</v>
      </c>
      <c r="AD157" s="274">
        <f t="shared" si="26"/>
        <v>0</v>
      </c>
      <c r="AE157" s="189">
        <f t="shared" si="23"/>
        <v>0</v>
      </c>
      <c r="AF157" s="368">
        <f t="shared" si="24"/>
        <v>0</v>
      </c>
      <c r="AH157" s="189">
        <f t="shared" si="25"/>
        <v>0</v>
      </c>
    </row>
    <row r="158" spans="5:34" x14ac:dyDescent="0.25">
      <c r="I158" s="186">
        <f t="shared" si="21"/>
        <v>0</v>
      </c>
      <c r="R158" s="182">
        <f t="shared" si="27"/>
        <v>0</v>
      </c>
      <c r="AC158" s="274">
        <f t="shared" si="22"/>
        <v>0</v>
      </c>
      <c r="AD158" s="274">
        <f t="shared" si="26"/>
        <v>0</v>
      </c>
      <c r="AE158" s="189">
        <f t="shared" si="23"/>
        <v>0</v>
      </c>
      <c r="AF158" s="368">
        <f t="shared" si="24"/>
        <v>0</v>
      </c>
      <c r="AH158" s="189">
        <f t="shared" si="25"/>
        <v>0</v>
      </c>
    </row>
    <row r="159" spans="5:34" x14ac:dyDescent="0.25">
      <c r="F159" s="466"/>
      <c r="I159" s="186">
        <f t="shared" si="21"/>
        <v>0</v>
      </c>
      <c r="R159" s="182">
        <f t="shared" si="27"/>
        <v>0</v>
      </c>
      <c r="AC159" s="274">
        <f t="shared" si="22"/>
        <v>0</v>
      </c>
      <c r="AD159" s="274">
        <f t="shared" si="26"/>
        <v>0</v>
      </c>
      <c r="AE159" s="189">
        <f t="shared" si="23"/>
        <v>0</v>
      </c>
      <c r="AF159" s="368">
        <f t="shared" si="24"/>
        <v>0</v>
      </c>
      <c r="AH159" s="189">
        <f t="shared" si="25"/>
        <v>0</v>
      </c>
    </row>
    <row r="160" spans="5:34" x14ac:dyDescent="0.25">
      <c r="I160" s="186">
        <f t="shared" ref="I160:I215" si="28">IF(G160=0,H160,(H160-G160))</f>
        <v>0</v>
      </c>
      <c r="R160" s="182">
        <f t="shared" ref="R160:R216" si="29">Q160-P160</f>
        <v>0</v>
      </c>
      <c r="AC160" s="274">
        <f t="shared" ref="AC160:AC215" si="30">Z160*Q160</f>
        <v>0</v>
      </c>
      <c r="AD160" s="274">
        <f t="shared" si="26"/>
        <v>0</v>
      </c>
      <c r="AE160" s="189">
        <f t="shared" ref="AE160:AE411" si="31">AB160*Q160</f>
        <v>0</v>
      </c>
      <c r="AF160" s="368">
        <f t="shared" ref="AF160:AF215" si="32">AD160+AE160</f>
        <v>0</v>
      </c>
      <c r="AH160" s="189">
        <f t="shared" ref="AH160:AH215" si="33">R160*AG160</f>
        <v>0</v>
      </c>
    </row>
    <row r="161" spans="5:34" x14ac:dyDescent="0.25">
      <c r="I161" s="186">
        <f t="shared" si="28"/>
        <v>0</v>
      </c>
      <c r="N161" s="19"/>
      <c r="O161" s="19"/>
      <c r="R161" s="182">
        <f t="shared" si="29"/>
        <v>0</v>
      </c>
      <c r="AC161" s="274">
        <f t="shared" si="30"/>
        <v>0</v>
      </c>
      <c r="AD161" s="274">
        <f t="shared" si="26"/>
        <v>0</v>
      </c>
      <c r="AE161" s="189">
        <f t="shared" si="31"/>
        <v>0</v>
      </c>
      <c r="AF161" s="368">
        <f t="shared" si="32"/>
        <v>0</v>
      </c>
      <c r="AH161" s="189">
        <f t="shared" si="33"/>
        <v>0</v>
      </c>
    </row>
    <row r="162" spans="5:34" x14ac:dyDescent="0.25">
      <c r="I162" s="186">
        <f t="shared" si="28"/>
        <v>0</v>
      </c>
      <c r="R162" s="182">
        <f t="shared" si="29"/>
        <v>0</v>
      </c>
      <c r="AC162" s="274">
        <f t="shared" si="30"/>
        <v>0</v>
      </c>
      <c r="AD162" s="274">
        <f t="shared" si="26"/>
        <v>0</v>
      </c>
      <c r="AE162" s="189">
        <f t="shared" si="31"/>
        <v>0</v>
      </c>
      <c r="AF162" s="368">
        <f t="shared" si="32"/>
        <v>0</v>
      </c>
      <c r="AH162" s="189">
        <f t="shared" si="33"/>
        <v>0</v>
      </c>
    </row>
    <row r="163" spans="5:34" x14ac:dyDescent="0.25">
      <c r="I163" s="186">
        <f t="shared" si="28"/>
        <v>0</v>
      </c>
      <c r="R163" s="182">
        <f t="shared" si="29"/>
        <v>0</v>
      </c>
      <c r="AC163" s="274">
        <f t="shared" si="30"/>
        <v>0</v>
      </c>
      <c r="AD163" s="274">
        <f t="shared" si="26"/>
        <v>0</v>
      </c>
      <c r="AE163" s="189">
        <f t="shared" si="31"/>
        <v>0</v>
      </c>
      <c r="AF163" s="368">
        <f t="shared" si="32"/>
        <v>0</v>
      </c>
      <c r="AH163" s="189">
        <f t="shared" si="33"/>
        <v>0</v>
      </c>
    </row>
    <row r="164" spans="5:34" x14ac:dyDescent="0.25">
      <c r="E164" s="692"/>
      <c r="I164" s="186">
        <f t="shared" si="28"/>
        <v>0</v>
      </c>
      <c r="R164" s="182">
        <f t="shared" si="29"/>
        <v>0</v>
      </c>
      <c r="AC164" s="274">
        <f t="shared" si="30"/>
        <v>0</v>
      </c>
      <c r="AD164" s="274">
        <f t="shared" si="26"/>
        <v>0</v>
      </c>
      <c r="AE164" s="189">
        <f t="shared" si="31"/>
        <v>0</v>
      </c>
      <c r="AF164" s="368">
        <f t="shared" si="32"/>
        <v>0</v>
      </c>
      <c r="AH164" s="189">
        <f t="shared" si="33"/>
        <v>0</v>
      </c>
    </row>
    <row r="165" spans="5:34" x14ac:dyDescent="0.25">
      <c r="I165" s="186">
        <f t="shared" si="28"/>
        <v>0</v>
      </c>
      <c r="R165" s="182">
        <f t="shared" si="29"/>
        <v>0</v>
      </c>
      <c r="AC165" s="274">
        <f t="shared" si="30"/>
        <v>0</v>
      </c>
      <c r="AD165" s="274">
        <f t="shared" si="26"/>
        <v>0</v>
      </c>
      <c r="AE165" s="189">
        <f t="shared" si="31"/>
        <v>0</v>
      </c>
      <c r="AF165" s="368">
        <f t="shared" si="32"/>
        <v>0</v>
      </c>
      <c r="AH165" s="189">
        <f t="shared" si="33"/>
        <v>0</v>
      </c>
    </row>
    <row r="166" spans="5:34" x14ac:dyDescent="0.25">
      <c r="I166" s="186">
        <f t="shared" si="28"/>
        <v>0</v>
      </c>
      <c r="R166" s="182">
        <f t="shared" si="29"/>
        <v>0</v>
      </c>
      <c r="AC166" s="274">
        <f t="shared" si="30"/>
        <v>0</v>
      </c>
      <c r="AD166" s="274">
        <f t="shared" si="26"/>
        <v>0</v>
      </c>
      <c r="AE166" s="189">
        <f t="shared" si="31"/>
        <v>0</v>
      </c>
      <c r="AF166" s="368">
        <f t="shared" si="32"/>
        <v>0</v>
      </c>
      <c r="AH166" s="189">
        <f t="shared" si="33"/>
        <v>0</v>
      </c>
    </row>
    <row r="167" spans="5:34" x14ac:dyDescent="0.25">
      <c r="I167" s="186">
        <f t="shared" si="28"/>
        <v>0</v>
      </c>
      <c r="R167" s="182">
        <f t="shared" si="29"/>
        <v>0</v>
      </c>
      <c r="AC167" s="274">
        <f t="shared" si="30"/>
        <v>0</v>
      </c>
      <c r="AD167" s="274">
        <f t="shared" si="26"/>
        <v>0</v>
      </c>
      <c r="AE167" s="189">
        <f t="shared" si="31"/>
        <v>0</v>
      </c>
      <c r="AF167" s="368">
        <f t="shared" si="32"/>
        <v>0</v>
      </c>
      <c r="AH167" s="189">
        <f t="shared" si="33"/>
        <v>0</v>
      </c>
    </row>
    <row r="168" spans="5:34" x14ac:dyDescent="0.25">
      <c r="F168" s="466"/>
      <c r="I168" s="186">
        <f t="shared" si="28"/>
        <v>0</v>
      </c>
      <c r="R168" s="182">
        <f t="shared" si="29"/>
        <v>0</v>
      </c>
      <c r="AC168" s="274">
        <f t="shared" si="30"/>
        <v>0</v>
      </c>
      <c r="AD168" s="274">
        <f t="shared" si="26"/>
        <v>0</v>
      </c>
      <c r="AE168" s="189">
        <f t="shared" si="31"/>
        <v>0</v>
      </c>
      <c r="AF168" s="368">
        <f t="shared" si="32"/>
        <v>0</v>
      </c>
      <c r="AH168" s="189">
        <f t="shared" si="33"/>
        <v>0</v>
      </c>
    </row>
    <row r="169" spans="5:34" x14ac:dyDescent="0.25">
      <c r="E169" s="8"/>
      <c r="I169" s="186">
        <f t="shared" si="28"/>
        <v>0</v>
      </c>
      <c r="R169" s="182">
        <f t="shared" si="29"/>
        <v>0</v>
      </c>
      <c r="AC169" s="274">
        <f t="shared" si="30"/>
        <v>0</v>
      </c>
      <c r="AD169" s="274">
        <f t="shared" si="26"/>
        <v>0</v>
      </c>
      <c r="AE169" s="189">
        <f t="shared" si="31"/>
        <v>0</v>
      </c>
      <c r="AF169" s="368">
        <f t="shared" si="32"/>
        <v>0</v>
      </c>
      <c r="AH169" s="189">
        <f t="shared" si="33"/>
        <v>0</v>
      </c>
    </row>
    <row r="170" spans="5:34" x14ac:dyDescent="0.25">
      <c r="I170" s="186">
        <f t="shared" si="28"/>
        <v>0</v>
      </c>
      <c r="R170" s="182">
        <f t="shared" si="29"/>
        <v>0</v>
      </c>
      <c r="AC170" s="274">
        <f t="shared" si="30"/>
        <v>0</v>
      </c>
      <c r="AD170" s="274">
        <f t="shared" si="26"/>
        <v>0</v>
      </c>
      <c r="AE170" s="189">
        <f t="shared" si="31"/>
        <v>0</v>
      </c>
      <c r="AF170" s="368">
        <f t="shared" si="32"/>
        <v>0</v>
      </c>
      <c r="AH170" s="189">
        <f t="shared" si="33"/>
        <v>0</v>
      </c>
    </row>
    <row r="171" spans="5:34" x14ac:dyDescent="0.25">
      <c r="I171" s="186">
        <f t="shared" si="28"/>
        <v>0</v>
      </c>
      <c r="R171" s="182">
        <f t="shared" si="29"/>
        <v>0</v>
      </c>
      <c r="AC171" s="274">
        <f t="shared" si="30"/>
        <v>0</v>
      </c>
      <c r="AD171" s="274">
        <f t="shared" si="26"/>
        <v>0</v>
      </c>
      <c r="AE171" s="189">
        <f t="shared" si="31"/>
        <v>0</v>
      </c>
      <c r="AF171" s="368">
        <f t="shared" si="32"/>
        <v>0</v>
      </c>
      <c r="AH171" s="189">
        <f t="shared" si="33"/>
        <v>0</v>
      </c>
    </row>
    <row r="172" spans="5:34" x14ac:dyDescent="0.25">
      <c r="I172" s="186">
        <f t="shared" si="28"/>
        <v>0</v>
      </c>
      <c r="R172" s="182">
        <f t="shared" si="29"/>
        <v>0</v>
      </c>
      <c r="AC172" s="274">
        <f t="shared" si="30"/>
        <v>0</v>
      </c>
      <c r="AD172" s="274">
        <f t="shared" si="26"/>
        <v>0</v>
      </c>
      <c r="AE172" s="189">
        <f t="shared" si="31"/>
        <v>0</v>
      </c>
      <c r="AF172" s="368">
        <f t="shared" si="32"/>
        <v>0</v>
      </c>
      <c r="AH172" s="189">
        <f t="shared" si="33"/>
        <v>0</v>
      </c>
    </row>
    <row r="173" spans="5:34" x14ac:dyDescent="0.25">
      <c r="I173" s="186">
        <f t="shared" si="28"/>
        <v>0</v>
      </c>
      <c r="R173" s="182">
        <f t="shared" si="29"/>
        <v>0</v>
      </c>
      <c r="AC173" s="274">
        <f t="shared" si="30"/>
        <v>0</v>
      </c>
      <c r="AD173" s="274">
        <f t="shared" si="26"/>
        <v>0</v>
      </c>
      <c r="AE173" s="189">
        <f t="shared" si="31"/>
        <v>0</v>
      </c>
      <c r="AF173" s="368">
        <f t="shared" si="32"/>
        <v>0</v>
      </c>
      <c r="AH173" s="189">
        <f t="shared" si="33"/>
        <v>0</v>
      </c>
    </row>
    <row r="174" spans="5:34" x14ac:dyDescent="0.25">
      <c r="I174" s="186">
        <f t="shared" si="28"/>
        <v>0</v>
      </c>
      <c r="R174" s="182">
        <f t="shared" si="29"/>
        <v>0</v>
      </c>
      <c r="AC174" s="274">
        <f t="shared" si="30"/>
        <v>0</v>
      </c>
      <c r="AD174" s="274">
        <f t="shared" si="26"/>
        <v>0</v>
      </c>
      <c r="AE174" s="189">
        <f t="shared" si="31"/>
        <v>0</v>
      </c>
      <c r="AF174" s="368">
        <f t="shared" si="32"/>
        <v>0</v>
      </c>
      <c r="AH174" s="189">
        <f t="shared" si="33"/>
        <v>0</v>
      </c>
    </row>
    <row r="175" spans="5:34" x14ac:dyDescent="0.25">
      <c r="I175" s="186">
        <f t="shared" si="28"/>
        <v>0</v>
      </c>
      <c r="R175" s="182">
        <f t="shared" si="29"/>
        <v>0</v>
      </c>
      <c r="AC175" s="274">
        <f t="shared" si="30"/>
        <v>0</v>
      </c>
      <c r="AD175" s="274">
        <f t="shared" si="26"/>
        <v>0</v>
      </c>
      <c r="AE175" s="189">
        <f t="shared" si="31"/>
        <v>0</v>
      </c>
      <c r="AF175" s="368">
        <f t="shared" si="32"/>
        <v>0</v>
      </c>
      <c r="AH175" s="189">
        <f t="shared" si="33"/>
        <v>0</v>
      </c>
    </row>
    <row r="176" spans="5:34" x14ac:dyDescent="0.25">
      <c r="I176" s="186">
        <f t="shared" si="28"/>
        <v>0</v>
      </c>
      <c r="R176" s="182">
        <f t="shared" si="29"/>
        <v>0</v>
      </c>
      <c r="AC176" s="274">
        <f t="shared" si="30"/>
        <v>0</v>
      </c>
      <c r="AD176" s="274">
        <f t="shared" si="26"/>
        <v>0</v>
      </c>
      <c r="AE176" s="189">
        <f t="shared" si="31"/>
        <v>0</v>
      </c>
      <c r="AF176" s="368">
        <f t="shared" si="32"/>
        <v>0</v>
      </c>
      <c r="AH176" s="189">
        <f t="shared" si="33"/>
        <v>0</v>
      </c>
    </row>
    <row r="177" spans="5:34" x14ac:dyDescent="0.25">
      <c r="I177" s="186">
        <f t="shared" si="28"/>
        <v>0</v>
      </c>
      <c r="R177" s="182">
        <f t="shared" si="29"/>
        <v>0</v>
      </c>
      <c r="AC177" s="274">
        <f t="shared" si="30"/>
        <v>0</v>
      </c>
      <c r="AD177" s="274">
        <f t="shared" si="26"/>
        <v>0</v>
      </c>
      <c r="AE177" s="189">
        <f t="shared" si="31"/>
        <v>0</v>
      </c>
      <c r="AF177" s="368">
        <f t="shared" si="32"/>
        <v>0</v>
      </c>
      <c r="AH177" s="189">
        <f t="shared" si="33"/>
        <v>0</v>
      </c>
    </row>
    <row r="178" spans="5:34" x14ac:dyDescent="0.25">
      <c r="I178" s="186">
        <f t="shared" si="28"/>
        <v>0</v>
      </c>
      <c r="R178" s="182">
        <f t="shared" si="29"/>
        <v>0</v>
      </c>
      <c r="AC178" s="274">
        <f t="shared" si="30"/>
        <v>0</v>
      </c>
      <c r="AD178" s="274">
        <f t="shared" si="26"/>
        <v>0</v>
      </c>
      <c r="AE178" s="189">
        <f t="shared" si="31"/>
        <v>0</v>
      </c>
      <c r="AF178" s="368">
        <f t="shared" si="32"/>
        <v>0</v>
      </c>
      <c r="AH178" s="189">
        <f t="shared" si="33"/>
        <v>0</v>
      </c>
    </row>
    <row r="179" spans="5:34" x14ac:dyDescent="0.25">
      <c r="F179" s="466"/>
      <c r="I179" s="186">
        <f>IF(G179=0,H179,(H179-G179))</f>
        <v>0</v>
      </c>
      <c r="R179" s="182">
        <f>Q179-P179</f>
        <v>0</v>
      </c>
      <c r="AC179" s="274">
        <f>Z179*Q179</f>
        <v>0</v>
      </c>
      <c r="AD179" s="274">
        <f>IFERROR((Q179/T179),0)</f>
        <v>0</v>
      </c>
      <c r="AE179" s="189">
        <f>AB179*Q179</f>
        <v>0</v>
      </c>
      <c r="AF179" s="368">
        <f>AD179+AE179</f>
        <v>0</v>
      </c>
      <c r="AH179" s="189">
        <f>R179*AG179</f>
        <v>0</v>
      </c>
    </row>
    <row r="180" spans="5:34" x14ac:dyDescent="0.25">
      <c r="I180" s="186">
        <f t="shared" si="28"/>
        <v>0</v>
      </c>
      <c r="R180" s="182">
        <f t="shared" si="29"/>
        <v>0</v>
      </c>
      <c r="AC180" s="274">
        <f t="shared" si="30"/>
        <v>0</v>
      </c>
      <c r="AD180" s="274">
        <f t="shared" si="26"/>
        <v>0</v>
      </c>
      <c r="AE180" s="189">
        <f t="shared" si="31"/>
        <v>0</v>
      </c>
      <c r="AF180" s="368">
        <f t="shared" si="32"/>
        <v>0</v>
      </c>
      <c r="AH180" s="189">
        <f t="shared" si="33"/>
        <v>0</v>
      </c>
    </row>
    <row r="181" spans="5:34" x14ac:dyDescent="0.25">
      <c r="F181" s="466"/>
      <c r="I181" s="186">
        <f t="shared" si="28"/>
        <v>0</v>
      </c>
      <c r="R181" s="182">
        <f t="shared" si="29"/>
        <v>0</v>
      </c>
      <c r="AC181" s="274">
        <f t="shared" si="30"/>
        <v>0</v>
      </c>
      <c r="AD181" s="274">
        <f t="shared" si="26"/>
        <v>0</v>
      </c>
      <c r="AE181" s="189">
        <f t="shared" si="31"/>
        <v>0</v>
      </c>
      <c r="AF181" s="368">
        <f t="shared" si="32"/>
        <v>0</v>
      </c>
      <c r="AH181" s="189">
        <f t="shared" si="33"/>
        <v>0</v>
      </c>
    </row>
    <row r="182" spans="5:34" x14ac:dyDescent="0.25">
      <c r="I182" s="186">
        <f t="shared" si="28"/>
        <v>0</v>
      </c>
      <c r="P182" s="186"/>
      <c r="Q182" s="186"/>
      <c r="R182" s="182">
        <f t="shared" si="29"/>
        <v>0</v>
      </c>
      <c r="AC182" s="186">
        <f t="shared" si="30"/>
        <v>0</v>
      </c>
      <c r="AD182" s="186">
        <f t="shared" si="26"/>
        <v>0</v>
      </c>
      <c r="AE182" s="189">
        <f t="shared" si="31"/>
        <v>0</v>
      </c>
      <c r="AF182" s="368">
        <f t="shared" si="32"/>
        <v>0</v>
      </c>
      <c r="AH182" s="189">
        <f t="shared" si="33"/>
        <v>0</v>
      </c>
    </row>
    <row r="183" spans="5:34" x14ac:dyDescent="0.25">
      <c r="I183" s="186">
        <f t="shared" si="28"/>
        <v>0</v>
      </c>
      <c r="O183" s="21"/>
      <c r="R183" s="182">
        <f t="shared" si="29"/>
        <v>0</v>
      </c>
      <c r="AC183" s="274">
        <f t="shared" si="30"/>
        <v>0</v>
      </c>
      <c r="AD183" s="274">
        <f t="shared" si="26"/>
        <v>0</v>
      </c>
      <c r="AE183" s="189">
        <f t="shared" si="31"/>
        <v>0</v>
      </c>
      <c r="AF183" s="368">
        <f t="shared" si="32"/>
        <v>0</v>
      </c>
      <c r="AH183" s="189">
        <f t="shared" si="33"/>
        <v>0</v>
      </c>
    </row>
    <row r="184" spans="5:34" x14ac:dyDescent="0.25">
      <c r="I184" s="186">
        <f t="shared" si="28"/>
        <v>0</v>
      </c>
      <c r="R184" s="182">
        <f t="shared" si="29"/>
        <v>0</v>
      </c>
      <c r="AC184" s="274">
        <f t="shared" si="30"/>
        <v>0</v>
      </c>
      <c r="AD184" s="274">
        <f t="shared" si="26"/>
        <v>0</v>
      </c>
      <c r="AE184" s="189">
        <f t="shared" si="31"/>
        <v>0</v>
      </c>
      <c r="AF184" s="368">
        <f t="shared" si="32"/>
        <v>0</v>
      </c>
      <c r="AH184" s="189">
        <f t="shared" si="33"/>
        <v>0</v>
      </c>
    </row>
    <row r="185" spans="5:34" x14ac:dyDescent="0.25">
      <c r="F185" s="466"/>
      <c r="I185" s="186">
        <f t="shared" si="28"/>
        <v>0</v>
      </c>
      <c r="R185" s="182">
        <f t="shared" si="29"/>
        <v>0</v>
      </c>
      <c r="AC185" s="274">
        <f t="shared" si="30"/>
        <v>0</v>
      </c>
      <c r="AD185" s="274">
        <f t="shared" si="26"/>
        <v>0</v>
      </c>
      <c r="AE185" s="189">
        <f t="shared" si="31"/>
        <v>0</v>
      </c>
      <c r="AF185" s="368">
        <f t="shared" si="32"/>
        <v>0</v>
      </c>
      <c r="AH185" s="189">
        <f t="shared" si="33"/>
        <v>0</v>
      </c>
    </row>
    <row r="186" spans="5:34" x14ac:dyDescent="0.25">
      <c r="E186" s="8"/>
      <c r="I186" s="186">
        <f t="shared" si="28"/>
        <v>0</v>
      </c>
      <c r="R186" s="182">
        <f t="shared" si="29"/>
        <v>0</v>
      </c>
      <c r="AC186" s="274">
        <f t="shared" si="30"/>
        <v>0</v>
      </c>
      <c r="AD186" s="274">
        <f t="shared" si="26"/>
        <v>0</v>
      </c>
      <c r="AE186" s="189">
        <f t="shared" si="31"/>
        <v>0</v>
      </c>
      <c r="AF186" s="368">
        <f t="shared" si="32"/>
        <v>0</v>
      </c>
      <c r="AH186" s="189">
        <f t="shared" si="33"/>
        <v>0</v>
      </c>
    </row>
    <row r="187" spans="5:34" x14ac:dyDescent="0.25">
      <c r="I187" s="186">
        <f t="shared" si="28"/>
        <v>0</v>
      </c>
      <c r="R187" s="182">
        <f t="shared" si="29"/>
        <v>0</v>
      </c>
      <c r="AC187" s="274">
        <f t="shared" si="30"/>
        <v>0</v>
      </c>
      <c r="AD187" s="274">
        <f t="shared" si="26"/>
        <v>0</v>
      </c>
      <c r="AE187" s="189">
        <f t="shared" si="31"/>
        <v>0</v>
      </c>
      <c r="AF187" s="368">
        <f t="shared" si="32"/>
        <v>0</v>
      </c>
      <c r="AH187" s="189">
        <f t="shared" si="33"/>
        <v>0</v>
      </c>
    </row>
    <row r="188" spans="5:34" x14ac:dyDescent="0.25">
      <c r="I188" s="186">
        <f t="shared" si="28"/>
        <v>0</v>
      </c>
      <c r="R188" s="182">
        <f t="shared" si="29"/>
        <v>0</v>
      </c>
      <c r="AC188" s="274">
        <f t="shared" si="30"/>
        <v>0</v>
      </c>
      <c r="AD188" s="274">
        <f t="shared" si="26"/>
        <v>0</v>
      </c>
      <c r="AE188" s="189">
        <f t="shared" si="31"/>
        <v>0</v>
      </c>
      <c r="AF188" s="368">
        <f t="shared" si="32"/>
        <v>0</v>
      </c>
      <c r="AH188" s="189">
        <f t="shared" si="33"/>
        <v>0</v>
      </c>
    </row>
    <row r="189" spans="5:34" x14ac:dyDescent="0.25">
      <c r="I189" s="186">
        <f t="shared" si="28"/>
        <v>0</v>
      </c>
      <c r="R189" s="182">
        <f t="shared" si="29"/>
        <v>0</v>
      </c>
      <c r="AC189" s="274">
        <f t="shared" si="30"/>
        <v>0</v>
      </c>
      <c r="AD189" s="274">
        <f t="shared" si="26"/>
        <v>0</v>
      </c>
      <c r="AE189" s="189">
        <f t="shared" si="31"/>
        <v>0</v>
      </c>
      <c r="AF189" s="368">
        <f t="shared" si="32"/>
        <v>0</v>
      </c>
      <c r="AH189" s="189">
        <f t="shared" si="33"/>
        <v>0</v>
      </c>
    </row>
    <row r="190" spans="5:34" x14ac:dyDescent="0.25">
      <c r="I190" s="186">
        <f t="shared" si="28"/>
        <v>0</v>
      </c>
      <c r="O190" s="21"/>
      <c r="R190" s="182">
        <f t="shared" si="29"/>
        <v>0</v>
      </c>
      <c r="AC190" s="274">
        <f t="shared" si="30"/>
        <v>0</v>
      </c>
      <c r="AD190" s="274">
        <f t="shared" si="26"/>
        <v>0</v>
      </c>
      <c r="AE190" s="189">
        <f t="shared" si="31"/>
        <v>0</v>
      </c>
      <c r="AF190" s="368">
        <f t="shared" si="32"/>
        <v>0</v>
      </c>
      <c r="AH190" s="189">
        <f t="shared" si="33"/>
        <v>0</v>
      </c>
    </row>
    <row r="191" spans="5:34" x14ac:dyDescent="0.25">
      <c r="I191" s="186">
        <f t="shared" si="28"/>
        <v>0</v>
      </c>
      <c r="P191" s="186"/>
      <c r="Q191" s="186"/>
      <c r="R191" s="182">
        <f t="shared" si="29"/>
        <v>0</v>
      </c>
      <c r="Y191" s="706"/>
      <c r="AC191" s="186">
        <f t="shared" si="30"/>
        <v>0</v>
      </c>
      <c r="AD191" s="186">
        <f t="shared" si="26"/>
        <v>0</v>
      </c>
      <c r="AE191" s="189">
        <f t="shared" si="31"/>
        <v>0</v>
      </c>
      <c r="AF191" s="368">
        <f t="shared" si="32"/>
        <v>0</v>
      </c>
      <c r="AH191" s="189">
        <f t="shared" si="33"/>
        <v>0</v>
      </c>
    </row>
    <row r="192" spans="5:34" x14ac:dyDescent="0.25">
      <c r="I192" s="186">
        <f t="shared" si="28"/>
        <v>0</v>
      </c>
      <c r="R192" s="182">
        <f t="shared" si="29"/>
        <v>0</v>
      </c>
      <c r="AC192" s="274">
        <f t="shared" si="30"/>
        <v>0</v>
      </c>
      <c r="AD192" s="274">
        <f t="shared" si="26"/>
        <v>0</v>
      </c>
      <c r="AE192" s="189">
        <f t="shared" si="31"/>
        <v>0</v>
      </c>
      <c r="AF192" s="368">
        <f t="shared" si="32"/>
        <v>0</v>
      </c>
      <c r="AH192" s="189">
        <f t="shared" si="33"/>
        <v>0</v>
      </c>
    </row>
    <row r="193" spans="5:34" x14ac:dyDescent="0.25">
      <c r="I193" s="186">
        <f t="shared" si="28"/>
        <v>0</v>
      </c>
      <c r="R193" s="182">
        <f t="shared" si="29"/>
        <v>0</v>
      </c>
      <c r="AC193" s="274">
        <f t="shared" si="30"/>
        <v>0</v>
      </c>
      <c r="AD193" s="274">
        <f t="shared" si="26"/>
        <v>0</v>
      </c>
      <c r="AE193" s="189">
        <f t="shared" si="31"/>
        <v>0</v>
      </c>
      <c r="AF193" s="368">
        <f t="shared" si="32"/>
        <v>0</v>
      </c>
      <c r="AH193" s="189">
        <f t="shared" si="33"/>
        <v>0</v>
      </c>
    </row>
    <row r="194" spans="5:34" x14ac:dyDescent="0.25">
      <c r="I194" s="186">
        <f t="shared" si="28"/>
        <v>0</v>
      </c>
      <c r="R194" s="182">
        <f t="shared" si="29"/>
        <v>0</v>
      </c>
      <c r="AC194" s="274">
        <f t="shared" si="30"/>
        <v>0</v>
      </c>
      <c r="AD194" s="274">
        <f t="shared" si="26"/>
        <v>0</v>
      </c>
      <c r="AE194" s="189">
        <f t="shared" si="31"/>
        <v>0</v>
      </c>
      <c r="AF194" s="368">
        <f t="shared" si="32"/>
        <v>0</v>
      </c>
      <c r="AH194" s="189">
        <f t="shared" si="33"/>
        <v>0</v>
      </c>
    </row>
    <row r="195" spans="5:34" x14ac:dyDescent="0.25">
      <c r="I195" s="186">
        <f t="shared" si="28"/>
        <v>0</v>
      </c>
      <c r="R195" s="182">
        <f t="shared" si="29"/>
        <v>0</v>
      </c>
      <c r="AC195" s="274">
        <f t="shared" si="30"/>
        <v>0</v>
      </c>
      <c r="AD195" s="274">
        <f t="shared" si="26"/>
        <v>0</v>
      </c>
      <c r="AE195" s="189">
        <f t="shared" si="31"/>
        <v>0</v>
      </c>
      <c r="AF195" s="368">
        <f t="shared" si="32"/>
        <v>0</v>
      </c>
      <c r="AH195" s="189">
        <f t="shared" si="33"/>
        <v>0</v>
      </c>
    </row>
    <row r="196" spans="5:34" x14ac:dyDescent="0.25">
      <c r="I196" s="186">
        <f t="shared" si="28"/>
        <v>0</v>
      </c>
      <c r="R196" s="182">
        <f t="shared" si="29"/>
        <v>0</v>
      </c>
      <c r="AC196" s="274">
        <f t="shared" si="30"/>
        <v>0</v>
      </c>
      <c r="AD196" s="274">
        <f t="shared" si="26"/>
        <v>0</v>
      </c>
      <c r="AE196" s="189">
        <f t="shared" si="31"/>
        <v>0</v>
      </c>
      <c r="AF196" s="368">
        <f t="shared" si="32"/>
        <v>0</v>
      </c>
      <c r="AH196" s="189">
        <f t="shared" si="33"/>
        <v>0</v>
      </c>
    </row>
    <row r="197" spans="5:34" x14ac:dyDescent="0.25">
      <c r="F197" s="466"/>
      <c r="I197" s="186">
        <f t="shared" si="28"/>
        <v>0</v>
      </c>
      <c r="R197" s="182">
        <f t="shared" si="29"/>
        <v>0</v>
      </c>
      <c r="AC197" s="274">
        <f t="shared" si="30"/>
        <v>0</v>
      </c>
      <c r="AD197" s="274">
        <f t="shared" si="26"/>
        <v>0</v>
      </c>
      <c r="AE197" s="189">
        <f t="shared" si="31"/>
        <v>0</v>
      </c>
      <c r="AF197" s="368">
        <f t="shared" si="32"/>
        <v>0</v>
      </c>
      <c r="AH197" s="189">
        <f t="shared" si="33"/>
        <v>0</v>
      </c>
    </row>
    <row r="198" spans="5:34" x14ac:dyDescent="0.25">
      <c r="E198" s="8"/>
      <c r="I198" s="186">
        <f t="shared" si="28"/>
        <v>0</v>
      </c>
      <c r="R198" s="182">
        <f t="shared" si="29"/>
        <v>0</v>
      </c>
      <c r="AC198" s="274">
        <f t="shared" si="30"/>
        <v>0</v>
      </c>
      <c r="AD198" s="274">
        <f t="shared" si="26"/>
        <v>0</v>
      </c>
      <c r="AE198" s="189">
        <f t="shared" si="31"/>
        <v>0</v>
      </c>
      <c r="AF198" s="368">
        <f t="shared" si="32"/>
        <v>0</v>
      </c>
      <c r="AH198" s="189">
        <f t="shared" si="33"/>
        <v>0</v>
      </c>
    </row>
    <row r="199" spans="5:34" x14ac:dyDescent="0.25">
      <c r="I199" s="186">
        <f t="shared" si="28"/>
        <v>0</v>
      </c>
      <c r="N199" s="19"/>
      <c r="O199" s="19"/>
      <c r="R199" s="182">
        <f t="shared" si="29"/>
        <v>0</v>
      </c>
      <c r="AC199" s="274">
        <f t="shared" si="30"/>
        <v>0</v>
      </c>
      <c r="AD199" s="274">
        <f t="shared" si="26"/>
        <v>0</v>
      </c>
      <c r="AE199" s="189">
        <f t="shared" si="31"/>
        <v>0</v>
      </c>
      <c r="AF199" s="368">
        <f t="shared" si="32"/>
        <v>0</v>
      </c>
      <c r="AH199" s="189">
        <f t="shared" si="33"/>
        <v>0</v>
      </c>
    </row>
    <row r="200" spans="5:34" x14ac:dyDescent="0.25">
      <c r="I200" s="186">
        <f t="shared" si="28"/>
        <v>0</v>
      </c>
      <c r="O200" s="21"/>
      <c r="R200" s="182">
        <f t="shared" si="29"/>
        <v>0</v>
      </c>
      <c r="AC200" s="274">
        <f t="shared" si="30"/>
        <v>0</v>
      </c>
      <c r="AD200" s="274">
        <f t="shared" si="26"/>
        <v>0</v>
      </c>
      <c r="AE200" s="189">
        <f t="shared" si="31"/>
        <v>0</v>
      </c>
      <c r="AF200" s="368">
        <f t="shared" si="32"/>
        <v>0</v>
      </c>
      <c r="AH200" s="189">
        <f t="shared" si="33"/>
        <v>0</v>
      </c>
    </row>
    <row r="201" spans="5:34" x14ac:dyDescent="0.25">
      <c r="I201" s="186">
        <f t="shared" si="28"/>
        <v>0</v>
      </c>
      <c r="R201" s="182">
        <f t="shared" si="29"/>
        <v>0</v>
      </c>
      <c r="AC201" s="274">
        <f t="shared" si="30"/>
        <v>0</v>
      </c>
      <c r="AD201" s="274">
        <f t="shared" si="26"/>
        <v>0</v>
      </c>
      <c r="AE201" s="189">
        <f t="shared" si="31"/>
        <v>0</v>
      </c>
      <c r="AF201" s="368">
        <f t="shared" si="32"/>
        <v>0</v>
      </c>
      <c r="AH201" s="189">
        <f t="shared" si="33"/>
        <v>0</v>
      </c>
    </row>
    <row r="202" spans="5:34" x14ac:dyDescent="0.25">
      <c r="I202" s="186">
        <f t="shared" si="28"/>
        <v>0</v>
      </c>
      <c r="R202" s="182">
        <f t="shared" si="29"/>
        <v>0</v>
      </c>
      <c r="AC202" s="274">
        <f t="shared" si="30"/>
        <v>0</v>
      </c>
      <c r="AD202" s="274">
        <f t="shared" si="26"/>
        <v>0</v>
      </c>
      <c r="AE202" s="189">
        <f t="shared" si="31"/>
        <v>0</v>
      </c>
      <c r="AF202" s="368">
        <f t="shared" si="32"/>
        <v>0</v>
      </c>
      <c r="AH202" s="189">
        <f t="shared" si="33"/>
        <v>0</v>
      </c>
    </row>
    <row r="203" spans="5:34" x14ac:dyDescent="0.25">
      <c r="F203" s="466"/>
      <c r="I203" s="186">
        <f t="shared" si="28"/>
        <v>0</v>
      </c>
      <c r="R203" s="182">
        <f t="shared" si="29"/>
        <v>0</v>
      </c>
      <c r="AC203" s="274">
        <f t="shared" si="30"/>
        <v>0</v>
      </c>
      <c r="AD203" s="274">
        <f t="shared" si="26"/>
        <v>0</v>
      </c>
      <c r="AE203" s="189">
        <f t="shared" si="31"/>
        <v>0</v>
      </c>
      <c r="AF203" s="368">
        <f t="shared" si="32"/>
        <v>0</v>
      </c>
      <c r="AH203" s="189">
        <f t="shared" si="33"/>
        <v>0</v>
      </c>
    </row>
    <row r="204" spans="5:34" x14ac:dyDescent="0.25">
      <c r="I204" s="186">
        <f t="shared" si="28"/>
        <v>0</v>
      </c>
      <c r="R204" s="182">
        <f t="shared" si="29"/>
        <v>0</v>
      </c>
      <c r="AC204" s="274">
        <f t="shared" si="30"/>
        <v>0</v>
      </c>
      <c r="AD204" s="274">
        <f t="shared" si="26"/>
        <v>0</v>
      </c>
      <c r="AE204" s="189">
        <f t="shared" si="31"/>
        <v>0</v>
      </c>
      <c r="AF204" s="368">
        <f t="shared" si="32"/>
        <v>0</v>
      </c>
      <c r="AH204" s="189">
        <f t="shared" si="33"/>
        <v>0</v>
      </c>
    </row>
    <row r="205" spans="5:34" x14ac:dyDescent="0.25">
      <c r="I205" s="186">
        <f t="shared" si="28"/>
        <v>0</v>
      </c>
      <c r="R205" s="182">
        <f t="shared" si="29"/>
        <v>0</v>
      </c>
      <c r="AC205" s="274">
        <f t="shared" si="30"/>
        <v>0</v>
      </c>
      <c r="AD205" s="274">
        <f t="shared" si="26"/>
        <v>0</v>
      </c>
      <c r="AE205" s="189">
        <f t="shared" si="31"/>
        <v>0</v>
      </c>
      <c r="AF205" s="368">
        <f t="shared" si="32"/>
        <v>0</v>
      </c>
      <c r="AH205" s="189">
        <f t="shared" si="33"/>
        <v>0</v>
      </c>
    </row>
    <row r="206" spans="5:34" x14ac:dyDescent="0.25">
      <c r="I206" s="186">
        <f t="shared" si="28"/>
        <v>0</v>
      </c>
      <c r="R206" s="182">
        <f t="shared" si="29"/>
        <v>0</v>
      </c>
      <c r="AC206" s="274">
        <f t="shared" si="30"/>
        <v>0</v>
      </c>
      <c r="AD206" s="274">
        <f t="shared" si="26"/>
        <v>0</v>
      </c>
      <c r="AE206" s="189">
        <f t="shared" si="31"/>
        <v>0</v>
      </c>
      <c r="AF206" s="368">
        <f t="shared" si="32"/>
        <v>0</v>
      </c>
      <c r="AH206" s="189">
        <f t="shared" si="33"/>
        <v>0</v>
      </c>
    </row>
    <row r="207" spans="5:34" x14ac:dyDescent="0.25">
      <c r="I207" s="186">
        <f t="shared" si="28"/>
        <v>0</v>
      </c>
      <c r="R207" s="182">
        <f t="shared" si="29"/>
        <v>0</v>
      </c>
      <c r="AC207" s="274">
        <f t="shared" si="30"/>
        <v>0</v>
      </c>
      <c r="AD207" s="274">
        <f t="shared" si="26"/>
        <v>0</v>
      </c>
      <c r="AE207" s="189">
        <f t="shared" si="31"/>
        <v>0</v>
      </c>
      <c r="AF207" s="368">
        <f t="shared" si="32"/>
        <v>0</v>
      </c>
      <c r="AH207" s="189">
        <f t="shared" si="33"/>
        <v>0</v>
      </c>
    </row>
    <row r="208" spans="5:34" x14ac:dyDescent="0.25">
      <c r="E208" s="198"/>
      <c r="I208" s="186">
        <f t="shared" si="28"/>
        <v>0</v>
      </c>
      <c r="R208" s="182">
        <f t="shared" si="29"/>
        <v>0</v>
      </c>
      <c r="AC208" s="274">
        <f t="shared" si="30"/>
        <v>0</v>
      </c>
      <c r="AD208" s="274">
        <f t="shared" si="26"/>
        <v>0</v>
      </c>
      <c r="AE208" s="189">
        <f t="shared" si="31"/>
        <v>0</v>
      </c>
      <c r="AF208" s="368">
        <f t="shared" si="32"/>
        <v>0</v>
      </c>
      <c r="AH208" s="189">
        <f t="shared" si="33"/>
        <v>0</v>
      </c>
    </row>
    <row r="209" spans="5:34" x14ac:dyDescent="0.25">
      <c r="I209" s="186">
        <f t="shared" si="28"/>
        <v>0</v>
      </c>
      <c r="R209" s="182">
        <f t="shared" si="29"/>
        <v>0</v>
      </c>
      <c r="AC209" s="274">
        <f t="shared" si="30"/>
        <v>0</v>
      </c>
      <c r="AD209" s="274">
        <f t="shared" si="26"/>
        <v>0</v>
      </c>
      <c r="AE209" s="189">
        <f t="shared" si="31"/>
        <v>0</v>
      </c>
      <c r="AF209" s="368">
        <f t="shared" si="32"/>
        <v>0</v>
      </c>
      <c r="AH209" s="189">
        <f t="shared" si="33"/>
        <v>0</v>
      </c>
    </row>
    <row r="210" spans="5:34" x14ac:dyDescent="0.25">
      <c r="I210" s="186">
        <f t="shared" si="28"/>
        <v>0</v>
      </c>
      <c r="R210" s="182">
        <f t="shared" si="29"/>
        <v>0</v>
      </c>
      <c r="AC210" s="274">
        <f t="shared" si="30"/>
        <v>0</v>
      </c>
      <c r="AD210" s="274">
        <f t="shared" si="26"/>
        <v>0</v>
      </c>
      <c r="AE210" s="189">
        <f t="shared" si="31"/>
        <v>0</v>
      </c>
      <c r="AF210" s="368">
        <f t="shared" si="32"/>
        <v>0</v>
      </c>
      <c r="AH210" s="189">
        <f t="shared" si="33"/>
        <v>0</v>
      </c>
    </row>
    <row r="211" spans="5:34" x14ac:dyDescent="0.25">
      <c r="I211" s="186">
        <f t="shared" si="28"/>
        <v>0</v>
      </c>
      <c r="R211" s="182">
        <f t="shared" si="29"/>
        <v>0</v>
      </c>
      <c r="AC211" s="274">
        <f t="shared" si="30"/>
        <v>0</v>
      </c>
      <c r="AD211" s="274">
        <f t="shared" si="26"/>
        <v>0</v>
      </c>
      <c r="AE211" s="189">
        <f t="shared" si="31"/>
        <v>0</v>
      </c>
      <c r="AF211" s="368">
        <f t="shared" si="32"/>
        <v>0</v>
      </c>
      <c r="AH211" s="189">
        <f t="shared" si="33"/>
        <v>0</v>
      </c>
    </row>
    <row r="212" spans="5:34" x14ac:dyDescent="0.25">
      <c r="I212" s="186">
        <f t="shared" si="28"/>
        <v>0</v>
      </c>
      <c r="R212" s="182">
        <f t="shared" si="29"/>
        <v>0</v>
      </c>
      <c r="AC212" s="274">
        <f t="shared" si="30"/>
        <v>0</v>
      </c>
      <c r="AD212" s="274">
        <f t="shared" si="26"/>
        <v>0</v>
      </c>
      <c r="AE212" s="189">
        <f t="shared" si="31"/>
        <v>0</v>
      </c>
      <c r="AF212" s="368">
        <f t="shared" si="32"/>
        <v>0</v>
      </c>
      <c r="AH212" s="189">
        <f t="shared" si="33"/>
        <v>0</v>
      </c>
    </row>
    <row r="213" spans="5:34" x14ac:dyDescent="0.25">
      <c r="I213" s="186">
        <f t="shared" si="28"/>
        <v>0</v>
      </c>
      <c r="R213" s="182">
        <f t="shared" si="29"/>
        <v>0</v>
      </c>
      <c r="AC213" s="274">
        <f t="shared" si="30"/>
        <v>0</v>
      </c>
      <c r="AD213" s="274">
        <f t="shared" si="26"/>
        <v>0</v>
      </c>
      <c r="AE213" s="189">
        <f t="shared" si="31"/>
        <v>0</v>
      </c>
      <c r="AF213" s="368">
        <f t="shared" si="32"/>
        <v>0</v>
      </c>
      <c r="AH213" s="189">
        <f t="shared" si="33"/>
        <v>0</v>
      </c>
    </row>
    <row r="214" spans="5:34" x14ac:dyDescent="0.25">
      <c r="I214" s="186">
        <f t="shared" si="28"/>
        <v>0</v>
      </c>
      <c r="R214" s="182">
        <f t="shared" si="29"/>
        <v>0</v>
      </c>
      <c r="AC214" s="274">
        <f t="shared" si="30"/>
        <v>0</v>
      </c>
      <c r="AD214" s="274">
        <f t="shared" si="26"/>
        <v>0</v>
      </c>
      <c r="AE214" s="189">
        <f t="shared" si="31"/>
        <v>0</v>
      </c>
      <c r="AF214" s="368">
        <f t="shared" si="32"/>
        <v>0</v>
      </c>
      <c r="AH214" s="189">
        <f t="shared" si="33"/>
        <v>0</v>
      </c>
    </row>
    <row r="215" spans="5:34" x14ac:dyDescent="0.25">
      <c r="E215" s="8"/>
      <c r="I215" s="186">
        <f t="shared" si="28"/>
        <v>0</v>
      </c>
      <c r="R215" s="182">
        <f t="shared" si="29"/>
        <v>0</v>
      </c>
      <c r="AC215" s="274">
        <f t="shared" si="30"/>
        <v>0</v>
      </c>
      <c r="AD215" s="274">
        <f t="shared" si="26"/>
        <v>0</v>
      </c>
      <c r="AE215" s="189">
        <f t="shared" si="31"/>
        <v>0</v>
      </c>
      <c r="AF215" s="368">
        <f t="shared" si="32"/>
        <v>0</v>
      </c>
      <c r="AH215" s="189">
        <f t="shared" si="33"/>
        <v>0</v>
      </c>
    </row>
    <row r="216" spans="5:34" x14ac:dyDescent="0.25">
      <c r="I216" s="186">
        <f t="shared" ref="I216:I277" si="34">IF(G216=0,H216,(H216-G216))</f>
        <v>0</v>
      </c>
      <c r="R216" s="182">
        <f t="shared" si="29"/>
        <v>0</v>
      </c>
      <c r="AC216" s="274">
        <f t="shared" ref="AC216:AC277" si="35">Z216*Q216</f>
        <v>0</v>
      </c>
      <c r="AD216" s="274">
        <f t="shared" si="26"/>
        <v>0</v>
      </c>
      <c r="AE216" s="189">
        <f t="shared" si="31"/>
        <v>0</v>
      </c>
      <c r="AF216" s="368">
        <f t="shared" ref="AF216:AF277" si="36">AD216+AE216</f>
        <v>0</v>
      </c>
      <c r="AH216" s="189">
        <f t="shared" ref="AH216:AH277" si="37">R216*AG216</f>
        <v>0</v>
      </c>
    </row>
    <row r="217" spans="5:34" x14ac:dyDescent="0.25">
      <c r="I217" s="186">
        <f t="shared" si="34"/>
        <v>0</v>
      </c>
      <c r="R217" s="182">
        <f t="shared" ref="R217:R278" si="38">Q217-P217</f>
        <v>0</v>
      </c>
      <c r="AC217" s="274">
        <f t="shared" si="35"/>
        <v>0</v>
      </c>
      <c r="AD217" s="274">
        <f t="shared" si="26"/>
        <v>0</v>
      </c>
      <c r="AE217" s="189">
        <f t="shared" si="31"/>
        <v>0</v>
      </c>
      <c r="AF217" s="368">
        <f t="shared" si="36"/>
        <v>0</v>
      </c>
      <c r="AH217" s="189">
        <f t="shared" si="37"/>
        <v>0</v>
      </c>
    </row>
    <row r="218" spans="5:34" x14ac:dyDescent="0.25">
      <c r="I218" s="186">
        <f t="shared" si="34"/>
        <v>0</v>
      </c>
      <c r="R218" s="182">
        <f t="shared" si="38"/>
        <v>0</v>
      </c>
      <c r="AC218" s="274">
        <f t="shared" si="35"/>
        <v>0</v>
      </c>
      <c r="AD218" s="274">
        <f t="shared" si="26"/>
        <v>0</v>
      </c>
      <c r="AE218" s="189">
        <f t="shared" si="31"/>
        <v>0</v>
      </c>
      <c r="AF218" s="368">
        <f t="shared" si="36"/>
        <v>0</v>
      </c>
      <c r="AH218" s="189">
        <f t="shared" si="37"/>
        <v>0</v>
      </c>
    </row>
    <row r="219" spans="5:34" x14ac:dyDescent="0.25">
      <c r="I219" s="186">
        <f t="shared" si="34"/>
        <v>0</v>
      </c>
      <c r="R219" s="182">
        <f t="shared" si="38"/>
        <v>0</v>
      </c>
      <c r="AC219" s="274">
        <f t="shared" si="35"/>
        <v>0</v>
      </c>
      <c r="AD219" s="274">
        <f t="shared" si="26"/>
        <v>0</v>
      </c>
      <c r="AE219" s="189">
        <f t="shared" si="31"/>
        <v>0</v>
      </c>
      <c r="AF219" s="368">
        <f t="shared" si="36"/>
        <v>0</v>
      </c>
      <c r="AH219" s="189">
        <f t="shared" si="37"/>
        <v>0</v>
      </c>
    </row>
    <row r="220" spans="5:34" x14ac:dyDescent="0.25">
      <c r="I220" s="186">
        <f t="shared" si="34"/>
        <v>0</v>
      </c>
      <c r="R220" s="182">
        <f>Q220-P220</f>
        <v>0</v>
      </c>
      <c r="AC220" s="274">
        <f t="shared" si="35"/>
        <v>0</v>
      </c>
      <c r="AD220" s="274">
        <f t="shared" si="26"/>
        <v>0</v>
      </c>
      <c r="AE220" s="189">
        <f t="shared" si="31"/>
        <v>0</v>
      </c>
      <c r="AF220" s="368">
        <f t="shared" si="36"/>
        <v>0</v>
      </c>
      <c r="AH220" s="189">
        <f t="shared" si="37"/>
        <v>0</v>
      </c>
    </row>
    <row r="221" spans="5:34" x14ac:dyDescent="0.25">
      <c r="I221" s="186">
        <f t="shared" si="34"/>
        <v>0</v>
      </c>
      <c r="R221" s="182">
        <f t="shared" si="38"/>
        <v>0</v>
      </c>
      <c r="AC221" s="274">
        <f t="shared" si="35"/>
        <v>0</v>
      </c>
      <c r="AD221" s="274">
        <f t="shared" si="26"/>
        <v>0</v>
      </c>
      <c r="AE221" s="189">
        <f t="shared" si="31"/>
        <v>0</v>
      </c>
      <c r="AF221" s="368">
        <f t="shared" si="36"/>
        <v>0</v>
      </c>
      <c r="AH221" s="189">
        <f t="shared" si="37"/>
        <v>0</v>
      </c>
    </row>
    <row r="222" spans="5:34" x14ac:dyDescent="0.25">
      <c r="I222" s="186">
        <f t="shared" si="34"/>
        <v>0</v>
      </c>
      <c r="R222" s="182">
        <f t="shared" si="38"/>
        <v>0</v>
      </c>
      <c r="AC222" s="274">
        <f t="shared" si="35"/>
        <v>0</v>
      </c>
      <c r="AD222" s="274">
        <f t="shared" si="26"/>
        <v>0</v>
      </c>
      <c r="AE222" s="189">
        <f t="shared" si="31"/>
        <v>0</v>
      </c>
      <c r="AF222" s="368">
        <f t="shared" si="36"/>
        <v>0</v>
      </c>
      <c r="AH222" s="189">
        <f t="shared" si="37"/>
        <v>0</v>
      </c>
    </row>
    <row r="223" spans="5:34" x14ac:dyDescent="0.25">
      <c r="E223" s="705"/>
      <c r="I223" s="186">
        <f t="shared" si="34"/>
        <v>0</v>
      </c>
      <c r="R223" s="182">
        <f t="shared" si="38"/>
        <v>0</v>
      </c>
      <c r="AC223" s="274">
        <f t="shared" si="35"/>
        <v>0</v>
      </c>
      <c r="AD223" s="274">
        <f t="shared" si="26"/>
        <v>0</v>
      </c>
      <c r="AE223" s="189">
        <f t="shared" si="31"/>
        <v>0</v>
      </c>
      <c r="AF223" s="368">
        <f t="shared" si="36"/>
        <v>0</v>
      </c>
      <c r="AH223" s="189">
        <f t="shared" si="37"/>
        <v>0</v>
      </c>
    </row>
    <row r="224" spans="5:34" x14ac:dyDescent="0.25">
      <c r="I224" s="186">
        <f t="shared" si="34"/>
        <v>0</v>
      </c>
      <c r="R224" s="182">
        <f t="shared" si="38"/>
        <v>0</v>
      </c>
      <c r="AC224" s="274">
        <f t="shared" si="35"/>
        <v>0</v>
      </c>
      <c r="AD224" s="274">
        <f t="shared" si="26"/>
        <v>0</v>
      </c>
      <c r="AE224" s="189">
        <f t="shared" si="31"/>
        <v>0</v>
      </c>
      <c r="AF224" s="368">
        <f t="shared" si="36"/>
        <v>0</v>
      </c>
      <c r="AH224" s="189">
        <f t="shared" si="37"/>
        <v>0</v>
      </c>
    </row>
    <row r="225" spans="5:34" x14ac:dyDescent="0.25">
      <c r="F225" s="466"/>
      <c r="I225" s="186">
        <f t="shared" si="34"/>
        <v>0</v>
      </c>
      <c r="R225" s="182">
        <f t="shared" si="38"/>
        <v>0</v>
      </c>
      <c r="AC225" s="274">
        <f t="shared" si="35"/>
        <v>0</v>
      </c>
      <c r="AD225" s="274">
        <f t="shared" si="26"/>
        <v>0</v>
      </c>
      <c r="AE225" s="189">
        <f t="shared" si="31"/>
        <v>0</v>
      </c>
      <c r="AF225" s="368">
        <f t="shared" si="36"/>
        <v>0</v>
      </c>
      <c r="AH225" s="189">
        <f t="shared" si="37"/>
        <v>0</v>
      </c>
    </row>
    <row r="226" spans="5:34" x14ac:dyDescent="0.25">
      <c r="I226" s="186">
        <f t="shared" si="34"/>
        <v>0</v>
      </c>
      <c r="R226" s="182">
        <f t="shared" si="38"/>
        <v>0</v>
      </c>
      <c r="AC226" s="274">
        <f t="shared" si="35"/>
        <v>0</v>
      </c>
      <c r="AD226" s="274">
        <f t="shared" si="26"/>
        <v>0</v>
      </c>
      <c r="AE226" s="189">
        <f t="shared" si="31"/>
        <v>0</v>
      </c>
      <c r="AF226" s="368">
        <f t="shared" si="36"/>
        <v>0</v>
      </c>
      <c r="AH226" s="189">
        <f t="shared" si="37"/>
        <v>0</v>
      </c>
    </row>
    <row r="227" spans="5:34" x14ac:dyDescent="0.25">
      <c r="E227" s="8"/>
      <c r="I227" s="186">
        <f t="shared" si="34"/>
        <v>0</v>
      </c>
      <c r="R227" s="182">
        <f t="shared" si="38"/>
        <v>0</v>
      </c>
      <c r="AC227" s="274">
        <f t="shared" si="35"/>
        <v>0</v>
      </c>
      <c r="AD227" s="274">
        <f t="shared" si="26"/>
        <v>0</v>
      </c>
      <c r="AE227" s="189">
        <f t="shared" si="31"/>
        <v>0</v>
      </c>
      <c r="AF227" s="368">
        <f t="shared" si="36"/>
        <v>0</v>
      </c>
      <c r="AH227" s="189">
        <f t="shared" si="37"/>
        <v>0</v>
      </c>
    </row>
    <row r="228" spans="5:34" x14ac:dyDescent="0.25">
      <c r="I228" s="186">
        <f t="shared" si="34"/>
        <v>0</v>
      </c>
      <c r="R228" s="182">
        <f t="shared" si="38"/>
        <v>0</v>
      </c>
      <c r="AC228" s="274">
        <f t="shared" si="35"/>
        <v>0</v>
      </c>
      <c r="AD228" s="274">
        <f t="shared" si="26"/>
        <v>0</v>
      </c>
      <c r="AE228" s="189">
        <f t="shared" si="31"/>
        <v>0</v>
      </c>
      <c r="AF228" s="368">
        <f t="shared" si="36"/>
        <v>0</v>
      </c>
      <c r="AH228" s="189">
        <f t="shared" si="37"/>
        <v>0</v>
      </c>
    </row>
    <row r="229" spans="5:34" x14ac:dyDescent="0.25">
      <c r="I229" s="186">
        <f t="shared" si="34"/>
        <v>0</v>
      </c>
      <c r="R229" s="182">
        <f t="shared" si="38"/>
        <v>0</v>
      </c>
      <c r="AC229" s="274">
        <f t="shared" si="35"/>
        <v>0</v>
      </c>
      <c r="AD229" s="274">
        <f t="shared" si="26"/>
        <v>0</v>
      </c>
      <c r="AE229" s="189">
        <f t="shared" si="31"/>
        <v>0</v>
      </c>
      <c r="AF229" s="368">
        <f t="shared" si="36"/>
        <v>0</v>
      </c>
      <c r="AH229" s="189">
        <f t="shared" si="37"/>
        <v>0</v>
      </c>
    </row>
    <row r="230" spans="5:34" x14ac:dyDescent="0.25">
      <c r="I230" s="186">
        <f t="shared" si="34"/>
        <v>0</v>
      </c>
      <c r="R230" s="182">
        <f t="shared" si="38"/>
        <v>0</v>
      </c>
      <c r="AC230" s="274">
        <f t="shared" si="35"/>
        <v>0</v>
      </c>
      <c r="AD230" s="274">
        <f t="shared" si="26"/>
        <v>0</v>
      </c>
      <c r="AE230" s="189">
        <f t="shared" si="31"/>
        <v>0</v>
      </c>
      <c r="AF230" s="368">
        <f t="shared" si="36"/>
        <v>0</v>
      </c>
      <c r="AH230" s="189">
        <f t="shared" si="37"/>
        <v>0</v>
      </c>
    </row>
    <row r="231" spans="5:34" x14ac:dyDescent="0.25">
      <c r="I231" s="186">
        <f t="shared" si="34"/>
        <v>0</v>
      </c>
      <c r="R231" s="182">
        <f t="shared" si="38"/>
        <v>0</v>
      </c>
      <c r="AC231" s="274">
        <f t="shared" si="35"/>
        <v>0</v>
      </c>
      <c r="AD231" s="274">
        <f t="shared" si="26"/>
        <v>0</v>
      </c>
      <c r="AE231" s="189">
        <f t="shared" si="31"/>
        <v>0</v>
      </c>
      <c r="AF231" s="368">
        <f t="shared" si="36"/>
        <v>0</v>
      </c>
      <c r="AH231" s="189">
        <f t="shared" si="37"/>
        <v>0</v>
      </c>
    </row>
    <row r="232" spans="5:34" x14ac:dyDescent="0.25">
      <c r="I232" s="186">
        <f t="shared" si="34"/>
        <v>0</v>
      </c>
      <c r="R232" s="182">
        <f t="shared" si="38"/>
        <v>0</v>
      </c>
      <c r="AC232" s="274">
        <f t="shared" si="35"/>
        <v>0</v>
      </c>
      <c r="AD232" s="274">
        <f t="shared" si="26"/>
        <v>0</v>
      </c>
      <c r="AE232" s="189">
        <f t="shared" si="31"/>
        <v>0</v>
      </c>
      <c r="AF232" s="368">
        <f t="shared" si="36"/>
        <v>0</v>
      </c>
      <c r="AH232" s="189">
        <f t="shared" si="37"/>
        <v>0</v>
      </c>
    </row>
    <row r="233" spans="5:34" x14ac:dyDescent="0.25">
      <c r="I233" s="186">
        <f t="shared" si="34"/>
        <v>0</v>
      </c>
      <c r="R233" s="182">
        <f t="shared" si="38"/>
        <v>0</v>
      </c>
      <c r="AC233" s="274">
        <f t="shared" si="35"/>
        <v>0</v>
      </c>
      <c r="AD233" s="274">
        <f t="shared" si="26"/>
        <v>0</v>
      </c>
      <c r="AE233" s="189">
        <f t="shared" si="31"/>
        <v>0</v>
      </c>
      <c r="AF233" s="368">
        <f t="shared" si="36"/>
        <v>0</v>
      </c>
      <c r="AH233" s="189">
        <f t="shared" si="37"/>
        <v>0</v>
      </c>
    </row>
    <row r="234" spans="5:34" x14ac:dyDescent="0.25">
      <c r="I234" s="186">
        <f t="shared" si="34"/>
        <v>0</v>
      </c>
      <c r="R234" s="182">
        <f t="shared" si="38"/>
        <v>0</v>
      </c>
      <c r="AC234" s="274">
        <f t="shared" si="35"/>
        <v>0</v>
      </c>
      <c r="AD234" s="274">
        <f t="shared" si="26"/>
        <v>0</v>
      </c>
      <c r="AE234" s="189">
        <f t="shared" si="31"/>
        <v>0</v>
      </c>
      <c r="AF234" s="368">
        <f t="shared" si="36"/>
        <v>0</v>
      </c>
      <c r="AH234" s="189">
        <f t="shared" si="37"/>
        <v>0</v>
      </c>
    </row>
    <row r="235" spans="5:34" x14ac:dyDescent="0.25">
      <c r="I235" s="186">
        <f t="shared" si="34"/>
        <v>0</v>
      </c>
      <c r="R235" s="182">
        <f t="shared" si="38"/>
        <v>0</v>
      </c>
      <c r="AC235" s="274">
        <f t="shared" si="35"/>
        <v>0</v>
      </c>
      <c r="AD235" s="274">
        <f t="shared" si="26"/>
        <v>0</v>
      </c>
      <c r="AE235" s="189">
        <f t="shared" si="31"/>
        <v>0</v>
      </c>
      <c r="AF235" s="368">
        <f t="shared" si="36"/>
        <v>0</v>
      </c>
      <c r="AH235" s="189">
        <f t="shared" si="37"/>
        <v>0</v>
      </c>
    </row>
    <row r="236" spans="5:34" x14ac:dyDescent="0.25">
      <c r="I236" s="186">
        <f t="shared" si="34"/>
        <v>0</v>
      </c>
      <c r="R236" s="182">
        <f t="shared" si="38"/>
        <v>0</v>
      </c>
      <c r="AC236" s="274">
        <f t="shared" si="35"/>
        <v>0</v>
      </c>
      <c r="AD236" s="274">
        <f t="shared" si="26"/>
        <v>0</v>
      </c>
      <c r="AE236" s="189">
        <f t="shared" si="31"/>
        <v>0</v>
      </c>
      <c r="AF236" s="368">
        <f t="shared" si="36"/>
        <v>0</v>
      </c>
      <c r="AH236" s="189">
        <f t="shared" si="37"/>
        <v>0</v>
      </c>
    </row>
    <row r="237" spans="5:34" x14ac:dyDescent="0.25">
      <c r="I237" s="186">
        <f t="shared" si="34"/>
        <v>0</v>
      </c>
      <c r="R237" s="182">
        <f t="shared" si="38"/>
        <v>0</v>
      </c>
      <c r="AC237" s="274">
        <f t="shared" si="35"/>
        <v>0</v>
      </c>
      <c r="AD237" s="274">
        <f t="shared" si="26"/>
        <v>0</v>
      </c>
      <c r="AE237" s="189">
        <f t="shared" si="31"/>
        <v>0</v>
      </c>
      <c r="AF237" s="368">
        <f t="shared" si="36"/>
        <v>0</v>
      </c>
      <c r="AH237" s="189">
        <f t="shared" si="37"/>
        <v>0</v>
      </c>
    </row>
    <row r="238" spans="5:34" x14ac:dyDescent="0.25">
      <c r="I238" s="186">
        <f t="shared" si="34"/>
        <v>0</v>
      </c>
      <c r="R238" s="182">
        <f t="shared" si="38"/>
        <v>0</v>
      </c>
      <c r="AC238" s="274">
        <f t="shared" si="35"/>
        <v>0</v>
      </c>
      <c r="AD238" s="274">
        <f t="shared" si="26"/>
        <v>0</v>
      </c>
      <c r="AE238" s="189">
        <f t="shared" si="31"/>
        <v>0</v>
      </c>
      <c r="AF238" s="368">
        <f t="shared" si="36"/>
        <v>0</v>
      </c>
      <c r="AH238" s="189">
        <f t="shared" si="37"/>
        <v>0</v>
      </c>
    </row>
    <row r="239" spans="5:34" x14ac:dyDescent="0.25">
      <c r="I239" s="186">
        <f t="shared" si="34"/>
        <v>0</v>
      </c>
      <c r="R239" s="182">
        <f t="shared" si="38"/>
        <v>0</v>
      </c>
      <c r="AC239" s="274">
        <f t="shared" si="35"/>
        <v>0</v>
      </c>
      <c r="AD239" s="274">
        <f t="shared" si="26"/>
        <v>0</v>
      </c>
      <c r="AE239" s="189">
        <f t="shared" si="31"/>
        <v>0</v>
      </c>
      <c r="AF239" s="368">
        <f t="shared" si="36"/>
        <v>0</v>
      </c>
      <c r="AH239" s="189">
        <f t="shared" si="37"/>
        <v>0</v>
      </c>
    </row>
    <row r="240" spans="5:34" x14ac:dyDescent="0.25">
      <c r="I240" s="186">
        <f t="shared" si="34"/>
        <v>0</v>
      </c>
      <c r="R240" s="182">
        <f t="shared" si="38"/>
        <v>0</v>
      </c>
      <c r="AC240" s="274">
        <f t="shared" si="35"/>
        <v>0</v>
      </c>
      <c r="AD240" s="274">
        <f t="shared" si="26"/>
        <v>0</v>
      </c>
      <c r="AE240" s="189">
        <f t="shared" si="31"/>
        <v>0</v>
      </c>
      <c r="AF240" s="368">
        <f t="shared" si="36"/>
        <v>0</v>
      </c>
      <c r="AH240" s="189">
        <f t="shared" si="37"/>
        <v>0</v>
      </c>
    </row>
    <row r="241" spans="4:34" x14ac:dyDescent="0.25">
      <c r="I241" s="186">
        <f t="shared" si="34"/>
        <v>0</v>
      </c>
      <c r="R241" s="182">
        <f t="shared" si="38"/>
        <v>0</v>
      </c>
      <c r="AC241" s="274">
        <f t="shared" si="35"/>
        <v>0</v>
      </c>
      <c r="AD241" s="274">
        <f t="shared" si="26"/>
        <v>0</v>
      </c>
      <c r="AE241" s="189">
        <f t="shared" si="31"/>
        <v>0</v>
      </c>
      <c r="AF241" s="368">
        <f t="shared" si="36"/>
        <v>0</v>
      </c>
      <c r="AH241" s="189">
        <f t="shared" si="37"/>
        <v>0</v>
      </c>
    </row>
    <row r="242" spans="4:34" x14ac:dyDescent="0.25">
      <c r="I242" s="186">
        <f t="shared" si="34"/>
        <v>0</v>
      </c>
      <c r="R242" s="182">
        <f t="shared" si="38"/>
        <v>0</v>
      </c>
      <c r="AC242" s="274">
        <f t="shared" si="35"/>
        <v>0</v>
      </c>
      <c r="AD242" s="274">
        <f t="shared" si="26"/>
        <v>0</v>
      </c>
      <c r="AE242" s="189">
        <f t="shared" si="31"/>
        <v>0</v>
      </c>
      <c r="AF242" s="368">
        <f t="shared" si="36"/>
        <v>0</v>
      </c>
      <c r="AH242" s="189">
        <f t="shared" si="37"/>
        <v>0</v>
      </c>
    </row>
    <row r="243" spans="4:34" x14ac:dyDescent="0.25">
      <c r="I243" s="186">
        <f t="shared" si="34"/>
        <v>0</v>
      </c>
      <c r="R243" s="182">
        <f t="shared" si="38"/>
        <v>0</v>
      </c>
      <c r="AC243" s="274">
        <f t="shared" si="35"/>
        <v>0</v>
      </c>
      <c r="AD243" s="274">
        <f t="shared" si="26"/>
        <v>0</v>
      </c>
      <c r="AE243" s="189">
        <f t="shared" si="31"/>
        <v>0</v>
      </c>
      <c r="AF243" s="368">
        <f t="shared" si="36"/>
        <v>0</v>
      </c>
      <c r="AH243" s="189">
        <f t="shared" si="37"/>
        <v>0</v>
      </c>
    </row>
    <row r="244" spans="4:34" x14ac:dyDescent="0.25">
      <c r="I244" s="186">
        <f t="shared" si="34"/>
        <v>0</v>
      </c>
      <c r="R244" s="182">
        <f t="shared" si="38"/>
        <v>0</v>
      </c>
      <c r="AC244" s="274">
        <f t="shared" si="35"/>
        <v>0</v>
      </c>
      <c r="AD244" s="274">
        <f t="shared" si="26"/>
        <v>0</v>
      </c>
      <c r="AE244" s="189">
        <f t="shared" si="31"/>
        <v>0</v>
      </c>
      <c r="AF244" s="368">
        <f t="shared" si="36"/>
        <v>0</v>
      </c>
      <c r="AH244" s="189">
        <f t="shared" si="37"/>
        <v>0</v>
      </c>
    </row>
    <row r="245" spans="4:34" ht="15.75" x14ac:dyDescent="0.25">
      <c r="D245" s="219"/>
      <c r="I245" s="186">
        <f t="shared" si="34"/>
        <v>0</v>
      </c>
      <c r="R245" s="182">
        <f t="shared" si="38"/>
        <v>0</v>
      </c>
      <c r="AC245" s="274">
        <f t="shared" si="35"/>
        <v>0</v>
      </c>
      <c r="AD245" s="274">
        <f t="shared" si="26"/>
        <v>0</v>
      </c>
      <c r="AE245" s="189">
        <f t="shared" si="31"/>
        <v>0</v>
      </c>
      <c r="AF245" s="368">
        <f t="shared" si="36"/>
        <v>0</v>
      </c>
      <c r="AH245" s="189">
        <f t="shared" si="37"/>
        <v>0</v>
      </c>
    </row>
    <row r="246" spans="4:34" x14ac:dyDescent="0.25">
      <c r="I246" s="186">
        <f t="shared" si="34"/>
        <v>0</v>
      </c>
      <c r="R246" s="182">
        <f t="shared" si="38"/>
        <v>0</v>
      </c>
      <c r="AC246" s="274">
        <f t="shared" si="35"/>
        <v>0</v>
      </c>
      <c r="AD246" s="274">
        <f t="shared" si="26"/>
        <v>0</v>
      </c>
      <c r="AE246" s="189">
        <f t="shared" si="31"/>
        <v>0</v>
      </c>
      <c r="AF246" s="368">
        <f t="shared" si="36"/>
        <v>0</v>
      </c>
      <c r="AH246" s="189">
        <f t="shared" si="37"/>
        <v>0</v>
      </c>
    </row>
    <row r="247" spans="4:34" x14ac:dyDescent="0.25">
      <c r="I247" s="186">
        <f t="shared" si="34"/>
        <v>0</v>
      </c>
      <c r="R247" s="182">
        <f t="shared" si="38"/>
        <v>0</v>
      </c>
      <c r="AC247" s="274">
        <f t="shared" si="35"/>
        <v>0</v>
      </c>
      <c r="AD247" s="274">
        <f t="shared" si="26"/>
        <v>0</v>
      </c>
      <c r="AE247" s="189">
        <f t="shared" si="31"/>
        <v>0</v>
      </c>
      <c r="AF247" s="368">
        <f t="shared" si="36"/>
        <v>0</v>
      </c>
      <c r="AH247" s="189">
        <f t="shared" si="37"/>
        <v>0</v>
      </c>
    </row>
    <row r="248" spans="4:34" x14ac:dyDescent="0.25">
      <c r="I248" s="186">
        <f t="shared" si="34"/>
        <v>0</v>
      </c>
      <c r="R248" s="182">
        <f t="shared" si="38"/>
        <v>0</v>
      </c>
      <c r="AC248" s="274">
        <f t="shared" si="35"/>
        <v>0</v>
      </c>
      <c r="AD248" s="274">
        <f t="shared" si="26"/>
        <v>0</v>
      </c>
      <c r="AE248" s="189">
        <f t="shared" si="31"/>
        <v>0</v>
      </c>
      <c r="AF248" s="368">
        <f t="shared" si="36"/>
        <v>0</v>
      </c>
      <c r="AH248" s="189">
        <f t="shared" si="37"/>
        <v>0</v>
      </c>
    </row>
    <row r="249" spans="4:34" x14ac:dyDescent="0.25">
      <c r="I249" s="186">
        <f t="shared" si="34"/>
        <v>0</v>
      </c>
      <c r="R249" s="182">
        <f t="shared" si="38"/>
        <v>0</v>
      </c>
      <c r="AC249" s="274">
        <f t="shared" si="35"/>
        <v>0</v>
      </c>
      <c r="AD249" s="274">
        <f t="shared" si="26"/>
        <v>0</v>
      </c>
      <c r="AE249" s="189">
        <f t="shared" si="31"/>
        <v>0</v>
      </c>
      <c r="AF249" s="368">
        <f t="shared" si="36"/>
        <v>0</v>
      </c>
      <c r="AH249" s="189">
        <f t="shared" si="37"/>
        <v>0</v>
      </c>
    </row>
    <row r="250" spans="4:34" x14ac:dyDescent="0.25">
      <c r="I250" s="186">
        <f t="shared" si="34"/>
        <v>0</v>
      </c>
      <c r="R250" s="182">
        <f t="shared" si="38"/>
        <v>0</v>
      </c>
      <c r="AC250" s="274">
        <f t="shared" si="35"/>
        <v>0</v>
      </c>
      <c r="AD250" s="274">
        <f t="shared" si="26"/>
        <v>0</v>
      </c>
      <c r="AE250" s="189">
        <f t="shared" si="31"/>
        <v>0</v>
      </c>
      <c r="AF250" s="368">
        <f t="shared" si="36"/>
        <v>0</v>
      </c>
      <c r="AH250" s="189">
        <f t="shared" si="37"/>
        <v>0</v>
      </c>
    </row>
    <row r="251" spans="4:34" x14ac:dyDescent="0.25">
      <c r="I251" s="186">
        <f t="shared" si="34"/>
        <v>0</v>
      </c>
      <c r="R251" s="182">
        <f t="shared" si="38"/>
        <v>0</v>
      </c>
      <c r="AC251" s="274">
        <f t="shared" si="35"/>
        <v>0</v>
      </c>
      <c r="AD251" s="274">
        <f t="shared" si="26"/>
        <v>0</v>
      </c>
      <c r="AE251" s="189">
        <f t="shared" si="31"/>
        <v>0</v>
      </c>
      <c r="AF251" s="368">
        <f t="shared" si="36"/>
        <v>0</v>
      </c>
      <c r="AH251" s="189">
        <f t="shared" si="37"/>
        <v>0</v>
      </c>
    </row>
    <row r="252" spans="4:34" x14ac:dyDescent="0.25">
      <c r="I252" s="186">
        <f t="shared" si="34"/>
        <v>0</v>
      </c>
      <c r="R252" s="182">
        <f t="shared" si="38"/>
        <v>0</v>
      </c>
      <c r="AC252" s="274">
        <f t="shared" si="35"/>
        <v>0</v>
      </c>
      <c r="AD252" s="274">
        <f t="shared" si="26"/>
        <v>0</v>
      </c>
      <c r="AE252" s="189">
        <f t="shared" si="31"/>
        <v>0</v>
      </c>
      <c r="AF252" s="368">
        <f t="shared" si="36"/>
        <v>0</v>
      </c>
      <c r="AH252" s="189">
        <f t="shared" si="37"/>
        <v>0</v>
      </c>
    </row>
    <row r="253" spans="4:34" x14ac:dyDescent="0.25">
      <c r="I253" s="186">
        <f t="shared" si="34"/>
        <v>0</v>
      </c>
      <c r="R253" s="182">
        <f t="shared" si="38"/>
        <v>0</v>
      </c>
      <c r="AC253" s="274">
        <f t="shared" si="35"/>
        <v>0</v>
      </c>
      <c r="AD253" s="274">
        <f t="shared" si="26"/>
        <v>0</v>
      </c>
      <c r="AE253" s="189">
        <f t="shared" si="31"/>
        <v>0</v>
      </c>
      <c r="AF253" s="368">
        <f t="shared" si="36"/>
        <v>0</v>
      </c>
      <c r="AH253" s="189">
        <f t="shared" si="37"/>
        <v>0</v>
      </c>
    </row>
    <row r="254" spans="4:34" x14ac:dyDescent="0.25">
      <c r="I254" s="186">
        <f t="shared" si="34"/>
        <v>0</v>
      </c>
      <c r="R254" s="182">
        <f t="shared" si="38"/>
        <v>0</v>
      </c>
      <c r="AC254" s="274">
        <f t="shared" si="35"/>
        <v>0</v>
      </c>
      <c r="AD254" s="274">
        <f t="shared" si="26"/>
        <v>0</v>
      </c>
      <c r="AE254" s="189">
        <f t="shared" si="31"/>
        <v>0</v>
      </c>
      <c r="AF254" s="368">
        <f t="shared" si="36"/>
        <v>0</v>
      </c>
      <c r="AH254" s="189">
        <f t="shared" si="37"/>
        <v>0</v>
      </c>
    </row>
    <row r="255" spans="4:34" x14ac:dyDescent="0.25">
      <c r="I255" s="186">
        <f t="shared" si="34"/>
        <v>0</v>
      </c>
      <c r="R255" s="182">
        <f t="shared" si="38"/>
        <v>0</v>
      </c>
      <c r="AC255" s="274">
        <f t="shared" si="35"/>
        <v>0</v>
      </c>
      <c r="AD255" s="274">
        <f t="shared" si="26"/>
        <v>0</v>
      </c>
      <c r="AE255" s="189">
        <f t="shared" si="31"/>
        <v>0</v>
      </c>
      <c r="AF255" s="368">
        <f t="shared" si="36"/>
        <v>0</v>
      </c>
      <c r="AH255" s="189">
        <f t="shared" si="37"/>
        <v>0</v>
      </c>
    </row>
    <row r="256" spans="4:34" x14ac:dyDescent="0.25">
      <c r="I256" s="186">
        <f t="shared" si="34"/>
        <v>0</v>
      </c>
      <c r="R256" s="182">
        <f t="shared" si="38"/>
        <v>0</v>
      </c>
      <c r="AC256" s="274">
        <f t="shared" si="35"/>
        <v>0</v>
      </c>
      <c r="AD256" s="274">
        <f t="shared" si="26"/>
        <v>0</v>
      </c>
      <c r="AE256" s="189">
        <f t="shared" si="31"/>
        <v>0</v>
      </c>
      <c r="AF256" s="368">
        <f t="shared" si="36"/>
        <v>0</v>
      </c>
      <c r="AH256" s="189">
        <f t="shared" si="37"/>
        <v>0</v>
      </c>
    </row>
    <row r="257" spans="5:34" x14ac:dyDescent="0.25">
      <c r="I257" s="186">
        <f t="shared" si="34"/>
        <v>0</v>
      </c>
      <c r="R257" s="182">
        <f t="shared" si="38"/>
        <v>0</v>
      </c>
      <c r="AC257" s="274">
        <f t="shared" si="35"/>
        <v>0</v>
      </c>
      <c r="AD257" s="274">
        <f t="shared" si="26"/>
        <v>0</v>
      </c>
      <c r="AE257" s="189">
        <f t="shared" si="31"/>
        <v>0</v>
      </c>
      <c r="AF257" s="368">
        <f t="shared" si="36"/>
        <v>0</v>
      </c>
      <c r="AH257" s="189">
        <f t="shared" si="37"/>
        <v>0</v>
      </c>
    </row>
    <row r="258" spans="5:34" x14ac:dyDescent="0.25">
      <c r="I258" s="186">
        <f t="shared" si="34"/>
        <v>0</v>
      </c>
      <c r="R258" s="182">
        <f t="shared" si="38"/>
        <v>0</v>
      </c>
      <c r="AC258" s="274">
        <f t="shared" si="35"/>
        <v>0</v>
      </c>
      <c r="AD258" s="274">
        <f t="shared" si="26"/>
        <v>0</v>
      </c>
      <c r="AE258" s="189">
        <f t="shared" si="31"/>
        <v>0</v>
      </c>
      <c r="AF258" s="368">
        <f t="shared" si="36"/>
        <v>0</v>
      </c>
      <c r="AH258" s="189">
        <f t="shared" si="37"/>
        <v>0</v>
      </c>
    </row>
    <row r="259" spans="5:34" x14ac:dyDescent="0.25">
      <c r="I259" s="186">
        <f t="shared" si="34"/>
        <v>0</v>
      </c>
      <c r="R259" s="182">
        <f t="shared" si="38"/>
        <v>0</v>
      </c>
      <c r="AC259" s="274">
        <f t="shared" si="35"/>
        <v>0</v>
      </c>
      <c r="AD259" s="274">
        <f t="shared" si="26"/>
        <v>0</v>
      </c>
      <c r="AE259" s="189">
        <f t="shared" si="31"/>
        <v>0</v>
      </c>
      <c r="AF259" s="368">
        <f t="shared" si="36"/>
        <v>0</v>
      </c>
      <c r="AH259" s="189">
        <f t="shared" si="37"/>
        <v>0</v>
      </c>
    </row>
    <row r="260" spans="5:34" x14ac:dyDescent="0.25">
      <c r="I260" s="186">
        <f t="shared" si="34"/>
        <v>0</v>
      </c>
      <c r="R260" s="182">
        <f t="shared" si="38"/>
        <v>0</v>
      </c>
      <c r="AC260" s="274">
        <f t="shared" si="35"/>
        <v>0</v>
      </c>
      <c r="AD260" s="274">
        <f t="shared" si="26"/>
        <v>0</v>
      </c>
      <c r="AE260" s="189">
        <f t="shared" si="31"/>
        <v>0</v>
      </c>
      <c r="AF260" s="368">
        <f t="shared" si="36"/>
        <v>0</v>
      </c>
      <c r="AH260" s="189">
        <f t="shared" si="37"/>
        <v>0</v>
      </c>
    </row>
    <row r="261" spans="5:34" x14ac:dyDescent="0.25">
      <c r="I261" s="186">
        <f t="shared" si="34"/>
        <v>0</v>
      </c>
      <c r="R261" s="182">
        <f t="shared" si="38"/>
        <v>0</v>
      </c>
      <c r="AC261" s="274">
        <f t="shared" si="35"/>
        <v>0</v>
      </c>
      <c r="AD261" s="274">
        <f t="shared" si="26"/>
        <v>0</v>
      </c>
      <c r="AE261" s="189">
        <f t="shared" si="31"/>
        <v>0</v>
      </c>
      <c r="AF261" s="368">
        <f t="shared" si="36"/>
        <v>0</v>
      </c>
      <c r="AH261" s="189">
        <f t="shared" si="37"/>
        <v>0</v>
      </c>
    </row>
    <row r="262" spans="5:34" x14ac:dyDescent="0.25">
      <c r="I262" s="186">
        <f t="shared" si="34"/>
        <v>0</v>
      </c>
      <c r="R262" s="182">
        <f t="shared" si="38"/>
        <v>0</v>
      </c>
      <c r="AC262" s="274">
        <f t="shared" si="35"/>
        <v>0</v>
      </c>
      <c r="AD262" s="274">
        <f t="shared" si="26"/>
        <v>0</v>
      </c>
      <c r="AE262" s="189">
        <f t="shared" si="31"/>
        <v>0</v>
      </c>
      <c r="AF262" s="368">
        <f t="shared" si="36"/>
        <v>0</v>
      </c>
      <c r="AH262" s="189">
        <f t="shared" si="37"/>
        <v>0</v>
      </c>
    </row>
    <row r="263" spans="5:34" x14ac:dyDescent="0.25">
      <c r="I263" s="186">
        <f t="shared" si="34"/>
        <v>0</v>
      </c>
      <c r="R263" s="182">
        <f t="shared" si="38"/>
        <v>0</v>
      </c>
      <c r="AC263" s="274">
        <f t="shared" si="35"/>
        <v>0</v>
      </c>
      <c r="AD263" s="274">
        <f t="shared" si="26"/>
        <v>0</v>
      </c>
      <c r="AE263" s="189">
        <f t="shared" si="31"/>
        <v>0</v>
      </c>
      <c r="AF263" s="368">
        <f t="shared" si="36"/>
        <v>0</v>
      </c>
      <c r="AH263" s="189">
        <f t="shared" si="37"/>
        <v>0</v>
      </c>
    </row>
    <row r="264" spans="5:34" x14ac:dyDescent="0.25">
      <c r="E264" s="708"/>
      <c r="F264" s="466"/>
      <c r="I264" s="186">
        <f t="shared" si="34"/>
        <v>0</v>
      </c>
      <c r="R264" s="182">
        <f t="shared" si="38"/>
        <v>0</v>
      </c>
      <c r="AC264" s="274">
        <f t="shared" si="35"/>
        <v>0</v>
      </c>
      <c r="AD264" s="274">
        <f t="shared" si="26"/>
        <v>0</v>
      </c>
      <c r="AE264" s="189">
        <f t="shared" si="31"/>
        <v>0</v>
      </c>
      <c r="AF264" s="368">
        <f t="shared" si="36"/>
        <v>0</v>
      </c>
      <c r="AH264" s="189">
        <f t="shared" si="37"/>
        <v>0</v>
      </c>
    </row>
    <row r="265" spans="5:34" x14ac:dyDescent="0.25">
      <c r="I265" s="186">
        <f t="shared" si="34"/>
        <v>0</v>
      </c>
      <c r="R265" s="182">
        <f t="shared" si="38"/>
        <v>0</v>
      </c>
      <c r="AC265" s="274">
        <f t="shared" si="35"/>
        <v>0</v>
      </c>
      <c r="AD265" s="274">
        <f t="shared" si="26"/>
        <v>0</v>
      </c>
      <c r="AE265" s="189">
        <f t="shared" si="31"/>
        <v>0</v>
      </c>
      <c r="AF265" s="368">
        <f t="shared" si="36"/>
        <v>0</v>
      </c>
      <c r="AH265" s="189">
        <f t="shared" si="37"/>
        <v>0</v>
      </c>
    </row>
    <row r="266" spans="5:34" x14ac:dyDescent="0.25">
      <c r="E266" s="708"/>
      <c r="I266" s="186">
        <f t="shared" si="34"/>
        <v>0</v>
      </c>
      <c r="R266" s="182">
        <f t="shared" si="38"/>
        <v>0</v>
      </c>
      <c r="AC266" s="274">
        <f t="shared" si="35"/>
        <v>0</v>
      </c>
      <c r="AD266" s="274">
        <f t="shared" si="26"/>
        <v>0</v>
      </c>
      <c r="AE266" s="189">
        <f t="shared" si="31"/>
        <v>0</v>
      </c>
      <c r="AF266" s="368">
        <f t="shared" si="36"/>
        <v>0</v>
      </c>
      <c r="AH266" s="189">
        <f t="shared" si="37"/>
        <v>0</v>
      </c>
    </row>
    <row r="267" spans="5:34" x14ac:dyDescent="0.25">
      <c r="E267" s="708"/>
      <c r="I267" s="186">
        <f t="shared" si="34"/>
        <v>0</v>
      </c>
      <c r="R267" s="182">
        <f t="shared" si="38"/>
        <v>0</v>
      </c>
      <c r="AC267" s="274">
        <f t="shared" si="35"/>
        <v>0</v>
      </c>
      <c r="AD267" s="274">
        <f t="shared" si="26"/>
        <v>0</v>
      </c>
      <c r="AE267" s="189">
        <f t="shared" si="31"/>
        <v>0</v>
      </c>
      <c r="AF267" s="368">
        <f t="shared" si="36"/>
        <v>0</v>
      </c>
      <c r="AH267" s="189">
        <f t="shared" si="37"/>
        <v>0</v>
      </c>
    </row>
    <row r="268" spans="5:34" x14ac:dyDescent="0.25">
      <c r="I268" s="186">
        <f t="shared" si="34"/>
        <v>0</v>
      </c>
      <c r="R268" s="182">
        <f t="shared" si="38"/>
        <v>0</v>
      </c>
      <c r="AC268" s="274">
        <f t="shared" si="35"/>
        <v>0</v>
      </c>
      <c r="AD268" s="274">
        <f t="shared" si="26"/>
        <v>0</v>
      </c>
      <c r="AE268" s="189">
        <f t="shared" si="31"/>
        <v>0</v>
      </c>
      <c r="AF268" s="368">
        <f t="shared" si="36"/>
        <v>0</v>
      </c>
      <c r="AH268" s="189">
        <f t="shared" si="37"/>
        <v>0</v>
      </c>
    </row>
    <row r="269" spans="5:34" x14ac:dyDescent="0.25">
      <c r="I269" s="186">
        <f t="shared" si="34"/>
        <v>0</v>
      </c>
      <c r="R269" s="182">
        <f t="shared" si="38"/>
        <v>0</v>
      </c>
      <c r="AC269" s="274">
        <f t="shared" si="35"/>
        <v>0</v>
      </c>
      <c r="AD269" s="274">
        <f t="shared" si="26"/>
        <v>0</v>
      </c>
      <c r="AE269" s="189">
        <f t="shared" si="31"/>
        <v>0</v>
      </c>
      <c r="AF269" s="368">
        <f t="shared" si="36"/>
        <v>0</v>
      </c>
      <c r="AH269" s="189">
        <f t="shared" si="37"/>
        <v>0</v>
      </c>
    </row>
    <row r="270" spans="5:34" x14ac:dyDescent="0.25">
      <c r="I270" s="186">
        <f t="shared" si="34"/>
        <v>0</v>
      </c>
      <c r="R270" s="182">
        <f t="shared" si="38"/>
        <v>0</v>
      </c>
      <c r="AC270" s="274">
        <f t="shared" si="35"/>
        <v>0</v>
      </c>
      <c r="AD270" s="274">
        <f t="shared" si="26"/>
        <v>0</v>
      </c>
      <c r="AE270" s="189">
        <f t="shared" si="31"/>
        <v>0</v>
      </c>
      <c r="AF270" s="368">
        <f t="shared" si="36"/>
        <v>0</v>
      </c>
      <c r="AH270" s="189">
        <f t="shared" si="37"/>
        <v>0</v>
      </c>
    </row>
    <row r="271" spans="5:34" x14ac:dyDescent="0.25">
      <c r="I271" s="186">
        <f t="shared" si="34"/>
        <v>0</v>
      </c>
      <c r="R271" s="182">
        <f t="shared" si="38"/>
        <v>0</v>
      </c>
      <c r="AC271" s="274">
        <f t="shared" si="35"/>
        <v>0</v>
      </c>
      <c r="AD271" s="274">
        <f t="shared" si="26"/>
        <v>0</v>
      </c>
      <c r="AE271" s="189">
        <f t="shared" si="31"/>
        <v>0</v>
      </c>
      <c r="AF271" s="368">
        <f t="shared" si="36"/>
        <v>0</v>
      </c>
      <c r="AH271" s="189">
        <f t="shared" si="37"/>
        <v>0</v>
      </c>
    </row>
    <row r="272" spans="5:34" x14ac:dyDescent="0.25">
      <c r="I272" s="186">
        <f t="shared" si="34"/>
        <v>0</v>
      </c>
      <c r="R272" s="182">
        <f t="shared" si="38"/>
        <v>0</v>
      </c>
      <c r="AC272" s="274">
        <f t="shared" si="35"/>
        <v>0</v>
      </c>
      <c r="AD272" s="274">
        <f t="shared" si="26"/>
        <v>0</v>
      </c>
      <c r="AE272" s="189">
        <f t="shared" si="31"/>
        <v>0</v>
      </c>
      <c r="AF272" s="368">
        <f t="shared" si="36"/>
        <v>0</v>
      </c>
      <c r="AH272" s="189">
        <f t="shared" si="37"/>
        <v>0</v>
      </c>
    </row>
    <row r="273" spans="4:34" x14ac:dyDescent="0.25">
      <c r="I273" s="186">
        <f t="shared" si="34"/>
        <v>0</v>
      </c>
      <c r="R273" s="182">
        <f t="shared" si="38"/>
        <v>0</v>
      </c>
      <c r="AC273" s="274">
        <f t="shared" si="35"/>
        <v>0</v>
      </c>
      <c r="AD273" s="274">
        <f t="shared" si="26"/>
        <v>0</v>
      </c>
      <c r="AE273" s="189">
        <f t="shared" si="31"/>
        <v>0</v>
      </c>
      <c r="AF273" s="368">
        <f t="shared" si="36"/>
        <v>0</v>
      </c>
      <c r="AH273" s="189">
        <f t="shared" si="37"/>
        <v>0</v>
      </c>
    </row>
    <row r="274" spans="4:34" x14ac:dyDescent="0.25">
      <c r="I274" s="186">
        <f t="shared" si="34"/>
        <v>0</v>
      </c>
      <c r="R274" s="182">
        <f t="shared" si="38"/>
        <v>0</v>
      </c>
      <c r="AC274" s="274">
        <f t="shared" si="35"/>
        <v>0</v>
      </c>
      <c r="AD274" s="274">
        <f t="shared" si="26"/>
        <v>0</v>
      </c>
      <c r="AE274" s="189">
        <f t="shared" si="31"/>
        <v>0</v>
      </c>
      <c r="AF274" s="368">
        <f t="shared" si="36"/>
        <v>0</v>
      </c>
      <c r="AH274" s="189">
        <f t="shared" si="37"/>
        <v>0</v>
      </c>
    </row>
    <row r="275" spans="4:34" x14ac:dyDescent="0.25">
      <c r="F275" s="466"/>
      <c r="I275" s="186">
        <f t="shared" si="34"/>
        <v>0</v>
      </c>
      <c r="R275" s="182">
        <f t="shared" si="38"/>
        <v>0</v>
      </c>
      <c r="AC275" s="274">
        <f t="shared" si="35"/>
        <v>0</v>
      </c>
      <c r="AD275" s="274">
        <f t="shared" si="26"/>
        <v>0</v>
      </c>
      <c r="AE275" s="189">
        <f t="shared" si="31"/>
        <v>0</v>
      </c>
      <c r="AF275" s="368">
        <f t="shared" si="36"/>
        <v>0</v>
      </c>
      <c r="AH275" s="189">
        <f t="shared" si="37"/>
        <v>0</v>
      </c>
    </row>
    <row r="276" spans="4:34" x14ac:dyDescent="0.25">
      <c r="I276" s="186">
        <f t="shared" si="34"/>
        <v>0</v>
      </c>
      <c r="R276" s="182">
        <f t="shared" si="38"/>
        <v>0</v>
      </c>
      <c r="AC276" s="274">
        <f t="shared" si="35"/>
        <v>0</v>
      </c>
      <c r="AD276" s="274">
        <f t="shared" si="26"/>
        <v>0</v>
      </c>
      <c r="AE276" s="189">
        <f t="shared" si="31"/>
        <v>0</v>
      </c>
      <c r="AF276" s="368">
        <f t="shared" si="36"/>
        <v>0</v>
      </c>
      <c r="AH276" s="189">
        <f t="shared" si="37"/>
        <v>0</v>
      </c>
    </row>
    <row r="277" spans="4:34" x14ac:dyDescent="0.25">
      <c r="I277" s="186">
        <f t="shared" si="34"/>
        <v>0</v>
      </c>
      <c r="R277" s="182">
        <f t="shared" si="38"/>
        <v>0</v>
      </c>
      <c r="AC277" s="274">
        <f t="shared" si="35"/>
        <v>0</v>
      </c>
      <c r="AD277" s="274">
        <f t="shared" si="26"/>
        <v>0</v>
      </c>
      <c r="AE277" s="189">
        <f t="shared" si="31"/>
        <v>0</v>
      </c>
      <c r="AF277" s="368">
        <f t="shared" si="36"/>
        <v>0</v>
      </c>
      <c r="AH277" s="189">
        <f t="shared" si="37"/>
        <v>0</v>
      </c>
    </row>
    <row r="278" spans="4:34" x14ac:dyDescent="0.25">
      <c r="I278" s="186">
        <f t="shared" ref="I278:I337" si="39">IF(G278=0,H278,(H278-G278))</f>
        <v>0</v>
      </c>
      <c r="R278" s="182">
        <f t="shared" si="38"/>
        <v>0</v>
      </c>
      <c r="AC278" s="274">
        <f t="shared" ref="AC278:AC319" si="40">Z278*Q278</f>
        <v>0</v>
      </c>
      <c r="AD278" s="274">
        <f t="shared" si="26"/>
        <v>0</v>
      </c>
      <c r="AE278" s="189">
        <f t="shared" si="31"/>
        <v>0</v>
      </c>
      <c r="AF278" s="368">
        <f t="shared" ref="AF278:AF337" si="41">AD278+AE278</f>
        <v>0</v>
      </c>
      <c r="AH278" s="189">
        <f t="shared" ref="AH278:AH337" si="42">R278*AG278</f>
        <v>0</v>
      </c>
    </row>
    <row r="279" spans="4:34" ht="15.75" x14ac:dyDescent="0.25">
      <c r="D279" s="258"/>
      <c r="I279" s="186">
        <f t="shared" si="39"/>
        <v>0</v>
      </c>
      <c r="R279" s="182">
        <f t="shared" ref="R279:R313" si="43">Q279-P279</f>
        <v>0</v>
      </c>
      <c r="AC279" s="274">
        <f t="shared" si="40"/>
        <v>0</v>
      </c>
      <c r="AD279" s="274">
        <f t="shared" si="26"/>
        <v>0</v>
      </c>
      <c r="AE279" s="189">
        <f t="shared" si="31"/>
        <v>0</v>
      </c>
      <c r="AF279" s="368">
        <f t="shared" si="41"/>
        <v>0</v>
      </c>
      <c r="AH279" s="189">
        <f t="shared" si="42"/>
        <v>0</v>
      </c>
    </row>
    <row r="280" spans="4:34" x14ac:dyDescent="0.25">
      <c r="I280" s="186">
        <f t="shared" si="39"/>
        <v>0</v>
      </c>
      <c r="R280" s="182">
        <f t="shared" si="43"/>
        <v>0</v>
      </c>
      <c r="AC280" s="274">
        <f t="shared" si="40"/>
        <v>0</v>
      </c>
      <c r="AD280" s="274">
        <f t="shared" si="26"/>
        <v>0</v>
      </c>
      <c r="AE280" s="189">
        <f t="shared" si="31"/>
        <v>0</v>
      </c>
      <c r="AF280" s="368">
        <f t="shared" si="41"/>
        <v>0</v>
      </c>
      <c r="AH280" s="189">
        <f t="shared" si="42"/>
        <v>0</v>
      </c>
    </row>
    <row r="281" spans="4:34" x14ac:dyDescent="0.25">
      <c r="I281" s="186">
        <f t="shared" si="39"/>
        <v>0</v>
      </c>
      <c r="R281" s="182">
        <f t="shared" si="43"/>
        <v>0</v>
      </c>
      <c r="AC281" s="274">
        <f t="shared" si="40"/>
        <v>0</v>
      </c>
      <c r="AD281" s="274">
        <f t="shared" si="26"/>
        <v>0</v>
      </c>
      <c r="AE281" s="189">
        <f t="shared" si="31"/>
        <v>0</v>
      </c>
      <c r="AF281" s="368">
        <f t="shared" si="41"/>
        <v>0</v>
      </c>
      <c r="AH281" s="189">
        <f t="shared" si="42"/>
        <v>0</v>
      </c>
    </row>
    <row r="282" spans="4:34" x14ac:dyDescent="0.25">
      <c r="I282" s="186">
        <f t="shared" si="39"/>
        <v>0</v>
      </c>
      <c r="R282" s="182">
        <f t="shared" si="43"/>
        <v>0</v>
      </c>
      <c r="AC282" s="274">
        <f t="shared" si="40"/>
        <v>0</v>
      </c>
      <c r="AD282" s="274">
        <f t="shared" si="26"/>
        <v>0</v>
      </c>
      <c r="AE282" s="189">
        <f t="shared" si="31"/>
        <v>0</v>
      </c>
      <c r="AF282" s="368">
        <f t="shared" si="41"/>
        <v>0</v>
      </c>
      <c r="AH282" s="189">
        <f t="shared" si="42"/>
        <v>0</v>
      </c>
    </row>
    <row r="283" spans="4:34" x14ac:dyDescent="0.25">
      <c r="I283" s="186">
        <f t="shared" si="39"/>
        <v>0</v>
      </c>
      <c r="R283" s="182">
        <f t="shared" si="43"/>
        <v>0</v>
      </c>
      <c r="AC283" s="274">
        <f t="shared" si="40"/>
        <v>0</v>
      </c>
      <c r="AD283" s="274">
        <f t="shared" si="26"/>
        <v>0</v>
      </c>
      <c r="AE283" s="189">
        <f t="shared" si="31"/>
        <v>0</v>
      </c>
      <c r="AF283" s="368">
        <f t="shared" si="41"/>
        <v>0</v>
      </c>
      <c r="AH283" s="189">
        <f t="shared" si="42"/>
        <v>0</v>
      </c>
    </row>
    <row r="284" spans="4:34" x14ac:dyDescent="0.25">
      <c r="I284" s="186">
        <f t="shared" si="39"/>
        <v>0</v>
      </c>
      <c r="R284" s="182">
        <f t="shared" si="43"/>
        <v>0</v>
      </c>
      <c r="AC284" s="274">
        <f t="shared" si="40"/>
        <v>0</v>
      </c>
      <c r="AD284" s="274">
        <f t="shared" si="26"/>
        <v>0</v>
      </c>
      <c r="AE284" s="189">
        <f t="shared" si="31"/>
        <v>0</v>
      </c>
      <c r="AF284" s="368">
        <f t="shared" si="41"/>
        <v>0</v>
      </c>
      <c r="AH284" s="189">
        <f t="shared" si="42"/>
        <v>0</v>
      </c>
    </row>
    <row r="285" spans="4:34" x14ac:dyDescent="0.25">
      <c r="I285" s="186">
        <f t="shared" si="39"/>
        <v>0</v>
      </c>
      <c r="R285" s="182">
        <f t="shared" si="43"/>
        <v>0</v>
      </c>
      <c r="AC285" s="274">
        <f t="shared" si="40"/>
        <v>0</v>
      </c>
      <c r="AD285" s="274">
        <f t="shared" si="26"/>
        <v>0</v>
      </c>
      <c r="AE285" s="189">
        <f t="shared" si="31"/>
        <v>0</v>
      </c>
      <c r="AF285" s="368">
        <f t="shared" si="41"/>
        <v>0</v>
      </c>
      <c r="AH285" s="189">
        <f t="shared" si="42"/>
        <v>0</v>
      </c>
    </row>
    <row r="286" spans="4:34" x14ac:dyDescent="0.25">
      <c r="I286" s="186">
        <f t="shared" si="39"/>
        <v>0</v>
      </c>
      <c r="R286" s="182">
        <f t="shared" si="43"/>
        <v>0</v>
      </c>
      <c r="AC286" s="274">
        <f t="shared" si="40"/>
        <v>0</v>
      </c>
      <c r="AD286" s="274">
        <f t="shared" si="26"/>
        <v>0</v>
      </c>
      <c r="AE286" s="189">
        <f t="shared" si="31"/>
        <v>0</v>
      </c>
      <c r="AF286" s="368">
        <f t="shared" si="41"/>
        <v>0</v>
      </c>
      <c r="AH286" s="189">
        <f t="shared" si="42"/>
        <v>0</v>
      </c>
    </row>
    <row r="287" spans="4:34" x14ac:dyDescent="0.25">
      <c r="I287" s="186">
        <f t="shared" si="39"/>
        <v>0</v>
      </c>
      <c r="R287" s="182">
        <f t="shared" si="43"/>
        <v>0</v>
      </c>
      <c r="AC287" s="274">
        <f t="shared" si="40"/>
        <v>0</v>
      </c>
      <c r="AD287" s="274">
        <f t="shared" si="26"/>
        <v>0</v>
      </c>
      <c r="AE287" s="189">
        <f t="shared" si="31"/>
        <v>0</v>
      </c>
      <c r="AF287" s="368">
        <f t="shared" si="41"/>
        <v>0</v>
      </c>
      <c r="AH287" s="189">
        <f t="shared" si="42"/>
        <v>0</v>
      </c>
    </row>
    <row r="288" spans="4:34" x14ac:dyDescent="0.25">
      <c r="I288" s="186">
        <f t="shared" si="39"/>
        <v>0</v>
      </c>
      <c r="R288" s="182">
        <f t="shared" si="43"/>
        <v>0</v>
      </c>
      <c r="AC288" s="274">
        <f t="shared" si="40"/>
        <v>0</v>
      </c>
      <c r="AD288" s="274">
        <f t="shared" si="26"/>
        <v>0</v>
      </c>
      <c r="AE288" s="189">
        <f t="shared" si="31"/>
        <v>0</v>
      </c>
      <c r="AF288" s="368">
        <f t="shared" si="41"/>
        <v>0</v>
      </c>
      <c r="AH288" s="189">
        <f t="shared" si="42"/>
        <v>0</v>
      </c>
    </row>
    <row r="289" spans="5:34" x14ac:dyDescent="0.25">
      <c r="I289" s="186">
        <f t="shared" si="39"/>
        <v>0</v>
      </c>
      <c r="R289" s="182">
        <f t="shared" si="43"/>
        <v>0</v>
      </c>
      <c r="AC289" s="274">
        <f t="shared" si="40"/>
        <v>0</v>
      </c>
      <c r="AD289" s="274">
        <f t="shared" si="26"/>
        <v>0</v>
      </c>
      <c r="AE289" s="189">
        <f t="shared" si="31"/>
        <v>0</v>
      </c>
      <c r="AF289" s="368">
        <f t="shared" si="41"/>
        <v>0</v>
      </c>
      <c r="AH289" s="189">
        <f t="shared" si="42"/>
        <v>0</v>
      </c>
    </row>
    <row r="290" spans="5:34" x14ac:dyDescent="0.25">
      <c r="I290" s="186">
        <f t="shared" si="39"/>
        <v>0</v>
      </c>
      <c r="R290" s="182">
        <f t="shared" si="43"/>
        <v>0</v>
      </c>
      <c r="AC290" s="274">
        <f t="shared" si="40"/>
        <v>0</v>
      </c>
      <c r="AD290" s="274">
        <f t="shared" si="26"/>
        <v>0</v>
      </c>
      <c r="AE290" s="189">
        <f t="shared" si="31"/>
        <v>0</v>
      </c>
      <c r="AF290" s="368">
        <f t="shared" si="41"/>
        <v>0</v>
      </c>
      <c r="AH290" s="189">
        <f t="shared" si="42"/>
        <v>0</v>
      </c>
    </row>
    <row r="291" spans="5:34" x14ac:dyDescent="0.25">
      <c r="I291" s="186">
        <f t="shared" si="39"/>
        <v>0</v>
      </c>
      <c r="R291" s="182">
        <f t="shared" si="43"/>
        <v>0</v>
      </c>
      <c r="AC291" s="274">
        <f t="shared" si="40"/>
        <v>0</v>
      </c>
      <c r="AD291" s="274">
        <f t="shared" si="26"/>
        <v>0</v>
      </c>
      <c r="AE291" s="189">
        <f t="shared" si="31"/>
        <v>0</v>
      </c>
      <c r="AF291" s="368">
        <f t="shared" si="41"/>
        <v>0</v>
      </c>
      <c r="AH291" s="189">
        <f t="shared" si="42"/>
        <v>0</v>
      </c>
    </row>
    <row r="292" spans="5:34" x14ac:dyDescent="0.25">
      <c r="I292" s="186">
        <f t="shared" si="39"/>
        <v>0</v>
      </c>
      <c r="R292" s="182">
        <f t="shared" si="43"/>
        <v>0</v>
      </c>
      <c r="AC292" s="274">
        <f t="shared" si="40"/>
        <v>0</v>
      </c>
      <c r="AD292" s="274">
        <f t="shared" si="26"/>
        <v>0</v>
      </c>
      <c r="AE292" s="189">
        <f t="shared" si="31"/>
        <v>0</v>
      </c>
      <c r="AF292" s="368">
        <f t="shared" si="41"/>
        <v>0</v>
      </c>
      <c r="AH292" s="189">
        <f t="shared" si="42"/>
        <v>0</v>
      </c>
    </row>
    <row r="293" spans="5:34" x14ac:dyDescent="0.25">
      <c r="I293" s="186">
        <f t="shared" si="39"/>
        <v>0</v>
      </c>
      <c r="R293" s="182">
        <f t="shared" si="43"/>
        <v>0</v>
      </c>
      <c r="AC293" s="274">
        <f t="shared" si="40"/>
        <v>0</v>
      </c>
      <c r="AD293" s="274">
        <f t="shared" si="26"/>
        <v>0</v>
      </c>
      <c r="AE293" s="189">
        <f t="shared" si="31"/>
        <v>0</v>
      </c>
      <c r="AF293" s="368">
        <f t="shared" si="41"/>
        <v>0</v>
      </c>
      <c r="AH293" s="189">
        <f t="shared" si="42"/>
        <v>0</v>
      </c>
    </row>
    <row r="294" spans="5:34" x14ac:dyDescent="0.25">
      <c r="I294" s="186">
        <f t="shared" si="39"/>
        <v>0</v>
      </c>
      <c r="R294" s="182">
        <f t="shared" si="43"/>
        <v>0</v>
      </c>
      <c r="AC294" s="274">
        <f t="shared" si="40"/>
        <v>0</v>
      </c>
      <c r="AD294" s="274">
        <f t="shared" si="26"/>
        <v>0</v>
      </c>
      <c r="AE294" s="189">
        <f t="shared" si="31"/>
        <v>0</v>
      </c>
      <c r="AF294" s="368">
        <f t="shared" si="41"/>
        <v>0</v>
      </c>
      <c r="AH294" s="189">
        <f t="shared" si="42"/>
        <v>0</v>
      </c>
    </row>
    <row r="295" spans="5:34" x14ac:dyDescent="0.25">
      <c r="I295" s="186">
        <f t="shared" si="39"/>
        <v>0</v>
      </c>
      <c r="R295" s="182">
        <f t="shared" si="43"/>
        <v>0</v>
      </c>
      <c r="AC295" s="274">
        <f t="shared" si="40"/>
        <v>0</v>
      </c>
      <c r="AD295" s="274">
        <f t="shared" si="26"/>
        <v>0</v>
      </c>
      <c r="AE295" s="189">
        <f t="shared" si="31"/>
        <v>0</v>
      </c>
      <c r="AF295" s="368">
        <f t="shared" si="41"/>
        <v>0</v>
      </c>
      <c r="AH295" s="189">
        <f t="shared" si="42"/>
        <v>0</v>
      </c>
    </row>
    <row r="296" spans="5:34" x14ac:dyDescent="0.25">
      <c r="I296" s="186">
        <f t="shared" si="39"/>
        <v>0</v>
      </c>
      <c r="R296" s="182">
        <f t="shared" si="43"/>
        <v>0</v>
      </c>
      <c r="AC296" s="274">
        <f t="shared" si="40"/>
        <v>0</v>
      </c>
      <c r="AD296" s="274">
        <f t="shared" si="26"/>
        <v>0</v>
      </c>
      <c r="AE296" s="189">
        <f t="shared" si="31"/>
        <v>0</v>
      </c>
      <c r="AF296" s="368">
        <f t="shared" si="41"/>
        <v>0</v>
      </c>
      <c r="AH296" s="189">
        <f t="shared" si="42"/>
        <v>0</v>
      </c>
    </row>
    <row r="297" spans="5:34" x14ac:dyDescent="0.25">
      <c r="I297" s="186">
        <f t="shared" si="39"/>
        <v>0</v>
      </c>
      <c r="R297" s="182">
        <f t="shared" si="43"/>
        <v>0</v>
      </c>
      <c r="AC297" s="274">
        <f t="shared" si="40"/>
        <v>0</v>
      </c>
      <c r="AD297" s="274">
        <f t="shared" si="26"/>
        <v>0</v>
      </c>
      <c r="AE297" s="189">
        <f t="shared" si="31"/>
        <v>0</v>
      </c>
      <c r="AF297" s="368">
        <f t="shared" si="41"/>
        <v>0</v>
      </c>
      <c r="AH297" s="189">
        <f t="shared" si="42"/>
        <v>0</v>
      </c>
    </row>
    <row r="298" spans="5:34" x14ac:dyDescent="0.25">
      <c r="I298" s="186">
        <f t="shared" si="39"/>
        <v>0</v>
      </c>
      <c r="R298" s="182">
        <f t="shared" si="43"/>
        <v>0</v>
      </c>
      <c r="AC298" s="274">
        <f t="shared" si="40"/>
        <v>0</v>
      </c>
      <c r="AD298" s="274">
        <f t="shared" si="26"/>
        <v>0</v>
      </c>
      <c r="AE298" s="189">
        <f t="shared" si="31"/>
        <v>0</v>
      </c>
      <c r="AF298" s="368">
        <f t="shared" si="41"/>
        <v>0</v>
      </c>
      <c r="AH298" s="189">
        <f t="shared" si="42"/>
        <v>0</v>
      </c>
    </row>
    <row r="299" spans="5:34" x14ac:dyDescent="0.25">
      <c r="I299" s="186">
        <f t="shared" si="39"/>
        <v>0</v>
      </c>
      <c r="R299" s="182">
        <f t="shared" si="43"/>
        <v>0</v>
      </c>
      <c r="AC299" s="274">
        <f t="shared" si="40"/>
        <v>0</v>
      </c>
      <c r="AD299" s="274">
        <f t="shared" si="26"/>
        <v>0</v>
      </c>
      <c r="AE299" s="189">
        <f t="shared" si="31"/>
        <v>0</v>
      </c>
      <c r="AF299" s="368">
        <f t="shared" si="41"/>
        <v>0</v>
      </c>
      <c r="AH299" s="189">
        <f t="shared" si="42"/>
        <v>0</v>
      </c>
    </row>
    <row r="300" spans="5:34" x14ac:dyDescent="0.25">
      <c r="I300" s="186">
        <f t="shared" si="39"/>
        <v>0</v>
      </c>
      <c r="P300" s="186"/>
      <c r="Q300" s="186"/>
      <c r="R300" s="182">
        <f t="shared" si="43"/>
        <v>0</v>
      </c>
      <c r="AC300" s="186">
        <f t="shared" si="40"/>
        <v>0</v>
      </c>
      <c r="AD300" s="186">
        <f t="shared" si="26"/>
        <v>0</v>
      </c>
      <c r="AE300" s="189">
        <f t="shared" si="31"/>
        <v>0</v>
      </c>
      <c r="AF300" s="368">
        <f t="shared" si="41"/>
        <v>0</v>
      </c>
      <c r="AH300" s="189">
        <f t="shared" si="42"/>
        <v>0</v>
      </c>
    </row>
    <row r="301" spans="5:34" x14ac:dyDescent="0.25">
      <c r="I301" s="186">
        <f t="shared" si="39"/>
        <v>0</v>
      </c>
      <c r="P301" s="186"/>
      <c r="Q301" s="186"/>
      <c r="R301" s="182">
        <f t="shared" si="43"/>
        <v>0</v>
      </c>
      <c r="AC301" s="186">
        <f t="shared" si="40"/>
        <v>0</v>
      </c>
      <c r="AD301" s="186">
        <f t="shared" si="26"/>
        <v>0</v>
      </c>
      <c r="AE301" s="189">
        <f t="shared" si="31"/>
        <v>0</v>
      </c>
      <c r="AF301" s="368">
        <f t="shared" si="41"/>
        <v>0</v>
      </c>
      <c r="AH301" s="189">
        <f t="shared" si="42"/>
        <v>0</v>
      </c>
    </row>
    <row r="302" spans="5:34" x14ac:dyDescent="0.25">
      <c r="E302" s="8"/>
      <c r="I302" s="186">
        <f t="shared" si="39"/>
        <v>0</v>
      </c>
      <c r="R302" s="182">
        <f t="shared" si="43"/>
        <v>0</v>
      </c>
      <c r="AC302" s="274">
        <f t="shared" si="40"/>
        <v>0</v>
      </c>
      <c r="AD302" s="274">
        <f t="shared" si="26"/>
        <v>0</v>
      </c>
      <c r="AE302" s="189">
        <f t="shared" si="31"/>
        <v>0</v>
      </c>
      <c r="AF302" s="368">
        <f t="shared" si="41"/>
        <v>0</v>
      </c>
      <c r="AH302" s="189">
        <f t="shared" si="42"/>
        <v>0</v>
      </c>
    </row>
    <row r="303" spans="5:34" x14ac:dyDescent="0.25">
      <c r="I303" s="186">
        <f t="shared" si="39"/>
        <v>0</v>
      </c>
      <c r="R303" s="182">
        <f t="shared" si="43"/>
        <v>0</v>
      </c>
      <c r="AC303" s="274">
        <f t="shared" si="40"/>
        <v>0</v>
      </c>
      <c r="AD303" s="274">
        <f t="shared" si="26"/>
        <v>0</v>
      </c>
      <c r="AE303" s="189">
        <f t="shared" si="31"/>
        <v>0</v>
      </c>
      <c r="AF303" s="368">
        <f t="shared" si="41"/>
        <v>0</v>
      </c>
      <c r="AH303" s="189">
        <f t="shared" si="42"/>
        <v>0</v>
      </c>
    </row>
    <row r="304" spans="5:34" x14ac:dyDescent="0.25">
      <c r="I304" s="186">
        <f t="shared" si="39"/>
        <v>0</v>
      </c>
      <c r="P304" s="186"/>
      <c r="Q304" s="186"/>
      <c r="R304" s="182">
        <f t="shared" si="43"/>
        <v>0</v>
      </c>
      <c r="AC304" s="186">
        <f t="shared" si="40"/>
        <v>0</v>
      </c>
      <c r="AD304" s="186">
        <f t="shared" si="26"/>
        <v>0</v>
      </c>
      <c r="AE304" s="189">
        <f t="shared" si="31"/>
        <v>0</v>
      </c>
      <c r="AF304" s="368">
        <f t="shared" si="41"/>
        <v>0</v>
      </c>
      <c r="AH304" s="189">
        <f t="shared" si="42"/>
        <v>0</v>
      </c>
    </row>
    <row r="305" spans="5:34" x14ac:dyDescent="0.25">
      <c r="I305" s="186">
        <f t="shared" si="39"/>
        <v>0</v>
      </c>
      <c r="P305" s="186"/>
      <c r="Q305" s="186"/>
      <c r="R305" s="182">
        <f t="shared" si="43"/>
        <v>0</v>
      </c>
      <c r="AC305" s="186">
        <f t="shared" si="40"/>
        <v>0</v>
      </c>
      <c r="AD305" s="186">
        <f t="shared" si="26"/>
        <v>0</v>
      </c>
      <c r="AE305" s="189">
        <f t="shared" si="31"/>
        <v>0</v>
      </c>
      <c r="AF305" s="368">
        <f t="shared" si="41"/>
        <v>0</v>
      </c>
      <c r="AH305" s="189">
        <f t="shared" si="42"/>
        <v>0</v>
      </c>
    </row>
    <row r="306" spans="5:34" x14ac:dyDescent="0.25">
      <c r="E306" s="712"/>
      <c r="I306" s="186">
        <f t="shared" si="39"/>
        <v>0</v>
      </c>
      <c r="R306" s="182">
        <f t="shared" si="43"/>
        <v>0</v>
      </c>
      <c r="AC306" s="274">
        <f t="shared" si="40"/>
        <v>0</v>
      </c>
      <c r="AD306" s="274">
        <f t="shared" si="26"/>
        <v>0</v>
      </c>
      <c r="AE306" s="189">
        <f t="shared" si="31"/>
        <v>0</v>
      </c>
      <c r="AF306" s="368">
        <f t="shared" si="41"/>
        <v>0</v>
      </c>
      <c r="AH306" s="189">
        <f t="shared" si="42"/>
        <v>0</v>
      </c>
    </row>
    <row r="307" spans="5:34" x14ac:dyDescent="0.25">
      <c r="E307" s="8"/>
      <c r="I307" s="186">
        <f t="shared" si="39"/>
        <v>0</v>
      </c>
      <c r="R307" s="182">
        <f t="shared" si="43"/>
        <v>0</v>
      </c>
      <c r="AC307" s="274">
        <f t="shared" si="40"/>
        <v>0</v>
      </c>
      <c r="AD307" s="274">
        <f t="shared" si="26"/>
        <v>0</v>
      </c>
      <c r="AE307" s="189">
        <f t="shared" si="31"/>
        <v>0</v>
      </c>
      <c r="AF307" s="368">
        <f t="shared" si="41"/>
        <v>0</v>
      </c>
      <c r="AH307" s="189">
        <f t="shared" si="42"/>
        <v>0</v>
      </c>
    </row>
    <row r="308" spans="5:34" x14ac:dyDescent="0.25">
      <c r="I308" s="186">
        <f t="shared" si="39"/>
        <v>0</v>
      </c>
      <c r="R308" s="182">
        <f t="shared" si="43"/>
        <v>0</v>
      </c>
      <c r="AC308" s="274">
        <f t="shared" si="40"/>
        <v>0</v>
      </c>
      <c r="AD308" s="274">
        <f t="shared" si="26"/>
        <v>0</v>
      </c>
      <c r="AE308" s="189">
        <f t="shared" si="31"/>
        <v>0</v>
      </c>
      <c r="AF308" s="368">
        <f t="shared" si="41"/>
        <v>0</v>
      </c>
      <c r="AH308" s="189">
        <f t="shared" si="42"/>
        <v>0</v>
      </c>
    </row>
    <row r="309" spans="5:34" x14ac:dyDescent="0.25">
      <c r="I309" s="186">
        <f t="shared" si="39"/>
        <v>0</v>
      </c>
      <c r="R309" s="182">
        <f t="shared" si="43"/>
        <v>0</v>
      </c>
      <c r="AC309" s="274">
        <f t="shared" si="40"/>
        <v>0</v>
      </c>
      <c r="AD309" s="274">
        <f t="shared" si="26"/>
        <v>0</v>
      </c>
      <c r="AE309" s="189">
        <f t="shared" si="31"/>
        <v>0</v>
      </c>
      <c r="AF309" s="368">
        <f t="shared" si="41"/>
        <v>0</v>
      </c>
      <c r="AH309" s="189">
        <f t="shared" si="42"/>
        <v>0</v>
      </c>
    </row>
    <row r="310" spans="5:34" x14ac:dyDescent="0.25">
      <c r="I310" s="186">
        <f t="shared" si="39"/>
        <v>0</v>
      </c>
      <c r="R310" s="182">
        <f t="shared" si="43"/>
        <v>0</v>
      </c>
      <c r="AC310" s="274">
        <f t="shared" si="40"/>
        <v>0</v>
      </c>
      <c r="AD310" s="274">
        <f t="shared" si="26"/>
        <v>0</v>
      </c>
      <c r="AE310" s="189">
        <f t="shared" si="31"/>
        <v>0</v>
      </c>
      <c r="AF310" s="368">
        <f t="shared" si="41"/>
        <v>0</v>
      </c>
      <c r="AH310" s="189">
        <f t="shared" si="42"/>
        <v>0</v>
      </c>
    </row>
    <row r="311" spans="5:34" x14ac:dyDescent="0.25">
      <c r="I311" s="186">
        <f t="shared" si="39"/>
        <v>0</v>
      </c>
      <c r="P311" s="186"/>
      <c r="Q311" s="186"/>
      <c r="R311" s="182">
        <f t="shared" si="43"/>
        <v>0</v>
      </c>
      <c r="AC311" s="186">
        <f t="shared" si="40"/>
        <v>0</v>
      </c>
      <c r="AD311" s="186">
        <f t="shared" si="26"/>
        <v>0</v>
      </c>
      <c r="AE311" s="189">
        <f t="shared" si="31"/>
        <v>0</v>
      </c>
      <c r="AF311" s="368">
        <f t="shared" si="41"/>
        <v>0</v>
      </c>
      <c r="AH311" s="189">
        <f t="shared" si="42"/>
        <v>0</v>
      </c>
    </row>
    <row r="312" spans="5:34" x14ac:dyDescent="0.25">
      <c r="E312" s="713"/>
      <c r="I312" s="186">
        <f t="shared" si="39"/>
        <v>0</v>
      </c>
      <c r="R312" s="182">
        <f t="shared" si="43"/>
        <v>0</v>
      </c>
      <c r="AC312" s="274">
        <f t="shared" si="40"/>
        <v>0</v>
      </c>
      <c r="AD312" s="274">
        <f t="shared" si="26"/>
        <v>0</v>
      </c>
      <c r="AE312" s="189">
        <f t="shared" si="31"/>
        <v>0</v>
      </c>
      <c r="AF312" s="368">
        <f t="shared" si="41"/>
        <v>0</v>
      </c>
      <c r="AH312" s="189">
        <f t="shared" si="42"/>
        <v>0</v>
      </c>
    </row>
    <row r="313" spans="5:34" x14ac:dyDescent="0.25">
      <c r="I313" s="186">
        <f t="shared" si="39"/>
        <v>0</v>
      </c>
      <c r="R313" s="182">
        <f t="shared" si="43"/>
        <v>0</v>
      </c>
      <c r="AC313" s="274">
        <f t="shared" si="40"/>
        <v>0</v>
      </c>
      <c r="AD313" s="274">
        <f t="shared" si="26"/>
        <v>0</v>
      </c>
      <c r="AE313" s="189">
        <f t="shared" si="31"/>
        <v>0</v>
      </c>
      <c r="AF313" s="368">
        <f t="shared" si="41"/>
        <v>0</v>
      </c>
      <c r="AH313" s="189">
        <f t="shared" si="42"/>
        <v>0</v>
      </c>
    </row>
    <row r="314" spans="5:34" x14ac:dyDescent="0.25">
      <c r="I314" s="186">
        <f t="shared" si="39"/>
        <v>0</v>
      </c>
      <c r="R314" s="182">
        <f t="shared" ref="R314:R316" si="44">Q314-P314</f>
        <v>0</v>
      </c>
      <c r="AC314" s="274">
        <f t="shared" si="40"/>
        <v>0</v>
      </c>
      <c r="AD314" s="274">
        <f t="shared" si="26"/>
        <v>0</v>
      </c>
      <c r="AE314" s="189">
        <f t="shared" si="31"/>
        <v>0</v>
      </c>
      <c r="AF314" s="368">
        <f t="shared" si="41"/>
        <v>0</v>
      </c>
      <c r="AH314" s="189">
        <f t="shared" si="42"/>
        <v>0</v>
      </c>
    </row>
    <row r="315" spans="5:34" x14ac:dyDescent="0.25">
      <c r="I315" s="186">
        <f t="shared" si="39"/>
        <v>0</v>
      </c>
      <c r="R315" s="182">
        <f t="shared" si="44"/>
        <v>0</v>
      </c>
      <c r="AC315" s="274">
        <f t="shared" si="40"/>
        <v>0</v>
      </c>
      <c r="AD315" s="274">
        <f t="shared" si="26"/>
        <v>0</v>
      </c>
      <c r="AE315" s="189">
        <f t="shared" si="31"/>
        <v>0</v>
      </c>
      <c r="AF315" s="368">
        <f t="shared" si="41"/>
        <v>0</v>
      </c>
      <c r="AH315" s="189">
        <f t="shared" si="42"/>
        <v>0</v>
      </c>
    </row>
    <row r="316" spans="5:34" x14ac:dyDescent="0.25">
      <c r="I316" s="186">
        <f t="shared" si="39"/>
        <v>0</v>
      </c>
      <c r="Q316" s="634"/>
      <c r="R316" s="182">
        <f t="shared" si="44"/>
        <v>0</v>
      </c>
      <c r="AC316" s="274">
        <f t="shared" si="40"/>
        <v>0</v>
      </c>
      <c r="AD316" s="274">
        <f t="shared" si="26"/>
        <v>0</v>
      </c>
      <c r="AE316" s="189">
        <f t="shared" si="31"/>
        <v>0</v>
      </c>
      <c r="AF316" s="368">
        <f t="shared" si="41"/>
        <v>0</v>
      </c>
      <c r="AH316" s="189">
        <f t="shared" si="42"/>
        <v>0</v>
      </c>
    </row>
    <row r="317" spans="5:34" x14ac:dyDescent="0.25">
      <c r="I317" s="186">
        <f t="shared" si="39"/>
        <v>0</v>
      </c>
      <c r="R317" s="182">
        <f t="shared" ref="R317:R338" si="45">Q317-P317</f>
        <v>0</v>
      </c>
      <c r="AC317" s="274">
        <f t="shared" si="40"/>
        <v>0</v>
      </c>
      <c r="AD317" s="274">
        <f t="shared" si="26"/>
        <v>0</v>
      </c>
      <c r="AE317" s="189">
        <f t="shared" si="31"/>
        <v>0</v>
      </c>
      <c r="AF317" s="368">
        <f t="shared" si="41"/>
        <v>0</v>
      </c>
      <c r="AH317" s="189">
        <f t="shared" si="42"/>
        <v>0</v>
      </c>
    </row>
    <row r="318" spans="5:34" x14ac:dyDescent="0.25">
      <c r="I318" s="186">
        <f t="shared" si="39"/>
        <v>0</v>
      </c>
      <c r="R318" s="182">
        <f t="shared" si="45"/>
        <v>0</v>
      </c>
      <c r="AC318" s="274">
        <f t="shared" si="40"/>
        <v>0</v>
      </c>
      <c r="AD318" s="274">
        <f t="shared" si="26"/>
        <v>0</v>
      </c>
      <c r="AE318" s="189">
        <f t="shared" si="31"/>
        <v>0</v>
      </c>
      <c r="AF318" s="368">
        <f t="shared" si="41"/>
        <v>0</v>
      </c>
      <c r="AH318" s="189">
        <f t="shared" si="42"/>
        <v>0</v>
      </c>
    </row>
    <row r="319" spans="5:34" x14ac:dyDescent="0.25">
      <c r="I319" s="186">
        <f t="shared" si="39"/>
        <v>0</v>
      </c>
      <c r="R319" s="182">
        <f t="shared" si="45"/>
        <v>0</v>
      </c>
      <c r="AC319" s="274">
        <f t="shared" si="40"/>
        <v>0</v>
      </c>
      <c r="AD319" s="274">
        <f t="shared" si="26"/>
        <v>0</v>
      </c>
      <c r="AE319" s="189">
        <f t="shared" si="31"/>
        <v>0</v>
      </c>
      <c r="AF319" s="368">
        <f t="shared" si="41"/>
        <v>0</v>
      </c>
      <c r="AH319" s="189">
        <f t="shared" si="42"/>
        <v>0</v>
      </c>
    </row>
    <row r="320" spans="5:34" x14ac:dyDescent="0.25">
      <c r="I320" s="186">
        <f t="shared" si="39"/>
        <v>0</v>
      </c>
      <c r="R320" s="182">
        <f t="shared" si="45"/>
        <v>0</v>
      </c>
      <c r="AC320" s="274">
        <f t="shared" ref="AC320:AC337" si="46">Z320*Q320</f>
        <v>0</v>
      </c>
      <c r="AD320" s="274">
        <f t="shared" si="26"/>
        <v>0</v>
      </c>
      <c r="AE320" s="189">
        <f t="shared" si="31"/>
        <v>0</v>
      </c>
      <c r="AF320" s="368">
        <f t="shared" si="41"/>
        <v>0</v>
      </c>
      <c r="AH320" s="189">
        <f t="shared" si="42"/>
        <v>0</v>
      </c>
    </row>
    <row r="321" spans="6:34" x14ac:dyDescent="0.25">
      <c r="I321" s="186">
        <f t="shared" si="39"/>
        <v>0</v>
      </c>
      <c r="R321" s="182">
        <f t="shared" si="45"/>
        <v>0</v>
      </c>
      <c r="AC321" s="274">
        <f t="shared" si="46"/>
        <v>0</v>
      </c>
      <c r="AD321" s="274">
        <f t="shared" si="26"/>
        <v>0</v>
      </c>
      <c r="AE321" s="189">
        <f t="shared" si="31"/>
        <v>0</v>
      </c>
      <c r="AF321" s="368">
        <f t="shared" si="41"/>
        <v>0</v>
      </c>
      <c r="AH321" s="189">
        <f t="shared" si="42"/>
        <v>0</v>
      </c>
    </row>
    <row r="322" spans="6:34" x14ac:dyDescent="0.25">
      <c r="F322" s="466"/>
      <c r="I322" s="186">
        <f t="shared" si="39"/>
        <v>0</v>
      </c>
      <c r="R322" s="182">
        <f t="shared" si="45"/>
        <v>0</v>
      </c>
      <c r="AC322" s="274">
        <f t="shared" si="46"/>
        <v>0</v>
      </c>
      <c r="AD322" s="274">
        <f t="shared" si="26"/>
        <v>0</v>
      </c>
      <c r="AE322" s="189">
        <f t="shared" si="31"/>
        <v>0</v>
      </c>
      <c r="AF322" s="368">
        <f t="shared" si="41"/>
        <v>0</v>
      </c>
      <c r="AH322" s="189">
        <f t="shared" si="42"/>
        <v>0</v>
      </c>
    </row>
    <row r="323" spans="6:34" x14ac:dyDescent="0.25">
      <c r="F323" s="466"/>
      <c r="I323" s="186">
        <f t="shared" si="39"/>
        <v>0</v>
      </c>
      <c r="R323" s="182">
        <f t="shared" si="45"/>
        <v>0</v>
      </c>
      <c r="AC323" s="274">
        <f t="shared" si="46"/>
        <v>0</v>
      </c>
      <c r="AD323" s="274">
        <f t="shared" si="26"/>
        <v>0</v>
      </c>
      <c r="AE323" s="189">
        <f t="shared" si="31"/>
        <v>0</v>
      </c>
      <c r="AF323" s="368">
        <f t="shared" si="41"/>
        <v>0</v>
      </c>
      <c r="AH323" s="189">
        <f t="shared" si="42"/>
        <v>0</v>
      </c>
    </row>
    <row r="324" spans="6:34" x14ac:dyDescent="0.25">
      <c r="I324" s="186">
        <f t="shared" si="39"/>
        <v>0</v>
      </c>
      <c r="R324" s="182">
        <f t="shared" si="45"/>
        <v>0</v>
      </c>
      <c r="AC324" s="274">
        <f t="shared" si="46"/>
        <v>0</v>
      </c>
      <c r="AD324" s="274">
        <f t="shared" si="26"/>
        <v>0</v>
      </c>
      <c r="AE324" s="189">
        <f t="shared" si="31"/>
        <v>0</v>
      </c>
      <c r="AF324" s="368">
        <f t="shared" si="41"/>
        <v>0</v>
      </c>
      <c r="AH324" s="189">
        <f t="shared" si="42"/>
        <v>0</v>
      </c>
    </row>
    <row r="325" spans="6:34" x14ac:dyDescent="0.25">
      <c r="I325" s="186">
        <f t="shared" si="39"/>
        <v>0</v>
      </c>
      <c r="R325" s="182">
        <f t="shared" si="45"/>
        <v>0</v>
      </c>
      <c r="AC325" s="274">
        <f t="shared" si="46"/>
        <v>0</v>
      </c>
      <c r="AD325" s="274">
        <f t="shared" si="26"/>
        <v>0</v>
      </c>
      <c r="AE325" s="189">
        <f t="shared" si="31"/>
        <v>0</v>
      </c>
      <c r="AF325" s="368">
        <f t="shared" si="41"/>
        <v>0</v>
      </c>
      <c r="AH325" s="189">
        <f t="shared" si="42"/>
        <v>0</v>
      </c>
    </row>
    <row r="326" spans="6:34" x14ac:dyDescent="0.25">
      <c r="I326" s="186">
        <f t="shared" si="39"/>
        <v>0</v>
      </c>
      <c r="R326" s="182">
        <f t="shared" si="45"/>
        <v>0</v>
      </c>
      <c r="AC326" s="274">
        <f t="shared" si="46"/>
        <v>0</v>
      </c>
      <c r="AD326" s="274">
        <f t="shared" si="26"/>
        <v>0</v>
      </c>
      <c r="AE326" s="189">
        <f t="shared" si="31"/>
        <v>0</v>
      </c>
      <c r="AF326" s="368">
        <f t="shared" si="41"/>
        <v>0</v>
      </c>
      <c r="AH326" s="189">
        <f t="shared" si="42"/>
        <v>0</v>
      </c>
    </row>
    <row r="327" spans="6:34" x14ac:dyDescent="0.25">
      <c r="I327" s="186">
        <f t="shared" si="39"/>
        <v>0</v>
      </c>
      <c r="R327" s="182">
        <f t="shared" si="45"/>
        <v>0</v>
      </c>
      <c r="AC327" s="274">
        <f t="shared" si="46"/>
        <v>0</v>
      </c>
      <c r="AD327" s="274">
        <f t="shared" si="26"/>
        <v>0</v>
      </c>
      <c r="AE327" s="189">
        <f t="shared" si="31"/>
        <v>0</v>
      </c>
      <c r="AF327" s="368">
        <f t="shared" si="41"/>
        <v>0</v>
      </c>
      <c r="AH327" s="189">
        <f t="shared" si="42"/>
        <v>0</v>
      </c>
    </row>
    <row r="328" spans="6:34" x14ac:dyDescent="0.25">
      <c r="I328" s="186">
        <f t="shared" si="39"/>
        <v>0</v>
      </c>
      <c r="R328" s="182">
        <f t="shared" si="45"/>
        <v>0</v>
      </c>
      <c r="AC328" s="274">
        <f t="shared" si="46"/>
        <v>0</v>
      </c>
      <c r="AD328" s="274">
        <f t="shared" si="26"/>
        <v>0</v>
      </c>
      <c r="AE328" s="189">
        <f t="shared" si="31"/>
        <v>0</v>
      </c>
      <c r="AF328" s="368">
        <f t="shared" si="41"/>
        <v>0</v>
      </c>
      <c r="AH328" s="189">
        <f t="shared" si="42"/>
        <v>0</v>
      </c>
    </row>
    <row r="329" spans="6:34" x14ac:dyDescent="0.25">
      <c r="I329" s="186">
        <f t="shared" si="39"/>
        <v>0</v>
      </c>
      <c r="R329" s="182">
        <f t="shared" si="45"/>
        <v>0</v>
      </c>
      <c r="AC329" s="274">
        <f t="shared" si="46"/>
        <v>0</v>
      </c>
      <c r="AD329" s="274">
        <f t="shared" si="26"/>
        <v>0</v>
      </c>
      <c r="AE329" s="189">
        <f t="shared" si="31"/>
        <v>0</v>
      </c>
      <c r="AF329" s="368">
        <f t="shared" si="41"/>
        <v>0</v>
      </c>
      <c r="AH329" s="189">
        <f t="shared" si="42"/>
        <v>0</v>
      </c>
    </row>
    <row r="330" spans="6:34" x14ac:dyDescent="0.25">
      <c r="I330" s="186">
        <f t="shared" si="39"/>
        <v>0</v>
      </c>
      <c r="R330" s="182">
        <f t="shared" si="45"/>
        <v>0</v>
      </c>
      <c r="AC330" s="274">
        <f t="shared" si="46"/>
        <v>0</v>
      </c>
      <c r="AD330" s="274">
        <f t="shared" si="26"/>
        <v>0</v>
      </c>
      <c r="AE330" s="189">
        <f t="shared" si="31"/>
        <v>0</v>
      </c>
      <c r="AF330" s="368">
        <f t="shared" si="41"/>
        <v>0</v>
      </c>
      <c r="AH330" s="189">
        <f t="shared" si="42"/>
        <v>0</v>
      </c>
    </row>
    <row r="331" spans="6:34" x14ac:dyDescent="0.25">
      <c r="F331" s="174"/>
      <c r="I331" s="186">
        <f t="shared" si="39"/>
        <v>0</v>
      </c>
      <c r="R331" s="182">
        <f t="shared" si="45"/>
        <v>0</v>
      </c>
      <c r="AC331" s="274">
        <f t="shared" si="46"/>
        <v>0</v>
      </c>
      <c r="AD331" s="274">
        <f t="shared" si="26"/>
        <v>0</v>
      </c>
      <c r="AE331" s="189">
        <f t="shared" si="31"/>
        <v>0</v>
      </c>
      <c r="AF331" s="368">
        <f t="shared" si="41"/>
        <v>0</v>
      </c>
      <c r="AH331" s="189">
        <f t="shared" si="42"/>
        <v>0</v>
      </c>
    </row>
    <row r="332" spans="6:34" x14ac:dyDescent="0.25">
      <c r="I332" s="186">
        <f t="shared" si="39"/>
        <v>0</v>
      </c>
      <c r="R332" s="182">
        <f t="shared" si="45"/>
        <v>0</v>
      </c>
      <c r="AC332" s="274">
        <f t="shared" si="46"/>
        <v>0</v>
      </c>
      <c r="AD332" s="274">
        <f t="shared" si="26"/>
        <v>0</v>
      </c>
      <c r="AE332" s="189">
        <f t="shared" si="31"/>
        <v>0</v>
      </c>
      <c r="AF332" s="368">
        <f t="shared" si="41"/>
        <v>0</v>
      </c>
      <c r="AH332" s="189">
        <f t="shared" si="42"/>
        <v>0</v>
      </c>
    </row>
    <row r="333" spans="6:34" x14ac:dyDescent="0.25">
      <c r="I333" s="186">
        <f t="shared" si="39"/>
        <v>0</v>
      </c>
      <c r="R333" s="182">
        <f t="shared" si="45"/>
        <v>0</v>
      </c>
      <c r="AC333" s="274">
        <f t="shared" si="46"/>
        <v>0</v>
      </c>
      <c r="AD333" s="274">
        <f t="shared" si="26"/>
        <v>0</v>
      </c>
      <c r="AE333" s="189">
        <f t="shared" si="31"/>
        <v>0</v>
      </c>
      <c r="AF333" s="368">
        <f t="shared" si="41"/>
        <v>0</v>
      </c>
      <c r="AH333" s="189">
        <f t="shared" si="42"/>
        <v>0</v>
      </c>
    </row>
    <row r="334" spans="6:34" x14ac:dyDescent="0.25">
      <c r="I334" s="186">
        <f t="shared" si="39"/>
        <v>0</v>
      </c>
      <c r="R334" s="182">
        <f t="shared" si="45"/>
        <v>0</v>
      </c>
      <c r="AC334" s="274">
        <f t="shared" si="46"/>
        <v>0</v>
      </c>
      <c r="AD334" s="274">
        <f t="shared" si="26"/>
        <v>0</v>
      </c>
      <c r="AE334" s="189">
        <f t="shared" si="31"/>
        <v>0</v>
      </c>
      <c r="AF334" s="368">
        <f t="shared" si="41"/>
        <v>0</v>
      </c>
      <c r="AH334" s="189">
        <f t="shared" si="42"/>
        <v>0</v>
      </c>
    </row>
    <row r="335" spans="6:34" x14ac:dyDescent="0.25">
      <c r="I335" s="186">
        <f t="shared" si="39"/>
        <v>0</v>
      </c>
      <c r="R335" s="182">
        <f t="shared" si="45"/>
        <v>0</v>
      </c>
      <c r="AC335" s="274">
        <f t="shared" si="46"/>
        <v>0</v>
      </c>
      <c r="AD335" s="274">
        <f t="shared" si="26"/>
        <v>0</v>
      </c>
      <c r="AE335" s="189">
        <f t="shared" si="31"/>
        <v>0</v>
      </c>
      <c r="AF335" s="368">
        <f t="shared" si="41"/>
        <v>0</v>
      </c>
      <c r="AH335" s="189">
        <f t="shared" si="42"/>
        <v>0</v>
      </c>
    </row>
    <row r="336" spans="6:34" x14ac:dyDescent="0.25">
      <c r="I336" s="186">
        <f t="shared" si="39"/>
        <v>0</v>
      </c>
      <c r="R336" s="182">
        <f t="shared" si="45"/>
        <v>0</v>
      </c>
      <c r="AC336" s="274">
        <f t="shared" si="46"/>
        <v>0</v>
      </c>
      <c r="AD336" s="274">
        <f t="shared" si="26"/>
        <v>0</v>
      </c>
      <c r="AE336" s="189">
        <f t="shared" si="31"/>
        <v>0</v>
      </c>
      <c r="AF336" s="368">
        <f t="shared" si="41"/>
        <v>0</v>
      </c>
      <c r="AH336" s="189">
        <f t="shared" si="42"/>
        <v>0</v>
      </c>
    </row>
    <row r="337" spans="5:34" x14ac:dyDescent="0.25">
      <c r="F337" s="466"/>
      <c r="I337" s="186">
        <f t="shared" si="39"/>
        <v>0</v>
      </c>
      <c r="R337" s="182">
        <f t="shared" si="45"/>
        <v>0</v>
      </c>
      <c r="AC337" s="274">
        <f t="shared" si="46"/>
        <v>0</v>
      </c>
      <c r="AD337" s="274">
        <f t="shared" si="26"/>
        <v>0</v>
      </c>
      <c r="AE337" s="189">
        <f t="shared" si="31"/>
        <v>0</v>
      </c>
      <c r="AF337" s="368">
        <f t="shared" si="41"/>
        <v>0</v>
      </c>
      <c r="AH337" s="189">
        <f t="shared" si="42"/>
        <v>0</v>
      </c>
    </row>
    <row r="338" spans="5:34" x14ac:dyDescent="0.25">
      <c r="I338" s="186">
        <f t="shared" ref="I338:I401" si="47">IF(G338=0,H338,(H338-G338))</f>
        <v>0</v>
      </c>
      <c r="R338" s="182">
        <f t="shared" si="45"/>
        <v>0</v>
      </c>
      <c r="AC338" s="274">
        <f t="shared" ref="AC338:AC345" si="48">Z338*Q338</f>
        <v>0</v>
      </c>
      <c r="AD338" s="274">
        <f t="shared" si="26"/>
        <v>0</v>
      </c>
      <c r="AE338" s="189">
        <f t="shared" si="31"/>
        <v>0</v>
      </c>
      <c r="AF338" s="368">
        <f t="shared" ref="AF338:AF345" si="49">AD338+AE338</f>
        <v>0</v>
      </c>
      <c r="AH338" s="189">
        <f t="shared" ref="AH338:AH345" si="50">R338*AG338</f>
        <v>0</v>
      </c>
    </row>
    <row r="339" spans="5:34" x14ac:dyDescent="0.25">
      <c r="I339" s="186">
        <f t="shared" si="47"/>
        <v>0</v>
      </c>
      <c r="R339" s="182">
        <f t="shared" ref="R339:R402" si="51">Q339-P339</f>
        <v>0</v>
      </c>
      <c r="AC339" s="274">
        <f t="shared" si="48"/>
        <v>0</v>
      </c>
      <c r="AD339" s="274">
        <f t="shared" si="26"/>
        <v>0</v>
      </c>
      <c r="AE339" s="189">
        <f t="shared" si="31"/>
        <v>0</v>
      </c>
      <c r="AF339" s="368">
        <f t="shared" si="49"/>
        <v>0</v>
      </c>
      <c r="AH339" s="189">
        <f t="shared" si="50"/>
        <v>0</v>
      </c>
    </row>
    <row r="340" spans="5:34" x14ac:dyDescent="0.25">
      <c r="I340" s="186">
        <f t="shared" si="47"/>
        <v>0</v>
      </c>
      <c r="R340" s="182">
        <f t="shared" si="51"/>
        <v>0</v>
      </c>
      <c r="AC340" s="274">
        <f t="shared" si="48"/>
        <v>0</v>
      </c>
      <c r="AD340" s="274">
        <f t="shared" si="26"/>
        <v>0</v>
      </c>
      <c r="AE340" s="189">
        <f t="shared" si="31"/>
        <v>0</v>
      </c>
      <c r="AF340" s="368">
        <f t="shared" si="49"/>
        <v>0</v>
      </c>
      <c r="AH340" s="189">
        <f t="shared" si="50"/>
        <v>0</v>
      </c>
    </row>
    <row r="341" spans="5:34" x14ac:dyDescent="0.25">
      <c r="I341" s="186">
        <f t="shared" si="47"/>
        <v>0</v>
      </c>
      <c r="R341" s="182">
        <f t="shared" si="51"/>
        <v>0</v>
      </c>
      <c r="AC341" s="274">
        <f t="shared" si="48"/>
        <v>0</v>
      </c>
      <c r="AD341" s="274">
        <f t="shared" si="26"/>
        <v>0</v>
      </c>
      <c r="AE341" s="189">
        <f t="shared" si="31"/>
        <v>0</v>
      </c>
      <c r="AF341" s="368">
        <f t="shared" si="49"/>
        <v>0</v>
      </c>
      <c r="AH341" s="189">
        <f t="shared" si="50"/>
        <v>0</v>
      </c>
    </row>
    <row r="342" spans="5:34" x14ac:dyDescent="0.25">
      <c r="E342" s="714"/>
      <c r="I342" s="186">
        <f t="shared" si="47"/>
        <v>0</v>
      </c>
      <c r="R342" s="182">
        <f t="shared" si="51"/>
        <v>0</v>
      </c>
      <c r="AC342" s="274">
        <f t="shared" si="48"/>
        <v>0</v>
      </c>
      <c r="AD342" s="274">
        <f t="shared" si="26"/>
        <v>0</v>
      </c>
      <c r="AE342" s="189">
        <f t="shared" si="31"/>
        <v>0</v>
      </c>
      <c r="AF342" s="368">
        <f t="shared" si="49"/>
        <v>0</v>
      </c>
      <c r="AH342" s="189">
        <f t="shared" si="50"/>
        <v>0</v>
      </c>
    </row>
    <row r="343" spans="5:34" x14ac:dyDescent="0.25">
      <c r="I343" s="186">
        <f t="shared" si="47"/>
        <v>0</v>
      </c>
      <c r="R343" s="182">
        <f t="shared" si="51"/>
        <v>0</v>
      </c>
      <c r="AC343" s="274">
        <f t="shared" si="48"/>
        <v>0</v>
      </c>
      <c r="AD343" s="274">
        <f t="shared" si="26"/>
        <v>0</v>
      </c>
      <c r="AE343" s="189">
        <f t="shared" si="31"/>
        <v>0</v>
      </c>
      <c r="AF343" s="368">
        <f t="shared" si="49"/>
        <v>0</v>
      </c>
      <c r="AH343" s="189">
        <f t="shared" si="50"/>
        <v>0</v>
      </c>
    </row>
    <row r="344" spans="5:34" x14ac:dyDescent="0.25">
      <c r="I344" s="186">
        <f t="shared" si="47"/>
        <v>0</v>
      </c>
      <c r="R344" s="182">
        <f t="shared" si="51"/>
        <v>0</v>
      </c>
      <c r="AC344" s="274">
        <f t="shared" si="48"/>
        <v>0</v>
      </c>
      <c r="AD344" s="274">
        <f t="shared" si="26"/>
        <v>0</v>
      </c>
      <c r="AE344" s="189">
        <f t="shared" si="31"/>
        <v>0</v>
      </c>
      <c r="AF344" s="368">
        <f t="shared" si="49"/>
        <v>0</v>
      </c>
      <c r="AH344" s="189">
        <f t="shared" si="50"/>
        <v>0</v>
      </c>
    </row>
    <row r="345" spans="5:34" x14ac:dyDescent="0.25">
      <c r="I345" s="186">
        <f t="shared" si="47"/>
        <v>0</v>
      </c>
      <c r="R345" s="182">
        <f t="shared" si="51"/>
        <v>0</v>
      </c>
      <c r="AC345" s="274">
        <f t="shared" si="48"/>
        <v>0</v>
      </c>
      <c r="AD345" s="274">
        <f t="shared" si="26"/>
        <v>0</v>
      </c>
      <c r="AE345" s="189">
        <f t="shared" si="31"/>
        <v>0</v>
      </c>
      <c r="AF345" s="368">
        <f t="shared" si="49"/>
        <v>0</v>
      </c>
      <c r="AH345" s="189">
        <f t="shared" si="50"/>
        <v>0</v>
      </c>
    </row>
    <row r="346" spans="5:34" x14ac:dyDescent="0.25">
      <c r="I346" s="186">
        <f t="shared" si="47"/>
        <v>0</v>
      </c>
      <c r="R346" s="182">
        <f t="shared" si="51"/>
        <v>0</v>
      </c>
      <c r="AC346" s="274">
        <f t="shared" ref="AC346:AC409" si="52">Z346*Q346</f>
        <v>0</v>
      </c>
      <c r="AD346" s="274">
        <f t="shared" si="26"/>
        <v>0</v>
      </c>
      <c r="AE346" s="189">
        <f t="shared" si="31"/>
        <v>0</v>
      </c>
      <c r="AF346" s="368">
        <f t="shared" ref="AF346:AF409" si="53">AD346+AE346</f>
        <v>0</v>
      </c>
      <c r="AH346" s="189">
        <f t="shared" ref="AH346:AH410" si="54">R346*AG346</f>
        <v>0</v>
      </c>
    </row>
    <row r="347" spans="5:34" x14ac:dyDescent="0.25">
      <c r="I347" s="186">
        <f t="shared" si="47"/>
        <v>0</v>
      </c>
      <c r="R347" s="182">
        <f t="shared" si="51"/>
        <v>0</v>
      </c>
      <c r="AC347" s="274">
        <f t="shared" si="52"/>
        <v>0</v>
      </c>
      <c r="AD347" s="274">
        <f t="shared" si="26"/>
        <v>0</v>
      </c>
      <c r="AE347" s="189">
        <f t="shared" si="31"/>
        <v>0</v>
      </c>
      <c r="AF347" s="368">
        <f t="shared" si="53"/>
        <v>0</v>
      </c>
      <c r="AH347" s="189">
        <f t="shared" si="54"/>
        <v>0</v>
      </c>
    </row>
    <row r="348" spans="5:34" x14ac:dyDescent="0.25">
      <c r="I348" s="186">
        <f t="shared" si="47"/>
        <v>0</v>
      </c>
      <c r="R348" s="182">
        <f t="shared" si="51"/>
        <v>0</v>
      </c>
      <c r="AC348" s="274">
        <f t="shared" si="52"/>
        <v>0</v>
      </c>
      <c r="AD348" s="274">
        <f t="shared" si="26"/>
        <v>0</v>
      </c>
      <c r="AE348" s="189">
        <f t="shared" si="31"/>
        <v>0</v>
      </c>
      <c r="AF348" s="368">
        <f t="shared" si="53"/>
        <v>0</v>
      </c>
      <c r="AH348" s="189">
        <f t="shared" si="54"/>
        <v>0</v>
      </c>
    </row>
    <row r="349" spans="5:34" x14ac:dyDescent="0.25">
      <c r="I349" s="186">
        <f t="shared" si="47"/>
        <v>0</v>
      </c>
      <c r="R349" s="182">
        <f t="shared" si="51"/>
        <v>0</v>
      </c>
      <c r="AC349" s="274">
        <f t="shared" si="52"/>
        <v>0</v>
      </c>
      <c r="AD349" s="274">
        <f t="shared" si="26"/>
        <v>0</v>
      </c>
      <c r="AE349" s="189">
        <f t="shared" si="31"/>
        <v>0</v>
      </c>
      <c r="AF349" s="368">
        <f t="shared" si="53"/>
        <v>0</v>
      </c>
      <c r="AH349" s="189">
        <f t="shared" si="54"/>
        <v>0</v>
      </c>
    </row>
    <row r="350" spans="5:34" x14ac:dyDescent="0.25">
      <c r="I350" s="186">
        <f t="shared" si="47"/>
        <v>0</v>
      </c>
      <c r="R350" s="182">
        <f t="shared" si="51"/>
        <v>0</v>
      </c>
      <c r="AC350" s="274">
        <f t="shared" si="52"/>
        <v>0</v>
      </c>
      <c r="AD350" s="274">
        <f t="shared" si="26"/>
        <v>0</v>
      </c>
      <c r="AE350" s="189">
        <f t="shared" si="31"/>
        <v>0</v>
      </c>
      <c r="AF350" s="368">
        <f t="shared" si="53"/>
        <v>0</v>
      </c>
      <c r="AH350" s="189">
        <f t="shared" si="54"/>
        <v>0</v>
      </c>
    </row>
    <row r="351" spans="5:34" x14ac:dyDescent="0.25">
      <c r="I351" s="186">
        <f t="shared" si="47"/>
        <v>0</v>
      </c>
      <c r="R351" s="182">
        <f t="shared" si="51"/>
        <v>0</v>
      </c>
      <c r="AC351" s="274">
        <f t="shared" si="52"/>
        <v>0</v>
      </c>
      <c r="AD351" s="274">
        <f t="shared" si="26"/>
        <v>0</v>
      </c>
      <c r="AE351" s="189">
        <f t="shared" si="31"/>
        <v>0</v>
      </c>
      <c r="AF351" s="368">
        <f t="shared" si="53"/>
        <v>0</v>
      </c>
      <c r="AH351" s="189">
        <f t="shared" si="54"/>
        <v>0</v>
      </c>
    </row>
    <row r="352" spans="5:34" x14ac:dyDescent="0.25">
      <c r="I352" s="186">
        <f t="shared" si="47"/>
        <v>0</v>
      </c>
      <c r="R352" s="182">
        <f t="shared" si="51"/>
        <v>0</v>
      </c>
      <c r="AC352" s="274">
        <f t="shared" si="52"/>
        <v>0</v>
      </c>
      <c r="AD352" s="274">
        <f t="shared" si="26"/>
        <v>0</v>
      </c>
      <c r="AE352" s="189">
        <f t="shared" si="31"/>
        <v>0</v>
      </c>
      <c r="AF352" s="368">
        <f t="shared" si="53"/>
        <v>0</v>
      </c>
      <c r="AH352" s="189">
        <f t="shared" si="54"/>
        <v>0</v>
      </c>
    </row>
    <row r="353" spans="5:34" x14ac:dyDescent="0.25">
      <c r="I353" s="186">
        <f t="shared" si="47"/>
        <v>0</v>
      </c>
      <c r="R353" s="182">
        <f t="shared" si="51"/>
        <v>0</v>
      </c>
      <c r="AC353" s="274">
        <f t="shared" si="52"/>
        <v>0</v>
      </c>
      <c r="AD353" s="274">
        <f t="shared" si="26"/>
        <v>0</v>
      </c>
      <c r="AE353" s="189">
        <f t="shared" si="31"/>
        <v>0</v>
      </c>
      <c r="AF353" s="368">
        <f t="shared" si="53"/>
        <v>0</v>
      </c>
      <c r="AH353" s="189">
        <f t="shared" si="54"/>
        <v>0</v>
      </c>
    </row>
    <row r="354" spans="5:34" x14ac:dyDescent="0.25">
      <c r="I354" s="186">
        <f t="shared" si="47"/>
        <v>0</v>
      </c>
      <c r="R354" s="182">
        <f t="shared" si="51"/>
        <v>0</v>
      </c>
      <c r="AC354" s="274">
        <f t="shared" si="52"/>
        <v>0</v>
      </c>
      <c r="AD354" s="274">
        <f t="shared" si="26"/>
        <v>0</v>
      </c>
      <c r="AE354" s="189">
        <f t="shared" si="31"/>
        <v>0</v>
      </c>
      <c r="AF354" s="368">
        <f t="shared" si="53"/>
        <v>0</v>
      </c>
      <c r="AH354" s="189">
        <f t="shared" si="54"/>
        <v>0</v>
      </c>
    </row>
    <row r="355" spans="5:34" x14ac:dyDescent="0.25">
      <c r="I355" s="186">
        <f t="shared" si="47"/>
        <v>0</v>
      </c>
      <c r="R355" s="182">
        <f t="shared" si="51"/>
        <v>0</v>
      </c>
      <c r="AC355" s="274">
        <f t="shared" si="52"/>
        <v>0</v>
      </c>
      <c r="AD355" s="274">
        <f t="shared" si="26"/>
        <v>0</v>
      </c>
      <c r="AE355" s="189">
        <f t="shared" si="31"/>
        <v>0</v>
      </c>
      <c r="AF355" s="368">
        <f t="shared" si="53"/>
        <v>0</v>
      </c>
      <c r="AH355" s="189">
        <f t="shared" si="54"/>
        <v>0</v>
      </c>
    </row>
    <row r="356" spans="5:34" x14ac:dyDescent="0.25">
      <c r="I356" s="186">
        <f t="shared" si="47"/>
        <v>0</v>
      </c>
      <c r="R356" s="182">
        <f t="shared" si="51"/>
        <v>0</v>
      </c>
      <c r="AC356" s="274">
        <f t="shared" si="52"/>
        <v>0</v>
      </c>
      <c r="AD356" s="274">
        <f t="shared" si="26"/>
        <v>0</v>
      </c>
      <c r="AE356" s="189">
        <f t="shared" si="31"/>
        <v>0</v>
      </c>
      <c r="AF356" s="368">
        <f t="shared" si="53"/>
        <v>0</v>
      </c>
      <c r="AH356" s="189">
        <f t="shared" si="54"/>
        <v>0</v>
      </c>
    </row>
    <row r="357" spans="5:34" x14ac:dyDescent="0.25">
      <c r="I357" s="186">
        <f t="shared" si="47"/>
        <v>0</v>
      </c>
      <c r="R357" s="182">
        <f t="shared" si="51"/>
        <v>0</v>
      </c>
      <c r="AC357" s="274">
        <f t="shared" si="52"/>
        <v>0</v>
      </c>
      <c r="AD357" s="274">
        <f t="shared" si="26"/>
        <v>0</v>
      </c>
      <c r="AE357" s="189">
        <f t="shared" si="31"/>
        <v>0</v>
      </c>
      <c r="AF357" s="368">
        <f t="shared" si="53"/>
        <v>0</v>
      </c>
      <c r="AH357" s="189">
        <f t="shared" si="54"/>
        <v>0</v>
      </c>
    </row>
    <row r="358" spans="5:34" x14ac:dyDescent="0.25">
      <c r="I358" s="186">
        <f t="shared" si="47"/>
        <v>0</v>
      </c>
      <c r="R358" s="182">
        <f t="shared" si="51"/>
        <v>0</v>
      </c>
      <c r="AC358" s="274">
        <f t="shared" si="52"/>
        <v>0</v>
      </c>
      <c r="AD358" s="274">
        <f t="shared" si="26"/>
        <v>0</v>
      </c>
      <c r="AE358" s="189">
        <f t="shared" si="31"/>
        <v>0</v>
      </c>
      <c r="AF358" s="368">
        <f t="shared" si="53"/>
        <v>0</v>
      </c>
      <c r="AH358" s="189">
        <f t="shared" si="54"/>
        <v>0</v>
      </c>
    </row>
    <row r="359" spans="5:34" x14ac:dyDescent="0.25">
      <c r="I359" s="186">
        <f t="shared" si="47"/>
        <v>0</v>
      </c>
      <c r="R359" s="182">
        <f t="shared" si="51"/>
        <v>0</v>
      </c>
      <c r="AC359" s="274">
        <f t="shared" si="52"/>
        <v>0</v>
      </c>
      <c r="AD359" s="274">
        <f t="shared" si="26"/>
        <v>0</v>
      </c>
      <c r="AE359" s="189">
        <f t="shared" si="31"/>
        <v>0</v>
      </c>
      <c r="AF359" s="368">
        <f t="shared" si="53"/>
        <v>0</v>
      </c>
      <c r="AH359" s="189">
        <f t="shared" si="54"/>
        <v>0</v>
      </c>
    </row>
    <row r="360" spans="5:34" x14ac:dyDescent="0.25">
      <c r="I360" s="186">
        <f t="shared" si="47"/>
        <v>0</v>
      </c>
      <c r="R360" s="182">
        <f t="shared" si="51"/>
        <v>0</v>
      </c>
      <c r="AC360" s="274">
        <f t="shared" si="52"/>
        <v>0</v>
      </c>
      <c r="AD360" s="274">
        <f t="shared" si="26"/>
        <v>0</v>
      </c>
      <c r="AE360" s="189">
        <f t="shared" si="31"/>
        <v>0</v>
      </c>
      <c r="AF360" s="368">
        <f t="shared" si="53"/>
        <v>0</v>
      </c>
      <c r="AH360" s="189">
        <f t="shared" si="54"/>
        <v>0</v>
      </c>
    </row>
    <row r="361" spans="5:34" x14ac:dyDescent="0.25">
      <c r="F361" s="466"/>
      <c r="I361" s="186">
        <f t="shared" si="47"/>
        <v>0</v>
      </c>
      <c r="R361" s="182">
        <f t="shared" si="51"/>
        <v>0</v>
      </c>
      <c r="AC361" s="274">
        <f t="shared" si="52"/>
        <v>0</v>
      </c>
      <c r="AD361" s="274">
        <f t="shared" si="26"/>
        <v>0</v>
      </c>
      <c r="AE361" s="189">
        <f t="shared" si="31"/>
        <v>0</v>
      </c>
      <c r="AF361" s="368">
        <f t="shared" si="53"/>
        <v>0</v>
      </c>
      <c r="AH361" s="189">
        <f t="shared" si="54"/>
        <v>0</v>
      </c>
    </row>
    <row r="362" spans="5:34" x14ac:dyDescent="0.25">
      <c r="E362" s="8"/>
      <c r="I362" s="186">
        <f t="shared" si="47"/>
        <v>0</v>
      </c>
      <c r="R362" s="182">
        <f t="shared" si="51"/>
        <v>0</v>
      </c>
      <c r="AC362" s="274">
        <f t="shared" si="52"/>
        <v>0</v>
      </c>
      <c r="AD362" s="274">
        <f t="shared" si="26"/>
        <v>0</v>
      </c>
      <c r="AE362" s="189">
        <f t="shared" si="31"/>
        <v>0</v>
      </c>
      <c r="AF362" s="368">
        <f t="shared" si="53"/>
        <v>0</v>
      </c>
      <c r="AH362" s="189">
        <f t="shared" si="54"/>
        <v>0</v>
      </c>
    </row>
    <row r="363" spans="5:34" x14ac:dyDescent="0.25">
      <c r="E363" s="8"/>
      <c r="I363" s="186">
        <f t="shared" si="47"/>
        <v>0</v>
      </c>
      <c r="R363" s="182">
        <f t="shared" si="51"/>
        <v>0</v>
      </c>
      <c r="AC363" s="274">
        <f t="shared" si="52"/>
        <v>0</v>
      </c>
      <c r="AD363" s="274">
        <f t="shared" ref="AD363:AD496" si="55">IFERROR((Q363/T363),0)</f>
        <v>0</v>
      </c>
      <c r="AE363" s="189">
        <f t="shared" si="31"/>
        <v>0</v>
      </c>
      <c r="AF363" s="368">
        <f t="shared" si="53"/>
        <v>0</v>
      </c>
      <c r="AH363" s="189">
        <f t="shared" si="54"/>
        <v>0</v>
      </c>
    </row>
    <row r="364" spans="5:34" x14ac:dyDescent="0.25">
      <c r="I364" s="186">
        <f t="shared" si="47"/>
        <v>0</v>
      </c>
      <c r="R364" s="182">
        <f t="shared" si="51"/>
        <v>0</v>
      </c>
      <c r="AC364" s="274">
        <f t="shared" si="52"/>
        <v>0</v>
      </c>
      <c r="AD364" s="274">
        <f t="shared" si="55"/>
        <v>0</v>
      </c>
      <c r="AE364" s="189">
        <f t="shared" si="31"/>
        <v>0</v>
      </c>
      <c r="AF364" s="368">
        <f t="shared" si="53"/>
        <v>0</v>
      </c>
      <c r="AH364" s="189">
        <f t="shared" si="54"/>
        <v>0</v>
      </c>
    </row>
    <row r="365" spans="5:34" x14ac:dyDescent="0.25">
      <c r="I365" s="186">
        <f t="shared" si="47"/>
        <v>0</v>
      </c>
      <c r="R365" s="182">
        <f t="shared" si="51"/>
        <v>0</v>
      </c>
      <c r="AC365" s="274">
        <f t="shared" si="52"/>
        <v>0</v>
      </c>
      <c r="AD365" s="274">
        <f t="shared" si="55"/>
        <v>0</v>
      </c>
      <c r="AE365" s="189">
        <f t="shared" si="31"/>
        <v>0</v>
      </c>
      <c r="AF365" s="368">
        <f t="shared" si="53"/>
        <v>0</v>
      </c>
      <c r="AH365" s="189">
        <f t="shared" si="54"/>
        <v>0</v>
      </c>
    </row>
    <row r="366" spans="5:34" x14ac:dyDescent="0.25">
      <c r="I366" s="186">
        <f t="shared" si="47"/>
        <v>0</v>
      </c>
      <c r="R366" s="182">
        <f t="shared" si="51"/>
        <v>0</v>
      </c>
      <c r="AC366" s="274">
        <f t="shared" si="52"/>
        <v>0</v>
      </c>
      <c r="AD366" s="274">
        <f t="shared" si="55"/>
        <v>0</v>
      </c>
      <c r="AE366" s="189">
        <f t="shared" si="31"/>
        <v>0</v>
      </c>
      <c r="AF366" s="368">
        <f t="shared" si="53"/>
        <v>0</v>
      </c>
      <c r="AH366" s="189">
        <f t="shared" si="54"/>
        <v>0</v>
      </c>
    </row>
    <row r="367" spans="5:34" x14ac:dyDescent="0.25">
      <c r="I367" s="186">
        <f t="shared" si="47"/>
        <v>0</v>
      </c>
      <c r="R367" s="182">
        <f t="shared" si="51"/>
        <v>0</v>
      </c>
      <c r="AC367" s="274">
        <f t="shared" si="52"/>
        <v>0</v>
      </c>
      <c r="AD367" s="274">
        <f t="shared" si="55"/>
        <v>0</v>
      </c>
      <c r="AE367" s="189">
        <f t="shared" si="31"/>
        <v>0</v>
      </c>
      <c r="AF367" s="368">
        <f t="shared" si="53"/>
        <v>0</v>
      </c>
      <c r="AH367" s="189">
        <f t="shared" si="54"/>
        <v>0</v>
      </c>
    </row>
    <row r="368" spans="5:34" x14ac:dyDescent="0.25">
      <c r="I368" s="186">
        <f t="shared" si="47"/>
        <v>0</v>
      </c>
      <c r="R368" s="182">
        <f t="shared" si="51"/>
        <v>0</v>
      </c>
      <c r="AC368" s="274">
        <f t="shared" si="52"/>
        <v>0</v>
      </c>
      <c r="AD368" s="274">
        <f t="shared" si="55"/>
        <v>0</v>
      </c>
      <c r="AE368" s="189">
        <f t="shared" si="31"/>
        <v>0</v>
      </c>
      <c r="AF368" s="368">
        <f t="shared" si="53"/>
        <v>0</v>
      </c>
      <c r="AH368" s="189">
        <f t="shared" si="54"/>
        <v>0</v>
      </c>
    </row>
    <row r="369" spans="6:34" x14ac:dyDescent="0.25">
      <c r="I369" s="186">
        <f t="shared" si="47"/>
        <v>0</v>
      </c>
      <c r="R369" s="182">
        <f t="shared" si="51"/>
        <v>0</v>
      </c>
      <c r="AC369" s="274">
        <f t="shared" si="52"/>
        <v>0</v>
      </c>
      <c r="AD369" s="274">
        <f t="shared" si="55"/>
        <v>0</v>
      </c>
      <c r="AE369" s="189">
        <f t="shared" si="31"/>
        <v>0</v>
      </c>
      <c r="AF369" s="368">
        <f t="shared" si="53"/>
        <v>0</v>
      </c>
      <c r="AH369" s="189">
        <f t="shared" si="54"/>
        <v>0</v>
      </c>
    </row>
    <row r="370" spans="6:34" x14ac:dyDescent="0.25">
      <c r="I370" s="186">
        <f t="shared" si="47"/>
        <v>0</v>
      </c>
      <c r="R370" s="182">
        <f t="shared" si="51"/>
        <v>0</v>
      </c>
      <c r="AC370" s="274">
        <f t="shared" si="52"/>
        <v>0</v>
      </c>
      <c r="AD370" s="274">
        <f t="shared" si="55"/>
        <v>0</v>
      </c>
      <c r="AE370" s="189">
        <f t="shared" si="31"/>
        <v>0</v>
      </c>
      <c r="AF370" s="368">
        <f t="shared" si="53"/>
        <v>0</v>
      </c>
      <c r="AH370" s="189">
        <f t="shared" si="54"/>
        <v>0</v>
      </c>
    </row>
    <row r="371" spans="6:34" x14ac:dyDescent="0.25">
      <c r="I371" s="186">
        <f t="shared" si="47"/>
        <v>0</v>
      </c>
      <c r="R371" s="182">
        <f t="shared" si="51"/>
        <v>0</v>
      </c>
      <c r="AC371" s="274">
        <f t="shared" si="52"/>
        <v>0</v>
      </c>
      <c r="AD371" s="274">
        <f t="shared" si="55"/>
        <v>0</v>
      </c>
      <c r="AE371" s="189">
        <f t="shared" si="31"/>
        <v>0</v>
      </c>
      <c r="AF371" s="368">
        <f t="shared" si="53"/>
        <v>0</v>
      </c>
      <c r="AH371" s="189">
        <f t="shared" si="54"/>
        <v>0</v>
      </c>
    </row>
    <row r="372" spans="6:34" x14ac:dyDescent="0.25">
      <c r="I372" s="186">
        <f t="shared" si="47"/>
        <v>0</v>
      </c>
      <c r="R372" s="182">
        <f t="shared" si="51"/>
        <v>0</v>
      </c>
      <c r="AC372" s="274">
        <f t="shared" si="52"/>
        <v>0</v>
      </c>
      <c r="AD372" s="274">
        <f t="shared" si="55"/>
        <v>0</v>
      </c>
      <c r="AE372" s="189">
        <f t="shared" si="31"/>
        <v>0</v>
      </c>
      <c r="AF372" s="368">
        <f t="shared" si="53"/>
        <v>0</v>
      </c>
      <c r="AH372" s="189">
        <f t="shared" si="54"/>
        <v>0</v>
      </c>
    </row>
    <row r="373" spans="6:34" x14ac:dyDescent="0.25">
      <c r="I373" s="186">
        <f t="shared" si="47"/>
        <v>0</v>
      </c>
      <c r="R373" s="182">
        <f t="shared" si="51"/>
        <v>0</v>
      </c>
      <c r="AC373" s="274">
        <f t="shared" si="52"/>
        <v>0</v>
      </c>
      <c r="AD373" s="274">
        <f t="shared" si="55"/>
        <v>0</v>
      </c>
      <c r="AE373" s="189">
        <f t="shared" si="31"/>
        <v>0</v>
      </c>
      <c r="AF373" s="368">
        <f t="shared" si="53"/>
        <v>0</v>
      </c>
      <c r="AH373" s="189">
        <f t="shared" si="54"/>
        <v>0</v>
      </c>
    </row>
    <row r="374" spans="6:34" x14ac:dyDescent="0.25">
      <c r="I374" s="186">
        <f t="shared" si="47"/>
        <v>0</v>
      </c>
      <c r="R374" s="182">
        <f t="shared" si="51"/>
        <v>0</v>
      </c>
      <c r="AC374" s="274">
        <f t="shared" si="52"/>
        <v>0</v>
      </c>
      <c r="AD374" s="274">
        <f t="shared" si="55"/>
        <v>0</v>
      </c>
      <c r="AE374" s="189">
        <f t="shared" si="31"/>
        <v>0</v>
      </c>
      <c r="AF374" s="368">
        <f t="shared" si="53"/>
        <v>0</v>
      </c>
      <c r="AH374" s="189">
        <f t="shared" si="54"/>
        <v>0</v>
      </c>
    </row>
    <row r="375" spans="6:34" x14ac:dyDescent="0.25">
      <c r="I375" s="186">
        <f t="shared" si="47"/>
        <v>0</v>
      </c>
      <c r="R375" s="182">
        <f t="shared" si="51"/>
        <v>0</v>
      </c>
      <c r="AC375" s="274">
        <f t="shared" si="52"/>
        <v>0</v>
      </c>
      <c r="AD375" s="274">
        <f t="shared" si="55"/>
        <v>0</v>
      </c>
      <c r="AE375" s="189">
        <f t="shared" si="31"/>
        <v>0</v>
      </c>
      <c r="AF375" s="368">
        <f t="shared" si="53"/>
        <v>0</v>
      </c>
      <c r="AH375" s="189">
        <f t="shared" si="54"/>
        <v>0</v>
      </c>
    </row>
    <row r="376" spans="6:34" x14ac:dyDescent="0.25">
      <c r="I376" s="186">
        <f t="shared" si="47"/>
        <v>0</v>
      </c>
      <c r="R376" s="182">
        <f t="shared" si="51"/>
        <v>0</v>
      </c>
      <c r="AC376" s="274">
        <f t="shared" si="52"/>
        <v>0</v>
      </c>
      <c r="AD376" s="274">
        <f t="shared" si="55"/>
        <v>0</v>
      </c>
      <c r="AE376" s="189">
        <f t="shared" si="31"/>
        <v>0</v>
      </c>
      <c r="AF376" s="368">
        <f t="shared" si="53"/>
        <v>0</v>
      </c>
      <c r="AH376" s="189">
        <f t="shared" si="54"/>
        <v>0</v>
      </c>
    </row>
    <row r="377" spans="6:34" x14ac:dyDescent="0.25">
      <c r="I377" s="186">
        <f t="shared" si="47"/>
        <v>0</v>
      </c>
      <c r="R377" s="182">
        <f t="shared" si="51"/>
        <v>0</v>
      </c>
      <c r="AC377" s="274">
        <f t="shared" si="52"/>
        <v>0</v>
      </c>
      <c r="AD377" s="274">
        <f t="shared" si="55"/>
        <v>0</v>
      </c>
      <c r="AE377" s="189">
        <f t="shared" si="31"/>
        <v>0</v>
      </c>
      <c r="AF377" s="368">
        <f t="shared" si="53"/>
        <v>0</v>
      </c>
      <c r="AH377" s="189">
        <f t="shared" si="54"/>
        <v>0</v>
      </c>
    </row>
    <row r="378" spans="6:34" x14ac:dyDescent="0.25">
      <c r="F378" s="466"/>
      <c r="I378" s="186">
        <f t="shared" si="47"/>
        <v>0</v>
      </c>
      <c r="R378" s="182">
        <f t="shared" si="51"/>
        <v>0</v>
      </c>
      <c r="AC378" s="274">
        <f t="shared" si="52"/>
        <v>0</v>
      </c>
      <c r="AD378" s="274">
        <f t="shared" si="55"/>
        <v>0</v>
      </c>
      <c r="AE378" s="189">
        <f t="shared" si="31"/>
        <v>0</v>
      </c>
      <c r="AF378" s="368">
        <f t="shared" si="53"/>
        <v>0</v>
      </c>
      <c r="AH378" s="189">
        <f t="shared" si="54"/>
        <v>0</v>
      </c>
    </row>
    <row r="379" spans="6:34" x14ac:dyDescent="0.25">
      <c r="F379" s="466"/>
      <c r="I379" s="186">
        <f t="shared" si="47"/>
        <v>0</v>
      </c>
      <c r="R379" s="182">
        <f t="shared" si="51"/>
        <v>0</v>
      </c>
      <c r="AC379" s="274">
        <f t="shared" si="52"/>
        <v>0</v>
      </c>
      <c r="AD379" s="274">
        <f t="shared" si="55"/>
        <v>0</v>
      </c>
      <c r="AE379" s="189">
        <f t="shared" si="31"/>
        <v>0</v>
      </c>
      <c r="AF379" s="368">
        <f t="shared" si="53"/>
        <v>0</v>
      </c>
      <c r="AH379" s="189">
        <f t="shared" si="54"/>
        <v>0</v>
      </c>
    </row>
    <row r="380" spans="6:34" x14ac:dyDescent="0.25">
      <c r="I380" s="186">
        <f t="shared" si="47"/>
        <v>0</v>
      </c>
      <c r="R380" s="182">
        <f t="shared" si="51"/>
        <v>0</v>
      </c>
      <c r="AC380" s="274">
        <f t="shared" si="52"/>
        <v>0</v>
      </c>
      <c r="AD380" s="274">
        <f t="shared" si="55"/>
        <v>0</v>
      </c>
      <c r="AE380" s="189">
        <f t="shared" si="31"/>
        <v>0</v>
      </c>
      <c r="AF380" s="368">
        <f t="shared" si="53"/>
        <v>0</v>
      </c>
      <c r="AH380" s="189">
        <f t="shared" si="54"/>
        <v>0</v>
      </c>
    </row>
    <row r="381" spans="6:34" x14ac:dyDescent="0.25">
      <c r="I381" s="186">
        <f t="shared" si="47"/>
        <v>0</v>
      </c>
      <c r="R381" s="182">
        <f t="shared" si="51"/>
        <v>0</v>
      </c>
      <c r="AC381" s="274">
        <f t="shared" si="52"/>
        <v>0</v>
      </c>
      <c r="AD381" s="274">
        <f t="shared" si="55"/>
        <v>0</v>
      </c>
      <c r="AE381" s="189">
        <f t="shared" si="31"/>
        <v>0</v>
      </c>
      <c r="AF381" s="368">
        <f t="shared" si="53"/>
        <v>0</v>
      </c>
      <c r="AH381" s="189">
        <f t="shared" si="54"/>
        <v>0</v>
      </c>
    </row>
    <row r="382" spans="6:34" x14ac:dyDescent="0.25">
      <c r="I382" s="186">
        <f t="shared" si="47"/>
        <v>0</v>
      </c>
      <c r="R382" s="182">
        <f t="shared" si="51"/>
        <v>0</v>
      </c>
      <c r="AC382" s="274">
        <f t="shared" si="52"/>
        <v>0</v>
      </c>
      <c r="AD382" s="274">
        <f t="shared" si="55"/>
        <v>0</v>
      </c>
      <c r="AE382" s="189">
        <f t="shared" si="31"/>
        <v>0</v>
      </c>
      <c r="AF382" s="368">
        <f t="shared" si="53"/>
        <v>0</v>
      </c>
      <c r="AH382" s="189">
        <f t="shared" si="54"/>
        <v>0</v>
      </c>
    </row>
    <row r="383" spans="6:34" x14ac:dyDescent="0.25">
      <c r="I383" s="186">
        <f t="shared" si="47"/>
        <v>0</v>
      </c>
      <c r="R383" s="182">
        <f t="shared" si="51"/>
        <v>0</v>
      </c>
      <c r="AC383" s="274">
        <f t="shared" si="52"/>
        <v>0</v>
      </c>
      <c r="AD383" s="274">
        <f t="shared" si="55"/>
        <v>0</v>
      </c>
      <c r="AE383" s="189">
        <f t="shared" si="31"/>
        <v>0</v>
      </c>
      <c r="AF383" s="368">
        <f t="shared" si="53"/>
        <v>0</v>
      </c>
      <c r="AH383" s="189">
        <f t="shared" si="54"/>
        <v>0</v>
      </c>
    </row>
    <row r="384" spans="6:34" x14ac:dyDescent="0.25">
      <c r="I384" s="186">
        <f t="shared" si="47"/>
        <v>0</v>
      </c>
      <c r="R384" s="182">
        <f t="shared" si="51"/>
        <v>0</v>
      </c>
      <c r="AC384" s="274">
        <f t="shared" si="52"/>
        <v>0</v>
      </c>
      <c r="AD384" s="274">
        <f t="shared" si="55"/>
        <v>0</v>
      </c>
      <c r="AE384" s="189">
        <f t="shared" si="31"/>
        <v>0</v>
      </c>
      <c r="AF384" s="368">
        <f t="shared" si="53"/>
        <v>0</v>
      </c>
      <c r="AH384" s="189">
        <f t="shared" si="54"/>
        <v>0</v>
      </c>
    </row>
    <row r="385" spans="9:34" x14ac:dyDescent="0.25">
      <c r="I385" s="186">
        <f t="shared" si="47"/>
        <v>0</v>
      </c>
      <c r="R385" s="182">
        <f t="shared" si="51"/>
        <v>0</v>
      </c>
      <c r="AC385" s="274">
        <f t="shared" si="52"/>
        <v>0</v>
      </c>
      <c r="AD385" s="274">
        <f t="shared" si="55"/>
        <v>0</v>
      </c>
      <c r="AE385" s="189">
        <f t="shared" si="31"/>
        <v>0</v>
      </c>
      <c r="AF385" s="368">
        <f t="shared" si="53"/>
        <v>0</v>
      </c>
      <c r="AH385" s="189">
        <f t="shared" si="54"/>
        <v>0</v>
      </c>
    </row>
    <row r="386" spans="9:34" x14ac:dyDescent="0.25">
      <c r="I386" s="186">
        <f t="shared" si="47"/>
        <v>0</v>
      </c>
      <c r="R386" s="182">
        <f t="shared" si="51"/>
        <v>0</v>
      </c>
      <c r="AC386" s="274">
        <f t="shared" si="52"/>
        <v>0</v>
      </c>
      <c r="AD386" s="274">
        <f t="shared" si="55"/>
        <v>0</v>
      </c>
      <c r="AE386" s="189">
        <f t="shared" si="31"/>
        <v>0</v>
      </c>
      <c r="AF386" s="368">
        <f t="shared" si="53"/>
        <v>0</v>
      </c>
      <c r="AH386" s="189">
        <f t="shared" si="54"/>
        <v>0</v>
      </c>
    </row>
    <row r="387" spans="9:34" x14ac:dyDescent="0.25">
      <c r="I387" s="186">
        <f t="shared" si="47"/>
        <v>0</v>
      </c>
      <c r="R387" s="182">
        <f t="shared" si="51"/>
        <v>0</v>
      </c>
      <c r="AC387" s="274">
        <f t="shared" si="52"/>
        <v>0</v>
      </c>
      <c r="AD387" s="274">
        <f t="shared" si="55"/>
        <v>0</v>
      </c>
      <c r="AE387" s="189">
        <f t="shared" si="31"/>
        <v>0</v>
      </c>
      <c r="AF387" s="368">
        <f t="shared" si="53"/>
        <v>0</v>
      </c>
      <c r="AH387" s="189">
        <f t="shared" si="54"/>
        <v>0</v>
      </c>
    </row>
    <row r="388" spans="9:34" x14ac:dyDescent="0.25">
      <c r="I388" s="186">
        <f t="shared" si="47"/>
        <v>0</v>
      </c>
      <c r="R388" s="182">
        <f t="shared" si="51"/>
        <v>0</v>
      </c>
      <c r="AC388" s="274">
        <f t="shared" si="52"/>
        <v>0</v>
      </c>
      <c r="AD388" s="274">
        <f t="shared" si="55"/>
        <v>0</v>
      </c>
      <c r="AE388" s="189">
        <f t="shared" si="31"/>
        <v>0</v>
      </c>
      <c r="AF388" s="368">
        <f t="shared" si="53"/>
        <v>0</v>
      </c>
      <c r="AH388" s="189">
        <f t="shared" si="54"/>
        <v>0</v>
      </c>
    </row>
    <row r="389" spans="9:34" x14ac:dyDescent="0.25">
      <c r="I389" s="186">
        <f t="shared" si="47"/>
        <v>0</v>
      </c>
      <c r="R389" s="182">
        <f t="shared" si="51"/>
        <v>0</v>
      </c>
      <c r="AC389" s="274">
        <f t="shared" si="52"/>
        <v>0</v>
      </c>
      <c r="AD389" s="274">
        <f t="shared" si="55"/>
        <v>0</v>
      </c>
      <c r="AE389" s="189">
        <f t="shared" si="31"/>
        <v>0</v>
      </c>
      <c r="AF389" s="368">
        <f t="shared" si="53"/>
        <v>0</v>
      </c>
      <c r="AH389" s="189">
        <f t="shared" si="54"/>
        <v>0</v>
      </c>
    </row>
    <row r="390" spans="9:34" x14ac:dyDescent="0.25">
      <c r="I390" s="186">
        <f t="shared" si="47"/>
        <v>0</v>
      </c>
      <c r="R390" s="182">
        <f t="shared" si="51"/>
        <v>0</v>
      </c>
      <c r="AC390" s="274">
        <f t="shared" si="52"/>
        <v>0</v>
      </c>
      <c r="AD390" s="274">
        <f t="shared" si="55"/>
        <v>0</v>
      </c>
      <c r="AE390" s="189">
        <f t="shared" si="31"/>
        <v>0</v>
      </c>
      <c r="AF390" s="368">
        <f t="shared" si="53"/>
        <v>0</v>
      </c>
      <c r="AH390" s="189">
        <f t="shared" si="54"/>
        <v>0</v>
      </c>
    </row>
    <row r="391" spans="9:34" x14ac:dyDescent="0.25">
      <c r="I391" s="186">
        <f t="shared" si="47"/>
        <v>0</v>
      </c>
      <c r="R391" s="182">
        <f t="shared" si="51"/>
        <v>0</v>
      </c>
      <c r="AC391" s="274">
        <f t="shared" si="52"/>
        <v>0</v>
      </c>
      <c r="AD391" s="274">
        <f t="shared" si="55"/>
        <v>0</v>
      </c>
      <c r="AE391" s="189">
        <f t="shared" si="31"/>
        <v>0</v>
      </c>
      <c r="AF391" s="368">
        <f t="shared" si="53"/>
        <v>0</v>
      </c>
      <c r="AH391" s="189">
        <f t="shared" si="54"/>
        <v>0</v>
      </c>
    </row>
    <row r="392" spans="9:34" x14ac:dyDescent="0.25">
      <c r="I392" s="186">
        <f t="shared" si="47"/>
        <v>0</v>
      </c>
      <c r="R392" s="182">
        <f t="shared" si="51"/>
        <v>0</v>
      </c>
      <c r="AC392" s="274">
        <f t="shared" si="52"/>
        <v>0</v>
      </c>
      <c r="AD392" s="274">
        <f t="shared" si="55"/>
        <v>0</v>
      </c>
      <c r="AE392" s="189">
        <f t="shared" si="31"/>
        <v>0</v>
      </c>
      <c r="AF392" s="368">
        <f t="shared" si="53"/>
        <v>0</v>
      </c>
      <c r="AH392" s="189">
        <f t="shared" si="54"/>
        <v>0</v>
      </c>
    </row>
    <row r="393" spans="9:34" x14ac:dyDescent="0.25">
      <c r="I393" s="186">
        <f t="shared" si="47"/>
        <v>0</v>
      </c>
      <c r="R393" s="182">
        <f t="shared" si="51"/>
        <v>0</v>
      </c>
      <c r="AC393" s="274">
        <f t="shared" si="52"/>
        <v>0</v>
      </c>
      <c r="AD393" s="274">
        <f t="shared" si="55"/>
        <v>0</v>
      </c>
      <c r="AE393" s="189">
        <f t="shared" si="31"/>
        <v>0</v>
      </c>
      <c r="AF393" s="368">
        <f t="shared" si="53"/>
        <v>0</v>
      </c>
      <c r="AH393" s="189">
        <f t="shared" si="54"/>
        <v>0</v>
      </c>
    </row>
    <row r="394" spans="9:34" x14ac:dyDescent="0.25">
      <c r="I394" s="186">
        <f t="shared" si="47"/>
        <v>0</v>
      </c>
      <c r="R394" s="182">
        <f t="shared" si="51"/>
        <v>0</v>
      </c>
      <c r="AC394" s="274">
        <f t="shared" si="52"/>
        <v>0</v>
      </c>
      <c r="AD394" s="274">
        <f t="shared" si="55"/>
        <v>0</v>
      </c>
      <c r="AE394" s="189">
        <f t="shared" si="31"/>
        <v>0</v>
      </c>
      <c r="AF394" s="368">
        <f t="shared" si="53"/>
        <v>0</v>
      </c>
      <c r="AH394" s="189">
        <f t="shared" si="54"/>
        <v>0</v>
      </c>
    </row>
    <row r="395" spans="9:34" x14ac:dyDescent="0.25">
      <c r="I395" s="186">
        <f t="shared" si="47"/>
        <v>0</v>
      </c>
      <c r="R395" s="182">
        <f t="shared" si="51"/>
        <v>0</v>
      </c>
      <c r="AC395" s="274">
        <f t="shared" si="52"/>
        <v>0</v>
      </c>
      <c r="AD395" s="274">
        <f t="shared" si="55"/>
        <v>0</v>
      </c>
      <c r="AE395" s="189">
        <f t="shared" si="31"/>
        <v>0</v>
      </c>
      <c r="AF395" s="368">
        <f t="shared" si="53"/>
        <v>0</v>
      </c>
      <c r="AH395" s="189">
        <f t="shared" si="54"/>
        <v>0</v>
      </c>
    </row>
    <row r="396" spans="9:34" x14ac:dyDescent="0.25">
      <c r="I396" s="186">
        <f t="shared" si="47"/>
        <v>0</v>
      </c>
      <c r="R396" s="182">
        <f t="shared" si="51"/>
        <v>0</v>
      </c>
      <c r="AC396" s="274">
        <f t="shared" si="52"/>
        <v>0</v>
      </c>
      <c r="AD396" s="274">
        <f t="shared" si="55"/>
        <v>0</v>
      </c>
      <c r="AE396" s="189">
        <f t="shared" si="31"/>
        <v>0</v>
      </c>
      <c r="AF396" s="368">
        <f t="shared" si="53"/>
        <v>0</v>
      </c>
      <c r="AH396" s="189">
        <f t="shared" si="54"/>
        <v>0</v>
      </c>
    </row>
    <row r="397" spans="9:34" x14ac:dyDescent="0.25">
      <c r="I397" s="186">
        <f t="shared" si="47"/>
        <v>0</v>
      </c>
      <c r="R397" s="182">
        <f t="shared" si="51"/>
        <v>0</v>
      </c>
      <c r="AC397" s="274">
        <f t="shared" si="52"/>
        <v>0</v>
      </c>
      <c r="AD397" s="274">
        <f t="shared" si="55"/>
        <v>0</v>
      </c>
      <c r="AE397" s="189">
        <f t="shared" si="31"/>
        <v>0</v>
      </c>
      <c r="AF397" s="368">
        <f t="shared" si="53"/>
        <v>0</v>
      </c>
      <c r="AH397" s="189">
        <f t="shared" si="54"/>
        <v>0</v>
      </c>
    </row>
    <row r="398" spans="9:34" x14ac:dyDescent="0.25">
      <c r="I398" s="186">
        <f t="shared" si="47"/>
        <v>0</v>
      </c>
      <c r="R398" s="182">
        <f t="shared" si="51"/>
        <v>0</v>
      </c>
      <c r="AC398" s="274">
        <f t="shared" si="52"/>
        <v>0</v>
      </c>
      <c r="AD398" s="274">
        <f t="shared" si="55"/>
        <v>0</v>
      </c>
      <c r="AE398" s="189">
        <f t="shared" si="31"/>
        <v>0</v>
      </c>
      <c r="AF398" s="368">
        <f t="shared" si="53"/>
        <v>0</v>
      </c>
      <c r="AH398" s="189">
        <f t="shared" si="54"/>
        <v>0</v>
      </c>
    </row>
    <row r="399" spans="9:34" x14ac:dyDescent="0.25">
      <c r="I399" s="186">
        <f t="shared" si="47"/>
        <v>0</v>
      </c>
      <c r="R399" s="182">
        <f t="shared" si="51"/>
        <v>0</v>
      </c>
      <c r="AC399" s="274">
        <f t="shared" si="52"/>
        <v>0</v>
      </c>
      <c r="AD399" s="274">
        <f t="shared" si="55"/>
        <v>0</v>
      </c>
      <c r="AE399" s="189">
        <f t="shared" si="31"/>
        <v>0</v>
      </c>
      <c r="AF399" s="368">
        <f t="shared" si="53"/>
        <v>0</v>
      </c>
      <c r="AH399" s="189">
        <f t="shared" si="54"/>
        <v>0</v>
      </c>
    </row>
    <row r="400" spans="9:34" x14ac:dyDescent="0.25">
      <c r="I400" s="186">
        <f t="shared" si="47"/>
        <v>0</v>
      </c>
      <c r="R400" s="182">
        <f t="shared" si="51"/>
        <v>0</v>
      </c>
      <c r="AC400" s="274">
        <f t="shared" si="52"/>
        <v>0</v>
      </c>
      <c r="AD400" s="274">
        <f t="shared" si="55"/>
        <v>0</v>
      </c>
      <c r="AE400" s="189">
        <f t="shared" si="31"/>
        <v>0</v>
      </c>
      <c r="AF400" s="368">
        <f t="shared" si="53"/>
        <v>0</v>
      </c>
      <c r="AH400" s="189">
        <f t="shared" si="54"/>
        <v>0</v>
      </c>
    </row>
    <row r="401" spans="6:34" x14ac:dyDescent="0.25">
      <c r="I401" s="186">
        <f t="shared" si="47"/>
        <v>0</v>
      </c>
      <c r="R401" s="182">
        <f t="shared" si="51"/>
        <v>0</v>
      </c>
      <c r="AC401" s="274">
        <f t="shared" si="52"/>
        <v>0</v>
      </c>
      <c r="AD401" s="274">
        <f t="shared" si="55"/>
        <v>0</v>
      </c>
      <c r="AE401" s="189">
        <f t="shared" si="31"/>
        <v>0</v>
      </c>
      <c r="AF401" s="368">
        <f t="shared" si="53"/>
        <v>0</v>
      </c>
      <c r="AH401" s="189">
        <f t="shared" si="54"/>
        <v>0</v>
      </c>
    </row>
    <row r="402" spans="6:34" x14ac:dyDescent="0.25">
      <c r="I402" s="186">
        <f t="shared" ref="I402:I465" si="56">IF(G402=0,H402,(H402-G402))</f>
        <v>0</v>
      </c>
      <c r="R402" s="182">
        <f t="shared" si="51"/>
        <v>0</v>
      </c>
      <c r="AC402" s="274">
        <f t="shared" si="52"/>
        <v>0</v>
      </c>
      <c r="AD402" s="274">
        <f t="shared" si="55"/>
        <v>0</v>
      </c>
      <c r="AE402" s="189">
        <f t="shared" si="31"/>
        <v>0</v>
      </c>
      <c r="AF402" s="368">
        <f t="shared" si="53"/>
        <v>0</v>
      </c>
      <c r="AH402" s="189">
        <f t="shared" si="54"/>
        <v>0</v>
      </c>
    </row>
    <row r="403" spans="6:34" x14ac:dyDescent="0.25">
      <c r="I403" s="186">
        <f t="shared" si="56"/>
        <v>0</v>
      </c>
      <c r="R403" s="182">
        <f t="shared" ref="R403:R466" si="57">Q403-P403</f>
        <v>0</v>
      </c>
      <c r="AC403" s="274">
        <f t="shared" si="52"/>
        <v>0</v>
      </c>
      <c r="AD403" s="274">
        <f t="shared" si="55"/>
        <v>0</v>
      </c>
      <c r="AE403" s="189">
        <f t="shared" si="31"/>
        <v>0</v>
      </c>
      <c r="AF403" s="368">
        <f t="shared" si="53"/>
        <v>0</v>
      </c>
      <c r="AH403" s="189">
        <f t="shared" si="54"/>
        <v>0</v>
      </c>
    </row>
    <row r="404" spans="6:34" x14ac:dyDescent="0.25">
      <c r="F404" s="466"/>
      <c r="I404" s="186">
        <f t="shared" si="56"/>
        <v>0</v>
      </c>
      <c r="R404" s="182">
        <f t="shared" si="57"/>
        <v>0</v>
      </c>
      <c r="AC404" s="274">
        <f t="shared" si="52"/>
        <v>0</v>
      </c>
      <c r="AD404" s="274">
        <f t="shared" si="55"/>
        <v>0</v>
      </c>
      <c r="AE404" s="189">
        <f t="shared" si="31"/>
        <v>0</v>
      </c>
      <c r="AF404" s="368">
        <f t="shared" si="53"/>
        <v>0</v>
      </c>
      <c r="AH404" s="189">
        <f t="shared" si="54"/>
        <v>0</v>
      </c>
    </row>
    <row r="405" spans="6:34" x14ac:dyDescent="0.25">
      <c r="I405" s="186">
        <f t="shared" si="56"/>
        <v>0</v>
      </c>
      <c r="R405" s="182">
        <f t="shared" si="57"/>
        <v>0</v>
      </c>
      <c r="AC405" s="274">
        <f t="shared" si="52"/>
        <v>0</v>
      </c>
      <c r="AD405" s="274">
        <f t="shared" si="55"/>
        <v>0</v>
      </c>
      <c r="AE405" s="189">
        <f t="shared" si="31"/>
        <v>0</v>
      </c>
      <c r="AF405" s="368">
        <f t="shared" si="53"/>
        <v>0</v>
      </c>
      <c r="AH405" s="189">
        <f t="shared" si="54"/>
        <v>0</v>
      </c>
    </row>
    <row r="406" spans="6:34" x14ac:dyDescent="0.25">
      <c r="I406" s="186">
        <f t="shared" si="56"/>
        <v>0</v>
      </c>
      <c r="R406" s="182">
        <f t="shared" si="57"/>
        <v>0</v>
      </c>
      <c r="AC406" s="274">
        <f t="shared" si="52"/>
        <v>0</v>
      </c>
      <c r="AD406" s="274">
        <f t="shared" si="55"/>
        <v>0</v>
      </c>
      <c r="AE406" s="189">
        <f t="shared" si="31"/>
        <v>0</v>
      </c>
      <c r="AF406" s="368">
        <f t="shared" si="53"/>
        <v>0</v>
      </c>
      <c r="AH406" s="189">
        <f t="shared" si="54"/>
        <v>0</v>
      </c>
    </row>
    <row r="407" spans="6:34" x14ac:dyDescent="0.25">
      <c r="I407" s="186">
        <f t="shared" si="56"/>
        <v>0</v>
      </c>
      <c r="R407" s="182">
        <f t="shared" si="57"/>
        <v>0</v>
      </c>
      <c r="AC407" s="274">
        <f t="shared" si="52"/>
        <v>0</v>
      </c>
      <c r="AD407" s="274">
        <f t="shared" si="55"/>
        <v>0</v>
      </c>
      <c r="AE407" s="189">
        <f t="shared" si="31"/>
        <v>0</v>
      </c>
      <c r="AF407" s="368">
        <f t="shared" si="53"/>
        <v>0</v>
      </c>
      <c r="AH407" s="189">
        <f t="shared" si="54"/>
        <v>0</v>
      </c>
    </row>
    <row r="408" spans="6:34" x14ac:dyDescent="0.25">
      <c r="I408" s="186">
        <f t="shared" si="56"/>
        <v>0</v>
      </c>
      <c r="R408" s="182">
        <f t="shared" si="57"/>
        <v>0</v>
      </c>
      <c r="AC408" s="274">
        <f t="shared" si="52"/>
        <v>0</v>
      </c>
      <c r="AD408" s="274">
        <f t="shared" si="55"/>
        <v>0</v>
      </c>
      <c r="AE408" s="189">
        <f t="shared" si="31"/>
        <v>0</v>
      </c>
      <c r="AF408" s="368">
        <f t="shared" si="53"/>
        <v>0</v>
      </c>
      <c r="AH408" s="189">
        <f t="shared" si="54"/>
        <v>0</v>
      </c>
    </row>
    <row r="409" spans="6:34" x14ac:dyDescent="0.25">
      <c r="I409" s="186">
        <f t="shared" si="56"/>
        <v>0</v>
      </c>
      <c r="R409" s="182">
        <f t="shared" si="57"/>
        <v>0</v>
      </c>
      <c r="AC409" s="274">
        <f t="shared" si="52"/>
        <v>0</v>
      </c>
      <c r="AD409" s="274">
        <f t="shared" si="55"/>
        <v>0</v>
      </c>
      <c r="AE409" s="189">
        <f t="shared" si="31"/>
        <v>0</v>
      </c>
      <c r="AF409" s="368">
        <f t="shared" si="53"/>
        <v>0</v>
      </c>
      <c r="AH409" s="189">
        <f t="shared" si="54"/>
        <v>0</v>
      </c>
    </row>
    <row r="410" spans="6:34" x14ac:dyDescent="0.25">
      <c r="F410" s="466"/>
      <c r="I410" s="186">
        <f t="shared" si="56"/>
        <v>0</v>
      </c>
      <c r="R410" s="182">
        <f t="shared" si="57"/>
        <v>0</v>
      </c>
      <c r="AC410" s="274">
        <f t="shared" ref="AC410:AC473" si="58">Z410*Q410</f>
        <v>0</v>
      </c>
      <c r="AD410" s="274">
        <f t="shared" si="55"/>
        <v>0</v>
      </c>
      <c r="AE410" s="189">
        <f t="shared" si="31"/>
        <v>0</v>
      </c>
      <c r="AF410" s="368">
        <f t="shared" ref="AF410:AF473" si="59">AD410+AE410</f>
        <v>0</v>
      </c>
      <c r="AH410" s="189">
        <f t="shared" si="54"/>
        <v>0</v>
      </c>
    </row>
    <row r="411" spans="6:34" x14ac:dyDescent="0.25">
      <c r="I411" s="186">
        <f t="shared" si="56"/>
        <v>0</v>
      </c>
      <c r="R411" s="182">
        <f t="shared" si="57"/>
        <v>0</v>
      </c>
      <c r="AC411" s="274">
        <f t="shared" si="58"/>
        <v>0</v>
      </c>
      <c r="AD411" s="274">
        <f t="shared" si="55"/>
        <v>0</v>
      </c>
      <c r="AE411" s="189">
        <f t="shared" si="31"/>
        <v>0</v>
      </c>
      <c r="AF411" s="368">
        <f t="shared" si="59"/>
        <v>0</v>
      </c>
      <c r="AH411" s="189">
        <f t="shared" ref="AH411:AH413" si="60">R411*AG411</f>
        <v>0</v>
      </c>
    </row>
    <row r="412" spans="6:34" x14ac:dyDescent="0.25">
      <c r="F412" s="466"/>
      <c r="I412" s="186">
        <f t="shared" si="56"/>
        <v>0</v>
      </c>
      <c r="R412" s="182">
        <f t="shared" si="57"/>
        <v>0</v>
      </c>
      <c r="AC412" s="274">
        <f t="shared" si="58"/>
        <v>0</v>
      </c>
      <c r="AD412" s="274">
        <f t="shared" si="55"/>
        <v>0</v>
      </c>
      <c r="AE412" s="189">
        <f t="shared" ref="AE412:AE475" si="61">AB412*Q412</f>
        <v>0</v>
      </c>
      <c r="AF412" s="368">
        <f t="shared" si="59"/>
        <v>0</v>
      </c>
      <c r="AH412" s="189">
        <f t="shared" si="60"/>
        <v>0</v>
      </c>
    </row>
    <row r="413" spans="6:34" x14ac:dyDescent="0.25">
      <c r="I413" s="186">
        <f t="shared" si="56"/>
        <v>0</v>
      </c>
      <c r="R413" s="182">
        <f t="shared" si="57"/>
        <v>0</v>
      </c>
      <c r="AC413" s="274">
        <f t="shared" si="58"/>
        <v>0</v>
      </c>
      <c r="AD413" s="274">
        <f t="shared" si="55"/>
        <v>0</v>
      </c>
      <c r="AE413" s="189">
        <f t="shared" si="61"/>
        <v>0</v>
      </c>
      <c r="AF413" s="368">
        <f t="shared" si="59"/>
        <v>0</v>
      </c>
      <c r="AH413" s="189">
        <f t="shared" si="60"/>
        <v>0</v>
      </c>
    </row>
    <row r="414" spans="6:34" x14ac:dyDescent="0.25">
      <c r="I414" s="186">
        <f t="shared" si="56"/>
        <v>0</v>
      </c>
      <c r="R414" s="182">
        <f t="shared" si="57"/>
        <v>0</v>
      </c>
      <c r="AC414" s="274">
        <f t="shared" si="58"/>
        <v>0</v>
      </c>
      <c r="AD414" s="274">
        <f t="shared" si="55"/>
        <v>0</v>
      </c>
      <c r="AE414" s="189">
        <f t="shared" si="61"/>
        <v>0</v>
      </c>
      <c r="AF414" s="368">
        <f t="shared" si="59"/>
        <v>0</v>
      </c>
      <c r="AH414" s="189">
        <f t="shared" ref="AH414:AH473" si="62">R414*AG414</f>
        <v>0</v>
      </c>
    </row>
    <row r="415" spans="6:34" x14ac:dyDescent="0.25">
      <c r="I415" s="186">
        <f t="shared" si="56"/>
        <v>0</v>
      </c>
      <c r="R415" s="182">
        <f t="shared" si="57"/>
        <v>0</v>
      </c>
      <c r="AC415" s="274">
        <f t="shared" si="58"/>
        <v>0</v>
      </c>
      <c r="AD415" s="274">
        <f t="shared" si="55"/>
        <v>0</v>
      </c>
      <c r="AE415" s="189">
        <f t="shared" si="61"/>
        <v>0</v>
      </c>
      <c r="AF415" s="368">
        <f t="shared" si="59"/>
        <v>0</v>
      </c>
      <c r="AH415" s="189">
        <f t="shared" si="62"/>
        <v>0</v>
      </c>
    </row>
    <row r="416" spans="6:34" x14ac:dyDescent="0.25">
      <c r="I416" s="186">
        <f t="shared" si="56"/>
        <v>0</v>
      </c>
      <c r="R416" s="182">
        <f t="shared" si="57"/>
        <v>0</v>
      </c>
      <c r="AC416" s="274">
        <f t="shared" si="58"/>
        <v>0</v>
      </c>
      <c r="AD416" s="274">
        <f t="shared" si="55"/>
        <v>0</v>
      </c>
      <c r="AE416" s="189">
        <f t="shared" si="61"/>
        <v>0</v>
      </c>
      <c r="AF416" s="368">
        <f t="shared" si="59"/>
        <v>0</v>
      </c>
      <c r="AH416" s="189">
        <f t="shared" si="62"/>
        <v>0</v>
      </c>
    </row>
    <row r="417" spans="9:34" x14ac:dyDescent="0.25">
      <c r="I417" s="186">
        <f t="shared" si="56"/>
        <v>0</v>
      </c>
      <c r="R417" s="182">
        <f t="shared" si="57"/>
        <v>0</v>
      </c>
      <c r="AC417" s="274">
        <f t="shared" si="58"/>
        <v>0</v>
      </c>
      <c r="AD417" s="274">
        <f t="shared" si="55"/>
        <v>0</v>
      </c>
      <c r="AE417" s="189">
        <f t="shared" si="61"/>
        <v>0</v>
      </c>
      <c r="AF417" s="368">
        <f t="shared" si="59"/>
        <v>0</v>
      </c>
      <c r="AH417" s="189">
        <f t="shared" si="62"/>
        <v>0</v>
      </c>
    </row>
    <row r="418" spans="9:34" x14ac:dyDescent="0.25">
      <c r="I418" s="186">
        <f t="shared" si="56"/>
        <v>0</v>
      </c>
      <c r="R418" s="182">
        <f t="shared" si="57"/>
        <v>0</v>
      </c>
      <c r="AC418" s="274">
        <f t="shared" si="58"/>
        <v>0</v>
      </c>
      <c r="AD418" s="274">
        <f t="shared" si="55"/>
        <v>0</v>
      </c>
      <c r="AE418" s="189">
        <f t="shared" si="61"/>
        <v>0</v>
      </c>
      <c r="AF418" s="368">
        <f t="shared" si="59"/>
        <v>0</v>
      </c>
      <c r="AH418" s="189">
        <f t="shared" si="62"/>
        <v>0</v>
      </c>
    </row>
    <row r="419" spans="9:34" x14ac:dyDescent="0.25">
      <c r="I419" s="186">
        <f t="shared" si="56"/>
        <v>0</v>
      </c>
      <c r="R419" s="182">
        <f t="shared" si="57"/>
        <v>0</v>
      </c>
      <c r="AC419" s="274">
        <f t="shared" si="58"/>
        <v>0</v>
      </c>
      <c r="AD419" s="274">
        <f t="shared" si="55"/>
        <v>0</v>
      </c>
      <c r="AE419" s="189">
        <f t="shared" si="61"/>
        <v>0</v>
      </c>
      <c r="AF419" s="368">
        <f t="shared" si="59"/>
        <v>0</v>
      </c>
      <c r="AH419" s="189">
        <f t="shared" si="62"/>
        <v>0</v>
      </c>
    </row>
    <row r="420" spans="9:34" x14ac:dyDescent="0.25">
      <c r="I420" s="186">
        <f t="shared" si="56"/>
        <v>0</v>
      </c>
      <c r="R420" s="182">
        <f t="shared" si="57"/>
        <v>0</v>
      </c>
      <c r="AC420" s="274">
        <f t="shared" si="58"/>
        <v>0</v>
      </c>
      <c r="AD420" s="274">
        <f t="shared" si="55"/>
        <v>0</v>
      </c>
      <c r="AE420" s="189">
        <f t="shared" si="61"/>
        <v>0</v>
      </c>
      <c r="AF420" s="368">
        <f t="shared" si="59"/>
        <v>0</v>
      </c>
      <c r="AH420" s="189">
        <f t="shared" si="62"/>
        <v>0</v>
      </c>
    </row>
    <row r="421" spans="9:34" x14ac:dyDescent="0.25">
      <c r="I421" s="186">
        <f t="shared" si="56"/>
        <v>0</v>
      </c>
      <c r="R421" s="182">
        <f t="shared" si="57"/>
        <v>0</v>
      </c>
      <c r="AC421" s="274">
        <f t="shared" si="58"/>
        <v>0</v>
      </c>
      <c r="AD421" s="274">
        <f t="shared" si="55"/>
        <v>0</v>
      </c>
      <c r="AE421" s="189">
        <f t="shared" si="61"/>
        <v>0</v>
      </c>
      <c r="AF421" s="368">
        <f t="shared" si="59"/>
        <v>0</v>
      </c>
      <c r="AH421" s="189">
        <f t="shared" si="62"/>
        <v>0</v>
      </c>
    </row>
    <row r="422" spans="9:34" x14ac:dyDescent="0.25">
      <c r="I422" s="186">
        <f t="shared" si="56"/>
        <v>0</v>
      </c>
      <c r="R422" s="182">
        <f t="shared" si="57"/>
        <v>0</v>
      </c>
      <c r="AC422" s="274">
        <f t="shared" si="58"/>
        <v>0</v>
      </c>
      <c r="AD422" s="274">
        <f t="shared" si="55"/>
        <v>0</v>
      </c>
      <c r="AE422" s="189">
        <f t="shared" si="61"/>
        <v>0</v>
      </c>
      <c r="AF422" s="368">
        <f t="shared" si="59"/>
        <v>0</v>
      </c>
      <c r="AH422" s="189">
        <f t="shared" si="62"/>
        <v>0</v>
      </c>
    </row>
    <row r="423" spans="9:34" x14ac:dyDescent="0.25">
      <c r="I423" s="186">
        <f t="shared" si="56"/>
        <v>0</v>
      </c>
      <c r="R423" s="182">
        <f t="shared" si="57"/>
        <v>0</v>
      </c>
      <c r="AC423" s="274">
        <f t="shared" si="58"/>
        <v>0</v>
      </c>
      <c r="AD423" s="274">
        <f t="shared" si="55"/>
        <v>0</v>
      </c>
      <c r="AE423" s="189">
        <f t="shared" si="61"/>
        <v>0</v>
      </c>
      <c r="AF423" s="368">
        <f t="shared" si="59"/>
        <v>0</v>
      </c>
      <c r="AH423" s="189">
        <f t="shared" si="62"/>
        <v>0</v>
      </c>
    </row>
    <row r="424" spans="9:34" x14ac:dyDescent="0.25">
      <c r="I424" s="186">
        <f t="shared" si="56"/>
        <v>0</v>
      </c>
      <c r="R424" s="182">
        <f t="shared" si="57"/>
        <v>0</v>
      </c>
      <c r="AC424" s="274">
        <f t="shared" si="58"/>
        <v>0</v>
      </c>
      <c r="AD424" s="274">
        <f t="shared" si="55"/>
        <v>0</v>
      </c>
      <c r="AE424" s="189">
        <f t="shared" si="61"/>
        <v>0</v>
      </c>
      <c r="AF424" s="368">
        <f t="shared" si="59"/>
        <v>0</v>
      </c>
      <c r="AH424" s="189">
        <f t="shared" si="62"/>
        <v>0</v>
      </c>
    </row>
    <row r="425" spans="9:34" x14ac:dyDescent="0.25">
      <c r="I425" s="186">
        <f t="shared" si="56"/>
        <v>0</v>
      </c>
      <c r="O425" s="21"/>
      <c r="R425" s="182">
        <f t="shared" si="57"/>
        <v>0</v>
      </c>
      <c r="AC425" s="274">
        <f t="shared" si="58"/>
        <v>0</v>
      </c>
      <c r="AD425" s="274">
        <f t="shared" si="55"/>
        <v>0</v>
      </c>
      <c r="AE425" s="189">
        <f t="shared" si="61"/>
        <v>0</v>
      </c>
      <c r="AF425" s="368">
        <f t="shared" si="59"/>
        <v>0</v>
      </c>
      <c r="AH425" s="189">
        <f t="shared" si="62"/>
        <v>0</v>
      </c>
    </row>
    <row r="426" spans="9:34" x14ac:dyDescent="0.25">
      <c r="I426" s="186">
        <f t="shared" si="56"/>
        <v>0</v>
      </c>
      <c r="R426" s="182">
        <f t="shared" si="57"/>
        <v>0</v>
      </c>
      <c r="AC426" s="274">
        <f t="shared" si="58"/>
        <v>0</v>
      </c>
      <c r="AD426" s="274">
        <f t="shared" si="55"/>
        <v>0</v>
      </c>
      <c r="AE426" s="189">
        <f t="shared" si="61"/>
        <v>0</v>
      </c>
      <c r="AF426" s="368">
        <f t="shared" si="59"/>
        <v>0</v>
      </c>
      <c r="AH426" s="189">
        <f t="shared" si="62"/>
        <v>0</v>
      </c>
    </row>
    <row r="427" spans="9:34" x14ac:dyDescent="0.25">
      <c r="I427" s="186">
        <f t="shared" si="56"/>
        <v>0</v>
      </c>
      <c r="O427" s="21"/>
      <c r="R427" s="182">
        <f t="shared" si="57"/>
        <v>0</v>
      </c>
      <c r="AC427" s="274">
        <f t="shared" si="58"/>
        <v>0</v>
      </c>
      <c r="AD427" s="274">
        <f t="shared" si="55"/>
        <v>0</v>
      </c>
      <c r="AE427" s="189">
        <f t="shared" si="61"/>
        <v>0</v>
      </c>
      <c r="AF427" s="368">
        <f t="shared" si="59"/>
        <v>0</v>
      </c>
      <c r="AH427" s="189">
        <f t="shared" si="62"/>
        <v>0</v>
      </c>
    </row>
    <row r="428" spans="9:34" x14ac:dyDescent="0.25">
      <c r="I428" s="186">
        <f t="shared" si="56"/>
        <v>0</v>
      </c>
      <c r="R428" s="182">
        <f t="shared" si="57"/>
        <v>0</v>
      </c>
      <c r="AC428" s="274">
        <f t="shared" si="58"/>
        <v>0</v>
      </c>
      <c r="AD428" s="274">
        <f t="shared" si="55"/>
        <v>0</v>
      </c>
      <c r="AE428" s="189">
        <f t="shared" si="61"/>
        <v>0</v>
      </c>
      <c r="AF428" s="368">
        <f t="shared" si="59"/>
        <v>0</v>
      </c>
      <c r="AH428" s="189">
        <f t="shared" si="62"/>
        <v>0</v>
      </c>
    </row>
    <row r="429" spans="9:34" x14ac:dyDescent="0.25">
      <c r="I429" s="186">
        <f t="shared" si="56"/>
        <v>0</v>
      </c>
      <c r="R429" s="182">
        <f t="shared" si="57"/>
        <v>0</v>
      </c>
      <c r="AC429" s="274">
        <f t="shared" si="58"/>
        <v>0</v>
      </c>
      <c r="AD429" s="274">
        <f t="shared" si="55"/>
        <v>0</v>
      </c>
      <c r="AE429" s="189">
        <f t="shared" si="61"/>
        <v>0</v>
      </c>
      <c r="AF429" s="368">
        <f t="shared" si="59"/>
        <v>0</v>
      </c>
      <c r="AH429" s="189">
        <f t="shared" si="62"/>
        <v>0</v>
      </c>
    </row>
    <row r="430" spans="9:34" x14ac:dyDescent="0.25">
      <c r="I430" s="186">
        <f t="shared" si="56"/>
        <v>0</v>
      </c>
      <c r="R430" s="182">
        <f t="shared" si="57"/>
        <v>0</v>
      </c>
      <c r="AC430" s="274">
        <f t="shared" si="58"/>
        <v>0</v>
      </c>
      <c r="AD430" s="274">
        <f t="shared" si="55"/>
        <v>0</v>
      </c>
      <c r="AE430" s="189">
        <f t="shared" si="61"/>
        <v>0</v>
      </c>
      <c r="AF430" s="368">
        <f t="shared" si="59"/>
        <v>0</v>
      </c>
      <c r="AH430" s="189">
        <f t="shared" si="62"/>
        <v>0</v>
      </c>
    </row>
    <row r="431" spans="9:34" x14ac:dyDescent="0.25">
      <c r="I431" s="186">
        <f t="shared" si="56"/>
        <v>0</v>
      </c>
      <c r="R431" s="182">
        <f t="shared" si="57"/>
        <v>0</v>
      </c>
      <c r="AC431" s="274">
        <f t="shared" si="58"/>
        <v>0</v>
      </c>
      <c r="AD431" s="274">
        <f t="shared" si="55"/>
        <v>0</v>
      </c>
      <c r="AE431" s="189">
        <f t="shared" si="61"/>
        <v>0</v>
      </c>
      <c r="AF431" s="368">
        <f t="shared" si="59"/>
        <v>0</v>
      </c>
      <c r="AH431" s="189">
        <f t="shared" si="62"/>
        <v>0</v>
      </c>
    </row>
    <row r="432" spans="9:34" x14ac:dyDescent="0.25">
      <c r="I432" s="186">
        <f t="shared" si="56"/>
        <v>0</v>
      </c>
      <c r="R432" s="182">
        <f t="shared" si="57"/>
        <v>0</v>
      </c>
      <c r="AC432" s="274">
        <f t="shared" si="58"/>
        <v>0</v>
      </c>
      <c r="AD432" s="274">
        <f t="shared" si="55"/>
        <v>0</v>
      </c>
      <c r="AE432" s="189">
        <f t="shared" si="61"/>
        <v>0</v>
      </c>
      <c r="AF432" s="368">
        <f t="shared" si="59"/>
        <v>0</v>
      </c>
      <c r="AH432" s="189">
        <f t="shared" si="62"/>
        <v>0</v>
      </c>
    </row>
    <row r="433" spans="6:34" x14ac:dyDescent="0.25">
      <c r="I433" s="186">
        <f t="shared" si="56"/>
        <v>0</v>
      </c>
      <c r="R433" s="182">
        <f t="shared" si="57"/>
        <v>0</v>
      </c>
      <c r="AC433" s="274">
        <f t="shared" si="58"/>
        <v>0</v>
      </c>
      <c r="AD433" s="274">
        <f t="shared" si="55"/>
        <v>0</v>
      </c>
      <c r="AE433" s="189">
        <f t="shared" si="61"/>
        <v>0</v>
      </c>
      <c r="AF433" s="368">
        <f t="shared" si="59"/>
        <v>0</v>
      </c>
      <c r="AH433" s="189">
        <f t="shared" si="62"/>
        <v>0</v>
      </c>
    </row>
    <row r="434" spans="6:34" x14ac:dyDescent="0.25">
      <c r="F434" s="466"/>
      <c r="I434" s="186">
        <f t="shared" si="56"/>
        <v>0</v>
      </c>
      <c r="R434" s="182">
        <f t="shared" si="57"/>
        <v>0</v>
      </c>
      <c r="AC434" s="274">
        <f t="shared" si="58"/>
        <v>0</v>
      </c>
      <c r="AD434" s="274">
        <f t="shared" si="55"/>
        <v>0</v>
      </c>
      <c r="AE434" s="189">
        <f t="shared" si="61"/>
        <v>0</v>
      </c>
      <c r="AF434" s="368">
        <f t="shared" si="59"/>
        <v>0</v>
      </c>
      <c r="AH434" s="189">
        <f t="shared" si="62"/>
        <v>0</v>
      </c>
    </row>
    <row r="435" spans="6:34" x14ac:dyDescent="0.25">
      <c r="I435" s="186">
        <f t="shared" si="56"/>
        <v>0</v>
      </c>
      <c r="R435" s="182">
        <v>88200</v>
      </c>
      <c r="AC435" s="274">
        <f t="shared" si="58"/>
        <v>0</v>
      </c>
      <c r="AD435" s="274">
        <f t="shared" si="55"/>
        <v>0</v>
      </c>
      <c r="AE435" s="189">
        <f t="shared" si="61"/>
        <v>0</v>
      </c>
      <c r="AF435" s="368">
        <f t="shared" si="59"/>
        <v>0</v>
      </c>
      <c r="AH435" s="189">
        <f t="shared" si="62"/>
        <v>0</v>
      </c>
    </row>
    <row r="436" spans="6:34" x14ac:dyDescent="0.25">
      <c r="I436" s="186">
        <f t="shared" si="56"/>
        <v>0</v>
      </c>
      <c r="R436" s="182">
        <f t="shared" si="57"/>
        <v>0</v>
      </c>
      <c r="AC436" s="274">
        <f t="shared" si="58"/>
        <v>0</v>
      </c>
      <c r="AD436" s="274">
        <f t="shared" si="55"/>
        <v>0</v>
      </c>
      <c r="AE436" s="189">
        <f t="shared" si="61"/>
        <v>0</v>
      </c>
      <c r="AF436" s="368">
        <f t="shared" si="59"/>
        <v>0</v>
      </c>
      <c r="AH436" s="189">
        <f t="shared" si="62"/>
        <v>0</v>
      </c>
    </row>
    <row r="437" spans="6:34" x14ac:dyDescent="0.25">
      <c r="I437" s="186">
        <f t="shared" si="56"/>
        <v>0</v>
      </c>
      <c r="R437" s="182">
        <f t="shared" si="57"/>
        <v>0</v>
      </c>
      <c r="AC437" s="274">
        <f t="shared" si="58"/>
        <v>0</v>
      </c>
      <c r="AD437" s="274">
        <f t="shared" si="55"/>
        <v>0</v>
      </c>
      <c r="AE437" s="189">
        <f t="shared" si="61"/>
        <v>0</v>
      </c>
      <c r="AF437" s="368">
        <f t="shared" si="59"/>
        <v>0</v>
      </c>
      <c r="AH437" s="189">
        <f t="shared" si="62"/>
        <v>0</v>
      </c>
    </row>
    <row r="438" spans="6:34" x14ac:dyDescent="0.25">
      <c r="I438" s="186">
        <f t="shared" si="56"/>
        <v>0</v>
      </c>
      <c r="R438" s="182">
        <f t="shared" si="57"/>
        <v>0</v>
      </c>
      <c r="AC438" s="274">
        <f t="shared" si="58"/>
        <v>0</v>
      </c>
      <c r="AD438" s="274">
        <f t="shared" si="55"/>
        <v>0</v>
      </c>
      <c r="AE438" s="189">
        <f t="shared" si="61"/>
        <v>0</v>
      </c>
      <c r="AF438" s="368">
        <f t="shared" si="59"/>
        <v>0</v>
      </c>
      <c r="AH438" s="189">
        <f t="shared" si="62"/>
        <v>0</v>
      </c>
    </row>
    <row r="439" spans="6:34" x14ac:dyDescent="0.25">
      <c r="I439" s="186">
        <f t="shared" si="56"/>
        <v>0</v>
      </c>
      <c r="R439" s="182">
        <f t="shared" si="57"/>
        <v>0</v>
      </c>
      <c r="AC439" s="274">
        <f t="shared" si="58"/>
        <v>0</v>
      </c>
      <c r="AD439" s="274">
        <f t="shared" si="55"/>
        <v>0</v>
      </c>
      <c r="AE439" s="189">
        <f t="shared" si="61"/>
        <v>0</v>
      </c>
      <c r="AF439" s="368">
        <f t="shared" si="59"/>
        <v>0</v>
      </c>
      <c r="AH439" s="189">
        <f t="shared" si="62"/>
        <v>0</v>
      </c>
    </row>
    <row r="440" spans="6:34" x14ac:dyDescent="0.25">
      <c r="I440" s="186">
        <f t="shared" si="56"/>
        <v>0</v>
      </c>
      <c r="R440" s="182">
        <f t="shared" si="57"/>
        <v>0</v>
      </c>
      <c r="AC440" s="274">
        <f t="shared" si="58"/>
        <v>0</v>
      </c>
      <c r="AD440" s="274">
        <f t="shared" si="55"/>
        <v>0</v>
      </c>
      <c r="AE440" s="189">
        <f t="shared" si="61"/>
        <v>0</v>
      </c>
      <c r="AF440" s="368">
        <f t="shared" si="59"/>
        <v>0</v>
      </c>
      <c r="AH440" s="189">
        <f t="shared" si="62"/>
        <v>0</v>
      </c>
    </row>
    <row r="441" spans="6:34" x14ac:dyDescent="0.25">
      <c r="F441" s="466"/>
      <c r="I441" s="186">
        <f t="shared" si="56"/>
        <v>0</v>
      </c>
      <c r="R441" s="182">
        <f t="shared" si="57"/>
        <v>0</v>
      </c>
      <c r="AC441" s="274">
        <f t="shared" si="58"/>
        <v>0</v>
      </c>
      <c r="AD441" s="274">
        <f t="shared" si="55"/>
        <v>0</v>
      </c>
      <c r="AE441" s="189">
        <f t="shared" si="61"/>
        <v>0</v>
      </c>
      <c r="AF441" s="368">
        <f t="shared" si="59"/>
        <v>0</v>
      </c>
      <c r="AH441" s="189">
        <f t="shared" si="62"/>
        <v>0</v>
      </c>
    </row>
    <row r="442" spans="6:34" x14ac:dyDescent="0.25">
      <c r="I442" s="186">
        <f t="shared" si="56"/>
        <v>0</v>
      </c>
      <c r="R442" s="182">
        <f t="shared" si="57"/>
        <v>0</v>
      </c>
      <c r="AC442" s="274">
        <f t="shared" si="58"/>
        <v>0</v>
      </c>
      <c r="AD442" s="274">
        <f t="shared" si="55"/>
        <v>0</v>
      </c>
      <c r="AE442" s="189">
        <f t="shared" si="61"/>
        <v>0</v>
      </c>
      <c r="AF442" s="368">
        <f t="shared" si="59"/>
        <v>0</v>
      </c>
      <c r="AH442" s="189">
        <f t="shared" si="62"/>
        <v>0</v>
      </c>
    </row>
    <row r="443" spans="6:34" x14ac:dyDescent="0.25">
      <c r="I443" s="186">
        <f t="shared" si="56"/>
        <v>0</v>
      </c>
      <c r="R443" s="182">
        <f t="shared" si="57"/>
        <v>0</v>
      </c>
      <c r="AC443" s="274">
        <f t="shared" si="58"/>
        <v>0</v>
      </c>
      <c r="AD443" s="274">
        <f t="shared" si="55"/>
        <v>0</v>
      </c>
      <c r="AE443" s="189">
        <f t="shared" si="61"/>
        <v>0</v>
      </c>
      <c r="AF443" s="368">
        <f t="shared" si="59"/>
        <v>0</v>
      </c>
      <c r="AH443" s="189">
        <f t="shared" si="62"/>
        <v>0</v>
      </c>
    </row>
    <row r="444" spans="6:34" x14ac:dyDescent="0.25">
      <c r="I444" s="186">
        <f t="shared" si="56"/>
        <v>0</v>
      </c>
      <c r="R444" s="182">
        <f t="shared" si="57"/>
        <v>0</v>
      </c>
      <c r="AC444" s="274">
        <f t="shared" si="58"/>
        <v>0</v>
      </c>
      <c r="AD444" s="274">
        <f t="shared" si="55"/>
        <v>0</v>
      </c>
      <c r="AE444" s="189">
        <f t="shared" si="61"/>
        <v>0</v>
      </c>
      <c r="AF444" s="368">
        <f t="shared" si="59"/>
        <v>0</v>
      </c>
      <c r="AH444" s="189">
        <f t="shared" si="62"/>
        <v>0</v>
      </c>
    </row>
    <row r="445" spans="6:34" x14ac:dyDescent="0.25">
      <c r="I445" s="186">
        <f t="shared" si="56"/>
        <v>0</v>
      </c>
      <c r="R445" s="182">
        <f t="shared" si="57"/>
        <v>0</v>
      </c>
      <c r="AC445" s="274">
        <f t="shared" si="58"/>
        <v>0</v>
      </c>
      <c r="AD445" s="274">
        <f t="shared" si="55"/>
        <v>0</v>
      </c>
      <c r="AE445" s="189">
        <f t="shared" si="61"/>
        <v>0</v>
      </c>
      <c r="AF445" s="368">
        <f t="shared" si="59"/>
        <v>0</v>
      </c>
      <c r="AH445" s="189">
        <f t="shared" si="62"/>
        <v>0</v>
      </c>
    </row>
    <row r="446" spans="6:34" x14ac:dyDescent="0.25">
      <c r="I446" s="186">
        <f t="shared" si="56"/>
        <v>0</v>
      </c>
      <c r="R446" s="182">
        <f t="shared" si="57"/>
        <v>0</v>
      </c>
      <c r="AC446" s="274">
        <f t="shared" si="58"/>
        <v>0</v>
      </c>
      <c r="AD446" s="274">
        <f t="shared" si="55"/>
        <v>0</v>
      </c>
      <c r="AE446" s="189">
        <f t="shared" si="61"/>
        <v>0</v>
      </c>
      <c r="AF446" s="368">
        <f t="shared" si="59"/>
        <v>0</v>
      </c>
      <c r="AH446" s="189">
        <f t="shared" si="62"/>
        <v>0</v>
      </c>
    </row>
    <row r="447" spans="6:34" x14ac:dyDescent="0.25">
      <c r="F447" s="466"/>
      <c r="I447" s="186">
        <f t="shared" si="56"/>
        <v>0</v>
      </c>
      <c r="R447" s="182">
        <f t="shared" si="57"/>
        <v>0</v>
      </c>
      <c r="AC447" s="274">
        <f t="shared" si="58"/>
        <v>0</v>
      </c>
      <c r="AD447" s="274">
        <f t="shared" si="55"/>
        <v>0</v>
      </c>
      <c r="AE447" s="189">
        <f t="shared" si="61"/>
        <v>0</v>
      </c>
      <c r="AF447" s="368">
        <f t="shared" si="59"/>
        <v>0</v>
      </c>
      <c r="AH447" s="189">
        <f t="shared" si="62"/>
        <v>0</v>
      </c>
    </row>
    <row r="448" spans="6:34" x14ac:dyDescent="0.25">
      <c r="I448" s="186">
        <f t="shared" si="56"/>
        <v>0</v>
      </c>
      <c r="R448" s="182">
        <f t="shared" si="57"/>
        <v>0</v>
      </c>
      <c r="AC448" s="274">
        <f t="shared" si="58"/>
        <v>0</v>
      </c>
      <c r="AD448" s="274">
        <f t="shared" si="55"/>
        <v>0</v>
      </c>
      <c r="AE448" s="189">
        <f t="shared" si="61"/>
        <v>0</v>
      </c>
      <c r="AF448" s="368">
        <f t="shared" si="59"/>
        <v>0</v>
      </c>
      <c r="AH448" s="189">
        <f t="shared" si="62"/>
        <v>0</v>
      </c>
    </row>
    <row r="449" spans="6:34" x14ac:dyDescent="0.25">
      <c r="I449" s="186">
        <f t="shared" si="56"/>
        <v>0</v>
      </c>
      <c r="R449" s="182">
        <f t="shared" si="57"/>
        <v>0</v>
      </c>
      <c r="AC449" s="274">
        <f t="shared" si="58"/>
        <v>0</v>
      </c>
      <c r="AD449" s="274">
        <f t="shared" si="55"/>
        <v>0</v>
      </c>
      <c r="AE449" s="189">
        <f t="shared" si="61"/>
        <v>0</v>
      </c>
      <c r="AF449" s="368">
        <f t="shared" si="59"/>
        <v>0</v>
      </c>
      <c r="AH449" s="189">
        <f t="shared" si="62"/>
        <v>0</v>
      </c>
    </row>
    <row r="450" spans="6:34" x14ac:dyDescent="0.25">
      <c r="I450" s="186">
        <f t="shared" si="56"/>
        <v>0</v>
      </c>
      <c r="R450" s="182">
        <f t="shared" si="57"/>
        <v>0</v>
      </c>
      <c r="AC450" s="274">
        <f t="shared" si="58"/>
        <v>0</v>
      </c>
      <c r="AD450" s="274">
        <f t="shared" si="55"/>
        <v>0</v>
      </c>
      <c r="AE450" s="189">
        <f t="shared" si="61"/>
        <v>0</v>
      </c>
      <c r="AF450" s="368">
        <f t="shared" si="59"/>
        <v>0</v>
      </c>
      <c r="AH450" s="189">
        <f t="shared" si="62"/>
        <v>0</v>
      </c>
    </row>
    <row r="451" spans="6:34" x14ac:dyDescent="0.25">
      <c r="I451" s="186">
        <f t="shared" si="56"/>
        <v>0</v>
      </c>
      <c r="R451" s="182">
        <f t="shared" si="57"/>
        <v>0</v>
      </c>
      <c r="AC451" s="274">
        <f t="shared" si="58"/>
        <v>0</v>
      </c>
      <c r="AD451" s="274">
        <f t="shared" si="55"/>
        <v>0</v>
      </c>
      <c r="AE451" s="189">
        <f t="shared" si="61"/>
        <v>0</v>
      </c>
      <c r="AF451" s="368">
        <f t="shared" si="59"/>
        <v>0</v>
      </c>
      <c r="AH451" s="189">
        <f t="shared" si="62"/>
        <v>0</v>
      </c>
    </row>
    <row r="452" spans="6:34" x14ac:dyDescent="0.25">
      <c r="I452" s="186">
        <f t="shared" si="56"/>
        <v>0</v>
      </c>
      <c r="R452" s="182">
        <f t="shared" si="57"/>
        <v>0</v>
      </c>
      <c r="AC452" s="274">
        <f t="shared" si="58"/>
        <v>0</v>
      </c>
      <c r="AD452" s="274">
        <f t="shared" si="55"/>
        <v>0</v>
      </c>
      <c r="AE452" s="189">
        <f t="shared" si="61"/>
        <v>0</v>
      </c>
      <c r="AF452" s="368">
        <f t="shared" si="59"/>
        <v>0</v>
      </c>
      <c r="AH452" s="189">
        <f t="shared" si="62"/>
        <v>0</v>
      </c>
    </row>
    <row r="453" spans="6:34" x14ac:dyDescent="0.25">
      <c r="I453" s="186">
        <f t="shared" si="56"/>
        <v>0</v>
      </c>
      <c r="R453" s="182">
        <f t="shared" si="57"/>
        <v>0</v>
      </c>
      <c r="AC453" s="274">
        <f t="shared" si="58"/>
        <v>0</v>
      </c>
      <c r="AD453" s="274">
        <f t="shared" si="55"/>
        <v>0</v>
      </c>
      <c r="AE453" s="189">
        <f t="shared" si="61"/>
        <v>0</v>
      </c>
      <c r="AF453" s="368">
        <f t="shared" si="59"/>
        <v>0</v>
      </c>
      <c r="AH453" s="189">
        <f t="shared" si="62"/>
        <v>0</v>
      </c>
    </row>
    <row r="454" spans="6:34" x14ac:dyDescent="0.25">
      <c r="I454" s="186">
        <f t="shared" si="56"/>
        <v>0</v>
      </c>
      <c r="R454" s="182">
        <f t="shared" si="57"/>
        <v>0</v>
      </c>
      <c r="AC454" s="274">
        <f t="shared" si="58"/>
        <v>0</v>
      </c>
      <c r="AD454" s="274">
        <f t="shared" si="55"/>
        <v>0</v>
      </c>
      <c r="AE454" s="189">
        <f t="shared" si="61"/>
        <v>0</v>
      </c>
      <c r="AF454" s="368">
        <f t="shared" si="59"/>
        <v>0</v>
      </c>
      <c r="AH454" s="189">
        <f t="shared" si="62"/>
        <v>0</v>
      </c>
    </row>
    <row r="455" spans="6:34" x14ac:dyDescent="0.25">
      <c r="I455" s="186">
        <f t="shared" si="56"/>
        <v>0</v>
      </c>
      <c r="R455" s="182">
        <f t="shared" si="57"/>
        <v>0</v>
      </c>
      <c r="AC455" s="274">
        <f t="shared" si="58"/>
        <v>0</v>
      </c>
      <c r="AD455" s="274">
        <f t="shared" si="55"/>
        <v>0</v>
      </c>
      <c r="AE455" s="189">
        <f t="shared" si="61"/>
        <v>0</v>
      </c>
      <c r="AF455" s="368">
        <f t="shared" si="59"/>
        <v>0</v>
      </c>
      <c r="AH455" s="189">
        <f t="shared" si="62"/>
        <v>0</v>
      </c>
    </row>
    <row r="456" spans="6:34" x14ac:dyDescent="0.25">
      <c r="I456" s="186">
        <f t="shared" si="56"/>
        <v>0</v>
      </c>
      <c r="R456" s="182">
        <f t="shared" si="57"/>
        <v>0</v>
      </c>
      <c r="AC456" s="274">
        <f t="shared" si="58"/>
        <v>0</v>
      </c>
      <c r="AD456" s="274">
        <f t="shared" si="55"/>
        <v>0</v>
      </c>
      <c r="AE456" s="189">
        <f t="shared" si="61"/>
        <v>0</v>
      </c>
      <c r="AF456" s="368">
        <f t="shared" si="59"/>
        <v>0</v>
      </c>
      <c r="AH456" s="189">
        <f t="shared" si="62"/>
        <v>0</v>
      </c>
    </row>
    <row r="457" spans="6:34" x14ac:dyDescent="0.25">
      <c r="I457" s="186">
        <f t="shared" si="56"/>
        <v>0</v>
      </c>
      <c r="R457" s="182">
        <f t="shared" si="57"/>
        <v>0</v>
      </c>
      <c r="AC457" s="274">
        <f t="shared" si="58"/>
        <v>0</v>
      </c>
      <c r="AD457" s="274">
        <f t="shared" si="55"/>
        <v>0</v>
      </c>
      <c r="AE457" s="189">
        <f t="shared" si="61"/>
        <v>0</v>
      </c>
      <c r="AF457" s="368">
        <f t="shared" si="59"/>
        <v>0</v>
      </c>
      <c r="AH457" s="189">
        <f t="shared" si="62"/>
        <v>0</v>
      </c>
    </row>
    <row r="458" spans="6:34" x14ac:dyDescent="0.25">
      <c r="I458" s="186">
        <f t="shared" si="56"/>
        <v>0</v>
      </c>
      <c r="R458" s="182">
        <f t="shared" si="57"/>
        <v>0</v>
      </c>
      <c r="AC458" s="274">
        <f t="shared" si="58"/>
        <v>0</v>
      </c>
      <c r="AD458" s="274">
        <f t="shared" si="55"/>
        <v>0</v>
      </c>
      <c r="AE458" s="189">
        <f t="shared" si="61"/>
        <v>0</v>
      </c>
      <c r="AF458" s="368">
        <f t="shared" si="59"/>
        <v>0</v>
      </c>
      <c r="AH458" s="189">
        <f t="shared" si="62"/>
        <v>0</v>
      </c>
    </row>
    <row r="459" spans="6:34" x14ac:dyDescent="0.25">
      <c r="I459" s="186">
        <f t="shared" si="56"/>
        <v>0</v>
      </c>
      <c r="R459" s="182">
        <f t="shared" si="57"/>
        <v>0</v>
      </c>
      <c r="AC459" s="274">
        <f t="shared" si="58"/>
        <v>0</v>
      </c>
      <c r="AD459" s="274">
        <f t="shared" si="55"/>
        <v>0</v>
      </c>
      <c r="AE459" s="189">
        <f t="shared" si="61"/>
        <v>0</v>
      </c>
      <c r="AF459" s="368">
        <f t="shared" si="59"/>
        <v>0</v>
      </c>
      <c r="AH459" s="189">
        <f t="shared" si="62"/>
        <v>0</v>
      </c>
    </row>
    <row r="460" spans="6:34" x14ac:dyDescent="0.25">
      <c r="I460" s="186">
        <f t="shared" si="56"/>
        <v>0</v>
      </c>
      <c r="R460" s="182">
        <f t="shared" si="57"/>
        <v>0</v>
      </c>
      <c r="AC460" s="274">
        <f t="shared" si="58"/>
        <v>0</v>
      </c>
      <c r="AD460" s="274">
        <f t="shared" si="55"/>
        <v>0</v>
      </c>
      <c r="AE460" s="189">
        <f t="shared" si="61"/>
        <v>0</v>
      </c>
      <c r="AF460" s="368">
        <f t="shared" si="59"/>
        <v>0</v>
      </c>
      <c r="AH460" s="189">
        <f t="shared" si="62"/>
        <v>0</v>
      </c>
    </row>
    <row r="461" spans="6:34" x14ac:dyDescent="0.25">
      <c r="F461" s="466"/>
      <c r="I461" s="186">
        <f t="shared" si="56"/>
        <v>0</v>
      </c>
      <c r="R461" s="182">
        <f t="shared" si="57"/>
        <v>0</v>
      </c>
      <c r="AC461" s="274">
        <f t="shared" si="58"/>
        <v>0</v>
      </c>
      <c r="AD461" s="274">
        <f t="shared" si="55"/>
        <v>0</v>
      </c>
      <c r="AE461" s="189">
        <f t="shared" si="61"/>
        <v>0</v>
      </c>
      <c r="AF461" s="368">
        <f t="shared" si="59"/>
        <v>0</v>
      </c>
      <c r="AH461" s="189">
        <f t="shared" si="62"/>
        <v>0</v>
      </c>
    </row>
    <row r="462" spans="6:34" x14ac:dyDescent="0.25">
      <c r="I462" s="186">
        <f t="shared" si="56"/>
        <v>0</v>
      </c>
      <c r="R462" s="182">
        <f t="shared" si="57"/>
        <v>0</v>
      </c>
      <c r="AC462" s="274">
        <f t="shared" si="58"/>
        <v>0</v>
      </c>
      <c r="AD462" s="274">
        <f t="shared" si="55"/>
        <v>0</v>
      </c>
      <c r="AE462" s="189">
        <f t="shared" si="61"/>
        <v>0</v>
      </c>
      <c r="AF462" s="368">
        <f t="shared" si="59"/>
        <v>0</v>
      </c>
      <c r="AH462" s="189">
        <f t="shared" si="62"/>
        <v>0</v>
      </c>
    </row>
    <row r="463" spans="6:34" x14ac:dyDescent="0.25">
      <c r="I463" s="186">
        <f t="shared" si="56"/>
        <v>0</v>
      </c>
      <c r="R463" s="182">
        <f t="shared" si="57"/>
        <v>0</v>
      </c>
      <c r="AC463" s="274">
        <f t="shared" si="58"/>
        <v>0</v>
      </c>
      <c r="AD463" s="274">
        <f t="shared" si="55"/>
        <v>0</v>
      </c>
      <c r="AE463" s="189">
        <f t="shared" si="61"/>
        <v>0</v>
      </c>
      <c r="AF463" s="368">
        <f t="shared" si="59"/>
        <v>0</v>
      </c>
      <c r="AH463" s="189">
        <f t="shared" si="62"/>
        <v>0</v>
      </c>
    </row>
    <row r="464" spans="6:34" x14ac:dyDescent="0.25">
      <c r="I464" s="186">
        <f t="shared" si="56"/>
        <v>0</v>
      </c>
      <c r="R464" s="182">
        <f t="shared" si="57"/>
        <v>0</v>
      </c>
      <c r="AC464" s="274">
        <f t="shared" si="58"/>
        <v>0</v>
      </c>
      <c r="AD464" s="274">
        <f t="shared" si="55"/>
        <v>0</v>
      </c>
      <c r="AE464" s="189">
        <f t="shared" si="61"/>
        <v>0</v>
      </c>
      <c r="AF464" s="368">
        <f t="shared" si="59"/>
        <v>0</v>
      </c>
      <c r="AH464" s="189">
        <f t="shared" si="62"/>
        <v>0</v>
      </c>
    </row>
    <row r="465" spans="6:34" x14ac:dyDescent="0.25">
      <c r="I465" s="186">
        <f t="shared" si="56"/>
        <v>0</v>
      </c>
      <c r="R465" s="182">
        <f t="shared" si="57"/>
        <v>0</v>
      </c>
      <c r="AC465" s="274">
        <f t="shared" si="58"/>
        <v>0</v>
      </c>
      <c r="AD465" s="274">
        <f t="shared" si="55"/>
        <v>0</v>
      </c>
      <c r="AE465" s="189">
        <f t="shared" si="61"/>
        <v>0</v>
      </c>
      <c r="AF465" s="368">
        <f t="shared" si="59"/>
        <v>0</v>
      </c>
      <c r="AH465" s="189">
        <f t="shared" si="62"/>
        <v>0</v>
      </c>
    </row>
    <row r="466" spans="6:34" x14ac:dyDescent="0.25">
      <c r="I466" s="186">
        <f t="shared" ref="I466:I518" si="63">IF(G466=0,H466,(H466-G466))</f>
        <v>0</v>
      </c>
      <c r="R466" s="182">
        <f t="shared" si="57"/>
        <v>0</v>
      </c>
      <c r="AC466" s="274">
        <f t="shared" si="58"/>
        <v>0</v>
      </c>
      <c r="AD466" s="274">
        <f t="shared" si="55"/>
        <v>0</v>
      </c>
      <c r="AE466" s="189">
        <f t="shared" si="61"/>
        <v>0</v>
      </c>
      <c r="AF466" s="368">
        <f t="shared" si="59"/>
        <v>0</v>
      </c>
      <c r="AH466" s="189">
        <f t="shared" si="62"/>
        <v>0</v>
      </c>
    </row>
    <row r="467" spans="6:34" x14ac:dyDescent="0.25">
      <c r="I467" s="186">
        <f t="shared" si="63"/>
        <v>0</v>
      </c>
      <c r="R467" s="182">
        <f t="shared" ref="R467:R510" si="64">Q467-P467</f>
        <v>0</v>
      </c>
      <c r="AC467" s="274">
        <f t="shared" si="58"/>
        <v>0</v>
      </c>
      <c r="AD467" s="274">
        <f t="shared" si="55"/>
        <v>0</v>
      </c>
      <c r="AE467" s="189">
        <f t="shared" si="61"/>
        <v>0</v>
      </c>
      <c r="AF467" s="368">
        <f t="shared" si="59"/>
        <v>0</v>
      </c>
      <c r="AH467" s="189">
        <f t="shared" si="62"/>
        <v>0</v>
      </c>
    </row>
    <row r="468" spans="6:34" x14ac:dyDescent="0.25">
      <c r="I468" s="186">
        <f t="shared" si="63"/>
        <v>0</v>
      </c>
      <c r="R468" s="182">
        <f t="shared" si="64"/>
        <v>0</v>
      </c>
      <c r="AC468" s="274">
        <f t="shared" si="58"/>
        <v>0</v>
      </c>
      <c r="AD468" s="274">
        <f t="shared" si="55"/>
        <v>0</v>
      </c>
      <c r="AE468" s="189">
        <f t="shared" si="61"/>
        <v>0</v>
      </c>
      <c r="AF468" s="368">
        <f t="shared" si="59"/>
        <v>0</v>
      </c>
      <c r="AH468" s="189">
        <f t="shared" si="62"/>
        <v>0</v>
      </c>
    </row>
    <row r="469" spans="6:34" x14ac:dyDescent="0.25">
      <c r="I469" s="186">
        <f t="shared" si="63"/>
        <v>0</v>
      </c>
      <c r="R469" s="182">
        <f t="shared" si="64"/>
        <v>0</v>
      </c>
      <c r="AC469" s="274">
        <f t="shared" si="58"/>
        <v>0</v>
      </c>
      <c r="AD469" s="274">
        <f t="shared" si="55"/>
        <v>0</v>
      </c>
      <c r="AE469" s="189">
        <f t="shared" si="61"/>
        <v>0</v>
      </c>
      <c r="AF469" s="368">
        <f t="shared" si="59"/>
        <v>0</v>
      </c>
      <c r="AH469" s="189">
        <f t="shared" si="62"/>
        <v>0</v>
      </c>
    </row>
    <row r="470" spans="6:34" x14ac:dyDescent="0.25">
      <c r="I470" s="186">
        <f t="shared" si="63"/>
        <v>0</v>
      </c>
      <c r="R470" s="182">
        <f t="shared" si="64"/>
        <v>0</v>
      </c>
      <c r="AC470" s="274">
        <f t="shared" si="58"/>
        <v>0</v>
      </c>
      <c r="AD470" s="274">
        <f t="shared" si="55"/>
        <v>0</v>
      </c>
      <c r="AE470" s="189">
        <f t="shared" si="61"/>
        <v>0</v>
      </c>
      <c r="AF470" s="368">
        <f t="shared" si="59"/>
        <v>0</v>
      </c>
      <c r="AH470" s="189">
        <f t="shared" si="62"/>
        <v>0</v>
      </c>
    </row>
    <row r="471" spans="6:34" x14ac:dyDescent="0.25">
      <c r="I471" s="186">
        <f t="shared" si="63"/>
        <v>0</v>
      </c>
      <c r="R471" s="182">
        <f t="shared" si="64"/>
        <v>0</v>
      </c>
      <c r="AC471" s="274">
        <f t="shared" si="58"/>
        <v>0</v>
      </c>
      <c r="AD471" s="274">
        <f t="shared" si="55"/>
        <v>0</v>
      </c>
      <c r="AE471" s="189">
        <f t="shared" si="61"/>
        <v>0</v>
      </c>
      <c r="AF471" s="368">
        <f t="shared" si="59"/>
        <v>0</v>
      </c>
      <c r="AH471" s="189">
        <f t="shared" si="62"/>
        <v>0</v>
      </c>
    </row>
    <row r="472" spans="6:34" x14ac:dyDescent="0.25">
      <c r="I472" s="186">
        <f t="shared" si="63"/>
        <v>0</v>
      </c>
      <c r="R472" s="182">
        <f t="shared" si="64"/>
        <v>0</v>
      </c>
      <c r="AC472" s="274">
        <f t="shared" si="58"/>
        <v>0</v>
      </c>
      <c r="AD472" s="274">
        <f t="shared" si="55"/>
        <v>0</v>
      </c>
      <c r="AE472" s="189">
        <f t="shared" si="61"/>
        <v>0</v>
      </c>
      <c r="AF472" s="368">
        <f t="shared" si="59"/>
        <v>0</v>
      </c>
      <c r="AH472" s="189">
        <f t="shared" si="62"/>
        <v>0</v>
      </c>
    </row>
    <row r="473" spans="6:34" x14ac:dyDescent="0.25">
      <c r="I473" s="186">
        <f t="shared" si="63"/>
        <v>0</v>
      </c>
      <c r="R473" s="182">
        <f t="shared" si="64"/>
        <v>0</v>
      </c>
      <c r="AC473" s="274">
        <f t="shared" si="58"/>
        <v>0</v>
      </c>
      <c r="AD473" s="274">
        <f t="shared" si="55"/>
        <v>0</v>
      </c>
      <c r="AE473" s="189">
        <f t="shared" si="61"/>
        <v>0</v>
      </c>
      <c r="AF473" s="368">
        <f t="shared" si="59"/>
        <v>0</v>
      </c>
      <c r="AH473" s="189">
        <f t="shared" si="62"/>
        <v>0</v>
      </c>
    </row>
    <row r="474" spans="6:34" x14ac:dyDescent="0.25">
      <c r="I474" s="186">
        <f t="shared" si="63"/>
        <v>0</v>
      </c>
      <c r="R474" s="182">
        <f t="shared" si="64"/>
        <v>0</v>
      </c>
      <c r="AC474" s="274">
        <f t="shared" ref="AC474:AC537" si="65">Z474*Q474</f>
        <v>0</v>
      </c>
      <c r="AD474" s="274">
        <f t="shared" si="55"/>
        <v>0</v>
      </c>
      <c r="AE474" s="189">
        <f t="shared" si="61"/>
        <v>0</v>
      </c>
      <c r="AF474" s="368">
        <f t="shared" ref="AF474:AF537" si="66">AD474+AE474</f>
        <v>0</v>
      </c>
      <c r="AH474" s="189">
        <f t="shared" ref="AH474:AH537" si="67">R474*AG474</f>
        <v>0</v>
      </c>
    </row>
    <row r="475" spans="6:34" x14ac:dyDescent="0.25">
      <c r="I475" s="186">
        <f t="shared" si="63"/>
        <v>0</v>
      </c>
      <c r="R475" s="182">
        <f t="shared" si="64"/>
        <v>0</v>
      </c>
      <c r="AC475" s="274">
        <f t="shared" si="65"/>
        <v>0</v>
      </c>
      <c r="AD475" s="274">
        <f t="shared" si="55"/>
        <v>0</v>
      </c>
      <c r="AE475" s="189">
        <f t="shared" si="61"/>
        <v>0</v>
      </c>
      <c r="AF475" s="368">
        <f t="shared" si="66"/>
        <v>0</v>
      </c>
      <c r="AH475" s="189">
        <f t="shared" si="67"/>
        <v>0</v>
      </c>
    </row>
    <row r="476" spans="6:34" x14ac:dyDescent="0.25">
      <c r="I476" s="186">
        <f t="shared" si="63"/>
        <v>0</v>
      </c>
      <c r="R476" s="182">
        <f t="shared" si="64"/>
        <v>0</v>
      </c>
      <c r="AC476" s="274">
        <f t="shared" si="65"/>
        <v>0</v>
      </c>
      <c r="AD476" s="274">
        <f t="shared" si="55"/>
        <v>0</v>
      </c>
      <c r="AE476" s="189">
        <f t="shared" ref="AE476:AE496" si="68">AB476*Q476</f>
        <v>0</v>
      </c>
      <c r="AF476" s="368">
        <f t="shared" si="66"/>
        <v>0</v>
      </c>
      <c r="AH476" s="189">
        <f t="shared" si="67"/>
        <v>0</v>
      </c>
    </row>
    <row r="477" spans="6:34" x14ac:dyDescent="0.25">
      <c r="I477" s="186">
        <f t="shared" si="63"/>
        <v>0</v>
      </c>
      <c r="R477" s="182">
        <f t="shared" si="64"/>
        <v>0</v>
      </c>
      <c r="AC477" s="274">
        <f t="shared" si="65"/>
        <v>0</v>
      </c>
      <c r="AD477" s="274">
        <f t="shared" si="55"/>
        <v>0</v>
      </c>
      <c r="AE477" s="189">
        <f t="shared" si="68"/>
        <v>0</v>
      </c>
      <c r="AF477" s="368">
        <f t="shared" si="66"/>
        <v>0</v>
      </c>
      <c r="AH477" s="189">
        <f t="shared" si="67"/>
        <v>0</v>
      </c>
    </row>
    <row r="478" spans="6:34" x14ac:dyDescent="0.25">
      <c r="I478" s="186">
        <f t="shared" si="63"/>
        <v>0</v>
      </c>
      <c r="R478" s="182">
        <f t="shared" si="64"/>
        <v>0</v>
      </c>
      <c r="AC478" s="274">
        <f t="shared" si="65"/>
        <v>0</v>
      </c>
      <c r="AD478" s="274">
        <f t="shared" si="55"/>
        <v>0</v>
      </c>
      <c r="AE478" s="189">
        <f t="shared" si="68"/>
        <v>0</v>
      </c>
      <c r="AF478" s="368">
        <f t="shared" si="66"/>
        <v>0</v>
      </c>
      <c r="AH478" s="189">
        <f t="shared" si="67"/>
        <v>0</v>
      </c>
    </row>
    <row r="479" spans="6:34" x14ac:dyDescent="0.25">
      <c r="F479" s="466"/>
      <c r="I479" s="186">
        <f t="shared" si="63"/>
        <v>0</v>
      </c>
      <c r="R479" s="182">
        <f t="shared" si="64"/>
        <v>0</v>
      </c>
      <c r="AC479" s="274">
        <f t="shared" si="65"/>
        <v>0</v>
      </c>
      <c r="AD479" s="274">
        <f t="shared" si="55"/>
        <v>0</v>
      </c>
      <c r="AE479" s="189">
        <f t="shared" si="68"/>
        <v>0</v>
      </c>
      <c r="AF479" s="368">
        <f t="shared" si="66"/>
        <v>0</v>
      </c>
      <c r="AH479" s="189">
        <f t="shared" si="67"/>
        <v>0</v>
      </c>
    </row>
    <row r="480" spans="6:34" x14ac:dyDescent="0.25">
      <c r="I480" s="186">
        <f t="shared" si="63"/>
        <v>0</v>
      </c>
      <c r="R480" s="182">
        <f t="shared" si="64"/>
        <v>0</v>
      </c>
      <c r="AC480" s="274">
        <f t="shared" si="65"/>
        <v>0</v>
      </c>
      <c r="AD480" s="274">
        <f t="shared" si="55"/>
        <v>0</v>
      </c>
      <c r="AE480" s="189">
        <f t="shared" si="68"/>
        <v>0</v>
      </c>
      <c r="AF480" s="368">
        <f t="shared" si="66"/>
        <v>0</v>
      </c>
      <c r="AH480" s="189">
        <f t="shared" si="67"/>
        <v>0</v>
      </c>
    </row>
    <row r="481" spans="6:34" x14ac:dyDescent="0.25">
      <c r="I481" s="186">
        <f t="shared" si="63"/>
        <v>0</v>
      </c>
      <c r="R481" s="182">
        <f t="shared" si="64"/>
        <v>0</v>
      </c>
      <c r="AC481" s="274">
        <f t="shared" si="65"/>
        <v>0</v>
      </c>
      <c r="AD481" s="274">
        <f t="shared" si="55"/>
        <v>0</v>
      </c>
      <c r="AE481" s="189">
        <f t="shared" si="68"/>
        <v>0</v>
      </c>
      <c r="AF481" s="368">
        <f t="shared" si="66"/>
        <v>0</v>
      </c>
      <c r="AH481" s="189">
        <f t="shared" si="67"/>
        <v>0</v>
      </c>
    </row>
    <row r="482" spans="6:34" x14ac:dyDescent="0.25">
      <c r="I482" s="186">
        <f t="shared" si="63"/>
        <v>0</v>
      </c>
      <c r="R482" s="182">
        <f t="shared" si="64"/>
        <v>0</v>
      </c>
      <c r="AC482" s="274">
        <f t="shared" si="65"/>
        <v>0</v>
      </c>
      <c r="AD482" s="274">
        <f t="shared" si="55"/>
        <v>0</v>
      </c>
      <c r="AE482" s="189">
        <f t="shared" si="68"/>
        <v>0</v>
      </c>
      <c r="AF482" s="368">
        <f t="shared" si="66"/>
        <v>0</v>
      </c>
      <c r="AH482" s="189">
        <f t="shared" si="67"/>
        <v>0</v>
      </c>
    </row>
    <row r="483" spans="6:34" x14ac:dyDescent="0.25">
      <c r="I483" s="186">
        <f t="shared" si="63"/>
        <v>0</v>
      </c>
      <c r="R483" s="182">
        <f t="shared" si="64"/>
        <v>0</v>
      </c>
      <c r="AC483" s="274">
        <f t="shared" si="65"/>
        <v>0</v>
      </c>
      <c r="AD483" s="274">
        <f t="shared" si="55"/>
        <v>0</v>
      </c>
      <c r="AE483" s="189">
        <f t="shared" si="68"/>
        <v>0</v>
      </c>
      <c r="AF483" s="368">
        <f t="shared" si="66"/>
        <v>0</v>
      </c>
      <c r="AH483" s="189">
        <f t="shared" si="67"/>
        <v>0</v>
      </c>
    </row>
    <row r="484" spans="6:34" x14ac:dyDescent="0.25">
      <c r="I484" s="186">
        <f t="shared" si="63"/>
        <v>0</v>
      </c>
      <c r="R484" s="182">
        <f t="shared" si="64"/>
        <v>0</v>
      </c>
      <c r="AC484" s="274">
        <f t="shared" si="65"/>
        <v>0</v>
      </c>
      <c r="AD484" s="274">
        <f t="shared" si="55"/>
        <v>0</v>
      </c>
      <c r="AE484" s="189">
        <f t="shared" si="68"/>
        <v>0</v>
      </c>
      <c r="AF484" s="368">
        <f t="shared" si="66"/>
        <v>0</v>
      </c>
      <c r="AH484" s="189">
        <f t="shared" si="67"/>
        <v>0</v>
      </c>
    </row>
    <row r="485" spans="6:34" x14ac:dyDescent="0.25">
      <c r="I485" s="186">
        <f t="shared" si="63"/>
        <v>0</v>
      </c>
      <c r="R485" s="182">
        <f t="shared" si="64"/>
        <v>0</v>
      </c>
      <c r="AC485" s="274">
        <f t="shared" si="65"/>
        <v>0</v>
      </c>
      <c r="AD485" s="274">
        <f t="shared" si="55"/>
        <v>0</v>
      </c>
      <c r="AE485" s="189">
        <f t="shared" si="68"/>
        <v>0</v>
      </c>
      <c r="AF485" s="368">
        <f t="shared" si="66"/>
        <v>0</v>
      </c>
      <c r="AH485" s="189">
        <f t="shared" si="67"/>
        <v>0</v>
      </c>
    </row>
    <row r="486" spans="6:34" x14ac:dyDescent="0.25">
      <c r="I486" s="186">
        <f t="shared" si="63"/>
        <v>0</v>
      </c>
      <c r="R486" s="182">
        <f t="shared" si="64"/>
        <v>0</v>
      </c>
      <c r="AC486" s="274">
        <f t="shared" si="65"/>
        <v>0</v>
      </c>
      <c r="AD486" s="274">
        <f t="shared" si="55"/>
        <v>0</v>
      </c>
      <c r="AE486" s="189">
        <f t="shared" si="68"/>
        <v>0</v>
      </c>
      <c r="AF486" s="368">
        <f t="shared" si="66"/>
        <v>0</v>
      </c>
      <c r="AH486" s="189">
        <f t="shared" si="67"/>
        <v>0</v>
      </c>
    </row>
    <row r="487" spans="6:34" x14ac:dyDescent="0.25">
      <c r="I487" s="186">
        <f t="shared" si="63"/>
        <v>0</v>
      </c>
      <c r="R487" s="182">
        <f t="shared" si="64"/>
        <v>0</v>
      </c>
      <c r="AC487" s="274">
        <f t="shared" si="65"/>
        <v>0</v>
      </c>
      <c r="AD487" s="274">
        <f t="shared" si="55"/>
        <v>0</v>
      </c>
      <c r="AE487" s="189">
        <f t="shared" si="68"/>
        <v>0</v>
      </c>
      <c r="AF487" s="368">
        <f t="shared" si="66"/>
        <v>0</v>
      </c>
      <c r="AH487" s="189">
        <f t="shared" si="67"/>
        <v>0</v>
      </c>
    </row>
    <row r="488" spans="6:34" x14ac:dyDescent="0.25">
      <c r="I488" s="186">
        <f t="shared" si="63"/>
        <v>0</v>
      </c>
      <c r="R488" s="182">
        <f t="shared" si="64"/>
        <v>0</v>
      </c>
      <c r="AC488" s="274">
        <f t="shared" si="65"/>
        <v>0</v>
      </c>
      <c r="AD488" s="274">
        <f t="shared" si="55"/>
        <v>0</v>
      </c>
      <c r="AE488" s="189">
        <f t="shared" si="68"/>
        <v>0</v>
      </c>
      <c r="AF488" s="368">
        <f t="shared" si="66"/>
        <v>0</v>
      </c>
      <c r="AH488" s="189">
        <f t="shared" si="67"/>
        <v>0</v>
      </c>
    </row>
    <row r="489" spans="6:34" x14ac:dyDescent="0.25">
      <c r="I489" s="186">
        <f t="shared" si="63"/>
        <v>0</v>
      </c>
      <c r="R489" s="182">
        <f t="shared" si="64"/>
        <v>0</v>
      </c>
      <c r="AC489" s="274">
        <f t="shared" si="65"/>
        <v>0</v>
      </c>
      <c r="AD489" s="274">
        <f t="shared" si="55"/>
        <v>0</v>
      </c>
      <c r="AE489" s="189">
        <f t="shared" si="68"/>
        <v>0</v>
      </c>
      <c r="AF489" s="368">
        <f t="shared" si="66"/>
        <v>0</v>
      </c>
      <c r="AH489" s="189">
        <f t="shared" si="67"/>
        <v>0</v>
      </c>
    </row>
    <row r="490" spans="6:34" x14ac:dyDescent="0.25">
      <c r="I490" s="186">
        <f t="shared" si="63"/>
        <v>0</v>
      </c>
      <c r="R490" s="182">
        <f t="shared" si="64"/>
        <v>0</v>
      </c>
      <c r="AC490" s="274">
        <f t="shared" si="65"/>
        <v>0</v>
      </c>
      <c r="AD490" s="274">
        <f t="shared" si="55"/>
        <v>0</v>
      </c>
      <c r="AE490" s="189">
        <f t="shared" si="68"/>
        <v>0</v>
      </c>
      <c r="AF490" s="368">
        <f t="shared" si="66"/>
        <v>0</v>
      </c>
      <c r="AH490" s="189">
        <f t="shared" si="67"/>
        <v>0</v>
      </c>
    </row>
    <row r="491" spans="6:34" x14ac:dyDescent="0.25">
      <c r="I491" s="186">
        <f t="shared" si="63"/>
        <v>0</v>
      </c>
      <c r="R491" s="182">
        <f t="shared" si="64"/>
        <v>0</v>
      </c>
      <c r="AC491" s="274">
        <f t="shared" si="65"/>
        <v>0</v>
      </c>
      <c r="AD491" s="274">
        <f t="shared" si="55"/>
        <v>0</v>
      </c>
      <c r="AE491" s="189">
        <f t="shared" si="68"/>
        <v>0</v>
      </c>
      <c r="AF491" s="368">
        <f t="shared" si="66"/>
        <v>0</v>
      </c>
      <c r="AH491" s="189">
        <f t="shared" si="67"/>
        <v>0</v>
      </c>
    </row>
    <row r="492" spans="6:34" x14ac:dyDescent="0.25">
      <c r="I492" s="186">
        <f t="shared" si="63"/>
        <v>0</v>
      </c>
      <c r="R492" s="182">
        <f t="shared" si="64"/>
        <v>0</v>
      </c>
      <c r="AC492" s="274">
        <f t="shared" si="65"/>
        <v>0</v>
      </c>
      <c r="AD492" s="274">
        <f t="shared" si="55"/>
        <v>0</v>
      </c>
      <c r="AE492" s="189">
        <f t="shared" si="68"/>
        <v>0</v>
      </c>
      <c r="AF492" s="368">
        <f t="shared" si="66"/>
        <v>0</v>
      </c>
      <c r="AH492" s="189">
        <f t="shared" si="67"/>
        <v>0</v>
      </c>
    </row>
    <row r="493" spans="6:34" x14ac:dyDescent="0.25">
      <c r="F493" s="466"/>
      <c r="I493" s="186">
        <f t="shared" si="63"/>
        <v>0</v>
      </c>
      <c r="R493" s="182">
        <f t="shared" si="64"/>
        <v>0</v>
      </c>
      <c r="AC493" s="274">
        <f t="shared" si="65"/>
        <v>0</v>
      </c>
      <c r="AD493" s="274">
        <f t="shared" si="55"/>
        <v>0</v>
      </c>
      <c r="AE493" s="189">
        <f t="shared" si="68"/>
        <v>0</v>
      </c>
      <c r="AF493" s="368">
        <f t="shared" si="66"/>
        <v>0</v>
      </c>
      <c r="AH493" s="189">
        <f t="shared" si="67"/>
        <v>0</v>
      </c>
    </row>
    <row r="494" spans="6:34" x14ac:dyDescent="0.25">
      <c r="I494" s="186">
        <f t="shared" si="63"/>
        <v>0</v>
      </c>
      <c r="R494" s="182">
        <f t="shared" si="64"/>
        <v>0</v>
      </c>
      <c r="AC494" s="274">
        <f t="shared" si="65"/>
        <v>0</v>
      </c>
      <c r="AD494" s="274">
        <f t="shared" si="55"/>
        <v>0</v>
      </c>
      <c r="AE494" s="189">
        <f t="shared" si="68"/>
        <v>0</v>
      </c>
      <c r="AF494" s="368">
        <f t="shared" si="66"/>
        <v>0</v>
      </c>
      <c r="AH494" s="189">
        <f t="shared" si="67"/>
        <v>0</v>
      </c>
    </row>
    <row r="495" spans="6:34" x14ac:dyDescent="0.25">
      <c r="I495" s="186">
        <f t="shared" si="63"/>
        <v>0</v>
      </c>
      <c r="R495" s="182">
        <f t="shared" si="64"/>
        <v>0</v>
      </c>
      <c r="AC495" s="274">
        <f t="shared" si="65"/>
        <v>0</v>
      </c>
      <c r="AD495" s="274">
        <f t="shared" si="55"/>
        <v>0</v>
      </c>
      <c r="AE495" s="189">
        <f t="shared" si="68"/>
        <v>0</v>
      </c>
      <c r="AF495" s="368">
        <f t="shared" si="66"/>
        <v>0</v>
      </c>
      <c r="AH495" s="189">
        <f t="shared" si="67"/>
        <v>0</v>
      </c>
    </row>
    <row r="496" spans="6:34" x14ac:dyDescent="0.25">
      <c r="I496" s="186">
        <f t="shared" si="63"/>
        <v>0</v>
      </c>
      <c r="R496" s="182">
        <f t="shared" si="64"/>
        <v>0</v>
      </c>
      <c r="AC496" s="274">
        <f t="shared" si="65"/>
        <v>0</v>
      </c>
      <c r="AD496" s="274">
        <f t="shared" si="55"/>
        <v>0</v>
      </c>
      <c r="AE496" s="189">
        <f t="shared" si="68"/>
        <v>0</v>
      </c>
      <c r="AF496" s="368">
        <f t="shared" si="66"/>
        <v>0</v>
      </c>
      <c r="AH496" s="189">
        <f t="shared" si="67"/>
        <v>0</v>
      </c>
    </row>
    <row r="497" spans="5:34" x14ac:dyDescent="0.25">
      <c r="I497" s="186">
        <f t="shared" si="63"/>
        <v>0</v>
      </c>
      <c r="R497" s="182">
        <f t="shared" si="64"/>
        <v>0</v>
      </c>
      <c r="AC497" s="274">
        <f t="shared" si="65"/>
        <v>0</v>
      </c>
      <c r="AD497" s="274">
        <f t="shared" ref="AD497:AD510" si="69">IFERROR((Q497/T497),0)</f>
        <v>0</v>
      </c>
      <c r="AE497" s="189">
        <f t="shared" ref="AE497:AE510" si="70">AB497*Q497</f>
        <v>0</v>
      </c>
      <c r="AF497" s="368">
        <f t="shared" si="66"/>
        <v>0</v>
      </c>
      <c r="AH497" s="189">
        <f t="shared" si="67"/>
        <v>0</v>
      </c>
    </row>
    <row r="498" spans="5:34" x14ac:dyDescent="0.25">
      <c r="I498" s="186">
        <f t="shared" si="63"/>
        <v>0</v>
      </c>
      <c r="R498" s="182">
        <f t="shared" si="64"/>
        <v>0</v>
      </c>
      <c r="AC498" s="274">
        <f t="shared" si="65"/>
        <v>0</v>
      </c>
      <c r="AD498" s="274">
        <f t="shared" si="69"/>
        <v>0</v>
      </c>
      <c r="AE498" s="189">
        <f t="shared" si="70"/>
        <v>0</v>
      </c>
      <c r="AF498" s="368">
        <f t="shared" si="66"/>
        <v>0</v>
      </c>
      <c r="AH498" s="189">
        <f t="shared" si="67"/>
        <v>0</v>
      </c>
    </row>
    <row r="499" spans="5:34" x14ac:dyDescent="0.25">
      <c r="I499" s="186">
        <f t="shared" si="63"/>
        <v>0</v>
      </c>
      <c r="R499" s="182">
        <f t="shared" si="64"/>
        <v>0</v>
      </c>
      <c r="AC499" s="274">
        <f t="shared" si="65"/>
        <v>0</v>
      </c>
      <c r="AD499" s="274">
        <f t="shared" si="69"/>
        <v>0</v>
      </c>
      <c r="AE499" s="189">
        <f t="shared" si="70"/>
        <v>0</v>
      </c>
      <c r="AF499" s="368">
        <f t="shared" si="66"/>
        <v>0</v>
      </c>
      <c r="AH499" s="189">
        <f t="shared" si="67"/>
        <v>0</v>
      </c>
    </row>
    <row r="500" spans="5:34" x14ac:dyDescent="0.25">
      <c r="I500" s="186">
        <f t="shared" si="63"/>
        <v>0</v>
      </c>
      <c r="R500" s="182">
        <f t="shared" si="64"/>
        <v>0</v>
      </c>
      <c r="AC500" s="274">
        <f t="shared" si="65"/>
        <v>0</v>
      </c>
      <c r="AD500" s="274">
        <f t="shared" si="69"/>
        <v>0</v>
      </c>
      <c r="AE500" s="189">
        <f t="shared" si="70"/>
        <v>0</v>
      </c>
      <c r="AF500" s="368">
        <f t="shared" si="66"/>
        <v>0</v>
      </c>
      <c r="AH500" s="189">
        <f t="shared" si="67"/>
        <v>0</v>
      </c>
    </row>
    <row r="501" spans="5:34" x14ac:dyDescent="0.25">
      <c r="I501" s="186">
        <f t="shared" si="63"/>
        <v>0</v>
      </c>
      <c r="R501" s="182">
        <f t="shared" si="64"/>
        <v>0</v>
      </c>
      <c r="AC501" s="274">
        <f t="shared" si="65"/>
        <v>0</v>
      </c>
      <c r="AD501" s="274">
        <f t="shared" si="69"/>
        <v>0</v>
      </c>
      <c r="AE501" s="189">
        <f t="shared" si="70"/>
        <v>0</v>
      </c>
      <c r="AF501" s="368">
        <f t="shared" si="66"/>
        <v>0</v>
      </c>
      <c r="AH501" s="189">
        <f t="shared" si="67"/>
        <v>0</v>
      </c>
    </row>
    <row r="502" spans="5:34" x14ac:dyDescent="0.25">
      <c r="E502" s="713"/>
      <c r="I502" s="186">
        <f t="shared" si="63"/>
        <v>0</v>
      </c>
      <c r="R502" s="182">
        <f t="shared" si="64"/>
        <v>0</v>
      </c>
      <c r="AC502" s="274">
        <f t="shared" si="65"/>
        <v>0</v>
      </c>
      <c r="AD502" s="274">
        <f t="shared" si="69"/>
        <v>0</v>
      </c>
      <c r="AE502" s="189">
        <f t="shared" si="70"/>
        <v>0</v>
      </c>
      <c r="AF502" s="368">
        <f t="shared" si="66"/>
        <v>0</v>
      </c>
      <c r="AH502" s="189">
        <f t="shared" si="67"/>
        <v>0</v>
      </c>
    </row>
    <row r="503" spans="5:34" x14ac:dyDescent="0.25">
      <c r="I503" s="186">
        <f t="shared" si="63"/>
        <v>0</v>
      </c>
      <c r="R503" s="182">
        <f t="shared" si="64"/>
        <v>0</v>
      </c>
      <c r="AC503" s="274">
        <f t="shared" si="65"/>
        <v>0</v>
      </c>
      <c r="AD503" s="274">
        <f t="shared" si="69"/>
        <v>0</v>
      </c>
      <c r="AE503" s="189">
        <f t="shared" si="70"/>
        <v>0</v>
      </c>
      <c r="AF503" s="368">
        <f t="shared" si="66"/>
        <v>0</v>
      </c>
      <c r="AH503" s="189">
        <f t="shared" si="67"/>
        <v>0</v>
      </c>
    </row>
    <row r="504" spans="5:34" x14ac:dyDescent="0.25">
      <c r="I504" s="186">
        <f t="shared" si="63"/>
        <v>0</v>
      </c>
      <c r="R504" s="182">
        <f t="shared" si="64"/>
        <v>0</v>
      </c>
      <c r="AC504" s="274">
        <f t="shared" si="65"/>
        <v>0</v>
      </c>
      <c r="AD504" s="274">
        <f t="shared" si="69"/>
        <v>0</v>
      </c>
      <c r="AE504" s="189">
        <f t="shared" si="70"/>
        <v>0</v>
      </c>
      <c r="AF504" s="368">
        <f t="shared" si="66"/>
        <v>0</v>
      </c>
      <c r="AH504" s="189">
        <f t="shared" si="67"/>
        <v>0</v>
      </c>
    </row>
    <row r="505" spans="5:34" x14ac:dyDescent="0.25">
      <c r="I505" s="186">
        <f t="shared" si="63"/>
        <v>0</v>
      </c>
      <c r="R505" s="182">
        <f t="shared" si="64"/>
        <v>0</v>
      </c>
      <c r="AC505" s="274">
        <f t="shared" si="65"/>
        <v>0</v>
      </c>
      <c r="AD505" s="274">
        <f t="shared" si="69"/>
        <v>0</v>
      </c>
      <c r="AE505" s="189">
        <f t="shared" si="70"/>
        <v>0</v>
      </c>
      <c r="AF505" s="368">
        <f t="shared" si="66"/>
        <v>0</v>
      </c>
      <c r="AH505" s="189">
        <f t="shared" si="67"/>
        <v>0</v>
      </c>
    </row>
    <row r="506" spans="5:34" x14ac:dyDescent="0.25">
      <c r="I506" s="186">
        <f t="shared" si="63"/>
        <v>0</v>
      </c>
      <c r="R506" s="182">
        <f t="shared" si="64"/>
        <v>0</v>
      </c>
      <c r="AC506" s="274">
        <f t="shared" si="65"/>
        <v>0</v>
      </c>
      <c r="AD506" s="274">
        <f t="shared" si="69"/>
        <v>0</v>
      </c>
      <c r="AE506" s="189">
        <f t="shared" si="70"/>
        <v>0</v>
      </c>
      <c r="AF506" s="368">
        <f t="shared" si="66"/>
        <v>0</v>
      </c>
      <c r="AH506" s="189">
        <f t="shared" si="67"/>
        <v>0</v>
      </c>
    </row>
    <row r="507" spans="5:34" x14ac:dyDescent="0.25">
      <c r="I507" s="186">
        <f t="shared" si="63"/>
        <v>0</v>
      </c>
      <c r="R507" s="182">
        <f t="shared" si="64"/>
        <v>0</v>
      </c>
      <c r="AC507" s="274">
        <f t="shared" si="65"/>
        <v>0</v>
      </c>
      <c r="AD507" s="274">
        <f t="shared" si="69"/>
        <v>0</v>
      </c>
      <c r="AE507" s="189">
        <f t="shared" si="70"/>
        <v>0</v>
      </c>
      <c r="AF507" s="368">
        <f t="shared" si="66"/>
        <v>0</v>
      </c>
      <c r="AH507" s="189">
        <f t="shared" si="67"/>
        <v>0</v>
      </c>
    </row>
    <row r="508" spans="5:34" x14ac:dyDescent="0.25">
      <c r="I508" s="186">
        <f t="shared" si="63"/>
        <v>0</v>
      </c>
      <c r="R508" s="182">
        <f t="shared" si="64"/>
        <v>0</v>
      </c>
      <c r="AC508" s="274">
        <f t="shared" si="65"/>
        <v>0</v>
      </c>
      <c r="AD508" s="274">
        <f t="shared" si="69"/>
        <v>0</v>
      </c>
      <c r="AE508" s="189">
        <f t="shared" si="70"/>
        <v>0</v>
      </c>
      <c r="AF508" s="368">
        <f t="shared" si="66"/>
        <v>0</v>
      </c>
      <c r="AH508" s="189">
        <f t="shared" si="67"/>
        <v>0</v>
      </c>
    </row>
    <row r="509" spans="5:34" x14ac:dyDescent="0.25">
      <c r="I509" s="186">
        <f t="shared" si="63"/>
        <v>0</v>
      </c>
      <c r="R509" s="182">
        <f t="shared" si="64"/>
        <v>0</v>
      </c>
      <c r="AC509" s="274">
        <f t="shared" si="65"/>
        <v>0</v>
      </c>
      <c r="AD509" s="274">
        <f t="shared" si="69"/>
        <v>0</v>
      </c>
      <c r="AE509" s="189">
        <f t="shared" si="70"/>
        <v>0</v>
      </c>
      <c r="AF509" s="368">
        <f t="shared" si="66"/>
        <v>0</v>
      </c>
      <c r="AH509" s="189">
        <f t="shared" si="67"/>
        <v>0</v>
      </c>
    </row>
    <row r="510" spans="5:34" x14ac:dyDescent="0.25">
      <c r="I510" s="186">
        <f t="shared" si="63"/>
        <v>0</v>
      </c>
      <c r="R510" s="187">
        <f t="shared" si="64"/>
        <v>0</v>
      </c>
      <c r="AC510" s="274">
        <f t="shared" si="65"/>
        <v>0</v>
      </c>
      <c r="AD510" s="274">
        <f t="shared" si="69"/>
        <v>0</v>
      </c>
      <c r="AE510" s="189">
        <f t="shared" si="70"/>
        <v>0</v>
      </c>
      <c r="AF510" s="368">
        <f t="shared" si="66"/>
        <v>0</v>
      </c>
      <c r="AH510" s="189">
        <f t="shared" si="67"/>
        <v>0</v>
      </c>
    </row>
    <row r="511" spans="5:34" x14ac:dyDescent="0.25">
      <c r="I511" s="186">
        <f t="shared" si="63"/>
        <v>0</v>
      </c>
      <c r="AC511" s="274">
        <f t="shared" si="65"/>
        <v>0</v>
      </c>
      <c r="AF511" s="368">
        <f t="shared" si="66"/>
        <v>0</v>
      </c>
      <c r="AH511" s="189">
        <f t="shared" si="67"/>
        <v>0</v>
      </c>
    </row>
    <row r="512" spans="5:34" x14ac:dyDescent="0.25">
      <c r="I512" s="186">
        <f t="shared" si="63"/>
        <v>0</v>
      </c>
      <c r="AC512" s="274">
        <f t="shared" si="65"/>
        <v>0</v>
      </c>
      <c r="AF512" s="368">
        <f t="shared" si="66"/>
        <v>0</v>
      </c>
      <c r="AH512" s="189">
        <f t="shared" si="67"/>
        <v>0</v>
      </c>
    </row>
    <row r="513" spans="9:34" x14ac:dyDescent="0.25">
      <c r="I513" s="186">
        <f t="shared" si="63"/>
        <v>0</v>
      </c>
      <c r="AC513" s="274">
        <f t="shared" si="65"/>
        <v>0</v>
      </c>
      <c r="AF513" s="368">
        <f t="shared" si="66"/>
        <v>0</v>
      </c>
      <c r="AH513" s="189">
        <f t="shared" si="67"/>
        <v>0</v>
      </c>
    </row>
    <row r="514" spans="9:34" x14ac:dyDescent="0.25">
      <c r="I514" s="186">
        <f t="shared" si="63"/>
        <v>0</v>
      </c>
      <c r="AC514" s="274">
        <f t="shared" si="65"/>
        <v>0</v>
      </c>
      <c r="AF514" s="368">
        <f t="shared" si="66"/>
        <v>0</v>
      </c>
      <c r="AH514" s="189">
        <f t="shared" si="67"/>
        <v>0</v>
      </c>
    </row>
    <row r="515" spans="9:34" x14ac:dyDescent="0.25">
      <c r="I515" s="186">
        <f t="shared" si="63"/>
        <v>0</v>
      </c>
      <c r="AC515" s="274">
        <f t="shared" si="65"/>
        <v>0</v>
      </c>
      <c r="AF515" s="368">
        <f t="shared" si="66"/>
        <v>0</v>
      </c>
      <c r="AH515" s="189">
        <f t="shared" si="67"/>
        <v>0</v>
      </c>
    </row>
    <row r="516" spans="9:34" x14ac:dyDescent="0.25">
      <c r="I516" s="186">
        <f t="shared" si="63"/>
        <v>0</v>
      </c>
      <c r="AC516" s="274">
        <f t="shared" si="65"/>
        <v>0</v>
      </c>
      <c r="AF516" s="368">
        <f t="shared" si="66"/>
        <v>0</v>
      </c>
      <c r="AH516" s="189">
        <f t="shared" si="67"/>
        <v>0</v>
      </c>
    </row>
    <row r="517" spans="9:34" x14ac:dyDescent="0.25">
      <c r="I517" s="186">
        <f t="shared" si="63"/>
        <v>0</v>
      </c>
      <c r="AC517" s="274">
        <f t="shared" si="65"/>
        <v>0</v>
      </c>
      <c r="AF517" s="368">
        <f t="shared" si="66"/>
        <v>0</v>
      </c>
      <c r="AH517" s="189">
        <f t="shared" si="67"/>
        <v>0</v>
      </c>
    </row>
    <row r="518" spans="9:34" x14ac:dyDescent="0.25">
      <c r="I518" s="186">
        <f t="shared" si="63"/>
        <v>0</v>
      </c>
      <c r="AC518" s="274">
        <f t="shared" si="65"/>
        <v>0</v>
      </c>
      <c r="AF518" s="368">
        <f t="shared" si="66"/>
        <v>0</v>
      </c>
      <c r="AH518" s="189">
        <f t="shared" si="67"/>
        <v>0</v>
      </c>
    </row>
    <row r="519" spans="9:34" x14ac:dyDescent="0.25">
      <c r="AC519" s="274">
        <f t="shared" si="65"/>
        <v>0</v>
      </c>
      <c r="AF519" s="368">
        <f t="shared" si="66"/>
        <v>0</v>
      </c>
      <c r="AH519" s="189">
        <f t="shared" si="67"/>
        <v>0</v>
      </c>
    </row>
    <row r="520" spans="9:34" x14ac:dyDescent="0.25">
      <c r="AC520" s="274">
        <f t="shared" si="65"/>
        <v>0</v>
      </c>
      <c r="AF520" s="368">
        <f t="shared" si="66"/>
        <v>0</v>
      </c>
      <c r="AH520" s="189">
        <f t="shared" si="67"/>
        <v>0</v>
      </c>
    </row>
    <row r="521" spans="9:34" x14ac:dyDescent="0.25">
      <c r="AC521" s="274">
        <f t="shared" si="65"/>
        <v>0</v>
      </c>
      <c r="AF521" s="368">
        <f t="shared" si="66"/>
        <v>0</v>
      </c>
      <c r="AH521" s="189">
        <f t="shared" si="67"/>
        <v>0</v>
      </c>
    </row>
    <row r="522" spans="9:34" x14ac:dyDescent="0.25">
      <c r="AC522" s="274">
        <f t="shared" si="65"/>
        <v>0</v>
      </c>
      <c r="AF522" s="368">
        <f t="shared" si="66"/>
        <v>0</v>
      </c>
      <c r="AH522" s="189">
        <f t="shared" si="67"/>
        <v>0</v>
      </c>
    </row>
    <row r="523" spans="9:34" x14ac:dyDescent="0.25">
      <c r="AC523" s="274">
        <f t="shared" si="65"/>
        <v>0</v>
      </c>
      <c r="AF523" s="368">
        <f t="shared" si="66"/>
        <v>0</v>
      </c>
      <c r="AH523" s="189">
        <f t="shared" si="67"/>
        <v>0</v>
      </c>
    </row>
    <row r="524" spans="9:34" x14ac:dyDescent="0.25">
      <c r="AC524" s="274">
        <f t="shared" si="65"/>
        <v>0</v>
      </c>
      <c r="AF524" s="368">
        <f t="shared" si="66"/>
        <v>0</v>
      </c>
      <c r="AH524" s="189">
        <f t="shared" si="67"/>
        <v>0</v>
      </c>
    </row>
    <row r="525" spans="9:34" x14ac:dyDescent="0.25">
      <c r="AC525" s="274">
        <f t="shared" si="65"/>
        <v>0</v>
      </c>
      <c r="AF525" s="368">
        <f t="shared" si="66"/>
        <v>0</v>
      </c>
      <c r="AH525" s="189">
        <f t="shared" si="67"/>
        <v>0</v>
      </c>
    </row>
    <row r="526" spans="9:34" x14ac:dyDescent="0.25">
      <c r="AC526" s="274">
        <f t="shared" si="65"/>
        <v>0</v>
      </c>
      <c r="AF526" s="368">
        <f t="shared" si="66"/>
        <v>0</v>
      </c>
      <c r="AH526" s="189">
        <f t="shared" si="67"/>
        <v>0</v>
      </c>
    </row>
    <row r="527" spans="9:34" x14ac:dyDescent="0.25">
      <c r="AC527" s="274">
        <f t="shared" si="65"/>
        <v>0</v>
      </c>
      <c r="AF527" s="368">
        <f t="shared" si="66"/>
        <v>0</v>
      </c>
      <c r="AH527" s="189">
        <f t="shared" si="67"/>
        <v>0</v>
      </c>
    </row>
    <row r="528" spans="9:34" x14ac:dyDescent="0.25">
      <c r="AC528" s="274">
        <f t="shared" si="65"/>
        <v>0</v>
      </c>
      <c r="AF528" s="368">
        <f t="shared" si="66"/>
        <v>0</v>
      </c>
      <c r="AH528" s="189">
        <f t="shared" si="67"/>
        <v>0</v>
      </c>
    </row>
    <row r="529" spans="29:34" x14ac:dyDescent="0.25">
      <c r="AC529" s="274">
        <f t="shared" si="65"/>
        <v>0</v>
      </c>
      <c r="AF529" s="368">
        <f t="shared" si="66"/>
        <v>0</v>
      </c>
      <c r="AH529" s="189">
        <f t="shared" si="67"/>
        <v>0</v>
      </c>
    </row>
    <row r="530" spans="29:34" x14ac:dyDescent="0.25">
      <c r="AC530" s="274">
        <f t="shared" si="65"/>
        <v>0</v>
      </c>
      <c r="AF530" s="368">
        <f t="shared" si="66"/>
        <v>0</v>
      </c>
      <c r="AH530" s="189">
        <f t="shared" si="67"/>
        <v>0</v>
      </c>
    </row>
    <row r="531" spans="29:34" x14ac:dyDescent="0.25">
      <c r="AC531" s="274">
        <f t="shared" si="65"/>
        <v>0</v>
      </c>
      <c r="AF531" s="368">
        <f t="shared" si="66"/>
        <v>0</v>
      </c>
      <c r="AH531" s="189">
        <f t="shared" si="67"/>
        <v>0</v>
      </c>
    </row>
    <row r="532" spans="29:34" x14ac:dyDescent="0.25">
      <c r="AC532" s="274">
        <f t="shared" si="65"/>
        <v>0</v>
      </c>
      <c r="AF532" s="368">
        <f t="shared" si="66"/>
        <v>0</v>
      </c>
      <c r="AH532" s="189">
        <f t="shared" si="67"/>
        <v>0</v>
      </c>
    </row>
    <row r="533" spans="29:34" x14ac:dyDescent="0.25">
      <c r="AC533" s="274">
        <f t="shared" si="65"/>
        <v>0</v>
      </c>
      <c r="AF533" s="368">
        <f t="shared" si="66"/>
        <v>0</v>
      </c>
      <c r="AH533" s="189">
        <f t="shared" si="67"/>
        <v>0</v>
      </c>
    </row>
    <row r="534" spans="29:34" x14ac:dyDescent="0.25">
      <c r="AC534" s="274">
        <f t="shared" si="65"/>
        <v>0</v>
      </c>
      <c r="AF534" s="368">
        <f t="shared" si="66"/>
        <v>0</v>
      </c>
      <c r="AH534" s="189">
        <f t="shared" si="67"/>
        <v>0</v>
      </c>
    </row>
    <row r="535" spans="29:34" x14ac:dyDescent="0.25">
      <c r="AC535" s="274">
        <f t="shared" si="65"/>
        <v>0</v>
      </c>
      <c r="AF535" s="368">
        <f t="shared" si="66"/>
        <v>0</v>
      </c>
      <c r="AH535" s="189">
        <f t="shared" si="67"/>
        <v>0</v>
      </c>
    </row>
    <row r="536" spans="29:34" x14ac:dyDescent="0.25">
      <c r="AC536" s="274">
        <f t="shared" si="65"/>
        <v>0</v>
      </c>
      <c r="AF536" s="368">
        <f t="shared" si="66"/>
        <v>0</v>
      </c>
      <c r="AH536" s="189">
        <f t="shared" si="67"/>
        <v>0</v>
      </c>
    </row>
    <row r="537" spans="29:34" x14ac:dyDescent="0.25">
      <c r="AC537" s="274">
        <f t="shared" si="65"/>
        <v>0</v>
      </c>
      <c r="AF537" s="368">
        <f t="shared" si="66"/>
        <v>0</v>
      </c>
      <c r="AH537" s="189">
        <f t="shared" si="67"/>
        <v>0</v>
      </c>
    </row>
    <row r="538" spans="29:34" x14ac:dyDescent="0.25">
      <c r="AC538" s="274">
        <f t="shared" ref="AC538:AC601" si="71">Z538*Q538</f>
        <v>0</v>
      </c>
      <c r="AF538" s="368">
        <f t="shared" ref="AF538:AF601" si="72">AD538+AE538</f>
        <v>0</v>
      </c>
      <c r="AH538" s="189">
        <f t="shared" ref="AH538:AH601" si="73">R538*AG538</f>
        <v>0</v>
      </c>
    </row>
    <row r="539" spans="29:34" x14ac:dyDescent="0.25">
      <c r="AC539" s="274">
        <f t="shared" si="71"/>
        <v>0</v>
      </c>
      <c r="AF539" s="368">
        <f t="shared" si="72"/>
        <v>0</v>
      </c>
      <c r="AH539" s="189">
        <f t="shared" si="73"/>
        <v>0</v>
      </c>
    </row>
    <row r="540" spans="29:34" x14ac:dyDescent="0.25">
      <c r="AC540" s="274">
        <f t="shared" si="71"/>
        <v>0</v>
      </c>
      <c r="AF540" s="368">
        <f t="shared" si="72"/>
        <v>0</v>
      </c>
      <c r="AH540" s="189">
        <f t="shared" si="73"/>
        <v>0</v>
      </c>
    </row>
    <row r="541" spans="29:34" x14ac:dyDescent="0.25">
      <c r="AC541" s="274">
        <f t="shared" si="71"/>
        <v>0</v>
      </c>
      <c r="AF541" s="368">
        <f t="shared" si="72"/>
        <v>0</v>
      </c>
      <c r="AH541" s="189">
        <f t="shared" si="73"/>
        <v>0</v>
      </c>
    </row>
    <row r="542" spans="29:34" x14ac:dyDescent="0.25">
      <c r="AC542" s="274">
        <f t="shared" si="71"/>
        <v>0</v>
      </c>
      <c r="AF542" s="368">
        <f t="shared" si="72"/>
        <v>0</v>
      </c>
      <c r="AH542" s="189">
        <f t="shared" si="73"/>
        <v>0</v>
      </c>
    </row>
    <row r="543" spans="29:34" x14ac:dyDescent="0.25">
      <c r="AC543" s="274">
        <f t="shared" si="71"/>
        <v>0</v>
      </c>
      <c r="AF543" s="368">
        <f t="shared" si="72"/>
        <v>0</v>
      </c>
      <c r="AH543" s="189">
        <f t="shared" si="73"/>
        <v>0</v>
      </c>
    </row>
    <row r="544" spans="29:34" x14ac:dyDescent="0.25">
      <c r="AC544" s="274">
        <f t="shared" si="71"/>
        <v>0</v>
      </c>
      <c r="AF544" s="368">
        <f t="shared" si="72"/>
        <v>0</v>
      </c>
      <c r="AH544" s="189">
        <f t="shared" si="73"/>
        <v>0</v>
      </c>
    </row>
    <row r="545" spans="29:34" x14ac:dyDescent="0.25">
      <c r="AC545" s="274">
        <f t="shared" si="71"/>
        <v>0</v>
      </c>
      <c r="AF545" s="368">
        <f t="shared" si="72"/>
        <v>0</v>
      </c>
      <c r="AH545" s="189">
        <f t="shared" si="73"/>
        <v>0</v>
      </c>
    </row>
    <row r="546" spans="29:34" x14ac:dyDescent="0.25">
      <c r="AC546" s="274">
        <f t="shared" si="71"/>
        <v>0</v>
      </c>
      <c r="AF546" s="368">
        <f t="shared" si="72"/>
        <v>0</v>
      </c>
      <c r="AH546" s="189">
        <f t="shared" si="73"/>
        <v>0</v>
      </c>
    </row>
    <row r="547" spans="29:34" x14ac:dyDescent="0.25">
      <c r="AC547" s="274">
        <f t="shared" si="71"/>
        <v>0</v>
      </c>
      <c r="AF547" s="368">
        <f t="shared" si="72"/>
        <v>0</v>
      </c>
      <c r="AH547" s="189">
        <f t="shared" si="73"/>
        <v>0</v>
      </c>
    </row>
    <row r="548" spans="29:34" x14ac:dyDescent="0.25">
      <c r="AC548" s="274">
        <f t="shared" si="71"/>
        <v>0</v>
      </c>
      <c r="AF548" s="368">
        <f t="shared" si="72"/>
        <v>0</v>
      </c>
      <c r="AH548" s="189">
        <f t="shared" si="73"/>
        <v>0</v>
      </c>
    </row>
    <row r="549" spans="29:34" x14ac:dyDescent="0.25">
      <c r="AC549" s="274">
        <f t="shared" si="71"/>
        <v>0</v>
      </c>
      <c r="AF549" s="368">
        <f t="shared" si="72"/>
        <v>0</v>
      </c>
      <c r="AH549" s="189">
        <f t="shared" si="73"/>
        <v>0</v>
      </c>
    </row>
    <row r="550" spans="29:34" x14ac:dyDescent="0.25">
      <c r="AC550" s="274">
        <f t="shared" si="71"/>
        <v>0</v>
      </c>
      <c r="AF550" s="368">
        <f t="shared" si="72"/>
        <v>0</v>
      </c>
      <c r="AH550" s="189">
        <f t="shared" si="73"/>
        <v>0</v>
      </c>
    </row>
    <row r="551" spans="29:34" x14ac:dyDescent="0.25">
      <c r="AC551" s="274">
        <f t="shared" si="71"/>
        <v>0</v>
      </c>
      <c r="AF551" s="368">
        <f t="shared" si="72"/>
        <v>0</v>
      </c>
      <c r="AH551" s="189">
        <f t="shared" si="73"/>
        <v>0</v>
      </c>
    </row>
    <row r="552" spans="29:34" x14ac:dyDescent="0.25">
      <c r="AC552" s="274">
        <f t="shared" si="71"/>
        <v>0</v>
      </c>
      <c r="AF552" s="368">
        <f t="shared" si="72"/>
        <v>0</v>
      </c>
      <c r="AH552" s="189">
        <f t="shared" si="73"/>
        <v>0</v>
      </c>
    </row>
    <row r="553" spans="29:34" x14ac:dyDescent="0.25">
      <c r="AC553" s="274">
        <f t="shared" si="71"/>
        <v>0</v>
      </c>
      <c r="AF553" s="368">
        <f t="shared" si="72"/>
        <v>0</v>
      </c>
      <c r="AH553" s="189">
        <f t="shared" si="73"/>
        <v>0</v>
      </c>
    </row>
    <row r="554" spans="29:34" x14ac:dyDescent="0.25">
      <c r="AC554" s="274">
        <f t="shared" si="71"/>
        <v>0</v>
      </c>
      <c r="AF554" s="368">
        <f t="shared" si="72"/>
        <v>0</v>
      </c>
      <c r="AH554" s="189">
        <f t="shared" si="73"/>
        <v>0</v>
      </c>
    </row>
    <row r="555" spans="29:34" x14ac:dyDescent="0.25">
      <c r="AC555" s="274">
        <f t="shared" si="71"/>
        <v>0</v>
      </c>
      <c r="AF555" s="368">
        <f t="shared" si="72"/>
        <v>0</v>
      </c>
      <c r="AH555" s="189">
        <f t="shared" si="73"/>
        <v>0</v>
      </c>
    </row>
    <row r="556" spans="29:34" x14ac:dyDescent="0.25">
      <c r="AC556" s="274">
        <f t="shared" si="71"/>
        <v>0</v>
      </c>
      <c r="AF556" s="368">
        <f t="shared" si="72"/>
        <v>0</v>
      </c>
      <c r="AH556" s="189">
        <f t="shared" si="73"/>
        <v>0</v>
      </c>
    </row>
    <row r="557" spans="29:34" x14ac:dyDescent="0.25">
      <c r="AC557" s="274">
        <f t="shared" si="71"/>
        <v>0</v>
      </c>
      <c r="AF557" s="368">
        <f t="shared" si="72"/>
        <v>0</v>
      </c>
      <c r="AH557" s="189">
        <f t="shared" si="73"/>
        <v>0</v>
      </c>
    </row>
    <row r="558" spans="29:34" x14ac:dyDescent="0.25">
      <c r="AC558" s="274">
        <f t="shared" si="71"/>
        <v>0</v>
      </c>
      <c r="AF558" s="368">
        <f t="shared" si="72"/>
        <v>0</v>
      </c>
      <c r="AH558" s="189">
        <f t="shared" si="73"/>
        <v>0</v>
      </c>
    </row>
    <row r="559" spans="29:34" x14ac:dyDescent="0.25">
      <c r="AC559" s="274">
        <f t="shared" si="71"/>
        <v>0</v>
      </c>
      <c r="AF559" s="368">
        <f t="shared" si="72"/>
        <v>0</v>
      </c>
      <c r="AH559" s="189">
        <f t="shared" si="73"/>
        <v>0</v>
      </c>
    </row>
    <row r="560" spans="29:34" x14ac:dyDescent="0.25">
      <c r="AC560" s="274">
        <f t="shared" si="71"/>
        <v>0</v>
      </c>
      <c r="AF560" s="368">
        <f t="shared" si="72"/>
        <v>0</v>
      </c>
      <c r="AH560" s="189">
        <f t="shared" si="73"/>
        <v>0</v>
      </c>
    </row>
    <row r="561" spans="29:34" x14ac:dyDescent="0.25">
      <c r="AC561" s="274">
        <f t="shared" si="71"/>
        <v>0</v>
      </c>
      <c r="AF561" s="368">
        <f t="shared" si="72"/>
        <v>0</v>
      </c>
      <c r="AH561" s="189">
        <f t="shared" si="73"/>
        <v>0</v>
      </c>
    </row>
    <row r="562" spans="29:34" x14ac:dyDescent="0.25">
      <c r="AC562" s="274">
        <f t="shared" si="71"/>
        <v>0</v>
      </c>
      <c r="AF562" s="368">
        <f t="shared" si="72"/>
        <v>0</v>
      </c>
      <c r="AH562" s="189">
        <f t="shared" si="73"/>
        <v>0</v>
      </c>
    </row>
    <row r="563" spans="29:34" x14ac:dyDescent="0.25">
      <c r="AC563" s="274">
        <f t="shared" si="71"/>
        <v>0</v>
      </c>
      <c r="AF563" s="368">
        <f t="shared" si="72"/>
        <v>0</v>
      </c>
      <c r="AH563" s="189">
        <f t="shared" si="73"/>
        <v>0</v>
      </c>
    </row>
    <row r="564" spans="29:34" x14ac:dyDescent="0.25">
      <c r="AC564" s="274">
        <f t="shared" si="71"/>
        <v>0</v>
      </c>
      <c r="AF564" s="368">
        <f t="shared" si="72"/>
        <v>0</v>
      </c>
      <c r="AH564" s="189">
        <f t="shared" si="73"/>
        <v>0</v>
      </c>
    </row>
    <row r="565" spans="29:34" x14ac:dyDescent="0.25">
      <c r="AC565" s="274">
        <f t="shared" si="71"/>
        <v>0</v>
      </c>
      <c r="AF565" s="368">
        <f t="shared" si="72"/>
        <v>0</v>
      </c>
      <c r="AH565" s="189">
        <f t="shared" si="73"/>
        <v>0</v>
      </c>
    </row>
    <row r="566" spans="29:34" x14ac:dyDescent="0.25">
      <c r="AC566" s="274">
        <f t="shared" si="71"/>
        <v>0</v>
      </c>
      <c r="AF566" s="368">
        <f t="shared" si="72"/>
        <v>0</v>
      </c>
      <c r="AH566" s="189">
        <f t="shared" si="73"/>
        <v>0</v>
      </c>
    </row>
    <row r="567" spans="29:34" x14ac:dyDescent="0.25">
      <c r="AC567" s="274">
        <f t="shared" si="71"/>
        <v>0</v>
      </c>
      <c r="AF567" s="368">
        <f t="shared" si="72"/>
        <v>0</v>
      </c>
      <c r="AH567" s="189">
        <f t="shared" si="73"/>
        <v>0</v>
      </c>
    </row>
    <row r="568" spans="29:34" x14ac:dyDescent="0.25">
      <c r="AC568" s="274">
        <f t="shared" si="71"/>
        <v>0</v>
      </c>
      <c r="AF568" s="368">
        <f t="shared" si="72"/>
        <v>0</v>
      </c>
      <c r="AH568" s="189">
        <f t="shared" si="73"/>
        <v>0</v>
      </c>
    </row>
    <row r="569" spans="29:34" x14ac:dyDescent="0.25">
      <c r="AC569" s="274">
        <f t="shared" si="71"/>
        <v>0</v>
      </c>
      <c r="AF569" s="368">
        <f t="shared" si="72"/>
        <v>0</v>
      </c>
      <c r="AH569" s="189">
        <f t="shared" si="73"/>
        <v>0</v>
      </c>
    </row>
    <row r="570" spans="29:34" x14ac:dyDescent="0.25">
      <c r="AC570" s="274">
        <f t="shared" si="71"/>
        <v>0</v>
      </c>
      <c r="AF570" s="368">
        <f t="shared" si="72"/>
        <v>0</v>
      </c>
      <c r="AH570" s="189">
        <f t="shared" si="73"/>
        <v>0</v>
      </c>
    </row>
    <row r="571" spans="29:34" x14ac:dyDescent="0.25">
      <c r="AC571" s="274">
        <f t="shared" si="71"/>
        <v>0</v>
      </c>
      <c r="AF571" s="368">
        <f t="shared" si="72"/>
        <v>0</v>
      </c>
      <c r="AH571" s="189">
        <f t="shared" si="73"/>
        <v>0</v>
      </c>
    </row>
    <row r="572" spans="29:34" x14ac:dyDescent="0.25">
      <c r="AC572" s="274">
        <f t="shared" si="71"/>
        <v>0</v>
      </c>
      <c r="AF572" s="368">
        <f t="shared" si="72"/>
        <v>0</v>
      </c>
      <c r="AH572" s="189">
        <f t="shared" si="73"/>
        <v>0</v>
      </c>
    </row>
    <row r="573" spans="29:34" x14ac:dyDescent="0.25">
      <c r="AC573" s="274">
        <f t="shared" si="71"/>
        <v>0</v>
      </c>
      <c r="AF573" s="368">
        <f t="shared" si="72"/>
        <v>0</v>
      </c>
      <c r="AH573" s="189">
        <f t="shared" si="73"/>
        <v>0</v>
      </c>
    </row>
    <row r="574" spans="29:34" x14ac:dyDescent="0.25">
      <c r="AC574" s="274">
        <f t="shared" si="71"/>
        <v>0</v>
      </c>
      <c r="AF574" s="368">
        <f t="shared" si="72"/>
        <v>0</v>
      </c>
      <c r="AH574" s="189">
        <f t="shared" si="73"/>
        <v>0</v>
      </c>
    </row>
    <row r="575" spans="29:34" x14ac:dyDescent="0.25">
      <c r="AC575" s="274">
        <f t="shared" si="71"/>
        <v>0</v>
      </c>
      <c r="AF575" s="368">
        <f t="shared" si="72"/>
        <v>0</v>
      </c>
      <c r="AH575" s="189">
        <f t="shared" si="73"/>
        <v>0</v>
      </c>
    </row>
    <row r="576" spans="29:34" x14ac:dyDescent="0.25">
      <c r="AC576" s="274">
        <f t="shared" si="71"/>
        <v>0</v>
      </c>
      <c r="AF576" s="368">
        <f t="shared" si="72"/>
        <v>0</v>
      </c>
      <c r="AH576" s="189">
        <f t="shared" si="73"/>
        <v>0</v>
      </c>
    </row>
    <row r="577" spans="29:34" x14ac:dyDescent="0.25">
      <c r="AC577" s="274">
        <f t="shared" si="71"/>
        <v>0</v>
      </c>
      <c r="AF577" s="368">
        <f t="shared" si="72"/>
        <v>0</v>
      </c>
      <c r="AH577" s="189">
        <f t="shared" si="73"/>
        <v>0</v>
      </c>
    </row>
    <row r="578" spans="29:34" x14ac:dyDescent="0.25">
      <c r="AC578" s="274">
        <f t="shared" si="71"/>
        <v>0</v>
      </c>
      <c r="AF578" s="368">
        <f t="shared" si="72"/>
        <v>0</v>
      </c>
      <c r="AH578" s="189">
        <f t="shared" si="73"/>
        <v>0</v>
      </c>
    </row>
    <row r="579" spans="29:34" x14ac:dyDescent="0.25">
      <c r="AC579" s="274">
        <f t="shared" si="71"/>
        <v>0</v>
      </c>
      <c r="AF579" s="368">
        <f t="shared" si="72"/>
        <v>0</v>
      </c>
      <c r="AH579" s="189">
        <f t="shared" si="73"/>
        <v>0</v>
      </c>
    </row>
    <row r="580" spans="29:34" x14ac:dyDescent="0.25">
      <c r="AC580" s="274">
        <f t="shared" si="71"/>
        <v>0</v>
      </c>
      <c r="AF580" s="368">
        <f t="shared" si="72"/>
        <v>0</v>
      </c>
      <c r="AH580" s="189">
        <f t="shared" si="73"/>
        <v>0</v>
      </c>
    </row>
    <row r="581" spans="29:34" x14ac:dyDescent="0.25">
      <c r="AC581" s="274">
        <f t="shared" si="71"/>
        <v>0</v>
      </c>
      <c r="AF581" s="368">
        <f t="shared" si="72"/>
        <v>0</v>
      </c>
      <c r="AH581" s="189">
        <f t="shared" si="73"/>
        <v>0</v>
      </c>
    </row>
    <row r="582" spans="29:34" x14ac:dyDescent="0.25">
      <c r="AC582" s="274">
        <f t="shared" si="71"/>
        <v>0</v>
      </c>
      <c r="AF582" s="368">
        <f t="shared" si="72"/>
        <v>0</v>
      </c>
      <c r="AH582" s="189">
        <f t="shared" si="73"/>
        <v>0</v>
      </c>
    </row>
    <row r="583" spans="29:34" x14ac:dyDescent="0.25">
      <c r="AC583" s="274">
        <f t="shared" si="71"/>
        <v>0</v>
      </c>
      <c r="AF583" s="368">
        <f t="shared" si="72"/>
        <v>0</v>
      </c>
      <c r="AH583" s="189">
        <f t="shared" si="73"/>
        <v>0</v>
      </c>
    </row>
    <row r="584" spans="29:34" x14ac:dyDescent="0.25">
      <c r="AC584" s="274">
        <f t="shared" si="71"/>
        <v>0</v>
      </c>
      <c r="AF584" s="368">
        <f t="shared" si="72"/>
        <v>0</v>
      </c>
      <c r="AH584" s="189">
        <f t="shared" si="73"/>
        <v>0</v>
      </c>
    </row>
    <row r="585" spans="29:34" x14ac:dyDescent="0.25">
      <c r="AC585" s="274">
        <f t="shared" si="71"/>
        <v>0</v>
      </c>
      <c r="AF585" s="368">
        <f t="shared" si="72"/>
        <v>0</v>
      </c>
      <c r="AH585" s="189">
        <f t="shared" si="73"/>
        <v>0</v>
      </c>
    </row>
    <row r="586" spans="29:34" x14ac:dyDescent="0.25">
      <c r="AC586" s="274">
        <f t="shared" si="71"/>
        <v>0</v>
      </c>
      <c r="AF586" s="368">
        <f t="shared" si="72"/>
        <v>0</v>
      </c>
      <c r="AH586" s="189">
        <f t="shared" si="73"/>
        <v>0</v>
      </c>
    </row>
    <row r="587" spans="29:34" x14ac:dyDescent="0.25">
      <c r="AC587" s="274">
        <f t="shared" si="71"/>
        <v>0</v>
      </c>
      <c r="AF587" s="368">
        <f t="shared" si="72"/>
        <v>0</v>
      </c>
      <c r="AH587" s="189">
        <f t="shared" si="73"/>
        <v>0</v>
      </c>
    </row>
    <row r="588" spans="29:34" x14ac:dyDescent="0.25">
      <c r="AC588" s="274">
        <f t="shared" si="71"/>
        <v>0</v>
      </c>
      <c r="AF588" s="368">
        <f t="shared" si="72"/>
        <v>0</v>
      </c>
      <c r="AH588" s="189">
        <f t="shared" si="73"/>
        <v>0</v>
      </c>
    </row>
    <row r="589" spans="29:34" x14ac:dyDescent="0.25">
      <c r="AC589" s="274">
        <f t="shared" si="71"/>
        <v>0</v>
      </c>
      <c r="AF589" s="368">
        <f t="shared" si="72"/>
        <v>0</v>
      </c>
      <c r="AH589" s="189">
        <f t="shared" si="73"/>
        <v>0</v>
      </c>
    </row>
    <row r="590" spans="29:34" x14ac:dyDescent="0.25">
      <c r="AC590" s="274">
        <f t="shared" si="71"/>
        <v>0</v>
      </c>
      <c r="AF590" s="368">
        <f t="shared" si="72"/>
        <v>0</v>
      </c>
      <c r="AH590" s="189">
        <f t="shared" si="73"/>
        <v>0</v>
      </c>
    </row>
    <row r="591" spans="29:34" x14ac:dyDescent="0.25">
      <c r="AC591" s="274">
        <f t="shared" si="71"/>
        <v>0</v>
      </c>
      <c r="AF591" s="368">
        <f t="shared" si="72"/>
        <v>0</v>
      </c>
      <c r="AH591" s="189">
        <f t="shared" si="73"/>
        <v>0</v>
      </c>
    </row>
    <row r="592" spans="29:34" x14ac:dyDescent="0.25">
      <c r="AC592" s="274">
        <f t="shared" si="71"/>
        <v>0</v>
      </c>
      <c r="AF592" s="368">
        <f t="shared" si="72"/>
        <v>0</v>
      </c>
      <c r="AH592" s="189">
        <f t="shared" si="73"/>
        <v>0</v>
      </c>
    </row>
    <row r="593" spans="29:34" x14ac:dyDescent="0.25">
      <c r="AC593" s="274">
        <f t="shared" si="71"/>
        <v>0</v>
      </c>
      <c r="AF593" s="368">
        <f t="shared" si="72"/>
        <v>0</v>
      </c>
      <c r="AH593" s="189">
        <f t="shared" si="73"/>
        <v>0</v>
      </c>
    </row>
    <row r="594" spans="29:34" x14ac:dyDescent="0.25">
      <c r="AC594" s="274">
        <f t="shared" si="71"/>
        <v>0</v>
      </c>
      <c r="AF594" s="368">
        <f t="shared" si="72"/>
        <v>0</v>
      </c>
      <c r="AH594" s="189">
        <f t="shared" si="73"/>
        <v>0</v>
      </c>
    </row>
    <row r="595" spans="29:34" x14ac:dyDescent="0.25">
      <c r="AC595" s="274">
        <f t="shared" si="71"/>
        <v>0</v>
      </c>
      <c r="AF595" s="368">
        <f t="shared" si="72"/>
        <v>0</v>
      </c>
      <c r="AH595" s="189">
        <f t="shared" si="73"/>
        <v>0</v>
      </c>
    </row>
    <row r="596" spans="29:34" x14ac:dyDescent="0.25">
      <c r="AC596" s="274">
        <f t="shared" si="71"/>
        <v>0</v>
      </c>
      <c r="AF596" s="368">
        <f t="shared" si="72"/>
        <v>0</v>
      </c>
      <c r="AH596" s="189">
        <f t="shared" si="73"/>
        <v>0</v>
      </c>
    </row>
    <row r="597" spans="29:34" x14ac:dyDescent="0.25">
      <c r="AC597" s="274">
        <f t="shared" si="71"/>
        <v>0</v>
      </c>
      <c r="AF597" s="368">
        <f t="shared" si="72"/>
        <v>0</v>
      </c>
      <c r="AH597" s="189">
        <f t="shared" si="73"/>
        <v>0</v>
      </c>
    </row>
    <row r="598" spans="29:34" x14ac:dyDescent="0.25">
      <c r="AC598" s="274">
        <f t="shared" si="71"/>
        <v>0</v>
      </c>
      <c r="AF598" s="368">
        <f t="shared" si="72"/>
        <v>0</v>
      </c>
      <c r="AH598" s="189">
        <f t="shared" si="73"/>
        <v>0</v>
      </c>
    </row>
    <row r="599" spans="29:34" x14ac:dyDescent="0.25">
      <c r="AC599" s="274">
        <f t="shared" si="71"/>
        <v>0</v>
      </c>
      <c r="AF599" s="368">
        <f t="shared" si="72"/>
        <v>0</v>
      </c>
      <c r="AH599" s="189">
        <f t="shared" si="73"/>
        <v>0</v>
      </c>
    </row>
    <row r="600" spans="29:34" x14ac:dyDescent="0.25">
      <c r="AC600" s="274">
        <f t="shared" si="71"/>
        <v>0</v>
      </c>
      <c r="AF600" s="368">
        <f t="shared" si="72"/>
        <v>0</v>
      </c>
      <c r="AH600" s="189">
        <f t="shared" si="73"/>
        <v>0</v>
      </c>
    </row>
    <row r="601" spans="29:34" x14ac:dyDescent="0.25">
      <c r="AC601" s="274">
        <f t="shared" si="71"/>
        <v>0</v>
      </c>
      <c r="AF601" s="368">
        <f t="shared" si="72"/>
        <v>0</v>
      </c>
      <c r="AH601" s="189">
        <f t="shared" si="73"/>
        <v>0</v>
      </c>
    </row>
    <row r="602" spans="29:34" x14ac:dyDescent="0.25">
      <c r="AC602" s="274">
        <f t="shared" ref="AC602:AC665" si="74">Z602*Q602</f>
        <v>0</v>
      </c>
      <c r="AF602" s="368">
        <f t="shared" ref="AF602:AF665" si="75">AD602+AE602</f>
        <v>0</v>
      </c>
      <c r="AH602" s="189">
        <f t="shared" ref="AH602:AH665" si="76">R602*AG602</f>
        <v>0</v>
      </c>
    </row>
    <row r="603" spans="29:34" x14ac:dyDescent="0.25">
      <c r="AC603" s="274">
        <f t="shared" si="74"/>
        <v>0</v>
      </c>
      <c r="AF603" s="368">
        <f t="shared" si="75"/>
        <v>0</v>
      </c>
      <c r="AH603" s="189">
        <f t="shared" si="76"/>
        <v>0</v>
      </c>
    </row>
    <row r="604" spans="29:34" x14ac:dyDescent="0.25">
      <c r="AC604" s="274">
        <f t="shared" si="74"/>
        <v>0</v>
      </c>
      <c r="AF604" s="368">
        <f t="shared" si="75"/>
        <v>0</v>
      </c>
      <c r="AH604" s="189">
        <f t="shared" si="76"/>
        <v>0</v>
      </c>
    </row>
    <row r="605" spans="29:34" x14ac:dyDescent="0.25">
      <c r="AC605" s="274">
        <f t="shared" si="74"/>
        <v>0</v>
      </c>
      <c r="AF605" s="368">
        <f t="shared" si="75"/>
        <v>0</v>
      </c>
      <c r="AH605" s="189">
        <f t="shared" si="76"/>
        <v>0</v>
      </c>
    </row>
    <row r="606" spans="29:34" x14ac:dyDescent="0.25">
      <c r="AC606" s="274">
        <f t="shared" si="74"/>
        <v>0</v>
      </c>
      <c r="AF606" s="368">
        <f t="shared" si="75"/>
        <v>0</v>
      </c>
      <c r="AH606" s="189">
        <f t="shared" si="76"/>
        <v>0</v>
      </c>
    </row>
    <row r="607" spans="29:34" x14ac:dyDescent="0.25">
      <c r="AC607" s="274">
        <f t="shared" si="74"/>
        <v>0</v>
      </c>
      <c r="AF607" s="368">
        <f t="shared" si="75"/>
        <v>0</v>
      </c>
      <c r="AH607" s="189">
        <f t="shared" si="76"/>
        <v>0</v>
      </c>
    </row>
    <row r="608" spans="29:34" x14ac:dyDescent="0.25">
      <c r="AC608" s="274">
        <f t="shared" si="74"/>
        <v>0</v>
      </c>
      <c r="AF608" s="368">
        <f t="shared" si="75"/>
        <v>0</v>
      </c>
      <c r="AH608" s="189">
        <f t="shared" si="76"/>
        <v>0</v>
      </c>
    </row>
    <row r="609" spans="29:34" x14ac:dyDescent="0.25">
      <c r="AC609" s="274">
        <f t="shared" si="74"/>
        <v>0</v>
      </c>
      <c r="AF609" s="368">
        <f t="shared" si="75"/>
        <v>0</v>
      </c>
      <c r="AH609" s="189">
        <f t="shared" si="76"/>
        <v>0</v>
      </c>
    </row>
    <row r="610" spans="29:34" x14ac:dyDescent="0.25">
      <c r="AC610" s="274">
        <f t="shared" si="74"/>
        <v>0</v>
      </c>
      <c r="AF610" s="368">
        <f t="shared" si="75"/>
        <v>0</v>
      </c>
      <c r="AH610" s="189">
        <f t="shared" si="76"/>
        <v>0</v>
      </c>
    </row>
    <row r="611" spans="29:34" x14ac:dyDescent="0.25">
      <c r="AC611" s="274">
        <f t="shared" si="74"/>
        <v>0</v>
      </c>
      <c r="AF611" s="368">
        <f t="shared" si="75"/>
        <v>0</v>
      </c>
      <c r="AH611" s="189">
        <f t="shared" si="76"/>
        <v>0</v>
      </c>
    </row>
    <row r="612" spans="29:34" x14ac:dyDescent="0.25">
      <c r="AC612" s="274">
        <f t="shared" si="74"/>
        <v>0</v>
      </c>
      <c r="AF612" s="368">
        <f t="shared" si="75"/>
        <v>0</v>
      </c>
      <c r="AH612" s="189">
        <f t="shared" si="76"/>
        <v>0</v>
      </c>
    </row>
    <row r="613" spans="29:34" x14ac:dyDescent="0.25">
      <c r="AC613" s="274">
        <f t="shared" si="74"/>
        <v>0</v>
      </c>
      <c r="AF613" s="368">
        <f t="shared" si="75"/>
        <v>0</v>
      </c>
      <c r="AH613" s="189">
        <f t="shared" si="76"/>
        <v>0</v>
      </c>
    </row>
    <row r="614" spans="29:34" x14ac:dyDescent="0.25">
      <c r="AC614" s="274">
        <f t="shared" si="74"/>
        <v>0</v>
      </c>
      <c r="AF614" s="368">
        <f t="shared" si="75"/>
        <v>0</v>
      </c>
      <c r="AH614" s="189">
        <f t="shared" si="76"/>
        <v>0</v>
      </c>
    </row>
    <row r="615" spans="29:34" x14ac:dyDescent="0.25">
      <c r="AC615" s="274">
        <f t="shared" si="74"/>
        <v>0</v>
      </c>
      <c r="AF615" s="368">
        <f t="shared" si="75"/>
        <v>0</v>
      </c>
      <c r="AH615" s="189">
        <f t="shared" si="76"/>
        <v>0</v>
      </c>
    </row>
    <row r="616" spans="29:34" x14ac:dyDescent="0.25">
      <c r="AC616" s="274">
        <f t="shared" si="74"/>
        <v>0</v>
      </c>
      <c r="AF616" s="368">
        <f t="shared" si="75"/>
        <v>0</v>
      </c>
      <c r="AH616" s="189">
        <f t="shared" si="76"/>
        <v>0</v>
      </c>
    </row>
    <row r="617" spans="29:34" x14ac:dyDescent="0.25">
      <c r="AC617" s="274">
        <f t="shared" si="74"/>
        <v>0</v>
      </c>
      <c r="AF617" s="368">
        <f t="shared" si="75"/>
        <v>0</v>
      </c>
      <c r="AH617" s="189">
        <f t="shared" si="76"/>
        <v>0</v>
      </c>
    </row>
    <row r="618" spans="29:34" x14ac:dyDescent="0.25">
      <c r="AC618" s="274">
        <f t="shared" si="74"/>
        <v>0</v>
      </c>
      <c r="AF618" s="368">
        <f t="shared" si="75"/>
        <v>0</v>
      </c>
      <c r="AH618" s="189">
        <f t="shared" si="76"/>
        <v>0</v>
      </c>
    </row>
    <row r="619" spans="29:34" x14ac:dyDescent="0.25">
      <c r="AC619" s="274">
        <f t="shared" si="74"/>
        <v>0</v>
      </c>
      <c r="AF619" s="368">
        <f t="shared" si="75"/>
        <v>0</v>
      </c>
      <c r="AH619" s="189">
        <f t="shared" si="76"/>
        <v>0</v>
      </c>
    </row>
    <row r="620" spans="29:34" x14ac:dyDescent="0.25">
      <c r="AC620" s="274">
        <f t="shared" si="74"/>
        <v>0</v>
      </c>
      <c r="AF620" s="368">
        <f t="shared" si="75"/>
        <v>0</v>
      </c>
      <c r="AH620" s="189">
        <f t="shared" si="76"/>
        <v>0</v>
      </c>
    </row>
    <row r="621" spans="29:34" x14ac:dyDescent="0.25">
      <c r="AC621" s="274">
        <f t="shared" si="74"/>
        <v>0</v>
      </c>
      <c r="AF621" s="368">
        <f t="shared" si="75"/>
        <v>0</v>
      </c>
      <c r="AH621" s="189">
        <f t="shared" si="76"/>
        <v>0</v>
      </c>
    </row>
    <row r="622" spans="29:34" x14ac:dyDescent="0.25">
      <c r="AC622" s="274">
        <f t="shared" si="74"/>
        <v>0</v>
      </c>
      <c r="AF622" s="368">
        <f t="shared" si="75"/>
        <v>0</v>
      </c>
      <c r="AH622" s="189">
        <f t="shared" si="76"/>
        <v>0</v>
      </c>
    </row>
    <row r="623" spans="29:34" x14ac:dyDescent="0.25">
      <c r="AC623" s="274">
        <f t="shared" si="74"/>
        <v>0</v>
      </c>
      <c r="AF623" s="368">
        <f t="shared" si="75"/>
        <v>0</v>
      </c>
      <c r="AH623" s="189">
        <f t="shared" si="76"/>
        <v>0</v>
      </c>
    </row>
    <row r="624" spans="29:34" x14ac:dyDescent="0.25">
      <c r="AC624" s="274">
        <f t="shared" si="74"/>
        <v>0</v>
      </c>
      <c r="AF624" s="368">
        <f t="shared" si="75"/>
        <v>0</v>
      </c>
      <c r="AH624" s="189">
        <f t="shared" si="76"/>
        <v>0</v>
      </c>
    </row>
    <row r="625" spans="29:34" x14ac:dyDescent="0.25">
      <c r="AC625" s="274">
        <f t="shared" si="74"/>
        <v>0</v>
      </c>
      <c r="AF625" s="368">
        <f t="shared" si="75"/>
        <v>0</v>
      </c>
      <c r="AH625" s="189">
        <f t="shared" si="76"/>
        <v>0</v>
      </c>
    </row>
    <row r="626" spans="29:34" x14ac:dyDescent="0.25">
      <c r="AC626" s="274">
        <f t="shared" si="74"/>
        <v>0</v>
      </c>
      <c r="AF626" s="368">
        <f t="shared" si="75"/>
        <v>0</v>
      </c>
      <c r="AH626" s="189">
        <f t="shared" si="76"/>
        <v>0</v>
      </c>
    </row>
    <row r="627" spans="29:34" x14ac:dyDescent="0.25">
      <c r="AC627" s="274">
        <f t="shared" si="74"/>
        <v>0</v>
      </c>
      <c r="AF627" s="368">
        <f t="shared" si="75"/>
        <v>0</v>
      </c>
      <c r="AH627" s="189">
        <f t="shared" si="76"/>
        <v>0</v>
      </c>
    </row>
    <row r="628" spans="29:34" x14ac:dyDescent="0.25">
      <c r="AC628" s="274">
        <f t="shared" si="74"/>
        <v>0</v>
      </c>
      <c r="AF628" s="368">
        <f t="shared" si="75"/>
        <v>0</v>
      </c>
      <c r="AH628" s="189">
        <f t="shared" si="76"/>
        <v>0</v>
      </c>
    </row>
    <row r="629" spans="29:34" x14ac:dyDescent="0.25">
      <c r="AC629" s="274">
        <f t="shared" si="74"/>
        <v>0</v>
      </c>
      <c r="AF629" s="368">
        <f t="shared" si="75"/>
        <v>0</v>
      </c>
      <c r="AH629" s="189">
        <f t="shared" si="76"/>
        <v>0</v>
      </c>
    </row>
    <row r="630" spans="29:34" x14ac:dyDescent="0.25">
      <c r="AC630" s="274">
        <f t="shared" si="74"/>
        <v>0</v>
      </c>
      <c r="AF630" s="368">
        <f t="shared" si="75"/>
        <v>0</v>
      </c>
      <c r="AH630" s="189">
        <f t="shared" si="76"/>
        <v>0</v>
      </c>
    </row>
    <row r="631" spans="29:34" x14ac:dyDescent="0.25">
      <c r="AC631" s="274">
        <f t="shared" si="74"/>
        <v>0</v>
      </c>
      <c r="AF631" s="368">
        <f t="shared" si="75"/>
        <v>0</v>
      </c>
      <c r="AH631" s="189">
        <f t="shared" si="76"/>
        <v>0</v>
      </c>
    </row>
    <row r="632" spans="29:34" x14ac:dyDescent="0.25">
      <c r="AC632" s="274">
        <f t="shared" si="74"/>
        <v>0</v>
      </c>
      <c r="AF632" s="368">
        <f t="shared" si="75"/>
        <v>0</v>
      </c>
      <c r="AH632" s="189">
        <f t="shared" si="76"/>
        <v>0</v>
      </c>
    </row>
    <row r="633" spans="29:34" x14ac:dyDescent="0.25">
      <c r="AC633" s="274">
        <f t="shared" si="74"/>
        <v>0</v>
      </c>
      <c r="AF633" s="368">
        <f t="shared" si="75"/>
        <v>0</v>
      </c>
      <c r="AH633" s="189">
        <f t="shared" si="76"/>
        <v>0</v>
      </c>
    </row>
    <row r="634" spans="29:34" x14ac:dyDescent="0.25">
      <c r="AC634" s="274">
        <f t="shared" si="74"/>
        <v>0</v>
      </c>
      <c r="AF634" s="368">
        <f t="shared" si="75"/>
        <v>0</v>
      </c>
      <c r="AH634" s="189">
        <f t="shared" si="76"/>
        <v>0</v>
      </c>
    </row>
    <row r="635" spans="29:34" x14ac:dyDescent="0.25">
      <c r="AC635" s="274">
        <f t="shared" si="74"/>
        <v>0</v>
      </c>
      <c r="AF635" s="368">
        <f t="shared" si="75"/>
        <v>0</v>
      </c>
      <c r="AH635" s="189">
        <f t="shared" si="76"/>
        <v>0</v>
      </c>
    </row>
    <row r="636" spans="29:34" x14ac:dyDescent="0.25">
      <c r="AC636" s="274">
        <f t="shared" si="74"/>
        <v>0</v>
      </c>
      <c r="AF636" s="368">
        <f t="shared" si="75"/>
        <v>0</v>
      </c>
      <c r="AH636" s="189">
        <f t="shared" si="76"/>
        <v>0</v>
      </c>
    </row>
    <row r="637" spans="29:34" x14ac:dyDescent="0.25">
      <c r="AC637" s="274">
        <f t="shared" si="74"/>
        <v>0</v>
      </c>
      <c r="AF637" s="368">
        <f t="shared" si="75"/>
        <v>0</v>
      </c>
      <c r="AH637" s="189">
        <f t="shared" si="76"/>
        <v>0</v>
      </c>
    </row>
    <row r="638" spans="29:34" x14ac:dyDescent="0.25">
      <c r="AC638" s="274">
        <f t="shared" si="74"/>
        <v>0</v>
      </c>
      <c r="AF638" s="368">
        <f t="shared" si="75"/>
        <v>0</v>
      </c>
      <c r="AH638" s="189">
        <f t="shared" si="76"/>
        <v>0</v>
      </c>
    </row>
    <row r="639" spans="29:34" x14ac:dyDescent="0.25">
      <c r="AC639" s="274">
        <f t="shared" si="74"/>
        <v>0</v>
      </c>
      <c r="AF639" s="368">
        <f t="shared" si="75"/>
        <v>0</v>
      </c>
      <c r="AH639" s="189">
        <f t="shared" si="76"/>
        <v>0</v>
      </c>
    </row>
    <row r="640" spans="29:34" x14ac:dyDescent="0.25">
      <c r="AC640" s="274">
        <f t="shared" si="74"/>
        <v>0</v>
      </c>
      <c r="AF640" s="368">
        <f t="shared" si="75"/>
        <v>0</v>
      </c>
      <c r="AH640" s="189">
        <f t="shared" si="76"/>
        <v>0</v>
      </c>
    </row>
    <row r="641" spans="29:34" x14ac:dyDescent="0.25">
      <c r="AC641" s="274">
        <f t="shared" si="74"/>
        <v>0</v>
      </c>
      <c r="AF641" s="368">
        <f t="shared" si="75"/>
        <v>0</v>
      </c>
      <c r="AH641" s="189">
        <f t="shared" si="76"/>
        <v>0</v>
      </c>
    </row>
    <row r="642" spans="29:34" x14ac:dyDescent="0.25">
      <c r="AC642" s="274">
        <f t="shared" si="74"/>
        <v>0</v>
      </c>
      <c r="AF642" s="368">
        <f t="shared" si="75"/>
        <v>0</v>
      </c>
      <c r="AH642" s="189">
        <f t="shared" si="76"/>
        <v>0</v>
      </c>
    </row>
    <row r="643" spans="29:34" x14ac:dyDescent="0.25">
      <c r="AC643" s="274">
        <f t="shared" si="74"/>
        <v>0</v>
      </c>
      <c r="AF643" s="368">
        <f t="shared" si="75"/>
        <v>0</v>
      </c>
      <c r="AH643" s="189">
        <f t="shared" si="76"/>
        <v>0</v>
      </c>
    </row>
    <row r="644" spans="29:34" x14ac:dyDescent="0.25">
      <c r="AC644" s="274">
        <f t="shared" si="74"/>
        <v>0</v>
      </c>
      <c r="AF644" s="368">
        <f t="shared" si="75"/>
        <v>0</v>
      </c>
      <c r="AH644" s="189">
        <f t="shared" si="76"/>
        <v>0</v>
      </c>
    </row>
    <row r="645" spans="29:34" x14ac:dyDescent="0.25">
      <c r="AC645" s="274">
        <f t="shared" si="74"/>
        <v>0</v>
      </c>
      <c r="AF645" s="368">
        <f t="shared" si="75"/>
        <v>0</v>
      </c>
      <c r="AH645" s="189">
        <f t="shared" si="76"/>
        <v>0</v>
      </c>
    </row>
    <row r="646" spans="29:34" x14ac:dyDescent="0.25">
      <c r="AC646" s="274">
        <f t="shared" si="74"/>
        <v>0</v>
      </c>
      <c r="AF646" s="368">
        <f t="shared" si="75"/>
        <v>0</v>
      </c>
      <c r="AH646" s="189">
        <f t="shared" si="76"/>
        <v>0</v>
      </c>
    </row>
    <row r="647" spans="29:34" x14ac:dyDescent="0.25">
      <c r="AC647" s="274">
        <f t="shared" si="74"/>
        <v>0</v>
      </c>
      <c r="AF647" s="368">
        <f t="shared" si="75"/>
        <v>0</v>
      </c>
      <c r="AH647" s="189">
        <f t="shared" si="76"/>
        <v>0</v>
      </c>
    </row>
    <row r="648" spans="29:34" x14ac:dyDescent="0.25">
      <c r="AC648" s="274">
        <f t="shared" si="74"/>
        <v>0</v>
      </c>
      <c r="AF648" s="368">
        <f t="shared" si="75"/>
        <v>0</v>
      </c>
      <c r="AH648" s="189">
        <f t="shared" si="76"/>
        <v>0</v>
      </c>
    </row>
    <row r="649" spans="29:34" x14ac:dyDescent="0.25">
      <c r="AC649" s="274">
        <f t="shared" si="74"/>
        <v>0</v>
      </c>
      <c r="AF649" s="368">
        <f t="shared" si="75"/>
        <v>0</v>
      </c>
      <c r="AH649" s="189">
        <f t="shared" si="76"/>
        <v>0</v>
      </c>
    </row>
    <row r="650" spans="29:34" x14ac:dyDescent="0.25">
      <c r="AC650" s="274">
        <f t="shared" si="74"/>
        <v>0</v>
      </c>
      <c r="AF650" s="368">
        <f t="shared" si="75"/>
        <v>0</v>
      </c>
      <c r="AH650" s="189">
        <f t="shared" si="76"/>
        <v>0</v>
      </c>
    </row>
    <row r="651" spans="29:34" x14ac:dyDescent="0.25">
      <c r="AC651" s="274">
        <f t="shared" si="74"/>
        <v>0</v>
      </c>
      <c r="AF651" s="368">
        <f t="shared" si="75"/>
        <v>0</v>
      </c>
      <c r="AH651" s="189">
        <f t="shared" si="76"/>
        <v>0</v>
      </c>
    </row>
    <row r="652" spans="29:34" x14ac:dyDescent="0.25">
      <c r="AC652" s="274">
        <f t="shared" si="74"/>
        <v>0</v>
      </c>
      <c r="AF652" s="368">
        <f t="shared" si="75"/>
        <v>0</v>
      </c>
      <c r="AH652" s="189">
        <f t="shared" si="76"/>
        <v>0</v>
      </c>
    </row>
    <row r="653" spans="29:34" x14ac:dyDescent="0.25">
      <c r="AC653" s="274">
        <f t="shared" si="74"/>
        <v>0</v>
      </c>
      <c r="AF653" s="368">
        <f t="shared" si="75"/>
        <v>0</v>
      </c>
      <c r="AH653" s="189">
        <f t="shared" si="76"/>
        <v>0</v>
      </c>
    </row>
    <row r="654" spans="29:34" x14ac:dyDescent="0.25">
      <c r="AC654" s="274">
        <f t="shared" si="74"/>
        <v>0</v>
      </c>
      <c r="AF654" s="368">
        <f t="shared" si="75"/>
        <v>0</v>
      </c>
      <c r="AH654" s="189">
        <f t="shared" si="76"/>
        <v>0</v>
      </c>
    </row>
    <row r="655" spans="29:34" x14ac:dyDescent="0.25">
      <c r="AC655" s="274">
        <f t="shared" si="74"/>
        <v>0</v>
      </c>
      <c r="AF655" s="368">
        <f t="shared" si="75"/>
        <v>0</v>
      </c>
      <c r="AH655" s="189">
        <f t="shared" si="76"/>
        <v>0</v>
      </c>
    </row>
    <row r="656" spans="29:34" x14ac:dyDescent="0.25">
      <c r="AC656" s="274">
        <f t="shared" si="74"/>
        <v>0</v>
      </c>
      <c r="AF656" s="368">
        <f t="shared" si="75"/>
        <v>0</v>
      </c>
      <c r="AH656" s="189">
        <f t="shared" si="76"/>
        <v>0</v>
      </c>
    </row>
    <row r="657" spans="29:34" x14ac:dyDescent="0.25">
      <c r="AC657" s="274">
        <f t="shared" si="74"/>
        <v>0</v>
      </c>
      <c r="AF657" s="368">
        <f t="shared" si="75"/>
        <v>0</v>
      </c>
      <c r="AH657" s="189">
        <f t="shared" si="76"/>
        <v>0</v>
      </c>
    </row>
    <row r="658" spans="29:34" x14ac:dyDescent="0.25">
      <c r="AC658" s="274">
        <f t="shared" si="74"/>
        <v>0</v>
      </c>
      <c r="AF658" s="368">
        <f t="shared" si="75"/>
        <v>0</v>
      </c>
      <c r="AH658" s="189">
        <f t="shared" si="76"/>
        <v>0</v>
      </c>
    </row>
    <row r="659" spans="29:34" x14ac:dyDescent="0.25">
      <c r="AC659" s="274">
        <f t="shared" si="74"/>
        <v>0</v>
      </c>
      <c r="AF659" s="368">
        <f t="shared" si="75"/>
        <v>0</v>
      </c>
      <c r="AH659" s="189">
        <f t="shared" si="76"/>
        <v>0</v>
      </c>
    </row>
    <row r="660" spans="29:34" x14ac:dyDescent="0.25">
      <c r="AC660" s="274">
        <f t="shared" si="74"/>
        <v>0</v>
      </c>
      <c r="AF660" s="368">
        <f t="shared" si="75"/>
        <v>0</v>
      </c>
      <c r="AH660" s="189">
        <f t="shared" si="76"/>
        <v>0</v>
      </c>
    </row>
    <row r="661" spans="29:34" x14ac:dyDescent="0.25">
      <c r="AC661" s="274">
        <f t="shared" si="74"/>
        <v>0</v>
      </c>
      <c r="AF661" s="368">
        <f t="shared" si="75"/>
        <v>0</v>
      </c>
      <c r="AH661" s="189">
        <f t="shared" si="76"/>
        <v>0</v>
      </c>
    </row>
    <row r="662" spans="29:34" x14ac:dyDescent="0.25">
      <c r="AC662" s="274">
        <f t="shared" si="74"/>
        <v>0</v>
      </c>
      <c r="AF662" s="368">
        <f t="shared" si="75"/>
        <v>0</v>
      </c>
      <c r="AH662" s="189">
        <f t="shared" si="76"/>
        <v>0</v>
      </c>
    </row>
    <row r="663" spans="29:34" x14ac:dyDescent="0.25">
      <c r="AC663" s="274">
        <f t="shared" si="74"/>
        <v>0</v>
      </c>
      <c r="AF663" s="368">
        <f t="shared" si="75"/>
        <v>0</v>
      </c>
      <c r="AH663" s="189">
        <f t="shared" si="76"/>
        <v>0</v>
      </c>
    </row>
    <row r="664" spans="29:34" x14ac:dyDescent="0.25">
      <c r="AC664" s="274">
        <f t="shared" si="74"/>
        <v>0</v>
      </c>
      <c r="AF664" s="368">
        <f t="shared" si="75"/>
        <v>0</v>
      </c>
      <c r="AH664" s="189">
        <f t="shared" si="76"/>
        <v>0</v>
      </c>
    </row>
    <row r="665" spans="29:34" x14ac:dyDescent="0.25">
      <c r="AC665" s="274">
        <f t="shared" si="74"/>
        <v>0</v>
      </c>
      <c r="AF665" s="368">
        <f t="shared" si="75"/>
        <v>0</v>
      </c>
      <c r="AH665" s="189">
        <f t="shared" si="76"/>
        <v>0</v>
      </c>
    </row>
    <row r="666" spans="29:34" x14ac:dyDescent="0.25">
      <c r="AC666" s="274">
        <f t="shared" ref="AC666:AC729" si="77">Z666*Q666</f>
        <v>0</v>
      </c>
      <c r="AF666" s="368">
        <f t="shared" ref="AF666:AF729" si="78">AD666+AE666</f>
        <v>0</v>
      </c>
      <c r="AH666" s="189">
        <f t="shared" ref="AH666:AH729" si="79">R666*AG666</f>
        <v>0</v>
      </c>
    </row>
    <row r="667" spans="29:34" x14ac:dyDescent="0.25">
      <c r="AC667" s="274">
        <f t="shared" si="77"/>
        <v>0</v>
      </c>
      <c r="AF667" s="368">
        <f t="shared" si="78"/>
        <v>0</v>
      </c>
      <c r="AH667" s="189">
        <f t="shared" si="79"/>
        <v>0</v>
      </c>
    </row>
    <row r="668" spans="29:34" x14ac:dyDescent="0.25">
      <c r="AC668" s="274">
        <f t="shared" si="77"/>
        <v>0</v>
      </c>
      <c r="AF668" s="368">
        <f t="shared" si="78"/>
        <v>0</v>
      </c>
      <c r="AH668" s="189">
        <f t="shared" si="79"/>
        <v>0</v>
      </c>
    </row>
    <row r="669" spans="29:34" x14ac:dyDescent="0.25">
      <c r="AC669" s="274">
        <f t="shared" si="77"/>
        <v>0</v>
      </c>
      <c r="AF669" s="368">
        <f t="shared" si="78"/>
        <v>0</v>
      </c>
      <c r="AH669" s="189">
        <f t="shared" si="79"/>
        <v>0</v>
      </c>
    </row>
    <row r="670" spans="29:34" x14ac:dyDescent="0.25">
      <c r="AC670" s="274">
        <f t="shared" si="77"/>
        <v>0</v>
      </c>
      <c r="AF670" s="368">
        <f t="shared" si="78"/>
        <v>0</v>
      </c>
      <c r="AH670" s="189">
        <f t="shared" si="79"/>
        <v>0</v>
      </c>
    </row>
    <row r="671" spans="29:34" x14ac:dyDescent="0.25">
      <c r="AC671" s="274">
        <f t="shared" si="77"/>
        <v>0</v>
      </c>
      <c r="AF671" s="368">
        <f t="shared" si="78"/>
        <v>0</v>
      </c>
      <c r="AH671" s="189">
        <f t="shared" si="79"/>
        <v>0</v>
      </c>
    </row>
    <row r="672" spans="29:34" x14ac:dyDescent="0.25">
      <c r="AC672" s="274">
        <f t="shared" si="77"/>
        <v>0</v>
      </c>
      <c r="AF672" s="368">
        <f t="shared" si="78"/>
        <v>0</v>
      </c>
      <c r="AH672" s="189">
        <f t="shared" si="79"/>
        <v>0</v>
      </c>
    </row>
    <row r="673" spans="29:34" x14ac:dyDescent="0.25">
      <c r="AC673" s="274">
        <f t="shared" si="77"/>
        <v>0</v>
      </c>
      <c r="AF673" s="368">
        <f t="shared" si="78"/>
        <v>0</v>
      </c>
      <c r="AH673" s="189">
        <f t="shared" si="79"/>
        <v>0</v>
      </c>
    </row>
    <row r="674" spans="29:34" x14ac:dyDescent="0.25">
      <c r="AC674" s="274">
        <f t="shared" si="77"/>
        <v>0</v>
      </c>
      <c r="AF674" s="368">
        <f t="shared" si="78"/>
        <v>0</v>
      </c>
      <c r="AH674" s="189">
        <f t="shared" si="79"/>
        <v>0</v>
      </c>
    </row>
    <row r="675" spans="29:34" x14ac:dyDescent="0.25">
      <c r="AC675" s="274">
        <f t="shared" si="77"/>
        <v>0</v>
      </c>
      <c r="AF675" s="368">
        <f t="shared" si="78"/>
        <v>0</v>
      </c>
      <c r="AH675" s="189">
        <f t="shared" si="79"/>
        <v>0</v>
      </c>
    </row>
    <row r="676" spans="29:34" x14ac:dyDescent="0.25">
      <c r="AC676" s="274">
        <f t="shared" si="77"/>
        <v>0</v>
      </c>
      <c r="AF676" s="368">
        <f t="shared" si="78"/>
        <v>0</v>
      </c>
      <c r="AH676" s="189">
        <f t="shared" si="79"/>
        <v>0</v>
      </c>
    </row>
    <row r="677" spans="29:34" x14ac:dyDescent="0.25">
      <c r="AC677" s="274">
        <f t="shared" si="77"/>
        <v>0</v>
      </c>
      <c r="AF677" s="368">
        <f t="shared" si="78"/>
        <v>0</v>
      </c>
      <c r="AH677" s="189">
        <f t="shared" si="79"/>
        <v>0</v>
      </c>
    </row>
    <row r="678" spans="29:34" x14ac:dyDescent="0.25">
      <c r="AC678" s="274">
        <f t="shared" si="77"/>
        <v>0</v>
      </c>
      <c r="AF678" s="368">
        <f t="shared" si="78"/>
        <v>0</v>
      </c>
      <c r="AH678" s="189">
        <f t="shared" si="79"/>
        <v>0</v>
      </c>
    </row>
    <row r="679" spans="29:34" x14ac:dyDescent="0.25">
      <c r="AC679" s="274">
        <f t="shared" si="77"/>
        <v>0</v>
      </c>
      <c r="AF679" s="368">
        <f t="shared" si="78"/>
        <v>0</v>
      </c>
      <c r="AH679" s="189">
        <f t="shared" si="79"/>
        <v>0</v>
      </c>
    </row>
    <row r="680" spans="29:34" x14ac:dyDescent="0.25">
      <c r="AC680" s="274">
        <f t="shared" si="77"/>
        <v>0</v>
      </c>
      <c r="AF680" s="368">
        <f t="shared" si="78"/>
        <v>0</v>
      </c>
      <c r="AH680" s="189">
        <f t="shared" si="79"/>
        <v>0</v>
      </c>
    </row>
    <row r="681" spans="29:34" x14ac:dyDescent="0.25">
      <c r="AC681" s="274">
        <f t="shared" si="77"/>
        <v>0</v>
      </c>
      <c r="AF681" s="368">
        <f t="shared" si="78"/>
        <v>0</v>
      </c>
      <c r="AH681" s="189">
        <f t="shared" si="79"/>
        <v>0</v>
      </c>
    </row>
    <row r="682" spans="29:34" x14ac:dyDescent="0.25">
      <c r="AC682" s="274">
        <f t="shared" si="77"/>
        <v>0</v>
      </c>
      <c r="AF682" s="368">
        <f t="shared" si="78"/>
        <v>0</v>
      </c>
      <c r="AH682" s="189">
        <f t="shared" si="79"/>
        <v>0</v>
      </c>
    </row>
    <row r="683" spans="29:34" x14ac:dyDescent="0.25">
      <c r="AC683" s="274">
        <f t="shared" si="77"/>
        <v>0</v>
      </c>
      <c r="AF683" s="368">
        <f t="shared" si="78"/>
        <v>0</v>
      </c>
      <c r="AH683" s="189">
        <f t="shared" si="79"/>
        <v>0</v>
      </c>
    </row>
    <row r="684" spans="29:34" x14ac:dyDescent="0.25">
      <c r="AC684" s="274">
        <f t="shared" si="77"/>
        <v>0</v>
      </c>
      <c r="AF684" s="368">
        <f t="shared" si="78"/>
        <v>0</v>
      </c>
      <c r="AH684" s="189">
        <f t="shared" si="79"/>
        <v>0</v>
      </c>
    </row>
    <row r="685" spans="29:34" x14ac:dyDescent="0.25">
      <c r="AC685" s="274">
        <f t="shared" si="77"/>
        <v>0</v>
      </c>
      <c r="AF685" s="368">
        <f t="shared" si="78"/>
        <v>0</v>
      </c>
      <c r="AH685" s="189">
        <f t="shared" si="79"/>
        <v>0</v>
      </c>
    </row>
    <row r="686" spans="29:34" x14ac:dyDescent="0.25">
      <c r="AC686" s="274">
        <f t="shared" si="77"/>
        <v>0</v>
      </c>
      <c r="AF686" s="368">
        <f t="shared" si="78"/>
        <v>0</v>
      </c>
      <c r="AH686" s="189">
        <f t="shared" si="79"/>
        <v>0</v>
      </c>
    </row>
    <row r="687" spans="29:34" x14ac:dyDescent="0.25">
      <c r="AC687" s="274">
        <f t="shared" si="77"/>
        <v>0</v>
      </c>
      <c r="AF687" s="368">
        <f t="shared" si="78"/>
        <v>0</v>
      </c>
      <c r="AH687" s="189">
        <f t="shared" si="79"/>
        <v>0</v>
      </c>
    </row>
    <row r="688" spans="29:34" x14ac:dyDescent="0.25">
      <c r="AC688" s="274">
        <f t="shared" si="77"/>
        <v>0</v>
      </c>
      <c r="AF688" s="368">
        <f t="shared" si="78"/>
        <v>0</v>
      </c>
      <c r="AH688" s="189">
        <f t="shared" si="79"/>
        <v>0</v>
      </c>
    </row>
    <row r="689" spans="29:34" x14ac:dyDescent="0.25">
      <c r="AC689" s="274">
        <f t="shared" si="77"/>
        <v>0</v>
      </c>
      <c r="AF689" s="368">
        <f t="shared" si="78"/>
        <v>0</v>
      </c>
      <c r="AH689" s="189">
        <f t="shared" si="79"/>
        <v>0</v>
      </c>
    </row>
    <row r="690" spans="29:34" x14ac:dyDescent="0.25">
      <c r="AC690" s="274">
        <f t="shared" si="77"/>
        <v>0</v>
      </c>
      <c r="AF690" s="368">
        <f t="shared" si="78"/>
        <v>0</v>
      </c>
      <c r="AH690" s="189">
        <f t="shared" si="79"/>
        <v>0</v>
      </c>
    </row>
    <row r="691" spans="29:34" x14ac:dyDescent="0.25">
      <c r="AC691" s="274">
        <f t="shared" si="77"/>
        <v>0</v>
      </c>
      <c r="AF691" s="368">
        <f t="shared" si="78"/>
        <v>0</v>
      </c>
      <c r="AH691" s="189">
        <f t="shared" si="79"/>
        <v>0</v>
      </c>
    </row>
    <row r="692" spans="29:34" x14ac:dyDescent="0.25">
      <c r="AC692" s="274">
        <f t="shared" si="77"/>
        <v>0</v>
      </c>
      <c r="AF692" s="368">
        <f t="shared" si="78"/>
        <v>0</v>
      </c>
      <c r="AH692" s="189">
        <f t="shared" si="79"/>
        <v>0</v>
      </c>
    </row>
    <row r="693" spans="29:34" x14ac:dyDescent="0.25">
      <c r="AC693" s="274">
        <f t="shared" si="77"/>
        <v>0</v>
      </c>
      <c r="AF693" s="368">
        <f t="shared" si="78"/>
        <v>0</v>
      </c>
      <c r="AH693" s="189">
        <f t="shared" si="79"/>
        <v>0</v>
      </c>
    </row>
    <row r="694" spans="29:34" x14ac:dyDescent="0.25">
      <c r="AC694" s="274">
        <f t="shared" si="77"/>
        <v>0</v>
      </c>
      <c r="AF694" s="368">
        <f t="shared" si="78"/>
        <v>0</v>
      </c>
      <c r="AH694" s="189">
        <f t="shared" si="79"/>
        <v>0</v>
      </c>
    </row>
    <row r="695" spans="29:34" x14ac:dyDescent="0.25">
      <c r="AC695" s="274">
        <f t="shared" si="77"/>
        <v>0</v>
      </c>
      <c r="AF695" s="368">
        <f t="shared" si="78"/>
        <v>0</v>
      </c>
      <c r="AH695" s="189">
        <f t="shared" si="79"/>
        <v>0</v>
      </c>
    </row>
    <row r="696" spans="29:34" x14ac:dyDescent="0.25">
      <c r="AC696" s="274">
        <f t="shared" si="77"/>
        <v>0</v>
      </c>
      <c r="AF696" s="368">
        <f t="shared" si="78"/>
        <v>0</v>
      </c>
      <c r="AH696" s="189">
        <f t="shared" si="79"/>
        <v>0</v>
      </c>
    </row>
    <row r="697" spans="29:34" x14ac:dyDescent="0.25">
      <c r="AC697" s="274">
        <f t="shared" si="77"/>
        <v>0</v>
      </c>
      <c r="AF697" s="368">
        <f t="shared" si="78"/>
        <v>0</v>
      </c>
      <c r="AH697" s="189">
        <f t="shared" si="79"/>
        <v>0</v>
      </c>
    </row>
    <row r="698" spans="29:34" x14ac:dyDescent="0.25">
      <c r="AC698" s="274">
        <f t="shared" si="77"/>
        <v>0</v>
      </c>
      <c r="AF698" s="368">
        <f t="shared" si="78"/>
        <v>0</v>
      </c>
      <c r="AH698" s="189">
        <f t="shared" si="79"/>
        <v>0</v>
      </c>
    </row>
    <row r="699" spans="29:34" x14ac:dyDescent="0.25">
      <c r="AC699" s="274">
        <f t="shared" si="77"/>
        <v>0</v>
      </c>
      <c r="AF699" s="368">
        <f t="shared" si="78"/>
        <v>0</v>
      </c>
      <c r="AH699" s="189">
        <f t="shared" si="79"/>
        <v>0</v>
      </c>
    </row>
    <row r="700" spans="29:34" x14ac:dyDescent="0.25">
      <c r="AC700" s="274">
        <f t="shared" si="77"/>
        <v>0</v>
      </c>
      <c r="AF700" s="368">
        <f t="shared" si="78"/>
        <v>0</v>
      </c>
      <c r="AH700" s="189">
        <f t="shared" si="79"/>
        <v>0</v>
      </c>
    </row>
    <row r="701" spans="29:34" x14ac:dyDescent="0.25">
      <c r="AC701" s="274">
        <f t="shared" si="77"/>
        <v>0</v>
      </c>
      <c r="AF701" s="368">
        <f t="shared" si="78"/>
        <v>0</v>
      </c>
      <c r="AH701" s="189">
        <f t="shared" si="79"/>
        <v>0</v>
      </c>
    </row>
    <row r="702" spans="29:34" x14ac:dyDescent="0.25">
      <c r="AC702" s="274">
        <f t="shared" si="77"/>
        <v>0</v>
      </c>
      <c r="AF702" s="368">
        <f t="shared" si="78"/>
        <v>0</v>
      </c>
      <c r="AH702" s="189">
        <f t="shared" si="79"/>
        <v>0</v>
      </c>
    </row>
    <row r="703" spans="29:34" x14ac:dyDescent="0.25">
      <c r="AC703" s="274">
        <f t="shared" si="77"/>
        <v>0</v>
      </c>
      <c r="AF703" s="368">
        <f t="shared" si="78"/>
        <v>0</v>
      </c>
      <c r="AH703" s="189">
        <f t="shared" si="79"/>
        <v>0</v>
      </c>
    </row>
    <row r="704" spans="29:34" x14ac:dyDescent="0.25">
      <c r="AC704" s="274">
        <f t="shared" si="77"/>
        <v>0</v>
      </c>
      <c r="AF704" s="368">
        <f t="shared" si="78"/>
        <v>0</v>
      </c>
      <c r="AH704" s="189">
        <f t="shared" si="79"/>
        <v>0</v>
      </c>
    </row>
    <row r="705" spans="29:34" x14ac:dyDescent="0.25">
      <c r="AC705" s="274">
        <f t="shared" si="77"/>
        <v>0</v>
      </c>
      <c r="AF705" s="368">
        <f t="shared" si="78"/>
        <v>0</v>
      </c>
      <c r="AH705" s="189">
        <f t="shared" si="79"/>
        <v>0</v>
      </c>
    </row>
    <row r="706" spans="29:34" x14ac:dyDescent="0.25">
      <c r="AC706" s="274">
        <f t="shared" si="77"/>
        <v>0</v>
      </c>
      <c r="AF706" s="368">
        <f t="shared" si="78"/>
        <v>0</v>
      </c>
      <c r="AH706" s="189">
        <f t="shared" si="79"/>
        <v>0</v>
      </c>
    </row>
    <row r="707" spans="29:34" x14ac:dyDescent="0.25">
      <c r="AC707" s="274">
        <f t="shared" si="77"/>
        <v>0</v>
      </c>
      <c r="AF707" s="368">
        <f t="shared" si="78"/>
        <v>0</v>
      </c>
      <c r="AH707" s="189">
        <f t="shared" si="79"/>
        <v>0</v>
      </c>
    </row>
    <row r="708" spans="29:34" x14ac:dyDescent="0.25">
      <c r="AC708" s="274">
        <f t="shared" si="77"/>
        <v>0</v>
      </c>
      <c r="AF708" s="368">
        <f t="shared" si="78"/>
        <v>0</v>
      </c>
      <c r="AH708" s="189">
        <f t="shared" si="79"/>
        <v>0</v>
      </c>
    </row>
    <row r="709" spans="29:34" x14ac:dyDescent="0.25">
      <c r="AC709" s="274">
        <f t="shared" si="77"/>
        <v>0</v>
      </c>
      <c r="AF709" s="368">
        <f t="shared" si="78"/>
        <v>0</v>
      </c>
      <c r="AH709" s="189">
        <f t="shared" si="79"/>
        <v>0</v>
      </c>
    </row>
    <row r="710" spans="29:34" x14ac:dyDescent="0.25">
      <c r="AC710" s="274">
        <f t="shared" si="77"/>
        <v>0</v>
      </c>
      <c r="AF710" s="368">
        <f t="shared" si="78"/>
        <v>0</v>
      </c>
      <c r="AH710" s="189">
        <f t="shared" si="79"/>
        <v>0</v>
      </c>
    </row>
    <row r="711" spans="29:34" x14ac:dyDescent="0.25">
      <c r="AC711" s="274">
        <f t="shared" si="77"/>
        <v>0</v>
      </c>
      <c r="AF711" s="368">
        <f t="shared" si="78"/>
        <v>0</v>
      </c>
      <c r="AH711" s="189">
        <f t="shared" si="79"/>
        <v>0</v>
      </c>
    </row>
    <row r="712" spans="29:34" x14ac:dyDescent="0.25">
      <c r="AC712" s="274">
        <f t="shared" si="77"/>
        <v>0</v>
      </c>
      <c r="AF712" s="368">
        <f t="shared" si="78"/>
        <v>0</v>
      </c>
      <c r="AH712" s="189">
        <f t="shared" si="79"/>
        <v>0</v>
      </c>
    </row>
    <row r="713" spans="29:34" x14ac:dyDescent="0.25">
      <c r="AC713" s="274">
        <f t="shared" si="77"/>
        <v>0</v>
      </c>
      <c r="AF713" s="368">
        <f t="shared" si="78"/>
        <v>0</v>
      </c>
      <c r="AH713" s="189">
        <f t="shared" si="79"/>
        <v>0</v>
      </c>
    </row>
    <row r="714" spans="29:34" x14ac:dyDescent="0.25">
      <c r="AC714" s="274">
        <f t="shared" si="77"/>
        <v>0</v>
      </c>
      <c r="AF714" s="368">
        <f t="shared" si="78"/>
        <v>0</v>
      </c>
      <c r="AH714" s="189">
        <f t="shared" si="79"/>
        <v>0</v>
      </c>
    </row>
    <row r="715" spans="29:34" x14ac:dyDescent="0.25">
      <c r="AC715" s="274">
        <f t="shared" si="77"/>
        <v>0</v>
      </c>
      <c r="AF715" s="368">
        <f t="shared" si="78"/>
        <v>0</v>
      </c>
      <c r="AH715" s="189">
        <f t="shared" si="79"/>
        <v>0</v>
      </c>
    </row>
    <row r="716" spans="29:34" x14ac:dyDescent="0.25">
      <c r="AC716" s="274">
        <f t="shared" si="77"/>
        <v>0</v>
      </c>
      <c r="AF716" s="368">
        <f t="shared" si="78"/>
        <v>0</v>
      </c>
      <c r="AH716" s="189">
        <f t="shared" si="79"/>
        <v>0</v>
      </c>
    </row>
    <row r="717" spans="29:34" x14ac:dyDescent="0.25">
      <c r="AC717" s="274">
        <f t="shared" si="77"/>
        <v>0</v>
      </c>
      <c r="AF717" s="368">
        <f t="shared" si="78"/>
        <v>0</v>
      </c>
      <c r="AH717" s="189">
        <f t="shared" si="79"/>
        <v>0</v>
      </c>
    </row>
    <row r="718" spans="29:34" x14ac:dyDescent="0.25">
      <c r="AC718" s="274">
        <f t="shared" si="77"/>
        <v>0</v>
      </c>
      <c r="AF718" s="368">
        <f t="shared" si="78"/>
        <v>0</v>
      </c>
      <c r="AH718" s="189">
        <f t="shared" si="79"/>
        <v>0</v>
      </c>
    </row>
    <row r="719" spans="29:34" x14ac:dyDescent="0.25">
      <c r="AC719" s="274">
        <f t="shared" si="77"/>
        <v>0</v>
      </c>
      <c r="AF719" s="368">
        <f t="shared" si="78"/>
        <v>0</v>
      </c>
      <c r="AH719" s="189">
        <f t="shared" si="79"/>
        <v>0</v>
      </c>
    </row>
    <row r="720" spans="29:34" x14ac:dyDescent="0.25">
      <c r="AC720" s="274">
        <f t="shared" si="77"/>
        <v>0</v>
      </c>
      <c r="AF720" s="368">
        <f t="shared" si="78"/>
        <v>0</v>
      </c>
      <c r="AH720" s="189">
        <f t="shared" si="79"/>
        <v>0</v>
      </c>
    </row>
    <row r="721" spans="29:34" x14ac:dyDescent="0.25">
      <c r="AC721" s="274">
        <f t="shared" si="77"/>
        <v>0</v>
      </c>
      <c r="AF721" s="368">
        <f t="shared" si="78"/>
        <v>0</v>
      </c>
      <c r="AH721" s="189">
        <f t="shared" si="79"/>
        <v>0</v>
      </c>
    </row>
    <row r="722" spans="29:34" x14ac:dyDescent="0.25">
      <c r="AC722" s="274">
        <f t="shared" si="77"/>
        <v>0</v>
      </c>
      <c r="AF722" s="368">
        <f t="shared" si="78"/>
        <v>0</v>
      </c>
      <c r="AH722" s="189">
        <f t="shared" si="79"/>
        <v>0</v>
      </c>
    </row>
    <row r="723" spans="29:34" x14ac:dyDescent="0.25">
      <c r="AC723" s="274">
        <f t="shared" si="77"/>
        <v>0</v>
      </c>
      <c r="AF723" s="368">
        <f t="shared" si="78"/>
        <v>0</v>
      </c>
      <c r="AH723" s="189">
        <f t="shared" si="79"/>
        <v>0</v>
      </c>
    </row>
    <row r="724" spans="29:34" x14ac:dyDescent="0.25">
      <c r="AC724" s="274">
        <f t="shared" si="77"/>
        <v>0</v>
      </c>
      <c r="AF724" s="368">
        <f t="shared" si="78"/>
        <v>0</v>
      </c>
      <c r="AH724" s="189">
        <f t="shared" si="79"/>
        <v>0</v>
      </c>
    </row>
    <row r="725" spans="29:34" x14ac:dyDescent="0.25">
      <c r="AC725" s="274">
        <f t="shared" si="77"/>
        <v>0</v>
      </c>
      <c r="AF725" s="368">
        <f t="shared" si="78"/>
        <v>0</v>
      </c>
      <c r="AH725" s="189">
        <f t="shared" si="79"/>
        <v>0</v>
      </c>
    </row>
    <row r="726" spans="29:34" x14ac:dyDescent="0.25">
      <c r="AC726" s="274">
        <f t="shared" si="77"/>
        <v>0</v>
      </c>
      <c r="AF726" s="368">
        <f t="shared" si="78"/>
        <v>0</v>
      </c>
      <c r="AH726" s="189">
        <f t="shared" si="79"/>
        <v>0</v>
      </c>
    </row>
    <row r="727" spans="29:34" x14ac:dyDescent="0.25">
      <c r="AC727" s="274">
        <f t="shared" si="77"/>
        <v>0</v>
      </c>
      <c r="AF727" s="368">
        <f t="shared" si="78"/>
        <v>0</v>
      </c>
      <c r="AH727" s="189">
        <f t="shared" si="79"/>
        <v>0</v>
      </c>
    </row>
    <row r="728" spans="29:34" x14ac:dyDescent="0.25">
      <c r="AC728" s="274">
        <f t="shared" si="77"/>
        <v>0</v>
      </c>
      <c r="AF728" s="368">
        <f t="shared" si="78"/>
        <v>0</v>
      </c>
      <c r="AH728" s="189">
        <f t="shared" si="79"/>
        <v>0</v>
      </c>
    </row>
    <row r="729" spans="29:34" x14ac:dyDescent="0.25">
      <c r="AC729" s="274">
        <f t="shared" si="77"/>
        <v>0</v>
      </c>
      <c r="AF729" s="368">
        <f t="shared" si="78"/>
        <v>0</v>
      </c>
      <c r="AH729" s="189">
        <f t="shared" si="79"/>
        <v>0</v>
      </c>
    </row>
    <row r="730" spans="29:34" x14ac:dyDescent="0.25">
      <c r="AC730" s="274">
        <f t="shared" ref="AC730:AC793" si="80">Z730*Q730</f>
        <v>0</v>
      </c>
      <c r="AF730" s="368">
        <f t="shared" ref="AF730:AF793" si="81">AD730+AE730</f>
        <v>0</v>
      </c>
      <c r="AH730" s="189">
        <f t="shared" ref="AH730:AH793" si="82">R730*AG730</f>
        <v>0</v>
      </c>
    </row>
    <row r="731" spans="29:34" x14ac:dyDescent="0.25">
      <c r="AC731" s="274">
        <f t="shared" si="80"/>
        <v>0</v>
      </c>
      <c r="AF731" s="368">
        <f t="shared" si="81"/>
        <v>0</v>
      </c>
      <c r="AH731" s="189">
        <f t="shared" si="82"/>
        <v>0</v>
      </c>
    </row>
    <row r="732" spans="29:34" x14ac:dyDescent="0.25">
      <c r="AC732" s="274">
        <f t="shared" si="80"/>
        <v>0</v>
      </c>
      <c r="AF732" s="368">
        <f t="shared" si="81"/>
        <v>0</v>
      </c>
      <c r="AH732" s="189">
        <f t="shared" si="82"/>
        <v>0</v>
      </c>
    </row>
    <row r="733" spans="29:34" x14ac:dyDescent="0.25">
      <c r="AC733" s="274">
        <f t="shared" si="80"/>
        <v>0</v>
      </c>
      <c r="AF733" s="368">
        <f t="shared" si="81"/>
        <v>0</v>
      </c>
      <c r="AH733" s="189">
        <f t="shared" si="82"/>
        <v>0</v>
      </c>
    </row>
    <row r="734" spans="29:34" x14ac:dyDescent="0.25">
      <c r="AC734" s="274">
        <f t="shared" si="80"/>
        <v>0</v>
      </c>
      <c r="AF734" s="368">
        <f t="shared" si="81"/>
        <v>0</v>
      </c>
      <c r="AH734" s="189">
        <f t="shared" si="82"/>
        <v>0</v>
      </c>
    </row>
    <row r="735" spans="29:34" x14ac:dyDescent="0.25">
      <c r="AC735" s="274">
        <f t="shared" si="80"/>
        <v>0</v>
      </c>
      <c r="AF735" s="368">
        <f t="shared" si="81"/>
        <v>0</v>
      </c>
      <c r="AH735" s="189">
        <f t="shared" si="82"/>
        <v>0</v>
      </c>
    </row>
    <row r="736" spans="29:34" x14ac:dyDescent="0.25">
      <c r="AC736" s="274">
        <f t="shared" si="80"/>
        <v>0</v>
      </c>
      <c r="AF736" s="368">
        <f t="shared" si="81"/>
        <v>0</v>
      </c>
      <c r="AH736" s="189">
        <f t="shared" si="82"/>
        <v>0</v>
      </c>
    </row>
    <row r="737" spans="29:34" x14ac:dyDescent="0.25">
      <c r="AC737" s="274">
        <f t="shared" si="80"/>
        <v>0</v>
      </c>
      <c r="AF737" s="368">
        <f t="shared" si="81"/>
        <v>0</v>
      </c>
      <c r="AH737" s="189">
        <f t="shared" si="82"/>
        <v>0</v>
      </c>
    </row>
    <row r="738" spans="29:34" x14ac:dyDescent="0.25">
      <c r="AC738" s="274">
        <f t="shared" si="80"/>
        <v>0</v>
      </c>
      <c r="AF738" s="368">
        <f t="shared" si="81"/>
        <v>0</v>
      </c>
      <c r="AH738" s="189">
        <f t="shared" si="82"/>
        <v>0</v>
      </c>
    </row>
    <row r="739" spans="29:34" x14ac:dyDescent="0.25">
      <c r="AC739" s="274">
        <f t="shared" si="80"/>
        <v>0</v>
      </c>
      <c r="AF739" s="368">
        <f t="shared" si="81"/>
        <v>0</v>
      </c>
      <c r="AH739" s="189">
        <f t="shared" si="82"/>
        <v>0</v>
      </c>
    </row>
    <row r="740" spans="29:34" x14ac:dyDescent="0.25">
      <c r="AC740" s="274">
        <f t="shared" si="80"/>
        <v>0</v>
      </c>
      <c r="AF740" s="368">
        <f t="shared" si="81"/>
        <v>0</v>
      </c>
      <c r="AH740" s="189">
        <f t="shared" si="82"/>
        <v>0</v>
      </c>
    </row>
    <row r="741" spans="29:34" x14ac:dyDescent="0.25">
      <c r="AC741" s="274">
        <f t="shared" si="80"/>
        <v>0</v>
      </c>
      <c r="AF741" s="368">
        <f t="shared" si="81"/>
        <v>0</v>
      </c>
      <c r="AH741" s="189">
        <f t="shared" si="82"/>
        <v>0</v>
      </c>
    </row>
    <row r="742" spans="29:34" x14ac:dyDescent="0.25">
      <c r="AC742" s="274">
        <f t="shared" si="80"/>
        <v>0</v>
      </c>
      <c r="AF742" s="368">
        <f t="shared" si="81"/>
        <v>0</v>
      </c>
      <c r="AH742" s="189">
        <f t="shared" si="82"/>
        <v>0</v>
      </c>
    </row>
    <row r="743" spans="29:34" x14ac:dyDescent="0.25">
      <c r="AC743" s="274">
        <f t="shared" si="80"/>
        <v>0</v>
      </c>
      <c r="AF743" s="368">
        <f t="shared" si="81"/>
        <v>0</v>
      </c>
      <c r="AH743" s="189">
        <f t="shared" si="82"/>
        <v>0</v>
      </c>
    </row>
    <row r="744" spans="29:34" x14ac:dyDescent="0.25">
      <c r="AC744" s="274">
        <f t="shared" si="80"/>
        <v>0</v>
      </c>
      <c r="AF744" s="368">
        <f t="shared" si="81"/>
        <v>0</v>
      </c>
      <c r="AH744" s="189">
        <f t="shared" si="82"/>
        <v>0</v>
      </c>
    </row>
    <row r="745" spans="29:34" x14ac:dyDescent="0.25">
      <c r="AC745" s="274">
        <f t="shared" si="80"/>
        <v>0</v>
      </c>
      <c r="AF745" s="368">
        <f t="shared" si="81"/>
        <v>0</v>
      </c>
      <c r="AH745" s="189">
        <f t="shared" si="82"/>
        <v>0</v>
      </c>
    </row>
    <row r="746" spans="29:34" x14ac:dyDescent="0.25">
      <c r="AC746" s="274">
        <f t="shared" si="80"/>
        <v>0</v>
      </c>
      <c r="AF746" s="368">
        <f t="shared" si="81"/>
        <v>0</v>
      </c>
      <c r="AH746" s="189">
        <f t="shared" si="82"/>
        <v>0</v>
      </c>
    </row>
    <row r="747" spans="29:34" x14ac:dyDescent="0.25">
      <c r="AC747" s="274">
        <f t="shared" si="80"/>
        <v>0</v>
      </c>
      <c r="AF747" s="368">
        <f t="shared" si="81"/>
        <v>0</v>
      </c>
      <c r="AH747" s="189">
        <f t="shared" si="82"/>
        <v>0</v>
      </c>
    </row>
    <row r="748" spans="29:34" x14ac:dyDescent="0.25">
      <c r="AC748" s="274">
        <f t="shared" si="80"/>
        <v>0</v>
      </c>
      <c r="AF748" s="368">
        <f t="shared" si="81"/>
        <v>0</v>
      </c>
      <c r="AH748" s="189">
        <f t="shared" si="82"/>
        <v>0</v>
      </c>
    </row>
    <row r="749" spans="29:34" x14ac:dyDescent="0.25">
      <c r="AC749" s="274">
        <f t="shared" si="80"/>
        <v>0</v>
      </c>
      <c r="AF749" s="368">
        <f t="shared" si="81"/>
        <v>0</v>
      </c>
      <c r="AH749" s="189">
        <f t="shared" si="82"/>
        <v>0</v>
      </c>
    </row>
    <row r="750" spans="29:34" x14ac:dyDescent="0.25">
      <c r="AC750" s="274">
        <f t="shared" si="80"/>
        <v>0</v>
      </c>
      <c r="AF750" s="368">
        <f t="shared" si="81"/>
        <v>0</v>
      </c>
      <c r="AH750" s="189">
        <f t="shared" si="82"/>
        <v>0</v>
      </c>
    </row>
    <row r="751" spans="29:34" x14ac:dyDescent="0.25">
      <c r="AC751" s="274">
        <f t="shared" si="80"/>
        <v>0</v>
      </c>
      <c r="AF751" s="368">
        <f t="shared" si="81"/>
        <v>0</v>
      </c>
      <c r="AH751" s="189">
        <f t="shared" si="82"/>
        <v>0</v>
      </c>
    </row>
    <row r="752" spans="29:34" x14ac:dyDescent="0.25">
      <c r="AC752" s="274">
        <f t="shared" si="80"/>
        <v>0</v>
      </c>
      <c r="AF752" s="368">
        <f t="shared" si="81"/>
        <v>0</v>
      </c>
      <c r="AH752" s="189">
        <f t="shared" si="82"/>
        <v>0</v>
      </c>
    </row>
    <row r="753" spans="29:34" x14ac:dyDescent="0.25">
      <c r="AC753" s="274">
        <f t="shared" si="80"/>
        <v>0</v>
      </c>
      <c r="AF753" s="368">
        <f t="shared" si="81"/>
        <v>0</v>
      </c>
      <c r="AH753" s="189">
        <f t="shared" si="82"/>
        <v>0</v>
      </c>
    </row>
    <row r="754" spans="29:34" x14ac:dyDescent="0.25">
      <c r="AC754" s="274">
        <f t="shared" si="80"/>
        <v>0</v>
      </c>
      <c r="AF754" s="368">
        <f t="shared" si="81"/>
        <v>0</v>
      </c>
      <c r="AH754" s="189">
        <f t="shared" si="82"/>
        <v>0</v>
      </c>
    </row>
    <row r="755" spans="29:34" x14ac:dyDescent="0.25">
      <c r="AC755" s="274">
        <f t="shared" si="80"/>
        <v>0</v>
      </c>
      <c r="AF755" s="368">
        <f t="shared" si="81"/>
        <v>0</v>
      </c>
      <c r="AH755" s="189">
        <f t="shared" si="82"/>
        <v>0</v>
      </c>
    </row>
    <row r="756" spans="29:34" x14ac:dyDescent="0.25">
      <c r="AC756" s="274">
        <f t="shared" si="80"/>
        <v>0</v>
      </c>
      <c r="AF756" s="368">
        <f t="shared" si="81"/>
        <v>0</v>
      </c>
      <c r="AH756" s="189">
        <f t="shared" si="82"/>
        <v>0</v>
      </c>
    </row>
    <row r="757" spans="29:34" x14ac:dyDescent="0.25">
      <c r="AC757" s="274">
        <f t="shared" si="80"/>
        <v>0</v>
      </c>
      <c r="AF757" s="368">
        <f t="shared" si="81"/>
        <v>0</v>
      </c>
      <c r="AH757" s="189">
        <f t="shared" si="82"/>
        <v>0</v>
      </c>
    </row>
    <row r="758" spans="29:34" x14ac:dyDescent="0.25">
      <c r="AC758" s="274">
        <f t="shared" si="80"/>
        <v>0</v>
      </c>
      <c r="AF758" s="368">
        <f t="shared" si="81"/>
        <v>0</v>
      </c>
      <c r="AH758" s="189">
        <f t="shared" si="82"/>
        <v>0</v>
      </c>
    </row>
    <row r="759" spans="29:34" x14ac:dyDescent="0.25">
      <c r="AC759" s="274">
        <f t="shared" si="80"/>
        <v>0</v>
      </c>
      <c r="AF759" s="368">
        <f t="shared" si="81"/>
        <v>0</v>
      </c>
      <c r="AH759" s="189">
        <f t="shared" si="82"/>
        <v>0</v>
      </c>
    </row>
    <row r="760" spans="29:34" x14ac:dyDescent="0.25">
      <c r="AC760" s="274">
        <f t="shared" si="80"/>
        <v>0</v>
      </c>
      <c r="AF760" s="368">
        <f t="shared" si="81"/>
        <v>0</v>
      </c>
      <c r="AH760" s="189">
        <f t="shared" si="82"/>
        <v>0</v>
      </c>
    </row>
    <row r="761" spans="29:34" x14ac:dyDescent="0.25">
      <c r="AC761" s="274">
        <f t="shared" si="80"/>
        <v>0</v>
      </c>
      <c r="AF761" s="368">
        <f t="shared" si="81"/>
        <v>0</v>
      </c>
      <c r="AH761" s="189">
        <f t="shared" si="82"/>
        <v>0</v>
      </c>
    </row>
    <row r="762" spans="29:34" x14ac:dyDescent="0.25">
      <c r="AC762" s="274">
        <f t="shared" si="80"/>
        <v>0</v>
      </c>
      <c r="AF762" s="368">
        <f t="shared" si="81"/>
        <v>0</v>
      </c>
      <c r="AH762" s="189">
        <f t="shared" si="82"/>
        <v>0</v>
      </c>
    </row>
    <row r="763" spans="29:34" x14ac:dyDescent="0.25">
      <c r="AC763" s="274">
        <f t="shared" si="80"/>
        <v>0</v>
      </c>
      <c r="AF763" s="368">
        <f t="shared" si="81"/>
        <v>0</v>
      </c>
      <c r="AH763" s="189">
        <f t="shared" si="82"/>
        <v>0</v>
      </c>
    </row>
    <row r="764" spans="29:34" x14ac:dyDescent="0.25">
      <c r="AC764" s="274">
        <f t="shared" si="80"/>
        <v>0</v>
      </c>
      <c r="AF764" s="368">
        <f t="shared" si="81"/>
        <v>0</v>
      </c>
      <c r="AH764" s="189">
        <f t="shared" si="82"/>
        <v>0</v>
      </c>
    </row>
    <row r="765" spans="29:34" x14ac:dyDescent="0.25">
      <c r="AC765" s="274">
        <f t="shared" si="80"/>
        <v>0</v>
      </c>
      <c r="AF765" s="368">
        <f t="shared" si="81"/>
        <v>0</v>
      </c>
      <c r="AH765" s="189">
        <f t="shared" si="82"/>
        <v>0</v>
      </c>
    </row>
    <row r="766" spans="29:34" x14ac:dyDescent="0.25">
      <c r="AC766" s="274">
        <f t="shared" si="80"/>
        <v>0</v>
      </c>
      <c r="AF766" s="368">
        <f t="shared" si="81"/>
        <v>0</v>
      </c>
      <c r="AH766" s="189">
        <f t="shared" si="82"/>
        <v>0</v>
      </c>
    </row>
    <row r="767" spans="29:34" x14ac:dyDescent="0.25">
      <c r="AC767" s="274">
        <f t="shared" si="80"/>
        <v>0</v>
      </c>
      <c r="AF767" s="368">
        <f t="shared" si="81"/>
        <v>0</v>
      </c>
      <c r="AH767" s="189">
        <f t="shared" si="82"/>
        <v>0</v>
      </c>
    </row>
    <row r="768" spans="29:34" x14ac:dyDescent="0.25">
      <c r="AC768" s="274">
        <f t="shared" si="80"/>
        <v>0</v>
      </c>
      <c r="AF768" s="368">
        <f t="shared" si="81"/>
        <v>0</v>
      </c>
      <c r="AH768" s="189">
        <f t="shared" si="82"/>
        <v>0</v>
      </c>
    </row>
    <row r="769" spans="29:34" x14ac:dyDescent="0.25">
      <c r="AC769" s="274">
        <f t="shared" si="80"/>
        <v>0</v>
      </c>
      <c r="AF769" s="368">
        <f t="shared" si="81"/>
        <v>0</v>
      </c>
      <c r="AH769" s="189">
        <f t="shared" si="82"/>
        <v>0</v>
      </c>
    </row>
    <row r="770" spans="29:34" x14ac:dyDescent="0.25">
      <c r="AC770" s="274">
        <f t="shared" si="80"/>
        <v>0</v>
      </c>
      <c r="AF770" s="368">
        <f t="shared" si="81"/>
        <v>0</v>
      </c>
      <c r="AH770" s="189">
        <f t="shared" si="82"/>
        <v>0</v>
      </c>
    </row>
    <row r="771" spans="29:34" x14ac:dyDescent="0.25">
      <c r="AC771" s="274">
        <f t="shared" si="80"/>
        <v>0</v>
      </c>
      <c r="AF771" s="368">
        <f t="shared" si="81"/>
        <v>0</v>
      </c>
      <c r="AH771" s="189">
        <f t="shared" si="82"/>
        <v>0</v>
      </c>
    </row>
    <row r="772" spans="29:34" x14ac:dyDescent="0.25">
      <c r="AC772" s="274">
        <f t="shared" si="80"/>
        <v>0</v>
      </c>
      <c r="AF772" s="368">
        <f t="shared" si="81"/>
        <v>0</v>
      </c>
      <c r="AH772" s="189">
        <f t="shared" si="82"/>
        <v>0</v>
      </c>
    </row>
    <row r="773" spans="29:34" x14ac:dyDescent="0.25">
      <c r="AC773" s="274">
        <f t="shared" si="80"/>
        <v>0</v>
      </c>
      <c r="AF773" s="368">
        <f t="shared" si="81"/>
        <v>0</v>
      </c>
      <c r="AH773" s="189">
        <f t="shared" si="82"/>
        <v>0</v>
      </c>
    </row>
    <row r="774" spans="29:34" x14ac:dyDescent="0.25">
      <c r="AC774" s="274">
        <f t="shared" si="80"/>
        <v>0</v>
      </c>
      <c r="AF774" s="368">
        <f t="shared" si="81"/>
        <v>0</v>
      </c>
      <c r="AH774" s="189">
        <f t="shared" si="82"/>
        <v>0</v>
      </c>
    </row>
    <row r="775" spans="29:34" x14ac:dyDescent="0.25">
      <c r="AC775" s="274">
        <f t="shared" si="80"/>
        <v>0</v>
      </c>
      <c r="AF775" s="368">
        <f t="shared" si="81"/>
        <v>0</v>
      </c>
      <c r="AH775" s="189">
        <f t="shared" si="82"/>
        <v>0</v>
      </c>
    </row>
    <row r="776" spans="29:34" x14ac:dyDescent="0.25">
      <c r="AC776" s="274">
        <f t="shared" si="80"/>
        <v>0</v>
      </c>
      <c r="AF776" s="368">
        <f t="shared" si="81"/>
        <v>0</v>
      </c>
      <c r="AH776" s="189">
        <f t="shared" si="82"/>
        <v>0</v>
      </c>
    </row>
    <row r="777" spans="29:34" x14ac:dyDescent="0.25">
      <c r="AC777" s="274">
        <f t="shared" si="80"/>
        <v>0</v>
      </c>
      <c r="AF777" s="368">
        <f t="shared" si="81"/>
        <v>0</v>
      </c>
      <c r="AH777" s="189">
        <f t="shared" si="82"/>
        <v>0</v>
      </c>
    </row>
    <row r="778" spans="29:34" x14ac:dyDescent="0.25">
      <c r="AC778" s="274">
        <f t="shared" si="80"/>
        <v>0</v>
      </c>
      <c r="AF778" s="368">
        <f t="shared" si="81"/>
        <v>0</v>
      </c>
      <c r="AH778" s="189">
        <f t="shared" si="82"/>
        <v>0</v>
      </c>
    </row>
    <row r="779" spans="29:34" x14ac:dyDescent="0.25">
      <c r="AC779" s="274">
        <f t="shared" si="80"/>
        <v>0</v>
      </c>
      <c r="AF779" s="368">
        <f t="shared" si="81"/>
        <v>0</v>
      </c>
      <c r="AH779" s="189">
        <f t="shared" si="82"/>
        <v>0</v>
      </c>
    </row>
    <row r="780" spans="29:34" x14ac:dyDescent="0.25">
      <c r="AC780" s="274">
        <f t="shared" si="80"/>
        <v>0</v>
      </c>
      <c r="AF780" s="368">
        <f t="shared" si="81"/>
        <v>0</v>
      </c>
      <c r="AH780" s="189">
        <f t="shared" si="82"/>
        <v>0</v>
      </c>
    </row>
    <row r="781" spans="29:34" x14ac:dyDescent="0.25">
      <c r="AC781" s="274">
        <f t="shared" si="80"/>
        <v>0</v>
      </c>
      <c r="AF781" s="368">
        <f t="shared" si="81"/>
        <v>0</v>
      </c>
      <c r="AH781" s="189">
        <f t="shared" si="82"/>
        <v>0</v>
      </c>
    </row>
    <row r="782" spans="29:34" x14ac:dyDescent="0.25">
      <c r="AC782" s="274">
        <f t="shared" si="80"/>
        <v>0</v>
      </c>
      <c r="AF782" s="368">
        <f t="shared" si="81"/>
        <v>0</v>
      </c>
      <c r="AH782" s="189">
        <f t="shared" si="82"/>
        <v>0</v>
      </c>
    </row>
    <row r="783" spans="29:34" x14ac:dyDescent="0.25">
      <c r="AC783" s="274">
        <f t="shared" si="80"/>
        <v>0</v>
      </c>
      <c r="AF783" s="368">
        <f t="shared" si="81"/>
        <v>0</v>
      </c>
      <c r="AH783" s="189">
        <f t="shared" si="82"/>
        <v>0</v>
      </c>
    </row>
    <row r="784" spans="29:34" x14ac:dyDescent="0.25">
      <c r="AC784" s="274">
        <f t="shared" si="80"/>
        <v>0</v>
      </c>
      <c r="AF784" s="368">
        <f t="shared" si="81"/>
        <v>0</v>
      </c>
      <c r="AH784" s="189">
        <f t="shared" si="82"/>
        <v>0</v>
      </c>
    </row>
    <row r="785" spans="29:34" x14ac:dyDescent="0.25">
      <c r="AC785" s="274">
        <f t="shared" si="80"/>
        <v>0</v>
      </c>
      <c r="AF785" s="368">
        <f t="shared" si="81"/>
        <v>0</v>
      </c>
      <c r="AH785" s="189">
        <f t="shared" si="82"/>
        <v>0</v>
      </c>
    </row>
    <row r="786" spans="29:34" x14ac:dyDescent="0.25">
      <c r="AC786" s="274">
        <f t="shared" si="80"/>
        <v>0</v>
      </c>
      <c r="AF786" s="368">
        <f t="shared" si="81"/>
        <v>0</v>
      </c>
      <c r="AH786" s="189">
        <f t="shared" si="82"/>
        <v>0</v>
      </c>
    </row>
    <row r="787" spans="29:34" x14ac:dyDescent="0.25">
      <c r="AC787" s="274">
        <f t="shared" si="80"/>
        <v>0</v>
      </c>
      <c r="AF787" s="368">
        <f t="shared" si="81"/>
        <v>0</v>
      </c>
      <c r="AH787" s="189">
        <f t="shared" si="82"/>
        <v>0</v>
      </c>
    </row>
    <row r="788" spans="29:34" x14ac:dyDescent="0.25">
      <c r="AC788" s="274">
        <f t="shared" si="80"/>
        <v>0</v>
      </c>
      <c r="AF788" s="368">
        <f t="shared" si="81"/>
        <v>0</v>
      </c>
      <c r="AH788" s="189">
        <f t="shared" si="82"/>
        <v>0</v>
      </c>
    </row>
    <row r="789" spans="29:34" x14ac:dyDescent="0.25">
      <c r="AC789" s="274">
        <f t="shared" si="80"/>
        <v>0</v>
      </c>
      <c r="AF789" s="368">
        <f t="shared" si="81"/>
        <v>0</v>
      </c>
      <c r="AH789" s="189">
        <f t="shared" si="82"/>
        <v>0</v>
      </c>
    </row>
    <row r="790" spans="29:34" x14ac:dyDescent="0.25">
      <c r="AC790" s="274">
        <f t="shared" si="80"/>
        <v>0</v>
      </c>
      <c r="AF790" s="368">
        <f t="shared" si="81"/>
        <v>0</v>
      </c>
      <c r="AH790" s="189">
        <f t="shared" si="82"/>
        <v>0</v>
      </c>
    </row>
    <row r="791" spans="29:34" x14ac:dyDescent="0.25">
      <c r="AC791" s="274">
        <f t="shared" si="80"/>
        <v>0</v>
      </c>
      <c r="AF791" s="368">
        <f t="shared" si="81"/>
        <v>0</v>
      </c>
      <c r="AH791" s="189">
        <f t="shared" si="82"/>
        <v>0</v>
      </c>
    </row>
    <row r="792" spans="29:34" x14ac:dyDescent="0.25">
      <c r="AC792" s="274">
        <f t="shared" si="80"/>
        <v>0</v>
      </c>
      <c r="AF792" s="368">
        <f t="shared" si="81"/>
        <v>0</v>
      </c>
      <c r="AH792" s="189">
        <f t="shared" si="82"/>
        <v>0</v>
      </c>
    </row>
    <row r="793" spans="29:34" x14ac:dyDescent="0.25">
      <c r="AC793" s="274">
        <f t="shared" si="80"/>
        <v>0</v>
      </c>
      <c r="AF793" s="368">
        <f t="shared" si="81"/>
        <v>0</v>
      </c>
      <c r="AH793" s="189">
        <f t="shared" si="82"/>
        <v>0</v>
      </c>
    </row>
    <row r="794" spans="29:34" x14ac:dyDescent="0.25">
      <c r="AC794" s="274">
        <f t="shared" ref="AC794:AC857" si="83">Z794*Q794</f>
        <v>0</v>
      </c>
      <c r="AF794" s="368">
        <f t="shared" ref="AF794:AF857" si="84">AD794+AE794</f>
        <v>0</v>
      </c>
      <c r="AH794" s="189">
        <f t="shared" ref="AH794:AH857" si="85">R794*AG794</f>
        <v>0</v>
      </c>
    </row>
    <row r="795" spans="29:34" x14ac:dyDescent="0.25">
      <c r="AC795" s="274">
        <f t="shared" si="83"/>
        <v>0</v>
      </c>
      <c r="AF795" s="368">
        <f t="shared" si="84"/>
        <v>0</v>
      </c>
      <c r="AH795" s="189">
        <f t="shared" si="85"/>
        <v>0</v>
      </c>
    </row>
    <row r="796" spans="29:34" x14ac:dyDescent="0.25">
      <c r="AC796" s="274">
        <f t="shared" si="83"/>
        <v>0</v>
      </c>
      <c r="AF796" s="368">
        <f t="shared" si="84"/>
        <v>0</v>
      </c>
      <c r="AH796" s="189">
        <f t="shared" si="85"/>
        <v>0</v>
      </c>
    </row>
    <row r="797" spans="29:34" x14ac:dyDescent="0.25">
      <c r="AC797" s="274">
        <f t="shared" si="83"/>
        <v>0</v>
      </c>
      <c r="AF797" s="368">
        <f t="shared" si="84"/>
        <v>0</v>
      </c>
      <c r="AH797" s="189">
        <f t="shared" si="85"/>
        <v>0</v>
      </c>
    </row>
    <row r="798" spans="29:34" x14ac:dyDescent="0.25">
      <c r="AC798" s="274">
        <f t="shared" si="83"/>
        <v>0</v>
      </c>
      <c r="AF798" s="368">
        <f t="shared" si="84"/>
        <v>0</v>
      </c>
      <c r="AH798" s="189">
        <f t="shared" si="85"/>
        <v>0</v>
      </c>
    </row>
    <row r="799" spans="29:34" x14ac:dyDescent="0.25">
      <c r="AC799" s="274">
        <f t="shared" si="83"/>
        <v>0</v>
      </c>
      <c r="AF799" s="368">
        <f t="shared" si="84"/>
        <v>0</v>
      </c>
      <c r="AH799" s="189">
        <f t="shared" si="85"/>
        <v>0</v>
      </c>
    </row>
    <row r="800" spans="29:34" x14ac:dyDescent="0.25">
      <c r="AC800" s="274">
        <f t="shared" si="83"/>
        <v>0</v>
      </c>
      <c r="AF800" s="368">
        <f t="shared" si="84"/>
        <v>0</v>
      </c>
      <c r="AH800" s="189">
        <f t="shared" si="85"/>
        <v>0</v>
      </c>
    </row>
    <row r="801" spans="29:34" x14ac:dyDescent="0.25">
      <c r="AC801" s="274">
        <f t="shared" si="83"/>
        <v>0</v>
      </c>
      <c r="AF801" s="368">
        <f t="shared" si="84"/>
        <v>0</v>
      </c>
      <c r="AH801" s="189">
        <f t="shared" si="85"/>
        <v>0</v>
      </c>
    </row>
    <row r="802" spans="29:34" x14ac:dyDescent="0.25">
      <c r="AC802" s="274">
        <f t="shared" si="83"/>
        <v>0</v>
      </c>
      <c r="AF802" s="368">
        <f t="shared" si="84"/>
        <v>0</v>
      </c>
      <c r="AH802" s="189">
        <f t="shared" si="85"/>
        <v>0</v>
      </c>
    </row>
    <row r="803" spans="29:34" x14ac:dyDescent="0.25">
      <c r="AC803" s="274">
        <f t="shared" si="83"/>
        <v>0</v>
      </c>
      <c r="AF803" s="368">
        <f t="shared" si="84"/>
        <v>0</v>
      </c>
      <c r="AH803" s="189">
        <f t="shared" si="85"/>
        <v>0</v>
      </c>
    </row>
    <row r="804" spans="29:34" x14ac:dyDescent="0.25">
      <c r="AC804" s="274">
        <f t="shared" si="83"/>
        <v>0</v>
      </c>
      <c r="AF804" s="368">
        <f t="shared" si="84"/>
        <v>0</v>
      </c>
      <c r="AH804" s="189">
        <f t="shared" si="85"/>
        <v>0</v>
      </c>
    </row>
    <row r="805" spans="29:34" x14ac:dyDescent="0.25">
      <c r="AC805" s="274">
        <f t="shared" si="83"/>
        <v>0</v>
      </c>
      <c r="AF805" s="368">
        <f t="shared" si="84"/>
        <v>0</v>
      </c>
      <c r="AH805" s="189">
        <f t="shared" si="85"/>
        <v>0</v>
      </c>
    </row>
    <row r="806" spans="29:34" x14ac:dyDescent="0.25">
      <c r="AC806" s="274">
        <f t="shared" si="83"/>
        <v>0</v>
      </c>
      <c r="AF806" s="368">
        <f t="shared" si="84"/>
        <v>0</v>
      </c>
      <c r="AH806" s="189">
        <f t="shared" si="85"/>
        <v>0</v>
      </c>
    </row>
    <row r="807" spans="29:34" x14ac:dyDescent="0.25">
      <c r="AC807" s="274">
        <f t="shared" si="83"/>
        <v>0</v>
      </c>
      <c r="AF807" s="368">
        <f t="shared" si="84"/>
        <v>0</v>
      </c>
      <c r="AH807" s="189">
        <f t="shared" si="85"/>
        <v>0</v>
      </c>
    </row>
    <row r="808" spans="29:34" x14ac:dyDescent="0.25">
      <c r="AC808" s="274">
        <f t="shared" si="83"/>
        <v>0</v>
      </c>
      <c r="AF808" s="368">
        <f t="shared" si="84"/>
        <v>0</v>
      </c>
      <c r="AH808" s="189">
        <f t="shared" si="85"/>
        <v>0</v>
      </c>
    </row>
    <row r="809" spans="29:34" x14ac:dyDescent="0.25">
      <c r="AC809" s="274">
        <f t="shared" si="83"/>
        <v>0</v>
      </c>
      <c r="AF809" s="368">
        <f t="shared" si="84"/>
        <v>0</v>
      </c>
      <c r="AH809" s="189">
        <f t="shared" si="85"/>
        <v>0</v>
      </c>
    </row>
    <row r="810" spans="29:34" x14ac:dyDescent="0.25">
      <c r="AC810" s="274">
        <f t="shared" si="83"/>
        <v>0</v>
      </c>
      <c r="AF810" s="368">
        <f t="shared" si="84"/>
        <v>0</v>
      </c>
      <c r="AH810" s="189">
        <f t="shared" si="85"/>
        <v>0</v>
      </c>
    </row>
    <row r="811" spans="29:34" x14ac:dyDescent="0.25">
      <c r="AC811" s="274">
        <f t="shared" si="83"/>
        <v>0</v>
      </c>
      <c r="AF811" s="368">
        <f t="shared" si="84"/>
        <v>0</v>
      </c>
      <c r="AH811" s="189">
        <f t="shared" si="85"/>
        <v>0</v>
      </c>
    </row>
    <row r="812" spans="29:34" x14ac:dyDescent="0.25">
      <c r="AC812" s="274">
        <f t="shared" si="83"/>
        <v>0</v>
      </c>
      <c r="AF812" s="368">
        <f t="shared" si="84"/>
        <v>0</v>
      </c>
      <c r="AH812" s="189">
        <f t="shared" si="85"/>
        <v>0</v>
      </c>
    </row>
    <row r="813" spans="29:34" x14ac:dyDescent="0.25">
      <c r="AC813" s="274">
        <f t="shared" si="83"/>
        <v>0</v>
      </c>
      <c r="AF813" s="368">
        <f t="shared" si="84"/>
        <v>0</v>
      </c>
      <c r="AH813" s="189">
        <f t="shared" si="85"/>
        <v>0</v>
      </c>
    </row>
    <row r="814" spans="29:34" x14ac:dyDescent="0.25">
      <c r="AC814" s="274">
        <f t="shared" si="83"/>
        <v>0</v>
      </c>
      <c r="AF814" s="368">
        <f t="shared" si="84"/>
        <v>0</v>
      </c>
      <c r="AH814" s="189">
        <f t="shared" si="85"/>
        <v>0</v>
      </c>
    </row>
    <row r="815" spans="29:34" x14ac:dyDescent="0.25">
      <c r="AC815" s="274">
        <f t="shared" si="83"/>
        <v>0</v>
      </c>
      <c r="AF815" s="368">
        <f t="shared" si="84"/>
        <v>0</v>
      </c>
      <c r="AH815" s="189">
        <f t="shared" si="85"/>
        <v>0</v>
      </c>
    </row>
    <row r="816" spans="29:34" x14ac:dyDescent="0.25">
      <c r="AC816" s="274">
        <f t="shared" si="83"/>
        <v>0</v>
      </c>
      <c r="AF816" s="368">
        <f t="shared" si="84"/>
        <v>0</v>
      </c>
      <c r="AH816" s="189">
        <f t="shared" si="85"/>
        <v>0</v>
      </c>
    </row>
    <row r="817" spans="29:34" x14ac:dyDescent="0.25">
      <c r="AC817" s="274">
        <f t="shared" si="83"/>
        <v>0</v>
      </c>
      <c r="AF817" s="368">
        <f t="shared" si="84"/>
        <v>0</v>
      </c>
      <c r="AH817" s="189">
        <f t="shared" si="85"/>
        <v>0</v>
      </c>
    </row>
    <row r="818" spans="29:34" x14ac:dyDescent="0.25">
      <c r="AC818" s="274">
        <f t="shared" si="83"/>
        <v>0</v>
      </c>
      <c r="AF818" s="368">
        <f t="shared" si="84"/>
        <v>0</v>
      </c>
      <c r="AH818" s="189">
        <f t="shared" si="85"/>
        <v>0</v>
      </c>
    </row>
    <row r="819" spans="29:34" x14ac:dyDescent="0.25">
      <c r="AC819" s="274">
        <f t="shared" si="83"/>
        <v>0</v>
      </c>
      <c r="AF819" s="368">
        <f t="shared" si="84"/>
        <v>0</v>
      </c>
      <c r="AH819" s="189">
        <f t="shared" si="85"/>
        <v>0</v>
      </c>
    </row>
    <row r="820" spans="29:34" x14ac:dyDescent="0.25">
      <c r="AC820" s="274">
        <f t="shared" si="83"/>
        <v>0</v>
      </c>
      <c r="AF820" s="368">
        <f t="shared" si="84"/>
        <v>0</v>
      </c>
      <c r="AH820" s="189">
        <f t="shared" si="85"/>
        <v>0</v>
      </c>
    </row>
    <row r="821" spans="29:34" x14ac:dyDescent="0.25">
      <c r="AC821" s="274">
        <f t="shared" si="83"/>
        <v>0</v>
      </c>
      <c r="AF821" s="368">
        <f t="shared" si="84"/>
        <v>0</v>
      </c>
      <c r="AH821" s="189">
        <f t="shared" si="85"/>
        <v>0</v>
      </c>
    </row>
    <row r="822" spans="29:34" x14ac:dyDescent="0.25">
      <c r="AC822" s="274">
        <f t="shared" si="83"/>
        <v>0</v>
      </c>
      <c r="AF822" s="368">
        <f t="shared" si="84"/>
        <v>0</v>
      </c>
      <c r="AH822" s="189">
        <f t="shared" si="85"/>
        <v>0</v>
      </c>
    </row>
    <row r="823" spans="29:34" x14ac:dyDescent="0.25">
      <c r="AC823" s="274">
        <f t="shared" si="83"/>
        <v>0</v>
      </c>
      <c r="AF823" s="368">
        <f t="shared" si="84"/>
        <v>0</v>
      </c>
      <c r="AH823" s="189">
        <f t="shared" si="85"/>
        <v>0</v>
      </c>
    </row>
    <row r="824" spans="29:34" x14ac:dyDescent="0.25">
      <c r="AC824" s="274">
        <f t="shared" si="83"/>
        <v>0</v>
      </c>
      <c r="AF824" s="368">
        <f t="shared" si="84"/>
        <v>0</v>
      </c>
      <c r="AH824" s="189">
        <f t="shared" si="85"/>
        <v>0</v>
      </c>
    </row>
    <row r="825" spans="29:34" x14ac:dyDescent="0.25">
      <c r="AC825" s="274">
        <f t="shared" si="83"/>
        <v>0</v>
      </c>
      <c r="AF825" s="368">
        <f t="shared" si="84"/>
        <v>0</v>
      </c>
      <c r="AH825" s="189">
        <f t="shared" si="85"/>
        <v>0</v>
      </c>
    </row>
    <row r="826" spans="29:34" x14ac:dyDescent="0.25">
      <c r="AC826" s="274">
        <f t="shared" si="83"/>
        <v>0</v>
      </c>
      <c r="AF826" s="368">
        <f t="shared" si="84"/>
        <v>0</v>
      </c>
      <c r="AH826" s="189">
        <f t="shared" si="85"/>
        <v>0</v>
      </c>
    </row>
    <row r="827" spans="29:34" x14ac:dyDescent="0.25">
      <c r="AC827" s="274">
        <f t="shared" si="83"/>
        <v>0</v>
      </c>
      <c r="AF827" s="368">
        <f t="shared" si="84"/>
        <v>0</v>
      </c>
      <c r="AH827" s="189">
        <f t="shared" si="85"/>
        <v>0</v>
      </c>
    </row>
    <row r="828" spans="29:34" x14ac:dyDescent="0.25">
      <c r="AC828" s="274">
        <f t="shared" si="83"/>
        <v>0</v>
      </c>
      <c r="AF828" s="368">
        <f t="shared" si="84"/>
        <v>0</v>
      </c>
      <c r="AH828" s="189">
        <f t="shared" si="85"/>
        <v>0</v>
      </c>
    </row>
    <row r="829" spans="29:34" x14ac:dyDescent="0.25">
      <c r="AC829" s="274">
        <f t="shared" si="83"/>
        <v>0</v>
      </c>
      <c r="AF829" s="368">
        <f t="shared" si="84"/>
        <v>0</v>
      </c>
      <c r="AH829" s="189">
        <f t="shared" si="85"/>
        <v>0</v>
      </c>
    </row>
    <row r="830" spans="29:34" x14ac:dyDescent="0.25">
      <c r="AC830" s="274">
        <f t="shared" si="83"/>
        <v>0</v>
      </c>
      <c r="AF830" s="368">
        <f t="shared" si="84"/>
        <v>0</v>
      </c>
      <c r="AH830" s="189">
        <f t="shared" si="85"/>
        <v>0</v>
      </c>
    </row>
    <row r="831" spans="29:34" x14ac:dyDescent="0.25">
      <c r="AC831" s="274">
        <f t="shared" si="83"/>
        <v>0</v>
      </c>
      <c r="AF831" s="368">
        <f t="shared" si="84"/>
        <v>0</v>
      </c>
      <c r="AH831" s="189">
        <f t="shared" si="85"/>
        <v>0</v>
      </c>
    </row>
    <row r="832" spans="29:34" x14ac:dyDescent="0.25">
      <c r="AC832" s="274">
        <f t="shared" si="83"/>
        <v>0</v>
      </c>
      <c r="AF832" s="368">
        <f t="shared" si="84"/>
        <v>0</v>
      </c>
      <c r="AH832" s="189">
        <f t="shared" si="85"/>
        <v>0</v>
      </c>
    </row>
    <row r="833" spans="29:34" x14ac:dyDescent="0.25">
      <c r="AC833" s="274">
        <f t="shared" si="83"/>
        <v>0</v>
      </c>
      <c r="AF833" s="368">
        <f t="shared" si="84"/>
        <v>0</v>
      </c>
      <c r="AH833" s="189">
        <f t="shared" si="85"/>
        <v>0</v>
      </c>
    </row>
    <row r="834" spans="29:34" x14ac:dyDescent="0.25">
      <c r="AC834" s="274">
        <f t="shared" si="83"/>
        <v>0</v>
      </c>
      <c r="AF834" s="368">
        <f t="shared" si="84"/>
        <v>0</v>
      </c>
      <c r="AH834" s="189">
        <f t="shared" si="85"/>
        <v>0</v>
      </c>
    </row>
    <row r="835" spans="29:34" x14ac:dyDescent="0.25">
      <c r="AC835" s="274">
        <f t="shared" si="83"/>
        <v>0</v>
      </c>
      <c r="AF835" s="368">
        <f t="shared" si="84"/>
        <v>0</v>
      </c>
      <c r="AH835" s="189">
        <f t="shared" si="85"/>
        <v>0</v>
      </c>
    </row>
    <row r="836" spans="29:34" x14ac:dyDescent="0.25">
      <c r="AC836" s="274">
        <f t="shared" si="83"/>
        <v>0</v>
      </c>
      <c r="AF836" s="368">
        <f t="shared" si="84"/>
        <v>0</v>
      </c>
      <c r="AH836" s="189">
        <f t="shared" si="85"/>
        <v>0</v>
      </c>
    </row>
    <row r="837" spans="29:34" x14ac:dyDescent="0.25">
      <c r="AC837" s="274">
        <f t="shared" si="83"/>
        <v>0</v>
      </c>
      <c r="AF837" s="368">
        <f t="shared" si="84"/>
        <v>0</v>
      </c>
      <c r="AH837" s="189">
        <f t="shared" si="85"/>
        <v>0</v>
      </c>
    </row>
    <row r="838" spans="29:34" x14ac:dyDescent="0.25">
      <c r="AC838" s="274">
        <f t="shared" si="83"/>
        <v>0</v>
      </c>
      <c r="AF838" s="368">
        <f t="shared" si="84"/>
        <v>0</v>
      </c>
      <c r="AH838" s="189">
        <f t="shared" si="85"/>
        <v>0</v>
      </c>
    </row>
    <row r="839" spans="29:34" x14ac:dyDescent="0.25">
      <c r="AC839" s="274">
        <f t="shared" si="83"/>
        <v>0</v>
      </c>
      <c r="AF839" s="368">
        <f t="shared" si="84"/>
        <v>0</v>
      </c>
      <c r="AH839" s="189">
        <f t="shared" si="85"/>
        <v>0</v>
      </c>
    </row>
    <row r="840" spans="29:34" x14ac:dyDescent="0.25">
      <c r="AC840" s="274">
        <f t="shared" si="83"/>
        <v>0</v>
      </c>
      <c r="AF840" s="368">
        <f t="shared" si="84"/>
        <v>0</v>
      </c>
      <c r="AH840" s="189">
        <f t="shared" si="85"/>
        <v>0</v>
      </c>
    </row>
    <row r="841" spans="29:34" x14ac:dyDescent="0.25">
      <c r="AC841" s="274">
        <f t="shared" si="83"/>
        <v>0</v>
      </c>
      <c r="AF841" s="368">
        <f t="shared" si="84"/>
        <v>0</v>
      </c>
      <c r="AH841" s="189">
        <f t="shared" si="85"/>
        <v>0</v>
      </c>
    </row>
    <row r="842" spans="29:34" x14ac:dyDescent="0.25">
      <c r="AC842" s="274">
        <f t="shared" si="83"/>
        <v>0</v>
      </c>
      <c r="AF842" s="368">
        <f t="shared" si="84"/>
        <v>0</v>
      </c>
      <c r="AH842" s="189">
        <f t="shared" si="85"/>
        <v>0</v>
      </c>
    </row>
    <row r="843" spans="29:34" x14ac:dyDescent="0.25">
      <c r="AC843" s="274">
        <f t="shared" si="83"/>
        <v>0</v>
      </c>
      <c r="AF843" s="368">
        <f t="shared" si="84"/>
        <v>0</v>
      </c>
      <c r="AH843" s="189">
        <f t="shared" si="85"/>
        <v>0</v>
      </c>
    </row>
    <row r="844" spans="29:34" x14ac:dyDescent="0.25">
      <c r="AC844" s="274">
        <f t="shared" si="83"/>
        <v>0</v>
      </c>
      <c r="AF844" s="368">
        <f t="shared" si="84"/>
        <v>0</v>
      </c>
      <c r="AH844" s="189">
        <f t="shared" si="85"/>
        <v>0</v>
      </c>
    </row>
    <row r="845" spans="29:34" x14ac:dyDescent="0.25">
      <c r="AC845" s="274">
        <f t="shared" si="83"/>
        <v>0</v>
      </c>
      <c r="AF845" s="368">
        <f t="shared" si="84"/>
        <v>0</v>
      </c>
      <c r="AH845" s="189">
        <f t="shared" si="85"/>
        <v>0</v>
      </c>
    </row>
    <row r="846" spans="29:34" x14ac:dyDescent="0.25">
      <c r="AC846" s="274">
        <f t="shared" si="83"/>
        <v>0</v>
      </c>
      <c r="AF846" s="368">
        <f t="shared" si="84"/>
        <v>0</v>
      </c>
      <c r="AH846" s="189">
        <f t="shared" si="85"/>
        <v>0</v>
      </c>
    </row>
    <row r="847" spans="29:34" x14ac:dyDescent="0.25">
      <c r="AC847" s="274">
        <f t="shared" si="83"/>
        <v>0</v>
      </c>
      <c r="AF847" s="368">
        <f t="shared" si="84"/>
        <v>0</v>
      </c>
      <c r="AH847" s="189">
        <f t="shared" si="85"/>
        <v>0</v>
      </c>
    </row>
    <row r="848" spans="29:34" x14ac:dyDescent="0.25">
      <c r="AC848" s="274">
        <f t="shared" si="83"/>
        <v>0</v>
      </c>
      <c r="AF848" s="368">
        <f t="shared" si="84"/>
        <v>0</v>
      </c>
      <c r="AH848" s="189">
        <f t="shared" si="85"/>
        <v>0</v>
      </c>
    </row>
    <row r="849" spans="29:34" x14ac:dyDescent="0.25">
      <c r="AC849" s="274">
        <f t="shared" si="83"/>
        <v>0</v>
      </c>
      <c r="AF849" s="368">
        <f t="shared" si="84"/>
        <v>0</v>
      </c>
      <c r="AH849" s="189">
        <f t="shared" si="85"/>
        <v>0</v>
      </c>
    </row>
    <row r="850" spans="29:34" x14ac:dyDescent="0.25">
      <c r="AC850" s="274">
        <f t="shared" si="83"/>
        <v>0</v>
      </c>
      <c r="AF850" s="368">
        <f t="shared" si="84"/>
        <v>0</v>
      </c>
      <c r="AH850" s="189">
        <f t="shared" si="85"/>
        <v>0</v>
      </c>
    </row>
    <row r="851" spans="29:34" x14ac:dyDescent="0.25">
      <c r="AC851" s="274">
        <f t="shared" si="83"/>
        <v>0</v>
      </c>
      <c r="AF851" s="368">
        <f t="shared" si="84"/>
        <v>0</v>
      </c>
      <c r="AH851" s="189">
        <f t="shared" si="85"/>
        <v>0</v>
      </c>
    </row>
    <row r="852" spans="29:34" x14ac:dyDescent="0.25">
      <c r="AC852" s="274">
        <f t="shared" si="83"/>
        <v>0</v>
      </c>
      <c r="AF852" s="368">
        <f t="shared" si="84"/>
        <v>0</v>
      </c>
      <c r="AH852" s="189">
        <f t="shared" si="85"/>
        <v>0</v>
      </c>
    </row>
    <row r="853" spans="29:34" x14ac:dyDescent="0.25">
      <c r="AC853" s="274">
        <f t="shared" si="83"/>
        <v>0</v>
      </c>
      <c r="AF853" s="368">
        <f t="shared" si="84"/>
        <v>0</v>
      </c>
      <c r="AH853" s="189">
        <f t="shared" si="85"/>
        <v>0</v>
      </c>
    </row>
    <row r="854" spans="29:34" x14ac:dyDescent="0.25">
      <c r="AC854" s="274">
        <f t="shared" si="83"/>
        <v>0</v>
      </c>
      <c r="AF854" s="368">
        <f t="shared" si="84"/>
        <v>0</v>
      </c>
      <c r="AH854" s="189">
        <f t="shared" si="85"/>
        <v>0</v>
      </c>
    </row>
    <row r="855" spans="29:34" x14ac:dyDescent="0.25">
      <c r="AC855" s="274">
        <f t="shared" si="83"/>
        <v>0</v>
      </c>
      <c r="AF855" s="368">
        <f t="shared" si="84"/>
        <v>0</v>
      </c>
      <c r="AH855" s="189">
        <f t="shared" si="85"/>
        <v>0</v>
      </c>
    </row>
    <row r="856" spans="29:34" x14ac:dyDescent="0.25">
      <c r="AC856" s="274">
        <f t="shared" si="83"/>
        <v>0</v>
      </c>
      <c r="AF856" s="368">
        <f t="shared" si="84"/>
        <v>0</v>
      </c>
      <c r="AH856" s="189">
        <f t="shared" si="85"/>
        <v>0</v>
      </c>
    </row>
    <row r="857" spans="29:34" x14ac:dyDescent="0.25">
      <c r="AC857" s="274">
        <f t="shared" si="83"/>
        <v>0</v>
      </c>
      <c r="AF857" s="368">
        <f t="shared" si="84"/>
        <v>0</v>
      </c>
      <c r="AH857" s="189">
        <f t="shared" si="85"/>
        <v>0</v>
      </c>
    </row>
    <row r="858" spans="29:34" x14ac:dyDescent="0.25">
      <c r="AC858" s="274">
        <f t="shared" ref="AC858:AC921" si="86">Z858*Q858</f>
        <v>0</v>
      </c>
      <c r="AF858" s="368">
        <f t="shared" ref="AF858:AF921" si="87">AD858+AE858</f>
        <v>0</v>
      </c>
      <c r="AH858" s="189">
        <f t="shared" ref="AH858:AH921" si="88">R858*AG858</f>
        <v>0</v>
      </c>
    </row>
    <row r="859" spans="29:34" x14ac:dyDescent="0.25">
      <c r="AC859" s="274">
        <f t="shared" si="86"/>
        <v>0</v>
      </c>
      <c r="AF859" s="368">
        <f t="shared" si="87"/>
        <v>0</v>
      </c>
      <c r="AH859" s="189">
        <f t="shared" si="88"/>
        <v>0</v>
      </c>
    </row>
    <row r="860" spans="29:34" x14ac:dyDescent="0.25">
      <c r="AC860" s="274">
        <f t="shared" si="86"/>
        <v>0</v>
      </c>
      <c r="AF860" s="368">
        <f t="shared" si="87"/>
        <v>0</v>
      </c>
      <c r="AH860" s="189">
        <f t="shared" si="88"/>
        <v>0</v>
      </c>
    </row>
    <row r="861" spans="29:34" x14ac:dyDescent="0.25">
      <c r="AC861" s="274">
        <f t="shared" si="86"/>
        <v>0</v>
      </c>
      <c r="AF861" s="368">
        <f t="shared" si="87"/>
        <v>0</v>
      </c>
      <c r="AH861" s="189">
        <f t="shared" si="88"/>
        <v>0</v>
      </c>
    </row>
    <row r="862" spans="29:34" x14ac:dyDescent="0.25">
      <c r="AC862" s="274">
        <f t="shared" si="86"/>
        <v>0</v>
      </c>
      <c r="AF862" s="368">
        <f t="shared" si="87"/>
        <v>0</v>
      </c>
      <c r="AH862" s="189">
        <f t="shared" si="88"/>
        <v>0</v>
      </c>
    </row>
    <row r="863" spans="29:34" x14ac:dyDescent="0.25">
      <c r="AC863" s="274">
        <f t="shared" si="86"/>
        <v>0</v>
      </c>
      <c r="AF863" s="368">
        <f t="shared" si="87"/>
        <v>0</v>
      </c>
      <c r="AH863" s="189">
        <f t="shared" si="88"/>
        <v>0</v>
      </c>
    </row>
    <row r="864" spans="29:34" x14ac:dyDescent="0.25">
      <c r="AC864" s="274">
        <f t="shared" si="86"/>
        <v>0</v>
      </c>
      <c r="AF864" s="368">
        <f t="shared" si="87"/>
        <v>0</v>
      </c>
      <c r="AH864" s="189">
        <f t="shared" si="88"/>
        <v>0</v>
      </c>
    </row>
    <row r="865" spans="29:34" x14ac:dyDescent="0.25">
      <c r="AC865" s="274">
        <f t="shared" si="86"/>
        <v>0</v>
      </c>
      <c r="AF865" s="368">
        <f t="shared" si="87"/>
        <v>0</v>
      </c>
      <c r="AH865" s="189">
        <f t="shared" si="88"/>
        <v>0</v>
      </c>
    </row>
    <row r="866" spans="29:34" x14ac:dyDescent="0.25">
      <c r="AC866" s="274">
        <f t="shared" si="86"/>
        <v>0</v>
      </c>
      <c r="AF866" s="368">
        <f t="shared" si="87"/>
        <v>0</v>
      </c>
      <c r="AH866" s="189">
        <f t="shared" si="88"/>
        <v>0</v>
      </c>
    </row>
    <row r="867" spans="29:34" x14ac:dyDescent="0.25">
      <c r="AC867" s="274">
        <f t="shared" si="86"/>
        <v>0</v>
      </c>
      <c r="AF867" s="368">
        <f t="shared" si="87"/>
        <v>0</v>
      </c>
      <c r="AH867" s="189">
        <f t="shared" si="88"/>
        <v>0</v>
      </c>
    </row>
    <row r="868" spans="29:34" x14ac:dyDescent="0.25">
      <c r="AC868" s="274">
        <f t="shared" si="86"/>
        <v>0</v>
      </c>
      <c r="AF868" s="368">
        <f t="shared" si="87"/>
        <v>0</v>
      </c>
      <c r="AH868" s="189">
        <f t="shared" si="88"/>
        <v>0</v>
      </c>
    </row>
    <row r="869" spans="29:34" x14ac:dyDescent="0.25">
      <c r="AC869" s="274">
        <f t="shared" si="86"/>
        <v>0</v>
      </c>
      <c r="AF869" s="368">
        <f t="shared" si="87"/>
        <v>0</v>
      </c>
      <c r="AH869" s="189">
        <f t="shared" si="88"/>
        <v>0</v>
      </c>
    </row>
    <row r="870" spans="29:34" x14ac:dyDescent="0.25">
      <c r="AC870" s="274">
        <f t="shared" si="86"/>
        <v>0</v>
      </c>
      <c r="AF870" s="368">
        <f t="shared" si="87"/>
        <v>0</v>
      </c>
      <c r="AH870" s="189">
        <f t="shared" si="88"/>
        <v>0</v>
      </c>
    </row>
    <row r="871" spans="29:34" x14ac:dyDescent="0.25">
      <c r="AC871" s="274">
        <f t="shared" si="86"/>
        <v>0</v>
      </c>
      <c r="AF871" s="368">
        <f t="shared" si="87"/>
        <v>0</v>
      </c>
      <c r="AH871" s="189">
        <f t="shared" si="88"/>
        <v>0</v>
      </c>
    </row>
    <row r="872" spans="29:34" x14ac:dyDescent="0.25">
      <c r="AC872" s="274">
        <f t="shared" si="86"/>
        <v>0</v>
      </c>
      <c r="AF872" s="368">
        <f t="shared" si="87"/>
        <v>0</v>
      </c>
      <c r="AH872" s="189">
        <f t="shared" si="88"/>
        <v>0</v>
      </c>
    </row>
    <row r="873" spans="29:34" x14ac:dyDescent="0.25">
      <c r="AC873" s="274">
        <f t="shared" si="86"/>
        <v>0</v>
      </c>
      <c r="AF873" s="368">
        <f t="shared" si="87"/>
        <v>0</v>
      </c>
      <c r="AH873" s="189">
        <f t="shared" si="88"/>
        <v>0</v>
      </c>
    </row>
    <row r="874" spans="29:34" x14ac:dyDescent="0.25">
      <c r="AC874" s="274">
        <f t="shared" si="86"/>
        <v>0</v>
      </c>
      <c r="AF874" s="368">
        <f t="shared" si="87"/>
        <v>0</v>
      </c>
      <c r="AH874" s="189">
        <f t="shared" si="88"/>
        <v>0</v>
      </c>
    </row>
    <row r="875" spans="29:34" x14ac:dyDescent="0.25">
      <c r="AC875" s="274">
        <f t="shared" si="86"/>
        <v>0</v>
      </c>
      <c r="AF875" s="368">
        <f t="shared" si="87"/>
        <v>0</v>
      </c>
      <c r="AH875" s="189">
        <f t="shared" si="88"/>
        <v>0</v>
      </c>
    </row>
    <row r="876" spans="29:34" x14ac:dyDescent="0.25">
      <c r="AC876" s="274">
        <f t="shared" si="86"/>
        <v>0</v>
      </c>
      <c r="AF876" s="368">
        <f t="shared" si="87"/>
        <v>0</v>
      </c>
      <c r="AH876" s="189">
        <f t="shared" si="88"/>
        <v>0</v>
      </c>
    </row>
    <row r="877" spans="29:34" x14ac:dyDescent="0.25">
      <c r="AC877" s="274">
        <f t="shared" si="86"/>
        <v>0</v>
      </c>
      <c r="AF877" s="368">
        <f t="shared" si="87"/>
        <v>0</v>
      </c>
      <c r="AH877" s="189">
        <f t="shared" si="88"/>
        <v>0</v>
      </c>
    </row>
    <row r="878" spans="29:34" x14ac:dyDescent="0.25">
      <c r="AC878" s="274">
        <f t="shared" si="86"/>
        <v>0</v>
      </c>
      <c r="AF878" s="368">
        <f t="shared" si="87"/>
        <v>0</v>
      </c>
      <c r="AH878" s="189">
        <f t="shared" si="88"/>
        <v>0</v>
      </c>
    </row>
    <row r="879" spans="29:34" x14ac:dyDescent="0.25">
      <c r="AC879" s="274">
        <f t="shared" si="86"/>
        <v>0</v>
      </c>
      <c r="AF879" s="368">
        <f t="shared" si="87"/>
        <v>0</v>
      </c>
      <c r="AH879" s="189">
        <f t="shared" si="88"/>
        <v>0</v>
      </c>
    </row>
    <row r="880" spans="29:34" x14ac:dyDescent="0.25">
      <c r="AC880" s="274">
        <f t="shared" si="86"/>
        <v>0</v>
      </c>
      <c r="AF880" s="368">
        <f t="shared" si="87"/>
        <v>0</v>
      </c>
      <c r="AH880" s="189">
        <f t="shared" si="88"/>
        <v>0</v>
      </c>
    </row>
    <row r="881" spans="29:34" x14ac:dyDescent="0.25">
      <c r="AC881" s="274">
        <f t="shared" si="86"/>
        <v>0</v>
      </c>
      <c r="AF881" s="368">
        <f t="shared" si="87"/>
        <v>0</v>
      </c>
      <c r="AH881" s="189">
        <f t="shared" si="88"/>
        <v>0</v>
      </c>
    </row>
    <row r="882" spans="29:34" x14ac:dyDescent="0.25">
      <c r="AC882" s="274">
        <f t="shared" si="86"/>
        <v>0</v>
      </c>
      <c r="AF882" s="368">
        <f t="shared" si="87"/>
        <v>0</v>
      </c>
      <c r="AH882" s="189">
        <f t="shared" si="88"/>
        <v>0</v>
      </c>
    </row>
    <row r="883" spans="29:34" x14ac:dyDescent="0.25">
      <c r="AC883" s="274">
        <f t="shared" si="86"/>
        <v>0</v>
      </c>
      <c r="AF883" s="368">
        <f t="shared" si="87"/>
        <v>0</v>
      </c>
      <c r="AH883" s="189">
        <f t="shared" si="88"/>
        <v>0</v>
      </c>
    </row>
    <row r="884" spans="29:34" x14ac:dyDescent="0.25">
      <c r="AC884" s="274">
        <f t="shared" si="86"/>
        <v>0</v>
      </c>
      <c r="AF884" s="368">
        <f t="shared" si="87"/>
        <v>0</v>
      </c>
      <c r="AH884" s="189">
        <f t="shared" si="88"/>
        <v>0</v>
      </c>
    </row>
    <row r="885" spans="29:34" x14ac:dyDescent="0.25">
      <c r="AC885" s="274">
        <f t="shared" si="86"/>
        <v>0</v>
      </c>
      <c r="AF885" s="368">
        <f t="shared" si="87"/>
        <v>0</v>
      </c>
      <c r="AH885" s="189">
        <f t="shared" si="88"/>
        <v>0</v>
      </c>
    </row>
    <row r="886" spans="29:34" x14ac:dyDescent="0.25">
      <c r="AC886" s="274">
        <f t="shared" si="86"/>
        <v>0</v>
      </c>
      <c r="AF886" s="368">
        <f t="shared" si="87"/>
        <v>0</v>
      </c>
      <c r="AH886" s="189">
        <f t="shared" si="88"/>
        <v>0</v>
      </c>
    </row>
    <row r="887" spans="29:34" x14ac:dyDescent="0.25">
      <c r="AC887" s="274">
        <f t="shared" si="86"/>
        <v>0</v>
      </c>
      <c r="AF887" s="368">
        <f t="shared" si="87"/>
        <v>0</v>
      </c>
      <c r="AH887" s="189">
        <f t="shared" si="88"/>
        <v>0</v>
      </c>
    </row>
    <row r="888" spans="29:34" x14ac:dyDescent="0.25">
      <c r="AC888" s="274">
        <f t="shared" si="86"/>
        <v>0</v>
      </c>
      <c r="AF888" s="368">
        <f t="shared" si="87"/>
        <v>0</v>
      </c>
      <c r="AH888" s="189">
        <f t="shared" si="88"/>
        <v>0</v>
      </c>
    </row>
    <row r="889" spans="29:34" x14ac:dyDescent="0.25">
      <c r="AC889" s="274">
        <f t="shared" si="86"/>
        <v>0</v>
      </c>
      <c r="AF889" s="368">
        <f t="shared" si="87"/>
        <v>0</v>
      </c>
      <c r="AH889" s="189">
        <f t="shared" si="88"/>
        <v>0</v>
      </c>
    </row>
    <row r="890" spans="29:34" x14ac:dyDescent="0.25">
      <c r="AC890" s="274">
        <f t="shared" si="86"/>
        <v>0</v>
      </c>
      <c r="AF890" s="368">
        <f t="shared" si="87"/>
        <v>0</v>
      </c>
      <c r="AH890" s="189">
        <f t="shared" si="88"/>
        <v>0</v>
      </c>
    </row>
    <row r="891" spans="29:34" x14ac:dyDescent="0.25">
      <c r="AC891" s="274">
        <f t="shared" si="86"/>
        <v>0</v>
      </c>
      <c r="AF891" s="368">
        <f t="shared" si="87"/>
        <v>0</v>
      </c>
      <c r="AH891" s="189">
        <f t="shared" si="88"/>
        <v>0</v>
      </c>
    </row>
    <row r="892" spans="29:34" x14ac:dyDescent="0.25">
      <c r="AC892" s="274">
        <f t="shared" si="86"/>
        <v>0</v>
      </c>
      <c r="AF892" s="368">
        <f t="shared" si="87"/>
        <v>0</v>
      </c>
      <c r="AH892" s="189">
        <f t="shared" si="88"/>
        <v>0</v>
      </c>
    </row>
    <row r="893" spans="29:34" x14ac:dyDescent="0.25">
      <c r="AC893" s="274">
        <f t="shared" si="86"/>
        <v>0</v>
      </c>
      <c r="AF893" s="368">
        <f t="shared" si="87"/>
        <v>0</v>
      </c>
      <c r="AH893" s="189">
        <f t="shared" si="88"/>
        <v>0</v>
      </c>
    </row>
    <row r="894" spans="29:34" x14ac:dyDescent="0.25">
      <c r="AC894" s="274">
        <f t="shared" si="86"/>
        <v>0</v>
      </c>
      <c r="AF894" s="368">
        <f t="shared" si="87"/>
        <v>0</v>
      </c>
      <c r="AH894" s="189">
        <f t="shared" si="88"/>
        <v>0</v>
      </c>
    </row>
    <row r="895" spans="29:34" x14ac:dyDescent="0.25">
      <c r="AC895" s="274">
        <f t="shared" si="86"/>
        <v>0</v>
      </c>
      <c r="AF895" s="368">
        <f t="shared" si="87"/>
        <v>0</v>
      </c>
      <c r="AH895" s="189">
        <f t="shared" si="88"/>
        <v>0</v>
      </c>
    </row>
    <row r="896" spans="29:34" x14ac:dyDescent="0.25">
      <c r="AC896" s="274">
        <f t="shared" si="86"/>
        <v>0</v>
      </c>
      <c r="AF896" s="368">
        <f t="shared" si="87"/>
        <v>0</v>
      </c>
      <c r="AH896" s="189">
        <f t="shared" si="88"/>
        <v>0</v>
      </c>
    </row>
    <row r="897" spans="29:34" x14ac:dyDescent="0.25">
      <c r="AC897" s="274">
        <f t="shared" si="86"/>
        <v>0</v>
      </c>
      <c r="AF897" s="368">
        <f t="shared" si="87"/>
        <v>0</v>
      </c>
      <c r="AH897" s="189">
        <f t="shared" si="88"/>
        <v>0</v>
      </c>
    </row>
    <row r="898" spans="29:34" x14ac:dyDescent="0.25">
      <c r="AC898" s="274">
        <f t="shared" si="86"/>
        <v>0</v>
      </c>
      <c r="AF898" s="368">
        <f t="shared" si="87"/>
        <v>0</v>
      </c>
      <c r="AH898" s="189">
        <f t="shared" si="88"/>
        <v>0</v>
      </c>
    </row>
    <row r="899" spans="29:34" x14ac:dyDescent="0.25">
      <c r="AC899" s="274">
        <f t="shared" si="86"/>
        <v>0</v>
      </c>
      <c r="AF899" s="368">
        <f t="shared" si="87"/>
        <v>0</v>
      </c>
      <c r="AH899" s="189">
        <f t="shared" si="88"/>
        <v>0</v>
      </c>
    </row>
    <row r="900" spans="29:34" x14ac:dyDescent="0.25">
      <c r="AC900" s="274">
        <f t="shared" si="86"/>
        <v>0</v>
      </c>
      <c r="AF900" s="368">
        <f t="shared" si="87"/>
        <v>0</v>
      </c>
      <c r="AH900" s="189">
        <f t="shared" si="88"/>
        <v>0</v>
      </c>
    </row>
    <row r="901" spans="29:34" x14ac:dyDescent="0.25">
      <c r="AC901" s="274">
        <f t="shared" si="86"/>
        <v>0</v>
      </c>
      <c r="AF901" s="368">
        <f t="shared" si="87"/>
        <v>0</v>
      </c>
      <c r="AH901" s="189">
        <f t="shared" si="88"/>
        <v>0</v>
      </c>
    </row>
    <row r="902" spans="29:34" x14ac:dyDescent="0.25">
      <c r="AC902" s="274">
        <f t="shared" si="86"/>
        <v>0</v>
      </c>
      <c r="AF902" s="368">
        <f t="shared" si="87"/>
        <v>0</v>
      </c>
      <c r="AH902" s="189">
        <f t="shared" si="88"/>
        <v>0</v>
      </c>
    </row>
    <row r="903" spans="29:34" x14ac:dyDescent="0.25">
      <c r="AC903" s="274">
        <f t="shared" si="86"/>
        <v>0</v>
      </c>
      <c r="AF903" s="368">
        <f t="shared" si="87"/>
        <v>0</v>
      </c>
      <c r="AH903" s="189">
        <f t="shared" si="88"/>
        <v>0</v>
      </c>
    </row>
    <row r="904" spans="29:34" x14ac:dyDescent="0.25">
      <c r="AC904" s="274">
        <f t="shared" si="86"/>
        <v>0</v>
      </c>
      <c r="AF904" s="368">
        <f t="shared" si="87"/>
        <v>0</v>
      </c>
      <c r="AH904" s="189">
        <f t="shared" si="88"/>
        <v>0</v>
      </c>
    </row>
    <row r="905" spans="29:34" x14ac:dyDescent="0.25">
      <c r="AC905" s="274">
        <f t="shared" si="86"/>
        <v>0</v>
      </c>
      <c r="AF905" s="368">
        <f t="shared" si="87"/>
        <v>0</v>
      </c>
      <c r="AH905" s="189">
        <f t="shared" si="88"/>
        <v>0</v>
      </c>
    </row>
    <row r="906" spans="29:34" x14ac:dyDescent="0.25">
      <c r="AC906" s="274">
        <f t="shared" si="86"/>
        <v>0</v>
      </c>
      <c r="AF906" s="368">
        <f t="shared" si="87"/>
        <v>0</v>
      </c>
      <c r="AH906" s="189">
        <f t="shared" si="88"/>
        <v>0</v>
      </c>
    </row>
    <row r="907" spans="29:34" x14ac:dyDescent="0.25">
      <c r="AC907" s="274">
        <f t="shared" si="86"/>
        <v>0</v>
      </c>
      <c r="AF907" s="368">
        <f t="shared" si="87"/>
        <v>0</v>
      </c>
      <c r="AH907" s="189">
        <f t="shared" si="88"/>
        <v>0</v>
      </c>
    </row>
    <row r="908" spans="29:34" x14ac:dyDescent="0.25">
      <c r="AC908" s="274">
        <f t="shared" si="86"/>
        <v>0</v>
      </c>
      <c r="AF908" s="368">
        <f t="shared" si="87"/>
        <v>0</v>
      </c>
      <c r="AH908" s="189">
        <f t="shared" si="88"/>
        <v>0</v>
      </c>
    </row>
    <row r="909" spans="29:34" x14ac:dyDescent="0.25">
      <c r="AC909" s="274">
        <f t="shared" si="86"/>
        <v>0</v>
      </c>
      <c r="AF909" s="368">
        <f t="shared" si="87"/>
        <v>0</v>
      </c>
      <c r="AH909" s="189">
        <f t="shared" si="88"/>
        <v>0</v>
      </c>
    </row>
    <row r="910" spans="29:34" x14ac:dyDescent="0.25">
      <c r="AC910" s="274">
        <f t="shared" si="86"/>
        <v>0</v>
      </c>
      <c r="AF910" s="368">
        <f t="shared" si="87"/>
        <v>0</v>
      </c>
      <c r="AH910" s="189">
        <f t="shared" si="88"/>
        <v>0</v>
      </c>
    </row>
    <row r="911" spans="29:34" x14ac:dyDescent="0.25">
      <c r="AC911" s="274">
        <f t="shared" si="86"/>
        <v>0</v>
      </c>
      <c r="AF911" s="368">
        <f t="shared" si="87"/>
        <v>0</v>
      </c>
      <c r="AH911" s="189">
        <f t="shared" si="88"/>
        <v>0</v>
      </c>
    </row>
    <row r="912" spans="29:34" x14ac:dyDescent="0.25">
      <c r="AC912" s="274">
        <f t="shared" si="86"/>
        <v>0</v>
      </c>
      <c r="AF912" s="368">
        <f t="shared" si="87"/>
        <v>0</v>
      </c>
      <c r="AH912" s="189">
        <f t="shared" si="88"/>
        <v>0</v>
      </c>
    </row>
    <row r="913" spans="29:34" x14ac:dyDescent="0.25">
      <c r="AC913" s="274">
        <f t="shared" si="86"/>
        <v>0</v>
      </c>
      <c r="AF913" s="368">
        <f t="shared" si="87"/>
        <v>0</v>
      </c>
      <c r="AH913" s="189">
        <f t="shared" si="88"/>
        <v>0</v>
      </c>
    </row>
    <row r="914" spans="29:34" x14ac:dyDescent="0.25">
      <c r="AC914" s="274">
        <f t="shared" si="86"/>
        <v>0</v>
      </c>
      <c r="AF914" s="368">
        <f t="shared" si="87"/>
        <v>0</v>
      </c>
      <c r="AH914" s="189">
        <f t="shared" si="88"/>
        <v>0</v>
      </c>
    </row>
    <row r="915" spans="29:34" x14ac:dyDescent="0.25">
      <c r="AC915" s="274">
        <f t="shared" si="86"/>
        <v>0</v>
      </c>
      <c r="AF915" s="368">
        <f t="shared" si="87"/>
        <v>0</v>
      </c>
      <c r="AH915" s="189">
        <f t="shared" si="88"/>
        <v>0</v>
      </c>
    </row>
    <row r="916" spans="29:34" x14ac:dyDescent="0.25">
      <c r="AC916" s="274">
        <f t="shared" si="86"/>
        <v>0</v>
      </c>
      <c r="AF916" s="368">
        <f t="shared" si="87"/>
        <v>0</v>
      </c>
      <c r="AH916" s="189">
        <f t="shared" si="88"/>
        <v>0</v>
      </c>
    </row>
    <row r="917" spans="29:34" x14ac:dyDescent="0.25">
      <c r="AC917" s="274">
        <f t="shared" si="86"/>
        <v>0</v>
      </c>
      <c r="AF917" s="368">
        <f t="shared" si="87"/>
        <v>0</v>
      </c>
      <c r="AH917" s="189">
        <f t="shared" si="88"/>
        <v>0</v>
      </c>
    </row>
    <row r="918" spans="29:34" x14ac:dyDescent="0.25">
      <c r="AC918" s="274">
        <f t="shared" si="86"/>
        <v>0</v>
      </c>
      <c r="AF918" s="368">
        <f t="shared" si="87"/>
        <v>0</v>
      </c>
      <c r="AH918" s="189">
        <f t="shared" si="88"/>
        <v>0</v>
      </c>
    </row>
    <row r="919" spans="29:34" x14ac:dyDescent="0.25">
      <c r="AC919" s="274">
        <f t="shared" si="86"/>
        <v>0</v>
      </c>
      <c r="AF919" s="368">
        <f t="shared" si="87"/>
        <v>0</v>
      </c>
      <c r="AH919" s="189">
        <f t="shared" si="88"/>
        <v>0</v>
      </c>
    </row>
    <row r="920" spans="29:34" x14ac:dyDescent="0.25">
      <c r="AC920" s="274">
        <f t="shared" si="86"/>
        <v>0</v>
      </c>
      <c r="AF920" s="368">
        <f t="shared" si="87"/>
        <v>0</v>
      </c>
      <c r="AH920" s="189">
        <f t="shared" si="88"/>
        <v>0</v>
      </c>
    </row>
    <row r="921" spans="29:34" x14ac:dyDescent="0.25">
      <c r="AC921" s="274">
        <f t="shared" si="86"/>
        <v>0</v>
      </c>
      <c r="AF921" s="368">
        <f t="shared" si="87"/>
        <v>0</v>
      </c>
      <c r="AH921" s="189">
        <f t="shared" si="88"/>
        <v>0</v>
      </c>
    </row>
    <row r="922" spans="29:34" x14ac:dyDescent="0.25">
      <c r="AC922" s="274">
        <f t="shared" ref="AC922:AC985" si="89">Z922*Q922</f>
        <v>0</v>
      </c>
      <c r="AF922" s="368">
        <f t="shared" ref="AF922:AF985" si="90">AD922+AE922</f>
        <v>0</v>
      </c>
      <c r="AH922" s="189">
        <f t="shared" ref="AH922:AH985" si="91">R922*AG922</f>
        <v>0</v>
      </c>
    </row>
    <row r="923" spans="29:34" x14ac:dyDescent="0.25">
      <c r="AC923" s="274">
        <f t="shared" si="89"/>
        <v>0</v>
      </c>
      <c r="AF923" s="368">
        <f t="shared" si="90"/>
        <v>0</v>
      </c>
      <c r="AH923" s="189">
        <f t="shared" si="91"/>
        <v>0</v>
      </c>
    </row>
    <row r="924" spans="29:34" x14ac:dyDescent="0.25">
      <c r="AC924" s="274">
        <f t="shared" si="89"/>
        <v>0</v>
      </c>
      <c r="AF924" s="368">
        <f t="shared" si="90"/>
        <v>0</v>
      </c>
      <c r="AH924" s="189">
        <f t="shared" si="91"/>
        <v>0</v>
      </c>
    </row>
    <row r="925" spans="29:34" x14ac:dyDescent="0.25">
      <c r="AC925" s="274">
        <f t="shared" si="89"/>
        <v>0</v>
      </c>
      <c r="AF925" s="368">
        <f t="shared" si="90"/>
        <v>0</v>
      </c>
      <c r="AH925" s="189">
        <f t="shared" si="91"/>
        <v>0</v>
      </c>
    </row>
    <row r="926" spans="29:34" x14ac:dyDescent="0.25">
      <c r="AC926" s="274">
        <f t="shared" si="89"/>
        <v>0</v>
      </c>
      <c r="AF926" s="368">
        <f t="shared" si="90"/>
        <v>0</v>
      </c>
      <c r="AH926" s="189">
        <f t="shared" si="91"/>
        <v>0</v>
      </c>
    </row>
    <row r="927" spans="29:34" x14ac:dyDescent="0.25">
      <c r="AC927" s="274">
        <f t="shared" si="89"/>
        <v>0</v>
      </c>
      <c r="AF927" s="368">
        <f t="shared" si="90"/>
        <v>0</v>
      </c>
      <c r="AH927" s="189">
        <f t="shared" si="91"/>
        <v>0</v>
      </c>
    </row>
    <row r="928" spans="29:34" x14ac:dyDescent="0.25">
      <c r="AC928" s="274">
        <f t="shared" si="89"/>
        <v>0</v>
      </c>
      <c r="AF928" s="368">
        <f t="shared" si="90"/>
        <v>0</v>
      </c>
      <c r="AH928" s="189">
        <f t="shared" si="91"/>
        <v>0</v>
      </c>
    </row>
    <row r="929" spans="29:34" x14ac:dyDescent="0.25">
      <c r="AC929" s="274">
        <f t="shared" si="89"/>
        <v>0</v>
      </c>
      <c r="AF929" s="368">
        <f t="shared" si="90"/>
        <v>0</v>
      </c>
      <c r="AH929" s="189">
        <f t="shared" si="91"/>
        <v>0</v>
      </c>
    </row>
    <row r="930" spans="29:34" x14ac:dyDescent="0.25">
      <c r="AC930" s="274">
        <f t="shared" si="89"/>
        <v>0</v>
      </c>
      <c r="AF930" s="368">
        <f t="shared" si="90"/>
        <v>0</v>
      </c>
      <c r="AH930" s="189">
        <f t="shared" si="91"/>
        <v>0</v>
      </c>
    </row>
    <row r="931" spans="29:34" x14ac:dyDescent="0.25">
      <c r="AC931" s="274">
        <f t="shared" si="89"/>
        <v>0</v>
      </c>
      <c r="AF931" s="368">
        <f t="shared" si="90"/>
        <v>0</v>
      </c>
      <c r="AH931" s="189">
        <f t="shared" si="91"/>
        <v>0</v>
      </c>
    </row>
    <row r="932" spans="29:34" x14ac:dyDescent="0.25">
      <c r="AC932" s="274">
        <f t="shared" si="89"/>
        <v>0</v>
      </c>
      <c r="AF932" s="368">
        <f t="shared" si="90"/>
        <v>0</v>
      </c>
      <c r="AH932" s="189">
        <f t="shared" si="91"/>
        <v>0</v>
      </c>
    </row>
    <row r="933" spans="29:34" x14ac:dyDescent="0.25">
      <c r="AC933" s="274">
        <f t="shared" si="89"/>
        <v>0</v>
      </c>
      <c r="AF933" s="368">
        <f t="shared" si="90"/>
        <v>0</v>
      </c>
      <c r="AH933" s="189">
        <f t="shared" si="91"/>
        <v>0</v>
      </c>
    </row>
    <row r="934" spans="29:34" x14ac:dyDescent="0.25">
      <c r="AC934" s="274">
        <f t="shared" si="89"/>
        <v>0</v>
      </c>
      <c r="AF934" s="368">
        <f t="shared" si="90"/>
        <v>0</v>
      </c>
      <c r="AH934" s="189">
        <f t="shared" si="91"/>
        <v>0</v>
      </c>
    </row>
    <row r="935" spans="29:34" x14ac:dyDescent="0.25">
      <c r="AC935" s="274">
        <f t="shared" si="89"/>
        <v>0</v>
      </c>
      <c r="AF935" s="368">
        <f t="shared" si="90"/>
        <v>0</v>
      </c>
      <c r="AH935" s="189">
        <f t="shared" si="91"/>
        <v>0</v>
      </c>
    </row>
    <row r="936" spans="29:34" x14ac:dyDescent="0.25">
      <c r="AC936" s="274">
        <f t="shared" si="89"/>
        <v>0</v>
      </c>
      <c r="AF936" s="368">
        <f t="shared" si="90"/>
        <v>0</v>
      </c>
      <c r="AH936" s="189">
        <f t="shared" si="91"/>
        <v>0</v>
      </c>
    </row>
    <row r="937" spans="29:34" x14ac:dyDescent="0.25">
      <c r="AC937" s="274">
        <f t="shared" si="89"/>
        <v>0</v>
      </c>
      <c r="AF937" s="368">
        <f t="shared" si="90"/>
        <v>0</v>
      </c>
      <c r="AH937" s="189">
        <f t="shared" si="91"/>
        <v>0</v>
      </c>
    </row>
    <row r="938" spans="29:34" x14ac:dyDescent="0.25">
      <c r="AC938" s="274">
        <f t="shared" si="89"/>
        <v>0</v>
      </c>
      <c r="AF938" s="368">
        <f t="shared" si="90"/>
        <v>0</v>
      </c>
      <c r="AH938" s="189">
        <f t="shared" si="91"/>
        <v>0</v>
      </c>
    </row>
    <row r="939" spans="29:34" x14ac:dyDescent="0.25">
      <c r="AC939" s="274">
        <f t="shared" si="89"/>
        <v>0</v>
      </c>
      <c r="AF939" s="368">
        <f t="shared" si="90"/>
        <v>0</v>
      </c>
      <c r="AH939" s="189">
        <f t="shared" si="91"/>
        <v>0</v>
      </c>
    </row>
    <row r="940" spans="29:34" x14ac:dyDescent="0.25">
      <c r="AC940" s="274">
        <f t="shared" si="89"/>
        <v>0</v>
      </c>
      <c r="AF940" s="368">
        <f t="shared" si="90"/>
        <v>0</v>
      </c>
      <c r="AH940" s="189">
        <f t="shared" si="91"/>
        <v>0</v>
      </c>
    </row>
    <row r="941" spans="29:34" x14ac:dyDescent="0.25">
      <c r="AC941" s="274">
        <f t="shared" si="89"/>
        <v>0</v>
      </c>
      <c r="AF941" s="368">
        <f t="shared" si="90"/>
        <v>0</v>
      </c>
      <c r="AH941" s="189">
        <f t="shared" si="91"/>
        <v>0</v>
      </c>
    </row>
    <row r="942" spans="29:34" x14ac:dyDescent="0.25">
      <c r="AC942" s="274">
        <f t="shared" si="89"/>
        <v>0</v>
      </c>
      <c r="AF942" s="368">
        <f t="shared" si="90"/>
        <v>0</v>
      </c>
      <c r="AH942" s="189">
        <f t="shared" si="91"/>
        <v>0</v>
      </c>
    </row>
    <row r="943" spans="29:34" x14ac:dyDescent="0.25">
      <c r="AC943" s="274">
        <f t="shared" si="89"/>
        <v>0</v>
      </c>
      <c r="AF943" s="368">
        <f t="shared" si="90"/>
        <v>0</v>
      </c>
      <c r="AH943" s="189">
        <f t="shared" si="91"/>
        <v>0</v>
      </c>
    </row>
    <row r="944" spans="29:34" x14ac:dyDescent="0.25">
      <c r="AC944" s="274">
        <f t="shared" si="89"/>
        <v>0</v>
      </c>
      <c r="AF944" s="368">
        <f t="shared" si="90"/>
        <v>0</v>
      </c>
      <c r="AH944" s="189">
        <f t="shared" si="91"/>
        <v>0</v>
      </c>
    </row>
    <row r="945" spans="29:34" x14ac:dyDescent="0.25">
      <c r="AC945" s="274">
        <f t="shared" si="89"/>
        <v>0</v>
      </c>
      <c r="AF945" s="368">
        <f t="shared" si="90"/>
        <v>0</v>
      </c>
      <c r="AH945" s="189">
        <f t="shared" si="91"/>
        <v>0</v>
      </c>
    </row>
    <row r="946" spans="29:34" x14ac:dyDescent="0.25">
      <c r="AC946" s="274">
        <f t="shared" si="89"/>
        <v>0</v>
      </c>
      <c r="AF946" s="368">
        <f t="shared" si="90"/>
        <v>0</v>
      </c>
      <c r="AH946" s="189">
        <f t="shared" si="91"/>
        <v>0</v>
      </c>
    </row>
    <row r="947" spans="29:34" x14ac:dyDescent="0.25">
      <c r="AC947" s="274">
        <f t="shared" si="89"/>
        <v>0</v>
      </c>
      <c r="AF947" s="368">
        <f t="shared" si="90"/>
        <v>0</v>
      </c>
      <c r="AH947" s="189">
        <f t="shared" si="91"/>
        <v>0</v>
      </c>
    </row>
    <row r="948" spans="29:34" x14ac:dyDescent="0.25">
      <c r="AC948" s="274">
        <f t="shared" si="89"/>
        <v>0</v>
      </c>
      <c r="AF948" s="368">
        <f t="shared" si="90"/>
        <v>0</v>
      </c>
      <c r="AH948" s="189">
        <f t="shared" si="91"/>
        <v>0</v>
      </c>
    </row>
    <row r="949" spans="29:34" x14ac:dyDescent="0.25">
      <c r="AC949" s="274">
        <f t="shared" si="89"/>
        <v>0</v>
      </c>
      <c r="AF949" s="368">
        <f t="shared" si="90"/>
        <v>0</v>
      </c>
      <c r="AH949" s="189">
        <f t="shared" si="91"/>
        <v>0</v>
      </c>
    </row>
    <row r="950" spans="29:34" x14ac:dyDescent="0.25">
      <c r="AC950" s="274">
        <f t="shared" si="89"/>
        <v>0</v>
      </c>
      <c r="AF950" s="368">
        <f t="shared" si="90"/>
        <v>0</v>
      </c>
      <c r="AH950" s="189">
        <f t="shared" si="91"/>
        <v>0</v>
      </c>
    </row>
    <row r="951" spans="29:34" x14ac:dyDescent="0.25">
      <c r="AC951" s="274">
        <f t="shared" si="89"/>
        <v>0</v>
      </c>
      <c r="AF951" s="368">
        <f t="shared" si="90"/>
        <v>0</v>
      </c>
      <c r="AH951" s="189">
        <f t="shared" si="91"/>
        <v>0</v>
      </c>
    </row>
    <row r="952" spans="29:34" x14ac:dyDescent="0.25">
      <c r="AC952" s="274">
        <f t="shared" si="89"/>
        <v>0</v>
      </c>
      <c r="AF952" s="368">
        <f t="shared" si="90"/>
        <v>0</v>
      </c>
      <c r="AH952" s="189">
        <f t="shared" si="91"/>
        <v>0</v>
      </c>
    </row>
    <row r="953" spans="29:34" x14ac:dyDescent="0.25">
      <c r="AC953" s="274">
        <f t="shared" si="89"/>
        <v>0</v>
      </c>
      <c r="AF953" s="368">
        <f t="shared" si="90"/>
        <v>0</v>
      </c>
      <c r="AH953" s="189">
        <f t="shared" si="91"/>
        <v>0</v>
      </c>
    </row>
    <row r="954" spans="29:34" x14ac:dyDescent="0.25">
      <c r="AC954" s="274">
        <f t="shared" si="89"/>
        <v>0</v>
      </c>
      <c r="AF954" s="368">
        <f t="shared" si="90"/>
        <v>0</v>
      </c>
      <c r="AH954" s="189">
        <f t="shared" si="91"/>
        <v>0</v>
      </c>
    </row>
    <row r="955" spans="29:34" x14ac:dyDescent="0.25">
      <c r="AC955" s="274">
        <f t="shared" si="89"/>
        <v>0</v>
      </c>
      <c r="AF955" s="368">
        <f t="shared" si="90"/>
        <v>0</v>
      </c>
      <c r="AH955" s="189">
        <f t="shared" si="91"/>
        <v>0</v>
      </c>
    </row>
    <row r="956" spans="29:34" x14ac:dyDescent="0.25">
      <c r="AC956" s="274">
        <f t="shared" si="89"/>
        <v>0</v>
      </c>
      <c r="AF956" s="368">
        <f t="shared" si="90"/>
        <v>0</v>
      </c>
      <c r="AH956" s="189">
        <f t="shared" si="91"/>
        <v>0</v>
      </c>
    </row>
    <row r="957" spans="29:34" x14ac:dyDescent="0.25">
      <c r="AC957" s="274">
        <f t="shared" si="89"/>
        <v>0</v>
      </c>
      <c r="AF957" s="368">
        <f t="shared" si="90"/>
        <v>0</v>
      </c>
      <c r="AH957" s="189">
        <f t="shared" si="91"/>
        <v>0</v>
      </c>
    </row>
    <row r="958" spans="29:34" x14ac:dyDescent="0.25">
      <c r="AC958" s="274">
        <f t="shared" si="89"/>
        <v>0</v>
      </c>
      <c r="AF958" s="368">
        <f t="shared" si="90"/>
        <v>0</v>
      </c>
      <c r="AH958" s="189">
        <f t="shared" si="91"/>
        <v>0</v>
      </c>
    </row>
    <row r="959" spans="29:34" x14ac:dyDescent="0.25">
      <c r="AC959" s="274">
        <f t="shared" si="89"/>
        <v>0</v>
      </c>
      <c r="AF959" s="368">
        <f t="shared" si="90"/>
        <v>0</v>
      </c>
      <c r="AH959" s="189">
        <f t="shared" si="91"/>
        <v>0</v>
      </c>
    </row>
    <row r="960" spans="29:34" x14ac:dyDescent="0.25">
      <c r="AC960" s="274">
        <f t="shared" si="89"/>
        <v>0</v>
      </c>
      <c r="AF960" s="368">
        <f t="shared" si="90"/>
        <v>0</v>
      </c>
      <c r="AH960" s="189">
        <f t="shared" si="91"/>
        <v>0</v>
      </c>
    </row>
    <row r="961" spans="29:34" x14ac:dyDescent="0.25">
      <c r="AC961" s="274">
        <f t="shared" si="89"/>
        <v>0</v>
      </c>
      <c r="AF961" s="368">
        <f t="shared" si="90"/>
        <v>0</v>
      </c>
      <c r="AH961" s="189">
        <f t="shared" si="91"/>
        <v>0</v>
      </c>
    </row>
    <row r="962" spans="29:34" x14ac:dyDescent="0.25">
      <c r="AC962" s="274">
        <f t="shared" si="89"/>
        <v>0</v>
      </c>
      <c r="AF962" s="368">
        <f t="shared" si="90"/>
        <v>0</v>
      </c>
      <c r="AH962" s="189">
        <f t="shared" si="91"/>
        <v>0</v>
      </c>
    </row>
    <row r="963" spans="29:34" x14ac:dyDescent="0.25">
      <c r="AC963" s="274">
        <f t="shared" si="89"/>
        <v>0</v>
      </c>
      <c r="AF963" s="368">
        <f t="shared" si="90"/>
        <v>0</v>
      </c>
      <c r="AH963" s="189">
        <f t="shared" si="91"/>
        <v>0</v>
      </c>
    </row>
    <row r="964" spans="29:34" x14ac:dyDescent="0.25">
      <c r="AC964" s="274">
        <f t="shared" si="89"/>
        <v>0</v>
      </c>
      <c r="AF964" s="368">
        <f t="shared" si="90"/>
        <v>0</v>
      </c>
      <c r="AH964" s="189">
        <f t="shared" si="91"/>
        <v>0</v>
      </c>
    </row>
    <row r="965" spans="29:34" x14ac:dyDescent="0.25">
      <c r="AC965" s="274">
        <f t="shared" si="89"/>
        <v>0</v>
      </c>
      <c r="AF965" s="368">
        <f t="shared" si="90"/>
        <v>0</v>
      </c>
      <c r="AH965" s="189">
        <f t="shared" si="91"/>
        <v>0</v>
      </c>
    </row>
    <row r="966" spans="29:34" x14ac:dyDescent="0.25">
      <c r="AC966" s="274">
        <f t="shared" si="89"/>
        <v>0</v>
      </c>
      <c r="AF966" s="368">
        <f t="shared" si="90"/>
        <v>0</v>
      </c>
      <c r="AH966" s="189">
        <f t="shared" si="91"/>
        <v>0</v>
      </c>
    </row>
    <row r="967" spans="29:34" x14ac:dyDescent="0.25">
      <c r="AC967" s="274">
        <f t="shared" si="89"/>
        <v>0</v>
      </c>
      <c r="AF967" s="368">
        <f t="shared" si="90"/>
        <v>0</v>
      </c>
      <c r="AH967" s="189">
        <f t="shared" si="91"/>
        <v>0</v>
      </c>
    </row>
    <row r="968" spans="29:34" x14ac:dyDescent="0.25">
      <c r="AC968" s="274">
        <f t="shared" si="89"/>
        <v>0</v>
      </c>
      <c r="AF968" s="368">
        <f t="shared" si="90"/>
        <v>0</v>
      </c>
      <c r="AH968" s="189">
        <f t="shared" si="91"/>
        <v>0</v>
      </c>
    </row>
    <row r="969" spans="29:34" x14ac:dyDescent="0.25">
      <c r="AC969" s="274">
        <f t="shared" si="89"/>
        <v>0</v>
      </c>
      <c r="AF969" s="368">
        <f t="shared" si="90"/>
        <v>0</v>
      </c>
      <c r="AH969" s="189">
        <f t="shared" si="91"/>
        <v>0</v>
      </c>
    </row>
    <row r="970" spans="29:34" x14ac:dyDescent="0.25">
      <c r="AC970" s="274">
        <f t="shared" si="89"/>
        <v>0</v>
      </c>
      <c r="AF970" s="368">
        <f t="shared" si="90"/>
        <v>0</v>
      </c>
      <c r="AH970" s="189">
        <f t="shared" si="91"/>
        <v>0</v>
      </c>
    </row>
    <row r="971" spans="29:34" x14ac:dyDescent="0.25">
      <c r="AC971" s="274">
        <f t="shared" si="89"/>
        <v>0</v>
      </c>
      <c r="AF971" s="368">
        <f t="shared" si="90"/>
        <v>0</v>
      </c>
      <c r="AH971" s="189">
        <f t="shared" si="91"/>
        <v>0</v>
      </c>
    </row>
    <row r="972" spans="29:34" x14ac:dyDescent="0.25">
      <c r="AC972" s="274">
        <f t="shared" si="89"/>
        <v>0</v>
      </c>
      <c r="AF972" s="368">
        <f t="shared" si="90"/>
        <v>0</v>
      </c>
      <c r="AH972" s="189">
        <f t="shared" si="91"/>
        <v>0</v>
      </c>
    </row>
    <row r="973" spans="29:34" x14ac:dyDescent="0.25">
      <c r="AC973" s="274">
        <f t="shared" si="89"/>
        <v>0</v>
      </c>
      <c r="AF973" s="368">
        <f t="shared" si="90"/>
        <v>0</v>
      </c>
      <c r="AH973" s="189">
        <f t="shared" si="91"/>
        <v>0</v>
      </c>
    </row>
    <row r="974" spans="29:34" x14ac:dyDescent="0.25">
      <c r="AC974" s="274">
        <f t="shared" si="89"/>
        <v>0</v>
      </c>
      <c r="AF974" s="368">
        <f t="shared" si="90"/>
        <v>0</v>
      </c>
      <c r="AH974" s="189">
        <f t="shared" si="91"/>
        <v>0</v>
      </c>
    </row>
    <row r="975" spans="29:34" x14ac:dyDescent="0.25">
      <c r="AC975" s="274">
        <f t="shared" si="89"/>
        <v>0</v>
      </c>
      <c r="AF975" s="368">
        <f t="shared" si="90"/>
        <v>0</v>
      </c>
      <c r="AH975" s="189">
        <f t="shared" si="91"/>
        <v>0</v>
      </c>
    </row>
    <row r="976" spans="29:34" x14ac:dyDescent="0.25">
      <c r="AC976" s="274">
        <f t="shared" si="89"/>
        <v>0</v>
      </c>
      <c r="AF976" s="368">
        <f t="shared" si="90"/>
        <v>0</v>
      </c>
      <c r="AH976" s="189">
        <f t="shared" si="91"/>
        <v>0</v>
      </c>
    </row>
    <row r="977" spans="29:34" x14ac:dyDescent="0.25">
      <c r="AC977" s="274">
        <f t="shared" si="89"/>
        <v>0</v>
      </c>
      <c r="AF977" s="368">
        <f t="shared" si="90"/>
        <v>0</v>
      </c>
      <c r="AH977" s="189">
        <f t="shared" si="91"/>
        <v>0</v>
      </c>
    </row>
    <row r="978" spans="29:34" x14ac:dyDescent="0.25">
      <c r="AC978" s="274">
        <f t="shared" si="89"/>
        <v>0</v>
      </c>
      <c r="AF978" s="368">
        <f t="shared" si="90"/>
        <v>0</v>
      </c>
      <c r="AH978" s="189">
        <f t="shared" si="91"/>
        <v>0</v>
      </c>
    </row>
    <row r="979" spans="29:34" x14ac:dyDescent="0.25">
      <c r="AC979" s="274">
        <f t="shared" si="89"/>
        <v>0</v>
      </c>
      <c r="AF979" s="368">
        <f t="shared" si="90"/>
        <v>0</v>
      </c>
      <c r="AH979" s="189">
        <f t="shared" si="91"/>
        <v>0</v>
      </c>
    </row>
    <row r="980" spans="29:34" x14ac:dyDescent="0.25">
      <c r="AC980" s="274">
        <f t="shared" si="89"/>
        <v>0</v>
      </c>
      <c r="AF980" s="368">
        <f t="shared" si="90"/>
        <v>0</v>
      </c>
      <c r="AH980" s="189">
        <f t="shared" si="91"/>
        <v>0</v>
      </c>
    </row>
    <row r="981" spans="29:34" x14ac:dyDescent="0.25">
      <c r="AC981" s="274">
        <f t="shared" si="89"/>
        <v>0</v>
      </c>
      <c r="AF981" s="368">
        <f t="shared" si="90"/>
        <v>0</v>
      </c>
      <c r="AH981" s="189">
        <f t="shared" si="91"/>
        <v>0</v>
      </c>
    </row>
    <row r="982" spans="29:34" x14ac:dyDescent="0.25">
      <c r="AC982" s="274">
        <f t="shared" si="89"/>
        <v>0</v>
      </c>
      <c r="AF982" s="368">
        <f t="shared" si="90"/>
        <v>0</v>
      </c>
      <c r="AH982" s="189">
        <f t="shared" si="91"/>
        <v>0</v>
      </c>
    </row>
    <row r="983" spans="29:34" x14ac:dyDescent="0.25">
      <c r="AC983" s="274">
        <f t="shared" si="89"/>
        <v>0</v>
      </c>
      <c r="AF983" s="368">
        <f t="shared" si="90"/>
        <v>0</v>
      </c>
      <c r="AH983" s="189">
        <f t="shared" si="91"/>
        <v>0</v>
      </c>
    </row>
    <row r="984" spans="29:34" x14ac:dyDescent="0.25">
      <c r="AC984" s="274">
        <f t="shared" si="89"/>
        <v>0</v>
      </c>
      <c r="AF984" s="368">
        <f t="shared" si="90"/>
        <v>0</v>
      </c>
      <c r="AH984" s="189">
        <f t="shared" si="91"/>
        <v>0</v>
      </c>
    </row>
    <row r="985" spans="29:34" x14ac:dyDescent="0.25">
      <c r="AC985" s="274">
        <f t="shared" si="89"/>
        <v>0</v>
      </c>
      <c r="AF985" s="368">
        <f t="shared" si="90"/>
        <v>0</v>
      </c>
      <c r="AH985" s="189">
        <f t="shared" si="91"/>
        <v>0</v>
      </c>
    </row>
    <row r="986" spans="29:34" x14ac:dyDescent="0.25">
      <c r="AC986" s="274">
        <f t="shared" ref="AC986:AC1049" si="92">Z986*Q986</f>
        <v>0</v>
      </c>
      <c r="AF986" s="368">
        <f t="shared" ref="AF986:AF1049" si="93">AD986+AE986</f>
        <v>0</v>
      </c>
      <c r="AH986" s="189">
        <f t="shared" ref="AH986:AH1049" si="94">R986*AG986</f>
        <v>0</v>
      </c>
    </row>
    <row r="987" spans="29:34" x14ac:dyDescent="0.25">
      <c r="AC987" s="274">
        <f t="shared" si="92"/>
        <v>0</v>
      </c>
      <c r="AF987" s="368">
        <f t="shared" si="93"/>
        <v>0</v>
      </c>
      <c r="AH987" s="189">
        <f t="shared" si="94"/>
        <v>0</v>
      </c>
    </row>
    <row r="988" spans="29:34" x14ac:dyDescent="0.25">
      <c r="AC988" s="274">
        <f t="shared" si="92"/>
        <v>0</v>
      </c>
      <c r="AF988" s="368">
        <f t="shared" si="93"/>
        <v>0</v>
      </c>
      <c r="AH988" s="189">
        <f t="shared" si="94"/>
        <v>0</v>
      </c>
    </row>
    <row r="989" spans="29:34" x14ac:dyDescent="0.25">
      <c r="AC989" s="274">
        <f t="shared" si="92"/>
        <v>0</v>
      </c>
      <c r="AF989" s="368">
        <f t="shared" si="93"/>
        <v>0</v>
      </c>
      <c r="AH989" s="189">
        <f t="shared" si="94"/>
        <v>0</v>
      </c>
    </row>
    <row r="990" spans="29:34" x14ac:dyDescent="0.25">
      <c r="AC990" s="274">
        <f t="shared" si="92"/>
        <v>0</v>
      </c>
      <c r="AF990" s="368">
        <f t="shared" si="93"/>
        <v>0</v>
      </c>
      <c r="AH990" s="189">
        <f t="shared" si="94"/>
        <v>0</v>
      </c>
    </row>
    <row r="991" spans="29:34" x14ac:dyDescent="0.25">
      <c r="AC991" s="274">
        <f t="shared" si="92"/>
        <v>0</v>
      </c>
      <c r="AF991" s="368">
        <f t="shared" si="93"/>
        <v>0</v>
      </c>
      <c r="AH991" s="189">
        <f t="shared" si="94"/>
        <v>0</v>
      </c>
    </row>
    <row r="992" spans="29:34" x14ac:dyDescent="0.25">
      <c r="AC992" s="274">
        <f t="shared" si="92"/>
        <v>0</v>
      </c>
      <c r="AF992" s="368">
        <f t="shared" si="93"/>
        <v>0</v>
      </c>
      <c r="AH992" s="189">
        <f t="shared" si="94"/>
        <v>0</v>
      </c>
    </row>
    <row r="993" spans="29:34" x14ac:dyDescent="0.25">
      <c r="AC993" s="274">
        <f t="shared" si="92"/>
        <v>0</v>
      </c>
      <c r="AF993" s="368">
        <f t="shared" si="93"/>
        <v>0</v>
      </c>
      <c r="AH993" s="189">
        <f t="shared" si="94"/>
        <v>0</v>
      </c>
    </row>
    <row r="994" spans="29:34" x14ac:dyDescent="0.25">
      <c r="AC994" s="274">
        <f t="shared" si="92"/>
        <v>0</v>
      </c>
      <c r="AF994" s="368">
        <f t="shared" si="93"/>
        <v>0</v>
      </c>
      <c r="AH994" s="189">
        <f t="shared" si="94"/>
        <v>0</v>
      </c>
    </row>
    <row r="995" spans="29:34" x14ac:dyDescent="0.25">
      <c r="AC995" s="274">
        <f t="shared" si="92"/>
        <v>0</v>
      </c>
      <c r="AF995" s="368">
        <f t="shared" si="93"/>
        <v>0</v>
      </c>
      <c r="AH995" s="189">
        <f t="shared" si="94"/>
        <v>0</v>
      </c>
    </row>
    <row r="996" spans="29:34" x14ac:dyDescent="0.25">
      <c r="AC996" s="274">
        <f t="shared" si="92"/>
        <v>0</v>
      </c>
      <c r="AF996" s="368">
        <f t="shared" si="93"/>
        <v>0</v>
      </c>
      <c r="AH996" s="189">
        <f t="shared" si="94"/>
        <v>0</v>
      </c>
    </row>
    <row r="997" spans="29:34" x14ac:dyDescent="0.25">
      <c r="AC997" s="274">
        <f t="shared" si="92"/>
        <v>0</v>
      </c>
      <c r="AF997" s="368">
        <f t="shared" si="93"/>
        <v>0</v>
      </c>
      <c r="AH997" s="189">
        <f t="shared" si="94"/>
        <v>0</v>
      </c>
    </row>
    <row r="998" spans="29:34" x14ac:dyDescent="0.25">
      <c r="AC998" s="274">
        <f t="shared" si="92"/>
        <v>0</v>
      </c>
      <c r="AF998" s="368">
        <f t="shared" si="93"/>
        <v>0</v>
      </c>
      <c r="AH998" s="189">
        <f t="shared" si="94"/>
        <v>0</v>
      </c>
    </row>
    <row r="999" spans="29:34" x14ac:dyDescent="0.25">
      <c r="AC999" s="274">
        <f t="shared" si="92"/>
        <v>0</v>
      </c>
      <c r="AF999" s="368">
        <f t="shared" si="93"/>
        <v>0</v>
      </c>
      <c r="AH999" s="189">
        <f t="shared" si="94"/>
        <v>0</v>
      </c>
    </row>
    <row r="1000" spans="29:34" x14ac:dyDescent="0.25">
      <c r="AC1000" s="274">
        <f t="shared" si="92"/>
        <v>0</v>
      </c>
      <c r="AF1000" s="368">
        <f t="shared" si="93"/>
        <v>0</v>
      </c>
      <c r="AH1000" s="189">
        <f t="shared" si="94"/>
        <v>0</v>
      </c>
    </row>
    <row r="1001" spans="29:34" x14ac:dyDescent="0.25">
      <c r="AC1001" s="274">
        <f t="shared" si="92"/>
        <v>0</v>
      </c>
      <c r="AF1001" s="368">
        <f t="shared" si="93"/>
        <v>0</v>
      </c>
      <c r="AH1001" s="189">
        <f t="shared" si="94"/>
        <v>0</v>
      </c>
    </row>
    <row r="1002" spans="29:34" x14ac:dyDescent="0.25">
      <c r="AC1002" s="274">
        <f t="shared" si="92"/>
        <v>0</v>
      </c>
      <c r="AF1002" s="368">
        <f t="shared" si="93"/>
        <v>0</v>
      </c>
      <c r="AH1002" s="189">
        <f t="shared" si="94"/>
        <v>0</v>
      </c>
    </row>
    <row r="1003" spans="29:34" x14ac:dyDescent="0.25">
      <c r="AC1003" s="274">
        <f t="shared" si="92"/>
        <v>0</v>
      </c>
      <c r="AF1003" s="368">
        <f t="shared" si="93"/>
        <v>0</v>
      </c>
      <c r="AH1003" s="189">
        <f t="shared" si="94"/>
        <v>0</v>
      </c>
    </row>
    <row r="1004" spans="29:34" x14ac:dyDescent="0.25">
      <c r="AC1004" s="274">
        <f t="shared" si="92"/>
        <v>0</v>
      </c>
      <c r="AF1004" s="368">
        <f t="shared" si="93"/>
        <v>0</v>
      </c>
      <c r="AH1004" s="189">
        <f t="shared" si="94"/>
        <v>0</v>
      </c>
    </row>
    <row r="1005" spans="29:34" x14ac:dyDescent="0.25">
      <c r="AC1005" s="274">
        <f t="shared" si="92"/>
        <v>0</v>
      </c>
      <c r="AF1005" s="368">
        <f t="shared" si="93"/>
        <v>0</v>
      </c>
      <c r="AH1005" s="189">
        <f t="shared" si="94"/>
        <v>0</v>
      </c>
    </row>
    <row r="1006" spans="29:34" x14ac:dyDescent="0.25">
      <c r="AC1006" s="274">
        <f t="shared" si="92"/>
        <v>0</v>
      </c>
      <c r="AF1006" s="368">
        <f t="shared" si="93"/>
        <v>0</v>
      </c>
      <c r="AH1006" s="189">
        <f t="shared" si="94"/>
        <v>0</v>
      </c>
    </row>
    <row r="1007" spans="29:34" x14ac:dyDescent="0.25">
      <c r="AC1007" s="274">
        <f t="shared" si="92"/>
        <v>0</v>
      </c>
      <c r="AF1007" s="368">
        <f t="shared" si="93"/>
        <v>0</v>
      </c>
      <c r="AH1007" s="189">
        <f t="shared" si="94"/>
        <v>0</v>
      </c>
    </row>
    <row r="1008" spans="29:34" x14ac:dyDescent="0.25">
      <c r="AC1008" s="274">
        <f t="shared" si="92"/>
        <v>0</v>
      </c>
      <c r="AF1008" s="368">
        <f t="shared" si="93"/>
        <v>0</v>
      </c>
      <c r="AH1008" s="189">
        <f t="shared" si="94"/>
        <v>0</v>
      </c>
    </row>
    <row r="1009" spans="29:34" x14ac:dyDescent="0.25">
      <c r="AC1009" s="274">
        <f t="shared" si="92"/>
        <v>0</v>
      </c>
      <c r="AF1009" s="368">
        <f t="shared" si="93"/>
        <v>0</v>
      </c>
      <c r="AH1009" s="189">
        <f t="shared" si="94"/>
        <v>0</v>
      </c>
    </row>
    <row r="1010" spans="29:34" x14ac:dyDescent="0.25">
      <c r="AC1010" s="274">
        <f t="shared" si="92"/>
        <v>0</v>
      </c>
      <c r="AF1010" s="368">
        <f t="shared" si="93"/>
        <v>0</v>
      </c>
      <c r="AH1010" s="189">
        <f t="shared" si="94"/>
        <v>0</v>
      </c>
    </row>
    <row r="1011" spans="29:34" x14ac:dyDescent="0.25">
      <c r="AC1011" s="274">
        <f t="shared" si="92"/>
        <v>0</v>
      </c>
      <c r="AF1011" s="368">
        <f t="shared" si="93"/>
        <v>0</v>
      </c>
      <c r="AH1011" s="189">
        <f t="shared" si="94"/>
        <v>0</v>
      </c>
    </row>
    <row r="1012" spans="29:34" x14ac:dyDescent="0.25">
      <c r="AC1012" s="274">
        <f t="shared" si="92"/>
        <v>0</v>
      </c>
      <c r="AF1012" s="368">
        <f t="shared" si="93"/>
        <v>0</v>
      </c>
      <c r="AH1012" s="189">
        <f t="shared" si="94"/>
        <v>0</v>
      </c>
    </row>
    <row r="1013" spans="29:34" x14ac:dyDescent="0.25">
      <c r="AC1013" s="274">
        <f t="shared" si="92"/>
        <v>0</v>
      </c>
      <c r="AF1013" s="368">
        <f t="shared" si="93"/>
        <v>0</v>
      </c>
      <c r="AH1013" s="189">
        <f t="shared" si="94"/>
        <v>0</v>
      </c>
    </row>
    <row r="1014" spans="29:34" x14ac:dyDescent="0.25">
      <c r="AC1014" s="274">
        <f t="shared" si="92"/>
        <v>0</v>
      </c>
      <c r="AF1014" s="368">
        <f t="shared" si="93"/>
        <v>0</v>
      </c>
      <c r="AH1014" s="189">
        <f t="shared" si="94"/>
        <v>0</v>
      </c>
    </row>
    <row r="1015" spans="29:34" x14ac:dyDescent="0.25">
      <c r="AC1015" s="274">
        <f t="shared" si="92"/>
        <v>0</v>
      </c>
      <c r="AF1015" s="368">
        <f t="shared" si="93"/>
        <v>0</v>
      </c>
      <c r="AH1015" s="189">
        <f t="shared" si="94"/>
        <v>0</v>
      </c>
    </row>
    <row r="1016" spans="29:34" x14ac:dyDescent="0.25">
      <c r="AC1016" s="274">
        <f t="shared" si="92"/>
        <v>0</v>
      </c>
      <c r="AF1016" s="368">
        <f t="shared" si="93"/>
        <v>0</v>
      </c>
      <c r="AH1016" s="189">
        <f t="shared" si="94"/>
        <v>0</v>
      </c>
    </row>
    <row r="1017" spans="29:34" x14ac:dyDescent="0.25">
      <c r="AC1017" s="274">
        <f t="shared" si="92"/>
        <v>0</v>
      </c>
      <c r="AF1017" s="368">
        <f t="shared" si="93"/>
        <v>0</v>
      </c>
      <c r="AH1017" s="189">
        <f t="shared" si="94"/>
        <v>0</v>
      </c>
    </row>
    <row r="1018" spans="29:34" x14ac:dyDescent="0.25">
      <c r="AC1018" s="274">
        <f t="shared" si="92"/>
        <v>0</v>
      </c>
      <c r="AF1018" s="368">
        <f t="shared" si="93"/>
        <v>0</v>
      </c>
      <c r="AH1018" s="189">
        <f t="shared" si="94"/>
        <v>0</v>
      </c>
    </row>
    <row r="1019" spans="29:34" x14ac:dyDescent="0.25">
      <c r="AC1019" s="274">
        <f t="shared" si="92"/>
        <v>0</v>
      </c>
      <c r="AF1019" s="368">
        <f t="shared" si="93"/>
        <v>0</v>
      </c>
      <c r="AH1019" s="189">
        <f t="shared" si="94"/>
        <v>0</v>
      </c>
    </row>
    <row r="1020" spans="29:34" x14ac:dyDescent="0.25">
      <c r="AC1020" s="274">
        <f t="shared" si="92"/>
        <v>0</v>
      </c>
      <c r="AF1020" s="368">
        <f t="shared" si="93"/>
        <v>0</v>
      </c>
      <c r="AH1020" s="189">
        <f t="shared" si="94"/>
        <v>0</v>
      </c>
    </row>
    <row r="1021" spans="29:34" x14ac:dyDescent="0.25">
      <c r="AC1021" s="274">
        <f t="shared" si="92"/>
        <v>0</v>
      </c>
      <c r="AF1021" s="368">
        <f t="shared" si="93"/>
        <v>0</v>
      </c>
      <c r="AH1021" s="189">
        <f t="shared" si="94"/>
        <v>0</v>
      </c>
    </row>
    <row r="1022" spans="29:34" x14ac:dyDescent="0.25">
      <c r="AC1022" s="274">
        <f t="shared" si="92"/>
        <v>0</v>
      </c>
      <c r="AF1022" s="368">
        <f t="shared" si="93"/>
        <v>0</v>
      </c>
      <c r="AH1022" s="189">
        <f t="shared" si="94"/>
        <v>0</v>
      </c>
    </row>
    <row r="1023" spans="29:34" x14ac:dyDescent="0.25">
      <c r="AC1023" s="274">
        <f t="shared" si="92"/>
        <v>0</v>
      </c>
      <c r="AF1023" s="368">
        <f t="shared" si="93"/>
        <v>0</v>
      </c>
      <c r="AH1023" s="189">
        <f t="shared" si="94"/>
        <v>0</v>
      </c>
    </row>
    <row r="1024" spans="29:34" x14ac:dyDescent="0.25">
      <c r="AC1024" s="274">
        <f t="shared" si="92"/>
        <v>0</v>
      </c>
      <c r="AF1024" s="368">
        <f t="shared" si="93"/>
        <v>0</v>
      </c>
      <c r="AH1024" s="189">
        <f t="shared" si="94"/>
        <v>0</v>
      </c>
    </row>
    <row r="1025" spans="29:34" x14ac:dyDescent="0.25">
      <c r="AC1025" s="274">
        <f t="shared" si="92"/>
        <v>0</v>
      </c>
      <c r="AF1025" s="368">
        <f t="shared" si="93"/>
        <v>0</v>
      </c>
      <c r="AH1025" s="189">
        <f t="shared" si="94"/>
        <v>0</v>
      </c>
    </row>
    <row r="1026" spans="29:34" x14ac:dyDescent="0.25">
      <c r="AC1026" s="274">
        <f t="shared" si="92"/>
        <v>0</v>
      </c>
      <c r="AF1026" s="368">
        <f t="shared" si="93"/>
        <v>0</v>
      </c>
      <c r="AH1026" s="189">
        <f t="shared" si="94"/>
        <v>0</v>
      </c>
    </row>
    <row r="1027" spans="29:34" x14ac:dyDescent="0.25">
      <c r="AC1027" s="274">
        <f t="shared" si="92"/>
        <v>0</v>
      </c>
      <c r="AF1027" s="368">
        <f t="shared" si="93"/>
        <v>0</v>
      </c>
      <c r="AH1027" s="189">
        <f t="shared" si="94"/>
        <v>0</v>
      </c>
    </row>
    <row r="1028" spans="29:34" x14ac:dyDescent="0.25">
      <c r="AC1028" s="274">
        <f t="shared" si="92"/>
        <v>0</v>
      </c>
      <c r="AF1028" s="368">
        <f t="shared" si="93"/>
        <v>0</v>
      </c>
      <c r="AH1028" s="189">
        <f t="shared" si="94"/>
        <v>0</v>
      </c>
    </row>
    <row r="1029" spans="29:34" x14ac:dyDescent="0.25">
      <c r="AC1029" s="274">
        <f t="shared" si="92"/>
        <v>0</v>
      </c>
      <c r="AF1029" s="368">
        <f t="shared" si="93"/>
        <v>0</v>
      </c>
      <c r="AH1029" s="189">
        <f t="shared" si="94"/>
        <v>0</v>
      </c>
    </row>
    <row r="1030" spans="29:34" x14ac:dyDescent="0.25">
      <c r="AC1030" s="274">
        <f t="shared" si="92"/>
        <v>0</v>
      </c>
      <c r="AF1030" s="368">
        <f t="shared" si="93"/>
        <v>0</v>
      </c>
      <c r="AH1030" s="189">
        <f t="shared" si="94"/>
        <v>0</v>
      </c>
    </row>
    <row r="1031" spans="29:34" x14ac:dyDescent="0.25">
      <c r="AC1031" s="274">
        <f t="shared" si="92"/>
        <v>0</v>
      </c>
      <c r="AF1031" s="368">
        <f t="shared" si="93"/>
        <v>0</v>
      </c>
      <c r="AH1031" s="189">
        <f t="shared" si="94"/>
        <v>0</v>
      </c>
    </row>
    <row r="1032" spans="29:34" x14ac:dyDescent="0.25">
      <c r="AC1032" s="274">
        <f t="shared" si="92"/>
        <v>0</v>
      </c>
      <c r="AF1032" s="368">
        <f t="shared" si="93"/>
        <v>0</v>
      </c>
      <c r="AH1032" s="189">
        <f t="shared" si="94"/>
        <v>0</v>
      </c>
    </row>
    <row r="1033" spans="29:34" x14ac:dyDescent="0.25">
      <c r="AC1033" s="274">
        <f t="shared" si="92"/>
        <v>0</v>
      </c>
      <c r="AF1033" s="368">
        <f t="shared" si="93"/>
        <v>0</v>
      </c>
      <c r="AH1033" s="189">
        <f t="shared" si="94"/>
        <v>0</v>
      </c>
    </row>
    <row r="1034" spans="29:34" x14ac:dyDescent="0.25">
      <c r="AC1034" s="274">
        <f t="shared" si="92"/>
        <v>0</v>
      </c>
      <c r="AF1034" s="368">
        <f t="shared" si="93"/>
        <v>0</v>
      </c>
      <c r="AH1034" s="189">
        <f t="shared" si="94"/>
        <v>0</v>
      </c>
    </row>
    <row r="1035" spans="29:34" x14ac:dyDescent="0.25">
      <c r="AC1035" s="274">
        <f t="shared" si="92"/>
        <v>0</v>
      </c>
      <c r="AF1035" s="368">
        <f t="shared" si="93"/>
        <v>0</v>
      </c>
      <c r="AH1035" s="189">
        <f t="shared" si="94"/>
        <v>0</v>
      </c>
    </row>
    <row r="1036" spans="29:34" x14ac:dyDescent="0.25">
      <c r="AC1036" s="274">
        <f t="shared" si="92"/>
        <v>0</v>
      </c>
      <c r="AF1036" s="368">
        <f t="shared" si="93"/>
        <v>0</v>
      </c>
      <c r="AH1036" s="189">
        <f t="shared" si="94"/>
        <v>0</v>
      </c>
    </row>
    <row r="1037" spans="29:34" x14ac:dyDescent="0.25">
      <c r="AC1037" s="274">
        <f t="shared" si="92"/>
        <v>0</v>
      </c>
      <c r="AF1037" s="368">
        <f t="shared" si="93"/>
        <v>0</v>
      </c>
      <c r="AH1037" s="189">
        <f t="shared" si="94"/>
        <v>0</v>
      </c>
    </row>
    <row r="1038" spans="29:34" x14ac:dyDescent="0.25">
      <c r="AC1038" s="274">
        <f t="shared" si="92"/>
        <v>0</v>
      </c>
      <c r="AF1038" s="368">
        <f t="shared" si="93"/>
        <v>0</v>
      </c>
      <c r="AH1038" s="189">
        <f t="shared" si="94"/>
        <v>0</v>
      </c>
    </row>
    <row r="1039" spans="29:34" x14ac:dyDescent="0.25">
      <c r="AC1039" s="274">
        <f t="shared" si="92"/>
        <v>0</v>
      </c>
      <c r="AF1039" s="368">
        <f t="shared" si="93"/>
        <v>0</v>
      </c>
      <c r="AH1039" s="189">
        <f t="shared" si="94"/>
        <v>0</v>
      </c>
    </row>
    <row r="1040" spans="29:34" x14ac:dyDescent="0.25">
      <c r="AC1040" s="274">
        <f t="shared" si="92"/>
        <v>0</v>
      </c>
      <c r="AF1040" s="368">
        <f t="shared" si="93"/>
        <v>0</v>
      </c>
      <c r="AH1040" s="189">
        <f t="shared" si="94"/>
        <v>0</v>
      </c>
    </row>
    <row r="1041" spans="29:34" x14ac:dyDescent="0.25">
      <c r="AC1041" s="274">
        <f t="shared" si="92"/>
        <v>0</v>
      </c>
      <c r="AF1041" s="368">
        <f t="shared" si="93"/>
        <v>0</v>
      </c>
      <c r="AH1041" s="189">
        <f t="shared" si="94"/>
        <v>0</v>
      </c>
    </row>
    <row r="1042" spans="29:34" x14ac:dyDescent="0.25">
      <c r="AC1042" s="274">
        <f t="shared" si="92"/>
        <v>0</v>
      </c>
      <c r="AF1042" s="368">
        <f t="shared" si="93"/>
        <v>0</v>
      </c>
      <c r="AH1042" s="189">
        <f t="shared" si="94"/>
        <v>0</v>
      </c>
    </row>
    <row r="1043" spans="29:34" x14ac:dyDescent="0.25">
      <c r="AC1043" s="274">
        <f t="shared" si="92"/>
        <v>0</v>
      </c>
      <c r="AF1043" s="368">
        <f t="shared" si="93"/>
        <v>0</v>
      </c>
      <c r="AH1043" s="189">
        <f t="shared" si="94"/>
        <v>0</v>
      </c>
    </row>
    <row r="1044" spans="29:34" x14ac:dyDescent="0.25">
      <c r="AC1044" s="274">
        <f t="shared" si="92"/>
        <v>0</v>
      </c>
      <c r="AF1044" s="368">
        <f t="shared" si="93"/>
        <v>0</v>
      </c>
      <c r="AH1044" s="189">
        <f t="shared" si="94"/>
        <v>0</v>
      </c>
    </row>
    <row r="1045" spans="29:34" x14ac:dyDescent="0.25">
      <c r="AC1045" s="274">
        <f t="shared" si="92"/>
        <v>0</v>
      </c>
      <c r="AF1045" s="368">
        <f t="shared" si="93"/>
        <v>0</v>
      </c>
      <c r="AH1045" s="189">
        <f t="shared" si="94"/>
        <v>0</v>
      </c>
    </row>
    <row r="1046" spans="29:34" x14ac:dyDescent="0.25">
      <c r="AC1046" s="274">
        <f t="shared" si="92"/>
        <v>0</v>
      </c>
      <c r="AF1046" s="368">
        <f t="shared" si="93"/>
        <v>0</v>
      </c>
      <c r="AH1046" s="189">
        <f t="shared" si="94"/>
        <v>0</v>
      </c>
    </row>
    <row r="1047" spans="29:34" x14ac:dyDescent="0.25">
      <c r="AC1047" s="274">
        <f t="shared" si="92"/>
        <v>0</v>
      </c>
      <c r="AF1047" s="368">
        <f t="shared" si="93"/>
        <v>0</v>
      </c>
      <c r="AH1047" s="189">
        <f t="shared" si="94"/>
        <v>0</v>
      </c>
    </row>
    <row r="1048" spans="29:34" x14ac:dyDescent="0.25">
      <c r="AC1048" s="274">
        <f t="shared" si="92"/>
        <v>0</v>
      </c>
      <c r="AF1048" s="368">
        <f t="shared" si="93"/>
        <v>0</v>
      </c>
      <c r="AH1048" s="189">
        <f t="shared" si="94"/>
        <v>0</v>
      </c>
    </row>
    <row r="1049" spans="29:34" x14ac:dyDescent="0.25">
      <c r="AC1049" s="274">
        <f t="shared" si="92"/>
        <v>0</v>
      </c>
      <c r="AF1049" s="368">
        <f t="shared" si="93"/>
        <v>0</v>
      </c>
      <c r="AH1049" s="189">
        <f t="shared" si="94"/>
        <v>0</v>
      </c>
    </row>
    <row r="1050" spans="29:34" x14ac:dyDescent="0.25">
      <c r="AC1050" s="274">
        <f t="shared" ref="AC1050:AC1113" si="95">Z1050*Q1050</f>
        <v>0</v>
      </c>
      <c r="AF1050" s="368">
        <f t="shared" ref="AF1050:AF1113" si="96">AD1050+AE1050</f>
        <v>0</v>
      </c>
      <c r="AH1050" s="189">
        <f t="shared" ref="AH1050:AH1113" si="97">R1050*AG1050</f>
        <v>0</v>
      </c>
    </row>
    <row r="1051" spans="29:34" x14ac:dyDescent="0.25">
      <c r="AC1051" s="274">
        <f t="shared" si="95"/>
        <v>0</v>
      </c>
      <c r="AF1051" s="368">
        <f t="shared" si="96"/>
        <v>0</v>
      </c>
      <c r="AH1051" s="189">
        <f t="shared" si="97"/>
        <v>0</v>
      </c>
    </row>
    <row r="1052" spans="29:34" x14ac:dyDescent="0.25">
      <c r="AC1052" s="274">
        <f t="shared" si="95"/>
        <v>0</v>
      </c>
      <c r="AF1052" s="368">
        <f t="shared" si="96"/>
        <v>0</v>
      </c>
      <c r="AH1052" s="189">
        <f t="shared" si="97"/>
        <v>0</v>
      </c>
    </row>
    <row r="1053" spans="29:34" x14ac:dyDescent="0.25">
      <c r="AC1053" s="274">
        <f t="shared" si="95"/>
        <v>0</v>
      </c>
      <c r="AF1053" s="368">
        <f t="shared" si="96"/>
        <v>0</v>
      </c>
      <c r="AH1053" s="189">
        <f t="shared" si="97"/>
        <v>0</v>
      </c>
    </row>
    <row r="1054" spans="29:34" x14ac:dyDescent="0.25">
      <c r="AC1054" s="274">
        <f t="shared" si="95"/>
        <v>0</v>
      </c>
      <c r="AF1054" s="368">
        <f t="shared" si="96"/>
        <v>0</v>
      </c>
      <c r="AH1054" s="189">
        <f t="shared" si="97"/>
        <v>0</v>
      </c>
    </row>
    <row r="1055" spans="29:34" x14ac:dyDescent="0.25">
      <c r="AC1055" s="274">
        <f t="shared" si="95"/>
        <v>0</v>
      </c>
      <c r="AF1055" s="368">
        <f t="shared" si="96"/>
        <v>0</v>
      </c>
      <c r="AH1055" s="189">
        <f t="shared" si="97"/>
        <v>0</v>
      </c>
    </row>
    <row r="1056" spans="29:34" x14ac:dyDescent="0.25">
      <c r="AC1056" s="274">
        <f t="shared" si="95"/>
        <v>0</v>
      </c>
      <c r="AF1056" s="368">
        <f t="shared" si="96"/>
        <v>0</v>
      </c>
      <c r="AH1056" s="189">
        <f t="shared" si="97"/>
        <v>0</v>
      </c>
    </row>
    <row r="1057" spans="29:34" x14ac:dyDescent="0.25">
      <c r="AC1057" s="274">
        <f t="shared" si="95"/>
        <v>0</v>
      </c>
      <c r="AF1057" s="368">
        <f t="shared" si="96"/>
        <v>0</v>
      </c>
      <c r="AH1057" s="189">
        <f t="shared" si="97"/>
        <v>0</v>
      </c>
    </row>
    <row r="1058" spans="29:34" x14ac:dyDescent="0.25">
      <c r="AC1058" s="274">
        <f t="shared" si="95"/>
        <v>0</v>
      </c>
      <c r="AF1058" s="368">
        <f t="shared" si="96"/>
        <v>0</v>
      </c>
      <c r="AH1058" s="189">
        <f t="shared" si="97"/>
        <v>0</v>
      </c>
    </row>
    <row r="1059" spans="29:34" x14ac:dyDescent="0.25">
      <c r="AC1059" s="274">
        <f t="shared" si="95"/>
        <v>0</v>
      </c>
      <c r="AF1059" s="368">
        <f t="shared" si="96"/>
        <v>0</v>
      </c>
      <c r="AH1059" s="189">
        <f t="shared" si="97"/>
        <v>0</v>
      </c>
    </row>
    <row r="1060" spans="29:34" x14ac:dyDescent="0.25">
      <c r="AC1060" s="274">
        <f t="shared" si="95"/>
        <v>0</v>
      </c>
      <c r="AF1060" s="368">
        <f t="shared" si="96"/>
        <v>0</v>
      </c>
      <c r="AH1060" s="189">
        <f t="shared" si="97"/>
        <v>0</v>
      </c>
    </row>
    <row r="1061" spans="29:34" x14ac:dyDescent="0.25">
      <c r="AC1061" s="274">
        <f t="shared" si="95"/>
        <v>0</v>
      </c>
      <c r="AF1061" s="368">
        <f t="shared" si="96"/>
        <v>0</v>
      </c>
      <c r="AH1061" s="189">
        <f t="shared" si="97"/>
        <v>0</v>
      </c>
    </row>
    <row r="1062" spans="29:34" x14ac:dyDescent="0.25">
      <c r="AC1062" s="274">
        <f t="shared" si="95"/>
        <v>0</v>
      </c>
      <c r="AF1062" s="368">
        <f t="shared" si="96"/>
        <v>0</v>
      </c>
      <c r="AH1062" s="189">
        <f t="shared" si="97"/>
        <v>0</v>
      </c>
    </row>
    <row r="1063" spans="29:34" x14ac:dyDescent="0.25">
      <c r="AC1063" s="274">
        <f t="shared" si="95"/>
        <v>0</v>
      </c>
      <c r="AF1063" s="368">
        <f t="shared" si="96"/>
        <v>0</v>
      </c>
      <c r="AH1063" s="189">
        <f t="shared" si="97"/>
        <v>0</v>
      </c>
    </row>
    <row r="1064" spans="29:34" x14ac:dyDescent="0.25">
      <c r="AC1064" s="274">
        <f t="shared" si="95"/>
        <v>0</v>
      </c>
      <c r="AF1064" s="368">
        <f t="shared" si="96"/>
        <v>0</v>
      </c>
      <c r="AH1064" s="189">
        <f t="shared" si="97"/>
        <v>0</v>
      </c>
    </row>
    <row r="1065" spans="29:34" x14ac:dyDescent="0.25">
      <c r="AC1065" s="274">
        <f t="shared" si="95"/>
        <v>0</v>
      </c>
      <c r="AF1065" s="368">
        <f t="shared" si="96"/>
        <v>0</v>
      </c>
      <c r="AH1065" s="189">
        <f t="shared" si="97"/>
        <v>0</v>
      </c>
    </row>
    <row r="1066" spans="29:34" x14ac:dyDescent="0.25">
      <c r="AC1066" s="274">
        <f t="shared" si="95"/>
        <v>0</v>
      </c>
      <c r="AF1066" s="368">
        <f t="shared" si="96"/>
        <v>0</v>
      </c>
      <c r="AH1066" s="189">
        <f t="shared" si="97"/>
        <v>0</v>
      </c>
    </row>
    <row r="1067" spans="29:34" x14ac:dyDescent="0.25">
      <c r="AC1067" s="274">
        <f t="shared" si="95"/>
        <v>0</v>
      </c>
      <c r="AF1067" s="368">
        <f t="shared" si="96"/>
        <v>0</v>
      </c>
      <c r="AH1067" s="189">
        <f t="shared" si="97"/>
        <v>0</v>
      </c>
    </row>
    <row r="1068" spans="29:34" x14ac:dyDescent="0.25">
      <c r="AC1068" s="274">
        <f t="shared" si="95"/>
        <v>0</v>
      </c>
      <c r="AF1068" s="368">
        <f t="shared" si="96"/>
        <v>0</v>
      </c>
      <c r="AH1068" s="189">
        <f t="shared" si="97"/>
        <v>0</v>
      </c>
    </row>
    <row r="1069" spans="29:34" x14ac:dyDescent="0.25">
      <c r="AC1069" s="274">
        <f t="shared" si="95"/>
        <v>0</v>
      </c>
      <c r="AF1069" s="368">
        <f t="shared" si="96"/>
        <v>0</v>
      </c>
      <c r="AH1069" s="189">
        <f t="shared" si="97"/>
        <v>0</v>
      </c>
    </row>
    <row r="1070" spans="29:34" x14ac:dyDescent="0.25">
      <c r="AC1070" s="274">
        <f t="shared" si="95"/>
        <v>0</v>
      </c>
      <c r="AF1070" s="368">
        <f t="shared" si="96"/>
        <v>0</v>
      </c>
      <c r="AH1070" s="189">
        <f t="shared" si="97"/>
        <v>0</v>
      </c>
    </row>
    <row r="1071" spans="29:34" x14ac:dyDescent="0.25">
      <c r="AC1071" s="274">
        <f t="shared" si="95"/>
        <v>0</v>
      </c>
      <c r="AF1071" s="368">
        <f t="shared" si="96"/>
        <v>0</v>
      </c>
      <c r="AH1071" s="189">
        <f t="shared" si="97"/>
        <v>0</v>
      </c>
    </row>
    <row r="1072" spans="29:34" x14ac:dyDescent="0.25">
      <c r="AC1072" s="274">
        <f t="shared" si="95"/>
        <v>0</v>
      </c>
      <c r="AF1072" s="368">
        <f t="shared" si="96"/>
        <v>0</v>
      </c>
      <c r="AH1072" s="189">
        <f t="shared" si="97"/>
        <v>0</v>
      </c>
    </row>
    <row r="1073" spans="29:34" x14ac:dyDescent="0.25">
      <c r="AC1073" s="274">
        <f t="shared" si="95"/>
        <v>0</v>
      </c>
      <c r="AF1073" s="368">
        <f t="shared" si="96"/>
        <v>0</v>
      </c>
      <c r="AH1073" s="189">
        <f t="shared" si="97"/>
        <v>0</v>
      </c>
    </row>
    <row r="1074" spans="29:34" x14ac:dyDescent="0.25">
      <c r="AC1074" s="274">
        <f t="shared" si="95"/>
        <v>0</v>
      </c>
      <c r="AF1074" s="368">
        <f t="shared" si="96"/>
        <v>0</v>
      </c>
      <c r="AH1074" s="189">
        <f t="shared" si="97"/>
        <v>0</v>
      </c>
    </row>
    <row r="1075" spans="29:34" x14ac:dyDescent="0.25">
      <c r="AC1075" s="274">
        <f t="shared" si="95"/>
        <v>0</v>
      </c>
      <c r="AF1075" s="368">
        <f t="shared" si="96"/>
        <v>0</v>
      </c>
      <c r="AH1075" s="189">
        <f t="shared" si="97"/>
        <v>0</v>
      </c>
    </row>
    <row r="1076" spans="29:34" x14ac:dyDescent="0.25">
      <c r="AC1076" s="274">
        <f t="shared" si="95"/>
        <v>0</v>
      </c>
      <c r="AF1076" s="368">
        <f t="shared" si="96"/>
        <v>0</v>
      </c>
      <c r="AH1076" s="189">
        <f t="shared" si="97"/>
        <v>0</v>
      </c>
    </row>
    <row r="1077" spans="29:34" x14ac:dyDescent="0.25">
      <c r="AC1077" s="274">
        <f t="shared" si="95"/>
        <v>0</v>
      </c>
      <c r="AF1077" s="368">
        <f t="shared" si="96"/>
        <v>0</v>
      </c>
      <c r="AH1077" s="189">
        <f t="shared" si="97"/>
        <v>0</v>
      </c>
    </row>
    <row r="1078" spans="29:34" x14ac:dyDescent="0.25">
      <c r="AC1078" s="274">
        <f t="shared" si="95"/>
        <v>0</v>
      </c>
      <c r="AF1078" s="368">
        <f t="shared" si="96"/>
        <v>0</v>
      </c>
      <c r="AH1078" s="189">
        <f t="shared" si="97"/>
        <v>0</v>
      </c>
    </row>
    <row r="1079" spans="29:34" x14ac:dyDescent="0.25">
      <c r="AC1079" s="274">
        <f t="shared" si="95"/>
        <v>0</v>
      </c>
      <c r="AF1079" s="368">
        <f t="shared" si="96"/>
        <v>0</v>
      </c>
      <c r="AH1079" s="189">
        <f t="shared" si="97"/>
        <v>0</v>
      </c>
    </row>
    <row r="1080" spans="29:34" x14ac:dyDescent="0.25">
      <c r="AC1080" s="274">
        <f t="shared" si="95"/>
        <v>0</v>
      </c>
      <c r="AF1080" s="368">
        <f t="shared" si="96"/>
        <v>0</v>
      </c>
      <c r="AH1080" s="189">
        <f t="shared" si="97"/>
        <v>0</v>
      </c>
    </row>
    <row r="1081" spans="29:34" x14ac:dyDescent="0.25">
      <c r="AC1081" s="274">
        <f t="shared" si="95"/>
        <v>0</v>
      </c>
      <c r="AF1081" s="368">
        <f t="shared" si="96"/>
        <v>0</v>
      </c>
      <c r="AH1081" s="189">
        <f t="shared" si="97"/>
        <v>0</v>
      </c>
    </row>
    <row r="1082" spans="29:34" x14ac:dyDescent="0.25">
      <c r="AC1082" s="274">
        <f t="shared" si="95"/>
        <v>0</v>
      </c>
      <c r="AF1082" s="368">
        <f t="shared" si="96"/>
        <v>0</v>
      </c>
      <c r="AH1082" s="189">
        <f t="shared" si="97"/>
        <v>0</v>
      </c>
    </row>
    <row r="1083" spans="29:34" x14ac:dyDescent="0.25">
      <c r="AC1083" s="274">
        <f t="shared" si="95"/>
        <v>0</v>
      </c>
      <c r="AF1083" s="368">
        <f t="shared" si="96"/>
        <v>0</v>
      </c>
      <c r="AH1083" s="189">
        <f t="shared" si="97"/>
        <v>0</v>
      </c>
    </row>
    <row r="1084" spans="29:34" x14ac:dyDescent="0.25">
      <c r="AC1084" s="274">
        <f t="shared" si="95"/>
        <v>0</v>
      </c>
      <c r="AF1084" s="368">
        <f t="shared" si="96"/>
        <v>0</v>
      </c>
      <c r="AH1084" s="189">
        <f t="shared" si="97"/>
        <v>0</v>
      </c>
    </row>
    <row r="1085" spans="29:34" x14ac:dyDescent="0.25">
      <c r="AC1085" s="274">
        <f t="shared" si="95"/>
        <v>0</v>
      </c>
      <c r="AF1085" s="368">
        <f t="shared" si="96"/>
        <v>0</v>
      </c>
      <c r="AH1085" s="189">
        <f t="shared" si="97"/>
        <v>0</v>
      </c>
    </row>
    <row r="1086" spans="29:34" x14ac:dyDescent="0.25">
      <c r="AC1086" s="274">
        <f t="shared" si="95"/>
        <v>0</v>
      </c>
      <c r="AF1086" s="368">
        <f t="shared" si="96"/>
        <v>0</v>
      </c>
      <c r="AH1086" s="189">
        <f t="shared" si="97"/>
        <v>0</v>
      </c>
    </row>
    <row r="1087" spans="29:34" x14ac:dyDescent="0.25">
      <c r="AC1087" s="274">
        <f t="shared" si="95"/>
        <v>0</v>
      </c>
      <c r="AF1087" s="368">
        <f t="shared" si="96"/>
        <v>0</v>
      </c>
      <c r="AH1087" s="189">
        <f t="shared" si="97"/>
        <v>0</v>
      </c>
    </row>
    <row r="1088" spans="29:34" x14ac:dyDescent="0.25">
      <c r="AC1088" s="274">
        <f t="shared" si="95"/>
        <v>0</v>
      </c>
      <c r="AF1088" s="368">
        <f t="shared" si="96"/>
        <v>0</v>
      </c>
      <c r="AH1088" s="189">
        <f t="shared" si="97"/>
        <v>0</v>
      </c>
    </row>
    <row r="1089" spans="29:34" x14ac:dyDescent="0.25">
      <c r="AC1089" s="274">
        <f t="shared" si="95"/>
        <v>0</v>
      </c>
      <c r="AF1089" s="368">
        <f t="shared" si="96"/>
        <v>0</v>
      </c>
      <c r="AH1089" s="189">
        <f t="shared" si="97"/>
        <v>0</v>
      </c>
    </row>
    <row r="1090" spans="29:34" x14ac:dyDescent="0.25">
      <c r="AC1090" s="274">
        <f t="shared" si="95"/>
        <v>0</v>
      </c>
      <c r="AF1090" s="368">
        <f t="shared" si="96"/>
        <v>0</v>
      </c>
      <c r="AH1090" s="189">
        <f t="shared" si="97"/>
        <v>0</v>
      </c>
    </row>
    <row r="1091" spans="29:34" x14ac:dyDescent="0.25">
      <c r="AC1091" s="274">
        <f t="shared" si="95"/>
        <v>0</v>
      </c>
      <c r="AF1091" s="368">
        <f t="shared" si="96"/>
        <v>0</v>
      </c>
      <c r="AH1091" s="189">
        <f t="shared" si="97"/>
        <v>0</v>
      </c>
    </row>
    <row r="1092" spans="29:34" x14ac:dyDescent="0.25">
      <c r="AC1092" s="274">
        <f t="shared" si="95"/>
        <v>0</v>
      </c>
      <c r="AF1092" s="368">
        <f t="shared" si="96"/>
        <v>0</v>
      </c>
      <c r="AH1092" s="189">
        <f t="shared" si="97"/>
        <v>0</v>
      </c>
    </row>
    <row r="1093" spans="29:34" x14ac:dyDescent="0.25">
      <c r="AC1093" s="274">
        <f t="shared" si="95"/>
        <v>0</v>
      </c>
      <c r="AF1093" s="368">
        <f t="shared" si="96"/>
        <v>0</v>
      </c>
      <c r="AH1093" s="189">
        <f t="shared" si="97"/>
        <v>0</v>
      </c>
    </row>
    <row r="1094" spans="29:34" x14ac:dyDescent="0.25">
      <c r="AC1094" s="274">
        <f t="shared" si="95"/>
        <v>0</v>
      </c>
      <c r="AF1094" s="368">
        <f t="shared" si="96"/>
        <v>0</v>
      </c>
      <c r="AH1094" s="189">
        <f t="shared" si="97"/>
        <v>0</v>
      </c>
    </row>
    <row r="1095" spans="29:34" x14ac:dyDescent="0.25">
      <c r="AC1095" s="274">
        <f t="shared" si="95"/>
        <v>0</v>
      </c>
      <c r="AF1095" s="368">
        <f t="shared" si="96"/>
        <v>0</v>
      </c>
      <c r="AH1095" s="189">
        <f t="shared" si="97"/>
        <v>0</v>
      </c>
    </row>
    <row r="1096" spans="29:34" x14ac:dyDescent="0.25">
      <c r="AC1096" s="274">
        <f t="shared" si="95"/>
        <v>0</v>
      </c>
      <c r="AF1096" s="368">
        <f t="shared" si="96"/>
        <v>0</v>
      </c>
      <c r="AH1096" s="189">
        <f t="shared" si="97"/>
        <v>0</v>
      </c>
    </row>
    <row r="1097" spans="29:34" x14ac:dyDescent="0.25">
      <c r="AC1097" s="274">
        <f t="shared" si="95"/>
        <v>0</v>
      </c>
      <c r="AF1097" s="368">
        <f t="shared" si="96"/>
        <v>0</v>
      </c>
      <c r="AH1097" s="189">
        <f t="shared" si="97"/>
        <v>0</v>
      </c>
    </row>
    <row r="1098" spans="29:34" x14ac:dyDescent="0.25">
      <c r="AC1098" s="274">
        <f t="shared" si="95"/>
        <v>0</v>
      </c>
      <c r="AF1098" s="368">
        <f t="shared" si="96"/>
        <v>0</v>
      </c>
      <c r="AH1098" s="189">
        <f t="shared" si="97"/>
        <v>0</v>
      </c>
    </row>
    <row r="1099" spans="29:34" x14ac:dyDescent="0.25">
      <c r="AC1099" s="274">
        <f t="shared" si="95"/>
        <v>0</v>
      </c>
      <c r="AF1099" s="368">
        <f t="shared" si="96"/>
        <v>0</v>
      </c>
      <c r="AH1099" s="189">
        <f t="shared" si="97"/>
        <v>0</v>
      </c>
    </row>
    <row r="1100" spans="29:34" x14ac:dyDescent="0.25">
      <c r="AC1100" s="274">
        <f t="shared" si="95"/>
        <v>0</v>
      </c>
      <c r="AF1100" s="368">
        <f t="shared" si="96"/>
        <v>0</v>
      </c>
      <c r="AH1100" s="189">
        <f t="shared" si="97"/>
        <v>0</v>
      </c>
    </row>
    <row r="1101" spans="29:34" x14ac:dyDescent="0.25">
      <c r="AC1101" s="274">
        <f t="shared" si="95"/>
        <v>0</v>
      </c>
      <c r="AF1101" s="368">
        <f t="shared" si="96"/>
        <v>0</v>
      </c>
      <c r="AH1101" s="189">
        <f t="shared" si="97"/>
        <v>0</v>
      </c>
    </row>
    <row r="1102" spans="29:34" x14ac:dyDescent="0.25">
      <c r="AC1102" s="274">
        <f t="shared" si="95"/>
        <v>0</v>
      </c>
      <c r="AF1102" s="368">
        <f t="shared" si="96"/>
        <v>0</v>
      </c>
      <c r="AH1102" s="189">
        <f t="shared" si="97"/>
        <v>0</v>
      </c>
    </row>
    <row r="1103" spans="29:34" x14ac:dyDescent="0.25">
      <c r="AC1103" s="274">
        <f t="shared" si="95"/>
        <v>0</v>
      </c>
      <c r="AF1103" s="368">
        <f t="shared" si="96"/>
        <v>0</v>
      </c>
      <c r="AH1103" s="189">
        <f t="shared" si="97"/>
        <v>0</v>
      </c>
    </row>
    <row r="1104" spans="29:34" x14ac:dyDescent="0.25">
      <c r="AC1104" s="274">
        <f t="shared" si="95"/>
        <v>0</v>
      </c>
      <c r="AF1104" s="368">
        <f t="shared" si="96"/>
        <v>0</v>
      </c>
      <c r="AH1104" s="189">
        <f t="shared" si="97"/>
        <v>0</v>
      </c>
    </row>
    <row r="1105" spans="29:34" x14ac:dyDescent="0.25">
      <c r="AC1105" s="274">
        <f t="shared" si="95"/>
        <v>0</v>
      </c>
      <c r="AF1105" s="368">
        <f t="shared" si="96"/>
        <v>0</v>
      </c>
      <c r="AH1105" s="189">
        <f t="shared" si="97"/>
        <v>0</v>
      </c>
    </row>
    <row r="1106" spans="29:34" x14ac:dyDescent="0.25">
      <c r="AC1106" s="274">
        <f t="shared" si="95"/>
        <v>0</v>
      </c>
      <c r="AF1106" s="368">
        <f t="shared" si="96"/>
        <v>0</v>
      </c>
      <c r="AH1106" s="189">
        <f t="shared" si="97"/>
        <v>0</v>
      </c>
    </row>
    <row r="1107" spans="29:34" x14ac:dyDescent="0.25">
      <c r="AC1107" s="274">
        <f t="shared" si="95"/>
        <v>0</v>
      </c>
      <c r="AF1107" s="368">
        <f t="shared" si="96"/>
        <v>0</v>
      </c>
      <c r="AH1107" s="189">
        <f t="shared" si="97"/>
        <v>0</v>
      </c>
    </row>
    <row r="1108" spans="29:34" x14ac:dyDescent="0.25">
      <c r="AC1108" s="274">
        <f t="shared" si="95"/>
        <v>0</v>
      </c>
      <c r="AF1108" s="368">
        <f t="shared" si="96"/>
        <v>0</v>
      </c>
      <c r="AH1108" s="189">
        <f t="shared" si="97"/>
        <v>0</v>
      </c>
    </row>
    <row r="1109" spans="29:34" x14ac:dyDescent="0.25">
      <c r="AC1109" s="274">
        <f t="shared" si="95"/>
        <v>0</v>
      </c>
      <c r="AF1109" s="368">
        <f t="shared" si="96"/>
        <v>0</v>
      </c>
      <c r="AH1109" s="189">
        <f t="shared" si="97"/>
        <v>0</v>
      </c>
    </row>
    <row r="1110" spans="29:34" x14ac:dyDescent="0.25">
      <c r="AC1110" s="274">
        <f t="shared" si="95"/>
        <v>0</v>
      </c>
      <c r="AF1110" s="368">
        <f t="shared" si="96"/>
        <v>0</v>
      </c>
      <c r="AH1110" s="189">
        <f t="shared" si="97"/>
        <v>0</v>
      </c>
    </row>
    <row r="1111" spans="29:34" x14ac:dyDescent="0.25">
      <c r="AC1111" s="274">
        <f t="shared" si="95"/>
        <v>0</v>
      </c>
      <c r="AF1111" s="368">
        <f t="shared" si="96"/>
        <v>0</v>
      </c>
      <c r="AH1111" s="189">
        <f t="shared" si="97"/>
        <v>0</v>
      </c>
    </row>
    <row r="1112" spans="29:34" x14ac:dyDescent="0.25">
      <c r="AC1112" s="274">
        <f t="shared" si="95"/>
        <v>0</v>
      </c>
      <c r="AF1112" s="368">
        <f t="shared" si="96"/>
        <v>0</v>
      </c>
      <c r="AH1112" s="189">
        <f t="shared" si="97"/>
        <v>0</v>
      </c>
    </row>
    <row r="1113" spans="29:34" x14ac:dyDescent="0.25">
      <c r="AC1113" s="274">
        <f t="shared" si="95"/>
        <v>0</v>
      </c>
      <c r="AF1113" s="368">
        <f t="shared" si="96"/>
        <v>0</v>
      </c>
      <c r="AH1113" s="189">
        <f t="shared" si="97"/>
        <v>0</v>
      </c>
    </row>
    <row r="1114" spans="29:34" x14ac:dyDescent="0.25">
      <c r="AC1114" s="274">
        <f t="shared" ref="AC1114:AC1177" si="98">Z1114*Q1114</f>
        <v>0</v>
      </c>
      <c r="AF1114" s="368">
        <f t="shared" ref="AF1114:AF1177" si="99">AD1114+AE1114</f>
        <v>0</v>
      </c>
      <c r="AH1114" s="189">
        <f t="shared" ref="AH1114:AH1177" si="100">R1114*AG1114</f>
        <v>0</v>
      </c>
    </row>
    <row r="1115" spans="29:34" x14ac:dyDescent="0.25">
      <c r="AC1115" s="274">
        <f t="shared" si="98"/>
        <v>0</v>
      </c>
      <c r="AF1115" s="368">
        <f t="shared" si="99"/>
        <v>0</v>
      </c>
      <c r="AH1115" s="189">
        <f t="shared" si="100"/>
        <v>0</v>
      </c>
    </row>
    <row r="1116" spans="29:34" x14ac:dyDescent="0.25">
      <c r="AC1116" s="274">
        <f t="shared" si="98"/>
        <v>0</v>
      </c>
      <c r="AF1116" s="368">
        <f t="shared" si="99"/>
        <v>0</v>
      </c>
      <c r="AH1116" s="189">
        <f t="shared" si="100"/>
        <v>0</v>
      </c>
    </row>
    <row r="1117" spans="29:34" x14ac:dyDescent="0.25">
      <c r="AC1117" s="274">
        <f t="shared" si="98"/>
        <v>0</v>
      </c>
      <c r="AF1117" s="368">
        <f t="shared" si="99"/>
        <v>0</v>
      </c>
      <c r="AH1117" s="189">
        <f t="shared" si="100"/>
        <v>0</v>
      </c>
    </row>
    <row r="1118" spans="29:34" x14ac:dyDescent="0.25">
      <c r="AC1118" s="274">
        <f t="shared" si="98"/>
        <v>0</v>
      </c>
      <c r="AF1118" s="368">
        <f t="shared" si="99"/>
        <v>0</v>
      </c>
      <c r="AH1118" s="189">
        <f t="shared" si="100"/>
        <v>0</v>
      </c>
    </row>
    <row r="1119" spans="29:34" x14ac:dyDescent="0.25">
      <c r="AC1119" s="274">
        <f t="shared" si="98"/>
        <v>0</v>
      </c>
      <c r="AF1119" s="368">
        <f t="shared" si="99"/>
        <v>0</v>
      </c>
      <c r="AH1119" s="189">
        <f t="shared" si="100"/>
        <v>0</v>
      </c>
    </row>
    <row r="1120" spans="29:34" x14ac:dyDescent="0.25">
      <c r="AC1120" s="274">
        <f t="shared" si="98"/>
        <v>0</v>
      </c>
      <c r="AF1120" s="368">
        <f t="shared" si="99"/>
        <v>0</v>
      </c>
      <c r="AH1120" s="189">
        <f t="shared" si="100"/>
        <v>0</v>
      </c>
    </row>
    <row r="1121" spans="29:34" x14ac:dyDescent="0.25">
      <c r="AC1121" s="274">
        <f t="shared" si="98"/>
        <v>0</v>
      </c>
      <c r="AF1121" s="368">
        <f t="shared" si="99"/>
        <v>0</v>
      </c>
      <c r="AH1121" s="189">
        <f t="shared" si="100"/>
        <v>0</v>
      </c>
    </row>
    <row r="1122" spans="29:34" x14ac:dyDescent="0.25">
      <c r="AC1122" s="274">
        <f t="shared" si="98"/>
        <v>0</v>
      </c>
      <c r="AF1122" s="368">
        <f t="shared" si="99"/>
        <v>0</v>
      </c>
      <c r="AH1122" s="189">
        <f t="shared" si="100"/>
        <v>0</v>
      </c>
    </row>
    <row r="1123" spans="29:34" x14ac:dyDescent="0.25">
      <c r="AC1123" s="274">
        <f t="shared" si="98"/>
        <v>0</v>
      </c>
      <c r="AF1123" s="368">
        <f t="shared" si="99"/>
        <v>0</v>
      </c>
      <c r="AH1123" s="189">
        <f t="shared" si="100"/>
        <v>0</v>
      </c>
    </row>
    <row r="1124" spans="29:34" x14ac:dyDescent="0.25">
      <c r="AC1124" s="274">
        <f t="shared" si="98"/>
        <v>0</v>
      </c>
      <c r="AF1124" s="368">
        <f t="shared" si="99"/>
        <v>0</v>
      </c>
      <c r="AH1124" s="189">
        <f t="shared" si="100"/>
        <v>0</v>
      </c>
    </row>
    <row r="1125" spans="29:34" x14ac:dyDescent="0.25">
      <c r="AC1125" s="274">
        <f t="shared" si="98"/>
        <v>0</v>
      </c>
      <c r="AF1125" s="368">
        <f t="shared" si="99"/>
        <v>0</v>
      </c>
      <c r="AH1125" s="189">
        <f t="shared" si="100"/>
        <v>0</v>
      </c>
    </row>
    <row r="1126" spans="29:34" x14ac:dyDescent="0.25">
      <c r="AC1126" s="274">
        <f t="shared" si="98"/>
        <v>0</v>
      </c>
      <c r="AF1126" s="368">
        <f t="shared" si="99"/>
        <v>0</v>
      </c>
      <c r="AH1126" s="189">
        <f t="shared" si="100"/>
        <v>0</v>
      </c>
    </row>
    <row r="1127" spans="29:34" x14ac:dyDescent="0.25">
      <c r="AC1127" s="274">
        <f t="shared" si="98"/>
        <v>0</v>
      </c>
      <c r="AF1127" s="368">
        <f t="shared" si="99"/>
        <v>0</v>
      </c>
      <c r="AH1127" s="189">
        <f t="shared" si="100"/>
        <v>0</v>
      </c>
    </row>
    <row r="1128" spans="29:34" x14ac:dyDescent="0.25">
      <c r="AC1128" s="274">
        <f t="shared" si="98"/>
        <v>0</v>
      </c>
      <c r="AF1128" s="368">
        <f t="shared" si="99"/>
        <v>0</v>
      </c>
      <c r="AH1128" s="189">
        <f t="shared" si="100"/>
        <v>0</v>
      </c>
    </row>
    <row r="1129" spans="29:34" x14ac:dyDescent="0.25">
      <c r="AC1129" s="274">
        <f t="shared" si="98"/>
        <v>0</v>
      </c>
      <c r="AF1129" s="368">
        <f t="shared" si="99"/>
        <v>0</v>
      </c>
      <c r="AH1129" s="189">
        <f t="shared" si="100"/>
        <v>0</v>
      </c>
    </row>
    <row r="1130" spans="29:34" x14ac:dyDescent="0.25">
      <c r="AC1130" s="274">
        <f t="shared" si="98"/>
        <v>0</v>
      </c>
      <c r="AF1130" s="368">
        <f t="shared" si="99"/>
        <v>0</v>
      </c>
      <c r="AH1130" s="189">
        <f t="shared" si="100"/>
        <v>0</v>
      </c>
    </row>
    <row r="1131" spans="29:34" x14ac:dyDescent="0.25">
      <c r="AC1131" s="274">
        <f t="shared" si="98"/>
        <v>0</v>
      </c>
      <c r="AF1131" s="368">
        <f t="shared" si="99"/>
        <v>0</v>
      </c>
      <c r="AH1131" s="189">
        <f t="shared" si="100"/>
        <v>0</v>
      </c>
    </row>
    <row r="1132" spans="29:34" x14ac:dyDescent="0.25">
      <c r="AC1132" s="274">
        <f t="shared" si="98"/>
        <v>0</v>
      </c>
      <c r="AF1132" s="368">
        <f t="shared" si="99"/>
        <v>0</v>
      </c>
      <c r="AH1132" s="189">
        <f t="shared" si="100"/>
        <v>0</v>
      </c>
    </row>
    <row r="1133" spans="29:34" x14ac:dyDescent="0.25">
      <c r="AC1133" s="274">
        <f t="shared" si="98"/>
        <v>0</v>
      </c>
      <c r="AF1133" s="368">
        <f t="shared" si="99"/>
        <v>0</v>
      </c>
      <c r="AH1133" s="189">
        <f t="shared" si="100"/>
        <v>0</v>
      </c>
    </row>
    <row r="1134" spans="29:34" x14ac:dyDescent="0.25">
      <c r="AC1134" s="274">
        <f t="shared" si="98"/>
        <v>0</v>
      </c>
      <c r="AF1134" s="368">
        <f t="shared" si="99"/>
        <v>0</v>
      </c>
      <c r="AH1134" s="189">
        <f t="shared" si="100"/>
        <v>0</v>
      </c>
    </row>
    <row r="1135" spans="29:34" x14ac:dyDescent="0.25">
      <c r="AC1135" s="274">
        <f t="shared" si="98"/>
        <v>0</v>
      </c>
      <c r="AF1135" s="368">
        <f t="shared" si="99"/>
        <v>0</v>
      </c>
      <c r="AH1135" s="189">
        <f t="shared" si="100"/>
        <v>0</v>
      </c>
    </row>
    <row r="1136" spans="29:34" x14ac:dyDescent="0.25">
      <c r="AC1136" s="274">
        <f t="shared" si="98"/>
        <v>0</v>
      </c>
      <c r="AF1136" s="368">
        <f t="shared" si="99"/>
        <v>0</v>
      </c>
      <c r="AH1136" s="189">
        <f t="shared" si="100"/>
        <v>0</v>
      </c>
    </row>
    <row r="1137" spans="29:34" x14ac:dyDescent="0.25">
      <c r="AC1137" s="274">
        <f t="shared" si="98"/>
        <v>0</v>
      </c>
      <c r="AF1137" s="368">
        <f t="shared" si="99"/>
        <v>0</v>
      </c>
      <c r="AH1137" s="189">
        <f t="shared" si="100"/>
        <v>0</v>
      </c>
    </row>
    <row r="1138" spans="29:34" x14ac:dyDescent="0.25">
      <c r="AC1138" s="274">
        <f t="shared" si="98"/>
        <v>0</v>
      </c>
      <c r="AF1138" s="368">
        <f t="shared" si="99"/>
        <v>0</v>
      </c>
      <c r="AH1138" s="189">
        <f t="shared" si="100"/>
        <v>0</v>
      </c>
    </row>
    <row r="1139" spans="29:34" x14ac:dyDescent="0.25">
      <c r="AC1139" s="274">
        <f t="shared" si="98"/>
        <v>0</v>
      </c>
      <c r="AF1139" s="368">
        <f t="shared" si="99"/>
        <v>0</v>
      </c>
      <c r="AH1139" s="189">
        <f t="shared" si="100"/>
        <v>0</v>
      </c>
    </row>
    <row r="1140" spans="29:34" x14ac:dyDescent="0.25">
      <c r="AC1140" s="274">
        <f t="shared" si="98"/>
        <v>0</v>
      </c>
      <c r="AF1140" s="368">
        <f t="shared" si="99"/>
        <v>0</v>
      </c>
      <c r="AH1140" s="189">
        <f t="shared" si="100"/>
        <v>0</v>
      </c>
    </row>
    <row r="1141" spans="29:34" x14ac:dyDescent="0.25">
      <c r="AC1141" s="274">
        <f t="shared" si="98"/>
        <v>0</v>
      </c>
      <c r="AF1141" s="368">
        <f t="shared" si="99"/>
        <v>0</v>
      </c>
      <c r="AH1141" s="189">
        <f t="shared" si="100"/>
        <v>0</v>
      </c>
    </row>
    <row r="1142" spans="29:34" x14ac:dyDescent="0.25">
      <c r="AC1142" s="274">
        <f t="shared" si="98"/>
        <v>0</v>
      </c>
      <c r="AF1142" s="368">
        <f t="shared" si="99"/>
        <v>0</v>
      </c>
      <c r="AH1142" s="189">
        <f t="shared" si="100"/>
        <v>0</v>
      </c>
    </row>
    <row r="1143" spans="29:34" x14ac:dyDescent="0.25">
      <c r="AC1143" s="274">
        <f t="shared" si="98"/>
        <v>0</v>
      </c>
      <c r="AF1143" s="368">
        <f t="shared" si="99"/>
        <v>0</v>
      </c>
      <c r="AH1143" s="189">
        <f t="shared" si="100"/>
        <v>0</v>
      </c>
    </row>
    <row r="1144" spans="29:34" x14ac:dyDescent="0.25">
      <c r="AC1144" s="274">
        <f t="shared" si="98"/>
        <v>0</v>
      </c>
      <c r="AF1144" s="368">
        <f t="shared" si="99"/>
        <v>0</v>
      </c>
      <c r="AH1144" s="189">
        <f t="shared" si="100"/>
        <v>0</v>
      </c>
    </row>
    <row r="1145" spans="29:34" x14ac:dyDescent="0.25">
      <c r="AC1145" s="274">
        <f t="shared" si="98"/>
        <v>0</v>
      </c>
      <c r="AF1145" s="368">
        <f t="shared" si="99"/>
        <v>0</v>
      </c>
      <c r="AH1145" s="189">
        <f t="shared" si="100"/>
        <v>0</v>
      </c>
    </row>
    <row r="1146" spans="29:34" x14ac:dyDescent="0.25">
      <c r="AC1146" s="274">
        <f t="shared" si="98"/>
        <v>0</v>
      </c>
      <c r="AF1146" s="368">
        <f t="shared" si="99"/>
        <v>0</v>
      </c>
      <c r="AH1146" s="189">
        <f t="shared" si="100"/>
        <v>0</v>
      </c>
    </row>
    <row r="1147" spans="29:34" x14ac:dyDescent="0.25">
      <c r="AC1147" s="274">
        <f t="shared" si="98"/>
        <v>0</v>
      </c>
      <c r="AF1147" s="368">
        <f t="shared" si="99"/>
        <v>0</v>
      </c>
      <c r="AH1147" s="189">
        <f t="shared" si="100"/>
        <v>0</v>
      </c>
    </row>
    <row r="1148" spans="29:34" x14ac:dyDescent="0.25">
      <c r="AC1148" s="274">
        <f t="shared" si="98"/>
        <v>0</v>
      </c>
      <c r="AF1148" s="368">
        <f t="shared" si="99"/>
        <v>0</v>
      </c>
      <c r="AH1148" s="189">
        <f t="shared" si="100"/>
        <v>0</v>
      </c>
    </row>
    <row r="1149" spans="29:34" x14ac:dyDescent="0.25">
      <c r="AC1149" s="274">
        <f t="shared" si="98"/>
        <v>0</v>
      </c>
      <c r="AF1149" s="368">
        <f t="shared" si="99"/>
        <v>0</v>
      </c>
      <c r="AH1149" s="189">
        <f t="shared" si="100"/>
        <v>0</v>
      </c>
    </row>
    <row r="1150" spans="29:34" x14ac:dyDescent="0.25">
      <c r="AC1150" s="274">
        <f t="shared" si="98"/>
        <v>0</v>
      </c>
      <c r="AF1150" s="368">
        <f t="shared" si="99"/>
        <v>0</v>
      </c>
      <c r="AH1150" s="189">
        <f t="shared" si="100"/>
        <v>0</v>
      </c>
    </row>
    <row r="1151" spans="29:34" x14ac:dyDescent="0.25">
      <c r="AC1151" s="274">
        <f t="shared" si="98"/>
        <v>0</v>
      </c>
      <c r="AF1151" s="368">
        <f t="shared" si="99"/>
        <v>0</v>
      </c>
      <c r="AH1151" s="189">
        <f t="shared" si="100"/>
        <v>0</v>
      </c>
    </row>
    <row r="1152" spans="29:34" x14ac:dyDescent="0.25">
      <c r="AC1152" s="274">
        <f t="shared" si="98"/>
        <v>0</v>
      </c>
      <c r="AF1152" s="368">
        <f t="shared" si="99"/>
        <v>0</v>
      </c>
      <c r="AH1152" s="189">
        <f t="shared" si="100"/>
        <v>0</v>
      </c>
    </row>
    <row r="1153" spans="29:34" x14ac:dyDescent="0.25">
      <c r="AC1153" s="274">
        <f t="shared" si="98"/>
        <v>0</v>
      </c>
      <c r="AF1153" s="368">
        <f t="shared" si="99"/>
        <v>0</v>
      </c>
      <c r="AH1153" s="189">
        <f t="shared" si="100"/>
        <v>0</v>
      </c>
    </row>
    <row r="1154" spans="29:34" x14ac:dyDescent="0.25">
      <c r="AC1154" s="274">
        <f t="shared" si="98"/>
        <v>0</v>
      </c>
      <c r="AF1154" s="368">
        <f t="shared" si="99"/>
        <v>0</v>
      </c>
      <c r="AH1154" s="189">
        <f t="shared" si="100"/>
        <v>0</v>
      </c>
    </row>
    <row r="1155" spans="29:34" x14ac:dyDescent="0.25">
      <c r="AC1155" s="274">
        <f t="shared" si="98"/>
        <v>0</v>
      </c>
      <c r="AF1155" s="368">
        <f t="shared" si="99"/>
        <v>0</v>
      </c>
      <c r="AH1155" s="189">
        <f t="shared" si="100"/>
        <v>0</v>
      </c>
    </row>
    <row r="1156" spans="29:34" x14ac:dyDescent="0.25">
      <c r="AC1156" s="274">
        <f t="shared" si="98"/>
        <v>0</v>
      </c>
      <c r="AF1156" s="368">
        <f t="shared" si="99"/>
        <v>0</v>
      </c>
      <c r="AH1156" s="189">
        <f t="shared" si="100"/>
        <v>0</v>
      </c>
    </row>
    <row r="1157" spans="29:34" x14ac:dyDescent="0.25">
      <c r="AC1157" s="274">
        <f t="shared" si="98"/>
        <v>0</v>
      </c>
      <c r="AF1157" s="368">
        <f t="shared" si="99"/>
        <v>0</v>
      </c>
      <c r="AH1157" s="189">
        <f t="shared" si="100"/>
        <v>0</v>
      </c>
    </row>
    <row r="1158" spans="29:34" x14ac:dyDescent="0.25">
      <c r="AC1158" s="274">
        <f t="shared" si="98"/>
        <v>0</v>
      </c>
      <c r="AF1158" s="368">
        <f t="shared" si="99"/>
        <v>0</v>
      </c>
      <c r="AH1158" s="189">
        <f t="shared" si="100"/>
        <v>0</v>
      </c>
    </row>
    <row r="1159" spans="29:34" x14ac:dyDescent="0.25">
      <c r="AC1159" s="274">
        <f t="shared" si="98"/>
        <v>0</v>
      </c>
      <c r="AF1159" s="368">
        <f t="shared" si="99"/>
        <v>0</v>
      </c>
      <c r="AH1159" s="189">
        <f t="shared" si="100"/>
        <v>0</v>
      </c>
    </row>
    <row r="1160" spans="29:34" x14ac:dyDescent="0.25">
      <c r="AC1160" s="274">
        <f t="shared" si="98"/>
        <v>0</v>
      </c>
      <c r="AF1160" s="368">
        <f t="shared" si="99"/>
        <v>0</v>
      </c>
      <c r="AH1160" s="189">
        <f t="shared" si="100"/>
        <v>0</v>
      </c>
    </row>
    <row r="1161" spans="29:34" x14ac:dyDescent="0.25">
      <c r="AC1161" s="274">
        <f t="shared" si="98"/>
        <v>0</v>
      </c>
      <c r="AF1161" s="368">
        <f t="shared" si="99"/>
        <v>0</v>
      </c>
      <c r="AH1161" s="189">
        <f t="shared" si="100"/>
        <v>0</v>
      </c>
    </row>
    <row r="1162" spans="29:34" x14ac:dyDescent="0.25">
      <c r="AC1162" s="274">
        <f t="shared" si="98"/>
        <v>0</v>
      </c>
      <c r="AF1162" s="368">
        <f t="shared" si="99"/>
        <v>0</v>
      </c>
      <c r="AH1162" s="189">
        <f t="shared" si="100"/>
        <v>0</v>
      </c>
    </row>
    <row r="1163" spans="29:34" x14ac:dyDescent="0.25">
      <c r="AC1163" s="274">
        <f t="shared" si="98"/>
        <v>0</v>
      </c>
      <c r="AF1163" s="368">
        <f t="shared" si="99"/>
        <v>0</v>
      </c>
      <c r="AH1163" s="189">
        <f t="shared" si="100"/>
        <v>0</v>
      </c>
    </row>
    <row r="1164" spans="29:34" x14ac:dyDescent="0.25">
      <c r="AC1164" s="274">
        <f t="shared" si="98"/>
        <v>0</v>
      </c>
      <c r="AF1164" s="368">
        <f t="shared" si="99"/>
        <v>0</v>
      </c>
      <c r="AH1164" s="189">
        <f t="shared" si="100"/>
        <v>0</v>
      </c>
    </row>
    <row r="1165" spans="29:34" x14ac:dyDescent="0.25">
      <c r="AC1165" s="274">
        <f t="shared" si="98"/>
        <v>0</v>
      </c>
      <c r="AF1165" s="368">
        <f t="shared" si="99"/>
        <v>0</v>
      </c>
      <c r="AH1165" s="189">
        <f t="shared" si="100"/>
        <v>0</v>
      </c>
    </row>
    <row r="1166" spans="29:34" x14ac:dyDescent="0.25">
      <c r="AC1166" s="274">
        <f t="shared" si="98"/>
        <v>0</v>
      </c>
      <c r="AF1166" s="368">
        <f t="shared" si="99"/>
        <v>0</v>
      </c>
      <c r="AH1166" s="189">
        <f t="shared" si="100"/>
        <v>0</v>
      </c>
    </row>
    <row r="1167" spans="29:34" x14ac:dyDescent="0.25">
      <c r="AC1167" s="274">
        <f t="shared" si="98"/>
        <v>0</v>
      </c>
      <c r="AF1167" s="368">
        <f t="shared" si="99"/>
        <v>0</v>
      </c>
      <c r="AH1167" s="189">
        <f t="shared" si="100"/>
        <v>0</v>
      </c>
    </row>
    <row r="1168" spans="29:34" x14ac:dyDescent="0.25">
      <c r="AC1168" s="274">
        <f t="shared" si="98"/>
        <v>0</v>
      </c>
      <c r="AF1168" s="368">
        <f t="shared" si="99"/>
        <v>0</v>
      </c>
      <c r="AH1168" s="189">
        <f t="shared" si="100"/>
        <v>0</v>
      </c>
    </row>
    <row r="1169" spans="29:34" x14ac:dyDescent="0.25">
      <c r="AC1169" s="274">
        <f t="shared" si="98"/>
        <v>0</v>
      </c>
      <c r="AF1169" s="368">
        <f t="shared" si="99"/>
        <v>0</v>
      </c>
      <c r="AH1169" s="189">
        <f t="shared" si="100"/>
        <v>0</v>
      </c>
    </row>
    <row r="1170" spans="29:34" x14ac:dyDescent="0.25">
      <c r="AC1170" s="274">
        <f t="shared" si="98"/>
        <v>0</v>
      </c>
      <c r="AF1170" s="368">
        <f t="shared" si="99"/>
        <v>0</v>
      </c>
      <c r="AH1170" s="189">
        <f t="shared" si="100"/>
        <v>0</v>
      </c>
    </row>
    <row r="1171" spans="29:34" x14ac:dyDescent="0.25">
      <c r="AC1171" s="274">
        <f t="shared" si="98"/>
        <v>0</v>
      </c>
      <c r="AF1171" s="368">
        <f t="shared" si="99"/>
        <v>0</v>
      </c>
      <c r="AH1171" s="189">
        <f t="shared" si="100"/>
        <v>0</v>
      </c>
    </row>
    <row r="1172" spans="29:34" x14ac:dyDescent="0.25">
      <c r="AC1172" s="274">
        <f t="shared" si="98"/>
        <v>0</v>
      </c>
      <c r="AF1172" s="368">
        <f t="shared" si="99"/>
        <v>0</v>
      </c>
      <c r="AH1172" s="189">
        <f t="shared" si="100"/>
        <v>0</v>
      </c>
    </row>
    <row r="1173" spans="29:34" x14ac:dyDescent="0.25">
      <c r="AC1173" s="274">
        <f t="shared" si="98"/>
        <v>0</v>
      </c>
      <c r="AF1173" s="368">
        <f t="shared" si="99"/>
        <v>0</v>
      </c>
      <c r="AH1173" s="189">
        <f t="shared" si="100"/>
        <v>0</v>
      </c>
    </row>
    <row r="1174" spans="29:34" x14ac:dyDescent="0.25">
      <c r="AC1174" s="274">
        <f t="shared" si="98"/>
        <v>0</v>
      </c>
      <c r="AF1174" s="368">
        <f t="shared" si="99"/>
        <v>0</v>
      </c>
      <c r="AH1174" s="189">
        <f t="shared" si="100"/>
        <v>0</v>
      </c>
    </row>
    <row r="1175" spans="29:34" x14ac:dyDescent="0.25">
      <c r="AC1175" s="274">
        <f t="shared" si="98"/>
        <v>0</v>
      </c>
      <c r="AF1175" s="368">
        <f t="shared" si="99"/>
        <v>0</v>
      </c>
      <c r="AH1175" s="189">
        <f t="shared" si="100"/>
        <v>0</v>
      </c>
    </row>
    <row r="1176" spans="29:34" x14ac:dyDescent="0.25">
      <c r="AC1176" s="274">
        <f t="shared" si="98"/>
        <v>0</v>
      </c>
      <c r="AF1176" s="368">
        <f t="shared" si="99"/>
        <v>0</v>
      </c>
      <c r="AH1176" s="189">
        <f t="shared" si="100"/>
        <v>0</v>
      </c>
    </row>
    <row r="1177" spans="29:34" x14ac:dyDescent="0.25">
      <c r="AC1177" s="274">
        <f t="shared" si="98"/>
        <v>0</v>
      </c>
      <c r="AF1177" s="368">
        <f t="shared" si="99"/>
        <v>0</v>
      </c>
      <c r="AH1177" s="189">
        <f t="shared" si="100"/>
        <v>0</v>
      </c>
    </row>
    <row r="1178" spans="29:34" x14ac:dyDescent="0.25">
      <c r="AC1178" s="274">
        <f t="shared" ref="AC1178:AC1241" si="101">Z1178*Q1178</f>
        <v>0</v>
      </c>
      <c r="AF1178" s="368">
        <f t="shared" ref="AF1178:AF1241" si="102">AD1178+AE1178</f>
        <v>0</v>
      </c>
      <c r="AH1178" s="189">
        <f t="shared" ref="AH1178:AH1241" si="103">R1178*AG1178</f>
        <v>0</v>
      </c>
    </row>
    <row r="1179" spans="29:34" x14ac:dyDescent="0.25">
      <c r="AC1179" s="274">
        <f t="shared" si="101"/>
        <v>0</v>
      </c>
      <c r="AF1179" s="368">
        <f t="shared" si="102"/>
        <v>0</v>
      </c>
      <c r="AH1179" s="189">
        <f t="shared" si="103"/>
        <v>0</v>
      </c>
    </row>
    <row r="1180" spans="29:34" x14ac:dyDescent="0.25">
      <c r="AC1180" s="274">
        <f t="shared" si="101"/>
        <v>0</v>
      </c>
      <c r="AF1180" s="368">
        <f t="shared" si="102"/>
        <v>0</v>
      </c>
      <c r="AH1180" s="189">
        <f t="shared" si="103"/>
        <v>0</v>
      </c>
    </row>
    <row r="1181" spans="29:34" x14ac:dyDescent="0.25">
      <c r="AC1181" s="274">
        <f t="shared" si="101"/>
        <v>0</v>
      </c>
      <c r="AF1181" s="368">
        <f t="shared" si="102"/>
        <v>0</v>
      </c>
      <c r="AH1181" s="189">
        <f t="shared" si="103"/>
        <v>0</v>
      </c>
    </row>
    <row r="1182" spans="29:34" x14ac:dyDescent="0.25">
      <c r="AC1182" s="274">
        <f t="shared" si="101"/>
        <v>0</v>
      </c>
      <c r="AF1182" s="368">
        <f t="shared" si="102"/>
        <v>0</v>
      </c>
      <c r="AH1182" s="189">
        <f t="shared" si="103"/>
        <v>0</v>
      </c>
    </row>
    <row r="1183" spans="29:34" x14ac:dyDescent="0.25">
      <c r="AC1183" s="274">
        <f t="shared" si="101"/>
        <v>0</v>
      </c>
      <c r="AF1183" s="368">
        <f t="shared" si="102"/>
        <v>0</v>
      </c>
      <c r="AH1183" s="189">
        <f t="shared" si="103"/>
        <v>0</v>
      </c>
    </row>
    <row r="1184" spans="29:34" x14ac:dyDescent="0.25">
      <c r="AC1184" s="274">
        <f t="shared" si="101"/>
        <v>0</v>
      </c>
      <c r="AF1184" s="368">
        <f t="shared" si="102"/>
        <v>0</v>
      </c>
      <c r="AH1184" s="189">
        <f t="shared" si="103"/>
        <v>0</v>
      </c>
    </row>
    <row r="1185" spans="29:34" x14ac:dyDescent="0.25">
      <c r="AC1185" s="274">
        <f t="shared" si="101"/>
        <v>0</v>
      </c>
      <c r="AF1185" s="368">
        <f t="shared" si="102"/>
        <v>0</v>
      </c>
      <c r="AH1185" s="189">
        <f t="shared" si="103"/>
        <v>0</v>
      </c>
    </row>
    <row r="1186" spans="29:34" x14ac:dyDescent="0.25">
      <c r="AC1186" s="274">
        <f t="shared" si="101"/>
        <v>0</v>
      </c>
      <c r="AF1186" s="368">
        <f t="shared" si="102"/>
        <v>0</v>
      </c>
      <c r="AH1186" s="189">
        <f t="shared" si="103"/>
        <v>0</v>
      </c>
    </row>
    <row r="1187" spans="29:34" x14ac:dyDescent="0.25">
      <c r="AC1187" s="274">
        <f t="shared" si="101"/>
        <v>0</v>
      </c>
      <c r="AF1187" s="368">
        <f t="shared" si="102"/>
        <v>0</v>
      </c>
      <c r="AH1187" s="189">
        <f t="shared" si="103"/>
        <v>0</v>
      </c>
    </row>
    <row r="1188" spans="29:34" x14ac:dyDescent="0.25">
      <c r="AC1188" s="274">
        <f t="shared" si="101"/>
        <v>0</v>
      </c>
      <c r="AF1188" s="368">
        <f t="shared" si="102"/>
        <v>0</v>
      </c>
      <c r="AH1188" s="189">
        <f t="shared" si="103"/>
        <v>0</v>
      </c>
    </row>
    <row r="1189" spans="29:34" x14ac:dyDescent="0.25">
      <c r="AC1189" s="274">
        <f t="shared" si="101"/>
        <v>0</v>
      </c>
      <c r="AF1189" s="368">
        <f t="shared" si="102"/>
        <v>0</v>
      </c>
      <c r="AH1189" s="189">
        <f t="shared" si="103"/>
        <v>0</v>
      </c>
    </row>
    <row r="1190" spans="29:34" x14ac:dyDescent="0.25">
      <c r="AC1190" s="274">
        <f t="shared" si="101"/>
        <v>0</v>
      </c>
      <c r="AF1190" s="368">
        <f t="shared" si="102"/>
        <v>0</v>
      </c>
      <c r="AH1190" s="189">
        <f t="shared" si="103"/>
        <v>0</v>
      </c>
    </row>
    <row r="1191" spans="29:34" x14ac:dyDescent="0.25">
      <c r="AC1191" s="274">
        <f t="shared" si="101"/>
        <v>0</v>
      </c>
      <c r="AF1191" s="368">
        <f t="shared" si="102"/>
        <v>0</v>
      </c>
      <c r="AH1191" s="189">
        <f t="shared" si="103"/>
        <v>0</v>
      </c>
    </row>
    <row r="1192" spans="29:34" x14ac:dyDescent="0.25">
      <c r="AC1192" s="274">
        <f t="shared" si="101"/>
        <v>0</v>
      </c>
      <c r="AF1192" s="368">
        <f t="shared" si="102"/>
        <v>0</v>
      </c>
      <c r="AH1192" s="189">
        <f t="shared" si="103"/>
        <v>0</v>
      </c>
    </row>
    <row r="1193" spans="29:34" x14ac:dyDescent="0.25">
      <c r="AC1193" s="274">
        <f t="shared" si="101"/>
        <v>0</v>
      </c>
      <c r="AF1193" s="368">
        <f t="shared" si="102"/>
        <v>0</v>
      </c>
      <c r="AH1193" s="189">
        <f t="shared" si="103"/>
        <v>0</v>
      </c>
    </row>
    <row r="1194" spans="29:34" x14ac:dyDescent="0.25">
      <c r="AC1194" s="274">
        <f t="shared" si="101"/>
        <v>0</v>
      </c>
      <c r="AF1194" s="368">
        <f t="shared" si="102"/>
        <v>0</v>
      </c>
      <c r="AH1194" s="189">
        <f t="shared" si="103"/>
        <v>0</v>
      </c>
    </row>
    <row r="1195" spans="29:34" x14ac:dyDescent="0.25">
      <c r="AC1195" s="274">
        <f t="shared" si="101"/>
        <v>0</v>
      </c>
      <c r="AF1195" s="368">
        <f t="shared" si="102"/>
        <v>0</v>
      </c>
      <c r="AH1195" s="189">
        <f t="shared" si="103"/>
        <v>0</v>
      </c>
    </row>
    <row r="1196" spans="29:34" x14ac:dyDescent="0.25">
      <c r="AC1196" s="274">
        <f t="shared" si="101"/>
        <v>0</v>
      </c>
      <c r="AF1196" s="368">
        <f t="shared" si="102"/>
        <v>0</v>
      </c>
      <c r="AH1196" s="189">
        <f t="shared" si="103"/>
        <v>0</v>
      </c>
    </row>
    <row r="1197" spans="29:34" x14ac:dyDescent="0.25">
      <c r="AC1197" s="274">
        <f t="shared" si="101"/>
        <v>0</v>
      </c>
      <c r="AF1197" s="368">
        <f t="shared" si="102"/>
        <v>0</v>
      </c>
      <c r="AH1197" s="189">
        <f t="shared" si="103"/>
        <v>0</v>
      </c>
    </row>
    <row r="1198" spans="29:34" x14ac:dyDescent="0.25">
      <c r="AC1198" s="274">
        <f t="shared" si="101"/>
        <v>0</v>
      </c>
      <c r="AF1198" s="368">
        <f t="shared" si="102"/>
        <v>0</v>
      </c>
      <c r="AH1198" s="189">
        <f t="shared" si="103"/>
        <v>0</v>
      </c>
    </row>
    <row r="1199" spans="29:34" x14ac:dyDescent="0.25">
      <c r="AC1199" s="274">
        <f t="shared" si="101"/>
        <v>0</v>
      </c>
      <c r="AF1199" s="368">
        <f t="shared" si="102"/>
        <v>0</v>
      </c>
      <c r="AH1199" s="189">
        <f t="shared" si="103"/>
        <v>0</v>
      </c>
    </row>
    <row r="1200" spans="29:34" x14ac:dyDescent="0.25">
      <c r="AC1200" s="274">
        <f t="shared" si="101"/>
        <v>0</v>
      </c>
      <c r="AF1200" s="368">
        <f t="shared" si="102"/>
        <v>0</v>
      </c>
      <c r="AH1200" s="189">
        <f t="shared" si="103"/>
        <v>0</v>
      </c>
    </row>
    <row r="1201" spans="29:34" x14ac:dyDescent="0.25">
      <c r="AC1201" s="274">
        <f t="shared" si="101"/>
        <v>0</v>
      </c>
      <c r="AF1201" s="368">
        <f t="shared" si="102"/>
        <v>0</v>
      </c>
      <c r="AH1201" s="189">
        <f t="shared" si="103"/>
        <v>0</v>
      </c>
    </row>
    <row r="1202" spans="29:34" x14ac:dyDescent="0.25">
      <c r="AC1202" s="274">
        <f t="shared" si="101"/>
        <v>0</v>
      </c>
      <c r="AF1202" s="368">
        <f t="shared" si="102"/>
        <v>0</v>
      </c>
      <c r="AH1202" s="189">
        <f t="shared" si="103"/>
        <v>0</v>
      </c>
    </row>
    <row r="1203" spans="29:34" x14ac:dyDescent="0.25">
      <c r="AC1203" s="274">
        <f t="shared" si="101"/>
        <v>0</v>
      </c>
      <c r="AF1203" s="368">
        <f t="shared" si="102"/>
        <v>0</v>
      </c>
      <c r="AH1203" s="189">
        <f t="shared" si="103"/>
        <v>0</v>
      </c>
    </row>
    <row r="1204" spans="29:34" x14ac:dyDescent="0.25">
      <c r="AC1204" s="274">
        <f t="shared" si="101"/>
        <v>0</v>
      </c>
      <c r="AF1204" s="368">
        <f t="shared" si="102"/>
        <v>0</v>
      </c>
      <c r="AH1204" s="189">
        <f t="shared" si="103"/>
        <v>0</v>
      </c>
    </row>
    <row r="1205" spans="29:34" x14ac:dyDescent="0.25">
      <c r="AC1205" s="274">
        <f t="shared" si="101"/>
        <v>0</v>
      </c>
      <c r="AF1205" s="368">
        <f t="shared" si="102"/>
        <v>0</v>
      </c>
      <c r="AH1205" s="189">
        <f t="shared" si="103"/>
        <v>0</v>
      </c>
    </row>
    <row r="1206" spans="29:34" x14ac:dyDescent="0.25">
      <c r="AC1206" s="274">
        <f t="shared" si="101"/>
        <v>0</v>
      </c>
      <c r="AF1206" s="368">
        <f t="shared" si="102"/>
        <v>0</v>
      </c>
      <c r="AH1206" s="189">
        <f t="shared" si="103"/>
        <v>0</v>
      </c>
    </row>
    <row r="1207" spans="29:34" x14ac:dyDescent="0.25">
      <c r="AC1207" s="274">
        <f t="shared" si="101"/>
        <v>0</v>
      </c>
      <c r="AF1207" s="368">
        <f t="shared" si="102"/>
        <v>0</v>
      </c>
      <c r="AH1207" s="189">
        <f t="shared" si="103"/>
        <v>0</v>
      </c>
    </row>
    <row r="1208" spans="29:34" x14ac:dyDescent="0.25">
      <c r="AC1208" s="274">
        <f t="shared" si="101"/>
        <v>0</v>
      </c>
      <c r="AF1208" s="368">
        <f t="shared" si="102"/>
        <v>0</v>
      </c>
      <c r="AH1208" s="189">
        <f t="shared" si="103"/>
        <v>0</v>
      </c>
    </row>
    <row r="1209" spans="29:34" x14ac:dyDescent="0.25">
      <c r="AC1209" s="274">
        <f t="shared" si="101"/>
        <v>0</v>
      </c>
      <c r="AF1209" s="368">
        <f t="shared" si="102"/>
        <v>0</v>
      </c>
      <c r="AH1209" s="189">
        <f t="shared" si="103"/>
        <v>0</v>
      </c>
    </row>
    <row r="1210" spans="29:34" x14ac:dyDescent="0.25">
      <c r="AC1210" s="274">
        <f t="shared" si="101"/>
        <v>0</v>
      </c>
      <c r="AF1210" s="368">
        <f t="shared" si="102"/>
        <v>0</v>
      </c>
      <c r="AH1210" s="189">
        <f t="shared" si="103"/>
        <v>0</v>
      </c>
    </row>
    <row r="1211" spans="29:34" x14ac:dyDescent="0.25">
      <c r="AC1211" s="274">
        <f t="shared" si="101"/>
        <v>0</v>
      </c>
      <c r="AF1211" s="368">
        <f t="shared" si="102"/>
        <v>0</v>
      </c>
      <c r="AH1211" s="189">
        <f t="shared" si="103"/>
        <v>0</v>
      </c>
    </row>
    <row r="1212" spans="29:34" x14ac:dyDescent="0.25">
      <c r="AC1212" s="274">
        <f t="shared" si="101"/>
        <v>0</v>
      </c>
      <c r="AF1212" s="368">
        <f t="shared" si="102"/>
        <v>0</v>
      </c>
      <c r="AH1212" s="189">
        <f t="shared" si="103"/>
        <v>0</v>
      </c>
    </row>
    <row r="1213" spans="29:34" x14ac:dyDescent="0.25">
      <c r="AC1213" s="274">
        <f t="shared" si="101"/>
        <v>0</v>
      </c>
      <c r="AF1213" s="368">
        <f t="shared" si="102"/>
        <v>0</v>
      </c>
      <c r="AH1213" s="189">
        <f t="shared" si="103"/>
        <v>0</v>
      </c>
    </row>
    <row r="1214" spans="29:34" x14ac:dyDescent="0.25">
      <c r="AC1214" s="274">
        <f t="shared" si="101"/>
        <v>0</v>
      </c>
      <c r="AF1214" s="368">
        <f t="shared" si="102"/>
        <v>0</v>
      </c>
      <c r="AH1214" s="189">
        <f t="shared" si="103"/>
        <v>0</v>
      </c>
    </row>
    <row r="1215" spans="29:34" x14ac:dyDescent="0.25">
      <c r="AC1215" s="274">
        <f t="shared" si="101"/>
        <v>0</v>
      </c>
      <c r="AF1215" s="368">
        <f t="shared" si="102"/>
        <v>0</v>
      </c>
      <c r="AH1215" s="189">
        <f t="shared" si="103"/>
        <v>0</v>
      </c>
    </row>
    <row r="1216" spans="29:34" x14ac:dyDescent="0.25">
      <c r="AC1216" s="274">
        <f t="shared" si="101"/>
        <v>0</v>
      </c>
      <c r="AF1216" s="368">
        <f t="shared" si="102"/>
        <v>0</v>
      </c>
      <c r="AH1216" s="189">
        <f t="shared" si="103"/>
        <v>0</v>
      </c>
    </row>
    <row r="1217" spans="29:34" x14ac:dyDescent="0.25">
      <c r="AC1217" s="274">
        <f t="shared" si="101"/>
        <v>0</v>
      </c>
      <c r="AF1217" s="368">
        <f t="shared" si="102"/>
        <v>0</v>
      </c>
      <c r="AH1217" s="189">
        <f t="shared" si="103"/>
        <v>0</v>
      </c>
    </row>
    <row r="1218" spans="29:34" x14ac:dyDescent="0.25">
      <c r="AC1218" s="274">
        <f t="shared" si="101"/>
        <v>0</v>
      </c>
      <c r="AF1218" s="368">
        <f t="shared" si="102"/>
        <v>0</v>
      </c>
      <c r="AH1218" s="189">
        <f t="shared" si="103"/>
        <v>0</v>
      </c>
    </row>
    <row r="1219" spans="29:34" x14ac:dyDescent="0.25">
      <c r="AC1219" s="274">
        <f t="shared" si="101"/>
        <v>0</v>
      </c>
      <c r="AF1219" s="368">
        <f t="shared" si="102"/>
        <v>0</v>
      </c>
      <c r="AH1219" s="189">
        <f t="shared" si="103"/>
        <v>0</v>
      </c>
    </row>
    <row r="1220" spans="29:34" x14ac:dyDescent="0.25">
      <c r="AC1220" s="274">
        <f t="shared" si="101"/>
        <v>0</v>
      </c>
      <c r="AF1220" s="368">
        <f t="shared" si="102"/>
        <v>0</v>
      </c>
      <c r="AH1220" s="189">
        <f t="shared" si="103"/>
        <v>0</v>
      </c>
    </row>
    <row r="1221" spans="29:34" x14ac:dyDescent="0.25">
      <c r="AC1221" s="274">
        <f t="shared" si="101"/>
        <v>0</v>
      </c>
      <c r="AF1221" s="368">
        <f t="shared" si="102"/>
        <v>0</v>
      </c>
      <c r="AH1221" s="189">
        <f t="shared" si="103"/>
        <v>0</v>
      </c>
    </row>
    <row r="1222" spans="29:34" x14ac:dyDescent="0.25">
      <c r="AC1222" s="274">
        <f t="shared" si="101"/>
        <v>0</v>
      </c>
      <c r="AF1222" s="368">
        <f t="shared" si="102"/>
        <v>0</v>
      </c>
      <c r="AH1222" s="189">
        <f t="shared" si="103"/>
        <v>0</v>
      </c>
    </row>
    <row r="1223" spans="29:34" x14ac:dyDescent="0.25">
      <c r="AC1223" s="274">
        <f t="shared" si="101"/>
        <v>0</v>
      </c>
      <c r="AF1223" s="368">
        <f t="shared" si="102"/>
        <v>0</v>
      </c>
      <c r="AH1223" s="189">
        <f t="shared" si="103"/>
        <v>0</v>
      </c>
    </row>
    <row r="1224" spans="29:34" x14ac:dyDescent="0.25">
      <c r="AC1224" s="274">
        <f t="shared" si="101"/>
        <v>0</v>
      </c>
      <c r="AF1224" s="368">
        <f t="shared" si="102"/>
        <v>0</v>
      </c>
      <c r="AH1224" s="189">
        <f t="shared" si="103"/>
        <v>0</v>
      </c>
    </row>
    <row r="1225" spans="29:34" x14ac:dyDescent="0.25">
      <c r="AC1225" s="274">
        <f t="shared" si="101"/>
        <v>0</v>
      </c>
      <c r="AF1225" s="368">
        <f t="shared" si="102"/>
        <v>0</v>
      </c>
      <c r="AH1225" s="189">
        <f t="shared" si="103"/>
        <v>0</v>
      </c>
    </row>
    <row r="1226" spans="29:34" x14ac:dyDescent="0.25">
      <c r="AC1226" s="274">
        <f t="shared" si="101"/>
        <v>0</v>
      </c>
      <c r="AF1226" s="368">
        <f t="shared" si="102"/>
        <v>0</v>
      </c>
      <c r="AH1226" s="189">
        <f t="shared" si="103"/>
        <v>0</v>
      </c>
    </row>
    <row r="1227" spans="29:34" x14ac:dyDescent="0.25">
      <c r="AC1227" s="274">
        <f t="shared" si="101"/>
        <v>0</v>
      </c>
      <c r="AF1227" s="368">
        <f t="shared" si="102"/>
        <v>0</v>
      </c>
      <c r="AH1227" s="189">
        <f t="shared" si="103"/>
        <v>0</v>
      </c>
    </row>
    <row r="1228" spans="29:34" x14ac:dyDescent="0.25">
      <c r="AC1228" s="274">
        <f t="shared" si="101"/>
        <v>0</v>
      </c>
      <c r="AF1228" s="368">
        <f t="shared" si="102"/>
        <v>0</v>
      </c>
      <c r="AH1228" s="189">
        <f t="shared" si="103"/>
        <v>0</v>
      </c>
    </row>
    <row r="1229" spans="29:34" x14ac:dyDescent="0.25">
      <c r="AC1229" s="274">
        <f t="shared" si="101"/>
        <v>0</v>
      </c>
      <c r="AF1229" s="368">
        <f t="shared" si="102"/>
        <v>0</v>
      </c>
      <c r="AH1229" s="189">
        <f t="shared" si="103"/>
        <v>0</v>
      </c>
    </row>
    <row r="1230" spans="29:34" x14ac:dyDescent="0.25">
      <c r="AC1230" s="274">
        <f t="shared" si="101"/>
        <v>0</v>
      </c>
      <c r="AF1230" s="368">
        <f t="shared" si="102"/>
        <v>0</v>
      </c>
      <c r="AH1230" s="189">
        <f t="shared" si="103"/>
        <v>0</v>
      </c>
    </row>
    <row r="1231" spans="29:34" x14ac:dyDescent="0.25">
      <c r="AC1231" s="274">
        <f t="shared" si="101"/>
        <v>0</v>
      </c>
      <c r="AF1231" s="368">
        <f t="shared" si="102"/>
        <v>0</v>
      </c>
      <c r="AH1231" s="189">
        <f t="shared" si="103"/>
        <v>0</v>
      </c>
    </row>
    <row r="1232" spans="29:34" x14ac:dyDescent="0.25">
      <c r="AC1232" s="274">
        <f t="shared" si="101"/>
        <v>0</v>
      </c>
      <c r="AF1232" s="368">
        <f t="shared" si="102"/>
        <v>0</v>
      </c>
      <c r="AH1232" s="189">
        <f t="shared" si="103"/>
        <v>0</v>
      </c>
    </row>
    <row r="1233" spans="29:34" x14ac:dyDescent="0.25">
      <c r="AC1233" s="274">
        <f t="shared" si="101"/>
        <v>0</v>
      </c>
      <c r="AF1233" s="368">
        <f t="shared" si="102"/>
        <v>0</v>
      </c>
      <c r="AH1233" s="189">
        <f t="shared" si="103"/>
        <v>0</v>
      </c>
    </row>
    <row r="1234" spans="29:34" x14ac:dyDescent="0.25">
      <c r="AC1234" s="274">
        <f t="shared" si="101"/>
        <v>0</v>
      </c>
      <c r="AF1234" s="368">
        <f t="shared" si="102"/>
        <v>0</v>
      </c>
      <c r="AH1234" s="189">
        <f t="shared" si="103"/>
        <v>0</v>
      </c>
    </row>
    <row r="1235" spans="29:34" x14ac:dyDescent="0.25">
      <c r="AC1235" s="274">
        <f t="shared" si="101"/>
        <v>0</v>
      </c>
      <c r="AF1235" s="368">
        <f t="shared" si="102"/>
        <v>0</v>
      </c>
      <c r="AH1235" s="189">
        <f t="shared" si="103"/>
        <v>0</v>
      </c>
    </row>
    <row r="1236" spans="29:34" x14ac:dyDescent="0.25">
      <c r="AC1236" s="274">
        <f t="shared" si="101"/>
        <v>0</v>
      </c>
      <c r="AF1236" s="368">
        <f t="shared" si="102"/>
        <v>0</v>
      </c>
      <c r="AH1236" s="189">
        <f t="shared" si="103"/>
        <v>0</v>
      </c>
    </row>
    <row r="1237" spans="29:34" x14ac:dyDescent="0.25">
      <c r="AC1237" s="274">
        <f t="shared" si="101"/>
        <v>0</v>
      </c>
      <c r="AF1237" s="368">
        <f t="shared" si="102"/>
        <v>0</v>
      </c>
      <c r="AH1237" s="189">
        <f t="shared" si="103"/>
        <v>0</v>
      </c>
    </row>
    <row r="1238" spans="29:34" x14ac:dyDescent="0.25">
      <c r="AC1238" s="274">
        <f t="shared" si="101"/>
        <v>0</v>
      </c>
      <c r="AF1238" s="368">
        <f t="shared" si="102"/>
        <v>0</v>
      </c>
      <c r="AH1238" s="189">
        <f t="shared" si="103"/>
        <v>0</v>
      </c>
    </row>
    <row r="1239" spans="29:34" x14ac:dyDescent="0.25">
      <c r="AC1239" s="274">
        <f t="shared" si="101"/>
        <v>0</v>
      </c>
      <c r="AF1239" s="368">
        <f t="shared" si="102"/>
        <v>0</v>
      </c>
      <c r="AH1239" s="189">
        <f t="shared" si="103"/>
        <v>0</v>
      </c>
    </row>
    <row r="1240" spans="29:34" x14ac:dyDescent="0.25">
      <c r="AC1240" s="274">
        <f t="shared" si="101"/>
        <v>0</v>
      </c>
      <c r="AF1240" s="368">
        <f t="shared" si="102"/>
        <v>0</v>
      </c>
      <c r="AH1240" s="189">
        <f t="shared" si="103"/>
        <v>0</v>
      </c>
    </row>
    <row r="1241" spans="29:34" x14ac:dyDescent="0.25">
      <c r="AC1241" s="274">
        <f t="shared" si="101"/>
        <v>0</v>
      </c>
      <c r="AF1241" s="368">
        <f t="shared" si="102"/>
        <v>0</v>
      </c>
      <c r="AH1241" s="189">
        <f t="shared" si="103"/>
        <v>0</v>
      </c>
    </row>
    <row r="1242" spans="29:34" x14ac:dyDescent="0.25">
      <c r="AC1242" s="274">
        <f t="shared" ref="AC1242:AC1305" si="104">Z1242*Q1242</f>
        <v>0</v>
      </c>
      <c r="AF1242" s="368">
        <f t="shared" ref="AF1242:AF1305" si="105">AD1242+AE1242</f>
        <v>0</v>
      </c>
      <c r="AH1242" s="189">
        <f t="shared" ref="AH1242:AH1305" si="106">R1242*AG1242</f>
        <v>0</v>
      </c>
    </row>
    <row r="1243" spans="29:34" x14ac:dyDescent="0.25">
      <c r="AC1243" s="274">
        <f t="shared" si="104"/>
        <v>0</v>
      </c>
      <c r="AF1243" s="368">
        <f t="shared" si="105"/>
        <v>0</v>
      </c>
      <c r="AH1243" s="189">
        <f t="shared" si="106"/>
        <v>0</v>
      </c>
    </row>
    <row r="1244" spans="29:34" x14ac:dyDescent="0.25">
      <c r="AC1244" s="274">
        <f t="shared" si="104"/>
        <v>0</v>
      </c>
      <c r="AF1244" s="368">
        <f t="shared" si="105"/>
        <v>0</v>
      </c>
      <c r="AH1244" s="189">
        <f t="shared" si="106"/>
        <v>0</v>
      </c>
    </row>
    <row r="1245" spans="29:34" x14ac:dyDescent="0.25">
      <c r="AC1245" s="274">
        <f t="shared" si="104"/>
        <v>0</v>
      </c>
      <c r="AF1245" s="368">
        <f t="shared" si="105"/>
        <v>0</v>
      </c>
      <c r="AH1245" s="189">
        <f t="shared" si="106"/>
        <v>0</v>
      </c>
    </row>
    <row r="1246" spans="29:34" x14ac:dyDescent="0.25">
      <c r="AC1246" s="274">
        <f t="shared" si="104"/>
        <v>0</v>
      </c>
      <c r="AF1246" s="368">
        <f t="shared" si="105"/>
        <v>0</v>
      </c>
      <c r="AH1246" s="189">
        <f t="shared" si="106"/>
        <v>0</v>
      </c>
    </row>
    <row r="1247" spans="29:34" x14ac:dyDescent="0.25">
      <c r="AC1247" s="274">
        <f t="shared" si="104"/>
        <v>0</v>
      </c>
      <c r="AF1247" s="368">
        <f t="shared" si="105"/>
        <v>0</v>
      </c>
      <c r="AH1247" s="189">
        <f t="shared" si="106"/>
        <v>0</v>
      </c>
    </row>
    <row r="1248" spans="29:34" x14ac:dyDescent="0.25">
      <c r="AC1248" s="274">
        <f t="shared" si="104"/>
        <v>0</v>
      </c>
      <c r="AF1248" s="368">
        <f t="shared" si="105"/>
        <v>0</v>
      </c>
      <c r="AH1248" s="189">
        <f t="shared" si="106"/>
        <v>0</v>
      </c>
    </row>
    <row r="1249" spans="29:34" x14ac:dyDescent="0.25">
      <c r="AC1249" s="274">
        <f t="shared" si="104"/>
        <v>0</v>
      </c>
      <c r="AF1249" s="368">
        <f t="shared" si="105"/>
        <v>0</v>
      </c>
      <c r="AH1249" s="189">
        <f t="shared" si="106"/>
        <v>0</v>
      </c>
    </row>
    <row r="1250" spans="29:34" x14ac:dyDescent="0.25">
      <c r="AC1250" s="274">
        <f t="shared" si="104"/>
        <v>0</v>
      </c>
      <c r="AF1250" s="368">
        <f t="shared" si="105"/>
        <v>0</v>
      </c>
      <c r="AH1250" s="189">
        <f t="shared" si="106"/>
        <v>0</v>
      </c>
    </row>
    <row r="1251" spans="29:34" x14ac:dyDescent="0.25">
      <c r="AC1251" s="274">
        <f t="shared" si="104"/>
        <v>0</v>
      </c>
      <c r="AF1251" s="368">
        <f t="shared" si="105"/>
        <v>0</v>
      </c>
      <c r="AH1251" s="189">
        <f t="shared" si="106"/>
        <v>0</v>
      </c>
    </row>
    <row r="1252" spans="29:34" x14ac:dyDescent="0.25">
      <c r="AC1252" s="274">
        <f t="shared" si="104"/>
        <v>0</v>
      </c>
      <c r="AF1252" s="368">
        <f t="shared" si="105"/>
        <v>0</v>
      </c>
      <c r="AH1252" s="189">
        <f t="shared" si="106"/>
        <v>0</v>
      </c>
    </row>
    <row r="1253" spans="29:34" x14ac:dyDescent="0.25">
      <c r="AC1253" s="274">
        <f t="shared" si="104"/>
        <v>0</v>
      </c>
      <c r="AF1253" s="368">
        <f t="shared" si="105"/>
        <v>0</v>
      </c>
      <c r="AH1253" s="189">
        <f t="shared" si="106"/>
        <v>0</v>
      </c>
    </row>
    <row r="1254" spans="29:34" x14ac:dyDescent="0.25">
      <c r="AC1254" s="274">
        <f t="shared" si="104"/>
        <v>0</v>
      </c>
      <c r="AF1254" s="368">
        <f t="shared" si="105"/>
        <v>0</v>
      </c>
      <c r="AH1254" s="189">
        <f t="shared" si="106"/>
        <v>0</v>
      </c>
    </row>
    <row r="1255" spans="29:34" x14ac:dyDescent="0.25">
      <c r="AC1255" s="274">
        <f t="shared" si="104"/>
        <v>0</v>
      </c>
      <c r="AF1255" s="368">
        <f t="shared" si="105"/>
        <v>0</v>
      </c>
      <c r="AH1255" s="189">
        <f t="shared" si="106"/>
        <v>0</v>
      </c>
    </row>
    <row r="1256" spans="29:34" x14ac:dyDescent="0.25">
      <c r="AC1256" s="274">
        <f t="shared" si="104"/>
        <v>0</v>
      </c>
      <c r="AF1256" s="368">
        <f t="shared" si="105"/>
        <v>0</v>
      </c>
      <c r="AH1256" s="189">
        <f t="shared" si="106"/>
        <v>0</v>
      </c>
    </row>
    <row r="1257" spans="29:34" x14ac:dyDescent="0.25">
      <c r="AC1257" s="274">
        <f t="shared" si="104"/>
        <v>0</v>
      </c>
      <c r="AF1257" s="368">
        <f t="shared" si="105"/>
        <v>0</v>
      </c>
      <c r="AH1257" s="189">
        <f t="shared" si="106"/>
        <v>0</v>
      </c>
    </row>
    <row r="1258" spans="29:34" x14ac:dyDescent="0.25">
      <c r="AC1258" s="274">
        <f t="shared" si="104"/>
        <v>0</v>
      </c>
      <c r="AF1258" s="368">
        <f t="shared" si="105"/>
        <v>0</v>
      </c>
      <c r="AH1258" s="189">
        <f t="shared" si="106"/>
        <v>0</v>
      </c>
    </row>
    <row r="1259" spans="29:34" x14ac:dyDescent="0.25">
      <c r="AC1259" s="274">
        <f t="shared" si="104"/>
        <v>0</v>
      </c>
      <c r="AF1259" s="368">
        <f t="shared" si="105"/>
        <v>0</v>
      </c>
      <c r="AH1259" s="189">
        <f t="shared" si="106"/>
        <v>0</v>
      </c>
    </row>
    <row r="1260" spans="29:34" x14ac:dyDescent="0.25">
      <c r="AC1260" s="274">
        <f t="shared" si="104"/>
        <v>0</v>
      </c>
      <c r="AF1260" s="368">
        <f t="shared" si="105"/>
        <v>0</v>
      </c>
      <c r="AH1260" s="189">
        <f t="shared" si="106"/>
        <v>0</v>
      </c>
    </row>
    <row r="1261" spans="29:34" x14ac:dyDescent="0.25">
      <c r="AC1261" s="274">
        <f t="shared" si="104"/>
        <v>0</v>
      </c>
      <c r="AF1261" s="368">
        <f t="shared" si="105"/>
        <v>0</v>
      </c>
      <c r="AH1261" s="189">
        <f t="shared" si="106"/>
        <v>0</v>
      </c>
    </row>
    <row r="1262" spans="29:34" x14ac:dyDescent="0.25">
      <c r="AC1262" s="274">
        <f t="shared" si="104"/>
        <v>0</v>
      </c>
      <c r="AF1262" s="368">
        <f t="shared" si="105"/>
        <v>0</v>
      </c>
      <c r="AH1262" s="189">
        <f t="shared" si="106"/>
        <v>0</v>
      </c>
    </row>
    <row r="1263" spans="29:34" x14ac:dyDescent="0.25">
      <c r="AC1263" s="274">
        <f t="shared" si="104"/>
        <v>0</v>
      </c>
      <c r="AF1263" s="368">
        <f t="shared" si="105"/>
        <v>0</v>
      </c>
      <c r="AH1263" s="189">
        <f t="shared" si="106"/>
        <v>0</v>
      </c>
    </row>
    <row r="1264" spans="29:34" x14ac:dyDescent="0.25">
      <c r="AC1264" s="274">
        <f t="shared" si="104"/>
        <v>0</v>
      </c>
      <c r="AF1264" s="368">
        <f t="shared" si="105"/>
        <v>0</v>
      </c>
      <c r="AH1264" s="189">
        <f t="shared" si="106"/>
        <v>0</v>
      </c>
    </row>
    <row r="1265" spans="29:34" x14ac:dyDescent="0.25">
      <c r="AC1265" s="274">
        <f t="shared" si="104"/>
        <v>0</v>
      </c>
      <c r="AF1265" s="368">
        <f t="shared" si="105"/>
        <v>0</v>
      </c>
      <c r="AH1265" s="189">
        <f t="shared" si="106"/>
        <v>0</v>
      </c>
    </row>
    <row r="1266" spans="29:34" x14ac:dyDescent="0.25">
      <c r="AC1266" s="274">
        <f t="shared" si="104"/>
        <v>0</v>
      </c>
      <c r="AF1266" s="368">
        <f t="shared" si="105"/>
        <v>0</v>
      </c>
      <c r="AH1266" s="189">
        <f t="shared" si="106"/>
        <v>0</v>
      </c>
    </row>
    <row r="1267" spans="29:34" x14ac:dyDescent="0.25">
      <c r="AC1267" s="274">
        <f t="shared" si="104"/>
        <v>0</v>
      </c>
      <c r="AF1267" s="368">
        <f t="shared" si="105"/>
        <v>0</v>
      </c>
      <c r="AH1267" s="189">
        <f t="shared" si="106"/>
        <v>0</v>
      </c>
    </row>
    <row r="1268" spans="29:34" x14ac:dyDescent="0.25">
      <c r="AC1268" s="274">
        <f t="shared" si="104"/>
        <v>0</v>
      </c>
      <c r="AF1268" s="368">
        <f t="shared" si="105"/>
        <v>0</v>
      </c>
      <c r="AH1268" s="189">
        <f t="shared" si="106"/>
        <v>0</v>
      </c>
    </row>
    <row r="1269" spans="29:34" x14ac:dyDescent="0.25">
      <c r="AC1269" s="274">
        <f t="shared" si="104"/>
        <v>0</v>
      </c>
      <c r="AF1269" s="368">
        <f t="shared" si="105"/>
        <v>0</v>
      </c>
      <c r="AH1269" s="189">
        <f t="shared" si="106"/>
        <v>0</v>
      </c>
    </row>
    <row r="1270" spans="29:34" x14ac:dyDescent="0.25">
      <c r="AC1270" s="274">
        <f t="shared" si="104"/>
        <v>0</v>
      </c>
      <c r="AF1270" s="368">
        <f t="shared" si="105"/>
        <v>0</v>
      </c>
      <c r="AH1270" s="189">
        <f t="shared" si="106"/>
        <v>0</v>
      </c>
    </row>
    <row r="1271" spans="29:34" x14ac:dyDescent="0.25">
      <c r="AC1271" s="274">
        <f t="shared" si="104"/>
        <v>0</v>
      </c>
      <c r="AF1271" s="368">
        <f t="shared" si="105"/>
        <v>0</v>
      </c>
      <c r="AH1271" s="189">
        <f t="shared" si="106"/>
        <v>0</v>
      </c>
    </row>
    <row r="1272" spans="29:34" x14ac:dyDescent="0.25">
      <c r="AC1272" s="274">
        <f t="shared" si="104"/>
        <v>0</v>
      </c>
      <c r="AF1272" s="368">
        <f t="shared" si="105"/>
        <v>0</v>
      </c>
      <c r="AH1272" s="189">
        <f t="shared" si="106"/>
        <v>0</v>
      </c>
    </row>
    <row r="1273" spans="29:34" x14ac:dyDescent="0.25">
      <c r="AC1273" s="274">
        <f t="shared" si="104"/>
        <v>0</v>
      </c>
      <c r="AF1273" s="368">
        <f t="shared" si="105"/>
        <v>0</v>
      </c>
      <c r="AH1273" s="189">
        <f t="shared" si="106"/>
        <v>0</v>
      </c>
    </row>
    <row r="1274" spans="29:34" x14ac:dyDescent="0.25">
      <c r="AC1274" s="274">
        <f t="shared" si="104"/>
        <v>0</v>
      </c>
      <c r="AF1274" s="368">
        <f t="shared" si="105"/>
        <v>0</v>
      </c>
      <c r="AH1274" s="189">
        <f t="shared" si="106"/>
        <v>0</v>
      </c>
    </row>
    <row r="1275" spans="29:34" x14ac:dyDescent="0.25">
      <c r="AC1275" s="274">
        <f t="shared" si="104"/>
        <v>0</v>
      </c>
      <c r="AF1275" s="368">
        <f t="shared" si="105"/>
        <v>0</v>
      </c>
      <c r="AH1275" s="189">
        <f t="shared" si="106"/>
        <v>0</v>
      </c>
    </row>
    <row r="1276" spans="29:34" x14ac:dyDescent="0.25">
      <c r="AC1276" s="274">
        <f t="shared" si="104"/>
        <v>0</v>
      </c>
      <c r="AF1276" s="368">
        <f t="shared" si="105"/>
        <v>0</v>
      </c>
      <c r="AH1276" s="189">
        <f t="shared" si="106"/>
        <v>0</v>
      </c>
    </row>
    <row r="1277" spans="29:34" x14ac:dyDescent="0.25">
      <c r="AC1277" s="274">
        <f t="shared" si="104"/>
        <v>0</v>
      </c>
      <c r="AF1277" s="368">
        <f t="shared" si="105"/>
        <v>0</v>
      </c>
      <c r="AH1277" s="189">
        <f t="shared" si="106"/>
        <v>0</v>
      </c>
    </row>
    <row r="1278" spans="29:34" x14ac:dyDescent="0.25">
      <c r="AC1278" s="274">
        <f t="shared" si="104"/>
        <v>0</v>
      </c>
      <c r="AF1278" s="368">
        <f t="shared" si="105"/>
        <v>0</v>
      </c>
      <c r="AH1278" s="189">
        <f t="shared" si="106"/>
        <v>0</v>
      </c>
    </row>
    <row r="1279" spans="29:34" x14ac:dyDescent="0.25">
      <c r="AC1279" s="274">
        <f t="shared" si="104"/>
        <v>0</v>
      </c>
      <c r="AF1279" s="368">
        <f t="shared" si="105"/>
        <v>0</v>
      </c>
      <c r="AH1279" s="189">
        <f t="shared" si="106"/>
        <v>0</v>
      </c>
    </row>
    <row r="1280" spans="29:34" x14ac:dyDescent="0.25">
      <c r="AC1280" s="274">
        <f t="shared" si="104"/>
        <v>0</v>
      </c>
      <c r="AF1280" s="368">
        <f t="shared" si="105"/>
        <v>0</v>
      </c>
      <c r="AH1280" s="189">
        <f t="shared" si="106"/>
        <v>0</v>
      </c>
    </row>
    <row r="1281" spans="29:34" x14ac:dyDescent="0.25">
      <c r="AC1281" s="274">
        <f t="shared" si="104"/>
        <v>0</v>
      </c>
      <c r="AF1281" s="368">
        <f t="shared" si="105"/>
        <v>0</v>
      </c>
      <c r="AH1281" s="189">
        <f t="shared" si="106"/>
        <v>0</v>
      </c>
    </row>
    <row r="1282" spans="29:34" x14ac:dyDescent="0.25">
      <c r="AC1282" s="274">
        <f t="shared" si="104"/>
        <v>0</v>
      </c>
      <c r="AF1282" s="368">
        <f t="shared" si="105"/>
        <v>0</v>
      </c>
      <c r="AH1282" s="189">
        <f t="shared" si="106"/>
        <v>0</v>
      </c>
    </row>
    <row r="1283" spans="29:34" x14ac:dyDescent="0.25">
      <c r="AC1283" s="274">
        <f t="shared" si="104"/>
        <v>0</v>
      </c>
      <c r="AF1283" s="368">
        <f t="shared" si="105"/>
        <v>0</v>
      </c>
      <c r="AH1283" s="189">
        <f t="shared" si="106"/>
        <v>0</v>
      </c>
    </row>
    <row r="1284" spans="29:34" x14ac:dyDescent="0.25">
      <c r="AC1284" s="274">
        <f t="shared" si="104"/>
        <v>0</v>
      </c>
      <c r="AF1284" s="368">
        <f t="shared" si="105"/>
        <v>0</v>
      </c>
      <c r="AH1284" s="189">
        <f t="shared" si="106"/>
        <v>0</v>
      </c>
    </row>
    <row r="1285" spans="29:34" x14ac:dyDescent="0.25">
      <c r="AC1285" s="274">
        <f t="shared" si="104"/>
        <v>0</v>
      </c>
      <c r="AF1285" s="368">
        <f t="shared" si="105"/>
        <v>0</v>
      </c>
      <c r="AH1285" s="189">
        <f t="shared" si="106"/>
        <v>0</v>
      </c>
    </row>
    <row r="1286" spans="29:34" x14ac:dyDescent="0.25">
      <c r="AC1286" s="274">
        <f t="shared" si="104"/>
        <v>0</v>
      </c>
      <c r="AF1286" s="368">
        <f t="shared" si="105"/>
        <v>0</v>
      </c>
      <c r="AH1286" s="189">
        <f t="shared" si="106"/>
        <v>0</v>
      </c>
    </row>
    <row r="1287" spans="29:34" x14ac:dyDescent="0.25">
      <c r="AC1287" s="274">
        <f t="shared" si="104"/>
        <v>0</v>
      </c>
      <c r="AF1287" s="368">
        <f t="shared" si="105"/>
        <v>0</v>
      </c>
      <c r="AH1287" s="189">
        <f t="shared" si="106"/>
        <v>0</v>
      </c>
    </row>
    <row r="1288" spans="29:34" x14ac:dyDescent="0.25">
      <c r="AC1288" s="274">
        <f t="shared" si="104"/>
        <v>0</v>
      </c>
      <c r="AF1288" s="368">
        <f t="shared" si="105"/>
        <v>0</v>
      </c>
      <c r="AH1288" s="189">
        <f t="shared" si="106"/>
        <v>0</v>
      </c>
    </row>
    <row r="1289" spans="29:34" x14ac:dyDescent="0.25">
      <c r="AC1289" s="274">
        <f t="shared" si="104"/>
        <v>0</v>
      </c>
      <c r="AF1289" s="368">
        <f t="shared" si="105"/>
        <v>0</v>
      </c>
      <c r="AH1289" s="189">
        <f t="shared" si="106"/>
        <v>0</v>
      </c>
    </row>
    <row r="1290" spans="29:34" x14ac:dyDescent="0.25">
      <c r="AC1290" s="274">
        <f t="shared" si="104"/>
        <v>0</v>
      </c>
      <c r="AF1290" s="368">
        <f t="shared" si="105"/>
        <v>0</v>
      </c>
      <c r="AH1290" s="189">
        <f t="shared" si="106"/>
        <v>0</v>
      </c>
    </row>
    <row r="1291" spans="29:34" x14ac:dyDescent="0.25">
      <c r="AC1291" s="274">
        <f t="shared" si="104"/>
        <v>0</v>
      </c>
      <c r="AF1291" s="368">
        <f t="shared" si="105"/>
        <v>0</v>
      </c>
      <c r="AH1291" s="189">
        <f t="shared" si="106"/>
        <v>0</v>
      </c>
    </row>
    <row r="1292" spans="29:34" x14ac:dyDescent="0.25">
      <c r="AC1292" s="274">
        <f t="shared" si="104"/>
        <v>0</v>
      </c>
      <c r="AF1292" s="368">
        <f t="shared" si="105"/>
        <v>0</v>
      </c>
      <c r="AH1292" s="189">
        <f t="shared" si="106"/>
        <v>0</v>
      </c>
    </row>
    <row r="1293" spans="29:34" x14ac:dyDescent="0.25">
      <c r="AC1293" s="274">
        <f t="shared" si="104"/>
        <v>0</v>
      </c>
      <c r="AF1293" s="368">
        <f t="shared" si="105"/>
        <v>0</v>
      </c>
      <c r="AH1293" s="189">
        <f t="shared" si="106"/>
        <v>0</v>
      </c>
    </row>
    <row r="1294" spans="29:34" x14ac:dyDescent="0.25">
      <c r="AC1294" s="274">
        <f t="shared" si="104"/>
        <v>0</v>
      </c>
      <c r="AF1294" s="368">
        <f t="shared" si="105"/>
        <v>0</v>
      </c>
      <c r="AH1294" s="189">
        <f t="shared" si="106"/>
        <v>0</v>
      </c>
    </row>
    <row r="1295" spans="29:34" x14ac:dyDescent="0.25">
      <c r="AC1295" s="274">
        <f t="shared" si="104"/>
        <v>0</v>
      </c>
      <c r="AF1295" s="368">
        <f t="shared" si="105"/>
        <v>0</v>
      </c>
      <c r="AH1295" s="189">
        <f t="shared" si="106"/>
        <v>0</v>
      </c>
    </row>
    <row r="1296" spans="29:34" x14ac:dyDescent="0.25">
      <c r="AC1296" s="274">
        <f t="shared" si="104"/>
        <v>0</v>
      </c>
      <c r="AF1296" s="368">
        <f t="shared" si="105"/>
        <v>0</v>
      </c>
      <c r="AH1296" s="189">
        <f t="shared" si="106"/>
        <v>0</v>
      </c>
    </row>
    <row r="1297" spans="29:34" x14ac:dyDescent="0.25">
      <c r="AC1297" s="274">
        <f t="shared" si="104"/>
        <v>0</v>
      </c>
      <c r="AF1297" s="368">
        <f t="shared" si="105"/>
        <v>0</v>
      </c>
      <c r="AH1297" s="189">
        <f t="shared" si="106"/>
        <v>0</v>
      </c>
    </row>
    <row r="1298" spans="29:34" x14ac:dyDescent="0.25">
      <c r="AC1298" s="274">
        <f t="shared" si="104"/>
        <v>0</v>
      </c>
      <c r="AF1298" s="368">
        <f t="shared" si="105"/>
        <v>0</v>
      </c>
      <c r="AH1298" s="189">
        <f t="shared" si="106"/>
        <v>0</v>
      </c>
    </row>
    <row r="1299" spans="29:34" x14ac:dyDescent="0.25">
      <c r="AC1299" s="274">
        <f t="shared" si="104"/>
        <v>0</v>
      </c>
      <c r="AF1299" s="368">
        <f t="shared" si="105"/>
        <v>0</v>
      </c>
      <c r="AH1299" s="189">
        <f t="shared" si="106"/>
        <v>0</v>
      </c>
    </row>
    <row r="1300" spans="29:34" x14ac:dyDescent="0.25">
      <c r="AC1300" s="274">
        <f t="shared" si="104"/>
        <v>0</v>
      </c>
      <c r="AF1300" s="368">
        <f t="shared" si="105"/>
        <v>0</v>
      </c>
      <c r="AH1300" s="189">
        <f t="shared" si="106"/>
        <v>0</v>
      </c>
    </row>
    <row r="1301" spans="29:34" x14ac:dyDescent="0.25">
      <c r="AC1301" s="274">
        <f t="shared" si="104"/>
        <v>0</v>
      </c>
      <c r="AF1301" s="368">
        <f t="shared" si="105"/>
        <v>0</v>
      </c>
      <c r="AH1301" s="189">
        <f t="shared" si="106"/>
        <v>0</v>
      </c>
    </row>
    <row r="1302" spans="29:34" x14ac:dyDescent="0.25">
      <c r="AC1302" s="274">
        <f t="shared" si="104"/>
        <v>0</v>
      </c>
      <c r="AF1302" s="368">
        <f t="shared" si="105"/>
        <v>0</v>
      </c>
      <c r="AH1302" s="189">
        <f t="shared" si="106"/>
        <v>0</v>
      </c>
    </row>
    <row r="1303" spans="29:34" x14ac:dyDescent="0.25">
      <c r="AC1303" s="274">
        <f t="shared" si="104"/>
        <v>0</v>
      </c>
      <c r="AF1303" s="368">
        <f t="shared" si="105"/>
        <v>0</v>
      </c>
      <c r="AH1303" s="189">
        <f t="shared" si="106"/>
        <v>0</v>
      </c>
    </row>
    <row r="1304" spans="29:34" x14ac:dyDescent="0.25">
      <c r="AC1304" s="274">
        <f t="shared" si="104"/>
        <v>0</v>
      </c>
      <c r="AF1304" s="368">
        <f t="shared" si="105"/>
        <v>0</v>
      </c>
      <c r="AH1304" s="189">
        <f t="shared" si="106"/>
        <v>0</v>
      </c>
    </row>
    <row r="1305" spans="29:34" x14ac:dyDescent="0.25">
      <c r="AC1305" s="274">
        <f t="shared" si="104"/>
        <v>0</v>
      </c>
      <c r="AF1305" s="368">
        <f t="shared" si="105"/>
        <v>0</v>
      </c>
      <c r="AH1305" s="189">
        <f t="shared" si="106"/>
        <v>0</v>
      </c>
    </row>
    <row r="1306" spans="29:34" x14ac:dyDescent="0.25">
      <c r="AC1306" s="274">
        <f t="shared" ref="AC1306:AC1369" si="107">Z1306*Q1306</f>
        <v>0</v>
      </c>
      <c r="AF1306" s="368">
        <f t="shared" ref="AF1306:AF1369" si="108">AD1306+AE1306</f>
        <v>0</v>
      </c>
      <c r="AH1306" s="189">
        <f t="shared" ref="AH1306:AH1369" si="109">R1306*AG1306</f>
        <v>0</v>
      </c>
    </row>
    <row r="1307" spans="29:34" x14ac:dyDescent="0.25">
      <c r="AC1307" s="274">
        <f t="shared" si="107"/>
        <v>0</v>
      </c>
      <c r="AF1307" s="368">
        <f t="shared" si="108"/>
        <v>0</v>
      </c>
      <c r="AH1307" s="189">
        <f t="shared" si="109"/>
        <v>0</v>
      </c>
    </row>
    <row r="1308" spans="29:34" x14ac:dyDescent="0.25">
      <c r="AC1308" s="274">
        <f t="shared" si="107"/>
        <v>0</v>
      </c>
      <c r="AF1308" s="368">
        <f t="shared" si="108"/>
        <v>0</v>
      </c>
      <c r="AH1308" s="189">
        <f t="shared" si="109"/>
        <v>0</v>
      </c>
    </row>
    <row r="1309" spans="29:34" x14ac:dyDescent="0.25">
      <c r="AC1309" s="274">
        <f t="shared" si="107"/>
        <v>0</v>
      </c>
      <c r="AF1309" s="368">
        <f t="shared" si="108"/>
        <v>0</v>
      </c>
      <c r="AH1309" s="189">
        <f t="shared" si="109"/>
        <v>0</v>
      </c>
    </row>
    <row r="1310" spans="29:34" x14ac:dyDescent="0.25">
      <c r="AC1310" s="274">
        <f t="shared" si="107"/>
        <v>0</v>
      </c>
      <c r="AF1310" s="368">
        <f t="shared" si="108"/>
        <v>0</v>
      </c>
      <c r="AH1310" s="189">
        <f t="shared" si="109"/>
        <v>0</v>
      </c>
    </row>
    <row r="1311" spans="29:34" x14ac:dyDescent="0.25">
      <c r="AC1311" s="274">
        <f t="shared" si="107"/>
        <v>0</v>
      </c>
      <c r="AF1311" s="368">
        <f t="shared" si="108"/>
        <v>0</v>
      </c>
      <c r="AH1311" s="189">
        <f t="shared" si="109"/>
        <v>0</v>
      </c>
    </row>
    <row r="1312" spans="29:34" x14ac:dyDescent="0.25">
      <c r="AC1312" s="274">
        <f t="shared" si="107"/>
        <v>0</v>
      </c>
      <c r="AF1312" s="368">
        <f t="shared" si="108"/>
        <v>0</v>
      </c>
      <c r="AH1312" s="189">
        <f t="shared" si="109"/>
        <v>0</v>
      </c>
    </row>
    <row r="1313" spans="29:34" x14ac:dyDescent="0.25">
      <c r="AC1313" s="274">
        <f t="shared" si="107"/>
        <v>0</v>
      </c>
      <c r="AF1313" s="368">
        <f t="shared" si="108"/>
        <v>0</v>
      </c>
      <c r="AH1313" s="189">
        <f t="shared" si="109"/>
        <v>0</v>
      </c>
    </row>
    <row r="1314" spans="29:34" x14ac:dyDescent="0.25">
      <c r="AC1314" s="274">
        <f t="shared" si="107"/>
        <v>0</v>
      </c>
      <c r="AF1314" s="368">
        <f t="shared" si="108"/>
        <v>0</v>
      </c>
      <c r="AH1314" s="189">
        <f t="shared" si="109"/>
        <v>0</v>
      </c>
    </row>
    <row r="1315" spans="29:34" x14ac:dyDescent="0.25">
      <c r="AC1315" s="274">
        <f t="shared" si="107"/>
        <v>0</v>
      </c>
      <c r="AF1315" s="368">
        <f t="shared" si="108"/>
        <v>0</v>
      </c>
      <c r="AH1315" s="189">
        <f t="shared" si="109"/>
        <v>0</v>
      </c>
    </row>
    <row r="1316" spans="29:34" x14ac:dyDescent="0.25">
      <c r="AC1316" s="274">
        <f t="shared" si="107"/>
        <v>0</v>
      </c>
      <c r="AF1316" s="368">
        <f t="shared" si="108"/>
        <v>0</v>
      </c>
      <c r="AH1316" s="189">
        <f t="shared" si="109"/>
        <v>0</v>
      </c>
    </row>
    <row r="1317" spans="29:34" x14ac:dyDescent="0.25">
      <c r="AC1317" s="274">
        <f t="shared" si="107"/>
        <v>0</v>
      </c>
      <c r="AF1317" s="368">
        <f t="shared" si="108"/>
        <v>0</v>
      </c>
      <c r="AH1317" s="189">
        <f t="shared" si="109"/>
        <v>0</v>
      </c>
    </row>
    <row r="1318" spans="29:34" x14ac:dyDescent="0.25">
      <c r="AC1318" s="274">
        <f t="shared" si="107"/>
        <v>0</v>
      </c>
      <c r="AF1318" s="368">
        <f t="shared" si="108"/>
        <v>0</v>
      </c>
      <c r="AH1318" s="189">
        <f t="shared" si="109"/>
        <v>0</v>
      </c>
    </row>
    <row r="1319" spans="29:34" x14ac:dyDescent="0.25">
      <c r="AC1319" s="274">
        <f t="shared" si="107"/>
        <v>0</v>
      </c>
      <c r="AF1319" s="368">
        <f t="shared" si="108"/>
        <v>0</v>
      </c>
      <c r="AH1319" s="189">
        <f t="shared" si="109"/>
        <v>0</v>
      </c>
    </row>
    <row r="1320" spans="29:34" x14ac:dyDescent="0.25">
      <c r="AC1320" s="274">
        <f t="shared" si="107"/>
        <v>0</v>
      </c>
      <c r="AF1320" s="368">
        <f t="shared" si="108"/>
        <v>0</v>
      </c>
      <c r="AH1320" s="189">
        <f t="shared" si="109"/>
        <v>0</v>
      </c>
    </row>
    <row r="1321" spans="29:34" x14ac:dyDescent="0.25">
      <c r="AC1321" s="274">
        <f t="shared" si="107"/>
        <v>0</v>
      </c>
      <c r="AF1321" s="368">
        <f t="shared" si="108"/>
        <v>0</v>
      </c>
      <c r="AH1321" s="189">
        <f t="shared" si="109"/>
        <v>0</v>
      </c>
    </row>
    <row r="1322" spans="29:34" x14ac:dyDescent="0.25">
      <c r="AC1322" s="274">
        <f t="shared" si="107"/>
        <v>0</v>
      </c>
      <c r="AF1322" s="368">
        <f t="shared" si="108"/>
        <v>0</v>
      </c>
      <c r="AH1322" s="189">
        <f t="shared" si="109"/>
        <v>0</v>
      </c>
    </row>
    <row r="1323" spans="29:34" x14ac:dyDescent="0.25">
      <c r="AC1323" s="274">
        <f t="shared" si="107"/>
        <v>0</v>
      </c>
      <c r="AF1323" s="368">
        <f t="shared" si="108"/>
        <v>0</v>
      </c>
      <c r="AH1323" s="189">
        <f t="shared" si="109"/>
        <v>0</v>
      </c>
    </row>
    <row r="1324" spans="29:34" x14ac:dyDescent="0.25">
      <c r="AC1324" s="274">
        <f t="shared" si="107"/>
        <v>0</v>
      </c>
      <c r="AF1324" s="368">
        <f t="shared" si="108"/>
        <v>0</v>
      </c>
      <c r="AH1324" s="189">
        <f t="shared" si="109"/>
        <v>0</v>
      </c>
    </row>
    <row r="1325" spans="29:34" x14ac:dyDescent="0.25">
      <c r="AC1325" s="274">
        <f t="shared" si="107"/>
        <v>0</v>
      </c>
      <c r="AF1325" s="368">
        <f t="shared" si="108"/>
        <v>0</v>
      </c>
      <c r="AH1325" s="189">
        <f t="shared" si="109"/>
        <v>0</v>
      </c>
    </row>
    <row r="1326" spans="29:34" x14ac:dyDescent="0.25">
      <c r="AC1326" s="274">
        <f t="shared" si="107"/>
        <v>0</v>
      </c>
      <c r="AF1326" s="368">
        <f t="shared" si="108"/>
        <v>0</v>
      </c>
      <c r="AH1326" s="189">
        <f t="shared" si="109"/>
        <v>0</v>
      </c>
    </row>
    <row r="1327" spans="29:34" x14ac:dyDescent="0.25">
      <c r="AC1327" s="274">
        <f t="shared" si="107"/>
        <v>0</v>
      </c>
      <c r="AF1327" s="368">
        <f t="shared" si="108"/>
        <v>0</v>
      </c>
      <c r="AH1327" s="189">
        <f t="shared" si="109"/>
        <v>0</v>
      </c>
    </row>
    <row r="1328" spans="29:34" x14ac:dyDescent="0.25">
      <c r="AC1328" s="274">
        <f t="shared" si="107"/>
        <v>0</v>
      </c>
      <c r="AF1328" s="368">
        <f t="shared" si="108"/>
        <v>0</v>
      </c>
      <c r="AH1328" s="189">
        <f t="shared" si="109"/>
        <v>0</v>
      </c>
    </row>
    <row r="1329" spans="29:34" x14ac:dyDescent="0.25">
      <c r="AC1329" s="274">
        <f t="shared" si="107"/>
        <v>0</v>
      </c>
      <c r="AF1329" s="368">
        <f t="shared" si="108"/>
        <v>0</v>
      </c>
      <c r="AH1329" s="189">
        <f t="shared" si="109"/>
        <v>0</v>
      </c>
    </row>
    <row r="1330" spans="29:34" x14ac:dyDescent="0.25">
      <c r="AC1330" s="274">
        <f t="shared" si="107"/>
        <v>0</v>
      </c>
      <c r="AF1330" s="368">
        <f t="shared" si="108"/>
        <v>0</v>
      </c>
      <c r="AH1330" s="189">
        <f t="shared" si="109"/>
        <v>0</v>
      </c>
    </row>
    <row r="1331" spans="29:34" x14ac:dyDescent="0.25">
      <c r="AC1331" s="274">
        <f t="shared" si="107"/>
        <v>0</v>
      </c>
      <c r="AF1331" s="368">
        <f t="shared" si="108"/>
        <v>0</v>
      </c>
      <c r="AH1331" s="189">
        <f t="shared" si="109"/>
        <v>0</v>
      </c>
    </row>
    <row r="1332" spans="29:34" x14ac:dyDescent="0.25">
      <c r="AC1332" s="274">
        <f t="shared" si="107"/>
        <v>0</v>
      </c>
      <c r="AF1332" s="368">
        <f t="shared" si="108"/>
        <v>0</v>
      </c>
      <c r="AH1332" s="189">
        <f t="shared" si="109"/>
        <v>0</v>
      </c>
    </row>
    <row r="1333" spans="29:34" x14ac:dyDescent="0.25">
      <c r="AC1333" s="274">
        <f t="shared" si="107"/>
        <v>0</v>
      </c>
      <c r="AF1333" s="368">
        <f t="shared" si="108"/>
        <v>0</v>
      </c>
      <c r="AH1333" s="189">
        <f t="shared" si="109"/>
        <v>0</v>
      </c>
    </row>
    <row r="1334" spans="29:34" x14ac:dyDescent="0.25">
      <c r="AC1334" s="274">
        <f t="shared" si="107"/>
        <v>0</v>
      </c>
      <c r="AF1334" s="368">
        <f t="shared" si="108"/>
        <v>0</v>
      </c>
      <c r="AH1334" s="189">
        <f t="shared" si="109"/>
        <v>0</v>
      </c>
    </row>
    <row r="1335" spans="29:34" x14ac:dyDescent="0.25">
      <c r="AC1335" s="274">
        <f t="shared" si="107"/>
        <v>0</v>
      </c>
      <c r="AF1335" s="368">
        <f t="shared" si="108"/>
        <v>0</v>
      </c>
      <c r="AH1335" s="189">
        <f t="shared" si="109"/>
        <v>0</v>
      </c>
    </row>
    <row r="1336" spans="29:34" x14ac:dyDescent="0.25">
      <c r="AC1336" s="274">
        <f t="shared" si="107"/>
        <v>0</v>
      </c>
      <c r="AF1336" s="368">
        <f t="shared" si="108"/>
        <v>0</v>
      </c>
      <c r="AH1336" s="189">
        <f t="shared" si="109"/>
        <v>0</v>
      </c>
    </row>
    <row r="1337" spans="29:34" x14ac:dyDescent="0.25">
      <c r="AC1337" s="274">
        <f t="shared" si="107"/>
        <v>0</v>
      </c>
      <c r="AF1337" s="368">
        <f t="shared" si="108"/>
        <v>0</v>
      </c>
      <c r="AH1337" s="189">
        <f t="shared" si="109"/>
        <v>0</v>
      </c>
    </row>
    <row r="1338" spans="29:34" x14ac:dyDescent="0.25">
      <c r="AC1338" s="274">
        <f t="shared" si="107"/>
        <v>0</v>
      </c>
      <c r="AF1338" s="368">
        <f t="shared" si="108"/>
        <v>0</v>
      </c>
      <c r="AH1338" s="189">
        <f t="shared" si="109"/>
        <v>0</v>
      </c>
    </row>
    <row r="1339" spans="29:34" x14ac:dyDescent="0.25">
      <c r="AC1339" s="274">
        <f t="shared" si="107"/>
        <v>0</v>
      </c>
      <c r="AF1339" s="368">
        <f t="shared" si="108"/>
        <v>0</v>
      </c>
      <c r="AH1339" s="189">
        <f t="shared" si="109"/>
        <v>0</v>
      </c>
    </row>
    <row r="1340" spans="29:34" x14ac:dyDescent="0.25">
      <c r="AC1340" s="274">
        <f t="shared" si="107"/>
        <v>0</v>
      </c>
      <c r="AF1340" s="368">
        <f t="shared" si="108"/>
        <v>0</v>
      </c>
      <c r="AH1340" s="189">
        <f t="shared" si="109"/>
        <v>0</v>
      </c>
    </row>
    <row r="1341" spans="29:34" x14ac:dyDescent="0.25">
      <c r="AC1341" s="274">
        <f t="shared" si="107"/>
        <v>0</v>
      </c>
      <c r="AF1341" s="368">
        <f t="shared" si="108"/>
        <v>0</v>
      </c>
      <c r="AH1341" s="189">
        <f t="shared" si="109"/>
        <v>0</v>
      </c>
    </row>
    <row r="1342" spans="29:34" x14ac:dyDescent="0.25">
      <c r="AC1342" s="274">
        <f t="shared" si="107"/>
        <v>0</v>
      </c>
      <c r="AF1342" s="368">
        <f t="shared" si="108"/>
        <v>0</v>
      </c>
      <c r="AH1342" s="189">
        <f t="shared" si="109"/>
        <v>0</v>
      </c>
    </row>
    <row r="1343" spans="29:34" x14ac:dyDescent="0.25">
      <c r="AC1343" s="274">
        <f t="shared" si="107"/>
        <v>0</v>
      </c>
      <c r="AF1343" s="368">
        <f t="shared" si="108"/>
        <v>0</v>
      </c>
      <c r="AH1343" s="189">
        <f t="shared" si="109"/>
        <v>0</v>
      </c>
    </row>
    <row r="1344" spans="29:34" x14ac:dyDescent="0.25">
      <c r="AC1344" s="274">
        <f t="shared" si="107"/>
        <v>0</v>
      </c>
      <c r="AF1344" s="368">
        <f t="shared" si="108"/>
        <v>0</v>
      </c>
      <c r="AH1344" s="189">
        <f t="shared" si="109"/>
        <v>0</v>
      </c>
    </row>
    <row r="1345" spans="29:34" x14ac:dyDescent="0.25">
      <c r="AC1345" s="274">
        <f t="shared" si="107"/>
        <v>0</v>
      </c>
      <c r="AF1345" s="368">
        <f t="shared" si="108"/>
        <v>0</v>
      </c>
      <c r="AH1345" s="189">
        <f t="shared" si="109"/>
        <v>0</v>
      </c>
    </row>
    <row r="1346" spans="29:34" x14ac:dyDescent="0.25">
      <c r="AC1346" s="274">
        <f t="shared" si="107"/>
        <v>0</v>
      </c>
      <c r="AF1346" s="368">
        <f t="shared" si="108"/>
        <v>0</v>
      </c>
      <c r="AH1346" s="189">
        <f t="shared" si="109"/>
        <v>0</v>
      </c>
    </row>
    <row r="1347" spans="29:34" x14ac:dyDescent="0.25">
      <c r="AC1347" s="274">
        <f t="shared" si="107"/>
        <v>0</v>
      </c>
      <c r="AF1347" s="368">
        <f t="shared" si="108"/>
        <v>0</v>
      </c>
      <c r="AH1347" s="189">
        <f t="shared" si="109"/>
        <v>0</v>
      </c>
    </row>
    <row r="1348" spans="29:34" x14ac:dyDescent="0.25">
      <c r="AC1348" s="274">
        <f t="shared" si="107"/>
        <v>0</v>
      </c>
      <c r="AF1348" s="368">
        <f t="shared" si="108"/>
        <v>0</v>
      </c>
      <c r="AH1348" s="189">
        <f t="shared" si="109"/>
        <v>0</v>
      </c>
    </row>
    <row r="1349" spans="29:34" x14ac:dyDescent="0.25">
      <c r="AC1349" s="274">
        <f t="shared" si="107"/>
        <v>0</v>
      </c>
      <c r="AF1349" s="368">
        <f t="shared" si="108"/>
        <v>0</v>
      </c>
      <c r="AH1349" s="189">
        <f t="shared" si="109"/>
        <v>0</v>
      </c>
    </row>
    <row r="1350" spans="29:34" x14ac:dyDescent="0.25">
      <c r="AC1350" s="274">
        <f t="shared" si="107"/>
        <v>0</v>
      </c>
      <c r="AF1350" s="368">
        <f t="shared" si="108"/>
        <v>0</v>
      </c>
      <c r="AH1350" s="189">
        <f t="shared" si="109"/>
        <v>0</v>
      </c>
    </row>
    <row r="1351" spans="29:34" x14ac:dyDescent="0.25">
      <c r="AC1351" s="274">
        <f t="shared" si="107"/>
        <v>0</v>
      </c>
      <c r="AF1351" s="368">
        <f t="shared" si="108"/>
        <v>0</v>
      </c>
      <c r="AH1351" s="189">
        <f t="shared" si="109"/>
        <v>0</v>
      </c>
    </row>
    <row r="1352" spans="29:34" x14ac:dyDescent="0.25">
      <c r="AC1352" s="274">
        <f t="shared" si="107"/>
        <v>0</v>
      </c>
      <c r="AF1352" s="368">
        <f t="shared" si="108"/>
        <v>0</v>
      </c>
      <c r="AH1352" s="189">
        <f t="shared" si="109"/>
        <v>0</v>
      </c>
    </row>
    <row r="1353" spans="29:34" x14ac:dyDescent="0.25">
      <c r="AC1353" s="274">
        <f t="shared" si="107"/>
        <v>0</v>
      </c>
      <c r="AF1353" s="368">
        <f t="shared" si="108"/>
        <v>0</v>
      </c>
      <c r="AH1353" s="189">
        <f t="shared" si="109"/>
        <v>0</v>
      </c>
    </row>
    <row r="1354" spans="29:34" x14ac:dyDescent="0.25">
      <c r="AC1354" s="274">
        <f t="shared" si="107"/>
        <v>0</v>
      </c>
      <c r="AF1354" s="368">
        <f t="shared" si="108"/>
        <v>0</v>
      </c>
      <c r="AH1354" s="189">
        <f t="shared" si="109"/>
        <v>0</v>
      </c>
    </row>
    <row r="1355" spans="29:34" x14ac:dyDescent="0.25">
      <c r="AC1355" s="274">
        <f t="shared" si="107"/>
        <v>0</v>
      </c>
      <c r="AF1355" s="368">
        <f t="shared" si="108"/>
        <v>0</v>
      </c>
      <c r="AH1355" s="189">
        <f t="shared" si="109"/>
        <v>0</v>
      </c>
    </row>
    <row r="1356" spans="29:34" x14ac:dyDescent="0.25">
      <c r="AC1356" s="274">
        <f t="shared" si="107"/>
        <v>0</v>
      </c>
      <c r="AF1356" s="368">
        <f t="shared" si="108"/>
        <v>0</v>
      </c>
      <c r="AH1356" s="189">
        <f t="shared" si="109"/>
        <v>0</v>
      </c>
    </row>
    <row r="1357" spans="29:34" x14ac:dyDescent="0.25">
      <c r="AC1357" s="274">
        <f t="shared" si="107"/>
        <v>0</v>
      </c>
      <c r="AF1357" s="368">
        <f t="shared" si="108"/>
        <v>0</v>
      </c>
      <c r="AH1357" s="189">
        <f t="shared" si="109"/>
        <v>0</v>
      </c>
    </row>
    <row r="1358" spans="29:34" x14ac:dyDescent="0.25">
      <c r="AC1358" s="274">
        <f t="shared" si="107"/>
        <v>0</v>
      </c>
      <c r="AF1358" s="368">
        <f t="shared" si="108"/>
        <v>0</v>
      </c>
      <c r="AH1358" s="189">
        <f t="shared" si="109"/>
        <v>0</v>
      </c>
    </row>
    <row r="1359" spans="29:34" x14ac:dyDescent="0.25">
      <c r="AC1359" s="274">
        <f t="shared" si="107"/>
        <v>0</v>
      </c>
      <c r="AF1359" s="368">
        <f t="shared" si="108"/>
        <v>0</v>
      </c>
      <c r="AH1359" s="189">
        <f t="shared" si="109"/>
        <v>0</v>
      </c>
    </row>
    <row r="1360" spans="29:34" x14ac:dyDescent="0.25">
      <c r="AC1360" s="274">
        <f t="shared" si="107"/>
        <v>0</v>
      </c>
      <c r="AF1360" s="368">
        <f t="shared" si="108"/>
        <v>0</v>
      </c>
      <c r="AH1360" s="189">
        <f t="shared" si="109"/>
        <v>0</v>
      </c>
    </row>
    <row r="1361" spans="29:34" x14ac:dyDescent="0.25">
      <c r="AC1361" s="274">
        <f t="shared" si="107"/>
        <v>0</v>
      </c>
      <c r="AF1361" s="368">
        <f t="shared" si="108"/>
        <v>0</v>
      </c>
      <c r="AH1361" s="189">
        <f t="shared" si="109"/>
        <v>0</v>
      </c>
    </row>
    <row r="1362" spans="29:34" x14ac:dyDescent="0.25">
      <c r="AC1362" s="274">
        <f t="shared" si="107"/>
        <v>0</v>
      </c>
      <c r="AF1362" s="368">
        <f t="shared" si="108"/>
        <v>0</v>
      </c>
      <c r="AH1362" s="189">
        <f t="shared" si="109"/>
        <v>0</v>
      </c>
    </row>
    <row r="1363" spans="29:34" x14ac:dyDescent="0.25">
      <c r="AC1363" s="274">
        <f t="shared" si="107"/>
        <v>0</v>
      </c>
      <c r="AF1363" s="368">
        <f t="shared" si="108"/>
        <v>0</v>
      </c>
      <c r="AH1363" s="189">
        <f t="shared" si="109"/>
        <v>0</v>
      </c>
    </row>
    <row r="1364" spans="29:34" x14ac:dyDescent="0.25">
      <c r="AC1364" s="274">
        <f t="shared" si="107"/>
        <v>0</v>
      </c>
      <c r="AF1364" s="368">
        <f t="shared" si="108"/>
        <v>0</v>
      </c>
      <c r="AH1364" s="189">
        <f t="shared" si="109"/>
        <v>0</v>
      </c>
    </row>
    <row r="1365" spans="29:34" x14ac:dyDescent="0.25">
      <c r="AC1365" s="274">
        <f t="shared" si="107"/>
        <v>0</v>
      </c>
      <c r="AF1365" s="368">
        <f t="shared" si="108"/>
        <v>0</v>
      </c>
      <c r="AH1365" s="189">
        <f t="shared" si="109"/>
        <v>0</v>
      </c>
    </row>
    <row r="1366" spans="29:34" x14ac:dyDescent="0.25">
      <c r="AC1366" s="274">
        <f t="shared" si="107"/>
        <v>0</v>
      </c>
      <c r="AF1366" s="368">
        <f t="shared" si="108"/>
        <v>0</v>
      </c>
      <c r="AH1366" s="189">
        <f t="shared" si="109"/>
        <v>0</v>
      </c>
    </row>
    <row r="1367" spans="29:34" x14ac:dyDescent="0.25">
      <c r="AC1367" s="274">
        <f t="shared" si="107"/>
        <v>0</v>
      </c>
      <c r="AF1367" s="368">
        <f t="shared" si="108"/>
        <v>0</v>
      </c>
      <c r="AH1367" s="189">
        <f t="shared" si="109"/>
        <v>0</v>
      </c>
    </row>
    <row r="1368" spans="29:34" x14ac:dyDescent="0.25">
      <c r="AC1368" s="274">
        <f t="shared" si="107"/>
        <v>0</v>
      </c>
      <c r="AF1368" s="368">
        <f t="shared" si="108"/>
        <v>0</v>
      </c>
      <c r="AH1368" s="189">
        <f t="shared" si="109"/>
        <v>0</v>
      </c>
    </row>
    <row r="1369" spans="29:34" x14ac:dyDescent="0.25">
      <c r="AC1369" s="274">
        <f t="shared" si="107"/>
        <v>0</v>
      </c>
      <c r="AF1369" s="368">
        <f t="shared" si="108"/>
        <v>0</v>
      </c>
      <c r="AH1369" s="189">
        <f t="shared" si="109"/>
        <v>0</v>
      </c>
    </row>
    <row r="1370" spans="29:34" x14ac:dyDescent="0.25">
      <c r="AC1370" s="274">
        <f t="shared" ref="AC1370:AC1433" si="110">Z1370*Q1370</f>
        <v>0</v>
      </c>
      <c r="AF1370" s="368">
        <f t="shared" ref="AF1370:AF1433" si="111">AD1370+AE1370</f>
        <v>0</v>
      </c>
      <c r="AH1370" s="189">
        <f t="shared" ref="AH1370:AH1433" si="112">R1370*AG1370</f>
        <v>0</v>
      </c>
    </row>
    <row r="1371" spans="29:34" x14ac:dyDescent="0.25">
      <c r="AC1371" s="274">
        <f t="shared" si="110"/>
        <v>0</v>
      </c>
      <c r="AF1371" s="368">
        <f t="shared" si="111"/>
        <v>0</v>
      </c>
      <c r="AH1371" s="189">
        <f t="shared" si="112"/>
        <v>0</v>
      </c>
    </row>
    <row r="1372" spans="29:34" x14ac:dyDescent="0.25">
      <c r="AC1372" s="274">
        <f t="shared" si="110"/>
        <v>0</v>
      </c>
      <c r="AF1372" s="368">
        <f t="shared" si="111"/>
        <v>0</v>
      </c>
      <c r="AH1372" s="189">
        <f t="shared" si="112"/>
        <v>0</v>
      </c>
    </row>
    <row r="1373" spans="29:34" x14ac:dyDescent="0.25">
      <c r="AC1373" s="274">
        <f t="shared" si="110"/>
        <v>0</v>
      </c>
      <c r="AF1373" s="368">
        <f t="shared" si="111"/>
        <v>0</v>
      </c>
      <c r="AH1373" s="189">
        <f t="shared" si="112"/>
        <v>0</v>
      </c>
    </row>
    <row r="1374" spans="29:34" x14ac:dyDescent="0.25">
      <c r="AC1374" s="274">
        <f t="shared" si="110"/>
        <v>0</v>
      </c>
      <c r="AF1374" s="368">
        <f t="shared" si="111"/>
        <v>0</v>
      </c>
      <c r="AH1374" s="189">
        <f t="shared" si="112"/>
        <v>0</v>
      </c>
    </row>
    <row r="1375" spans="29:34" x14ac:dyDescent="0.25">
      <c r="AC1375" s="274">
        <f t="shared" si="110"/>
        <v>0</v>
      </c>
      <c r="AF1375" s="368">
        <f t="shared" si="111"/>
        <v>0</v>
      </c>
      <c r="AH1375" s="189">
        <f t="shared" si="112"/>
        <v>0</v>
      </c>
    </row>
    <row r="1376" spans="29:34" x14ac:dyDescent="0.25">
      <c r="AC1376" s="274">
        <f t="shared" si="110"/>
        <v>0</v>
      </c>
      <c r="AF1376" s="368">
        <f t="shared" si="111"/>
        <v>0</v>
      </c>
      <c r="AH1376" s="189">
        <f t="shared" si="112"/>
        <v>0</v>
      </c>
    </row>
    <row r="1377" spans="29:34" x14ac:dyDescent="0.25">
      <c r="AC1377" s="274">
        <f t="shared" si="110"/>
        <v>0</v>
      </c>
      <c r="AF1377" s="368">
        <f t="shared" si="111"/>
        <v>0</v>
      </c>
      <c r="AH1377" s="189">
        <f t="shared" si="112"/>
        <v>0</v>
      </c>
    </row>
    <row r="1378" spans="29:34" x14ac:dyDescent="0.25">
      <c r="AC1378" s="274">
        <f t="shared" si="110"/>
        <v>0</v>
      </c>
      <c r="AF1378" s="368">
        <f t="shared" si="111"/>
        <v>0</v>
      </c>
      <c r="AH1378" s="189">
        <f t="shared" si="112"/>
        <v>0</v>
      </c>
    </row>
    <row r="1379" spans="29:34" x14ac:dyDescent="0.25">
      <c r="AC1379" s="274">
        <f t="shared" si="110"/>
        <v>0</v>
      </c>
      <c r="AF1379" s="368">
        <f t="shared" si="111"/>
        <v>0</v>
      </c>
      <c r="AH1379" s="189">
        <f t="shared" si="112"/>
        <v>0</v>
      </c>
    </row>
    <row r="1380" spans="29:34" x14ac:dyDescent="0.25">
      <c r="AC1380" s="274">
        <f t="shared" si="110"/>
        <v>0</v>
      </c>
      <c r="AF1380" s="368">
        <f t="shared" si="111"/>
        <v>0</v>
      </c>
      <c r="AH1380" s="189">
        <f t="shared" si="112"/>
        <v>0</v>
      </c>
    </row>
    <row r="1381" spans="29:34" x14ac:dyDescent="0.25">
      <c r="AC1381" s="274">
        <f t="shared" si="110"/>
        <v>0</v>
      </c>
      <c r="AF1381" s="368">
        <f t="shared" si="111"/>
        <v>0</v>
      </c>
      <c r="AH1381" s="189">
        <f t="shared" si="112"/>
        <v>0</v>
      </c>
    </row>
    <row r="1382" spans="29:34" x14ac:dyDescent="0.25">
      <c r="AC1382" s="274">
        <f t="shared" si="110"/>
        <v>0</v>
      </c>
      <c r="AF1382" s="368">
        <f t="shared" si="111"/>
        <v>0</v>
      </c>
      <c r="AH1382" s="189">
        <f t="shared" si="112"/>
        <v>0</v>
      </c>
    </row>
    <row r="1383" spans="29:34" x14ac:dyDescent="0.25">
      <c r="AC1383" s="274">
        <f t="shared" si="110"/>
        <v>0</v>
      </c>
      <c r="AF1383" s="368">
        <f t="shared" si="111"/>
        <v>0</v>
      </c>
      <c r="AH1383" s="189">
        <f t="shared" si="112"/>
        <v>0</v>
      </c>
    </row>
    <row r="1384" spans="29:34" x14ac:dyDescent="0.25">
      <c r="AC1384" s="274">
        <f t="shared" si="110"/>
        <v>0</v>
      </c>
      <c r="AF1384" s="368">
        <f t="shared" si="111"/>
        <v>0</v>
      </c>
      <c r="AH1384" s="189">
        <f t="shared" si="112"/>
        <v>0</v>
      </c>
    </row>
    <row r="1385" spans="29:34" x14ac:dyDescent="0.25">
      <c r="AC1385" s="274">
        <f t="shared" si="110"/>
        <v>0</v>
      </c>
      <c r="AF1385" s="368">
        <f t="shared" si="111"/>
        <v>0</v>
      </c>
      <c r="AH1385" s="189">
        <f t="shared" si="112"/>
        <v>0</v>
      </c>
    </row>
    <row r="1386" spans="29:34" x14ac:dyDescent="0.25">
      <c r="AC1386" s="274">
        <f t="shared" si="110"/>
        <v>0</v>
      </c>
      <c r="AF1386" s="368">
        <f t="shared" si="111"/>
        <v>0</v>
      </c>
      <c r="AH1386" s="189">
        <f t="shared" si="112"/>
        <v>0</v>
      </c>
    </row>
    <row r="1387" spans="29:34" x14ac:dyDescent="0.25">
      <c r="AC1387" s="274">
        <f t="shared" si="110"/>
        <v>0</v>
      </c>
      <c r="AF1387" s="368">
        <f t="shared" si="111"/>
        <v>0</v>
      </c>
      <c r="AH1387" s="189">
        <f t="shared" si="112"/>
        <v>0</v>
      </c>
    </row>
    <row r="1388" spans="29:34" x14ac:dyDescent="0.25">
      <c r="AC1388" s="274">
        <f t="shared" si="110"/>
        <v>0</v>
      </c>
      <c r="AF1388" s="368">
        <f t="shared" si="111"/>
        <v>0</v>
      </c>
      <c r="AH1388" s="189">
        <f t="shared" si="112"/>
        <v>0</v>
      </c>
    </row>
    <row r="1389" spans="29:34" x14ac:dyDescent="0.25">
      <c r="AC1389" s="274">
        <f t="shared" si="110"/>
        <v>0</v>
      </c>
      <c r="AF1389" s="368">
        <f t="shared" si="111"/>
        <v>0</v>
      </c>
      <c r="AH1389" s="189">
        <f t="shared" si="112"/>
        <v>0</v>
      </c>
    </row>
    <row r="1390" spans="29:34" x14ac:dyDescent="0.25">
      <c r="AC1390" s="274">
        <f t="shared" si="110"/>
        <v>0</v>
      </c>
      <c r="AF1390" s="368">
        <f t="shared" si="111"/>
        <v>0</v>
      </c>
      <c r="AH1390" s="189">
        <f t="shared" si="112"/>
        <v>0</v>
      </c>
    </row>
    <row r="1391" spans="29:34" x14ac:dyDescent="0.25">
      <c r="AC1391" s="274">
        <f t="shared" si="110"/>
        <v>0</v>
      </c>
      <c r="AF1391" s="368">
        <f t="shared" si="111"/>
        <v>0</v>
      </c>
      <c r="AH1391" s="189">
        <f t="shared" si="112"/>
        <v>0</v>
      </c>
    </row>
    <row r="1392" spans="29:34" x14ac:dyDescent="0.25">
      <c r="AC1392" s="274">
        <f t="shared" si="110"/>
        <v>0</v>
      </c>
      <c r="AF1392" s="368">
        <f t="shared" si="111"/>
        <v>0</v>
      </c>
      <c r="AH1392" s="189">
        <f t="shared" si="112"/>
        <v>0</v>
      </c>
    </row>
    <row r="1393" spans="29:34" x14ac:dyDescent="0.25">
      <c r="AC1393" s="274">
        <f t="shared" si="110"/>
        <v>0</v>
      </c>
      <c r="AF1393" s="368">
        <f t="shared" si="111"/>
        <v>0</v>
      </c>
      <c r="AH1393" s="189">
        <f t="shared" si="112"/>
        <v>0</v>
      </c>
    </row>
    <row r="1394" spans="29:34" x14ac:dyDescent="0.25">
      <c r="AC1394" s="274">
        <f t="shared" si="110"/>
        <v>0</v>
      </c>
      <c r="AF1394" s="368">
        <f t="shared" si="111"/>
        <v>0</v>
      </c>
      <c r="AH1394" s="189">
        <f t="shared" si="112"/>
        <v>0</v>
      </c>
    </row>
    <row r="1395" spans="29:34" x14ac:dyDescent="0.25">
      <c r="AC1395" s="274">
        <f t="shared" si="110"/>
        <v>0</v>
      </c>
      <c r="AF1395" s="368">
        <f t="shared" si="111"/>
        <v>0</v>
      </c>
      <c r="AH1395" s="189">
        <f t="shared" si="112"/>
        <v>0</v>
      </c>
    </row>
    <row r="1396" spans="29:34" x14ac:dyDescent="0.25">
      <c r="AC1396" s="274">
        <f t="shared" si="110"/>
        <v>0</v>
      </c>
      <c r="AF1396" s="368">
        <f t="shared" si="111"/>
        <v>0</v>
      </c>
      <c r="AH1396" s="189">
        <f t="shared" si="112"/>
        <v>0</v>
      </c>
    </row>
    <row r="1397" spans="29:34" x14ac:dyDescent="0.25">
      <c r="AC1397" s="274">
        <f t="shared" si="110"/>
        <v>0</v>
      </c>
      <c r="AF1397" s="368">
        <f t="shared" si="111"/>
        <v>0</v>
      </c>
      <c r="AH1397" s="189">
        <f t="shared" si="112"/>
        <v>0</v>
      </c>
    </row>
    <row r="1398" spans="29:34" x14ac:dyDescent="0.25">
      <c r="AC1398" s="274">
        <f t="shared" si="110"/>
        <v>0</v>
      </c>
      <c r="AF1398" s="368">
        <f t="shared" si="111"/>
        <v>0</v>
      </c>
      <c r="AH1398" s="189">
        <f t="shared" si="112"/>
        <v>0</v>
      </c>
    </row>
    <row r="1399" spans="29:34" x14ac:dyDescent="0.25">
      <c r="AC1399" s="274">
        <f t="shared" si="110"/>
        <v>0</v>
      </c>
      <c r="AF1399" s="368">
        <f t="shared" si="111"/>
        <v>0</v>
      </c>
      <c r="AH1399" s="189">
        <f t="shared" si="112"/>
        <v>0</v>
      </c>
    </row>
    <row r="1400" spans="29:34" x14ac:dyDescent="0.25">
      <c r="AC1400" s="274">
        <f t="shared" si="110"/>
        <v>0</v>
      </c>
      <c r="AF1400" s="368">
        <f t="shared" si="111"/>
        <v>0</v>
      </c>
      <c r="AH1400" s="189">
        <f t="shared" si="112"/>
        <v>0</v>
      </c>
    </row>
    <row r="1401" spans="29:34" x14ac:dyDescent="0.25">
      <c r="AC1401" s="274">
        <f t="shared" si="110"/>
        <v>0</v>
      </c>
      <c r="AF1401" s="368">
        <f t="shared" si="111"/>
        <v>0</v>
      </c>
      <c r="AH1401" s="189">
        <f t="shared" si="112"/>
        <v>0</v>
      </c>
    </row>
    <row r="1402" spans="29:34" x14ac:dyDescent="0.25">
      <c r="AC1402" s="274">
        <f t="shared" si="110"/>
        <v>0</v>
      </c>
      <c r="AF1402" s="368">
        <f t="shared" si="111"/>
        <v>0</v>
      </c>
      <c r="AH1402" s="189">
        <f t="shared" si="112"/>
        <v>0</v>
      </c>
    </row>
    <row r="1403" spans="29:34" x14ac:dyDescent="0.25">
      <c r="AC1403" s="274">
        <f t="shared" si="110"/>
        <v>0</v>
      </c>
      <c r="AF1403" s="368">
        <f t="shared" si="111"/>
        <v>0</v>
      </c>
      <c r="AH1403" s="189">
        <f t="shared" si="112"/>
        <v>0</v>
      </c>
    </row>
    <row r="1404" spans="29:34" x14ac:dyDescent="0.25">
      <c r="AC1404" s="274">
        <f t="shared" si="110"/>
        <v>0</v>
      </c>
      <c r="AF1404" s="368">
        <f t="shared" si="111"/>
        <v>0</v>
      </c>
      <c r="AH1404" s="189">
        <f t="shared" si="112"/>
        <v>0</v>
      </c>
    </row>
    <row r="1405" spans="29:34" x14ac:dyDescent="0.25">
      <c r="AC1405" s="274">
        <f t="shared" si="110"/>
        <v>0</v>
      </c>
      <c r="AF1405" s="368">
        <f t="shared" si="111"/>
        <v>0</v>
      </c>
      <c r="AH1405" s="189">
        <f t="shared" si="112"/>
        <v>0</v>
      </c>
    </row>
    <row r="1406" spans="29:34" x14ac:dyDescent="0.25">
      <c r="AC1406" s="274">
        <f t="shared" si="110"/>
        <v>0</v>
      </c>
      <c r="AF1406" s="368">
        <f t="shared" si="111"/>
        <v>0</v>
      </c>
      <c r="AH1406" s="189">
        <f t="shared" si="112"/>
        <v>0</v>
      </c>
    </row>
    <row r="1407" spans="29:34" x14ac:dyDescent="0.25">
      <c r="AC1407" s="274">
        <f t="shared" si="110"/>
        <v>0</v>
      </c>
      <c r="AF1407" s="368">
        <f t="shared" si="111"/>
        <v>0</v>
      </c>
      <c r="AH1407" s="189">
        <f t="shared" si="112"/>
        <v>0</v>
      </c>
    </row>
    <row r="1408" spans="29:34" x14ac:dyDescent="0.25">
      <c r="AC1408" s="274">
        <f t="shared" si="110"/>
        <v>0</v>
      </c>
      <c r="AF1408" s="368">
        <f t="shared" si="111"/>
        <v>0</v>
      </c>
      <c r="AH1408" s="189">
        <f t="shared" si="112"/>
        <v>0</v>
      </c>
    </row>
    <row r="1409" spans="29:34" x14ac:dyDescent="0.25">
      <c r="AC1409" s="274">
        <f t="shared" si="110"/>
        <v>0</v>
      </c>
      <c r="AF1409" s="368">
        <f t="shared" si="111"/>
        <v>0</v>
      </c>
      <c r="AH1409" s="189">
        <f t="shared" si="112"/>
        <v>0</v>
      </c>
    </row>
    <row r="1410" spans="29:34" x14ac:dyDescent="0.25">
      <c r="AC1410" s="274">
        <f t="shared" si="110"/>
        <v>0</v>
      </c>
      <c r="AF1410" s="368">
        <f t="shared" si="111"/>
        <v>0</v>
      </c>
      <c r="AH1410" s="189">
        <f t="shared" si="112"/>
        <v>0</v>
      </c>
    </row>
    <row r="1411" spans="29:34" x14ac:dyDescent="0.25">
      <c r="AC1411" s="274">
        <f t="shared" si="110"/>
        <v>0</v>
      </c>
      <c r="AF1411" s="368">
        <f t="shared" si="111"/>
        <v>0</v>
      </c>
      <c r="AH1411" s="189">
        <f t="shared" si="112"/>
        <v>0</v>
      </c>
    </row>
    <row r="1412" spans="29:34" x14ac:dyDescent="0.25">
      <c r="AC1412" s="274">
        <f t="shared" si="110"/>
        <v>0</v>
      </c>
      <c r="AF1412" s="368">
        <f t="shared" si="111"/>
        <v>0</v>
      </c>
      <c r="AH1412" s="189">
        <f t="shared" si="112"/>
        <v>0</v>
      </c>
    </row>
    <row r="1413" spans="29:34" x14ac:dyDescent="0.25">
      <c r="AC1413" s="274">
        <f t="shared" si="110"/>
        <v>0</v>
      </c>
      <c r="AF1413" s="368">
        <f t="shared" si="111"/>
        <v>0</v>
      </c>
      <c r="AH1413" s="189">
        <f t="shared" si="112"/>
        <v>0</v>
      </c>
    </row>
    <row r="1414" spans="29:34" x14ac:dyDescent="0.25">
      <c r="AC1414" s="274">
        <f t="shared" si="110"/>
        <v>0</v>
      </c>
      <c r="AF1414" s="368">
        <f t="shared" si="111"/>
        <v>0</v>
      </c>
      <c r="AH1414" s="189">
        <f t="shared" si="112"/>
        <v>0</v>
      </c>
    </row>
    <row r="1415" spans="29:34" x14ac:dyDescent="0.25">
      <c r="AC1415" s="274">
        <f t="shared" si="110"/>
        <v>0</v>
      </c>
      <c r="AF1415" s="368">
        <f t="shared" si="111"/>
        <v>0</v>
      </c>
      <c r="AH1415" s="189">
        <f t="shared" si="112"/>
        <v>0</v>
      </c>
    </row>
    <row r="1416" spans="29:34" x14ac:dyDescent="0.25">
      <c r="AC1416" s="274">
        <f t="shared" si="110"/>
        <v>0</v>
      </c>
      <c r="AF1416" s="368">
        <f t="shared" si="111"/>
        <v>0</v>
      </c>
      <c r="AH1416" s="189">
        <f t="shared" si="112"/>
        <v>0</v>
      </c>
    </row>
    <row r="1417" spans="29:34" x14ac:dyDescent="0.25">
      <c r="AC1417" s="274">
        <f t="shared" si="110"/>
        <v>0</v>
      </c>
      <c r="AF1417" s="368">
        <f t="shared" si="111"/>
        <v>0</v>
      </c>
      <c r="AH1417" s="189">
        <f t="shared" si="112"/>
        <v>0</v>
      </c>
    </row>
    <row r="1418" spans="29:34" x14ac:dyDescent="0.25">
      <c r="AC1418" s="274">
        <f t="shared" si="110"/>
        <v>0</v>
      </c>
      <c r="AF1418" s="368">
        <f t="shared" si="111"/>
        <v>0</v>
      </c>
      <c r="AH1418" s="189">
        <f t="shared" si="112"/>
        <v>0</v>
      </c>
    </row>
    <row r="1419" spans="29:34" x14ac:dyDescent="0.25">
      <c r="AC1419" s="274">
        <f t="shared" si="110"/>
        <v>0</v>
      </c>
      <c r="AF1419" s="368">
        <f t="shared" si="111"/>
        <v>0</v>
      </c>
      <c r="AH1419" s="189">
        <f t="shared" si="112"/>
        <v>0</v>
      </c>
    </row>
    <row r="1420" spans="29:34" x14ac:dyDescent="0.25">
      <c r="AC1420" s="274">
        <f t="shared" si="110"/>
        <v>0</v>
      </c>
      <c r="AF1420" s="368">
        <f t="shared" si="111"/>
        <v>0</v>
      </c>
      <c r="AH1420" s="189">
        <f t="shared" si="112"/>
        <v>0</v>
      </c>
    </row>
    <row r="1421" spans="29:34" x14ac:dyDescent="0.25">
      <c r="AC1421" s="274">
        <f t="shared" si="110"/>
        <v>0</v>
      </c>
      <c r="AF1421" s="368">
        <f t="shared" si="111"/>
        <v>0</v>
      </c>
      <c r="AH1421" s="189">
        <f t="shared" si="112"/>
        <v>0</v>
      </c>
    </row>
    <row r="1422" spans="29:34" x14ac:dyDescent="0.25">
      <c r="AC1422" s="274">
        <f t="shared" si="110"/>
        <v>0</v>
      </c>
      <c r="AF1422" s="368">
        <f t="shared" si="111"/>
        <v>0</v>
      </c>
      <c r="AH1422" s="189">
        <f t="shared" si="112"/>
        <v>0</v>
      </c>
    </row>
    <row r="1423" spans="29:34" x14ac:dyDescent="0.25">
      <c r="AC1423" s="274">
        <f t="shared" si="110"/>
        <v>0</v>
      </c>
      <c r="AF1423" s="368">
        <f t="shared" si="111"/>
        <v>0</v>
      </c>
      <c r="AH1423" s="189">
        <f t="shared" si="112"/>
        <v>0</v>
      </c>
    </row>
    <row r="1424" spans="29:34" x14ac:dyDescent="0.25">
      <c r="AC1424" s="274">
        <f t="shared" si="110"/>
        <v>0</v>
      </c>
      <c r="AF1424" s="368">
        <f t="shared" si="111"/>
        <v>0</v>
      </c>
      <c r="AH1424" s="189">
        <f t="shared" si="112"/>
        <v>0</v>
      </c>
    </row>
    <row r="1425" spans="29:34" x14ac:dyDescent="0.25">
      <c r="AC1425" s="274">
        <f t="shared" si="110"/>
        <v>0</v>
      </c>
      <c r="AF1425" s="368">
        <f t="shared" si="111"/>
        <v>0</v>
      </c>
      <c r="AH1425" s="189">
        <f t="shared" si="112"/>
        <v>0</v>
      </c>
    </row>
    <row r="1426" spans="29:34" x14ac:dyDescent="0.25">
      <c r="AC1426" s="274">
        <f t="shared" si="110"/>
        <v>0</v>
      </c>
      <c r="AF1426" s="368">
        <f t="shared" si="111"/>
        <v>0</v>
      </c>
      <c r="AH1426" s="189">
        <f t="shared" si="112"/>
        <v>0</v>
      </c>
    </row>
    <row r="1427" spans="29:34" x14ac:dyDescent="0.25">
      <c r="AC1427" s="274">
        <f t="shared" si="110"/>
        <v>0</v>
      </c>
      <c r="AF1427" s="368">
        <f t="shared" si="111"/>
        <v>0</v>
      </c>
      <c r="AH1427" s="189">
        <f t="shared" si="112"/>
        <v>0</v>
      </c>
    </row>
    <row r="1428" spans="29:34" x14ac:dyDescent="0.25">
      <c r="AC1428" s="274">
        <f t="shared" si="110"/>
        <v>0</v>
      </c>
      <c r="AF1428" s="368">
        <f t="shared" si="111"/>
        <v>0</v>
      </c>
      <c r="AH1428" s="189">
        <f t="shared" si="112"/>
        <v>0</v>
      </c>
    </row>
    <row r="1429" spans="29:34" x14ac:dyDescent="0.25">
      <c r="AC1429" s="274">
        <f t="shared" si="110"/>
        <v>0</v>
      </c>
      <c r="AF1429" s="368">
        <f t="shared" si="111"/>
        <v>0</v>
      </c>
      <c r="AH1429" s="189">
        <f t="shared" si="112"/>
        <v>0</v>
      </c>
    </row>
    <row r="1430" spans="29:34" x14ac:dyDescent="0.25">
      <c r="AC1430" s="274">
        <f t="shared" si="110"/>
        <v>0</v>
      </c>
      <c r="AF1430" s="368">
        <f t="shared" si="111"/>
        <v>0</v>
      </c>
      <c r="AH1430" s="189">
        <f t="shared" si="112"/>
        <v>0</v>
      </c>
    </row>
    <row r="1431" spans="29:34" x14ac:dyDescent="0.25">
      <c r="AC1431" s="274">
        <f t="shared" si="110"/>
        <v>0</v>
      </c>
      <c r="AF1431" s="368">
        <f t="shared" si="111"/>
        <v>0</v>
      </c>
      <c r="AH1431" s="189">
        <f t="shared" si="112"/>
        <v>0</v>
      </c>
    </row>
    <row r="1432" spans="29:34" x14ac:dyDescent="0.25">
      <c r="AC1432" s="274">
        <f t="shared" si="110"/>
        <v>0</v>
      </c>
      <c r="AF1432" s="368">
        <f t="shared" si="111"/>
        <v>0</v>
      </c>
      <c r="AH1432" s="189">
        <f t="shared" si="112"/>
        <v>0</v>
      </c>
    </row>
    <row r="1433" spans="29:34" x14ac:dyDescent="0.25">
      <c r="AC1433" s="274">
        <f t="shared" si="110"/>
        <v>0</v>
      </c>
      <c r="AF1433" s="368">
        <f t="shared" si="111"/>
        <v>0</v>
      </c>
      <c r="AH1433" s="189">
        <f t="shared" si="112"/>
        <v>0</v>
      </c>
    </row>
    <row r="1434" spans="29:34" x14ac:dyDescent="0.25">
      <c r="AC1434" s="274">
        <f t="shared" ref="AC1434:AC1497" si="113">Z1434*Q1434</f>
        <v>0</v>
      </c>
      <c r="AF1434" s="368">
        <f t="shared" ref="AF1434:AF1497" si="114">AD1434+AE1434</f>
        <v>0</v>
      </c>
      <c r="AH1434" s="189">
        <f t="shared" ref="AH1434:AH1497" si="115">R1434*AG1434</f>
        <v>0</v>
      </c>
    </row>
    <row r="1435" spans="29:34" x14ac:dyDescent="0.25">
      <c r="AC1435" s="274">
        <f t="shared" si="113"/>
        <v>0</v>
      </c>
      <c r="AF1435" s="368">
        <f t="shared" si="114"/>
        <v>0</v>
      </c>
      <c r="AH1435" s="189">
        <f t="shared" si="115"/>
        <v>0</v>
      </c>
    </row>
    <row r="1436" spans="29:34" x14ac:dyDescent="0.25">
      <c r="AC1436" s="274">
        <f t="shared" si="113"/>
        <v>0</v>
      </c>
      <c r="AF1436" s="368">
        <f t="shared" si="114"/>
        <v>0</v>
      </c>
      <c r="AH1436" s="189">
        <f t="shared" si="115"/>
        <v>0</v>
      </c>
    </row>
    <row r="1437" spans="29:34" x14ac:dyDescent="0.25">
      <c r="AC1437" s="274">
        <f t="shared" si="113"/>
        <v>0</v>
      </c>
      <c r="AF1437" s="368">
        <f t="shared" si="114"/>
        <v>0</v>
      </c>
      <c r="AH1437" s="189">
        <f t="shared" si="115"/>
        <v>0</v>
      </c>
    </row>
    <row r="1438" spans="29:34" x14ac:dyDescent="0.25">
      <c r="AC1438" s="274">
        <f t="shared" si="113"/>
        <v>0</v>
      </c>
      <c r="AF1438" s="368">
        <f t="shared" si="114"/>
        <v>0</v>
      </c>
      <c r="AH1438" s="189">
        <f t="shared" si="115"/>
        <v>0</v>
      </c>
    </row>
    <row r="1439" spans="29:34" x14ac:dyDescent="0.25">
      <c r="AC1439" s="274">
        <f t="shared" si="113"/>
        <v>0</v>
      </c>
      <c r="AF1439" s="368">
        <f t="shared" si="114"/>
        <v>0</v>
      </c>
      <c r="AH1439" s="189">
        <f t="shared" si="115"/>
        <v>0</v>
      </c>
    </row>
    <row r="1440" spans="29:34" x14ac:dyDescent="0.25">
      <c r="AC1440" s="274">
        <f t="shared" si="113"/>
        <v>0</v>
      </c>
      <c r="AF1440" s="368">
        <f t="shared" si="114"/>
        <v>0</v>
      </c>
      <c r="AH1440" s="189">
        <f t="shared" si="115"/>
        <v>0</v>
      </c>
    </row>
    <row r="1441" spans="29:34" x14ac:dyDescent="0.25">
      <c r="AC1441" s="274">
        <f t="shared" si="113"/>
        <v>0</v>
      </c>
      <c r="AF1441" s="368">
        <f t="shared" si="114"/>
        <v>0</v>
      </c>
      <c r="AH1441" s="189">
        <f t="shared" si="115"/>
        <v>0</v>
      </c>
    </row>
    <row r="1442" spans="29:34" x14ac:dyDescent="0.25">
      <c r="AC1442" s="274">
        <f t="shared" si="113"/>
        <v>0</v>
      </c>
      <c r="AF1442" s="368">
        <f t="shared" si="114"/>
        <v>0</v>
      </c>
      <c r="AH1442" s="189">
        <f t="shared" si="115"/>
        <v>0</v>
      </c>
    </row>
    <row r="1443" spans="29:34" x14ac:dyDescent="0.25">
      <c r="AC1443" s="274">
        <f t="shared" si="113"/>
        <v>0</v>
      </c>
      <c r="AF1443" s="368">
        <f t="shared" si="114"/>
        <v>0</v>
      </c>
      <c r="AH1443" s="189">
        <f t="shared" si="115"/>
        <v>0</v>
      </c>
    </row>
    <row r="1444" spans="29:34" x14ac:dyDescent="0.25">
      <c r="AC1444" s="274">
        <f t="shared" si="113"/>
        <v>0</v>
      </c>
      <c r="AF1444" s="368">
        <f t="shared" si="114"/>
        <v>0</v>
      </c>
      <c r="AH1444" s="189">
        <f t="shared" si="115"/>
        <v>0</v>
      </c>
    </row>
    <row r="1445" spans="29:34" x14ac:dyDescent="0.25">
      <c r="AC1445" s="274">
        <f t="shared" si="113"/>
        <v>0</v>
      </c>
      <c r="AF1445" s="368">
        <f t="shared" si="114"/>
        <v>0</v>
      </c>
      <c r="AH1445" s="189">
        <f t="shared" si="115"/>
        <v>0</v>
      </c>
    </row>
    <row r="1446" spans="29:34" x14ac:dyDescent="0.25">
      <c r="AC1446" s="274">
        <f t="shared" si="113"/>
        <v>0</v>
      </c>
      <c r="AF1446" s="368">
        <f t="shared" si="114"/>
        <v>0</v>
      </c>
      <c r="AH1446" s="189">
        <f t="shared" si="115"/>
        <v>0</v>
      </c>
    </row>
    <row r="1447" spans="29:34" x14ac:dyDescent="0.25">
      <c r="AC1447" s="274">
        <f t="shared" si="113"/>
        <v>0</v>
      </c>
      <c r="AF1447" s="368">
        <f t="shared" si="114"/>
        <v>0</v>
      </c>
      <c r="AH1447" s="189">
        <f t="shared" si="115"/>
        <v>0</v>
      </c>
    </row>
    <row r="1448" spans="29:34" x14ac:dyDescent="0.25">
      <c r="AC1448" s="274">
        <f t="shared" si="113"/>
        <v>0</v>
      </c>
      <c r="AF1448" s="368">
        <f t="shared" si="114"/>
        <v>0</v>
      </c>
      <c r="AH1448" s="189">
        <f t="shared" si="115"/>
        <v>0</v>
      </c>
    </row>
    <row r="1449" spans="29:34" x14ac:dyDescent="0.25">
      <c r="AC1449" s="274">
        <f t="shared" si="113"/>
        <v>0</v>
      </c>
      <c r="AF1449" s="368">
        <f t="shared" si="114"/>
        <v>0</v>
      </c>
      <c r="AH1449" s="189">
        <f t="shared" si="115"/>
        <v>0</v>
      </c>
    </row>
    <row r="1450" spans="29:34" x14ac:dyDescent="0.25">
      <c r="AC1450" s="274">
        <f t="shared" si="113"/>
        <v>0</v>
      </c>
      <c r="AF1450" s="368">
        <f t="shared" si="114"/>
        <v>0</v>
      </c>
      <c r="AH1450" s="189">
        <f t="shared" si="115"/>
        <v>0</v>
      </c>
    </row>
    <row r="1451" spans="29:34" x14ac:dyDescent="0.25">
      <c r="AC1451" s="274">
        <f t="shared" si="113"/>
        <v>0</v>
      </c>
      <c r="AF1451" s="368">
        <f t="shared" si="114"/>
        <v>0</v>
      </c>
      <c r="AH1451" s="189">
        <f t="shared" si="115"/>
        <v>0</v>
      </c>
    </row>
    <row r="1452" spans="29:34" x14ac:dyDescent="0.25">
      <c r="AC1452" s="274">
        <f t="shared" si="113"/>
        <v>0</v>
      </c>
      <c r="AF1452" s="368">
        <f t="shared" si="114"/>
        <v>0</v>
      </c>
      <c r="AH1452" s="189">
        <f t="shared" si="115"/>
        <v>0</v>
      </c>
    </row>
    <row r="1453" spans="29:34" x14ac:dyDescent="0.25">
      <c r="AC1453" s="274">
        <f t="shared" si="113"/>
        <v>0</v>
      </c>
      <c r="AF1453" s="368">
        <f t="shared" si="114"/>
        <v>0</v>
      </c>
      <c r="AH1453" s="189">
        <f t="shared" si="115"/>
        <v>0</v>
      </c>
    </row>
    <row r="1454" spans="29:34" x14ac:dyDescent="0.25">
      <c r="AC1454" s="274">
        <f t="shared" si="113"/>
        <v>0</v>
      </c>
      <c r="AF1454" s="368">
        <f t="shared" si="114"/>
        <v>0</v>
      </c>
      <c r="AH1454" s="189">
        <f t="shared" si="115"/>
        <v>0</v>
      </c>
    </row>
    <row r="1455" spans="29:34" x14ac:dyDescent="0.25">
      <c r="AC1455" s="274">
        <f t="shared" si="113"/>
        <v>0</v>
      </c>
      <c r="AF1455" s="368">
        <f t="shared" si="114"/>
        <v>0</v>
      </c>
      <c r="AH1455" s="189">
        <f t="shared" si="115"/>
        <v>0</v>
      </c>
    </row>
    <row r="1456" spans="29:34" x14ac:dyDescent="0.25">
      <c r="AC1456" s="274">
        <f t="shared" si="113"/>
        <v>0</v>
      </c>
      <c r="AF1456" s="368">
        <f t="shared" si="114"/>
        <v>0</v>
      </c>
      <c r="AH1456" s="189">
        <f t="shared" si="115"/>
        <v>0</v>
      </c>
    </row>
    <row r="1457" spans="29:34" x14ac:dyDescent="0.25">
      <c r="AC1457" s="274">
        <f t="shared" si="113"/>
        <v>0</v>
      </c>
      <c r="AF1457" s="368">
        <f t="shared" si="114"/>
        <v>0</v>
      </c>
      <c r="AH1457" s="189">
        <f t="shared" si="115"/>
        <v>0</v>
      </c>
    </row>
    <row r="1458" spans="29:34" x14ac:dyDescent="0.25">
      <c r="AC1458" s="274">
        <f t="shared" si="113"/>
        <v>0</v>
      </c>
      <c r="AF1458" s="368">
        <f t="shared" si="114"/>
        <v>0</v>
      </c>
      <c r="AH1458" s="189">
        <f t="shared" si="115"/>
        <v>0</v>
      </c>
    </row>
    <row r="1459" spans="29:34" x14ac:dyDescent="0.25">
      <c r="AC1459" s="274">
        <f t="shared" si="113"/>
        <v>0</v>
      </c>
      <c r="AF1459" s="368">
        <f t="shared" si="114"/>
        <v>0</v>
      </c>
      <c r="AH1459" s="189">
        <f t="shared" si="115"/>
        <v>0</v>
      </c>
    </row>
    <row r="1460" spans="29:34" x14ac:dyDescent="0.25">
      <c r="AC1460" s="274">
        <f t="shared" si="113"/>
        <v>0</v>
      </c>
      <c r="AF1460" s="368">
        <f t="shared" si="114"/>
        <v>0</v>
      </c>
      <c r="AH1460" s="189">
        <f t="shared" si="115"/>
        <v>0</v>
      </c>
    </row>
    <row r="1461" spans="29:34" x14ac:dyDescent="0.25">
      <c r="AC1461" s="274">
        <f t="shared" si="113"/>
        <v>0</v>
      </c>
      <c r="AF1461" s="368">
        <f t="shared" si="114"/>
        <v>0</v>
      </c>
      <c r="AH1461" s="189">
        <f t="shared" si="115"/>
        <v>0</v>
      </c>
    </row>
    <row r="1462" spans="29:34" x14ac:dyDescent="0.25">
      <c r="AC1462" s="274">
        <f t="shared" si="113"/>
        <v>0</v>
      </c>
      <c r="AF1462" s="368">
        <f t="shared" si="114"/>
        <v>0</v>
      </c>
      <c r="AH1462" s="189">
        <f t="shared" si="115"/>
        <v>0</v>
      </c>
    </row>
    <row r="1463" spans="29:34" x14ac:dyDescent="0.25">
      <c r="AC1463" s="274">
        <f t="shared" si="113"/>
        <v>0</v>
      </c>
      <c r="AF1463" s="368">
        <f t="shared" si="114"/>
        <v>0</v>
      </c>
      <c r="AH1463" s="189">
        <f t="shared" si="115"/>
        <v>0</v>
      </c>
    </row>
    <row r="1464" spans="29:34" x14ac:dyDescent="0.25">
      <c r="AC1464" s="274">
        <f t="shared" si="113"/>
        <v>0</v>
      </c>
      <c r="AF1464" s="368">
        <f t="shared" si="114"/>
        <v>0</v>
      </c>
      <c r="AH1464" s="189">
        <f t="shared" si="115"/>
        <v>0</v>
      </c>
    </row>
    <row r="1465" spans="29:34" x14ac:dyDescent="0.25">
      <c r="AC1465" s="274">
        <f t="shared" si="113"/>
        <v>0</v>
      </c>
      <c r="AF1465" s="368">
        <f t="shared" si="114"/>
        <v>0</v>
      </c>
      <c r="AH1465" s="189">
        <f t="shared" si="115"/>
        <v>0</v>
      </c>
    </row>
    <row r="1466" spans="29:34" x14ac:dyDescent="0.25">
      <c r="AC1466" s="274">
        <f t="shared" si="113"/>
        <v>0</v>
      </c>
      <c r="AF1466" s="368">
        <f t="shared" si="114"/>
        <v>0</v>
      </c>
      <c r="AH1466" s="189">
        <f t="shared" si="115"/>
        <v>0</v>
      </c>
    </row>
    <row r="1467" spans="29:34" x14ac:dyDescent="0.25">
      <c r="AC1467" s="274">
        <f t="shared" si="113"/>
        <v>0</v>
      </c>
      <c r="AF1467" s="368">
        <f t="shared" si="114"/>
        <v>0</v>
      </c>
      <c r="AH1467" s="189">
        <f t="shared" si="115"/>
        <v>0</v>
      </c>
    </row>
    <row r="1468" spans="29:34" x14ac:dyDescent="0.25">
      <c r="AC1468" s="274">
        <f t="shared" si="113"/>
        <v>0</v>
      </c>
      <c r="AF1468" s="368">
        <f t="shared" si="114"/>
        <v>0</v>
      </c>
      <c r="AH1468" s="189">
        <f t="shared" si="115"/>
        <v>0</v>
      </c>
    </row>
    <row r="1469" spans="29:34" x14ac:dyDescent="0.25">
      <c r="AC1469" s="274">
        <f t="shared" si="113"/>
        <v>0</v>
      </c>
      <c r="AF1469" s="368">
        <f t="shared" si="114"/>
        <v>0</v>
      </c>
      <c r="AH1469" s="189">
        <f t="shared" si="115"/>
        <v>0</v>
      </c>
    </row>
    <row r="1470" spans="29:34" x14ac:dyDescent="0.25">
      <c r="AC1470" s="274">
        <f t="shared" si="113"/>
        <v>0</v>
      </c>
      <c r="AF1470" s="368">
        <f t="shared" si="114"/>
        <v>0</v>
      </c>
      <c r="AH1470" s="189">
        <f t="shared" si="115"/>
        <v>0</v>
      </c>
    </row>
    <row r="1471" spans="29:34" x14ac:dyDescent="0.25">
      <c r="AC1471" s="274">
        <f t="shared" si="113"/>
        <v>0</v>
      </c>
      <c r="AF1471" s="368">
        <f t="shared" si="114"/>
        <v>0</v>
      </c>
      <c r="AH1471" s="189">
        <f t="shared" si="115"/>
        <v>0</v>
      </c>
    </row>
    <row r="1472" spans="29:34" x14ac:dyDescent="0.25">
      <c r="AC1472" s="274">
        <f t="shared" si="113"/>
        <v>0</v>
      </c>
      <c r="AF1472" s="368">
        <f t="shared" si="114"/>
        <v>0</v>
      </c>
      <c r="AH1472" s="189">
        <f t="shared" si="115"/>
        <v>0</v>
      </c>
    </row>
    <row r="1473" spans="29:34" x14ac:dyDescent="0.25">
      <c r="AC1473" s="274">
        <f t="shared" si="113"/>
        <v>0</v>
      </c>
      <c r="AF1473" s="368">
        <f t="shared" si="114"/>
        <v>0</v>
      </c>
      <c r="AH1473" s="189">
        <f t="shared" si="115"/>
        <v>0</v>
      </c>
    </row>
    <row r="1474" spans="29:34" x14ac:dyDescent="0.25">
      <c r="AC1474" s="274">
        <f t="shared" si="113"/>
        <v>0</v>
      </c>
      <c r="AF1474" s="368">
        <f t="shared" si="114"/>
        <v>0</v>
      </c>
      <c r="AH1474" s="189">
        <f t="shared" si="115"/>
        <v>0</v>
      </c>
    </row>
    <row r="1475" spans="29:34" x14ac:dyDescent="0.25">
      <c r="AC1475" s="274">
        <f t="shared" si="113"/>
        <v>0</v>
      </c>
      <c r="AF1475" s="368">
        <f t="shared" si="114"/>
        <v>0</v>
      </c>
      <c r="AH1475" s="189">
        <f t="shared" si="115"/>
        <v>0</v>
      </c>
    </row>
    <row r="1476" spans="29:34" x14ac:dyDescent="0.25">
      <c r="AC1476" s="274">
        <f t="shared" si="113"/>
        <v>0</v>
      </c>
      <c r="AF1476" s="368">
        <f t="shared" si="114"/>
        <v>0</v>
      </c>
      <c r="AH1476" s="189">
        <f t="shared" si="115"/>
        <v>0</v>
      </c>
    </row>
    <row r="1477" spans="29:34" x14ac:dyDescent="0.25">
      <c r="AC1477" s="274">
        <f t="shared" si="113"/>
        <v>0</v>
      </c>
      <c r="AF1477" s="368">
        <f t="shared" si="114"/>
        <v>0</v>
      </c>
      <c r="AH1477" s="189">
        <f t="shared" si="115"/>
        <v>0</v>
      </c>
    </row>
    <row r="1478" spans="29:34" x14ac:dyDescent="0.25">
      <c r="AC1478" s="274">
        <f t="shared" si="113"/>
        <v>0</v>
      </c>
      <c r="AF1478" s="368">
        <f t="shared" si="114"/>
        <v>0</v>
      </c>
      <c r="AH1478" s="189">
        <f t="shared" si="115"/>
        <v>0</v>
      </c>
    </row>
    <row r="1479" spans="29:34" x14ac:dyDescent="0.25">
      <c r="AC1479" s="274">
        <f t="shared" si="113"/>
        <v>0</v>
      </c>
      <c r="AF1479" s="368">
        <f t="shared" si="114"/>
        <v>0</v>
      </c>
      <c r="AH1479" s="189">
        <f t="shared" si="115"/>
        <v>0</v>
      </c>
    </row>
    <row r="1480" spans="29:34" x14ac:dyDescent="0.25">
      <c r="AC1480" s="274">
        <f t="shared" si="113"/>
        <v>0</v>
      </c>
      <c r="AF1480" s="368">
        <f t="shared" si="114"/>
        <v>0</v>
      </c>
      <c r="AH1480" s="189">
        <f t="shared" si="115"/>
        <v>0</v>
      </c>
    </row>
    <row r="1481" spans="29:34" x14ac:dyDescent="0.25">
      <c r="AC1481" s="274">
        <f t="shared" si="113"/>
        <v>0</v>
      </c>
      <c r="AF1481" s="368">
        <f t="shared" si="114"/>
        <v>0</v>
      </c>
      <c r="AH1481" s="189">
        <f t="shared" si="115"/>
        <v>0</v>
      </c>
    </row>
    <row r="1482" spans="29:34" x14ac:dyDescent="0.25">
      <c r="AC1482" s="274">
        <f t="shared" si="113"/>
        <v>0</v>
      </c>
      <c r="AF1482" s="368">
        <f t="shared" si="114"/>
        <v>0</v>
      </c>
      <c r="AH1482" s="189">
        <f t="shared" si="115"/>
        <v>0</v>
      </c>
    </row>
    <row r="1483" spans="29:34" x14ac:dyDescent="0.25">
      <c r="AC1483" s="274">
        <f t="shared" si="113"/>
        <v>0</v>
      </c>
      <c r="AF1483" s="368">
        <f t="shared" si="114"/>
        <v>0</v>
      </c>
      <c r="AH1483" s="189">
        <f t="shared" si="115"/>
        <v>0</v>
      </c>
    </row>
    <row r="1484" spans="29:34" x14ac:dyDescent="0.25">
      <c r="AC1484" s="274">
        <f t="shared" si="113"/>
        <v>0</v>
      </c>
      <c r="AF1484" s="368">
        <f t="shared" si="114"/>
        <v>0</v>
      </c>
      <c r="AH1484" s="189">
        <f t="shared" si="115"/>
        <v>0</v>
      </c>
    </row>
    <row r="1485" spans="29:34" x14ac:dyDescent="0.25">
      <c r="AC1485" s="274">
        <f t="shared" si="113"/>
        <v>0</v>
      </c>
      <c r="AF1485" s="368">
        <f t="shared" si="114"/>
        <v>0</v>
      </c>
      <c r="AH1485" s="189">
        <f t="shared" si="115"/>
        <v>0</v>
      </c>
    </row>
    <row r="1486" spans="29:34" x14ac:dyDescent="0.25">
      <c r="AC1486" s="274">
        <f t="shared" si="113"/>
        <v>0</v>
      </c>
      <c r="AF1486" s="368">
        <f t="shared" si="114"/>
        <v>0</v>
      </c>
      <c r="AH1486" s="189">
        <f t="shared" si="115"/>
        <v>0</v>
      </c>
    </row>
    <row r="1487" spans="29:34" x14ac:dyDescent="0.25">
      <c r="AC1487" s="274">
        <f t="shared" si="113"/>
        <v>0</v>
      </c>
      <c r="AF1487" s="368">
        <f t="shared" si="114"/>
        <v>0</v>
      </c>
      <c r="AH1487" s="189">
        <f t="shared" si="115"/>
        <v>0</v>
      </c>
    </row>
    <row r="1488" spans="29:34" x14ac:dyDescent="0.25">
      <c r="AC1488" s="274">
        <f t="shared" si="113"/>
        <v>0</v>
      </c>
      <c r="AF1488" s="368">
        <f t="shared" si="114"/>
        <v>0</v>
      </c>
      <c r="AH1488" s="189">
        <f t="shared" si="115"/>
        <v>0</v>
      </c>
    </row>
    <row r="1489" spans="29:34" x14ac:dyDescent="0.25">
      <c r="AC1489" s="274">
        <f t="shared" si="113"/>
        <v>0</v>
      </c>
      <c r="AF1489" s="368">
        <f t="shared" si="114"/>
        <v>0</v>
      </c>
      <c r="AH1489" s="189">
        <f t="shared" si="115"/>
        <v>0</v>
      </c>
    </row>
    <row r="1490" spans="29:34" x14ac:dyDescent="0.25">
      <c r="AC1490" s="274">
        <f t="shared" si="113"/>
        <v>0</v>
      </c>
      <c r="AF1490" s="368">
        <f t="shared" si="114"/>
        <v>0</v>
      </c>
      <c r="AH1490" s="189">
        <f t="shared" si="115"/>
        <v>0</v>
      </c>
    </row>
    <row r="1491" spans="29:34" x14ac:dyDescent="0.25">
      <c r="AC1491" s="274">
        <f t="shared" si="113"/>
        <v>0</v>
      </c>
      <c r="AF1491" s="368">
        <f t="shared" si="114"/>
        <v>0</v>
      </c>
      <c r="AH1491" s="189">
        <f t="shared" si="115"/>
        <v>0</v>
      </c>
    </row>
    <row r="1492" spans="29:34" x14ac:dyDescent="0.25">
      <c r="AC1492" s="274">
        <f t="shared" si="113"/>
        <v>0</v>
      </c>
      <c r="AF1492" s="368">
        <f t="shared" si="114"/>
        <v>0</v>
      </c>
      <c r="AH1492" s="189">
        <f t="shared" si="115"/>
        <v>0</v>
      </c>
    </row>
    <row r="1493" spans="29:34" x14ac:dyDescent="0.25">
      <c r="AC1493" s="274">
        <f t="shared" si="113"/>
        <v>0</v>
      </c>
      <c r="AF1493" s="368">
        <f t="shared" si="114"/>
        <v>0</v>
      </c>
      <c r="AH1493" s="189">
        <f t="shared" si="115"/>
        <v>0</v>
      </c>
    </row>
    <row r="1494" spans="29:34" x14ac:dyDescent="0.25">
      <c r="AC1494" s="274">
        <f t="shared" si="113"/>
        <v>0</v>
      </c>
      <c r="AF1494" s="368">
        <f t="shared" si="114"/>
        <v>0</v>
      </c>
      <c r="AH1494" s="189">
        <f t="shared" si="115"/>
        <v>0</v>
      </c>
    </row>
    <row r="1495" spans="29:34" x14ac:dyDescent="0.25">
      <c r="AC1495" s="274">
        <f t="shared" si="113"/>
        <v>0</v>
      </c>
      <c r="AF1495" s="368">
        <f t="shared" si="114"/>
        <v>0</v>
      </c>
      <c r="AH1495" s="189">
        <f t="shared" si="115"/>
        <v>0</v>
      </c>
    </row>
    <row r="1496" spans="29:34" x14ac:dyDescent="0.25">
      <c r="AC1496" s="274">
        <f t="shared" si="113"/>
        <v>0</v>
      </c>
      <c r="AF1496" s="368">
        <f t="shared" si="114"/>
        <v>0</v>
      </c>
      <c r="AH1496" s="189">
        <f t="shared" si="115"/>
        <v>0</v>
      </c>
    </row>
    <row r="1497" spans="29:34" x14ac:dyDescent="0.25">
      <c r="AC1497" s="274">
        <f t="shared" si="113"/>
        <v>0</v>
      </c>
      <c r="AF1497" s="368">
        <f t="shared" si="114"/>
        <v>0</v>
      </c>
      <c r="AH1497" s="189">
        <f t="shared" si="115"/>
        <v>0</v>
      </c>
    </row>
    <row r="1498" spans="29:34" x14ac:dyDescent="0.25">
      <c r="AC1498" s="274">
        <f t="shared" ref="AC1498:AC1561" si="116">Z1498*Q1498</f>
        <v>0</v>
      </c>
      <c r="AF1498" s="368">
        <f t="shared" ref="AF1498:AF1561" si="117">AD1498+AE1498</f>
        <v>0</v>
      </c>
      <c r="AH1498" s="189">
        <f t="shared" ref="AH1498:AH1561" si="118">R1498*AG1498</f>
        <v>0</v>
      </c>
    </row>
    <row r="1499" spans="29:34" x14ac:dyDescent="0.25">
      <c r="AC1499" s="274">
        <f t="shared" si="116"/>
        <v>0</v>
      </c>
      <c r="AF1499" s="368">
        <f t="shared" si="117"/>
        <v>0</v>
      </c>
      <c r="AH1499" s="189">
        <f t="shared" si="118"/>
        <v>0</v>
      </c>
    </row>
    <row r="1500" spans="29:34" x14ac:dyDescent="0.25">
      <c r="AC1500" s="274">
        <f t="shared" si="116"/>
        <v>0</v>
      </c>
      <c r="AF1500" s="368">
        <f t="shared" si="117"/>
        <v>0</v>
      </c>
      <c r="AH1500" s="189">
        <f t="shared" si="118"/>
        <v>0</v>
      </c>
    </row>
    <row r="1501" spans="29:34" x14ac:dyDescent="0.25">
      <c r="AC1501" s="274">
        <f t="shared" si="116"/>
        <v>0</v>
      </c>
      <c r="AF1501" s="368">
        <f t="shared" si="117"/>
        <v>0</v>
      </c>
      <c r="AH1501" s="189">
        <f t="shared" si="118"/>
        <v>0</v>
      </c>
    </row>
    <row r="1502" spans="29:34" x14ac:dyDescent="0.25">
      <c r="AC1502" s="274">
        <f t="shared" si="116"/>
        <v>0</v>
      </c>
      <c r="AF1502" s="368">
        <f t="shared" si="117"/>
        <v>0</v>
      </c>
      <c r="AH1502" s="189">
        <f t="shared" si="118"/>
        <v>0</v>
      </c>
    </row>
    <row r="1503" spans="29:34" x14ac:dyDescent="0.25">
      <c r="AC1503" s="274">
        <f t="shared" si="116"/>
        <v>0</v>
      </c>
      <c r="AF1503" s="368">
        <f t="shared" si="117"/>
        <v>0</v>
      </c>
      <c r="AH1503" s="189">
        <f t="shared" si="118"/>
        <v>0</v>
      </c>
    </row>
    <row r="1504" spans="29:34" x14ac:dyDescent="0.25">
      <c r="AC1504" s="274">
        <f t="shared" si="116"/>
        <v>0</v>
      </c>
      <c r="AF1504" s="368">
        <f t="shared" si="117"/>
        <v>0</v>
      </c>
      <c r="AH1504" s="189">
        <f t="shared" si="118"/>
        <v>0</v>
      </c>
    </row>
    <row r="1505" spans="29:34" x14ac:dyDescent="0.25">
      <c r="AC1505" s="274">
        <f t="shared" si="116"/>
        <v>0</v>
      </c>
      <c r="AF1505" s="368">
        <f t="shared" si="117"/>
        <v>0</v>
      </c>
      <c r="AH1505" s="189">
        <f t="shared" si="118"/>
        <v>0</v>
      </c>
    </row>
    <row r="1506" spans="29:34" x14ac:dyDescent="0.25">
      <c r="AC1506" s="274">
        <f t="shared" si="116"/>
        <v>0</v>
      </c>
      <c r="AF1506" s="368">
        <f t="shared" si="117"/>
        <v>0</v>
      </c>
      <c r="AH1506" s="189">
        <f t="shared" si="118"/>
        <v>0</v>
      </c>
    </row>
    <row r="1507" spans="29:34" x14ac:dyDescent="0.25">
      <c r="AC1507" s="274">
        <f t="shared" si="116"/>
        <v>0</v>
      </c>
      <c r="AF1507" s="368">
        <f t="shared" si="117"/>
        <v>0</v>
      </c>
      <c r="AH1507" s="189">
        <f t="shared" si="118"/>
        <v>0</v>
      </c>
    </row>
    <row r="1508" spans="29:34" x14ac:dyDescent="0.25">
      <c r="AC1508" s="274">
        <f t="shared" si="116"/>
        <v>0</v>
      </c>
      <c r="AF1508" s="368">
        <f t="shared" si="117"/>
        <v>0</v>
      </c>
      <c r="AH1508" s="189">
        <f t="shared" si="118"/>
        <v>0</v>
      </c>
    </row>
    <row r="1509" spans="29:34" x14ac:dyDescent="0.25">
      <c r="AC1509" s="274">
        <f t="shared" si="116"/>
        <v>0</v>
      </c>
      <c r="AF1509" s="368">
        <f t="shared" si="117"/>
        <v>0</v>
      </c>
      <c r="AH1509" s="189">
        <f t="shared" si="118"/>
        <v>0</v>
      </c>
    </row>
    <row r="1510" spans="29:34" x14ac:dyDescent="0.25">
      <c r="AC1510" s="274">
        <f t="shared" si="116"/>
        <v>0</v>
      </c>
      <c r="AF1510" s="368">
        <f t="shared" si="117"/>
        <v>0</v>
      </c>
      <c r="AH1510" s="189">
        <f t="shared" si="118"/>
        <v>0</v>
      </c>
    </row>
    <row r="1511" spans="29:34" x14ac:dyDescent="0.25">
      <c r="AC1511" s="274">
        <f t="shared" si="116"/>
        <v>0</v>
      </c>
      <c r="AF1511" s="368">
        <f t="shared" si="117"/>
        <v>0</v>
      </c>
      <c r="AH1511" s="189">
        <f t="shared" si="118"/>
        <v>0</v>
      </c>
    </row>
    <row r="1512" spans="29:34" x14ac:dyDescent="0.25">
      <c r="AC1512" s="274">
        <f t="shared" si="116"/>
        <v>0</v>
      </c>
      <c r="AF1512" s="368">
        <f t="shared" si="117"/>
        <v>0</v>
      </c>
      <c r="AH1512" s="189">
        <f t="shared" si="118"/>
        <v>0</v>
      </c>
    </row>
    <row r="1513" spans="29:34" x14ac:dyDescent="0.25">
      <c r="AC1513" s="274">
        <f t="shared" si="116"/>
        <v>0</v>
      </c>
      <c r="AF1513" s="368">
        <f t="shared" si="117"/>
        <v>0</v>
      </c>
      <c r="AH1513" s="189">
        <f t="shared" si="118"/>
        <v>0</v>
      </c>
    </row>
    <row r="1514" spans="29:34" x14ac:dyDescent="0.25">
      <c r="AC1514" s="274">
        <f t="shared" si="116"/>
        <v>0</v>
      </c>
      <c r="AF1514" s="368">
        <f t="shared" si="117"/>
        <v>0</v>
      </c>
      <c r="AH1514" s="189">
        <f t="shared" si="118"/>
        <v>0</v>
      </c>
    </row>
    <row r="1515" spans="29:34" x14ac:dyDescent="0.25">
      <c r="AC1515" s="274">
        <f t="shared" si="116"/>
        <v>0</v>
      </c>
      <c r="AF1515" s="368">
        <f t="shared" si="117"/>
        <v>0</v>
      </c>
      <c r="AH1515" s="189">
        <f t="shared" si="118"/>
        <v>0</v>
      </c>
    </row>
    <row r="1516" spans="29:34" x14ac:dyDescent="0.25">
      <c r="AC1516" s="274">
        <f t="shared" si="116"/>
        <v>0</v>
      </c>
      <c r="AF1516" s="368">
        <f t="shared" si="117"/>
        <v>0</v>
      </c>
      <c r="AH1516" s="189">
        <f t="shared" si="118"/>
        <v>0</v>
      </c>
    </row>
    <row r="1517" spans="29:34" x14ac:dyDescent="0.25">
      <c r="AC1517" s="274">
        <f t="shared" si="116"/>
        <v>0</v>
      </c>
      <c r="AF1517" s="368">
        <f t="shared" si="117"/>
        <v>0</v>
      </c>
      <c r="AH1517" s="189">
        <f t="shared" si="118"/>
        <v>0</v>
      </c>
    </row>
    <row r="1518" spans="29:34" x14ac:dyDescent="0.25">
      <c r="AC1518" s="274">
        <f t="shared" si="116"/>
        <v>0</v>
      </c>
      <c r="AF1518" s="368">
        <f t="shared" si="117"/>
        <v>0</v>
      </c>
      <c r="AH1518" s="189">
        <f t="shared" si="118"/>
        <v>0</v>
      </c>
    </row>
    <row r="1519" spans="29:34" x14ac:dyDescent="0.25">
      <c r="AC1519" s="274">
        <f t="shared" si="116"/>
        <v>0</v>
      </c>
      <c r="AF1519" s="368">
        <f t="shared" si="117"/>
        <v>0</v>
      </c>
      <c r="AH1519" s="189">
        <f t="shared" si="118"/>
        <v>0</v>
      </c>
    </row>
    <row r="1520" spans="29:34" x14ac:dyDescent="0.25">
      <c r="AC1520" s="274">
        <f t="shared" si="116"/>
        <v>0</v>
      </c>
      <c r="AF1520" s="368">
        <f t="shared" si="117"/>
        <v>0</v>
      </c>
      <c r="AH1520" s="189">
        <f t="shared" si="118"/>
        <v>0</v>
      </c>
    </row>
    <row r="1521" spans="29:34" x14ac:dyDescent="0.25">
      <c r="AC1521" s="274">
        <f t="shared" si="116"/>
        <v>0</v>
      </c>
      <c r="AF1521" s="368">
        <f t="shared" si="117"/>
        <v>0</v>
      </c>
      <c r="AH1521" s="189">
        <f t="shared" si="118"/>
        <v>0</v>
      </c>
    </row>
    <row r="1522" spans="29:34" x14ac:dyDescent="0.25">
      <c r="AC1522" s="274">
        <f t="shared" si="116"/>
        <v>0</v>
      </c>
      <c r="AF1522" s="368">
        <f t="shared" si="117"/>
        <v>0</v>
      </c>
      <c r="AH1522" s="189">
        <f t="shared" si="118"/>
        <v>0</v>
      </c>
    </row>
    <row r="1523" spans="29:34" x14ac:dyDescent="0.25">
      <c r="AC1523" s="274">
        <f t="shared" si="116"/>
        <v>0</v>
      </c>
      <c r="AF1523" s="368">
        <f t="shared" si="117"/>
        <v>0</v>
      </c>
      <c r="AH1523" s="189">
        <f t="shared" si="118"/>
        <v>0</v>
      </c>
    </row>
    <row r="1524" spans="29:34" x14ac:dyDescent="0.25">
      <c r="AC1524" s="274">
        <f t="shared" si="116"/>
        <v>0</v>
      </c>
      <c r="AF1524" s="368">
        <f t="shared" si="117"/>
        <v>0</v>
      </c>
      <c r="AH1524" s="189">
        <f t="shared" si="118"/>
        <v>0</v>
      </c>
    </row>
    <row r="1525" spans="29:34" x14ac:dyDescent="0.25">
      <c r="AC1525" s="274">
        <f t="shared" si="116"/>
        <v>0</v>
      </c>
      <c r="AF1525" s="368">
        <f t="shared" si="117"/>
        <v>0</v>
      </c>
      <c r="AH1525" s="189">
        <f t="shared" si="118"/>
        <v>0</v>
      </c>
    </row>
    <row r="1526" spans="29:34" x14ac:dyDescent="0.25">
      <c r="AC1526" s="274">
        <f t="shared" si="116"/>
        <v>0</v>
      </c>
      <c r="AF1526" s="368">
        <f t="shared" si="117"/>
        <v>0</v>
      </c>
      <c r="AH1526" s="189">
        <f t="shared" si="118"/>
        <v>0</v>
      </c>
    </row>
    <row r="1527" spans="29:34" x14ac:dyDescent="0.25">
      <c r="AC1527" s="274">
        <f t="shared" si="116"/>
        <v>0</v>
      </c>
      <c r="AF1527" s="368">
        <f t="shared" si="117"/>
        <v>0</v>
      </c>
      <c r="AH1527" s="189">
        <f t="shared" si="118"/>
        <v>0</v>
      </c>
    </row>
    <row r="1528" spans="29:34" x14ac:dyDescent="0.25">
      <c r="AC1528" s="274">
        <f t="shared" si="116"/>
        <v>0</v>
      </c>
      <c r="AF1528" s="368">
        <f t="shared" si="117"/>
        <v>0</v>
      </c>
      <c r="AH1528" s="189">
        <f t="shared" si="118"/>
        <v>0</v>
      </c>
    </row>
    <row r="1529" spans="29:34" x14ac:dyDescent="0.25">
      <c r="AC1529" s="274">
        <f t="shared" si="116"/>
        <v>0</v>
      </c>
      <c r="AF1529" s="368">
        <f t="shared" si="117"/>
        <v>0</v>
      </c>
      <c r="AH1529" s="189">
        <f t="shared" si="118"/>
        <v>0</v>
      </c>
    </row>
    <row r="1530" spans="29:34" x14ac:dyDescent="0.25">
      <c r="AC1530" s="274">
        <f t="shared" si="116"/>
        <v>0</v>
      </c>
      <c r="AF1530" s="368">
        <f t="shared" si="117"/>
        <v>0</v>
      </c>
      <c r="AH1530" s="189">
        <f t="shared" si="118"/>
        <v>0</v>
      </c>
    </row>
    <row r="1531" spans="29:34" x14ac:dyDescent="0.25">
      <c r="AC1531" s="274">
        <f t="shared" si="116"/>
        <v>0</v>
      </c>
      <c r="AF1531" s="368">
        <f t="shared" si="117"/>
        <v>0</v>
      </c>
      <c r="AH1531" s="189">
        <f t="shared" si="118"/>
        <v>0</v>
      </c>
    </row>
    <row r="1532" spans="29:34" x14ac:dyDescent="0.25">
      <c r="AC1532" s="274">
        <f t="shared" si="116"/>
        <v>0</v>
      </c>
      <c r="AF1532" s="368">
        <f t="shared" si="117"/>
        <v>0</v>
      </c>
      <c r="AH1532" s="189">
        <f t="shared" si="118"/>
        <v>0</v>
      </c>
    </row>
    <row r="1533" spans="29:34" x14ac:dyDescent="0.25">
      <c r="AC1533" s="274">
        <f t="shared" si="116"/>
        <v>0</v>
      </c>
      <c r="AF1533" s="368">
        <f t="shared" si="117"/>
        <v>0</v>
      </c>
      <c r="AH1533" s="189">
        <f t="shared" si="118"/>
        <v>0</v>
      </c>
    </row>
    <row r="1534" spans="29:34" x14ac:dyDescent="0.25">
      <c r="AC1534" s="274">
        <f t="shared" si="116"/>
        <v>0</v>
      </c>
      <c r="AF1534" s="368">
        <f t="shared" si="117"/>
        <v>0</v>
      </c>
      <c r="AH1534" s="189">
        <f t="shared" si="118"/>
        <v>0</v>
      </c>
    </row>
    <row r="1535" spans="29:34" x14ac:dyDescent="0.25">
      <c r="AC1535" s="274">
        <f t="shared" si="116"/>
        <v>0</v>
      </c>
      <c r="AF1535" s="368">
        <f t="shared" si="117"/>
        <v>0</v>
      </c>
      <c r="AH1535" s="189">
        <f t="shared" si="118"/>
        <v>0</v>
      </c>
    </row>
    <row r="1536" spans="29:34" x14ac:dyDescent="0.25">
      <c r="AC1536" s="274">
        <f t="shared" si="116"/>
        <v>0</v>
      </c>
      <c r="AF1536" s="368">
        <f t="shared" si="117"/>
        <v>0</v>
      </c>
      <c r="AH1536" s="189">
        <f t="shared" si="118"/>
        <v>0</v>
      </c>
    </row>
    <row r="1537" spans="29:34" x14ac:dyDescent="0.25">
      <c r="AC1537" s="274">
        <f t="shared" si="116"/>
        <v>0</v>
      </c>
      <c r="AF1537" s="368">
        <f t="shared" si="117"/>
        <v>0</v>
      </c>
      <c r="AH1537" s="189">
        <f t="shared" si="118"/>
        <v>0</v>
      </c>
    </row>
    <row r="1538" spans="29:34" x14ac:dyDescent="0.25">
      <c r="AC1538" s="274">
        <f t="shared" si="116"/>
        <v>0</v>
      </c>
      <c r="AF1538" s="368">
        <f t="shared" si="117"/>
        <v>0</v>
      </c>
      <c r="AH1538" s="189">
        <f t="shared" si="118"/>
        <v>0</v>
      </c>
    </row>
    <row r="1539" spans="29:34" x14ac:dyDescent="0.25">
      <c r="AC1539" s="274">
        <f t="shared" si="116"/>
        <v>0</v>
      </c>
      <c r="AF1539" s="368">
        <f t="shared" si="117"/>
        <v>0</v>
      </c>
      <c r="AH1539" s="189">
        <f t="shared" si="118"/>
        <v>0</v>
      </c>
    </row>
    <row r="1540" spans="29:34" x14ac:dyDescent="0.25">
      <c r="AC1540" s="274">
        <f t="shared" si="116"/>
        <v>0</v>
      </c>
      <c r="AF1540" s="368">
        <f t="shared" si="117"/>
        <v>0</v>
      </c>
      <c r="AH1540" s="189">
        <f t="shared" si="118"/>
        <v>0</v>
      </c>
    </row>
    <row r="1541" spans="29:34" x14ac:dyDescent="0.25">
      <c r="AC1541" s="274">
        <f t="shared" si="116"/>
        <v>0</v>
      </c>
      <c r="AF1541" s="368">
        <f t="shared" si="117"/>
        <v>0</v>
      </c>
      <c r="AH1541" s="189">
        <f t="shared" si="118"/>
        <v>0</v>
      </c>
    </row>
    <row r="1542" spans="29:34" x14ac:dyDescent="0.25">
      <c r="AC1542" s="274">
        <f t="shared" si="116"/>
        <v>0</v>
      </c>
      <c r="AF1542" s="368">
        <f t="shared" si="117"/>
        <v>0</v>
      </c>
      <c r="AH1542" s="189">
        <f t="shared" si="118"/>
        <v>0</v>
      </c>
    </row>
    <row r="1543" spans="29:34" x14ac:dyDescent="0.25">
      <c r="AC1543" s="274">
        <f t="shared" si="116"/>
        <v>0</v>
      </c>
      <c r="AF1543" s="368">
        <f t="shared" si="117"/>
        <v>0</v>
      </c>
      <c r="AH1543" s="189">
        <f t="shared" si="118"/>
        <v>0</v>
      </c>
    </row>
    <row r="1544" spans="29:34" x14ac:dyDescent="0.25">
      <c r="AC1544" s="274">
        <f t="shared" si="116"/>
        <v>0</v>
      </c>
      <c r="AF1544" s="368">
        <f t="shared" si="117"/>
        <v>0</v>
      </c>
      <c r="AH1544" s="189">
        <f t="shared" si="118"/>
        <v>0</v>
      </c>
    </row>
    <row r="1545" spans="29:34" x14ac:dyDescent="0.25">
      <c r="AC1545" s="274">
        <f t="shared" si="116"/>
        <v>0</v>
      </c>
      <c r="AF1545" s="368">
        <f t="shared" si="117"/>
        <v>0</v>
      </c>
      <c r="AH1545" s="189">
        <f t="shared" si="118"/>
        <v>0</v>
      </c>
    </row>
    <row r="1546" spans="29:34" x14ac:dyDescent="0.25">
      <c r="AC1546" s="274">
        <f t="shared" si="116"/>
        <v>0</v>
      </c>
      <c r="AF1546" s="368">
        <f t="shared" si="117"/>
        <v>0</v>
      </c>
      <c r="AH1546" s="189">
        <f t="shared" si="118"/>
        <v>0</v>
      </c>
    </row>
    <row r="1547" spans="29:34" x14ac:dyDescent="0.25">
      <c r="AC1547" s="274">
        <f t="shared" si="116"/>
        <v>0</v>
      </c>
      <c r="AF1547" s="368">
        <f t="shared" si="117"/>
        <v>0</v>
      </c>
      <c r="AH1547" s="189">
        <f t="shared" si="118"/>
        <v>0</v>
      </c>
    </row>
    <row r="1548" spans="29:34" x14ac:dyDescent="0.25">
      <c r="AC1548" s="274">
        <f t="shared" si="116"/>
        <v>0</v>
      </c>
      <c r="AF1548" s="368">
        <f t="shared" si="117"/>
        <v>0</v>
      </c>
      <c r="AH1548" s="189">
        <f t="shared" si="118"/>
        <v>0</v>
      </c>
    </row>
    <row r="1549" spans="29:34" x14ac:dyDescent="0.25">
      <c r="AC1549" s="274">
        <f t="shared" si="116"/>
        <v>0</v>
      </c>
      <c r="AF1549" s="368">
        <f t="shared" si="117"/>
        <v>0</v>
      </c>
      <c r="AH1549" s="189">
        <f t="shared" si="118"/>
        <v>0</v>
      </c>
    </row>
    <row r="1550" spans="29:34" x14ac:dyDescent="0.25">
      <c r="AC1550" s="274">
        <f t="shared" si="116"/>
        <v>0</v>
      </c>
      <c r="AF1550" s="368">
        <f t="shared" si="117"/>
        <v>0</v>
      </c>
      <c r="AH1550" s="189">
        <f t="shared" si="118"/>
        <v>0</v>
      </c>
    </row>
    <row r="1551" spans="29:34" x14ac:dyDescent="0.25">
      <c r="AC1551" s="274">
        <f t="shared" si="116"/>
        <v>0</v>
      </c>
      <c r="AF1551" s="368">
        <f t="shared" si="117"/>
        <v>0</v>
      </c>
      <c r="AH1551" s="189">
        <f t="shared" si="118"/>
        <v>0</v>
      </c>
    </row>
    <row r="1552" spans="29:34" x14ac:dyDescent="0.25">
      <c r="AC1552" s="274">
        <f t="shared" si="116"/>
        <v>0</v>
      </c>
      <c r="AF1552" s="368">
        <f t="shared" si="117"/>
        <v>0</v>
      </c>
      <c r="AH1552" s="189">
        <f t="shared" si="118"/>
        <v>0</v>
      </c>
    </row>
    <row r="1553" spans="29:34" x14ac:dyDescent="0.25">
      <c r="AC1553" s="274">
        <f t="shared" si="116"/>
        <v>0</v>
      </c>
      <c r="AF1553" s="368">
        <f t="shared" si="117"/>
        <v>0</v>
      </c>
      <c r="AH1553" s="189">
        <f t="shared" si="118"/>
        <v>0</v>
      </c>
    </row>
    <row r="1554" spans="29:34" x14ac:dyDescent="0.25">
      <c r="AC1554" s="274">
        <f t="shared" si="116"/>
        <v>0</v>
      </c>
      <c r="AF1554" s="368">
        <f t="shared" si="117"/>
        <v>0</v>
      </c>
      <c r="AH1554" s="189">
        <f t="shared" si="118"/>
        <v>0</v>
      </c>
    </row>
    <row r="1555" spans="29:34" x14ac:dyDescent="0.25">
      <c r="AC1555" s="274">
        <f t="shared" si="116"/>
        <v>0</v>
      </c>
      <c r="AF1555" s="368">
        <f t="shared" si="117"/>
        <v>0</v>
      </c>
      <c r="AH1555" s="189">
        <f t="shared" si="118"/>
        <v>0</v>
      </c>
    </row>
    <row r="1556" spans="29:34" x14ac:dyDescent="0.25">
      <c r="AC1556" s="274">
        <f t="shared" si="116"/>
        <v>0</v>
      </c>
      <c r="AF1556" s="368">
        <f t="shared" si="117"/>
        <v>0</v>
      </c>
      <c r="AH1556" s="189">
        <f t="shared" si="118"/>
        <v>0</v>
      </c>
    </row>
    <row r="1557" spans="29:34" x14ac:dyDescent="0.25">
      <c r="AC1557" s="274">
        <f t="shared" si="116"/>
        <v>0</v>
      </c>
      <c r="AF1557" s="368">
        <f t="shared" si="117"/>
        <v>0</v>
      </c>
      <c r="AH1557" s="189">
        <f t="shared" si="118"/>
        <v>0</v>
      </c>
    </row>
    <row r="1558" spans="29:34" x14ac:dyDescent="0.25">
      <c r="AC1558" s="274">
        <f t="shared" si="116"/>
        <v>0</v>
      </c>
      <c r="AF1558" s="368">
        <f t="shared" si="117"/>
        <v>0</v>
      </c>
      <c r="AH1558" s="189">
        <f t="shared" si="118"/>
        <v>0</v>
      </c>
    </row>
    <row r="1559" spans="29:34" x14ac:dyDescent="0.25">
      <c r="AC1559" s="274">
        <f t="shared" si="116"/>
        <v>0</v>
      </c>
      <c r="AF1559" s="368">
        <f t="shared" si="117"/>
        <v>0</v>
      </c>
      <c r="AH1559" s="189">
        <f t="shared" si="118"/>
        <v>0</v>
      </c>
    </row>
    <row r="1560" spans="29:34" x14ac:dyDescent="0.25">
      <c r="AC1560" s="274">
        <f t="shared" si="116"/>
        <v>0</v>
      </c>
      <c r="AF1560" s="368">
        <f t="shared" si="117"/>
        <v>0</v>
      </c>
      <c r="AH1560" s="189">
        <f t="shared" si="118"/>
        <v>0</v>
      </c>
    </row>
    <row r="1561" spans="29:34" x14ac:dyDescent="0.25">
      <c r="AC1561" s="274">
        <f t="shared" si="116"/>
        <v>0</v>
      </c>
      <c r="AF1561" s="368">
        <f t="shared" si="117"/>
        <v>0</v>
      </c>
      <c r="AH1561" s="189">
        <f t="shared" si="118"/>
        <v>0</v>
      </c>
    </row>
    <row r="1562" spans="29:34" x14ac:dyDescent="0.25">
      <c r="AC1562" s="274">
        <f t="shared" ref="AC1562:AC1625" si="119">Z1562*Q1562</f>
        <v>0</v>
      </c>
      <c r="AF1562" s="368">
        <f t="shared" ref="AF1562:AF1625" si="120">AD1562+AE1562</f>
        <v>0</v>
      </c>
      <c r="AH1562" s="189">
        <f t="shared" ref="AH1562:AH1625" si="121">R1562*AG1562</f>
        <v>0</v>
      </c>
    </row>
    <row r="1563" spans="29:34" x14ac:dyDescent="0.25">
      <c r="AC1563" s="274">
        <f t="shared" si="119"/>
        <v>0</v>
      </c>
      <c r="AF1563" s="368">
        <f t="shared" si="120"/>
        <v>0</v>
      </c>
      <c r="AH1563" s="189">
        <f t="shared" si="121"/>
        <v>0</v>
      </c>
    </row>
    <row r="1564" spans="29:34" x14ac:dyDescent="0.25">
      <c r="AC1564" s="274">
        <f t="shared" si="119"/>
        <v>0</v>
      </c>
      <c r="AF1564" s="368">
        <f t="shared" si="120"/>
        <v>0</v>
      </c>
      <c r="AH1564" s="189">
        <f t="shared" si="121"/>
        <v>0</v>
      </c>
    </row>
    <row r="1565" spans="29:34" x14ac:dyDescent="0.25">
      <c r="AC1565" s="274">
        <f t="shared" si="119"/>
        <v>0</v>
      </c>
      <c r="AF1565" s="368">
        <f t="shared" si="120"/>
        <v>0</v>
      </c>
      <c r="AH1565" s="189">
        <f t="shared" si="121"/>
        <v>0</v>
      </c>
    </row>
    <row r="1566" spans="29:34" x14ac:dyDescent="0.25">
      <c r="AC1566" s="274">
        <f t="shared" si="119"/>
        <v>0</v>
      </c>
      <c r="AF1566" s="368">
        <f t="shared" si="120"/>
        <v>0</v>
      </c>
      <c r="AH1566" s="189">
        <f t="shared" si="121"/>
        <v>0</v>
      </c>
    </row>
    <row r="1567" spans="29:34" x14ac:dyDescent="0.25">
      <c r="AC1567" s="274">
        <f t="shared" si="119"/>
        <v>0</v>
      </c>
      <c r="AF1567" s="368">
        <f t="shared" si="120"/>
        <v>0</v>
      </c>
      <c r="AH1567" s="189">
        <f t="shared" si="121"/>
        <v>0</v>
      </c>
    </row>
    <row r="1568" spans="29:34" x14ac:dyDescent="0.25">
      <c r="AC1568" s="274">
        <f t="shared" si="119"/>
        <v>0</v>
      </c>
      <c r="AF1568" s="368">
        <f t="shared" si="120"/>
        <v>0</v>
      </c>
      <c r="AH1568" s="189">
        <f t="shared" si="121"/>
        <v>0</v>
      </c>
    </row>
    <row r="1569" spans="29:34" x14ac:dyDescent="0.25">
      <c r="AC1569" s="274">
        <f t="shared" si="119"/>
        <v>0</v>
      </c>
      <c r="AF1569" s="368">
        <f t="shared" si="120"/>
        <v>0</v>
      </c>
      <c r="AH1569" s="189">
        <f t="shared" si="121"/>
        <v>0</v>
      </c>
    </row>
    <row r="1570" spans="29:34" x14ac:dyDescent="0.25">
      <c r="AC1570" s="274">
        <f t="shared" si="119"/>
        <v>0</v>
      </c>
      <c r="AF1570" s="368">
        <f t="shared" si="120"/>
        <v>0</v>
      </c>
      <c r="AH1570" s="189">
        <f t="shared" si="121"/>
        <v>0</v>
      </c>
    </row>
    <row r="1571" spans="29:34" x14ac:dyDescent="0.25">
      <c r="AC1571" s="274">
        <f t="shared" si="119"/>
        <v>0</v>
      </c>
      <c r="AF1571" s="368">
        <f t="shared" si="120"/>
        <v>0</v>
      </c>
      <c r="AH1571" s="189">
        <f t="shared" si="121"/>
        <v>0</v>
      </c>
    </row>
    <row r="1572" spans="29:34" x14ac:dyDescent="0.25">
      <c r="AC1572" s="274">
        <f t="shared" si="119"/>
        <v>0</v>
      </c>
      <c r="AF1572" s="368">
        <f t="shared" si="120"/>
        <v>0</v>
      </c>
      <c r="AH1572" s="189">
        <f t="shared" si="121"/>
        <v>0</v>
      </c>
    </row>
    <row r="1573" spans="29:34" x14ac:dyDescent="0.25">
      <c r="AC1573" s="274">
        <f t="shared" si="119"/>
        <v>0</v>
      </c>
      <c r="AF1573" s="368">
        <f t="shared" si="120"/>
        <v>0</v>
      </c>
      <c r="AH1573" s="189">
        <f t="shared" si="121"/>
        <v>0</v>
      </c>
    </row>
    <row r="1574" spans="29:34" x14ac:dyDescent="0.25">
      <c r="AC1574" s="274">
        <f t="shared" si="119"/>
        <v>0</v>
      </c>
      <c r="AF1574" s="368">
        <f t="shared" si="120"/>
        <v>0</v>
      </c>
      <c r="AH1574" s="189">
        <f t="shared" si="121"/>
        <v>0</v>
      </c>
    </row>
    <row r="1575" spans="29:34" x14ac:dyDescent="0.25">
      <c r="AC1575" s="274">
        <f t="shared" si="119"/>
        <v>0</v>
      </c>
      <c r="AF1575" s="368">
        <f t="shared" si="120"/>
        <v>0</v>
      </c>
      <c r="AH1575" s="189">
        <f t="shared" si="121"/>
        <v>0</v>
      </c>
    </row>
    <row r="1576" spans="29:34" x14ac:dyDescent="0.25">
      <c r="AC1576" s="274">
        <f t="shared" si="119"/>
        <v>0</v>
      </c>
      <c r="AF1576" s="368">
        <f t="shared" si="120"/>
        <v>0</v>
      </c>
      <c r="AH1576" s="189">
        <f t="shared" si="121"/>
        <v>0</v>
      </c>
    </row>
    <row r="1577" spans="29:34" x14ac:dyDescent="0.25">
      <c r="AC1577" s="274">
        <f t="shared" si="119"/>
        <v>0</v>
      </c>
      <c r="AF1577" s="368">
        <f t="shared" si="120"/>
        <v>0</v>
      </c>
      <c r="AH1577" s="189">
        <f t="shared" si="121"/>
        <v>0</v>
      </c>
    </row>
    <row r="1578" spans="29:34" x14ac:dyDescent="0.25">
      <c r="AC1578" s="274">
        <f t="shared" si="119"/>
        <v>0</v>
      </c>
      <c r="AF1578" s="368">
        <f t="shared" si="120"/>
        <v>0</v>
      </c>
      <c r="AH1578" s="189">
        <f t="shared" si="121"/>
        <v>0</v>
      </c>
    </row>
    <row r="1579" spans="29:34" x14ac:dyDescent="0.25">
      <c r="AC1579" s="274">
        <f t="shared" si="119"/>
        <v>0</v>
      </c>
      <c r="AF1579" s="368">
        <f t="shared" si="120"/>
        <v>0</v>
      </c>
      <c r="AH1579" s="189">
        <f t="shared" si="121"/>
        <v>0</v>
      </c>
    </row>
    <row r="1580" spans="29:34" x14ac:dyDescent="0.25">
      <c r="AC1580" s="274">
        <f t="shared" si="119"/>
        <v>0</v>
      </c>
      <c r="AF1580" s="368">
        <f t="shared" si="120"/>
        <v>0</v>
      </c>
      <c r="AH1580" s="189">
        <f t="shared" si="121"/>
        <v>0</v>
      </c>
    </row>
    <row r="1581" spans="29:34" x14ac:dyDescent="0.25">
      <c r="AC1581" s="274">
        <f t="shared" si="119"/>
        <v>0</v>
      </c>
      <c r="AF1581" s="368">
        <f t="shared" si="120"/>
        <v>0</v>
      </c>
      <c r="AH1581" s="189">
        <f t="shared" si="121"/>
        <v>0</v>
      </c>
    </row>
    <row r="1582" spans="29:34" x14ac:dyDescent="0.25">
      <c r="AC1582" s="274">
        <f t="shared" si="119"/>
        <v>0</v>
      </c>
      <c r="AF1582" s="368">
        <f t="shared" si="120"/>
        <v>0</v>
      </c>
      <c r="AH1582" s="189">
        <f t="shared" si="121"/>
        <v>0</v>
      </c>
    </row>
    <row r="1583" spans="29:34" x14ac:dyDescent="0.25">
      <c r="AC1583" s="274">
        <f t="shared" si="119"/>
        <v>0</v>
      </c>
      <c r="AF1583" s="368">
        <f t="shared" si="120"/>
        <v>0</v>
      </c>
      <c r="AH1583" s="189">
        <f t="shared" si="121"/>
        <v>0</v>
      </c>
    </row>
    <row r="1584" spans="29:34" x14ac:dyDescent="0.25">
      <c r="AC1584" s="274">
        <f t="shared" si="119"/>
        <v>0</v>
      </c>
      <c r="AF1584" s="368">
        <f t="shared" si="120"/>
        <v>0</v>
      </c>
      <c r="AH1584" s="189">
        <f t="shared" si="121"/>
        <v>0</v>
      </c>
    </row>
    <row r="1585" spans="29:34" x14ac:dyDescent="0.25">
      <c r="AC1585" s="274">
        <f t="shared" si="119"/>
        <v>0</v>
      </c>
      <c r="AF1585" s="368">
        <f t="shared" si="120"/>
        <v>0</v>
      </c>
      <c r="AH1585" s="189">
        <f t="shared" si="121"/>
        <v>0</v>
      </c>
    </row>
    <row r="1586" spans="29:34" x14ac:dyDescent="0.25">
      <c r="AC1586" s="274">
        <f t="shared" si="119"/>
        <v>0</v>
      </c>
      <c r="AF1586" s="368">
        <f t="shared" si="120"/>
        <v>0</v>
      </c>
      <c r="AH1586" s="189">
        <f t="shared" si="121"/>
        <v>0</v>
      </c>
    </row>
    <row r="1587" spans="29:34" x14ac:dyDescent="0.25">
      <c r="AC1587" s="274">
        <f t="shared" si="119"/>
        <v>0</v>
      </c>
      <c r="AF1587" s="368">
        <f t="shared" si="120"/>
        <v>0</v>
      </c>
      <c r="AH1587" s="189">
        <f t="shared" si="121"/>
        <v>0</v>
      </c>
    </row>
    <row r="1588" spans="29:34" x14ac:dyDescent="0.25">
      <c r="AC1588" s="274">
        <f t="shared" si="119"/>
        <v>0</v>
      </c>
      <c r="AF1588" s="368">
        <f t="shared" si="120"/>
        <v>0</v>
      </c>
      <c r="AH1588" s="189">
        <f t="shared" si="121"/>
        <v>0</v>
      </c>
    </row>
    <row r="1589" spans="29:34" x14ac:dyDescent="0.25">
      <c r="AC1589" s="274">
        <f t="shared" si="119"/>
        <v>0</v>
      </c>
      <c r="AF1589" s="368">
        <f t="shared" si="120"/>
        <v>0</v>
      </c>
      <c r="AH1589" s="189">
        <f t="shared" si="121"/>
        <v>0</v>
      </c>
    </row>
    <row r="1590" spans="29:34" x14ac:dyDescent="0.25">
      <c r="AC1590" s="274">
        <f t="shared" si="119"/>
        <v>0</v>
      </c>
      <c r="AF1590" s="368">
        <f t="shared" si="120"/>
        <v>0</v>
      </c>
      <c r="AH1590" s="189">
        <f t="shared" si="121"/>
        <v>0</v>
      </c>
    </row>
    <row r="1591" spans="29:34" x14ac:dyDescent="0.25">
      <c r="AC1591" s="274">
        <f t="shared" si="119"/>
        <v>0</v>
      </c>
      <c r="AF1591" s="368">
        <f t="shared" si="120"/>
        <v>0</v>
      </c>
      <c r="AH1591" s="189">
        <f t="shared" si="121"/>
        <v>0</v>
      </c>
    </row>
    <row r="1592" spans="29:34" x14ac:dyDescent="0.25">
      <c r="AC1592" s="274">
        <f t="shared" si="119"/>
        <v>0</v>
      </c>
      <c r="AF1592" s="368">
        <f t="shared" si="120"/>
        <v>0</v>
      </c>
      <c r="AH1592" s="189">
        <f t="shared" si="121"/>
        <v>0</v>
      </c>
    </row>
    <row r="1593" spans="29:34" x14ac:dyDescent="0.25">
      <c r="AC1593" s="274">
        <f t="shared" si="119"/>
        <v>0</v>
      </c>
      <c r="AF1593" s="368">
        <f t="shared" si="120"/>
        <v>0</v>
      </c>
      <c r="AH1593" s="189">
        <f t="shared" si="121"/>
        <v>0</v>
      </c>
    </row>
    <row r="1594" spans="29:34" x14ac:dyDescent="0.25">
      <c r="AC1594" s="274">
        <f t="shared" si="119"/>
        <v>0</v>
      </c>
      <c r="AF1594" s="368">
        <f t="shared" si="120"/>
        <v>0</v>
      </c>
      <c r="AH1594" s="189">
        <f t="shared" si="121"/>
        <v>0</v>
      </c>
    </row>
    <row r="1595" spans="29:34" x14ac:dyDescent="0.25">
      <c r="AC1595" s="274">
        <f t="shared" si="119"/>
        <v>0</v>
      </c>
      <c r="AF1595" s="368">
        <f t="shared" si="120"/>
        <v>0</v>
      </c>
      <c r="AH1595" s="189">
        <f t="shared" si="121"/>
        <v>0</v>
      </c>
    </row>
    <row r="1596" spans="29:34" x14ac:dyDescent="0.25">
      <c r="AC1596" s="274">
        <f t="shared" si="119"/>
        <v>0</v>
      </c>
      <c r="AF1596" s="368">
        <f t="shared" si="120"/>
        <v>0</v>
      </c>
      <c r="AH1596" s="189">
        <f t="shared" si="121"/>
        <v>0</v>
      </c>
    </row>
    <row r="1597" spans="29:34" x14ac:dyDescent="0.25">
      <c r="AC1597" s="274">
        <f t="shared" si="119"/>
        <v>0</v>
      </c>
      <c r="AF1597" s="368">
        <f t="shared" si="120"/>
        <v>0</v>
      </c>
      <c r="AH1597" s="189">
        <f t="shared" si="121"/>
        <v>0</v>
      </c>
    </row>
    <row r="1598" spans="29:34" x14ac:dyDescent="0.25">
      <c r="AC1598" s="274">
        <f t="shared" si="119"/>
        <v>0</v>
      </c>
      <c r="AF1598" s="368">
        <f t="shared" si="120"/>
        <v>0</v>
      </c>
      <c r="AH1598" s="189">
        <f t="shared" si="121"/>
        <v>0</v>
      </c>
    </row>
    <row r="1599" spans="29:34" x14ac:dyDescent="0.25">
      <c r="AC1599" s="274">
        <f t="shared" si="119"/>
        <v>0</v>
      </c>
      <c r="AF1599" s="368">
        <f t="shared" si="120"/>
        <v>0</v>
      </c>
      <c r="AH1599" s="189">
        <f t="shared" si="121"/>
        <v>0</v>
      </c>
    </row>
    <row r="1600" spans="29:34" x14ac:dyDescent="0.25">
      <c r="AC1600" s="274">
        <f t="shared" si="119"/>
        <v>0</v>
      </c>
      <c r="AF1600" s="368">
        <f t="shared" si="120"/>
        <v>0</v>
      </c>
      <c r="AH1600" s="189">
        <f t="shared" si="121"/>
        <v>0</v>
      </c>
    </row>
    <row r="1601" spans="29:34" x14ac:dyDescent="0.25">
      <c r="AC1601" s="274">
        <f t="shared" si="119"/>
        <v>0</v>
      </c>
      <c r="AF1601" s="368">
        <f t="shared" si="120"/>
        <v>0</v>
      </c>
      <c r="AH1601" s="189">
        <f t="shared" si="121"/>
        <v>0</v>
      </c>
    </row>
    <row r="1602" spans="29:34" x14ac:dyDescent="0.25">
      <c r="AC1602" s="274">
        <f t="shared" si="119"/>
        <v>0</v>
      </c>
      <c r="AF1602" s="368">
        <f t="shared" si="120"/>
        <v>0</v>
      </c>
      <c r="AH1602" s="189">
        <f t="shared" si="121"/>
        <v>0</v>
      </c>
    </row>
    <row r="1603" spans="29:34" x14ac:dyDescent="0.25">
      <c r="AC1603" s="274">
        <f t="shared" si="119"/>
        <v>0</v>
      </c>
      <c r="AF1603" s="368">
        <f t="shared" si="120"/>
        <v>0</v>
      </c>
      <c r="AH1603" s="189">
        <f t="shared" si="121"/>
        <v>0</v>
      </c>
    </row>
    <row r="1604" spans="29:34" x14ac:dyDescent="0.25">
      <c r="AC1604" s="274">
        <f t="shared" si="119"/>
        <v>0</v>
      </c>
      <c r="AF1604" s="368">
        <f t="shared" si="120"/>
        <v>0</v>
      </c>
      <c r="AH1604" s="189">
        <f t="shared" si="121"/>
        <v>0</v>
      </c>
    </row>
    <row r="1605" spans="29:34" x14ac:dyDescent="0.25">
      <c r="AC1605" s="274">
        <f t="shared" si="119"/>
        <v>0</v>
      </c>
      <c r="AF1605" s="368">
        <f t="shared" si="120"/>
        <v>0</v>
      </c>
      <c r="AH1605" s="189">
        <f t="shared" si="121"/>
        <v>0</v>
      </c>
    </row>
    <row r="1606" spans="29:34" x14ac:dyDescent="0.25">
      <c r="AC1606" s="274">
        <f t="shared" si="119"/>
        <v>0</v>
      </c>
      <c r="AF1606" s="368">
        <f t="shared" si="120"/>
        <v>0</v>
      </c>
      <c r="AH1606" s="189">
        <f t="shared" si="121"/>
        <v>0</v>
      </c>
    </row>
    <row r="1607" spans="29:34" x14ac:dyDescent="0.25">
      <c r="AC1607" s="274">
        <f t="shared" si="119"/>
        <v>0</v>
      </c>
      <c r="AF1607" s="368">
        <f t="shared" si="120"/>
        <v>0</v>
      </c>
      <c r="AH1607" s="189">
        <f t="shared" si="121"/>
        <v>0</v>
      </c>
    </row>
    <row r="1608" spans="29:34" x14ac:dyDescent="0.25">
      <c r="AC1608" s="274">
        <f t="shared" si="119"/>
        <v>0</v>
      </c>
      <c r="AF1608" s="368">
        <f t="shared" si="120"/>
        <v>0</v>
      </c>
      <c r="AH1608" s="189">
        <f t="shared" si="121"/>
        <v>0</v>
      </c>
    </row>
    <row r="1609" spans="29:34" x14ac:dyDescent="0.25">
      <c r="AC1609" s="274">
        <f t="shared" si="119"/>
        <v>0</v>
      </c>
      <c r="AF1609" s="368">
        <f t="shared" si="120"/>
        <v>0</v>
      </c>
      <c r="AH1609" s="189">
        <f t="shared" si="121"/>
        <v>0</v>
      </c>
    </row>
    <row r="1610" spans="29:34" x14ac:dyDescent="0.25">
      <c r="AC1610" s="274">
        <f t="shared" si="119"/>
        <v>0</v>
      </c>
      <c r="AF1610" s="368">
        <f t="shared" si="120"/>
        <v>0</v>
      </c>
      <c r="AH1610" s="189">
        <f t="shared" si="121"/>
        <v>0</v>
      </c>
    </row>
    <row r="1611" spans="29:34" x14ac:dyDescent="0.25">
      <c r="AC1611" s="274">
        <f t="shared" si="119"/>
        <v>0</v>
      </c>
      <c r="AF1611" s="368">
        <f t="shared" si="120"/>
        <v>0</v>
      </c>
      <c r="AH1611" s="189">
        <f t="shared" si="121"/>
        <v>0</v>
      </c>
    </row>
    <row r="1612" spans="29:34" x14ac:dyDescent="0.25">
      <c r="AC1612" s="274">
        <f t="shared" si="119"/>
        <v>0</v>
      </c>
      <c r="AF1612" s="368">
        <f t="shared" si="120"/>
        <v>0</v>
      </c>
      <c r="AH1612" s="189">
        <f t="shared" si="121"/>
        <v>0</v>
      </c>
    </row>
    <row r="1613" spans="29:34" x14ac:dyDescent="0.25">
      <c r="AC1613" s="274">
        <f t="shared" si="119"/>
        <v>0</v>
      </c>
      <c r="AF1613" s="368">
        <f t="shared" si="120"/>
        <v>0</v>
      </c>
      <c r="AH1613" s="189">
        <f t="shared" si="121"/>
        <v>0</v>
      </c>
    </row>
    <row r="1614" spans="29:34" x14ac:dyDescent="0.25">
      <c r="AC1614" s="274">
        <f t="shared" si="119"/>
        <v>0</v>
      </c>
      <c r="AF1614" s="368">
        <f t="shared" si="120"/>
        <v>0</v>
      </c>
      <c r="AH1614" s="189">
        <f t="shared" si="121"/>
        <v>0</v>
      </c>
    </row>
    <row r="1615" spans="29:34" x14ac:dyDescent="0.25">
      <c r="AC1615" s="274">
        <f t="shared" si="119"/>
        <v>0</v>
      </c>
      <c r="AF1615" s="368">
        <f t="shared" si="120"/>
        <v>0</v>
      </c>
      <c r="AH1615" s="189">
        <f t="shared" si="121"/>
        <v>0</v>
      </c>
    </row>
    <row r="1616" spans="29:34" x14ac:dyDescent="0.25">
      <c r="AC1616" s="274">
        <f t="shared" si="119"/>
        <v>0</v>
      </c>
      <c r="AF1616" s="368">
        <f t="shared" si="120"/>
        <v>0</v>
      </c>
      <c r="AH1616" s="189">
        <f t="shared" si="121"/>
        <v>0</v>
      </c>
    </row>
    <row r="1617" spans="29:34" x14ac:dyDescent="0.25">
      <c r="AC1617" s="274">
        <f t="shared" si="119"/>
        <v>0</v>
      </c>
      <c r="AF1617" s="368">
        <f t="shared" si="120"/>
        <v>0</v>
      </c>
      <c r="AH1617" s="189">
        <f t="shared" si="121"/>
        <v>0</v>
      </c>
    </row>
    <row r="1618" spans="29:34" x14ac:dyDescent="0.25">
      <c r="AC1618" s="274">
        <f t="shared" si="119"/>
        <v>0</v>
      </c>
      <c r="AF1618" s="368">
        <f t="shared" si="120"/>
        <v>0</v>
      </c>
      <c r="AH1618" s="189">
        <f t="shared" si="121"/>
        <v>0</v>
      </c>
    </row>
    <row r="1619" spans="29:34" x14ac:dyDescent="0.25">
      <c r="AC1619" s="274">
        <f t="shared" si="119"/>
        <v>0</v>
      </c>
      <c r="AF1619" s="368">
        <f t="shared" si="120"/>
        <v>0</v>
      </c>
      <c r="AH1619" s="189">
        <f t="shared" si="121"/>
        <v>0</v>
      </c>
    </row>
    <row r="1620" spans="29:34" x14ac:dyDescent="0.25">
      <c r="AC1620" s="274">
        <f t="shared" si="119"/>
        <v>0</v>
      </c>
      <c r="AF1620" s="368">
        <f t="shared" si="120"/>
        <v>0</v>
      </c>
      <c r="AH1620" s="189">
        <f t="shared" si="121"/>
        <v>0</v>
      </c>
    </row>
    <row r="1621" spans="29:34" x14ac:dyDescent="0.25">
      <c r="AC1621" s="274">
        <f t="shared" si="119"/>
        <v>0</v>
      </c>
      <c r="AF1621" s="368">
        <f t="shared" si="120"/>
        <v>0</v>
      </c>
      <c r="AH1621" s="189">
        <f t="shared" si="121"/>
        <v>0</v>
      </c>
    </row>
    <row r="1622" spans="29:34" x14ac:dyDescent="0.25">
      <c r="AC1622" s="274">
        <f t="shared" si="119"/>
        <v>0</v>
      </c>
      <c r="AF1622" s="368">
        <f t="shared" si="120"/>
        <v>0</v>
      </c>
      <c r="AH1622" s="189">
        <f t="shared" si="121"/>
        <v>0</v>
      </c>
    </row>
    <row r="1623" spans="29:34" x14ac:dyDescent="0.25">
      <c r="AC1623" s="274">
        <f t="shared" si="119"/>
        <v>0</v>
      </c>
      <c r="AF1623" s="368">
        <f t="shared" si="120"/>
        <v>0</v>
      </c>
      <c r="AH1623" s="189">
        <f t="shared" si="121"/>
        <v>0</v>
      </c>
    </row>
    <row r="1624" spans="29:34" x14ac:dyDescent="0.25">
      <c r="AC1624" s="274">
        <f t="shared" si="119"/>
        <v>0</v>
      </c>
      <c r="AF1624" s="368">
        <f t="shared" si="120"/>
        <v>0</v>
      </c>
      <c r="AH1624" s="189">
        <f t="shared" si="121"/>
        <v>0</v>
      </c>
    </row>
    <row r="1625" spans="29:34" x14ac:dyDescent="0.25">
      <c r="AC1625" s="274">
        <f t="shared" si="119"/>
        <v>0</v>
      </c>
      <c r="AF1625" s="368">
        <f t="shared" si="120"/>
        <v>0</v>
      </c>
      <c r="AH1625" s="189">
        <f t="shared" si="121"/>
        <v>0</v>
      </c>
    </row>
    <row r="1626" spans="29:34" x14ac:dyDescent="0.25">
      <c r="AC1626" s="274">
        <f t="shared" ref="AC1626:AC1689" si="122">Z1626*Q1626</f>
        <v>0</v>
      </c>
      <c r="AF1626" s="368">
        <f t="shared" ref="AF1626:AF1689" si="123">AD1626+AE1626</f>
        <v>0</v>
      </c>
      <c r="AH1626" s="189">
        <f t="shared" ref="AH1626:AH1689" si="124">R1626*AG1626</f>
        <v>0</v>
      </c>
    </row>
    <row r="1627" spans="29:34" x14ac:dyDescent="0.25">
      <c r="AC1627" s="274">
        <f t="shared" si="122"/>
        <v>0</v>
      </c>
      <c r="AF1627" s="368">
        <f t="shared" si="123"/>
        <v>0</v>
      </c>
      <c r="AH1627" s="189">
        <f t="shared" si="124"/>
        <v>0</v>
      </c>
    </row>
    <row r="1628" spans="29:34" x14ac:dyDescent="0.25">
      <c r="AC1628" s="274">
        <f t="shared" si="122"/>
        <v>0</v>
      </c>
      <c r="AF1628" s="368">
        <f t="shared" si="123"/>
        <v>0</v>
      </c>
      <c r="AH1628" s="189">
        <f t="shared" si="124"/>
        <v>0</v>
      </c>
    </row>
    <row r="1629" spans="29:34" x14ac:dyDescent="0.25">
      <c r="AC1629" s="274">
        <f t="shared" si="122"/>
        <v>0</v>
      </c>
      <c r="AF1629" s="368">
        <f t="shared" si="123"/>
        <v>0</v>
      </c>
      <c r="AH1629" s="189">
        <f t="shared" si="124"/>
        <v>0</v>
      </c>
    </row>
    <row r="1630" spans="29:34" x14ac:dyDescent="0.25">
      <c r="AC1630" s="274">
        <f t="shared" si="122"/>
        <v>0</v>
      </c>
      <c r="AF1630" s="368">
        <f t="shared" si="123"/>
        <v>0</v>
      </c>
      <c r="AH1630" s="189">
        <f t="shared" si="124"/>
        <v>0</v>
      </c>
    </row>
    <row r="1631" spans="29:34" x14ac:dyDescent="0.25">
      <c r="AC1631" s="274">
        <f t="shared" si="122"/>
        <v>0</v>
      </c>
      <c r="AF1631" s="368">
        <f t="shared" si="123"/>
        <v>0</v>
      </c>
      <c r="AH1631" s="189">
        <f t="shared" si="124"/>
        <v>0</v>
      </c>
    </row>
    <row r="1632" spans="29:34" x14ac:dyDescent="0.25">
      <c r="AC1632" s="274">
        <f t="shared" si="122"/>
        <v>0</v>
      </c>
      <c r="AF1632" s="368">
        <f t="shared" si="123"/>
        <v>0</v>
      </c>
      <c r="AH1632" s="189">
        <f t="shared" si="124"/>
        <v>0</v>
      </c>
    </row>
    <row r="1633" spans="29:34" x14ac:dyDescent="0.25">
      <c r="AC1633" s="274">
        <f t="shared" si="122"/>
        <v>0</v>
      </c>
      <c r="AF1633" s="368">
        <f t="shared" si="123"/>
        <v>0</v>
      </c>
      <c r="AH1633" s="189">
        <f t="shared" si="124"/>
        <v>0</v>
      </c>
    </row>
    <row r="1634" spans="29:34" x14ac:dyDescent="0.25">
      <c r="AC1634" s="274">
        <f t="shared" si="122"/>
        <v>0</v>
      </c>
      <c r="AF1634" s="368">
        <f t="shared" si="123"/>
        <v>0</v>
      </c>
      <c r="AH1634" s="189">
        <f t="shared" si="124"/>
        <v>0</v>
      </c>
    </row>
    <row r="1635" spans="29:34" x14ac:dyDescent="0.25">
      <c r="AC1635" s="274">
        <f t="shared" si="122"/>
        <v>0</v>
      </c>
      <c r="AF1635" s="368">
        <f t="shared" si="123"/>
        <v>0</v>
      </c>
      <c r="AH1635" s="189">
        <f t="shared" si="124"/>
        <v>0</v>
      </c>
    </row>
    <row r="1636" spans="29:34" x14ac:dyDescent="0.25">
      <c r="AC1636" s="274">
        <f t="shared" si="122"/>
        <v>0</v>
      </c>
      <c r="AF1636" s="368">
        <f t="shared" si="123"/>
        <v>0</v>
      </c>
      <c r="AH1636" s="189">
        <f t="shared" si="124"/>
        <v>0</v>
      </c>
    </row>
    <row r="1637" spans="29:34" x14ac:dyDescent="0.25">
      <c r="AC1637" s="274">
        <f t="shared" si="122"/>
        <v>0</v>
      </c>
      <c r="AF1637" s="368">
        <f t="shared" si="123"/>
        <v>0</v>
      </c>
      <c r="AH1637" s="189">
        <f t="shared" si="124"/>
        <v>0</v>
      </c>
    </row>
    <row r="1638" spans="29:34" x14ac:dyDescent="0.25">
      <c r="AC1638" s="274">
        <f t="shared" si="122"/>
        <v>0</v>
      </c>
      <c r="AF1638" s="368">
        <f t="shared" si="123"/>
        <v>0</v>
      </c>
      <c r="AH1638" s="189">
        <f t="shared" si="124"/>
        <v>0</v>
      </c>
    </row>
    <row r="1639" spans="29:34" x14ac:dyDescent="0.25">
      <c r="AC1639" s="274">
        <f t="shared" si="122"/>
        <v>0</v>
      </c>
      <c r="AF1639" s="368">
        <f t="shared" si="123"/>
        <v>0</v>
      </c>
      <c r="AH1639" s="189">
        <f t="shared" si="124"/>
        <v>0</v>
      </c>
    </row>
    <row r="1640" spans="29:34" x14ac:dyDescent="0.25">
      <c r="AC1640" s="274">
        <f t="shared" si="122"/>
        <v>0</v>
      </c>
      <c r="AF1640" s="368">
        <f t="shared" si="123"/>
        <v>0</v>
      </c>
      <c r="AH1640" s="189">
        <f t="shared" si="124"/>
        <v>0</v>
      </c>
    </row>
    <row r="1641" spans="29:34" x14ac:dyDescent="0.25">
      <c r="AC1641" s="274">
        <f t="shared" si="122"/>
        <v>0</v>
      </c>
      <c r="AF1641" s="368">
        <f t="shared" si="123"/>
        <v>0</v>
      </c>
      <c r="AH1641" s="189">
        <f t="shared" si="124"/>
        <v>0</v>
      </c>
    </row>
    <row r="1642" spans="29:34" x14ac:dyDescent="0.25">
      <c r="AC1642" s="274">
        <f t="shared" si="122"/>
        <v>0</v>
      </c>
      <c r="AF1642" s="368">
        <f t="shared" si="123"/>
        <v>0</v>
      </c>
      <c r="AH1642" s="189">
        <f t="shared" si="124"/>
        <v>0</v>
      </c>
    </row>
    <row r="1643" spans="29:34" x14ac:dyDescent="0.25">
      <c r="AC1643" s="274">
        <f t="shared" si="122"/>
        <v>0</v>
      </c>
      <c r="AF1643" s="368">
        <f t="shared" si="123"/>
        <v>0</v>
      </c>
      <c r="AH1643" s="189">
        <f t="shared" si="124"/>
        <v>0</v>
      </c>
    </row>
    <row r="1644" spans="29:34" x14ac:dyDescent="0.25">
      <c r="AC1644" s="274">
        <f t="shared" si="122"/>
        <v>0</v>
      </c>
      <c r="AF1644" s="368">
        <f t="shared" si="123"/>
        <v>0</v>
      </c>
      <c r="AH1644" s="189">
        <f t="shared" si="124"/>
        <v>0</v>
      </c>
    </row>
    <row r="1645" spans="29:34" x14ac:dyDescent="0.25">
      <c r="AC1645" s="274">
        <f t="shared" si="122"/>
        <v>0</v>
      </c>
      <c r="AF1645" s="368">
        <f t="shared" si="123"/>
        <v>0</v>
      </c>
      <c r="AH1645" s="189">
        <f t="shared" si="124"/>
        <v>0</v>
      </c>
    </row>
    <row r="1646" spans="29:34" x14ac:dyDescent="0.25">
      <c r="AC1646" s="274">
        <f t="shared" si="122"/>
        <v>0</v>
      </c>
      <c r="AF1646" s="368">
        <f t="shared" si="123"/>
        <v>0</v>
      </c>
      <c r="AH1646" s="189">
        <f t="shared" si="124"/>
        <v>0</v>
      </c>
    </row>
    <row r="1647" spans="29:34" x14ac:dyDescent="0.25">
      <c r="AC1647" s="274">
        <f t="shared" si="122"/>
        <v>0</v>
      </c>
      <c r="AF1647" s="368">
        <f t="shared" si="123"/>
        <v>0</v>
      </c>
      <c r="AH1647" s="189">
        <f t="shared" si="124"/>
        <v>0</v>
      </c>
    </row>
    <row r="1648" spans="29:34" x14ac:dyDescent="0.25">
      <c r="AC1648" s="274">
        <f t="shared" si="122"/>
        <v>0</v>
      </c>
      <c r="AF1648" s="368">
        <f t="shared" si="123"/>
        <v>0</v>
      </c>
      <c r="AH1648" s="189">
        <f t="shared" si="124"/>
        <v>0</v>
      </c>
    </row>
    <row r="1649" spans="29:34" x14ac:dyDescent="0.25">
      <c r="AC1649" s="274">
        <f t="shared" si="122"/>
        <v>0</v>
      </c>
      <c r="AF1649" s="368">
        <f t="shared" si="123"/>
        <v>0</v>
      </c>
      <c r="AH1649" s="189">
        <f t="shared" si="124"/>
        <v>0</v>
      </c>
    </row>
    <row r="1650" spans="29:34" x14ac:dyDescent="0.25">
      <c r="AC1650" s="274">
        <f t="shared" si="122"/>
        <v>0</v>
      </c>
      <c r="AF1650" s="368">
        <f t="shared" si="123"/>
        <v>0</v>
      </c>
      <c r="AH1650" s="189">
        <f t="shared" si="124"/>
        <v>0</v>
      </c>
    </row>
    <row r="1651" spans="29:34" x14ac:dyDescent="0.25">
      <c r="AC1651" s="274">
        <f t="shared" si="122"/>
        <v>0</v>
      </c>
      <c r="AF1651" s="368">
        <f t="shared" si="123"/>
        <v>0</v>
      </c>
      <c r="AH1651" s="189">
        <f t="shared" si="124"/>
        <v>0</v>
      </c>
    </row>
    <row r="1652" spans="29:34" x14ac:dyDescent="0.25">
      <c r="AC1652" s="274">
        <f t="shared" si="122"/>
        <v>0</v>
      </c>
      <c r="AF1652" s="368">
        <f t="shared" si="123"/>
        <v>0</v>
      </c>
      <c r="AH1652" s="189">
        <f t="shared" si="124"/>
        <v>0</v>
      </c>
    </row>
    <row r="1653" spans="29:34" x14ac:dyDescent="0.25">
      <c r="AC1653" s="274">
        <f t="shared" si="122"/>
        <v>0</v>
      </c>
      <c r="AF1653" s="368">
        <f t="shared" si="123"/>
        <v>0</v>
      </c>
      <c r="AH1653" s="189">
        <f t="shared" si="124"/>
        <v>0</v>
      </c>
    </row>
    <row r="1654" spans="29:34" x14ac:dyDescent="0.25">
      <c r="AC1654" s="274">
        <f t="shared" si="122"/>
        <v>0</v>
      </c>
      <c r="AF1654" s="368">
        <f t="shared" si="123"/>
        <v>0</v>
      </c>
      <c r="AH1654" s="189">
        <f t="shared" si="124"/>
        <v>0</v>
      </c>
    </row>
    <row r="1655" spans="29:34" x14ac:dyDescent="0.25">
      <c r="AC1655" s="274">
        <f t="shared" si="122"/>
        <v>0</v>
      </c>
      <c r="AF1655" s="368">
        <f t="shared" si="123"/>
        <v>0</v>
      </c>
      <c r="AH1655" s="189">
        <f t="shared" si="124"/>
        <v>0</v>
      </c>
    </row>
    <row r="1656" spans="29:34" x14ac:dyDescent="0.25">
      <c r="AC1656" s="274">
        <f t="shared" si="122"/>
        <v>0</v>
      </c>
      <c r="AF1656" s="368">
        <f t="shared" si="123"/>
        <v>0</v>
      </c>
      <c r="AH1656" s="189">
        <f t="shared" si="124"/>
        <v>0</v>
      </c>
    </row>
    <row r="1657" spans="29:34" x14ac:dyDescent="0.25">
      <c r="AC1657" s="274">
        <f t="shared" si="122"/>
        <v>0</v>
      </c>
      <c r="AF1657" s="368">
        <f t="shared" si="123"/>
        <v>0</v>
      </c>
      <c r="AH1657" s="189">
        <f t="shared" si="124"/>
        <v>0</v>
      </c>
    </row>
    <row r="1658" spans="29:34" x14ac:dyDescent="0.25">
      <c r="AC1658" s="274">
        <f t="shared" si="122"/>
        <v>0</v>
      </c>
      <c r="AF1658" s="368">
        <f t="shared" si="123"/>
        <v>0</v>
      </c>
      <c r="AH1658" s="189">
        <f t="shared" si="124"/>
        <v>0</v>
      </c>
    </row>
    <row r="1659" spans="29:34" x14ac:dyDescent="0.25">
      <c r="AC1659" s="274">
        <f t="shared" si="122"/>
        <v>0</v>
      </c>
      <c r="AF1659" s="368">
        <f t="shared" si="123"/>
        <v>0</v>
      </c>
      <c r="AH1659" s="189">
        <f t="shared" si="124"/>
        <v>0</v>
      </c>
    </row>
    <row r="1660" spans="29:34" x14ac:dyDescent="0.25">
      <c r="AC1660" s="274">
        <f t="shared" si="122"/>
        <v>0</v>
      </c>
      <c r="AF1660" s="368">
        <f t="shared" si="123"/>
        <v>0</v>
      </c>
      <c r="AH1660" s="189">
        <f t="shared" si="124"/>
        <v>0</v>
      </c>
    </row>
    <row r="1661" spans="29:34" x14ac:dyDescent="0.25">
      <c r="AC1661" s="274">
        <f t="shared" si="122"/>
        <v>0</v>
      </c>
      <c r="AF1661" s="368">
        <f t="shared" si="123"/>
        <v>0</v>
      </c>
      <c r="AH1661" s="189">
        <f t="shared" si="124"/>
        <v>0</v>
      </c>
    </row>
    <row r="1662" spans="29:34" x14ac:dyDescent="0.25">
      <c r="AC1662" s="274">
        <f t="shared" si="122"/>
        <v>0</v>
      </c>
      <c r="AF1662" s="368">
        <f t="shared" si="123"/>
        <v>0</v>
      </c>
      <c r="AH1662" s="189">
        <f t="shared" si="124"/>
        <v>0</v>
      </c>
    </row>
    <row r="1663" spans="29:34" x14ac:dyDescent="0.25">
      <c r="AC1663" s="274">
        <f t="shared" si="122"/>
        <v>0</v>
      </c>
      <c r="AF1663" s="368">
        <f t="shared" si="123"/>
        <v>0</v>
      </c>
      <c r="AH1663" s="189">
        <f t="shared" si="124"/>
        <v>0</v>
      </c>
    </row>
    <row r="1664" spans="29:34" x14ac:dyDescent="0.25">
      <c r="AC1664" s="274">
        <f t="shared" si="122"/>
        <v>0</v>
      </c>
      <c r="AF1664" s="368">
        <f t="shared" si="123"/>
        <v>0</v>
      </c>
      <c r="AH1664" s="189">
        <f t="shared" si="124"/>
        <v>0</v>
      </c>
    </row>
    <row r="1665" spans="29:34" x14ac:dyDescent="0.25">
      <c r="AC1665" s="274">
        <f t="shared" si="122"/>
        <v>0</v>
      </c>
      <c r="AF1665" s="368">
        <f t="shared" si="123"/>
        <v>0</v>
      </c>
      <c r="AH1665" s="189">
        <f t="shared" si="124"/>
        <v>0</v>
      </c>
    </row>
    <row r="1666" spans="29:34" x14ac:dyDescent="0.25">
      <c r="AC1666" s="274">
        <f t="shared" si="122"/>
        <v>0</v>
      </c>
      <c r="AF1666" s="368">
        <f t="shared" si="123"/>
        <v>0</v>
      </c>
      <c r="AH1666" s="189">
        <f t="shared" si="124"/>
        <v>0</v>
      </c>
    </row>
    <row r="1667" spans="29:34" x14ac:dyDescent="0.25">
      <c r="AC1667" s="274">
        <f t="shared" si="122"/>
        <v>0</v>
      </c>
      <c r="AF1667" s="368">
        <f t="shared" si="123"/>
        <v>0</v>
      </c>
      <c r="AH1667" s="189">
        <f t="shared" si="124"/>
        <v>0</v>
      </c>
    </row>
    <row r="1668" spans="29:34" x14ac:dyDescent="0.25">
      <c r="AC1668" s="274">
        <f t="shared" si="122"/>
        <v>0</v>
      </c>
      <c r="AF1668" s="368">
        <f t="shared" si="123"/>
        <v>0</v>
      </c>
      <c r="AH1668" s="189">
        <f t="shared" si="124"/>
        <v>0</v>
      </c>
    </row>
    <row r="1669" spans="29:34" x14ac:dyDescent="0.25">
      <c r="AC1669" s="274">
        <f t="shared" si="122"/>
        <v>0</v>
      </c>
      <c r="AF1669" s="368">
        <f t="shared" si="123"/>
        <v>0</v>
      </c>
      <c r="AH1669" s="189">
        <f t="shared" si="124"/>
        <v>0</v>
      </c>
    </row>
    <row r="1670" spans="29:34" x14ac:dyDescent="0.25">
      <c r="AC1670" s="274">
        <f t="shared" si="122"/>
        <v>0</v>
      </c>
      <c r="AF1670" s="368">
        <f t="shared" si="123"/>
        <v>0</v>
      </c>
      <c r="AH1670" s="189">
        <f t="shared" si="124"/>
        <v>0</v>
      </c>
    </row>
    <row r="1671" spans="29:34" x14ac:dyDescent="0.25">
      <c r="AC1671" s="274">
        <f t="shared" si="122"/>
        <v>0</v>
      </c>
      <c r="AF1671" s="368">
        <f t="shared" si="123"/>
        <v>0</v>
      </c>
      <c r="AH1671" s="189">
        <f t="shared" si="124"/>
        <v>0</v>
      </c>
    </row>
    <row r="1672" spans="29:34" x14ac:dyDescent="0.25">
      <c r="AC1672" s="274">
        <f t="shared" si="122"/>
        <v>0</v>
      </c>
      <c r="AF1672" s="368">
        <f t="shared" si="123"/>
        <v>0</v>
      </c>
      <c r="AH1672" s="189">
        <f t="shared" si="124"/>
        <v>0</v>
      </c>
    </row>
    <row r="1673" spans="29:34" x14ac:dyDescent="0.25">
      <c r="AC1673" s="274">
        <f t="shared" si="122"/>
        <v>0</v>
      </c>
      <c r="AF1673" s="368">
        <f t="shared" si="123"/>
        <v>0</v>
      </c>
      <c r="AH1673" s="189">
        <f t="shared" si="124"/>
        <v>0</v>
      </c>
    </row>
    <row r="1674" spans="29:34" x14ac:dyDescent="0.25">
      <c r="AC1674" s="274">
        <f t="shared" si="122"/>
        <v>0</v>
      </c>
      <c r="AF1674" s="368">
        <f t="shared" si="123"/>
        <v>0</v>
      </c>
      <c r="AH1674" s="189">
        <f t="shared" si="124"/>
        <v>0</v>
      </c>
    </row>
    <row r="1675" spans="29:34" x14ac:dyDescent="0.25">
      <c r="AC1675" s="274">
        <f t="shared" si="122"/>
        <v>0</v>
      </c>
      <c r="AF1675" s="368">
        <f t="shared" si="123"/>
        <v>0</v>
      </c>
      <c r="AH1675" s="189">
        <f t="shared" si="124"/>
        <v>0</v>
      </c>
    </row>
    <row r="1676" spans="29:34" x14ac:dyDescent="0.25">
      <c r="AC1676" s="274">
        <f t="shared" si="122"/>
        <v>0</v>
      </c>
      <c r="AF1676" s="368">
        <f t="shared" si="123"/>
        <v>0</v>
      </c>
      <c r="AH1676" s="189">
        <f t="shared" si="124"/>
        <v>0</v>
      </c>
    </row>
    <row r="1677" spans="29:34" x14ac:dyDescent="0.25">
      <c r="AC1677" s="274">
        <f t="shared" si="122"/>
        <v>0</v>
      </c>
      <c r="AF1677" s="368">
        <f t="shared" si="123"/>
        <v>0</v>
      </c>
      <c r="AH1677" s="189">
        <f t="shared" si="124"/>
        <v>0</v>
      </c>
    </row>
    <row r="1678" spans="29:34" x14ac:dyDescent="0.25">
      <c r="AC1678" s="274">
        <f t="shared" si="122"/>
        <v>0</v>
      </c>
      <c r="AF1678" s="368">
        <f t="shared" si="123"/>
        <v>0</v>
      </c>
      <c r="AH1678" s="189">
        <f t="shared" si="124"/>
        <v>0</v>
      </c>
    </row>
    <row r="1679" spans="29:34" x14ac:dyDescent="0.25">
      <c r="AC1679" s="274">
        <f t="shared" si="122"/>
        <v>0</v>
      </c>
      <c r="AF1679" s="368">
        <f t="shared" si="123"/>
        <v>0</v>
      </c>
      <c r="AH1679" s="189">
        <f t="shared" si="124"/>
        <v>0</v>
      </c>
    </row>
    <row r="1680" spans="29:34" x14ac:dyDescent="0.25">
      <c r="AC1680" s="274">
        <f t="shared" si="122"/>
        <v>0</v>
      </c>
      <c r="AF1680" s="368">
        <f t="shared" si="123"/>
        <v>0</v>
      </c>
      <c r="AH1680" s="189">
        <f t="shared" si="124"/>
        <v>0</v>
      </c>
    </row>
    <row r="1681" spans="29:34" x14ac:dyDescent="0.25">
      <c r="AC1681" s="274">
        <f t="shared" si="122"/>
        <v>0</v>
      </c>
      <c r="AF1681" s="368">
        <f t="shared" si="123"/>
        <v>0</v>
      </c>
      <c r="AH1681" s="189">
        <f t="shared" si="124"/>
        <v>0</v>
      </c>
    </row>
    <row r="1682" spans="29:34" x14ac:dyDescent="0.25">
      <c r="AC1682" s="274">
        <f t="shared" si="122"/>
        <v>0</v>
      </c>
      <c r="AF1682" s="368">
        <f t="shared" si="123"/>
        <v>0</v>
      </c>
      <c r="AH1682" s="189">
        <f t="shared" si="124"/>
        <v>0</v>
      </c>
    </row>
    <row r="1683" spans="29:34" x14ac:dyDescent="0.25">
      <c r="AC1683" s="274">
        <f t="shared" si="122"/>
        <v>0</v>
      </c>
      <c r="AF1683" s="368">
        <f t="shared" si="123"/>
        <v>0</v>
      </c>
      <c r="AH1683" s="189">
        <f t="shared" si="124"/>
        <v>0</v>
      </c>
    </row>
    <row r="1684" spans="29:34" x14ac:dyDescent="0.25">
      <c r="AC1684" s="274">
        <f t="shared" si="122"/>
        <v>0</v>
      </c>
      <c r="AF1684" s="368">
        <f t="shared" si="123"/>
        <v>0</v>
      </c>
      <c r="AH1684" s="189">
        <f t="shared" si="124"/>
        <v>0</v>
      </c>
    </row>
    <row r="1685" spans="29:34" x14ac:dyDescent="0.25">
      <c r="AC1685" s="274">
        <f t="shared" si="122"/>
        <v>0</v>
      </c>
      <c r="AF1685" s="368">
        <f t="shared" si="123"/>
        <v>0</v>
      </c>
      <c r="AH1685" s="189">
        <f t="shared" si="124"/>
        <v>0</v>
      </c>
    </row>
    <row r="1686" spans="29:34" x14ac:dyDescent="0.25">
      <c r="AC1686" s="274">
        <f t="shared" si="122"/>
        <v>0</v>
      </c>
      <c r="AF1686" s="368">
        <f t="shared" si="123"/>
        <v>0</v>
      </c>
      <c r="AH1686" s="189">
        <f t="shared" si="124"/>
        <v>0</v>
      </c>
    </row>
    <row r="1687" spans="29:34" x14ac:dyDescent="0.25">
      <c r="AC1687" s="274">
        <f t="shared" si="122"/>
        <v>0</v>
      </c>
      <c r="AF1687" s="368">
        <f t="shared" si="123"/>
        <v>0</v>
      </c>
      <c r="AH1687" s="189">
        <f t="shared" si="124"/>
        <v>0</v>
      </c>
    </row>
    <row r="1688" spans="29:34" x14ac:dyDescent="0.25">
      <c r="AC1688" s="274">
        <f t="shared" si="122"/>
        <v>0</v>
      </c>
      <c r="AF1688" s="368">
        <f t="shared" si="123"/>
        <v>0</v>
      </c>
      <c r="AH1688" s="189">
        <f t="shared" si="124"/>
        <v>0</v>
      </c>
    </row>
    <row r="1689" spans="29:34" x14ac:dyDescent="0.25">
      <c r="AC1689" s="274">
        <f t="shared" si="122"/>
        <v>0</v>
      </c>
      <c r="AF1689" s="368">
        <f t="shared" si="123"/>
        <v>0</v>
      </c>
      <c r="AH1689" s="189">
        <f t="shared" si="124"/>
        <v>0</v>
      </c>
    </row>
    <row r="1690" spans="29:34" x14ac:dyDescent="0.25">
      <c r="AC1690" s="274">
        <f t="shared" ref="AC1690:AC1753" si="125">Z1690*Q1690</f>
        <v>0</v>
      </c>
      <c r="AF1690" s="368">
        <f t="shared" ref="AF1690:AF1753" si="126">AD1690+AE1690</f>
        <v>0</v>
      </c>
      <c r="AH1690" s="189">
        <f t="shared" ref="AH1690:AH1753" si="127">R1690*AG1690</f>
        <v>0</v>
      </c>
    </row>
    <row r="1691" spans="29:34" x14ac:dyDescent="0.25">
      <c r="AC1691" s="274">
        <f t="shared" si="125"/>
        <v>0</v>
      </c>
      <c r="AF1691" s="368">
        <f t="shared" si="126"/>
        <v>0</v>
      </c>
      <c r="AH1691" s="189">
        <f t="shared" si="127"/>
        <v>0</v>
      </c>
    </row>
    <row r="1692" spans="29:34" x14ac:dyDescent="0.25">
      <c r="AC1692" s="274">
        <f t="shared" si="125"/>
        <v>0</v>
      </c>
      <c r="AF1692" s="368">
        <f t="shared" si="126"/>
        <v>0</v>
      </c>
      <c r="AH1692" s="189">
        <f t="shared" si="127"/>
        <v>0</v>
      </c>
    </row>
    <row r="1693" spans="29:34" x14ac:dyDescent="0.25">
      <c r="AC1693" s="274">
        <f t="shared" si="125"/>
        <v>0</v>
      </c>
      <c r="AF1693" s="368">
        <f t="shared" si="126"/>
        <v>0</v>
      </c>
      <c r="AH1693" s="189">
        <f t="shared" si="127"/>
        <v>0</v>
      </c>
    </row>
    <row r="1694" spans="29:34" x14ac:dyDescent="0.25">
      <c r="AC1694" s="274">
        <f t="shared" si="125"/>
        <v>0</v>
      </c>
      <c r="AF1694" s="368">
        <f t="shared" si="126"/>
        <v>0</v>
      </c>
      <c r="AH1694" s="189">
        <f t="shared" si="127"/>
        <v>0</v>
      </c>
    </row>
    <row r="1695" spans="29:34" x14ac:dyDescent="0.25">
      <c r="AC1695" s="274">
        <f t="shared" si="125"/>
        <v>0</v>
      </c>
      <c r="AF1695" s="368">
        <f t="shared" si="126"/>
        <v>0</v>
      </c>
      <c r="AH1695" s="189">
        <f t="shared" si="127"/>
        <v>0</v>
      </c>
    </row>
    <row r="1696" spans="29:34" x14ac:dyDescent="0.25">
      <c r="AC1696" s="274">
        <f t="shared" si="125"/>
        <v>0</v>
      </c>
      <c r="AF1696" s="368">
        <f t="shared" si="126"/>
        <v>0</v>
      </c>
      <c r="AH1696" s="189">
        <f t="shared" si="127"/>
        <v>0</v>
      </c>
    </row>
    <row r="1697" spans="29:34" x14ac:dyDescent="0.25">
      <c r="AC1697" s="274">
        <f t="shared" si="125"/>
        <v>0</v>
      </c>
      <c r="AF1697" s="368">
        <f t="shared" si="126"/>
        <v>0</v>
      </c>
      <c r="AH1697" s="189">
        <f t="shared" si="127"/>
        <v>0</v>
      </c>
    </row>
    <row r="1698" spans="29:34" x14ac:dyDescent="0.25">
      <c r="AC1698" s="274">
        <f t="shared" si="125"/>
        <v>0</v>
      </c>
      <c r="AF1698" s="368">
        <f t="shared" si="126"/>
        <v>0</v>
      </c>
      <c r="AH1698" s="189">
        <f t="shared" si="127"/>
        <v>0</v>
      </c>
    </row>
    <row r="1699" spans="29:34" x14ac:dyDescent="0.25">
      <c r="AC1699" s="274">
        <f t="shared" si="125"/>
        <v>0</v>
      </c>
      <c r="AF1699" s="368">
        <f t="shared" si="126"/>
        <v>0</v>
      </c>
      <c r="AH1699" s="189">
        <f t="shared" si="127"/>
        <v>0</v>
      </c>
    </row>
    <row r="1700" spans="29:34" x14ac:dyDescent="0.25">
      <c r="AC1700" s="274">
        <f t="shared" si="125"/>
        <v>0</v>
      </c>
      <c r="AF1700" s="368">
        <f t="shared" si="126"/>
        <v>0</v>
      </c>
      <c r="AH1700" s="189">
        <f t="shared" si="127"/>
        <v>0</v>
      </c>
    </row>
    <row r="1701" spans="29:34" x14ac:dyDescent="0.25">
      <c r="AC1701" s="274">
        <f t="shared" si="125"/>
        <v>0</v>
      </c>
      <c r="AF1701" s="368">
        <f t="shared" si="126"/>
        <v>0</v>
      </c>
      <c r="AH1701" s="189">
        <f t="shared" si="127"/>
        <v>0</v>
      </c>
    </row>
    <row r="1702" spans="29:34" x14ac:dyDescent="0.25">
      <c r="AC1702" s="274">
        <f t="shared" si="125"/>
        <v>0</v>
      </c>
      <c r="AF1702" s="368">
        <f t="shared" si="126"/>
        <v>0</v>
      </c>
      <c r="AH1702" s="189">
        <f t="shared" si="127"/>
        <v>0</v>
      </c>
    </row>
    <row r="1703" spans="29:34" x14ac:dyDescent="0.25">
      <c r="AC1703" s="274">
        <f t="shared" si="125"/>
        <v>0</v>
      </c>
      <c r="AF1703" s="368">
        <f t="shared" si="126"/>
        <v>0</v>
      </c>
      <c r="AH1703" s="189">
        <f t="shared" si="127"/>
        <v>0</v>
      </c>
    </row>
    <row r="1704" spans="29:34" x14ac:dyDescent="0.25">
      <c r="AC1704" s="274">
        <f t="shared" si="125"/>
        <v>0</v>
      </c>
      <c r="AF1704" s="368">
        <f t="shared" si="126"/>
        <v>0</v>
      </c>
      <c r="AH1704" s="189">
        <f t="shared" si="127"/>
        <v>0</v>
      </c>
    </row>
    <row r="1705" spans="29:34" x14ac:dyDescent="0.25">
      <c r="AC1705" s="274">
        <f t="shared" si="125"/>
        <v>0</v>
      </c>
      <c r="AF1705" s="368">
        <f t="shared" si="126"/>
        <v>0</v>
      </c>
      <c r="AH1705" s="189">
        <f t="shared" si="127"/>
        <v>0</v>
      </c>
    </row>
    <row r="1706" spans="29:34" x14ac:dyDescent="0.25">
      <c r="AC1706" s="274">
        <f t="shared" si="125"/>
        <v>0</v>
      </c>
      <c r="AF1706" s="368">
        <f t="shared" si="126"/>
        <v>0</v>
      </c>
      <c r="AH1706" s="189">
        <f t="shared" si="127"/>
        <v>0</v>
      </c>
    </row>
    <row r="1707" spans="29:34" x14ac:dyDescent="0.25">
      <c r="AC1707" s="274">
        <f t="shared" si="125"/>
        <v>0</v>
      </c>
      <c r="AF1707" s="368">
        <f t="shared" si="126"/>
        <v>0</v>
      </c>
      <c r="AH1707" s="189">
        <f t="shared" si="127"/>
        <v>0</v>
      </c>
    </row>
    <row r="1708" spans="29:34" x14ac:dyDescent="0.25">
      <c r="AC1708" s="274">
        <f t="shared" si="125"/>
        <v>0</v>
      </c>
      <c r="AF1708" s="368">
        <f t="shared" si="126"/>
        <v>0</v>
      </c>
      <c r="AH1708" s="189">
        <f t="shared" si="127"/>
        <v>0</v>
      </c>
    </row>
    <row r="1709" spans="29:34" x14ac:dyDescent="0.25">
      <c r="AC1709" s="274">
        <f t="shared" si="125"/>
        <v>0</v>
      </c>
      <c r="AF1709" s="368">
        <f t="shared" si="126"/>
        <v>0</v>
      </c>
      <c r="AH1709" s="189">
        <f t="shared" si="127"/>
        <v>0</v>
      </c>
    </row>
    <row r="1710" spans="29:34" x14ac:dyDescent="0.25">
      <c r="AC1710" s="274">
        <f t="shared" si="125"/>
        <v>0</v>
      </c>
      <c r="AF1710" s="368">
        <f t="shared" si="126"/>
        <v>0</v>
      </c>
      <c r="AH1710" s="189">
        <f t="shared" si="127"/>
        <v>0</v>
      </c>
    </row>
    <row r="1711" spans="29:34" x14ac:dyDescent="0.25">
      <c r="AC1711" s="274">
        <f t="shared" si="125"/>
        <v>0</v>
      </c>
      <c r="AF1711" s="368">
        <f t="shared" si="126"/>
        <v>0</v>
      </c>
      <c r="AH1711" s="189">
        <f t="shared" si="127"/>
        <v>0</v>
      </c>
    </row>
    <row r="1712" spans="29:34" x14ac:dyDescent="0.25">
      <c r="AC1712" s="274">
        <f t="shared" si="125"/>
        <v>0</v>
      </c>
      <c r="AF1712" s="368">
        <f t="shared" si="126"/>
        <v>0</v>
      </c>
      <c r="AH1712" s="189">
        <f t="shared" si="127"/>
        <v>0</v>
      </c>
    </row>
    <row r="1713" spans="29:34" x14ac:dyDescent="0.25">
      <c r="AC1713" s="274">
        <f t="shared" si="125"/>
        <v>0</v>
      </c>
      <c r="AF1713" s="368">
        <f t="shared" si="126"/>
        <v>0</v>
      </c>
      <c r="AH1713" s="189">
        <f t="shared" si="127"/>
        <v>0</v>
      </c>
    </row>
    <row r="1714" spans="29:34" x14ac:dyDescent="0.25">
      <c r="AC1714" s="274">
        <f t="shared" si="125"/>
        <v>0</v>
      </c>
      <c r="AF1714" s="368">
        <f t="shared" si="126"/>
        <v>0</v>
      </c>
      <c r="AH1714" s="189">
        <f t="shared" si="127"/>
        <v>0</v>
      </c>
    </row>
    <row r="1715" spans="29:34" x14ac:dyDescent="0.25">
      <c r="AC1715" s="274">
        <f t="shared" si="125"/>
        <v>0</v>
      </c>
      <c r="AF1715" s="368">
        <f t="shared" si="126"/>
        <v>0</v>
      </c>
      <c r="AH1715" s="189">
        <f t="shared" si="127"/>
        <v>0</v>
      </c>
    </row>
    <row r="1716" spans="29:34" x14ac:dyDescent="0.25">
      <c r="AC1716" s="274">
        <f t="shared" si="125"/>
        <v>0</v>
      </c>
      <c r="AF1716" s="368">
        <f t="shared" si="126"/>
        <v>0</v>
      </c>
      <c r="AH1716" s="189">
        <f t="shared" si="127"/>
        <v>0</v>
      </c>
    </row>
    <row r="1717" spans="29:34" x14ac:dyDescent="0.25">
      <c r="AC1717" s="274">
        <f t="shared" si="125"/>
        <v>0</v>
      </c>
      <c r="AF1717" s="368">
        <f t="shared" si="126"/>
        <v>0</v>
      </c>
      <c r="AH1717" s="189">
        <f t="shared" si="127"/>
        <v>0</v>
      </c>
    </row>
    <row r="1718" spans="29:34" x14ac:dyDescent="0.25">
      <c r="AC1718" s="274">
        <f t="shared" si="125"/>
        <v>0</v>
      </c>
      <c r="AF1718" s="368">
        <f t="shared" si="126"/>
        <v>0</v>
      </c>
      <c r="AH1718" s="189">
        <f t="shared" si="127"/>
        <v>0</v>
      </c>
    </row>
    <row r="1719" spans="29:34" x14ac:dyDescent="0.25">
      <c r="AC1719" s="274">
        <f t="shared" si="125"/>
        <v>0</v>
      </c>
      <c r="AF1719" s="368">
        <f t="shared" si="126"/>
        <v>0</v>
      </c>
      <c r="AH1719" s="189">
        <f t="shared" si="127"/>
        <v>0</v>
      </c>
    </row>
    <row r="1720" spans="29:34" x14ac:dyDescent="0.25">
      <c r="AC1720" s="274">
        <f t="shared" si="125"/>
        <v>0</v>
      </c>
      <c r="AF1720" s="368">
        <f t="shared" si="126"/>
        <v>0</v>
      </c>
      <c r="AH1720" s="189">
        <f t="shared" si="127"/>
        <v>0</v>
      </c>
    </row>
    <row r="1721" spans="29:34" x14ac:dyDescent="0.25">
      <c r="AC1721" s="274">
        <f t="shared" si="125"/>
        <v>0</v>
      </c>
      <c r="AF1721" s="368">
        <f t="shared" si="126"/>
        <v>0</v>
      </c>
      <c r="AH1721" s="189">
        <f t="shared" si="127"/>
        <v>0</v>
      </c>
    </row>
    <row r="1722" spans="29:34" x14ac:dyDescent="0.25">
      <c r="AC1722" s="274">
        <f t="shared" si="125"/>
        <v>0</v>
      </c>
      <c r="AF1722" s="368">
        <f t="shared" si="126"/>
        <v>0</v>
      </c>
      <c r="AH1722" s="189">
        <f t="shared" si="127"/>
        <v>0</v>
      </c>
    </row>
    <row r="1723" spans="29:34" x14ac:dyDescent="0.25">
      <c r="AC1723" s="274">
        <f t="shared" si="125"/>
        <v>0</v>
      </c>
      <c r="AF1723" s="368">
        <f t="shared" si="126"/>
        <v>0</v>
      </c>
      <c r="AH1723" s="189">
        <f t="shared" si="127"/>
        <v>0</v>
      </c>
    </row>
    <row r="1724" spans="29:34" x14ac:dyDescent="0.25">
      <c r="AC1724" s="274">
        <f t="shared" si="125"/>
        <v>0</v>
      </c>
      <c r="AF1724" s="368">
        <f t="shared" si="126"/>
        <v>0</v>
      </c>
      <c r="AH1724" s="189">
        <f t="shared" si="127"/>
        <v>0</v>
      </c>
    </row>
    <row r="1725" spans="29:34" x14ac:dyDescent="0.25">
      <c r="AC1725" s="274">
        <f t="shared" si="125"/>
        <v>0</v>
      </c>
      <c r="AF1725" s="368">
        <f t="shared" si="126"/>
        <v>0</v>
      </c>
      <c r="AH1725" s="189">
        <f t="shared" si="127"/>
        <v>0</v>
      </c>
    </row>
    <row r="1726" spans="29:34" x14ac:dyDescent="0.25">
      <c r="AC1726" s="274">
        <f t="shared" si="125"/>
        <v>0</v>
      </c>
      <c r="AF1726" s="368">
        <f t="shared" si="126"/>
        <v>0</v>
      </c>
      <c r="AH1726" s="189">
        <f t="shared" si="127"/>
        <v>0</v>
      </c>
    </row>
    <row r="1727" spans="29:34" x14ac:dyDescent="0.25">
      <c r="AC1727" s="274">
        <f t="shared" si="125"/>
        <v>0</v>
      </c>
      <c r="AF1727" s="368">
        <f t="shared" si="126"/>
        <v>0</v>
      </c>
      <c r="AH1727" s="189">
        <f t="shared" si="127"/>
        <v>0</v>
      </c>
    </row>
    <row r="1728" spans="29:34" x14ac:dyDescent="0.25">
      <c r="AC1728" s="274">
        <f t="shared" si="125"/>
        <v>0</v>
      </c>
      <c r="AF1728" s="368">
        <f t="shared" si="126"/>
        <v>0</v>
      </c>
      <c r="AH1728" s="189">
        <f t="shared" si="127"/>
        <v>0</v>
      </c>
    </row>
    <row r="1729" spans="29:34" x14ac:dyDescent="0.25">
      <c r="AC1729" s="274">
        <f t="shared" si="125"/>
        <v>0</v>
      </c>
      <c r="AF1729" s="368">
        <f t="shared" si="126"/>
        <v>0</v>
      </c>
      <c r="AH1729" s="189">
        <f t="shared" si="127"/>
        <v>0</v>
      </c>
    </row>
    <row r="1730" spans="29:34" x14ac:dyDescent="0.25">
      <c r="AC1730" s="274">
        <f t="shared" si="125"/>
        <v>0</v>
      </c>
      <c r="AF1730" s="368">
        <f t="shared" si="126"/>
        <v>0</v>
      </c>
      <c r="AH1730" s="189">
        <f t="shared" si="127"/>
        <v>0</v>
      </c>
    </row>
    <row r="1731" spans="29:34" x14ac:dyDescent="0.25">
      <c r="AC1731" s="274">
        <f t="shared" si="125"/>
        <v>0</v>
      </c>
      <c r="AF1731" s="368">
        <f t="shared" si="126"/>
        <v>0</v>
      </c>
      <c r="AH1731" s="189">
        <f t="shared" si="127"/>
        <v>0</v>
      </c>
    </row>
    <row r="1732" spans="29:34" x14ac:dyDescent="0.25">
      <c r="AC1732" s="274">
        <f t="shared" si="125"/>
        <v>0</v>
      </c>
      <c r="AF1732" s="368">
        <f t="shared" si="126"/>
        <v>0</v>
      </c>
      <c r="AH1732" s="189">
        <f t="shared" si="127"/>
        <v>0</v>
      </c>
    </row>
    <row r="1733" spans="29:34" x14ac:dyDescent="0.25">
      <c r="AC1733" s="274">
        <f t="shared" si="125"/>
        <v>0</v>
      </c>
      <c r="AF1733" s="368">
        <f t="shared" si="126"/>
        <v>0</v>
      </c>
      <c r="AH1733" s="189">
        <f t="shared" si="127"/>
        <v>0</v>
      </c>
    </row>
    <row r="1734" spans="29:34" x14ac:dyDescent="0.25">
      <c r="AC1734" s="274">
        <f t="shared" si="125"/>
        <v>0</v>
      </c>
      <c r="AF1734" s="368">
        <f t="shared" si="126"/>
        <v>0</v>
      </c>
      <c r="AH1734" s="189">
        <f t="shared" si="127"/>
        <v>0</v>
      </c>
    </row>
    <row r="1735" spans="29:34" x14ac:dyDescent="0.25">
      <c r="AC1735" s="274">
        <f t="shared" si="125"/>
        <v>0</v>
      </c>
      <c r="AF1735" s="368">
        <f t="shared" si="126"/>
        <v>0</v>
      </c>
      <c r="AH1735" s="189">
        <f t="shared" si="127"/>
        <v>0</v>
      </c>
    </row>
    <row r="1736" spans="29:34" x14ac:dyDescent="0.25">
      <c r="AC1736" s="274">
        <f t="shared" si="125"/>
        <v>0</v>
      </c>
      <c r="AF1736" s="368">
        <f t="shared" si="126"/>
        <v>0</v>
      </c>
      <c r="AH1736" s="189">
        <f t="shared" si="127"/>
        <v>0</v>
      </c>
    </row>
    <row r="1737" spans="29:34" x14ac:dyDescent="0.25">
      <c r="AC1737" s="274">
        <f t="shared" si="125"/>
        <v>0</v>
      </c>
      <c r="AF1737" s="368">
        <f t="shared" si="126"/>
        <v>0</v>
      </c>
      <c r="AH1737" s="189">
        <f t="shared" si="127"/>
        <v>0</v>
      </c>
    </row>
    <row r="1738" spans="29:34" x14ac:dyDescent="0.25">
      <c r="AC1738" s="274">
        <f t="shared" si="125"/>
        <v>0</v>
      </c>
      <c r="AF1738" s="368">
        <f t="shared" si="126"/>
        <v>0</v>
      </c>
      <c r="AH1738" s="189">
        <f t="shared" si="127"/>
        <v>0</v>
      </c>
    </row>
    <row r="1739" spans="29:34" x14ac:dyDescent="0.25">
      <c r="AC1739" s="274">
        <f t="shared" si="125"/>
        <v>0</v>
      </c>
      <c r="AF1739" s="368">
        <f t="shared" si="126"/>
        <v>0</v>
      </c>
      <c r="AH1739" s="189">
        <f t="shared" si="127"/>
        <v>0</v>
      </c>
    </row>
    <row r="1740" spans="29:34" x14ac:dyDescent="0.25">
      <c r="AC1740" s="274">
        <f t="shared" si="125"/>
        <v>0</v>
      </c>
      <c r="AF1740" s="368">
        <f t="shared" si="126"/>
        <v>0</v>
      </c>
      <c r="AH1740" s="189">
        <f t="shared" si="127"/>
        <v>0</v>
      </c>
    </row>
    <row r="1741" spans="29:34" x14ac:dyDescent="0.25">
      <c r="AC1741" s="274">
        <f t="shared" si="125"/>
        <v>0</v>
      </c>
      <c r="AF1741" s="368">
        <f t="shared" si="126"/>
        <v>0</v>
      </c>
      <c r="AH1741" s="189">
        <f t="shared" si="127"/>
        <v>0</v>
      </c>
    </row>
    <row r="1742" spans="29:34" x14ac:dyDescent="0.25">
      <c r="AC1742" s="274">
        <f t="shared" si="125"/>
        <v>0</v>
      </c>
      <c r="AF1742" s="368">
        <f t="shared" si="126"/>
        <v>0</v>
      </c>
      <c r="AH1742" s="189">
        <f t="shared" si="127"/>
        <v>0</v>
      </c>
    </row>
    <row r="1743" spans="29:34" x14ac:dyDescent="0.25">
      <c r="AC1743" s="274">
        <f t="shared" si="125"/>
        <v>0</v>
      </c>
      <c r="AF1743" s="368">
        <f t="shared" si="126"/>
        <v>0</v>
      </c>
      <c r="AH1743" s="189">
        <f t="shared" si="127"/>
        <v>0</v>
      </c>
    </row>
    <row r="1744" spans="29:34" x14ac:dyDescent="0.25">
      <c r="AC1744" s="274">
        <f t="shared" si="125"/>
        <v>0</v>
      </c>
      <c r="AF1744" s="368">
        <f t="shared" si="126"/>
        <v>0</v>
      </c>
      <c r="AH1744" s="189">
        <f t="shared" si="127"/>
        <v>0</v>
      </c>
    </row>
    <row r="1745" spans="29:34" x14ac:dyDescent="0.25">
      <c r="AC1745" s="274">
        <f t="shared" si="125"/>
        <v>0</v>
      </c>
      <c r="AF1745" s="368">
        <f t="shared" si="126"/>
        <v>0</v>
      </c>
      <c r="AH1745" s="189">
        <f t="shared" si="127"/>
        <v>0</v>
      </c>
    </row>
    <row r="1746" spans="29:34" x14ac:dyDescent="0.25">
      <c r="AC1746" s="274">
        <f t="shared" si="125"/>
        <v>0</v>
      </c>
      <c r="AF1746" s="368">
        <f t="shared" si="126"/>
        <v>0</v>
      </c>
      <c r="AH1746" s="189">
        <f t="shared" si="127"/>
        <v>0</v>
      </c>
    </row>
    <row r="1747" spans="29:34" x14ac:dyDescent="0.25">
      <c r="AC1747" s="274">
        <f t="shared" si="125"/>
        <v>0</v>
      </c>
      <c r="AF1747" s="368">
        <f t="shared" si="126"/>
        <v>0</v>
      </c>
      <c r="AH1747" s="189">
        <f t="shared" si="127"/>
        <v>0</v>
      </c>
    </row>
    <row r="1748" spans="29:34" x14ac:dyDescent="0.25">
      <c r="AC1748" s="274">
        <f t="shared" si="125"/>
        <v>0</v>
      </c>
      <c r="AF1748" s="368">
        <f t="shared" si="126"/>
        <v>0</v>
      </c>
      <c r="AH1748" s="189">
        <f t="shared" si="127"/>
        <v>0</v>
      </c>
    </row>
    <row r="1749" spans="29:34" x14ac:dyDescent="0.25">
      <c r="AC1749" s="274">
        <f t="shared" si="125"/>
        <v>0</v>
      </c>
      <c r="AF1749" s="368">
        <f t="shared" si="126"/>
        <v>0</v>
      </c>
      <c r="AH1749" s="189">
        <f t="shared" si="127"/>
        <v>0</v>
      </c>
    </row>
    <row r="1750" spans="29:34" x14ac:dyDescent="0.25">
      <c r="AC1750" s="274">
        <f t="shared" si="125"/>
        <v>0</v>
      </c>
      <c r="AF1750" s="368">
        <f t="shared" si="126"/>
        <v>0</v>
      </c>
      <c r="AH1750" s="189">
        <f t="shared" si="127"/>
        <v>0</v>
      </c>
    </row>
    <row r="1751" spans="29:34" x14ac:dyDescent="0.25">
      <c r="AC1751" s="274">
        <f t="shared" si="125"/>
        <v>0</v>
      </c>
      <c r="AF1751" s="368">
        <f t="shared" si="126"/>
        <v>0</v>
      </c>
      <c r="AH1751" s="189">
        <f t="shared" si="127"/>
        <v>0</v>
      </c>
    </row>
    <row r="1752" spans="29:34" x14ac:dyDescent="0.25">
      <c r="AC1752" s="274">
        <f t="shared" si="125"/>
        <v>0</v>
      </c>
      <c r="AF1752" s="368">
        <f t="shared" si="126"/>
        <v>0</v>
      </c>
      <c r="AH1752" s="189">
        <f t="shared" si="127"/>
        <v>0</v>
      </c>
    </row>
    <row r="1753" spans="29:34" x14ac:dyDescent="0.25">
      <c r="AC1753" s="274">
        <f t="shared" si="125"/>
        <v>0</v>
      </c>
      <c r="AF1753" s="368">
        <f t="shared" si="126"/>
        <v>0</v>
      </c>
      <c r="AH1753" s="189">
        <f t="shared" si="127"/>
        <v>0</v>
      </c>
    </row>
    <row r="1754" spans="29:34" x14ac:dyDescent="0.25">
      <c r="AC1754" s="274">
        <f t="shared" ref="AC1754:AC1817" si="128">Z1754*Q1754</f>
        <v>0</v>
      </c>
      <c r="AF1754" s="368">
        <f t="shared" ref="AF1754:AF1817" si="129">AD1754+AE1754</f>
        <v>0</v>
      </c>
      <c r="AH1754" s="189">
        <f t="shared" ref="AH1754:AH1817" si="130">R1754*AG1754</f>
        <v>0</v>
      </c>
    </row>
    <row r="1755" spans="29:34" x14ac:dyDescent="0.25">
      <c r="AC1755" s="274">
        <f t="shared" si="128"/>
        <v>0</v>
      </c>
      <c r="AF1755" s="368">
        <f t="shared" si="129"/>
        <v>0</v>
      </c>
      <c r="AH1755" s="189">
        <f t="shared" si="130"/>
        <v>0</v>
      </c>
    </row>
    <row r="1756" spans="29:34" x14ac:dyDescent="0.25">
      <c r="AC1756" s="274">
        <f t="shared" si="128"/>
        <v>0</v>
      </c>
      <c r="AF1756" s="368">
        <f t="shared" si="129"/>
        <v>0</v>
      </c>
      <c r="AH1756" s="189">
        <f t="shared" si="130"/>
        <v>0</v>
      </c>
    </row>
    <row r="1757" spans="29:34" x14ac:dyDescent="0.25">
      <c r="AC1757" s="274">
        <f t="shared" si="128"/>
        <v>0</v>
      </c>
      <c r="AF1757" s="368">
        <f t="shared" si="129"/>
        <v>0</v>
      </c>
      <c r="AH1757" s="189">
        <f t="shared" si="130"/>
        <v>0</v>
      </c>
    </row>
    <row r="1758" spans="29:34" x14ac:dyDescent="0.25">
      <c r="AC1758" s="274">
        <f t="shared" si="128"/>
        <v>0</v>
      </c>
      <c r="AF1758" s="368">
        <f t="shared" si="129"/>
        <v>0</v>
      </c>
      <c r="AH1758" s="189">
        <f t="shared" si="130"/>
        <v>0</v>
      </c>
    </row>
    <row r="1759" spans="29:34" x14ac:dyDescent="0.25">
      <c r="AC1759" s="274">
        <f t="shared" si="128"/>
        <v>0</v>
      </c>
      <c r="AF1759" s="368">
        <f t="shared" si="129"/>
        <v>0</v>
      </c>
      <c r="AH1759" s="189">
        <f t="shared" si="130"/>
        <v>0</v>
      </c>
    </row>
    <row r="1760" spans="29:34" x14ac:dyDescent="0.25">
      <c r="AC1760" s="274">
        <f t="shared" si="128"/>
        <v>0</v>
      </c>
      <c r="AF1760" s="368">
        <f t="shared" si="129"/>
        <v>0</v>
      </c>
      <c r="AH1760" s="189">
        <f t="shared" si="130"/>
        <v>0</v>
      </c>
    </row>
    <row r="1761" spans="29:34" x14ac:dyDescent="0.25">
      <c r="AC1761" s="274">
        <f t="shared" si="128"/>
        <v>0</v>
      </c>
      <c r="AF1761" s="368">
        <f t="shared" si="129"/>
        <v>0</v>
      </c>
      <c r="AH1761" s="189">
        <f t="shared" si="130"/>
        <v>0</v>
      </c>
    </row>
    <row r="1762" spans="29:34" x14ac:dyDescent="0.25">
      <c r="AC1762" s="274">
        <f t="shared" si="128"/>
        <v>0</v>
      </c>
      <c r="AF1762" s="368">
        <f t="shared" si="129"/>
        <v>0</v>
      </c>
      <c r="AH1762" s="189">
        <f t="shared" si="130"/>
        <v>0</v>
      </c>
    </row>
    <row r="1763" spans="29:34" x14ac:dyDescent="0.25">
      <c r="AC1763" s="274">
        <f t="shared" si="128"/>
        <v>0</v>
      </c>
      <c r="AF1763" s="368">
        <f t="shared" si="129"/>
        <v>0</v>
      </c>
      <c r="AH1763" s="189">
        <f t="shared" si="130"/>
        <v>0</v>
      </c>
    </row>
    <row r="1764" spans="29:34" x14ac:dyDescent="0.25">
      <c r="AC1764" s="274">
        <f t="shared" si="128"/>
        <v>0</v>
      </c>
      <c r="AF1764" s="368">
        <f t="shared" si="129"/>
        <v>0</v>
      </c>
      <c r="AH1764" s="189">
        <f t="shared" si="130"/>
        <v>0</v>
      </c>
    </row>
    <row r="1765" spans="29:34" x14ac:dyDescent="0.25">
      <c r="AC1765" s="274">
        <f t="shared" si="128"/>
        <v>0</v>
      </c>
      <c r="AF1765" s="368">
        <f t="shared" si="129"/>
        <v>0</v>
      </c>
      <c r="AH1765" s="189">
        <f t="shared" si="130"/>
        <v>0</v>
      </c>
    </row>
    <row r="1766" spans="29:34" x14ac:dyDescent="0.25">
      <c r="AC1766" s="274">
        <f t="shared" si="128"/>
        <v>0</v>
      </c>
      <c r="AF1766" s="368">
        <f t="shared" si="129"/>
        <v>0</v>
      </c>
      <c r="AH1766" s="189">
        <f t="shared" si="130"/>
        <v>0</v>
      </c>
    </row>
    <row r="1767" spans="29:34" x14ac:dyDescent="0.25">
      <c r="AC1767" s="274">
        <f t="shared" si="128"/>
        <v>0</v>
      </c>
      <c r="AF1767" s="368">
        <f t="shared" si="129"/>
        <v>0</v>
      </c>
      <c r="AH1767" s="189">
        <f t="shared" si="130"/>
        <v>0</v>
      </c>
    </row>
    <row r="1768" spans="29:34" x14ac:dyDescent="0.25">
      <c r="AC1768" s="274">
        <f t="shared" si="128"/>
        <v>0</v>
      </c>
      <c r="AF1768" s="368">
        <f t="shared" si="129"/>
        <v>0</v>
      </c>
      <c r="AH1768" s="189">
        <f t="shared" si="130"/>
        <v>0</v>
      </c>
    </row>
    <row r="1769" spans="29:34" x14ac:dyDescent="0.25">
      <c r="AC1769" s="274">
        <f t="shared" si="128"/>
        <v>0</v>
      </c>
      <c r="AF1769" s="368">
        <f t="shared" si="129"/>
        <v>0</v>
      </c>
      <c r="AH1769" s="189">
        <f t="shared" si="130"/>
        <v>0</v>
      </c>
    </row>
    <row r="1770" spans="29:34" x14ac:dyDescent="0.25">
      <c r="AC1770" s="274">
        <f t="shared" si="128"/>
        <v>0</v>
      </c>
      <c r="AF1770" s="368">
        <f t="shared" si="129"/>
        <v>0</v>
      </c>
      <c r="AH1770" s="189">
        <f t="shared" si="130"/>
        <v>0</v>
      </c>
    </row>
    <row r="1771" spans="29:34" x14ac:dyDescent="0.25">
      <c r="AC1771" s="274">
        <f t="shared" si="128"/>
        <v>0</v>
      </c>
      <c r="AF1771" s="368">
        <f t="shared" si="129"/>
        <v>0</v>
      </c>
      <c r="AH1771" s="189">
        <f t="shared" si="130"/>
        <v>0</v>
      </c>
    </row>
    <row r="1772" spans="29:34" x14ac:dyDescent="0.25">
      <c r="AC1772" s="274">
        <f t="shared" si="128"/>
        <v>0</v>
      </c>
      <c r="AF1772" s="368">
        <f t="shared" si="129"/>
        <v>0</v>
      </c>
      <c r="AH1772" s="189">
        <f t="shared" si="130"/>
        <v>0</v>
      </c>
    </row>
    <row r="1773" spans="29:34" x14ac:dyDescent="0.25">
      <c r="AC1773" s="274">
        <f t="shared" si="128"/>
        <v>0</v>
      </c>
      <c r="AF1773" s="368">
        <f t="shared" si="129"/>
        <v>0</v>
      </c>
      <c r="AH1773" s="189">
        <f t="shared" si="130"/>
        <v>0</v>
      </c>
    </row>
    <row r="1774" spans="29:34" x14ac:dyDescent="0.25">
      <c r="AC1774" s="274">
        <f t="shared" si="128"/>
        <v>0</v>
      </c>
      <c r="AF1774" s="368">
        <f t="shared" si="129"/>
        <v>0</v>
      </c>
      <c r="AH1774" s="189">
        <f t="shared" si="130"/>
        <v>0</v>
      </c>
    </row>
    <row r="1775" spans="29:34" x14ac:dyDescent="0.25">
      <c r="AC1775" s="274">
        <f t="shared" si="128"/>
        <v>0</v>
      </c>
      <c r="AF1775" s="368">
        <f t="shared" si="129"/>
        <v>0</v>
      </c>
      <c r="AH1775" s="189">
        <f t="shared" si="130"/>
        <v>0</v>
      </c>
    </row>
    <row r="1776" spans="29:34" x14ac:dyDescent="0.25">
      <c r="AC1776" s="274">
        <f t="shared" si="128"/>
        <v>0</v>
      </c>
      <c r="AF1776" s="368">
        <f t="shared" si="129"/>
        <v>0</v>
      </c>
      <c r="AH1776" s="189">
        <f t="shared" si="130"/>
        <v>0</v>
      </c>
    </row>
    <row r="1777" spans="29:34" x14ac:dyDescent="0.25">
      <c r="AC1777" s="274">
        <f t="shared" si="128"/>
        <v>0</v>
      </c>
      <c r="AF1777" s="368">
        <f t="shared" si="129"/>
        <v>0</v>
      </c>
      <c r="AH1777" s="189">
        <f t="shared" si="130"/>
        <v>0</v>
      </c>
    </row>
    <row r="1778" spans="29:34" x14ac:dyDescent="0.25">
      <c r="AC1778" s="274">
        <f t="shared" si="128"/>
        <v>0</v>
      </c>
      <c r="AF1778" s="368">
        <f t="shared" si="129"/>
        <v>0</v>
      </c>
      <c r="AH1778" s="189">
        <f t="shared" si="130"/>
        <v>0</v>
      </c>
    </row>
    <row r="1779" spans="29:34" x14ac:dyDescent="0.25">
      <c r="AC1779" s="274">
        <f t="shared" si="128"/>
        <v>0</v>
      </c>
      <c r="AF1779" s="368">
        <f t="shared" si="129"/>
        <v>0</v>
      </c>
      <c r="AH1779" s="189">
        <f t="shared" si="130"/>
        <v>0</v>
      </c>
    </row>
    <row r="1780" spans="29:34" x14ac:dyDescent="0.25">
      <c r="AC1780" s="274">
        <f t="shared" si="128"/>
        <v>0</v>
      </c>
      <c r="AF1780" s="368">
        <f t="shared" si="129"/>
        <v>0</v>
      </c>
      <c r="AH1780" s="189">
        <f t="shared" si="130"/>
        <v>0</v>
      </c>
    </row>
    <row r="1781" spans="29:34" x14ac:dyDescent="0.25">
      <c r="AC1781" s="274">
        <f t="shared" si="128"/>
        <v>0</v>
      </c>
      <c r="AF1781" s="368">
        <f t="shared" si="129"/>
        <v>0</v>
      </c>
      <c r="AH1781" s="189">
        <f t="shared" si="130"/>
        <v>0</v>
      </c>
    </row>
    <row r="1782" spans="29:34" x14ac:dyDescent="0.25">
      <c r="AC1782" s="274">
        <f t="shared" si="128"/>
        <v>0</v>
      </c>
      <c r="AF1782" s="368">
        <f t="shared" si="129"/>
        <v>0</v>
      </c>
      <c r="AH1782" s="189">
        <f t="shared" si="130"/>
        <v>0</v>
      </c>
    </row>
    <row r="1783" spans="29:34" x14ac:dyDescent="0.25">
      <c r="AC1783" s="274">
        <f t="shared" si="128"/>
        <v>0</v>
      </c>
      <c r="AF1783" s="368">
        <f t="shared" si="129"/>
        <v>0</v>
      </c>
      <c r="AH1783" s="189">
        <f t="shared" si="130"/>
        <v>0</v>
      </c>
    </row>
    <row r="1784" spans="29:34" x14ac:dyDescent="0.25">
      <c r="AC1784" s="274">
        <f t="shared" si="128"/>
        <v>0</v>
      </c>
      <c r="AF1784" s="368">
        <f t="shared" si="129"/>
        <v>0</v>
      </c>
      <c r="AH1784" s="189">
        <f t="shared" si="130"/>
        <v>0</v>
      </c>
    </row>
    <row r="1785" spans="29:34" x14ac:dyDescent="0.25">
      <c r="AC1785" s="274">
        <f t="shared" si="128"/>
        <v>0</v>
      </c>
      <c r="AF1785" s="368">
        <f t="shared" si="129"/>
        <v>0</v>
      </c>
      <c r="AH1785" s="189">
        <f t="shared" si="130"/>
        <v>0</v>
      </c>
    </row>
    <row r="1786" spans="29:34" x14ac:dyDescent="0.25">
      <c r="AC1786" s="274">
        <f t="shared" si="128"/>
        <v>0</v>
      </c>
      <c r="AF1786" s="368">
        <f t="shared" si="129"/>
        <v>0</v>
      </c>
      <c r="AH1786" s="189">
        <f t="shared" si="130"/>
        <v>0</v>
      </c>
    </row>
    <row r="1787" spans="29:34" x14ac:dyDescent="0.25">
      <c r="AC1787" s="274">
        <f t="shared" si="128"/>
        <v>0</v>
      </c>
      <c r="AF1787" s="368">
        <f t="shared" si="129"/>
        <v>0</v>
      </c>
      <c r="AH1787" s="189">
        <f t="shared" si="130"/>
        <v>0</v>
      </c>
    </row>
    <row r="1788" spans="29:34" x14ac:dyDescent="0.25">
      <c r="AC1788" s="274">
        <f t="shared" si="128"/>
        <v>0</v>
      </c>
      <c r="AF1788" s="368">
        <f t="shared" si="129"/>
        <v>0</v>
      </c>
      <c r="AH1788" s="189">
        <f t="shared" si="130"/>
        <v>0</v>
      </c>
    </row>
    <row r="1789" spans="29:34" x14ac:dyDescent="0.25">
      <c r="AC1789" s="274">
        <f t="shared" si="128"/>
        <v>0</v>
      </c>
      <c r="AF1789" s="368">
        <f t="shared" si="129"/>
        <v>0</v>
      </c>
      <c r="AH1789" s="189">
        <f t="shared" si="130"/>
        <v>0</v>
      </c>
    </row>
    <row r="1790" spans="29:34" x14ac:dyDescent="0.25">
      <c r="AC1790" s="274">
        <f t="shared" si="128"/>
        <v>0</v>
      </c>
      <c r="AF1790" s="368">
        <f t="shared" si="129"/>
        <v>0</v>
      </c>
      <c r="AH1790" s="189">
        <f t="shared" si="130"/>
        <v>0</v>
      </c>
    </row>
    <row r="1791" spans="29:34" x14ac:dyDescent="0.25">
      <c r="AC1791" s="274">
        <f t="shared" si="128"/>
        <v>0</v>
      </c>
      <c r="AF1791" s="368">
        <f t="shared" si="129"/>
        <v>0</v>
      </c>
      <c r="AH1791" s="189">
        <f t="shared" si="130"/>
        <v>0</v>
      </c>
    </row>
    <row r="1792" spans="29:34" x14ac:dyDescent="0.25">
      <c r="AC1792" s="274">
        <f t="shared" si="128"/>
        <v>0</v>
      </c>
      <c r="AF1792" s="368">
        <f t="shared" si="129"/>
        <v>0</v>
      </c>
      <c r="AH1792" s="189">
        <f t="shared" si="130"/>
        <v>0</v>
      </c>
    </row>
    <row r="1793" spans="29:34" x14ac:dyDescent="0.25">
      <c r="AC1793" s="274">
        <f t="shared" si="128"/>
        <v>0</v>
      </c>
      <c r="AF1793" s="368">
        <f t="shared" si="129"/>
        <v>0</v>
      </c>
      <c r="AH1793" s="189">
        <f t="shared" si="130"/>
        <v>0</v>
      </c>
    </row>
    <row r="1794" spans="29:34" x14ac:dyDescent="0.25">
      <c r="AC1794" s="274">
        <f t="shared" si="128"/>
        <v>0</v>
      </c>
      <c r="AF1794" s="368">
        <f t="shared" si="129"/>
        <v>0</v>
      </c>
      <c r="AH1794" s="189">
        <f t="shared" si="130"/>
        <v>0</v>
      </c>
    </row>
    <row r="1795" spans="29:34" x14ac:dyDescent="0.25">
      <c r="AC1795" s="274">
        <f t="shared" si="128"/>
        <v>0</v>
      </c>
      <c r="AF1795" s="368">
        <f t="shared" si="129"/>
        <v>0</v>
      </c>
      <c r="AH1795" s="189">
        <f t="shared" si="130"/>
        <v>0</v>
      </c>
    </row>
    <row r="1796" spans="29:34" x14ac:dyDescent="0.25">
      <c r="AC1796" s="274">
        <f t="shared" si="128"/>
        <v>0</v>
      </c>
      <c r="AF1796" s="368">
        <f t="shared" si="129"/>
        <v>0</v>
      </c>
      <c r="AH1796" s="189">
        <f t="shared" si="130"/>
        <v>0</v>
      </c>
    </row>
    <row r="1797" spans="29:34" x14ac:dyDescent="0.25">
      <c r="AC1797" s="274">
        <f t="shared" si="128"/>
        <v>0</v>
      </c>
      <c r="AF1797" s="368">
        <f t="shared" si="129"/>
        <v>0</v>
      </c>
      <c r="AH1797" s="189">
        <f t="shared" si="130"/>
        <v>0</v>
      </c>
    </row>
    <row r="1798" spans="29:34" x14ac:dyDescent="0.25">
      <c r="AC1798" s="274">
        <f t="shared" si="128"/>
        <v>0</v>
      </c>
      <c r="AF1798" s="368">
        <f t="shared" si="129"/>
        <v>0</v>
      </c>
      <c r="AH1798" s="189">
        <f t="shared" si="130"/>
        <v>0</v>
      </c>
    </row>
    <row r="1799" spans="29:34" x14ac:dyDescent="0.25">
      <c r="AC1799" s="274">
        <f t="shared" si="128"/>
        <v>0</v>
      </c>
      <c r="AF1799" s="368">
        <f t="shared" si="129"/>
        <v>0</v>
      </c>
      <c r="AH1799" s="189">
        <f t="shared" si="130"/>
        <v>0</v>
      </c>
    </row>
    <row r="1800" spans="29:34" x14ac:dyDescent="0.25">
      <c r="AC1800" s="274">
        <f t="shared" si="128"/>
        <v>0</v>
      </c>
      <c r="AF1800" s="368">
        <f t="shared" si="129"/>
        <v>0</v>
      </c>
      <c r="AH1800" s="189">
        <f t="shared" si="130"/>
        <v>0</v>
      </c>
    </row>
    <row r="1801" spans="29:34" x14ac:dyDescent="0.25">
      <c r="AC1801" s="274">
        <f t="shared" si="128"/>
        <v>0</v>
      </c>
      <c r="AF1801" s="368">
        <f t="shared" si="129"/>
        <v>0</v>
      </c>
      <c r="AH1801" s="189">
        <f t="shared" si="130"/>
        <v>0</v>
      </c>
    </row>
    <row r="1802" spans="29:34" x14ac:dyDescent="0.25">
      <c r="AC1802" s="274">
        <f t="shared" si="128"/>
        <v>0</v>
      </c>
      <c r="AF1802" s="368">
        <f t="shared" si="129"/>
        <v>0</v>
      </c>
      <c r="AH1802" s="189">
        <f t="shared" si="130"/>
        <v>0</v>
      </c>
    </row>
    <row r="1803" spans="29:34" x14ac:dyDescent="0.25">
      <c r="AC1803" s="274">
        <f t="shared" si="128"/>
        <v>0</v>
      </c>
      <c r="AF1803" s="368">
        <f t="shared" si="129"/>
        <v>0</v>
      </c>
      <c r="AH1803" s="189">
        <f t="shared" si="130"/>
        <v>0</v>
      </c>
    </row>
    <row r="1804" spans="29:34" x14ac:dyDescent="0.25">
      <c r="AC1804" s="274">
        <f t="shared" si="128"/>
        <v>0</v>
      </c>
      <c r="AF1804" s="368">
        <f t="shared" si="129"/>
        <v>0</v>
      </c>
      <c r="AH1804" s="189">
        <f t="shared" si="130"/>
        <v>0</v>
      </c>
    </row>
    <row r="1805" spans="29:34" x14ac:dyDescent="0.25">
      <c r="AC1805" s="274">
        <f t="shared" si="128"/>
        <v>0</v>
      </c>
      <c r="AF1805" s="368">
        <f t="shared" si="129"/>
        <v>0</v>
      </c>
      <c r="AH1805" s="189">
        <f t="shared" si="130"/>
        <v>0</v>
      </c>
    </row>
    <row r="1806" spans="29:34" x14ac:dyDescent="0.25">
      <c r="AC1806" s="274">
        <f t="shared" si="128"/>
        <v>0</v>
      </c>
      <c r="AF1806" s="368">
        <f t="shared" si="129"/>
        <v>0</v>
      </c>
      <c r="AH1806" s="189">
        <f t="shared" si="130"/>
        <v>0</v>
      </c>
    </row>
    <row r="1807" spans="29:34" x14ac:dyDescent="0.25">
      <c r="AC1807" s="274">
        <f t="shared" si="128"/>
        <v>0</v>
      </c>
      <c r="AF1807" s="368">
        <f t="shared" si="129"/>
        <v>0</v>
      </c>
      <c r="AH1807" s="189">
        <f t="shared" si="130"/>
        <v>0</v>
      </c>
    </row>
    <row r="1808" spans="29:34" x14ac:dyDescent="0.25">
      <c r="AC1808" s="274">
        <f t="shared" si="128"/>
        <v>0</v>
      </c>
      <c r="AF1808" s="368">
        <f t="shared" si="129"/>
        <v>0</v>
      </c>
      <c r="AH1808" s="189">
        <f t="shared" si="130"/>
        <v>0</v>
      </c>
    </row>
    <row r="1809" spans="29:34" x14ac:dyDescent="0.25">
      <c r="AC1809" s="274">
        <f t="shared" si="128"/>
        <v>0</v>
      </c>
      <c r="AF1809" s="368">
        <f t="shared" si="129"/>
        <v>0</v>
      </c>
      <c r="AH1809" s="189">
        <f t="shared" si="130"/>
        <v>0</v>
      </c>
    </row>
    <row r="1810" spans="29:34" x14ac:dyDescent="0.25">
      <c r="AC1810" s="274">
        <f t="shared" si="128"/>
        <v>0</v>
      </c>
      <c r="AF1810" s="368">
        <f t="shared" si="129"/>
        <v>0</v>
      </c>
      <c r="AH1810" s="189">
        <f t="shared" si="130"/>
        <v>0</v>
      </c>
    </row>
    <row r="1811" spans="29:34" x14ac:dyDescent="0.25">
      <c r="AC1811" s="274">
        <f t="shared" si="128"/>
        <v>0</v>
      </c>
      <c r="AF1811" s="368">
        <f t="shared" si="129"/>
        <v>0</v>
      </c>
      <c r="AH1811" s="189">
        <f t="shared" si="130"/>
        <v>0</v>
      </c>
    </row>
    <row r="1812" spans="29:34" x14ac:dyDescent="0.25">
      <c r="AC1812" s="274">
        <f t="shared" si="128"/>
        <v>0</v>
      </c>
      <c r="AF1812" s="368">
        <f t="shared" si="129"/>
        <v>0</v>
      </c>
      <c r="AH1812" s="189">
        <f t="shared" si="130"/>
        <v>0</v>
      </c>
    </row>
    <row r="1813" spans="29:34" x14ac:dyDescent="0.25">
      <c r="AC1813" s="274">
        <f t="shared" si="128"/>
        <v>0</v>
      </c>
      <c r="AF1813" s="368">
        <f t="shared" si="129"/>
        <v>0</v>
      </c>
      <c r="AH1813" s="189">
        <f t="shared" si="130"/>
        <v>0</v>
      </c>
    </row>
    <row r="1814" spans="29:34" x14ac:dyDescent="0.25">
      <c r="AC1814" s="274">
        <f t="shared" si="128"/>
        <v>0</v>
      </c>
      <c r="AF1814" s="368">
        <f t="shared" si="129"/>
        <v>0</v>
      </c>
      <c r="AH1814" s="189">
        <f t="shared" si="130"/>
        <v>0</v>
      </c>
    </row>
    <row r="1815" spans="29:34" x14ac:dyDescent="0.25">
      <c r="AC1815" s="274">
        <f t="shared" si="128"/>
        <v>0</v>
      </c>
      <c r="AF1815" s="368">
        <f t="shared" si="129"/>
        <v>0</v>
      </c>
      <c r="AH1815" s="189">
        <f t="shared" si="130"/>
        <v>0</v>
      </c>
    </row>
    <row r="1816" spans="29:34" x14ac:dyDescent="0.25">
      <c r="AC1816" s="274">
        <f t="shared" si="128"/>
        <v>0</v>
      </c>
      <c r="AF1816" s="368">
        <f t="shared" si="129"/>
        <v>0</v>
      </c>
      <c r="AH1816" s="189">
        <f t="shared" si="130"/>
        <v>0</v>
      </c>
    </row>
    <row r="1817" spans="29:34" x14ac:dyDescent="0.25">
      <c r="AC1817" s="274">
        <f t="shared" si="128"/>
        <v>0</v>
      </c>
      <c r="AF1817" s="368">
        <f t="shared" si="129"/>
        <v>0</v>
      </c>
      <c r="AH1817" s="189">
        <f t="shared" si="130"/>
        <v>0</v>
      </c>
    </row>
    <row r="1818" spans="29:34" x14ac:dyDescent="0.25">
      <c r="AC1818" s="274">
        <f t="shared" ref="AC1818:AC1881" si="131">Z1818*Q1818</f>
        <v>0</v>
      </c>
      <c r="AF1818" s="368">
        <f t="shared" ref="AF1818:AF1881" si="132">AD1818+AE1818</f>
        <v>0</v>
      </c>
      <c r="AH1818" s="189">
        <f t="shared" ref="AH1818:AH1881" si="133">R1818*AG1818</f>
        <v>0</v>
      </c>
    </row>
    <row r="1819" spans="29:34" x14ac:dyDescent="0.25">
      <c r="AC1819" s="274">
        <f t="shared" si="131"/>
        <v>0</v>
      </c>
      <c r="AF1819" s="368">
        <f t="shared" si="132"/>
        <v>0</v>
      </c>
      <c r="AH1819" s="189">
        <f t="shared" si="133"/>
        <v>0</v>
      </c>
    </row>
    <row r="1820" spans="29:34" x14ac:dyDescent="0.25">
      <c r="AC1820" s="274">
        <f t="shared" si="131"/>
        <v>0</v>
      </c>
      <c r="AF1820" s="368">
        <f t="shared" si="132"/>
        <v>0</v>
      </c>
      <c r="AH1820" s="189">
        <f t="shared" si="133"/>
        <v>0</v>
      </c>
    </row>
    <row r="1821" spans="29:34" x14ac:dyDescent="0.25">
      <c r="AC1821" s="274">
        <f t="shared" si="131"/>
        <v>0</v>
      </c>
      <c r="AF1821" s="368">
        <f t="shared" si="132"/>
        <v>0</v>
      </c>
      <c r="AH1821" s="189">
        <f t="shared" si="133"/>
        <v>0</v>
      </c>
    </row>
    <row r="1822" spans="29:34" x14ac:dyDescent="0.25">
      <c r="AC1822" s="274">
        <f t="shared" si="131"/>
        <v>0</v>
      </c>
      <c r="AF1822" s="368">
        <f t="shared" si="132"/>
        <v>0</v>
      </c>
      <c r="AH1822" s="189">
        <f t="shared" si="133"/>
        <v>0</v>
      </c>
    </row>
    <row r="1823" spans="29:34" x14ac:dyDescent="0.25">
      <c r="AC1823" s="274">
        <f t="shared" si="131"/>
        <v>0</v>
      </c>
      <c r="AF1823" s="368">
        <f t="shared" si="132"/>
        <v>0</v>
      </c>
      <c r="AH1823" s="189">
        <f t="shared" si="133"/>
        <v>0</v>
      </c>
    </row>
    <row r="1824" spans="29:34" x14ac:dyDescent="0.25">
      <c r="AC1824" s="274">
        <f t="shared" si="131"/>
        <v>0</v>
      </c>
      <c r="AF1824" s="368">
        <f t="shared" si="132"/>
        <v>0</v>
      </c>
      <c r="AH1824" s="189">
        <f t="shared" si="133"/>
        <v>0</v>
      </c>
    </row>
    <row r="1825" spans="29:34" x14ac:dyDescent="0.25">
      <c r="AC1825" s="274">
        <f t="shared" si="131"/>
        <v>0</v>
      </c>
      <c r="AF1825" s="368">
        <f t="shared" si="132"/>
        <v>0</v>
      </c>
      <c r="AH1825" s="189">
        <f t="shared" si="133"/>
        <v>0</v>
      </c>
    </row>
    <row r="1826" spans="29:34" x14ac:dyDescent="0.25">
      <c r="AC1826" s="274">
        <f t="shared" si="131"/>
        <v>0</v>
      </c>
      <c r="AF1826" s="368">
        <f t="shared" si="132"/>
        <v>0</v>
      </c>
      <c r="AH1826" s="189">
        <f t="shared" si="133"/>
        <v>0</v>
      </c>
    </row>
    <row r="1827" spans="29:34" x14ac:dyDescent="0.25">
      <c r="AC1827" s="274">
        <f t="shared" si="131"/>
        <v>0</v>
      </c>
      <c r="AF1827" s="368">
        <f t="shared" si="132"/>
        <v>0</v>
      </c>
      <c r="AH1827" s="189">
        <f t="shared" si="133"/>
        <v>0</v>
      </c>
    </row>
    <row r="1828" spans="29:34" x14ac:dyDescent="0.25">
      <c r="AC1828" s="274">
        <f t="shared" si="131"/>
        <v>0</v>
      </c>
      <c r="AF1828" s="368">
        <f t="shared" si="132"/>
        <v>0</v>
      </c>
      <c r="AH1828" s="189">
        <f t="shared" si="133"/>
        <v>0</v>
      </c>
    </row>
    <row r="1829" spans="29:34" x14ac:dyDescent="0.25">
      <c r="AC1829" s="274">
        <f t="shared" si="131"/>
        <v>0</v>
      </c>
      <c r="AF1829" s="368">
        <f t="shared" si="132"/>
        <v>0</v>
      </c>
      <c r="AH1829" s="189">
        <f t="shared" si="133"/>
        <v>0</v>
      </c>
    </row>
    <row r="1830" spans="29:34" x14ac:dyDescent="0.25">
      <c r="AC1830" s="274">
        <f t="shared" si="131"/>
        <v>0</v>
      </c>
      <c r="AF1830" s="368">
        <f t="shared" si="132"/>
        <v>0</v>
      </c>
      <c r="AH1830" s="189">
        <f t="shared" si="133"/>
        <v>0</v>
      </c>
    </row>
    <row r="1831" spans="29:34" x14ac:dyDescent="0.25">
      <c r="AC1831" s="274">
        <f t="shared" si="131"/>
        <v>0</v>
      </c>
      <c r="AF1831" s="368">
        <f t="shared" si="132"/>
        <v>0</v>
      </c>
      <c r="AH1831" s="189">
        <f t="shared" si="133"/>
        <v>0</v>
      </c>
    </row>
    <row r="1832" spans="29:34" x14ac:dyDescent="0.25">
      <c r="AC1832" s="274">
        <f t="shared" si="131"/>
        <v>0</v>
      </c>
      <c r="AF1832" s="368">
        <f t="shared" si="132"/>
        <v>0</v>
      </c>
      <c r="AH1832" s="189">
        <f t="shared" si="133"/>
        <v>0</v>
      </c>
    </row>
    <row r="1833" spans="29:34" x14ac:dyDescent="0.25">
      <c r="AC1833" s="274">
        <f t="shared" si="131"/>
        <v>0</v>
      </c>
      <c r="AF1833" s="368">
        <f t="shared" si="132"/>
        <v>0</v>
      </c>
      <c r="AH1833" s="189">
        <f t="shared" si="133"/>
        <v>0</v>
      </c>
    </row>
    <row r="1834" spans="29:34" x14ac:dyDescent="0.25">
      <c r="AC1834" s="274">
        <f t="shared" si="131"/>
        <v>0</v>
      </c>
      <c r="AF1834" s="368">
        <f t="shared" si="132"/>
        <v>0</v>
      </c>
      <c r="AH1834" s="189">
        <f t="shared" si="133"/>
        <v>0</v>
      </c>
    </row>
    <row r="1835" spans="29:34" x14ac:dyDescent="0.25">
      <c r="AC1835" s="274">
        <f t="shared" si="131"/>
        <v>0</v>
      </c>
      <c r="AF1835" s="368">
        <f t="shared" si="132"/>
        <v>0</v>
      </c>
      <c r="AH1835" s="189">
        <f t="shared" si="133"/>
        <v>0</v>
      </c>
    </row>
    <row r="1836" spans="29:34" x14ac:dyDescent="0.25">
      <c r="AC1836" s="274">
        <f t="shared" si="131"/>
        <v>0</v>
      </c>
      <c r="AF1836" s="368">
        <f t="shared" si="132"/>
        <v>0</v>
      </c>
      <c r="AH1836" s="189">
        <f t="shared" si="133"/>
        <v>0</v>
      </c>
    </row>
    <row r="1837" spans="29:34" x14ac:dyDescent="0.25">
      <c r="AC1837" s="274">
        <f t="shared" si="131"/>
        <v>0</v>
      </c>
      <c r="AF1837" s="368">
        <f t="shared" si="132"/>
        <v>0</v>
      </c>
      <c r="AH1837" s="189">
        <f t="shared" si="133"/>
        <v>0</v>
      </c>
    </row>
    <row r="1838" spans="29:34" x14ac:dyDescent="0.25">
      <c r="AC1838" s="274">
        <f t="shared" si="131"/>
        <v>0</v>
      </c>
      <c r="AF1838" s="368">
        <f t="shared" si="132"/>
        <v>0</v>
      </c>
      <c r="AH1838" s="189">
        <f t="shared" si="133"/>
        <v>0</v>
      </c>
    </row>
    <row r="1839" spans="29:34" x14ac:dyDescent="0.25">
      <c r="AC1839" s="274">
        <f t="shared" si="131"/>
        <v>0</v>
      </c>
      <c r="AF1839" s="368">
        <f t="shared" si="132"/>
        <v>0</v>
      </c>
      <c r="AH1839" s="189">
        <f t="shared" si="133"/>
        <v>0</v>
      </c>
    </row>
    <row r="1840" spans="29:34" x14ac:dyDescent="0.25">
      <c r="AC1840" s="274">
        <f t="shared" si="131"/>
        <v>0</v>
      </c>
      <c r="AF1840" s="368">
        <f t="shared" si="132"/>
        <v>0</v>
      </c>
      <c r="AH1840" s="189">
        <f t="shared" si="133"/>
        <v>0</v>
      </c>
    </row>
    <row r="1841" spans="29:34" x14ac:dyDescent="0.25">
      <c r="AC1841" s="274">
        <f t="shared" si="131"/>
        <v>0</v>
      </c>
      <c r="AF1841" s="368">
        <f t="shared" si="132"/>
        <v>0</v>
      </c>
      <c r="AH1841" s="189">
        <f t="shared" si="133"/>
        <v>0</v>
      </c>
    </row>
    <row r="1842" spans="29:34" x14ac:dyDescent="0.25">
      <c r="AC1842" s="274">
        <f t="shared" si="131"/>
        <v>0</v>
      </c>
      <c r="AF1842" s="368">
        <f t="shared" si="132"/>
        <v>0</v>
      </c>
      <c r="AH1842" s="189">
        <f t="shared" si="133"/>
        <v>0</v>
      </c>
    </row>
    <row r="1843" spans="29:34" x14ac:dyDescent="0.25">
      <c r="AC1843" s="274">
        <f t="shared" si="131"/>
        <v>0</v>
      </c>
      <c r="AF1843" s="368">
        <f t="shared" si="132"/>
        <v>0</v>
      </c>
      <c r="AH1843" s="189">
        <f t="shared" si="133"/>
        <v>0</v>
      </c>
    </row>
    <row r="1844" spans="29:34" x14ac:dyDescent="0.25">
      <c r="AC1844" s="274">
        <f t="shared" si="131"/>
        <v>0</v>
      </c>
      <c r="AF1844" s="368">
        <f t="shared" si="132"/>
        <v>0</v>
      </c>
      <c r="AH1844" s="189">
        <f t="shared" si="133"/>
        <v>0</v>
      </c>
    </row>
    <row r="1845" spans="29:34" x14ac:dyDescent="0.25">
      <c r="AC1845" s="274">
        <f t="shared" si="131"/>
        <v>0</v>
      </c>
      <c r="AF1845" s="368">
        <f t="shared" si="132"/>
        <v>0</v>
      </c>
      <c r="AH1845" s="189">
        <f t="shared" si="133"/>
        <v>0</v>
      </c>
    </row>
    <row r="1846" spans="29:34" x14ac:dyDescent="0.25">
      <c r="AC1846" s="274">
        <f t="shared" si="131"/>
        <v>0</v>
      </c>
      <c r="AF1846" s="368">
        <f t="shared" si="132"/>
        <v>0</v>
      </c>
      <c r="AH1846" s="189">
        <f t="shared" si="133"/>
        <v>0</v>
      </c>
    </row>
    <row r="1847" spans="29:34" x14ac:dyDescent="0.25">
      <c r="AC1847" s="274">
        <f t="shared" si="131"/>
        <v>0</v>
      </c>
      <c r="AF1847" s="368">
        <f t="shared" si="132"/>
        <v>0</v>
      </c>
      <c r="AH1847" s="189">
        <f t="shared" si="133"/>
        <v>0</v>
      </c>
    </row>
    <row r="1848" spans="29:34" x14ac:dyDescent="0.25">
      <c r="AC1848" s="274">
        <f t="shared" si="131"/>
        <v>0</v>
      </c>
      <c r="AF1848" s="368">
        <f t="shared" si="132"/>
        <v>0</v>
      </c>
      <c r="AH1848" s="189">
        <f t="shared" si="133"/>
        <v>0</v>
      </c>
    </row>
    <row r="1849" spans="29:34" x14ac:dyDescent="0.25">
      <c r="AC1849" s="274">
        <f t="shared" si="131"/>
        <v>0</v>
      </c>
      <c r="AF1849" s="368">
        <f t="shared" si="132"/>
        <v>0</v>
      </c>
      <c r="AH1849" s="189">
        <f t="shared" si="133"/>
        <v>0</v>
      </c>
    </row>
    <row r="1850" spans="29:34" x14ac:dyDescent="0.25">
      <c r="AC1850" s="274">
        <f t="shared" si="131"/>
        <v>0</v>
      </c>
      <c r="AF1850" s="368">
        <f t="shared" si="132"/>
        <v>0</v>
      </c>
      <c r="AH1850" s="189">
        <f t="shared" si="133"/>
        <v>0</v>
      </c>
    </row>
    <row r="1851" spans="29:34" x14ac:dyDescent="0.25">
      <c r="AC1851" s="274">
        <f t="shared" si="131"/>
        <v>0</v>
      </c>
      <c r="AF1851" s="368">
        <f t="shared" si="132"/>
        <v>0</v>
      </c>
      <c r="AH1851" s="189">
        <f t="shared" si="133"/>
        <v>0</v>
      </c>
    </row>
    <row r="1852" spans="29:34" x14ac:dyDescent="0.25">
      <c r="AC1852" s="274">
        <f t="shared" si="131"/>
        <v>0</v>
      </c>
      <c r="AF1852" s="368">
        <f t="shared" si="132"/>
        <v>0</v>
      </c>
      <c r="AH1852" s="189">
        <f t="shared" si="133"/>
        <v>0</v>
      </c>
    </row>
    <row r="1853" spans="29:34" x14ac:dyDescent="0.25">
      <c r="AC1853" s="274">
        <f t="shared" si="131"/>
        <v>0</v>
      </c>
      <c r="AF1853" s="368">
        <f t="shared" si="132"/>
        <v>0</v>
      </c>
      <c r="AH1853" s="189">
        <f t="shared" si="133"/>
        <v>0</v>
      </c>
    </row>
    <row r="1854" spans="29:34" x14ac:dyDescent="0.25">
      <c r="AC1854" s="274">
        <f t="shared" si="131"/>
        <v>0</v>
      </c>
      <c r="AF1854" s="368">
        <f t="shared" si="132"/>
        <v>0</v>
      </c>
      <c r="AH1854" s="189">
        <f t="shared" si="133"/>
        <v>0</v>
      </c>
    </row>
    <row r="1855" spans="29:34" x14ac:dyDescent="0.25">
      <c r="AC1855" s="274">
        <f t="shared" si="131"/>
        <v>0</v>
      </c>
      <c r="AF1855" s="368">
        <f t="shared" si="132"/>
        <v>0</v>
      </c>
      <c r="AH1855" s="189">
        <f t="shared" si="133"/>
        <v>0</v>
      </c>
    </row>
    <row r="1856" spans="29:34" x14ac:dyDescent="0.25">
      <c r="AC1856" s="274">
        <f t="shared" si="131"/>
        <v>0</v>
      </c>
      <c r="AF1856" s="368">
        <f t="shared" si="132"/>
        <v>0</v>
      </c>
      <c r="AH1856" s="189">
        <f t="shared" si="133"/>
        <v>0</v>
      </c>
    </row>
    <row r="1857" spans="29:34" x14ac:dyDescent="0.25">
      <c r="AC1857" s="274">
        <f t="shared" si="131"/>
        <v>0</v>
      </c>
      <c r="AF1857" s="368">
        <f t="shared" si="132"/>
        <v>0</v>
      </c>
      <c r="AH1857" s="189">
        <f t="shared" si="133"/>
        <v>0</v>
      </c>
    </row>
    <row r="1858" spans="29:34" x14ac:dyDescent="0.25">
      <c r="AC1858" s="274">
        <f t="shared" si="131"/>
        <v>0</v>
      </c>
      <c r="AF1858" s="368">
        <f t="shared" si="132"/>
        <v>0</v>
      </c>
      <c r="AH1858" s="189">
        <f t="shared" si="133"/>
        <v>0</v>
      </c>
    </row>
    <row r="1859" spans="29:34" x14ac:dyDescent="0.25">
      <c r="AC1859" s="274">
        <f t="shared" si="131"/>
        <v>0</v>
      </c>
      <c r="AF1859" s="368">
        <f t="shared" si="132"/>
        <v>0</v>
      </c>
      <c r="AH1859" s="189">
        <f t="shared" si="133"/>
        <v>0</v>
      </c>
    </row>
    <row r="1860" spans="29:34" x14ac:dyDescent="0.25">
      <c r="AC1860" s="274">
        <f t="shared" si="131"/>
        <v>0</v>
      </c>
      <c r="AF1860" s="368">
        <f t="shared" si="132"/>
        <v>0</v>
      </c>
      <c r="AH1860" s="189">
        <f t="shared" si="133"/>
        <v>0</v>
      </c>
    </row>
    <row r="1861" spans="29:34" x14ac:dyDescent="0.25">
      <c r="AC1861" s="274">
        <f t="shared" si="131"/>
        <v>0</v>
      </c>
      <c r="AF1861" s="368">
        <f t="shared" si="132"/>
        <v>0</v>
      </c>
      <c r="AH1861" s="189">
        <f t="shared" si="133"/>
        <v>0</v>
      </c>
    </row>
    <row r="1862" spans="29:34" x14ac:dyDescent="0.25">
      <c r="AC1862" s="274">
        <f t="shared" si="131"/>
        <v>0</v>
      </c>
      <c r="AF1862" s="368">
        <f t="shared" si="132"/>
        <v>0</v>
      </c>
      <c r="AH1862" s="189">
        <f t="shared" si="133"/>
        <v>0</v>
      </c>
    </row>
    <row r="1863" spans="29:34" x14ac:dyDescent="0.25">
      <c r="AC1863" s="274">
        <f t="shared" si="131"/>
        <v>0</v>
      </c>
      <c r="AF1863" s="368">
        <f t="shared" si="132"/>
        <v>0</v>
      </c>
      <c r="AH1863" s="189">
        <f t="shared" si="133"/>
        <v>0</v>
      </c>
    </row>
    <row r="1864" spans="29:34" x14ac:dyDescent="0.25">
      <c r="AC1864" s="274">
        <f t="shared" si="131"/>
        <v>0</v>
      </c>
      <c r="AF1864" s="368">
        <f t="shared" si="132"/>
        <v>0</v>
      </c>
      <c r="AH1864" s="189">
        <f t="shared" si="133"/>
        <v>0</v>
      </c>
    </row>
    <row r="1865" spans="29:34" x14ac:dyDescent="0.25">
      <c r="AC1865" s="274">
        <f t="shared" si="131"/>
        <v>0</v>
      </c>
      <c r="AF1865" s="368">
        <f t="shared" si="132"/>
        <v>0</v>
      </c>
      <c r="AH1865" s="189">
        <f t="shared" si="133"/>
        <v>0</v>
      </c>
    </row>
    <row r="1866" spans="29:34" x14ac:dyDescent="0.25">
      <c r="AC1866" s="274">
        <f t="shared" si="131"/>
        <v>0</v>
      </c>
      <c r="AF1866" s="368">
        <f t="shared" si="132"/>
        <v>0</v>
      </c>
      <c r="AH1866" s="189">
        <f t="shared" si="133"/>
        <v>0</v>
      </c>
    </row>
    <row r="1867" spans="29:34" x14ac:dyDescent="0.25">
      <c r="AC1867" s="274">
        <f t="shared" si="131"/>
        <v>0</v>
      </c>
      <c r="AF1867" s="368">
        <f t="shared" si="132"/>
        <v>0</v>
      </c>
      <c r="AH1867" s="189">
        <f t="shared" si="133"/>
        <v>0</v>
      </c>
    </row>
    <row r="1868" spans="29:34" x14ac:dyDescent="0.25">
      <c r="AC1868" s="274">
        <f t="shared" si="131"/>
        <v>0</v>
      </c>
      <c r="AF1868" s="368">
        <f t="shared" si="132"/>
        <v>0</v>
      </c>
      <c r="AH1868" s="189">
        <f t="shared" si="133"/>
        <v>0</v>
      </c>
    </row>
    <row r="1869" spans="29:34" x14ac:dyDescent="0.25">
      <c r="AC1869" s="274">
        <f t="shared" si="131"/>
        <v>0</v>
      </c>
      <c r="AF1869" s="368">
        <f t="shared" si="132"/>
        <v>0</v>
      </c>
      <c r="AH1869" s="189">
        <f t="shared" si="133"/>
        <v>0</v>
      </c>
    </row>
    <row r="1870" spans="29:34" x14ac:dyDescent="0.25">
      <c r="AC1870" s="274">
        <f t="shared" si="131"/>
        <v>0</v>
      </c>
      <c r="AF1870" s="368">
        <f t="shared" si="132"/>
        <v>0</v>
      </c>
      <c r="AH1870" s="189">
        <f t="shared" si="133"/>
        <v>0</v>
      </c>
    </row>
    <row r="1871" spans="29:34" x14ac:dyDescent="0.25">
      <c r="AC1871" s="274">
        <f t="shared" si="131"/>
        <v>0</v>
      </c>
      <c r="AF1871" s="368">
        <f t="shared" si="132"/>
        <v>0</v>
      </c>
      <c r="AH1871" s="189">
        <f t="shared" si="133"/>
        <v>0</v>
      </c>
    </row>
    <row r="1872" spans="29:34" x14ac:dyDescent="0.25">
      <c r="AC1872" s="274">
        <f t="shared" si="131"/>
        <v>0</v>
      </c>
      <c r="AF1872" s="368">
        <f t="shared" si="132"/>
        <v>0</v>
      </c>
      <c r="AH1872" s="189">
        <f t="shared" si="133"/>
        <v>0</v>
      </c>
    </row>
    <row r="1873" spans="29:34" x14ac:dyDescent="0.25">
      <c r="AC1873" s="274">
        <f t="shared" si="131"/>
        <v>0</v>
      </c>
      <c r="AF1873" s="368">
        <f t="shared" si="132"/>
        <v>0</v>
      </c>
      <c r="AH1873" s="189">
        <f t="shared" si="133"/>
        <v>0</v>
      </c>
    </row>
    <row r="1874" spans="29:34" x14ac:dyDescent="0.25">
      <c r="AC1874" s="274">
        <f t="shared" si="131"/>
        <v>0</v>
      </c>
      <c r="AF1874" s="368">
        <f t="shared" si="132"/>
        <v>0</v>
      </c>
      <c r="AH1874" s="189">
        <f t="shared" si="133"/>
        <v>0</v>
      </c>
    </row>
    <row r="1875" spans="29:34" x14ac:dyDescent="0.25">
      <c r="AC1875" s="274">
        <f t="shared" si="131"/>
        <v>0</v>
      </c>
      <c r="AF1875" s="368">
        <f t="shared" si="132"/>
        <v>0</v>
      </c>
      <c r="AH1875" s="189">
        <f t="shared" si="133"/>
        <v>0</v>
      </c>
    </row>
    <row r="1876" spans="29:34" x14ac:dyDescent="0.25">
      <c r="AC1876" s="274">
        <f t="shared" si="131"/>
        <v>0</v>
      </c>
      <c r="AF1876" s="368">
        <f t="shared" si="132"/>
        <v>0</v>
      </c>
      <c r="AH1876" s="189">
        <f t="shared" si="133"/>
        <v>0</v>
      </c>
    </row>
    <row r="1877" spans="29:34" x14ac:dyDescent="0.25">
      <c r="AC1877" s="274">
        <f t="shared" si="131"/>
        <v>0</v>
      </c>
      <c r="AF1877" s="368">
        <f t="shared" si="132"/>
        <v>0</v>
      </c>
      <c r="AH1877" s="189">
        <f t="shared" si="133"/>
        <v>0</v>
      </c>
    </row>
    <row r="1878" spans="29:34" x14ac:dyDescent="0.25">
      <c r="AC1878" s="274">
        <f t="shared" si="131"/>
        <v>0</v>
      </c>
      <c r="AF1878" s="368">
        <f t="shared" si="132"/>
        <v>0</v>
      </c>
      <c r="AH1878" s="189">
        <f t="shared" si="133"/>
        <v>0</v>
      </c>
    </row>
    <row r="1879" spans="29:34" x14ac:dyDescent="0.25">
      <c r="AC1879" s="274">
        <f t="shared" si="131"/>
        <v>0</v>
      </c>
      <c r="AF1879" s="368">
        <f t="shared" si="132"/>
        <v>0</v>
      </c>
      <c r="AH1879" s="189">
        <f t="shared" si="133"/>
        <v>0</v>
      </c>
    </row>
    <row r="1880" spans="29:34" x14ac:dyDescent="0.25">
      <c r="AC1880" s="274">
        <f t="shared" si="131"/>
        <v>0</v>
      </c>
      <c r="AF1880" s="368">
        <f t="shared" si="132"/>
        <v>0</v>
      </c>
      <c r="AH1880" s="189">
        <f t="shared" si="133"/>
        <v>0</v>
      </c>
    </row>
    <row r="1881" spans="29:34" x14ac:dyDescent="0.25">
      <c r="AC1881" s="274">
        <f t="shared" si="131"/>
        <v>0</v>
      </c>
      <c r="AF1881" s="368">
        <f t="shared" si="132"/>
        <v>0</v>
      </c>
      <c r="AH1881" s="189">
        <f t="shared" si="133"/>
        <v>0</v>
      </c>
    </row>
    <row r="1882" spans="29:34" x14ac:dyDescent="0.25">
      <c r="AC1882" s="274">
        <f t="shared" ref="AC1882:AC1945" si="134">Z1882*Q1882</f>
        <v>0</v>
      </c>
      <c r="AF1882" s="368">
        <f t="shared" ref="AF1882:AF1945" si="135">AD1882+AE1882</f>
        <v>0</v>
      </c>
      <c r="AH1882" s="189">
        <f t="shared" ref="AH1882:AH1945" si="136">R1882*AG1882</f>
        <v>0</v>
      </c>
    </row>
    <row r="1883" spans="29:34" x14ac:dyDescent="0.25">
      <c r="AC1883" s="274">
        <f t="shared" si="134"/>
        <v>0</v>
      </c>
      <c r="AF1883" s="368">
        <f t="shared" si="135"/>
        <v>0</v>
      </c>
      <c r="AH1883" s="189">
        <f t="shared" si="136"/>
        <v>0</v>
      </c>
    </row>
    <row r="1884" spans="29:34" x14ac:dyDescent="0.25">
      <c r="AC1884" s="274">
        <f t="shared" si="134"/>
        <v>0</v>
      </c>
      <c r="AF1884" s="368">
        <f t="shared" si="135"/>
        <v>0</v>
      </c>
      <c r="AH1884" s="189">
        <f t="shared" si="136"/>
        <v>0</v>
      </c>
    </row>
    <row r="1885" spans="29:34" x14ac:dyDescent="0.25">
      <c r="AC1885" s="274">
        <f t="shared" si="134"/>
        <v>0</v>
      </c>
      <c r="AF1885" s="368">
        <f t="shared" si="135"/>
        <v>0</v>
      </c>
      <c r="AH1885" s="189">
        <f t="shared" si="136"/>
        <v>0</v>
      </c>
    </row>
    <row r="1886" spans="29:34" x14ac:dyDescent="0.25">
      <c r="AC1886" s="274">
        <f t="shared" si="134"/>
        <v>0</v>
      </c>
      <c r="AF1886" s="368">
        <f t="shared" si="135"/>
        <v>0</v>
      </c>
      <c r="AH1886" s="189">
        <f t="shared" si="136"/>
        <v>0</v>
      </c>
    </row>
    <row r="1887" spans="29:34" x14ac:dyDescent="0.25">
      <c r="AC1887" s="274">
        <f t="shared" si="134"/>
        <v>0</v>
      </c>
      <c r="AF1887" s="368">
        <f t="shared" si="135"/>
        <v>0</v>
      </c>
      <c r="AH1887" s="189">
        <f t="shared" si="136"/>
        <v>0</v>
      </c>
    </row>
    <row r="1888" spans="29:34" x14ac:dyDescent="0.25">
      <c r="AC1888" s="274">
        <f t="shared" si="134"/>
        <v>0</v>
      </c>
      <c r="AF1888" s="368">
        <f t="shared" si="135"/>
        <v>0</v>
      </c>
      <c r="AH1888" s="189">
        <f t="shared" si="136"/>
        <v>0</v>
      </c>
    </row>
    <row r="1889" spans="29:34" x14ac:dyDescent="0.25">
      <c r="AC1889" s="274">
        <f t="shared" si="134"/>
        <v>0</v>
      </c>
      <c r="AF1889" s="368">
        <f t="shared" si="135"/>
        <v>0</v>
      </c>
      <c r="AH1889" s="189">
        <f t="shared" si="136"/>
        <v>0</v>
      </c>
    </row>
    <row r="1890" spans="29:34" x14ac:dyDescent="0.25">
      <c r="AC1890" s="274">
        <f t="shared" si="134"/>
        <v>0</v>
      </c>
      <c r="AF1890" s="368">
        <f t="shared" si="135"/>
        <v>0</v>
      </c>
      <c r="AH1890" s="189">
        <f t="shared" si="136"/>
        <v>0</v>
      </c>
    </row>
    <row r="1891" spans="29:34" x14ac:dyDescent="0.25">
      <c r="AC1891" s="274">
        <f t="shared" si="134"/>
        <v>0</v>
      </c>
      <c r="AF1891" s="368">
        <f t="shared" si="135"/>
        <v>0</v>
      </c>
      <c r="AH1891" s="189">
        <f t="shared" si="136"/>
        <v>0</v>
      </c>
    </row>
    <row r="1892" spans="29:34" x14ac:dyDescent="0.25">
      <c r="AC1892" s="274">
        <f t="shared" si="134"/>
        <v>0</v>
      </c>
      <c r="AF1892" s="368">
        <f t="shared" si="135"/>
        <v>0</v>
      </c>
      <c r="AH1892" s="189">
        <f t="shared" si="136"/>
        <v>0</v>
      </c>
    </row>
    <row r="1893" spans="29:34" x14ac:dyDescent="0.25">
      <c r="AC1893" s="274">
        <f t="shared" si="134"/>
        <v>0</v>
      </c>
      <c r="AF1893" s="368">
        <f t="shared" si="135"/>
        <v>0</v>
      </c>
      <c r="AH1893" s="189">
        <f t="shared" si="136"/>
        <v>0</v>
      </c>
    </row>
    <row r="1894" spans="29:34" x14ac:dyDescent="0.25">
      <c r="AC1894" s="274">
        <f t="shared" si="134"/>
        <v>0</v>
      </c>
      <c r="AF1894" s="368">
        <f t="shared" si="135"/>
        <v>0</v>
      </c>
      <c r="AH1894" s="189">
        <f t="shared" si="136"/>
        <v>0</v>
      </c>
    </row>
    <row r="1895" spans="29:34" x14ac:dyDescent="0.25">
      <c r="AC1895" s="274">
        <f t="shared" si="134"/>
        <v>0</v>
      </c>
      <c r="AF1895" s="368">
        <f t="shared" si="135"/>
        <v>0</v>
      </c>
      <c r="AH1895" s="189">
        <f t="shared" si="136"/>
        <v>0</v>
      </c>
    </row>
    <row r="1896" spans="29:34" x14ac:dyDescent="0.25">
      <c r="AC1896" s="274">
        <f t="shared" si="134"/>
        <v>0</v>
      </c>
      <c r="AF1896" s="368">
        <f t="shared" si="135"/>
        <v>0</v>
      </c>
      <c r="AH1896" s="189">
        <f t="shared" si="136"/>
        <v>0</v>
      </c>
    </row>
    <row r="1897" spans="29:34" x14ac:dyDescent="0.25">
      <c r="AC1897" s="274">
        <f t="shared" si="134"/>
        <v>0</v>
      </c>
      <c r="AF1897" s="368">
        <f t="shared" si="135"/>
        <v>0</v>
      </c>
      <c r="AH1897" s="189">
        <f t="shared" si="136"/>
        <v>0</v>
      </c>
    </row>
    <row r="1898" spans="29:34" x14ac:dyDescent="0.25">
      <c r="AC1898" s="274">
        <f t="shared" si="134"/>
        <v>0</v>
      </c>
      <c r="AF1898" s="368">
        <f t="shared" si="135"/>
        <v>0</v>
      </c>
      <c r="AH1898" s="189">
        <f t="shared" si="136"/>
        <v>0</v>
      </c>
    </row>
    <row r="1899" spans="29:34" x14ac:dyDescent="0.25">
      <c r="AC1899" s="274">
        <f t="shared" si="134"/>
        <v>0</v>
      </c>
      <c r="AF1899" s="368">
        <f t="shared" si="135"/>
        <v>0</v>
      </c>
      <c r="AH1899" s="189">
        <f t="shared" si="136"/>
        <v>0</v>
      </c>
    </row>
    <row r="1900" spans="29:34" x14ac:dyDescent="0.25">
      <c r="AC1900" s="274">
        <f t="shared" si="134"/>
        <v>0</v>
      </c>
      <c r="AF1900" s="368">
        <f t="shared" si="135"/>
        <v>0</v>
      </c>
      <c r="AH1900" s="189">
        <f t="shared" si="136"/>
        <v>0</v>
      </c>
    </row>
    <row r="1901" spans="29:34" x14ac:dyDescent="0.25">
      <c r="AC1901" s="274">
        <f t="shared" si="134"/>
        <v>0</v>
      </c>
      <c r="AF1901" s="368">
        <f t="shared" si="135"/>
        <v>0</v>
      </c>
      <c r="AH1901" s="189">
        <f t="shared" si="136"/>
        <v>0</v>
      </c>
    </row>
    <row r="1902" spans="29:34" x14ac:dyDescent="0.25">
      <c r="AC1902" s="274">
        <f t="shared" si="134"/>
        <v>0</v>
      </c>
      <c r="AF1902" s="368">
        <f t="shared" si="135"/>
        <v>0</v>
      </c>
      <c r="AH1902" s="189">
        <f t="shared" si="136"/>
        <v>0</v>
      </c>
    </row>
    <row r="1903" spans="29:34" x14ac:dyDescent="0.25">
      <c r="AC1903" s="274">
        <f t="shared" si="134"/>
        <v>0</v>
      </c>
      <c r="AF1903" s="368">
        <f t="shared" si="135"/>
        <v>0</v>
      </c>
      <c r="AH1903" s="189">
        <f t="shared" si="136"/>
        <v>0</v>
      </c>
    </row>
    <row r="1904" spans="29:34" x14ac:dyDescent="0.25">
      <c r="AC1904" s="274">
        <f t="shared" si="134"/>
        <v>0</v>
      </c>
      <c r="AF1904" s="368">
        <f t="shared" si="135"/>
        <v>0</v>
      </c>
      <c r="AH1904" s="189">
        <f t="shared" si="136"/>
        <v>0</v>
      </c>
    </row>
    <row r="1905" spans="29:34" x14ac:dyDescent="0.25">
      <c r="AC1905" s="274">
        <f t="shared" si="134"/>
        <v>0</v>
      </c>
      <c r="AF1905" s="368">
        <f t="shared" si="135"/>
        <v>0</v>
      </c>
      <c r="AH1905" s="189">
        <f t="shared" si="136"/>
        <v>0</v>
      </c>
    </row>
    <row r="1906" spans="29:34" x14ac:dyDescent="0.25">
      <c r="AC1906" s="274">
        <f t="shared" si="134"/>
        <v>0</v>
      </c>
      <c r="AF1906" s="368">
        <f t="shared" si="135"/>
        <v>0</v>
      </c>
      <c r="AH1906" s="189">
        <f t="shared" si="136"/>
        <v>0</v>
      </c>
    </row>
    <row r="1907" spans="29:34" x14ac:dyDescent="0.25">
      <c r="AC1907" s="274">
        <f t="shared" si="134"/>
        <v>0</v>
      </c>
      <c r="AF1907" s="368">
        <f t="shared" si="135"/>
        <v>0</v>
      </c>
      <c r="AH1907" s="189">
        <f t="shared" si="136"/>
        <v>0</v>
      </c>
    </row>
    <row r="1908" spans="29:34" x14ac:dyDescent="0.25">
      <c r="AC1908" s="274">
        <f t="shared" si="134"/>
        <v>0</v>
      </c>
      <c r="AF1908" s="368">
        <f t="shared" si="135"/>
        <v>0</v>
      </c>
      <c r="AH1908" s="189">
        <f t="shared" si="136"/>
        <v>0</v>
      </c>
    </row>
    <row r="1909" spans="29:34" x14ac:dyDescent="0.25">
      <c r="AC1909" s="274">
        <f t="shared" si="134"/>
        <v>0</v>
      </c>
      <c r="AF1909" s="368">
        <f t="shared" si="135"/>
        <v>0</v>
      </c>
      <c r="AH1909" s="189">
        <f t="shared" si="136"/>
        <v>0</v>
      </c>
    </row>
    <row r="1910" spans="29:34" x14ac:dyDescent="0.25">
      <c r="AC1910" s="274">
        <f t="shared" si="134"/>
        <v>0</v>
      </c>
      <c r="AF1910" s="368">
        <f t="shared" si="135"/>
        <v>0</v>
      </c>
      <c r="AH1910" s="189">
        <f t="shared" si="136"/>
        <v>0</v>
      </c>
    </row>
    <row r="1911" spans="29:34" x14ac:dyDescent="0.25">
      <c r="AC1911" s="274">
        <f t="shared" si="134"/>
        <v>0</v>
      </c>
      <c r="AF1911" s="368">
        <f t="shared" si="135"/>
        <v>0</v>
      </c>
      <c r="AH1911" s="189">
        <f t="shared" si="136"/>
        <v>0</v>
      </c>
    </row>
    <row r="1912" spans="29:34" x14ac:dyDescent="0.25">
      <c r="AC1912" s="274">
        <f t="shared" si="134"/>
        <v>0</v>
      </c>
      <c r="AF1912" s="368">
        <f t="shared" si="135"/>
        <v>0</v>
      </c>
      <c r="AH1912" s="189">
        <f t="shared" si="136"/>
        <v>0</v>
      </c>
    </row>
    <row r="1913" spans="29:34" x14ac:dyDescent="0.25">
      <c r="AC1913" s="274">
        <f t="shared" si="134"/>
        <v>0</v>
      </c>
      <c r="AF1913" s="368">
        <f t="shared" si="135"/>
        <v>0</v>
      </c>
      <c r="AH1913" s="189">
        <f t="shared" si="136"/>
        <v>0</v>
      </c>
    </row>
    <row r="1914" spans="29:34" x14ac:dyDescent="0.25">
      <c r="AC1914" s="274">
        <f t="shared" si="134"/>
        <v>0</v>
      </c>
      <c r="AF1914" s="368">
        <f t="shared" si="135"/>
        <v>0</v>
      </c>
      <c r="AH1914" s="189">
        <f t="shared" si="136"/>
        <v>0</v>
      </c>
    </row>
    <row r="1915" spans="29:34" x14ac:dyDescent="0.25">
      <c r="AC1915" s="274">
        <f t="shared" si="134"/>
        <v>0</v>
      </c>
      <c r="AF1915" s="368">
        <f t="shared" si="135"/>
        <v>0</v>
      </c>
      <c r="AH1915" s="189">
        <f t="shared" si="136"/>
        <v>0</v>
      </c>
    </row>
    <row r="1916" spans="29:34" x14ac:dyDescent="0.25">
      <c r="AC1916" s="274">
        <f t="shared" si="134"/>
        <v>0</v>
      </c>
      <c r="AF1916" s="368">
        <f t="shared" si="135"/>
        <v>0</v>
      </c>
      <c r="AH1916" s="189">
        <f t="shared" si="136"/>
        <v>0</v>
      </c>
    </row>
    <row r="1917" spans="29:34" x14ac:dyDescent="0.25">
      <c r="AC1917" s="274">
        <f t="shared" si="134"/>
        <v>0</v>
      </c>
      <c r="AF1917" s="368">
        <f t="shared" si="135"/>
        <v>0</v>
      </c>
      <c r="AH1917" s="189">
        <f t="shared" si="136"/>
        <v>0</v>
      </c>
    </row>
    <row r="1918" spans="29:34" x14ac:dyDescent="0.25">
      <c r="AC1918" s="274">
        <f t="shared" si="134"/>
        <v>0</v>
      </c>
      <c r="AF1918" s="368">
        <f t="shared" si="135"/>
        <v>0</v>
      </c>
      <c r="AH1918" s="189">
        <f t="shared" si="136"/>
        <v>0</v>
      </c>
    </row>
    <row r="1919" spans="29:34" x14ac:dyDescent="0.25">
      <c r="AC1919" s="274">
        <f t="shared" si="134"/>
        <v>0</v>
      </c>
      <c r="AF1919" s="368">
        <f t="shared" si="135"/>
        <v>0</v>
      </c>
      <c r="AH1919" s="189">
        <f t="shared" si="136"/>
        <v>0</v>
      </c>
    </row>
    <row r="1920" spans="29:34" x14ac:dyDescent="0.25">
      <c r="AC1920" s="274">
        <f t="shared" si="134"/>
        <v>0</v>
      </c>
      <c r="AF1920" s="368">
        <f t="shared" si="135"/>
        <v>0</v>
      </c>
      <c r="AH1920" s="189">
        <f t="shared" si="136"/>
        <v>0</v>
      </c>
    </row>
    <row r="1921" spans="29:34" x14ac:dyDescent="0.25">
      <c r="AC1921" s="274">
        <f t="shared" si="134"/>
        <v>0</v>
      </c>
      <c r="AF1921" s="368">
        <f t="shared" si="135"/>
        <v>0</v>
      </c>
      <c r="AH1921" s="189">
        <f t="shared" si="136"/>
        <v>0</v>
      </c>
    </row>
    <row r="1922" spans="29:34" x14ac:dyDescent="0.25">
      <c r="AC1922" s="274">
        <f t="shared" si="134"/>
        <v>0</v>
      </c>
      <c r="AF1922" s="368">
        <f t="shared" si="135"/>
        <v>0</v>
      </c>
      <c r="AH1922" s="189">
        <f t="shared" si="136"/>
        <v>0</v>
      </c>
    </row>
    <row r="1923" spans="29:34" x14ac:dyDescent="0.25">
      <c r="AC1923" s="274">
        <f t="shared" si="134"/>
        <v>0</v>
      </c>
      <c r="AF1923" s="368">
        <f t="shared" si="135"/>
        <v>0</v>
      </c>
      <c r="AH1923" s="189">
        <f t="shared" si="136"/>
        <v>0</v>
      </c>
    </row>
    <row r="1924" spans="29:34" x14ac:dyDescent="0.25">
      <c r="AC1924" s="274">
        <f t="shared" si="134"/>
        <v>0</v>
      </c>
      <c r="AF1924" s="368">
        <f t="shared" si="135"/>
        <v>0</v>
      </c>
      <c r="AH1924" s="189">
        <f t="shared" si="136"/>
        <v>0</v>
      </c>
    </row>
    <row r="1925" spans="29:34" x14ac:dyDescent="0.25">
      <c r="AC1925" s="274">
        <f t="shared" si="134"/>
        <v>0</v>
      </c>
      <c r="AF1925" s="368">
        <f t="shared" si="135"/>
        <v>0</v>
      </c>
      <c r="AH1925" s="189">
        <f t="shared" si="136"/>
        <v>0</v>
      </c>
    </row>
    <row r="1926" spans="29:34" x14ac:dyDescent="0.25">
      <c r="AC1926" s="274">
        <f t="shared" si="134"/>
        <v>0</v>
      </c>
      <c r="AF1926" s="368">
        <f t="shared" si="135"/>
        <v>0</v>
      </c>
      <c r="AH1926" s="189">
        <f t="shared" si="136"/>
        <v>0</v>
      </c>
    </row>
    <row r="1927" spans="29:34" x14ac:dyDescent="0.25">
      <c r="AC1927" s="274">
        <f t="shared" si="134"/>
        <v>0</v>
      </c>
      <c r="AF1927" s="368">
        <f t="shared" si="135"/>
        <v>0</v>
      </c>
      <c r="AH1927" s="189">
        <f t="shared" si="136"/>
        <v>0</v>
      </c>
    </row>
    <row r="1928" spans="29:34" x14ac:dyDescent="0.25">
      <c r="AC1928" s="274">
        <f t="shared" si="134"/>
        <v>0</v>
      </c>
      <c r="AF1928" s="368">
        <f t="shared" si="135"/>
        <v>0</v>
      </c>
      <c r="AH1928" s="189">
        <f t="shared" si="136"/>
        <v>0</v>
      </c>
    </row>
    <row r="1929" spans="29:34" x14ac:dyDescent="0.25">
      <c r="AC1929" s="274">
        <f t="shared" si="134"/>
        <v>0</v>
      </c>
      <c r="AF1929" s="368">
        <f t="shared" si="135"/>
        <v>0</v>
      </c>
      <c r="AH1929" s="189">
        <f t="shared" si="136"/>
        <v>0</v>
      </c>
    </row>
    <row r="1930" spans="29:34" x14ac:dyDescent="0.25">
      <c r="AC1930" s="274">
        <f t="shared" si="134"/>
        <v>0</v>
      </c>
      <c r="AF1930" s="368">
        <f t="shared" si="135"/>
        <v>0</v>
      </c>
      <c r="AH1930" s="189">
        <f t="shared" si="136"/>
        <v>0</v>
      </c>
    </row>
    <row r="1931" spans="29:34" x14ac:dyDescent="0.25">
      <c r="AC1931" s="274">
        <f t="shared" si="134"/>
        <v>0</v>
      </c>
      <c r="AF1931" s="368">
        <f t="shared" si="135"/>
        <v>0</v>
      </c>
      <c r="AH1931" s="189">
        <f t="shared" si="136"/>
        <v>0</v>
      </c>
    </row>
    <row r="1932" spans="29:34" x14ac:dyDescent="0.25">
      <c r="AC1932" s="274">
        <f t="shared" si="134"/>
        <v>0</v>
      </c>
      <c r="AF1932" s="368">
        <f t="shared" si="135"/>
        <v>0</v>
      </c>
      <c r="AH1932" s="189">
        <f t="shared" si="136"/>
        <v>0</v>
      </c>
    </row>
    <row r="1933" spans="29:34" x14ac:dyDescent="0.25">
      <c r="AC1933" s="274">
        <f t="shared" si="134"/>
        <v>0</v>
      </c>
      <c r="AF1933" s="368">
        <f t="shared" si="135"/>
        <v>0</v>
      </c>
      <c r="AH1933" s="189">
        <f t="shared" si="136"/>
        <v>0</v>
      </c>
    </row>
    <row r="1934" spans="29:34" x14ac:dyDescent="0.25">
      <c r="AC1934" s="274">
        <f t="shared" si="134"/>
        <v>0</v>
      </c>
      <c r="AF1934" s="368">
        <f t="shared" si="135"/>
        <v>0</v>
      </c>
      <c r="AH1934" s="189">
        <f t="shared" si="136"/>
        <v>0</v>
      </c>
    </row>
    <row r="1935" spans="29:34" x14ac:dyDescent="0.25">
      <c r="AC1935" s="274">
        <f t="shared" si="134"/>
        <v>0</v>
      </c>
      <c r="AF1935" s="368">
        <f t="shared" si="135"/>
        <v>0</v>
      </c>
      <c r="AH1935" s="189">
        <f t="shared" si="136"/>
        <v>0</v>
      </c>
    </row>
    <row r="1936" spans="29:34" x14ac:dyDescent="0.25">
      <c r="AC1936" s="274">
        <f t="shared" si="134"/>
        <v>0</v>
      </c>
      <c r="AF1936" s="368">
        <f t="shared" si="135"/>
        <v>0</v>
      </c>
      <c r="AH1936" s="189">
        <f t="shared" si="136"/>
        <v>0</v>
      </c>
    </row>
    <row r="1937" spans="29:34" x14ac:dyDescent="0.25">
      <c r="AC1937" s="274">
        <f t="shared" si="134"/>
        <v>0</v>
      </c>
      <c r="AF1937" s="368">
        <f t="shared" si="135"/>
        <v>0</v>
      </c>
      <c r="AH1937" s="189">
        <f t="shared" si="136"/>
        <v>0</v>
      </c>
    </row>
    <row r="1938" spans="29:34" x14ac:dyDescent="0.25">
      <c r="AC1938" s="274">
        <f t="shared" si="134"/>
        <v>0</v>
      </c>
      <c r="AF1938" s="368">
        <f t="shared" si="135"/>
        <v>0</v>
      </c>
      <c r="AH1938" s="189">
        <f t="shared" si="136"/>
        <v>0</v>
      </c>
    </row>
    <row r="1939" spans="29:34" x14ac:dyDescent="0.25">
      <c r="AC1939" s="274">
        <f t="shared" si="134"/>
        <v>0</v>
      </c>
      <c r="AF1939" s="368">
        <f t="shared" si="135"/>
        <v>0</v>
      </c>
      <c r="AH1939" s="189">
        <f t="shared" si="136"/>
        <v>0</v>
      </c>
    </row>
    <row r="1940" spans="29:34" x14ac:dyDescent="0.25">
      <c r="AC1940" s="274">
        <f t="shared" si="134"/>
        <v>0</v>
      </c>
      <c r="AF1940" s="368">
        <f t="shared" si="135"/>
        <v>0</v>
      </c>
      <c r="AH1940" s="189">
        <f t="shared" si="136"/>
        <v>0</v>
      </c>
    </row>
    <row r="1941" spans="29:34" x14ac:dyDescent="0.25">
      <c r="AC1941" s="274">
        <f t="shared" si="134"/>
        <v>0</v>
      </c>
      <c r="AF1941" s="368">
        <f t="shared" si="135"/>
        <v>0</v>
      </c>
      <c r="AH1941" s="189">
        <f t="shared" si="136"/>
        <v>0</v>
      </c>
    </row>
    <row r="1942" spans="29:34" x14ac:dyDescent="0.25">
      <c r="AC1942" s="274">
        <f t="shared" si="134"/>
        <v>0</v>
      </c>
      <c r="AF1942" s="368">
        <f t="shared" si="135"/>
        <v>0</v>
      </c>
      <c r="AH1942" s="189">
        <f t="shared" si="136"/>
        <v>0</v>
      </c>
    </row>
    <row r="1943" spans="29:34" x14ac:dyDescent="0.25">
      <c r="AC1943" s="274">
        <f t="shared" si="134"/>
        <v>0</v>
      </c>
      <c r="AF1943" s="368">
        <f t="shared" si="135"/>
        <v>0</v>
      </c>
      <c r="AH1943" s="189">
        <f t="shared" si="136"/>
        <v>0</v>
      </c>
    </row>
    <row r="1944" spans="29:34" x14ac:dyDescent="0.25">
      <c r="AC1944" s="274">
        <f t="shared" si="134"/>
        <v>0</v>
      </c>
      <c r="AF1944" s="368">
        <f t="shared" si="135"/>
        <v>0</v>
      </c>
      <c r="AH1944" s="189">
        <f t="shared" si="136"/>
        <v>0</v>
      </c>
    </row>
    <row r="1945" spans="29:34" x14ac:dyDescent="0.25">
      <c r="AC1945" s="274">
        <f t="shared" si="134"/>
        <v>0</v>
      </c>
      <c r="AF1945" s="368">
        <f t="shared" si="135"/>
        <v>0</v>
      </c>
      <c r="AH1945" s="189">
        <f t="shared" si="136"/>
        <v>0</v>
      </c>
    </row>
    <row r="1946" spans="29:34" x14ac:dyDescent="0.25">
      <c r="AC1946" s="274">
        <f t="shared" ref="AC1946:AC2009" si="137">Z1946*Q1946</f>
        <v>0</v>
      </c>
      <c r="AF1946" s="368">
        <f t="shared" ref="AF1946:AF2009" si="138">AD1946+AE1946</f>
        <v>0</v>
      </c>
      <c r="AH1946" s="189">
        <f t="shared" ref="AH1946:AH2009" si="139">R1946*AG1946</f>
        <v>0</v>
      </c>
    </row>
    <row r="1947" spans="29:34" x14ac:dyDescent="0.25">
      <c r="AC1947" s="274">
        <f t="shared" si="137"/>
        <v>0</v>
      </c>
      <c r="AF1947" s="368">
        <f t="shared" si="138"/>
        <v>0</v>
      </c>
      <c r="AH1947" s="189">
        <f t="shared" si="139"/>
        <v>0</v>
      </c>
    </row>
    <row r="1948" spans="29:34" x14ac:dyDescent="0.25">
      <c r="AC1948" s="274">
        <f t="shared" si="137"/>
        <v>0</v>
      </c>
      <c r="AF1948" s="368">
        <f t="shared" si="138"/>
        <v>0</v>
      </c>
      <c r="AH1948" s="189">
        <f t="shared" si="139"/>
        <v>0</v>
      </c>
    </row>
    <row r="1949" spans="29:34" x14ac:dyDescent="0.25">
      <c r="AC1949" s="274">
        <f t="shared" si="137"/>
        <v>0</v>
      </c>
      <c r="AF1949" s="368">
        <f t="shared" si="138"/>
        <v>0</v>
      </c>
      <c r="AH1949" s="189">
        <f t="shared" si="139"/>
        <v>0</v>
      </c>
    </row>
    <row r="1950" spans="29:34" x14ac:dyDescent="0.25">
      <c r="AC1950" s="274">
        <f t="shared" si="137"/>
        <v>0</v>
      </c>
      <c r="AF1950" s="368">
        <f t="shared" si="138"/>
        <v>0</v>
      </c>
      <c r="AH1950" s="189">
        <f t="shared" si="139"/>
        <v>0</v>
      </c>
    </row>
    <row r="1951" spans="29:34" x14ac:dyDescent="0.25">
      <c r="AC1951" s="274">
        <f t="shared" si="137"/>
        <v>0</v>
      </c>
      <c r="AF1951" s="368">
        <f t="shared" si="138"/>
        <v>0</v>
      </c>
      <c r="AH1951" s="189">
        <f t="shared" si="139"/>
        <v>0</v>
      </c>
    </row>
    <row r="1952" spans="29:34" x14ac:dyDescent="0.25">
      <c r="AC1952" s="274">
        <f t="shared" si="137"/>
        <v>0</v>
      </c>
      <c r="AF1952" s="368">
        <f t="shared" si="138"/>
        <v>0</v>
      </c>
      <c r="AH1952" s="189">
        <f t="shared" si="139"/>
        <v>0</v>
      </c>
    </row>
    <row r="1953" spans="29:34" x14ac:dyDescent="0.25">
      <c r="AC1953" s="274">
        <f t="shared" si="137"/>
        <v>0</v>
      </c>
      <c r="AF1953" s="368">
        <f t="shared" si="138"/>
        <v>0</v>
      </c>
      <c r="AH1953" s="189">
        <f t="shared" si="139"/>
        <v>0</v>
      </c>
    </row>
    <row r="1954" spans="29:34" x14ac:dyDescent="0.25">
      <c r="AC1954" s="274">
        <f t="shared" si="137"/>
        <v>0</v>
      </c>
      <c r="AF1954" s="368">
        <f t="shared" si="138"/>
        <v>0</v>
      </c>
      <c r="AH1954" s="189">
        <f t="shared" si="139"/>
        <v>0</v>
      </c>
    </row>
    <row r="1955" spans="29:34" x14ac:dyDescent="0.25">
      <c r="AC1955" s="274">
        <f t="shared" si="137"/>
        <v>0</v>
      </c>
      <c r="AF1955" s="368">
        <f t="shared" si="138"/>
        <v>0</v>
      </c>
      <c r="AH1955" s="189">
        <f t="shared" si="139"/>
        <v>0</v>
      </c>
    </row>
    <row r="1956" spans="29:34" x14ac:dyDescent="0.25">
      <c r="AC1956" s="274">
        <f t="shared" si="137"/>
        <v>0</v>
      </c>
      <c r="AF1956" s="368">
        <f t="shared" si="138"/>
        <v>0</v>
      </c>
      <c r="AH1956" s="189">
        <f t="shared" si="139"/>
        <v>0</v>
      </c>
    </row>
    <row r="1957" spans="29:34" x14ac:dyDescent="0.25">
      <c r="AC1957" s="274">
        <f t="shared" si="137"/>
        <v>0</v>
      </c>
      <c r="AF1957" s="368">
        <f t="shared" si="138"/>
        <v>0</v>
      </c>
      <c r="AH1957" s="189">
        <f t="shared" si="139"/>
        <v>0</v>
      </c>
    </row>
    <row r="1958" spans="29:34" x14ac:dyDescent="0.25">
      <c r="AC1958" s="274">
        <f t="shared" si="137"/>
        <v>0</v>
      </c>
      <c r="AF1958" s="368">
        <f t="shared" si="138"/>
        <v>0</v>
      </c>
      <c r="AH1958" s="189">
        <f t="shared" si="139"/>
        <v>0</v>
      </c>
    </row>
    <row r="1959" spans="29:34" x14ac:dyDescent="0.25">
      <c r="AC1959" s="274">
        <f t="shared" si="137"/>
        <v>0</v>
      </c>
      <c r="AF1959" s="368">
        <f t="shared" si="138"/>
        <v>0</v>
      </c>
      <c r="AH1959" s="189">
        <f t="shared" si="139"/>
        <v>0</v>
      </c>
    </row>
    <row r="1960" spans="29:34" x14ac:dyDescent="0.25">
      <c r="AC1960" s="274">
        <f t="shared" si="137"/>
        <v>0</v>
      </c>
      <c r="AF1960" s="368">
        <f t="shared" si="138"/>
        <v>0</v>
      </c>
      <c r="AH1960" s="189">
        <f t="shared" si="139"/>
        <v>0</v>
      </c>
    </row>
    <row r="1961" spans="29:34" x14ac:dyDescent="0.25">
      <c r="AC1961" s="274">
        <f t="shared" si="137"/>
        <v>0</v>
      </c>
      <c r="AF1961" s="368">
        <f t="shared" si="138"/>
        <v>0</v>
      </c>
      <c r="AH1961" s="189">
        <f t="shared" si="139"/>
        <v>0</v>
      </c>
    </row>
    <row r="1962" spans="29:34" x14ac:dyDescent="0.25">
      <c r="AC1962" s="274">
        <f t="shared" si="137"/>
        <v>0</v>
      </c>
      <c r="AF1962" s="368">
        <f t="shared" si="138"/>
        <v>0</v>
      </c>
      <c r="AH1962" s="189">
        <f t="shared" si="139"/>
        <v>0</v>
      </c>
    </row>
    <row r="1963" spans="29:34" x14ac:dyDescent="0.25">
      <c r="AC1963" s="274">
        <f t="shared" si="137"/>
        <v>0</v>
      </c>
      <c r="AF1963" s="368">
        <f t="shared" si="138"/>
        <v>0</v>
      </c>
      <c r="AH1963" s="189">
        <f t="shared" si="139"/>
        <v>0</v>
      </c>
    </row>
    <row r="1964" spans="29:34" x14ac:dyDescent="0.25">
      <c r="AC1964" s="274">
        <f t="shared" si="137"/>
        <v>0</v>
      </c>
      <c r="AF1964" s="368">
        <f t="shared" si="138"/>
        <v>0</v>
      </c>
      <c r="AH1964" s="189">
        <f t="shared" si="139"/>
        <v>0</v>
      </c>
    </row>
    <row r="1965" spans="29:34" x14ac:dyDescent="0.25">
      <c r="AC1965" s="274">
        <f t="shared" si="137"/>
        <v>0</v>
      </c>
      <c r="AF1965" s="368">
        <f t="shared" si="138"/>
        <v>0</v>
      </c>
      <c r="AH1965" s="189">
        <f t="shared" si="139"/>
        <v>0</v>
      </c>
    </row>
    <row r="1966" spans="29:34" x14ac:dyDescent="0.25">
      <c r="AC1966" s="274">
        <f t="shared" si="137"/>
        <v>0</v>
      </c>
      <c r="AF1966" s="368">
        <f t="shared" si="138"/>
        <v>0</v>
      </c>
      <c r="AH1966" s="189">
        <f t="shared" si="139"/>
        <v>0</v>
      </c>
    </row>
    <row r="1967" spans="29:34" x14ac:dyDescent="0.25">
      <c r="AC1967" s="274">
        <f t="shared" si="137"/>
        <v>0</v>
      </c>
      <c r="AF1967" s="368">
        <f t="shared" si="138"/>
        <v>0</v>
      </c>
      <c r="AH1967" s="189">
        <f t="shared" si="139"/>
        <v>0</v>
      </c>
    </row>
    <row r="1968" spans="29:34" x14ac:dyDescent="0.25">
      <c r="AC1968" s="274">
        <f t="shared" si="137"/>
        <v>0</v>
      </c>
      <c r="AF1968" s="368">
        <f t="shared" si="138"/>
        <v>0</v>
      </c>
      <c r="AH1968" s="189">
        <f t="shared" si="139"/>
        <v>0</v>
      </c>
    </row>
    <row r="1969" spans="29:34" x14ac:dyDescent="0.25">
      <c r="AC1969" s="274">
        <f t="shared" si="137"/>
        <v>0</v>
      </c>
      <c r="AF1969" s="368">
        <f t="shared" si="138"/>
        <v>0</v>
      </c>
      <c r="AH1969" s="189">
        <f t="shared" si="139"/>
        <v>0</v>
      </c>
    </row>
    <row r="1970" spans="29:34" x14ac:dyDescent="0.25">
      <c r="AC1970" s="274">
        <f t="shared" si="137"/>
        <v>0</v>
      </c>
      <c r="AF1970" s="368">
        <f t="shared" si="138"/>
        <v>0</v>
      </c>
      <c r="AH1970" s="189">
        <f t="shared" si="139"/>
        <v>0</v>
      </c>
    </row>
    <row r="1971" spans="29:34" x14ac:dyDescent="0.25">
      <c r="AC1971" s="274">
        <f t="shared" si="137"/>
        <v>0</v>
      </c>
      <c r="AF1971" s="368">
        <f t="shared" si="138"/>
        <v>0</v>
      </c>
      <c r="AH1971" s="189">
        <f t="shared" si="139"/>
        <v>0</v>
      </c>
    </row>
    <row r="1972" spans="29:34" x14ac:dyDescent="0.25">
      <c r="AC1972" s="274">
        <f t="shared" si="137"/>
        <v>0</v>
      </c>
      <c r="AF1972" s="368">
        <f t="shared" si="138"/>
        <v>0</v>
      </c>
      <c r="AH1972" s="189">
        <f t="shared" si="139"/>
        <v>0</v>
      </c>
    </row>
    <row r="1973" spans="29:34" x14ac:dyDescent="0.25">
      <c r="AC1973" s="274">
        <f t="shared" si="137"/>
        <v>0</v>
      </c>
      <c r="AF1973" s="368">
        <f t="shared" si="138"/>
        <v>0</v>
      </c>
      <c r="AH1973" s="189">
        <f t="shared" si="139"/>
        <v>0</v>
      </c>
    </row>
    <row r="1974" spans="29:34" x14ac:dyDescent="0.25">
      <c r="AC1974" s="274">
        <f t="shared" si="137"/>
        <v>0</v>
      </c>
      <c r="AF1974" s="368">
        <f t="shared" si="138"/>
        <v>0</v>
      </c>
      <c r="AH1974" s="189">
        <f t="shared" si="139"/>
        <v>0</v>
      </c>
    </row>
    <row r="1975" spans="29:34" x14ac:dyDescent="0.25">
      <c r="AC1975" s="274">
        <f t="shared" si="137"/>
        <v>0</v>
      </c>
      <c r="AF1975" s="368">
        <f t="shared" si="138"/>
        <v>0</v>
      </c>
      <c r="AH1975" s="189">
        <f t="shared" si="139"/>
        <v>0</v>
      </c>
    </row>
    <row r="1976" spans="29:34" x14ac:dyDescent="0.25">
      <c r="AC1976" s="274">
        <f t="shared" si="137"/>
        <v>0</v>
      </c>
      <c r="AF1976" s="368">
        <f t="shared" si="138"/>
        <v>0</v>
      </c>
      <c r="AH1976" s="189">
        <f t="shared" si="139"/>
        <v>0</v>
      </c>
    </row>
    <row r="1977" spans="29:34" x14ac:dyDescent="0.25">
      <c r="AC1977" s="274">
        <f t="shared" si="137"/>
        <v>0</v>
      </c>
      <c r="AF1977" s="368">
        <f t="shared" si="138"/>
        <v>0</v>
      </c>
      <c r="AH1977" s="189">
        <f t="shared" si="139"/>
        <v>0</v>
      </c>
    </row>
    <row r="1978" spans="29:34" x14ac:dyDescent="0.25">
      <c r="AC1978" s="274">
        <f t="shared" si="137"/>
        <v>0</v>
      </c>
      <c r="AF1978" s="368">
        <f t="shared" si="138"/>
        <v>0</v>
      </c>
      <c r="AH1978" s="189">
        <f t="shared" si="139"/>
        <v>0</v>
      </c>
    </row>
    <row r="1979" spans="29:34" x14ac:dyDescent="0.25">
      <c r="AC1979" s="274">
        <f t="shared" si="137"/>
        <v>0</v>
      </c>
      <c r="AF1979" s="368">
        <f t="shared" si="138"/>
        <v>0</v>
      </c>
      <c r="AH1979" s="189">
        <f t="shared" si="139"/>
        <v>0</v>
      </c>
    </row>
    <row r="1980" spans="29:34" x14ac:dyDescent="0.25">
      <c r="AC1980" s="274">
        <f t="shared" si="137"/>
        <v>0</v>
      </c>
      <c r="AF1980" s="368">
        <f t="shared" si="138"/>
        <v>0</v>
      </c>
      <c r="AH1980" s="189">
        <f t="shared" si="139"/>
        <v>0</v>
      </c>
    </row>
    <row r="1981" spans="29:34" x14ac:dyDescent="0.25">
      <c r="AC1981" s="274">
        <f t="shared" si="137"/>
        <v>0</v>
      </c>
      <c r="AF1981" s="368">
        <f t="shared" si="138"/>
        <v>0</v>
      </c>
      <c r="AH1981" s="189">
        <f t="shared" si="139"/>
        <v>0</v>
      </c>
    </row>
    <row r="1982" spans="29:34" x14ac:dyDescent="0.25">
      <c r="AC1982" s="274">
        <f t="shared" si="137"/>
        <v>0</v>
      </c>
      <c r="AF1982" s="368">
        <f t="shared" si="138"/>
        <v>0</v>
      </c>
      <c r="AH1982" s="189">
        <f t="shared" si="139"/>
        <v>0</v>
      </c>
    </row>
    <row r="1983" spans="29:34" x14ac:dyDescent="0.25">
      <c r="AC1983" s="274">
        <f t="shared" si="137"/>
        <v>0</v>
      </c>
      <c r="AF1983" s="368">
        <f t="shared" si="138"/>
        <v>0</v>
      </c>
      <c r="AH1983" s="189">
        <f t="shared" si="139"/>
        <v>0</v>
      </c>
    </row>
    <row r="1984" spans="29:34" x14ac:dyDescent="0.25">
      <c r="AC1984" s="274">
        <f t="shared" si="137"/>
        <v>0</v>
      </c>
      <c r="AF1984" s="368">
        <f t="shared" si="138"/>
        <v>0</v>
      </c>
      <c r="AH1984" s="189">
        <f t="shared" si="139"/>
        <v>0</v>
      </c>
    </row>
    <row r="1985" spans="29:34" x14ac:dyDescent="0.25">
      <c r="AC1985" s="274">
        <f t="shared" si="137"/>
        <v>0</v>
      </c>
      <c r="AF1985" s="368">
        <f t="shared" si="138"/>
        <v>0</v>
      </c>
      <c r="AH1985" s="189">
        <f t="shared" si="139"/>
        <v>0</v>
      </c>
    </row>
    <row r="1986" spans="29:34" x14ac:dyDescent="0.25">
      <c r="AC1986" s="274">
        <f t="shared" si="137"/>
        <v>0</v>
      </c>
      <c r="AF1986" s="368">
        <f t="shared" si="138"/>
        <v>0</v>
      </c>
      <c r="AH1986" s="189">
        <f t="shared" si="139"/>
        <v>0</v>
      </c>
    </row>
    <row r="1987" spans="29:34" x14ac:dyDescent="0.25">
      <c r="AC1987" s="274">
        <f t="shared" si="137"/>
        <v>0</v>
      </c>
      <c r="AF1987" s="368">
        <f t="shared" si="138"/>
        <v>0</v>
      </c>
      <c r="AH1987" s="189">
        <f t="shared" si="139"/>
        <v>0</v>
      </c>
    </row>
    <row r="1988" spans="29:34" x14ac:dyDescent="0.25">
      <c r="AC1988" s="274">
        <f t="shared" si="137"/>
        <v>0</v>
      </c>
      <c r="AF1988" s="368">
        <f t="shared" si="138"/>
        <v>0</v>
      </c>
      <c r="AH1988" s="189">
        <f t="shared" si="139"/>
        <v>0</v>
      </c>
    </row>
    <row r="1989" spans="29:34" x14ac:dyDescent="0.25">
      <c r="AC1989" s="274">
        <f t="shared" si="137"/>
        <v>0</v>
      </c>
      <c r="AF1989" s="368">
        <f t="shared" si="138"/>
        <v>0</v>
      </c>
      <c r="AH1989" s="189">
        <f t="shared" si="139"/>
        <v>0</v>
      </c>
    </row>
    <row r="1990" spans="29:34" x14ac:dyDescent="0.25">
      <c r="AC1990" s="274">
        <f t="shared" si="137"/>
        <v>0</v>
      </c>
      <c r="AF1990" s="368">
        <f t="shared" si="138"/>
        <v>0</v>
      </c>
      <c r="AH1990" s="189">
        <f t="shared" si="139"/>
        <v>0</v>
      </c>
    </row>
    <row r="1991" spans="29:34" x14ac:dyDescent="0.25">
      <c r="AC1991" s="274">
        <f t="shared" si="137"/>
        <v>0</v>
      </c>
      <c r="AF1991" s="368">
        <f t="shared" si="138"/>
        <v>0</v>
      </c>
      <c r="AH1991" s="189">
        <f t="shared" si="139"/>
        <v>0</v>
      </c>
    </row>
    <row r="1992" spans="29:34" x14ac:dyDescent="0.25">
      <c r="AC1992" s="274">
        <f t="shared" si="137"/>
        <v>0</v>
      </c>
      <c r="AF1992" s="368">
        <f t="shared" si="138"/>
        <v>0</v>
      </c>
      <c r="AH1992" s="189">
        <f t="shared" si="139"/>
        <v>0</v>
      </c>
    </row>
    <row r="1993" spans="29:34" x14ac:dyDescent="0.25">
      <c r="AC1993" s="274">
        <f t="shared" si="137"/>
        <v>0</v>
      </c>
      <c r="AF1993" s="368">
        <f t="shared" si="138"/>
        <v>0</v>
      </c>
      <c r="AH1993" s="189">
        <f t="shared" si="139"/>
        <v>0</v>
      </c>
    </row>
    <row r="1994" spans="29:34" x14ac:dyDescent="0.25">
      <c r="AC1994" s="274">
        <f t="shared" si="137"/>
        <v>0</v>
      </c>
      <c r="AF1994" s="368">
        <f t="shared" si="138"/>
        <v>0</v>
      </c>
      <c r="AH1994" s="189">
        <f t="shared" si="139"/>
        <v>0</v>
      </c>
    </row>
    <row r="1995" spans="29:34" x14ac:dyDescent="0.25">
      <c r="AC1995" s="274">
        <f t="shared" si="137"/>
        <v>0</v>
      </c>
      <c r="AF1995" s="368">
        <f t="shared" si="138"/>
        <v>0</v>
      </c>
      <c r="AH1995" s="189">
        <f t="shared" si="139"/>
        <v>0</v>
      </c>
    </row>
    <row r="1996" spans="29:34" x14ac:dyDescent="0.25">
      <c r="AC1996" s="274">
        <f t="shared" si="137"/>
        <v>0</v>
      </c>
      <c r="AF1996" s="368">
        <f t="shared" si="138"/>
        <v>0</v>
      </c>
      <c r="AH1996" s="189">
        <f t="shared" si="139"/>
        <v>0</v>
      </c>
    </row>
    <row r="1997" spans="29:34" x14ac:dyDescent="0.25">
      <c r="AC1997" s="274">
        <f t="shared" si="137"/>
        <v>0</v>
      </c>
      <c r="AF1997" s="368">
        <f t="shared" si="138"/>
        <v>0</v>
      </c>
      <c r="AH1997" s="189">
        <f t="shared" si="139"/>
        <v>0</v>
      </c>
    </row>
    <row r="1998" spans="29:34" x14ac:dyDescent="0.25">
      <c r="AC1998" s="274">
        <f t="shared" si="137"/>
        <v>0</v>
      </c>
      <c r="AF1998" s="368">
        <f t="shared" si="138"/>
        <v>0</v>
      </c>
      <c r="AH1998" s="189">
        <f t="shared" si="139"/>
        <v>0</v>
      </c>
    </row>
    <row r="1999" spans="29:34" x14ac:dyDescent="0.25">
      <c r="AC1999" s="274">
        <f t="shared" si="137"/>
        <v>0</v>
      </c>
      <c r="AF1999" s="368">
        <f t="shared" si="138"/>
        <v>0</v>
      </c>
      <c r="AH1999" s="189">
        <f t="shared" si="139"/>
        <v>0</v>
      </c>
    </row>
    <row r="2000" spans="29:34" x14ac:dyDescent="0.25">
      <c r="AC2000" s="274">
        <f t="shared" si="137"/>
        <v>0</v>
      </c>
      <c r="AF2000" s="368">
        <f t="shared" si="138"/>
        <v>0</v>
      </c>
      <c r="AH2000" s="189">
        <f t="shared" si="139"/>
        <v>0</v>
      </c>
    </row>
    <row r="2001" spans="29:34" x14ac:dyDescent="0.25">
      <c r="AC2001" s="274">
        <f t="shared" si="137"/>
        <v>0</v>
      </c>
      <c r="AF2001" s="368">
        <f t="shared" si="138"/>
        <v>0</v>
      </c>
      <c r="AH2001" s="189">
        <f t="shared" si="139"/>
        <v>0</v>
      </c>
    </row>
    <row r="2002" spans="29:34" x14ac:dyDescent="0.25">
      <c r="AC2002" s="274">
        <f t="shared" si="137"/>
        <v>0</v>
      </c>
      <c r="AF2002" s="368">
        <f t="shared" si="138"/>
        <v>0</v>
      </c>
      <c r="AH2002" s="189">
        <f t="shared" si="139"/>
        <v>0</v>
      </c>
    </row>
    <row r="2003" spans="29:34" x14ac:dyDescent="0.25">
      <c r="AC2003" s="274">
        <f t="shared" si="137"/>
        <v>0</v>
      </c>
      <c r="AF2003" s="368">
        <f t="shared" si="138"/>
        <v>0</v>
      </c>
      <c r="AH2003" s="189">
        <f t="shared" si="139"/>
        <v>0</v>
      </c>
    </row>
    <row r="2004" spans="29:34" x14ac:dyDescent="0.25">
      <c r="AC2004" s="274">
        <f t="shared" si="137"/>
        <v>0</v>
      </c>
      <c r="AF2004" s="368">
        <f t="shared" si="138"/>
        <v>0</v>
      </c>
      <c r="AH2004" s="189">
        <f t="shared" si="139"/>
        <v>0</v>
      </c>
    </row>
    <row r="2005" spans="29:34" x14ac:dyDescent="0.25">
      <c r="AC2005" s="274">
        <f t="shared" si="137"/>
        <v>0</v>
      </c>
      <c r="AF2005" s="368">
        <f t="shared" si="138"/>
        <v>0</v>
      </c>
      <c r="AH2005" s="189">
        <f t="shared" si="139"/>
        <v>0</v>
      </c>
    </row>
    <row r="2006" spans="29:34" x14ac:dyDescent="0.25">
      <c r="AC2006" s="274">
        <f t="shared" si="137"/>
        <v>0</v>
      </c>
      <c r="AF2006" s="368">
        <f t="shared" si="138"/>
        <v>0</v>
      </c>
      <c r="AH2006" s="189">
        <f t="shared" si="139"/>
        <v>0</v>
      </c>
    </row>
    <row r="2007" spans="29:34" x14ac:dyDescent="0.25">
      <c r="AC2007" s="274">
        <f t="shared" si="137"/>
        <v>0</v>
      </c>
      <c r="AF2007" s="368">
        <f t="shared" si="138"/>
        <v>0</v>
      </c>
      <c r="AH2007" s="189">
        <f t="shared" si="139"/>
        <v>0</v>
      </c>
    </row>
    <row r="2008" spans="29:34" x14ac:dyDescent="0.25">
      <c r="AC2008" s="274">
        <f t="shared" si="137"/>
        <v>0</v>
      </c>
      <c r="AF2008" s="368">
        <f t="shared" si="138"/>
        <v>0</v>
      </c>
      <c r="AH2008" s="189">
        <f t="shared" si="139"/>
        <v>0</v>
      </c>
    </row>
    <row r="2009" spans="29:34" x14ac:dyDescent="0.25">
      <c r="AC2009" s="274">
        <f t="shared" si="137"/>
        <v>0</v>
      </c>
      <c r="AF2009" s="368">
        <f t="shared" si="138"/>
        <v>0</v>
      </c>
      <c r="AH2009" s="189">
        <f t="shared" si="139"/>
        <v>0</v>
      </c>
    </row>
    <row r="2010" spans="29:34" x14ac:dyDescent="0.25">
      <c r="AC2010" s="274">
        <f t="shared" ref="AC2010:AC2073" si="140">Z2010*Q2010</f>
        <v>0</v>
      </c>
      <c r="AF2010" s="368">
        <f t="shared" ref="AF2010:AF2073" si="141">AD2010+AE2010</f>
        <v>0</v>
      </c>
      <c r="AH2010" s="189">
        <f t="shared" ref="AH2010:AH2073" si="142">R2010*AG2010</f>
        <v>0</v>
      </c>
    </row>
    <row r="2011" spans="29:34" x14ac:dyDescent="0.25">
      <c r="AC2011" s="274">
        <f t="shared" si="140"/>
        <v>0</v>
      </c>
      <c r="AF2011" s="368">
        <f t="shared" si="141"/>
        <v>0</v>
      </c>
      <c r="AH2011" s="189">
        <f t="shared" si="142"/>
        <v>0</v>
      </c>
    </row>
    <row r="2012" spans="29:34" x14ac:dyDescent="0.25">
      <c r="AC2012" s="274">
        <f t="shared" si="140"/>
        <v>0</v>
      </c>
      <c r="AF2012" s="368">
        <f t="shared" si="141"/>
        <v>0</v>
      </c>
      <c r="AH2012" s="189">
        <f t="shared" si="142"/>
        <v>0</v>
      </c>
    </row>
    <row r="2013" spans="29:34" x14ac:dyDescent="0.25">
      <c r="AC2013" s="274">
        <f t="shared" si="140"/>
        <v>0</v>
      </c>
      <c r="AF2013" s="368">
        <f t="shared" si="141"/>
        <v>0</v>
      </c>
      <c r="AH2013" s="189">
        <f t="shared" si="142"/>
        <v>0</v>
      </c>
    </row>
    <row r="2014" spans="29:34" x14ac:dyDescent="0.25">
      <c r="AC2014" s="274">
        <f t="shared" si="140"/>
        <v>0</v>
      </c>
      <c r="AF2014" s="368">
        <f t="shared" si="141"/>
        <v>0</v>
      </c>
      <c r="AH2014" s="189">
        <f t="shared" si="142"/>
        <v>0</v>
      </c>
    </row>
    <row r="2015" spans="29:34" x14ac:dyDescent="0.25">
      <c r="AC2015" s="274">
        <f t="shared" si="140"/>
        <v>0</v>
      </c>
      <c r="AF2015" s="368">
        <f t="shared" si="141"/>
        <v>0</v>
      </c>
      <c r="AH2015" s="189">
        <f t="shared" si="142"/>
        <v>0</v>
      </c>
    </row>
    <row r="2016" spans="29:34" x14ac:dyDescent="0.25">
      <c r="AC2016" s="274">
        <f t="shared" si="140"/>
        <v>0</v>
      </c>
      <c r="AF2016" s="368">
        <f t="shared" si="141"/>
        <v>0</v>
      </c>
      <c r="AH2016" s="189">
        <f t="shared" si="142"/>
        <v>0</v>
      </c>
    </row>
    <row r="2017" spans="29:34" x14ac:dyDescent="0.25">
      <c r="AC2017" s="274">
        <f t="shared" si="140"/>
        <v>0</v>
      </c>
      <c r="AF2017" s="368">
        <f t="shared" si="141"/>
        <v>0</v>
      </c>
      <c r="AH2017" s="189">
        <f t="shared" si="142"/>
        <v>0</v>
      </c>
    </row>
    <row r="2018" spans="29:34" x14ac:dyDescent="0.25">
      <c r="AC2018" s="274">
        <f t="shared" si="140"/>
        <v>0</v>
      </c>
      <c r="AF2018" s="368">
        <f t="shared" si="141"/>
        <v>0</v>
      </c>
      <c r="AH2018" s="189">
        <f t="shared" si="142"/>
        <v>0</v>
      </c>
    </row>
    <row r="2019" spans="29:34" x14ac:dyDescent="0.25">
      <c r="AC2019" s="274">
        <f t="shared" si="140"/>
        <v>0</v>
      </c>
      <c r="AF2019" s="368">
        <f t="shared" si="141"/>
        <v>0</v>
      </c>
      <c r="AH2019" s="189">
        <f t="shared" si="142"/>
        <v>0</v>
      </c>
    </row>
    <row r="2020" spans="29:34" x14ac:dyDescent="0.25">
      <c r="AC2020" s="274">
        <f t="shared" si="140"/>
        <v>0</v>
      </c>
      <c r="AF2020" s="368">
        <f t="shared" si="141"/>
        <v>0</v>
      </c>
      <c r="AH2020" s="189">
        <f t="shared" si="142"/>
        <v>0</v>
      </c>
    </row>
    <row r="2021" spans="29:34" x14ac:dyDescent="0.25">
      <c r="AC2021" s="274">
        <f t="shared" si="140"/>
        <v>0</v>
      </c>
      <c r="AF2021" s="368">
        <f t="shared" si="141"/>
        <v>0</v>
      </c>
      <c r="AH2021" s="189">
        <f t="shared" si="142"/>
        <v>0</v>
      </c>
    </row>
    <row r="2022" spans="29:34" x14ac:dyDescent="0.25">
      <c r="AC2022" s="274">
        <f t="shared" si="140"/>
        <v>0</v>
      </c>
      <c r="AF2022" s="368">
        <f t="shared" si="141"/>
        <v>0</v>
      </c>
      <c r="AH2022" s="189">
        <f t="shared" si="142"/>
        <v>0</v>
      </c>
    </row>
    <row r="2023" spans="29:34" x14ac:dyDescent="0.25">
      <c r="AC2023" s="274">
        <f t="shared" si="140"/>
        <v>0</v>
      </c>
      <c r="AF2023" s="368">
        <f t="shared" si="141"/>
        <v>0</v>
      </c>
      <c r="AH2023" s="189">
        <f t="shared" si="142"/>
        <v>0</v>
      </c>
    </row>
    <row r="2024" spans="29:34" x14ac:dyDescent="0.25">
      <c r="AC2024" s="274">
        <f t="shared" si="140"/>
        <v>0</v>
      </c>
      <c r="AF2024" s="368">
        <f t="shared" si="141"/>
        <v>0</v>
      </c>
      <c r="AH2024" s="189">
        <f t="shared" si="142"/>
        <v>0</v>
      </c>
    </row>
    <row r="2025" spans="29:34" x14ac:dyDescent="0.25">
      <c r="AC2025" s="274">
        <f t="shared" si="140"/>
        <v>0</v>
      </c>
      <c r="AF2025" s="368">
        <f t="shared" si="141"/>
        <v>0</v>
      </c>
      <c r="AH2025" s="189">
        <f t="shared" si="142"/>
        <v>0</v>
      </c>
    </row>
    <row r="2026" spans="29:34" x14ac:dyDescent="0.25">
      <c r="AC2026" s="274">
        <f t="shared" si="140"/>
        <v>0</v>
      </c>
      <c r="AF2026" s="368">
        <f t="shared" si="141"/>
        <v>0</v>
      </c>
      <c r="AH2026" s="189">
        <f t="shared" si="142"/>
        <v>0</v>
      </c>
    </row>
    <row r="2027" spans="29:34" x14ac:dyDescent="0.25">
      <c r="AC2027" s="274">
        <f t="shared" si="140"/>
        <v>0</v>
      </c>
      <c r="AF2027" s="368">
        <f t="shared" si="141"/>
        <v>0</v>
      </c>
      <c r="AH2027" s="189">
        <f t="shared" si="142"/>
        <v>0</v>
      </c>
    </row>
    <row r="2028" spans="29:34" x14ac:dyDescent="0.25">
      <c r="AC2028" s="274">
        <f t="shared" si="140"/>
        <v>0</v>
      </c>
      <c r="AF2028" s="368">
        <f t="shared" si="141"/>
        <v>0</v>
      </c>
      <c r="AH2028" s="189">
        <f t="shared" si="142"/>
        <v>0</v>
      </c>
    </row>
    <row r="2029" spans="29:34" x14ac:dyDescent="0.25">
      <c r="AC2029" s="274">
        <f t="shared" si="140"/>
        <v>0</v>
      </c>
      <c r="AF2029" s="368">
        <f t="shared" si="141"/>
        <v>0</v>
      </c>
      <c r="AH2029" s="189">
        <f t="shared" si="142"/>
        <v>0</v>
      </c>
    </row>
    <row r="2030" spans="29:34" x14ac:dyDescent="0.25">
      <c r="AC2030" s="274">
        <f t="shared" si="140"/>
        <v>0</v>
      </c>
      <c r="AF2030" s="368">
        <f t="shared" si="141"/>
        <v>0</v>
      </c>
      <c r="AH2030" s="189">
        <f t="shared" si="142"/>
        <v>0</v>
      </c>
    </row>
    <row r="2031" spans="29:34" x14ac:dyDescent="0.25">
      <c r="AC2031" s="274">
        <f t="shared" si="140"/>
        <v>0</v>
      </c>
      <c r="AF2031" s="368">
        <f t="shared" si="141"/>
        <v>0</v>
      </c>
      <c r="AH2031" s="189">
        <f t="shared" si="142"/>
        <v>0</v>
      </c>
    </row>
    <row r="2032" spans="29:34" x14ac:dyDescent="0.25">
      <c r="AC2032" s="274">
        <f t="shared" si="140"/>
        <v>0</v>
      </c>
      <c r="AF2032" s="368">
        <f t="shared" si="141"/>
        <v>0</v>
      </c>
      <c r="AH2032" s="189">
        <f t="shared" si="142"/>
        <v>0</v>
      </c>
    </row>
    <row r="2033" spans="29:34" x14ac:dyDescent="0.25">
      <c r="AC2033" s="274">
        <f t="shared" si="140"/>
        <v>0</v>
      </c>
      <c r="AF2033" s="368">
        <f t="shared" si="141"/>
        <v>0</v>
      </c>
      <c r="AH2033" s="189">
        <f t="shared" si="142"/>
        <v>0</v>
      </c>
    </row>
    <row r="2034" spans="29:34" x14ac:dyDescent="0.25">
      <c r="AC2034" s="274">
        <f t="shared" si="140"/>
        <v>0</v>
      </c>
      <c r="AF2034" s="368">
        <f t="shared" si="141"/>
        <v>0</v>
      </c>
      <c r="AH2034" s="189">
        <f t="shared" si="142"/>
        <v>0</v>
      </c>
    </row>
    <row r="2035" spans="29:34" x14ac:dyDescent="0.25">
      <c r="AC2035" s="274">
        <f t="shared" si="140"/>
        <v>0</v>
      </c>
      <c r="AF2035" s="368">
        <f t="shared" si="141"/>
        <v>0</v>
      </c>
      <c r="AH2035" s="189">
        <f t="shared" si="142"/>
        <v>0</v>
      </c>
    </row>
    <row r="2036" spans="29:34" x14ac:dyDescent="0.25">
      <c r="AC2036" s="274">
        <f t="shared" si="140"/>
        <v>0</v>
      </c>
      <c r="AF2036" s="368">
        <f t="shared" si="141"/>
        <v>0</v>
      </c>
      <c r="AH2036" s="189">
        <f t="shared" si="142"/>
        <v>0</v>
      </c>
    </row>
    <row r="2037" spans="29:34" x14ac:dyDescent="0.25">
      <c r="AC2037" s="274">
        <f t="shared" si="140"/>
        <v>0</v>
      </c>
      <c r="AF2037" s="368">
        <f t="shared" si="141"/>
        <v>0</v>
      </c>
      <c r="AH2037" s="189">
        <f t="shared" si="142"/>
        <v>0</v>
      </c>
    </row>
    <row r="2038" spans="29:34" x14ac:dyDescent="0.25">
      <c r="AC2038" s="274">
        <f t="shared" si="140"/>
        <v>0</v>
      </c>
      <c r="AF2038" s="368">
        <f t="shared" si="141"/>
        <v>0</v>
      </c>
      <c r="AH2038" s="189">
        <f t="shared" si="142"/>
        <v>0</v>
      </c>
    </row>
    <row r="2039" spans="29:34" x14ac:dyDescent="0.25">
      <c r="AC2039" s="274">
        <f t="shared" si="140"/>
        <v>0</v>
      </c>
      <c r="AF2039" s="368">
        <f t="shared" si="141"/>
        <v>0</v>
      </c>
      <c r="AH2039" s="189">
        <f t="shared" si="142"/>
        <v>0</v>
      </c>
    </row>
    <row r="2040" spans="29:34" x14ac:dyDescent="0.25">
      <c r="AC2040" s="274">
        <f t="shared" si="140"/>
        <v>0</v>
      </c>
      <c r="AF2040" s="368">
        <f t="shared" si="141"/>
        <v>0</v>
      </c>
      <c r="AH2040" s="189">
        <f t="shared" si="142"/>
        <v>0</v>
      </c>
    </row>
    <row r="2041" spans="29:34" x14ac:dyDescent="0.25">
      <c r="AC2041" s="274">
        <f t="shared" si="140"/>
        <v>0</v>
      </c>
      <c r="AF2041" s="368">
        <f t="shared" si="141"/>
        <v>0</v>
      </c>
      <c r="AH2041" s="189">
        <f t="shared" si="142"/>
        <v>0</v>
      </c>
    </row>
    <row r="2042" spans="29:34" x14ac:dyDescent="0.25">
      <c r="AC2042" s="274">
        <f t="shared" si="140"/>
        <v>0</v>
      </c>
      <c r="AF2042" s="368">
        <f t="shared" si="141"/>
        <v>0</v>
      </c>
      <c r="AH2042" s="189">
        <f t="shared" si="142"/>
        <v>0</v>
      </c>
    </row>
    <row r="2043" spans="29:34" x14ac:dyDescent="0.25">
      <c r="AC2043" s="274">
        <f t="shared" si="140"/>
        <v>0</v>
      </c>
      <c r="AF2043" s="368">
        <f t="shared" si="141"/>
        <v>0</v>
      </c>
      <c r="AH2043" s="189">
        <f t="shared" si="142"/>
        <v>0</v>
      </c>
    </row>
    <row r="2044" spans="29:34" x14ac:dyDescent="0.25">
      <c r="AC2044" s="274">
        <f t="shared" si="140"/>
        <v>0</v>
      </c>
      <c r="AF2044" s="368">
        <f t="shared" si="141"/>
        <v>0</v>
      </c>
      <c r="AH2044" s="189">
        <f t="shared" si="142"/>
        <v>0</v>
      </c>
    </row>
    <row r="2045" spans="29:34" x14ac:dyDescent="0.25">
      <c r="AC2045" s="274">
        <f t="shared" si="140"/>
        <v>0</v>
      </c>
      <c r="AF2045" s="368">
        <f t="shared" si="141"/>
        <v>0</v>
      </c>
      <c r="AH2045" s="189">
        <f t="shared" si="142"/>
        <v>0</v>
      </c>
    </row>
    <row r="2046" spans="29:34" x14ac:dyDescent="0.25">
      <c r="AC2046" s="274">
        <f t="shared" si="140"/>
        <v>0</v>
      </c>
      <c r="AF2046" s="368">
        <f t="shared" si="141"/>
        <v>0</v>
      </c>
      <c r="AH2046" s="189">
        <f t="shared" si="142"/>
        <v>0</v>
      </c>
    </row>
    <row r="2047" spans="29:34" x14ac:dyDescent="0.25">
      <c r="AC2047" s="274">
        <f t="shared" si="140"/>
        <v>0</v>
      </c>
      <c r="AF2047" s="368">
        <f t="shared" si="141"/>
        <v>0</v>
      </c>
      <c r="AH2047" s="189">
        <f t="shared" si="142"/>
        <v>0</v>
      </c>
    </row>
    <row r="2048" spans="29:34" x14ac:dyDescent="0.25">
      <c r="AC2048" s="274">
        <f t="shared" si="140"/>
        <v>0</v>
      </c>
      <c r="AF2048" s="368">
        <f t="shared" si="141"/>
        <v>0</v>
      </c>
      <c r="AH2048" s="189">
        <f t="shared" si="142"/>
        <v>0</v>
      </c>
    </row>
    <row r="2049" spans="29:34" x14ac:dyDescent="0.25">
      <c r="AC2049" s="274">
        <f t="shared" si="140"/>
        <v>0</v>
      </c>
      <c r="AF2049" s="368">
        <f t="shared" si="141"/>
        <v>0</v>
      </c>
      <c r="AH2049" s="189">
        <f t="shared" si="142"/>
        <v>0</v>
      </c>
    </row>
    <row r="2050" spans="29:34" x14ac:dyDescent="0.25">
      <c r="AC2050" s="274">
        <f t="shared" si="140"/>
        <v>0</v>
      </c>
      <c r="AF2050" s="368">
        <f t="shared" si="141"/>
        <v>0</v>
      </c>
      <c r="AH2050" s="189">
        <f t="shared" si="142"/>
        <v>0</v>
      </c>
    </row>
    <row r="2051" spans="29:34" x14ac:dyDescent="0.25">
      <c r="AC2051" s="274">
        <f t="shared" si="140"/>
        <v>0</v>
      </c>
      <c r="AF2051" s="368">
        <f t="shared" si="141"/>
        <v>0</v>
      </c>
      <c r="AH2051" s="189">
        <f t="shared" si="142"/>
        <v>0</v>
      </c>
    </row>
    <row r="2052" spans="29:34" x14ac:dyDescent="0.25">
      <c r="AC2052" s="274">
        <f t="shared" si="140"/>
        <v>0</v>
      </c>
      <c r="AF2052" s="368">
        <f t="shared" si="141"/>
        <v>0</v>
      </c>
      <c r="AH2052" s="189">
        <f t="shared" si="142"/>
        <v>0</v>
      </c>
    </row>
    <row r="2053" spans="29:34" x14ac:dyDescent="0.25">
      <c r="AC2053" s="274">
        <f t="shared" si="140"/>
        <v>0</v>
      </c>
      <c r="AF2053" s="368">
        <f t="shared" si="141"/>
        <v>0</v>
      </c>
      <c r="AH2053" s="189">
        <f t="shared" si="142"/>
        <v>0</v>
      </c>
    </row>
    <row r="2054" spans="29:34" x14ac:dyDescent="0.25">
      <c r="AC2054" s="274">
        <f t="shared" si="140"/>
        <v>0</v>
      </c>
      <c r="AF2054" s="368">
        <f t="shared" si="141"/>
        <v>0</v>
      </c>
      <c r="AH2054" s="189">
        <f t="shared" si="142"/>
        <v>0</v>
      </c>
    </row>
    <row r="2055" spans="29:34" x14ac:dyDescent="0.25">
      <c r="AC2055" s="274">
        <f t="shared" si="140"/>
        <v>0</v>
      </c>
      <c r="AF2055" s="368">
        <f t="shared" si="141"/>
        <v>0</v>
      </c>
      <c r="AH2055" s="189">
        <f t="shared" si="142"/>
        <v>0</v>
      </c>
    </row>
    <row r="2056" spans="29:34" x14ac:dyDescent="0.25">
      <c r="AC2056" s="274">
        <f t="shared" si="140"/>
        <v>0</v>
      </c>
      <c r="AF2056" s="368">
        <f t="shared" si="141"/>
        <v>0</v>
      </c>
      <c r="AH2056" s="189">
        <f t="shared" si="142"/>
        <v>0</v>
      </c>
    </row>
    <row r="2057" spans="29:34" x14ac:dyDescent="0.25">
      <c r="AC2057" s="274">
        <f t="shared" si="140"/>
        <v>0</v>
      </c>
      <c r="AF2057" s="368">
        <f t="shared" si="141"/>
        <v>0</v>
      </c>
      <c r="AH2057" s="189">
        <f t="shared" si="142"/>
        <v>0</v>
      </c>
    </row>
    <row r="2058" spans="29:34" x14ac:dyDescent="0.25">
      <c r="AC2058" s="274">
        <f t="shared" si="140"/>
        <v>0</v>
      </c>
      <c r="AF2058" s="368">
        <f t="shared" si="141"/>
        <v>0</v>
      </c>
      <c r="AH2058" s="189">
        <f t="shared" si="142"/>
        <v>0</v>
      </c>
    </row>
    <row r="2059" spans="29:34" x14ac:dyDescent="0.25">
      <c r="AC2059" s="274">
        <f t="shared" si="140"/>
        <v>0</v>
      </c>
      <c r="AF2059" s="368">
        <f t="shared" si="141"/>
        <v>0</v>
      </c>
      <c r="AH2059" s="189">
        <f t="shared" si="142"/>
        <v>0</v>
      </c>
    </row>
    <row r="2060" spans="29:34" x14ac:dyDescent="0.25">
      <c r="AC2060" s="274">
        <f t="shared" si="140"/>
        <v>0</v>
      </c>
      <c r="AF2060" s="368">
        <f t="shared" si="141"/>
        <v>0</v>
      </c>
      <c r="AH2060" s="189">
        <f t="shared" si="142"/>
        <v>0</v>
      </c>
    </row>
    <row r="2061" spans="29:34" x14ac:dyDescent="0.25">
      <c r="AC2061" s="274">
        <f t="shared" si="140"/>
        <v>0</v>
      </c>
      <c r="AF2061" s="368">
        <f t="shared" si="141"/>
        <v>0</v>
      </c>
      <c r="AH2061" s="189">
        <f t="shared" si="142"/>
        <v>0</v>
      </c>
    </row>
    <row r="2062" spans="29:34" x14ac:dyDescent="0.25">
      <c r="AC2062" s="274">
        <f t="shared" si="140"/>
        <v>0</v>
      </c>
      <c r="AF2062" s="368">
        <f t="shared" si="141"/>
        <v>0</v>
      </c>
      <c r="AH2062" s="189">
        <f t="shared" si="142"/>
        <v>0</v>
      </c>
    </row>
    <row r="2063" spans="29:34" x14ac:dyDescent="0.25">
      <c r="AC2063" s="274">
        <f t="shared" si="140"/>
        <v>0</v>
      </c>
      <c r="AF2063" s="368">
        <f t="shared" si="141"/>
        <v>0</v>
      </c>
      <c r="AH2063" s="189">
        <f t="shared" si="142"/>
        <v>0</v>
      </c>
    </row>
    <row r="2064" spans="29:34" x14ac:dyDescent="0.25">
      <c r="AC2064" s="274">
        <f t="shared" si="140"/>
        <v>0</v>
      </c>
      <c r="AF2064" s="368">
        <f t="shared" si="141"/>
        <v>0</v>
      </c>
      <c r="AH2064" s="189">
        <f t="shared" si="142"/>
        <v>0</v>
      </c>
    </row>
    <row r="2065" spans="29:34" x14ac:dyDescent="0.25">
      <c r="AC2065" s="274">
        <f t="shared" si="140"/>
        <v>0</v>
      </c>
      <c r="AF2065" s="368">
        <f t="shared" si="141"/>
        <v>0</v>
      </c>
      <c r="AH2065" s="189">
        <f t="shared" si="142"/>
        <v>0</v>
      </c>
    </row>
    <row r="2066" spans="29:34" x14ac:dyDescent="0.25">
      <c r="AC2066" s="274">
        <f t="shared" si="140"/>
        <v>0</v>
      </c>
      <c r="AF2066" s="368">
        <f t="shared" si="141"/>
        <v>0</v>
      </c>
      <c r="AH2066" s="189">
        <f t="shared" si="142"/>
        <v>0</v>
      </c>
    </row>
    <row r="2067" spans="29:34" x14ac:dyDescent="0.25">
      <c r="AC2067" s="274">
        <f t="shared" si="140"/>
        <v>0</v>
      </c>
      <c r="AF2067" s="368">
        <f t="shared" si="141"/>
        <v>0</v>
      </c>
      <c r="AH2067" s="189">
        <f t="shared" si="142"/>
        <v>0</v>
      </c>
    </row>
    <row r="2068" spans="29:34" x14ac:dyDescent="0.25">
      <c r="AC2068" s="274">
        <f t="shared" si="140"/>
        <v>0</v>
      </c>
      <c r="AF2068" s="368">
        <f t="shared" si="141"/>
        <v>0</v>
      </c>
      <c r="AH2068" s="189">
        <f t="shared" si="142"/>
        <v>0</v>
      </c>
    </row>
    <row r="2069" spans="29:34" x14ac:dyDescent="0.25">
      <c r="AC2069" s="274">
        <f t="shared" si="140"/>
        <v>0</v>
      </c>
      <c r="AF2069" s="368">
        <f t="shared" si="141"/>
        <v>0</v>
      </c>
      <c r="AH2069" s="189">
        <f t="shared" si="142"/>
        <v>0</v>
      </c>
    </row>
    <row r="2070" spans="29:34" x14ac:dyDescent="0.25">
      <c r="AC2070" s="274">
        <f t="shared" si="140"/>
        <v>0</v>
      </c>
      <c r="AF2070" s="368">
        <f t="shared" si="141"/>
        <v>0</v>
      </c>
      <c r="AH2070" s="189">
        <f t="shared" si="142"/>
        <v>0</v>
      </c>
    </row>
    <row r="2071" spans="29:34" x14ac:dyDescent="0.25">
      <c r="AC2071" s="274">
        <f t="shared" si="140"/>
        <v>0</v>
      </c>
      <c r="AF2071" s="368">
        <f t="shared" si="141"/>
        <v>0</v>
      </c>
      <c r="AH2071" s="189">
        <f t="shared" si="142"/>
        <v>0</v>
      </c>
    </row>
    <row r="2072" spans="29:34" x14ac:dyDescent="0.25">
      <c r="AC2072" s="274">
        <f t="shared" si="140"/>
        <v>0</v>
      </c>
      <c r="AF2072" s="368">
        <f t="shared" si="141"/>
        <v>0</v>
      </c>
      <c r="AH2072" s="189">
        <f t="shared" si="142"/>
        <v>0</v>
      </c>
    </row>
    <row r="2073" spans="29:34" x14ac:dyDescent="0.25">
      <c r="AC2073" s="274">
        <f t="shared" si="140"/>
        <v>0</v>
      </c>
      <c r="AF2073" s="368">
        <f t="shared" si="141"/>
        <v>0</v>
      </c>
      <c r="AH2073" s="189">
        <f t="shared" si="142"/>
        <v>0</v>
      </c>
    </row>
    <row r="2074" spans="29:34" x14ac:dyDescent="0.25">
      <c r="AC2074" s="274">
        <f t="shared" ref="AC2074:AC2137" si="143">Z2074*Q2074</f>
        <v>0</v>
      </c>
      <c r="AF2074" s="368">
        <f t="shared" ref="AF2074:AF2137" si="144">AD2074+AE2074</f>
        <v>0</v>
      </c>
      <c r="AH2074" s="189">
        <f t="shared" ref="AH2074:AH2137" si="145">R2074*AG2074</f>
        <v>0</v>
      </c>
    </row>
    <row r="2075" spans="29:34" x14ac:dyDescent="0.25">
      <c r="AC2075" s="274">
        <f t="shared" si="143"/>
        <v>0</v>
      </c>
      <c r="AF2075" s="368">
        <f t="shared" si="144"/>
        <v>0</v>
      </c>
      <c r="AH2075" s="189">
        <f t="shared" si="145"/>
        <v>0</v>
      </c>
    </row>
    <row r="2076" spans="29:34" x14ac:dyDescent="0.25">
      <c r="AC2076" s="274">
        <f t="shared" si="143"/>
        <v>0</v>
      </c>
      <c r="AF2076" s="368">
        <f t="shared" si="144"/>
        <v>0</v>
      </c>
      <c r="AH2076" s="189">
        <f t="shared" si="145"/>
        <v>0</v>
      </c>
    </row>
    <row r="2077" spans="29:34" x14ac:dyDescent="0.25">
      <c r="AC2077" s="274">
        <f t="shared" si="143"/>
        <v>0</v>
      </c>
      <c r="AF2077" s="368">
        <f t="shared" si="144"/>
        <v>0</v>
      </c>
      <c r="AH2077" s="189">
        <f t="shared" si="145"/>
        <v>0</v>
      </c>
    </row>
    <row r="2078" spans="29:34" x14ac:dyDescent="0.25">
      <c r="AC2078" s="274">
        <f t="shared" si="143"/>
        <v>0</v>
      </c>
      <c r="AF2078" s="368">
        <f t="shared" si="144"/>
        <v>0</v>
      </c>
      <c r="AH2078" s="189">
        <f t="shared" si="145"/>
        <v>0</v>
      </c>
    </row>
    <row r="2079" spans="29:34" x14ac:dyDescent="0.25">
      <c r="AC2079" s="274">
        <f t="shared" si="143"/>
        <v>0</v>
      </c>
      <c r="AF2079" s="368">
        <f t="shared" si="144"/>
        <v>0</v>
      </c>
      <c r="AH2079" s="189">
        <f t="shared" si="145"/>
        <v>0</v>
      </c>
    </row>
    <row r="2080" spans="29:34" x14ac:dyDescent="0.25">
      <c r="AC2080" s="274">
        <f t="shared" si="143"/>
        <v>0</v>
      </c>
      <c r="AF2080" s="368">
        <f t="shared" si="144"/>
        <v>0</v>
      </c>
      <c r="AH2080" s="189">
        <f t="shared" si="145"/>
        <v>0</v>
      </c>
    </row>
    <row r="2081" spans="29:34" x14ac:dyDescent="0.25">
      <c r="AC2081" s="274">
        <f t="shared" si="143"/>
        <v>0</v>
      </c>
      <c r="AF2081" s="368">
        <f t="shared" si="144"/>
        <v>0</v>
      </c>
      <c r="AH2081" s="189">
        <f t="shared" si="145"/>
        <v>0</v>
      </c>
    </row>
    <row r="2082" spans="29:34" x14ac:dyDescent="0.25">
      <c r="AC2082" s="274">
        <f t="shared" si="143"/>
        <v>0</v>
      </c>
      <c r="AF2082" s="368">
        <f t="shared" si="144"/>
        <v>0</v>
      </c>
      <c r="AH2082" s="189">
        <f t="shared" si="145"/>
        <v>0</v>
      </c>
    </row>
    <row r="2083" spans="29:34" x14ac:dyDescent="0.25">
      <c r="AC2083" s="274">
        <f t="shared" si="143"/>
        <v>0</v>
      </c>
      <c r="AF2083" s="368">
        <f t="shared" si="144"/>
        <v>0</v>
      </c>
      <c r="AH2083" s="189">
        <f t="shared" si="145"/>
        <v>0</v>
      </c>
    </row>
    <row r="2084" spans="29:34" x14ac:dyDescent="0.25">
      <c r="AC2084" s="274">
        <f t="shared" si="143"/>
        <v>0</v>
      </c>
      <c r="AF2084" s="368">
        <f t="shared" si="144"/>
        <v>0</v>
      </c>
      <c r="AH2084" s="189">
        <f t="shared" si="145"/>
        <v>0</v>
      </c>
    </row>
    <row r="2085" spans="29:34" x14ac:dyDescent="0.25">
      <c r="AC2085" s="274">
        <f t="shared" si="143"/>
        <v>0</v>
      </c>
      <c r="AF2085" s="368">
        <f t="shared" si="144"/>
        <v>0</v>
      </c>
      <c r="AH2085" s="189">
        <f t="shared" si="145"/>
        <v>0</v>
      </c>
    </row>
    <row r="2086" spans="29:34" x14ac:dyDescent="0.25">
      <c r="AC2086" s="274">
        <f t="shared" si="143"/>
        <v>0</v>
      </c>
      <c r="AF2086" s="368">
        <f t="shared" si="144"/>
        <v>0</v>
      </c>
      <c r="AH2086" s="189">
        <f t="shared" si="145"/>
        <v>0</v>
      </c>
    </row>
    <row r="2087" spans="29:34" x14ac:dyDescent="0.25">
      <c r="AC2087" s="274">
        <f t="shared" si="143"/>
        <v>0</v>
      </c>
      <c r="AF2087" s="368">
        <f t="shared" si="144"/>
        <v>0</v>
      </c>
      <c r="AH2087" s="189">
        <f t="shared" si="145"/>
        <v>0</v>
      </c>
    </row>
    <row r="2088" spans="29:34" x14ac:dyDescent="0.25">
      <c r="AC2088" s="274">
        <f t="shared" si="143"/>
        <v>0</v>
      </c>
      <c r="AF2088" s="368">
        <f t="shared" si="144"/>
        <v>0</v>
      </c>
      <c r="AH2088" s="189">
        <f t="shared" si="145"/>
        <v>0</v>
      </c>
    </row>
    <row r="2089" spans="29:34" x14ac:dyDescent="0.25">
      <c r="AC2089" s="274">
        <f t="shared" si="143"/>
        <v>0</v>
      </c>
      <c r="AF2089" s="368">
        <f t="shared" si="144"/>
        <v>0</v>
      </c>
      <c r="AH2089" s="189">
        <f t="shared" si="145"/>
        <v>0</v>
      </c>
    </row>
    <row r="2090" spans="29:34" x14ac:dyDescent="0.25">
      <c r="AC2090" s="274">
        <f t="shared" si="143"/>
        <v>0</v>
      </c>
      <c r="AF2090" s="368">
        <f t="shared" si="144"/>
        <v>0</v>
      </c>
      <c r="AH2090" s="189">
        <f t="shared" si="145"/>
        <v>0</v>
      </c>
    </row>
    <row r="2091" spans="29:34" x14ac:dyDescent="0.25">
      <c r="AC2091" s="274">
        <f t="shared" si="143"/>
        <v>0</v>
      </c>
      <c r="AF2091" s="368">
        <f t="shared" si="144"/>
        <v>0</v>
      </c>
      <c r="AH2091" s="189">
        <f t="shared" si="145"/>
        <v>0</v>
      </c>
    </row>
    <row r="2092" spans="29:34" x14ac:dyDescent="0.25">
      <c r="AC2092" s="274">
        <f t="shared" si="143"/>
        <v>0</v>
      </c>
      <c r="AF2092" s="368">
        <f t="shared" si="144"/>
        <v>0</v>
      </c>
      <c r="AH2092" s="189">
        <f t="shared" si="145"/>
        <v>0</v>
      </c>
    </row>
    <row r="2093" spans="29:34" x14ac:dyDescent="0.25">
      <c r="AC2093" s="274">
        <f t="shared" si="143"/>
        <v>0</v>
      </c>
      <c r="AF2093" s="368">
        <f t="shared" si="144"/>
        <v>0</v>
      </c>
      <c r="AH2093" s="189">
        <f t="shared" si="145"/>
        <v>0</v>
      </c>
    </row>
    <row r="2094" spans="29:34" x14ac:dyDescent="0.25">
      <c r="AC2094" s="274">
        <f t="shared" si="143"/>
        <v>0</v>
      </c>
      <c r="AF2094" s="368">
        <f t="shared" si="144"/>
        <v>0</v>
      </c>
      <c r="AH2094" s="189">
        <f t="shared" si="145"/>
        <v>0</v>
      </c>
    </row>
    <row r="2095" spans="29:34" x14ac:dyDescent="0.25">
      <c r="AC2095" s="274">
        <f t="shared" si="143"/>
        <v>0</v>
      </c>
      <c r="AF2095" s="368">
        <f t="shared" si="144"/>
        <v>0</v>
      </c>
      <c r="AH2095" s="189">
        <f t="shared" si="145"/>
        <v>0</v>
      </c>
    </row>
    <row r="2096" spans="29:34" x14ac:dyDescent="0.25">
      <c r="AC2096" s="274">
        <f t="shared" si="143"/>
        <v>0</v>
      </c>
      <c r="AF2096" s="368">
        <f t="shared" si="144"/>
        <v>0</v>
      </c>
      <c r="AH2096" s="189">
        <f t="shared" si="145"/>
        <v>0</v>
      </c>
    </row>
    <row r="2097" spans="29:34" x14ac:dyDescent="0.25">
      <c r="AC2097" s="274">
        <f t="shared" si="143"/>
        <v>0</v>
      </c>
      <c r="AF2097" s="368">
        <f t="shared" si="144"/>
        <v>0</v>
      </c>
      <c r="AH2097" s="189">
        <f t="shared" si="145"/>
        <v>0</v>
      </c>
    </row>
    <row r="2098" spans="29:34" x14ac:dyDescent="0.25">
      <c r="AC2098" s="274">
        <f t="shared" si="143"/>
        <v>0</v>
      </c>
      <c r="AF2098" s="368">
        <f t="shared" si="144"/>
        <v>0</v>
      </c>
      <c r="AH2098" s="189">
        <f t="shared" si="145"/>
        <v>0</v>
      </c>
    </row>
    <row r="2099" spans="29:34" x14ac:dyDescent="0.25">
      <c r="AC2099" s="274">
        <f t="shared" si="143"/>
        <v>0</v>
      </c>
      <c r="AF2099" s="368">
        <f t="shared" si="144"/>
        <v>0</v>
      </c>
      <c r="AH2099" s="189">
        <f t="shared" si="145"/>
        <v>0</v>
      </c>
    </row>
    <row r="2100" spans="29:34" x14ac:dyDescent="0.25">
      <c r="AC2100" s="274">
        <f t="shared" si="143"/>
        <v>0</v>
      </c>
      <c r="AF2100" s="368">
        <f t="shared" si="144"/>
        <v>0</v>
      </c>
      <c r="AH2100" s="189">
        <f t="shared" si="145"/>
        <v>0</v>
      </c>
    </row>
    <row r="2101" spans="29:34" x14ac:dyDescent="0.25">
      <c r="AC2101" s="274">
        <f t="shared" si="143"/>
        <v>0</v>
      </c>
      <c r="AF2101" s="368">
        <f t="shared" si="144"/>
        <v>0</v>
      </c>
      <c r="AH2101" s="189">
        <f t="shared" si="145"/>
        <v>0</v>
      </c>
    </row>
    <row r="2102" spans="29:34" x14ac:dyDescent="0.25">
      <c r="AC2102" s="274">
        <f t="shared" si="143"/>
        <v>0</v>
      </c>
      <c r="AF2102" s="368">
        <f t="shared" si="144"/>
        <v>0</v>
      </c>
      <c r="AH2102" s="189">
        <f t="shared" si="145"/>
        <v>0</v>
      </c>
    </row>
    <row r="2103" spans="29:34" x14ac:dyDescent="0.25">
      <c r="AC2103" s="274">
        <f t="shared" si="143"/>
        <v>0</v>
      </c>
      <c r="AF2103" s="368">
        <f t="shared" si="144"/>
        <v>0</v>
      </c>
      <c r="AH2103" s="189">
        <f t="shared" si="145"/>
        <v>0</v>
      </c>
    </row>
    <row r="2104" spans="29:34" x14ac:dyDescent="0.25">
      <c r="AC2104" s="274">
        <f t="shared" si="143"/>
        <v>0</v>
      </c>
      <c r="AF2104" s="368">
        <f t="shared" si="144"/>
        <v>0</v>
      </c>
      <c r="AH2104" s="189">
        <f t="shared" si="145"/>
        <v>0</v>
      </c>
    </row>
    <row r="2105" spans="29:34" x14ac:dyDescent="0.25">
      <c r="AC2105" s="274">
        <f t="shared" si="143"/>
        <v>0</v>
      </c>
      <c r="AF2105" s="368">
        <f t="shared" si="144"/>
        <v>0</v>
      </c>
      <c r="AH2105" s="189">
        <f t="shared" si="145"/>
        <v>0</v>
      </c>
    </row>
    <row r="2106" spans="29:34" x14ac:dyDescent="0.25">
      <c r="AC2106" s="274">
        <f t="shared" si="143"/>
        <v>0</v>
      </c>
      <c r="AF2106" s="368">
        <f t="shared" si="144"/>
        <v>0</v>
      </c>
      <c r="AH2106" s="189">
        <f t="shared" si="145"/>
        <v>0</v>
      </c>
    </row>
    <row r="2107" spans="29:34" x14ac:dyDescent="0.25">
      <c r="AC2107" s="274">
        <f t="shared" si="143"/>
        <v>0</v>
      </c>
      <c r="AF2107" s="368">
        <f t="shared" si="144"/>
        <v>0</v>
      </c>
      <c r="AH2107" s="189">
        <f t="shared" si="145"/>
        <v>0</v>
      </c>
    </row>
    <row r="2108" spans="29:34" x14ac:dyDescent="0.25">
      <c r="AC2108" s="274">
        <f t="shared" si="143"/>
        <v>0</v>
      </c>
      <c r="AF2108" s="368">
        <f t="shared" si="144"/>
        <v>0</v>
      </c>
      <c r="AH2108" s="189">
        <f t="shared" si="145"/>
        <v>0</v>
      </c>
    </row>
    <row r="2109" spans="29:34" x14ac:dyDescent="0.25">
      <c r="AC2109" s="274">
        <f t="shared" si="143"/>
        <v>0</v>
      </c>
      <c r="AF2109" s="368">
        <f t="shared" si="144"/>
        <v>0</v>
      </c>
      <c r="AH2109" s="189">
        <f t="shared" si="145"/>
        <v>0</v>
      </c>
    </row>
    <row r="2110" spans="29:34" x14ac:dyDescent="0.25">
      <c r="AC2110" s="274">
        <f t="shared" si="143"/>
        <v>0</v>
      </c>
      <c r="AF2110" s="368">
        <f t="shared" si="144"/>
        <v>0</v>
      </c>
      <c r="AH2110" s="189">
        <f t="shared" si="145"/>
        <v>0</v>
      </c>
    </row>
    <row r="2111" spans="29:34" x14ac:dyDescent="0.25">
      <c r="AC2111" s="274">
        <f t="shared" si="143"/>
        <v>0</v>
      </c>
      <c r="AF2111" s="368">
        <f t="shared" si="144"/>
        <v>0</v>
      </c>
      <c r="AH2111" s="189">
        <f t="shared" si="145"/>
        <v>0</v>
      </c>
    </row>
    <row r="2112" spans="29:34" x14ac:dyDescent="0.25">
      <c r="AC2112" s="274">
        <f t="shared" si="143"/>
        <v>0</v>
      </c>
      <c r="AF2112" s="368">
        <f t="shared" si="144"/>
        <v>0</v>
      </c>
      <c r="AH2112" s="189">
        <f t="shared" si="145"/>
        <v>0</v>
      </c>
    </row>
    <row r="2113" spans="29:34" x14ac:dyDescent="0.25">
      <c r="AC2113" s="274">
        <f t="shared" si="143"/>
        <v>0</v>
      </c>
      <c r="AF2113" s="368">
        <f t="shared" si="144"/>
        <v>0</v>
      </c>
      <c r="AH2113" s="189">
        <f t="shared" si="145"/>
        <v>0</v>
      </c>
    </row>
    <row r="2114" spans="29:34" x14ac:dyDescent="0.25">
      <c r="AC2114" s="274">
        <f t="shared" si="143"/>
        <v>0</v>
      </c>
      <c r="AF2114" s="368">
        <f t="shared" si="144"/>
        <v>0</v>
      </c>
      <c r="AH2114" s="189">
        <f t="shared" si="145"/>
        <v>0</v>
      </c>
    </row>
    <row r="2115" spans="29:34" x14ac:dyDescent="0.25">
      <c r="AC2115" s="274">
        <f t="shared" si="143"/>
        <v>0</v>
      </c>
      <c r="AF2115" s="368">
        <f t="shared" si="144"/>
        <v>0</v>
      </c>
      <c r="AH2115" s="189">
        <f t="shared" si="145"/>
        <v>0</v>
      </c>
    </row>
    <row r="2116" spans="29:34" x14ac:dyDescent="0.25">
      <c r="AC2116" s="274">
        <f t="shared" si="143"/>
        <v>0</v>
      </c>
      <c r="AF2116" s="368">
        <f t="shared" si="144"/>
        <v>0</v>
      </c>
      <c r="AH2116" s="189">
        <f t="shared" si="145"/>
        <v>0</v>
      </c>
    </row>
    <row r="2117" spans="29:34" x14ac:dyDescent="0.25">
      <c r="AC2117" s="274">
        <f t="shared" si="143"/>
        <v>0</v>
      </c>
      <c r="AF2117" s="368">
        <f t="shared" si="144"/>
        <v>0</v>
      </c>
      <c r="AH2117" s="189">
        <f t="shared" si="145"/>
        <v>0</v>
      </c>
    </row>
    <row r="2118" spans="29:34" x14ac:dyDescent="0.25">
      <c r="AC2118" s="274">
        <f t="shared" si="143"/>
        <v>0</v>
      </c>
      <c r="AF2118" s="368">
        <f t="shared" si="144"/>
        <v>0</v>
      </c>
      <c r="AH2118" s="189">
        <f t="shared" si="145"/>
        <v>0</v>
      </c>
    </row>
    <row r="2119" spans="29:34" x14ac:dyDescent="0.25">
      <c r="AC2119" s="274">
        <f t="shared" si="143"/>
        <v>0</v>
      </c>
      <c r="AF2119" s="368">
        <f t="shared" si="144"/>
        <v>0</v>
      </c>
      <c r="AH2119" s="189">
        <f t="shared" si="145"/>
        <v>0</v>
      </c>
    </row>
    <row r="2120" spans="29:34" x14ac:dyDescent="0.25">
      <c r="AC2120" s="274">
        <f t="shared" si="143"/>
        <v>0</v>
      </c>
      <c r="AF2120" s="368">
        <f t="shared" si="144"/>
        <v>0</v>
      </c>
      <c r="AH2120" s="189">
        <f t="shared" si="145"/>
        <v>0</v>
      </c>
    </row>
    <row r="2121" spans="29:34" x14ac:dyDescent="0.25">
      <c r="AC2121" s="274">
        <f t="shared" si="143"/>
        <v>0</v>
      </c>
      <c r="AF2121" s="368">
        <f t="shared" si="144"/>
        <v>0</v>
      </c>
      <c r="AH2121" s="189">
        <f t="shared" si="145"/>
        <v>0</v>
      </c>
    </row>
    <row r="2122" spans="29:34" x14ac:dyDescent="0.25">
      <c r="AC2122" s="274">
        <f t="shared" si="143"/>
        <v>0</v>
      </c>
      <c r="AF2122" s="368">
        <f t="shared" si="144"/>
        <v>0</v>
      </c>
      <c r="AH2122" s="189">
        <f t="shared" si="145"/>
        <v>0</v>
      </c>
    </row>
    <row r="2123" spans="29:34" x14ac:dyDescent="0.25">
      <c r="AC2123" s="274">
        <f t="shared" si="143"/>
        <v>0</v>
      </c>
      <c r="AF2123" s="368">
        <f t="shared" si="144"/>
        <v>0</v>
      </c>
      <c r="AH2123" s="189">
        <f t="shared" si="145"/>
        <v>0</v>
      </c>
    </row>
    <row r="2124" spans="29:34" x14ac:dyDescent="0.25">
      <c r="AC2124" s="274">
        <f t="shared" si="143"/>
        <v>0</v>
      </c>
      <c r="AF2124" s="368">
        <f t="shared" si="144"/>
        <v>0</v>
      </c>
      <c r="AH2124" s="189">
        <f t="shared" si="145"/>
        <v>0</v>
      </c>
    </row>
    <row r="2125" spans="29:34" x14ac:dyDescent="0.25">
      <c r="AC2125" s="274">
        <f t="shared" si="143"/>
        <v>0</v>
      </c>
      <c r="AF2125" s="368">
        <f t="shared" si="144"/>
        <v>0</v>
      </c>
      <c r="AH2125" s="189">
        <f t="shared" si="145"/>
        <v>0</v>
      </c>
    </row>
    <row r="2126" spans="29:34" x14ac:dyDescent="0.25">
      <c r="AC2126" s="274">
        <f t="shared" si="143"/>
        <v>0</v>
      </c>
      <c r="AF2126" s="368">
        <f t="shared" si="144"/>
        <v>0</v>
      </c>
      <c r="AH2126" s="189">
        <f t="shared" si="145"/>
        <v>0</v>
      </c>
    </row>
    <row r="2127" spans="29:34" x14ac:dyDescent="0.25">
      <c r="AC2127" s="274">
        <f t="shared" si="143"/>
        <v>0</v>
      </c>
      <c r="AF2127" s="368">
        <f t="shared" si="144"/>
        <v>0</v>
      </c>
      <c r="AH2127" s="189">
        <f t="shared" si="145"/>
        <v>0</v>
      </c>
    </row>
    <row r="2128" spans="29:34" x14ac:dyDescent="0.25">
      <c r="AC2128" s="274">
        <f t="shared" si="143"/>
        <v>0</v>
      </c>
      <c r="AF2128" s="368">
        <f t="shared" si="144"/>
        <v>0</v>
      </c>
      <c r="AH2128" s="189">
        <f t="shared" si="145"/>
        <v>0</v>
      </c>
    </row>
    <row r="2129" spans="29:34" x14ac:dyDescent="0.25">
      <c r="AC2129" s="274">
        <f t="shared" si="143"/>
        <v>0</v>
      </c>
      <c r="AF2129" s="368">
        <f t="shared" si="144"/>
        <v>0</v>
      </c>
      <c r="AH2129" s="189">
        <f t="shared" si="145"/>
        <v>0</v>
      </c>
    </row>
    <row r="2130" spans="29:34" x14ac:dyDescent="0.25">
      <c r="AC2130" s="274">
        <f t="shared" si="143"/>
        <v>0</v>
      </c>
      <c r="AF2130" s="368">
        <f t="shared" si="144"/>
        <v>0</v>
      </c>
      <c r="AH2130" s="189">
        <f t="shared" si="145"/>
        <v>0</v>
      </c>
    </row>
    <row r="2131" spans="29:34" x14ac:dyDescent="0.25">
      <c r="AC2131" s="274">
        <f t="shared" si="143"/>
        <v>0</v>
      </c>
      <c r="AF2131" s="368">
        <f t="shared" si="144"/>
        <v>0</v>
      </c>
      <c r="AH2131" s="189">
        <f t="shared" si="145"/>
        <v>0</v>
      </c>
    </row>
    <row r="2132" spans="29:34" x14ac:dyDescent="0.25">
      <c r="AC2132" s="274">
        <f t="shared" si="143"/>
        <v>0</v>
      </c>
      <c r="AF2132" s="368">
        <f t="shared" si="144"/>
        <v>0</v>
      </c>
      <c r="AH2132" s="189">
        <f t="shared" si="145"/>
        <v>0</v>
      </c>
    </row>
    <row r="2133" spans="29:34" x14ac:dyDescent="0.25">
      <c r="AC2133" s="274">
        <f t="shared" si="143"/>
        <v>0</v>
      </c>
      <c r="AF2133" s="368">
        <f t="shared" si="144"/>
        <v>0</v>
      </c>
      <c r="AH2133" s="189">
        <f t="shared" si="145"/>
        <v>0</v>
      </c>
    </row>
    <row r="2134" spans="29:34" x14ac:dyDescent="0.25">
      <c r="AC2134" s="274">
        <f t="shared" si="143"/>
        <v>0</v>
      </c>
      <c r="AF2134" s="368">
        <f t="shared" si="144"/>
        <v>0</v>
      </c>
      <c r="AH2134" s="189">
        <f t="shared" si="145"/>
        <v>0</v>
      </c>
    </row>
    <row r="2135" spans="29:34" x14ac:dyDescent="0.25">
      <c r="AC2135" s="274">
        <f t="shared" si="143"/>
        <v>0</v>
      </c>
      <c r="AF2135" s="368">
        <f t="shared" si="144"/>
        <v>0</v>
      </c>
      <c r="AH2135" s="189">
        <f t="shared" si="145"/>
        <v>0</v>
      </c>
    </row>
    <row r="2136" spans="29:34" x14ac:dyDescent="0.25">
      <c r="AC2136" s="274">
        <f t="shared" si="143"/>
        <v>0</v>
      </c>
      <c r="AF2136" s="368">
        <f t="shared" si="144"/>
        <v>0</v>
      </c>
      <c r="AH2136" s="189">
        <f t="shared" si="145"/>
        <v>0</v>
      </c>
    </row>
    <row r="2137" spans="29:34" x14ac:dyDescent="0.25">
      <c r="AC2137" s="274">
        <f t="shared" si="143"/>
        <v>0</v>
      </c>
      <c r="AF2137" s="368">
        <f t="shared" si="144"/>
        <v>0</v>
      </c>
      <c r="AH2137" s="189">
        <f t="shared" si="145"/>
        <v>0</v>
      </c>
    </row>
    <row r="2138" spans="29:34" x14ac:dyDescent="0.25">
      <c r="AC2138" s="274">
        <f t="shared" ref="AC2138:AC2201" si="146">Z2138*Q2138</f>
        <v>0</v>
      </c>
      <c r="AF2138" s="368">
        <f t="shared" ref="AF2138:AF2201" si="147">AD2138+AE2138</f>
        <v>0</v>
      </c>
      <c r="AH2138" s="189">
        <f t="shared" ref="AH2138:AH2201" si="148">R2138*AG2138</f>
        <v>0</v>
      </c>
    </row>
    <row r="2139" spans="29:34" x14ac:dyDescent="0.25">
      <c r="AC2139" s="274">
        <f t="shared" si="146"/>
        <v>0</v>
      </c>
      <c r="AF2139" s="368">
        <f t="shared" si="147"/>
        <v>0</v>
      </c>
      <c r="AH2139" s="189">
        <f t="shared" si="148"/>
        <v>0</v>
      </c>
    </row>
    <row r="2140" spans="29:34" x14ac:dyDescent="0.25">
      <c r="AC2140" s="274">
        <f t="shared" si="146"/>
        <v>0</v>
      </c>
      <c r="AF2140" s="368">
        <f t="shared" si="147"/>
        <v>0</v>
      </c>
      <c r="AH2140" s="189">
        <f t="shared" si="148"/>
        <v>0</v>
      </c>
    </row>
    <row r="2141" spans="29:34" x14ac:dyDescent="0.25">
      <c r="AC2141" s="274">
        <f t="shared" si="146"/>
        <v>0</v>
      </c>
      <c r="AF2141" s="368">
        <f t="shared" si="147"/>
        <v>0</v>
      </c>
      <c r="AH2141" s="189">
        <f t="shared" si="148"/>
        <v>0</v>
      </c>
    </row>
    <row r="2142" spans="29:34" x14ac:dyDescent="0.25">
      <c r="AC2142" s="274">
        <f t="shared" si="146"/>
        <v>0</v>
      </c>
      <c r="AF2142" s="368">
        <f t="shared" si="147"/>
        <v>0</v>
      </c>
      <c r="AH2142" s="189">
        <f t="shared" si="148"/>
        <v>0</v>
      </c>
    </row>
    <row r="2143" spans="29:34" x14ac:dyDescent="0.25">
      <c r="AC2143" s="274">
        <f t="shared" si="146"/>
        <v>0</v>
      </c>
      <c r="AF2143" s="368">
        <f t="shared" si="147"/>
        <v>0</v>
      </c>
      <c r="AH2143" s="189">
        <f t="shared" si="148"/>
        <v>0</v>
      </c>
    </row>
    <row r="2144" spans="29:34" x14ac:dyDescent="0.25">
      <c r="AC2144" s="274">
        <f t="shared" si="146"/>
        <v>0</v>
      </c>
      <c r="AF2144" s="368">
        <f t="shared" si="147"/>
        <v>0</v>
      </c>
      <c r="AH2144" s="189">
        <f t="shared" si="148"/>
        <v>0</v>
      </c>
    </row>
    <row r="2145" spans="29:34" x14ac:dyDescent="0.25">
      <c r="AC2145" s="274">
        <f t="shared" si="146"/>
        <v>0</v>
      </c>
      <c r="AF2145" s="368">
        <f t="shared" si="147"/>
        <v>0</v>
      </c>
      <c r="AH2145" s="189">
        <f t="shared" si="148"/>
        <v>0</v>
      </c>
    </row>
    <row r="2146" spans="29:34" x14ac:dyDescent="0.25">
      <c r="AC2146" s="274">
        <f t="shared" si="146"/>
        <v>0</v>
      </c>
      <c r="AF2146" s="368">
        <f t="shared" si="147"/>
        <v>0</v>
      </c>
      <c r="AH2146" s="189">
        <f t="shared" si="148"/>
        <v>0</v>
      </c>
    </row>
    <row r="2147" spans="29:34" x14ac:dyDescent="0.25">
      <c r="AC2147" s="274">
        <f t="shared" si="146"/>
        <v>0</v>
      </c>
      <c r="AF2147" s="368">
        <f t="shared" si="147"/>
        <v>0</v>
      </c>
      <c r="AH2147" s="189">
        <f t="shared" si="148"/>
        <v>0</v>
      </c>
    </row>
    <row r="2148" spans="29:34" x14ac:dyDescent="0.25">
      <c r="AC2148" s="274">
        <f t="shared" si="146"/>
        <v>0</v>
      </c>
      <c r="AF2148" s="368">
        <f t="shared" si="147"/>
        <v>0</v>
      </c>
      <c r="AH2148" s="189">
        <f t="shared" si="148"/>
        <v>0</v>
      </c>
    </row>
    <row r="2149" spans="29:34" x14ac:dyDescent="0.25">
      <c r="AC2149" s="274">
        <f t="shared" si="146"/>
        <v>0</v>
      </c>
      <c r="AF2149" s="368">
        <f t="shared" si="147"/>
        <v>0</v>
      </c>
      <c r="AH2149" s="189">
        <f t="shared" si="148"/>
        <v>0</v>
      </c>
    </row>
    <row r="2150" spans="29:34" x14ac:dyDescent="0.25">
      <c r="AC2150" s="274">
        <f t="shared" si="146"/>
        <v>0</v>
      </c>
      <c r="AF2150" s="368">
        <f t="shared" si="147"/>
        <v>0</v>
      </c>
      <c r="AH2150" s="189">
        <f t="shared" si="148"/>
        <v>0</v>
      </c>
    </row>
    <row r="2151" spans="29:34" x14ac:dyDescent="0.25">
      <c r="AC2151" s="274">
        <f t="shared" si="146"/>
        <v>0</v>
      </c>
      <c r="AF2151" s="368">
        <f t="shared" si="147"/>
        <v>0</v>
      </c>
      <c r="AH2151" s="189">
        <f t="shared" si="148"/>
        <v>0</v>
      </c>
    </row>
    <row r="2152" spans="29:34" x14ac:dyDescent="0.25">
      <c r="AC2152" s="274">
        <f t="shared" si="146"/>
        <v>0</v>
      </c>
      <c r="AF2152" s="368">
        <f t="shared" si="147"/>
        <v>0</v>
      </c>
      <c r="AH2152" s="189">
        <f t="shared" si="148"/>
        <v>0</v>
      </c>
    </row>
    <row r="2153" spans="29:34" x14ac:dyDescent="0.25">
      <c r="AC2153" s="274">
        <f t="shared" si="146"/>
        <v>0</v>
      </c>
      <c r="AF2153" s="368">
        <f t="shared" si="147"/>
        <v>0</v>
      </c>
      <c r="AH2153" s="189">
        <f t="shared" si="148"/>
        <v>0</v>
      </c>
    </row>
    <row r="2154" spans="29:34" x14ac:dyDescent="0.25">
      <c r="AC2154" s="274">
        <f t="shared" si="146"/>
        <v>0</v>
      </c>
      <c r="AF2154" s="368">
        <f t="shared" si="147"/>
        <v>0</v>
      </c>
      <c r="AH2154" s="189">
        <f t="shared" si="148"/>
        <v>0</v>
      </c>
    </row>
    <row r="2155" spans="29:34" x14ac:dyDescent="0.25">
      <c r="AC2155" s="274">
        <f t="shared" si="146"/>
        <v>0</v>
      </c>
      <c r="AF2155" s="368">
        <f t="shared" si="147"/>
        <v>0</v>
      </c>
      <c r="AH2155" s="189">
        <f t="shared" si="148"/>
        <v>0</v>
      </c>
    </row>
    <row r="2156" spans="29:34" x14ac:dyDescent="0.25">
      <c r="AC2156" s="274">
        <f t="shared" si="146"/>
        <v>0</v>
      </c>
      <c r="AF2156" s="368">
        <f t="shared" si="147"/>
        <v>0</v>
      </c>
      <c r="AH2156" s="189">
        <f t="shared" si="148"/>
        <v>0</v>
      </c>
    </row>
    <row r="2157" spans="29:34" x14ac:dyDescent="0.25">
      <c r="AC2157" s="274">
        <f t="shared" si="146"/>
        <v>0</v>
      </c>
      <c r="AF2157" s="368">
        <f t="shared" si="147"/>
        <v>0</v>
      </c>
      <c r="AH2157" s="189">
        <f t="shared" si="148"/>
        <v>0</v>
      </c>
    </row>
    <row r="2158" spans="29:34" x14ac:dyDescent="0.25">
      <c r="AC2158" s="274">
        <f t="shared" si="146"/>
        <v>0</v>
      </c>
      <c r="AF2158" s="368">
        <f t="shared" si="147"/>
        <v>0</v>
      </c>
      <c r="AH2158" s="189">
        <f t="shared" si="148"/>
        <v>0</v>
      </c>
    </row>
    <row r="2159" spans="29:34" x14ac:dyDescent="0.25">
      <c r="AC2159" s="274">
        <f t="shared" si="146"/>
        <v>0</v>
      </c>
      <c r="AF2159" s="368">
        <f t="shared" si="147"/>
        <v>0</v>
      </c>
      <c r="AH2159" s="189">
        <f t="shared" si="148"/>
        <v>0</v>
      </c>
    </row>
    <row r="2160" spans="29:34" x14ac:dyDescent="0.25">
      <c r="AC2160" s="274">
        <f t="shared" si="146"/>
        <v>0</v>
      </c>
      <c r="AF2160" s="368">
        <f t="shared" si="147"/>
        <v>0</v>
      </c>
      <c r="AH2160" s="189">
        <f t="shared" si="148"/>
        <v>0</v>
      </c>
    </row>
    <row r="2161" spans="29:34" x14ac:dyDescent="0.25">
      <c r="AC2161" s="274">
        <f t="shared" si="146"/>
        <v>0</v>
      </c>
      <c r="AF2161" s="368">
        <f t="shared" si="147"/>
        <v>0</v>
      </c>
      <c r="AH2161" s="189">
        <f t="shared" si="148"/>
        <v>0</v>
      </c>
    </row>
    <row r="2162" spans="29:34" x14ac:dyDescent="0.25">
      <c r="AC2162" s="274">
        <f t="shared" si="146"/>
        <v>0</v>
      </c>
      <c r="AF2162" s="368">
        <f t="shared" si="147"/>
        <v>0</v>
      </c>
      <c r="AH2162" s="189">
        <f t="shared" si="148"/>
        <v>0</v>
      </c>
    </row>
    <row r="2163" spans="29:34" x14ac:dyDescent="0.25">
      <c r="AC2163" s="274">
        <f t="shared" si="146"/>
        <v>0</v>
      </c>
      <c r="AF2163" s="368">
        <f t="shared" si="147"/>
        <v>0</v>
      </c>
      <c r="AH2163" s="189">
        <f t="shared" si="148"/>
        <v>0</v>
      </c>
    </row>
    <row r="2164" spans="29:34" x14ac:dyDescent="0.25">
      <c r="AC2164" s="274">
        <f t="shared" si="146"/>
        <v>0</v>
      </c>
      <c r="AF2164" s="368">
        <f t="shared" si="147"/>
        <v>0</v>
      </c>
      <c r="AH2164" s="189">
        <f t="shared" si="148"/>
        <v>0</v>
      </c>
    </row>
    <row r="2165" spans="29:34" x14ac:dyDescent="0.25">
      <c r="AC2165" s="274">
        <f t="shared" si="146"/>
        <v>0</v>
      </c>
      <c r="AF2165" s="368">
        <f t="shared" si="147"/>
        <v>0</v>
      </c>
      <c r="AH2165" s="189">
        <f t="shared" si="148"/>
        <v>0</v>
      </c>
    </row>
    <row r="2166" spans="29:34" x14ac:dyDescent="0.25">
      <c r="AC2166" s="274">
        <f t="shared" si="146"/>
        <v>0</v>
      </c>
      <c r="AF2166" s="368">
        <f t="shared" si="147"/>
        <v>0</v>
      </c>
      <c r="AH2166" s="189">
        <f t="shared" si="148"/>
        <v>0</v>
      </c>
    </row>
    <row r="2167" spans="29:34" x14ac:dyDescent="0.25">
      <c r="AC2167" s="274">
        <f t="shared" si="146"/>
        <v>0</v>
      </c>
      <c r="AF2167" s="368">
        <f t="shared" si="147"/>
        <v>0</v>
      </c>
      <c r="AH2167" s="189">
        <f t="shared" si="148"/>
        <v>0</v>
      </c>
    </row>
    <row r="2168" spans="29:34" x14ac:dyDescent="0.25">
      <c r="AC2168" s="274">
        <f t="shared" si="146"/>
        <v>0</v>
      </c>
      <c r="AF2168" s="368">
        <f t="shared" si="147"/>
        <v>0</v>
      </c>
      <c r="AH2168" s="189">
        <f t="shared" si="148"/>
        <v>0</v>
      </c>
    </row>
    <row r="2169" spans="29:34" x14ac:dyDescent="0.25">
      <c r="AC2169" s="274">
        <f t="shared" si="146"/>
        <v>0</v>
      </c>
      <c r="AF2169" s="368">
        <f t="shared" si="147"/>
        <v>0</v>
      </c>
      <c r="AH2169" s="189">
        <f t="shared" si="148"/>
        <v>0</v>
      </c>
    </row>
    <row r="2170" spans="29:34" x14ac:dyDescent="0.25">
      <c r="AC2170" s="274">
        <f t="shared" si="146"/>
        <v>0</v>
      </c>
      <c r="AF2170" s="368">
        <f t="shared" si="147"/>
        <v>0</v>
      </c>
      <c r="AH2170" s="189">
        <f t="shared" si="148"/>
        <v>0</v>
      </c>
    </row>
    <row r="2171" spans="29:34" x14ac:dyDescent="0.25">
      <c r="AC2171" s="274">
        <f t="shared" si="146"/>
        <v>0</v>
      </c>
      <c r="AF2171" s="368">
        <f t="shared" si="147"/>
        <v>0</v>
      </c>
      <c r="AH2171" s="189">
        <f t="shared" si="148"/>
        <v>0</v>
      </c>
    </row>
    <row r="2172" spans="29:34" x14ac:dyDescent="0.25">
      <c r="AC2172" s="274">
        <f t="shared" si="146"/>
        <v>0</v>
      </c>
      <c r="AF2172" s="368">
        <f t="shared" si="147"/>
        <v>0</v>
      </c>
      <c r="AH2172" s="189">
        <f t="shared" si="148"/>
        <v>0</v>
      </c>
    </row>
    <row r="2173" spans="29:34" x14ac:dyDescent="0.25">
      <c r="AC2173" s="274">
        <f t="shared" si="146"/>
        <v>0</v>
      </c>
      <c r="AF2173" s="368">
        <f t="shared" si="147"/>
        <v>0</v>
      </c>
      <c r="AH2173" s="189">
        <f t="shared" si="148"/>
        <v>0</v>
      </c>
    </row>
    <row r="2174" spans="29:34" x14ac:dyDescent="0.25">
      <c r="AC2174" s="274">
        <f t="shared" si="146"/>
        <v>0</v>
      </c>
      <c r="AF2174" s="368">
        <f t="shared" si="147"/>
        <v>0</v>
      </c>
      <c r="AH2174" s="189">
        <f t="shared" si="148"/>
        <v>0</v>
      </c>
    </row>
    <row r="2175" spans="29:34" x14ac:dyDescent="0.25">
      <c r="AC2175" s="274">
        <f t="shared" si="146"/>
        <v>0</v>
      </c>
      <c r="AF2175" s="368">
        <f t="shared" si="147"/>
        <v>0</v>
      </c>
      <c r="AH2175" s="189">
        <f t="shared" si="148"/>
        <v>0</v>
      </c>
    </row>
    <row r="2176" spans="29:34" x14ac:dyDescent="0.25">
      <c r="AC2176" s="274">
        <f t="shared" si="146"/>
        <v>0</v>
      </c>
      <c r="AF2176" s="368">
        <f t="shared" si="147"/>
        <v>0</v>
      </c>
      <c r="AH2176" s="189">
        <f t="shared" si="148"/>
        <v>0</v>
      </c>
    </row>
    <row r="2177" spans="29:34" x14ac:dyDescent="0.25">
      <c r="AC2177" s="274">
        <f t="shared" si="146"/>
        <v>0</v>
      </c>
      <c r="AF2177" s="368">
        <f t="shared" si="147"/>
        <v>0</v>
      </c>
      <c r="AH2177" s="189">
        <f t="shared" si="148"/>
        <v>0</v>
      </c>
    </row>
    <row r="2178" spans="29:34" x14ac:dyDescent="0.25">
      <c r="AC2178" s="274">
        <f t="shared" si="146"/>
        <v>0</v>
      </c>
      <c r="AF2178" s="368">
        <f t="shared" si="147"/>
        <v>0</v>
      </c>
      <c r="AH2178" s="189">
        <f t="shared" si="148"/>
        <v>0</v>
      </c>
    </row>
    <row r="2179" spans="29:34" x14ac:dyDescent="0.25">
      <c r="AC2179" s="274">
        <f t="shared" si="146"/>
        <v>0</v>
      </c>
      <c r="AF2179" s="368">
        <f t="shared" si="147"/>
        <v>0</v>
      </c>
      <c r="AH2179" s="189">
        <f t="shared" si="148"/>
        <v>0</v>
      </c>
    </row>
    <row r="2180" spans="29:34" x14ac:dyDescent="0.25">
      <c r="AC2180" s="274">
        <f t="shared" si="146"/>
        <v>0</v>
      </c>
      <c r="AF2180" s="368">
        <f t="shared" si="147"/>
        <v>0</v>
      </c>
      <c r="AH2180" s="189">
        <f t="shared" si="148"/>
        <v>0</v>
      </c>
    </row>
    <row r="2181" spans="29:34" x14ac:dyDescent="0.25">
      <c r="AC2181" s="274">
        <f t="shared" si="146"/>
        <v>0</v>
      </c>
      <c r="AF2181" s="368">
        <f t="shared" si="147"/>
        <v>0</v>
      </c>
      <c r="AH2181" s="189">
        <f t="shared" si="148"/>
        <v>0</v>
      </c>
    </row>
    <row r="2182" spans="29:34" x14ac:dyDescent="0.25">
      <c r="AC2182" s="274">
        <f t="shared" si="146"/>
        <v>0</v>
      </c>
      <c r="AF2182" s="368">
        <f t="shared" si="147"/>
        <v>0</v>
      </c>
      <c r="AH2182" s="189">
        <f t="shared" si="148"/>
        <v>0</v>
      </c>
    </row>
    <row r="2183" spans="29:34" x14ac:dyDescent="0.25">
      <c r="AC2183" s="274">
        <f t="shared" si="146"/>
        <v>0</v>
      </c>
      <c r="AF2183" s="368">
        <f t="shared" si="147"/>
        <v>0</v>
      </c>
      <c r="AH2183" s="189">
        <f t="shared" si="148"/>
        <v>0</v>
      </c>
    </row>
    <row r="2184" spans="29:34" x14ac:dyDescent="0.25">
      <c r="AC2184" s="274">
        <f t="shared" si="146"/>
        <v>0</v>
      </c>
      <c r="AF2184" s="368">
        <f t="shared" si="147"/>
        <v>0</v>
      </c>
      <c r="AH2184" s="189">
        <f t="shared" si="148"/>
        <v>0</v>
      </c>
    </row>
    <row r="2185" spans="29:34" x14ac:dyDescent="0.25">
      <c r="AC2185" s="274">
        <f t="shared" si="146"/>
        <v>0</v>
      </c>
      <c r="AF2185" s="368">
        <f t="shared" si="147"/>
        <v>0</v>
      </c>
      <c r="AH2185" s="189">
        <f t="shared" si="148"/>
        <v>0</v>
      </c>
    </row>
    <row r="2186" spans="29:34" x14ac:dyDescent="0.25">
      <c r="AC2186" s="274">
        <f t="shared" si="146"/>
        <v>0</v>
      </c>
      <c r="AF2186" s="368">
        <f t="shared" si="147"/>
        <v>0</v>
      </c>
      <c r="AH2186" s="189">
        <f t="shared" si="148"/>
        <v>0</v>
      </c>
    </row>
    <row r="2187" spans="29:34" x14ac:dyDescent="0.25">
      <c r="AC2187" s="274">
        <f t="shared" si="146"/>
        <v>0</v>
      </c>
      <c r="AF2187" s="368">
        <f t="shared" si="147"/>
        <v>0</v>
      </c>
      <c r="AH2187" s="189">
        <f t="shared" si="148"/>
        <v>0</v>
      </c>
    </row>
    <row r="2188" spans="29:34" x14ac:dyDescent="0.25">
      <c r="AC2188" s="274">
        <f t="shared" si="146"/>
        <v>0</v>
      </c>
      <c r="AF2188" s="368">
        <f t="shared" si="147"/>
        <v>0</v>
      </c>
      <c r="AH2188" s="189">
        <f t="shared" si="148"/>
        <v>0</v>
      </c>
    </row>
    <row r="2189" spans="29:34" x14ac:dyDescent="0.25">
      <c r="AC2189" s="274">
        <f t="shared" si="146"/>
        <v>0</v>
      </c>
      <c r="AF2189" s="368">
        <f t="shared" si="147"/>
        <v>0</v>
      </c>
      <c r="AH2189" s="189">
        <f t="shared" si="148"/>
        <v>0</v>
      </c>
    </row>
    <row r="2190" spans="29:34" x14ac:dyDescent="0.25">
      <c r="AC2190" s="274">
        <f t="shared" si="146"/>
        <v>0</v>
      </c>
      <c r="AF2190" s="368">
        <f t="shared" si="147"/>
        <v>0</v>
      </c>
      <c r="AH2190" s="189">
        <f t="shared" si="148"/>
        <v>0</v>
      </c>
    </row>
    <row r="2191" spans="29:34" x14ac:dyDescent="0.25">
      <c r="AC2191" s="274">
        <f t="shared" si="146"/>
        <v>0</v>
      </c>
      <c r="AF2191" s="368">
        <f t="shared" si="147"/>
        <v>0</v>
      </c>
      <c r="AH2191" s="189">
        <f t="shared" si="148"/>
        <v>0</v>
      </c>
    </row>
    <row r="2192" spans="29:34" x14ac:dyDescent="0.25">
      <c r="AC2192" s="274">
        <f t="shared" si="146"/>
        <v>0</v>
      </c>
      <c r="AF2192" s="368">
        <f t="shared" si="147"/>
        <v>0</v>
      </c>
      <c r="AH2192" s="189">
        <f t="shared" si="148"/>
        <v>0</v>
      </c>
    </row>
    <row r="2193" spans="29:34" x14ac:dyDescent="0.25">
      <c r="AC2193" s="274">
        <f t="shared" si="146"/>
        <v>0</v>
      </c>
      <c r="AF2193" s="368">
        <f t="shared" si="147"/>
        <v>0</v>
      </c>
      <c r="AH2193" s="189">
        <f t="shared" si="148"/>
        <v>0</v>
      </c>
    </row>
    <row r="2194" spans="29:34" x14ac:dyDescent="0.25">
      <c r="AC2194" s="274">
        <f t="shared" si="146"/>
        <v>0</v>
      </c>
      <c r="AF2194" s="368">
        <f t="shared" si="147"/>
        <v>0</v>
      </c>
      <c r="AH2194" s="189">
        <f t="shared" si="148"/>
        <v>0</v>
      </c>
    </row>
    <row r="2195" spans="29:34" x14ac:dyDescent="0.25">
      <c r="AC2195" s="274">
        <f t="shared" si="146"/>
        <v>0</v>
      </c>
      <c r="AF2195" s="368">
        <f t="shared" si="147"/>
        <v>0</v>
      </c>
      <c r="AH2195" s="189">
        <f t="shared" si="148"/>
        <v>0</v>
      </c>
    </row>
    <row r="2196" spans="29:34" x14ac:dyDescent="0.25">
      <c r="AC2196" s="274">
        <f t="shared" si="146"/>
        <v>0</v>
      </c>
      <c r="AF2196" s="368">
        <f t="shared" si="147"/>
        <v>0</v>
      </c>
      <c r="AH2196" s="189">
        <f t="shared" si="148"/>
        <v>0</v>
      </c>
    </row>
    <row r="2197" spans="29:34" x14ac:dyDescent="0.25">
      <c r="AC2197" s="274">
        <f t="shared" si="146"/>
        <v>0</v>
      </c>
      <c r="AF2197" s="368">
        <f t="shared" si="147"/>
        <v>0</v>
      </c>
      <c r="AH2197" s="189">
        <f t="shared" si="148"/>
        <v>0</v>
      </c>
    </row>
    <row r="2198" spans="29:34" x14ac:dyDescent="0.25">
      <c r="AC2198" s="274">
        <f t="shared" si="146"/>
        <v>0</v>
      </c>
      <c r="AF2198" s="368">
        <f t="shared" si="147"/>
        <v>0</v>
      </c>
      <c r="AH2198" s="189">
        <f t="shared" si="148"/>
        <v>0</v>
      </c>
    </row>
    <row r="2199" spans="29:34" x14ac:dyDescent="0.25">
      <c r="AC2199" s="274">
        <f t="shared" si="146"/>
        <v>0</v>
      </c>
      <c r="AF2199" s="368">
        <f t="shared" si="147"/>
        <v>0</v>
      </c>
      <c r="AH2199" s="189">
        <f t="shared" si="148"/>
        <v>0</v>
      </c>
    </row>
    <row r="2200" spans="29:34" x14ac:dyDescent="0.25">
      <c r="AC2200" s="274">
        <f t="shared" si="146"/>
        <v>0</v>
      </c>
      <c r="AF2200" s="368">
        <f t="shared" si="147"/>
        <v>0</v>
      </c>
      <c r="AH2200" s="189">
        <f t="shared" si="148"/>
        <v>0</v>
      </c>
    </row>
    <row r="2201" spans="29:34" x14ac:dyDescent="0.25">
      <c r="AC2201" s="274">
        <f t="shared" si="146"/>
        <v>0</v>
      </c>
      <c r="AF2201" s="368">
        <f t="shared" si="147"/>
        <v>0</v>
      </c>
      <c r="AH2201" s="189">
        <f t="shared" si="148"/>
        <v>0</v>
      </c>
    </row>
    <row r="2202" spans="29:34" x14ac:dyDescent="0.25">
      <c r="AC2202" s="274">
        <f t="shared" ref="AC2202:AC2265" si="149">Z2202*Q2202</f>
        <v>0</v>
      </c>
      <c r="AF2202" s="368">
        <f t="shared" ref="AF2202:AF2265" si="150">AD2202+AE2202</f>
        <v>0</v>
      </c>
      <c r="AH2202" s="189">
        <f t="shared" ref="AH2202:AH2265" si="151">R2202*AG2202</f>
        <v>0</v>
      </c>
    </row>
    <row r="2203" spans="29:34" x14ac:dyDescent="0.25">
      <c r="AC2203" s="274">
        <f t="shared" si="149"/>
        <v>0</v>
      </c>
      <c r="AF2203" s="368">
        <f t="shared" si="150"/>
        <v>0</v>
      </c>
      <c r="AH2203" s="189">
        <f t="shared" si="151"/>
        <v>0</v>
      </c>
    </row>
    <row r="2204" spans="29:34" x14ac:dyDescent="0.25">
      <c r="AC2204" s="274">
        <f t="shared" si="149"/>
        <v>0</v>
      </c>
      <c r="AF2204" s="368">
        <f t="shared" si="150"/>
        <v>0</v>
      </c>
      <c r="AH2204" s="189">
        <f t="shared" si="151"/>
        <v>0</v>
      </c>
    </row>
    <row r="2205" spans="29:34" x14ac:dyDescent="0.25">
      <c r="AC2205" s="274">
        <f t="shared" si="149"/>
        <v>0</v>
      </c>
      <c r="AF2205" s="368">
        <f t="shared" si="150"/>
        <v>0</v>
      </c>
      <c r="AH2205" s="189">
        <f t="shared" si="151"/>
        <v>0</v>
      </c>
    </row>
    <row r="2206" spans="29:34" x14ac:dyDescent="0.25">
      <c r="AC2206" s="274">
        <f t="shared" si="149"/>
        <v>0</v>
      </c>
      <c r="AF2206" s="368">
        <f t="shared" si="150"/>
        <v>0</v>
      </c>
      <c r="AH2206" s="189">
        <f t="shared" si="151"/>
        <v>0</v>
      </c>
    </row>
    <row r="2207" spans="29:34" x14ac:dyDescent="0.25">
      <c r="AC2207" s="274">
        <f t="shared" si="149"/>
        <v>0</v>
      </c>
      <c r="AF2207" s="368">
        <f t="shared" si="150"/>
        <v>0</v>
      </c>
      <c r="AH2207" s="189">
        <f t="shared" si="151"/>
        <v>0</v>
      </c>
    </row>
    <row r="2208" spans="29:34" x14ac:dyDescent="0.25">
      <c r="AC2208" s="274">
        <f t="shared" si="149"/>
        <v>0</v>
      </c>
      <c r="AF2208" s="368">
        <f t="shared" si="150"/>
        <v>0</v>
      </c>
      <c r="AH2208" s="189">
        <f t="shared" si="151"/>
        <v>0</v>
      </c>
    </row>
    <row r="2209" spans="29:34" x14ac:dyDescent="0.25">
      <c r="AC2209" s="274">
        <f t="shared" si="149"/>
        <v>0</v>
      </c>
      <c r="AF2209" s="368">
        <f t="shared" si="150"/>
        <v>0</v>
      </c>
      <c r="AH2209" s="189">
        <f t="shared" si="151"/>
        <v>0</v>
      </c>
    </row>
    <row r="2210" spans="29:34" x14ac:dyDescent="0.25">
      <c r="AC2210" s="274">
        <f t="shared" si="149"/>
        <v>0</v>
      </c>
      <c r="AF2210" s="368">
        <f t="shared" si="150"/>
        <v>0</v>
      </c>
      <c r="AH2210" s="189">
        <f t="shared" si="151"/>
        <v>0</v>
      </c>
    </row>
    <row r="2211" spans="29:34" x14ac:dyDescent="0.25">
      <c r="AC2211" s="274">
        <f t="shared" si="149"/>
        <v>0</v>
      </c>
      <c r="AF2211" s="368">
        <f t="shared" si="150"/>
        <v>0</v>
      </c>
      <c r="AH2211" s="189">
        <f t="shared" si="151"/>
        <v>0</v>
      </c>
    </row>
    <row r="2212" spans="29:34" x14ac:dyDescent="0.25">
      <c r="AC2212" s="274">
        <f t="shared" si="149"/>
        <v>0</v>
      </c>
      <c r="AF2212" s="368">
        <f t="shared" si="150"/>
        <v>0</v>
      </c>
      <c r="AH2212" s="189">
        <f t="shared" si="151"/>
        <v>0</v>
      </c>
    </row>
    <row r="2213" spans="29:34" x14ac:dyDescent="0.25">
      <c r="AC2213" s="274">
        <f t="shared" si="149"/>
        <v>0</v>
      </c>
      <c r="AF2213" s="368">
        <f t="shared" si="150"/>
        <v>0</v>
      </c>
      <c r="AH2213" s="189">
        <f t="shared" si="151"/>
        <v>0</v>
      </c>
    </row>
    <row r="2214" spans="29:34" x14ac:dyDescent="0.25">
      <c r="AC2214" s="274">
        <f t="shared" si="149"/>
        <v>0</v>
      </c>
      <c r="AF2214" s="368">
        <f t="shared" si="150"/>
        <v>0</v>
      </c>
      <c r="AH2214" s="189">
        <f t="shared" si="151"/>
        <v>0</v>
      </c>
    </row>
    <row r="2215" spans="29:34" x14ac:dyDescent="0.25">
      <c r="AC2215" s="274">
        <f t="shared" si="149"/>
        <v>0</v>
      </c>
      <c r="AF2215" s="368">
        <f t="shared" si="150"/>
        <v>0</v>
      </c>
      <c r="AH2215" s="189">
        <f t="shared" si="151"/>
        <v>0</v>
      </c>
    </row>
    <row r="2216" spans="29:34" x14ac:dyDescent="0.25">
      <c r="AC2216" s="274">
        <f t="shared" si="149"/>
        <v>0</v>
      </c>
      <c r="AF2216" s="368">
        <f t="shared" si="150"/>
        <v>0</v>
      </c>
      <c r="AH2216" s="189">
        <f t="shared" si="151"/>
        <v>0</v>
      </c>
    </row>
    <row r="2217" spans="29:34" x14ac:dyDescent="0.25">
      <c r="AC2217" s="274">
        <f t="shared" si="149"/>
        <v>0</v>
      </c>
      <c r="AF2217" s="368">
        <f t="shared" si="150"/>
        <v>0</v>
      </c>
      <c r="AH2217" s="189">
        <f t="shared" si="151"/>
        <v>0</v>
      </c>
    </row>
    <row r="2218" spans="29:34" x14ac:dyDescent="0.25">
      <c r="AC2218" s="274">
        <f t="shared" si="149"/>
        <v>0</v>
      </c>
      <c r="AF2218" s="368">
        <f t="shared" si="150"/>
        <v>0</v>
      </c>
      <c r="AH2218" s="189">
        <f t="shared" si="151"/>
        <v>0</v>
      </c>
    </row>
    <row r="2219" spans="29:34" x14ac:dyDescent="0.25">
      <c r="AC2219" s="274">
        <f t="shared" si="149"/>
        <v>0</v>
      </c>
      <c r="AF2219" s="368">
        <f t="shared" si="150"/>
        <v>0</v>
      </c>
      <c r="AH2219" s="189">
        <f t="shared" si="151"/>
        <v>0</v>
      </c>
    </row>
    <row r="2220" spans="29:34" x14ac:dyDescent="0.25">
      <c r="AC2220" s="274">
        <f t="shared" si="149"/>
        <v>0</v>
      </c>
      <c r="AF2220" s="368">
        <f t="shared" si="150"/>
        <v>0</v>
      </c>
      <c r="AH2220" s="189">
        <f t="shared" si="151"/>
        <v>0</v>
      </c>
    </row>
    <row r="2221" spans="29:34" x14ac:dyDescent="0.25">
      <c r="AC2221" s="274">
        <f t="shared" si="149"/>
        <v>0</v>
      </c>
      <c r="AF2221" s="368">
        <f t="shared" si="150"/>
        <v>0</v>
      </c>
      <c r="AH2221" s="189">
        <f t="shared" si="151"/>
        <v>0</v>
      </c>
    </row>
    <row r="2222" spans="29:34" x14ac:dyDescent="0.25">
      <c r="AC2222" s="274">
        <f t="shared" si="149"/>
        <v>0</v>
      </c>
      <c r="AF2222" s="368">
        <f t="shared" si="150"/>
        <v>0</v>
      </c>
      <c r="AH2222" s="189">
        <f t="shared" si="151"/>
        <v>0</v>
      </c>
    </row>
    <row r="2223" spans="29:34" x14ac:dyDescent="0.25">
      <c r="AC2223" s="274">
        <f t="shared" si="149"/>
        <v>0</v>
      </c>
      <c r="AF2223" s="368">
        <f t="shared" si="150"/>
        <v>0</v>
      </c>
      <c r="AH2223" s="189">
        <f t="shared" si="151"/>
        <v>0</v>
      </c>
    </row>
    <row r="2224" spans="29:34" x14ac:dyDescent="0.25">
      <c r="AC2224" s="274">
        <f t="shared" si="149"/>
        <v>0</v>
      </c>
      <c r="AF2224" s="368">
        <f t="shared" si="150"/>
        <v>0</v>
      </c>
      <c r="AH2224" s="189">
        <f t="shared" si="151"/>
        <v>0</v>
      </c>
    </row>
    <row r="2225" spans="29:34" x14ac:dyDescent="0.25">
      <c r="AC2225" s="274">
        <f t="shared" si="149"/>
        <v>0</v>
      </c>
      <c r="AF2225" s="368">
        <f t="shared" si="150"/>
        <v>0</v>
      </c>
      <c r="AH2225" s="189">
        <f t="shared" si="151"/>
        <v>0</v>
      </c>
    </row>
    <row r="2226" spans="29:34" x14ac:dyDescent="0.25">
      <c r="AC2226" s="274">
        <f t="shared" si="149"/>
        <v>0</v>
      </c>
      <c r="AF2226" s="368">
        <f t="shared" si="150"/>
        <v>0</v>
      </c>
      <c r="AH2226" s="189">
        <f t="shared" si="151"/>
        <v>0</v>
      </c>
    </row>
    <row r="2227" spans="29:34" x14ac:dyDescent="0.25">
      <c r="AC2227" s="274">
        <f t="shared" si="149"/>
        <v>0</v>
      </c>
      <c r="AF2227" s="368">
        <f t="shared" si="150"/>
        <v>0</v>
      </c>
      <c r="AH2227" s="189">
        <f t="shared" si="151"/>
        <v>0</v>
      </c>
    </row>
    <row r="2228" spans="29:34" x14ac:dyDescent="0.25">
      <c r="AC2228" s="274">
        <f t="shared" si="149"/>
        <v>0</v>
      </c>
      <c r="AF2228" s="368">
        <f t="shared" si="150"/>
        <v>0</v>
      </c>
      <c r="AH2228" s="189">
        <f t="shared" si="151"/>
        <v>0</v>
      </c>
    </row>
    <row r="2229" spans="29:34" x14ac:dyDescent="0.25">
      <c r="AC2229" s="274">
        <f t="shared" si="149"/>
        <v>0</v>
      </c>
      <c r="AF2229" s="368">
        <f t="shared" si="150"/>
        <v>0</v>
      </c>
      <c r="AH2229" s="189">
        <f t="shared" si="151"/>
        <v>0</v>
      </c>
    </row>
    <row r="2230" spans="29:34" x14ac:dyDescent="0.25">
      <c r="AC2230" s="274">
        <f t="shared" si="149"/>
        <v>0</v>
      </c>
      <c r="AF2230" s="368">
        <f t="shared" si="150"/>
        <v>0</v>
      </c>
      <c r="AH2230" s="189">
        <f t="shared" si="151"/>
        <v>0</v>
      </c>
    </row>
    <row r="2231" spans="29:34" x14ac:dyDescent="0.25">
      <c r="AC2231" s="274">
        <f t="shared" si="149"/>
        <v>0</v>
      </c>
      <c r="AF2231" s="368">
        <f t="shared" si="150"/>
        <v>0</v>
      </c>
      <c r="AH2231" s="189">
        <f t="shared" si="151"/>
        <v>0</v>
      </c>
    </row>
    <row r="2232" spans="29:34" x14ac:dyDescent="0.25">
      <c r="AC2232" s="274">
        <f t="shared" si="149"/>
        <v>0</v>
      </c>
      <c r="AF2232" s="368">
        <f t="shared" si="150"/>
        <v>0</v>
      </c>
      <c r="AH2232" s="189">
        <f t="shared" si="151"/>
        <v>0</v>
      </c>
    </row>
    <row r="2233" spans="29:34" x14ac:dyDescent="0.25">
      <c r="AC2233" s="274">
        <f t="shared" si="149"/>
        <v>0</v>
      </c>
      <c r="AF2233" s="368">
        <f t="shared" si="150"/>
        <v>0</v>
      </c>
      <c r="AH2233" s="189">
        <f t="shared" si="151"/>
        <v>0</v>
      </c>
    </row>
    <row r="2234" spans="29:34" x14ac:dyDescent="0.25">
      <c r="AC2234" s="274">
        <f t="shared" si="149"/>
        <v>0</v>
      </c>
      <c r="AF2234" s="368">
        <f t="shared" si="150"/>
        <v>0</v>
      </c>
      <c r="AH2234" s="189">
        <f t="shared" si="151"/>
        <v>0</v>
      </c>
    </row>
    <row r="2235" spans="29:34" x14ac:dyDescent="0.25">
      <c r="AC2235" s="274">
        <f t="shared" si="149"/>
        <v>0</v>
      </c>
      <c r="AF2235" s="368">
        <f t="shared" si="150"/>
        <v>0</v>
      </c>
      <c r="AH2235" s="189">
        <f t="shared" si="151"/>
        <v>0</v>
      </c>
    </row>
    <row r="2236" spans="29:34" x14ac:dyDescent="0.25">
      <c r="AC2236" s="274">
        <f t="shared" si="149"/>
        <v>0</v>
      </c>
      <c r="AF2236" s="368">
        <f t="shared" si="150"/>
        <v>0</v>
      </c>
      <c r="AH2236" s="189">
        <f t="shared" si="151"/>
        <v>0</v>
      </c>
    </row>
    <row r="2237" spans="29:34" x14ac:dyDescent="0.25">
      <c r="AC2237" s="274">
        <f t="shared" si="149"/>
        <v>0</v>
      </c>
      <c r="AF2237" s="368">
        <f t="shared" si="150"/>
        <v>0</v>
      </c>
      <c r="AH2237" s="189">
        <f t="shared" si="151"/>
        <v>0</v>
      </c>
    </row>
    <row r="2238" spans="29:34" x14ac:dyDescent="0.25">
      <c r="AC2238" s="274">
        <f t="shared" si="149"/>
        <v>0</v>
      </c>
      <c r="AF2238" s="368">
        <f t="shared" si="150"/>
        <v>0</v>
      </c>
      <c r="AH2238" s="189">
        <f t="shared" si="151"/>
        <v>0</v>
      </c>
    </row>
    <row r="2239" spans="29:34" x14ac:dyDescent="0.25">
      <c r="AC2239" s="274">
        <f t="shared" si="149"/>
        <v>0</v>
      </c>
      <c r="AF2239" s="368">
        <f t="shared" si="150"/>
        <v>0</v>
      </c>
      <c r="AH2239" s="189">
        <f t="shared" si="151"/>
        <v>0</v>
      </c>
    </row>
    <row r="2240" spans="29:34" x14ac:dyDescent="0.25">
      <c r="AC2240" s="274">
        <f t="shared" si="149"/>
        <v>0</v>
      </c>
      <c r="AF2240" s="368">
        <f t="shared" si="150"/>
        <v>0</v>
      </c>
      <c r="AH2240" s="189">
        <f t="shared" si="151"/>
        <v>0</v>
      </c>
    </row>
    <row r="2241" spans="29:34" x14ac:dyDescent="0.25">
      <c r="AC2241" s="274">
        <f t="shared" si="149"/>
        <v>0</v>
      </c>
      <c r="AF2241" s="368">
        <f t="shared" si="150"/>
        <v>0</v>
      </c>
      <c r="AH2241" s="189">
        <f t="shared" si="151"/>
        <v>0</v>
      </c>
    </row>
    <row r="2242" spans="29:34" x14ac:dyDescent="0.25">
      <c r="AC2242" s="274">
        <f t="shared" si="149"/>
        <v>0</v>
      </c>
      <c r="AF2242" s="368">
        <f t="shared" si="150"/>
        <v>0</v>
      </c>
      <c r="AH2242" s="189">
        <f t="shared" si="151"/>
        <v>0</v>
      </c>
    </row>
    <row r="2243" spans="29:34" x14ac:dyDescent="0.25">
      <c r="AC2243" s="274">
        <f t="shared" si="149"/>
        <v>0</v>
      </c>
      <c r="AF2243" s="368">
        <f t="shared" si="150"/>
        <v>0</v>
      </c>
      <c r="AH2243" s="189">
        <f t="shared" si="151"/>
        <v>0</v>
      </c>
    </row>
    <row r="2244" spans="29:34" x14ac:dyDescent="0.25">
      <c r="AC2244" s="274">
        <f t="shared" si="149"/>
        <v>0</v>
      </c>
      <c r="AF2244" s="368">
        <f t="shared" si="150"/>
        <v>0</v>
      </c>
      <c r="AH2244" s="189">
        <f t="shared" si="151"/>
        <v>0</v>
      </c>
    </row>
    <row r="2245" spans="29:34" x14ac:dyDescent="0.25">
      <c r="AC2245" s="274">
        <f t="shared" si="149"/>
        <v>0</v>
      </c>
      <c r="AF2245" s="368">
        <f t="shared" si="150"/>
        <v>0</v>
      </c>
      <c r="AH2245" s="189">
        <f t="shared" si="151"/>
        <v>0</v>
      </c>
    </row>
    <row r="2246" spans="29:34" x14ac:dyDescent="0.25">
      <c r="AC2246" s="274">
        <f t="shared" si="149"/>
        <v>0</v>
      </c>
      <c r="AF2246" s="368">
        <f t="shared" si="150"/>
        <v>0</v>
      </c>
      <c r="AH2246" s="189">
        <f t="shared" si="151"/>
        <v>0</v>
      </c>
    </row>
    <row r="2247" spans="29:34" x14ac:dyDescent="0.25">
      <c r="AC2247" s="274">
        <f t="shared" si="149"/>
        <v>0</v>
      </c>
      <c r="AF2247" s="368">
        <f t="shared" si="150"/>
        <v>0</v>
      </c>
      <c r="AH2247" s="189">
        <f t="shared" si="151"/>
        <v>0</v>
      </c>
    </row>
    <row r="2248" spans="29:34" x14ac:dyDescent="0.25">
      <c r="AC2248" s="274">
        <f t="shared" si="149"/>
        <v>0</v>
      </c>
      <c r="AF2248" s="368">
        <f t="shared" si="150"/>
        <v>0</v>
      </c>
      <c r="AH2248" s="189">
        <f t="shared" si="151"/>
        <v>0</v>
      </c>
    </row>
    <row r="2249" spans="29:34" x14ac:dyDescent="0.25">
      <c r="AC2249" s="274">
        <f t="shared" si="149"/>
        <v>0</v>
      </c>
      <c r="AF2249" s="368">
        <f t="shared" si="150"/>
        <v>0</v>
      </c>
      <c r="AH2249" s="189">
        <f t="shared" si="151"/>
        <v>0</v>
      </c>
    </row>
    <row r="2250" spans="29:34" x14ac:dyDescent="0.25">
      <c r="AC2250" s="274">
        <f t="shared" si="149"/>
        <v>0</v>
      </c>
      <c r="AF2250" s="368">
        <f t="shared" si="150"/>
        <v>0</v>
      </c>
      <c r="AH2250" s="189">
        <f t="shared" si="151"/>
        <v>0</v>
      </c>
    </row>
    <row r="2251" spans="29:34" x14ac:dyDescent="0.25">
      <c r="AC2251" s="274">
        <f t="shared" si="149"/>
        <v>0</v>
      </c>
      <c r="AF2251" s="368">
        <f t="shared" si="150"/>
        <v>0</v>
      </c>
      <c r="AH2251" s="189">
        <f t="shared" si="151"/>
        <v>0</v>
      </c>
    </row>
    <row r="2252" spans="29:34" x14ac:dyDescent="0.25">
      <c r="AC2252" s="274">
        <f t="shared" si="149"/>
        <v>0</v>
      </c>
      <c r="AF2252" s="368">
        <f t="shared" si="150"/>
        <v>0</v>
      </c>
      <c r="AH2252" s="189">
        <f t="shared" si="151"/>
        <v>0</v>
      </c>
    </row>
    <row r="2253" spans="29:34" x14ac:dyDescent="0.25">
      <c r="AC2253" s="274">
        <f t="shared" si="149"/>
        <v>0</v>
      </c>
      <c r="AF2253" s="368">
        <f t="shared" si="150"/>
        <v>0</v>
      </c>
      <c r="AH2253" s="189">
        <f t="shared" si="151"/>
        <v>0</v>
      </c>
    </row>
    <row r="2254" spans="29:34" x14ac:dyDescent="0.25">
      <c r="AC2254" s="274">
        <f t="shared" si="149"/>
        <v>0</v>
      </c>
      <c r="AF2254" s="368">
        <f t="shared" si="150"/>
        <v>0</v>
      </c>
      <c r="AH2254" s="189">
        <f t="shared" si="151"/>
        <v>0</v>
      </c>
    </row>
    <row r="2255" spans="29:34" x14ac:dyDescent="0.25">
      <c r="AC2255" s="274">
        <f t="shared" si="149"/>
        <v>0</v>
      </c>
      <c r="AF2255" s="368">
        <f t="shared" si="150"/>
        <v>0</v>
      </c>
      <c r="AH2255" s="189">
        <f t="shared" si="151"/>
        <v>0</v>
      </c>
    </row>
    <row r="2256" spans="29:34" x14ac:dyDescent="0.25">
      <c r="AC2256" s="274">
        <f t="shared" si="149"/>
        <v>0</v>
      </c>
      <c r="AF2256" s="368">
        <f t="shared" si="150"/>
        <v>0</v>
      </c>
      <c r="AH2256" s="189">
        <f t="shared" si="151"/>
        <v>0</v>
      </c>
    </row>
    <row r="2257" spans="29:34" x14ac:dyDescent="0.25">
      <c r="AC2257" s="274">
        <f t="shared" si="149"/>
        <v>0</v>
      </c>
      <c r="AF2257" s="368">
        <f t="shared" si="150"/>
        <v>0</v>
      </c>
      <c r="AH2257" s="189">
        <f t="shared" si="151"/>
        <v>0</v>
      </c>
    </row>
    <row r="2258" spans="29:34" x14ac:dyDescent="0.25">
      <c r="AC2258" s="274">
        <f t="shared" si="149"/>
        <v>0</v>
      </c>
      <c r="AF2258" s="368">
        <f t="shared" si="150"/>
        <v>0</v>
      </c>
      <c r="AH2258" s="189">
        <f t="shared" si="151"/>
        <v>0</v>
      </c>
    </row>
    <row r="2259" spans="29:34" x14ac:dyDescent="0.25">
      <c r="AC2259" s="274">
        <f t="shared" si="149"/>
        <v>0</v>
      </c>
      <c r="AF2259" s="368">
        <f t="shared" si="150"/>
        <v>0</v>
      </c>
      <c r="AH2259" s="189">
        <f t="shared" si="151"/>
        <v>0</v>
      </c>
    </row>
    <row r="2260" spans="29:34" x14ac:dyDescent="0.25">
      <c r="AC2260" s="274">
        <f t="shared" si="149"/>
        <v>0</v>
      </c>
      <c r="AF2260" s="368">
        <f t="shared" si="150"/>
        <v>0</v>
      </c>
      <c r="AH2260" s="189">
        <f t="shared" si="151"/>
        <v>0</v>
      </c>
    </row>
    <row r="2261" spans="29:34" x14ac:dyDescent="0.25">
      <c r="AC2261" s="274">
        <f t="shared" si="149"/>
        <v>0</v>
      </c>
      <c r="AF2261" s="368">
        <f t="shared" si="150"/>
        <v>0</v>
      </c>
      <c r="AH2261" s="189">
        <f t="shared" si="151"/>
        <v>0</v>
      </c>
    </row>
    <row r="2262" spans="29:34" x14ac:dyDescent="0.25">
      <c r="AC2262" s="274">
        <f t="shared" si="149"/>
        <v>0</v>
      </c>
      <c r="AF2262" s="368">
        <f t="shared" si="150"/>
        <v>0</v>
      </c>
      <c r="AH2262" s="189">
        <f t="shared" si="151"/>
        <v>0</v>
      </c>
    </row>
    <row r="2263" spans="29:34" x14ac:dyDescent="0.25">
      <c r="AC2263" s="274">
        <f t="shared" si="149"/>
        <v>0</v>
      </c>
      <c r="AF2263" s="368">
        <f t="shared" si="150"/>
        <v>0</v>
      </c>
      <c r="AH2263" s="189">
        <f t="shared" si="151"/>
        <v>0</v>
      </c>
    </row>
    <row r="2264" spans="29:34" x14ac:dyDescent="0.25">
      <c r="AC2264" s="274">
        <f t="shared" si="149"/>
        <v>0</v>
      </c>
      <c r="AF2264" s="368">
        <f t="shared" si="150"/>
        <v>0</v>
      </c>
      <c r="AH2264" s="189">
        <f t="shared" si="151"/>
        <v>0</v>
      </c>
    </row>
    <row r="2265" spans="29:34" x14ac:dyDescent="0.25">
      <c r="AC2265" s="274">
        <f t="shared" si="149"/>
        <v>0</v>
      </c>
      <c r="AF2265" s="368">
        <f t="shared" si="150"/>
        <v>0</v>
      </c>
      <c r="AH2265" s="189">
        <f t="shared" si="151"/>
        <v>0</v>
      </c>
    </row>
    <row r="2266" spans="29:34" x14ac:dyDescent="0.25">
      <c r="AC2266" s="274">
        <f t="shared" ref="AC2266:AC2329" si="152">Z2266*Q2266</f>
        <v>0</v>
      </c>
      <c r="AF2266" s="368">
        <f t="shared" ref="AF2266:AF2329" si="153">AD2266+AE2266</f>
        <v>0</v>
      </c>
      <c r="AH2266" s="189">
        <f t="shared" ref="AH2266:AH2329" si="154">R2266*AG2266</f>
        <v>0</v>
      </c>
    </row>
    <row r="2267" spans="29:34" x14ac:dyDescent="0.25">
      <c r="AC2267" s="274">
        <f t="shared" si="152"/>
        <v>0</v>
      </c>
      <c r="AF2267" s="368">
        <f t="shared" si="153"/>
        <v>0</v>
      </c>
      <c r="AH2267" s="189">
        <f t="shared" si="154"/>
        <v>0</v>
      </c>
    </row>
    <row r="2268" spans="29:34" x14ac:dyDescent="0.25">
      <c r="AC2268" s="274">
        <f t="shared" si="152"/>
        <v>0</v>
      </c>
      <c r="AF2268" s="368">
        <f t="shared" si="153"/>
        <v>0</v>
      </c>
      <c r="AH2268" s="189">
        <f t="shared" si="154"/>
        <v>0</v>
      </c>
    </row>
    <row r="2269" spans="29:34" x14ac:dyDescent="0.25">
      <c r="AC2269" s="274">
        <f t="shared" si="152"/>
        <v>0</v>
      </c>
      <c r="AF2269" s="368">
        <f t="shared" si="153"/>
        <v>0</v>
      </c>
      <c r="AH2269" s="189">
        <f t="shared" si="154"/>
        <v>0</v>
      </c>
    </row>
    <row r="2270" spans="29:34" x14ac:dyDescent="0.25">
      <c r="AC2270" s="274">
        <f t="shared" si="152"/>
        <v>0</v>
      </c>
      <c r="AF2270" s="368">
        <f t="shared" si="153"/>
        <v>0</v>
      </c>
      <c r="AH2270" s="189">
        <f t="shared" si="154"/>
        <v>0</v>
      </c>
    </row>
    <row r="2271" spans="29:34" x14ac:dyDescent="0.25">
      <c r="AC2271" s="274">
        <f t="shared" si="152"/>
        <v>0</v>
      </c>
      <c r="AF2271" s="368">
        <f t="shared" si="153"/>
        <v>0</v>
      </c>
      <c r="AH2271" s="189">
        <f t="shared" si="154"/>
        <v>0</v>
      </c>
    </row>
    <row r="2272" spans="29:34" x14ac:dyDescent="0.25">
      <c r="AC2272" s="274">
        <f t="shared" si="152"/>
        <v>0</v>
      </c>
      <c r="AF2272" s="368">
        <f t="shared" si="153"/>
        <v>0</v>
      </c>
      <c r="AH2272" s="189">
        <f t="shared" si="154"/>
        <v>0</v>
      </c>
    </row>
    <row r="2273" spans="29:34" x14ac:dyDescent="0.25">
      <c r="AC2273" s="274">
        <f t="shared" si="152"/>
        <v>0</v>
      </c>
      <c r="AF2273" s="368">
        <f t="shared" si="153"/>
        <v>0</v>
      </c>
      <c r="AH2273" s="189">
        <f t="shared" si="154"/>
        <v>0</v>
      </c>
    </row>
    <row r="2274" spans="29:34" x14ac:dyDescent="0.25">
      <c r="AC2274" s="274">
        <f t="shared" si="152"/>
        <v>0</v>
      </c>
      <c r="AF2274" s="368">
        <f t="shared" si="153"/>
        <v>0</v>
      </c>
      <c r="AH2274" s="189">
        <f t="shared" si="154"/>
        <v>0</v>
      </c>
    </row>
    <row r="2275" spans="29:34" x14ac:dyDescent="0.25">
      <c r="AC2275" s="274">
        <f t="shared" si="152"/>
        <v>0</v>
      </c>
      <c r="AF2275" s="368">
        <f t="shared" si="153"/>
        <v>0</v>
      </c>
      <c r="AH2275" s="189">
        <f t="shared" si="154"/>
        <v>0</v>
      </c>
    </row>
    <row r="2276" spans="29:34" x14ac:dyDescent="0.25">
      <c r="AC2276" s="274">
        <f t="shared" si="152"/>
        <v>0</v>
      </c>
      <c r="AF2276" s="368">
        <f t="shared" si="153"/>
        <v>0</v>
      </c>
      <c r="AH2276" s="189">
        <f t="shared" si="154"/>
        <v>0</v>
      </c>
    </row>
    <row r="2277" spans="29:34" x14ac:dyDescent="0.25">
      <c r="AC2277" s="274">
        <f t="shared" si="152"/>
        <v>0</v>
      </c>
      <c r="AF2277" s="368">
        <f t="shared" si="153"/>
        <v>0</v>
      </c>
      <c r="AH2277" s="189">
        <f t="shared" si="154"/>
        <v>0</v>
      </c>
    </row>
    <row r="2278" spans="29:34" x14ac:dyDescent="0.25">
      <c r="AC2278" s="274">
        <f t="shared" si="152"/>
        <v>0</v>
      </c>
      <c r="AF2278" s="368">
        <f t="shared" si="153"/>
        <v>0</v>
      </c>
      <c r="AH2278" s="189">
        <f t="shared" si="154"/>
        <v>0</v>
      </c>
    </row>
    <row r="2279" spans="29:34" x14ac:dyDescent="0.25">
      <c r="AC2279" s="274">
        <f t="shared" si="152"/>
        <v>0</v>
      </c>
      <c r="AF2279" s="368">
        <f t="shared" si="153"/>
        <v>0</v>
      </c>
      <c r="AH2279" s="189">
        <f t="shared" si="154"/>
        <v>0</v>
      </c>
    </row>
    <row r="2280" spans="29:34" x14ac:dyDescent="0.25">
      <c r="AC2280" s="274">
        <f t="shared" si="152"/>
        <v>0</v>
      </c>
      <c r="AF2280" s="368">
        <f t="shared" si="153"/>
        <v>0</v>
      </c>
      <c r="AH2280" s="189">
        <f t="shared" si="154"/>
        <v>0</v>
      </c>
    </row>
    <row r="2281" spans="29:34" x14ac:dyDescent="0.25">
      <c r="AC2281" s="274">
        <f t="shared" si="152"/>
        <v>0</v>
      </c>
      <c r="AF2281" s="368">
        <f t="shared" si="153"/>
        <v>0</v>
      </c>
      <c r="AH2281" s="189">
        <f t="shared" si="154"/>
        <v>0</v>
      </c>
    </row>
    <row r="2282" spans="29:34" x14ac:dyDescent="0.25">
      <c r="AC2282" s="274">
        <f t="shared" si="152"/>
        <v>0</v>
      </c>
      <c r="AF2282" s="368">
        <f t="shared" si="153"/>
        <v>0</v>
      </c>
      <c r="AH2282" s="189">
        <f t="shared" si="154"/>
        <v>0</v>
      </c>
    </row>
    <row r="2283" spans="29:34" x14ac:dyDescent="0.25">
      <c r="AC2283" s="274">
        <f t="shared" si="152"/>
        <v>0</v>
      </c>
      <c r="AF2283" s="368">
        <f t="shared" si="153"/>
        <v>0</v>
      </c>
      <c r="AH2283" s="189">
        <f t="shared" si="154"/>
        <v>0</v>
      </c>
    </row>
    <row r="2284" spans="29:34" x14ac:dyDescent="0.25">
      <c r="AC2284" s="274">
        <f t="shared" si="152"/>
        <v>0</v>
      </c>
      <c r="AF2284" s="368">
        <f t="shared" si="153"/>
        <v>0</v>
      </c>
      <c r="AH2284" s="189">
        <f t="shared" si="154"/>
        <v>0</v>
      </c>
    </row>
    <row r="2285" spans="29:34" x14ac:dyDescent="0.25">
      <c r="AC2285" s="274">
        <f t="shared" si="152"/>
        <v>0</v>
      </c>
      <c r="AF2285" s="368">
        <f t="shared" si="153"/>
        <v>0</v>
      </c>
      <c r="AH2285" s="189">
        <f t="shared" si="154"/>
        <v>0</v>
      </c>
    </row>
    <row r="2286" spans="29:34" x14ac:dyDescent="0.25">
      <c r="AC2286" s="274">
        <f t="shared" si="152"/>
        <v>0</v>
      </c>
      <c r="AF2286" s="368">
        <f t="shared" si="153"/>
        <v>0</v>
      </c>
      <c r="AH2286" s="189">
        <f t="shared" si="154"/>
        <v>0</v>
      </c>
    </row>
    <row r="2287" spans="29:34" x14ac:dyDescent="0.25">
      <c r="AC2287" s="274">
        <f t="shared" si="152"/>
        <v>0</v>
      </c>
      <c r="AF2287" s="368">
        <f t="shared" si="153"/>
        <v>0</v>
      </c>
      <c r="AH2287" s="189">
        <f t="shared" si="154"/>
        <v>0</v>
      </c>
    </row>
    <row r="2288" spans="29:34" x14ac:dyDescent="0.25">
      <c r="AC2288" s="274">
        <f t="shared" si="152"/>
        <v>0</v>
      </c>
      <c r="AF2288" s="368">
        <f t="shared" si="153"/>
        <v>0</v>
      </c>
      <c r="AH2288" s="189">
        <f t="shared" si="154"/>
        <v>0</v>
      </c>
    </row>
    <row r="2289" spans="29:34" x14ac:dyDescent="0.25">
      <c r="AC2289" s="274">
        <f t="shared" si="152"/>
        <v>0</v>
      </c>
      <c r="AF2289" s="368">
        <f t="shared" si="153"/>
        <v>0</v>
      </c>
      <c r="AH2289" s="189">
        <f t="shared" si="154"/>
        <v>0</v>
      </c>
    </row>
    <row r="2290" spans="29:34" x14ac:dyDescent="0.25">
      <c r="AC2290" s="274">
        <f t="shared" si="152"/>
        <v>0</v>
      </c>
      <c r="AF2290" s="368">
        <f t="shared" si="153"/>
        <v>0</v>
      </c>
      <c r="AH2290" s="189">
        <f t="shared" si="154"/>
        <v>0</v>
      </c>
    </row>
    <row r="2291" spans="29:34" x14ac:dyDescent="0.25">
      <c r="AC2291" s="274">
        <f t="shared" si="152"/>
        <v>0</v>
      </c>
      <c r="AF2291" s="368">
        <f t="shared" si="153"/>
        <v>0</v>
      </c>
      <c r="AH2291" s="189">
        <f t="shared" si="154"/>
        <v>0</v>
      </c>
    </row>
    <row r="2292" spans="29:34" x14ac:dyDescent="0.25">
      <c r="AC2292" s="274">
        <f t="shared" si="152"/>
        <v>0</v>
      </c>
      <c r="AF2292" s="368">
        <f t="shared" si="153"/>
        <v>0</v>
      </c>
      <c r="AH2292" s="189">
        <f t="shared" si="154"/>
        <v>0</v>
      </c>
    </row>
    <row r="2293" spans="29:34" x14ac:dyDescent="0.25">
      <c r="AC2293" s="274">
        <f t="shared" si="152"/>
        <v>0</v>
      </c>
      <c r="AF2293" s="368">
        <f t="shared" si="153"/>
        <v>0</v>
      </c>
      <c r="AH2293" s="189">
        <f t="shared" si="154"/>
        <v>0</v>
      </c>
    </row>
    <row r="2294" spans="29:34" x14ac:dyDescent="0.25">
      <c r="AC2294" s="274">
        <f t="shared" si="152"/>
        <v>0</v>
      </c>
      <c r="AF2294" s="368">
        <f t="shared" si="153"/>
        <v>0</v>
      </c>
      <c r="AH2294" s="189">
        <f t="shared" si="154"/>
        <v>0</v>
      </c>
    </row>
    <row r="2295" spans="29:34" x14ac:dyDescent="0.25">
      <c r="AC2295" s="274">
        <f t="shared" si="152"/>
        <v>0</v>
      </c>
      <c r="AF2295" s="368">
        <f t="shared" si="153"/>
        <v>0</v>
      </c>
      <c r="AH2295" s="189">
        <f t="shared" si="154"/>
        <v>0</v>
      </c>
    </row>
    <row r="2296" spans="29:34" x14ac:dyDescent="0.25">
      <c r="AC2296" s="274">
        <f t="shared" si="152"/>
        <v>0</v>
      </c>
      <c r="AF2296" s="368">
        <f t="shared" si="153"/>
        <v>0</v>
      </c>
      <c r="AH2296" s="189">
        <f t="shared" si="154"/>
        <v>0</v>
      </c>
    </row>
    <row r="2297" spans="29:34" x14ac:dyDescent="0.25">
      <c r="AC2297" s="274">
        <f t="shared" si="152"/>
        <v>0</v>
      </c>
      <c r="AF2297" s="368">
        <f t="shared" si="153"/>
        <v>0</v>
      </c>
      <c r="AH2297" s="189">
        <f t="shared" si="154"/>
        <v>0</v>
      </c>
    </row>
    <row r="2298" spans="29:34" x14ac:dyDescent="0.25">
      <c r="AC2298" s="274">
        <f t="shared" si="152"/>
        <v>0</v>
      </c>
      <c r="AF2298" s="368">
        <f t="shared" si="153"/>
        <v>0</v>
      </c>
      <c r="AH2298" s="189">
        <f t="shared" si="154"/>
        <v>0</v>
      </c>
    </row>
    <row r="2299" spans="29:34" x14ac:dyDescent="0.25">
      <c r="AC2299" s="274">
        <f t="shared" si="152"/>
        <v>0</v>
      </c>
      <c r="AF2299" s="368">
        <f t="shared" si="153"/>
        <v>0</v>
      </c>
      <c r="AH2299" s="189">
        <f t="shared" si="154"/>
        <v>0</v>
      </c>
    </row>
    <row r="2300" spans="29:34" x14ac:dyDescent="0.25">
      <c r="AC2300" s="274">
        <f t="shared" si="152"/>
        <v>0</v>
      </c>
      <c r="AF2300" s="368">
        <f t="shared" si="153"/>
        <v>0</v>
      </c>
      <c r="AH2300" s="189">
        <f t="shared" si="154"/>
        <v>0</v>
      </c>
    </row>
    <row r="2301" spans="29:34" x14ac:dyDescent="0.25">
      <c r="AC2301" s="274">
        <f t="shared" si="152"/>
        <v>0</v>
      </c>
      <c r="AF2301" s="368">
        <f t="shared" si="153"/>
        <v>0</v>
      </c>
      <c r="AH2301" s="189">
        <f t="shared" si="154"/>
        <v>0</v>
      </c>
    </row>
    <row r="2302" spans="29:34" x14ac:dyDescent="0.25">
      <c r="AC2302" s="274">
        <f t="shared" si="152"/>
        <v>0</v>
      </c>
      <c r="AF2302" s="368">
        <f t="shared" si="153"/>
        <v>0</v>
      </c>
      <c r="AH2302" s="189">
        <f t="shared" si="154"/>
        <v>0</v>
      </c>
    </row>
    <row r="2303" spans="29:34" x14ac:dyDescent="0.25">
      <c r="AC2303" s="274">
        <f t="shared" si="152"/>
        <v>0</v>
      </c>
      <c r="AF2303" s="368">
        <f t="shared" si="153"/>
        <v>0</v>
      </c>
      <c r="AH2303" s="189">
        <f t="shared" si="154"/>
        <v>0</v>
      </c>
    </row>
    <row r="2304" spans="29:34" x14ac:dyDescent="0.25">
      <c r="AC2304" s="274">
        <f t="shared" si="152"/>
        <v>0</v>
      </c>
      <c r="AF2304" s="368">
        <f t="shared" si="153"/>
        <v>0</v>
      </c>
      <c r="AH2304" s="189">
        <f t="shared" si="154"/>
        <v>0</v>
      </c>
    </row>
    <row r="2305" spans="29:34" x14ac:dyDescent="0.25">
      <c r="AC2305" s="274">
        <f t="shared" si="152"/>
        <v>0</v>
      </c>
      <c r="AF2305" s="368">
        <f t="shared" si="153"/>
        <v>0</v>
      </c>
      <c r="AH2305" s="189">
        <f t="shared" si="154"/>
        <v>0</v>
      </c>
    </row>
    <row r="2306" spans="29:34" x14ac:dyDescent="0.25">
      <c r="AC2306" s="274">
        <f t="shared" si="152"/>
        <v>0</v>
      </c>
      <c r="AF2306" s="368">
        <f t="shared" si="153"/>
        <v>0</v>
      </c>
      <c r="AH2306" s="189">
        <f t="shared" si="154"/>
        <v>0</v>
      </c>
    </row>
    <row r="2307" spans="29:34" x14ac:dyDescent="0.25">
      <c r="AC2307" s="274">
        <f t="shared" si="152"/>
        <v>0</v>
      </c>
      <c r="AF2307" s="368">
        <f t="shared" si="153"/>
        <v>0</v>
      </c>
      <c r="AH2307" s="189">
        <f t="shared" si="154"/>
        <v>0</v>
      </c>
    </row>
    <row r="2308" spans="29:34" x14ac:dyDescent="0.25">
      <c r="AC2308" s="274">
        <f t="shared" si="152"/>
        <v>0</v>
      </c>
      <c r="AF2308" s="368">
        <f t="shared" si="153"/>
        <v>0</v>
      </c>
      <c r="AH2308" s="189">
        <f t="shared" si="154"/>
        <v>0</v>
      </c>
    </row>
    <row r="2309" spans="29:34" x14ac:dyDescent="0.25">
      <c r="AC2309" s="274">
        <f t="shared" si="152"/>
        <v>0</v>
      </c>
      <c r="AF2309" s="368">
        <f t="shared" si="153"/>
        <v>0</v>
      </c>
      <c r="AH2309" s="189">
        <f t="shared" si="154"/>
        <v>0</v>
      </c>
    </row>
    <row r="2310" spans="29:34" x14ac:dyDescent="0.25">
      <c r="AC2310" s="274">
        <f t="shared" si="152"/>
        <v>0</v>
      </c>
      <c r="AF2310" s="368">
        <f t="shared" si="153"/>
        <v>0</v>
      </c>
      <c r="AH2310" s="189">
        <f t="shared" si="154"/>
        <v>0</v>
      </c>
    </row>
    <row r="2311" spans="29:34" x14ac:dyDescent="0.25">
      <c r="AC2311" s="274">
        <f t="shared" si="152"/>
        <v>0</v>
      </c>
      <c r="AF2311" s="368">
        <f t="shared" si="153"/>
        <v>0</v>
      </c>
      <c r="AH2311" s="189">
        <f t="shared" si="154"/>
        <v>0</v>
      </c>
    </row>
    <row r="2312" spans="29:34" x14ac:dyDescent="0.25">
      <c r="AC2312" s="274">
        <f t="shared" si="152"/>
        <v>0</v>
      </c>
      <c r="AF2312" s="368">
        <f t="shared" si="153"/>
        <v>0</v>
      </c>
      <c r="AH2312" s="189">
        <f t="shared" si="154"/>
        <v>0</v>
      </c>
    </row>
    <row r="2313" spans="29:34" x14ac:dyDescent="0.25">
      <c r="AC2313" s="274">
        <f t="shared" si="152"/>
        <v>0</v>
      </c>
      <c r="AF2313" s="368">
        <f t="shared" si="153"/>
        <v>0</v>
      </c>
      <c r="AH2313" s="189">
        <f t="shared" si="154"/>
        <v>0</v>
      </c>
    </row>
    <row r="2314" spans="29:34" x14ac:dyDescent="0.25">
      <c r="AC2314" s="274">
        <f t="shared" si="152"/>
        <v>0</v>
      </c>
      <c r="AF2314" s="368">
        <f t="shared" si="153"/>
        <v>0</v>
      </c>
      <c r="AH2314" s="189">
        <f t="shared" si="154"/>
        <v>0</v>
      </c>
    </row>
    <row r="2315" spans="29:34" x14ac:dyDescent="0.25">
      <c r="AC2315" s="274">
        <f t="shared" si="152"/>
        <v>0</v>
      </c>
      <c r="AF2315" s="368">
        <f t="shared" si="153"/>
        <v>0</v>
      </c>
      <c r="AH2315" s="189">
        <f t="shared" si="154"/>
        <v>0</v>
      </c>
    </row>
    <row r="2316" spans="29:34" x14ac:dyDescent="0.25">
      <c r="AC2316" s="274">
        <f t="shared" si="152"/>
        <v>0</v>
      </c>
      <c r="AF2316" s="368">
        <f t="shared" si="153"/>
        <v>0</v>
      </c>
      <c r="AH2316" s="189">
        <f t="shared" si="154"/>
        <v>0</v>
      </c>
    </row>
    <row r="2317" spans="29:34" x14ac:dyDescent="0.25">
      <c r="AC2317" s="274">
        <f t="shared" si="152"/>
        <v>0</v>
      </c>
      <c r="AF2317" s="368">
        <f t="shared" si="153"/>
        <v>0</v>
      </c>
      <c r="AH2317" s="189">
        <f t="shared" si="154"/>
        <v>0</v>
      </c>
    </row>
    <row r="2318" spans="29:34" x14ac:dyDescent="0.25">
      <c r="AC2318" s="274">
        <f t="shared" si="152"/>
        <v>0</v>
      </c>
      <c r="AF2318" s="368">
        <f t="shared" si="153"/>
        <v>0</v>
      </c>
      <c r="AH2318" s="189">
        <f t="shared" si="154"/>
        <v>0</v>
      </c>
    </row>
    <row r="2319" spans="29:34" x14ac:dyDescent="0.25">
      <c r="AC2319" s="274">
        <f t="shared" si="152"/>
        <v>0</v>
      </c>
      <c r="AF2319" s="368">
        <f t="shared" si="153"/>
        <v>0</v>
      </c>
      <c r="AH2319" s="189">
        <f t="shared" si="154"/>
        <v>0</v>
      </c>
    </row>
    <row r="2320" spans="29:34" x14ac:dyDescent="0.25">
      <c r="AC2320" s="274">
        <f t="shared" si="152"/>
        <v>0</v>
      </c>
      <c r="AF2320" s="368">
        <f t="shared" si="153"/>
        <v>0</v>
      </c>
      <c r="AH2320" s="189">
        <f t="shared" si="154"/>
        <v>0</v>
      </c>
    </row>
    <row r="2321" spans="29:34" x14ac:dyDescent="0.25">
      <c r="AC2321" s="274">
        <f t="shared" si="152"/>
        <v>0</v>
      </c>
      <c r="AF2321" s="368">
        <f t="shared" si="153"/>
        <v>0</v>
      </c>
      <c r="AH2321" s="189">
        <f t="shared" si="154"/>
        <v>0</v>
      </c>
    </row>
    <row r="2322" spans="29:34" x14ac:dyDescent="0.25">
      <c r="AC2322" s="274">
        <f t="shared" si="152"/>
        <v>0</v>
      </c>
      <c r="AF2322" s="368">
        <f t="shared" si="153"/>
        <v>0</v>
      </c>
      <c r="AH2322" s="189">
        <f t="shared" si="154"/>
        <v>0</v>
      </c>
    </row>
    <row r="2323" spans="29:34" x14ac:dyDescent="0.25">
      <c r="AC2323" s="274">
        <f t="shared" si="152"/>
        <v>0</v>
      </c>
      <c r="AF2323" s="368">
        <f t="shared" si="153"/>
        <v>0</v>
      </c>
      <c r="AH2323" s="189">
        <f t="shared" si="154"/>
        <v>0</v>
      </c>
    </row>
    <row r="2324" spans="29:34" x14ac:dyDescent="0.25">
      <c r="AC2324" s="274">
        <f t="shared" si="152"/>
        <v>0</v>
      </c>
      <c r="AF2324" s="368">
        <f t="shared" si="153"/>
        <v>0</v>
      </c>
      <c r="AH2324" s="189">
        <f t="shared" si="154"/>
        <v>0</v>
      </c>
    </row>
    <row r="2325" spans="29:34" x14ac:dyDescent="0.25">
      <c r="AC2325" s="274">
        <f t="shared" si="152"/>
        <v>0</v>
      </c>
      <c r="AF2325" s="368">
        <f t="shared" si="153"/>
        <v>0</v>
      </c>
      <c r="AH2325" s="189">
        <f t="shared" si="154"/>
        <v>0</v>
      </c>
    </row>
    <row r="2326" spans="29:34" x14ac:dyDescent="0.25">
      <c r="AC2326" s="274">
        <f t="shared" si="152"/>
        <v>0</v>
      </c>
      <c r="AF2326" s="368">
        <f t="shared" si="153"/>
        <v>0</v>
      </c>
      <c r="AH2326" s="189">
        <f t="shared" si="154"/>
        <v>0</v>
      </c>
    </row>
    <row r="2327" spans="29:34" x14ac:dyDescent="0.25">
      <c r="AC2327" s="274">
        <f t="shared" si="152"/>
        <v>0</v>
      </c>
      <c r="AF2327" s="368">
        <f t="shared" si="153"/>
        <v>0</v>
      </c>
      <c r="AH2327" s="189">
        <f t="shared" si="154"/>
        <v>0</v>
      </c>
    </row>
    <row r="2328" spans="29:34" x14ac:dyDescent="0.25">
      <c r="AC2328" s="274">
        <f t="shared" si="152"/>
        <v>0</v>
      </c>
      <c r="AF2328" s="368">
        <f t="shared" si="153"/>
        <v>0</v>
      </c>
      <c r="AH2328" s="189">
        <f t="shared" si="154"/>
        <v>0</v>
      </c>
    </row>
    <row r="2329" spans="29:34" x14ac:dyDescent="0.25">
      <c r="AC2329" s="274">
        <f t="shared" si="152"/>
        <v>0</v>
      </c>
      <c r="AF2329" s="368">
        <f t="shared" si="153"/>
        <v>0</v>
      </c>
      <c r="AH2329" s="189">
        <f t="shared" si="154"/>
        <v>0</v>
      </c>
    </row>
    <row r="2330" spans="29:34" x14ac:dyDescent="0.25">
      <c r="AC2330" s="274">
        <f t="shared" ref="AC2330:AC2393" si="155">Z2330*Q2330</f>
        <v>0</v>
      </c>
      <c r="AF2330" s="368">
        <f t="shared" ref="AF2330:AF2393" si="156">AD2330+AE2330</f>
        <v>0</v>
      </c>
      <c r="AH2330" s="189">
        <f t="shared" ref="AH2330:AH2393" si="157">R2330*AG2330</f>
        <v>0</v>
      </c>
    </row>
    <row r="2331" spans="29:34" x14ac:dyDescent="0.25">
      <c r="AC2331" s="274">
        <f t="shared" si="155"/>
        <v>0</v>
      </c>
      <c r="AF2331" s="368">
        <f t="shared" si="156"/>
        <v>0</v>
      </c>
      <c r="AH2331" s="189">
        <f t="shared" si="157"/>
        <v>0</v>
      </c>
    </row>
    <row r="2332" spans="29:34" x14ac:dyDescent="0.25">
      <c r="AC2332" s="274">
        <f t="shared" si="155"/>
        <v>0</v>
      </c>
      <c r="AF2332" s="368">
        <f t="shared" si="156"/>
        <v>0</v>
      </c>
      <c r="AH2332" s="189">
        <f t="shared" si="157"/>
        <v>0</v>
      </c>
    </row>
    <row r="2333" spans="29:34" x14ac:dyDescent="0.25">
      <c r="AC2333" s="274">
        <f t="shared" si="155"/>
        <v>0</v>
      </c>
      <c r="AF2333" s="368">
        <f t="shared" si="156"/>
        <v>0</v>
      </c>
      <c r="AH2333" s="189">
        <f t="shared" si="157"/>
        <v>0</v>
      </c>
    </row>
    <row r="2334" spans="29:34" x14ac:dyDescent="0.25">
      <c r="AC2334" s="274">
        <f t="shared" si="155"/>
        <v>0</v>
      </c>
      <c r="AF2334" s="368">
        <f t="shared" si="156"/>
        <v>0</v>
      </c>
      <c r="AH2334" s="189">
        <f t="shared" si="157"/>
        <v>0</v>
      </c>
    </row>
    <row r="2335" spans="29:34" x14ac:dyDescent="0.25">
      <c r="AC2335" s="274">
        <f t="shared" si="155"/>
        <v>0</v>
      </c>
      <c r="AF2335" s="368">
        <f t="shared" si="156"/>
        <v>0</v>
      </c>
      <c r="AH2335" s="189">
        <f t="shared" si="157"/>
        <v>0</v>
      </c>
    </row>
    <row r="2336" spans="29:34" x14ac:dyDescent="0.25">
      <c r="AC2336" s="274">
        <f t="shared" si="155"/>
        <v>0</v>
      </c>
      <c r="AF2336" s="368">
        <f t="shared" si="156"/>
        <v>0</v>
      </c>
      <c r="AH2336" s="189">
        <f t="shared" si="157"/>
        <v>0</v>
      </c>
    </row>
    <row r="2337" spans="29:34" x14ac:dyDescent="0.25">
      <c r="AC2337" s="274">
        <f t="shared" si="155"/>
        <v>0</v>
      </c>
      <c r="AF2337" s="368">
        <f t="shared" si="156"/>
        <v>0</v>
      </c>
      <c r="AH2337" s="189">
        <f t="shared" si="157"/>
        <v>0</v>
      </c>
    </row>
    <row r="2338" spans="29:34" x14ac:dyDescent="0.25">
      <c r="AC2338" s="274">
        <f t="shared" si="155"/>
        <v>0</v>
      </c>
      <c r="AF2338" s="368">
        <f t="shared" si="156"/>
        <v>0</v>
      </c>
      <c r="AH2338" s="189">
        <f t="shared" si="157"/>
        <v>0</v>
      </c>
    </row>
    <row r="2339" spans="29:34" x14ac:dyDescent="0.25">
      <c r="AC2339" s="274">
        <f t="shared" si="155"/>
        <v>0</v>
      </c>
      <c r="AF2339" s="368">
        <f t="shared" si="156"/>
        <v>0</v>
      </c>
      <c r="AH2339" s="189">
        <f t="shared" si="157"/>
        <v>0</v>
      </c>
    </row>
    <row r="2340" spans="29:34" x14ac:dyDescent="0.25">
      <c r="AC2340" s="274">
        <f t="shared" si="155"/>
        <v>0</v>
      </c>
      <c r="AF2340" s="368">
        <f t="shared" si="156"/>
        <v>0</v>
      </c>
      <c r="AH2340" s="189">
        <f t="shared" si="157"/>
        <v>0</v>
      </c>
    </row>
    <row r="2341" spans="29:34" x14ac:dyDescent="0.25">
      <c r="AC2341" s="274">
        <f t="shared" si="155"/>
        <v>0</v>
      </c>
      <c r="AF2341" s="368">
        <f t="shared" si="156"/>
        <v>0</v>
      </c>
      <c r="AH2341" s="189">
        <f t="shared" si="157"/>
        <v>0</v>
      </c>
    </row>
    <row r="2342" spans="29:34" x14ac:dyDescent="0.25">
      <c r="AC2342" s="274">
        <f t="shared" si="155"/>
        <v>0</v>
      </c>
      <c r="AF2342" s="368">
        <f t="shared" si="156"/>
        <v>0</v>
      </c>
      <c r="AH2342" s="189">
        <f t="shared" si="157"/>
        <v>0</v>
      </c>
    </row>
    <row r="2343" spans="29:34" x14ac:dyDescent="0.25">
      <c r="AC2343" s="274">
        <f t="shared" si="155"/>
        <v>0</v>
      </c>
      <c r="AF2343" s="368">
        <f t="shared" si="156"/>
        <v>0</v>
      </c>
      <c r="AH2343" s="189">
        <f t="shared" si="157"/>
        <v>0</v>
      </c>
    </row>
    <row r="2344" spans="29:34" x14ac:dyDescent="0.25">
      <c r="AC2344" s="274">
        <f t="shared" si="155"/>
        <v>0</v>
      </c>
      <c r="AF2344" s="368">
        <f t="shared" si="156"/>
        <v>0</v>
      </c>
      <c r="AH2344" s="189">
        <f t="shared" si="157"/>
        <v>0</v>
      </c>
    </row>
    <row r="2345" spans="29:34" x14ac:dyDescent="0.25">
      <c r="AC2345" s="274">
        <f t="shared" si="155"/>
        <v>0</v>
      </c>
      <c r="AF2345" s="368">
        <f t="shared" si="156"/>
        <v>0</v>
      </c>
      <c r="AH2345" s="189">
        <f t="shared" si="157"/>
        <v>0</v>
      </c>
    </row>
    <row r="2346" spans="29:34" x14ac:dyDescent="0.25">
      <c r="AC2346" s="274">
        <f t="shared" si="155"/>
        <v>0</v>
      </c>
      <c r="AF2346" s="368">
        <f t="shared" si="156"/>
        <v>0</v>
      </c>
      <c r="AH2346" s="189">
        <f t="shared" si="157"/>
        <v>0</v>
      </c>
    </row>
    <row r="2347" spans="29:34" x14ac:dyDescent="0.25">
      <c r="AC2347" s="274">
        <f t="shared" si="155"/>
        <v>0</v>
      </c>
      <c r="AF2347" s="368">
        <f t="shared" si="156"/>
        <v>0</v>
      </c>
      <c r="AH2347" s="189">
        <f t="shared" si="157"/>
        <v>0</v>
      </c>
    </row>
    <row r="2348" spans="29:34" x14ac:dyDescent="0.25">
      <c r="AC2348" s="274">
        <f t="shared" si="155"/>
        <v>0</v>
      </c>
      <c r="AF2348" s="368">
        <f t="shared" si="156"/>
        <v>0</v>
      </c>
      <c r="AH2348" s="189">
        <f t="shared" si="157"/>
        <v>0</v>
      </c>
    </row>
    <row r="2349" spans="29:34" x14ac:dyDescent="0.25">
      <c r="AC2349" s="274">
        <f t="shared" si="155"/>
        <v>0</v>
      </c>
      <c r="AF2349" s="368">
        <f t="shared" si="156"/>
        <v>0</v>
      </c>
      <c r="AH2349" s="189">
        <f t="shared" si="157"/>
        <v>0</v>
      </c>
    </row>
    <row r="2350" spans="29:34" x14ac:dyDescent="0.25">
      <c r="AC2350" s="274">
        <f t="shared" si="155"/>
        <v>0</v>
      </c>
      <c r="AF2350" s="368">
        <f t="shared" si="156"/>
        <v>0</v>
      </c>
      <c r="AH2350" s="189">
        <f t="shared" si="157"/>
        <v>0</v>
      </c>
    </row>
    <row r="2351" spans="29:34" x14ac:dyDescent="0.25">
      <c r="AC2351" s="274">
        <f t="shared" si="155"/>
        <v>0</v>
      </c>
      <c r="AF2351" s="368">
        <f t="shared" si="156"/>
        <v>0</v>
      </c>
      <c r="AH2351" s="189">
        <f t="shared" si="157"/>
        <v>0</v>
      </c>
    </row>
    <row r="2352" spans="29:34" x14ac:dyDescent="0.25">
      <c r="AC2352" s="274">
        <f t="shared" si="155"/>
        <v>0</v>
      </c>
      <c r="AF2352" s="368">
        <f t="shared" si="156"/>
        <v>0</v>
      </c>
      <c r="AH2352" s="189">
        <f t="shared" si="157"/>
        <v>0</v>
      </c>
    </row>
    <row r="2353" spans="29:34" x14ac:dyDescent="0.25">
      <c r="AC2353" s="274">
        <f t="shared" si="155"/>
        <v>0</v>
      </c>
      <c r="AF2353" s="368">
        <f t="shared" si="156"/>
        <v>0</v>
      </c>
      <c r="AH2353" s="189">
        <f t="shared" si="157"/>
        <v>0</v>
      </c>
    </row>
    <row r="2354" spans="29:34" x14ac:dyDescent="0.25">
      <c r="AC2354" s="274">
        <f t="shared" si="155"/>
        <v>0</v>
      </c>
      <c r="AF2354" s="368">
        <f t="shared" si="156"/>
        <v>0</v>
      </c>
      <c r="AH2354" s="189">
        <f t="shared" si="157"/>
        <v>0</v>
      </c>
    </row>
    <row r="2355" spans="29:34" x14ac:dyDescent="0.25">
      <c r="AC2355" s="274">
        <f t="shared" si="155"/>
        <v>0</v>
      </c>
      <c r="AF2355" s="368">
        <f t="shared" si="156"/>
        <v>0</v>
      </c>
      <c r="AH2355" s="189">
        <f t="shared" si="157"/>
        <v>0</v>
      </c>
    </row>
    <row r="2356" spans="29:34" x14ac:dyDescent="0.25">
      <c r="AC2356" s="274">
        <f t="shared" si="155"/>
        <v>0</v>
      </c>
      <c r="AF2356" s="368">
        <f t="shared" si="156"/>
        <v>0</v>
      </c>
      <c r="AH2356" s="189">
        <f t="shared" si="157"/>
        <v>0</v>
      </c>
    </row>
    <row r="2357" spans="29:34" x14ac:dyDescent="0.25">
      <c r="AC2357" s="274">
        <f t="shared" si="155"/>
        <v>0</v>
      </c>
      <c r="AF2357" s="368">
        <f t="shared" si="156"/>
        <v>0</v>
      </c>
      <c r="AH2357" s="189">
        <f t="shared" si="157"/>
        <v>0</v>
      </c>
    </row>
    <row r="2358" spans="29:34" x14ac:dyDescent="0.25">
      <c r="AC2358" s="274">
        <f t="shared" si="155"/>
        <v>0</v>
      </c>
      <c r="AF2358" s="368">
        <f t="shared" si="156"/>
        <v>0</v>
      </c>
      <c r="AH2358" s="189">
        <f t="shared" si="157"/>
        <v>0</v>
      </c>
    </row>
    <row r="2359" spans="29:34" x14ac:dyDescent="0.25">
      <c r="AC2359" s="274">
        <f t="shared" si="155"/>
        <v>0</v>
      </c>
      <c r="AF2359" s="368">
        <f t="shared" si="156"/>
        <v>0</v>
      </c>
      <c r="AH2359" s="189">
        <f t="shared" si="157"/>
        <v>0</v>
      </c>
    </row>
    <row r="2360" spans="29:34" x14ac:dyDescent="0.25">
      <c r="AC2360" s="274">
        <f t="shared" si="155"/>
        <v>0</v>
      </c>
      <c r="AF2360" s="368">
        <f t="shared" si="156"/>
        <v>0</v>
      </c>
      <c r="AH2360" s="189">
        <f t="shared" si="157"/>
        <v>0</v>
      </c>
    </row>
    <row r="2361" spans="29:34" x14ac:dyDescent="0.25">
      <c r="AC2361" s="274">
        <f t="shared" si="155"/>
        <v>0</v>
      </c>
      <c r="AF2361" s="368">
        <f t="shared" si="156"/>
        <v>0</v>
      </c>
      <c r="AH2361" s="189">
        <f t="shared" si="157"/>
        <v>0</v>
      </c>
    </row>
    <row r="2362" spans="29:34" x14ac:dyDescent="0.25">
      <c r="AC2362" s="274">
        <f t="shared" si="155"/>
        <v>0</v>
      </c>
      <c r="AF2362" s="368">
        <f t="shared" si="156"/>
        <v>0</v>
      </c>
      <c r="AH2362" s="189">
        <f t="shared" si="157"/>
        <v>0</v>
      </c>
    </row>
    <row r="2363" spans="29:34" x14ac:dyDescent="0.25">
      <c r="AC2363" s="274">
        <f t="shared" si="155"/>
        <v>0</v>
      </c>
      <c r="AF2363" s="368">
        <f t="shared" si="156"/>
        <v>0</v>
      </c>
      <c r="AH2363" s="189">
        <f t="shared" si="157"/>
        <v>0</v>
      </c>
    </row>
    <row r="2364" spans="29:34" x14ac:dyDescent="0.25">
      <c r="AC2364" s="274">
        <f t="shared" si="155"/>
        <v>0</v>
      </c>
      <c r="AF2364" s="368">
        <f t="shared" si="156"/>
        <v>0</v>
      </c>
      <c r="AH2364" s="189">
        <f t="shared" si="157"/>
        <v>0</v>
      </c>
    </row>
    <row r="2365" spans="29:34" x14ac:dyDescent="0.25">
      <c r="AC2365" s="274">
        <f t="shared" si="155"/>
        <v>0</v>
      </c>
      <c r="AF2365" s="368">
        <f t="shared" si="156"/>
        <v>0</v>
      </c>
      <c r="AH2365" s="189">
        <f t="shared" si="157"/>
        <v>0</v>
      </c>
    </row>
    <row r="2366" spans="29:34" x14ac:dyDescent="0.25">
      <c r="AC2366" s="274">
        <f t="shared" si="155"/>
        <v>0</v>
      </c>
      <c r="AF2366" s="368">
        <f t="shared" si="156"/>
        <v>0</v>
      </c>
      <c r="AH2366" s="189">
        <f t="shared" si="157"/>
        <v>0</v>
      </c>
    </row>
    <row r="2367" spans="29:34" x14ac:dyDescent="0.25">
      <c r="AC2367" s="274">
        <f t="shared" si="155"/>
        <v>0</v>
      </c>
      <c r="AF2367" s="368">
        <f t="shared" si="156"/>
        <v>0</v>
      </c>
      <c r="AH2367" s="189">
        <f t="shared" si="157"/>
        <v>0</v>
      </c>
    </row>
    <row r="2368" spans="29:34" x14ac:dyDescent="0.25">
      <c r="AC2368" s="274">
        <f t="shared" si="155"/>
        <v>0</v>
      </c>
      <c r="AF2368" s="368">
        <f t="shared" si="156"/>
        <v>0</v>
      </c>
      <c r="AH2368" s="189">
        <f t="shared" si="157"/>
        <v>0</v>
      </c>
    </row>
    <row r="2369" spans="29:34" x14ac:dyDescent="0.25">
      <c r="AC2369" s="274">
        <f t="shared" si="155"/>
        <v>0</v>
      </c>
      <c r="AF2369" s="368">
        <f t="shared" si="156"/>
        <v>0</v>
      </c>
      <c r="AH2369" s="189">
        <f t="shared" si="157"/>
        <v>0</v>
      </c>
    </row>
    <row r="2370" spans="29:34" x14ac:dyDescent="0.25">
      <c r="AC2370" s="274">
        <f t="shared" si="155"/>
        <v>0</v>
      </c>
      <c r="AF2370" s="368">
        <f t="shared" si="156"/>
        <v>0</v>
      </c>
      <c r="AH2370" s="189">
        <f t="shared" si="157"/>
        <v>0</v>
      </c>
    </row>
    <row r="2371" spans="29:34" x14ac:dyDescent="0.25">
      <c r="AC2371" s="274">
        <f t="shared" si="155"/>
        <v>0</v>
      </c>
      <c r="AF2371" s="368">
        <f t="shared" si="156"/>
        <v>0</v>
      </c>
      <c r="AH2371" s="189">
        <f t="shared" si="157"/>
        <v>0</v>
      </c>
    </row>
    <row r="2372" spans="29:34" x14ac:dyDescent="0.25">
      <c r="AC2372" s="274">
        <f t="shared" si="155"/>
        <v>0</v>
      </c>
      <c r="AF2372" s="368">
        <f t="shared" si="156"/>
        <v>0</v>
      </c>
      <c r="AH2372" s="189">
        <f t="shared" si="157"/>
        <v>0</v>
      </c>
    </row>
    <row r="2373" spans="29:34" x14ac:dyDescent="0.25">
      <c r="AC2373" s="274">
        <f t="shared" si="155"/>
        <v>0</v>
      </c>
      <c r="AF2373" s="368">
        <f t="shared" si="156"/>
        <v>0</v>
      </c>
      <c r="AH2373" s="189">
        <f t="shared" si="157"/>
        <v>0</v>
      </c>
    </row>
    <row r="2374" spans="29:34" x14ac:dyDescent="0.25">
      <c r="AC2374" s="274">
        <f t="shared" si="155"/>
        <v>0</v>
      </c>
      <c r="AF2374" s="368">
        <f t="shared" si="156"/>
        <v>0</v>
      </c>
      <c r="AH2374" s="189">
        <f t="shared" si="157"/>
        <v>0</v>
      </c>
    </row>
    <row r="2375" spans="29:34" x14ac:dyDescent="0.25">
      <c r="AC2375" s="274">
        <f t="shared" si="155"/>
        <v>0</v>
      </c>
      <c r="AF2375" s="368">
        <f t="shared" si="156"/>
        <v>0</v>
      </c>
      <c r="AH2375" s="189">
        <f t="shared" si="157"/>
        <v>0</v>
      </c>
    </row>
    <row r="2376" spans="29:34" x14ac:dyDescent="0.25">
      <c r="AC2376" s="274">
        <f t="shared" si="155"/>
        <v>0</v>
      </c>
      <c r="AF2376" s="368">
        <f t="shared" si="156"/>
        <v>0</v>
      </c>
      <c r="AH2376" s="189">
        <f t="shared" si="157"/>
        <v>0</v>
      </c>
    </row>
    <row r="2377" spans="29:34" x14ac:dyDescent="0.25">
      <c r="AC2377" s="274">
        <f t="shared" si="155"/>
        <v>0</v>
      </c>
      <c r="AF2377" s="368">
        <f t="shared" si="156"/>
        <v>0</v>
      </c>
      <c r="AH2377" s="189">
        <f t="shared" si="157"/>
        <v>0</v>
      </c>
    </row>
    <row r="2378" spans="29:34" x14ac:dyDescent="0.25">
      <c r="AC2378" s="274">
        <f t="shared" si="155"/>
        <v>0</v>
      </c>
      <c r="AF2378" s="368">
        <f t="shared" si="156"/>
        <v>0</v>
      </c>
      <c r="AH2378" s="189">
        <f t="shared" si="157"/>
        <v>0</v>
      </c>
    </row>
    <row r="2379" spans="29:34" x14ac:dyDescent="0.25">
      <c r="AC2379" s="274">
        <f t="shared" si="155"/>
        <v>0</v>
      </c>
      <c r="AF2379" s="368">
        <f t="shared" si="156"/>
        <v>0</v>
      </c>
      <c r="AH2379" s="189">
        <f t="shared" si="157"/>
        <v>0</v>
      </c>
    </row>
    <row r="2380" spans="29:34" x14ac:dyDescent="0.25">
      <c r="AC2380" s="274">
        <f t="shared" si="155"/>
        <v>0</v>
      </c>
      <c r="AF2380" s="368">
        <f t="shared" si="156"/>
        <v>0</v>
      </c>
      <c r="AH2380" s="189">
        <f t="shared" si="157"/>
        <v>0</v>
      </c>
    </row>
    <row r="2381" spans="29:34" x14ac:dyDescent="0.25">
      <c r="AC2381" s="274">
        <f t="shared" si="155"/>
        <v>0</v>
      </c>
      <c r="AF2381" s="368">
        <f t="shared" si="156"/>
        <v>0</v>
      </c>
      <c r="AH2381" s="189">
        <f t="shared" si="157"/>
        <v>0</v>
      </c>
    </row>
    <row r="2382" spans="29:34" x14ac:dyDescent="0.25">
      <c r="AC2382" s="274">
        <f t="shared" si="155"/>
        <v>0</v>
      </c>
      <c r="AF2382" s="368">
        <f t="shared" si="156"/>
        <v>0</v>
      </c>
      <c r="AH2382" s="189">
        <f t="shared" si="157"/>
        <v>0</v>
      </c>
    </row>
    <row r="2383" spans="29:34" x14ac:dyDescent="0.25">
      <c r="AC2383" s="274">
        <f t="shared" si="155"/>
        <v>0</v>
      </c>
      <c r="AF2383" s="368">
        <f t="shared" si="156"/>
        <v>0</v>
      </c>
      <c r="AH2383" s="189">
        <f t="shared" si="157"/>
        <v>0</v>
      </c>
    </row>
    <row r="2384" spans="29:34" x14ac:dyDescent="0.25">
      <c r="AC2384" s="274">
        <f t="shared" si="155"/>
        <v>0</v>
      </c>
      <c r="AF2384" s="368">
        <f t="shared" si="156"/>
        <v>0</v>
      </c>
      <c r="AH2384" s="189">
        <f t="shared" si="157"/>
        <v>0</v>
      </c>
    </row>
    <row r="2385" spans="29:34" x14ac:dyDescent="0.25">
      <c r="AC2385" s="274">
        <f t="shared" si="155"/>
        <v>0</v>
      </c>
      <c r="AF2385" s="368">
        <f t="shared" si="156"/>
        <v>0</v>
      </c>
      <c r="AH2385" s="189">
        <f t="shared" si="157"/>
        <v>0</v>
      </c>
    </row>
    <row r="2386" spans="29:34" x14ac:dyDescent="0.25">
      <c r="AC2386" s="274">
        <f t="shared" si="155"/>
        <v>0</v>
      </c>
      <c r="AF2386" s="368">
        <f t="shared" si="156"/>
        <v>0</v>
      </c>
      <c r="AH2386" s="189">
        <f t="shared" si="157"/>
        <v>0</v>
      </c>
    </row>
    <row r="2387" spans="29:34" x14ac:dyDescent="0.25">
      <c r="AC2387" s="274">
        <f t="shared" si="155"/>
        <v>0</v>
      </c>
      <c r="AF2387" s="368">
        <f t="shared" si="156"/>
        <v>0</v>
      </c>
      <c r="AH2387" s="189">
        <f t="shared" si="157"/>
        <v>0</v>
      </c>
    </row>
    <row r="2388" spans="29:34" x14ac:dyDescent="0.25">
      <c r="AC2388" s="274">
        <f t="shared" si="155"/>
        <v>0</v>
      </c>
      <c r="AF2388" s="368">
        <f t="shared" si="156"/>
        <v>0</v>
      </c>
      <c r="AH2388" s="189">
        <f t="shared" si="157"/>
        <v>0</v>
      </c>
    </row>
    <row r="2389" spans="29:34" x14ac:dyDescent="0.25">
      <c r="AC2389" s="274">
        <f t="shared" si="155"/>
        <v>0</v>
      </c>
      <c r="AF2389" s="368">
        <f t="shared" si="156"/>
        <v>0</v>
      </c>
      <c r="AH2389" s="189">
        <f t="shared" si="157"/>
        <v>0</v>
      </c>
    </row>
    <row r="2390" spans="29:34" x14ac:dyDescent="0.25">
      <c r="AC2390" s="274">
        <f t="shared" si="155"/>
        <v>0</v>
      </c>
      <c r="AF2390" s="368">
        <f t="shared" si="156"/>
        <v>0</v>
      </c>
      <c r="AH2390" s="189">
        <f t="shared" si="157"/>
        <v>0</v>
      </c>
    </row>
    <row r="2391" spans="29:34" x14ac:dyDescent="0.25">
      <c r="AC2391" s="274">
        <f t="shared" si="155"/>
        <v>0</v>
      </c>
      <c r="AF2391" s="368">
        <f t="shared" si="156"/>
        <v>0</v>
      </c>
      <c r="AH2391" s="189">
        <f t="shared" si="157"/>
        <v>0</v>
      </c>
    </row>
    <row r="2392" spans="29:34" x14ac:dyDescent="0.25">
      <c r="AC2392" s="274">
        <f t="shared" si="155"/>
        <v>0</v>
      </c>
      <c r="AF2392" s="368">
        <f t="shared" si="156"/>
        <v>0</v>
      </c>
      <c r="AH2392" s="189">
        <f t="shared" si="157"/>
        <v>0</v>
      </c>
    </row>
    <row r="2393" spans="29:34" x14ac:dyDescent="0.25">
      <c r="AC2393" s="274">
        <f t="shared" si="155"/>
        <v>0</v>
      </c>
      <c r="AF2393" s="368">
        <f t="shared" si="156"/>
        <v>0</v>
      </c>
      <c r="AH2393" s="189">
        <f t="shared" si="157"/>
        <v>0</v>
      </c>
    </row>
    <row r="2394" spans="29:34" x14ac:dyDescent="0.25">
      <c r="AC2394" s="274">
        <f t="shared" ref="AC2394:AC2457" si="158">Z2394*Q2394</f>
        <v>0</v>
      </c>
      <c r="AF2394" s="368">
        <f t="shared" ref="AF2394:AF2457" si="159">AD2394+AE2394</f>
        <v>0</v>
      </c>
      <c r="AH2394" s="189">
        <f t="shared" ref="AH2394:AH2457" si="160">R2394*AG2394</f>
        <v>0</v>
      </c>
    </row>
    <row r="2395" spans="29:34" x14ac:dyDescent="0.25">
      <c r="AC2395" s="274">
        <f t="shared" si="158"/>
        <v>0</v>
      </c>
      <c r="AF2395" s="368">
        <f t="shared" si="159"/>
        <v>0</v>
      </c>
      <c r="AH2395" s="189">
        <f t="shared" si="160"/>
        <v>0</v>
      </c>
    </row>
    <row r="2396" spans="29:34" x14ac:dyDescent="0.25">
      <c r="AC2396" s="274">
        <f t="shared" si="158"/>
        <v>0</v>
      </c>
      <c r="AF2396" s="368">
        <f t="shared" si="159"/>
        <v>0</v>
      </c>
      <c r="AH2396" s="189">
        <f t="shared" si="160"/>
        <v>0</v>
      </c>
    </row>
    <row r="2397" spans="29:34" x14ac:dyDescent="0.25">
      <c r="AC2397" s="274">
        <f t="shared" si="158"/>
        <v>0</v>
      </c>
      <c r="AF2397" s="368">
        <f t="shared" si="159"/>
        <v>0</v>
      </c>
      <c r="AH2397" s="189">
        <f t="shared" si="160"/>
        <v>0</v>
      </c>
    </row>
    <row r="2398" spans="29:34" x14ac:dyDescent="0.25">
      <c r="AC2398" s="274">
        <f t="shared" si="158"/>
        <v>0</v>
      </c>
      <c r="AF2398" s="368">
        <f t="shared" si="159"/>
        <v>0</v>
      </c>
      <c r="AH2398" s="189">
        <f t="shared" si="160"/>
        <v>0</v>
      </c>
    </row>
    <row r="2399" spans="29:34" x14ac:dyDescent="0.25">
      <c r="AC2399" s="274">
        <f t="shared" si="158"/>
        <v>0</v>
      </c>
      <c r="AF2399" s="368">
        <f t="shared" si="159"/>
        <v>0</v>
      </c>
      <c r="AH2399" s="189">
        <f t="shared" si="160"/>
        <v>0</v>
      </c>
    </row>
    <row r="2400" spans="29:34" x14ac:dyDescent="0.25">
      <c r="AC2400" s="274">
        <f t="shared" si="158"/>
        <v>0</v>
      </c>
      <c r="AF2400" s="368">
        <f t="shared" si="159"/>
        <v>0</v>
      </c>
      <c r="AH2400" s="189">
        <f t="shared" si="160"/>
        <v>0</v>
      </c>
    </row>
    <row r="2401" spans="29:34" x14ac:dyDescent="0.25">
      <c r="AC2401" s="274">
        <f t="shared" si="158"/>
        <v>0</v>
      </c>
      <c r="AF2401" s="368">
        <f t="shared" si="159"/>
        <v>0</v>
      </c>
      <c r="AH2401" s="189">
        <f t="shared" si="160"/>
        <v>0</v>
      </c>
    </row>
    <row r="2402" spans="29:34" x14ac:dyDescent="0.25">
      <c r="AC2402" s="274">
        <f t="shared" si="158"/>
        <v>0</v>
      </c>
      <c r="AF2402" s="368">
        <f t="shared" si="159"/>
        <v>0</v>
      </c>
      <c r="AH2402" s="189">
        <f t="shared" si="160"/>
        <v>0</v>
      </c>
    </row>
    <row r="2403" spans="29:34" x14ac:dyDescent="0.25">
      <c r="AC2403" s="274">
        <f t="shared" si="158"/>
        <v>0</v>
      </c>
      <c r="AF2403" s="368">
        <f t="shared" si="159"/>
        <v>0</v>
      </c>
      <c r="AH2403" s="189">
        <f t="shared" si="160"/>
        <v>0</v>
      </c>
    </row>
    <row r="2404" spans="29:34" x14ac:dyDescent="0.25">
      <c r="AC2404" s="274">
        <f t="shared" si="158"/>
        <v>0</v>
      </c>
      <c r="AF2404" s="368">
        <f t="shared" si="159"/>
        <v>0</v>
      </c>
      <c r="AH2404" s="189">
        <f t="shared" si="160"/>
        <v>0</v>
      </c>
    </row>
    <row r="2405" spans="29:34" x14ac:dyDescent="0.25">
      <c r="AC2405" s="274">
        <f t="shared" si="158"/>
        <v>0</v>
      </c>
      <c r="AF2405" s="368">
        <f t="shared" si="159"/>
        <v>0</v>
      </c>
      <c r="AH2405" s="189">
        <f t="shared" si="160"/>
        <v>0</v>
      </c>
    </row>
    <row r="2406" spans="29:34" x14ac:dyDescent="0.25">
      <c r="AC2406" s="274">
        <f t="shared" si="158"/>
        <v>0</v>
      </c>
      <c r="AF2406" s="368">
        <f t="shared" si="159"/>
        <v>0</v>
      </c>
      <c r="AH2406" s="189">
        <f t="shared" si="160"/>
        <v>0</v>
      </c>
    </row>
    <row r="2407" spans="29:34" x14ac:dyDescent="0.25">
      <c r="AC2407" s="274">
        <f t="shared" si="158"/>
        <v>0</v>
      </c>
      <c r="AF2407" s="368">
        <f t="shared" si="159"/>
        <v>0</v>
      </c>
      <c r="AH2407" s="189">
        <f t="shared" si="160"/>
        <v>0</v>
      </c>
    </row>
    <row r="2408" spans="29:34" x14ac:dyDescent="0.25">
      <c r="AC2408" s="274">
        <f t="shared" si="158"/>
        <v>0</v>
      </c>
      <c r="AF2408" s="368">
        <f t="shared" si="159"/>
        <v>0</v>
      </c>
      <c r="AH2408" s="189">
        <f t="shared" si="160"/>
        <v>0</v>
      </c>
    </row>
    <row r="2409" spans="29:34" x14ac:dyDescent="0.25">
      <c r="AC2409" s="274">
        <f t="shared" si="158"/>
        <v>0</v>
      </c>
      <c r="AF2409" s="368">
        <f t="shared" si="159"/>
        <v>0</v>
      </c>
      <c r="AH2409" s="189">
        <f t="shared" si="160"/>
        <v>0</v>
      </c>
    </row>
    <row r="2410" spans="29:34" x14ac:dyDescent="0.25">
      <c r="AC2410" s="274">
        <f t="shared" si="158"/>
        <v>0</v>
      </c>
      <c r="AF2410" s="368">
        <f t="shared" si="159"/>
        <v>0</v>
      </c>
      <c r="AH2410" s="189">
        <f t="shared" si="160"/>
        <v>0</v>
      </c>
    </row>
    <row r="2411" spans="29:34" x14ac:dyDescent="0.25">
      <c r="AC2411" s="274">
        <f t="shared" si="158"/>
        <v>0</v>
      </c>
      <c r="AF2411" s="368">
        <f t="shared" si="159"/>
        <v>0</v>
      </c>
      <c r="AH2411" s="189">
        <f t="shared" si="160"/>
        <v>0</v>
      </c>
    </row>
    <row r="2412" spans="29:34" x14ac:dyDescent="0.25">
      <c r="AC2412" s="274">
        <f t="shared" si="158"/>
        <v>0</v>
      </c>
      <c r="AF2412" s="368">
        <f t="shared" si="159"/>
        <v>0</v>
      </c>
      <c r="AH2412" s="189">
        <f t="shared" si="160"/>
        <v>0</v>
      </c>
    </row>
    <row r="2413" spans="29:34" x14ac:dyDescent="0.25">
      <c r="AC2413" s="274">
        <f t="shared" si="158"/>
        <v>0</v>
      </c>
      <c r="AF2413" s="368">
        <f t="shared" si="159"/>
        <v>0</v>
      </c>
      <c r="AH2413" s="189">
        <f t="shared" si="160"/>
        <v>0</v>
      </c>
    </row>
    <row r="2414" spans="29:34" x14ac:dyDescent="0.25">
      <c r="AC2414" s="274">
        <f t="shared" si="158"/>
        <v>0</v>
      </c>
      <c r="AF2414" s="368">
        <f t="shared" si="159"/>
        <v>0</v>
      </c>
      <c r="AH2414" s="189">
        <f t="shared" si="160"/>
        <v>0</v>
      </c>
    </row>
    <row r="2415" spans="29:34" x14ac:dyDescent="0.25">
      <c r="AC2415" s="274">
        <f t="shared" si="158"/>
        <v>0</v>
      </c>
      <c r="AF2415" s="368">
        <f t="shared" si="159"/>
        <v>0</v>
      </c>
      <c r="AH2415" s="189">
        <f t="shared" si="160"/>
        <v>0</v>
      </c>
    </row>
    <row r="2416" spans="29:34" x14ac:dyDescent="0.25">
      <c r="AC2416" s="274">
        <f t="shared" si="158"/>
        <v>0</v>
      </c>
      <c r="AF2416" s="368">
        <f t="shared" si="159"/>
        <v>0</v>
      </c>
      <c r="AH2416" s="189">
        <f t="shared" si="160"/>
        <v>0</v>
      </c>
    </row>
    <row r="2417" spans="29:34" x14ac:dyDescent="0.25">
      <c r="AC2417" s="274">
        <f t="shared" si="158"/>
        <v>0</v>
      </c>
      <c r="AF2417" s="368">
        <f t="shared" si="159"/>
        <v>0</v>
      </c>
      <c r="AH2417" s="189">
        <f t="shared" si="160"/>
        <v>0</v>
      </c>
    </row>
    <row r="2418" spans="29:34" x14ac:dyDescent="0.25">
      <c r="AC2418" s="274">
        <f t="shared" si="158"/>
        <v>0</v>
      </c>
      <c r="AF2418" s="368">
        <f t="shared" si="159"/>
        <v>0</v>
      </c>
      <c r="AH2418" s="189">
        <f t="shared" si="160"/>
        <v>0</v>
      </c>
    </row>
    <row r="2419" spans="29:34" x14ac:dyDescent="0.25">
      <c r="AC2419" s="274">
        <f t="shared" si="158"/>
        <v>0</v>
      </c>
      <c r="AF2419" s="368">
        <f t="shared" si="159"/>
        <v>0</v>
      </c>
      <c r="AH2419" s="189">
        <f t="shared" si="160"/>
        <v>0</v>
      </c>
    </row>
    <row r="2420" spans="29:34" x14ac:dyDescent="0.25">
      <c r="AC2420" s="274">
        <f t="shared" si="158"/>
        <v>0</v>
      </c>
      <c r="AF2420" s="368">
        <f t="shared" si="159"/>
        <v>0</v>
      </c>
      <c r="AH2420" s="189">
        <f t="shared" si="160"/>
        <v>0</v>
      </c>
    </row>
    <row r="2421" spans="29:34" x14ac:dyDescent="0.25">
      <c r="AC2421" s="274">
        <f t="shared" si="158"/>
        <v>0</v>
      </c>
      <c r="AF2421" s="368">
        <f t="shared" si="159"/>
        <v>0</v>
      </c>
      <c r="AH2421" s="189">
        <f t="shared" si="160"/>
        <v>0</v>
      </c>
    </row>
    <row r="2422" spans="29:34" x14ac:dyDescent="0.25">
      <c r="AC2422" s="274">
        <f t="shared" si="158"/>
        <v>0</v>
      </c>
      <c r="AF2422" s="368">
        <f t="shared" si="159"/>
        <v>0</v>
      </c>
      <c r="AH2422" s="189">
        <f t="shared" si="160"/>
        <v>0</v>
      </c>
    </row>
    <row r="2423" spans="29:34" x14ac:dyDescent="0.25">
      <c r="AC2423" s="274">
        <f t="shared" si="158"/>
        <v>0</v>
      </c>
      <c r="AF2423" s="368">
        <f t="shared" si="159"/>
        <v>0</v>
      </c>
      <c r="AH2423" s="189">
        <f t="shared" si="160"/>
        <v>0</v>
      </c>
    </row>
    <row r="2424" spans="29:34" x14ac:dyDescent="0.25">
      <c r="AC2424" s="274">
        <f t="shared" si="158"/>
        <v>0</v>
      </c>
      <c r="AF2424" s="368">
        <f t="shared" si="159"/>
        <v>0</v>
      </c>
      <c r="AH2424" s="189">
        <f t="shared" si="160"/>
        <v>0</v>
      </c>
    </row>
    <row r="2425" spans="29:34" x14ac:dyDescent="0.25">
      <c r="AC2425" s="274">
        <f t="shared" si="158"/>
        <v>0</v>
      </c>
      <c r="AF2425" s="368">
        <f t="shared" si="159"/>
        <v>0</v>
      </c>
      <c r="AH2425" s="189">
        <f t="shared" si="160"/>
        <v>0</v>
      </c>
    </row>
    <row r="2426" spans="29:34" x14ac:dyDescent="0.25">
      <c r="AC2426" s="274">
        <f t="shared" si="158"/>
        <v>0</v>
      </c>
      <c r="AF2426" s="368">
        <f t="shared" si="159"/>
        <v>0</v>
      </c>
      <c r="AH2426" s="189">
        <f t="shared" si="160"/>
        <v>0</v>
      </c>
    </row>
    <row r="2427" spans="29:34" x14ac:dyDescent="0.25">
      <c r="AC2427" s="274">
        <f t="shared" si="158"/>
        <v>0</v>
      </c>
      <c r="AF2427" s="368">
        <f t="shared" si="159"/>
        <v>0</v>
      </c>
      <c r="AH2427" s="189">
        <f t="shared" si="160"/>
        <v>0</v>
      </c>
    </row>
    <row r="2428" spans="29:34" x14ac:dyDescent="0.25">
      <c r="AC2428" s="274">
        <f t="shared" si="158"/>
        <v>0</v>
      </c>
      <c r="AF2428" s="368">
        <f t="shared" si="159"/>
        <v>0</v>
      </c>
      <c r="AH2428" s="189">
        <f t="shared" si="160"/>
        <v>0</v>
      </c>
    </row>
    <row r="2429" spans="29:34" x14ac:dyDescent="0.25">
      <c r="AC2429" s="274">
        <f t="shared" si="158"/>
        <v>0</v>
      </c>
      <c r="AF2429" s="368">
        <f t="shared" si="159"/>
        <v>0</v>
      </c>
      <c r="AH2429" s="189">
        <f t="shared" si="160"/>
        <v>0</v>
      </c>
    </row>
    <row r="2430" spans="29:34" x14ac:dyDescent="0.25">
      <c r="AC2430" s="274">
        <f t="shared" si="158"/>
        <v>0</v>
      </c>
      <c r="AF2430" s="368">
        <f t="shared" si="159"/>
        <v>0</v>
      </c>
      <c r="AH2430" s="189">
        <f t="shared" si="160"/>
        <v>0</v>
      </c>
    </row>
    <row r="2431" spans="29:34" x14ac:dyDescent="0.25">
      <c r="AC2431" s="274">
        <f t="shared" si="158"/>
        <v>0</v>
      </c>
      <c r="AF2431" s="368">
        <f t="shared" si="159"/>
        <v>0</v>
      </c>
      <c r="AH2431" s="189">
        <f t="shared" si="160"/>
        <v>0</v>
      </c>
    </row>
    <row r="2432" spans="29:34" x14ac:dyDescent="0.25">
      <c r="AC2432" s="274">
        <f t="shared" si="158"/>
        <v>0</v>
      </c>
      <c r="AF2432" s="368">
        <f t="shared" si="159"/>
        <v>0</v>
      </c>
      <c r="AH2432" s="189">
        <f t="shared" si="160"/>
        <v>0</v>
      </c>
    </row>
    <row r="2433" spans="29:34" x14ac:dyDescent="0.25">
      <c r="AC2433" s="274">
        <f t="shared" si="158"/>
        <v>0</v>
      </c>
      <c r="AF2433" s="368">
        <f t="shared" si="159"/>
        <v>0</v>
      </c>
      <c r="AH2433" s="189">
        <f t="shared" si="160"/>
        <v>0</v>
      </c>
    </row>
    <row r="2434" spans="29:34" x14ac:dyDescent="0.25">
      <c r="AC2434" s="274">
        <f t="shared" si="158"/>
        <v>0</v>
      </c>
      <c r="AF2434" s="368">
        <f t="shared" si="159"/>
        <v>0</v>
      </c>
      <c r="AH2434" s="189">
        <f t="shared" si="160"/>
        <v>0</v>
      </c>
    </row>
    <row r="2435" spans="29:34" x14ac:dyDescent="0.25">
      <c r="AC2435" s="274">
        <f t="shared" si="158"/>
        <v>0</v>
      </c>
      <c r="AF2435" s="368">
        <f t="shared" si="159"/>
        <v>0</v>
      </c>
      <c r="AH2435" s="189">
        <f t="shared" si="160"/>
        <v>0</v>
      </c>
    </row>
    <row r="2436" spans="29:34" x14ac:dyDescent="0.25">
      <c r="AC2436" s="274">
        <f t="shared" si="158"/>
        <v>0</v>
      </c>
      <c r="AF2436" s="368">
        <f t="shared" si="159"/>
        <v>0</v>
      </c>
      <c r="AH2436" s="189">
        <f t="shared" si="160"/>
        <v>0</v>
      </c>
    </row>
    <row r="2437" spans="29:34" x14ac:dyDescent="0.25">
      <c r="AC2437" s="274">
        <f t="shared" si="158"/>
        <v>0</v>
      </c>
      <c r="AF2437" s="368">
        <f t="shared" si="159"/>
        <v>0</v>
      </c>
      <c r="AH2437" s="189">
        <f t="shared" si="160"/>
        <v>0</v>
      </c>
    </row>
    <row r="2438" spans="29:34" x14ac:dyDescent="0.25">
      <c r="AC2438" s="274">
        <f t="shared" si="158"/>
        <v>0</v>
      </c>
      <c r="AF2438" s="368">
        <f t="shared" si="159"/>
        <v>0</v>
      </c>
      <c r="AH2438" s="189">
        <f t="shared" si="160"/>
        <v>0</v>
      </c>
    </row>
    <row r="2439" spans="29:34" x14ac:dyDescent="0.25">
      <c r="AC2439" s="274">
        <f t="shared" si="158"/>
        <v>0</v>
      </c>
      <c r="AF2439" s="368">
        <f t="shared" si="159"/>
        <v>0</v>
      </c>
      <c r="AH2439" s="189">
        <f t="shared" si="160"/>
        <v>0</v>
      </c>
    </row>
    <row r="2440" spans="29:34" x14ac:dyDescent="0.25">
      <c r="AC2440" s="274">
        <f t="shared" si="158"/>
        <v>0</v>
      </c>
      <c r="AF2440" s="368">
        <f t="shared" si="159"/>
        <v>0</v>
      </c>
      <c r="AH2440" s="189">
        <f t="shared" si="160"/>
        <v>0</v>
      </c>
    </row>
    <row r="2441" spans="29:34" x14ac:dyDescent="0.25">
      <c r="AC2441" s="274">
        <f t="shared" si="158"/>
        <v>0</v>
      </c>
      <c r="AF2441" s="368">
        <f t="shared" si="159"/>
        <v>0</v>
      </c>
      <c r="AH2441" s="189">
        <f t="shared" si="160"/>
        <v>0</v>
      </c>
    </row>
    <row r="2442" spans="29:34" x14ac:dyDescent="0.25">
      <c r="AC2442" s="274">
        <f t="shared" si="158"/>
        <v>0</v>
      </c>
      <c r="AF2442" s="368">
        <f t="shared" si="159"/>
        <v>0</v>
      </c>
      <c r="AH2442" s="189">
        <f t="shared" si="160"/>
        <v>0</v>
      </c>
    </row>
    <row r="2443" spans="29:34" x14ac:dyDescent="0.25">
      <c r="AC2443" s="274">
        <f t="shared" si="158"/>
        <v>0</v>
      </c>
      <c r="AF2443" s="368">
        <f t="shared" si="159"/>
        <v>0</v>
      </c>
      <c r="AH2443" s="189">
        <f t="shared" si="160"/>
        <v>0</v>
      </c>
    </row>
    <row r="2444" spans="29:34" x14ac:dyDescent="0.25">
      <c r="AC2444" s="274">
        <f t="shared" si="158"/>
        <v>0</v>
      </c>
      <c r="AF2444" s="368">
        <f t="shared" si="159"/>
        <v>0</v>
      </c>
      <c r="AH2444" s="189">
        <f t="shared" si="160"/>
        <v>0</v>
      </c>
    </row>
    <row r="2445" spans="29:34" x14ac:dyDescent="0.25">
      <c r="AC2445" s="274">
        <f t="shared" si="158"/>
        <v>0</v>
      </c>
      <c r="AF2445" s="368">
        <f t="shared" si="159"/>
        <v>0</v>
      </c>
      <c r="AH2445" s="189">
        <f t="shared" si="160"/>
        <v>0</v>
      </c>
    </row>
    <row r="2446" spans="29:34" x14ac:dyDescent="0.25">
      <c r="AC2446" s="274">
        <f t="shared" si="158"/>
        <v>0</v>
      </c>
      <c r="AF2446" s="368">
        <f t="shared" si="159"/>
        <v>0</v>
      </c>
      <c r="AH2446" s="189">
        <f t="shared" si="160"/>
        <v>0</v>
      </c>
    </row>
    <row r="2447" spans="29:34" x14ac:dyDescent="0.25">
      <c r="AC2447" s="274">
        <f t="shared" si="158"/>
        <v>0</v>
      </c>
      <c r="AF2447" s="368">
        <f t="shared" si="159"/>
        <v>0</v>
      </c>
      <c r="AH2447" s="189">
        <f t="shared" si="160"/>
        <v>0</v>
      </c>
    </row>
    <row r="2448" spans="29:34" x14ac:dyDescent="0.25">
      <c r="AC2448" s="274">
        <f t="shared" si="158"/>
        <v>0</v>
      </c>
      <c r="AF2448" s="368">
        <f t="shared" si="159"/>
        <v>0</v>
      </c>
      <c r="AH2448" s="189">
        <f t="shared" si="160"/>
        <v>0</v>
      </c>
    </row>
    <row r="2449" spans="29:34" x14ac:dyDescent="0.25">
      <c r="AC2449" s="274">
        <f t="shared" si="158"/>
        <v>0</v>
      </c>
      <c r="AF2449" s="368">
        <f t="shared" si="159"/>
        <v>0</v>
      </c>
      <c r="AH2449" s="189">
        <f t="shared" si="160"/>
        <v>0</v>
      </c>
    </row>
    <row r="2450" spans="29:34" x14ac:dyDescent="0.25">
      <c r="AC2450" s="274">
        <f t="shared" si="158"/>
        <v>0</v>
      </c>
      <c r="AF2450" s="368">
        <f t="shared" si="159"/>
        <v>0</v>
      </c>
      <c r="AH2450" s="189">
        <f t="shared" si="160"/>
        <v>0</v>
      </c>
    </row>
    <row r="2451" spans="29:34" x14ac:dyDescent="0.25">
      <c r="AC2451" s="274">
        <f t="shared" si="158"/>
        <v>0</v>
      </c>
      <c r="AF2451" s="368">
        <f t="shared" si="159"/>
        <v>0</v>
      </c>
      <c r="AH2451" s="189">
        <f t="shared" si="160"/>
        <v>0</v>
      </c>
    </row>
    <row r="2452" spans="29:34" x14ac:dyDescent="0.25">
      <c r="AC2452" s="274">
        <f t="shared" si="158"/>
        <v>0</v>
      </c>
      <c r="AF2452" s="368">
        <f t="shared" si="159"/>
        <v>0</v>
      </c>
      <c r="AH2452" s="189">
        <f t="shared" si="160"/>
        <v>0</v>
      </c>
    </row>
    <row r="2453" spans="29:34" x14ac:dyDescent="0.25">
      <c r="AC2453" s="274">
        <f t="shared" si="158"/>
        <v>0</v>
      </c>
      <c r="AF2453" s="368">
        <f t="shared" si="159"/>
        <v>0</v>
      </c>
      <c r="AH2453" s="189">
        <f t="shared" si="160"/>
        <v>0</v>
      </c>
    </row>
    <row r="2454" spans="29:34" x14ac:dyDescent="0.25">
      <c r="AC2454" s="274">
        <f t="shared" si="158"/>
        <v>0</v>
      </c>
      <c r="AF2454" s="368">
        <f t="shared" si="159"/>
        <v>0</v>
      </c>
      <c r="AH2454" s="189">
        <f t="shared" si="160"/>
        <v>0</v>
      </c>
    </row>
    <row r="2455" spans="29:34" x14ac:dyDescent="0.25">
      <c r="AC2455" s="274">
        <f t="shared" si="158"/>
        <v>0</v>
      </c>
      <c r="AF2455" s="368">
        <f t="shared" si="159"/>
        <v>0</v>
      </c>
      <c r="AH2455" s="189">
        <f t="shared" si="160"/>
        <v>0</v>
      </c>
    </row>
    <row r="2456" spans="29:34" x14ac:dyDescent="0.25">
      <c r="AC2456" s="274">
        <f t="shared" si="158"/>
        <v>0</v>
      </c>
      <c r="AF2456" s="368">
        <f t="shared" si="159"/>
        <v>0</v>
      </c>
      <c r="AH2456" s="189">
        <f t="shared" si="160"/>
        <v>0</v>
      </c>
    </row>
    <row r="2457" spans="29:34" x14ac:dyDescent="0.25">
      <c r="AC2457" s="274">
        <f t="shared" si="158"/>
        <v>0</v>
      </c>
      <c r="AF2457" s="368">
        <f t="shared" si="159"/>
        <v>0</v>
      </c>
      <c r="AH2457" s="189">
        <f t="shared" si="160"/>
        <v>0</v>
      </c>
    </row>
    <row r="2458" spans="29:34" x14ac:dyDescent="0.25">
      <c r="AC2458" s="274">
        <f t="shared" ref="AC2458:AC2521" si="161">Z2458*Q2458</f>
        <v>0</v>
      </c>
      <c r="AF2458" s="368">
        <f t="shared" ref="AF2458:AF2521" si="162">AD2458+AE2458</f>
        <v>0</v>
      </c>
      <c r="AH2458" s="189">
        <f t="shared" ref="AH2458:AH2521" si="163">R2458*AG2458</f>
        <v>0</v>
      </c>
    </row>
    <row r="2459" spans="29:34" x14ac:dyDescent="0.25">
      <c r="AC2459" s="274">
        <f t="shared" si="161"/>
        <v>0</v>
      </c>
      <c r="AF2459" s="368">
        <f t="shared" si="162"/>
        <v>0</v>
      </c>
      <c r="AH2459" s="189">
        <f t="shared" si="163"/>
        <v>0</v>
      </c>
    </row>
    <row r="2460" spans="29:34" x14ac:dyDescent="0.25">
      <c r="AC2460" s="274">
        <f t="shared" si="161"/>
        <v>0</v>
      </c>
      <c r="AF2460" s="368">
        <f t="shared" si="162"/>
        <v>0</v>
      </c>
      <c r="AH2460" s="189">
        <f t="shared" si="163"/>
        <v>0</v>
      </c>
    </row>
    <row r="2461" spans="29:34" x14ac:dyDescent="0.25">
      <c r="AC2461" s="274">
        <f t="shared" si="161"/>
        <v>0</v>
      </c>
      <c r="AF2461" s="368">
        <f t="shared" si="162"/>
        <v>0</v>
      </c>
      <c r="AH2461" s="189">
        <f t="shared" si="163"/>
        <v>0</v>
      </c>
    </row>
    <row r="2462" spans="29:34" x14ac:dyDescent="0.25">
      <c r="AC2462" s="274">
        <f t="shared" si="161"/>
        <v>0</v>
      </c>
      <c r="AF2462" s="368">
        <f t="shared" si="162"/>
        <v>0</v>
      </c>
      <c r="AH2462" s="189">
        <f t="shared" si="163"/>
        <v>0</v>
      </c>
    </row>
    <row r="2463" spans="29:34" x14ac:dyDescent="0.25">
      <c r="AC2463" s="274">
        <f t="shared" si="161"/>
        <v>0</v>
      </c>
      <c r="AF2463" s="368">
        <f t="shared" si="162"/>
        <v>0</v>
      </c>
      <c r="AH2463" s="189">
        <f t="shared" si="163"/>
        <v>0</v>
      </c>
    </row>
    <row r="2464" spans="29:34" x14ac:dyDescent="0.25">
      <c r="AC2464" s="274">
        <f t="shared" si="161"/>
        <v>0</v>
      </c>
      <c r="AF2464" s="368">
        <f t="shared" si="162"/>
        <v>0</v>
      </c>
      <c r="AH2464" s="189">
        <f t="shared" si="163"/>
        <v>0</v>
      </c>
    </row>
    <row r="2465" spans="29:34" x14ac:dyDescent="0.25">
      <c r="AC2465" s="274">
        <f t="shared" si="161"/>
        <v>0</v>
      </c>
      <c r="AF2465" s="368">
        <f t="shared" si="162"/>
        <v>0</v>
      </c>
      <c r="AH2465" s="189">
        <f t="shared" si="163"/>
        <v>0</v>
      </c>
    </row>
    <row r="2466" spans="29:34" x14ac:dyDescent="0.25">
      <c r="AC2466" s="274">
        <f t="shared" si="161"/>
        <v>0</v>
      </c>
      <c r="AF2466" s="368">
        <f t="shared" si="162"/>
        <v>0</v>
      </c>
      <c r="AH2466" s="189">
        <f t="shared" si="163"/>
        <v>0</v>
      </c>
    </row>
    <row r="2467" spans="29:34" x14ac:dyDescent="0.25">
      <c r="AC2467" s="274">
        <f t="shared" si="161"/>
        <v>0</v>
      </c>
      <c r="AF2467" s="368">
        <f t="shared" si="162"/>
        <v>0</v>
      </c>
      <c r="AH2467" s="189">
        <f t="shared" si="163"/>
        <v>0</v>
      </c>
    </row>
    <row r="2468" spans="29:34" x14ac:dyDescent="0.25">
      <c r="AC2468" s="274">
        <f t="shared" si="161"/>
        <v>0</v>
      </c>
      <c r="AF2468" s="368">
        <f t="shared" si="162"/>
        <v>0</v>
      </c>
      <c r="AH2468" s="189">
        <f t="shared" si="163"/>
        <v>0</v>
      </c>
    </row>
    <row r="2469" spans="29:34" x14ac:dyDescent="0.25">
      <c r="AC2469" s="274">
        <f t="shared" si="161"/>
        <v>0</v>
      </c>
      <c r="AF2469" s="368">
        <f t="shared" si="162"/>
        <v>0</v>
      </c>
      <c r="AH2469" s="189">
        <f t="shared" si="163"/>
        <v>0</v>
      </c>
    </row>
    <row r="2470" spans="29:34" x14ac:dyDescent="0.25">
      <c r="AC2470" s="274">
        <f t="shared" si="161"/>
        <v>0</v>
      </c>
      <c r="AF2470" s="368">
        <f t="shared" si="162"/>
        <v>0</v>
      </c>
      <c r="AH2470" s="189">
        <f t="shared" si="163"/>
        <v>0</v>
      </c>
    </row>
    <row r="2471" spans="29:34" x14ac:dyDescent="0.25">
      <c r="AC2471" s="274">
        <f t="shared" si="161"/>
        <v>0</v>
      </c>
      <c r="AF2471" s="368">
        <f t="shared" si="162"/>
        <v>0</v>
      </c>
      <c r="AH2471" s="189">
        <f t="shared" si="163"/>
        <v>0</v>
      </c>
    </row>
    <row r="2472" spans="29:34" x14ac:dyDescent="0.25">
      <c r="AC2472" s="274">
        <f t="shared" si="161"/>
        <v>0</v>
      </c>
      <c r="AF2472" s="368">
        <f t="shared" si="162"/>
        <v>0</v>
      </c>
      <c r="AH2472" s="189">
        <f t="shared" si="163"/>
        <v>0</v>
      </c>
    </row>
    <row r="2473" spans="29:34" x14ac:dyDescent="0.25">
      <c r="AC2473" s="274">
        <f t="shared" si="161"/>
        <v>0</v>
      </c>
      <c r="AF2473" s="368">
        <f t="shared" si="162"/>
        <v>0</v>
      </c>
      <c r="AH2473" s="189">
        <f t="shared" si="163"/>
        <v>0</v>
      </c>
    </row>
    <row r="2474" spans="29:34" x14ac:dyDescent="0.25">
      <c r="AC2474" s="274">
        <f t="shared" si="161"/>
        <v>0</v>
      </c>
      <c r="AF2474" s="368">
        <f t="shared" si="162"/>
        <v>0</v>
      </c>
      <c r="AH2474" s="189">
        <f t="shared" si="163"/>
        <v>0</v>
      </c>
    </row>
    <row r="2475" spans="29:34" x14ac:dyDescent="0.25">
      <c r="AC2475" s="274">
        <f t="shared" si="161"/>
        <v>0</v>
      </c>
      <c r="AF2475" s="368">
        <f t="shared" si="162"/>
        <v>0</v>
      </c>
      <c r="AH2475" s="189">
        <f t="shared" si="163"/>
        <v>0</v>
      </c>
    </row>
    <row r="2476" spans="29:34" x14ac:dyDescent="0.25">
      <c r="AC2476" s="274">
        <f t="shared" si="161"/>
        <v>0</v>
      </c>
      <c r="AF2476" s="368">
        <f t="shared" si="162"/>
        <v>0</v>
      </c>
      <c r="AH2476" s="189">
        <f t="shared" si="163"/>
        <v>0</v>
      </c>
    </row>
    <row r="2477" spans="29:34" x14ac:dyDescent="0.25">
      <c r="AC2477" s="274">
        <f t="shared" si="161"/>
        <v>0</v>
      </c>
      <c r="AF2477" s="368">
        <f t="shared" si="162"/>
        <v>0</v>
      </c>
      <c r="AH2477" s="189">
        <f t="shared" si="163"/>
        <v>0</v>
      </c>
    </row>
    <row r="2478" spans="29:34" x14ac:dyDescent="0.25">
      <c r="AC2478" s="274">
        <f t="shared" si="161"/>
        <v>0</v>
      </c>
      <c r="AF2478" s="368">
        <f t="shared" si="162"/>
        <v>0</v>
      </c>
      <c r="AH2478" s="189">
        <f t="shared" si="163"/>
        <v>0</v>
      </c>
    </row>
    <row r="2479" spans="29:34" x14ac:dyDescent="0.25">
      <c r="AC2479" s="274">
        <f t="shared" si="161"/>
        <v>0</v>
      </c>
      <c r="AF2479" s="368">
        <f t="shared" si="162"/>
        <v>0</v>
      </c>
      <c r="AH2479" s="189">
        <f t="shared" si="163"/>
        <v>0</v>
      </c>
    </row>
    <row r="2480" spans="29:34" x14ac:dyDescent="0.25">
      <c r="AC2480" s="274">
        <f t="shared" si="161"/>
        <v>0</v>
      </c>
      <c r="AF2480" s="368">
        <f t="shared" si="162"/>
        <v>0</v>
      </c>
      <c r="AH2480" s="189">
        <f t="shared" si="163"/>
        <v>0</v>
      </c>
    </row>
    <row r="2481" spans="29:34" x14ac:dyDescent="0.25">
      <c r="AC2481" s="274">
        <f t="shared" si="161"/>
        <v>0</v>
      </c>
      <c r="AF2481" s="368">
        <f t="shared" si="162"/>
        <v>0</v>
      </c>
      <c r="AH2481" s="189">
        <f t="shared" si="163"/>
        <v>0</v>
      </c>
    </row>
    <row r="2482" spans="29:34" x14ac:dyDescent="0.25">
      <c r="AC2482" s="274">
        <f t="shared" si="161"/>
        <v>0</v>
      </c>
      <c r="AF2482" s="368">
        <f t="shared" si="162"/>
        <v>0</v>
      </c>
      <c r="AH2482" s="189">
        <f t="shared" si="163"/>
        <v>0</v>
      </c>
    </row>
    <row r="2483" spans="29:34" x14ac:dyDescent="0.25">
      <c r="AC2483" s="274">
        <f t="shared" si="161"/>
        <v>0</v>
      </c>
      <c r="AF2483" s="368">
        <f t="shared" si="162"/>
        <v>0</v>
      </c>
      <c r="AH2483" s="189">
        <f t="shared" si="163"/>
        <v>0</v>
      </c>
    </row>
    <row r="2484" spans="29:34" x14ac:dyDescent="0.25">
      <c r="AC2484" s="274">
        <f t="shared" si="161"/>
        <v>0</v>
      </c>
      <c r="AF2484" s="368">
        <f t="shared" si="162"/>
        <v>0</v>
      </c>
      <c r="AH2484" s="189">
        <f t="shared" si="163"/>
        <v>0</v>
      </c>
    </row>
    <row r="2485" spans="29:34" x14ac:dyDescent="0.25">
      <c r="AC2485" s="274">
        <f t="shared" si="161"/>
        <v>0</v>
      </c>
      <c r="AF2485" s="368">
        <f t="shared" si="162"/>
        <v>0</v>
      </c>
      <c r="AH2485" s="189">
        <f t="shared" si="163"/>
        <v>0</v>
      </c>
    </row>
    <row r="2486" spans="29:34" x14ac:dyDescent="0.25">
      <c r="AC2486" s="274">
        <f t="shared" si="161"/>
        <v>0</v>
      </c>
      <c r="AF2486" s="368">
        <f t="shared" si="162"/>
        <v>0</v>
      </c>
      <c r="AH2486" s="189">
        <f t="shared" si="163"/>
        <v>0</v>
      </c>
    </row>
    <row r="2487" spans="29:34" x14ac:dyDescent="0.25">
      <c r="AC2487" s="274">
        <f t="shared" si="161"/>
        <v>0</v>
      </c>
      <c r="AF2487" s="368">
        <f t="shared" si="162"/>
        <v>0</v>
      </c>
      <c r="AH2487" s="189">
        <f t="shared" si="163"/>
        <v>0</v>
      </c>
    </row>
    <row r="2488" spans="29:34" x14ac:dyDescent="0.25">
      <c r="AC2488" s="274">
        <f t="shared" si="161"/>
        <v>0</v>
      </c>
      <c r="AF2488" s="368">
        <f t="shared" si="162"/>
        <v>0</v>
      </c>
      <c r="AH2488" s="189">
        <f t="shared" si="163"/>
        <v>0</v>
      </c>
    </row>
    <row r="2489" spans="29:34" x14ac:dyDescent="0.25">
      <c r="AC2489" s="274">
        <f t="shared" si="161"/>
        <v>0</v>
      </c>
      <c r="AF2489" s="368">
        <f t="shared" si="162"/>
        <v>0</v>
      </c>
      <c r="AH2489" s="189">
        <f t="shared" si="163"/>
        <v>0</v>
      </c>
    </row>
    <row r="2490" spans="29:34" x14ac:dyDescent="0.25">
      <c r="AC2490" s="274">
        <f t="shared" si="161"/>
        <v>0</v>
      </c>
      <c r="AF2490" s="368">
        <f t="shared" si="162"/>
        <v>0</v>
      </c>
      <c r="AH2490" s="189">
        <f t="shared" si="163"/>
        <v>0</v>
      </c>
    </row>
    <row r="2491" spans="29:34" x14ac:dyDescent="0.25">
      <c r="AC2491" s="274">
        <f t="shared" si="161"/>
        <v>0</v>
      </c>
      <c r="AF2491" s="368">
        <f t="shared" si="162"/>
        <v>0</v>
      </c>
      <c r="AH2491" s="189">
        <f t="shared" si="163"/>
        <v>0</v>
      </c>
    </row>
    <row r="2492" spans="29:34" x14ac:dyDescent="0.25">
      <c r="AC2492" s="274">
        <f t="shared" si="161"/>
        <v>0</v>
      </c>
      <c r="AF2492" s="368">
        <f t="shared" si="162"/>
        <v>0</v>
      </c>
      <c r="AH2492" s="189">
        <f t="shared" si="163"/>
        <v>0</v>
      </c>
    </row>
    <row r="2493" spans="29:34" x14ac:dyDescent="0.25">
      <c r="AC2493" s="274">
        <f t="shared" si="161"/>
        <v>0</v>
      </c>
      <c r="AF2493" s="368">
        <f t="shared" si="162"/>
        <v>0</v>
      </c>
      <c r="AH2493" s="189">
        <f t="shared" si="163"/>
        <v>0</v>
      </c>
    </row>
    <row r="2494" spans="29:34" x14ac:dyDescent="0.25">
      <c r="AC2494" s="274">
        <f t="shared" si="161"/>
        <v>0</v>
      </c>
      <c r="AF2494" s="368">
        <f t="shared" si="162"/>
        <v>0</v>
      </c>
      <c r="AH2494" s="189">
        <f t="shared" si="163"/>
        <v>0</v>
      </c>
    </row>
    <row r="2495" spans="29:34" x14ac:dyDescent="0.25">
      <c r="AC2495" s="274">
        <f t="shared" si="161"/>
        <v>0</v>
      </c>
      <c r="AF2495" s="368">
        <f t="shared" si="162"/>
        <v>0</v>
      </c>
      <c r="AH2495" s="189">
        <f t="shared" si="163"/>
        <v>0</v>
      </c>
    </row>
    <row r="2496" spans="29:34" x14ac:dyDescent="0.25">
      <c r="AC2496" s="274">
        <f t="shared" si="161"/>
        <v>0</v>
      </c>
      <c r="AF2496" s="368">
        <f t="shared" si="162"/>
        <v>0</v>
      </c>
      <c r="AH2496" s="189">
        <f t="shared" si="163"/>
        <v>0</v>
      </c>
    </row>
    <row r="2497" spans="29:34" x14ac:dyDescent="0.25">
      <c r="AC2497" s="274">
        <f t="shared" si="161"/>
        <v>0</v>
      </c>
      <c r="AF2497" s="368">
        <f t="shared" si="162"/>
        <v>0</v>
      </c>
      <c r="AH2497" s="189">
        <f t="shared" si="163"/>
        <v>0</v>
      </c>
    </row>
    <row r="2498" spans="29:34" x14ac:dyDescent="0.25">
      <c r="AC2498" s="274">
        <f t="shared" si="161"/>
        <v>0</v>
      </c>
      <c r="AF2498" s="368">
        <f t="shared" si="162"/>
        <v>0</v>
      </c>
      <c r="AH2498" s="189">
        <f t="shared" si="163"/>
        <v>0</v>
      </c>
    </row>
    <row r="2499" spans="29:34" x14ac:dyDescent="0.25">
      <c r="AC2499" s="274">
        <f t="shared" si="161"/>
        <v>0</v>
      </c>
      <c r="AF2499" s="368">
        <f t="shared" si="162"/>
        <v>0</v>
      </c>
      <c r="AH2499" s="189">
        <f t="shared" si="163"/>
        <v>0</v>
      </c>
    </row>
    <row r="2500" spans="29:34" x14ac:dyDescent="0.25">
      <c r="AC2500" s="274">
        <f t="shared" si="161"/>
        <v>0</v>
      </c>
      <c r="AF2500" s="368">
        <f t="shared" si="162"/>
        <v>0</v>
      </c>
      <c r="AH2500" s="189">
        <f t="shared" si="163"/>
        <v>0</v>
      </c>
    </row>
    <row r="2501" spans="29:34" x14ac:dyDescent="0.25">
      <c r="AC2501" s="274">
        <f t="shared" si="161"/>
        <v>0</v>
      </c>
      <c r="AF2501" s="368">
        <f t="shared" si="162"/>
        <v>0</v>
      </c>
      <c r="AH2501" s="189">
        <f t="shared" si="163"/>
        <v>0</v>
      </c>
    </row>
    <row r="2502" spans="29:34" x14ac:dyDescent="0.25">
      <c r="AC2502" s="274">
        <f t="shared" si="161"/>
        <v>0</v>
      </c>
      <c r="AF2502" s="368">
        <f t="shared" si="162"/>
        <v>0</v>
      </c>
      <c r="AH2502" s="189">
        <f t="shared" si="163"/>
        <v>0</v>
      </c>
    </row>
    <row r="2503" spans="29:34" x14ac:dyDescent="0.25">
      <c r="AC2503" s="274">
        <f t="shared" si="161"/>
        <v>0</v>
      </c>
      <c r="AF2503" s="368">
        <f t="shared" si="162"/>
        <v>0</v>
      </c>
      <c r="AH2503" s="189">
        <f t="shared" si="163"/>
        <v>0</v>
      </c>
    </row>
    <row r="2504" spans="29:34" x14ac:dyDescent="0.25">
      <c r="AC2504" s="274">
        <f t="shared" si="161"/>
        <v>0</v>
      </c>
      <c r="AF2504" s="368">
        <f t="shared" si="162"/>
        <v>0</v>
      </c>
      <c r="AH2504" s="189">
        <f t="shared" si="163"/>
        <v>0</v>
      </c>
    </row>
    <row r="2505" spans="29:34" x14ac:dyDescent="0.25">
      <c r="AC2505" s="274">
        <f t="shared" si="161"/>
        <v>0</v>
      </c>
      <c r="AF2505" s="368">
        <f t="shared" si="162"/>
        <v>0</v>
      </c>
      <c r="AH2505" s="189">
        <f t="shared" si="163"/>
        <v>0</v>
      </c>
    </row>
    <row r="2506" spans="29:34" x14ac:dyDescent="0.25">
      <c r="AC2506" s="274">
        <f t="shared" si="161"/>
        <v>0</v>
      </c>
      <c r="AF2506" s="368">
        <f t="shared" si="162"/>
        <v>0</v>
      </c>
      <c r="AH2506" s="189">
        <f t="shared" si="163"/>
        <v>0</v>
      </c>
    </row>
    <row r="2507" spans="29:34" x14ac:dyDescent="0.25">
      <c r="AC2507" s="274">
        <f t="shared" si="161"/>
        <v>0</v>
      </c>
      <c r="AF2507" s="368">
        <f t="shared" si="162"/>
        <v>0</v>
      </c>
      <c r="AH2507" s="189">
        <f t="shared" si="163"/>
        <v>0</v>
      </c>
    </row>
    <row r="2508" spans="29:34" x14ac:dyDescent="0.25">
      <c r="AC2508" s="274">
        <f t="shared" si="161"/>
        <v>0</v>
      </c>
      <c r="AF2508" s="368">
        <f t="shared" si="162"/>
        <v>0</v>
      </c>
      <c r="AH2508" s="189">
        <f t="shared" si="163"/>
        <v>0</v>
      </c>
    </row>
    <row r="2509" spans="29:34" x14ac:dyDescent="0.25">
      <c r="AC2509" s="274">
        <f t="shared" si="161"/>
        <v>0</v>
      </c>
      <c r="AF2509" s="368">
        <f t="shared" si="162"/>
        <v>0</v>
      </c>
      <c r="AH2509" s="189">
        <f t="shared" si="163"/>
        <v>0</v>
      </c>
    </row>
    <row r="2510" spans="29:34" x14ac:dyDescent="0.25">
      <c r="AC2510" s="274">
        <f t="shared" si="161"/>
        <v>0</v>
      </c>
      <c r="AF2510" s="368">
        <f t="shared" si="162"/>
        <v>0</v>
      </c>
      <c r="AH2510" s="189">
        <f t="shared" si="163"/>
        <v>0</v>
      </c>
    </row>
    <row r="2511" spans="29:34" x14ac:dyDescent="0.25">
      <c r="AC2511" s="274">
        <f t="shared" si="161"/>
        <v>0</v>
      </c>
      <c r="AF2511" s="368">
        <f t="shared" si="162"/>
        <v>0</v>
      </c>
      <c r="AH2511" s="189">
        <f t="shared" si="163"/>
        <v>0</v>
      </c>
    </row>
    <row r="2512" spans="29:34" x14ac:dyDescent="0.25">
      <c r="AC2512" s="274">
        <f t="shared" si="161"/>
        <v>0</v>
      </c>
      <c r="AF2512" s="368">
        <f t="shared" si="162"/>
        <v>0</v>
      </c>
      <c r="AH2512" s="189">
        <f t="shared" si="163"/>
        <v>0</v>
      </c>
    </row>
    <row r="2513" spans="29:34" x14ac:dyDescent="0.25">
      <c r="AC2513" s="274">
        <f t="shared" si="161"/>
        <v>0</v>
      </c>
      <c r="AF2513" s="368">
        <f t="shared" si="162"/>
        <v>0</v>
      </c>
      <c r="AH2513" s="189">
        <f t="shared" si="163"/>
        <v>0</v>
      </c>
    </row>
    <row r="2514" spans="29:34" x14ac:dyDescent="0.25">
      <c r="AC2514" s="274">
        <f t="shared" si="161"/>
        <v>0</v>
      </c>
      <c r="AF2514" s="368">
        <f t="shared" si="162"/>
        <v>0</v>
      </c>
      <c r="AH2514" s="189">
        <f t="shared" si="163"/>
        <v>0</v>
      </c>
    </row>
    <row r="2515" spans="29:34" x14ac:dyDescent="0.25">
      <c r="AC2515" s="274">
        <f t="shared" si="161"/>
        <v>0</v>
      </c>
      <c r="AF2515" s="368">
        <f t="shared" si="162"/>
        <v>0</v>
      </c>
      <c r="AH2515" s="189">
        <f t="shared" si="163"/>
        <v>0</v>
      </c>
    </row>
    <row r="2516" spans="29:34" x14ac:dyDescent="0.25">
      <c r="AC2516" s="274">
        <f t="shared" si="161"/>
        <v>0</v>
      </c>
      <c r="AF2516" s="368">
        <f t="shared" si="162"/>
        <v>0</v>
      </c>
      <c r="AH2516" s="189">
        <f t="shared" si="163"/>
        <v>0</v>
      </c>
    </row>
    <row r="2517" spans="29:34" x14ac:dyDescent="0.25">
      <c r="AC2517" s="274">
        <f t="shared" si="161"/>
        <v>0</v>
      </c>
      <c r="AF2517" s="368">
        <f t="shared" si="162"/>
        <v>0</v>
      </c>
      <c r="AH2517" s="189">
        <f t="shared" si="163"/>
        <v>0</v>
      </c>
    </row>
    <row r="2518" spans="29:34" x14ac:dyDescent="0.25">
      <c r="AC2518" s="274">
        <f t="shared" si="161"/>
        <v>0</v>
      </c>
      <c r="AF2518" s="368">
        <f t="shared" si="162"/>
        <v>0</v>
      </c>
      <c r="AH2518" s="189">
        <f t="shared" si="163"/>
        <v>0</v>
      </c>
    </row>
    <row r="2519" spans="29:34" x14ac:dyDescent="0.25">
      <c r="AC2519" s="274">
        <f t="shared" si="161"/>
        <v>0</v>
      </c>
      <c r="AF2519" s="368">
        <f t="shared" si="162"/>
        <v>0</v>
      </c>
      <c r="AH2519" s="189">
        <f t="shared" si="163"/>
        <v>0</v>
      </c>
    </row>
    <row r="2520" spans="29:34" x14ac:dyDescent="0.25">
      <c r="AC2520" s="274">
        <f t="shared" si="161"/>
        <v>0</v>
      </c>
      <c r="AF2520" s="368">
        <f t="shared" si="162"/>
        <v>0</v>
      </c>
      <c r="AH2520" s="189">
        <f t="shared" si="163"/>
        <v>0</v>
      </c>
    </row>
    <row r="2521" spans="29:34" x14ac:dyDescent="0.25">
      <c r="AC2521" s="274">
        <f t="shared" si="161"/>
        <v>0</v>
      </c>
      <c r="AF2521" s="368">
        <f t="shared" si="162"/>
        <v>0</v>
      </c>
      <c r="AH2521" s="189">
        <f t="shared" si="163"/>
        <v>0</v>
      </c>
    </row>
    <row r="2522" spans="29:34" x14ac:dyDescent="0.25">
      <c r="AC2522" s="274">
        <f t="shared" ref="AC2522:AC2585" si="164">Z2522*Q2522</f>
        <v>0</v>
      </c>
      <c r="AF2522" s="368">
        <f t="shared" ref="AF2522:AF2585" si="165">AD2522+AE2522</f>
        <v>0</v>
      </c>
      <c r="AH2522" s="189">
        <f t="shared" ref="AH2522:AH2585" si="166">R2522*AG2522</f>
        <v>0</v>
      </c>
    </row>
    <row r="2523" spans="29:34" x14ac:dyDescent="0.25">
      <c r="AC2523" s="274">
        <f t="shared" si="164"/>
        <v>0</v>
      </c>
      <c r="AF2523" s="368">
        <f t="shared" si="165"/>
        <v>0</v>
      </c>
      <c r="AH2523" s="189">
        <f t="shared" si="166"/>
        <v>0</v>
      </c>
    </row>
    <row r="2524" spans="29:34" x14ac:dyDescent="0.25">
      <c r="AC2524" s="274">
        <f t="shared" si="164"/>
        <v>0</v>
      </c>
      <c r="AF2524" s="368">
        <f t="shared" si="165"/>
        <v>0</v>
      </c>
      <c r="AH2524" s="189">
        <f t="shared" si="166"/>
        <v>0</v>
      </c>
    </row>
    <row r="2525" spans="29:34" x14ac:dyDescent="0.25">
      <c r="AC2525" s="274">
        <f t="shared" si="164"/>
        <v>0</v>
      </c>
      <c r="AF2525" s="368">
        <f t="shared" si="165"/>
        <v>0</v>
      </c>
      <c r="AH2525" s="189">
        <f t="shared" si="166"/>
        <v>0</v>
      </c>
    </row>
    <row r="2526" spans="29:34" x14ac:dyDescent="0.25">
      <c r="AC2526" s="274">
        <f t="shared" si="164"/>
        <v>0</v>
      </c>
      <c r="AF2526" s="368">
        <f t="shared" si="165"/>
        <v>0</v>
      </c>
      <c r="AH2526" s="189">
        <f t="shared" si="166"/>
        <v>0</v>
      </c>
    </row>
    <row r="2527" spans="29:34" x14ac:dyDescent="0.25">
      <c r="AC2527" s="274">
        <f t="shared" si="164"/>
        <v>0</v>
      </c>
      <c r="AF2527" s="368">
        <f t="shared" si="165"/>
        <v>0</v>
      </c>
      <c r="AH2527" s="189">
        <f t="shared" si="166"/>
        <v>0</v>
      </c>
    </row>
    <row r="2528" spans="29:34" x14ac:dyDescent="0.25">
      <c r="AC2528" s="274">
        <f t="shared" si="164"/>
        <v>0</v>
      </c>
      <c r="AF2528" s="368">
        <f t="shared" si="165"/>
        <v>0</v>
      </c>
      <c r="AH2528" s="189">
        <f t="shared" si="166"/>
        <v>0</v>
      </c>
    </row>
    <row r="2529" spans="29:34" x14ac:dyDescent="0.25">
      <c r="AC2529" s="274">
        <f t="shared" si="164"/>
        <v>0</v>
      </c>
      <c r="AF2529" s="368">
        <f t="shared" si="165"/>
        <v>0</v>
      </c>
      <c r="AH2529" s="189">
        <f t="shared" si="166"/>
        <v>0</v>
      </c>
    </row>
    <row r="2530" spans="29:34" x14ac:dyDescent="0.25">
      <c r="AC2530" s="274">
        <f t="shared" si="164"/>
        <v>0</v>
      </c>
      <c r="AF2530" s="368">
        <f t="shared" si="165"/>
        <v>0</v>
      </c>
      <c r="AH2530" s="189">
        <f t="shared" si="166"/>
        <v>0</v>
      </c>
    </row>
    <row r="2531" spans="29:34" x14ac:dyDescent="0.25">
      <c r="AC2531" s="274">
        <f t="shared" si="164"/>
        <v>0</v>
      </c>
      <c r="AF2531" s="368">
        <f t="shared" si="165"/>
        <v>0</v>
      </c>
      <c r="AH2531" s="189">
        <f t="shared" si="166"/>
        <v>0</v>
      </c>
    </row>
    <row r="2532" spans="29:34" x14ac:dyDescent="0.25">
      <c r="AC2532" s="274">
        <f t="shared" si="164"/>
        <v>0</v>
      </c>
      <c r="AF2532" s="368">
        <f t="shared" si="165"/>
        <v>0</v>
      </c>
      <c r="AH2532" s="189">
        <f t="shared" si="166"/>
        <v>0</v>
      </c>
    </row>
    <row r="2533" spans="29:34" x14ac:dyDescent="0.25">
      <c r="AC2533" s="274">
        <f t="shared" si="164"/>
        <v>0</v>
      </c>
      <c r="AF2533" s="368">
        <f t="shared" si="165"/>
        <v>0</v>
      </c>
      <c r="AH2533" s="189">
        <f t="shared" si="166"/>
        <v>0</v>
      </c>
    </row>
    <row r="2534" spans="29:34" x14ac:dyDescent="0.25">
      <c r="AC2534" s="274">
        <f t="shared" si="164"/>
        <v>0</v>
      </c>
      <c r="AF2534" s="368">
        <f t="shared" si="165"/>
        <v>0</v>
      </c>
      <c r="AH2534" s="189">
        <f t="shared" si="166"/>
        <v>0</v>
      </c>
    </row>
    <row r="2535" spans="29:34" x14ac:dyDescent="0.25">
      <c r="AC2535" s="274">
        <f t="shared" si="164"/>
        <v>0</v>
      </c>
      <c r="AF2535" s="368">
        <f t="shared" si="165"/>
        <v>0</v>
      </c>
      <c r="AH2535" s="189">
        <f t="shared" si="166"/>
        <v>0</v>
      </c>
    </row>
    <row r="2536" spans="29:34" x14ac:dyDescent="0.25">
      <c r="AC2536" s="274">
        <f t="shared" si="164"/>
        <v>0</v>
      </c>
      <c r="AF2536" s="368">
        <f t="shared" si="165"/>
        <v>0</v>
      </c>
      <c r="AH2536" s="189">
        <f t="shared" si="166"/>
        <v>0</v>
      </c>
    </row>
    <row r="2537" spans="29:34" x14ac:dyDescent="0.25">
      <c r="AC2537" s="274">
        <f t="shared" si="164"/>
        <v>0</v>
      </c>
      <c r="AF2537" s="368">
        <f t="shared" si="165"/>
        <v>0</v>
      </c>
      <c r="AH2537" s="189">
        <f t="shared" si="166"/>
        <v>0</v>
      </c>
    </row>
    <row r="2538" spans="29:34" x14ac:dyDescent="0.25">
      <c r="AC2538" s="274">
        <f t="shared" si="164"/>
        <v>0</v>
      </c>
      <c r="AF2538" s="368">
        <f t="shared" si="165"/>
        <v>0</v>
      </c>
      <c r="AH2538" s="189">
        <f t="shared" si="166"/>
        <v>0</v>
      </c>
    </row>
    <row r="2539" spans="29:34" x14ac:dyDescent="0.25">
      <c r="AC2539" s="274">
        <f t="shared" si="164"/>
        <v>0</v>
      </c>
      <c r="AF2539" s="368">
        <f t="shared" si="165"/>
        <v>0</v>
      </c>
      <c r="AH2539" s="189">
        <f t="shared" si="166"/>
        <v>0</v>
      </c>
    </row>
    <row r="2540" spans="29:34" x14ac:dyDescent="0.25">
      <c r="AC2540" s="274">
        <f t="shared" si="164"/>
        <v>0</v>
      </c>
      <c r="AF2540" s="368">
        <f t="shared" si="165"/>
        <v>0</v>
      </c>
      <c r="AH2540" s="189">
        <f t="shared" si="166"/>
        <v>0</v>
      </c>
    </row>
    <row r="2541" spans="29:34" x14ac:dyDescent="0.25">
      <c r="AC2541" s="274">
        <f t="shared" si="164"/>
        <v>0</v>
      </c>
      <c r="AF2541" s="368">
        <f t="shared" si="165"/>
        <v>0</v>
      </c>
      <c r="AH2541" s="189">
        <f t="shared" si="166"/>
        <v>0</v>
      </c>
    </row>
    <row r="2542" spans="29:34" x14ac:dyDescent="0.25">
      <c r="AC2542" s="274">
        <f t="shared" si="164"/>
        <v>0</v>
      </c>
      <c r="AF2542" s="368">
        <f t="shared" si="165"/>
        <v>0</v>
      </c>
      <c r="AH2542" s="189">
        <f t="shared" si="166"/>
        <v>0</v>
      </c>
    </row>
    <row r="2543" spans="29:34" x14ac:dyDescent="0.25">
      <c r="AC2543" s="274">
        <f t="shared" si="164"/>
        <v>0</v>
      </c>
      <c r="AF2543" s="368">
        <f t="shared" si="165"/>
        <v>0</v>
      </c>
      <c r="AH2543" s="189">
        <f t="shared" si="166"/>
        <v>0</v>
      </c>
    </row>
    <row r="2544" spans="29:34" x14ac:dyDescent="0.25">
      <c r="AC2544" s="274">
        <f t="shared" si="164"/>
        <v>0</v>
      </c>
      <c r="AF2544" s="368">
        <f t="shared" si="165"/>
        <v>0</v>
      </c>
      <c r="AH2544" s="189">
        <f t="shared" si="166"/>
        <v>0</v>
      </c>
    </row>
    <row r="2545" spans="29:34" x14ac:dyDescent="0.25">
      <c r="AC2545" s="274">
        <f t="shared" si="164"/>
        <v>0</v>
      </c>
      <c r="AF2545" s="368">
        <f t="shared" si="165"/>
        <v>0</v>
      </c>
      <c r="AH2545" s="189">
        <f t="shared" si="166"/>
        <v>0</v>
      </c>
    </row>
    <row r="2546" spans="29:34" x14ac:dyDescent="0.25">
      <c r="AC2546" s="274">
        <f t="shared" si="164"/>
        <v>0</v>
      </c>
      <c r="AF2546" s="368">
        <f t="shared" si="165"/>
        <v>0</v>
      </c>
      <c r="AH2546" s="189">
        <f t="shared" si="166"/>
        <v>0</v>
      </c>
    </row>
    <row r="2547" spans="29:34" x14ac:dyDescent="0.25">
      <c r="AC2547" s="274">
        <f t="shared" si="164"/>
        <v>0</v>
      </c>
      <c r="AF2547" s="368">
        <f t="shared" si="165"/>
        <v>0</v>
      </c>
      <c r="AH2547" s="189">
        <f t="shared" si="166"/>
        <v>0</v>
      </c>
    </row>
    <row r="2548" spans="29:34" x14ac:dyDescent="0.25">
      <c r="AC2548" s="274">
        <f t="shared" si="164"/>
        <v>0</v>
      </c>
      <c r="AF2548" s="368">
        <f t="shared" si="165"/>
        <v>0</v>
      </c>
      <c r="AH2548" s="189">
        <f t="shared" si="166"/>
        <v>0</v>
      </c>
    </row>
    <row r="2549" spans="29:34" x14ac:dyDescent="0.25">
      <c r="AC2549" s="274">
        <f t="shared" si="164"/>
        <v>0</v>
      </c>
      <c r="AF2549" s="368">
        <f t="shared" si="165"/>
        <v>0</v>
      </c>
      <c r="AH2549" s="189">
        <f t="shared" si="166"/>
        <v>0</v>
      </c>
    </row>
    <row r="2550" spans="29:34" x14ac:dyDescent="0.25">
      <c r="AC2550" s="274">
        <f t="shared" si="164"/>
        <v>0</v>
      </c>
      <c r="AF2550" s="368">
        <f t="shared" si="165"/>
        <v>0</v>
      </c>
      <c r="AH2550" s="189">
        <f t="shared" si="166"/>
        <v>0</v>
      </c>
    </row>
    <row r="2551" spans="29:34" x14ac:dyDescent="0.25">
      <c r="AC2551" s="274">
        <f t="shared" si="164"/>
        <v>0</v>
      </c>
      <c r="AF2551" s="368">
        <f t="shared" si="165"/>
        <v>0</v>
      </c>
      <c r="AH2551" s="189">
        <f t="shared" si="166"/>
        <v>0</v>
      </c>
    </row>
    <row r="2552" spans="29:34" x14ac:dyDescent="0.25">
      <c r="AC2552" s="274">
        <f t="shared" si="164"/>
        <v>0</v>
      </c>
      <c r="AF2552" s="368">
        <f t="shared" si="165"/>
        <v>0</v>
      </c>
      <c r="AH2552" s="189">
        <f t="shared" si="166"/>
        <v>0</v>
      </c>
    </row>
    <row r="2553" spans="29:34" x14ac:dyDescent="0.25">
      <c r="AC2553" s="274">
        <f t="shared" si="164"/>
        <v>0</v>
      </c>
      <c r="AF2553" s="368">
        <f t="shared" si="165"/>
        <v>0</v>
      </c>
      <c r="AH2553" s="189">
        <f t="shared" si="166"/>
        <v>0</v>
      </c>
    </row>
    <row r="2554" spans="29:34" x14ac:dyDescent="0.25">
      <c r="AC2554" s="274">
        <f t="shared" si="164"/>
        <v>0</v>
      </c>
      <c r="AF2554" s="368">
        <f t="shared" si="165"/>
        <v>0</v>
      </c>
      <c r="AH2554" s="189">
        <f t="shared" si="166"/>
        <v>0</v>
      </c>
    </row>
    <row r="2555" spans="29:34" x14ac:dyDescent="0.25">
      <c r="AC2555" s="274">
        <f t="shared" si="164"/>
        <v>0</v>
      </c>
      <c r="AF2555" s="368">
        <f t="shared" si="165"/>
        <v>0</v>
      </c>
      <c r="AH2555" s="189">
        <f t="shared" si="166"/>
        <v>0</v>
      </c>
    </row>
    <row r="2556" spans="29:34" x14ac:dyDescent="0.25">
      <c r="AC2556" s="274">
        <f t="shared" si="164"/>
        <v>0</v>
      </c>
      <c r="AF2556" s="368">
        <f t="shared" si="165"/>
        <v>0</v>
      </c>
      <c r="AH2556" s="189">
        <f t="shared" si="166"/>
        <v>0</v>
      </c>
    </row>
    <row r="2557" spans="29:34" x14ac:dyDescent="0.25">
      <c r="AC2557" s="274">
        <f t="shared" si="164"/>
        <v>0</v>
      </c>
      <c r="AF2557" s="368">
        <f t="shared" si="165"/>
        <v>0</v>
      </c>
      <c r="AH2557" s="189">
        <f t="shared" si="166"/>
        <v>0</v>
      </c>
    </row>
    <row r="2558" spans="29:34" x14ac:dyDescent="0.25">
      <c r="AC2558" s="274">
        <f t="shared" si="164"/>
        <v>0</v>
      </c>
      <c r="AF2558" s="368">
        <f t="shared" si="165"/>
        <v>0</v>
      </c>
      <c r="AH2558" s="189">
        <f t="shared" si="166"/>
        <v>0</v>
      </c>
    </row>
    <row r="2559" spans="29:34" x14ac:dyDescent="0.25">
      <c r="AC2559" s="274">
        <f t="shared" si="164"/>
        <v>0</v>
      </c>
      <c r="AF2559" s="368">
        <f t="shared" si="165"/>
        <v>0</v>
      </c>
      <c r="AH2559" s="189">
        <f t="shared" si="166"/>
        <v>0</v>
      </c>
    </row>
    <row r="2560" spans="29:34" x14ac:dyDescent="0.25">
      <c r="AC2560" s="274">
        <f t="shared" si="164"/>
        <v>0</v>
      </c>
      <c r="AF2560" s="368">
        <f t="shared" si="165"/>
        <v>0</v>
      </c>
      <c r="AH2560" s="189">
        <f t="shared" si="166"/>
        <v>0</v>
      </c>
    </row>
    <row r="2561" spans="29:34" x14ac:dyDescent="0.25">
      <c r="AC2561" s="274">
        <f t="shared" si="164"/>
        <v>0</v>
      </c>
      <c r="AF2561" s="368">
        <f t="shared" si="165"/>
        <v>0</v>
      </c>
      <c r="AH2561" s="189">
        <f t="shared" si="166"/>
        <v>0</v>
      </c>
    </row>
    <row r="2562" spans="29:34" x14ac:dyDescent="0.25">
      <c r="AC2562" s="274">
        <f t="shared" si="164"/>
        <v>0</v>
      </c>
      <c r="AF2562" s="368">
        <f t="shared" si="165"/>
        <v>0</v>
      </c>
      <c r="AH2562" s="189">
        <f t="shared" si="166"/>
        <v>0</v>
      </c>
    </row>
    <row r="2563" spans="29:34" x14ac:dyDescent="0.25">
      <c r="AC2563" s="274">
        <f t="shared" si="164"/>
        <v>0</v>
      </c>
      <c r="AF2563" s="368">
        <f t="shared" si="165"/>
        <v>0</v>
      </c>
      <c r="AH2563" s="189">
        <f t="shared" si="166"/>
        <v>0</v>
      </c>
    </row>
    <row r="2564" spans="29:34" x14ac:dyDescent="0.25">
      <c r="AC2564" s="274">
        <f t="shared" si="164"/>
        <v>0</v>
      </c>
      <c r="AF2564" s="368">
        <f t="shared" si="165"/>
        <v>0</v>
      </c>
      <c r="AH2564" s="189">
        <f t="shared" si="166"/>
        <v>0</v>
      </c>
    </row>
    <row r="2565" spans="29:34" x14ac:dyDescent="0.25">
      <c r="AC2565" s="274">
        <f t="shared" si="164"/>
        <v>0</v>
      </c>
      <c r="AF2565" s="368">
        <f t="shared" si="165"/>
        <v>0</v>
      </c>
      <c r="AH2565" s="189">
        <f t="shared" si="166"/>
        <v>0</v>
      </c>
    </row>
    <row r="2566" spans="29:34" x14ac:dyDescent="0.25">
      <c r="AC2566" s="274">
        <f t="shared" si="164"/>
        <v>0</v>
      </c>
      <c r="AF2566" s="368">
        <f t="shared" si="165"/>
        <v>0</v>
      </c>
      <c r="AH2566" s="189">
        <f t="shared" si="166"/>
        <v>0</v>
      </c>
    </row>
    <row r="2567" spans="29:34" x14ac:dyDescent="0.25">
      <c r="AC2567" s="274">
        <f t="shared" si="164"/>
        <v>0</v>
      </c>
      <c r="AF2567" s="368">
        <f t="shared" si="165"/>
        <v>0</v>
      </c>
      <c r="AH2567" s="189">
        <f t="shared" si="166"/>
        <v>0</v>
      </c>
    </row>
    <row r="2568" spans="29:34" x14ac:dyDescent="0.25">
      <c r="AC2568" s="274">
        <f t="shared" si="164"/>
        <v>0</v>
      </c>
      <c r="AF2568" s="368">
        <f t="shared" si="165"/>
        <v>0</v>
      </c>
      <c r="AH2568" s="189">
        <f t="shared" si="166"/>
        <v>0</v>
      </c>
    </row>
    <row r="2569" spans="29:34" x14ac:dyDescent="0.25">
      <c r="AC2569" s="274">
        <f t="shared" si="164"/>
        <v>0</v>
      </c>
      <c r="AF2569" s="368">
        <f t="shared" si="165"/>
        <v>0</v>
      </c>
      <c r="AH2569" s="189">
        <f t="shared" si="166"/>
        <v>0</v>
      </c>
    </row>
    <row r="2570" spans="29:34" x14ac:dyDescent="0.25">
      <c r="AC2570" s="274">
        <f t="shared" si="164"/>
        <v>0</v>
      </c>
      <c r="AF2570" s="368">
        <f t="shared" si="165"/>
        <v>0</v>
      </c>
      <c r="AH2570" s="189">
        <f t="shared" si="166"/>
        <v>0</v>
      </c>
    </row>
    <row r="2571" spans="29:34" x14ac:dyDescent="0.25">
      <c r="AC2571" s="274">
        <f t="shared" si="164"/>
        <v>0</v>
      </c>
      <c r="AF2571" s="368">
        <f t="shared" si="165"/>
        <v>0</v>
      </c>
      <c r="AH2571" s="189">
        <f t="shared" si="166"/>
        <v>0</v>
      </c>
    </row>
    <row r="2572" spans="29:34" x14ac:dyDescent="0.25">
      <c r="AC2572" s="274">
        <f t="shared" si="164"/>
        <v>0</v>
      </c>
      <c r="AF2572" s="368">
        <f t="shared" si="165"/>
        <v>0</v>
      </c>
      <c r="AH2572" s="189">
        <f t="shared" si="166"/>
        <v>0</v>
      </c>
    </row>
    <row r="2573" spans="29:34" x14ac:dyDescent="0.25">
      <c r="AC2573" s="274">
        <f t="shared" si="164"/>
        <v>0</v>
      </c>
      <c r="AF2573" s="368">
        <f t="shared" si="165"/>
        <v>0</v>
      </c>
      <c r="AH2573" s="189">
        <f t="shared" si="166"/>
        <v>0</v>
      </c>
    </row>
    <row r="2574" spans="29:34" x14ac:dyDescent="0.25">
      <c r="AC2574" s="274">
        <f t="shared" si="164"/>
        <v>0</v>
      </c>
      <c r="AF2574" s="368">
        <f t="shared" si="165"/>
        <v>0</v>
      </c>
      <c r="AH2574" s="189">
        <f t="shared" si="166"/>
        <v>0</v>
      </c>
    </row>
    <row r="2575" spans="29:34" x14ac:dyDescent="0.25">
      <c r="AC2575" s="274">
        <f t="shared" si="164"/>
        <v>0</v>
      </c>
      <c r="AF2575" s="368">
        <f t="shared" si="165"/>
        <v>0</v>
      </c>
      <c r="AH2575" s="189">
        <f t="shared" si="166"/>
        <v>0</v>
      </c>
    </row>
    <row r="2576" spans="29:34" x14ac:dyDescent="0.25">
      <c r="AC2576" s="274">
        <f t="shared" si="164"/>
        <v>0</v>
      </c>
      <c r="AF2576" s="368">
        <f t="shared" si="165"/>
        <v>0</v>
      </c>
      <c r="AH2576" s="189">
        <f t="shared" si="166"/>
        <v>0</v>
      </c>
    </row>
    <row r="2577" spans="29:34" x14ac:dyDescent="0.25">
      <c r="AC2577" s="274">
        <f t="shared" si="164"/>
        <v>0</v>
      </c>
      <c r="AF2577" s="368">
        <f t="shared" si="165"/>
        <v>0</v>
      </c>
      <c r="AH2577" s="189">
        <f t="shared" si="166"/>
        <v>0</v>
      </c>
    </row>
    <row r="2578" spans="29:34" x14ac:dyDescent="0.25">
      <c r="AC2578" s="274">
        <f t="shared" si="164"/>
        <v>0</v>
      </c>
      <c r="AF2578" s="368">
        <f t="shared" si="165"/>
        <v>0</v>
      </c>
      <c r="AH2578" s="189">
        <f t="shared" si="166"/>
        <v>0</v>
      </c>
    </row>
    <row r="2579" spans="29:34" x14ac:dyDescent="0.25">
      <c r="AC2579" s="274">
        <f t="shared" si="164"/>
        <v>0</v>
      </c>
      <c r="AF2579" s="368">
        <f t="shared" si="165"/>
        <v>0</v>
      </c>
      <c r="AH2579" s="189">
        <f t="shared" si="166"/>
        <v>0</v>
      </c>
    </row>
    <row r="2580" spans="29:34" x14ac:dyDescent="0.25">
      <c r="AC2580" s="274">
        <f t="shared" si="164"/>
        <v>0</v>
      </c>
      <c r="AF2580" s="368">
        <f t="shared" si="165"/>
        <v>0</v>
      </c>
      <c r="AH2580" s="189">
        <f t="shared" si="166"/>
        <v>0</v>
      </c>
    </row>
    <row r="2581" spans="29:34" x14ac:dyDescent="0.25">
      <c r="AC2581" s="274">
        <f t="shared" si="164"/>
        <v>0</v>
      </c>
      <c r="AF2581" s="368">
        <f t="shared" si="165"/>
        <v>0</v>
      </c>
      <c r="AH2581" s="189">
        <f t="shared" si="166"/>
        <v>0</v>
      </c>
    </row>
    <row r="2582" spans="29:34" x14ac:dyDescent="0.25">
      <c r="AC2582" s="274">
        <f t="shared" si="164"/>
        <v>0</v>
      </c>
      <c r="AF2582" s="368">
        <f t="shared" si="165"/>
        <v>0</v>
      </c>
      <c r="AH2582" s="189">
        <f t="shared" si="166"/>
        <v>0</v>
      </c>
    </row>
    <row r="2583" spans="29:34" x14ac:dyDescent="0.25">
      <c r="AC2583" s="274">
        <f t="shared" si="164"/>
        <v>0</v>
      </c>
      <c r="AF2583" s="368">
        <f t="shared" si="165"/>
        <v>0</v>
      </c>
      <c r="AH2583" s="189">
        <f t="shared" si="166"/>
        <v>0</v>
      </c>
    </row>
    <row r="2584" spans="29:34" x14ac:dyDescent="0.25">
      <c r="AC2584" s="274">
        <f t="shared" si="164"/>
        <v>0</v>
      </c>
      <c r="AF2584" s="368">
        <f t="shared" si="165"/>
        <v>0</v>
      </c>
      <c r="AH2584" s="189">
        <f t="shared" si="166"/>
        <v>0</v>
      </c>
    </row>
    <row r="2585" spans="29:34" x14ac:dyDescent="0.25">
      <c r="AC2585" s="274">
        <f t="shared" si="164"/>
        <v>0</v>
      </c>
      <c r="AF2585" s="368">
        <f t="shared" si="165"/>
        <v>0</v>
      </c>
      <c r="AH2585" s="189">
        <f t="shared" si="166"/>
        <v>0</v>
      </c>
    </row>
    <row r="2586" spans="29:34" x14ac:dyDescent="0.25">
      <c r="AC2586" s="274">
        <f t="shared" ref="AC2586:AC2596" si="167">Z2586*Q2586</f>
        <v>0</v>
      </c>
      <c r="AF2586" s="368">
        <f t="shared" ref="AF2586:AF2596" si="168">AD2586+AE2586</f>
        <v>0</v>
      </c>
      <c r="AH2586" s="189">
        <f t="shared" ref="AH2586:AH2596" si="169">R2586*AG2586</f>
        <v>0</v>
      </c>
    </row>
    <row r="2587" spans="29:34" x14ac:dyDescent="0.25">
      <c r="AC2587" s="274">
        <f t="shared" si="167"/>
        <v>0</v>
      </c>
      <c r="AF2587" s="368">
        <f t="shared" si="168"/>
        <v>0</v>
      </c>
      <c r="AH2587" s="189">
        <f t="shared" si="169"/>
        <v>0</v>
      </c>
    </row>
    <row r="2588" spans="29:34" x14ac:dyDescent="0.25">
      <c r="AC2588" s="274">
        <f t="shared" si="167"/>
        <v>0</v>
      </c>
      <c r="AF2588" s="368">
        <f t="shared" si="168"/>
        <v>0</v>
      </c>
      <c r="AH2588" s="189">
        <f t="shared" si="169"/>
        <v>0</v>
      </c>
    </row>
    <row r="2589" spans="29:34" x14ac:dyDescent="0.25">
      <c r="AC2589" s="274">
        <f t="shared" si="167"/>
        <v>0</v>
      </c>
      <c r="AF2589" s="368">
        <f t="shared" si="168"/>
        <v>0</v>
      </c>
      <c r="AH2589" s="189">
        <f t="shared" si="169"/>
        <v>0</v>
      </c>
    </row>
    <row r="2590" spans="29:34" x14ac:dyDescent="0.25">
      <c r="AC2590" s="274">
        <f t="shared" si="167"/>
        <v>0</v>
      </c>
      <c r="AF2590" s="368">
        <f t="shared" si="168"/>
        <v>0</v>
      </c>
      <c r="AH2590" s="189">
        <f t="shared" si="169"/>
        <v>0</v>
      </c>
    </row>
    <row r="2591" spans="29:34" x14ac:dyDescent="0.25">
      <c r="AC2591" s="274">
        <f t="shared" si="167"/>
        <v>0</v>
      </c>
      <c r="AF2591" s="368">
        <f t="shared" si="168"/>
        <v>0</v>
      </c>
      <c r="AH2591" s="189">
        <f t="shared" si="169"/>
        <v>0</v>
      </c>
    </row>
    <row r="2592" spans="29:34" x14ac:dyDescent="0.25">
      <c r="AC2592" s="274">
        <f t="shared" si="167"/>
        <v>0</v>
      </c>
      <c r="AF2592" s="368">
        <f t="shared" si="168"/>
        <v>0</v>
      </c>
      <c r="AH2592" s="189">
        <f t="shared" si="169"/>
        <v>0</v>
      </c>
    </row>
    <row r="2593" spans="1:34" x14ac:dyDescent="0.25">
      <c r="AC2593" s="274">
        <f t="shared" si="167"/>
        <v>0</v>
      </c>
      <c r="AF2593" s="368">
        <f t="shared" si="168"/>
        <v>0</v>
      </c>
      <c r="AH2593" s="189">
        <f t="shared" si="169"/>
        <v>0</v>
      </c>
    </row>
    <row r="2594" spans="1:34" x14ac:dyDescent="0.25">
      <c r="AC2594" s="274">
        <f t="shared" si="167"/>
        <v>0</v>
      </c>
      <c r="AF2594" s="368">
        <f t="shared" si="168"/>
        <v>0</v>
      </c>
      <c r="AH2594" s="189">
        <f t="shared" si="169"/>
        <v>0</v>
      </c>
    </row>
    <row r="2595" spans="1:34" x14ac:dyDescent="0.25">
      <c r="AC2595" s="274">
        <f t="shared" si="167"/>
        <v>0</v>
      </c>
      <c r="AF2595" s="368">
        <f t="shared" si="168"/>
        <v>0</v>
      </c>
      <c r="AH2595" s="189">
        <f t="shared" si="169"/>
        <v>0</v>
      </c>
    </row>
    <row r="2596" spans="1:34" x14ac:dyDescent="0.25">
      <c r="AC2596" s="274">
        <f t="shared" si="167"/>
        <v>0</v>
      </c>
      <c r="AF2596" s="368">
        <f t="shared" si="168"/>
        <v>0</v>
      </c>
      <c r="AH2596" s="189">
        <f t="shared" si="169"/>
        <v>0</v>
      </c>
    </row>
    <row r="2598" spans="1:34" x14ac:dyDescent="0.25">
      <c r="J2598" s="180" t="s">
        <v>3911</v>
      </c>
    </row>
    <row r="2599" spans="1:34" x14ac:dyDescent="0.25">
      <c r="J2599" s="180" t="s">
        <v>4267</v>
      </c>
    </row>
    <row r="2600" spans="1:34" x14ac:dyDescent="0.25">
      <c r="J2600" s="180" t="s">
        <v>4128</v>
      </c>
    </row>
    <row r="2601" spans="1:34" x14ac:dyDescent="0.25">
      <c r="J2601" s="180" t="s">
        <v>4276</v>
      </c>
    </row>
    <row r="2602" spans="1:34" x14ac:dyDescent="0.25">
      <c r="A2602" s="180" t="s">
        <v>7243</v>
      </c>
    </row>
    <row r="2603" spans="1:34" x14ac:dyDescent="0.25">
      <c r="A2603" s="180" t="s">
        <v>7352</v>
      </c>
    </row>
  </sheetData>
  <sheetProtection selectLockedCells="1" selectUnlockedCells="1"/>
  <customSheetViews>
    <customSheetView guid="{529A07F7-6419-495C-9383-E88B18E6BE51}" filter="1" showAutoFilter="1">
      <pageMargins left="0.7" right="0.7" top="0.75" bottom="0.75" header="0.3" footer="0.3"/>
      <autoFilter ref="A1:W167" xr:uid="{00000000-0000-0000-0000-000000000000}"/>
    </customSheetView>
  </customSheetViews>
  <conditionalFormatting sqref="C2">
    <cfRule type="duplicateValues" dxfId="2163" priority="2082"/>
  </conditionalFormatting>
  <conditionalFormatting sqref="C3">
    <cfRule type="duplicateValues" dxfId="2162" priority="2077"/>
  </conditionalFormatting>
  <conditionalFormatting sqref="C4">
    <cfRule type="duplicateValues" dxfId="2161" priority="504"/>
  </conditionalFormatting>
  <conditionalFormatting sqref="D53">
    <cfRule type="duplicateValues" dxfId="2160" priority="426"/>
  </conditionalFormatting>
  <conditionalFormatting sqref="D90">
    <cfRule type="duplicateValues" dxfId="2159" priority="1569"/>
    <cfRule type="duplicateValues" dxfId="2158" priority="1570"/>
    <cfRule type="duplicateValues" dxfId="2157" priority="1571"/>
    <cfRule type="duplicateValues" dxfId="2156" priority="1572"/>
    <cfRule type="duplicateValues" dxfId="2155" priority="1573"/>
  </conditionalFormatting>
  <conditionalFormatting sqref="E7">
    <cfRule type="duplicateValues" dxfId="2154" priority="1021"/>
    <cfRule type="duplicateValues" dxfId="2153" priority="1022"/>
    <cfRule type="duplicateValues" dxfId="2152" priority="1023"/>
    <cfRule type="duplicateValues" dxfId="2151" priority="1024"/>
    <cfRule type="duplicateValues" dxfId="2150" priority="1025"/>
    <cfRule type="duplicateValues" dxfId="2149" priority="1026"/>
  </conditionalFormatting>
  <conditionalFormatting sqref="E23">
    <cfRule type="duplicateValues" dxfId="2148" priority="973"/>
    <cfRule type="duplicateValues" dxfId="2147" priority="974"/>
    <cfRule type="duplicateValues" dxfId="2146" priority="975"/>
    <cfRule type="duplicateValues" dxfId="2145" priority="976"/>
    <cfRule type="duplicateValues" dxfId="2144" priority="977"/>
    <cfRule type="duplicateValues" dxfId="2143" priority="978"/>
  </conditionalFormatting>
  <conditionalFormatting sqref="E26">
    <cfRule type="duplicateValues" dxfId="2142" priority="948"/>
    <cfRule type="duplicateValues" dxfId="2141" priority="949"/>
    <cfRule type="duplicateValues" dxfId="2140" priority="950"/>
    <cfRule type="duplicateValues" dxfId="2139" priority="951"/>
    <cfRule type="duplicateValues" dxfId="2138" priority="952"/>
    <cfRule type="duplicateValues" dxfId="2137" priority="953"/>
    <cfRule type="duplicateValues" dxfId="2136" priority="954"/>
    <cfRule type="duplicateValues" dxfId="2135" priority="955"/>
  </conditionalFormatting>
  <conditionalFormatting sqref="E33">
    <cfRule type="duplicateValues" dxfId="2134" priority="930"/>
    <cfRule type="duplicateValues" dxfId="2133" priority="931"/>
    <cfRule type="duplicateValues" dxfId="2132" priority="932"/>
    <cfRule type="duplicateValues" dxfId="2131" priority="933"/>
  </conditionalFormatting>
  <conditionalFormatting sqref="E36">
    <cfRule type="duplicateValues" dxfId="2130" priority="1665"/>
    <cfRule type="duplicateValues" dxfId="2129" priority="1666"/>
    <cfRule type="duplicateValues" dxfId="2128" priority="1667"/>
  </conditionalFormatting>
  <conditionalFormatting sqref="E39">
    <cfRule type="duplicateValues" dxfId="2127" priority="905"/>
    <cfRule type="duplicateValues" dxfId="2126" priority="906"/>
    <cfRule type="duplicateValues" dxfId="2125" priority="907"/>
    <cfRule type="duplicateValues" dxfId="2124" priority="908"/>
  </conditionalFormatting>
  <conditionalFormatting sqref="E40">
    <cfRule type="duplicateValues" dxfId="2123" priority="496"/>
    <cfRule type="duplicateValues" dxfId="2122" priority="497"/>
    <cfRule type="duplicateValues" dxfId="2121" priority="498"/>
  </conditionalFormatting>
  <conditionalFormatting sqref="E41">
    <cfRule type="duplicateValues" dxfId="2120" priority="899"/>
    <cfRule type="duplicateValues" dxfId="2119" priority="900"/>
    <cfRule type="duplicateValues" dxfId="2118" priority="901"/>
    <cfRule type="duplicateValues" dxfId="2117" priority="902"/>
    <cfRule type="duplicateValues" dxfId="2116" priority="903"/>
    <cfRule type="duplicateValues" dxfId="2115" priority="904"/>
  </conditionalFormatting>
  <conditionalFormatting sqref="E43">
    <cfRule type="duplicateValues" dxfId="2114" priority="890"/>
    <cfRule type="duplicateValues" dxfId="2113" priority="891"/>
    <cfRule type="duplicateValues" dxfId="2112" priority="892"/>
    <cfRule type="duplicateValues" dxfId="2111" priority="893"/>
    <cfRule type="duplicateValues" dxfId="2110" priority="894"/>
    <cfRule type="duplicateValues" dxfId="2109" priority="895"/>
    <cfRule type="duplicateValues" dxfId="2108" priority="896"/>
    <cfRule type="duplicateValues" dxfId="2107" priority="897"/>
    <cfRule type="duplicateValues" dxfId="2106" priority="898"/>
  </conditionalFormatting>
  <conditionalFormatting sqref="E44 E154 E414">
    <cfRule type="duplicateValues" dxfId="2105" priority="884"/>
    <cfRule type="duplicateValues" dxfId="2104" priority="885"/>
    <cfRule type="duplicateValues" dxfId="2103" priority="886"/>
    <cfRule type="duplicateValues" dxfId="2102" priority="887"/>
    <cfRule type="duplicateValues" dxfId="2101" priority="888"/>
    <cfRule type="duplicateValues" dxfId="2100" priority="889"/>
  </conditionalFormatting>
  <conditionalFormatting sqref="E45">
    <cfRule type="duplicateValues" dxfId="2099" priority="1638"/>
    <cfRule type="duplicateValues" dxfId="2098" priority="1639"/>
    <cfRule type="duplicateValues" dxfId="2097" priority="1640"/>
  </conditionalFormatting>
  <conditionalFormatting sqref="E46">
    <cfRule type="duplicateValues" dxfId="2096" priority="882"/>
    <cfRule type="duplicateValues" dxfId="2095" priority="883"/>
  </conditionalFormatting>
  <conditionalFormatting sqref="E47">
    <cfRule type="duplicateValues" dxfId="2094" priority="1633"/>
    <cfRule type="duplicateValues" dxfId="2093" priority="1634"/>
    <cfRule type="duplicateValues" dxfId="2092" priority="1635"/>
  </conditionalFormatting>
  <conditionalFormatting sqref="E56">
    <cfRule type="duplicateValues" dxfId="2091" priority="1618"/>
    <cfRule type="duplicateValues" dxfId="2090" priority="1619"/>
  </conditionalFormatting>
  <conditionalFormatting sqref="E57">
    <cfRule type="duplicateValues" dxfId="2089" priority="830"/>
    <cfRule type="duplicateValues" dxfId="2088" priority="831"/>
    <cfRule type="duplicateValues" dxfId="2087" priority="832"/>
    <cfRule type="duplicateValues" dxfId="2086" priority="833"/>
    <cfRule type="duplicateValues" dxfId="2085" priority="834"/>
    <cfRule type="duplicateValues" dxfId="2084" priority="835"/>
    <cfRule type="duplicateValues" dxfId="2083" priority="836"/>
    <cfRule type="duplicateValues" dxfId="2082" priority="837"/>
    <cfRule type="duplicateValues" dxfId="2081" priority="838"/>
    <cfRule type="duplicateValues" dxfId="2080" priority="839"/>
    <cfRule type="duplicateValues" dxfId="2079" priority="840"/>
    <cfRule type="duplicateValues" dxfId="2078" priority="841"/>
    <cfRule type="duplicateValues" dxfId="2077" priority="842"/>
    <cfRule type="duplicateValues" dxfId="2076" priority="843"/>
  </conditionalFormatting>
  <conditionalFormatting sqref="E59">
    <cfRule type="duplicateValues" dxfId="2075" priority="493"/>
    <cfRule type="duplicateValues" dxfId="2074" priority="494"/>
  </conditionalFormatting>
  <conditionalFormatting sqref="E60">
    <cfRule type="duplicateValues" dxfId="2073" priority="491"/>
    <cfRule type="duplicateValues" dxfId="2072" priority="492"/>
  </conditionalFormatting>
  <conditionalFormatting sqref="E66">
    <cfRule type="duplicateValues" dxfId="2071" priority="487"/>
    <cfRule type="duplicateValues" dxfId="2070" priority="488"/>
  </conditionalFormatting>
  <conditionalFormatting sqref="E67">
    <cfRule type="duplicateValues" dxfId="2069" priority="817"/>
    <cfRule type="duplicateValues" dxfId="2068" priority="818"/>
    <cfRule type="duplicateValues" dxfId="2067" priority="819"/>
    <cfRule type="duplicateValues" dxfId="2066" priority="820"/>
    <cfRule type="duplicateValues" dxfId="2065" priority="821"/>
    <cfRule type="duplicateValues" dxfId="2064" priority="822"/>
    <cfRule type="duplicateValues" dxfId="2063" priority="823"/>
    <cfRule type="duplicateValues" dxfId="2062" priority="824"/>
    <cfRule type="duplicateValues" dxfId="2061" priority="825"/>
  </conditionalFormatting>
  <conditionalFormatting sqref="E68">
    <cfRule type="duplicateValues" dxfId="2060" priority="485"/>
    <cfRule type="duplicateValues" dxfId="2059" priority="486"/>
  </conditionalFormatting>
  <conditionalFormatting sqref="E70">
    <cfRule type="duplicateValues" dxfId="2058" priority="808"/>
    <cfRule type="duplicateValues" dxfId="2057" priority="809"/>
    <cfRule type="duplicateValues" dxfId="2056" priority="810"/>
    <cfRule type="duplicateValues" dxfId="2055" priority="811"/>
    <cfRule type="duplicateValues" dxfId="2054" priority="812"/>
    <cfRule type="duplicateValues" dxfId="2053" priority="813"/>
    <cfRule type="duplicateValues" dxfId="2052" priority="814"/>
    <cfRule type="duplicateValues" dxfId="2051" priority="815"/>
    <cfRule type="duplicateValues" dxfId="2050" priority="816"/>
  </conditionalFormatting>
  <conditionalFormatting sqref="E73">
    <cfRule type="duplicateValues" dxfId="2049" priority="481"/>
    <cfRule type="duplicateValues" dxfId="2048" priority="482"/>
  </conditionalFormatting>
  <conditionalFormatting sqref="E74">
    <cfRule type="duplicateValues" dxfId="2047" priority="479"/>
    <cfRule type="duplicateValues" dxfId="2046" priority="480"/>
  </conditionalFormatting>
  <conditionalFormatting sqref="E75">
    <cfRule type="duplicateValues" dxfId="2045" priority="477"/>
    <cfRule type="duplicateValues" dxfId="2044" priority="478"/>
  </conditionalFormatting>
  <conditionalFormatting sqref="E76">
    <cfRule type="duplicateValues" dxfId="2043" priority="1222"/>
  </conditionalFormatting>
  <conditionalFormatting sqref="E78">
    <cfRule type="duplicateValues" dxfId="2042" priority="473"/>
    <cfRule type="duplicateValues" dxfId="2041" priority="474"/>
  </conditionalFormatting>
  <conditionalFormatting sqref="E85">
    <cfRule type="duplicateValues" dxfId="2040" priority="1210"/>
    <cfRule type="duplicateValues" dxfId="2039" priority="1211"/>
  </conditionalFormatting>
  <conditionalFormatting sqref="E86">
    <cfRule type="duplicateValues" dxfId="2038" priority="467"/>
    <cfRule type="duplicateValues" dxfId="2037" priority="468"/>
  </conditionalFormatting>
  <conditionalFormatting sqref="E90">
    <cfRule type="duplicateValues" dxfId="2036" priority="763"/>
    <cfRule type="duplicateValues" dxfId="2035" priority="764"/>
    <cfRule type="duplicateValues" dxfId="2034" priority="765"/>
    <cfRule type="duplicateValues" dxfId="2033" priority="766"/>
    <cfRule type="duplicateValues" dxfId="2032" priority="767"/>
    <cfRule type="duplicateValues" dxfId="2031" priority="768"/>
  </conditionalFormatting>
  <conditionalFormatting sqref="E94">
    <cfRule type="duplicateValues" dxfId="2030" priority="461"/>
    <cfRule type="duplicateValues" dxfId="2029" priority="462"/>
  </conditionalFormatting>
  <conditionalFormatting sqref="E95">
    <cfRule type="duplicateValues" dxfId="2028" priority="459"/>
    <cfRule type="duplicateValues" dxfId="2027" priority="460"/>
  </conditionalFormatting>
  <conditionalFormatting sqref="E97">
    <cfRule type="duplicateValues" dxfId="2026" priority="1561"/>
    <cfRule type="duplicateValues" dxfId="2025" priority="1562"/>
    <cfRule type="duplicateValues" dxfId="2024" priority="1563"/>
    <cfRule type="duplicateValues" dxfId="2023" priority="1564"/>
  </conditionalFormatting>
  <conditionalFormatting sqref="E98">
    <cfRule type="duplicateValues" dxfId="2022" priority="457"/>
    <cfRule type="duplicateValues" dxfId="2021" priority="458"/>
  </conditionalFormatting>
  <conditionalFormatting sqref="E99">
    <cfRule type="duplicateValues" dxfId="2020" priority="456"/>
  </conditionalFormatting>
  <conditionalFormatting sqref="E100">
    <cfRule type="duplicateValues" dxfId="2019" priority="452"/>
    <cfRule type="duplicateValues" dxfId="2018" priority="453"/>
  </conditionalFormatting>
  <conditionalFormatting sqref="E101">
    <cfRule type="duplicateValues" dxfId="2017" priority="1549"/>
    <cfRule type="duplicateValues" dxfId="2016" priority="1550"/>
    <cfRule type="duplicateValues" dxfId="2015" priority="1551"/>
    <cfRule type="duplicateValues" dxfId="2014" priority="1552"/>
  </conditionalFormatting>
  <conditionalFormatting sqref="E102">
    <cfRule type="duplicateValues" dxfId="2013" priority="1188"/>
    <cfRule type="duplicateValues" dxfId="2012" priority="1189"/>
  </conditionalFormatting>
  <conditionalFormatting sqref="E104">
    <cfRule type="duplicateValues" dxfId="2011" priority="746"/>
    <cfRule type="duplicateValues" dxfId="2010" priority="747"/>
    <cfRule type="duplicateValues" dxfId="2009" priority="748"/>
    <cfRule type="duplicateValues" dxfId="2008" priority="749"/>
    <cfRule type="duplicateValues" dxfId="2007" priority="750"/>
    <cfRule type="duplicateValues" dxfId="2006" priority="751"/>
  </conditionalFormatting>
  <conditionalFormatting sqref="E105">
    <cfRule type="duplicateValues" dxfId="2005" priority="1537"/>
    <cfRule type="duplicateValues" dxfId="2004" priority="1538"/>
    <cfRule type="duplicateValues" dxfId="2003" priority="1539"/>
    <cfRule type="duplicateValues" dxfId="2002" priority="1540"/>
  </conditionalFormatting>
  <conditionalFormatting sqref="E106">
    <cfRule type="duplicateValues" dxfId="2001" priority="1175"/>
    <cfRule type="duplicateValues" dxfId="2000" priority="1176"/>
    <cfRule type="duplicateValues" dxfId="1999" priority="1177"/>
    <cfRule type="duplicateValues" dxfId="1998" priority="1178"/>
    <cfRule type="duplicateValues" dxfId="1997" priority="1179"/>
    <cfRule type="duplicateValues" dxfId="1996" priority="1180"/>
    <cfRule type="duplicateValues" dxfId="1995" priority="1181"/>
  </conditionalFormatting>
  <conditionalFormatting sqref="E107">
    <cfRule type="duplicateValues" dxfId="1994" priority="450"/>
    <cfRule type="duplicateValues" dxfId="1993" priority="451"/>
  </conditionalFormatting>
  <conditionalFormatting sqref="E108">
    <cfRule type="duplicateValues" dxfId="1992" priority="1525"/>
    <cfRule type="duplicateValues" dxfId="1991" priority="1526"/>
    <cfRule type="duplicateValues" dxfId="1990" priority="1527"/>
    <cfRule type="duplicateValues" dxfId="1989" priority="1528"/>
  </conditionalFormatting>
  <conditionalFormatting sqref="E109">
    <cfRule type="duplicateValues" dxfId="1988" priority="1521"/>
    <cfRule type="duplicateValues" dxfId="1987" priority="1522"/>
    <cfRule type="duplicateValues" dxfId="1986" priority="1523"/>
    <cfRule type="duplicateValues" dxfId="1985" priority="1524"/>
  </conditionalFormatting>
  <conditionalFormatting sqref="E110">
    <cfRule type="duplicateValues" dxfId="1984" priority="730"/>
    <cfRule type="duplicateValues" dxfId="1983" priority="731"/>
    <cfRule type="duplicateValues" dxfId="1982" priority="732"/>
    <cfRule type="duplicateValues" dxfId="1981" priority="733"/>
    <cfRule type="duplicateValues" dxfId="1980" priority="734"/>
    <cfRule type="duplicateValues" dxfId="1979" priority="735"/>
    <cfRule type="duplicateValues" dxfId="1978" priority="736"/>
    <cfRule type="duplicateValues" dxfId="1977" priority="737"/>
    <cfRule type="duplicateValues" dxfId="1976" priority="738"/>
    <cfRule type="duplicateValues" dxfId="1975" priority="739"/>
  </conditionalFormatting>
  <conditionalFormatting sqref="E111">
    <cfRule type="duplicateValues" dxfId="1974" priority="1517"/>
    <cfRule type="duplicateValues" dxfId="1973" priority="1518"/>
    <cfRule type="duplicateValues" dxfId="1972" priority="1519"/>
    <cfRule type="duplicateValues" dxfId="1971" priority="1520"/>
  </conditionalFormatting>
  <conditionalFormatting sqref="E115">
    <cfRule type="duplicateValues" dxfId="1970" priority="448"/>
    <cfRule type="duplicateValues" dxfId="1969" priority="449"/>
  </conditionalFormatting>
  <conditionalFormatting sqref="E116">
    <cfRule type="duplicateValues" dxfId="1968" priority="446"/>
    <cfRule type="duplicateValues" dxfId="1967" priority="447"/>
  </conditionalFormatting>
  <conditionalFormatting sqref="E117">
    <cfRule type="duplicateValues" dxfId="1966" priority="444"/>
    <cfRule type="duplicateValues" dxfId="1965" priority="445"/>
  </conditionalFormatting>
  <conditionalFormatting sqref="E118">
    <cfRule type="duplicateValues" dxfId="1964" priority="442"/>
    <cfRule type="duplicateValues" dxfId="1963" priority="443"/>
  </conditionalFormatting>
  <conditionalFormatting sqref="E119">
    <cfRule type="duplicateValues" dxfId="1962" priority="439"/>
  </conditionalFormatting>
  <conditionalFormatting sqref="E120">
    <cfRule type="duplicateValues" dxfId="1961" priority="1513"/>
    <cfRule type="duplicateValues" dxfId="1960" priority="1514"/>
    <cfRule type="duplicateValues" dxfId="1959" priority="1515"/>
    <cfRule type="duplicateValues" dxfId="1958" priority="1516"/>
  </conditionalFormatting>
  <conditionalFormatting sqref="E121">
    <cfRule type="duplicateValues" dxfId="1957" priority="713"/>
    <cfRule type="duplicateValues" dxfId="1956" priority="714"/>
    <cfRule type="duplicateValues" dxfId="1955" priority="715"/>
    <cfRule type="duplicateValues" dxfId="1954" priority="716"/>
    <cfRule type="duplicateValues" dxfId="1953" priority="717"/>
    <cfRule type="duplicateValues" dxfId="1952" priority="718"/>
    <cfRule type="duplicateValues" dxfId="1951" priority="719"/>
  </conditionalFormatting>
  <conditionalFormatting sqref="E122">
    <cfRule type="duplicateValues" dxfId="1950" priority="711"/>
    <cfRule type="duplicateValues" dxfId="1949" priority="712"/>
  </conditionalFormatting>
  <conditionalFormatting sqref="E123">
    <cfRule type="duplicateValues" dxfId="1948" priority="437"/>
    <cfRule type="duplicateValues" dxfId="1947" priority="438"/>
  </conditionalFormatting>
  <conditionalFormatting sqref="E124">
    <cfRule type="duplicateValues" dxfId="1946" priority="435"/>
    <cfRule type="duplicateValues" dxfId="1945" priority="436"/>
  </conditionalFormatting>
  <conditionalFormatting sqref="E126">
    <cfRule type="duplicateValues" dxfId="1944" priority="433"/>
    <cfRule type="duplicateValues" dxfId="1943" priority="434"/>
  </conditionalFormatting>
  <conditionalFormatting sqref="E127">
    <cfRule type="duplicateValues" dxfId="1942" priority="431"/>
    <cfRule type="duplicateValues" dxfId="1941" priority="432"/>
  </conditionalFormatting>
  <conditionalFormatting sqref="E130">
    <cfRule type="duplicateValues" dxfId="1940" priority="1137"/>
    <cfRule type="duplicateValues" dxfId="1939" priority="1138"/>
    <cfRule type="duplicateValues" dxfId="1938" priority="1139"/>
    <cfRule type="duplicateValues" dxfId="1937" priority="1140"/>
    <cfRule type="duplicateValues" dxfId="1936" priority="1141"/>
    <cfRule type="duplicateValues" dxfId="1935" priority="1142"/>
    <cfRule type="duplicateValues" dxfId="1934" priority="1143"/>
  </conditionalFormatting>
  <conditionalFormatting sqref="E131">
    <cfRule type="duplicateValues" dxfId="1933" priority="429"/>
    <cfRule type="duplicateValues" dxfId="1932" priority="430"/>
  </conditionalFormatting>
  <conditionalFormatting sqref="E134">
    <cfRule type="duplicateValues" dxfId="1931" priority="701"/>
    <cfRule type="duplicateValues" dxfId="1930" priority="702"/>
    <cfRule type="duplicateValues" dxfId="1929" priority="703"/>
    <cfRule type="duplicateValues" dxfId="1928" priority="704"/>
    <cfRule type="duplicateValues" dxfId="1927" priority="705"/>
    <cfRule type="duplicateValues" dxfId="1926" priority="706"/>
  </conditionalFormatting>
  <conditionalFormatting sqref="E135">
    <cfRule type="duplicateValues" dxfId="1925" priority="1132"/>
    <cfRule type="duplicateValues" dxfId="1924" priority="1133"/>
    <cfRule type="duplicateValues" dxfId="1923" priority="1134"/>
  </conditionalFormatting>
  <conditionalFormatting sqref="E137">
    <cfRule type="duplicateValues" dxfId="1922" priority="1130"/>
    <cfRule type="duplicateValues" dxfId="1921" priority="1131"/>
  </conditionalFormatting>
  <conditionalFormatting sqref="E138">
    <cfRule type="duplicateValues" dxfId="1920" priority="1129"/>
  </conditionalFormatting>
  <conditionalFormatting sqref="E139">
    <cfRule type="duplicateValues" dxfId="1919" priority="1127"/>
    <cfRule type="duplicateValues" dxfId="1918" priority="1128"/>
  </conditionalFormatting>
  <conditionalFormatting sqref="E140">
    <cfRule type="duplicateValues" dxfId="1917" priority="1125"/>
    <cfRule type="duplicateValues" dxfId="1916" priority="1126"/>
  </conditionalFormatting>
  <conditionalFormatting sqref="E141">
    <cfRule type="duplicateValues" dxfId="1915" priority="1124"/>
  </conditionalFormatting>
  <conditionalFormatting sqref="E143">
    <cfRule type="duplicateValues" dxfId="1914" priority="1114"/>
    <cfRule type="duplicateValues" dxfId="1913" priority="1115"/>
    <cfRule type="duplicateValues" dxfId="1912" priority="1116"/>
    <cfRule type="duplicateValues" dxfId="1911" priority="1117"/>
    <cfRule type="duplicateValues" dxfId="1910" priority="1118"/>
    <cfRule type="duplicateValues" dxfId="1909" priority="1119"/>
    <cfRule type="duplicateValues" dxfId="1908" priority="1120"/>
    <cfRule type="duplicateValues" dxfId="1907" priority="1121"/>
    <cfRule type="duplicateValues" dxfId="1906" priority="1122"/>
    <cfRule type="duplicateValues" dxfId="1905" priority="1123"/>
  </conditionalFormatting>
  <conditionalFormatting sqref="E144">
    <cfRule type="duplicateValues" dxfId="1904" priority="699"/>
    <cfRule type="duplicateValues" dxfId="1903" priority="700"/>
  </conditionalFormatting>
  <conditionalFormatting sqref="E145">
    <cfRule type="duplicateValues" dxfId="1902" priority="1112"/>
    <cfRule type="duplicateValues" dxfId="1901" priority="1113"/>
  </conditionalFormatting>
  <conditionalFormatting sqref="E146">
    <cfRule type="duplicateValues" dxfId="1900" priority="428"/>
  </conditionalFormatting>
  <conditionalFormatting sqref="E147">
    <cfRule type="duplicateValues" dxfId="1899" priority="1492"/>
  </conditionalFormatting>
  <conditionalFormatting sqref="E148">
    <cfRule type="duplicateValues" dxfId="1898" priority="427"/>
  </conditionalFormatting>
  <conditionalFormatting sqref="E149">
    <cfRule type="duplicateValues" dxfId="1897" priority="1108"/>
    <cfRule type="duplicateValues" dxfId="1896" priority="1109"/>
  </conditionalFormatting>
  <conditionalFormatting sqref="E151">
    <cfRule type="duplicateValues" dxfId="1895" priority="686"/>
    <cfRule type="duplicateValues" dxfId="1894" priority="687"/>
    <cfRule type="duplicateValues" dxfId="1893" priority="688"/>
    <cfRule type="duplicateValues" dxfId="1892" priority="689"/>
    <cfRule type="duplicateValues" dxfId="1891" priority="690"/>
    <cfRule type="duplicateValues" dxfId="1890" priority="691"/>
    <cfRule type="duplicateValues" dxfId="1889" priority="692"/>
    <cfRule type="duplicateValues" dxfId="1888" priority="693"/>
    <cfRule type="duplicateValues" dxfId="1887" priority="694"/>
  </conditionalFormatting>
  <conditionalFormatting sqref="E153">
    <cfRule type="duplicateValues" dxfId="1886" priority="1105"/>
    <cfRule type="duplicateValues" dxfId="1885" priority="1106"/>
    <cfRule type="duplicateValues" dxfId="1884" priority="1107"/>
  </conditionalFormatting>
  <conditionalFormatting sqref="E156">
    <cfRule type="duplicateValues" dxfId="1883" priority="668"/>
    <cfRule type="duplicateValues" dxfId="1882" priority="669"/>
    <cfRule type="duplicateValues" dxfId="1881" priority="670"/>
    <cfRule type="duplicateValues" dxfId="1880" priority="671"/>
    <cfRule type="duplicateValues" dxfId="1879" priority="672"/>
    <cfRule type="duplicateValues" dxfId="1878" priority="673"/>
    <cfRule type="duplicateValues" dxfId="1877" priority="674"/>
    <cfRule type="duplicateValues" dxfId="1876" priority="675"/>
    <cfRule type="duplicateValues" dxfId="1875" priority="676"/>
  </conditionalFormatting>
  <conditionalFormatting sqref="E160">
    <cfRule type="duplicateValues" dxfId="1874" priority="424"/>
    <cfRule type="duplicateValues" dxfId="1873" priority="425"/>
  </conditionalFormatting>
  <conditionalFormatting sqref="E161">
    <cfRule type="duplicateValues" dxfId="1872" priority="1103"/>
    <cfRule type="duplicateValues" dxfId="1871" priority="1104"/>
  </conditionalFormatting>
  <conditionalFormatting sqref="E164">
    <cfRule type="duplicateValues" dxfId="1870" priority="660"/>
    <cfRule type="duplicateValues" dxfId="1869" priority="661"/>
    <cfRule type="duplicateValues" dxfId="1868" priority="662"/>
    <cfRule type="duplicateValues" dxfId="1867" priority="663"/>
    <cfRule type="duplicateValues" dxfId="1866" priority="664"/>
    <cfRule type="duplicateValues" dxfId="1865" priority="665"/>
    <cfRule type="duplicateValues" dxfId="1864" priority="666"/>
    <cfRule type="duplicateValues" dxfId="1863" priority="667"/>
  </conditionalFormatting>
  <conditionalFormatting sqref="E167">
    <cfRule type="duplicateValues" dxfId="1862" priority="422"/>
    <cfRule type="duplicateValues" dxfId="1861" priority="423"/>
  </conditionalFormatting>
  <conditionalFormatting sqref="E168">
    <cfRule type="duplicateValues" dxfId="1860" priority="418"/>
    <cfRule type="duplicateValues" dxfId="1859" priority="419"/>
    <cfRule type="duplicateValues" dxfId="1858" priority="420"/>
    <cfRule type="duplicateValues" dxfId="1857" priority="421"/>
  </conditionalFormatting>
  <conditionalFormatting sqref="E169">
    <cfRule type="duplicateValues" dxfId="1856" priority="414"/>
    <cfRule type="duplicateValues" dxfId="1855" priority="415"/>
    <cfRule type="duplicateValues" dxfId="1854" priority="416"/>
    <cfRule type="duplicateValues" dxfId="1853" priority="417"/>
  </conditionalFormatting>
  <conditionalFormatting sqref="E170">
    <cfRule type="duplicateValues" dxfId="1852" priority="410"/>
    <cfRule type="duplicateValues" dxfId="1851" priority="411"/>
    <cfRule type="duplicateValues" dxfId="1850" priority="412"/>
    <cfRule type="duplicateValues" dxfId="1849" priority="413"/>
  </conditionalFormatting>
  <conditionalFormatting sqref="E171">
    <cfRule type="duplicateValues" dxfId="1848" priority="657"/>
    <cfRule type="duplicateValues" dxfId="1847" priority="658"/>
    <cfRule type="duplicateValues" dxfId="1846" priority="659"/>
  </conditionalFormatting>
  <conditionalFormatting sqref="E176">
    <cfRule type="duplicateValues" dxfId="1845" priority="402"/>
    <cfRule type="duplicateValues" dxfId="1844" priority="403"/>
    <cfRule type="duplicateValues" dxfId="1843" priority="404"/>
    <cfRule type="duplicateValues" dxfId="1842" priority="405"/>
    <cfRule type="duplicateValues" dxfId="1841" priority="406"/>
    <cfRule type="duplicateValues" dxfId="1840" priority="407"/>
    <cfRule type="duplicateValues" dxfId="1839" priority="408"/>
    <cfRule type="duplicateValues" dxfId="1838" priority="409"/>
  </conditionalFormatting>
  <conditionalFormatting sqref="E177">
    <cfRule type="duplicateValues" dxfId="1837" priority="398"/>
    <cfRule type="duplicateValues" dxfId="1836" priority="399"/>
    <cfRule type="duplicateValues" dxfId="1835" priority="400"/>
    <cfRule type="duplicateValues" dxfId="1834" priority="401"/>
  </conditionalFormatting>
  <conditionalFormatting sqref="E179">
    <cfRule type="duplicateValues" dxfId="1833" priority="394"/>
    <cfRule type="duplicateValues" dxfId="1832" priority="395"/>
    <cfRule type="duplicateValues" dxfId="1831" priority="396"/>
    <cfRule type="duplicateValues" dxfId="1830" priority="397"/>
  </conditionalFormatting>
  <conditionalFormatting sqref="E180">
    <cfRule type="duplicateValues" dxfId="1829" priority="643"/>
    <cfRule type="duplicateValues" dxfId="1828" priority="644"/>
    <cfRule type="duplicateValues" dxfId="1827" priority="645"/>
    <cfRule type="duplicateValues" dxfId="1826" priority="646"/>
    <cfRule type="duplicateValues" dxfId="1825" priority="647"/>
    <cfRule type="duplicateValues" dxfId="1824" priority="648"/>
    <cfRule type="duplicateValues" dxfId="1823" priority="649"/>
  </conditionalFormatting>
  <conditionalFormatting sqref="E181">
    <cfRule type="duplicateValues" dxfId="1822" priority="390"/>
    <cfRule type="duplicateValues" dxfId="1821" priority="391"/>
    <cfRule type="duplicateValues" dxfId="1820" priority="392"/>
    <cfRule type="duplicateValues" dxfId="1819" priority="393"/>
  </conditionalFormatting>
  <conditionalFormatting sqref="E185">
    <cfRule type="duplicateValues" dxfId="1818" priority="1100"/>
    <cfRule type="duplicateValues" dxfId="1817" priority="1101"/>
  </conditionalFormatting>
  <conditionalFormatting sqref="E186">
    <cfRule type="duplicateValues" dxfId="1816" priority="386"/>
    <cfRule type="duplicateValues" dxfId="1815" priority="387"/>
    <cfRule type="duplicateValues" dxfId="1814" priority="388"/>
    <cfRule type="duplicateValues" dxfId="1813" priority="389"/>
  </conditionalFormatting>
  <conditionalFormatting sqref="E188">
    <cfRule type="duplicateValues" dxfId="1812" priority="1091"/>
    <cfRule type="duplicateValues" dxfId="1811" priority="1092"/>
    <cfRule type="duplicateValues" dxfId="1810" priority="1093"/>
  </conditionalFormatting>
  <conditionalFormatting sqref="E189">
    <cfRule type="duplicateValues" dxfId="1809" priority="1438"/>
    <cfRule type="duplicateValues" dxfId="1808" priority="1439"/>
    <cfRule type="duplicateValues" dxfId="1807" priority="1440"/>
    <cfRule type="duplicateValues" dxfId="1806" priority="1441"/>
    <cfRule type="duplicateValues" dxfId="1805" priority="1442"/>
  </conditionalFormatting>
  <conditionalFormatting sqref="E191">
    <cfRule type="duplicateValues" dxfId="1804" priority="340"/>
    <cfRule type="duplicateValues" dxfId="1803" priority="341"/>
    <cfRule type="duplicateValues" dxfId="1802" priority="342"/>
    <cfRule type="duplicateValues" dxfId="1801" priority="343"/>
    <cfRule type="duplicateValues" dxfId="1800" priority="344"/>
  </conditionalFormatting>
  <conditionalFormatting sqref="E192">
    <cfRule type="duplicateValues" dxfId="1799" priority="380"/>
    <cfRule type="duplicateValues" dxfId="1798" priority="381"/>
    <cfRule type="duplicateValues" dxfId="1797" priority="382"/>
    <cfRule type="duplicateValues" dxfId="1796" priority="383"/>
  </conditionalFormatting>
  <conditionalFormatting sqref="E194">
    <cfRule type="duplicateValues" dxfId="1795" priority="1081"/>
    <cfRule type="duplicateValues" dxfId="1794" priority="1082"/>
    <cfRule type="duplicateValues" dxfId="1793" priority="1083"/>
    <cfRule type="duplicateValues" dxfId="1792" priority="1084"/>
  </conditionalFormatting>
  <conditionalFormatting sqref="E196">
    <cfRule type="duplicateValues" dxfId="1791" priority="631"/>
    <cfRule type="duplicateValues" dxfId="1790" priority="632"/>
    <cfRule type="duplicateValues" dxfId="1789" priority="633"/>
    <cfRule type="duplicateValues" dxfId="1788" priority="634"/>
    <cfRule type="duplicateValues" dxfId="1787" priority="635"/>
  </conditionalFormatting>
  <conditionalFormatting sqref="E197">
    <cfRule type="duplicateValues" dxfId="1786" priority="376"/>
    <cfRule type="duplicateValues" dxfId="1785" priority="377"/>
    <cfRule type="duplicateValues" dxfId="1784" priority="378"/>
    <cfRule type="duplicateValues" dxfId="1783" priority="379"/>
  </conditionalFormatting>
  <conditionalFormatting sqref="E198">
    <cfRule type="duplicateValues" dxfId="1782" priority="372"/>
    <cfRule type="duplicateValues" dxfId="1781" priority="373"/>
    <cfRule type="duplicateValues" dxfId="1780" priority="374"/>
    <cfRule type="duplicateValues" dxfId="1779" priority="375"/>
  </conditionalFormatting>
  <conditionalFormatting sqref="E203">
    <cfRule type="duplicateValues" dxfId="1778" priority="1423"/>
    <cfRule type="duplicateValues" dxfId="1777" priority="1424"/>
    <cfRule type="duplicateValues" dxfId="1776" priority="1425"/>
    <cfRule type="duplicateValues" dxfId="1775" priority="1426"/>
    <cfRule type="duplicateValues" dxfId="1774" priority="1427"/>
  </conditionalFormatting>
  <conditionalFormatting sqref="E204:E205">
    <cfRule type="duplicateValues" dxfId="1773" priority="1074"/>
    <cfRule type="duplicateValues" dxfId="1772" priority="1075"/>
  </conditionalFormatting>
  <conditionalFormatting sqref="E206">
    <cfRule type="duplicateValues" dxfId="1771" priority="368"/>
    <cfRule type="duplicateValues" dxfId="1770" priority="369"/>
    <cfRule type="duplicateValues" dxfId="1769" priority="370"/>
    <cfRule type="duplicateValues" dxfId="1768" priority="371"/>
  </conditionalFormatting>
  <conditionalFormatting sqref="E208">
    <cfRule type="duplicateValues" dxfId="1767" priority="361"/>
    <cfRule type="duplicateValues" dxfId="1766" priority="362"/>
    <cfRule type="duplicateValues" dxfId="1765" priority="363"/>
    <cfRule type="duplicateValues" dxfId="1764" priority="364"/>
    <cfRule type="duplicateValues" dxfId="1763" priority="365"/>
    <cfRule type="duplicateValues" dxfId="1762" priority="366"/>
    <cfRule type="duplicateValues" dxfId="1761" priority="367"/>
  </conditionalFormatting>
  <conditionalFormatting sqref="E210">
    <cfRule type="duplicateValues" dxfId="1760" priority="357"/>
    <cfRule type="duplicateValues" dxfId="1759" priority="358"/>
    <cfRule type="duplicateValues" dxfId="1758" priority="359"/>
    <cfRule type="duplicateValues" dxfId="1757" priority="360"/>
  </conditionalFormatting>
  <conditionalFormatting sqref="E211">
    <cfRule type="duplicateValues" dxfId="1756" priority="355"/>
    <cfRule type="duplicateValues" dxfId="1755" priority="356"/>
  </conditionalFormatting>
  <conditionalFormatting sqref="E215">
    <cfRule type="duplicateValues" dxfId="1754" priority="353"/>
    <cfRule type="duplicateValues" dxfId="1753" priority="354"/>
  </conditionalFormatting>
  <conditionalFormatting sqref="E217">
    <cfRule type="duplicateValues" dxfId="1752" priority="607"/>
    <cfRule type="duplicateValues" dxfId="1751" priority="608"/>
    <cfRule type="duplicateValues" dxfId="1750" priority="609"/>
    <cfRule type="duplicateValues" dxfId="1749" priority="610"/>
    <cfRule type="duplicateValues" dxfId="1748" priority="611"/>
    <cfRule type="duplicateValues" dxfId="1747" priority="612"/>
    <cfRule type="duplicateValues" dxfId="1746" priority="613"/>
  </conditionalFormatting>
  <conditionalFormatting sqref="E219">
    <cfRule type="duplicateValues" dxfId="1745" priority="601"/>
    <cfRule type="duplicateValues" dxfId="1744" priority="602"/>
    <cfRule type="duplicateValues" dxfId="1743" priority="603"/>
    <cfRule type="duplicateValues" dxfId="1742" priority="604"/>
    <cfRule type="duplicateValues" dxfId="1741" priority="605"/>
    <cfRule type="duplicateValues" dxfId="1740" priority="606"/>
  </conditionalFormatting>
  <conditionalFormatting sqref="E223">
    <cfRule type="duplicateValues" dxfId="1739" priority="1408"/>
    <cfRule type="duplicateValues" dxfId="1738" priority="1409"/>
    <cfRule type="duplicateValues" dxfId="1737" priority="1410"/>
    <cfRule type="duplicateValues" dxfId="1736" priority="1411"/>
    <cfRule type="duplicateValues" dxfId="1735" priority="1412"/>
  </conditionalFormatting>
  <conditionalFormatting sqref="E224">
    <cfRule type="duplicateValues" dxfId="1734" priority="349"/>
    <cfRule type="duplicateValues" dxfId="1733" priority="350"/>
    <cfRule type="duplicateValues" dxfId="1732" priority="351"/>
    <cfRule type="duplicateValues" dxfId="1731" priority="352"/>
  </conditionalFormatting>
  <conditionalFormatting sqref="E227">
    <cfRule type="duplicateValues" dxfId="1730" priority="1403"/>
    <cfRule type="duplicateValues" dxfId="1729" priority="1404"/>
    <cfRule type="duplicateValues" dxfId="1728" priority="1405"/>
    <cfRule type="duplicateValues" dxfId="1727" priority="1406"/>
    <cfRule type="duplicateValues" dxfId="1726" priority="1407"/>
  </conditionalFormatting>
  <conditionalFormatting sqref="E229">
    <cfRule type="duplicateValues" dxfId="1725" priority="345"/>
    <cfRule type="duplicateValues" dxfId="1724" priority="346"/>
    <cfRule type="duplicateValues" dxfId="1723" priority="347"/>
    <cfRule type="duplicateValues" dxfId="1722" priority="348"/>
  </conditionalFormatting>
  <conditionalFormatting sqref="E237">
    <cfRule type="duplicateValues" dxfId="1721" priority="1397"/>
  </conditionalFormatting>
  <conditionalFormatting sqref="E239">
    <cfRule type="duplicateValues" dxfId="1720" priority="1392"/>
    <cfRule type="duplicateValues" dxfId="1719" priority="1393"/>
    <cfRule type="duplicateValues" dxfId="1718" priority="1394"/>
    <cfRule type="duplicateValues" dxfId="1717" priority="1395"/>
    <cfRule type="duplicateValues" dxfId="1716" priority="1396"/>
  </conditionalFormatting>
  <conditionalFormatting sqref="E248">
    <cfRule type="duplicateValues" dxfId="1715" priority="596"/>
    <cfRule type="duplicateValues" dxfId="1714" priority="597"/>
    <cfRule type="duplicateValues" dxfId="1713" priority="598"/>
  </conditionalFormatting>
  <conditionalFormatting sqref="E251">
    <cfRule type="duplicateValues" dxfId="1712" priority="336"/>
    <cfRule type="duplicateValues" dxfId="1711" priority="337"/>
    <cfRule type="duplicateValues" dxfId="1710" priority="338"/>
    <cfRule type="duplicateValues" dxfId="1709" priority="339"/>
  </conditionalFormatting>
  <conditionalFormatting sqref="E253">
    <cfRule type="duplicateValues" dxfId="1708" priority="593"/>
    <cfRule type="duplicateValues" dxfId="1707" priority="594"/>
    <cfRule type="duplicateValues" dxfId="1706" priority="595"/>
  </conditionalFormatting>
  <conditionalFormatting sqref="E254">
    <cfRule type="duplicateValues" dxfId="1705" priority="586"/>
    <cfRule type="duplicateValues" dxfId="1704" priority="587"/>
    <cfRule type="duplicateValues" dxfId="1703" priority="588"/>
    <cfRule type="duplicateValues" dxfId="1702" priority="589"/>
    <cfRule type="duplicateValues" dxfId="1701" priority="590"/>
    <cfRule type="duplicateValues" dxfId="1700" priority="591"/>
    <cfRule type="duplicateValues" dxfId="1699" priority="592"/>
  </conditionalFormatting>
  <conditionalFormatting sqref="E259">
    <cfRule type="duplicateValues" dxfId="1698" priority="1073"/>
  </conditionalFormatting>
  <conditionalFormatting sqref="E261">
    <cfRule type="duplicateValues" dxfId="1697" priority="334"/>
    <cfRule type="duplicateValues" dxfId="1696" priority="335"/>
  </conditionalFormatting>
  <conditionalFormatting sqref="E262">
    <cfRule type="duplicateValues" dxfId="1695" priority="580"/>
    <cfRule type="duplicateValues" dxfId="1694" priority="581"/>
    <cfRule type="duplicateValues" dxfId="1693" priority="582"/>
    <cfRule type="duplicateValues" dxfId="1692" priority="583"/>
    <cfRule type="duplicateValues" dxfId="1691" priority="584"/>
    <cfRule type="duplicateValues" dxfId="1690" priority="585"/>
  </conditionalFormatting>
  <conditionalFormatting sqref="E264">
    <cfRule type="duplicateValues" dxfId="1689" priority="1372"/>
    <cfRule type="duplicateValues" dxfId="1688" priority="1373"/>
    <cfRule type="duplicateValues" dxfId="1687" priority="1374"/>
    <cfRule type="duplicateValues" dxfId="1686" priority="1375"/>
    <cfRule type="duplicateValues" dxfId="1685" priority="1376"/>
  </conditionalFormatting>
  <conditionalFormatting sqref="E265">
    <cfRule type="duplicateValues" dxfId="1684" priority="332"/>
    <cfRule type="duplicateValues" dxfId="1683" priority="333"/>
  </conditionalFormatting>
  <conditionalFormatting sqref="E266">
    <cfRule type="duplicateValues" dxfId="1682" priority="1367"/>
    <cfRule type="duplicateValues" dxfId="1681" priority="1368"/>
    <cfRule type="duplicateValues" dxfId="1680" priority="1369"/>
    <cfRule type="duplicateValues" dxfId="1679" priority="1370"/>
    <cfRule type="duplicateValues" dxfId="1678" priority="1371"/>
  </conditionalFormatting>
  <conditionalFormatting sqref="E267">
    <cfRule type="duplicateValues" dxfId="1677" priority="1362"/>
    <cfRule type="duplicateValues" dxfId="1676" priority="1363"/>
    <cfRule type="duplicateValues" dxfId="1675" priority="1364"/>
    <cfRule type="duplicateValues" dxfId="1674" priority="1365"/>
    <cfRule type="duplicateValues" dxfId="1673" priority="1366"/>
  </conditionalFormatting>
  <conditionalFormatting sqref="E270">
    <cfRule type="duplicateValues" dxfId="1672" priority="330"/>
    <cfRule type="duplicateValues" dxfId="1671" priority="331"/>
  </conditionalFormatting>
  <conditionalFormatting sqref="E272">
    <cfRule type="duplicateValues" dxfId="1670" priority="572"/>
    <cfRule type="duplicateValues" dxfId="1669" priority="573"/>
    <cfRule type="duplicateValues" dxfId="1668" priority="574"/>
    <cfRule type="duplicateValues" dxfId="1667" priority="575"/>
    <cfRule type="duplicateValues" dxfId="1666" priority="576"/>
  </conditionalFormatting>
  <conditionalFormatting sqref="E277">
    <cfRule type="duplicateValues" dxfId="1665" priority="566"/>
    <cfRule type="duplicateValues" dxfId="1664" priority="567"/>
    <cfRule type="duplicateValues" dxfId="1663" priority="568"/>
    <cfRule type="duplicateValues" dxfId="1662" priority="569"/>
    <cfRule type="duplicateValues" dxfId="1661" priority="570"/>
    <cfRule type="duplicateValues" dxfId="1660" priority="571"/>
  </conditionalFormatting>
  <conditionalFormatting sqref="E280">
    <cfRule type="duplicateValues" dxfId="1659" priority="561"/>
    <cfRule type="duplicateValues" dxfId="1658" priority="562"/>
    <cfRule type="duplicateValues" dxfId="1657" priority="563"/>
    <cfRule type="duplicateValues" dxfId="1656" priority="564"/>
    <cfRule type="duplicateValues" dxfId="1655" priority="565"/>
  </conditionalFormatting>
  <conditionalFormatting sqref="E283">
    <cfRule type="duplicateValues" dxfId="1654" priority="328"/>
    <cfRule type="duplicateValues" dxfId="1653" priority="329"/>
  </conditionalFormatting>
  <conditionalFormatting sqref="E285">
    <cfRule type="duplicateValues" dxfId="1652" priority="326"/>
    <cfRule type="duplicateValues" dxfId="1651" priority="327"/>
  </conditionalFormatting>
  <conditionalFormatting sqref="E286">
    <cfRule type="duplicateValues" dxfId="1650" priority="556"/>
    <cfRule type="duplicateValues" dxfId="1649" priority="557"/>
    <cfRule type="duplicateValues" dxfId="1648" priority="558"/>
    <cfRule type="duplicateValues" dxfId="1647" priority="559"/>
    <cfRule type="duplicateValues" dxfId="1646" priority="560"/>
  </conditionalFormatting>
  <conditionalFormatting sqref="E294">
    <cfRule type="duplicateValues" dxfId="1645" priority="321"/>
    <cfRule type="duplicateValues" dxfId="1644" priority="322"/>
    <cfRule type="duplicateValues" dxfId="1643" priority="323"/>
    <cfRule type="duplicateValues" dxfId="1642" priority="324"/>
    <cfRule type="duplicateValues" dxfId="1641" priority="325"/>
  </conditionalFormatting>
  <conditionalFormatting sqref="E296">
    <cfRule type="duplicateValues" dxfId="1640" priority="319"/>
    <cfRule type="duplicateValues" dxfId="1639" priority="320"/>
  </conditionalFormatting>
  <conditionalFormatting sqref="E301">
    <cfRule type="duplicateValues" dxfId="1638" priority="546"/>
    <cfRule type="duplicateValues" dxfId="1637" priority="547"/>
    <cfRule type="duplicateValues" dxfId="1636" priority="548"/>
    <cfRule type="duplicateValues" dxfId="1635" priority="549"/>
    <cfRule type="duplicateValues" dxfId="1634" priority="550"/>
    <cfRule type="duplicateValues" dxfId="1633" priority="551"/>
    <cfRule type="duplicateValues" dxfId="1632" priority="552"/>
    <cfRule type="duplicateValues" dxfId="1631" priority="553"/>
    <cfRule type="duplicateValues" dxfId="1630" priority="554"/>
    <cfRule type="duplicateValues" dxfId="1629" priority="555"/>
  </conditionalFormatting>
  <conditionalFormatting sqref="E302">
    <cfRule type="duplicateValues" dxfId="1628" priority="538"/>
    <cfRule type="duplicateValues" dxfId="1627" priority="539"/>
    <cfRule type="duplicateValues" dxfId="1626" priority="540"/>
    <cfRule type="duplicateValues" dxfId="1625" priority="541"/>
    <cfRule type="duplicateValues" dxfId="1624" priority="542"/>
    <cfRule type="duplicateValues" dxfId="1623" priority="543"/>
    <cfRule type="duplicateValues" dxfId="1622" priority="544"/>
    <cfRule type="duplicateValues" dxfId="1621" priority="545"/>
  </conditionalFormatting>
  <conditionalFormatting sqref="E304">
    <cfRule type="duplicateValues" dxfId="1620" priority="317"/>
    <cfRule type="duplicateValues" dxfId="1619" priority="318"/>
  </conditionalFormatting>
  <conditionalFormatting sqref="E306">
    <cfRule type="duplicateValues" dxfId="1618" priority="529"/>
    <cfRule type="duplicateValues" dxfId="1617" priority="530"/>
    <cfRule type="duplicateValues" dxfId="1616" priority="531"/>
    <cfRule type="duplicateValues" dxfId="1615" priority="532"/>
    <cfRule type="duplicateValues" dxfId="1614" priority="533"/>
    <cfRule type="duplicateValues" dxfId="1613" priority="534"/>
    <cfRule type="duplicateValues" dxfId="1612" priority="535"/>
  </conditionalFormatting>
  <conditionalFormatting sqref="E307">
    <cfRule type="duplicateValues" dxfId="1611" priority="315"/>
    <cfRule type="duplicateValues" dxfId="1610" priority="316"/>
  </conditionalFormatting>
  <conditionalFormatting sqref="E309">
    <cfRule type="duplicateValues" dxfId="1609" priority="1050"/>
  </conditionalFormatting>
  <conditionalFormatting sqref="E312">
    <cfRule type="duplicateValues" dxfId="1608" priority="1045"/>
    <cfRule type="duplicateValues" dxfId="1607" priority="1046"/>
    <cfRule type="duplicateValues" dxfId="1606" priority="1047"/>
    <cfRule type="duplicateValues" dxfId="1605" priority="1048"/>
    <cfRule type="duplicateValues" dxfId="1604" priority="1049"/>
  </conditionalFormatting>
  <conditionalFormatting sqref="E315">
    <cfRule type="duplicateValues" dxfId="1603" priority="517"/>
    <cfRule type="duplicateValues" dxfId="1602" priority="518"/>
    <cfRule type="duplicateValues" dxfId="1601" priority="519"/>
    <cfRule type="duplicateValues" dxfId="1600" priority="520"/>
    <cfRule type="duplicateValues" dxfId="1599" priority="521"/>
    <cfRule type="duplicateValues" dxfId="1598" priority="522"/>
    <cfRule type="duplicateValues" dxfId="1597" priority="523"/>
    <cfRule type="duplicateValues" dxfId="1596" priority="524"/>
    <cfRule type="duplicateValues" dxfId="1595" priority="525"/>
    <cfRule type="duplicateValues" dxfId="1594" priority="526"/>
    <cfRule type="duplicateValues" dxfId="1593" priority="527"/>
    <cfRule type="duplicateValues" dxfId="1592" priority="528"/>
  </conditionalFormatting>
  <conditionalFormatting sqref="E322">
    <cfRule type="duplicateValues" dxfId="1591" priority="313"/>
    <cfRule type="duplicateValues" dxfId="1590" priority="314"/>
  </conditionalFormatting>
  <conditionalFormatting sqref="E323">
    <cfRule type="duplicateValues" dxfId="1589" priority="311"/>
    <cfRule type="duplicateValues" dxfId="1588" priority="312"/>
  </conditionalFormatting>
  <conditionalFormatting sqref="E328">
    <cfRule type="duplicateValues" dxfId="1587" priority="309"/>
    <cfRule type="duplicateValues" dxfId="1586" priority="310"/>
  </conditionalFormatting>
  <conditionalFormatting sqref="E342">
    <cfRule type="duplicateValues" dxfId="1585" priority="510"/>
    <cfRule type="duplicateValues" dxfId="1584" priority="511"/>
    <cfRule type="duplicateValues" dxfId="1583" priority="512"/>
    <cfRule type="duplicateValues" dxfId="1582" priority="513"/>
    <cfRule type="duplicateValues" dxfId="1581" priority="514"/>
    <cfRule type="duplicateValues" dxfId="1580" priority="515"/>
    <cfRule type="duplicateValues" dxfId="1579" priority="516"/>
  </conditionalFormatting>
  <conditionalFormatting sqref="E349">
    <cfRule type="duplicateValues" dxfId="1578" priority="306"/>
    <cfRule type="duplicateValues" dxfId="1577" priority="307"/>
    <cfRule type="duplicateValues" dxfId="1576" priority="308"/>
  </conditionalFormatting>
  <conditionalFormatting sqref="E350">
    <cfRule type="duplicateValues" dxfId="1575" priority="505"/>
    <cfRule type="duplicateValues" dxfId="1574" priority="506"/>
    <cfRule type="duplicateValues" dxfId="1573" priority="507"/>
    <cfRule type="duplicateValues" dxfId="1572" priority="508"/>
    <cfRule type="duplicateValues" dxfId="1571" priority="509"/>
  </conditionalFormatting>
  <conditionalFormatting sqref="E362">
    <cfRule type="duplicateValues" dxfId="1570" priority="304"/>
    <cfRule type="duplicateValues" dxfId="1569" priority="305"/>
  </conditionalFormatting>
  <conditionalFormatting sqref="E363">
    <cfRule type="duplicateValues" dxfId="1568" priority="300"/>
    <cfRule type="duplicateValues" dxfId="1567" priority="301"/>
    <cfRule type="duplicateValues" dxfId="1566" priority="302"/>
    <cfRule type="duplicateValues" dxfId="1565" priority="303"/>
  </conditionalFormatting>
  <conditionalFormatting sqref="E377">
    <cfRule type="duplicateValues" dxfId="1564" priority="297"/>
    <cfRule type="duplicateValues" dxfId="1563" priority="298"/>
    <cfRule type="duplicateValues" dxfId="1562" priority="299"/>
  </conditionalFormatting>
  <conditionalFormatting sqref="J4">
    <cfRule type="duplicateValues" dxfId="1561" priority="1752"/>
    <cfRule type="duplicateValues" dxfId="1560" priority="1753"/>
    <cfRule type="duplicateValues" dxfId="1559" priority="1754"/>
    <cfRule type="duplicateValues" dxfId="1558" priority="1755"/>
  </conditionalFormatting>
  <conditionalFormatting sqref="J90">
    <cfRule type="duplicateValues" dxfId="1557" priority="1200"/>
    <cfRule type="duplicateValues" dxfId="1556" priority="1201"/>
    <cfRule type="duplicateValues" dxfId="1555" priority="1202"/>
    <cfRule type="duplicateValues" dxfId="1554" priority="1203"/>
    <cfRule type="duplicateValues" dxfId="1553" priority="1204"/>
    <cfRule type="duplicateValues" dxfId="1552" priority="1205"/>
    <cfRule type="duplicateValues" dxfId="1551" priority="1206"/>
  </conditionalFormatting>
  <conditionalFormatting sqref="J179 J160:J170">
    <cfRule type="duplicateValues" dxfId="1550" priority="8755"/>
    <cfRule type="duplicateValues" dxfId="1549" priority="8756"/>
    <cfRule type="duplicateValues" dxfId="1548" priority="8757"/>
    <cfRule type="duplicateValues" dxfId="1547" priority="8761"/>
  </conditionalFormatting>
  <conditionalFormatting sqref="J317:J461 J92:J280 J1:J89 J463:J1048576">
    <cfRule type="duplicateValues" dxfId="1546" priority="11395"/>
  </conditionalFormatting>
  <conditionalFormatting sqref="J317:J461 J171:J178 J180:J280 J1:J3 J92:J159 J5:J89 J463:J1048576">
    <cfRule type="duplicateValues" dxfId="1545" priority="11399"/>
  </conditionalFormatting>
  <conditionalFormatting sqref="K1:K90 K92:K291 K293:K1048576">
    <cfRule type="duplicateValues" dxfId="1544" priority="1787"/>
  </conditionalFormatting>
  <conditionalFormatting sqref="O46">
    <cfRule type="duplicateValues" dxfId="1543" priority="1636"/>
    <cfRule type="duplicateValues" dxfId="1542" priority="1637"/>
  </conditionalFormatting>
  <conditionalFormatting sqref="O53">
    <cfRule type="duplicateValues" dxfId="1541" priority="850"/>
    <cfRule type="duplicateValues" dxfId="1540" priority="851"/>
  </conditionalFormatting>
  <conditionalFormatting sqref="O75">
    <cfRule type="duplicateValues" dxfId="1539" priority="800"/>
    <cfRule type="duplicateValues" dxfId="1538" priority="801"/>
  </conditionalFormatting>
  <conditionalFormatting sqref="O105">
    <cfRule type="duplicateValues" dxfId="1537" priority="1182"/>
    <cfRule type="duplicateValues" dxfId="1536" priority="1183"/>
  </conditionalFormatting>
  <conditionalFormatting sqref="O122">
    <cfRule type="duplicateValues" dxfId="1535" priority="709"/>
    <cfRule type="duplicateValues" dxfId="1534" priority="710"/>
  </conditionalFormatting>
  <conditionalFormatting sqref="O155">
    <cfRule type="duplicateValues" dxfId="1533" priority="677"/>
    <cfRule type="duplicateValues" dxfId="1532" priority="678"/>
  </conditionalFormatting>
  <conditionalFormatting sqref="O183">
    <cfRule type="duplicateValues" dxfId="1531" priority="636"/>
    <cfRule type="duplicateValues" dxfId="1530" priority="637"/>
  </conditionalFormatting>
  <conditionalFormatting sqref="O190">
    <cfRule type="duplicateValues" dxfId="1529" priority="384"/>
    <cfRule type="duplicateValues" dxfId="1528" priority="385"/>
  </conditionalFormatting>
  <conditionalFormatting sqref="O200">
    <cfRule type="duplicateValues" dxfId="1527" priority="1076"/>
    <cfRule type="duplicateValues" dxfId="1526" priority="1077"/>
  </conditionalFormatting>
  <conditionalFormatting sqref="Y1:Y18 Y20:Y190 Y192:Y1048576">
    <cfRule type="duplicateValues" dxfId="1525" priority="499"/>
  </conditionalFormatting>
  <conditionalFormatting sqref="O425">
    <cfRule type="duplicateValues" dxfId="1524" priority="296"/>
  </conditionalFormatting>
  <conditionalFormatting sqref="O425">
    <cfRule type="duplicateValues" dxfId="1523" priority="295"/>
  </conditionalFormatting>
  <conditionalFormatting sqref="O427">
    <cfRule type="duplicateValues" dxfId="1522" priority="294"/>
  </conditionalFormatting>
  <conditionalFormatting sqref="O427">
    <cfRule type="duplicateValues" dxfId="1521" priority="293"/>
  </conditionalFormatting>
  <conditionalFormatting sqref="E431">
    <cfRule type="duplicateValues" dxfId="1520" priority="288"/>
    <cfRule type="duplicateValues" dxfId="1519" priority="289"/>
    <cfRule type="duplicateValues" dxfId="1518" priority="290"/>
    <cfRule type="duplicateValues" dxfId="1517" priority="291"/>
    <cfRule type="duplicateValues" dxfId="1516" priority="292"/>
  </conditionalFormatting>
  <conditionalFormatting sqref="E434">
    <cfRule type="duplicateValues" dxfId="1515" priority="284"/>
    <cfRule type="duplicateValues" dxfId="1514" priority="285"/>
    <cfRule type="duplicateValues" dxfId="1513" priority="286"/>
    <cfRule type="duplicateValues" dxfId="1512" priority="287"/>
  </conditionalFormatting>
  <conditionalFormatting sqref="E427">
    <cfRule type="duplicateValues" dxfId="1511" priority="282"/>
    <cfRule type="duplicateValues" dxfId="1510" priority="283"/>
  </conditionalFormatting>
  <conditionalFormatting sqref="E436">
    <cfRule type="duplicateValues" dxfId="1509" priority="280"/>
    <cfRule type="duplicateValues" dxfId="1508" priority="281"/>
  </conditionalFormatting>
  <conditionalFormatting sqref="E438">
    <cfRule type="duplicateValues" dxfId="1507" priority="278"/>
    <cfRule type="duplicateValues" dxfId="1506" priority="279"/>
  </conditionalFormatting>
  <conditionalFormatting sqref="E441">
    <cfRule type="duplicateValues" dxfId="1505" priority="276"/>
    <cfRule type="duplicateValues" dxfId="1504" priority="277"/>
  </conditionalFormatting>
  <conditionalFormatting sqref="E456">
    <cfRule type="duplicateValues" dxfId="1503" priority="274"/>
    <cfRule type="duplicateValues" dxfId="1502" priority="275"/>
  </conditionalFormatting>
  <conditionalFormatting sqref="J462">
    <cfRule type="duplicateValues" dxfId="1501" priority="266"/>
  </conditionalFormatting>
  <conditionalFormatting sqref="J462">
    <cfRule type="duplicateValues" dxfId="1500" priority="267"/>
    <cfRule type="duplicateValues" dxfId="1499" priority="268"/>
  </conditionalFormatting>
  <conditionalFormatting sqref="J462">
    <cfRule type="duplicateValues" dxfId="1498" priority="273"/>
  </conditionalFormatting>
  <conditionalFormatting sqref="J462">
    <cfRule type="duplicateValues" dxfId="1497" priority="269"/>
    <cfRule type="duplicateValues" dxfId="1496" priority="270"/>
    <cfRule type="duplicateValues" dxfId="1495" priority="271"/>
    <cfRule type="duplicateValues" dxfId="1494" priority="272"/>
  </conditionalFormatting>
  <conditionalFormatting sqref="E465">
    <cfRule type="duplicateValues" dxfId="1493" priority="264"/>
    <cfRule type="duplicateValues" dxfId="1492" priority="265"/>
  </conditionalFormatting>
  <conditionalFormatting sqref="E485">
    <cfRule type="duplicateValues" dxfId="1491" priority="263"/>
  </conditionalFormatting>
  <conditionalFormatting sqref="E502">
    <cfRule type="duplicateValues" dxfId="1490" priority="258"/>
    <cfRule type="duplicateValues" dxfId="1489" priority="259"/>
    <cfRule type="duplicateValues" dxfId="1488" priority="260"/>
    <cfRule type="duplicateValues" dxfId="1487" priority="261"/>
    <cfRule type="duplicateValues" dxfId="1486" priority="262"/>
  </conditionalFormatting>
  <conditionalFormatting sqref="E506">
    <cfRule type="duplicateValues" dxfId="1485" priority="254"/>
    <cfRule type="duplicateValues" dxfId="1484" priority="255"/>
    <cfRule type="duplicateValues" dxfId="1483" priority="256"/>
    <cfRule type="duplicateValues" dxfId="1482" priority="257"/>
  </conditionalFormatting>
  <conditionalFormatting sqref="E510">
    <cfRule type="duplicateValues" dxfId="1481" priority="252"/>
    <cfRule type="duplicateValues" dxfId="1480" priority="253"/>
  </conditionalFormatting>
  <conditionalFormatting sqref="E505">
    <cfRule type="duplicateValues" dxfId="1479" priority="248"/>
    <cfRule type="duplicateValues" dxfId="1478" priority="249"/>
    <cfRule type="duplicateValues" dxfId="1477" priority="250"/>
    <cfRule type="duplicateValues" dxfId="1476" priority="251"/>
  </conditionalFormatting>
  <conditionalFormatting sqref="E2">
    <cfRule type="duplicateValues" dxfId="1475" priority="246"/>
  </conditionalFormatting>
  <conditionalFormatting sqref="E2">
    <cfRule type="duplicateValues" dxfId="1474" priority="243"/>
  </conditionalFormatting>
  <conditionalFormatting sqref="E2">
    <cfRule type="duplicateValues" dxfId="1473" priority="244"/>
  </conditionalFormatting>
  <conditionalFormatting sqref="E2">
    <cfRule type="duplicateValues" dxfId="1472" priority="247"/>
  </conditionalFormatting>
  <conditionalFormatting sqref="E2">
    <cfRule type="duplicateValues" dxfId="1471" priority="245"/>
  </conditionalFormatting>
  <conditionalFormatting sqref="E2">
    <cfRule type="duplicateValues" dxfId="1470" priority="242"/>
  </conditionalFormatting>
  <conditionalFormatting sqref="E2">
    <cfRule type="duplicateValues" dxfId="1469" priority="241"/>
  </conditionalFormatting>
  <conditionalFormatting sqref="E3">
    <cfRule type="duplicateValues" dxfId="1468" priority="240"/>
  </conditionalFormatting>
  <conditionalFormatting sqref="E3">
    <cfRule type="duplicateValues" dxfId="1467" priority="239"/>
  </conditionalFormatting>
  <conditionalFormatting sqref="E5">
    <cfRule type="duplicateValues" dxfId="1466" priority="231"/>
    <cfRule type="duplicateValues" dxfId="1465" priority="232"/>
    <cfRule type="duplicateValues" dxfId="1464" priority="233"/>
    <cfRule type="duplicateValues" dxfId="1463" priority="234"/>
    <cfRule type="duplicateValues" dxfId="1462" priority="235"/>
    <cfRule type="duplicateValues" dxfId="1461" priority="236"/>
  </conditionalFormatting>
  <conditionalFormatting sqref="E5">
    <cfRule type="duplicateValues" dxfId="1460" priority="229"/>
  </conditionalFormatting>
  <conditionalFormatting sqref="E5">
    <cfRule type="duplicateValues" dxfId="1459" priority="230"/>
  </conditionalFormatting>
  <conditionalFormatting sqref="E5">
    <cfRule type="duplicateValues" dxfId="1458" priority="238"/>
  </conditionalFormatting>
  <conditionalFormatting sqref="E5">
    <cfRule type="duplicateValues" dxfId="1457" priority="237"/>
  </conditionalFormatting>
  <conditionalFormatting sqref="E5">
    <cfRule type="duplicateValues" dxfId="1456" priority="228"/>
  </conditionalFormatting>
  <conditionalFormatting sqref="E5">
    <cfRule type="duplicateValues" dxfId="1455" priority="227"/>
  </conditionalFormatting>
  <conditionalFormatting sqref="E6">
    <cfRule type="duplicateValues" dxfId="1454" priority="224"/>
    <cfRule type="duplicateValues" dxfId="1453" priority="225"/>
    <cfRule type="duplicateValues" dxfId="1452" priority="226"/>
  </conditionalFormatting>
  <conditionalFormatting sqref="E6">
    <cfRule type="duplicateValues" dxfId="1451" priority="223"/>
  </conditionalFormatting>
  <conditionalFormatting sqref="E6">
    <cfRule type="duplicateValues" dxfId="1450" priority="222"/>
  </conditionalFormatting>
  <conditionalFormatting sqref="E6">
    <cfRule type="duplicateValues" dxfId="1449" priority="221"/>
  </conditionalFormatting>
  <conditionalFormatting sqref="E8">
    <cfRule type="duplicateValues" dxfId="1448" priority="219"/>
  </conditionalFormatting>
  <conditionalFormatting sqref="E8">
    <cfRule type="duplicateValues" dxfId="1447" priority="217"/>
  </conditionalFormatting>
  <conditionalFormatting sqref="E8">
    <cfRule type="duplicateValues" dxfId="1446" priority="218"/>
  </conditionalFormatting>
  <conditionalFormatting sqref="E8">
    <cfRule type="duplicateValues" dxfId="1445" priority="220"/>
  </conditionalFormatting>
  <conditionalFormatting sqref="E8">
    <cfRule type="duplicateValues" dxfId="1444" priority="216"/>
  </conditionalFormatting>
  <conditionalFormatting sqref="E8">
    <cfRule type="duplicateValues" dxfId="1443" priority="215"/>
  </conditionalFormatting>
  <conditionalFormatting sqref="E9">
    <cfRule type="duplicateValues" dxfId="1442" priority="214"/>
  </conditionalFormatting>
  <conditionalFormatting sqref="E9">
    <cfRule type="duplicateValues" dxfId="1441" priority="213"/>
  </conditionalFormatting>
  <conditionalFormatting sqref="E10">
    <cfRule type="duplicateValues" dxfId="1440" priority="212"/>
  </conditionalFormatting>
  <conditionalFormatting sqref="E10">
    <cfRule type="duplicateValues" dxfId="1439" priority="211"/>
  </conditionalFormatting>
  <conditionalFormatting sqref="E10">
    <cfRule type="duplicateValues" dxfId="1438" priority="210"/>
  </conditionalFormatting>
  <conditionalFormatting sqref="E11">
    <cfRule type="duplicateValues" dxfId="1437" priority="208"/>
  </conditionalFormatting>
  <conditionalFormatting sqref="E11">
    <cfRule type="duplicateValues" dxfId="1436" priority="205"/>
  </conditionalFormatting>
  <conditionalFormatting sqref="E11">
    <cfRule type="duplicateValues" dxfId="1435" priority="206"/>
  </conditionalFormatting>
  <conditionalFormatting sqref="E11">
    <cfRule type="duplicateValues" dxfId="1434" priority="209"/>
  </conditionalFormatting>
  <conditionalFormatting sqref="E11">
    <cfRule type="duplicateValues" dxfId="1433" priority="207"/>
  </conditionalFormatting>
  <conditionalFormatting sqref="E11">
    <cfRule type="duplicateValues" dxfId="1432" priority="204"/>
  </conditionalFormatting>
  <conditionalFormatting sqref="E11">
    <cfRule type="duplicateValues" dxfId="1431" priority="203"/>
  </conditionalFormatting>
  <conditionalFormatting sqref="E18">
    <cfRule type="duplicateValues" dxfId="1430" priority="202"/>
  </conditionalFormatting>
  <conditionalFormatting sqref="E18">
    <cfRule type="duplicateValues" dxfId="1429" priority="201"/>
  </conditionalFormatting>
  <conditionalFormatting sqref="E18">
    <cfRule type="duplicateValues" dxfId="1428" priority="200"/>
  </conditionalFormatting>
  <conditionalFormatting sqref="E25">
    <cfRule type="duplicateValues" dxfId="1427" priority="198"/>
  </conditionalFormatting>
  <conditionalFormatting sqref="E25">
    <cfRule type="duplicateValues" dxfId="1426" priority="195"/>
  </conditionalFormatting>
  <conditionalFormatting sqref="E25">
    <cfRule type="duplicateValues" dxfId="1425" priority="196"/>
  </conditionalFormatting>
  <conditionalFormatting sqref="E25">
    <cfRule type="duplicateValues" dxfId="1424" priority="199"/>
  </conditionalFormatting>
  <conditionalFormatting sqref="E25">
    <cfRule type="duplicateValues" dxfId="1423" priority="197"/>
  </conditionalFormatting>
  <conditionalFormatting sqref="E25">
    <cfRule type="duplicateValues" dxfId="1422" priority="194"/>
  </conditionalFormatting>
  <conditionalFormatting sqref="E25">
    <cfRule type="duplicateValues" dxfId="1421" priority="193"/>
  </conditionalFormatting>
  <conditionalFormatting sqref="E27">
    <cfRule type="duplicateValues" dxfId="1420" priority="191"/>
  </conditionalFormatting>
  <conditionalFormatting sqref="E27">
    <cfRule type="duplicateValues" dxfId="1419" priority="188"/>
  </conditionalFormatting>
  <conditionalFormatting sqref="E27">
    <cfRule type="duplicateValues" dxfId="1418" priority="189"/>
  </conditionalFormatting>
  <conditionalFormatting sqref="E27">
    <cfRule type="duplicateValues" dxfId="1417" priority="192"/>
  </conditionalFormatting>
  <conditionalFormatting sqref="E27">
    <cfRule type="duplicateValues" dxfId="1416" priority="190"/>
  </conditionalFormatting>
  <conditionalFormatting sqref="E27">
    <cfRule type="duplicateValues" dxfId="1415" priority="187"/>
  </conditionalFormatting>
  <conditionalFormatting sqref="E27">
    <cfRule type="duplicateValues" dxfId="1414" priority="186"/>
  </conditionalFormatting>
  <conditionalFormatting sqref="E32">
    <cfRule type="duplicateValues" dxfId="1413" priority="184"/>
  </conditionalFormatting>
  <conditionalFormatting sqref="E32">
    <cfRule type="duplicateValues" dxfId="1412" priority="181"/>
  </conditionalFormatting>
  <conditionalFormatting sqref="E32">
    <cfRule type="duplicateValues" dxfId="1411" priority="182"/>
  </conditionalFormatting>
  <conditionalFormatting sqref="E32">
    <cfRule type="duplicateValues" dxfId="1410" priority="185"/>
  </conditionalFormatting>
  <conditionalFormatting sqref="E32">
    <cfRule type="duplicateValues" dxfId="1409" priority="183"/>
  </conditionalFormatting>
  <conditionalFormatting sqref="E32">
    <cfRule type="duplicateValues" dxfId="1408" priority="180"/>
  </conditionalFormatting>
  <conditionalFormatting sqref="E32">
    <cfRule type="duplicateValues" dxfId="1407" priority="179"/>
  </conditionalFormatting>
  <conditionalFormatting sqref="E35">
    <cfRule type="duplicateValues" dxfId="1406" priority="178"/>
  </conditionalFormatting>
  <conditionalFormatting sqref="E35">
    <cfRule type="duplicateValues" dxfId="1405" priority="177"/>
  </conditionalFormatting>
  <conditionalFormatting sqref="E38">
    <cfRule type="duplicateValues" dxfId="1404" priority="175"/>
  </conditionalFormatting>
  <conditionalFormatting sqref="E38">
    <cfRule type="duplicateValues" dxfId="1403" priority="172"/>
  </conditionalFormatting>
  <conditionalFormatting sqref="E38">
    <cfRule type="duplicateValues" dxfId="1402" priority="173"/>
  </conditionalFormatting>
  <conditionalFormatting sqref="E38">
    <cfRule type="duplicateValues" dxfId="1401" priority="176"/>
  </conditionalFormatting>
  <conditionalFormatting sqref="E38">
    <cfRule type="duplicateValues" dxfId="1400" priority="174"/>
  </conditionalFormatting>
  <conditionalFormatting sqref="E38">
    <cfRule type="duplicateValues" dxfId="1399" priority="171"/>
  </conditionalFormatting>
  <conditionalFormatting sqref="E38">
    <cfRule type="duplicateValues" dxfId="1398" priority="170"/>
  </conditionalFormatting>
  <conditionalFormatting sqref="E48">
    <cfRule type="duplicateValues" dxfId="1397" priority="169"/>
  </conditionalFormatting>
  <conditionalFormatting sqref="E49">
    <cfRule type="duplicateValues" dxfId="1396" priority="168"/>
  </conditionalFormatting>
  <conditionalFormatting sqref="E49">
    <cfRule type="duplicateValues" dxfId="1395" priority="167"/>
  </conditionalFormatting>
  <conditionalFormatting sqref="E51">
    <cfRule type="duplicateValues" dxfId="1394" priority="166"/>
  </conditionalFormatting>
  <conditionalFormatting sqref="E52">
    <cfRule type="duplicateValues" dxfId="1393" priority="165"/>
  </conditionalFormatting>
  <conditionalFormatting sqref="E54">
    <cfRule type="duplicateValues" dxfId="1392" priority="163"/>
  </conditionalFormatting>
  <conditionalFormatting sqref="E54">
    <cfRule type="duplicateValues" dxfId="1391" priority="161"/>
  </conditionalFormatting>
  <conditionalFormatting sqref="E54">
    <cfRule type="duplicateValues" dxfId="1390" priority="162"/>
  </conditionalFormatting>
  <conditionalFormatting sqref="E54">
    <cfRule type="duplicateValues" dxfId="1389" priority="164"/>
  </conditionalFormatting>
  <conditionalFormatting sqref="E54">
    <cfRule type="duplicateValues" dxfId="1388" priority="160"/>
  </conditionalFormatting>
  <conditionalFormatting sqref="E54">
    <cfRule type="duplicateValues" dxfId="1387" priority="159"/>
  </conditionalFormatting>
  <conditionalFormatting sqref="E55">
    <cfRule type="duplicateValues" dxfId="1386" priority="158"/>
  </conditionalFormatting>
  <conditionalFormatting sqref="E55">
    <cfRule type="duplicateValues" dxfId="1385" priority="157"/>
  </conditionalFormatting>
  <conditionalFormatting sqref="E61">
    <cfRule type="duplicateValues" dxfId="1384" priority="142"/>
    <cfRule type="duplicateValues" dxfId="1383" priority="143"/>
    <cfRule type="duplicateValues" dxfId="1382" priority="144"/>
    <cfRule type="duplicateValues" dxfId="1381" priority="145"/>
    <cfRule type="duplicateValues" dxfId="1380" priority="146"/>
    <cfRule type="duplicateValues" dxfId="1379" priority="147"/>
    <cfRule type="duplicateValues" dxfId="1378" priority="148"/>
    <cfRule type="duplicateValues" dxfId="1377" priority="149"/>
    <cfRule type="duplicateValues" dxfId="1376" priority="150"/>
    <cfRule type="duplicateValues" dxfId="1375" priority="151"/>
    <cfRule type="duplicateValues" dxfId="1374" priority="152"/>
    <cfRule type="duplicateValues" dxfId="1373" priority="153"/>
    <cfRule type="duplicateValues" dxfId="1372" priority="154"/>
    <cfRule type="duplicateValues" dxfId="1371" priority="155"/>
  </conditionalFormatting>
  <conditionalFormatting sqref="E61">
    <cfRule type="duplicateValues" dxfId="1370" priority="141"/>
  </conditionalFormatting>
  <conditionalFormatting sqref="E61">
    <cfRule type="duplicateValues" dxfId="1369" priority="138"/>
  </conditionalFormatting>
  <conditionalFormatting sqref="E61">
    <cfRule type="duplicateValues" dxfId="1368" priority="139"/>
  </conditionalFormatting>
  <conditionalFormatting sqref="E61">
    <cfRule type="duplicateValues" dxfId="1367" priority="156"/>
  </conditionalFormatting>
  <conditionalFormatting sqref="E61">
    <cfRule type="duplicateValues" dxfId="1366" priority="140"/>
  </conditionalFormatting>
  <conditionalFormatting sqref="E61">
    <cfRule type="duplicateValues" dxfId="1365" priority="137"/>
  </conditionalFormatting>
  <conditionalFormatting sqref="E61">
    <cfRule type="duplicateValues" dxfId="1364" priority="136"/>
  </conditionalFormatting>
  <conditionalFormatting sqref="E62">
    <cfRule type="duplicateValues" dxfId="1363" priority="135"/>
  </conditionalFormatting>
  <conditionalFormatting sqref="E62">
    <cfRule type="duplicateValues" dxfId="1362" priority="134"/>
  </conditionalFormatting>
  <conditionalFormatting sqref="E62">
    <cfRule type="duplicateValues" dxfId="1361" priority="133"/>
  </conditionalFormatting>
  <conditionalFormatting sqref="E62">
    <cfRule type="duplicateValues" dxfId="1360" priority="132"/>
  </conditionalFormatting>
  <conditionalFormatting sqref="O62">
    <cfRule type="duplicateValues" dxfId="1359" priority="131"/>
  </conditionalFormatting>
  <conditionalFormatting sqref="O62">
    <cfRule type="duplicateValues" dxfId="1358" priority="130"/>
  </conditionalFormatting>
  <conditionalFormatting sqref="E64">
    <cfRule type="duplicateValues" dxfId="1357" priority="122"/>
    <cfRule type="duplicateValues" dxfId="1356" priority="123"/>
    <cfRule type="duplicateValues" dxfId="1355" priority="124"/>
    <cfRule type="duplicateValues" dxfId="1354" priority="125"/>
    <cfRule type="duplicateValues" dxfId="1353" priority="126"/>
    <cfRule type="duplicateValues" dxfId="1352" priority="127"/>
    <cfRule type="duplicateValues" dxfId="1351" priority="128"/>
  </conditionalFormatting>
  <conditionalFormatting sqref="E64">
    <cfRule type="duplicateValues" dxfId="1350" priority="120"/>
  </conditionalFormatting>
  <conditionalFormatting sqref="E64">
    <cfRule type="duplicateValues" dxfId="1349" priority="121"/>
  </conditionalFormatting>
  <conditionalFormatting sqref="E64">
    <cfRule type="duplicateValues" dxfId="1348" priority="129"/>
  </conditionalFormatting>
  <conditionalFormatting sqref="E64">
    <cfRule type="duplicateValues" dxfId="1347" priority="119"/>
  </conditionalFormatting>
  <conditionalFormatting sqref="E64">
    <cfRule type="duplicateValues" dxfId="1346" priority="118"/>
  </conditionalFormatting>
  <conditionalFormatting sqref="E65">
    <cfRule type="duplicateValues" dxfId="1345" priority="103"/>
    <cfRule type="duplicateValues" dxfId="1344" priority="104"/>
    <cfRule type="duplicateValues" dxfId="1343" priority="105"/>
    <cfRule type="duplicateValues" dxfId="1342" priority="106"/>
    <cfRule type="duplicateValues" dxfId="1341" priority="107"/>
    <cfRule type="duplicateValues" dxfId="1340" priority="108"/>
    <cfRule type="duplicateValues" dxfId="1339" priority="109"/>
    <cfRule type="duplicateValues" dxfId="1338" priority="110"/>
    <cfRule type="duplicateValues" dxfId="1337" priority="111"/>
    <cfRule type="duplicateValues" dxfId="1336" priority="112"/>
    <cfRule type="duplicateValues" dxfId="1335" priority="113"/>
    <cfRule type="duplicateValues" dxfId="1334" priority="114"/>
    <cfRule type="duplicateValues" dxfId="1333" priority="115"/>
    <cfRule type="duplicateValues" dxfId="1332" priority="116"/>
  </conditionalFormatting>
  <conditionalFormatting sqref="E65">
    <cfRule type="duplicateValues" dxfId="1331" priority="102"/>
  </conditionalFormatting>
  <conditionalFormatting sqref="E65">
    <cfRule type="duplicateValues" dxfId="1330" priority="99"/>
  </conditionalFormatting>
  <conditionalFormatting sqref="E65">
    <cfRule type="duplicateValues" dxfId="1329" priority="100"/>
  </conditionalFormatting>
  <conditionalFormatting sqref="E65">
    <cfRule type="duplicateValues" dxfId="1328" priority="117"/>
  </conditionalFormatting>
  <conditionalFormatting sqref="E65">
    <cfRule type="duplicateValues" dxfId="1327" priority="101"/>
  </conditionalFormatting>
  <conditionalFormatting sqref="E65">
    <cfRule type="duplicateValues" dxfId="1326" priority="98"/>
  </conditionalFormatting>
  <conditionalFormatting sqref="E65">
    <cfRule type="duplicateValues" dxfId="1325" priority="97"/>
  </conditionalFormatting>
  <conditionalFormatting sqref="E71">
    <cfRule type="duplicateValues" dxfId="1324" priority="91"/>
    <cfRule type="duplicateValues" dxfId="1323" priority="92"/>
    <cfRule type="duplicateValues" dxfId="1322" priority="93"/>
    <cfRule type="duplicateValues" dxfId="1321" priority="94"/>
    <cfRule type="duplicateValues" dxfId="1320" priority="95"/>
  </conditionalFormatting>
  <conditionalFormatting sqref="E71">
    <cfRule type="duplicateValues" dxfId="1319" priority="90"/>
  </conditionalFormatting>
  <conditionalFormatting sqref="E71">
    <cfRule type="duplicateValues" dxfId="1318" priority="96"/>
  </conditionalFormatting>
  <conditionalFormatting sqref="E71">
    <cfRule type="duplicateValues" dxfId="1317" priority="89"/>
  </conditionalFormatting>
  <conditionalFormatting sqref="E71">
    <cfRule type="duplicateValues" dxfId="1316" priority="88"/>
  </conditionalFormatting>
  <conditionalFormatting sqref="E72">
    <cfRule type="duplicateValues" dxfId="1315" priority="85"/>
    <cfRule type="duplicateValues" dxfId="1314" priority="86"/>
  </conditionalFormatting>
  <conditionalFormatting sqref="E72">
    <cfRule type="duplicateValues" dxfId="1313" priority="84"/>
  </conditionalFormatting>
  <conditionalFormatting sqref="E72">
    <cfRule type="duplicateValues" dxfId="1312" priority="87"/>
  </conditionalFormatting>
  <conditionalFormatting sqref="E72">
    <cfRule type="duplicateValues" dxfId="1311" priority="83"/>
  </conditionalFormatting>
  <conditionalFormatting sqref="E72">
    <cfRule type="duplicateValues" dxfId="1310" priority="82"/>
  </conditionalFormatting>
  <conditionalFormatting sqref="E77">
    <cfRule type="duplicateValues" dxfId="1309" priority="80"/>
  </conditionalFormatting>
  <conditionalFormatting sqref="E77">
    <cfRule type="duplicateValues" dxfId="1308" priority="77"/>
  </conditionalFormatting>
  <conditionalFormatting sqref="E77">
    <cfRule type="duplicateValues" dxfId="1307" priority="78"/>
  </conditionalFormatting>
  <conditionalFormatting sqref="E77">
    <cfRule type="duplicateValues" dxfId="1306" priority="81"/>
  </conditionalFormatting>
  <conditionalFormatting sqref="E77">
    <cfRule type="duplicateValues" dxfId="1305" priority="79"/>
  </conditionalFormatting>
  <conditionalFormatting sqref="E77">
    <cfRule type="duplicateValues" dxfId="1304" priority="76"/>
  </conditionalFormatting>
  <conditionalFormatting sqref="E77">
    <cfRule type="duplicateValues" dxfId="1303" priority="75"/>
  </conditionalFormatting>
  <conditionalFormatting sqref="E80">
    <cfRule type="duplicateValues" dxfId="1302" priority="74"/>
  </conditionalFormatting>
  <conditionalFormatting sqref="E80">
    <cfRule type="duplicateValues" dxfId="1301" priority="73"/>
  </conditionalFormatting>
  <conditionalFormatting sqref="E80">
    <cfRule type="duplicateValues" dxfId="1300" priority="72"/>
  </conditionalFormatting>
  <conditionalFormatting sqref="E80">
    <cfRule type="duplicateValues" dxfId="1299" priority="71"/>
  </conditionalFormatting>
  <conditionalFormatting sqref="E81">
    <cfRule type="duplicateValues" dxfId="1298" priority="69"/>
  </conditionalFormatting>
  <conditionalFormatting sqref="E81">
    <cfRule type="duplicateValues" dxfId="1297" priority="66"/>
  </conditionalFormatting>
  <conditionalFormatting sqref="E81">
    <cfRule type="duplicateValues" dxfId="1296" priority="67"/>
  </conditionalFormatting>
  <conditionalFormatting sqref="E81">
    <cfRule type="duplicateValues" dxfId="1295" priority="70"/>
  </conditionalFormatting>
  <conditionalFormatting sqref="E81">
    <cfRule type="duplicateValues" dxfId="1294" priority="68"/>
  </conditionalFormatting>
  <conditionalFormatting sqref="E81">
    <cfRule type="duplicateValues" dxfId="1293" priority="65"/>
  </conditionalFormatting>
  <conditionalFormatting sqref="E81">
    <cfRule type="duplicateValues" dxfId="1292" priority="64"/>
  </conditionalFormatting>
  <conditionalFormatting sqref="E82">
    <cfRule type="duplicateValues" dxfId="1291" priority="63"/>
  </conditionalFormatting>
  <conditionalFormatting sqref="E83">
    <cfRule type="duplicateValues" dxfId="1290" priority="48"/>
    <cfRule type="duplicateValues" dxfId="1289" priority="49"/>
    <cfRule type="duplicateValues" dxfId="1288" priority="50"/>
    <cfRule type="duplicateValues" dxfId="1287" priority="51"/>
    <cfRule type="duplicateValues" dxfId="1286" priority="52"/>
    <cfRule type="duplicateValues" dxfId="1285" priority="53"/>
    <cfRule type="duplicateValues" dxfId="1284" priority="54"/>
    <cfRule type="duplicateValues" dxfId="1283" priority="55"/>
    <cfRule type="duplicateValues" dxfId="1282" priority="56"/>
    <cfRule type="duplicateValues" dxfId="1281" priority="57"/>
    <cfRule type="duplicateValues" dxfId="1280" priority="58"/>
    <cfRule type="duplicateValues" dxfId="1279" priority="59"/>
    <cfRule type="duplicateValues" dxfId="1278" priority="60"/>
    <cfRule type="duplicateValues" dxfId="1277" priority="61"/>
  </conditionalFormatting>
  <conditionalFormatting sqref="E83">
    <cfRule type="duplicateValues" dxfId="1276" priority="47"/>
  </conditionalFormatting>
  <conditionalFormatting sqref="E83">
    <cfRule type="duplicateValues" dxfId="1275" priority="44"/>
  </conditionalFormatting>
  <conditionalFormatting sqref="E83">
    <cfRule type="duplicateValues" dxfId="1274" priority="45"/>
  </conditionalFormatting>
  <conditionalFormatting sqref="E83">
    <cfRule type="duplicateValues" dxfId="1273" priority="62"/>
  </conditionalFormatting>
  <conditionalFormatting sqref="E83">
    <cfRule type="duplicateValues" dxfId="1272" priority="46"/>
  </conditionalFormatting>
  <conditionalFormatting sqref="E83">
    <cfRule type="duplicateValues" dxfId="1271" priority="43"/>
  </conditionalFormatting>
  <conditionalFormatting sqref="E83">
    <cfRule type="duplicateValues" dxfId="1270" priority="42"/>
  </conditionalFormatting>
  <conditionalFormatting sqref="E84">
    <cfRule type="duplicateValues" dxfId="1269" priority="40"/>
  </conditionalFormatting>
  <conditionalFormatting sqref="E84">
    <cfRule type="duplicateValues" dxfId="1268" priority="37"/>
  </conditionalFormatting>
  <conditionalFormatting sqref="E84">
    <cfRule type="duplicateValues" dxfId="1267" priority="38"/>
  </conditionalFormatting>
  <conditionalFormatting sqref="E84">
    <cfRule type="duplicateValues" dxfId="1266" priority="41"/>
  </conditionalFormatting>
  <conditionalFormatting sqref="E84">
    <cfRule type="duplicateValues" dxfId="1265" priority="39"/>
  </conditionalFormatting>
  <conditionalFormatting sqref="E84">
    <cfRule type="duplicateValues" dxfId="1264" priority="36"/>
  </conditionalFormatting>
  <conditionalFormatting sqref="E84">
    <cfRule type="duplicateValues" dxfId="1263" priority="35"/>
  </conditionalFormatting>
  <conditionalFormatting sqref="E87">
    <cfRule type="duplicateValues" dxfId="1262" priority="34"/>
  </conditionalFormatting>
  <conditionalFormatting sqref="E88">
    <cfRule type="duplicateValues" dxfId="1261" priority="33"/>
  </conditionalFormatting>
  <conditionalFormatting sqref="E89">
    <cfRule type="duplicateValues" dxfId="1260" priority="32"/>
  </conditionalFormatting>
  <conditionalFormatting sqref="E91">
    <cfRule type="duplicateValues" dxfId="1259" priority="30"/>
  </conditionalFormatting>
  <conditionalFormatting sqref="E91">
    <cfRule type="duplicateValues" dxfId="1258" priority="31"/>
  </conditionalFormatting>
  <conditionalFormatting sqref="E91">
    <cfRule type="duplicateValues" dxfId="1257" priority="29"/>
  </conditionalFormatting>
  <conditionalFormatting sqref="E91">
    <cfRule type="duplicateValues" dxfId="1256" priority="28"/>
  </conditionalFormatting>
  <conditionalFormatting sqref="E92">
    <cfRule type="duplicateValues" dxfId="1255" priority="26"/>
  </conditionalFormatting>
  <conditionalFormatting sqref="E92">
    <cfRule type="duplicateValues" dxfId="1254" priority="24"/>
  </conditionalFormatting>
  <conditionalFormatting sqref="E92">
    <cfRule type="duplicateValues" dxfId="1253" priority="25"/>
  </conditionalFormatting>
  <conditionalFormatting sqref="E92">
    <cfRule type="duplicateValues" dxfId="1252" priority="27"/>
  </conditionalFormatting>
  <conditionalFormatting sqref="E92">
    <cfRule type="duplicateValues" dxfId="1251" priority="23"/>
  </conditionalFormatting>
  <conditionalFormatting sqref="E92">
    <cfRule type="duplicateValues" dxfId="1250" priority="22"/>
  </conditionalFormatting>
  <conditionalFormatting sqref="E93">
    <cfRule type="duplicateValues" dxfId="1249" priority="7"/>
    <cfRule type="duplicateValues" dxfId="1248" priority="8"/>
    <cfRule type="duplicateValues" dxfId="1247" priority="9"/>
    <cfRule type="duplicateValues" dxfId="1246" priority="10"/>
    <cfRule type="duplicateValues" dxfId="1245" priority="11"/>
    <cfRule type="duplicateValues" dxfId="1244" priority="12"/>
    <cfRule type="duplicateValues" dxfId="1243" priority="13"/>
    <cfRule type="duplicateValues" dxfId="1242" priority="14"/>
    <cfRule type="duplicateValues" dxfId="1241" priority="15"/>
    <cfRule type="duplicateValues" dxfId="1240" priority="16"/>
    <cfRule type="duplicateValues" dxfId="1239" priority="17"/>
    <cfRule type="duplicateValues" dxfId="1238" priority="18"/>
    <cfRule type="duplicateValues" dxfId="1237" priority="19"/>
    <cfRule type="duplicateValues" dxfId="1236" priority="20"/>
  </conditionalFormatting>
  <conditionalFormatting sqref="E93">
    <cfRule type="duplicateValues" dxfId="1235" priority="6"/>
  </conditionalFormatting>
  <conditionalFormatting sqref="E93">
    <cfRule type="duplicateValues" dxfId="1234" priority="3"/>
  </conditionalFormatting>
  <conditionalFormatting sqref="E93">
    <cfRule type="duplicateValues" dxfId="1233" priority="4"/>
  </conditionalFormatting>
  <conditionalFormatting sqref="E93">
    <cfRule type="duplicateValues" dxfId="1232" priority="21"/>
  </conditionalFormatting>
  <conditionalFormatting sqref="E93">
    <cfRule type="duplicateValues" dxfId="1231" priority="5"/>
  </conditionalFormatting>
  <conditionalFormatting sqref="E93">
    <cfRule type="duplicateValues" dxfId="1230" priority="2"/>
  </conditionalFormatting>
  <conditionalFormatting sqref="E93">
    <cfRule type="duplicateValues" dxfId="1229" priority="1"/>
  </conditionalFormatting>
  <pageMargins left="0.7" right="0.7" top="0.75" bottom="0.75" header="0" footer="0"/>
  <pageSetup scale="1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71F3-21C6-4847-B5B8-1418BC531E84}">
  <sheetPr>
    <pageSetUpPr fitToPage="1"/>
  </sheetPr>
  <dimension ref="A1:W498"/>
  <sheetViews>
    <sheetView workbookViewId="0">
      <pane ySplit="1" topLeftCell="A2" activePane="bottomLeft" state="frozen"/>
      <selection pane="bottomLeft" activeCell="A14" sqref="A14:G23"/>
    </sheetView>
  </sheetViews>
  <sheetFormatPr defaultColWidth="9.140625" defaultRowHeight="15" x14ac:dyDescent="0.25"/>
  <cols>
    <col min="1" max="1" width="28" style="8" bestFit="1" customWidth="1"/>
    <col min="2" max="2" width="15.28515625" style="8" bestFit="1" customWidth="1"/>
    <col min="3" max="3" width="21.85546875" style="8" bestFit="1" customWidth="1"/>
    <col min="4" max="4" width="18.85546875" style="8" customWidth="1"/>
    <col min="5" max="5" width="15.5703125" style="8" customWidth="1"/>
    <col min="6" max="6" width="15.28515625" style="117" bestFit="1" customWidth="1"/>
    <col min="7" max="7" width="23.140625" style="8" bestFit="1" customWidth="1"/>
    <col min="8" max="8" width="13.7109375" style="8" bestFit="1" customWidth="1"/>
    <col min="9" max="9" width="23.28515625" style="8" bestFit="1" customWidth="1"/>
    <col min="10" max="10" width="24.7109375" style="8" customWidth="1"/>
    <col min="11" max="11" width="19.42578125" style="8" customWidth="1"/>
    <col min="12" max="12" width="22.42578125" style="8" customWidth="1"/>
    <col min="13" max="16384" width="9.140625" style="8"/>
  </cols>
  <sheetData>
    <row r="1" spans="1:23" x14ac:dyDescent="0.25">
      <c r="A1" s="771" t="s">
        <v>5942</v>
      </c>
      <c r="B1" s="772"/>
      <c r="C1" s="772"/>
      <c r="D1" s="772"/>
      <c r="E1" s="772"/>
      <c r="F1" s="772"/>
      <c r="G1" s="772"/>
      <c r="H1" s="667"/>
      <c r="I1" s="667"/>
      <c r="J1" s="667"/>
      <c r="K1" s="667"/>
      <c r="L1" s="667"/>
      <c r="M1" s="667"/>
      <c r="N1" s="667"/>
      <c r="O1" s="667"/>
      <c r="P1" s="667"/>
      <c r="Q1" s="667"/>
      <c r="R1" s="667"/>
      <c r="S1" s="667"/>
      <c r="T1" s="667"/>
      <c r="U1" s="667"/>
      <c r="V1" s="667"/>
      <c r="W1" s="668"/>
    </row>
    <row r="2" spans="1:23" x14ac:dyDescent="0.25">
      <c r="A2" s="771" t="s">
        <v>74</v>
      </c>
      <c r="B2" s="772"/>
      <c r="C2" s="772"/>
      <c r="D2" s="772"/>
      <c r="E2" s="772"/>
      <c r="F2" s="772"/>
      <c r="G2" s="772"/>
      <c r="H2" s="658"/>
      <c r="I2" s="667" t="s">
        <v>68</v>
      </c>
      <c r="J2" s="667"/>
      <c r="K2" s="667"/>
      <c r="L2" s="667"/>
      <c r="M2" s="658"/>
      <c r="N2" s="658"/>
      <c r="O2" s="658"/>
      <c r="P2" s="658"/>
      <c r="Q2" s="658"/>
      <c r="R2" s="658"/>
      <c r="S2" s="658"/>
      <c r="T2" s="658"/>
      <c r="U2" s="658"/>
      <c r="V2" s="658"/>
      <c r="W2" s="659"/>
    </row>
    <row r="3" spans="1:23" x14ac:dyDescent="0.25">
      <c r="A3" s="666" t="s">
        <v>5939</v>
      </c>
      <c r="B3" s="667"/>
      <c r="C3" s="668"/>
      <c r="D3" s="646">
        <v>45534</v>
      </c>
      <c r="E3" s="389"/>
      <c r="F3" s="673"/>
      <c r="G3" s="389"/>
      <c r="I3" s="390" t="s">
        <v>94</v>
      </c>
      <c r="J3" s="390" t="s">
        <v>78</v>
      </c>
      <c r="K3" s="390" t="s">
        <v>5943</v>
      </c>
      <c r="L3" s="390" t="s">
        <v>79</v>
      </c>
    </row>
    <row r="4" spans="1:23" x14ac:dyDescent="0.25">
      <c r="A4" s="390" t="s">
        <v>94</v>
      </c>
      <c r="B4" s="390" t="s">
        <v>95</v>
      </c>
      <c r="C4" s="390" t="s">
        <v>96</v>
      </c>
      <c r="D4" s="390" t="s">
        <v>66</v>
      </c>
      <c r="E4" s="390" t="s">
        <v>169</v>
      </c>
      <c r="F4" s="674" t="s">
        <v>170</v>
      </c>
      <c r="G4" s="390" t="s">
        <v>410</v>
      </c>
      <c r="I4" s="8" t="s">
        <v>99</v>
      </c>
      <c r="J4" s="116">
        <f>SUMIFS('PENDING FULL BOOKING'!H:H,'PENDING FULL BOOKING'!C:C,'REGIONAL SALES'!I4)</f>
        <v>3710267</v>
      </c>
      <c r="K4" s="384">
        <f>COUNTIFS('PENDING FULL BOOKING'!C:C,'REGIONAL SALES'!I4)</f>
        <v>9</v>
      </c>
      <c r="L4" s="116">
        <f>SUMIFS('PENDING FULL BOOKING'!N:N,'PENDING FULL BOOKING'!C:C,'REGIONAL SALES'!I4)</f>
        <v>3093427</v>
      </c>
    </row>
    <row r="5" spans="1:23" x14ac:dyDescent="0.25">
      <c r="A5" s="8" t="s">
        <v>99</v>
      </c>
      <c r="B5" s="116">
        <f>SUMIFS('Fully Booked'!Q:Q,'Fully Booked'!C:C,'REGIONAL SALES'!A5,'Fully Booked'!L:L,'REGIONAL SALES'!$D$3)</f>
        <v>0</v>
      </c>
      <c r="C5" s="384">
        <f>COUNTIFS('Fully Booked'!C:C,'REGIONAL SALES'!A5,'Fully Booked'!L:L,'REGIONAL SALES'!$D$3)</f>
        <v>0</v>
      </c>
      <c r="D5" s="116">
        <f>SUMIFS('Fully Booked'!AF:AF,'Fully Booked'!C:C,'REGIONAL SALES'!A5,'Fully Booked'!L:L,'REGIONAL SALES'!$D$3)</f>
        <v>0</v>
      </c>
      <c r="E5" s="116">
        <f>E27/24</f>
        <v>1875000</v>
      </c>
      <c r="F5" s="117">
        <f>B5/E5</f>
        <v>0</v>
      </c>
      <c r="G5" s="116">
        <f>E5-B5</f>
        <v>1875000</v>
      </c>
      <c r="I5" s="8" t="s">
        <v>101</v>
      </c>
      <c r="J5" s="116">
        <f>SUMIFS('PENDING FULL BOOKING'!H:H,'PENDING FULL BOOKING'!C:C,'REGIONAL SALES'!I5)</f>
        <v>9323087</v>
      </c>
      <c r="K5" s="384">
        <f>COUNTIFS('PENDING FULL BOOKING'!C:C,'REGIONAL SALES'!I5)</f>
        <v>20</v>
      </c>
      <c r="L5" s="116">
        <f>SUMIFS('PENDING FULL BOOKING'!N:N,'PENDING FULL BOOKING'!C:C,'REGIONAL SALES'!I5)</f>
        <v>5532788</v>
      </c>
    </row>
    <row r="6" spans="1:23" x14ac:dyDescent="0.25">
      <c r="A6" s="8" t="s">
        <v>101</v>
      </c>
      <c r="B6" s="116">
        <f>SUMIFS('Fully Booked'!Q:Q,'Fully Booked'!C:C,'REGIONAL SALES'!A6,'Fully Booked'!L:L,'REGIONAL SALES'!$D$3)</f>
        <v>0</v>
      </c>
      <c r="C6" s="384">
        <f>COUNTIFS('Fully Booked'!C:C,'REGIONAL SALES'!A6,'Fully Booked'!L:L,'REGIONAL SALES'!$D$3)</f>
        <v>0</v>
      </c>
      <c r="D6" s="116">
        <f>SUMIFS('Fully Booked'!AF:AF,'Fully Booked'!C:C,'REGIONAL SALES'!A6,'Fully Booked'!L:L,'REGIONAL SALES'!$D$3)</f>
        <v>0</v>
      </c>
      <c r="E6" s="116">
        <f>E28/24</f>
        <v>1875000</v>
      </c>
      <c r="F6" s="117">
        <f t="shared" ref="F6:F11" si="0">B6/E6</f>
        <v>0</v>
      </c>
      <c r="G6" s="116">
        <f t="shared" ref="G6:G11" si="1">E6-B6</f>
        <v>1875000</v>
      </c>
      <c r="I6" s="180" t="s">
        <v>97</v>
      </c>
      <c r="J6" s="116">
        <f>SUMIFS('PENDING FULL BOOKING'!H:H,'PENDING FULL BOOKING'!C:C,'REGIONAL SALES'!I6)</f>
        <v>9485462</v>
      </c>
      <c r="K6" s="384">
        <f>COUNTIFS('PENDING FULL BOOKING'!C:C,'REGIONAL SALES'!I6)</f>
        <v>23</v>
      </c>
      <c r="L6" s="116">
        <f>SUMIFS('PENDING FULL BOOKING'!N:N,'PENDING FULL BOOKING'!C:C,'REGIONAL SALES'!I6)</f>
        <v>7019171</v>
      </c>
    </row>
    <row r="7" spans="1:23" x14ac:dyDescent="0.25">
      <c r="A7" s="180" t="s">
        <v>420</v>
      </c>
      <c r="B7" s="116">
        <f>SUMIFS('Fully Booked'!Q:Q,'Fully Booked'!C:C,'REGIONAL SALES'!A7,'Fully Booked'!L:L,'REGIONAL SALES'!$D$3)</f>
        <v>27900</v>
      </c>
      <c r="C7" s="384">
        <f>COUNTIFS('Fully Booked'!C:C,'REGIONAL SALES'!A7,'Fully Booked'!L:L,'REGIONAL SALES'!$D$3)</f>
        <v>1</v>
      </c>
      <c r="D7" s="116">
        <f>SUMIFS('Fully Booked'!AF:AF,'Fully Booked'!C:C,'REGIONAL SALES'!A7,'Fully Booked'!L:L,'REGIONAL SALES'!$D$3)</f>
        <v>825.16363636363633</v>
      </c>
      <c r="E7" s="116">
        <f t="shared" ref="E7" si="2">E29/24</f>
        <v>1875000</v>
      </c>
      <c r="F7" s="117">
        <f t="shared" si="0"/>
        <v>1.4880000000000001E-2</v>
      </c>
      <c r="G7" s="116">
        <f t="shared" si="1"/>
        <v>1847100</v>
      </c>
      <c r="I7" s="180" t="s">
        <v>420</v>
      </c>
      <c r="J7" s="116">
        <f>SUMIFS('PENDING FULL BOOKING'!H:H,'PENDING FULL BOOKING'!C:C,'REGIONAL SALES'!I7)</f>
        <v>17180807</v>
      </c>
      <c r="K7" s="384">
        <f>COUNTIFS('PENDING FULL BOOKING'!C:C,'REGIONAL SALES'!I7)</f>
        <v>42</v>
      </c>
      <c r="L7" s="116">
        <f>SUMIFS('PENDING FULL BOOKING'!N:N,'PENDING FULL BOOKING'!C:C,'REGIONAL SALES'!I7)</f>
        <v>12438995</v>
      </c>
    </row>
    <row r="8" spans="1:23" x14ac:dyDescent="0.25">
      <c r="A8" s="8" t="s">
        <v>133</v>
      </c>
      <c r="B8" s="116">
        <f>SUMIFS('Fully Booked'!Q:Q,'Fully Booked'!C:C,'REGIONAL SALES'!A8,'Fully Booked'!L:L,'REGIONAL SALES'!$D$3)</f>
        <v>1072800</v>
      </c>
      <c r="C8" s="384">
        <f>COUNTIFS('Fully Booked'!C:C,'REGIONAL SALES'!A8,'Fully Booked'!L:L,'REGIONAL SALES'!$D$3)</f>
        <v>3</v>
      </c>
      <c r="D8" s="116">
        <f>SUMIFS('Fully Booked'!AF:AF,'Fully Booked'!C:C,'REGIONAL SALES'!A8,'Fully Booked'!L:L,'REGIONAL SALES'!$D$3)</f>
        <v>25990.325274725274</v>
      </c>
      <c r="E8" s="116">
        <f>E31/24</f>
        <v>2708333.3333333335</v>
      </c>
      <c r="F8" s="117">
        <f t="shared" ref="F8:F9" si="3">B8/E8</f>
        <v>0.39611076923076921</v>
      </c>
      <c r="G8" s="116">
        <f t="shared" ref="G8:G9" si="4">E8-B8</f>
        <v>1635533.3333333335</v>
      </c>
      <c r="I8" s="8" t="s">
        <v>133</v>
      </c>
      <c r="J8" s="116">
        <f>SUMIFS('PENDING FULL BOOKING'!H:H,'PENDING FULL BOOKING'!C:C,'REGIONAL SALES'!I8)</f>
        <v>9624053</v>
      </c>
      <c r="K8" s="384">
        <f>COUNTIFS('PENDING FULL BOOKING'!C:C,'REGIONAL SALES'!I8)</f>
        <v>21</v>
      </c>
      <c r="L8" s="116">
        <f>SUMIFS('PENDING FULL BOOKING'!N:N,'PENDING FULL BOOKING'!C:C,'REGIONAL SALES'!I8)</f>
        <v>8368983</v>
      </c>
    </row>
    <row r="9" spans="1:23" x14ac:dyDescent="0.25">
      <c r="A9" s="180" t="s">
        <v>97</v>
      </c>
      <c r="B9" s="116">
        <f>SUMIFS('Fully Booked'!Q:Q,'Fully Booked'!C:C,'REGIONAL SALES'!A9,'Fully Booked'!L:L,'REGIONAL SALES'!$D$3)</f>
        <v>1510900</v>
      </c>
      <c r="C9" s="384">
        <f>COUNTIFS('Fully Booked'!C:C,'REGIONAL SALES'!A9,'Fully Booked'!L:L,'REGIONAL SALES'!$D$3)</f>
        <v>2</v>
      </c>
      <c r="D9" s="116">
        <f>SUMIFS('Fully Booked'!AF:AF,'Fully Booked'!C:C,'REGIONAL SALES'!A9,'Fully Booked'!L:L,'REGIONAL SALES'!$D$3)</f>
        <v>34678.752380952385</v>
      </c>
      <c r="E9" s="116">
        <f>E32/24</f>
        <v>1250000</v>
      </c>
      <c r="F9" s="117">
        <f t="shared" si="3"/>
        <v>1.20872</v>
      </c>
      <c r="G9" s="116">
        <f t="shared" si="4"/>
        <v>-260900</v>
      </c>
      <c r="I9" s="8" t="s">
        <v>167</v>
      </c>
      <c r="J9" s="116">
        <f>SUMIFS('PENDING FULL BOOKING'!H:H,'PENDING FULL BOOKING'!C:C,'REGIONAL SALES'!I9)</f>
        <v>4538778</v>
      </c>
      <c r="K9" s="384">
        <f>COUNTIFS('PENDING FULL BOOKING'!C:C,'REGIONAL SALES'!I9)</f>
        <v>8</v>
      </c>
      <c r="L9" s="116">
        <f>SUMIFS('PENDING FULL BOOKING'!N:N,'PENDING FULL BOOKING'!C:C,'REGIONAL SALES'!I9)</f>
        <v>3041434</v>
      </c>
    </row>
    <row r="10" spans="1:23" x14ac:dyDescent="0.25">
      <c r="A10" s="8" t="s">
        <v>167</v>
      </c>
      <c r="B10" s="116">
        <f>SUMIFS('Fully Booked'!Q:Q,'Fully Booked'!C:C,'REGIONAL SALES'!A10,'Fully Booked'!L:L,'REGIONAL SALES'!$D$3)</f>
        <v>0</v>
      </c>
      <c r="C10" s="384">
        <f>COUNTIFS('Fully Booked'!C:C,'REGIONAL SALES'!A10,'Fully Booked'!L:L,'REGIONAL SALES'!$D$3)</f>
        <v>0</v>
      </c>
      <c r="D10" s="116">
        <f>SUMIFS('Fully Booked'!AF:AF,'Fully Booked'!C:C,'REGIONAL SALES'!A10,'Fully Booked'!L:L,'REGIONAL SALES'!$D$3)</f>
        <v>0</v>
      </c>
      <c r="E10" s="116">
        <f>E32/24</f>
        <v>1250000</v>
      </c>
      <c r="F10" s="117">
        <f t="shared" si="0"/>
        <v>0</v>
      </c>
      <c r="G10" s="116">
        <f t="shared" si="1"/>
        <v>1250000</v>
      </c>
      <c r="I10" s="723" t="s">
        <v>168</v>
      </c>
      <c r="J10" s="116">
        <f>SUMIFS('PENDING FULL BOOKING'!H:H,'PENDING FULL BOOKING'!C:C,'REGIONAL SALES'!I10)</f>
        <v>5834199</v>
      </c>
      <c r="K10" s="384">
        <f>COUNTIFS('PENDING FULL BOOKING'!C:C,'REGIONAL SALES'!I10)</f>
        <v>16</v>
      </c>
      <c r="L10" s="116">
        <f>SUMIFS('PENDING FULL BOOKING'!N:N,'PENDING FULL BOOKING'!C:C,'REGIONAL SALES'!I10)</f>
        <v>4344741</v>
      </c>
    </row>
    <row r="11" spans="1:23" x14ac:dyDescent="0.25">
      <c r="A11" s="8" t="s">
        <v>168</v>
      </c>
      <c r="B11" s="116">
        <f>SUMIFS('Fully Booked'!Q:Q,'Fully Booked'!C:C,'REGIONAL SALES'!A11,'Fully Booked'!L:L,'REGIONAL SALES'!$D$3)</f>
        <v>1077600</v>
      </c>
      <c r="C11" s="384">
        <f>COUNTIFS('Fully Booked'!C:C,'REGIONAL SALES'!A11,'Fully Booked'!L:L,'REGIONAL SALES'!$D$3)</f>
        <v>2</v>
      </c>
      <c r="D11" s="116">
        <f>SUMIFS('Fully Booked'!AF:AF,'Fully Booked'!C:C,'REGIONAL SALES'!A11,'Fully Booked'!L:L,'REGIONAL SALES'!$D$3)</f>
        <v>24733.485714285714</v>
      </c>
      <c r="E11" s="116">
        <f>E33/24</f>
        <v>1875000</v>
      </c>
      <c r="F11" s="117">
        <f t="shared" si="0"/>
        <v>0.57472000000000001</v>
      </c>
      <c r="G11" s="116">
        <f t="shared" si="1"/>
        <v>797400</v>
      </c>
      <c r="I11" s="390" t="s">
        <v>71</v>
      </c>
      <c r="J11" s="391">
        <f>SUM(J4:J10)</f>
        <v>59696653</v>
      </c>
      <c r="K11" s="647">
        <f>SUM(K4:K10)</f>
        <v>139</v>
      </c>
      <c r="L11" s="391">
        <f>SUM(L4:L10)</f>
        <v>43839539</v>
      </c>
    </row>
    <row r="12" spans="1:23" x14ac:dyDescent="0.25">
      <c r="A12" s="390" t="s">
        <v>71</v>
      </c>
      <c r="B12" s="391">
        <f>SUM(B5:B11)</f>
        <v>3689200</v>
      </c>
      <c r="C12" s="647">
        <f>SUM(C5:C11)</f>
        <v>8</v>
      </c>
      <c r="D12" s="391">
        <f>SUM(D5:D11)</f>
        <v>86227.727006327012</v>
      </c>
      <c r="E12" s="391">
        <f>E34/24</f>
        <v>16041666.666666666</v>
      </c>
      <c r="F12" s="674">
        <f>B12/E12</f>
        <v>0.2299761038961039</v>
      </c>
      <c r="G12" s="391">
        <f>SUM(G5:G11)</f>
        <v>9019133.333333334</v>
      </c>
    </row>
    <row r="14" spans="1:23" x14ac:dyDescent="0.25">
      <c r="A14" s="666" t="s">
        <v>5940</v>
      </c>
      <c r="B14" s="667"/>
      <c r="C14" s="668"/>
      <c r="D14" s="390" t="s">
        <v>195</v>
      </c>
      <c r="E14" s="389"/>
      <c r="F14" s="673"/>
      <c r="G14" s="389"/>
    </row>
    <row r="15" spans="1:23" x14ac:dyDescent="0.25">
      <c r="A15" s="390" t="s">
        <v>94</v>
      </c>
      <c r="B15" s="390" t="s">
        <v>95</v>
      </c>
      <c r="C15" s="390" t="s">
        <v>96</v>
      </c>
      <c r="D15" s="390" t="s">
        <v>66</v>
      </c>
      <c r="E15" s="390" t="s">
        <v>169</v>
      </c>
      <c r="F15" s="674" t="s">
        <v>170</v>
      </c>
      <c r="G15" s="390" t="s">
        <v>408</v>
      </c>
      <c r="I15" s="198"/>
      <c r="J15" s="198"/>
      <c r="K15" s="198"/>
    </row>
    <row r="16" spans="1:23" x14ac:dyDescent="0.25">
      <c r="A16" s="8" t="s">
        <v>99</v>
      </c>
      <c r="B16" s="116">
        <f>SUMIFS('Fully Booked'!Q:Q,'Fully Booked'!C:C,'REGIONAL SALES'!A16,'Fully Booked'!M:M,'REGIONAL SALES'!$D$14)</f>
        <v>4067709</v>
      </c>
      <c r="C16" s="384">
        <f>COUNTIFS('Fully Booked'!C:C,'REGIONAL SALES'!A16,'Fully Booked'!M:M,'REGIONAL SALES'!$D$14)</f>
        <v>12</v>
      </c>
      <c r="D16" s="116">
        <f>SUMIFS('Fully Booked'!AF:AF,'Fully Booked'!C:C,'REGIONAL SALES'!A16,'Fully Booked'!M:M,'REGIONAL SALES'!$D$14)</f>
        <v>95519.265301587293</v>
      </c>
      <c r="E16" s="116">
        <f>E27/4</f>
        <v>11250000</v>
      </c>
      <c r="F16" s="117">
        <f>B16/E16</f>
        <v>0.36157413333333333</v>
      </c>
      <c r="G16" s="116">
        <f>E16-B16</f>
        <v>7182291</v>
      </c>
      <c r="J16" s="648"/>
      <c r="K16" s="272"/>
    </row>
    <row r="17" spans="1:11" x14ac:dyDescent="0.25">
      <c r="A17" s="8" t="s">
        <v>101</v>
      </c>
      <c r="B17" s="116">
        <f>SUMIFS('Fully Booked'!Q:Q,'Fully Booked'!C:C,'REGIONAL SALES'!A17,'Fully Booked'!M:M,'REGIONAL SALES'!$D$14)</f>
        <v>6527820</v>
      </c>
      <c r="C17" s="384">
        <f>COUNTIFS('Fully Booked'!C:C,'REGIONAL SALES'!A17,'Fully Booked'!M:M,'REGIONAL SALES'!$D$14)</f>
        <v>13</v>
      </c>
      <c r="D17" s="116">
        <f>SUMIFS('Fully Booked'!AF:AF,'Fully Booked'!C:C,'REGIONAL SALES'!A17,'Fully Booked'!M:M,'REGIONAL SALES'!$D$14)</f>
        <v>173075.86188644686</v>
      </c>
      <c r="E17" s="116">
        <f>E28/4</f>
        <v>11250000</v>
      </c>
      <c r="F17" s="117">
        <f t="shared" ref="F17" si="5">B17/E17</f>
        <v>0.58025066666666669</v>
      </c>
      <c r="G17" s="116">
        <f t="shared" ref="G17" si="6">E17-B17</f>
        <v>4722180</v>
      </c>
      <c r="J17" s="648"/>
      <c r="K17" s="272"/>
    </row>
    <row r="18" spans="1:11" x14ac:dyDescent="0.25">
      <c r="A18" s="8" t="s">
        <v>133</v>
      </c>
      <c r="B18" s="116">
        <f>SUMIFS('Fully Booked'!Q:Q,'Fully Booked'!C:C,'REGIONAL SALES'!A18,'Fully Booked'!M:M,'REGIONAL SALES'!$D$14)</f>
        <v>1884700</v>
      </c>
      <c r="C18" s="384">
        <f>COUNTIFS('Fully Booked'!C:C,'REGIONAL SALES'!A18,'Fully Booked'!M:M,'REGIONAL SALES'!$D$14)</f>
        <v>7</v>
      </c>
      <c r="D18" s="116">
        <f>SUMIFS('Fully Booked'!AF:AF,'Fully Booked'!C:C,'REGIONAL SALES'!A18,'Fully Booked'!M:M,'REGIONAL SALES'!$D$14)</f>
        <v>50501.950671550672</v>
      </c>
      <c r="E18" s="116">
        <f>E29/4</f>
        <v>11250000</v>
      </c>
      <c r="F18" s="117">
        <f>B18/E18</f>
        <v>0.16752888888888889</v>
      </c>
      <c r="G18" s="116">
        <f>E18-B18</f>
        <v>9365300</v>
      </c>
      <c r="J18" s="648"/>
      <c r="K18" s="272"/>
    </row>
    <row r="19" spans="1:11" x14ac:dyDescent="0.25">
      <c r="A19" s="180" t="s">
        <v>420</v>
      </c>
      <c r="B19" s="116">
        <f>SUMIFS('Fully Booked'!Q:Q,'Fully Booked'!C:C,'REGIONAL SALES'!A19,'Fully Booked'!M:M,'REGIONAL SALES'!$D$14)</f>
        <v>5725040</v>
      </c>
      <c r="C19" s="384">
        <f>COUNTIFS('Fully Booked'!C:C,'REGIONAL SALES'!A19,'Fully Booked'!M:M,'REGIONAL SALES'!$D$14)</f>
        <v>20</v>
      </c>
      <c r="D19" s="116">
        <f>SUMIFS('Fully Booked'!AF:AF,'Fully Booked'!C:C,'REGIONAL SALES'!A19,'Fully Booked'!M:M,'REGIONAL SALES'!$D$14)</f>
        <v>134073.29791981442</v>
      </c>
      <c r="E19" s="116">
        <f t="shared" ref="E19:E22" si="7">E30/4</f>
        <v>7500000</v>
      </c>
      <c r="F19" s="117">
        <f t="shared" ref="F19:F20" si="8">B19/E19</f>
        <v>0.76333866666666672</v>
      </c>
      <c r="G19" s="116">
        <f t="shared" ref="G19:G20" si="9">E19-B19</f>
        <v>1774960</v>
      </c>
      <c r="J19" s="648"/>
      <c r="K19" s="272"/>
    </row>
    <row r="20" spans="1:11" x14ac:dyDescent="0.25">
      <c r="A20" s="180" t="s">
        <v>97</v>
      </c>
      <c r="B20" s="116">
        <f>SUMIFS('Fully Booked'!Q:Q,'Fully Booked'!C:C,'REGIONAL SALES'!A20,'Fully Booked'!M:M,'REGIONAL SALES'!$D$14)</f>
        <v>8469700</v>
      </c>
      <c r="C20" s="384">
        <f>COUNTIFS('Fully Booked'!C:C,'REGIONAL SALES'!A20,'Fully Booked'!M:M,'REGIONAL SALES'!$D$14)</f>
        <v>17</v>
      </c>
      <c r="D20" s="116">
        <f>SUMIFS('Fully Booked'!AF:AF,'Fully Booked'!C:C,'REGIONAL SALES'!A20,'Fully Booked'!M:M,'REGIONAL SALES'!$D$14)</f>
        <v>207435.62071838835</v>
      </c>
      <c r="E20" s="116">
        <f t="shared" si="7"/>
        <v>16250000</v>
      </c>
      <c r="F20" s="117">
        <f t="shared" si="8"/>
        <v>0.52121230769230764</v>
      </c>
      <c r="G20" s="116">
        <f t="shared" si="9"/>
        <v>7780300</v>
      </c>
      <c r="J20" s="648"/>
      <c r="K20" s="272"/>
    </row>
    <row r="21" spans="1:11" x14ac:dyDescent="0.25">
      <c r="A21" s="8" t="s">
        <v>167</v>
      </c>
      <c r="B21" s="116">
        <f>SUMIFS('Fully Booked'!Q:Q,'Fully Booked'!C:C,'REGIONAL SALES'!A21,'Fully Booked'!M:M,'REGIONAL SALES'!$D$14)</f>
        <v>2033000</v>
      </c>
      <c r="C21" s="384">
        <f>COUNTIFS('Fully Booked'!C:C,'REGIONAL SALES'!A21,'Fully Booked'!M:M,'REGIONAL SALES'!$D$14)</f>
        <v>10</v>
      </c>
      <c r="D21" s="116">
        <f>SUMIFS('Fully Booked'!AF:AF,'Fully Booked'!C:C,'REGIONAL SALES'!A21,'Fully Booked'!M:M,'REGIONAL SALES'!$D$14)</f>
        <v>62996.394564694572</v>
      </c>
      <c r="E21" s="116">
        <f t="shared" si="7"/>
        <v>7500000</v>
      </c>
      <c r="F21" s="117">
        <f>B21/E21</f>
        <v>0.27106666666666668</v>
      </c>
      <c r="G21" s="116">
        <f>E21-B21</f>
        <v>5467000</v>
      </c>
      <c r="J21" s="648"/>
      <c r="K21" s="272"/>
    </row>
    <row r="22" spans="1:11" x14ac:dyDescent="0.25">
      <c r="A22" s="8" t="s">
        <v>168</v>
      </c>
      <c r="B22" s="116">
        <f>SUMIFS('Fully Booked'!Q:Q,'Fully Booked'!C:C,'REGIONAL SALES'!A22,'Fully Booked'!M:M,'REGIONAL SALES'!$D$14)</f>
        <v>7259610</v>
      </c>
      <c r="C22" s="384">
        <f>COUNTIFS('Fully Booked'!C:C,'REGIONAL SALES'!A22,'Fully Booked'!M:M,'REGIONAL SALES'!$D$14)</f>
        <v>16</v>
      </c>
      <c r="D22" s="116">
        <f>SUMIFS('Fully Booked'!AF:AF,'Fully Booked'!C:C,'REGIONAL SALES'!A22,'Fully Booked'!M:M,'REGIONAL SALES'!$D$14)</f>
        <v>171170.78025386023</v>
      </c>
      <c r="E22" s="116">
        <f t="shared" si="7"/>
        <v>11250000</v>
      </c>
      <c r="F22" s="117">
        <f t="shared" ref="F22" si="10">B22/E22</f>
        <v>0.64529866666666669</v>
      </c>
      <c r="G22" s="116">
        <f t="shared" ref="G22" si="11">E22-B22</f>
        <v>3990390</v>
      </c>
      <c r="J22" s="648"/>
      <c r="K22" s="272"/>
    </row>
    <row r="23" spans="1:11" x14ac:dyDescent="0.25">
      <c r="A23" s="390" t="s">
        <v>71</v>
      </c>
      <c r="B23" s="391">
        <f>SUM(B16:B22)</f>
        <v>35967579</v>
      </c>
      <c r="C23" s="647">
        <f>SUM(C16:C22)</f>
        <v>95</v>
      </c>
      <c r="D23" s="391">
        <f>SUM(D16:D22)</f>
        <v>894773.17131634243</v>
      </c>
      <c r="E23" s="391">
        <f>E34/4</f>
        <v>96250000</v>
      </c>
      <c r="F23" s="674">
        <f>B23/E23</f>
        <v>0.37368913246753249</v>
      </c>
      <c r="G23" s="391">
        <f>SUM(G16:G22)</f>
        <v>40282421</v>
      </c>
      <c r="I23" s="198"/>
      <c r="J23" s="649"/>
      <c r="K23" s="394"/>
    </row>
    <row r="25" spans="1:11" x14ac:dyDescent="0.25">
      <c r="A25" s="666" t="s">
        <v>5941</v>
      </c>
      <c r="B25" s="667"/>
      <c r="C25" s="668"/>
      <c r="D25" s="389"/>
      <c r="E25" s="389"/>
      <c r="F25" s="673"/>
      <c r="G25" s="389"/>
    </row>
    <row r="26" spans="1:11" x14ac:dyDescent="0.25">
      <c r="A26" s="390" t="s">
        <v>94</v>
      </c>
      <c r="B26" s="390" t="s">
        <v>95</v>
      </c>
      <c r="C26" s="390" t="s">
        <v>96</v>
      </c>
      <c r="D26" s="390" t="s">
        <v>66</v>
      </c>
      <c r="E26" s="390" t="s">
        <v>169</v>
      </c>
      <c r="F26" s="674" t="s">
        <v>170</v>
      </c>
      <c r="G26" s="390" t="s">
        <v>409</v>
      </c>
      <c r="I26" s="198"/>
      <c r="J26" s="198"/>
      <c r="K26" s="198"/>
    </row>
    <row r="27" spans="1:11" x14ac:dyDescent="0.25">
      <c r="A27" s="8" t="s">
        <v>99</v>
      </c>
      <c r="B27" s="116">
        <f>SUMIFS('Fully Booked'!Q:Q,'Fully Booked'!C:C,'REGIONAL SALES'!A27)</f>
        <v>4067709</v>
      </c>
      <c r="C27" s="384">
        <f>COUNTIFS('Fully Booked'!C:C,'REGIONAL SALES'!A27)</f>
        <v>12</v>
      </c>
      <c r="D27" s="116">
        <f>SUMIFS('Fully Booked'!AF:AF,'Fully Booked'!C:C,'REGIONAL SALES'!A27)</f>
        <v>95519.265301587293</v>
      </c>
      <c r="E27" s="116">
        <v>45000000</v>
      </c>
      <c r="F27" s="117">
        <f>B27/E27</f>
        <v>9.0393533333333331E-2</v>
      </c>
      <c r="G27" s="116">
        <f>E27-B27</f>
        <v>40932291</v>
      </c>
      <c r="H27" s="387"/>
      <c r="I27" s="387"/>
      <c r="J27" s="648"/>
      <c r="K27" s="272"/>
    </row>
    <row r="28" spans="1:11" x14ac:dyDescent="0.25">
      <c r="A28" s="8" t="s">
        <v>101</v>
      </c>
      <c r="B28" s="116">
        <f>SUMIFS('Fully Booked'!Q:Q,'Fully Booked'!C:C,'REGIONAL SALES'!A28)</f>
        <v>6527820</v>
      </c>
      <c r="C28" s="384">
        <f>COUNTIFS('Fully Booked'!C:C,'REGIONAL SALES'!A28)</f>
        <v>13</v>
      </c>
      <c r="D28" s="116">
        <f>SUMIFS('Fully Booked'!AF:AF,'Fully Booked'!C:C,'REGIONAL SALES'!A28)</f>
        <v>173075.86188644686</v>
      </c>
      <c r="E28" s="116">
        <v>45000000</v>
      </c>
      <c r="F28" s="117">
        <f t="shared" ref="F28:F33" si="12">B28/E28</f>
        <v>0.14506266666666667</v>
      </c>
      <c r="G28" s="116">
        <f t="shared" ref="G28:G33" si="13">E28-B28</f>
        <v>38472180</v>
      </c>
      <c r="H28" s="387"/>
      <c r="I28" s="387"/>
      <c r="J28" s="648"/>
      <c r="K28" s="272"/>
    </row>
    <row r="29" spans="1:11" x14ac:dyDescent="0.25">
      <c r="A29" s="8" t="s">
        <v>133</v>
      </c>
      <c r="B29" s="116">
        <f>SUMIFS('Fully Booked'!Q:Q,'Fully Booked'!C:C,'REGIONAL SALES'!A29)</f>
        <v>1884700</v>
      </c>
      <c r="C29" s="384">
        <f>COUNTIFS('Fully Booked'!C:C,'REGIONAL SALES'!A29)</f>
        <v>7</v>
      </c>
      <c r="D29" s="116">
        <f>SUMIFS('Fully Booked'!AF:AF,'Fully Booked'!C:C,'REGIONAL SALES'!A29)</f>
        <v>50501.950671550672</v>
      </c>
      <c r="E29" s="116">
        <v>45000000</v>
      </c>
      <c r="F29" s="117">
        <f>B29/E29</f>
        <v>4.1882222222222223E-2</v>
      </c>
      <c r="G29" s="116">
        <f>E29-B29</f>
        <v>43115300</v>
      </c>
      <c r="H29" s="387"/>
      <c r="I29" s="387"/>
      <c r="J29" s="648"/>
      <c r="K29" s="272"/>
    </row>
    <row r="30" spans="1:11" x14ac:dyDescent="0.25">
      <c r="A30" s="180" t="s">
        <v>420</v>
      </c>
      <c r="B30" s="116">
        <f>SUMIFS('Fully Booked'!Q:Q,'Fully Booked'!C:C,'REGIONAL SALES'!A30)</f>
        <v>5725040</v>
      </c>
      <c r="C30" s="384">
        <f>COUNTIFS('Fully Booked'!C:C,'REGIONAL SALES'!A30)</f>
        <v>20</v>
      </c>
      <c r="D30" s="116">
        <f>SUMIFS('Fully Booked'!AF:AF,'Fully Booked'!C:C,'REGIONAL SALES'!A30)</f>
        <v>134073.29791981442</v>
      </c>
      <c r="E30" s="116">
        <v>30000000</v>
      </c>
      <c r="F30" s="117">
        <f t="shared" ref="F30" si="14">B30/E30</f>
        <v>0.19083466666666668</v>
      </c>
      <c r="G30" s="116">
        <f t="shared" ref="G30" si="15">E30-B30</f>
        <v>24274960</v>
      </c>
      <c r="H30" s="387"/>
      <c r="I30" s="387"/>
      <c r="J30" s="648"/>
      <c r="K30" s="272"/>
    </row>
    <row r="31" spans="1:11" x14ac:dyDescent="0.25">
      <c r="A31" s="180" t="s">
        <v>97</v>
      </c>
      <c r="B31" s="116">
        <f>SUMIFS('Fully Booked'!Q:Q,'Fully Booked'!C:C,'REGIONAL SALES'!A31)</f>
        <v>8469700</v>
      </c>
      <c r="C31" s="384">
        <f>COUNTIFS('Fully Booked'!C:C,'REGIONAL SALES'!A31)</f>
        <v>17</v>
      </c>
      <c r="D31" s="116">
        <f>SUMIFS('Fully Booked'!AF:AF,'Fully Booked'!C:C,'REGIONAL SALES'!A31)</f>
        <v>207435.62071838835</v>
      </c>
      <c r="E31" s="116">
        <v>65000000</v>
      </c>
      <c r="F31" s="117">
        <f>B31/E31</f>
        <v>0.13030307692307691</v>
      </c>
      <c r="G31" s="116">
        <f>E31-B31</f>
        <v>56530300</v>
      </c>
      <c r="H31" s="387"/>
      <c r="I31" s="387"/>
      <c r="J31" s="648"/>
      <c r="K31" s="272"/>
    </row>
    <row r="32" spans="1:11" x14ac:dyDescent="0.25">
      <c r="A32" s="8" t="s">
        <v>167</v>
      </c>
      <c r="B32" s="116">
        <f>SUMIFS('Fully Booked'!Q:Q,'Fully Booked'!C:C,'REGIONAL SALES'!A32)</f>
        <v>2033000</v>
      </c>
      <c r="C32" s="384">
        <f>COUNTIFS('Fully Booked'!C:C,'REGIONAL SALES'!A32)</f>
        <v>10</v>
      </c>
      <c r="D32" s="116">
        <f>SUMIFS('Fully Booked'!AF:AF,'Fully Booked'!C:C,'REGIONAL SALES'!A32)</f>
        <v>62996.394564694572</v>
      </c>
      <c r="E32" s="116">
        <v>30000000</v>
      </c>
      <c r="F32" s="117">
        <f t="shared" si="12"/>
        <v>6.7766666666666669E-2</v>
      </c>
      <c r="G32" s="116">
        <f t="shared" si="13"/>
        <v>27967000</v>
      </c>
      <c r="H32" s="387"/>
      <c r="I32" s="387"/>
      <c r="J32" s="648"/>
      <c r="K32" s="272"/>
    </row>
    <row r="33" spans="1:11" x14ac:dyDescent="0.25">
      <c r="A33" s="8" t="s">
        <v>168</v>
      </c>
      <c r="B33" s="116">
        <f>SUMIFS('Fully Booked'!Q:Q,'Fully Booked'!C:C,'REGIONAL SALES'!A33)</f>
        <v>7259610</v>
      </c>
      <c r="C33" s="384">
        <f>COUNTIFS('Fully Booked'!C:C,'REGIONAL SALES'!A33)</f>
        <v>16</v>
      </c>
      <c r="D33" s="116">
        <f>SUMIFS('Fully Booked'!AF:AF,'Fully Booked'!C:C,'REGIONAL SALES'!A33)</f>
        <v>171170.78025386023</v>
      </c>
      <c r="E33" s="116">
        <v>45000000</v>
      </c>
      <c r="F33" s="117">
        <f t="shared" si="12"/>
        <v>0.16132466666666667</v>
      </c>
      <c r="G33" s="116">
        <f t="shared" si="13"/>
        <v>37740390</v>
      </c>
      <c r="H33" s="387"/>
      <c r="I33" s="387"/>
      <c r="J33" s="648"/>
      <c r="K33" s="272"/>
    </row>
    <row r="34" spans="1:11" x14ac:dyDescent="0.25">
      <c r="A34" s="390" t="s">
        <v>71</v>
      </c>
      <c r="B34" s="391">
        <f>SUM(B27:B33)</f>
        <v>35967579</v>
      </c>
      <c r="C34" s="647">
        <f>SUM(C27:C33)</f>
        <v>95</v>
      </c>
      <c r="D34" s="391">
        <f>SUM(D27:D33)</f>
        <v>894773.17131634243</v>
      </c>
      <c r="E34" s="391">
        <v>385000000</v>
      </c>
      <c r="F34" s="674">
        <f>B34/E34</f>
        <v>9.3422283116883123E-2</v>
      </c>
      <c r="G34" s="391">
        <f>SUM(G27:G33)</f>
        <v>269032421</v>
      </c>
      <c r="H34" s="387"/>
      <c r="I34" s="387"/>
      <c r="J34" s="649"/>
      <c r="K34" s="394"/>
    </row>
    <row r="36" spans="1:11" x14ac:dyDescent="0.25">
      <c r="A36" s="663" t="s">
        <v>101</v>
      </c>
      <c r="B36" s="664"/>
      <c r="C36" s="665"/>
    </row>
    <row r="37" spans="1:11" x14ac:dyDescent="0.25">
      <c r="A37" s="650" t="s">
        <v>163</v>
      </c>
      <c r="B37" s="650" t="s">
        <v>72</v>
      </c>
      <c r="C37" s="650" t="s">
        <v>94</v>
      </c>
      <c r="D37" s="650" t="s">
        <v>74</v>
      </c>
      <c r="E37" s="650" t="s">
        <v>147</v>
      </c>
      <c r="F37" s="672" t="s">
        <v>5944</v>
      </c>
      <c r="G37" s="390" t="s">
        <v>147</v>
      </c>
    </row>
    <row r="38" spans="1:11" x14ac:dyDescent="0.25">
      <c r="A38" s="8" t="s">
        <v>32</v>
      </c>
      <c r="B38" s="8" t="s">
        <v>31</v>
      </c>
      <c r="C38" s="8" t="s">
        <v>101</v>
      </c>
      <c r="D38" s="116">
        <f>SUMIFS('Fully Booked'!Q:Q,'Fully Booked'!D:D,'REGIONAL SALES'!A38)</f>
        <v>1423920</v>
      </c>
      <c r="E38" s="384">
        <f>COUNTIFS('Fully Booked'!D:D,'REGIONAL SALES'!A38)</f>
        <v>4</v>
      </c>
      <c r="F38" s="116">
        <f>SUMIFS('PENDING FULL BOOKING'!H:H,'PENDING FULL BOOKING'!D:D,'REGIONAL SALES'!A38)</f>
        <v>1562040</v>
      </c>
      <c r="G38" s="8">
        <f>COUNTIFS('PENDING FULL BOOKING'!D:D,'REGIONAL SALES'!A38)</f>
        <v>3</v>
      </c>
    </row>
    <row r="39" spans="1:11" x14ac:dyDescent="0.25">
      <c r="A39" s="8" t="s">
        <v>4893</v>
      </c>
      <c r="B39" s="8" t="s">
        <v>31</v>
      </c>
      <c r="C39" s="8" t="s">
        <v>101</v>
      </c>
      <c r="D39" s="116">
        <f>SUMIFS('Fully Booked'!Q:Q,'Fully Booked'!D:D,'REGIONAL SALES'!A39)</f>
        <v>0</v>
      </c>
      <c r="E39" s="384">
        <f>COUNTIFS('Fully Booked'!D:D,'REGIONAL SALES'!A39)</f>
        <v>0</v>
      </c>
      <c r="F39" s="116">
        <f>SUMIFS('PENDING FULL BOOKING'!H:H,'PENDING FULL BOOKING'!D:D,'REGIONAL SALES'!A39)</f>
        <v>0</v>
      </c>
      <c r="G39" s="8">
        <f>COUNTIFS('PENDING FULL BOOKING'!D:D,'REGIONAL SALES'!A39)</f>
        <v>0</v>
      </c>
    </row>
    <row r="40" spans="1:11" x14ac:dyDescent="0.25">
      <c r="A40" s="8" t="s">
        <v>6160</v>
      </c>
      <c r="B40" s="8" t="s">
        <v>184</v>
      </c>
      <c r="C40" s="8" t="s">
        <v>101</v>
      </c>
      <c r="D40" s="116">
        <f>SUMIFS('Fully Booked'!Q:Q,'Fully Booked'!D:D,'REGIONAL SALES'!A40)</f>
        <v>0</v>
      </c>
      <c r="E40" s="384">
        <f>COUNTIFS('Fully Booked'!D:D,'REGIONAL SALES'!A40)</f>
        <v>0</v>
      </c>
      <c r="F40" s="116">
        <f>SUMIFS('PENDING FULL BOOKING'!H:H,'PENDING FULL BOOKING'!D:D,'REGIONAL SALES'!A40)</f>
        <v>1060300</v>
      </c>
      <c r="G40" s="8">
        <f>COUNTIFS('PENDING FULL BOOKING'!D:D,'REGIONAL SALES'!A40)</f>
        <v>2</v>
      </c>
    </row>
    <row r="41" spans="1:11" x14ac:dyDescent="0.25">
      <c r="A41" s="8" t="s">
        <v>212</v>
      </c>
      <c r="B41" s="8" t="s">
        <v>184</v>
      </c>
      <c r="C41" s="8" t="s">
        <v>101</v>
      </c>
      <c r="D41" s="116">
        <f>SUMIFS('Fully Booked'!Q:Q,'Fully Booked'!D:D,'REGIONAL SALES'!A41)</f>
        <v>1689100</v>
      </c>
      <c r="E41" s="384">
        <f>COUNTIFS('Fully Booked'!D:D,'REGIONAL SALES'!A41)</f>
        <v>1</v>
      </c>
      <c r="F41" s="116">
        <f>SUMIFS('PENDING FULL BOOKING'!H:H,'PENDING FULL BOOKING'!D:D,'REGIONAL SALES'!A41)</f>
        <v>3194312</v>
      </c>
      <c r="G41" s="8">
        <f>COUNTIFS('PENDING FULL BOOKING'!D:D,'REGIONAL SALES'!A41)</f>
        <v>4</v>
      </c>
    </row>
    <row r="42" spans="1:11" x14ac:dyDescent="0.25">
      <c r="A42" s="8" t="s">
        <v>417</v>
      </c>
      <c r="B42" s="8" t="s">
        <v>184</v>
      </c>
      <c r="C42" s="8" t="s">
        <v>101</v>
      </c>
      <c r="D42" s="116">
        <f>SUMIFS('Fully Booked'!Q:Q,'Fully Booked'!D:D,'REGIONAL SALES'!A42)</f>
        <v>444700</v>
      </c>
      <c r="E42" s="384">
        <f>COUNTIFS('Fully Booked'!D:D,'REGIONAL SALES'!A42)</f>
        <v>2</v>
      </c>
      <c r="F42" s="116">
        <f>SUMIFS('PENDING FULL BOOKING'!H:H,'PENDING FULL BOOKING'!D:D,'REGIONAL SALES'!A42)</f>
        <v>538400</v>
      </c>
      <c r="G42" s="8">
        <f>COUNTIFS('PENDING FULL BOOKING'!D:D,'REGIONAL SALES'!A42)</f>
        <v>1</v>
      </c>
    </row>
    <row r="43" spans="1:11" x14ac:dyDescent="0.25">
      <c r="A43" s="8" t="s">
        <v>883</v>
      </c>
      <c r="B43" s="8" t="s">
        <v>38</v>
      </c>
      <c r="C43" s="8" t="s">
        <v>101</v>
      </c>
      <c r="D43" s="116">
        <f>SUMIFS('Fully Booked'!Q:Q,'Fully Booked'!D:D,'REGIONAL SALES'!A43)</f>
        <v>3756000</v>
      </c>
      <c r="E43" s="384">
        <f>COUNTIFS('Fully Booked'!D:D,'REGIONAL SALES'!A43)</f>
        <v>3</v>
      </c>
      <c r="F43" s="116">
        <f>SUMIFS('PENDING FULL BOOKING'!H:H,'PENDING FULL BOOKING'!D:D,'REGIONAL SALES'!A43)</f>
        <v>2385181</v>
      </c>
      <c r="G43" s="8">
        <f>COUNTIFS('PENDING FULL BOOKING'!D:D,'REGIONAL SALES'!A43)</f>
        <v>4</v>
      </c>
    </row>
    <row r="44" spans="1:11" x14ac:dyDescent="0.25">
      <c r="A44" s="8" t="s">
        <v>4114</v>
      </c>
      <c r="B44" s="8" t="s">
        <v>38</v>
      </c>
      <c r="C44" s="8" t="s">
        <v>101</v>
      </c>
      <c r="D44" s="116">
        <f>SUMIFS('Fully Booked'!Q:Q,'Fully Booked'!D:D,'REGIONAL SALES'!A44)</f>
        <v>0</v>
      </c>
      <c r="E44" s="384">
        <f>COUNTIFS('Fully Booked'!D:D,'REGIONAL SALES'!A44)</f>
        <v>0</v>
      </c>
      <c r="F44" s="116">
        <f>SUMIFS('PENDING FULL BOOKING'!H:H,'PENDING FULL BOOKING'!D:D,'REGIONAL SALES'!A44)</f>
        <v>54800</v>
      </c>
      <c r="G44" s="8">
        <f>COUNTIFS('PENDING FULL BOOKING'!D:D,'REGIONAL SALES'!A44)</f>
        <v>1</v>
      </c>
    </row>
    <row r="45" spans="1:11" x14ac:dyDescent="0.25">
      <c r="A45" s="8" t="s">
        <v>3538</v>
      </c>
      <c r="B45" s="8" t="s">
        <v>38</v>
      </c>
      <c r="C45" s="8" t="s">
        <v>101</v>
      </c>
      <c r="D45" s="116">
        <f>SUMIFS('Fully Booked'!Q:Q,'Fully Booked'!D:D,'REGIONAL SALES'!A45)</f>
        <v>181600</v>
      </c>
      <c r="E45" s="384">
        <f>COUNTIFS('Fully Booked'!D:D,'REGIONAL SALES'!A45)</f>
        <v>2</v>
      </c>
      <c r="F45" s="116">
        <f>SUMIFS('PENDING FULL BOOKING'!H:H,'PENDING FULL BOOKING'!D:D,'REGIONAL SALES'!A45)</f>
        <v>1639100</v>
      </c>
      <c r="G45" s="8">
        <f>COUNTIFS('PENDING FULL BOOKING'!D:D,'REGIONAL SALES'!A45)</f>
        <v>2</v>
      </c>
    </row>
    <row r="46" spans="1:11" x14ac:dyDescent="0.25">
      <c r="A46" s="8" t="s">
        <v>489</v>
      </c>
      <c r="B46" s="8" t="s">
        <v>241</v>
      </c>
      <c r="C46" s="8" t="s">
        <v>101</v>
      </c>
      <c r="D46" s="116">
        <f>SUMIFS('Fully Booked'!Q:Q,'Fully Booked'!D:D,'REGIONAL SALES'!A46)</f>
        <v>276900</v>
      </c>
      <c r="E46" s="384">
        <f>COUNTIFS('Fully Booked'!D:D,'REGIONAL SALES'!A46)</f>
        <v>1</v>
      </c>
      <c r="F46" s="116">
        <f>SUMIFS('PENDING FULL BOOKING'!H:H,'PENDING FULL BOOKING'!D:D,'REGIONAL SALES'!A46)</f>
        <v>360200</v>
      </c>
      <c r="G46" s="8">
        <f>COUNTIFS('PENDING FULL BOOKING'!D:D,'REGIONAL SALES'!A46)</f>
        <v>2</v>
      </c>
    </row>
    <row r="47" spans="1:11" x14ac:dyDescent="0.25">
      <c r="A47" s="8" t="s">
        <v>405</v>
      </c>
      <c r="D47" s="116">
        <f>SUMIFS('Fully Booked'!Q:Q,'Fully Booked'!D:D,'REGIONAL SALES'!A47,'Fully Booked'!C:C,'REGIONAL SALES'!$A$36)</f>
        <v>889400</v>
      </c>
      <c r="E47" s="384">
        <f>COUNTIFS('Fully Booked'!D:D,'REGIONAL SALES'!A47,'Fully Booked'!C:C,'REGIONAL SALES'!$A$36)</f>
        <v>3</v>
      </c>
      <c r="F47" s="116"/>
    </row>
    <row r="48" spans="1:11" x14ac:dyDescent="0.25">
      <c r="A48" s="663" t="s">
        <v>71</v>
      </c>
      <c r="B48" s="664"/>
      <c r="C48" s="665"/>
      <c r="D48" s="353">
        <f>SUM(D38:D47)</f>
        <v>8661620</v>
      </c>
      <c r="E48" s="353">
        <f>SUM(E38:E47)</f>
        <v>16</v>
      </c>
      <c r="F48" s="353">
        <f>SUM(F38:F47)</f>
        <v>10794333</v>
      </c>
      <c r="G48" s="353">
        <f>SUM(G38:G47)</f>
        <v>19</v>
      </c>
    </row>
    <row r="49" spans="1:7" x14ac:dyDescent="0.25">
      <c r="A49" s="357"/>
      <c r="B49" s="669"/>
      <c r="C49" s="670"/>
      <c r="D49" s="272"/>
      <c r="E49" s="272"/>
      <c r="F49" s="272"/>
      <c r="G49" s="272"/>
    </row>
    <row r="50" spans="1:7" x14ac:dyDescent="0.25">
      <c r="A50" s="352" t="s">
        <v>133</v>
      </c>
      <c r="B50" s="664"/>
      <c r="C50" s="665"/>
      <c r="D50" s="650" t="s">
        <v>74</v>
      </c>
      <c r="E50" s="650" t="s">
        <v>147</v>
      </c>
      <c r="F50" s="672" t="s">
        <v>5944</v>
      </c>
      <c r="G50" s="390" t="s">
        <v>147</v>
      </c>
    </row>
    <row r="51" spans="1:7" x14ac:dyDescent="0.25">
      <c r="A51" s="8" t="s">
        <v>458</v>
      </c>
      <c r="B51" s="8" t="s">
        <v>49</v>
      </c>
      <c r="C51" s="8" t="s">
        <v>133</v>
      </c>
      <c r="D51" s="116">
        <f>SUMIFS('Fully Booked'!Q:Q,'Fully Booked'!D:D,'REGIONAL SALES'!A51)</f>
        <v>330400</v>
      </c>
      <c r="E51" s="384">
        <f>COUNTIFS('Fully Booked'!D:D,'REGIONAL SALES'!A51)</f>
        <v>1</v>
      </c>
      <c r="F51" s="116">
        <f>SUMIFS('PENDING FULL BOOKING'!H:H,'PENDING FULL BOOKING'!D:D,'REGIONAL SALES'!A51)</f>
        <v>888175</v>
      </c>
      <c r="G51" s="8">
        <f>COUNTIFS('PENDING FULL BOOKING'!D:D,'REGIONAL SALES'!A51)</f>
        <v>2</v>
      </c>
    </row>
    <row r="52" spans="1:7" x14ac:dyDescent="0.25">
      <c r="A52" s="8" t="s">
        <v>189</v>
      </c>
      <c r="B52" s="8" t="s">
        <v>49</v>
      </c>
      <c r="C52" s="8" t="s">
        <v>133</v>
      </c>
      <c r="D52" s="116">
        <f>SUMIFS('Fully Booked'!Q:Q,'Fully Booked'!D:D,'REGIONAL SALES'!A52)</f>
        <v>30000</v>
      </c>
      <c r="E52" s="384">
        <f>COUNTIFS('Fully Booked'!D:D,'REGIONAL SALES'!A52)</f>
        <v>1</v>
      </c>
      <c r="F52" s="116">
        <f>SUMIFS('PENDING FULL BOOKING'!H:H,'PENDING FULL BOOKING'!D:D,'REGIONAL SALES'!A52)</f>
        <v>2676800</v>
      </c>
      <c r="G52" s="8">
        <f>COUNTIFS('PENDING FULL BOOKING'!D:D,'REGIONAL SALES'!A52)</f>
        <v>5</v>
      </c>
    </row>
    <row r="53" spans="1:7" x14ac:dyDescent="0.25">
      <c r="A53" s="8" t="s">
        <v>4115</v>
      </c>
      <c r="B53" s="8" t="s">
        <v>49</v>
      </c>
      <c r="C53" s="8" t="s">
        <v>133</v>
      </c>
      <c r="D53" s="116">
        <f>SUMIFS('Fully Booked'!Q:Q,'Fully Booked'!D:D,'REGIONAL SALES'!A53)</f>
        <v>0</v>
      </c>
      <c r="E53" s="384">
        <f>COUNTIFS('Fully Booked'!D:D,'REGIONAL SALES'!A53)</f>
        <v>0</v>
      </c>
      <c r="F53" s="116">
        <f>SUMIFS('PENDING FULL BOOKING'!H:H,'PENDING FULL BOOKING'!D:D,'REGIONAL SALES'!A53)</f>
        <v>0</v>
      </c>
      <c r="G53" s="8">
        <f>COUNTIFS('PENDING FULL BOOKING'!D:D,'REGIONAL SALES'!A53)</f>
        <v>0</v>
      </c>
    </row>
    <row r="54" spans="1:7" x14ac:dyDescent="0.25">
      <c r="A54" s="8" t="s">
        <v>928</v>
      </c>
      <c r="B54" s="8" t="s">
        <v>49</v>
      </c>
      <c r="C54" s="8" t="s">
        <v>133</v>
      </c>
      <c r="D54" s="116">
        <f>SUMIFS('Fully Booked'!Q:Q,'Fully Booked'!D:D,'REGIONAL SALES'!A54)</f>
        <v>0</v>
      </c>
      <c r="E54" s="384">
        <f>COUNTIFS('Fully Booked'!D:D,'REGIONAL SALES'!A54)</f>
        <v>0</v>
      </c>
      <c r="F54" s="116">
        <f>SUMIFS('PENDING FULL BOOKING'!H:H,'PENDING FULL BOOKING'!D:D,'REGIONAL SALES'!A54)</f>
        <v>888100</v>
      </c>
      <c r="G54" s="8">
        <f>COUNTIFS('PENDING FULL BOOKING'!D:D,'REGIONAL SALES'!A54)</f>
        <v>1</v>
      </c>
    </row>
    <row r="55" spans="1:7" x14ac:dyDescent="0.25">
      <c r="A55" s="8" t="s">
        <v>549</v>
      </c>
      <c r="B55" s="8" t="s">
        <v>49</v>
      </c>
      <c r="C55" s="8" t="s">
        <v>133</v>
      </c>
      <c r="D55" s="116">
        <f>SUMIFS('Fully Booked'!Q:Q,'Fully Booked'!D:D,'REGIONAL SALES'!A55)</f>
        <v>431500</v>
      </c>
      <c r="E55" s="384">
        <f>COUNTIFS('Fully Booked'!D:D,'REGIONAL SALES'!A55)</f>
        <v>2</v>
      </c>
      <c r="F55" s="116">
        <f>SUMIFS('PENDING FULL BOOKING'!H:H,'PENDING FULL BOOKING'!D:D,'REGIONAL SALES'!A55)</f>
        <v>1256400</v>
      </c>
      <c r="G55" s="8">
        <f>COUNTIFS('PENDING FULL BOOKING'!D:D,'REGIONAL SALES'!A55)</f>
        <v>2</v>
      </c>
    </row>
    <row r="56" spans="1:7" x14ac:dyDescent="0.25">
      <c r="A56" s="8" t="s">
        <v>6162</v>
      </c>
      <c r="B56" s="8" t="s">
        <v>49</v>
      </c>
      <c r="C56" s="8" t="s">
        <v>133</v>
      </c>
      <c r="D56" s="116">
        <f>SUMIFS('Fully Booked'!Q:Q,'Fully Booked'!D:D,'REGIONAL SALES'!A56)</f>
        <v>0</v>
      </c>
      <c r="E56" s="384">
        <f>COUNTIFS('Fully Booked'!D:D,'REGIONAL SALES'!A56)</f>
        <v>0</v>
      </c>
      <c r="F56" s="116">
        <f>SUMIFS('PENDING FULL BOOKING'!H:H,'PENDING FULL BOOKING'!D:D,'REGIONAL SALES'!A56)</f>
        <v>0</v>
      </c>
      <c r="G56" s="8">
        <f>COUNTIFS('PENDING FULL BOOKING'!D:D,'REGIONAL SALES'!A56)</f>
        <v>0</v>
      </c>
    </row>
    <row r="57" spans="1:7" x14ac:dyDescent="0.25">
      <c r="A57" s="8" t="s">
        <v>6163</v>
      </c>
      <c r="B57" s="8" t="s">
        <v>49</v>
      </c>
      <c r="C57" s="8" t="s">
        <v>133</v>
      </c>
      <c r="D57" s="116">
        <f>SUMIFS('Fully Booked'!Q:Q,'Fully Booked'!D:D,'REGIONAL SALES'!A57)</f>
        <v>0</v>
      </c>
      <c r="E57" s="384">
        <f>COUNTIFS('Fully Booked'!D:D,'REGIONAL SALES'!A57)</f>
        <v>0</v>
      </c>
      <c r="F57" s="116">
        <f>SUMIFS('PENDING FULL BOOKING'!H:H,'PENDING FULL BOOKING'!D:D,'REGIONAL SALES'!A57)</f>
        <v>0</v>
      </c>
      <c r="G57" s="8">
        <f>COUNTIFS('PENDING FULL BOOKING'!D:D,'REGIONAL SALES'!A57)</f>
        <v>0</v>
      </c>
    </row>
    <row r="58" spans="1:7" x14ac:dyDescent="0.25">
      <c r="A58" s="8" t="s">
        <v>612</v>
      </c>
      <c r="B58" s="8" t="s">
        <v>49</v>
      </c>
      <c r="C58" s="8" t="s">
        <v>133</v>
      </c>
      <c r="D58" s="116">
        <f>SUMIFS('Fully Booked'!Q:Q,'Fully Booked'!D:D,'REGIONAL SALES'!A58)</f>
        <v>0</v>
      </c>
      <c r="E58" s="384">
        <f>COUNTIFS('Fully Booked'!D:D,'REGIONAL SALES'!A58)</f>
        <v>0</v>
      </c>
      <c r="F58" s="116">
        <f>SUMIFS('PENDING FULL BOOKING'!H:H,'PENDING FULL BOOKING'!D:D,'REGIONAL SALES'!A58)</f>
        <v>1302241</v>
      </c>
      <c r="G58" s="8">
        <f>COUNTIFS('PENDING FULL BOOKING'!D:D,'REGIONAL SALES'!A58)</f>
        <v>3</v>
      </c>
    </row>
    <row r="59" spans="1:7" x14ac:dyDescent="0.25">
      <c r="A59" s="8" t="s">
        <v>929</v>
      </c>
      <c r="B59" s="8" t="s">
        <v>49</v>
      </c>
      <c r="C59" s="8" t="s">
        <v>133</v>
      </c>
      <c r="D59" s="116">
        <f>SUMIFS('Fully Booked'!Q:Q,'Fully Booked'!D:D,'REGIONAL SALES'!A59)</f>
        <v>50000</v>
      </c>
      <c r="E59" s="384">
        <f>COUNTIFS('Fully Booked'!D:D,'REGIONAL SALES'!A59)</f>
        <v>1</v>
      </c>
      <c r="F59" s="116">
        <f>SUMIFS('PENDING FULL BOOKING'!H:H,'PENDING FULL BOOKING'!D:D,'REGIONAL SALES'!A59)</f>
        <v>629261</v>
      </c>
      <c r="G59" s="8">
        <f>COUNTIFS('PENDING FULL BOOKING'!D:D,'REGIONAL SALES'!A59)</f>
        <v>2</v>
      </c>
    </row>
    <row r="60" spans="1:7" x14ac:dyDescent="0.25">
      <c r="A60" s="8" t="s">
        <v>931</v>
      </c>
      <c r="B60" s="8" t="s">
        <v>49</v>
      </c>
      <c r="C60" s="8" t="s">
        <v>133</v>
      </c>
      <c r="D60" s="116">
        <f>SUMIFS('Fully Booked'!Q:Q,'Fully Booked'!D:D,'REGIONAL SALES'!A60)</f>
        <v>0</v>
      </c>
      <c r="E60" s="384">
        <f>COUNTIFS('Fully Booked'!D:D,'REGIONAL SALES'!A60)</f>
        <v>0</v>
      </c>
      <c r="F60" s="116">
        <f>SUMIFS('PENDING FULL BOOKING'!H:H,'PENDING FULL BOOKING'!D:D,'REGIONAL SALES'!A60)</f>
        <v>446976</v>
      </c>
      <c r="G60" s="8">
        <f>COUNTIFS('PENDING FULL BOOKING'!D:D,'REGIONAL SALES'!A60)</f>
        <v>2</v>
      </c>
    </row>
    <row r="61" spans="1:7" x14ac:dyDescent="0.25">
      <c r="A61" s="8" t="s">
        <v>3219</v>
      </c>
      <c r="B61" s="8" t="s">
        <v>49</v>
      </c>
      <c r="C61" s="8" t="s">
        <v>133</v>
      </c>
      <c r="D61" s="116">
        <f>SUMIFS('Fully Booked'!Q:Q,'Fully Booked'!D:D,'REGIONAL SALES'!A61)</f>
        <v>1042800</v>
      </c>
      <c r="E61" s="384">
        <f>COUNTIFS('Fully Booked'!D:D,'REGIONAL SALES'!A61)</f>
        <v>2</v>
      </c>
      <c r="F61" s="116">
        <f>SUMIFS('PENDING FULL BOOKING'!H:H,'PENDING FULL BOOKING'!D:D,'REGIONAL SALES'!A61)</f>
        <v>1288800</v>
      </c>
      <c r="G61" s="8">
        <f>COUNTIFS('PENDING FULL BOOKING'!D:D,'REGIONAL SALES'!A61)</f>
        <v>3</v>
      </c>
    </row>
    <row r="62" spans="1:7" x14ac:dyDescent="0.25">
      <c r="A62" s="8" t="s">
        <v>405</v>
      </c>
      <c r="B62" s="120"/>
      <c r="C62" s="121"/>
      <c r="D62" s="116">
        <f>SUMIFS('Fully Booked'!Q:Q,'Fully Booked'!D:D,'REGIONAL SALES'!A62,'Fully Booked'!C:C,'REGIONAL SALES'!$A$50)</f>
        <v>0</v>
      </c>
      <c r="E62" s="384">
        <f>COUNTIFS('Fully Booked'!D:D,'REGIONAL SALES'!A62,'Fully Booked'!C:C,'REGIONAL SALES'!$A$50)</f>
        <v>0</v>
      </c>
      <c r="F62" s="116"/>
    </row>
    <row r="63" spans="1:7" x14ac:dyDescent="0.25">
      <c r="A63" s="663" t="s">
        <v>71</v>
      </c>
      <c r="B63" s="664"/>
      <c r="C63" s="665"/>
      <c r="D63" s="367">
        <f>SUM(D51:D62)</f>
        <v>1884700</v>
      </c>
      <c r="E63" s="367">
        <f>SUM(E51:E62)</f>
        <v>7</v>
      </c>
      <c r="F63" s="353">
        <f>SUM(F51:F62)</f>
        <v>9376753</v>
      </c>
      <c r="G63" s="367">
        <f>SUM(G51:G62)</f>
        <v>20</v>
      </c>
    </row>
    <row r="64" spans="1:7" x14ac:dyDescent="0.25">
      <c r="F64" s="116"/>
    </row>
    <row r="65" spans="1:7" x14ac:dyDescent="0.25">
      <c r="F65" s="116"/>
    </row>
    <row r="66" spans="1:7" x14ac:dyDescent="0.25">
      <c r="A66" s="660"/>
      <c r="B66" s="661"/>
      <c r="C66" s="662"/>
      <c r="D66" s="272"/>
      <c r="E66" s="272"/>
      <c r="F66" s="272"/>
      <c r="G66" s="272"/>
    </row>
    <row r="67" spans="1:7" s="723" customFormat="1" x14ac:dyDescent="0.25">
      <c r="A67" s="352" t="s">
        <v>97</v>
      </c>
      <c r="B67" s="352"/>
      <c r="C67" s="352"/>
      <c r="D67" s="650" t="s">
        <v>74</v>
      </c>
      <c r="E67" s="650" t="s">
        <v>147</v>
      </c>
      <c r="F67" s="672" t="s">
        <v>5944</v>
      </c>
      <c r="G67" s="390" t="s">
        <v>147</v>
      </c>
    </row>
    <row r="68" spans="1:7" s="725" customFormat="1" x14ac:dyDescent="0.25">
      <c r="A68" s="726" t="s">
        <v>209</v>
      </c>
      <c r="B68" s="726" t="s">
        <v>27</v>
      </c>
      <c r="C68" s="726" t="s">
        <v>97</v>
      </c>
      <c r="D68" s="116">
        <f>SUMIFS('Fully Booked'!Q:Q,'Fully Booked'!D:D,'REGIONAL SALES'!A68)</f>
        <v>1084300</v>
      </c>
      <c r="E68" s="384">
        <f>COUNTIFS('Fully Booked'!D:D,'REGIONAL SALES'!A68)</f>
        <v>3</v>
      </c>
      <c r="F68" s="116">
        <f>SUMIFS('PENDING FULL BOOKING'!H:H,'PENDING FULL BOOKING'!D:D,'REGIONAL SALES'!A68)</f>
        <v>1887276</v>
      </c>
      <c r="G68" s="723">
        <f>COUNTIFS('PENDING FULL BOOKING'!D:D,'REGIONAL SALES'!A68)</f>
        <v>4</v>
      </c>
    </row>
    <row r="69" spans="1:7" s="725" customFormat="1" x14ac:dyDescent="0.25">
      <c r="A69" s="726" t="s">
        <v>4900</v>
      </c>
      <c r="B69" s="726" t="s">
        <v>27</v>
      </c>
      <c r="C69" s="726" t="s">
        <v>97</v>
      </c>
      <c r="D69" s="116">
        <f>SUMIFS('Fully Booked'!Q:Q,'Fully Booked'!D:D,'REGIONAL SALES'!A69)</f>
        <v>103800</v>
      </c>
      <c r="E69" s="384">
        <f>COUNTIFS('Fully Booked'!D:D,'REGIONAL SALES'!A69)</f>
        <v>2</v>
      </c>
      <c r="F69" s="116">
        <f>SUMIFS('PENDING FULL BOOKING'!H:H,'PENDING FULL BOOKING'!D:D,'REGIONAL SALES'!A69)</f>
        <v>180800</v>
      </c>
      <c r="G69" s="723">
        <f>COUNTIFS('PENDING FULL BOOKING'!D:D,'REGIONAL SALES'!A69)</f>
        <v>1</v>
      </c>
    </row>
    <row r="70" spans="1:7" s="725" customFormat="1" x14ac:dyDescent="0.25">
      <c r="A70" s="726" t="s">
        <v>4759</v>
      </c>
      <c r="B70" s="726" t="s">
        <v>27</v>
      </c>
      <c r="C70" s="726" t="s">
        <v>97</v>
      </c>
      <c r="D70" s="116">
        <f>SUMIFS('Fully Booked'!Q:Q,'Fully Booked'!D:D,'REGIONAL SALES'!A70)</f>
        <v>3289100</v>
      </c>
      <c r="E70" s="384">
        <f>COUNTIFS('Fully Booked'!D:D,'REGIONAL SALES'!A70)</f>
        <v>6</v>
      </c>
      <c r="F70" s="116">
        <f>SUMIFS('PENDING FULL BOOKING'!H:H,'PENDING FULL BOOKING'!D:D,'REGIONAL SALES'!A70)</f>
        <v>2701900</v>
      </c>
      <c r="G70" s="723">
        <f>COUNTIFS('PENDING FULL BOOKING'!D:D,'REGIONAL SALES'!A70)</f>
        <v>5</v>
      </c>
    </row>
    <row r="71" spans="1:7" s="725" customFormat="1" x14ac:dyDescent="0.25">
      <c r="A71" s="726" t="s">
        <v>3304</v>
      </c>
      <c r="B71" s="726" t="s">
        <v>27</v>
      </c>
      <c r="C71" s="726" t="s">
        <v>97</v>
      </c>
      <c r="D71" s="116">
        <f>SUMIFS('Fully Booked'!Q:Q,'Fully Booked'!D:D,'REGIONAL SALES'!A71)</f>
        <v>10200</v>
      </c>
      <c r="E71" s="384">
        <f>COUNTIFS('Fully Booked'!D:D,'REGIONAL SALES'!A71)</f>
        <v>1</v>
      </c>
      <c r="F71" s="116">
        <f>SUMIFS('PENDING FULL BOOKING'!H:H,'PENDING FULL BOOKING'!D:D,'REGIONAL SALES'!A71)</f>
        <v>1674900</v>
      </c>
      <c r="G71" s="723">
        <f>COUNTIFS('PENDING FULL BOOKING'!D:D,'REGIONAL SALES'!A71)</f>
        <v>8</v>
      </c>
    </row>
    <row r="72" spans="1:7" s="723" customFormat="1" x14ac:dyDescent="0.25">
      <c r="A72" s="723" t="s">
        <v>211</v>
      </c>
      <c r="B72" s="723" t="s">
        <v>23</v>
      </c>
      <c r="C72" s="723" t="s">
        <v>97</v>
      </c>
      <c r="D72" s="116">
        <f>SUMIFS('Fully Booked'!Q:Q,'Fully Booked'!D:D,'REGIONAL SALES'!A72)</f>
        <v>17800</v>
      </c>
      <c r="E72" s="384">
        <f>COUNTIFS('Fully Booked'!D:D,'REGIONAL SALES'!A72)</f>
        <v>1</v>
      </c>
      <c r="F72" s="116">
        <f>SUMIFS('PENDING FULL BOOKING'!H:H,'PENDING FULL BOOKING'!D:D,'REGIONAL SALES'!A72)</f>
        <v>0</v>
      </c>
      <c r="G72" s="723">
        <f>COUNTIFS('PENDING FULL BOOKING'!D:D,'REGIONAL SALES'!A72)</f>
        <v>0</v>
      </c>
    </row>
    <row r="73" spans="1:7" x14ac:dyDescent="0.25">
      <c r="A73" s="8" t="s">
        <v>447</v>
      </c>
      <c r="B73" s="8" t="s">
        <v>23</v>
      </c>
      <c r="C73" s="8" t="s">
        <v>97</v>
      </c>
      <c r="D73" s="116">
        <f>SUMIFS('Fully Booked'!Q:Q,'Fully Booked'!D:D,'REGIONAL SALES'!A73)</f>
        <v>34100</v>
      </c>
      <c r="E73" s="384">
        <f>COUNTIFS('Fully Booked'!D:D,'REGIONAL SALES'!A73)</f>
        <v>1</v>
      </c>
      <c r="F73" s="116">
        <f>SUMIFS('PENDING FULL BOOKING'!H:H,'PENDING FULL BOOKING'!D:D,'REGIONAL SALES'!A73)</f>
        <v>2960786</v>
      </c>
      <c r="G73" s="8">
        <f>COUNTIFS('PENDING FULL BOOKING'!D:D,'REGIONAL SALES'!A73)</f>
        <v>4</v>
      </c>
    </row>
    <row r="74" spans="1:7" x14ac:dyDescent="0.25">
      <c r="A74" s="8" t="s">
        <v>48</v>
      </c>
      <c r="B74" s="8" t="s">
        <v>23</v>
      </c>
      <c r="C74" s="8" t="s">
        <v>97</v>
      </c>
      <c r="D74" s="116">
        <f>SUMIFS('Fully Booked'!Q:Q,'Fully Booked'!D:D,'REGIONAL SALES'!A74)</f>
        <v>2461800</v>
      </c>
      <c r="E74" s="384">
        <f>COUNTIFS('Fully Booked'!D:D,'REGIONAL SALES'!A74)</f>
        <v>2</v>
      </c>
      <c r="F74" s="116">
        <f>SUMIFS('PENDING FULL BOOKING'!H:H,'PENDING FULL BOOKING'!D:D,'REGIONAL SALES'!A74)</f>
        <v>0</v>
      </c>
      <c r="G74" s="8">
        <f>COUNTIFS('PENDING FULL BOOKING'!D:D,'REGIONAL SALES'!A74)</f>
        <v>0</v>
      </c>
    </row>
    <row r="75" spans="1:7" x14ac:dyDescent="0.25">
      <c r="A75" s="8" t="s">
        <v>970</v>
      </c>
      <c r="B75" s="8" t="s">
        <v>23</v>
      </c>
      <c r="C75" s="8" t="s">
        <v>97</v>
      </c>
      <c r="D75" s="116">
        <f>SUMIFS('Fully Booked'!Q:Q,'Fully Booked'!D:D,'REGIONAL SALES'!A75)</f>
        <v>1468600</v>
      </c>
      <c r="E75" s="384">
        <f>COUNTIFS('Fully Booked'!D:D,'REGIONAL SALES'!A75)</f>
        <v>1</v>
      </c>
      <c r="F75" s="116">
        <f>SUMIFS('PENDING FULL BOOKING'!H:H,'PENDING FULL BOOKING'!D:D,'REGIONAL SALES'!A75)</f>
        <v>0</v>
      </c>
      <c r="G75" s="8">
        <f>COUNTIFS('PENDING FULL BOOKING'!D:D,'REGIONAL SALES'!A75)</f>
        <v>0</v>
      </c>
    </row>
    <row r="76" spans="1:7" x14ac:dyDescent="0.25">
      <c r="A76" s="8" t="s">
        <v>405</v>
      </c>
      <c r="D76" s="116">
        <f>SUMIFS('Fully Booked'!Q:Q,'Fully Booked'!D:D,'REGIONAL SALES'!A76,'Fully Booked'!C:C,'REGIONAL SALES'!$A$67)</f>
        <v>0</v>
      </c>
      <c r="E76" s="384">
        <f>COUNTIFS('Fully Booked'!D:D,'REGIONAL SALES'!A76,'Fully Booked'!C:C,'REGIONAL SALES'!$A$67)</f>
        <v>0</v>
      </c>
      <c r="F76" s="116"/>
    </row>
    <row r="77" spans="1:7" x14ac:dyDescent="0.25">
      <c r="A77" s="663" t="s">
        <v>71</v>
      </c>
      <c r="B77" s="664"/>
      <c r="C77" s="665"/>
      <c r="D77" s="353">
        <f>SUM(D68:D76)</f>
        <v>8469700</v>
      </c>
      <c r="E77" s="353">
        <f t="shared" ref="E77:G77" si="16">SUM(E68:E76)</f>
        <v>17</v>
      </c>
      <c r="F77" s="353">
        <f t="shared" si="16"/>
        <v>9405662</v>
      </c>
      <c r="G77" s="353">
        <f t="shared" si="16"/>
        <v>22</v>
      </c>
    </row>
    <row r="78" spans="1:7" x14ac:dyDescent="0.25">
      <c r="A78" s="660"/>
      <c r="B78" s="661"/>
      <c r="C78" s="662"/>
      <c r="D78" s="272"/>
      <c r="E78" s="272"/>
      <c r="F78" s="272"/>
      <c r="G78" s="272"/>
    </row>
    <row r="79" spans="1:7" x14ac:dyDescent="0.25">
      <c r="A79" s="663" t="s">
        <v>167</v>
      </c>
      <c r="B79" s="664"/>
      <c r="C79" s="665"/>
      <c r="D79" s="650" t="s">
        <v>74</v>
      </c>
      <c r="E79" s="650" t="s">
        <v>147</v>
      </c>
      <c r="F79" s="672" t="s">
        <v>5944</v>
      </c>
      <c r="G79" s="390" t="s">
        <v>147</v>
      </c>
    </row>
    <row r="80" spans="1:7" x14ac:dyDescent="0.25">
      <c r="A80" s="8" t="s">
        <v>451</v>
      </c>
      <c r="B80" s="8" t="s">
        <v>39</v>
      </c>
      <c r="C80" s="8" t="s">
        <v>167</v>
      </c>
      <c r="D80" s="116">
        <f>SUMIFS('Fully Booked'!Q:Q,'Fully Booked'!D:D,'REGIONAL SALES'!A80)</f>
        <v>1188500</v>
      </c>
      <c r="E80" s="384">
        <f>COUNTIFS('Fully Booked'!D:D,'REGIONAL SALES'!A80)</f>
        <v>4</v>
      </c>
      <c r="F80" s="116">
        <f>SUMIFS('PENDING FULL BOOKING'!H:H,'PENDING FULL BOOKING'!D:D,'REGIONAL SALES'!A80)</f>
        <v>128600</v>
      </c>
      <c r="G80" s="8">
        <f>COUNTIFS('PENDING FULL BOOKING'!D:D,'REGIONAL SALES'!A80)</f>
        <v>1</v>
      </c>
    </row>
    <row r="81" spans="1:7" x14ac:dyDescent="0.25">
      <c r="A81" s="8" t="s">
        <v>4894</v>
      </c>
      <c r="B81" s="8" t="s">
        <v>39</v>
      </c>
      <c r="C81" s="8" t="s">
        <v>167</v>
      </c>
      <c r="D81" s="116">
        <f>SUMIFS('Fully Booked'!Q:Q,'Fully Booked'!D:D,'REGIONAL SALES'!A81)</f>
        <v>0</v>
      </c>
      <c r="E81" s="384">
        <f>COUNTIFS('Fully Booked'!D:D,'REGIONAL SALES'!A81)</f>
        <v>0</v>
      </c>
      <c r="F81" s="116">
        <f>SUMIFS('PENDING FULL BOOKING'!H:H,'PENDING FULL BOOKING'!D:D,'REGIONAL SALES'!A81)</f>
        <v>197100</v>
      </c>
      <c r="G81" s="8">
        <f>COUNTIFS('PENDING FULL BOOKING'!D:D,'REGIONAL SALES'!A81)</f>
        <v>1</v>
      </c>
    </row>
    <row r="82" spans="1:7" x14ac:dyDescent="0.25">
      <c r="A82" s="8" t="s">
        <v>4895</v>
      </c>
      <c r="B82" s="8" t="s">
        <v>39</v>
      </c>
      <c r="C82" s="8" t="s">
        <v>167</v>
      </c>
      <c r="D82" s="116">
        <f>SUMIFS('Fully Booked'!Q:Q,'Fully Booked'!D:D,'REGIONAL SALES'!A82)</f>
        <v>771700</v>
      </c>
      <c r="E82" s="384">
        <f>COUNTIFS('Fully Booked'!D:D,'REGIONAL SALES'!A82)</f>
        <v>3</v>
      </c>
      <c r="F82" s="116">
        <f>SUMIFS('PENDING FULL BOOKING'!H:H,'PENDING FULL BOOKING'!D:D,'REGIONAL SALES'!A82)</f>
        <v>351600</v>
      </c>
      <c r="G82" s="8">
        <f>COUNTIFS('PENDING FULL BOOKING'!D:D,'REGIONAL SALES'!A82)</f>
        <v>1</v>
      </c>
    </row>
    <row r="83" spans="1:7" x14ac:dyDescent="0.25">
      <c r="A83" s="8" t="s">
        <v>4896</v>
      </c>
      <c r="B83" s="8" t="s">
        <v>39</v>
      </c>
      <c r="C83" s="8" t="s">
        <v>167</v>
      </c>
      <c r="D83" s="116">
        <f>SUMIFS('Fully Booked'!Q:Q,'Fully Booked'!D:D,'REGIONAL SALES'!A83)</f>
        <v>0</v>
      </c>
      <c r="E83" s="384">
        <f>COUNTIFS('Fully Booked'!D:D,'REGIONAL SALES'!A83)</f>
        <v>0</v>
      </c>
      <c r="F83" s="116">
        <f>SUMIFS('PENDING FULL BOOKING'!H:H,'PENDING FULL BOOKING'!D:D,'REGIONAL SALES'!A83)</f>
        <v>0</v>
      </c>
      <c r="G83" s="8">
        <f>COUNTIFS('PENDING FULL BOOKING'!D:D,'REGIONAL SALES'!A83)</f>
        <v>0</v>
      </c>
    </row>
    <row r="84" spans="1:7" x14ac:dyDescent="0.25">
      <c r="A84" s="8" t="s">
        <v>4113</v>
      </c>
      <c r="B84" s="8" t="s">
        <v>39</v>
      </c>
      <c r="C84" s="8" t="s">
        <v>167</v>
      </c>
      <c r="D84" s="116">
        <f>SUMIFS('Fully Booked'!Q:Q,'Fully Booked'!D:D,'REGIONAL SALES'!A84)</f>
        <v>72800</v>
      </c>
      <c r="E84" s="384">
        <f>COUNTIFS('Fully Booked'!D:D,'REGIONAL SALES'!A84)</f>
        <v>3</v>
      </c>
      <c r="F84" s="116">
        <f>SUMIFS('PENDING FULL BOOKING'!H:H,'PENDING FULL BOOKING'!D:D,'REGIONAL SALES'!A84)</f>
        <v>463000</v>
      </c>
      <c r="G84" s="8">
        <f>COUNTIFS('PENDING FULL BOOKING'!D:D,'REGIONAL SALES'!A84)</f>
        <v>1</v>
      </c>
    </row>
    <row r="85" spans="1:7" x14ac:dyDescent="0.25">
      <c r="A85" s="8" t="s">
        <v>921</v>
      </c>
      <c r="B85" s="8" t="s">
        <v>39</v>
      </c>
      <c r="C85" s="8" t="s">
        <v>167</v>
      </c>
      <c r="D85" s="116">
        <f>SUMIFS('Fully Booked'!Q:Q,'Fully Booked'!D:D,'REGIONAL SALES'!A85)</f>
        <v>0</v>
      </c>
      <c r="E85" s="384">
        <f>COUNTIFS('Fully Booked'!D:D,'REGIONAL SALES'!A85)</f>
        <v>0</v>
      </c>
      <c r="F85" s="116">
        <f>SUMIFS('PENDING FULL BOOKING'!H:H,'PENDING FULL BOOKING'!D:D,'REGIONAL SALES'!A85)</f>
        <v>2406800</v>
      </c>
      <c r="G85" s="8">
        <f>COUNTIFS('PENDING FULL BOOKING'!D:D,'REGIONAL SALES'!A85)</f>
        <v>3</v>
      </c>
    </row>
    <row r="86" spans="1:7" x14ac:dyDescent="0.25">
      <c r="A86" s="8" t="s">
        <v>405</v>
      </c>
      <c r="D86" s="116">
        <f>SUMIFS('Fully Booked'!Q:Q,'Fully Booked'!D:D,'REGIONAL SALES'!A86,'Fully Booked'!C:C,'REGIONAL SALES'!$A$79)</f>
        <v>0</v>
      </c>
      <c r="E86" s="384">
        <f>COUNTIFS('Fully Booked'!D:D,'REGIONAL SALES'!A86,'Fully Booked'!C:C,'REGIONAL SALES'!$A$79)</f>
        <v>0</v>
      </c>
      <c r="F86" s="116"/>
    </row>
    <row r="87" spans="1:7" x14ac:dyDescent="0.25">
      <c r="A87" s="663" t="s">
        <v>71</v>
      </c>
      <c r="B87" s="664"/>
      <c r="C87" s="665"/>
      <c r="D87" s="353">
        <f>SUM(D80:D86)</f>
        <v>2033000</v>
      </c>
      <c r="E87" s="353">
        <f t="shared" ref="E87:G87" si="17">SUM(E80:E86)</f>
        <v>10</v>
      </c>
      <c r="F87" s="353">
        <f t="shared" si="17"/>
        <v>3547100</v>
      </c>
      <c r="G87" s="353">
        <f t="shared" si="17"/>
        <v>7</v>
      </c>
    </row>
    <row r="88" spans="1:7" x14ac:dyDescent="0.25">
      <c r="A88" s="660"/>
      <c r="B88" s="661"/>
      <c r="C88" s="662"/>
      <c r="D88" s="272"/>
      <c r="E88" s="272"/>
      <c r="F88" s="272"/>
      <c r="G88" s="272"/>
    </row>
    <row r="89" spans="1:7" x14ac:dyDescent="0.25">
      <c r="A89" s="663" t="s">
        <v>168</v>
      </c>
      <c r="B89" s="664"/>
      <c r="C89" s="665"/>
      <c r="D89" s="650" t="s">
        <v>74</v>
      </c>
      <c r="E89" s="650" t="s">
        <v>147</v>
      </c>
      <c r="F89" s="672" t="s">
        <v>5944</v>
      </c>
      <c r="G89" s="390" t="s">
        <v>147</v>
      </c>
    </row>
    <row r="90" spans="1:7" x14ac:dyDescent="0.25">
      <c r="A90" s="8" t="s">
        <v>454</v>
      </c>
      <c r="B90" s="8" t="s">
        <v>29</v>
      </c>
      <c r="C90" s="8" t="s">
        <v>168</v>
      </c>
      <c r="D90" s="116">
        <f>SUMIFS('Fully Booked'!Q:Q,'Fully Booked'!D:D,'REGIONAL SALES'!A90)</f>
        <v>2501400</v>
      </c>
      <c r="E90" s="384">
        <f>COUNTIFS('Fully Booked'!D:D,'REGIONAL SALES'!A90)</f>
        <v>6</v>
      </c>
      <c r="F90" s="116">
        <f>SUMIFS('PENDING FULL BOOKING'!H:H,'PENDING FULL BOOKING'!D:D,'REGIONAL SALES'!A90)</f>
        <v>1132430</v>
      </c>
      <c r="G90" s="8">
        <f>COUNTIFS('PENDING FULL BOOKING'!D:D,'REGIONAL SALES'!A90)</f>
        <v>6</v>
      </c>
    </row>
    <row r="91" spans="1:7" x14ac:dyDescent="0.25">
      <c r="A91" s="8" t="s">
        <v>455</v>
      </c>
      <c r="B91" s="8" t="s">
        <v>29</v>
      </c>
      <c r="C91" s="8" t="s">
        <v>168</v>
      </c>
      <c r="D91" s="116">
        <f>SUMIFS('Fully Booked'!Q:Q,'Fully Booked'!D:D,'REGIONAL SALES'!A91)</f>
        <v>1119600</v>
      </c>
      <c r="E91" s="384">
        <f>COUNTIFS('Fully Booked'!D:D,'REGIONAL SALES'!A91)</f>
        <v>2</v>
      </c>
      <c r="F91" s="116">
        <f>SUMIFS('PENDING FULL BOOKING'!H:H,'PENDING FULL BOOKING'!D:D,'REGIONAL SALES'!A91)</f>
        <v>753000</v>
      </c>
      <c r="G91" s="8">
        <f>COUNTIFS('PENDING FULL BOOKING'!D:D,'REGIONAL SALES'!A91)</f>
        <v>1</v>
      </c>
    </row>
    <row r="92" spans="1:7" x14ac:dyDescent="0.25">
      <c r="A92" s="8" t="s">
        <v>922</v>
      </c>
      <c r="B92" s="8" t="s">
        <v>29</v>
      </c>
      <c r="C92" s="8" t="s">
        <v>168</v>
      </c>
      <c r="D92" s="116">
        <f>SUMIFS('Fully Booked'!Q:Q,'Fully Booked'!D:D,'REGIONAL SALES'!A92)</f>
        <v>138300</v>
      </c>
      <c r="E92" s="384">
        <f>COUNTIFS('Fully Booked'!D:D,'REGIONAL SALES'!A92)</f>
        <v>1</v>
      </c>
      <c r="F92" s="116">
        <f>SUMIFS('PENDING FULL BOOKING'!H:H,'PENDING FULL BOOKING'!D:D,'REGIONAL SALES'!A92)</f>
        <v>0</v>
      </c>
      <c r="G92" s="8">
        <f>COUNTIFS('PENDING FULL BOOKING'!D:D,'REGIONAL SALES'!A92)</f>
        <v>0</v>
      </c>
    </row>
    <row r="93" spans="1:7" x14ac:dyDescent="0.25">
      <c r="A93" s="8" t="s">
        <v>2081</v>
      </c>
      <c r="B93" s="8" t="s">
        <v>29</v>
      </c>
      <c r="C93" s="8" t="s">
        <v>168</v>
      </c>
      <c r="D93" s="116">
        <f>SUMIFS('Fully Booked'!Q:Q,'Fully Booked'!D:D,'REGIONAL SALES'!A93)</f>
        <v>950100</v>
      </c>
      <c r="E93" s="384">
        <f>COUNTIFS('Fully Booked'!D:D,'REGIONAL SALES'!A93)</f>
        <v>2</v>
      </c>
      <c r="F93" s="116">
        <f>SUMIFS('PENDING FULL BOOKING'!H:H,'PENDING FULL BOOKING'!D:D,'REGIONAL SALES'!A93)</f>
        <v>590676</v>
      </c>
      <c r="G93" s="8">
        <f>COUNTIFS('PENDING FULL BOOKING'!D:D,'REGIONAL SALES'!A93)</f>
        <v>3</v>
      </c>
    </row>
    <row r="94" spans="1:7" x14ac:dyDescent="0.25">
      <c r="A94" s="8" t="s">
        <v>906</v>
      </c>
      <c r="B94" s="8" t="s">
        <v>29</v>
      </c>
      <c r="C94" s="8" t="s">
        <v>168</v>
      </c>
      <c r="D94" s="116">
        <f>SUMIFS('Fully Booked'!Q:Q,'Fully Booked'!D:D,'REGIONAL SALES'!A94)</f>
        <v>0</v>
      </c>
      <c r="E94" s="384">
        <f>COUNTIFS('Fully Booked'!D:D,'REGIONAL SALES'!A94)</f>
        <v>0</v>
      </c>
      <c r="F94" s="116">
        <f>SUMIFS('PENDING FULL BOOKING'!H:H,'PENDING FULL BOOKING'!D:D,'REGIONAL SALES'!A94)</f>
        <v>0</v>
      </c>
      <c r="G94" s="8">
        <f>COUNTIFS('PENDING FULL BOOKING'!D:D,'REGIONAL SALES'!A94)</f>
        <v>0</v>
      </c>
    </row>
    <row r="95" spans="1:7" x14ac:dyDescent="0.25">
      <c r="A95" s="8" t="s">
        <v>4897</v>
      </c>
      <c r="B95" s="8" t="s">
        <v>29</v>
      </c>
      <c r="C95" s="8" t="s">
        <v>168</v>
      </c>
      <c r="D95" s="116">
        <f>SUMIFS('Fully Booked'!Q:Q,'Fully Booked'!D:D,'REGIONAL SALES'!A95)</f>
        <v>0</v>
      </c>
      <c r="E95" s="384">
        <f>COUNTIFS('Fully Booked'!D:D,'REGIONAL SALES'!A95)</f>
        <v>0</v>
      </c>
      <c r="F95" s="116">
        <f>SUMIFS('PENDING FULL BOOKING'!H:H,'PENDING FULL BOOKING'!D:D,'REGIONAL SALES'!A95)</f>
        <v>0</v>
      </c>
      <c r="G95" s="8">
        <f>COUNTIFS('PENDING FULL BOOKING'!D:D,'REGIONAL SALES'!A95)</f>
        <v>0</v>
      </c>
    </row>
    <row r="96" spans="1:7" x14ac:dyDescent="0.25">
      <c r="A96" s="8" t="s">
        <v>4898</v>
      </c>
      <c r="B96" s="8" t="s">
        <v>29</v>
      </c>
      <c r="C96" s="8" t="s">
        <v>168</v>
      </c>
      <c r="D96" s="116">
        <f>SUMIFS('Fully Booked'!Q:Q,'Fully Booked'!D:D,'REGIONAL SALES'!A96)</f>
        <v>314100</v>
      </c>
      <c r="E96" s="384">
        <f>COUNTIFS('Fully Booked'!D:D,'REGIONAL SALES'!A96)</f>
        <v>1</v>
      </c>
      <c r="F96" s="116">
        <f>SUMIFS('PENDING FULL BOOKING'!H:H,'PENDING FULL BOOKING'!D:D,'REGIONAL SALES'!A96)</f>
        <v>0</v>
      </c>
      <c r="G96" s="8">
        <f>COUNTIFS('PENDING FULL BOOKING'!D:D,'REGIONAL SALES'!A96)</f>
        <v>0</v>
      </c>
    </row>
    <row r="97" spans="1:7" x14ac:dyDescent="0.25">
      <c r="A97" s="8" t="s">
        <v>4620</v>
      </c>
      <c r="B97" s="8" t="s">
        <v>29</v>
      </c>
      <c r="C97" s="8" t="s">
        <v>168</v>
      </c>
      <c r="D97" s="116">
        <f>SUMIFS('Fully Booked'!Q:Q,'Fully Booked'!D:D,'REGIONAL SALES'!A97)</f>
        <v>0</v>
      </c>
      <c r="E97" s="384">
        <f>COUNTIFS('Fully Booked'!D:D,'REGIONAL SALES'!A97)</f>
        <v>0</v>
      </c>
      <c r="F97" s="116">
        <f>SUMIFS('PENDING FULL BOOKING'!H:H,'PENDING FULL BOOKING'!D:D,'REGIONAL SALES'!A97)</f>
        <v>329500</v>
      </c>
      <c r="G97" s="8">
        <f>COUNTIFS('PENDING FULL BOOKING'!D:D,'REGIONAL SALES'!A97)</f>
        <v>1</v>
      </c>
    </row>
    <row r="98" spans="1:7" x14ac:dyDescent="0.25">
      <c r="A98" s="8" t="s">
        <v>422</v>
      </c>
      <c r="B98" s="8" t="s">
        <v>29</v>
      </c>
      <c r="C98" s="8" t="s">
        <v>168</v>
      </c>
      <c r="D98" s="116">
        <f>SUMIFS('Fully Booked'!Q:Q,'Fully Booked'!D:D,'REGIONAL SALES'!A98)</f>
        <v>1597890</v>
      </c>
      <c r="E98" s="384">
        <f>COUNTIFS('Fully Booked'!D:D,'REGIONAL SALES'!A98)</f>
        <v>3</v>
      </c>
      <c r="F98" s="116">
        <f>SUMIFS('PENDING FULL BOOKING'!H:H,'PENDING FULL BOOKING'!D:D,'REGIONAL SALES'!A98)</f>
        <v>849000</v>
      </c>
      <c r="G98" s="8">
        <f>COUNTIFS('PENDING FULL BOOKING'!D:D,'REGIONAL SALES'!A98)</f>
        <v>1</v>
      </c>
    </row>
    <row r="99" spans="1:7" x14ac:dyDescent="0.25">
      <c r="A99" s="8" t="s">
        <v>405</v>
      </c>
      <c r="D99" s="116">
        <f>SUMIFS('Fully Booked'!Q:Q,'Fully Booked'!D:D,'REGIONAL SALES'!A99,'Fully Booked'!C:C,'REGIONAL SALES'!$A$89)</f>
        <v>638220</v>
      </c>
      <c r="E99" s="384">
        <f>COUNTIFS('Fully Booked'!D:D,'REGIONAL SALES'!A99,'Fully Booked'!C:C,'REGIONAL SALES'!$A$89)</f>
        <v>1</v>
      </c>
      <c r="F99" s="116"/>
    </row>
    <row r="100" spans="1:7" x14ac:dyDescent="0.25">
      <c r="A100" s="663" t="s">
        <v>71</v>
      </c>
      <c r="B100" s="664"/>
      <c r="C100" s="665"/>
      <c r="D100" s="353">
        <f>SUM(D90:D99)</f>
        <v>7259610</v>
      </c>
      <c r="E100" s="353">
        <f t="shared" ref="E100:G100" si="18">SUM(E90:E99)</f>
        <v>16</v>
      </c>
      <c r="F100" s="353">
        <f t="shared" si="18"/>
        <v>3654606</v>
      </c>
      <c r="G100" s="353">
        <f t="shared" si="18"/>
        <v>12</v>
      </c>
    </row>
    <row r="101" spans="1:7" x14ac:dyDescent="0.25">
      <c r="A101" s="660"/>
      <c r="B101" s="661"/>
      <c r="C101" s="662"/>
      <c r="D101" s="272"/>
      <c r="E101" s="272"/>
      <c r="F101" s="272"/>
      <c r="G101" s="272"/>
    </row>
    <row r="102" spans="1:7" x14ac:dyDescent="0.25">
      <c r="A102" s="663" t="s">
        <v>99</v>
      </c>
      <c r="B102" s="664"/>
      <c r="C102" s="665"/>
      <c r="D102" s="650" t="s">
        <v>74</v>
      </c>
      <c r="E102" s="650" t="s">
        <v>147</v>
      </c>
      <c r="F102" s="672" t="s">
        <v>5944</v>
      </c>
      <c r="G102" s="390" t="s">
        <v>147</v>
      </c>
    </row>
    <row r="103" spans="1:7" x14ac:dyDescent="0.25">
      <c r="A103" s="8" t="s">
        <v>438</v>
      </c>
      <c r="B103" s="8" t="s">
        <v>37</v>
      </c>
      <c r="C103" s="8" t="s">
        <v>99</v>
      </c>
      <c r="D103" s="116">
        <f>SUMIFS('Fully Booked'!Q:Q,'Fully Booked'!D:D,'REGIONAL SALES'!A103)</f>
        <v>999500</v>
      </c>
      <c r="E103" s="384">
        <f>COUNTIFS('Fully Booked'!D:D,'REGIONAL SALES'!A103)</f>
        <v>4</v>
      </c>
      <c r="F103" s="116">
        <f>SUMIFS('PENDING FULL BOOKING'!H:H,'PENDING FULL BOOKING'!D:D,'REGIONAL SALES'!A103)</f>
        <v>485015</v>
      </c>
      <c r="G103" s="8">
        <f>COUNTIFS('PENDING FULL BOOKING'!D:D,'REGIONAL SALES'!A103)</f>
        <v>2</v>
      </c>
    </row>
    <row r="104" spans="1:7" x14ac:dyDescent="0.25">
      <c r="A104" s="8" t="s">
        <v>459</v>
      </c>
      <c r="B104" s="8" t="s">
        <v>37</v>
      </c>
      <c r="C104" s="8" t="s">
        <v>99</v>
      </c>
      <c r="D104" s="116">
        <f>SUMIFS('Fully Booked'!Q:Q,'Fully Booked'!D:D,'REGIONAL SALES'!A104)</f>
        <v>2012600</v>
      </c>
      <c r="E104" s="384">
        <f>COUNTIFS('Fully Booked'!D:D,'REGIONAL SALES'!A104)</f>
        <v>4</v>
      </c>
      <c r="F104" s="116">
        <f>SUMIFS('PENDING FULL BOOKING'!H:H,'PENDING FULL BOOKING'!D:D,'REGIONAL SALES'!A104)</f>
        <v>2429700</v>
      </c>
      <c r="G104" s="8">
        <f>COUNTIFS('PENDING FULL BOOKING'!D:D,'REGIONAL SALES'!A104)</f>
        <v>3</v>
      </c>
    </row>
    <row r="105" spans="1:7" x14ac:dyDescent="0.25">
      <c r="A105" s="8" t="s">
        <v>917</v>
      </c>
      <c r="B105" s="8" t="s">
        <v>37</v>
      </c>
      <c r="C105" s="8" t="s">
        <v>99</v>
      </c>
      <c r="D105" s="116">
        <f>SUMIFS('Fully Booked'!Q:Q,'Fully Booked'!D:D,'REGIONAL SALES'!A105)</f>
        <v>717109</v>
      </c>
      <c r="E105" s="384">
        <f>COUNTIFS('Fully Booked'!D:D,'REGIONAL SALES'!A105)</f>
        <v>2</v>
      </c>
      <c r="F105" s="116">
        <f>SUMIFS('PENDING FULL BOOKING'!H:H,'PENDING FULL BOOKING'!D:D,'REGIONAL SALES'!A105)</f>
        <v>287300</v>
      </c>
      <c r="G105" s="8">
        <f>COUNTIFS('PENDING FULL BOOKING'!D:D,'REGIONAL SALES'!A105)</f>
        <v>1</v>
      </c>
    </row>
    <row r="106" spans="1:7" x14ac:dyDescent="0.25">
      <c r="A106" s="8" t="s">
        <v>925</v>
      </c>
      <c r="B106" s="8" t="s">
        <v>37</v>
      </c>
      <c r="C106" s="8" t="s">
        <v>99</v>
      </c>
      <c r="D106" s="116">
        <f>SUMIFS('Fully Booked'!Q:Q,'Fully Booked'!D:D,'REGIONAL SALES'!A106)</f>
        <v>0</v>
      </c>
      <c r="E106" s="384">
        <f>COUNTIFS('Fully Booked'!D:D,'REGIONAL SALES'!A106)</f>
        <v>0</v>
      </c>
      <c r="F106" s="116">
        <f>SUMIFS('PENDING FULL BOOKING'!H:H,'PENDING FULL BOOKING'!D:D,'REGIONAL SALES'!A106)</f>
        <v>0</v>
      </c>
      <c r="G106" s="8">
        <f>COUNTIFS('PENDING FULL BOOKING'!D:D,'REGIONAL SALES'!A106)</f>
        <v>0</v>
      </c>
    </row>
    <row r="107" spans="1:7" x14ac:dyDescent="0.25">
      <c r="A107" s="8" t="s">
        <v>405</v>
      </c>
      <c r="D107" s="116">
        <f>SUMIFS('Fully Booked'!Q:Q,'Fully Booked'!D:D,'REGIONAL SALES'!A107,'Fully Booked'!C:C,'REGIONAL SALES'!$A$102)</f>
        <v>338500</v>
      </c>
      <c r="E107" s="384">
        <f>COUNTIFS('Fully Booked'!D:D,'REGIONAL SALES'!A107,'Fully Booked'!C:C,'REGIONAL SALES'!$A$102)</f>
        <v>2</v>
      </c>
      <c r="F107" s="116"/>
    </row>
    <row r="108" spans="1:7" x14ac:dyDescent="0.25">
      <c r="A108" s="663" t="s">
        <v>71</v>
      </c>
      <c r="B108" s="664"/>
      <c r="C108" s="665"/>
      <c r="D108" s="353">
        <f>SUM(D103:D107)</f>
        <v>4067709</v>
      </c>
      <c r="E108" s="353">
        <f>SUM(E103:E107)</f>
        <v>12</v>
      </c>
      <c r="F108" s="353">
        <f>SUM(F103:F107)</f>
        <v>3202015</v>
      </c>
      <c r="G108" s="353">
        <f>SUM(G103:G107)</f>
        <v>6</v>
      </c>
    </row>
    <row r="109" spans="1:7" x14ac:dyDescent="0.25">
      <c r="A109" s="357"/>
      <c r="B109" s="669"/>
      <c r="C109" s="670"/>
      <c r="D109" s="394"/>
      <c r="E109" s="394"/>
      <c r="F109" s="394"/>
      <c r="G109" s="394"/>
    </row>
    <row r="110" spans="1:7" x14ac:dyDescent="0.25">
      <c r="A110" s="357"/>
      <c r="B110" s="669"/>
      <c r="C110" s="670"/>
      <c r="D110" s="394"/>
      <c r="E110" s="394"/>
      <c r="F110" s="394"/>
      <c r="G110" s="394"/>
    </row>
    <row r="111" spans="1:7" x14ac:dyDescent="0.25">
      <c r="A111" s="663" t="s">
        <v>420</v>
      </c>
      <c r="B111" s="664"/>
      <c r="C111" s="665"/>
      <c r="D111" s="650" t="s">
        <v>74</v>
      </c>
      <c r="E111" s="650" t="s">
        <v>147</v>
      </c>
      <c r="F111" s="672" t="s">
        <v>5944</v>
      </c>
      <c r="G111" s="390" t="s">
        <v>147</v>
      </c>
    </row>
    <row r="112" spans="1:7" x14ac:dyDescent="0.25">
      <c r="A112" s="8" t="s">
        <v>3679</v>
      </c>
      <c r="B112" s="8" t="s">
        <v>24</v>
      </c>
      <c r="C112" s="8" t="s">
        <v>420</v>
      </c>
      <c r="D112" s="116">
        <f>SUMIFS('Fully Booked'!Q:Q,'Fully Booked'!D:D,'REGIONAL SALES'!A112)</f>
        <v>1166600</v>
      </c>
      <c r="E112" s="384">
        <f>COUNTIFS('Fully Booked'!D:D,'REGIONAL SALES'!A112)</f>
        <v>5</v>
      </c>
      <c r="F112" s="116">
        <f>SUMIFS('PENDING FULL BOOKING'!H:H,'PENDING FULL BOOKING'!D:D,'REGIONAL SALES'!A112)</f>
        <v>4188993</v>
      </c>
      <c r="G112" s="8">
        <f>COUNTIFS('PENDING FULL BOOKING'!D:D,'REGIONAL SALES'!A112)</f>
        <v>11</v>
      </c>
    </row>
    <row r="113" spans="1:7" x14ac:dyDescent="0.25">
      <c r="A113" s="8" t="s">
        <v>200</v>
      </c>
      <c r="B113" s="8" t="s">
        <v>24</v>
      </c>
      <c r="C113" s="8" t="s">
        <v>420</v>
      </c>
      <c r="D113" s="116">
        <f>SUMIFS('Fully Booked'!Q:Q,'Fully Booked'!D:D,'REGIONAL SALES'!A113)</f>
        <v>579900</v>
      </c>
      <c r="E113" s="384">
        <f>COUNTIFS('Fully Booked'!D:D,'REGIONAL SALES'!A113)</f>
        <v>1</v>
      </c>
      <c r="F113" s="116">
        <f>SUMIFS('PENDING FULL BOOKING'!H:H,'PENDING FULL BOOKING'!D:D,'REGIONAL SALES'!A113)</f>
        <v>3378489</v>
      </c>
      <c r="G113" s="8">
        <f>COUNTIFS('PENDING FULL BOOKING'!D:D,'REGIONAL SALES'!A113)</f>
        <v>8</v>
      </c>
    </row>
    <row r="114" spans="1:7" x14ac:dyDescent="0.25">
      <c r="A114" s="8" t="s">
        <v>4899</v>
      </c>
      <c r="B114" s="8" t="s">
        <v>20</v>
      </c>
      <c r="C114" s="8" t="s">
        <v>420</v>
      </c>
      <c r="D114" s="116">
        <f>SUMIFS('Fully Booked'!Q:Q,'Fully Booked'!D:D,'REGIONAL SALES'!A114)</f>
        <v>658200</v>
      </c>
      <c r="E114" s="384">
        <f>COUNTIFS('Fully Booked'!D:D,'REGIONAL SALES'!A114)</f>
        <v>4</v>
      </c>
      <c r="F114" s="116">
        <f>SUMIFS('PENDING FULL BOOKING'!H:H,'PENDING FULL BOOKING'!D:D,'REGIONAL SALES'!A114)</f>
        <v>609800</v>
      </c>
      <c r="G114" s="8">
        <f>COUNTIFS('PENDING FULL BOOKING'!D:D,'REGIONAL SALES'!A114)</f>
        <v>3</v>
      </c>
    </row>
    <row r="115" spans="1:7" x14ac:dyDescent="0.25">
      <c r="A115" s="8" t="s">
        <v>206</v>
      </c>
      <c r="B115" s="8" t="s">
        <v>20</v>
      </c>
      <c r="C115" s="8" t="s">
        <v>420</v>
      </c>
      <c r="D115" s="116">
        <f>SUMIFS('Fully Booked'!Q:Q,'Fully Booked'!D:D,'REGIONAL SALES'!A115)</f>
        <v>0</v>
      </c>
      <c r="E115" s="384">
        <f>COUNTIFS('Fully Booked'!D:D,'REGIONAL SALES'!A115)</f>
        <v>0</v>
      </c>
      <c r="F115" s="116">
        <f>SUMIFS('PENDING FULL BOOKING'!H:H,'PENDING FULL BOOKING'!D:D,'REGIONAL SALES'!A115)</f>
        <v>1333400</v>
      </c>
      <c r="G115" s="8">
        <f>COUNTIFS('PENDING FULL BOOKING'!D:D,'REGIONAL SALES'!A115)</f>
        <v>5</v>
      </c>
    </row>
    <row r="116" spans="1:7" x14ac:dyDescent="0.25">
      <c r="A116" s="8" t="s">
        <v>405</v>
      </c>
      <c r="D116" s="116">
        <f>SUMIFS('Fully Booked'!Q:Q,'Fully Booked'!D:D,'REGIONAL SALES'!A116,'Fully Booked'!C:C,'REGIONAL SALES'!$A$111)</f>
        <v>1186540</v>
      </c>
      <c r="E116" s="384">
        <f>COUNTIFS('Fully Booked'!D:D,'REGIONAL SALES'!A116,'Fully Booked'!C:C,'REGIONAL SALES'!$A$111)</f>
        <v>7</v>
      </c>
      <c r="F116" s="116"/>
    </row>
    <row r="117" spans="1:7" x14ac:dyDescent="0.25">
      <c r="A117" s="663" t="s">
        <v>71</v>
      </c>
      <c r="B117" s="664"/>
      <c r="C117" s="665"/>
      <c r="D117" s="391">
        <f>SUM(D112:D116)</f>
        <v>3591240</v>
      </c>
      <c r="E117" s="391">
        <f>SUM(E112:E116)</f>
        <v>17</v>
      </c>
      <c r="F117" s="391">
        <f>SUM(F112:F116)</f>
        <v>9510682</v>
      </c>
      <c r="G117" s="391">
        <f>SUM(G112:G116)</f>
        <v>27</v>
      </c>
    </row>
    <row r="118" spans="1:7" x14ac:dyDescent="0.25">
      <c r="D118" s="116"/>
      <c r="E118" s="384"/>
      <c r="F118" s="116"/>
    </row>
    <row r="119" spans="1:7" x14ac:dyDescent="0.25">
      <c r="A119" s="390" t="s">
        <v>71</v>
      </c>
      <c r="B119" s="390"/>
      <c r="C119" s="390"/>
      <c r="D119" s="651">
        <f>SUM(D48,D63,D77,D87,D100,D108,D117)</f>
        <v>35967579</v>
      </c>
      <c r="E119" s="652">
        <f>SUM(E48,E63,E77,E87,E100,E108,E117)</f>
        <v>95</v>
      </c>
      <c r="F119" s="391">
        <f>SUM(F48,F63,F77,F87,F100,F108,F117)</f>
        <v>49491151</v>
      </c>
      <c r="G119" s="652">
        <f>SUM(G48,G63,G77,G87,G100,G108,G117)</f>
        <v>113</v>
      </c>
    </row>
    <row r="497" spans="4:4" x14ac:dyDescent="0.25">
      <c r="D497" s="685" t="s">
        <v>6577</v>
      </c>
    </row>
    <row r="498" spans="4:4" x14ac:dyDescent="0.25">
      <c r="D498" s="8" t="s">
        <v>6578</v>
      </c>
    </row>
  </sheetData>
  <mergeCells count="2">
    <mergeCell ref="A1:G1"/>
    <mergeCell ref="A2:G2"/>
  </mergeCells>
  <conditionalFormatting sqref="A51:A61">
    <cfRule type="duplicateValues" dxfId="1228" priority="29833"/>
  </conditionalFormatting>
  <conditionalFormatting sqref="A53:A60">
    <cfRule type="duplicateValues" dxfId="1227" priority="29831"/>
  </conditionalFormatting>
  <conditionalFormatting sqref="A61">
    <cfRule type="duplicateValues" dxfId="1226" priority="4"/>
  </conditionalFormatting>
  <conditionalFormatting sqref="I14:J62">
    <cfRule type="duplicateValues" dxfId="1225" priority="31799"/>
  </conditionalFormatting>
  <pageMargins left="0.7" right="0.7" top="0.75" bottom="0.75" header="0.3" footer="0.3"/>
  <pageSetup scale="36" fitToHeight="0" orientation="landscape" r:id="rId1"/>
  <ignoredErrors>
    <ignoredError sqref="F12" formula="1"/>
  </ignoredError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2978573-6AA5-4124-B504-2FB568750672}">
          <x14:formula1>
            <xm:f>'disbursment and by product summ'!$A$3:$A$35</xm:f>
          </x14:formula1>
          <xm:sqref>D3</xm:sqref>
        </x14:dataValidation>
        <x14:dataValidation type="list" allowBlank="1" showInputMessage="1" showErrorMessage="1" xr:uid="{0A909872-C35F-4351-B964-F2BF56E1AE47}">
          <x14:formula1>
            <xm:f>'WEEKLY  TO WEEK SALES '!$C$3:$F$3</xm:f>
          </x14:formula1>
          <xm:sqref>D14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91"/>
  <sheetViews>
    <sheetView workbookViewId="0">
      <selection sqref="A1:I9"/>
    </sheetView>
  </sheetViews>
  <sheetFormatPr defaultColWidth="9.140625" defaultRowHeight="15" x14ac:dyDescent="0.25"/>
  <cols>
    <col min="1" max="1" width="23.42578125" style="21" bestFit="1" customWidth="1"/>
    <col min="2" max="2" width="27" style="21" bestFit="1" customWidth="1"/>
    <col min="3" max="3" width="15.140625" style="17" bestFit="1" customWidth="1"/>
    <col min="4" max="4" width="16" style="17" bestFit="1" customWidth="1"/>
    <col min="5" max="5" width="14.140625" style="17" bestFit="1" customWidth="1"/>
    <col min="6" max="6" width="15.28515625" style="17" bestFit="1" customWidth="1"/>
    <col min="7" max="7" width="12.28515625" style="169" bestFit="1" customWidth="1"/>
    <col min="8" max="8" width="14.140625" style="169" bestFit="1" customWidth="1"/>
    <col min="9" max="9" width="12.42578125" style="169" bestFit="1" customWidth="1"/>
    <col min="10" max="10" width="28" style="8" bestFit="1" customWidth="1"/>
    <col min="11" max="11" width="9.140625" style="8"/>
    <col min="12" max="12" width="6.42578125" style="8" customWidth="1"/>
    <col min="13" max="13" width="9.140625" style="8"/>
    <col min="14" max="14" width="8.5703125" style="8" customWidth="1"/>
    <col min="15" max="15" width="7.5703125" style="8" customWidth="1"/>
    <col min="16" max="19" width="9.140625" style="8"/>
    <col min="20" max="20" width="7.28515625" style="8" customWidth="1"/>
    <col min="21" max="26" width="9.140625" style="8"/>
    <col min="27" max="27" width="27" style="8" bestFit="1" customWidth="1"/>
    <col min="28" max="16384" width="9.140625" style="8"/>
  </cols>
  <sheetData>
    <row r="1" spans="1:27" ht="15.75" x14ac:dyDescent="0.25">
      <c r="A1" s="67" t="s">
        <v>94</v>
      </c>
      <c r="B1" s="67" t="s">
        <v>176</v>
      </c>
      <c r="C1" s="67" t="s">
        <v>73</v>
      </c>
      <c r="D1" s="266">
        <f ca="1">J1</f>
        <v>45535</v>
      </c>
      <c r="E1" s="68" t="str">
        <f>'WEEKLY SALES '!B1</f>
        <v xml:space="preserve">WEEK ONE </v>
      </c>
      <c r="F1" s="67" t="s">
        <v>286</v>
      </c>
      <c r="G1" s="168" t="s">
        <v>283</v>
      </c>
      <c r="H1" s="168" t="s">
        <v>389</v>
      </c>
      <c r="I1" s="168" t="s">
        <v>284</v>
      </c>
      <c r="J1" s="38">
        <f ca="1">TODAY()</f>
        <v>45535</v>
      </c>
      <c r="AA1" s="19" t="s">
        <v>454</v>
      </c>
    </row>
    <row r="2" spans="1:27" x14ac:dyDescent="0.25">
      <c r="A2" s="21" t="s">
        <v>167</v>
      </c>
      <c r="B2" s="21" t="s">
        <v>5221</v>
      </c>
      <c r="C2" s="17">
        <v>30000000</v>
      </c>
      <c r="D2" s="17">
        <f ca="1">SUMIFS('Fully Booked'!Q:Q,'Fully Booked'!C:C,'REGIONAL EFFICENCY'!A2,'Fully Booked'!L:L,'REGIONAL EFFICENCY'!$J$1)</f>
        <v>0</v>
      </c>
      <c r="E2" s="17">
        <f>SUMIFS('Fully Booked'!Q:Q,'Fully Booked'!C:C,'REGIONAL EFFICENCY'!A2,'Fully Booked'!M:M,'REGIONAL EFFICENCY'!$E$1)</f>
        <v>2033000</v>
      </c>
      <c r="F2" s="17">
        <f>SUMIFS('Fully Booked'!Q:Q,'Fully Booked'!C:C,'REGIONAL EFFICENCY'!A2)</f>
        <v>2033000</v>
      </c>
      <c r="G2" s="169">
        <f>F2/C2</f>
        <v>6.7766666666666669E-2</v>
      </c>
      <c r="H2" s="252">
        <f>SUMIFS('PENDING FULL BOOKING'!H:H,'PENDING FULL BOOKING'!C:C,'REGIONAL EFFICENCY'!A2)</f>
        <v>4538778</v>
      </c>
      <c r="I2" s="169">
        <f>((G2)*((COUNTIF(F71:F76,"&gt;0"))/7))</f>
        <v>2.9042857142857141E-2</v>
      </c>
      <c r="AA2" s="21" t="s">
        <v>455</v>
      </c>
    </row>
    <row r="3" spans="1:27" x14ac:dyDescent="0.25">
      <c r="A3" s="21" t="s">
        <v>101</v>
      </c>
      <c r="B3" s="21" t="s">
        <v>5195</v>
      </c>
      <c r="C3" s="17">
        <v>60000000</v>
      </c>
      <c r="D3" s="17">
        <f ca="1">SUMIFS('Fully Booked'!Q:Q,'Fully Booked'!C:C,'REGIONAL EFFICENCY'!A3,'Fully Booked'!L:L,'REGIONAL EFFICENCY'!$J$1)</f>
        <v>0</v>
      </c>
      <c r="E3" s="17">
        <f>SUMIFS('Fully Booked'!Q:Q,'Fully Booked'!C:C,'REGIONAL EFFICENCY'!A3,'Fully Booked'!M:M,'REGIONAL EFFICENCY'!$E$1)</f>
        <v>6527820</v>
      </c>
      <c r="F3" s="17">
        <f>SUMIFS('Fully Booked'!Q:Q,'Fully Booked'!C:C,'REGIONAL EFFICENCY'!A3)</f>
        <v>6527820</v>
      </c>
      <c r="G3" s="169">
        <f t="shared" ref="G3:G9" si="0">F3/C3</f>
        <v>0.108797</v>
      </c>
      <c r="H3" s="252">
        <f>SUMIFS('PENDING FULL BOOKING'!H:H,'PENDING FULL BOOKING'!C:C,'REGIONAL EFFICENCY'!A3)</f>
        <v>9323087</v>
      </c>
      <c r="I3" s="169">
        <f>((G3)*((COUNTIF(F14:F18,"&gt;0"))/5))</f>
        <v>6.5278199999999995E-2</v>
      </c>
      <c r="AA3" s="19" t="s">
        <v>844</v>
      </c>
    </row>
    <row r="4" spans="1:27" x14ac:dyDescent="0.25">
      <c r="A4" s="318" t="s">
        <v>97</v>
      </c>
      <c r="B4" s="318" t="s">
        <v>40</v>
      </c>
      <c r="C4" s="17">
        <v>30000000</v>
      </c>
      <c r="D4" s="65">
        <f ca="1">SUMIFS('Fully Booked'!Q:Q,'Fully Booked'!C:C,'REGIONAL EFFICENCY'!A4,'Fully Booked'!L:L,'REGIONAL EFFICENCY'!$J$1)</f>
        <v>0</v>
      </c>
      <c r="E4" s="65">
        <f>SUMIFS('Fully Booked'!Q:Q,'Fully Booked'!C:C,'REGIONAL EFFICENCY'!A4,'Fully Booked'!M:M,'REGIONAL EFFICENCY'!$E$1)</f>
        <v>8469700</v>
      </c>
      <c r="F4" s="65">
        <f>SUMIFS('Fully Booked'!Q:Q,'Fully Booked'!C:C,'REGIONAL EFFICENCY'!A4)</f>
        <v>8469700</v>
      </c>
      <c r="G4" s="406">
        <f t="shared" si="0"/>
        <v>0.28232333333333332</v>
      </c>
      <c r="H4" s="407">
        <f>SUMIFS('PENDING FULL BOOKING'!H:H,'PENDING FULL BOOKING'!C:C,'REGIONAL EFFICENCY'!A4)</f>
        <v>9485462</v>
      </c>
      <c r="I4" s="406">
        <f>((G4)*((COUNTIF(F82:F86,"&gt;0"))/10))</f>
        <v>0</v>
      </c>
      <c r="AA4" s="318" t="s">
        <v>454</v>
      </c>
    </row>
    <row r="5" spans="1:27" x14ac:dyDescent="0.25">
      <c r="A5" s="21" t="s">
        <v>99</v>
      </c>
      <c r="B5" s="21" t="s">
        <v>4916</v>
      </c>
      <c r="C5" s="17">
        <v>45000000</v>
      </c>
      <c r="D5" s="17">
        <f ca="1">SUMIFS('Fully Booked'!Q:Q,'Fully Booked'!C:C,'REGIONAL EFFICENCY'!A5,'Fully Booked'!L:L,'REGIONAL EFFICENCY'!$J$1)</f>
        <v>0</v>
      </c>
      <c r="E5" s="17">
        <f>SUMIFS('Fully Booked'!Q:Q,'Fully Booked'!C:C,'REGIONAL EFFICENCY'!A5,'Fully Booked'!M:M,'REGIONAL EFFICENCY'!$E$1)</f>
        <v>4067709</v>
      </c>
      <c r="F5" s="17">
        <f>SUMIFS('Fully Booked'!Q:Q,'Fully Booked'!C:C,'REGIONAL EFFICENCY'!A5)</f>
        <v>4067709</v>
      </c>
      <c r="G5" s="169">
        <f t="shared" si="0"/>
        <v>9.0393533333333331E-2</v>
      </c>
      <c r="H5" s="252">
        <f>SUMIFS('PENDING FULL BOOKING'!H:H,'PENDING FULL BOOKING'!C:C,'REGIONAL EFFICENCY'!A5)</f>
        <v>3710267</v>
      </c>
      <c r="I5" s="169">
        <f>((G5)*((COUNTIF(F59:F65,"&gt;0"))/9))</f>
        <v>3.0131177777777775E-2</v>
      </c>
      <c r="AA5" s="413" t="s">
        <v>405</v>
      </c>
    </row>
    <row r="6" spans="1:27" x14ac:dyDescent="0.25">
      <c r="A6" s="21" t="s">
        <v>133</v>
      </c>
      <c r="B6" s="21" t="s">
        <v>5196</v>
      </c>
      <c r="C6" s="17">
        <v>45000000</v>
      </c>
      <c r="D6" s="17">
        <f ca="1">SUMIFS('Fully Booked'!Q:Q,'Fully Booked'!C:C,'REGIONAL EFFICENCY'!A6,'Fully Booked'!L:L,'REGIONAL EFFICENCY'!$J$1)</f>
        <v>0</v>
      </c>
      <c r="E6" s="17">
        <f>SUMIFS('Fully Booked'!Q:Q,'Fully Booked'!C:C,'REGIONAL EFFICENCY'!A6,'Fully Booked'!M:M,'REGIONAL EFFICENCY'!$E$1)</f>
        <v>1884700</v>
      </c>
      <c r="F6" s="17">
        <f>SUMIFS('Fully Booked'!Q:Q,'Fully Booked'!C:C,'REGIONAL EFFICENCY'!A6)</f>
        <v>1884700</v>
      </c>
      <c r="G6" s="169">
        <f t="shared" si="0"/>
        <v>4.1882222222222223E-2</v>
      </c>
      <c r="H6" s="252">
        <f>SUMIFS('PENDING FULL BOOKING'!H:H,'PENDING FULL BOOKING'!C:C,'REGIONAL EFFICENCY'!A6)</f>
        <v>9624053</v>
      </c>
      <c r="I6" s="169">
        <f>((G6)*((COUNTIF(F28:F38,"&gt;0"))/10))</f>
        <v>1.675288888888889E-2</v>
      </c>
      <c r="AA6" s="414" t="s">
        <v>404</v>
      </c>
    </row>
    <row r="7" spans="1:27" x14ac:dyDescent="0.25">
      <c r="A7" s="318" t="s">
        <v>420</v>
      </c>
      <c r="B7" s="318" t="s">
        <v>7350</v>
      </c>
      <c r="C7" s="17">
        <v>30000000</v>
      </c>
      <c r="D7" s="65">
        <f ca="1">SUMIFS('Fully Booked'!Q:Q,'Fully Booked'!C:C,'REGIONAL EFFICENCY'!A7,'Fully Booked'!L:L,'REGIONAL EFFICENCY'!$J$1)</f>
        <v>384700</v>
      </c>
      <c r="E7" s="65">
        <f>SUMIFS('Fully Booked'!Q:Q,'Fully Booked'!C:C,'REGIONAL EFFICENCY'!A7,'Fully Booked'!M:M,'REGIONAL EFFICENCY'!$E$1)</f>
        <v>5725040</v>
      </c>
      <c r="F7" s="65">
        <f>SUMIFS('Fully Booked'!Q:Q,'Fully Booked'!C:C,'REGIONAL EFFICENCY'!A7)</f>
        <v>5725040</v>
      </c>
      <c r="G7" s="406">
        <f t="shared" si="0"/>
        <v>0.19083466666666668</v>
      </c>
      <c r="H7" s="407">
        <f>SUMIFS('PENDING FULL BOOKING'!H:H,'PENDING FULL BOOKING'!C:C,'REGIONAL EFFICENCY'!A7)</f>
        <v>17180807</v>
      </c>
      <c r="I7" s="406">
        <f>((G7)*((COUNTIF(F107:F111,"&gt;0"))/4))</f>
        <v>0.19083466666666668</v>
      </c>
      <c r="AA7"/>
    </row>
    <row r="8" spans="1:27" x14ac:dyDescent="0.25">
      <c r="A8" s="21" t="s">
        <v>168</v>
      </c>
      <c r="B8" s="21" t="s">
        <v>7351</v>
      </c>
      <c r="C8" s="17">
        <v>45000000</v>
      </c>
      <c r="D8" s="17">
        <f ca="1">SUMIFS('Fully Booked'!Q:Q,'Fully Booked'!C:C,'REGIONAL EFFICENCY'!A8,'Fully Booked'!L:L,'REGIONAL EFFICENCY'!$J$1)</f>
        <v>0</v>
      </c>
      <c r="E8" s="17">
        <f>SUMIFS('Fully Booked'!Q:Q,'Fully Booked'!C:C,'REGIONAL EFFICENCY'!A8,'Fully Booked'!M:M,'REGIONAL EFFICENCY'!$E$1)</f>
        <v>7259610</v>
      </c>
      <c r="F8" s="17">
        <f>SUMIFS('Fully Booked'!Q:Q,'Fully Booked'!C:C,'REGIONAL EFFICENCY'!A8)</f>
        <v>7259610</v>
      </c>
      <c r="G8" s="169">
        <f t="shared" si="0"/>
        <v>0.16132466666666667</v>
      </c>
      <c r="H8" s="252">
        <f>SUMIFS('PENDING FULL BOOKING'!H:H,'PENDING FULL BOOKING'!C:C,'REGIONAL EFFICENCY'!A8)</f>
        <v>5834199</v>
      </c>
      <c r="I8" s="169">
        <f>((G8)*((COUNTIF(F92:F100,"&gt;0"))/5))</f>
        <v>0.1935896</v>
      </c>
      <c r="AA8"/>
    </row>
    <row r="9" spans="1:27" x14ac:dyDescent="0.25">
      <c r="A9" s="378" t="s">
        <v>933</v>
      </c>
      <c r="B9" s="378" t="s">
        <v>933</v>
      </c>
      <c r="C9" s="89">
        <f>'NEW EXISITNG '!T10</f>
        <v>385000000</v>
      </c>
      <c r="D9" s="89">
        <f ca="1">SUM(D2:D8)</f>
        <v>384700</v>
      </c>
      <c r="E9" s="89">
        <f>SUM(E2:E8)</f>
        <v>35967579</v>
      </c>
      <c r="F9" s="89">
        <f>SUM(F2:F8)</f>
        <v>35967579</v>
      </c>
      <c r="G9" s="170">
        <f t="shared" si="0"/>
        <v>9.3422283116883123E-2</v>
      </c>
      <c r="H9" s="253">
        <f>SUM(H2:H8)</f>
        <v>59696653</v>
      </c>
      <c r="I9" s="170">
        <f>'MONTHLY SALES '!B36</f>
        <v>7.8428583357383355E-2</v>
      </c>
      <c r="AA9"/>
    </row>
    <row r="10" spans="1:27" x14ac:dyDescent="0.25">
      <c r="AA10"/>
    </row>
    <row r="11" spans="1:27" x14ac:dyDescent="0.25">
      <c r="AA11"/>
    </row>
    <row r="12" spans="1:27" ht="15.75" x14ac:dyDescent="0.25">
      <c r="A12" s="151" t="s">
        <v>101</v>
      </c>
      <c r="B12" s="417"/>
      <c r="C12" s="417"/>
      <c r="D12" s="417"/>
      <c r="E12" s="417"/>
      <c r="F12" s="417"/>
      <c r="G12" s="417"/>
      <c r="H12" s="267"/>
      <c r="AA12"/>
    </row>
    <row r="13" spans="1:27" ht="15.75" x14ac:dyDescent="0.25">
      <c r="A13" s="67" t="s">
        <v>72</v>
      </c>
      <c r="B13" s="67" t="s">
        <v>285</v>
      </c>
      <c r="C13" s="67" t="s">
        <v>73</v>
      </c>
      <c r="D13" s="266">
        <f ca="1">D1</f>
        <v>45535</v>
      </c>
      <c r="E13" s="68" t="str">
        <f>E1</f>
        <v xml:space="preserve">WEEK ONE </v>
      </c>
      <c r="F13" s="67" t="s">
        <v>286</v>
      </c>
      <c r="G13" s="67" t="s">
        <v>283</v>
      </c>
      <c r="H13" s="168" t="s">
        <v>389</v>
      </c>
      <c r="AA13"/>
    </row>
    <row r="14" spans="1:27" x14ac:dyDescent="0.25">
      <c r="A14" s="21" t="s">
        <v>38</v>
      </c>
      <c r="B14" s="19" t="s">
        <v>883</v>
      </c>
      <c r="C14" s="17">
        <v>5000000</v>
      </c>
      <c r="D14" s="17">
        <f ca="1">SUMIFS('Fully Booked'!Q:Q,'Fully Booked'!D:D,'REGIONAL EFFICENCY'!B14,'Fully Booked'!L:L,'REGIONAL EFFICENCY'!$D$13,'Fully Booked'!C:C,'REGIONAL EFFICENCY'!$A$12)</f>
        <v>0</v>
      </c>
      <c r="E14" s="17">
        <f>SUMIFS('Fully Booked'!Q:Q,'Fully Booked'!D:D,'REGIONAL EFFICENCY'!B14,'Fully Booked'!M:M,'REGIONAL EFFICENCY'!$E$1,'Fully Booked'!C:C,'REGIONAL EFFICENCY'!$A$12)</f>
        <v>3756000</v>
      </c>
      <c r="F14" s="17">
        <f>SUMIFS('Fully Booked'!Q:Q,'Fully Booked'!D:D,'REGIONAL EFFICENCY'!B14,'Fully Booked'!C:C,'REGIONAL EFFICENCY'!$A$12,'Fully Booked'!C:C,'REGIONAL EFFICENCY'!$A$12)</f>
        <v>3756000</v>
      </c>
      <c r="G14" s="169">
        <f t="shared" ref="G14:G24" si="1">F14/C14</f>
        <v>0.75119999999999998</v>
      </c>
      <c r="H14" s="252">
        <f>SUMIFS('PENDING FULL BOOKING'!H:H,'PENDING FULL BOOKING'!D:D,'REGIONAL EFFICENCY'!B14,'Fully Booked'!C:C,'REGIONAL EFFICENCY'!$A$12,'Fully Booked'!C:C,'REGIONAL EFFICENCY'!$A$12)</f>
        <v>0</v>
      </c>
      <c r="AA14"/>
    </row>
    <row r="15" spans="1:27" x14ac:dyDescent="0.25">
      <c r="A15" s="21" t="s">
        <v>31</v>
      </c>
      <c r="B15" s="21" t="s">
        <v>32</v>
      </c>
      <c r="C15" s="17">
        <v>7500000</v>
      </c>
      <c r="D15" s="17">
        <f ca="1">SUMIFS('Fully Booked'!Q:Q,'Fully Booked'!D:D,'REGIONAL EFFICENCY'!B15,'Fully Booked'!L:L,'REGIONAL EFFICENCY'!$D$13,'Fully Booked'!C:C,'REGIONAL EFFICENCY'!$A$12)</f>
        <v>0</v>
      </c>
      <c r="E15" s="17">
        <f>SUMIFS('Fully Booked'!Q:Q,'Fully Booked'!D:D,'REGIONAL EFFICENCY'!B15,'Fully Booked'!M:M,'REGIONAL EFFICENCY'!$E$1,'Fully Booked'!C:C,'REGIONAL EFFICENCY'!$A$12)</f>
        <v>1423920</v>
      </c>
      <c r="F15" s="17">
        <f>SUMIFS('Fully Booked'!Q:Q,'Fully Booked'!D:D,'REGIONAL EFFICENCY'!B15,'Fully Booked'!C:C,'REGIONAL EFFICENCY'!$A$12,'Fully Booked'!C:C,'REGIONAL EFFICENCY'!$A$12)</f>
        <v>1423920</v>
      </c>
      <c r="G15" s="169">
        <f t="shared" si="1"/>
        <v>0.189856</v>
      </c>
      <c r="H15" s="252">
        <f>SUMIFS('PENDING FULL BOOKING'!H:H,'PENDING FULL BOOKING'!D:D,'REGIONAL EFFICENCY'!B15,'Fully Booked'!C:C,'REGIONAL EFFICENCY'!$A$12,'Fully Booked'!C:C,'REGIONAL EFFICENCY'!$A$12)</f>
        <v>538830</v>
      </c>
      <c r="AA15"/>
    </row>
    <row r="16" spans="1:27" x14ac:dyDescent="0.25">
      <c r="A16" s="21" t="s">
        <v>31</v>
      </c>
      <c r="B16" s="8" t="s">
        <v>4893</v>
      </c>
      <c r="C16" s="17">
        <v>5000000</v>
      </c>
      <c r="D16" s="17">
        <f ca="1">SUMIFS('Fully Booked'!Q:Q,'Fully Booked'!D:D,'REGIONAL EFFICENCY'!B16,'Fully Booked'!L:L,'REGIONAL EFFICENCY'!$D$13,'Fully Booked'!C:C,'REGIONAL EFFICENCY'!$A$12)</f>
        <v>0</v>
      </c>
      <c r="E16" s="17">
        <f>SUMIFS('Fully Booked'!Q:Q,'Fully Booked'!D:D,'REGIONAL EFFICENCY'!B16,'Fully Booked'!M:M,'REGIONAL EFFICENCY'!$E$1,'Fully Booked'!C:C,'REGIONAL EFFICENCY'!$A$12)</f>
        <v>0</v>
      </c>
      <c r="F16" s="17">
        <f>SUMIFS('Fully Booked'!Q:Q,'Fully Booked'!D:D,'REGIONAL EFFICENCY'!B16,'Fully Booked'!C:C,'REGIONAL EFFICENCY'!$A$12,'Fully Booked'!C:C,'REGIONAL EFFICENCY'!$A$12)</f>
        <v>0</v>
      </c>
      <c r="G16" s="169">
        <f t="shared" si="1"/>
        <v>0</v>
      </c>
      <c r="H16" s="252">
        <f>SUMIFS('PENDING FULL BOOKING'!H:H,'PENDING FULL BOOKING'!D:D,'REGIONAL EFFICENCY'!B16,'Fully Booked'!C:C,'REGIONAL EFFICENCY'!$A$12,'Fully Booked'!C:C,'REGIONAL EFFICENCY'!$A$12)</f>
        <v>0</v>
      </c>
      <c r="AA16"/>
    </row>
    <row r="17" spans="1:27" x14ac:dyDescent="0.25">
      <c r="A17" s="21" t="s">
        <v>38</v>
      </c>
      <c r="B17" s="8" t="s">
        <v>4114</v>
      </c>
      <c r="C17" s="17">
        <v>5000000</v>
      </c>
      <c r="D17" s="17">
        <f ca="1">SUMIFS('Fully Booked'!Q:Q,'Fully Booked'!D:D,'REGIONAL EFFICENCY'!B17,'Fully Booked'!L:L,'REGIONAL EFFICENCY'!$D$13,'Fully Booked'!C:C,'REGIONAL EFFICENCY'!$A$12)</f>
        <v>0</v>
      </c>
      <c r="E17" s="17">
        <f>SUMIFS('Fully Booked'!Q:Q,'Fully Booked'!D:D,'REGIONAL EFFICENCY'!B17,'Fully Booked'!M:M,'REGIONAL EFFICENCY'!$E$1,'Fully Booked'!C:C,'REGIONAL EFFICENCY'!$A$12)</f>
        <v>0</v>
      </c>
      <c r="F17" s="17">
        <f>SUMIFS('Fully Booked'!Q:Q,'Fully Booked'!D:D,'REGIONAL EFFICENCY'!B17,'Fully Booked'!C:C,'REGIONAL EFFICENCY'!$A$12,'Fully Booked'!C:C,'REGIONAL EFFICENCY'!$A$12)</f>
        <v>0</v>
      </c>
      <c r="G17" s="169">
        <f t="shared" ref="G17" si="2">F17/C17</f>
        <v>0</v>
      </c>
      <c r="H17" s="252">
        <f>SUMIFS('PENDING FULL BOOKING'!H:H,'PENDING FULL BOOKING'!D:D,'REGIONAL EFFICENCY'!B17,'Fully Booked'!C:C,'REGIONAL EFFICENCY'!$A$12,'Fully Booked'!C:C,'REGIONAL EFFICENCY'!$A$12)</f>
        <v>0</v>
      </c>
      <c r="AA17"/>
    </row>
    <row r="18" spans="1:27" x14ac:dyDescent="0.25">
      <c r="A18" s="21" t="s">
        <v>241</v>
      </c>
      <c r="B18" s="19" t="s">
        <v>489</v>
      </c>
      <c r="C18" s="17">
        <v>6000000</v>
      </c>
      <c r="D18" s="17">
        <f ca="1">SUMIFS('Fully Booked'!Q:Q,'Fully Booked'!D:D,'REGIONAL EFFICENCY'!B18,'Fully Booked'!L:L,'REGIONAL EFFICENCY'!$D$13,'Fully Booked'!C:C,'REGIONAL EFFICENCY'!$A$12)</f>
        <v>0</v>
      </c>
      <c r="E18" s="17">
        <f>SUMIFS('Fully Booked'!Q:Q,'Fully Booked'!D:D,'REGIONAL EFFICENCY'!B18,'Fully Booked'!M:M,'REGIONAL EFFICENCY'!$E$1,'Fully Booked'!C:C,'REGIONAL EFFICENCY'!$A$12)</f>
        <v>276900</v>
      </c>
      <c r="F18" s="17">
        <f>SUMIFS('Fully Booked'!Q:Q,'Fully Booked'!D:D,'REGIONAL EFFICENCY'!B18,'Fully Booked'!C:C,'REGIONAL EFFICENCY'!$A$12,'Fully Booked'!C:C,'REGIONAL EFFICENCY'!$A$12)</f>
        <v>276900</v>
      </c>
      <c r="G18" s="169">
        <f t="shared" ref="G18" si="3">F18/C18</f>
        <v>4.6149999999999997E-2</v>
      </c>
      <c r="H18" s="252">
        <f>SUMIFS('PENDING FULL BOOKING'!H:H,'PENDING FULL BOOKING'!D:D,'REGIONAL EFFICENCY'!B18,'Fully Booked'!C:C,'REGIONAL EFFICENCY'!$A$12,'Fully Booked'!C:C,'REGIONAL EFFICENCY'!$A$12)</f>
        <v>0</v>
      </c>
      <c r="AA18"/>
    </row>
    <row r="19" spans="1:27" x14ac:dyDescent="0.25">
      <c r="A19" s="21" t="s">
        <v>38</v>
      </c>
      <c r="B19" s="371" t="s">
        <v>3538</v>
      </c>
      <c r="C19" s="17">
        <v>5000000</v>
      </c>
      <c r="D19" s="17">
        <f ca="1">SUMIFS('Fully Booked'!Q:Q,'Fully Booked'!D:D,'REGIONAL EFFICENCY'!B19,'Fully Booked'!L:L,'REGIONAL EFFICENCY'!$D$13,'Fully Booked'!C:C,'REGIONAL EFFICENCY'!$A$12)</f>
        <v>0</v>
      </c>
      <c r="E19" s="17">
        <f>SUMIFS('Fully Booked'!Q:Q,'Fully Booked'!D:D,'REGIONAL EFFICENCY'!B19,'Fully Booked'!M:M,'REGIONAL EFFICENCY'!$E$1,'Fully Booked'!C:C,'REGIONAL EFFICENCY'!$A$12)</f>
        <v>181600</v>
      </c>
      <c r="F19" s="17">
        <f>SUMIFS('Fully Booked'!Q:Q,'Fully Booked'!D:D,'REGIONAL EFFICENCY'!B19,'Fully Booked'!C:C,'REGIONAL EFFICENCY'!$A$12,'Fully Booked'!C:C,'REGIONAL EFFICENCY'!$A$12)</f>
        <v>181600</v>
      </c>
      <c r="G19" s="169">
        <f t="shared" si="1"/>
        <v>3.6319999999999998E-2</v>
      </c>
      <c r="H19" s="252">
        <f>SUMIFS('PENDING FULL BOOKING'!H:H,'PENDING FULL BOOKING'!D:D,'REGIONAL EFFICENCY'!B19,'Fully Booked'!C:C,'REGIONAL EFFICENCY'!$A$12,'Fully Booked'!C:C,'REGIONAL EFFICENCY'!$A$12)</f>
        <v>0</v>
      </c>
      <c r="AA19"/>
    </row>
    <row r="20" spans="1:27" x14ac:dyDescent="0.25">
      <c r="A20" s="21" t="s">
        <v>25</v>
      </c>
      <c r="B20" s="371" t="s">
        <v>212</v>
      </c>
      <c r="C20" s="17">
        <v>5000000</v>
      </c>
      <c r="D20" s="17">
        <f ca="1">SUMIFS('Fully Booked'!Q:Q,'Fully Booked'!D:D,'REGIONAL EFFICENCY'!B20,'Fully Booked'!L:L,'REGIONAL EFFICENCY'!$D$13,'Fully Booked'!C:C,'REGIONAL EFFICENCY'!$A$12)</f>
        <v>0</v>
      </c>
      <c r="E20" s="17">
        <f>SUMIFS('Fully Booked'!Q:Q,'Fully Booked'!D:D,'REGIONAL EFFICENCY'!B20,'Fully Booked'!M:M,'REGIONAL EFFICENCY'!$E$1,'Fully Booked'!C:C,'REGIONAL EFFICENCY'!$A$12)</f>
        <v>0</v>
      </c>
      <c r="F20" s="17">
        <f>SUMIFS('Fully Booked'!Q:Q,'Fully Booked'!D:D,'REGIONAL EFFICENCY'!B20,'Fully Booked'!C:C,'REGIONAL EFFICENCY'!$A$12,'Fully Booked'!C:C,'REGIONAL EFFICENCY'!$A$12)</f>
        <v>0</v>
      </c>
      <c r="G20" s="169">
        <f t="shared" si="1"/>
        <v>0</v>
      </c>
      <c r="H20" s="252">
        <f>SUMIFS('PENDING FULL BOOKING'!H:H,'PENDING FULL BOOKING'!D:D,'REGIONAL EFFICENCY'!B20,'Fully Booked'!C:C,'REGIONAL EFFICENCY'!$A$12,'Fully Booked'!C:C,'REGIONAL EFFICENCY'!$A$12)</f>
        <v>0</v>
      </c>
      <c r="AA20"/>
    </row>
    <row r="21" spans="1:27" x14ac:dyDescent="0.25">
      <c r="A21" s="21" t="s">
        <v>25</v>
      </c>
      <c r="B21" s="8" t="s">
        <v>6160</v>
      </c>
      <c r="C21" s="17">
        <v>5000000</v>
      </c>
      <c r="D21" s="17">
        <f ca="1">SUMIFS('Fully Booked'!Q:Q,'Fully Booked'!D:D,'REGIONAL EFFICENCY'!B21,'Fully Booked'!L:L,'REGIONAL EFFICENCY'!$D$13,'Fully Booked'!C:C,'REGIONAL EFFICENCY'!$A$12)</f>
        <v>0</v>
      </c>
      <c r="E21" s="17">
        <f>SUMIFS('Fully Booked'!Q:Q,'Fully Booked'!D:D,'REGIONAL EFFICENCY'!B21,'Fully Booked'!M:M,'REGIONAL EFFICENCY'!$E$1,'Fully Booked'!C:C,'REGIONAL EFFICENCY'!$A$12)</f>
        <v>0</v>
      </c>
      <c r="F21" s="17">
        <f>SUMIFS('Fully Booked'!Q:Q,'Fully Booked'!D:D,'REGIONAL EFFICENCY'!B21,'Fully Booked'!C:C,'REGIONAL EFFICENCY'!$A$12,'Fully Booked'!C:C,'REGIONAL EFFICENCY'!$A$12)</f>
        <v>0</v>
      </c>
      <c r="G21" s="169">
        <f t="shared" si="1"/>
        <v>0</v>
      </c>
      <c r="H21" s="252">
        <f>SUMIFS('PENDING FULL BOOKING'!H:H,'PENDING FULL BOOKING'!D:D,'REGIONAL EFFICENCY'!B21,'Fully Booked'!C:C,'REGIONAL EFFICENCY'!$A$12,'Fully Booked'!C:C,'REGIONAL EFFICENCY'!$A$12)</f>
        <v>0</v>
      </c>
      <c r="AA21"/>
    </row>
    <row r="22" spans="1:27" x14ac:dyDescent="0.25">
      <c r="A22" s="21" t="s">
        <v>25</v>
      </c>
      <c r="B22" s="371" t="s">
        <v>417</v>
      </c>
      <c r="C22" s="17">
        <v>5000000</v>
      </c>
      <c r="D22" s="17">
        <f ca="1">SUMIFS('Fully Booked'!Q:Q,'Fully Booked'!D:D,'REGIONAL EFFICENCY'!B22,'Fully Booked'!L:L,'REGIONAL EFFICENCY'!$D$13,'Fully Booked'!C:C,'REGIONAL EFFICENCY'!$A$12)</f>
        <v>0</v>
      </c>
      <c r="E22" s="17">
        <f>SUMIFS('Fully Booked'!Q:Q,'Fully Booked'!D:D,'REGIONAL EFFICENCY'!B22,'Fully Booked'!M:M,'REGIONAL EFFICENCY'!$E$1,'Fully Booked'!C:C,'REGIONAL EFFICENCY'!$A$12)</f>
        <v>0</v>
      </c>
      <c r="F22" s="17">
        <f>SUMIFS('Fully Booked'!Q:Q,'Fully Booked'!D:D,'REGIONAL EFFICENCY'!B22,'Fully Booked'!C:C,'REGIONAL EFFICENCY'!$A$12,'Fully Booked'!C:C,'REGIONAL EFFICENCY'!$A$12)</f>
        <v>0</v>
      </c>
      <c r="G22" s="169">
        <f t="shared" ref="G22" si="4">F22/C22</f>
        <v>0</v>
      </c>
      <c r="H22" s="252">
        <f>SUMIFS('PENDING FULL BOOKING'!H:H,'PENDING FULL BOOKING'!D:D,'REGIONAL EFFICENCY'!B22,'Fully Booked'!C:C,'REGIONAL EFFICENCY'!$A$12,'Fully Booked'!C:C,'REGIONAL EFFICENCY'!$A$12)</f>
        <v>0</v>
      </c>
      <c r="AA22"/>
    </row>
    <row r="23" spans="1:27" x14ac:dyDescent="0.25">
      <c r="B23" s="19" t="s">
        <v>405</v>
      </c>
      <c r="D23" s="17">
        <f ca="1">SUMIFS('Fully Booked'!Q:Q,'Fully Booked'!D:D,'REGIONAL EFFICENCY'!B23,'Fully Booked'!L:L,'REGIONAL EFFICENCY'!$D$13,'Fully Booked'!C:C,'REGIONAL EFFICENCY'!$A$12)</f>
        <v>0</v>
      </c>
      <c r="E23" s="17">
        <f>SUMIFS('Fully Booked'!Q:Q,'Fully Booked'!D:D,'REGIONAL EFFICENCY'!B23,'Fully Booked'!M:M,'REGIONAL EFFICENCY'!$E$1,'Fully Booked'!C:C,'REGIONAL EFFICENCY'!$A$12)</f>
        <v>889400</v>
      </c>
      <c r="F23" s="17">
        <f>SUMIFS('Fully Booked'!Q:Q,'Fully Booked'!D:D,'REGIONAL EFFICENCY'!B23,'Fully Booked'!C:C,'REGIONAL EFFICENCY'!$A$12,'Fully Booked'!C:C,'REGIONAL EFFICENCY'!$A$12)</f>
        <v>889400</v>
      </c>
      <c r="H23" s="252">
        <f>SUMIFS('PENDING FULL BOOKING'!H:H,'PENDING FULL BOOKING'!D:D,'REGIONAL EFFICENCY'!B23,'Fully Booked'!C:C,'REGIONAL EFFICENCY'!$A$12,'Fully Booked'!C:C,'REGIONAL EFFICENCY'!$A$12)</f>
        <v>890437</v>
      </c>
      <c r="AA23"/>
    </row>
    <row r="24" spans="1:27" x14ac:dyDescent="0.25">
      <c r="A24" s="378" t="s">
        <v>71</v>
      </c>
      <c r="B24" s="379"/>
      <c r="C24" s="89">
        <v>42000000</v>
      </c>
      <c r="D24" s="89">
        <f ca="1">SUM(D14:D23)</f>
        <v>0</v>
      </c>
      <c r="E24" s="89">
        <f>SUM(E14:E23)</f>
        <v>6527820</v>
      </c>
      <c r="F24" s="89">
        <f>SUM(F14:F23)</f>
        <v>6527820</v>
      </c>
      <c r="G24" s="170">
        <f t="shared" si="1"/>
        <v>0.15542428571428571</v>
      </c>
      <c r="H24" s="268">
        <f>SUM(H14:H23)</f>
        <v>1429267</v>
      </c>
      <c r="AA24"/>
    </row>
    <row r="25" spans="1:27" x14ac:dyDescent="0.25">
      <c r="AA25"/>
    </row>
    <row r="26" spans="1:27" ht="15.75" x14ac:dyDescent="0.25">
      <c r="A26" s="418" t="s">
        <v>133</v>
      </c>
      <c r="B26" s="419"/>
      <c r="C26" s="419"/>
      <c r="D26" s="419"/>
      <c r="E26" s="419"/>
      <c r="F26" s="419"/>
      <c r="G26" s="419"/>
      <c r="H26" s="420"/>
      <c r="AA26"/>
    </row>
    <row r="27" spans="1:27" ht="15.75" x14ac:dyDescent="0.25">
      <c r="A27" s="67" t="s">
        <v>72</v>
      </c>
      <c r="B27" s="67" t="s">
        <v>285</v>
      </c>
      <c r="C27" s="67" t="s">
        <v>73</v>
      </c>
      <c r="D27" s="266">
        <f ca="1">D13</f>
        <v>45535</v>
      </c>
      <c r="E27" s="68" t="str">
        <f>E13</f>
        <v xml:space="preserve">WEEK ONE </v>
      </c>
      <c r="F27" s="67" t="s">
        <v>286</v>
      </c>
      <c r="G27" s="67" t="s">
        <v>283</v>
      </c>
      <c r="H27" s="168" t="s">
        <v>389</v>
      </c>
      <c r="AA27"/>
    </row>
    <row r="28" spans="1:27" x14ac:dyDescent="0.25">
      <c r="A28" s="21" t="s">
        <v>49</v>
      </c>
      <c r="B28" s="19" t="s">
        <v>458</v>
      </c>
      <c r="C28" s="17">
        <v>5000000</v>
      </c>
      <c r="D28" s="17">
        <f ca="1">SUMIFS('Fully Booked'!Q:Q,'Fully Booked'!D:D,'REGIONAL EFFICENCY'!B28,'Fully Booked'!L:L,'REGIONAL EFFICENCY'!$D$27,'Fully Booked'!C:C,'REGIONAL EFFICENCY'!$A$26)</f>
        <v>0</v>
      </c>
      <c r="E28" s="17">
        <f>SUMIFS('Fully Booked'!Q:Q,'Fully Booked'!D:D,'REGIONAL EFFICENCY'!B28,'Fully Booked'!M:M,'REGIONAL EFFICENCY'!$E$1)</f>
        <v>330400</v>
      </c>
      <c r="F28" s="17">
        <f>SUMIFS('Fully Booked'!Q:Q,'Fully Booked'!D:D,'REGIONAL EFFICENCY'!B28)</f>
        <v>330400</v>
      </c>
      <c r="G28" s="169">
        <f t="shared" ref="G28" si="5">F28/C28</f>
        <v>6.608E-2</v>
      </c>
      <c r="H28" s="252">
        <f>SUMIFS('PENDING FULL BOOKING'!H:H,'PENDING FULL BOOKING'!D:D,'REGIONAL EFFICENCY'!B28)</f>
        <v>888175</v>
      </c>
      <c r="AA28"/>
    </row>
    <row r="29" spans="1:27" x14ac:dyDescent="0.25">
      <c r="A29" s="21" t="s">
        <v>49</v>
      </c>
      <c r="B29" s="19" t="s">
        <v>189</v>
      </c>
      <c r="C29" s="17">
        <v>4000000</v>
      </c>
      <c r="D29" s="17">
        <f ca="1">SUMIFS('Fully Booked'!Q:Q,'Fully Booked'!D:D,'REGIONAL EFFICENCY'!B29,'Fully Booked'!L:L,'REGIONAL EFFICENCY'!$D$27,'Fully Booked'!C:C,'REGIONAL EFFICENCY'!$A$26)</f>
        <v>0</v>
      </c>
      <c r="E29" s="17">
        <f>SUMIFS('Fully Booked'!Q:Q,'Fully Booked'!D:D,'REGIONAL EFFICENCY'!B29,'Fully Booked'!M:M,'REGIONAL EFFICENCY'!$E$1)</f>
        <v>30000</v>
      </c>
      <c r="F29" s="17">
        <f>SUMIFS('Fully Booked'!Q:Q,'Fully Booked'!D:D,'REGIONAL EFFICENCY'!B29)</f>
        <v>30000</v>
      </c>
      <c r="G29" s="169">
        <f t="shared" ref="G29:G38" si="6">F29/C29</f>
        <v>7.4999999999999997E-3</v>
      </c>
      <c r="H29" s="252">
        <f>SUMIFS('PENDING FULL BOOKING'!H:H,'PENDING FULL BOOKING'!D:D,'REGIONAL EFFICENCY'!B29)</f>
        <v>2676800</v>
      </c>
      <c r="AA29"/>
    </row>
    <row r="30" spans="1:27" x14ac:dyDescent="0.25">
      <c r="A30" s="21" t="s">
        <v>49</v>
      </c>
      <c r="B30" s="19" t="s">
        <v>928</v>
      </c>
      <c r="C30" s="17">
        <v>3500000</v>
      </c>
      <c r="D30" s="17">
        <f ca="1">SUMIFS('Fully Booked'!Q:Q,'Fully Booked'!D:D,'REGIONAL EFFICENCY'!B30,'Fully Booked'!L:L,'REGIONAL EFFICENCY'!$D$27,'Fully Booked'!C:C,'REGIONAL EFFICENCY'!$A$26)</f>
        <v>0</v>
      </c>
      <c r="E30" s="17">
        <f>SUMIFS('Fully Booked'!Q:Q,'Fully Booked'!D:D,'REGIONAL EFFICENCY'!B30,'Fully Booked'!M:M,'REGIONAL EFFICENCY'!$E$1)</f>
        <v>0</v>
      </c>
      <c r="F30" s="17">
        <f>SUMIFS('Fully Booked'!Q:Q,'Fully Booked'!D:D,'REGIONAL EFFICENCY'!B30)</f>
        <v>0</v>
      </c>
      <c r="G30" s="169">
        <f t="shared" ref="G30:G35" si="7">F30/C30</f>
        <v>0</v>
      </c>
      <c r="H30" s="252">
        <f>SUMIFS('PENDING FULL BOOKING'!H:H,'PENDING FULL BOOKING'!D:D,'REGIONAL EFFICENCY'!B30)</f>
        <v>888100</v>
      </c>
      <c r="AA30"/>
    </row>
    <row r="31" spans="1:27" x14ac:dyDescent="0.25">
      <c r="A31" s="21" t="s">
        <v>49</v>
      </c>
      <c r="B31" s="19" t="s">
        <v>549</v>
      </c>
      <c r="C31" s="17">
        <v>3500000</v>
      </c>
      <c r="D31" s="17">
        <f ca="1">SUMIFS('Fully Booked'!Q:Q,'Fully Booked'!D:D,'REGIONAL EFFICENCY'!B31,'Fully Booked'!L:L,'REGIONAL EFFICENCY'!$D$27,'Fully Booked'!C:C,'REGIONAL EFFICENCY'!$A$26)</f>
        <v>0</v>
      </c>
      <c r="E31" s="17">
        <f>SUMIFS('Fully Booked'!Q:Q,'Fully Booked'!D:D,'REGIONAL EFFICENCY'!B31,'Fully Booked'!M:M,'REGIONAL EFFICENCY'!$E$1)</f>
        <v>431500</v>
      </c>
      <c r="F31" s="17">
        <f>SUMIFS('Fully Booked'!Q:Q,'Fully Booked'!D:D,'REGIONAL EFFICENCY'!B31)</f>
        <v>431500</v>
      </c>
      <c r="G31" s="169">
        <f t="shared" si="7"/>
        <v>0.12328571428571429</v>
      </c>
      <c r="H31" s="252">
        <f>SUMIFS('PENDING FULL BOOKING'!H:H,'PENDING FULL BOOKING'!D:D,'REGIONAL EFFICENCY'!B31)</f>
        <v>1256400</v>
      </c>
      <c r="AA31"/>
    </row>
    <row r="32" spans="1:27" x14ac:dyDescent="0.25">
      <c r="A32" s="21" t="s">
        <v>49</v>
      </c>
      <c r="B32" s="8" t="s">
        <v>6162</v>
      </c>
      <c r="C32" s="17">
        <v>3500000</v>
      </c>
      <c r="D32" s="17">
        <f ca="1">SUMIFS('Fully Booked'!Q:Q,'Fully Booked'!D:D,'REGIONAL EFFICENCY'!#REF!,'Fully Booked'!L:L,'REGIONAL EFFICENCY'!$D$27,'Fully Booked'!C:C,'REGIONAL EFFICENCY'!$A$26)</f>
        <v>0</v>
      </c>
      <c r="E32" s="17">
        <f>SUMIFS('Fully Booked'!Q:Q,'Fully Booked'!D:D,'REGIONAL EFFICENCY'!B32,'Fully Booked'!M:M,'REGIONAL EFFICENCY'!$E$1)</f>
        <v>0</v>
      </c>
      <c r="F32" s="17">
        <f>SUMIFS('Fully Booked'!Q:Q,'Fully Booked'!D:D,'REGIONAL EFFICENCY'!B32)</f>
        <v>0</v>
      </c>
      <c r="G32" s="169">
        <f t="shared" si="7"/>
        <v>0</v>
      </c>
      <c r="H32" s="252">
        <f>SUMIFS('PENDING FULL BOOKING'!H:H,'PENDING FULL BOOKING'!D:D,'REGIONAL EFFICENCY'!B32)</f>
        <v>0</v>
      </c>
      <c r="AA32"/>
    </row>
    <row r="33" spans="1:27" x14ac:dyDescent="0.25">
      <c r="A33" s="21" t="s">
        <v>49</v>
      </c>
      <c r="B33" s="19" t="s">
        <v>612</v>
      </c>
      <c r="C33" s="17">
        <v>3500000</v>
      </c>
      <c r="D33" s="17">
        <f ca="1">SUMIFS('Fully Booked'!Q:Q,'Fully Booked'!D:D,'REGIONAL EFFICENCY'!B33,'Fully Booked'!L:L,'REGIONAL EFFICENCY'!$D$27,'Fully Booked'!C:C,'REGIONAL EFFICENCY'!$A$26)</f>
        <v>0</v>
      </c>
      <c r="E33" s="17">
        <f>SUMIFS('Fully Booked'!Q:Q,'Fully Booked'!D:D,'REGIONAL EFFICENCY'!B33,'Fully Booked'!M:M,'REGIONAL EFFICENCY'!$E$1)</f>
        <v>0</v>
      </c>
      <c r="F33" s="17">
        <f>SUMIFS('Fully Booked'!Q:Q,'Fully Booked'!D:D,'REGIONAL EFFICENCY'!B33)</f>
        <v>0</v>
      </c>
      <c r="G33" s="169">
        <f t="shared" si="7"/>
        <v>0</v>
      </c>
      <c r="H33" s="252">
        <f>SUMIFS('PENDING FULL BOOKING'!H:H,'PENDING FULL BOOKING'!D:D,'REGIONAL EFFICENCY'!B33)</f>
        <v>1302241</v>
      </c>
      <c r="AA33"/>
    </row>
    <row r="34" spans="1:27" x14ac:dyDescent="0.25">
      <c r="A34" s="21" t="s">
        <v>49</v>
      </c>
      <c r="B34" s="8" t="s">
        <v>4115</v>
      </c>
      <c r="C34" s="17">
        <v>3500000</v>
      </c>
      <c r="D34" s="17">
        <f ca="1">SUMIFS('Fully Booked'!Q:Q,'Fully Booked'!D:D,'REGIONAL EFFICENCY'!B34,'Fully Booked'!L:L,'REGIONAL EFFICENCY'!$D$27,'Fully Booked'!C:C,'REGIONAL EFFICENCY'!$A$26)</f>
        <v>0</v>
      </c>
      <c r="E34" s="17">
        <f>SUMIFS('Fully Booked'!Q:Q,'Fully Booked'!D:D,'REGIONAL EFFICENCY'!B34,'Fully Booked'!M:M,'REGIONAL EFFICENCY'!$E$1)</f>
        <v>0</v>
      </c>
      <c r="F34" s="17">
        <f>SUMIFS('Fully Booked'!Q:Q,'Fully Booked'!D:D,'REGIONAL EFFICENCY'!B34)</f>
        <v>0</v>
      </c>
      <c r="G34" s="169">
        <f t="shared" si="7"/>
        <v>0</v>
      </c>
      <c r="H34" s="252">
        <f>SUMIFS('PENDING FULL BOOKING'!H:H,'PENDING FULL BOOKING'!D:D,'REGIONAL EFFICENCY'!B34)</f>
        <v>0</v>
      </c>
      <c r="AA34"/>
    </row>
    <row r="35" spans="1:27" x14ac:dyDescent="0.25">
      <c r="A35" s="21" t="s">
        <v>49</v>
      </c>
      <c r="B35" s="169" t="s">
        <v>4116</v>
      </c>
      <c r="C35" s="17">
        <v>3500000</v>
      </c>
      <c r="D35" s="17">
        <f ca="1">SUMIFS('Fully Booked'!Q:Q,'Fully Booked'!D:D,'REGIONAL EFFICENCY'!B35,'Fully Booked'!L:L,'REGIONAL EFFICENCY'!$D$27,'Fully Booked'!C:C,'REGIONAL EFFICENCY'!$A$26)</f>
        <v>0</v>
      </c>
      <c r="E35" s="17">
        <f>SUMIFS('Fully Booked'!Q:Q,'Fully Booked'!D:D,'REGIONAL EFFICENCY'!B35,'Fully Booked'!M:M,'REGIONAL EFFICENCY'!$E$1)</f>
        <v>0</v>
      </c>
      <c r="F35" s="17">
        <f>SUMIFS('Fully Booked'!Q:Q,'Fully Booked'!D:D,'REGIONAL EFFICENCY'!B35)</f>
        <v>0</v>
      </c>
      <c r="G35" s="169">
        <f t="shared" si="7"/>
        <v>0</v>
      </c>
      <c r="H35" s="252">
        <f>SUMIFS('PENDING FULL BOOKING'!H:H,'PENDING FULL BOOKING'!D:D,'REGIONAL EFFICENCY'!B35)</f>
        <v>0</v>
      </c>
      <c r="AA35"/>
    </row>
    <row r="36" spans="1:27" x14ac:dyDescent="0.25">
      <c r="A36" s="21" t="s">
        <v>49</v>
      </c>
      <c r="B36" s="19" t="s">
        <v>929</v>
      </c>
      <c r="C36" s="17">
        <v>3500000</v>
      </c>
      <c r="D36" s="17">
        <f ca="1">SUMIFS('Fully Booked'!Q:Q,'Fully Booked'!D:D,'REGIONAL EFFICENCY'!B36,'Fully Booked'!L:L,'REGIONAL EFFICENCY'!$D$27,'Fully Booked'!C:C,'REGIONAL EFFICENCY'!$A$26)</f>
        <v>0</v>
      </c>
      <c r="E36" s="17">
        <f>SUMIFS('Fully Booked'!Q:Q,'Fully Booked'!D:D,'REGIONAL EFFICENCY'!B36,'Fully Booked'!M:M,'REGIONAL EFFICENCY'!$E$1)</f>
        <v>50000</v>
      </c>
      <c r="F36" s="17">
        <f>SUMIFS('Fully Booked'!Q:Q,'Fully Booked'!D:D,'REGIONAL EFFICENCY'!B36)</f>
        <v>50000</v>
      </c>
      <c r="G36" s="169">
        <f t="shared" si="6"/>
        <v>1.4285714285714285E-2</v>
      </c>
      <c r="H36" s="252">
        <f>SUMIFS('PENDING FULL BOOKING'!H:H,'PENDING FULL BOOKING'!D:D,'REGIONAL EFFICENCY'!B36)</f>
        <v>629261</v>
      </c>
      <c r="AA36"/>
    </row>
    <row r="37" spans="1:27" x14ac:dyDescent="0.25">
      <c r="A37" s="21" t="s">
        <v>49</v>
      </c>
      <c r="B37" s="8" t="s">
        <v>6163</v>
      </c>
      <c r="C37" s="17">
        <v>3500000</v>
      </c>
      <c r="D37" s="17">
        <f ca="1">SUMIFS('Fully Booked'!Q:Q,'Fully Booked'!D:D,'REGIONAL EFFICENCY'!B37,'Fully Booked'!L:L,'REGIONAL EFFICENCY'!$D$27,'Fully Booked'!C:C,'REGIONAL EFFICENCY'!$A$26)</f>
        <v>0</v>
      </c>
      <c r="E37" s="17">
        <f>SUMIFS('Fully Booked'!Q:Q,'Fully Booked'!D:D,'REGIONAL EFFICENCY'!B37,'Fully Booked'!M:M,'REGIONAL EFFICENCY'!$E$1)</f>
        <v>0</v>
      </c>
      <c r="F37" s="17">
        <f>SUMIFS('Fully Booked'!Q:Q,'Fully Booked'!D:D,'REGIONAL EFFICENCY'!B37)</f>
        <v>0</v>
      </c>
      <c r="G37" s="169">
        <f t="shared" si="6"/>
        <v>0</v>
      </c>
      <c r="H37" s="252">
        <f>SUMIFS('PENDING FULL BOOKING'!H:H,'PENDING FULL BOOKING'!D:D,'REGIONAL EFFICENCY'!B37)</f>
        <v>0</v>
      </c>
      <c r="AA37"/>
    </row>
    <row r="38" spans="1:27" x14ac:dyDescent="0.25">
      <c r="A38" s="21" t="s">
        <v>49</v>
      </c>
      <c r="B38" s="19" t="s">
        <v>931</v>
      </c>
      <c r="C38" s="17">
        <v>3500000</v>
      </c>
      <c r="D38" s="17">
        <f ca="1">SUMIFS('Fully Booked'!Q:Q,'Fully Booked'!D:D,'REGIONAL EFFICENCY'!B38,'Fully Booked'!L:L,'REGIONAL EFFICENCY'!$D$27,'Fully Booked'!C:C,'REGIONAL EFFICENCY'!$A$26)</f>
        <v>0</v>
      </c>
      <c r="E38" s="17">
        <f>SUMIFS('Fully Booked'!Q:Q,'Fully Booked'!D:D,'REGIONAL EFFICENCY'!B38,'Fully Booked'!M:M,'REGIONAL EFFICENCY'!$E$1)</f>
        <v>0</v>
      </c>
      <c r="F38" s="17">
        <f>SUMIFS('Fully Booked'!Q:Q,'Fully Booked'!D:D,'REGIONAL EFFICENCY'!B38)</f>
        <v>0</v>
      </c>
      <c r="G38" s="169">
        <f t="shared" si="6"/>
        <v>0</v>
      </c>
      <c r="H38" s="252">
        <f>SUMIFS('PENDING FULL BOOKING'!H:H,'PENDING FULL BOOKING'!D:D,'REGIONAL EFFICENCY'!B38)</f>
        <v>446976</v>
      </c>
      <c r="AA38"/>
    </row>
    <row r="39" spans="1:27" x14ac:dyDescent="0.25">
      <c r="A39" s="21" t="s">
        <v>49</v>
      </c>
      <c r="B39" s="21" t="s">
        <v>3219</v>
      </c>
      <c r="C39" s="17">
        <v>2000000</v>
      </c>
      <c r="D39" s="17">
        <f ca="1">SUMIFS('Fully Booked'!Q:Q,'Fully Booked'!D:D,'REGIONAL EFFICENCY'!B39,'Fully Booked'!L:L,'REGIONAL EFFICENCY'!$D$27,'Fully Booked'!C:C,'REGIONAL EFFICENCY'!$A$26)</f>
        <v>0</v>
      </c>
      <c r="E39" s="17">
        <f>SUMIFS('Fully Booked'!Q:Q,'Fully Booked'!D:D,'REGIONAL EFFICENCY'!B39,'Fully Booked'!M:M,'REGIONAL EFFICENCY'!$E$1)</f>
        <v>1042800</v>
      </c>
      <c r="F39" s="17">
        <f>SUMIFS('Fully Booked'!Q:Q,'Fully Booked'!D:D,'REGIONAL EFFICENCY'!B39)</f>
        <v>1042800</v>
      </c>
      <c r="G39" s="169">
        <f t="shared" ref="G39" si="8">F39/C39</f>
        <v>0.52139999999999997</v>
      </c>
      <c r="H39" s="252">
        <f>SUMIFS('PENDING FULL BOOKING'!H:H,'PENDING FULL BOOKING'!D:D,'REGIONAL EFFICENCY'!B39)</f>
        <v>1288800</v>
      </c>
      <c r="AA39"/>
    </row>
    <row r="40" spans="1:27" x14ac:dyDescent="0.25">
      <c r="A40" s="318"/>
      <c r="B40" s="19" t="s">
        <v>405</v>
      </c>
      <c r="C40" s="65"/>
      <c r="D40" s="17">
        <f ca="1">SUMIFS('Fully Booked'!Q:Q,'Fully Booked'!D:D,'REGIONAL EFFICENCY'!B40,'Fully Booked'!L:L,'REGIONAL EFFICENCY'!$D$27,'Fully Booked'!C:C,'REGIONAL EFFICENCY'!$A$26)</f>
        <v>0</v>
      </c>
      <c r="E40" s="65">
        <f>SUMIFS('Fully Booked'!Q:Q,'Fully Booked'!D:D,'REGIONAL EFFICENCY'!B40,'Fully Booked'!M:M,'REGIONAL EFFICENCY'!$E$1,'Fully Booked'!C:C,'REGIONAL EFFICENCY'!$A$26)</f>
        <v>0</v>
      </c>
      <c r="F40" s="17">
        <f>SUMIFS('Fully Booked'!Q:Q,'Fully Booked'!D:D,'REGIONAL EFFICENCY'!B40,'Fully Booked'!C:C,'REGIONAL EFFICENCY'!$A$26,'Fully Booked'!C:C,'REGIONAL EFFICENCY'!$A$26)</f>
        <v>0</v>
      </c>
      <c r="G40" s="406"/>
      <c r="H40" s="407">
        <f>SUMIFS('PENDING FULL BOOKING'!H:H,'PENDING FULL BOOKING'!D:D,'REGIONAL EFFICENCY'!B40)</f>
        <v>9827722</v>
      </c>
      <c r="I40" s="406"/>
      <c r="AA40"/>
    </row>
    <row r="41" spans="1:27" x14ac:dyDescent="0.25">
      <c r="A41" s="378" t="s">
        <v>71</v>
      </c>
      <c r="B41" s="379"/>
      <c r="C41" s="89">
        <v>24000000</v>
      </c>
      <c r="D41" s="89">
        <f ca="1">SUM(D28:D40)</f>
        <v>0</v>
      </c>
      <c r="E41" s="89">
        <f>SUM(E28:E40)</f>
        <v>1884700</v>
      </c>
      <c r="F41" s="89">
        <f>SUM(F28:F40)</f>
        <v>1884700</v>
      </c>
      <c r="G41" s="170">
        <f>F41/C41</f>
        <v>7.8529166666666664E-2</v>
      </c>
      <c r="H41" s="268">
        <f>SUM(H28:H40)</f>
        <v>19204475</v>
      </c>
      <c r="AA41"/>
    </row>
    <row r="42" spans="1:27" x14ac:dyDescent="0.25">
      <c r="AA42"/>
    </row>
    <row r="43" spans="1:27" ht="15.75" x14ac:dyDescent="0.25">
      <c r="A43" s="418" t="s">
        <v>97</v>
      </c>
      <c r="B43" s="419"/>
      <c r="C43" s="419"/>
      <c r="D43" s="419"/>
      <c r="E43" s="419"/>
      <c r="F43" s="419"/>
      <c r="G43" s="419"/>
      <c r="H43" s="420"/>
      <c r="AA43"/>
    </row>
    <row r="44" spans="1:27" s="409" customFormat="1" ht="15.75" x14ac:dyDescent="0.25">
      <c r="A44" s="727" t="s">
        <v>72</v>
      </c>
      <c r="B44" s="727" t="s">
        <v>285</v>
      </c>
      <c r="C44" s="727" t="s">
        <v>73</v>
      </c>
      <c r="D44" s="728">
        <f ca="1">D27</f>
        <v>45535</v>
      </c>
      <c r="E44" s="729" t="str">
        <f>E27</f>
        <v xml:space="preserve">WEEK ONE </v>
      </c>
      <c r="F44" s="727" t="s">
        <v>286</v>
      </c>
      <c r="G44" s="727" t="s">
        <v>283</v>
      </c>
      <c r="H44" s="730" t="s">
        <v>389</v>
      </c>
      <c r="I44" s="408"/>
    </row>
    <row r="45" spans="1:27" s="725" customFormat="1" ht="15.75" x14ac:dyDescent="0.25">
      <c r="A45" s="734" t="s">
        <v>27</v>
      </c>
      <c r="B45" s="734" t="s">
        <v>209</v>
      </c>
      <c r="C45" s="734">
        <v>5000000</v>
      </c>
      <c r="D45" s="731">
        <f ca="1">SUMIFS('Fully Booked'!Q:Q,'Fully Booked'!D:D,'REGIONAL EFFICENCY'!B45,'Fully Booked'!L:L,'REGIONAL EFFICENCY'!$D$44,'Fully Booked'!C:C,'REGIONAL EFFICENCY'!$A$43)</f>
        <v>0</v>
      </c>
      <c r="E45" s="731">
        <f>SUMIFS('Fully Booked'!Q:Q,'Fully Booked'!D:D,'REGIONAL EFFICENCY'!B45,'Fully Booked'!M:M,'REGIONAL EFFICENCY'!$E$1)</f>
        <v>1084300</v>
      </c>
      <c r="F45" s="731">
        <f>SUMIFS('Fully Booked'!Q:Q,'Fully Booked'!D:D,'REGIONAL EFFICENCY'!B45)</f>
        <v>1084300</v>
      </c>
      <c r="G45" s="732">
        <f t="shared" ref="G45:G49" si="9">F45/C45</f>
        <v>0.21686</v>
      </c>
      <c r="H45" s="733">
        <f>SUMIFS('PENDING FULL BOOKING'!H:H,'PENDING FULL BOOKING'!D:D,'REGIONAL EFFICENCY'!B45)</f>
        <v>1887276</v>
      </c>
      <c r="I45" s="410"/>
    </row>
    <row r="46" spans="1:27" s="725" customFormat="1" ht="15.75" x14ac:dyDescent="0.25">
      <c r="A46" s="734" t="s">
        <v>27</v>
      </c>
      <c r="B46" s="734" t="s">
        <v>3304</v>
      </c>
      <c r="C46" s="734">
        <v>5000000</v>
      </c>
      <c r="D46" s="731">
        <f ca="1">SUMIFS('Fully Booked'!Q:Q,'Fully Booked'!D:D,'REGIONAL EFFICENCY'!B46,'Fully Booked'!L:L,'REGIONAL EFFICENCY'!$D$44,'Fully Booked'!C:C,'REGIONAL EFFICENCY'!$A$43)</f>
        <v>0</v>
      </c>
      <c r="E46" s="731">
        <f>SUMIFS('Fully Booked'!Q:Q,'Fully Booked'!D:D,'REGIONAL EFFICENCY'!B46,'Fully Booked'!M:M,'REGIONAL EFFICENCY'!$E$1)</f>
        <v>10200</v>
      </c>
      <c r="F46" s="731">
        <f>SUMIFS('Fully Booked'!Q:Q,'Fully Booked'!D:D,'REGIONAL EFFICENCY'!B46)</f>
        <v>10200</v>
      </c>
      <c r="G46" s="732">
        <f t="shared" si="9"/>
        <v>2.0400000000000001E-3</v>
      </c>
      <c r="H46" s="733">
        <f>SUMIFS('PENDING FULL BOOKING'!H:H,'PENDING FULL BOOKING'!D:D,'REGIONAL EFFICENCY'!B46)</f>
        <v>1674900</v>
      </c>
      <c r="I46" s="410"/>
    </row>
    <row r="47" spans="1:27" s="725" customFormat="1" ht="15.75" x14ac:dyDescent="0.25">
      <c r="A47" s="734" t="s">
        <v>27</v>
      </c>
      <c r="B47" s="734" t="s">
        <v>4900</v>
      </c>
      <c r="C47" s="734">
        <v>5000000</v>
      </c>
      <c r="D47" s="731">
        <f ca="1">SUMIFS('Fully Booked'!Q:Q,'Fully Booked'!D:D,'REGIONAL EFFICENCY'!B47,'Fully Booked'!L:L,'REGIONAL EFFICENCY'!$D$44,'Fully Booked'!C:C,'REGIONAL EFFICENCY'!$A$43)</f>
        <v>0</v>
      </c>
      <c r="E47" s="731">
        <f>SUMIFS('Fully Booked'!Q:Q,'Fully Booked'!D:D,'REGIONAL EFFICENCY'!B47,'Fully Booked'!M:M,'REGIONAL EFFICENCY'!$E$1)</f>
        <v>103800</v>
      </c>
      <c r="F47" s="731">
        <f>SUMIFS('Fully Booked'!Q:Q,'Fully Booked'!D:D,'REGIONAL EFFICENCY'!B47)</f>
        <v>103800</v>
      </c>
      <c r="G47" s="732">
        <f t="shared" si="9"/>
        <v>2.0760000000000001E-2</v>
      </c>
      <c r="H47" s="733">
        <f>SUMIFS('PENDING FULL BOOKING'!H:H,'PENDING FULL BOOKING'!D:D,'REGIONAL EFFICENCY'!B47)</f>
        <v>180800</v>
      </c>
      <c r="I47" s="410"/>
    </row>
    <row r="48" spans="1:27" s="725" customFormat="1" ht="15.75" x14ac:dyDescent="0.25">
      <c r="A48" s="734" t="s">
        <v>27</v>
      </c>
      <c r="B48" s="734" t="s">
        <v>4759</v>
      </c>
      <c r="C48" s="734">
        <v>3500000</v>
      </c>
      <c r="D48" s="731">
        <f ca="1">SUMIFS('Fully Booked'!Q:Q,'Fully Booked'!D:D,'REGIONAL EFFICENCY'!B48,'Fully Booked'!L:L,'REGIONAL EFFICENCY'!$D$44,'Fully Booked'!C:C,'REGIONAL EFFICENCY'!$A$43)</f>
        <v>0</v>
      </c>
      <c r="E48" s="731">
        <f>SUMIFS('Fully Booked'!Q:Q,'Fully Booked'!D:D,'REGIONAL EFFICENCY'!B48,'Fully Booked'!M:M,'REGIONAL EFFICENCY'!$E$1)</f>
        <v>3289100</v>
      </c>
      <c r="F48" s="731">
        <f>SUMIFS('Fully Booked'!Q:Q,'Fully Booked'!D:D,'REGIONAL EFFICENCY'!B48)</f>
        <v>3289100</v>
      </c>
      <c r="G48" s="732">
        <f t="shared" si="9"/>
        <v>0.9397428571428571</v>
      </c>
      <c r="H48" s="733">
        <f>SUMIFS('PENDING FULL BOOKING'!H:H,'PENDING FULL BOOKING'!D:D,'REGIONAL EFFICENCY'!B48)</f>
        <v>2701900</v>
      </c>
      <c r="I48" s="410"/>
    </row>
    <row r="49" spans="1:9" s="725" customFormat="1" ht="15.75" x14ac:dyDescent="0.25">
      <c r="A49" s="734" t="s">
        <v>27</v>
      </c>
      <c r="B49" s="734" t="s">
        <v>927</v>
      </c>
      <c r="C49" s="734">
        <v>5000000</v>
      </c>
      <c r="D49" s="731">
        <f ca="1">SUMIFS('Fully Booked'!Q:Q,'Fully Booked'!D:D,'REGIONAL EFFICENCY'!B49,'Fully Booked'!L:L,'REGIONAL EFFICENCY'!$D$44,'Fully Booked'!C:C,'REGIONAL EFFICENCY'!$A$43)</f>
        <v>0</v>
      </c>
      <c r="E49" s="731">
        <f>SUMIFS('Fully Booked'!Q:Q,'Fully Booked'!D:D,'REGIONAL EFFICENCY'!B49,'Fully Booked'!M:M,'REGIONAL EFFICENCY'!$E$1)</f>
        <v>0</v>
      </c>
      <c r="F49" s="731">
        <f>SUMIFS('Fully Booked'!Q:Q,'Fully Booked'!D:D,'REGIONAL EFFICENCY'!B49)</f>
        <v>0</v>
      </c>
      <c r="G49" s="732">
        <f t="shared" si="9"/>
        <v>0</v>
      </c>
      <c r="H49" s="733">
        <f>SUMIFS('PENDING FULL BOOKING'!H:H,'PENDING FULL BOOKING'!D:D,'REGIONAL EFFICENCY'!B49)</f>
        <v>0</v>
      </c>
      <c r="I49" s="410"/>
    </row>
    <row r="50" spans="1:9" s="441" customFormat="1" x14ac:dyDescent="0.25">
      <c r="A50" s="442" t="s">
        <v>23</v>
      </c>
      <c r="B50" s="731" t="s">
        <v>211</v>
      </c>
      <c r="C50" s="731">
        <v>4000000</v>
      </c>
      <c r="D50" s="731">
        <f ca="1">SUMIFS('Fully Booked'!Q:Q,'Fully Booked'!D:D,'REGIONAL EFFICENCY'!B50,'Fully Booked'!L:L,'REGIONAL EFFICENCY'!$D$44,'Fully Booked'!C:C,'REGIONAL EFFICENCY'!$A$43)</f>
        <v>0</v>
      </c>
      <c r="E50" s="731">
        <f>SUMIFS('Fully Booked'!Q:Q,'Fully Booked'!D:D,'REGIONAL EFFICENCY'!B50,'Fully Booked'!M:M,'REGIONAL EFFICENCY'!$E$1)</f>
        <v>17800</v>
      </c>
      <c r="F50" s="731">
        <f>SUMIFS('Fully Booked'!Q:Q,'Fully Booked'!D:D,'REGIONAL EFFICENCY'!B50)</f>
        <v>17800</v>
      </c>
      <c r="G50" s="732">
        <f t="shared" ref="G50:G55" si="10">F50/C50</f>
        <v>4.45E-3</v>
      </c>
      <c r="H50" s="733">
        <f>SUMIFS('PENDING FULL BOOKING'!H:H,'PENDING FULL BOOKING'!D:D,'REGIONAL EFFICENCY'!B50)</f>
        <v>0</v>
      </c>
      <c r="I50" s="732"/>
    </row>
    <row r="51" spans="1:9" x14ac:dyDescent="0.25">
      <c r="A51" s="21" t="s">
        <v>23</v>
      </c>
      <c r="B51" s="17" t="s">
        <v>447</v>
      </c>
      <c r="C51" s="17">
        <v>4000000</v>
      </c>
      <c r="D51" s="17">
        <f ca="1">SUMIFS('Fully Booked'!Q:Q,'Fully Booked'!D:D,'REGIONAL EFFICENCY'!B51,'Fully Booked'!L:L,'REGIONAL EFFICENCY'!$D$44,'Fully Booked'!C:C,'REGIONAL EFFICENCY'!$A$43)</f>
        <v>0</v>
      </c>
      <c r="E51" s="17">
        <f>SUMIFS('Fully Booked'!Q:Q,'Fully Booked'!D:D,'REGIONAL EFFICENCY'!B51,'Fully Booked'!M:M,'REGIONAL EFFICENCY'!$E$1)</f>
        <v>34100</v>
      </c>
      <c r="F51" s="17">
        <f>SUMIFS('Fully Booked'!Q:Q,'Fully Booked'!D:D,'REGIONAL EFFICENCY'!B51)</f>
        <v>34100</v>
      </c>
      <c r="G51" s="169">
        <f t="shared" ref="G51" si="11">F51/C51</f>
        <v>8.5249999999999996E-3</v>
      </c>
      <c r="H51" s="252">
        <f>SUMIFS('PENDING FULL BOOKING'!H:H,'PENDING FULL BOOKING'!D:D,'REGIONAL EFFICENCY'!B51)</f>
        <v>2960786</v>
      </c>
    </row>
    <row r="52" spans="1:9" x14ac:dyDescent="0.25">
      <c r="A52" s="21" t="s">
        <v>23</v>
      </c>
      <c r="B52" s="17" t="s">
        <v>48</v>
      </c>
      <c r="C52" s="17">
        <v>5000000</v>
      </c>
      <c r="D52" s="17">
        <f ca="1">SUMIFS('Fully Booked'!Q:Q,'Fully Booked'!D:D,'REGIONAL EFFICENCY'!B52,'Fully Booked'!L:L,'REGIONAL EFFICENCY'!$D$44,'Fully Booked'!C:C,'REGIONAL EFFICENCY'!$A$43)</f>
        <v>0</v>
      </c>
      <c r="E52" s="17">
        <f>SUMIFS('Fully Booked'!Q:Q,'Fully Booked'!D:D,'REGIONAL EFFICENCY'!B52,'Fully Booked'!M:M,'REGIONAL EFFICENCY'!$E$1)</f>
        <v>2461800</v>
      </c>
      <c r="F52" s="17">
        <f>SUMIFS('Fully Booked'!Q:Q,'Fully Booked'!D:D,'REGIONAL EFFICENCY'!B52)</f>
        <v>2461800</v>
      </c>
      <c r="G52" s="169">
        <f t="shared" ref="G52:G53" si="12">F52/C52</f>
        <v>0.49236000000000002</v>
      </c>
      <c r="H52" s="252">
        <f>SUMIFS('PENDING FULL BOOKING'!H:H,'PENDING FULL BOOKING'!D:D,'REGIONAL EFFICENCY'!B52)</f>
        <v>0</v>
      </c>
    </row>
    <row r="53" spans="1:9" x14ac:dyDescent="0.25">
      <c r="A53" s="21" t="s">
        <v>23</v>
      </c>
      <c r="B53" s="17" t="s">
        <v>970</v>
      </c>
      <c r="C53" s="17">
        <v>5000000</v>
      </c>
      <c r="D53" s="17">
        <f ca="1">SUMIFS('Fully Booked'!Q:Q,'Fully Booked'!D:D,'REGIONAL EFFICENCY'!B53,'Fully Booked'!L:L,'REGIONAL EFFICENCY'!$D$44,'Fully Booked'!C:C,'REGIONAL EFFICENCY'!$A$43)</f>
        <v>0</v>
      </c>
      <c r="E53" s="17">
        <f>SUMIFS('Fully Booked'!Q:Q,'Fully Booked'!D:D,'REGIONAL EFFICENCY'!B53,'Fully Booked'!M:M,'REGIONAL EFFICENCY'!$E$1)</f>
        <v>1468600</v>
      </c>
      <c r="F53" s="17">
        <f>SUMIFS('Fully Booked'!Q:Q,'Fully Booked'!D:D,'REGIONAL EFFICENCY'!B53)</f>
        <v>1468600</v>
      </c>
      <c r="G53" s="169">
        <f t="shared" si="12"/>
        <v>0.29371999999999998</v>
      </c>
      <c r="H53" s="252">
        <f>SUMIFS('PENDING FULL BOOKING'!H:H,'PENDING FULL BOOKING'!D:D,'REGIONAL EFFICENCY'!B53)</f>
        <v>0</v>
      </c>
    </row>
    <row r="54" spans="1:9" x14ac:dyDescent="0.25">
      <c r="B54" s="19" t="s">
        <v>405</v>
      </c>
      <c r="D54" s="17">
        <f ca="1">SUMIFS('Fully Booked'!Q:Q,'Fully Booked'!D:D,'REGIONAL EFFICENCY'!B54,'Fully Booked'!L:L,'REGIONAL EFFICENCY'!$D$44,'Fully Booked'!C:C,'REGIONAL EFFICENCY'!$A$43)</f>
        <v>0</v>
      </c>
      <c r="E54" s="17">
        <f>SUMIFS('Fully Booked'!Q:Q,'Fully Booked'!D:D,'REGIONAL EFFICENCY'!B54,'Fully Booked'!M:M,'REGIONAL EFFICENCY'!$E$1,'Fully Booked'!C:C,'REGIONAL EFFICENCY'!$A$43)</f>
        <v>0</v>
      </c>
      <c r="F54" s="17">
        <f>SUMIFS('Fully Booked'!Q:Q,'Fully Booked'!D:D,'REGIONAL EFFICENCY'!B54,'Fully Booked'!C:C,'REGIONAL EFFICENCY'!$A$43)</f>
        <v>0</v>
      </c>
      <c r="H54" s="252">
        <f>SUMIFS('PENDING FULL BOOKING'!H:H,'PENDING FULL BOOKING'!D:D,'REGIONAL EFFICENCY'!B54)</f>
        <v>9827722</v>
      </c>
    </row>
    <row r="55" spans="1:9" x14ac:dyDescent="0.25">
      <c r="A55" s="378" t="s">
        <v>71</v>
      </c>
      <c r="B55" s="379"/>
      <c r="C55" s="89">
        <v>24000000</v>
      </c>
      <c r="D55" s="89">
        <f ca="1">SUM(D50:D54)</f>
        <v>0</v>
      </c>
      <c r="E55" s="89">
        <f>SUM(E50:E54)</f>
        <v>3982300</v>
      </c>
      <c r="F55" s="89">
        <f>SUM(F45:F54)</f>
        <v>8469700</v>
      </c>
      <c r="G55" s="170">
        <f t="shared" si="10"/>
        <v>0.35290416666666669</v>
      </c>
      <c r="H55" s="268">
        <f>SUM(H45:H54)</f>
        <v>19233384</v>
      </c>
    </row>
    <row r="56" spans="1:9" ht="15.75" x14ac:dyDescent="0.25">
      <c r="A56" s="219"/>
      <c r="B56" s="219" t="s">
        <v>20</v>
      </c>
    </row>
    <row r="57" spans="1:9" ht="15.75" x14ac:dyDescent="0.25">
      <c r="A57" s="418" t="s">
        <v>99</v>
      </c>
      <c r="B57" s="419"/>
      <c r="C57" s="419"/>
      <c r="D57" s="419"/>
      <c r="E57" s="419"/>
      <c r="F57" s="419"/>
      <c r="G57" s="419"/>
      <c r="H57" s="420"/>
    </row>
    <row r="58" spans="1:9" ht="15.75" x14ac:dyDescent="0.25">
      <c r="A58" s="67" t="s">
        <v>72</v>
      </c>
      <c r="B58" s="67" t="s">
        <v>285</v>
      </c>
      <c r="C58" s="67" t="s">
        <v>73</v>
      </c>
      <c r="D58" s="266">
        <f ca="1">D44</f>
        <v>45535</v>
      </c>
      <c r="E58" s="68" t="str">
        <f>E44</f>
        <v xml:space="preserve">WEEK ONE </v>
      </c>
      <c r="F58" s="67" t="s">
        <v>286</v>
      </c>
      <c r="G58" s="67" t="s">
        <v>283</v>
      </c>
      <c r="H58" s="168" t="s">
        <v>389</v>
      </c>
    </row>
    <row r="59" spans="1:9" x14ac:dyDescent="0.25">
      <c r="A59" s="21" t="s">
        <v>37</v>
      </c>
      <c r="B59" s="21" t="s">
        <v>438</v>
      </c>
      <c r="C59" s="29">
        <v>5000000</v>
      </c>
      <c r="D59" s="17">
        <f ca="1">SUMIFS('Fully Booked'!Q:Q,'Fully Booked'!D:D,'REGIONAL EFFICENCY'!B59,'Fully Booked'!L:L,'REGIONAL EFFICENCY'!$D$58,'Fully Booked'!C:C,'REGIONAL EFFICENCY'!$A$57)</f>
        <v>0</v>
      </c>
      <c r="E59" s="29">
        <f>SUMIFS('Fully Booked'!Q:Q,'Fully Booked'!D:D,'REGIONAL EFFICENCY'!B59,'Fully Booked'!M:M,'REGIONAL EFFICENCY'!$E$1)</f>
        <v>999500</v>
      </c>
      <c r="F59" s="29">
        <f>SUMIFS('Fully Booked'!Q:Q,'Fully Booked'!D:D,'REGIONAL EFFICENCY'!B59)</f>
        <v>999500</v>
      </c>
      <c r="G59" s="169">
        <f t="shared" ref="G59:G67" si="13">F59/C59</f>
        <v>0.19989999999999999</v>
      </c>
      <c r="H59" s="252">
        <f>SUMIFS('PENDING FULL BOOKING'!H:H,'PENDING FULL BOOKING'!D:D,'REGIONAL EFFICENCY'!B59)</f>
        <v>485015</v>
      </c>
    </row>
    <row r="60" spans="1:9" x14ac:dyDescent="0.25">
      <c r="A60" s="21" t="s">
        <v>37</v>
      </c>
      <c r="B60" s="21" t="s">
        <v>459</v>
      </c>
      <c r="C60" s="29">
        <v>3500000</v>
      </c>
      <c r="D60" s="17">
        <f ca="1">SUMIFS('Fully Booked'!Q:Q,'Fully Booked'!D:D,'REGIONAL EFFICENCY'!B60,'Fully Booked'!L:L,'REGIONAL EFFICENCY'!$D$58,'Fully Booked'!C:C,'REGIONAL EFFICENCY'!$A$57)</f>
        <v>0</v>
      </c>
      <c r="E60" s="29">
        <f>SUMIFS('Fully Booked'!Q:Q,'Fully Booked'!D:D,'REGIONAL EFFICENCY'!B60,'Fully Booked'!M:M,'REGIONAL EFFICENCY'!$E$1)</f>
        <v>2012600</v>
      </c>
      <c r="F60" s="29">
        <f>SUMIFS('Fully Booked'!Q:Q,'Fully Booked'!D:D,'REGIONAL EFFICENCY'!B60)</f>
        <v>2012600</v>
      </c>
      <c r="G60" s="169">
        <f t="shared" ref="G60:G61" si="14">F60/C60</f>
        <v>0.57502857142857144</v>
      </c>
      <c r="H60" s="252">
        <f>SUMIFS('PENDING FULL BOOKING'!H:H,'PENDING FULL BOOKING'!D:D,'REGIONAL EFFICENCY'!B60)</f>
        <v>2429700</v>
      </c>
    </row>
    <row r="61" spans="1:9" x14ac:dyDescent="0.25">
      <c r="A61" s="21" t="s">
        <v>37</v>
      </c>
      <c r="B61" s="21" t="s">
        <v>902</v>
      </c>
      <c r="C61" s="29">
        <v>3500000</v>
      </c>
      <c r="D61" s="17">
        <f ca="1">SUMIFS('Fully Booked'!Q:Q,'Fully Booked'!D:D,'REGIONAL EFFICENCY'!B61,'Fully Booked'!L:L,'REGIONAL EFFICENCY'!$D$58,'Fully Booked'!C:C,'REGIONAL EFFICENCY'!$A$57)</f>
        <v>0</v>
      </c>
      <c r="E61" s="29">
        <f>SUMIFS('Fully Booked'!Q:Q,'Fully Booked'!D:D,'REGIONAL EFFICENCY'!B61,'Fully Booked'!M:M,'REGIONAL EFFICENCY'!$E$1)</f>
        <v>0</v>
      </c>
      <c r="F61" s="29">
        <f>SUMIFS('Fully Booked'!Q:Q,'Fully Booked'!D:D,'REGIONAL EFFICENCY'!B61)</f>
        <v>0</v>
      </c>
      <c r="G61" s="169">
        <f t="shared" si="14"/>
        <v>0</v>
      </c>
      <c r="H61" s="252">
        <f>SUMIFS('PENDING FULL BOOKING'!H:H,'PENDING FULL BOOKING'!D:D,'REGIONAL EFFICENCY'!B61)</f>
        <v>0</v>
      </c>
    </row>
    <row r="62" spans="1:9" x14ac:dyDescent="0.25">
      <c r="A62" s="21" t="s">
        <v>37</v>
      </c>
      <c r="B62" s="8" t="s">
        <v>917</v>
      </c>
      <c r="C62" s="116">
        <v>3500000</v>
      </c>
      <c r="D62" s="17">
        <f ca="1">SUMIFS('Fully Booked'!Q:Q,'Fully Booked'!D:D,'REGIONAL EFFICENCY'!B62,'Fully Booked'!L:L,'REGIONAL EFFICENCY'!$D$58,'Fully Booked'!C:C,'REGIONAL EFFICENCY'!$A$57)</f>
        <v>0</v>
      </c>
      <c r="E62" s="29">
        <f>SUMIFS('Fully Booked'!Q:Q,'Fully Booked'!D:D,'REGIONAL EFFICENCY'!B62,'Fully Booked'!M:M,'REGIONAL EFFICENCY'!$E$1)</f>
        <v>717109</v>
      </c>
      <c r="F62" s="29">
        <f>SUMIFS('Fully Booked'!Q:Q,'Fully Booked'!D:D,'REGIONAL EFFICENCY'!B62)</f>
        <v>717109</v>
      </c>
      <c r="G62" s="169">
        <f t="shared" ref="G62:G63" si="15">F62/C62</f>
        <v>0.20488828571428572</v>
      </c>
      <c r="H62" s="252">
        <f>SUMIFS('PENDING FULL BOOKING'!H:H,'PENDING FULL BOOKING'!D:D,'REGIONAL EFFICENCY'!B62)</f>
        <v>287300</v>
      </c>
    </row>
    <row r="63" spans="1:9" x14ac:dyDescent="0.25">
      <c r="A63" s="21" t="s">
        <v>37</v>
      </c>
      <c r="B63" s="19" t="s">
        <v>925</v>
      </c>
      <c r="C63" s="29">
        <v>3500000</v>
      </c>
      <c r="D63" s="17">
        <f ca="1">SUMIFS('Fully Booked'!Q:Q,'Fully Booked'!D:D,'REGIONAL EFFICENCY'!B63,'Fully Booked'!L:L,'REGIONAL EFFICENCY'!$D$58,'Fully Booked'!C:C,'REGIONAL EFFICENCY'!$A$57)</f>
        <v>0</v>
      </c>
      <c r="E63" s="29">
        <f>SUMIFS('Fully Booked'!Q:Q,'Fully Booked'!D:D,'REGIONAL EFFICENCY'!B63,'Fully Booked'!M:M,'REGIONAL EFFICENCY'!$E$1)</f>
        <v>0</v>
      </c>
      <c r="F63" s="29">
        <f>SUMIFS('Fully Booked'!Q:Q,'Fully Booked'!D:D,'REGIONAL EFFICENCY'!B63)</f>
        <v>0</v>
      </c>
      <c r="G63" s="169">
        <f t="shared" si="15"/>
        <v>0</v>
      </c>
      <c r="H63" s="252">
        <f>SUMIFS('PENDING FULL BOOKING'!H:H,'PENDING FULL BOOKING'!D:D,'REGIONAL EFFICENCY'!B63)</f>
        <v>0</v>
      </c>
    </row>
    <row r="64" spans="1:9" x14ac:dyDescent="0.25">
      <c r="A64" s="19" t="s">
        <v>47</v>
      </c>
      <c r="B64" s="8" t="s">
        <v>4901</v>
      </c>
      <c r="C64" s="29">
        <v>3500000</v>
      </c>
      <c r="D64" s="17">
        <f ca="1">SUMIFS('Fully Booked'!Q:Q,'Fully Booked'!D:D,'REGIONAL EFFICENCY'!B64,'Fully Booked'!L:L,'REGIONAL EFFICENCY'!$D$58,'Fully Booked'!C:C,'REGIONAL EFFICENCY'!$A$57)</f>
        <v>0</v>
      </c>
      <c r="E64" s="29">
        <f>SUMIFS('Fully Booked'!Q:Q,'Fully Booked'!D:D,'REGIONAL EFFICENCY'!B64,'Fully Booked'!M:M,'REGIONAL EFFICENCY'!$E$1)</f>
        <v>0</v>
      </c>
      <c r="F64" s="29">
        <f>SUMIFS('Fully Booked'!Q:Q,'Fully Booked'!D:D,'REGIONAL EFFICENCY'!B64)</f>
        <v>0</v>
      </c>
      <c r="G64" s="169">
        <f t="shared" ref="G64:G65" si="16">F64/C64</f>
        <v>0</v>
      </c>
      <c r="H64" s="252">
        <f>SUMIFS('PENDING FULL BOOKING'!H:H,'PENDING FULL BOOKING'!D:D,'REGIONAL EFFICENCY'!B64)</f>
        <v>0</v>
      </c>
    </row>
    <row r="65" spans="1:8" x14ac:dyDescent="0.25">
      <c r="A65" s="19" t="s">
        <v>47</v>
      </c>
      <c r="B65" s="21" t="s">
        <v>932</v>
      </c>
      <c r="C65" s="29">
        <v>3500000</v>
      </c>
      <c r="D65" s="17">
        <f ca="1">SUMIFS('Fully Booked'!Q:Q,'Fully Booked'!D:D,'REGIONAL EFFICENCY'!B65,'Fully Booked'!L:L,'REGIONAL EFFICENCY'!$D$58,'Fully Booked'!C:C,'REGIONAL EFFICENCY'!$A$57)</f>
        <v>0</v>
      </c>
      <c r="E65" s="29">
        <f>SUMIFS('Fully Booked'!Q:Q,'Fully Booked'!D:D,'REGIONAL EFFICENCY'!B65,'Fully Booked'!M:M,'REGIONAL EFFICENCY'!$E$1)</f>
        <v>0</v>
      </c>
      <c r="F65" s="29">
        <f>SUMIFS('Fully Booked'!Q:Q,'Fully Booked'!D:D,'REGIONAL EFFICENCY'!B65)</f>
        <v>0</v>
      </c>
      <c r="G65" s="169">
        <f t="shared" si="16"/>
        <v>0</v>
      </c>
      <c r="H65" s="252">
        <f>SUMIFS('PENDING FULL BOOKING'!H:H,'PENDING FULL BOOKING'!D:D,'REGIONAL EFFICENCY'!B65)</f>
        <v>0</v>
      </c>
    </row>
    <row r="66" spans="1:8" x14ac:dyDescent="0.25">
      <c r="A66" s="21" t="s">
        <v>37</v>
      </c>
      <c r="B66" s="19" t="s">
        <v>405</v>
      </c>
      <c r="C66" s="29"/>
      <c r="D66" s="17">
        <f ca="1">SUMIFS('Fully Booked'!Q:Q,'Fully Booked'!D:D,'REGIONAL EFFICENCY'!B66,'Fully Booked'!L:L,'REGIONAL EFFICENCY'!$D$58,'Fully Booked'!C:C,'REGIONAL EFFICENCY'!$A$57)</f>
        <v>0</v>
      </c>
      <c r="E66" s="29">
        <f>SUMIFS('Fully Booked'!Q:Q,'Fully Booked'!D:D,'REGIONAL EFFICENCY'!B66,'Fully Booked'!M:M,'REGIONAL EFFICENCY'!$E$1,'Fully Booked'!C:C,'REGIONAL EFFICENCY'!$A$57)</f>
        <v>338500</v>
      </c>
      <c r="F66" s="29">
        <f>SUMIFS('Fully Booked'!Q:Q,'Fully Booked'!D:D,'REGIONAL EFFICENCY'!B66,'Fully Booked'!C:C,'REGIONAL EFFICENCY'!$A$57)</f>
        <v>338500</v>
      </c>
      <c r="H66" s="252">
        <f>SUMIFS('PENDING FULL BOOKING'!H:H,'PENDING FULL BOOKING'!D:D,'REGIONAL EFFICENCY'!B66)</f>
        <v>9827722</v>
      </c>
    </row>
    <row r="67" spans="1:8" x14ac:dyDescent="0.25">
      <c r="A67" s="378" t="s">
        <v>71</v>
      </c>
      <c r="B67" s="379"/>
      <c r="C67" s="89">
        <v>24000000</v>
      </c>
      <c r="D67" s="89">
        <f ca="1">SUM(D59:D66)</f>
        <v>0</v>
      </c>
      <c r="E67" s="89">
        <f>SUM(E59:E66)</f>
        <v>4067709</v>
      </c>
      <c r="F67" s="89">
        <f>SUM(F59:F66)</f>
        <v>4067709</v>
      </c>
      <c r="G67" s="170">
        <f t="shared" si="13"/>
        <v>0.16948787500000001</v>
      </c>
      <c r="H67" s="268">
        <f>SUM(H59:H66)</f>
        <v>13029737</v>
      </c>
    </row>
    <row r="69" spans="1:8" ht="15.75" x14ac:dyDescent="0.25">
      <c r="A69" s="151" t="s">
        <v>167</v>
      </c>
      <c r="B69" s="417"/>
      <c r="C69" s="417"/>
      <c r="D69" s="417"/>
      <c r="E69" s="417"/>
      <c r="F69" s="417"/>
      <c r="G69" s="417"/>
      <c r="H69" s="267"/>
    </row>
    <row r="70" spans="1:8" ht="15.75" x14ac:dyDescent="0.25">
      <c r="A70" s="67" t="s">
        <v>72</v>
      </c>
      <c r="B70" s="67" t="s">
        <v>285</v>
      </c>
      <c r="C70" s="67" t="s">
        <v>73</v>
      </c>
      <c r="D70" s="266">
        <f ca="1">D58</f>
        <v>45535</v>
      </c>
      <c r="E70" s="68" t="str">
        <f>E58</f>
        <v xml:space="preserve">WEEK ONE </v>
      </c>
      <c r="F70" s="67" t="s">
        <v>286</v>
      </c>
      <c r="G70" s="67" t="s">
        <v>283</v>
      </c>
      <c r="H70" s="168" t="s">
        <v>389</v>
      </c>
    </row>
    <row r="71" spans="1:8" x14ac:dyDescent="0.25">
      <c r="A71" s="21" t="s">
        <v>39</v>
      </c>
      <c r="B71" s="19" t="s">
        <v>451</v>
      </c>
      <c r="C71" s="17">
        <v>4000000</v>
      </c>
      <c r="D71" s="17">
        <f ca="1">SUMIFS('Fully Booked'!Q:Q,'Fully Booked'!D:D,'REGIONAL EFFICENCY'!B71,'Fully Booked'!L:L,'REGIONAL EFFICENCY'!$D$70,'Fully Booked'!C:C,'REGIONAL EFFICENCY'!$A$69)</f>
        <v>0</v>
      </c>
      <c r="E71" s="17">
        <f>SUMIFS('Fully Booked'!Q:Q,'Fully Booked'!D:D,'REGIONAL EFFICENCY'!B71,'Fully Booked'!M:M,'REGIONAL EFFICENCY'!$E$1)</f>
        <v>1188500</v>
      </c>
      <c r="F71" s="17">
        <f>SUMIFS('Fully Booked'!Q:Q,'Fully Booked'!D:D,'REGIONAL EFFICENCY'!B71)</f>
        <v>1188500</v>
      </c>
      <c r="G71" s="169">
        <f t="shared" ref="G71:G78" si="17">F71/C71</f>
        <v>0.29712499999999997</v>
      </c>
      <c r="H71" s="252">
        <f>SUMIFS('PENDING FULL BOOKING'!H:H,'PENDING FULL BOOKING'!D:D,'REGIONAL EFFICENCY'!B71)</f>
        <v>128600</v>
      </c>
    </row>
    <row r="72" spans="1:8" x14ac:dyDescent="0.25">
      <c r="A72" s="21" t="s">
        <v>39</v>
      </c>
      <c r="B72" s="19" t="s">
        <v>4894</v>
      </c>
      <c r="C72" s="17">
        <v>4000000</v>
      </c>
      <c r="D72" s="17">
        <f ca="1">SUMIFS('Fully Booked'!Q:Q,'Fully Booked'!D:D,'REGIONAL EFFICENCY'!B72,'Fully Booked'!L:L,'REGIONAL EFFICENCY'!$D$70,'Fully Booked'!C:C,'REGIONAL EFFICENCY'!$A$69)</f>
        <v>0</v>
      </c>
      <c r="E72" s="17">
        <f>SUMIFS('Fully Booked'!Q:Q,'Fully Booked'!D:D,'REGIONAL EFFICENCY'!B72,'Fully Booked'!M:M,'REGIONAL EFFICENCY'!$E$1)</f>
        <v>0</v>
      </c>
      <c r="F72" s="17">
        <f>SUMIFS('Fully Booked'!Q:Q,'Fully Booked'!D:D,'REGIONAL EFFICENCY'!B72)</f>
        <v>0</v>
      </c>
      <c r="G72" s="169">
        <f t="shared" ref="G72" si="18">F72/C72</f>
        <v>0</v>
      </c>
      <c r="H72" s="252">
        <f>SUMIFS('PENDING FULL BOOKING'!H:H,'PENDING FULL BOOKING'!D:D,'REGIONAL EFFICENCY'!B72)</f>
        <v>197100</v>
      </c>
    </row>
    <row r="73" spans="1:8" x14ac:dyDescent="0.25">
      <c r="A73" s="21" t="s">
        <v>39</v>
      </c>
      <c r="B73" s="8" t="s">
        <v>4896</v>
      </c>
      <c r="C73" s="17">
        <v>4000000</v>
      </c>
      <c r="D73" s="17">
        <f ca="1">SUMIFS('Fully Booked'!Q:Q,'Fully Booked'!D:D,'REGIONAL EFFICENCY'!B73,'Fully Booked'!L:L,'REGIONAL EFFICENCY'!$D$70,'Fully Booked'!C:C,'REGIONAL EFFICENCY'!$A$69)</f>
        <v>0</v>
      </c>
      <c r="E73" s="17">
        <f>SUMIFS('Fully Booked'!Q:Q,'Fully Booked'!D:D,'REGIONAL EFFICENCY'!B73,'Fully Booked'!M:M,'REGIONAL EFFICENCY'!$E$1)</f>
        <v>0</v>
      </c>
      <c r="F73" s="17">
        <f>SUMIFS('Fully Booked'!Q:Q,'Fully Booked'!D:D,'REGIONAL EFFICENCY'!B73)</f>
        <v>0</v>
      </c>
      <c r="G73" s="169">
        <f t="shared" ref="G73:G77" si="19">F73/C73</f>
        <v>0</v>
      </c>
      <c r="H73" s="252">
        <f>SUMIFS('PENDING FULL BOOKING'!H:H,'PENDING FULL BOOKING'!D:D,'REGIONAL EFFICENCY'!B73)</f>
        <v>0</v>
      </c>
    </row>
    <row r="74" spans="1:8" x14ac:dyDescent="0.25">
      <c r="A74" s="21" t="s">
        <v>39</v>
      </c>
      <c r="B74" s="180" t="s">
        <v>4895</v>
      </c>
      <c r="C74" s="17">
        <v>4000000</v>
      </c>
      <c r="D74" s="17">
        <f ca="1">SUMIFS('Fully Booked'!Q:Q,'Fully Booked'!D:D,'REGIONAL EFFICENCY'!B74,'Fully Booked'!L:L,'REGIONAL EFFICENCY'!$D$70,'Fully Booked'!C:C,'REGIONAL EFFICENCY'!$A$69)</f>
        <v>0</v>
      </c>
      <c r="E74" s="17">
        <f>SUMIFS('Fully Booked'!Q:Q,'Fully Booked'!D:D,'REGIONAL EFFICENCY'!B74,'Fully Booked'!M:M,'REGIONAL EFFICENCY'!$E$1)</f>
        <v>771700</v>
      </c>
      <c r="F74" s="17">
        <f>SUMIFS('Fully Booked'!Q:Q,'Fully Booked'!D:D,'REGIONAL EFFICENCY'!B74)</f>
        <v>771700</v>
      </c>
      <c r="G74" s="169">
        <f t="shared" ref="G74:G75" si="20">F74/C74</f>
        <v>0.19292500000000001</v>
      </c>
      <c r="H74" s="252">
        <f>SUMIFS('PENDING FULL BOOKING'!H:H,'PENDING FULL BOOKING'!D:D,'REGIONAL EFFICENCY'!B74)</f>
        <v>351600</v>
      </c>
    </row>
    <row r="75" spans="1:8" x14ac:dyDescent="0.25">
      <c r="A75" s="21" t="s">
        <v>39</v>
      </c>
      <c r="B75" s="180" t="s">
        <v>4113</v>
      </c>
      <c r="C75" s="17">
        <v>4000000</v>
      </c>
      <c r="D75" s="17">
        <f ca="1">SUMIFS('Fully Booked'!Q:Q,'Fully Booked'!D:D,'REGIONAL EFFICENCY'!B75,'Fully Booked'!L:L,'REGIONAL EFFICENCY'!$D$70,'Fully Booked'!C:C,'REGIONAL EFFICENCY'!$A$69)</f>
        <v>0</v>
      </c>
      <c r="E75" s="17">
        <f>SUMIFS('Fully Booked'!Q:Q,'Fully Booked'!D:D,'REGIONAL EFFICENCY'!B75,'Fully Booked'!M:M,'REGIONAL EFFICENCY'!$E$1)</f>
        <v>72800</v>
      </c>
      <c r="F75" s="17">
        <f>SUMIFS('Fully Booked'!Q:Q,'Fully Booked'!D:D,'REGIONAL EFFICENCY'!B75)</f>
        <v>72800</v>
      </c>
      <c r="G75" s="169">
        <f t="shared" si="20"/>
        <v>1.8200000000000001E-2</v>
      </c>
      <c r="H75" s="252">
        <f>SUMIFS('PENDING FULL BOOKING'!H:H,'PENDING FULL BOOKING'!D:D,'REGIONAL EFFICENCY'!B75)</f>
        <v>463000</v>
      </c>
    </row>
    <row r="76" spans="1:8" x14ac:dyDescent="0.25">
      <c r="A76" s="21" t="s">
        <v>39</v>
      </c>
      <c r="B76" s="19" t="s">
        <v>921</v>
      </c>
      <c r="C76" s="17">
        <v>5000000</v>
      </c>
      <c r="D76" s="17">
        <f ca="1">SUMIFS('Fully Booked'!Q:Q,'Fully Booked'!D:D,'REGIONAL EFFICENCY'!B76,'Fully Booked'!L:L,'REGIONAL EFFICENCY'!$D$70,'Fully Booked'!C:C,'REGIONAL EFFICENCY'!$A$69)</f>
        <v>0</v>
      </c>
      <c r="E76" s="17">
        <f>SUMIFS('Fully Booked'!Q:Q,'Fully Booked'!D:D,'REGIONAL EFFICENCY'!B76,'Fully Booked'!M:M,'REGIONAL EFFICENCY'!$E$1)</f>
        <v>0</v>
      </c>
      <c r="F76" s="17">
        <f>SUMIFS('Fully Booked'!Q:Q,'Fully Booked'!D:D,'REGIONAL EFFICENCY'!B76)</f>
        <v>0</v>
      </c>
      <c r="G76" s="169">
        <f t="shared" si="19"/>
        <v>0</v>
      </c>
      <c r="H76" s="252">
        <f>SUMIFS('PENDING FULL BOOKING'!H:H,'PENDING FULL BOOKING'!D:D,'REGIONAL EFFICENCY'!B76)</f>
        <v>2406800</v>
      </c>
    </row>
    <row r="77" spans="1:8" x14ac:dyDescent="0.25">
      <c r="A77" s="21" t="s">
        <v>29</v>
      </c>
      <c r="B77" s="19" t="s">
        <v>405</v>
      </c>
      <c r="D77" s="17">
        <f ca="1">SUMIFS('Fully Booked'!Q:Q,'Fully Booked'!D:D,'REGIONAL EFFICENCY'!B77,'Fully Booked'!L:L,'REGIONAL EFFICENCY'!$D$70,'Fully Booked'!C:C,'REGIONAL EFFICENCY'!$A$69)</f>
        <v>0</v>
      </c>
      <c r="E77" s="17">
        <f>SUMIFS('Fully Booked'!Q:Q,'Fully Booked'!D:D,'REGIONAL EFFICENCY'!B77,'Fully Booked'!M:M,'REGIONAL EFFICENCY'!$E$1,'Fully Booked'!C:C,'REGIONAL EFFICENCY'!$A$69)</f>
        <v>0</v>
      </c>
      <c r="F77" s="17">
        <f>SUMIFS('Fully Booked'!Q:Q,'Fully Booked'!D:D,'REGIONAL EFFICENCY'!B77,'Fully Booked'!C:C,'REGIONAL EFFICENCY'!$A$69)</f>
        <v>0</v>
      </c>
      <c r="G77" s="169" t="e">
        <f t="shared" si="19"/>
        <v>#DIV/0!</v>
      </c>
      <c r="H77" s="252">
        <f>SUMIFS('PENDING FULL BOOKING'!H:H,'PENDING FULL BOOKING'!D:D,'REGIONAL EFFICENCY'!B77)</f>
        <v>9827722</v>
      </c>
    </row>
    <row r="78" spans="1:8" x14ac:dyDescent="0.25">
      <c r="A78" s="378" t="s">
        <v>71</v>
      </c>
      <c r="B78" s="379"/>
      <c r="C78" s="89">
        <v>24000000</v>
      </c>
      <c r="D78" s="89">
        <f ca="1">SUM(D71:D77)</f>
        <v>0</v>
      </c>
      <c r="E78" s="89">
        <f>SUM(E71:E77)</f>
        <v>2033000</v>
      </c>
      <c r="F78" s="89">
        <f>SUM(F71:F77)</f>
        <v>2033000</v>
      </c>
      <c r="G78" s="170">
        <f t="shared" si="17"/>
        <v>8.470833333333333E-2</v>
      </c>
      <c r="H78" s="268">
        <f>SUM(H71:H77)</f>
        <v>13374822</v>
      </c>
    </row>
    <row r="80" spans="1:8" ht="15.75" x14ac:dyDescent="0.25">
      <c r="A80" s="151"/>
      <c r="B80" s="417"/>
      <c r="C80" s="417"/>
      <c r="D80" s="417"/>
      <c r="E80" s="417"/>
      <c r="F80" s="417"/>
      <c r="G80" s="417"/>
      <c r="H80" s="267"/>
    </row>
    <row r="81" spans="1:8" ht="15.75" x14ac:dyDescent="0.25">
      <c r="A81" s="67" t="s">
        <v>72</v>
      </c>
      <c r="B81" s="67" t="s">
        <v>285</v>
      </c>
      <c r="C81" s="67" t="s">
        <v>73</v>
      </c>
      <c r="D81" s="266">
        <f ca="1">D70</f>
        <v>45535</v>
      </c>
      <c r="E81" s="68" t="str">
        <f>E70</f>
        <v xml:space="preserve">WEEK ONE </v>
      </c>
      <c r="F81" s="67" t="s">
        <v>286</v>
      </c>
      <c r="G81" s="67" t="s">
        <v>283</v>
      </c>
      <c r="H81" s="168" t="s">
        <v>389</v>
      </c>
    </row>
    <row r="82" spans="1:8" x14ac:dyDescent="0.25">
      <c r="B82" s="19"/>
      <c r="C82" s="17">
        <v>5000000</v>
      </c>
      <c r="D82" s="17">
        <f ca="1">SUMIFS('Fully Booked'!Q:Q,'Fully Booked'!D:D,'REGIONAL EFFICENCY'!B82,'Fully Booked'!L:L,'REGIONAL EFFICENCY'!$D$81,'Fully Booked'!C:C,'REGIONAL EFFICENCY'!$A$80)</f>
        <v>0</v>
      </c>
      <c r="E82" s="17">
        <f>SUMIFS('Fully Booked'!Q:Q,'Fully Booked'!D:D,'REGIONAL EFFICENCY'!B82,'Fully Booked'!M:M,'REGIONAL EFFICENCY'!$E$1)</f>
        <v>0</v>
      </c>
      <c r="F82" s="17">
        <f>SUMIFS('Fully Booked'!Q:Q,'Fully Booked'!D:D,'REGIONAL EFFICENCY'!B82)</f>
        <v>0</v>
      </c>
      <c r="G82" s="169">
        <f t="shared" ref="G82:G83" si="21">F82/C82</f>
        <v>0</v>
      </c>
      <c r="H82" s="252">
        <f>SUMIFS('PENDING FULL BOOKING'!H:H,'PENDING FULL BOOKING'!D:D,'REGIONAL EFFICENCY'!B82)</f>
        <v>0</v>
      </c>
    </row>
    <row r="83" spans="1:8" x14ac:dyDescent="0.25">
      <c r="B83" s="180"/>
      <c r="C83" s="17">
        <v>5000000</v>
      </c>
      <c r="D83" s="17">
        <f ca="1">SUMIFS('Fully Booked'!Q:Q,'Fully Booked'!D:D,'REGIONAL EFFICENCY'!B83,'Fully Booked'!L:L,'REGIONAL EFFICENCY'!$D$81,'Fully Booked'!C:C,'REGIONAL EFFICENCY'!$A$80)</f>
        <v>0</v>
      </c>
      <c r="E83" s="17">
        <f>SUMIFS('Fully Booked'!Q:Q,'Fully Booked'!D:D,'REGIONAL EFFICENCY'!B83,'Fully Booked'!M:M,'REGIONAL EFFICENCY'!$E$1)</f>
        <v>0</v>
      </c>
      <c r="F83" s="17">
        <f>SUMIFS('Fully Booked'!Q:Q,'Fully Booked'!D:D,'REGIONAL EFFICENCY'!B83)</f>
        <v>0</v>
      </c>
      <c r="G83" s="169">
        <f t="shared" si="21"/>
        <v>0</v>
      </c>
      <c r="H83" s="252">
        <f>SUMIFS('PENDING FULL BOOKING'!H:H,'PENDING FULL BOOKING'!D:D,'REGIONAL EFFICENCY'!B83)</f>
        <v>0</v>
      </c>
    </row>
    <row r="84" spans="1:8" x14ac:dyDescent="0.25">
      <c r="B84" s="8"/>
      <c r="C84" s="17">
        <v>5000000</v>
      </c>
      <c r="D84" s="17">
        <f ca="1">SUMIFS('Fully Booked'!Q:Q,'Fully Booked'!D:D,'REGIONAL EFFICENCY'!B84,'Fully Booked'!L:L,'REGIONAL EFFICENCY'!$D$81,'Fully Booked'!C:C,'REGIONAL EFFICENCY'!$A$80)</f>
        <v>0</v>
      </c>
      <c r="E84" s="17">
        <f>SUMIFS('Fully Booked'!Q:Q,'Fully Booked'!D:D,'REGIONAL EFFICENCY'!B84,'Fully Booked'!M:M,'REGIONAL EFFICENCY'!$E$1)</f>
        <v>0</v>
      </c>
      <c r="F84" s="17">
        <f>SUMIFS('Fully Booked'!Q:Q,'Fully Booked'!D:D,'REGIONAL EFFICENCY'!B84)</f>
        <v>0</v>
      </c>
      <c r="G84" s="169">
        <f t="shared" ref="G84" si="22">F84/C84</f>
        <v>0</v>
      </c>
      <c r="H84" s="252">
        <f>SUMIFS('PENDING FULL BOOKING'!H:H,'PENDING FULL BOOKING'!D:D,'REGIONAL EFFICENCY'!B84)</f>
        <v>0</v>
      </c>
    </row>
    <row r="85" spans="1:8" x14ac:dyDescent="0.25">
      <c r="B85" s="180"/>
      <c r="C85" s="17">
        <v>3500000</v>
      </c>
      <c r="D85" s="17">
        <f ca="1">SUMIFS('Fully Booked'!Q:Q,'Fully Booked'!D:D,'REGIONAL EFFICENCY'!B85,'Fully Booked'!L:L,'REGIONAL EFFICENCY'!$D$81,'Fully Booked'!C:C,'REGIONAL EFFICENCY'!$A$80)</f>
        <v>0</v>
      </c>
      <c r="E85" s="17">
        <f>SUMIFS('Fully Booked'!Q:Q,'Fully Booked'!D:D,'REGIONAL EFFICENCY'!B85,'Fully Booked'!M:M,'REGIONAL EFFICENCY'!$E$1)</f>
        <v>0</v>
      </c>
      <c r="F85" s="17">
        <f>SUMIFS('Fully Booked'!Q:Q,'Fully Booked'!D:D,'REGIONAL EFFICENCY'!B85)</f>
        <v>0</v>
      </c>
      <c r="G85" s="169">
        <f t="shared" ref="G85:G86" si="23">F85/C85</f>
        <v>0</v>
      </c>
      <c r="H85" s="252">
        <f>SUMIFS('PENDING FULL BOOKING'!H:H,'PENDING FULL BOOKING'!D:D,'REGIONAL EFFICENCY'!B85)</f>
        <v>0</v>
      </c>
    </row>
    <row r="86" spans="1:8" x14ac:dyDescent="0.25">
      <c r="B86" s="19"/>
      <c r="C86" s="17">
        <v>5000000</v>
      </c>
      <c r="D86" s="17">
        <f ca="1">SUMIFS('Fully Booked'!Q:Q,'Fully Booked'!D:D,'REGIONAL EFFICENCY'!B86,'Fully Booked'!L:L,'REGIONAL EFFICENCY'!$D$81,'Fully Booked'!C:C,'REGIONAL EFFICENCY'!$A$80)</f>
        <v>0</v>
      </c>
      <c r="E86" s="17">
        <f>SUMIFS('Fully Booked'!Q:Q,'Fully Booked'!D:D,'REGIONAL EFFICENCY'!B86,'Fully Booked'!M:M,'REGIONAL EFFICENCY'!$E$1)</f>
        <v>0</v>
      </c>
      <c r="F86" s="17">
        <f>SUMIFS('Fully Booked'!Q:Q,'Fully Booked'!D:D,'REGIONAL EFFICENCY'!B86)</f>
        <v>0</v>
      </c>
      <c r="G86" s="169">
        <f t="shared" si="23"/>
        <v>0</v>
      </c>
      <c r="H86" s="252">
        <f>SUMIFS('PENDING FULL BOOKING'!H:H,'PENDING FULL BOOKING'!D:D,'REGIONAL EFFICENCY'!B86)</f>
        <v>0</v>
      </c>
    </row>
    <row r="87" spans="1:8" x14ac:dyDescent="0.25">
      <c r="B87" s="19"/>
      <c r="D87" s="17">
        <f ca="1">SUMIFS('Fully Booked'!Q:Q,'Fully Booked'!D:D,'REGIONAL EFFICENCY'!B87,'Fully Booked'!L:L,'REGIONAL EFFICENCY'!$D$81,'Fully Booked'!C:C,'REGIONAL EFFICENCY'!$A$80)</f>
        <v>0</v>
      </c>
      <c r="E87" s="17">
        <f>SUMIFS('Fully Booked'!Q:Q,'Fully Booked'!D:D,'REGIONAL EFFICENCY'!B87,'Fully Booked'!M:M,'REGIONAL EFFICENCY'!$E$1,'Fully Booked'!C:C,'REGIONAL EFFICENCY'!$A$80)</f>
        <v>0</v>
      </c>
      <c r="F87" s="17">
        <f>SUMIFS('Fully Booked'!Q:Q,'Fully Booked'!D:D,'REGIONAL EFFICENCY'!B87,'Fully Booked'!C:C,'REGIONAL EFFICENCY'!$A$80)</f>
        <v>0</v>
      </c>
      <c r="G87" s="169" t="e">
        <f>F87/C87</f>
        <v>#DIV/0!</v>
      </c>
      <c r="H87" s="252">
        <f>SUMIFS('PENDING FULL BOOKING'!H:H,'PENDING FULL BOOKING'!D:D,'REGIONAL EFFICENCY'!B87)</f>
        <v>0</v>
      </c>
    </row>
    <row r="88" spans="1:8" x14ac:dyDescent="0.25">
      <c r="A88" s="378" t="s">
        <v>71</v>
      </c>
      <c r="B88" s="379"/>
      <c r="C88" s="89">
        <v>30000000</v>
      </c>
      <c r="D88" s="89">
        <f ca="1">SUM(D82:D87)</f>
        <v>0</v>
      </c>
      <c r="E88" s="89"/>
      <c r="F88" s="89">
        <f>SUM(F82:F87)</f>
        <v>0</v>
      </c>
      <c r="G88" s="170">
        <f t="shared" ref="G88" si="24">F88/C88</f>
        <v>0</v>
      </c>
      <c r="H88" s="268">
        <f>SUM(H82:H87)</f>
        <v>0</v>
      </c>
    </row>
    <row r="89" spans="1:8" x14ac:dyDescent="0.25">
      <c r="E89" s="17">
        <f>SUM(E82:E88)</f>
        <v>0</v>
      </c>
    </row>
    <row r="90" spans="1:8" ht="15.75" x14ac:dyDescent="0.25">
      <c r="A90" s="418" t="s">
        <v>168</v>
      </c>
      <c r="B90" s="419"/>
      <c r="C90" s="419"/>
      <c r="D90" s="419"/>
      <c r="E90" s="419"/>
      <c r="F90" s="419"/>
      <c r="G90" s="419"/>
      <c r="H90" s="420"/>
    </row>
    <row r="91" spans="1:8" ht="15.75" x14ac:dyDescent="0.25">
      <c r="A91" s="67" t="s">
        <v>72</v>
      </c>
      <c r="B91" s="67" t="s">
        <v>285</v>
      </c>
      <c r="C91" s="67" t="s">
        <v>73</v>
      </c>
      <c r="D91" s="266">
        <f ca="1">D81</f>
        <v>45535</v>
      </c>
      <c r="E91" s="68" t="str">
        <f>E81</f>
        <v xml:space="preserve">WEEK ONE </v>
      </c>
      <c r="F91" s="67" t="s">
        <v>286</v>
      </c>
      <c r="G91" s="67" t="s">
        <v>283</v>
      </c>
      <c r="H91" s="168" t="s">
        <v>389</v>
      </c>
    </row>
    <row r="92" spans="1:8" x14ac:dyDescent="0.25">
      <c r="A92" s="21" t="s">
        <v>29</v>
      </c>
      <c r="B92" s="21" t="s">
        <v>454</v>
      </c>
      <c r="C92" s="17">
        <v>5000000</v>
      </c>
      <c r="D92" s="17">
        <f ca="1">SUMIFS('Fully Booked'!Q:Q,'Fully Booked'!D:D,'REGIONAL EFFICENCY'!B92,'Fully Booked'!L:L,'REGIONAL EFFICENCY'!$D$91,'Fully Booked'!C:C,'REGIONAL EFFICENCY'!$A$90)</f>
        <v>0</v>
      </c>
      <c r="E92" s="17">
        <f>SUMIFS('Fully Booked'!Q:Q,'Fully Booked'!D:D,'REGIONAL EFFICENCY'!B92,'Fully Booked'!M:M,'REGIONAL EFFICENCY'!$E$1)</f>
        <v>2501400</v>
      </c>
      <c r="F92" s="17">
        <f>SUMIFS('Fully Booked'!Q:Q,'Fully Booked'!D:D,'REGIONAL EFFICENCY'!B92)</f>
        <v>2501400</v>
      </c>
      <c r="G92" s="169">
        <f t="shared" ref="G92:G102" si="25">F92/C92</f>
        <v>0.50027999999999995</v>
      </c>
      <c r="H92" s="252">
        <f>SUMIFS('PENDING FULL BOOKING'!H:H,'PENDING FULL BOOKING'!D:D,'REGIONAL EFFICENCY'!B92)</f>
        <v>1132430</v>
      </c>
    </row>
    <row r="93" spans="1:8" x14ac:dyDescent="0.25">
      <c r="A93" s="21" t="s">
        <v>29</v>
      </c>
      <c r="B93" s="21" t="s">
        <v>455</v>
      </c>
      <c r="C93" s="17">
        <v>4000000</v>
      </c>
      <c r="D93" s="17">
        <f ca="1">SUMIFS('Fully Booked'!Q:Q,'Fully Booked'!D:D,'REGIONAL EFFICENCY'!B93,'Fully Booked'!L:L,'REGIONAL EFFICENCY'!$D$91,'Fully Booked'!C:C,'REGIONAL EFFICENCY'!$A$90)</f>
        <v>0</v>
      </c>
      <c r="E93" s="17">
        <f>SUMIFS('Fully Booked'!Q:Q,'Fully Booked'!D:D,'REGIONAL EFFICENCY'!B93,'Fully Booked'!M:M,'REGIONAL EFFICENCY'!$E$1)</f>
        <v>1119600</v>
      </c>
      <c r="F93" s="17">
        <f>SUMIFS('Fully Booked'!Q:Q,'Fully Booked'!D:D,'REGIONAL EFFICENCY'!B93)</f>
        <v>1119600</v>
      </c>
      <c r="G93" s="169">
        <f t="shared" ref="G93:G100" si="26">F93/C93</f>
        <v>0.27989999999999998</v>
      </c>
      <c r="H93" s="252">
        <f>SUMIFS('PENDING FULL BOOKING'!H:H,'PENDING FULL BOOKING'!D:D,'REGIONAL EFFICENCY'!B93)</f>
        <v>753000</v>
      </c>
    </row>
    <row r="94" spans="1:8" x14ac:dyDescent="0.25">
      <c r="A94" s="21" t="s">
        <v>29</v>
      </c>
      <c r="B94" s="19" t="s">
        <v>2081</v>
      </c>
      <c r="C94" s="17">
        <v>3500000</v>
      </c>
      <c r="D94" s="17">
        <f ca="1">SUMIFS('Fully Booked'!Q:Q,'Fully Booked'!D:D,'REGIONAL EFFICENCY'!B94,'Fully Booked'!L:L,'REGIONAL EFFICENCY'!$D$91,'Fully Booked'!C:C,'REGIONAL EFFICENCY'!$A$90)</f>
        <v>0</v>
      </c>
      <c r="E94" s="17">
        <f>SUMIFS('Fully Booked'!Q:Q,'Fully Booked'!D:D,'REGIONAL EFFICENCY'!B94,'Fully Booked'!M:M,'REGIONAL EFFICENCY'!$E$1)</f>
        <v>950100</v>
      </c>
      <c r="F94" s="17">
        <f>SUMIFS('Fully Booked'!Q:Q,'Fully Booked'!D:D,'REGIONAL EFFICENCY'!B94)</f>
        <v>950100</v>
      </c>
      <c r="G94" s="169">
        <f t="shared" ref="G94" si="27">F94/C94</f>
        <v>0.27145714285714284</v>
      </c>
      <c r="H94" s="252">
        <f>SUMIFS('PENDING FULL BOOKING'!H:H,'PENDING FULL BOOKING'!D:D,'REGIONAL EFFICENCY'!B94)</f>
        <v>590676</v>
      </c>
    </row>
    <row r="95" spans="1:8" x14ac:dyDescent="0.25">
      <c r="A95" s="21" t="s">
        <v>29</v>
      </c>
      <c r="B95" s="8" t="s">
        <v>4898</v>
      </c>
      <c r="C95" s="17">
        <v>3500000</v>
      </c>
      <c r="D95" s="17">
        <f ca="1">SUMIFS('Fully Booked'!Q:Q,'Fully Booked'!D:D,'REGIONAL EFFICENCY'!B95,'Fully Booked'!L:L,'REGIONAL EFFICENCY'!$D$91,'Fully Booked'!C:C,'REGIONAL EFFICENCY'!$A$90)</f>
        <v>0</v>
      </c>
      <c r="E95" s="17">
        <f>SUMIFS('Fully Booked'!Q:Q,'Fully Booked'!D:D,'REGIONAL EFFICENCY'!B95,'Fully Booked'!M:M,'REGIONAL EFFICENCY'!$E$1)</f>
        <v>314100</v>
      </c>
      <c r="F95" s="17">
        <f>SUMIFS('Fully Booked'!Q:Q,'Fully Booked'!D:D,'REGIONAL EFFICENCY'!B95)</f>
        <v>314100</v>
      </c>
      <c r="G95" s="169">
        <f t="shared" ref="G95:G96" si="28">F95/C95</f>
        <v>8.9742857142857138E-2</v>
      </c>
      <c r="H95" s="252">
        <f>SUMIFS('PENDING FULL BOOKING'!H:H,'PENDING FULL BOOKING'!D:D,'REGIONAL EFFICENCY'!B95)</f>
        <v>0</v>
      </c>
    </row>
    <row r="96" spans="1:8" x14ac:dyDescent="0.25">
      <c r="A96" s="21" t="s">
        <v>29</v>
      </c>
      <c r="B96" s="19" t="s">
        <v>4620</v>
      </c>
      <c r="C96" s="17">
        <v>3500000</v>
      </c>
      <c r="D96" s="17">
        <f ca="1">SUMIFS('Fully Booked'!Q:Q,'Fully Booked'!D:D,'REGIONAL EFFICENCY'!B96,'Fully Booked'!L:L,'REGIONAL EFFICENCY'!$D$91,'Fully Booked'!C:C,'REGIONAL EFFICENCY'!$A$90)</f>
        <v>0</v>
      </c>
      <c r="E96" s="17">
        <f>SUMIFS('Fully Booked'!Q:Q,'Fully Booked'!D:D,'REGIONAL EFFICENCY'!B96,'Fully Booked'!M:M,'REGIONAL EFFICENCY'!$E$1)</f>
        <v>0</v>
      </c>
      <c r="F96" s="17">
        <f>SUMIFS('Fully Booked'!Q:Q,'Fully Booked'!D:D,'REGIONAL EFFICENCY'!B96)</f>
        <v>0</v>
      </c>
      <c r="G96" s="169">
        <f t="shared" si="28"/>
        <v>0</v>
      </c>
      <c r="H96" s="252">
        <f>SUMIFS('PENDING FULL BOOKING'!H:H,'PENDING FULL BOOKING'!D:D,'REGIONAL EFFICENCY'!B96)</f>
        <v>329500</v>
      </c>
    </row>
    <row r="97" spans="1:24" x14ac:dyDescent="0.25">
      <c r="A97" s="21" t="s">
        <v>29</v>
      </c>
      <c r="B97" s="8" t="s">
        <v>906</v>
      </c>
      <c r="C97" s="17">
        <v>3500000</v>
      </c>
      <c r="D97" s="17">
        <f ca="1">SUMIFS('Fully Booked'!Q:Q,'Fully Booked'!D:D,'REGIONAL EFFICENCY'!B97,'Fully Booked'!L:L,'REGIONAL EFFICENCY'!$D$91,'Fully Booked'!C:C,'REGIONAL EFFICENCY'!$A$90)</f>
        <v>0</v>
      </c>
      <c r="E97" s="17">
        <f>SUMIFS('Fully Booked'!Q:Q,'Fully Booked'!D:D,'REGIONAL EFFICENCY'!B97,'Fully Booked'!M:M,'REGIONAL EFFICENCY'!$E$1)</f>
        <v>0</v>
      </c>
      <c r="F97" s="17">
        <f>SUMIFS('Fully Booked'!Q:Q,'Fully Booked'!D:D,'REGIONAL EFFICENCY'!B97)</f>
        <v>0</v>
      </c>
      <c r="G97" s="169">
        <f t="shared" ref="G97" si="29">F97/C97</f>
        <v>0</v>
      </c>
      <c r="H97" s="252">
        <f>SUMIFS('PENDING FULL BOOKING'!H:H,'PENDING FULL BOOKING'!D:D,'REGIONAL EFFICENCY'!B97)</f>
        <v>0</v>
      </c>
    </row>
    <row r="98" spans="1:24" x14ac:dyDescent="0.25">
      <c r="A98" s="21" t="s">
        <v>29</v>
      </c>
      <c r="B98" s="180" t="s">
        <v>422</v>
      </c>
      <c r="C98" s="17">
        <v>3500000</v>
      </c>
      <c r="D98" s="17">
        <f ca="1">SUMIFS('Fully Booked'!Q:Q,'Fully Booked'!D:D,'REGIONAL EFFICENCY'!B98,'Fully Booked'!L:L,'REGIONAL EFFICENCY'!$D$91,'Fully Booked'!C:C,'REGIONAL EFFICENCY'!$A$90)</f>
        <v>0</v>
      </c>
      <c r="E98" s="17">
        <f>SUMIFS('Fully Booked'!Q:Q,'Fully Booked'!D:D,'REGIONAL EFFICENCY'!B98,'Fully Booked'!M:M,'REGIONAL EFFICENCY'!$E$1)</f>
        <v>1597890</v>
      </c>
      <c r="F98" s="17">
        <f>SUMIFS('Fully Booked'!Q:Q,'Fully Booked'!D:D,'REGIONAL EFFICENCY'!B98)</f>
        <v>1597890</v>
      </c>
      <c r="G98" s="169">
        <f t="shared" ref="G98:G99" si="30">F98/C98</f>
        <v>0.45654</v>
      </c>
      <c r="H98" s="252">
        <f>SUMIFS('PENDING FULL BOOKING'!H:H,'PENDING FULL BOOKING'!D:D,'REGIONAL EFFICENCY'!B98)</f>
        <v>849000</v>
      </c>
    </row>
    <row r="99" spans="1:24" x14ac:dyDescent="0.25">
      <c r="A99" s="21" t="s">
        <v>29</v>
      </c>
      <c r="B99" s="8" t="s">
        <v>844</v>
      </c>
      <c r="C99" s="17">
        <v>3500000</v>
      </c>
      <c r="D99" s="17">
        <f ca="1">SUMIFS('Fully Booked'!Q:Q,'Fully Booked'!D:D,'REGIONAL EFFICENCY'!B99,'Fully Booked'!L:L,'REGIONAL EFFICENCY'!$D$91,'Fully Booked'!C:C,'REGIONAL EFFICENCY'!$A$90)</f>
        <v>0</v>
      </c>
      <c r="E99" s="17">
        <f>SUMIFS('Fully Booked'!Q:Q,'Fully Booked'!D:D,'REGIONAL EFFICENCY'!B99,'Fully Booked'!M:M,'REGIONAL EFFICENCY'!$E$1)</f>
        <v>0</v>
      </c>
      <c r="F99" s="17">
        <f>SUMIFS('Fully Booked'!Q:Q,'Fully Booked'!D:D,'REGIONAL EFFICENCY'!B99)</f>
        <v>0</v>
      </c>
      <c r="G99" s="169">
        <f t="shared" si="30"/>
        <v>0</v>
      </c>
      <c r="H99" s="252">
        <f>SUMIFS('PENDING FULL BOOKING'!H:H,'PENDING FULL BOOKING'!D:D,'REGIONAL EFFICENCY'!B99)</f>
        <v>377780</v>
      </c>
    </row>
    <row r="100" spans="1:24" x14ac:dyDescent="0.25">
      <c r="A100" s="21" t="s">
        <v>29</v>
      </c>
      <c r="B100" s="331" t="s">
        <v>922</v>
      </c>
      <c r="C100" s="17">
        <v>4000000</v>
      </c>
      <c r="D100" s="17">
        <f ca="1">SUMIFS('Fully Booked'!Q:Q,'Fully Booked'!D:D,'REGIONAL EFFICENCY'!B100,'Fully Booked'!L:L,'REGIONAL EFFICENCY'!$D$91,'Fully Booked'!C:C,'REGIONAL EFFICENCY'!$A$90)</f>
        <v>0</v>
      </c>
      <c r="E100" s="17">
        <f>SUMIFS('Fully Booked'!Q:Q,'Fully Booked'!D:D,'REGIONAL EFFICENCY'!B100,'Fully Booked'!M:M,'REGIONAL EFFICENCY'!$E$1)</f>
        <v>138300</v>
      </c>
      <c r="F100" s="17">
        <f>SUMIFS('Fully Booked'!Q:Q,'Fully Booked'!D:D,'REGIONAL EFFICENCY'!B100)</f>
        <v>138300</v>
      </c>
      <c r="G100" s="169">
        <f t="shared" si="26"/>
        <v>3.4575000000000002E-2</v>
      </c>
      <c r="H100" s="252">
        <f>SUMIFS('PENDING FULL BOOKING'!H:H,'PENDING FULL BOOKING'!D:D,'REGIONAL EFFICENCY'!B100)</f>
        <v>0</v>
      </c>
      <c r="I100" s="8"/>
      <c r="X100"/>
    </row>
    <row r="101" spans="1:24" x14ac:dyDescent="0.25">
      <c r="B101" s="19" t="s">
        <v>405</v>
      </c>
      <c r="D101" s="17">
        <f ca="1">SUMIFS('Fully Booked'!Q:Q,'Fully Booked'!D:D,'REGIONAL EFFICENCY'!B101,'Fully Booked'!L:L,'REGIONAL EFFICENCY'!$D$91,'Fully Booked'!C:C,'REGIONAL EFFICENCY'!$A$90)</f>
        <v>0</v>
      </c>
      <c r="E101" s="17">
        <f>SUMIFS('Fully Booked'!Q:Q,'Fully Booked'!D:D,'REGIONAL EFFICENCY'!B101,'Fully Booked'!M:M,'REGIONAL EFFICENCY'!$E$1,'Fully Booked'!C:C,'REGIONAL EFFICENCY'!$A$90)</f>
        <v>638220</v>
      </c>
      <c r="F101" s="17">
        <f>SUMIFS('Fully Booked'!Q:Q,'Fully Booked'!D:D,'REGIONAL EFFICENCY'!B101,'Fully Booked'!C:C,'REGIONAL EFFICENCY'!$A$90)</f>
        <v>638220</v>
      </c>
      <c r="G101" s="169" t="e">
        <f>F101/C101</f>
        <v>#DIV/0!</v>
      </c>
      <c r="H101" s="252">
        <f>SUMIFS('PENDING FULL BOOKING'!H:H,'PENDING FULL BOOKING'!D:D,'REGIONAL EFFICENCY'!B101)</f>
        <v>9827722</v>
      </c>
      <c r="I101" s="8"/>
      <c r="X101"/>
    </row>
    <row r="102" spans="1:24" x14ac:dyDescent="0.25">
      <c r="A102" s="421" t="s">
        <v>71</v>
      </c>
      <c r="B102" s="422"/>
      <c r="C102" s="415">
        <v>30000000</v>
      </c>
      <c r="D102" s="415">
        <f ca="1">SUM(D92:D101)</f>
        <v>0</v>
      </c>
      <c r="E102" s="415">
        <f>SUM(E92:E101)</f>
        <v>7259610</v>
      </c>
      <c r="F102" s="415">
        <f>SUM(F92:F101)</f>
        <v>7259610</v>
      </c>
      <c r="G102" s="410">
        <f t="shared" si="25"/>
        <v>0.24198700000000001</v>
      </c>
      <c r="H102" s="416">
        <f>SUM(H92:H101)</f>
        <v>13860108</v>
      </c>
      <c r="I102" s="8"/>
      <c r="X102"/>
    </row>
    <row r="103" spans="1:24" x14ac:dyDescent="0.25">
      <c r="H103" s="252"/>
      <c r="I103" s="8"/>
      <c r="X103"/>
    </row>
    <row r="104" spans="1:24" x14ac:dyDescent="0.25">
      <c r="I104" s="8"/>
      <c r="X104"/>
    </row>
    <row r="105" spans="1:24" ht="15.75" x14ac:dyDescent="0.25">
      <c r="A105" s="151" t="s">
        <v>420</v>
      </c>
      <c r="B105" s="417"/>
      <c r="C105" s="417"/>
      <c r="D105" s="417"/>
      <c r="E105" s="417"/>
      <c r="F105" s="417"/>
      <c r="G105" s="417"/>
      <c r="H105" s="267"/>
      <c r="I105" s="8"/>
      <c r="X105"/>
    </row>
    <row r="106" spans="1:24" ht="15.75" x14ac:dyDescent="0.25">
      <c r="A106" s="67" t="s">
        <v>72</v>
      </c>
      <c r="B106" s="67" t="s">
        <v>285</v>
      </c>
      <c r="C106" s="67" t="s">
        <v>73</v>
      </c>
      <c r="D106" s="266">
        <f ca="1">D91</f>
        <v>45535</v>
      </c>
      <c r="E106" s="68" t="str">
        <f>E91</f>
        <v xml:space="preserve">WEEK ONE </v>
      </c>
      <c r="F106" s="67" t="s">
        <v>286</v>
      </c>
      <c r="G106" s="67" t="s">
        <v>283</v>
      </c>
      <c r="H106" s="168" t="s">
        <v>389</v>
      </c>
      <c r="I106" s="8"/>
      <c r="X106"/>
    </row>
    <row r="107" spans="1:24" x14ac:dyDescent="0.25">
      <c r="A107" s="21" t="s">
        <v>24</v>
      </c>
      <c r="B107" s="21" t="s">
        <v>200</v>
      </c>
      <c r="C107" s="17">
        <v>5000000</v>
      </c>
      <c r="D107" s="17">
        <f ca="1">SUMIFS('Fully Booked'!Q:Q,'Fully Booked'!D:D,'REGIONAL EFFICENCY'!B107,'Fully Booked'!L:L,'REGIONAL EFFICENCY'!$D$106,'Fully Booked'!C:C,'REGIONAL EFFICENCY'!$A$105)</f>
        <v>0</v>
      </c>
      <c r="E107" s="17">
        <f>SUMIFS('Fully Booked'!Q:Q,'Fully Booked'!D:D,'REGIONAL EFFICENCY'!B107,'Fully Booked'!M:M,'REGIONAL EFFICENCY'!$E$1)</f>
        <v>579900</v>
      </c>
      <c r="F107" s="17">
        <f>SUMIFS('Fully Booked'!Q:Q,'Fully Booked'!D:D,'REGIONAL EFFICENCY'!B107)</f>
        <v>579900</v>
      </c>
      <c r="G107" s="169">
        <f>F107/C107</f>
        <v>0.11598</v>
      </c>
      <c r="H107" s="252">
        <f>SUMIFS('PENDING FULL BOOKING'!H:H,'PENDING FULL BOOKING'!D:D,'REGIONAL EFFICENCY'!B107)</f>
        <v>3378489</v>
      </c>
      <c r="X107"/>
    </row>
    <row r="108" spans="1:24" s="743" customFormat="1" x14ac:dyDescent="0.25">
      <c r="A108" s="21" t="s">
        <v>25</v>
      </c>
      <c r="B108" s="371" t="s">
        <v>212</v>
      </c>
      <c r="C108" s="17">
        <v>5000000</v>
      </c>
      <c r="D108" s="17">
        <f ca="1">SUMIFS('Fully Booked'!Q:Q,'Fully Booked'!D:D,'REGIONAL EFFICENCY'!B108,'Fully Booked'!L:L,'REGIONAL EFFICENCY'!$D$106,'Fully Booked'!C:C,'REGIONAL EFFICENCY'!$A$105)</f>
        <v>0</v>
      </c>
      <c r="E108" s="17">
        <f>SUMIFS('Fully Booked'!Q:Q,'Fully Booked'!D:D,'REGIONAL EFFICENCY'!B108,'Fully Booked'!M:M,'REGIONAL EFFICENCY'!$E$1)</f>
        <v>1689100</v>
      </c>
      <c r="F108" s="17">
        <f>SUMIFS('Fully Booked'!Q:Q,'Fully Booked'!D:D,'REGIONAL EFFICENCY'!B108)</f>
        <v>1689100</v>
      </c>
      <c r="G108" s="169">
        <f t="shared" ref="G108:G111" si="31">F108/C108</f>
        <v>0.33782000000000001</v>
      </c>
      <c r="H108" s="252">
        <f>SUMIFS('PENDING FULL BOOKING'!H:H,'PENDING FULL BOOKING'!D:D,'REGIONAL EFFICENCY'!B108)</f>
        <v>3194312</v>
      </c>
      <c r="I108" s="169"/>
      <c r="X108"/>
    </row>
    <row r="109" spans="1:24" s="743" customFormat="1" x14ac:dyDescent="0.25">
      <c r="A109" s="21" t="s">
        <v>25</v>
      </c>
      <c r="B109" s="743" t="s">
        <v>6160</v>
      </c>
      <c r="C109" s="17">
        <v>5000000</v>
      </c>
      <c r="D109" s="17">
        <f ca="1">SUMIFS('Fully Booked'!Q:Q,'Fully Booked'!D:D,'REGIONAL EFFICENCY'!B109,'Fully Booked'!L:L,'REGIONAL EFFICENCY'!$D$106,'Fully Booked'!C:C,'REGIONAL EFFICENCY'!$A$105)</f>
        <v>0</v>
      </c>
      <c r="E109" s="17">
        <f>SUMIFS('Fully Booked'!Q:Q,'Fully Booked'!D:D,'REGIONAL EFFICENCY'!B109,'Fully Booked'!M:M,'REGIONAL EFFICENCY'!$E$1)</f>
        <v>0</v>
      </c>
      <c r="F109" s="17">
        <f>SUMIFS('Fully Booked'!Q:Q,'Fully Booked'!D:D,'REGIONAL EFFICENCY'!B109)</f>
        <v>0</v>
      </c>
      <c r="G109" s="169">
        <f t="shared" si="31"/>
        <v>0</v>
      </c>
      <c r="H109" s="252">
        <f>SUMIFS('PENDING FULL BOOKING'!H:H,'PENDING FULL BOOKING'!D:D,'REGIONAL EFFICENCY'!B109)</f>
        <v>1060300</v>
      </c>
      <c r="I109" s="169"/>
      <c r="X109"/>
    </row>
    <row r="110" spans="1:24" s="743" customFormat="1" x14ac:dyDescent="0.25">
      <c r="A110" s="21" t="s">
        <v>25</v>
      </c>
      <c r="B110" s="371" t="s">
        <v>417</v>
      </c>
      <c r="C110" s="17">
        <v>5000000</v>
      </c>
      <c r="D110" s="17">
        <f ca="1">SUMIFS('Fully Booked'!Q:Q,'Fully Booked'!D:D,'REGIONAL EFFICENCY'!B110,'Fully Booked'!L:L,'REGIONAL EFFICENCY'!$D$106,'Fully Booked'!C:C,'REGIONAL EFFICENCY'!$A$105)</f>
        <v>359700</v>
      </c>
      <c r="E110" s="17">
        <f>SUMIFS('Fully Booked'!Q:Q,'Fully Booked'!D:D,'REGIONAL EFFICENCY'!B110,'Fully Booked'!M:M,'REGIONAL EFFICENCY'!$E$1)</f>
        <v>444700</v>
      </c>
      <c r="F110" s="17">
        <f>SUMIFS('Fully Booked'!Q:Q,'Fully Booked'!D:D,'REGIONAL EFFICENCY'!B110)</f>
        <v>444700</v>
      </c>
      <c r="G110" s="169">
        <f t="shared" si="31"/>
        <v>8.8940000000000005E-2</v>
      </c>
      <c r="H110" s="252">
        <f>SUMIFS('PENDING FULL BOOKING'!H:H,'PENDING FULL BOOKING'!D:D,'REGIONAL EFFICENCY'!B110)</f>
        <v>538400</v>
      </c>
      <c r="I110" s="169"/>
      <c r="X110"/>
    </row>
    <row r="111" spans="1:24" x14ac:dyDescent="0.25">
      <c r="A111" s="21" t="s">
        <v>24</v>
      </c>
      <c r="B111" s="21" t="s">
        <v>3679</v>
      </c>
      <c r="C111" s="17">
        <v>2000000</v>
      </c>
      <c r="D111" s="17">
        <f ca="1">SUMIFS('Fully Booked'!Q:Q,'Fully Booked'!D:D,'REGIONAL EFFICENCY'!B111,'Fully Booked'!L:L,'REGIONAL EFFICENCY'!$D$106,'Fully Booked'!C:C,'REGIONAL EFFICENCY'!$A$105)</f>
        <v>0</v>
      </c>
      <c r="E111" s="17">
        <f>SUMIFS('Fully Booked'!Q:Q,'Fully Booked'!D:D,'REGIONAL EFFICENCY'!B111,'Fully Booked'!M:M,'REGIONAL EFFICENCY'!$E$1)</f>
        <v>1166600</v>
      </c>
      <c r="F111" s="17">
        <f>SUMIFS('Fully Booked'!Q:Q,'Fully Booked'!D:D,'REGIONAL EFFICENCY'!B111)</f>
        <v>1166600</v>
      </c>
      <c r="G111" s="169">
        <f t="shared" si="31"/>
        <v>0.58330000000000004</v>
      </c>
      <c r="H111" s="252">
        <f>SUMIFS('PENDING FULL BOOKING'!H:H,'PENDING FULL BOOKING'!D:D,'REGIONAL EFFICENCY'!B111)</f>
        <v>4188993</v>
      </c>
      <c r="X111"/>
    </row>
    <row r="112" spans="1:24" x14ac:dyDescent="0.25">
      <c r="A112" s="21" t="s">
        <v>20</v>
      </c>
      <c r="B112" s="8" t="s">
        <v>4899</v>
      </c>
      <c r="C112" s="17">
        <v>4000000</v>
      </c>
      <c r="D112" s="17">
        <f ca="1">SUMIFS('Fully Booked'!Q:Q,'Fully Booked'!D:D,'REGIONAL EFFICENCY'!B112,'Fully Booked'!L:L,'REGIONAL EFFICENCY'!$D$44,'Fully Booked'!C:C,'REGIONAL EFFICENCY'!$A$43)</f>
        <v>0</v>
      </c>
      <c r="E112" s="17">
        <f>SUMIFS('Fully Booked'!Q:Q,'Fully Booked'!D:D,'REGIONAL EFFICENCY'!B112,'Fully Booked'!M:M,'REGIONAL EFFICENCY'!$E$1)</f>
        <v>658200</v>
      </c>
      <c r="F112" s="17">
        <f>SUMIFS('Fully Booked'!Q:Q,'Fully Booked'!D:D,'REGIONAL EFFICENCY'!B112)</f>
        <v>658200</v>
      </c>
      <c r="G112" s="169">
        <f>F112/C112</f>
        <v>0.16455</v>
      </c>
      <c r="H112" s="252">
        <f>SUMIFS('PENDING FULL BOOKING'!H:H,'PENDING FULL BOOKING'!D:D,'REGIONAL EFFICENCY'!B112)</f>
        <v>609800</v>
      </c>
      <c r="X112"/>
    </row>
    <row r="113" spans="1:24" ht="15.75" x14ac:dyDescent="0.25">
      <c r="A113" s="219" t="s">
        <v>20</v>
      </c>
      <c r="B113" s="8" t="s">
        <v>206</v>
      </c>
      <c r="C113" s="17">
        <v>5000000</v>
      </c>
      <c r="D113" s="17">
        <f ca="1">SUMIFS('Fully Booked'!Q:Q,'Fully Booked'!D:D,'REGIONAL EFFICENCY'!B113,'Fully Booked'!L:L,'REGIONAL EFFICENCY'!$D$44,'Fully Booked'!C:C,'REGIONAL EFFICENCY'!$A$43)</f>
        <v>0</v>
      </c>
      <c r="E113" s="17">
        <f>SUMIFS('Fully Booked'!Q:Q,'Fully Booked'!D:D,'REGIONAL EFFICENCY'!B113,'Fully Booked'!M:M,'REGIONAL EFFICENCY'!$E$1)</f>
        <v>0</v>
      </c>
      <c r="F113" s="17">
        <f>SUMIFS('Fully Booked'!Q:Q,'Fully Booked'!D:D,'REGIONAL EFFICENCY'!B113)</f>
        <v>0</v>
      </c>
      <c r="G113" s="169">
        <f t="shared" ref="G113" si="32">F113/C113</f>
        <v>0</v>
      </c>
      <c r="H113" s="252">
        <f>SUMIFS('PENDING FULL BOOKING'!H:H,'PENDING FULL BOOKING'!D:D,'REGIONAL EFFICENCY'!B113)</f>
        <v>1333400</v>
      </c>
      <c r="X113"/>
    </row>
    <row r="114" spans="1:24" x14ac:dyDescent="0.25">
      <c r="A114" s="21" t="s">
        <v>24</v>
      </c>
      <c r="B114" s="19" t="s">
        <v>405</v>
      </c>
      <c r="D114" s="17">
        <f ca="1">SUMIFS('Fully Booked'!Q:Q,'Fully Booked'!D:D,'REGIONAL EFFICENCY'!B114,'Fully Booked'!L:L,'REGIONAL EFFICENCY'!$D$106,'Fully Booked'!C:C,'REGIONAL EFFICENCY'!$A$105)</f>
        <v>0</v>
      </c>
      <c r="E114" s="17">
        <f>SUMIFS('Fully Booked'!Q:Q,'Fully Booked'!D:D,'REGIONAL EFFICENCY'!B114,'Fully Booked'!M:M,'REGIONAL EFFICENCY'!$E$1,'Fully Booked'!C:C,'REGIONAL EFFICENCY'!$A$105)</f>
        <v>1186540</v>
      </c>
      <c r="F114" s="17">
        <f>SUMIFS('Fully Booked'!Q:Q,'Fully Booked'!D:D,'REGIONAL EFFICENCY'!B114,'Fully Booked'!C:C,'REGIONAL EFFICENCY'!$A$105)</f>
        <v>1186540</v>
      </c>
      <c r="G114" s="169" t="e">
        <f t="shared" ref="G114" si="33">F114/C114</f>
        <v>#DIV/0!</v>
      </c>
      <c r="H114" s="252">
        <f>SUMIFS('PENDING FULL BOOKING'!H:H,'PENDING FULL BOOKING'!D:D,'REGIONAL EFFICENCY'!B114)</f>
        <v>9827722</v>
      </c>
      <c r="I114" s="8"/>
      <c r="X114"/>
    </row>
    <row r="115" spans="1:24" x14ac:dyDescent="0.25">
      <c r="A115" s="378" t="s">
        <v>71</v>
      </c>
      <c r="B115" s="379"/>
      <c r="C115" s="89">
        <v>30000000</v>
      </c>
      <c r="D115" s="89">
        <f ca="1">SUM(D107:D114)</f>
        <v>359700</v>
      </c>
      <c r="E115" s="89">
        <f>SUM(E107:E114)</f>
        <v>5725040</v>
      </c>
      <c r="F115" s="89">
        <f>SUM(F107:F114)</f>
        <v>5725040</v>
      </c>
      <c r="G115" s="170">
        <f>F115/C115</f>
        <v>0.19083466666666668</v>
      </c>
      <c r="H115" s="268">
        <f>SUM(H107:H114)</f>
        <v>24131416</v>
      </c>
      <c r="X115"/>
    </row>
    <row r="116" spans="1:24" x14ac:dyDescent="0.25">
      <c r="X116"/>
    </row>
    <row r="117" spans="1:24" x14ac:dyDescent="0.25">
      <c r="X117"/>
    </row>
    <row r="118" spans="1:24" x14ac:dyDescent="0.25">
      <c r="X118"/>
    </row>
    <row r="119" spans="1:24" x14ac:dyDescent="0.25">
      <c r="X119"/>
    </row>
    <row r="120" spans="1:24" x14ac:dyDescent="0.25">
      <c r="X120"/>
    </row>
    <row r="121" spans="1:24" x14ac:dyDescent="0.25">
      <c r="X121"/>
    </row>
    <row r="122" spans="1:24" x14ac:dyDescent="0.25">
      <c r="X122"/>
    </row>
    <row r="123" spans="1:24" x14ac:dyDescent="0.25">
      <c r="X123"/>
    </row>
    <row r="124" spans="1:24" x14ac:dyDescent="0.25">
      <c r="X124"/>
    </row>
    <row r="125" spans="1:24" x14ac:dyDescent="0.25">
      <c r="X125"/>
    </row>
    <row r="126" spans="1:24" x14ac:dyDescent="0.25">
      <c r="X126"/>
    </row>
    <row r="127" spans="1:24" x14ac:dyDescent="0.25">
      <c r="X127"/>
    </row>
    <row r="128" spans="1:24" x14ac:dyDescent="0.25">
      <c r="X128"/>
    </row>
    <row r="129" spans="24:24" x14ac:dyDescent="0.25">
      <c r="X129"/>
    </row>
    <row r="130" spans="24:24" x14ac:dyDescent="0.25">
      <c r="X130"/>
    </row>
    <row r="131" spans="24:24" x14ac:dyDescent="0.25">
      <c r="X131"/>
    </row>
    <row r="160" spans="7:8" x14ac:dyDescent="0.25">
      <c r="G160" s="411"/>
      <c r="H160" s="412"/>
    </row>
    <row r="161" spans="7:10" x14ac:dyDescent="0.25">
      <c r="G161" s="411"/>
      <c r="H161" s="412"/>
    </row>
    <row r="162" spans="7:10" x14ac:dyDescent="0.25">
      <c r="G162" s="411"/>
      <c r="H162" s="412"/>
    </row>
    <row r="167" spans="7:10" x14ac:dyDescent="0.25">
      <c r="G167" s="411"/>
      <c r="H167" s="412"/>
    </row>
    <row r="168" spans="7:10" x14ac:dyDescent="0.25">
      <c r="G168" s="411"/>
      <c r="H168" s="412"/>
      <c r="I168" s="408"/>
    </row>
    <row r="169" spans="7:10" x14ac:dyDescent="0.25">
      <c r="G169" s="411"/>
      <c r="H169" s="412"/>
      <c r="I169" s="412"/>
    </row>
    <row r="170" spans="7:10" x14ac:dyDescent="0.25">
      <c r="G170" s="411"/>
      <c r="H170" s="412"/>
      <c r="I170" s="412"/>
    </row>
    <row r="171" spans="7:10" x14ac:dyDescent="0.25">
      <c r="G171" s="411"/>
      <c r="H171" s="412"/>
      <c r="I171" s="412"/>
      <c r="J171" s="409"/>
    </row>
    <row r="173" spans="7:10" x14ac:dyDescent="0.25">
      <c r="G173" s="411"/>
      <c r="H173" s="412"/>
      <c r="I173" s="412"/>
    </row>
    <row r="174" spans="7:10" x14ac:dyDescent="0.25">
      <c r="G174" s="411"/>
      <c r="H174" s="412"/>
      <c r="I174" s="412"/>
    </row>
    <row r="175" spans="7:10" x14ac:dyDescent="0.25">
      <c r="G175" s="411"/>
      <c r="H175" s="412"/>
      <c r="I175" s="8"/>
    </row>
    <row r="176" spans="7:10" x14ac:dyDescent="0.25">
      <c r="G176" s="411"/>
      <c r="H176" s="412"/>
      <c r="I176" s="8"/>
    </row>
    <row r="177" spans="7:9" x14ac:dyDescent="0.25">
      <c r="G177" s="411"/>
      <c r="H177" s="412"/>
      <c r="I177" s="8"/>
    </row>
    <row r="178" spans="7:9" x14ac:dyDescent="0.25">
      <c r="G178" s="411"/>
      <c r="H178" s="412"/>
      <c r="I178" s="8"/>
    </row>
    <row r="179" spans="7:9" x14ac:dyDescent="0.25">
      <c r="G179" s="411"/>
      <c r="H179" s="412"/>
      <c r="I179" s="8"/>
    </row>
    <row r="180" spans="7:9" x14ac:dyDescent="0.25">
      <c r="G180" s="411"/>
      <c r="H180" s="412"/>
      <c r="I180" s="8"/>
    </row>
    <row r="181" spans="7:9" x14ac:dyDescent="0.25">
      <c r="I181" s="8"/>
    </row>
    <row r="182" spans="7:9" x14ac:dyDescent="0.25">
      <c r="I182" s="8"/>
    </row>
    <row r="183" spans="7:9" x14ac:dyDescent="0.25">
      <c r="I183" s="8"/>
    </row>
    <row r="184" spans="7:9" x14ac:dyDescent="0.25">
      <c r="I184" s="8"/>
    </row>
    <row r="185" spans="7:9" x14ac:dyDescent="0.25">
      <c r="I185" s="8"/>
    </row>
    <row r="186" spans="7:9" x14ac:dyDescent="0.25">
      <c r="I186" s="8"/>
    </row>
    <row r="187" spans="7:9" x14ac:dyDescent="0.25">
      <c r="I187" s="8"/>
    </row>
    <row r="188" spans="7:9" x14ac:dyDescent="0.25">
      <c r="I188" s="8"/>
    </row>
    <row r="189" spans="7:9" x14ac:dyDescent="0.25">
      <c r="I189" s="8"/>
    </row>
    <row r="190" spans="7:9" x14ac:dyDescent="0.25">
      <c r="I190" s="412"/>
    </row>
    <row r="191" spans="7:9" x14ac:dyDescent="0.25">
      <c r="I191" s="412"/>
    </row>
  </sheetData>
  <conditionalFormatting sqref="A56">
    <cfRule type="duplicateValues" dxfId="1224" priority="26"/>
    <cfRule type="duplicateValues" dxfId="1223" priority="27"/>
    <cfRule type="duplicateValues" dxfId="1222" priority="28"/>
    <cfRule type="duplicateValues" dxfId="1221" priority="29"/>
  </conditionalFormatting>
  <conditionalFormatting sqref="J39:J50 I36:I42">
    <cfRule type="duplicateValues" dxfId="1220" priority="10552"/>
  </conditionalFormatting>
  <conditionalFormatting sqref="J30:J38 I27:I35">
    <cfRule type="duplicateValues" dxfId="1219" priority="10548"/>
  </conditionalFormatting>
  <conditionalFormatting sqref="I99:I113">
    <cfRule type="duplicateValues" dxfId="1218" priority="19"/>
  </conditionalFormatting>
  <conditionalFormatting sqref="F1:F1048576">
    <cfRule type="duplicateValues" dxfId="1217" priority="29924"/>
  </conditionalFormatting>
  <conditionalFormatting sqref="I27:I68">
    <cfRule type="duplicateValues" dxfId="1216" priority="29944"/>
  </conditionalFormatting>
  <conditionalFormatting sqref="J62:J73 J12:J60">
    <cfRule type="duplicateValues" dxfId="1215" priority="29930"/>
  </conditionalFormatting>
  <conditionalFormatting sqref="AA1">
    <cfRule type="duplicateValues" dxfId="1214" priority="50"/>
  </conditionalFormatting>
  <conditionalFormatting sqref="AA3">
    <cfRule type="duplicateValues" dxfId="1213" priority="49"/>
  </conditionalFormatting>
  <conditionalFormatting sqref="J13:J25 B14:B22">
    <cfRule type="duplicateValues" dxfId="1212" priority="6"/>
  </conditionalFormatting>
  <conditionalFormatting sqref="B21">
    <cfRule type="duplicateValues" dxfId="1211" priority="5"/>
  </conditionalFormatting>
  <conditionalFormatting sqref="B21">
    <cfRule type="duplicateValues" dxfId="1210" priority="4"/>
  </conditionalFormatting>
  <conditionalFormatting sqref="J62:J83 J13:J60">
    <cfRule type="duplicateValues" dxfId="1209" priority="31175"/>
  </conditionalFormatting>
  <conditionalFormatting sqref="B108:B110">
    <cfRule type="duplicateValues" dxfId="1208" priority="3"/>
  </conditionalFormatting>
  <conditionalFormatting sqref="B109">
    <cfRule type="duplicateValues" dxfId="1207" priority="2"/>
  </conditionalFormatting>
  <conditionalFormatting sqref="B109">
    <cfRule type="duplicateValues" dxfId="1206" priority="1"/>
  </conditionalFormatting>
  <pageMargins left="0.7" right="0.7" top="0.75" bottom="0.75" header="0.3" footer="0.3"/>
  <pageSetup paperSize="9" scale="42" fitToHeight="0" orientation="landscape" r:id="rId1"/>
  <ignoredErrors>
    <ignoredError sqref="G9 G24 G55 G67 G78 G88 G102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A23A0-9AB2-4AFD-B863-69E0B24ACC12}">
  <sheetPr>
    <pageSetUpPr fitToPage="1"/>
  </sheetPr>
  <dimension ref="A1:H564"/>
  <sheetViews>
    <sheetView workbookViewId="0">
      <pane ySplit="1" topLeftCell="A472" activePane="bottomLeft" state="frozen"/>
      <selection pane="bottomLeft" activeCell="D489" sqref="D489"/>
    </sheetView>
  </sheetViews>
  <sheetFormatPr defaultColWidth="9.140625" defaultRowHeight="15" x14ac:dyDescent="0.25"/>
  <cols>
    <col min="1" max="1" width="3.85546875" style="8" bestFit="1" customWidth="1"/>
    <col min="2" max="2" width="20.140625" style="8" bestFit="1" customWidth="1"/>
    <col min="3" max="3" width="28" style="8" bestFit="1" customWidth="1"/>
    <col min="4" max="4" width="30.42578125" style="8" bestFit="1" customWidth="1"/>
    <col min="5" max="5" width="15.28515625" style="8" bestFit="1" customWidth="1"/>
    <col min="6" max="6" width="19.5703125" style="8" bestFit="1" customWidth="1"/>
    <col min="7" max="8" width="14.28515625" style="8" bestFit="1" customWidth="1"/>
    <col min="9" max="16384" width="9.140625" style="8"/>
  </cols>
  <sheetData>
    <row r="1" spans="1:8" x14ac:dyDescent="0.25">
      <c r="A1" s="352" t="s">
        <v>523</v>
      </c>
      <c r="B1" s="352" t="s">
        <v>72</v>
      </c>
      <c r="C1" s="352" t="s">
        <v>171</v>
      </c>
      <c r="D1" s="352" t="s">
        <v>793</v>
      </c>
      <c r="E1" s="352" t="s">
        <v>867</v>
      </c>
      <c r="F1" s="352" t="s">
        <v>868</v>
      </c>
      <c r="G1" s="383" t="s">
        <v>197</v>
      </c>
      <c r="H1" s="383">
        <f ca="1">TODAY()</f>
        <v>45535</v>
      </c>
    </row>
    <row r="2" spans="1:8" x14ac:dyDescent="0.25">
      <c r="A2" s="8">
        <v>2</v>
      </c>
      <c r="B2" s="576" t="s">
        <v>31</v>
      </c>
      <c r="C2" s="380" t="s">
        <v>32</v>
      </c>
      <c r="D2" s="180" t="s">
        <v>748</v>
      </c>
      <c r="E2" s="116">
        <f>SUMIFS('Fully Booked'!Q:Q,'Fully Booked'!E:E,'MARKETERS ANALYSIS'!D2,'Fully Booked'!D:D,'MARKETERS ANALYSIS'!$C$2)</f>
        <v>0</v>
      </c>
      <c r="F2" s="116">
        <f>SUMIFS('Fully Booked'!AF:AF,'Fully Booked'!E:E,'MARKETERS ANALYSIS'!D2,'Fully Booked'!D:D,'MARKETERS ANALYSIS'!$C$2)</f>
        <v>0</v>
      </c>
      <c r="G2" s="116">
        <f>SUMIFS('Fully Booked'!Q:Q,'Fully Booked'!E:E,'MARKETERS ANALYSIS'!D2,'Fully Booked'!D:D,'MARKETERS ANALYSIS'!$C$2,'Fully Booked'!M:M,'MARKETERS ANALYSIS'!$G$1)</f>
        <v>0</v>
      </c>
      <c r="H2" s="116">
        <f ca="1">SUMIFS('Fully Booked'!Q:Q,'Fully Booked'!E:E,'MARKETERS ANALYSIS'!D2,'Fully Booked'!D:D,'MARKETERS ANALYSIS'!$C$2,'Fully Booked'!L:L,'MARKETERS ANALYSIS'!$H$1)</f>
        <v>0</v>
      </c>
    </row>
    <row r="3" spans="1:8" x14ac:dyDescent="0.25">
      <c r="B3" s="577"/>
      <c r="D3" s="180" t="s">
        <v>550</v>
      </c>
      <c r="E3" s="116">
        <f>SUMIFS('Fully Booked'!Q:Q,'Fully Booked'!E:E,'MARKETERS ANALYSIS'!D3,'Fully Booked'!D:D,'MARKETERS ANALYSIS'!$C$2)</f>
        <v>100000</v>
      </c>
      <c r="F3" s="116">
        <f>SUMIFS('Fully Booked'!AF:AF,'Fully Booked'!E:E,'MARKETERS ANALYSIS'!D3,'Fully Booked'!D:D,'MARKETERS ANALYSIS'!$C$2)</f>
        <v>2694.4444444444443</v>
      </c>
      <c r="G3" s="116">
        <f>SUMIFS('Fully Booked'!Q:Q,'Fully Booked'!E:E,'MARKETERS ANALYSIS'!D3,'Fully Booked'!D:D,'MARKETERS ANALYSIS'!$C$2,'Fully Booked'!M:M,'MARKETERS ANALYSIS'!$G$1)</f>
        <v>0</v>
      </c>
      <c r="H3" s="116">
        <f ca="1">SUMIFS('Fully Booked'!Q:Q,'Fully Booked'!E:E,'MARKETERS ANALYSIS'!D3,'Fully Booked'!D:D,'MARKETERS ANALYSIS'!$C$2,'Fully Booked'!L:L,'MARKETERS ANALYSIS'!$H$1)</f>
        <v>0</v>
      </c>
    </row>
    <row r="4" spans="1:8" x14ac:dyDescent="0.25">
      <c r="B4" s="577"/>
      <c r="D4" s="180" t="s">
        <v>577</v>
      </c>
      <c r="E4" s="116">
        <f>SUMIFS('Fully Booked'!Q:Q,'Fully Booked'!E:E,'MARKETERS ANALYSIS'!D4,'Fully Booked'!D:D,'MARKETERS ANALYSIS'!$C$2)</f>
        <v>416420</v>
      </c>
      <c r="F4" s="116">
        <f>SUMIFS('Fully Booked'!AF:AF,'Fully Booked'!E:E,'MARKETERS ANALYSIS'!D4,'Fully Booked'!D:D,'MARKETERS ANALYSIS'!$C$2)</f>
        <v>15581.048333333332</v>
      </c>
      <c r="G4" s="116">
        <f>SUMIFS('Fully Booked'!Q:Q,'Fully Booked'!E:E,'MARKETERS ANALYSIS'!D4,'Fully Booked'!D:D,'MARKETERS ANALYSIS'!$C$2,'Fully Booked'!M:M,'MARKETERS ANALYSIS'!$G$1)</f>
        <v>0</v>
      </c>
      <c r="H4" s="116">
        <f ca="1">SUMIFS('Fully Booked'!Q:Q,'Fully Booked'!E:E,'MARKETERS ANALYSIS'!D4,'Fully Booked'!D:D,'MARKETERS ANALYSIS'!$C$2,'Fully Booked'!L:L,'MARKETERS ANALYSIS'!$H$1)</f>
        <v>0</v>
      </c>
    </row>
    <row r="5" spans="1:8" x14ac:dyDescent="0.25">
      <c r="B5" s="577"/>
      <c r="D5" s="180" t="s">
        <v>642</v>
      </c>
      <c r="E5" s="116">
        <f>SUMIFS('Fully Booked'!Q:Q,'Fully Booked'!E:E,'MARKETERS ANALYSIS'!D5,'Fully Booked'!D:D,'MARKETERS ANALYSIS'!$C$2)</f>
        <v>0</v>
      </c>
      <c r="F5" s="116">
        <f>SUMIFS('Fully Booked'!AF:AF,'Fully Booked'!E:E,'MARKETERS ANALYSIS'!D5,'Fully Booked'!D:D,'MARKETERS ANALYSIS'!$C$2)</f>
        <v>0</v>
      </c>
      <c r="G5" s="116">
        <f>SUMIFS('Fully Booked'!Q:Q,'Fully Booked'!E:E,'MARKETERS ANALYSIS'!D5,'Fully Booked'!D:D,'MARKETERS ANALYSIS'!$C$2,'Fully Booked'!M:M,'MARKETERS ANALYSIS'!$G$1)</f>
        <v>0</v>
      </c>
      <c r="H5" s="116">
        <f ca="1">SUMIFS('Fully Booked'!Q:Q,'Fully Booked'!E:E,'MARKETERS ANALYSIS'!D5,'Fully Booked'!D:D,'MARKETERS ANALYSIS'!$C$2,'Fully Booked'!L:L,'MARKETERS ANALYSIS'!$H$1)</f>
        <v>0</v>
      </c>
    </row>
    <row r="6" spans="1:8" x14ac:dyDescent="0.25">
      <c r="B6" s="577"/>
      <c r="D6" s="180" t="s">
        <v>2098</v>
      </c>
      <c r="E6" s="116">
        <f>SUMIFS('Fully Booked'!Q:Q,'Fully Booked'!E:E,'MARKETERS ANALYSIS'!D6,'Fully Booked'!D:D,'MARKETERS ANALYSIS'!$C$2)</f>
        <v>0</v>
      </c>
      <c r="F6" s="116">
        <f>SUMIFS('Fully Booked'!AF:AF,'Fully Booked'!E:E,'MARKETERS ANALYSIS'!D6,'Fully Booked'!D:D,'MARKETERS ANALYSIS'!$C$2)</f>
        <v>0</v>
      </c>
      <c r="G6" s="116">
        <f>SUMIFS('Fully Booked'!Q:Q,'Fully Booked'!E:E,'MARKETERS ANALYSIS'!D6,'Fully Booked'!D:D,'MARKETERS ANALYSIS'!$C$2,'Fully Booked'!M:M,'MARKETERS ANALYSIS'!$G$1)</f>
        <v>0</v>
      </c>
      <c r="H6" s="116">
        <f ca="1">SUMIFS('Fully Booked'!Q:Q,'Fully Booked'!E:E,'MARKETERS ANALYSIS'!D6,'Fully Booked'!D:D,'MARKETERS ANALYSIS'!$C$2,'Fully Booked'!L:L,'MARKETERS ANALYSIS'!$H$1)</f>
        <v>0</v>
      </c>
    </row>
    <row r="7" spans="1:8" x14ac:dyDescent="0.25">
      <c r="B7" s="577"/>
      <c r="D7" s="180" t="s">
        <v>5631</v>
      </c>
      <c r="E7" s="116">
        <f>SUMIFS('Fully Booked'!Q:Q,'Fully Booked'!E:E,'MARKETERS ANALYSIS'!D7,'Fully Booked'!D:D,'MARKETERS ANALYSIS'!$C$2)</f>
        <v>0</v>
      </c>
      <c r="F7" s="116">
        <f>SUMIFS('Fully Booked'!AF:AF,'Fully Booked'!E:E,'MARKETERS ANALYSIS'!D7,'Fully Booked'!D:D,'MARKETERS ANALYSIS'!$C$2)</f>
        <v>0</v>
      </c>
      <c r="G7" s="116">
        <f>SUMIFS('Fully Booked'!Q:Q,'Fully Booked'!E:E,'MARKETERS ANALYSIS'!D7,'Fully Booked'!D:D,'MARKETERS ANALYSIS'!$C$2,'Fully Booked'!M:M,'MARKETERS ANALYSIS'!$G$1)</f>
        <v>0</v>
      </c>
      <c r="H7" s="116">
        <f ca="1">SUMIFS('Fully Booked'!Q:Q,'Fully Booked'!E:E,'MARKETERS ANALYSIS'!D7,'Fully Booked'!D:D,'MARKETERS ANALYSIS'!$C$2,'Fully Booked'!L:L,'MARKETERS ANALYSIS'!$H$1)</f>
        <v>0</v>
      </c>
    </row>
    <row r="8" spans="1:8" x14ac:dyDescent="0.25">
      <c r="B8" s="577"/>
      <c r="D8" s="180" t="s">
        <v>530</v>
      </c>
      <c r="E8" s="116">
        <f>SUMIFS('Fully Booked'!Q:Q,'Fully Booked'!E:E,'MARKETERS ANALYSIS'!D8,'Fully Booked'!D:D,'MARKETERS ANALYSIS'!$C$2)</f>
        <v>97150</v>
      </c>
      <c r="F8" s="116">
        <f>SUMIFS('Fully Booked'!AF:AF,'Fully Booked'!E:E,'MARKETERS ANALYSIS'!D8,'Fully Booked'!D:D,'MARKETERS ANALYSIS'!$C$2)</f>
        <v>2371.45641025641</v>
      </c>
      <c r="G8" s="116">
        <f>SUMIFS('Fully Booked'!Q:Q,'Fully Booked'!E:E,'MARKETERS ANALYSIS'!D8,'Fully Booked'!D:D,'MARKETERS ANALYSIS'!$C$2,'Fully Booked'!M:M,'MARKETERS ANALYSIS'!$G$1)</f>
        <v>0</v>
      </c>
      <c r="H8" s="116">
        <f ca="1">SUMIFS('Fully Booked'!Q:Q,'Fully Booked'!E:E,'MARKETERS ANALYSIS'!D8,'Fully Booked'!D:D,'MARKETERS ANALYSIS'!$C$2,'Fully Booked'!L:L,'MARKETERS ANALYSIS'!$H$1)</f>
        <v>0</v>
      </c>
    </row>
    <row r="9" spans="1:8" x14ac:dyDescent="0.25">
      <c r="B9" s="577"/>
      <c r="D9" s="180" t="s">
        <v>6021</v>
      </c>
      <c r="E9" s="116">
        <f>SUMIFS('Fully Booked'!Q:Q,'Fully Booked'!E:E,'MARKETERS ANALYSIS'!D9,'Fully Booked'!D:D,'MARKETERS ANALYSIS'!$C$2)</f>
        <v>0</v>
      </c>
      <c r="F9" s="116">
        <f>SUMIFS('Fully Booked'!AF:AF,'Fully Booked'!E:E,'MARKETERS ANALYSIS'!D9,'Fully Booked'!D:D,'MARKETERS ANALYSIS'!$C$2)</f>
        <v>0</v>
      </c>
      <c r="G9" s="116">
        <f>SUMIFS('Fully Booked'!Q:Q,'Fully Booked'!E:E,'MARKETERS ANALYSIS'!D9,'Fully Booked'!D:D,'MARKETERS ANALYSIS'!$C$2,'Fully Booked'!M:M,'MARKETERS ANALYSIS'!$G$1)</f>
        <v>0</v>
      </c>
      <c r="H9" s="116">
        <f ca="1">SUMIFS('Fully Booked'!Q:Q,'Fully Booked'!E:E,'MARKETERS ANALYSIS'!D9,'Fully Booked'!D:D,'MARKETERS ANALYSIS'!$C$2,'Fully Booked'!L:L,'MARKETERS ANALYSIS'!$H$1)</f>
        <v>0</v>
      </c>
    </row>
    <row r="10" spans="1:8" x14ac:dyDescent="0.25">
      <c r="B10" s="577"/>
      <c r="D10" s="180" t="s">
        <v>682</v>
      </c>
      <c r="E10" s="116">
        <f>SUMIFS('Fully Booked'!Q:Q,'Fully Booked'!E:E,'MARKETERS ANALYSIS'!D10,'Fully Booked'!D:D,'MARKETERS ANALYSIS'!$C$2)</f>
        <v>0</v>
      </c>
      <c r="F10" s="116">
        <f>SUMIFS('Fully Booked'!AF:AF,'Fully Booked'!E:E,'MARKETERS ANALYSIS'!D10,'Fully Booked'!D:D,'MARKETERS ANALYSIS'!$C$2)</f>
        <v>0</v>
      </c>
      <c r="G10" s="116">
        <f>SUMIFS('Fully Booked'!Q:Q,'Fully Booked'!E:E,'MARKETERS ANALYSIS'!D10,'Fully Booked'!D:D,'MARKETERS ANALYSIS'!$C$2,'Fully Booked'!M:M,'MARKETERS ANALYSIS'!$G$1)</f>
        <v>0</v>
      </c>
      <c r="H10" s="116">
        <f ca="1">SUMIFS('Fully Booked'!Q:Q,'Fully Booked'!E:E,'MARKETERS ANALYSIS'!D10,'Fully Booked'!D:D,'MARKETERS ANALYSIS'!$C$2,'Fully Booked'!L:L,'MARKETERS ANALYSIS'!$H$1)</f>
        <v>0</v>
      </c>
    </row>
    <row r="11" spans="1:8" x14ac:dyDescent="0.25">
      <c r="B11" s="577"/>
      <c r="D11" s="180" t="s">
        <v>839</v>
      </c>
      <c r="E11" s="116">
        <f>SUMIFS('Fully Booked'!Q:Q,'Fully Booked'!E:E,'MARKETERS ANALYSIS'!D11,'Fully Booked'!D:D,'MARKETERS ANALYSIS'!$C$2)</f>
        <v>0</v>
      </c>
      <c r="F11" s="116">
        <f>SUMIFS('Fully Booked'!AF:AF,'Fully Booked'!E:E,'MARKETERS ANALYSIS'!D11,'Fully Booked'!D:D,'MARKETERS ANALYSIS'!$C$2)</f>
        <v>0</v>
      </c>
      <c r="G11" s="116">
        <f>SUMIFS('Fully Booked'!Q:Q,'Fully Booked'!E:E,'MARKETERS ANALYSIS'!D11,'Fully Booked'!D:D,'MARKETERS ANALYSIS'!$C$2,'Fully Booked'!M:M,'MARKETERS ANALYSIS'!$G$1)</f>
        <v>0</v>
      </c>
      <c r="H11" s="116">
        <f ca="1">SUMIFS('Fully Booked'!Q:Q,'Fully Booked'!E:E,'MARKETERS ANALYSIS'!D11,'Fully Booked'!D:D,'MARKETERS ANALYSIS'!$C$2,'Fully Booked'!L:L,'MARKETERS ANALYSIS'!$H$1)</f>
        <v>0</v>
      </c>
    </row>
    <row r="12" spans="1:8" x14ac:dyDescent="0.25">
      <c r="B12" s="577"/>
      <c r="D12" s="180" t="s">
        <v>643</v>
      </c>
      <c r="E12" s="116">
        <f>SUMIFS('Fully Booked'!Q:Q,'Fully Booked'!E:E,'MARKETERS ANALYSIS'!D12,'Fully Booked'!D:D,'MARKETERS ANALYSIS'!$C$2)</f>
        <v>0</v>
      </c>
      <c r="F12" s="116">
        <f>SUMIFS('Fully Booked'!AF:AF,'Fully Booked'!E:E,'MARKETERS ANALYSIS'!D12,'Fully Booked'!D:D,'MARKETERS ANALYSIS'!$C$2)</f>
        <v>0</v>
      </c>
      <c r="G12" s="116">
        <f>SUMIFS('Fully Booked'!Q:Q,'Fully Booked'!E:E,'MARKETERS ANALYSIS'!D12,'Fully Booked'!D:D,'MARKETERS ANALYSIS'!$C$2,'Fully Booked'!M:M,'MARKETERS ANALYSIS'!$G$1)</f>
        <v>0</v>
      </c>
      <c r="H12" s="116">
        <f ca="1">SUMIFS('Fully Booked'!Q:Q,'Fully Booked'!E:E,'MARKETERS ANALYSIS'!D12,'Fully Booked'!D:D,'MARKETERS ANALYSIS'!$C$2,'Fully Booked'!L:L,'MARKETERS ANALYSIS'!$H$1)</f>
        <v>0</v>
      </c>
    </row>
    <row r="13" spans="1:8" x14ac:dyDescent="0.25">
      <c r="B13" s="577"/>
      <c r="D13" s="463" t="s">
        <v>71</v>
      </c>
      <c r="E13" s="464">
        <f>SUM(E2:E12)</f>
        <v>613570</v>
      </c>
      <c r="F13" s="464">
        <f>SUM(F2:F12)</f>
        <v>20646.949188034188</v>
      </c>
      <c r="G13" s="464">
        <f>SUM(G2:G12)</f>
        <v>0</v>
      </c>
      <c r="H13" s="464">
        <f ca="1">SUM(H2:H12)</f>
        <v>0</v>
      </c>
    </row>
    <row r="14" spans="1:8" x14ac:dyDescent="0.25">
      <c r="B14" s="579"/>
      <c r="D14" s="198"/>
      <c r="E14" s="394"/>
      <c r="F14" s="394"/>
      <c r="G14" s="394"/>
      <c r="H14" s="394"/>
    </row>
    <row r="15" spans="1:8" x14ac:dyDescent="0.25">
      <c r="B15" s="180"/>
      <c r="C15" s="180" t="s">
        <v>4893</v>
      </c>
      <c r="D15" s="180" t="s">
        <v>5720</v>
      </c>
      <c r="E15" s="116">
        <f>SUMIFS('Fully Booked'!Q:Q,'Fully Booked'!E:E,'MARKETERS ANALYSIS'!D15,'Fully Booked'!D:D,'MARKETERS ANALYSIS'!$C$15)</f>
        <v>0</v>
      </c>
      <c r="F15" s="116">
        <f>SUMIFS('Fully Booked'!AF:AF,'Fully Booked'!E:E,'MARKETERS ANALYSIS'!D15,'Fully Booked'!D:D,'MARKETERS ANALYSIS'!$C$15)</f>
        <v>0</v>
      </c>
      <c r="G15" s="116">
        <f>SUMIFS('Fully Booked'!Q:Q,'Fully Booked'!E:E,'MARKETERS ANALYSIS'!D15,'Fully Booked'!D:D,'MARKETERS ANALYSIS'!$C$15,'Fully Booked'!M:M,'MARKETERS ANALYSIS'!$G$1)</f>
        <v>0</v>
      </c>
      <c r="H15" s="116">
        <f ca="1">SUMIFS('Fully Booked'!Q:Q,'Fully Booked'!E:E,'MARKETERS ANALYSIS'!D15,'Fully Booked'!D:D,'MARKETERS ANALYSIS'!$C$15,'Fully Booked'!L:L,'MARKETERS ANALYSIS'!$H$1)</f>
        <v>0</v>
      </c>
    </row>
    <row r="16" spans="1:8" s="724" customFormat="1" x14ac:dyDescent="0.25">
      <c r="B16" s="735"/>
      <c r="C16" s="180"/>
      <c r="D16" s="180" t="s">
        <v>7474</v>
      </c>
      <c r="E16" s="116">
        <f>SUMIFS('Fully Booked'!Q:Q,'Fully Booked'!E:E,'MARKETERS ANALYSIS'!D16,'Fully Booked'!D:D,'MARKETERS ANALYSIS'!$C$15)</f>
        <v>0</v>
      </c>
      <c r="F16" s="116">
        <f>SUMIFS('Fully Booked'!AF:AF,'Fully Booked'!E:E,'MARKETERS ANALYSIS'!D16,'Fully Booked'!D:D,'MARKETERS ANALYSIS'!$C$15)</f>
        <v>0</v>
      </c>
      <c r="G16" s="116">
        <f>SUMIFS('Fully Booked'!Q:Q,'Fully Booked'!E:E,'MARKETERS ANALYSIS'!D16,'Fully Booked'!D:D,'MARKETERS ANALYSIS'!$C$15,'Fully Booked'!M:M,'MARKETERS ANALYSIS'!$G$1)</f>
        <v>0</v>
      </c>
      <c r="H16" s="116">
        <f ca="1">SUMIFS('Fully Booked'!Q:Q,'Fully Booked'!E:E,'MARKETERS ANALYSIS'!D16,'Fully Booked'!D:D,'MARKETERS ANALYSIS'!$C$15,'Fully Booked'!L:L,'MARKETERS ANALYSIS'!$H$1)</f>
        <v>0</v>
      </c>
    </row>
    <row r="17" spans="1:8" x14ac:dyDescent="0.25">
      <c r="B17" s="579"/>
      <c r="D17" s="463" t="s">
        <v>71</v>
      </c>
      <c r="E17" s="464">
        <f>SUM(E15:E16)</f>
        <v>0</v>
      </c>
      <c r="F17" s="464">
        <f t="shared" ref="F17:H17" si="0">SUM(F15:F16)</f>
        <v>0</v>
      </c>
      <c r="G17" s="464">
        <f t="shared" si="0"/>
        <v>0</v>
      </c>
      <c r="H17" s="464">
        <f t="shared" ca="1" si="0"/>
        <v>0</v>
      </c>
    </row>
    <row r="18" spans="1:8" x14ac:dyDescent="0.25">
      <c r="B18" s="579"/>
      <c r="D18" s="198"/>
      <c r="E18" s="394"/>
      <c r="F18" s="394"/>
      <c r="G18" s="394"/>
      <c r="H18" s="394"/>
    </row>
    <row r="19" spans="1:8" ht="15.75" x14ac:dyDescent="0.25">
      <c r="B19" s="577"/>
      <c r="C19" s="85" t="s">
        <v>405</v>
      </c>
      <c r="D19" s="180" t="s">
        <v>5720</v>
      </c>
      <c r="E19" s="116">
        <f>SUMIFS('Fully Booked'!Q:Q,'Fully Booked'!E:E,'MARKETERS ANALYSIS'!D19,'Fully Booked'!D:D,'MARKETERS ANALYSIS'!$C$19)</f>
        <v>0</v>
      </c>
      <c r="F19" s="116">
        <f>SUMIFS('Fully Booked'!AF:AF,'Fully Booked'!E:E,'MARKETERS ANALYSIS'!D19,'Fully Booked'!D:D,'MARKETERS ANALYSIS'!$C$19)</f>
        <v>0</v>
      </c>
      <c r="G19" s="116">
        <f>SUMIFS('Fully Booked'!Q:Q,'Fully Booked'!E:E,'MARKETERS ANALYSIS'!D19,'Fully Booked'!D:D,'MARKETERS ANALYSIS'!$C$19,'Fully Booked'!M:M,'MARKETERS ANALYSIS'!$G$1)</f>
        <v>0</v>
      </c>
      <c r="H19" s="116">
        <f ca="1">SUMIFS('Fully Booked'!Q:Q,'Fully Booked'!E:E,'MARKETERS ANALYSIS'!D19,'Fully Booked'!D:D,'MARKETERS ANALYSIS'!$C$19,'Fully Booked'!L:L,'MARKETERS ANALYSIS'!$H$1)</f>
        <v>0</v>
      </c>
    </row>
    <row r="20" spans="1:8" ht="15.75" x14ac:dyDescent="0.25">
      <c r="B20" s="577"/>
      <c r="C20" s="322"/>
      <c r="D20" s="463" t="s">
        <v>71</v>
      </c>
      <c r="E20" s="464">
        <f>SUM(E19)</f>
        <v>0</v>
      </c>
      <c r="F20" s="464">
        <f t="shared" ref="F20:G20" si="1">SUM(F19)</f>
        <v>0</v>
      </c>
      <c r="G20" s="464">
        <f t="shared" si="1"/>
        <v>0</v>
      </c>
      <c r="H20" s="464">
        <f ca="1">SUM(H19)</f>
        <v>0</v>
      </c>
    </row>
    <row r="21" spans="1:8" x14ac:dyDescent="0.25">
      <c r="B21" s="577"/>
      <c r="D21" s="198"/>
      <c r="E21" s="394"/>
      <c r="F21" s="394"/>
      <c r="G21" s="394"/>
      <c r="H21" s="394"/>
    </row>
    <row r="22" spans="1:8" x14ac:dyDescent="0.25">
      <c r="B22" s="578"/>
      <c r="C22" s="460" t="s">
        <v>869</v>
      </c>
      <c r="D22" s="352"/>
      <c r="E22" s="353">
        <f>SUMIFS(E2:E21,D2:D21,D13)</f>
        <v>613570</v>
      </c>
      <c r="F22" s="353">
        <f>SUMIFS(F2:F21,D2:D21,D13)</f>
        <v>20646.949188034188</v>
      </c>
      <c r="G22" s="353">
        <f>SUMIFS(G2:G21,D2:D21,D13)</f>
        <v>0</v>
      </c>
      <c r="H22" s="353">
        <f ca="1">SUMIFS(H2:H21,D2:D21,D13)</f>
        <v>0</v>
      </c>
    </row>
    <row r="23" spans="1:8" x14ac:dyDescent="0.25">
      <c r="B23" s="462"/>
      <c r="C23" s="460"/>
      <c r="D23" s="198"/>
      <c r="E23" s="394"/>
      <c r="F23" s="394"/>
      <c r="G23" s="394"/>
      <c r="H23" s="394"/>
    </row>
    <row r="24" spans="1:8" x14ac:dyDescent="0.25">
      <c r="A24" s="8">
        <v>3</v>
      </c>
      <c r="B24" s="572" t="s">
        <v>241</v>
      </c>
      <c r="C24" s="380" t="s">
        <v>489</v>
      </c>
      <c r="D24" s="8" t="s">
        <v>836</v>
      </c>
      <c r="E24" s="116">
        <f>SUMIFS('Fully Booked'!Q:Q,'Fully Booked'!E:E,'MARKETERS ANALYSIS'!D24,'Fully Booked'!D:D,'MARKETERS ANALYSIS'!$C$24)</f>
        <v>276900</v>
      </c>
      <c r="F24" s="116">
        <f>SUMIFS('Fully Booked'!AF:AF,'Fully Booked'!E:E,'MARKETERS ANALYSIS'!D24,'Fully Booked'!D:D,'MARKETERS ANALYSIS'!$C$24)</f>
        <v>6355.5142857142855</v>
      </c>
      <c r="G24" s="116">
        <f>SUMIFS('Fully Booked'!Q:Q,'Fully Booked'!E:E,'MARKETERS ANALYSIS'!D24,'Fully Booked'!D:D,'MARKETERS ANALYSIS'!$C$24,'Fully Booked'!M:M,'MARKETERS ANALYSIS'!$G$1)</f>
        <v>0</v>
      </c>
      <c r="H24" s="116">
        <f ca="1">SUMIFS('Fully Booked'!Q:Q,'Fully Booked'!E:E,'MARKETERS ANALYSIS'!D24,'Fully Booked'!D:D,'MARKETERS ANALYSIS'!$C$24,'Fully Booked'!L:L,'MARKETERS ANALYSIS'!$H$1)</f>
        <v>0</v>
      </c>
    </row>
    <row r="25" spans="1:8" x14ac:dyDescent="0.25">
      <c r="B25" s="573"/>
      <c r="C25" s="380"/>
      <c r="D25" s="180" t="s">
        <v>6360</v>
      </c>
      <c r="E25" s="116">
        <f>SUMIFS('Fully Booked'!Q:Q,'Fully Booked'!E:E,'MARKETERS ANALYSIS'!D25,'Fully Booked'!D:D,'MARKETERS ANALYSIS'!$C$24)</f>
        <v>0</v>
      </c>
      <c r="F25" s="116">
        <f>SUMIFS('Fully Booked'!AF:AF,'Fully Booked'!E:E,'MARKETERS ANALYSIS'!D25,'Fully Booked'!D:D,'MARKETERS ANALYSIS'!$C$24)</f>
        <v>0</v>
      </c>
      <c r="G25" s="116">
        <f>SUMIFS('Fully Booked'!Q:Q,'Fully Booked'!E:E,'MARKETERS ANALYSIS'!D25,'Fully Booked'!D:D,'MARKETERS ANALYSIS'!$C$24,'Fully Booked'!M:M,'MARKETERS ANALYSIS'!$G$1)</f>
        <v>0</v>
      </c>
      <c r="H25" s="116">
        <f ca="1">SUMIFS('Fully Booked'!Q:Q,'Fully Booked'!E:E,'MARKETERS ANALYSIS'!D25,'Fully Booked'!D:D,'MARKETERS ANALYSIS'!$C$24,'Fully Booked'!L:L,'MARKETERS ANALYSIS'!$H$1)</f>
        <v>0</v>
      </c>
    </row>
    <row r="26" spans="1:8" x14ac:dyDescent="0.25">
      <c r="B26" s="573"/>
      <c r="D26" s="180" t="s">
        <v>6544</v>
      </c>
      <c r="E26" s="116">
        <f>SUMIFS('Fully Booked'!Q:Q,'Fully Booked'!E:E,'MARKETERS ANALYSIS'!D26,'Fully Booked'!D:D,'MARKETERS ANALYSIS'!$C$24)</f>
        <v>0</v>
      </c>
      <c r="F26" s="116">
        <f>SUMIFS('Fully Booked'!AF:AF,'Fully Booked'!E:E,'MARKETERS ANALYSIS'!D26,'Fully Booked'!D:D,'MARKETERS ANALYSIS'!$C$24)</f>
        <v>0</v>
      </c>
      <c r="G26" s="116">
        <f>SUMIFS('Fully Booked'!Q:Q,'Fully Booked'!E:E,'MARKETERS ANALYSIS'!D26,'Fully Booked'!D:D,'MARKETERS ANALYSIS'!$C$24,'Fully Booked'!M:M,'MARKETERS ANALYSIS'!$G$1)</f>
        <v>0</v>
      </c>
      <c r="H26" s="116">
        <f ca="1">SUMIFS('Fully Booked'!Q:Q,'Fully Booked'!E:E,'MARKETERS ANALYSIS'!D26,'Fully Booked'!D:D,'MARKETERS ANALYSIS'!$C$24,'Fully Booked'!L:L,'MARKETERS ANALYSIS'!$H$1)</f>
        <v>0</v>
      </c>
    </row>
    <row r="27" spans="1:8" x14ac:dyDescent="0.25">
      <c r="B27" s="573"/>
      <c r="D27" s="180" t="s">
        <v>7458</v>
      </c>
      <c r="E27" s="116">
        <f>SUMIFS('Fully Booked'!Q:Q,'Fully Booked'!E:E,'MARKETERS ANALYSIS'!D27,'Fully Booked'!D:D,'MARKETERS ANALYSIS'!$C$24)</f>
        <v>0</v>
      </c>
      <c r="F27" s="116">
        <f>SUMIFS('Fully Booked'!AF:AF,'Fully Booked'!E:E,'MARKETERS ANALYSIS'!D27,'Fully Booked'!D:D,'MARKETERS ANALYSIS'!$C$24)</f>
        <v>0</v>
      </c>
      <c r="G27" s="116">
        <f>SUMIFS('Fully Booked'!Q:Q,'Fully Booked'!E:E,'MARKETERS ANALYSIS'!D27,'Fully Booked'!D:D,'MARKETERS ANALYSIS'!$C$24,'Fully Booked'!M:M,'MARKETERS ANALYSIS'!$G$1)</f>
        <v>0</v>
      </c>
      <c r="H27" s="116">
        <f ca="1">SUMIFS('Fully Booked'!Q:Q,'Fully Booked'!E:E,'MARKETERS ANALYSIS'!D27,'Fully Booked'!D:D,'MARKETERS ANALYSIS'!$C$24,'Fully Booked'!L:L,'MARKETERS ANALYSIS'!$H$1)</f>
        <v>0</v>
      </c>
    </row>
    <row r="28" spans="1:8" x14ac:dyDescent="0.25">
      <c r="B28" s="573"/>
      <c r="D28" s="352" t="s">
        <v>71</v>
      </c>
      <c r="E28" s="353">
        <f>SUM(E24:E24:E24:E27)</f>
        <v>276900</v>
      </c>
      <c r="F28" s="353">
        <f>SUM(F24:F24:F24:F27)</f>
        <v>6355.5142857142855</v>
      </c>
      <c r="G28" s="353">
        <f>SUM(G24:G24:G24:G27)</f>
        <v>0</v>
      </c>
      <c r="H28" s="353">
        <f ca="1">SUM(H24:H27)</f>
        <v>0</v>
      </c>
    </row>
    <row r="29" spans="1:8" x14ac:dyDescent="0.25">
      <c r="B29" s="573"/>
      <c r="C29" s="8" t="s">
        <v>3680</v>
      </c>
      <c r="D29" s="198" t="s">
        <v>3903</v>
      </c>
      <c r="E29" s="116">
        <f>SUMIFS('Fully Booked'!Q:Q,'Fully Booked'!E:E,'MARKETERS ANALYSIS'!D29,'Fully Booked'!D:D,'MARKETERS ANALYSIS'!$C$29)</f>
        <v>0</v>
      </c>
      <c r="F29" s="116">
        <f>SUMIFS('Fully Booked'!AF:AF,'Fully Booked'!E:E,'MARKETERS ANALYSIS'!D29,'Fully Booked'!D:D,'MARKETERS ANALYSIS'!$C$29)</f>
        <v>0</v>
      </c>
      <c r="G29" s="116">
        <f>SUMIFS('Fully Booked'!Q:Q,'Fully Booked'!E:E,'MARKETERS ANALYSIS'!D29,'Fully Booked'!D:D,'MARKETERS ANALYSIS'!$C$29,'Fully Booked'!M:M,'MARKETERS ANALYSIS'!$G$1)</f>
        <v>0</v>
      </c>
      <c r="H29" s="116">
        <f ca="1">SUMIFS('Fully Booked'!Q:Q,'Fully Booked'!E:E,'MARKETERS ANALYSIS'!D29,'Fully Booked'!D:D,'MARKETERS ANALYSIS'!$C$29,'Fully Booked'!L:L,'MARKETERS ANALYSIS'!$H$1)</f>
        <v>0</v>
      </c>
    </row>
    <row r="30" spans="1:8" x14ac:dyDescent="0.25">
      <c r="B30" s="573"/>
      <c r="D30" s="352" t="s">
        <v>71</v>
      </c>
      <c r="E30" s="353">
        <f>SUM(E29)</f>
        <v>0</v>
      </c>
      <c r="F30" s="353">
        <f t="shared" ref="F30:G30" si="2">SUM(F29)</f>
        <v>0</v>
      </c>
      <c r="G30" s="353">
        <f t="shared" si="2"/>
        <v>0</v>
      </c>
      <c r="H30" s="353">
        <f ca="1">SUM(H29)</f>
        <v>0</v>
      </c>
    </row>
    <row r="31" spans="1:8" x14ac:dyDescent="0.25">
      <c r="B31" s="573"/>
      <c r="D31" s="198"/>
      <c r="E31" s="394"/>
      <c r="F31" s="394"/>
      <c r="G31" s="394"/>
      <c r="H31" s="394"/>
    </row>
    <row r="32" spans="1:8" x14ac:dyDescent="0.25">
      <c r="B32" s="573"/>
      <c r="C32" s="583" t="s">
        <v>405</v>
      </c>
      <c r="D32" s="180" t="s">
        <v>4525</v>
      </c>
      <c r="E32" s="116">
        <f>SUMIFS('Fully Booked'!Q:Q,'Fully Booked'!E:E,'MARKETERS ANALYSIS'!D32,'Fully Booked'!D:D,'MARKETERS ANALYSIS'!$C$32,'Fully Booked'!B:B,'MARKETERS ANALYSIS'!$B$24)</f>
        <v>0</v>
      </c>
      <c r="F32" s="116">
        <f>SUMIFS('Fully Booked'!AF:AF,'Fully Booked'!E:E,'MARKETERS ANALYSIS'!D32,'Fully Booked'!D:D,'MARKETERS ANALYSIS'!$C$32,'Fully Booked'!B:B,'MARKETERS ANALYSIS'!$B$24)</f>
        <v>0</v>
      </c>
      <c r="G32" s="116">
        <f>SUMIFS('Fully Booked'!Q:Q,'Fully Booked'!E:E,'MARKETERS ANALYSIS'!D32,'Fully Booked'!D:D,'MARKETERS ANALYSIS'!$C$32,'Fully Booked'!M:M,'MARKETERS ANALYSIS'!$G$1,'Fully Booked'!B:B,'MARKETERS ANALYSIS'!$B$24)</f>
        <v>0</v>
      </c>
      <c r="H32" s="116">
        <f ca="1">SUMIFS('Fully Booked'!Q:Q,'Fully Booked'!E:E,'MARKETERS ANALYSIS'!D32,'Fully Booked'!D:D,'MARKETERS ANALYSIS'!$C$32,'Fully Booked'!L:L,'MARKETERS ANALYSIS'!$H$1,'Fully Booked'!B:B,'MARKETERS ANALYSIS'!$B$24)</f>
        <v>0</v>
      </c>
    </row>
    <row r="33" spans="1:8" x14ac:dyDescent="0.25">
      <c r="B33" s="573"/>
      <c r="C33" s="584"/>
      <c r="D33" s="180" t="s">
        <v>2315</v>
      </c>
      <c r="E33" s="116">
        <f>SUMIFS('Fully Booked'!Q:Q,'Fully Booked'!E:E,'MARKETERS ANALYSIS'!D33,'Fully Booked'!D:D,'MARKETERS ANALYSIS'!$C$32,'Fully Booked'!B:B,'MARKETERS ANALYSIS'!$B$24)</f>
        <v>0</v>
      </c>
      <c r="F33" s="116">
        <f>SUMIFS('Fully Booked'!AF:AF,'Fully Booked'!E:E,'MARKETERS ANALYSIS'!D33,'Fully Booked'!D:D,'MARKETERS ANALYSIS'!$C$32,'Fully Booked'!B:B,'MARKETERS ANALYSIS'!$B$24)</f>
        <v>0</v>
      </c>
      <c r="G33" s="116">
        <f>SUMIFS('Fully Booked'!Q:Q,'Fully Booked'!E:E,'MARKETERS ANALYSIS'!D33,'Fully Booked'!D:D,'MARKETERS ANALYSIS'!$C$32,'Fully Booked'!M:M,'MARKETERS ANALYSIS'!$G$1,'Fully Booked'!B:B,'MARKETERS ANALYSIS'!$B$24)</f>
        <v>0</v>
      </c>
      <c r="H33" s="116">
        <f ca="1">SUMIFS('Fully Booked'!Q:Q,'Fully Booked'!E:E,'MARKETERS ANALYSIS'!D33,'Fully Booked'!D:D,'MARKETERS ANALYSIS'!$C$32,'Fully Booked'!L:L,'MARKETERS ANALYSIS'!$H$1,'Fully Booked'!B:B,'MARKETERS ANALYSIS'!$B$24)</f>
        <v>0</v>
      </c>
    </row>
    <row r="34" spans="1:8" x14ac:dyDescent="0.25">
      <c r="B34" s="573"/>
      <c r="D34" s="198" t="s">
        <v>6179</v>
      </c>
      <c r="E34" s="116">
        <f>SUMIFS('Fully Booked'!Q:Q,'Fully Booked'!E:E,'MARKETERS ANALYSIS'!D34,'Fully Booked'!D:D,'MARKETERS ANALYSIS'!$C$32,'Fully Booked'!B:B,'MARKETERS ANALYSIS'!$B$24)</f>
        <v>0</v>
      </c>
      <c r="F34" s="116">
        <f>SUMIFS('Fully Booked'!AF:AF,'Fully Booked'!E:E,'MARKETERS ANALYSIS'!D34,'Fully Booked'!D:D,'MARKETERS ANALYSIS'!$C$32,'Fully Booked'!B:B,'MARKETERS ANALYSIS'!$B$24)</f>
        <v>0</v>
      </c>
      <c r="G34" s="116">
        <f>SUMIFS('Fully Booked'!Q:Q,'Fully Booked'!E:E,'MARKETERS ANALYSIS'!D34,'Fully Booked'!D:D,'MARKETERS ANALYSIS'!$C$32,'Fully Booked'!M:M,'MARKETERS ANALYSIS'!$G$1,'Fully Booked'!B:B,'MARKETERS ANALYSIS'!$B$24)</f>
        <v>0</v>
      </c>
      <c r="H34" s="116">
        <f ca="1">SUMIFS('Fully Booked'!Q:Q,'Fully Booked'!E:E,'MARKETERS ANALYSIS'!D34,'Fully Booked'!D:D,'MARKETERS ANALYSIS'!$C$32,'Fully Booked'!L:L,'MARKETERS ANALYSIS'!$H$1,'Fully Booked'!B:B,'MARKETERS ANALYSIS'!$B$24)</f>
        <v>0</v>
      </c>
    </row>
    <row r="35" spans="1:8" x14ac:dyDescent="0.25">
      <c r="B35" s="573"/>
      <c r="D35" s="352" t="s">
        <v>71</v>
      </c>
      <c r="E35" s="353">
        <f>SUM(E32:E34:E32:E34)</f>
        <v>0</v>
      </c>
      <c r="F35" s="353">
        <f>SUM(F28:F28:F28:F34)</f>
        <v>6355.5142857142855</v>
      </c>
      <c r="G35" s="353">
        <f>SUM(G28:G28:G28:G34)</f>
        <v>0</v>
      </c>
      <c r="H35" s="353">
        <f ca="1">SUM(H28:H34)</f>
        <v>0</v>
      </c>
    </row>
    <row r="36" spans="1:8" x14ac:dyDescent="0.25">
      <c r="B36" s="574"/>
      <c r="C36" s="460" t="s">
        <v>869</v>
      </c>
      <c r="D36" s="352"/>
      <c r="E36" s="353">
        <f>SUMIFS(E24:E35,D24:D35,D28)</f>
        <v>276900</v>
      </c>
      <c r="F36" s="353">
        <f>SUMIFS(F24:F35,D24:D35,D28)</f>
        <v>12711.028571428571</v>
      </c>
      <c r="G36" s="353">
        <f>SUMIFS(G24:G35,D24:D35,D28)</f>
        <v>0</v>
      </c>
      <c r="H36" s="353">
        <f ca="1">SUMIFS(H24:H28,D24:D28,D28)</f>
        <v>0</v>
      </c>
    </row>
    <row r="37" spans="1:8" x14ac:dyDescent="0.25">
      <c r="B37" s="460"/>
      <c r="D37" s="198"/>
      <c r="E37" s="394"/>
      <c r="F37" s="394"/>
      <c r="G37" s="394"/>
      <c r="H37" s="394"/>
    </row>
    <row r="38" spans="1:8" x14ac:dyDescent="0.25">
      <c r="A38" s="8">
        <v>4</v>
      </c>
      <c r="B38" s="572" t="s">
        <v>38</v>
      </c>
      <c r="C38" s="93" t="s">
        <v>883</v>
      </c>
      <c r="D38" s="180" t="s">
        <v>6255</v>
      </c>
      <c r="E38" s="116">
        <f>SUMIFS('Fully Booked'!Q:Q,'Fully Booked'!E:E,'MARKETERS ANALYSIS'!D38,'Fully Booked'!D:D,'MARKETERS ANALYSIS'!$C$38)</f>
        <v>0</v>
      </c>
      <c r="F38" s="116">
        <f>SUMIFS('Fully Booked'!AF:AF,'Fully Booked'!E:E,'MARKETERS ANALYSIS'!D38,'Fully Booked'!D:D,'MARKETERS ANALYSIS'!$C$38)</f>
        <v>0</v>
      </c>
      <c r="G38" s="116">
        <f>SUMIFS('Fully Booked'!Q:Q,'Fully Booked'!E:E,'MARKETERS ANALYSIS'!D38,'Fully Booked'!D:D,'MARKETERS ANALYSIS'!$C$38,'Fully Booked'!M:M,'MARKETERS ANALYSIS'!$G$1)</f>
        <v>0</v>
      </c>
      <c r="H38" s="116">
        <f ca="1">SUMIFS('Fully Booked'!Q:Q,'Fully Booked'!E:E,'MARKETERS ANALYSIS'!D38,'Fully Booked'!D:D,'MARKETERS ANALYSIS'!$C$38,'Fully Booked'!L:L,'MARKETERS ANALYSIS'!$H$1)</f>
        <v>0</v>
      </c>
    </row>
    <row r="39" spans="1:8" x14ac:dyDescent="0.25">
      <c r="B39" s="573"/>
      <c r="C39" s="355"/>
      <c r="D39" s="180" t="s">
        <v>680</v>
      </c>
      <c r="E39" s="116">
        <f>SUMIFS('Fully Booked'!Q:Q,'Fully Booked'!E:E,'MARKETERS ANALYSIS'!D39,'Fully Booked'!D:D,'MARKETERS ANALYSIS'!$C$38)</f>
        <v>0</v>
      </c>
      <c r="F39" s="116">
        <f>SUMIFS('Fully Booked'!AF:AF,'Fully Booked'!E:E,'MARKETERS ANALYSIS'!D39,'Fully Booked'!D:D,'MARKETERS ANALYSIS'!$C$38)</f>
        <v>0</v>
      </c>
      <c r="G39" s="116">
        <f>SUMIFS('Fully Booked'!Q:Q,'Fully Booked'!E:E,'MARKETERS ANALYSIS'!D39,'Fully Booked'!D:D,'MARKETERS ANALYSIS'!$C$38,'Fully Booked'!M:M,'MARKETERS ANALYSIS'!$G$1)</f>
        <v>0</v>
      </c>
      <c r="H39" s="116">
        <f ca="1">SUMIFS('Fully Booked'!Q:Q,'Fully Booked'!E:E,'MARKETERS ANALYSIS'!D39,'Fully Booked'!D:D,'MARKETERS ANALYSIS'!$C$38,'Fully Booked'!L:L,'MARKETERS ANALYSIS'!$H$1)</f>
        <v>0</v>
      </c>
    </row>
    <row r="40" spans="1:8" x14ac:dyDescent="0.25">
      <c r="B40" s="573"/>
      <c r="C40" s="355"/>
      <c r="D40" s="180" t="s">
        <v>983</v>
      </c>
      <c r="E40" s="116">
        <f>SUMIFS('Fully Booked'!Q:Q,'Fully Booked'!E:E,'MARKETERS ANALYSIS'!D40,'Fully Booked'!D:D,'MARKETERS ANALYSIS'!$C$38)</f>
        <v>1213900</v>
      </c>
      <c r="F40" s="116">
        <f>SUMIFS('Fully Booked'!AF:AF,'Fully Booked'!E:E,'MARKETERS ANALYSIS'!D40,'Fully Booked'!D:D,'MARKETERS ANALYSIS'!$C$38)</f>
        <v>36339.926984126985</v>
      </c>
      <c r="G40" s="116">
        <f>SUMIFS('Fully Booked'!Q:Q,'Fully Booked'!E:E,'MARKETERS ANALYSIS'!D40,'Fully Booked'!D:D,'MARKETERS ANALYSIS'!$C$38,'Fully Booked'!M:M,'MARKETERS ANALYSIS'!$G$1)</f>
        <v>0</v>
      </c>
      <c r="H40" s="116">
        <f ca="1">SUMIFS('Fully Booked'!Q:Q,'Fully Booked'!E:E,'MARKETERS ANALYSIS'!D40,'Fully Booked'!D:D,'MARKETERS ANALYSIS'!$C$38,'Fully Booked'!L:L,'MARKETERS ANALYSIS'!$H$1)</f>
        <v>0</v>
      </c>
    </row>
    <row r="41" spans="1:8" x14ac:dyDescent="0.25">
      <c r="B41" s="573"/>
      <c r="C41" s="355"/>
      <c r="D41" s="8" t="s">
        <v>6774</v>
      </c>
      <c r="E41" s="116">
        <f>SUMIFS('Fully Booked'!Q:Q,'Fully Booked'!E:E,'MARKETERS ANALYSIS'!D41,'Fully Booked'!D:D,'MARKETERS ANALYSIS'!$C$38)</f>
        <v>763300</v>
      </c>
      <c r="F41" s="116">
        <f>SUMIFS('Fully Booked'!AF:AF,'Fully Booked'!E:E,'MARKETERS ANALYSIS'!D41,'Fully Booked'!D:D,'MARKETERS ANALYSIS'!$C$38)</f>
        <v>17519.55238095238</v>
      </c>
      <c r="G41" s="116">
        <f>SUMIFS('Fully Booked'!Q:Q,'Fully Booked'!E:E,'MARKETERS ANALYSIS'!D41,'Fully Booked'!D:D,'MARKETERS ANALYSIS'!$C$38,'Fully Booked'!M:M,'MARKETERS ANALYSIS'!$G$1)</f>
        <v>0</v>
      </c>
      <c r="H41" s="116">
        <f ca="1">SUMIFS('Fully Booked'!Q:Q,'Fully Booked'!E:E,'MARKETERS ANALYSIS'!D41,'Fully Booked'!D:D,'MARKETERS ANALYSIS'!$C$38,'Fully Booked'!L:L,'MARKETERS ANALYSIS'!$H$1)</f>
        <v>0</v>
      </c>
    </row>
    <row r="42" spans="1:8" x14ac:dyDescent="0.25">
      <c r="B42" s="573"/>
      <c r="C42" s="355"/>
      <c r="D42" s="180" t="s">
        <v>2720</v>
      </c>
      <c r="E42" s="116">
        <f>SUMIFS('Fully Booked'!Q:Q,'Fully Booked'!E:E,'MARKETERS ANALYSIS'!D42,'Fully Booked'!D:D,'MARKETERS ANALYSIS'!$C$38)</f>
        <v>0</v>
      </c>
      <c r="F42" s="116">
        <f>SUMIFS('Fully Booked'!AF:AF,'Fully Booked'!E:E,'MARKETERS ANALYSIS'!D42,'Fully Booked'!D:D,'MARKETERS ANALYSIS'!$C$38)</f>
        <v>0</v>
      </c>
      <c r="G42" s="116">
        <f>SUMIFS('Fully Booked'!Q:Q,'Fully Booked'!E:E,'MARKETERS ANALYSIS'!D42,'Fully Booked'!D:D,'MARKETERS ANALYSIS'!$C$38,'Fully Booked'!M:M,'MARKETERS ANALYSIS'!$G$1)</f>
        <v>0</v>
      </c>
      <c r="H42" s="116">
        <f ca="1">SUMIFS('Fully Booked'!Q:Q,'Fully Booked'!E:E,'MARKETERS ANALYSIS'!D42,'Fully Booked'!D:D,'MARKETERS ANALYSIS'!$C$38,'Fully Booked'!L:L,'MARKETERS ANALYSIS'!$H$1)</f>
        <v>0</v>
      </c>
    </row>
    <row r="43" spans="1:8" x14ac:dyDescent="0.25">
      <c r="B43" s="573"/>
      <c r="C43" s="355"/>
      <c r="D43" s="180" t="s">
        <v>709</v>
      </c>
      <c r="E43" s="116">
        <f>SUMIFS('Fully Booked'!Q:Q,'Fully Booked'!E:E,'MARKETERS ANALYSIS'!D43,'Fully Booked'!D:D,'MARKETERS ANALYSIS'!$C$38)</f>
        <v>0</v>
      </c>
      <c r="F43" s="116">
        <f>SUMIFS('Fully Booked'!AF:AF,'Fully Booked'!E:E,'MARKETERS ANALYSIS'!D43,'Fully Booked'!D:D,'MARKETERS ANALYSIS'!$C$38)</f>
        <v>0</v>
      </c>
      <c r="G43" s="116">
        <f>SUMIFS('Fully Booked'!Q:Q,'Fully Booked'!E:E,'MARKETERS ANALYSIS'!D43,'Fully Booked'!D:D,'MARKETERS ANALYSIS'!$C$38,'Fully Booked'!M:M,'MARKETERS ANALYSIS'!$G$1)</f>
        <v>0</v>
      </c>
      <c r="H43" s="116">
        <f ca="1">SUMIFS('Fully Booked'!Q:Q,'Fully Booked'!E:E,'MARKETERS ANALYSIS'!D43,'Fully Booked'!D:D,'MARKETERS ANALYSIS'!$C$38,'Fully Booked'!L:L,'MARKETERS ANALYSIS'!$H$1)</f>
        <v>0</v>
      </c>
    </row>
    <row r="44" spans="1:8" x14ac:dyDescent="0.25">
      <c r="B44" s="573"/>
      <c r="C44" s="355"/>
      <c r="D44" s="395" t="s">
        <v>634</v>
      </c>
      <c r="E44" s="116">
        <f>SUMIFS('Fully Booked'!Q:Q,'Fully Booked'!E:E,'MARKETERS ANALYSIS'!D44,'Fully Booked'!D:D,'MARKETERS ANALYSIS'!$C$38)</f>
        <v>0</v>
      </c>
      <c r="F44" s="116">
        <f>SUMIFS('Fully Booked'!AF:AF,'Fully Booked'!E:E,'MARKETERS ANALYSIS'!D44,'Fully Booked'!D:D,'MARKETERS ANALYSIS'!$C$38)</f>
        <v>0</v>
      </c>
      <c r="G44" s="116">
        <f>SUMIFS('Fully Booked'!Q:Q,'Fully Booked'!E:E,'MARKETERS ANALYSIS'!D44,'Fully Booked'!D:D,'MARKETERS ANALYSIS'!$C$38,'Fully Booked'!M:M,'MARKETERS ANALYSIS'!$G$1)</f>
        <v>0</v>
      </c>
      <c r="H44" s="116">
        <f ca="1">SUMIFS('Fully Booked'!Q:Q,'Fully Booked'!E:E,'MARKETERS ANALYSIS'!D44,'Fully Booked'!D:D,'MARKETERS ANALYSIS'!$C$38,'Fully Booked'!L:L,'MARKETERS ANALYSIS'!$H$1)</f>
        <v>0</v>
      </c>
    </row>
    <row r="45" spans="1:8" x14ac:dyDescent="0.25">
      <c r="B45" s="573"/>
      <c r="C45" s="355"/>
      <c r="D45" s="352" t="s">
        <v>71</v>
      </c>
      <c r="E45" s="353">
        <f>SUM(E38:E44)</f>
        <v>1977200</v>
      </c>
      <c r="F45" s="353">
        <f>SUM(F38:F44)</f>
        <v>53859.479365079365</v>
      </c>
      <c r="G45" s="353">
        <f>SUM(G38:G44)</f>
        <v>0</v>
      </c>
      <c r="H45" s="353">
        <f ca="1">SUM(H38:H44)</f>
        <v>0</v>
      </c>
    </row>
    <row r="46" spans="1:8" x14ac:dyDescent="0.25">
      <c r="B46" s="573"/>
      <c r="C46" s="355" t="s">
        <v>3538</v>
      </c>
      <c r="D46" s="180" t="s">
        <v>6196</v>
      </c>
      <c r="E46" s="116">
        <f>SUMIFS('Fully Booked'!Q:Q,'Fully Booked'!E:E,'MARKETERS ANALYSIS'!D46,'Fully Booked'!D:D,'MARKETERS ANALYSIS'!$C$46)</f>
        <v>0</v>
      </c>
      <c r="F46" s="116">
        <f>SUMIFS('Fully Booked'!AF:AF,'Fully Booked'!E:E,'MARKETERS ANALYSIS'!D46,'Fully Booked'!D:D,'MARKETERS ANALYSIS'!$C$46)</f>
        <v>0</v>
      </c>
      <c r="G46" s="116">
        <f>SUMIFS('Fully Booked'!Q:Q,'Fully Booked'!E:E,'MARKETERS ANALYSIS'!D46,'Fully Booked'!D:D,'MARKETERS ANALYSIS'!$C$46,'Fully Booked'!M:M,'MARKETERS ANALYSIS'!$G$1)</f>
        <v>0</v>
      </c>
      <c r="H46" s="116">
        <f ca="1">SUMIFS('Fully Booked'!Q:Q,'Fully Booked'!E:E,'MARKETERS ANALYSIS'!D46,'Fully Booked'!D:D,'MARKETERS ANALYSIS'!$C$46,'Fully Booked'!L:L,'MARKETERS ANALYSIS'!$H$1)</f>
        <v>0</v>
      </c>
    </row>
    <row r="47" spans="1:8" x14ac:dyDescent="0.25">
      <c r="B47" s="573"/>
      <c r="C47" s="355"/>
      <c r="D47" s="180" t="s">
        <v>6247</v>
      </c>
      <c r="E47" s="116">
        <f>SUMIFS('Fully Booked'!Q:Q,'Fully Booked'!E:E,'MARKETERS ANALYSIS'!D47,'Fully Booked'!D:D,'MARKETERS ANALYSIS'!$C$46)</f>
        <v>0</v>
      </c>
      <c r="F47" s="116">
        <f>SUMIFS('Fully Booked'!AF:AF,'Fully Booked'!E:E,'MARKETERS ANALYSIS'!D47,'Fully Booked'!D:D,'MARKETERS ANALYSIS'!$C$46)</f>
        <v>0</v>
      </c>
      <c r="G47" s="116">
        <f>SUMIFS('Fully Booked'!Q:Q,'Fully Booked'!E:E,'MARKETERS ANALYSIS'!D47,'Fully Booked'!D:D,'MARKETERS ANALYSIS'!$C$46,'Fully Booked'!M:M,'MARKETERS ANALYSIS'!$G$1)</f>
        <v>0</v>
      </c>
      <c r="H47" s="116">
        <f ca="1">SUMIFS('Fully Booked'!Q:Q,'Fully Booked'!E:E,'MARKETERS ANALYSIS'!D47,'Fully Booked'!D:D,'MARKETERS ANALYSIS'!$C$46,'Fully Booked'!L:L,'MARKETERS ANALYSIS'!$H$1)</f>
        <v>0</v>
      </c>
    </row>
    <row r="48" spans="1:8" x14ac:dyDescent="0.25">
      <c r="B48" s="573"/>
      <c r="C48" s="355"/>
      <c r="D48" s="8" t="s">
        <v>4977</v>
      </c>
      <c r="E48" s="116">
        <f>SUMIFS('Fully Booked'!Q:Q,'Fully Booked'!E:E,'MARKETERS ANALYSIS'!D48,'Fully Booked'!D:D,'MARKETERS ANALYSIS'!$C$46)</f>
        <v>0</v>
      </c>
      <c r="F48" s="116">
        <f>SUMIFS('Fully Booked'!AF:AF,'Fully Booked'!E:E,'MARKETERS ANALYSIS'!D48,'Fully Booked'!D:D,'MARKETERS ANALYSIS'!$C$46)</f>
        <v>0</v>
      </c>
      <c r="G48" s="116">
        <f>SUMIFS('Fully Booked'!Q:Q,'Fully Booked'!E:E,'MARKETERS ANALYSIS'!D48,'Fully Booked'!D:D,'MARKETERS ANALYSIS'!$C$46,'Fully Booked'!M:M,'MARKETERS ANALYSIS'!$G$1)</f>
        <v>0</v>
      </c>
      <c r="H48" s="116">
        <f ca="1">SUMIFS('Fully Booked'!Q:Q,'Fully Booked'!E:E,'MARKETERS ANALYSIS'!D48,'Fully Booked'!D:D,'MARKETERS ANALYSIS'!$C$46,'Fully Booked'!L:L,'MARKETERS ANALYSIS'!$H$1)</f>
        <v>0</v>
      </c>
    </row>
    <row r="49" spans="2:8" x14ac:dyDescent="0.25">
      <c r="B49" s="573"/>
      <c r="C49" s="355"/>
      <c r="D49" s="180" t="s">
        <v>3539</v>
      </c>
      <c r="E49" s="116">
        <f>SUMIFS('Fully Booked'!Q:Q,'Fully Booked'!E:E,'MARKETERS ANALYSIS'!D49,'Fully Booked'!D:D,'MARKETERS ANALYSIS'!$C$46)</f>
        <v>181600</v>
      </c>
      <c r="F49" s="116">
        <f>SUMIFS('Fully Booked'!AF:AF,'Fully Booked'!E:E,'MARKETERS ANALYSIS'!D49,'Fully Booked'!D:D,'MARKETERS ANALYSIS'!$C$46)</f>
        <v>12372.914285714285</v>
      </c>
      <c r="G49" s="116">
        <f>SUMIFS('Fully Booked'!Q:Q,'Fully Booked'!E:E,'MARKETERS ANALYSIS'!D49,'Fully Booked'!D:D,'MARKETERS ANALYSIS'!$C$46,'Fully Booked'!M:M,'MARKETERS ANALYSIS'!$G$1)</f>
        <v>0</v>
      </c>
      <c r="H49" s="116">
        <f ca="1">SUMIFS('Fully Booked'!Q:Q,'Fully Booked'!E:E,'MARKETERS ANALYSIS'!D49,'Fully Booked'!D:D,'MARKETERS ANALYSIS'!$C$46,'Fully Booked'!L:L,'MARKETERS ANALYSIS'!$H$1)</f>
        <v>0</v>
      </c>
    </row>
    <row r="50" spans="2:8" x14ac:dyDescent="0.25">
      <c r="B50" s="573"/>
      <c r="C50" s="355"/>
      <c r="D50" s="180" t="s">
        <v>4139</v>
      </c>
      <c r="E50" s="116">
        <f>SUMIFS('Fully Booked'!Q:Q,'Fully Booked'!E:E,'MARKETERS ANALYSIS'!D50,'Fully Booked'!D:D,'MARKETERS ANALYSIS'!$C$46)</f>
        <v>0</v>
      </c>
      <c r="F50" s="116">
        <f>SUMIFS('Fully Booked'!AF:AF,'Fully Booked'!E:E,'MARKETERS ANALYSIS'!D50,'Fully Booked'!D:D,'MARKETERS ANALYSIS'!$C$46)</f>
        <v>0</v>
      </c>
      <c r="G50" s="116">
        <f>SUMIFS('Fully Booked'!Q:Q,'Fully Booked'!E:E,'MARKETERS ANALYSIS'!D50,'Fully Booked'!D:D,'MARKETERS ANALYSIS'!$C$46,'Fully Booked'!M:M,'MARKETERS ANALYSIS'!$G$1)</f>
        <v>0</v>
      </c>
      <c r="H50" s="116">
        <f ca="1">SUMIFS('Fully Booked'!Q:Q,'Fully Booked'!E:E,'MARKETERS ANALYSIS'!D50,'Fully Booked'!D:D,'MARKETERS ANALYSIS'!$C$46,'Fully Booked'!L:L,'MARKETERS ANALYSIS'!$H$1)</f>
        <v>0</v>
      </c>
    </row>
    <row r="51" spans="2:8" x14ac:dyDescent="0.25">
      <c r="B51" s="573"/>
      <c r="D51" s="352" t="s">
        <v>71</v>
      </c>
      <c r="E51" s="353">
        <f>SUM(E46:E50)</f>
        <v>181600</v>
      </c>
      <c r="F51" s="353">
        <f>SUM(F46:F50)</f>
        <v>12372.914285714285</v>
      </c>
      <c r="G51" s="353">
        <f>SUM(G46:G50)</f>
        <v>0</v>
      </c>
      <c r="H51" s="353">
        <f ca="1">SUM(H46:H50)</f>
        <v>0</v>
      </c>
    </row>
    <row r="52" spans="2:8" x14ac:dyDescent="0.25">
      <c r="B52" s="573"/>
      <c r="C52" s="8" t="s">
        <v>4114</v>
      </c>
      <c r="D52" s="683" t="s">
        <v>6472</v>
      </c>
      <c r="E52" s="116">
        <f>SUMIFS('Fully Booked'!Q:Q,'Fully Booked'!E:E,'MARKETERS ANALYSIS'!D52,'Fully Booked'!D:D,'MARKETERS ANALYSIS'!$C$52,'Fully Booked'!B:B,'MARKETERS ANALYSIS'!$B$38)</f>
        <v>0</v>
      </c>
      <c r="F52" s="116">
        <f>SUMIFS('Fully Booked'!AF:AF,'Fully Booked'!E:E,'MARKETERS ANALYSIS'!D52,'Fully Booked'!D:D,'MARKETERS ANALYSIS'!$C$52,'Fully Booked'!B:B,'MARKETERS ANALYSIS'!$B$38)</f>
        <v>0</v>
      </c>
      <c r="G52" s="116">
        <f>SUMIFS('Fully Booked'!Q:Q,'Fully Booked'!E:E,'MARKETERS ANALYSIS'!D52,'Fully Booked'!D:D,'MARKETERS ANALYSIS'!$C$52,'Fully Booked'!M:M,'MARKETERS ANALYSIS'!$G$1,'Fully Booked'!B:B,'MARKETERS ANALYSIS'!$B$38)</f>
        <v>0</v>
      </c>
      <c r="H52" s="116">
        <f ca="1">SUMIFS('Fully Booked'!Q:Q,'Fully Booked'!E:E,'MARKETERS ANALYSIS'!D52,'Fully Booked'!D:D,'MARKETERS ANALYSIS'!$C$52,'Fully Booked'!L:L,'MARKETERS ANALYSIS'!$H$1,'Fully Booked'!B:B,'MARKETERS ANALYSIS'!$B$38)</f>
        <v>0</v>
      </c>
    </row>
    <row r="53" spans="2:8" x14ac:dyDescent="0.25">
      <c r="B53" s="573"/>
      <c r="D53" s="180" t="s">
        <v>4966</v>
      </c>
      <c r="E53" s="116">
        <f>SUMIFS('Fully Booked'!Q:Q,'Fully Booked'!E:E,'MARKETERS ANALYSIS'!D53,'Fully Booked'!D:D,'MARKETERS ANALYSIS'!$C$52,'Fully Booked'!B:B,'MARKETERS ANALYSIS'!$B$38)</f>
        <v>0</v>
      </c>
      <c r="F53" s="116">
        <f>SUMIFS('Fully Booked'!AF:AF,'Fully Booked'!E:E,'MARKETERS ANALYSIS'!D53,'Fully Booked'!D:D,'MARKETERS ANALYSIS'!$C$52,'Fully Booked'!B:B,'MARKETERS ANALYSIS'!$B$38)</f>
        <v>0</v>
      </c>
      <c r="G53" s="116">
        <f>SUMIFS('Fully Booked'!Q:Q,'Fully Booked'!E:E,'MARKETERS ANALYSIS'!D53,'Fully Booked'!D:D,'MARKETERS ANALYSIS'!$C$52,'Fully Booked'!M:M,'MARKETERS ANALYSIS'!$G$1,'Fully Booked'!B:B,'MARKETERS ANALYSIS'!$B$38)</f>
        <v>0</v>
      </c>
      <c r="H53" s="116">
        <f ca="1">SUMIFS('Fully Booked'!Q:Q,'Fully Booked'!E:E,'MARKETERS ANALYSIS'!D53,'Fully Booked'!D:D,'MARKETERS ANALYSIS'!$C$52,'Fully Booked'!L:L,'MARKETERS ANALYSIS'!$H$1,'Fully Booked'!B:B,'MARKETERS ANALYSIS'!$B$38)</f>
        <v>0</v>
      </c>
    </row>
    <row r="54" spans="2:8" x14ac:dyDescent="0.25">
      <c r="B54" s="573"/>
      <c r="C54" s="180"/>
      <c r="D54" s="180" t="s">
        <v>5219</v>
      </c>
      <c r="E54" s="116">
        <f>SUMIFS('Fully Booked'!Q:Q,'Fully Booked'!E:E,'MARKETERS ANALYSIS'!D54,'Fully Booked'!D:D,'MARKETERS ANALYSIS'!$C$52,'Fully Booked'!B:B,'MARKETERS ANALYSIS'!$B$38)</f>
        <v>0</v>
      </c>
      <c r="F54" s="116">
        <f>SUMIFS('Fully Booked'!AF:AF,'Fully Booked'!E:E,'MARKETERS ANALYSIS'!D54,'Fully Booked'!D:D,'MARKETERS ANALYSIS'!$C$52,'Fully Booked'!B:B,'MARKETERS ANALYSIS'!$B$38)</f>
        <v>0</v>
      </c>
      <c r="G54" s="116">
        <f>SUMIFS('Fully Booked'!Q:Q,'Fully Booked'!E:E,'MARKETERS ANALYSIS'!D54,'Fully Booked'!D:D,'MARKETERS ANALYSIS'!$C$52,'Fully Booked'!M:M,'MARKETERS ANALYSIS'!$G$1,'Fully Booked'!B:B,'MARKETERS ANALYSIS'!$B$38)</f>
        <v>0</v>
      </c>
      <c r="H54" s="116">
        <f ca="1">SUMIFS('Fully Booked'!Q:Q,'Fully Booked'!E:E,'MARKETERS ANALYSIS'!D54,'Fully Booked'!D:D,'MARKETERS ANALYSIS'!$C$52,'Fully Booked'!L:L,'MARKETERS ANALYSIS'!$H$1,'Fully Booked'!B:B,'MARKETERS ANALYSIS'!$B$38)</f>
        <v>0</v>
      </c>
    </row>
    <row r="55" spans="2:8" x14ac:dyDescent="0.25">
      <c r="B55" s="573"/>
      <c r="D55" s="352" t="s">
        <v>71</v>
      </c>
      <c r="E55" s="353">
        <f>SUM(E52:E54)</f>
        <v>0</v>
      </c>
      <c r="F55" s="353">
        <f t="shared" ref="F55:G55" si="3">SUM(F52:F54)</f>
        <v>0</v>
      </c>
      <c r="G55" s="353">
        <f t="shared" si="3"/>
        <v>0</v>
      </c>
      <c r="H55" s="353">
        <f ca="1">SUM(H52:H54)</f>
        <v>0</v>
      </c>
    </row>
    <row r="56" spans="2:8" x14ac:dyDescent="0.25">
      <c r="B56" s="573"/>
      <c r="D56" s="198"/>
      <c r="E56" s="394"/>
      <c r="F56" s="394"/>
      <c r="G56" s="394"/>
      <c r="H56" s="394"/>
    </row>
    <row r="57" spans="2:8" x14ac:dyDescent="0.25">
      <c r="B57" s="573"/>
      <c r="C57" s="583" t="s">
        <v>405</v>
      </c>
      <c r="D57" s="180" t="s">
        <v>4997</v>
      </c>
      <c r="E57" s="116">
        <f>SUMIFS('Fully Booked'!Q:Q,'Fully Booked'!E:E,'MARKETERS ANALYSIS'!D57,'Fully Booked'!D:D,'MARKETERS ANALYSIS'!$C$57,'Fully Booked'!B:B,'MARKETERS ANALYSIS'!$B$38)</f>
        <v>0</v>
      </c>
      <c r="F57" s="116">
        <f>SUMIFS('Fully Booked'!AF:AF,'Fully Booked'!E:E,'MARKETERS ANALYSIS'!D57,'Fully Booked'!D:D,'MARKETERS ANALYSIS'!$C$57,'Fully Booked'!B:B,'MARKETERS ANALYSIS'!$B$38)</f>
        <v>0</v>
      </c>
      <c r="G57" s="116">
        <f>SUMIFS('Fully Booked'!Q:Q,'Fully Booked'!E:E,'MARKETERS ANALYSIS'!D57,'Fully Booked'!D:D,'MARKETERS ANALYSIS'!$C$57,'Fully Booked'!M:M,'MARKETERS ANALYSIS'!$G$1,'Fully Booked'!B:B,'MARKETERS ANALYSIS'!$B$38)</f>
        <v>0</v>
      </c>
      <c r="H57" s="116">
        <f ca="1">SUMIFS('Fully Booked'!Q:Q,'Fully Booked'!E:E,'MARKETERS ANALYSIS'!D57,'Fully Booked'!D:D,'MARKETERS ANALYSIS'!$C$57,'Fully Booked'!L:L,'MARKETERS ANALYSIS'!$H$1,'Fully Booked'!B:B,'MARKETERS ANALYSIS'!$B$38)</f>
        <v>0</v>
      </c>
    </row>
    <row r="58" spans="2:8" x14ac:dyDescent="0.25">
      <c r="B58" s="573"/>
      <c r="C58" s="584"/>
      <c r="D58" s="8" t="s">
        <v>730</v>
      </c>
      <c r="E58" s="116">
        <f>SUMIFS('Fully Booked'!Q:Q,'Fully Booked'!E:E,'MARKETERS ANALYSIS'!D58,'Fully Booked'!D:D,'MARKETERS ANALYSIS'!$C$57,'Fully Booked'!B:B,'MARKETERS ANALYSIS'!$B$38)</f>
        <v>365500</v>
      </c>
      <c r="F58" s="116">
        <f>SUMIFS('Fully Booked'!AF:AF,'Fully Booked'!E:E,'MARKETERS ANALYSIS'!D58,'Fully Booked'!D:D,'MARKETERS ANALYSIS'!$C$57,'Fully Booked'!B:B,'MARKETERS ANALYSIS'!$B$38)</f>
        <v>8389.0952380952385</v>
      </c>
      <c r="G58" s="116">
        <f>SUMIFS('Fully Booked'!Q:Q,'Fully Booked'!E:E,'MARKETERS ANALYSIS'!D58,'Fully Booked'!D:D,'MARKETERS ANALYSIS'!$C$57,'Fully Booked'!M:M,'MARKETERS ANALYSIS'!$G$1,'Fully Booked'!B:B,'MARKETERS ANALYSIS'!$B$38)</f>
        <v>0</v>
      </c>
      <c r="H58" s="116">
        <f ca="1">SUMIFS('Fully Booked'!Q:Q,'Fully Booked'!E:E,'MARKETERS ANALYSIS'!D58,'Fully Booked'!D:D,'MARKETERS ANALYSIS'!$C$57,'Fully Booked'!L:L,'MARKETERS ANALYSIS'!$H$1,'Fully Booked'!B:B,'MARKETERS ANALYSIS'!$B$38)</f>
        <v>0</v>
      </c>
    </row>
    <row r="59" spans="2:8" x14ac:dyDescent="0.25">
      <c r="B59" s="573"/>
      <c r="C59" s="584"/>
      <c r="D59" s="180" t="s">
        <v>579</v>
      </c>
      <c r="E59" s="116">
        <f>SUMIFS('Fully Booked'!Q:Q,'Fully Booked'!E:E,'MARKETERS ANALYSIS'!D59,'Fully Booked'!D:D,'MARKETERS ANALYSIS'!$C$57,'Fully Booked'!B:B,'MARKETERS ANALYSIS'!$B$38)</f>
        <v>0</v>
      </c>
      <c r="F59" s="116">
        <f>SUMIFS('Fully Booked'!AF:AF,'Fully Booked'!E:E,'MARKETERS ANALYSIS'!D59,'Fully Booked'!D:D,'MARKETERS ANALYSIS'!$C$57,'Fully Booked'!B:B,'MARKETERS ANALYSIS'!$B$38)</f>
        <v>0</v>
      </c>
      <c r="G59" s="116">
        <f>SUMIFS('Fully Booked'!Q:Q,'Fully Booked'!E:E,'MARKETERS ANALYSIS'!D59,'Fully Booked'!D:D,'MARKETERS ANALYSIS'!$C$57,'Fully Booked'!M:M,'MARKETERS ANALYSIS'!$G$1,'Fully Booked'!B:B,'MARKETERS ANALYSIS'!$B$38)</f>
        <v>0</v>
      </c>
      <c r="H59" s="116">
        <f ca="1">SUMIFS('Fully Booked'!Q:Q,'Fully Booked'!E:E,'MARKETERS ANALYSIS'!D59,'Fully Booked'!D:D,'MARKETERS ANALYSIS'!$C$57,'Fully Booked'!L:L,'MARKETERS ANALYSIS'!$H$1,'Fully Booked'!B:B,'MARKETERS ANALYSIS'!$B$38)</f>
        <v>0</v>
      </c>
    </row>
    <row r="60" spans="2:8" x14ac:dyDescent="0.25">
      <c r="B60" s="573"/>
      <c r="C60" s="584"/>
      <c r="D60" s="180" t="s">
        <v>546</v>
      </c>
      <c r="E60" s="116">
        <f>SUMIFS('Fully Booked'!Q:Q,'Fully Booked'!E:E,'MARKETERS ANALYSIS'!D60,'Fully Booked'!D:D,'MARKETERS ANALYSIS'!$C$57,'Fully Booked'!B:B,'MARKETERS ANALYSIS'!$B$38)</f>
        <v>0</v>
      </c>
      <c r="F60" s="116">
        <f>SUMIFS('Fully Booked'!AF:AF,'Fully Booked'!E:E,'MARKETERS ANALYSIS'!D60,'Fully Booked'!D:D,'MARKETERS ANALYSIS'!$C$57,'Fully Booked'!B:B,'MARKETERS ANALYSIS'!$B$38)</f>
        <v>0</v>
      </c>
      <c r="G60" s="116">
        <f>SUMIFS('Fully Booked'!Q:Q,'Fully Booked'!E:E,'MARKETERS ANALYSIS'!D60,'Fully Booked'!D:D,'MARKETERS ANALYSIS'!$C$57,'Fully Booked'!M:M,'MARKETERS ANALYSIS'!$G$1,'Fully Booked'!B:B,'MARKETERS ANALYSIS'!$B$38)</f>
        <v>0</v>
      </c>
      <c r="H60" s="116">
        <f ca="1">SUMIFS('Fully Booked'!Q:Q,'Fully Booked'!E:E,'MARKETERS ANALYSIS'!D60,'Fully Booked'!D:D,'MARKETERS ANALYSIS'!$C$57,'Fully Booked'!L:L,'MARKETERS ANALYSIS'!$H$1,'Fully Booked'!B:B,'MARKETERS ANALYSIS'!$B$38)</f>
        <v>0</v>
      </c>
    </row>
    <row r="61" spans="2:8" x14ac:dyDescent="0.25">
      <c r="B61" s="573"/>
      <c r="C61" s="584"/>
      <c r="D61" s="8" t="s">
        <v>6446</v>
      </c>
      <c r="E61" s="116">
        <f>SUMIFS('Fully Booked'!Q:Q,'Fully Booked'!E:E,'MARKETERS ANALYSIS'!D61,'Fully Booked'!D:D,'MARKETERS ANALYSIS'!$C$57,'Fully Booked'!B:B,'MARKETERS ANALYSIS'!$B$38)</f>
        <v>500800</v>
      </c>
      <c r="F61" s="116">
        <f>SUMIFS('Fully Booked'!AF:AF,'Fully Booked'!E:E,'MARKETERS ANALYSIS'!D61,'Fully Booked'!D:D,'MARKETERS ANALYSIS'!$C$57,'Fully Booked'!B:B,'MARKETERS ANALYSIS'!$B$38)</f>
        <v>11494.55238095238</v>
      </c>
      <c r="G61" s="116">
        <f>SUMIFS('Fully Booked'!Q:Q,'Fully Booked'!E:E,'MARKETERS ANALYSIS'!D61,'Fully Booked'!D:D,'MARKETERS ANALYSIS'!$C$57,'Fully Booked'!M:M,'MARKETERS ANALYSIS'!$G$1,'Fully Booked'!B:B,'MARKETERS ANALYSIS'!$B$38)</f>
        <v>0</v>
      </c>
      <c r="H61" s="116">
        <f ca="1">SUMIFS('Fully Booked'!Q:Q,'Fully Booked'!E:E,'MARKETERS ANALYSIS'!D61,'Fully Booked'!D:D,'MARKETERS ANALYSIS'!$C$57,'Fully Booked'!L:L,'MARKETERS ANALYSIS'!$H$1,'Fully Booked'!B:B,'MARKETERS ANALYSIS'!$B$38)</f>
        <v>0</v>
      </c>
    </row>
    <row r="62" spans="2:8" x14ac:dyDescent="0.25">
      <c r="B62" s="573"/>
      <c r="C62" s="584"/>
      <c r="D62" s="180" t="s">
        <v>2561</v>
      </c>
      <c r="E62" s="116">
        <f>SUMIFS('Fully Booked'!Q:Q,'Fully Booked'!E:E,'MARKETERS ANALYSIS'!D62,'Fully Booked'!D:D,'MARKETERS ANALYSIS'!$C$57,'Fully Booked'!B:B,'MARKETERS ANALYSIS'!$B$38)</f>
        <v>0</v>
      </c>
      <c r="F62" s="116">
        <f>SUMIFS('Fully Booked'!AF:AF,'Fully Booked'!E:E,'MARKETERS ANALYSIS'!D62,'Fully Booked'!D:D,'MARKETERS ANALYSIS'!$C$57,'Fully Booked'!B:B,'MARKETERS ANALYSIS'!$B$38)</f>
        <v>0</v>
      </c>
      <c r="G62" s="116">
        <f>SUMIFS('Fully Booked'!Q:Q,'Fully Booked'!E:E,'MARKETERS ANALYSIS'!D62,'Fully Booked'!D:D,'MARKETERS ANALYSIS'!$C$57,'Fully Booked'!M:M,'MARKETERS ANALYSIS'!$G$1,'Fully Booked'!B:B,'MARKETERS ANALYSIS'!$B$38)</f>
        <v>0</v>
      </c>
      <c r="H62" s="116">
        <f ca="1">SUMIFS('Fully Booked'!Q:Q,'Fully Booked'!E:E,'MARKETERS ANALYSIS'!D62,'Fully Booked'!D:D,'MARKETERS ANALYSIS'!$C$57,'Fully Booked'!L:L,'MARKETERS ANALYSIS'!$H$1,'Fully Booked'!B:B,'MARKETERS ANALYSIS'!$B$38)</f>
        <v>0</v>
      </c>
    </row>
    <row r="63" spans="2:8" x14ac:dyDescent="0.25">
      <c r="B63" s="573"/>
      <c r="C63" s="584"/>
      <c r="D63" s="180" t="s">
        <v>647</v>
      </c>
      <c r="E63" s="116">
        <f>SUMIFS('Fully Booked'!Q:Q,'Fully Booked'!E:E,'MARKETERS ANALYSIS'!D63,'Fully Booked'!D:D,'MARKETERS ANALYSIS'!$C$57,'Fully Booked'!B:B,'MARKETERS ANALYSIS'!$B$38)</f>
        <v>0</v>
      </c>
      <c r="F63" s="116">
        <f>SUMIFS('Fully Booked'!AF:AF,'Fully Booked'!E:E,'MARKETERS ANALYSIS'!D63,'Fully Booked'!D:D,'MARKETERS ANALYSIS'!$C$57,'Fully Booked'!B:B,'MARKETERS ANALYSIS'!$B$38)</f>
        <v>0</v>
      </c>
      <c r="G63" s="116">
        <f>SUMIFS('Fully Booked'!Q:Q,'Fully Booked'!E:E,'MARKETERS ANALYSIS'!D63,'Fully Booked'!D:D,'MARKETERS ANALYSIS'!$C$57,'Fully Booked'!M:M,'MARKETERS ANALYSIS'!$G$1,'Fully Booked'!B:B,'MARKETERS ANALYSIS'!$B$38)</f>
        <v>0</v>
      </c>
      <c r="H63" s="116">
        <f ca="1">SUMIFS('Fully Booked'!Q:Q,'Fully Booked'!E:E,'MARKETERS ANALYSIS'!D63,'Fully Booked'!D:D,'MARKETERS ANALYSIS'!$C$57,'Fully Booked'!L:L,'MARKETERS ANALYSIS'!$H$1,'Fully Booked'!B:B,'MARKETERS ANALYSIS'!$B$38)</f>
        <v>0</v>
      </c>
    </row>
    <row r="64" spans="2:8" x14ac:dyDescent="0.25">
      <c r="B64" s="573"/>
      <c r="C64" s="584"/>
      <c r="D64" s="180" t="s">
        <v>4561</v>
      </c>
      <c r="E64" s="116">
        <f>SUMIFS('Fully Booked'!Q:Q,'Fully Booked'!E:E,'MARKETERS ANALYSIS'!D64,'Fully Booked'!D:D,'MARKETERS ANALYSIS'!$C$57,'Fully Booked'!B:B,'MARKETERS ANALYSIS'!$B$38)</f>
        <v>0</v>
      </c>
      <c r="F64" s="116">
        <f>SUMIFS('Fully Booked'!AF:AF,'Fully Booked'!E:E,'MARKETERS ANALYSIS'!D64,'Fully Booked'!D:D,'MARKETERS ANALYSIS'!$C$57,'Fully Booked'!B:B,'MARKETERS ANALYSIS'!$B$38)</f>
        <v>0</v>
      </c>
      <c r="G64" s="116">
        <f>SUMIFS('Fully Booked'!Q:Q,'Fully Booked'!E:E,'MARKETERS ANALYSIS'!D64,'Fully Booked'!D:D,'MARKETERS ANALYSIS'!$C$57,'Fully Booked'!M:M,'MARKETERS ANALYSIS'!$G$1,'Fully Booked'!B:B,'MARKETERS ANALYSIS'!$B$38)</f>
        <v>0</v>
      </c>
      <c r="H64" s="116">
        <f ca="1">SUMIFS('Fully Booked'!Q:Q,'Fully Booked'!E:E,'MARKETERS ANALYSIS'!D64,'Fully Booked'!D:D,'MARKETERS ANALYSIS'!$C$57,'Fully Booked'!L:L,'MARKETERS ANALYSIS'!$H$1,'Fully Booked'!B:B,'MARKETERS ANALYSIS'!$B$38)</f>
        <v>0</v>
      </c>
    </row>
    <row r="65" spans="1:8" x14ac:dyDescent="0.25">
      <c r="B65" s="573"/>
      <c r="C65" s="584"/>
      <c r="D65" s="180" t="s">
        <v>6728</v>
      </c>
      <c r="E65" s="116">
        <f>SUMIFS('Fully Booked'!Q:Q,'Fully Booked'!E:E,'MARKETERS ANALYSIS'!D65,'Fully Booked'!D:D,'MARKETERS ANALYSIS'!$C$57,'Fully Booked'!B:B,'MARKETERS ANALYSIS'!$B$38)</f>
        <v>0</v>
      </c>
      <c r="F65" s="116">
        <f>SUMIFS('Fully Booked'!AF:AF,'Fully Booked'!E:E,'MARKETERS ANALYSIS'!D65,'Fully Booked'!D:D,'MARKETERS ANALYSIS'!$C$57,'Fully Booked'!B:B,'MARKETERS ANALYSIS'!$B$38)</f>
        <v>0</v>
      </c>
      <c r="G65" s="116">
        <f>SUMIFS('Fully Booked'!Q:Q,'Fully Booked'!E:E,'MARKETERS ANALYSIS'!D65,'Fully Booked'!D:D,'MARKETERS ANALYSIS'!$C$57,'Fully Booked'!M:M,'MARKETERS ANALYSIS'!$G$1,'Fully Booked'!B:B,'MARKETERS ANALYSIS'!$B$38)</f>
        <v>0</v>
      </c>
      <c r="H65" s="116">
        <f ca="1">SUMIFS('Fully Booked'!Q:Q,'Fully Booked'!E:E,'MARKETERS ANALYSIS'!D65,'Fully Booked'!D:D,'MARKETERS ANALYSIS'!$C$57,'Fully Booked'!L:L,'MARKETERS ANALYSIS'!$H$1,'Fully Booked'!B:B,'MARKETERS ANALYSIS'!$B$38)</f>
        <v>0</v>
      </c>
    </row>
    <row r="66" spans="1:8" x14ac:dyDescent="0.25">
      <c r="B66" s="573"/>
      <c r="C66" s="584"/>
      <c r="D66" s="180" t="s">
        <v>2952</v>
      </c>
      <c r="E66" s="116">
        <f>SUMIFS('Fully Booked'!Q:Q,'Fully Booked'!E:E,'MARKETERS ANALYSIS'!D66,'Fully Booked'!D:D,'MARKETERS ANALYSIS'!$C$57,'Fully Booked'!B:B,'MARKETERS ANALYSIS'!$B$38)</f>
        <v>0</v>
      </c>
      <c r="F66" s="116">
        <f>SUMIFS('Fully Booked'!AF:AF,'Fully Booked'!E:E,'MARKETERS ANALYSIS'!D66,'Fully Booked'!D:D,'MARKETERS ANALYSIS'!$C$57,'Fully Booked'!B:B,'MARKETERS ANALYSIS'!$B$38)</f>
        <v>0</v>
      </c>
      <c r="G66" s="116">
        <f>SUMIFS('Fully Booked'!Q:Q,'Fully Booked'!E:E,'MARKETERS ANALYSIS'!D66,'Fully Booked'!D:D,'MARKETERS ANALYSIS'!$C$57,'Fully Booked'!M:M,'MARKETERS ANALYSIS'!$G$1,'Fully Booked'!B:B,'MARKETERS ANALYSIS'!$B$38)</f>
        <v>0</v>
      </c>
      <c r="H66" s="116">
        <f ca="1">SUMIFS('Fully Booked'!Q:Q,'Fully Booked'!E:E,'MARKETERS ANALYSIS'!D66,'Fully Booked'!D:D,'MARKETERS ANALYSIS'!$C$57,'Fully Booked'!L:L,'MARKETERS ANALYSIS'!$H$1,'Fully Booked'!B:B,'MARKETERS ANALYSIS'!$B$38)</f>
        <v>0</v>
      </c>
    </row>
    <row r="67" spans="1:8" x14ac:dyDescent="0.25">
      <c r="B67" s="573"/>
      <c r="C67" s="584"/>
      <c r="D67" s="180" t="s">
        <v>3826</v>
      </c>
      <c r="E67" s="116">
        <f>SUMIFS('Fully Booked'!Q:Q,'Fully Booked'!E:E,'MARKETERS ANALYSIS'!D67,'Fully Booked'!D:D,'MARKETERS ANALYSIS'!$C$57,'Fully Booked'!B:B,'MARKETERS ANALYSIS'!$B$38)</f>
        <v>0</v>
      </c>
      <c r="F67" s="116">
        <f>SUMIFS('Fully Booked'!AF:AF,'Fully Booked'!E:E,'MARKETERS ANALYSIS'!D67,'Fully Booked'!D:D,'MARKETERS ANALYSIS'!$C$57,'Fully Booked'!B:B,'MARKETERS ANALYSIS'!$B$38)</f>
        <v>0</v>
      </c>
      <c r="G67" s="116">
        <f>SUMIFS('Fully Booked'!Q:Q,'Fully Booked'!E:E,'MARKETERS ANALYSIS'!D67,'Fully Booked'!D:D,'MARKETERS ANALYSIS'!$C$57,'Fully Booked'!M:M,'MARKETERS ANALYSIS'!$G$1,'Fully Booked'!B:B,'MARKETERS ANALYSIS'!$B$38)</f>
        <v>0</v>
      </c>
      <c r="H67" s="116">
        <f ca="1">SUMIFS('Fully Booked'!Q:Q,'Fully Booked'!E:E,'MARKETERS ANALYSIS'!D67,'Fully Booked'!D:D,'MARKETERS ANALYSIS'!$C$57,'Fully Booked'!L:L,'MARKETERS ANALYSIS'!$H$1,'Fully Booked'!B:B,'MARKETERS ANALYSIS'!$B$38)</f>
        <v>0</v>
      </c>
    </row>
    <row r="68" spans="1:8" x14ac:dyDescent="0.25">
      <c r="B68" s="573"/>
      <c r="C68" s="584"/>
      <c r="D68" s="180" t="s">
        <v>6884</v>
      </c>
      <c r="E68" s="116">
        <f>SUMIFS('Fully Booked'!Q:Q,'Fully Booked'!E:E,'MARKETERS ANALYSIS'!D68,'Fully Booked'!D:D,'MARKETERS ANALYSIS'!$C$57,'Fully Booked'!B:B,'MARKETERS ANALYSIS'!$B$38)</f>
        <v>0</v>
      </c>
      <c r="F68" s="116">
        <f>SUMIFS('Fully Booked'!AF:AF,'Fully Booked'!E:E,'MARKETERS ANALYSIS'!D68,'Fully Booked'!D:D,'MARKETERS ANALYSIS'!$C$57,'Fully Booked'!B:B,'MARKETERS ANALYSIS'!$B$38)</f>
        <v>0</v>
      </c>
      <c r="G68" s="116">
        <f>SUMIFS('Fully Booked'!Q:Q,'Fully Booked'!E:E,'MARKETERS ANALYSIS'!D68,'Fully Booked'!D:D,'MARKETERS ANALYSIS'!$C$57,'Fully Booked'!M:M,'MARKETERS ANALYSIS'!$G$1,'Fully Booked'!B:B,'MARKETERS ANALYSIS'!$B$38)</f>
        <v>0</v>
      </c>
      <c r="H68" s="116">
        <f ca="1">SUMIFS('Fully Booked'!Q:Q,'Fully Booked'!E:E,'MARKETERS ANALYSIS'!D68,'Fully Booked'!D:D,'MARKETERS ANALYSIS'!$C$57,'Fully Booked'!L:L,'MARKETERS ANALYSIS'!$H$1,'Fully Booked'!B:B,'MARKETERS ANALYSIS'!$B$38)</f>
        <v>0</v>
      </c>
    </row>
    <row r="69" spans="1:8" x14ac:dyDescent="0.25">
      <c r="B69" s="573"/>
      <c r="C69" s="584"/>
      <c r="D69" s="180" t="s">
        <v>3848</v>
      </c>
      <c r="E69" s="116">
        <f>SUMIFS('Fully Booked'!Q:Q,'Fully Booked'!E:E,'MARKETERS ANALYSIS'!D69,'Fully Booked'!D:D,'MARKETERS ANALYSIS'!$C$57,'Fully Booked'!B:B,'MARKETERS ANALYSIS'!$B$38)</f>
        <v>0</v>
      </c>
      <c r="F69" s="116">
        <f>SUMIFS('Fully Booked'!AF:AF,'Fully Booked'!E:E,'MARKETERS ANALYSIS'!D69,'Fully Booked'!D:D,'MARKETERS ANALYSIS'!$C$57,'Fully Booked'!B:B,'MARKETERS ANALYSIS'!$B$38)</f>
        <v>0</v>
      </c>
      <c r="G69" s="116">
        <f>SUMIFS('Fully Booked'!Q:Q,'Fully Booked'!E:E,'MARKETERS ANALYSIS'!D69,'Fully Booked'!D:D,'MARKETERS ANALYSIS'!$C$57,'Fully Booked'!M:M,'MARKETERS ANALYSIS'!$G$1,'Fully Booked'!B:B,'MARKETERS ANALYSIS'!$B$38)</f>
        <v>0</v>
      </c>
      <c r="H69" s="116">
        <f ca="1">SUMIFS('Fully Booked'!Q:Q,'Fully Booked'!E:E,'MARKETERS ANALYSIS'!D69,'Fully Booked'!D:D,'MARKETERS ANALYSIS'!$C$57,'Fully Booked'!L:L,'MARKETERS ANALYSIS'!$H$1,'Fully Booked'!B:B,'MARKETERS ANALYSIS'!$B$38)</f>
        <v>0</v>
      </c>
    </row>
    <row r="70" spans="1:8" x14ac:dyDescent="0.25">
      <c r="B70" s="573"/>
      <c r="C70" s="355"/>
      <c r="D70" s="180" t="s">
        <v>1174</v>
      </c>
      <c r="E70" s="116">
        <f>SUMIFS('Fully Booked'!Q:Q,'Fully Booked'!E:E,'MARKETERS ANALYSIS'!D70,'Fully Booked'!D:D,'MARKETERS ANALYSIS'!$C$57,'Fully Booked'!B:B,'MARKETERS ANALYSIS'!$B$38)</f>
        <v>0</v>
      </c>
      <c r="F70" s="116">
        <f>SUMIFS('Fully Booked'!AF:AF,'Fully Booked'!E:E,'MARKETERS ANALYSIS'!D70,'Fully Booked'!D:D,'MARKETERS ANALYSIS'!$C$57,'Fully Booked'!B:B,'MARKETERS ANALYSIS'!$B$38)</f>
        <v>0</v>
      </c>
      <c r="G70" s="116">
        <f>SUMIFS('Fully Booked'!Q:Q,'Fully Booked'!E:E,'MARKETERS ANALYSIS'!D70,'Fully Booked'!D:D,'MARKETERS ANALYSIS'!$C$57,'Fully Booked'!M:M,'MARKETERS ANALYSIS'!$G$1,'Fully Booked'!B:B,'MARKETERS ANALYSIS'!$B$38)</f>
        <v>0</v>
      </c>
      <c r="H70" s="116">
        <f ca="1">SUMIFS('Fully Booked'!Q:Q,'Fully Booked'!E:E,'MARKETERS ANALYSIS'!D70,'Fully Booked'!D:D,'MARKETERS ANALYSIS'!$C$57,'Fully Booked'!L:L,'MARKETERS ANALYSIS'!$H$1,'Fully Booked'!B:B,'MARKETERS ANALYSIS'!$B$38)</f>
        <v>0</v>
      </c>
    </row>
    <row r="71" spans="1:8" x14ac:dyDescent="0.25">
      <c r="B71" s="573"/>
      <c r="C71" s="355"/>
      <c r="D71" s="352" t="s">
        <v>71</v>
      </c>
      <c r="E71" s="353">
        <f>SUM(E57:E70)</f>
        <v>866300</v>
      </c>
      <c r="F71" s="353">
        <f>SUM(F57:F70)</f>
        <v>19883.647619047617</v>
      </c>
      <c r="G71" s="353">
        <f>SUM(G57:G70)</f>
        <v>0</v>
      </c>
      <c r="H71" s="353">
        <f ca="1">SUM(H57:H70)</f>
        <v>0</v>
      </c>
    </row>
    <row r="72" spans="1:8" x14ac:dyDescent="0.25">
      <c r="B72" s="574"/>
      <c r="C72" s="460" t="s">
        <v>869</v>
      </c>
      <c r="D72" s="352"/>
      <c r="E72" s="353">
        <f>SUMIFS(E38:E71,D38:D71,D45)</f>
        <v>3025100</v>
      </c>
      <c r="F72" s="353">
        <f>SUMIFS(F38:F71,D38:D71,D45)</f>
        <v>86116.041269841255</v>
      </c>
      <c r="G72" s="353">
        <f>SUMIFS(G38:G71,D38:D71,D45)</f>
        <v>0</v>
      </c>
      <c r="H72" s="353">
        <f ca="1">SUMIFS(H38:H71,D38:D71,D45)</f>
        <v>0</v>
      </c>
    </row>
    <row r="73" spans="1:8" x14ac:dyDescent="0.25">
      <c r="B73" s="460"/>
      <c r="C73" s="355"/>
      <c r="D73" s="198"/>
      <c r="E73" s="394"/>
      <c r="F73" s="394"/>
      <c r="G73" s="394"/>
      <c r="H73" s="394"/>
    </row>
    <row r="74" spans="1:8" x14ac:dyDescent="0.25">
      <c r="A74" s="8">
        <v>6</v>
      </c>
      <c r="B74" s="572" t="s">
        <v>184</v>
      </c>
      <c r="C74" s="380" t="s">
        <v>499</v>
      </c>
      <c r="D74" s="8" t="s">
        <v>755</v>
      </c>
      <c r="E74" s="116">
        <f>SUMIFS('Fully Booked'!Q:Q,'Fully Booked'!E:E,'MARKETERS ANALYSIS'!D74,'Fully Booked'!D:D,'MARKETERS ANALYSIS'!$C$74)</f>
        <v>0</v>
      </c>
      <c r="F74" s="116">
        <f>SUMIFS('Fully Booked'!AF:AF,'Fully Booked'!E:E,'MARKETERS ANALYSIS'!D74,'Fully Booked'!D:D,'MARKETERS ANALYSIS'!$C$74)</f>
        <v>0</v>
      </c>
      <c r="G74" s="116">
        <f>SUMIFS('Fully Booked'!Q:Q,'Fully Booked'!E:E,'MARKETERS ANALYSIS'!D74,'Fully Booked'!D:D,'MARKETERS ANALYSIS'!$C$74,'Fully Booked'!M:M,'MARKETERS ANALYSIS'!$G$1)</f>
        <v>0</v>
      </c>
      <c r="H74" s="116">
        <f ca="1">SUMIFS('Fully Booked'!Q:Q,'Fully Booked'!E:E,'MARKETERS ANALYSIS'!D74,'Fully Booked'!D:D,'MARKETERS ANALYSIS'!$C$74,'Fully Booked'!L:L,'MARKETERS ANALYSIS'!$H$1)</f>
        <v>0</v>
      </c>
    </row>
    <row r="75" spans="1:8" x14ac:dyDescent="0.25">
      <c r="B75" s="573"/>
      <c r="D75" s="8" t="s">
        <v>2699</v>
      </c>
      <c r="E75" s="116">
        <f>SUMIFS('Fully Booked'!Q:Q,'Fully Booked'!E:E,'MARKETERS ANALYSIS'!D75,'Fully Booked'!D:D,'MARKETERS ANALYSIS'!$C$74)</f>
        <v>0</v>
      </c>
      <c r="F75" s="116">
        <f>SUMIFS('Fully Booked'!AF:AF,'Fully Booked'!E:E,'MARKETERS ANALYSIS'!D75,'Fully Booked'!D:D,'MARKETERS ANALYSIS'!$C$74)</f>
        <v>0</v>
      </c>
      <c r="G75" s="116">
        <f>SUMIFS('Fully Booked'!Q:Q,'Fully Booked'!E:E,'MARKETERS ANALYSIS'!D75,'Fully Booked'!D:D,'MARKETERS ANALYSIS'!$C$74,'Fully Booked'!M:M,'MARKETERS ANALYSIS'!$G$1)</f>
        <v>0</v>
      </c>
      <c r="H75" s="116">
        <f ca="1">SUMIFS('Fully Booked'!Q:Q,'Fully Booked'!E:E,'MARKETERS ANALYSIS'!D75,'Fully Booked'!D:D,'MARKETERS ANALYSIS'!$C$74,'Fully Booked'!L:L,'MARKETERS ANALYSIS'!$H$1)</f>
        <v>0</v>
      </c>
    </row>
    <row r="76" spans="1:8" x14ac:dyDescent="0.25">
      <c r="B76" s="573"/>
      <c r="D76" s="8" t="s">
        <v>878</v>
      </c>
      <c r="E76" s="116">
        <f>SUMIFS('Fully Booked'!Q:Q,'Fully Booked'!E:E,'MARKETERS ANALYSIS'!D76,'Fully Booked'!D:D,'MARKETERS ANALYSIS'!$C$74)</f>
        <v>0</v>
      </c>
      <c r="F76" s="116">
        <f>SUMIFS('Fully Booked'!AF:AF,'Fully Booked'!E:E,'MARKETERS ANALYSIS'!D76,'Fully Booked'!D:D,'MARKETERS ANALYSIS'!$C$74)</f>
        <v>0</v>
      </c>
      <c r="G76" s="116">
        <f>SUMIFS('Fully Booked'!Q:Q,'Fully Booked'!E:E,'MARKETERS ANALYSIS'!D76,'Fully Booked'!D:D,'MARKETERS ANALYSIS'!$C$74,'Fully Booked'!M:M,'MARKETERS ANALYSIS'!$G$1)</f>
        <v>0</v>
      </c>
      <c r="H76" s="116">
        <f ca="1">SUMIFS('Fully Booked'!Q:Q,'Fully Booked'!E:E,'MARKETERS ANALYSIS'!D76,'Fully Booked'!D:D,'MARKETERS ANALYSIS'!$C$74,'Fully Booked'!L:L,'MARKETERS ANALYSIS'!$H$1)</f>
        <v>0</v>
      </c>
    </row>
    <row r="77" spans="1:8" x14ac:dyDescent="0.25">
      <c r="B77" s="573"/>
      <c r="D77" s="8" t="s">
        <v>2868</v>
      </c>
      <c r="E77" s="116">
        <f>SUMIFS('Fully Booked'!Q:Q,'Fully Booked'!E:E,'MARKETERS ANALYSIS'!D77,'Fully Booked'!D:D,'MARKETERS ANALYSIS'!$C$74)</f>
        <v>0</v>
      </c>
      <c r="F77" s="116">
        <f>SUMIFS('Fully Booked'!AF:AF,'Fully Booked'!E:E,'MARKETERS ANALYSIS'!D77,'Fully Booked'!D:D,'MARKETERS ANALYSIS'!$C$74)</f>
        <v>0</v>
      </c>
      <c r="G77" s="116">
        <f>SUMIFS('Fully Booked'!Q:Q,'Fully Booked'!E:E,'MARKETERS ANALYSIS'!D77,'Fully Booked'!D:D,'MARKETERS ANALYSIS'!$C$74,'Fully Booked'!M:M,'MARKETERS ANALYSIS'!$G$1)</f>
        <v>0</v>
      </c>
      <c r="H77" s="116">
        <f ca="1">SUMIFS('Fully Booked'!Q:Q,'Fully Booked'!E:E,'MARKETERS ANALYSIS'!D77,'Fully Booked'!D:D,'MARKETERS ANALYSIS'!$C$74,'Fully Booked'!L:L,'MARKETERS ANALYSIS'!$H$1)</f>
        <v>0</v>
      </c>
    </row>
    <row r="78" spans="1:8" x14ac:dyDescent="0.25">
      <c r="B78" s="573"/>
      <c r="D78" s="8" t="s">
        <v>2623</v>
      </c>
      <c r="E78" s="116">
        <f>SUMIFS('Fully Booked'!Q:Q,'Fully Booked'!E:E,'MARKETERS ANALYSIS'!D78,'Fully Booked'!D:D,'MARKETERS ANALYSIS'!$C$74)</f>
        <v>0</v>
      </c>
      <c r="F78" s="116">
        <f>SUMIFS('Fully Booked'!AF:AF,'Fully Booked'!E:E,'MARKETERS ANALYSIS'!D78,'Fully Booked'!D:D,'MARKETERS ANALYSIS'!$C$74)</f>
        <v>0</v>
      </c>
      <c r="G78" s="116">
        <f>SUMIFS('Fully Booked'!Q:Q,'Fully Booked'!E:E,'MARKETERS ANALYSIS'!D78,'Fully Booked'!D:D,'MARKETERS ANALYSIS'!$C$74,'Fully Booked'!M:M,'MARKETERS ANALYSIS'!$G$1)</f>
        <v>0</v>
      </c>
      <c r="H78" s="116">
        <f ca="1">SUMIFS('Fully Booked'!Q:Q,'Fully Booked'!E:E,'MARKETERS ANALYSIS'!D78,'Fully Booked'!D:D,'MARKETERS ANALYSIS'!$C$74,'Fully Booked'!L:L,'MARKETERS ANALYSIS'!$H$1)</f>
        <v>0</v>
      </c>
    </row>
    <row r="79" spans="1:8" x14ac:dyDescent="0.25">
      <c r="B79" s="573"/>
      <c r="D79" s="8" t="s">
        <v>2782</v>
      </c>
      <c r="E79" s="116">
        <f>SUMIFS('Fully Booked'!Q:Q,'Fully Booked'!E:E,'MARKETERS ANALYSIS'!D79,'Fully Booked'!D:D,'MARKETERS ANALYSIS'!$C$74)</f>
        <v>0</v>
      </c>
      <c r="F79" s="116">
        <f>SUMIFS('Fully Booked'!AF:AF,'Fully Booked'!E:E,'MARKETERS ANALYSIS'!D79,'Fully Booked'!D:D,'MARKETERS ANALYSIS'!$C$74)</f>
        <v>0</v>
      </c>
      <c r="G79" s="116">
        <f>SUMIFS('Fully Booked'!Q:Q,'Fully Booked'!E:E,'MARKETERS ANALYSIS'!D79,'Fully Booked'!D:D,'MARKETERS ANALYSIS'!$C$74,'Fully Booked'!M:M,'MARKETERS ANALYSIS'!$G$1)</f>
        <v>0</v>
      </c>
      <c r="H79" s="116">
        <f ca="1">SUMIFS('Fully Booked'!Q:Q,'Fully Booked'!E:E,'MARKETERS ANALYSIS'!D79,'Fully Booked'!D:D,'MARKETERS ANALYSIS'!$C$74,'Fully Booked'!L:L,'MARKETERS ANALYSIS'!$H$1)</f>
        <v>0</v>
      </c>
    </row>
    <row r="80" spans="1:8" x14ac:dyDescent="0.25">
      <c r="B80" s="573"/>
      <c r="D80" s="180" t="s">
        <v>2528</v>
      </c>
      <c r="E80" s="116">
        <f>SUMIFS('Fully Booked'!Q:Q,'Fully Booked'!E:E,'MARKETERS ANALYSIS'!D80,'Fully Booked'!D:D,'MARKETERS ANALYSIS'!$C$74)</f>
        <v>0</v>
      </c>
      <c r="F80" s="116">
        <f>SUMIFS('Fully Booked'!AF:AF,'Fully Booked'!E:E,'MARKETERS ANALYSIS'!D80,'Fully Booked'!D:D,'MARKETERS ANALYSIS'!$C$74)</f>
        <v>0</v>
      </c>
      <c r="G80" s="116">
        <f>SUMIFS('Fully Booked'!Q:Q,'Fully Booked'!E:E,'MARKETERS ANALYSIS'!D80,'Fully Booked'!D:D,'MARKETERS ANALYSIS'!$C$74,'Fully Booked'!M:M,'MARKETERS ANALYSIS'!$G$1)</f>
        <v>0</v>
      </c>
      <c r="H80" s="116">
        <f ca="1">SUMIFS('Fully Booked'!Q:Q,'Fully Booked'!E:E,'MARKETERS ANALYSIS'!D80,'Fully Booked'!D:D,'MARKETERS ANALYSIS'!$C$74,'Fully Booked'!L:L,'MARKETERS ANALYSIS'!$H$1)</f>
        <v>0</v>
      </c>
    </row>
    <row r="81" spans="1:8" x14ac:dyDescent="0.25">
      <c r="B81" s="573"/>
      <c r="D81" s="180" t="s">
        <v>2842</v>
      </c>
      <c r="E81" s="116">
        <f>SUMIFS('Fully Booked'!Q:Q,'Fully Booked'!E:E,'MARKETERS ANALYSIS'!D81,'Fully Booked'!D:D,'MARKETERS ANALYSIS'!$C$74)</f>
        <v>0</v>
      </c>
      <c r="F81" s="116">
        <f>SUMIFS('Fully Booked'!AF:AF,'Fully Booked'!E:E,'MARKETERS ANALYSIS'!D81,'Fully Booked'!D:D,'MARKETERS ANALYSIS'!$C$74)</f>
        <v>0</v>
      </c>
      <c r="G81" s="116">
        <f>SUMIFS('Fully Booked'!Q:Q,'Fully Booked'!E:E,'MARKETERS ANALYSIS'!D81,'Fully Booked'!D:D,'MARKETERS ANALYSIS'!$C$74,'Fully Booked'!M:M,'MARKETERS ANALYSIS'!$G$1)</f>
        <v>0</v>
      </c>
      <c r="H81" s="116">
        <f ca="1">SUMIFS('Fully Booked'!Q:Q,'Fully Booked'!E:E,'MARKETERS ANALYSIS'!D81,'Fully Booked'!D:D,'MARKETERS ANALYSIS'!$C$74,'Fully Booked'!L:L,'MARKETERS ANALYSIS'!$H$1)</f>
        <v>0</v>
      </c>
    </row>
    <row r="82" spans="1:8" x14ac:dyDescent="0.25">
      <c r="B82" s="573"/>
      <c r="D82" s="352" t="s">
        <v>71</v>
      </c>
      <c r="E82" s="353">
        <f>SUM(E74:E81)</f>
        <v>0</v>
      </c>
      <c r="F82" s="353">
        <f>SUM(F74:F81)</f>
        <v>0</v>
      </c>
      <c r="G82" s="353">
        <f>SUM(G74:G81)</f>
        <v>0</v>
      </c>
      <c r="H82" s="353">
        <f ca="1">SUM(H74:H81)</f>
        <v>0</v>
      </c>
    </row>
    <row r="83" spans="1:8" x14ac:dyDescent="0.25">
      <c r="A83" s="8">
        <v>7</v>
      </c>
      <c r="B83" s="573"/>
      <c r="C83" s="380" t="s">
        <v>212</v>
      </c>
      <c r="D83" s="180" t="s">
        <v>4440</v>
      </c>
      <c r="E83" s="116">
        <f>SUMIFS('Fully Booked'!Q:Q,'Fully Booked'!E:E,'MARKETERS ANALYSIS'!D83,'Fully Booked'!D:D,'MARKETERS ANALYSIS'!$C$83)</f>
        <v>0</v>
      </c>
      <c r="F83" s="116">
        <f>SUMIFS('Fully Booked'!AF:AF,'Fully Booked'!E:E,'MARKETERS ANALYSIS'!D83,'Fully Booked'!D:D,'MARKETERS ANALYSIS'!$C$83)</f>
        <v>0</v>
      </c>
      <c r="G83" s="116">
        <f>SUMIFS('Fully Booked'!Q:Q,'Fully Booked'!E:E,'MARKETERS ANALYSIS'!D83,'Fully Booked'!D:D,'MARKETERS ANALYSIS'!$C$83,'Fully Booked'!M:M,'MARKETERS ANALYSIS'!$G$1)</f>
        <v>0</v>
      </c>
      <c r="H83" s="116">
        <f ca="1">SUMIFS('Fully Booked'!Q:Q,'Fully Booked'!E:E,'MARKETERS ANALYSIS'!D83,'Fully Booked'!D:D,'MARKETERS ANALYSIS'!$C$83,'Fully Booked'!L:L,'MARKETERS ANALYSIS'!$H$1)</f>
        <v>0</v>
      </c>
    </row>
    <row r="84" spans="1:8" x14ac:dyDescent="0.25">
      <c r="B84" s="573"/>
      <c r="D84" s="180" t="s">
        <v>6406</v>
      </c>
      <c r="E84" s="116">
        <f>SUMIFS('Fully Booked'!Q:Q,'Fully Booked'!E:E,'MARKETERS ANALYSIS'!D84,'Fully Booked'!D:D,'MARKETERS ANALYSIS'!$C$83)</f>
        <v>0</v>
      </c>
      <c r="F84" s="116">
        <f>SUMIFS('Fully Booked'!AF:AF,'Fully Booked'!E:E,'MARKETERS ANALYSIS'!D84,'Fully Booked'!D:D,'MARKETERS ANALYSIS'!$C$83)</f>
        <v>0</v>
      </c>
      <c r="G84" s="116">
        <f>SUMIFS('Fully Booked'!Q:Q,'Fully Booked'!E:E,'MARKETERS ANALYSIS'!D84,'Fully Booked'!D:D,'MARKETERS ANALYSIS'!$C$83,'Fully Booked'!M:M,'MARKETERS ANALYSIS'!$G$1)</f>
        <v>0</v>
      </c>
      <c r="H84" s="116">
        <f ca="1">SUMIFS('Fully Booked'!Q:Q,'Fully Booked'!E:E,'MARKETERS ANALYSIS'!D84,'Fully Booked'!D:D,'MARKETERS ANALYSIS'!$C$83,'Fully Booked'!L:L,'MARKETERS ANALYSIS'!$H$1)</f>
        <v>0</v>
      </c>
    </row>
    <row r="85" spans="1:8" x14ac:dyDescent="0.25">
      <c r="B85" s="573"/>
      <c r="D85" s="180" t="s">
        <v>4802</v>
      </c>
      <c r="E85" s="116">
        <f>SUMIFS('Fully Booked'!Q:Q,'Fully Booked'!E:E,'MARKETERS ANALYSIS'!D85,'Fully Booked'!D:D,'MARKETERS ANALYSIS'!$C$83)</f>
        <v>0</v>
      </c>
      <c r="F85" s="116">
        <f>SUMIFS('Fully Booked'!AF:AF,'Fully Booked'!E:E,'MARKETERS ANALYSIS'!D85,'Fully Booked'!D:D,'MARKETERS ANALYSIS'!$C$83)</f>
        <v>0</v>
      </c>
      <c r="G85" s="116">
        <f>SUMIFS('Fully Booked'!Q:Q,'Fully Booked'!E:E,'MARKETERS ANALYSIS'!D85,'Fully Booked'!D:D,'MARKETERS ANALYSIS'!$C$83,'Fully Booked'!M:M,'MARKETERS ANALYSIS'!$G$1)</f>
        <v>0</v>
      </c>
      <c r="H85" s="116">
        <f ca="1">SUMIFS('Fully Booked'!Q:Q,'Fully Booked'!E:E,'MARKETERS ANALYSIS'!D85,'Fully Booked'!D:D,'MARKETERS ANALYSIS'!$C$83,'Fully Booked'!L:L,'MARKETERS ANALYSIS'!$H$1)</f>
        <v>0</v>
      </c>
    </row>
    <row r="86" spans="1:8" s="722" customFormat="1" x14ac:dyDescent="0.25">
      <c r="B86" s="573"/>
      <c r="D86" s="180" t="s">
        <v>7444</v>
      </c>
      <c r="E86" s="116">
        <f>SUMIFS('Fully Booked'!Q:Q,'Fully Booked'!E:E,'MARKETERS ANALYSIS'!D86,'Fully Booked'!D:D,'MARKETERS ANALYSIS'!$C$83)</f>
        <v>0</v>
      </c>
      <c r="F86" s="116">
        <f>SUMIFS('Fully Booked'!AF:AF,'Fully Booked'!E:E,'MARKETERS ANALYSIS'!D86,'Fully Booked'!D:D,'MARKETERS ANALYSIS'!$C$83)</f>
        <v>0</v>
      </c>
      <c r="G86" s="116">
        <f>SUMIFS('Fully Booked'!Q:Q,'Fully Booked'!E:E,'MARKETERS ANALYSIS'!D86,'Fully Booked'!D:D,'MARKETERS ANALYSIS'!$C$83,'Fully Booked'!M:M,'MARKETERS ANALYSIS'!$G$1)</f>
        <v>0</v>
      </c>
      <c r="H86" s="116">
        <f ca="1">SUMIFS('Fully Booked'!Q:Q,'Fully Booked'!E:E,'MARKETERS ANALYSIS'!D86,'Fully Booked'!D:D,'MARKETERS ANALYSIS'!$C$83,'Fully Booked'!L:L,'MARKETERS ANALYSIS'!$H$1)</f>
        <v>0</v>
      </c>
    </row>
    <row r="87" spans="1:8" x14ac:dyDescent="0.25">
      <c r="B87" s="573"/>
      <c r="C87" s="180"/>
      <c r="D87" s="180" t="s">
        <v>4212</v>
      </c>
      <c r="E87" s="116">
        <f>SUMIFS('Fully Booked'!Q:Q,'Fully Booked'!E:E,'MARKETERS ANALYSIS'!D87,'Fully Booked'!D:D,'MARKETERS ANALYSIS'!$C$83)</f>
        <v>0</v>
      </c>
      <c r="F87" s="116">
        <f>SUMIFS('Fully Booked'!AF:AF,'Fully Booked'!E:E,'MARKETERS ANALYSIS'!D87,'Fully Booked'!D:D,'MARKETERS ANALYSIS'!$C$83)</f>
        <v>0</v>
      </c>
      <c r="G87" s="116">
        <f>SUMIFS('Fully Booked'!Q:Q,'Fully Booked'!E:E,'MARKETERS ANALYSIS'!D87,'Fully Booked'!D:D,'MARKETERS ANALYSIS'!$C$83,'Fully Booked'!M:M,'MARKETERS ANALYSIS'!$G$1)</f>
        <v>0</v>
      </c>
      <c r="H87" s="116">
        <f ca="1">SUMIFS('Fully Booked'!Q:Q,'Fully Booked'!E:E,'MARKETERS ANALYSIS'!D87,'Fully Booked'!D:D,'MARKETERS ANALYSIS'!$C$83,'Fully Booked'!L:L,'MARKETERS ANALYSIS'!$H$1)</f>
        <v>0</v>
      </c>
    </row>
    <row r="88" spans="1:8" x14ac:dyDescent="0.25">
      <c r="B88" s="573"/>
      <c r="D88" s="180" t="s">
        <v>804</v>
      </c>
      <c r="E88" s="116">
        <f>SUMIFS('Fully Booked'!Q:Q,'Fully Booked'!E:E,'MARKETERS ANALYSIS'!D88,'Fully Booked'!D:D,'MARKETERS ANALYSIS'!$C$83)</f>
        <v>0</v>
      </c>
      <c r="F88" s="116">
        <f>SUMIFS('Fully Booked'!AF:AF,'Fully Booked'!E:E,'MARKETERS ANALYSIS'!D88,'Fully Booked'!D:D,'MARKETERS ANALYSIS'!$C$83)</f>
        <v>0</v>
      </c>
      <c r="G88" s="116">
        <f>SUMIFS('Fully Booked'!Q:Q,'Fully Booked'!E:E,'MARKETERS ANALYSIS'!D88,'Fully Booked'!D:D,'MARKETERS ANALYSIS'!$C$83,'Fully Booked'!M:M,'MARKETERS ANALYSIS'!$G$1)</f>
        <v>0</v>
      </c>
      <c r="H88" s="116">
        <f ca="1">SUMIFS('Fully Booked'!Q:Q,'Fully Booked'!E:E,'MARKETERS ANALYSIS'!D88,'Fully Booked'!D:D,'MARKETERS ANALYSIS'!$C$83,'Fully Booked'!L:L,'MARKETERS ANALYSIS'!$H$1)</f>
        <v>0</v>
      </c>
    </row>
    <row r="89" spans="1:8" x14ac:dyDescent="0.25">
      <c r="B89" s="573"/>
      <c r="D89" s="180" t="s">
        <v>683</v>
      </c>
      <c r="E89" s="116">
        <f>SUMIFS('Fully Booked'!Q:Q,'Fully Booked'!E:E,'MARKETERS ANALYSIS'!D89,'Fully Booked'!D:D,'MARKETERS ANALYSIS'!$C$83)</f>
        <v>0</v>
      </c>
      <c r="F89" s="116">
        <f>SUMIFS('Fully Booked'!AF:AF,'Fully Booked'!E:E,'MARKETERS ANALYSIS'!D89,'Fully Booked'!D:D,'MARKETERS ANALYSIS'!$C$83)</f>
        <v>0</v>
      </c>
      <c r="G89" s="116">
        <f>SUMIFS('Fully Booked'!Q:Q,'Fully Booked'!E:E,'MARKETERS ANALYSIS'!D89,'Fully Booked'!D:D,'MARKETERS ANALYSIS'!$C$83,'Fully Booked'!M:M,'MARKETERS ANALYSIS'!$G$1)</f>
        <v>0</v>
      </c>
      <c r="H89" s="116">
        <f ca="1">SUMIFS('Fully Booked'!Q:Q,'Fully Booked'!E:E,'MARKETERS ANALYSIS'!D89,'Fully Booked'!D:D,'MARKETERS ANALYSIS'!$C$83,'Fully Booked'!L:L,'MARKETERS ANALYSIS'!$H$1)</f>
        <v>0</v>
      </c>
    </row>
    <row r="90" spans="1:8" x14ac:dyDescent="0.25">
      <c r="B90" s="573"/>
      <c r="D90" s="352" t="s">
        <v>71</v>
      </c>
      <c r="E90" s="353">
        <f>SUM(E83:E89)</f>
        <v>0</v>
      </c>
      <c r="F90" s="353">
        <f>SUM(F83:F89)</f>
        <v>0</v>
      </c>
      <c r="G90" s="353">
        <f>SUM(G83:G89)</f>
        <v>0</v>
      </c>
      <c r="H90" s="353">
        <f ca="1">SUM(H83:H89)</f>
        <v>0</v>
      </c>
    </row>
    <row r="91" spans="1:8" x14ac:dyDescent="0.25">
      <c r="A91" s="8">
        <v>8</v>
      </c>
      <c r="B91" s="573"/>
      <c r="C91" s="459" t="s">
        <v>6160</v>
      </c>
      <c r="D91" s="180" t="s">
        <v>6718</v>
      </c>
      <c r="E91" s="116">
        <f>SUMIFS('Fully Booked'!Q:Q,'Fully Booked'!E:E,'MARKETERS ANALYSIS'!D91,'Fully Booked'!D:D,'MARKETERS ANALYSIS'!$C$91)</f>
        <v>0</v>
      </c>
      <c r="F91" s="116">
        <f>SUMIFS('Fully Booked'!AF:AF,'Fully Booked'!E:E,'MARKETERS ANALYSIS'!D91,'Fully Booked'!D:D,'MARKETERS ANALYSIS'!$C$91)</f>
        <v>0</v>
      </c>
      <c r="G91" s="116">
        <f>SUMIFS('Fully Booked'!Q:Q,'Fully Booked'!E:E,'MARKETERS ANALYSIS'!D91,'Fully Booked'!D:D,'MARKETERS ANALYSIS'!$C$91,'Fully Booked'!M:M,'MARKETERS ANALYSIS'!$G$1)</f>
        <v>0</v>
      </c>
      <c r="H91" s="116">
        <f ca="1">SUMIFS('Fully Booked'!Q:Q,'Fully Booked'!E:E,'MARKETERS ANALYSIS'!D91,'Fully Booked'!D:D,'MARKETERS ANALYSIS'!$C$91,'Fully Booked'!L:L,'MARKETERS ANALYSIS'!$H$1)</f>
        <v>0</v>
      </c>
    </row>
    <row r="92" spans="1:8" x14ac:dyDescent="0.25">
      <c r="B92" s="579"/>
      <c r="C92" s="355"/>
      <c r="D92" s="180" t="s">
        <v>5648</v>
      </c>
      <c r="E92" s="116">
        <f>SUMIFS('Fully Booked'!Q:Q,'Fully Booked'!E:E,'MARKETERS ANALYSIS'!D92,'Fully Booked'!D:D,'MARKETERS ANALYSIS'!$C$91)</f>
        <v>0</v>
      </c>
      <c r="F92" s="116">
        <f>SUMIFS('Fully Booked'!AF:AF,'Fully Booked'!E:E,'MARKETERS ANALYSIS'!D92,'Fully Booked'!D:D,'MARKETERS ANALYSIS'!$C$91)</f>
        <v>0</v>
      </c>
      <c r="G92" s="116">
        <f>SUMIFS('Fully Booked'!Q:Q,'Fully Booked'!E:E,'MARKETERS ANALYSIS'!D92,'Fully Booked'!D:D,'MARKETERS ANALYSIS'!$C$91,'Fully Booked'!M:M,'MARKETERS ANALYSIS'!$G$1)</f>
        <v>0</v>
      </c>
      <c r="H92" s="116">
        <f ca="1">SUMIFS('Fully Booked'!Q:Q,'Fully Booked'!E:E,'MARKETERS ANALYSIS'!D92,'Fully Booked'!D:D,'MARKETERS ANALYSIS'!$C$91,'Fully Booked'!L:L,'MARKETERS ANALYSIS'!$H$1)</f>
        <v>0</v>
      </c>
    </row>
    <row r="93" spans="1:8" x14ac:dyDescent="0.25">
      <c r="B93" s="573"/>
      <c r="C93" s="355"/>
      <c r="D93" s="180" t="s">
        <v>5452</v>
      </c>
      <c r="E93" s="116">
        <f>SUMIFS('Fully Booked'!Q:Q,'Fully Booked'!E:E,'MARKETERS ANALYSIS'!D93,'Fully Booked'!D:D,'MARKETERS ANALYSIS'!$C$91)</f>
        <v>0</v>
      </c>
      <c r="F93" s="116">
        <f>SUMIFS('Fully Booked'!AF:AF,'Fully Booked'!E:E,'MARKETERS ANALYSIS'!D93,'Fully Booked'!D:D,'MARKETERS ANALYSIS'!$C$91)</f>
        <v>0</v>
      </c>
      <c r="G93" s="116">
        <f>SUMIFS('Fully Booked'!Q:Q,'Fully Booked'!E:E,'MARKETERS ANALYSIS'!D93,'Fully Booked'!D:D,'MARKETERS ANALYSIS'!$C$91,'Fully Booked'!M:M,'MARKETERS ANALYSIS'!$G$1)</f>
        <v>0</v>
      </c>
      <c r="H93" s="116">
        <f ca="1">SUMIFS('Fully Booked'!Q:Q,'Fully Booked'!E:E,'MARKETERS ANALYSIS'!D93,'Fully Booked'!D:D,'MARKETERS ANALYSIS'!$C$91,'Fully Booked'!L:L,'MARKETERS ANALYSIS'!$H$1)</f>
        <v>0</v>
      </c>
    </row>
    <row r="94" spans="1:8" x14ac:dyDescent="0.25">
      <c r="B94" s="573"/>
      <c r="C94" s="355"/>
      <c r="D94" s="352" t="s">
        <v>71</v>
      </c>
      <c r="E94" s="353">
        <f>SUM(E91:E93)</f>
        <v>0</v>
      </c>
      <c r="F94" s="353">
        <f t="shared" ref="F94:G94" si="4">SUM(F91:F93)</f>
        <v>0</v>
      </c>
      <c r="G94" s="353">
        <f t="shared" si="4"/>
        <v>0</v>
      </c>
      <c r="H94" s="353">
        <f ca="1">SUM(H91:H93)</f>
        <v>0</v>
      </c>
    </row>
    <row r="95" spans="1:8" x14ac:dyDescent="0.25">
      <c r="A95" s="8">
        <v>9</v>
      </c>
      <c r="B95" s="573"/>
      <c r="C95" s="380" t="s">
        <v>417</v>
      </c>
      <c r="D95" s="8" t="s">
        <v>7383</v>
      </c>
      <c r="E95" s="116">
        <f>SUMIFS('Fully Booked'!Q:Q,'Fully Booked'!E:E,'MARKETERS ANALYSIS'!D95,'Fully Booked'!D:D,'MARKETERS ANALYSIS'!$C$95)</f>
        <v>0</v>
      </c>
      <c r="F95" s="116">
        <f>SUMIFS('Fully Booked'!AF:AF,'Fully Booked'!E:E,'MARKETERS ANALYSIS'!D95,'Fully Booked'!D:D,'MARKETERS ANALYSIS'!$C$95)</f>
        <v>0</v>
      </c>
      <c r="G95" s="116">
        <f>SUMIFS('Fully Booked'!Q:Q,'Fully Booked'!E:E,'MARKETERS ANALYSIS'!D95,'Fully Booked'!D:D,'MARKETERS ANALYSIS'!$C$95,'Fully Booked'!M:M,'MARKETERS ANALYSIS'!$G$1)</f>
        <v>0</v>
      </c>
      <c r="H95" s="116">
        <f ca="1">SUMIFS('Fully Booked'!Q:Q,'Fully Booked'!E:E,'MARKETERS ANALYSIS'!D95,'Fully Booked'!D:D,'MARKETERS ANALYSIS'!$C$95,'Fully Booked'!L:L,'MARKETERS ANALYSIS'!$H$1)</f>
        <v>0</v>
      </c>
    </row>
    <row r="96" spans="1:8" x14ac:dyDescent="0.25">
      <c r="B96" s="573"/>
      <c r="D96" s="180" t="s">
        <v>1288</v>
      </c>
      <c r="E96" s="116">
        <f>SUMIFS('Fully Booked'!Q:Q,'Fully Booked'!E:E,'MARKETERS ANALYSIS'!D96,'Fully Booked'!D:D,'MARKETERS ANALYSIS'!$C$95)</f>
        <v>0</v>
      </c>
      <c r="F96" s="116">
        <f>SUMIFS('Fully Booked'!AF:AF,'Fully Booked'!E:E,'MARKETERS ANALYSIS'!D96,'Fully Booked'!D:D,'MARKETERS ANALYSIS'!$C$95)</f>
        <v>0</v>
      </c>
      <c r="G96" s="116">
        <f>SUMIFS('Fully Booked'!Q:Q,'Fully Booked'!E:E,'MARKETERS ANALYSIS'!D96,'Fully Booked'!D:D,'MARKETERS ANALYSIS'!$C$95,'Fully Booked'!M:M,'MARKETERS ANALYSIS'!$G$1)</f>
        <v>0</v>
      </c>
      <c r="H96" s="116">
        <f ca="1">SUMIFS('Fully Booked'!Q:Q,'Fully Booked'!E:E,'MARKETERS ANALYSIS'!D96,'Fully Booked'!D:D,'MARKETERS ANALYSIS'!$C$95,'Fully Booked'!L:L,'MARKETERS ANALYSIS'!$H$1)</f>
        <v>0</v>
      </c>
    </row>
    <row r="97" spans="1:8" x14ac:dyDescent="0.25">
      <c r="B97" s="573"/>
      <c r="D97" s="180" t="s">
        <v>6059</v>
      </c>
      <c r="E97" s="116">
        <f>SUMIFS('Fully Booked'!Q:Q,'Fully Booked'!E:E,'MARKETERS ANALYSIS'!D97,'Fully Booked'!D:D,'MARKETERS ANALYSIS'!$C$95)</f>
        <v>0</v>
      </c>
      <c r="F97" s="116">
        <f>SUMIFS('Fully Booked'!AF:AF,'Fully Booked'!E:E,'MARKETERS ANALYSIS'!D97,'Fully Booked'!D:D,'MARKETERS ANALYSIS'!$C$95)</f>
        <v>0</v>
      </c>
      <c r="G97" s="116">
        <f>SUMIFS('Fully Booked'!Q:Q,'Fully Booked'!E:E,'MARKETERS ANALYSIS'!D97,'Fully Booked'!D:D,'MARKETERS ANALYSIS'!$C$95,'Fully Booked'!M:M,'MARKETERS ANALYSIS'!$G$1)</f>
        <v>0</v>
      </c>
      <c r="H97" s="116">
        <f ca="1">SUMIFS('Fully Booked'!Q:Q,'Fully Booked'!E:E,'MARKETERS ANALYSIS'!D97,'Fully Booked'!D:D,'MARKETERS ANALYSIS'!$C$95,'Fully Booked'!L:L,'MARKETERS ANALYSIS'!$H$1)</f>
        <v>0</v>
      </c>
    </row>
    <row r="98" spans="1:8" x14ac:dyDescent="0.25">
      <c r="B98" s="573"/>
      <c r="D98" s="180" t="s">
        <v>4859</v>
      </c>
      <c r="E98" s="116">
        <f>SUMIFS('Fully Booked'!Q:Q,'Fully Booked'!E:E,'MARKETERS ANALYSIS'!D98,'Fully Booked'!D:D,'MARKETERS ANALYSIS'!$C$95)</f>
        <v>0</v>
      </c>
      <c r="F98" s="116">
        <f>SUMIFS('Fully Booked'!AF:AF,'Fully Booked'!E:E,'MARKETERS ANALYSIS'!D98,'Fully Booked'!D:D,'MARKETERS ANALYSIS'!$C$95)</f>
        <v>0</v>
      </c>
      <c r="G98" s="116">
        <f>SUMIFS('Fully Booked'!Q:Q,'Fully Booked'!E:E,'MARKETERS ANALYSIS'!D98,'Fully Booked'!D:D,'MARKETERS ANALYSIS'!$C$95,'Fully Booked'!M:M,'MARKETERS ANALYSIS'!$G$1)</f>
        <v>0</v>
      </c>
      <c r="H98" s="116">
        <f ca="1">SUMIFS('Fully Booked'!Q:Q,'Fully Booked'!E:E,'MARKETERS ANALYSIS'!D98,'Fully Booked'!D:D,'MARKETERS ANALYSIS'!$C$95,'Fully Booked'!L:L,'MARKETERS ANALYSIS'!$H$1)</f>
        <v>0</v>
      </c>
    </row>
    <row r="99" spans="1:8" x14ac:dyDescent="0.25">
      <c r="B99" s="573"/>
      <c r="D99" s="8" t="s">
        <v>4228</v>
      </c>
      <c r="E99" s="116">
        <f>SUMIFS('Fully Booked'!Q:Q,'Fully Booked'!E:E,'MARKETERS ANALYSIS'!D99,'Fully Booked'!D:D,'MARKETERS ANALYSIS'!$C$95)</f>
        <v>0</v>
      </c>
      <c r="F99" s="116">
        <f>SUMIFS('Fully Booked'!AF:AF,'Fully Booked'!E:E,'MARKETERS ANALYSIS'!D99,'Fully Booked'!D:D,'MARKETERS ANALYSIS'!$C$95)</f>
        <v>0</v>
      </c>
      <c r="G99" s="116">
        <f>SUMIFS('Fully Booked'!Q:Q,'Fully Booked'!E:E,'MARKETERS ANALYSIS'!D99,'Fully Booked'!D:D,'MARKETERS ANALYSIS'!$C$95,'Fully Booked'!M:M,'MARKETERS ANALYSIS'!$G$1)</f>
        <v>0</v>
      </c>
      <c r="H99" s="116">
        <f ca="1">SUMIFS('Fully Booked'!Q:Q,'Fully Booked'!E:E,'MARKETERS ANALYSIS'!D99,'Fully Booked'!D:D,'MARKETERS ANALYSIS'!$C$95,'Fully Booked'!L:L,'MARKETERS ANALYSIS'!$H$1)</f>
        <v>0</v>
      </c>
    </row>
    <row r="100" spans="1:8" x14ac:dyDescent="0.25">
      <c r="B100" s="573"/>
      <c r="D100" s="8" t="s">
        <v>496</v>
      </c>
      <c r="E100" s="116">
        <f>SUMIFS('Fully Booked'!Q:Q,'Fully Booked'!E:E,'MARKETERS ANALYSIS'!D100,'Fully Booked'!D:D,'MARKETERS ANALYSIS'!$C$95)</f>
        <v>444700</v>
      </c>
      <c r="F100" s="116">
        <f>SUMIFS('Fully Booked'!AF:AF,'Fully Booked'!E:E,'MARKETERS ANALYSIS'!D100,'Fully Booked'!D:D,'MARKETERS ANALYSIS'!$C$95)</f>
        <v>10206.923809523811</v>
      </c>
      <c r="G100" s="116">
        <f>SUMIFS('Fully Booked'!Q:Q,'Fully Booked'!E:E,'MARKETERS ANALYSIS'!D100,'Fully Booked'!D:D,'MARKETERS ANALYSIS'!$C$95,'Fully Booked'!M:M,'MARKETERS ANALYSIS'!$G$1)</f>
        <v>0</v>
      </c>
      <c r="H100" s="116">
        <f ca="1">SUMIFS('Fully Booked'!Q:Q,'Fully Booked'!E:E,'MARKETERS ANALYSIS'!D100,'Fully Booked'!D:D,'MARKETERS ANALYSIS'!$C$95,'Fully Booked'!L:L,'MARKETERS ANALYSIS'!$H$1)</f>
        <v>359700</v>
      </c>
    </row>
    <row r="101" spans="1:8" x14ac:dyDescent="0.25">
      <c r="B101" s="573"/>
      <c r="D101" s="352" t="s">
        <v>71</v>
      </c>
      <c r="E101" s="353">
        <f>SUM(E95:E100)</f>
        <v>444700</v>
      </c>
      <c r="F101" s="353">
        <f>SUM(F95:F100)</f>
        <v>10206.923809523811</v>
      </c>
      <c r="G101" s="353">
        <f>SUM(G95:G100)</f>
        <v>0</v>
      </c>
      <c r="H101" s="353">
        <f ca="1">SUM(H95:H100)</f>
        <v>359700</v>
      </c>
    </row>
    <row r="102" spans="1:8" x14ac:dyDescent="0.25">
      <c r="B102" s="573"/>
      <c r="C102" s="469" t="s">
        <v>405</v>
      </c>
      <c r="D102" s="180" t="s">
        <v>5279</v>
      </c>
      <c r="E102" s="116">
        <f>SUMIFS('Fully Booked'!Q:Q,'Fully Booked'!E:E,'MARKETERS ANALYSIS'!D102,'Fully Booked'!D:D,'MARKETERS ANALYSIS'!$C$102,'Fully Booked'!B:B,$B$74)</f>
        <v>0</v>
      </c>
      <c r="F102" s="116">
        <f>SUMIFS('Fully Booked'!AF:AF,'Fully Booked'!E:E,'MARKETERS ANALYSIS'!D102,'Fully Booked'!D:D,'MARKETERS ANALYSIS'!$C$102,'Fully Booked'!B:B,$B$74)</f>
        <v>0</v>
      </c>
      <c r="G102" s="116">
        <f>SUMIFS('Fully Booked'!Q:Q,'Fully Booked'!E:E,'MARKETERS ANALYSIS'!D102,'Fully Booked'!D:D,'MARKETERS ANALYSIS'!$C$102,'Fully Booked'!M:M,'MARKETERS ANALYSIS'!$G$1,'Fully Booked'!B:B,$B$74)</f>
        <v>0</v>
      </c>
      <c r="H102" s="116">
        <f ca="1">SUMIFS('Fully Booked'!Q:Q,'Fully Booked'!E:E,'MARKETERS ANALYSIS'!D102,'Fully Booked'!D:D,'MARKETERS ANALYSIS'!$C$102,'Fully Booked'!L:L,'MARKETERS ANALYSIS'!$H$1,'Fully Booked'!B:B,$B$74)</f>
        <v>0</v>
      </c>
    </row>
    <row r="103" spans="1:8" ht="15" customHeight="1" x14ac:dyDescent="0.25">
      <c r="B103" s="573"/>
      <c r="C103" s="469"/>
      <c r="D103" s="180" t="s">
        <v>6446</v>
      </c>
      <c r="E103" s="116">
        <f>SUMIFS('Fully Booked'!Q:Q,'Fully Booked'!E:E,'MARKETERS ANALYSIS'!D103,'Fully Booked'!D:D,'MARKETERS ANALYSIS'!$C$102,'Fully Booked'!B:B,$B$74)</f>
        <v>0</v>
      </c>
      <c r="F103" s="116">
        <f>SUMIFS('Fully Booked'!AF:AF,'Fully Booked'!E:E,'MARKETERS ANALYSIS'!D103,'Fully Booked'!D:D,'MARKETERS ANALYSIS'!$C$102,'Fully Booked'!B:B,$B$74)</f>
        <v>0</v>
      </c>
      <c r="G103" s="116">
        <f>SUMIFS('Fully Booked'!Q:Q,'Fully Booked'!E:E,'MARKETERS ANALYSIS'!D103,'Fully Booked'!D:D,'MARKETERS ANALYSIS'!$C$102,'Fully Booked'!M:M,'MARKETERS ANALYSIS'!$G$1,'Fully Booked'!B:B,$B$74)</f>
        <v>0</v>
      </c>
      <c r="H103" s="116">
        <f ca="1">SUMIFS('Fully Booked'!Q:Q,'Fully Booked'!E:E,'MARKETERS ANALYSIS'!D103,'Fully Booked'!D:D,'MARKETERS ANALYSIS'!$C$102,'Fully Booked'!L:L,'MARKETERS ANALYSIS'!$H$1,'Fully Booked'!B:B,$B$74)</f>
        <v>0</v>
      </c>
    </row>
    <row r="104" spans="1:8" x14ac:dyDescent="0.25">
      <c r="B104" s="573"/>
      <c r="C104" s="469"/>
      <c r="D104" s="180" t="s">
        <v>2952</v>
      </c>
      <c r="E104" s="116">
        <f>SUMIFS('Fully Booked'!Q:Q,'Fully Booked'!E:E,'MARKETERS ANALYSIS'!D104,'Fully Booked'!D:D,'MARKETERS ANALYSIS'!$C$102,'Fully Booked'!B:B,$B$74)</f>
        <v>0</v>
      </c>
      <c r="F104" s="116">
        <f>SUMIFS('Fully Booked'!AF:AF,'Fully Booked'!E:E,'MARKETERS ANALYSIS'!D104,'Fully Booked'!D:D,'MARKETERS ANALYSIS'!$C$102,'Fully Booked'!B:B,$B$74)</f>
        <v>0</v>
      </c>
      <c r="G104" s="116">
        <f>SUMIFS('Fully Booked'!Q:Q,'Fully Booked'!E:E,'MARKETERS ANALYSIS'!D104,'Fully Booked'!D:D,'MARKETERS ANALYSIS'!$C$102,'Fully Booked'!M:M,'MARKETERS ANALYSIS'!$G$1,'Fully Booked'!B:B,$B$74)</f>
        <v>0</v>
      </c>
      <c r="H104" s="116">
        <f ca="1">SUMIFS('Fully Booked'!Q:Q,'Fully Booked'!E:E,'MARKETERS ANALYSIS'!D104,'Fully Booked'!D:D,'MARKETERS ANALYSIS'!$C$102,'Fully Booked'!L:L,'MARKETERS ANALYSIS'!$H$1,'Fully Booked'!B:B,$B$74)</f>
        <v>0</v>
      </c>
    </row>
    <row r="105" spans="1:8" x14ac:dyDescent="0.25">
      <c r="B105" s="573"/>
      <c r="C105" s="469"/>
      <c r="D105" s="180" t="s">
        <v>4228</v>
      </c>
      <c r="E105" s="116">
        <f>SUMIFS('Fully Booked'!Q:Q,'Fully Booked'!E:E,'MARKETERS ANALYSIS'!D105,'Fully Booked'!D:D,'MARKETERS ANALYSIS'!$C$102,'Fully Booked'!B:B,$B$74)</f>
        <v>0</v>
      </c>
      <c r="F105" s="116">
        <f>SUMIFS('Fully Booked'!AF:AF,'Fully Booked'!E:E,'MARKETERS ANALYSIS'!D105,'Fully Booked'!D:D,'MARKETERS ANALYSIS'!$C$102,'Fully Booked'!B:B,$B$74)</f>
        <v>0</v>
      </c>
      <c r="G105" s="116">
        <f>SUMIFS('Fully Booked'!Q:Q,'Fully Booked'!E:E,'MARKETERS ANALYSIS'!D105,'Fully Booked'!D:D,'MARKETERS ANALYSIS'!$C$102,'Fully Booked'!M:M,'MARKETERS ANALYSIS'!$G$1,'Fully Booked'!B:B,$B$74)</f>
        <v>0</v>
      </c>
      <c r="H105" s="116">
        <f ca="1">SUMIFS('Fully Booked'!Q:Q,'Fully Booked'!E:E,'MARKETERS ANALYSIS'!D105,'Fully Booked'!D:D,'MARKETERS ANALYSIS'!$C$102,'Fully Booked'!L:L,'MARKETERS ANALYSIS'!$H$1,'Fully Booked'!B:B,$B$74)</f>
        <v>0</v>
      </c>
    </row>
    <row r="106" spans="1:8" x14ac:dyDescent="0.25">
      <c r="B106" s="573"/>
      <c r="C106" s="469"/>
      <c r="D106" s="180" t="s">
        <v>2699</v>
      </c>
      <c r="E106" s="116">
        <f>SUMIFS('Fully Booked'!Q:Q,'Fully Booked'!E:E,'MARKETERS ANALYSIS'!D106,'Fully Booked'!D:D,'MARKETERS ANALYSIS'!$C$102,'Fully Booked'!B:B,$B$74)</f>
        <v>0</v>
      </c>
      <c r="F106" s="116">
        <f>SUMIFS('Fully Booked'!AF:AF,'Fully Booked'!E:E,'MARKETERS ANALYSIS'!D106,'Fully Booked'!D:D,'MARKETERS ANALYSIS'!$C$102,'Fully Booked'!B:B,$B$74)</f>
        <v>0</v>
      </c>
      <c r="G106" s="116">
        <f>SUMIFS('Fully Booked'!Q:Q,'Fully Booked'!E:E,'MARKETERS ANALYSIS'!D106,'Fully Booked'!D:D,'MARKETERS ANALYSIS'!$C$102,'Fully Booked'!M:M,'MARKETERS ANALYSIS'!$G$1,'Fully Booked'!B:B,$B$74)</f>
        <v>0</v>
      </c>
      <c r="H106" s="116">
        <f ca="1">SUMIFS('Fully Booked'!Q:Q,'Fully Booked'!E:E,'MARKETERS ANALYSIS'!D106,'Fully Booked'!D:D,'MARKETERS ANALYSIS'!$C$102,'Fully Booked'!L:L,'MARKETERS ANALYSIS'!$H$1,'Fully Booked'!B:B,$B$74)</f>
        <v>0</v>
      </c>
    </row>
    <row r="107" spans="1:8" x14ac:dyDescent="0.25">
      <c r="B107" s="573"/>
      <c r="D107" s="198" t="s">
        <v>3211</v>
      </c>
      <c r="E107" s="116">
        <f>SUMIFS('Fully Booked'!Q:Q,'Fully Booked'!E:E,'MARKETERS ANALYSIS'!D107,'Fully Booked'!D:D,'MARKETERS ANALYSIS'!$C$102,'Fully Booked'!B:B,$B$74)</f>
        <v>0</v>
      </c>
      <c r="F107" s="116">
        <f>SUMIFS('Fully Booked'!AF:AF,'Fully Booked'!E:E,'MARKETERS ANALYSIS'!D107,'Fully Booked'!D:D,'MARKETERS ANALYSIS'!$C$102,'Fully Booked'!B:B,$B$74)</f>
        <v>0</v>
      </c>
      <c r="G107" s="116">
        <f>SUMIFS('Fully Booked'!Q:Q,'Fully Booked'!E:E,'MARKETERS ANALYSIS'!D107,'Fully Booked'!D:D,'MARKETERS ANALYSIS'!$C$102,'Fully Booked'!M:M,'MARKETERS ANALYSIS'!$G$1,'Fully Booked'!B:B,$B$74)</f>
        <v>0</v>
      </c>
      <c r="H107" s="116">
        <f ca="1">SUMIFS('Fully Booked'!Q:Q,'Fully Booked'!E:E,'MARKETERS ANALYSIS'!D107,'Fully Booked'!D:D,'MARKETERS ANALYSIS'!$C$102,'Fully Booked'!L:L,'MARKETERS ANALYSIS'!$H$1,'Fully Booked'!B:B,$B$74)</f>
        <v>0</v>
      </c>
    </row>
    <row r="108" spans="1:8" x14ac:dyDescent="0.25">
      <c r="B108" s="573"/>
      <c r="D108" s="352" t="s">
        <v>71</v>
      </c>
      <c r="E108" s="353">
        <f>SUM(E102:E107)</f>
        <v>0</v>
      </c>
      <c r="F108" s="353">
        <f>SUM(F102:F107)</f>
        <v>0</v>
      </c>
      <c r="G108" s="353">
        <f>SUM(G102:G107)</f>
        <v>0</v>
      </c>
      <c r="H108" s="353">
        <f ca="1">SUM(H102:H107)</f>
        <v>0</v>
      </c>
    </row>
    <row r="109" spans="1:8" x14ac:dyDescent="0.25">
      <c r="B109" s="574"/>
      <c r="C109" s="460" t="s">
        <v>869</v>
      </c>
      <c r="D109" s="352"/>
      <c r="E109" s="353">
        <f>SUMIFS(E74:E108,D74:D108,D101)</f>
        <v>444700</v>
      </c>
      <c r="F109" s="353">
        <f>SUMIFS(F74:F108,D74:D108,D101)</f>
        <v>10206.923809523811</v>
      </c>
      <c r="G109" s="353">
        <f>SUMIFS(G74:G108,D74:D108,D101)</f>
        <v>0</v>
      </c>
      <c r="H109" s="353">
        <f ca="1">SUMIFS(H74:H108,D74:D108,D101)</f>
        <v>359700</v>
      </c>
    </row>
    <row r="110" spans="1:8" x14ac:dyDescent="0.25">
      <c r="B110" s="460"/>
      <c r="D110" s="198"/>
      <c r="E110" s="394"/>
      <c r="F110" s="394"/>
      <c r="G110" s="394"/>
      <c r="H110" s="394"/>
    </row>
    <row r="111" spans="1:8" x14ac:dyDescent="0.25">
      <c r="A111" s="8">
        <v>10</v>
      </c>
      <c r="B111" s="572" t="s">
        <v>23</v>
      </c>
      <c r="C111" s="352" t="s">
        <v>211</v>
      </c>
      <c r="D111" s="180" t="s">
        <v>6660</v>
      </c>
      <c r="E111" s="116">
        <f>SUMIFS('Fully Booked'!Q:Q,'Fully Booked'!E:E,'MARKETERS ANALYSIS'!D111,'Fully Booked'!D:D,'MARKETERS ANALYSIS'!$C$111)</f>
        <v>0</v>
      </c>
      <c r="F111" s="116">
        <f>SUMIFS('Fully Booked'!AF:AF,'Fully Booked'!E:E,'MARKETERS ANALYSIS'!D111,'Fully Booked'!D:D,'MARKETERS ANALYSIS'!$C$111)</f>
        <v>0</v>
      </c>
      <c r="G111" s="116">
        <f>SUMIFS('Fully Booked'!Q:Q,'Fully Booked'!E:E,'MARKETERS ANALYSIS'!D111,'Fully Booked'!D:D,'MARKETERS ANALYSIS'!$C$111,'Fully Booked'!M:M,'MARKETERS ANALYSIS'!$G$1)</f>
        <v>0</v>
      </c>
      <c r="H111" s="116">
        <f ca="1">SUMIFS('Fully Booked'!Q:Q,'Fully Booked'!E:E,'MARKETERS ANALYSIS'!D111,'Fully Booked'!D:D,'MARKETERS ANALYSIS'!$C$111,'Fully Booked'!L:L,'MARKETERS ANALYSIS'!$H$1)</f>
        <v>0</v>
      </c>
    </row>
    <row r="112" spans="1:8" x14ac:dyDescent="0.25">
      <c r="B112" s="573"/>
      <c r="C112" s="198"/>
      <c r="D112" s="180" t="s">
        <v>1103</v>
      </c>
      <c r="E112" s="116">
        <f>SUMIFS('Fully Booked'!Q:Q,'Fully Booked'!E:E,'MARKETERS ANALYSIS'!D112,'Fully Booked'!D:D,'MARKETERS ANALYSIS'!$C$111)</f>
        <v>0</v>
      </c>
      <c r="F112" s="116">
        <f>SUMIFS('Fully Booked'!AF:AF,'Fully Booked'!E:E,'MARKETERS ANALYSIS'!D112,'Fully Booked'!D:D,'MARKETERS ANALYSIS'!$C$111)</f>
        <v>0</v>
      </c>
      <c r="G112" s="116">
        <f>SUMIFS('Fully Booked'!Q:Q,'Fully Booked'!E:E,'MARKETERS ANALYSIS'!D112,'Fully Booked'!D:D,'MARKETERS ANALYSIS'!$C$111,'Fully Booked'!M:M,'MARKETERS ANALYSIS'!$G$1)</f>
        <v>0</v>
      </c>
      <c r="H112" s="116">
        <f ca="1">SUMIFS('Fully Booked'!Q:Q,'Fully Booked'!E:E,'MARKETERS ANALYSIS'!D112,'Fully Booked'!D:D,'MARKETERS ANALYSIS'!$C$111,'Fully Booked'!L:L,'MARKETERS ANALYSIS'!$H$1)</f>
        <v>0</v>
      </c>
    </row>
    <row r="113" spans="1:8" x14ac:dyDescent="0.25">
      <c r="B113" s="573"/>
      <c r="C113" s="198"/>
      <c r="D113" s="675" t="s">
        <v>5657</v>
      </c>
      <c r="E113" s="116">
        <f>SUMIFS('Fully Booked'!Q:Q,'Fully Booked'!E:E,'MARKETERS ANALYSIS'!D113,'Fully Booked'!D:D,'MARKETERS ANALYSIS'!$C$111)</f>
        <v>0</v>
      </c>
      <c r="F113" s="116">
        <f>SUMIFS('Fully Booked'!AF:AF,'Fully Booked'!E:E,'MARKETERS ANALYSIS'!D113,'Fully Booked'!D:D,'MARKETERS ANALYSIS'!$C$111)</f>
        <v>0</v>
      </c>
      <c r="G113" s="116">
        <f>SUMIFS('Fully Booked'!Q:Q,'Fully Booked'!E:E,'MARKETERS ANALYSIS'!D113,'Fully Booked'!D:D,'MARKETERS ANALYSIS'!$C$111,'Fully Booked'!M:M,'MARKETERS ANALYSIS'!$G$1)</f>
        <v>0</v>
      </c>
      <c r="H113" s="116">
        <f ca="1">SUMIFS('Fully Booked'!Q:Q,'Fully Booked'!E:E,'MARKETERS ANALYSIS'!D113,'Fully Booked'!D:D,'MARKETERS ANALYSIS'!$C$111,'Fully Booked'!L:L,'MARKETERS ANALYSIS'!$H$1)</f>
        <v>0</v>
      </c>
    </row>
    <row r="114" spans="1:8" x14ac:dyDescent="0.25">
      <c r="B114" s="573"/>
      <c r="C114" s="198"/>
      <c r="D114" s="8" t="s">
        <v>856</v>
      </c>
      <c r="E114" s="116">
        <f>SUMIFS('Fully Booked'!Q:Q,'Fully Booked'!E:E,'MARKETERS ANALYSIS'!D114,'Fully Booked'!D:D,'MARKETERS ANALYSIS'!$C$111)</f>
        <v>0</v>
      </c>
      <c r="F114" s="116">
        <f>SUMIFS('Fully Booked'!AF:AF,'Fully Booked'!E:E,'MARKETERS ANALYSIS'!D114,'Fully Booked'!D:D,'MARKETERS ANALYSIS'!$C$111)</f>
        <v>0</v>
      </c>
      <c r="G114" s="116">
        <f>SUMIFS('Fully Booked'!Q:Q,'Fully Booked'!E:E,'MARKETERS ANALYSIS'!D114,'Fully Booked'!D:D,'MARKETERS ANALYSIS'!$C$111,'Fully Booked'!M:M,'MARKETERS ANALYSIS'!$G$1)</f>
        <v>0</v>
      </c>
      <c r="H114" s="116">
        <f ca="1">SUMIFS('Fully Booked'!Q:Q,'Fully Booked'!E:E,'MARKETERS ANALYSIS'!D114,'Fully Booked'!D:D,'MARKETERS ANALYSIS'!$C$111,'Fully Booked'!L:L,'MARKETERS ANALYSIS'!$H$1)</f>
        <v>0</v>
      </c>
    </row>
    <row r="115" spans="1:8" x14ac:dyDescent="0.25">
      <c r="B115" s="573"/>
      <c r="C115" s="198"/>
      <c r="D115" s="8" t="s">
        <v>873</v>
      </c>
      <c r="E115" s="116">
        <f>SUMIFS('Fully Booked'!Q:Q,'Fully Booked'!E:E,'MARKETERS ANALYSIS'!D115,'Fully Booked'!D:D,'MARKETERS ANALYSIS'!$C$111)</f>
        <v>0</v>
      </c>
      <c r="F115" s="116">
        <f>SUMIFS('Fully Booked'!AF:AF,'Fully Booked'!E:E,'MARKETERS ANALYSIS'!D115,'Fully Booked'!D:D,'MARKETERS ANALYSIS'!$C$111)</f>
        <v>0</v>
      </c>
      <c r="G115" s="116">
        <f>SUMIFS('Fully Booked'!Q:Q,'Fully Booked'!E:E,'MARKETERS ANALYSIS'!D115,'Fully Booked'!D:D,'MARKETERS ANALYSIS'!$C$111,'Fully Booked'!M:M,'MARKETERS ANALYSIS'!$G$1)</f>
        <v>0</v>
      </c>
      <c r="H115" s="116">
        <f ca="1">SUMIFS('Fully Booked'!Q:Q,'Fully Booked'!E:E,'MARKETERS ANALYSIS'!D115,'Fully Booked'!D:D,'MARKETERS ANALYSIS'!$C$111,'Fully Booked'!L:L,'MARKETERS ANALYSIS'!$H$1)</f>
        <v>0</v>
      </c>
    </row>
    <row r="116" spans="1:8" x14ac:dyDescent="0.25">
      <c r="B116" s="573"/>
      <c r="C116" s="198"/>
      <c r="D116" s="352" t="s">
        <v>71</v>
      </c>
      <c r="E116" s="353">
        <f>SUM(E111:E115)</f>
        <v>0</v>
      </c>
      <c r="F116" s="353">
        <f t="shared" ref="F116:G116" si="5">SUM(F111:F115)</f>
        <v>0</v>
      </c>
      <c r="G116" s="353">
        <f t="shared" si="5"/>
        <v>0</v>
      </c>
      <c r="H116" s="353">
        <f ca="1">SUM(H111:H115)</f>
        <v>0</v>
      </c>
    </row>
    <row r="117" spans="1:8" x14ac:dyDescent="0.25">
      <c r="A117" s="8">
        <v>12</v>
      </c>
      <c r="B117" s="573"/>
      <c r="C117" s="458" t="s">
        <v>920</v>
      </c>
      <c r="D117" s="180" t="s">
        <v>551</v>
      </c>
      <c r="E117" s="116">
        <f>SUMIFS('Fully Booked'!Q:Q,'Fully Booked'!E:E,'MARKETERS ANALYSIS'!D117,'Fully Booked'!D:D,'MARKETERS ANALYSIS'!$C$117)</f>
        <v>0</v>
      </c>
      <c r="F117" s="116">
        <f>SUMIFS('Fully Booked'!AF:AF,'Fully Booked'!E:E,'MARKETERS ANALYSIS'!D117,'Fully Booked'!D:D,'MARKETERS ANALYSIS'!$C$117)</f>
        <v>0</v>
      </c>
      <c r="G117" s="116">
        <f>SUMIFS('Fully Booked'!Q:Q,'Fully Booked'!E:E,'MARKETERS ANALYSIS'!D117,'Fully Booked'!D:D,'MARKETERS ANALYSIS'!$C$117,'Fully Booked'!M:M,'MARKETERS ANALYSIS'!$G$1)</f>
        <v>0</v>
      </c>
      <c r="H117" s="116">
        <f ca="1">SUMIFS('Fully Booked'!Q:Q,'Fully Booked'!E:E,'MARKETERS ANALYSIS'!D117,'Fully Booked'!D:D,'MARKETERS ANALYSIS'!$C$117,'Fully Booked'!L:L,'MARKETERS ANALYSIS'!$H$1)</f>
        <v>0</v>
      </c>
    </row>
    <row r="118" spans="1:8" x14ac:dyDescent="0.25">
      <c r="B118" s="573"/>
      <c r="C118" s="180"/>
      <c r="D118" s="180" t="s">
        <v>531</v>
      </c>
      <c r="E118" s="116">
        <f>SUMIFS('Fully Booked'!Q:Q,'Fully Booked'!E:E,'MARKETERS ANALYSIS'!D118,'Fully Booked'!D:D,'MARKETERS ANALYSIS'!$C$117)</f>
        <v>0</v>
      </c>
      <c r="F118" s="116">
        <f>SUMIFS('Fully Booked'!AF:AF,'Fully Booked'!E:E,'MARKETERS ANALYSIS'!D118,'Fully Booked'!D:D,'MARKETERS ANALYSIS'!$C$117)</f>
        <v>0</v>
      </c>
      <c r="G118" s="116">
        <f>SUMIFS('Fully Booked'!Q:Q,'Fully Booked'!E:E,'MARKETERS ANALYSIS'!D118,'Fully Booked'!D:D,'MARKETERS ANALYSIS'!$C$117,'Fully Booked'!M:M,'MARKETERS ANALYSIS'!$G$1)</f>
        <v>0</v>
      </c>
      <c r="H118" s="116">
        <f ca="1">SUMIFS('Fully Booked'!Q:Q,'Fully Booked'!E:E,'MARKETERS ANALYSIS'!D118,'Fully Booked'!D:D,'MARKETERS ANALYSIS'!$C$117,'Fully Booked'!L:L,'MARKETERS ANALYSIS'!$H$1)</f>
        <v>0</v>
      </c>
    </row>
    <row r="119" spans="1:8" x14ac:dyDescent="0.25">
      <c r="B119" s="573"/>
      <c r="C119" s="180"/>
      <c r="D119" s="180" t="s">
        <v>2268</v>
      </c>
      <c r="E119" s="116">
        <f>SUMIFS('Fully Booked'!Q:Q,'Fully Booked'!E:E,'MARKETERS ANALYSIS'!D119,'Fully Booked'!D:D,'MARKETERS ANALYSIS'!$C$117)</f>
        <v>0</v>
      </c>
      <c r="F119" s="116">
        <f>SUMIFS('Fully Booked'!AF:AF,'Fully Booked'!E:E,'MARKETERS ANALYSIS'!D119,'Fully Booked'!D:D,'MARKETERS ANALYSIS'!$C$117)</f>
        <v>0</v>
      </c>
      <c r="G119" s="116">
        <f>SUMIFS('Fully Booked'!Q:Q,'Fully Booked'!E:E,'MARKETERS ANALYSIS'!D119,'Fully Booked'!D:D,'MARKETERS ANALYSIS'!$C$117,'Fully Booked'!M:M,'MARKETERS ANALYSIS'!$G$1)</f>
        <v>0</v>
      </c>
      <c r="H119" s="116">
        <f ca="1">SUMIFS('Fully Booked'!Q:Q,'Fully Booked'!E:E,'MARKETERS ANALYSIS'!D119,'Fully Booked'!D:D,'MARKETERS ANALYSIS'!$C$117,'Fully Booked'!L:L,'MARKETERS ANALYSIS'!$H$1)</f>
        <v>0</v>
      </c>
    </row>
    <row r="120" spans="1:8" x14ac:dyDescent="0.25">
      <c r="B120" s="573"/>
      <c r="C120" s="180"/>
      <c r="D120" s="180" t="s">
        <v>1103</v>
      </c>
      <c r="E120" s="116">
        <f>SUMIFS('Fully Booked'!Q:Q,'Fully Booked'!E:E,'MARKETERS ANALYSIS'!D120,'Fully Booked'!D:D,'MARKETERS ANALYSIS'!$C$117)</f>
        <v>0</v>
      </c>
      <c r="F120" s="116">
        <f>SUMIFS('Fully Booked'!AF:AF,'Fully Booked'!E:E,'MARKETERS ANALYSIS'!D120,'Fully Booked'!D:D,'MARKETERS ANALYSIS'!$C$117)</f>
        <v>0</v>
      </c>
      <c r="G120" s="116">
        <f>SUMIFS('Fully Booked'!Q:Q,'Fully Booked'!E:E,'MARKETERS ANALYSIS'!D120,'Fully Booked'!D:D,'MARKETERS ANALYSIS'!$C$117,'Fully Booked'!M:M,'MARKETERS ANALYSIS'!$G$1)</f>
        <v>0</v>
      </c>
      <c r="H120" s="116">
        <f ca="1">SUMIFS('Fully Booked'!Q:Q,'Fully Booked'!E:E,'MARKETERS ANALYSIS'!D120,'Fully Booked'!D:D,'MARKETERS ANALYSIS'!$C$117,'Fully Booked'!L:L,'MARKETERS ANALYSIS'!$H$1)</f>
        <v>0</v>
      </c>
    </row>
    <row r="121" spans="1:8" x14ac:dyDescent="0.25">
      <c r="B121" s="573"/>
      <c r="C121" s="180"/>
      <c r="D121" s="390" t="s">
        <v>71</v>
      </c>
      <c r="E121" s="391">
        <f>SUM(E117:E120)</f>
        <v>0</v>
      </c>
      <c r="F121" s="391">
        <f t="shared" ref="F121:G121" si="6">SUM(F117:F120)</f>
        <v>0</v>
      </c>
      <c r="G121" s="391">
        <f t="shared" si="6"/>
        <v>0</v>
      </c>
      <c r="H121" s="391">
        <f ca="1">SUM(H117:H120)</f>
        <v>0</v>
      </c>
    </row>
    <row r="122" spans="1:8" x14ac:dyDescent="0.25">
      <c r="A122" s="8">
        <v>13</v>
      </c>
      <c r="B122" s="573"/>
      <c r="C122" s="380" t="s">
        <v>447</v>
      </c>
      <c r="D122" s="180" t="s">
        <v>4508</v>
      </c>
      <c r="E122" s="116">
        <f>SUMIFS('Fully Booked'!Q:Q,'Fully Booked'!E:E,'MARKETERS ANALYSIS'!D122,'Fully Booked'!D:D,'MARKETERS ANALYSIS'!$C$122)</f>
        <v>0</v>
      </c>
      <c r="F122" s="116">
        <f>SUMIFS('Fully Booked'!AF:AF,'Fully Booked'!E:E,'MARKETERS ANALYSIS'!D122,'Fully Booked'!D:D,'MARKETERS ANALYSIS'!$C$122)</f>
        <v>0</v>
      </c>
      <c r="G122" s="116">
        <f>SUMIFS('Fully Booked'!Q:Q,'Fully Booked'!E:E,'MARKETERS ANALYSIS'!D122,'Fully Booked'!D:D,'MARKETERS ANALYSIS'!$C$122,'Fully Booked'!M:M,'MARKETERS ANALYSIS'!$G$1)</f>
        <v>0</v>
      </c>
      <c r="H122" s="116">
        <f ca="1">SUMIFS('Fully Booked'!Q:Q,'Fully Booked'!E:E,'MARKETERS ANALYSIS'!D122,'Fully Booked'!D:D,'MARKETERS ANALYSIS'!$C$122,'Fully Booked'!L:L,'MARKETERS ANALYSIS'!$H$1)</f>
        <v>0</v>
      </c>
    </row>
    <row r="123" spans="1:8" x14ac:dyDescent="0.25">
      <c r="B123" s="573"/>
      <c r="D123" s="180" t="s">
        <v>551</v>
      </c>
      <c r="E123" s="116">
        <f>SUMIFS('Fully Booked'!Q:Q,'Fully Booked'!E:E,'MARKETERS ANALYSIS'!D123,'Fully Booked'!D:D,'MARKETERS ANALYSIS'!$C$122)</f>
        <v>0</v>
      </c>
      <c r="F123" s="116">
        <f>SUMIFS('Fully Booked'!AF:AF,'Fully Booked'!E:E,'MARKETERS ANALYSIS'!D123,'Fully Booked'!D:D,'MARKETERS ANALYSIS'!$C$122)</f>
        <v>0</v>
      </c>
      <c r="G123" s="116">
        <f>SUMIFS('Fully Booked'!Q:Q,'Fully Booked'!E:E,'MARKETERS ANALYSIS'!D123,'Fully Booked'!D:D,'MARKETERS ANALYSIS'!$C$122,'Fully Booked'!M:M,'MARKETERS ANALYSIS'!$G$1)</f>
        <v>0</v>
      </c>
      <c r="H123" s="116">
        <f ca="1">SUMIFS('Fully Booked'!Q:Q,'Fully Booked'!E:E,'MARKETERS ANALYSIS'!D123,'Fully Booked'!D:D,'MARKETERS ANALYSIS'!$C$122,'Fully Booked'!L:L,'MARKETERS ANALYSIS'!$H$1)</f>
        <v>0</v>
      </c>
    </row>
    <row r="124" spans="1:8" x14ac:dyDescent="0.25">
      <c r="B124" s="573"/>
      <c r="D124" s="180" t="s">
        <v>713</v>
      </c>
      <c r="E124" s="116">
        <f>SUMIFS('Fully Booked'!Q:Q,'Fully Booked'!E:E,'MARKETERS ANALYSIS'!D124,'Fully Booked'!D:D,'MARKETERS ANALYSIS'!$C$122)</f>
        <v>0</v>
      </c>
      <c r="F124" s="116">
        <f>SUMIFS('Fully Booked'!AF:AF,'Fully Booked'!E:E,'MARKETERS ANALYSIS'!D124,'Fully Booked'!D:D,'MARKETERS ANALYSIS'!$C$122)</f>
        <v>0</v>
      </c>
      <c r="G124" s="116">
        <f>SUMIFS('Fully Booked'!Q:Q,'Fully Booked'!E:E,'MARKETERS ANALYSIS'!D124,'Fully Booked'!D:D,'MARKETERS ANALYSIS'!$C$122,'Fully Booked'!M:M,'MARKETERS ANALYSIS'!$G$1)</f>
        <v>0</v>
      </c>
      <c r="H124" s="116">
        <f ca="1">SUMIFS('Fully Booked'!Q:Q,'Fully Booked'!E:E,'MARKETERS ANALYSIS'!D124,'Fully Booked'!D:D,'MARKETERS ANALYSIS'!$C$122,'Fully Booked'!L:L,'MARKETERS ANALYSIS'!$H$1)</f>
        <v>0</v>
      </c>
    </row>
    <row r="125" spans="1:8" x14ac:dyDescent="0.25">
      <c r="B125" s="573"/>
      <c r="D125" s="180" t="s">
        <v>505</v>
      </c>
      <c r="E125" s="116">
        <f>SUMIFS('Fully Booked'!Q:Q,'Fully Booked'!E:E,'MARKETERS ANALYSIS'!D125,'Fully Booked'!D:D,'MARKETERS ANALYSIS'!$C$122)</f>
        <v>0</v>
      </c>
      <c r="F125" s="116">
        <f>SUMIFS('Fully Booked'!AF:AF,'Fully Booked'!E:E,'MARKETERS ANALYSIS'!D125,'Fully Booked'!D:D,'MARKETERS ANALYSIS'!$C$122)</f>
        <v>0</v>
      </c>
      <c r="G125" s="116">
        <f>SUMIFS('Fully Booked'!Q:Q,'Fully Booked'!E:E,'MARKETERS ANALYSIS'!D125,'Fully Booked'!D:D,'MARKETERS ANALYSIS'!$C$122,'Fully Booked'!M:M,'MARKETERS ANALYSIS'!$G$1)</f>
        <v>0</v>
      </c>
      <c r="H125" s="116">
        <f ca="1">SUMIFS('Fully Booked'!Q:Q,'Fully Booked'!E:E,'MARKETERS ANALYSIS'!D125,'Fully Booked'!D:D,'MARKETERS ANALYSIS'!$C$122,'Fully Booked'!L:L,'MARKETERS ANALYSIS'!$H$1)</f>
        <v>0</v>
      </c>
    </row>
    <row r="126" spans="1:8" x14ac:dyDescent="0.25">
      <c r="B126" s="573"/>
      <c r="D126" s="180" t="s">
        <v>2395</v>
      </c>
      <c r="E126" s="116">
        <f>SUMIFS('Fully Booked'!Q:Q,'Fully Booked'!E:E,'MARKETERS ANALYSIS'!D126,'Fully Booked'!D:D,'MARKETERS ANALYSIS'!$C$122)</f>
        <v>0</v>
      </c>
      <c r="F126" s="116">
        <f>SUMIFS('Fully Booked'!AF:AF,'Fully Booked'!E:E,'MARKETERS ANALYSIS'!D126,'Fully Booked'!D:D,'MARKETERS ANALYSIS'!$C$122)</f>
        <v>0</v>
      </c>
      <c r="G126" s="116">
        <f>SUMIFS('Fully Booked'!Q:Q,'Fully Booked'!E:E,'MARKETERS ANALYSIS'!D126,'Fully Booked'!D:D,'MARKETERS ANALYSIS'!$C$122,'Fully Booked'!M:M,'MARKETERS ANALYSIS'!$G$1)</f>
        <v>0</v>
      </c>
      <c r="H126" s="116">
        <f ca="1">SUMIFS('Fully Booked'!Q:Q,'Fully Booked'!E:E,'MARKETERS ANALYSIS'!D126,'Fully Booked'!D:D,'MARKETERS ANALYSIS'!$C$122,'Fully Booked'!L:L,'MARKETERS ANALYSIS'!$H$1)</f>
        <v>0</v>
      </c>
    </row>
    <row r="127" spans="1:8" x14ac:dyDescent="0.25">
      <c r="B127" s="573"/>
      <c r="D127" s="180" t="s">
        <v>4389</v>
      </c>
      <c r="E127" s="116">
        <f>SUMIFS('Fully Booked'!Q:Q,'Fully Booked'!E:E,'MARKETERS ANALYSIS'!D127,'Fully Booked'!D:D,'MARKETERS ANALYSIS'!$C$122)</f>
        <v>0</v>
      </c>
      <c r="F127" s="116">
        <f>SUMIFS('Fully Booked'!AF:AF,'Fully Booked'!E:E,'MARKETERS ANALYSIS'!D127,'Fully Booked'!D:D,'MARKETERS ANALYSIS'!$C$122)</f>
        <v>0</v>
      </c>
      <c r="G127" s="116">
        <f>SUMIFS('Fully Booked'!Q:Q,'Fully Booked'!E:E,'MARKETERS ANALYSIS'!D127,'Fully Booked'!D:D,'MARKETERS ANALYSIS'!$C$122,'Fully Booked'!M:M,'MARKETERS ANALYSIS'!$G$1)</f>
        <v>0</v>
      </c>
      <c r="H127" s="116">
        <f ca="1">SUMIFS('Fully Booked'!Q:Q,'Fully Booked'!E:E,'MARKETERS ANALYSIS'!D127,'Fully Booked'!D:D,'MARKETERS ANALYSIS'!$C$122,'Fully Booked'!L:L,'MARKETERS ANALYSIS'!$H$1)</f>
        <v>0</v>
      </c>
    </row>
    <row r="128" spans="1:8" x14ac:dyDescent="0.25">
      <c r="B128" s="573"/>
      <c r="D128" s="180" t="s">
        <v>586</v>
      </c>
      <c r="E128" s="116">
        <f>SUMIFS('Fully Booked'!Q:Q,'Fully Booked'!E:E,'MARKETERS ANALYSIS'!D128,'Fully Booked'!D:D,'MARKETERS ANALYSIS'!$C$122)</f>
        <v>34100</v>
      </c>
      <c r="F128" s="116">
        <f>SUMIFS('Fully Booked'!AF:AF,'Fully Booked'!E:E,'MARKETERS ANALYSIS'!D128,'Fully Booked'!D:D,'MARKETERS ANALYSIS'!$C$122)</f>
        <v>1008.5333333333333</v>
      </c>
      <c r="G128" s="116">
        <f>SUMIFS('Fully Booked'!Q:Q,'Fully Booked'!E:E,'MARKETERS ANALYSIS'!D128,'Fully Booked'!D:D,'MARKETERS ANALYSIS'!$C$122,'Fully Booked'!M:M,'MARKETERS ANALYSIS'!$G$1)</f>
        <v>0</v>
      </c>
      <c r="H128" s="116">
        <f ca="1">SUMIFS('Fully Booked'!Q:Q,'Fully Booked'!E:E,'MARKETERS ANALYSIS'!D128,'Fully Booked'!D:D,'MARKETERS ANALYSIS'!$C$122,'Fully Booked'!L:L,'MARKETERS ANALYSIS'!$H$1)</f>
        <v>0</v>
      </c>
    </row>
    <row r="129" spans="1:8" x14ac:dyDescent="0.25">
      <c r="B129" s="573"/>
      <c r="D129" s="8" t="s">
        <v>855</v>
      </c>
      <c r="E129" s="116">
        <f>SUMIFS('Fully Booked'!Q:Q,'Fully Booked'!E:E,'MARKETERS ANALYSIS'!D129,'Fully Booked'!D:D,'MARKETERS ANALYSIS'!$C$122)</f>
        <v>0</v>
      </c>
      <c r="F129" s="116">
        <f>SUMIFS('Fully Booked'!AF:AF,'Fully Booked'!E:E,'MARKETERS ANALYSIS'!D129,'Fully Booked'!D:D,'MARKETERS ANALYSIS'!$C$122)</f>
        <v>0</v>
      </c>
      <c r="G129" s="116">
        <f>SUMIFS('Fully Booked'!Q:Q,'Fully Booked'!E:E,'MARKETERS ANALYSIS'!D129,'Fully Booked'!D:D,'MARKETERS ANALYSIS'!$C$122,'Fully Booked'!M:M,'MARKETERS ANALYSIS'!$G$1)</f>
        <v>0</v>
      </c>
      <c r="H129" s="116">
        <f ca="1">SUMIFS('Fully Booked'!Q:Q,'Fully Booked'!E:E,'MARKETERS ANALYSIS'!D129,'Fully Booked'!D:D,'MARKETERS ANALYSIS'!$C$122,'Fully Booked'!L:L,'MARKETERS ANALYSIS'!$H$1)</f>
        <v>0</v>
      </c>
    </row>
    <row r="130" spans="1:8" x14ac:dyDescent="0.25">
      <c r="B130" s="573"/>
      <c r="D130" s="352" t="s">
        <v>71</v>
      </c>
      <c r="E130" s="353">
        <f>SUM(E122:E129)</f>
        <v>34100</v>
      </c>
      <c r="F130" s="353">
        <f t="shared" ref="F130:G130" si="7">SUM(F122:F129)</f>
        <v>1008.5333333333333</v>
      </c>
      <c r="G130" s="353">
        <f t="shared" si="7"/>
        <v>0</v>
      </c>
      <c r="H130" s="353">
        <f ca="1">SUM(H122:H129)</f>
        <v>0</v>
      </c>
    </row>
    <row r="131" spans="1:8" x14ac:dyDescent="0.25">
      <c r="B131" s="573"/>
      <c r="C131" s="457" t="s">
        <v>970</v>
      </c>
      <c r="D131" s="636" t="s">
        <v>5263</v>
      </c>
      <c r="E131" s="116">
        <f>SUMIFS('Fully Booked'!Q:Q,'Fully Booked'!E:E,'MARKETERS ANALYSIS'!D131,'Fully Booked'!D:D,'MARKETERS ANALYSIS'!$C$131)</f>
        <v>0</v>
      </c>
      <c r="F131" s="116">
        <f>SUMIFS('Fully Booked'!AF:AF,'Fully Booked'!E:E,'MARKETERS ANALYSIS'!D131,'Fully Booked'!D:D,'MARKETERS ANALYSIS'!$C$131)</f>
        <v>0</v>
      </c>
      <c r="G131" s="116">
        <f>SUMIFS('Fully Booked'!Q:Q,'Fully Booked'!E:E,'MARKETERS ANALYSIS'!D131,'Fully Booked'!D:D,'MARKETERS ANALYSIS'!$C$131,'Fully Booked'!M:M,'MARKETERS ANALYSIS'!$G$1)</f>
        <v>0</v>
      </c>
      <c r="H131" s="116">
        <f ca="1">SUMIFS('Fully Booked'!Q:Q,'Fully Booked'!E:E,'MARKETERS ANALYSIS'!D131,'Fully Booked'!D:D,'MARKETERS ANALYSIS'!$C$131,'Fully Booked'!L:L,'MARKETERS ANALYSIS'!$H$1)</f>
        <v>0</v>
      </c>
    </row>
    <row r="132" spans="1:8" x14ac:dyDescent="0.25">
      <c r="B132" s="573"/>
      <c r="C132" s="180"/>
      <c r="D132" s="180" t="s">
        <v>6782</v>
      </c>
      <c r="E132" s="116">
        <f>SUMIFS('Fully Booked'!Q:Q,'Fully Booked'!E:E,'MARKETERS ANALYSIS'!D132,'Fully Booked'!D:D,'MARKETERS ANALYSIS'!$C$131)</f>
        <v>0</v>
      </c>
      <c r="F132" s="116">
        <f>SUMIFS('Fully Booked'!AF:AF,'Fully Booked'!E:E,'MARKETERS ANALYSIS'!D132,'Fully Booked'!D:D,'MARKETERS ANALYSIS'!$C$131)</f>
        <v>0</v>
      </c>
      <c r="G132" s="116">
        <f>SUMIFS('Fully Booked'!Q:Q,'Fully Booked'!E:E,'MARKETERS ANALYSIS'!D132,'Fully Booked'!D:D,'MARKETERS ANALYSIS'!$C$131,'Fully Booked'!M:M,'MARKETERS ANALYSIS'!$G$1)</f>
        <v>0</v>
      </c>
      <c r="H132" s="116">
        <f ca="1">SUMIFS('Fully Booked'!Q:Q,'Fully Booked'!E:E,'MARKETERS ANALYSIS'!D132,'Fully Booked'!D:D,'MARKETERS ANALYSIS'!$C$131,'Fully Booked'!L:L,'MARKETERS ANALYSIS'!$H$1)</f>
        <v>0</v>
      </c>
    </row>
    <row r="133" spans="1:8" x14ac:dyDescent="0.25">
      <c r="B133" s="573"/>
      <c r="C133" s="180"/>
      <c r="D133" s="180" t="s">
        <v>7261</v>
      </c>
      <c r="E133" s="116">
        <f>SUMIFS('Fully Booked'!Q:Q,'Fully Booked'!E:E,'MARKETERS ANALYSIS'!D133,'Fully Booked'!D:D,'MARKETERS ANALYSIS'!$C$131)</f>
        <v>0</v>
      </c>
      <c r="F133" s="116">
        <f>SUMIFS('Fully Booked'!AF:AF,'Fully Booked'!E:E,'MARKETERS ANALYSIS'!D133,'Fully Booked'!D:D,'MARKETERS ANALYSIS'!$C$131)</f>
        <v>0</v>
      </c>
      <c r="G133" s="116">
        <f>SUMIFS('Fully Booked'!Q:Q,'Fully Booked'!E:E,'MARKETERS ANALYSIS'!D133,'Fully Booked'!D:D,'MARKETERS ANALYSIS'!$C$131,'Fully Booked'!M:M,'MARKETERS ANALYSIS'!$G$1)</f>
        <v>0</v>
      </c>
      <c r="H133" s="116">
        <f ca="1">SUMIFS('Fully Booked'!Q:Q,'Fully Booked'!E:E,'MARKETERS ANALYSIS'!D133,'Fully Booked'!D:D,'MARKETERS ANALYSIS'!$C$131,'Fully Booked'!L:L,'MARKETERS ANALYSIS'!$H$1)</f>
        <v>0</v>
      </c>
    </row>
    <row r="134" spans="1:8" x14ac:dyDescent="0.25">
      <c r="B134" s="573"/>
      <c r="C134" s="180"/>
      <c r="D134" s="180" t="s">
        <v>6150</v>
      </c>
      <c r="E134" s="116">
        <f>SUMIFS('Fully Booked'!Q:Q,'Fully Booked'!E:E,'MARKETERS ANALYSIS'!D134,'Fully Booked'!D:D,'MARKETERS ANALYSIS'!$C$131)</f>
        <v>0</v>
      </c>
      <c r="F134" s="116">
        <f>SUMIFS('Fully Booked'!AF:AF,'Fully Booked'!E:E,'MARKETERS ANALYSIS'!D134,'Fully Booked'!D:D,'MARKETERS ANALYSIS'!$C$131)</f>
        <v>0</v>
      </c>
      <c r="G134" s="116">
        <f>SUMIFS('Fully Booked'!Q:Q,'Fully Booked'!E:E,'MARKETERS ANALYSIS'!D134,'Fully Booked'!D:D,'MARKETERS ANALYSIS'!$C$131,'Fully Booked'!M:M,'MARKETERS ANALYSIS'!$G$1)</f>
        <v>0</v>
      </c>
      <c r="H134" s="116">
        <f ca="1">SUMIFS('Fully Booked'!Q:Q,'Fully Booked'!E:E,'MARKETERS ANALYSIS'!D134,'Fully Booked'!D:D,'MARKETERS ANALYSIS'!$C$131,'Fully Booked'!L:L,'MARKETERS ANALYSIS'!$H$1)</f>
        <v>0</v>
      </c>
    </row>
    <row r="135" spans="1:8" x14ac:dyDescent="0.25">
      <c r="B135" s="573"/>
      <c r="D135" s="180" t="s">
        <v>5584</v>
      </c>
      <c r="E135" s="116">
        <f>SUMIFS('Fully Booked'!Q:Q,'Fully Booked'!E:E,'MARKETERS ANALYSIS'!D135,'Fully Booked'!D:D,'MARKETERS ANALYSIS'!$C$131)</f>
        <v>0</v>
      </c>
      <c r="F135" s="116">
        <f>SUMIFS('Fully Booked'!AF:AF,'Fully Booked'!E:E,'MARKETERS ANALYSIS'!D135,'Fully Booked'!D:D,'MARKETERS ANALYSIS'!$C$131)</f>
        <v>0</v>
      </c>
      <c r="G135" s="116">
        <f>SUMIFS('Fully Booked'!Q:Q,'Fully Booked'!E:E,'MARKETERS ANALYSIS'!D135,'Fully Booked'!D:D,'MARKETERS ANALYSIS'!$C$131,'Fully Booked'!M:M,'MARKETERS ANALYSIS'!$G$1)</f>
        <v>0</v>
      </c>
      <c r="H135" s="116">
        <f ca="1">SUMIFS('Fully Booked'!Q:Q,'Fully Booked'!E:E,'MARKETERS ANALYSIS'!D135,'Fully Booked'!D:D,'MARKETERS ANALYSIS'!$C$131,'Fully Booked'!L:L,'MARKETERS ANALYSIS'!$H$1)</f>
        <v>0</v>
      </c>
    </row>
    <row r="136" spans="1:8" x14ac:dyDescent="0.25">
      <c r="B136" s="573"/>
      <c r="C136" s="180"/>
      <c r="D136" s="180" t="s">
        <v>6083</v>
      </c>
      <c r="E136" s="116">
        <f>SUMIFS('Fully Booked'!Q:Q,'Fully Booked'!E:E,'MARKETERS ANALYSIS'!D136,'Fully Booked'!D:D,'MARKETERS ANALYSIS'!$C$131)</f>
        <v>0</v>
      </c>
      <c r="F136" s="116">
        <f>SUMIFS('Fully Booked'!AF:AF,'Fully Booked'!E:E,'MARKETERS ANALYSIS'!D136,'Fully Booked'!D:D,'MARKETERS ANALYSIS'!$C$131)</f>
        <v>0</v>
      </c>
      <c r="G136" s="116">
        <f>SUMIFS('Fully Booked'!Q:Q,'Fully Booked'!E:E,'MARKETERS ANALYSIS'!D136,'Fully Booked'!D:D,'MARKETERS ANALYSIS'!$C$131,'Fully Booked'!M:M,'MARKETERS ANALYSIS'!$G$1)</f>
        <v>0</v>
      </c>
      <c r="H136" s="116">
        <f ca="1">SUMIFS('Fully Booked'!Q:Q,'Fully Booked'!E:E,'MARKETERS ANALYSIS'!D136,'Fully Booked'!D:D,'MARKETERS ANALYSIS'!$C$131,'Fully Booked'!L:L,'MARKETERS ANALYSIS'!$H$1)</f>
        <v>0</v>
      </c>
    </row>
    <row r="137" spans="1:8" s="724" customFormat="1" x14ac:dyDescent="0.25">
      <c r="B137" s="573"/>
      <c r="C137" s="180"/>
      <c r="D137" s="180" t="s">
        <v>5584</v>
      </c>
      <c r="E137" s="116">
        <f>SUMIFS('Fully Booked'!Q:Q,'Fully Booked'!E:E,'MARKETERS ANALYSIS'!D137,'Fully Booked'!D:D,'MARKETERS ANALYSIS'!$C$131)</f>
        <v>0</v>
      </c>
      <c r="F137" s="116">
        <f>SUMIFS('Fully Booked'!AF:AF,'Fully Booked'!E:E,'MARKETERS ANALYSIS'!D137,'Fully Booked'!D:D,'MARKETERS ANALYSIS'!$C$131)</f>
        <v>0</v>
      </c>
      <c r="G137" s="116">
        <f>SUMIFS('Fully Booked'!Q:Q,'Fully Booked'!E:E,'MARKETERS ANALYSIS'!D137,'Fully Booked'!D:D,'MARKETERS ANALYSIS'!$C$131,'Fully Booked'!M:M,'MARKETERS ANALYSIS'!$G$1)</f>
        <v>0</v>
      </c>
      <c r="H137" s="116">
        <f ca="1">SUMIFS('Fully Booked'!Q:Q,'Fully Booked'!E:E,'MARKETERS ANALYSIS'!D137,'Fully Booked'!D:D,'MARKETERS ANALYSIS'!$C$131,'Fully Booked'!L:L,'MARKETERS ANALYSIS'!$H$1)</f>
        <v>0</v>
      </c>
    </row>
    <row r="138" spans="1:8" x14ac:dyDescent="0.25">
      <c r="B138" s="573"/>
      <c r="C138" s="180" t="s">
        <v>5584</v>
      </c>
      <c r="D138" s="180" t="s">
        <v>5886</v>
      </c>
      <c r="E138" s="116">
        <f>SUMIFS('Fully Booked'!Q:Q,'Fully Booked'!E:E,'MARKETERS ANALYSIS'!D138,'Fully Booked'!D:D,'MARKETERS ANALYSIS'!$C$131)</f>
        <v>1468600</v>
      </c>
      <c r="F138" s="116">
        <f>SUMIFS('Fully Booked'!AF:AF,'Fully Booked'!E:E,'MARKETERS ANALYSIS'!D138,'Fully Booked'!D:D,'MARKETERS ANALYSIS'!$C$131)</f>
        <v>33707.866666666669</v>
      </c>
      <c r="G138" s="116">
        <f>SUMIFS('Fully Booked'!Q:Q,'Fully Booked'!E:E,'MARKETERS ANALYSIS'!D138,'Fully Booked'!D:D,'MARKETERS ANALYSIS'!$C$131,'Fully Booked'!M:M,'MARKETERS ANALYSIS'!$G$1)</f>
        <v>0</v>
      </c>
      <c r="H138" s="116">
        <f ca="1">SUMIFS('Fully Booked'!Q:Q,'Fully Booked'!E:E,'MARKETERS ANALYSIS'!D138,'Fully Booked'!D:D,'MARKETERS ANALYSIS'!$C$131,'Fully Booked'!L:L,'MARKETERS ANALYSIS'!$H$1)</f>
        <v>0</v>
      </c>
    </row>
    <row r="139" spans="1:8" x14ac:dyDescent="0.25">
      <c r="B139" s="573"/>
      <c r="C139" s="180"/>
      <c r="D139" s="180" t="s">
        <v>971</v>
      </c>
      <c r="E139" s="116">
        <f>SUMIFS('Fully Booked'!Q:Q,'Fully Booked'!E:E,'MARKETERS ANALYSIS'!D139,'Fully Booked'!D:D,'MARKETERS ANALYSIS'!$C$131)</f>
        <v>0</v>
      </c>
      <c r="F139" s="116">
        <f>SUMIFS('Fully Booked'!AF:AF,'Fully Booked'!E:E,'MARKETERS ANALYSIS'!D139,'Fully Booked'!D:D,'MARKETERS ANALYSIS'!$C$131)</f>
        <v>0</v>
      </c>
      <c r="G139" s="116">
        <f>SUMIFS('Fully Booked'!Q:Q,'Fully Booked'!E:E,'MARKETERS ANALYSIS'!D139,'Fully Booked'!D:D,'MARKETERS ANALYSIS'!$C$131,'Fully Booked'!M:M,'MARKETERS ANALYSIS'!$G$1)</f>
        <v>0</v>
      </c>
      <c r="H139" s="116">
        <f ca="1">SUMIFS('Fully Booked'!Q:Q,'Fully Booked'!E:E,'MARKETERS ANALYSIS'!D139,'Fully Booked'!D:D,'MARKETERS ANALYSIS'!$C$131,'Fully Booked'!L:L,'MARKETERS ANALYSIS'!$H$1)</f>
        <v>0</v>
      </c>
    </row>
    <row r="140" spans="1:8" x14ac:dyDescent="0.25">
      <c r="B140" s="573"/>
      <c r="D140" s="180" t="s">
        <v>5511</v>
      </c>
      <c r="E140" s="116">
        <f>SUMIFS('Fully Booked'!Q:Q,'Fully Booked'!E:E,'MARKETERS ANALYSIS'!D140,'Fully Booked'!D:D,'MARKETERS ANALYSIS'!$C$131)</f>
        <v>0</v>
      </c>
      <c r="F140" s="116">
        <f>SUMIFS('Fully Booked'!AF:AF,'Fully Booked'!E:E,'MARKETERS ANALYSIS'!D140,'Fully Booked'!D:D,'MARKETERS ANALYSIS'!$C$131)</f>
        <v>0</v>
      </c>
      <c r="G140" s="116">
        <f>SUMIFS('Fully Booked'!Q:Q,'Fully Booked'!E:E,'MARKETERS ANALYSIS'!D140,'Fully Booked'!D:D,'MARKETERS ANALYSIS'!$C$131,'Fully Booked'!M:M,'MARKETERS ANALYSIS'!$G$1)</f>
        <v>0</v>
      </c>
      <c r="H140" s="116">
        <f ca="1">SUMIFS('Fully Booked'!Q:Q,'Fully Booked'!E:E,'MARKETERS ANALYSIS'!D140,'Fully Booked'!D:D,'MARKETERS ANALYSIS'!$C$131,'Fully Booked'!L:L,'MARKETERS ANALYSIS'!$H$1)</f>
        <v>0</v>
      </c>
    </row>
    <row r="141" spans="1:8" x14ac:dyDescent="0.25">
      <c r="B141" s="579"/>
      <c r="C141" s="180"/>
      <c r="D141" s="8" t="s">
        <v>5510</v>
      </c>
      <c r="E141" s="116">
        <f>SUMIFS('Fully Booked'!Q:Q,'Fully Booked'!E:E,'MARKETERS ANALYSIS'!D141,'Fully Booked'!D:D,'MARKETERS ANALYSIS'!$C$131)</f>
        <v>0</v>
      </c>
      <c r="F141" s="116">
        <f>SUMIFS('Fully Booked'!AF:AF,'Fully Booked'!E:E,'MARKETERS ANALYSIS'!D141,'Fully Booked'!D:D,'MARKETERS ANALYSIS'!$C$131)</f>
        <v>0</v>
      </c>
      <c r="G141" s="116">
        <f>SUMIFS('Fully Booked'!Q:Q,'Fully Booked'!E:E,'MARKETERS ANALYSIS'!D141,'Fully Booked'!D:D,'MARKETERS ANALYSIS'!$C$131,'Fully Booked'!M:M,'MARKETERS ANALYSIS'!$G$1)</f>
        <v>0</v>
      </c>
      <c r="H141" s="116">
        <f ca="1">SUMIFS('Fully Booked'!Q:Q,'Fully Booked'!E:E,'MARKETERS ANALYSIS'!D141,'Fully Booked'!D:D,'MARKETERS ANALYSIS'!$C$131,'Fully Booked'!L:L,'MARKETERS ANALYSIS'!$H$1)</f>
        <v>0</v>
      </c>
    </row>
    <row r="142" spans="1:8" x14ac:dyDescent="0.25">
      <c r="B142" s="573"/>
      <c r="D142" s="352" t="s">
        <v>71</v>
      </c>
      <c r="E142" s="353">
        <f>SUM(E131:E141)</f>
        <v>1468600</v>
      </c>
      <c r="F142" s="353">
        <f t="shared" ref="F142:G142" si="8">SUM(F131:F141)</f>
        <v>33707.866666666669</v>
      </c>
      <c r="G142" s="353">
        <f t="shared" si="8"/>
        <v>0</v>
      </c>
      <c r="H142" s="353">
        <f ca="1">SUM(H131:H141)</f>
        <v>0</v>
      </c>
    </row>
    <row r="143" spans="1:8" x14ac:dyDescent="0.25">
      <c r="A143" s="8">
        <v>14</v>
      </c>
      <c r="B143" s="573"/>
    </row>
    <row r="144" spans="1:8" x14ac:dyDescent="0.25">
      <c r="B144" s="573"/>
      <c r="C144" s="581" t="s">
        <v>224</v>
      </c>
    </row>
    <row r="145" spans="2:8" x14ac:dyDescent="0.25">
      <c r="B145" s="573"/>
      <c r="C145" s="380" t="s">
        <v>448</v>
      </c>
      <c r="D145" s="8" t="s">
        <v>713</v>
      </c>
      <c r="E145" s="116">
        <f>SUMIFS('Fully Booked'!Q:Q,'Fully Booked'!E:E,'MARKETERS ANALYSIS'!D145,'Fully Booked'!D:D,'MARKETERS ANALYSIS'!$C$145)</f>
        <v>0</v>
      </c>
      <c r="F145" s="116">
        <f>SUMIFS('Fully Booked'!AF:AF,'Fully Booked'!E:E,'MARKETERS ANALYSIS'!D145,'Fully Booked'!D:D,'MARKETERS ANALYSIS'!$C$145)</f>
        <v>0</v>
      </c>
      <c r="G145" s="116">
        <f>SUMIFS('Fully Booked'!Q:Q,'Fully Booked'!E:E,'MARKETERS ANALYSIS'!D145,'Fully Booked'!D:D,'MARKETERS ANALYSIS'!$C$145,'Fully Booked'!M:M,'MARKETERS ANALYSIS'!$G$1)</f>
        <v>0</v>
      </c>
      <c r="H145" s="116">
        <f ca="1">SUMIFS('Fully Booked'!Q:Q,'Fully Booked'!E:E,'MARKETERS ANALYSIS'!D145,'Fully Booked'!D:D,'MARKETERS ANALYSIS'!$C$145,'Fully Booked'!L:L,'MARKETERS ANALYSIS'!$H$1)</f>
        <v>0</v>
      </c>
    </row>
    <row r="146" spans="2:8" x14ac:dyDescent="0.25">
      <c r="B146" s="573"/>
      <c r="D146" s="8" t="s">
        <v>817</v>
      </c>
      <c r="E146" s="116">
        <f>SUMIFS('Fully Booked'!Q:Q,'Fully Booked'!E:E,'MARKETERS ANALYSIS'!D146,'Fully Booked'!D:D,'MARKETERS ANALYSIS'!$C$145)</f>
        <v>0</v>
      </c>
      <c r="F146" s="116">
        <f>SUMIFS('Fully Booked'!AF:AF,'Fully Booked'!E:E,'MARKETERS ANALYSIS'!D146,'Fully Booked'!D:D,'MARKETERS ANALYSIS'!$C$145)</f>
        <v>0</v>
      </c>
      <c r="G146" s="116">
        <f>SUMIFS('Fully Booked'!Q:Q,'Fully Booked'!E:E,'MARKETERS ANALYSIS'!D146,'Fully Booked'!D:D,'MARKETERS ANALYSIS'!$C$145,'Fully Booked'!M:M,'MARKETERS ANALYSIS'!$G$1)</f>
        <v>0</v>
      </c>
      <c r="H146" s="116">
        <f ca="1">SUMIFS('Fully Booked'!Q:Q,'Fully Booked'!E:E,'MARKETERS ANALYSIS'!D146,'Fully Booked'!D:D,'MARKETERS ANALYSIS'!$C$145,'Fully Booked'!L:L,'MARKETERS ANALYSIS'!$H$1)</f>
        <v>0</v>
      </c>
    </row>
    <row r="147" spans="2:8" x14ac:dyDescent="0.25">
      <c r="B147" s="573"/>
      <c r="D147" s="352" t="s">
        <v>71</v>
      </c>
      <c r="E147" s="353">
        <f>SUM(E145:E146)</f>
        <v>0</v>
      </c>
      <c r="F147" s="353">
        <f>SUM(F145)</f>
        <v>0</v>
      </c>
      <c r="G147" s="353">
        <f>SUM(G145)</f>
        <v>0</v>
      </c>
      <c r="H147" s="353">
        <f ca="1">SUM(H145)</f>
        <v>0</v>
      </c>
    </row>
    <row r="148" spans="2:8" x14ac:dyDescent="0.25">
      <c r="B148" s="573"/>
      <c r="C148" s="459" t="s">
        <v>48</v>
      </c>
      <c r="D148" s="180" t="s">
        <v>6204</v>
      </c>
      <c r="E148" s="116">
        <f>SUMIFS('Fully Booked'!Q:Q,'Fully Booked'!E:E,'MARKETERS ANALYSIS'!D148,'Fully Booked'!D:D,'MARKETERS ANALYSIS'!$C$148)</f>
        <v>0</v>
      </c>
      <c r="F148" s="116">
        <f>SUMIFS('Fully Booked'!AF:AF,'Fully Booked'!E:E,'MARKETERS ANALYSIS'!D148,'Fully Booked'!D:D,'MARKETERS ANALYSIS'!$C$148)</f>
        <v>0</v>
      </c>
      <c r="G148" s="116">
        <f>SUMIFS('Fully Booked'!Q:Q,'Fully Booked'!E:E,'MARKETERS ANALYSIS'!D148,'Fully Booked'!D:D,'MARKETERS ANALYSIS'!$C$148,'Fully Booked'!M:M,'MARKETERS ANALYSIS'!$G$1)</f>
        <v>0</v>
      </c>
      <c r="H148" s="116">
        <f ca="1">SUMIFS('Fully Booked'!Q:Q,'Fully Booked'!E:E,'MARKETERS ANALYSIS'!D148,'Fully Booked'!D:D,'MARKETERS ANALYSIS'!$C$148,'Fully Booked'!L:L,'MARKETERS ANALYSIS'!$H$1)</f>
        <v>0</v>
      </c>
    </row>
    <row r="149" spans="2:8" x14ac:dyDescent="0.25">
      <c r="B149" s="573"/>
      <c r="C149" s="355"/>
      <c r="D149" s="180" t="s">
        <v>5455</v>
      </c>
      <c r="E149" s="116">
        <f>SUMIFS('Fully Booked'!Q:Q,'Fully Booked'!E:E,'MARKETERS ANALYSIS'!D149,'Fully Booked'!D:D,'MARKETERS ANALYSIS'!$C$148)</f>
        <v>0</v>
      </c>
      <c r="F149" s="116">
        <f>SUMIFS('Fully Booked'!AF:AF,'Fully Booked'!E:E,'MARKETERS ANALYSIS'!D149,'Fully Booked'!D:D,'MARKETERS ANALYSIS'!$C$148)</f>
        <v>0</v>
      </c>
      <c r="G149" s="116">
        <f>SUMIFS('Fully Booked'!Q:Q,'Fully Booked'!E:E,'MARKETERS ANALYSIS'!D149,'Fully Booked'!D:D,'MARKETERS ANALYSIS'!$C$148,'Fully Booked'!M:M,'MARKETERS ANALYSIS'!$G$1)</f>
        <v>0</v>
      </c>
      <c r="H149" s="116">
        <f ca="1">SUMIFS('Fully Booked'!Q:Q,'Fully Booked'!E:E,'MARKETERS ANALYSIS'!D149,'Fully Booked'!D:D,'MARKETERS ANALYSIS'!$C$148,'Fully Booked'!L:L,'MARKETERS ANALYSIS'!$H$1)</f>
        <v>0</v>
      </c>
    </row>
    <row r="150" spans="2:8" x14ac:dyDescent="0.25">
      <c r="B150" s="573"/>
      <c r="C150" s="355"/>
      <c r="D150" s="180" t="s">
        <v>531</v>
      </c>
      <c r="E150" s="116">
        <f>SUMIFS('Fully Booked'!Q:Q,'Fully Booked'!E:E,'MARKETERS ANALYSIS'!D150,'Fully Booked'!D:D,'MARKETERS ANALYSIS'!$C$148)</f>
        <v>262100</v>
      </c>
      <c r="F150" s="116">
        <f>SUMIFS('Fully Booked'!AF:AF,'Fully Booked'!E:E,'MARKETERS ANALYSIS'!D150,'Fully Booked'!D:D,'MARKETERS ANALYSIS'!$C$148)</f>
        <v>6015.8190476190484</v>
      </c>
      <c r="G150" s="116">
        <f>SUMIFS('Fully Booked'!Q:Q,'Fully Booked'!E:E,'MARKETERS ANALYSIS'!D150,'Fully Booked'!D:D,'MARKETERS ANALYSIS'!$C$148,'Fully Booked'!M:M,'MARKETERS ANALYSIS'!$G$1)</f>
        <v>0</v>
      </c>
      <c r="H150" s="116">
        <f ca="1">SUMIFS('Fully Booked'!Q:Q,'Fully Booked'!E:E,'MARKETERS ANALYSIS'!D150,'Fully Booked'!D:D,'MARKETERS ANALYSIS'!$C$148,'Fully Booked'!L:L,'MARKETERS ANALYSIS'!$H$1)</f>
        <v>0</v>
      </c>
    </row>
    <row r="151" spans="2:8" x14ac:dyDescent="0.25">
      <c r="B151" s="573"/>
      <c r="C151" s="355"/>
      <c r="D151" s="180" t="s">
        <v>6647</v>
      </c>
      <c r="E151" s="116">
        <f>SUMIFS('Fully Booked'!Q:Q,'Fully Booked'!E:E,'MARKETERS ANALYSIS'!D151,'Fully Booked'!D:D,'MARKETERS ANALYSIS'!$C$148)</f>
        <v>0</v>
      </c>
      <c r="F151" s="116">
        <f>SUMIFS('Fully Booked'!AF:AF,'Fully Booked'!E:E,'MARKETERS ANALYSIS'!D151,'Fully Booked'!D:D,'MARKETERS ANALYSIS'!$C$148)</f>
        <v>0</v>
      </c>
      <c r="G151" s="116">
        <f>SUMIFS('Fully Booked'!Q:Q,'Fully Booked'!E:E,'MARKETERS ANALYSIS'!D151,'Fully Booked'!D:D,'MARKETERS ANALYSIS'!$C$148,'Fully Booked'!M:M,'MARKETERS ANALYSIS'!$G$1)</f>
        <v>0</v>
      </c>
      <c r="H151" s="116">
        <f ca="1">SUMIFS('Fully Booked'!Q:Q,'Fully Booked'!E:E,'MARKETERS ANALYSIS'!D151,'Fully Booked'!D:D,'MARKETERS ANALYSIS'!$C$148,'Fully Booked'!L:L,'MARKETERS ANALYSIS'!$H$1)</f>
        <v>0</v>
      </c>
    </row>
    <row r="152" spans="2:8" x14ac:dyDescent="0.25">
      <c r="B152" s="573"/>
      <c r="D152" s="8" t="s">
        <v>6908</v>
      </c>
      <c r="E152" s="116">
        <f>SUMIFS('Fully Booked'!Q:Q,'Fully Booked'!E:E,'MARKETERS ANALYSIS'!D152,'Fully Booked'!D:D,'MARKETERS ANALYSIS'!$C$148)</f>
        <v>0</v>
      </c>
      <c r="F152" s="116">
        <f>SUMIFS('Fully Booked'!AF:AF,'Fully Booked'!E:E,'MARKETERS ANALYSIS'!D152,'Fully Booked'!D:D,'MARKETERS ANALYSIS'!$C$148)</f>
        <v>0</v>
      </c>
      <c r="G152" s="116">
        <f>SUMIFS('Fully Booked'!Q:Q,'Fully Booked'!E:E,'MARKETERS ANALYSIS'!D152,'Fully Booked'!D:D,'MARKETERS ANALYSIS'!$C$148,'Fully Booked'!M:M,'MARKETERS ANALYSIS'!$G$1)</f>
        <v>0</v>
      </c>
      <c r="H152" s="116">
        <f ca="1">SUMIFS('Fully Booked'!Q:Q,'Fully Booked'!E:E,'MARKETERS ANALYSIS'!D152,'Fully Booked'!D:D,'MARKETERS ANALYSIS'!$C$148,'Fully Booked'!L:L,'MARKETERS ANALYSIS'!$H$1)</f>
        <v>0</v>
      </c>
    </row>
    <row r="153" spans="2:8" x14ac:dyDescent="0.25">
      <c r="B153" s="573"/>
      <c r="C153" s="355"/>
      <c r="D153" s="180" t="s">
        <v>3334</v>
      </c>
      <c r="E153" s="116">
        <f>SUMIFS('Fully Booked'!Q:Q,'Fully Booked'!E:E,'MARKETERS ANALYSIS'!D153,'Fully Booked'!D:D,'MARKETERS ANALYSIS'!$C$148)</f>
        <v>0</v>
      </c>
      <c r="F153" s="116">
        <f>SUMIFS('Fully Booked'!AF:AF,'Fully Booked'!E:E,'MARKETERS ANALYSIS'!D153,'Fully Booked'!D:D,'MARKETERS ANALYSIS'!$C$148)</f>
        <v>0</v>
      </c>
      <c r="G153" s="116">
        <f>SUMIFS('Fully Booked'!Q:Q,'Fully Booked'!E:E,'MARKETERS ANALYSIS'!D153,'Fully Booked'!D:D,'MARKETERS ANALYSIS'!$C$148,'Fully Booked'!M:M,'MARKETERS ANALYSIS'!$G$1)</f>
        <v>0</v>
      </c>
      <c r="H153" s="116">
        <f ca="1">SUMIFS('Fully Booked'!Q:Q,'Fully Booked'!E:E,'MARKETERS ANALYSIS'!D153,'Fully Booked'!D:D,'MARKETERS ANALYSIS'!$C$148,'Fully Booked'!L:L,'MARKETERS ANALYSIS'!$H$1)</f>
        <v>0</v>
      </c>
    </row>
    <row r="154" spans="2:8" x14ac:dyDescent="0.25">
      <c r="B154" s="573"/>
      <c r="C154" s="355"/>
      <c r="D154" s="180" t="s">
        <v>6971</v>
      </c>
      <c r="E154" s="116">
        <f>SUMIFS('Fully Booked'!Q:Q,'Fully Booked'!E:E,'MARKETERS ANALYSIS'!D154,'Fully Booked'!D:D,'MARKETERS ANALYSIS'!$C$148)</f>
        <v>0</v>
      </c>
      <c r="F154" s="116">
        <f>SUMIFS('Fully Booked'!AF:AF,'Fully Booked'!E:E,'MARKETERS ANALYSIS'!D154,'Fully Booked'!D:D,'MARKETERS ANALYSIS'!$C$148)</f>
        <v>0</v>
      </c>
      <c r="G154" s="116">
        <f>SUMIFS('Fully Booked'!Q:Q,'Fully Booked'!E:E,'MARKETERS ANALYSIS'!D154,'Fully Booked'!D:D,'MARKETERS ANALYSIS'!$C$148,'Fully Booked'!M:M,'MARKETERS ANALYSIS'!$G$1)</f>
        <v>0</v>
      </c>
      <c r="H154" s="116">
        <f ca="1">SUMIFS('Fully Booked'!Q:Q,'Fully Booked'!E:E,'MARKETERS ANALYSIS'!D154,'Fully Booked'!D:D,'MARKETERS ANALYSIS'!$C$148,'Fully Booked'!L:L,'MARKETERS ANALYSIS'!$H$1)</f>
        <v>0</v>
      </c>
    </row>
    <row r="155" spans="2:8" x14ac:dyDescent="0.25">
      <c r="B155" s="574"/>
      <c r="C155" s="180" t="s">
        <v>7246</v>
      </c>
      <c r="D155" s="352" t="s">
        <v>71</v>
      </c>
      <c r="E155" s="353">
        <f>SUM(E148:E154)</f>
        <v>262100</v>
      </c>
      <c r="F155" s="353">
        <f t="shared" ref="F155:G155" si="9">SUM(F148:F154)</f>
        <v>6015.8190476190484</v>
      </c>
      <c r="G155" s="353">
        <f t="shared" si="9"/>
        <v>0</v>
      </c>
      <c r="H155" s="353">
        <f ca="1">SUM(H148:H154)</f>
        <v>0</v>
      </c>
    </row>
    <row r="156" spans="2:8" x14ac:dyDescent="0.25">
      <c r="B156" s="570"/>
      <c r="C156" s="468" t="s">
        <v>405</v>
      </c>
      <c r="D156" s="8" t="s">
        <v>3341</v>
      </c>
      <c r="E156" s="116">
        <f>SUMIFS('Fully Booked'!Q:Q,'Fully Booked'!E:E,'MARKETERS ANALYSIS'!D156,'Fully Booked'!D:D,'MARKETERS ANALYSIS'!$C$156)</f>
        <v>0</v>
      </c>
      <c r="F156" s="116">
        <f>SUMIFS('Fully Booked'!AF:AF,'Fully Booked'!E:E,'MARKETERS ANALYSIS'!D156,'Fully Booked'!D:D,'MARKETERS ANALYSIS'!$C$156)</f>
        <v>0</v>
      </c>
      <c r="G156" s="116">
        <f>SUMIFS('Fully Booked'!Q:Q,'Fully Booked'!E:E,'MARKETERS ANALYSIS'!D156,'Fully Booked'!D:D,'MARKETERS ANALYSIS'!$C$156,'Fully Booked'!M:M,'MARKETERS ANALYSIS'!$G$1)</f>
        <v>0</v>
      </c>
      <c r="H156" s="116">
        <f ca="1">SUMIFS('Fully Booked'!Q:Q,'Fully Booked'!E:E,'MARKETERS ANALYSIS'!D156,'Fully Booked'!D:D,'MARKETERS ANALYSIS'!$C$156,'Fully Booked'!L:L,'MARKETERS ANALYSIS'!$H$1)</f>
        <v>0</v>
      </c>
    </row>
    <row r="157" spans="2:8" x14ac:dyDescent="0.25">
      <c r="B157" s="465"/>
      <c r="C157" s="469"/>
      <c r="D157" s="180" t="s">
        <v>7246</v>
      </c>
      <c r="E157" s="116">
        <f>SUMIFS('Fully Booked'!Q:Q,'Fully Booked'!E:E,'MARKETERS ANALYSIS'!D157,'Fully Booked'!D:D,'MARKETERS ANALYSIS'!$C$156)</f>
        <v>0</v>
      </c>
      <c r="F157" s="116">
        <f>SUMIFS('Fully Booked'!AF:AF,'Fully Booked'!E:E,'MARKETERS ANALYSIS'!D157,'Fully Booked'!D:D,'MARKETERS ANALYSIS'!$C$156)</f>
        <v>0</v>
      </c>
      <c r="G157" s="116">
        <f>SUMIFS('Fully Booked'!Q:Q,'Fully Booked'!E:E,'MARKETERS ANALYSIS'!D157,'Fully Booked'!D:D,'MARKETERS ANALYSIS'!$C$156,'Fully Booked'!M:M,'MARKETERS ANALYSIS'!$G$1)</f>
        <v>0</v>
      </c>
      <c r="H157" s="116">
        <f ca="1">SUMIFS('Fully Booked'!Q:Q,'Fully Booked'!E:E,'MARKETERS ANALYSIS'!D157,'Fully Booked'!D:D,'MARKETERS ANALYSIS'!$C$156,'Fully Booked'!L:L,'MARKETERS ANALYSIS'!$H$1)</f>
        <v>0</v>
      </c>
    </row>
    <row r="158" spans="2:8" x14ac:dyDescent="0.25">
      <c r="B158" s="570"/>
      <c r="C158" s="355"/>
      <c r="D158" s="352" t="s">
        <v>71</v>
      </c>
      <c r="E158" s="353">
        <f>SUM(E156:E157)</f>
        <v>0</v>
      </c>
      <c r="F158" s="353">
        <f t="shared" ref="F158:H158" si="10">SUM(F156:F157)</f>
        <v>0</v>
      </c>
      <c r="G158" s="353">
        <f t="shared" si="10"/>
        <v>0</v>
      </c>
      <c r="H158" s="353">
        <f t="shared" ca="1" si="10"/>
        <v>0</v>
      </c>
    </row>
    <row r="159" spans="2:8" x14ac:dyDescent="0.25">
      <c r="B159" s="570"/>
      <c r="C159" s="460" t="s">
        <v>869</v>
      </c>
      <c r="D159" s="352"/>
      <c r="E159" s="353">
        <f>SUMIFS(E111:E158,D111:D158,D158)</f>
        <v>1764800</v>
      </c>
      <c r="F159" s="353">
        <f>SUMIFS(F111:F158,D111:D158,D158)</f>
        <v>40732.219047619052</v>
      </c>
      <c r="G159" s="353">
        <f>SUMIFS(G111:G158,D111:D158,D158)</f>
        <v>0</v>
      </c>
      <c r="H159" s="353">
        <f ca="1">SUMIFS(H111:H158,D111:D158,D158)</f>
        <v>0</v>
      </c>
    </row>
    <row r="160" spans="2:8" x14ac:dyDescent="0.25">
      <c r="B160" s="460"/>
      <c r="C160" s="355"/>
      <c r="D160" s="198"/>
      <c r="E160" s="394"/>
      <c r="F160" s="394"/>
      <c r="G160" s="394"/>
      <c r="H160" s="394"/>
    </row>
    <row r="161" spans="1:8" x14ac:dyDescent="0.25">
      <c r="A161" s="8">
        <v>15</v>
      </c>
      <c r="B161" s="572" t="s">
        <v>27</v>
      </c>
      <c r="C161" s="180" t="s">
        <v>3304</v>
      </c>
      <c r="D161" s="639" t="s">
        <v>2068</v>
      </c>
      <c r="E161" s="116">
        <f>SUMIFS('Fully Booked'!Q:Q,'Fully Booked'!E:E,'MARKETERS ANALYSIS'!D161,'Fully Booked'!D:D,'MARKETERS ANALYSIS'!$C$161)</f>
        <v>0</v>
      </c>
      <c r="F161" s="116">
        <f>SUMIFS('Fully Booked'!AF:AF,'Fully Booked'!E:E,'MARKETERS ANALYSIS'!D161,'Fully Booked'!D:D,'MARKETERS ANALYSIS'!$C$161)</f>
        <v>0</v>
      </c>
      <c r="G161" s="116">
        <f>SUMIFS('Fully Booked'!Q:Q,'Fully Booked'!E:E,'MARKETERS ANALYSIS'!D161,'Fully Booked'!D:D,'MARKETERS ANALYSIS'!$C$161,'Fully Booked'!M:M,'MARKETERS ANALYSIS'!$G$1)</f>
        <v>0</v>
      </c>
      <c r="H161" s="116">
        <f ca="1">SUMIFS('Fully Booked'!Q:Q,'Fully Booked'!E:E,'MARKETERS ANALYSIS'!D161,'Fully Booked'!D:D,'MARKETERS ANALYSIS'!$C$161,'Fully Booked'!L:L,'MARKETERS ANALYSIS'!$H$1)</f>
        <v>0</v>
      </c>
    </row>
    <row r="162" spans="1:8" x14ac:dyDescent="0.25">
      <c r="B162" s="573"/>
      <c r="C162" s="180"/>
      <c r="D162" s="8" t="s">
        <v>2395</v>
      </c>
      <c r="E162" s="116">
        <f>SUMIFS('Fully Booked'!Q:Q,'Fully Booked'!E:E,'MARKETERS ANALYSIS'!D162,'Fully Booked'!D:D,'MARKETERS ANALYSIS'!$C$161)</f>
        <v>0</v>
      </c>
      <c r="F162" s="116">
        <f>SUMIFS('Fully Booked'!AF:AF,'Fully Booked'!E:E,'MARKETERS ANALYSIS'!D162,'Fully Booked'!D:D,'MARKETERS ANALYSIS'!$C$161)</f>
        <v>0</v>
      </c>
      <c r="G162" s="116">
        <f>SUMIFS('Fully Booked'!Q:Q,'Fully Booked'!E:E,'MARKETERS ANALYSIS'!D162,'Fully Booked'!D:D,'MARKETERS ANALYSIS'!$C$161,'Fully Booked'!M:M,'MARKETERS ANALYSIS'!$G$1)</f>
        <v>0</v>
      </c>
      <c r="H162" s="116">
        <f ca="1">SUMIFS('Fully Booked'!Q:Q,'Fully Booked'!E:E,'MARKETERS ANALYSIS'!D162,'Fully Booked'!D:D,'MARKETERS ANALYSIS'!$C$161,'Fully Booked'!L:L,'MARKETERS ANALYSIS'!$H$1)</f>
        <v>0</v>
      </c>
    </row>
    <row r="163" spans="1:8" x14ac:dyDescent="0.25">
      <c r="B163" s="573"/>
      <c r="C163" s="180"/>
      <c r="D163" s="180" t="s">
        <v>6441</v>
      </c>
      <c r="E163" s="116">
        <f>SUMIFS('Fully Booked'!Q:Q,'Fully Booked'!E:E,'MARKETERS ANALYSIS'!D163,'Fully Booked'!D:D,'MARKETERS ANALYSIS'!$C$161)</f>
        <v>0</v>
      </c>
      <c r="F163" s="116">
        <f>SUMIFS('Fully Booked'!AF:AF,'Fully Booked'!E:E,'MARKETERS ANALYSIS'!D163,'Fully Booked'!D:D,'MARKETERS ANALYSIS'!$C$161)</f>
        <v>0</v>
      </c>
      <c r="G163" s="116">
        <f>SUMIFS('Fully Booked'!Q:Q,'Fully Booked'!E:E,'MARKETERS ANALYSIS'!D163,'Fully Booked'!D:D,'MARKETERS ANALYSIS'!$C$161,'Fully Booked'!M:M,'MARKETERS ANALYSIS'!$G$1)</f>
        <v>0</v>
      </c>
      <c r="H163" s="116">
        <f ca="1">SUMIFS('Fully Booked'!Q:Q,'Fully Booked'!E:E,'MARKETERS ANALYSIS'!D163,'Fully Booked'!D:D,'MARKETERS ANALYSIS'!$C$161,'Fully Booked'!L:L,'MARKETERS ANALYSIS'!$H$1)</f>
        <v>0</v>
      </c>
    </row>
    <row r="164" spans="1:8" x14ac:dyDescent="0.25">
      <c r="B164" s="573"/>
      <c r="C164" s="180"/>
      <c r="D164" s="180" t="s">
        <v>6984</v>
      </c>
      <c r="E164" s="116">
        <f>SUMIFS('Fully Booked'!Q:Q,'Fully Booked'!E:E,'MARKETERS ANALYSIS'!D164,'Fully Booked'!D:D,'MARKETERS ANALYSIS'!$C$161)</f>
        <v>0</v>
      </c>
      <c r="F164" s="116">
        <f>SUMIFS('Fully Booked'!AF:AF,'Fully Booked'!E:E,'MARKETERS ANALYSIS'!D164,'Fully Booked'!D:D,'MARKETERS ANALYSIS'!$C$161)</f>
        <v>0</v>
      </c>
      <c r="G164" s="116">
        <f>SUMIFS('Fully Booked'!Q:Q,'Fully Booked'!E:E,'MARKETERS ANALYSIS'!D164,'Fully Booked'!D:D,'MARKETERS ANALYSIS'!$C$161,'Fully Booked'!M:M,'MARKETERS ANALYSIS'!$G$1)</f>
        <v>0</v>
      </c>
      <c r="H164" s="116">
        <f ca="1">SUMIFS('Fully Booked'!Q:Q,'Fully Booked'!E:E,'MARKETERS ANALYSIS'!D164,'Fully Booked'!D:D,'MARKETERS ANALYSIS'!$C$161,'Fully Booked'!L:L,'MARKETERS ANALYSIS'!$H$1)</f>
        <v>0</v>
      </c>
    </row>
    <row r="165" spans="1:8" x14ac:dyDescent="0.25">
      <c r="B165" s="573"/>
      <c r="C165" s="180"/>
      <c r="D165" s="180" t="s">
        <v>4308</v>
      </c>
      <c r="E165" s="116">
        <f>SUMIFS('Fully Booked'!Q:Q,'Fully Booked'!E:E,'MARKETERS ANALYSIS'!D165,'Fully Booked'!D:D,'MARKETERS ANALYSIS'!$C$161)</f>
        <v>0</v>
      </c>
      <c r="F165" s="116">
        <f>SUMIFS('Fully Booked'!AF:AF,'Fully Booked'!E:E,'MARKETERS ANALYSIS'!D165,'Fully Booked'!D:D,'MARKETERS ANALYSIS'!$C$161)</f>
        <v>0</v>
      </c>
      <c r="G165" s="116">
        <f>SUMIFS('Fully Booked'!Q:Q,'Fully Booked'!E:E,'MARKETERS ANALYSIS'!D165,'Fully Booked'!D:D,'MARKETERS ANALYSIS'!$C$161,'Fully Booked'!M:M,'MARKETERS ANALYSIS'!$G$1)</f>
        <v>0</v>
      </c>
      <c r="H165" s="116">
        <f ca="1">SUMIFS('Fully Booked'!Q:Q,'Fully Booked'!E:E,'MARKETERS ANALYSIS'!D165,'Fully Booked'!D:D,'MARKETERS ANALYSIS'!$C$161,'Fully Booked'!L:L,'MARKETERS ANALYSIS'!$H$1)</f>
        <v>0</v>
      </c>
    </row>
    <row r="166" spans="1:8" x14ac:dyDescent="0.25">
      <c r="B166" s="573"/>
      <c r="C166" s="180"/>
      <c r="D166" s="180" t="s">
        <v>6265</v>
      </c>
      <c r="E166" s="116">
        <f>SUMIFS('Fully Booked'!Q:Q,'Fully Booked'!E:E,'MARKETERS ANALYSIS'!D166,'Fully Booked'!D:D,'MARKETERS ANALYSIS'!$C$161)</f>
        <v>0</v>
      </c>
      <c r="F166" s="116">
        <f>SUMIFS('Fully Booked'!AF:AF,'Fully Booked'!E:E,'MARKETERS ANALYSIS'!D166,'Fully Booked'!D:D,'MARKETERS ANALYSIS'!$C$161)</f>
        <v>0</v>
      </c>
      <c r="G166" s="116">
        <f>SUMIFS('Fully Booked'!Q:Q,'Fully Booked'!E:E,'MARKETERS ANALYSIS'!D166,'Fully Booked'!D:D,'MARKETERS ANALYSIS'!$C$161,'Fully Booked'!M:M,'MARKETERS ANALYSIS'!$G$1)</f>
        <v>0</v>
      </c>
      <c r="H166" s="116">
        <f ca="1">SUMIFS('Fully Booked'!Q:Q,'Fully Booked'!E:E,'MARKETERS ANALYSIS'!D166,'Fully Booked'!D:D,'MARKETERS ANALYSIS'!$C$161,'Fully Booked'!L:L,'MARKETERS ANALYSIS'!$H$1)</f>
        <v>0</v>
      </c>
    </row>
    <row r="167" spans="1:8" x14ac:dyDescent="0.25">
      <c r="B167" s="573"/>
      <c r="C167" s="180"/>
      <c r="D167" s="8" t="s">
        <v>5838</v>
      </c>
      <c r="E167" s="116">
        <f>SUMIFS('Fully Booked'!Q:Q,'Fully Booked'!E:E,'MARKETERS ANALYSIS'!D167,'Fully Booked'!D:D,'MARKETERS ANALYSIS'!$C$161)</f>
        <v>0</v>
      </c>
      <c r="F167" s="116">
        <f>SUMIFS('Fully Booked'!AF:AF,'Fully Booked'!E:E,'MARKETERS ANALYSIS'!D167,'Fully Booked'!D:D,'MARKETERS ANALYSIS'!$C$161)</f>
        <v>0</v>
      </c>
      <c r="G167" s="116">
        <f>SUMIFS('Fully Booked'!Q:Q,'Fully Booked'!E:E,'MARKETERS ANALYSIS'!D167,'Fully Booked'!D:D,'MARKETERS ANALYSIS'!$C$161,'Fully Booked'!M:M,'MARKETERS ANALYSIS'!$G$1)</f>
        <v>0</v>
      </c>
      <c r="H167" s="116">
        <f ca="1">SUMIFS('Fully Booked'!Q:Q,'Fully Booked'!E:E,'MARKETERS ANALYSIS'!D167,'Fully Booked'!D:D,'MARKETERS ANALYSIS'!$C$161,'Fully Booked'!L:L,'MARKETERS ANALYSIS'!$H$1)</f>
        <v>0</v>
      </c>
    </row>
    <row r="168" spans="1:8" x14ac:dyDescent="0.25">
      <c r="B168" s="573"/>
      <c r="C168" s="180"/>
      <c r="D168" s="180" t="s">
        <v>6474</v>
      </c>
      <c r="E168" s="116">
        <f>SUMIFS('Fully Booked'!Q:Q,'Fully Booked'!E:E,'MARKETERS ANALYSIS'!D168,'Fully Booked'!D:D,'MARKETERS ANALYSIS'!$C$161)</f>
        <v>0</v>
      </c>
      <c r="F168" s="116">
        <f>SUMIFS('Fully Booked'!AF:AF,'Fully Booked'!E:E,'MARKETERS ANALYSIS'!D168,'Fully Booked'!D:D,'MARKETERS ANALYSIS'!$C$161)</f>
        <v>0</v>
      </c>
      <c r="G168" s="116">
        <f>SUMIFS('Fully Booked'!Q:Q,'Fully Booked'!E:E,'MARKETERS ANALYSIS'!D168,'Fully Booked'!D:D,'MARKETERS ANALYSIS'!$C$161,'Fully Booked'!M:M,'MARKETERS ANALYSIS'!$G$1)</f>
        <v>0</v>
      </c>
      <c r="H168" s="116">
        <f ca="1">SUMIFS('Fully Booked'!Q:Q,'Fully Booked'!E:E,'MARKETERS ANALYSIS'!D168,'Fully Booked'!D:D,'MARKETERS ANALYSIS'!$C$161,'Fully Booked'!L:L,'MARKETERS ANALYSIS'!$H$1)</f>
        <v>0</v>
      </c>
    </row>
    <row r="169" spans="1:8" x14ac:dyDescent="0.25">
      <c r="B169" s="579"/>
      <c r="C169" s="180"/>
      <c r="D169" s="180" t="s">
        <v>5467</v>
      </c>
      <c r="E169" s="116">
        <f>SUMIFS('Fully Booked'!Q:Q,'Fully Booked'!E:E,'MARKETERS ANALYSIS'!D169,'Fully Booked'!D:D,'MARKETERS ANALYSIS'!$C$161)</f>
        <v>10200</v>
      </c>
      <c r="F169" s="116">
        <f>SUMIFS('Fully Booked'!AF:AF,'Fully Booked'!E:E,'MARKETERS ANALYSIS'!D169,'Fully Booked'!D:D,'MARKETERS ANALYSIS'!$C$161)</f>
        <v>381.65</v>
      </c>
      <c r="G169" s="116">
        <f>SUMIFS('Fully Booked'!Q:Q,'Fully Booked'!E:E,'MARKETERS ANALYSIS'!D169,'Fully Booked'!D:D,'MARKETERS ANALYSIS'!$C$161,'Fully Booked'!M:M,'MARKETERS ANALYSIS'!$G$1)</f>
        <v>0</v>
      </c>
      <c r="H169" s="116">
        <f ca="1">SUMIFS('Fully Booked'!Q:Q,'Fully Booked'!E:E,'MARKETERS ANALYSIS'!D169,'Fully Booked'!D:D,'MARKETERS ANALYSIS'!$C$161,'Fully Booked'!L:L,'MARKETERS ANALYSIS'!$H$1)</f>
        <v>0</v>
      </c>
    </row>
    <row r="170" spans="1:8" x14ac:dyDescent="0.25">
      <c r="B170" s="573"/>
      <c r="D170" s="352" t="s">
        <v>71</v>
      </c>
      <c r="E170" s="353">
        <f>SUM(E161:E169)</f>
        <v>10200</v>
      </c>
      <c r="F170" s="353">
        <f>SUM(F161:F169)</f>
        <v>381.65</v>
      </c>
      <c r="G170" s="353">
        <f>SUM(G161:G169)</f>
        <v>0</v>
      </c>
      <c r="H170" s="353">
        <f ca="1">SUM(H161:H169)</f>
        <v>0</v>
      </c>
    </row>
    <row r="171" spans="1:8" x14ac:dyDescent="0.25">
      <c r="B171" s="573"/>
      <c r="C171" s="93" t="s">
        <v>927</v>
      </c>
      <c r="D171" s="180" t="s">
        <v>2197</v>
      </c>
      <c r="E171" s="116">
        <f>SUMIFS('Fully Booked'!Q:Q,'Fully Booked'!E:E,'MARKETERS ANALYSIS'!D171,'Fully Booked'!D:D,'MARKETERS ANALYSIS'!$C$171)</f>
        <v>0</v>
      </c>
      <c r="F171" s="116">
        <f>SUMIFS('Fully Booked'!AF:AF,'Fully Booked'!E:E,'MARKETERS ANALYSIS'!D171,'Fully Booked'!D:D,'MARKETERS ANALYSIS'!$C$171)</f>
        <v>0</v>
      </c>
      <c r="G171" s="116">
        <f>SUMIFS('Fully Booked'!Q:Q,'Fully Booked'!E:E,'MARKETERS ANALYSIS'!D171,'Fully Booked'!D:D,'MARKETERS ANALYSIS'!$C$171,'Fully Booked'!M:M,'MARKETERS ANALYSIS'!$G$1)</f>
        <v>0</v>
      </c>
      <c r="H171" s="116">
        <f ca="1">SUMIFS('Fully Booked'!Q:Q,'Fully Booked'!E:E,'MARKETERS ANALYSIS'!D171,'Fully Booked'!D:D,'MARKETERS ANALYSIS'!$C$171,'Fully Booked'!L:L,'MARKETERS ANALYSIS'!$H$1)</f>
        <v>0</v>
      </c>
    </row>
    <row r="172" spans="1:8" x14ac:dyDescent="0.25">
      <c r="B172" s="573"/>
      <c r="D172" s="352" t="s">
        <v>71</v>
      </c>
      <c r="E172" s="353">
        <f>SUM(E171)</f>
        <v>0</v>
      </c>
      <c r="F172" s="353">
        <f t="shared" ref="F172:G172" si="11">SUM(F171)</f>
        <v>0</v>
      </c>
      <c r="G172" s="353">
        <f t="shared" si="11"/>
        <v>0</v>
      </c>
      <c r="H172" s="353">
        <f ca="1">SUM(H171)</f>
        <v>0</v>
      </c>
    </row>
    <row r="173" spans="1:8" x14ac:dyDescent="0.25">
      <c r="B173" s="573"/>
      <c r="D173" s="198"/>
      <c r="E173" s="394"/>
      <c r="F173" s="394"/>
      <c r="G173" s="394"/>
      <c r="H173" s="394"/>
    </row>
    <row r="174" spans="1:8" x14ac:dyDescent="0.25">
      <c r="B174" s="573"/>
      <c r="C174" s="8" t="s">
        <v>4759</v>
      </c>
      <c r="D174" s="8" t="s">
        <v>6298</v>
      </c>
      <c r="E174" s="116">
        <f>SUMIFS('Fully Booked'!Q:Q,'Fully Booked'!E:E,'MARKETERS ANALYSIS'!D174,'Fully Booked'!D:D,'MARKETERS ANALYSIS'!$C$174)</f>
        <v>0</v>
      </c>
      <c r="F174" s="116">
        <f>SUMIFS('Fully Booked'!AF:AF,'Fully Booked'!E:E,'MARKETERS ANALYSIS'!D174,'Fully Booked'!D:D,'MARKETERS ANALYSIS'!$C$174)</f>
        <v>0</v>
      </c>
      <c r="G174" s="116">
        <f>SUMIFS('Fully Booked'!Q:Q,'Fully Booked'!E:E,'MARKETERS ANALYSIS'!D174,'Fully Booked'!D:D,'MARKETERS ANALYSIS'!$C$174,'Fully Booked'!M:M,'MARKETERS ANALYSIS'!$G$1)</f>
        <v>0</v>
      </c>
      <c r="H174" s="116">
        <f ca="1">SUMIFS('Fully Booked'!Q:Q,'Fully Booked'!E:E,'MARKETERS ANALYSIS'!D174,'Fully Booked'!D:D,'MARKETERS ANALYSIS'!$C$174,'Fully Booked'!L:L,'MARKETERS ANALYSIS'!$H$1)</f>
        <v>0</v>
      </c>
    </row>
    <row r="175" spans="1:8" x14ac:dyDescent="0.25">
      <c r="B175" s="573"/>
      <c r="D175" s="180" t="s">
        <v>6790</v>
      </c>
      <c r="E175" s="116">
        <f>SUMIFS('Fully Booked'!Q:Q,'Fully Booked'!E:E,'MARKETERS ANALYSIS'!D175,'Fully Booked'!D:D,'MARKETERS ANALYSIS'!$C$174)</f>
        <v>0</v>
      </c>
      <c r="F175" s="116">
        <f>SUMIFS('Fully Booked'!AF:AF,'Fully Booked'!E:E,'MARKETERS ANALYSIS'!D175,'Fully Booked'!D:D,'MARKETERS ANALYSIS'!$C$174)</f>
        <v>0</v>
      </c>
      <c r="G175" s="116">
        <f>SUMIFS('Fully Booked'!Q:Q,'Fully Booked'!E:E,'MARKETERS ANALYSIS'!D175,'Fully Booked'!D:D,'MARKETERS ANALYSIS'!$C$174,'Fully Booked'!M:M,'MARKETERS ANALYSIS'!$G$1)</f>
        <v>0</v>
      </c>
      <c r="H175" s="116">
        <f ca="1">SUMIFS('Fully Booked'!Q:Q,'Fully Booked'!E:E,'MARKETERS ANALYSIS'!D175,'Fully Booked'!D:D,'MARKETERS ANALYSIS'!$C$174,'Fully Booked'!L:L,'MARKETERS ANALYSIS'!$H$1)</f>
        <v>0</v>
      </c>
    </row>
    <row r="176" spans="1:8" x14ac:dyDescent="0.25">
      <c r="B176" s="573"/>
      <c r="D176" s="8" t="s">
        <v>7239</v>
      </c>
      <c r="E176" s="116">
        <f>SUMIFS('Fully Booked'!Q:Q,'Fully Booked'!E:E,'MARKETERS ANALYSIS'!D176,'Fully Booked'!D:D,'MARKETERS ANALYSIS'!$C$174)</f>
        <v>485600</v>
      </c>
      <c r="F176" s="116">
        <f>SUMIFS('Fully Booked'!AF:AF,'Fully Booked'!E:E,'MARKETERS ANALYSIS'!D176,'Fully Booked'!D:D,'MARKETERS ANALYSIS'!$C$174)</f>
        <v>11145.676190476192</v>
      </c>
      <c r="G176" s="116">
        <f>SUMIFS('Fully Booked'!Q:Q,'Fully Booked'!E:E,'MARKETERS ANALYSIS'!D176,'Fully Booked'!D:D,'MARKETERS ANALYSIS'!$C$174,'Fully Booked'!M:M,'MARKETERS ANALYSIS'!$G$1)</f>
        <v>0</v>
      </c>
      <c r="H176" s="116">
        <f ca="1">SUMIFS('Fully Booked'!Q:Q,'Fully Booked'!E:E,'MARKETERS ANALYSIS'!D176,'Fully Booked'!D:D,'MARKETERS ANALYSIS'!$C$174,'Fully Booked'!L:L,'MARKETERS ANALYSIS'!$H$1)</f>
        <v>0</v>
      </c>
    </row>
    <row r="177" spans="1:8" x14ac:dyDescent="0.25">
      <c r="B177" s="573"/>
      <c r="D177" s="180" t="s">
        <v>7265</v>
      </c>
      <c r="E177" s="116">
        <f>SUMIFS('Fully Booked'!Q:Q,'Fully Booked'!E:E,'MARKETERS ANALYSIS'!D177,'Fully Booked'!D:D,'MARKETERS ANALYSIS'!$C$174)</f>
        <v>0</v>
      </c>
      <c r="F177" s="116">
        <f>SUMIFS('Fully Booked'!AF:AF,'Fully Booked'!E:E,'MARKETERS ANALYSIS'!D177,'Fully Booked'!D:D,'MARKETERS ANALYSIS'!$C$174)</f>
        <v>0</v>
      </c>
      <c r="G177" s="116">
        <f>SUMIFS('Fully Booked'!Q:Q,'Fully Booked'!E:E,'MARKETERS ANALYSIS'!D177,'Fully Booked'!D:D,'MARKETERS ANALYSIS'!$C$174,'Fully Booked'!M:M,'MARKETERS ANALYSIS'!$G$1)</f>
        <v>0</v>
      </c>
      <c r="H177" s="116">
        <f ca="1">SUMIFS('Fully Booked'!Q:Q,'Fully Booked'!E:E,'MARKETERS ANALYSIS'!D177,'Fully Booked'!D:D,'MARKETERS ANALYSIS'!$C$174,'Fully Booked'!L:L,'MARKETERS ANALYSIS'!$H$1)</f>
        <v>0</v>
      </c>
    </row>
    <row r="178" spans="1:8" x14ac:dyDescent="0.25">
      <c r="B178" s="573"/>
      <c r="C178" s="180"/>
      <c r="D178" s="180" t="s">
        <v>5308</v>
      </c>
      <c r="E178" s="116">
        <f>SUMIFS('Fully Booked'!Q:Q,'Fully Booked'!E:E,'MARKETERS ANALYSIS'!D178,'Fully Booked'!D:D,'MARKETERS ANALYSIS'!$C$174)</f>
        <v>0</v>
      </c>
      <c r="F178" s="116">
        <f>SUMIFS('Fully Booked'!AF:AF,'Fully Booked'!E:E,'MARKETERS ANALYSIS'!D178,'Fully Booked'!D:D,'MARKETERS ANALYSIS'!$C$174)</f>
        <v>0</v>
      </c>
      <c r="G178" s="116">
        <f>SUMIFS('Fully Booked'!Q:Q,'Fully Booked'!E:E,'MARKETERS ANALYSIS'!D178,'Fully Booked'!D:D,'MARKETERS ANALYSIS'!$C$174,'Fully Booked'!M:M,'MARKETERS ANALYSIS'!$G$1)</f>
        <v>0</v>
      </c>
      <c r="H178" s="116">
        <f ca="1">SUMIFS('Fully Booked'!Q:Q,'Fully Booked'!E:E,'MARKETERS ANALYSIS'!D178,'Fully Booked'!D:D,'MARKETERS ANALYSIS'!$C$174,'Fully Booked'!L:L,'MARKETERS ANALYSIS'!$H$1)</f>
        <v>0</v>
      </c>
    </row>
    <row r="179" spans="1:8" x14ac:dyDescent="0.25">
      <c r="B179" s="573"/>
      <c r="C179" s="180"/>
      <c r="D179" s="180" t="s">
        <v>6262</v>
      </c>
      <c r="E179" s="116">
        <f>SUMIFS('Fully Booked'!Q:Q,'Fully Booked'!E:E,'MARKETERS ANALYSIS'!D179,'Fully Booked'!D:D,'MARKETERS ANALYSIS'!$C$174)</f>
        <v>100000</v>
      </c>
      <c r="F179" s="116">
        <f>SUMIFS('Fully Booked'!AF:AF,'Fully Booked'!E:E,'MARKETERS ANALYSIS'!D179,'Fully Booked'!D:D,'MARKETERS ANALYSIS'!$C$174)</f>
        <v>3333.3333333333335</v>
      </c>
      <c r="G179" s="116">
        <f>SUMIFS('Fully Booked'!Q:Q,'Fully Booked'!E:E,'MARKETERS ANALYSIS'!D179,'Fully Booked'!D:D,'MARKETERS ANALYSIS'!$C$174,'Fully Booked'!M:M,'MARKETERS ANALYSIS'!$G$1)</f>
        <v>0</v>
      </c>
      <c r="H179" s="116">
        <f ca="1">SUMIFS('Fully Booked'!Q:Q,'Fully Booked'!E:E,'MARKETERS ANALYSIS'!D179,'Fully Booked'!D:D,'MARKETERS ANALYSIS'!$C$174,'Fully Booked'!L:L,'MARKETERS ANALYSIS'!$H$1)</f>
        <v>0</v>
      </c>
    </row>
    <row r="180" spans="1:8" x14ac:dyDescent="0.25">
      <c r="B180" s="573"/>
      <c r="D180" s="180" t="s">
        <v>6354</v>
      </c>
      <c r="E180" s="116">
        <f>SUMIFS('Fully Booked'!Q:Q,'Fully Booked'!E:E,'MARKETERS ANALYSIS'!D180,'Fully Booked'!D:D,'MARKETERS ANALYSIS'!$C$174)</f>
        <v>1248800</v>
      </c>
      <c r="F180" s="116">
        <f>SUMIFS('Fully Booked'!AF:AF,'Fully Booked'!E:E,'MARKETERS ANALYSIS'!D180,'Fully Booked'!D:D,'MARKETERS ANALYSIS'!$C$174)</f>
        <v>28662.933333333334</v>
      </c>
      <c r="G180" s="116">
        <f>SUMIFS('Fully Booked'!Q:Q,'Fully Booked'!E:E,'MARKETERS ANALYSIS'!D180,'Fully Booked'!D:D,'MARKETERS ANALYSIS'!$C$174,'Fully Booked'!M:M,'MARKETERS ANALYSIS'!$G$1)</f>
        <v>0</v>
      </c>
      <c r="H180" s="116">
        <f ca="1">SUMIFS('Fully Booked'!Q:Q,'Fully Booked'!E:E,'MARKETERS ANALYSIS'!D180,'Fully Booked'!D:D,'MARKETERS ANALYSIS'!$C$174,'Fully Booked'!L:L,'MARKETERS ANALYSIS'!$H$1)</f>
        <v>0</v>
      </c>
    </row>
    <row r="181" spans="1:8" x14ac:dyDescent="0.25">
      <c r="B181" s="573"/>
      <c r="C181" s="180"/>
      <c r="D181" s="180" t="s">
        <v>4760</v>
      </c>
      <c r="E181" s="116">
        <f>SUMIFS('Fully Booked'!Q:Q,'Fully Booked'!E:E,'MARKETERS ANALYSIS'!D181,'Fully Booked'!D:D,'MARKETERS ANALYSIS'!$C$174)</f>
        <v>788400</v>
      </c>
      <c r="F181" s="116">
        <f>SUMIFS('Fully Booked'!AF:AF,'Fully Booked'!E:E,'MARKETERS ANALYSIS'!D181,'Fully Booked'!D:D,'MARKETERS ANALYSIS'!$C$174)</f>
        <v>18095.657142857144</v>
      </c>
      <c r="G181" s="116">
        <f>SUMIFS('Fully Booked'!Q:Q,'Fully Booked'!E:E,'MARKETERS ANALYSIS'!D181,'Fully Booked'!D:D,'MARKETERS ANALYSIS'!$C$174,'Fully Booked'!M:M,'MARKETERS ANALYSIS'!$G$1)</f>
        <v>0</v>
      </c>
      <c r="H181" s="116">
        <f ca="1">SUMIFS('Fully Booked'!Q:Q,'Fully Booked'!E:E,'MARKETERS ANALYSIS'!D181,'Fully Booked'!D:D,'MARKETERS ANALYSIS'!$C$174,'Fully Booked'!L:L,'MARKETERS ANALYSIS'!$H$1)</f>
        <v>0</v>
      </c>
    </row>
    <row r="182" spans="1:8" x14ac:dyDescent="0.25">
      <c r="B182" s="573"/>
      <c r="D182" s="8" t="s">
        <v>5813</v>
      </c>
      <c r="E182" s="116">
        <f>SUMIFS('Fully Booked'!Q:Q,'Fully Booked'!E:E,'MARKETERS ANALYSIS'!D182,'Fully Booked'!D:D,'MARKETERS ANALYSIS'!$C$174)</f>
        <v>0</v>
      </c>
      <c r="F182" s="116">
        <f>SUMIFS('Fully Booked'!AF:AF,'Fully Booked'!E:E,'MARKETERS ANALYSIS'!D182,'Fully Booked'!D:D,'MARKETERS ANALYSIS'!$C$174)</f>
        <v>0</v>
      </c>
      <c r="G182" s="116">
        <f>SUMIFS('Fully Booked'!Q:Q,'Fully Booked'!E:E,'MARKETERS ANALYSIS'!D182,'Fully Booked'!D:D,'MARKETERS ANALYSIS'!$C$174,'Fully Booked'!M:M,'MARKETERS ANALYSIS'!$G$1)</f>
        <v>0</v>
      </c>
      <c r="H182" s="116">
        <f ca="1">SUMIFS('Fully Booked'!Q:Q,'Fully Booked'!E:E,'MARKETERS ANALYSIS'!D182,'Fully Booked'!D:D,'MARKETERS ANALYSIS'!$C$174,'Fully Booked'!L:L,'MARKETERS ANALYSIS'!$H$1)</f>
        <v>0</v>
      </c>
    </row>
    <row r="183" spans="1:8" x14ac:dyDescent="0.25">
      <c r="B183" s="573"/>
      <c r="D183" s="352" t="s">
        <v>71</v>
      </c>
      <c r="E183" s="353">
        <f>SUM(E174:E182)</f>
        <v>2622800</v>
      </c>
      <c r="F183" s="353">
        <f>SUM(F174:F182)</f>
        <v>61237.600000000006</v>
      </c>
      <c r="G183" s="353">
        <f>SUM(G174:G182)</f>
        <v>0</v>
      </c>
      <c r="H183" s="353">
        <f ca="1">SUM(H174:H182)</f>
        <v>0</v>
      </c>
    </row>
    <row r="184" spans="1:8" x14ac:dyDescent="0.25">
      <c r="B184" s="573"/>
      <c r="D184" s="198"/>
      <c r="E184" s="394"/>
      <c r="F184" s="394"/>
      <c r="G184" s="394"/>
      <c r="H184" s="394"/>
    </row>
    <row r="185" spans="1:8" x14ac:dyDescent="0.25">
      <c r="A185" s="8">
        <v>16</v>
      </c>
      <c r="B185" s="573"/>
      <c r="C185" s="380" t="s">
        <v>4900</v>
      </c>
      <c r="D185" s="180" t="s">
        <v>6259</v>
      </c>
      <c r="E185" s="116">
        <f>SUMIFS('Fully Booked'!Q:Q,'Fully Booked'!E:E,'MARKETERS ANALYSIS'!D185,'Fully Booked'!D:D,'MARKETERS ANALYSIS'!$C$185)</f>
        <v>0</v>
      </c>
      <c r="F185" s="116">
        <f>SUMIFS('Fully Booked'!AF:AF,'Fully Booked'!E:E,'MARKETERS ANALYSIS'!D185,'Fully Booked'!D:D,'MARKETERS ANALYSIS'!$C$185)</f>
        <v>0</v>
      </c>
      <c r="G185" s="116">
        <f>SUMIFS('Fully Booked'!Q:Q,'Fully Booked'!E:E,'MARKETERS ANALYSIS'!D185,'Fully Booked'!D:D,'MARKETERS ANALYSIS'!$C$185,'Fully Booked'!M:M,'MARKETERS ANALYSIS'!$G$1)</f>
        <v>0</v>
      </c>
      <c r="H185" s="116">
        <f ca="1">SUMIFS('Fully Booked'!Q:Q,'Fully Booked'!E:E,'MARKETERS ANALYSIS'!D185,'Fully Booked'!D:D,'MARKETERS ANALYSIS'!$C$185,'Fully Booked'!L:L,'MARKETERS ANALYSIS'!$H$1)</f>
        <v>0</v>
      </c>
    </row>
    <row r="186" spans="1:8" x14ac:dyDescent="0.25">
      <c r="B186" s="579"/>
      <c r="D186" s="180"/>
      <c r="E186" s="116">
        <f>SUMIFS('Fully Booked'!Q:Q,'Fully Booked'!E:E,'MARKETERS ANALYSIS'!D186,'Fully Booked'!D:D,'MARKETERS ANALYSIS'!$C$185)</f>
        <v>0</v>
      </c>
      <c r="F186" s="116">
        <f>SUMIFS('Fully Booked'!AF:AF,'Fully Booked'!E:E,'MARKETERS ANALYSIS'!D186,'Fully Booked'!D:D,'MARKETERS ANALYSIS'!$C$185)</f>
        <v>0</v>
      </c>
      <c r="G186" s="116">
        <f>SUMIFS('Fully Booked'!Q:Q,'Fully Booked'!E:E,'MARKETERS ANALYSIS'!D186,'Fully Booked'!D:D,'MARKETERS ANALYSIS'!$C$185,'Fully Booked'!M:M,'MARKETERS ANALYSIS'!$G$1)</f>
        <v>0</v>
      </c>
      <c r="H186" s="116">
        <f ca="1">SUMIFS('Fully Booked'!Q:Q,'Fully Booked'!E:E,'MARKETERS ANALYSIS'!D186,'Fully Booked'!D:D,'MARKETERS ANALYSIS'!$C$185,'Fully Booked'!L:L,'MARKETERS ANALYSIS'!$H$1)</f>
        <v>0</v>
      </c>
    </row>
    <row r="187" spans="1:8" x14ac:dyDescent="0.25">
      <c r="B187" s="579"/>
      <c r="D187" s="180" t="s">
        <v>6266</v>
      </c>
      <c r="E187" s="116">
        <f>SUMIFS('Fully Booked'!Q:Q,'Fully Booked'!E:E,'MARKETERS ANALYSIS'!D187,'Fully Booked'!D:D,'MARKETERS ANALYSIS'!$C$185)</f>
        <v>0</v>
      </c>
      <c r="F187" s="116">
        <f>SUMIFS('Fully Booked'!AF:AF,'Fully Booked'!E:E,'MARKETERS ANALYSIS'!D187,'Fully Booked'!D:D,'MARKETERS ANALYSIS'!$C$185)</f>
        <v>0</v>
      </c>
      <c r="G187" s="116">
        <f>SUMIFS('Fully Booked'!Q:Q,'Fully Booked'!E:E,'MARKETERS ANALYSIS'!D187,'Fully Booked'!D:D,'MARKETERS ANALYSIS'!$C$185,'Fully Booked'!M:M,'MARKETERS ANALYSIS'!$G$1)</f>
        <v>0</v>
      </c>
      <c r="H187" s="116">
        <f ca="1">SUMIFS('Fully Booked'!Q:Q,'Fully Booked'!E:E,'MARKETERS ANALYSIS'!D187,'Fully Booked'!D:D,'MARKETERS ANALYSIS'!$C$185,'Fully Booked'!L:L,'MARKETERS ANALYSIS'!$H$1)</f>
        <v>0</v>
      </c>
    </row>
    <row r="188" spans="1:8" x14ac:dyDescent="0.25">
      <c r="B188" s="579"/>
      <c r="D188" s="180" t="s">
        <v>4616</v>
      </c>
      <c r="E188" s="116">
        <f>SUMIFS('Fully Booked'!Q:Q,'Fully Booked'!E:E,'MARKETERS ANALYSIS'!D188,'Fully Booked'!D:D,'MARKETERS ANALYSIS'!$C$185)</f>
        <v>0</v>
      </c>
      <c r="F188" s="116">
        <f>SUMIFS('Fully Booked'!AF:AF,'Fully Booked'!E:E,'MARKETERS ANALYSIS'!D188,'Fully Booked'!D:D,'MARKETERS ANALYSIS'!$C$185)</f>
        <v>0</v>
      </c>
      <c r="G188" s="116">
        <f>SUMIFS('Fully Booked'!Q:Q,'Fully Booked'!E:E,'MARKETERS ANALYSIS'!D188,'Fully Booked'!D:D,'MARKETERS ANALYSIS'!$C$185,'Fully Booked'!M:M,'MARKETERS ANALYSIS'!$G$1)</f>
        <v>0</v>
      </c>
      <c r="H188" s="116">
        <f ca="1">SUMIFS('Fully Booked'!Q:Q,'Fully Booked'!E:E,'MARKETERS ANALYSIS'!D188,'Fully Booked'!D:D,'MARKETERS ANALYSIS'!$C$185,'Fully Booked'!L:L,'MARKETERS ANALYSIS'!$H$1)</f>
        <v>0</v>
      </c>
    </row>
    <row r="189" spans="1:8" x14ac:dyDescent="0.25">
      <c r="B189" s="579"/>
      <c r="C189" s="180" t="s">
        <v>4616</v>
      </c>
      <c r="D189" s="180" t="s">
        <v>7020</v>
      </c>
      <c r="E189" s="116">
        <f>SUMIFS('Fully Booked'!Q:Q,'Fully Booked'!E:E,'MARKETERS ANALYSIS'!D189,'Fully Booked'!D:D,'MARKETERS ANALYSIS'!$C$185)</f>
        <v>0</v>
      </c>
      <c r="F189" s="116">
        <f>SUMIFS('Fully Booked'!AF:AF,'Fully Booked'!E:E,'MARKETERS ANALYSIS'!D189,'Fully Booked'!D:D,'MARKETERS ANALYSIS'!$C$185)</f>
        <v>0</v>
      </c>
      <c r="G189" s="116">
        <f>SUMIFS('Fully Booked'!Q:Q,'Fully Booked'!E:E,'MARKETERS ANALYSIS'!D189,'Fully Booked'!D:D,'MARKETERS ANALYSIS'!$C$185,'Fully Booked'!M:M,'MARKETERS ANALYSIS'!$G$1)</f>
        <v>0</v>
      </c>
      <c r="H189" s="116">
        <f ca="1">SUMIFS('Fully Booked'!Q:Q,'Fully Booked'!E:E,'MARKETERS ANALYSIS'!D189,'Fully Booked'!D:D,'MARKETERS ANALYSIS'!$C$185,'Fully Booked'!L:L,'MARKETERS ANALYSIS'!$H$1)</f>
        <v>0</v>
      </c>
    </row>
    <row r="190" spans="1:8" x14ac:dyDescent="0.25">
      <c r="B190" s="579"/>
      <c r="D190" s="180" t="s">
        <v>6495</v>
      </c>
      <c r="E190" s="116">
        <f>SUMIFS('Fully Booked'!Q:Q,'Fully Booked'!E:E,'MARKETERS ANALYSIS'!D190,'Fully Booked'!D:D,'MARKETERS ANALYSIS'!$C$185)</f>
        <v>0</v>
      </c>
      <c r="F190" s="116">
        <f>SUMIFS('Fully Booked'!AF:AF,'Fully Booked'!E:E,'MARKETERS ANALYSIS'!D190,'Fully Booked'!D:D,'MARKETERS ANALYSIS'!$C$185)</f>
        <v>0</v>
      </c>
      <c r="G190" s="116">
        <f>SUMIFS('Fully Booked'!Q:Q,'Fully Booked'!E:E,'MARKETERS ANALYSIS'!D190,'Fully Booked'!D:D,'MARKETERS ANALYSIS'!$C$185,'Fully Booked'!M:M,'MARKETERS ANALYSIS'!$G$1)</f>
        <v>0</v>
      </c>
      <c r="H190" s="116">
        <f ca="1">SUMIFS('Fully Booked'!Q:Q,'Fully Booked'!E:E,'MARKETERS ANALYSIS'!D190,'Fully Booked'!D:D,'MARKETERS ANALYSIS'!$C$185,'Fully Booked'!L:L,'MARKETERS ANALYSIS'!$H$1)</f>
        <v>0</v>
      </c>
    </row>
    <row r="191" spans="1:8" x14ac:dyDescent="0.25">
      <c r="B191" s="573"/>
      <c r="D191" s="180" t="s">
        <v>6837</v>
      </c>
      <c r="E191" s="116">
        <f>SUMIFS('Fully Booked'!Q:Q,'Fully Booked'!E:E,'MARKETERS ANALYSIS'!D191,'Fully Booked'!D:D,'MARKETERS ANALYSIS'!$C$185)</f>
        <v>0</v>
      </c>
      <c r="F191" s="116">
        <f>SUMIFS('Fully Booked'!AF:AF,'Fully Booked'!E:E,'MARKETERS ANALYSIS'!D191,'Fully Booked'!D:D,'MARKETERS ANALYSIS'!$C$185)</f>
        <v>0</v>
      </c>
      <c r="G191" s="116">
        <f>SUMIFS('Fully Booked'!Q:Q,'Fully Booked'!E:E,'MARKETERS ANALYSIS'!D191,'Fully Booked'!D:D,'MARKETERS ANALYSIS'!$C$185,'Fully Booked'!M:M,'MARKETERS ANALYSIS'!$G$1)</f>
        <v>0</v>
      </c>
      <c r="H191" s="116">
        <f ca="1">SUMIFS('Fully Booked'!Q:Q,'Fully Booked'!E:E,'MARKETERS ANALYSIS'!D191,'Fully Booked'!D:D,'MARKETERS ANALYSIS'!$C$185,'Fully Booked'!L:L,'MARKETERS ANALYSIS'!$H$1)</f>
        <v>0</v>
      </c>
    </row>
    <row r="192" spans="1:8" x14ac:dyDescent="0.25">
      <c r="B192" s="573"/>
      <c r="D192" s="180" t="s">
        <v>6670</v>
      </c>
      <c r="E192" s="116">
        <f>SUMIFS('Fully Booked'!Q:Q,'Fully Booked'!E:E,'MARKETERS ANALYSIS'!D192,'Fully Booked'!D:D,'MARKETERS ANALYSIS'!$C$185)</f>
        <v>0</v>
      </c>
      <c r="F192" s="116">
        <f>SUMIFS('Fully Booked'!AF:AF,'Fully Booked'!E:E,'MARKETERS ANALYSIS'!D192,'Fully Booked'!D:D,'MARKETERS ANALYSIS'!$C$185)</f>
        <v>0</v>
      </c>
      <c r="G192" s="116">
        <f>SUMIFS('Fully Booked'!Q:Q,'Fully Booked'!E:E,'MARKETERS ANALYSIS'!D192,'Fully Booked'!D:D,'MARKETERS ANALYSIS'!$C$185,'Fully Booked'!M:M,'MARKETERS ANALYSIS'!$G$1)</f>
        <v>0</v>
      </c>
      <c r="H192" s="116">
        <f ca="1">SUMIFS('Fully Booked'!Q:Q,'Fully Booked'!E:E,'MARKETERS ANALYSIS'!D192,'Fully Booked'!D:D,'MARKETERS ANALYSIS'!$C$185,'Fully Booked'!L:L,'MARKETERS ANALYSIS'!$H$1)</f>
        <v>0</v>
      </c>
    </row>
    <row r="193" spans="2:8" x14ac:dyDescent="0.25">
      <c r="B193" s="573"/>
      <c r="D193" s="398" t="s">
        <v>71</v>
      </c>
      <c r="E193" s="353">
        <f>SUM(E185:E192)</f>
        <v>0</v>
      </c>
      <c r="F193" s="353">
        <f>SUM(F185:F192)</f>
        <v>0</v>
      </c>
      <c r="G193" s="353">
        <f>SUM(G185:G192)</f>
        <v>0</v>
      </c>
      <c r="H193" s="353">
        <f ca="1">SUM(H185:H192)</f>
        <v>0</v>
      </c>
    </row>
    <row r="194" spans="2:8" x14ac:dyDescent="0.25">
      <c r="B194" s="573"/>
      <c r="C194" s="380" t="s">
        <v>209</v>
      </c>
      <c r="D194" s="581" t="s">
        <v>232</v>
      </c>
      <c r="E194" s="116">
        <f>SUMIFS('Fully Booked'!Q:Q,'Fully Booked'!E:E,'MARKETERS ANALYSIS'!D194,'Fully Booked'!D:D,'MARKETERS ANALYSIS'!$C$194)</f>
        <v>0</v>
      </c>
      <c r="F194" s="116">
        <f>SUMIFS('Fully Booked'!AF:AF,'Fully Booked'!E:E,'MARKETERS ANALYSIS'!D194,'Fully Booked'!D:D,'MARKETERS ANALYSIS'!$C$194)</f>
        <v>0</v>
      </c>
      <c r="G194" s="116">
        <f>SUMIFS('Fully Booked'!Q:Q,'Fully Booked'!E:E,'MARKETERS ANALYSIS'!D194,'Fully Booked'!D:D,'MARKETERS ANALYSIS'!$C$194,'Fully Booked'!M:M,'MARKETERS ANALYSIS'!$G$1)</f>
        <v>0</v>
      </c>
      <c r="H194" s="116">
        <f ca="1">SUMIFS('Fully Booked'!Q:Q,'Fully Booked'!E:E,'MARKETERS ANALYSIS'!D194,'Fully Booked'!D:D,'MARKETERS ANALYSIS'!$C$194,'Fully Booked'!L:L,'MARKETERS ANALYSIS'!$H$1)</f>
        <v>0</v>
      </c>
    </row>
    <row r="195" spans="2:8" x14ac:dyDescent="0.25">
      <c r="B195" s="573"/>
      <c r="D195" s="180" t="s">
        <v>6241</v>
      </c>
      <c r="E195" s="116">
        <f>SUMIFS('Fully Booked'!Q:Q,'Fully Booked'!E:E,'MARKETERS ANALYSIS'!D195,'Fully Booked'!D:D,'MARKETERS ANALYSIS'!$C$194)</f>
        <v>0</v>
      </c>
      <c r="F195" s="116">
        <f>SUMIFS('Fully Booked'!AF:AF,'Fully Booked'!E:E,'MARKETERS ANALYSIS'!D195,'Fully Booked'!D:D,'MARKETERS ANALYSIS'!$C$194)</f>
        <v>0</v>
      </c>
      <c r="G195" s="116">
        <f>SUMIFS('Fully Booked'!Q:Q,'Fully Booked'!E:E,'MARKETERS ANALYSIS'!D195,'Fully Booked'!D:D,'MARKETERS ANALYSIS'!$C$194,'Fully Booked'!M:M,'MARKETERS ANALYSIS'!$G$1)</f>
        <v>0</v>
      </c>
      <c r="H195" s="116">
        <f ca="1">SUMIFS('Fully Booked'!Q:Q,'Fully Booked'!E:E,'MARKETERS ANALYSIS'!D195,'Fully Booked'!D:D,'MARKETERS ANALYSIS'!$C$194,'Fully Booked'!L:L,'MARKETERS ANALYSIS'!$H$1)</f>
        <v>0</v>
      </c>
    </row>
    <row r="196" spans="2:8" x14ac:dyDescent="0.25">
      <c r="B196" s="573"/>
      <c r="D196" s="180" t="s">
        <v>564</v>
      </c>
      <c r="E196" s="116">
        <f>SUMIFS('Fully Booked'!Q:Q,'Fully Booked'!E:E,'MARKETERS ANALYSIS'!D196,'Fully Booked'!D:D,'MARKETERS ANALYSIS'!$C$194)</f>
        <v>0</v>
      </c>
      <c r="F196" s="116">
        <f>SUMIFS('Fully Booked'!AF:AF,'Fully Booked'!E:E,'MARKETERS ANALYSIS'!D196,'Fully Booked'!D:D,'MARKETERS ANALYSIS'!$C$194)</f>
        <v>0</v>
      </c>
      <c r="G196" s="116">
        <f>SUMIFS('Fully Booked'!Q:Q,'Fully Booked'!E:E,'MARKETERS ANALYSIS'!D196,'Fully Booked'!D:D,'MARKETERS ANALYSIS'!$C$194,'Fully Booked'!M:M,'MARKETERS ANALYSIS'!$G$1)</f>
        <v>0</v>
      </c>
      <c r="H196" s="116">
        <f ca="1">SUMIFS('Fully Booked'!Q:Q,'Fully Booked'!E:E,'MARKETERS ANALYSIS'!D196,'Fully Booked'!D:D,'MARKETERS ANALYSIS'!$C$194,'Fully Booked'!L:L,'MARKETERS ANALYSIS'!$H$1)</f>
        <v>0</v>
      </c>
    </row>
    <row r="197" spans="2:8" x14ac:dyDescent="0.25">
      <c r="B197" s="573"/>
      <c r="D197" s="676" t="s">
        <v>6245</v>
      </c>
      <c r="E197" s="116">
        <f>SUMIFS('Fully Booked'!Q:Q,'Fully Booked'!E:E,'MARKETERS ANALYSIS'!D197,'Fully Booked'!D:D,'MARKETERS ANALYSIS'!$C$194)</f>
        <v>0</v>
      </c>
      <c r="F197" s="116">
        <f>SUMIFS('Fully Booked'!AF:AF,'Fully Booked'!E:E,'MARKETERS ANALYSIS'!D197,'Fully Booked'!D:D,'MARKETERS ANALYSIS'!$C$194)</f>
        <v>0</v>
      </c>
      <c r="G197" s="116">
        <f>SUMIFS('Fully Booked'!Q:Q,'Fully Booked'!E:E,'MARKETERS ANALYSIS'!D197,'Fully Booked'!D:D,'MARKETERS ANALYSIS'!$C$194,'Fully Booked'!M:M,'MARKETERS ANALYSIS'!$G$1)</f>
        <v>0</v>
      </c>
      <c r="H197" s="116">
        <f ca="1">SUMIFS('Fully Booked'!Q:Q,'Fully Booked'!E:E,'MARKETERS ANALYSIS'!D197,'Fully Booked'!D:D,'MARKETERS ANALYSIS'!$C$194,'Fully Booked'!L:L,'MARKETERS ANALYSIS'!$H$1)</f>
        <v>0</v>
      </c>
    </row>
    <row r="198" spans="2:8" x14ac:dyDescent="0.25">
      <c r="B198" s="573"/>
      <c r="D198" s="180" t="s">
        <v>4209</v>
      </c>
      <c r="E198" s="116">
        <f>SUMIFS('Fully Booked'!Q:Q,'Fully Booked'!E:E,'MARKETERS ANALYSIS'!D198,'Fully Booked'!D:D,'MARKETERS ANALYSIS'!$C$194)</f>
        <v>0</v>
      </c>
      <c r="F198" s="116">
        <f>SUMIFS('Fully Booked'!AF:AF,'Fully Booked'!E:E,'MARKETERS ANALYSIS'!D198,'Fully Booked'!D:D,'MARKETERS ANALYSIS'!$C$194)</f>
        <v>0</v>
      </c>
      <c r="G198" s="116">
        <f>SUMIFS('Fully Booked'!Q:Q,'Fully Booked'!E:E,'MARKETERS ANALYSIS'!D198,'Fully Booked'!D:D,'MARKETERS ANALYSIS'!$C$194,'Fully Booked'!M:M,'MARKETERS ANALYSIS'!$G$1)</f>
        <v>0</v>
      </c>
      <c r="H198" s="116">
        <f ca="1">SUMIFS('Fully Booked'!Q:Q,'Fully Booked'!E:E,'MARKETERS ANALYSIS'!D198,'Fully Booked'!D:D,'MARKETERS ANALYSIS'!$C$194,'Fully Booked'!L:L,'MARKETERS ANALYSIS'!$H$1)</f>
        <v>0</v>
      </c>
    </row>
    <row r="199" spans="2:8" x14ac:dyDescent="0.25">
      <c r="B199" s="573"/>
      <c r="D199" s="180" t="s">
        <v>859</v>
      </c>
      <c r="E199" s="116">
        <f>SUMIFS('Fully Booked'!Q:Q,'Fully Booked'!E:E,'MARKETERS ANALYSIS'!D199,'Fully Booked'!D:D,'MARKETERS ANALYSIS'!$C$194)</f>
        <v>0</v>
      </c>
      <c r="F199" s="116">
        <f>SUMIFS('Fully Booked'!AF:AF,'Fully Booked'!E:E,'MARKETERS ANALYSIS'!D199,'Fully Booked'!D:D,'MARKETERS ANALYSIS'!$C$194)</f>
        <v>0</v>
      </c>
      <c r="G199" s="116">
        <f>SUMIFS('Fully Booked'!Q:Q,'Fully Booked'!E:E,'MARKETERS ANALYSIS'!D199,'Fully Booked'!D:D,'MARKETERS ANALYSIS'!$C$194,'Fully Booked'!M:M,'MARKETERS ANALYSIS'!$G$1)</f>
        <v>0</v>
      </c>
      <c r="H199" s="116">
        <f ca="1">SUMIFS('Fully Booked'!Q:Q,'Fully Booked'!E:E,'MARKETERS ANALYSIS'!D199,'Fully Booked'!D:D,'MARKETERS ANALYSIS'!$C$194,'Fully Booked'!L:L,'MARKETERS ANALYSIS'!$H$1)</f>
        <v>0</v>
      </c>
    </row>
    <row r="200" spans="2:8" x14ac:dyDescent="0.25">
      <c r="B200" s="573"/>
      <c r="D200" s="180" t="s">
        <v>6878</v>
      </c>
      <c r="E200" s="116">
        <f>SUMIFS('Fully Booked'!Q:Q,'Fully Booked'!E:E,'MARKETERS ANALYSIS'!D200,'Fully Booked'!D:D,'MARKETERS ANALYSIS'!$C$194)</f>
        <v>0</v>
      </c>
      <c r="F200" s="116">
        <f>SUMIFS('Fully Booked'!AF:AF,'Fully Booked'!E:E,'MARKETERS ANALYSIS'!D200,'Fully Booked'!D:D,'MARKETERS ANALYSIS'!$C$194)</f>
        <v>0</v>
      </c>
      <c r="G200" s="116">
        <f>SUMIFS('Fully Booked'!Q:Q,'Fully Booked'!E:E,'MARKETERS ANALYSIS'!D200,'Fully Booked'!D:D,'MARKETERS ANALYSIS'!$C$194,'Fully Booked'!M:M,'MARKETERS ANALYSIS'!$G$1)</f>
        <v>0</v>
      </c>
      <c r="H200" s="116">
        <f ca="1">SUMIFS('Fully Booked'!Q:Q,'Fully Booked'!E:E,'MARKETERS ANALYSIS'!D200,'Fully Booked'!D:D,'MARKETERS ANALYSIS'!$C$194,'Fully Booked'!L:L,'MARKETERS ANALYSIS'!$H$1)</f>
        <v>0</v>
      </c>
    </row>
    <row r="201" spans="2:8" x14ac:dyDescent="0.25">
      <c r="B201" s="573"/>
      <c r="D201" s="8" t="s">
        <v>4455</v>
      </c>
      <c r="E201" s="116">
        <f>SUMIFS('Fully Booked'!Q:Q,'Fully Booked'!E:E,'MARKETERS ANALYSIS'!D201,'Fully Booked'!D:D,'MARKETERS ANALYSIS'!$C$194)</f>
        <v>834300</v>
      </c>
      <c r="F201" s="116">
        <f>SUMIFS('Fully Booked'!AF:AF,'Fully Booked'!E:E,'MARKETERS ANALYSIS'!D201,'Fully Booked'!D:D,'MARKETERS ANALYSIS'!$C$194)</f>
        <v>19149.17142857143</v>
      </c>
      <c r="G201" s="116">
        <f>SUMIFS('Fully Booked'!Q:Q,'Fully Booked'!E:E,'MARKETERS ANALYSIS'!D201,'Fully Booked'!D:D,'MARKETERS ANALYSIS'!$C$194,'Fully Booked'!M:M,'MARKETERS ANALYSIS'!$G$1)</f>
        <v>0</v>
      </c>
      <c r="H201" s="116">
        <f ca="1">SUMIFS('Fully Booked'!Q:Q,'Fully Booked'!E:E,'MARKETERS ANALYSIS'!D201,'Fully Booked'!D:D,'MARKETERS ANALYSIS'!$C$194,'Fully Booked'!L:L,'MARKETERS ANALYSIS'!$H$1)</f>
        <v>0</v>
      </c>
    </row>
    <row r="202" spans="2:8" x14ac:dyDescent="0.25">
      <c r="B202" s="573"/>
      <c r="D202" s="180" t="s">
        <v>6588</v>
      </c>
      <c r="E202" s="116">
        <f>SUMIFS('Fully Booked'!Q:Q,'Fully Booked'!E:E,'MARKETERS ANALYSIS'!D202,'Fully Booked'!D:D,'MARKETERS ANALYSIS'!$C$194)</f>
        <v>0</v>
      </c>
      <c r="F202" s="116">
        <f>SUMIFS('Fully Booked'!AF:AF,'Fully Booked'!E:E,'MARKETERS ANALYSIS'!D202,'Fully Booked'!D:D,'MARKETERS ANALYSIS'!$C$194)</f>
        <v>0</v>
      </c>
      <c r="G202" s="116">
        <f>SUMIFS('Fully Booked'!Q:Q,'Fully Booked'!E:E,'MARKETERS ANALYSIS'!D202,'Fully Booked'!D:D,'MARKETERS ANALYSIS'!$C$194,'Fully Booked'!M:M,'MARKETERS ANALYSIS'!$G$1)</f>
        <v>0</v>
      </c>
      <c r="H202" s="116">
        <f ca="1">SUMIFS('Fully Booked'!Q:Q,'Fully Booked'!E:E,'MARKETERS ANALYSIS'!D202,'Fully Booked'!D:D,'MARKETERS ANALYSIS'!$C$194,'Fully Booked'!L:L,'MARKETERS ANALYSIS'!$H$1)</f>
        <v>0</v>
      </c>
    </row>
    <row r="203" spans="2:8" x14ac:dyDescent="0.25">
      <c r="B203" s="573"/>
      <c r="D203" s="8" t="s">
        <v>4480</v>
      </c>
      <c r="E203" s="116">
        <f>SUMIFS('Fully Booked'!Q:Q,'Fully Booked'!E:E,'MARKETERS ANALYSIS'!D203,'Fully Booked'!D:D,'MARKETERS ANALYSIS'!$C$194)</f>
        <v>250000</v>
      </c>
      <c r="F203" s="116">
        <f>SUMIFS('Fully Booked'!AF:AF,'Fully Booked'!E:E,'MARKETERS ANALYSIS'!D203,'Fully Booked'!D:D,'MARKETERS ANALYSIS'!$C$194)</f>
        <v>6736.1111111111113</v>
      </c>
      <c r="G203" s="116">
        <f>SUMIFS('Fully Booked'!Q:Q,'Fully Booked'!E:E,'MARKETERS ANALYSIS'!D203,'Fully Booked'!D:D,'MARKETERS ANALYSIS'!$C$194,'Fully Booked'!M:M,'MARKETERS ANALYSIS'!$G$1)</f>
        <v>0</v>
      </c>
      <c r="H203" s="116">
        <f ca="1">SUMIFS('Fully Booked'!Q:Q,'Fully Booked'!E:E,'MARKETERS ANALYSIS'!D203,'Fully Booked'!D:D,'MARKETERS ANALYSIS'!$C$194,'Fully Booked'!L:L,'MARKETERS ANALYSIS'!$H$1)</f>
        <v>0</v>
      </c>
    </row>
    <row r="204" spans="2:8" x14ac:dyDescent="0.25">
      <c r="B204" s="573"/>
      <c r="D204" s="352" t="s">
        <v>71</v>
      </c>
      <c r="E204" s="353">
        <f>SUM(E194:E203)</f>
        <v>1084300</v>
      </c>
      <c r="F204" s="353">
        <f>SUM(F194:F203)</f>
        <v>25885.282539682543</v>
      </c>
      <c r="G204" s="353">
        <f>SUM(G194:G203)</f>
        <v>0</v>
      </c>
      <c r="H204" s="353">
        <f ca="1">SUM(H194:H203)</f>
        <v>0</v>
      </c>
    </row>
    <row r="205" spans="2:8" x14ac:dyDescent="0.25">
      <c r="B205" s="573"/>
      <c r="C205" s="468" t="s">
        <v>405</v>
      </c>
      <c r="D205" s="8" t="s">
        <v>6292</v>
      </c>
      <c r="E205" s="116">
        <f>SUMIFS('Fully Booked'!Q:Q,'Fully Booked'!E:E,'MARKETERS ANALYSIS'!D205,'Fully Booked'!D:D,'MARKETERS ANALYSIS'!$C$205,'Fully Booked'!B:B,'MARKETERS ANALYSIS'!$B$161)</f>
        <v>0</v>
      </c>
      <c r="F205" s="116">
        <f>SUMIFS('Fully Booked'!AF:AF,'Fully Booked'!E:E,'MARKETERS ANALYSIS'!D205,'Fully Booked'!D:D,'MARKETERS ANALYSIS'!$C$205,'Fully Booked'!B:B,'MARKETERS ANALYSIS'!$B$161)</f>
        <v>0</v>
      </c>
      <c r="G205" s="116">
        <f>SUMIFS('Fully Booked'!Q:Q,'Fully Booked'!E:E,'MARKETERS ANALYSIS'!D205,'Fully Booked'!D:D,'MARKETERS ANALYSIS'!$C$205,'Fully Booked'!M:M,'MARKETERS ANALYSIS'!$G$1,'Fully Booked'!B:B,'MARKETERS ANALYSIS'!$B$161)</f>
        <v>0</v>
      </c>
      <c r="H205" s="116">
        <f ca="1">SUMIFS('Fully Booked'!Q:Q,'Fully Booked'!E:E,'MARKETERS ANALYSIS'!D205,'Fully Booked'!D:D,'MARKETERS ANALYSIS'!$C$205,'Fully Booked'!L:L,'MARKETERS ANALYSIS'!$H$1,'Fully Booked'!B:B,'MARKETERS ANALYSIS'!$B$161)</f>
        <v>0</v>
      </c>
    </row>
    <row r="206" spans="2:8" x14ac:dyDescent="0.25">
      <c r="B206" s="579"/>
      <c r="C206" s="469"/>
      <c r="D206" s="180" t="s">
        <v>4455</v>
      </c>
      <c r="E206" s="116">
        <f>SUMIFS('Fully Booked'!Q:Q,'Fully Booked'!E:E,'MARKETERS ANALYSIS'!D206,'Fully Booked'!D:D,'MARKETERS ANALYSIS'!$C$205,'Fully Booked'!B:B,'MARKETERS ANALYSIS'!$B$161)</f>
        <v>0</v>
      </c>
      <c r="F206" s="116">
        <f>SUMIFS('Fully Booked'!AF:AF,'Fully Booked'!E:E,'MARKETERS ANALYSIS'!D206,'Fully Booked'!D:D,'MARKETERS ANALYSIS'!$C$205,'Fully Booked'!B:B,'MARKETERS ANALYSIS'!$B$161)</f>
        <v>0</v>
      </c>
      <c r="G206" s="116">
        <f>SUMIFS('Fully Booked'!Q:Q,'Fully Booked'!E:E,'MARKETERS ANALYSIS'!D206,'Fully Booked'!D:D,'MARKETERS ANALYSIS'!$C$205,'Fully Booked'!M:M,'MARKETERS ANALYSIS'!$G$1,'Fully Booked'!B:B,'MARKETERS ANALYSIS'!$B$161)</f>
        <v>0</v>
      </c>
      <c r="H206" s="116">
        <f ca="1">SUMIFS('Fully Booked'!Q:Q,'Fully Booked'!E:E,'MARKETERS ANALYSIS'!D206,'Fully Booked'!D:D,'MARKETERS ANALYSIS'!$C$205,'Fully Booked'!L:L,'MARKETERS ANALYSIS'!$H$1,'Fully Booked'!B:B,'MARKETERS ANALYSIS'!$B$161)</f>
        <v>0</v>
      </c>
    </row>
    <row r="207" spans="2:8" x14ac:dyDescent="0.25">
      <c r="B207" s="579"/>
      <c r="C207" s="469"/>
      <c r="D207" s="180" t="s">
        <v>803</v>
      </c>
      <c r="E207" s="116">
        <f>SUMIFS('Fully Booked'!Q:Q,'Fully Booked'!E:E,'MARKETERS ANALYSIS'!D207,'Fully Booked'!D:D,'MARKETERS ANALYSIS'!$C$205,'Fully Booked'!B:B,'MARKETERS ANALYSIS'!$B$161)</f>
        <v>0</v>
      </c>
      <c r="F207" s="116">
        <f>SUMIFS('Fully Booked'!AF:AF,'Fully Booked'!E:E,'MARKETERS ANALYSIS'!D207,'Fully Booked'!D:D,'MARKETERS ANALYSIS'!$C$205,'Fully Booked'!B:B,'MARKETERS ANALYSIS'!$B$161)</f>
        <v>0</v>
      </c>
      <c r="G207" s="116">
        <f>SUMIFS('Fully Booked'!Q:Q,'Fully Booked'!E:E,'MARKETERS ANALYSIS'!D207,'Fully Booked'!D:D,'MARKETERS ANALYSIS'!$C$205,'Fully Booked'!M:M,'MARKETERS ANALYSIS'!$G$1,'Fully Booked'!B:B,'MARKETERS ANALYSIS'!$B$161)</f>
        <v>0</v>
      </c>
      <c r="H207" s="116">
        <f ca="1">SUMIFS('Fully Booked'!Q:Q,'Fully Booked'!E:E,'MARKETERS ANALYSIS'!D207,'Fully Booked'!D:D,'MARKETERS ANALYSIS'!$C$205,'Fully Booked'!L:L,'MARKETERS ANALYSIS'!$H$1,'Fully Booked'!B:B,'MARKETERS ANALYSIS'!$B$161)</f>
        <v>0</v>
      </c>
    </row>
    <row r="208" spans="2:8" x14ac:dyDescent="0.25">
      <c r="B208" s="579"/>
      <c r="C208" s="469"/>
      <c r="D208" s="180" t="s">
        <v>3872</v>
      </c>
      <c r="E208" s="116">
        <f>SUMIFS('Fully Booked'!Q:Q,'Fully Booked'!E:E,'MARKETERS ANALYSIS'!D208,'Fully Booked'!D:D,'MARKETERS ANALYSIS'!$C$205,'Fully Booked'!B:B,'MARKETERS ANALYSIS'!$B$161)</f>
        <v>0</v>
      </c>
      <c r="F208" s="116">
        <f>SUMIFS('Fully Booked'!AF:AF,'Fully Booked'!E:E,'MARKETERS ANALYSIS'!D208,'Fully Booked'!D:D,'MARKETERS ANALYSIS'!$C$205,'Fully Booked'!B:B,'MARKETERS ANALYSIS'!$B$161)</f>
        <v>0</v>
      </c>
      <c r="G208" s="116">
        <f>SUMIFS('Fully Booked'!Q:Q,'Fully Booked'!E:E,'MARKETERS ANALYSIS'!D208,'Fully Booked'!D:D,'MARKETERS ANALYSIS'!$C$205,'Fully Booked'!M:M,'MARKETERS ANALYSIS'!$G$1,'Fully Booked'!B:B,'MARKETERS ANALYSIS'!$B$161)</f>
        <v>0</v>
      </c>
      <c r="H208" s="116">
        <f ca="1">SUMIFS('Fully Booked'!Q:Q,'Fully Booked'!E:E,'MARKETERS ANALYSIS'!D208,'Fully Booked'!D:D,'MARKETERS ANALYSIS'!$C$205,'Fully Booked'!L:L,'MARKETERS ANALYSIS'!$H$1,'Fully Booked'!B:B,'MARKETERS ANALYSIS'!$B$161)</f>
        <v>0</v>
      </c>
    </row>
    <row r="209" spans="1:8" x14ac:dyDescent="0.25">
      <c r="B209" s="573"/>
      <c r="D209" s="352" t="s">
        <v>71</v>
      </c>
      <c r="E209" s="353">
        <f>SUM(E205:E208)</f>
        <v>0</v>
      </c>
      <c r="F209" s="353">
        <f t="shared" ref="F209:G209" si="12">SUM(F205:F208)</f>
        <v>0</v>
      </c>
      <c r="G209" s="353">
        <f t="shared" si="12"/>
        <v>0</v>
      </c>
      <c r="H209" s="353">
        <f ca="1">SUM(H205:H208)</f>
        <v>0</v>
      </c>
    </row>
    <row r="210" spans="1:8" x14ac:dyDescent="0.25">
      <c r="B210" s="574"/>
      <c r="C210" s="460" t="s">
        <v>869</v>
      </c>
      <c r="D210" s="352"/>
      <c r="E210" s="353">
        <f>SUMIFS(E161:E209,D161:D209,D193)</f>
        <v>3717300</v>
      </c>
      <c r="F210" s="353">
        <f>SUMIFS(F161:F204,D161:D204,D193)</f>
        <v>87504.53253968255</v>
      </c>
      <c r="G210" s="353">
        <f>SUMIFS(G161:G204,D161:D204,D193)</f>
        <v>0</v>
      </c>
      <c r="H210" s="353">
        <f ca="1">SUMIFS(H161:H204,D161:D204,D193)</f>
        <v>0</v>
      </c>
    </row>
    <row r="211" spans="1:8" x14ac:dyDescent="0.25">
      <c r="B211" s="460"/>
      <c r="D211" s="461"/>
      <c r="E211" s="394"/>
      <c r="F211" s="394"/>
      <c r="G211" s="394"/>
      <c r="H211" s="394"/>
    </row>
    <row r="212" spans="1:8" x14ac:dyDescent="0.25">
      <c r="A212" s="8">
        <v>17</v>
      </c>
      <c r="B212" s="572" t="s">
        <v>39</v>
      </c>
      <c r="C212" s="380" t="s">
        <v>921</v>
      </c>
      <c r="D212" s="8" t="s">
        <v>783</v>
      </c>
      <c r="E212" s="116">
        <f>SUMIFS('Fully Booked'!Q:Q,'Fully Booked'!E:E,'MARKETERS ANALYSIS'!D212,'Fully Booked'!D:D,'MARKETERS ANALYSIS'!$C$212)</f>
        <v>0</v>
      </c>
      <c r="F212" s="116">
        <f>SUMIFS('Fully Booked'!AF:AF,'Fully Booked'!E:E,'MARKETERS ANALYSIS'!D212,'Fully Booked'!D:D,'MARKETERS ANALYSIS'!$C$212)</f>
        <v>0</v>
      </c>
      <c r="G212" s="116">
        <f>SUMIFS('Fully Booked'!Q:Q,'Fully Booked'!E:E,'MARKETERS ANALYSIS'!D212,'Fully Booked'!D:D,'MARKETERS ANALYSIS'!$C$212,'Fully Booked'!M:M,'MARKETERS ANALYSIS'!$G$1)</f>
        <v>0</v>
      </c>
      <c r="H212" s="116">
        <f ca="1">SUMIFS('Fully Booked'!Q:Q,'Fully Booked'!E:E,'MARKETERS ANALYSIS'!D212,'Fully Booked'!D:D,'MARKETERS ANALYSIS'!$C$212,'Fully Booked'!L:L,'MARKETERS ANALYSIS'!$H$1)</f>
        <v>0</v>
      </c>
    </row>
    <row r="213" spans="1:8" x14ac:dyDescent="0.25">
      <c r="B213" s="573"/>
      <c r="D213" s="546" t="s">
        <v>2537</v>
      </c>
      <c r="E213" s="116">
        <f>SUMIFS('Fully Booked'!Q:Q,'Fully Booked'!E:E,'MARKETERS ANALYSIS'!D213,'Fully Booked'!D:D,'MARKETERS ANALYSIS'!$C$212)</f>
        <v>0</v>
      </c>
      <c r="F213" s="116">
        <f>SUMIFS('Fully Booked'!AF:AF,'Fully Booked'!E:E,'MARKETERS ANALYSIS'!D213,'Fully Booked'!D:D,'MARKETERS ANALYSIS'!$C$212)</f>
        <v>0</v>
      </c>
      <c r="G213" s="116">
        <f>SUMIFS('Fully Booked'!Q:Q,'Fully Booked'!E:E,'MARKETERS ANALYSIS'!D213,'Fully Booked'!D:D,'MARKETERS ANALYSIS'!$C$212,'Fully Booked'!M:M,'MARKETERS ANALYSIS'!$G$1)</f>
        <v>0</v>
      </c>
      <c r="H213" s="116">
        <f ca="1">SUMIFS('Fully Booked'!Q:Q,'Fully Booked'!E:E,'MARKETERS ANALYSIS'!D213,'Fully Booked'!D:D,'MARKETERS ANALYSIS'!$C$212,'Fully Booked'!L:L,'MARKETERS ANALYSIS'!$H$1)</f>
        <v>0</v>
      </c>
    </row>
    <row r="214" spans="1:8" x14ac:dyDescent="0.25">
      <c r="B214" s="573"/>
      <c r="D214" s="8" t="s">
        <v>6224</v>
      </c>
      <c r="E214" s="116">
        <f>SUMIFS('Fully Booked'!Q:Q,'Fully Booked'!E:E,'MARKETERS ANALYSIS'!D214,'Fully Booked'!D:D,'MARKETERS ANALYSIS'!$C$212)</f>
        <v>0</v>
      </c>
      <c r="F214" s="116">
        <f>SUMIFS('Fully Booked'!AF:AF,'Fully Booked'!E:E,'MARKETERS ANALYSIS'!D214,'Fully Booked'!D:D,'MARKETERS ANALYSIS'!$C$212)</f>
        <v>0</v>
      </c>
      <c r="G214" s="116">
        <f>SUMIFS('Fully Booked'!Q:Q,'Fully Booked'!E:E,'MARKETERS ANALYSIS'!D214,'Fully Booked'!D:D,'MARKETERS ANALYSIS'!$C$212,'Fully Booked'!M:M,'MARKETERS ANALYSIS'!$G$1)</f>
        <v>0</v>
      </c>
      <c r="H214" s="116">
        <f ca="1">SUMIFS('Fully Booked'!Q:Q,'Fully Booked'!E:E,'MARKETERS ANALYSIS'!D214,'Fully Booked'!D:D,'MARKETERS ANALYSIS'!$C$212,'Fully Booked'!L:L,'MARKETERS ANALYSIS'!$H$1)</f>
        <v>0</v>
      </c>
    </row>
    <row r="215" spans="1:8" x14ac:dyDescent="0.25">
      <c r="B215" s="573"/>
      <c r="D215" s="8" t="s">
        <v>884</v>
      </c>
      <c r="E215" s="116">
        <f>SUMIFS('Fully Booked'!Q:Q,'Fully Booked'!E:E,'MARKETERS ANALYSIS'!D215,'Fully Booked'!D:D,'MARKETERS ANALYSIS'!$C$212)</f>
        <v>0</v>
      </c>
      <c r="F215" s="116">
        <f>SUMIFS('Fully Booked'!AF:AF,'Fully Booked'!E:E,'MARKETERS ANALYSIS'!D215,'Fully Booked'!D:D,'MARKETERS ANALYSIS'!$C$212)</f>
        <v>0</v>
      </c>
      <c r="G215" s="116">
        <f>SUMIFS('Fully Booked'!Q:Q,'Fully Booked'!E:E,'MARKETERS ANALYSIS'!D215,'Fully Booked'!D:D,'MARKETERS ANALYSIS'!$C$212,'Fully Booked'!M:M,'MARKETERS ANALYSIS'!$G$1)</f>
        <v>0</v>
      </c>
      <c r="H215" s="116">
        <f ca="1">SUMIFS('Fully Booked'!Q:Q,'Fully Booked'!E:E,'MARKETERS ANALYSIS'!D215,'Fully Booked'!D:D,'MARKETERS ANALYSIS'!$C$212,'Fully Booked'!L:L,'MARKETERS ANALYSIS'!$H$1)</f>
        <v>0</v>
      </c>
    </row>
    <row r="216" spans="1:8" x14ac:dyDescent="0.25">
      <c r="B216" s="573"/>
      <c r="D216" s="352" t="s">
        <v>71</v>
      </c>
      <c r="E216" s="353">
        <f>SUM(E212:E215)</f>
        <v>0</v>
      </c>
      <c r="F216" s="353">
        <f>SUM(F212)</f>
        <v>0</v>
      </c>
      <c r="G216" s="353">
        <f>SUM(G212)</f>
        <v>0</v>
      </c>
      <c r="H216" s="353">
        <f ca="1">SUM(H212)</f>
        <v>0</v>
      </c>
    </row>
    <row r="217" spans="1:8" x14ac:dyDescent="0.25">
      <c r="A217" s="8">
        <v>18</v>
      </c>
      <c r="B217" s="573"/>
      <c r="C217" s="380" t="s">
        <v>451</v>
      </c>
      <c r="D217" s="607" t="s">
        <v>3285</v>
      </c>
      <c r="E217" s="116">
        <f>SUMIFS('Fully Booked'!Q:Q,'Fully Booked'!E:E,'MARKETERS ANALYSIS'!D217,'Fully Booked'!D:D,'MARKETERS ANALYSIS'!$C$217)</f>
        <v>0</v>
      </c>
      <c r="F217" s="116">
        <f>SUMIFS('Fully Booked'!AF:AF,'Fully Booked'!E:E,'MARKETERS ANALYSIS'!D217,'Fully Booked'!D:D,'MARKETERS ANALYSIS'!$C$217)</f>
        <v>0</v>
      </c>
      <c r="G217" s="116">
        <f>SUMIFS('Fully Booked'!Q:Q,'Fully Booked'!E:E,'MARKETERS ANALYSIS'!D217,'Fully Booked'!D:D,'MARKETERS ANALYSIS'!$C$217,'Fully Booked'!M:M,'MARKETERS ANALYSIS'!$G$1)</f>
        <v>0</v>
      </c>
      <c r="H217" s="116">
        <f ca="1">SUMIFS('Fully Booked'!Q:Q,'Fully Booked'!E:E,'MARKETERS ANALYSIS'!D217,'Fully Booked'!D:D,'MARKETERS ANALYSIS'!$C$217,'Fully Booked'!L:L,'MARKETERS ANALYSIS'!$H$1)</f>
        <v>0</v>
      </c>
    </row>
    <row r="218" spans="1:8" x14ac:dyDescent="0.25">
      <c r="B218" s="573"/>
      <c r="D218" s="8" t="s">
        <v>859</v>
      </c>
      <c r="E218" s="116">
        <f>SUMIFS('Fully Booked'!Q:Q,'Fully Booked'!E:E,'MARKETERS ANALYSIS'!D218,'Fully Booked'!D:D,'MARKETERS ANALYSIS'!$C$217)</f>
        <v>600000</v>
      </c>
      <c r="F218" s="116">
        <f>SUMIFS('Fully Booked'!AF:AF,'Fully Booked'!E:E,'MARKETERS ANALYSIS'!D218,'Fully Booked'!D:D,'MARKETERS ANALYSIS'!$C$217)</f>
        <v>28527.777777777781</v>
      </c>
      <c r="G218" s="116">
        <f>SUMIFS('Fully Booked'!Q:Q,'Fully Booked'!E:E,'MARKETERS ANALYSIS'!D218,'Fully Booked'!D:D,'MARKETERS ANALYSIS'!$C$217,'Fully Booked'!M:M,'MARKETERS ANALYSIS'!$G$1)</f>
        <v>0</v>
      </c>
      <c r="H218" s="116">
        <f ca="1">SUMIFS('Fully Booked'!Q:Q,'Fully Booked'!E:E,'MARKETERS ANALYSIS'!D218,'Fully Booked'!D:D,'MARKETERS ANALYSIS'!$C$217,'Fully Booked'!L:L,'MARKETERS ANALYSIS'!$H$1)</f>
        <v>0</v>
      </c>
    </row>
    <row r="219" spans="1:8" x14ac:dyDescent="0.25">
      <c r="B219" s="573"/>
      <c r="D219" s="8" t="s">
        <v>6443</v>
      </c>
      <c r="E219" s="116">
        <f>SUMIFS('Fully Booked'!Q:Q,'Fully Booked'!E:E,'MARKETERS ANALYSIS'!D219,'Fully Booked'!D:D,'MARKETERS ANALYSIS'!$C$217)</f>
        <v>54600</v>
      </c>
      <c r="F219" s="116">
        <f>SUMIFS('Fully Booked'!AF:AF,'Fully Booked'!E:E,'MARKETERS ANALYSIS'!D219,'Fully Booked'!D:D,'MARKETERS ANALYSIS'!$C$217)</f>
        <v>1471.1666666666667</v>
      </c>
      <c r="G219" s="116">
        <f>SUMIFS('Fully Booked'!Q:Q,'Fully Booked'!E:E,'MARKETERS ANALYSIS'!D219,'Fully Booked'!D:D,'MARKETERS ANALYSIS'!$C$217,'Fully Booked'!M:M,'MARKETERS ANALYSIS'!$G$1)</f>
        <v>0</v>
      </c>
      <c r="H219" s="116">
        <f ca="1">SUMIFS('Fully Booked'!Q:Q,'Fully Booked'!E:E,'MARKETERS ANALYSIS'!D219,'Fully Booked'!D:D,'MARKETERS ANALYSIS'!$C$217,'Fully Booked'!L:L,'MARKETERS ANALYSIS'!$H$1)</f>
        <v>0</v>
      </c>
    </row>
    <row r="220" spans="1:8" x14ac:dyDescent="0.25">
      <c r="B220" s="573"/>
      <c r="D220" s="8" t="s">
        <v>5068</v>
      </c>
      <c r="E220" s="116">
        <f>SUMIFS('Fully Booked'!Q:Q,'Fully Booked'!E:E,'MARKETERS ANALYSIS'!D220,'Fully Booked'!D:D,'MARKETERS ANALYSIS'!$C$217)</f>
        <v>0</v>
      </c>
      <c r="F220" s="116">
        <f>SUMIFS('Fully Booked'!AF:AF,'Fully Booked'!E:E,'MARKETERS ANALYSIS'!D220,'Fully Booked'!D:D,'MARKETERS ANALYSIS'!$C$217)</f>
        <v>0</v>
      </c>
      <c r="G220" s="116">
        <f>SUMIFS('Fully Booked'!Q:Q,'Fully Booked'!E:E,'MARKETERS ANALYSIS'!D220,'Fully Booked'!D:D,'MARKETERS ANALYSIS'!$C$217,'Fully Booked'!M:M,'MARKETERS ANALYSIS'!$G$1)</f>
        <v>0</v>
      </c>
      <c r="H220" s="116">
        <f ca="1">SUMIFS('Fully Booked'!Q:Q,'Fully Booked'!E:E,'MARKETERS ANALYSIS'!D220,'Fully Booked'!D:D,'MARKETERS ANALYSIS'!$C$217,'Fully Booked'!L:L,'MARKETERS ANALYSIS'!$H$1)</f>
        <v>0</v>
      </c>
    </row>
    <row r="221" spans="1:8" x14ac:dyDescent="0.25">
      <c r="B221" s="573"/>
      <c r="D221" s="180" t="s">
        <v>7253</v>
      </c>
      <c r="E221" s="116">
        <f>SUMIFS('Fully Booked'!Q:Q,'Fully Booked'!E:E,'MARKETERS ANALYSIS'!D221,'Fully Booked'!D:D,'MARKETERS ANALYSIS'!$C$217)</f>
        <v>0</v>
      </c>
      <c r="F221" s="116">
        <f>SUMIFS('Fully Booked'!AF:AF,'Fully Booked'!E:E,'MARKETERS ANALYSIS'!D221,'Fully Booked'!D:D,'MARKETERS ANALYSIS'!$C$217)</f>
        <v>0</v>
      </c>
      <c r="G221" s="116">
        <f>SUMIFS('Fully Booked'!Q:Q,'Fully Booked'!E:E,'MARKETERS ANALYSIS'!D221,'Fully Booked'!D:D,'MARKETERS ANALYSIS'!$C$217,'Fully Booked'!M:M,'MARKETERS ANALYSIS'!$G$1)</f>
        <v>0</v>
      </c>
      <c r="H221" s="116">
        <f ca="1">SUMIFS('Fully Booked'!Q:Q,'Fully Booked'!E:E,'MARKETERS ANALYSIS'!D221,'Fully Booked'!D:D,'MARKETERS ANALYSIS'!$C$217,'Fully Booked'!L:L,'MARKETERS ANALYSIS'!$H$1)</f>
        <v>0</v>
      </c>
    </row>
    <row r="222" spans="1:8" x14ac:dyDescent="0.25">
      <c r="B222" s="573"/>
      <c r="D222" s="8" t="s">
        <v>6626</v>
      </c>
      <c r="E222" s="116">
        <f>SUMIFS('Fully Booked'!Q:Q,'Fully Booked'!E:E,'MARKETERS ANALYSIS'!D222,'Fully Booked'!D:D,'MARKETERS ANALYSIS'!$C$217)</f>
        <v>0</v>
      </c>
      <c r="F222" s="116">
        <f>SUMIFS('Fully Booked'!AF:AF,'Fully Booked'!E:E,'MARKETERS ANALYSIS'!D222,'Fully Booked'!D:D,'MARKETERS ANALYSIS'!$C$217)</f>
        <v>0</v>
      </c>
      <c r="G222" s="116">
        <f>SUMIFS('Fully Booked'!Q:Q,'Fully Booked'!E:E,'MARKETERS ANALYSIS'!D222,'Fully Booked'!D:D,'MARKETERS ANALYSIS'!$C$217,'Fully Booked'!M:M,'MARKETERS ANALYSIS'!$G$1)</f>
        <v>0</v>
      </c>
      <c r="H222" s="116">
        <f ca="1">SUMIFS('Fully Booked'!Q:Q,'Fully Booked'!E:E,'MARKETERS ANALYSIS'!D222,'Fully Booked'!D:D,'MARKETERS ANALYSIS'!$C$217,'Fully Booked'!L:L,'MARKETERS ANALYSIS'!$H$1)</f>
        <v>0</v>
      </c>
    </row>
    <row r="223" spans="1:8" s="722" customFormat="1" x14ac:dyDescent="0.25">
      <c r="B223" s="573"/>
      <c r="D223" s="180" t="s">
        <v>7441</v>
      </c>
      <c r="E223" s="116">
        <f>SUMIFS('Fully Booked'!Q:Q,'Fully Booked'!E:E,'MARKETERS ANALYSIS'!D223,'Fully Booked'!D:D,'MARKETERS ANALYSIS'!$C$217)</f>
        <v>0</v>
      </c>
      <c r="F223" s="116">
        <f>SUMIFS('Fully Booked'!AF:AF,'Fully Booked'!E:E,'MARKETERS ANALYSIS'!D223,'Fully Booked'!D:D,'MARKETERS ANALYSIS'!$C$217)</f>
        <v>0</v>
      </c>
      <c r="G223" s="116">
        <f>SUMIFS('Fully Booked'!Q:Q,'Fully Booked'!E:E,'MARKETERS ANALYSIS'!D223,'Fully Booked'!D:D,'MARKETERS ANALYSIS'!$C$217,'Fully Booked'!M:M,'MARKETERS ANALYSIS'!$G$1)</f>
        <v>0</v>
      </c>
      <c r="H223" s="116">
        <f ca="1">SUMIFS('Fully Booked'!Q:Q,'Fully Booked'!E:E,'MARKETERS ANALYSIS'!D223,'Fully Booked'!D:D,'MARKETERS ANALYSIS'!$C$217,'Fully Booked'!L:L,'MARKETERS ANALYSIS'!$H$1)</f>
        <v>0</v>
      </c>
    </row>
    <row r="224" spans="1:8" s="724" customFormat="1" x14ac:dyDescent="0.25">
      <c r="B224" s="573"/>
      <c r="D224" s="180" t="s">
        <v>7452</v>
      </c>
      <c r="E224" s="116">
        <f>SUMIFS('Fully Booked'!Q:Q,'Fully Booked'!E:E,'MARKETERS ANALYSIS'!D224,'Fully Booked'!D:D,'MARKETERS ANALYSIS'!$C$217)</f>
        <v>0</v>
      </c>
      <c r="F224" s="116">
        <f>SUMIFS('Fully Booked'!AF:AF,'Fully Booked'!E:E,'MARKETERS ANALYSIS'!D224,'Fully Booked'!D:D,'MARKETERS ANALYSIS'!$C$217)</f>
        <v>0</v>
      </c>
      <c r="G224" s="116">
        <f>SUMIFS('Fully Booked'!Q:Q,'Fully Booked'!E:E,'MARKETERS ANALYSIS'!D224,'Fully Booked'!D:D,'MARKETERS ANALYSIS'!$C$217,'Fully Booked'!M:M,'MARKETERS ANALYSIS'!$G$1)</f>
        <v>0</v>
      </c>
      <c r="H224" s="116">
        <f ca="1">SUMIFS('Fully Booked'!Q:Q,'Fully Booked'!E:E,'MARKETERS ANALYSIS'!D224,'Fully Booked'!D:D,'MARKETERS ANALYSIS'!$C$217,'Fully Booked'!L:L,'MARKETERS ANALYSIS'!$H$1)</f>
        <v>0</v>
      </c>
    </row>
    <row r="225" spans="2:8" x14ac:dyDescent="0.25">
      <c r="B225" s="573"/>
      <c r="C225" s="180"/>
      <c r="D225" s="8" t="s">
        <v>3580</v>
      </c>
      <c r="E225" s="116">
        <f>SUMIFS('Fully Booked'!Q:Q,'Fully Booked'!E:E,'MARKETERS ANALYSIS'!D225,'Fully Booked'!D:D,'MARKETERS ANALYSIS'!$C$217)</f>
        <v>0</v>
      </c>
      <c r="F225" s="116">
        <f>SUMIFS('Fully Booked'!AF:AF,'Fully Booked'!E:E,'MARKETERS ANALYSIS'!D225,'Fully Booked'!D:D,'MARKETERS ANALYSIS'!$C$217)</f>
        <v>0</v>
      </c>
      <c r="G225" s="116">
        <f>SUMIFS('Fully Booked'!Q:Q,'Fully Booked'!E:E,'MARKETERS ANALYSIS'!D225,'Fully Booked'!D:D,'MARKETERS ANALYSIS'!$C$217,'Fully Booked'!M:M,'MARKETERS ANALYSIS'!$G$1)</f>
        <v>0</v>
      </c>
      <c r="H225" s="116">
        <f ca="1">SUMIFS('Fully Booked'!Q:Q,'Fully Booked'!E:E,'MARKETERS ANALYSIS'!D225,'Fully Booked'!D:D,'MARKETERS ANALYSIS'!$C$217,'Fully Booked'!L:L,'MARKETERS ANALYSIS'!$H$1)</f>
        <v>0</v>
      </c>
    </row>
    <row r="226" spans="2:8" x14ac:dyDescent="0.25">
      <c r="B226" s="573"/>
      <c r="D226" s="180" t="s">
        <v>6874</v>
      </c>
      <c r="E226" s="116">
        <f>SUMIFS('Fully Booked'!Q:Q,'Fully Booked'!E:E,'MARKETERS ANALYSIS'!D226,'Fully Booked'!D:D,'MARKETERS ANALYSIS'!$C$217)</f>
        <v>0</v>
      </c>
      <c r="F226" s="116">
        <f>SUMIFS('Fully Booked'!AF:AF,'Fully Booked'!E:E,'MARKETERS ANALYSIS'!D226,'Fully Booked'!D:D,'MARKETERS ANALYSIS'!$C$217)</f>
        <v>0</v>
      </c>
      <c r="G226" s="116">
        <f>SUMIFS('Fully Booked'!Q:Q,'Fully Booked'!E:E,'MARKETERS ANALYSIS'!D226,'Fully Booked'!D:D,'MARKETERS ANALYSIS'!$C$217,'Fully Booked'!M:M,'MARKETERS ANALYSIS'!$G$1)</f>
        <v>0</v>
      </c>
      <c r="H226" s="116">
        <f ca="1">SUMIFS('Fully Booked'!Q:Q,'Fully Booked'!E:E,'MARKETERS ANALYSIS'!D226,'Fully Booked'!D:D,'MARKETERS ANALYSIS'!$C$217,'Fully Booked'!L:L,'MARKETERS ANALYSIS'!$H$1)</f>
        <v>0</v>
      </c>
    </row>
    <row r="227" spans="2:8" x14ac:dyDescent="0.25">
      <c r="B227" s="573"/>
      <c r="D227" s="180" t="s">
        <v>6371</v>
      </c>
      <c r="E227" s="116">
        <f>SUMIFS('Fully Booked'!Q:Q,'Fully Booked'!E:E,'MARKETERS ANALYSIS'!D227,'Fully Booked'!D:D,'MARKETERS ANALYSIS'!$C$217)</f>
        <v>0</v>
      </c>
      <c r="F227" s="116">
        <f>SUMIFS('Fully Booked'!AF:AF,'Fully Booked'!E:E,'MARKETERS ANALYSIS'!D227,'Fully Booked'!D:D,'MARKETERS ANALYSIS'!$C$217)</f>
        <v>0</v>
      </c>
      <c r="G227" s="116">
        <f>SUMIFS('Fully Booked'!Q:Q,'Fully Booked'!E:E,'MARKETERS ANALYSIS'!D227,'Fully Booked'!D:D,'MARKETERS ANALYSIS'!$C$217,'Fully Booked'!M:M,'MARKETERS ANALYSIS'!$G$1)</f>
        <v>0</v>
      </c>
      <c r="H227" s="116">
        <f ca="1">SUMIFS('Fully Booked'!Q:Q,'Fully Booked'!E:E,'MARKETERS ANALYSIS'!D227,'Fully Booked'!D:D,'MARKETERS ANALYSIS'!$C$217,'Fully Booked'!L:L,'MARKETERS ANALYSIS'!$H$1)</f>
        <v>0</v>
      </c>
    </row>
    <row r="228" spans="2:8" x14ac:dyDescent="0.25">
      <c r="B228" s="573"/>
      <c r="D228" s="180" t="s">
        <v>6961</v>
      </c>
      <c r="E228" s="116">
        <f>SUMIFS('Fully Booked'!Q:Q,'Fully Booked'!E:E,'MARKETERS ANALYSIS'!D228,'Fully Booked'!D:D,'MARKETERS ANALYSIS'!$C$217)</f>
        <v>0</v>
      </c>
      <c r="F228" s="116">
        <f>SUMIFS('Fully Booked'!AF:AF,'Fully Booked'!E:E,'MARKETERS ANALYSIS'!D228,'Fully Booked'!D:D,'MARKETERS ANALYSIS'!$C$217)</f>
        <v>0</v>
      </c>
      <c r="G228" s="116">
        <f>SUMIFS('Fully Booked'!Q:Q,'Fully Booked'!E:E,'MARKETERS ANALYSIS'!D228,'Fully Booked'!D:D,'MARKETERS ANALYSIS'!$C$217,'Fully Booked'!M:M,'MARKETERS ANALYSIS'!$G$1)</f>
        <v>0</v>
      </c>
      <c r="H228" s="116">
        <f ca="1">SUMIFS('Fully Booked'!Q:Q,'Fully Booked'!E:E,'MARKETERS ANALYSIS'!D228,'Fully Booked'!D:D,'MARKETERS ANALYSIS'!$C$217,'Fully Booked'!L:L,'MARKETERS ANALYSIS'!$H$1)</f>
        <v>0</v>
      </c>
    </row>
    <row r="229" spans="2:8" x14ac:dyDescent="0.25">
      <c r="B229" s="573"/>
      <c r="D229" s="180" t="s">
        <v>6131</v>
      </c>
      <c r="E229" s="116">
        <f>SUMIFS('Fully Booked'!Q:Q,'Fully Booked'!E:E,'MARKETERS ANALYSIS'!D229,'Fully Booked'!D:D,'MARKETERS ANALYSIS'!$C$217)</f>
        <v>0</v>
      </c>
      <c r="F229" s="116">
        <f>SUMIFS('Fully Booked'!AF:AF,'Fully Booked'!E:E,'MARKETERS ANALYSIS'!D229,'Fully Booked'!D:D,'MARKETERS ANALYSIS'!$C$217)</f>
        <v>0</v>
      </c>
      <c r="G229" s="116">
        <f>SUMIFS('Fully Booked'!Q:Q,'Fully Booked'!E:E,'MARKETERS ANALYSIS'!D229,'Fully Booked'!D:D,'MARKETERS ANALYSIS'!$C$217,'Fully Booked'!M:M,'MARKETERS ANALYSIS'!$G$1)</f>
        <v>0</v>
      </c>
      <c r="H229" s="116">
        <f ca="1">SUMIFS('Fully Booked'!Q:Q,'Fully Booked'!E:E,'MARKETERS ANALYSIS'!D229,'Fully Booked'!D:D,'MARKETERS ANALYSIS'!$C$217,'Fully Booked'!L:L,'MARKETERS ANALYSIS'!$H$1)</f>
        <v>0</v>
      </c>
    </row>
    <row r="230" spans="2:8" x14ac:dyDescent="0.25">
      <c r="B230" s="573"/>
      <c r="D230" s="180" t="s">
        <v>3137</v>
      </c>
      <c r="E230" s="116">
        <f>SUMIFS('Fully Booked'!Q:Q,'Fully Booked'!E:E,'MARKETERS ANALYSIS'!D230,'Fully Booked'!D:D,'MARKETERS ANALYSIS'!$C$217)</f>
        <v>533900</v>
      </c>
      <c r="F230" s="116">
        <f>SUMIFS('Fully Booked'!AF:AF,'Fully Booked'!E:E,'MARKETERS ANALYSIS'!D230,'Fully Booked'!D:D,'MARKETERS ANALYSIS'!$C$217)</f>
        <v>12254.276190476192</v>
      </c>
      <c r="G230" s="116">
        <f>SUMIFS('Fully Booked'!Q:Q,'Fully Booked'!E:E,'MARKETERS ANALYSIS'!D230,'Fully Booked'!D:D,'MARKETERS ANALYSIS'!$C$217,'Fully Booked'!M:M,'MARKETERS ANALYSIS'!$G$1)</f>
        <v>0</v>
      </c>
      <c r="H230" s="116">
        <f ca="1">SUMIFS('Fully Booked'!Q:Q,'Fully Booked'!E:E,'MARKETERS ANALYSIS'!D230,'Fully Booked'!D:D,'MARKETERS ANALYSIS'!$C$217,'Fully Booked'!L:L,'MARKETERS ANALYSIS'!$H$1)</f>
        <v>0</v>
      </c>
    </row>
    <row r="231" spans="2:8" x14ac:dyDescent="0.25">
      <c r="B231" s="573"/>
      <c r="D231" s="180" t="s">
        <v>6425</v>
      </c>
      <c r="E231" s="116">
        <f>SUMIFS('Fully Booked'!Q:Q,'Fully Booked'!E:E,'MARKETERS ANALYSIS'!D231,'Fully Booked'!D:D,'MARKETERS ANALYSIS'!$C$217)</f>
        <v>0</v>
      </c>
      <c r="F231" s="116">
        <f>SUMIFS('Fully Booked'!AF:AF,'Fully Booked'!E:E,'MARKETERS ANALYSIS'!D231,'Fully Booked'!D:D,'MARKETERS ANALYSIS'!$C$217)</f>
        <v>0</v>
      </c>
      <c r="G231" s="116">
        <f>SUMIFS('Fully Booked'!Q:Q,'Fully Booked'!E:E,'MARKETERS ANALYSIS'!D231,'Fully Booked'!D:D,'MARKETERS ANALYSIS'!$C$217,'Fully Booked'!M:M,'MARKETERS ANALYSIS'!$G$1)</f>
        <v>0</v>
      </c>
      <c r="H231" s="116">
        <f ca="1">SUMIFS('Fully Booked'!Q:Q,'Fully Booked'!E:E,'MARKETERS ANALYSIS'!D231,'Fully Booked'!D:D,'MARKETERS ANALYSIS'!$C$217,'Fully Booked'!L:L,'MARKETERS ANALYSIS'!$H$1)</f>
        <v>0</v>
      </c>
    </row>
    <row r="232" spans="2:8" x14ac:dyDescent="0.25">
      <c r="B232" s="573"/>
      <c r="D232" s="352" t="s">
        <v>71</v>
      </c>
      <c r="E232" s="353">
        <f>SUM(E217:E231)</f>
        <v>1188500</v>
      </c>
      <c r="F232" s="353">
        <f>SUM(F217:F231)</f>
        <v>42253.220634920639</v>
      </c>
      <c r="G232" s="353">
        <f>SUM(G217:G231)</f>
        <v>0</v>
      </c>
      <c r="H232" s="353">
        <f ca="1">SUM(H217:H231)</f>
        <v>0</v>
      </c>
    </row>
    <row r="233" spans="2:8" x14ac:dyDescent="0.25">
      <c r="B233" s="579"/>
      <c r="D233" s="198"/>
      <c r="E233" s="394"/>
      <c r="F233" s="394"/>
      <c r="G233" s="394"/>
      <c r="H233" s="394"/>
    </row>
    <row r="234" spans="2:8" ht="15.75" x14ac:dyDescent="0.25">
      <c r="B234" s="579"/>
      <c r="C234" s="243" t="s">
        <v>4894</v>
      </c>
      <c r="D234" s="180" t="s">
        <v>4496</v>
      </c>
      <c r="E234" s="116">
        <f>SUMIFS('Fully Booked'!Q:Q,'Fully Booked'!E:E,'MARKETERS ANALYSIS'!D234,'Fully Booked'!D:D,'MARKETERS ANALYSIS'!$C$234)</f>
        <v>0</v>
      </c>
      <c r="F234" s="116">
        <f>SUMIFS('Fully Booked'!AF:AF,'Fully Booked'!E:E,'MARKETERS ANALYSIS'!D234,'Fully Booked'!D:D,'MARKETERS ANALYSIS'!$C$234)</f>
        <v>0</v>
      </c>
      <c r="G234" s="116">
        <f>SUMIFS('Fully Booked'!Q:Q,'Fully Booked'!E:E,'MARKETERS ANALYSIS'!D234,'Fully Booked'!D:D,'MARKETERS ANALYSIS'!$C$234,'Fully Booked'!M:M,'MARKETERS ANALYSIS'!$G$1)</f>
        <v>0</v>
      </c>
      <c r="H234" s="116">
        <f ca="1">SUMIFS('Fully Booked'!Q:Q,'Fully Booked'!E:E,'MARKETERS ANALYSIS'!D234,'Fully Booked'!D:D,'MARKETERS ANALYSIS'!$C$234,'Fully Booked'!L:L,'MARKETERS ANALYSIS'!$H$1)</f>
        <v>0</v>
      </c>
    </row>
    <row r="235" spans="2:8" ht="15.75" x14ac:dyDescent="0.25">
      <c r="B235" s="579"/>
      <c r="C235" s="243"/>
      <c r="D235" s="180" t="s">
        <v>6282</v>
      </c>
      <c r="E235" s="116">
        <f>SUMIFS('Fully Booked'!Q:Q,'Fully Booked'!E:E,'MARKETERS ANALYSIS'!D235,'Fully Booked'!D:D,'MARKETERS ANALYSIS'!$C$234)</f>
        <v>0</v>
      </c>
      <c r="F235" s="116">
        <f>SUMIFS('Fully Booked'!AF:AF,'Fully Booked'!E:E,'MARKETERS ANALYSIS'!D235,'Fully Booked'!D:D,'MARKETERS ANALYSIS'!$C$234)</f>
        <v>0</v>
      </c>
      <c r="G235" s="116">
        <f>SUMIFS('Fully Booked'!Q:Q,'Fully Booked'!E:E,'MARKETERS ANALYSIS'!D235,'Fully Booked'!D:D,'MARKETERS ANALYSIS'!$C$234,'Fully Booked'!M:M,'MARKETERS ANALYSIS'!$G$1)</f>
        <v>0</v>
      </c>
      <c r="H235" s="116">
        <f ca="1">SUMIFS('Fully Booked'!Q:Q,'Fully Booked'!E:E,'MARKETERS ANALYSIS'!D235,'Fully Booked'!D:D,'MARKETERS ANALYSIS'!$C$234,'Fully Booked'!L:L,'MARKETERS ANALYSIS'!$H$1)</f>
        <v>0</v>
      </c>
    </row>
    <row r="236" spans="2:8" x14ac:dyDescent="0.25">
      <c r="B236" s="579"/>
      <c r="D236" s="352" t="s">
        <v>71</v>
      </c>
      <c r="E236" s="353">
        <f>SUM(E234:E235)</f>
        <v>0</v>
      </c>
      <c r="F236" s="353">
        <f t="shared" ref="F236:G236" si="13">SUM(F234:F235)</f>
        <v>0</v>
      </c>
      <c r="G236" s="353">
        <f t="shared" si="13"/>
        <v>0</v>
      </c>
      <c r="H236" s="353">
        <f ca="1">SUM(H234:H235)</f>
        <v>0</v>
      </c>
    </row>
    <row r="237" spans="2:8" x14ac:dyDescent="0.25">
      <c r="B237" s="579"/>
      <c r="D237" s="198"/>
      <c r="E237" s="394"/>
      <c r="F237" s="394"/>
      <c r="G237" s="394"/>
      <c r="H237" s="394"/>
    </row>
    <row r="238" spans="2:8" x14ac:dyDescent="0.25">
      <c r="B238" s="579"/>
      <c r="C238" s="180" t="s">
        <v>4895</v>
      </c>
      <c r="D238" s="180" t="s">
        <v>7070</v>
      </c>
      <c r="E238" s="116">
        <f>SUMIFS('Fully Booked'!Q:Q,'Fully Booked'!E:E,'MARKETERS ANALYSIS'!D238,'Fully Booked'!D:D,'MARKETERS ANALYSIS'!$C$238)</f>
        <v>0</v>
      </c>
      <c r="F238" s="116">
        <f>SUMIFS('Fully Booked'!AF:AF,'Fully Booked'!E:E,'MARKETERS ANALYSIS'!D238,'Fully Booked'!D:D,'MARKETERS ANALYSIS'!$C$238)</f>
        <v>0</v>
      </c>
      <c r="G238" s="116">
        <f>SUMIFS('Fully Booked'!Q:Q,'Fully Booked'!E:E,'MARKETERS ANALYSIS'!D238,'Fully Booked'!D:D,'MARKETERS ANALYSIS'!$C$238,'Fully Booked'!M:M,'MARKETERS ANALYSIS'!$G$1)</f>
        <v>0</v>
      </c>
      <c r="H238" s="116">
        <f ca="1">SUMIFS('Fully Booked'!Q:Q,'Fully Booked'!E:E,'MARKETERS ANALYSIS'!D238,'Fully Booked'!D:D,'MARKETERS ANALYSIS'!$C$238,'Fully Booked'!L:L,'MARKETERS ANALYSIS'!$H$1)</f>
        <v>0</v>
      </c>
    </row>
    <row r="239" spans="2:8" x14ac:dyDescent="0.25">
      <c r="B239" s="579"/>
      <c r="C239" s="180"/>
      <c r="D239" s="8" t="s">
        <v>5958</v>
      </c>
      <c r="E239" s="116">
        <f>SUMIFS('Fully Booked'!Q:Q,'Fully Booked'!E:E,'MARKETERS ANALYSIS'!D239,'Fully Booked'!D:D,'MARKETERS ANALYSIS'!$C$238)</f>
        <v>771700</v>
      </c>
      <c r="F239" s="116">
        <f>SUMIFS('Fully Booked'!AF:AF,'Fully Booked'!E:E,'MARKETERS ANALYSIS'!D239,'Fully Booked'!D:D,'MARKETERS ANALYSIS'!$C$238)</f>
        <v>17712.352380952383</v>
      </c>
      <c r="G239" s="116">
        <f>SUMIFS('Fully Booked'!Q:Q,'Fully Booked'!E:E,'MARKETERS ANALYSIS'!D239,'Fully Booked'!D:D,'MARKETERS ANALYSIS'!$C$238,'Fully Booked'!M:M,'MARKETERS ANALYSIS'!$G$1)</f>
        <v>0</v>
      </c>
      <c r="H239" s="116">
        <f ca="1">SUMIFS('Fully Booked'!Q:Q,'Fully Booked'!E:E,'MARKETERS ANALYSIS'!D239,'Fully Booked'!D:D,'MARKETERS ANALYSIS'!$C$238,'Fully Booked'!L:L,'MARKETERS ANALYSIS'!$H$1)</f>
        <v>0</v>
      </c>
    </row>
    <row r="240" spans="2:8" x14ac:dyDescent="0.25">
      <c r="B240" s="579"/>
      <c r="D240" s="180" t="s">
        <v>6711</v>
      </c>
      <c r="E240" s="116">
        <f>SUMIFS('Fully Booked'!Q:Q,'Fully Booked'!E:E,'MARKETERS ANALYSIS'!D240,'Fully Booked'!D:D,'MARKETERS ANALYSIS'!$C$238)</f>
        <v>0</v>
      </c>
      <c r="F240" s="116">
        <f>SUMIFS('Fully Booked'!AF:AF,'Fully Booked'!E:E,'MARKETERS ANALYSIS'!D240,'Fully Booked'!D:D,'MARKETERS ANALYSIS'!$C$238)</f>
        <v>0</v>
      </c>
      <c r="G240" s="116">
        <f>SUMIFS('Fully Booked'!Q:Q,'Fully Booked'!E:E,'MARKETERS ANALYSIS'!D240,'Fully Booked'!D:D,'MARKETERS ANALYSIS'!$C$238,'Fully Booked'!M:M,'MARKETERS ANALYSIS'!$G$1)</f>
        <v>0</v>
      </c>
      <c r="H240" s="116">
        <f ca="1">SUMIFS('Fully Booked'!Q:Q,'Fully Booked'!E:E,'MARKETERS ANALYSIS'!D240,'Fully Booked'!D:D,'MARKETERS ANALYSIS'!$C$238,'Fully Booked'!L:L,'MARKETERS ANALYSIS'!$H$1)</f>
        <v>0</v>
      </c>
    </row>
    <row r="241" spans="2:8" x14ac:dyDescent="0.25">
      <c r="B241" s="579"/>
      <c r="D241" s="180" t="s">
        <v>5174</v>
      </c>
      <c r="E241" s="116">
        <f>SUMIFS('Fully Booked'!Q:Q,'Fully Booked'!E:E,'MARKETERS ANALYSIS'!D241,'Fully Booked'!D:D,'MARKETERS ANALYSIS'!$C$238)</f>
        <v>0</v>
      </c>
      <c r="F241" s="116">
        <f>SUMIFS('Fully Booked'!AF:AF,'Fully Booked'!E:E,'MARKETERS ANALYSIS'!D241,'Fully Booked'!D:D,'MARKETERS ANALYSIS'!$C$238)</f>
        <v>0</v>
      </c>
      <c r="G241" s="116">
        <f>SUMIFS('Fully Booked'!Q:Q,'Fully Booked'!E:E,'MARKETERS ANALYSIS'!D241,'Fully Booked'!D:D,'MARKETERS ANALYSIS'!$C$238,'Fully Booked'!M:M,'MARKETERS ANALYSIS'!$G$1)</f>
        <v>0</v>
      </c>
      <c r="H241" s="116">
        <f ca="1">SUMIFS('Fully Booked'!Q:Q,'Fully Booked'!E:E,'MARKETERS ANALYSIS'!D241,'Fully Booked'!D:D,'MARKETERS ANALYSIS'!$C$238,'Fully Booked'!L:L,'MARKETERS ANALYSIS'!$H$1)</f>
        <v>0</v>
      </c>
    </row>
    <row r="242" spans="2:8" x14ac:dyDescent="0.25">
      <c r="B242" s="579"/>
      <c r="D242" s="352" t="s">
        <v>71</v>
      </c>
      <c r="E242" s="353">
        <f>SUM(E238:E241)</f>
        <v>771700</v>
      </c>
      <c r="F242" s="353">
        <f>SUM(F238:F241)</f>
        <v>17712.352380952383</v>
      </c>
      <c r="G242" s="353">
        <f>SUM(G238:G241)</f>
        <v>0</v>
      </c>
      <c r="H242" s="353">
        <f ca="1">SUM(H238:H241)</f>
        <v>0</v>
      </c>
    </row>
    <row r="243" spans="2:8" x14ac:dyDescent="0.25">
      <c r="B243" s="573"/>
      <c r="C243" s="180" t="s">
        <v>4113</v>
      </c>
      <c r="D243" s="180" t="s">
        <v>3792</v>
      </c>
      <c r="E243" s="116">
        <f>SUMIFS('Fully Booked'!Q:Q,'Fully Booked'!E:E,'MARKETERS ANALYSIS'!D243,'Fully Booked'!D:D,'MARKETERS ANALYSIS'!$C$243)</f>
        <v>72800</v>
      </c>
      <c r="F243" s="116">
        <f>SUMIFS('Fully Booked'!AF:AF,'Fully Booked'!E:E,'MARKETERS ANALYSIS'!D243,'Fully Booked'!D:D,'MARKETERS ANALYSIS'!$C$243)</f>
        <v>3030.8215488215487</v>
      </c>
      <c r="G243" s="116">
        <f>SUMIFS('Fully Booked'!Q:Q,'Fully Booked'!E:E,'MARKETERS ANALYSIS'!D243,'Fully Booked'!D:D,'MARKETERS ANALYSIS'!$C$243,'Fully Booked'!M:M,'MARKETERS ANALYSIS'!$G$1)</f>
        <v>0</v>
      </c>
      <c r="H243" s="116">
        <f ca="1">SUMIFS('Fully Booked'!Q:Q,'Fully Booked'!E:E,'MARKETERS ANALYSIS'!D243,'Fully Booked'!D:D,'MARKETERS ANALYSIS'!$C$243,'Fully Booked'!L:L,'MARKETERS ANALYSIS'!$H$1)</f>
        <v>0</v>
      </c>
    </row>
    <row r="244" spans="2:8" x14ac:dyDescent="0.25">
      <c r="B244" s="573"/>
      <c r="C244" s="180"/>
      <c r="D244" s="180" t="s">
        <v>6855</v>
      </c>
      <c r="E244" s="116">
        <f>SUMIFS('Fully Booked'!Q:Q,'Fully Booked'!E:E,'MARKETERS ANALYSIS'!D244,'Fully Booked'!D:D,'MARKETERS ANALYSIS'!$C$243)</f>
        <v>0</v>
      </c>
      <c r="F244" s="116">
        <f>SUMIFS('Fully Booked'!AF:AF,'Fully Booked'!E:E,'MARKETERS ANALYSIS'!D244,'Fully Booked'!D:D,'MARKETERS ANALYSIS'!$C$243)</f>
        <v>0</v>
      </c>
      <c r="G244" s="116">
        <f>SUMIFS('Fully Booked'!Q:Q,'Fully Booked'!E:E,'MARKETERS ANALYSIS'!D244,'Fully Booked'!D:D,'MARKETERS ANALYSIS'!$C$243,'Fully Booked'!M:M,'MARKETERS ANALYSIS'!$G$1)</f>
        <v>0</v>
      </c>
      <c r="H244" s="116">
        <f ca="1">SUMIFS('Fully Booked'!Q:Q,'Fully Booked'!E:E,'MARKETERS ANALYSIS'!D244,'Fully Booked'!D:D,'MARKETERS ANALYSIS'!$C$243,'Fully Booked'!L:L,'MARKETERS ANALYSIS'!$H$1)</f>
        <v>0</v>
      </c>
    </row>
    <row r="245" spans="2:8" x14ac:dyDescent="0.25">
      <c r="B245" s="573"/>
      <c r="C245" s="180"/>
      <c r="D245" s="8" t="s">
        <v>3998</v>
      </c>
      <c r="E245" s="116">
        <f>SUMIFS('Fully Booked'!Q:Q,'Fully Booked'!E:E,'MARKETERS ANALYSIS'!D245,'Fully Booked'!D:D,'MARKETERS ANALYSIS'!$C$243)</f>
        <v>0</v>
      </c>
      <c r="F245" s="116">
        <f>SUMIFS('Fully Booked'!AF:AF,'Fully Booked'!E:E,'MARKETERS ANALYSIS'!D245,'Fully Booked'!D:D,'MARKETERS ANALYSIS'!$C$243)</f>
        <v>0</v>
      </c>
      <c r="G245" s="116">
        <f>SUMIFS('Fully Booked'!Q:Q,'Fully Booked'!E:E,'MARKETERS ANALYSIS'!D245,'Fully Booked'!D:D,'MARKETERS ANALYSIS'!$C$243,'Fully Booked'!M:M,'MARKETERS ANALYSIS'!$G$1)</f>
        <v>0</v>
      </c>
      <c r="H245" s="116">
        <f ca="1">SUMIFS('Fully Booked'!Q:Q,'Fully Booked'!E:E,'MARKETERS ANALYSIS'!D245,'Fully Booked'!D:D,'MARKETERS ANALYSIS'!$C$243,'Fully Booked'!L:L,'MARKETERS ANALYSIS'!$H$1)</f>
        <v>0</v>
      </c>
    </row>
    <row r="246" spans="2:8" x14ac:dyDescent="0.25">
      <c r="B246" s="573"/>
      <c r="D246" s="352" t="s">
        <v>71</v>
      </c>
      <c r="E246" s="353">
        <f>SUM(E243:E245)</f>
        <v>72800</v>
      </c>
      <c r="F246" s="353">
        <f t="shared" ref="F246:G246" si="14">SUM(F243:F245)</f>
        <v>3030.8215488215487</v>
      </c>
      <c r="G246" s="353">
        <f t="shared" si="14"/>
        <v>0</v>
      </c>
      <c r="H246" s="353">
        <f ca="1">SUM(H243:H245)</f>
        <v>0</v>
      </c>
    </row>
    <row r="247" spans="2:8" x14ac:dyDescent="0.25">
      <c r="B247" s="579"/>
      <c r="D247" s="198"/>
      <c r="E247" s="394"/>
      <c r="F247" s="394"/>
      <c r="G247" s="394"/>
      <c r="H247" s="394"/>
    </row>
    <row r="248" spans="2:8" x14ac:dyDescent="0.25">
      <c r="B248" s="573"/>
      <c r="C248" s="8" t="s">
        <v>4896</v>
      </c>
      <c r="D248" s="180" t="s">
        <v>6378</v>
      </c>
      <c r="E248" s="116">
        <f>SUMIFS('Fully Booked'!Q:Q,'Fully Booked'!E:E,'MARKETERS ANALYSIS'!D248,'Fully Booked'!D:D,'MARKETERS ANALYSIS'!$C$248)</f>
        <v>0</v>
      </c>
      <c r="F248" s="116">
        <f>SUMIFS('Fully Booked'!AF:AF,'Fully Booked'!E:E,'MARKETERS ANALYSIS'!D248,'Fully Booked'!D:D,'MARKETERS ANALYSIS'!$C$248)</f>
        <v>0</v>
      </c>
      <c r="G248" s="116">
        <f>SUMIFS('Fully Booked'!Q:Q,'Fully Booked'!E:E,'MARKETERS ANALYSIS'!D248,'Fully Booked'!D:D,'MARKETERS ANALYSIS'!$C$248,'Fully Booked'!M:M,'MARKETERS ANALYSIS'!$G$1)</f>
        <v>0</v>
      </c>
      <c r="H248" s="116">
        <f ca="1">SUMIFS('Fully Booked'!Q:Q,'Fully Booked'!E:E,'MARKETERS ANALYSIS'!D248,'Fully Booked'!D:D,'MARKETERS ANALYSIS'!$C$243,'Fully Booked'!L:L,'MARKETERS ANALYSIS'!$H$1)</f>
        <v>0</v>
      </c>
    </row>
    <row r="249" spans="2:8" x14ac:dyDescent="0.25">
      <c r="B249" s="573"/>
      <c r="D249" s="352" t="s">
        <v>71</v>
      </c>
      <c r="E249" s="353">
        <f>SUM(E248)</f>
        <v>0</v>
      </c>
      <c r="F249" s="353">
        <f t="shared" ref="F249:G249" si="15">SUM(F248)</f>
        <v>0</v>
      </c>
      <c r="G249" s="353">
        <f t="shared" si="15"/>
        <v>0</v>
      </c>
      <c r="H249" s="353">
        <f ca="1">SUM(H248)</f>
        <v>0</v>
      </c>
    </row>
    <row r="250" spans="2:8" x14ac:dyDescent="0.25">
      <c r="B250" s="573"/>
      <c r="D250" s="198"/>
      <c r="E250" s="394"/>
      <c r="F250" s="394"/>
      <c r="G250" s="394"/>
      <c r="H250" s="394"/>
    </row>
    <row r="251" spans="2:8" x14ac:dyDescent="0.25">
      <c r="B251" s="573"/>
      <c r="D251" s="198"/>
      <c r="E251" s="394"/>
      <c r="F251" s="394"/>
      <c r="G251" s="394"/>
      <c r="H251" s="394"/>
    </row>
    <row r="252" spans="2:8" x14ac:dyDescent="0.25">
      <c r="B252" s="573"/>
      <c r="C252" s="468" t="s">
        <v>405</v>
      </c>
      <c r="D252" s="180" t="s">
        <v>4695</v>
      </c>
      <c r="E252" s="116">
        <f>SUMIFS('Fully Booked'!Q:Q,'Fully Booked'!E:E,'MARKETERS ANALYSIS'!D252,'Fully Booked'!D:D,'MARKETERS ANALYSIS'!$C$252)</f>
        <v>0</v>
      </c>
      <c r="F252" s="116">
        <f>SUMIFS('Fully Booked'!AF:AF,'Fully Booked'!E:E,'MARKETERS ANALYSIS'!D252,'Fully Booked'!D:D,'MARKETERS ANALYSIS'!$C$252)</f>
        <v>0</v>
      </c>
      <c r="G252" s="116">
        <f>SUMIFS('Fully Booked'!Q:Q,'Fully Booked'!E:E,'MARKETERS ANALYSIS'!D252,'Fully Booked'!D:D,'MARKETERS ANALYSIS'!$C$252,'Fully Booked'!M:M,'MARKETERS ANALYSIS'!$G$1)</f>
        <v>0</v>
      </c>
      <c r="H252" s="116">
        <f ca="1">SUMIFS('Fully Booked'!Q:Q,'Fully Booked'!E:E,'MARKETERS ANALYSIS'!D252,'Fully Booked'!D:D,'MARKETERS ANALYSIS'!$C$252,'Fully Booked'!L:L,'MARKETERS ANALYSIS'!$H$1)</f>
        <v>0</v>
      </c>
    </row>
    <row r="253" spans="2:8" x14ac:dyDescent="0.25">
      <c r="B253" s="573"/>
      <c r="D253" s="180" t="s">
        <v>4311</v>
      </c>
      <c r="E253" s="116">
        <f>SUMIFS('Fully Booked'!Q:Q,'Fully Booked'!E:E,'MARKETERS ANALYSIS'!D253,'Fully Booked'!D:D,'MARKETERS ANALYSIS'!$C$252)</f>
        <v>0</v>
      </c>
      <c r="F253" s="116">
        <f>SUMIFS('Fully Booked'!AF:AF,'Fully Booked'!E:E,'MARKETERS ANALYSIS'!D253,'Fully Booked'!D:D,'MARKETERS ANALYSIS'!$C$252)</f>
        <v>0</v>
      </c>
      <c r="G253" s="116">
        <f>SUMIFS('Fully Booked'!Q:Q,'Fully Booked'!E:E,'MARKETERS ANALYSIS'!D253,'Fully Booked'!D:D,'MARKETERS ANALYSIS'!$C$252,'Fully Booked'!M:M,'MARKETERS ANALYSIS'!$G$1)</f>
        <v>0</v>
      </c>
      <c r="H253" s="116">
        <f ca="1">SUMIFS('Fully Booked'!Q:Q,'Fully Booked'!E:E,'MARKETERS ANALYSIS'!D253,'Fully Booked'!D:D,'MARKETERS ANALYSIS'!$C$252,'Fully Booked'!L:L,'MARKETERS ANALYSIS'!$H$1)</f>
        <v>0</v>
      </c>
    </row>
    <row r="254" spans="2:8" x14ac:dyDescent="0.25">
      <c r="B254" s="573"/>
      <c r="D254" s="180" t="s">
        <v>3137</v>
      </c>
      <c r="E254" s="116">
        <f>SUMIFS('Fully Booked'!Q:Q,'Fully Booked'!E:E,'MARKETERS ANALYSIS'!D254,'Fully Booked'!D:D,'MARKETERS ANALYSIS'!$C$252)</f>
        <v>0</v>
      </c>
      <c r="F254" s="116">
        <f>SUMIFS('Fully Booked'!AF:AF,'Fully Booked'!E:E,'MARKETERS ANALYSIS'!D254,'Fully Booked'!D:D,'MARKETERS ANALYSIS'!$C$252)</f>
        <v>0</v>
      </c>
      <c r="G254" s="116">
        <f>SUMIFS('Fully Booked'!Q:Q,'Fully Booked'!E:E,'MARKETERS ANALYSIS'!D254,'Fully Booked'!D:D,'MARKETERS ANALYSIS'!$C$252,'Fully Booked'!M:M,'MARKETERS ANALYSIS'!$G$1)</f>
        <v>0</v>
      </c>
      <c r="H254" s="116">
        <f ca="1">SUMIFS('Fully Booked'!Q:Q,'Fully Booked'!E:E,'MARKETERS ANALYSIS'!D254,'Fully Booked'!D:D,'MARKETERS ANALYSIS'!$C$252,'Fully Booked'!L:L,'MARKETERS ANALYSIS'!$H$1)</f>
        <v>0</v>
      </c>
    </row>
    <row r="255" spans="2:8" x14ac:dyDescent="0.25">
      <c r="B255" s="573"/>
      <c r="D255" s="180" t="s">
        <v>4885</v>
      </c>
      <c r="E255" s="116">
        <f>SUMIFS('Fully Booked'!Q:Q,'Fully Booked'!E:E,'MARKETERS ANALYSIS'!D255,'Fully Booked'!D:D,'MARKETERS ANALYSIS'!$C$252)</f>
        <v>0</v>
      </c>
      <c r="F255" s="116">
        <f>SUMIFS('Fully Booked'!AF:AF,'Fully Booked'!E:E,'MARKETERS ANALYSIS'!D255,'Fully Booked'!D:D,'MARKETERS ANALYSIS'!$C$252)</f>
        <v>0</v>
      </c>
      <c r="G255" s="116">
        <f>SUMIFS('Fully Booked'!Q:Q,'Fully Booked'!E:E,'MARKETERS ANALYSIS'!D255,'Fully Booked'!D:D,'MARKETERS ANALYSIS'!$C$252,'Fully Booked'!M:M,'MARKETERS ANALYSIS'!$G$1)</f>
        <v>0</v>
      </c>
      <c r="H255" s="116">
        <f ca="1">SUMIFS('Fully Booked'!Q:Q,'Fully Booked'!E:E,'MARKETERS ANALYSIS'!D255,'Fully Booked'!D:D,'MARKETERS ANALYSIS'!$C$252,'Fully Booked'!L:L,'MARKETERS ANALYSIS'!$H$1)</f>
        <v>0</v>
      </c>
    </row>
    <row r="256" spans="2:8" x14ac:dyDescent="0.25">
      <c r="B256" s="573"/>
      <c r="D256" s="352" t="s">
        <v>71</v>
      </c>
      <c r="E256" s="353">
        <f>SUM(E252:E255)</f>
        <v>0</v>
      </c>
      <c r="F256" s="353">
        <f>SUM(F252:F255)</f>
        <v>0</v>
      </c>
      <c r="G256" s="353">
        <f>SUM(G252:G255)</f>
        <v>0</v>
      </c>
      <c r="H256" s="353">
        <f ca="1">SUM(H252:H255)</f>
        <v>0</v>
      </c>
    </row>
    <row r="257" spans="1:8" x14ac:dyDescent="0.25">
      <c r="B257" s="574"/>
      <c r="C257" s="460" t="s">
        <v>869</v>
      </c>
      <c r="D257" s="352"/>
      <c r="E257" s="353">
        <f>SUMIFS(E212:E256,D212:D256,D232)</f>
        <v>2033000</v>
      </c>
      <c r="F257" s="353">
        <f>SUMIFS(F212:F256,D212:D256,D232)</f>
        <v>62996.394564694572</v>
      </c>
      <c r="G257" s="353">
        <f>SUMIFS(G212:G256,D212:D256,D232)</f>
        <v>0</v>
      </c>
      <c r="H257" s="353">
        <f ca="1">SUMIFS(H212:H256,D212:D256,D232)</f>
        <v>0</v>
      </c>
    </row>
    <row r="258" spans="1:8" x14ac:dyDescent="0.25">
      <c r="B258" s="462"/>
      <c r="D258" s="198"/>
      <c r="E258" s="394"/>
      <c r="F258" s="394"/>
      <c r="G258" s="394"/>
      <c r="H258" s="394"/>
    </row>
    <row r="259" spans="1:8" x14ac:dyDescent="0.25">
      <c r="A259" s="8">
        <v>19</v>
      </c>
      <c r="B259" s="572" t="s">
        <v>29</v>
      </c>
      <c r="C259" s="389" t="s">
        <v>404</v>
      </c>
      <c r="D259" s="388" t="s">
        <v>764</v>
      </c>
      <c r="E259" s="116">
        <f>SUMIFS('Fully Booked'!Q:Q,'Fully Booked'!E:E,'MARKETERS ANALYSIS'!D259,'Fully Booked'!D:D,'MARKETERS ANALYSIS'!$C$259)</f>
        <v>0</v>
      </c>
      <c r="F259" s="116">
        <f>SUMIFS('Fully Booked'!AF:AF,'Fully Booked'!E:E,'MARKETERS ANALYSIS'!D259,'Fully Booked'!D:D,'MARKETERS ANALYSIS'!$C$259)</f>
        <v>0</v>
      </c>
      <c r="G259" s="116">
        <f>SUMIFS('Fully Booked'!Q:Q,'Fully Booked'!E:E,'MARKETERS ANALYSIS'!D259,'Fully Booked'!D:D,'MARKETERS ANALYSIS'!$C$259,'Fully Booked'!M:M,'MARKETERS ANALYSIS'!$G$1)</f>
        <v>0</v>
      </c>
      <c r="H259" s="116">
        <f ca="1">SUMIFS('Fully Booked'!Q:Q,'Fully Booked'!E:E,'MARKETERS ANALYSIS'!D259,'Fully Booked'!D:D,'MARKETERS ANALYSIS'!$C$259,'Fully Booked'!L:L,'MARKETERS ANALYSIS'!$H$1)</f>
        <v>0</v>
      </c>
    </row>
    <row r="260" spans="1:8" x14ac:dyDescent="0.25">
      <c r="B260" s="573"/>
      <c r="D260" s="531" t="s">
        <v>796</v>
      </c>
      <c r="E260" s="116">
        <f>SUMIFS('Fully Booked'!Q:Q,'Fully Booked'!E:E,'MARKETERS ANALYSIS'!D260,'Fully Booked'!D:D,'MARKETERS ANALYSIS'!$C$259)</f>
        <v>0</v>
      </c>
      <c r="F260" s="116">
        <f>SUMIFS('Fully Booked'!AF:AF,'Fully Booked'!E:E,'MARKETERS ANALYSIS'!D260,'Fully Booked'!D:D,'MARKETERS ANALYSIS'!$C$259)</f>
        <v>0</v>
      </c>
      <c r="G260" s="116">
        <f>SUMIFS('Fully Booked'!Q:Q,'Fully Booked'!E:E,'MARKETERS ANALYSIS'!D260,'Fully Booked'!D:D,'MARKETERS ANALYSIS'!$C$259,'Fully Booked'!M:M,'MARKETERS ANALYSIS'!$G$1)</f>
        <v>0</v>
      </c>
      <c r="H260" s="116">
        <f ca="1">SUMIFS('Fully Booked'!Q:Q,'Fully Booked'!E:E,'MARKETERS ANALYSIS'!D260,'Fully Booked'!D:D,'MARKETERS ANALYSIS'!$C$259,'Fully Booked'!L:L,'MARKETERS ANALYSIS'!$H$1)</f>
        <v>0</v>
      </c>
    </row>
    <row r="261" spans="1:8" x14ac:dyDescent="0.25">
      <c r="B261" s="573"/>
      <c r="D261" s="180" t="s">
        <v>2960</v>
      </c>
      <c r="E261" s="116">
        <f>SUMIFS('Fully Booked'!Q:Q,'Fully Booked'!E:E,'MARKETERS ANALYSIS'!D261,'Fully Booked'!D:D,'MARKETERS ANALYSIS'!$C$259)</f>
        <v>0</v>
      </c>
      <c r="F261" s="116">
        <f>SUMIFS('Fully Booked'!AF:AF,'Fully Booked'!E:E,'MARKETERS ANALYSIS'!D261,'Fully Booked'!D:D,'MARKETERS ANALYSIS'!$C$259)</f>
        <v>0</v>
      </c>
      <c r="G261" s="116">
        <f>SUMIFS('Fully Booked'!Q:Q,'Fully Booked'!E:E,'MARKETERS ANALYSIS'!D261,'Fully Booked'!D:D,'MARKETERS ANALYSIS'!$C$259,'Fully Booked'!M:M,'MARKETERS ANALYSIS'!$G$1)</f>
        <v>0</v>
      </c>
      <c r="H261" s="116">
        <f ca="1">SUMIFS('Fully Booked'!Q:Q,'Fully Booked'!E:E,'MARKETERS ANALYSIS'!D261,'Fully Booked'!D:D,'MARKETERS ANALYSIS'!$C$259,'Fully Booked'!L:L,'MARKETERS ANALYSIS'!$H$1)</f>
        <v>0</v>
      </c>
    </row>
    <row r="262" spans="1:8" x14ac:dyDescent="0.25">
      <c r="B262" s="573"/>
      <c r="D262" s="388" t="s">
        <v>608</v>
      </c>
      <c r="E262" s="116">
        <f>SUMIFS('Fully Booked'!Q:Q,'Fully Booked'!E:E,'MARKETERS ANALYSIS'!D262,'Fully Booked'!D:D,'MARKETERS ANALYSIS'!$C$259)</f>
        <v>0</v>
      </c>
      <c r="F262" s="116">
        <f>SUMIFS('Fully Booked'!AF:AF,'Fully Booked'!E:E,'MARKETERS ANALYSIS'!D262,'Fully Booked'!D:D,'MARKETERS ANALYSIS'!$C$259)</f>
        <v>0</v>
      </c>
      <c r="G262" s="116">
        <f>SUMIFS('Fully Booked'!Q:Q,'Fully Booked'!E:E,'MARKETERS ANALYSIS'!D262,'Fully Booked'!D:D,'MARKETERS ANALYSIS'!$C$259,'Fully Booked'!M:M,'MARKETERS ANALYSIS'!$G$1)</f>
        <v>0</v>
      </c>
      <c r="H262" s="116">
        <f ca="1">SUMIFS('Fully Booked'!Q:Q,'Fully Booked'!E:E,'MARKETERS ANALYSIS'!D262,'Fully Booked'!D:D,'MARKETERS ANALYSIS'!$C$259,'Fully Booked'!L:L,'MARKETERS ANALYSIS'!$H$1)</f>
        <v>0</v>
      </c>
    </row>
    <row r="263" spans="1:8" x14ac:dyDescent="0.25">
      <c r="B263" s="573"/>
      <c r="D263" s="180" t="s">
        <v>1220</v>
      </c>
      <c r="E263" s="116">
        <f>SUMIFS('Fully Booked'!Q:Q,'Fully Booked'!E:E,'MARKETERS ANALYSIS'!D263,'Fully Booked'!D:D,'MARKETERS ANALYSIS'!$C$259)</f>
        <v>0</v>
      </c>
      <c r="F263" s="116">
        <f>SUMIFS('Fully Booked'!AF:AF,'Fully Booked'!E:E,'MARKETERS ANALYSIS'!D263,'Fully Booked'!D:D,'MARKETERS ANALYSIS'!$C$259)</f>
        <v>0</v>
      </c>
      <c r="G263" s="116">
        <f>SUMIFS('Fully Booked'!Q:Q,'Fully Booked'!E:E,'MARKETERS ANALYSIS'!D263,'Fully Booked'!D:D,'MARKETERS ANALYSIS'!$C$259,'Fully Booked'!M:M,'MARKETERS ANALYSIS'!$G$1)</f>
        <v>0</v>
      </c>
      <c r="H263" s="116">
        <f ca="1">SUMIFS('Fully Booked'!Q:Q,'Fully Booked'!E:E,'MARKETERS ANALYSIS'!D263,'Fully Booked'!D:D,'MARKETERS ANALYSIS'!$C$259,'Fully Booked'!L:L,'MARKETERS ANALYSIS'!$H$1)</f>
        <v>0</v>
      </c>
    </row>
    <row r="264" spans="1:8" x14ac:dyDescent="0.25">
      <c r="B264" s="573"/>
      <c r="D264" s="388" t="s">
        <v>872</v>
      </c>
      <c r="E264" s="116">
        <f>SUMIFS('Fully Booked'!Q:Q,'Fully Booked'!E:E,'MARKETERS ANALYSIS'!D264,'Fully Booked'!D:D,'MARKETERS ANALYSIS'!$C$259)</f>
        <v>0</v>
      </c>
      <c r="F264" s="116">
        <f>SUMIFS('Fully Booked'!AF:AF,'Fully Booked'!E:E,'MARKETERS ANALYSIS'!D264,'Fully Booked'!D:D,'MARKETERS ANALYSIS'!$C$259)</f>
        <v>0</v>
      </c>
      <c r="G264" s="116">
        <f>SUMIFS('Fully Booked'!Q:Q,'Fully Booked'!E:E,'MARKETERS ANALYSIS'!D264,'Fully Booked'!D:D,'MARKETERS ANALYSIS'!$C$259,'Fully Booked'!M:M,'MARKETERS ANALYSIS'!$G$1)</f>
        <v>0</v>
      </c>
      <c r="H264" s="116">
        <f ca="1">SUMIFS('Fully Booked'!Q:Q,'Fully Booked'!E:E,'MARKETERS ANALYSIS'!D264,'Fully Booked'!D:D,'MARKETERS ANALYSIS'!$C$259,'Fully Booked'!L:L,'MARKETERS ANALYSIS'!$H$1)</f>
        <v>0</v>
      </c>
    </row>
    <row r="265" spans="1:8" x14ac:dyDescent="0.25">
      <c r="B265" s="573"/>
      <c r="D265" s="390" t="s">
        <v>71</v>
      </c>
      <c r="E265" s="391">
        <f>SUM(E259:E264)</f>
        <v>0</v>
      </c>
      <c r="F265" s="391">
        <f>SUM(F259:F264)</f>
        <v>0</v>
      </c>
      <c r="G265" s="391">
        <f>SUM(G259:G264)</f>
        <v>0</v>
      </c>
      <c r="H265" s="391">
        <f ca="1">SUM(H259:H264)</f>
        <v>0</v>
      </c>
    </row>
    <row r="266" spans="1:8" x14ac:dyDescent="0.25">
      <c r="B266" s="573"/>
      <c r="C266" s="458" t="s">
        <v>2081</v>
      </c>
      <c r="D266" s="8" t="s">
        <v>2366</v>
      </c>
      <c r="E266" s="116">
        <f>SUMIFS('Fully Booked'!Q:Q,'Fully Booked'!E:E,'MARKETERS ANALYSIS'!D266,'Fully Booked'!D:D,'MARKETERS ANALYSIS'!$C$266)</f>
        <v>440100</v>
      </c>
      <c r="F266" s="116">
        <f>SUMIFS('Fully Booked'!AF:AF,'Fully Booked'!E:E,'MARKETERS ANALYSIS'!D266,'Fully Booked'!D:D,'MARKETERS ANALYSIS'!$C$266)</f>
        <v>10742.953846153845</v>
      </c>
      <c r="G266" s="116">
        <f>SUMIFS('Fully Booked'!Q:Q,'Fully Booked'!E:E,'MARKETERS ANALYSIS'!D266,'Fully Booked'!D:D,'MARKETERS ANALYSIS'!$C$266,'Fully Booked'!M:M,'MARKETERS ANALYSIS'!$G$1)</f>
        <v>0</v>
      </c>
      <c r="H266" s="116">
        <f ca="1">SUMIFS('Fully Booked'!Q:Q,'Fully Booked'!E:E,'MARKETERS ANALYSIS'!D266,'Fully Booked'!D:D,'MARKETERS ANALYSIS'!$C$266,'Fully Booked'!L:L,'MARKETERS ANALYSIS'!$H$1)</f>
        <v>0</v>
      </c>
    </row>
    <row r="267" spans="1:8" x14ac:dyDescent="0.25">
      <c r="B267" s="573"/>
      <c r="C267" s="458"/>
      <c r="D267" s="180" t="s">
        <v>7062</v>
      </c>
      <c r="E267" s="116">
        <f>SUMIFS('Fully Booked'!Q:Q,'Fully Booked'!E:E,'MARKETERS ANALYSIS'!D267,'Fully Booked'!D:D,'MARKETERS ANALYSIS'!$C$266)</f>
        <v>0</v>
      </c>
      <c r="F267" s="116">
        <f>SUMIFS('Fully Booked'!AF:AF,'Fully Booked'!E:E,'MARKETERS ANALYSIS'!D267,'Fully Booked'!D:D,'MARKETERS ANALYSIS'!$C$266)</f>
        <v>0</v>
      </c>
      <c r="G267" s="116">
        <f>SUMIFS('Fully Booked'!Q:Q,'Fully Booked'!E:E,'MARKETERS ANALYSIS'!D267,'Fully Booked'!D:D,'MARKETERS ANALYSIS'!$C$266,'Fully Booked'!M:M,'MARKETERS ANALYSIS'!$G$1)</f>
        <v>0</v>
      </c>
      <c r="H267" s="116">
        <f ca="1">SUMIFS('Fully Booked'!Q:Q,'Fully Booked'!E:E,'MARKETERS ANALYSIS'!D267,'Fully Booked'!D:D,'MARKETERS ANALYSIS'!$C$266,'Fully Booked'!L:L,'MARKETERS ANALYSIS'!$H$1)</f>
        <v>0</v>
      </c>
    </row>
    <row r="268" spans="1:8" x14ac:dyDescent="0.25">
      <c r="B268" s="573"/>
      <c r="C268" s="180"/>
      <c r="D268" s="8" t="s">
        <v>5384</v>
      </c>
      <c r="E268" s="116">
        <f>SUMIFS('Fully Booked'!Q:Q,'Fully Booked'!E:E,'MARKETERS ANALYSIS'!D268,'Fully Booked'!D:D,'MARKETERS ANALYSIS'!$C$266)</f>
        <v>0</v>
      </c>
      <c r="F268" s="116">
        <f>SUMIFS('Fully Booked'!AF:AF,'Fully Booked'!E:E,'MARKETERS ANALYSIS'!D268,'Fully Booked'!D:D,'MARKETERS ANALYSIS'!$C$266)</f>
        <v>0</v>
      </c>
      <c r="G268" s="116">
        <f>SUMIFS('Fully Booked'!Q:Q,'Fully Booked'!E:E,'MARKETERS ANALYSIS'!D268,'Fully Booked'!D:D,'MARKETERS ANALYSIS'!$C$266,'Fully Booked'!M:M,'MARKETERS ANALYSIS'!$G$1)</f>
        <v>0</v>
      </c>
      <c r="H268" s="116">
        <f ca="1">SUMIFS('Fully Booked'!Q:Q,'Fully Booked'!E:E,'MARKETERS ANALYSIS'!D268,'Fully Booked'!D:D,'MARKETERS ANALYSIS'!$C$266,'Fully Booked'!L:L,'MARKETERS ANALYSIS'!$H$1)</f>
        <v>0</v>
      </c>
    </row>
    <row r="269" spans="1:8" x14ac:dyDescent="0.25">
      <c r="B269" s="573"/>
      <c r="C269" s="180"/>
      <c r="D269" s="180" t="s">
        <v>6198</v>
      </c>
      <c r="E269" s="116">
        <f>SUMIFS('Fully Booked'!Q:Q,'Fully Booked'!E:E,'MARKETERS ANALYSIS'!D269,'Fully Booked'!D:D,'MARKETERS ANALYSIS'!$C$266)</f>
        <v>0</v>
      </c>
      <c r="F269" s="116">
        <f>SUMIFS('Fully Booked'!AF:AF,'Fully Booked'!E:E,'MARKETERS ANALYSIS'!D269,'Fully Booked'!D:D,'MARKETERS ANALYSIS'!$C$266)</f>
        <v>0</v>
      </c>
      <c r="G269" s="116">
        <f>SUMIFS('Fully Booked'!Q:Q,'Fully Booked'!E:E,'MARKETERS ANALYSIS'!D269,'Fully Booked'!D:D,'MARKETERS ANALYSIS'!$C$266,'Fully Booked'!M:M,'MARKETERS ANALYSIS'!$G$1)</f>
        <v>0</v>
      </c>
      <c r="H269" s="116">
        <f ca="1">SUMIFS('Fully Booked'!Q:Q,'Fully Booked'!E:E,'MARKETERS ANALYSIS'!D269,'Fully Booked'!D:D,'MARKETERS ANALYSIS'!$C$266,'Fully Booked'!L:L,'MARKETERS ANALYSIS'!$H$1)</f>
        <v>0</v>
      </c>
    </row>
    <row r="270" spans="1:8" x14ac:dyDescent="0.25">
      <c r="B270" s="573"/>
      <c r="C270" s="180"/>
      <c r="D270" s="8" t="s">
        <v>5821</v>
      </c>
      <c r="E270" s="116">
        <f>SUMIFS('Fully Booked'!Q:Q,'Fully Booked'!E:E,'MARKETERS ANALYSIS'!D270,'Fully Booked'!D:D,'MARKETERS ANALYSIS'!$C$266)</f>
        <v>0</v>
      </c>
      <c r="F270" s="116">
        <f>SUMIFS('Fully Booked'!AF:AF,'Fully Booked'!E:E,'MARKETERS ANALYSIS'!D270,'Fully Booked'!D:D,'MARKETERS ANALYSIS'!$C$266)</f>
        <v>0</v>
      </c>
      <c r="G270" s="116">
        <f>SUMIFS('Fully Booked'!Q:Q,'Fully Booked'!E:E,'MARKETERS ANALYSIS'!D270,'Fully Booked'!D:D,'MARKETERS ANALYSIS'!$C$266,'Fully Booked'!M:M,'MARKETERS ANALYSIS'!$G$1)</f>
        <v>0</v>
      </c>
      <c r="H270" s="116">
        <f ca="1">SUMIFS('Fully Booked'!Q:Q,'Fully Booked'!E:E,'MARKETERS ANALYSIS'!D270,'Fully Booked'!D:D,'MARKETERS ANALYSIS'!$C$266,'Fully Booked'!L:L,'MARKETERS ANALYSIS'!$H$1)</f>
        <v>0</v>
      </c>
    </row>
    <row r="271" spans="1:8" x14ac:dyDescent="0.25">
      <c r="B271" s="573"/>
      <c r="D271" s="390" t="s">
        <v>71</v>
      </c>
      <c r="E271" s="391">
        <f>SUM(E266:E270)</f>
        <v>440100</v>
      </c>
      <c r="F271" s="391">
        <f>SUM(F266:F270)</f>
        <v>10742.953846153845</v>
      </c>
      <c r="G271" s="391">
        <f>SUM(G266:G270)</f>
        <v>0</v>
      </c>
      <c r="H271" s="391">
        <f ca="1">SUM(H266:H270)</f>
        <v>0</v>
      </c>
    </row>
    <row r="272" spans="1:8" x14ac:dyDescent="0.25">
      <c r="B272" s="573"/>
      <c r="D272" s="198"/>
      <c r="E272" s="394"/>
      <c r="F272" s="394"/>
      <c r="G272" s="394"/>
      <c r="H272" s="394"/>
    </row>
    <row r="273" spans="1:8" x14ac:dyDescent="0.25">
      <c r="A273" s="8">
        <v>20</v>
      </c>
      <c r="B273" s="573"/>
      <c r="C273" s="380" t="s">
        <v>922</v>
      </c>
      <c r="D273" s="180" t="s">
        <v>545</v>
      </c>
      <c r="E273" s="116">
        <f>SUMIFS('Fully Booked'!Q:Q,'Fully Booked'!E:E,'MARKETERS ANALYSIS'!D273,'Fully Booked'!D:D,'MARKETERS ANALYSIS'!$C$273)</f>
        <v>138300</v>
      </c>
      <c r="F273" s="116">
        <f>SUMIFS('Fully Booked'!AF:AF,'Fully Booked'!E:E,'MARKETERS ANALYSIS'!D273,'Fully Booked'!D:D,'MARKETERS ANALYSIS'!$C$273)</f>
        <v>4357.6959459459458</v>
      </c>
      <c r="G273" s="116">
        <f>SUMIFS('Fully Booked'!Q:Q,'Fully Booked'!E:E,'MARKETERS ANALYSIS'!D273,'Fully Booked'!D:D,'MARKETERS ANALYSIS'!$C$273,'Fully Booked'!M:M,'MARKETERS ANALYSIS'!$G$1)</f>
        <v>0</v>
      </c>
      <c r="H273" s="116">
        <f ca="1">SUMIFS('Fully Booked'!Q:Q,'Fully Booked'!E:E,'MARKETERS ANALYSIS'!D273,'Fully Booked'!D:D,'MARKETERS ANALYSIS'!$C$273,'Fully Booked'!L:L,'MARKETERS ANALYSIS'!$H$1)</f>
        <v>0</v>
      </c>
    </row>
    <row r="274" spans="1:8" x14ac:dyDescent="0.25">
      <c r="B274" s="573"/>
      <c r="D274" s="546" t="s">
        <v>2541</v>
      </c>
      <c r="E274" s="116">
        <f>SUMIFS('Fully Booked'!Q:Q,'Fully Booked'!E:E,'MARKETERS ANALYSIS'!D274,'Fully Booked'!D:D,'MARKETERS ANALYSIS'!$C$273)</f>
        <v>0</v>
      </c>
      <c r="F274" s="116">
        <f>SUMIFS('Fully Booked'!AF:AF,'Fully Booked'!E:E,'MARKETERS ANALYSIS'!D274,'Fully Booked'!D:D,'MARKETERS ANALYSIS'!$C$273)</f>
        <v>0</v>
      </c>
      <c r="G274" s="116">
        <f>SUMIFS('Fully Booked'!Q:Q,'Fully Booked'!E:E,'MARKETERS ANALYSIS'!D274,'Fully Booked'!D:D,'MARKETERS ANALYSIS'!$C$273,'Fully Booked'!M:M,'MARKETERS ANALYSIS'!$G$1)</f>
        <v>0</v>
      </c>
      <c r="H274" s="116">
        <f ca="1">SUMIFS('Fully Booked'!Q:Q,'Fully Booked'!E:E,'MARKETERS ANALYSIS'!D274,'Fully Booked'!D:D,'MARKETERS ANALYSIS'!$C$273,'Fully Booked'!L:L,'MARKETERS ANALYSIS'!$H$1)</f>
        <v>0</v>
      </c>
    </row>
    <row r="275" spans="1:8" x14ac:dyDescent="0.25">
      <c r="B275" s="573"/>
      <c r="D275" s="352" t="s">
        <v>71</v>
      </c>
      <c r="E275" s="353">
        <f>SUM(E273:E274)</f>
        <v>138300</v>
      </c>
      <c r="F275" s="353">
        <f t="shared" ref="F275:G275" si="16">SUM(F273:F274)</f>
        <v>4357.6959459459458</v>
      </c>
      <c r="G275" s="353">
        <f t="shared" si="16"/>
        <v>0</v>
      </c>
      <c r="H275" s="353">
        <f ca="1">SUM(H273:H274)</f>
        <v>0</v>
      </c>
    </row>
    <row r="276" spans="1:8" x14ac:dyDescent="0.25">
      <c r="A276" s="8">
        <v>21</v>
      </c>
      <c r="B276" s="573"/>
      <c r="C276" s="380" t="s">
        <v>454</v>
      </c>
      <c r="D276" s="180" t="s">
        <v>1372</v>
      </c>
      <c r="E276" s="116">
        <f>SUMIFS('Fully Booked'!Q:Q,'Fully Booked'!E:E,'MARKETERS ANALYSIS'!D276,'Fully Booked'!D:D,'MARKETERS ANALYSIS'!$C$276)</f>
        <v>0</v>
      </c>
      <c r="F276" s="116">
        <f>SUMIFS('Fully Booked'!AF:AF,'Fully Booked'!E:E,'MARKETERS ANALYSIS'!D276,'Fully Booked'!D:D,'MARKETERS ANALYSIS'!$C$276)</f>
        <v>0</v>
      </c>
      <c r="G276" s="116">
        <f>SUMIFS('Fully Booked'!Q:Q,'Fully Booked'!E:E,'MARKETERS ANALYSIS'!D276,'Fully Booked'!D:D,'MARKETERS ANALYSIS'!$C$276,'Fully Booked'!M:M,'MARKETERS ANALYSIS'!$G$1)</f>
        <v>0</v>
      </c>
      <c r="H276" s="116">
        <f ca="1">SUMIFS('Fully Booked'!Q:Q,'Fully Booked'!E:E,'MARKETERS ANALYSIS'!D276,'Fully Booked'!D:D,'MARKETERS ANALYSIS'!$C$276,'Fully Booked'!L:L,'MARKETERS ANALYSIS'!$H$1)</f>
        <v>0</v>
      </c>
    </row>
    <row r="277" spans="1:8" x14ac:dyDescent="0.25">
      <c r="B277" s="573"/>
      <c r="D277" s="637" t="s">
        <v>5090</v>
      </c>
      <c r="E277" s="116">
        <f>SUMIFS('Fully Booked'!Q:Q,'Fully Booked'!E:E,'MARKETERS ANALYSIS'!D277,'Fully Booked'!D:D,'MARKETERS ANALYSIS'!$C$276)</f>
        <v>525100</v>
      </c>
      <c r="F277" s="116">
        <f>SUMIFS('Fully Booked'!AF:AF,'Fully Booked'!E:E,'MARKETERS ANALYSIS'!D277,'Fully Booked'!D:D,'MARKETERS ANALYSIS'!$C$276)</f>
        <v>12052.295238095239</v>
      </c>
      <c r="G277" s="116">
        <f>SUMIFS('Fully Booked'!Q:Q,'Fully Booked'!E:E,'MARKETERS ANALYSIS'!D277,'Fully Booked'!D:D,'MARKETERS ANALYSIS'!$C$276,'Fully Booked'!M:M,'MARKETERS ANALYSIS'!$G$1)</f>
        <v>0</v>
      </c>
      <c r="H277" s="116">
        <f ca="1">SUMIFS('Fully Booked'!Q:Q,'Fully Booked'!E:E,'MARKETERS ANALYSIS'!D277,'Fully Booked'!D:D,'MARKETERS ANALYSIS'!$C$276,'Fully Booked'!L:L,'MARKETERS ANALYSIS'!$H$1)</f>
        <v>0</v>
      </c>
    </row>
    <row r="278" spans="1:8" x14ac:dyDescent="0.25">
      <c r="B278" s="573"/>
      <c r="D278" s="180" t="s">
        <v>5458</v>
      </c>
      <c r="E278" s="116">
        <f>SUMIFS('Fully Booked'!Q:Q,'Fully Booked'!E:E,'MARKETERS ANALYSIS'!D278,'Fully Booked'!D:D,'MARKETERS ANALYSIS'!$C$276)</f>
        <v>0</v>
      </c>
      <c r="F278" s="116">
        <f>SUMIFS('Fully Booked'!AF:AF,'Fully Booked'!E:E,'MARKETERS ANALYSIS'!D278,'Fully Booked'!D:D,'MARKETERS ANALYSIS'!$C$276)</f>
        <v>0</v>
      </c>
      <c r="G278" s="116">
        <f>SUMIFS('Fully Booked'!Q:Q,'Fully Booked'!E:E,'MARKETERS ANALYSIS'!D278,'Fully Booked'!D:D,'MARKETERS ANALYSIS'!$C$276,'Fully Booked'!M:M,'MARKETERS ANALYSIS'!$G$1)</f>
        <v>0</v>
      </c>
      <c r="H278" s="116">
        <f ca="1">SUMIFS('Fully Booked'!Q:Q,'Fully Booked'!E:E,'MARKETERS ANALYSIS'!D278,'Fully Booked'!D:D,'MARKETERS ANALYSIS'!$C$276,'Fully Booked'!L:L,'MARKETERS ANALYSIS'!$H$1)</f>
        <v>0</v>
      </c>
    </row>
    <row r="279" spans="1:8" x14ac:dyDescent="0.25">
      <c r="B279" s="573"/>
      <c r="D279" s="621" t="s">
        <v>5109</v>
      </c>
      <c r="E279" s="116">
        <f>SUMIFS('Fully Booked'!Q:Q,'Fully Booked'!E:E,'MARKETERS ANALYSIS'!D279,'Fully Booked'!D:D,'MARKETERS ANALYSIS'!$C$276)</f>
        <v>0</v>
      </c>
      <c r="F279" s="116">
        <f>SUMIFS('Fully Booked'!AF:AF,'Fully Booked'!E:E,'MARKETERS ANALYSIS'!D279,'Fully Booked'!D:D,'MARKETERS ANALYSIS'!$C$276)</f>
        <v>0</v>
      </c>
      <c r="G279" s="116">
        <f>SUMIFS('Fully Booked'!Q:Q,'Fully Booked'!E:E,'MARKETERS ANALYSIS'!D279,'Fully Booked'!D:D,'MARKETERS ANALYSIS'!$C$276,'Fully Booked'!M:M,'MARKETERS ANALYSIS'!$G$1)</f>
        <v>0</v>
      </c>
      <c r="H279" s="116">
        <f ca="1">SUMIFS('Fully Booked'!Q:Q,'Fully Booked'!E:E,'MARKETERS ANALYSIS'!D279,'Fully Booked'!D:D,'MARKETERS ANALYSIS'!$C$276,'Fully Booked'!L:L,'MARKETERS ANALYSIS'!$H$1)</f>
        <v>0</v>
      </c>
    </row>
    <row r="280" spans="1:8" x14ac:dyDescent="0.25">
      <c r="B280" s="573"/>
      <c r="D280" s="180" t="s">
        <v>906</v>
      </c>
      <c r="E280" s="116">
        <f>SUMIFS('Fully Booked'!Q:Q,'Fully Booked'!E:E,'MARKETERS ANALYSIS'!D280,'Fully Booked'!D:D,'MARKETERS ANALYSIS'!$C$276)</f>
        <v>0</v>
      </c>
      <c r="F280" s="116">
        <f>SUMIFS('Fully Booked'!AF:AF,'Fully Booked'!E:E,'MARKETERS ANALYSIS'!D280,'Fully Booked'!D:D,'MARKETERS ANALYSIS'!$C$276)</f>
        <v>0</v>
      </c>
      <c r="G280" s="116">
        <f>SUMIFS('Fully Booked'!Q:Q,'Fully Booked'!E:E,'MARKETERS ANALYSIS'!D280,'Fully Booked'!D:D,'MARKETERS ANALYSIS'!$C$276,'Fully Booked'!M:M,'MARKETERS ANALYSIS'!$G$1)</f>
        <v>0</v>
      </c>
      <c r="H280" s="116">
        <f ca="1">SUMIFS('Fully Booked'!Q:Q,'Fully Booked'!E:E,'MARKETERS ANALYSIS'!D280,'Fully Booked'!D:D,'MARKETERS ANALYSIS'!$C$276,'Fully Booked'!L:L,'MARKETERS ANALYSIS'!$H$1)</f>
        <v>0</v>
      </c>
    </row>
    <row r="281" spans="1:8" x14ac:dyDescent="0.25">
      <c r="B281" s="573"/>
      <c r="D281" s="180" t="s">
        <v>7325</v>
      </c>
      <c r="E281" s="116">
        <f>SUMIFS('Fully Booked'!Q:Q,'Fully Booked'!E:E,'MARKETERS ANALYSIS'!D281,'Fully Booked'!D:D,'MARKETERS ANALYSIS'!$C$276)</f>
        <v>0</v>
      </c>
      <c r="F281" s="116">
        <f>SUMIFS('Fully Booked'!AF:AF,'Fully Booked'!E:E,'MARKETERS ANALYSIS'!D281,'Fully Booked'!D:D,'MARKETERS ANALYSIS'!$C$276)</f>
        <v>0</v>
      </c>
      <c r="G281" s="116">
        <f>SUMIFS('Fully Booked'!Q:Q,'Fully Booked'!E:E,'MARKETERS ANALYSIS'!D281,'Fully Booked'!D:D,'MARKETERS ANALYSIS'!$C$276,'Fully Booked'!M:M,'MARKETERS ANALYSIS'!$G$1)</f>
        <v>0</v>
      </c>
      <c r="H281" s="116">
        <f ca="1">SUMIFS('Fully Booked'!Q:Q,'Fully Booked'!E:E,'MARKETERS ANALYSIS'!D281,'Fully Booked'!D:D,'MARKETERS ANALYSIS'!$C$276,'Fully Booked'!L:L,'MARKETERS ANALYSIS'!$H$1)</f>
        <v>0</v>
      </c>
    </row>
    <row r="282" spans="1:8" x14ac:dyDescent="0.25">
      <c r="B282" s="573"/>
      <c r="D282" s="8" t="s">
        <v>887</v>
      </c>
      <c r="E282" s="116">
        <f>SUMIFS('Fully Booked'!Q:Q,'Fully Booked'!E:E,'MARKETERS ANALYSIS'!D282,'Fully Booked'!D:D,'MARKETERS ANALYSIS'!$C$276)</f>
        <v>0</v>
      </c>
      <c r="F282" s="116">
        <f>SUMIFS('Fully Booked'!AF:AF,'Fully Booked'!E:E,'MARKETERS ANALYSIS'!D282,'Fully Booked'!D:D,'MARKETERS ANALYSIS'!$C$276)</f>
        <v>0</v>
      </c>
      <c r="G282" s="116">
        <f>SUMIFS('Fully Booked'!Q:Q,'Fully Booked'!E:E,'MARKETERS ANALYSIS'!D282,'Fully Booked'!D:D,'MARKETERS ANALYSIS'!$C$276,'Fully Booked'!M:M,'MARKETERS ANALYSIS'!$G$1)</f>
        <v>0</v>
      </c>
      <c r="H282" s="116">
        <f ca="1">SUMIFS('Fully Booked'!Q:Q,'Fully Booked'!E:E,'MARKETERS ANALYSIS'!D282,'Fully Booked'!D:D,'MARKETERS ANALYSIS'!$C$276,'Fully Booked'!L:L,'MARKETERS ANALYSIS'!$H$1)</f>
        <v>0</v>
      </c>
    </row>
    <row r="283" spans="1:8" x14ac:dyDescent="0.25">
      <c r="B283" s="573"/>
      <c r="D283" s="180" t="s">
        <v>820</v>
      </c>
      <c r="E283" s="116">
        <f>SUMIFS('Fully Booked'!Q:Q,'Fully Booked'!E:E,'MARKETERS ANALYSIS'!D283,'Fully Booked'!D:D,'MARKETERS ANALYSIS'!$C$276)</f>
        <v>0</v>
      </c>
      <c r="F283" s="116">
        <f>SUMIFS('Fully Booked'!AF:AF,'Fully Booked'!E:E,'MARKETERS ANALYSIS'!D283,'Fully Booked'!D:D,'MARKETERS ANALYSIS'!$C$276)</f>
        <v>0</v>
      </c>
      <c r="G283" s="116">
        <f>SUMIFS('Fully Booked'!Q:Q,'Fully Booked'!E:E,'MARKETERS ANALYSIS'!D283,'Fully Booked'!D:D,'MARKETERS ANALYSIS'!$C$276,'Fully Booked'!M:M,'MARKETERS ANALYSIS'!$G$1)</f>
        <v>0</v>
      </c>
      <c r="H283" s="116">
        <f ca="1">SUMIFS('Fully Booked'!Q:Q,'Fully Booked'!E:E,'MARKETERS ANALYSIS'!D283,'Fully Booked'!D:D,'MARKETERS ANALYSIS'!$C$276,'Fully Booked'!L:L,'MARKETERS ANALYSIS'!$H$1)</f>
        <v>0</v>
      </c>
    </row>
    <row r="284" spans="1:8" x14ac:dyDescent="0.25">
      <c r="B284" s="573"/>
      <c r="D284" s="180" t="s">
        <v>6502</v>
      </c>
      <c r="E284" s="116">
        <f>SUMIFS('Fully Booked'!Q:Q,'Fully Booked'!E:E,'MARKETERS ANALYSIS'!D284,'Fully Booked'!D:D,'MARKETERS ANALYSIS'!$C$276)</f>
        <v>0</v>
      </c>
      <c r="F284" s="116">
        <f>SUMIFS('Fully Booked'!AF:AF,'Fully Booked'!E:E,'MARKETERS ANALYSIS'!D284,'Fully Booked'!D:D,'MARKETERS ANALYSIS'!$C$276)</f>
        <v>0</v>
      </c>
      <c r="G284" s="116">
        <f>SUMIFS('Fully Booked'!Q:Q,'Fully Booked'!E:E,'MARKETERS ANALYSIS'!D284,'Fully Booked'!D:D,'MARKETERS ANALYSIS'!$C$276,'Fully Booked'!M:M,'MARKETERS ANALYSIS'!$G$1)</f>
        <v>0</v>
      </c>
      <c r="H284" s="116">
        <f ca="1">SUMIFS('Fully Booked'!Q:Q,'Fully Booked'!E:E,'MARKETERS ANALYSIS'!D284,'Fully Booked'!D:D,'MARKETERS ANALYSIS'!$C$276,'Fully Booked'!L:L,'MARKETERS ANALYSIS'!$H$1)</f>
        <v>0</v>
      </c>
    </row>
    <row r="285" spans="1:8" x14ac:dyDescent="0.25">
      <c r="B285" s="573"/>
      <c r="D285" s="180" t="s">
        <v>4964</v>
      </c>
      <c r="E285" s="116">
        <f>SUMIFS('Fully Booked'!Q:Q,'Fully Booked'!E:E,'MARKETERS ANALYSIS'!D285,'Fully Booked'!D:D,'MARKETERS ANALYSIS'!$C$276)</f>
        <v>0</v>
      </c>
      <c r="F285" s="116">
        <f>SUMIFS('Fully Booked'!AF:AF,'Fully Booked'!E:E,'MARKETERS ANALYSIS'!D285,'Fully Booked'!D:D,'MARKETERS ANALYSIS'!$C$276)</f>
        <v>0</v>
      </c>
      <c r="G285" s="116">
        <f>SUMIFS('Fully Booked'!Q:Q,'Fully Booked'!E:E,'MARKETERS ANALYSIS'!D285,'Fully Booked'!D:D,'MARKETERS ANALYSIS'!$C$276,'Fully Booked'!M:M,'MARKETERS ANALYSIS'!$G$1)</f>
        <v>0</v>
      </c>
      <c r="H285" s="116">
        <f ca="1">SUMIFS('Fully Booked'!Q:Q,'Fully Booked'!E:E,'MARKETERS ANALYSIS'!D285,'Fully Booked'!D:D,'MARKETERS ANALYSIS'!$C$276,'Fully Booked'!L:L,'MARKETERS ANALYSIS'!$H$1)</f>
        <v>0</v>
      </c>
    </row>
    <row r="286" spans="1:8" x14ac:dyDescent="0.25">
      <c r="B286" s="573"/>
      <c r="D286" s="180" t="s">
        <v>635</v>
      </c>
      <c r="E286" s="116">
        <f>SUMIFS('Fully Booked'!Q:Q,'Fully Booked'!E:E,'MARKETERS ANALYSIS'!D286,'Fully Booked'!D:D,'MARKETERS ANALYSIS'!$C$276)</f>
        <v>742800</v>
      </c>
      <c r="F286" s="116">
        <f>SUMIFS('Fully Booked'!AF:AF,'Fully Booked'!E:E,'MARKETERS ANALYSIS'!D286,'Fully Booked'!D:D,'MARKETERS ANALYSIS'!$C$276)</f>
        <v>17049.028571428571</v>
      </c>
      <c r="G286" s="116">
        <f>SUMIFS('Fully Booked'!Q:Q,'Fully Booked'!E:E,'MARKETERS ANALYSIS'!D286,'Fully Booked'!D:D,'MARKETERS ANALYSIS'!$C$276,'Fully Booked'!M:M,'MARKETERS ANALYSIS'!$G$1)</f>
        <v>0</v>
      </c>
      <c r="H286" s="116">
        <f ca="1">SUMIFS('Fully Booked'!Q:Q,'Fully Booked'!E:E,'MARKETERS ANALYSIS'!D286,'Fully Booked'!D:D,'MARKETERS ANALYSIS'!$C$276,'Fully Booked'!L:L,'MARKETERS ANALYSIS'!$H$1)</f>
        <v>0</v>
      </c>
    </row>
    <row r="287" spans="1:8" x14ac:dyDescent="0.25">
      <c r="B287" s="573"/>
      <c r="D287" s="352" t="s">
        <v>71</v>
      </c>
      <c r="E287" s="353">
        <f>SUM(E276:E286)</f>
        <v>1267900</v>
      </c>
      <c r="F287" s="353">
        <f>SUM(F276:F286)</f>
        <v>29101.323809523812</v>
      </c>
      <c r="G287" s="353">
        <f>SUM(G276:G286)</f>
        <v>0</v>
      </c>
      <c r="H287" s="353">
        <f ca="1">SUM(H276:H286)</f>
        <v>0</v>
      </c>
    </row>
    <row r="288" spans="1:8" x14ac:dyDescent="0.25">
      <c r="A288" s="8">
        <v>22</v>
      </c>
      <c r="B288" s="573"/>
      <c r="C288" s="380" t="s">
        <v>455</v>
      </c>
      <c r="D288" s="180" t="s">
        <v>5319</v>
      </c>
      <c r="E288" s="116">
        <f>SUMIFS('Fully Booked'!Q:Q,'Fully Booked'!E:E,'MARKETERS ANALYSIS'!D288,'Fully Booked'!D:D,'MARKETERS ANALYSIS'!$C$288)</f>
        <v>0</v>
      </c>
      <c r="F288" s="116">
        <f>SUMIFS('Fully Booked'!AF:AF,'Fully Booked'!E:E,'MARKETERS ANALYSIS'!D288,'Fully Booked'!D:D,'MARKETERS ANALYSIS'!$C$288)</f>
        <v>0</v>
      </c>
      <c r="G288" s="116">
        <f>SUMIFS('Fully Booked'!Q:Q,'Fully Booked'!E:E,'MARKETERS ANALYSIS'!D288,'Fully Booked'!D:D,'MARKETERS ANALYSIS'!$C$288,'Fully Booked'!M:M,'MARKETERS ANALYSIS'!$G$1)</f>
        <v>0</v>
      </c>
      <c r="H288" s="116">
        <f ca="1">SUMIFS('Fully Booked'!Q:Q,'Fully Booked'!E:E,'MARKETERS ANALYSIS'!D288,'Fully Booked'!D:D,'MARKETERS ANALYSIS'!$C$288,'Fully Booked'!L:L,'MARKETERS ANALYSIS'!$H$1)</f>
        <v>0</v>
      </c>
    </row>
    <row r="289" spans="1:8" x14ac:dyDescent="0.25">
      <c r="B289" s="573"/>
      <c r="D289" s="8" t="s">
        <v>7368</v>
      </c>
      <c r="E289" s="116">
        <f>SUMIFS('Fully Booked'!Q:Q,'Fully Booked'!E:E,'MARKETERS ANALYSIS'!D289,'Fully Booked'!D:D,'MARKETERS ANALYSIS'!$C$288)</f>
        <v>0</v>
      </c>
      <c r="F289" s="116">
        <f>SUMIFS('Fully Booked'!AF:AF,'Fully Booked'!E:E,'MARKETERS ANALYSIS'!D289,'Fully Booked'!D:D,'MARKETERS ANALYSIS'!$C$288)</f>
        <v>0</v>
      </c>
      <c r="G289" s="116">
        <f>SUMIFS('Fully Booked'!Q:Q,'Fully Booked'!E:E,'MARKETERS ANALYSIS'!D289,'Fully Booked'!D:D,'MARKETERS ANALYSIS'!$C$288,'Fully Booked'!M:M,'MARKETERS ANALYSIS'!$G$1)</f>
        <v>0</v>
      </c>
      <c r="H289" s="116">
        <f ca="1">SUMIFS('Fully Booked'!Q:Q,'Fully Booked'!E:E,'MARKETERS ANALYSIS'!D289,'Fully Booked'!D:D,'MARKETERS ANALYSIS'!$C$288,'Fully Booked'!L:L,'MARKETERS ANALYSIS'!$H$1)</f>
        <v>0</v>
      </c>
    </row>
    <row r="290" spans="1:8" x14ac:dyDescent="0.25">
      <c r="B290" s="573"/>
      <c r="D290" s="180" t="s">
        <v>7099</v>
      </c>
      <c r="E290" s="116">
        <f>SUMIFS('Fully Booked'!Q:Q,'Fully Booked'!E:E,'MARKETERS ANALYSIS'!D290,'Fully Booked'!D:D,'MARKETERS ANALYSIS'!$C$288)</f>
        <v>0</v>
      </c>
      <c r="F290" s="116">
        <f>SUMIFS('Fully Booked'!AF:AF,'Fully Booked'!E:E,'MARKETERS ANALYSIS'!D290,'Fully Booked'!D:D,'MARKETERS ANALYSIS'!$C$288)</f>
        <v>0</v>
      </c>
      <c r="G290" s="116">
        <f>SUMIFS('Fully Booked'!Q:Q,'Fully Booked'!E:E,'MARKETERS ANALYSIS'!D290,'Fully Booked'!D:D,'MARKETERS ANALYSIS'!$C$288,'Fully Booked'!M:M,'MARKETERS ANALYSIS'!$G$1)</f>
        <v>0</v>
      </c>
      <c r="H290" s="116">
        <f ca="1">SUMIFS('Fully Booked'!Q:Q,'Fully Booked'!E:E,'MARKETERS ANALYSIS'!D290,'Fully Booked'!D:D,'MARKETERS ANALYSIS'!$C$288,'Fully Booked'!L:L,'MARKETERS ANALYSIS'!$H$1)</f>
        <v>0</v>
      </c>
    </row>
    <row r="291" spans="1:8" x14ac:dyDescent="0.25">
      <c r="B291" s="573"/>
      <c r="D291" s="180" t="s">
        <v>3461</v>
      </c>
      <c r="E291" s="116">
        <f>SUMIFS('Fully Booked'!Q:Q,'Fully Booked'!E:E,'MARKETERS ANALYSIS'!D291,'Fully Booked'!D:D,'MARKETERS ANALYSIS'!$C$288)</f>
        <v>802600</v>
      </c>
      <c r="F291" s="116">
        <f>SUMIFS('Fully Booked'!AF:AF,'Fully Booked'!E:E,'MARKETERS ANALYSIS'!D291,'Fully Booked'!D:D,'MARKETERS ANALYSIS'!$C$288)</f>
        <v>18421.580952380951</v>
      </c>
      <c r="G291" s="116">
        <f>SUMIFS('Fully Booked'!Q:Q,'Fully Booked'!E:E,'MARKETERS ANALYSIS'!D291,'Fully Booked'!D:D,'MARKETERS ANALYSIS'!$C$288,'Fully Booked'!M:M,'MARKETERS ANALYSIS'!$G$1)</f>
        <v>0</v>
      </c>
      <c r="H291" s="116">
        <f ca="1">SUMIFS('Fully Booked'!Q:Q,'Fully Booked'!E:E,'MARKETERS ANALYSIS'!D291,'Fully Booked'!D:D,'MARKETERS ANALYSIS'!$C$288,'Fully Booked'!L:L,'MARKETERS ANALYSIS'!$H$1)</f>
        <v>0</v>
      </c>
    </row>
    <row r="292" spans="1:8" x14ac:dyDescent="0.25">
      <c r="B292" s="573"/>
      <c r="D292" s="180" t="s">
        <v>5373</v>
      </c>
      <c r="E292" s="116">
        <f>SUMIFS('Fully Booked'!Q:Q,'Fully Booked'!E:E,'MARKETERS ANALYSIS'!D292,'Fully Booked'!D:D,'MARKETERS ANALYSIS'!$C$288)</f>
        <v>0</v>
      </c>
      <c r="F292" s="116">
        <f>SUMIFS('Fully Booked'!AF:AF,'Fully Booked'!E:E,'MARKETERS ANALYSIS'!D292,'Fully Booked'!D:D,'MARKETERS ANALYSIS'!$C$288)</f>
        <v>0</v>
      </c>
      <c r="G292" s="116">
        <f>SUMIFS('Fully Booked'!Q:Q,'Fully Booked'!E:E,'MARKETERS ANALYSIS'!D292,'Fully Booked'!D:D,'MARKETERS ANALYSIS'!$C$288,'Fully Booked'!M:M,'MARKETERS ANALYSIS'!$G$1)</f>
        <v>0</v>
      </c>
      <c r="H292" s="116">
        <f ca="1">SUMIFS('Fully Booked'!Q:Q,'Fully Booked'!E:E,'MARKETERS ANALYSIS'!D292,'Fully Booked'!D:D,'MARKETERS ANALYSIS'!$C$288,'Fully Booked'!L:L,'MARKETERS ANALYSIS'!$H$1)</f>
        <v>0</v>
      </c>
    </row>
    <row r="293" spans="1:8" x14ac:dyDescent="0.25">
      <c r="B293" s="573"/>
      <c r="D293" s="180" t="s">
        <v>4992</v>
      </c>
      <c r="E293" s="116">
        <f>SUMIFS('Fully Booked'!Q:Q,'Fully Booked'!E:E,'MARKETERS ANALYSIS'!D293,'Fully Booked'!D:D,'MARKETERS ANALYSIS'!$C$288)</f>
        <v>0</v>
      </c>
      <c r="F293" s="116">
        <f>SUMIFS('Fully Booked'!AF:AF,'Fully Booked'!E:E,'MARKETERS ANALYSIS'!D293,'Fully Booked'!D:D,'MARKETERS ANALYSIS'!$C$288)</f>
        <v>0</v>
      </c>
      <c r="G293" s="116">
        <f>SUMIFS('Fully Booked'!Q:Q,'Fully Booked'!E:E,'MARKETERS ANALYSIS'!D293,'Fully Booked'!D:D,'MARKETERS ANALYSIS'!$C$288,'Fully Booked'!M:M,'MARKETERS ANALYSIS'!$G$1)</f>
        <v>0</v>
      </c>
      <c r="H293" s="116">
        <f ca="1">SUMIFS('Fully Booked'!Q:Q,'Fully Booked'!E:E,'MARKETERS ANALYSIS'!D293,'Fully Booked'!D:D,'MARKETERS ANALYSIS'!$C$288,'Fully Booked'!L:L,'MARKETERS ANALYSIS'!$H$1)</f>
        <v>0</v>
      </c>
    </row>
    <row r="294" spans="1:8" x14ac:dyDescent="0.25">
      <c r="B294" s="573"/>
      <c r="D294" s="8" t="s">
        <v>587</v>
      </c>
      <c r="E294" s="116">
        <f>SUMIFS('Fully Booked'!Q:Q,'Fully Booked'!E:E,'MARKETERS ANALYSIS'!D294,'Fully Booked'!D:D,'MARKETERS ANALYSIS'!$C$288)</f>
        <v>0</v>
      </c>
      <c r="F294" s="116">
        <f>SUMIFS('Fully Booked'!AF:AF,'Fully Booked'!E:E,'MARKETERS ANALYSIS'!D294,'Fully Booked'!D:D,'MARKETERS ANALYSIS'!$C$288)</f>
        <v>0</v>
      </c>
      <c r="G294" s="116">
        <f>SUMIFS('Fully Booked'!Q:Q,'Fully Booked'!E:E,'MARKETERS ANALYSIS'!D294,'Fully Booked'!D:D,'MARKETERS ANALYSIS'!$C$288,'Fully Booked'!M:M,'MARKETERS ANALYSIS'!$G$1)</f>
        <v>0</v>
      </c>
      <c r="H294" s="116">
        <f ca="1">SUMIFS('Fully Booked'!Q:Q,'Fully Booked'!E:E,'MARKETERS ANALYSIS'!D294,'Fully Booked'!D:D,'MARKETERS ANALYSIS'!$C$288,'Fully Booked'!L:L,'MARKETERS ANALYSIS'!$H$1)</f>
        <v>0</v>
      </c>
    </row>
    <row r="295" spans="1:8" x14ac:dyDescent="0.25">
      <c r="B295" s="573"/>
      <c r="D295" s="8" t="s">
        <v>3395</v>
      </c>
      <c r="E295" s="116">
        <f>SUMIFS('Fully Booked'!Q:Q,'Fully Booked'!E:E,'MARKETERS ANALYSIS'!D295,'Fully Booked'!D:D,'MARKETERS ANALYSIS'!$C$288)</f>
        <v>0</v>
      </c>
      <c r="F295" s="116">
        <f>SUMIFS('Fully Booked'!AF:AF,'Fully Booked'!E:E,'MARKETERS ANALYSIS'!D295,'Fully Booked'!D:D,'MARKETERS ANALYSIS'!$C$288)</f>
        <v>0</v>
      </c>
      <c r="G295" s="116">
        <f>SUMIFS('Fully Booked'!Q:Q,'Fully Booked'!E:E,'MARKETERS ANALYSIS'!D295,'Fully Booked'!D:D,'MARKETERS ANALYSIS'!$C$288,'Fully Booked'!M:M,'MARKETERS ANALYSIS'!$G$1)</f>
        <v>0</v>
      </c>
      <c r="H295" s="116">
        <f ca="1">SUMIFS('Fully Booked'!Q:Q,'Fully Booked'!E:E,'MARKETERS ANALYSIS'!D295,'Fully Booked'!D:D,'MARKETERS ANALYSIS'!$C$288,'Fully Booked'!L:L,'MARKETERS ANALYSIS'!$H$1)</f>
        <v>0</v>
      </c>
    </row>
    <row r="296" spans="1:8" x14ac:dyDescent="0.25">
      <c r="B296" s="573"/>
      <c r="D296" s="180" t="s">
        <v>698</v>
      </c>
      <c r="E296" s="116">
        <f>SUMIFS('Fully Booked'!Q:Q,'Fully Booked'!E:E,'MARKETERS ANALYSIS'!D296,'Fully Booked'!D:D,'MARKETERS ANALYSIS'!$C$288)</f>
        <v>0</v>
      </c>
      <c r="F296" s="116">
        <f>SUMIFS('Fully Booked'!AF:AF,'Fully Booked'!E:E,'MARKETERS ANALYSIS'!D296,'Fully Booked'!D:D,'MARKETERS ANALYSIS'!$C$288)</f>
        <v>0</v>
      </c>
      <c r="G296" s="116">
        <f>SUMIFS('Fully Booked'!Q:Q,'Fully Booked'!E:E,'MARKETERS ANALYSIS'!D296,'Fully Booked'!D:D,'MARKETERS ANALYSIS'!$C$288,'Fully Booked'!M:M,'MARKETERS ANALYSIS'!$G$1)</f>
        <v>0</v>
      </c>
      <c r="H296" s="116">
        <f ca="1">SUMIFS('Fully Booked'!Q:Q,'Fully Booked'!E:E,'MARKETERS ANALYSIS'!D296,'Fully Booked'!D:D,'MARKETERS ANALYSIS'!$C$288,'Fully Booked'!L:L,'MARKETERS ANALYSIS'!$H$1)</f>
        <v>0</v>
      </c>
    </row>
    <row r="297" spans="1:8" s="409" customFormat="1" x14ac:dyDescent="0.25">
      <c r="A297" s="8"/>
      <c r="B297" s="573"/>
      <c r="C297" s="8"/>
      <c r="D297" s="180" t="s">
        <v>5715</v>
      </c>
      <c r="E297" s="116">
        <f>SUMIFS('Fully Booked'!Q:Q,'Fully Booked'!E:E,'MARKETERS ANALYSIS'!D297,'Fully Booked'!D:D,'MARKETERS ANALYSIS'!$C$288)</f>
        <v>317000</v>
      </c>
      <c r="F297" s="116">
        <f>SUMIFS('Fully Booked'!AF:AF,'Fully Booked'!E:E,'MARKETERS ANALYSIS'!D297,'Fully Booked'!D:D,'MARKETERS ANALYSIS'!$C$288)</f>
        <v>7275.9047619047615</v>
      </c>
      <c r="G297" s="116">
        <f>SUMIFS('Fully Booked'!Q:Q,'Fully Booked'!E:E,'MARKETERS ANALYSIS'!D297,'Fully Booked'!D:D,'MARKETERS ANALYSIS'!$C$288,'Fully Booked'!M:M,'MARKETERS ANALYSIS'!$G$1)</f>
        <v>0</v>
      </c>
      <c r="H297" s="116">
        <f ca="1">SUMIFS('Fully Booked'!Q:Q,'Fully Booked'!E:E,'MARKETERS ANALYSIS'!D297,'Fully Booked'!D:D,'MARKETERS ANALYSIS'!$C$288,'Fully Booked'!L:L,'MARKETERS ANALYSIS'!$H$1)</f>
        <v>0</v>
      </c>
    </row>
    <row r="298" spans="1:8" x14ac:dyDescent="0.25">
      <c r="A298" s="409"/>
      <c r="B298" s="573"/>
      <c r="D298" s="409" t="s">
        <v>871</v>
      </c>
      <c r="E298" s="624">
        <f>SUMIFS('Fully Booked'!Q:Q,'Fully Booked'!E:E,'MARKETERS ANALYSIS'!D298,'Fully Booked'!D:D,'MARKETERS ANALYSIS'!$C$288)</f>
        <v>0</v>
      </c>
      <c r="F298" s="624">
        <f>SUMIFS('Fully Booked'!AF:AF,'Fully Booked'!E:E,'MARKETERS ANALYSIS'!D298,'Fully Booked'!D:D,'MARKETERS ANALYSIS'!$C$288)</f>
        <v>0</v>
      </c>
      <c r="G298" s="624">
        <f>SUMIFS('Fully Booked'!Q:Q,'Fully Booked'!E:E,'MARKETERS ANALYSIS'!D298,'Fully Booked'!D:D,'MARKETERS ANALYSIS'!$C$288,'Fully Booked'!M:M,'MARKETERS ANALYSIS'!$G$1)</f>
        <v>0</v>
      </c>
      <c r="H298" s="624">
        <f ca="1">SUMIFS('Fully Booked'!Q:Q,'Fully Booked'!E:E,'MARKETERS ANALYSIS'!D298,'Fully Booked'!D:D,'MARKETERS ANALYSIS'!$C$288,'Fully Booked'!L:L,'MARKETERS ANALYSIS'!$H$1)</f>
        <v>0</v>
      </c>
    </row>
    <row r="299" spans="1:8" x14ac:dyDescent="0.25">
      <c r="B299" s="623"/>
      <c r="D299" s="352" t="s">
        <v>71</v>
      </c>
      <c r="E299" s="353">
        <f>SUM(E288:E298)</f>
        <v>1119600</v>
      </c>
      <c r="F299" s="353">
        <f>SUM(F288:F298)</f>
        <v>25697.485714285714</v>
      </c>
      <c r="G299" s="353">
        <f>SUM(G288:G298)</f>
        <v>0</v>
      </c>
      <c r="H299" s="353">
        <f ca="1">SUM(H288:H298)</f>
        <v>0</v>
      </c>
    </row>
    <row r="300" spans="1:8" x14ac:dyDescent="0.25">
      <c r="B300" s="623"/>
      <c r="D300" s="198"/>
      <c r="E300" s="394"/>
      <c r="F300" s="394"/>
      <c r="G300" s="394"/>
      <c r="H300" s="394"/>
    </row>
    <row r="301" spans="1:8" x14ac:dyDescent="0.25">
      <c r="B301" s="623"/>
      <c r="C301" s="8" t="s">
        <v>4898</v>
      </c>
      <c r="D301" s="180" t="s">
        <v>7054</v>
      </c>
      <c r="E301" s="624">
        <f>SUMIFS('Fully Booked'!Q:Q,'Fully Booked'!E:E,'MARKETERS ANALYSIS'!D301,'Fully Booked'!D:D,'MARKETERS ANALYSIS'!$C$301)</f>
        <v>0</v>
      </c>
      <c r="F301" s="624">
        <f>SUMIFS('Fully Booked'!AF:AF,'Fully Booked'!E:E,'MARKETERS ANALYSIS'!D301,'Fully Booked'!D:D,'MARKETERS ANALYSIS'!$C$301)</f>
        <v>0</v>
      </c>
      <c r="G301" s="624">
        <f>SUMIFS('Fully Booked'!Q:Q,'Fully Booked'!E:E,'MARKETERS ANALYSIS'!D301,'Fully Booked'!D:D,'MARKETERS ANALYSIS'!$C$301,'Fully Booked'!M:M,'MARKETERS ANALYSIS'!$G$1)</f>
        <v>0</v>
      </c>
      <c r="H301" s="624">
        <f ca="1">SUMIFS('Fully Booked'!Q:Q,'Fully Booked'!E:E,'MARKETERS ANALYSIS'!D301,'Fully Booked'!D:D,'MARKETERS ANALYSIS'!$C$301,'Fully Booked'!L:L,'MARKETERS ANALYSIS'!$H$1)</f>
        <v>0</v>
      </c>
    </row>
    <row r="302" spans="1:8" x14ac:dyDescent="0.25">
      <c r="B302" s="623"/>
      <c r="D302" s="180" t="s">
        <v>5724</v>
      </c>
      <c r="E302" s="624">
        <f>SUMIFS('Fully Booked'!Q:Q,'Fully Booked'!E:E,'MARKETERS ANALYSIS'!D302,'Fully Booked'!D:D,'MARKETERS ANALYSIS'!$C$301)</f>
        <v>0</v>
      </c>
      <c r="F302" s="624">
        <f>SUMIFS('Fully Booked'!AF:AF,'Fully Booked'!E:E,'MARKETERS ANALYSIS'!D302,'Fully Booked'!D:D,'MARKETERS ANALYSIS'!$C$301)</f>
        <v>0</v>
      </c>
      <c r="G302" s="624">
        <f>SUMIFS('Fully Booked'!Q:Q,'Fully Booked'!E:E,'MARKETERS ANALYSIS'!D302,'Fully Booked'!D:D,'MARKETERS ANALYSIS'!$C$301,'Fully Booked'!M:M,'MARKETERS ANALYSIS'!$G$1)</f>
        <v>0</v>
      </c>
      <c r="H302" s="624">
        <f ca="1">SUMIFS('Fully Booked'!Q:Q,'Fully Booked'!E:E,'MARKETERS ANALYSIS'!D302,'Fully Booked'!D:D,'MARKETERS ANALYSIS'!$C$301,'Fully Booked'!L:L,'MARKETERS ANALYSIS'!$H$1)</f>
        <v>0</v>
      </c>
    </row>
    <row r="303" spans="1:8" x14ac:dyDescent="0.25">
      <c r="B303" s="623"/>
      <c r="D303" s="352" t="s">
        <v>71</v>
      </c>
      <c r="E303" s="353">
        <f>SUM(E301:E302)</f>
        <v>0</v>
      </c>
      <c r="F303" s="353">
        <f t="shared" ref="F303:G303" si="17">SUM(F301:F302)</f>
        <v>0</v>
      </c>
      <c r="G303" s="353">
        <f t="shared" si="17"/>
        <v>0</v>
      </c>
      <c r="H303" s="353">
        <f ca="1">SUM(H301:H302)</f>
        <v>0</v>
      </c>
    </row>
    <row r="304" spans="1:8" x14ac:dyDescent="0.25">
      <c r="B304" s="623"/>
      <c r="D304" s="198"/>
      <c r="E304" s="394"/>
      <c r="F304" s="394"/>
      <c r="G304" s="394"/>
      <c r="H304" s="394"/>
    </row>
    <row r="305" spans="1:8" s="441" customFormat="1" x14ac:dyDescent="0.25">
      <c r="A305" s="8"/>
      <c r="B305" s="625"/>
      <c r="C305" s="74" t="s">
        <v>4620</v>
      </c>
      <c r="D305" s="180" t="s">
        <v>872</v>
      </c>
      <c r="E305" s="116">
        <f>SUMIFS('Fully Booked'!Q:Q,'Fully Booked'!E:E,'MARKETERS ANALYSIS'!D305,'Fully Booked'!D:D,'MARKETERS ANALYSIS'!$C$305)</f>
        <v>0</v>
      </c>
      <c r="F305" s="116">
        <f>SUMIFS('Fully Booked'!AF:AF,'Fully Booked'!E:E,'MARKETERS ANALYSIS'!D305,'Fully Booked'!D:D,'MARKETERS ANALYSIS'!$C$305)</f>
        <v>0</v>
      </c>
      <c r="G305" s="116">
        <f>SUMIFS('Fully Booked'!Q:Q,'Fully Booked'!E:E,'MARKETERS ANALYSIS'!D305,'Fully Booked'!D:D,'MARKETERS ANALYSIS'!$C$305,'Fully Booked'!M:M,'MARKETERS ANALYSIS'!$G$1)</f>
        <v>0</v>
      </c>
      <c r="H305" s="116">
        <f ca="1">SUMIFS('Fully Booked'!Q:Q,'Fully Booked'!E:E,'MARKETERS ANALYSIS'!D305,'Fully Booked'!D:D,'MARKETERS ANALYSIS'!$C$305,'Fully Booked'!L:L,'MARKETERS ANALYSIS'!$H$1)</f>
        <v>0</v>
      </c>
    </row>
    <row r="306" spans="1:8" s="441" customFormat="1" x14ac:dyDescent="0.25">
      <c r="B306" s="579"/>
      <c r="C306" s="74"/>
      <c r="D306" s="180" t="s">
        <v>5863</v>
      </c>
      <c r="E306" s="116">
        <f>SUMIFS('Fully Booked'!Q:Q,'Fully Booked'!E:E,'MARKETERS ANALYSIS'!D306,'Fully Booked'!D:D,'MARKETERS ANALYSIS'!$C$305)</f>
        <v>0</v>
      </c>
      <c r="F306" s="116">
        <f>SUMIFS('Fully Booked'!AF:AF,'Fully Booked'!E:E,'MARKETERS ANALYSIS'!D306,'Fully Booked'!D:D,'MARKETERS ANALYSIS'!$C$305)</f>
        <v>0</v>
      </c>
      <c r="G306" s="116">
        <f>SUMIFS('Fully Booked'!Q:Q,'Fully Booked'!E:E,'MARKETERS ANALYSIS'!D306,'Fully Booked'!D:D,'MARKETERS ANALYSIS'!$C$305,'Fully Booked'!M:M,'MARKETERS ANALYSIS'!$G$1)</f>
        <v>0</v>
      </c>
      <c r="H306" s="116">
        <f ca="1">SUMIFS('Fully Booked'!Q:Q,'Fully Booked'!E:E,'MARKETERS ANALYSIS'!D306,'Fully Booked'!D:D,'MARKETERS ANALYSIS'!$C$305,'Fully Booked'!L:L,'MARKETERS ANALYSIS'!$H$1)</f>
        <v>0</v>
      </c>
    </row>
    <row r="307" spans="1:8" s="441" customFormat="1" x14ac:dyDescent="0.25">
      <c r="B307" s="579"/>
      <c r="C307" s="74"/>
      <c r="D307" s="180" t="s">
        <v>5621</v>
      </c>
      <c r="E307" s="116">
        <f>SUMIFS('Fully Booked'!Q:Q,'Fully Booked'!E:E,'MARKETERS ANALYSIS'!D307,'Fully Booked'!D:D,'MARKETERS ANALYSIS'!$C$305)</f>
        <v>0</v>
      </c>
      <c r="F307" s="116">
        <f>SUMIFS('Fully Booked'!AF:AF,'Fully Booked'!E:E,'MARKETERS ANALYSIS'!D307,'Fully Booked'!D:D,'MARKETERS ANALYSIS'!$C$305)</f>
        <v>0</v>
      </c>
      <c r="G307" s="116">
        <f>SUMIFS('Fully Booked'!Q:Q,'Fully Booked'!E:E,'MARKETERS ANALYSIS'!D307,'Fully Booked'!D:D,'MARKETERS ANALYSIS'!$C$305,'Fully Booked'!M:M,'MARKETERS ANALYSIS'!$G$1)</f>
        <v>0</v>
      </c>
      <c r="H307" s="116">
        <f ca="1">SUMIFS('Fully Booked'!Q:Q,'Fully Booked'!E:E,'MARKETERS ANALYSIS'!D307,'Fully Booked'!D:D,'MARKETERS ANALYSIS'!$C$305,'Fully Booked'!L:L,'MARKETERS ANALYSIS'!$H$1)</f>
        <v>0</v>
      </c>
    </row>
    <row r="308" spans="1:8" s="441" customFormat="1" x14ac:dyDescent="0.25">
      <c r="B308" s="579"/>
      <c r="C308" s="180"/>
      <c r="D308" s="180" t="s">
        <v>5758</v>
      </c>
      <c r="E308" s="116">
        <f>SUMIFS('Fully Booked'!Q:Q,'Fully Booked'!E:E,'MARKETERS ANALYSIS'!D308,'Fully Booked'!D:D,'MARKETERS ANALYSIS'!$C$305)</f>
        <v>0</v>
      </c>
      <c r="F308" s="116">
        <f>SUMIFS('Fully Booked'!AF:AF,'Fully Booked'!E:E,'MARKETERS ANALYSIS'!D308,'Fully Booked'!D:D,'MARKETERS ANALYSIS'!$C$305)</f>
        <v>0</v>
      </c>
      <c r="G308" s="116">
        <f>SUMIFS('Fully Booked'!Q:Q,'Fully Booked'!E:E,'MARKETERS ANALYSIS'!D308,'Fully Booked'!D:D,'MARKETERS ANALYSIS'!$C$305,'Fully Booked'!M:M,'MARKETERS ANALYSIS'!$G$1)</f>
        <v>0</v>
      </c>
      <c r="H308" s="116">
        <f ca="1">SUMIFS('Fully Booked'!Q:Q,'Fully Booked'!E:E,'MARKETERS ANALYSIS'!D308,'Fully Booked'!D:D,'MARKETERS ANALYSIS'!$C$305,'Fully Booked'!L:L,'MARKETERS ANALYSIS'!$H$1)</f>
        <v>0</v>
      </c>
    </row>
    <row r="309" spans="1:8" s="441" customFormat="1" x14ac:dyDescent="0.25">
      <c r="B309" s="579"/>
      <c r="C309" s="8"/>
      <c r="D309" s="180" t="s">
        <v>5738</v>
      </c>
      <c r="E309" s="116">
        <f>SUMIFS('Fully Booked'!Q:Q,'Fully Booked'!E:E,'MARKETERS ANALYSIS'!D309,'Fully Booked'!D:D,'MARKETERS ANALYSIS'!$C$305)</f>
        <v>0</v>
      </c>
      <c r="F309" s="116">
        <f>SUMIFS('Fully Booked'!AF:AF,'Fully Booked'!E:E,'MARKETERS ANALYSIS'!D309,'Fully Booked'!D:D,'MARKETERS ANALYSIS'!$C$305)</f>
        <v>0</v>
      </c>
      <c r="G309" s="116">
        <f>SUMIFS('Fully Booked'!Q:Q,'Fully Booked'!E:E,'MARKETERS ANALYSIS'!D309,'Fully Booked'!D:D,'MARKETERS ANALYSIS'!$C$305,'Fully Booked'!M:M,'MARKETERS ANALYSIS'!$G$1)</f>
        <v>0</v>
      </c>
      <c r="H309" s="116">
        <f ca="1">SUMIFS('Fully Booked'!Q:Q,'Fully Booked'!E:E,'MARKETERS ANALYSIS'!D309,'Fully Booked'!D:D,'MARKETERS ANALYSIS'!$C$305,'Fully Booked'!L:L,'MARKETERS ANALYSIS'!$H$1)</f>
        <v>0</v>
      </c>
    </row>
    <row r="310" spans="1:8" x14ac:dyDescent="0.25">
      <c r="A310" s="441"/>
      <c r="B310" s="579"/>
      <c r="D310" s="626" t="s">
        <v>71</v>
      </c>
      <c r="E310" s="622">
        <f>SUM(E305:E309)</f>
        <v>0</v>
      </c>
      <c r="F310" s="622">
        <f t="shared" ref="F310:G310" si="18">SUM(F305:F309)</f>
        <v>0</v>
      </c>
      <c r="G310" s="622">
        <f t="shared" si="18"/>
        <v>0</v>
      </c>
      <c r="H310" s="622">
        <f ca="1">SUM(H305:H309)</f>
        <v>0</v>
      </c>
    </row>
    <row r="311" spans="1:8" x14ac:dyDescent="0.25">
      <c r="B311" s="579"/>
      <c r="D311" s="198"/>
      <c r="E311" s="394"/>
      <c r="F311" s="394"/>
      <c r="G311" s="394"/>
      <c r="H311" s="394"/>
    </row>
    <row r="312" spans="1:8" x14ac:dyDescent="0.25">
      <c r="B312" s="579"/>
      <c r="C312" s="8" t="s">
        <v>906</v>
      </c>
      <c r="D312" s="8" t="s">
        <v>5477</v>
      </c>
      <c r="E312" s="116">
        <f>SUMIFS('Fully Booked'!Q:Q,'Fully Booked'!E:E,'MARKETERS ANALYSIS'!D312,'Fully Booked'!D:D,'MARKETERS ANALYSIS'!$C$312)</f>
        <v>0</v>
      </c>
      <c r="F312" s="116">
        <f>SUMIFS('Fully Booked'!AF:AF,'Fully Booked'!E:E,'MARKETERS ANALYSIS'!D312,'Fully Booked'!D:D,'MARKETERS ANALYSIS'!$C$312)</f>
        <v>0</v>
      </c>
      <c r="G312" s="116">
        <f>SUMIFS('Fully Booked'!Q:Q,'Fully Booked'!E:E,'MARKETERS ANALYSIS'!D312,'Fully Booked'!D:D,'MARKETERS ANALYSIS'!$C$312,'Fully Booked'!M:M,'MARKETERS ANALYSIS'!$G$1)</f>
        <v>0</v>
      </c>
      <c r="H312" s="116">
        <f ca="1">SUMIFS('Fully Booked'!Q:Q,'Fully Booked'!E:E,'MARKETERS ANALYSIS'!D312,'Fully Booked'!D:D,'MARKETERS ANALYSIS'!$C$312,'Fully Booked'!L:L,'MARKETERS ANALYSIS'!$H$1)</f>
        <v>0</v>
      </c>
    </row>
    <row r="313" spans="1:8" x14ac:dyDescent="0.25">
      <c r="B313" s="579"/>
      <c r="D313" s="180" t="s">
        <v>5798</v>
      </c>
      <c r="E313" s="116">
        <f>SUMIFS('Fully Booked'!Q:Q,'Fully Booked'!E:E,'MARKETERS ANALYSIS'!D313,'Fully Booked'!D:D,'MARKETERS ANALYSIS'!$C$312)</f>
        <v>0</v>
      </c>
      <c r="F313" s="116">
        <f>SUMIFS('Fully Booked'!AF:AF,'Fully Booked'!E:E,'MARKETERS ANALYSIS'!D313,'Fully Booked'!D:D,'MARKETERS ANALYSIS'!$C$312)</f>
        <v>0</v>
      </c>
      <c r="G313" s="116">
        <f>SUMIFS('Fully Booked'!Q:Q,'Fully Booked'!E:E,'MARKETERS ANALYSIS'!D313,'Fully Booked'!D:D,'MARKETERS ANALYSIS'!$C$312,'Fully Booked'!M:M,'MARKETERS ANALYSIS'!$G$1)</f>
        <v>0</v>
      </c>
      <c r="H313" s="116">
        <f ca="1">SUMIFS('Fully Booked'!Q:Q,'Fully Booked'!E:E,'MARKETERS ANALYSIS'!D313,'Fully Booked'!D:D,'MARKETERS ANALYSIS'!$C$312,'Fully Booked'!L:L,'MARKETERS ANALYSIS'!$H$1)</f>
        <v>0</v>
      </c>
    </row>
    <row r="314" spans="1:8" x14ac:dyDescent="0.25">
      <c r="B314" s="579"/>
      <c r="D314" s="352" t="s">
        <v>71</v>
      </c>
      <c r="E314" s="353">
        <f>SUM(E312:E313)</f>
        <v>0</v>
      </c>
      <c r="F314" s="353">
        <f t="shared" ref="F314:G314" si="19">SUM(F312:F313)</f>
        <v>0</v>
      </c>
      <c r="G314" s="353">
        <f t="shared" si="19"/>
        <v>0</v>
      </c>
      <c r="H314" s="353">
        <f ca="1">SUM(H312:H313)</f>
        <v>0</v>
      </c>
    </row>
    <row r="315" spans="1:8" x14ac:dyDescent="0.25">
      <c r="B315" s="579"/>
      <c r="D315" s="198"/>
      <c r="E315" s="394"/>
      <c r="F315" s="394"/>
      <c r="G315" s="394"/>
      <c r="H315" s="394"/>
    </row>
    <row r="316" spans="1:8" x14ac:dyDescent="0.25">
      <c r="B316" s="579"/>
      <c r="C316" s="8" t="s">
        <v>4897</v>
      </c>
      <c r="D316" s="180" t="s">
        <v>5384</v>
      </c>
      <c r="E316" s="116">
        <f>SUMIFS('Fully Booked'!Q:Q,'Fully Booked'!E:E,'MARKETERS ANALYSIS'!D316,'Fully Booked'!D:D,'MARKETERS ANALYSIS'!$C$316)</f>
        <v>0</v>
      </c>
      <c r="F316" s="116">
        <f>SUMIFS('Fully Booked'!AF:AF,'Fully Booked'!E:E,'MARKETERS ANALYSIS'!D316,'Fully Booked'!D:D,'MARKETERS ANALYSIS'!$C$316)</f>
        <v>0</v>
      </c>
      <c r="G316" s="116">
        <f>SUMIFS('Fully Booked'!Q:Q,'Fully Booked'!E:E,'MARKETERS ANALYSIS'!D316,'Fully Booked'!D:D,'MARKETERS ANALYSIS'!$C$316,'Fully Booked'!M:M,'MARKETERS ANALYSIS'!$G$1)</f>
        <v>0</v>
      </c>
      <c r="H316" s="116">
        <f ca="1">SUMIFS('Fully Booked'!Q:Q,'Fully Booked'!E:E,'MARKETERS ANALYSIS'!D316,'Fully Booked'!D:D,'MARKETERS ANALYSIS'!$C$316,'Fully Booked'!L:L,'MARKETERS ANALYSIS'!$H$1)</f>
        <v>0</v>
      </c>
    </row>
    <row r="317" spans="1:8" x14ac:dyDescent="0.25">
      <c r="B317" s="579"/>
      <c r="D317" s="352" t="s">
        <v>71</v>
      </c>
      <c r="E317" s="353">
        <f>SUM(E315:E316)</f>
        <v>0</v>
      </c>
      <c r="F317" s="353">
        <f t="shared" ref="F317:G317" si="20">SUM(F315:F316)</f>
        <v>0</v>
      </c>
      <c r="G317" s="353">
        <f t="shared" si="20"/>
        <v>0</v>
      </c>
      <c r="H317" s="353">
        <f ca="1">SUM(H315:H316)</f>
        <v>0</v>
      </c>
    </row>
    <row r="318" spans="1:8" x14ac:dyDescent="0.25">
      <c r="B318" s="579"/>
      <c r="D318" s="198"/>
      <c r="E318" s="394"/>
      <c r="F318" s="394"/>
      <c r="G318" s="394"/>
      <c r="H318" s="394"/>
    </row>
    <row r="319" spans="1:8" x14ac:dyDescent="0.25">
      <c r="B319" s="579"/>
      <c r="C319" s="180" t="s">
        <v>422</v>
      </c>
      <c r="D319" s="8" t="s">
        <v>6516</v>
      </c>
      <c r="E319" s="116">
        <f>SUMIFS('Fully Booked'!Q:Q,'Fully Booked'!E:E,'MARKETERS ANALYSIS'!D319,'Fully Booked'!D:D,'MARKETERS ANALYSIS'!$C$319)</f>
        <v>0</v>
      </c>
      <c r="F319" s="116">
        <f>SUMIFS('Fully Booked'!AF:AF,'Fully Booked'!E:E,'MARKETERS ANALYSIS'!D319,'Fully Booked'!D:D,'MARKETERS ANALYSIS'!$C$319)</f>
        <v>0</v>
      </c>
      <c r="G319" s="116">
        <f>SUMIFS('Fully Booked'!Q:Q,'Fully Booked'!E:E,'MARKETERS ANALYSIS'!D319,'Fully Booked'!D:D,'MARKETERS ANALYSIS'!$C$319,'Fully Booked'!M:M,'MARKETERS ANALYSIS'!$G$1)</f>
        <v>0</v>
      </c>
      <c r="H319" s="116">
        <f ca="1">SUMIFS('Fully Booked'!Q:Q,'Fully Booked'!E:E,'MARKETERS ANALYSIS'!D319,'Fully Booked'!D:D,'MARKETERS ANALYSIS'!$C$319,'Fully Booked'!L:L,'MARKETERS ANALYSIS'!$H$1)</f>
        <v>0</v>
      </c>
    </row>
    <row r="320" spans="1:8" x14ac:dyDescent="0.25">
      <c r="B320" s="579"/>
      <c r="D320" s="180" t="s">
        <v>7051</v>
      </c>
      <c r="E320" s="116">
        <f>SUMIFS('Fully Booked'!Q:Q,'Fully Booked'!E:E,'MARKETERS ANALYSIS'!D320,'Fully Booked'!D:D,'MARKETERS ANALYSIS'!$C$319)</f>
        <v>0</v>
      </c>
      <c r="F320" s="116">
        <f>SUMIFS('Fully Booked'!AF:AF,'Fully Booked'!E:E,'MARKETERS ANALYSIS'!D320,'Fully Booked'!D:D,'MARKETERS ANALYSIS'!$C$319)</f>
        <v>0</v>
      </c>
      <c r="G320" s="116">
        <f>SUMIFS('Fully Booked'!Q:Q,'Fully Booked'!E:E,'MARKETERS ANALYSIS'!D320,'Fully Booked'!D:D,'MARKETERS ANALYSIS'!$C$319,'Fully Booked'!M:M,'MARKETERS ANALYSIS'!$G$1)</f>
        <v>0</v>
      </c>
      <c r="H320" s="116">
        <f ca="1">SUMIFS('Fully Booked'!Q:Q,'Fully Booked'!E:E,'MARKETERS ANALYSIS'!D320,'Fully Booked'!D:D,'MARKETERS ANALYSIS'!$C$319,'Fully Booked'!L:L,'MARKETERS ANALYSIS'!$H$1)</f>
        <v>0</v>
      </c>
    </row>
    <row r="321" spans="1:8" x14ac:dyDescent="0.25">
      <c r="B321" s="579"/>
      <c r="D321" s="352" t="s">
        <v>71</v>
      </c>
      <c r="E321" s="353">
        <f>SUM(E319:E320)</f>
        <v>0</v>
      </c>
      <c r="F321" s="353">
        <f t="shared" ref="F321:G321" si="21">SUM(F319:F320)</f>
        <v>0</v>
      </c>
      <c r="G321" s="353">
        <f t="shared" si="21"/>
        <v>0</v>
      </c>
      <c r="H321" s="353">
        <f ca="1">SUM(H319:H320)</f>
        <v>0</v>
      </c>
    </row>
    <row r="322" spans="1:8" x14ac:dyDescent="0.25">
      <c r="A322" s="8">
        <v>23</v>
      </c>
      <c r="B322" s="573"/>
      <c r="C322" s="380" t="s">
        <v>844</v>
      </c>
      <c r="D322" s="8" t="s">
        <v>843</v>
      </c>
      <c r="E322" s="116">
        <f>SUMIFS('Fully Booked'!Q:Q,'Fully Booked'!E:E,'MARKETERS ANALYSIS'!D322,'Fully Booked'!D:D,'MARKETERS ANALYSIS'!$C$322)</f>
        <v>0</v>
      </c>
      <c r="F322" s="116">
        <f>SUMIFS('Fully Booked'!AF:AF,'Fully Booked'!E:E,'MARKETERS ANALYSIS'!D322,'Fully Booked'!D:D,'MARKETERS ANALYSIS'!$C$322)</f>
        <v>0</v>
      </c>
      <c r="G322" s="116">
        <f>SUMIFS('Fully Booked'!Q:Q,'Fully Booked'!E:E,'MARKETERS ANALYSIS'!D322,'Fully Booked'!D:D,'MARKETERS ANALYSIS'!$C$322,'Fully Booked'!M:M,'MARKETERS ANALYSIS'!$G$1)</f>
        <v>0</v>
      </c>
      <c r="H322" s="116">
        <f ca="1">SUMIFS('Fully Booked'!Q:Q,'Fully Booked'!E:E,'MARKETERS ANALYSIS'!D322,'Fully Booked'!D:D,'MARKETERS ANALYSIS'!$C$322,'Fully Booked'!L:L,'MARKETERS ANALYSIS'!$H$1)</f>
        <v>0</v>
      </c>
    </row>
    <row r="323" spans="1:8" x14ac:dyDescent="0.25">
      <c r="B323" s="573"/>
      <c r="D323" s="504" t="s">
        <v>2414</v>
      </c>
      <c r="E323" s="116">
        <f>SUMIFS('Fully Booked'!Q:Q,'Fully Booked'!E:E,'MARKETERS ANALYSIS'!D323,'Fully Booked'!D:D,'MARKETERS ANALYSIS'!$C$322)</f>
        <v>0</v>
      </c>
      <c r="F323" s="116">
        <f>SUMIFS('Fully Booked'!AF:AF,'Fully Booked'!E:E,'MARKETERS ANALYSIS'!D323,'Fully Booked'!D:D,'MARKETERS ANALYSIS'!$C$322)</f>
        <v>0</v>
      </c>
      <c r="G323" s="116">
        <f>SUMIFS('Fully Booked'!Q:Q,'Fully Booked'!E:E,'MARKETERS ANALYSIS'!D323,'Fully Booked'!D:D,'MARKETERS ANALYSIS'!$C$322,'Fully Booked'!M:M,'MARKETERS ANALYSIS'!$G$1)</f>
        <v>0</v>
      </c>
      <c r="H323" s="116">
        <f ca="1">SUMIFS('Fully Booked'!Q:Q,'Fully Booked'!E:E,'MARKETERS ANALYSIS'!D323,'Fully Booked'!D:D,'MARKETERS ANALYSIS'!$C$322,'Fully Booked'!L:L,'MARKETERS ANALYSIS'!$H$1)</f>
        <v>0</v>
      </c>
    </row>
    <row r="324" spans="1:8" x14ac:dyDescent="0.25">
      <c r="B324" s="573"/>
      <c r="D324" s="352" t="s">
        <v>71</v>
      </c>
      <c r="E324" s="353">
        <f>SUM(E322:E323)</f>
        <v>0</v>
      </c>
      <c r="F324" s="353">
        <f t="shared" ref="F324:G324" si="22">SUM(F322:F323)</f>
        <v>0</v>
      </c>
      <c r="G324" s="353">
        <f t="shared" si="22"/>
        <v>0</v>
      </c>
      <c r="H324" s="353">
        <f ca="1">SUM(H322:H323)</f>
        <v>0</v>
      </c>
    </row>
    <row r="325" spans="1:8" x14ac:dyDescent="0.25">
      <c r="B325" s="573"/>
      <c r="C325" s="468" t="s">
        <v>405</v>
      </c>
      <c r="D325" s="8" t="s">
        <v>811</v>
      </c>
      <c r="E325" s="116">
        <f>SUMIFS('Fully Booked'!Q:Q,'Fully Booked'!E:E,'MARKETERS ANALYSIS'!D325,'Fully Booked'!D:D,'MARKETERS ANALYSIS'!$C$325)</f>
        <v>0</v>
      </c>
      <c r="F325" s="116">
        <f>SUMIFS('Fully Booked'!AF:AF,'Fully Booked'!E:E,'MARKETERS ANALYSIS'!D325,'Fully Booked'!D:D,'MARKETERS ANALYSIS'!$C$325)</f>
        <v>0</v>
      </c>
      <c r="G325" s="116">
        <f>SUMIFS('Fully Booked'!Q:Q,'Fully Booked'!E:E,'MARKETERS ANALYSIS'!D325,'Fully Booked'!D:D,'MARKETERS ANALYSIS'!$C$325,'Fully Booked'!M:M,'MARKETERS ANALYSIS'!$G$1)</f>
        <v>0</v>
      </c>
      <c r="H325" s="116">
        <f ca="1">SUMIFS('Fully Booked'!Q:Q,'Fully Booked'!E:E,'MARKETERS ANALYSIS'!D325,'Fully Booked'!D:D,'MARKETERS ANALYSIS'!$C$325,'Fully Booked'!L:L,'MARKETERS ANALYSIS'!$H$1)</f>
        <v>0</v>
      </c>
    </row>
    <row r="326" spans="1:8" x14ac:dyDescent="0.25">
      <c r="B326" s="573"/>
      <c r="C326" s="469"/>
      <c r="D326" s="645" t="s">
        <v>2244</v>
      </c>
      <c r="E326" s="116">
        <f>SUMIFS('Fully Booked'!Q:Q,'Fully Booked'!E:E,'MARKETERS ANALYSIS'!D326,'Fully Booked'!D:D,'MARKETERS ANALYSIS'!$C$325)</f>
        <v>0</v>
      </c>
      <c r="F326" s="116">
        <f>SUMIFS('Fully Booked'!AF:AF,'Fully Booked'!E:E,'MARKETERS ANALYSIS'!D326,'Fully Booked'!D:D,'MARKETERS ANALYSIS'!$C$325)</f>
        <v>0</v>
      </c>
      <c r="G326" s="116">
        <f>SUMIFS('Fully Booked'!Q:Q,'Fully Booked'!E:E,'MARKETERS ANALYSIS'!D326,'Fully Booked'!D:D,'MARKETERS ANALYSIS'!$C$325,'Fully Booked'!M:M,'MARKETERS ANALYSIS'!$G$1)</f>
        <v>0</v>
      </c>
      <c r="H326" s="116">
        <f ca="1">SUMIFS('Fully Booked'!Q:Q,'Fully Booked'!E:E,'MARKETERS ANALYSIS'!D326,'Fully Booked'!D:D,'MARKETERS ANALYSIS'!$C$325,'Fully Booked'!L:L,'MARKETERS ANALYSIS'!$H$1)</f>
        <v>0</v>
      </c>
    </row>
    <row r="327" spans="1:8" x14ac:dyDescent="0.25">
      <c r="B327" s="573"/>
      <c r="C327" s="469"/>
      <c r="D327" s="8" t="s">
        <v>4414</v>
      </c>
      <c r="E327" s="116">
        <f>SUMIFS('Fully Booked'!Q:Q,'Fully Booked'!E:E,'MARKETERS ANALYSIS'!D327,'Fully Booked'!D:D,'MARKETERS ANALYSIS'!$C$325)</f>
        <v>0</v>
      </c>
      <c r="F327" s="116">
        <f>SUMIFS('Fully Booked'!AF:AF,'Fully Booked'!E:E,'MARKETERS ANALYSIS'!D327,'Fully Booked'!D:D,'MARKETERS ANALYSIS'!$C$325)</f>
        <v>0</v>
      </c>
      <c r="G327" s="116">
        <f>SUMIFS('Fully Booked'!Q:Q,'Fully Booked'!E:E,'MARKETERS ANALYSIS'!D327,'Fully Booked'!D:D,'MARKETERS ANALYSIS'!$C$325,'Fully Booked'!M:M,'MARKETERS ANALYSIS'!$G$1)</f>
        <v>0</v>
      </c>
      <c r="H327" s="116">
        <f ca="1">SUMIFS('Fully Booked'!Q:Q,'Fully Booked'!E:E,'MARKETERS ANALYSIS'!D327,'Fully Booked'!D:D,'MARKETERS ANALYSIS'!$C$325,'Fully Booked'!L:L,'MARKETERS ANALYSIS'!$H$1)</f>
        <v>0</v>
      </c>
    </row>
    <row r="328" spans="1:8" x14ac:dyDescent="0.25">
      <c r="B328" s="573"/>
      <c r="D328" s="180" t="s">
        <v>4296</v>
      </c>
      <c r="E328" s="116">
        <f>SUMIFS('Fully Booked'!Q:Q,'Fully Booked'!E:E,'MARKETERS ANALYSIS'!D328,'Fully Booked'!D:D,'MARKETERS ANALYSIS'!$C$325)</f>
        <v>0</v>
      </c>
      <c r="F328" s="116">
        <f>SUMIFS('Fully Booked'!AF:AF,'Fully Booked'!E:E,'MARKETERS ANALYSIS'!D328,'Fully Booked'!D:D,'MARKETERS ANALYSIS'!$C$325)</f>
        <v>0</v>
      </c>
      <c r="G328" s="116">
        <f>SUMIFS('Fully Booked'!Q:Q,'Fully Booked'!E:E,'MARKETERS ANALYSIS'!D328,'Fully Booked'!D:D,'MARKETERS ANALYSIS'!$C$325,'Fully Booked'!M:M,'MARKETERS ANALYSIS'!$G$1)</f>
        <v>0</v>
      </c>
      <c r="H328" s="116">
        <f ca="1">SUMIFS('Fully Booked'!Q:Q,'Fully Booked'!E:E,'MARKETERS ANALYSIS'!D328,'Fully Booked'!D:D,'MARKETERS ANALYSIS'!$C$325,'Fully Booked'!L:L,'MARKETERS ANALYSIS'!$H$1)</f>
        <v>0</v>
      </c>
    </row>
    <row r="329" spans="1:8" x14ac:dyDescent="0.25">
      <c r="B329" s="573"/>
      <c r="D329" s="352" t="s">
        <v>71</v>
      </c>
      <c r="E329" s="353">
        <f>SUM(E325:E328)</f>
        <v>0</v>
      </c>
      <c r="F329" s="353">
        <f>SUM(F325:F328)</f>
        <v>0</v>
      </c>
      <c r="G329" s="353">
        <f>SUM(G325:G328)</f>
        <v>0</v>
      </c>
      <c r="H329" s="353">
        <f ca="1">SUM(H325:H328)</f>
        <v>0</v>
      </c>
    </row>
    <row r="330" spans="1:8" x14ac:dyDescent="0.25">
      <c r="B330" s="574"/>
      <c r="C330" s="460" t="s">
        <v>869</v>
      </c>
      <c r="D330" s="352"/>
      <c r="E330" s="353">
        <f>SUMIFS(E259:E329,D259:D329,D324)</f>
        <v>2965900</v>
      </c>
      <c r="F330" s="353">
        <f>SUMIFS(F259:F329,D259:D329,D324)</f>
        <v>69899.459315909306</v>
      </c>
      <c r="G330" s="353">
        <f>SUMIFS(G259:G329,D259:D329,D324)</f>
        <v>0</v>
      </c>
      <c r="H330" s="353">
        <f ca="1">SUMIFS(H259:H329,D259:D329,D324)</f>
        <v>0</v>
      </c>
    </row>
    <row r="331" spans="1:8" x14ac:dyDescent="0.25">
      <c r="B331" s="467"/>
      <c r="C331" s="460"/>
      <c r="D331" s="198"/>
      <c r="E331" s="394">
        <v>8572224</v>
      </c>
      <c r="F331" s="394"/>
      <c r="G331" s="394"/>
      <c r="H331" s="394"/>
    </row>
    <row r="332" spans="1:8" x14ac:dyDescent="0.25">
      <c r="B332" s="575" t="s">
        <v>47</v>
      </c>
      <c r="C332" s="468" t="s">
        <v>405</v>
      </c>
      <c r="D332" s="180" t="s">
        <v>5697</v>
      </c>
      <c r="E332" s="116">
        <f>SUMIFS('Fully Booked'!Q:Q,'Fully Booked'!E:E,'MARKETERS ANALYSIS'!D332,'Fully Booked'!D:D,'MARKETERS ANALYSIS'!$C$332)</f>
        <v>0</v>
      </c>
      <c r="F332" s="116">
        <f>SUMIFS('Fully Booked'!AF:AF,'Fully Booked'!E:E,'MARKETERS ANALYSIS'!D332,'Fully Booked'!D:D,'MARKETERS ANALYSIS'!$C$332)</f>
        <v>0</v>
      </c>
      <c r="G332" s="116">
        <f>SUMIFS('Fully Booked'!Q:Q,'Fully Booked'!E:E,'MARKETERS ANALYSIS'!D332,'Fully Booked'!D:D,'MARKETERS ANALYSIS'!$C$332,'Fully Booked'!M:M,'MARKETERS ANALYSIS'!$G$1)</f>
        <v>0</v>
      </c>
      <c r="H332" s="116">
        <f ca="1">SUMIFS('Fully Booked'!Q:Q,'Fully Booked'!E:E,'MARKETERS ANALYSIS'!D332,'Fully Booked'!D:D,'MARKETERS ANALYSIS'!$C$332,'Fully Booked'!L:L,'MARKETERS ANALYSIS'!$H$1)</f>
        <v>0</v>
      </c>
    </row>
    <row r="333" spans="1:8" x14ac:dyDescent="0.25">
      <c r="B333" s="575"/>
      <c r="C333" s="469"/>
      <c r="D333" s="180" t="s">
        <v>5434</v>
      </c>
      <c r="E333" s="116">
        <f>SUMIFS('Fully Booked'!Q:Q,'Fully Booked'!E:E,'MARKETERS ANALYSIS'!D333,'Fully Booked'!D:D,'MARKETERS ANALYSIS'!$C$332)</f>
        <v>0</v>
      </c>
      <c r="F333" s="116">
        <f>SUMIFS('Fully Booked'!AF:AF,'Fully Booked'!E:E,'MARKETERS ANALYSIS'!D333,'Fully Booked'!D:D,'MARKETERS ANALYSIS'!$C$332)</f>
        <v>0</v>
      </c>
      <c r="G333" s="116">
        <f>SUMIFS('Fully Booked'!Q:Q,'Fully Booked'!E:E,'MARKETERS ANALYSIS'!D333,'Fully Booked'!D:D,'MARKETERS ANALYSIS'!$C$332,'Fully Booked'!M:M,'MARKETERS ANALYSIS'!$G$1)</f>
        <v>0</v>
      </c>
      <c r="H333" s="116">
        <f ca="1">SUMIFS('Fully Booked'!Q:Q,'Fully Booked'!E:E,'MARKETERS ANALYSIS'!D333,'Fully Booked'!D:D,'MARKETERS ANALYSIS'!$C$332,'Fully Booked'!L:L,'MARKETERS ANALYSIS'!$H$1)</f>
        <v>0</v>
      </c>
    </row>
    <row r="334" spans="1:8" x14ac:dyDescent="0.25">
      <c r="B334" s="575"/>
      <c r="C334" s="469"/>
      <c r="D334" s="180" t="s">
        <v>6121</v>
      </c>
      <c r="E334" s="116">
        <f>SUMIFS('Fully Booked'!Q:Q,'Fully Booked'!E:E,'MARKETERS ANALYSIS'!D334,'Fully Booked'!D:D,'MARKETERS ANALYSIS'!$C$332)</f>
        <v>0</v>
      </c>
      <c r="F334" s="116">
        <f>SUMIFS('Fully Booked'!AF:AF,'Fully Booked'!E:E,'MARKETERS ANALYSIS'!D334,'Fully Booked'!D:D,'MARKETERS ANALYSIS'!$C$332)</f>
        <v>0</v>
      </c>
      <c r="G334" s="116">
        <f>SUMIFS('Fully Booked'!Q:Q,'Fully Booked'!E:E,'MARKETERS ANALYSIS'!D334,'Fully Booked'!D:D,'MARKETERS ANALYSIS'!$C$332,'Fully Booked'!M:M,'MARKETERS ANALYSIS'!$G$1)</f>
        <v>0</v>
      </c>
      <c r="H334" s="116">
        <f ca="1">SUMIFS('Fully Booked'!Q:Q,'Fully Booked'!E:E,'MARKETERS ANALYSIS'!D334,'Fully Booked'!D:D,'MARKETERS ANALYSIS'!$C$332,'Fully Booked'!L:L,'MARKETERS ANALYSIS'!$H$1)</f>
        <v>0</v>
      </c>
    </row>
    <row r="335" spans="1:8" s="724" customFormat="1" x14ac:dyDescent="0.25">
      <c r="B335" s="575"/>
      <c r="C335" s="469"/>
      <c r="D335" s="180" t="s">
        <v>4983</v>
      </c>
      <c r="E335" s="116">
        <f>SUMIFS('Fully Booked'!Q:Q,'Fully Booked'!E:E,'MARKETERS ANALYSIS'!D335,'Fully Booked'!D:D,'MARKETERS ANALYSIS'!$C$332)</f>
        <v>0</v>
      </c>
      <c r="F335" s="116">
        <f>SUMIFS('Fully Booked'!AF:AF,'Fully Booked'!E:E,'MARKETERS ANALYSIS'!D335,'Fully Booked'!D:D,'MARKETERS ANALYSIS'!$C$332)</f>
        <v>0</v>
      </c>
      <c r="G335" s="116">
        <f>SUMIFS('Fully Booked'!Q:Q,'Fully Booked'!E:E,'MARKETERS ANALYSIS'!D335,'Fully Booked'!D:D,'MARKETERS ANALYSIS'!$C$332,'Fully Booked'!M:M,'MARKETERS ANALYSIS'!$G$1)</f>
        <v>0</v>
      </c>
      <c r="H335" s="116">
        <f ca="1">SUMIFS('Fully Booked'!Q:Q,'Fully Booked'!E:E,'MARKETERS ANALYSIS'!D335,'Fully Booked'!D:D,'MARKETERS ANALYSIS'!$C$332,'Fully Booked'!L:L,'MARKETERS ANALYSIS'!$H$1)</f>
        <v>0</v>
      </c>
    </row>
    <row r="336" spans="1:8" x14ac:dyDescent="0.25">
      <c r="B336" s="575"/>
      <c r="C336" s="180"/>
      <c r="D336" s="180" t="s">
        <v>1199</v>
      </c>
      <c r="E336" s="116">
        <f>SUMIFS('Fully Booked'!Q:Q,'Fully Booked'!E:E,'MARKETERS ANALYSIS'!D336,'Fully Booked'!D:D,'MARKETERS ANALYSIS'!$C$332)</f>
        <v>0</v>
      </c>
      <c r="F336" s="116">
        <f>SUMIFS('Fully Booked'!AF:AF,'Fully Booked'!E:E,'MARKETERS ANALYSIS'!D336,'Fully Booked'!D:D,'MARKETERS ANALYSIS'!$C$332)</f>
        <v>0</v>
      </c>
      <c r="G336" s="116">
        <f>SUMIFS('Fully Booked'!Q:Q,'Fully Booked'!E:E,'MARKETERS ANALYSIS'!D336,'Fully Booked'!D:D,'MARKETERS ANALYSIS'!$C$332,'Fully Booked'!M:M,'MARKETERS ANALYSIS'!$G$1)</f>
        <v>0</v>
      </c>
      <c r="H336" s="116">
        <f ca="1">SUMIFS('Fully Booked'!Q:Q,'Fully Booked'!E:E,'MARKETERS ANALYSIS'!D336,'Fully Booked'!D:D,'MARKETERS ANALYSIS'!$C$332,'Fully Booked'!L:L,'MARKETERS ANALYSIS'!$H$1)</f>
        <v>0</v>
      </c>
    </row>
    <row r="337" spans="2:8" x14ac:dyDescent="0.25">
      <c r="B337" s="575"/>
      <c r="C337" s="469"/>
      <c r="D337" s="180" t="s">
        <v>6467</v>
      </c>
      <c r="E337" s="116">
        <f>SUMIFS('Fully Booked'!Q:Q,'Fully Booked'!E:E,'MARKETERS ANALYSIS'!D337,'Fully Booked'!D:D,'MARKETERS ANALYSIS'!$C$332)</f>
        <v>0</v>
      </c>
      <c r="F337" s="116">
        <f>SUMIFS('Fully Booked'!AF:AF,'Fully Booked'!E:E,'MARKETERS ANALYSIS'!D337,'Fully Booked'!D:D,'MARKETERS ANALYSIS'!$C$332)</f>
        <v>0</v>
      </c>
      <c r="G337" s="116">
        <f>SUMIFS('Fully Booked'!Q:Q,'Fully Booked'!E:E,'MARKETERS ANALYSIS'!D337,'Fully Booked'!D:D,'MARKETERS ANALYSIS'!$C$332,'Fully Booked'!M:M,'MARKETERS ANALYSIS'!$G$1)</f>
        <v>0</v>
      </c>
      <c r="H337" s="116">
        <f ca="1">SUMIFS('Fully Booked'!Q:Q,'Fully Booked'!E:E,'MARKETERS ANALYSIS'!D337,'Fully Booked'!D:D,'MARKETERS ANALYSIS'!$C$332,'Fully Booked'!L:L,'MARKETERS ANALYSIS'!$H$1)</f>
        <v>0</v>
      </c>
    </row>
    <row r="338" spans="2:8" x14ac:dyDescent="0.25">
      <c r="B338" s="575"/>
      <c r="C338" s="469"/>
      <c r="D338" s="180" t="s">
        <v>7178</v>
      </c>
      <c r="E338" s="116">
        <f>SUMIFS('Fully Booked'!Q:Q,'Fully Booked'!E:E,'MARKETERS ANALYSIS'!D338,'Fully Booked'!D:D,'MARKETERS ANALYSIS'!$C$332)</f>
        <v>0</v>
      </c>
      <c r="F338" s="116">
        <f>SUMIFS('Fully Booked'!AF:AF,'Fully Booked'!E:E,'MARKETERS ANALYSIS'!D338,'Fully Booked'!D:D,'MARKETERS ANALYSIS'!$C$332)</f>
        <v>0</v>
      </c>
      <c r="G338" s="116">
        <f>SUMIFS('Fully Booked'!Q:Q,'Fully Booked'!E:E,'MARKETERS ANALYSIS'!D338,'Fully Booked'!D:D,'MARKETERS ANALYSIS'!$C$332,'Fully Booked'!M:M,'MARKETERS ANALYSIS'!$G$1)</f>
        <v>0</v>
      </c>
      <c r="H338" s="116">
        <f ca="1">SUMIFS('Fully Booked'!Q:Q,'Fully Booked'!E:E,'MARKETERS ANALYSIS'!D338,'Fully Booked'!D:D,'MARKETERS ANALYSIS'!$C$332,'Fully Booked'!L:L,'MARKETERS ANALYSIS'!$H$1)</f>
        <v>0</v>
      </c>
    </row>
    <row r="339" spans="2:8" x14ac:dyDescent="0.25">
      <c r="B339" s="575"/>
      <c r="C339" s="180"/>
      <c r="D339" s="180" t="s">
        <v>7011</v>
      </c>
      <c r="E339" s="116">
        <f>SUMIFS('Fully Booked'!Q:Q,'Fully Booked'!E:E,'MARKETERS ANALYSIS'!D339,'Fully Booked'!D:D,'MARKETERS ANALYSIS'!$C$332)</f>
        <v>0</v>
      </c>
      <c r="F339" s="116">
        <f>SUMIFS('Fully Booked'!AF:AF,'Fully Booked'!E:E,'MARKETERS ANALYSIS'!D339,'Fully Booked'!D:D,'MARKETERS ANALYSIS'!$C$332)</f>
        <v>0</v>
      </c>
      <c r="G339" s="116">
        <f>SUMIFS('Fully Booked'!Q:Q,'Fully Booked'!E:E,'MARKETERS ANALYSIS'!D339,'Fully Booked'!D:D,'MARKETERS ANALYSIS'!$C$332,'Fully Booked'!M:M,'MARKETERS ANALYSIS'!$G$1)</f>
        <v>0</v>
      </c>
      <c r="H339" s="116">
        <f ca="1">SUMIFS('Fully Booked'!Q:Q,'Fully Booked'!E:E,'MARKETERS ANALYSIS'!D339,'Fully Booked'!D:D,'MARKETERS ANALYSIS'!$C$332,'Fully Booked'!L:L,'MARKETERS ANALYSIS'!$H$1)</f>
        <v>0</v>
      </c>
    </row>
    <row r="340" spans="2:8" x14ac:dyDescent="0.25">
      <c r="B340" s="575"/>
      <c r="C340" s="469"/>
      <c r="D340" s="180" t="s">
        <v>5504</v>
      </c>
      <c r="E340" s="116">
        <f>SUMIFS('Fully Booked'!Q:Q,'Fully Booked'!E:E,'MARKETERS ANALYSIS'!D340,'Fully Booked'!D:D,'MARKETERS ANALYSIS'!$C$332)</f>
        <v>37000</v>
      </c>
      <c r="F340" s="116">
        <f>SUMIFS('Fully Booked'!AF:AF,'Fully Booked'!E:E,'MARKETERS ANALYSIS'!D340,'Fully Booked'!D:D,'MARKETERS ANALYSIS'!$C$332)</f>
        <v>1094.3030303030303</v>
      </c>
      <c r="G340" s="116">
        <f>SUMIFS('Fully Booked'!Q:Q,'Fully Booked'!E:E,'MARKETERS ANALYSIS'!D340,'Fully Booked'!D:D,'MARKETERS ANALYSIS'!$C$332,'Fully Booked'!M:M,'MARKETERS ANALYSIS'!$G$1)</f>
        <v>0</v>
      </c>
      <c r="H340" s="116">
        <f ca="1">SUMIFS('Fully Booked'!Q:Q,'Fully Booked'!E:E,'MARKETERS ANALYSIS'!D340,'Fully Booked'!D:D,'MARKETERS ANALYSIS'!$C$332,'Fully Booked'!L:L,'MARKETERS ANALYSIS'!$H$1)</f>
        <v>0</v>
      </c>
    </row>
    <row r="341" spans="2:8" x14ac:dyDescent="0.25">
      <c r="B341" s="575"/>
      <c r="C341" s="469"/>
      <c r="D341" s="198" t="s">
        <v>4983</v>
      </c>
      <c r="E341" s="116">
        <f>SUMIFS('Fully Booked'!Q:Q,'Fully Booked'!E:E,'MARKETERS ANALYSIS'!D341,'Fully Booked'!D:D,'MARKETERS ANALYSIS'!$C$332)</f>
        <v>0</v>
      </c>
      <c r="F341" s="116">
        <f>SUMIFS('Fully Booked'!AF:AF,'Fully Booked'!E:E,'MARKETERS ANALYSIS'!D341,'Fully Booked'!D:D,'MARKETERS ANALYSIS'!$C$332)</f>
        <v>0</v>
      </c>
      <c r="G341" s="116">
        <f>SUMIFS('Fully Booked'!Q:Q,'Fully Booked'!E:E,'MARKETERS ANALYSIS'!D341,'Fully Booked'!D:D,'MARKETERS ANALYSIS'!$C$332,'Fully Booked'!M:M,'MARKETERS ANALYSIS'!$G$1)</f>
        <v>0</v>
      </c>
      <c r="H341" s="116">
        <f ca="1">SUMIFS('Fully Booked'!Q:Q,'Fully Booked'!E:E,'MARKETERS ANALYSIS'!D341,'Fully Booked'!D:D,'MARKETERS ANALYSIS'!$C$332,'Fully Booked'!L:L,'MARKETERS ANALYSIS'!$H$1)</f>
        <v>0</v>
      </c>
    </row>
    <row r="342" spans="2:8" x14ac:dyDescent="0.25">
      <c r="B342" s="575"/>
      <c r="C342" s="469"/>
      <c r="D342" s="352" t="s">
        <v>71</v>
      </c>
      <c r="E342" s="353">
        <f>SUM(E332:E341)</f>
        <v>37000</v>
      </c>
      <c r="F342" s="353">
        <f>SUM(F332:F341)</f>
        <v>1094.3030303030303</v>
      </c>
      <c r="G342" s="353">
        <f>SUM(G332:G341)</f>
        <v>0</v>
      </c>
      <c r="H342" s="353">
        <f ca="1">SUM(H332:H341)</f>
        <v>0</v>
      </c>
    </row>
    <row r="343" spans="2:8" x14ac:dyDescent="0.25">
      <c r="B343" s="575"/>
      <c r="D343" s="180" t="s">
        <v>5504</v>
      </c>
      <c r="E343" s="116">
        <f>SUMIFS('Fully Booked'!Q:Q,'Fully Booked'!E:E,'MARKETERS ANALYSIS'!D343,'Fully Booked'!D:D,'MARKETERS ANALYSIS'!$C$343)</f>
        <v>0</v>
      </c>
      <c r="F343" s="116">
        <f>SUMIFS('Fully Booked'!AF:AF,'Fully Booked'!E:E,'MARKETERS ANALYSIS'!D343,'Fully Booked'!D:D,'MARKETERS ANALYSIS'!$C$343)</f>
        <v>0</v>
      </c>
      <c r="G343" s="116">
        <f>SUMIFS('Fully Booked'!Q:Q,'Fully Booked'!E:E,'MARKETERS ANALYSIS'!D343,'Fully Booked'!D:D,'MARKETERS ANALYSIS'!$C$343,'Fully Booked'!M:M,'MARKETERS ANALYSIS'!$G$1)</f>
        <v>0</v>
      </c>
      <c r="H343" s="116">
        <f ca="1">SUMIFS('Fully Booked'!Q:Q,'Fully Booked'!E:E,'MARKETERS ANALYSIS'!D343,'Fully Booked'!D:D,'MARKETERS ANALYSIS'!$C$343,'Fully Booked'!L:L,'MARKETERS ANALYSIS'!$H$1)</f>
        <v>0</v>
      </c>
    </row>
    <row r="344" spans="2:8" x14ac:dyDescent="0.25">
      <c r="B344" s="575"/>
      <c r="C344" s="469"/>
      <c r="D344" s="198" t="s">
        <v>3062</v>
      </c>
      <c r="E344" s="116">
        <f>SUMIFS('Fully Booked'!Q:Q,'Fully Booked'!E:E,'MARKETERS ANALYSIS'!D344,'Fully Booked'!D:D,'MARKETERS ANALYSIS'!$C$343)</f>
        <v>0</v>
      </c>
      <c r="F344" s="116">
        <f>SUMIFS('Fully Booked'!AF:AF,'Fully Booked'!E:E,'MARKETERS ANALYSIS'!D344,'Fully Booked'!D:D,'MARKETERS ANALYSIS'!$C$343)</f>
        <v>0</v>
      </c>
      <c r="G344" s="116">
        <f>SUMIFS('Fully Booked'!Q:Q,'Fully Booked'!E:E,'MARKETERS ANALYSIS'!D344,'Fully Booked'!D:D,'MARKETERS ANALYSIS'!$C$343,'Fully Booked'!M:M,'MARKETERS ANALYSIS'!$G$1)</f>
        <v>0</v>
      </c>
      <c r="H344" s="116">
        <f ca="1">SUMIFS('Fully Booked'!Q:Q,'Fully Booked'!E:E,'MARKETERS ANALYSIS'!D344,'Fully Booked'!D:D,'MARKETERS ANALYSIS'!$C$343,'Fully Booked'!L:L,'MARKETERS ANALYSIS'!$H$1)</f>
        <v>0</v>
      </c>
    </row>
    <row r="345" spans="2:8" x14ac:dyDescent="0.25">
      <c r="B345" s="575"/>
      <c r="C345" s="469"/>
      <c r="D345" s="352" t="s">
        <v>71</v>
      </c>
      <c r="E345" s="353">
        <f>SUM(E343:E344)</f>
        <v>0</v>
      </c>
      <c r="F345" s="353">
        <f t="shared" ref="F345:G345" si="23">SUM(F343:F344)</f>
        <v>0</v>
      </c>
      <c r="G345" s="353">
        <f t="shared" si="23"/>
        <v>0</v>
      </c>
      <c r="H345" s="353">
        <f ca="1">SUM(H343:H344)</f>
        <v>0</v>
      </c>
    </row>
    <row r="346" spans="2:8" x14ac:dyDescent="0.25">
      <c r="B346" s="575"/>
      <c r="C346" s="469"/>
      <c r="D346" s="198"/>
      <c r="E346" s="394"/>
      <c r="F346" s="394"/>
      <c r="G346" s="394"/>
      <c r="H346" s="394"/>
    </row>
    <row r="347" spans="2:8" x14ac:dyDescent="0.25">
      <c r="B347" s="575"/>
      <c r="C347" s="460" t="s">
        <v>869</v>
      </c>
      <c r="D347" s="352"/>
      <c r="E347" s="353">
        <f>SUMIFS(E332:E345,D332:D345,D342)</f>
        <v>37000</v>
      </c>
      <c r="F347" s="353">
        <f>SUMIFS(F332:F345,D332:D345,D342)</f>
        <v>1094.3030303030303</v>
      </c>
      <c r="G347" s="353">
        <f>SUMIFS(G332:G345,D332:D345,D342)</f>
        <v>0</v>
      </c>
      <c r="H347" s="353">
        <f ca="1">SUMIFS(H332:H345,D332:D345,D342)</f>
        <v>0</v>
      </c>
    </row>
    <row r="348" spans="2:8" x14ac:dyDescent="0.25">
      <c r="B348" s="591"/>
      <c r="C348" s="460"/>
      <c r="D348" s="198"/>
      <c r="E348" s="394"/>
      <c r="F348" s="394"/>
      <c r="G348" s="394"/>
      <c r="H348" s="394"/>
    </row>
    <row r="349" spans="2:8" x14ac:dyDescent="0.25">
      <c r="B349" s="590" t="s">
        <v>20</v>
      </c>
      <c r="C349" s="459" t="s">
        <v>4899</v>
      </c>
      <c r="D349" s="180" t="s">
        <v>6362</v>
      </c>
      <c r="E349" s="116">
        <f>SUMIFS('Fully Booked'!Q:Q,'Fully Booked'!E:E,'MARKETERS ANALYSIS'!D349,'Fully Booked'!D:D,'MARKETERS ANALYSIS'!$C$349)</f>
        <v>150000</v>
      </c>
      <c r="F349" s="116">
        <f>SUMIFS('Fully Booked'!AF:AF,'Fully Booked'!E:E,'MARKETERS ANALYSIS'!D349,'Fully Booked'!D:D,'MARKETERS ANALYSIS'!$C$349)</f>
        <v>3442.8571428571431</v>
      </c>
      <c r="G349" s="116">
        <f>SUMIFS('Fully Booked'!Q:Q,'Fully Booked'!E:E,'MARKETERS ANALYSIS'!D349,'Fully Booked'!D:D,'MARKETERS ANALYSIS'!$C$349,'Fully Booked'!M:M,'MARKETERS ANALYSIS'!$G$1)</f>
        <v>0</v>
      </c>
      <c r="H349" s="116">
        <f ca="1">SUMIFS('Fully Booked'!Q:Q,'Fully Booked'!E:E,'MARKETERS ANALYSIS'!D349,'Fully Booked'!D:D,'MARKETERS ANALYSIS'!$C$349,'Fully Booked'!L:L,'MARKETERS ANALYSIS'!$H$1)</f>
        <v>0</v>
      </c>
    </row>
    <row r="350" spans="2:8" x14ac:dyDescent="0.25">
      <c r="B350" s="590"/>
      <c r="C350" s="355"/>
      <c r="D350" s="180" t="s">
        <v>821</v>
      </c>
      <c r="E350" s="116">
        <f>SUMIFS('Fully Booked'!Q:Q,'Fully Booked'!E:E,'MARKETERS ANALYSIS'!D350,'Fully Booked'!D:D,'MARKETERS ANALYSIS'!$C$349)</f>
        <v>190600</v>
      </c>
      <c r="F350" s="116">
        <f>SUMIFS('Fully Booked'!AF:AF,'Fully Booked'!E:E,'MARKETERS ANALYSIS'!D350,'Fully Booked'!D:D,'MARKETERS ANALYSIS'!$C$349)</f>
        <v>4374.7238095238099</v>
      </c>
      <c r="G350" s="116">
        <f>SUMIFS('Fully Booked'!Q:Q,'Fully Booked'!E:E,'MARKETERS ANALYSIS'!D350,'Fully Booked'!D:D,'MARKETERS ANALYSIS'!$C$349,'Fully Booked'!M:M,'MARKETERS ANALYSIS'!$G$1)</f>
        <v>0</v>
      </c>
      <c r="H350" s="116">
        <f ca="1">SUMIFS('Fully Booked'!Q:Q,'Fully Booked'!E:E,'MARKETERS ANALYSIS'!D350,'Fully Booked'!D:D,'MARKETERS ANALYSIS'!$C$349,'Fully Booked'!L:L,'MARKETERS ANALYSIS'!$H$1)</f>
        <v>0</v>
      </c>
    </row>
    <row r="351" spans="2:8" x14ac:dyDescent="0.25">
      <c r="B351" s="590"/>
      <c r="C351" s="355"/>
      <c r="D351" s="8" t="s">
        <v>6828</v>
      </c>
      <c r="E351" s="116">
        <f>SUMIFS('Fully Booked'!Q:Q,'Fully Booked'!E:E,'MARKETERS ANALYSIS'!D351,'Fully Booked'!D:D,'MARKETERS ANALYSIS'!$C$349)</f>
        <v>0</v>
      </c>
      <c r="F351" s="116">
        <f>SUMIFS('Fully Booked'!AF:AF,'Fully Booked'!E:E,'MARKETERS ANALYSIS'!D351,'Fully Booked'!D:D,'MARKETERS ANALYSIS'!$C$349)</f>
        <v>0</v>
      </c>
      <c r="G351" s="116">
        <f>SUMIFS('Fully Booked'!Q:Q,'Fully Booked'!E:E,'MARKETERS ANALYSIS'!D351,'Fully Booked'!D:D,'MARKETERS ANALYSIS'!$C$349,'Fully Booked'!M:M,'MARKETERS ANALYSIS'!$G$1)</f>
        <v>0</v>
      </c>
      <c r="H351" s="116">
        <f ca="1">SUMIFS('Fully Booked'!Q:Q,'Fully Booked'!E:E,'MARKETERS ANALYSIS'!D351,'Fully Booked'!D:D,'MARKETERS ANALYSIS'!$C$349,'Fully Booked'!L:L,'MARKETERS ANALYSIS'!$H$1)</f>
        <v>0</v>
      </c>
    </row>
    <row r="352" spans="2:8" x14ac:dyDescent="0.25">
      <c r="B352" s="590"/>
      <c r="C352" s="355"/>
      <c r="D352" s="8" t="s">
        <v>6357</v>
      </c>
      <c r="E352" s="116">
        <f>SUMIFS('Fully Booked'!Q:Q,'Fully Booked'!E:E,'MARKETERS ANALYSIS'!D352,'Fully Booked'!D:D,'MARKETERS ANALYSIS'!$C$349)</f>
        <v>292600</v>
      </c>
      <c r="F352" s="116">
        <f>SUMIFS('Fully Booked'!AF:AF,'Fully Booked'!E:E,'MARKETERS ANALYSIS'!D352,'Fully Booked'!D:D,'MARKETERS ANALYSIS'!$C$349)</f>
        <v>6715.8666666666677</v>
      </c>
      <c r="G352" s="116">
        <f>SUMIFS('Fully Booked'!Q:Q,'Fully Booked'!E:E,'MARKETERS ANALYSIS'!D352,'Fully Booked'!D:D,'MARKETERS ANALYSIS'!$C$349,'Fully Booked'!M:M,'MARKETERS ANALYSIS'!$G$1)</f>
        <v>0</v>
      </c>
      <c r="H352" s="116">
        <f ca="1">SUMIFS('Fully Booked'!Q:Q,'Fully Booked'!E:E,'MARKETERS ANALYSIS'!D352,'Fully Booked'!D:D,'MARKETERS ANALYSIS'!$C$349,'Fully Booked'!L:L,'MARKETERS ANALYSIS'!$H$1)</f>
        <v>0</v>
      </c>
    </row>
    <row r="353" spans="2:8" x14ac:dyDescent="0.25">
      <c r="B353" s="590"/>
      <c r="C353" s="355"/>
      <c r="D353" s="180"/>
      <c r="E353" s="116">
        <f>SUMIFS('Fully Booked'!Q:Q,'Fully Booked'!E:E,'MARKETERS ANALYSIS'!D353,'Fully Booked'!D:D,'MARKETERS ANALYSIS'!$C$349)</f>
        <v>0</v>
      </c>
      <c r="F353" s="116">
        <f>SUMIFS('Fully Booked'!AF:AF,'Fully Booked'!E:E,'MARKETERS ANALYSIS'!D353,'Fully Booked'!D:D,'MARKETERS ANALYSIS'!$C$349)</f>
        <v>0</v>
      </c>
      <c r="G353" s="116">
        <f>SUMIFS('Fully Booked'!Q:Q,'Fully Booked'!E:E,'MARKETERS ANALYSIS'!D353,'Fully Booked'!D:D,'MARKETERS ANALYSIS'!$C$349,'Fully Booked'!M:M,'MARKETERS ANALYSIS'!$G$1)</f>
        <v>0</v>
      </c>
      <c r="H353" s="116">
        <f ca="1">SUMIFS('Fully Booked'!Q:Q,'Fully Booked'!E:E,'MARKETERS ANALYSIS'!D353,'Fully Booked'!D:D,'MARKETERS ANALYSIS'!$C$349,'Fully Booked'!L:L,'MARKETERS ANALYSIS'!$H$1)</f>
        <v>0</v>
      </c>
    </row>
    <row r="354" spans="2:8" x14ac:dyDescent="0.25">
      <c r="B354" s="590"/>
      <c r="C354" s="355"/>
      <c r="D354" s="180"/>
      <c r="E354" s="116">
        <f>SUMIFS('Fully Booked'!Q:Q,'Fully Booked'!E:E,'MARKETERS ANALYSIS'!D354,'Fully Booked'!D:D,'MARKETERS ANALYSIS'!$C$349)</f>
        <v>0</v>
      </c>
      <c r="F354" s="116">
        <f>SUMIFS('Fully Booked'!AF:AF,'Fully Booked'!E:E,'MARKETERS ANALYSIS'!D354,'Fully Booked'!D:D,'MARKETERS ANALYSIS'!$C$349)</f>
        <v>0</v>
      </c>
      <c r="G354" s="116">
        <f>SUMIFS('Fully Booked'!Q:Q,'Fully Booked'!E:E,'MARKETERS ANALYSIS'!D354,'Fully Booked'!D:D,'MARKETERS ANALYSIS'!$C$349,'Fully Booked'!M:M,'MARKETERS ANALYSIS'!$G$1)</f>
        <v>0</v>
      </c>
      <c r="H354" s="116">
        <f ca="1">SUMIFS('Fully Booked'!Q:Q,'Fully Booked'!E:E,'MARKETERS ANALYSIS'!D354,'Fully Booked'!D:D,'MARKETERS ANALYSIS'!$C$349,'Fully Booked'!L:L,'MARKETERS ANALYSIS'!$H$1)</f>
        <v>0</v>
      </c>
    </row>
    <row r="355" spans="2:8" x14ac:dyDescent="0.25">
      <c r="B355" s="590"/>
      <c r="C355" s="355"/>
      <c r="D355" s="352" t="s">
        <v>71</v>
      </c>
      <c r="E355" s="353">
        <f>SUM(E349:E354)</f>
        <v>633200</v>
      </c>
      <c r="F355" s="353">
        <f>SUM(F349:F354)</f>
        <v>14533.44761904762</v>
      </c>
      <c r="G355" s="353">
        <f>SUM(G349:G354)</f>
        <v>0</v>
      </c>
      <c r="H355" s="353">
        <f ca="1">SUM(H349:H354)</f>
        <v>0</v>
      </c>
    </row>
    <row r="356" spans="2:8" x14ac:dyDescent="0.25">
      <c r="B356" s="590"/>
      <c r="C356" s="459" t="s">
        <v>206</v>
      </c>
      <c r="D356" s="180" t="s">
        <v>5917</v>
      </c>
      <c r="E356" s="116">
        <f>SUMIFS('Fully Booked'!Q:Q,'Fully Booked'!E:E,'MARKETERS ANALYSIS'!D356,'Fully Booked'!D:D,'MARKETERS ANALYSIS'!$C$356)</f>
        <v>0</v>
      </c>
      <c r="F356" s="116">
        <f>SUMIFS('Fully Booked'!AF:AF,'Fully Booked'!E:E,'MARKETERS ANALYSIS'!D356,'Fully Booked'!D:D,'MARKETERS ANALYSIS'!$C$356)</f>
        <v>0</v>
      </c>
      <c r="G356" s="116">
        <f>SUMIFS('Fully Booked'!Q:Q,'Fully Booked'!E:E,'MARKETERS ANALYSIS'!D356,'Fully Booked'!D:D,'MARKETERS ANALYSIS'!$C$356,'Fully Booked'!M:M,'MARKETERS ANALYSIS'!$G$1)</f>
        <v>0</v>
      </c>
      <c r="H356" s="116">
        <f ca="1">SUMIFS('Fully Booked'!Q:Q,'Fully Booked'!E:E,'MARKETERS ANALYSIS'!D356,'Fully Booked'!D:D,'MARKETERS ANALYSIS'!$C$356,'Fully Booked'!L:L,'MARKETERS ANALYSIS'!$H$1)</f>
        <v>0</v>
      </c>
    </row>
    <row r="357" spans="2:8" x14ac:dyDescent="0.25">
      <c r="B357" s="591"/>
      <c r="C357" s="355"/>
      <c r="D357" s="8" t="s">
        <v>7300</v>
      </c>
      <c r="E357" s="116">
        <f>SUMIFS('Fully Booked'!Q:Q,'Fully Booked'!E:E,'MARKETERS ANALYSIS'!D357,'Fully Booked'!D:D,'MARKETERS ANALYSIS'!$C$356)</f>
        <v>0</v>
      </c>
      <c r="F357" s="116">
        <f>SUMIFS('Fully Booked'!AF:AF,'Fully Booked'!E:E,'MARKETERS ANALYSIS'!D357,'Fully Booked'!D:D,'MARKETERS ANALYSIS'!$C$356)</f>
        <v>0</v>
      </c>
      <c r="G357" s="116">
        <f>SUMIFS('Fully Booked'!Q:Q,'Fully Booked'!E:E,'MARKETERS ANALYSIS'!D357,'Fully Booked'!D:D,'MARKETERS ANALYSIS'!$C$356,'Fully Booked'!M:M,'MARKETERS ANALYSIS'!$G$1)</f>
        <v>0</v>
      </c>
      <c r="H357" s="116">
        <f ca="1">SUMIFS('Fully Booked'!Q:Q,'Fully Booked'!E:E,'MARKETERS ANALYSIS'!D357,'Fully Booked'!D:D,'MARKETERS ANALYSIS'!$C$356,'Fully Booked'!L:L,'MARKETERS ANALYSIS'!$H$1)</f>
        <v>0</v>
      </c>
    </row>
    <row r="358" spans="2:8" x14ac:dyDescent="0.25">
      <c r="B358" s="590"/>
      <c r="C358" s="355"/>
      <c r="D358" s="180" t="s">
        <v>3047</v>
      </c>
      <c r="E358" s="116">
        <f>SUMIFS('Fully Booked'!Q:Q,'Fully Booked'!E:E,'MARKETERS ANALYSIS'!D358,'Fully Booked'!D:D,'MARKETERS ANALYSIS'!$C$356)</f>
        <v>0</v>
      </c>
      <c r="F358" s="116">
        <f>SUMIFS('Fully Booked'!AF:AF,'Fully Booked'!E:E,'MARKETERS ANALYSIS'!D358,'Fully Booked'!D:D,'MARKETERS ANALYSIS'!$C$356)</f>
        <v>0</v>
      </c>
      <c r="G358" s="116">
        <f>SUMIFS('Fully Booked'!Q:Q,'Fully Booked'!E:E,'MARKETERS ANALYSIS'!D358,'Fully Booked'!D:D,'MARKETERS ANALYSIS'!$C$356,'Fully Booked'!M:M,'MARKETERS ANALYSIS'!$G$1)</f>
        <v>0</v>
      </c>
      <c r="H358" s="116">
        <f ca="1">SUMIFS('Fully Booked'!Q:Q,'Fully Booked'!E:E,'MARKETERS ANALYSIS'!D358,'Fully Booked'!D:D,'MARKETERS ANALYSIS'!$C$356,'Fully Booked'!L:L,'MARKETERS ANALYSIS'!$H$1)</f>
        <v>0</v>
      </c>
    </row>
    <row r="359" spans="2:8" x14ac:dyDescent="0.25">
      <c r="B359" s="590"/>
      <c r="C359" s="355"/>
      <c r="D359" s="180" t="s">
        <v>4781</v>
      </c>
      <c r="E359" s="116">
        <f>SUMIFS('Fully Booked'!Q:Q,'Fully Booked'!E:E,'MARKETERS ANALYSIS'!D359,'Fully Booked'!D:D,'MARKETERS ANALYSIS'!$C$356)</f>
        <v>0</v>
      </c>
      <c r="F359" s="116">
        <f>SUMIFS('Fully Booked'!AF:AF,'Fully Booked'!E:E,'MARKETERS ANALYSIS'!D359,'Fully Booked'!D:D,'MARKETERS ANALYSIS'!$C$356)</f>
        <v>0</v>
      </c>
      <c r="G359" s="116">
        <f>SUMIFS('Fully Booked'!Q:Q,'Fully Booked'!E:E,'MARKETERS ANALYSIS'!D359,'Fully Booked'!D:D,'MARKETERS ANALYSIS'!$C$356,'Fully Booked'!M:M,'MARKETERS ANALYSIS'!$G$1)</f>
        <v>0</v>
      </c>
      <c r="H359" s="116">
        <f ca="1">SUMIFS('Fully Booked'!Q:Q,'Fully Booked'!E:E,'MARKETERS ANALYSIS'!D359,'Fully Booked'!D:D,'MARKETERS ANALYSIS'!$C$356,'Fully Booked'!L:L,'MARKETERS ANALYSIS'!$H$1)</f>
        <v>0</v>
      </c>
    </row>
    <row r="360" spans="2:8" x14ac:dyDescent="0.25">
      <c r="B360" s="590"/>
      <c r="C360" s="180"/>
      <c r="D360" s="180" t="s">
        <v>6521</v>
      </c>
      <c r="E360" s="116">
        <f>SUMIFS('Fully Booked'!Q:Q,'Fully Booked'!E:E,'MARKETERS ANALYSIS'!D360,'Fully Booked'!D:D,'MARKETERS ANALYSIS'!$C$356)</f>
        <v>0</v>
      </c>
      <c r="F360" s="116">
        <f>SUMIFS('Fully Booked'!AF:AF,'Fully Booked'!E:E,'MARKETERS ANALYSIS'!D360,'Fully Booked'!D:D,'MARKETERS ANALYSIS'!$C$356)</f>
        <v>0</v>
      </c>
      <c r="G360" s="116">
        <f>SUMIFS('Fully Booked'!Q:Q,'Fully Booked'!E:E,'MARKETERS ANALYSIS'!D360,'Fully Booked'!D:D,'MARKETERS ANALYSIS'!$C$356,'Fully Booked'!M:M,'MARKETERS ANALYSIS'!$G$1)</f>
        <v>0</v>
      </c>
      <c r="H360" s="116">
        <f ca="1">SUMIFS('Fully Booked'!Q:Q,'Fully Booked'!E:E,'MARKETERS ANALYSIS'!D360,'Fully Booked'!D:D,'MARKETERS ANALYSIS'!$C$356,'Fully Booked'!L:L,'MARKETERS ANALYSIS'!$H$1)</f>
        <v>0</v>
      </c>
    </row>
    <row r="361" spans="2:8" x14ac:dyDescent="0.25">
      <c r="B361" s="590"/>
      <c r="C361" s="180"/>
      <c r="D361" s="180" t="s">
        <v>7259</v>
      </c>
      <c r="E361" s="116">
        <f>SUMIFS('Fully Booked'!Q:Q,'Fully Booked'!E:E,'MARKETERS ANALYSIS'!D361,'Fully Booked'!D:D,'MARKETERS ANALYSIS'!$C$356)</f>
        <v>0</v>
      </c>
      <c r="F361" s="116">
        <f>SUMIFS('Fully Booked'!AF:AF,'Fully Booked'!E:E,'MARKETERS ANALYSIS'!D361,'Fully Booked'!D:D,'MARKETERS ANALYSIS'!$C$356)</f>
        <v>0</v>
      </c>
      <c r="G361" s="116">
        <f>SUMIFS('Fully Booked'!Q:Q,'Fully Booked'!E:E,'MARKETERS ANALYSIS'!D361,'Fully Booked'!D:D,'MARKETERS ANALYSIS'!$C$356,'Fully Booked'!M:M,'MARKETERS ANALYSIS'!$G$1)</f>
        <v>0</v>
      </c>
      <c r="H361" s="116">
        <f ca="1">SUMIFS('Fully Booked'!Q:Q,'Fully Booked'!E:E,'MARKETERS ANALYSIS'!D361,'Fully Booked'!D:D,'MARKETERS ANALYSIS'!$C$356,'Fully Booked'!L:L,'MARKETERS ANALYSIS'!$H$1)</f>
        <v>0</v>
      </c>
    </row>
    <row r="362" spans="2:8" x14ac:dyDescent="0.25">
      <c r="B362" s="590"/>
      <c r="C362" s="180"/>
      <c r="D362" s="180" t="s">
        <v>7354</v>
      </c>
      <c r="E362" s="116">
        <f>SUMIFS('Fully Booked'!Q:Q,'Fully Booked'!E:E,'MARKETERS ANALYSIS'!D362,'Fully Booked'!D:D,'MARKETERS ANALYSIS'!$C$356)</f>
        <v>0</v>
      </c>
      <c r="F362" s="116">
        <f>SUMIFS('Fully Booked'!AF:AF,'Fully Booked'!E:E,'MARKETERS ANALYSIS'!D362,'Fully Booked'!D:D,'MARKETERS ANALYSIS'!$C$356)</f>
        <v>0</v>
      </c>
      <c r="G362" s="116">
        <f>SUMIFS('Fully Booked'!Q:Q,'Fully Booked'!E:E,'MARKETERS ANALYSIS'!D362,'Fully Booked'!D:D,'MARKETERS ANALYSIS'!$C$356,'Fully Booked'!M:M,'MARKETERS ANALYSIS'!$G$1)</f>
        <v>0</v>
      </c>
      <c r="H362" s="116">
        <f ca="1">SUMIFS('Fully Booked'!Q:Q,'Fully Booked'!E:E,'MARKETERS ANALYSIS'!D362,'Fully Booked'!D:D,'MARKETERS ANALYSIS'!$C$356,'Fully Booked'!L:L,'MARKETERS ANALYSIS'!$H$1)</f>
        <v>0</v>
      </c>
    </row>
    <row r="363" spans="2:8" x14ac:dyDescent="0.25">
      <c r="B363" s="590"/>
      <c r="C363" s="180"/>
      <c r="D363" s="180" t="s">
        <v>2075</v>
      </c>
      <c r="E363" s="116">
        <f>SUMIFS('Fully Booked'!Q:Q,'Fully Booked'!E:E,'MARKETERS ANALYSIS'!D363,'Fully Booked'!D:D,'MARKETERS ANALYSIS'!$C$356)</f>
        <v>0</v>
      </c>
      <c r="F363" s="116">
        <f>SUMIFS('Fully Booked'!AF:AF,'Fully Booked'!E:E,'MARKETERS ANALYSIS'!D363,'Fully Booked'!D:D,'MARKETERS ANALYSIS'!$C$356)</f>
        <v>0</v>
      </c>
      <c r="G363" s="116">
        <f>SUMIFS('Fully Booked'!Q:Q,'Fully Booked'!E:E,'MARKETERS ANALYSIS'!D363,'Fully Booked'!D:D,'MARKETERS ANALYSIS'!$C$356,'Fully Booked'!M:M,'MARKETERS ANALYSIS'!$G$1)</f>
        <v>0</v>
      </c>
      <c r="H363" s="116">
        <f ca="1">SUMIFS('Fully Booked'!Q:Q,'Fully Booked'!E:E,'MARKETERS ANALYSIS'!D363,'Fully Booked'!D:D,'MARKETERS ANALYSIS'!$C$356,'Fully Booked'!L:L,'MARKETERS ANALYSIS'!$H$1)</f>
        <v>0</v>
      </c>
    </row>
    <row r="364" spans="2:8" x14ac:dyDescent="0.25">
      <c r="B364" s="590"/>
      <c r="C364" s="180"/>
      <c r="D364" s="180"/>
      <c r="E364" s="116">
        <f>SUMIFS('Fully Booked'!Q:Q,'Fully Booked'!E:E,'MARKETERS ANALYSIS'!D364,'Fully Booked'!D:D,'MARKETERS ANALYSIS'!$C$356)</f>
        <v>0</v>
      </c>
      <c r="F364" s="116">
        <f>SUMIFS('Fully Booked'!AF:AF,'Fully Booked'!E:E,'MARKETERS ANALYSIS'!D364,'Fully Booked'!D:D,'MARKETERS ANALYSIS'!$C$356)</f>
        <v>0</v>
      </c>
      <c r="G364" s="116">
        <f>SUMIFS('Fully Booked'!Q:Q,'Fully Booked'!E:E,'MARKETERS ANALYSIS'!D364,'Fully Booked'!D:D,'MARKETERS ANALYSIS'!$C$356,'Fully Booked'!M:M,'MARKETERS ANALYSIS'!$G$1)</f>
        <v>0</v>
      </c>
      <c r="H364" s="116">
        <f ca="1">SUMIFS('Fully Booked'!Q:Q,'Fully Booked'!E:E,'MARKETERS ANALYSIS'!D364,'Fully Booked'!D:D,'MARKETERS ANALYSIS'!$C$356,'Fully Booked'!L:L,'MARKETERS ANALYSIS'!$H$1)</f>
        <v>0</v>
      </c>
    </row>
    <row r="365" spans="2:8" x14ac:dyDescent="0.25">
      <c r="B365" s="590"/>
      <c r="C365" s="180"/>
      <c r="D365" s="180" t="s">
        <v>6864</v>
      </c>
      <c r="E365" s="116">
        <f>SUMIFS('Fully Booked'!Q:Q,'Fully Booked'!E:E,'MARKETERS ANALYSIS'!D365,'Fully Booked'!D:D,'MARKETERS ANALYSIS'!$C$356)</f>
        <v>0</v>
      </c>
      <c r="F365" s="116">
        <f>SUMIFS('Fully Booked'!AF:AF,'Fully Booked'!E:E,'MARKETERS ANALYSIS'!D365,'Fully Booked'!D:D,'MARKETERS ANALYSIS'!$C$356)</f>
        <v>0</v>
      </c>
      <c r="G365" s="116">
        <f>SUMIFS('Fully Booked'!Q:Q,'Fully Booked'!E:E,'MARKETERS ANALYSIS'!D365,'Fully Booked'!D:D,'MARKETERS ANALYSIS'!$C$356,'Fully Booked'!M:M,'MARKETERS ANALYSIS'!$G$1)</f>
        <v>0</v>
      </c>
      <c r="H365" s="116">
        <f ca="1">SUMIFS('Fully Booked'!Q:Q,'Fully Booked'!E:E,'MARKETERS ANALYSIS'!D365,'Fully Booked'!D:D,'MARKETERS ANALYSIS'!$C$356,'Fully Booked'!L:L,'MARKETERS ANALYSIS'!$H$1)</f>
        <v>0</v>
      </c>
    </row>
    <row r="366" spans="2:8" x14ac:dyDescent="0.25">
      <c r="B366" s="590"/>
      <c r="C366" s="180"/>
      <c r="D366" s="180" t="s">
        <v>7016</v>
      </c>
      <c r="E366" s="116">
        <f>SUMIFS('Fully Booked'!Q:Q,'Fully Booked'!E:E,'MARKETERS ANALYSIS'!D366,'Fully Booked'!D:D,'MARKETERS ANALYSIS'!$C$356)</f>
        <v>0</v>
      </c>
      <c r="F366" s="116">
        <f>SUMIFS('Fully Booked'!AF:AF,'Fully Booked'!E:E,'MARKETERS ANALYSIS'!D366,'Fully Booked'!D:D,'MARKETERS ANALYSIS'!$C$356)</f>
        <v>0</v>
      </c>
      <c r="G366" s="116">
        <f>SUMIFS('Fully Booked'!Q:Q,'Fully Booked'!E:E,'MARKETERS ANALYSIS'!D366,'Fully Booked'!D:D,'MARKETERS ANALYSIS'!$C$356,'Fully Booked'!M:M,'MARKETERS ANALYSIS'!$G$1)</f>
        <v>0</v>
      </c>
      <c r="H366" s="116">
        <f ca="1">SUMIFS('Fully Booked'!Q:Q,'Fully Booked'!E:E,'MARKETERS ANALYSIS'!D366,'Fully Booked'!D:D,'MARKETERS ANALYSIS'!$C$356,'Fully Booked'!L:L,'MARKETERS ANALYSIS'!$H$1)</f>
        <v>0</v>
      </c>
    </row>
    <row r="367" spans="2:8" x14ac:dyDescent="0.25">
      <c r="B367" s="590"/>
      <c r="D367" s="180" t="s">
        <v>6746</v>
      </c>
      <c r="E367" s="116">
        <f>SUMIFS('Fully Booked'!Q:Q,'Fully Booked'!E:E,'MARKETERS ANALYSIS'!D367,'Fully Booked'!D:D,'MARKETERS ANALYSIS'!$C$356)</f>
        <v>0</v>
      </c>
      <c r="F367" s="116">
        <f>SUMIFS('Fully Booked'!AF:AF,'Fully Booked'!E:E,'MARKETERS ANALYSIS'!D367,'Fully Booked'!D:D,'MARKETERS ANALYSIS'!$C$356)</f>
        <v>0</v>
      </c>
      <c r="G367" s="116">
        <f>SUMIFS('Fully Booked'!Q:Q,'Fully Booked'!E:E,'MARKETERS ANALYSIS'!D367,'Fully Booked'!D:D,'MARKETERS ANALYSIS'!$C$356,'Fully Booked'!M:M,'MARKETERS ANALYSIS'!$G$1)</f>
        <v>0</v>
      </c>
      <c r="H367" s="116">
        <f ca="1">SUMIFS('Fully Booked'!Q:Q,'Fully Booked'!E:E,'MARKETERS ANALYSIS'!D367,'Fully Booked'!D:D,'MARKETERS ANALYSIS'!$C$356,'Fully Booked'!L:L,'MARKETERS ANALYSIS'!$H$1)</f>
        <v>0</v>
      </c>
    </row>
    <row r="368" spans="2:8" x14ac:dyDescent="0.25">
      <c r="B368" s="591"/>
      <c r="C368" s="355"/>
      <c r="D368" s="180" t="s">
        <v>720</v>
      </c>
      <c r="E368" s="116">
        <f>SUMIFS('Fully Booked'!Q:Q,'Fully Booked'!E:E,'MARKETERS ANALYSIS'!D368,'Fully Booked'!D:D,'MARKETERS ANALYSIS'!$C$356)</f>
        <v>0</v>
      </c>
      <c r="F368" s="116">
        <f>SUMIFS('Fully Booked'!AF:AF,'Fully Booked'!E:E,'MARKETERS ANALYSIS'!D368,'Fully Booked'!D:D,'MARKETERS ANALYSIS'!$C$356)</f>
        <v>0</v>
      </c>
      <c r="G368" s="116">
        <f>SUMIFS('Fully Booked'!Q:Q,'Fully Booked'!E:E,'MARKETERS ANALYSIS'!D368,'Fully Booked'!D:D,'MARKETERS ANALYSIS'!$C$356,'Fully Booked'!M:M,'MARKETERS ANALYSIS'!$G$1)</f>
        <v>0</v>
      </c>
      <c r="H368" s="116">
        <f ca="1">SUMIFS('Fully Booked'!Q:Q,'Fully Booked'!E:E,'MARKETERS ANALYSIS'!D368,'Fully Booked'!D:D,'MARKETERS ANALYSIS'!$C$356,'Fully Booked'!L:L,'MARKETERS ANALYSIS'!$H$1)</f>
        <v>0</v>
      </c>
    </row>
    <row r="369" spans="1:8" x14ac:dyDescent="0.25">
      <c r="B369" s="590"/>
      <c r="C369" s="460"/>
      <c r="D369" s="352" t="s">
        <v>71</v>
      </c>
      <c r="E369" s="353">
        <f>SUM(E356:E368)</f>
        <v>0</v>
      </c>
      <c r="F369" s="353">
        <f>SUM(F356:F368)</f>
        <v>0</v>
      </c>
      <c r="G369" s="353">
        <f>SUM(G356:G368)</f>
        <v>0</v>
      </c>
      <c r="H369" s="353">
        <f ca="1">SUM(H356:H368)</f>
        <v>0</v>
      </c>
    </row>
    <row r="370" spans="1:8" x14ac:dyDescent="0.25">
      <c r="B370" s="590"/>
      <c r="C370" s="468" t="s">
        <v>405</v>
      </c>
      <c r="D370" s="180" t="s">
        <v>4012</v>
      </c>
      <c r="E370" s="116">
        <f>SUMIFS('Fully Booked'!Q:Q,'Fully Booked'!E:E,'MARKETERS ANALYSIS'!D370,'Fully Booked'!D:D,'MARKETERS ANALYSIS'!$C$370,'Fully Booked'!B:B,'MARKETERS ANALYSIS'!$B$349)</f>
        <v>50000</v>
      </c>
      <c r="F370" s="116">
        <f>SUMIFS('Fully Booked'!AF:AF,'Fully Booked'!E:E,'MARKETERS ANALYSIS'!D370,'Fully Booked'!D:D,'MARKETERS ANALYSIS'!$C$370,'Fully Booked'!B:B,'MARKETERS ANALYSIS'!$B$349)</f>
        <v>1467.6470588235293</v>
      </c>
      <c r="G370" s="116">
        <f>SUMIFS('Fully Booked'!Q:Q,'Fully Booked'!E:E,'MARKETERS ANALYSIS'!D370,'Fully Booked'!D:D,'MARKETERS ANALYSIS'!$C$370,'Fully Booked'!M:M,'MARKETERS ANALYSIS'!$G$1,'Fully Booked'!B:B,'MARKETERS ANALYSIS'!$B$349)</f>
        <v>0</v>
      </c>
      <c r="H370" s="116">
        <f ca="1">SUMIFS('Fully Booked'!Q:Q,'Fully Booked'!E:E,'MARKETERS ANALYSIS'!D370,'Fully Booked'!D:D,'MARKETERS ANALYSIS'!$C$370,'Fully Booked'!L:L,'MARKETERS ANALYSIS'!$H$1,'Fully Booked'!B:B,'MARKETERS ANALYSIS'!$B$349)</f>
        <v>0</v>
      </c>
    </row>
    <row r="371" spans="1:8" x14ac:dyDescent="0.25">
      <c r="B371" s="590"/>
      <c r="C371" s="469"/>
      <c r="D371" s="8" t="s">
        <v>5911</v>
      </c>
      <c r="E371" s="116">
        <f>SUMIFS('Fully Booked'!Q:Q,'Fully Booked'!E:E,'MARKETERS ANALYSIS'!D371,'Fully Booked'!D:D,'MARKETERS ANALYSIS'!$C$370,'Fully Booked'!B:B,'MARKETERS ANALYSIS'!$B$349)</f>
        <v>0</v>
      </c>
      <c r="F371" s="116">
        <f>SUMIFS('Fully Booked'!AF:AF,'Fully Booked'!E:E,'MARKETERS ANALYSIS'!D371,'Fully Booked'!D:D,'MARKETERS ANALYSIS'!$C$370,'Fully Booked'!B:B,'MARKETERS ANALYSIS'!$B$349)</f>
        <v>0</v>
      </c>
      <c r="G371" s="116">
        <f>SUMIFS('Fully Booked'!Q:Q,'Fully Booked'!E:E,'MARKETERS ANALYSIS'!D371,'Fully Booked'!D:D,'MARKETERS ANALYSIS'!$C$370,'Fully Booked'!M:M,'MARKETERS ANALYSIS'!$G$1,'Fully Booked'!B:B,'MARKETERS ANALYSIS'!$B$349)</f>
        <v>0</v>
      </c>
      <c r="H371" s="116">
        <f ca="1">SUMIFS('Fully Booked'!Q:Q,'Fully Booked'!E:E,'MARKETERS ANALYSIS'!D371,'Fully Booked'!D:D,'MARKETERS ANALYSIS'!$C$370,'Fully Booked'!L:L,'MARKETERS ANALYSIS'!$H$1,'Fully Booked'!B:B,'MARKETERS ANALYSIS'!$B$349)</f>
        <v>0</v>
      </c>
    </row>
    <row r="372" spans="1:8" x14ac:dyDescent="0.25">
      <c r="B372" s="590"/>
      <c r="C372" s="469"/>
      <c r="D372" s="180" t="s">
        <v>6743</v>
      </c>
      <c r="E372" s="116">
        <f>SUMIFS('Fully Booked'!Q:Q,'Fully Booked'!E:E,'MARKETERS ANALYSIS'!D372,'Fully Booked'!D:D,'MARKETERS ANALYSIS'!$C$370,'Fully Booked'!B:B,'MARKETERS ANALYSIS'!$B$349)</f>
        <v>0</v>
      </c>
      <c r="F372" s="116">
        <f>SUMIFS('Fully Booked'!AF:AF,'Fully Booked'!E:E,'MARKETERS ANALYSIS'!D372,'Fully Booked'!D:D,'MARKETERS ANALYSIS'!$C$370,'Fully Booked'!B:B,'MARKETERS ANALYSIS'!$B$349)</f>
        <v>0</v>
      </c>
      <c r="G372" s="116">
        <f>SUMIFS('Fully Booked'!Q:Q,'Fully Booked'!E:E,'MARKETERS ANALYSIS'!D372,'Fully Booked'!D:D,'MARKETERS ANALYSIS'!$C$370,'Fully Booked'!M:M,'MARKETERS ANALYSIS'!$G$1,'Fully Booked'!B:B,'MARKETERS ANALYSIS'!$B$349)</f>
        <v>0</v>
      </c>
      <c r="H372" s="116">
        <f ca="1">SUMIFS('Fully Booked'!Q:Q,'Fully Booked'!E:E,'MARKETERS ANALYSIS'!D372,'Fully Booked'!D:D,'MARKETERS ANALYSIS'!$C$370,'Fully Booked'!L:L,'MARKETERS ANALYSIS'!$H$1,'Fully Booked'!B:B,'MARKETERS ANALYSIS'!$B$349)</f>
        <v>0</v>
      </c>
    </row>
    <row r="373" spans="1:8" x14ac:dyDescent="0.25">
      <c r="B373" s="590"/>
      <c r="C373" s="469"/>
      <c r="D373" s="180" t="s">
        <v>6835</v>
      </c>
      <c r="E373" s="116">
        <f>SUMIFS('Fully Booked'!Q:Q,'Fully Booked'!E:E,'MARKETERS ANALYSIS'!D373,'Fully Booked'!D:D,'MARKETERS ANALYSIS'!$C$370,'Fully Booked'!B:B,'MARKETERS ANALYSIS'!$B$349)</f>
        <v>0</v>
      </c>
      <c r="F373" s="116">
        <f>SUMIFS('Fully Booked'!AF:AF,'Fully Booked'!E:E,'MARKETERS ANALYSIS'!D373,'Fully Booked'!D:D,'MARKETERS ANALYSIS'!$C$370,'Fully Booked'!B:B,'MARKETERS ANALYSIS'!$B$349)</f>
        <v>0</v>
      </c>
      <c r="G373" s="116">
        <f>SUMIFS('Fully Booked'!Q:Q,'Fully Booked'!E:E,'MARKETERS ANALYSIS'!D373,'Fully Booked'!D:D,'MARKETERS ANALYSIS'!$C$370,'Fully Booked'!M:M,'MARKETERS ANALYSIS'!$G$1,'Fully Booked'!B:B,'MARKETERS ANALYSIS'!$B$349)</f>
        <v>0</v>
      </c>
      <c r="H373" s="116">
        <f ca="1">SUMIFS('Fully Booked'!Q:Q,'Fully Booked'!E:E,'MARKETERS ANALYSIS'!D373,'Fully Booked'!D:D,'MARKETERS ANALYSIS'!$C$370,'Fully Booked'!L:L,'MARKETERS ANALYSIS'!$H$1,'Fully Booked'!B:B,'MARKETERS ANALYSIS'!$B$349)</f>
        <v>0</v>
      </c>
    </row>
    <row r="374" spans="1:8" x14ac:dyDescent="0.25">
      <c r="B374" s="590"/>
      <c r="C374" s="469"/>
      <c r="D374" s="180" t="s">
        <v>6990</v>
      </c>
      <c r="E374" s="116">
        <f>SUMIFS('Fully Booked'!Q:Q,'Fully Booked'!E:E,'MARKETERS ANALYSIS'!D374,'Fully Booked'!D:D,'MARKETERS ANALYSIS'!$C$370,'Fully Booked'!B:B,'MARKETERS ANALYSIS'!$B$349)</f>
        <v>75400</v>
      </c>
      <c r="F374" s="116">
        <f>SUMIFS('Fully Booked'!AF:AF,'Fully Booked'!E:E,'MARKETERS ANALYSIS'!D374,'Fully Booked'!D:D,'MARKETERS ANALYSIS'!$C$370,'Fully Booked'!B:B,'MARKETERS ANALYSIS'!$B$349)</f>
        <v>1730.609523809524</v>
      </c>
      <c r="G374" s="116">
        <f>SUMIFS('Fully Booked'!Q:Q,'Fully Booked'!E:E,'MARKETERS ANALYSIS'!D374,'Fully Booked'!D:D,'MARKETERS ANALYSIS'!$C$370,'Fully Booked'!M:M,'MARKETERS ANALYSIS'!$G$1,'Fully Booked'!B:B,'MARKETERS ANALYSIS'!$B$349)</f>
        <v>0</v>
      </c>
      <c r="H374" s="116">
        <f ca="1">SUMIFS('Fully Booked'!Q:Q,'Fully Booked'!E:E,'MARKETERS ANALYSIS'!D374,'Fully Booked'!D:D,'MARKETERS ANALYSIS'!$C$370,'Fully Booked'!L:L,'MARKETERS ANALYSIS'!$H$1,'Fully Booked'!B:B,'MARKETERS ANALYSIS'!$B$349)</f>
        <v>0</v>
      </c>
    </row>
    <row r="375" spans="1:8" x14ac:dyDescent="0.25">
      <c r="B375" s="590"/>
      <c r="C375" s="469"/>
      <c r="D375" s="180" t="s">
        <v>5083</v>
      </c>
      <c r="E375" s="116">
        <f>SUMIFS('Fully Booked'!Q:Q,'Fully Booked'!E:E,'MARKETERS ANALYSIS'!D375,'Fully Booked'!D:D,'MARKETERS ANALYSIS'!$C$370,'Fully Booked'!B:B,'MARKETERS ANALYSIS'!$B$349)</f>
        <v>0</v>
      </c>
      <c r="F375" s="116">
        <f>SUMIFS('Fully Booked'!AF:AF,'Fully Booked'!E:E,'MARKETERS ANALYSIS'!D375,'Fully Booked'!D:D,'MARKETERS ANALYSIS'!$C$370,'Fully Booked'!B:B,'MARKETERS ANALYSIS'!$B$349)</f>
        <v>0</v>
      </c>
      <c r="G375" s="116">
        <f>SUMIFS('Fully Booked'!Q:Q,'Fully Booked'!E:E,'MARKETERS ANALYSIS'!D375,'Fully Booked'!D:D,'MARKETERS ANALYSIS'!$C$370,'Fully Booked'!M:M,'MARKETERS ANALYSIS'!$G$1,'Fully Booked'!B:B,'MARKETERS ANALYSIS'!$B$349)</f>
        <v>0</v>
      </c>
      <c r="H375" s="116">
        <f ca="1">SUMIFS('Fully Booked'!Q:Q,'Fully Booked'!E:E,'MARKETERS ANALYSIS'!D375,'Fully Booked'!D:D,'MARKETERS ANALYSIS'!$C$370,'Fully Booked'!L:L,'MARKETERS ANALYSIS'!$H$1,'Fully Booked'!B:B,'MARKETERS ANALYSIS'!$B$349)</f>
        <v>0</v>
      </c>
    </row>
    <row r="376" spans="1:8" x14ac:dyDescent="0.25">
      <c r="B376" s="590"/>
      <c r="C376" s="469"/>
      <c r="D376" s="180" t="s">
        <v>5369</v>
      </c>
      <c r="E376" s="116">
        <f>SUMIFS('Fully Booked'!Q:Q,'Fully Booked'!E:E,'MARKETERS ANALYSIS'!D376,'Fully Booked'!D:D,'MARKETERS ANALYSIS'!$C$370,'Fully Booked'!B:B,'MARKETERS ANALYSIS'!$B$349)</f>
        <v>0</v>
      </c>
      <c r="F376" s="116">
        <f>SUMIFS('Fully Booked'!AF:AF,'Fully Booked'!E:E,'MARKETERS ANALYSIS'!D376,'Fully Booked'!D:D,'MARKETERS ANALYSIS'!$C$370,'Fully Booked'!B:B,'MARKETERS ANALYSIS'!$B$349)</f>
        <v>0</v>
      </c>
      <c r="G376" s="116">
        <f>SUMIFS('Fully Booked'!Q:Q,'Fully Booked'!E:E,'MARKETERS ANALYSIS'!D376,'Fully Booked'!D:D,'MARKETERS ANALYSIS'!$C$370,'Fully Booked'!M:M,'MARKETERS ANALYSIS'!$G$1,'Fully Booked'!B:B,'MARKETERS ANALYSIS'!$B$349)</f>
        <v>0</v>
      </c>
      <c r="H376" s="116">
        <f ca="1">SUMIFS('Fully Booked'!Q:Q,'Fully Booked'!E:E,'MARKETERS ANALYSIS'!D376,'Fully Booked'!D:D,'MARKETERS ANALYSIS'!$C$370,'Fully Booked'!L:L,'MARKETERS ANALYSIS'!$H$1,'Fully Booked'!B:B,'MARKETERS ANALYSIS'!$B$349)</f>
        <v>0</v>
      </c>
    </row>
    <row r="377" spans="1:8" x14ac:dyDescent="0.25">
      <c r="B377" s="591"/>
      <c r="C377" s="469"/>
      <c r="D377" s="352" t="s">
        <v>71</v>
      </c>
      <c r="E377" s="353">
        <f>SUM(E370:E376)</f>
        <v>125400</v>
      </c>
      <c r="F377" s="353">
        <f>SUM(F370:F376)</f>
        <v>3198.2565826330533</v>
      </c>
      <c r="G377" s="353">
        <f>SUM(G370:G376)</f>
        <v>0</v>
      </c>
      <c r="H377" s="353">
        <f ca="1">SUM(H370:H376)</f>
        <v>0</v>
      </c>
    </row>
    <row r="378" spans="1:8" x14ac:dyDescent="0.25">
      <c r="B378" s="590"/>
      <c r="C378" s="460" t="s">
        <v>869</v>
      </c>
      <c r="D378" s="352"/>
      <c r="E378" s="353">
        <f>SUMIFS(E349:E377,D349:D377,D369)</f>
        <v>758600</v>
      </c>
      <c r="F378" s="353">
        <f>SUMIFS(F345:F377,D345:D377,D369)</f>
        <v>17731.704201680674</v>
      </c>
      <c r="G378" s="353">
        <f>SUMIFS(G345:G377,D345:D377,D369)</f>
        <v>0</v>
      </c>
      <c r="H378" s="353">
        <f ca="1">SUMIFS(H345:H377,D345:D377,D369)</f>
        <v>0</v>
      </c>
    </row>
    <row r="379" spans="1:8" x14ac:dyDescent="0.25">
      <c r="B379" s="465"/>
      <c r="E379" s="394"/>
      <c r="F379" s="394"/>
      <c r="G379" s="394"/>
      <c r="H379" s="394"/>
    </row>
    <row r="380" spans="1:8" x14ac:dyDescent="0.25">
      <c r="A380" s="8">
        <v>24</v>
      </c>
      <c r="B380" s="572" t="s">
        <v>37</v>
      </c>
      <c r="C380" s="389" t="s">
        <v>902</v>
      </c>
      <c r="D380" s="198" t="s">
        <v>1366</v>
      </c>
      <c r="E380" s="116">
        <f>SUMIFS('Fully Booked'!Q:Q,'Fully Booked'!E:E,'MARKETERS ANALYSIS'!D380,'Fully Booked'!D:D,'MARKETERS ANALYSIS'!$C$380)</f>
        <v>0</v>
      </c>
      <c r="F380" s="116">
        <f>SUMIFS('Fully Booked'!AF:AF,'Fully Booked'!E:E,'MARKETERS ANALYSIS'!D380,'Fully Booked'!D:D,'MARKETERS ANALYSIS'!$C$380)</f>
        <v>0</v>
      </c>
      <c r="G380" s="116">
        <f>SUMIFS('Fully Booked'!Q:Q,'Fully Booked'!E:E,'MARKETERS ANALYSIS'!D380,'Fully Booked'!D:D,'MARKETERS ANALYSIS'!$C$380,'Fully Booked'!M:M,'MARKETERS ANALYSIS'!$G$1)</f>
        <v>0</v>
      </c>
      <c r="H380" s="116">
        <f ca="1">SUMIFS('Fully Booked'!Q:Q,'Fully Booked'!E:E,'MARKETERS ANALYSIS'!D380,'Fully Booked'!D:D,'MARKETERS ANALYSIS'!$C$380,'Fully Booked'!L:L,'MARKETERS ANALYSIS'!$H$1)</f>
        <v>0</v>
      </c>
    </row>
    <row r="381" spans="1:8" x14ac:dyDescent="0.25">
      <c r="B381" s="573"/>
      <c r="D381" s="198" t="s">
        <v>2553</v>
      </c>
      <c r="E381" s="116">
        <f>SUMIFS('Fully Booked'!Q:Q,'Fully Booked'!E:E,'MARKETERS ANALYSIS'!D381,'Fully Booked'!D:D,'MARKETERS ANALYSIS'!$C$380)</f>
        <v>0</v>
      </c>
      <c r="F381" s="116">
        <f>SUMIFS('Fully Booked'!AF:AF,'Fully Booked'!E:E,'MARKETERS ANALYSIS'!D381,'Fully Booked'!D:D,'MARKETERS ANALYSIS'!$C$380)</f>
        <v>0</v>
      </c>
      <c r="G381" s="116">
        <f>SUMIFS('Fully Booked'!Q:Q,'Fully Booked'!E:E,'MARKETERS ANALYSIS'!D381,'Fully Booked'!D:D,'MARKETERS ANALYSIS'!$C$380,'Fully Booked'!M:M,'MARKETERS ANALYSIS'!$G$1)</f>
        <v>0</v>
      </c>
      <c r="H381" s="116">
        <f ca="1">SUMIFS('Fully Booked'!Q:Q,'Fully Booked'!E:E,'MARKETERS ANALYSIS'!D381,'Fully Booked'!D:D,'MARKETERS ANALYSIS'!$C$380,'Fully Booked'!L:L,'MARKETERS ANALYSIS'!$H$1)</f>
        <v>0</v>
      </c>
    </row>
    <row r="382" spans="1:8" x14ac:dyDescent="0.25">
      <c r="B382" s="573"/>
      <c r="D382" s="180" t="s">
        <v>3309</v>
      </c>
      <c r="E382" s="116">
        <f>SUMIFS('Fully Booked'!Q:Q,'Fully Booked'!E:E,'MARKETERS ANALYSIS'!D382,'Fully Booked'!D:D,'MARKETERS ANALYSIS'!$C$380)</f>
        <v>0</v>
      </c>
      <c r="F382" s="116">
        <f>SUMIFS('Fully Booked'!AF:AF,'Fully Booked'!E:E,'MARKETERS ANALYSIS'!D382,'Fully Booked'!D:D,'MARKETERS ANALYSIS'!$C$380)</f>
        <v>0</v>
      </c>
      <c r="G382" s="116">
        <f>SUMIFS('Fully Booked'!Q:Q,'Fully Booked'!E:E,'MARKETERS ANALYSIS'!D382,'Fully Booked'!D:D,'MARKETERS ANALYSIS'!$C$380,'Fully Booked'!M:M,'MARKETERS ANALYSIS'!$G$1)</f>
        <v>0</v>
      </c>
      <c r="H382" s="116">
        <f ca="1">SUMIFS('Fully Booked'!Q:Q,'Fully Booked'!E:E,'MARKETERS ANALYSIS'!D382,'Fully Booked'!D:D,'MARKETERS ANALYSIS'!$C$380,'Fully Booked'!L:L,'MARKETERS ANALYSIS'!$H$1)</f>
        <v>0</v>
      </c>
    </row>
    <row r="383" spans="1:8" x14ac:dyDescent="0.25">
      <c r="B383" s="573"/>
      <c r="D383" s="352" t="s">
        <v>71</v>
      </c>
      <c r="E383" s="353">
        <f>SUM(E380:E382)</f>
        <v>0</v>
      </c>
      <c r="F383" s="353">
        <f>SUM(F380:F382)</f>
        <v>0</v>
      </c>
      <c r="G383" s="353">
        <f>SUM(G380:G382)</f>
        <v>0</v>
      </c>
      <c r="H383" s="353">
        <f ca="1">SUM(H380:H382)</f>
        <v>0</v>
      </c>
    </row>
    <row r="384" spans="1:8" x14ac:dyDescent="0.25">
      <c r="A384" s="8">
        <v>25</v>
      </c>
      <c r="B384" s="573"/>
      <c r="C384" s="380" t="s">
        <v>457</v>
      </c>
      <c r="D384" s="8" t="s">
        <v>858</v>
      </c>
      <c r="E384" s="116">
        <f>SUMIFS('Fully Booked'!Q:Q,'Fully Booked'!E:E,'MARKETERS ANALYSIS'!D384,'Fully Booked'!D:D,'MARKETERS ANALYSIS'!$C$384)</f>
        <v>0</v>
      </c>
      <c r="F384" s="116">
        <f>SUMIFS('Fully Booked'!AF:AF,'Fully Booked'!E:E,'MARKETERS ANALYSIS'!D384,'Fully Booked'!D:D,'MARKETERS ANALYSIS'!$C$384)</f>
        <v>0</v>
      </c>
      <c r="G384" s="116">
        <f>SUMIFS('Fully Booked'!Q:Q,'Fully Booked'!E:E,'MARKETERS ANALYSIS'!D384,'Fully Booked'!D:D,'MARKETERS ANALYSIS'!$C$384,'Fully Booked'!M:M,'MARKETERS ANALYSIS'!$G$1)</f>
        <v>0</v>
      </c>
      <c r="H384" s="116">
        <f ca="1">SUMIFS('Fully Booked'!Q:Q,'Fully Booked'!E:E,'MARKETERS ANALYSIS'!D384,'Fully Booked'!D:D,'MARKETERS ANALYSIS'!$C$384,'Fully Booked'!L:L,'MARKETERS ANALYSIS'!$H$1)</f>
        <v>0</v>
      </c>
    </row>
    <row r="385" spans="1:8" x14ac:dyDescent="0.25">
      <c r="B385" s="573"/>
      <c r="D385" s="180" t="s">
        <v>735</v>
      </c>
      <c r="E385" s="116">
        <f>SUMIFS('Fully Booked'!Q:Q,'Fully Booked'!E:E,'MARKETERS ANALYSIS'!D385,'Fully Booked'!D:D,'MARKETERS ANALYSIS'!$C$384)</f>
        <v>0</v>
      </c>
      <c r="F385" s="116">
        <f>SUMIFS('Fully Booked'!AF:AF,'Fully Booked'!E:E,'MARKETERS ANALYSIS'!D385,'Fully Booked'!D:D,'MARKETERS ANALYSIS'!$C$384)</f>
        <v>0</v>
      </c>
      <c r="G385" s="116">
        <f>SUMIFS('Fully Booked'!Q:Q,'Fully Booked'!E:E,'MARKETERS ANALYSIS'!D385,'Fully Booked'!D:D,'MARKETERS ANALYSIS'!$C$384,'Fully Booked'!M:M,'MARKETERS ANALYSIS'!$G$1)</f>
        <v>0</v>
      </c>
      <c r="H385" s="116">
        <f ca="1">SUMIFS('Fully Booked'!Q:Q,'Fully Booked'!E:E,'MARKETERS ANALYSIS'!D385,'Fully Booked'!D:D,'MARKETERS ANALYSIS'!$C$384,'Fully Booked'!L:L,'MARKETERS ANALYSIS'!$H$1)</f>
        <v>0</v>
      </c>
    </row>
    <row r="386" spans="1:8" x14ac:dyDescent="0.25">
      <c r="B386" s="573"/>
      <c r="D386" s="180" t="s">
        <v>769</v>
      </c>
      <c r="E386" s="116">
        <f>SUMIFS('Fully Booked'!Q:Q,'Fully Booked'!E:E,'MARKETERS ANALYSIS'!D386,'Fully Booked'!D:D,'MARKETERS ANALYSIS'!$C$384)</f>
        <v>0</v>
      </c>
      <c r="F386" s="116">
        <f>SUMIFS('Fully Booked'!AF:AF,'Fully Booked'!E:E,'MARKETERS ANALYSIS'!D386,'Fully Booked'!D:D,'MARKETERS ANALYSIS'!$C$384)</f>
        <v>0</v>
      </c>
      <c r="G386" s="116">
        <f>SUMIFS('Fully Booked'!Q:Q,'Fully Booked'!E:E,'MARKETERS ANALYSIS'!D386,'Fully Booked'!D:D,'MARKETERS ANALYSIS'!$C$384,'Fully Booked'!M:M,'MARKETERS ANALYSIS'!$G$1)</f>
        <v>0</v>
      </c>
      <c r="H386" s="116">
        <f ca="1">SUMIFS('Fully Booked'!Q:Q,'Fully Booked'!E:E,'MARKETERS ANALYSIS'!D386,'Fully Booked'!D:D,'MARKETERS ANALYSIS'!$C$384,'Fully Booked'!L:L,'MARKETERS ANALYSIS'!$H$1)</f>
        <v>0</v>
      </c>
    </row>
    <row r="387" spans="1:8" x14ac:dyDescent="0.25">
      <c r="B387" s="573"/>
      <c r="D387" s="8" t="s">
        <v>724</v>
      </c>
      <c r="E387" s="116">
        <f>SUMIFS('Fully Booked'!Q:Q,'Fully Booked'!E:E,'MARKETERS ANALYSIS'!D387,'Fully Booked'!D:D,'MARKETERS ANALYSIS'!$C$384)</f>
        <v>0</v>
      </c>
      <c r="F387" s="116">
        <f>SUMIFS('Fully Booked'!AF:AF,'Fully Booked'!E:E,'MARKETERS ANALYSIS'!D387,'Fully Booked'!D:D,'MARKETERS ANALYSIS'!$C$384)</f>
        <v>0</v>
      </c>
      <c r="G387" s="116">
        <f>SUMIFS('Fully Booked'!Q:Q,'Fully Booked'!E:E,'MARKETERS ANALYSIS'!D387,'Fully Booked'!D:D,'MARKETERS ANALYSIS'!$C$384,'Fully Booked'!M:M,'MARKETERS ANALYSIS'!$G$1)</f>
        <v>0</v>
      </c>
      <c r="H387" s="116">
        <f ca="1">SUMIFS('Fully Booked'!Q:Q,'Fully Booked'!E:E,'MARKETERS ANALYSIS'!D387,'Fully Booked'!D:D,'MARKETERS ANALYSIS'!$C$384,'Fully Booked'!L:L,'MARKETERS ANALYSIS'!$H$1)</f>
        <v>0</v>
      </c>
    </row>
    <row r="388" spans="1:8" x14ac:dyDescent="0.25">
      <c r="B388" s="573"/>
      <c r="D388" s="8" t="s">
        <v>562</v>
      </c>
      <c r="E388" s="116">
        <f>SUMIFS('Fully Booked'!Q:Q,'Fully Booked'!E:E,'MARKETERS ANALYSIS'!D388,'Fully Booked'!D:D,'MARKETERS ANALYSIS'!$C$384)</f>
        <v>0</v>
      </c>
      <c r="F388" s="116">
        <f>SUMIFS('Fully Booked'!AF:AF,'Fully Booked'!E:E,'MARKETERS ANALYSIS'!D388,'Fully Booked'!D:D,'MARKETERS ANALYSIS'!$C$384)</f>
        <v>0</v>
      </c>
      <c r="G388" s="116">
        <f>SUMIFS('Fully Booked'!Q:Q,'Fully Booked'!E:E,'MARKETERS ANALYSIS'!D388,'Fully Booked'!D:D,'MARKETERS ANALYSIS'!$C$384,'Fully Booked'!M:M,'MARKETERS ANALYSIS'!$G$1)</f>
        <v>0</v>
      </c>
      <c r="H388" s="116">
        <f ca="1">SUMIFS('Fully Booked'!Q:Q,'Fully Booked'!E:E,'MARKETERS ANALYSIS'!D388,'Fully Booked'!D:D,'MARKETERS ANALYSIS'!$C$384,'Fully Booked'!L:L,'MARKETERS ANALYSIS'!$H$1)</f>
        <v>0</v>
      </c>
    </row>
    <row r="389" spans="1:8" x14ac:dyDescent="0.25">
      <c r="B389" s="573"/>
      <c r="D389" s="352" t="s">
        <v>71</v>
      </c>
      <c r="E389" s="353">
        <f>SUM(E384:E388)</f>
        <v>0</v>
      </c>
      <c r="F389" s="353">
        <f>SUM(F384:F388)</f>
        <v>0</v>
      </c>
      <c r="G389" s="353">
        <f>SUM(G384:G388)</f>
        <v>0</v>
      </c>
      <c r="H389" s="353">
        <f ca="1">SUM(H384:H388)</f>
        <v>0</v>
      </c>
    </row>
    <row r="390" spans="1:8" x14ac:dyDescent="0.25">
      <c r="A390" s="8">
        <v>26</v>
      </c>
      <c r="B390" s="573"/>
      <c r="C390" s="389" t="s">
        <v>923</v>
      </c>
      <c r="D390" s="198" t="s">
        <v>876</v>
      </c>
      <c r="E390" s="116">
        <f>SUMIFS('Fully Booked'!Q:Q,'Fully Booked'!E:E,'MARKETERS ANALYSIS'!D390,'Fully Booked'!D:D,'MARKETERS ANALYSIS'!$C$390)</f>
        <v>0</v>
      </c>
      <c r="F390" s="116">
        <f>SUMIFS('Fully Booked'!AF:AF,'Fully Booked'!E:E,'MARKETERS ANALYSIS'!D390,'Fully Booked'!D:D,'MARKETERS ANALYSIS'!$C$390)</f>
        <v>0</v>
      </c>
      <c r="G390" s="116">
        <f>SUMIFS('Fully Booked'!Q:Q,'Fully Booked'!E:E,'MARKETERS ANALYSIS'!D390,'Fully Booked'!D:D,'MARKETERS ANALYSIS'!$C$390,'Fully Booked'!M:M,'MARKETERS ANALYSIS'!$G$1)</f>
        <v>0</v>
      </c>
      <c r="H390" s="116">
        <f ca="1">SUMIFS('Fully Booked'!Q:Q,'Fully Booked'!E:E,'MARKETERS ANALYSIS'!D390,'Fully Booked'!D:D,'MARKETERS ANALYSIS'!$C$390,'Fully Booked'!L:L,'MARKETERS ANALYSIS'!$H$1)</f>
        <v>0</v>
      </c>
    </row>
    <row r="391" spans="1:8" x14ac:dyDescent="0.25">
      <c r="B391" s="573"/>
      <c r="D391" s="198" t="s">
        <v>2072</v>
      </c>
      <c r="E391" s="116">
        <f>SUMIFS('Fully Booked'!Q:Q,'Fully Booked'!E:E,'MARKETERS ANALYSIS'!D391,'Fully Booked'!D:D,'MARKETERS ANALYSIS'!$C$390)</f>
        <v>0</v>
      </c>
      <c r="F391" s="116">
        <f>SUMIFS('Fully Booked'!AF:AF,'Fully Booked'!E:E,'MARKETERS ANALYSIS'!D391,'Fully Booked'!D:D,'MARKETERS ANALYSIS'!$C$390)</f>
        <v>0</v>
      </c>
      <c r="G391" s="116">
        <f>SUMIFS('Fully Booked'!Q:Q,'Fully Booked'!E:E,'MARKETERS ANALYSIS'!D391,'Fully Booked'!D:D,'MARKETERS ANALYSIS'!$C$390,'Fully Booked'!M:M,'MARKETERS ANALYSIS'!$G$1)</f>
        <v>0</v>
      </c>
      <c r="H391" s="116">
        <f ca="1">SUMIFS('Fully Booked'!Q:Q,'Fully Booked'!E:E,'MARKETERS ANALYSIS'!D391,'Fully Booked'!D:D,'MARKETERS ANALYSIS'!$C$390,'Fully Booked'!L:L,'MARKETERS ANALYSIS'!$H$1)</f>
        <v>0</v>
      </c>
    </row>
    <row r="392" spans="1:8" x14ac:dyDescent="0.25">
      <c r="B392" s="573"/>
      <c r="D392" s="180" t="s">
        <v>2191</v>
      </c>
      <c r="E392" s="116">
        <f>SUMIFS('Fully Booked'!Q:Q,'Fully Booked'!E:E,'MARKETERS ANALYSIS'!D392,'Fully Booked'!D:D,'MARKETERS ANALYSIS'!$C$390)</f>
        <v>0</v>
      </c>
      <c r="F392" s="116">
        <f>SUMIFS('Fully Booked'!AF:AF,'Fully Booked'!E:E,'MARKETERS ANALYSIS'!D392,'Fully Booked'!D:D,'MARKETERS ANALYSIS'!$C$390)</f>
        <v>0</v>
      </c>
      <c r="G392" s="116">
        <f>SUMIFS('Fully Booked'!Q:Q,'Fully Booked'!E:E,'MARKETERS ANALYSIS'!D392,'Fully Booked'!D:D,'MARKETERS ANALYSIS'!$C$390,'Fully Booked'!M:M,'MARKETERS ANALYSIS'!$G$1)</f>
        <v>0</v>
      </c>
      <c r="H392" s="116">
        <f ca="1">SUMIFS('Fully Booked'!Q:Q,'Fully Booked'!E:E,'MARKETERS ANALYSIS'!D392,'Fully Booked'!D:D,'MARKETERS ANALYSIS'!$C$390,'Fully Booked'!L:L,'MARKETERS ANALYSIS'!$H$1)</f>
        <v>0</v>
      </c>
    </row>
    <row r="393" spans="1:8" x14ac:dyDescent="0.25">
      <c r="B393" s="573"/>
      <c r="D393" s="352" t="s">
        <v>71</v>
      </c>
      <c r="E393" s="353">
        <f>SUM(E390:E392)</f>
        <v>0</v>
      </c>
      <c r="F393" s="353">
        <f t="shared" ref="F393:G393" si="24">SUM(F390:F392)</f>
        <v>0</v>
      </c>
      <c r="G393" s="353">
        <f t="shared" si="24"/>
        <v>0</v>
      </c>
      <c r="H393" s="353">
        <f ca="1">SUM(H390:H392)</f>
        <v>0</v>
      </c>
    </row>
    <row r="394" spans="1:8" x14ac:dyDescent="0.25">
      <c r="A394" s="8">
        <v>27</v>
      </c>
      <c r="B394" s="573"/>
      <c r="C394" s="380" t="s">
        <v>459</v>
      </c>
      <c r="D394" s="180" t="s">
        <v>5136</v>
      </c>
      <c r="E394" s="116">
        <f>SUMIFS('Fully Booked'!Q:Q,'Fully Booked'!E:E,'MARKETERS ANALYSIS'!D394,'Fully Booked'!D:D,'MARKETERS ANALYSIS'!$C$394)</f>
        <v>296900</v>
      </c>
      <c r="F394" s="116">
        <f>SUMIFS('Fully Booked'!AF:AF,'Fully Booked'!E:E,'MARKETERS ANALYSIS'!D394,'Fully Booked'!D:D,'MARKETERS ANALYSIS'!$C$394)</f>
        <v>7602.6571428571442</v>
      </c>
      <c r="G394" s="116">
        <f>SUMIFS('Fully Booked'!Q:Q,'Fully Booked'!E:E,'MARKETERS ANALYSIS'!D394,'Fully Booked'!D:D,'MARKETERS ANALYSIS'!$C$394,'Fully Booked'!M:M,'MARKETERS ANALYSIS'!$G$1)</f>
        <v>0</v>
      </c>
      <c r="H394" s="116">
        <f ca="1">SUMIFS('Fully Booked'!Q:Q,'Fully Booked'!E:E,'MARKETERS ANALYSIS'!D394,'Fully Booked'!D:D,'MARKETERS ANALYSIS'!$C$394,'Fully Booked'!L:L,'MARKETERS ANALYSIS'!$H$1)</f>
        <v>0</v>
      </c>
    </row>
    <row r="395" spans="1:8" x14ac:dyDescent="0.25">
      <c r="B395" s="573"/>
      <c r="D395" s="8" t="s">
        <v>6400</v>
      </c>
      <c r="E395" s="116">
        <f>SUMIFS('Fully Booked'!Q:Q,'Fully Booked'!E:E,'MARKETERS ANALYSIS'!D395,'Fully Booked'!D:D,'MARKETERS ANALYSIS'!$C$394)</f>
        <v>0</v>
      </c>
      <c r="F395" s="116">
        <f>SUMIFS('Fully Booked'!AF:AF,'Fully Booked'!E:E,'MARKETERS ANALYSIS'!D395,'Fully Booked'!D:D,'MARKETERS ANALYSIS'!$C$394)</f>
        <v>0</v>
      </c>
      <c r="G395" s="116">
        <f>SUMIFS('Fully Booked'!Q:Q,'Fully Booked'!E:E,'MARKETERS ANALYSIS'!D395,'Fully Booked'!D:D,'MARKETERS ANALYSIS'!$C$394,'Fully Booked'!M:M,'MARKETERS ANALYSIS'!$G$1)</f>
        <v>0</v>
      </c>
      <c r="H395" s="116">
        <f ca="1">SUMIFS('Fully Booked'!Q:Q,'Fully Booked'!E:E,'MARKETERS ANALYSIS'!D395,'Fully Booked'!D:D,'MARKETERS ANALYSIS'!$C$394,'Fully Booked'!L:L,'MARKETERS ANALYSIS'!$H$1)</f>
        <v>0</v>
      </c>
    </row>
    <row r="396" spans="1:8" x14ac:dyDescent="0.25">
      <c r="B396" s="573"/>
      <c r="D396" s="712" t="s">
        <v>5776</v>
      </c>
      <c r="E396" s="116">
        <f>SUMIFS('Fully Booked'!Q:Q,'Fully Booked'!E:E,'MARKETERS ANALYSIS'!D396,'Fully Booked'!D:D,'MARKETERS ANALYSIS'!$C$394)</f>
        <v>0</v>
      </c>
      <c r="F396" s="116">
        <f>SUMIFS('Fully Booked'!AF:AF,'Fully Booked'!E:E,'MARKETERS ANALYSIS'!D396,'Fully Booked'!D:D,'MARKETERS ANALYSIS'!$C$394)</f>
        <v>0</v>
      </c>
      <c r="G396" s="116">
        <f>SUMIFS('Fully Booked'!Q:Q,'Fully Booked'!E:E,'MARKETERS ANALYSIS'!D396,'Fully Booked'!D:D,'MARKETERS ANALYSIS'!$C$394,'Fully Booked'!M:M,'MARKETERS ANALYSIS'!$G$1)</f>
        <v>0</v>
      </c>
      <c r="H396" s="116">
        <f ca="1">SUMIFS('Fully Booked'!Q:Q,'Fully Booked'!E:E,'MARKETERS ANALYSIS'!D396,'Fully Booked'!D:D,'MARKETERS ANALYSIS'!$C$394,'Fully Booked'!L:L,'MARKETERS ANALYSIS'!$H$1)</f>
        <v>0</v>
      </c>
    </row>
    <row r="397" spans="1:8" x14ac:dyDescent="0.25">
      <c r="B397" s="573"/>
      <c r="D397" s="8" t="s">
        <v>831</v>
      </c>
      <c r="E397" s="116">
        <f>SUMIFS('Fully Booked'!Q:Q,'Fully Booked'!E:E,'MARKETERS ANALYSIS'!D397,'Fully Booked'!D:D,'MARKETERS ANALYSIS'!$C$394)</f>
        <v>0</v>
      </c>
      <c r="F397" s="116">
        <f>SUMIFS('Fully Booked'!AF:AF,'Fully Booked'!E:E,'MARKETERS ANALYSIS'!D397,'Fully Booked'!D:D,'MARKETERS ANALYSIS'!$C$394)</f>
        <v>0</v>
      </c>
      <c r="G397" s="116">
        <f>SUMIFS('Fully Booked'!Q:Q,'Fully Booked'!E:E,'MARKETERS ANALYSIS'!D397,'Fully Booked'!D:D,'MARKETERS ANALYSIS'!$C$394,'Fully Booked'!M:M,'MARKETERS ANALYSIS'!$G$1)</f>
        <v>0</v>
      </c>
      <c r="H397" s="116">
        <f ca="1">SUMIFS('Fully Booked'!Q:Q,'Fully Booked'!E:E,'MARKETERS ANALYSIS'!D397,'Fully Booked'!D:D,'MARKETERS ANALYSIS'!$C$394,'Fully Booked'!L:L,'MARKETERS ANALYSIS'!$H$1)</f>
        <v>0</v>
      </c>
    </row>
    <row r="398" spans="1:8" x14ac:dyDescent="0.25">
      <c r="B398" s="573"/>
      <c r="D398" s="8" t="s">
        <v>437</v>
      </c>
      <c r="E398" s="116">
        <f>SUMIFS('Fully Booked'!Q:Q,'Fully Booked'!E:E,'MARKETERS ANALYSIS'!D398,'Fully Booked'!D:D,'MARKETERS ANALYSIS'!$C$394)</f>
        <v>453500</v>
      </c>
      <c r="F398" s="116">
        <f>SUMIFS('Fully Booked'!AF:AF,'Fully Booked'!E:E,'MARKETERS ANALYSIS'!D398,'Fully Booked'!D:D,'MARKETERS ANALYSIS'!$C$394)</f>
        <v>10408.904761904763</v>
      </c>
      <c r="G398" s="116">
        <f>SUMIFS('Fully Booked'!Q:Q,'Fully Booked'!E:E,'MARKETERS ANALYSIS'!D398,'Fully Booked'!D:D,'MARKETERS ANALYSIS'!$C$394,'Fully Booked'!M:M,'MARKETERS ANALYSIS'!$G$1)</f>
        <v>0</v>
      </c>
      <c r="H398" s="116">
        <f ca="1">SUMIFS('Fully Booked'!Q:Q,'Fully Booked'!E:E,'MARKETERS ANALYSIS'!D398,'Fully Booked'!D:D,'MARKETERS ANALYSIS'!$C$394,'Fully Booked'!L:L,'MARKETERS ANALYSIS'!$H$1)</f>
        <v>0</v>
      </c>
    </row>
    <row r="399" spans="1:8" x14ac:dyDescent="0.25">
      <c r="B399" s="573"/>
      <c r="D399" s="8" t="s">
        <v>3423</v>
      </c>
      <c r="E399" s="116">
        <f>SUMIFS('Fully Booked'!Q:Q,'Fully Booked'!E:E,'MARKETERS ANALYSIS'!D399,'Fully Booked'!D:D,'MARKETERS ANALYSIS'!$C$394)</f>
        <v>0</v>
      </c>
      <c r="F399" s="116">
        <f>SUMIFS('Fully Booked'!AF:AF,'Fully Booked'!E:E,'MARKETERS ANALYSIS'!D399,'Fully Booked'!D:D,'MARKETERS ANALYSIS'!$C$394)</f>
        <v>0</v>
      </c>
      <c r="G399" s="116">
        <f>SUMIFS('Fully Booked'!Q:Q,'Fully Booked'!E:E,'MARKETERS ANALYSIS'!D399,'Fully Booked'!D:D,'MARKETERS ANALYSIS'!$C$394,'Fully Booked'!M:M,'MARKETERS ANALYSIS'!$G$1)</f>
        <v>0</v>
      </c>
      <c r="H399" s="116">
        <f ca="1">SUMIFS('Fully Booked'!Q:Q,'Fully Booked'!E:E,'MARKETERS ANALYSIS'!D399,'Fully Booked'!D:D,'MARKETERS ANALYSIS'!$C$394,'Fully Booked'!L:L,'MARKETERS ANALYSIS'!$H$1)</f>
        <v>0</v>
      </c>
    </row>
    <row r="400" spans="1:8" x14ac:dyDescent="0.25">
      <c r="B400" s="573"/>
      <c r="D400" s="352" t="s">
        <v>71</v>
      </c>
      <c r="E400" s="353">
        <f>SUM(E394:E399)</f>
        <v>750400</v>
      </c>
      <c r="F400" s="353">
        <f>SUM(F394:F399)</f>
        <v>18011.561904761907</v>
      </c>
      <c r="G400" s="353">
        <f>SUM(G394:G399)</f>
        <v>0</v>
      </c>
      <c r="H400" s="353">
        <f ca="1">SUM(H394:H399)</f>
        <v>0</v>
      </c>
    </row>
    <row r="401" spans="1:8" x14ac:dyDescent="0.25">
      <c r="A401" s="8">
        <v>28</v>
      </c>
      <c r="B401" s="573"/>
      <c r="C401" s="93" t="s">
        <v>6161</v>
      </c>
      <c r="D401" s="180" t="s">
        <v>6700</v>
      </c>
      <c r="E401" s="116">
        <f>SUMIFS('Fully Booked'!Q:Q,'Fully Booked'!E:E,'MARKETERS ANALYSIS'!D401,'Fully Booked'!D:D,'MARKETERS ANALYSIS'!$C$401)</f>
        <v>0</v>
      </c>
      <c r="F401" s="116">
        <f>SUMIFS('Fully Booked'!AF:AF,'Fully Booked'!E:E,'MARKETERS ANALYSIS'!D401,'Fully Booked'!D:D,'MARKETERS ANALYSIS'!$C$401)</f>
        <v>0</v>
      </c>
      <c r="G401" s="116">
        <f>SUMIFS('Fully Booked'!Q:Q,'Fully Booked'!E:E,'MARKETERS ANALYSIS'!D401,'Fully Booked'!D:D,'MARKETERS ANALYSIS'!$C$401,'Fully Booked'!M:M,'MARKETERS ANALYSIS'!$G$1)</f>
        <v>0</v>
      </c>
      <c r="H401" s="116">
        <f ca="1">SUMIFS('Fully Booked'!Q:Q,'Fully Booked'!E:E,'MARKETERS ANALYSIS'!D401,'Fully Booked'!D:D,'MARKETERS ANALYSIS'!$C$401,'Fully Booked'!L:L,'MARKETERS ANALYSIS'!$H$1)</f>
        <v>0</v>
      </c>
    </row>
    <row r="402" spans="1:8" x14ac:dyDescent="0.25">
      <c r="B402" s="573"/>
      <c r="C402" s="355"/>
      <c r="D402" s="390" t="s">
        <v>71</v>
      </c>
      <c r="E402" s="391">
        <f>SUM(E401)</f>
        <v>0</v>
      </c>
      <c r="F402" s="391">
        <f>SUM(F401)</f>
        <v>0</v>
      </c>
      <c r="G402" s="391">
        <f>SUM(G401)</f>
        <v>0</v>
      </c>
      <c r="H402" s="391">
        <f ca="1">SUM(H401)</f>
        <v>0</v>
      </c>
    </row>
    <row r="403" spans="1:8" x14ac:dyDescent="0.25">
      <c r="A403" s="8">
        <v>29</v>
      </c>
      <c r="B403" s="573"/>
      <c r="C403" s="389" t="s">
        <v>925</v>
      </c>
      <c r="D403" s="180" t="s">
        <v>5718</v>
      </c>
      <c r="E403" s="116">
        <f>SUMIFS('Fully Booked'!Q:Q,'Fully Booked'!E:E,'MARKETERS ANALYSIS'!D403,'Fully Booked'!D:D,'MARKETERS ANALYSIS'!$C$403)</f>
        <v>0</v>
      </c>
      <c r="F403" s="116">
        <f>SUMIFS('Fully Booked'!AF:AF,'Fully Booked'!E:E,'MARKETERS ANALYSIS'!D403,'Fully Booked'!D:D,'MARKETERS ANALYSIS'!$C$403)</f>
        <v>0</v>
      </c>
      <c r="G403" s="116">
        <f>SUMIFS('Fully Booked'!Q:Q,'Fully Booked'!E:E,'MARKETERS ANALYSIS'!D403,'Fully Booked'!D:D,'MARKETERS ANALYSIS'!$C$403,'Fully Booked'!M:M,'MARKETERS ANALYSIS'!$G$1)</f>
        <v>0</v>
      </c>
      <c r="H403" s="116">
        <f ca="1">SUMIFS('Fully Booked'!Q:Q,'Fully Booked'!E:E,'MARKETERS ANALYSIS'!D403,'Fully Booked'!D:D,'MARKETERS ANALYSIS'!$C$403,'Fully Booked'!L:L,'MARKETERS ANALYSIS'!$H$1)</f>
        <v>0</v>
      </c>
    </row>
    <row r="404" spans="1:8" x14ac:dyDescent="0.25">
      <c r="B404" s="573"/>
      <c r="D404" s="198" t="s">
        <v>2473</v>
      </c>
      <c r="E404" s="116">
        <f>SUMIFS('Fully Booked'!Q:Q,'Fully Booked'!E:E,'MARKETERS ANALYSIS'!D404,'Fully Booked'!D:D,'MARKETERS ANALYSIS'!$C$403)</f>
        <v>0</v>
      </c>
      <c r="F404" s="116">
        <f>SUMIFS('Fully Booked'!AF:AF,'Fully Booked'!E:E,'MARKETERS ANALYSIS'!D404,'Fully Booked'!D:D,'MARKETERS ANALYSIS'!$C$403)</f>
        <v>0</v>
      </c>
      <c r="G404" s="116">
        <f>SUMIFS('Fully Booked'!Q:Q,'Fully Booked'!E:E,'MARKETERS ANALYSIS'!D404,'Fully Booked'!D:D,'MARKETERS ANALYSIS'!$C$403,'Fully Booked'!M:M,'MARKETERS ANALYSIS'!$G$1)</f>
        <v>0</v>
      </c>
      <c r="H404" s="116">
        <f ca="1">SUMIFS('Fully Booked'!Q:Q,'Fully Booked'!E:E,'MARKETERS ANALYSIS'!D404,'Fully Booked'!D:D,'MARKETERS ANALYSIS'!$C$403,'Fully Booked'!L:L,'MARKETERS ANALYSIS'!$H$1)</f>
        <v>0</v>
      </c>
    </row>
    <row r="405" spans="1:8" x14ac:dyDescent="0.25">
      <c r="B405" s="573"/>
      <c r="D405" s="180" t="s">
        <v>437</v>
      </c>
      <c r="E405" s="116">
        <f>SUMIFS('Fully Booked'!Q:Q,'Fully Booked'!E:E,'MARKETERS ANALYSIS'!D405,'Fully Booked'!D:D,'MARKETERS ANALYSIS'!$C$403)</f>
        <v>0</v>
      </c>
      <c r="F405" s="116">
        <f>SUMIFS('Fully Booked'!AF:AF,'Fully Booked'!E:E,'MARKETERS ANALYSIS'!D405,'Fully Booked'!D:D,'MARKETERS ANALYSIS'!$C$403)</f>
        <v>0</v>
      </c>
      <c r="G405" s="116">
        <f>SUMIFS('Fully Booked'!Q:Q,'Fully Booked'!E:E,'MARKETERS ANALYSIS'!D405,'Fully Booked'!D:D,'MARKETERS ANALYSIS'!$C$403,'Fully Booked'!M:M,'MARKETERS ANALYSIS'!$G$1)</f>
        <v>0</v>
      </c>
      <c r="H405" s="116">
        <f ca="1">SUMIFS('Fully Booked'!Q:Q,'Fully Booked'!E:E,'MARKETERS ANALYSIS'!D405,'Fully Booked'!D:D,'MARKETERS ANALYSIS'!$C$403,'Fully Booked'!L:L,'MARKETERS ANALYSIS'!$H$1)</f>
        <v>0</v>
      </c>
    </row>
    <row r="406" spans="1:8" x14ac:dyDescent="0.25">
      <c r="B406" s="573"/>
      <c r="D406" s="180" t="s">
        <v>2392</v>
      </c>
      <c r="E406" s="116">
        <f>SUMIFS('Fully Booked'!Q:Q,'Fully Booked'!E:E,'MARKETERS ANALYSIS'!D406,'Fully Booked'!D:D,'MARKETERS ANALYSIS'!$C$403)</f>
        <v>0</v>
      </c>
      <c r="F406" s="116">
        <f>SUMIFS('Fully Booked'!AF:AF,'Fully Booked'!E:E,'MARKETERS ANALYSIS'!D406,'Fully Booked'!D:D,'MARKETERS ANALYSIS'!$C$403)</f>
        <v>0</v>
      </c>
      <c r="G406" s="116">
        <f>SUMIFS('Fully Booked'!Q:Q,'Fully Booked'!E:E,'MARKETERS ANALYSIS'!D406,'Fully Booked'!D:D,'MARKETERS ANALYSIS'!$C$403,'Fully Booked'!M:M,'MARKETERS ANALYSIS'!$G$1)</f>
        <v>0</v>
      </c>
      <c r="H406" s="116">
        <f ca="1">SUMIFS('Fully Booked'!Q:Q,'Fully Booked'!E:E,'MARKETERS ANALYSIS'!D406,'Fully Booked'!D:D,'MARKETERS ANALYSIS'!$C$403,'Fully Booked'!L:L,'MARKETERS ANALYSIS'!$H$1)</f>
        <v>0</v>
      </c>
    </row>
    <row r="407" spans="1:8" x14ac:dyDescent="0.25">
      <c r="B407" s="573"/>
      <c r="D407" s="621" t="s">
        <v>2155</v>
      </c>
      <c r="E407" s="116">
        <f>SUMIFS('Fully Booked'!Q:Q,'Fully Booked'!E:E,'MARKETERS ANALYSIS'!D407,'Fully Booked'!D:D,'MARKETERS ANALYSIS'!$C$403)</f>
        <v>0</v>
      </c>
      <c r="F407" s="116">
        <f>SUMIFS('Fully Booked'!AF:AF,'Fully Booked'!E:E,'MARKETERS ANALYSIS'!D407,'Fully Booked'!D:D,'MARKETERS ANALYSIS'!$C$403)</f>
        <v>0</v>
      </c>
      <c r="G407" s="116">
        <f>SUMIFS('Fully Booked'!Q:Q,'Fully Booked'!E:E,'MARKETERS ANALYSIS'!D407,'Fully Booked'!D:D,'MARKETERS ANALYSIS'!$C$403,'Fully Booked'!M:M,'MARKETERS ANALYSIS'!$G$1)</f>
        <v>0</v>
      </c>
      <c r="H407" s="116">
        <f ca="1">SUMIFS('Fully Booked'!Q:Q,'Fully Booked'!E:E,'MARKETERS ANALYSIS'!D407,'Fully Booked'!D:D,'MARKETERS ANALYSIS'!$C$403,'Fully Booked'!L:L,'MARKETERS ANALYSIS'!$H$1)</f>
        <v>0</v>
      </c>
    </row>
    <row r="408" spans="1:8" x14ac:dyDescent="0.25">
      <c r="B408" s="573"/>
      <c r="D408" s="180" t="s">
        <v>1257</v>
      </c>
      <c r="E408" s="116">
        <f>SUMIFS('Fully Booked'!Q:Q,'Fully Booked'!E:E,'MARKETERS ANALYSIS'!D408,'Fully Booked'!D:D,'MARKETERS ANALYSIS'!$C$403)</f>
        <v>0</v>
      </c>
      <c r="F408" s="116">
        <f>SUMIFS('Fully Booked'!AF:AF,'Fully Booked'!E:E,'MARKETERS ANALYSIS'!D408,'Fully Booked'!D:D,'MARKETERS ANALYSIS'!$C$403)</f>
        <v>0</v>
      </c>
      <c r="G408" s="116">
        <f>SUMIFS('Fully Booked'!Q:Q,'Fully Booked'!E:E,'MARKETERS ANALYSIS'!D408,'Fully Booked'!D:D,'MARKETERS ANALYSIS'!$C$403,'Fully Booked'!M:M,'MARKETERS ANALYSIS'!$G$1)</f>
        <v>0</v>
      </c>
      <c r="H408" s="116">
        <f ca="1">SUMIFS('Fully Booked'!Q:Q,'Fully Booked'!E:E,'MARKETERS ANALYSIS'!D408,'Fully Booked'!D:D,'MARKETERS ANALYSIS'!$C$403,'Fully Booked'!L:L,'MARKETERS ANALYSIS'!$H$1)</f>
        <v>0</v>
      </c>
    </row>
    <row r="409" spans="1:8" x14ac:dyDescent="0.25">
      <c r="B409" s="573"/>
      <c r="D409" s="180" t="s">
        <v>677</v>
      </c>
      <c r="E409" s="116">
        <f>SUMIFS('Fully Booked'!Q:Q,'Fully Booked'!E:E,'MARKETERS ANALYSIS'!D409,'Fully Booked'!D:D,'MARKETERS ANALYSIS'!$C$403)</f>
        <v>0</v>
      </c>
      <c r="F409" s="116">
        <f>SUMIFS('Fully Booked'!AF:AF,'Fully Booked'!E:E,'MARKETERS ANALYSIS'!D409,'Fully Booked'!D:D,'MARKETERS ANALYSIS'!$C$403)</f>
        <v>0</v>
      </c>
      <c r="G409" s="116">
        <f>SUMIFS('Fully Booked'!Q:Q,'Fully Booked'!E:E,'MARKETERS ANALYSIS'!D409,'Fully Booked'!D:D,'MARKETERS ANALYSIS'!$C$403,'Fully Booked'!M:M,'MARKETERS ANALYSIS'!$G$1)</f>
        <v>0</v>
      </c>
      <c r="H409" s="116">
        <f ca="1">SUMIFS('Fully Booked'!Q:Q,'Fully Booked'!E:E,'MARKETERS ANALYSIS'!D409,'Fully Booked'!D:D,'MARKETERS ANALYSIS'!$C$403,'Fully Booked'!L:L,'MARKETERS ANALYSIS'!$H$1)</f>
        <v>0</v>
      </c>
    </row>
    <row r="410" spans="1:8" x14ac:dyDescent="0.25">
      <c r="B410" s="573"/>
      <c r="D410" s="352" t="s">
        <v>71</v>
      </c>
      <c r="E410" s="353">
        <f>SUM(E403:E409)</f>
        <v>0</v>
      </c>
      <c r="F410" s="353">
        <f>SUM(F403:F409)</f>
        <v>0</v>
      </c>
      <c r="G410" s="353">
        <f>SUM(G403:G409)</f>
        <v>0</v>
      </c>
      <c r="H410" s="353">
        <f ca="1">SUM(H403:H409)</f>
        <v>0</v>
      </c>
    </row>
    <row r="411" spans="1:8" x14ac:dyDescent="0.25">
      <c r="A411" s="8">
        <v>30</v>
      </c>
      <c r="B411" s="573"/>
      <c r="C411" s="457" t="s">
        <v>917</v>
      </c>
      <c r="D411" s="8" t="s">
        <v>6708</v>
      </c>
      <c r="E411" s="116">
        <f>SUMIFS('Fully Booked'!Q:Q,'Fully Booked'!E:E,'MARKETERS ANALYSIS'!D411,'Fully Booked'!D:D,'MARKETERS ANALYSIS'!$C$411)</f>
        <v>0</v>
      </c>
      <c r="F411" s="116">
        <f>SUMIFS('Fully Booked'!AF:AF,'Fully Booked'!E:E,'MARKETERS ANALYSIS'!D411,'Fully Booked'!D:D,'MARKETERS ANALYSIS'!$C$411)</f>
        <v>0</v>
      </c>
      <c r="G411" s="116">
        <f>SUMIFS('Fully Booked'!Q:Q,'Fully Booked'!E:E,'MARKETERS ANALYSIS'!D411,'Fully Booked'!D:D,'MARKETERS ANALYSIS'!$C$411,'Fully Booked'!M:M,'MARKETERS ANALYSIS'!$G$1)</f>
        <v>0</v>
      </c>
      <c r="H411" s="116">
        <f ca="1">SUMIFS('Fully Booked'!Q:Q,'Fully Booked'!E:E,'MARKETERS ANALYSIS'!D411,'Fully Booked'!D:D,'MARKETERS ANALYSIS'!$C$411,'Fully Booked'!L:L,'MARKETERS ANALYSIS'!$H$1)</f>
        <v>0</v>
      </c>
    </row>
    <row r="412" spans="1:8" x14ac:dyDescent="0.25">
      <c r="B412" s="573"/>
      <c r="C412" s="180"/>
      <c r="D412" s="180" t="s">
        <v>4089</v>
      </c>
      <c r="E412" s="116">
        <f>SUMIFS('Fully Booked'!Q:Q,'Fully Booked'!E:E,'MARKETERS ANALYSIS'!D412,'Fully Booked'!D:D,'MARKETERS ANALYSIS'!$C$411)</f>
        <v>0</v>
      </c>
      <c r="F412" s="116">
        <f>SUMIFS('Fully Booked'!AF:AF,'Fully Booked'!E:E,'MARKETERS ANALYSIS'!D412,'Fully Booked'!D:D,'MARKETERS ANALYSIS'!$C$411)</f>
        <v>0</v>
      </c>
      <c r="G412" s="116">
        <f>SUMIFS('Fully Booked'!Q:Q,'Fully Booked'!E:E,'MARKETERS ANALYSIS'!D412,'Fully Booked'!D:D,'MARKETERS ANALYSIS'!$C$411,'Fully Booked'!M:M,'MARKETERS ANALYSIS'!$G$1)</f>
        <v>0</v>
      </c>
      <c r="H412" s="116">
        <f ca="1">SUMIFS('Fully Booked'!Q:Q,'Fully Booked'!E:E,'MARKETERS ANALYSIS'!D412,'Fully Booked'!D:D,'MARKETERS ANALYSIS'!$C$411,'Fully Booked'!L:L,'MARKETERS ANALYSIS'!$H$1)</f>
        <v>0</v>
      </c>
    </row>
    <row r="413" spans="1:8" x14ac:dyDescent="0.25">
      <c r="B413" s="573"/>
      <c r="C413" s="180"/>
      <c r="D413" s="180" t="s">
        <v>4065</v>
      </c>
      <c r="E413" s="116">
        <f>SUMIFS('Fully Booked'!Q:Q,'Fully Booked'!E:E,'MARKETERS ANALYSIS'!D413,'Fully Booked'!D:D,'MARKETERS ANALYSIS'!$C$411)</f>
        <v>617109</v>
      </c>
      <c r="F413" s="116">
        <f>SUMIFS('Fully Booked'!AF:AF,'Fully Booked'!E:E,'MARKETERS ANALYSIS'!D413,'Fully Booked'!D:D,'MARKETERS ANALYSIS'!$C$411)</f>
        <v>14164.120857142858</v>
      </c>
      <c r="G413" s="116">
        <f>SUMIFS('Fully Booked'!Q:Q,'Fully Booked'!E:E,'MARKETERS ANALYSIS'!D413,'Fully Booked'!D:D,'MARKETERS ANALYSIS'!$C$411,'Fully Booked'!M:M,'MARKETERS ANALYSIS'!$G$1)</f>
        <v>0</v>
      </c>
      <c r="H413" s="116">
        <f ca="1">SUMIFS('Fully Booked'!Q:Q,'Fully Booked'!E:E,'MARKETERS ANALYSIS'!D413,'Fully Booked'!D:D,'MARKETERS ANALYSIS'!$C$411,'Fully Booked'!L:L,'MARKETERS ANALYSIS'!$H$1)</f>
        <v>0</v>
      </c>
    </row>
    <row r="414" spans="1:8" x14ac:dyDescent="0.25">
      <c r="B414" s="573"/>
      <c r="C414" s="180"/>
      <c r="D414" s="180" t="s">
        <v>4789</v>
      </c>
      <c r="E414" s="116">
        <f>SUMIFS('Fully Booked'!Q:Q,'Fully Booked'!E:E,'MARKETERS ANALYSIS'!D414,'Fully Booked'!D:D,'MARKETERS ANALYSIS'!$C$411)</f>
        <v>0</v>
      </c>
      <c r="F414" s="116">
        <f>SUMIFS('Fully Booked'!AF:AF,'Fully Booked'!E:E,'MARKETERS ANALYSIS'!D414,'Fully Booked'!D:D,'MARKETERS ANALYSIS'!$C$411)</f>
        <v>0</v>
      </c>
      <c r="G414" s="116">
        <f>SUMIFS('Fully Booked'!Q:Q,'Fully Booked'!E:E,'MARKETERS ANALYSIS'!D414,'Fully Booked'!D:D,'MARKETERS ANALYSIS'!$C$411,'Fully Booked'!M:M,'MARKETERS ANALYSIS'!$G$1)</f>
        <v>0</v>
      </c>
      <c r="H414" s="116">
        <f ca="1">SUMIFS('Fully Booked'!Q:Q,'Fully Booked'!E:E,'MARKETERS ANALYSIS'!D414,'Fully Booked'!D:D,'MARKETERS ANALYSIS'!$C$411,'Fully Booked'!L:L,'MARKETERS ANALYSIS'!$H$1)</f>
        <v>0</v>
      </c>
    </row>
    <row r="415" spans="1:8" x14ac:dyDescent="0.25">
      <c r="B415" s="573"/>
      <c r="C415" s="180"/>
      <c r="D415" s="352" t="s">
        <v>71</v>
      </c>
      <c r="E415" s="353">
        <f>SUM(E411:E414)</f>
        <v>617109</v>
      </c>
      <c r="F415" s="353">
        <f>SUM(F411:F414)</f>
        <v>14164.120857142858</v>
      </c>
      <c r="G415" s="353">
        <f>SUM(G411:G414)</f>
        <v>0</v>
      </c>
      <c r="H415" s="353">
        <f ca="1">SUM(H411:H414)</f>
        <v>0</v>
      </c>
    </row>
    <row r="416" spans="1:8" x14ac:dyDescent="0.25">
      <c r="A416" s="8">
        <v>31</v>
      </c>
      <c r="B416" s="573"/>
      <c r="C416" s="380" t="s">
        <v>438</v>
      </c>
      <c r="D416" s="180" t="s">
        <v>677</v>
      </c>
      <c r="E416" s="116">
        <f>SUMIFS('Fully Booked'!Q:Q,'Fully Booked'!E:E,'MARKETERS ANALYSIS'!D416,'Fully Booked'!D:D,'MARKETERS ANALYSIS'!$C$416)</f>
        <v>30000</v>
      </c>
      <c r="F416" s="116">
        <f>SUMIFS('Fully Booked'!AF:AF,'Fully Booked'!E:E,'MARKETERS ANALYSIS'!D416,'Fully Booked'!D:D,'MARKETERS ANALYSIS'!$C$416)</f>
        <v>1212.5</v>
      </c>
      <c r="G416" s="116">
        <f>SUMIFS('Fully Booked'!Q:Q,'Fully Booked'!E:E,'MARKETERS ANALYSIS'!D416,'Fully Booked'!D:D,'MARKETERS ANALYSIS'!$C$416,'Fully Booked'!M:M,'MARKETERS ANALYSIS'!$G$1)</f>
        <v>0</v>
      </c>
      <c r="H416" s="116">
        <f ca="1">SUMIFS('Fully Booked'!Q:Q,'Fully Booked'!E:E,'MARKETERS ANALYSIS'!D416,'Fully Booked'!D:D,'MARKETERS ANALYSIS'!$C$416,'Fully Booked'!L:L,'MARKETERS ANALYSIS'!$H$1)</f>
        <v>0</v>
      </c>
    </row>
    <row r="417" spans="1:8" x14ac:dyDescent="0.25">
      <c r="B417" s="573"/>
      <c r="D417" s="180" t="s">
        <v>562</v>
      </c>
      <c r="E417" s="116">
        <f>SUMIFS('Fully Booked'!Q:Q,'Fully Booked'!E:E,'MARKETERS ANALYSIS'!D417,'Fully Booked'!D:D,'MARKETERS ANALYSIS'!$C$416)</f>
        <v>0</v>
      </c>
      <c r="F417" s="116">
        <f>SUMIFS('Fully Booked'!AF:AF,'Fully Booked'!E:E,'MARKETERS ANALYSIS'!D417,'Fully Booked'!D:D,'MARKETERS ANALYSIS'!$C$416)</f>
        <v>0</v>
      </c>
      <c r="G417" s="116">
        <f>SUMIFS('Fully Booked'!Q:Q,'Fully Booked'!E:E,'MARKETERS ANALYSIS'!D417,'Fully Booked'!D:D,'MARKETERS ANALYSIS'!$C$416,'Fully Booked'!M:M,'MARKETERS ANALYSIS'!$G$1)</f>
        <v>0</v>
      </c>
      <c r="H417" s="116">
        <f ca="1">SUMIFS('Fully Booked'!Q:Q,'Fully Booked'!E:E,'MARKETERS ANALYSIS'!D417,'Fully Booked'!D:D,'MARKETERS ANALYSIS'!$C$416,'Fully Booked'!L:L,'MARKETERS ANALYSIS'!$H$1)</f>
        <v>0</v>
      </c>
    </row>
    <row r="418" spans="1:8" x14ac:dyDescent="0.25">
      <c r="B418" s="573"/>
      <c r="D418" s="180" t="s">
        <v>588</v>
      </c>
      <c r="E418" s="116">
        <f>SUMIFS('Fully Booked'!Q:Q,'Fully Booked'!E:E,'MARKETERS ANALYSIS'!D418,'Fully Booked'!D:D,'MARKETERS ANALYSIS'!$C$416)</f>
        <v>0</v>
      </c>
      <c r="F418" s="116">
        <f>SUMIFS('Fully Booked'!AF:AF,'Fully Booked'!E:E,'MARKETERS ANALYSIS'!D418,'Fully Booked'!D:D,'MARKETERS ANALYSIS'!$C$416)</f>
        <v>0</v>
      </c>
      <c r="G418" s="116">
        <f>SUMIFS('Fully Booked'!Q:Q,'Fully Booked'!E:E,'MARKETERS ANALYSIS'!D418,'Fully Booked'!D:D,'MARKETERS ANALYSIS'!$C$416,'Fully Booked'!M:M,'MARKETERS ANALYSIS'!$G$1)</f>
        <v>0</v>
      </c>
      <c r="H418" s="116">
        <f ca="1">SUMIFS('Fully Booked'!Q:Q,'Fully Booked'!E:E,'MARKETERS ANALYSIS'!D418,'Fully Booked'!D:D,'MARKETERS ANALYSIS'!$C$416,'Fully Booked'!L:L,'MARKETERS ANALYSIS'!$H$1)</f>
        <v>0</v>
      </c>
    </row>
    <row r="419" spans="1:8" s="724" customFormat="1" x14ac:dyDescent="0.25">
      <c r="B419" s="573"/>
      <c r="D419" s="180" t="s">
        <v>7454</v>
      </c>
      <c r="E419" s="116">
        <f>SUMIFS('Fully Booked'!Q:Q,'Fully Booked'!E:E,'MARKETERS ANALYSIS'!D419,'Fully Booked'!D:D,'MARKETERS ANALYSIS'!$C$416)</f>
        <v>0</v>
      </c>
      <c r="F419" s="116">
        <f>SUMIFS('Fully Booked'!AF:AF,'Fully Booked'!E:E,'MARKETERS ANALYSIS'!D419,'Fully Booked'!D:D,'MARKETERS ANALYSIS'!$C$416)</f>
        <v>0</v>
      </c>
      <c r="G419" s="116">
        <f>SUMIFS('Fully Booked'!Q:Q,'Fully Booked'!E:E,'MARKETERS ANALYSIS'!D419,'Fully Booked'!D:D,'MARKETERS ANALYSIS'!$C$416,'Fully Booked'!M:M,'MARKETERS ANALYSIS'!$G$1)</f>
        <v>0</v>
      </c>
      <c r="H419" s="116">
        <f ca="1">SUMIFS('Fully Booked'!Q:Q,'Fully Booked'!E:E,'MARKETERS ANALYSIS'!D419,'Fully Booked'!D:D,'MARKETERS ANALYSIS'!$C$416,'Fully Booked'!L:L,'MARKETERS ANALYSIS'!$H$1)</f>
        <v>0</v>
      </c>
    </row>
    <row r="420" spans="1:8" x14ac:dyDescent="0.25">
      <c r="B420" s="573"/>
      <c r="C420" s="180"/>
      <c r="D420" s="180" t="s">
        <v>5634</v>
      </c>
      <c r="E420" s="116">
        <f>SUMIFS('Fully Booked'!Q:Q,'Fully Booked'!E:E,'MARKETERS ANALYSIS'!D420,'Fully Booked'!D:D,'MARKETERS ANALYSIS'!$C$416)</f>
        <v>0</v>
      </c>
      <c r="F420" s="116">
        <f>SUMIFS('Fully Booked'!AF:AF,'Fully Booked'!E:E,'MARKETERS ANALYSIS'!D420,'Fully Booked'!D:D,'MARKETERS ANALYSIS'!$C$416)</f>
        <v>0</v>
      </c>
      <c r="G420" s="116">
        <f>SUMIFS('Fully Booked'!Q:Q,'Fully Booked'!E:E,'MARKETERS ANALYSIS'!D420,'Fully Booked'!D:D,'MARKETERS ANALYSIS'!$C$416,'Fully Booked'!M:M,'MARKETERS ANALYSIS'!$G$1)</f>
        <v>0</v>
      </c>
      <c r="H420" s="116">
        <f ca="1">SUMIFS('Fully Booked'!Q:Q,'Fully Booked'!E:E,'MARKETERS ANALYSIS'!D420,'Fully Booked'!D:D,'MARKETERS ANALYSIS'!$C$416,'Fully Booked'!L:L,'MARKETERS ANALYSIS'!$H$1)</f>
        <v>0</v>
      </c>
    </row>
    <row r="421" spans="1:8" x14ac:dyDescent="0.25">
      <c r="B421" s="573"/>
      <c r="D421" s="180" t="s">
        <v>6374</v>
      </c>
      <c r="E421" s="116">
        <f>SUMIFS('Fully Booked'!Q:Q,'Fully Booked'!E:E,'MARKETERS ANALYSIS'!D421,'Fully Booked'!D:D,'MARKETERS ANALYSIS'!$C$416)</f>
        <v>170000</v>
      </c>
      <c r="F421" s="116">
        <f>SUMIFS('Fully Booked'!AF:AF,'Fully Booked'!E:E,'MARKETERS ANALYSIS'!D421,'Fully Booked'!D:D,'MARKETERS ANALYSIS'!$C$416)</f>
        <v>3901.9047619047619</v>
      </c>
      <c r="G421" s="116">
        <f>SUMIFS('Fully Booked'!Q:Q,'Fully Booked'!E:E,'MARKETERS ANALYSIS'!D421,'Fully Booked'!D:D,'MARKETERS ANALYSIS'!$C$416,'Fully Booked'!M:M,'MARKETERS ANALYSIS'!$G$1)</f>
        <v>0</v>
      </c>
      <c r="H421" s="116">
        <f ca="1">SUMIFS('Fully Booked'!Q:Q,'Fully Booked'!E:E,'MARKETERS ANALYSIS'!D421,'Fully Booked'!D:D,'MARKETERS ANALYSIS'!$C$416,'Fully Booked'!L:L,'MARKETERS ANALYSIS'!$H$1)</f>
        <v>0</v>
      </c>
    </row>
    <row r="422" spans="1:8" x14ac:dyDescent="0.25">
      <c r="B422" s="573"/>
      <c r="D422" s="180" t="s">
        <v>6592</v>
      </c>
      <c r="E422" s="116">
        <f>SUMIFS('Fully Booked'!Q:Q,'Fully Booked'!E:E,'MARKETERS ANALYSIS'!D422,'Fully Booked'!D:D,'MARKETERS ANALYSIS'!$C$416)</f>
        <v>0</v>
      </c>
      <c r="F422" s="116">
        <f>SUMIFS('Fully Booked'!AF:AF,'Fully Booked'!E:E,'MARKETERS ANALYSIS'!D422,'Fully Booked'!D:D,'MARKETERS ANALYSIS'!$C$416)</f>
        <v>0</v>
      </c>
      <c r="G422" s="116">
        <f>SUMIFS('Fully Booked'!Q:Q,'Fully Booked'!E:E,'MARKETERS ANALYSIS'!D422,'Fully Booked'!D:D,'MARKETERS ANALYSIS'!$C$416,'Fully Booked'!M:M,'MARKETERS ANALYSIS'!$G$1)</f>
        <v>0</v>
      </c>
      <c r="H422" s="116">
        <f ca="1">SUMIFS('Fully Booked'!Q:Q,'Fully Booked'!E:E,'MARKETERS ANALYSIS'!D422,'Fully Booked'!D:D,'MARKETERS ANALYSIS'!$C$416,'Fully Booked'!L:L,'MARKETERS ANALYSIS'!$H$1)</f>
        <v>0</v>
      </c>
    </row>
    <row r="423" spans="1:8" x14ac:dyDescent="0.25">
      <c r="B423" s="573"/>
      <c r="D423" s="8" t="s">
        <v>2470</v>
      </c>
      <c r="E423" s="116">
        <f>SUMIFS('Fully Booked'!Q:Q,'Fully Booked'!E:E,'MARKETERS ANALYSIS'!D423,'Fully Booked'!D:D,'MARKETERS ANALYSIS'!$C$416)</f>
        <v>0</v>
      </c>
      <c r="F423" s="116">
        <f>SUMIFS('Fully Booked'!AF:AF,'Fully Booked'!E:E,'MARKETERS ANALYSIS'!D423,'Fully Booked'!D:D,'MARKETERS ANALYSIS'!$C$416)</f>
        <v>0</v>
      </c>
      <c r="G423" s="116">
        <f>SUMIFS('Fully Booked'!Q:Q,'Fully Booked'!E:E,'MARKETERS ANALYSIS'!D423,'Fully Booked'!D:D,'MARKETERS ANALYSIS'!$C$416,'Fully Booked'!M:M,'MARKETERS ANALYSIS'!$G$1)</f>
        <v>0</v>
      </c>
      <c r="H423" s="116">
        <f ca="1">SUMIFS('Fully Booked'!Q:Q,'Fully Booked'!E:E,'MARKETERS ANALYSIS'!D423,'Fully Booked'!D:D,'MARKETERS ANALYSIS'!$C$416,'Fully Booked'!L:L,'MARKETERS ANALYSIS'!$H$1)</f>
        <v>0</v>
      </c>
    </row>
    <row r="424" spans="1:8" x14ac:dyDescent="0.25">
      <c r="B424" s="573"/>
      <c r="D424" s="8" t="s">
        <v>4926</v>
      </c>
      <c r="E424" s="116">
        <f>SUMIFS('Fully Booked'!Q:Q,'Fully Booked'!E:E,'MARKETERS ANALYSIS'!D424,'Fully Booked'!D:D,'MARKETERS ANALYSIS'!$C$416)</f>
        <v>0</v>
      </c>
      <c r="F424" s="116">
        <f>SUMIFS('Fully Booked'!AF:AF,'Fully Booked'!E:E,'MARKETERS ANALYSIS'!D424,'Fully Booked'!D:D,'MARKETERS ANALYSIS'!$C$416)</f>
        <v>0</v>
      </c>
      <c r="G424" s="116">
        <f>SUMIFS('Fully Booked'!Q:Q,'Fully Booked'!E:E,'MARKETERS ANALYSIS'!D424,'Fully Booked'!D:D,'MARKETERS ANALYSIS'!$C$416,'Fully Booked'!M:M,'MARKETERS ANALYSIS'!$G$1)</f>
        <v>0</v>
      </c>
      <c r="H424" s="116">
        <f ca="1">SUMIFS('Fully Booked'!Q:Q,'Fully Booked'!E:E,'MARKETERS ANALYSIS'!D424,'Fully Booked'!D:D,'MARKETERS ANALYSIS'!$C$416,'Fully Booked'!L:L,'MARKETERS ANALYSIS'!$H$1)</f>
        <v>0</v>
      </c>
    </row>
    <row r="425" spans="1:8" x14ac:dyDescent="0.25">
      <c r="B425" s="573"/>
      <c r="D425" s="352" t="s">
        <v>71</v>
      </c>
      <c r="E425" s="353">
        <f>SUM(E416:E424)</f>
        <v>200000</v>
      </c>
      <c r="F425" s="353">
        <f>SUM(F416:F424)</f>
        <v>5114.4047619047615</v>
      </c>
      <c r="G425" s="353">
        <f>SUM(G416:G424)</f>
        <v>0</v>
      </c>
      <c r="H425" s="353">
        <f ca="1">SUM(H416:H424)</f>
        <v>0</v>
      </c>
    </row>
    <row r="426" spans="1:8" x14ac:dyDescent="0.25">
      <c r="B426" s="573"/>
      <c r="D426" s="352"/>
      <c r="E426" s="353"/>
      <c r="F426" s="353"/>
      <c r="G426" s="353"/>
      <c r="H426" s="353"/>
    </row>
    <row r="427" spans="1:8" x14ac:dyDescent="0.25">
      <c r="B427" s="573"/>
      <c r="C427" s="468" t="s">
        <v>405</v>
      </c>
      <c r="D427" s="180"/>
      <c r="E427" s="116">
        <f>SUMIFS('Fully Booked'!Q:Q,'Fully Booked'!E:E,'MARKETERS ANALYSIS'!D427,'Fully Booked'!D:D,'MARKETERS ANALYSIS'!$C$427)</f>
        <v>0</v>
      </c>
      <c r="F427" s="116">
        <f>SUMIFS('Fully Booked'!AF:AF,'Fully Booked'!E:E,'MARKETERS ANALYSIS'!D427,'Fully Booked'!D:D,'MARKETERS ANALYSIS'!$C$427)</f>
        <v>0</v>
      </c>
      <c r="G427" s="116">
        <f>SUMIFS('Fully Booked'!Q:Q,'Fully Booked'!E:E,'MARKETERS ANALYSIS'!D427,'Fully Booked'!D:D,'MARKETERS ANALYSIS'!$C$427,'Fully Booked'!M:M,'MARKETERS ANALYSIS'!$G$1)</f>
        <v>0</v>
      </c>
      <c r="H427" s="116">
        <f ca="1">SUMIFS('Fully Booked'!Q:Q,'Fully Booked'!E:E,'MARKETERS ANALYSIS'!D427,'Fully Booked'!D:D,'MARKETERS ANALYSIS'!$C$427,'Fully Booked'!L:L,'MARKETERS ANALYSIS'!$H$1)</f>
        <v>0</v>
      </c>
    </row>
    <row r="428" spans="1:8" x14ac:dyDescent="0.25">
      <c r="B428" s="573"/>
      <c r="D428" s="352" t="s">
        <v>71</v>
      </c>
      <c r="E428" s="353">
        <f>SUM(E427:E427)</f>
        <v>0</v>
      </c>
      <c r="F428" s="353">
        <f>SUM(F427:F427)</f>
        <v>0</v>
      </c>
      <c r="G428" s="353">
        <f>SUM(G427:G427)</f>
        <v>0</v>
      </c>
      <c r="H428" s="353">
        <f ca="1">SUM(H427:H427)</f>
        <v>0</v>
      </c>
    </row>
    <row r="429" spans="1:8" x14ac:dyDescent="0.25">
      <c r="B429" s="574"/>
      <c r="C429" s="460" t="s">
        <v>869</v>
      </c>
      <c r="D429" s="352"/>
      <c r="E429" s="353">
        <f>SUMIFS(E380:E428,D380:D428,D428)</f>
        <v>1567509</v>
      </c>
      <c r="F429" s="353">
        <f>SUMIFS(F380:F428,D380:D428,D425)</f>
        <v>37290.087523809525</v>
      </c>
      <c r="G429" s="353">
        <f>SUMIFS(G380:G428,D380:D428,D425)</f>
        <v>0</v>
      </c>
      <c r="H429" s="353">
        <f ca="1">SUMIFS(H380:H428,D380:D428,D425)</f>
        <v>0</v>
      </c>
    </row>
    <row r="430" spans="1:8" x14ac:dyDescent="0.25">
      <c r="B430" s="465"/>
      <c r="D430" s="198"/>
      <c r="E430" s="394"/>
      <c r="F430" s="394"/>
      <c r="G430" s="394"/>
      <c r="H430" s="394"/>
    </row>
    <row r="431" spans="1:8" x14ac:dyDescent="0.25">
      <c r="A431" s="8">
        <v>32</v>
      </c>
      <c r="B431" s="572" t="s">
        <v>49</v>
      </c>
      <c r="C431" s="389" t="s">
        <v>929</v>
      </c>
      <c r="D431" s="180" t="s">
        <v>5371</v>
      </c>
      <c r="E431" s="116">
        <f>SUMIFS('Fully Booked'!Q:Q,'Fully Booked'!E:E,'MARKETERS ANALYSIS'!D431,'Fully Booked'!D:D,'MARKETERS ANALYSIS'!$C$431)</f>
        <v>50000</v>
      </c>
      <c r="F431" s="116">
        <f>SUMIFS('Fully Booked'!AF:AF,'Fully Booked'!E:E,'MARKETERS ANALYSIS'!D431,'Fully Booked'!D:D,'MARKETERS ANALYSIS'!$C$431)</f>
        <v>1541.6666666666667</v>
      </c>
      <c r="G431" s="116">
        <f>SUMIFS('Fully Booked'!Q:Q,'Fully Booked'!E:E,'MARKETERS ANALYSIS'!D431,'Fully Booked'!D:D,'MARKETERS ANALYSIS'!$C$431,'Fully Booked'!M:M,'MARKETERS ANALYSIS'!$G$1)</f>
        <v>0</v>
      </c>
      <c r="H431" s="116">
        <f ca="1">SUMIFS('Fully Booked'!Q:Q,'Fully Booked'!E:E,'MARKETERS ANALYSIS'!D431,'Fully Booked'!D:D,'MARKETERS ANALYSIS'!$C$431,'Fully Booked'!L:L,'MARKETERS ANALYSIS'!$H$1)</f>
        <v>0</v>
      </c>
    </row>
    <row r="432" spans="1:8" x14ac:dyDescent="0.25">
      <c r="B432" s="573"/>
      <c r="D432" s="8" t="s">
        <v>874</v>
      </c>
      <c r="E432" s="116">
        <f>SUMIFS('Fully Booked'!Q:Q,'Fully Booked'!E:E,'MARKETERS ANALYSIS'!D432,'Fully Booked'!D:D,'MARKETERS ANALYSIS'!$C$431)</f>
        <v>0</v>
      </c>
      <c r="F432" s="116">
        <f>SUMIFS('Fully Booked'!AF:AF,'Fully Booked'!E:E,'MARKETERS ANALYSIS'!D432,'Fully Booked'!D:D,'MARKETERS ANALYSIS'!$C$431)</f>
        <v>0</v>
      </c>
      <c r="G432" s="116">
        <f>SUMIFS('Fully Booked'!Q:Q,'Fully Booked'!E:E,'MARKETERS ANALYSIS'!D432,'Fully Booked'!D:D,'MARKETERS ANALYSIS'!$C$431,'Fully Booked'!M:M,'MARKETERS ANALYSIS'!$G$1)</f>
        <v>0</v>
      </c>
      <c r="H432" s="116">
        <f ca="1">SUMIFS('Fully Booked'!Q:Q,'Fully Booked'!E:E,'MARKETERS ANALYSIS'!D432,'Fully Booked'!D:D,'MARKETERS ANALYSIS'!$C$431,'Fully Booked'!L:L,'MARKETERS ANALYSIS'!$H$1)</f>
        <v>0</v>
      </c>
    </row>
    <row r="433" spans="1:8" x14ac:dyDescent="0.25">
      <c r="B433" s="573"/>
      <c r="D433" s="180" t="s">
        <v>6190</v>
      </c>
      <c r="E433" s="116">
        <f>SUMIFS('Fully Booked'!Q:Q,'Fully Booked'!E:E,'MARKETERS ANALYSIS'!D433,'Fully Booked'!D:D,'MARKETERS ANALYSIS'!$C$431)</f>
        <v>0</v>
      </c>
      <c r="F433" s="116">
        <f>SUMIFS('Fully Booked'!AF:AF,'Fully Booked'!E:E,'MARKETERS ANALYSIS'!D433,'Fully Booked'!D:D,'MARKETERS ANALYSIS'!$C$431)</f>
        <v>0</v>
      </c>
      <c r="G433" s="116">
        <f>SUMIFS('Fully Booked'!Q:Q,'Fully Booked'!E:E,'MARKETERS ANALYSIS'!D433,'Fully Booked'!D:D,'MARKETERS ANALYSIS'!$C$431,'Fully Booked'!M:M,'MARKETERS ANALYSIS'!$G$1)</f>
        <v>0</v>
      </c>
      <c r="H433" s="116">
        <f ca="1">SUMIFS('Fully Booked'!Q:Q,'Fully Booked'!E:E,'MARKETERS ANALYSIS'!D433,'Fully Booked'!D:D,'MARKETERS ANALYSIS'!$C$431,'Fully Booked'!L:L,'MARKETERS ANALYSIS'!$H$1)</f>
        <v>0</v>
      </c>
    </row>
    <row r="434" spans="1:8" x14ac:dyDescent="0.25">
      <c r="B434" s="573"/>
      <c r="D434" s="198" t="s">
        <v>6403</v>
      </c>
      <c r="E434" s="116">
        <f>SUMIFS('Fully Booked'!Q:Q,'Fully Booked'!E:E,'MARKETERS ANALYSIS'!D434,'Fully Booked'!D:D,'MARKETERS ANALYSIS'!$C$431)</f>
        <v>0</v>
      </c>
      <c r="F434" s="116">
        <f>SUMIFS('Fully Booked'!AF:AF,'Fully Booked'!E:E,'MARKETERS ANALYSIS'!D434,'Fully Booked'!D:D,'MARKETERS ANALYSIS'!$C$431)</f>
        <v>0</v>
      </c>
      <c r="G434" s="116">
        <f>SUMIFS('Fully Booked'!Q:Q,'Fully Booked'!E:E,'MARKETERS ANALYSIS'!D434,'Fully Booked'!D:D,'MARKETERS ANALYSIS'!$C$431,'Fully Booked'!M:M,'MARKETERS ANALYSIS'!$G$1)</f>
        <v>0</v>
      </c>
      <c r="H434" s="116">
        <f ca="1">SUMIFS('Fully Booked'!Q:Q,'Fully Booked'!E:E,'MARKETERS ANALYSIS'!D434,'Fully Booked'!D:D,'MARKETERS ANALYSIS'!$C$431,'Fully Booked'!L:L,'MARKETERS ANALYSIS'!$H$1)</f>
        <v>0</v>
      </c>
    </row>
    <row r="435" spans="1:8" x14ac:dyDescent="0.25">
      <c r="B435" s="573"/>
      <c r="D435" s="393" t="s">
        <v>71</v>
      </c>
      <c r="E435" s="397">
        <f>SUM(E431:E434)</f>
        <v>50000</v>
      </c>
      <c r="F435" s="397">
        <f>SUM(F431)</f>
        <v>1541.6666666666667</v>
      </c>
      <c r="G435" s="397">
        <f>SUM(G431)</f>
        <v>0</v>
      </c>
      <c r="H435" s="397">
        <f ca="1">SUM(H431)</f>
        <v>0</v>
      </c>
    </row>
    <row r="436" spans="1:8" x14ac:dyDescent="0.25">
      <c r="B436" s="573"/>
      <c r="D436" s="388"/>
      <c r="E436" s="272"/>
      <c r="F436" s="272"/>
      <c r="G436" s="272"/>
      <c r="H436" s="272"/>
    </row>
    <row r="437" spans="1:8" x14ac:dyDescent="0.25">
      <c r="A437" s="8">
        <v>33</v>
      </c>
      <c r="B437" s="573"/>
      <c r="C437" s="389" t="s">
        <v>612</v>
      </c>
      <c r="D437" s="180" t="s">
        <v>6383</v>
      </c>
      <c r="E437" s="116">
        <f>SUMIFS('Fully Booked'!Q:Q,'Fully Booked'!E:E,'MARKETERS ANALYSIS'!D437,'Fully Booked'!D:D,'MARKETERS ANALYSIS'!$C$437)</f>
        <v>0</v>
      </c>
      <c r="F437" s="116">
        <f>SUMIFS('Fully Booked'!AF:AF,'Fully Booked'!E:E,'MARKETERS ANALYSIS'!D437,'Fully Booked'!D:D,'MARKETERS ANALYSIS'!$C$437)</f>
        <v>0</v>
      </c>
      <c r="G437" s="116">
        <f>SUMIFS('Fully Booked'!Q:Q,'Fully Booked'!E:E,'MARKETERS ANALYSIS'!D437,'Fully Booked'!D:D,'MARKETERS ANALYSIS'!$C$437,'Fully Booked'!M:M,'MARKETERS ANALYSIS'!$G$1)</f>
        <v>0</v>
      </c>
      <c r="H437" s="116">
        <f ca="1">SUMIFS('Fully Booked'!Q:Q,'Fully Booked'!E:E,'MARKETERS ANALYSIS'!D437,'Fully Booked'!D:D,'MARKETERS ANALYSIS'!$C$437,'Fully Booked'!L:L,'MARKETERS ANALYSIS'!$H$1)</f>
        <v>0</v>
      </c>
    </row>
    <row r="438" spans="1:8" x14ac:dyDescent="0.25">
      <c r="B438" s="579"/>
      <c r="D438" s="180" t="s">
        <v>6778</v>
      </c>
      <c r="E438" s="116">
        <f>SUMIFS('Fully Booked'!Q:Q,'Fully Booked'!E:E,'MARKETERS ANALYSIS'!D438,'Fully Booked'!D:D,'MARKETERS ANALYSIS'!$C$437)</f>
        <v>0</v>
      </c>
      <c r="F438" s="116">
        <f>SUMIFS('Fully Booked'!AF:AF,'Fully Booked'!E:E,'MARKETERS ANALYSIS'!D438,'Fully Booked'!D:D,'MARKETERS ANALYSIS'!$C$437)</f>
        <v>0</v>
      </c>
      <c r="G438" s="116">
        <f>SUMIFS('Fully Booked'!Q:Q,'Fully Booked'!E:E,'MARKETERS ANALYSIS'!D438,'Fully Booked'!D:D,'MARKETERS ANALYSIS'!$C$437,'Fully Booked'!M:M,'MARKETERS ANALYSIS'!$G$1)</f>
        <v>0</v>
      </c>
      <c r="H438" s="116">
        <f ca="1">SUMIFS('Fully Booked'!Q:Q,'Fully Booked'!E:E,'MARKETERS ANALYSIS'!D438,'Fully Booked'!D:D,'MARKETERS ANALYSIS'!$C$437,'Fully Booked'!L:L,'MARKETERS ANALYSIS'!$H$1)</f>
        <v>0</v>
      </c>
    </row>
    <row r="439" spans="1:8" x14ac:dyDescent="0.25">
      <c r="B439" s="573"/>
      <c r="C439" s="180" t="s">
        <v>6778</v>
      </c>
      <c r="D439" s="180" t="s">
        <v>2987</v>
      </c>
      <c r="E439" s="116">
        <f>SUMIFS('Fully Booked'!Q:Q,'Fully Booked'!E:E,'MARKETERS ANALYSIS'!D439,'Fully Booked'!D:D,'MARKETERS ANALYSIS'!$C$437)</f>
        <v>0</v>
      </c>
      <c r="F439" s="116">
        <f>SUMIFS('Fully Booked'!AF:AF,'Fully Booked'!E:E,'MARKETERS ANALYSIS'!D439,'Fully Booked'!D:D,'MARKETERS ANALYSIS'!$C$437)</f>
        <v>0</v>
      </c>
      <c r="G439" s="116">
        <f>SUMIFS('Fully Booked'!Q:Q,'Fully Booked'!E:E,'MARKETERS ANALYSIS'!D439,'Fully Booked'!D:D,'MARKETERS ANALYSIS'!$C$437,'Fully Booked'!M:M,'MARKETERS ANALYSIS'!$G$1)</f>
        <v>0</v>
      </c>
      <c r="H439" s="116">
        <f ca="1">SUMIFS('Fully Booked'!Q:Q,'Fully Booked'!E:E,'MARKETERS ANALYSIS'!D439,'Fully Booked'!D:D,'MARKETERS ANALYSIS'!$C$437,'Fully Booked'!L:L,'MARKETERS ANALYSIS'!$H$1)</f>
        <v>0</v>
      </c>
    </row>
    <row r="440" spans="1:8" x14ac:dyDescent="0.25">
      <c r="B440" s="573"/>
      <c r="D440" s="392" t="s">
        <v>71</v>
      </c>
      <c r="E440" s="396">
        <f>SUM(E437:E439)</f>
        <v>0</v>
      </c>
      <c r="F440" s="396">
        <f>SUM(F437:F439)</f>
        <v>0</v>
      </c>
      <c r="G440" s="396">
        <f>SUM(G437:G439)</f>
        <v>0</v>
      </c>
      <c r="H440" s="396">
        <f ca="1">SUM(H437:H439)</f>
        <v>0</v>
      </c>
    </row>
    <row r="441" spans="1:8" x14ac:dyDescent="0.25">
      <c r="A441" s="8">
        <v>34</v>
      </c>
      <c r="B441" s="573"/>
      <c r="C441" s="380" t="s">
        <v>549</v>
      </c>
      <c r="D441" s="180" t="s">
        <v>3239</v>
      </c>
      <c r="E441" s="116">
        <f>SUMIFS('Fully Booked'!Q:Q,'Fully Booked'!E:E,'MARKETERS ANALYSIS'!D441,'Fully Booked'!D:D,'MARKETERS ANALYSIS'!$C$441)</f>
        <v>431500</v>
      </c>
      <c r="F441" s="116">
        <f>SUMIFS('Fully Booked'!AF:AF,'Fully Booked'!E:E,'MARKETERS ANALYSIS'!D441,'Fully Booked'!D:D,'MARKETERS ANALYSIS'!$C$441)</f>
        <v>15386.492063492064</v>
      </c>
      <c r="G441" s="116">
        <f>SUMIFS('Fully Booked'!Q:Q,'Fully Booked'!E:E,'MARKETERS ANALYSIS'!D441,'Fully Booked'!D:D,'MARKETERS ANALYSIS'!$C$441,'Fully Booked'!M:M,'MARKETERS ANALYSIS'!$G$1)</f>
        <v>0</v>
      </c>
      <c r="H441" s="116">
        <f ca="1">SUMIFS('Fully Booked'!Q:Q,'Fully Booked'!E:E,'MARKETERS ANALYSIS'!D441,'Fully Booked'!D:D,'MARKETERS ANALYSIS'!$C$441,'Fully Booked'!L:L,'MARKETERS ANALYSIS'!$H$1)</f>
        <v>0</v>
      </c>
    </row>
    <row r="442" spans="1:8" x14ac:dyDescent="0.25">
      <c r="B442" s="573"/>
      <c r="D442" s="180" t="s">
        <v>418</v>
      </c>
      <c r="E442" s="116">
        <f>SUMIFS('Fully Booked'!Q:Q,'Fully Booked'!E:E,'MARKETERS ANALYSIS'!D442,'Fully Booked'!D:D,'MARKETERS ANALYSIS'!$C$441)</f>
        <v>0</v>
      </c>
      <c r="F442" s="116">
        <f>SUMIFS('Fully Booked'!AF:AF,'Fully Booked'!E:E,'MARKETERS ANALYSIS'!D442,'Fully Booked'!D:D,'MARKETERS ANALYSIS'!$C$441)</f>
        <v>0</v>
      </c>
      <c r="G442" s="116">
        <f>SUMIFS('Fully Booked'!Q:Q,'Fully Booked'!E:E,'MARKETERS ANALYSIS'!D442,'Fully Booked'!D:D,'MARKETERS ANALYSIS'!$C$441,'Fully Booked'!M:M,'MARKETERS ANALYSIS'!$G$1)</f>
        <v>0</v>
      </c>
      <c r="H442" s="116">
        <f ca="1">SUMIFS('Fully Booked'!Q:Q,'Fully Booked'!E:E,'MARKETERS ANALYSIS'!D442,'Fully Booked'!D:D,'MARKETERS ANALYSIS'!$C$441,'Fully Booked'!L:L,'MARKETERS ANALYSIS'!$H$1)</f>
        <v>0</v>
      </c>
    </row>
    <row r="443" spans="1:8" x14ac:dyDescent="0.25">
      <c r="B443" s="573"/>
      <c r="D443" s="180" t="s">
        <v>6434</v>
      </c>
      <c r="E443" s="116">
        <f>SUMIFS('Fully Booked'!Q:Q,'Fully Booked'!E:E,'MARKETERS ANALYSIS'!D443,'Fully Booked'!D:D,'MARKETERS ANALYSIS'!$C$441)</f>
        <v>0</v>
      </c>
      <c r="F443" s="116">
        <f>SUMIFS('Fully Booked'!AF:AF,'Fully Booked'!E:E,'MARKETERS ANALYSIS'!D443,'Fully Booked'!D:D,'MARKETERS ANALYSIS'!$C$441)</f>
        <v>0</v>
      </c>
      <c r="G443" s="116">
        <f>SUMIFS('Fully Booked'!Q:Q,'Fully Booked'!E:E,'MARKETERS ANALYSIS'!D443,'Fully Booked'!D:D,'MARKETERS ANALYSIS'!$C$441,'Fully Booked'!M:M,'MARKETERS ANALYSIS'!$G$1)</f>
        <v>0</v>
      </c>
      <c r="H443" s="116">
        <f ca="1">SUMIFS('Fully Booked'!Q:Q,'Fully Booked'!E:E,'MARKETERS ANALYSIS'!D443,'Fully Booked'!D:D,'MARKETERS ANALYSIS'!$C$441,'Fully Booked'!L:L,'MARKETERS ANALYSIS'!$H$1)</f>
        <v>0</v>
      </c>
    </row>
    <row r="444" spans="1:8" x14ac:dyDescent="0.25">
      <c r="B444" s="573"/>
      <c r="D444" s="352" t="s">
        <v>71</v>
      </c>
      <c r="E444" s="353">
        <f>SUM(E441:E443)</f>
        <v>431500</v>
      </c>
      <c r="F444" s="353">
        <f>SUM(F441:F443)</f>
        <v>15386.492063492064</v>
      </c>
      <c r="G444" s="353">
        <f>SUM(G441:G443)</f>
        <v>0</v>
      </c>
      <c r="H444" s="353">
        <f ca="1">SUM(H441:H443)</f>
        <v>0</v>
      </c>
    </row>
    <row r="445" spans="1:8" x14ac:dyDescent="0.25">
      <c r="A445" s="8">
        <v>35</v>
      </c>
      <c r="B445" s="573"/>
      <c r="C445" s="93" t="s">
        <v>931</v>
      </c>
      <c r="D445" s="180" t="s">
        <v>6393</v>
      </c>
      <c r="E445" s="116">
        <f>SUMIFS('Fully Booked'!Q:Q,'Fully Booked'!E:E,'MARKETERS ANALYSIS'!D445,'Fully Booked'!D:D,'MARKETERS ANALYSIS'!$C$445)</f>
        <v>0</v>
      </c>
      <c r="F445" s="116">
        <f>SUMIFS('Fully Booked'!AF:AF,'Fully Booked'!E:E,'MARKETERS ANALYSIS'!D445,'Fully Booked'!D:D,'MARKETERS ANALYSIS'!$C$445)</f>
        <v>0</v>
      </c>
      <c r="G445" s="116">
        <f>SUMIFS('Fully Booked'!Q:Q,'Fully Booked'!E:E,'MARKETERS ANALYSIS'!D445,'Fully Booked'!D:D,'MARKETERS ANALYSIS'!$C$445,'Fully Booked'!M:M,'MARKETERS ANALYSIS'!$G$1)</f>
        <v>0</v>
      </c>
      <c r="H445" s="116">
        <f ca="1">SUMIFS('Fully Booked'!Q:Q,'Fully Booked'!E:E,'MARKETERS ANALYSIS'!D445,'Fully Booked'!D:D,'MARKETERS ANALYSIS'!$C$445,'Fully Booked'!L:L,'MARKETERS ANALYSIS'!$H$1)</f>
        <v>0</v>
      </c>
    </row>
    <row r="446" spans="1:8" x14ac:dyDescent="0.25">
      <c r="B446" s="579"/>
      <c r="C446" s="355"/>
      <c r="D446" s="180" t="s">
        <v>3386</v>
      </c>
      <c r="E446" s="116">
        <f>SUMIFS('Fully Booked'!Q:Q,'Fully Booked'!E:E,'MARKETERS ANALYSIS'!D446,'Fully Booked'!D:D,'MARKETERS ANALYSIS'!$C$445)</f>
        <v>0</v>
      </c>
      <c r="F446" s="116">
        <f>SUMIFS('Fully Booked'!AF:AF,'Fully Booked'!E:E,'MARKETERS ANALYSIS'!D446,'Fully Booked'!D:D,'MARKETERS ANALYSIS'!$C$445)</f>
        <v>0</v>
      </c>
      <c r="G446" s="116">
        <f>SUMIFS('Fully Booked'!Q:Q,'Fully Booked'!E:E,'MARKETERS ANALYSIS'!D446,'Fully Booked'!D:D,'MARKETERS ANALYSIS'!$C$445,'Fully Booked'!M:M,'MARKETERS ANALYSIS'!$G$1)</f>
        <v>0</v>
      </c>
      <c r="H446" s="116">
        <f ca="1">SUMIFS('Fully Booked'!Q:Q,'Fully Booked'!E:E,'MARKETERS ANALYSIS'!D446,'Fully Booked'!D:D,'MARKETERS ANALYSIS'!$C$445,'Fully Booked'!L:L,'MARKETERS ANALYSIS'!$H$1)</f>
        <v>0</v>
      </c>
    </row>
    <row r="447" spans="1:8" x14ac:dyDescent="0.25">
      <c r="B447" s="579"/>
      <c r="C447" s="355"/>
      <c r="D447" s="180" t="s">
        <v>1291</v>
      </c>
      <c r="E447" s="116">
        <f>SUMIFS('Fully Booked'!Q:Q,'Fully Booked'!E:E,'MARKETERS ANALYSIS'!D447,'Fully Booked'!D:D,'MARKETERS ANALYSIS'!$C$445)</f>
        <v>0</v>
      </c>
      <c r="F447" s="116">
        <f>SUMIFS('Fully Booked'!AF:AF,'Fully Booked'!E:E,'MARKETERS ANALYSIS'!D447,'Fully Booked'!D:D,'MARKETERS ANALYSIS'!$C$445)</f>
        <v>0</v>
      </c>
      <c r="G447" s="116">
        <f>SUMIFS('Fully Booked'!Q:Q,'Fully Booked'!E:E,'MARKETERS ANALYSIS'!D447,'Fully Booked'!D:D,'MARKETERS ANALYSIS'!$C$445,'Fully Booked'!M:M,'MARKETERS ANALYSIS'!$G$1)</f>
        <v>0</v>
      </c>
      <c r="H447" s="116">
        <f ca="1">SUMIFS('Fully Booked'!Q:Q,'Fully Booked'!E:E,'MARKETERS ANALYSIS'!D447,'Fully Booked'!D:D,'MARKETERS ANALYSIS'!$C$445,'Fully Booked'!L:L,'MARKETERS ANALYSIS'!$H$1)</f>
        <v>0</v>
      </c>
    </row>
    <row r="448" spans="1:8" x14ac:dyDescent="0.25">
      <c r="B448" s="579"/>
      <c r="C448" s="355"/>
      <c r="D448" s="180" t="s">
        <v>3875</v>
      </c>
      <c r="E448" s="116">
        <f>SUMIFS('Fully Booked'!Q:Q,'Fully Booked'!E:E,'MARKETERS ANALYSIS'!D448,'Fully Booked'!D:D,'MARKETERS ANALYSIS'!$C$445)</f>
        <v>0</v>
      </c>
      <c r="F448" s="116">
        <f>SUMIFS('Fully Booked'!AF:AF,'Fully Booked'!E:E,'MARKETERS ANALYSIS'!D448,'Fully Booked'!D:D,'MARKETERS ANALYSIS'!$C$445)</f>
        <v>0</v>
      </c>
      <c r="G448" s="116">
        <f>SUMIFS('Fully Booked'!Q:Q,'Fully Booked'!E:E,'MARKETERS ANALYSIS'!D448,'Fully Booked'!D:D,'MARKETERS ANALYSIS'!$C$445,'Fully Booked'!M:M,'MARKETERS ANALYSIS'!$G$1)</f>
        <v>0</v>
      </c>
      <c r="H448" s="116">
        <f ca="1">SUMIFS('Fully Booked'!Q:Q,'Fully Booked'!E:E,'MARKETERS ANALYSIS'!D448,'Fully Booked'!D:D,'MARKETERS ANALYSIS'!$C$445,'Fully Booked'!L:L,'MARKETERS ANALYSIS'!$H$1)</f>
        <v>0</v>
      </c>
    </row>
    <row r="449" spans="1:8" x14ac:dyDescent="0.25">
      <c r="B449" s="573"/>
      <c r="D449" s="683" t="s">
        <v>3445</v>
      </c>
      <c r="E449" s="116">
        <f>SUMIFS('Fully Booked'!Q:Q,'Fully Booked'!E:E,'MARKETERS ANALYSIS'!D449,'Fully Booked'!D:D,'MARKETERS ANALYSIS'!$C$445)</f>
        <v>0</v>
      </c>
      <c r="F449" s="116">
        <f>SUMIFS('Fully Booked'!AF:AF,'Fully Booked'!E:E,'MARKETERS ANALYSIS'!D449,'Fully Booked'!D:D,'MARKETERS ANALYSIS'!$C$445)</f>
        <v>0</v>
      </c>
      <c r="G449" s="116">
        <f>SUMIFS('Fully Booked'!Q:Q,'Fully Booked'!E:E,'MARKETERS ANALYSIS'!D449,'Fully Booked'!D:D,'MARKETERS ANALYSIS'!$C$445,'Fully Booked'!M:M,'MARKETERS ANALYSIS'!$G$1)</f>
        <v>0</v>
      </c>
      <c r="H449" s="116">
        <f ca="1">SUMIFS('Fully Booked'!Q:Q,'Fully Booked'!E:E,'MARKETERS ANALYSIS'!D449,'Fully Booked'!D:D,'MARKETERS ANALYSIS'!$C$445,'Fully Booked'!L:L,'MARKETERS ANALYSIS'!$H$1)</f>
        <v>0</v>
      </c>
    </row>
    <row r="450" spans="1:8" x14ac:dyDescent="0.25">
      <c r="B450" s="573"/>
      <c r="C450" s="355"/>
      <c r="D450" s="352" t="s">
        <v>71</v>
      </c>
      <c r="E450" s="353">
        <f>SUM(E445:E449)</f>
        <v>0</v>
      </c>
      <c r="F450" s="353">
        <f>SUM(F445:F449)</f>
        <v>0</v>
      </c>
      <c r="G450" s="353">
        <f>SUM(G445:G449)</f>
        <v>0</v>
      </c>
      <c r="H450" s="353">
        <f ca="1">SUM(H445:H449)</f>
        <v>0</v>
      </c>
    </row>
    <row r="451" spans="1:8" x14ac:dyDescent="0.25">
      <c r="B451" s="573"/>
      <c r="C451" s="380" t="s">
        <v>928</v>
      </c>
      <c r="D451" s="180" t="s">
        <v>5791</v>
      </c>
      <c r="E451" s="116">
        <f>SUMIFS('Fully Booked'!Q:Q,'Fully Booked'!E:E,'MARKETERS ANALYSIS'!D451,'Fully Booked'!D:D,'MARKETERS ANALYSIS'!$C$451)</f>
        <v>0</v>
      </c>
      <c r="F451" s="116">
        <f>SUMIFS('Fully Booked'!AF:AF,'Fully Booked'!E:E,'MARKETERS ANALYSIS'!D451,'Fully Booked'!D:D,'MARKETERS ANALYSIS'!$C$451)</f>
        <v>0</v>
      </c>
      <c r="G451" s="116">
        <f>SUMIFS('Fully Booked'!Q:Q,'Fully Booked'!E:E,'MARKETERS ANALYSIS'!D451,'Fully Booked'!D:D,'MARKETERS ANALYSIS'!$C$451,'Fully Booked'!M:M,'MARKETERS ANALYSIS'!$G$1)</f>
        <v>0</v>
      </c>
      <c r="H451" s="116">
        <f ca="1">SUMIFS('Fully Booked'!Q:Q,'Fully Booked'!E:E,'MARKETERS ANALYSIS'!D451,'Fully Booked'!D:D,'MARKETERS ANALYSIS'!$C$451,'Fully Booked'!L:L,'MARKETERS ANALYSIS'!$H$1)</f>
        <v>0</v>
      </c>
    </row>
    <row r="452" spans="1:8" x14ac:dyDescent="0.25">
      <c r="B452" s="573"/>
      <c r="D452" s="8" t="s">
        <v>799</v>
      </c>
      <c r="E452" s="116">
        <f>SUMIFS('Fully Booked'!Q:Q,'Fully Booked'!E:E,'MARKETERS ANALYSIS'!D452,'Fully Booked'!D:D,'MARKETERS ANALYSIS'!$C$451)</f>
        <v>0</v>
      </c>
      <c r="F452" s="116">
        <f>SUMIFS('Fully Booked'!AF:AF,'Fully Booked'!E:E,'MARKETERS ANALYSIS'!D452,'Fully Booked'!D:D,'MARKETERS ANALYSIS'!$C$451)</f>
        <v>0</v>
      </c>
      <c r="G452" s="116">
        <f>SUMIFS('Fully Booked'!Q:Q,'Fully Booked'!E:E,'MARKETERS ANALYSIS'!D452,'Fully Booked'!D:D,'MARKETERS ANALYSIS'!$C$451,'Fully Booked'!M:M,'MARKETERS ANALYSIS'!$G$1)</f>
        <v>0</v>
      </c>
      <c r="H452" s="116">
        <f ca="1">SUMIFS('Fully Booked'!Q:Q,'Fully Booked'!E:E,'MARKETERS ANALYSIS'!D452,'Fully Booked'!D:D,'MARKETERS ANALYSIS'!$C$451,'Fully Booked'!L:L,'MARKETERS ANALYSIS'!$H$1)</f>
        <v>0</v>
      </c>
    </row>
    <row r="453" spans="1:8" x14ac:dyDescent="0.25">
      <c r="B453" s="573"/>
      <c r="D453" s="180" t="s">
        <v>801</v>
      </c>
      <c r="E453" s="116">
        <f>SUMIFS('Fully Booked'!Q:Q,'Fully Booked'!E:E,'MARKETERS ANALYSIS'!D453,'Fully Booked'!D:D,'MARKETERS ANALYSIS'!$C$451)</f>
        <v>0</v>
      </c>
      <c r="F453" s="116">
        <f>SUMIFS('Fully Booked'!AF:AF,'Fully Booked'!E:E,'MARKETERS ANALYSIS'!D453,'Fully Booked'!D:D,'MARKETERS ANALYSIS'!$C$451)</f>
        <v>0</v>
      </c>
      <c r="G453" s="116">
        <f>SUMIFS('Fully Booked'!Q:Q,'Fully Booked'!E:E,'MARKETERS ANALYSIS'!D453,'Fully Booked'!D:D,'MARKETERS ANALYSIS'!$C$451,'Fully Booked'!M:M,'MARKETERS ANALYSIS'!$G$1)</f>
        <v>0</v>
      </c>
      <c r="H453" s="116">
        <f ca="1">SUMIFS('Fully Booked'!Q:Q,'Fully Booked'!E:E,'MARKETERS ANALYSIS'!D453,'Fully Booked'!D:D,'MARKETERS ANALYSIS'!$C$451,'Fully Booked'!L:L,'MARKETERS ANALYSIS'!$H$1)</f>
        <v>0</v>
      </c>
    </row>
    <row r="454" spans="1:8" x14ac:dyDescent="0.25">
      <c r="B454" s="573"/>
      <c r="D454" s="180" t="s">
        <v>2339</v>
      </c>
      <c r="E454" s="116">
        <f>SUMIFS('Fully Booked'!Q:Q,'Fully Booked'!E:E,'MARKETERS ANALYSIS'!D454,'Fully Booked'!D:D,'MARKETERS ANALYSIS'!$C$451)</f>
        <v>0</v>
      </c>
      <c r="F454" s="116">
        <f>SUMIFS('Fully Booked'!AF:AF,'Fully Booked'!E:E,'MARKETERS ANALYSIS'!D454,'Fully Booked'!D:D,'MARKETERS ANALYSIS'!$C$451)</f>
        <v>0</v>
      </c>
      <c r="G454" s="116">
        <f>SUMIFS('Fully Booked'!Q:Q,'Fully Booked'!E:E,'MARKETERS ANALYSIS'!D454,'Fully Booked'!D:D,'MARKETERS ANALYSIS'!$C$451,'Fully Booked'!M:M,'MARKETERS ANALYSIS'!$G$1)</f>
        <v>0</v>
      </c>
      <c r="H454" s="116">
        <f ca="1">SUMIFS('Fully Booked'!Q:Q,'Fully Booked'!E:E,'MARKETERS ANALYSIS'!D454,'Fully Booked'!D:D,'MARKETERS ANALYSIS'!$C$451,'Fully Booked'!L:L,'MARKETERS ANALYSIS'!$H$1)</f>
        <v>0</v>
      </c>
    </row>
    <row r="455" spans="1:8" x14ac:dyDescent="0.25">
      <c r="B455" s="573"/>
      <c r="D455" s="398" t="s">
        <v>71</v>
      </c>
      <c r="E455" s="353">
        <f>SUM(E451:E454)</f>
        <v>0</v>
      </c>
      <c r="F455" s="353">
        <f>SUM(F451:F454)</f>
        <v>0</v>
      </c>
      <c r="G455" s="353">
        <f>SUM(G451:G454)</f>
        <v>0</v>
      </c>
      <c r="H455" s="353">
        <f ca="1">SUM(H451:H454)</f>
        <v>0</v>
      </c>
    </row>
    <row r="456" spans="1:8" x14ac:dyDescent="0.25">
      <c r="A456" s="8">
        <v>36</v>
      </c>
      <c r="B456" s="573"/>
      <c r="C456" s="380" t="s">
        <v>458</v>
      </c>
      <c r="D456" s="180" t="s">
        <v>6221</v>
      </c>
      <c r="E456" s="116">
        <f>SUMIFS('Fully Booked'!Q:Q,'Fully Booked'!E:E,'MARKETERS ANALYSIS'!D456,'Fully Booked'!D:D,'MARKETERS ANALYSIS'!$C$456)</f>
        <v>0</v>
      </c>
      <c r="F456" s="116">
        <f>SUMIFS('Fully Booked'!AF:AF,'Fully Booked'!E:E,'MARKETERS ANALYSIS'!D456,'Fully Booked'!D:D,'MARKETERS ANALYSIS'!$C$456)</f>
        <v>0</v>
      </c>
      <c r="G456" s="116">
        <f>SUMIFS('Fully Booked'!Q:Q,'Fully Booked'!E:E,'MARKETERS ANALYSIS'!D456,'Fully Booked'!D:D,'MARKETERS ANALYSIS'!$C$456,'Fully Booked'!M:M,'MARKETERS ANALYSIS'!$G$1)</f>
        <v>0</v>
      </c>
      <c r="H456" s="116">
        <f ca="1">SUMIFS('Fully Booked'!Q:Q,'Fully Booked'!E:E,'MARKETERS ANALYSIS'!D456,'Fully Booked'!D:D,'MARKETERS ANALYSIS'!$C$456,'Fully Booked'!L:L,'MARKETERS ANALYSIS'!$H$1)</f>
        <v>0</v>
      </c>
    </row>
    <row r="457" spans="1:8" x14ac:dyDescent="0.25">
      <c r="B457" s="573"/>
      <c r="D457" s="198" t="s">
        <v>5378</v>
      </c>
      <c r="E457" s="116">
        <f>SUMIFS('Fully Booked'!Q:Q,'Fully Booked'!E:E,'MARKETERS ANALYSIS'!D457,'Fully Booked'!D:D,'MARKETERS ANALYSIS'!$C$456)</f>
        <v>0</v>
      </c>
      <c r="F457" s="116">
        <f>SUMIFS('Fully Booked'!AF:AF,'Fully Booked'!E:E,'MARKETERS ANALYSIS'!D457,'Fully Booked'!D:D,'MARKETERS ANALYSIS'!$C$456)</f>
        <v>0</v>
      </c>
      <c r="G457" s="116">
        <f>SUMIFS('Fully Booked'!Q:Q,'Fully Booked'!E:E,'MARKETERS ANALYSIS'!D457,'Fully Booked'!D:D,'MARKETERS ANALYSIS'!$C$456,'Fully Booked'!M:M,'MARKETERS ANALYSIS'!$G$1)</f>
        <v>0</v>
      </c>
      <c r="H457" s="116">
        <f ca="1">SUMIFS('Fully Booked'!Q:Q,'Fully Booked'!E:E,'MARKETERS ANALYSIS'!D457,'Fully Booked'!D:D,'MARKETERS ANALYSIS'!$C$456,'Fully Booked'!L:L,'MARKETERS ANALYSIS'!$H$1)</f>
        <v>0</v>
      </c>
    </row>
    <row r="458" spans="1:8" x14ac:dyDescent="0.25">
      <c r="B458" s="573"/>
      <c r="D458" s="683" t="s">
        <v>895</v>
      </c>
      <c r="E458" s="116">
        <f>SUMIFS('Fully Booked'!Q:Q,'Fully Booked'!E:E,'MARKETERS ANALYSIS'!D458,'Fully Booked'!D:D,'MARKETERS ANALYSIS'!$C$456)</f>
        <v>0</v>
      </c>
      <c r="F458" s="116">
        <f>SUMIFS('Fully Booked'!AF:AF,'Fully Booked'!E:E,'MARKETERS ANALYSIS'!D458,'Fully Booked'!D:D,'MARKETERS ANALYSIS'!$C$456)</f>
        <v>0</v>
      </c>
      <c r="G458" s="116">
        <f>SUMIFS('Fully Booked'!Q:Q,'Fully Booked'!E:E,'MARKETERS ANALYSIS'!D458,'Fully Booked'!D:D,'MARKETERS ANALYSIS'!$C$456,'Fully Booked'!M:M,'MARKETERS ANALYSIS'!$G$1)</f>
        <v>0</v>
      </c>
      <c r="H458" s="116">
        <f ca="1">SUMIFS('Fully Booked'!Q:Q,'Fully Booked'!E:E,'MARKETERS ANALYSIS'!D458,'Fully Booked'!D:D,'MARKETERS ANALYSIS'!$C$456,'Fully Booked'!L:L,'MARKETERS ANALYSIS'!$H$1)</f>
        <v>0</v>
      </c>
    </row>
    <row r="459" spans="1:8" x14ac:dyDescent="0.25">
      <c r="B459" s="573"/>
      <c r="D459" s="8" t="s">
        <v>1418</v>
      </c>
      <c r="E459" s="116">
        <f>SUMIFS('Fully Booked'!Q:Q,'Fully Booked'!E:E,'MARKETERS ANALYSIS'!D459,'Fully Booked'!D:D,'MARKETERS ANALYSIS'!$C$456)</f>
        <v>0</v>
      </c>
      <c r="F459" s="116">
        <f>SUMIFS('Fully Booked'!AF:AF,'Fully Booked'!E:E,'MARKETERS ANALYSIS'!D459,'Fully Booked'!D:D,'MARKETERS ANALYSIS'!$C$456)</f>
        <v>0</v>
      </c>
      <c r="G459" s="116">
        <f>SUMIFS('Fully Booked'!Q:Q,'Fully Booked'!E:E,'MARKETERS ANALYSIS'!D459,'Fully Booked'!D:D,'MARKETERS ANALYSIS'!$C$456,'Fully Booked'!M:M,'MARKETERS ANALYSIS'!$G$1)</f>
        <v>0</v>
      </c>
      <c r="H459" s="116">
        <f ca="1">SUMIFS('Fully Booked'!Q:Q,'Fully Booked'!E:E,'MARKETERS ANALYSIS'!D459,'Fully Booked'!D:D,'MARKETERS ANALYSIS'!$C$456,'Fully Booked'!L:L,'MARKETERS ANALYSIS'!$H$1)</f>
        <v>0</v>
      </c>
    </row>
    <row r="460" spans="1:8" x14ac:dyDescent="0.25">
      <c r="B460" s="573"/>
      <c r="D460" s="180" t="s">
        <v>2068</v>
      </c>
      <c r="E460" s="116">
        <f>SUMIFS('Fully Booked'!Q:Q,'Fully Booked'!E:E,'MARKETERS ANALYSIS'!D460,'Fully Booked'!D:D,'MARKETERS ANALYSIS'!$C$456)</f>
        <v>0</v>
      </c>
      <c r="F460" s="116">
        <f>SUMIFS('Fully Booked'!AF:AF,'Fully Booked'!E:E,'MARKETERS ANALYSIS'!D460,'Fully Booked'!D:D,'MARKETERS ANALYSIS'!$C$456)</f>
        <v>0</v>
      </c>
      <c r="G460" s="116">
        <f>SUMIFS('Fully Booked'!Q:Q,'Fully Booked'!E:E,'MARKETERS ANALYSIS'!D460,'Fully Booked'!D:D,'MARKETERS ANALYSIS'!$C$456,'Fully Booked'!M:M,'MARKETERS ANALYSIS'!$G$1)</f>
        <v>0</v>
      </c>
      <c r="H460" s="116">
        <f ca="1">SUMIFS('Fully Booked'!Q:Q,'Fully Booked'!E:E,'MARKETERS ANALYSIS'!D460,'Fully Booked'!D:D,'MARKETERS ANALYSIS'!$C$456,'Fully Booked'!L:L,'MARKETERS ANALYSIS'!$H$1)</f>
        <v>0</v>
      </c>
    </row>
    <row r="461" spans="1:8" x14ac:dyDescent="0.25">
      <c r="B461" s="573"/>
      <c r="D461" s="8" t="s">
        <v>940</v>
      </c>
      <c r="E461" s="116">
        <f>SUMIFS('Fully Booked'!Q:Q,'Fully Booked'!E:E,'MARKETERS ANALYSIS'!D461,'Fully Booked'!D:D,'MARKETERS ANALYSIS'!$C$456)</f>
        <v>0</v>
      </c>
      <c r="F461" s="116">
        <f>SUMIFS('Fully Booked'!AF:AF,'Fully Booked'!E:E,'MARKETERS ANALYSIS'!D461,'Fully Booked'!D:D,'MARKETERS ANALYSIS'!$C$456)</f>
        <v>0</v>
      </c>
      <c r="G461" s="116">
        <f>SUMIFS('Fully Booked'!Q:Q,'Fully Booked'!E:E,'MARKETERS ANALYSIS'!D461,'Fully Booked'!D:D,'MARKETERS ANALYSIS'!$C$456,'Fully Booked'!M:M,'MARKETERS ANALYSIS'!$G$1)</f>
        <v>0</v>
      </c>
      <c r="H461" s="116">
        <f ca="1">SUMIFS('Fully Booked'!Q:Q,'Fully Booked'!E:E,'MARKETERS ANALYSIS'!D461,'Fully Booked'!D:D,'MARKETERS ANALYSIS'!$C$456,'Fully Booked'!L:L,'MARKETERS ANALYSIS'!$H$1)</f>
        <v>0</v>
      </c>
    </row>
    <row r="462" spans="1:8" x14ac:dyDescent="0.25">
      <c r="B462" s="573"/>
      <c r="D462" s="8" t="s">
        <v>775</v>
      </c>
      <c r="E462" s="116">
        <f>SUMIFS('Fully Booked'!Q:Q,'Fully Booked'!E:E,'MARKETERS ANALYSIS'!D462,'Fully Booked'!D:D,'MARKETERS ANALYSIS'!$C$456)</f>
        <v>0</v>
      </c>
      <c r="F462" s="116">
        <f>SUMIFS('Fully Booked'!AF:AF,'Fully Booked'!E:E,'MARKETERS ANALYSIS'!D462,'Fully Booked'!D:D,'MARKETERS ANALYSIS'!$C$456)</f>
        <v>0</v>
      </c>
      <c r="G462" s="116">
        <f>SUMIFS('Fully Booked'!Q:Q,'Fully Booked'!E:E,'MARKETERS ANALYSIS'!D462,'Fully Booked'!D:D,'MARKETERS ANALYSIS'!$C$456,'Fully Booked'!M:M,'MARKETERS ANALYSIS'!$G$1)</f>
        <v>0</v>
      </c>
      <c r="H462" s="116">
        <f ca="1">SUMIFS('Fully Booked'!Q:Q,'Fully Booked'!E:E,'MARKETERS ANALYSIS'!D462,'Fully Booked'!D:D,'MARKETERS ANALYSIS'!$C$456,'Fully Booked'!L:L,'MARKETERS ANALYSIS'!$H$1)</f>
        <v>0</v>
      </c>
    </row>
    <row r="463" spans="1:8" x14ac:dyDescent="0.25">
      <c r="B463" s="573"/>
      <c r="D463" s="8" t="s">
        <v>3453</v>
      </c>
      <c r="E463" s="116">
        <f>SUMIFS('Fully Booked'!Q:Q,'Fully Booked'!E:E,'MARKETERS ANALYSIS'!D463,'Fully Booked'!D:D,'MARKETERS ANALYSIS'!$C$456)</f>
        <v>0</v>
      </c>
      <c r="F463" s="116">
        <f>SUMIFS('Fully Booked'!AF:AF,'Fully Booked'!E:E,'MARKETERS ANALYSIS'!D463,'Fully Booked'!D:D,'MARKETERS ANALYSIS'!$C$456)</f>
        <v>0</v>
      </c>
      <c r="G463" s="116">
        <f>SUMIFS('Fully Booked'!Q:Q,'Fully Booked'!E:E,'MARKETERS ANALYSIS'!D463,'Fully Booked'!D:D,'MARKETERS ANALYSIS'!$C$456,'Fully Booked'!M:M,'MARKETERS ANALYSIS'!$G$1)</f>
        <v>0</v>
      </c>
      <c r="H463" s="116">
        <f ca="1">SUMIFS('Fully Booked'!Q:Q,'Fully Booked'!E:E,'MARKETERS ANALYSIS'!D463,'Fully Booked'!D:D,'MARKETERS ANALYSIS'!$C$456,'Fully Booked'!L:L,'MARKETERS ANALYSIS'!$H$1)</f>
        <v>0</v>
      </c>
    </row>
    <row r="464" spans="1:8" x14ac:dyDescent="0.25">
      <c r="B464" s="573"/>
      <c r="D464" s="8" t="s">
        <v>2288</v>
      </c>
      <c r="E464" s="116">
        <f>SUMIFS('Fully Booked'!Q:Q,'Fully Booked'!E:E,'MARKETERS ANALYSIS'!D464,'Fully Booked'!D:D,'MARKETERS ANALYSIS'!$C$456)</f>
        <v>0</v>
      </c>
      <c r="F464" s="116">
        <f>SUMIFS('Fully Booked'!AF:AF,'Fully Booked'!E:E,'MARKETERS ANALYSIS'!D464,'Fully Booked'!D:D,'MARKETERS ANALYSIS'!$C$456)</f>
        <v>0</v>
      </c>
      <c r="G464" s="116">
        <f>SUMIFS('Fully Booked'!Q:Q,'Fully Booked'!E:E,'MARKETERS ANALYSIS'!D464,'Fully Booked'!D:D,'MARKETERS ANALYSIS'!$C$456,'Fully Booked'!M:M,'MARKETERS ANALYSIS'!$G$1)</f>
        <v>0</v>
      </c>
      <c r="H464" s="116">
        <f ca="1">SUMIFS('Fully Booked'!Q:Q,'Fully Booked'!E:E,'MARKETERS ANALYSIS'!D464,'Fully Booked'!D:D,'MARKETERS ANALYSIS'!$C$456,'Fully Booked'!L:L,'MARKETERS ANALYSIS'!$H$1)</f>
        <v>0</v>
      </c>
    </row>
    <row r="465" spans="1:8" x14ac:dyDescent="0.25">
      <c r="B465" s="573"/>
      <c r="D465" s="180" t="s">
        <v>766</v>
      </c>
      <c r="E465" s="116">
        <f>SUMIFS('Fully Booked'!Q:Q,'Fully Booked'!E:E,'MARKETERS ANALYSIS'!D465,'Fully Booked'!D:D,'MARKETERS ANALYSIS'!$C$456)</f>
        <v>0</v>
      </c>
      <c r="F465" s="116">
        <f>SUMIFS('Fully Booked'!AF:AF,'Fully Booked'!E:E,'MARKETERS ANALYSIS'!D465,'Fully Booked'!D:D,'MARKETERS ANALYSIS'!$C$456)</f>
        <v>0</v>
      </c>
      <c r="G465" s="116">
        <f>SUMIFS('Fully Booked'!Q:Q,'Fully Booked'!E:E,'MARKETERS ANALYSIS'!D465,'Fully Booked'!D:D,'MARKETERS ANALYSIS'!$C$456,'Fully Booked'!M:M,'MARKETERS ANALYSIS'!$G$1)</f>
        <v>0</v>
      </c>
      <c r="H465" s="116">
        <f ca="1">SUMIFS('Fully Booked'!Q:Q,'Fully Booked'!E:E,'MARKETERS ANALYSIS'!D465,'Fully Booked'!D:D,'MARKETERS ANALYSIS'!$C$456,'Fully Booked'!L:L,'MARKETERS ANALYSIS'!$H$1)</f>
        <v>0</v>
      </c>
    </row>
    <row r="466" spans="1:8" x14ac:dyDescent="0.25">
      <c r="B466" s="573"/>
      <c r="D466" s="8" t="s">
        <v>757</v>
      </c>
      <c r="E466" s="116">
        <f>SUMIFS('Fully Booked'!Q:Q,'Fully Booked'!E:E,'MARKETERS ANALYSIS'!D466,'Fully Booked'!D:D,'MARKETERS ANALYSIS'!$C$456)</f>
        <v>0</v>
      </c>
      <c r="F466" s="116">
        <f>SUMIFS('Fully Booked'!AF:AF,'Fully Booked'!E:E,'MARKETERS ANALYSIS'!D466,'Fully Booked'!D:D,'MARKETERS ANALYSIS'!$C$456)</f>
        <v>0</v>
      </c>
      <c r="G466" s="116">
        <f>SUMIFS('Fully Booked'!Q:Q,'Fully Booked'!E:E,'MARKETERS ANALYSIS'!D466,'Fully Booked'!D:D,'MARKETERS ANALYSIS'!$C$456,'Fully Booked'!M:M,'MARKETERS ANALYSIS'!$G$1)</f>
        <v>0</v>
      </c>
      <c r="H466" s="116">
        <f ca="1">SUMIFS('Fully Booked'!Q:Q,'Fully Booked'!E:E,'MARKETERS ANALYSIS'!D466,'Fully Booked'!D:D,'MARKETERS ANALYSIS'!$C$456,'Fully Booked'!L:L,'MARKETERS ANALYSIS'!$H$1)</f>
        <v>0</v>
      </c>
    </row>
    <row r="467" spans="1:8" x14ac:dyDescent="0.25">
      <c r="B467" s="573"/>
      <c r="D467" s="352" t="s">
        <v>71</v>
      </c>
      <c r="E467" s="353">
        <f>SUM(E456:E466)</f>
        <v>0</v>
      </c>
      <c r="F467" s="353">
        <f>SUM(F456:F466)</f>
        <v>0</v>
      </c>
      <c r="G467" s="353">
        <f>SUM(G456:G466)</f>
        <v>0</v>
      </c>
      <c r="H467" s="353">
        <f ca="1">SUM(H456:H466)</f>
        <v>0</v>
      </c>
    </row>
    <row r="468" spans="1:8" x14ac:dyDescent="0.25">
      <c r="A468" s="8">
        <v>37</v>
      </c>
      <c r="B468" s="573"/>
      <c r="C468" s="380" t="s">
        <v>189</v>
      </c>
      <c r="D468" s="180" t="s">
        <v>6387</v>
      </c>
      <c r="E468" s="116">
        <f>SUMIFS('Fully Booked'!Q:Q,'Fully Booked'!E:E,'MARKETERS ANALYSIS'!D468,'Fully Booked'!D:D,'MARKETERS ANALYSIS'!$C$468)</f>
        <v>0</v>
      </c>
      <c r="F468" s="116">
        <f>SUMIFS('Fully Booked'!AF:AF,'Fully Booked'!E:E,'MARKETERS ANALYSIS'!D468,'Fully Booked'!D:D,'MARKETERS ANALYSIS'!$C$468)</f>
        <v>0</v>
      </c>
      <c r="G468" s="116">
        <f>SUMIFS('Fully Booked'!Q:Q,'Fully Booked'!E:E,'MARKETERS ANALYSIS'!D468,'Fully Booked'!D:D,'MARKETERS ANALYSIS'!$C$468,'Fully Booked'!M:M,'MARKETERS ANALYSIS'!$G$1)</f>
        <v>0</v>
      </c>
      <c r="H468" s="116">
        <f ca="1">SUMIFS('Fully Booked'!Q:Q,'Fully Booked'!E:E,'MARKETERS ANALYSIS'!D468,'Fully Booked'!D:D,'MARKETERS ANALYSIS'!$C$468,'Fully Booked'!L:L,'MARKETERS ANALYSIS'!$H$1)</f>
        <v>0</v>
      </c>
    </row>
    <row r="469" spans="1:8" x14ac:dyDescent="0.25">
      <c r="B469" s="573"/>
      <c r="D469" s="180" t="s">
        <v>582</v>
      </c>
      <c r="E469" s="116">
        <f>SUMIFS('Fully Booked'!Q:Q,'Fully Booked'!E:E,'MARKETERS ANALYSIS'!D469,'Fully Booked'!D:D,'MARKETERS ANALYSIS'!$C$468)</f>
        <v>30000</v>
      </c>
      <c r="F469" s="116">
        <f>SUMIFS('Fully Booked'!AF:AF,'Fully Booked'!E:E,'MARKETERS ANALYSIS'!D469,'Fully Booked'!D:D,'MARKETERS ANALYSIS'!$C$468)</f>
        <v>925</v>
      </c>
      <c r="G469" s="116">
        <f>SUMIFS('Fully Booked'!Q:Q,'Fully Booked'!E:E,'MARKETERS ANALYSIS'!D469,'Fully Booked'!D:D,'MARKETERS ANALYSIS'!$C$468,'Fully Booked'!M:M,'MARKETERS ANALYSIS'!$G$1)</f>
        <v>0</v>
      </c>
      <c r="H469" s="116">
        <f ca="1">SUMIFS('Fully Booked'!Q:Q,'Fully Booked'!E:E,'MARKETERS ANALYSIS'!D469,'Fully Booked'!D:D,'MARKETERS ANALYSIS'!$C$468,'Fully Booked'!L:L,'MARKETERS ANALYSIS'!$H$1)</f>
        <v>0</v>
      </c>
    </row>
    <row r="470" spans="1:8" x14ac:dyDescent="0.25">
      <c r="B470" s="573"/>
      <c r="D470" s="180" t="s">
        <v>2839</v>
      </c>
      <c r="E470" s="116">
        <f>SUMIFS('Fully Booked'!Q:Q,'Fully Booked'!E:E,'MARKETERS ANALYSIS'!D470,'Fully Booked'!D:D,'MARKETERS ANALYSIS'!$C$468)</f>
        <v>0</v>
      </c>
      <c r="F470" s="116">
        <f>SUMIFS('Fully Booked'!AF:AF,'Fully Booked'!E:E,'MARKETERS ANALYSIS'!D470,'Fully Booked'!D:D,'MARKETERS ANALYSIS'!$C$468)</f>
        <v>0</v>
      </c>
      <c r="G470" s="116">
        <f>SUMIFS('Fully Booked'!Q:Q,'Fully Booked'!E:E,'MARKETERS ANALYSIS'!D470,'Fully Booked'!D:D,'MARKETERS ANALYSIS'!$C$468,'Fully Booked'!M:M,'MARKETERS ANALYSIS'!$G$1)</f>
        <v>0</v>
      </c>
      <c r="H470" s="116">
        <f ca="1">SUMIFS('Fully Booked'!Q:Q,'Fully Booked'!E:E,'MARKETERS ANALYSIS'!D470,'Fully Booked'!D:D,'MARKETERS ANALYSIS'!$C$468,'Fully Booked'!L:L,'MARKETERS ANALYSIS'!$H$1)</f>
        <v>0</v>
      </c>
    </row>
    <row r="471" spans="1:8" x14ac:dyDescent="0.25">
      <c r="B471" s="573"/>
      <c r="D471" s="180" t="s">
        <v>4292</v>
      </c>
      <c r="E471" s="116">
        <f>SUMIFS('Fully Booked'!Q:Q,'Fully Booked'!E:E,'MARKETERS ANALYSIS'!D471,'Fully Booked'!D:D,'MARKETERS ANALYSIS'!$C$468)</f>
        <v>0</v>
      </c>
      <c r="F471" s="116">
        <f>SUMIFS('Fully Booked'!AF:AF,'Fully Booked'!E:E,'MARKETERS ANALYSIS'!D471,'Fully Booked'!D:D,'MARKETERS ANALYSIS'!$C$468)</f>
        <v>0</v>
      </c>
      <c r="G471" s="116">
        <f>SUMIFS('Fully Booked'!Q:Q,'Fully Booked'!E:E,'MARKETERS ANALYSIS'!D471,'Fully Booked'!D:D,'MARKETERS ANALYSIS'!$C$468,'Fully Booked'!M:M,'MARKETERS ANALYSIS'!$G$1)</f>
        <v>0</v>
      </c>
      <c r="H471" s="116">
        <f ca="1">SUMIFS('Fully Booked'!Q:Q,'Fully Booked'!E:E,'MARKETERS ANALYSIS'!D471,'Fully Booked'!D:D,'MARKETERS ANALYSIS'!$C$468,'Fully Booked'!L:L,'MARKETERS ANALYSIS'!$H$1)</f>
        <v>0</v>
      </c>
    </row>
    <row r="472" spans="1:8" x14ac:dyDescent="0.25">
      <c r="B472" s="573"/>
      <c r="D472" s="180" t="s">
        <v>701</v>
      </c>
      <c r="E472" s="116">
        <f>SUMIFS('Fully Booked'!Q:Q,'Fully Booked'!E:E,'MARKETERS ANALYSIS'!D472,'Fully Booked'!D:D,'MARKETERS ANALYSIS'!$C$468)</f>
        <v>0</v>
      </c>
      <c r="F472" s="116">
        <f>SUMIFS('Fully Booked'!AF:AF,'Fully Booked'!E:E,'MARKETERS ANALYSIS'!D472,'Fully Booked'!D:D,'MARKETERS ANALYSIS'!$C$468)</f>
        <v>0</v>
      </c>
      <c r="G472" s="116">
        <f>SUMIFS('Fully Booked'!Q:Q,'Fully Booked'!E:E,'MARKETERS ANALYSIS'!D472,'Fully Booked'!D:D,'MARKETERS ANALYSIS'!$C$468,'Fully Booked'!M:M,'MARKETERS ANALYSIS'!$G$1)</f>
        <v>0</v>
      </c>
      <c r="H472" s="116">
        <f ca="1">SUMIFS('Fully Booked'!Q:Q,'Fully Booked'!E:E,'MARKETERS ANALYSIS'!D472,'Fully Booked'!D:D,'MARKETERS ANALYSIS'!$C$468,'Fully Booked'!L:L,'MARKETERS ANALYSIS'!$H$1)</f>
        <v>0</v>
      </c>
    </row>
    <row r="473" spans="1:8" x14ac:dyDescent="0.25">
      <c r="B473" s="573"/>
      <c r="D473" s="180" t="s">
        <v>6342</v>
      </c>
      <c r="E473" s="116">
        <f>SUMIFS('Fully Booked'!Q:Q,'Fully Booked'!E:E,'MARKETERS ANALYSIS'!D473,'Fully Booked'!D:D,'MARKETERS ANALYSIS'!$C$468)</f>
        <v>0</v>
      </c>
      <c r="F473" s="116">
        <f>SUMIFS('Fully Booked'!AF:AF,'Fully Booked'!E:E,'MARKETERS ANALYSIS'!D473,'Fully Booked'!D:D,'MARKETERS ANALYSIS'!$C$468)</f>
        <v>0</v>
      </c>
      <c r="G473" s="116">
        <f>SUMIFS('Fully Booked'!Q:Q,'Fully Booked'!E:E,'MARKETERS ANALYSIS'!D473,'Fully Booked'!D:D,'MARKETERS ANALYSIS'!$C$468,'Fully Booked'!M:M,'MARKETERS ANALYSIS'!$G$1)</f>
        <v>0</v>
      </c>
      <c r="H473" s="116">
        <f ca="1">SUMIFS('Fully Booked'!Q:Q,'Fully Booked'!E:E,'MARKETERS ANALYSIS'!D473,'Fully Booked'!D:D,'MARKETERS ANALYSIS'!$C$468,'Fully Booked'!L:L,'MARKETERS ANALYSIS'!$H$1)</f>
        <v>0</v>
      </c>
    </row>
    <row r="474" spans="1:8" x14ac:dyDescent="0.25">
      <c r="B474" s="573"/>
      <c r="D474" s="180" t="s">
        <v>589</v>
      </c>
      <c r="E474" s="116">
        <f>SUMIFS('Fully Booked'!Q:Q,'Fully Booked'!E:E,'MARKETERS ANALYSIS'!D474,'Fully Booked'!D:D,'MARKETERS ANALYSIS'!$C$468)</f>
        <v>0</v>
      </c>
      <c r="F474" s="116">
        <f>SUMIFS('Fully Booked'!AF:AF,'Fully Booked'!E:E,'MARKETERS ANALYSIS'!D474,'Fully Booked'!D:D,'MARKETERS ANALYSIS'!$C$468)</f>
        <v>0</v>
      </c>
      <c r="G474" s="116">
        <f>SUMIFS('Fully Booked'!Q:Q,'Fully Booked'!E:E,'MARKETERS ANALYSIS'!D474,'Fully Booked'!D:D,'MARKETERS ANALYSIS'!$C$468,'Fully Booked'!M:M,'MARKETERS ANALYSIS'!$G$1)</f>
        <v>0</v>
      </c>
      <c r="H474" s="116">
        <f ca="1">SUMIFS('Fully Booked'!Q:Q,'Fully Booked'!E:E,'MARKETERS ANALYSIS'!D474,'Fully Booked'!D:D,'MARKETERS ANALYSIS'!$C$468,'Fully Booked'!L:L,'MARKETERS ANALYSIS'!$H$1)</f>
        <v>0</v>
      </c>
    </row>
    <row r="475" spans="1:8" x14ac:dyDescent="0.25">
      <c r="B475" s="573"/>
      <c r="D475" s="8" t="s">
        <v>778</v>
      </c>
      <c r="E475" s="116">
        <f>SUMIFS('Fully Booked'!Q:Q,'Fully Booked'!E:E,'MARKETERS ANALYSIS'!D475,'Fully Booked'!D:D,'MARKETERS ANALYSIS'!$C$468)</f>
        <v>0</v>
      </c>
      <c r="F475" s="116">
        <f>SUMIFS('Fully Booked'!AF:AF,'Fully Booked'!E:E,'MARKETERS ANALYSIS'!D475,'Fully Booked'!D:D,'MARKETERS ANALYSIS'!$C$468)</f>
        <v>0</v>
      </c>
      <c r="G475" s="116">
        <f>SUMIFS('Fully Booked'!Q:Q,'Fully Booked'!E:E,'MARKETERS ANALYSIS'!D475,'Fully Booked'!D:D,'MARKETERS ANALYSIS'!$C$468,'Fully Booked'!M:M,'MARKETERS ANALYSIS'!$G$1)</f>
        <v>0</v>
      </c>
      <c r="H475" s="116">
        <f ca="1">SUMIFS('Fully Booked'!Q:Q,'Fully Booked'!E:E,'MARKETERS ANALYSIS'!D475,'Fully Booked'!D:D,'MARKETERS ANALYSIS'!$C$468,'Fully Booked'!L:L,'MARKETERS ANALYSIS'!$H$1)</f>
        <v>0</v>
      </c>
    </row>
    <row r="476" spans="1:8" x14ac:dyDescent="0.25">
      <c r="B476" s="573"/>
      <c r="D476" s="8" t="s">
        <v>821</v>
      </c>
      <c r="E476" s="116">
        <f>SUMIFS('Fully Booked'!Q:Q,'Fully Booked'!E:E,'MARKETERS ANALYSIS'!D476,'Fully Booked'!D:D,'MARKETERS ANALYSIS'!$C$468)</f>
        <v>0</v>
      </c>
      <c r="F476" s="116">
        <f>SUMIFS('Fully Booked'!AF:AF,'Fully Booked'!E:E,'MARKETERS ANALYSIS'!D476,'Fully Booked'!D:D,'MARKETERS ANALYSIS'!$C$468)</f>
        <v>0</v>
      </c>
      <c r="G476" s="116">
        <f>SUMIFS('Fully Booked'!Q:Q,'Fully Booked'!E:E,'MARKETERS ANALYSIS'!D476,'Fully Booked'!D:D,'MARKETERS ANALYSIS'!$C$468,'Fully Booked'!M:M,'MARKETERS ANALYSIS'!$G$1)</f>
        <v>0</v>
      </c>
      <c r="H476" s="116">
        <f ca="1">SUMIFS('Fully Booked'!Q:Q,'Fully Booked'!E:E,'MARKETERS ANALYSIS'!D476,'Fully Booked'!D:D,'MARKETERS ANALYSIS'!$C$468,'Fully Booked'!L:L,'MARKETERS ANALYSIS'!$H$1)</f>
        <v>0</v>
      </c>
    </row>
    <row r="477" spans="1:8" x14ac:dyDescent="0.25">
      <c r="B477" s="573"/>
      <c r="D477" s="180" t="s">
        <v>721</v>
      </c>
      <c r="E477" s="116">
        <f>SUMIFS('Fully Booked'!Q:Q,'Fully Booked'!E:E,'MARKETERS ANALYSIS'!D477,'Fully Booked'!D:D,'MARKETERS ANALYSIS'!$C$468)</f>
        <v>0</v>
      </c>
      <c r="F477" s="116">
        <f>SUMIFS('Fully Booked'!AF:AF,'Fully Booked'!E:E,'MARKETERS ANALYSIS'!D477,'Fully Booked'!D:D,'MARKETERS ANALYSIS'!$C$468)</f>
        <v>0</v>
      </c>
      <c r="G477" s="116">
        <f>SUMIFS('Fully Booked'!Q:Q,'Fully Booked'!E:E,'MARKETERS ANALYSIS'!D477,'Fully Booked'!D:D,'MARKETERS ANALYSIS'!$C$468,'Fully Booked'!M:M,'MARKETERS ANALYSIS'!$G$1)</f>
        <v>0</v>
      </c>
      <c r="H477" s="116">
        <f ca="1">SUMIFS('Fully Booked'!Q:Q,'Fully Booked'!E:E,'MARKETERS ANALYSIS'!D477,'Fully Booked'!D:D,'MARKETERS ANALYSIS'!$C$468,'Fully Booked'!L:L,'MARKETERS ANALYSIS'!$H$1)</f>
        <v>0</v>
      </c>
    </row>
    <row r="478" spans="1:8" x14ac:dyDescent="0.25">
      <c r="A478" s="409"/>
      <c r="B478" s="573"/>
      <c r="D478" s="564" t="s">
        <v>71</v>
      </c>
      <c r="E478" s="565">
        <f>SUM(E468:E477)</f>
        <v>30000</v>
      </c>
      <c r="F478" s="565">
        <f>SUM(F468:F477)</f>
        <v>925</v>
      </c>
      <c r="G478" s="565">
        <f>SUM(G468:G477)</f>
        <v>0</v>
      </c>
      <c r="H478" s="565">
        <f ca="1">SUM(H468:H477)</f>
        <v>0</v>
      </c>
    </row>
    <row r="479" spans="1:8" s="409" customFormat="1" x14ac:dyDescent="0.25">
      <c r="B479" s="573"/>
      <c r="C479" s="8" t="s">
        <v>4116</v>
      </c>
      <c r="D479" s="180" t="s">
        <v>5038</v>
      </c>
      <c r="E479" s="116">
        <f>SUMIFS('Fully Booked'!Q:Q,'Fully Booked'!E:E,'MARKETERS ANALYSIS'!D479,'Fully Booked'!D:D,'MARKETERS ANALYSIS'!$C$479)</f>
        <v>0</v>
      </c>
      <c r="F479" s="116">
        <f>SUMIFS('Fully Booked'!AF:AF,'Fully Booked'!E:E,'MARKETERS ANALYSIS'!D479,'Fully Booked'!D:D,'MARKETERS ANALYSIS'!$C$479)</f>
        <v>0</v>
      </c>
      <c r="G479" s="116">
        <f>SUMIFS('Fully Booked'!Q:Q,'Fully Booked'!E:E,'MARKETERS ANALYSIS'!D479,'Fully Booked'!D:D,'MARKETERS ANALYSIS'!$C$479,'Fully Booked'!M:M,'MARKETERS ANALYSIS'!$G$1)</f>
        <v>0</v>
      </c>
      <c r="H479" s="116">
        <f ca="1">SUMIFS('Fully Booked'!Q:Q,'Fully Booked'!E:E,'MARKETERS ANALYSIS'!D479,'Fully Booked'!D:D,'MARKETERS ANALYSIS'!$C$479,'Fully Booked'!L:L,'MARKETERS ANALYSIS'!$H$1)</f>
        <v>0</v>
      </c>
    </row>
    <row r="480" spans="1:8" s="409" customFormat="1" x14ac:dyDescent="0.25">
      <c r="B480" s="573"/>
      <c r="C480" s="8"/>
      <c r="D480" s="564" t="s">
        <v>71</v>
      </c>
      <c r="E480" s="565">
        <f>SUM(E479)</f>
        <v>0</v>
      </c>
      <c r="F480" s="565">
        <f>SUM(F479)</f>
        <v>0</v>
      </c>
      <c r="G480" s="565">
        <f>SUM(G479)</f>
        <v>0</v>
      </c>
      <c r="H480" s="565">
        <f ca="1">SUM(H479)</f>
        <v>0</v>
      </c>
    </row>
    <row r="481" spans="1:8" s="409" customFormat="1" x14ac:dyDescent="0.25">
      <c r="B481" s="573"/>
      <c r="C481" s="8"/>
      <c r="D481" s="619"/>
      <c r="E481" s="620"/>
      <c r="F481" s="620"/>
      <c r="G481" s="620"/>
      <c r="H481" s="620"/>
    </row>
    <row r="482" spans="1:8" s="409" customFormat="1" ht="15.75" x14ac:dyDescent="0.25">
      <c r="B482" s="579"/>
      <c r="C482" s="219" t="s">
        <v>6162</v>
      </c>
      <c r="D482" s="180" t="s">
        <v>4014</v>
      </c>
      <c r="E482" s="116">
        <f>SUMIFS('Fully Booked'!Q:Q,'Fully Booked'!E:E,'MARKETERS ANALYSIS'!D482,'Fully Booked'!D:D,'MARKETERS ANALYSIS'!$C$482)</f>
        <v>0</v>
      </c>
      <c r="F482" s="116">
        <f>SUMIFS('Fully Booked'!AF:AF,'Fully Booked'!E:E,'MARKETERS ANALYSIS'!D482,'Fully Booked'!D:D,'MARKETERS ANALYSIS'!$C$482)</f>
        <v>0</v>
      </c>
      <c r="G482" s="116">
        <f>SUMIFS('Fully Booked'!Q:Q,'Fully Booked'!E:E,'MARKETERS ANALYSIS'!D482,'Fully Booked'!D:D,'MARKETERS ANALYSIS'!$C$482,'Fully Booked'!M:M,'MARKETERS ANALYSIS'!$G$1)</f>
        <v>0</v>
      </c>
      <c r="H482" s="116">
        <f ca="1">SUMIFS('Fully Booked'!Q:Q,'Fully Booked'!E:E,'MARKETERS ANALYSIS'!D482,'Fully Booked'!D:D,'MARKETERS ANALYSIS'!$C$482,'Fully Booked'!L:L,'MARKETERS ANALYSIS'!$H$1)</f>
        <v>0</v>
      </c>
    </row>
    <row r="483" spans="1:8" s="409" customFormat="1" x14ac:dyDescent="0.25">
      <c r="B483" s="579"/>
      <c r="C483" s="8"/>
      <c r="D483" s="564" t="s">
        <v>71</v>
      </c>
      <c r="E483" s="565">
        <f>SUM(E482)</f>
        <v>0</v>
      </c>
      <c r="F483" s="565">
        <f t="shared" ref="F483:G483" si="25">SUM(F482)</f>
        <v>0</v>
      </c>
      <c r="G483" s="565">
        <f t="shared" si="25"/>
        <v>0</v>
      </c>
      <c r="H483" s="565">
        <f ca="1">SUM(H482)</f>
        <v>0</v>
      </c>
    </row>
    <row r="484" spans="1:8" s="409" customFormat="1" x14ac:dyDescent="0.25">
      <c r="B484" s="579"/>
      <c r="C484" s="8"/>
      <c r="D484" s="619"/>
      <c r="E484" s="620"/>
      <c r="F484" s="620"/>
      <c r="G484" s="620"/>
      <c r="H484" s="620"/>
    </row>
    <row r="485" spans="1:8" s="409" customFormat="1" x14ac:dyDescent="0.25">
      <c r="B485" s="579"/>
      <c r="C485" s="180" t="s">
        <v>405</v>
      </c>
      <c r="D485" s="180" t="s">
        <v>4945</v>
      </c>
      <c r="E485" s="116">
        <f>SUMIFS('Fully Booked'!Q:Q,'Fully Booked'!E:E,'MARKETERS ANALYSIS'!D485,'Fully Booked'!D:D,'MARKETERS ANALYSIS'!$C$485)</f>
        <v>0</v>
      </c>
      <c r="F485" s="116">
        <f>SUMIFS('Fully Booked'!AF:AF,'Fully Booked'!E:E,'MARKETERS ANALYSIS'!D485,'Fully Booked'!D:D,'MARKETERS ANALYSIS'!$C$485)</f>
        <v>0</v>
      </c>
      <c r="G485" s="116">
        <f>SUMIFS('Fully Booked'!Q:Q,'Fully Booked'!E:E,'MARKETERS ANALYSIS'!D485,'Fully Booked'!D:D,'MARKETERS ANALYSIS'!$C$485,'Fully Booked'!M:M,'MARKETERS ANALYSIS'!$G$1)</f>
        <v>0</v>
      </c>
      <c r="H485" s="116">
        <f ca="1">SUMIFS('Fully Booked'!Q:Q,'Fully Booked'!E:E,'MARKETERS ANALYSIS'!D485,'Fully Booked'!D:D,'MARKETERS ANALYSIS'!$C$485,'Fully Booked'!L:L,'MARKETERS ANALYSIS'!$H$1)</f>
        <v>0</v>
      </c>
    </row>
    <row r="486" spans="1:8" s="409" customFormat="1" x14ac:dyDescent="0.25">
      <c r="B486" s="579"/>
      <c r="C486" s="180"/>
      <c r="D486" s="180" t="s">
        <v>5371</v>
      </c>
      <c r="E486" s="116">
        <f>SUMIFS('Fully Booked'!Q:Q,'Fully Booked'!E:E,'MARKETERS ANALYSIS'!D486,'Fully Booked'!D:D,'MARKETERS ANALYSIS'!$C$485)</f>
        <v>0</v>
      </c>
      <c r="F486" s="116">
        <f>SUMIFS('Fully Booked'!AF:AF,'Fully Booked'!E:E,'MARKETERS ANALYSIS'!D486,'Fully Booked'!D:D,'MARKETERS ANALYSIS'!$C$485)</f>
        <v>0</v>
      </c>
      <c r="G486" s="116">
        <f>SUMIFS('Fully Booked'!Q:Q,'Fully Booked'!E:E,'MARKETERS ANALYSIS'!D486,'Fully Booked'!D:D,'MARKETERS ANALYSIS'!$C$485,'Fully Booked'!M:M,'MARKETERS ANALYSIS'!$G$1)</f>
        <v>0</v>
      </c>
      <c r="H486" s="116">
        <f ca="1">SUMIFS('Fully Booked'!Q:Q,'Fully Booked'!E:E,'MARKETERS ANALYSIS'!D486,'Fully Booked'!D:D,'MARKETERS ANALYSIS'!$C$485,'Fully Booked'!L:L,'MARKETERS ANALYSIS'!$H$1)</f>
        <v>0</v>
      </c>
    </row>
    <row r="487" spans="1:8" s="409" customFormat="1" x14ac:dyDescent="0.25">
      <c r="B487" s="579"/>
      <c r="C487" s="8"/>
      <c r="D487" s="564" t="s">
        <v>71</v>
      </c>
      <c r="E487" s="565">
        <f>SUM(E485:E486)</f>
        <v>0</v>
      </c>
      <c r="F487" s="565">
        <f t="shared" ref="F487:G487" si="26">SUM(F485:F486)</f>
        <v>0</v>
      </c>
      <c r="G487" s="565">
        <f t="shared" si="26"/>
        <v>0</v>
      </c>
      <c r="H487" s="565">
        <f ca="1">SUM(H485:H486)</f>
        <v>0</v>
      </c>
    </row>
    <row r="488" spans="1:8" s="409" customFormat="1" x14ac:dyDescent="0.25">
      <c r="B488" s="579"/>
      <c r="C488" s="8"/>
      <c r="D488" s="619"/>
      <c r="E488" s="620"/>
      <c r="F488" s="620"/>
      <c r="G488" s="620"/>
      <c r="H488" s="620"/>
    </row>
    <row r="489" spans="1:8" s="409" customFormat="1" x14ac:dyDescent="0.25">
      <c r="A489" s="8"/>
      <c r="B489" s="573"/>
      <c r="C489" s="8" t="s">
        <v>3219</v>
      </c>
      <c r="D489" s="180" t="s">
        <v>6351</v>
      </c>
      <c r="E489" s="116">
        <f>SUMIFS('Fully Booked'!Q:Q,'Fully Booked'!E:E,'MARKETERS ANALYSIS'!D489,'Fully Booked'!D:D,'MARKETERS ANALYSIS'!$C$489)</f>
        <v>0</v>
      </c>
      <c r="F489" s="116">
        <f>SUMIFS('Fully Booked'!AF:AF,'Fully Booked'!E:E,'MARKETERS ANALYSIS'!D489,'Fully Booked'!D:D,'MARKETERS ANALYSIS'!$C$489)</f>
        <v>0</v>
      </c>
      <c r="G489" s="116">
        <f>SUMIFS('Fully Booked'!Q:Q,'Fully Booked'!E:E,'MARKETERS ANALYSIS'!D489,'Fully Booked'!D:D,'MARKETERS ANALYSIS'!$C$489,'Fully Booked'!M:M,'MARKETERS ANALYSIS'!$G$1)</f>
        <v>0</v>
      </c>
      <c r="H489" s="116">
        <f ca="1">SUMIFS('Fully Booked'!Q:Q,'Fully Booked'!E:E,'MARKETERS ANALYSIS'!D489,'Fully Booked'!D:D,'MARKETERS ANALYSIS'!$C$489,'Fully Booked'!L:L,'MARKETERS ANALYSIS'!$H$1)</f>
        <v>0</v>
      </c>
    </row>
    <row r="490" spans="1:8" s="409" customFormat="1" x14ac:dyDescent="0.25">
      <c r="A490" s="8"/>
      <c r="B490" s="573"/>
      <c r="C490" s="8"/>
      <c r="D490" s="180" t="s">
        <v>6689</v>
      </c>
      <c r="E490" s="116">
        <f>SUMIFS('Fully Booked'!Q:Q,'Fully Booked'!E:E,'MARKETERS ANALYSIS'!D490,'Fully Booked'!D:D,'MARKETERS ANALYSIS'!$C$489)</f>
        <v>0</v>
      </c>
      <c r="F490" s="116">
        <f>SUMIFS('Fully Booked'!AF:AF,'Fully Booked'!E:E,'MARKETERS ANALYSIS'!D490,'Fully Booked'!D:D,'MARKETERS ANALYSIS'!$C$489)</f>
        <v>0</v>
      </c>
      <c r="G490" s="116">
        <f>SUMIFS('Fully Booked'!Q:Q,'Fully Booked'!E:E,'MARKETERS ANALYSIS'!D490,'Fully Booked'!D:D,'MARKETERS ANALYSIS'!$C$489,'Fully Booked'!M:M,'MARKETERS ANALYSIS'!$G$1)</f>
        <v>0</v>
      </c>
      <c r="H490" s="116">
        <f ca="1">SUMIFS('Fully Booked'!Q:Q,'Fully Booked'!E:E,'MARKETERS ANALYSIS'!D490,'Fully Booked'!D:D,'MARKETERS ANALYSIS'!$C$489,'Fully Booked'!L:L,'MARKETERS ANALYSIS'!$H$1)</f>
        <v>0</v>
      </c>
    </row>
    <row r="491" spans="1:8" x14ac:dyDescent="0.25">
      <c r="B491" s="573"/>
      <c r="D491" s="180" t="s">
        <v>3220</v>
      </c>
      <c r="E491" s="116">
        <f>SUMIFS('Fully Booked'!Q:Q,'Fully Booked'!E:E,'MARKETERS ANALYSIS'!D491,'Fully Booked'!D:D,'MARKETERS ANALYSIS'!$C$489)</f>
        <v>267300</v>
      </c>
      <c r="F491" s="116">
        <f>SUMIFS('Fully Booked'!AF:AF,'Fully Booked'!E:E,'MARKETERS ANALYSIS'!D491,'Fully Booked'!D:D,'MARKETERS ANALYSIS'!$C$489)</f>
        <v>6135.1714285714288</v>
      </c>
      <c r="G491" s="116">
        <f>SUMIFS('Fully Booked'!Q:Q,'Fully Booked'!E:E,'MARKETERS ANALYSIS'!D491,'Fully Booked'!D:D,'MARKETERS ANALYSIS'!$C$489,'Fully Booked'!M:M,'MARKETERS ANALYSIS'!$G$1)</f>
        <v>0</v>
      </c>
      <c r="H491" s="116">
        <f ca="1">SUMIFS('Fully Booked'!Q:Q,'Fully Booked'!E:E,'MARKETERS ANALYSIS'!D491,'Fully Booked'!D:D,'MARKETERS ANALYSIS'!$C$489,'Fully Booked'!L:L,'MARKETERS ANALYSIS'!$H$1)</f>
        <v>0</v>
      </c>
    </row>
    <row r="492" spans="1:8" x14ac:dyDescent="0.25">
      <c r="B492" s="579"/>
      <c r="D492" s="180" t="s">
        <v>4198</v>
      </c>
      <c r="E492" s="116">
        <f>SUMIFS('Fully Booked'!Q:Q,'Fully Booked'!E:E,'MARKETERS ANALYSIS'!D492,'Fully Booked'!D:D,'MARKETERS ANALYSIS'!$C$489)</f>
        <v>0</v>
      </c>
      <c r="F492" s="116">
        <f>SUMIFS('Fully Booked'!AF:AF,'Fully Booked'!E:E,'MARKETERS ANALYSIS'!D492,'Fully Booked'!D:D,'MARKETERS ANALYSIS'!$C$489)</f>
        <v>0</v>
      </c>
      <c r="G492" s="116">
        <f>SUMIFS('Fully Booked'!Q:Q,'Fully Booked'!E:E,'MARKETERS ANALYSIS'!D492,'Fully Booked'!D:D,'MARKETERS ANALYSIS'!$C$489,'Fully Booked'!M:M,'MARKETERS ANALYSIS'!$G$1)</f>
        <v>0</v>
      </c>
      <c r="H492" s="116">
        <f ca="1">SUMIFS('Fully Booked'!Q:Q,'Fully Booked'!E:E,'MARKETERS ANALYSIS'!D492,'Fully Booked'!D:D,'MARKETERS ANALYSIS'!$C$489,'Fully Booked'!L:L,'MARKETERS ANALYSIS'!$H$1)</f>
        <v>0</v>
      </c>
    </row>
    <row r="493" spans="1:8" x14ac:dyDescent="0.25">
      <c r="B493" s="573"/>
      <c r="D493" s="564" t="s">
        <v>71</v>
      </c>
      <c r="E493" s="565">
        <f>SUM(E489:E492)</f>
        <v>267300</v>
      </c>
      <c r="F493" s="565">
        <f t="shared" ref="F493:G493" si="27">SUM(F489:F492)</f>
        <v>6135.1714285714288</v>
      </c>
      <c r="G493" s="565">
        <f t="shared" si="27"/>
        <v>0</v>
      </c>
      <c r="H493" s="565">
        <f ca="1">SUM(H489:H492)</f>
        <v>0</v>
      </c>
    </row>
    <row r="494" spans="1:8" x14ac:dyDescent="0.25">
      <c r="B494" s="574"/>
      <c r="C494" s="460" t="s">
        <v>869</v>
      </c>
      <c r="D494" s="352"/>
      <c r="E494" s="353">
        <f>SUMIFS(E431:E493,D431:D493,D478)</f>
        <v>778800</v>
      </c>
      <c r="F494" s="353">
        <f>SUMIFS(F431:F493,D431:D493,D478)</f>
        <v>23988.330158730161</v>
      </c>
      <c r="G494" s="353">
        <f>SUMIFS(G431:G493,D431:D493,D478)</f>
        <v>0</v>
      </c>
      <c r="H494" s="353">
        <f ca="1">SUMIFS(H431:H493,D431:D493,D478)</f>
        <v>0</v>
      </c>
    </row>
    <row r="495" spans="1:8" x14ac:dyDescent="0.25">
      <c r="B495" s="465"/>
      <c r="D495" s="198"/>
      <c r="E495" s="394"/>
      <c r="F495" s="394"/>
      <c r="G495" s="394"/>
      <c r="H495" s="394"/>
    </row>
    <row r="496" spans="1:8" x14ac:dyDescent="0.25">
      <c r="A496" s="8">
        <v>38</v>
      </c>
      <c r="B496" s="572" t="s">
        <v>24</v>
      </c>
      <c r="C496" s="380" t="s">
        <v>421</v>
      </c>
      <c r="D496" s="8" t="s">
        <v>3108</v>
      </c>
      <c r="E496" s="116">
        <f>SUMIFS('Fully Booked'!Q:Q,'Fully Booked'!E:E,'MARKETERS ANALYSIS'!D496,'Fully Booked'!D:D,'MARKETERS ANALYSIS'!$C$496)</f>
        <v>0</v>
      </c>
      <c r="F496" s="116">
        <f>SUMIFS('Fully Booked'!AF:AF,'Fully Booked'!E:E,'MARKETERS ANALYSIS'!D496,'Fully Booked'!D:D,'MARKETERS ANALYSIS'!$C$496)</f>
        <v>0</v>
      </c>
      <c r="G496" s="116">
        <f>SUMIFS('Fully Booked'!Q:Q,'Fully Booked'!E:E,'MARKETERS ANALYSIS'!D496,'Fully Booked'!D:D,'MARKETERS ANALYSIS'!$C$496,'Fully Booked'!M:M,'MARKETERS ANALYSIS'!$G$1)</f>
        <v>0</v>
      </c>
      <c r="H496" s="116">
        <f ca="1">SUMIFS('Fully Booked'!Q:Q,'Fully Booked'!E:E,'MARKETERS ANALYSIS'!D496,'Fully Booked'!D:D,'MARKETERS ANALYSIS'!$C$496,'Fully Booked'!L:L,'MARKETERS ANALYSIS'!$H$1)</f>
        <v>0</v>
      </c>
    </row>
    <row r="497" spans="2:8" x14ac:dyDescent="0.25">
      <c r="B497" s="573"/>
      <c r="D497" s="8" t="s">
        <v>888</v>
      </c>
      <c r="E497" s="116">
        <f>SUMIFS('Fully Booked'!Q:Q,'Fully Booked'!E:E,'MARKETERS ANALYSIS'!D497,'Fully Booked'!D:D,'MARKETERS ANALYSIS'!$C$496)</f>
        <v>0</v>
      </c>
      <c r="F497" s="116">
        <f>SUMIFS('Fully Booked'!AF:AF,'Fully Booked'!E:E,'MARKETERS ANALYSIS'!D497,'Fully Booked'!D:D,'MARKETERS ANALYSIS'!$C$496)</f>
        <v>0</v>
      </c>
      <c r="G497" s="116">
        <f>SUMIFS('Fully Booked'!Q:Q,'Fully Booked'!E:E,'MARKETERS ANALYSIS'!D497,'Fully Booked'!D:D,'MARKETERS ANALYSIS'!$C$496,'Fully Booked'!M:M,'MARKETERS ANALYSIS'!$G$1)</f>
        <v>0</v>
      </c>
      <c r="H497" s="116">
        <f ca="1">SUMIFS('Fully Booked'!Q:Q,'Fully Booked'!E:E,'MARKETERS ANALYSIS'!D497,'Fully Booked'!D:D,'MARKETERS ANALYSIS'!$C$496,'Fully Booked'!L:L,'MARKETERS ANALYSIS'!$H$1)</f>
        <v>0</v>
      </c>
    </row>
    <row r="498" spans="2:8" x14ac:dyDescent="0.25">
      <c r="B498" s="573"/>
      <c r="D498" s="180" t="s">
        <v>716</v>
      </c>
      <c r="E498" s="116">
        <f>SUMIFS('Fully Booked'!Q:Q,'Fully Booked'!E:E,'MARKETERS ANALYSIS'!D498,'Fully Booked'!D:D,'MARKETERS ANALYSIS'!$C$496)</f>
        <v>0</v>
      </c>
      <c r="F498" s="116">
        <f>SUMIFS('Fully Booked'!AF:AF,'Fully Booked'!E:E,'MARKETERS ANALYSIS'!D498,'Fully Booked'!D:D,'MARKETERS ANALYSIS'!$C$496)</f>
        <v>0</v>
      </c>
      <c r="G498" s="116">
        <f>SUMIFS('Fully Booked'!Q:Q,'Fully Booked'!E:E,'MARKETERS ANALYSIS'!D498,'Fully Booked'!D:D,'MARKETERS ANALYSIS'!$C$496,'Fully Booked'!M:M,'MARKETERS ANALYSIS'!$G$1)</f>
        <v>0</v>
      </c>
      <c r="H498" s="116">
        <f ca="1">SUMIFS('Fully Booked'!Q:Q,'Fully Booked'!E:E,'MARKETERS ANALYSIS'!D498,'Fully Booked'!D:D,'MARKETERS ANALYSIS'!$C$496,'Fully Booked'!L:L,'MARKETERS ANALYSIS'!$H$1)</f>
        <v>0</v>
      </c>
    </row>
    <row r="499" spans="2:8" x14ac:dyDescent="0.25">
      <c r="B499" s="573"/>
      <c r="D499" s="180" t="s">
        <v>2065</v>
      </c>
      <c r="E499" s="116">
        <f>SUMIFS('Fully Booked'!Q:Q,'Fully Booked'!E:E,'MARKETERS ANALYSIS'!D499,'Fully Booked'!D:D,'MARKETERS ANALYSIS'!$C$496)</f>
        <v>0</v>
      </c>
      <c r="F499" s="116">
        <f>SUMIFS('Fully Booked'!AF:AF,'Fully Booked'!E:E,'MARKETERS ANALYSIS'!D499,'Fully Booked'!D:D,'MARKETERS ANALYSIS'!$C$496)</f>
        <v>0</v>
      </c>
      <c r="G499" s="116">
        <f>SUMIFS('Fully Booked'!Q:Q,'Fully Booked'!E:E,'MARKETERS ANALYSIS'!D499,'Fully Booked'!D:D,'MARKETERS ANALYSIS'!$C$496,'Fully Booked'!M:M,'MARKETERS ANALYSIS'!$G$1)</f>
        <v>0</v>
      </c>
      <c r="H499" s="116">
        <f ca="1">SUMIFS('Fully Booked'!Q:Q,'Fully Booked'!E:E,'MARKETERS ANALYSIS'!D499,'Fully Booked'!D:D,'MARKETERS ANALYSIS'!$C$496,'Fully Booked'!L:L,'MARKETERS ANALYSIS'!$H$1)</f>
        <v>0</v>
      </c>
    </row>
    <row r="500" spans="2:8" x14ac:dyDescent="0.25">
      <c r="B500" s="573"/>
      <c r="D500" s="180" t="s">
        <v>2497</v>
      </c>
      <c r="E500" s="116">
        <f>SUMIFS('Fully Booked'!Q:Q,'Fully Booked'!E:E,'MARKETERS ANALYSIS'!D500,'Fully Booked'!D:D,'MARKETERS ANALYSIS'!$C$496)</f>
        <v>0</v>
      </c>
      <c r="F500" s="116">
        <f>SUMIFS('Fully Booked'!AF:AF,'Fully Booked'!E:E,'MARKETERS ANALYSIS'!D500,'Fully Booked'!D:D,'MARKETERS ANALYSIS'!$C$496)</f>
        <v>0</v>
      </c>
      <c r="G500" s="116">
        <f>SUMIFS('Fully Booked'!Q:Q,'Fully Booked'!E:E,'MARKETERS ANALYSIS'!D500,'Fully Booked'!D:D,'MARKETERS ANALYSIS'!$C$496,'Fully Booked'!M:M,'MARKETERS ANALYSIS'!$G$1)</f>
        <v>0</v>
      </c>
      <c r="H500" s="116">
        <f ca="1">SUMIFS('Fully Booked'!Q:Q,'Fully Booked'!E:E,'MARKETERS ANALYSIS'!D500,'Fully Booked'!D:D,'MARKETERS ANALYSIS'!$C$496,'Fully Booked'!L:L,'MARKETERS ANALYSIS'!$H$1)</f>
        <v>0</v>
      </c>
    </row>
    <row r="501" spans="2:8" x14ac:dyDescent="0.25">
      <c r="B501" s="573"/>
      <c r="D501" s="180" t="s">
        <v>553</v>
      </c>
      <c r="E501" s="116">
        <f>SUMIFS('Fully Booked'!Q:Q,'Fully Booked'!E:E,'MARKETERS ANALYSIS'!D501,'Fully Booked'!D:D,'MARKETERS ANALYSIS'!$C$496)</f>
        <v>0</v>
      </c>
      <c r="F501" s="116">
        <f>SUMIFS('Fully Booked'!AF:AF,'Fully Booked'!E:E,'MARKETERS ANALYSIS'!D501,'Fully Booked'!D:D,'MARKETERS ANALYSIS'!$C$496)</f>
        <v>0</v>
      </c>
      <c r="G501" s="116">
        <f>SUMIFS('Fully Booked'!Q:Q,'Fully Booked'!E:E,'MARKETERS ANALYSIS'!D501,'Fully Booked'!D:D,'MARKETERS ANALYSIS'!$C$496,'Fully Booked'!M:M,'MARKETERS ANALYSIS'!$G$1)</f>
        <v>0</v>
      </c>
      <c r="H501" s="116">
        <f ca="1">SUMIFS('Fully Booked'!Q:Q,'Fully Booked'!E:E,'MARKETERS ANALYSIS'!D501,'Fully Booked'!D:D,'MARKETERS ANALYSIS'!$C$496,'Fully Booked'!L:L,'MARKETERS ANALYSIS'!$H$1)</f>
        <v>0</v>
      </c>
    </row>
    <row r="502" spans="2:8" x14ac:dyDescent="0.25">
      <c r="B502" s="573"/>
      <c r="D502" s="180" t="s">
        <v>1385</v>
      </c>
      <c r="E502" s="116">
        <f>SUMIFS('Fully Booked'!Q:Q,'Fully Booked'!E:E,'MARKETERS ANALYSIS'!D502,'Fully Booked'!D:D,'MARKETERS ANALYSIS'!$C$496)</f>
        <v>0</v>
      </c>
      <c r="F502" s="116">
        <f>SUMIFS('Fully Booked'!AF:AF,'Fully Booked'!E:E,'MARKETERS ANALYSIS'!D502,'Fully Booked'!D:D,'MARKETERS ANALYSIS'!$C$496)</f>
        <v>0</v>
      </c>
      <c r="G502" s="116">
        <f>SUMIFS('Fully Booked'!Q:Q,'Fully Booked'!E:E,'MARKETERS ANALYSIS'!D502,'Fully Booked'!D:D,'MARKETERS ANALYSIS'!$C$496,'Fully Booked'!M:M,'MARKETERS ANALYSIS'!$G$1)</f>
        <v>0</v>
      </c>
      <c r="H502" s="116">
        <f ca="1">SUMIFS('Fully Booked'!Q:Q,'Fully Booked'!E:E,'MARKETERS ANALYSIS'!D502,'Fully Booked'!D:D,'MARKETERS ANALYSIS'!$C$496,'Fully Booked'!L:L,'MARKETERS ANALYSIS'!$H$1)</f>
        <v>0</v>
      </c>
    </row>
    <row r="503" spans="2:8" x14ac:dyDescent="0.25">
      <c r="B503" s="573"/>
      <c r="D503" s="198" t="s">
        <v>2582</v>
      </c>
      <c r="E503" s="116">
        <f>SUMIFS('Fully Booked'!Q:Q,'Fully Booked'!E:E,'MARKETERS ANALYSIS'!D503,'Fully Booked'!D:D,'MARKETERS ANALYSIS'!$C$496)</f>
        <v>0</v>
      </c>
      <c r="F503" s="116">
        <f>SUMIFS('Fully Booked'!AF:AF,'Fully Booked'!E:E,'MARKETERS ANALYSIS'!D503,'Fully Booked'!D:D,'MARKETERS ANALYSIS'!$C$496)</f>
        <v>0</v>
      </c>
      <c r="G503" s="116">
        <f>SUMIFS('Fully Booked'!Q:Q,'Fully Booked'!E:E,'MARKETERS ANALYSIS'!D503,'Fully Booked'!D:D,'MARKETERS ANALYSIS'!$C$496,'Fully Booked'!M:M,'MARKETERS ANALYSIS'!$G$1)</f>
        <v>0</v>
      </c>
      <c r="H503" s="116">
        <f ca="1">SUMIFS('Fully Booked'!Q:Q,'Fully Booked'!E:E,'MARKETERS ANALYSIS'!D503,'Fully Booked'!D:D,'MARKETERS ANALYSIS'!$C$496,'Fully Booked'!L:L,'MARKETERS ANALYSIS'!$H$1)</f>
        <v>0</v>
      </c>
    </row>
    <row r="504" spans="2:8" x14ac:dyDescent="0.25">
      <c r="B504" s="573"/>
      <c r="D504" s="8" t="s">
        <v>833</v>
      </c>
      <c r="E504" s="116">
        <f>SUMIFS('Fully Booked'!Q:Q,'Fully Booked'!E:E,'MARKETERS ANALYSIS'!D504,'Fully Booked'!D:D,'MARKETERS ANALYSIS'!$C$496)</f>
        <v>0</v>
      </c>
      <c r="F504" s="116">
        <f>SUMIFS('Fully Booked'!AF:AF,'Fully Booked'!E:E,'MARKETERS ANALYSIS'!D504,'Fully Booked'!D:D,'MARKETERS ANALYSIS'!$C$496)</f>
        <v>0</v>
      </c>
      <c r="G504" s="116">
        <f>SUMIFS('Fully Booked'!Q:Q,'Fully Booked'!E:E,'MARKETERS ANALYSIS'!D504,'Fully Booked'!D:D,'MARKETERS ANALYSIS'!$C$496,'Fully Booked'!M:M,'MARKETERS ANALYSIS'!$G$1)</f>
        <v>0</v>
      </c>
      <c r="H504" s="116">
        <f ca="1">SUMIFS('Fully Booked'!Q:Q,'Fully Booked'!E:E,'MARKETERS ANALYSIS'!D504,'Fully Booked'!D:D,'MARKETERS ANALYSIS'!$C$496,'Fully Booked'!L:L,'MARKETERS ANALYSIS'!$H$1)</f>
        <v>0</v>
      </c>
    </row>
    <row r="505" spans="2:8" x14ac:dyDescent="0.25">
      <c r="B505" s="573"/>
      <c r="D505" s="392" t="s">
        <v>71</v>
      </c>
      <c r="E505" s="396">
        <f>SUM(E496:E504)</f>
        <v>0</v>
      </c>
      <c r="F505" s="396">
        <f>SUM(F496:F504)</f>
        <v>0</v>
      </c>
      <c r="G505" s="396">
        <f>SUM(G496:G504)</f>
        <v>0</v>
      </c>
      <c r="H505" s="396">
        <f ca="1">SUM(H496:H504)</f>
        <v>0</v>
      </c>
    </row>
    <row r="506" spans="2:8" x14ac:dyDescent="0.25">
      <c r="B506" s="573"/>
      <c r="C506" s="380" t="s">
        <v>3679</v>
      </c>
      <c r="D506" s="8" t="s">
        <v>800</v>
      </c>
      <c r="E506" s="116">
        <f>SUMIFS('Fully Booked'!Q:Q,'Fully Booked'!E:E,'MARKETERS ANALYSIS'!D506,'Fully Booked'!D:D,'MARKETERS ANALYSIS'!$C$506)</f>
        <v>0</v>
      </c>
      <c r="F506" s="116">
        <f>SUMIFS('Fully Booked'!AF:AF,'Fully Booked'!E:E,'MARKETERS ANALYSIS'!D506,'Fully Booked'!D:D,'MARKETERS ANALYSIS'!$C$506)</f>
        <v>0</v>
      </c>
      <c r="G506" s="116">
        <f>SUMIFS('Fully Booked'!Q:Q,'Fully Booked'!E:E,'MARKETERS ANALYSIS'!D506,'Fully Booked'!D:D,'MARKETERS ANALYSIS'!$C$506,'Fully Booked'!M:M,'MARKETERS ANALYSIS'!$G$1)</f>
        <v>0</v>
      </c>
      <c r="H506" s="116">
        <f ca="1">SUMIFS('Fully Booked'!Q:Q,'Fully Booked'!E:E,'MARKETERS ANALYSIS'!D506,'Fully Booked'!D:D,'MARKETERS ANALYSIS'!$C$506,'Fully Booked'!L:L,'MARKETERS ANALYSIS'!$H$1)</f>
        <v>0</v>
      </c>
    </row>
    <row r="507" spans="2:8" x14ac:dyDescent="0.25">
      <c r="B507" s="573"/>
      <c r="D507" s="8" t="s">
        <v>6966</v>
      </c>
      <c r="E507" s="116">
        <f>SUMIFS('Fully Booked'!Q:Q,'Fully Booked'!E:E,'MARKETERS ANALYSIS'!D507,'Fully Booked'!D:D,'MARKETERS ANALYSIS'!$C$506)</f>
        <v>0</v>
      </c>
      <c r="F507" s="116">
        <f>SUMIFS('Fully Booked'!AF:AF,'Fully Booked'!E:E,'MARKETERS ANALYSIS'!D507,'Fully Booked'!D:D,'MARKETERS ANALYSIS'!$C$506)</f>
        <v>0</v>
      </c>
      <c r="G507" s="116">
        <f>SUMIFS('Fully Booked'!Q:Q,'Fully Booked'!E:E,'MARKETERS ANALYSIS'!D507,'Fully Booked'!D:D,'MARKETERS ANALYSIS'!$C$506,'Fully Booked'!M:M,'MARKETERS ANALYSIS'!$G$1)</f>
        <v>0</v>
      </c>
      <c r="H507" s="116">
        <f ca="1">SUMIFS('Fully Booked'!Q:Q,'Fully Booked'!E:E,'MARKETERS ANALYSIS'!D507,'Fully Booked'!D:D,'MARKETERS ANALYSIS'!$C$506,'Fully Booked'!L:L,'MARKETERS ANALYSIS'!$H$1)</f>
        <v>0</v>
      </c>
    </row>
    <row r="508" spans="2:8" x14ac:dyDescent="0.25">
      <c r="B508" s="573"/>
      <c r="D508" s="180" t="s">
        <v>4468</v>
      </c>
      <c r="E508" s="116">
        <f>SUMIFS('Fully Booked'!Q:Q,'Fully Booked'!E:E,'MARKETERS ANALYSIS'!D508,'Fully Booked'!D:D,'MARKETERS ANALYSIS'!$C$506)</f>
        <v>0</v>
      </c>
      <c r="F508" s="116">
        <f>SUMIFS('Fully Booked'!AF:AF,'Fully Booked'!E:E,'MARKETERS ANALYSIS'!D508,'Fully Booked'!D:D,'MARKETERS ANALYSIS'!$C$506)</f>
        <v>0</v>
      </c>
      <c r="G508" s="116">
        <f>SUMIFS('Fully Booked'!Q:Q,'Fully Booked'!E:E,'MARKETERS ANALYSIS'!D508,'Fully Booked'!D:D,'MARKETERS ANALYSIS'!$C$506,'Fully Booked'!M:M,'MARKETERS ANALYSIS'!$G$1)</f>
        <v>0</v>
      </c>
      <c r="H508" s="116">
        <f ca="1">SUMIFS('Fully Booked'!Q:Q,'Fully Booked'!E:E,'MARKETERS ANALYSIS'!D508,'Fully Booked'!D:D,'MARKETERS ANALYSIS'!$C$506,'Fully Booked'!L:L,'MARKETERS ANALYSIS'!$H$1)</f>
        <v>0</v>
      </c>
    </row>
    <row r="509" spans="2:8" x14ac:dyDescent="0.25">
      <c r="B509" s="573"/>
      <c r="D509" s="180" t="s">
        <v>6786</v>
      </c>
      <c r="E509" s="116">
        <f>SUMIFS('Fully Booked'!Q:Q,'Fully Booked'!E:E,'MARKETERS ANALYSIS'!D509,'Fully Booked'!D:D,'MARKETERS ANALYSIS'!$C$506)</f>
        <v>0</v>
      </c>
      <c r="F509" s="116">
        <f>SUMIFS('Fully Booked'!AF:AF,'Fully Booked'!E:E,'MARKETERS ANALYSIS'!D509,'Fully Booked'!D:D,'MARKETERS ANALYSIS'!$C$506)</f>
        <v>0</v>
      </c>
      <c r="G509" s="116">
        <f>SUMIFS('Fully Booked'!Q:Q,'Fully Booked'!E:E,'MARKETERS ANALYSIS'!D509,'Fully Booked'!D:D,'MARKETERS ANALYSIS'!$C$506,'Fully Booked'!M:M,'MARKETERS ANALYSIS'!$G$1)</f>
        <v>0</v>
      </c>
      <c r="H509" s="116">
        <f ca="1">SUMIFS('Fully Booked'!Q:Q,'Fully Booked'!E:E,'MARKETERS ANALYSIS'!D509,'Fully Booked'!D:D,'MARKETERS ANALYSIS'!$C$506,'Fully Booked'!L:L,'MARKETERS ANALYSIS'!$H$1)</f>
        <v>0</v>
      </c>
    </row>
    <row r="510" spans="2:8" x14ac:dyDescent="0.25">
      <c r="B510" s="573"/>
      <c r="D510" s="180" t="s">
        <v>4557</v>
      </c>
      <c r="E510" s="116">
        <f>SUMIFS('Fully Booked'!Q:Q,'Fully Booked'!E:E,'MARKETERS ANALYSIS'!D510,'Fully Booked'!D:D,'MARKETERS ANALYSIS'!$C$506)</f>
        <v>0</v>
      </c>
      <c r="F510" s="116">
        <f>SUMIFS('Fully Booked'!AF:AF,'Fully Booked'!E:E,'MARKETERS ANALYSIS'!D510,'Fully Booked'!D:D,'MARKETERS ANALYSIS'!$C$506)</f>
        <v>0</v>
      </c>
      <c r="G510" s="116">
        <f>SUMIFS('Fully Booked'!Q:Q,'Fully Booked'!E:E,'MARKETERS ANALYSIS'!D510,'Fully Booked'!D:D,'MARKETERS ANALYSIS'!$C$506,'Fully Booked'!M:M,'MARKETERS ANALYSIS'!$G$1)</f>
        <v>0</v>
      </c>
      <c r="H510" s="116">
        <f ca="1">SUMIFS('Fully Booked'!Q:Q,'Fully Booked'!E:E,'MARKETERS ANALYSIS'!D510,'Fully Booked'!D:D,'MARKETERS ANALYSIS'!$C$506,'Fully Booked'!L:L,'MARKETERS ANALYSIS'!$H$1)</f>
        <v>0</v>
      </c>
    </row>
    <row r="511" spans="2:8" s="724" customFormat="1" x14ac:dyDescent="0.25">
      <c r="B511" s="573"/>
      <c r="D511" s="180" t="s">
        <v>838</v>
      </c>
      <c r="E511" s="116">
        <f>SUMIFS('Fully Booked'!Q:Q,'Fully Booked'!E:E,'MARKETERS ANALYSIS'!D511,'Fully Booked'!D:D,'MARKETERS ANALYSIS'!$C$506)</f>
        <v>0</v>
      </c>
      <c r="F511" s="116">
        <f>SUMIFS('Fully Booked'!AF:AF,'Fully Booked'!E:E,'MARKETERS ANALYSIS'!D511,'Fully Booked'!D:D,'MARKETERS ANALYSIS'!$C$506)</f>
        <v>0</v>
      </c>
      <c r="G511" s="116">
        <f>SUMIFS('Fully Booked'!Q:Q,'Fully Booked'!E:E,'MARKETERS ANALYSIS'!D511,'Fully Booked'!D:D,'MARKETERS ANALYSIS'!$C$506,'Fully Booked'!M:M,'MARKETERS ANALYSIS'!$G$1)</f>
        <v>0</v>
      </c>
      <c r="H511" s="116">
        <f ca="1">SUMIFS('Fully Booked'!Q:Q,'Fully Booked'!E:E,'MARKETERS ANALYSIS'!D511,'Fully Booked'!D:D,'MARKETERS ANALYSIS'!$C$506,'Fully Booked'!L:L,'MARKETERS ANALYSIS'!$H$1)</f>
        <v>0</v>
      </c>
    </row>
    <row r="512" spans="2:8" s="722" customFormat="1" x14ac:dyDescent="0.25">
      <c r="B512" s="573"/>
      <c r="C512" s="180"/>
      <c r="D512" s="180" t="s">
        <v>7439</v>
      </c>
      <c r="E512" s="116">
        <f>SUMIFS('Fully Booked'!Q:Q,'Fully Booked'!E:E,'MARKETERS ANALYSIS'!D512,'Fully Booked'!D:D,'MARKETERS ANALYSIS'!$C$506)</f>
        <v>0</v>
      </c>
      <c r="F512" s="116">
        <f>SUMIFS('Fully Booked'!AF:AF,'Fully Booked'!E:E,'MARKETERS ANALYSIS'!D512,'Fully Booked'!D:D,'MARKETERS ANALYSIS'!$C$506)</f>
        <v>0</v>
      </c>
      <c r="G512" s="116">
        <f>SUMIFS('Fully Booked'!Q:Q,'Fully Booked'!E:E,'MARKETERS ANALYSIS'!D512,'Fully Booked'!D:D,'MARKETERS ANALYSIS'!$C$506,'Fully Booked'!M:M,'MARKETERS ANALYSIS'!$G$1)</f>
        <v>0</v>
      </c>
      <c r="H512" s="116">
        <f ca="1">SUMIFS('Fully Booked'!Q:Q,'Fully Booked'!E:E,'MARKETERS ANALYSIS'!D512,'Fully Booked'!D:D,'MARKETERS ANALYSIS'!$C$506,'Fully Booked'!L:L,'MARKETERS ANALYSIS'!$H$1)</f>
        <v>0</v>
      </c>
    </row>
    <row r="513" spans="1:8" x14ac:dyDescent="0.25">
      <c r="B513" s="573"/>
      <c r="C513" s="180"/>
      <c r="D513" s="180" t="s">
        <v>7393</v>
      </c>
      <c r="E513" s="116">
        <f>SUMIFS('Fully Booked'!Q:Q,'Fully Booked'!E:E,'MARKETERS ANALYSIS'!D513,'Fully Booked'!D:D,'MARKETERS ANALYSIS'!$C$506)</f>
        <v>0</v>
      </c>
      <c r="F513" s="116">
        <f>SUMIFS('Fully Booked'!AF:AF,'Fully Booked'!E:E,'MARKETERS ANALYSIS'!D513,'Fully Booked'!D:D,'MARKETERS ANALYSIS'!$C$506)</f>
        <v>0</v>
      </c>
      <c r="G513" s="116">
        <f>SUMIFS('Fully Booked'!Q:Q,'Fully Booked'!E:E,'MARKETERS ANALYSIS'!D513,'Fully Booked'!D:D,'MARKETERS ANALYSIS'!$C$506,'Fully Booked'!M:M,'MARKETERS ANALYSIS'!$G$1)</f>
        <v>0</v>
      </c>
      <c r="H513" s="116">
        <f ca="1">SUMIFS('Fully Booked'!Q:Q,'Fully Booked'!E:E,'MARKETERS ANALYSIS'!D513,'Fully Booked'!D:D,'MARKETERS ANALYSIS'!$C$506,'Fully Booked'!L:L,'MARKETERS ANALYSIS'!$H$1)</f>
        <v>0</v>
      </c>
    </row>
    <row r="514" spans="1:8" x14ac:dyDescent="0.25">
      <c r="B514" s="573"/>
      <c r="C514" s="180"/>
      <c r="D514" s="180" t="s">
        <v>6071</v>
      </c>
      <c r="E514" s="116">
        <f>SUMIFS('Fully Booked'!Q:Q,'Fully Booked'!E:E,'MARKETERS ANALYSIS'!D514,'Fully Booked'!D:D,'MARKETERS ANALYSIS'!$C$506)</f>
        <v>0</v>
      </c>
      <c r="F514" s="116">
        <f>SUMIFS('Fully Booked'!AF:AF,'Fully Booked'!E:E,'MARKETERS ANALYSIS'!D514,'Fully Booked'!D:D,'MARKETERS ANALYSIS'!$C$506)</f>
        <v>0</v>
      </c>
      <c r="G514" s="116">
        <f>SUMIFS('Fully Booked'!Q:Q,'Fully Booked'!E:E,'MARKETERS ANALYSIS'!D514,'Fully Booked'!D:D,'MARKETERS ANALYSIS'!$C$506,'Fully Booked'!M:M,'MARKETERS ANALYSIS'!$G$1)</f>
        <v>0</v>
      </c>
      <c r="H514" s="116">
        <f ca="1">SUMIFS('Fully Booked'!Q:Q,'Fully Booked'!E:E,'MARKETERS ANALYSIS'!D514,'Fully Booked'!D:D,'MARKETERS ANALYSIS'!$C$506,'Fully Booked'!L:L,'MARKETERS ANALYSIS'!$H$1)</f>
        <v>0</v>
      </c>
    </row>
    <row r="515" spans="1:8" x14ac:dyDescent="0.25">
      <c r="B515" s="573"/>
      <c r="D515" s="180" t="s">
        <v>3617</v>
      </c>
      <c r="E515" s="116">
        <f>SUMIFS('Fully Booked'!Q:Q,'Fully Booked'!E:E,'MARKETERS ANALYSIS'!D515,'Fully Booked'!D:D,'MARKETERS ANALYSIS'!$C$506)</f>
        <v>0</v>
      </c>
      <c r="F515" s="116">
        <f>SUMIFS('Fully Booked'!AF:AF,'Fully Booked'!E:E,'MARKETERS ANALYSIS'!D515,'Fully Booked'!D:D,'MARKETERS ANALYSIS'!$C$506)</f>
        <v>0</v>
      </c>
      <c r="G515" s="116">
        <f>SUMIFS('Fully Booked'!Q:Q,'Fully Booked'!E:E,'MARKETERS ANALYSIS'!D515,'Fully Booked'!D:D,'MARKETERS ANALYSIS'!$C$506,'Fully Booked'!M:M,'MARKETERS ANALYSIS'!$G$1)</f>
        <v>0</v>
      </c>
      <c r="H515" s="116">
        <f ca="1">SUMIFS('Fully Booked'!Q:Q,'Fully Booked'!E:E,'MARKETERS ANALYSIS'!D515,'Fully Booked'!D:D,'MARKETERS ANALYSIS'!$C$506,'Fully Booked'!L:L,'MARKETERS ANALYSIS'!$H$1)</f>
        <v>0</v>
      </c>
    </row>
    <row r="516" spans="1:8" x14ac:dyDescent="0.25">
      <c r="B516" s="573"/>
      <c r="D516" s="180" t="s">
        <v>4061</v>
      </c>
      <c r="E516" s="116">
        <f>SUMIFS('Fully Booked'!Q:Q,'Fully Booked'!E:E,'MARKETERS ANALYSIS'!D516,'Fully Booked'!D:D,'MARKETERS ANALYSIS'!$C$506)</f>
        <v>0</v>
      </c>
      <c r="F516" s="116">
        <f>SUMIFS('Fully Booked'!AF:AF,'Fully Booked'!E:E,'MARKETERS ANALYSIS'!D516,'Fully Booked'!D:D,'MARKETERS ANALYSIS'!$C$506)</f>
        <v>0</v>
      </c>
      <c r="G516" s="116">
        <f>SUMIFS('Fully Booked'!Q:Q,'Fully Booked'!E:E,'MARKETERS ANALYSIS'!D516,'Fully Booked'!D:D,'MARKETERS ANALYSIS'!$C$506,'Fully Booked'!M:M,'MARKETERS ANALYSIS'!$G$1)</f>
        <v>0</v>
      </c>
      <c r="H516" s="116">
        <f ca="1">SUMIFS('Fully Booked'!Q:Q,'Fully Booked'!E:E,'MARKETERS ANALYSIS'!D516,'Fully Booked'!D:D,'MARKETERS ANALYSIS'!$C$506,'Fully Booked'!L:L,'MARKETERS ANALYSIS'!$H$1)</f>
        <v>0</v>
      </c>
    </row>
    <row r="517" spans="1:8" x14ac:dyDescent="0.25">
      <c r="B517" s="579"/>
      <c r="D517" s="8" t="s">
        <v>6952</v>
      </c>
      <c r="E517" s="116">
        <f>SUMIFS('Fully Booked'!Q:Q,'Fully Booked'!E:E,'MARKETERS ANALYSIS'!D517,'Fully Booked'!D:D,'MARKETERS ANALYSIS'!$C$506)</f>
        <v>0</v>
      </c>
      <c r="F517" s="116">
        <f>SUMIFS('Fully Booked'!AF:AF,'Fully Booked'!E:E,'MARKETERS ANALYSIS'!D517,'Fully Booked'!D:D,'MARKETERS ANALYSIS'!$C$506)</f>
        <v>0</v>
      </c>
      <c r="G517" s="116">
        <f>SUMIFS('Fully Booked'!Q:Q,'Fully Booked'!E:E,'MARKETERS ANALYSIS'!D517,'Fully Booked'!D:D,'MARKETERS ANALYSIS'!$C$506,'Fully Booked'!M:M,'MARKETERS ANALYSIS'!$G$1)</f>
        <v>0</v>
      </c>
      <c r="H517" s="116">
        <f ca="1">SUMIFS('Fully Booked'!Q:Q,'Fully Booked'!E:E,'MARKETERS ANALYSIS'!D517,'Fully Booked'!D:D,'MARKETERS ANALYSIS'!$C$506,'Fully Booked'!L:L,'MARKETERS ANALYSIS'!$H$1)</f>
        <v>0</v>
      </c>
    </row>
    <row r="518" spans="1:8" x14ac:dyDescent="0.25">
      <c r="B518" s="573"/>
      <c r="D518" s="392" t="s">
        <v>71</v>
      </c>
      <c r="E518" s="396">
        <f>SUM(E506:E517)</f>
        <v>0</v>
      </c>
      <c r="F518" s="396">
        <f>SUM(F506:F517)</f>
        <v>0</v>
      </c>
      <c r="G518" s="396">
        <f>SUM(G506:G517)</f>
        <v>0</v>
      </c>
      <c r="H518" s="396">
        <f ca="1">SUM(H506:H517)</f>
        <v>0</v>
      </c>
    </row>
    <row r="519" spans="1:8" x14ac:dyDescent="0.25">
      <c r="B519" s="573"/>
      <c r="D519" s="388"/>
      <c r="E519" s="272"/>
      <c r="F519" s="272"/>
      <c r="G519" s="272"/>
      <c r="H519" s="272"/>
    </row>
    <row r="520" spans="1:8" x14ac:dyDescent="0.25">
      <c r="A520" s="8">
        <v>39</v>
      </c>
      <c r="B520" s="573"/>
      <c r="C520" s="389" t="s">
        <v>418</v>
      </c>
      <c r="D520" s="198" t="s">
        <v>877</v>
      </c>
      <c r="E520" s="116">
        <f>SUMIFS('Fully Booked'!Q:Q,'Fully Booked'!E:E,'MARKETERS ANALYSIS'!D520,'Fully Booked'!D:D,'MARKETERS ANALYSIS'!$C$520)</f>
        <v>0</v>
      </c>
      <c r="F520" s="116">
        <f>SUMIFS('Fully Booked'!AF:AF,'Fully Booked'!E:E,'MARKETERS ANALYSIS'!D520,'Fully Booked'!D:D,'MARKETERS ANALYSIS'!$C$520)</f>
        <v>0</v>
      </c>
      <c r="G520" s="116">
        <f>SUMIFS('Fully Booked'!Q:Q,'Fully Booked'!E:E,'MARKETERS ANALYSIS'!D520,'Fully Booked'!D:D,'MARKETERS ANALYSIS'!$C$520,'Fully Booked'!M:M,'MARKETERS ANALYSIS'!$G$1)</f>
        <v>0</v>
      </c>
      <c r="H520" s="116">
        <f ca="1">SUMIFS('Fully Booked'!Q:Q,'Fully Booked'!E:E,'MARKETERS ANALYSIS'!D520,'Fully Booked'!D:D,'MARKETERS ANALYSIS'!$C$520,'Fully Booked'!L:L,'MARKETERS ANALYSIS'!$H$1)</f>
        <v>0</v>
      </c>
    </row>
    <row r="521" spans="1:8" x14ac:dyDescent="0.25">
      <c r="B521" s="573"/>
      <c r="D521" s="180" t="s">
        <v>1067</v>
      </c>
      <c r="E521" s="116">
        <f>SUMIFS('Fully Booked'!Q:Q,'Fully Booked'!E:E,'MARKETERS ANALYSIS'!D521,'Fully Booked'!D:D,'MARKETERS ANALYSIS'!$C$520)</f>
        <v>0</v>
      </c>
      <c r="F521" s="116">
        <f>SUMIFS('Fully Booked'!AF:AF,'Fully Booked'!E:E,'MARKETERS ANALYSIS'!D521,'Fully Booked'!D:D,'MARKETERS ANALYSIS'!$C$520)</f>
        <v>0</v>
      </c>
      <c r="G521" s="116">
        <f>SUMIFS('Fully Booked'!Q:Q,'Fully Booked'!E:E,'MARKETERS ANALYSIS'!D521,'Fully Booked'!D:D,'MARKETERS ANALYSIS'!$C$520,'Fully Booked'!M:M,'MARKETERS ANALYSIS'!$G$1)</f>
        <v>0</v>
      </c>
      <c r="H521" s="116">
        <f ca="1">SUMIFS('Fully Booked'!Q:Q,'Fully Booked'!E:E,'MARKETERS ANALYSIS'!D521,'Fully Booked'!D:D,'MARKETERS ANALYSIS'!$C$520,'Fully Booked'!L:L,'MARKETERS ANALYSIS'!$H$1)</f>
        <v>0</v>
      </c>
    </row>
    <row r="522" spans="1:8" x14ac:dyDescent="0.25">
      <c r="B522" s="573"/>
      <c r="D522" s="352" t="s">
        <v>71</v>
      </c>
      <c r="E522" s="353">
        <f>SUM(E520:E521)</f>
        <v>0</v>
      </c>
      <c r="F522" s="353">
        <f>SUM(F520:F521)</f>
        <v>0</v>
      </c>
      <c r="G522" s="353">
        <f>SUM(G520:G521)</f>
        <v>0</v>
      </c>
      <c r="H522" s="353">
        <f ca="1">SUM(H520:H521)</f>
        <v>0</v>
      </c>
    </row>
    <row r="523" spans="1:8" x14ac:dyDescent="0.25">
      <c r="A523" s="8">
        <v>40</v>
      </c>
      <c r="B523" s="573"/>
      <c r="C523" s="380" t="s">
        <v>532</v>
      </c>
      <c r="D523" s="581" t="s">
        <v>2670</v>
      </c>
      <c r="E523" s="116">
        <f>SUMIFS('Fully Booked'!Q:Q,'Fully Booked'!E:E,'MARKETERS ANALYSIS'!D523,'Fully Booked'!D:D,'MARKETERS ANALYSIS'!$C$523)</f>
        <v>0</v>
      </c>
      <c r="F523" s="116">
        <f>SUMIFS('Fully Booked'!AF:AF,'Fully Booked'!E:E,'MARKETERS ANALYSIS'!D523,'Fully Booked'!D:D,'MARKETERS ANALYSIS'!$C$523)</f>
        <v>0</v>
      </c>
      <c r="G523" s="116">
        <f>SUMIFS('Fully Booked'!Q:Q,'Fully Booked'!E:E,'MARKETERS ANALYSIS'!D523,'Fully Booked'!D:D,'MARKETERS ANALYSIS'!$C$523,'Fully Booked'!M:M,'MARKETERS ANALYSIS'!$G$1)</f>
        <v>0</v>
      </c>
      <c r="H523" s="116">
        <f ca="1">SUMIFS('Fully Booked'!Q:Q,'Fully Booked'!E:E,'MARKETERS ANALYSIS'!D523,'Fully Booked'!D:D,'MARKETERS ANALYSIS'!$C$523,'Fully Booked'!L:L,'MARKETERS ANALYSIS'!$H$1)</f>
        <v>0</v>
      </c>
    </row>
    <row r="524" spans="1:8" x14ac:dyDescent="0.25">
      <c r="B524" s="573"/>
      <c r="D524" s="423" t="s">
        <v>1012</v>
      </c>
      <c r="E524" s="116">
        <f>SUMIFS('Fully Booked'!Q:Q,'Fully Booked'!E:E,'MARKETERS ANALYSIS'!D524,'Fully Booked'!D:D,'MARKETERS ANALYSIS'!$C$523)</f>
        <v>0</v>
      </c>
      <c r="F524" s="116">
        <f>SUMIFS('Fully Booked'!AF:AF,'Fully Booked'!E:E,'MARKETERS ANALYSIS'!D524,'Fully Booked'!D:D,'MARKETERS ANALYSIS'!$C$523)</f>
        <v>0</v>
      </c>
      <c r="G524" s="116">
        <f>SUMIFS('Fully Booked'!Q:Q,'Fully Booked'!E:E,'MARKETERS ANALYSIS'!D524,'Fully Booked'!D:D,'MARKETERS ANALYSIS'!$C$523,'Fully Booked'!M:M,'MARKETERS ANALYSIS'!$G$1)</f>
        <v>0</v>
      </c>
      <c r="H524" s="116">
        <f ca="1">SUMIFS('Fully Booked'!Q:Q,'Fully Booked'!E:E,'MARKETERS ANALYSIS'!D524,'Fully Booked'!D:D,'MARKETERS ANALYSIS'!$C$523,'Fully Booked'!L:L,'MARKETERS ANALYSIS'!$H$1)</f>
        <v>0</v>
      </c>
    </row>
    <row r="525" spans="1:8" x14ac:dyDescent="0.25">
      <c r="B525" s="573"/>
      <c r="D525" s="560" t="s">
        <v>3076</v>
      </c>
      <c r="E525" s="116">
        <f>SUMIFS('Fully Booked'!Q:Q,'Fully Booked'!E:E,'MARKETERS ANALYSIS'!D525,'Fully Booked'!D:D,'MARKETERS ANALYSIS'!$C$523)</f>
        <v>0</v>
      </c>
      <c r="F525" s="116">
        <f>SUMIFS('Fully Booked'!AF:AF,'Fully Booked'!E:E,'MARKETERS ANALYSIS'!D525,'Fully Booked'!D:D,'MARKETERS ANALYSIS'!$C$523)</f>
        <v>0</v>
      </c>
      <c r="G525" s="116">
        <f>SUMIFS('Fully Booked'!Q:Q,'Fully Booked'!E:E,'MARKETERS ANALYSIS'!D525,'Fully Booked'!D:D,'MARKETERS ANALYSIS'!$C$523,'Fully Booked'!M:M,'MARKETERS ANALYSIS'!$G$1)</f>
        <v>0</v>
      </c>
      <c r="H525" s="116">
        <f ca="1">SUMIFS('Fully Booked'!Q:Q,'Fully Booked'!E:E,'MARKETERS ANALYSIS'!D525,'Fully Booked'!D:D,'MARKETERS ANALYSIS'!$C$523,'Fully Booked'!L:L,'MARKETERS ANALYSIS'!$H$1)</f>
        <v>0</v>
      </c>
    </row>
    <row r="526" spans="1:8" x14ac:dyDescent="0.25">
      <c r="B526" s="573"/>
      <c r="D526" s="8" t="s">
        <v>604</v>
      </c>
      <c r="E526" s="116">
        <f>SUMIFS('Fully Booked'!Q:Q,'Fully Booked'!E:E,'MARKETERS ANALYSIS'!D526,'Fully Booked'!D:D,'MARKETERS ANALYSIS'!$C$523)</f>
        <v>0</v>
      </c>
      <c r="F526" s="116">
        <f>SUMIFS('Fully Booked'!AF:AF,'Fully Booked'!E:E,'MARKETERS ANALYSIS'!D526,'Fully Booked'!D:D,'MARKETERS ANALYSIS'!$C$523)</f>
        <v>0</v>
      </c>
      <c r="G526" s="116">
        <f>SUMIFS('Fully Booked'!Q:Q,'Fully Booked'!E:E,'MARKETERS ANALYSIS'!D526,'Fully Booked'!D:D,'MARKETERS ANALYSIS'!$C$523,'Fully Booked'!M:M,'MARKETERS ANALYSIS'!$G$1)</f>
        <v>0</v>
      </c>
      <c r="H526" s="116">
        <f ca="1">SUMIFS('Fully Booked'!Q:Q,'Fully Booked'!E:E,'MARKETERS ANALYSIS'!D526,'Fully Booked'!D:D,'MARKETERS ANALYSIS'!$C$523,'Fully Booked'!L:L,'MARKETERS ANALYSIS'!$H$1)</f>
        <v>0</v>
      </c>
    </row>
    <row r="527" spans="1:8" x14ac:dyDescent="0.25">
      <c r="B527" s="573"/>
      <c r="D527" s="8" t="s">
        <v>853</v>
      </c>
      <c r="E527" s="116">
        <f>SUMIFS('Fully Booked'!Q:Q,'Fully Booked'!E:E,'MARKETERS ANALYSIS'!D527,'Fully Booked'!D:D,'MARKETERS ANALYSIS'!$C$523)</f>
        <v>0</v>
      </c>
      <c r="F527" s="116">
        <f>SUMIFS('Fully Booked'!AF:AF,'Fully Booked'!E:E,'MARKETERS ANALYSIS'!D527,'Fully Booked'!D:D,'MARKETERS ANALYSIS'!$C$523)</f>
        <v>0</v>
      </c>
      <c r="G527" s="116">
        <f>SUMIFS('Fully Booked'!Q:Q,'Fully Booked'!E:E,'MARKETERS ANALYSIS'!D527,'Fully Booked'!D:D,'MARKETERS ANALYSIS'!$C$523,'Fully Booked'!M:M,'MARKETERS ANALYSIS'!$G$1)</f>
        <v>0</v>
      </c>
      <c r="H527" s="116">
        <f ca="1">SUMIFS('Fully Booked'!Q:Q,'Fully Booked'!E:E,'MARKETERS ANALYSIS'!D527,'Fully Booked'!D:D,'MARKETERS ANALYSIS'!$C$523,'Fully Booked'!L:L,'MARKETERS ANALYSIS'!$H$1)</f>
        <v>0</v>
      </c>
    </row>
    <row r="528" spans="1:8" x14ac:dyDescent="0.25">
      <c r="B528" s="573"/>
      <c r="D528" s="352" t="s">
        <v>71</v>
      </c>
      <c r="E528" s="353">
        <f>SUM(E523:E527)</f>
        <v>0</v>
      </c>
      <c r="F528" s="353">
        <f>SUM(F523:F527)</f>
        <v>0</v>
      </c>
      <c r="G528" s="353">
        <f>SUM(G523:G527)</f>
        <v>0</v>
      </c>
      <c r="H528" s="353">
        <f ca="1">SUM(H523:H527)</f>
        <v>0</v>
      </c>
    </row>
    <row r="529" spans="1:8" x14ac:dyDescent="0.25">
      <c r="A529" s="8">
        <v>41</v>
      </c>
      <c r="B529" s="573"/>
      <c r="C529" s="380" t="s">
        <v>200</v>
      </c>
      <c r="D529" s="8" t="s">
        <v>827</v>
      </c>
      <c r="E529" s="116">
        <f>SUMIFS('Fully Booked'!Q:Q,'Fully Booked'!E:E,'MARKETERS ANALYSIS'!D529,'Fully Booked'!D:D,'MARKETERS ANALYSIS'!$C$529)</f>
        <v>0</v>
      </c>
      <c r="F529" s="116">
        <f>SUMIFS('Fully Booked'!AF:AF,'Fully Booked'!E:E,'MARKETERS ANALYSIS'!D529,'Fully Booked'!D:D,'MARKETERS ANALYSIS'!$C$529)</f>
        <v>0</v>
      </c>
      <c r="G529" s="116">
        <f>SUMIFS('Fully Booked'!Q:Q,'Fully Booked'!E:E,'MARKETERS ANALYSIS'!D529,'Fully Booked'!D:D,'MARKETERS ANALYSIS'!$C$529,'Fully Booked'!M:M,'MARKETERS ANALYSIS'!$G$1)</f>
        <v>0</v>
      </c>
      <c r="H529" s="116">
        <f ca="1">SUMIFS('Fully Booked'!Q:Q,'Fully Booked'!E:E,'MARKETERS ANALYSIS'!D529,'Fully Booked'!D:D,'MARKETERS ANALYSIS'!$C$529,'Fully Booked'!L:L,'MARKETERS ANALYSIS'!$H$1)</f>
        <v>0</v>
      </c>
    </row>
    <row r="530" spans="1:8" x14ac:dyDescent="0.25">
      <c r="B530" s="573"/>
      <c r="D530" s="180" t="s">
        <v>6504</v>
      </c>
      <c r="E530" s="116">
        <f>SUMIFS('Fully Booked'!Q:Q,'Fully Booked'!E:E,'MARKETERS ANALYSIS'!D530,'Fully Booked'!D:D,'MARKETERS ANALYSIS'!$C$529)</f>
        <v>0</v>
      </c>
      <c r="F530" s="116">
        <f>SUMIFS('Fully Booked'!AF:AF,'Fully Booked'!E:E,'MARKETERS ANALYSIS'!D530,'Fully Booked'!D:D,'MARKETERS ANALYSIS'!$C$529)</f>
        <v>0</v>
      </c>
      <c r="G530" s="116">
        <f>SUMIFS('Fully Booked'!Q:Q,'Fully Booked'!E:E,'MARKETERS ANALYSIS'!D530,'Fully Booked'!D:D,'MARKETERS ANALYSIS'!$C$529,'Fully Booked'!M:M,'MARKETERS ANALYSIS'!$G$1)</f>
        <v>0</v>
      </c>
      <c r="H530" s="116">
        <f ca="1">SUMIFS('Fully Booked'!Q:Q,'Fully Booked'!E:E,'MARKETERS ANALYSIS'!D530,'Fully Booked'!D:D,'MARKETERS ANALYSIS'!$C$529,'Fully Booked'!L:L,'MARKETERS ANALYSIS'!$H$1)</f>
        <v>0</v>
      </c>
    </row>
    <row r="531" spans="1:8" x14ac:dyDescent="0.25">
      <c r="B531" s="573"/>
      <c r="D531" s="8" t="s">
        <v>4204</v>
      </c>
      <c r="E531" s="116">
        <f>SUMIFS('Fully Booked'!Q:Q,'Fully Booked'!E:E,'MARKETERS ANALYSIS'!D531,'Fully Booked'!D:D,'MARKETERS ANALYSIS'!$C$529)</f>
        <v>0</v>
      </c>
      <c r="F531" s="116">
        <f>SUMIFS('Fully Booked'!AF:AF,'Fully Booked'!E:E,'MARKETERS ANALYSIS'!D531,'Fully Booked'!D:D,'MARKETERS ANALYSIS'!$C$529)</f>
        <v>0</v>
      </c>
      <c r="G531" s="116">
        <f>SUMIFS('Fully Booked'!Q:Q,'Fully Booked'!E:E,'MARKETERS ANALYSIS'!D531,'Fully Booked'!D:D,'MARKETERS ANALYSIS'!$C$529,'Fully Booked'!M:M,'MARKETERS ANALYSIS'!$G$1)</f>
        <v>0</v>
      </c>
      <c r="H531" s="116">
        <f ca="1">SUMIFS('Fully Booked'!Q:Q,'Fully Booked'!E:E,'MARKETERS ANALYSIS'!D531,'Fully Booked'!D:D,'MARKETERS ANALYSIS'!$C$529,'Fully Booked'!L:L,'MARKETERS ANALYSIS'!$H$1)</f>
        <v>0</v>
      </c>
    </row>
    <row r="532" spans="1:8" x14ac:dyDescent="0.25">
      <c r="B532" s="573"/>
      <c r="D532" s="180" t="s">
        <v>553</v>
      </c>
      <c r="E532" s="116">
        <f>SUMIFS('Fully Booked'!Q:Q,'Fully Booked'!E:E,'MARKETERS ANALYSIS'!D532,'Fully Booked'!D:D,'MARKETERS ANALYSIS'!$C$529)</f>
        <v>0</v>
      </c>
      <c r="F532" s="116">
        <f>SUMIFS('Fully Booked'!AF:AF,'Fully Booked'!E:E,'MARKETERS ANALYSIS'!D532,'Fully Booked'!D:D,'MARKETERS ANALYSIS'!$C$529)</f>
        <v>0</v>
      </c>
      <c r="G532" s="116">
        <f>SUMIFS('Fully Booked'!Q:Q,'Fully Booked'!E:E,'MARKETERS ANALYSIS'!D532,'Fully Booked'!D:D,'MARKETERS ANALYSIS'!$C$529,'Fully Booked'!M:M,'MARKETERS ANALYSIS'!$G$1)</f>
        <v>0</v>
      </c>
      <c r="H532" s="116">
        <f ca="1">SUMIFS('Fully Booked'!Q:Q,'Fully Booked'!E:E,'MARKETERS ANALYSIS'!D532,'Fully Booked'!D:D,'MARKETERS ANALYSIS'!$C$529,'Fully Booked'!L:L,'MARKETERS ANALYSIS'!$H$1)</f>
        <v>0</v>
      </c>
    </row>
    <row r="533" spans="1:8" x14ac:dyDescent="0.25">
      <c r="B533" s="573"/>
      <c r="D533" s="180" t="s">
        <v>7256</v>
      </c>
      <c r="E533" s="116">
        <f>SUMIFS('Fully Booked'!Q:Q,'Fully Booked'!E:E,'MARKETERS ANALYSIS'!D533,'Fully Booked'!D:D,'MARKETERS ANALYSIS'!$C$529)</f>
        <v>0</v>
      </c>
      <c r="F533" s="116">
        <f>SUMIFS('Fully Booked'!AF:AF,'Fully Booked'!E:E,'MARKETERS ANALYSIS'!D533,'Fully Booked'!D:D,'MARKETERS ANALYSIS'!$C$529)</f>
        <v>0</v>
      </c>
      <c r="G533" s="116">
        <f>SUMIFS('Fully Booked'!Q:Q,'Fully Booked'!E:E,'MARKETERS ANALYSIS'!D533,'Fully Booked'!D:D,'MARKETERS ANALYSIS'!$C$529,'Fully Booked'!M:M,'MARKETERS ANALYSIS'!$G$1)</f>
        <v>0</v>
      </c>
      <c r="H533" s="116">
        <f ca="1">SUMIFS('Fully Booked'!Q:Q,'Fully Booked'!E:E,'MARKETERS ANALYSIS'!D533,'Fully Booked'!D:D,'MARKETERS ANALYSIS'!$C$529,'Fully Booked'!L:L,'MARKETERS ANALYSIS'!$H$1)</f>
        <v>0</v>
      </c>
    </row>
    <row r="534" spans="1:8" x14ac:dyDescent="0.25">
      <c r="B534" s="573"/>
      <c r="D534" s="180" t="s">
        <v>6007</v>
      </c>
      <c r="E534" s="116">
        <f>SUMIFS('Fully Booked'!Q:Q,'Fully Booked'!E:E,'MARKETERS ANALYSIS'!D534,'Fully Booked'!D:D,'MARKETERS ANALYSIS'!$C$529)</f>
        <v>0</v>
      </c>
      <c r="F534" s="116">
        <f>SUMIFS('Fully Booked'!AF:AF,'Fully Booked'!E:E,'MARKETERS ANALYSIS'!D534,'Fully Booked'!D:D,'MARKETERS ANALYSIS'!$C$529)</f>
        <v>0</v>
      </c>
      <c r="G534" s="116">
        <f>SUMIFS('Fully Booked'!Q:Q,'Fully Booked'!E:E,'MARKETERS ANALYSIS'!D534,'Fully Booked'!D:D,'MARKETERS ANALYSIS'!$C$529,'Fully Booked'!M:M,'MARKETERS ANALYSIS'!$G$1)</f>
        <v>0</v>
      </c>
      <c r="H534" s="116">
        <f ca="1">SUMIFS('Fully Booked'!Q:Q,'Fully Booked'!E:E,'MARKETERS ANALYSIS'!D534,'Fully Booked'!D:D,'MARKETERS ANALYSIS'!$C$529,'Fully Booked'!L:L,'MARKETERS ANALYSIS'!$H$1)</f>
        <v>0</v>
      </c>
    </row>
    <row r="535" spans="1:8" x14ac:dyDescent="0.25">
      <c r="B535" s="573"/>
      <c r="D535" s="8" t="s">
        <v>6478</v>
      </c>
      <c r="E535" s="116">
        <f>SUMIFS('Fully Booked'!Q:Q,'Fully Booked'!E:E,'MARKETERS ANALYSIS'!D535,'Fully Booked'!D:D,'MARKETERS ANALYSIS'!$C$529)</f>
        <v>0</v>
      </c>
      <c r="F535" s="116">
        <f>SUMIFS('Fully Booked'!AF:AF,'Fully Booked'!E:E,'MARKETERS ANALYSIS'!D535,'Fully Booked'!D:D,'MARKETERS ANALYSIS'!$C$529)</f>
        <v>0</v>
      </c>
      <c r="G535" s="116">
        <f>SUMIFS('Fully Booked'!Q:Q,'Fully Booked'!E:E,'MARKETERS ANALYSIS'!D535,'Fully Booked'!D:D,'MARKETERS ANALYSIS'!$C$529,'Fully Booked'!M:M,'MARKETERS ANALYSIS'!$G$1)</f>
        <v>0</v>
      </c>
      <c r="H535" s="116">
        <f ca="1">SUMIFS('Fully Booked'!Q:Q,'Fully Booked'!E:E,'MARKETERS ANALYSIS'!D535,'Fully Booked'!D:D,'MARKETERS ANALYSIS'!$C$529,'Fully Booked'!L:L,'MARKETERS ANALYSIS'!$H$1)</f>
        <v>0</v>
      </c>
    </row>
    <row r="536" spans="1:8" x14ac:dyDescent="0.25">
      <c r="B536" s="573"/>
      <c r="D536" s="180" t="s">
        <v>7047</v>
      </c>
      <c r="E536" s="116">
        <f>SUMIFS('Fully Booked'!Q:Q,'Fully Booked'!E:E,'MARKETERS ANALYSIS'!D536,'Fully Booked'!D:D,'MARKETERS ANALYSIS'!$C$529)</f>
        <v>0</v>
      </c>
      <c r="F536" s="116">
        <f>SUMIFS('Fully Booked'!AF:AF,'Fully Booked'!E:E,'MARKETERS ANALYSIS'!D536,'Fully Booked'!D:D,'MARKETERS ANALYSIS'!$C$529)</f>
        <v>0</v>
      </c>
      <c r="G536" s="116">
        <f>SUMIFS('Fully Booked'!Q:Q,'Fully Booked'!E:E,'MARKETERS ANALYSIS'!D536,'Fully Booked'!D:D,'MARKETERS ANALYSIS'!$C$529,'Fully Booked'!M:M,'MARKETERS ANALYSIS'!$G$1)</f>
        <v>0</v>
      </c>
      <c r="H536" s="116">
        <f ca="1">SUMIFS('Fully Booked'!Q:Q,'Fully Booked'!E:E,'MARKETERS ANALYSIS'!D536,'Fully Booked'!D:D,'MARKETERS ANALYSIS'!$C$529,'Fully Booked'!L:L,'MARKETERS ANALYSIS'!$H$1)</f>
        <v>0</v>
      </c>
    </row>
    <row r="537" spans="1:8" x14ac:dyDescent="0.25">
      <c r="B537" s="573"/>
      <c r="D537" s="180" t="s">
        <v>1157</v>
      </c>
      <c r="E537" s="116">
        <f>SUMIFS('Fully Booked'!Q:Q,'Fully Booked'!E:E,'MARKETERS ANALYSIS'!D537,'Fully Booked'!D:D,'MARKETERS ANALYSIS'!$C$529)</f>
        <v>0</v>
      </c>
      <c r="F537" s="116">
        <f>SUMIFS('Fully Booked'!AF:AF,'Fully Booked'!E:E,'MARKETERS ANALYSIS'!D537,'Fully Booked'!D:D,'MARKETERS ANALYSIS'!$C$529)</f>
        <v>0</v>
      </c>
      <c r="G537" s="116">
        <f>SUMIFS('Fully Booked'!Q:Q,'Fully Booked'!E:E,'MARKETERS ANALYSIS'!D537,'Fully Booked'!D:D,'MARKETERS ANALYSIS'!$C$529,'Fully Booked'!M:M,'MARKETERS ANALYSIS'!$G$1)</f>
        <v>0</v>
      </c>
      <c r="H537" s="116">
        <f ca="1">SUMIFS('Fully Booked'!Q:Q,'Fully Booked'!E:E,'MARKETERS ANALYSIS'!D537,'Fully Booked'!D:D,'MARKETERS ANALYSIS'!$C$529,'Fully Booked'!L:L,'MARKETERS ANALYSIS'!$H$1)</f>
        <v>0</v>
      </c>
    </row>
    <row r="538" spans="1:8" x14ac:dyDescent="0.25">
      <c r="B538" s="573"/>
      <c r="D538" s="180" t="s">
        <v>1050</v>
      </c>
      <c r="E538" s="116">
        <f>SUMIFS('Fully Booked'!Q:Q,'Fully Booked'!E:E,'MARKETERS ANALYSIS'!D538,'Fully Booked'!D:D,'MARKETERS ANALYSIS'!$C$529)</f>
        <v>0</v>
      </c>
      <c r="F538" s="116">
        <f>SUMIFS('Fully Booked'!AF:AF,'Fully Booked'!E:E,'MARKETERS ANALYSIS'!D538,'Fully Booked'!D:D,'MARKETERS ANALYSIS'!$C$529)</f>
        <v>0</v>
      </c>
      <c r="G538" s="116">
        <f>SUMIFS('Fully Booked'!Q:Q,'Fully Booked'!E:E,'MARKETERS ANALYSIS'!D538,'Fully Booked'!D:D,'MARKETERS ANALYSIS'!$C$529,'Fully Booked'!M:M,'MARKETERS ANALYSIS'!$G$1)</f>
        <v>0</v>
      </c>
      <c r="H538" s="116">
        <f ca="1">SUMIFS('Fully Booked'!Q:Q,'Fully Booked'!E:E,'MARKETERS ANALYSIS'!D538,'Fully Booked'!D:D,'MARKETERS ANALYSIS'!$C$529,'Fully Booked'!L:L,'MARKETERS ANALYSIS'!$H$1)</f>
        <v>0</v>
      </c>
    </row>
    <row r="539" spans="1:8" x14ac:dyDescent="0.25">
      <c r="B539" s="573"/>
      <c r="D539" s="8" t="s">
        <v>6869</v>
      </c>
      <c r="E539" s="116">
        <f>SUMIFS('Fully Booked'!Q:Q,'Fully Booked'!E:E,'MARKETERS ANALYSIS'!D539,'Fully Booked'!D:D,'MARKETERS ANALYSIS'!$C$529)</f>
        <v>0</v>
      </c>
      <c r="F539" s="116">
        <f>SUMIFS('Fully Booked'!AF:AF,'Fully Booked'!E:E,'MARKETERS ANALYSIS'!D539,'Fully Booked'!D:D,'MARKETERS ANALYSIS'!$C$529)</f>
        <v>0</v>
      </c>
      <c r="G539" s="116">
        <f>SUMIFS('Fully Booked'!Q:Q,'Fully Booked'!E:E,'MARKETERS ANALYSIS'!D539,'Fully Booked'!D:D,'MARKETERS ANALYSIS'!$C$529,'Fully Booked'!M:M,'MARKETERS ANALYSIS'!$G$1)</f>
        <v>0</v>
      </c>
      <c r="H539" s="116">
        <f ca="1">SUMIFS('Fully Booked'!Q:Q,'Fully Booked'!E:E,'MARKETERS ANALYSIS'!D539,'Fully Booked'!D:D,'MARKETERS ANALYSIS'!$C$529,'Fully Booked'!L:L,'MARKETERS ANALYSIS'!$H$1)</f>
        <v>0</v>
      </c>
    </row>
    <row r="540" spans="1:8" x14ac:dyDescent="0.25">
      <c r="B540" s="573"/>
      <c r="D540" s="561" t="s">
        <v>3048</v>
      </c>
      <c r="E540" s="116">
        <f>SUMIFS('Fully Booked'!Q:Q,'Fully Booked'!E:E,'MARKETERS ANALYSIS'!D540,'Fully Booked'!D:D,'MARKETERS ANALYSIS'!$C$529)</f>
        <v>0</v>
      </c>
      <c r="F540" s="116">
        <f>SUMIFS('Fully Booked'!AF:AF,'Fully Booked'!E:E,'MARKETERS ANALYSIS'!D540,'Fully Booked'!D:D,'MARKETERS ANALYSIS'!$C$529)</f>
        <v>0</v>
      </c>
      <c r="G540" s="116">
        <f>SUMIFS('Fully Booked'!Q:Q,'Fully Booked'!E:E,'MARKETERS ANALYSIS'!D540,'Fully Booked'!D:D,'MARKETERS ANALYSIS'!$C$529,'Fully Booked'!M:M,'MARKETERS ANALYSIS'!$G$1)</f>
        <v>0</v>
      </c>
      <c r="H540" s="116">
        <f ca="1">SUMIFS('Fully Booked'!Q:Q,'Fully Booked'!E:E,'MARKETERS ANALYSIS'!D540,'Fully Booked'!D:D,'MARKETERS ANALYSIS'!$C$529,'Fully Booked'!L:L,'MARKETERS ANALYSIS'!$H$1)</f>
        <v>0</v>
      </c>
    </row>
    <row r="541" spans="1:8" x14ac:dyDescent="0.25">
      <c r="B541" s="573"/>
      <c r="D541" s="588" t="s">
        <v>3653</v>
      </c>
      <c r="E541" s="116">
        <f>SUMIFS('Fully Booked'!Q:Q,'Fully Booked'!E:E,'MARKETERS ANALYSIS'!D541,'Fully Booked'!D:D,'MARKETERS ANALYSIS'!$C$529)</f>
        <v>0</v>
      </c>
      <c r="F541" s="116">
        <f>SUMIFS('Fully Booked'!AF:AF,'Fully Booked'!E:E,'MARKETERS ANALYSIS'!D541,'Fully Booked'!D:D,'MARKETERS ANALYSIS'!$C$529)</f>
        <v>0</v>
      </c>
      <c r="G541" s="116">
        <f>SUMIFS('Fully Booked'!Q:Q,'Fully Booked'!E:E,'MARKETERS ANALYSIS'!D541,'Fully Booked'!D:D,'MARKETERS ANALYSIS'!$C$529,'Fully Booked'!M:M,'MARKETERS ANALYSIS'!$G$1)</f>
        <v>0</v>
      </c>
      <c r="H541" s="116">
        <f ca="1">SUMIFS('Fully Booked'!Q:Q,'Fully Booked'!E:E,'MARKETERS ANALYSIS'!D541,'Fully Booked'!D:D,'MARKETERS ANALYSIS'!$C$529,'Fully Booked'!L:L,'MARKETERS ANALYSIS'!$H$1)</f>
        <v>0</v>
      </c>
    </row>
    <row r="542" spans="1:8" x14ac:dyDescent="0.25">
      <c r="B542" s="573"/>
      <c r="D542" s="180" t="s">
        <v>800</v>
      </c>
      <c r="E542" s="116">
        <f>SUMIFS('Fully Booked'!Q:Q,'Fully Booked'!E:E,'MARKETERS ANALYSIS'!D542,'Fully Booked'!D:D,'MARKETERS ANALYSIS'!$C$529)</f>
        <v>0</v>
      </c>
      <c r="F542" s="116">
        <f>SUMIFS('Fully Booked'!AF:AF,'Fully Booked'!E:E,'MARKETERS ANALYSIS'!D542,'Fully Booked'!D:D,'MARKETERS ANALYSIS'!$C$529)</f>
        <v>0</v>
      </c>
      <c r="G542" s="116">
        <f>SUMIFS('Fully Booked'!Q:Q,'Fully Booked'!E:E,'MARKETERS ANALYSIS'!D542,'Fully Booked'!D:D,'MARKETERS ANALYSIS'!$C$529,'Fully Booked'!M:M,'MARKETERS ANALYSIS'!$G$1)</f>
        <v>0</v>
      </c>
      <c r="H542" s="116">
        <f ca="1">SUMIFS('Fully Booked'!Q:Q,'Fully Booked'!E:E,'MARKETERS ANALYSIS'!D542,'Fully Booked'!D:D,'MARKETERS ANALYSIS'!$C$529,'Fully Booked'!L:L,'MARKETERS ANALYSIS'!$H$1)</f>
        <v>0</v>
      </c>
    </row>
    <row r="543" spans="1:8" x14ac:dyDescent="0.25">
      <c r="B543" s="573"/>
      <c r="D543" s="180" t="s">
        <v>6685</v>
      </c>
      <c r="E543" s="116">
        <f>SUMIFS('Fully Booked'!Q:Q,'Fully Booked'!E:E,'MARKETERS ANALYSIS'!D543,'Fully Booked'!D:D,'MARKETERS ANALYSIS'!$C$529)</f>
        <v>0</v>
      </c>
      <c r="F543" s="116">
        <f>SUMIFS('Fully Booked'!AF:AF,'Fully Booked'!E:E,'MARKETERS ANALYSIS'!D543,'Fully Booked'!D:D,'MARKETERS ANALYSIS'!$C$529)</f>
        <v>0</v>
      </c>
      <c r="G543" s="116">
        <f>SUMIFS('Fully Booked'!Q:Q,'Fully Booked'!E:E,'MARKETERS ANALYSIS'!D543,'Fully Booked'!D:D,'MARKETERS ANALYSIS'!$C$529,'Fully Booked'!M:M,'MARKETERS ANALYSIS'!$G$1)</f>
        <v>0</v>
      </c>
      <c r="H543" s="116">
        <f ca="1">SUMIFS('Fully Booked'!Q:Q,'Fully Booked'!E:E,'MARKETERS ANALYSIS'!D543,'Fully Booked'!D:D,'MARKETERS ANALYSIS'!$C$529,'Fully Booked'!L:L,'MARKETERS ANALYSIS'!$H$1)</f>
        <v>0</v>
      </c>
    </row>
    <row r="544" spans="1:8" x14ac:dyDescent="0.25">
      <c r="B544" s="573"/>
      <c r="D544" s="352" t="s">
        <v>71</v>
      </c>
      <c r="E544" s="353">
        <f>SUM(E529:E543)</f>
        <v>0</v>
      </c>
      <c r="F544" s="353">
        <f>SUM(F529:F543)</f>
        <v>0</v>
      </c>
      <c r="G544" s="353">
        <f>SUM(G529:G543)</f>
        <v>0</v>
      </c>
      <c r="H544" s="353">
        <f ca="1">SUM(H529:H543)</f>
        <v>0</v>
      </c>
    </row>
    <row r="545" spans="1:8" x14ac:dyDescent="0.25">
      <c r="A545" s="8">
        <v>42</v>
      </c>
      <c r="B545" s="573"/>
      <c r="C545" s="380" t="s">
        <v>2082</v>
      </c>
      <c r="D545" s="198" t="s">
        <v>1408</v>
      </c>
      <c r="E545" s="116">
        <f>SUMIFS('Fully Booked'!Q:Q,'Fully Booked'!E:E,'MARKETERS ANALYSIS'!D545,'Fully Booked'!D:D,'MARKETERS ANALYSIS'!$C$545)</f>
        <v>0</v>
      </c>
      <c r="F545" s="116">
        <f>SUMIFS('Fully Booked'!AF:AF,'Fully Booked'!E:E,'MARKETERS ANALYSIS'!D545,'Fully Booked'!D:D,'MARKETERS ANALYSIS'!$C$545)</f>
        <v>0</v>
      </c>
      <c r="G545" s="116">
        <f>SUMIFS('Fully Booked'!Q:Q,'Fully Booked'!E:E,'MARKETERS ANALYSIS'!D545,'Fully Booked'!D:D,'MARKETERS ANALYSIS'!$C$545,'Fully Booked'!M:M,'MARKETERS ANALYSIS'!$G$1)</f>
        <v>0</v>
      </c>
      <c r="H545" s="116">
        <f ca="1">SUMIFS('Fully Booked'!Q:Q,'Fully Booked'!E:E,'MARKETERS ANALYSIS'!D545,'Fully Booked'!D:D,'MARKETERS ANALYSIS'!$C$545,'Fully Booked'!L:L,'MARKETERS ANALYSIS'!$H$1)</f>
        <v>0</v>
      </c>
    </row>
    <row r="546" spans="1:8" x14ac:dyDescent="0.25">
      <c r="B546" s="573"/>
      <c r="D546" s="198" t="s">
        <v>2582</v>
      </c>
      <c r="E546" s="116">
        <f>SUMIFS('Fully Booked'!Q:Q,'Fully Booked'!E:E,'MARKETERS ANALYSIS'!D546,'Fully Booked'!D:D,'MARKETERS ANALYSIS'!$C$545)</f>
        <v>0</v>
      </c>
      <c r="F546" s="116">
        <f>SUMIFS('Fully Booked'!AF:AF,'Fully Booked'!E:E,'MARKETERS ANALYSIS'!D546,'Fully Booked'!D:D,'MARKETERS ANALYSIS'!$C$545)</f>
        <v>0</v>
      </c>
      <c r="G546" s="116">
        <f>SUMIFS('Fully Booked'!Q:Q,'Fully Booked'!E:E,'MARKETERS ANALYSIS'!D546,'Fully Booked'!D:D,'MARKETERS ANALYSIS'!$C$545,'Fully Booked'!M:M,'MARKETERS ANALYSIS'!$G$1)</f>
        <v>0</v>
      </c>
      <c r="H546" s="116">
        <f ca="1">SUMIFS('Fully Booked'!Q:Q,'Fully Booked'!E:E,'MARKETERS ANALYSIS'!D546,'Fully Booked'!D:D,'MARKETERS ANALYSIS'!$C$545,'Fully Booked'!L:L,'MARKETERS ANALYSIS'!$H$1)</f>
        <v>0</v>
      </c>
    </row>
    <row r="547" spans="1:8" x14ac:dyDescent="0.25">
      <c r="B547" s="573"/>
      <c r="D547" s="198" t="s">
        <v>3123</v>
      </c>
      <c r="E547" s="116">
        <f>SUMIFS('Fully Booked'!Q:Q,'Fully Booked'!E:E,'MARKETERS ANALYSIS'!D547,'Fully Booked'!D:D,'MARKETERS ANALYSIS'!$C$545)</f>
        <v>0</v>
      </c>
      <c r="F547" s="116">
        <f>SUMIFS('Fully Booked'!AF:AF,'Fully Booked'!E:E,'MARKETERS ANALYSIS'!D547,'Fully Booked'!D:D,'MARKETERS ANALYSIS'!$C$545)</f>
        <v>0</v>
      </c>
      <c r="G547" s="116">
        <f>SUMIFS('Fully Booked'!Q:Q,'Fully Booked'!E:E,'MARKETERS ANALYSIS'!D547,'Fully Booked'!D:D,'MARKETERS ANALYSIS'!$C$545,'Fully Booked'!M:M,'MARKETERS ANALYSIS'!$G$1)</f>
        <v>0</v>
      </c>
      <c r="H547" s="116">
        <f ca="1">SUMIFS('Fully Booked'!Q:Q,'Fully Booked'!E:E,'MARKETERS ANALYSIS'!D547,'Fully Booked'!D:D,'MARKETERS ANALYSIS'!$C$545,'Fully Booked'!L:L,'MARKETERS ANALYSIS'!$H$1)</f>
        <v>0</v>
      </c>
    </row>
    <row r="548" spans="1:8" x14ac:dyDescent="0.25">
      <c r="B548" s="573"/>
      <c r="D548" s="198" t="s">
        <v>2618</v>
      </c>
      <c r="E548" s="116">
        <f>SUMIFS('Fully Booked'!Q:Q,'Fully Booked'!E:E,'MARKETERS ANALYSIS'!D548,'Fully Booked'!D:D,'MARKETERS ANALYSIS'!$C$545)</f>
        <v>0</v>
      </c>
      <c r="F548" s="116">
        <f>SUMIFS('Fully Booked'!AF:AF,'Fully Booked'!E:E,'MARKETERS ANALYSIS'!D548,'Fully Booked'!D:D,'MARKETERS ANALYSIS'!$C$545)</f>
        <v>0</v>
      </c>
      <c r="G548" s="116">
        <f>SUMIFS('Fully Booked'!Q:Q,'Fully Booked'!E:E,'MARKETERS ANALYSIS'!D548,'Fully Booked'!D:D,'MARKETERS ANALYSIS'!$C$545,'Fully Booked'!M:M,'MARKETERS ANALYSIS'!$G$1)</f>
        <v>0</v>
      </c>
      <c r="H548" s="116">
        <f ca="1">SUMIFS('Fully Booked'!Q:Q,'Fully Booked'!E:E,'MARKETERS ANALYSIS'!D548,'Fully Booked'!D:D,'MARKETERS ANALYSIS'!$C$545,'Fully Booked'!L:L,'MARKETERS ANALYSIS'!$H$1)</f>
        <v>0</v>
      </c>
    </row>
    <row r="549" spans="1:8" x14ac:dyDescent="0.25">
      <c r="B549" s="573"/>
      <c r="D549" s="180" t="s">
        <v>2187</v>
      </c>
      <c r="E549" s="116">
        <f>SUMIFS('Fully Booked'!Q:Q,'Fully Booked'!E:E,'MARKETERS ANALYSIS'!D549,'Fully Booked'!D:D,'MARKETERS ANALYSIS'!$C$545)</f>
        <v>0</v>
      </c>
      <c r="F549" s="116">
        <f>SUMIFS('Fully Booked'!AF:AF,'Fully Booked'!E:E,'MARKETERS ANALYSIS'!D549,'Fully Booked'!D:D,'MARKETERS ANALYSIS'!$C$545)</f>
        <v>0</v>
      </c>
      <c r="G549" s="116">
        <f>SUMIFS('Fully Booked'!Q:Q,'Fully Booked'!E:E,'MARKETERS ANALYSIS'!D549,'Fully Booked'!D:D,'MARKETERS ANALYSIS'!$C$545,'Fully Booked'!M:M,'MARKETERS ANALYSIS'!$G$1)</f>
        <v>0</v>
      </c>
      <c r="H549" s="116">
        <f ca="1">SUMIFS('Fully Booked'!Q:Q,'Fully Booked'!E:E,'MARKETERS ANALYSIS'!D549,'Fully Booked'!D:D,'MARKETERS ANALYSIS'!$C$545,'Fully Booked'!L:L,'MARKETERS ANALYSIS'!$H$1)</f>
        <v>0</v>
      </c>
    </row>
    <row r="550" spans="1:8" x14ac:dyDescent="0.25">
      <c r="B550" s="573"/>
      <c r="D550" s="352" t="s">
        <v>71</v>
      </c>
      <c r="E550" s="353">
        <f>SUM(E545:E549)</f>
        <v>0</v>
      </c>
      <c r="F550" s="353">
        <f t="shared" ref="F550:G550" si="28">SUM(F545:F549)</f>
        <v>0</v>
      </c>
      <c r="G550" s="353">
        <f t="shared" si="28"/>
        <v>0</v>
      </c>
      <c r="H550" s="353">
        <f ca="1">SUM(H545:H549)</f>
        <v>0</v>
      </c>
    </row>
    <row r="551" spans="1:8" x14ac:dyDescent="0.25">
      <c r="B551" s="573"/>
      <c r="C551" s="469" t="s">
        <v>405</v>
      </c>
      <c r="D551" s="441" t="s">
        <v>5911</v>
      </c>
      <c r="E551" s="116">
        <f>SUMIFS('Fully Booked'!Q:Q,'Fully Booked'!E:E,'MARKETERS ANALYSIS'!D551,'Fully Booked'!D:D,'MARKETERS ANALYSIS'!$C$551,'Fully Booked'!B:B,'MARKETERS ANALYSIS'!$B$496)</f>
        <v>0</v>
      </c>
      <c r="F551" s="116">
        <f>SUMIFS('Fully Booked'!AF:AF,'Fully Booked'!E:E,'MARKETERS ANALYSIS'!D551,'Fully Booked'!D:D,'MARKETERS ANALYSIS'!$C$551,'Fully Booked'!B:B,'MARKETERS ANALYSIS'!$B$496)</f>
        <v>0</v>
      </c>
      <c r="G551" s="116">
        <f>SUMIFS('Fully Booked'!Q:Q,'Fully Booked'!E:E,'MARKETERS ANALYSIS'!D551,'Fully Booked'!D:D,'MARKETERS ANALYSIS'!$C$551,'Fully Booked'!M:M,'MARKETERS ANALYSIS'!$G$1,'Fully Booked'!B:B,'MARKETERS ANALYSIS'!$B$496)</f>
        <v>0</v>
      </c>
      <c r="H551" s="116">
        <f ca="1">SUMIFS('Fully Booked'!Q:Q,'Fully Booked'!E:E,'MARKETERS ANALYSIS'!D551,'Fully Booked'!D:D,'MARKETERS ANALYSIS'!$C$551,'Fully Booked'!L:L,'MARKETERS ANALYSIS'!$H$1,'Fully Booked'!B:B,'MARKETERS ANALYSIS'!$B$496)</f>
        <v>0</v>
      </c>
    </row>
    <row r="552" spans="1:8" x14ac:dyDescent="0.25">
      <c r="B552" s="573"/>
      <c r="C552" s="469"/>
      <c r="D552" s="180" t="s">
        <v>5494</v>
      </c>
      <c r="E552" s="116">
        <f>SUMIFS('Fully Booked'!Q:Q,'Fully Booked'!E:E,'MARKETERS ANALYSIS'!D552,'Fully Booked'!D:D,'MARKETERS ANALYSIS'!$C$551,'Fully Booked'!B:B,'MARKETERS ANALYSIS'!$B$496)</f>
        <v>55540</v>
      </c>
      <c r="F552" s="116">
        <f>SUMIFS('Fully Booked'!AF:AF,'Fully Booked'!E:E,'MARKETERS ANALYSIS'!D552,'Fully Booked'!D:D,'MARKETERS ANALYSIS'!$C$551,'Fully Booked'!B:B,'MARKETERS ANALYSIS'!$B$496)</f>
        <v>1847.2192592592592</v>
      </c>
      <c r="G552" s="116">
        <f>SUMIFS('Fully Booked'!Q:Q,'Fully Booked'!E:E,'MARKETERS ANALYSIS'!D552,'Fully Booked'!D:D,'MARKETERS ANALYSIS'!$C$551,'Fully Booked'!M:M,'MARKETERS ANALYSIS'!$G$1,'Fully Booked'!B:B,'MARKETERS ANALYSIS'!$B$496)</f>
        <v>0</v>
      </c>
      <c r="H552" s="116">
        <f ca="1">SUMIFS('Fully Booked'!Q:Q,'Fully Booked'!E:E,'MARKETERS ANALYSIS'!D552,'Fully Booked'!D:D,'MARKETERS ANALYSIS'!$C$551,'Fully Booked'!L:L,'MARKETERS ANALYSIS'!$H$1,'Fully Booked'!B:B,'MARKETERS ANALYSIS'!$B$496)</f>
        <v>0</v>
      </c>
    </row>
    <row r="553" spans="1:8" x14ac:dyDescent="0.25">
      <c r="B553" s="573"/>
      <c r="C553" s="469"/>
      <c r="D553" s="8" t="s">
        <v>3076</v>
      </c>
      <c r="E553" s="116">
        <f>SUMIFS('Fully Booked'!Q:Q,'Fully Booked'!E:E,'MARKETERS ANALYSIS'!D553,'Fully Booked'!D:D,'MARKETERS ANALYSIS'!$C$551,'Fully Booked'!B:B,'MARKETERS ANALYSIS'!$B$496)</f>
        <v>0</v>
      </c>
      <c r="F553" s="116">
        <f>SUMIFS('Fully Booked'!AF:AF,'Fully Booked'!E:E,'MARKETERS ANALYSIS'!D553,'Fully Booked'!D:D,'MARKETERS ANALYSIS'!$C$551,'Fully Booked'!B:B,'MARKETERS ANALYSIS'!$B$496)</f>
        <v>0</v>
      </c>
      <c r="G553" s="116">
        <f>SUMIFS('Fully Booked'!Q:Q,'Fully Booked'!E:E,'MARKETERS ANALYSIS'!D553,'Fully Booked'!D:D,'MARKETERS ANALYSIS'!$C$551,'Fully Booked'!M:M,'MARKETERS ANALYSIS'!$G$1,'Fully Booked'!B:B,'MARKETERS ANALYSIS'!$B$496)</f>
        <v>0</v>
      </c>
      <c r="H553" s="116">
        <f ca="1">SUMIFS('Fully Booked'!Q:Q,'Fully Booked'!E:E,'MARKETERS ANALYSIS'!D553,'Fully Booked'!D:D,'MARKETERS ANALYSIS'!$C$551,'Fully Booked'!L:L,'MARKETERS ANALYSIS'!$H$1,'Fully Booked'!B:B,'MARKETERS ANALYSIS'!$B$496)</f>
        <v>0</v>
      </c>
    </row>
    <row r="554" spans="1:8" x14ac:dyDescent="0.25">
      <c r="B554" s="573"/>
      <c r="C554" s="469"/>
      <c r="D554" s="180" t="s">
        <v>7172</v>
      </c>
      <c r="E554" s="116">
        <f>SUMIFS('Fully Booked'!Q:Q,'Fully Booked'!E:E,'MARKETERS ANALYSIS'!D554,'Fully Booked'!D:D,'MARKETERS ANALYSIS'!$C$551,'Fully Booked'!B:B,'MARKETERS ANALYSIS'!$B$496)</f>
        <v>0</v>
      </c>
      <c r="F554" s="116">
        <f>SUMIFS('Fully Booked'!AF:AF,'Fully Booked'!E:E,'MARKETERS ANALYSIS'!D554,'Fully Booked'!D:D,'MARKETERS ANALYSIS'!$C$551,'Fully Booked'!B:B,'MARKETERS ANALYSIS'!$B$496)</f>
        <v>0</v>
      </c>
      <c r="G554" s="116">
        <f>SUMIFS('Fully Booked'!Q:Q,'Fully Booked'!E:E,'MARKETERS ANALYSIS'!D554,'Fully Booked'!D:D,'MARKETERS ANALYSIS'!$C$551,'Fully Booked'!M:M,'MARKETERS ANALYSIS'!$G$1,'Fully Booked'!B:B,'MARKETERS ANALYSIS'!$B$496)</f>
        <v>0</v>
      </c>
      <c r="H554" s="116">
        <f ca="1">SUMIFS('Fully Booked'!Q:Q,'Fully Booked'!E:E,'MARKETERS ANALYSIS'!D554,'Fully Booked'!D:D,'MARKETERS ANALYSIS'!$C$551,'Fully Booked'!L:L,'MARKETERS ANALYSIS'!$H$1,'Fully Booked'!B:B,'MARKETERS ANALYSIS'!$B$496)</f>
        <v>0</v>
      </c>
    </row>
    <row r="555" spans="1:8" x14ac:dyDescent="0.25">
      <c r="B555" s="573"/>
      <c r="C555" s="469"/>
      <c r="D555" s="8" t="s">
        <v>6596</v>
      </c>
      <c r="E555" s="116">
        <f>SUMIFS('Fully Booked'!Q:Q,'Fully Booked'!E:E,'MARKETERS ANALYSIS'!D555,'Fully Booked'!D:D,'MARKETERS ANALYSIS'!$C$551,'Fully Booked'!B:B,'MARKETERS ANALYSIS'!$B$496)</f>
        <v>0</v>
      </c>
      <c r="F555" s="116">
        <f>SUMIFS('Fully Booked'!AF:AF,'Fully Booked'!E:E,'MARKETERS ANALYSIS'!D555,'Fully Booked'!D:D,'MARKETERS ANALYSIS'!$C$551,'Fully Booked'!B:B,'MARKETERS ANALYSIS'!$B$496)</f>
        <v>0</v>
      </c>
      <c r="G555" s="116">
        <f>SUMIFS('Fully Booked'!Q:Q,'Fully Booked'!E:E,'MARKETERS ANALYSIS'!D555,'Fully Booked'!D:D,'MARKETERS ANALYSIS'!$C$551,'Fully Booked'!M:M,'MARKETERS ANALYSIS'!$G$1,'Fully Booked'!B:B,'MARKETERS ANALYSIS'!$B$496)</f>
        <v>0</v>
      </c>
      <c r="H555" s="116">
        <f ca="1">SUMIFS('Fully Booked'!Q:Q,'Fully Booked'!E:E,'MARKETERS ANALYSIS'!D555,'Fully Booked'!D:D,'MARKETERS ANALYSIS'!$C$551,'Fully Booked'!L:L,'MARKETERS ANALYSIS'!$H$1,'Fully Booked'!B:B,'MARKETERS ANALYSIS'!$B$496)</f>
        <v>0</v>
      </c>
    </row>
    <row r="556" spans="1:8" x14ac:dyDescent="0.25">
      <c r="B556" s="573"/>
      <c r="C556" s="180"/>
      <c r="D556" s="180" t="s">
        <v>3251</v>
      </c>
      <c r="E556" s="116">
        <f>SUMIFS('Fully Booked'!Q:Q,'Fully Booked'!E:E,'MARKETERS ANALYSIS'!D556,'Fully Booked'!D:D,'MARKETERS ANALYSIS'!$C$551,'Fully Booked'!B:B,'MARKETERS ANALYSIS'!$B$496)</f>
        <v>0</v>
      </c>
      <c r="F556" s="116">
        <f>SUMIFS('Fully Booked'!AF:AF,'Fully Booked'!E:E,'MARKETERS ANALYSIS'!D556,'Fully Booked'!D:D,'MARKETERS ANALYSIS'!$C$551,'Fully Booked'!B:B,'MARKETERS ANALYSIS'!$B$496)</f>
        <v>0</v>
      </c>
      <c r="G556" s="116">
        <f>SUMIFS('Fully Booked'!Q:Q,'Fully Booked'!E:E,'MARKETERS ANALYSIS'!D556,'Fully Booked'!D:D,'MARKETERS ANALYSIS'!$C$551,'Fully Booked'!M:M,'MARKETERS ANALYSIS'!$G$1,'Fully Booked'!B:B,'MARKETERS ANALYSIS'!$B$496)</f>
        <v>0</v>
      </c>
      <c r="H556" s="116">
        <f ca="1">SUMIFS('Fully Booked'!Q:Q,'Fully Booked'!E:E,'MARKETERS ANALYSIS'!D556,'Fully Booked'!D:D,'MARKETERS ANALYSIS'!$C$551,'Fully Booked'!L:L,'MARKETERS ANALYSIS'!$H$1,'Fully Booked'!B:B,'MARKETERS ANALYSIS'!$B$496)</f>
        <v>0</v>
      </c>
    </row>
    <row r="557" spans="1:8" x14ac:dyDescent="0.25">
      <c r="B557" s="573"/>
      <c r="C557" s="469"/>
      <c r="D557" s="180" t="s">
        <v>1157</v>
      </c>
      <c r="E557" s="116">
        <f>SUMIFS('Fully Booked'!Q:Q,'Fully Booked'!E:E,'MARKETERS ANALYSIS'!D557,'Fully Booked'!D:D,'MARKETERS ANALYSIS'!$C$551,'Fully Booked'!B:B,'MARKETERS ANALYSIS'!$B$496)</f>
        <v>229300</v>
      </c>
      <c r="F557" s="116">
        <f>SUMIFS('Fully Booked'!AF:AF,'Fully Booked'!E:E,'MARKETERS ANALYSIS'!D557,'Fully Booked'!D:D,'MARKETERS ANALYSIS'!$C$551,'Fully Booked'!B:B,'MARKETERS ANALYSIS'!$B$496)</f>
        <v>5262.9809523809527</v>
      </c>
      <c r="G557" s="116">
        <f>SUMIFS('Fully Booked'!Q:Q,'Fully Booked'!E:E,'MARKETERS ANALYSIS'!D557,'Fully Booked'!D:D,'MARKETERS ANALYSIS'!$C$551,'Fully Booked'!M:M,'MARKETERS ANALYSIS'!$G$1,'Fully Booked'!B:B,'MARKETERS ANALYSIS'!$B$496)</f>
        <v>0</v>
      </c>
      <c r="H557" s="116">
        <f ca="1">SUMIFS('Fully Booked'!Q:Q,'Fully Booked'!E:E,'MARKETERS ANALYSIS'!D557,'Fully Booked'!D:D,'MARKETERS ANALYSIS'!$C$551,'Fully Booked'!L:L,'MARKETERS ANALYSIS'!$H$1,'Fully Booked'!B:B,'MARKETERS ANALYSIS'!$B$496)</f>
        <v>0</v>
      </c>
    </row>
    <row r="558" spans="1:8" x14ac:dyDescent="0.25">
      <c r="B558" s="573"/>
      <c r="D558" s="180" t="s">
        <v>596</v>
      </c>
      <c r="E558" s="116">
        <f>SUMIFS('Fully Booked'!Q:Q,'Fully Booked'!E:E,'MARKETERS ANALYSIS'!D558,'Fully Booked'!D:D,'MARKETERS ANALYSIS'!$C$551,'Fully Booked'!B:B,'MARKETERS ANALYSIS'!$B$496)</f>
        <v>27900</v>
      </c>
      <c r="F558" s="116">
        <f>SUMIFS('Fully Booked'!AF:AF,'Fully Booked'!E:E,'MARKETERS ANALYSIS'!D558,'Fully Booked'!D:D,'MARKETERS ANALYSIS'!$C$551,'Fully Booked'!B:B,'MARKETERS ANALYSIS'!$B$496)</f>
        <v>825.16363636363633</v>
      </c>
      <c r="G558" s="116">
        <f>SUMIFS('Fully Booked'!Q:Q,'Fully Booked'!E:E,'MARKETERS ANALYSIS'!D558,'Fully Booked'!D:D,'MARKETERS ANALYSIS'!$C$551,'Fully Booked'!M:M,'MARKETERS ANALYSIS'!$G$1,'Fully Booked'!B:B,'MARKETERS ANALYSIS'!$B$496)</f>
        <v>0</v>
      </c>
      <c r="H558" s="116">
        <f ca="1">SUMIFS('Fully Booked'!Q:Q,'Fully Booked'!E:E,'MARKETERS ANALYSIS'!D558,'Fully Booked'!D:D,'MARKETERS ANALYSIS'!$C$551,'Fully Booked'!L:L,'MARKETERS ANALYSIS'!$H$1,'Fully Booked'!B:B,'MARKETERS ANALYSIS'!$B$496)</f>
        <v>0</v>
      </c>
    </row>
    <row r="559" spans="1:8" x14ac:dyDescent="0.25">
      <c r="B559" s="573"/>
      <c r="D559" s="352" t="s">
        <v>71</v>
      </c>
      <c r="E559" s="353">
        <f>SUM(E551:E558)</f>
        <v>312740</v>
      </c>
      <c r="F559" s="353">
        <f>SUM(F551:F558)</f>
        <v>7935.363848003848</v>
      </c>
      <c r="G559" s="353">
        <f>SUM(G551:G558)</f>
        <v>0</v>
      </c>
      <c r="H559" s="353">
        <f ca="1">SUM(H551:H558)</f>
        <v>0</v>
      </c>
    </row>
    <row r="560" spans="1:8" x14ac:dyDescent="0.25">
      <c r="B560" s="574"/>
      <c r="C560" s="460" t="s">
        <v>869</v>
      </c>
      <c r="D560" s="352"/>
      <c r="E560" s="353">
        <f>SUMIFS(E496:E559,D496:D559,D550)</f>
        <v>312740</v>
      </c>
      <c r="F560" s="353">
        <f>SUMIFS(F496:F559,D496:D559,D550)</f>
        <v>7935.363848003848</v>
      </c>
      <c r="G560" s="353">
        <f>SUMIFS(G496:G559,D496:D559,D550)</f>
        <v>0</v>
      </c>
      <c r="H560" s="353">
        <f ca="1">SUMIFS(H496:H559,D496:D559,D550)</f>
        <v>0</v>
      </c>
    </row>
    <row r="561" spans="2:8" x14ac:dyDescent="0.25">
      <c r="C561" s="460"/>
      <c r="D561" s="198"/>
      <c r="E561" s="394"/>
      <c r="F561" s="394"/>
      <c r="G561" s="394"/>
      <c r="H561" s="394"/>
    </row>
    <row r="562" spans="2:8" x14ac:dyDescent="0.25">
      <c r="B562" s="390" t="s">
        <v>2186</v>
      </c>
      <c r="C562" s="390" t="s">
        <v>428</v>
      </c>
      <c r="D562" s="390"/>
      <c r="E562" s="353">
        <f>SUMIFS(E:E,C:C,C560)</f>
        <v>18295919</v>
      </c>
      <c r="F562" s="353">
        <f>SUMIFS(F:F,C:C,C560)</f>
        <v>478853.33706926054</v>
      </c>
      <c r="G562" s="353">
        <f>SUMIFS(G:G,C:C,C560)</f>
        <v>0</v>
      </c>
      <c r="H562" s="353">
        <f ca="1">SUMIFS(H:H,C:C,C560)</f>
        <v>359700</v>
      </c>
    </row>
    <row r="563" spans="2:8" x14ac:dyDescent="0.25">
      <c r="E563" s="387"/>
    </row>
    <row r="564" spans="2:8" x14ac:dyDescent="0.25">
      <c r="E564" s="387"/>
    </row>
  </sheetData>
  <sortState ref="A2:H564">
    <sortCondition ref="B2:B564" customList="ECOBANK,TRADE CENTER,PENSION,KITENGELA,ELDORET,NAKURU,HOMABAY,KISUMU,VOI,MOMBASA,THIKA,KITUI"/>
  </sortState>
  <dataConsolidate/>
  <conditionalFormatting sqref="D514:D556 D1:D15 D225:D240 D87:D122 D420:D510 D558:D1048576 D28:D85 D124:D136 D336:D362 D376:D418 D364:D374 D17:D26 D138:D222 D242:D334">
    <cfRule type="duplicateValues" dxfId="1205" priority="1"/>
  </conditionalFormatting>
  <pageMargins left="0.7" right="0.7" top="0.75" bottom="0.75" header="0.3" footer="0.3"/>
  <pageSetup scale="62" fitToHeight="0" orientation="portrait" r:id="rId1"/>
  <ignoredErrors>
    <ignoredError sqref="F156:H156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18C3CE-A6C0-4D9B-9748-25743069FBA2}">
          <x14:formula1>
            <xm:f>'WEEKLY  TO WEEK SALES '!$C$3:$F$3</xm:f>
          </x14:formula1>
          <xm:sqref>G1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323B1-AFD4-4A52-8ACE-8A85E519F370}">
  <sheetPr>
    <pageSetUpPr fitToPage="1"/>
  </sheetPr>
  <dimension ref="A1:J293"/>
  <sheetViews>
    <sheetView topLeftCell="A43" zoomScaleNormal="100" workbookViewId="0">
      <selection activeCell="A43" sqref="A1:A1048576"/>
    </sheetView>
  </sheetViews>
  <sheetFormatPr defaultColWidth="8.85546875" defaultRowHeight="15" x14ac:dyDescent="0.25"/>
  <cols>
    <col min="1" max="1" width="30.42578125" style="8" bestFit="1" customWidth="1"/>
    <col min="2" max="5" width="14.28515625" style="8" bestFit="1" customWidth="1"/>
    <col min="6" max="6" width="15.28515625" style="8" bestFit="1" customWidth="1"/>
    <col min="7" max="7" width="10.7109375" style="8" bestFit="1" customWidth="1"/>
    <col min="8" max="8" width="8.85546875" style="8"/>
    <col min="9" max="9" width="30.42578125" style="8" bestFit="1" customWidth="1"/>
    <col min="10" max="10" width="12" style="8" bestFit="1" customWidth="1"/>
    <col min="11" max="16384" width="8.85546875" style="8"/>
  </cols>
  <sheetData>
    <row r="1" spans="1:10" x14ac:dyDescent="0.25">
      <c r="A1" s="352" t="s">
        <v>793</v>
      </c>
      <c r="B1" s="352" t="s">
        <v>195</v>
      </c>
      <c r="C1" s="352" t="s">
        <v>196</v>
      </c>
      <c r="D1" s="352" t="s">
        <v>210</v>
      </c>
      <c r="E1" s="352" t="s">
        <v>197</v>
      </c>
      <c r="F1" s="352" t="s">
        <v>71</v>
      </c>
      <c r="G1" s="352" t="s">
        <v>147</v>
      </c>
      <c r="I1" s="352" t="s">
        <v>2095</v>
      </c>
      <c r="J1" s="352" t="s">
        <v>2096</v>
      </c>
    </row>
    <row r="2" spans="1:10" x14ac:dyDescent="0.25">
      <c r="A2" s="719" t="s">
        <v>4308</v>
      </c>
      <c r="B2" s="116">
        <f>SUMIFS('Fully Booked'!Q:Q,'Fully Booked'!E:E,'MARKETERS ALONE'!A2,'Fully Booked'!M:M,'MARKETERS ALONE'!$B$1)</f>
        <v>0</v>
      </c>
      <c r="C2" s="116">
        <f>SUMIFS('Fully Booked'!Q:Q,'Fully Booked'!M:M,'MARKETERS ALONE'!$C$1,'Fully Booked'!E:E,'MARKETERS ALONE'!A2)</f>
        <v>0</v>
      </c>
      <c r="D2" s="116">
        <f>SUMIFS('Fully Booked'!Q:Q,'Fully Booked'!M:M,'MARKETERS ALONE'!$D$1,'Fully Booked'!E:E,'MARKETERS ALONE'!A2)</f>
        <v>0</v>
      </c>
      <c r="E2" s="116">
        <f>SUMIFS('Fully Booked'!Q:Q,'Fully Booked'!M:M,'MARKETERS ALONE'!$E$1,'Fully Booked'!E:E,'MARKETERS ALONE'!A2)</f>
        <v>0</v>
      </c>
      <c r="F2" s="387">
        <f>SUM(B2:E2)</f>
        <v>0</v>
      </c>
      <c r="G2" s="8">
        <f>COUNTIFS('Fully Booked'!E:E,'MARKETERS ALONE'!A2)</f>
        <v>0</v>
      </c>
      <c r="I2" s="8" t="s">
        <v>195</v>
      </c>
      <c r="J2" s="8">
        <f>COUNTIFS(B2:B259,"&gt;0")</f>
        <v>43</v>
      </c>
    </row>
    <row r="3" spans="1:10" x14ac:dyDescent="0.25">
      <c r="A3" s="719" t="s">
        <v>6961</v>
      </c>
      <c r="B3" s="116">
        <f>SUMIFS('Fully Booked'!Q:Q,'Fully Booked'!E:E,'MARKETERS ALONE'!A3,'Fully Booked'!M:M,'MARKETERS ALONE'!$B$1)</f>
        <v>0</v>
      </c>
      <c r="C3" s="116">
        <f>SUMIFS('Fully Booked'!Q:Q,'Fully Booked'!M:M,'MARKETERS ALONE'!$C$1,'Fully Booked'!E:E,'MARKETERS ALONE'!A3)</f>
        <v>0</v>
      </c>
      <c r="D3" s="116">
        <f>SUMIFS('Fully Booked'!Q:Q,'Fully Booked'!M:M,'MARKETERS ALONE'!$D$1,'Fully Booked'!E:E,'MARKETERS ALONE'!A3)</f>
        <v>0</v>
      </c>
      <c r="E3" s="116">
        <f>SUMIFS('Fully Booked'!Q:Q,'Fully Booked'!M:M,'MARKETERS ALONE'!$E$1,'Fully Booked'!E:E,'MARKETERS ALONE'!A3)</f>
        <v>0</v>
      </c>
      <c r="F3" s="387">
        <f t="shared" ref="F3:F6" si="0">SUM(B3:E3)</f>
        <v>0</v>
      </c>
      <c r="G3" s="8">
        <f>COUNTIFS('Fully Booked'!E:E,'MARKETERS ALONE'!A3)</f>
        <v>0</v>
      </c>
      <c r="I3" s="8" t="s">
        <v>196</v>
      </c>
      <c r="J3" s="8">
        <f>COUNTIFS(C2:C259,"&gt;0")</f>
        <v>0</v>
      </c>
    </row>
    <row r="4" spans="1:10" x14ac:dyDescent="0.25">
      <c r="A4" s="719" t="s">
        <v>6387</v>
      </c>
      <c r="B4" s="116">
        <f>SUMIFS('Fully Booked'!Q:Q,'Fully Booked'!E:E,'MARKETERS ALONE'!A4,'Fully Booked'!M:M,'MARKETERS ALONE'!$B$1)</f>
        <v>0</v>
      </c>
      <c r="C4" s="116">
        <f>SUMIFS('Fully Booked'!Q:Q,'Fully Booked'!M:M,'MARKETERS ALONE'!$C$1,'Fully Booked'!E:E,'MARKETERS ALONE'!A4)</f>
        <v>0</v>
      </c>
      <c r="D4" s="116">
        <f>SUMIFS('Fully Booked'!Q:Q,'Fully Booked'!M:M,'MARKETERS ALONE'!$D$1,'Fully Booked'!E:E,'MARKETERS ALONE'!A4)</f>
        <v>0</v>
      </c>
      <c r="E4" s="116">
        <f>SUMIFS('Fully Booked'!Q:Q,'Fully Booked'!M:M,'MARKETERS ALONE'!$E$1,'Fully Booked'!E:E,'MARKETERS ALONE'!A4)</f>
        <v>0</v>
      </c>
      <c r="F4" s="387">
        <f t="shared" si="0"/>
        <v>0</v>
      </c>
      <c r="G4" s="8">
        <f>COUNTIFS('Fully Booked'!E:E,'MARKETERS ALONE'!A4)</f>
        <v>0</v>
      </c>
      <c r="I4" s="8" t="s">
        <v>210</v>
      </c>
      <c r="J4" s="8">
        <f>COUNTIFS(D2:D259,"&gt;0")</f>
        <v>0</v>
      </c>
    </row>
    <row r="5" spans="1:10" x14ac:dyDescent="0.25">
      <c r="A5" s="719" t="s">
        <v>7016</v>
      </c>
      <c r="B5" s="116">
        <f>SUMIFS('Fully Booked'!Q:Q,'Fully Booked'!E:E,'MARKETERS ALONE'!A5,'Fully Booked'!M:M,'MARKETERS ALONE'!$B$1)</f>
        <v>0</v>
      </c>
      <c r="C5" s="116">
        <f>SUMIFS('Fully Booked'!Q:Q,'Fully Booked'!M:M,'MARKETERS ALONE'!$C$1,'Fully Booked'!E:E,'MARKETERS ALONE'!A5)</f>
        <v>0</v>
      </c>
      <c r="D5" s="116">
        <f>SUMIFS('Fully Booked'!Q:Q,'Fully Booked'!M:M,'MARKETERS ALONE'!$D$1,'Fully Booked'!E:E,'MARKETERS ALONE'!A5)</f>
        <v>0</v>
      </c>
      <c r="E5" s="116">
        <f>SUMIFS('Fully Booked'!Q:Q,'Fully Booked'!M:M,'MARKETERS ALONE'!$E$1,'Fully Booked'!E:E,'MARKETERS ALONE'!A5)</f>
        <v>0</v>
      </c>
      <c r="F5" s="387">
        <f t="shared" si="0"/>
        <v>0</v>
      </c>
      <c r="G5" s="8">
        <f>COUNTIFS('Fully Booked'!E:E,'MARKETERS ALONE'!A5)</f>
        <v>0</v>
      </c>
      <c r="I5" s="8" t="s">
        <v>197</v>
      </c>
      <c r="J5" s="8">
        <f>COUNTIFS(E2:E259,"&gt;0")</f>
        <v>0</v>
      </c>
    </row>
    <row r="6" spans="1:10" x14ac:dyDescent="0.25">
      <c r="A6" s="719" t="s">
        <v>6743</v>
      </c>
      <c r="B6" s="116">
        <f>SUMIFS('Fully Booked'!Q:Q,'Fully Booked'!E:E,'MARKETERS ALONE'!A6,'Fully Booked'!M:M,'MARKETERS ALONE'!$B$1)</f>
        <v>0</v>
      </c>
      <c r="C6" s="116">
        <f>SUMIFS('Fully Booked'!Q:Q,'Fully Booked'!M:M,'MARKETERS ALONE'!$C$1,'Fully Booked'!E:E,'MARKETERS ALONE'!A6)</f>
        <v>0</v>
      </c>
      <c r="D6" s="116">
        <f>SUMIFS('Fully Booked'!Q:Q,'Fully Booked'!M:M,'MARKETERS ALONE'!$D$1,'Fully Booked'!E:E,'MARKETERS ALONE'!A6)</f>
        <v>0</v>
      </c>
      <c r="E6" s="116">
        <f>SUMIFS('Fully Booked'!Q:Q,'Fully Booked'!M:M,'MARKETERS ALONE'!$E$1,'Fully Booked'!E:E,'MARKETERS ALONE'!A6)</f>
        <v>0</v>
      </c>
      <c r="F6" s="387">
        <f t="shared" si="0"/>
        <v>0</v>
      </c>
      <c r="G6" s="8">
        <f>COUNTIFS('Fully Booked'!E:E,'MARKETERS ALONE'!A6)</f>
        <v>0</v>
      </c>
      <c r="I6" s="352" t="s">
        <v>2097</v>
      </c>
      <c r="J6" s="446">
        <f>SUM(J2:J5)/4</f>
        <v>10.75</v>
      </c>
    </row>
    <row r="7" spans="1:10" x14ac:dyDescent="0.25">
      <c r="A7" s="719" t="s">
        <v>4997</v>
      </c>
      <c r="B7" s="116">
        <f>SUMIFS('Fully Booked'!Q:Q,'Fully Booked'!E:E,'MARKETERS ALONE'!A7,'Fully Booked'!M:M,'MARKETERS ALONE'!$B$1)</f>
        <v>0</v>
      </c>
      <c r="C7" s="116">
        <f>SUMIFS('Fully Booked'!Q:Q,'Fully Booked'!M:M,'MARKETERS ALONE'!$C$1,'Fully Booked'!E:E,'MARKETERS ALONE'!A7)</f>
        <v>0</v>
      </c>
      <c r="D7" s="116">
        <f>SUMIFS('Fully Booked'!Q:Q,'Fully Booked'!M:M,'MARKETERS ALONE'!$D$1,'Fully Booked'!E:E,'MARKETERS ALONE'!A7)</f>
        <v>0</v>
      </c>
      <c r="E7" s="116">
        <f>SUMIFS('Fully Booked'!Q:Q,'Fully Booked'!M:M,'MARKETERS ALONE'!$E$1,'Fully Booked'!E:E,'MARKETERS ALONE'!A7)</f>
        <v>0</v>
      </c>
      <c r="F7" s="387">
        <f t="shared" ref="F7:F70" si="1">SUM(B7:E7)</f>
        <v>0</v>
      </c>
      <c r="G7" s="8">
        <f>COUNTIFS('Fully Booked'!E:E,'MARKETERS ALONE'!A7)</f>
        <v>0</v>
      </c>
    </row>
    <row r="8" spans="1:10" x14ac:dyDescent="0.25">
      <c r="A8" s="719" t="s">
        <v>680</v>
      </c>
      <c r="B8" s="116">
        <f>SUMIFS('Fully Booked'!Q:Q,'Fully Booked'!E:E,'MARKETERS ALONE'!A8,'Fully Booked'!M:M,'MARKETERS ALONE'!$B$1)</f>
        <v>0</v>
      </c>
      <c r="C8" s="116">
        <f>SUMIFS('Fully Booked'!Q:Q,'Fully Booked'!M:M,'MARKETERS ALONE'!$C$1,'Fully Booked'!E:E,'MARKETERS ALONE'!A8)</f>
        <v>0</v>
      </c>
      <c r="D8" s="116">
        <f>SUMIFS('Fully Booked'!Q:Q,'Fully Booked'!M:M,'MARKETERS ALONE'!$D$1,'Fully Booked'!E:E,'MARKETERS ALONE'!A8)</f>
        <v>0</v>
      </c>
      <c r="E8" s="116">
        <f>SUMIFS('Fully Booked'!Q:Q,'Fully Booked'!M:M,'MARKETERS ALONE'!$E$1,'Fully Booked'!E:E,'MARKETERS ALONE'!A8)</f>
        <v>0</v>
      </c>
      <c r="F8" s="387">
        <f t="shared" si="1"/>
        <v>0</v>
      </c>
      <c r="G8" s="8">
        <f>COUNTIFS('Fully Booked'!E:E,'MARKETERS ALONE'!A8)</f>
        <v>0</v>
      </c>
    </row>
    <row r="9" spans="1:10" x14ac:dyDescent="0.25">
      <c r="A9" s="719" t="s">
        <v>6953</v>
      </c>
      <c r="B9" s="116">
        <f>SUMIFS('Fully Booked'!Q:Q,'Fully Booked'!E:E,'MARKETERS ALONE'!A9,'Fully Booked'!M:M,'MARKETERS ALONE'!$B$1)</f>
        <v>0</v>
      </c>
      <c r="C9" s="116">
        <f>SUMIFS('Fully Booked'!Q:Q,'Fully Booked'!M:M,'MARKETERS ALONE'!$C$1,'Fully Booked'!E:E,'MARKETERS ALONE'!A9)</f>
        <v>0</v>
      </c>
      <c r="D9" s="116">
        <f>SUMIFS('Fully Booked'!Q:Q,'Fully Booked'!M:M,'MARKETERS ALONE'!$D$1,'Fully Booked'!E:E,'MARKETERS ALONE'!A9)</f>
        <v>0</v>
      </c>
      <c r="E9" s="116">
        <f>SUMIFS('Fully Booked'!Q:Q,'Fully Booked'!M:M,'MARKETERS ALONE'!$E$1,'Fully Booked'!E:E,'MARKETERS ALONE'!A9)</f>
        <v>0</v>
      </c>
      <c r="F9" s="387">
        <f t="shared" si="1"/>
        <v>0</v>
      </c>
      <c r="G9" s="8">
        <f>COUNTIFS('Fully Booked'!E:E,'MARKETERS ALONE'!A9)</f>
        <v>0</v>
      </c>
    </row>
    <row r="10" spans="1:10" x14ac:dyDescent="0.25">
      <c r="A10" s="719" t="s">
        <v>5219</v>
      </c>
      <c r="B10" s="116">
        <f>SUMIFS('Fully Booked'!Q:Q,'Fully Booked'!E:E,'MARKETERS ALONE'!A10,'Fully Booked'!M:M,'MARKETERS ALONE'!$B$1)</f>
        <v>0</v>
      </c>
      <c r="C10" s="116">
        <f>SUMIFS('Fully Booked'!Q:Q,'Fully Booked'!M:M,'MARKETERS ALONE'!$C$1,'Fully Booked'!E:E,'MARKETERS ALONE'!A10)</f>
        <v>0</v>
      </c>
      <c r="D10" s="116">
        <f>SUMIFS('Fully Booked'!Q:Q,'Fully Booked'!M:M,'MARKETERS ALONE'!$D$1,'Fully Booked'!E:E,'MARKETERS ALONE'!A10)</f>
        <v>0</v>
      </c>
      <c r="E10" s="116">
        <f>SUMIFS('Fully Booked'!Q:Q,'Fully Booked'!M:M,'MARKETERS ALONE'!$E$1,'Fully Booked'!E:E,'MARKETERS ALONE'!A10)</f>
        <v>0</v>
      </c>
      <c r="F10" s="387">
        <f t="shared" si="1"/>
        <v>0</v>
      </c>
      <c r="G10" s="8">
        <f>COUNTIFS('Fully Booked'!E:E,'MARKETERS ALONE'!A10)</f>
        <v>0</v>
      </c>
    </row>
    <row r="11" spans="1:10" x14ac:dyDescent="0.25">
      <c r="A11" s="719" t="s">
        <v>5911</v>
      </c>
      <c r="B11" s="116">
        <f>SUMIFS('Fully Booked'!Q:Q,'Fully Booked'!E:E,'MARKETERS ALONE'!A11,'Fully Booked'!M:M,'MARKETERS ALONE'!$B$1)</f>
        <v>0</v>
      </c>
      <c r="C11" s="116">
        <f>SUMIFS('Fully Booked'!Q:Q,'Fully Booked'!M:M,'MARKETERS ALONE'!$C$1,'Fully Booked'!E:E,'MARKETERS ALONE'!A11)</f>
        <v>0</v>
      </c>
      <c r="D11" s="116">
        <f>SUMIFS('Fully Booked'!Q:Q,'Fully Booked'!M:M,'MARKETERS ALONE'!$D$1,'Fully Booked'!E:E,'MARKETERS ALONE'!A11)</f>
        <v>0</v>
      </c>
      <c r="E11" s="116">
        <f>SUMIFS('Fully Booked'!Q:Q,'Fully Booked'!M:M,'MARKETERS ALONE'!$E$1,'Fully Booked'!E:E,'MARKETERS ALONE'!A11)</f>
        <v>0</v>
      </c>
      <c r="F11" s="387">
        <f t="shared" si="1"/>
        <v>0</v>
      </c>
      <c r="G11" s="8">
        <f>COUNTIFS('Fully Booked'!E:E,'MARKETERS ALONE'!A11)</f>
        <v>0</v>
      </c>
    </row>
    <row r="12" spans="1:10" x14ac:dyDescent="0.25">
      <c r="A12" s="719" t="s">
        <v>6828</v>
      </c>
      <c r="B12" s="116">
        <f>SUMIFS('Fully Booked'!Q:Q,'Fully Booked'!E:E,'MARKETERS ALONE'!A12,'Fully Booked'!M:M,'MARKETERS ALONE'!$B$1)</f>
        <v>0</v>
      </c>
      <c r="C12" s="116">
        <f>SUMIFS('Fully Booked'!Q:Q,'Fully Booked'!M:M,'MARKETERS ALONE'!$C$1,'Fully Booked'!E:E,'MARKETERS ALONE'!A12)</f>
        <v>0</v>
      </c>
      <c r="D12" s="116">
        <f>SUMIFS('Fully Booked'!Q:Q,'Fully Booked'!M:M,'MARKETERS ALONE'!$D$1,'Fully Booked'!E:E,'MARKETERS ALONE'!A12)</f>
        <v>0</v>
      </c>
      <c r="E12" s="116">
        <f>SUMIFS('Fully Booked'!Q:Q,'Fully Booked'!M:M,'MARKETERS ALONE'!$E$1,'Fully Booked'!E:E,'MARKETERS ALONE'!A12)</f>
        <v>0</v>
      </c>
      <c r="F12" s="387">
        <f t="shared" si="1"/>
        <v>0</v>
      </c>
      <c r="G12" s="8">
        <f>COUNTIFS('Fully Booked'!E:E,'MARKETERS ALONE'!A12)</f>
        <v>0</v>
      </c>
    </row>
    <row r="13" spans="1:10" x14ac:dyDescent="0.25">
      <c r="A13" s="719" t="s">
        <v>5917</v>
      </c>
      <c r="B13" s="116">
        <f>SUMIFS('Fully Booked'!Q:Q,'Fully Booked'!E:E,'MARKETERS ALONE'!A13,'Fully Booked'!M:M,'MARKETERS ALONE'!$B$1)</f>
        <v>0</v>
      </c>
      <c r="C13" s="116">
        <f>SUMIFS('Fully Booked'!Q:Q,'Fully Booked'!M:M,'MARKETERS ALONE'!$C$1,'Fully Booked'!E:E,'MARKETERS ALONE'!A13)</f>
        <v>0</v>
      </c>
      <c r="D13" s="116">
        <f>SUMIFS('Fully Booked'!Q:Q,'Fully Booked'!M:M,'MARKETERS ALONE'!$D$1,'Fully Booked'!E:E,'MARKETERS ALONE'!A13)</f>
        <v>0</v>
      </c>
      <c r="E13" s="116">
        <f>SUMIFS('Fully Booked'!Q:Q,'Fully Booked'!M:M,'MARKETERS ALONE'!$E$1,'Fully Booked'!E:E,'MARKETERS ALONE'!A13)</f>
        <v>0</v>
      </c>
      <c r="F13" s="387">
        <f t="shared" si="1"/>
        <v>0</v>
      </c>
      <c r="G13" s="8">
        <f>COUNTIFS('Fully Booked'!E:E,'MARKETERS ALONE'!A13)</f>
        <v>0</v>
      </c>
    </row>
    <row r="14" spans="1:10" x14ac:dyDescent="0.25">
      <c r="A14" s="719" t="s">
        <v>6371</v>
      </c>
      <c r="B14" s="116">
        <f>SUMIFS('Fully Booked'!Q:Q,'Fully Booked'!E:E,'MARKETERS ALONE'!A14,'Fully Booked'!M:M,'MARKETERS ALONE'!$B$1)</f>
        <v>0</v>
      </c>
      <c r="C14" s="116">
        <f>SUMIFS('Fully Booked'!Q:Q,'Fully Booked'!M:M,'MARKETERS ALONE'!$C$1,'Fully Booked'!E:E,'MARKETERS ALONE'!A14)</f>
        <v>0</v>
      </c>
      <c r="D14" s="116">
        <f>SUMIFS('Fully Booked'!Q:Q,'Fully Booked'!M:M,'MARKETERS ALONE'!$D$1,'Fully Booked'!E:E,'MARKETERS ALONE'!A14)</f>
        <v>0</v>
      </c>
      <c r="E14" s="116">
        <f>SUMIFS('Fully Booked'!Q:Q,'Fully Booked'!M:M,'MARKETERS ALONE'!$E$1,'Fully Booked'!E:E,'MARKETERS ALONE'!A14)</f>
        <v>0</v>
      </c>
      <c r="F14" s="387">
        <f t="shared" si="1"/>
        <v>0</v>
      </c>
      <c r="G14" s="8">
        <f>COUNTIFS('Fully Booked'!E:E,'MARKETERS ALONE'!A14)</f>
        <v>0</v>
      </c>
    </row>
    <row r="15" spans="1:10" x14ac:dyDescent="0.25">
      <c r="A15" s="719" t="s">
        <v>5738</v>
      </c>
      <c r="B15" s="116">
        <f>SUMIFS('Fully Booked'!Q:Q,'Fully Booked'!E:E,'MARKETERS ALONE'!A15,'Fully Booked'!M:M,'MARKETERS ALONE'!$B$1)</f>
        <v>0</v>
      </c>
      <c r="C15" s="116">
        <f>SUMIFS('Fully Booked'!Q:Q,'Fully Booked'!M:M,'MARKETERS ALONE'!$C$1,'Fully Booked'!E:E,'MARKETERS ALONE'!A15)</f>
        <v>0</v>
      </c>
      <c r="D15" s="116">
        <f>SUMIFS('Fully Booked'!Q:Q,'Fully Booked'!M:M,'MARKETERS ALONE'!$D$1,'Fully Booked'!E:E,'MARKETERS ALONE'!A15)</f>
        <v>0</v>
      </c>
      <c r="E15" s="116">
        <f>SUMIFS('Fully Booked'!Q:Q,'Fully Booked'!M:M,'MARKETERS ALONE'!$E$1,'Fully Booked'!E:E,'MARKETERS ALONE'!A15)</f>
        <v>0</v>
      </c>
      <c r="F15" s="387">
        <f t="shared" si="1"/>
        <v>0</v>
      </c>
      <c r="G15" s="8">
        <f>COUNTIFS('Fully Booked'!E:E,'MARKETERS ALONE'!A15)</f>
        <v>0</v>
      </c>
    </row>
    <row r="16" spans="1:10" x14ac:dyDescent="0.25">
      <c r="A16" s="719" t="s">
        <v>6516</v>
      </c>
      <c r="B16" s="116">
        <f>SUMIFS('Fully Booked'!Q:Q,'Fully Booked'!E:E,'MARKETERS ALONE'!A16,'Fully Booked'!M:M,'MARKETERS ALONE'!$B$1)</f>
        <v>0</v>
      </c>
      <c r="C16" s="116">
        <f>SUMIFS('Fully Booked'!Q:Q,'Fully Booked'!M:M,'MARKETERS ALONE'!$C$1,'Fully Booked'!E:E,'MARKETERS ALONE'!A16)</f>
        <v>0</v>
      </c>
      <c r="D16" s="116">
        <f>SUMIFS('Fully Booked'!Q:Q,'Fully Booked'!M:M,'MARKETERS ALONE'!$D$1,'Fully Booked'!E:E,'MARKETERS ALONE'!A16)</f>
        <v>0</v>
      </c>
      <c r="E16" s="116">
        <f>SUMIFS('Fully Booked'!Q:Q,'Fully Booked'!M:M,'MARKETERS ALONE'!$E$1,'Fully Booked'!E:E,'MARKETERS ALONE'!A16)</f>
        <v>0</v>
      </c>
      <c r="F16" s="387">
        <f t="shared" si="1"/>
        <v>0</v>
      </c>
      <c r="G16" s="8">
        <f>COUNTIFS('Fully Booked'!E:E,'MARKETERS ALONE'!A16)</f>
        <v>0</v>
      </c>
    </row>
    <row r="17" spans="1:7" x14ac:dyDescent="0.25">
      <c r="A17" s="719" t="s">
        <v>811</v>
      </c>
      <c r="B17" s="116">
        <f>SUMIFS('Fully Booked'!Q:Q,'Fully Booked'!E:E,'MARKETERS ALONE'!A17,'Fully Booked'!M:M,'MARKETERS ALONE'!$B$1)</f>
        <v>314100</v>
      </c>
      <c r="C17" s="116">
        <f>SUMIFS('Fully Booked'!Q:Q,'Fully Booked'!M:M,'MARKETERS ALONE'!$C$1,'Fully Booked'!E:E,'MARKETERS ALONE'!A17)</f>
        <v>0</v>
      </c>
      <c r="D17" s="116">
        <f>SUMIFS('Fully Booked'!Q:Q,'Fully Booked'!M:M,'MARKETERS ALONE'!$D$1,'Fully Booked'!E:E,'MARKETERS ALONE'!A17)</f>
        <v>0</v>
      </c>
      <c r="E17" s="116">
        <f>SUMIFS('Fully Booked'!Q:Q,'Fully Booked'!M:M,'MARKETERS ALONE'!$E$1,'Fully Booked'!E:E,'MARKETERS ALONE'!A17)</f>
        <v>0</v>
      </c>
      <c r="F17" s="387">
        <f t="shared" si="1"/>
        <v>314100</v>
      </c>
      <c r="G17" s="8">
        <f>COUNTIFS('Fully Booked'!E:E,'MARKETERS ALONE'!A17)</f>
        <v>1</v>
      </c>
    </row>
    <row r="18" spans="1:7" x14ac:dyDescent="0.25">
      <c r="A18" s="719" t="s">
        <v>6292</v>
      </c>
      <c r="B18" s="116">
        <f>SUMIFS('Fully Booked'!Q:Q,'Fully Booked'!E:E,'MARKETERS ALONE'!A18,'Fully Booked'!M:M,'MARKETERS ALONE'!$B$1)</f>
        <v>0</v>
      </c>
      <c r="C18" s="116">
        <f>SUMIFS('Fully Booked'!Q:Q,'Fully Booked'!M:M,'MARKETERS ALONE'!$C$1,'Fully Booked'!E:E,'MARKETERS ALONE'!A18)</f>
        <v>0</v>
      </c>
      <c r="D18" s="116">
        <f>SUMIFS('Fully Booked'!Q:Q,'Fully Booked'!M:M,'MARKETERS ALONE'!$D$1,'Fully Booked'!E:E,'MARKETERS ALONE'!A18)</f>
        <v>0</v>
      </c>
      <c r="E18" s="116">
        <f>SUMIFS('Fully Booked'!Q:Q,'Fully Booked'!M:M,'MARKETERS ALONE'!$E$1,'Fully Booked'!E:E,'MARKETERS ALONE'!A18)</f>
        <v>0</v>
      </c>
      <c r="F18" s="387">
        <f t="shared" si="1"/>
        <v>0</v>
      </c>
      <c r="G18" s="8">
        <f>COUNTIFS('Fully Booked'!E:E,'MARKETERS ALONE'!A18)</f>
        <v>0</v>
      </c>
    </row>
    <row r="19" spans="1:7" x14ac:dyDescent="0.25">
      <c r="A19" s="719" t="s">
        <v>4789</v>
      </c>
      <c r="B19" s="116">
        <f>SUMIFS('Fully Booked'!Q:Q,'Fully Booked'!E:E,'MARKETERS ALONE'!A19,'Fully Booked'!M:M,'MARKETERS ALONE'!$B$1)</f>
        <v>0</v>
      </c>
      <c r="C19" s="116">
        <f>SUMIFS('Fully Booked'!Q:Q,'Fully Booked'!M:M,'MARKETERS ALONE'!$C$1,'Fully Booked'!E:E,'MARKETERS ALONE'!A19)</f>
        <v>0</v>
      </c>
      <c r="D19" s="116">
        <f>SUMIFS('Fully Booked'!Q:Q,'Fully Booked'!M:M,'MARKETERS ALONE'!$D$1,'Fully Booked'!E:E,'MARKETERS ALONE'!A19)</f>
        <v>0</v>
      </c>
      <c r="E19" s="116">
        <f>SUMIFS('Fully Booked'!Q:Q,'Fully Booked'!M:M,'MARKETERS ALONE'!$E$1,'Fully Booked'!E:E,'MARKETERS ALONE'!A19)</f>
        <v>0</v>
      </c>
      <c r="F19" s="387">
        <f t="shared" si="1"/>
        <v>0</v>
      </c>
      <c r="G19" s="8">
        <f>COUNTIFS('Fully Booked'!E:E,'MARKETERS ALONE'!A19)</f>
        <v>0</v>
      </c>
    </row>
    <row r="20" spans="1:7" x14ac:dyDescent="0.25">
      <c r="A20" s="719" t="s">
        <v>4480</v>
      </c>
      <c r="B20" s="116">
        <f>SUMIFS('Fully Booked'!Q:Q,'Fully Booked'!E:E,'MARKETERS ALONE'!A20,'Fully Booked'!M:M,'MARKETERS ALONE'!$B$1)</f>
        <v>250000</v>
      </c>
      <c r="C20" s="116">
        <f>SUMIFS('Fully Booked'!Q:Q,'Fully Booked'!M:M,'MARKETERS ALONE'!$C$1,'Fully Booked'!E:E,'MARKETERS ALONE'!A20)</f>
        <v>0</v>
      </c>
      <c r="D20" s="116">
        <f>SUMIFS('Fully Booked'!Q:Q,'Fully Booked'!M:M,'MARKETERS ALONE'!$D$1,'Fully Booked'!E:E,'MARKETERS ALONE'!A20)</f>
        <v>0</v>
      </c>
      <c r="E20" s="116">
        <f>SUMIFS('Fully Booked'!Q:Q,'Fully Booked'!M:M,'MARKETERS ALONE'!$E$1,'Fully Booked'!E:E,'MARKETERS ALONE'!A20)</f>
        <v>0</v>
      </c>
      <c r="F20" s="387">
        <f t="shared" si="1"/>
        <v>250000</v>
      </c>
      <c r="G20" s="8">
        <f>COUNTIFS('Fully Booked'!E:E,'MARKETERS ALONE'!A20)</f>
        <v>1</v>
      </c>
    </row>
    <row r="21" spans="1:7" x14ac:dyDescent="0.25">
      <c r="A21" s="719" t="s">
        <v>6718</v>
      </c>
      <c r="B21" s="116">
        <f>SUMIFS('Fully Booked'!Q:Q,'Fully Booked'!E:E,'MARKETERS ALONE'!A21,'Fully Booked'!M:M,'MARKETERS ALONE'!$B$1)</f>
        <v>0</v>
      </c>
      <c r="C21" s="116">
        <f>SUMIFS('Fully Booked'!Q:Q,'Fully Booked'!M:M,'MARKETERS ALONE'!$C$1,'Fully Booked'!E:E,'MARKETERS ALONE'!A21)</f>
        <v>0</v>
      </c>
      <c r="D21" s="116">
        <f>SUMIFS('Fully Booked'!Q:Q,'Fully Booked'!M:M,'MARKETERS ALONE'!$D$1,'Fully Booked'!E:E,'MARKETERS ALONE'!A21)</f>
        <v>0</v>
      </c>
      <c r="E21" s="116">
        <f>SUMIFS('Fully Booked'!Q:Q,'Fully Booked'!M:M,'MARKETERS ALONE'!$E$1,'Fully Booked'!E:E,'MARKETERS ALONE'!A21)</f>
        <v>0</v>
      </c>
      <c r="F21" s="387">
        <f t="shared" si="1"/>
        <v>0</v>
      </c>
      <c r="G21" s="8">
        <f>COUNTIFS('Fully Booked'!E:E,'MARKETERS ALONE'!A21)</f>
        <v>0</v>
      </c>
    </row>
    <row r="22" spans="1:7" x14ac:dyDescent="0.25">
      <c r="A22" s="719" t="s">
        <v>827</v>
      </c>
      <c r="B22" s="116">
        <f>SUMIFS('Fully Booked'!Q:Q,'Fully Booked'!E:E,'MARKETERS ALONE'!A22,'Fully Booked'!M:M,'MARKETERS ALONE'!$B$1)</f>
        <v>0</v>
      </c>
      <c r="C22" s="116">
        <f>SUMIFS('Fully Booked'!Q:Q,'Fully Booked'!M:M,'MARKETERS ALONE'!$C$1,'Fully Booked'!E:E,'MARKETERS ALONE'!A22)</f>
        <v>0</v>
      </c>
      <c r="D22" s="116">
        <f>SUMIFS('Fully Booked'!Q:Q,'Fully Booked'!M:M,'MARKETERS ALONE'!$D$1,'Fully Booked'!E:E,'MARKETERS ALONE'!A22)</f>
        <v>0</v>
      </c>
      <c r="E22" s="116">
        <f>SUMIFS('Fully Booked'!Q:Q,'Fully Booked'!M:M,'MARKETERS ALONE'!$E$1,'Fully Booked'!E:E,'MARKETERS ALONE'!A22)</f>
        <v>0</v>
      </c>
      <c r="F22" s="387">
        <f t="shared" si="1"/>
        <v>0</v>
      </c>
      <c r="G22" s="8">
        <f>COUNTIFS('Fully Booked'!E:E,'MARKETERS ALONE'!A22)</f>
        <v>0</v>
      </c>
    </row>
    <row r="23" spans="1:7" x14ac:dyDescent="0.25">
      <c r="A23" s="719" t="s">
        <v>6504</v>
      </c>
      <c r="B23" s="116">
        <f>SUMIFS('Fully Booked'!Q:Q,'Fully Booked'!E:E,'MARKETERS ALONE'!A23,'Fully Booked'!M:M,'MARKETERS ALONE'!$B$1)</f>
        <v>0</v>
      </c>
      <c r="C23" s="116">
        <f>SUMIFS('Fully Booked'!Q:Q,'Fully Booked'!M:M,'MARKETERS ALONE'!$C$1,'Fully Booked'!E:E,'MARKETERS ALONE'!A23)</f>
        <v>0</v>
      </c>
      <c r="D23" s="116">
        <f>SUMIFS('Fully Booked'!Q:Q,'Fully Booked'!M:M,'MARKETERS ALONE'!$D$1,'Fully Booked'!E:E,'MARKETERS ALONE'!A23)</f>
        <v>0</v>
      </c>
      <c r="E23" s="116">
        <f>SUMIFS('Fully Booked'!Q:Q,'Fully Booked'!M:M,'MARKETERS ALONE'!$E$1,'Fully Booked'!E:E,'MARKETERS ALONE'!A23)</f>
        <v>0</v>
      </c>
      <c r="F23" s="387">
        <f t="shared" si="1"/>
        <v>0</v>
      </c>
      <c r="G23" s="8">
        <f>COUNTIFS('Fully Booked'!E:E,'MARKETERS ALONE'!A23)</f>
        <v>0</v>
      </c>
    </row>
    <row r="24" spans="1:7" x14ac:dyDescent="0.25">
      <c r="A24" s="719" t="s">
        <v>3334</v>
      </c>
      <c r="B24" s="116">
        <f>SUMIFS('Fully Booked'!Q:Q,'Fully Booked'!E:E,'MARKETERS ALONE'!A24,'Fully Booked'!M:M,'MARKETERS ALONE'!$B$1)</f>
        <v>0</v>
      </c>
      <c r="C24" s="116">
        <f>SUMIFS('Fully Booked'!Q:Q,'Fully Booked'!M:M,'MARKETERS ALONE'!$C$1,'Fully Booked'!E:E,'MARKETERS ALONE'!A24)</f>
        <v>0</v>
      </c>
      <c r="D24" s="116">
        <f>SUMIFS('Fully Booked'!Q:Q,'Fully Booked'!M:M,'MARKETERS ALONE'!$D$1,'Fully Booked'!E:E,'MARKETERS ALONE'!A24)</f>
        <v>0</v>
      </c>
      <c r="E24" s="116">
        <f>SUMIFS('Fully Booked'!Q:Q,'Fully Booked'!M:M,'MARKETERS ALONE'!$E$1,'Fully Booked'!E:E,'MARKETERS ALONE'!A24)</f>
        <v>0</v>
      </c>
      <c r="F24" s="387">
        <f t="shared" si="1"/>
        <v>0</v>
      </c>
      <c r="G24" s="8">
        <f>COUNTIFS('Fully Booked'!E:E,'MARKETERS ALONE'!A24)</f>
        <v>0</v>
      </c>
    </row>
    <row r="25" spans="1:7" x14ac:dyDescent="0.25">
      <c r="A25" s="719" t="s">
        <v>6647</v>
      </c>
      <c r="B25" s="116">
        <f>SUMIFS('Fully Booked'!Q:Q,'Fully Booked'!E:E,'MARKETERS ALONE'!A25,'Fully Booked'!M:M,'MARKETERS ALONE'!$B$1)</f>
        <v>0</v>
      </c>
      <c r="C25" s="116">
        <f>SUMIFS('Fully Booked'!Q:Q,'Fully Booked'!M:M,'MARKETERS ALONE'!$C$1,'Fully Booked'!E:E,'MARKETERS ALONE'!A25)</f>
        <v>0</v>
      </c>
      <c r="D25" s="116">
        <f>SUMIFS('Fully Booked'!Q:Q,'Fully Booked'!M:M,'MARKETERS ALONE'!$D$1,'Fully Booked'!E:E,'MARKETERS ALONE'!A25)</f>
        <v>0</v>
      </c>
      <c r="E25" s="116">
        <f>SUMIFS('Fully Booked'!Q:Q,'Fully Booked'!M:M,'MARKETERS ALONE'!$E$1,'Fully Booked'!E:E,'MARKETERS ALONE'!A25)</f>
        <v>0</v>
      </c>
      <c r="F25" s="387">
        <f t="shared" si="1"/>
        <v>0</v>
      </c>
      <c r="G25" s="8">
        <f>COUNTIFS('Fully Booked'!E:E,'MARKETERS ALONE'!A25)</f>
        <v>0</v>
      </c>
    </row>
    <row r="26" spans="1:7" x14ac:dyDescent="0.25">
      <c r="A26" s="719" t="s">
        <v>4139</v>
      </c>
      <c r="B26" s="116">
        <f>SUMIFS('Fully Booked'!Q:Q,'Fully Booked'!E:E,'MARKETERS ALONE'!A26,'Fully Booked'!M:M,'MARKETERS ALONE'!$B$1)</f>
        <v>0</v>
      </c>
      <c r="C26" s="116">
        <f>SUMIFS('Fully Booked'!Q:Q,'Fully Booked'!M:M,'MARKETERS ALONE'!$C$1,'Fully Booked'!E:E,'MARKETERS ALONE'!A26)</f>
        <v>0</v>
      </c>
      <c r="D26" s="116">
        <f>SUMIFS('Fully Booked'!Q:Q,'Fully Booked'!M:M,'MARKETERS ALONE'!$D$1,'Fully Booked'!E:E,'MARKETERS ALONE'!A26)</f>
        <v>0</v>
      </c>
      <c r="E26" s="116">
        <f>SUMIFS('Fully Booked'!Q:Q,'Fully Booked'!M:M,'MARKETERS ALONE'!$E$1,'Fully Booked'!E:E,'MARKETERS ALONE'!A26)</f>
        <v>0</v>
      </c>
      <c r="F26" s="387">
        <f t="shared" si="1"/>
        <v>0</v>
      </c>
      <c r="G26" s="8">
        <f>COUNTIFS('Fully Booked'!E:E,'MARKETERS ALONE'!A26)</f>
        <v>0</v>
      </c>
    </row>
    <row r="27" spans="1:7" x14ac:dyDescent="0.25">
      <c r="A27" s="719" t="s">
        <v>564</v>
      </c>
      <c r="B27" s="116">
        <f>SUMIFS('Fully Booked'!Q:Q,'Fully Booked'!E:E,'MARKETERS ALONE'!A27,'Fully Booked'!M:M,'MARKETERS ALONE'!$B$1)</f>
        <v>0</v>
      </c>
      <c r="C27" s="116">
        <f>SUMIFS('Fully Booked'!Q:Q,'Fully Booked'!M:M,'MARKETERS ALONE'!$C$1,'Fully Booked'!E:E,'MARKETERS ALONE'!A27)</f>
        <v>0</v>
      </c>
      <c r="D27" s="116">
        <f>SUMIFS('Fully Booked'!Q:Q,'Fully Booked'!M:M,'MARKETERS ALONE'!$D$1,'Fully Booked'!E:E,'MARKETERS ALONE'!A27)</f>
        <v>0</v>
      </c>
      <c r="E27" s="116">
        <f>SUMIFS('Fully Booked'!Q:Q,'Fully Booked'!M:M,'MARKETERS ALONE'!$E$1,'Fully Booked'!E:E,'MARKETERS ALONE'!A27)</f>
        <v>0</v>
      </c>
      <c r="F27" s="387">
        <f t="shared" si="1"/>
        <v>0</v>
      </c>
      <c r="G27" s="8">
        <f>COUNTIFS('Fully Booked'!E:E,'MARKETERS ALONE'!A27)</f>
        <v>0</v>
      </c>
    </row>
    <row r="28" spans="1:7" x14ac:dyDescent="0.25">
      <c r="A28" s="719" t="s">
        <v>6774</v>
      </c>
      <c r="B28" s="116">
        <f>SUMIFS('Fully Booked'!Q:Q,'Fully Booked'!E:E,'MARKETERS ALONE'!A28,'Fully Booked'!M:M,'MARKETERS ALONE'!$B$1)</f>
        <v>763300</v>
      </c>
      <c r="C28" s="116">
        <f>SUMIFS('Fully Booked'!Q:Q,'Fully Booked'!M:M,'MARKETERS ALONE'!$C$1,'Fully Booked'!E:E,'MARKETERS ALONE'!A28)</f>
        <v>0</v>
      </c>
      <c r="D28" s="116">
        <f>SUMIFS('Fully Booked'!Q:Q,'Fully Booked'!M:M,'MARKETERS ALONE'!$D$1,'Fully Booked'!E:E,'MARKETERS ALONE'!A28)</f>
        <v>0</v>
      </c>
      <c r="E28" s="116">
        <f>SUMIFS('Fully Booked'!Q:Q,'Fully Booked'!M:M,'MARKETERS ALONE'!$E$1,'Fully Booked'!E:E,'MARKETERS ALONE'!A28)</f>
        <v>0</v>
      </c>
      <c r="F28" s="387">
        <f t="shared" si="1"/>
        <v>763300</v>
      </c>
      <c r="G28" s="8">
        <f>COUNTIFS('Fully Booked'!E:E,'MARKETERS ALONE'!A28)</f>
        <v>1</v>
      </c>
    </row>
    <row r="29" spans="1:7" x14ac:dyDescent="0.25">
      <c r="A29" s="719" t="s">
        <v>5813</v>
      </c>
      <c r="B29" s="116">
        <f>SUMIFS('Fully Booked'!Q:Q,'Fully Booked'!E:E,'MARKETERS ALONE'!A29,'Fully Booked'!M:M,'MARKETERS ALONE'!$B$1)</f>
        <v>0</v>
      </c>
      <c r="C29" s="116">
        <f>SUMIFS('Fully Booked'!Q:Q,'Fully Booked'!M:M,'MARKETERS ALONE'!$C$1,'Fully Booked'!E:E,'MARKETERS ALONE'!A29)</f>
        <v>0</v>
      </c>
      <c r="D29" s="116">
        <f>SUMIFS('Fully Booked'!Q:Q,'Fully Booked'!M:M,'MARKETERS ALONE'!$D$1,'Fully Booked'!E:E,'MARKETERS ALONE'!A29)</f>
        <v>0</v>
      </c>
      <c r="E29" s="116">
        <f>SUMIFS('Fully Booked'!Q:Q,'Fully Booked'!M:M,'MARKETERS ALONE'!$E$1,'Fully Booked'!E:E,'MARKETERS ALONE'!A29)</f>
        <v>0</v>
      </c>
      <c r="F29" s="387">
        <f t="shared" si="1"/>
        <v>0</v>
      </c>
      <c r="G29" s="8">
        <f>COUNTIFS('Fully Booked'!E:E,'MARKETERS ALONE'!A29)</f>
        <v>0</v>
      </c>
    </row>
    <row r="30" spans="1:7" x14ac:dyDescent="0.25">
      <c r="A30" s="719" t="s">
        <v>6544</v>
      </c>
      <c r="B30" s="116">
        <f>SUMIFS('Fully Booked'!Q:Q,'Fully Booked'!E:E,'MARKETERS ALONE'!A30,'Fully Booked'!M:M,'MARKETERS ALONE'!$B$1)</f>
        <v>0</v>
      </c>
      <c r="C30" s="116">
        <f>SUMIFS('Fully Booked'!Q:Q,'Fully Booked'!M:M,'MARKETERS ALONE'!$C$1,'Fully Booked'!E:E,'MARKETERS ALONE'!A30)</f>
        <v>0</v>
      </c>
      <c r="D30" s="116">
        <f>SUMIFS('Fully Booked'!Q:Q,'Fully Booked'!M:M,'MARKETERS ALONE'!$D$1,'Fully Booked'!E:E,'MARKETERS ALONE'!A30)</f>
        <v>0</v>
      </c>
      <c r="E30" s="116">
        <f>SUMIFS('Fully Booked'!Q:Q,'Fully Booked'!M:M,'MARKETERS ALONE'!$E$1,'Fully Booked'!E:E,'MARKETERS ALONE'!A30)</f>
        <v>0</v>
      </c>
      <c r="F30" s="387">
        <f t="shared" si="1"/>
        <v>0</v>
      </c>
      <c r="G30" s="8">
        <f>COUNTIFS('Fully Booked'!E:E,'MARKETERS ALONE'!A30)</f>
        <v>0</v>
      </c>
    </row>
    <row r="31" spans="1:7" x14ac:dyDescent="0.25">
      <c r="A31" s="719" t="s">
        <v>5697</v>
      </c>
      <c r="B31" s="116">
        <f>SUMIFS('Fully Booked'!Q:Q,'Fully Booked'!E:E,'MARKETERS ALONE'!A31,'Fully Booked'!M:M,'MARKETERS ALONE'!$B$1)</f>
        <v>0</v>
      </c>
      <c r="C31" s="116">
        <f>SUMIFS('Fully Booked'!Q:Q,'Fully Booked'!M:M,'MARKETERS ALONE'!$C$1,'Fully Booked'!E:E,'MARKETERS ALONE'!A31)</f>
        <v>0</v>
      </c>
      <c r="D31" s="116">
        <f>SUMIFS('Fully Booked'!Q:Q,'Fully Booked'!M:M,'MARKETERS ALONE'!$D$1,'Fully Booked'!E:E,'MARKETERS ALONE'!A31)</f>
        <v>0</v>
      </c>
      <c r="E31" s="116">
        <f>SUMIFS('Fully Booked'!Q:Q,'Fully Booked'!M:M,'MARKETERS ALONE'!$E$1,'Fully Booked'!E:E,'MARKETERS ALONE'!A31)</f>
        <v>0</v>
      </c>
      <c r="F31" s="387">
        <f t="shared" si="1"/>
        <v>0</v>
      </c>
      <c r="G31" s="8">
        <f>COUNTIFS('Fully Booked'!E:E,'MARKETERS ALONE'!A31)</f>
        <v>0</v>
      </c>
    </row>
    <row r="32" spans="1:7" x14ac:dyDescent="0.25">
      <c r="A32" s="719" t="s">
        <v>6908</v>
      </c>
      <c r="B32" s="116">
        <f>SUMIFS('Fully Booked'!Q:Q,'Fully Booked'!E:E,'MARKETERS ALONE'!A32,'Fully Booked'!M:M,'MARKETERS ALONE'!$B$1)</f>
        <v>0</v>
      </c>
      <c r="C32" s="116">
        <f>SUMIFS('Fully Booked'!Q:Q,'Fully Booked'!M:M,'MARKETERS ALONE'!$C$1,'Fully Booked'!E:E,'MARKETERS ALONE'!A32)</f>
        <v>0</v>
      </c>
      <c r="D32" s="116">
        <f>SUMIFS('Fully Booked'!Q:Q,'Fully Booked'!M:M,'MARKETERS ALONE'!$D$1,'Fully Booked'!E:E,'MARKETERS ALONE'!A32)</f>
        <v>0</v>
      </c>
      <c r="E32" s="116">
        <f>SUMIFS('Fully Booked'!Q:Q,'Fully Booked'!M:M,'MARKETERS ALONE'!$E$1,'Fully Booked'!E:E,'MARKETERS ALONE'!A32)</f>
        <v>0</v>
      </c>
      <c r="F32" s="387">
        <f t="shared" si="1"/>
        <v>0</v>
      </c>
      <c r="G32" s="8">
        <f>COUNTIFS('Fully Booked'!E:E,'MARKETERS ALONE'!A32)</f>
        <v>0</v>
      </c>
    </row>
    <row r="33" spans="1:7" x14ac:dyDescent="0.25">
      <c r="A33" s="719" t="s">
        <v>7325</v>
      </c>
      <c r="B33" s="116">
        <f>SUMIFS('Fully Booked'!Q:Q,'Fully Booked'!E:E,'MARKETERS ALONE'!A33,'Fully Booked'!M:M,'MARKETERS ALONE'!$B$1)</f>
        <v>0</v>
      </c>
      <c r="C33" s="116">
        <f>SUMIFS('Fully Booked'!Q:Q,'Fully Booked'!M:M,'MARKETERS ALONE'!$C$1,'Fully Booked'!E:E,'MARKETERS ALONE'!A33)</f>
        <v>0</v>
      </c>
      <c r="D33" s="116">
        <f>SUMIFS('Fully Booked'!Q:Q,'Fully Booked'!M:M,'MARKETERS ALONE'!$D$1,'Fully Booked'!E:E,'MARKETERS ALONE'!A33)</f>
        <v>0</v>
      </c>
      <c r="E33" s="116">
        <f>SUMIFS('Fully Booked'!Q:Q,'Fully Booked'!M:M,'MARKETERS ALONE'!$E$1,'Fully Booked'!E:E,'MARKETERS ALONE'!A33)</f>
        <v>0</v>
      </c>
      <c r="F33" s="387">
        <f t="shared" si="1"/>
        <v>0</v>
      </c>
      <c r="G33" s="8">
        <f>COUNTIFS('Fully Booked'!E:E,'MARKETERS ALONE'!A33)</f>
        <v>0</v>
      </c>
    </row>
    <row r="34" spans="1:7" x14ac:dyDescent="0.25">
      <c r="A34" s="719" t="s">
        <v>6478</v>
      </c>
      <c r="B34" s="116">
        <f>SUMIFS('Fully Booked'!Q:Q,'Fully Booked'!E:E,'MARKETERS ALONE'!A34,'Fully Booked'!M:M,'MARKETERS ALONE'!$B$1)</f>
        <v>0</v>
      </c>
      <c r="C34" s="116">
        <f>SUMIFS('Fully Booked'!Q:Q,'Fully Booked'!M:M,'MARKETERS ALONE'!$C$1,'Fully Booked'!E:E,'MARKETERS ALONE'!A34)</f>
        <v>0</v>
      </c>
      <c r="D34" s="116">
        <f>SUMIFS('Fully Booked'!Q:Q,'Fully Booked'!M:M,'MARKETERS ALONE'!$D$1,'Fully Booked'!E:E,'MARKETERS ALONE'!A34)</f>
        <v>0</v>
      </c>
      <c r="E34" s="116">
        <f>SUMIFS('Fully Booked'!Q:Q,'Fully Booked'!M:M,'MARKETERS ALONE'!$E$1,'Fully Booked'!E:E,'MARKETERS ALONE'!A34)</f>
        <v>0</v>
      </c>
      <c r="F34" s="387">
        <f t="shared" si="1"/>
        <v>0</v>
      </c>
      <c r="G34" s="8">
        <f>COUNTIFS('Fully Booked'!E:E,'MARKETERS ALONE'!A34)</f>
        <v>0</v>
      </c>
    </row>
    <row r="35" spans="1:7" x14ac:dyDescent="0.25">
      <c r="A35" s="719" t="s">
        <v>2068</v>
      </c>
      <c r="B35" s="116">
        <f>SUMIFS('Fully Booked'!Q:Q,'Fully Booked'!E:E,'MARKETERS ALONE'!A35,'Fully Booked'!M:M,'MARKETERS ALONE'!$B$1)</f>
        <v>0</v>
      </c>
      <c r="C35" s="116">
        <f>SUMIFS('Fully Booked'!Q:Q,'Fully Booked'!M:M,'MARKETERS ALONE'!$C$1,'Fully Booked'!E:E,'MARKETERS ALONE'!A35)</f>
        <v>0</v>
      </c>
      <c r="D35" s="116">
        <f>SUMIFS('Fully Booked'!Q:Q,'Fully Booked'!M:M,'MARKETERS ALONE'!$D$1,'Fully Booked'!E:E,'MARKETERS ALONE'!A35)</f>
        <v>0</v>
      </c>
      <c r="E35" s="116">
        <f>SUMIFS('Fully Booked'!Q:Q,'Fully Booked'!M:M,'MARKETERS ALONE'!$E$1,'Fully Booked'!E:E,'MARKETERS ALONE'!A35)</f>
        <v>0</v>
      </c>
      <c r="F35" s="387">
        <f t="shared" si="1"/>
        <v>0</v>
      </c>
      <c r="G35" s="8">
        <f>COUNTIFS('Fully Booked'!E:E,'MARKETERS ALONE'!A35)</f>
        <v>0</v>
      </c>
    </row>
    <row r="36" spans="1:7" x14ac:dyDescent="0.25">
      <c r="A36" s="719" t="s">
        <v>6786</v>
      </c>
      <c r="B36" s="116">
        <f>SUMIFS('Fully Booked'!Q:Q,'Fully Booked'!E:E,'MARKETERS ALONE'!A36,'Fully Booked'!M:M,'MARKETERS ALONE'!$B$1)</f>
        <v>0</v>
      </c>
      <c r="C36" s="116">
        <f>SUMIFS('Fully Booked'!Q:Q,'Fully Booked'!M:M,'MARKETERS ALONE'!$C$1,'Fully Booked'!E:E,'MARKETERS ALONE'!A36)</f>
        <v>0</v>
      </c>
      <c r="D36" s="116">
        <f>SUMIFS('Fully Booked'!Q:Q,'Fully Booked'!M:M,'MARKETERS ALONE'!$D$1,'Fully Booked'!E:E,'MARKETERS ALONE'!A36)</f>
        <v>0</v>
      </c>
      <c r="E36" s="116">
        <f>SUMIFS('Fully Booked'!Q:Q,'Fully Booked'!M:M,'MARKETERS ALONE'!$E$1,'Fully Booked'!E:E,'MARKETERS ALONE'!A36)</f>
        <v>0</v>
      </c>
      <c r="F36" s="387">
        <f t="shared" si="1"/>
        <v>0</v>
      </c>
      <c r="G36" s="8">
        <f>COUNTIFS('Fully Booked'!E:E,'MARKETERS ALONE'!A36)</f>
        <v>0</v>
      </c>
    </row>
    <row r="37" spans="1:7" x14ac:dyDescent="0.25">
      <c r="A37" s="719" t="s">
        <v>6971</v>
      </c>
      <c r="B37" s="116">
        <f>SUMIFS('Fully Booked'!Q:Q,'Fully Booked'!E:E,'MARKETERS ALONE'!A37,'Fully Booked'!M:M,'MARKETERS ALONE'!$B$1)</f>
        <v>0</v>
      </c>
      <c r="C37" s="116">
        <f>SUMIFS('Fully Booked'!Q:Q,'Fully Booked'!M:M,'MARKETERS ALONE'!$C$1,'Fully Booked'!E:E,'MARKETERS ALONE'!A37)</f>
        <v>0</v>
      </c>
      <c r="D37" s="116">
        <f>SUMIFS('Fully Booked'!Q:Q,'Fully Booked'!M:M,'MARKETERS ALONE'!$D$1,'Fully Booked'!E:E,'MARKETERS ALONE'!A37)</f>
        <v>0</v>
      </c>
      <c r="E37" s="116">
        <f>SUMIFS('Fully Booked'!Q:Q,'Fully Booked'!M:M,'MARKETERS ALONE'!$E$1,'Fully Booked'!E:E,'MARKETERS ALONE'!A37)</f>
        <v>0</v>
      </c>
      <c r="F37" s="387">
        <f t="shared" si="1"/>
        <v>0</v>
      </c>
      <c r="G37" s="8">
        <f>COUNTIFS('Fully Booked'!E:E,'MARKETERS ALONE'!A37)</f>
        <v>0</v>
      </c>
    </row>
    <row r="38" spans="1:7" x14ac:dyDescent="0.25">
      <c r="A38" s="719" t="s">
        <v>701</v>
      </c>
      <c r="B38" s="116">
        <f>SUMIFS('Fully Booked'!Q:Q,'Fully Booked'!E:E,'MARKETERS ALONE'!A38,'Fully Booked'!M:M,'MARKETERS ALONE'!$B$1)</f>
        <v>0</v>
      </c>
      <c r="C38" s="116">
        <f>SUMIFS('Fully Booked'!Q:Q,'Fully Booked'!M:M,'MARKETERS ALONE'!$C$1,'Fully Booked'!E:E,'MARKETERS ALONE'!A38)</f>
        <v>0</v>
      </c>
      <c r="D38" s="116">
        <f>SUMIFS('Fully Booked'!Q:Q,'Fully Booked'!M:M,'MARKETERS ALONE'!$D$1,'Fully Booked'!E:E,'MARKETERS ALONE'!A38)</f>
        <v>0</v>
      </c>
      <c r="E38" s="116">
        <f>SUMIFS('Fully Booked'!Q:Q,'Fully Booked'!M:M,'MARKETERS ALONE'!$E$1,'Fully Booked'!E:E,'MARKETERS ALONE'!A38)</f>
        <v>0</v>
      </c>
      <c r="F38" s="387">
        <f t="shared" si="1"/>
        <v>0</v>
      </c>
      <c r="G38" s="8">
        <f>COUNTIFS('Fully Booked'!E:E,'MARKETERS ALONE'!A38)</f>
        <v>0</v>
      </c>
    </row>
    <row r="39" spans="1:7" x14ac:dyDescent="0.25">
      <c r="A39" s="719" t="s">
        <v>3047</v>
      </c>
      <c r="B39" s="116">
        <f>SUMIFS('Fully Booked'!Q:Q,'Fully Booked'!E:E,'MARKETERS ALONE'!A39,'Fully Booked'!M:M,'MARKETERS ALONE'!$B$1)</f>
        <v>0</v>
      </c>
      <c r="C39" s="116">
        <f>SUMIFS('Fully Booked'!Q:Q,'Fully Booked'!M:M,'MARKETERS ALONE'!$C$1,'Fully Booked'!E:E,'MARKETERS ALONE'!A39)</f>
        <v>0</v>
      </c>
      <c r="D39" s="116">
        <f>SUMIFS('Fully Booked'!Q:Q,'Fully Booked'!M:M,'MARKETERS ALONE'!$D$1,'Fully Booked'!E:E,'MARKETERS ALONE'!A39)</f>
        <v>0</v>
      </c>
      <c r="E39" s="116">
        <f>SUMIFS('Fully Booked'!Q:Q,'Fully Booked'!M:M,'MARKETERS ALONE'!$E$1,'Fully Booked'!E:E,'MARKETERS ALONE'!A39)</f>
        <v>0</v>
      </c>
      <c r="F39" s="387">
        <f t="shared" si="1"/>
        <v>0</v>
      </c>
      <c r="G39" s="8">
        <f>COUNTIFS('Fully Booked'!E:E,'MARKETERS ALONE'!A39)</f>
        <v>0</v>
      </c>
    </row>
    <row r="40" spans="1:7" x14ac:dyDescent="0.25">
      <c r="A40" s="719" t="s">
        <v>3220</v>
      </c>
      <c r="B40" s="116">
        <f>SUMIFS('Fully Booked'!Q:Q,'Fully Booked'!E:E,'MARKETERS ALONE'!A40,'Fully Booked'!M:M,'MARKETERS ALONE'!$B$1)</f>
        <v>267300</v>
      </c>
      <c r="C40" s="116">
        <f>SUMIFS('Fully Booked'!Q:Q,'Fully Booked'!M:M,'MARKETERS ALONE'!$C$1,'Fully Booked'!E:E,'MARKETERS ALONE'!A40)</f>
        <v>0</v>
      </c>
      <c r="D40" s="116">
        <f>SUMIFS('Fully Booked'!Q:Q,'Fully Booked'!M:M,'MARKETERS ALONE'!$D$1,'Fully Booked'!E:E,'MARKETERS ALONE'!A40)</f>
        <v>0</v>
      </c>
      <c r="E40" s="116">
        <f>SUMIFS('Fully Booked'!Q:Q,'Fully Booked'!M:M,'MARKETERS ALONE'!$E$1,'Fully Booked'!E:E,'MARKETERS ALONE'!A40)</f>
        <v>0</v>
      </c>
      <c r="F40" s="387">
        <f t="shared" si="1"/>
        <v>267300</v>
      </c>
      <c r="G40" s="8">
        <f>COUNTIFS('Fully Booked'!E:E,'MARKETERS ALONE'!A40)</f>
        <v>1</v>
      </c>
    </row>
    <row r="41" spans="1:7" x14ac:dyDescent="0.25">
      <c r="A41" s="719" t="s">
        <v>642</v>
      </c>
      <c r="B41" s="116">
        <f>SUMIFS('Fully Booked'!Q:Q,'Fully Booked'!E:E,'MARKETERS ALONE'!A41,'Fully Booked'!M:M,'MARKETERS ALONE'!$B$1)</f>
        <v>0</v>
      </c>
      <c r="C41" s="116">
        <f>SUMIFS('Fully Booked'!Q:Q,'Fully Booked'!M:M,'MARKETERS ALONE'!$C$1,'Fully Booked'!E:E,'MARKETERS ALONE'!A41)</f>
        <v>0</v>
      </c>
      <c r="D41" s="116">
        <f>SUMIFS('Fully Booked'!Q:Q,'Fully Booked'!M:M,'MARKETERS ALONE'!$D$1,'Fully Booked'!E:E,'MARKETERS ALONE'!A41)</f>
        <v>0</v>
      </c>
      <c r="E41" s="116">
        <f>SUMIFS('Fully Booked'!Q:Q,'Fully Booked'!M:M,'MARKETERS ALONE'!$E$1,'Fully Booked'!E:E,'MARKETERS ALONE'!A41)</f>
        <v>0</v>
      </c>
      <c r="F41" s="387">
        <f t="shared" si="1"/>
        <v>0</v>
      </c>
      <c r="G41" s="8">
        <f>COUNTIFS('Fully Booked'!E:E,'MARKETERS ALONE'!A41)</f>
        <v>0</v>
      </c>
    </row>
    <row r="42" spans="1:7" x14ac:dyDescent="0.25">
      <c r="A42" s="719" t="s">
        <v>4061</v>
      </c>
      <c r="B42" s="116">
        <f>SUMIFS('Fully Booked'!Q:Q,'Fully Booked'!E:E,'MARKETERS ALONE'!A42,'Fully Booked'!M:M,'MARKETERS ALONE'!$B$1)</f>
        <v>0</v>
      </c>
      <c r="C42" s="116">
        <f>SUMIFS('Fully Booked'!Q:Q,'Fully Booked'!M:M,'MARKETERS ALONE'!$C$1,'Fully Booked'!E:E,'MARKETERS ALONE'!A42)</f>
        <v>0</v>
      </c>
      <c r="D42" s="116">
        <f>SUMIFS('Fully Booked'!Q:Q,'Fully Booked'!M:M,'MARKETERS ALONE'!$D$1,'Fully Booked'!E:E,'MARKETERS ALONE'!A42)</f>
        <v>0</v>
      </c>
      <c r="E42" s="116">
        <f>SUMIFS('Fully Booked'!Q:Q,'Fully Booked'!M:M,'MARKETERS ALONE'!$E$1,'Fully Booked'!E:E,'MARKETERS ALONE'!A42)</f>
        <v>0</v>
      </c>
      <c r="F42" s="387">
        <f t="shared" si="1"/>
        <v>0</v>
      </c>
      <c r="G42" s="8">
        <f>COUNTIFS('Fully Booked'!E:E,'MARKETERS ALONE'!A42)</f>
        <v>0</v>
      </c>
    </row>
    <row r="43" spans="1:7" x14ac:dyDescent="0.25">
      <c r="A43" s="719" t="s">
        <v>720</v>
      </c>
      <c r="B43" s="116">
        <f>SUMIFS('Fully Booked'!Q:Q,'Fully Booked'!E:E,'MARKETERS ALONE'!A43,'Fully Booked'!M:M,'MARKETERS ALONE'!$B$1)</f>
        <v>0</v>
      </c>
      <c r="C43" s="116">
        <f>SUMIFS('Fully Booked'!Q:Q,'Fully Booked'!M:M,'MARKETERS ALONE'!$C$1,'Fully Booked'!E:E,'MARKETERS ALONE'!A43)</f>
        <v>0</v>
      </c>
      <c r="D43" s="116">
        <f>SUMIFS('Fully Booked'!Q:Q,'Fully Booked'!M:M,'MARKETERS ALONE'!$D$1,'Fully Booked'!E:E,'MARKETERS ALONE'!A43)</f>
        <v>0</v>
      </c>
      <c r="E43" s="116">
        <f>SUMIFS('Fully Booked'!Q:Q,'Fully Booked'!M:M,'MARKETERS ALONE'!$E$1,'Fully Booked'!E:E,'MARKETERS ALONE'!A43)</f>
        <v>0</v>
      </c>
      <c r="F43" s="387">
        <f t="shared" si="1"/>
        <v>0</v>
      </c>
      <c r="G43" s="8">
        <f>COUNTIFS('Fully Booked'!E:E,'MARKETERS ALONE'!A43)</f>
        <v>0</v>
      </c>
    </row>
    <row r="44" spans="1:7" x14ac:dyDescent="0.25">
      <c r="A44" s="719" t="s">
        <v>546</v>
      </c>
      <c r="B44" s="116">
        <f>SUMIFS('Fully Booked'!Q:Q,'Fully Booked'!E:E,'MARKETERS ALONE'!A44,'Fully Booked'!M:M,'MARKETERS ALONE'!$B$1)</f>
        <v>0</v>
      </c>
      <c r="C44" s="116">
        <f>SUMIFS('Fully Booked'!Q:Q,'Fully Booked'!M:M,'MARKETERS ALONE'!$C$1,'Fully Booked'!E:E,'MARKETERS ALONE'!A44)</f>
        <v>0</v>
      </c>
      <c r="D44" s="116">
        <f>SUMIFS('Fully Booked'!Q:Q,'Fully Booked'!M:M,'MARKETERS ALONE'!$D$1,'Fully Booked'!E:E,'MARKETERS ALONE'!A44)</f>
        <v>0</v>
      </c>
      <c r="E44" s="116">
        <f>SUMIFS('Fully Booked'!Q:Q,'Fully Booked'!M:M,'MARKETERS ALONE'!$E$1,'Fully Booked'!E:E,'MARKETERS ALONE'!A44)</f>
        <v>0</v>
      </c>
      <c r="F44" s="387">
        <f t="shared" si="1"/>
        <v>0</v>
      </c>
      <c r="G44" s="8">
        <f>COUNTIFS('Fully Booked'!E:E,'MARKETERS ALONE'!A44)</f>
        <v>0</v>
      </c>
    </row>
    <row r="45" spans="1:7" x14ac:dyDescent="0.25">
      <c r="A45" s="719" t="s">
        <v>6441</v>
      </c>
      <c r="B45" s="116">
        <f>SUMIFS('Fully Booked'!Q:Q,'Fully Booked'!E:E,'MARKETERS ALONE'!A45,'Fully Booked'!M:M,'MARKETERS ALONE'!$B$1)</f>
        <v>0</v>
      </c>
      <c r="C45" s="116">
        <f>SUMIFS('Fully Booked'!Q:Q,'Fully Booked'!M:M,'MARKETERS ALONE'!$C$1,'Fully Booked'!E:E,'MARKETERS ALONE'!A45)</f>
        <v>0</v>
      </c>
      <c r="D45" s="116">
        <f>SUMIFS('Fully Booked'!Q:Q,'Fully Booked'!M:M,'MARKETERS ALONE'!$D$1,'Fully Booked'!E:E,'MARKETERS ALONE'!A45)</f>
        <v>0</v>
      </c>
      <c r="E45" s="116">
        <f>SUMIFS('Fully Booked'!Q:Q,'Fully Booked'!M:M,'MARKETERS ALONE'!$E$1,'Fully Booked'!E:E,'MARKETERS ALONE'!A45)</f>
        <v>0</v>
      </c>
      <c r="F45" s="387">
        <f t="shared" si="1"/>
        <v>0</v>
      </c>
      <c r="G45" s="8">
        <f>COUNTIFS('Fully Booked'!E:E,'MARKETERS ALONE'!A45)</f>
        <v>0</v>
      </c>
    </row>
    <row r="46" spans="1:7" x14ac:dyDescent="0.25">
      <c r="A46" s="719" t="s">
        <v>6835</v>
      </c>
      <c r="B46" s="116">
        <f>SUMIFS('Fully Booked'!Q:Q,'Fully Booked'!E:E,'MARKETERS ALONE'!A46,'Fully Booked'!M:M,'MARKETERS ALONE'!$B$1)</f>
        <v>0</v>
      </c>
      <c r="C46" s="116">
        <f>SUMIFS('Fully Booked'!Q:Q,'Fully Booked'!M:M,'MARKETERS ALONE'!$C$1,'Fully Booked'!E:E,'MARKETERS ALONE'!A46)</f>
        <v>0</v>
      </c>
      <c r="D46" s="116">
        <f>SUMIFS('Fully Booked'!Q:Q,'Fully Booked'!M:M,'MARKETERS ALONE'!$D$1,'Fully Booked'!E:E,'MARKETERS ALONE'!A46)</f>
        <v>0</v>
      </c>
      <c r="E46" s="116">
        <f>SUMIFS('Fully Booked'!Q:Q,'Fully Booked'!M:M,'MARKETERS ALONE'!$E$1,'Fully Booked'!E:E,'MARKETERS ALONE'!A46)</f>
        <v>0</v>
      </c>
      <c r="F46" s="387">
        <f t="shared" si="1"/>
        <v>0</v>
      </c>
      <c r="G46" s="8">
        <f>COUNTIFS('Fully Booked'!E:E,'MARKETERS ALONE'!A46)</f>
        <v>0</v>
      </c>
    </row>
    <row r="47" spans="1:7" x14ac:dyDescent="0.25">
      <c r="A47" s="719" t="s">
        <v>4414</v>
      </c>
      <c r="B47" s="116">
        <f>SUMIFS('Fully Booked'!Q:Q,'Fully Booked'!E:E,'MARKETERS ALONE'!A47,'Fully Booked'!M:M,'MARKETERS ALONE'!$B$1)</f>
        <v>0</v>
      </c>
      <c r="C47" s="116">
        <f>SUMIFS('Fully Booked'!Q:Q,'Fully Booked'!M:M,'MARKETERS ALONE'!$C$1,'Fully Booked'!E:E,'MARKETERS ALONE'!A47)</f>
        <v>0</v>
      </c>
      <c r="D47" s="116">
        <f>SUMIFS('Fully Booked'!Q:Q,'Fully Booked'!M:M,'MARKETERS ALONE'!$D$1,'Fully Booked'!E:E,'MARKETERS ALONE'!A47)</f>
        <v>0</v>
      </c>
      <c r="E47" s="116">
        <f>SUMIFS('Fully Booked'!Q:Q,'Fully Booked'!M:M,'MARKETERS ALONE'!$E$1,'Fully Booked'!E:E,'MARKETERS ALONE'!A47)</f>
        <v>0</v>
      </c>
      <c r="F47" s="387">
        <f t="shared" si="1"/>
        <v>0</v>
      </c>
      <c r="G47" s="8">
        <f>COUNTIFS('Fully Booked'!E:E,'MARKETERS ALONE'!A47)</f>
        <v>0</v>
      </c>
    </row>
    <row r="48" spans="1:7" x14ac:dyDescent="0.25">
      <c r="A48" s="719" t="s">
        <v>730</v>
      </c>
      <c r="B48" s="116">
        <f>SUMIFS('Fully Booked'!Q:Q,'Fully Booked'!E:E,'MARKETERS ALONE'!A48,'Fully Booked'!M:M,'MARKETERS ALONE'!$B$1)</f>
        <v>365500</v>
      </c>
      <c r="C48" s="116">
        <f>SUMIFS('Fully Booked'!Q:Q,'Fully Booked'!M:M,'MARKETERS ALONE'!$C$1,'Fully Booked'!E:E,'MARKETERS ALONE'!A48)</f>
        <v>0</v>
      </c>
      <c r="D48" s="116">
        <f>SUMIFS('Fully Booked'!Q:Q,'Fully Booked'!M:M,'MARKETERS ALONE'!$D$1,'Fully Booked'!E:E,'MARKETERS ALONE'!A48)</f>
        <v>0</v>
      </c>
      <c r="E48" s="116">
        <f>SUMIFS('Fully Booked'!Q:Q,'Fully Booked'!M:M,'MARKETERS ALONE'!$E$1,'Fully Booked'!E:E,'MARKETERS ALONE'!A48)</f>
        <v>0</v>
      </c>
      <c r="F48" s="387">
        <f t="shared" si="1"/>
        <v>365500</v>
      </c>
      <c r="G48" s="8">
        <f>COUNTIFS('Fully Booked'!E:E,'MARKETERS ALONE'!A48)</f>
        <v>1</v>
      </c>
    </row>
    <row r="49" spans="1:7" ht="17.25" customHeight="1" x14ac:dyDescent="0.25">
      <c r="A49" s="719" t="s">
        <v>586</v>
      </c>
      <c r="B49" s="116">
        <f>SUMIFS('Fully Booked'!Q:Q,'Fully Booked'!E:E,'MARKETERS ALONE'!A49,'Fully Booked'!M:M,'MARKETERS ALONE'!$B$1)</f>
        <v>34100</v>
      </c>
      <c r="C49" s="116">
        <f>SUMIFS('Fully Booked'!Q:Q,'Fully Booked'!M:M,'MARKETERS ALONE'!$C$1,'Fully Booked'!E:E,'MARKETERS ALONE'!A49)</f>
        <v>0</v>
      </c>
      <c r="D49" s="116">
        <f>SUMIFS('Fully Booked'!Q:Q,'Fully Booked'!M:M,'MARKETERS ALONE'!$D$1,'Fully Booked'!E:E,'MARKETERS ALONE'!A49)</f>
        <v>0</v>
      </c>
      <c r="E49" s="116">
        <f>SUMIFS('Fully Booked'!Q:Q,'Fully Booked'!M:M,'MARKETERS ALONE'!$E$1,'Fully Booked'!E:E,'MARKETERS ALONE'!A49)</f>
        <v>0</v>
      </c>
      <c r="F49" s="387">
        <f t="shared" si="1"/>
        <v>34100</v>
      </c>
      <c r="G49" s="8">
        <f>COUNTIFS('Fully Booked'!E:E,'MARKETERS ALONE'!A49)</f>
        <v>1</v>
      </c>
    </row>
    <row r="50" spans="1:7" ht="17.25" customHeight="1" x14ac:dyDescent="0.25">
      <c r="A50" s="719" t="s">
        <v>6660</v>
      </c>
      <c r="B50" s="116">
        <f>SUMIFS('Fully Booked'!Q:Q,'Fully Booked'!E:E,'MARKETERS ALONE'!A50,'Fully Booked'!M:M,'MARKETERS ALONE'!$B$1)</f>
        <v>0</v>
      </c>
      <c r="C50" s="116">
        <f>SUMIFS('Fully Booked'!Q:Q,'Fully Booked'!M:M,'MARKETERS ALONE'!$C$1,'Fully Booked'!E:E,'MARKETERS ALONE'!A50)</f>
        <v>0</v>
      </c>
      <c r="D50" s="116">
        <f>SUMIFS('Fully Booked'!Q:Q,'Fully Booked'!M:M,'MARKETERS ALONE'!$D$1,'Fully Booked'!E:E,'MARKETERS ALONE'!A50)</f>
        <v>0</v>
      </c>
      <c r="E50" s="116">
        <f>SUMIFS('Fully Booked'!Q:Q,'Fully Booked'!M:M,'MARKETERS ALONE'!$E$1,'Fully Booked'!E:E,'MARKETERS ALONE'!A50)</f>
        <v>0</v>
      </c>
      <c r="F50" s="387">
        <f t="shared" si="1"/>
        <v>0</v>
      </c>
      <c r="G50" s="8">
        <f>COUNTIFS('Fully Booked'!E:E,'MARKETERS ALONE'!A50)</f>
        <v>0</v>
      </c>
    </row>
    <row r="51" spans="1:7" ht="17.25" customHeight="1" x14ac:dyDescent="0.25">
      <c r="A51" s="719" t="s">
        <v>6255</v>
      </c>
      <c r="B51" s="116">
        <f>SUMIFS('Fully Booked'!Q:Q,'Fully Booked'!E:E,'MARKETERS ALONE'!A51,'Fully Booked'!M:M,'MARKETERS ALONE'!$B$1)</f>
        <v>0</v>
      </c>
      <c r="C51" s="116">
        <f>SUMIFS('Fully Booked'!Q:Q,'Fully Booked'!M:M,'MARKETERS ALONE'!$C$1,'Fully Booked'!E:E,'MARKETERS ALONE'!A51)</f>
        <v>0</v>
      </c>
      <c r="D51" s="116">
        <f>SUMIFS('Fully Booked'!Q:Q,'Fully Booked'!M:M,'MARKETERS ALONE'!$D$1,'Fully Booked'!E:E,'MARKETERS ALONE'!A51)</f>
        <v>0</v>
      </c>
      <c r="E51" s="116">
        <f>SUMIFS('Fully Booked'!Q:Q,'Fully Booked'!M:M,'MARKETERS ALONE'!$E$1,'Fully Booked'!E:E,'MARKETERS ALONE'!A51)</f>
        <v>0</v>
      </c>
      <c r="F51" s="387">
        <f t="shared" si="1"/>
        <v>0</v>
      </c>
      <c r="G51" s="8">
        <f>COUNTIFS('Fully Booked'!E:E,'MARKETERS ALONE'!A51)</f>
        <v>0</v>
      </c>
    </row>
    <row r="52" spans="1:7" ht="17.25" customHeight="1" x14ac:dyDescent="0.25">
      <c r="A52" s="719" t="s">
        <v>3239</v>
      </c>
      <c r="B52" s="116">
        <f>SUMIFS('Fully Booked'!Q:Q,'Fully Booked'!E:E,'MARKETERS ALONE'!A52,'Fully Booked'!M:M,'MARKETERS ALONE'!$B$1)</f>
        <v>431500</v>
      </c>
      <c r="C52" s="116">
        <f>SUMIFS('Fully Booked'!Q:Q,'Fully Booked'!M:M,'MARKETERS ALONE'!$C$1,'Fully Booked'!E:E,'MARKETERS ALONE'!A52)</f>
        <v>0</v>
      </c>
      <c r="D52" s="116">
        <f>SUMIFS('Fully Booked'!Q:Q,'Fully Booked'!M:M,'MARKETERS ALONE'!$D$1,'Fully Booked'!E:E,'MARKETERS ALONE'!A52)</f>
        <v>0</v>
      </c>
      <c r="E52" s="116">
        <f>SUMIFS('Fully Booked'!Q:Q,'Fully Booked'!M:M,'MARKETERS ALONE'!$E$1,'Fully Booked'!E:E,'MARKETERS ALONE'!A52)</f>
        <v>0</v>
      </c>
      <c r="F52" s="387">
        <f t="shared" si="1"/>
        <v>431500</v>
      </c>
      <c r="G52" s="8">
        <f>COUNTIFS('Fully Booked'!E:E,'MARKETERS ALONE'!A52)</f>
        <v>2</v>
      </c>
    </row>
    <row r="53" spans="1:7" ht="17.25" customHeight="1" x14ac:dyDescent="0.25">
      <c r="A53" s="719" t="s">
        <v>2720</v>
      </c>
      <c r="B53" s="116">
        <f>SUMIFS('Fully Booked'!Q:Q,'Fully Booked'!E:E,'MARKETERS ALONE'!A53,'Fully Booked'!M:M,'MARKETERS ALONE'!$B$1)</f>
        <v>0</v>
      </c>
      <c r="C53" s="116">
        <f>SUMIFS('Fully Booked'!Q:Q,'Fully Booked'!M:M,'MARKETERS ALONE'!$C$1,'Fully Booked'!E:E,'MARKETERS ALONE'!A53)</f>
        <v>0</v>
      </c>
      <c r="D53" s="116">
        <f>SUMIFS('Fully Booked'!Q:Q,'Fully Booked'!M:M,'MARKETERS ALONE'!$D$1,'Fully Booked'!E:E,'MARKETERS ALONE'!A53)</f>
        <v>0</v>
      </c>
      <c r="E53" s="116">
        <f>SUMIFS('Fully Booked'!Q:Q,'Fully Booked'!M:M,'MARKETERS ALONE'!$E$1,'Fully Booked'!E:E,'MARKETERS ALONE'!A53)</f>
        <v>0</v>
      </c>
      <c r="F53" s="387">
        <f t="shared" si="1"/>
        <v>0</v>
      </c>
      <c r="G53" s="8">
        <f>COUNTIFS('Fully Booked'!E:E,'MARKETERS ALONE'!A53)</f>
        <v>0</v>
      </c>
    </row>
    <row r="54" spans="1:7" x14ac:dyDescent="0.25">
      <c r="A54" s="719" t="s">
        <v>5494</v>
      </c>
      <c r="B54" s="116">
        <f>SUMIFS('Fully Booked'!Q:Q,'Fully Booked'!E:E,'MARKETERS ALONE'!A54,'Fully Booked'!M:M,'MARKETERS ALONE'!$B$1)</f>
        <v>55540</v>
      </c>
      <c r="C54" s="116">
        <f>SUMIFS('Fully Booked'!Q:Q,'Fully Booked'!M:M,'MARKETERS ALONE'!$C$1,'Fully Booked'!E:E,'MARKETERS ALONE'!A54)</f>
        <v>0</v>
      </c>
      <c r="D54" s="116">
        <f>SUMIFS('Fully Booked'!Q:Q,'Fully Booked'!M:M,'MARKETERS ALONE'!$D$1,'Fully Booked'!E:E,'MARKETERS ALONE'!A54)</f>
        <v>0</v>
      </c>
      <c r="E54" s="116">
        <f>SUMIFS('Fully Booked'!Q:Q,'Fully Booked'!M:M,'MARKETERS ALONE'!$E$1,'Fully Booked'!E:E,'MARKETERS ALONE'!A54)</f>
        <v>0</v>
      </c>
      <c r="F54" s="387">
        <f t="shared" si="1"/>
        <v>55540</v>
      </c>
      <c r="G54" s="8">
        <f>COUNTIFS('Fully Booked'!E:E,'MARKETERS ALONE'!A54)</f>
        <v>1</v>
      </c>
    </row>
    <row r="55" spans="1:7" x14ac:dyDescent="0.25">
      <c r="A55" s="719" t="s">
        <v>7172</v>
      </c>
      <c r="B55" s="116">
        <f>SUMIFS('Fully Booked'!Q:Q,'Fully Booked'!E:E,'MARKETERS ALONE'!A55,'Fully Booked'!M:M,'MARKETERS ALONE'!$B$1)</f>
        <v>0</v>
      </c>
      <c r="C55" s="116">
        <f>SUMIFS('Fully Booked'!Q:Q,'Fully Booked'!M:M,'MARKETERS ALONE'!$C$1,'Fully Booked'!E:E,'MARKETERS ALONE'!A55)</f>
        <v>0</v>
      </c>
      <c r="D55" s="116">
        <f>SUMIFS('Fully Booked'!Q:Q,'Fully Booked'!M:M,'MARKETERS ALONE'!$D$1,'Fully Booked'!E:E,'MARKETERS ALONE'!A55)</f>
        <v>0</v>
      </c>
      <c r="E55" s="116">
        <f>SUMIFS('Fully Booked'!Q:Q,'Fully Booked'!M:M,'MARKETERS ALONE'!$E$1,'Fully Booked'!E:E,'MARKETERS ALONE'!A55)</f>
        <v>0</v>
      </c>
      <c r="F55" s="387">
        <f t="shared" si="1"/>
        <v>0</v>
      </c>
      <c r="G55" s="8">
        <f>COUNTIFS('Fully Booked'!E:E,'MARKETERS ALONE'!A55)</f>
        <v>0</v>
      </c>
    </row>
    <row r="56" spans="1:7" x14ac:dyDescent="0.25">
      <c r="A56" s="719" t="s">
        <v>2839</v>
      </c>
      <c r="B56" s="116">
        <f>SUMIFS('Fully Booked'!Q:Q,'Fully Booked'!E:E,'MARKETERS ALONE'!A56,'Fully Booked'!M:M,'MARKETERS ALONE'!$B$1)</f>
        <v>0</v>
      </c>
      <c r="C56" s="116">
        <f>SUMIFS('Fully Booked'!Q:Q,'Fully Booked'!M:M,'MARKETERS ALONE'!$C$1,'Fully Booked'!E:E,'MARKETERS ALONE'!A56)</f>
        <v>0</v>
      </c>
      <c r="D56" s="116">
        <f>SUMIFS('Fully Booked'!Q:Q,'Fully Booked'!M:M,'MARKETERS ALONE'!$D$1,'Fully Booked'!E:E,'MARKETERS ALONE'!A56)</f>
        <v>0</v>
      </c>
      <c r="E56" s="116">
        <f>SUMIFS('Fully Booked'!Q:Q,'Fully Booked'!M:M,'MARKETERS ALONE'!$E$1,'Fully Booked'!E:E,'MARKETERS ALONE'!A56)</f>
        <v>0</v>
      </c>
      <c r="F56" s="387">
        <f t="shared" si="1"/>
        <v>0</v>
      </c>
      <c r="G56" s="8">
        <f>COUNTIFS('Fully Booked'!E:E,'MARKETERS ALONE'!A56)</f>
        <v>0</v>
      </c>
    </row>
    <row r="57" spans="1:7" x14ac:dyDescent="0.25">
      <c r="A57" s="719" t="s">
        <v>6884</v>
      </c>
      <c r="B57" s="116">
        <f>SUMIFS('Fully Booked'!Q:Q,'Fully Booked'!E:E,'MARKETERS ALONE'!A57,'Fully Booked'!M:M,'MARKETERS ALONE'!$B$1)</f>
        <v>0</v>
      </c>
      <c r="C57" s="116">
        <f>SUMIFS('Fully Booked'!Q:Q,'Fully Booked'!M:M,'MARKETERS ALONE'!$C$1,'Fully Booked'!E:E,'MARKETERS ALONE'!A57)</f>
        <v>0</v>
      </c>
      <c r="D57" s="116">
        <f>SUMIFS('Fully Booked'!Q:Q,'Fully Booked'!M:M,'MARKETERS ALONE'!$D$1,'Fully Booked'!E:E,'MARKETERS ALONE'!A57)</f>
        <v>0</v>
      </c>
      <c r="E57" s="116">
        <f>SUMIFS('Fully Booked'!Q:Q,'Fully Booked'!M:M,'MARKETERS ALONE'!$E$1,'Fully Booked'!E:E,'MARKETERS ALONE'!A57)</f>
        <v>0</v>
      </c>
      <c r="F57" s="387">
        <f t="shared" si="1"/>
        <v>0</v>
      </c>
      <c r="G57" s="8">
        <f>COUNTIFS('Fully Booked'!E:E,'MARKETERS ALONE'!A57)</f>
        <v>0</v>
      </c>
    </row>
    <row r="58" spans="1:7" x14ac:dyDescent="0.25">
      <c r="A58" s="719" t="s">
        <v>4468</v>
      </c>
      <c r="B58" s="116">
        <f>SUMIFS('Fully Booked'!Q:Q,'Fully Booked'!E:E,'MARKETERS ALONE'!A58,'Fully Booked'!M:M,'MARKETERS ALONE'!$B$1)</f>
        <v>0</v>
      </c>
      <c r="C58" s="116">
        <f>SUMIFS('Fully Booked'!Q:Q,'Fully Booked'!M:M,'MARKETERS ALONE'!$C$1,'Fully Booked'!E:E,'MARKETERS ALONE'!A58)</f>
        <v>0</v>
      </c>
      <c r="D58" s="116">
        <f>SUMIFS('Fully Booked'!Q:Q,'Fully Booked'!M:M,'MARKETERS ALONE'!$D$1,'Fully Booked'!E:E,'MARKETERS ALONE'!A58)</f>
        <v>0</v>
      </c>
      <c r="E58" s="116">
        <f>SUMIFS('Fully Booked'!Q:Q,'Fully Booked'!M:M,'MARKETERS ALONE'!$E$1,'Fully Booked'!E:E,'MARKETERS ALONE'!A58)</f>
        <v>0</v>
      </c>
      <c r="F58" s="387">
        <f t="shared" si="1"/>
        <v>0</v>
      </c>
      <c r="G58" s="8">
        <f>COUNTIFS('Fully Booked'!E:E,'MARKETERS ALONE'!A58)</f>
        <v>0</v>
      </c>
    </row>
    <row r="59" spans="1:7" x14ac:dyDescent="0.25">
      <c r="A59" s="719" t="s">
        <v>6342</v>
      </c>
      <c r="B59" s="116">
        <f>SUMIFS('Fully Booked'!Q:Q,'Fully Booked'!E:E,'MARKETERS ALONE'!A59,'Fully Booked'!M:M,'MARKETERS ALONE'!$B$1)</f>
        <v>0</v>
      </c>
      <c r="C59" s="116">
        <f>SUMIFS('Fully Booked'!Q:Q,'Fully Booked'!M:M,'MARKETERS ALONE'!$C$1,'Fully Booked'!E:E,'MARKETERS ALONE'!A59)</f>
        <v>0</v>
      </c>
      <c r="D59" s="116">
        <f>SUMIFS('Fully Booked'!Q:Q,'Fully Booked'!M:M,'MARKETERS ALONE'!$D$1,'Fully Booked'!E:E,'MARKETERS ALONE'!A59)</f>
        <v>0</v>
      </c>
      <c r="E59" s="116">
        <f>SUMIFS('Fully Booked'!Q:Q,'Fully Booked'!M:M,'MARKETERS ALONE'!$E$1,'Fully Booked'!E:E,'MARKETERS ALONE'!A59)</f>
        <v>0</v>
      </c>
      <c r="F59" s="387">
        <f t="shared" si="1"/>
        <v>0</v>
      </c>
      <c r="G59" s="8">
        <f>COUNTIFS('Fully Booked'!E:E,'MARKETERS ALONE'!A59)</f>
        <v>0</v>
      </c>
    </row>
    <row r="60" spans="1:7" x14ac:dyDescent="0.25">
      <c r="A60" s="719" t="s">
        <v>6354</v>
      </c>
      <c r="B60" s="116">
        <f>SUMIFS('Fully Booked'!Q:Q,'Fully Booked'!E:E,'MARKETERS ALONE'!A60,'Fully Booked'!M:M,'MARKETERS ALONE'!$B$1)</f>
        <v>1248800</v>
      </c>
      <c r="C60" s="116">
        <f>SUMIFS('Fully Booked'!Q:Q,'Fully Booked'!M:M,'MARKETERS ALONE'!$C$1,'Fully Booked'!E:E,'MARKETERS ALONE'!A60)</f>
        <v>0</v>
      </c>
      <c r="D60" s="116">
        <f>SUMIFS('Fully Booked'!Q:Q,'Fully Booked'!M:M,'MARKETERS ALONE'!$D$1,'Fully Booked'!E:E,'MARKETERS ALONE'!A60)</f>
        <v>0</v>
      </c>
      <c r="E60" s="116">
        <f>SUMIFS('Fully Booked'!Q:Q,'Fully Booked'!M:M,'MARKETERS ALONE'!$E$1,'Fully Booked'!E:E,'MARKETERS ALONE'!A60)</f>
        <v>0</v>
      </c>
      <c r="F60" s="387">
        <f t="shared" si="1"/>
        <v>1248800</v>
      </c>
      <c r="G60" s="8">
        <f>COUNTIFS('Fully Booked'!E:E,'MARKETERS ALONE'!A60)</f>
        <v>1</v>
      </c>
    </row>
    <row r="61" spans="1:7" x14ac:dyDescent="0.25">
      <c r="A61" s="719" t="s">
        <v>6878</v>
      </c>
      <c r="B61" s="116">
        <f>SUMIFS('Fully Booked'!Q:Q,'Fully Booked'!E:E,'MARKETERS ALONE'!A61,'Fully Booked'!M:M,'MARKETERS ALONE'!$B$1)</f>
        <v>0</v>
      </c>
      <c r="C61" s="116">
        <f>SUMIFS('Fully Booked'!Q:Q,'Fully Booked'!M:M,'MARKETERS ALONE'!$C$1,'Fully Booked'!E:E,'MARKETERS ALONE'!A61)</f>
        <v>0</v>
      </c>
      <c r="D61" s="116">
        <f>SUMIFS('Fully Booked'!Q:Q,'Fully Booked'!M:M,'MARKETERS ALONE'!$D$1,'Fully Booked'!E:E,'MARKETERS ALONE'!A61)</f>
        <v>0</v>
      </c>
      <c r="E61" s="116">
        <f>SUMIFS('Fully Booked'!Q:Q,'Fully Booked'!M:M,'MARKETERS ALONE'!$E$1,'Fully Booked'!E:E,'MARKETERS ALONE'!A61)</f>
        <v>0</v>
      </c>
      <c r="F61" s="387">
        <f t="shared" si="1"/>
        <v>0</v>
      </c>
      <c r="G61" s="8">
        <f>COUNTIFS('Fully Booked'!E:E,'MARKETERS ALONE'!A61)</f>
        <v>0</v>
      </c>
    </row>
    <row r="62" spans="1:7" x14ac:dyDescent="0.25">
      <c r="A62" s="719" t="s">
        <v>677</v>
      </c>
      <c r="B62" s="116">
        <f>SUMIFS('Fully Booked'!Q:Q,'Fully Booked'!E:E,'MARKETERS ALONE'!A62,'Fully Booked'!M:M,'MARKETERS ALONE'!$B$1)</f>
        <v>30000</v>
      </c>
      <c r="C62" s="116">
        <f>SUMIFS('Fully Booked'!Q:Q,'Fully Booked'!M:M,'MARKETERS ALONE'!$C$1,'Fully Booked'!E:E,'MARKETERS ALONE'!A62)</f>
        <v>0</v>
      </c>
      <c r="D62" s="116">
        <f>SUMIFS('Fully Booked'!Q:Q,'Fully Booked'!M:M,'MARKETERS ALONE'!$D$1,'Fully Booked'!E:E,'MARKETERS ALONE'!A62)</f>
        <v>0</v>
      </c>
      <c r="E62" s="116">
        <f>SUMIFS('Fully Booked'!Q:Q,'Fully Booked'!M:M,'MARKETERS ALONE'!$E$1,'Fully Booked'!E:E,'MARKETERS ALONE'!A62)</f>
        <v>0</v>
      </c>
      <c r="F62" s="387">
        <f t="shared" si="1"/>
        <v>30000</v>
      </c>
      <c r="G62" s="8">
        <f>COUNTIFS('Fully Booked'!E:E,'MARKETERS ALONE'!A62)</f>
        <v>1</v>
      </c>
    </row>
    <row r="63" spans="1:7" x14ac:dyDescent="0.25">
      <c r="A63" s="719" t="s">
        <v>6857</v>
      </c>
      <c r="B63" s="116">
        <f>SUMIFS('Fully Booked'!Q:Q,'Fully Booked'!E:E,'MARKETERS ALONE'!A63,'Fully Booked'!M:M,'MARKETERS ALONE'!$B$1)</f>
        <v>0</v>
      </c>
      <c r="C63" s="116">
        <f>SUMIFS('Fully Booked'!Q:Q,'Fully Booked'!M:M,'MARKETERS ALONE'!$C$1,'Fully Booked'!E:E,'MARKETERS ALONE'!A63)</f>
        <v>0</v>
      </c>
      <c r="D63" s="116">
        <f>SUMIFS('Fully Booked'!Q:Q,'Fully Booked'!M:M,'MARKETERS ALONE'!$D$1,'Fully Booked'!E:E,'MARKETERS ALONE'!A63)</f>
        <v>0</v>
      </c>
      <c r="E63" s="116">
        <f>SUMIFS('Fully Booked'!Q:Q,'Fully Booked'!M:M,'MARKETERS ALONE'!$E$1,'Fully Booked'!E:E,'MARKETERS ALONE'!A63)</f>
        <v>0</v>
      </c>
      <c r="F63" s="387">
        <f t="shared" si="1"/>
        <v>0</v>
      </c>
      <c r="G63" s="8">
        <f>COUNTIFS('Fully Booked'!E:E,'MARKETERS ALONE'!A63)</f>
        <v>0</v>
      </c>
    </row>
    <row r="64" spans="1:7" x14ac:dyDescent="0.25">
      <c r="A64" s="719" t="s">
        <v>6711</v>
      </c>
      <c r="B64" s="116">
        <f>SUMIFS('Fully Booked'!Q:Q,'Fully Booked'!E:E,'MARKETERS ALONE'!A64,'Fully Booked'!M:M,'MARKETERS ALONE'!$B$1)</f>
        <v>0</v>
      </c>
      <c r="C64" s="116">
        <f>SUMIFS('Fully Booked'!Q:Q,'Fully Booked'!M:M,'MARKETERS ALONE'!$C$1,'Fully Booked'!E:E,'MARKETERS ALONE'!A64)</f>
        <v>0</v>
      </c>
      <c r="D64" s="116">
        <f>SUMIFS('Fully Booked'!Q:Q,'Fully Booked'!M:M,'MARKETERS ALONE'!$D$1,'Fully Booked'!E:E,'MARKETERS ALONE'!A64)</f>
        <v>0</v>
      </c>
      <c r="E64" s="116">
        <f>SUMIFS('Fully Booked'!Q:Q,'Fully Booked'!M:M,'MARKETERS ALONE'!$E$1,'Fully Booked'!E:E,'MARKETERS ALONE'!A64)</f>
        <v>0</v>
      </c>
      <c r="F64" s="387">
        <f t="shared" si="1"/>
        <v>0</v>
      </c>
      <c r="G64" s="8">
        <f>COUNTIFS('Fully Booked'!E:E,'MARKETERS ALONE'!A64)</f>
        <v>0</v>
      </c>
    </row>
    <row r="65" spans="1:7" x14ac:dyDescent="0.25">
      <c r="A65" s="719" t="s">
        <v>748</v>
      </c>
      <c r="B65" s="116">
        <f>SUMIFS('Fully Booked'!Q:Q,'Fully Booked'!E:E,'MARKETERS ALONE'!A65,'Fully Booked'!M:M,'MARKETERS ALONE'!$B$1)</f>
        <v>0</v>
      </c>
      <c r="C65" s="116">
        <f>SUMIFS('Fully Booked'!Q:Q,'Fully Booked'!M:M,'MARKETERS ALONE'!$C$1,'Fully Booked'!E:E,'MARKETERS ALONE'!A65)</f>
        <v>0</v>
      </c>
      <c r="D65" s="116">
        <f>SUMIFS('Fully Booked'!Q:Q,'Fully Booked'!M:M,'MARKETERS ALONE'!$D$1,'Fully Booked'!E:E,'MARKETERS ALONE'!A65)</f>
        <v>0</v>
      </c>
      <c r="E65" s="116">
        <f>SUMIFS('Fully Booked'!Q:Q,'Fully Booked'!M:M,'MARKETERS ALONE'!$E$1,'Fully Booked'!E:E,'MARKETERS ALONE'!A65)</f>
        <v>0</v>
      </c>
      <c r="F65" s="387">
        <f t="shared" si="1"/>
        <v>0</v>
      </c>
      <c r="G65" s="8">
        <f>COUNTIFS('Fully Booked'!E:E,'MARKETERS ALONE'!A65)</f>
        <v>0</v>
      </c>
    </row>
    <row r="66" spans="1:7" x14ac:dyDescent="0.25">
      <c r="A66" s="719" t="s">
        <v>1199</v>
      </c>
      <c r="B66" s="116">
        <f>SUMIFS('Fully Booked'!Q:Q,'Fully Booked'!E:E,'MARKETERS ALONE'!A66,'Fully Booked'!M:M,'MARKETERS ALONE'!$B$1)</f>
        <v>0</v>
      </c>
      <c r="C66" s="116">
        <f>SUMIFS('Fully Booked'!Q:Q,'Fully Booked'!M:M,'MARKETERS ALONE'!$C$1,'Fully Booked'!E:E,'MARKETERS ALONE'!A66)</f>
        <v>0</v>
      </c>
      <c r="D66" s="116">
        <f>SUMIFS('Fully Booked'!Q:Q,'Fully Booked'!M:M,'MARKETERS ALONE'!$D$1,'Fully Booked'!E:E,'MARKETERS ALONE'!A66)</f>
        <v>0</v>
      </c>
      <c r="E66" s="116">
        <f>SUMIFS('Fully Booked'!Q:Q,'Fully Booked'!M:M,'MARKETERS ALONE'!$E$1,'Fully Booked'!E:E,'MARKETERS ALONE'!A66)</f>
        <v>0</v>
      </c>
      <c r="F66" s="387">
        <f t="shared" si="1"/>
        <v>0</v>
      </c>
      <c r="G66" s="8">
        <f>COUNTIFS('Fully Booked'!E:E,'MARKETERS ALONE'!A66)</f>
        <v>0</v>
      </c>
    </row>
    <row r="67" spans="1:7" x14ac:dyDescent="0.25">
      <c r="A67" s="719" t="s">
        <v>3251</v>
      </c>
      <c r="B67" s="116">
        <f>SUMIFS('Fully Booked'!Q:Q,'Fully Booked'!E:E,'MARKETERS ALONE'!A67,'Fully Booked'!M:M,'MARKETERS ALONE'!$B$1)</f>
        <v>0</v>
      </c>
      <c r="C67" s="116">
        <f>SUMIFS('Fully Booked'!Q:Q,'Fully Booked'!M:M,'MARKETERS ALONE'!$C$1,'Fully Booked'!E:E,'MARKETERS ALONE'!A67)</f>
        <v>0</v>
      </c>
      <c r="D67" s="116">
        <f>SUMIFS('Fully Booked'!Q:Q,'Fully Booked'!M:M,'MARKETERS ALONE'!$D$1,'Fully Booked'!E:E,'MARKETERS ALONE'!A67)</f>
        <v>0</v>
      </c>
      <c r="E67" s="116">
        <f>SUMIFS('Fully Booked'!Q:Q,'Fully Booked'!M:M,'MARKETERS ALONE'!$E$1,'Fully Booked'!E:E,'MARKETERS ALONE'!A67)</f>
        <v>0</v>
      </c>
      <c r="F67" s="387">
        <f t="shared" si="1"/>
        <v>0</v>
      </c>
      <c r="G67" s="8">
        <f>COUNTIFS('Fully Booked'!E:E,'MARKETERS ALONE'!A67)</f>
        <v>0</v>
      </c>
    </row>
    <row r="68" spans="1:7" x14ac:dyDescent="0.25">
      <c r="A68" s="719" t="s">
        <v>1050</v>
      </c>
      <c r="B68" s="116">
        <f>SUMIFS('Fully Booked'!Q:Q,'Fully Booked'!E:E,'MARKETERS ALONE'!A68,'Fully Booked'!M:M,'MARKETERS ALONE'!$B$1)</f>
        <v>0</v>
      </c>
      <c r="C68" s="116">
        <f>SUMIFS('Fully Booked'!Q:Q,'Fully Booked'!M:M,'MARKETERS ALONE'!$C$1,'Fully Booked'!E:E,'MARKETERS ALONE'!A68)</f>
        <v>0</v>
      </c>
      <c r="D68" s="116">
        <f>SUMIFS('Fully Booked'!Q:Q,'Fully Booked'!M:M,'MARKETERS ALONE'!$D$1,'Fully Booked'!E:E,'MARKETERS ALONE'!A68)</f>
        <v>0</v>
      </c>
      <c r="E68" s="116">
        <f>SUMIFS('Fully Booked'!Q:Q,'Fully Booked'!M:M,'MARKETERS ALONE'!$E$1,'Fully Booked'!E:E,'MARKETERS ALONE'!A68)</f>
        <v>0</v>
      </c>
      <c r="F68" s="387">
        <f t="shared" si="1"/>
        <v>0</v>
      </c>
      <c r="G68" s="8">
        <f>COUNTIFS('Fully Booked'!E:E,'MARKETERS ALONE'!A68)</f>
        <v>0</v>
      </c>
    </row>
    <row r="69" spans="1:7" x14ac:dyDescent="0.25">
      <c r="A69" s="719" t="s">
        <v>4209</v>
      </c>
      <c r="B69" s="116">
        <f>SUMIFS('Fully Booked'!Q:Q,'Fully Booked'!E:E,'MARKETERS ALONE'!A69,'Fully Booked'!M:M,'MARKETERS ALONE'!$B$1)</f>
        <v>0</v>
      </c>
      <c r="C69" s="116">
        <f>SUMIFS('Fully Booked'!Q:Q,'Fully Booked'!M:M,'MARKETERS ALONE'!$C$1,'Fully Booked'!E:E,'MARKETERS ALONE'!A69)</f>
        <v>0</v>
      </c>
      <c r="D69" s="116">
        <f>SUMIFS('Fully Booked'!Q:Q,'Fully Booked'!M:M,'MARKETERS ALONE'!$D$1,'Fully Booked'!E:E,'MARKETERS ALONE'!A69)</f>
        <v>0</v>
      </c>
      <c r="E69" s="116">
        <f>SUMIFS('Fully Booked'!Q:Q,'Fully Booked'!M:M,'MARKETERS ALONE'!$E$1,'Fully Booked'!E:E,'MARKETERS ALONE'!A69)</f>
        <v>0</v>
      </c>
      <c r="F69" s="387">
        <f t="shared" si="1"/>
        <v>0</v>
      </c>
      <c r="G69" s="8">
        <f>COUNTIFS('Fully Booked'!E:E,'MARKETERS ALONE'!A69)</f>
        <v>0</v>
      </c>
    </row>
    <row r="70" spans="1:7" x14ac:dyDescent="0.25">
      <c r="A70" s="719" t="s">
        <v>7051</v>
      </c>
      <c r="B70" s="116">
        <f>SUMIFS('Fully Booked'!Q:Q,'Fully Booked'!E:E,'MARKETERS ALONE'!A70,'Fully Booked'!M:M,'MARKETERS ALONE'!$B$1)</f>
        <v>0</v>
      </c>
      <c r="C70" s="116">
        <f>SUMIFS('Fully Booked'!Q:Q,'Fully Booked'!M:M,'MARKETERS ALONE'!$C$1,'Fully Booked'!E:E,'MARKETERS ALONE'!A70)</f>
        <v>0</v>
      </c>
      <c r="D70" s="116">
        <f>SUMIFS('Fully Booked'!Q:Q,'Fully Booked'!M:M,'MARKETERS ALONE'!$D$1,'Fully Booked'!E:E,'MARKETERS ALONE'!A70)</f>
        <v>0</v>
      </c>
      <c r="E70" s="116">
        <f>SUMIFS('Fully Booked'!Q:Q,'Fully Booked'!M:M,'MARKETERS ALONE'!$E$1,'Fully Booked'!E:E,'MARKETERS ALONE'!A70)</f>
        <v>0</v>
      </c>
      <c r="F70" s="387">
        <f t="shared" si="1"/>
        <v>0</v>
      </c>
      <c r="G70" s="8">
        <f>COUNTIFS('Fully Booked'!E:E,'MARKETERS ALONE'!A70)</f>
        <v>0</v>
      </c>
    </row>
    <row r="71" spans="1:7" x14ac:dyDescent="0.25">
      <c r="A71" s="719" t="s">
        <v>4065</v>
      </c>
      <c r="B71" s="116">
        <f>SUMIFS('Fully Booked'!Q:Q,'Fully Booked'!E:E,'MARKETERS ALONE'!A71,'Fully Booked'!M:M,'MARKETERS ALONE'!$B$1)</f>
        <v>617109</v>
      </c>
      <c r="C71" s="116">
        <f>SUMIFS('Fully Booked'!Q:Q,'Fully Booked'!M:M,'MARKETERS ALONE'!$C$1,'Fully Booked'!E:E,'MARKETERS ALONE'!A71)</f>
        <v>0</v>
      </c>
      <c r="D71" s="116">
        <f>SUMIFS('Fully Booked'!Q:Q,'Fully Booked'!M:M,'MARKETERS ALONE'!$D$1,'Fully Booked'!E:E,'MARKETERS ALONE'!A71)</f>
        <v>0</v>
      </c>
      <c r="E71" s="116">
        <f>SUMIFS('Fully Booked'!Q:Q,'Fully Booked'!M:M,'MARKETERS ALONE'!$E$1,'Fully Booked'!E:E,'MARKETERS ALONE'!A71)</f>
        <v>0</v>
      </c>
      <c r="F71" s="387">
        <f t="shared" ref="F71:F134" si="2">SUM(B71:E71)</f>
        <v>617109</v>
      </c>
      <c r="G71" s="8">
        <f>COUNTIFS('Fully Booked'!E:E,'MARKETERS ALONE'!A71)</f>
        <v>1</v>
      </c>
    </row>
    <row r="72" spans="1:7" x14ac:dyDescent="0.25">
      <c r="A72" s="719" t="s">
        <v>6265</v>
      </c>
      <c r="B72" s="116">
        <f>SUMIFS('Fully Booked'!Q:Q,'Fully Booked'!E:E,'MARKETERS ALONE'!A72,'Fully Booked'!M:M,'MARKETERS ALONE'!$B$1)</f>
        <v>0</v>
      </c>
      <c r="C72" s="116">
        <f>SUMIFS('Fully Booked'!Q:Q,'Fully Booked'!M:M,'MARKETERS ALONE'!$C$1,'Fully Booked'!E:E,'MARKETERS ALONE'!A72)</f>
        <v>0</v>
      </c>
      <c r="D72" s="116">
        <f>SUMIFS('Fully Booked'!Q:Q,'Fully Booked'!M:M,'MARKETERS ALONE'!$D$1,'Fully Booked'!E:E,'MARKETERS ALONE'!A72)</f>
        <v>0</v>
      </c>
      <c r="E72" s="116">
        <f>SUMIFS('Fully Booked'!Q:Q,'Fully Booked'!M:M,'MARKETERS ALONE'!$E$1,'Fully Booked'!E:E,'MARKETERS ALONE'!A72)</f>
        <v>0</v>
      </c>
      <c r="F72" s="387">
        <f t="shared" si="2"/>
        <v>0</v>
      </c>
      <c r="G72" s="8">
        <f>COUNTIFS('Fully Booked'!E:E,'MARKETERS ALONE'!A72)</f>
        <v>0</v>
      </c>
    </row>
    <row r="73" spans="1:7" x14ac:dyDescent="0.25">
      <c r="A73" s="719" t="s">
        <v>1288</v>
      </c>
      <c r="B73" s="116">
        <f>SUMIFS('Fully Booked'!Q:Q,'Fully Booked'!E:E,'MARKETERS ALONE'!A73,'Fully Booked'!M:M,'MARKETERS ALONE'!$B$1)</f>
        <v>0</v>
      </c>
      <c r="C73" s="116">
        <f>SUMIFS('Fully Booked'!Q:Q,'Fully Booked'!M:M,'MARKETERS ALONE'!$C$1,'Fully Booked'!E:E,'MARKETERS ALONE'!A73)</f>
        <v>0</v>
      </c>
      <c r="D73" s="116">
        <f>SUMIFS('Fully Booked'!Q:Q,'Fully Booked'!M:M,'MARKETERS ALONE'!$D$1,'Fully Booked'!E:E,'MARKETERS ALONE'!A73)</f>
        <v>0</v>
      </c>
      <c r="E73" s="116">
        <f>SUMIFS('Fully Booked'!Q:Q,'Fully Booked'!M:M,'MARKETERS ALONE'!$E$1,'Fully Booked'!E:E,'MARKETERS ALONE'!A73)</f>
        <v>0</v>
      </c>
      <c r="F73" s="387">
        <f t="shared" si="2"/>
        <v>0</v>
      </c>
      <c r="G73" s="8">
        <f>COUNTIFS('Fully Booked'!E:E,'MARKETERS ALONE'!A73)</f>
        <v>0</v>
      </c>
    </row>
    <row r="74" spans="1:7" x14ac:dyDescent="0.25">
      <c r="A74" s="719" t="s">
        <v>5798</v>
      </c>
      <c r="B74" s="116">
        <f>SUMIFS('Fully Booked'!Q:Q,'Fully Booked'!E:E,'MARKETERS ALONE'!A74,'Fully Booked'!M:M,'MARKETERS ALONE'!$B$1)</f>
        <v>0</v>
      </c>
      <c r="C74" s="116">
        <f>SUMIFS('Fully Booked'!Q:Q,'Fully Booked'!M:M,'MARKETERS ALONE'!$C$1,'Fully Booked'!E:E,'MARKETERS ALONE'!A74)</f>
        <v>0</v>
      </c>
      <c r="D74" s="116">
        <f>SUMIFS('Fully Booked'!Q:Q,'Fully Booked'!M:M,'MARKETERS ALONE'!$D$1,'Fully Booked'!E:E,'MARKETERS ALONE'!A74)</f>
        <v>0</v>
      </c>
      <c r="E74" s="116">
        <f>SUMIFS('Fully Booked'!Q:Q,'Fully Booked'!M:M,'MARKETERS ALONE'!$E$1,'Fully Booked'!E:E,'MARKETERS ALONE'!A74)</f>
        <v>0</v>
      </c>
      <c r="F74" s="387">
        <f t="shared" si="2"/>
        <v>0</v>
      </c>
      <c r="G74" s="8">
        <f>COUNTIFS('Fully Booked'!E:E,'MARKETERS ALONE'!A74)</f>
        <v>0</v>
      </c>
    </row>
    <row r="75" spans="1:7" x14ac:dyDescent="0.25">
      <c r="A75" s="719" t="s">
        <v>6592</v>
      </c>
      <c r="B75" s="116">
        <f>SUMIFS('Fully Booked'!Q:Q,'Fully Booked'!E:E,'MARKETERS ALONE'!A75,'Fully Booked'!M:M,'MARKETERS ALONE'!$B$1)</f>
        <v>0</v>
      </c>
      <c r="C75" s="116">
        <f>SUMIFS('Fully Booked'!Q:Q,'Fully Booked'!M:M,'MARKETERS ALONE'!$C$1,'Fully Booked'!E:E,'MARKETERS ALONE'!A75)</f>
        <v>0</v>
      </c>
      <c r="D75" s="116">
        <f>SUMIFS('Fully Booked'!Q:Q,'Fully Booked'!M:M,'MARKETERS ALONE'!$D$1,'Fully Booked'!E:E,'MARKETERS ALONE'!A75)</f>
        <v>0</v>
      </c>
      <c r="E75" s="116">
        <f>SUMIFS('Fully Booked'!Q:Q,'Fully Booked'!M:M,'MARKETERS ALONE'!$E$1,'Fully Booked'!E:E,'MARKETERS ALONE'!A75)</f>
        <v>0</v>
      </c>
      <c r="F75" s="387">
        <f t="shared" si="2"/>
        <v>0</v>
      </c>
      <c r="G75" s="8">
        <f>COUNTIFS('Fully Booked'!E:E,'MARKETERS ALONE'!A75)</f>
        <v>0</v>
      </c>
    </row>
    <row r="76" spans="1:7" x14ac:dyDescent="0.25">
      <c r="A76" s="719" t="s">
        <v>971</v>
      </c>
      <c r="B76" s="116">
        <f>SUMIFS('Fully Booked'!Q:Q,'Fully Booked'!E:E,'MARKETERS ALONE'!A76,'Fully Booked'!M:M,'MARKETERS ALONE'!$B$1)</f>
        <v>0</v>
      </c>
      <c r="C76" s="116">
        <f>SUMIFS('Fully Booked'!Q:Q,'Fully Booked'!M:M,'MARKETERS ALONE'!$C$1,'Fully Booked'!E:E,'MARKETERS ALONE'!A76)</f>
        <v>0</v>
      </c>
      <c r="D76" s="116">
        <f>SUMIFS('Fully Booked'!Q:Q,'Fully Booked'!M:M,'MARKETERS ALONE'!$D$1,'Fully Booked'!E:E,'MARKETERS ALONE'!A76)</f>
        <v>0</v>
      </c>
      <c r="E76" s="116">
        <f>SUMIFS('Fully Booked'!Q:Q,'Fully Booked'!M:M,'MARKETERS ALONE'!$E$1,'Fully Booked'!E:E,'MARKETERS ALONE'!A76)</f>
        <v>0</v>
      </c>
      <c r="F76" s="387">
        <f t="shared" si="2"/>
        <v>0</v>
      </c>
      <c r="G76" s="8">
        <f>COUNTIFS('Fully Booked'!E:E,'MARKETERS ALONE'!A76)</f>
        <v>0</v>
      </c>
    </row>
    <row r="77" spans="1:7" x14ac:dyDescent="0.25">
      <c r="A77" s="719" t="s">
        <v>550</v>
      </c>
      <c r="B77" s="116">
        <f>SUMIFS('Fully Booked'!Q:Q,'Fully Booked'!E:E,'MARKETERS ALONE'!A77,'Fully Booked'!M:M,'MARKETERS ALONE'!$B$1)</f>
        <v>100000</v>
      </c>
      <c r="C77" s="116">
        <f>SUMIFS('Fully Booked'!Q:Q,'Fully Booked'!M:M,'MARKETERS ALONE'!$C$1,'Fully Booked'!E:E,'MARKETERS ALONE'!A77)</f>
        <v>0</v>
      </c>
      <c r="D77" s="116">
        <f>SUMIFS('Fully Booked'!Q:Q,'Fully Booked'!M:M,'MARKETERS ALONE'!$D$1,'Fully Booked'!E:E,'MARKETERS ALONE'!A77)</f>
        <v>0</v>
      </c>
      <c r="E77" s="116">
        <f>SUMIFS('Fully Booked'!Q:Q,'Fully Booked'!M:M,'MARKETERS ALONE'!$E$1,'Fully Booked'!E:E,'MARKETERS ALONE'!A77)</f>
        <v>0</v>
      </c>
      <c r="F77" s="387">
        <f t="shared" si="2"/>
        <v>100000</v>
      </c>
      <c r="G77" s="8">
        <f>COUNTIFS('Fully Booked'!E:E,'MARKETERS ALONE'!A77)</f>
        <v>1</v>
      </c>
    </row>
    <row r="78" spans="1:7" x14ac:dyDescent="0.25">
      <c r="A78" s="719" t="s">
        <v>6351</v>
      </c>
      <c r="B78" s="116">
        <f>SUMIFS('Fully Booked'!Q:Q,'Fully Booked'!E:E,'MARKETERS ALONE'!A78,'Fully Booked'!M:M,'MARKETERS ALONE'!$B$1)</f>
        <v>0</v>
      </c>
      <c r="C78" s="116">
        <f>SUMIFS('Fully Booked'!Q:Q,'Fully Booked'!M:M,'MARKETERS ALONE'!$C$1,'Fully Booked'!E:E,'MARKETERS ALONE'!A78)</f>
        <v>0</v>
      </c>
      <c r="D78" s="116">
        <f>SUMIFS('Fully Booked'!Q:Q,'Fully Booked'!M:M,'MARKETERS ALONE'!$D$1,'Fully Booked'!E:E,'MARKETERS ALONE'!A78)</f>
        <v>0</v>
      </c>
      <c r="E78" s="116">
        <f>SUMIFS('Fully Booked'!Q:Q,'Fully Booked'!M:M,'MARKETERS ALONE'!$E$1,'Fully Booked'!E:E,'MARKETERS ALONE'!A78)</f>
        <v>0</v>
      </c>
      <c r="F78" s="387">
        <f t="shared" si="2"/>
        <v>0</v>
      </c>
      <c r="G78" s="8">
        <f>COUNTIFS('Fully Booked'!E:E,'MARKETERS ALONE'!A78)</f>
        <v>0</v>
      </c>
    </row>
    <row r="79" spans="1:7" x14ac:dyDescent="0.25">
      <c r="A79" s="719" t="s">
        <v>4561</v>
      </c>
      <c r="B79" s="116">
        <f>SUMIFS('Fully Booked'!Q:Q,'Fully Booked'!E:E,'MARKETERS ALONE'!A79,'Fully Booked'!M:M,'MARKETERS ALONE'!$B$1)</f>
        <v>0</v>
      </c>
      <c r="C79" s="116">
        <f>SUMIFS('Fully Booked'!Q:Q,'Fully Booked'!M:M,'MARKETERS ALONE'!$C$1,'Fully Booked'!E:E,'MARKETERS ALONE'!A79)</f>
        <v>0</v>
      </c>
      <c r="D79" s="116">
        <f>SUMIFS('Fully Booked'!Q:Q,'Fully Booked'!M:M,'MARKETERS ALONE'!$D$1,'Fully Booked'!E:E,'MARKETERS ALONE'!A79)</f>
        <v>0</v>
      </c>
      <c r="E79" s="116">
        <f>SUMIFS('Fully Booked'!Q:Q,'Fully Booked'!M:M,'MARKETERS ALONE'!$E$1,'Fully Booked'!E:E,'MARKETERS ALONE'!A79)</f>
        <v>0</v>
      </c>
      <c r="F79" s="387">
        <f t="shared" si="2"/>
        <v>0</v>
      </c>
      <c r="G79" s="8">
        <f>COUNTIFS('Fully Booked'!E:E,'MARKETERS ALONE'!A79)</f>
        <v>0</v>
      </c>
    </row>
    <row r="80" spans="1:7" x14ac:dyDescent="0.25">
      <c r="A80" s="719" t="s">
        <v>6502</v>
      </c>
      <c r="B80" s="116">
        <f>SUMIFS('Fully Booked'!Q:Q,'Fully Booked'!E:E,'MARKETERS ALONE'!A80,'Fully Booked'!M:M,'MARKETERS ALONE'!$B$1)</f>
        <v>0</v>
      </c>
      <c r="C80" s="116">
        <f>SUMIFS('Fully Booked'!Q:Q,'Fully Booked'!M:M,'MARKETERS ALONE'!$C$1,'Fully Booked'!E:E,'MARKETERS ALONE'!A80)</f>
        <v>0</v>
      </c>
      <c r="D80" s="116">
        <f>SUMIFS('Fully Booked'!Q:Q,'Fully Booked'!M:M,'MARKETERS ALONE'!$D$1,'Fully Booked'!E:E,'MARKETERS ALONE'!A80)</f>
        <v>0</v>
      </c>
      <c r="E80" s="116">
        <f>SUMIFS('Fully Booked'!Q:Q,'Fully Booked'!M:M,'MARKETERS ALONE'!$E$1,'Fully Booked'!E:E,'MARKETERS ALONE'!A80)</f>
        <v>0</v>
      </c>
      <c r="F80" s="387">
        <f t="shared" si="2"/>
        <v>0</v>
      </c>
      <c r="G80" s="8">
        <f>COUNTIFS('Fully Booked'!E:E,'MARKETERS ALONE'!A80)</f>
        <v>0</v>
      </c>
    </row>
    <row r="81" spans="1:7" x14ac:dyDescent="0.25">
      <c r="A81" s="719" t="s">
        <v>4212</v>
      </c>
      <c r="B81" s="116">
        <f>SUMIFS('Fully Booked'!Q:Q,'Fully Booked'!E:E,'MARKETERS ALONE'!A81,'Fully Booked'!M:M,'MARKETERS ALONE'!$B$1)</f>
        <v>0</v>
      </c>
      <c r="C81" s="116">
        <f>SUMIFS('Fully Booked'!Q:Q,'Fully Booked'!M:M,'MARKETERS ALONE'!$C$1,'Fully Booked'!E:E,'MARKETERS ALONE'!A81)</f>
        <v>0</v>
      </c>
      <c r="D81" s="116">
        <f>SUMIFS('Fully Booked'!Q:Q,'Fully Booked'!M:M,'MARKETERS ALONE'!$D$1,'Fully Booked'!E:E,'MARKETERS ALONE'!A81)</f>
        <v>0</v>
      </c>
      <c r="E81" s="116">
        <f>SUMIFS('Fully Booked'!Q:Q,'Fully Booked'!M:M,'MARKETERS ALONE'!$E$1,'Fully Booked'!E:E,'MARKETERS ALONE'!A81)</f>
        <v>0</v>
      </c>
      <c r="F81" s="387">
        <f t="shared" si="2"/>
        <v>0</v>
      </c>
      <c r="G81" s="8">
        <f>COUNTIFS('Fully Booked'!E:E,'MARKETERS ALONE'!A81)</f>
        <v>0</v>
      </c>
    </row>
    <row r="82" spans="1:7" x14ac:dyDescent="0.25">
      <c r="A82" s="719" t="s">
        <v>5090</v>
      </c>
      <c r="B82" s="116">
        <f>SUMIFS('Fully Booked'!Q:Q,'Fully Booked'!E:E,'MARKETERS ALONE'!A82,'Fully Booked'!M:M,'MARKETERS ALONE'!$B$1)</f>
        <v>525100</v>
      </c>
      <c r="C82" s="116">
        <f>SUMIFS('Fully Booked'!Q:Q,'Fully Booked'!M:M,'MARKETERS ALONE'!$C$1,'Fully Booked'!E:E,'MARKETERS ALONE'!A82)</f>
        <v>0</v>
      </c>
      <c r="D82" s="116">
        <f>SUMIFS('Fully Booked'!Q:Q,'Fully Booked'!M:M,'MARKETERS ALONE'!$D$1,'Fully Booked'!E:E,'MARKETERS ALONE'!A82)</f>
        <v>0</v>
      </c>
      <c r="E82" s="116">
        <f>SUMIFS('Fully Booked'!Q:Q,'Fully Booked'!M:M,'MARKETERS ALONE'!$E$1,'Fully Booked'!E:E,'MARKETERS ALONE'!A82)</f>
        <v>0</v>
      </c>
      <c r="F82" s="387">
        <f t="shared" si="2"/>
        <v>525100</v>
      </c>
      <c r="G82" s="8">
        <f>COUNTIFS('Fully Booked'!E:E,'MARKETERS ALONE'!A82)</f>
        <v>1</v>
      </c>
    </row>
    <row r="83" spans="1:7" x14ac:dyDescent="0.25">
      <c r="A83" s="719" t="s">
        <v>6446</v>
      </c>
      <c r="B83" s="116">
        <f>SUMIFS('Fully Booked'!Q:Q,'Fully Booked'!E:E,'MARKETERS ALONE'!A83,'Fully Booked'!M:M,'MARKETERS ALONE'!$B$1)</f>
        <v>500800</v>
      </c>
      <c r="C83" s="116">
        <f>SUMIFS('Fully Booked'!Q:Q,'Fully Booked'!M:M,'MARKETERS ALONE'!$C$1,'Fully Booked'!E:E,'MARKETERS ALONE'!A83)</f>
        <v>0</v>
      </c>
      <c r="D83" s="116">
        <f>SUMIFS('Fully Booked'!Q:Q,'Fully Booked'!M:M,'MARKETERS ALONE'!$D$1,'Fully Booked'!E:E,'MARKETERS ALONE'!A83)</f>
        <v>0</v>
      </c>
      <c r="E83" s="116">
        <f>SUMIFS('Fully Booked'!Q:Q,'Fully Booked'!M:M,'MARKETERS ALONE'!$E$1,'Fully Booked'!E:E,'MARKETERS ALONE'!A83)</f>
        <v>0</v>
      </c>
      <c r="F83" s="387">
        <f t="shared" si="2"/>
        <v>500800</v>
      </c>
      <c r="G83" s="8">
        <f>COUNTIFS('Fully Booked'!E:E,'MARKETERS ALONE'!A83)</f>
        <v>1</v>
      </c>
    </row>
    <row r="84" spans="1:7" x14ac:dyDescent="0.25">
      <c r="A84" s="719" t="s">
        <v>7256</v>
      </c>
      <c r="B84" s="116">
        <f>SUMIFS('Fully Booked'!Q:Q,'Fully Booked'!E:E,'MARKETERS ALONE'!A84,'Fully Booked'!M:M,'MARKETERS ALONE'!$B$1)</f>
        <v>0</v>
      </c>
      <c r="C84" s="116">
        <f>SUMIFS('Fully Booked'!Q:Q,'Fully Booked'!M:M,'MARKETERS ALONE'!$C$1,'Fully Booked'!E:E,'MARKETERS ALONE'!A84)</f>
        <v>0</v>
      </c>
      <c r="D84" s="116">
        <f>SUMIFS('Fully Booked'!Q:Q,'Fully Booked'!M:M,'MARKETERS ALONE'!$D$1,'Fully Booked'!E:E,'MARKETERS ALONE'!A84)</f>
        <v>0</v>
      </c>
      <c r="E84" s="116">
        <f>SUMIFS('Fully Booked'!Q:Q,'Fully Booked'!M:M,'MARKETERS ALONE'!$E$1,'Fully Booked'!E:E,'MARKETERS ALONE'!A84)</f>
        <v>0</v>
      </c>
      <c r="F84" s="387">
        <f t="shared" si="2"/>
        <v>0</v>
      </c>
      <c r="G84" s="8">
        <f>COUNTIFS('Fully Booked'!E:E,'MARKETERS ALONE'!A84)</f>
        <v>0</v>
      </c>
    </row>
    <row r="85" spans="1:7" x14ac:dyDescent="0.25">
      <c r="A85" s="719" t="s">
        <v>6131</v>
      </c>
      <c r="B85" s="116">
        <f>SUMIFS('Fully Booked'!Q:Q,'Fully Booked'!E:E,'MARKETERS ALONE'!A85,'Fully Booked'!M:M,'MARKETERS ALONE'!$B$1)</f>
        <v>0</v>
      </c>
      <c r="C85" s="116">
        <f>SUMIFS('Fully Booked'!Q:Q,'Fully Booked'!M:M,'MARKETERS ALONE'!$C$1,'Fully Booked'!E:E,'MARKETERS ALONE'!A85)</f>
        <v>0</v>
      </c>
      <c r="D85" s="116">
        <f>SUMIFS('Fully Booked'!Q:Q,'Fully Booked'!M:M,'MARKETERS ALONE'!$D$1,'Fully Booked'!E:E,'MARKETERS ALONE'!A85)</f>
        <v>0</v>
      </c>
      <c r="E85" s="116">
        <f>SUMIFS('Fully Booked'!Q:Q,'Fully Booked'!M:M,'MARKETERS ALONE'!$E$1,'Fully Booked'!E:E,'MARKETERS ALONE'!A85)</f>
        <v>0</v>
      </c>
      <c r="F85" s="387">
        <f t="shared" si="2"/>
        <v>0</v>
      </c>
      <c r="G85" s="8">
        <f>COUNTIFS('Fully Booked'!E:E,'MARKETERS ALONE'!A85)</f>
        <v>0</v>
      </c>
    </row>
    <row r="86" spans="1:7" x14ac:dyDescent="0.25">
      <c r="A86" s="719" t="s">
        <v>6874</v>
      </c>
      <c r="B86" s="116">
        <f>SUMIFS('Fully Booked'!Q:Q,'Fully Booked'!E:E,'MARKETERS ALONE'!A86,'Fully Booked'!M:M,'MARKETERS ALONE'!$B$1)</f>
        <v>0</v>
      </c>
      <c r="C86" s="116">
        <f>SUMIFS('Fully Booked'!Q:Q,'Fully Booked'!M:M,'MARKETERS ALONE'!$C$1,'Fully Booked'!E:E,'MARKETERS ALONE'!A86)</f>
        <v>0</v>
      </c>
      <c r="D86" s="116">
        <f>SUMIFS('Fully Booked'!Q:Q,'Fully Booked'!M:M,'MARKETERS ALONE'!$D$1,'Fully Booked'!E:E,'MARKETERS ALONE'!A86)</f>
        <v>0</v>
      </c>
      <c r="E86" s="116">
        <f>SUMIFS('Fully Booked'!Q:Q,'Fully Booked'!M:M,'MARKETERS ALONE'!$E$1,'Fully Booked'!E:E,'MARKETERS ALONE'!A86)</f>
        <v>0</v>
      </c>
      <c r="F86" s="387">
        <f t="shared" si="2"/>
        <v>0</v>
      </c>
      <c r="G86" s="8">
        <f>COUNTIFS('Fully Booked'!E:E,'MARKETERS ALONE'!A86)</f>
        <v>0</v>
      </c>
    </row>
    <row r="87" spans="1:7" x14ac:dyDescent="0.25">
      <c r="A87" s="719" t="s">
        <v>6670</v>
      </c>
      <c r="B87" s="116">
        <f>SUMIFS('Fully Booked'!Q:Q,'Fully Booked'!E:E,'MARKETERS ALONE'!A87,'Fully Booked'!M:M,'MARKETERS ALONE'!$B$1)</f>
        <v>0</v>
      </c>
      <c r="C87" s="116">
        <f>SUMIFS('Fully Booked'!Q:Q,'Fully Booked'!M:M,'MARKETERS ALONE'!$C$1,'Fully Booked'!E:E,'MARKETERS ALONE'!A87)</f>
        <v>0</v>
      </c>
      <c r="D87" s="116">
        <f>SUMIFS('Fully Booked'!Q:Q,'Fully Booked'!M:M,'MARKETERS ALONE'!$D$1,'Fully Booked'!E:E,'MARKETERS ALONE'!A87)</f>
        <v>0</v>
      </c>
      <c r="E87" s="116">
        <f>SUMIFS('Fully Booked'!Q:Q,'Fully Booked'!M:M,'MARKETERS ALONE'!$E$1,'Fully Booked'!E:E,'MARKETERS ALONE'!A87)</f>
        <v>0</v>
      </c>
      <c r="F87" s="387">
        <f t="shared" si="2"/>
        <v>0</v>
      </c>
      <c r="G87" s="8">
        <f>COUNTIFS('Fully Booked'!E:E,'MARKETERS ALONE'!A87)</f>
        <v>0</v>
      </c>
    </row>
    <row r="88" spans="1:7" x14ac:dyDescent="0.25">
      <c r="A88" s="719" t="s">
        <v>6869</v>
      </c>
      <c r="B88" s="116">
        <f>SUMIFS('Fully Booked'!Q:Q,'Fully Booked'!E:E,'MARKETERS ALONE'!A88,'Fully Booked'!M:M,'MARKETERS ALONE'!$B$1)</f>
        <v>0</v>
      </c>
      <c r="C88" s="116">
        <f>SUMIFS('Fully Booked'!Q:Q,'Fully Booked'!M:M,'MARKETERS ALONE'!$C$1,'Fully Booked'!E:E,'MARKETERS ALONE'!A88)</f>
        <v>0</v>
      </c>
      <c r="D88" s="116">
        <f>SUMIFS('Fully Booked'!Q:Q,'Fully Booked'!M:M,'MARKETERS ALONE'!$D$1,'Fully Booked'!E:E,'MARKETERS ALONE'!A88)</f>
        <v>0</v>
      </c>
      <c r="E88" s="116">
        <f>SUMIFS('Fully Booked'!Q:Q,'Fully Booked'!M:M,'MARKETERS ALONE'!$E$1,'Fully Booked'!E:E,'MARKETERS ALONE'!A88)</f>
        <v>0</v>
      </c>
      <c r="F88" s="387">
        <f t="shared" si="2"/>
        <v>0</v>
      </c>
      <c r="G88" s="8">
        <f>COUNTIFS('Fully Booked'!E:E,'MARKETERS ALONE'!A88)</f>
        <v>0</v>
      </c>
    </row>
    <row r="89" spans="1:7" x14ac:dyDescent="0.25">
      <c r="A89" s="719" t="s">
        <v>6059</v>
      </c>
      <c r="B89" s="116">
        <f>SUMIFS('Fully Booked'!Q:Q,'Fully Booked'!E:E,'MARKETERS ALONE'!A89,'Fully Booked'!M:M,'MARKETERS ALONE'!$B$1)</f>
        <v>0</v>
      </c>
      <c r="C89" s="116">
        <f>SUMIFS('Fully Booked'!Q:Q,'Fully Booked'!M:M,'MARKETERS ALONE'!$C$1,'Fully Booked'!E:E,'MARKETERS ALONE'!A89)</f>
        <v>0</v>
      </c>
      <c r="D89" s="116">
        <f>SUMIFS('Fully Booked'!Q:Q,'Fully Booked'!M:M,'MARKETERS ALONE'!$D$1,'Fully Booked'!E:E,'MARKETERS ALONE'!A89)</f>
        <v>0</v>
      </c>
      <c r="E89" s="116">
        <f>SUMIFS('Fully Booked'!Q:Q,'Fully Booked'!M:M,'MARKETERS ALONE'!$E$1,'Fully Booked'!E:E,'MARKETERS ALONE'!A89)</f>
        <v>0</v>
      </c>
      <c r="F89" s="387">
        <f t="shared" si="2"/>
        <v>0</v>
      </c>
      <c r="G89" s="8">
        <f>COUNTIFS('Fully Booked'!E:E,'MARKETERS ALONE'!A89)</f>
        <v>0</v>
      </c>
    </row>
    <row r="90" spans="1:7" x14ac:dyDescent="0.25">
      <c r="A90" s="719" t="s">
        <v>2987</v>
      </c>
      <c r="B90" s="116">
        <f>SUMIFS('Fully Booked'!Q:Q,'Fully Booked'!E:E,'MARKETERS ALONE'!A90,'Fully Booked'!M:M,'MARKETERS ALONE'!$B$1)</f>
        <v>0</v>
      </c>
      <c r="C90" s="116">
        <f>SUMIFS('Fully Booked'!Q:Q,'Fully Booked'!M:M,'MARKETERS ALONE'!$C$1,'Fully Booked'!E:E,'MARKETERS ALONE'!A90)</f>
        <v>0</v>
      </c>
      <c r="D90" s="116">
        <f>SUMIFS('Fully Booked'!Q:Q,'Fully Booked'!M:M,'MARKETERS ALONE'!$D$1,'Fully Booked'!E:E,'MARKETERS ALONE'!A90)</f>
        <v>0</v>
      </c>
      <c r="E90" s="116">
        <f>SUMIFS('Fully Booked'!Q:Q,'Fully Booked'!M:M,'MARKETERS ALONE'!$E$1,'Fully Booked'!E:E,'MARKETERS ALONE'!A90)</f>
        <v>0</v>
      </c>
      <c r="F90" s="387">
        <f t="shared" si="2"/>
        <v>0</v>
      </c>
      <c r="G90" s="8">
        <f>COUNTIFS('Fully Booked'!E:E,'MARKETERS ALONE'!A90)</f>
        <v>0</v>
      </c>
    </row>
    <row r="91" spans="1:7" x14ac:dyDescent="0.25">
      <c r="A91" s="719" t="s">
        <v>713</v>
      </c>
      <c r="B91" s="116">
        <f>SUMIFS('Fully Booked'!Q:Q,'Fully Booked'!E:E,'MARKETERS ALONE'!A91,'Fully Booked'!M:M,'MARKETERS ALONE'!$B$1)</f>
        <v>0</v>
      </c>
      <c r="C91" s="116">
        <f>SUMIFS('Fully Booked'!Q:Q,'Fully Booked'!M:M,'MARKETERS ALONE'!$C$1,'Fully Booked'!E:E,'MARKETERS ALONE'!A91)</f>
        <v>0</v>
      </c>
      <c r="D91" s="116">
        <f>SUMIFS('Fully Booked'!Q:Q,'Fully Booked'!M:M,'MARKETERS ALONE'!$D$1,'Fully Booked'!E:E,'MARKETERS ALONE'!A91)</f>
        <v>0</v>
      </c>
      <c r="E91" s="116">
        <f>SUMIFS('Fully Booked'!Q:Q,'Fully Booked'!M:M,'MARKETERS ALONE'!$E$1,'Fully Booked'!E:E,'MARKETERS ALONE'!A91)</f>
        <v>0</v>
      </c>
      <c r="F91" s="387">
        <f t="shared" si="2"/>
        <v>0</v>
      </c>
      <c r="G91" s="8">
        <f>COUNTIFS('Fully Booked'!E:E,'MARKETERS ALONE'!A91)</f>
        <v>0</v>
      </c>
    </row>
    <row r="92" spans="1:7" x14ac:dyDescent="0.25">
      <c r="A92" s="719" t="s">
        <v>766</v>
      </c>
      <c r="B92" s="116">
        <f>SUMIFS('Fully Booked'!Q:Q,'Fully Booked'!E:E,'MARKETERS ALONE'!A92,'Fully Booked'!M:M,'MARKETERS ALONE'!$B$1)</f>
        <v>0</v>
      </c>
      <c r="C92" s="116">
        <f>SUMIFS('Fully Booked'!Q:Q,'Fully Booked'!M:M,'MARKETERS ALONE'!$C$1,'Fully Booked'!E:E,'MARKETERS ALONE'!A92)</f>
        <v>0</v>
      </c>
      <c r="D92" s="116">
        <f>SUMIFS('Fully Booked'!Q:Q,'Fully Booked'!M:M,'MARKETERS ALONE'!$D$1,'Fully Booked'!E:E,'MARKETERS ALONE'!A92)</f>
        <v>0</v>
      </c>
      <c r="E92" s="116">
        <f>SUMIFS('Fully Booked'!Q:Q,'Fully Booked'!M:M,'MARKETERS ALONE'!$E$1,'Fully Booked'!E:E,'MARKETERS ALONE'!A92)</f>
        <v>0</v>
      </c>
      <c r="F92" s="387">
        <f t="shared" si="2"/>
        <v>0</v>
      </c>
      <c r="G92" s="8">
        <f>COUNTIFS('Fully Booked'!E:E,'MARKETERS ALONE'!A92)</f>
        <v>0</v>
      </c>
    </row>
    <row r="93" spans="1:7" x14ac:dyDescent="0.25">
      <c r="A93" s="719" t="s">
        <v>3423</v>
      </c>
      <c r="B93" s="116">
        <f>SUMIFS('Fully Booked'!Q:Q,'Fully Booked'!E:E,'MARKETERS ALONE'!A93,'Fully Booked'!M:M,'MARKETERS ALONE'!$B$1)</f>
        <v>0</v>
      </c>
      <c r="C93" s="116">
        <f>SUMIFS('Fully Booked'!Q:Q,'Fully Booked'!M:M,'MARKETERS ALONE'!$C$1,'Fully Booked'!E:E,'MARKETERS ALONE'!A93)</f>
        <v>0</v>
      </c>
      <c r="D93" s="116">
        <f>SUMIFS('Fully Booked'!Q:Q,'Fully Booked'!M:M,'MARKETERS ALONE'!$D$1,'Fully Booked'!E:E,'MARKETERS ALONE'!A93)</f>
        <v>0</v>
      </c>
      <c r="E93" s="116">
        <f>SUMIFS('Fully Booked'!Q:Q,'Fully Booked'!M:M,'MARKETERS ALONE'!$E$1,'Fully Booked'!E:E,'MARKETERS ALONE'!A93)</f>
        <v>0</v>
      </c>
      <c r="F93" s="387">
        <f t="shared" si="2"/>
        <v>0</v>
      </c>
      <c r="G93" s="8">
        <f>COUNTIFS('Fully Booked'!E:E,'MARKETERS ALONE'!A93)</f>
        <v>0</v>
      </c>
    </row>
    <row r="94" spans="1:7" x14ac:dyDescent="0.25">
      <c r="A94" s="719" t="s">
        <v>4455</v>
      </c>
      <c r="B94" s="116">
        <f>SUMIFS('Fully Booked'!Q:Q,'Fully Booked'!E:E,'MARKETERS ALONE'!A94,'Fully Booked'!M:M,'MARKETERS ALONE'!$B$1)</f>
        <v>834300</v>
      </c>
      <c r="C94" s="116">
        <f>SUMIFS('Fully Booked'!Q:Q,'Fully Booked'!M:M,'MARKETERS ALONE'!$C$1,'Fully Booked'!E:E,'MARKETERS ALONE'!A94)</f>
        <v>0</v>
      </c>
      <c r="D94" s="116">
        <f>SUMIFS('Fully Booked'!Q:Q,'Fully Booked'!M:M,'MARKETERS ALONE'!$D$1,'Fully Booked'!E:E,'MARKETERS ALONE'!A94)</f>
        <v>0</v>
      </c>
      <c r="E94" s="116">
        <f>SUMIFS('Fully Booked'!Q:Q,'Fully Booked'!M:M,'MARKETERS ALONE'!$E$1,'Fully Booked'!E:E,'MARKETERS ALONE'!A94)</f>
        <v>0</v>
      </c>
      <c r="F94" s="387">
        <f t="shared" si="2"/>
        <v>834300</v>
      </c>
      <c r="G94" s="8">
        <f>COUNTIFS('Fully Booked'!E:E,'MARKETERS ALONE'!A94)</f>
        <v>2</v>
      </c>
    </row>
    <row r="95" spans="1:7" x14ac:dyDescent="0.25">
      <c r="A95" s="719" t="s">
        <v>7099</v>
      </c>
      <c r="B95" s="116">
        <f>SUMIFS('Fully Booked'!Q:Q,'Fully Booked'!E:E,'MARKETERS ALONE'!A95,'Fully Booked'!M:M,'MARKETERS ALONE'!$B$1)</f>
        <v>0</v>
      </c>
      <c r="C95" s="116">
        <f>SUMIFS('Fully Booked'!Q:Q,'Fully Booked'!M:M,'MARKETERS ALONE'!$C$1,'Fully Booked'!E:E,'MARKETERS ALONE'!A95)</f>
        <v>0</v>
      </c>
      <c r="D95" s="116">
        <f>SUMIFS('Fully Booked'!Q:Q,'Fully Booked'!M:M,'MARKETERS ALONE'!$D$1,'Fully Booked'!E:E,'MARKETERS ALONE'!A95)</f>
        <v>0</v>
      </c>
      <c r="E95" s="116">
        <f>SUMIFS('Fully Booked'!Q:Q,'Fully Booked'!M:M,'MARKETERS ALONE'!$E$1,'Fully Booked'!E:E,'MARKETERS ALONE'!A95)</f>
        <v>0</v>
      </c>
      <c r="F95" s="387">
        <f t="shared" si="2"/>
        <v>0</v>
      </c>
      <c r="G95" s="8">
        <f>COUNTIFS('Fully Booked'!E:E,'MARKETERS ALONE'!A95)</f>
        <v>0</v>
      </c>
    </row>
    <row r="96" spans="1:7" x14ac:dyDescent="0.25">
      <c r="A96" s="719" t="s">
        <v>5758</v>
      </c>
      <c r="B96" s="116">
        <f>SUMIFS('Fully Booked'!Q:Q,'Fully Booked'!E:E,'MARKETERS ALONE'!A96,'Fully Booked'!M:M,'MARKETERS ALONE'!$B$1)</f>
        <v>0</v>
      </c>
      <c r="C96" s="116">
        <f>SUMIFS('Fully Booked'!Q:Q,'Fully Booked'!M:M,'MARKETERS ALONE'!$C$1,'Fully Booked'!E:E,'MARKETERS ALONE'!A96)</f>
        <v>0</v>
      </c>
      <c r="D96" s="116">
        <f>SUMIFS('Fully Booked'!Q:Q,'Fully Booked'!M:M,'MARKETERS ALONE'!$D$1,'Fully Booked'!E:E,'MARKETERS ALONE'!A96)</f>
        <v>0</v>
      </c>
      <c r="E96" s="116">
        <f>SUMIFS('Fully Booked'!Q:Q,'Fully Booked'!M:M,'MARKETERS ALONE'!$E$1,'Fully Booked'!E:E,'MARKETERS ALONE'!A96)</f>
        <v>0</v>
      </c>
      <c r="F96" s="387">
        <f t="shared" si="2"/>
        <v>0</v>
      </c>
      <c r="G96" s="8">
        <f>COUNTIFS('Fully Booked'!E:E,'MARKETERS ALONE'!A96)</f>
        <v>0</v>
      </c>
    </row>
    <row r="97" spans="1:7" x14ac:dyDescent="0.25">
      <c r="A97" s="719" t="s">
        <v>5863</v>
      </c>
      <c r="B97" s="116">
        <f>SUMIFS('Fully Booked'!Q:Q,'Fully Booked'!E:E,'MARKETERS ALONE'!A97,'Fully Booked'!M:M,'MARKETERS ALONE'!$B$1)</f>
        <v>0</v>
      </c>
      <c r="C97" s="116">
        <f>SUMIFS('Fully Booked'!Q:Q,'Fully Booked'!M:M,'MARKETERS ALONE'!$C$1,'Fully Booked'!E:E,'MARKETERS ALONE'!A97)</f>
        <v>0</v>
      </c>
      <c r="D97" s="116">
        <f>SUMIFS('Fully Booked'!Q:Q,'Fully Booked'!M:M,'MARKETERS ALONE'!$D$1,'Fully Booked'!E:E,'MARKETERS ALONE'!A97)</f>
        <v>0</v>
      </c>
      <c r="E97" s="116">
        <f>SUMIFS('Fully Booked'!Q:Q,'Fully Booked'!M:M,'MARKETERS ALONE'!$E$1,'Fully Booked'!E:E,'MARKETERS ALONE'!A97)</f>
        <v>0</v>
      </c>
      <c r="F97" s="387">
        <f t="shared" si="2"/>
        <v>0</v>
      </c>
      <c r="G97" s="8">
        <f>COUNTIFS('Fully Booked'!E:E,'MARKETERS ALONE'!A97)</f>
        <v>0</v>
      </c>
    </row>
    <row r="98" spans="1:7" x14ac:dyDescent="0.25">
      <c r="A98" s="719" t="s">
        <v>582</v>
      </c>
      <c r="B98" s="116">
        <f>SUMIFS('Fully Booked'!Q:Q,'Fully Booked'!E:E,'MARKETERS ALONE'!A98,'Fully Booked'!M:M,'MARKETERS ALONE'!$B$1)</f>
        <v>30000</v>
      </c>
      <c r="C98" s="116">
        <f>SUMIFS('Fully Booked'!Q:Q,'Fully Booked'!M:M,'MARKETERS ALONE'!$C$1,'Fully Booked'!E:E,'MARKETERS ALONE'!A98)</f>
        <v>0</v>
      </c>
      <c r="D98" s="116">
        <f>SUMIFS('Fully Booked'!Q:Q,'Fully Booked'!M:M,'MARKETERS ALONE'!$D$1,'Fully Booked'!E:E,'MARKETERS ALONE'!A98)</f>
        <v>0</v>
      </c>
      <c r="E98" s="116">
        <f>SUMIFS('Fully Booked'!Q:Q,'Fully Booked'!M:M,'MARKETERS ALONE'!$E$1,'Fully Booked'!E:E,'MARKETERS ALONE'!A98)</f>
        <v>0</v>
      </c>
      <c r="F98" s="387">
        <f t="shared" si="2"/>
        <v>30000</v>
      </c>
      <c r="G98" s="8">
        <f>COUNTIFS('Fully Booked'!E:E,'MARKETERS ALONE'!A98)</f>
        <v>1</v>
      </c>
    </row>
    <row r="99" spans="1:7" x14ac:dyDescent="0.25">
      <c r="A99" s="719" t="s">
        <v>4440</v>
      </c>
      <c r="B99" s="116">
        <f>SUMIFS('Fully Booked'!Q:Q,'Fully Booked'!E:E,'MARKETERS ALONE'!A99,'Fully Booked'!M:M,'MARKETERS ALONE'!$B$1)</f>
        <v>0</v>
      </c>
      <c r="C99" s="116">
        <f>SUMIFS('Fully Booked'!Q:Q,'Fully Booked'!M:M,'MARKETERS ALONE'!$C$1,'Fully Booked'!E:E,'MARKETERS ALONE'!A99)</f>
        <v>0</v>
      </c>
      <c r="D99" s="116">
        <f>SUMIFS('Fully Booked'!Q:Q,'Fully Booked'!M:M,'MARKETERS ALONE'!$D$1,'Fully Booked'!E:E,'MARKETERS ALONE'!A99)</f>
        <v>0</v>
      </c>
      <c r="E99" s="116">
        <f>SUMIFS('Fully Booked'!Q:Q,'Fully Booked'!M:M,'MARKETERS ALONE'!$E$1,'Fully Booked'!E:E,'MARKETERS ALONE'!A99)</f>
        <v>0</v>
      </c>
      <c r="F99" s="387">
        <f t="shared" si="2"/>
        <v>0</v>
      </c>
      <c r="G99" s="8">
        <f>COUNTIFS('Fully Booked'!E:E,'MARKETERS ALONE'!A99)</f>
        <v>0</v>
      </c>
    </row>
    <row r="100" spans="1:7" x14ac:dyDescent="0.25">
      <c r="A100" s="719" t="s">
        <v>596</v>
      </c>
      <c r="B100" s="116">
        <f>SUMIFS('Fully Booked'!Q:Q,'Fully Booked'!E:E,'MARKETERS ALONE'!A100,'Fully Booked'!M:M,'MARKETERS ALONE'!$B$1)</f>
        <v>27900</v>
      </c>
      <c r="C100" s="116">
        <f>SUMIFS('Fully Booked'!Q:Q,'Fully Booked'!M:M,'MARKETERS ALONE'!$C$1,'Fully Booked'!E:E,'MARKETERS ALONE'!A100)</f>
        <v>0</v>
      </c>
      <c r="D100" s="116">
        <f>SUMIFS('Fully Booked'!Q:Q,'Fully Booked'!M:M,'MARKETERS ALONE'!$D$1,'Fully Booked'!E:E,'MARKETERS ALONE'!A100)</f>
        <v>0</v>
      </c>
      <c r="E100" s="116">
        <f>SUMIFS('Fully Booked'!Q:Q,'Fully Booked'!M:M,'MARKETERS ALONE'!$E$1,'Fully Booked'!E:E,'MARKETERS ALONE'!A100)</f>
        <v>0</v>
      </c>
      <c r="F100" s="387">
        <f t="shared" si="2"/>
        <v>27900</v>
      </c>
      <c r="G100" s="8">
        <f>COUNTIFS('Fully Booked'!E:E,'MARKETERS ALONE'!A100)</f>
        <v>1</v>
      </c>
    </row>
    <row r="101" spans="1:7" x14ac:dyDescent="0.25">
      <c r="A101" s="719" t="s">
        <v>5319</v>
      </c>
      <c r="B101" s="116">
        <f>SUMIFS('Fully Booked'!Q:Q,'Fully Booked'!E:E,'MARKETERS ALONE'!A101,'Fully Booked'!M:M,'MARKETERS ALONE'!$B$1)</f>
        <v>0</v>
      </c>
      <c r="C101" s="116">
        <f>SUMIFS('Fully Booked'!Q:Q,'Fully Booked'!M:M,'MARKETERS ALONE'!$C$1,'Fully Booked'!E:E,'MARKETERS ALONE'!A101)</f>
        <v>0</v>
      </c>
      <c r="D101" s="116">
        <f>SUMIFS('Fully Booked'!Q:Q,'Fully Booked'!M:M,'MARKETERS ALONE'!$D$1,'Fully Booked'!E:E,'MARKETERS ALONE'!A101)</f>
        <v>0</v>
      </c>
      <c r="E101" s="116">
        <f>SUMIFS('Fully Booked'!Q:Q,'Fully Booked'!M:M,'MARKETERS ALONE'!$E$1,'Fully Booked'!E:E,'MARKETERS ALONE'!A101)</f>
        <v>0</v>
      </c>
      <c r="F101" s="387">
        <f t="shared" si="2"/>
        <v>0</v>
      </c>
      <c r="G101" s="8">
        <f>COUNTIFS('Fully Booked'!E:E,'MARKETERS ALONE'!A101)</f>
        <v>0</v>
      </c>
    </row>
    <row r="102" spans="1:7" x14ac:dyDescent="0.25">
      <c r="A102" s="719" t="s">
        <v>800</v>
      </c>
      <c r="B102" s="116">
        <f>SUMIFS('Fully Booked'!Q:Q,'Fully Booked'!E:E,'MARKETERS ALONE'!A102,'Fully Booked'!M:M,'MARKETERS ALONE'!$B$1)</f>
        <v>0</v>
      </c>
      <c r="C102" s="116">
        <f>SUMIFS('Fully Booked'!Q:Q,'Fully Booked'!M:M,'MARKETERS ALONE'!$C$1,'Fully Booked'!E:E,'MARKETERS ALONE'!A102)</f>
        <v>0</v>
      </c>
      <c r="D102" s="116">
        <f>SUMIFS('Fully Booked'!Q:Q,'Fully Booked'!M:M,'MARKETERS ALONE'!$D$1,'Fully Booked'!E:E,'MARKETERS ALONE'!A102)</f>
        <v>0</v>
      </c>
      <c r="E102" s="116">
        <f>SUMIFS('Fully Booked'!Q:Q,'Fully Booked'!M:M,'MARKETERS ALONE'!$E$1,'Fully Booked'!E:E,'MARKETERS ALONE'!A102)</f>
        <v>0</v>
      </c>
      <c r="F102" s="387">
        <f t="shared" si="2"/>
        <v>0</v>
      </c>
      <c r="G102" s="8">
        <f>COUNTIFS('Fully Booked'!E:E,'MARKETERS ALONE'!A102)</f>
        <v>0</v>
      </c>
    </row>
    <row r="103" spans="1:7" x14ac:dyDescent="0.25">
      <c r="A103" s="719" t="s">
        <v>6383</v>
      </c>
      <c r="B103" s="116">
        <f>SUMIFS('Fully Booked'!Q:Q,'Fully Booked'!E:E,'MARKETERS ALONE'!A103,'Fully Booked'!M:M,'MARKETERS ALONE'!$B$1)</f>
        <v>0</v>
      </c>
      <c r="C103" s="116">
        <f>SUMIFS('Fully Booked'!Q:Q,'Fully Booked'!M:M,'MARKETERS ALONE'!$C$1,'Fully Booked'!E:E,'MARKETERS ALONE'!A103)</f>
        <v>0</v>
      </c>
      <c r="D103" s="116">
        <f>SUMIFS('Fully Booked'!Q:Q,'Fully Booked'!M:M,'MARKETERS ALONE'!$D$1,'Fully Booked'!E:E,'MARKETERS ALONE'!A103)</f>
        <v>0</v>
      </c>
      <c r="E103" s="116">
        <f>SUMIFS('Fully Booked'!Q:Q,'Fully Booked'!M:M,'MARKETERS ALONE'!$E$1,'Fully Booked'!E:E,'MARKETERS ALONE'!A103)</f>
        <v>0</v>
      </c>
      <c r="F103" s="387">
        <f t="shared" si="2"/>
        <v>0</v>
      </c>
      <c r="G103" s="8">
        <f>COUNTIFS('Fully Booked'!E:E,'MARKETERS ALONE'!A103)</f>
        <v>0</v>
      </c>
    </row>
    <row r="104" spans="1:7" x14ac:dyDescent="0.25">
      <c r="A104" s="719" t="s">
        <v>577</v>
      </c>
      <c r="B104" s="116">
        <f>SUMIFS('Fully Booked'!Q:Q,'Fully Booked'!E:E,'MARKETERS ALONE'!A104,'Fully Booked'!M:M,'MARKETERS ALONE'!$B$1)</f>
        <v>416420</v>
      </c>
      <c r="C104" s="116">
        <f>SUMIFS('Fully Booked'!Q:Q,'Fully Booked'!M:M,'MARKETERS ALONE'!$C$1,'Fully Booked'!E:E,'MARKETERS ALONE'!A104)</f>
        <v>0</v>
      </c>
      <c r="D104" s="116">
        <f>SUMIFS('Fully Booked'!Q:Q,'Fully Booked'!M:M,'MARKETERS ALONE'!$D$1,'Fully Booked'!E:E,'MARKETERS ALONE'!A104)</f>
        <v>0</v>
      </c>
      <c r="E104" s="116">
        <f>SUMIFS('Fully Booked'!Q:Q,'Fully Booked'!M:M,'MARKETERS ALONE'!$E$1,'Fully Booked'!E:E,'MARKETERS ALONE'!A104)</f>
        <v>0</v>
      </c>
      <c r="F104" s="387">
        <f t="shared" si="2"/>
        <v>416420</v>
      </c>
      <c r="G104" s="8">
        <f>COUNTIFS('Fully Booked'!E:E,'MARKETERS ALONE'!A104)</f>
        <v>1</v>
      </c>
    </row>
    <row r="105" spans="1:7" x14ac:dyDescent="0.25">
      <c r="A105" s="719" t="s">
        <v>6778</v>
      </c>
      <c r="B105" s="116">
        <f>SUMIFS('Fully Booked'!Q:Q,'Fully Booked'!E:E,'MARKETERS ALONE'!A105,'Fully Booked'!M:M,'MARKETERS ALONE'!$B$1)</f>
        <v>0</v>
      </c>
      <c r="C105" s="116">
        <f>SUMIFS('Fully Booked'!Q:Q,'Fully Booked'!M:M,'MARKETERS ALONE'!$C$1,'Fully Booked'!E:E,'MARKETERS ALONE'!A105)</f>
        <v>0</v>
      </c>
      <c r="D105" s="116">
        <f>SUMIFS('Fully Booked'!Q:Q,'Fully Booked'!M:M,'MARKETERS ALONE'!$D$1,'Fully Booked'!E:E,'MARKETERS ALONE'!A105)</f>
        <v>0</v>
      </c>
      <c r="E105" s="116">
        <f>SUMIFS('Fully Booked'!Q:Q,'Fully Booked'!M:M,'MARKETERS ALONE'!$E$1,'Fully Booked'!E:E,'MARKETERS ALONE'!A105)</f>
        <v>0</v>
      </c>
      <c r="F105" s="387">
        <f t="shared" si="2"/>
        <v>0</v>
      </c>
      <c r="G105" s="8">
        <f>COUNTIFS('Fully Booked'!E:E,'MARKETERS ALONE'!A105)</f>
        <v>0</v>
      </c>
    </row>
    <row r="106" spans="1:7" x14ac:dyDescent="0.25">
      <c r="A106" s="719" t="s">
        <v>683</v>
      </c>
      <c r="B106" s="116">
        <f>SUMIFS('Fully Booked'!Q:Q,'Fully Booked'!E:E,'MARKETERS ALONE'!A106,'Fully Booked'!M:M,'MARKETERS ALONE'!$B$1)</f>
        <v>0</v>
      </c>
      <c r="C106" s="116">
        <f>SUMIFS('Fully Booked'!Q:Q,'Fully Booked'!M:M,'MARKETERS ALONE'!$C$1,'Fully Booked'!E:E,'MARKETERS ALONE'!A106)</f>
        <v>0</v>
      </c>
      <c r="D106" s="116">
        <f>SUMIFS('Fully Booked'!Q:Q,'Fully Booked'!M:M,'MARKETERS ALONE'!$D$1,'Fully Booked'!E:E,'MARKETERS ALONE'!A106)</f>
        <v>0</v>
      </c>
      <c r="E106" s="116">
        <f>SUMIFS('Fully Booked'!Q:Q,'Fully Booked'!M:M,'MARKETERS ALONE'!$E$1,'Fully Booked'!E:E,'MARKETERS ALONE'!A106)</f>
        <v>0</v>
      </c>
      <c r="F106" s="387">
        <f t="shared" si="2"/>
        <v>0</v>
      </c>
      <c r="G106" s="8">
        <f>COUNTIFS('Fully Booked'!E:E,'MARKETERS ALONE'!A106)</f>
        <v>0</v>
      </c>
    </row>
    <row r="107" spans="1:7" x14ac:dyDescent="0.25">
      <c r="A107" s="719" t="s">
        <v>2470</v>
      </c>
      <c r="B107" s="116">
        <f>SUMIFS('Fully Booked'!Q:Q,'Fully Booked'!E:E,'MARKETERS ALONE'!A107,'Fully Booked'!M:M,'MARKETERS ALONE'!$B$1)</f>
        <v>0</v>
      </c>
      <c r="C107" s="116">
        <f>SUMIFS('Fully Booked'!Q:Q,'Fully Booked'!M:M,'MARKETERS ALONE'!$C$1,'Fully Booked'!E:E,'MARKETERS ALONE'!A107)</f>
        <v>0</v>
      </c>
      <c r="D107" s="116">
        <f>SUMIFS('Fully Booked'!Q:Q,'Fully Booked'!M:M,'MARKETERS ALONE'!$D$1,'Fully Booked'!E:E,'MARKETERS ALONE'!A107)</f>
        <v>0</v>
      </c>
      <c r="E107" s="116">
        <f>SUMIFS('Fully Booked'!Q:Q,'Fully Booked'!M:M,'MARKETERS ALONE'!$E$1,'Fully Booked'!E:E,'MARKETERS ALONE'!A107)</f>
        <v>0</v>
      </c>
      <c r="F107" s="387">
        <f t="shared" si="2"/>
        <v>0</v>
      </c>
      <c r="G107" s="8">
        <f>COUNTIFS('Fully Booked'!E:E,'MARKETERS ALONE'!A107)</f>
        <v>0</v>
      </c>
    </row>
    <row r="108" spans="1:7" x14ac:dyDescent="0.25">
      <c r="A108" s="719" t="s">
        <v>4296</v>
      </c>
      <c r="B108" s="116">
        <f>SUMIFS('Fully Booked'!Q:Q,'Fully Booked'!E:E,'MARKETERS ALONE'!A108,'Fully Booked'!M:M,'MARKETERS ALONE'!$B$1)</f>
        <v>0</v>
      </c>
      <c r="C108" s="116">
        <f>SUMIFS('Fully Booked'!Q:Q,'Fully Booked'!M:M,'MARKETERS ALONE'!$C$1,'Fully Booked'!E:E,'MARKETERS ALONE'!A108)</f>
        <v>0</v>
      </c>
      <c r="D108" s="116">
        <f>SUMIFS('Fully Booked'!Q:Q,'Fully Booked'!M:M,'MARKETERS ALONE'!$D$1,'Fully Booked'!E:E,'MARKETERS ALONE'!A108)</f>
        <v>0</v>
      </c>
      <c r="E108" s="116">
        <f>SUMIFS('Fully Booked'!Q:Q,'Fully Booked'!M:M,'MARKETERS ALONE'!$E$1,'Fully Booked'!E:E,'MARKETERS ALONE'!A108)</f>
        <v>0</v>
      </c>
      <c r="F108" s="387">
        <f t="shared" si="2"/>
        <v>0</v>
      </c>
      <c r="G108" s="8">
        <f>COUNTIFS('Fully Booked'!E:E,'MARKETERS ALONE'!A108)</f>
        <v>0</v>
      </c>
    </row>
    <row r="109" spans="1:7" x14ac:dyDescent="0.25">
      <c r="A109" s="719" t="s">
        <v>5621</v>
      </c>
      <c r="B109" s="116">
        <f>SUMIFS('Fully Booked'!Q:Q,'Fully Booked'!E:E,'MARKETERS ALONE'!A109,'Fully Booked'!M:M,'MARKETERS ALONE'!$B$1)</f>
        <v>0</v>
      </c>
      <c r="C109" s="116">
        <f>SUMIFS('Fully Booked'!Q:Q,'Fully Booked'!M:M,'MARKETERS ALONE'!$C$1,'Fully Booked'!E:E,'MARKETERS ALONE'!A109)</f>
        <v>0</v>
      </c>
      <c r="D109" s="116">
        <f>SUMIFS('Fully Booked'!Q:Q,'Fully Booked'!M:M,'MARKETERS ALONE'!$D$1,'Fully Booked'!E:E,'MARKETERS ALONE'!A109)</f>
        <v>0</v>
      </c>
      <c r="E109" s="116">
        <f>SUMIFS('Fully Booked'!Q:Q,'Fully Booked'!M:M,'MARKETERS ALONE'!$E$1,'Fully Booked'!E:E,'MARKETERS ALONE'!A109)</f>
        <v>0</v>
      </c>
      <c r="F109" s="387">
        <f t="shared" si="2"/>
        <v>0</v>
      </c>
      <c r="G109" s="8">
        <f>COUNTIFS('Fully Booked'!E:E,'MARKETERS ALONE'!A109)</f>
        <v>0</v>
      </c>
    </row>
    <row r="110" spans="1:7" x14ac:dyDescent="0.25">
      <c r="A110" s="719" t="s">
        <v>5109</v>
      </c>
      <c r="B110" s="116">
        <f>SUMIFS('Fully Booked'!Q:Q,'Fully Booked'!E:E,'MARKETERS ALONE'!A110,'Fully Booked'!M:M,'MARKETERS ALONE'!$B$1)</f>
        <v>0</v>
      </c>
      <c r="C110" s="116">
        <f>SUMIFS('Fully Booked'!Q:Q,'Fully Booked'!M:M,'MARKETERS ALONE'!$C$1,'Fully Booked'!E:E,'MARKETERS ALONE'!A110)</f>
        <v>0</v>
      </c>
      <c r="D110" s="116">
        <f>SUMIFS('Fully Booked'!Q:Q,'Fully Booked'!M:M,'MARKETERS ALONE'!$D$1,'Fully Booked'!E:E,'MARKETERS ALONE'!A110)</f>
        <v>0</v>
      </c>
      <c r="E110" s="116">
        <f>SUMIFS('Fully Booked'!Q:Q,'Fully Booked'!M:M,'MARKETERS ALONE'!$E$1,'Fully Booked'!E:E,'MARKETERS ALONE'!A110)</f>
        <v>0</v>
      </c>
      <c r="F110" s="387">
        <f t="shared" si="2"/>
        <v>0</v>
      </c>
      <c r="G110" s="8">
        <f>COUNTIFS('Fully Booked'!E:E,'MARKETERS ALONE'!A110)</f>
        <v>0</v>
      </c>
    </row>
    <row r="111" spans="1:7" x14ac:dyDescent="0.25">
      <c r="A111" s="719" t="s">
        <v>6241</v>
      </c>
      <c r="B111" s="116">
        <f>SUMIFS('Fully Booked'!Q:Q,'Fully Booked'!E:E,'MARKETERS ALONE'!A111,'Fully Booked'!M:M,'MARKETERS ALONE'!$B$1)</f>
        <v>0</v>
      </c>
      <c r="C111" s="116">
        <f>SUMIFS('Fully Booked'!Q:Q,'Fully Booked'!M:M,'MARKETERS ALONE'!$C$1,'Fully Booked'!E:E,'MARKETERS ALONE'!A111)</f>
        <v>0</v>
      </c>
      <c r="D111" s="116">
        <f>SUMIFS('Fully Booked'!Q:Q,'Fully Booked'!M:M,'MARKETERS ALONE'!$D$1,'Fully Booked'!E:E,'MARKETERS ALONE'!A111)</f>
        <v>0</v>
      </c>
      <c r="E111" s="116">
        <f>SUMIFS('Fully Booked'!Q:Q,'Fully Booked'!M:M,'MARKETERS ALONE'!$E$1,'Fully Booked'!E:E,'MARKETERS ALONE'!A111)</f>
        <v>0</v>
      </c>
      <c r="F111" s="387">
        <f t="shared" si="2"/>
        <v>0</v>
      </c>
      <c r="G111" s="8">
        <f>COUNTIFS('Fully Booked'!E:E,'MARKETERS ALONE'!A111)</f>
        <v>0</v>
      </c>
    </row>
    <row r="112" spans="1:7" x14ac:dyDescent="0.25">
      <c r="A112" s="719" t="s">
        <v>5657</v>
      </c>
      <c r="B112" s="116">
        <f>SUMIFS('Fully Booked'!Q:Q,'Fully Booked'!E:E,'MARKETERS ALONE'!A112,'Fully Booked'!M:M,'MARKETERS ALONE'!$B$1)</f>
        <v>0</v>
      </c>
      <c r="C112" s="116">
        <f>SUMIFS('Fully Booked'!Q:Q,'Fully Booked'!M:M,'MARKETERS ALONE'!$C$1,'Fully Booked'!E:E,'MARKETERS ALONE'!A112)</f>
        <v>0</v>
      </c>
      <c r="D112" s="116">
        <f>SUMIFS('Fully Booked'!Q:Q,'Fully Booked'!M:M,'MARKETERS ALONE'!$D$1,'Fully Booked'!E:E,'MARKETERS ALONE'!A112)</f>
        <v>0</v>
      </c>
      <c r="E112" s="116">
        <f>SUMIFS('Fully Booked'!Q:Q,'Fully Booked'!M:M,'MARKETERS ALONE'!$E$1,'Fully Booked'!E:E,'MARKETERS ALONE'!A112)</f>
        <v>0</v>
      </c>
      <c r="F112" s="387">
        <f t="shared" si="2"/>
        <v>0</v>
      </c>
      <c r="G112" s="8">
        <f>COUNTIFS('Fully Booked'!E:E,'MARKETERS ALONE'!A112)</f>
        <v>0</v>
      </c>
    </row>
    <row r="113" spans="1:7" x14ac:dyDescent="0.25">
      <c r="A113" s="719" t="s">
        <v>5838</v>
      </c>
      <c r="B113" s="116">
        <f>SUMIFS('Fully Booked'!Q:Q,'Fully Booked'!E:E,'MARKETERS ALONE'!A113,'Fully Booked'!M:M,'MARKETERS ALONE'!$B$1)</f>
        <v>0</v>
      </c>
      <c r="C113" s="116">
        <f>SUMIFS('Fully Booked'!Q:Q,'Fully Booked'!M:M,'MARKETERS ALONE'!$C$1,'Fully Booked'!E:E,'MARKETERS ALONE'!A113)</f>
        <v>0</v>
      </c>
      <c r="D113" s="116">
        <f>SUMIFS('Fully Booked'!Q:Q,'Fully Booked'!M:M,'MARKETERS ALONE'!$D$1,'Fully Booked'!E:E,'MARKETERS ALONE'!A113)</f>
        <v>0</v>
      </c>
      <c r="E113" s="116">
        <f>SUMIFS('Fully Booked'!Q:Q,'Fully Booked'!M:M,'MARKETERS ALONE'!$E$1,'Fully Booked'!E:E,'MARKETERS ALONE'!A113)</f>
        <v>0</v>
      </c>
      <c r="F113" s="387">
        <f t="shared" si="2"/>
        <v>0</v>
      </c>
      <c r="G113" s="8">
        <f>COUNTIFS('Fully Booked'!E:E,'MARKETERS ALONE'!A113)</f>
        <v>0</v>
      </c>
    </row>
    <row r="114" spans="1:7" x14ac:dyDescent="0.25">
      <c r="A114" s="719" t="s">
        <v>5371</v>
      </c>
      <c r="B114" s="116">
        <f>SUMIFS('Fully Booked'!Q:Q,'Fully Booked'!E:E,'MARKETERS ALONE'!A114,'Fully Booked'!M:M,'MARKETERS ALONE'!$B$1)</f>
        <v>50000</v>
      </c>
      <c r="C114" s="116">
        <f>SUMIFS('Fully Booked'!Q:Q,'Fully Booked'!M:M,'MARKETERS ALONE'!$C$1,'Fully Booked'!E:E,'MARKETERS ALONE'!A114)</f>
        <v>0</v>
      </c>
      <c r="D114" s="116">
        <f>SUMIFS('Fully Booked'!Q:Q,'Fully Booked'!M:M,'MARKETERS ALONE'!$D$1,'Fully Booked'!E:E,'MARKETERS ALONE'!A114)</f>
        <v>0</v>
      </c>
      <c r="E114" s="116">
        <f>SUMIFS('Fully Booked'!Q:Q,'Fully Booked'!M:M,'MARKETERS ALONE'!$E$1,'Fully Booked'!E:E,'MARKETERS ALONE'!A114)</f>
        <v>0</v>
      </c>
      <c r="F114" s="387">
        <f t="shared" si="2"/>
        <v>50000</v>
      </c>
      <c r="G114" s="8">
        <f>COUNTIFS('Fully Booked'!E:E,'MARKETERS ALONE'!A114)</f>
        <v>1</v>
      </c>
    </row>
    <row r="115" spans="1:7" x14ac:dyDescent="0.25">
      <c r="A115" s="719" t="s">
        <v>6266</v>
      </c>
      <c r="B115" s="116">
        <f>SUMIFS('Fully Booked'!Q:Q,'Fully Booked'!E:E,'MARKETERS ALONE'!A115,'Fully Booked'!M:M,'MARKETERS ALONE'!$B$1)</f>
        <v>0</v>
      </c>
      <c r="C115" s="116">
        <f>SUMIFS('Fully Booked'!Q:Q,'Fully Booked'!M:M,'MARKETERS ALONE'!$C$1,'Fully Booked'!E:E,'MARKETERS ALONE'!A115)</f>
        <v>0</v>
      </c>
      <c r="D115" s="116">
        <f>SUMIFS('Fully Booked'!Q:Q,'Fully Booked'!M:M,'MARKETERS ALONE'!$D$1,'Fully Booked'!E:E,'MARKETERS ALONE'!A115)</f>
        <v>0</v>
      </c>
      <c r="E115" s="116">
        <f>SUMIFS('Fully Booked'!Q:Q,'Fully Booked'!M:M,'MARKETERS ALONE'!$E$1,'Fully Booked'!E:E,'MARKETERS ALONE'!A115)</f>
        <v>0</v>
      </c>
      <c r="F115" s="387">
        <f t="shared" si="2"/>
        <v>0</v>
      </c>
      <c r="G115" s="8">
        <f>COUNTIFS('Fully Booked'!E:E,'MARKETERS ALONE'!A115)</f>
        <v>0</v>
      </c>
    </row>
    <row r="116" spans="1:7" x14ac:dyDescent="0.25">
      <c r="A116" s="719" t="s">
        <v>6400</v>
      </c>
      <c r="B116" s="116">
        <f>SUMIFS('Fully Booked'!Q:Q,'Fully Booked'!E:E,'MARKETERS ALONE'!A116,'Fully Booked'!M:M,'MARKETERS ALONE'!$B$1)</f>
        <v>0</v>
      </c>
      <c r="C116" s="116">
        <f>SUMIFS('Fully Booked'!Q:Q,'Fully Booked'!M:M,'MARKETERS ALONE'!$C$1,'Fully Booked'!E:E,'MARKETERS ALONE'!A116)</f>
        <v>0</v>
      </c>
      <c r="D116" s="116">
        <f>SUMIFS('Fully Booked'!Q:Q,'Fully Booked'!M:M,'MARKETERS ALONE'!$D$1,'Fully Booked'!E:E,'MARKETERS ALONE'!A116)</f>
        <v>0</v>
      </c>
      <c r="E116" s="116">
        <f>SUMIFS('Fully Booked'!Q:Q,'Fully Booked'!M:M,'MARKETERS ALONE'!$E$1,'Fully Booked'!E:E,'MARKETERS ALONE'!A116)</f>
        <v>0</v>
      </c>
      <c r="F116" s="387">
        <f t="shared" si="2"/>
        <v>0</v>
      </c>
      <c r="G116" s="8">
        <f>COUNTIFS('Fully Booked'!E:E,'MARKETERS ALONE'!A116)</f>
        <v>0</v>
      </c>
    </row>
    <row r="117" spans="1:7" x14ac:dyDescent="0.25">
      <c r="A117" s="719" t="s">
        <v>5715</v>
      </c>
      <c r="B117" s="116">
        <f>SUMIFS('Fully Booked'!Q:Q,'Fully Booked'!E:E,'MARKETERS ALONE'!A117,'Fully Booked'!M:M,'MARKETERS ALONE'!$B$1)</f>
        <v>317000</v>
      </c>
      <c r="C117" s="116">
        <f>SUMIFS('Fully Booked'!Q:Q,'Fully Booked'!M:M,'MARKETERS ALONE'!$C$1,'Fully Booked'!E:E,'MARKETERS ALONE'!A117)</f>
        <v>0</v>
      </c>
      <c r="D117" s="116">
        <f>SUMIFS('Fully Booked'!Q:Q,'Fully Booked'!M:M,'MARKETERS ALONE'!$D$1,'Fully Booked'!E:E,'MARKETERS ALONE'!A117)</f>
        <v>0</v>
      </c>
      <c r="E117" s="116">
        <f>SUMIFS('Fully Booked'!Q:Q,'Fully Booked'!M:M,'MARKETERS ALONE'!$E$1,'Fully Booked'!E:E,'MARKETERS ALONE'!A117)</f>
        <v>0</v>
      </c>
      <c r="F117" s="387">
        <f t="shared" si="2"/>
        <v>317000</v>
      </c>
      <c r="G117" s="8">
        <f>COUNTIFS('Fully Booked'!E:E,'MARKETERS ALONE'!A117)</f>
        <v>1</v>
      </c>
    </row>
    <row r="118" spans="1:7" x14ac:dyDescent="0.25">
      <c r="A118" s="719" t="s">
        <v>5958</v>
      </c>
      <c r="B118" s="116">
        <f>SUMIFS('Fully Booked'!Q:Q,'Fully Booked'!E:E,'MARKETERS ALONE'!A118,'Fully Booked'!M:M,'MARKETERS ALONE'!$B$1)</f>
        <v>771700</v>
      </c>
      <c r="C118" s="116">
        <f>SUMIFS('Fully Booked'!Q:Q,'Fully Booked'!M:M,'MARKETERS ALONE'!$C$1,'Fully Booked'!E:E,'MARKETERS ALONE'!A118)</f>
        <v>0</v>
      </c>
      <c r="D118" s="116">
        <f>SUMIFS('Fully Booked'!Q:Q,'Fully Booked'!M:M,'MARKETERS ALONE'!$D$1,'Fully Booked'!E:E,'MARKETERS ALONE'!A118)</f>
        <v>0</v>
      </c>
      <c r="E118" s="116">
        <f>SUMIFS('Fully Booked'!Q:Q,'Fully Booked'!M:M,'MARKETERS ALONE'!$E$1,'Fully Booked'!E:E,'MARKETERS ALONE'!A118)</f>
        <v>0</v>
      </c>
      <c r="F118" s="387">
        <f t="shared" si="2"/>
        <v>771700</v>
      </c>
      <c r="G118" s="8">
        <f>COUNTIFS('Fully Booked'!E:E,'MARKETERS ALONE'!A118)</f>
        <v>3</v>
      </c>
    </row>
    <row r="119" spans="1:7" x14ac:dyDescent="0.25">
      <c r="A119" s="719" t="s">
        <v>6728</v>
      </c>
      <c r="B119" s="116">
        <f>SUMIFS('Fully Booked'!Q:Q,'Fully Booked'!E:E,'MARKETERS ALONE'!A119,'Fully Booked'!M:M,'MARKETERS ALONE'!$B$1)</f>
        <v>0</v>
      </c>
      <c r="C119" s="116">
        <f>SUMIFS('Fully Booked'!Q:Q,'Fully Booked'!M:M,'MARKETERS ALONE'!$C$1,'Fully Booked'!E:E,'MARKETERS ALONE'!A119)</f>
        <v>0</v>
      </c>
      <c r="D119" s="116">
        <f>SUMIFS('Fully Booked'!Q:Q,'Fully Booked'!M:M,'MARKETERS ALONE'!$D$1,'Fully Booked'!E:E,'MARKETERS ALONE'!A119)</f>
        <v>0</v>
      </c>
      <c r="E119" s="116">
        <f>SUMIFS('Fully Booked'!Q:Q,'Fully Booked'!M:M,'MARKETERS ALONE'!$E$1,'Fully Booked'!E:E,'MARKETERS ALONE'!A119)</f>
        <v>0</v>
      </c>
      <c r="F119" s="387">
        <f t="shared" si="2"/>
        <v>0</v>
      </c>
      <c r="G119" s="8">
        <f>COUNTIFS('Fully Booked'!E:E,'MARKETERS ALONE'!A119)</f>
        <v>0</v>
      </c>
    </row>
    <row r="120" spans="1:7" x14ac:dyDescent="0.25">
      <c r="A120" s="719" t="s">
        <v>6966</v>
      </c>
      <c r="B120" s="116">
        <f>SUMIFS('Fully Booked'!Q:Q,'Fully Booked'!E:E,'MARKETERS ALONE'!A120,'Fully Booked'!M:M,'MARKETERS ALONE'!$B$1)</f>
        <v>0</v>
      </c>
      <c r="C120" s="116">
        <f>SUMIFS('Fully Booked'!Q:Q,'Fully Booked'!M:M,'MARKETERS ALONE'!$C$1,'Fully Booked'!E:E,'MARKETERS ALONE'!A120)</f>
        <v>0</v>
      </c>
      <c r="D120" s="116">
        <f>SUMIFS('Fully Booked'!Q:Q,'Fully Booked'!M:M,'MARKETERS ALONE'!$D$1,'Fully Booked'!E:E,'MARKETERS ALONE'!A120)</f>
        <v>0</v>
      </c>
      <c r="E120" s="116">
        <f>SUMIFS('Fully Booked'!Q:Q,'Fully Booked'!M:M,'MARKETERS ALONE'!$E$1,'Fully Booked'!E:E,'MARKETERS ALONE'!A120)</f>
        <v>0</v>
      </c>
      <c r="F120" s="387">
        <f t="shared" si="2"/>
        <v>0</v>
      </c>
      <c r="G120" s="8">
        <f>COUNTIFS('Fully Booked'!E:E,'MARKETERS ALONE'!A120)</f>
        <v>0</v>
      </c>
    </row>
    <row r="121" spans="1:7" x14ac:dyDescent="0.25">
      <c r="A121" s="719" t="s">
        <v>7354</v>
      </c>
      <c r="B121" s="116">
        <f>SUMIFS('Fully Booked'!Q:Q,'Fully Booked'!E:E,'MARKETERS ALONE'!A121,'Fully Booked'!M:M,'MARKETERS ALONE'!$B$1)</f>
        <v>0</v>
      </c>
      <c r="C121" s="116">
        <f>SUMIFS('Fully Booked'!Q:Q,'Fully Booked'!M:M,'MARKETERS ALONE'!$C$1,'Fully Booked'!E:E,'MARKETERS ALONE'!A121)</f>
        <v>0</v>
      </c>
      <c r="D121" s="116">
        <f>SUMIFS('Fully Booked'!Q:Q,'Fully Booked'!M:M,'MARKETERS ALONE'!$D$1,'Fully Booked'!E:E,'MARKETERS ALONE'!A121)</f>
        <v>0</v>
      </c>
      <c r="E121" s="116">
        <f>SUMIFS('Fully Booked'!Q:Q,'Fully Booked'!M:M,'MARKETERS ALONE'!$E$1,'Fully Booked'!E:E,'MARKETERS ALONE'!A121)</f>
        <v>0</v>
      </c>
      <c r="F121" s="387">
        <f t="shared" si="2"/>
        <v>0</v>
      </c>
      <c r="G121" s="8">
        <f>COUNTIFS('Fully Booked'!E:E,'MARKETERS ALONE'!A121)</f>
        <v>0</v>
      </c>
    </row>
    <row r="122" spans="1:7" x14ac:dyDescent="0.25">
      <c r="A122" s="719" t="s">
        <v>6247</v>
      </c>
      <c r="B122" s="116">
        <f>SUMIFS('Fully Booked'!Q:Q,'Fully Booked'!E:E,'MARKETERS ALONE'!A122,'Fully Booked'!M:M,'MARKETERS ALONE'!$B$1)</f>
        <v>0</v>
      </c>
      <c r="C122" s="116">
        <f>SUMIFS('Fully Booked'!Q:Q,'Fully Booked'!M:M,'MARKETERS ALONE'!$C$1,'Fully Booked'!E:E,'MARKETERS ALONE'!A122)</f>
        <v>0</v>
      </c>
      <c r="D122" s="116">
        <f>SUMIFS('Fully Booked'!Q:Q,'Fully Booked'!M:M,'MARKETERS ALONE'!$D$1,'Fully Booked'!E:E,'MARKETERS ALONE'!A122)</f>
        <v>0</v>
      </c>
      <c r="E122" s="116">
        <f>SUMIFS('Fully Booked'!Q:Q,'Fully Booked'!M:M,'MARKETERS ALONE'!$E$1,'Fully Booked'!E:E,'MARKETERS ALONE'!A122)</f>
        <v>0</v>
      </c>
      <c r="F122" s="387">
        <f t="shared" si="2"/>
        <v>0</v>
      </c>
      <c r="G122" s="8">
        <f>COUNTIFS('Fully Booked'!E:E,'MARKETERS ALONE'!A122)</f>
        <v>0</v>
      </c>
    </row>
    <row r="123" spans="1:7" x14ac:dyDescent="0.25">
      <c r="A123" s="719" t="s">
        <v>4802</v>
      </c>
      <c r="B123" s="116">
        <f>SUMIFS('Fully Booked'!Q:Q,'Fully Booked'!E:E,'MARKETERS ALONE'!A123,'Fully Booked'!M:M,'MARKETERS ALONE'!$B$1)</f>
        <v>0</v>
      </c>
      <c r="C123" s="116">
        <f>SUMIFS('Fully Booked'!Q:Q,'Fully Booked'!M:M,'MARKETERS ALONE'!$C$1,'Fully Booked'!E:E,'MARKETERS ALONE'!A123)</f>
        <v>0</v>
      </c>
      <c r="D123" s="116">
        <f>SUMIFS('Fully Booked'!Q:Q,'Fully Booked'!M:M,'MARKETERS ALONE'!$D$1,'Fully Booked'!E:E,'MARKETERS ALONE'!A123)</f>
        <v>0</v>
      </c>
      <c r="E123" s="116">
        <f>SUMIFS('Fully Booked'!Q:Q,'Fully Booked'!M:M,'MARKETERS ALONE'!$E$1,'Fully Booked'!E:E,'MARKETERS ALONE'!A123)</f>
        <v>0</v>
      </c>
      <c r="F123" s="387">
        <f t="shared" si="2"/>
        <v>0</v>
      </c>
      <c r="G123" s="8">
        <f>COUNTIFS('Fully Booked'!E:E,'MARKETERS ALONE'!A123)</f>
        <v>0</v>
      </c>
    </row>
    <row r="124" spans="1:7" x14ac:dyDescent="0.25">
      <c r="A124" s="719" t="s">
        <v>418</v>
      </c>
      <c r="B124" s="116">
        <f>SUMIFS('Fully Booked'!Q:Q,'Fully Booked'!E:E,'MARKETERS ALONE'!A124,'Fully Booked'!M:M,'MARKETERS ALONE'!$B$1)</f>
        <v>0</v>
      </c>
      <c r="C124" s="116">
        <f>SUMIFS('Fully Booked'!Q:Q,'Fully Booked'!M:M,'MARKETERS ALONE'!$C$1,'Fully Booked'!E:E,'MARKETERS ALONE'!A124)</f>
        <v>0</v>
      </c>
      <c r="D124" s="116">
        <f>SUMIFS('Fully Booked'!Q:Q,'Fully Booked'!M:M,'MARKETERS ALONE'!$D$1,'Fully Booked'!E:E,'MARKETERS ALONE'!A124)</f>
        <v>0</v>
      </c>
      <c r="E124" s="116">
        <f>SUMIFS('Fully Booked'!Q:Q,'Fully Booked'!M:M,'MARKETERS ALONE'!$E$1,'Fully Booked'!E:E,'MARKETERS ALONE'!A124)</f>
        <v>0</v>
      </c>
      <c r="F124" s="387">
        <f t="shared" si="2"/>
        <v>0</v>
      </c>
      <c r="G124" s="8">
        <f>COUNTIFS('Fully Booked'!E:E,'MARKETERS ALONE'!A124)</f>
        <v>0</v>
      </c>
    </row>
    <row r="125" spans="1:7" x14ac:dyDescent="0.25">
      <c r="A125" s="719" t="s">
        <v>2952</v>
      </c>
      <c r="B125" s="116">
        <f>SUMIFS('Fully Booked'!Q:Q,'Fully Booked'!E:E,'MARKETERS ALONE'!A125,'Fully Booked'!M:M,'MARKETERS ALONE'!$B$1)</f>
        <v>0</v>
      </c>
      <c r="C125" s="116">
        <f>SUMIFS('Fully Booked'!Q:Q,'Fully Booked'!M:M,'MARKETERS ALONE'!$C$1,'Fully Booked'!E:E,'MARKETERS ALONE'!A125)</f>
        <v>0</v>
      </c>
      <c r="D125" s="116">
        <f>SUMIFS('Fully Booked'!Q:Q,'Fully Booked'!M:M,'MARKETERS ALONE'!$D$1,'Fully Booked'!E:E,'MARKETERS ALONE'!A125)</f>
        <v>0</v>
      </c>
      <c r="E125" s="116">
        <f>SUMIFS('Fully Booked'!Q:Q,'Fully Booked'!M:M,'MARKETERS ALONE'!$E$1,'Fully Booked'!E:E,'MARKETERS ALONE'!A125)</f>
        <v>0</v>
      </c>
      <c r="F125" s="387">
        <f t="shared" si="2"/>
        <v>0</v>
      </c>
      <c r="G125" s="8">
        <f>COUNTIFS('Fully Booked'!E:E,'MARKETERS ALONE'!A125)</f>
        <v>0</v>
      </c>
    </row>
    <row r="126" spans="1:7" x14ac:dyDescent="0.25">
      <c r="A126" s="719" t="s">
        <v>2537</v>
      </c>
      <c r="B126" s="116">
        <f>SUMIFS('Fully Booked'!Q:Q,'Fully Booked'!E:E,'MARKETERS ALONE'!A126,'Fully Booked'!M:M,'MARKETERS ALONE'!$B$1)</f>
        <v>0</v>
      </c>
      <c r="C126" s="116">
        <f>SUMIFS('Fully Booked'!Q:Q,'Fully Booked'!M:M,'MARKETERS ALONE'!$C$1,'Fully Booked'!E:E,'MARKETERS ALONE'!A126)</f>
        <v>0</v>
      </c>
      <c r="D126" s="116">
        <f>SUMIFS('Fully Booked'!Q:Q,'Fully Booked'!M:M,'MARKETERS ALONE'!$D$1,'Fully Booked'!E:E,'MARKETERS ALONE'!A126)</f>
        <v>0</v>
      </c>
      <c r="E126" s="116">
        <f>SUMIFS('Fully Booked'!Q:Q,'Fully Booked'!M:M,'MARKETERS ALONE'!$E$1,'Fully Booked'!E:E,'MARKETERS ALONE'!A126)</f>
        <v>0</v>
      </c>
      <c r="F126" s="387">
        <f t="shared" si="2"/>
        <v>0</v>
      </c>
      <c r="G126" s="8">
        <f>COUNTIFS('Fully Booked'!E:E,'MARKETERS ALONE'!A126)</f>
        <v>0</v>
      </c>
    </row>
    <row r="127" spans="1:7" x14ac:dyDescent="0.25">
      <c r="A127" s="719" t="s">
        <v>530</v>
      </c>
      <c r="B127" s="116">
        <f>SUMIFS('Fully Booked'!Q:Q,'Fully Booked'!E:E,'MARKETERS ALONE'!A127,'Fully Booked'!M:M,'MARKETERS ALONE'!$B$1)</f>
        <v>97150</v>
      </c>
      <c r="C127" s="116">
        <f>SUMIFS('Fully Booked'!Q:Q,'Fully Booked'!M:M,'MARKETERS ALONE'!$C$1,'Fully Booked'!E:E,'MARKETERS ALONE'!A127)</f>
        <v>0</v>
      </c>
      <c r="D127" s="116">
        <f>SUMIFS('Fully Booked'!Q:Q,'Fully Booked'!M:M,'MARKETERS ALONE'!$D$1,'Fully Booked'!E:E,'MARKETERS ALONE'!A127)</f>
        <v>0</v>
      </c>
      <c r="E127" s="116">
        <f>SUMIFS('Fully Booked'!Q:Q,'Fully Booked'!M:M,'MARKETERS ALONE'!$E$1,'Fully Booked'!E:E,'MARKETERS ALONE'!A127)</f>
        <v>0</v>
      </c>
      <c r="F127" s="387">
        <f t="shared" si="2"/>
        <v>97150</v>
      </c>
      <c r="G127" s="8">
        <f>COUNTIFS('Fully Booked'!E:E,'MARKETERS ALONE'!A127)</f>
        <v>1</v>
      </c>
    </row>
    <row r="128" spans="1:7" x14ac:dyDescent="0.25">
      <c r="A128" s="719" t="s">
        <v>6121</v>
      </c>
      <c r="B128" s="116">
        <f>SUMIFS('Fully Booked'!Q:Q,'Fully Booked'!E:E,'MARKETERS ALONE'!A128,'Fully Booked'!M:M,'MARKETERS ALONE'!$B$1)</f>
        <v>0</v>
      </c>
      <c r="C128" s="116">
        <f>SUMIFS('Fully Booked'!Q:Q,'Fully Booked'!M:M,'MARKETERS ALONE'!$C$1,'Fully Booked'!E:E,'MARKETERS ALONE'!A128)</f>
        <v>0</v>
      </c>
      <c r="D128" s="116">
        <f>SUMIFS('Fully Booked'!Q:Q,'Fully Booked'!M:M,'MARKETERS ALONE'!$D$1,'Fully Booked'!E:E,'MARKETERS ALONE'!A128)</f>
        <v>0</v>
      </c>
      <c r="E128" s="116">
        <f>SUMIFS('Fully Booked'!Q:Q,'Fully Booked'!M:M,'MARKETERS ALONE'!$E$1,'Fully Booked'!E:E,'MARKETERS ALONE'!A128)</f>
        <v>0</v>
      </c>
      <c r="F128" s="387">
        <f t="shared" si="2"/>
        <v>0</v>
      </c>
      <c r="G128" s="8">
        <f>COUNTIFS('Fully Booked'!E:E,'MARKETERS ALONE'!A128)</f>
        <v>0</v>
      </c>
    </row>
    <row r="129" spans="1:7" x14ac:dyDescent="0.25">
      <c r="A129" s="719" t="s">
        <v>6495</v>
      </c>
      <c r="B129" s="116">
        <f>SUMIFS('Fully Booked'!Q:Q,'Fully Booked'!E:E,'MARKETERS ALONE'!A129,'Fully Booked'!M:M,'MARKETERS ALONE'!$B$1)</f>
        <v>0</v>
      </c>
      <c r="C129" s="116">
        <f>SUMIFS('Fully Booked'!Q:Q,'Fully Booked'!M:M,'MARKETERS ALONE'!$C$1,'Fully Booked'!E:E,'MARKETERS ALONE'!A129)</f>
        <v>0</v>
      </c>
      <c r="D129" s="116">
        <f>SUMIFS('Fully Booked'!Q:Q,'Fully Booked'!M:M,'MARKETERS ALONE'!$D$1,'Fully Booked'!E:E,'MARKETERS ALONE'!A129)</f>
        <v>0</v>
      </c>
      <c r="E129" s="116">
        <f>SUMIFS('Fully Booked'!Q:Q,'Fully Booked'!M:M,'MARKETERS ALONE'!$E$1,'Fully Booked'!E:E,'MARKETERS ALONE'!A129)</f>
        <v>0</v>
      </c>
      <c r="F129" s="387">
        <f t="shared" si="2"/>
        <v>0</v>
      </c>
      <c r="G129" s="8">
        <f>COUNTIFS('Fully Booked'!E:E,'MARKETERS ALONE'!A129)</f>
        <v>0</v>
      </c>
    </row>
    <row r="130" spans="1:7" x14ac:dyDescent="0.25">
      <c r="A130" s="719" t="s">
        <v>6952</v>
      </c>
      <c r="B130" s="116">
        <f>SUMIFS('Fully Booked'!Q:Q,'Fully Booked'!E:E,'MARKETERS ALONE'!A130,'Fully Booked'!M:M,'MARKETERS ALONE'!$B$1)</f>
        <v>0</v>
      </c>
      <c r="C130" s="116">
        <f>SUMIFS('Fully Booked'!Q:Q,'Fully Booked'!M:M,'MARKETERS ALONE'!$C$1,'Fully Booked'!E:E,'MARKETERS ALONE'!A130)</f>
        <v>0</v>
      </c>
      <c r="D130" s="116">
        <f>SUMIFS('Fully Booked'!Q:Q,'Fully Booked'!M:M,'MARKETERS ALONE'!$D$1,'Fully Booked'!E:E,'MARKETERS ALONE'!A130)</f>
        <v>0</v>
      </c>
      <c r="E130" s="116">
        <f>SUMIFS('Fully Booked'!Q:Q,'Fully Booked'!M:M,'MARKETERS ALONE'!$E$1,'Fully Booked'!E:E,'MARKETERS ALONE'!A130)</f>
        <v>0</v>
      </c>
      <c r="F130" s="387">
        <f t="shared" si="2"/>
        <v>0</v>
      </c>
      <c r="G130" s="8">
        <f>COUNTIFS('Fully Booked'!E:E,'MARKETERS ALONE'!A130)</f>
        <v>0</v>
      </c>
    </row>
    <row r="131" spans="1:7" x14ac:dyDescent="0.25">
      <c r="A131" s="719" t="s">
        <v>6746</v>
      </c>
      <c r="B131" s="116">
        <f>SUMIFS('Fully Booked'!Q:Q,'Fully Booked'!E:E,'MARKETERS ALONE'!A131,'Fully Booked'!M:M,'MARKETERS ALONE'!$B$1)</f>
        <v>0</v>
      </c>
      <c r="C131" s="116">
        <f>SUMIFS('Fully Booked'!Q:Q,'Fully Booked'!M:M,'MARKETERS ALONE'!$C$1,'Fully Booked'!E:E,'MARKETERS ALONE'!A131)</f>
        <v>0</v>
      </c>
      <c r="D131" s="116">
        <f>SUMIFS('Fully Booked'!Q:Q,'Fully Booked'!M:M,'MARKETERS ALONE'!$D$1,'Fully Booked'!E:E,'MARKETERS ALONE'!A131)</f>
        <v>0</v>
      </c>
      <c r="E131" s="116">
        <f>SUMIFS('Fully Booked'!Q:Q,'Fully Booked'!M:M,'MARKETERS ALONE'!$E$1,'Fully Booked'!E:E,'MARKETERS ALONE'!A131)</f>
        <v>0</v>
      </c>
      <c r="F131" s="387">
        <f t="shared" si="2"/>
        <v>0</v>
      </c>
      <c r="G131" s="8">
        <f>COUNTIFS('Fully Booked'!E:E,'MARKETERS ALONE'!A131)</f>
        <v>0</v>
      </c>
    </row>
    <row r="132" spans="1:7" x14ac:dyDescent="0.25">
      <c r="A132" s="719" t="s">
        <v>2098</v>
      </c>
      <c r="B132" s="116">
        <f>SUMIFS('Fully Booked'!Q:Q,'Fully Booked'!E:E,'MARKETERS ALONE'!A132,'Fully Booked'!M:M,'MARKETERS ALONE'!$B$1)</f>
        <v>0</v>
      </c>
      <c r="C132" s="116">
        <f>SUMIFS('Fully Booked'!Q:Q,'Fully Booked'!M:M,'MARKETERS ALONE'!$C$1,'Fully Booked'!E:E,'MARKETERS ALONE'!A132)</f>
        <v>0</v>
      </c>
      <c r="D132" s="116">
        <f>SUMIFS('Fully Booked'!Q:Q,'Fully Booked'!M:M,'MARKETERS ALONE'!$D$1,'Fully Booked'!E:E,'MARKETERS ALONE'!A132)</f>
        <v>0</v>
      </c>
      <c r="E132" s="116">
        <f>SUMIFS('Fully Booked'!Q:Q,'Fully Booked'!M:M,'MARKETERS ALONE'!$E$1,'Fully Booked'!E:E,'MARKETERS ALONE'!A132)</f>
        <v>0</v>
      </c>
      <c r="F132" s="387">
        <f t="shared" si="2"/>
        <v>0</v>
      </c>
      <c r="G132" s="8">
        <f>COUNTIFS('Fully Booked'!E:E,'MARKETERS ALONE'!A132)</f>
        <v>0</v>
      </c>
    </row>
    <row r="133" spans="1:7" x14ac:dyDescent="0.25">
      <c r="A133" s="719" t="s">
        <v>7054</v>
      </c>
      <c r="B133" s="116">
        <f>SUMIFS('Fully Booked'!Q:Q,'Fully Booked'!E:E,'MARKETERS ALONE'!A133,'Fully Booked'!M:M,'MARKETERS ALONE'!$B$1)</f>
        <v>0</v>
      </c>
      <c r="C133" s="116">
        <f>SUMIFS('Fully Booked'!Q:Q,'Fully Booked'!M:M,'MARKETERS ALONE'!$C$1,'Fully Booked'!E:E,'MARKETERS ALONE'!A133)</f>
        <v>0</v>
      </c>
      <c r="D133" s="116">
        <f>SUMIFS('Fully Booked'!Q:Q,'Fully Booked'!M:M,'MARKETERS ALONE'!$D$1,'Fully Booked'!E:E,'MARKETERS ALONE'!A133)</f>
        <v>0</v>
      </c>
      <c r="E133" s="116">
        <f>SUMIFS('Fully Booked'!Q:Q,'Fully Booked'!M:M,'MARKETERS ALONE'!$E$1,'Fully Booked'!E:E,'MARKETERS ALONE'!A133)</f>
        <v>0</v>
      </c>
      <c r="F133" s="387">
        <f t="shared" si="2"/>
        <v>0</v>
      </c>
      <c r="G133" s="8">
        <f>COUNTIFS('Fully Booked'!E:E,'MARKETERS ALONE'!A133)</f>
        <v>0</v>
      </c>
    </row>
    <row r="134" spans="1:7" x14ac:dyDescent="0.25">
      <c r="A134" s="719" t="s">
        <v>6708</v>
      </c>
      <c r="B134" s="116">
        <f>SUMIFS('Fully Booked'!Q:Q,'Fully Booked'!E:E,'MARKETERS ALONE'!A134,'Fully Booked'!M:M,'MARKETERS ALONE'!$B$1)</f>
        <v>0</v>
      </c>
      <c r="C134" s="116">
        <f>SUMIFS('Fully Booked'!Q:Q,'Fully Booked'!M:M,'MARKETERS ALONE'!$C$1,'Fully Booked'!E:E,'MARKETERS ALONE'!A134)</f>
        <v>0</v>
      </c>
      <c r="D134" s="116">
        <f>SUMIFS('Fully Booked'!Q:Q,'Fully Booked'!M:M,'MARKETERS ALONE'!$D$1,'Fully Booked'!E:E,'MARKETERS ALONE'!A134)</f>
        <v>0</v>
      </c>
      <c r="E134" s="116">
        <f>SUMIFS('Fully Booked'!Q:Q,'Fully Booked'!M:M,'MARKETERS ALONE'!$E$1,'Fully Booked'!E:E,'MARKETERS ALONE'!A134)</f>
        <v>0</v>
      </c>
      <c r="F134" s="387">
        <f t="shared" si="2"/>
        <v>0</v>
      </c>
      <c r="G134" s="8">
        <f>COUNTIFS('Fully Booked'!E:E,'MARKETERS ALONE'!A134)</f>
        <v>0</v>
      </c>
    </row>
    <row r="135" spans="1:7" x14ac:dyDescent="0.25">
      <c r="A135" s="719" t="s">
        <v>7070</v>
      </c>
      <c r="B135" s="116">
        <f>SUMIFS('Fully Booked'!Q:Q,'Fully Booked'!E:E,'MARKETERS ALONE'!A135,'Fully Booked'!M:M,'MARKETERS ALONE'!$B$1)</f>
        <v>0</v>
      </c>
      <c r="C135" s="116">
        <f>SUMIFS('Fully Booked'!Q:Q,'Fully Booked'!M:M,'MARKETERS ALONE'!$C$1,'Fully Booked'!E:E,'MARKETERS ALONE'!A135)</f>
        <v>0</v>
      </c>
      <c r="D135" s="116">
        <f>SUMIFS('Fully Booked'!Q:Q,'Fully Booked'!M:M,'MARKETERS ALONE'!$D$1,'Fully Booked'!E:E,'MARKETERS ALONE'!A135)</f>
        <v>0</v>
      </c>
      <c r="E135" s="116">
        <f>SUMIFS('Fully Booked'!Q:Q,'Fully Booked'!M:M,'MARKETERS ALONE'!$E$1,'Fully Booked'!E:E,'MARKETERS ALONE'!A135)</f>
        <v>0</v>
      </c>
      <c r="F135" s="387">
        <f t="shared" ref="F135:F198" si="3">SUM(B135:E135)</f>
        <v>0</v>
      </c>
      <c r="G135" s="8">
        <f>COUNTIFS('Fully Booked'!E:E,'MARKETERS ALONE'!A135)</f>
        <v>0</v>
      </c>
    </row>
    <row r="136" spans="1:7" x14ac:dyDescent="0.25">
      <c r="A136" s="719" t="s">
        <v>983</v>
      </c>
      <c r="B136" s="116">
        <f>SUMIFS('Fully Booked'!Q:Q,'Fully Booked'!E:E,'MARKETERS ALONE'!A136,'Fully Booked'!M:M,'MARKETERS ALONE'!$B$1)</f>
        <v>1213900</v>
      </c>
      <c r="C136" s="116">
        <f>SUMIFS('Fully Booked'!Q:Q,'Fully Booked'!M:M,'MARKETERS ALONE'!$C$1,'Fully Booked'!E:E,'MARKETERS ALONE'!A136)</f>
        <v>0</v>
      </c>
      <c r="D136" s="116">
        <f>SUMIFS('Fully Booked'!Q:Q,'Fully Booked'!M:M,'MARKETERS ALONE'!$D$1,'Fully Booked'!E:E,'MARKETERS ALONE'!A136)</f>
        <v>0</v>
      </c>
      <c r="E136" s="116">
        <f>SUMIFS('Fully Booked'!Q:Q,'Fully Booked'!M:M,'MARKETERS ALONE'!$E$1,'Fully Booked'!E:E,'MARKETERS ALONE'!A136)</f>
        <v>0</v>
      </c>
      <c r="F136" s="387">
        <f t="shared" si="3"/>
        <v>1213900</v>
      </c>
      <c r="G136" s="8">
        <f>COUNTIFS('Fully Booked'!E:E,'MARKETERS ALONE'!A136)</f>
        <v>1</v>
      </c>
    </row>
    <row r="137" spans="1:7" x14ac:dyDescent="0.25">
      <c r="A137" s="719" t="s">
        <v>3076</v>
      </c>
      <c r="B137" s="116">
        <f>SUMIFS('Fully Booked'!Q:Q,'Fully Booked'!E:E,'MARKETERS ALONE'!A137,'Fully Booked'!M:M,'MARKETERS ALONE'!$B$1)</f>
        <v>0</v>
      </c>
      <c r="C137" s="116">
        <f>SUMIFS('Fully Booked'!Q:Q,'Fully Booked'!M:M,'MARKETERS ALONE'!$C$1,'Fully Booked'!E:E,'MARKETERS ALONE'!A137)</f>
        <v>0</v>
      </c>
      <c r="D137" s="116">
        <f>SUMIFS('Fully Booked'!Q:Q,'Fully Booked'!M:M,'MARKETERS ALONE'!$D$1,'Fully Booked'!E:E,'MARKETERS ALONE'!A137)</f>
        <v>0</v>
      </c>
      <c r="E137" s="116">
        <f>SUMIFS('Fully Booked'!Q:Q,'Fully Booked'!M:M,'MARKETERS ALONE'!$E$1,'Fully Booked'!E:E,'MARKETERS ALONE'!A137)</f>
        <v>0</v>
      </c>
      <c r="F137" s="387">
        <f t="shared" si="3"/>
        <v>0</v>
      </c>
      <c r="G137" s="8">
        <f>COUNTIFS('Fully Booked'!E:E,'MARKETERS ALONE'!A137)</f>
        <v>0</v>
      </c>
    </row>
    <row r="138" spans="1:7" x14ac:dyDescent="0.25">
      <c r="A138" s="719" t="s">
        <v>7383</v>
      </c>
      <c r="B138" s="116">
        <f>SUMIFS('Fully Booked'!Q:Q,'Fully Booked'!E:E,'MARKETERS ALONE'!A138,'Fully Booked'!M:M,'MARKETERS ALONE'!$B$1)</f>
        <v>0</v>
      </c>
      <c r="C138" s="116">
        <f>SUMIFS('Fully Booked'!Q:Q,'Fully Booked'!M:M,'MARKETERS ALONE'!$C$1,'Fully Booked'!E:E,'MARKETERS ALONE'!A138)</f>
        <v>0</v>
      </c>
      <c r="D138" s="116">
        <f>SUMIFS('Fully Booked'!Q:Q,'Fully Booked'!M:M,'MARKETERS ALONE'!$D$1,'Fully Booked'!E:E,'MARKETERS ALONE'!A138)</f>
        <v>0</v>
      </c>
      <c r="E138" s="116">
        <f>SUMIFS('Fully Booked'!Q:Q,'Fully Booked'!M:M,'MARKETERS ALONE'!$E$1,'Fully Booked'!E:E,'MARKETERS ALONE'!A138)</f>
        <v>0</v>
      </c>
      <c r="F138" s="387">
        <f t="shared" si="3"/>
        <v>0</v>
      </c>
      <c r="G138" s="8">
        <f>COUNTIFS('Fully Booked'!E:E,'MARKETERS ALONE'!A138)</f>
        <v>0</v>
      </c>
    </row>
    <row r="139" spans="1:7" x14ac:dyDescent="0.25">
      <c r="A139" s="719" t="s">
        <v>4012</v>
      </c>
      <c r="B139" s="116">
        <f>SUMIFS('Fully Booked'!Q:Q,'Fully Booked'!E:E,'MARKETERS ALONE'!A139,'Fully Booked'!M:M,'MARKETERS ALONE'!$B$1)</f>
        <v>50000</v>
      </c>
      <c r="C139" s="116">
        <f>SUMIFS('Fully Booked'!Q:Q,'Fully Booked'!M:M,'MARKETERS ALONE'!$C$1,'Fully Booked'!E:E,'MARKETERS ALONE'!A139)</f>
        <v>0</v>
      </c>
      <c r="D139" s="116">
        <f>SUMIFS('Fully Booked'!Q:Q,'Fully Booked'!M:M,'MARKETERS ALONE'!$D$1,'Fully Booked'!E:E,'MARKETERS ALONE'!A139)</f>
        <v>0</v>
      </c>
      <c r="E139" s="116">
        <f>SUMIFS('Fully Booked'!Q:Q,'Fully Booked'!M:M,'MARKETERS ALONE'!$E$1,'Fully Booked'!E:E,'MARKETERS ALONE'!A139)</f>
        <v>0</v>
      </c>
      <c r="F139" s="387">
        <f t="shared" si="3"/>
        <v>50000</v>
      </c>
      <c r="G139" s="8">
        <f>COUNTIFS('Fully Booked'!E:E,'MARKETERS ALONE'!A139)</f>
        <v>1</v>
      </c>
    </row>
    <row r="140" spans="1:7" x14ac:dyDescent="0.25">
      <c r="A140" s="719" t="s">
        <v>4204</v>
      </c>
      <c r="B140" s="116">
        <f>SUMIFS('Fully Booked'!Q:Q,'Fully Booked'!E:E,'MARKETERS ALONE'!A140,'Fully Booked'!M:M,'MARKETERS ALONE'!$B$1)</f>
        <v>0</v>
      </c>
      <c r="C140" s="116">
        <f>SUMIFS('Fully Booked'!Q:Q,'Fully Booked'!M:M,'MARKETERS ALONE'!$C$1,'Fully Booked'!E:E,'MARKETERS ALONE'!A140)</f>
        <v>0</v>
      </c>
      <c r="D140" s="116">
        <f>SUMIFS('Fully Booked'!Q:Q,'Fully Booked'!M:M,'MARKETERS ALONE'!$D$1,'Fully Booked'!E:E,'MARKETERS ALONE'!A140)</f>
        <v>0</v>
      </c>
      <c r="E140" s="116">
        <f>SUMIFS('Fully Booked'!Q:Q,'Fully Booked'!M:M,'MARKETERS ALONE'!$E$1,'Fully Booked'!E:E,'MARKETERS ALONE'!A140)</f>
        <v>0</v>
      </c>
      <c r="F140" s="387">
        <f t="shared" si="3"/>
        <v>0</v>
      </c>
      <c r="G140" s="8">
        <f>COUNTIFS('Fully Booked'!E:E,'MARKETERS ALONE'!A140)</f>
        <v>0</v>
      </c>
    </row>
    <row r="141" spans="1:7" x14ac:dyDescent="0.25">
      <c r="A141" s="719" t="s">
        <v>6198</v>
      </c>
      <c r="B141" s="116">
        <f>SUMIFS('Fully Booked'!Q:Q,'Fully Booked'!E:E,'MARKETERS ALONE'!A141,'Fully Booked'!M:M,'MARKETERS ALONE'!$B$1)</f>
        <v>0</v>
      </c>
      <c r="C141" s="116">
        <f>SUMIFS('Fully Booked'!Q:Q,'Fully Booked'!M:M,'MARKETERS ALONE'!$C$1,'Fully Booked'!E:E,'MARKETERS ALONE'!A141)</f>
        <v>0</v>
      </c>
      <c r="D141" s="116">
        <f>SUMIFS('Fully Booked'!Q:Q,'Fully Booked'!M:M,'MARKETERS ALONE'!$D$1,'Fully Booked'!E:E,'MARKETERS ALONE'!A141)</f>
        <v>0</v>
      </c>
      <c r="E141" s="116">
        <f>SUMIFS('Fully Booked'!Q:Q,'Fully Booked'!M:M,'MARKETERS ALONE'!$E$1,'Fully Booked'!E:E,'MARKETERS ALONE'!A141)</f>
        <v>0</v>
      </c>
      <c r="F141" s="387">
        <f t="shared" si="3"/>
        <v>0</v>
      </c>
      <c r="G141" s="8">
        <f>COUNTIFS('Fully Booked'!E:E,'MARKETERS ALONE'!A141)</f>
        <v>0</v>
      </c>
    </row>
    <row r="142" spans="1:7" x14ac:dyDescent="0.25">
      <c r="A142" s="719" t="s">
        <v>6521</v>
      </c>
      <c r="B142" s="116">
        <f>SUMIFS('Fully Booked'!Q:Q,'Fully Booked'!E:E,'MARKETERS ALONE'!A142,'Fully Booked'!M:M,'MARKETERS ALONE'!$B$1)</f>
        <v>0</v>
      </c>
      <c r="C142" s="116">
        <f>SUMIFS('Fully Booked'!Q:Q,'Fully Booked'!M:M,'MARKETERS ALONE'!$C$1,'Fully Booked'!E:E,'MARKETERS ALONE'!A142)</f>
        <v>0</v>
      </c>
      <c r="D142" s="116">
        <f>SUMIFS('Fully Booked'!Q:Q,'Fully Booked'!M:M,'MARKETERS ALONE'!$D$1,'Fully Booked'!E:E,'MARKETERS ALONE'!A142)</f>
        <v>0</v>
      </c>
      <c r="E142" s="116">
        <f>SUMIFS('Fully Booked'!Q:Q,'Fully Booked'!M:M,'MARKETERS ALONE'!$E$1,'Fully Booked'!E:E,'MARKETERS ALONE'!A142)</f>
        <v>0</v>
      </c>
      <c r="F142" s="387">
        <f t="shared" si="3"/>
        <v>0</v>
      </c>
      <c r="G142" s="8">
        <f>COUNTIFS('Fully Booked'!E:E,'MARKETERS ALONE'!A142)</f>
        <v>0</v>
      </c>
    </row>
    <row r="143" spans="1:7" x14ac:dyDescent="0.25">
      <c r="A143" s="719" t="s">
        <v>5634</v>
      </c>
      <c r="B143" s="116">
        <f>SUMIFS('Fully Booked'!Q:Q,'Fully Booked'!E:E,'MARKETERS ALONE'!A143,'Fully Booked'!M:M,'MARKETERS ALONE'!$B$1)</f>
        <v>0</v>
      </c>
      <c r="C143" s="116">
        <f>SUMIFS('Fully Booked'!Q:Q,'Fully Booked'!M:M,'MARKETERS ALONE'!$C$1,'Fully Booked'!E:E,'MARKETERS ALONE'!A143)</f>
        <v>0</v>
      </c>
      <c r="D143" s="116">
        <f>SUMIFS('Fully Booked'!Q:Q,'Fully Booked'!M:M,'MARKETERS ALONE'!$D$1,'Fully Booked'!E:E,'MARKETERS ALONE'!A143)</f>
        <v>0</v>
      </c>
      <c r="E143" s="116">
        <f>SUMIFS('Fully Booked'!Q:Q,'Fully Booked'!M:M,'MARKETERS ALONE'!$E$1,'Fully Booked'!E:E,'MARKETERS ALONE'!A143)</f>
        <v>0</v>
      </c>
      <c r="F143" s="387">
        <f t="shared" si="3"/>
        <v>0</v>
      </c>
      <c r="G143" s="8">
        <f>COUNTIFS('Fully Booked'!E:E,'MARKETERS ALONE'!A143)</f>
        <v>0</v>
      </c>
    </row>
    <row r="144" spans="1:7" x14ac:dyDescent="0.25">
      <c r="A144" s="719" t="s">
        <v>5720</v>
      </c>
      <c r="B144" s="116">
        <f>SUMIFS('Fully Booked'!Q:Q,'Fully Booked'!E:E,'MARKETERS ALONE'!A144,'Fully Booked'!M:M,'MARKETERS ALONE'!$B$1)</f>
        <v>0</v>
      </c>
      <c r="C144" s="116">
        <f>SUMIFS('Fully Booked'!Q:Q,'Fully Booked'!M:M,'MARKETERS ALONE'!$C$1,'Fully Booked'!E:E,'MARKETERS ALONE'!A144)</f>
        <v>0</v>
      </c>
      <c r="D144" s="116">
        <f>SUMIFS('Fully Booked'!Q:Q,'Fully Booked'!M:M,'MARKETERS ALONE'!$D$1,'Fully Booked'!E:E,'MARKETERS ALONE'!A144)</f>
        <v>0</v>
      </c>
      <c r="E144" s="116">
        <f>SUMIFS('Fully Booked'!Q:Q,'Fully Booked'!M:M,'MARKETERS ALONE'!$E$1,'Fully Booked'!E:E,'MARKETERS ALONE'!A144)</f>
        <v>0</v>
      </c>
      <c r="F144" s="387">
        <f t="shared" si="3"/>
        <v>0</v>
      </c>
      <c r="G144" s="8">
        <f>COUNTIFS('Fully Booked'!E:E,'MARKETERS ALONE'!A144)</f>
        <v>0</v>
      </c>
    </row>
    <row r="145" spans="1:7" x14ac:dyDescent="0.25">
      <c r="A145" s="719" t="s">
        <v>859</v>
      </c>
      <c r="B145" s="116">
        <f>SUMIFS('Fully Booked'!Q:Q,'Fully Booked'!E:E,'MARKETERS ALONE'!A145,'Fully Booked'!M:M,'MARKETERS ALONE'!$B$1)</f>
        <v>600000</v>
      </c>
      <c r="C145" s="116">
        <f>SUMIFS('Fully Booked'!Q:Q,'Fully Booked'!M:M,'MARKETERS ALONE'!$C$1,'Fully Booked'!E:E,'MARKETERS ALONE'!A145)</f>
        <v>0</v>
      </c>
      <c r="D145" s="116">
        <f>SUMIFS('Fully Booked'!Q:Q,'Fully Booked'!M:M,'MARKETERS ALONE'!$D$1,'Fully Booked'!E:E,'MARKETERS ALONE'!A145)</f>
        <v>0</v>
      </c>
      <c r="E145" s="116">
        <f>SUMIFS('Fully Booked'!Q:Q,'Fully Booked'!M:M,'MARKETERS ALONE'!$E$1,'Fully Booked'!E:E,'MARKETERS ALONE'!A145)</f>
        <v>0</v>
      </c>
      <c r="F145" s="387">
        <f t="shared" si="3"/>
        <v>600000</v>
      </c>
      <c r="G145" s="8">
        <f>COUNTIFS('Fully Booked'!E:E,'MARKETERS ALONE'!A145)</f>
        <v>2</v>
      </c>
    </row>
    <row r="146" spans="1:7" x14ac:dyDescent="0.25">
      <c r="A146" s="719" t="s">
        <v>6393</v>
      </c>
      <c r="B146" s="116">
        <f>SUMIFS('Fully Booked'!Q:Q,'Fully Booked'!E:E,'MARKETERS ALONE'!A146,'Fully Booked'!M:M,'MARKETERS ALONE'!$B$1)</f>
        <v>0</v>
      </c>
      <c r="C146" s="116">
        <f>SUMIFS('Fully Booked'!Q:Q,'Fully Booked'!M:M,'MARKETERS ALONE'!$C$1,'Fully Booked'!E:E,'MARKETERS ALONE'!A146)</f>
        <v>0</v>
      </c>
      <c r="D146" s="116">
        <f>SUMIFS('Fully Booked'!Q:Q,'Fully Booked'!M:M,'MARKETERS ALONE'!$D$1,'Fully Booked'!E:E,'MARKETERS ALONE'!A146)</f>
        <v>0</v>
      </c>
      <c r="E146" s="116">
        <f>SUMIFS('Fully Booked'!Q:Q,'Fully Booked'!M:M,'MARKETERS ALONE'!$E$1,'Fully Booked'!E:E,'MARKETERS ALONE'!A146)</f>
        <v>0</v>
      </c>
      <c r="F146" s="387">
        <f t="shared" si="3"/>
        <v>0</v>
      </c>
      <c r="G146" s="8">
        <f>COUNTIFS('Fully Booked'!E:E,'MARKETERS ALONE'!A146)</f>
        <v>0</v>
      </c>
    </row>
    <row r="147" spans="1:7" x14ac:dyDescent="0.25">
      <c r="A147" s="719" t="s">
        <v>7300</v>
      </c>
      <c r="B147" s="116">
        <f>SUMIFS('Fully Booked'!Q:Q,'Fully Booked'!E:E,'MARKETERS ALONE'!A147,'Fully Booked'!M:M,'MARKETERS ALONE'!$B$1)</f>
        <v>0</v>
      </c>
      <c r="C147" s="116">
        <f>SUMIFS('Fully Booked'!Q:Q,'Fully Booked'!M:M,'MARKETERS ALONE'!$C$1,'Fully Booked'!E:E,'MARKETERS ALONE'!A147)</f>
        <v>0</v>
      </c>
      <c r="D147" s="116">
        <f>SUMIFS('Fully Booked'!Q:Q,'Fully Booked'!M:M,'MARKETERS ALONE'!$D$1,'Fully Booked'!E:E,'MARKETERS ALONE'!A147)</f>
        <v>0</v>
      </c>
      <c r="E147" s="116">
        <f>SUMIFS('Fully Booked'!Q:Q,'Fully Booked'!M:M,'MARKETERS ALONE'!$E$1,'Fully Booked'!E:E,'MARKETERS ALONE'!A147)</f>
        <v>0</v>
      </c>
      <c r="F147" s="387">
        <f t="shared" si="3"/>
        <v>0</v>
      </c>
      <c r="G147" s="8">
        <f>COUNTIFS('Fully Booked'!E:E,'MARKETERS ALONE'!A147)</f>
        <v>0</v>
      </c>
    </row>
    <row r="148" spans="1:7" x14ac:dyDescent="0.25">
      <c r="A148" s="719" t="s">
        <v>6472</v>
      </c>
      <c r="B148" s="116">
        <f>SUMIFS('Fully Booked'!Q:Q,'Fully Booked'!E:E,'MARKETERS ALONE'!A148,'Fully Booked'!M:M,'MARKETERS ALONE'!$B$1)</f>
        <v>0</v>
      </c>
      <c r="C148" s="116">
        <f>SUMIFS('Fully Booked'!Q:Q,'Fully Booked'!M:M,'MARKETERS ALONE'!$C$1,'Fully Booked'!E:E,'MARKETERS ALONE'!A148)</f>
        <v>0</v>
      </c>
      <c r="D148" s="116">
        <f>SUMIFS('Fully Booked'!Q:Q,'Fully Booked'!M:M,'MARKETERS ALONE'!$D$1,'Fully Booked'!E:E,'MARKETERS ALONE'!A148)</f>
        <v>0</v>
      </c>
      <c r="E148" s="116">
        <f>SUMIFS('Fully Booked'!Q:Q,'Fully Booked'!M:M,'MARKETERS ALONE'!$E$1,'Fully Booked'!E:E,'MARKETERS ALONE'!A148)</f>
        <v>0</v>
      </c>
      <c r="F148" s="387">
        <f t="shared" si="3"/>
        <v>0</v>
      </c>
      <c r="G148" s="8">
        <f>COUNTIFS('Fully Booked'!E:E,'MARKETERS ALONE'!A148)</f>
        <v>0</v>
      </c>
    </row>
    <row r="149" spans="1:7" x14ac:dyDescent="0.25">
      <c r="A149" s="719" t="s">
        <v>531</v>
      </c>
      <c r="B149" s="116">
        <f>SUMIFS('Fully Booked'!Q:Q,'Fully Booked'!E:E,'MARKETERS ALONE'!A149,'Fully Booked'!M:M,'MARKETERS ALONE'!$B$1)</f>
        <v>262100</v>
      </c>
      <c r="C149" s="116">
        <f>SUMIFS('Fully Booked'!Q:Q,'Fully Booked'!M:M,'MARKETERS ALONE'!$C$1,'Fully Booked'!E:E,'MARKETERS ALONE'!A149)</f>
        <v>0</v>
      </c>
      <c r="D149" s="116">
        <f>SUMIFS('Fully Booked'!Q:Q,'Fully Booked'!M:M,'MARKETERS ALONE'!$D$1,'Fully Booked'!E:E,'MARKETERS ALONE'!A149)</f>
        <v>0</v>
      </c>
      <c r="E149" s="116">
        <f>SUMIFS('Fully Booked'!Q:Q,'Fully Booked'!M:M,'MARKETERS ALONE'!$E$1,'Fully Booked'!E:E,'MARKETERS ALONE'!A149)</f>
        <v>0</v>
      </c>
      <c r="F149" s="387">
        <f t="shared" si="3"/>
        <v>262100</v>
      </c>
      <c r="G149" s="8">
        <f>COUNTIFS('Fully Booked'!E:E,'MARKETERS ALONE'!A149)</f>
        <v>1</v>
      </c>
    </row>
    <row r="150" spans="1:7" x14ac:dyDescent="0.25">
      <c r="A150" s="719" t="s">
        <v>6262</v>
      </c>
      <c r="B150" s="116">
        <f>SUMIFS('Fully Booked'!Q:Q,'Fully Booked'!E:E,'MARKETERS ALONE'!A150,'Fully Booked'!M:M,'MARKETERS ALONE'!$B$1)</f>
        <v>100000</v>
      </c>
      <c r="C150" s="116">
        <f>SUMIFS('Fully Booked'!Q:Q,'Fully Booked'!M:M,'MARKETERS ALONE'!$C$1,'Fully Booked'!E:E,'MARKETERS ALONE'!A150)</f>
        <v>0</v>
      </c>
      <c r="D150" s="116">
        <f>SUMIFS('Fully Booked'!Q:Q,'Fully Booked'!M:M,'MARKETERS ALONE'!$D$1,'Fully Booked'!E:E,'MARKETERS ALONE'!A150)</f>
        <v>0</v>
      </c>
      <c r="E150" s="116">
        <f>SUMIFS('Fully Booked'!Q:Q,'Fully Booked'!M:M,'MARKETERS ALONE'!$E$1,'Fully Booked'!E:E,'MARKETERS ALONE'!A150)</f>
        <v>0</v>
      </c>
      <c r="F150" s="387">
        <f t="shared" si="3"/>
        <v>100000</v>
      </c>
      <c r="G150" s="8">
        <f>COUNTIFS('Fully Booked'!E:E,'MARKETERS ALONE'!A150)</f>
        <v>1</v>
      </c>
    </row>
    <row r="151" spans="1:7" x14ac:dyDescent="0.25">
      <c r="A151" s="719" t="s">
        <v>7259</v>
      </c>
      <c r="B151" s="116">
        <f>SUMIFS('Fully Booked'!Q:Q,'Fully Booked'!E:E,'MARKETERS ALONE'!A151,'Fully Booked'!M:M,'MARKETERS ALONE'!$B$1)</f>
        <v>0</v>
      </c>
      <c r="C151" s="116">
        <f>SUMIFS('Fully Booked'!Q:Q,'Fully Booked'!M:M,'MARKETERS ALONE'!$C$1,'Fully Booked'!E:E,'MARKETERS ALONE'!A151)</f>
        <v>0</v>
      </c>
      <c r="D151" s="116">
        <f>SUMIFS('Fully Booked'!Q:Q,'Fully Booked'!M:M,'MARKETERS ALONE'!$D$1,'Fully Booked'!E:E,'MARKETERS ALONE'!A151)</f>
        <v>0</v>
      </c>
      <c r="E151" s="116">
        <f>SUMIFS('Fully Booked'!Q:Q,'Fully Booked'!M:M,'MARKETERS ALONE'!$E$1,'Fully Booked'!E:E,'MARKETERS ALONE'!A151)</f>
        <v>0</v>
      </c>
      <c r="F151" s="387">
        <f t="shared" si="3"/>
        <v>0</v>
      </c>
      <c r="G151" s="8">
        <f>COUNTIFS('Fully Booked'!E:E,'MARKETERS ALONE'!A151)</f>
        <v>0</v>
      </c>
    </row>
    <row r="152" spans="1:7" x14ac:dyDescent="0.25">
      <c r="A152" s="719" t="s">
        <v>6007</v>
      </c>
      <c r="B152" s="116">
        <f>SUMIFS('Fully Booked'!Q:Q,'Fully Booked'!E:E,'MARKETERS ALONE'!A152,'Fully Booked'!M:M,'MARKETERS ALONE'!$B$1)</f>
        <v>0</v>
      </c>
      <c r="C152" s="116">
        <f>SUMIFS('Fully Booked'!Q:Q,'Fully Booked'!M:M,'MARKETERS ALONE'!$C$1,'Fully Booked'!E:E,'MARKETERS ALONE'!A152)</f>
        <v>0</v>
      </c>
      <c r="D152" s="116">
        <f>SUMIFS('Fully Booked'!Q:Q,'Fully Booked'!M:M,'MARKETERS ALONE'!$D$1,'Fully Booked'!E:E,'MARKETERS ALONE'!A152)</f>
        <v>0</v>
      </c>
      <c r="E152" s="116">
        <f>SUMIFS('Fully Booked'!Q:Q,'Fully Booked'!M:M,'MARKETERS ALONE'!$E$1,'Fully Booked'!E:E,'MARKETERS ALONE'!A152)</f>
        <v>0</v>
      </c>
      <c r="F152" s="387">
        <f t="shared" si="3"/>
        <v>0</v>
      </c>
      <c r="G152" s="8">
        <f>COUNTIFS('Fully Booked'!E:E,'MARKETERS ALONE'!A152)</f>
        <v>0</v>
      </c>
    </row>
    <row r="153" spans="1:7" x14ac:dyDescent="0.25">
      <c r="A153" s="719" t="s">
        <v>6790</v>
      </c>
      <c r="B153" s="116">
        <f>SUMIFS('Fully Booked'!Q:Q,'Fully Booked'!E:E,'MARKETERS ALONE'!A153,'Fully Booked'!M:M,'MARKETERS ALONE'!$B$1)</f>
        <v>0</v>
      </c>
      <c r="C153" s="116">
        <f>SUMIFS('Fully Booked'!Q:Q,'Fully Booked'!M:M,'MARKETERS ALONE'!$C$1,'Fully Booked'!E:E,'MARKETERS ALONE'!A153)</f>
        <v>0</v>
      </c>
      <c r="D153" s="116">
        <f>SUMIFS('Fully Booked'!Q:Q,'Fully Booked'!M:M,'MARKETERS ALONE'!$D$1,'Fully Booked'!E:E,'MARKETERS ALONE'!A153)</f>
        <v>0</v>
      </c>
      <c r="E153" s="116">
        <f>SUMIFS('Fully Booked'!Q:Q,'Fully Booked'!M:M,'MARKETERS ALONE'!$E$1,'Fully Booked'!E:E,'MARKETERS ALONE'!A153)</f>
        <v>0</v>
      </c>
      <c r="F153" s="387">
        <f t="shared" si="3"/>
        <v>0</v>
      </c>
      <c r="G153" s="8">
        <f>COUNTIFS('Fully Booked'!E:E,'MARKETERS ALONE'!A153)</f>
        <v>0</v>
      </c>
    </row>
    <row r="154" spans="1:7" x14ac:dyDescent="0.25">
      <c r="A154" s="719" t="s">
        <v>5308</v>
      </c>
      <c r="B154" s="116">
        <f>SUMIFS('Fully Booked'!Q:Q,'Fully Booked'!E:E,'MARKETERS ALONE'!A154,'Fully Booked'!M:M,'MARKETERS ALONE'!$B$1)</f>
        <v>0</v>
      </c>
      <c r="C154" s="116">
        <f>SUMIFS('Fully Booked'!Q:Q,'Fully Booked'!M:M,'MARKETERS ALONE'!$C$1,'Fully Booked'!E:E,'MARKETERS ALONE'!A154)</f>
        <v>0</v>
      </c>
      <c r="D154" s="116">
        <f>SUMIFS('Fully Booked'!Q:Q,'Fully Booked'!M:M,'MARKETERS ALONE'!$D$1,'Fully Booked'!E:E,'MARKETERS ALONE'!A154)</f>
        <v>0</v>
      </c>
      <c r="E154" s="116">
        <f>SUMIFS('Fully Booked'!Q:Q,'Fully Booked'!M:M,'MARKETERS ALONE'!$E$1,'Fully Booked'!E:E,'MARKETERS ALONE'!A154)</f>
        <v>0</v>
      </c>
      <c r="F154" s="387">
        <f t="shared" si="3"/>
        <v>0</v>
      </c>
      <c r="G154" s="8">
        <f>COUNTIFS('Fully Booked'!E:E,'MARKETERS ALONE'!A154)</f>
        <v>0</v>
      </c>
    </row>
    <row r="155" spans="1:7" x14ac:dyDescent="0.25">
      <c r="A155" s="719" t="s">
        <v>7261</v>
      </c>
      <c r="B155" s="116">
        <f>SUMIFS('Fully Booked'!Q:Q,'Fully Booked'!E:E,'MARKETERS ALONE'!A155,'Fully Booked'!M:M,'MARKETERS ALONE'!$B$1)</f>
        <v>0</v>
      </c>
      <c r="C155" s="116">
        <f>SUMIFS('Fully Booked'!Q:Q,'Fully Booked'!M:M,'MARKETERS ALONE'!$C$1,'Fully Booked'!E:E,'MARKETERS ALONE'!A155)</f>
        <v>0</v>
      </c>
      <c r="D155" s="116">
        <f>SUMIFS('Fully Booked'!Q:Q,'Fully Booked'!M:M,'MARKETERS ALONE'!$D$1,'Fully Booked'!E:E,'MARKETERS ALONE'!A155)</f>
        <v>0</v>
      </c>
      <c r="E155" s="116">
        <f>SUMIFS('Fully Booked'!Q:Q,'Fully Booked'!M:M,'MARKETERS ALONE'!$E$1,'Fully Booked'!E:E,'MARKETERS ALONE'!A155)</f>
        <v>0</v>
      </c>
      <c r="F155" s="387">
        <f t="shared" si="3"/>
        <v>0</v>
      </c>
      <c r="G155" s="8">
        <f>COUNTIFS('Fully Booked'!E:E,'MARKETERS ALONE'!A155)</f>
        <v>0</v>
      </c>
    </row>
    <row r="156" spans="1:7" x14ac:dyDescent="0.25">
      <c r="A156" s="719" t="s">
        <v>6245</v>
      </c>
      <c r="B156" s="116">
        <f>SUMIFS('Fully Booked'!Q:Q,'Fully Booked'!E:E,'MARKETERS ALONE'!A156,'Fully Booked'!M:M,'MARKETERS ALONE'!$B$1)</f>
        <v>0</v>
      </c>
      <c r="C156" s="116">
        <f>SUMIFS('Fully Booked'!Q:Q,'Fully Booked'!M:M,'MARKETERS ALONE'!$C$1,'Fully Booked'!E:E,'MARKETERS ALONE'!A156)</f>
        <v>0</v>
      </c>
      <c r="D156" s="116">
        <f>SUMIFS('Fully Booked'!Q:Q,'Fully Booked'!M:M,'MARKETERS ALONE'!$D$1,'Fully Booked'!E:E,'MARKETERS ALONE'!A156)</f>
        <v>0</v>
      </c>
      <c r="E156" s="116">
        <f>SUMIFS('Fully Booked'!Q:Q,'Fully Booked'!M:M,'MARKETERS ALONE'!$E$1,'Fully Booked'!E:E,'MARKETERS ALONE'!A156)</f>
        <v>0</v>
      </c>
      <c r="F156" s="387">
        <f t="shared" si="3"/>
        <v>0</v>
      </c>
      <c r="G156" s="8">
        <f>COUNTIFS('Fully Booked'!E:E,'MARKETERS ALONE'!A156)</f>
        <v>0</v>
      </c>
    </row>
    <row r="157" spans="1:7" x14ac:dyDescent="0.25">
      <c r="A157" s="719" t="s">
        <v>3580</v>
      </c>
      <c r="B157" s="116">
        <f>SUMIFS('Fully Booked'!Q:Q,'Fully Booked'!E:E,'MARKETERS ALONE'!A157,'Fully Booked'!M:M,'MARKETERS ALONE'!$B$1)</f>
        <v>0</v>
      </c>
      <c r="C157" s="116">
        <f>SUMIFS('Fully Booked'!Q:Q,'Fully Booked'!M:M,'MARKETERS ALONE'!$C$1,'Fully Booked'!E:E,'MARKETERS ALONE'!A157)</f>
        <v>0</v>
      </c>
      <c r="D157" s="116">
        <f>SUMIFS('Fully Booked'!Q:Q,'Fully Booked'!M:M,'MARKETERS ALONE'!$D$1,'Fully Booked'!E:E,'MARKETERS ALONE'!A157)</f>
        <v>0</v>
      </c>
      <c r="E157" s="116">
        <f>SUMIFS('Fully Booked'!Q:Q,'Fully Booked'!M:M,'MARKETERS ALONE'!$E$1,'Fully Booked'!E:E,'MARKETERS ALONE'!A157)</f>
        <v>0</v>
      </c>
      <c r="F157" s="387">
        <f t="shared" si="3"/>
        <v>0</v>
      </c>
      <c r="G157" s="8">
        <f>COUNTIFS('Fully Booked'!E:E,'MARKETERS ALONE'!A157)</f>
        <v>0</v>
      </c>
    </row>
    <row r="158" spans="1:7" x14ac:dyDescent="0.25">
      <c r="A158" s="719" t="s">
        <v>4389</v>
      </c>
      <c r="B158" s="116">
        <f>SUMIFS('Fully Booked'!Q:Q,'Fully Booked'!E:E,'MARKETERS ALONE'!A158,'Fully Booked'!M:M,'MARKETERS ALONE'!$B$1)</f>
        <v>0</v>
      </c>
      <c r="C158" s="116">
        <f>SUMIFS('Fully Booked'!Q:Q,'Fully Booked'!M:M,'MARKETERS ALONE'!$C$1,'Fully Booked'!E:E,'MARKETERS ALONE'!A158)</f>
        <v>0</v>
      </c>
      <c r="D158" s="116">
        <f>SUMIFS('Fully Booked'!Q:Q,'Fully Booked'!M:M,'MARKETERS ALONE'!$D$1,'Fully Booked'!E:E,'MARKETERS ALONE'!A158)</f>
        <v>0</v>
      </c>
      <c r="E158" s="116">
        <f>SUMIFS('Fully Booked'!Q:Q,'Fully Booked'!M:M,'MARKETERS ALONE'!$E$1,'Fully Booked'!E:E,'MARKETERS ALONE'!A158)</f>
        <v>0</v>
      </c>
      <c r="F158" s="387">
        <f t="shared" si="3"/>
        <v>0</v>
      </c>
      <c r="G158" s="8">
        <f>COUNTIFS('Fully Booked'!E:E,'MARKETERS ALONE'!A158)</f>
        <v>0</v>
      </c>
    </row>
    <row r="159" spans="1:7" x14ac:dyDescent="0.25">
      <c r="A159" s="719" t="s">
        <v>7253</v>
      </c>
      <c r="B159" s="116">
        <f>SUMIFS('Fully Booked'!Q:Q,'Fully Booked'!E:E,'MARKETERS ALONE'!A159,'Fully Booked'!M:M,'MARKETERS ALONE'!$B$1)</f>
        <v>0</v>
      </c>
      <c r="C159" s="116">
        <f>SUMIFS('Fully Booked'!Q:Q,'Fully Booked'!M:M,'MARKETERS ALONE'!$C$1,'Fully Booked'!E:E,'MARKETERS ALONE'!A159)</f>
        <v>0</v>
      </c>
      <c r="D159" s="116">
        <f>SUMIFS('Fully Booked'!Q:Q,'Fully Booked'!M:M,'MARKETERS ALONE'!$D$1,'Fully Booked'!E:E,'MARKETERS ALONE'!A159)</f>
        <v>0</v>
      </c>
      <c r="E159" s="116">
        <f>SUMIFS('Fully Booked'!Q:Q,'Fully Booked'!M:M,'MARKETERS ALONE'!$E$1,'Fully Booked'!E:E,'MARKETERS ALONE'!A159)</f>
        <v>0</v>
      </c>
      <c r="F159" s="387">
        <f t="shared" si="3"/>
        <v>0</v>
      </c>
      <c r="G159" s="8">
        <f>COUNTIFS('Fully Booked'!E:E,'MARKETERS ALONE'!A159)</f>
        <v>0</v>
      </c>
    </row>
    <row r="160" spans="1:7" x14ac:dyDescent="0.25">
      <c r="A160" s="719" t="s">
        <v>820</v>
      </c>
      <c r="B160" s="116">
        <f>SUMIFS('Fully Booked'!Q:Q,'Fully Booked'!E:E,'MARKETERS ALONE'!A160,'Fully Booked'!M:M,'MARKETERS ALONE'!$B$1)</f>
        <v>0</v>
      </c>
      <c r="C160" s="116">
        <f>SUMIFS('Fully Booked'!Q:Q,'Fully Booked'!M:M,'MARKETERS ALONE'!$C$1,'Fully Booked'!E:E,'MARKETERS ALONE'!A160)</f>
        <v>0</v>
      </c>
      <c r="D160" s="116">
        <f>SUMIFS('Fully Booked'!Q:Q,'Fully Booked'!M:M,'MARKETERS ALONE'!$D$1,'Fully Booked'!E:E,'MARKETERS ALONE'!A160)</f>
        <v>0</v>
      </c>
      <c r="E160" s="116">
        <f>SUMIFS('Fully Booked'!Q:Q,'Fully Booked'!M:M,'MARKETERS ALONE'!$E$1,'Fully Booked'!E:E,'MARKETERS ALONE'!A160)</f>
        <v>0</v>
      </c>
      <c r="F160" s="387">
        <f t="shared" si="3"/>
        <v>0</v>
      </c>
      <c r="G160" s="8">
        <f>COUNTIFS('Fully Booked'!E:E,'MARKETERS ALONE'!A160)</f>
        <v>0</v>
      </c>
    </row>
    <row r="161" spans="1:7" x14ac:dyDescent="0.25">
      <c r="A161" s="719" t="s">
        <v>5136</v>
      </c>
      <c r="B161" s="116">
        <f>SUMIFS('Fully Booked'!Q:Q,'Fully Booked'!E:E,'MARKETERS ALONE'!A161,'Fully Booked'!M:M,'MARKETERS ALONE'!$B$1)</f>
        <v>296900</v>
      </c>
      <c r="C161" s="116">
        <f>SUMIFS('Fully Booked'!Q:Q,'Fully Booked'!M:M,'MARKETERS ALONE'!$C$1,'Fully Booked'!E:E,'MARKETERS ALONE'!A161)</f>
        <v>0</v>
      </c>
      <c r="D161" s="116">
        <f>SUMIFS('Fully Booked'!Q:Q,'Fully Booked'!M:M,'MARKETERS ALONE'!$D$1,'Fully Booked'!E:E,'MARKETERS ALONE'!A161)</f>
        <v>0</v>
      </c>
      <c r="E161" s="116">
        <f>SUMIFS('Fully Booked'!Q:Q,'Fully Booked'!M:M,'MARKETERS ALONE'!$E$1,'Fully Booked'!E:E,'MARKETERS ALONE'!A161)</f>
        <v>0</v>
      </c>
      <c r="F161" s="387">
        <f t="shared" si="3"/>
        <v>296900</v>
      </c>
      <c r="G161" s="8">
        <f>COUNTIFS('Fully Booked'!E:E,'MARKETERS ALONE'!A161)</f>
        <v>2</v>
      </c>
    </row>
    <row r="162" spans="1:7" x14ac:dyDescent="0.25">
      <c r="A162" s="719" t="s">
        <v>1372</v>
      </c>
      <c r="B162" s="116">
        <f>SUMIFS('Fully Booked'!Q:Q,'Fully Booked'!E:E,'MARKETERS ALONE'!A162,'Fully Booked'!M:M,'MARKETERS ALONE'!$B$1)</f>
        <v>0</v>
      </c>
      <c r="C162" s="116">
        <f>SUMIFS('Fully Booked'!Q:Q,'Fully Booked'!M:M,'MARKETERS ALONE'!$C$1,'Fully Booked'!E:E,'MARKETERS ALONE'!A162)</f>
        <v>0</v>
      </c>
      <c r="D162" s="116">
        <f>SUMIFS('Fully Booked'!Q:Q,'Fully Booked'!M:M,'MARKETERS ALONE'!$D$1,'Fully Booked'!E:E,'MARKETERS ALONE'!A162)</f>
        <v>0</v>
      </c>
      <c r="E162" s="116">
        <f>SUMIFS('Fully Booked'!Q:Q,'Fully Booked'!M:M,'MARKETERS ALONE'!$E$1,'Fully Booked'!E:E,'MARKETERS ALONE'!A162)</f>
        <v>0</v>
      </c>
      <c r="F162" s="387">
        <f t="shared" si="3"/>
        <v>0</v>
      </c>
      <c r="G162" s="8">
        <f>COUNTIFS('Fully Booked'!E:E,'MARKETERS ALONE'!A162)</f>
        <v>0</v>
      </c>
    </row>
    <row r="163" spans="1:7" x14ac:dyDescent="0.25">
      <c r="A163" s="719" t="s">
        <v>6204</v>
      </c>
      <c r="B163" s="116">
        <f>SUMIFS('Fully Booked'!Q:Q,'Fully Booked'!E:E,'MARKETERS ALONE'!A163,'Fully Booked'!M:M,'MARKETERS ALONE'!$B$1)</f>
        <v>0</v>
      </c>
      <c r="C163" s="116">
        <f>SUMIFS('Fully Booked'!Q:Q,'Fully Booked'!M:M,'MARKETERS ALONE'!$C$1,'Fully Booked'!E:E,'MARKETERS ALONE'!A163)</f>
        <v>0</v>
      </c>
      <c r="D163" s="116">
        <f>SUMIFS('Fully Booked'!Q:Q,'Fully Booked'!M:M,'MARKETERS ALONE'!$D$1,'Fully Booked'!E:E,'MARKETERS ALONE'!A163)</f>
        <v>0</v>
      </c>
      <c r="E163" s="116">
        <f>SUMIFS('Fully Booked'!Q:Q,'Fully Booked'!M:M,'MARKETERS ALONE'!$E$1,'Fully Booked'!E:E,'MARKETERS ALONE'!A163)</f>
        <v>0</v>
      </c>
      <c r="F163" s="387">
        <f t="shared" si="3"/>
        <v>0</v>
      </c>
      <c r="G163" s="8">
        <f>COUNTIFS('Fully Booked'!E:E,'MARKETERS ALONE'!A163)</f>
        <v>0</v>
      </c>
    </row>
    <row r="164" spans="1:7" x14ac:dyDescent="0.25">
      <c r="A164" s="719" t="s">
        <v>5263</v>
      </c>
      <c r="B164" s="116">
        <f>SUMIFS('Fully Booked'!Q:Q,'Fully Booked'!E:E,'MARKETERS ALONE'!A164,'Fully Booked'!M:M,'MARKETERS ALONE'!$B$1)</f>
        <v>0</v>
      </c>
      <c r="C164" s="116">
        <f>SUMIFS('Fully Booked'!Q:Q,'Fully Booked'!M:M,'MARKETERS ALONE'!$C$1,'Fully Booked'!E:E,'MARKETERS ALONE'!A164)</f>
        <v>0</v>
      </c>
      <c r="D164" s="116">
        <f>SUMIFS('Fully Booked'!Q:Q,'Fully Booked'!M:M,'MARKETERS ALONE'!$D$1,'Fully Booked'!E:E,'MARKETERS ALONE'!A164)</f>
        <v>0</v>
      </c>
      <c r="E164" s="116">
        <f>SUMIFS('Fully Booked'!Q:Q,'Fully Booked'!M:M,'MARKETERS ALONE'!$E$1,'Fully Booked'!E:E,'MARKETERS ALONE'!A164)</f>
        <v>0</v>
      </c>
      <c r="F164" s="387">
        <f t="shared" si="3"/>
        <v>0</v>
      </c>
      <c r="G164" s="8">
        <f>COUNTIFS('Fully Booked'!E:E,'MARKETERS ALONE'!A164)</f>
        <v>0</v>
      </c>
    </row>
    <row r="165" spans="1:7" x14ac:dyDescent="0.25">
      <c r="A165" s="719" t="s">
        <v>3048</v>
      </c>
      <c r="B165" s="116">
        <f>SUMIFS('Fully Booked'!Q:Q,'Fully Booked'!E:E,'MARKETERS ALONE'!A165,'Fully Booked'!M:M,'MARKETERS ALONE'!$B$1)</f>
        <v>0</v>
      </c>
      <c r="C165" s="116">
        <f>SUMIFS('Fully Booked'!Q:Q,'Fully Booked'!M:M,'MARKETERS ALONE'!$C$1,'Fully Booked'!E:E,'MARKETERS ALONE'!A165)</f>
        <v>0</v>
      </c>
      <c r="D165" s="116">
        <f>SUMIFS('Fully Booked'!Q:Q,'Fully Booked'!M:M,'MARKETERS ALONE'!$D$1,'Fully Booked'!E:E,'MARKETERS ALONE'!A165)</f>
        <v>0</v>
      </c>
      <c r="E165" s="116">
        <f>SUMIFS('Fully Booked'!Q:Q,'Fully Booked'!M:M,'MARKETERS ALONE'!$E$1,'Fully Booked'!E:E,'MARKETERS ALONE'!A165)</f>
        <v>0</v>
      </c>
      <c r="F165" s="387">
        <f t="shared" si="3"/>
        <v>0</v>
      </c>
      <c r="G165" s="8">
        <f>COUNTIFS('Fully Booked'!E:E,'MARKETERS ALONE'!A165)</f>
        <v>0</v>
      </c>
    </row>
    <row r="166" spans="1:7" x14ac:dyDescent="0.25">
      <c r="A166" s="719" t="s">
        <v>6467</v>
      </c>
      <c r="B166" s="116">
        <f>SUMIFS('Fully Booked'!Q:Q,'Fully Booked'!E:E,'MARKETERS ALONE'!A166,'Fully Booked'!M:M,'MARKETERS ALONE'!$B$1)</f>
        <v>0</v>
      </c>
      <c r="C166" s="116">
        <f>SUMIFS('Fully Booked'!Q:Q,'Fully Booked'!M:M,'MARKETERS ALONE'!$C$1,'Fully Booked'!E:E,'MARKETERS ALONE'!A166)</f>
        <v>0</v>
      </c>
      <c r="D166" s="116">
        <f>SUMIFS('Fully Booked'!Q:Q,'Fully Booked'!M:M,'MARKETERS ALONE'!$D$1,'Fully Booked'!E:E,'MARKETERS ALONE'!A166)</f>
        <v>0</v>
      </c>
      <c r="E166" s="116">
        <f>SUMIFS('Fully Booked'!Q:Q,'Fully Booked'!M:M,'MARKETERS ALONE'!$E$1,'Fully Booked'!E:E,'MARKETERS ALONE'!A166)</f>
        <v>0</v>
      </c>
      <c r="F166" s="387">
        <f t="shared" si="3"/>
        <v>0</v>
      </c>
      <c r="G166" s="8">
        <f>COUNTIFS('Fully Booked'!E:E,'MARKETERS ALONE'!A166)</f>
        <v>0</v>
      </c>
    </row>
    <row r="167" spans="1:7" x14ac:dyDescent="0.25">
      <c r="A167" s="719" t="s">
        <v>2395</v>
      </c>
      <c r="B167" s="116">
        <f>SUMIFS('Fully Booked'!Q:Q,'Fully Booked'!E:E,'MARKETERS ALONE'!A167,'Fully Booked'!M:M,'MARKETERS ALONE'!$B$1)</f>
        <v>0</v>
      </c>
      <c r="C167" s="116">
        <f>SUMIFS('Fully Booked'!Q:Q,'Fully Booked'!M:M,'MARKETERS ALONE'!$C$1,'Fully Booked'!E:E,'MARKETERS ALONE'!A167)</f>
        <v>0</v>
      </c>
      <c r="D167" s="116">
        <f>SUMIFS('Fully Booked'!Q:Q,'Fully Booked'!M:M,'MARKETERS ALONE'!$D$1,'Fully Booked'!E:E,'MARKETERS ALONE'!A167)</f>
        <v>0</v>
      </c>
      <c r="E167" s="116">
        <f>SUMIFS('Fully Booked'!Q:Q,'Fully Booked'!M:M,'MARKETERS ALONE'!$E$1,'Fully Booked'!E:E,'MARKETERS ALONE'!A167)</f>
        <v>0</v>
      </c>
      <c r="F167" s="387">
        <f t="shared" si="3"/>
        <v>0</v>
      </c>
      <c r="G167" s="8">
        <f>COUNTIFS('Fully Booked'!E:E,'MARKETERS ALONE'!A167)</f>
        <v>0</v>
      </c>
    </row>
    <row r="168" spans="1:7" x14ac:dyDescent="0.25">
      <c r="A168" s="719" t="s">
        <v>7368</v>
      </c>
      <c r="B168" s="116">
        <f>SUMIFS('Fully Booked'!Q:Q,'Fully Booked'!E:E,'MARKETERS ALONE'!A168,'Fully Booked'!M:M,'MARKETERS ALONE'!$B$1)</f>
        <v>0</v>
      </c>
      <c r="C168" s="116">
        <f>SUMIFS('Fully Booked'!Q:Q,'Fully Booked'!M:M,'MARKETERS ALONE'!$C$1,'Fully Booked'!E:E,'MARKETERS ALONE'!A168)</f>
        <v>0</v>
      </c>
      <c r="D168" s="116">
        <f>SUMIFS('Fully Booked'!Q:Q,'Fully Booked'!M:M,'MARKETERS ALONE'!$D$1,'Fully Booked'!E:E,'MARKETERS ALONE'!A168)</f>
        <v>0</v>
      </c>
      <c r="E168" s="116">
        <f>SUMIFS('Fully Booked'!Q:Q,'Fully Booked'!M:M,'MARKETERS ALONE'!$E$1,'Fully Booked'!E:E,'MARKETERS ALONE'!A168)</f>
        <v>0</v>
      </c>
      <c r="F168" s="387">
        <f t="shared" si="3"/>
        <v>0</v>
      </c>
      <c r="G168" s="8">
        <f>COUNTIFS('Fully Booked'!E:E,'MARKETERS ALONE'!A168)</f>
        <v>0</v>
      </c>
    </row>
    <row r="169" spans="1:7" x14ac:dyDescent="0.25">
      <c r="A169" s="719" t="s">
        <v>3617</v>
      </c>
      <c r="B169" s="116">
        <f>SUMIFS('Fully Booked'!Q:Q,'Fully Booked'!E:E,'MARKETERS ALONE'!A169,'Fully Booked'!M:M,'MARKETERS ALONE'!$B$1)</f>
        <v>0</v>
      </c>
      <c r="C169" s="116">
        <f>SUMIFS('Fully Booked'!Q:Q,'Fully Booked'!M:M,'MARKETERS ALONE'!$C$1,'Fully Booked'!E:E,'MARKETERS ALONE'!A169)</f>
        <v>0</v>
      </c>
      <c r="D169" s="116">
        <f>SUMIFS('Fully Booked'!Q:Q,'Fully Booked'!M:M,'MARKETERS ALONE'!$D$1,'Fully Booked'!E:E,'MARKETERS ALONE'!A169)</f>
        <v>0</v>
      </c>
      <c r="E169" s="116">
        <f>SUMIFS('Fully Booked'!Q:Q,'Fully Booked'!M:M,'MARKETERS ALONE'!$E$1,'Fully Booked'!E:E,'MARKETERS ALONE'!A169)</f>
        <v>0</v>
      </c>
      <c r="F169" s="387">
        <f t="shared" si="3"/>
        <v>0</v>
      </c>
      <c r="G169" s="8">
        <f>COUNTIFS('Fully Booked'!E:E,'MARKETERS ALONE'!A169)</f>
        <v>0</v>
      </c>
    </row>
    <row r="170" spans="1:7" x14ac:dyDescent="0.25">
      <c r="A170" s="719" t="s">
        <v>5510</v>
      </c>
      <c r="B170" s="116">
        <f>SUMIFS('Fully Booked'!Q:Q,'Fully Booked'!E:E,'MARKETERS ALONE'!A170,'Fully Booked'!M:M,'MARKETERS ALONE'!$B$1)</f>
        <v>0</v>
      </c>
      <c r="C170" s="116">
        <f>SUMIFS('Fully Booked'!Q:Q,'Fully Booked'!M:M,'MARKETERS ALONE'!$C$1,'Fully Booked'!E:E,'MARKETERS ALONE'!A170)</f>
        <v>0</v>
      </c>
      <c r="D170" s="116">
        <f>SUMIFS('Fully Booked'!Q:Q,'Fully Booked'!M:M,'MARKETERS ALONE'!$D$1,'Fully Booked'!E:E,'MARKETERS ALONE'!A170)</f>
        <v>0</v>
      </c>
      <c r="E170" s="116">
        <f>SUMIFS('Fully Booked'!Q:Q,'Fully Booked'!M:M,'MARKETERS ALONE'!$E$1,'Fully Booked'!E:E,'MARKETERS ALONE'!A170)</f>
        <v>0</v>
      </c>
      <c r="F170" s="387">
        <f t="shared" si="3"/>
        <v>0</v>
      </c>
      <c r="G170" s="8">
        <f>COUNTIFS('Fully Booked'!E:E,'MARKETERS ALONE'!A170)</f>
        <v>0</v>
      </c>
    </row>
    <row r="171" spans="1:7" x14ac:dyDescent="0.25">
      <c r="A171" s="719" t="s">
        <v>2699</v>
      </c>
      <c r="B171" s="116">
        <f>SUMIFS('Fully Booked'!Q:Q,'Fully Booked'!E:E,'MARKETERS ALONE'!A171,'Fully Booked'!M:M,'MARKETERS ALONE'!$B$1)</f>
        <v>0</v>
      </c>
      <c r="C171" s="116">
        <f>SUMIFS('Fully Booked'!Q:Q,'Fully Booked'!M:M,'MARKETERS ALONE'!$C$1,'Fully Booked'!E:E,'MARKETERS ALONE'!A171)</f>
        <v>0</v>
      </c>
      <c r="D171" s="116">
        <f>SUMIFS('Fully Booked'!Q:Q,'Fully Booked'!M:M,'MARKETERS ALONE'!$D$1,'Fully Booked'!E:E,'MARKETERS ALONE'!A171)</f>
        <v>0</v>
      </c>
      <c r="E171" s="116">
        <f>SUMIFS('Fully Booked'!Q:Q,'Fully Booked'!M:M,'MARKETERS ALONE'!$E$1,'Fully Booked'!E:E,'MARKETERS ALONE'!A171)</f>
        <v>0</v>
      </c>
      <c r="F171" s="387">
        <f t="shared" si="3"/>
        <v>0</v>
      </c>
      <c r="G171" s="8">
        <f>COUNTIFS('Fully Booked'!E:E,'MARKETERS ALONE'!A171)</f>
        <v>0</v>
      </c>
    </row>
    <row r="172" spans="1:7" x14ac:dyDescent="0.25">
      <c r="A172" s="719" t="s">
        <v>7062</v>
      </c>
      <c r="B172" s="116">
        <f>SUMIFS('Fully Booked'!Q:Q,'Fully Booked'!E:E,'MARKETERS ALONE'!A172,'Fully Booked'!M:M,'MARKETERS ALONE'!$B$1)</f>
        <v>0</v>
      </c>
      <c r="C172" s="116">
        <f>SUMIFS('Fully Booked'!Q:Q,'Fully Booked'!M:M,'MARKETERS ALONE'!$C$1,'Fully Booked'!E:E,'MARKETERS ALONE'!A172)</f>
        <v>0</v>
      </c>
      <c r="D172" s="116">
        <f>SUMIFS('Fully Booked'!Q:Q,'Fully Booked'!M:M,'MARKETERS ALONE'!$D$1,'Fully Booked'!E:E,'MARKETERS ALONE'!A172)</f>
        <v>0</v>
      </c>
      <c r="E172" s="116">
        <f>SUMIFS('Fully Booked'!Q:Q,'Fully Booked'!M:M,'MARKETERS ALONE'!$E$1,'Fully Booked'!E:E,'MARKETERS ALONE'!A172)</f>
        <v>0</v>
      </c>
      <c r="F172" s="387">
        <f t="shared" si="3"/>
        <v>0</v>
      </c>
      <c r="G172" s="8">
        <f>COUNTIFS('Fully Booked'!E:E,'MARKETERS ALONE'!A172)</f>
        <v>0</v>
      </c>
    </row>
    <row r="173" spans="1:7" x14ac:dyDescent="0.25">
      <c r="A173" s="719" t="s">
        <v>3539</v>
      </c>
      <c r="B173" s="116">
        <f>SUMIFS('Fully Booked'!Q:Q,'Fully Booked'!E:E,'MARKETERS ALONE'!A173,'Fully Booked'!M:M,'MARKETERS ALONE'!$B$1)</f>
        <v>181600</v>
      </c>
      <c r="C173" s="116">
        <f>SUMIFS('Fully Booked'!Q:Q,'Fully Booked'!M:M,'MARKETERS ALONE'!$C$1,'Fully Booked'!E:E,'MARKETERS ALONE'!A173)</f>
        <v>0</v>
      </c>
      <c r="D173" s="116">
        <f>SUMIFS('Fully Booked'!Q:Q,'Fully Booked'!M:M,'MARKETERS ALONE'!$D$1,'Fully Booked'!E:E,'MARKETERS ALONE'!A173)</f>
        <v>0</v>
      </c>
      <c r="E173" s="116">
        <f>SUMIFS('Fully Booked'!Q:Q,'Fully Booked'!M:M,'MARKETERS ALONE'!$E$1,'Fully Booked'!E:E,'MARKETERS ALONE'!A173)</f>
        <v>0</v>
      </c>
      <c r="F173" s="387">
        <f t="shared" si="3"/>
        <v>181600</v>
      </c>
      <c r="G173" s="8">
        <f>COUNTIFS('Fully Booked'!E:E,'MARKETERS ALONE'!A173)</f>
        <v>2</v>
      </c>
    </row>
    <row r="174" spans="1:7" x14ac:dyDescent="0.25">
      <c r="A174" s="719" t="s">
        <v>887</v>
      </c>
      <c r="B174" s="116">
        <f>SUMIFS('Fully Booked'!Q:Q,'Fully Booked'!E:E,'MARKETERS ALONE'!A174,'Fully Booked'!M:M,'MARKETERS ALONE'!$B$1)</f>
        <v>0</v>
      </c>
      <c r="C174" s="116">
        <f>SUMIFS('Fully Booked'!Q:Q,'Fully Booked'!M:M,'MARKETERS ALONE'!$C$1,'Fully Booked'!E:E,'MARKETERS ALONE'!A174)</f>
        <v>0</v>
      </c>
      <c r="D174" s="116">
        <f>SUMIFS('Fully Booked'!Q:Q,'Fully Booked'!M:M,'MARKETERS ALONE'!$D$1,'Fully Booked'!E:E,'MARKETERS ALONE'!A174)</f>
        <v>0</v>
      </c>
      <c r="E174" s="116">
        <f>SUMIFS('Fully Booked'!Q:Q,'Fully Booked'!M:M,'MARKETERS ALONE'!$E$1,'Fully Booked'!E:E,'MARKETERS ALONE'!A174)</f>
        <v>0</v>
      </c>
      <c r="F174" s="387">
        <f t="shared" si="3"/>
        <v>0</v>
      </c>
      <c r="G174" s="8">
        <f>COUNTIFS('Fully Booked'!E:E,'MARKETERS ALONE'!A174)</f>
        <v>0</v>
      </c>
    </row>
    <row r="175" spans="1:7" x14ac:dyDescent="0.25">
      <c r="A175" s="719" t="s">
        <v>6406</v>
      </c>
      <c r="B175" s="116">
        <f>SUMIFS('Fully Booked'!Q:Q,'Fully Booked'!E:E,'MARKETERS ALONE'!A175,'Fully Booked'!M:M,'MARKETERS ALONE'!$B$1)</f>
        <v>0</v>
      </c>
      <c r="C175" s="116">
        <f>SUMIFS('Fully Booked'!Q:Q,'Fully Booked'!M:M,'MARKETERS ALONE'!$C$1,'Fully Booked'!E:E,'MARKETERS ALONE'!A175)</f>
        <v>0</v>
      </c>
      <c r="D175" s="116">
        <f>SUMIFS('Fully Booked'!Q:Q,'Fully Booked'!M:M,'MARKETERS ALONE'!$D$1,'Fully Booked'!E:E,'MARKETERS ALONE'!A175)</f>
        <v>0</v>
      </c>
      <c r="E175" s="116">
        <f>SUMIFS('Fully Booked'!Q:Q,'Fully Booked'!M:M,'MARKETERS ALONE'!$E$1,'Fully Booked'!E:E,'MARKETERS ALONE'!A175)</f>
        <v>0</v>
      </c>
      <c r="F175" s="387">
        <f t="shared" si="3"/>
        <v>0</v>
      </c>
      <c r="G175" s="8">
        <f>COUNTIFS('Fully Booked'!E:E,'MARKETERS ALONE'!A175)</f>
        <v>0</v>
      </c>
    </row>
    <row r="176" spans="1:7" x14ac:dyDescent="0.25">
      <c r="A176" s="719" t="s">
        <v>6837</v>
      </c>
      <c r="B176" s="116">
        <f>SUMIFS('Fully Booked'!Q:Q,'Fully Booked'!E:E,'MARKETERS ALONE'!A176,'Fully Booked'!M:M,'MARKETERS ALONE'!$B$1)</f>
        <v>0</v>
      </c>
      <c r="C176" s="116">
        <f>SUMIFS('Fully Booked'!Q:Q,'Fully Booked'!M:M,'MARKETERS ALONE'!$C$1,'Fully Booked'!E:E,'MARKETERS ALONE'!A176)</f>
        <v>0</v>
      </c>
      <c r="D176" s="116">
        <f>SUMIFS('Fully Booked'!Q:Q,'Fully Booked'!M:M,'MARKETERS ALONE'!$D$1,'Fully Booked'!E:E,'MARKETERS ALONE'!A176)</f>
        <v>0</v>
      </c>
      <c r="E176" s="116">
        <f>SUMIFS('Fully Booked'!Q:Q,'Fully Booked'!M:M,'MARKETERS ALONE'!$E$1,'Fully Booked'!E:E,'MARKETERS ALONE'!A176)</f>
        <v>0</v>
      </c>
      <c r="F176" s="387">
        <f t="shared" si="3"/>
        <v>0</v>
      </c>
      <c r="G176" s="8">
        <f>COUNTIFS('Fully Booked'!E:E,'MARKETERS ALONE'!A176)</f>
        <v>0</v>
      </c>
    </row>
    <row r="177" spans="1:7" x14ac:dyDescent="0.25">
      <c r="A177" s="719" t="s">
        <v>6298</v>
      </c>
      <c r="B177" s="116">
        <f>SUMIFS('Fully Booked'!Q:Q,'Fully Booked'!E:E,'MARKETERS ALONE'!A177,'Fully Booked'!M:M,'MARKETERS ALONE'!$B$1)</f>
        <v>0</v>
      </c>
      <c r="C177" s="116">
        <f>SUMIFS('Fully Booked'!Q:Q,'Fully Booked'!M:M,'MARKETERS ALONE'!$C$1,'Fully Booked'!E:E,'MARKETERS ALONE'!A177)</f>
        <v>0</v>
      </c>
      <c r="D177" s="116">
        <f>SUMIFS('Fully Booked'!Q:Q,'Fully Booked'!M:M,'MARKETERS ALONE'!$D$1,'Fully Booked'!E:E,'MARKETERS ALONE'!A177)</f>
        <v>0</v>
      </c>
      <c r="E177" s="116">
        <f>SUMIFS('Fully Booked'!Q:Q,'Fully Booked'!M:M,'MARKETERS ALONE'!$E$1,'Fully Booked'!E:E,'MARKETERS ALONE'!A177)</f>
        <v>0</v>
      </c>
      <c r="F177" s="387">
        <f t="shared" si="3"/>
        <v>0</v>
      </c>
      <c r="G177" s="8">
        <f>COUNTIFS('Fully Booked'!E:E,'MARKETERS ALONE'!A177)</f>
        <v>0</v>
      </c>
    </row>
    <row r="178" spans="1:7" x14ac:dyDescent="0.25">
      <c r="A178" s="719" t="s">
        <v>6626</v>
      </c>
      <c r="B178" s="116">
        <f>SUMIFS('Fully Booked'!Q:Q,'Fully Booked'!E:E,'MARKETERS ALONE'!A178,'Fully Booked'!M:M,'MARKETERS ALONE'!$B$1)</f>
        <v>0</v>
      </c>
      <c r="C178" s="116">
        <f>SUMIFS('Fully Booked'!Q:Q,'Fully Booked'!M:M,'MARKETERS ALONE'!$C$1,'Fully Booked'!E:E,'MARKETERS ALONE'!A178)</f>
        <v>0</v>
      </c>
      <c r="D178" s="116">
        <f>SUMIFS('Fully Booked'!Q:Q,'Fully Booked'!M:M,'MARKETERS ALONE'!$D$1,'Fully Booked'!E:E,'MARKETERS ALONE'!A178)</f>
        <v>0</v>
      </c>
      <c r="E178" s="116">
        <f>SUMIFS('Fully Booked'!Q:Q,'Fully Booked'!M:M,'MARKETERS ALONE'!$E$1,'Fully Booked'!E:E,'MARKETERS ALONE'!A178)</f>
        <v>0</v>
      </c>
      <c r="F178" s="387">
        <f t="shared" si="3"/>
        <v>0</v>
      </c>
      <c r="G178" s="8">
        <f>COUNTIFS('Fully Booked'!E:E,'MARKETERS ALONE'!A178)</f>
        <v>0</v>
      </c>
    </row>
    <row r="179" spans="1:7" x14ac:dyDescent="0.25">
      <c r="A179" s="719" t="s">
        <v>587</v>
      </c>
      <c r="B179" s="116">
        <f>SUMIFS('Fully Booked'!Q:Q,'Fully Booked'!E:E,'MARKETERS ALONE'!A179,'Fully Booked'!M:M,'MARKETERS ALONE'!$B$1)</f>
        <v>0</v>
      </c>
      <c r="C179" s="116">
        <f>SUMIFS('Fully Booked'!Q:Q,'Fully Booked'!M:M,'MARKETERS ALONE'!$C$1,'Fully Booked'!E:E,'MARKETERS ALONE'!A179)</f>
        <v>0</v>
      </c>
      <c r="D179" s="116">
        <f>SUMIFS('Fully Booked'!Q:Q,'Fully Booked'!M:M,'MARKETERS ALONE'!$D$1,'Fully Booked'!E:E,'MARKETERS ALONE'!A179)</f>
        <v>0</v>
      </c>
      <c r="E179" s="116">
        <f>SUMIFS('Fully Booked'!Q:Q,'Fully Booked'!M:M,'MARKETERS ALONE'!$E$1,'Fully Booked'!E:E,'MARKETERS ALONE'!A179)</f>
        <v>0</v>
      </c>
      <c r="F179" s="387">
        <f t="shared" si="3"/>
        <v>0</v>
      </c>
      <c r="G179" s="8">
        <f>COUNTIFS('Fully Booked'!E:E,'MARKETERS ALONE'!A179)</f>
        <v>0</v>
      </c>
    </row>
    <row r="180" spans="1:7" x14ac:dyDescent="0.25">
      <c r="A180" s="719" t="s">
        <v>831</v>
      </c>
      <c r="B180" s="116">
        <f>SUMIFS('Fully Booked'!Q:Q,'Fully Booked'!E:E,'MARKETERS ALONE'!A180,'Fully Booked'!M:M,'MARKETERS ALONE'!$B$1)</f>
        <v>0</v>
      </c>
      <c r="C180" s="116">
        <f>SUMIFS('Fully Booked'!Q:Q,'Fully Booked'!M:M,'MARKETERS ALONE'!$C$1,'Fully Booked'!E:E,'MARKETERS ALONE'!A180)</f>
        <v>0</v>
      </c>
      <c r="D180" s="116">
        <f>SUMIFS('Fully Booked'!Q:Q,'Fully Booked'!M:M,'MARKETERS ALONE'!$D$1,'Fully Booked'!E:E,'MARKETERS ALONE'!A180)</f>
        <v>0</v>
      </c>
      <c r="E180" s="116">
        <f>SUMIFS('Fully Booked'!Q:Q,'Fully Booked'!M:M,'MARKETERS ALONE'!$E$1,'Fully Booked'!E:E,'MARKETERS ALONE'!A180)</f>
        <v>0</v>
      </c>
      <c r="F180" s="387">
        <f t="shared" si="3"/>
        <v>0</v>
      </c>
      <c r="G180" s="8">
        <f>COUNTIFS('Fully Booked'!E:E,'MARKETERS ALONE'!A180)</f>
        <v>0</v>
      </c>
    </row>
    <row r="181" spans="1:7" x14ac:dyDescent="0.25">
      <c r="A181" s="719" t="s">
        <v>2561</v>
      </c>
      <c r="B181" s="116">
        <f>SUMIFS('Fully Booked'!Q:Q,'Fully Booked'!E:E,'MARKETERS ALONE'!A181,'Fully Booked'!M:M,'MARKETERS ALONE'!$B$1)</f>
        <v>0</v>
      </c>
      <c r="C181" s="116">
        <f>SUMIFS('Fully Booked'!Q:Q,'Fully Booked'!M:M,'MARKETERS ALONE'!$C$1,'Fully Booked'!E:E,'MARKETERS ALONE'!A181)</f>
        <v>0</v>
      </c>
      <c r="D181" s="116">
        <f>SUMIFS('Fully Booked'!Q:Q,'Fully Booked'!M:M,'MARKETERS ALONE'!$D$1,'Fully Booked'!E:E,'MARKETERS ALONE'!A181)</f>
        <v>0</v>
      </c>
      <c r="E181" s="116">
        <f>SUMIFS('Fully Booked'!Q:Q,'Fully Booked'!M:M,'MARKETERS ALONE'!$E$1,'Fully Booked'!E:E,'MARKETERS ALONE'!A181)</f>
        <v>0</v>
      </c>
      <c r="F181" s="387">
        <f t="shared" si="3"/>
        <v>0</v>
      </c>
      <c r="G181" s="8">
        <f>COUNTIFS('Fully Booked'!E:E,'MARKETERS ALONE'!A181)</f>
        <v>0</v>
      </c>
    </row>
    <row r="182" spans="1:7" x14ac:dyDescent="0.25">
      <c r="A182" s="719" t="s">
        <v>3445</v>
      </c>
      <c r="B182" s="116">
        <f>SUMIFS('Fully Booked'!Q:Q,'Fully Booked'!E:E,'MARKETERS ALONE'!A182,'Fully Booked'!M:M,'MARKETERS ALONE'!$B$1)</f>
        <v>0</v>
      </c>
      <c r="C182" s="116">
        <f>SUMIFS('Fully Booked'!Q:Q,'Fully Booked'!M:M,'MARKETERS ALONE'!$C$1,'Fully Booked'!E:E,'MARKETERS ALONE'!A182)</f>
        <v>0</v>
      </c>
      <c r="D182" s="116">
        <f>SUMIFS('Fully Booked'!Q:Q,'Fully Booked'!M:M,'MARKETERS ALONE'!$D$1,'Fully Booked'!E:E,'MARKETERS ALONE'!A182)</f>
        <v>0</v>
      </c>
      <c r="E182" s="116">
        <f>SUMIFS('Fully Booked'!Q:Q,'Fully Booked'!M:M,'MARKETERS ALONE'!$E$1,'Fully Booked'!E:E,'MARKETERS ALONE'!A182)</f>
        <v>0</v>
      </c>
      <c r="F182" s="387">
        <f t="shared" si="3"/>
        <v>0</v>
      </c>
      <c r="G182" s="8">
        <f>COUNTIFS('Fully Booked'!E:E,'MARKETERS ALONE'!A182)</f>
        <v>0</v>
      </c>
    </row>
    <row r="183" spans="1:7" x14ac:dyDescent="0.25">
      <c r="A183" s="719" t="s">
        <v>6864</v>
      </c>
      <c r="B183" s="116">
        <f>SUMIFS('Fully Booked'!Q:Q,'Fully Booked'!E:E,'MARKETERS ALONE'!A183,'Fully Booked'!M:M,'MARKETERS ALONE'!$B$1)</f>
        <v>0</v>
      </c>
      <c r="C183" s="116">
        <f>SUMIFS('Fully Booked'!Q:Q,'Fully Booked'!M:M,'MARKETERS ALONE'!$C$1,'Fully Booked'!E:E,'MARKETERS ALONE'!A183)</f>
        <v>0</v>
      </c>
      <c r="D183" s="116">
        <f>SUMIFS('Fully Booked'!Q:Q,'Fully Booked'!M:M,'MARKETERS ALONE'!$D$1,'Fully Booked'!E:E,'MARKETERS ALONE'!A183)</f>
        <v>0</v>
      </c>
      <c r="E183" s="116">
        <f>SUMIFS('Fully Booked'!Q:Q,'Fully Booked'!M:M,'MARKETERS ALONE'!$E$1,'Fully Booked'!E:E,'MARKETERS ALONE'!A183)</f>
        <v>0</v>
      </c>
      <c r="F183" s="387">
        <f t="shared" si="3"/>
        <v>0</v>
      </c>
      <c r="G183" s="8">
        <f>COUNTIFS('Fully Booked'!E:E,'MARKETERS ALONE'!A183)</f>
        <v>0</v>
      </c>
    </row>
    <row r="184" spans="1:7" x14ac:dyDescent="0.25">
      <c r="A184" s="719" t="s">
        <v>437</v>
      </c>
      <c r="B184" s="116">
        <f>SUMIFS('Fully Booked'!Q:Q,'Fully Booked'!E:E,'MARKETERS ALONE'!A184,'Fully Booked'!M:M,'MARKETERS ALONE'!$B$1)</f>
        <v>453500</v>
      </c>
      <c r="C184" s="116">
        <f>SUMIFS('Fully Booked'!Q:Q,'Fully Booked'!M:M,'MARKETERS ALONE'!$C$1,'Fully Booked'!E:E,'MARKETERS ALONE'!A184)</f>
        <v>0</v>
      </c>
      <c r="D184" s="116">
        <f>SUMIFS('Fully Booked'!Q:Q,'Fully Booked'!M:M,'MARKETERS ALONE'!$D$1,'Fully Booked'!E:E,'MARKETERS ALONE'!A184)</f>
        <v>0</v>
      </c>
      <c r="E184" s="116">
        <f>SUMIFS('Fully Booked'!Q:Q,'Fully Booked'!M:M,'MARKETERS ALONE'!$E$1,'Fully Booked'!E:E,'MARKETERS ALONE'!A184)</f>
        <v>0</v>
      </c>
      <c r="F184" s="387">
        <f t="shared" si="3"/>
        <v>453500</v>
      </c>
      <c r="G184" s="8">
        <f>COUNTIFS('Fully Booked'!E:E,'MARKETERS ALONE'!A184)</f>
        <v>1</v>
      </c>
    </row>
    <row r="185" spans="1:7" x14ac:dyDescent="0.25">
      <c r="A185" s="719" t="s">
        <v>5378</v>
      </c>
      <c r="B185" s="116">
        <f>SUMIFS('Fully Booked'!Q:Q,'Fully Booked'!E:E,'MARKETERS ALONE'!A185,'Fully Booked'!M:M,'MARKETERS ALONE'!$B$1)</f>
        <v>0</v>
      </c>
      <c r="C185" s="116">
        <f>SUMIFS('Fully Booked'!Q:Q,'Fully Booked'!M:M,'MARKETERS ALONE'!$C$1,'Fully Booked'!E:E,'MARKETERS ALONE'!A185)</f>
        <v>0</v>
      </c>
      <c r="D185" s="116">
        <f>SUMIFS('Fully Booked'!Q:Q,'Fully Booked'!M:M,'MARKETERS ALONE'!$D$1,'Fully Booked'!E:E,'MARKETERS ALONE'!A185)</f>
        <v>0</v>
      </c>
      <c r="E185" s="116">
        <f>SUMIFS('Fully Booked'!Q:Q,'Fully Booked'!M:M,'MARKETERS ALONE'!$E$1,'Fully Booked'!E:E,'MARKETERS ALONE'!A185)</f>
        <v>0</v>
      </c>
      <c r="F185" s="387">
        <f t="shared" si="3"/>
        <v>0</v>
      </c>
      <c r="G185" s="8">
        <f>COUNTIFS('Fully Booked'!E:E,'MARKETERS ALONE'!A185)</f>
        <v>0</v>
      </c>
    </row>
    <row r="186" spans="1:7" x14ac:dyDescent="0.25">
      <c r="A186" s="719" t="s">
        <v>721</v>
      </c>
      <c r="B186" s="116">
        <f>SUMIFS('Fully Booked'!Q:Q,'Fully Booked'!E:E,'MARKETERS ALONE'!A186,'Fully Booked'!M:M,'MARKETERS ALONE'!$B$1)</f>
        <v>0</v>
      </c>
      <c r="C186" s="116">
        <f>SUMIFS('Fully Booked'!Q:Q,'Fully Booked'!M:M,'MARKETERS ALONE'!$C$1,'Fully Booked'!E:E,'MARKETERS ALONE'!A186)</f>
        <v>0</v>
      </c>
      <c r="D186" s="116">
        <f>SUMIFS('Fully Booked'!Q:Q,'Fully Booked'!M:M,'MARKETERS ALONE'!$D$1,'Fully Booked'!E:E,'MARKETERS ALONE'!A186)</f>
        <v>0</v>
      </c>
      <c r="E186" s="116">
        <f>SUMIFS('Fully Booked'!Q:Q,'Fully Booked'!M:M,'MARKETERS ALONE'!$E$1,'Fully Booked'!E:E,'MARKETERS ALONE'!A186)</f>
        <v>0</v>
      </c>
      <c r="F186" s="387">
        <f t="shared" si="3"/>
        <v>0</v>
      </c>
      <c r="G186" s="8">
        <f>COUNTIFS('Fully Booked'!E:E,'MARKETERS ALONE'!A186)</f>
        <v>0</v>
      </c>
    </row>
    <row r="187" spans="1:7" x14ac:dyDescent="0.25">
      <c r="A187" s="719" t="s">
        <v>843</v>
      </c>
      <c r="B187" s="116">
        <f>SUMIFS('Fully Booked'!Q:Q,'Fully Booked'!E:E,'MARKETERS ALONE'!A187,'Fully Booked'!M:M,'MARKETERS ALONE'!$B$1)</f>
        <v>0</v>
      </c>
      <c r="C187" s="116">
        <f>SUMIFS('Fully Booked'!Q:Q,'Fully Booked'!M:M,'MARKETERS ALONE'!$C$1,'Fully Booked'!E:E,'MARKETERS ALONE'!A187)</f>
        <v>0</v>
      </c>
      <c r="D187" s="116">
        <f>SUMIFS('Fully Booked'!Q:Q,'Fully Booked'!M:M,'MARKETERS ALONE'!$D$1,'Fully Booked'!E:E,'MARKETERS ALONE'!A187)</f>
        <v>0</v>
      </c>
      <c r="E187" s="116">
        <f>SUMIFS('Fully Booked'!Q:Q,'Fully Booked'!M:M,'MARKETERS ALONE'!$E$1,'Fully Booked'!E:E,'MARKETERS ALONE'!A187)</f>
        <v>0</v>
      </c>
      <c r="F187" s="387">
        <f t="shared" si="3"/>
        <v>0</v>
      </c>
      <c r="G187" s="8">
        <f>COUNTIFS('Fully Booked'!E:E,'MARKETERS ALONE'!A187)</f>
        <v>0</v>
      </c>
    </row>
    <row r="188" spans="1:7" x14ac:dyDescent="0.25">
      <c r="A188" s="719" t="s">
        <v>6221</v>
      </c>
      <c r="B188" s="116">
        <f>SUMIFS('Fully Booked'!Q:Q,'Fully Booked'!E:E,'MARKETERS ALONE'!A188,'Fully Booked'!M:M,'MARKETERS ALONE'!$B$1)</f>
        <v>0</v>
      </c>
      <c r="C188" s="116">
        <f>SUMIFS('Fully Booked'!Q:Q,'Fully Booked'!M:M,'MARKETERS ALONE'!$C$1,'Fully Booked'!E:E,'MARKETERS ALONE'!A188)</f>
        <v>0</v>
      </c>
      <c r="D188" s="116">
        <f>SUMIFS('Fully Booked'!Q:Q,'Fully Booked'!M:M,'MARKETERS ALONE'!$D$1,'Fully Booked'!E:E,'MARKETERS ALONE'!A188)</f>
        <v>0</v>
      </c>
      <c r="E188" s="116">
        <f>SUMIFS('Fully Booked'!Q:Q,'Fully Booked'!M:M,'MARKETERS ALONE'!$E$1,'Fully Booked'!E:E,'MARKETERS ALONE'!A188)</f>
        <v>0</v>
      </c>
      <c r="F188" s="387">
        <f t="shared" si="3"/>
        <v>0</v>
      </c>
      <c r="G188" s="8">
        <f>COUNTIFS('Fully Booked'!E:E,'MARKETERS ALONE'!A188)</f>
        <v>0</v>
      </c>
    </row>
    <row r="189" spans="1:7" x14ac:dyDescent="0.25">
      <c r="A189" s="719" t="s">
        <v>7011</v>
      </c>
      <c r="B189" s="116">
        <f>SUMIFS('Fully Booked'!Q:Q,'Fully Booked'!E:E,'MARKETERS ALONE'!A189,'Fully Booked'!M:M,'MARKETERS ALONE'!$B$1)</f>
        <v>0</v>
      </c>
      <c r="C189" s="116">
        <f>SUMIFS('Fully Booked'!Q:Q,'Fully Booked'!M:M,'MARKETERS ALONE'!$C$1,'Fully Booked'!E:E,'MARKETERS ALONE'!A189)</f>
        <v>0</v>
      </c>
      <c r="D189" s="116">
        <f>SUMIFS('Fully Booked'!Q:Q,'Fully Booked'!M:M,'MARKETERS ALONE'!$D$1,'Fully Booked'!E:E,'MARKETERS ALONE'!A189)</f>
        <v>0</v>
      </c>
      <c r="E189" s="116">
        <f>SUMIFS('Fully Booked'!Q:Q,'Fully Booked'!M:M,'MARKETERS ALONE'!$E$1,'Fully Booked'!E:E,'MARKETERS ALONE'!A189)</f>
        <v>0</v>
      </c>
      <c r="F189" s="387">
        <f t="shared" si="3"/>
        <v>0</v>
      </c>
      <c r="G189" s="8">
        <f>COUNTIFS('Fully Booked'!E:E,'MARKETERS ALONE'!A189)</f>
        <v>0</v>
      </c>
    </row>
    <row r="190" spans="1:7" x14ac:dyDescent="0.25">
      <c r="A190" s="719" t="s">
        <v>4760</v>
      </c>
      <c r="B190" s="116">
        <f>SUMIFS('Fully Booked'!Q:Q,'Fully Booked'!E:E,'MARKETERS ALONE'!A190,'Fully Booked'!M:M,'MARKETERS ALONE'!$B$1)</f>
        <v>788400</v>
      </c>
      <c r="C190" s="116">
        <f>SUMIFS('Fully Booked'!Q:Q,'Fully Booked'!M:M,'MARKETERS ALONE'!$C$1,'Fully Booked'!E:E,'MARKETERS ALONE'!A190)</f>
        <v>0</v>
      </c>
      <c r="D190" s="116">
        <f>SUMIFS('Fully Booked'!Q:Q,'Fully Booked'!M:M,'MARKETERS ALONE'!$D$1,'Fully Booked'!E:E,'MARKETERS ALONE'!A190)</f>
        <v>0</v>
      </c>
      <c r="E190" s="116">
        <f>SUMIFS('Fully Booked'!Q:Q,'Fully Booked'!M:M,'MARKETERS ALONE'!$E$1,'Fully Booked'!E:E,'MARKETERS ALONE'!A190)</f>
        <v>0</v>
      </c>
      <c r="F190" s="387">
        <f t="shared" si="3"/>
        <v>788400</v>
      </c>
      <c r="G190" s="8">
        <f>COUNTIFS('Fully Booked'!E:E,'MARKETERS ALONE'!A190)</f>
        <v>1</v>
      </c>
    </row>
    <row r="191" spans="1:7" x14ac:dyDescent="0.25">
      <c r="A191" s="719" t="s">
        <v>6282</v>
      </c>
      <c r="B191" s="116">
        <f>SUMIFS('Fully Booked'!Q:Q,'Fully Booked'!E:E,'MARKETERS ALONE'!A191,'Fully Booked'!M:M,'MARKETERS ALONE'!$B$1)</f>
        <v>0</v>
      </c>
      <c r="C191" s="116">
        <f>SUMIFS('Fully Booked'!Q:Q,'Fully Booked'!M:M,'MARKETERS ALONE'!$C$1,'Fully Booked'!E:E,'MARKETERS ALONE'!A191)</f>
        <v>0</v>
      </c>
      <c r="D191" s="116">
        <f>SUMIFS('Fully Booked'!Q:Q,'Fully Booked'!M:M,'MARKETERS ALONE'!$D$1,'Fully Booked'!E:E,'MARKETERS ALONE'!A191)</f>
        <v>0</v>
      </c>
      <c r="E191" s="116">
        <f>SUMIFS('Fully Booked'!Q:Q,'Fully Booked'!M:M,'MARKETERS ALONE'!$E$1,'Fully Booked'!E:E,'MARKETERS ALONE'!A191)</f>
        <v>0</v>
      </c>
      <c r="F191" s="387">
        <f t="shared" si="3"/>
        <v>0</v>
      </c>
      <c r="G191" s="8">
        <f>COUNTIFS('Fully Booked'!E:E,'MARKETERS ALONE'!A191)</f>
        <v>0</v>
      </c>
    </row>
    <row r="192" spans="1:7" x14ac:dyDescent="0.25">
      <c r="A192" s="719" t="s">
        <v>6434</v>
      </c>
      <c r="B192" s="116">
        <f>SUMIFS('Fully Booked'!Q:Q,'Fully Booked'!E:E,'MARKETERS ALONE'!A192,'Fully Booked'!M:M,'MARKETERS ALONE'!$B$1)</f>
        <v>0</v>
      </c>
      <c r="C192" s="116">
        <f>SUMIFS('Fully Booked'!Q:Q,'Fully Booked'!M:M,'MARKETERS ALONE'!$C$1,'Fully Booked'!E:E,'MARKETERS ALONE'!A192)</f>
        <v>0</v>
      </c>
      <c r="D192" s="116">
        <f>SUMIFS('Fully Booked'!Q:Q,'Fully Booked'!M:M,'MARKETERS ALONE'!$D$1,'Fully Booked'!E:E,'MARKETERS ALONE'!A192)</f>
        <v>0</v>
      </c>
      <c r="E192" s="116">
        <f>SUMIFS('Fully Booked'!Q:Q,'Fully Booked'!M:M,'MARKETERS ALONE'!$E$1,'Fully Booked'!E:E,'MARKETERS ALONE'!A192)</f>
        <v>0</v>
      </c>
      <c r="F192" s="387">
        <f t="shared" si="3"/>
        <v>0</v>
      </c>
      <c r="G192" s="8">
        <f>COUNTIFS('Fully Booked'!E:E,'MARKETERS ALONE'!A192)</f>
        <v>0</v>
      </c>
    </row>
    <row r="193" spans="1:7" x14ac:dyDescent="0.25">
      <c r="A193" s="719" t="s">
        <v>5369</v>
      </c>
      <c r="B193" s="116">
        <f>SUMIFS('Fully Booked'!Q:Q,'Fully Booked'!E:E,'MARKETERS ALONE'!A193,'Fully Booked'!M:M,'MARKETERS ALONE'!$B$1)</f>
        <v>0</v>
      </c>
      <c r="C193" s="116">
        <f>SUMIFS('Fully Booked'!Q:Q,'Fully Booked'!M:M,'MARKETERS ALONE'!$C$1,'Fully Booked'!E:E,'MARKETERS ALONE'!A193)</f>
        <v>0</v>
      </c>
      <c r="D193" s="116">
        <f>SUMIFS('Fully Booked'!Q:Q,'Fully Booked'!M:M,'MARKETERS ALONE'!$D$1,'Fully Booked'!E:E,'MARKETERS ALONE'!A193)</f>
        <v>0</v>
      </c>
      <c r="E193" s="116">
        <f>SUMIFS('Fully Booked'!Q:Q,'Fully Booked'!M:M,'MARKETERS ALONE'!$E$1,'Fully Booked'!E:E,'MARKETERS ALONE'!A193)</f>
        <v>0</v>
      </c>
      <c r="F193" s="387">
        <f t="shared" si="3"/>
        <v>0</v>
      </c>
      <c r="G193" s="8">
        <f>COUNTIFS('Fully Booked'!E:E,'MARKETERS ALONE'!A193)</f>
        <v>0</v>
      </c>
    </row>
    <row r="194" spans="1:7" x14ac:dyDescent="0.25">
      <c r="A194" s="719" t="s">
        <v>7239</v>
      </c>
      <c r="B194" s="116">
        <f>SUMIFS('Fully Booked'!Q:Q,'Fully Booked'!E:E,'MARKETERS ALONE'!A194,'Fully Booked'!M:M,'MARKETERS ALONE'!$B$1)</f>
        <v>485600</v>
      </c>
      <c r="C194" s="116">
        <f>SUMIFS('Fully Booked'!Q:Q,'Fully Booked'!M:M,'MARKETERS ALONE'!$C$1,'Fully Booked'!E:E,'MARKETERS ALONE'!A194)</f>
        <v>0</v>
      </c>
      <c r="D194" s="116">
        <f>SUMIFS('Fully Booked'!Q:Q,'Fully Booked'!M:M,'MARKETERS ALONE'!$D$1,'Fully Booked'!E:E,'MARKETERS ALONE'!A194)</f>
        <v>0</v>
      </c>
      <c r="E194" s="116">
        <f>SUMIFS('Fully Booked'!Q:Q,'Fully Booked'!M:M,'MARKETERS ALONE'!$E$1,'Fully Booked'!E:E,'MARKETERS ALONE'!A194)</f>
        <v>0</v>
      </c>
      <c r="F194" s="387">
        <f t="shared" si="3"/>
        <v>485600</v>
      </c>
      <c r="G194" s="8">
        <f>COUNTIFS('Fully Booked'!E:E,'MARKETERS ALONE'!A194)</f>
        <v>1</v>
      </c>
    </row>
    <row r="195" spans="1:7" x14ac:dyDescent="0.25">
      <c r="A195" s="719" t="s">
        <v>6224</v>
      </c>
      <c r="B195" s="116">
        <f>SUMIFS('Fully Booked'!Q:Q,'Fully Booked'!E:E,'MARKETERS ALONE'!A195,'Fully Booked'!M:M,'MARKETERS ALONE'!$B$1)</f>
        <v>0</v>
      </c>
      <c r="C195" s="116">
        <f>SUMIFS('Fully Booked'!Q:Q,'Fully Booked'!M:M,'MARKETERS ALONE'!$C$1,'Fully Booked'!E:E,'MARKETERS ALONE'!A195)</f>
        <v>0</v>
      </c>
      <c r="D195" s="116">
        <f>SUMIFS('Fully Booked'!Q:Q,'Fully Booked'!M:M,'MARKETERS ALONE'!$D$1,'Fully Booked'!E:E,'MARKETERS ALONE'!A195)</f>
        <v>0</v>
      </c>
      <c r="E195" s="116">
        <f>SUMIFS('Fully Booked'!Q:Q,'Fully Booked'!M:M,'MARKETERS ALONE'!$E$1,'Fully Booked'!E:E,'MARKETERS ALONE'!A195)</f>
        <v>0</v>
      </c>
      <c r="F195" s="387">
        <f t="shared" si="3"/>
        <v>0</v>
      </c>
      <c r="G195" s="8">
        <f>COUNTIFS('Fully Booked'!E:E,'MARKETERS ALONE'!A195)</f>
        <v>0</v>
      </c>
    </row>
    <row r="196" spans="1:7" x14ac:dyDescent="0.25">
      <c r="A196" s="719" t="s">
        <v>906</v>
      </c>
      <c r="B196" s="116">
        <f>SUMIFS('Fully Booked'!Q:Q,'Fully Booked'!E:E,'MARKETERS ALONE'!A196,'Fully Booked'!M:M,'MARKETERS ALONE'!$B$1)</f>
        <v>0</v>
      </c>
      <c r="C196" s="116">
        <f>SUMIFS('Fully Booked'!Q:Q,'Fully Booked'!M:M,'MARKETERS ALONE'!$C$1,'Fully Booked'!E:E,'MARKETERS ALONE'!A196)</f>
        <v>0</v>
      </c>
      <c r="D196" s="116">
        <f>SUMIFS('Fully Booked'!Q:Q,'Fully Booked'!M:M,'MARKETERS ALONE'!$D$1,'Fully Booked'!E:E,'MARKETERS ALONE'!A196)</f>
        <v>0</v>
      </c>
      <c r="E196" s="116">
        <f>SUMIFS('Fully Booked'!Q:Q,'Fully Booked'!M:M,'MARKETERS ALONE'!$E$1,'Fully Booked'!E:E,'MARKETERS ALONE'!A196)</f>
        <v>0</v>
      </c>
      <c r="F196" s="387">
        <f t="shared" si="3"/>
        <v>0</v>
      </c>
      <c r="G196" s="8">
        <f>COUNTIFS('Fully Booked'!E:E,'MARKETERS ALONE'!A196)</f>
        <v>0</v>
      </c>
    </row>
    <row r="197" spans="1:7" x14ac:dyDescent="0.25">
      <c r="A197" s="719" t="s">
        <v>4228</v>
      </c>
      <c r="B197" s="116">
        <f>SUMIFS('Fully Booked'!Q:Q,'Fully Booked'!E:E,'MARKETERS ALONE'!A197,'Fully Booked'!M:M,'MARKETERS ALONE'!$B$1)</f>
        <v>0</v>
      </c>
      <c r="C197" s="116">
        <f>SUMIFS('Fully Booked'!Q:Q,'Fully Booked'!M:M,'MARKETERS ALONE'!$C$1,'Fully Booked'!E:E,'MARKETERS ALONE'!A197)</f>
        <v>0</v>
      </c>
      <c r="D197" s="116">
        <f>SUMIFS('Fully Booked'!Q:Q,'Fully Booked'!M:M,'MARKETERS ALONE'!$D$1,'Fully Booked'!E:E,'MARKETERS ALONE'!A197)</f>
        <v>0</v>
      </c>
      <c r="E197" s="116">
        <f>SUMIFS('Fully Booked'!Q:Q,'Fully Booked'!M:M,'MARKETERS ALONE'!$E$1,'Fully Booked'!E:E,'MARKETERS ALONE'!A197)</f>
        <v>0</v>
      </c>
      <c r="F197" s="387">
        <f t="shared" si="3"/>
        <v>0</v>
      </c>
      <c r="G197" s="8">
        <f>COUNTIFS('Fully Booked'!E:E,'MARKETERS ALONE'!A197)</f>
        <v>0</v>
      </c>
    </row>
    <row r="198" spans="1:7" x14ac:dyDescent="0.25">
      <c r="A198" s="719" t="s">
        <v>3792</v>
      </c>
      <c r="B198" s="116">
        <f>SUMIFS('Fully Booked'!Q:Q,'Fully Booked'!E:E,'MARKETERS ALONE'!A198,'Fully Booked'!M:M,'MARKETERS ALONE'!$B$1)</f>
        <v>72800</v>
      </c>
      <c r="C198" s="116">
        <f>SUMIFS('Fully Booked'!Q:Q,'Fully Booked'!M:M,'MARKETERS ALONE'!$C$1,'Fully Booked'!E:E,'MARKETERS ALONE'!A198)</f>
        <v>0</v>
      </c>
      <c r="D198" s="116">
        <f>SUMIFS('Fully Booked'!Q:Q,'Fully Booked'!M:M,'MARKETERS ALONE'!$D$1,'Fully Booked'!E:E,'MARKETERS ALONE'!A198)</f>
        <v>0</v>
      </c>
      <c r="E198" s="116">
        <f>SUMIFS('Fully Booked'!Q:Q,'Fully Booked'!M:M,'MARKETERS ALONE'!$E$1,'Fully Booked'!E:E,'MARKETERS ALONE'!A198)</f>
        <v>0</v>
      </c>
      <c r="F198" s="387">
        <f t="shared" si="3"/>
        <v>72800</v>
      </c>
      <c r="G198" s="8">
        <f>COUNTIFS('Fully Booked'!E:E,'MARKETERS ALONE'!A198)</f>
        <v>3</v>
      </c>
    </row>
    <row r="199" spans="1:7" x14ac:dyDescent="0.25">
      <c r="A199" s="719" t="s">
        <v>6362</v>
      </c>
      <c r="B199" s="116">
        <f>SUMIFS('Fully Booked'!Q:Q,'Fully Booked'!E:E,'MARKETERS ALONE'!A199,'Fully Booked'!M:M,'MARKETERS ALONE'!$B$1)</f>
        <v>150000</v>
      </c>
      <c r="C199" s="116">
        <f>SUMIFS('Fully Booked'!Q:Q,'Fully Booked'!M:M,'MARKETERS ALONE'!$C$1,'Fully Booked'!E:E,'MARKETERS ALONE'!A199)</f>
        <v>0</v>
      </c>
      <c r="D199" s="116">
        <f>SUMIFS('Fully Booked'!Q:Q,'Fully Booked'!M:M,'MARKETERS ALONE'!$D$1,'Fully Booked'!E:E,'MARKETERS ALONE'!A199)</f>
        <v>0</v>
      </c>
      <c r="E199" s="116">
        <f>SUMIFS('Fully Booked'!Q:Q,'Fully Booked'!M:M,'MARKETERS ALONE'!$E$1,'Fully Booked'!E:E,'MARKETERS ALONE'!A199)</f>
        <v>0</v>
      </c>
      <c r="F199" s="387">
        <f t="shared" ref="F199:F262" si="4">SUM(B199:E199)</f>
        <v>150000</v>
      </c>
      <c r="G199" s="8">
        <f>COUNTIFS('Fully Booked'!E:E,'MARKETERS ALONE'!A199)</f>
        <v>1</v>
      </c>
    </row>
    <row r="200" spans="1:7" x14ac:dyDescent="0.25">
      <c r="A200" s="719" t="s">
        <v>6474</v>
      </c>
      <c r="B200" s="116">
        <f>SUMIFS('Fully Booked'!Q:Q,'Fully Booked'!E:E,'MARKETERS ALONE'!A200,'Fully Booked'!M:M,'MARKETERS ALONE'!$B$1)</f>
        <v>0</v>
      </c>
      <c r="C200" s="116">
        <f>SUMIFS('Fully Booked'!Q:Q,'Fully Booked'!M:M,'MARKETERS ALONE'!$C$1,'Fully Booked'!E:E,'MARKETERS ALONE'!A200)</f>
        <v>0</v>
      </c>
      <c r="D200" s="116">
        <f>SUMIFS('Fully Booked'!Q:Q,'Fully Booked'!M:M,'MARKETERS ALONE'!$D$1,'Fully Booked'!E:E,'MARKETERS ALONE'!A200)</f>
        <v>0</v>
      </c>
      <c r="E200" s="116">
        <f>SUMIFS('Fully Booked'!Q:Q,'Fully Booked'!M:M,'MARKETERS ALONE'!$E$1,'Fully Booked'!E:E,'MARKETERS ALONE'!A200)</f>
        <v>0</v>
      </c>
      <c r="F200" s="387">
        <f t="shared" si="4"/>
        <v>0</v>
      </c>
      <c r="G200" s="8">
        <f>COUNTIFS('Fully Booked'!E:E,'MARKETERS ALONE'!A200)</f>
        <v>0</v>
      </c>
    </row>
    <row r="201" spans="1:7" x14ac:dyDescent="0.25">
      <c r="A201" s="719" t="s">
        <v>647</v>
      </c>
      <c r="B201" s="116">
        <f>SUMIFS('Fully Booked'!Q:Q,'Fully Booked'!E:E,'MARKETERS ALONE'!A201,'Fully Booked'!M:M,'MARKETERS ALONE'!$B$1)</f>
        <v>0</v>
      </c>
      <c r="C201" s="116">
        <f>SUMIFS('Fully Booked'!Q:Q,'Fully Booked'!M:M,'MARKETERS ALONE'!$C$1,'Fully Booked'!E:E,'MARKETERS ALONE'!A201)</f>
        <v>0</v>
      </c>
      <c r="D201" s="116">
        <f>SUMIFS('Fully Booked'!Q:Q,'Fully Booked'!M:M,'MARKETERS ALONE'!$D$1,'Fully Booked'!E:E,'MARKETERS ALONE'!A201)</f>
        <v>0</v>
      </c>
      <c r="E201" s="116">
        <f>SUMIFS('Fully Booked'!Q:Q,'Fully Booked'!M:M,'MARKETERS ALONE'!$E$1,'Fully Booked'!E:E,'MARKETERS ALONE'!A201)</f>
        <v>0</v>
      </c>
      <c r="F201" s="387">
        <f t="shared" si="4"/>
        <v>0</v>
      </c>
      <c r="G201" s="8">
        <f>COUNTIFS('Fully Booked'!E:E,'MARKETERS ALONE'!A201)</f>
        <v>0</v>
      </c>
    </row>
    <row r="202" spans="1:7" x14ac:dyDescent="0.25">
      <c r="A202" s="719" t="s">
        <v>3826</v>
      </c>
      <c r="B202" s="116">
        <f>SUMIFS('Fully Booked'!Q:Q,'Fully Booked'!E:E,'MARKETERS ALONE'!A202,'Fully Booked'!M:M,'MARKETERS ALONE'!$B$1)</f>
        <v>0</v>
      </c>
      <c r="C202" s="116">
        <f>SUMIFS('Fully Booked'!Q:Q,'Fully Booked'!M:M,'MARKETERS ALONE'!$C$1,'Fully Booked'!E:E,'MARKETERS ALONE'!A202)</f>
        <v>0</v>
      </c>
      <c r="D202" s="116">
        <f>SUMIFS('Fully Booked'!Q:Q,'Fully Booked'!M:M,'MARKETERS ALONE'!$D$1,'Fully Booked'!E:E,'MARKETERS ALONE'!A202)</f>
        <v>0</v>
      </c>
      <c r="E202" s="116">
        <f>SUMIFS('Fully Booked'!Q:Q,'Fully Booked'!M:M,'MARKETERS ALONE'!$E$1,'Fully Booked'!E:E,'MARKETERS ALONE'!A202)</f>
        <v>0</v>
      </c>
      <c r="F202" s="387">
        <f t="shared" si="4"/>
        <v>0</v>
      </c>
      <c r="G202" s="8">
        <f>COUNTIFS('Fully Booked'!E:E,'MARKETERS ALONE'!A202)</f>
        <v>0</v>
      </c>
    </row>
    <row r="203" spans="1:7" x14ac:dyDescent="0.25">
      <c r="A203" s="719" t="s">
        <v>6259</v>
      </c>
      <c r="B203" s="116">
        <f>SUMIFS('Fully Booked'!Q:Q,'Fully Booked'!E:E,'MARKETERS ALONE'!A203,'Fully Booked'!M:M,'MARKETERS ALONE'!$B$1)</f>
        <v>0</v>
      </c>
      <c r="C203" s="116">
        <f>SUMIFS('Fully Booked'!Q:Q,'Fully Booked'!M:M,'MARKETERS ALONE'!$C$1,'Fully Booked'!E:E,'MARKETERS ALONE'!A203)</f>
        <v>0</v>
      </c>
      <c r="D203" s="116">
        <f>SUMIFS('Fully Booked'!Q:Q,'Fully Booked'!M:M,'MARKETERS ALONE'!$D$1,'Fully Booked'!E:E,'MARKETERS ALONE'!A203)</f>
        <v>0</v>
      </c>
      <c r="E203" s="116">
        <f>SUMIFS('Fully Booked'!Q:Q,'Fully Booked'!M:M,'MARKETERS ALONE'!$E$1,'Fully Booked'!E:E,'MARKETERS ALONE'!A203)</f>
        <v>0</v>
      </c>
      <c r="F203" s="387">
        <f t="shared" si="4"/>
        <v>0</v>
      </c>
      <c r="G203" s="8">
        <f>COUNTIFS('Fully Booked'!E:E,'MARKETERS ALONE'!A203)</f>
        <v>0</v>
      </c>
    </row>
    <row r="204" spans="1:7" x14ac:dyDescent="0.25">
      <c r="A204" s="719" t="s">
        <v>3653</v>
      </c>
      <c r="B204" s="116">
        <f>SUMIFS('Fully Booked'!Q:Q,'Fully Booked'!E:E,'MARKETERS ALONE'!A204,'Fully Booked'!M:M,'MARKETERS ALONE'!$B$1)</f>
        <v>0</v>
      </c>
      <c r="C204" s="116">
        <f>SUMIFS('Fully Booked'!Q:Q,'Fully Booked'!M:M,'MARKETERS ALONE'!$C$1,'Fully Booked'!E:E,'MARKETERS ALONE'!A204)</f>
        <v>0</v>
      </c>
      <c r="D204" s="116">
        <f>SUMIFS('Fully Booked'!Q:Q,'Fully Booked'!M:M,'MARKETERS ALONE'!$D$1,'Fully Booked'!E:E,'MARKETERS ALONE'!A204)</f>
        <v>0</v>
      </c>
      <c r="E204" s="116">
        <f>SUMIFS('Fully Booked'!Q:Q,'Fully Booked'!M:M,'MARKETERS ALONE'!$E$1,'Fully Booked'!E:E,'MARKETERS ALONE'!A204)</f>
        <v>0</v>
      </c>
      <c r="F204" s="387">
        <f t="shared" si="4"/>
        <v>0</v>
      </c>
      <c r="G204" s="8">
        <f>COUNTIFS('Fully Booked'!E:E,'MARKETERS ALONE'!A204)</f>
        <v>0</v>
      </c>
    </row>
    <row r="205" spans="1:7" x14ac:dyDescent="0.25">
      <c r="A205" s="719" t="s">
        <v>6596</v>
      </c>
      <c r="B205" s="116">
        <f>SUMIFS('Fully Booked'!Q:Q,'Fully Booked'!E:E,'MARKETERS ALONE'!A205,'Fully Booked'!M:M,'MARKETERS ALONE'!$B$1)</f>
        <v>0</v>
      </c>
      <c r="C205" s="116">
        <f>SUMIFS('Fully Booked'!Q:Q,'Fully Booked'!M:M,'MARKETERS ALONE'!$C$1,'Fully Booked'!E:E,'MARKETERS ALONE'!A205)</f>
        <v>0</v>
      </c>
      <c r="D205" s="116">
        <f>SUMIFS('Fully Booked'!Q:Q,'Fully Booked'!M:M,'MARKETERS ALONE'!$D$1,'Fully Booked'!E:E,'MARKETERS ALONE'!A205)</f>
        <v>0</v>
      </c>
      <c r="E205" s="116">
        <f>SUMIFS('Fully Booked'!Q:Q,'Fully Booked'!M:M,'MARKETERS ALONE'!$E$1,'Fully Booked'!E:E,'MARKETERS ALONE'!A205)</f>
        <v>0</v>
      </c>
      <c r="F205" s="387">
        <f t="shared" si="4"/>
        <v>0</v>
      </c>
      <c r="G205" s="8">
        <f>COUNTIFS('Fully Booked'!E:E,'MARKETERS ALONE'!A205)</f>
        <v>0</v>
      </c>
    </row>
    <row r="206" spans="1:7" x14ac:dyDescent="0.25">
      <c r="A206" s="719" t="s">
        <v>5458</v>
      </c>
      <c r="B206" s="116">
        <f>SUMIFS('Fully Booked'!Q:Q,'Fully Booked'!E:E,'MARKETERS ALONE'!A206,'Fully Booked'!M:M,'MARKETERS ALONE'!$B$1)</f>
        <v>0</v>
      </c>
      <c r="C206" s="116">
        <f>SUMIFS('Fully Booked'!Q:Q,'Fully Booked'!M:M,'MARKETERS ALONE'!$C$1,'Fully Booked'!E:E,'MARKETERS ALONE'!A206)</f>
        <v>0</v>
      </c>
      <c r="D206" s="116">
        <f>SUMIFS('Fully Booked'!Q:Q,'Fully Booked'!M:M,'MARKETERS ALONE'!$D$1,'Fully Booked'!E:E,'MARKETERS ALONE'!A206)</f>
        <v>0</v>
      </c>
      <c r="E206" s="116">
        <f>SUMIFS('Fully Booked'!Q:Q,'Fully Booked'!M:M,'MARKETERS ALONE'!$E$1,'Fully Booked'!E:E,'MARKETERS ALONE'!A206)</f>
        <v>0</v>
      </c>
      <c r="F206" s="387">
        <f t="shared" si="4"/>
        <v>0</v>
      </c>
      <c r="G206" s="8">
        <f>COUNTIFS('Fully Booked'!E:E,'MARKETERS ALONE'!A206)</f>
        <v>0</v>
      </c>
    </row>
    <row r="207" spans="1:7" x14ac:dyDescent="0.25">
      <c r="A207" s="719" t="s">
        <v>6357</v>
      </c>
      <c r="B207" s="116">
        <f>SUMIFS('Fully Booked'!Q:Q,'Fully Booked'!E:E,'MARKETERS ALONE'!A207,'Fully Booked'!M:M,'MARKETERS ALONE'!$B$1)</f>
        <v>292600</v>
      </c>
      <c r="C207" s="116">
        <f>SUMIFS('Fully Booked'!Q:Q,'Fully Booked'!M:M,'MARKETERS ALONE'!$C$1,'Fully Booked'!E:E,'MARKETERS ALONE'!A207)</f>
        <v>0</v>
      </c>
      <c r="D207" s="116">
        <f>SUMIFS('Fully Booked'!Q:Q,'Fully Booked'!M:M,'MARKETERS ALONE'!$D$1,'Fully Booked'!E:E,'MARKETERS ALONE'!A207)</f>
        <v>0</v>
      </c>
      <c r="E207" s="116">
        <f>SUMIFS('Fully Booked'!Q:Q,'Fully Booked'!M:M,'MARKETERS ALONE'!$E$1,'Fully Booked'!E:E,'MARKETERS ALONE'!A207)</f>
        <v>0</v>
      </c>
      <c r="F207" s="387">
        <f t="shared" si="4"/>
        <v>292600</v>
      </c>
      <c r="G207" s="8">
        <f>COUNTIFS('Fully Booked'!E:E,'MARKETERS ALONE'!A207)</f>
        <v>1</v>
      </c>
    </row>
    <row r="208" spans="1:7" x14ac:dyDescent="0.25">
      <c r="A208" s="719" t="s">
        <v>4616</v>
      </c>
      <c r="B208" s="116">
        <f>SUMIFS('Fully Booked'!Q:Q,'Fully Booked'!E:E,'MARKETERS ALONE'!A208,'Fully Booked'!M:M,'MARKETERS ALONE'!$B$1)</f>
        <v>0</v>
      </c>
      <c r="C208" s="116">
        <f>SUMIFS('Fully Booked'!Q:Q,'Fully Booked'!M:M,'MARKETERS ALONE'!$C$1,'Fully Booked'!E:E,'MARKETERS ALONE'!A208)</f>
        <v>0</v>
      </c>
      <c r="D208" s="116">
        <f>SUMIFS('Fully Booked'!Q:Q,'Fully Booked'!M:M,'MARKETERS ALONE'!$D$1,'Fully Booked'!E:E,'MARKETERS ALONE'!A208)</f>
        <v>0</v>
      </c>
      <c r="E208" s="116">
        <f>SUMIFS('Fully Booked'!Q:Q,'Fully Booked'!M:M,'MARKETERS ALONE'!$E$1,'Fully Booked'!E:E,'MARKETERS ALONE'!A208)</f>
        <v>0</v>
      </c>
      <c r="F208" s="387">
        <f t="shared" si="4"/>
        <v>0</v>
      </c>
      <c r="G208" s="8">
        <f>COUNTIFS('Fully Booked'!E:E,'MARKETERS ALONE'!A208)</f>
        <v>0</v>
      </c>
    </row>
    <row r="209" spans="1:7" x14ac:dyDescent="0.25">
      <c r="A209" s="719" t="s">
        <v>5455</v>
      </c>
      <c r="B209" s="116">
        <f>SUMIFS('Fully Booked'!Q:Q,'Fully Booked'!E:E,'MARKETERS ALONE'!A209,'Fully Booked'!M:M,'MARKETERS ALONE'!$B$1)</f>
        <v>0</v>
      </c>
      <c r="C209" s="116">
        <f>SUMIFS('Fully Booked'!Q:Q,'Fully Booked'!M:M,'MARKETERS ALONE'!$C$1,'Fully Booked'!E:E,'MARKETERS ALONE'!A209)</f>
        <v>0</v>
      </c>
      <c r="D209" s="116">
        <f>SUMIFS('Fully Booked'!Q:Q,'Fully Booked'!M:M,'MARKETERS ALONE'!$D$1,'Fully Booked'!E:E,'MARKETERS ALONE'!A209)</f>
        <v>0</v>
      </c>
      <c r="E209" s="116">
        <f>SUMIFS('Fully Booked'!Q:Q,'Fully Booked'!M:M,'MARKETERS ALONE'!$E$1,'Fully Booked'!E:E,'MARKETERS ALONE'!A209)</f>
        <v>0</v>
      </c>
      <c r="F209" s="387">
        <f t="shared" si="4"/>
        <v>0</v>
      </c>
      <c r="G209" s="8">
        <f>COUNTIFS('Fully Booked'!E:E,'MARKETERS ALONE'!A209)</f>
        <v>0</v>
      </c>
    </row>
    <row r="210" spans="1:7" x14ac:dyDescent="0.25">
      <c r="A210" s="719" t="s">
        <v>7178</v>
      </c>
      <c r="B210" s="116">
        <f>SUMIFS('Fully Booked'!Q:Q,'Fully Booked'!E:E,'MARKETERS ALONE'!A210,'Fully Booked'!M:M,'MARKETERS ALONE'!$B$1)</f>
        <v>0</v>
      </c>
      <c r="C210" s="116">
        <f>SUMIFS('Fully Booked'!Q:Q,'Fully Booked'!M:M,'MARKETERS ALONE'!$C$1,'Fully Booked'!E:E,'MARKETERS ALONE'!A210)</f>
        <v>0</v>
      </c>
      <c r="D210" s="116">
        <f>SUMIFS('Fully Booked'!Q:Q,'Fully Booked'!M:M,'MARKETERS ALONE'!$D$1,'Fully Booked'!E:E,'MARKETERS ALONE'!A210)</f>
        <v>0</v>
      </c>
      <c r="E210" s="116">
        <f>SUMIFS('Fully Booked'!Q:Q,'Fully Booked'!M:M,'MARKETERS ALONE'!$E$1,'Fully Booked'!E:E,'MARKETERS ALONE'!A210)</f>
        <v>0</v>
      </c>
      <c r="F210" s="387">
        <f t="shared" si="4"/>
        <v>0</v>
      </c>
      <c r="G210" s="8">
        <f>COUNTIFS('Fully Booked'!E:E,'MARKETERS ALONE'!A210)</f>
        <v>0</v>
      </c>
    </row>
    <row r="211" spans="1:7" x14ac:dyDescent="0.25">
      <c r="A211" s="719" t="s">
        <v>643</v>
      </c>
      <c r="B211" s="116">
        <f>SUMIFS('Fully Booked'!Q:Q,'Fully Booked'!E:E,'MARKETERS ALONE'!A211,'Fully Booked'!M:M,'MARKETERS ALONE'!$B$1)</f>
        <v>0</v>
      </c>
      <c r="C211" s="116">
        <f>SUMIFS('Fully Booked'!Q:Q,'Fully Booked'!M:M,'MARKETERS ALONE'!$C$1,'Fully Booked'!E:E,'MARKETERS ALONE'!A211)</f>
        <v>0</v>
      </c>
      <c r="D211" s="116">
        <f>SUMIFS('Fully Booked'!Q:Q,'Fully Booked'!M:M,'MARKETERS ALONE'!$D$1,'Fully Booked'!E:E,'MARKETERS ALONE'!A211)</f>
        <v>0</v>
      </c>
      <c r="E211" s="116">
        <f>SUMIFS('Fully Booked'!Q:Q,'Fully Booked'!M:M,'MARKETERS ALONE'!$E$1,'Fully Booked'!E:E,'MARKETERS ALONE'!A211)</f>
        <v>0</v>
      </c>
      <c r="F211" s="387">
        <f t="shared" si="4"/>
        <v>0</v>
      </c>
      <c r="G211" s="8">
        <f>COUNTIFS('Fully Booked'!E:E,'MARKETERS ALONE'!A211)</f>
        <v>0</v>
      </c>
    </row>
    <row r="212" spans="1:7" x14ac:dyDescent="0.25">
      <c r="A212" s="719" t="s">
        <v>2244</v>
      </c>
      <c r="B212" s="116">
        <f>SUMIFS('Fully Booked'!Q:Q,'Fully Booked'!E:E,'MARKETERS ALONE'!A212,'Fully Booked'!M:M,'MARKETERS ALONE'!$B$1)</f>
        <v>0</v>
      </c>
      <c r="C212" s="116">
        <f>SUMIFS('Fully Booked'!Q:Q,'Fully Booked'!M:M,'MARKETERS ALONE'!$C$1,'Fully Booked'!E:E,'MARKETERS ALONE'!A212)</f>
        <v>0</v>
      </c>
      <c r="D212" s="116">
        <f>SUMIFS('Fully Booked'!Q:Q,'Fully Booked'!M:M,'MARKETERS ALONE'!$D$1,'Fully Booked'!E:E,'MARKETERS ALONE'!A212)</f>
        <v>0</v>
      </c>
      <c r="E212" s="116">
        <f>SUMIFS('Fully Booked'!Q:Q,'Fully Booked'!M:M,'MARKETERS ALONE'!$E$1,'Fully Booked'!E:E,'MARKETERS ALONE'!A212)</f>
        <v>0</v>
      </c>
      <c r="F212" s="387">
        <f t="shared" si="4"/>
        <v>0</v>
      </c>
      <c r="G212" s="8">
        <f>COUNTIFS('Fully Booked'!E:E,'MARKETERS ALONE'!A212)</f>
        <v>0</v>
      </c>
    </row>
    <row r="213" spans="1:7" x14ac:dyDescent="0.25">
      <c r="A213" s="719" t="s">
        <v>4508</v>
      </c>
      <c r="B213" s="116">
        <f>SUMIFS('Fully Booked'!Q:Q,'Fully Booked'!E:E,'MARKETERS ALONE'!A213,'Fully Booked'!M:M,'MARKETERS ALONE'!$B$1)</f>
        <v>0</v>
      </c>
      <c r="C213" s="116">
        <f>SUMIFS('Fully Booked'!Q:Q,'Fully Booked'!M:M,'MARKETERS ALONE'!$C$1,'Fully Booked'!E:E,'MARKETERS ALONE'!A213)</f>
        <v>0</v>
      </c>
      <c r="D213" s="116">
        <f>SUMIFS('Fully Booked'!Q:Q,'Fully Booked'!M:M,'MARKETERS ALONE'!$D$1,'Fully Booked'!E:E,'MARKETERS ALONE'!A213)</f>
        <v>0</v>
      </c>
      <c r="E213" s="116">
        <f>SUMIFS('Fully Booked'!Q:Q,'Fully Booked'!M:M,'MARKETERS ALONE'!$E$1,'Fully Booked'!E:E,'MARKETERS ALONE'!A213)</f>
        <v>0</v>
      </c>
      <c r="F213" s="387">
        <f t="shared" si="4"/>
        <v>0</v>
      </c>
      <c r="G213" s="8">
        <f>COUNTIFS('Fully Booked'!E:E,'MARKETERS ALONE'!A213)</f>
        <v>0</v>
      </c>
    </row>
    <row r="214" spans="1:7" x14ac:dyDescent="0.25">
      <c r="A214" s="719" t="s">
        <v>7047</v>
      </c>
      <c r="B214" s="116">
        <f>SUMIFS('Fully Booked'!Q:Q,'Fully Booked'!E:E,'MARKETERS ALONE'!A214,'Fully Booked'!M:M,'MARKETERS ALONE'!$B$1)</f>
        <v>0</v>
      </c>
      <c r="C214" s="116">
        <f>SUMIFS('Fully Booked'!Q:Q,'Fully Booked'!M:M,'MARKETERS ALONE'!$C$1,'Fully Booked'!E:E,'MARKETERS ALONE'!A214)</f>
        <v>0</v>
      </c>
      <c r="D214" s="116">
        <f>SUMIFS('Fully Booked'!Q:Q,'Fully Booked'!M:M,'MARKETERS ALONE'!$D$1,'Fully Booked'!E:E,'MARKETERS ALONE'!A214)</f>
        <v>0</v>
      </c>
      <c r="E214" s="116">
        <f>SUMIFS('Fully Booked'!Q:Q,'Fully Booked'!M:M,'MARKETERS ALONE'!$E$1,'Fully Booked'!E:E,'MARKETERS ALONE'!A214)</f>
        <v>0</v>
      </c>
      <c r="F214" s="387">
        <f t="shared" si="4"/>
        <v>0</v>
      </c>
      <c r="G214" s="8">
        <f>COUNTIFS('Fully Booked'!E:E,'MARKETERS ALONE'!A214)</f>
        <v>0</v>
      </c>
    </row>
    <row r="215" spans="1:7" x14ac:dyDescent="0.25">
      <c r="A215" s="719" t="s">
        <v>5068</v>
      </c>
      <c r="B215" s="116">
        <f>SUMIFS('Fully Booked'!Q:Q,'Fully Booked'!E:E,'MARKETERS ALONE'!A215,'Fully Booked'!M:M,'MARKETERS ALONE'!$B$1)</f>
        <v>0</v>
      </c>
      <c r="C215" s="116">
        <f>SUMIFS('Fully Booked'!Q:Q,'Fully Booked'!M:M,'MARKETERS ALONE'!$C$1,'Fully Booked'!E:E,'MARKETERS ALONE'!A215)</f>
        <v>0</v>
      </c>
      <c r="D215" s="116">
        <f>SUMIFS('Fully Booked'!Q:Q,'Fully Booked'!M:M,'MARKETERS ALONE'!$D$1,'Fully Booked'!E:E,'MARKETERS ALONE'!A215)</f>
        <v>0</v>
      </c>
      <c r="E215" s="116">
        <f>SUMIFS('Fully Booked'!Q:Q,'Fully Booked'!M:M,'MARKETERS ALONE'!$E$1,'Fully Booked'!E:E,'MARKETERS ALONE'!A215)</f>
        <v>0</v>
      </c>
      <c r="F215" s="387">
        <f t="shared" si="4"/>
        <v>0</v>
      </c>
      <c r="G215" s="8">
        <f>COUNTIFS('Fully Booked'!E:E,'MARKETERS ALONE'!A215)</f>
        <v>0</v>
      </c>
    </row>
    <row r="216" spans="1:7" x14ac:dyDescent="0.25">
      <c r="A216" s="719" t="s">
        <v>3395</v>
      </c>
      <c r="B216" s="116">
        <f>SUMIFS('Fully Booked'!Q:Q,'Fully Booked'!E:E,'MARKETERS ALONE'!A216,'Fully Booked'!M:M,'MARKETERS ALONE'!$B$1)</f>
        <v>0</v>
      </c>
      <c r="C216" s="116">
        <f>SUMIFS('Fully Booked'!Q:Q,'Fully Booked'!M:M,'MARKETERS ALONE'!$C$1,'Fully Booked'!E:E,'MARKETERS ALONE'!A216)</f>
        <v>0</v>
      </c>
      <c r="D216" s="116">
        <f>SUMIFS('Fully Booked'!Q:Q,'Fully Booked'!M:M,'MARKETERS ALONE'!$D$1,'Fully Booked'!E:E,'MARKETERS ALONE'!A216)</f>
        <v>0</v>
      </c>
      <c r="E216" s="116">
        <f>SUMIFS('Fully Booked'!Q:Q,'Fully Booked'!M:M,'MARKETERS ALONE'!$E$1,'Fully Booked'!E:E,'MARKETERS ALONE'!A216)</f>
        <v>0</v>
      </c>
      <c r="F216" s="387">
        <f t="shared" si="4"/>
        <v>0</v>
      </c>
      <c r="G216" s="8">
        <f>COUNTIFS('Fully Booked'!E:E,'MARKETERS ALONE'!A216)</f>
        <v>0</v>
      </c>
    </row>
    <row r="217" spans="1:7" x14ac:dyDescent="0.25">
      <c r="A217" s="719" t="s">
        <v>6179</v>
      </c>
      <c r="B217" s="116">
        <f>SUMIFS('Fully Booked'!Q:Q,'Fully Booked'!E:E,'MARKETERS ALONE'!A217,'Fully Booked'!M:M,'MARKETERS ALONE'!$B$1)</f>
        <v>0</v>
      </c>
      <c r="C217" s="116">
        <f>SUMIFS('Fully Booked'!Q:Q,'Fully Booked'!M:M,'MARKETERS ALONE'!$C$1,'Fully Booked'!E:E,'MARKETERS ALONE'!A217)</f>
        <v>0</v>
      </c>
      <c r="D217" s="116">
        <f>SUMIFS('Fully Booked'!Q:Q,'Fully Booked'!M:M,'MARKETERS ALONE'!$D$1,'Fully Booked'!E:E,'MARKETERS ALONE'!A217)</f>
        <v>0</v>
      </c>
      <c r="E217" s="116">
        <f>SUMIFS('Fully Booked'!Q:Q,'Fully Booked'!M:M,'MARKETERS ALONE'!$E$1,'Fully Booked'!E:E,'MARKETERS ALONE'!A217)</f>
        <v>0</v>
      </c>
      <c r="F217" s="387">
        <f t="shared" si="4"/>
        <v>0</v>
      </c>
      <c r="G217" s="8">
        <f>COUNTIFS('Fully Booked'!E:E,'MARKETERS ALONE'!A217)</f>
        <v>0</v>
      </c>
    </row>
    <row r="218" spans="1:7" x14ac:dyDescent="0.25">
      <c r="A218" s="719" t="s">
        <v>496</v>
      </c>
      <c r="B218" s="116">
        <f>SUMIFS('Fully Booked'!Q:Q,'Fully Booked'!E:E,'MARKETERS ALONE'!A218,'Fully Booked'!M:M,'MARKETERS ALONE'!$B$1)</f>
        <v>444700</v>
      </c>
      <c r="C218" s="116">
        <f>SUMIFS('Fully Booked'!Q:Q,'Fully Booked'!M:M,'MARKETERS ALONE'!$C$1,'Fully Booked'!E:E,'MARKETERS ALONE'!A218)</f>
        <v>0</v>
      </c>
      <c r="D218" s="116">
        <f>SUMIFS('Fully Booked'!Q:Q,'Fully Booked'!M:M,'MARKETERS ALONE'!$D$1,'Fully Booked'!E:E,'MARKETERS ALONE'!A218)</f>
        <v>0</v>
      </c>
      <c r="E218" s="116">
        <f>SUMIFS('Fully Booked'!Q:Q,'Fully Booked'!M:M,'MARKETERS ALONE'!$E$1,'Fully Booked'!E:E,'MARKETERS ALONE'!A218)</f>
        <v>0</v>
      </c>
      <c r="F218" s="387">
        <f t="shared" si="4"/>
        <v>444700</v>
      </c>
      <c r="G218" s="8">
        <f>COUNTIFS('Fully Booked'!E:E,'MARKETERS ALONE'!A218)</f>
        <v>2</v>
      </c>
    </row>
    <row r="219" spans="1:7" x14ac:dyDescent="0.25">
      <c r="A219" s="719" t="s">
        <v>5821</v>
      </c>
      <c r="B219" s="116">
        <f>SUMIFS('Fully Booked'!Q:Q,'Fully Booked'!E:E,'MARKETERS ALONE'!A219,'Fully Booked'!M:M,'MARKETERS ALONE'!$B$1)</f>
        <v>0</v>
      </c>
      <c r="C219" s="116">
        <f>SUMIFS('Fully Booked'!Q:Q,'Fully Booked'!M:M,'MARKETERS ALONE'!$C$1,'Fully Booked'!E:E,'MARKETERS ALONE'!A219)</f>
        <v>0</v>
      </c>
      <c r="D219" s="116">
        <f>SUMIFS('Fully Booked'!Q:Q,'Fully Booked'!M:M,'MARKETERS ALONE'!$D$1,'Fully Booked'!E:E,'MARKETERS ALONE'!A219)</f>
        <v>0</v>
      </c>
      <c r="E219" s="116">
        <f>SUMIFS('Fully Booked'!Q:Q,'Fully Booked'!M:M,'MARKETERS ALONE'!$E$1,'Fully Booked'!E:E,'MARKETERS ALONE'!A219)</f>
        <v>0</v>
      </c>
      <c r="F219" s="387">
        <f t="shared" si="4"/>
        <v>0</v>
      </c>
      <c r="G219" s="8">
        <f>COUNTIFS('Fully Booked'!E:E,'MARKETERS ALONE'!A219)</f>
        <v>0</v>
      </c>
    </row>
    <row r="220" spans="1:7" x14ac:dyDescent="0.25">
      <c r="A220" s="719" t="s">
        <v>7265</v>
      </c>
      <c r="B220" s="116">
        <f>SUMIFS('Fully Booked'!Q:Q,'Fully Booked'!E:E,'MARKETERS ALONE'!A220,'Fully Booked'!M:M,'MARKETERS ALONE'!$B$1)</f>
        <v>0</v>
      </c>
      <c r="C220" s="116">
        <f>SUMIFS('Fully Booked'!Q:Q,'Fully Booked'!M:M,'MARKETERS ALONE'!$C$1,'Fully Booked'!E:E,'MARKETERS ALONE'!A220)</f>
        <v>0</v>
      </c>
      <c r="D220" s="116">
        <f>SUMIFS('Fully Booked'!Q:Q,'Fully Booked'!M:M,'MARKETERS ALONE'!$D$1,'Fully Booked'!E:E,'MARKETERS ALONE'!A220)</f>
        <v>0</v>
      </c>
      <c r="E220" s="116">
        <f>SUMIFS('Fully Booked'!Q:Q,'Fully Booked'!M:M,'MARKETERS ALONE'!$E$1,'Fully Booked'!E:E,'MARKETERS ALONE'!A220)</f>
        <v>0</v>
      </c>
      <c r="F220" s="387">
        <f t="shared" si="4"/>
        <v>0</v>
      </c>
      <c r="G220" s="8">
        <f>COUNTIFS('Fully Booked'!E:E,'MARKETERS ALONE'!A220)</f>
        <v>0</v>
      </c>
    </row>
    <row r="221" spans="1:7" x14ac:dyDescent="0.25">
      <c r="A221" s="719" t="s">
        <v>804</v>
      </c>
      <c r="B221" s="116">
        <f>SUMIFS('Fully Booked'!Q:Q,'Fully Booked'!E:E,'MARKETERS ALONE'!A221,'Fully Booked'!M:M,'MARKETERS ALONE'!$B$1)</f>
        <v>0</v>
      </c>
      <c r="C221" s="116">
        <f>SUMIFS('Fully Booked'!Q:Q,'Fully Booked'!M:M,'MARKETERS ALONE'!$C$1,'Fully Booked'!E:E,'MARKETERS ALONE'!A221)</f>
        <v>0</v>
      </c>
      <c r="D221" s="116">
        <f>SUMIFS('Fully Booked'!Q:Q,'Fully Booked'!M:M,'MARKETERS ALONE'!$D$1,'Fully Booked'!E:E,'MARKETERS ALONE'!A221)</f>
        <v>0</v>
      </c>
      <c r="E221" s="116">
        <f>SUMIFS('Fully Booked'!Q:Q,'Fully Booked'!M:M,'MARKETERS ALONE'!$E$1,'Fully Booked'!E:E,'MARKETERS ALONE'!A221)</f>
        <v>0</v>
      </c>
      <c r="F221" s="387">
        <f t="shared" si="4"/>
        <v>0</v>
      </c>
      <c r="G221" s="8">
        <f>COUNTIFS('Fully Booked'!E:E,'MARKETERS ALONE'!A221)</f>
        <v>0</v>
      </c>
    </row>
    <row r="222" spans="1:7" x14ac:dyDescent="0.25">
      <c r="A222" s="719" t="s">
        <v>6782</v>
      </c>
      <c r="B222" s="116">
        <f>SUMIFS('Fully Booked'!Q:Q,'Fully Booked'!E:E,'MARKETERS ALONE'!A222,'Fully Booked'!M:M,'MARKETERS ALONE'!$B$1)</f>
        <v>0</v>
      </c>
      <c r="C222" s="116">
        <f>SUMIFS('Fully Booked'!Q:Q,'Fully Booked'!M:M,'MARKETERS ALONE'!$C$1,'Fully Booked'!E:E,'MARKETERS ALONE'!A222)</f>
        <v>0</v>
      </c>
      <c r="D222" s="116">
        <f>SUMIFS('Fully Booked'!Q:Q,'Fully Booked'!M:M,'MARKETERS ALONE'!$D$1,'Fully Booked'!E:E,'MARKETERS ALONE'!A222)</f>
        <v>0</v>
      </c>
      <c r="E222" s="116">
        <f>SUMIFS('Fully Booked'!Q:Q,'Fully Booked'!M:M,'MARKETERS ALONE'!$E$1,'Fully Booked'!E:E,'MARKETERS ALONE'!A222)</f>
        <v>0</v>
      </c>
      <c r="F222" s="387">
        <f t="shared" si="4"/>
        <v>0</v>
      </c>
      <c r="G222" s="8">
        <f>COUNTIFS('Fully Booked'!E:E,'MARKETERS ALONE'!A222)</f>
        <v>0</v>
      </c>
    </row>
    <row r="223" spans="1:7" x14ac:dyDescent="0.25">
      <c r="A223" s="719" t="s">
        <v>4014</v>
      </c>
      <c r="B223" s="116">
        <f>SUMIFS('Fully Booked'!Q:Q,'Fully Booked'!E:E,'MARKETERS ALONE'!A223,'Fully Booked'!M:M,'MARKETERS ALONE'!$B$1)</f>
        <v>0</v>
      </c>
      <c r="C223" s="116">
        <f>SUMIFS('Fully Booked'!Q:Q,'Fully Booked'!M:M,'MARKETERS ALONE'!$C$1,'Fully Booked'!E:E,'MARKETERS ALONE'!A223)</f>
        <v>0</v>
      </c>
      <c r="D223" s="116">
        <f>SUMIFS('Fully Booked'!Q:Q,'Fully Booked'!M:M,'MARKETERS ALONE'!$D$1,'Fully Booked'!E:E,'MARKETERS ALONE'!A223)</f>
        <v>0</v>
      </c>
      <c r="E223" s="116">
        <f>SUMIFS('Fully Booked'!Q:Q,'Fully Booked'!M:M,'MARKETERS ALONE'!$E$1,'Fully Booked'!E:E,'MARKETERS ALONE'!A223)</f>
        <v>0</v>
      </c>
      <c r="F223" s="387">
        <f t="shared" si="4"/>
        <v>0</v>
      </c>
      <c r="G223" s="8">
        <f>COUNTIFS('Fully Booked'!E:E,'MARKETERS ALONE'!A223)</f>
        <v>0</v>
      </c>
    </row>
    <row r="224" spans="1:7" x14ac:dyDescent="0.25">
      <c r="A224" s="719" t="s">
        <v>6443</v>
      </c>
      <c r="B224" s="116">
        <f>SUMIFS('Fully Booked'!Q:Q,'Fully Booked'!E:E,'MARKETERS ALONE'!A224,'Fully Booked'!M:M,'MARKETERS ALONE'!$B$1)</f>
        <v>54600</v>
      </c>
      <c r="C224" s="116">
        <f>SUMIFS('Fully Booked'!Q:Q,'Fully Booked'!M:M,'MARKETERS ALONE'!$C$1,'Fully Booked'!E:E,'MARKETERS ALONE'!A224)</f>
        <v>0</v>
      </c>
      <c r="D224" s="116">
        <f>SUMIFS('Fully Booked'!Q:Q,'Fully Booked'!M:M,'MARKETERS ALONE'!$D$1,'Fully Booked'!E:E,'MARKETERS ALONE'!A224)</f>
        <v>0</v>
      </c>
      <c r="E224" s="116">
        <f>SUMIFS('Fully Booked'!Q:Q,'Fully Booked'!M:M,'MARKETERS ALONE'!$E$1,'Fully Booked'!E:E,'MARKETERS ALONE'!A224)</f>
        <v>0</v>
      </c>
      <c r="F224" s="387">
        <f t="shared" si="4"/>
        <v>54600</v>
      </c>
      <c r="G224" s="8">
        <f>COUNTIFS('Fully Booked'!E:E,'MARKETERS ALONE'!A224)</f>
        <v>1</v>
      </c>
    </row>
    <row r="225" spans="1:7" x14ac:dyDescent="0.25">
      <c r="A225" s="719" t="s">
        <v>6403</v>
      </c>
      <c r="B225" s="116">
        <f>SUMIFS('Fully Booked'!Q:Q,'Fully Booked'!E:E,'MARKETERS ALONE'!A225,'Fully Booked'!M:M,'MARKETERS ALONE'!$B$1)</f>
        <v>0</v>
      </c>
      <c r="C225" s="116">
        <f>SUMIFS('Fully Booked'!Q:Q,'Fully Booked'!M:M,'MARKETERS ALONE'!$C$1,'Fully Booked'!E:E,'MARKETERS ALONE'!A225)</f>
        <v>0</v>
      </c>
      <c r="D225" s="116">
        <f>SUMIFS('Fully Booked'!Q:Q,'Fully Booked'!M:M,'MARKETERS ALONE'!$D$1,'Fully Booked'!E:E,'MARKETERS ALONE'!A225)</f>
        <v>0</v>
      </c>
      <c r="E225" s="116">
        <f>SUMIFS('Fully Booked'!Q:Q,'Fully Booked'!M:M,'MARKETERS ALONE'!$E$1,'Fully Booked'!E:E,'MARKETERS ALONE'!A225)</f>
        <v>0</v>
      </c>
      <c r="F225" s="387">
        <f t="shared" si="4"/>
        <v>0</v>
      </c>
      <c r="G225" s="8">
        <f>COUNTIFS('Fully Booked'!E:E,'MARKETERS ALONE'!A225)</f>
        <v>0</v>
      </c>
    </row>
    <row r="226" spans="1:7" x14ac:dyDescent="0.25">
      <c r="A226" s="719" t="s">
        <v>2339</v>
      </c>
      <c r="B226" s="116">
        <f>SUMIFS('Fully Booked'!Q:Q,'Fully Booked'!E:E,'MARKETERS ALONE'!A226,'Fully Booked'!M:M,'MARKETERS ALONE'!$B$1)</f>
        <v>0</v>
      </c>
      <c r="C226" s="116">
        <f>SUMIFS('Fully Booked'!Q:Q,'Fully Booked'!M:M,'MARKETERS ALONE'!$C$1,'Fully Booked'!E:E,'MARKETERS ALONE'!A226)</f>
        <v>0</v>
      </c>
      <c r="D226" s="116">
        <f>SUMIFS('Fully Booked'!Q:Q,'Fully Booked'!M:M,'MARKETERS ALONE'!$D$1,'Fully Booked'!E:E,'MARKETERS ALONE'!A226)</f>
        <v>0</v>
      </c>
      <c r="E226" s="116">
        <f>SUMIFS('Fully Booked'!Q:Q,'Fully Booked'!M:M,'MARKETERS ALONE'!$E$1,'Fully Booked'!E:E,'MARKETERS ALONE'!A226)</f>
        <v>0</v>
      </c>
      <c r="F226" s="387">
        <f t="shared" si="4"/>
        <v>0</v>
      </c>
      <c r="G226" s="8">
        <f>COUNTIFS('Fully Booked'!E:E,'MARKETERS ALONE'!A226)</f>
        <v>0</v>
      </c>
    </row>
    <row r="227" spans="1:7" x14ac:dyDescent="0.25">
      <c r="A227" s="719" t="s">
        <v>821</v>
      </c>
      <c r="B227" s="116">
        <f>SUMIFS('Fully Booked'!Q:Q,'Fully Booked'!E:E,'MARKETERS ALONE'!A227,'Fully Booked'!M:M,'MARKETERS ALONE'!$B$1)</f>
        <v>190600</v>
      </c>
      <c r="C227" s="116">
        <f>SUMIFS('Fully Booked'!Q:Q,'Fully Booked'!M:M,'MARKETERS ALONE'!$C$1,'Fully Booked'!E:E,'MARKETERS ALONE'!A227)</f>
        <v>0</v>
      </c>
      <c r="D227" s="116">
        <f>SUMIFS('Fully Booked'!Q:Q,'Fully Booked'!M:M,'MARKETERS ALONE'!$D$1,'Fully Booked'!E:E,'MARKETERS ALONE'!A227)</f>
        <v>0</v>
      </c>
      <c r="E227" s="116">
        <f>SUMIFS('Fully Booked'!Q:Q,'Fully Booked'!M:M,'MARKETERS ALONE'!$E$1,'Fully Booked'!E:E,'MARKETERS ALONE'!A227)</f>
        <v>0</v>
      </c>
      <c r="F227" s="387">
        <f t="shared" si="4"/>
        <v>190600</v>
      </c>
      <c r="G227" s="8">
        <f>COUNTIFS('Fully Booked'!E:E,'MARKETERS ALONE'!A227)</f>
        <v>1</v>
      </c>
    </row>
    <row r="228" spans="1:7" x14ac:dyDescent="0.25">
      <c r="A228" s="719" t="s">
        <v>6425</v>
      </c>
      <c r="B228" s="116">
        <f>SUMIFS('Fully Booked'!Q:Q,'Fully Booked'!E:E,'MARKETERS ALONE'!A228,'Fully Booked'!M:M,'MARKETERS ALONE'!$B$1)</f>
        <v>0</v>
      </c>
      <c r="C228" s="116">
        <f>SUMIFS('Fully Booked'!Q:Q,'Fully Booked'!M:M,'MARKETERS ALONE'!$C$1,'Fully Booked'!E:E,'MARKETERS ALONE'!A228)</f>
        <v>0</v>
      </c>
      <c r="D228" s="116">
        <f>SUMIFS('Fully Booked'!Q:Q,'Fully Booked'!M:M,'MARKETERS ALONE'!$D$1,'Fully Booked'!E:E,'MARKETERS ALONE'!A228)</f>
        <v>0</v>
      </c>
      <c r="E228" s="116">
        <f>SUMIFS('Fully Booked'!Q:Q,'Fully Booked'!M:M,'MARKETERS ALONE'!$E$1,'Fully Booked'!E:E,'MARKETERS ALONE'!A228)</f>
        <v>0</v>
      </c>
      <c r="F228" s="387">
        <f t="shared" si="4"/>
        <v>0</v>
      </c>
      <c r="G228" s="8">
        <f>COUNTIFS('Fully Booked'!E:E,'MARKETERS ALONE'!A228)</f>
        <v>0</v>
      </c>
    </row>
    <row r="229" spans="1:7" x14ac:dyDescent="0.25">
      <c r="A229" s="719" t="s">
        <v>6374</v>
      </c>
      <c r="B229" s="116">
        <f>SUMIFS('Fully Booked'!Q:Q,'Fully Booked'!E:E,'MARKETERS ALONE'!A229,'Fully Booked'!M:M,'MARKETERS ALONE'!$B$1)</f>
        <v>170000</v>
      </c>
      <c r="C229" s="116">
        <f>SUMIFS('Fully Booked'!Q:Q,'Fully Booked'!M:M,'MARKETERS ALONE'!$C$1,'Fully Booked'!E:E,'MARKETERS ALONE'!A229)</f>
        <v>0</v>
      </c>
      <c r="D229" s="116">
        <f>SUMIFS('Fully Booked'!Q:Q,'Fully Booked'!M:M,'MARKETERS ALONE'!$D$1,'Fully Booked'!E:E,'MARKETERS ALONE'!A229)</f>
        <v>0</v>
      </c>
      <c r="E229" s="116">
        <f>SUMIFS('Fully Booked'!Q:Q,'Fully Booked'!M:M,'MARKETERS ALONE'!$E$1,'Fully Booked'!E:E,'MARKETERS ALONE'!A229)</f>
        <v>0</v>
      </c>
      <c r="F229" s="387">
        <f t="shared" si="4"/>
        <v>170000</v>
      </c>
      <c r="G229" s="8">
        <f>COUNTIFS('Fully Booked'!E:E,'MARKETERS ALONE'!A229)</f>
        <v>1</v>
      </c>
    </row>
    <row r="230" spans="1:7" x14ac:dyDescent="0.25">
      <c r="A230" s="719" t="s">
        <v>4496</v>
      </c>
      <c r="B230" s="116">
        <f>SUMIFS('Fully Booked'!Q:Q,'Fully Booked'!E:E,'MARKETERS ALONE'!A230,'Fully Booked'!M:M,'MARKETERS ALONE'!$B$1)</f>
        <v>0</v>
      </c>
      <c r="C230" s="116">
        <f>SUMIFS('Fully Booked'!Q:Q,'Fully Booked'!M:M,'MARKETERS ALONE'!$C$1,'Fully Booked'!E:E,'MARKETERS ALONE'!A230)</f>
        <v>0</v>
      </c>
      <c r="D230" s="116">
        <f>SUMIFS('Fully Booked'!Q:Q,'Fully Booked'!M:M,'MARKETERS ALONE'!$D$1,'Fully Booked'!E:E,'MARKETERS ALONE'!A230)</f>
        <v>0</v>
      </c>
      <c r="E230" s="116">
        <f>SUMIFS('Fully Booked'!Q:Q,'Fully Booked'!M:M,'MARKETERS ALONE'!$E$1,'Fully Booked'!E:E,'MARKETERS ALONE'!A230)</f>
        <v>0</v>
      </c>
      <c r="F230" s="387">
        <f t="shared" si="4"/>
        <v>0</v>
      </c>
      <c r="G230" s="8">
        <f>COUNTIFS('Fully Booked'!E:E,'MARKETERS ALONE'!A230)</f>
        <v>0</v>
      </c>
    </row>
    <row r="231" spans="1:7" x14ac:dyDescent="0.25">
      <c r="A231" s="719" t="s">
        <v>4557</v>
      </c>
      <c r="B231" s="116">
        <f>SUMIFS('Fully Booked'!Q:Q,'Fully Booked'!E:E,'MARKETERS ALONE'!A231,'Fully Booked'!M:M,'MARKETERS ALONE'!$B$1)</f>
        <v>0</v>
      </c>
      <c r="C231" s="116">
        <f>SUMIFS('Fully Booked'!Q:Q,'Fully Booked'!M:M,'MARKETERS ALONE'!$C$1,'Fully Booked'!E:E,'MARKETERS ALONE'!A231)</f>
        <v>0</v>
      </c>
      <c r="D231" s="116">
        <f>SUMIFS('Fully Booked'!Q:Q,'Fully Booked'!M:M,'MARKETERS ALONE'!$D$1,'Fully Booked'!E:E,'MARKETERS ALONE'!A231)</f>
        <v>0</v>
      </c>
      <c r="E231" s="116">
        <f>SUMIFS('Fully Booked'!Q:Q,'Fully Booked'!M:M,'MARKETERS ALONE'!$E$1,'Fully Booked'!E:E,'MARKETERS ALONE'!A231)</f>
        <v>0</v>
      </c>
      <c r="F231" s="387">
        <f t="shared" si="4"/>
        <v>0</v>
      </c>
      <c r="G231" s="8">
        <f>COUNTIFS('Fully Booked'!E:E,'MARKETERS ALONE'!A231)</f>
        <v>0</v>
      </c>
    </row>
    <row r="232" spans="1:7" x14ac:dyDescent="0.25">
      <c r="A232" s="719" t="s">
        <v>5504</v>
      </c>
      <c r="B232" s="116">
        <f>SUMIFS('Fully Booked'!Q:Q,'Fully Booked'!E:E,'MARKETERS ALONE'!A232,'Fully Booked'!M:M,'MARKETERS ALONE'!$B$1)</f>
        <v>37000</v>
      </c>
      <c r="C232" s="116">
        <f>SUMIFS('Fully Booked'!Q:Q,'Fully Booked'!M:M,'MARKETERS ALONE'!$C$1,'Fully Booked'!E:E,'MARKETERS ALONE'!A232)</f>
        <v>0</v>
      </c>
      <c r="D232" s="116">
        <f>SUMIFS('Fully Booked'!Q:Q,'Fully Booked'!M:M,'MARKETERS ALONE'!$D$1,'Fully Booked'!E:E,'MARKETERS ALONE'!A232)</f>
        <v>0</v>
      </c>
      <c r="E232" s="116">
        <f>SUMIFS('Fully Booked'!Q:Q,'Fully Booked'!M:M,'MARKETERS ALONE'!$E$1,'Fully Booked'!E:E,'MARKETERS ALONE'!A232)</f>
        <v>0</v>
      </c>
      <c r="F232" s="387">
        <f t="shared" si="4"/>
        <v>37000</v>
      </c>
      <c r="G232" s="8">
        <f>COUNTIFS('Fully Booked'!E:E,'MARKETERS ALONE'!A232)</f>
        <v>1</v>
      </c>
    </row>
    <row r="233" spans="1:7" x14ac:dyDescent="0.25">
      <c r="A233" s="719" t="s">
        <v>6990</v>
      </c>
      <c r="B233" s="116">
        <f>SUMIFS('Fully Booked'!Q:Q,'Fully Booked'!E:E,'MARKETERS ALONE'!A233,'Fully Booked'!M:M,'MARKETERS ALONE'!$B$1)</f>
        <v>75400</v>
      </c>
      <c r="C233" s="116">
        <f>SUMIFS('Fully Booked'!Q:Q,'Fully Booked'!M:M,'MARKETERS ALONE'!$C$1,'Fully Booked'!E:E,'MARKETERS ALONE'!A233)</f>
        <v>0</v>
      </c>
      <c r="D233" s="116">
        <f>SUMIFS('Fully Booked'!Q:Q,'Fully Booked'!M:M,'MARKETERS ALONE'!$D$1,'Fully Booked'!E:E,'MARKETERS ALONE'!A233)</f>
        <v>0</v>
      </c>
      <c r="E233" s="116">
        <f>SUMIFS('Fully Booked'!Q:Q,'Fully Booked'!M:M,'MARKETERS ALONE'!$E$1,'Fully Booked'!E:E,'MARKETERS ALONE'!A233)</f>
        <v>0</v>
      </c>
      <c r="F233" s="387">
        <f t="shared" si="4"/>
        <v>75400</v>
      </c>
      <c r="G233" s="8">
        <f>COUNTIFS('Fully Booked'!E:E,'MARKETERS ALONE'!A233)</f>
        <v>1</v>
      </c>
    </row>
    <row r="234" spans="1:7" x14ac:dyDescent="0.25">
      <c r="A234" s="719" t="s">
        <v>2315</v>
      </c>
      <c r="B234" s="116">
        <f>SUMIFS('Fully Booked'!Q:Q,'Fully Booked'!E:E,'MARKETERS ALONE'!A234,'Fully Booked'!M:M,'MARKETERS ALONE'!$B$1)</f>
        <v>0</v>
      </c>
      <c r="C234" s="116">
        <f>SUMIFS('Fully Booked'!Q:Q,'Fully Booked'!M:M,'MARKETERS ALONE'!$C$1,'Fully Booked'!E:E,'MARKETERS ALONE'!A234)</f>
        <v>0</v>
      </c>
      <c r="D234" s="116">
        <f>SUMIFS('Fully Booked'!Q:Q,'Fully Booked'!M:M,'MARKETERS ALONE'!$D$1,'Fully Booked'!E:E,'MARKETERS ALONE'!A234)</f>
        <v>0</v>
      </c>
      <c r="E234" s="116">
        <f>SUMIFS('Fully Booked'!Q:Q,'Fully Booked'!M:M,'MARKETERS ALONE'!$E$1,'Fully Booked'!E:E,'MARKETERS ALONE'!A234)</f>
        <v>0</v>
      </c>
      <c r="F234" s="387">
        <f t="shared" si="4"/>
        <v>0</v>
      </c>
      <c r="G234" s="8">
        <f>COUNTIFS('Fully Booked'!E:E,'MARKETERS ALONE'!A234)</f>
        <v>0</v>
      </c>
    </row>
    <row r="235" spans="1:7" x14ac:dyDescent="0.25">
      <c r="A235" s="719" t="s">
        <v>6378</v>
      </c>
      <c r="B235" s="116">
        <f>SUMIFS('Fully Booked'!Q:Q,'Fully Booked'!E:E,'MARKETERS ALONE'!A235,'Fully Booked'!M:M,'MARKETERS ALONE'!$B$1)</f>
        <v>0</v>
      </c>
      <c r="C235" s="116">
        <f>SUMIFS('Fully Booked'!Q:Q,'Fully Booked'!M:M,'MARKETERS ALONE'!$C$1,'Fully Booked'!E:E,'MARKETERS ALONE'!A235)</f>
        <v>0</v>
      </c>
      <c r="D235" s="116">
        <f>SUMIFS('Fully Booked'!Q:Q,'Fully Booked'!M:M,'MARKETERS ALONE'!$D$1,'Fully Booked'!E:E,'MARKETERS ALONE'!A235)</f>
        <v>0</v>
      </c>
      <c r="E235" s="116">
        <f>SUMIFS('Fully Booked'!Q:Q,'Fully Booked'!M:M,'MARKETERS ALONE'!$E$1,'Fully Booked'!E:E,'MARKETERS ALONE'!A235)</f>
        <v>0</v>
      </c>
      <c r="F235" s="387">
        <f t="shared" si="4"/>
        <v>0</v>
      </c>
      <c r="G235" s="8">
        <f>COUNTIFS('Fully Booked'!E:E,'MARKETERS ALONE'!A235)</f>
        <v>0</v>
      </c>
    </row>
    <row r="236" spans="1:7" x14ac:dyDescent="0.25">
      <c r="A236" s="719" t="s">
        <v>6071</v>
      </c>
      <c r="B236" s="116">
        <f>SUMIFS('Fully Booked'!Q:Q,'Fully Booked'!E:E,'MARKETERS ALONE'!A236,'Fully Booked'!M:M,'MARKETERS ALONE'!$B$1)</f>
        <v>0</v>
      </c>
      <c r="C236" s="116">
        <f>SUMIFS('Fully Booked'!Q:Q,'Fully Booked'!M:M,'MARKETERS ALONE'!$C$1,'Fully Booked'!E:E,'MARKETERS ALONE'!A236)</f>
        <v>0</v>
      </c>
      <c r="D236" s="116">
        <f>SUMIFS('Fully Booked'!Q:Q,'Fully Booked'!M:M,'MARKETERS ALONE'!$D$1,'Fully Booked'!E:E,'MARKETERS ALONE'!A236)</f>
        <v>0</v>
      </c>
      <c r="E236" s="116">
        <f>SUMIFS('Fully Booked'!Q:Q,'Fully Booked'!M:M,'MARKETERS ALONE'!$E$1,'Fully Booked'!E:E,'MARKETERS ALONE'!A236)</f>
        <v>0</v>
      </c>
      <c r="F236" s="387">
        <f t="shared" si="4"/>
        <v>0</v>
      </c>
      <c r="G236" s="8">
        <f>COUNTIFS('Fully Booked'!E:E,'MARKETERS ALONE'!A236)</f>
        <v>0</v>
      </c>
    </row>
    <row r="237" spans="1:7" x14ac:dyDescent="0.25">
      <c r="A237" s="719" t="s">
        <v>4983</v>
      </c>
      <c r="B237" s="116">
        <f>SUMIFS('Fully Booked'!Q:Q,'Fully Booked'!E:E,'MARKETERS ALONE'!A237,'Fully Booked'!M:M,'MARKETERS ALONE'!$B$1)</f>
        <v>0</v>
      </c>
      <c r="C237" s="116">
        <f>SUMIFS('Fully Booked'!Q:Q,'Fully Booked'!M:M,'MARKETERS ALONE'!$C$1,'Fully Booked'!E:E,'MARKETERS ALONE'!A237)</f>
        <v>0</v>
      </c>
      <c r="D237" s="116">
        <f>SUMIFS('Fully Booked'!Q:Q,'Fully Booked'!M:M,'MARKETERS ALONE'!$D$1,'Fully Booked'!E:E,'MARKETERS ALONE'!A237)</f>
        <v>0</v>
      </c>
      <c r="E237" s="116">
        <f>SUMIFS('Fully Booked'!Q:Q,'Fully Booked'!M:M,'MARKETERS ALONE'!$E$1,'Fully Booked'!E:E,'MARKETERS ALONE'!A237)</f>
        <v>0</v>
      </c>
      <c r="F237" s="387">
        <f t="shared" si="4"/>
        <v>0</v>
      </c>
      <c r="G237" s="8">
        <f>COUNTIFS('Fully Booked'!E:E,'MARKETERS ALONE'!A237)</f>
        <v>0</v>
      </c>
    </row>
    <row r="238" spans="1:7" x14ac:dyDescent="0.25">
      <c r="A238" s="719" t="s">
        <v>5467</v>
      </c>
      <c r="B238" s="116">
        <f>SUMIFS('Fully Booked'!Q:Q,'Fully Booked'!E:E,'MARKETERS ALONE'!A238,'Fully Booked'!M:M,'MARKETERS ALONE'!$B$1)</f>
        <v>10200</v>
      </c>
      <c r="C238" s="116">
        <f>SUMIFS('Fully Booked'!Q:Q,'Fully Booked'!M:M,'MARKETERS ALONE'!$C$1,'Fully Booked'!E:E,'MARKETERS ALONE'!A238)</f>
        <v>0</v>
      </c>
      <c r="D238" s="116">
        <f>SUMIFS('Fully Booked'!Q:Q,'Fully Booked'!M:M,'MARKETERS ALONE'!$D$1,'Fully Booked'!E:E,'MARKETERS ALONE'!A238)</f>
        <v>0</v>
      </c>
      <c r="E238" s="116">
        <f>SUMIFS('Fully Booked'!Q:Q,'Fully Booked'!M:M,'MARKETERS ALONE'!$E$1,'Fully Booked'!E:E,'MARKETERS ALONE'!A238)</f>
        <v>0</v>
      </c>
      <c r="F238" s="387">
        <f t="shared" si="4"/>
        <v>10200</v>
      </c>
      <c r="G238" s="8">
        <f>COUNTIFS('Fully Booked'!E:E,'MARKETERS ALONE'!A238)</f>
        <v>1</v>
      </c>
    </row>
    <row r="239" spans="1:7" x14ac:dyDescent="0.25">
      <c r="A239" s="719" t="s">
        <v>7246</v>
      </c>
      <c r="B239" s="116">
        <f>SUMIFS('Fully Booked'!Q:Q,'Fully Booked'!E:E,'MARKETERS ALONE'!A239,'Fully Booked'!M:M,'MARKETERS ALONE'!$B$1)</f>
        <v>0</v>
      </c>
      <c r="C239" s="116">
        <f>SUMIFS('Fully Booked'!Q:Q,'Fully Booked'!M:M,'MARKETERS ALONE'!$C$1,'Fully Booked'!E:E,'MARKETERS ALONE'!A239)</f>
        <v>0</v>
      </c>
      <c r="D239" s="116">
        <f>SUMIFS('Fully Booked'!Q:Q,'Fully Booked'!M:M,'MARKETERS ALONE'!$D$1,'Fully Booked'!E:E,'MARKETERS ALONE'!A239)</f>
        <v>0</v>
      </c>
      <c r="E239" s="116">
        <f>SUMIFS('Fully Booked'!Q:Q,'Fully Booked'!M:M,'MARKETERS ALONE'!$E$1,'Fully Booked'!E:E,'MARKETERS ALONE'!A239)</f>
        <v>0</v>
      </c>
      <c r="F239" s="387">
        <f t="shared" si="4"/>
        <v>0</v>
      </c>
      <c r="G239" s="8">
        <f>COUNTIFS('Fully Booked'!E:E,'MARKETERS ALONE'!A239)</f>
        <v>0</v>
      </c>
    </row>
    <row r="240" spans="1:7" x14ac:dyDescent="0.25">
      <c r="A240" s="719" t="s">
        <v>553</v>
      </c>
      <c r="B240" s="116">
        <f>SUMIFS('Fully Booked'!Q:Q,'Fully Booked'!E:E,'MARKETERS ALONE'!A240,'Fully Booked'!M:M,'MARKETERS ALONE'!$B$1)</f>
        <v>0</v>
      </c>
      <c r="C240" s="116">
        <f>SUMIFS('Fully Booked'!Q:Q,'Fully Booked'!M:M,'MARKETERS ALONE'!$C$1,'Fully Booked'!E:E,'MARKETERS ALONE'!A240)</f>
        <v>0</v>
      </c>
      <c r="D240" s="116">
        <f>SUMIFS('Fully Booked'!Q:Q,'Fully Booked'!M:M,'MARKETERS ALONE'!$D$1,'Fully Booked'!E:E,'MARKETERS ALONE'!A240)</f>
        <v>0</v>
      </c>
      <c r="E240" s="116">
        <f>SUMIFS('Fully Booked'!Q:Q,'Fully Booked'!M:M,'MARKETERS ALONE'!$E$1,'Fully Booked'!E:E,'MARKETERS ALONE'!A240)</f>
        <v>0</v>
      </c>
      <c r="F240" s="387">
        <f t="shared" si="4"/>
        <v>0</v>
      </c>
      <c r="G240" s="8">
        <f>COUNTIFS('Fully Booked'!E:E,'MARKETERS ALONE'!A240)</f>
        <v>0</v>
      </c>
    </row>
    <row r="241" spans="1:7" x14ac:dyDescent="0.25">
      <c r="A241" s="719" t="s">
        <v>6196</v>
      </c>
      <c r="B241" s="116">
        <f>SUMIFS('Fully Booked'!Q:Q,'Fully Booked'!E:E,'MARKETERS ALONE'!A241,'Fully Booked'!M:M,'MARKETERS ALONE'!$B$1)</f>
        <v>0</v>
      </c>
      <c r="C241" s="116">
        <f>SUMIFS('Fully Booked'!Q:Q,'Fully Booked'!M:M,'MARKETERS ALONE'!$C$1,'Fully Booked'!E:E,'MARKETERS ALONE'!A241)</f>
        <v>0</v>
      </c>
      <c r="D241" s="116">
        <f>SUMIFS('Fully Booked'!Q:Q,'Fully Booked'!M:M,'MARKETERS ALONE'!$D$1,'Fully Booked'!E:E,'MARKETERS ALONE'!A241)</f>
        <v>0</v>
      </c>
      <c r="E241" s="116">
        <f>SUMIFS('Fully Booked'!Q:Q,'Fully Booked'!M:M,'MARKETERS ALONE'!$E$1,'Fully Booked'!E:E,'MARKETERS ALONE'!A241)</f>
        <v>0</v>
      </c>
      <c r="F241" s="387">
        <f t="shared" si="4"/>
        <v>0</v>
      </c>
      <c r="G241" s="8">
        <f>COUNTIFS('Fully Booked'!E:E,'MARKETERS ALONE'!A241)</f>
        <v>0</v>
      </c>
    </row>
    <row r="242" spans="1:7" x14ac:dyDescent="0.25">
      <c r="A242" s="719" t="s">
        <v>6588</v>
      </c>
      <c r="B242" s="116">
        <f>SUMIFS('Fully Booked'!Q:Q,'Fully Booked'!E:E,'MARKETERS ALONE'!A242,'Fully Booked'!M:M,'MARKETERS ALONE'!$B$1)</f>
        <v>0</v>
      </c>
      <c r="C242" s="116">
        <f>SUMIFS('Fully Booked'!Q:Q,'Fully Booked'!M:M,'MARKETERS ALONE'!$C$1,'Fully Booked'!E:E,'MARKETERS ALONE'!A242)</f>
        <v>0</v>
      </c>
      <c r="D242" s="116">
        <f>SUMIFS('Fully Booked'!Q:Q,'Fully Booked'!M:M,'MARKETERS ALONE'!$D$1,'Fully Booked'!E:E,'MARKETERS ALONE'!A242)</f>
        <v>0</v>
      </c>
      <c r="E242" s="116">
        <f>SUMIFS('Fully Booked'!Q:Q,'Fully Booked'!M:M,'MARKETERS ALONE'!$E$1,'Fully Booked'!E:E,'MARKETERS ALONE'!A242)</f>
        <v>0</v>
      </c>
      <c r="F242" s="387">
        <f t="shared" si="4"/>
        <v>0</v>
      </c>
      <c r="G242" s="8">
        <f>COUNTIFS('Fully Booked'!E:E,'MARKETERS ALONE'!A242)</f>
        <v>0</v>
      </c>
    </row>
    <row r="243" spans="1:7" x14ac:dyDescent="0.25">
      <c r="A243" s="719" t="s">
        <v>6855</v>
      </c>
      <c r="B243" s="116">
        <f>SUMIFS('Fully Booked'!Q:Q,'Fully Booked'!E:E,'MARKETERS ALONE'!A243,'Fully Booked'!M:M,'MARKETERS ALONE'!$B$1)</f>
        <v>0</v>
      </c>
      <c r="C243" s="116">
        <f>SUMIFS('Fully Booked'!Q:Q,'Fully Booked'!M:M,'MARKETERS ALONE'!$C$1,'Fully Booked'!E:E,'MARKETERS ALONE'!A243)</f>
        <v>0</v>
      </c>
      <c r="D243" s="116">
        <f>SUMIFS('Fully Booked'!Q:Q,'Fully Booked'!M:M,'MARKETERS ALONE'!$D$1,'Fully Booked'!E:E,'MARKETERS ALONE'!A243)</f>
        <v>0</v>
      </c>
      <c r="E243" s="116">
        <f>SUMIFS('Fully Booked'!Q:Q,'Fully Booked'!M:M,'MARKETERS ALONE'!$E$1,'Fully Booked'!E:E,'MARKETERS ALONE'!A243)</f>
        <v>0</v>
      </c>
      <c r="F243" s="387">
        <f t="shared" si="4"/>
        <v>0</v>
      </c>
      <c r="G243" s="8">
        <f>COUNTIFS('Fully Booked'!E:E,'MARKETERS ALONE'!A243)</f>
        <v>0</v>
      </c>
    </row>
    <row r="244" spans="1:7" x14ac:dyDescent="0.25">
      <c r="A244" s="719" t="s">
        <v>6190</v>
      </c>
      <c r="B244" s="116">
        <f>SUMIFS('Fully Booked'!Q:Q,'Fully Booked'!E:E,'MARKETERS ALONE'!A244,'Fully Booked'!M:M,'MARKETERS ALONE'!$B$1)</f>
        <v>0</v>
      </c>
      <c r="C244" s="116">
        <f>SUMIFS('Fully Booked'!Q:Q,'Fully Booked'!M:M,'MARKETERS ALONE'!$C$1,'Fully Booked'!E:E,'MARKETERS ALONE'!A244)</f>
        <v>0</v>
      </c>
      <c r="D244" s="116">
        <f>SUMIFS('Fully Booked'!Q:Q,'Fully Booked'!M:M,'MARKETERS ALONE'!$D$1,'Fully Booked'!E:E,'MARKETERS ALONE'!A244)</f>
        <v>0</v>
      </c>
      <c r="E244" s="116">
        <f>SUMIFS('Fully Booked'!Q:Q,'Fully Booked'!M:M,'MARKETERS ALONE'!$E$1,'Fully Booked'!E:E,'MARKETERS ALONE'!A244)</f>
        <v>0</v>
      </c>
      <c r="F244" s="387">
        <f t="shared" si="4"/>
        <v>0</v>
      </c>
      <c r="G244" s="8">
        <f>COUNTIFS('Fully Booked'!E:E,'MARKETERS ALONE'!A244)</f>
        <v>0</v>
      </c>
    </row>
    <row r="245" spans="1:7" x14ac:dyDescent="0.25">
      <c r="A245" s="719" t="s">
        <v>4966</v>
      </c>
      <c r="B245" s="116">
        <f>SUMIFS('Fully Booked'!Q:Q,'Fully Booked'!E:E,'MARKETERS ALONE'!A245,'Fully Booked'!M:M,'MARKETERS ALONE'!$B$1)</f>
        <v>0</v>
      </c>
      <c r="C245" s="116">
        <f>SUMIFS('Fully Booked'!Q:Q,'Fully Booked'!M:M,'MARKETERS ALONE'!$C$1,'Fully Booked'!E:E,'MARKETERS ALONE'!A245)</f>
        <v>0</v>
      </c>
      <c r="D245" s="116">
        <f>SUMIFS('Fully Booked'!Q:Q,'Fully Booked'!M:M,'MARKETERS ALONE'!$D$1,'Fully Booked'!E:E,'MARKETERS ALONE'!A245)</f>
        <v>0</v>
      </c>
      <c r="E245" s="116">
        <f>SUMIFS('Fully Booked'!Q:Q,'Fully Booked'!M:M,'MARKETERS ALONE'!$E$1,'Fully Booked'!E:E,'MARKETERS ALONE'!A245)</f>
        <v>0</v>
      </c>
      <c r="F245" s="387">
        <f t="shared" si="4"/>
        <v>0</v>
      </c>
      <c r="G245" s="8">
        <f>COUNTIFS('Fully Booked'!E:E,'MARKETERS ALONE'!A245)</f>
        <v>0</v>
      </c>
    </row>
    <row r="246" spans="1:7" x14ac:dyDescent="0.25">
      <c r="A246" s="719" t="s">
        <v>3285</v>
      </c>
      <c r="B246" s="116">
        <f>SUMIFS('Fully Booked'!Q:Q,'Fully Booked'!E:E,'MARKETERS ALONE'!A246,'Fully Booked'!M:M,'MARKETERS ALONE'!$B$1)</f>
        <v>0</v>
      </c>
      <c r="C246" s="116">
        <f>SUMIFS('Fully Booked'!Q:Q,'Fully Booked'!M:M,'MARKETERS ALONE'!$C$1,'Fully Booked'!E:E,'MARKETERS ALONE'!A246)</f>
        <v>0</v>
      </c>
      <c r="D246" s="116">
        <f>SUMIFS('Fully Booked'!Q:Q,'Fully Booked'!M:M,'MARKETERS ALONE'!$D$1,'Fully Booked'!E:E,'MARKETERS ALONE'!A246)</f>
        <v>0</v>
      </c>
      <c r="E246" s="116">
        <f>SUMIFS('Fully Booked'!Q:Q,'Fully Booked'!M:M,'MARKETERS ALONE'!$E$1,'Fully Booked'!E:E,'MARKETERS ALONE'!A246)</f>
        <v>0</v>
      </c>
      <c r="F246" s="387">
        <f t="shared" si="4"/>
        <v>0</v>
      </c>
      <c r="G246" s="8">
        <f>COUNTIFS('Fully Booked'!E:E,'MARKETERS ALONE'!A246)</f>
        <v>0</v>
      </c>
    </row>
    <row r="247" spans="1:7" x14ac:dyDescent="0.25">
      <c r="A247" s="719" t="s">
        <v>5776</v>
      </c>
      <c r="B247" s="116">
        <f>SUMIFS('Fully Booked'!Q:Q,'Fully Booked'!E:E,'MARKETERS ALONE'!A247,'Fully Booked'!M:M,'MARKETERS ALONE'!$B$1)</f>
        <v>0</v>
      </c>
      <c r="C247" s="116">
        <f>SUMIFS('Fully Booked'!Q:Q,'Fully Booked'!M:M,'MARKETERS ALONE'!$C$1,'Fully Booked'!E:E,'MARKETERS ALONE'!A247)</f>
        <v>0</v>
      </c>
      <c r="D247" s="116">
        <f>SUMIFS('Fully Booked'!Q:Q,'Fully Booked'!M:M,'MARKETERS ALONE'!$D$1,'Fully Booked'!E:E,'MARKETERS ALONE'!A247)</f>
        <v>0</v>
      </c>
      <c r="E247" s="116">
        <f>SUMIFS('Fully Booked'!Q:Q,'Fully Booked'!M:M,'MARKETERS ALONE'!$E$1,'Fully Booked'!E:E,'MARKETERS ALONE'!A247)</f>
        <v>0</v>
      </c>
      <c r="F247" s="387">
        <f t="shared" si="4"/>
        <v>0</v>
      </c>
      <c r="G247" s="8">
        <f>COUNTIFS('Fully Booked'!E:E,'MARKETERS ALONE'!A247)</f>
        <v>0</v>
      </c>
    </row>
    <row r="248" spans="1:7" x14ac:dyDescent="0.25">
      <c r="A248" s="719" t="s">
        <v>4926</v>
      </c>
      <c r="B248" s="116">
        <f>SUMIFS('Fully Booked'!Q:Q,'Fully Booked'!E:E,'MARKETERS ALONE'!A248,'Fully Booked'!M:M,'MARKETERS ALONE'!$B$1)</f>
        <v>0</v>
      </c>
      <c r="C248" s="116">
        <f>SUMIFS('Fully Booked'!Q:Q,'Fully Booked'!M:M,'MARKETERS ALONE'!$C$1,'Fully Booked'!E:E,'MARKETERS ALONE'!A248)</f>
        <v>0</v>
      </c>
      <c r="D248" s="116">
        <f>SUMIFS('Fully Booked'!Q:Q,'Fully Booked'!M:M,'MARKETERS ALONE'!$D$1,'Fully Booked'!E:E,'MARKETERS ALONE'!A248)</f>
        <v>0</v>
      </c>
      <c r="E248" s="116">
        <f>SUMIFS('Fully Booked'!Q:Q,'Fully Booked'!M:M,'MARKETERS ALONE'!$E$1,'Fully Booked'!E:E,'MARKETERS ALONE'!A248)</f>
        <v>0</v>
      </c>
      <c r="F248" s="387">
        <f t="shared" si="4"/>
        <v>0</v>
      </c>
      <c r="G248" s="8">
        <f>COUNTIFS('Fully Booked'!E:E,'MARKETERS ALONE'!A248)</f>
        <v>0</v>
      </c>
    </row>
    <row r="249" spans="1:7" x14ac:dyDescent="0.25">
      <c r="A249" s="719" t="s">
        <v>1418</v>
      </c>
      <c r="B249" s="116">
        <f>SUMIFS('Fully Booked'!Q:Q,'Fully Booked'!E:E,'MARKETERS ALONE'!A249,'Fully Booked'!M:M,'MARKETERS ALONE'!$B$1)</f>
        <v>0</v>
      </c>
      <c r="C249" s="116">
        <f>SUMIFS('Fully Booked'!Q:Q,'Fully Booked'!M:M,'MARKETERS ALONE'!$C$1,'Fully Booked'!E:E,'MARKETERS ALONE'!A249)</f>
        <v>0</v>
      </c>
      <c r="D249" s="116">
        <f>SUMIFS('Fully Booked'!Q:Q,'Fully Booked'!M:M,'MARKETERS ALONE'!$D$1,'Fully Booked'!E:E,'MARKETERS ALONE'!A249)</f>
        <v>0</v>
      </c>
      <c r="E249" s="116">
        <f>SUMIFS('Fully Booked'!Q:Q,'Fully Booked'!M:M,'MARKETERS ALONE'!$E$1,'Fully Booked'!E:E,'MARKETERS ALONE'!A249)</f>
        <v>0</v>
      </c>
      <c r="F249" s="387">
        <f t="shared" si="4"/>
        <v>0</v>
      </c>
      <c r="G249" s="8">
        <f>COUNTIFS('Fully Booked'!E:E,'MARKETERS ALONE'!A249)</f>
        <v>0</v>
      </c>
    </row>
    <row r="250" spans="1:7" x14ac:dyDescent="0.25">
      <c r="A250" s="719" t="s">
        <v>2392</v>
      </c>
      <c r="B250" s="116">
        <f>SUMIFS('Fully Booked'!Q:Q,'Fully Booked'!E:E,'MARKETERS ALONE'!A250,'Fully Booked'!M:M,'MARKETERS ALONE'!$B$1)</f>
        <v>0</v>
      </c>
      <c r="C250" s="116">
        <f>SUMIFS('Fully Booked'!Q:Q,'Fully Booked'!M:M,'MARKETERS ALONE'!$C$1,'Fully Booked'!E:E,'MARKETERS ALONE'!A250)</f>
        <v>0</v>
      </c>
      <c r="D250" s="116">
        <f>SUMIFS('Fully Booked'!Q:Q,'Fully Booked'!M:M,'MARKETERS ALONE'!$D$1,'Fully Booked'!E:E,'MARKETERS ALONE'!A250)</f>
        <v>0</v>
      </c>
      <c r="E250" s="116">
        <f>SUMIFS('Fully Booked'!Q:Q,'Fully Booked'!M:M,'MARKETERS ALONE'!$E$1,'Fully Booked'!E:E,'MARKETERS ALONE'!A250)</f>
        <v>0</v>
      </c>
      <c r="F250" s="387">
        <f t="shared" si="4"/>
        <v>0</v>
      </c>
      <c r="G250" s="8">
        <f>COUNTIFS('Fully Booked'!E:E,'MARKETERS ALONE'!A250)</f>
        <v>0</v>
      </c>
    </row>
    <row r="251" spans="1:7" x14ac:dyDescent="0.25">
      <c r="A251" s="719" t="s">
        <v>895</v>
      </c>
      <c r="B251" s="116">
        <f>SUMIFS('Fully Booked'!Q:Q,'Fully Booked'!E:E,'MARKETERS ALONE'!A251,'Fully Booked'!M:M,'MARKETERS ALONE'!$B$1)</f>
        <v>0</v>
      </c>
      <c r="C251" s="116">
        <f>SUMIFS('Fully Booked'!Q:Q,'Fully Booked'!M:M,'MARKETERS ALONE'!$C$1,'Fully Booked'!E:E,'MARKETERS ALONE'!A251)</f>
        <v>0</v>
      </c>
      <c r="D251" s="116">
        <f>SUMIFS('Fully Booked'!Q:Q,'Fully Booked'!M:M,'MARKETERS ALONE'!$D$1,'Fully Booked'!E:E,'MARKETERS ALONE'!A251)</f>
        <v>0</v>
      </c>
      <c r="E251" s="116">
        <f>SUMIFS('Fully Booked'!Q:Q,'Fully Booked'!M:M,'MARKETERS ALONE'!$E$1,'Fully Booked'!E:E,'MARKETERS ALONE'!A251)</f>
        <v>0</v>
      </c>
      <c r="F251" s="387">
        <f t="shared" si="4"/>
        <v>0</v>
      </c>
      <c r="G251" s="8">
        <f>COUNTIFS('Fully Booked'!E:E,'MARKETERS ALONE'!A251)</f>
        <v>0</v>
      </c>
    </row>
    <row r="252" spans="1:7" x14ac:dyDescent="0.25">
      <c r="A252" s="719" t="s">
        <v>698</v>
      </c>
      <c r="B252" s="116">
        <f>SUMIFS('Fully Booked'!Q:Q,'Fully Booked'!E:E,'MARKETERS ALONE'!A252,'Fully Booked'!M:M,'MARKETERS ALONE'!$B$1)</f>
        <v>0</v>
      </c>
      <c r="C252" s="116">
        <f>SUMIFS('Fully Booked'!Q:Q,'Fully Booked'!M:M,'MARKETERS ALONE'!$C$1,'Fully Booked'!E:E,'MARKETERS ALONE'!A252)</f>
        <v>0</v>
      </c>
      <c r="D252" s="116">
        <f>SUMIFS('Fully Booked'!Q:Q,'Fully Booked'!M:M,'MARKETERS ALONE'!$D$1,'Fully Booked'!E:E,'MARKETERS ALONE'!A252)</f>
        <v>0</v>
      </c>
      <c r="E252" s="116">
        <f>SUMIFS('Fully Booked'!Q:Q,'Fully Booked'!M:M,'MARKETERS ALONE'!$E$1,'Fully Booked'!E:E,'MARKETERS ALONE'!A252)</f>
        <v>0</v>
      </c>
      <c r="F252" s="387">
        <f t="shared" si="4"/>
        <v>0</v>
      </c>
      <c r="G252" s="8">
        <f>COUNTIFS('Fully Booked'!E:E,'MARKETERS ALONE'!A252)</f>
        <v>0</v>
      </c>
    </row>
    <row r="253" spans="1:7" x14ac:dyDescent="0.25">
      <c r="A253" s="719" t="s">
        <v>6685</v>
      </c>
      <c r="B253" s="116">
        <f>SUMIFS('Fully Booked'!Q:Q,'Fully Booked'!E:E,'MARKETERS ALONE'!A253,'Fully Booked'!M:M,'MARKETERS ALONE'!$B$1)</f>
        <v>0</v>
      </c>
      <c r="C253" s="116">
        <f>SUMIFS('Fully Booked'!Q:Q,'Fully Booked'!M:M,'MARKETERS ALONE'!$C$1,'Fully Booked'!E:E,'MARKETERS ALONE'!A253)</f>
        <v>0</v>
      </c>
      <c r="D253" s="116">
        <f>SUMIFS('Fully Booked'!Q:Q,'Fully Booked'!M:M,'MARKETERS ALONE'!$D$1,'Fully Booked'!E:E,'MARKETERS ALONE'!A253)</f>
        <v>0</v>
      </c>
      <c r="E253" s="116">
        <f>SUMIFS('Fully Booked'!Q:Q,'Fully Booked'!M:M,'MARKETERS ALONE'!$E$1,'Fully Booked'!E:E,'MARKETERS ALONE'!A253)</f>
        <v>0</v>
      </c>
      <c r="F253" s="387">
        <f t="shared" si="4"/>
        <v>0</v>
      </c>
      <c r="G253" s="8">
        <f>COUNTIFS('Fully Booked'!E:E,'MARKETERS ALONE'!A253)</f>
        <v>0</v>
      </c>
    </row>
    <row r="254" spans="1:7" x14ac:dyDescent="0.25">
      <c r="A254" s="719" t="s">
        <v>5373</v>
      </c>
      <c r="B254" s="116">
        <f>SUMIFS('Fully Booked'!Q:Q,'Fully Booked'!E:E,'MARKETERS ALONE'!A254,'Fully Booked'!M:M,'MARKETERS ALONE'!$B$1)</f>
        <v>0</v>
      </c>
      <c r="C254" s="116">
        <f>SUMIFS('Fully Booked'!Q:Q,'Fully Booked'!M:M,'MARKETERS ALONE'!$C$1,'Fully Booked'!E:E,'MARKETERS ALONE'!A254)</f>
        <v>0</v>
      </c>
      <c r="D254" s="116">
        <f>SUMIFS('Fully Booked'!Q:Q,'Fully Booked'!M:M,'MARKETERS ALONE'!$D$1,'Fully Booked'!E:E,'MARKETERS ALONE'!A254)</f>
        <v>0</v>
      </c>
      <c r="E254" s="116">
        <f>SUMIFS('Fully Booked'!Q:Q,'Fully Booked'!M:M,'MARKETERS ALONE'!$E$1,'Fully Booked'!E:E,'MARKETERS ALONE'!A254)</f>
        <v>0</v>
      </c>
      <c r="F254" s="387">
        <f t="shared" si="4"/>
        <v>0</v>
      </c>
      <c r="G254" s="8">
        <f>COUNTIFS('Fully Booked'!E:E,'MARKETERS ALONE'!A254)</f>
        <v>0</v>
      </c>
    </row>
    <row r="255" spans="1:7" x14ac:dyDescent="0.25">
      <c r="A255" s="719" t="s">
        <v>579</v>
      </c>
      <c r="B255" s="116">
        <f>SUMIFS('Fully Booked'!Q:Q,'Fully Booked'!E:E,'MARKETERS ALONE'!A255,'Fully Booked'!M:M,'MARKETERS ALONE'!$B$1)</f>
        <v>0</v>
      </c>
      <c r="C255" s="116">
        <f>SUMIFS('Fully Booked'!Q:Q,'Fully Booked'!M:M,'MARKETERS ALONE'!$C$1,'Fully Booked'!E:E,'MARKETERS ALONE'!A255)</f>
        <v>0</v>
      </c>
      <c r="D255" s="116">
        <f>SUMIFS('Fully Booked'!Q:Q,'Fully Booked'!M:M,'MARKETERS ALONE'!$D$1,'Fully Booked'!E:E,'MARKETERS ALONE'!A255)</f>
        <v>0</v>
      </c>
      <c r="E255" s="116">
        <f>SUMIFS('Fully Booked'!Q:Q,'Fully Booked'!M:M,'MARKETERS ALONE'!$E$1,'Fully Booked'!E:E,'MARKETERS ALONE'!A255)</f>
        <v>0</v>
      </c>
      <c r="F255" s="387">
        <f t="shared" si="4"/>
        <v>0</v>
      </c>
      <c r="G255" s="8">
        <f>COUNTIFS('Fully Booked'!E:E,'MARKETERS ALONE'!A255)</f>
        <v>0</v>
      </c>
    </row>
    <row r="256" spans="1:7" x14ac:dyDescent="0.25">
      <c r="A256" s="719" t="s">
        <v>7020</v>
      </c>
      <c r="B256" s="116">
        <f>SUMIFS('Fully Booked'!Q:Q,'Fully Booked'!E:E,'MARKETERS ALONE'!A256,'Fully Booked'!M:M,'MARKETERS ALONE'!$B$1)</f>
        <v>0</v>
      </c>
      <c r="C256" s="116">
        <f>SUMIFS('Fully Booked'!Q:Q,'Fully Booked'!M:M,'MARKETERS ALONE'!$C$1,'Fully Booked'!E:E,'MARKETERS ALONE'!A256)</f>
        <v>0</v>
      </c>
      <c r="D256" s="116">
        <f>SUMIFS('Fully Booked'!Q:Q,'Fully Booked'!M:M,'MARKETERS ALONE'!$D$1,'Fully Booked'!E:E,'MARKETERS ALONE'!A256)</f>
        <v>0</v>
      </c>
      <c r="E256" s="116">
        <f>SUMIFS('Fully Booked'!Q:Q,'Fully Booked'!M:M,'MARKETERS ALONE'!$E$1,'Fully Booked'!E:E,'MARKETERS ALONE'!A256)</f>
        <v>0</v>
      </c>
      <c r="F256" s="387">
        <f t="shared" si="4"/>
        <v>0</v>
      </c>
      <c r="G256" s="8">
        <f>COUNTIFS('Fully Booked'!E:E,'MARKETERS ALONE'!A256)</f>
        <v>0</v>
      </c>
    </row>
    <row r="257" spans="1:7" x14ac:dyDescent="0.25">
      <c r="A257" s="719" t="s">
        <v>635</v>
      </c>
      <c r="B257" s="116">
        <f>SUMIFS('Fully Booked'!Q:Q,'Fully Booked'!E:E,'MARKETERS ALONE'!A257,'Fully Booked'!M:M,'MARKETERS ALONE'!$B$1)</f>
        <v>742800</v>
      </c>
      <c r="C257" s="116">
        <f>SUMIFS('Fully Booked'!Q:Q,'Fully Booked'!M:M,'MARKETERS ALONE'!$C$1,'Fully Booked'!E:E,'MARKETERS ALONE'!A257)</f>
        <v>0</v>
      </c>
      <c r="D257" s="116">
        <f>SUMIFS('Fully Booked'!Q:Q,'Fully Booked'!M:M,'MARKETERS ALONE'!$D$1,'Fully Booked'!E:E,'MARKETERS ALONE'!A257)</f>
        <v>0</v>
      </c>
      <c r="E257" s="116">
        <f>SUMIFS('Fully Booked'!Q:Q,'Fully Booked'!M:M,'MARKETERS ALONE'!$E$1,'Fully Booked'!E:E,'MARKETERS ALONE'!A257)</f>
        <v>0</v>
      </c>
      <c r="F257" s="387">
        <f t="shared" si="4"/>
        <v>742800</v>
      </c>
      <c r="G257" s="8">
        <f>COUNTIFS('Fully Booked'!E:E,'MARKETERS ALONE'!A257)</f>
        <v>1</v>
      </c>
    </row>
    <row r="258" spans="1:7" x14ac:dyDescent="0.25">
      <c r="A258" s="719" t="s">
        <v>4292</v>
      </c>
      <c r="B258" s="116">
        <f>SUMIFS('Fully Booked'!Q:Q,'Fully Booked'!E:E,'MARKETERS ALONE'!A258,'Fully Booked'!M:M,'MARKETERS ALONE'!$B$1)</f>
        <v>0</v>
      </c>
      <c r="C258" s="116">
        <f>SUMIFS('Fully Booked'!Q:Q,'Fully Booked'!M:M,'MARKETERS ALONE'!$C$1,'Fully Booked'!E:E,'MARKETERS ALONE'!A258)</f>
        <v>0</v>
      </c>
      <c r="D258" s="116">
        <f>SUMIFS('Fully Booked'!Q:Q,'Fully Booked'!M:M,'MARKETERS ALONE'!$D$1,'Fully Booked'!E:E,'MARKETERS ALONE'!A258)</f>
        <v>0</v>
      </c>
      <c r="E258" s="116">
        <f>SUMIFS('Fully Booked'!Q:Q,'Fully Booked'!M:M,'MARKETERS ALONE'!$E$1,'Fully Booked'!E:E,'MARKETERS ALONE'!A258)</f>
        <v>0</v>
      </c>
      <c r="F258" s="387">
        <f t="shared" si="4"/>
        <v>0</v>
      </c>
      <c r="G258" s="8">
        <f>COUNTIFS('Fully Booked'!E:E,'MARKETERS ALONE'!A258)</f>
        <v>0</v>
      </c>
    </row>
    <row r="259" spans="1:7" x14ac:dyDescent="0.25">
      <c r="A259" s="719" t="s">
        <v>1291</v>
      </c>
      <c r="B259" s="116">
        <f>SUMIFS('Fully Booked'!Q:Q,'Fully Booked'!E:E,'MARKETERS ALONE'!A259,'Fully Booked'!M:M,'MARKETERS ALONE'!$B$1)</f>
        <v>0</v>
      </c>
      <c r="C259" s="116">
        <f>SUMIFS('Fully Booked'!Q:Q,'Fully Booked'!M:M,'MARKETERS ALONE'!$C$1,'Fully Booked'!E:E,'MARKETERS ALONE'!A259)</f>
        <v>0</v>
      </c>
      <c r="D259" s="116">
        <f>SUMIFS('Fully Booked'!Q:Q,'Fully Booked'!M:M,'MARKETERS ALONE'!$D$1,'Fully Booked'!E:E,'MARKETERS ALONE'!A259)</f>
        <v>0</v>
      </c>
      <c r="E259" s="116">
        <f>SUMIFS('Fully Booked'!Q:Q,'Fully Booked'!M:M,'MARKETERS ALONE'!$E$1,'Fully Booked'!E:E,'MARKETERS ALONE'!A259)</f>
        <v>0</v>
      </c>
      <c r="F259" s="387">
        <f t="shared" si="4"/>
        <v>0</v>
      </c>
      <c r="G259" s="8">
        <f>COUNTIFS('Fully Booked'!E:E,'MARKETERS ALONE'!A259)</f>
        <v>0</v>
      </c>
    </row>
    <row r="260" spans="1:7" x14ac:dyDescent="0.25">
      <c r="A260" s="719" t="s">
        <v>3341</v>
      </c>
      <c r="B260" s="116">
        <f>SUMIFS('Fully Booked'!Q:Q,'Fully Booked'!E:E,'MARKETERS ALONE'!A260,'Fully Booked'!M:M,'MARKETERS ALONE'!$B$1)</f>
        <v>0</v>
      </c>
      <c r="C260" s="116">
        <f>SUMIFS('Fully Booked'!Q:Q,'Fully Booked'!M:M,'MARKETERS ALONE'!$C$1,'Fully Booked'!E:E,'MARKETERS ALONE'!A260)</f>
        <v>0</v>
      </c>
      <c r="D260" s="116">
        <f>SUMIFS('Fully Booked'!Q:Q,'Fully Booked'!M:M,'MARKETERS ALONE'!$D$1,'Fully Booked'!E:E,'MARKETERS ALONE'!A260)</f>
        <v>0</v>
      </c>
      <c r="E260" s="116">
        <f>SUMIFS('Fully Booked'!Q:Q,'Fully Booked'!M:M,'MARKETERS ALONE'!$E$1,'Fully Booked'!E:E,'MARKETERS ALONE'!A260)</f>
        <v>0</v>
      </c>
      <c r="F260" s="387">
        <f t="shared" si="4"/>
        <v>0</v>
      </c>
      <c r="G260" s="8">
        <f>COUNTIFS('Fully Booked'!E:E,'MARKETERS ALONE'!A260)</f>
        <v>0</v>
      </c>
    </row>
    <row r="261" spans="1:7" x14ac:dyDescent="0.25">
      <c r="A261" s="719" t="s">
        <v>6360</v>
      </c>
      <c r="B261" s="116">
        <f>SUMIFS('Fully Booked'!Q:Q,'Fully Booked'!E:E,'MARKETERS ALONE'!A261,'Fully Booked'!M:M,'MARKETERS ALONE'!$B$1)</f>
        <v>0</v>
      </c>
      <c r="C261" s="116">
        <f>SUMIFS('Fully Booked'!Q:Q,'Fully Booked'!M:M,'MARKETERS ALONE'!$C$1,'Fully Booked'!E:E,'MARKETERS ALONE'!A261)</f>
        <v>0</v>
      </c>
      <c r="D261" s="116">
        <f>SUMIFS('Fully Booked'!Q:Q,'Fully Booked'!M:M,'MARKETERS ALONE'!$D$1,'Fully Booked'!E:E,'MARKETERS ALONE'!A261)</f>
        <v>0</v>
      </c>
      <c r="E261" s="116">
        <f>SUMIFS('Fully Booked'!Q:Q,'Fully Booked'!M:M,'MARKETERS ALONE'!$E$1,'Fully Booked'!E:E,'MARKETERS ALONE'!A261)</f>
        <v>0</v>
      </c>
      <c r="F261" s="387">
        <f t="shared" si="4"/>
        <v>0</v>
      </c>
      <c r="G261" s="8">
        <f>COUNTIFS('Fully Booked'!E:E,'MARKETERS ALONE'!A261)</f>
        <v>0</v>
      </c>
    </row>
    <row r="262" spans="1:7" x14ac:dyDescent="0.25">
      <c r="A262" s="719" t="s">
        <v>3137</v>
      </c>
      <c r="B262" s="116">
        <f>SUMIFS('Fully Booked'!Q:Q,'Fully Booked'!E:E,'MARKETERS ALONE'!A262,'Fully Booked'!M:M,'MARKETERS ALONE'!$B$1)</f>
        <v>533900</v>
      </c>
      <c r="C262" s="116">
        <f>SUMIFS('Fully Booked'!Q:Q,'Fully Booked'!M:M,'MARKETERS ALONE'!$C$1,'Fully Booked'!E:E,'MARKETERS ALONE'!A262)</f>
        <v>0</v>
      </c>
      <c r="D262" s="116">
        <f>SUMIFS('Fully Booked'!Q:Q,'Fully Booked'!M:M,'MARKETERS ALONE'!$D$1,'Fully Booked'!E:E,'MARKETERS ALONE'!A262)</f>
        <v>0</v>
      </c>
      <c r="E262" s="116">
        <f>SUMIFS('Fully Booked'!Q:Q,'Fully Booked'!M:M,'MARKETERS ALONE'!$E$1,'Fully Booked'!E:E,'MARKETERS ALONE'!A262)</f>
        <v>0</v>
      </c>
      <c r="F262" s="387">
        <f t="shared" si="4"/>
        <v>533900</v>
      </c>
      <c r="G262" s="8">
        <f>COUNTIFS('Fully Booked'!E:E,'MARKETERS ALONE'!A262)</f>
        <v>1</v>
      </c>
    </row>
    <row r="263" spans="1:7" x14ac:dyDescent="0.25">
      <c r="A263" s="719" t="s">
        <v>836</v>
      </c>
      <c r="B263" s="116">
        <f>SUMIFS('Fully Booked'!Q:Q,'Fully Booked'!E:E,'MARKETERS ALONE'!A263,'Fully Booked'!M:M,'MARKETERS ALONE'!$B$1)</f>
        <v>276900</v>
      </c>
      <c r="C263" s="116">
        <f>SUMIFS('Fully Booked'!Q:Q,'Fully Booked'!M:M,'MARKETERS ALONE'!$C$1,'Fully Booked'!E:E,'MARKETERS ALONE'!A263)</f>
        <v>0</v>
      </c>
      <c r="D263" s="116">
        <f>SUMIFS('Fully Booked'!Q:Q,'Fully Booked'!M:M,'MARKETERS ALONE'!$D$1,'Fully Booked'!E:E,'MARKETERS ALONE'!A263)</f>
        <v>0</v>
      </c>
      <c r="E263" s="116">
        <f>SUMIFS('Fully Booked'!Q:Q,'Fully Booked'!M:M,'MARKETERS ALONE'!$E$1,'Fully Booked'!E:E,'MARKETERS ALONE'!A263)</f>
        <v>0</v>
      </c>
      <c r="F263" s="387">
        <f t="shared" ref="F263:F290" si="5">SUM(B263:E263)</f>
        <v>276900</v>
      </c>
      <c r="G263" s="8">
        <f>COUNTIFS('Fully Booked'!E:E,'MARKETERS ALONE'!A263)</f>
        <v>1</v>
      </c>
    </row>
    <row r="264" spans="1:7" x14ac:dyDescent="0.25">
      <c r="A264" s="719" t="s">
        <v>2366</v>
      </c>
      <c r="B264" s="116">
        <f>SUMIFS('Fully Booked'!Q:Q,'Fully Booked'!E:E,'MARKETERS ALONE'!A264,'Fully Booked'!M:M,'MARKETERS ALONE'!$B$1)</f>
        <v>440100</v>
      </c>
      <c r="C264" s="116">
        <f>SUMIFS('Fully Booked'!Q:Q,'Fully Booked'!M:M,'MARKETERS ALONE'!$C$1,'Fully Booked'!E:E,'MARKETERS ALONE'!A264)</f>
        <v>0</v>
      </c>
      <c r="D264" s="116">
        <f>SUMIFS('Fully Booked'!Q:Q,'Fully Booked'!M:M,'MARKETERS ALONE'!$D$1,'Fully Booked'!E:E,'MARKETERS ALONE'!A264)</f>
        <v>0</v>
      </c>
      <c r="E264" s="116">
        <f>SUMIFS('Fully Booked'!Q:Q,'Fully Booked'!M:M,'MARKETERS ALONE'!$E$1,'Fully Booked'!E:E,'MARKETERS ALONE'!A264)</f>
        <v>0</v>
      </c>
      <c r="F264" s="387">
        <f t="shared" si="5"/>
        <v>440100</v>
      </c>
      <c r="G264" s="8">
        <f>COUNTIFS('Fully Booked'!E:E,'MARKETERS ALONE'!A264)</f>
        <v>1</v>
      </c>
    </row>
    <row r="265" spans="1:7" x14ac:dyDescent="0.25">
      <c r="A265" s="719" t="s">
        <v>6689</v>
      </c>
      <c r="B265" s="116">
        <f>SUMIFS('Fully Booked'!Q:Q,'Fully Booked'!E:E,'MARKETERS ALONE'!A265,'Fully Booked'!M:M,'MARKETERS ALONE'!$B$1)</f>
        <v>0</v>
      </c>
      <c r="C265" s="116">
        <f>SUMIFS('Fully Booked'!Q:Q,'Fully Booked'!M:M,'MARKETERS ALONE'!$C$1,'Fully Booked'!E:E,'MARKETERS ALONE'!A265)</f>
        <v>0</v>
      </c>
      <c r="D265" s="116">
        <f>SUMIFS('Fully Booked'!Q:Q,'Fully Booked'!M:M,'MARKETERS ALONE'!$D$1,'Fully Booked'!E:E,'MARKETERS ALONE'!A265)</f>
        <v>0</v>
      </c>
      <c r="E265" s="116">
        <f>SUMIFS('Fully Booked'!Q:Q,'Fully Booked'!M:M,'MARKETERS ALONE'!$E$1,'Fully Booked'!E:E,'MARKETERS ALONE'!A265)</f>
        <v>0</v>
      </c>
      <c r="F265" s="387">
        <f t="shared" si="5"/>
        <v>0</v>
      </c>
      <c r="G265" s="8">
        <f>COUNTIFS('Fully Booked'!E:E,'MARKETERS ALONE'!A265)</f>
        <v>0</v>
      </c>
    </row>
    <row r="266" spans="1:7" x14ac:dyDescent="0.25">
      <c r="A266" s="719" t="s">
        <v>6984</v>
      </c>
      <c r="B266" s="116">
        <f>SUMIFS('Fully Booked'!Q:Q,'Fully Booked'!E:E,'MARKETERS ALONE'!A266,'Fully Booked'!M:M,'MARKETERS ALONE'!$B$1)</f>
        <v>0</v>
      </c>
      <c r="C266" s="116">
        <f>SUMIFS('Fully Booked'!Q:Q,'Fully Booked'!M:M,'MARKETERS ALONE'!$C$1,'Fully Booked'!E:E,'MARKETERS ALONE'!A266)</f>
        <v>0</v>
      </c>
      <c r="D266" s="116">
        <f>SUMIFS('Fully Booked'!Q:Q,'Fully Booked'!M:M,'MARKETERS ALONE'!$D$1,'Fully Booked'!E:E,'MARKETERS ALONE'!A266)</f>
        <v>0</v>
      </c>
      <c r="E266" s="116">
        <f>SUMIFS('Fully Booked'!Q:Q,'Fully Booked'!M:M,'MARKETERS ALONE'!$E$1,'Fully Booked'!E:E,'MARKETERS ALONE'!A266)</f>
        <v>0</v>
      </c>
      <c r="F266" s="387">
        <f t="shared" si="5"/>
        <v>0</v>
      </c>
      <c r="G266" s="8">
        <f>COUNTIFS('Fully Booked'!E:E,'MARKETERS ALONE'!A266)</f>
        <v>0</v>
      </c>
    </row>
    <row r="267" spans="1:7" x14ac:dyDescent="0.25">
      <c r="A267" s="719" t="s">
        <v>3998</v>
      </c>
      <c r="B267" s="116">
        <f>SUMIFS('Fully Booked'!Q:Q,'Fully Booked'!E:E,'MARKETERS ALONE'!A267,'Fully Booked'!M:M,'MARKETERS ALONE'!$B$1)</f>
        <v>0</v>
      </c>
      <c r="C267" s="116">
        <f>SUMIFS('Fully Booked'!Q:Q,'Fully Booked'!M:M,'MARKETERS ALONE'!$C$1,'Fully Booked'!E:E,'MARKETERS ALONE'!A267)</f>
        <v>0</v>
      </c>
      <c r="D267" s="116">
        <f>SUMIFS('Fully Booked'!Q:Q,'Fully Booked'!M:M,'MARKETERS ALONE'!$D$1,'Fully Booked'!E:E,'MARKETERS ALONE'!A267)</f>
        <v>0</v>
      </c>
      <c r="E267" s="116">
        <f>SUMIFS('Fully Booked'!Q:Q,'Fully Booked'!M:M,'MARKETERS ALONE'!$E$1,'Fully Booked'!E:E,'MARKETERS ALONE'!A267)</f>
        <v>0</v>
      </c>
      <c r="F267" s="387">
        <f t="shared" si="5"/>
        <v>0</v>
      </c>
      <c r="G267" s="8">
        <f>COUNTIFS('Fully Booked'!E:E,'MARKETERS ALONE'!A267)</f>
        <v>0</v>
      </c>
    </row>
    <row r="268" spans="1:7" s="724" customFormat="1" x14ac:dyDescent="0.25">
      <c r="A268" s="180" t="s">
        <v>7454</v>
      </c>
      <c r="B268" s="116">
        <f>SUMIFS('Fully Booked'!Q:Q,'Fully Booked'!E:E,'MARKETERS ALONE'!A268,'Fully Booked'!M:M,'MARKETERS ALONE'!$B$1)</f>
        <v>0</v>
      </c>
      <c r="C268" s="116">
        <f>SUMIFS('Fully Booked'!Q:Q,'Fully Booked'!M:M,'MARKETERS ALONE'!$C$1,'Fully Booked'!E:E,'MARKETERS ALONE'!A268)</f>
        <v>0</v>
      </c>
      <c r="D268" s="116">
        <f>SUMIFS('Fully Booked'!Q:Q,'Fully Booked'!M:M,'MARKETERS ALONE'!$D$1,'Fully Booked'!E:E,'MARKETERS ALONE'!A268)</f>
        <v>0</v>
      </c>
      <c r="E268" s="116">
        <f>SUMIFS('Fully Booked'!Q:Q,'Fully Booked'!M:M,'MARKETERS ALONE'!$E$1,'Fully Booked'!E:E,'MARKETERS ALONE'!A268)</f>
        <v>0</v>
      </c>
      <c r="F268" s="387">
        <f t="shared" ref="F268:F273" si="6">SUM(B268:E268)</f>
        <v>0</v>
      </c>
      <c r="G268" s="724">
        <f>COUNTIFS('Fully Booked'!E:E,'MARKETERS ALONE'!A268)</f>
        <v>0</v>
      </c>
    </row>
    <row r="269" spans="1:7" s="724" customFormat="1" x14ac:dyDescent="0.25">
      <c r="A269" s="180" t="s">
        <v>1157</v>
      </c>
      <c r="B269" s="116">
        <f>SUMIFS('Fully Booked'!Q:Q,'Fully Booked'!E:E,'MARKETERS ALONE'!A269,'Fully Booked'!M:M,'MARKETERS ALONE'!$B$1)</f>
        <v>229300</v>
      </c>
      <c r="C269" s="116">
        <f>SUMIFS('Fully Booked'!Q:Q,'Fully Booked'!M:M,'MARKETERS ALONE'!$C$1,'Fully Booked'!E:E,'MARKETERS ALONE'!A269)</f>
        <v>0</v>
      </c>
      <c r="D269" s="116">
        <f>SUMIFS('Fully Booked'!Q:Q,'Fully Booked'!M:M,'MARKETERS ALONE'!$D$1,'Fully Booked'!E:E,'MARKETERS ALONE'!A269)</f>
        <v>0</v>
      </c>
      <c r="E269" s="116">
        <f>SUMIFS('Fully Booked'!Q:Q,'Fully Booked'!M:M,'MARKETERS ALONE'!$E$1,'Fully Booked'!E:E,'MARKETERS ALONE'!A269)</f>
        <v>0</v>
      </c>
      <c r="F269" s="387">
        <f t="shared" si="6"/>
        <v>229300</v>
      </c>
      <c r="G269" s="724">
        <f>COUNTIFS('Fully Booked'!E:E,'MARKETERS ALONE'!A269)</f>
        <v>1</v>
      </c>
    </row>
    <row r="270" spans="1:7" s="724" customFormat="1" x14ac:dyDescent="0.25">
      <c r="A270" s="180" t="s">
        <v>7458</v>
      </c>
      <c r="B270" s="116">
        <f>SUMIFS('Fully Booked'!Q:Q,'Fully Booked'!E:E,'MARKETERS ALONE'!A270,'Fully Booked'!M:M,'MARKETERS ALONE'!$B$1)</f>
        <v>0</v>
      </c>
      <c r="C270" s="116">
        <f>SUMIFS('Fully Booked'!Q:Q,'Fully Booked'!M:M,'MARKETERS ALONE'!$C$1,'Fully Booked'!E:E,'MARKETERS ALONE'!A270)</f>
        <v>0</v>
      </c>
      <c r="D270" s="116">
        <f>SUMIFS('Fully Booked'!Q:Q,'Fully Booked'!M:M,'MARKETERS ALONE'!$D$1,'Fully Booked'!E:E,'MARKETERS ALONE'!A270)</f>
        <v>0</v>
      </c>
      <c r="E270" s="116">
        <f>SUMIFS('Fully Booked'!Q:Q,'Fully Booked'!M:M,'MARKETERS ALONE'!$E$1,'Fully Booked'!E:E,'MARKETERS ALONE'!A270)</f>
        <v>0</v>
      </c>
      <c r="F270" s="387">
        <f t="shared" si="6"/>
        <v>0</v>
      </c>
      <c r="G270" s="724">
        <f>COUNTIFS('Fully Booked'!E:E,'MARKETERS ALONE'!A270)</f>
        <v>0</v>
      </c>
    </row>
    <row r="271" spans="1:7" s="724" customFormat="1" x14ac:dyDescent="0.25">
      <c r="A271" s="180" t="s">
        <v>551</v>
      </c>
      <c r="B271" s="116">
        <f>SUMIFS('Fully Booked'!Q:Q,'Fully Booked'!E:E,'MARKETERS ALONE'!A271,'Fully Booked'!M:M,'MARKETERS ALONE'!$B$1)</f>
        <v>0</v>
      </c>
      <c r="C271" s="116">
        <f>SUMIFS('Fully Booked'!Q:Q,'Fully Booked'!M:M,'MARKETERS ALONE'!$C$1,'Fully Booked'!E:E,'MARKETERS ALONE'!A271)</f>
        <v>0</v>
      </c>
      <c r="D271" s="116">
        <f>SUMIFS('Fully Booked'!Q:Q,'Fully Booked'!M:M,'MARKETERS ALONE'!$D$1,'Fully Booked'!E:E,'MARKETERS ALONE'!A271)</f>
        <v>0</v>
      </c>
      <c r="E271" s="116">
        <f>SUMIFS('Fully Booked'!Q:Q,'Fully Booked'!M:M,'MARKETERS ALONE'!$E$1,'Fully Booked'!E:E,'MARKETERS ALONE'!A271)</f>
        <v>0</v>
      </c>
      <c r="F271" s="387">
        <f t="shared" si="6"/>
        <v>0</v>
      </c>
      <c r="G271" s="724">
        <f>COUNTIFS('Fully Booked'!E:E,'MARKETERS ALONE'!A271)</f>
        <v>0</v>
      </c>
    </row>
    <row r="272" spans="1:7" s="724" customFormat="1" x14ac:dyDescent="0.25">
      <c r="A272" s="180" t="s">
        <v>4983</v>
      </c>
      <c r="B272" s="116">
        <f>SUMIFS('Fully Booked'!Q:Q,'Fully Booked'!E:E,'MARKETERS ALONE'!A272,'Fully Booked'!M:M,'MARKETERS ALONE'!$B$1)</f>
        <v>0</v>
      </c>
      <c r="C272" s="116">
        <f>SUMIFS('Fully Booked'!Q:Q,'Fully Booked'!M:M,'MARKETERS ALONE'!$C$1,'Fully Booked'!E:E,'MARKETERS ALONE'!A272)</f>
        <v>0</v>
      </c>
      <c r="D272" s="116">
        <f>SUMIFS('Fully Booked'!Q:Q,'Fully Booked'!M:M,'MARKETERS ALONE'!$D$1,'Fully Booked'!E:E,'MARKETERS ALONE'!A272)</f>
        <v>0</v>
      </c>
      <c r="E272" s="116">
        <f>SUMIFS('Fully Booked'!Q:Q,'Fully Booked'!M:M,'MARKETERS ALONE'!$E$1,'Fully Booked'!E:E,'MARKETERS ALONE'!A272)</f>
        <v>0</v>
      </c>
      <c r="F272" s="387">
        <f t="shared" si="6"/>
        <v>0</v>
      </c>
      <c r="G272" s="724">
        <f>COUNTIFS('Fully Booked'!E:E,'MARKETERS ALONE'!A272)</f>
        <v>0</v>
      </c>
    </row>
    <row r="273" spans="1:7" x14ac:dyDescent="0.25">
      <c r="A273" s="719" t="s">
        <v>5384</v>
      </c>
      <c r="B273" s="116">
        <f>SUMIFS('Fully Booked'!Q:Q,'Fully Booked'!E:E,'MARKETERS ALONE'!A273,'Fully Booked'!M:M,'MARKETERS ALONE'!$B$1)</f>
        <v>0</v>
      </c>
      <c r="C273" s="116">
        <f>SUMIFS('Fully Booked'!Q:Q,'Fully Booked'!M:M,'MARKETERS ALONE'!$C$1,'Fully Booked'!E:E,'MARKETERS ALONE'!A273)</f>
        <v>0</v>
      </c>
      <c r="D273" s="116">
        <f>SUMIFS('Fully Booked'!Q:Q,'Fully Booked'!M:M,'MARKETERS ALONE'!$D$1,'Fully Booked'!E:E,'MARKETERS ALONE'!A273)</f>
        <v>0</v>
      </c>
      <c r="E273" s="116">
        <f>SUMIFS('Fully Booked'!Q:Q,'Fully Booked'!M:M,'MARKETERS ALONE'!$E$1,'Fully Booked'!E:E,'MARKETERS ALONE'!A273)</f>
        <v>0</v>
      </c>
      <c r="F273" s="387">
        <f t="shared" si="6"/>
        <v>0</v>
      </c>
      <c r="G273" s="724">
        <f>COUNTIFS('Fully Booked'!E:E,'MARKETERS ALONE'!A273)</f>
        <v>0</v>
      </c>
    </row>
    <row r="274" spans="1:7" s="724" customFormat="1" x14ac:dyDescent="0.25">
      <c r="A274" s="180" t="s">
        <v>551</v>
      </c>
      <c r="B274" s="116">
        <f>SUMIFS('Fully Booked'!Q:Q,'Fully Booked'!E:E,'MARKETERS ALONE'!A274,'Fully Booked'!M:M,'MARKETERS ALONE'!$B$1)</f>
        <v>0</v>
      </c>
      <c r="C274" s="116">
        <f>SUMIFS('Fully Booked'!Q:Q,'Fully Booked'!M:M,'MARKETERS ALONE'!$C$1,'Fully Booked'!E:E,'MARKETERS ALONE'!A274)</f>
        <v>0</v>
      </c>
      <c r="D274" s="116">
        <f>SUMIFS('Fully Booked'!Q:Q,'Fully Booked'!M:M,'MARKETERS ALONE'!$D$1,'Fully Booked'!E:E,'MARKETERS ALONE'!A274)</f>
        <v>0</v>
      </c>
      <c r="E274" s="116">
        <f>SUMIFS('Fully Booked'!Q:Q,'Fully Booked'!M:M,'MARKETERS ALONE'!$E$1,'Fully Booked'!E:E,'MARKETERS ALONE'!A274)</f>
        <v>0</v>
      </c>
      <c r="F274" s="387">
        <f t="shared" ref="F274:F276" si="7">SUM(B274:E274)</f>
        <v>0</v>
      </c>
      <c r="G274" s="724">
        <f>COUNTIFS('Fully Booked'!E:E,'MARKETERS ALONE'!A274)</f>
        <v>0</v>
      </c>
    </row>
    <row r="275" spans="1:7" x14ac:dyDescent="0.25">
      <c r="A275" s="719" t="s">
        <v>872</v>
      </c>
      <c r="B275" s="116">
        <f>SUMIFS('Fully Booked'!Q:Q,'Fully Booked'!E:E,'MARKETERS ALONE'!A275,'Fully Booked'!M:M,'MARKETERS ALONE'!$B$1)</f>
        <v>0</v>
      </c>
      <c r="C275" s="116">
        <f>SUMIFS('Fully Booked'!Q:Q,'Fully Booked'!M:M,'MARKETERS ALONE'!$C$1,'Fully Booked'!E:E,'MARKETERS ALONE'!A275)</f>
        <v>0</v>
      </c>
      <c r="D275" s="116">
        <f>SUMIFS('Fully Booked'!Q:Q,'Fully Booked'!M:M,'MARKETERS ALONE'!$D$1,'Fully Booked'!E:E,'MARKETERS ALONE'!A275)</f>
        <v>0</v>
      </c>
      <c r="E275" s="116">
        <f>SUMIFS('Fully Booked'!Q:Q,'Fully Booked'!M:M,'MARKETERS ALONE'!$E$1,'Fully Booked'!E:E,'MARKETERS ALONE'!A275)</f>
        <v>0</v>
      </c>
      <c r="F275" s="387">
        <f t="shared" si="7"/>
        <v>0</v>
      </c>
      <c r="G275" s="724">
        <f>COUNTIFS('Fully Booked'!E:E,'MARKETERS ALONE'!A275)</f>
        <v>0</v>
      </c>
    </row>
    <row r="276" spans="1:7" x14ac:dyDescent="0.25">
      <c r="A276" s="719" t="s">
        <v>4781</v>
      </c>
      <c r="B276" s="116">
        <f>SUMIFS('Fully Booked'!Q:Q,'Fully Booked'!E:E,'MARKETERS ALONE'!A276,'Fully Booked'!M:M,'MARKETERS ALONE'!$B$1)</f>
        <v>0</v>
      </c>
      <c r="C276" s="116">
        <f>SUMIFS('Fully Booked'!Q:Q,'Fully Booked'!M:M,'MARKETERS ALONE'!$C$1,'Fully Booked'!E:E,'MARKETERS ALONE'!A276)</f>
        <v>0</v>
      </c>
      <c r="D276" s="116">
        <f>SUMIFS('Fully Booked'!Q:Q,'Fully Booked'!M:M,'MARKETERS ALONE'!$D$1,'Fully Booked'!E:E,'MARKETERS ALONE'!A276)</f>
        <v>0</v>
      </c>
      <c r="E276" s="116">
        <f>SUMIFS('Fully Booked'!Q:Q,'Fully Booked'!M:M,'MARKETERS ALONE'!$E$1,'Fully Booked'!E:E,'MARKETERS ALONE'!A276)</f>
        <v>0</v>
      </c>
      <c r="F276" s="387">
        <f t="shared" si="7"/>
        <v>0</v>
      </c>
      <c r="G276" s="724">
        <f>COUNTIFS('Fully Booked'!E:E,'MARKETERS ALONE'!A276)</f>
        <v>0</v>
      </c>
    </row>
    <row r="277" spans="1:7" s="724" customFormat="1" x14ac:dyDescent="0.25">
      <c r="A277" s="180" t="s">
        <v>5584</v>
      </c>
      <c r="B277" s="116">
        <f>SUMIFS('Fully Booked'!Q:Q,'Fully Booked'!E:E,'MARKETERS ALONE'!A277,'Fully Booked'!M:M,'MARKETERS ALONE'!$B$1)</f>
        <v>0</v>
      </c>
      <c r="C277" s="116">
        <f>SUMIFS('Fully Booked'!Q:Q,'Fully Booked'!M:M,'MARKETERS ALONE'!$C$1,'Fully Booked'!E:E,'MARKETERS ALONE'!A277)</f>
        <v>0</v>
      </c>
      <c r="D277" s="116">
        <f>SUMIFS('Fully Booked'!Q:Q,'Fully Booked'!M:M,'MARKETERS ALONE'!$D$1,'Fully Booked'!E:E,'MARKETERS ALONE'!A277)</f>
        <v>0</v>
      </c>
      <c r="E277" s="116">
        <f>SUMIFS('Fully Booked'!Q:Q,'Fully Booked'!M:M,'MARKETERS ALONE'!$E$1,'Fully Booked'!E:E,'MARKETERS ALONE'!A277)</f>
        <v>0</v>
      </c>
      <c r="F277" s="387">
        <f t="shared" ref="F277:F280" si="8">SUM(B277:E277)</f>
        <v>0</v>
      </c>
      <c r="G277" s="724">
        <f>COUNTIFS('Fully Booked'!E:E,'MARKETERS ALONE'!A277)</f>
        <v>0</v>
      </c>
    </row>
    <row r="278" spans="1:7" s="724" customFormat="1" x14ac:dyDescent="0.25">
      <c r="A278" s="180" t="s">
        <v>5174</v>
      </c>
      <c r="B278" s="116">
        <f>SUMIFS('Fully Booked'!Q:Q,'Fully Booked'!E:E,'MARKETERS ALONE'!A278,'Fully Booked'!M:M,'MARKETERS ALONE'!$B$1)</f>
        <v>0</v>
      </c>
      <c r="C278" s="116">
        <f>SUMIFS('Fully Booked'!Q:Q,'Fully Booked'!M:M,'MARKETERS ALONE'!$C$1,'Fully Booked'!E:E,'MARKETERS ALONE'!A278)</f>
        <v>0</v>
      </c>
      <c r="D278" s="116">
        <f>SUMIFS('Fully Booked'!Q:Q,'Fully Booked'!M:M,'MARKETERS ALONE'!$D$1,'Fully Booked'!E:E,'MARKETERS ALONE'!A278)</f>
        <v>0</v>
      </c>
      <c r="E278" s="116">
        <f>SUMIFS('Fully Booked'!Q:Q,'Fully Booked'!M:M,'MARKETERS ALONE'!$E$1,'Fully Booked'!E:E,'MARKETERS ALONE'!A278)</f>
        <v>0</v>
      </c>
      <c r="F278" s="387">
        <f t="shared" si="8"/>
        <v>0</v>
      </c>
      <c r="G278" s="724">
        <f>COUNTIFS('Fully Booked'!E:E,'MARKETERS ALONE'!A278)</f>
        <v>0</v>
      </c>
    </row>
    <row r="279" spans="1:7" s="724" customFormat="1" x14ac:dyDescent="0.25">
      <c r="A279" s="719"/>
      <c r="B279" s="116">
        <f>SUMIFS('Fully Booked'!Q:Q,'Fully Booked'!E:E,'MARKETERS ALONE'!A279,'Fully Booked'!M:M,'MARKETERS ALONE'!$B$1)</f>
        <v>0</v>
      </c>
      <c r="C279" s="116">
        <f>SUMIFS('Fully Booked'!Q:Q,'Fully Booked'!M:M,'MARKETERS ALONE'!$C$1,'Fully Booked'!E:E,'MARKETERS ALONE'!A279)</f>
        <v>0</v>
      </c>
      <c r="D279" s="116">
        <f>SUMIFS('Fully Booked'!Q:Q,'Fully Booked'!M:M,'MARKETERS ALONE'!$D$1,'Fully Booked'!E:E,'MARKETERS ALONE'!A279)</f>
        <v>0</v>
      </c>
      <c r="E279" s="116">
        <f>SUMIFS('Fully Booked'!Q:Q,'Fully Booked'!M:M,'MARKETERS ALONE'!$E$1,'Fully Booked'!E:E,'MARKETERS ALONE'!A279)</f>
        <v>0</v>
      </c>
      <c r="F279" s="387">
        <f t="shared" si="8"/>
        <v>0</v>
      </c>
      <c r="G279" s="724">
        <f>COUNTIFS('Fully Booked'!E:E,'MARKETERS ALONE'!A279)</f>
        <v>0</v>
      </c>
    </row>
    <row r="280" spans="1:7" s="724" customFormat="1" x14ac:dyDescent="0.25">
      <c r="A280" s="719"/>
      <c r="B280" s="116">
        <f>SUMIFS('Fully Booked'!Q:Q,'Fully Booked'!E:E,'MARKETERS ALONE'!A280,'Fully Booked'!M:M,'MARKETERS ALONE'!$B$1)</f>
        <v>0</v>
      </c>
      <c r="C280" s="116">
        <f>SUMIFS('Fully Booked'!Q:Q,'Fully Booked'!M:M,'MARKETERS ALONE'!$C$1,'Fully Booked'!E:E,'MARKETERS ALONE'!A280)</f>
        <v>0</v>
      </c>
      <c r="D280" s="116">
        <f>SUMIFS('Fully Booked'!Q:Q,'Fully Booked'!M:M,'MARKETERS ALONE'!$D$1,'Fully Booked'!E:E,'MARKETERS ALONE'!A280)</f>
        <v>0</v>
      </c>
      <c r="E280" s="116">
        <f>SUMIFS('Fully Booked'!Q:Q,'Fully Booked'!M:M,'MARKETERS ALONE'!$E$1,'Fully Booked'!E:E,'MARKETERS ALONE'!A280)</f>
        <v>0</v>
      </c>
      <c r="F280" s="387">
        <f t="shared" si="8"/>
        <v>0</v>
      </c>
      <c r="G280" s="724">
        <f>COUNTIFS('Fully Booked'!E:E,'MARKETERS ALONE'!A280)</f>
        <v>0</v>
      </c>
    </row>
    <row r="281" spans="1:7" s="724" customFormat="1" ht="17.25" customHeight="1" x14ac:dyDescent="0.25">
      <c r="A281" s="180" t="s">
        <v>7474</v>
      </c>
      <c r="B281" s="116">
        <f>SUMIFS('Fully Booked'!Q:Q,'Fully Booked'!E:E,'MARKETERS ALONE'!A281,'Fully Booked'!M:M,'MARKETERS ALONE'!$B$1)</f>
        <v>0</v>
      </c>
      <c r="C281" s="116">
        <f>SUMIFS('Fully Booked'!Q:Q,'Fully Booked'!M:M,'MARKETERS ALONE'!$C$1,'Fully Booked'!E:E,'MARKETERS ALONE'!A281)</f>
        <v>0</v>
      </c>
      <c r="D281" s="116">
        <f>SUMIFS('Fully Booked'!Q:Q,'Fully Booked'!M:M,'MARKETERS ALONE'!$D$1,'Fully Booked'!E:E,'MARKETERS ALONE'!A281)</f>
        <v>0</v>
      </c>
      <c r="E281" s="116">
        <f>SUMIFS('Fully Booked'!Q:Q,'Fully Booked'!M:M,'MARKETERS ALONE'!$E$1,'Fully Booked'!E:E,'MARKETERS ALONE'!A281)</f>
        <v>0</v>
      </c>
      <c r="F281" s="387">
        <f t="shared" ref="F281:F283" si="9">SUM(B281:E281)</f>
        <v>0</v>
      </c>
      <c r="G281" s="724">
        <f>COUNTIFS('Fully Booked'!E:E,'MARKETERS ALONE'!A281)</f>
        <v>0</v>
      </c>
    </row>
    <row r="282" spans="1:7" s="724" customFormat="1" x14ac:dyDescent="0.25">
      <c r="A282" s="180" t="s">
        <v>838</v>
      </c>
      <c r="B282" s="116">
        <f>SUMIFS('Fully Booked'!Q:Q,'Fully Booked'!E:E,'MARKETERS ALONE'!A282,'Fully Booked'!M:M,'MARKETERS ALONE'!$B$1)</f>
        <v>0</v>
      </c>
      <c r="C282" s="116">
        <f>SUMIFS('Fully Booked'!Q:Q,'Fully Booked'!M:M,'MARKETERS ALONE'!$C$1,'Fully Booked'!E:E,'MARKETERS ALONE'!A282)</f>
        <v>0</v>
      </c>
      <c r="D282" s="116">
        <f>SUMIFS('Fully Booked'!Q:Q,'Fully Booked'!M:M,'MARKETERS ALONE'!$D$1,'Fully Booked'!E:E,'MARKETERS ALONE'!A282)</f>
        <v>0</v>
      </c>
      <c r="E282" s="116">
        <f>SUMIFS('Fully Booked'!Q:Q,'Fully Booked'!M:M,'MARKETERS ALONE'!$E$1,'Fully Booked'!E:E,'MARKETERS ALONE'!A282)</f>
        <v>0</v>
      </c>
      <c r="F282" s="387">
        <f t="shared" si="9"/>
        <v>0</v>
      </c>
      <c r="G282" s="724">
        <f>COUNTIFS('Fully Booked'!E:E,'MARKETERS ALONE'!A282)</f>
        <v>0</v>
      </c>
    </row>
    <row r="283" spans="1:7" s="724" customFormat="1" x14ac:dyDescent="0.25">
      <c r="A283" s="180" t="s">
        <v>2075</v>
      </c>
      <c r="B283" s="116">
        <f>SUMIFS('Fully Booked'!Q:Q,'Fully Booked'!E:E,'MARKETERS ALONE'!A283,'Fully Booked'!M:M,'MARKETERS ALONE'!$B$1)</f>
        <v>0</v>
      </c>
      <c r="C283" s="116">
        <f>SUMIFS('Fully Booked'!Q:Q,'Fully Booked'!M:M,'MARKETERS ALONE'!$C$1,'Fully Booked'!E:E,'MARKETERS ALONE'!A283)</f>
        <v>0</v>
      </c>
      <c r="D283" s="116">
        <f>SUMIFS('Fully Booked'!Q:Q,'Fully Booked'!M:M,'MARKETERS ALONE'!$D$1,'Fully Booked'!E:E,'MARKETERS ALONE'!A283)</f>
        <v>0</v>
      </c>
      <c r="E283" s="116">
        <f>SUMIFS('Fully Booked'!Q:Q,'Fully Booked'!M:M,'MARKETERS ALONE'!$E$1,'Fully Booked'!E:E,'MARKETERS ALONE'!A283)</f>
        <v>0</v>
      </c>
      <c r="F283" s="387">
        <f t="shared" si="9"/>
        <v>0</v>
      </c>
      <c r="G283" s="724">
        <f>COUNTIFS('Fully Booked'!E:E,'MARKETERS ALONE'!A283)</f>
        <v>0</v>
      </c>
    </row>
    <row r="284" spans="1:7" s="724" customFormat="1" x14ac:dyDescent="0.25">
      <c r="A284" s="180" t="s">
        <v>7452</v>
      </c>
      <c r="B284" s="116">
        <f>SUMIFS('Fully Booked'!Q:Q,'Fully Booked'!E:E,'MARKETERS ALONE'!A284,'Fully Booked'!M:M,'MARKETERS ALONE'!$B$1)</f>
        <v>0</v>
      </c>
      <c r="C284" s="116">
        <f>SUMIFS('Fully Booked'!Q:Q,'Fully Booked'!M:M,'MARKETERS ALONE'!$C$1,'Fully Booked'!E:E,'MARKETERS ALONE'!A284)</f>
        <v>0</v>
      </c>
      <c r="D284" s="116">
        <f>SUMIFS('Fully Booked'!Q:Q,'Fully Booked'!M:M,'MARKETERS ALONE'!$D$1,'Fully Booked'!E:E,'MARKETERS ALONE'!A284)</f>
        <v>0</v>
      </c>
      <c r="E284" s="116">
        <f>SUMIFS('Fully Booked'!Q:Q,'Fully Booked'!M:M,'MARKETERS ALONE'!$E$1,'Fully Booked'!E:E,'MARKETERS ALONE'!A284)</f>
        <v>0</v>
      </c>
      <c r="F284" s="387">
        <f t="shared" ref="F284:F285" si="10">SUM(B284:E284)</f>
        <v>0</v>
      </c>
      <c r="G284" s="724">
        <f>COUNTIFS('Fully Booked'!E:E,'MARKETERS ALONE'!A284)</f>
        <v>0</v>
      </c>
    </row>
    <row r="285" spans="1:7" s="724" customFormat="1" x14ac:dyDescent="0.25">
      <c r="A285" s="180" t="s">
        <v>5083</v>
      </c>
      <c r="B285" s="116">
        <f>SUMIFS('Fully Booked'!Q:Q,'Fully Booked'!E:E,'MARKETERS ALONE'!A285,'Fully Booked'!M:M,'MARKETERS ALONE'!$B$1)</f>
        <v>0</v>
      </c>
      <c r="C285" s="116">
        <f>SUMIFS('Fully Booked'!Q:Q,'Fully Booked'!M:M,'MARKETERS ALONE'!$C$1,'Fully Booked'!E:E,'MARKETERS ALONE'!A285)</f>
        <v>0</v>
      </c>
      <c r="D285" s="116">
        <f>SUMIFS('Fully Booked'!Q:Q,'Fully Booked'!M:M,'MARKETERS ALONE'!$D$1,'Fully Booked'!E:E,'MARKETERS ALONE'!A285)</f>
        <v>0</v>
      </c>
      <c r="E285" s="116">
        <f>SUMIFS('Fully Booked'!Q:Q,'Fully Booked'!M:M,'MARKETERS ALONE'!$E$1,'Fully Booked'!E:E,'MARKETERS ALONE'!A285)</f>
        <v>0</v>
      </c>
      <c r="F285" s="387">
        <f t="shared" si="10"/>
        <v>0</v>
      </c>
      <c r="G285" s="724">
        <f>COUNTIFS('Fully Booked'!E:E,'MARKETERS ALONE'!A285)</f>
        <v>0</v>
      </c>
    </row>
    <row r="286" spans="1:7" x14ac:dyDescent="0.25">
      <c r="A286" s="180" t="s">
        <v>7393</v>
      </c>
      <c r="B286" s="116">
        <f>SUMIFS('Fully Booked'!Q:Q,'Fully Booked'!E:E,'MARKETERS ALONE'!A286,'Fully Booked'!M:M,'MARKETERS ALONE'!$B$1)</f>
        <v>0</v>
      </c>
      <c r="C286" s="116">
        <f>SUMIFS('Fully Booked'!Q:Q,'Fully Booked'!M:M,'MARKETERS ALONE'!$C$1,'Fully Booked'!E:E,'MARKETERS ALONE'!A286)</f>
        <v>0</v>
      </c>
      <c r="D286" s="116">
        <f>SUMIFS('Fully Booked'!Q:Q,'Fully Booked'!M:M,'MARKETERS ALONE'!$D$1,'Fully Booked'!E:E,'MARKETERS ALONE'!A286)</f>
        <v>0</v>
      </c>
      <c r="E286" s="116">
        <f>SUMIFS('Fully Booked'!Q:Q,'Fully Booked'!M:M,'MARKETERS ALONE'!$E$1,'Fully Booked'!E:E,'MARKETERS ALONE'!A286)</f>
        <v>0</v>
      </c>
      <c r="F286" s="387">
        <f t="shared" ref="F286:F288" si="11">SUM(B286:E286)</f>
        <v>0</v>
      </c>
      <c r="G286" s="724">
        <f>COUNTIFS('Fully Booked'!E:E,'MARKETERS ALONE'!A286)</f>
        <v>0</v>
      </c>
    </row>
    <row r="287" spans="1:7" x14ac:dyDescent="0.25">
      <c r="A287" s="180" t="s">
        <v>7439</v>
      </c>
      <c r="B287" s="116">
        <f>SUMIFS('Fully Booked'!Q:Q,'Fully Booked'!E:E,'MARKETERS ALONE'!A287,'Fully Booked'!M:M,'MARKETERS ALONE'!$B$1)</f>
        <v>0</v>
      </c>
      <c r="C287" s="116">
        <f>SUMIFS('Fully Booked'!Q:Q,'Fully Booked'!M:M,'MARKETERS ALONE'!$C$1,'Fully Booked'!E:E,'MARKETERS ALONE'!A287)</f>
        <v>0</v>
      </c>
      <c r="D287" s="116">
        <f>SUMIFS('Fully Booked'!Q:Q,'Fully Booked'!M:M,'MARKETERS ALONE'!$D$1,'Fully Booked'!E:E,'MARKETERS ALONE'!A287)</f>
        <v>0</v>
      </c>
      <c r="E287" s="116">
        <f>SUMIFS('Fully Booked'!Q:Q,'Fully Booked'!M:M,'MARKETERS ALONE'!$E$1,'Fully Booked'!E:E,'MARKETERS ALONE'!A287)</f>
        <v>0</v>
      </c>
      <c r="F287" s="387">
        <f t="shared" si="11"/>
        <v>0</v>
      </c>
      <c r="G287" s="724">
        <f>COUNTIFS('Fully Booked'!E:E,'MARKETERS ALONE'!A287)</f>
        <v>0</v>
      </c>
    </row>
    <row r="288" spans="1:7" x14ac:dyDescent="0.25">
      <c r="A288" s="180" t="s">
        <v>7441</v>
      </c>
      <c r="B288" s="116">
        <f>SUMIFS('Fully Booked'!Q:Q,'Fully Booked'!E:E,'MARKETERS ALONE'!A288,'Fully Booked'!M:M,'MARKETERS ALONE'!$B$1)</f>
        <v>0</v>
      </c>
      <c r="C288" s="116">
        <f>SUMIFS('Fully Booked'!Q:Q,'Fully Booked'!M:M,'MARKETERS ALONE'!$C$1,'Fully Booked'!E:E,'MARKETERS ALONE'!A288)</f>
        <v>0</v>
      </c>
      <c r="D288" s="116">
        <f>SUMIFS('Fully Booked'!Q:Q,'Fully Booked'!M:M,'MARKETERS ALONE'!$D$1,'Fully Booked'!E:E,'MARKETERS ALONE'!A288)</f>
        <v>0</v>
      </c>
      <c r="E288" s="116">
        <f>SUMIFS('Fully Booked'!Q:Q,'Fully Booked'!M:M,'MARKETERS ALONE'!$E$1,'Fully Booked'!E:E,'MARKETERS ALONE'!A288)</f>
        <v>0</v>
      </c>
      <c r="F288" s="387">
        <f t="shared" si="11"/>
        <v>0</v>
      </c>
      <c r="G288" s="724">
        <f>COUNTIFS('Fully Booked'!E:E,'MARKETERS ALONE'!A288)</f>
        <v>0</v>
      </c>
    </row>
    <row r="289" spans="1:8" x14ac:dyDescent="0.25">
      <c r="A289" s="180" t="s">
        <v>7444</v>
      </c>
      <c r="B289" s="116">
        <f>SUMIFS('Fully Booked'!Q:Q,'Fully Booked'!E:E,'MARKETERS ALONE'!A289,'Fully Booked'!M:M,'MARKETERS ALONE'!$B$1)</f>
        <v>0</v>
      </c>
      <c r="C289" s="116">
        <f>SUMIFS('Fully Booked'!Q:Q,'Fully Booked'!M:M,'MARKETERS ALONE'!$C$1,'Fully Booked'!E:E,'MARKETERS ALONE'!A289)</f>
        <v>0</v>
      </c>
      <c r="D289" s="116">
        <f>SUMIFS('Fully Booked'!Q:Q,'Fully Booked'!M:M,'MARKETERS ALONE'!$D$1,'Fully Booked'!E:E,'MARKETERS ALONE'!A289)</f>
        <v>0</v>
      </c>
      <c r="E289" s="116">
        <f>SUMIFS('Fully Booked'!Q:Q,'Fully Booked'!M:M,'MARKETERS ALONE'!$E$1,'Fully Booked'!E:E,'MARKETERS ALONE'!A289)</f>
        <v>0</v>
      </c>
      <c r="F289" s="387">
        <f t="shared" si="5"/>
        <v>0</v>
      </c>
      <c r="G289" s="8">
        <f>COUNTIFS('Fully Booked'!E:E,'MARKETERS ALONE'!A289)</f>
        <v>0</v>
      </c>
    </row>
    <row r="290" spans="1:8" x14ac:dyDescent="0.25">
      <c r="A290" s="180" t="s">
        <v>6150</v>
      </c>
      <c r="B290" s="116">
        <f>SUMIFS('Fully Booked'!Q:Q,'Fully Booked'!E:E,'MARKETERS ALONE'!A290,'Fully Booked'!M:M,'MARKETERS ALONE'!$B$1)</f>
        <v>0</v>
      </c>
      <c r="C290" s="116">
        <f>SUMIFS('Fully Booked'!Q:Q,'Fully Booked'!M:M,'MARKETERS ALONE'!$C$1,'Fully Booked'!E:E,'MARKETERS ALONE'!A290)</f>
        <v>0</v>
      </c>
      <c r="D290" s="116">
        <f>SUMIFS('Fully Booked'!Q:Q,'Fully Booked'!M:M,'MARKETERS ALONE'!$D$1,'Fully Booked'!E:E,'MARKETERS ALONE'!A290)</f>
        <v>0</v>
      </c>
      <c r="E290" s="116">
        <f>SUMIFS('Fully Booked'!Q:Q,'Fully Booked'!M:M,'MARKETERS ALONE'!$E$1,'Fully Booked'!E:E,'MARKETERS ALONE'!A290)</f>
        <v>0</v>
      </c>
      <c r="F290" s="387">
        <f t="shared" si="5"/>
        <v>0</v>
      </c>
      <c r="G290" s="8">
        <f>COUNTIFS('Fully Booked'!E:E,'MARKETERS ALONE'!A290)</f>
        <v>0</v>
      </c>
    </row>
    <row r="291" spans="1:8" x14ac:dyDescent="0.25">
      <c r="A291" s="352" t="s">
        <v>71</v>
      </c>
      <c r="B291" s="367">
        <f>SUM(B2:B290)</f>
        <v>16200519</v>
      </c>
      <c r="C291" s="367">
        <f t="shared" ref="C291:G291" si="12">SUM(C2:C290)</f>
        <v>0</v>
      </c>
      <c r="D291" s="367">
        <f t="shared" si="12"/>
        <v>0</v>
      </c>
      <c r="E291" s="367">
        <f t="shared" si="12"/>
        <v>0</v>
      </c>
      <c r="F291" s="367">
        <f t="shared" si="12"/>
        <v>16200519</v>
      </c>
      <c r="G291" s="367">
        <f t="shared" si="12"/>
        <v>57</v>
      </c>
      <c r="H291" s="720"/>
    </row>
    <row r="292" spans="1:8" x14ac:dyDescent="0.25">
      <c r="A292" s="180"/>
    </row>
    <row r="293" spans="1:8" x14ac:dyDescent="0.25">
      <c r="A293" s="180"/>
    </row>
  </sheetData>
  <sortState ref="A2:A259">
    <sortCondition ref="A2:A259"/>
  </sortState>
  <conditionalFormatting sqref="A4">
    <cfRule type="duplicateValues" dxfId="1204" priority="333"/>
    <cfRule type="duplicateValues" dxfId="1203" priority="334"/>
    <cfRule type="duplicateValues" dxfId="1202" priority="335"/>
    <cfRule type="duplicateValues" dxfId="1201" priority="336"/>
  </conditionalFormatting>
  <conditionalFormatting sqref="A9">
    <cfRule type="duplicateValues" dxfId="1200" priority="330"/>
    <cfRule type="duplicateValues" dxfId="1199" priority="331"/>
    <cfRule type="duplicateValues" dxfId="1198" priority="332"/>
  </conditionalFormatting>
  <conditionalFormatting sqref="A10">
    <cfRule type="duplicateValues" dxfId="1197" priority="320"/>
    <cfRule type="duplicateValues" dxfId="1196" priority="321"/>
    <cfRule type="duplicateValues" dxfId="1195" priority="322"/>
    <cfRule type="duplicateValues" dxfId="1194" priority="323"/>
    <cfRule type="duplicateValues" dxfId="1193" priority="324"/>
    <cfRule type="duplicateValues" dxfId="1192" priority="325"/>
    <cfRule type="duplicateValues" dxfId="1191" priority="326"/>
    <cfRule type="duplicateValues" dxfId="1190" priority="327"/>
    <cfRule type="duplicateValues" dxfId="1189" priority="328"/>
    <cfRule type="duplicateValues" dxfId="1188" priority="329"/>
  </conditionalFormatting>
  <conditionalFormatting sqref="A11:A32">
    <cfRule type="duplicateValues" dxfId="1187" priority="306"/>
    <cfRule type="duplicateValues" dxfId="1186" priority="307"/>
    <cfRule type="duplicateValues" dxfId="1185" priority="308"/>
    <cfRule type="duplicateValues" dxfId="1184" priority="309"/>
    <cfRule type="duplicateValues" dxfId="1183" priority="310"/>
    <cfRule type="duplicateValues" dxfId="1182" priority="311"/>
    <cfRule type="duplicateValues" dxfId="1181" priority="312"/>
    <cfRule type="duplicateValues" dxfId="1180" priority="313"/>
    <cfRule type="duplicateValues" dxfId="1179" priority="314"/>
    <cfRule type="duplicateValues" dxfId="1178" priority="315"/>
    <cfRule type="duplicateValues" dxfId="1177" priority="316"/>
    <cfRule type="duplicateValues" dxfId="1176" priority="317"/>
    <cfRule type="duplicateValues" dxfId="1175" priority="318"/>
    <cfRule type="duplicateValues" dxfId="1174" priority="319"/>
  </conditionalFormatting>
  <conditionalFormatting sqref="A33">
    <cfRule type="duplicateValues" dxfId="1173" priority="302"/>
    <cfRule type="duplicateValues" dxfId="1172" priority="303"/>
    <cfRule type="duplicateValues" dxfId="1171" priority="304"/>
    <cfRule type="duplicateValues" dxfId="1170" priority="305"/>
  </conditionalFormatting>
  <conditionalFormatting sqref="A34">
    <cfRule type="duplicateValues" dxfId="1169" priority="295"/>
    <cfRule type="duplicateValues" dxfId="1168" priority="296"/>
    <cfRule type="duplicateValues" dxfId="1167" priority="297"/>
    <cfRule type="duplicateValues" dxfId="1166" priority="298"/>
    <cfRule type="duplicateValues" dxfId="1165" priority="299"/>
    <cfRule type="duplicateValues" dxfId="1164" priority="300"/>
    <cfRule type="duplicateValues" dxfId="1163" priority="301"/>
  </conditionalFormatting>
  <conditionalFormatting sqref="A35">
    <cfRule type="duplicateValues" dxfId="1162" priority="292"/>
    <cfRule type="duplicateValues" dxfId="1161" priority="293"/>
    <cfRule type="duplicateValues" dxfId="1160" priority="294"/>
  </conditionalFormatting>
  <conditionalFormatting sqref="A36">
    <cfRule type="duplicateValues" dxfId="1159" priority="288"/>
    <cfRule type="duplicateValues" dxfId="1158" priority="289"/>
    <cfRule type="duplicateValues" dxfId="1157" priority="290"/>
    <cfRule type="duplicateValues" dxfId="1156" priority="291"/>
  </conditionalFormatting>
  <conditionalFormatting sqref="A38">
    <cfRule type="duplicateValues" dxfId="1155" priority="285"/>
    <cfRule type="duplicateValues" dxfId="1154" priority="286"/>
    <cfRule type="duplicateValues" dxfId="1153" priority="287"/>
  </conditionalFormatting>
  <conditionalFormatting sqref="A39">
    <cfRule type="duplicateValues" dxfId="1152" priority="279"/>
    <cfRule type="duplicateValues" dxfId="1151" priority="280"/>
    <cfRule type="duplicateValues" dxfId="1150" priority="281"/>
    <cfRule type="duplicateValues" dxfId="1149" priority="282"/>
    <cfRule type="duplicateValues" dxfId="1148" priority="283"/>
    <cfRule type="duplicateValues" dxfId="1147" priority="284"/>
  </conditionalFormatting>
  <conditionalFormatting sqref="A40">
    <cfRule type="duplicateValues" dxfId="1146" priority="273"/>
    <cfRule type="duplicateValues" dxfId="1145" priority="274"/>
    <cfRule type="duplicateValues" dxfId="1144" priority="275"/>
    <cfRule type="duplicateValues" dxfId="1143" priority="276"/>
    <cfRule type="duplicateValues" dxfId="1142" priority="277"/>
    <cfRule type="duplicateValues" dxfId="1141" priority="278"/>
  </conditionalFormatting>
  <conditionalFormatting sqref="A44">
    <cfRule type="duplicateValues" dxfId="1140" priority="267"/>
    <cfRule type="duplicateValues" dxfId="1139" priority="268"/>
    <cfRule type="duplicateValues" dxfId="1138" priority="269"/>
  </conditionalFormatting>
  <conditionalFormatting sqref="A49">
    <cfRule type="duplicateValues" dxfId="1137" priority="154"/>
    <cfRule type="duplicateValues" dxfId="1136" priority="155"/>
    <cfRule type="duplicateValues" dxfId="1135" priority="156"/>
    <cfRule type="duplicateValues" dxfId="1134" priority="157"/>
    <cfRule type="duplicateValues" dxfId="1133" priority="158"/>
    <cfRule type="duplicateValues" dxfId="1132" priority="159"/>
  </conditionalFormatting>
  <conditionalFormatting sqref="A50">
    <cfRule type="duplicateValues" dxfId="1131" priority="270"/>
    <cfRule type="duplicateValues" dxfId="1130" priority="271"/>
    <cfRule type="duplicateValues" dxfId="1129" priority="272"/>
  </conditionalFormatting>
  <conditionalFormatting sqref="A51">
    <cfRule type="duplicateValues" dxfId="1128" priority="265"/>
    <cfRule type="duplicateValues" dxfId="1127" priority="266"/>
  </conditionalFormatting>
  <conditionalFormatting sqref="A53">
    <cfRule type="duplicateValues" dxfId="1126" priority="259"/>
    <cfRule type="duplicateValues" dxfId="1125" priority="260"/>
    <cfRule type="duplicateValues" dxfId="1124" priority="261"/>
    <cfRule type="duplicateValues" dxfId="1123" priority="262"/>
    <cfRule type="duplicateValues" dxfId="1122" priority="263"/>
    <cfRule type="duplicateValues" dxfId="1121" priority="264"/>
  </conditionalFormatting>
  <conditionalFormatting sqref="A56">
    <cfRule type="duplicateValues" dxfId="1120" priority="96"/>
    <cfRule type="duplicateValues" dxfId="1119" priority="97"/>
    <cfRule type="duplicateValues" dxfId="1118" priority="98"/>
    <cfRule type="duplicateValues" dxfId="1117" priority="99"/>
    <cfRule type="duplicateValues" dxfId="1116" priority="100"/>
    <cfRule type="duplicateValues" dxfId="1115" priority="101"/>
    <cfRule type="duplicateValues" dxfId="1114" priority="102"/>
  </conditionalFormatting>
  <conditionalFormatting sqref="A60">
    <cfRule type="duplicateValues" dxfId="1113" priority="245"/>
    <cfRule type="duplicateValues" dxfId="1112" priority="246"/>
    <cfRule type="duplicateValues" dxfId="1111" priority="247"/>
    <cfRule type="duplicateValues" dxfId="1110" priority="248"/>
    <cfRule type="duplicateValues" dxfId="1109" priority="249"/>
    <cfRule type="duplicateValues" dxfId="1108" priority="250"/>
    <cfRule type="duplicateValues" dxfId="1107" priority="251"/>
    <cfRule type="duplicateValues" dxfId="1106" priority="252"/>
    <cfRule type="duplicateValues" dxfId="1105" priority="253"/>
    <cfRule type="duplicateValues" dxfId="1104" priority="254"/>
    <cfRule type="duplicateValues" dxfId="1103" priority="255"/>
    <cfRule type="duplicateValues" dxfId="1102" priority="256"/>
    <cfRule type="duplicateValues" dxfId="1101" priority="257"/>
    <cfRule type="duplicateValues" dxfId="1100" priority="258"/>
  </conditionalFormatting>
  <conditionalFormatting sqref="A62">
    <cfRule type="duplicateValues" dxfId="1099" priority="243"/>
    <cfRule type="duplicateValues" dxfId="1098" priority="244"/>
  </conditionalFormatting>
  <conditionalFormatting sqref="A64">
    <cfRule type="duplicateValues" dxfId="1097" priority="234"/>
    <cfRule type="duplicateValues" dxfId="1096" priority="235"/>
    <cfRule type="duplicateValues" dxfId="1095" priority="236"/>
    <cfRule type="duplicateValues" dxfId="1094" priority="237"/>
    <cfRule type="duplicateValues" dxfId="1093" priority="238"/>
    <cfRule type="duplicateValues" dxfId="1092" priority="239"/>
    <cfRule type="duplicateValues" dxfId="1091" priority="240"/>
  </conditionalFormatting>
  <conditionalFormatting sqref="A68">
    <cfRule type="duplicateValues" dxfId="1090" priority="225"/>
    <cfRule type="duplicateValues" dxfId="1089" priority="226"/>
    <cfRule type="duplicateValues" dxfId="1088" priority="227"/>
    <cfRule type="duplicateValues" dxfId="1087" priority="228"/>
    <cfRule type="duplicateValues" dxfId="1086" priority="229"/>
    <cfRule type="duplicateValues" dxfId="1085" priority="230"/>
    <cfRule type="duplicateValues" dxfId="1084" priority="231"/>
    <cfRule type="duplicateValues" dxfId="1083" priority="232"/>
    <cfRule type="duplicateValues" dxfId="1082" priority="233"/>
  </conditionalFormatting>
  <conditionalFormatting sqref="A69">
    <cfRule type="duplicateValues" dxfId="1081" priority="204"/>
    <cfRule type="duplicateValues" dxfId="1080" priority="205"/>
  </conditionalFormatting>
  <conditionalFormatting sqref="A72">
    <cfRule type="duplicateValues" dxfId="1079" priority="61"/>
    <cfRule type="duplicateValues" dxfId="1078" priority="62"/>
  </conditionalFormatting>
  <conditionalFormatting sqref="A74">
    <cfRule type="duplicateValues" dxfId="1077" priority="147"/>
  </conditionalFormatting>
  <conditionalFormatting sqref="A77">
    <cfRule type="duplicateValues" dxfId="1076" priority="109"/>
    <cfRule type="duplicateValues" dxfId="1075" priority="110"/>
    <cfRule type="duplicateValues" dxfId="1074" priority="111"/>
    <cfRule type="duplicateValues" dxfId="1073" priority="112"/>
    <cfRule type="duplicateValues" dxfId="1072" priority="113"/>
  </conditionalFormatting>
  <conditionalFormatting sqref="A82">
    <cfRule type="duplicateValues" dxfId="1071" priority="206"/>
  </conditionalFormatting>
  <conditionalFormatting sqref="A83">
    <cfRule type="duplicateValues" dxfId="1070" priority="197"/>
    <cfRule type="duplicateValues" dxfId="1069" priority="198"/>
    <cfRule type="duplicateValues" dxfId="1068" priority="199"/>
    <cfRule type="duplicateValues" dxfId="1067" priority="200"/>
  </conditionalFormatting>
  <conditionalFormatting sqref="A87">
    <cfRule type="duplicateValues" dxfId="1066" priority="202"/>
    <cfRule type="duplicateValues" dxfId="1065" priority="203"/>
  </conditionalFormatting>
  <conditionalFormatting sqref="A91">
    <cfRule type="duplicateValues" dxfId="1064" priority="201"/>
  </conditionalFormatting>
  <conditionalFormatting sqref="A94">
    <cfRule type="duplicateValues" dxfId="1063" priority="146"/>
  </conditionalFormatting>
  <conditionalFormatting sqref="A96">
    <cfRule type="duplicateValues" dxfId="1062" priority="144"/>
    <cfRule type="duplicateValues" dxfId="1061" priority="145"/>
  </conditionalFormatting>
  <conditionalFormatting sqref="A103">
    <cfRule type="duplicateValues" dxfId="1060" priority="121"/>
    <cfRule type="duplicateValues" dxfId="1059" priority="122"/>
    <cfRule type="duplicateValues" dxfId="1058" priority="123"/>
  </conditionalFormatting>
  <conditionalFormatting sqref="A104">
    <cfRule type="duplicateValues" dxfId="1057" priority="107"/>
    <cfRule type="duplicateValues" dxfId="1056" priority="108"/>
  </conditionalFormatting>
  <conditionalFormatting sqref="A110">
    <cfRule type="duplicateValues" dxfId="1055" priority="160"/>
    <cfRule type="duplicateValues" dxfId="1054" priority="161"/>
  </conditionalFormatting>
  <conditionalFormatting sqref="A113">
    <cfRule type="duplicateValues" dxfId="1053" priority="193"/>
    <cfRule type="duplicateValues" dxfId="1052" priority="194"/>
    <cfRule type="duplicateValues" dxfId="1051" priority="195"/>
    <cfRule type="duplicateValues" dxfId="1050" priority="196"/>
  </conditionalFormatting>
  <conditionalFormatting sqref="A115">
    <cfRule type="duplicateValues" dxfId="1049" priority="191"/>
    <cfRule type="duplicateValues" dxfId="1048" priority="192"/>
  </conditionalFormatting>
  <conditionalFormatting sqref="A120">
    <cfRule type="duplicateValues" dxfId="1047" priority="151"/>
    <cfRule type="duplicateValues" dxfId="1046" priority="152"/>
    <cfRule type="duplicateValues" dxfId="1045" priority="153"/>
  </conditionalFormatting>
  <conditionalFormatting sqref="A125">
    <cfRule type="duplicateValues" dxfId="1044" priority="216"/>
    <cfRule type="duplicateValues" dxfId="1043" priority="217"/>
    <cfRule type="duplicateValues" dxfId="1042" priority="218"/>
    <cfRule type="duplicateValues" dxfId="1041" priority="219"/>
    <cfRule type="duplicateValues" dxfId="1040" priority="220"/>
    <cfRule type="duplicateValues" dxfId="1039" priority="221"/>
    <cfRule type="duplicateValues" dxfId="1038" priority="222"/>
    <cfRule type="duplicateValues" dxfId="1037" priority="223"/>
    <cfRule type="duplicateValues" dxfId="1036" priority="224"/>
  </conditionalFormatting>
  <conditionalFormatting sqref="A127">
    <cfRule type="duplicateValues" dxfId="1035" priority="207"/>
    <cfRule type="duplicateValues" dxfId="1034" priority="208"/>
    <cfRule type="duplicateValues" dxfId="1033" priority="209"/>
    <cfRule type="duplicateValues" dxfId="1032" priority="210"/>
    <cfRule type="duplicateValues" dxfId="1031" priority="211"/>
    <cfRule type="duplicateValues" dxfId="1030" priority="212"/>
    <cfRule type="duplicateValues" dxfId="1029" priority="213"/>
  </conditionalFormatting>
  <conditionalFormatting sqref="A131">
    <cfRule type="duplicateValues" dxfId="1028" priority="149"/>
    <cfRule type="duplicateValues" dxfId="1027" priority="150"/>
  </conditionalFormatting>
  <conditionalFormatting sqref="A137">
    <cfRule type="duplicateValues" dxfId="1026" priority="59"/>
    <cfRule type="duplicateValues" dxfId="1025" priority="60"/>
  </conditionalFormatting>
  <conditionalFormatting sqref="A147">
    <cfRule type="duplicateValues" dxfId="1024" priority="90"/>
  </conditionalFormatting>
  <conditionalFormatting sqref="A149">
    <cfRule type="duplicateValues" dxfId="1023" priority="124"/>
    <cfRule type="duplicateValues" dxfId="1022" priority="125"/>
  </conditionalFormatting>
  <conditionalFormatting sqref="A177">
    <cfRule type="duplicateValues" dxfId="1021" priority="84"/>
    <cfRule type="duplicateValues" dxfId="1020" priority="85"/>
  </conditionalFormatting>
  <conditionalFormatting sqref="A180">
    <cfRule type="duplicateValues" dxfId="1019" priority="105"/>
    <cfRule type="duplicateValues" dxfId="1018" priority="106"/>
  </conditionalFormatting>
  <conditionalFormatting sqref="A181">
    <cfRule type="duplicateValues" dxfId="1017" priority="64"/>
    <cfRule type="duplicateValues" dxfId="1016" priority="65"/>
    <cfRule type="duplicateValues" dxfId="1015" priority="66"/>
    <cfRule type="duplicateValues" dxfId="1014" priority="67"/>
    <cfRule type="duplicateValues" dxfId="1013" priority="68"/>
  </conditionalFormatting>
  <conditionalFormatting sqref="A193">
    <cfRule type="duplicateValues" dxfId="1012" priority="86"/>
  </conditionalFormatting>
  <conditionalFormatting sqref="A194">
    <cfRule type="duplicateValues" dxfId="1011" priority="87"/>
    <cfRule type="duplicateValues" dxfId="1010" priority="88"/>
    <cfRule type="duplicateValues" dxfId="1009" priority="89"/>
  </conditionalFormatting>
  <conditionalFormatting sqref="A196">
    <cfRule type="duplicateValues" dxfId="1008" priority="78"/>
    <cfRule type="duplicateValues" dxfId="1007" priority="79"/>
    <cfRule type="duplicateValues" dxfId="1006" priority="80"/>
    <cfRule type="duplicateValues" dxfId="1005" priority="81"/>
    <cfRule type="duplicateValues" dxfId="1004" priority="82"/>
    <cfRule type="duplicateValues" dxfId="1003" priority="83"/>
  </conditionalFormatting>
  <conditionalFormatting sqref="A200">
    <cfRule type="duplicateValues" dxfId="1002" priority="76"/>
    <cfRule type="duplicateValues" dxfId="1001" priority="77"/>
  </conditionalFormatting>
  <conditionalFormatting sqref="A201">
    <cfRule type="duplicateValues" dxfId="1000" priority="32"/>
    <cfRule type="duplicateValues" dxfId="999" priority="33"/>
    <cfRule type="duplicateValues" dxfId="998" priority="34"/>
    <cfRule type="duplicateValues" dxfId="997" priority="35"/>
    <cfRule type="duplicateValues" dxfId="996" priority="36"/>
  </conditionalFormatting>
  <conditionalFormatting sqref="A203">
    <cfRule type="duplicateValues" dxfId="995" priority="69"/>
    <cfRule type="duplicateValues" dxfId="994" priority="70"/>
    <cfRule type="duplicateValues" dxfId="993" priority="71"/>
    <cfRule type="duplicateValues" dxfId="992" priority="72"/>
    <cfRule type="duplicateValues" dxfId="991" priority="73"/>
  </conditionalFormatting>
  <conditionalFormatting sqref="A204">
    <cfRule type="duplicateValues" dxfId="990" priority="116"/>
    <cfRule type="duplicateValues" dxfId="989" priority="117"/>
    <cfRule type="duplicateValues" dxfId="988" priority="118"/>
    <cfRule type="duplicateValues" dxfId="987" priority="119"/>
    <cfRule type="duplicateValues" dxfId="986" priority="120"/>
  </conditionalFormatting>
  <conditionalFormatting sqref="A211">
    <cfRule type="duplicateValues" dxfId="985" priority="103"/>
    <cfRule type="duplicateValues" dxfId="984" priority="104"/>
  </conditionalFormatting>
  <conditionalFormatting sqref="A212">
    <cfRule type="duplicateValues" dxfId="983" priority="91"/>
    <cfRule type="duplicateValues" dxfId="982" priority="92"/>
    <cfRule type="duplicateValues" dxfId="981" priority="93"/>
    <cfRule type="duplicateValues" dxfId="980" priority="94"/>
    <cfRule type="duplicateValues" dxfId="979" priority="95"/>
  </conditionalFormatting>
  <conditionalFormatting sqref="A213">
    <cfRule type="duplicateValues" dxfId="978" priority="166"/>
    <cfRule type="duplicateValues" dxfId="977" priority="167"/>
    <cfRule type="duplicateValues" dxfId="976" priority="168"/>
    <cfRule type="duplicateValues" dxfId="975" priority="169"/>
    <cfRule type="duplicateValues" dxfId="974" priority="170"/>
    <cfRule type="duplicateValues" dxfId="973" priority="171"/>
    <cfRule type="duplicateValues" dxfId="972" priority="172"/>
    <cfRule type="duplicateValues" dxfId="971" priority="173"/>
    <cfRule type="duplicateValues" dxfId="970" priority="174"/>
    <cfRule type="duplicateValues" dxfId="969" priority="175"/>
  </conditionalFormatting>
  <conditionalFormatting sqref="A218">
    <cfRule type="duplicateValues" dxfId="968" priority="215"/>
  </conditionalFormatting>
  <conditionalFormatting sqref="A221">
    <cfRule type="duplicateValues" dxfId="967" priority="180"/>
    <cfRule type="duplicateValues" dxfId="966" priority="181"/>
    <cfRule type="duplicateValues" dxfId="965" priority="182"/>
    <cfRule type="duplicateValues" dxfId="964" priority="183"/>
  </conditionalFormatting>
  <conditionalFormatting sqref="A222">
    <cfRule type="duplicateValues" dxfId="963" priority="162"/>
    <cfRule type="duplicateValues" dxfId="962" priority="163"/>
    <cfRule type="duplicateValues" dxfId="961" priority="164"/>
    <cfRule type="duplicateValues" dxfId="960" priority="165"/>
  </conditionalFormatting>
  <conditionalFormatting sqref="A227">
    <cfRule type="duplicateValues" dxfId="959" priority="176"/>
    <cfRule type="duplicateValues" dxfId="958" priority="177"/>
    <cfRule type="duplicateValues" dxfId="957" priority="178"/>
    <cfRule type="duplicateValues" dxfId="956" priority="179"/>
  </conditionalFormatting>
  <conditionalFormatting sqref="A230">
    <cfRule type="duplicateValues" dxfId="955" priority="148"/>
  </conditionalFormatting>
  <conditionalFormatting sqref="A231">
    <cfRule type="duplicateValues" dxfId="954" priority="37"/>
  </conditionalFormatting>
  <conditionalFormatting sqref="A234">
    <cfRule type="duplicateValues" dxfId="953" priority="38"/>
    <cfRule type="duplicateValues" dxfId="952" priority="39"/>
    <cfRule type="duplicateValues" dxfId="951" priority="40"/>
    <cfRule type="duplicateValues" dxfId="950" priority="41"/>
    <cfRule type="duplicateValues" dxfId="949" priority="42"/>
    <cfRule type="duplicateValues" dxfId="948" priority="43"/>
    <cfRule type="duplicateValues" dxfId="947" priority="44"/>
  </conditionalFormatting>
  <conditionalFormatting sqref="A238">
    <cfRule type="duplicateValues" dxfId="946" priority="47"/>
    <cfRule type="duplicateValues" dxfId="945" priority="48"/>
    <cfRule type="duplicateValues" dxfId="944" priority="49"/>
    <cfRule type="duplicateValues" dxfId="943" priority="50"/>
    <cfRule type="duplicateValues" dxfId="942" priority="51"/>
    <cfRule type="duplicateValues" dxfId="941" priority="52"/>
    <cfRule type="duplicateValues" dxfId="940" priority="53"/>
    <cfRule type="duplicateValues" dxfId="939" priority="54"/>
    <cfRule type="duplicateValues" dxfId="938" priority="55"/>
    <cfRule type="duplicateValues" dxfId="937" priority="56"/>
  </conditionalFormatting>
  <conditionalFormatting sqref="A241">
    <cfRule type="duplicateValues" dxfId="936" priority="184"/>
    <cfRule type="duplicateValues" dxfId="935" priority="185"/>
    <cfRule type="duplicateValues" dxfId="934" priority="186"/>
    <cfRule type="duplicateValues" dxfId="933" priority="187"/>
    <cfRule type="duplicateValues" dxfId="932" priority="188"/>
    <cfRule type="duplicateValues" dxfId="931" priority="189"/>
    <cfRule type="duplicateValues" dxfId="930" priority="190"/>
  </conditionalFormatting>
  <conditionalFormatting sqref="A242">
    <cfRule type="duplicateValues" dxfId="929" priority="214"/>
  </conditionalFormatting>
  <conditionalFormatting sqref="A243">
    <cfRule type="duplicateValues" dxfId="928" priority="126"/>
    <cfRule type="duplicateValues" dxfId="927" priority="127"/>
    <cfRule type="duplicateValues" dxfId="926" priority="128"/>
    <cfRule type="duplicateValues" dxfId="925" priority="129"/>
    <cfRule type="duplicateValues" dxfId="924" priority="130"/>
    <cfRule type="duplicateValues" dxfId="923" priority="131"/>
    <cfRule type="duplicateValues" dxfId="922" priority="132"/>
  </conditionalFormatting>
  <conditionalFormatting sqref="A244">
    <cfRule type="duplicateValues" dxfId="921" priority="45"/>
    <cfRule type="duplicateValues" dxfId="920" priority="46"/>
  </conditionalFormatting>
  <conditionalFormatting sqref="A253">
    <cfRule type="duplicateValues" dxfId="919" priority="18"/>
    <cfRule type="duplicateValues" dxfId="918" priority="19"/>
    <cfRule type="duplicateValues" dxfId="917" priority="20"/>
    <cfRule type="duplicateValues" dxfId="916" priority="21"/>
    <cfRule type="duplicateValues" dxfId="915" priority="22"/>
    <cfRule type="duplicateValues" dxfId="914" priority="23"/>
    <cfRule type="duplicateValues" dxfId="913" priority="24"/>
  </conditionalFormatting>
  <conditionalFormatting sqref="A255">
    <cfRule type="duplicateValues" dxfId="912" priority="8"/>
    <cfRule type="duplicateValues" dxfId="911" priority="9"/>
    <cfRule type="duplicateValues" dxfId="910" priority="10"/>
    <cfRule type="duplicateValues" dxfId="909" priority="11"/>
    <cfRule type="duplicateValues" dxfId="908" priority="12"/>
  </conditionalFormatting>
  <conditionalFormatting sqref="A294:A1048576 A291 A1:A48 A57:A62 A66:A67 A70:A71 A245:A246 A176 A128:A129 A84 A88 A86 A114 A116:A118 A224 A216:A217 A90 A111:A112 A121:A124 A50:A54 A75:A76 A97:A99 A133:A135 A248 A235 A105:A109 A155:A158 A205:A207 A78 A102 A148 A161 A187:A192 A183:A184 A178:A179 A202 A138:A146 A239:A240 A172 A250:A251 A209 A167:A168 A163:A165">
    <cfRule type="duplicateValues" dxfId="907" priority="242"/>
  </conditionalFormatting>
  <conditionalFormatting sqref="A294:A1048576 A291 A1:A71 A73:A125 A138:A149 A151:A159 A235 A239:A243 A127:A135 A172 A216:A219 A250:A251 A245:A248 A232 A230 A202:A207 A221:A222 A224:A228 A196 A209:A214 A200 A198 A175:A194 A167:A168 A163:A165 A161">
    <cfRule type="duplicateValues" dxfId="906" priority="63"/>
  </conditionalFormatting>
  <conditionalFormatting sqref="A294:A1048576 A291 A248 A1:A55 A64:A71 A235 A227 A245:A246 A131 A96:A99 A105:A125 A155:A158 A205:A207 A74:A76 A78:A92 A213 A57:A62 A94 A216:A218 A133:A135 A102 A148 A161 A187:A192 A183:A184 A178:A179 A202 A221:A222 A230 A138:A146 A239:A242 A127:A129 A172 A250:A251 A224 A209 A175:A176 A167:A168 A163:A165">
    <cfRule type="duplicateValues" dxfId="905" priority="133"/>
  </conditionalFormatting>
  <conditionalFormatting sqref="A294:A1048576 A291 A248 I8:I149 A235 A227 A245:A246 A155:A158 A205:A207 A213 A216:A218 A148 A161 A187:A192 A183:A184 A178:A179 A202 A221:A222 A230 A239:A242 A172 A250:A251 A224 A209 A175:A176 A167:A168 A163:A165 A1:A146">
    <cfRule type="duplicateValues" dxfId="904" priority="30163"/>
  </conditionalFormatting>
  <conditionalFormatting sqref="A294:A1048576 A291 I8:I78 A245:A246 A176 A128:A129 A84 A88 A86 A114 A116:A118 A224 A216:A217 A90 A111:A112 A121:A124 A75:A76 A133:A135 A97:A99 A248 A235 A105:A109 A155:A158 A205:A207 A78 A102 A148 A161 A187:A192 A183:A184 A178:A179 A202 A138:A146 A239:A240 A172 A250:A251 A209 A167:A168 A163:A165 A1:A71">
    <cfRule type="duplicateValues" dxfId="903" priority="241"/>
  </conditionalFormatting>
  <conditionalFormatting sqref="A291 A1:A259 A263:A267 A294:A1048576 A273 A275:A276 A279:A280">
    <cfRule type="duplicateValues" dxfId="902" priority="5"/>
  </conditionalFormatting>
  <conditionalFormatting sqref="A291 I9:I292 A1:A267 A294:A1048576 A273 A275:A276 A279:A280">
    <cfRule type="duplicateValues" dxfId="901" priority="4"/>
  </conditionalFormatting>
  <conditionalFormatting sqref="A263:A266">
    <cfRule type="duplicateValues" dxfId="900" priority="3"/>
  </conditionalFormatting>
  <conditionalFormatting sqref="A263:A265">
    <cfRule type="duplicateValues" dxfId="899" priority="2"/>
  </conditionalFormatting>
  <conditionalFormatting sqref="A290">
    <cfRule type="duplicateValues" dxfId="898" priority="1"/>
  </conditionalFormatting>
  <pageMargins left="0.7" right="0.7" top="0.75" bottom="0.75" header="0.3" footer="0.3"/>
  <pageSetup scale="74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E6ED-175D-4522-AD76-347F227B2133}">
  <sheetPr>
    <pageSetUpPr fitToPage="1"/>
  </sheetPr>
  <dimension ref="A1:F325"/>
  <sheetViews>
    <sheetView topLeftCell="A253" zoomScaleNormal="100" workbookViewId="0">
      <selection activeCell="L273" sqref="L273"/>
    </sheetView>
  </sheetViews>
  <sheetFormatPr defaultColWidth="9.140625" defaultRowHeight="15" x14ac:dyDescent="0.25"/>
  <cols>
    <col min="1" max="1" width="22.42578125" style="8" bestFit="1" customWidth="1"/>
    <col min="2" max="2" width="33.42578125" style="8" bestFit="1" customWidth="1"/>
    <col min="3" max="3" width="15.28515625" style="116" bestFit="1" customWidth="1"/>
    <col min="4" max="4" width="19.5703125" style="8" bestFit="1" customWidth="1"/>
    <col min="5" max="6" width="14.28515625" style="8" bestFit="1" customWidth="1"/>
    <col min="7" max="16384" width="9.140625" style="8"/>
  </cols>
  <sheetData>
    <row r="1" spans="1:6" x14ac:dyDescent="0.25">
      <c r="A1" s="774" t="s">
        <v>74</v>
      </c>
      <c r="B1" s="775"/>
      <c r="C1" s="775"/>
      <c r="D1" s="775"/>
      <c r="E1" s="775"/>
      <c r="F1" s="776"/>
    </row>
    <row r="2" spans="1:6" x14ac:dyDescent="0.25">
      <c r="A2" s="352" t="s">
        <v>94</v>
      </c>
      <c r="B2" s="352" t="s">
        <v>793</v>
      </c>
      <c r="C2" s="353" t="s">
        <v>867</v>
      </c>
      <c r="D2" s="352" t="s">
        <v>868</v>
      </c>
      <c r="E2" s="383" t="s">
        <v>197</v>
      </c>
      <c r="F2" s="383">
        <f ca="1">TODAY()</f>
        <v>45535</v>
      </c>
    </row>
    <row r="3" spans="1:6" x14ac:dyDescent="0.25">
      <c r="A3" s="352" t="s">
        <v>99</v>
      </c>
      <c r="B3" s="180"/>
      <c r="C3" s="116">
        <f>SUMIFS('Fully Booked'!Q:Q,'Fully Booked'!E:E,'REGIONAL MARKTERS '!#REF!,'Fully Booked'!C:C,'REGIONAL MARKTERS '!$A$3)</f>
        <v>0</v>
      </c>
      <c r="D3" s="116">
        <f>SUMIFS('Fully Booked'!I:I,'Fully Booked'!E:E,'REGIONAL MARKTERS '!#REF!,'Fully Booked'!C:C,'REGIONAL MARKTERS '!$A$3)</f>
        <v>0</v>
      </c>
      <c r="E3" s="116">
        <f>SUMIFS('Fully Booked'!Q:Q,'Fully Booked'!E:E,'REGIONAL MARKTERS '!#REF!,'Fully Booked'!C:C,'REGIONAL MARKTERS '!$A$3,'Fully Booked'!M:M,'REGIONAL MARKTERS '!$E$2)</f>
        <v>0</v>
      </c>
      <c r="F3" s="116">
        <f ca="1">SUMIFS('Fully Booked'!Q:Q,'Fully Booked'!E:E,'REGIONAL MARKTERS '!#REF!,'Fully Booked'!C:C,'REGIONAL MARKTERS '!$A$3,'Fully Booked'!L:L,'REGIONAL MARKTERS '!$F$2)</f>
        <v>0</v>
      </c>
    </row>
    <row r="4" spans="1:6" x14ac:dyDescent="0.25">
      <c r="B4" s="180" t="s">
        <v>5136</v>
      </c>
      <c r="C4" s="116">
        <f>SUMIFS('Fully Booked'!Q:Q,'Fully Booked'!E:E,'REGIONAL MARKTERS '!B4,'Fully Booked'!C:C,'REGIONAL MARKTERS '!$A$3)</f>
        <v>296900</v>
      </c>
      <c r="D4" s="116">
        <f>SUMIFS('Fully Booked'!I:I,'Fully Booked'!E:E,'REGIONAL MARKTERS '!B4,'Fully Booked'!C:C,'REGIONAL MARKTERS '!$A$3)</f>
        <v>4405</v>
      </c>
      <c r="E4" s="116">
        <f>SUMIFS('Fully Booked'!Q:Q,'Fully Booked'!E:E,'REGIONAL MARKTERS '!B4,'Fully Booked'!C:C,'REGIONAL MARKTERS '!$A$3,'Fully Booked'!M:M,'REGIONAL MARKTERS '!$E$2)</f>
        <v>0</v>
      </c>
      <c r="F4" s="116">
        <f ca="1">SUMIFS('Fully Booked'!Q:Q,'Fully Booked'!E:E,'REGIONAL MARKTERS '!B4,'Fully Booked'!C:C,'REGIONAL MARKTERS '!$A$3,'Fully Booked'!L:L,'REGIONAL MARKTERS '!$F$2)</f>
        <v>0</v>
      </c>
    </row>
    <row r="5" spans="1:6" x14ac:dyDescent="0.25">
      <c r="B5" s="8" t="s">
        <v>6592</v>
      </c>
      <c r="C5" s="116">
        <f>SUMIFS('Fully Booked'!Q:Q,'Fully Booked'!E:E,'REGIONAL MARKTERS '!B5,'Fully Booked'!C:C,'REGIONAL MARKTERS '!$A$3)</f>
        <v>0</v>
      </c>
      <c r="D5" s="116">
        <f>SUMIFS('Fully Booked'!I:I,'Fully Booked'!E:E,'REGIONAL MARKTERS '!B5,'Fully Booked'!C:C,'REGIONAL MARKTERS '!$A$3)</f>
        <v>0</v>
      </c>
      <c r="E5" s="116">
        <f>SUMIFS('Fully Booked'!Q:Q,'Fully Booked'!E:E,'REGIONAL MARKTERS '!B5,'Fully Booked'!C:C,'REGIONAL MARKTERS '!$A$3,'Fully Booked'!M:M,'REGIONAL MARKTERS '!$E$2)</f>
        <v>0</v>
      </c>
      <c r="F5" s="116">
        <f ca="1">SUMIFS('Fully Booked'!Q:Q,'Fully Booked'!E:E,'REGIONAL MARKTERS '!B5,'Fully Booked'!C:C,'REGIONAL MARKTERS '!$A$3,'Fully Booked'!L:L,'REGIONAL MARKTERS '!$F$2)</f>
        <v>0</v>
      </c>
    </row>
    <row r="6" spans="1:6" x14ac:dyDescent="0.25">
      <c r="B6" s="180" t="s">
        <v>677</v>
      </c>
      <c r="C6" s="116">
        <f>SUMIFS('Fully Booked'!Q:Q,'Fully Booked'!E:E,'REGIONAL MARKTERS '!B6,'Fully Booked'!C:C,'REGIONAL MARKTERS '!$A$3)</f>
        <v>30000</v>
      </c>
      <c r="D6" s="116">
        <f>SUMIFS('Fully Booked'!I:I,'Fully Booked'!E:E,'REGIONAL MARKTERS '!B6,'Fully Booked'!C:C,'REGIONAL MARKTERS '!$A$3)</f>
        <v>1400</v>
      </c>
      <c r="E6" s="116">
        <f>SUMIFS('Fully Booked'!Q:Q,'Fully Booked'!E:E,'REGIONAL MARKTERS '!B6,'Fully Booked'!C:C,'REGIONAL MARKTERS '!$A$3,'Fully Booked'!M:M,'REGIONAL MARKTERS '!$E$2)</f>
        <v>0</v>
      </c>
      <c r="F6" s="116">
        <f ca="1">SUMIFS('Fully Booked'!Q:Q,'Fully Booked'!E:E,'REGIONAL MARKTERS '!B6,'Fully Booked'!C:C,'REGIONAL MARKTERS '!$A$3,'Fully Booked'!L:L,'REGIONAL MARKTERS '!$F$2)</f>
        <v>0</v>
      </c>
    </row>
    <row r="7" spans="1:6" x14ac:dyDescent="0.25">
      <c r="B7" s="8" t="s">
        <v>2470</v>
      </c>
      <c r="C7" s="116">
        <f>SUMIFS('Fully Booked'!Q:Q,'Fully Booked'!E:E,'REGIONAL MARKTERS '!B7,'Fully Booked'!C:C,'REGIONAL MARKTERS '!$A$3)</f>
        <v>0</v>
      </c>
      <c r="D7" s="116">
        <f>SUMIFS('Fully Booked'!I:I,'Fully Booked'!E:E,'REGIONAL MARKTERS '!B7,'Fully Booked'!C:C,'REGIONAL MARKTERS '!$A$3)</f>
        <v>0</v>
      </c>
      <c r="E7" s="116">
        <f>SUMIFS('Fully Booked'!Q:Q,'Fully Booked'!E:E,'REGIONAL MARKTERS '!B7,'Fully Booked'!C:C,'REGIONAL MARKTERS '!$A$3,'Fully Booked'!M:M,'REGIONAL MARKTERS '!$E$2)</f>
        <v>0</v>
      </c>
      <c r="F7" s="116">
        <f ca="1">SUMIFS('Fully Booked'!Q:Q,'Fully Booked'!E:E,'REGIONAL MARKTERS '!B7,'Fully Booked'!C:C,'REGIONAL MARKTERS '!$A$3,'Fully Booked'!L:L,'REGIONAL MARKTERS '!$F$2)</f>
        <v>0</v>
      </c>
    </row>
    <row r="8" spans="1:6" x14ac:dyDescent="0.25">
      <c r="B8" s="180" t="s">
        <v>6374</v>
      </c>
      <c r="C8" s="116">
        <f>SUMIFS('Fully Booked'!Q:Q,'Fully Booked'!E:E,'REGIONAL MARKTERS '!B8,'Fully Booked'!C:C,'REGIONAL MARKTERS '!$A$3)</f>
        <v>170000</v>
      </c>
      <c r="D8" s="116">
        <f>SUMIFS('Fully Booked'!I:I,'Fully Booked'!E:E,'REGIONAL MARKTERS '!B8,'Fully Booked'!C:C,'REGIONAL MARKTERS '!$A$3)</f>
        <v>4238</v>
      </c>
      <c r="E8" s="116">
        <f>SUMIFS('Fully Booked'!Q:Q,'Fully Booked'!E:E,'REGIONAL MARKTERS '!B8,'Fully Booked'!C:C,'REGIONAL MARKTERS '!$A$3,'Fully Booked'!M:M,'REGIONAL MARKTERS '!$E$2)</f>
        <v>0</v>
      </c>
      <c r="F8" s="116">
        <f ca="1">SUMIFS('Fully Booked'!Q:Q,'Fully Booked'!E:E,'REGIONAL MARKTERS '!B8,'Fully Booked'!C:C,'REGIONAL MARKTERS '!$A$3,'Fully Booked'!L:L,'REGIONAL MARKTERS '!$F$2)</f>
        <v>0</v>
      </c>
    </row>
    <row r="9" spans="1:6" x14ac:dyDescent="0.25">
      <c r="B9" s="180" t="s">
        <v>3423</v>
      </c>
      <c r="C9" s="116">
        <f>SUMIFS('Fully Booked'!Q:Q,'Fully Booked'!E:E,'REGIONAL MARKTERS '!B9,'Fully Booked'!C:C,'REGIONAL MARKTERS '!$A$3)</f>
        <v>0</v>
      </c>
      <c r="D9" s="116">
        <f>SUMIFS('Fully Booked'!I:I,'Fully Booked'!E:E,'REGIONAL MARKTERS '!B9,'Fully Booked'!C:C,'REGIONAL MARKTERS '!$A$3)</f>
        <v>0</v>
      </c>
      <c r="E9" s="116">
        <f>SUMIFS('Fully Booked'!Q:Q,'Fully Booked'!E:E,'REGIONAL MARKTERS '!B9,'Fully Booked'!C:C,'REGIONAL MARKTERS '!$A$3,'Fully Booked'!M:M,'REGIONAL MARKTERS '!$E$2)</f>
        <v>0</v>
      </c>
      <c r="F9" s="116">
        <f ca="1">SUMIFS('Fully Booked'!Q:Q,'Fully Booked'!E:E,'REGIONAL MARKTERS '!B9,'Fully Booked'!C:C,'REGIONAL MARKTERS '!$A$3,'Fully Booked'!L:L,'REGIONAL MARKTERS '!$F$2)</f>
        <v>0</v>
      </c>
    </row>
    <row r="10" spans="1:6" x14ac:dyDescent="0.25">
      <c r="B10" s="180" t="s">
        <v>1199</v>
      </c>
      <c r="C10" s="116">
        <f>SUMIFS('Fully Booked'!Q:Q,'Fully Booked'!E:E,'REGIONAL MARKTERS '!B10,'Fully Booked'!C:C,'REGIONAL MARKTERS '!$A$3)</f>
        <v>0</v>
      </c>
      <c r="D10" s="116">
        <f>SUMIFS('Fully Booked'!I:I,'Fully Booked'!E:E,'REGIONAL MARKTERS '!B10,'Fully Booked'!C:C,'REGIONAL MARKTERS '!$A$3)</f>
        <v>0</v>
      </c>
      <c r="E10" s="116">
        <f>SUMIFS('Fully Booked'!Q:Q,'Fully Booked'!E:E,'REGIONAL MARKTERS '!B10,'Fully Booked'!C:C,'REGIONAL MARKTERS '!$A$3,'Fully Booked'!M:M,'REGIONAL MARKTERS '!$E$2)</f>
        <v>0</v>
      </c>
      <c r="F10" s="116">
        <f ca="1">SUMIFS('Fully Booked'!Q:Q,'Fully Booked'!E:E,'REGIONAL MARKTERS '!B10,'Fully Booked'!C:C,'REGIONAL MARKTERS '!$A$3,'Fully Booked'!L:L,'REGIONAL MARKTERS '!$F$2)</f>
        <v>0</v>
      </c>
    </row>
    <row r="11" spans="1:6" x14ac:dyDescent="0.25">
      <c r="B11" s="8" t="s">
        <v>2392</v>
      </c>
      <c r="C11" s="116">
        <f>SUMIFS('Fully Booked'!Q:Q,'Fully Booked'!E:E,'REGIONAL MARKTERS '!B11,'Fully Booked'!C:C,'REGIONAL MARKTERS '!$A$3)</f>
        <v>0</v>
      </c>
      <c r="D11" s="116">
        <f>SUMIFS('Fully Booked'!I:I,'Fully Booked'!E:E,'REGIONAL MARKTERS '!B11,'Fully Booked'!C:C,'REGIONAL MARKTERS '!$A$3)</f>
        <v>0</v>
      </c>
      <c r="E11" s="116">
        <f>SUMIFS('Fully Booked'!Q:Q,'Fully Booked'!E:E,'REGIONAL MARKTERS '!B11,'Fully Booked'!C:C,'REGIONAL MARKTERS '!$A$3,'Fully Booked'!M:M,'REGIONAL MARKTERS '!$E$2)</f>
        <v>0</v>
      </c>
      <c r="F11" s="116">
        <f ca="1">SUMIFS('Fully Booked'!Q:Q,'Fully Booked'!E:E,'REGIONAL MARKTERS '!B11,'Fully Booked'!C:C,'REGIONAL MARKTERS '!$A$3,'Fully Booked'!L:L,'REGIONAL MARKTERS '!$F$2)</f>
        <v>0</v>
      </c>
    </row>
    <row r="12" spans="1:6" x14ac:dyDescent="0.25">
      <c r="B12" s="8" t="s">
        <v>4810</v>
      </c>
      <c r="C12" s="116">
        <f>SUMIFS('Fully Booked'!Q:Q,'Fully Booked'!E:E,'REGIONAL MARKTERS '!B12,'Fully Booked'!C:C,'REGIONAL MARKTERS '!$A$3)</f>
        <v>0</v>
      </c>
      <c r="D12" s="116">
        <f>SUMIFS('Fully Booked'!I:I,'Fully Booked'!E:E,'REGIONAL MARKTERS '!B12,'Fully Booked'!C:C,'REGIONAL MARKTERS '!$A$3)</f>
        <v>0</v>
      </c>
      <c r="E12" s="116">
        <f>SUMIFS('Fully Booked'!Q:Q,'Fully Booked'!E:E,'REGIONAL MARKTERS '!B12,'Fully Booked'!C:C,'REGIONAL MARKTERS '!$A$3,'Fully Booked'!M:M,'REGIONAL MARKTERS '!$E$2)</f>
        <v>0</v>
      </c>
      <c r="F12" s="116">
        <f ca="1">SUMIFS('Fully Booked'!Q:Q,'Fully Booked'!E:E,'REGIONAL MARKTERS '!B12,'Fully Booked'!C:C,'REGIONAL MARKTERS '!$A$3,'Fully Booked'!L:L,'REGIONAL MARKTERS '!$F$2)</f>
        <v>0</v>
      </c>
    </row>
    <row r="13" spans="1:6" x14ac:dyDescent="0.25">
      <c r="B13" s="180" t="s">
        <v>6467</v>
      </c>
      <c r="C13" s="116">
        <f>SUMIFS('Fully Booked'!Q:Q,'Fully Booked'!E:E,'REGIONAL MARKTERS '!B13,'Fully Booked'!C:C,'REGIONAL MARKTERS '!$A$3)</f>
        <v>0</v>
      </c>
      <c r="D13" s="116">
        <f>SUMIFS('Fully Booked'!I:I,'Fully Booked'!E:E,'REGIONAL MARKTERS '!B13,'Fully Booked'!C:C,'REGIONAL MARKTERS '!$A$3)</f>
        <v>0</v>
      </c>
      <c r="E13" s="116">
        <f>SUMIFS('Fully Booked'!Q:Q,'Fully Booked'!E:E,'REGIONAL MARKTERS '!B13,'Fully Booked'!C:C,'REGIONAL MARKTERS '!$A$3,'Fully Booked'!M:M,'REGIONAL MARKTERS '!$E$2)</f>
        <v>0</v>
      </c>
      <c r="F13" s="116">
        <f ca="1">SUMIFS('Fully Booked'!Q:Q,'Fully Booked'!E:E,'REGIONAL MARKTERS '!B13,'Fully Booked'!C:C,'REGIONAL MARKTERS '!$A$3,'Fully Booked'!L:L,'REGIONAL MARKTERS '!$F$2)</f>
        <v>0</v>
      </c>
    </row>
    <row r="14" spans="1:6" x14ac:dyDescent="0.25">
      <c r="B14" s="198" t="s">
        <v>4983</v>
      </c>
      <c r="C14" s="116">
        <f>SUMIFS('Fully Booked'!Q:Q,'Fully Booked'!E:E,'REGIONAL MARKTERS '!B14,'Fully Booked'!C:C,'REGIONAL MARKTERS '!$A$3)</f>
        <v>0</v>
      </c>
      <c r="D14" s="116">
        <f>SUMIFS('Fully Booked'!I:I,'Fully Booked'!E:E,'REGIONAL MARKTERS '!B14,'Fully Booked'!C:C,'REGIONAL MARKTERS '!$A$3)</f>
        <v>0</v>
      </c>
      <c r="E14" s="116">
        <f>SUMIFS('Fully Booked'!Q:Q,'Fully Booked'!E:E,'REGIONAL MARKTERS '!B14,'Fully Booked'!C:C,'REGIONAL MARKTERS '!$A$3,'Fully Booked'!M:M,'REGIONAL MARKTERS '!$E$2)</f>
        <v>0</v>
      </c>
      <c r="F14" s="116">
        <f ca="1">SUMIFS('Fully Booked'!Q:Q,'Fully Booked'!E:E,'REGIONAL MARKTERS '!B14,'Fully Booked'!C:C,'REGIONAL MARKTERS '!$A$3,'Fully Booked'!L:L,'REGIONAL MARKTERS '!$F$2)</f>
        <v>0</v>
      </c>
    </row>
    <row r="15" spans="1:6" x14ac:dyDescent="0.25">
      <c r="B15" s="180" t="s">
        <v>5697</v>
      </c>
      <c r="C15" s="116">
        <f>SUMIFS('Fully Booked'!Q:Q,'Fully Booked'!E:E,'REGIONAL MARKTERS '!B15,'Fully Booked'!C:C,'REGIONAL MARKTERS '!$A$3)</f>
        <v>0</v>
      </c>
      <c r="D15" s="116">
        <f>SUMIFS('Fully Booked'!I:I,'Fully Booked'!E:E,'REGIONAL MARKTERS '!B15,'Fully Booked'!C:C,'REGIONAL MARKTERS '!$A$3)</f>
        <v>0</v>
      </c>
      <c r="E15" s="116">
        <f>SUMIFS('Fully Booked'!Q:Q,'Fully Booked'!E:E,'REGIONAL MARKTERS '!B15,'Fully Booked'!C:C,'REGIONAL MARKTERS '!$A$3,'Fully Booked'!M:M,'REGIONAL MARKTERS '!$E$2)</f>
        <v>0</v>
      </c>
      <c r="F15" s="116">
        <f ca="1">SUMIFS('Fully Booked'!Q:Q,'Fully Booked'!E:E,'REGIONAL MARKTERS '!B15,'Fully Booked'!C:C,'REGIONAL MARKTERS '!$A$3,'Fully Booked'!L:L,'REGIONAL MARKTERS '!$F$2)</f>
        <v>0</v>
      </c>
    </row>
    <row r="16" spans="1:6" x14ac:dyDescent="0.25">
      <c r="B16" s="8" t="s">
        <v>6400</v>
      </c>
      <c r="C16" s="116">
        <f>SUMIFS('Fully Booked'!Q:Q,'Fully Booked'!E:E,'REGIONAL MARKTERS '!B16,'Fully Booked'!C:C,'REGIONAL MARKTERS '!$A$3)</f>
        <v>0</v>
      </c>
      <c r="D16" s="116">
        <f>SUMIFS('Fully Booked'!I:I,'Fully Booked'!E:E,'REGIONAL MARKTERS '!B16,'Fully Booked'!C:C,'REGIONAL MARKTERS '!$A$3)</f>
        <v>0</v>
      </c>
      <c r="E16" s="116">
        <f>SUMIFS('Fully Booked'!Q:Q,'Fully Booked'!E:E,'REGIONAL MARKTERS '!B16,'Fully Booked'!C:C,'REGIONAL MARKTERS '!$A$3,'Fully Booked'!M:M,'REGIONAL MARKTERS '!$E$2)</f>
        <v>0</v>
      </c>
      <c r="F16" s="116">
        <f ca="1">SUMIFS('Fully Booked'!Q:Q,'Fully Booked'!E:E,'REGIONAL MARKTERS '!B16,'Fully Booked'!C:C,'REGIONAL MARKTERS '!$A$3,'Fully Booked'!L:L,'REGIONAL MARKTERS '!$F$2)</f>
        <v>0</v>
      </c>
    </row>
    <row r="17" spans="2:6" x14ac:dyDescent="0.25">
      <c r="B17" s="8" t="s">
        <v>4926</v>
      </c>
      <c r="C17" s="116">
        <f>SUMIFS('Fully Booked'!Q:Q,'Fully Booked'!E:E,'REGIONAL MARKTERS '!B17,'Fully Booked'!C:C,'REGIONAL MARKTERS '!$A$3)</f>
        <v>0</v>
      </c>
      <c r="D17" s="116">
        <f>SUMIFS('Fully Booked'!I:I,'Fully Booked'!E:E,'REGIONAL MARKTERS '!B17,'Fully Booked'!C:C,'REGIONAL MARKTERS '!$A$3)</f>
        <v>0</v>
      </c>
      <c r="E17" s="116">
        <f>SUMIFS('Fully Booked'!Q:Q,'Fully Booked'!E:E,'REGIONAL MARKTERS '!B17,'Fully Booked'!C:C,'REGIONAL MARKTERS '!$A$3,'Fully Booked'!M:M,'REGIONAL MARKTERS '!$E$2)</f>
        <v>0</v>
      </c>
      <c r="F17" s="116">
        <f ca="1">SUMIFS('Fully Booked'!Q:Q,'Fully Booked'!E:E,'REGIONAL MARKTERS '!B17,'Fully Booked'!C:C,'REGIONAL MARKTERS '!$A$3,'Fully Booked'!L:L,'REGIONAL MARKTERS '!$F$2)</f>
        <v>0</v>
      </c>
    </row>
    <row r="18" spans="2:6" x14ac:dyDescent="0.25">
      <c r="B18" s="180" t="s">
        <v>5776</v>
      </c>
      <c r="C18" s="116">
        <f>SUMIFS('Fully Booked'!Q:Q,'Fully Booked'!E:E,'REGIONAL MARKTERS '!B18,'Fully Booked'!C:C,'REGIONAL MARKTERS '!$A$3)</f>
        <v>0</v>
      </c>
      <c r="D18" s="116">
        <f>SUMIFS('Fully Booked'!I:I,'Fully Booked'!E:E,'REGIONAL MARKTERS '!B18,'Fully Booked'!C:C,'REGIONAL MARKTERS '!$A$3)</f>
        <v>0</v>
      </c>
      <c r="E18" s="116">
        <f>SUMIFS('Fully Booked'!Q:Q,'Fully Booked'!E:E,'REGIONAL MARKTERS '!B18,'Fully Booked'!C:C,'REGIONAL MARKTERS '!$A$3,'Fully Booked'!M:M,'REGIONAL MARKTERS '!$E$2)</f>
        <v>0</v>
      </c>
      <c r="F18" s="116">
        <f ca="1">SUMIFS('Fully Booked'!Q:Q,'Fully Booked'!E:E,'REGIONAL MARKTERS '!B18,'Fully Booked'!C:C,'REGIONAL MARKTERS '!$A$3,'Fully Booked'!L:L,'REGIONAL MARKTERS '!$F$2)</f>
        <v>0</v>
      </c>
    </row>
    <row r="19" spans="2:6" x14ac:dyDescent="0.25">
      <c r="B19" s="180" t="s">
        <v>5504</v>
      </c>
      <c r="C19" s="116">
        <f>SUMIFS('Fully Booked'!Q:Q,'Fully Booked'!E:E,'REGIONAL MARKTERS '!B19,'Fully Booked'!C:C,'REGIONAL MARKTERS '!$A$3)</f>
        <v>37000</v>
      </c>
      <c r="D19" s="116">
        <f>SUMIFS('Fully Booked'!I:I,'Fully Booked'!E:E,'REGIONAL MARKTERS '!B19,'Fully Booked'!C:C,'REGIONAL MARKTERS '!$A$3)</f>
        <v>1369</v>
      </c>
      <c r="E19" s="116">
        <f>SUMIFS('Fully Booked'!Q:Q,'Fully Booked'!E:E,'REGIONAL MARKTERS '!B19,'Fully Booked'!C:C,'REGIONAL MARKTERS '!$A$3,'Fully Booked'!M:M,'REGIONAL MARKTERS '!$E$2)</f>
        <v>0</v>
      </c>
      <c r="F19" s="116">
        <f ca="1">SUMIFS('Fully Booked'!Q:Q,'Fully Booked'!E:E,'REGIONAL MARKTERS '!B19,'Fully Booked'!C:C,'REGIONAL MARKTERS '!$A$3,'Fully Booked'!L:L,'REGIONAL MARKTERS '!$F$2)</f>
        <v>0</v>
      </c>
    </row>
    <row r="20" spans="2:6" x14ac:dyDescent="0.25">
      <c r="B20" s="180" t="s">
        <v>7011</v>
      </c>
      <c r="C20" s="116">
        <f>SUMIFS('Fully Booked'!Q:Q,'Fully Booked'!E:E,'REGIONAL MARKTERS '!B20,'Fully Booked'!C:C,'REGIONAL MARKTERS '!$A$3)</f>
        <v>0</v>
      </c>
      <c r="D20" s="116">
        <f>SUMIFS('Fully Booked'!I:I,'Fully Booked'!E:E,'REGIONAL MARKTERS '!B20,'Fully Booked'!C:C,'REGIONAL MARKTERS '!$A$3)</f>
        <v>0</v>
      </c>
      <c r="E20" s="116">
        <f>SUMIFS('Fully Booked'!Q:Q,'Fully Booked'!E:E,'REGIONAL MARKTERS '!B20,'Fully Booked'!C:C,'REGIONAL MARKTERS '!$A$3,'Fully Booked'!M:M,'REGIONAL MARKTERS '!$E$2)</f>
        <v>0</v>
      </c>
      <c r="F20" s="116">
        <f ca="1">SUMIFS('Fully Booked'!Q:Q,'Fully Booked'!E:E,'REGIONAL MARKTERS '!B20,'Fully Booked'!C:C,'REGIONAL MARKTERS '!$A$3,'Fully Booked'!L:L,'REGIONAL MARKTERS '!$F$2)</f>
        <v>0</v>
      </c>
    </row>
    <row r="21" spans="2:6" x14ac:dyDescent="0.25">
      <c r="B21" s="180" t="s">
        <v>5634</v>
      </c>
      <c r="C21" s="116">
        <f>SUMIFS('Fully Booked'!Q:Q,'Fully Booked'!E:E,'REGIONAL MARKTERS '!B21,'Fully Booked'!C:C,'REGIONAL MARKTERS '!$A$3)</f>
        <v>0</v>
      </c>
      <c r="D21" s="116">
        <f>SUMIFS('Fully Booked'!I:I,'Fully Booked'!E:E,'REGIONAL MARKTERS '!B21,'Fully Booked'!C:C,'REGIONAL MARKTERS '!$A$3)</f>
        <v>0</v>
      </c>
      <c r="E21" s="116">
        <f>SUMIFS('Fully Booked'!Q:Q,'Fully Booked'!E:E,'REGIONAL MARKTERS '!B21,'Fully Booked'!C:C,'REGIONAL MARKTERS '!$A$3,'Fully Booked'!M:M,'REGIONAL MARKTERS '!$E$2)</f>
        <v>0</v>
      </c>
      <c r="F21" s="116">
        <f ca="1">SUMIFS('Fully Booked'!Q:Q,'Fully Booked'!E:E,'REGIONAL MARKTERS '!B21,'Fully Booked'!C:C,'REGIONAL MARKTERS '!$A$3,'Fully Booked'!L:L,'REGIONAL MARKTERS '!$F$2)</f>
        <v>0</v>
      </c>
    </row>
    <row r="22" spans="2:6" x14ac:dyDescent="0.25">
      <c r="B22" s="8" t="s">
        <v>6708</v>
      </c>
      <c r="C22" s="116">
        <f>SUMIFS('Fully Booked'!Q:Q,'Fully Booked'!E:E,'REGIONAL MARKTERS '!B22,'Fully Booked'!C:C,'REGIONAL MARKTERS '!$A$3)</f>
        <v>0</v>
      </c>
      <c r="D22" s="116">
        <f>SUMIFS('Fully Booked'!I:I,'Fully Booked'!E:E,'REGIONAL MARKTERS '!B22,'Fully Booked'!C:C,'REGIONAL MARKTERS '!$A$3)</f>
        <v>0</v>
      </c>
      <c r="E22" s="116">
        <f>SUMIFS('Fully Booked'!Q:Q,'Fully Booked'!E:E,'REGIONAL MARKTERS '!B22,'Fully Booked'!C:C,'REGIONAL MARKTERS '!$A$3,'Fully Booked'!M:M,'REGIONAL MARKTERS '!$E$2)</f>
        <v>0</v>
      </c>
      <c r="F22" s="116">
        <f ca="1">SUMIFS('Fully Booked'!Q:Q,'Fully Booked'!E:E,'REGIONAL MARKTERS '!B22,'Fully Booked'!C:C,'REGIONAL MARKTERS '!$A$3,'Fully Booked'!L:L,'REGIONAL MARKTERS '!$F$2)</f>
        <v>0</v>
      </c>
    </row>
    <row r="23" spans="2:6" x14ac:dyDescent="0.25">
      <c r="B23" s="180" t="s">
        <v>4065</v>
      </c>
      <c r="C23" s="116">
        <f>SUMIFS('Fully Booked'!Q:Q,'Fully Booked'!E:E,'REGIONAL MARKTERS '!B23,'Fully Booked'!C:C,'REGIONAL MARKTERS '!$A$3)</f>
        <v>617109</v>
      </c>
      <c r="D23" s="116">
        <f>SUMIFS('Fully Booked'!I:I,'Fully Booked'!E:E,'REGIONAL MARKTERS '!B23,'Fully Booked'!C:C,'REGIONAL MARKTERS '!$A$3)</f>
        <v>14726.95</v>
      </c>
      <c r="E23" s="116">
        <f>SUMIFS('Fully Booked'!Q:Q,'Fully Booked'!E:E,'REGIONAL MARKTERS '!B23,'Fully Booked'!C:C,'REGIONAL MARKTERS '!$A$3,'Fully Booked'!M:M,'REGIONAL MARKTERS '!$E$2)</f>
        <v>0</v>
      </c>
      <c r="F23" s="116">
        <f ca="1">SUMIFS('Fully Booked'!Q:Q,'Fully Booked'!E:E,'REGIONAL MARKTERS '!B23,'Fully Booked'!C:C,'REGIONAL MARKTERS '!$A$3,'Fully Booked'!L:L,'REGIONAL MARKTERS '!$F$2)</f>
        <v>0</v>
      </c>
    </row>
    <row r="24" spans="2:6" x14ac:dyDescent="0.25">
      <c r="B24" s="180" t="s">
        <v>1378</v>
      </c>
      <c r="C24" s="116">
        <f>SUMIFS('Fully Booked'!Q:Q,'Fully Booked'!E:E,'REGIONAL MARKTERS '!B24,'Fully Booked'!C:C,'REGIONAL MARKTERS '!$A$3)</f>
        <v>0</v>
      </c>
      <c r="D24" s="116">
        <f>SUMIFS('Fully Booked'!I:I,'Fully Booked'!E:E,'REGIONAL MARKTERS '!B24,'Fully Booked'!C:C,'REGIONAL MARKTERS '!$A$3)</f>
        <v>0</v>
      </c>
      <c r="E24" s="116">
        <f>SUMIFS('Fully Booked'!Q:Q,'Fully Booked'!E:E,'REGIONAL MARKTERS '!B24,'Fully Booked'!C:C,'REGIONAL MARKTERS '!$A$3,'Fully Booked'!M:M,'REGIONAL MARKTERS '!$E$2)</f>
        <v>0</v>
      </c>
      <c r="F24" s="116">
        <f ca="1">SUMIFS('Fully Booked'!Q:Q,'Fully Booked'!E:E,'REGIONAL MARKTERS '!B24,'Fully Booked'!C:C,'REGIONAL MARKTERS '!$A$3,'Fully Booked'!L:L,'REGIONAL MARKTERS '!$F$2)</f>
        <v>0</v>
      </c>
    </row>
    <row r="25" spans="2:6" x14ac:dyDescent="0.25">
      <c r="B25" s="180" t="s">
        <v>6121</v>
      </c>
      <c r="C25" s="116">
        <f>SUMIFS('Fully Booked'!Q:Q,'Fully Booked'!E:E,'REGIONAL MARKTERS '!B25,'Fully Booked'!C:C,'REGIONAL MARKTERS '!$A$3)</f>
        <v>0</v>
      </c>
      <c r="D25" s="116">
        <f>SUMIFS('Fully Booked'!I:I,'Fully Booked'!E:E,'REGIONAL MARKTERS '!B25,'Fully Booked'!C:C,'REGIONAL MARKTERS '!$A$3)</f>
        <v>0</v>
      </c>
      <c r="E25" s="116">
        <f>SUMIFS('Fully Booked'!Q:Q,'Fully Booked'!E:E,'REGIONAL MARKTERS '!B25,'Fully Booked'!C:C,'REGIONAL MARKTERS '!$A$3,'Fully Booked'!M:M,'REGIONAL MARKTERS '!$E$2)</f>
        <v>0</v>
      </c>
      <c r="F25" s="116">
        <f ca="1">SUMIFS('Fully Booked'!Q:Q,'Fully Booked'!E:E,'REGIONAL MARKTERS '!B25,'Fully Booked'!C:C,'REGIONAL MARKTERS '!$A$3,'Fully Booked'!L:L,'REGIONAL MARKTERS '!$F$2)</f>
        <v>0</v>
      </c>
    </row>
    <row r="26" spans="2:6" x14ac:dyDescent="0.25">
      <c r="B26" s="180" t="s">
        <v>4789</v>
      </c>
      <c r="C26" s="116">
        <f>SUMIFS('Fully Booked'!Q:Q,'Fully Booked'!E:E,'REGIONAL MARKTERS '!B26,'Fully Booked'!C:C,'REGIONAL MARKTERS '!$A$3)</f>
        <v>0</v>
      </c>
      <c r="D26" s="116">
        <f>SUMIFS('Fully Booked'!I:I,'Fully Booked'!E:E,'REGIONAL MARKTERS '!B26,'Fully Booked'!C:C,'REGIONAL MARKTERS '!$A$3)</f>
        <v>0</v>
      </c>
      <c r="E26" s="116">
        <f>SUMIFS('Fully Booked'!Q:Q,'Fully Booked'!E:E,'REGIONAL MARKTERS '!B26,'Fully Booked'!C:C,'REGIONAL MARKTERS '!$A$3,'Fully Booked'!M:M,'REGIONAL MARKTERS '!$E$2)</f>
        <v>0</v>
      </c>
      <c r="F26" s="116">
        <f ca="1">SUMIFS('Fully Booked'!Q:Q,'Fully Booked'!E:E,'REGIONAL MARKTERS '!B26,'Fully Booked'!C:C,'REGIONAL MARKTERS '!$A$3,'Fully Booked'!L:L,'REGIONAL MARKTERS '!$F$2)</f>
        <v>0</v>
      </c>
    </row>
    <row r="27" spans="2:6" x14ac:dyDescent="0.25">
      <c r="B27" s="180" t="s">
        <v>7454</v>
      </c>
      <c r="C27" s="116">
        <f>SUMIFS('Fully Booked'!Q:Q,'Fully Booked'!E:E,'REGIONAL MARKTERS '!B27,'Fully Booked'!C:C,'REGIONAL MARKTERS '!$A$3)</f>
        <v>0</v>
      </c>
      <c r="D27" s="116">
        <f>SUMIFS('Fully Booked'!I:I,'Fully Booked'!E:E,'REGIONAL MARKTERS '!B27,'Fully Booked'!C:C,'REGIONAL MARKTERS '!$A$3)</f>
        <v>0</v>
      </c>
      <c r="E27" s="116">
        <f>SUMIFS('Fully Booked'!Q:Q,'Fully Booked'!E:E,'REGIONAL MARKTERS '!B27,'Fully Booked'!C:C,'REGIONAL MARKTERS '!$A$3,'Fully Booked'!M:M,'REGIONAL MARKTERS '!$E$2)</f>
        <v>0</v>
      </c>
      <c r="F27" s="116">
        <f ca="1">SUMIFS('Fully Booked'!Q:Q,'Fully Booked'!E:E,'REGIONAL MARKTERS '!B27,'Fully Booked'!C:C,'REGIONAL MARKTERS '!$A$3,'Fully Booked'!L:L,'REGIONAL MARKTERS '!$F$2)</f>
        <v>0</v>
      </c>
    </row>
    <row r="28" spans="2:6" x14ac:dyDescent="0.25">
      <c r="B28" s="180" t="s">
        <v>4983</v>
      </c>
      <c r="C28" s="116">
        <f>SUMIFS('Fully Booked'!Q:Q,'Fully Booked'!E:E,'REGIONAL MARKTERS '!B28,'Fully Booked'!C:C,'REGIONAL MARKTERS '!$A$3)</f>
        <v>0</v>
      </c>
      <c r="D28" s="116">
        <f>SUMIFS('Fully Booked'!I:I,'Fully Booked'!E:E,'REGIONAL MARKTERS '!B28,'Fully Booked'!C:C,'REGIONAL MARKTERS '!$A$3)</f>
        <v>0</v>
      </c>
      <c r="E28" s="116">
        <f>SUMIFS('Fully Booked'!Q:Q,'Fully Booked'!E:E,'REGIONAL MARKTERS '!B28,'Fully Booked'!C:C,'REGIONAL MARKTERS '!$A$3,'Fully Booked'!M:M,'REGIONAL MARKTERS '!$E$2)</f>
        <v>0</v>
      </c>
      <c r="F28" s="116">
        <f ca="1">SUMIFS('Fully Booked'!Q:Q,'Fully Booked'!E:E,'REGIONAL MARKTERS '!B28,'Fully Booked'!C:C,'REGIONAL MARKTERS '!$A$3,'Fully Booked'!L:L,'REGIONAL MARKTERS '!$F$2)</f>
        <v>0</v>
      </c>
    </row>
    <row r="29" spans="2:6" x14ac:dyDescent="0.25">
      <c r="B29" s="180" t="s">
        <v>772</v>
      </c>
      <c r="C29" s="116">
        <f>SUMIFS('Fully Booked'!Q:Q,'Fully Booked'!E:E,'REGIONAL MARKTERS '!B29,'Fully Booked'!C:C,'REGIONAL MARKTERS '!$A$3)</f>
        <v>0</v>
      </c>
      <c r="D29" s="116">
        <f>SUMIFS('Fully Booked'!I:I,'Fully Booked'!E:E,'REGIONAL MARKTERS '!B29,'Fully Booked'!C:C,'REGIONAL MARKTERS '!$A$3)</f>
        <v>0</v>
      </c>
      <c r="E29" s="116">
        <f>SUMIFS('Fully Booked'!Q:Q,'Fully Booked'!E:E,'REGIONAL MARKTERS '!B29,'Fully Booked'!C:C,'REGIONAL MARKTERS '!$A$3,'Fully Booked'!M:M,'REGIONAL MARKTERS '!$E$2)</f>
        <v>0</v>
      </c>
      <c r="F29" s="116">
        <f ca="1">SUMIFS('Fully Booked'!Q:Q,'Fully Booked'!E:E,'REGIONAL MARKTERS '!B29,'Fully Booked'!C:C,'REGIONAL MARKTERS '!$A$3,'Fully Booked'!L:L,'REGIONAL MARKTERS '!$F$2)</f>
        <v>0</v>
      </c>
    </row>
    <row r="30" spans="2:6" x14ac:dyDescent="0.25">
      <c r="B30" s="180" t="s">
        <v>889</v>
      </c>
      <c r="C30" s="116">
        <f>SUMIFS('Fully Booked'!Q:Q,'Fully Booked'!E:E,'REGIONAL MARKTERS '!B30,'Fully Booked'!C:C,'REGIONAL MARKTERS '!$A$3)</f>
        <v>0</v>
      </c>
      <c r="D30" s="116">
        <f>SUMIFS('Fully Booked'!I:I,'Fully Booked'!E:E,'REGIONAL MARKTERS '!B30,'Fully Booked'!C:C,'REGIONAL MARKTERS '!$A$3)</f>
        <v>0</v>
      </c>
      <c r="E30" s="116">
        <f>SUMIFS('Fully Booked'!Q:Q,'Fully Booked'!E:E,'REGIONAL MARKTERS '!B30,'Fully Booked'!C:C,'REGIONAL MARKTERS '!$A$3,'Fully Booked'!M:M,'REGIONAL MARKTERS '!$E$2)</f>
        <v>0</v>
      </c>
      <c r="F30" s="116">
        <f ca="1">SUMIFS('Fully Booked'!Q:Q,'Fully Booked'!E:E,'REGIONAL MARKTERS '!B30,'Fully Booked'!C:C,'REGIONAL MARKTERS '!$A$3,'Fully Booked'!L:L,'REGIONAL MARKTERS '!$F$2)</f>
        <v>0</v>
      </c>
    </row>
    <row r="31" spans="2:6" x14ac:dyDescent="0.25">
      <c r="B31" s="180" t="s">
        <v>876</v>
      </c>
      <c r="C31" s="116">
        <f>SUMIFS('Fully Booked'!Q:Q,'Fully Booked'!E:E,'REGIONAL MARKTERS '!B31,'Fully Booked'!C:C,'REGIONAL MARKTERS '!$A$3)</f>
        <v>0</v>
      </c>
      <c r="D31" s="116">
        <f>SUMIFS('Fully Booked'!I:I,'Fully Booked'!E:E,'REGIONAL MARKTERS '!B31,'Fully Booked'!C:C,'REGIONAL MARKTERS '!$A$3)</f>
        <v>0</v>
      </c>
      <c r="E31" s="116">
        <f>SUMIFS('Fully Booked'!Q:Q,'Fully Booked'!E:E,'REGIONAL MARKTERS '!B31,'Fully Booked'!C:C,'REGIONAL MARKTERS '!$A$3,'Fully Booked'!M:M,'REGIONAL MARKTERS '!$E$2)</f>
        <v>0</v>
      </c>
      <c r="F31" s="116">
        <f ca="1">SUMIFS('Fully Booked'!Q:Q,'Fully Booked'!E:E,'REGIONAL MARKTERS '!B31,'Fully Booked'!C:C,'REGIONAL MARKTERS '!$A$3,'Fully Booked'!L:L,'REGIONAL MARKTERS '!$F$2)</f>
        <v>0</v>
      </c>
    </row>
    <row r="32" spans="2:6" x14ac:dyDescent="0.25">
      <c r="B32" s="198" t="s">
        <v>2883</v>
      </c>
      <c r="C32" s="116">
        <f>SUMIFS('Fully Booked'!Q:Q,'Fully Booked'!E:E,'REGIONAL MARKTERS '!B32,'Fully Booked'!C:C,'REGIONAL MARKTERS '!$A$3)</f>
        <v>0</v>
      </c>
      <c r="D32" s="116">
        <f>SUMIFS('Fully Booked'!I:I,'Fully Booked'!E:E,'REGIONAL MARKTERS '!B32,'Fully Booked'!C:C,'REGIONAL MARKTERS '!$A$3)</f>
        <v>0</v>
      </c>
      <c r="E32" s="116">
        <f>SUMIFS('Fully Booked'!Q:Q,'Fully Booked'!E:E,'REGIONAL MARKTERS '!B32,'Fully Booked'!C:C,'REGIONAL MARKTERS '!$A$3,'Fully Booked'!M:M,'REGIONAL MARKTERS '!$E$2)</f>
        <v>0</v>
      </c>
      <c r="F32" s="116">
        <f ca="1">SUMIFS('Fully Booked'!Q:Q,'Fully Booked'!E:E,'REGIONAL MARKTERS '!B32,'Fully Booked'!C:C,'REGIONAL MARKTERS '!$A$3,'Fully Booked'!L:L,'REGIONAL MARKTERS '!$F$2)</f>
        <v>0</v>
      </c>
    </row>
    <row r="33" spans="1:6" x14ac:dyDescent="0.25">
      <c r="B33" s="180" t="s">
        <v>968</v>
      </c>
      <c r="C33" s="116">
        <f>SUMIFS('Fully Booked'!Q:Q,'Fully Booked'!E:E,'REGIONAL MARKTERS '!B33,'Fully Booked'!C:C,'REGIONAL MARKTERS '!$A$3)</f>
        <v>0</v>
      </c>
      <c r="D33" s="116">
        <f>SUMIFS('Fully Booked'!I:I,'Fully Booked'!E:E,'REGIONAL MARKTERS '!B33,'Fully Booked'!C:C,'REGIONAL MARKTERS '!$A$3)</f>
        <v>0</v>
      </c>
      <c r="E33" s="116">
        <f>SUMIFS('Fully Booked'!Q:Q,'Fully Booked'!E:E,'REGIONAL MARKTERS '!B33,'Fully Booked'!C:C,'REGIONAL MARKTERS '!$A$3,'Fully Booked'!M:M,'REGIONAL MARKTERS '!$E$2)</f>
        <v>0</v>
      </c>
      <c r="F33" s="116">
        <f ca="1">SUMIFS('Fully Booked'!Q:Q,'Fully Booked'!E:E,'REGIONAL MARKTERS '!B33,'Fully Booked'!C:C,'REGIONAL MARKTERS '!$A$3,'Fully Booked'!L:L,'REGIONAL MARKTERS '!$F$2)</f>
        <v>0</v>
      </c>
    </row>
    <row r="34" spans="1:6" x14ac:dyDescent="0.25">
      <c r="B34" s="8" t="s">
        <v>693</v>
      </c>
      <c r="C34" s="116">
        <f>SUMIFS('Fully Booked'!Q:Q,'Fully Booked'!E:E,'REGIONAL MARKTERS '!B34,'Fully Booked'!C:C,'REGIONAL MARKTERS '!$A$3)</f>
        <v>0</v>
      </c>
      <c r="D34" s="116">
        <f>SUMIFS('Fully Booked'!I:I,'Fully Booked'!E:E,'REGIONAL MARKTERS '!B34,'Fully Booked'!C:C,'REGIONAL MARKTERS '!$A$3)</f>
        <v>0</v>
      </c>
      <c r="E34" s="116">
        <f>SUMIFS('Fully Booked'!Q:Q,'Fully Booked'!E:E,'REGIONAL MARKTERS '!B34,'Fully Booked'!C:C,'REGIONAL MARKTERS '!$A$3,'Fully Booked'!M:M,'REGIONAL MARKTERS '!$E$2)</f>
        <v>0</v>
      </c>
      <c r="F34" s="116">
        <f ca="1">SUMIFS('Fully Booked'!Q:Q,'Fully Booked'!E:E,'REGIONAL MARKTERS '!B34,'Fully Booked'!C:C,'REGIONAL MARKTERS '!$A$3,'Fully Booked'!L:L,'REGIONAL MARKTERS '!$F$2)</f>
        <v>0</v>
      </c>
    </row>
    <row r="35" spans="1:6" x14ac:dyDescent="0.25">
      <c r="B35" s="8" t="s">
        <v>760</v>
      </c>
      <c r="C35" s="116">
        <f>SUMIFS('Fully Booked'!Q:Q,'Fully Booked'!E:E,'REGIONAL MARKTERS '!B35,'Fully Booked'!C:C,'REGIONAL MARKTERS '!$A$3)</f>
        <v>0</v>
      </c>
      <c r="D35" s="116">
        <f>SUMIFS('Fully Booked'!I:I,'Fully Booked'!E:E,'REGIONAL MARKTERS '!B35,'Fully Booked'!C:C,'REGIONAL MARKTERS '!$A$3)</f>
        <v>0</v>
      </c>
      <c r="E35" s="116">
        <f>SUMIFS('Fully Booked'!Q:Q,'Fully Booked'!E:E,'REGIONAL MARKTERS '!B35,'Fully Booked'!C:C,'REGIONAL MARKTERS '!$A$3,'Fully Booked'!M:M,'REGIONAL MARKTERS '!$E$2)</f>
        <v>0</v>
      </c>
      <c r="F35" s="116">
        <f ca="1">SUMIFS('Fully Booked'!Q:Q,'Fully Booked'!E:E,'REGIONAL MARKTERS '!B35,'Fully Booked'!C:C,'REGIONAL MARKTERS '!$A$3,'Fully Booked'!L:L,'REGIONAL MARKTERS '!$F$2)</f>
        <v>0</v>
      </c>
    </row>
    <row r="36" spans="1:6" x14ac:dyDescent="0.25">
      <c r="B36" s="180" t="s">
        <v>939</v>
      </c>
      <c r="C36" s="116">
        <f>SUMIFS('Fully Booked'!Q:Q,'Fully Booked'!E:E,'REGIONAL MARKTERS '!B36,'Fully Booked'!C:C,'REGIONAL MARKTERS '!$A$3)</f>
        <v>0</v>
      </c>
      <c r="D36" s="116">
        <f>SUMIFS('Fully Booked'!I:I,'Fully Booked'!E:E,'REGIONAL MARKTERS '!B36,'Fully Booked'!C:C,'REGIONAL MARKTERS '!$A$3)</f>
        <v>0</v>
      </c>
      <c r="E36" s="116">
        <f>SUMIFS('Fully Booked'!Q:Q,'Fully Booked'!E:E,'REGIONAL MARKTERS '!B36,'Fully Booked'!C:C,'REGIONAL MARKTERS '!$A$3,'Fully Booked'!M:M,'REGIONAL MARKTERS '!$E$2)</f>
        <v>0</v>
      </c>
      <c r="F36" s="116">
        <f ca="1">SUMIFS('Fully Booked'!Q:Q,'Fully Booked'!E:E,'REGIONAL MARKTERS '!B36,'Fully Booked'!C:C,'REGIONAL MARKTERS '!$A$3,'Fully Booked'!L:L,'REGIONAL MARKTERS '!$F$2)</f>
        <v>0</v>
      </c>
    </row>
    <row r="37" spans="1:6" x14ac:dyDescent="0.25">
      <c r="B37" s="8" t="s">
        <v>831</v>
      </c>
      <c r="C37" s="116">
        <f>SUMIFS('Fully Booked'!Q:Q,'Fully Booked'!E:E,'REGIONAL MARKTERS '!B37,'Fully Booked'!C:C,'REGIONAL MARKTERS '!$A$3)</f>
        <v>0</v>
      </c>
      <c r="D37" s="116">
        <f>SUMIFS('Fully Booked'!I:I,'Fully Booked'!E:E,'REGIONAL MARKTERS '!B37,'Fully Booked'!C:C,'REGIONAL MARKTERS '!$A$3)</f>
        <v>0</v>
      </c>
      <c r="E37" s="116">
        <f>SUMIFS('Fully Booked'!Q:Q,'Fully Booked'!E:E,'REGIONAL MARKTERS '!B37,'Fully Booked'!C:C,'REGIONAL MARKTERS '!$A$3,'Fully Booked'!M:M,'REGIONAL MARKTERS '!$E$2)</f>
        <v>0</v>
      </c>
      <c r="F37" s="116">
        <f ca="1">SUMIFS('Fully Booked'!Q:Q,'Fully Booked'!E:E,'REGIONAL MARKTERS '!B37,'Fully Booked'!C:C,'REGIONAL MARKTERS '!$A$3,'Fully Booked'!L:L,'REGIONAL MARKTERS '!$F$2)</f>
        <v>0</v>
      </c>
    </row>
    <row r="38" spans="1:6" x14ac:dyDescent="0.25">
      <c r="B38" s="180" t="s">
        <v>437</v>
      </c>
      <c r="C38" s="116">
        <f>SUMIFS('Fully Booked'!Q:Q,'Fully Booked'!E:E,'REGIONAL MARKTERS '!B38,'Fully Booked'!C:C,'REGIONAL MARKTERS '!$A$3)</f>
        <v>453500</v>
      </c>
      <c r="D38" s="116">
        <f>SUMIFS('Fully Booked'!I:I,'Fully Booked'!E:E,'REGIONAL MARKTERS '!B38,'Fully Booked'!C:C,'REGIONAL MARKTERS '!$A$3)</f>
        <v>13000</v>
      </c>
      <c r="E38" s="116">
        <f>SUMIFS('Fully Booked'!Q:Q,'Fully Booked'!E:E,'REGIONAL MARKTERS '!B38,'Fully Booked'!C:C,'REGIONAL MARKTERS '!$A$3,'Fully Booked'!M:M,'REGIONAL MARKTERS '!$E$2)</f>
        <v>0</v>
      </c>
      <c r="F38" s="116">
        <f ca="1">SUMIFS('Fully Booked'!Q:Q,'Fully Booked'!E:E,'REGIONAL MARKTERS '!B38,'Fully Booked'!C:C,'REGIONAL MARKTERS '!$A$3,'Fully Booked'!L:L,'REGIONAL MARKTERS '!$F$2)</f>
        <v>0</v>
      </c>
    </row>
    <row r="39" spans="1:6" x14ac:dyDescent="0.25">
      <c r="B39" s="8" t="s">
        <v>948</v>
      </c>
      <c r="C39" s="116">
        <f>SUMIFS('Fully Booked'!Q:Q,'Fully Booked'!E:E,'REGIONAL MARKTERS '!B39,'Fully Booked'!C:C,'REGIONAL MARKTERS '!$A$3)</f>
        <v>0</v>
      </c>
      <c r="D39" s="116">
        <f>SUMIFS('Fully Booked'!I:I,'Fully Booked'!E:E,'REGIONAL MARKTERS '!B39,'Fully Booked'!C:C,'REGIONAL MARKTERS '!$A$3)</f>
        <v>0</v>
      </c>
      <c r="E39" s="116">
        <f>SUMIFS('Fully Booked'!Q:Q,'Fully Booked'!E:E,'REGIONAL MARKTERS '!B39,'Fully Booked'!C:C,'REGIONAL MARKTERS '!$A$3,'Fully Booked'!M:M,'REGIONAL MARKTERS '!$E$2)</f>
        <v>0</v>
      </c>
      <c r="F39" s="116">
        <f ca="1">SUMIFS('Fully Booked'!Q:Q,'Fully Booked'!E:E,'REGIONAL MARKTERS '!B39,'Fully Booked'!C:C,'REGIONAL MARKTERS '!$A$3,'Fully Booked'!L:L,'REGIONAL MARKTERS '!$F$2)</f>
        <v>0</v>
      </c>
    </row>
    <row r="40" spans="1:6" x14ac:dyDescent="0.25">
      <c r="B40" s="8" t="s">
        <v>913</v>
      </c>
      <c r="C40" s="116">
        <f>SUMIFS('Fully Booked'!Q:Q,'Fully Booked'!E:E,'REGIONAL MARKTERS '!B40,'Fully Booked'!C:C,'REGIONAL MARKTERS '!$A$3)</f>
        <v>0</v>
      </c>
      <c r="D40" s="116">
        <f>SUMIFS('Fully Booked'!I:I,'Fully Booked'!E:E,'REGIONAL MARKTERS '!B40,'Fully Booked'!C:C,'REGIONAL MARKTERS '!$A$3)</f>
        <v>0</v>
      </c>
      <c r="E40" s="116">
        <f>SUMIFS('Fully Booked'!Q:Q,'Fully Booked'!E:E,'REGIONAL MARKTERS '!B40,'Fully Booked'!C:C,'REGIONAL MARKTERS '!$A$3,'Fully Booked'!M:M,'REGIONAL MARKTERS '!$E$2)</f>
        <v>0</v>
      </c>
      <c r="F40" s="116">
        <f ca="1">SUMIFS('Fully Booked'!Q:Q,'Fully Booked'!E:E,'REGIONAL MARKTERS '!B40,'Fully Booked'!C:C,'REGIONAL MARKTERS '!$A$3,'Fully Booked'!L:L,'REGIONAL MARKTERS '!$F$2)</f>
        <v>0</v>
      </c>
    </row>
    <row r="41" spans="1:6" x14ac:dyDescent="0.25">
      <c r="B41" s="8" t="s">
        <v>809</v>
      </c>
      <c r="C41" s="116">
        <f>SUMIFS('Fully Booked'!Q:Q,'Fully Booked'!E:E,'REGIONAL MARKTERS '!B41,'Fully Booked'!C:C,'REGIONAL MARKTERS '!$A$3)</f>
        <v>0</v>
      </c>
      <c r="D41" s="116">
        <f>SUMIFS('Fully Booked'!I:I,'Fully Booked'!E:E,'REGIONAL MARKTERS '!B41,'Fully Booked'!C:C,'REGIONAL MARKTERS '!$A$3)</f>
        <v>0</v>
      </c>
      <c r="E41" s="116">
        <f>SUMIFS('Fully Booked'!Q:Q,'Fully Booked'!E:E,'REGIONAL MARKTERS '!B41,'Fully Booked'!C:C,'REGIONAL MARKTERS '!$A$3,'Fully Booked'!M:M,'REGIONAL MARKTERS '!$E$2)</f>
        <v>0</v>
      </c>
      <c r="F41" s="116">
        <f ca="1">SUMIFS('Fully Booked'!Q:Q,'Fully Booked'!E:E,'REGIONAL MARKTERS '!B41,'Fully Booked'!C:C,'REGIONAL MARKTERS '!$A$3,'Fully Booked'!L:L,'REGIONAL MARKTERS '!$F$2)</f>
        <v>0</v>
      </c>
    </row>
    <row r="42" spans="1:6" x14ac:dyDescent="0.25">
      <c r="B42" s="8" t="s">
        <v>935</v>
      </c>
      <c r="C42" s="116">
        <f>SUMIFS('Fully Booked'!Q:Q,'Fully Booked'!E:E,'REGIONAL MARKTERS '!B42,'Fully Booked'!C:C,'REGIONAL MARKTERS '!$A$3)</f>
        <v>0</v>
      </c>
      <c r="D42" s="116">
        <f>SUMIFS('Fully Booked'!I:I,'Fully Booked'!E:E,'REGIONAL MARKTERS '!B42,'Fully Booked'!C:C,'REGIONAL MARKTERS '!$A$3)</f>
        <v>0</v>
      </c>
      <c r="E42" s="116">
        <f>SUMIFS('Fully Booked'!Q:Q,'Fully Booked'!E:E,'REGIONAL MARKTERS '!B42,'Fully Booked'!C:C,'REGIONAL MARKTERS '!$A$3,'Fully Booked'!M:M,'REGIONAL MARKTERS '!$E$2)</f>
        <v>0</v>
      </c>
      <c r="F42" s="116">
        <f ca="1">SUMIFS('Fully Booked'!Q:Q,'Fully Booked'!E:E,'REGIONAL MARKTERS '!B42,'Fully Booked'!C:C,'REGIONAL MARKTERS '!$A$3,'Fully Booked'!L:L,'REGIONAL MARKTERS '!$F$2)</f>
        <v>0</v>
      </c>
    </row>
    <row r="43" spans="1:6" x14ac:dyDescent="0.25">
      <c r="B43" s="8" t="s">
        <v>588</v>
      </c>
      <c r="C43" s="116">
        <f>SUMIFS('Fully Booked'!Q:Q,'Fully Booked'!E:E,'REGIONAL MARKTERS '!B43,'Fully Booked'!C:C,'REGIONAL MARKTERS '!$A$3)</f>
        <v>0</v>
      </c>
      <c r="D43" s="116">
        <f>SUMIFS('Fully Booked'!I:I,'Fully Booked'!E:E,'REGIONAL MARKTERS '!B43,'Fully Booked'!C:C,'REGIONAL MARKTERS '!$A$3)</f>
        <v>0</v>
      </c>
      <c r="E43" s="116">
        <f>SUMIFS('Fully Booked'!Q:Q,'Fully Booked'!E:E,'REGIONAL MARKTERS '!B43,'Fully Booked'!C:C,'REGIONAL MARKTERS '!$A$3,'Fully Booked'!M:M,'REGIONAL MARKTERS '!$E$2)</f>
        <v>0</v>
      </c>
      <c r="F43" s="116">
        <f ca="1">SUMIFS('Fully Booked'!Q:Q,'Fully Booked'!E:E,'REGIONAL MARKTERS '!B43,'Fully Booked'!C:C,'REGIONAL MARKTERS '!$A$3,'Fully Booked'!L:L,'REGIONAL MARKTERS '!$F$2)</f>
        <v>0</v>
      </c>
    </row>
    <row r="44" spans="1:6" x14ac:dyDescent="0.25">
      <c r="B44" s="8" t="s">
        <v>735</v>
      </c>
      <c r="C44" s="116">
        <f>SUMIFS('Fully Booked'!Q:Q,'Fully Booked'!E:E,'REGIONAL MARKTERS '!B44,'Fully Booked'!C:C,'REGIONAL MARKTERS '!$A$3)</f>
        <v>0</v>
      </c>
      <c r="D44" s="116">
        <f>SUMIFS('Fully Booked'!I:I,'Fully Booked'!E:E,'REGIONAL MARKTERS '!B44,'Fully Booked'!C:C,'REGIONAL MARKTERS '!$A$3)</f>
        <v>0</v>
      </c>
      <c r="E44" s="116">
        <f>SUMIFS('Fully Booked'!Q:Q,'Fully Booked'!E:E,'REGIONAL MARKTERS '!B44,'Fully Booked'!C:C,'REGIONAL MARKTERS '!$A$3,'Fully Booked'!M:M,'REGIONAL MARKTERS '!$E$2)</f>
        <v>0</v>
      </c>
      <c r="F44" s="116">
        <f ca="1">SUMIFS('Fully Booked'!Q:Q,'Fully Booked'!E:E,'REGIONAL MARKTERS '!B44,'Fully Booked'!C:C,'REGIONAL MARKTERS '!$A$3,'Fully Booked'!L:L,'REGIONAL MARKTERS '!$F$2)</f>
        <v>0</v>
      </c>
    </row>
    <row r="45" spans="1:6" x14ac:dyDescent="0.25">
      <c r="A45" s="385"/>
      <c r="B45" s="385" t="s">
        <v>71</v>
      </c>
      <c r="C45" s="353">
        <f>SUM(C3:C44)</f>
        <v>1604509</v>
      </c>
      <c r="D45" s="385">
        <f>SUM(D3:D44)</f>
        <v>39138.949999999997</v>
      </c>
      <c r="E45" s="385">
        <f>SUM(E3:E44)</f>
        <v>0</v>
      </c>
      <c r="F45" s="385">
        <f ca="1">SUM(F3:F44)</f>
        <v>0</v>
      </c>
    </row>
    <row r="46" spans="1:6" x14ac:dyDescent="0.25">
      <c r="A46" s="352" t="s">
        <v>420</v>
      </c>
      <c r="B46" s="8" t="s">
        <v>6478</v>
      </c>
      <c r="C46" s="116">
        <f>SUMIFS('Fully Booked'!Q:Q,'Fully Booked'!E:E,'REGIONAL MARKTERS '!B46,'Fully Booked'!C:C,'REGIONAL MARKTERS '!$A$46)</f>
        <v>0</v>
      </c>
      <c r="D46" s="116">
        <f>SUMIFS('Fully Booked'!I:I,'Fully Booked'!E:E,'REGIONAL MARKTERS '!B46,'Fully Booked'!C:C,'REGIONAL MARKTERS '!$A$46)</f>
        <v>0</v>
      </c>
      <c r="E46" s="116">
        <f>SUMIFS('Fully Booked'!Q:Q,'Fully Booked'!E:E,'REGIONAL MARKTERS '!B46,'Fully Booked'!C:C,'REGIONAL MARKTERS '!$A$46,'Fully Booked'!M:M,'REGIONAL MARKTERS '!$E$2)</f>
        <v>0</v>
      </c>
      <c r="F46" s="116">
        <f ca="1">SUMIFS('Fully Booked'!Q:Q,'Fully Booked'!E:E,'REGIONAL MARKTERS '!B46,'Fully Booked'!C:C,'REGIONAL MARKTERS '!$A$46,'Fully Booked'!L:L,'REGIONAL MARKTERS '!$F$2)</f>
        <v>0</v>
      </c>
    </row>
    <row r="47" spans="1:6" x14ac:dyDescent="0.25">
      <c r="A47" s="198"/>
      <c r="B47" s="8" t="s">
        <v>5917</v>
      </c>
      <c r="C47" s="116">
        <f>SUMIFS('Fully Booked'!Q:Q,'Fully Booked'!E:E,'REGIONAL MARKTERS '!B47,'Fully Booked'!C:C,'REGIONAL MARKTERS '!$A$46)</f>
        <v>0</v>
      </c>
      <c r="D47" s="116">
        <f>SUMIFS('Fully Booked'!I:I,'Fully Booked'!E:E,'REGIONAL MARKTERS '!B47,'Fully Booked'!C:C,'REGIONAL MARKTERS '!$A$46)</f>
        <v>0</v>
      </c>
      <c r="E47" s="116">
        <f>SUMIFS('Fully Booked'!Q:Q,'Fully Booked'!E:E,'REGIONAL MARKTERS '!B47,'Fully Booked'!C:C,'REGIONAL MARKTERS '!$A$46,'Fully Booked'!M:M,'REGIONAL MARKTERS '!$E$2)</f>
        <v>0</v>
      </c>
      <c r="F47" s="116">
        <f ca="1">SUMIFS('Fully Booked'!Q:Q,'Fully Booked'!E:E,'REGIONAL MARKTERS '!B47,'Fully Booked'!C:C,'REGIONAL MARKTERS '!$A$46,'Fully Booked'!L:L,'REGIONAL MARKTERS '!$F$2)</f>
        <v>0</v>
      </c>
    </row>
    <row r="48" spans="1:6" x14ac:dyDescent="0.25">
      <c r="A48" s="198"/>
      <c r="B48" s="8" t="s">
        <v>6869</v>
      </c>
      <c r="C48" s="116">
        <f>SUMIFS('Fully Booked'!Q:Q,'Fully Booked'!E:E,'REGIONAL MARKTERS '!B48,'Fully Booked'!C:C,'REGIONAL MARKTERS '!$A$46)</f>
        <v>0</v>
      </c>
      <c r="D48" s="116">
        <f>SUMIFS('Fully Booked'!I:I,'Fully Booked'!E:E,'REGIONAL MARKTERS '!B48,'Fully Booked'!C:C,'REGIONAL MARKTERS '!$A$46)</f>
        <v>0</v>
      </c>
      <c r="E48" s="116">
        <f>SUMIFS('Fully Booked'!Q:Q,'Fully Booked'!E:E,'REGIONAL MARKTERS '!B48,'Fully Booked'!C:C,'REGIONAL MARKTERS '!$A$46,'Fully Booked'!M:M,'REGIONAL MARKTERS '!$E$2)</f>
        <v>0</v>
      </c>
      <c r="F48" s="116">
        <f ca="1">SUMIFS('Fully Booked'!Q:Q,'Fully Booked'!E:E,'REGIONAL MARKTERS '!B48,'Fully Booked'!C:C,'REGIONAL MARKTERS '!$A$46,'Fully Booked'!L:L,'REGIONAL MARKTERS '!$F$2)</f>
        <v>0</v>
      </c>
    </row>
    <row r="49" spans="1:6" x14ac:dyDescent="0.25">
      <c r="A49" s="198"/>
      <c r="B49" s="8" t="s">
        <v>6966</v>
      </c>
      <c r="C49" s="116">
        <f>SUMIFS('Fully Booked'!Q:Q,'Fully Booked'!E:E,'REGIONAL MARKTERS '!B49,'Fully Booked'!C:C,'REGIONAL MARKTERS '!$A$46)</f>
        <v>0</v>
      </c>
      <c r="D49" s="116">
        <f>SUMIFS('Fully Booked'!I:I,'Fully Booked'!E:E,'REGIONAL MARKTERS '!B49,'Fully Booked'!C:C,'REGIONAL MARKTERS '!$A$46)</f>
        <v>0</v>
      </c>
      <c r="E49" s="116">
        <f>SUMIFS('Fully Booked'!Q:Q,'Fully Booked'!E:E,'REGIONAL MARKTERS '!B49,'Fully Booked'!C:C,'REGIONAL MARKTERS '!$A$46,'Fully Booked'!M:M,'REGIONAL MARKTERS '!$E$2)</f>
        <v>0</v>
      </c>
      <c r="F49" s="116">
        <f ca="1">SUMIFS('Fully Booked'!Q:Q,'Fully Booked'!E:E,'REGIONAL MARKTERS '!B49,'Fully Booked'!C:C,'REGIONAL MARKTERS '!$A$46,'Fully Booked'!L:L,'REGIONAL MARKTERS '!$F$2)</f>
        <v>0</v>
      </c>
    </row>
    <row r="50" spans="1:6" x14ac:dyDescent="0.25">
      <c r="A50" s="198"/>
      <c r="B50" s="8" t="s">
        <v>6952</v>
      </c>
      <c r="C50" s="116">
        <f>SUMIFS('Fully Booked'!Q:Q,'Fully Booked'!E:E,'REGIONAL MARKTERS '!B50,'Fully Booked'!C:C,'REGIONAL MARKTERS '!$A$46)</f>
        <v>0</v>
      </c>
      <c r="D50" s="116">
        <f>SUMIFS('Fully Booked'!I:I,'Fully Booked'!E:E,'REGIONAL MARKTERS '!B50,'Fully Booked'!C:C,'REGIONAL MARKTERS '!$A$46)</f>
        <v>0</v>
      </c>
      <c r="E50" s="116">
        <f>SUMIFS('Fully Booked'!Q:Q,'Fully Booked'!E:E,'REGIONAL MARKTERS '!B50,'Fully Booked'!C:C,'REGIONAL MARKTERS '!$A$46,'Fully Booked'!M:M,'REGIONAL MARKTERS '!$E$2)</f>
        <v>0</v>
      </c>
      <c r="F50" s="116">
        <f ca="1">SUMIFS('Fully Booked'!Q:Q,'Fully Booked'!E:E,'REGIONAL MARKTERS '!B50,'Fully Booked'!C:C,'REGIONAL MARKTERS '!$A$46,'Fully Booked'!L:L,'REGIONAL MARKTERS '!$F$2)</f>
        <v>0</v>
      </c>
    </row>
    <row r="51" spans="1:6" x14ac:dyDescent="0.25">
      <c r="A51" s="198"/>
      <c r="B51" s="8" t="s">
        <v>7300</v>
      </c>
      <c r="C51" s="116">
        <f>SUMIFS('Fully Booked'!Q:Q,'Fully Booked'!E:E,'REGIONAL MARKTERS '!B51,'Fully Booked'!C:C,'REGIONAL MARKTERS '!$A$46)</f>
        <v>0</v>
      </c>
      <c r="D51" s="116">
        <f>SUMIFS('Fully Booked'!I:I,'Fully Booked'!E:E,'REGIONAL MARKTERS '!B51,'Fully Booked'!C:C,'REGIONAL MARKTERS '!$A$46)</f>
        <v>0</v>
      </c>
      <c r="E51" s="116">
        <f>SUMIFS('Fully Booked'!Q:Q,'Fully Booked'!E:E,'REGIONAL MARKTERS '!B51,'Fully Booked'!C:C,'REGIONAL MARKTERS '!$A$46,'Fully Booked'!M:M,'REGIONAL MARKTERS '!$E$2)</f>
        <v>0</v>
      </c>
      <c r="F51" s="116">
        <f ca="1">SUMIFS('Fully Booked'!Q:Q,'Fully Booked'!E:E,'REGIONAL MARKTERS '!B51,'Fully Booked'!C:C,'REGIONAL MARKTERS '!$A$46,'Fully Booked'!L:L,'REGIONAL MARKTERS '!$F$2)</f>
        <v>0</v>
      </c>
    </row>
    <row r="52" spans="1:6" x14ac:dyDescent="0.25">
      <c r="A52" s="198"/>
      <c r="B52" s="8" t="s">
        <v>6357</v>
      </c>
      <c r="C52" s="116">
        <f>SUMIFS('Fully Booked'!Q:Q,'Fully Booked'!E:E,'REGIONAL MARKTERS '!B52,'Fully Booked'!C:C,'REGIONAL MARKTERS '!$A$46)</f>
        <v>292600</v>
      </c>
      <c r="D52" s="116">
        <f>SUMIFS('Fully Booked'!I:I,'Fully Booked'!E:E,'REGIONAL MARKTERS '!B52,'Fully Booked'!C:C,'REGIONAL MARKTERS '!$A$46)</f>
        <v>7115</v>
      </c>
      <c r="E52" s="116">
        <f>SUMIFS('Fully Booked'!Q:Q,'Fully Booked'!E:E,'REGIONAL MARKTERS '!B52,'Fully Booked'!C:C,'REGIONAL MARKTERS '!$A$46,'Fully Booked'!M:M,'REGIONAL MARKTERS '!$E$2)</f>
        <v>0</v>
      </c>
      <c r="F52" s="116">
        <f ca="1">SUMIFS('Fully Booked'!Q:Q,'Fully Booked'!E:E,'REGIONAL MARKTERS '!B52,'Fully Booked'!C:C,'REGIONAL MARKTERS '!$A$46,'Fully Booked'!L:L,'REGIONAL MARKTERS '!$F$2)</f>
        <v>0</v>
      </c>
    </row>
    <row r="53" spans="1:6" x14ac:dyDescent="0.25">
      <c r="A53" s="198"/>
      <c r="B53" s="180" t="s">
        <v>7354</v>
      </c>
      <c r="C53" s="116">
        <f>SUMIFS('Fully Booked'!Q:Q,'Fully Booked'!E:E,'REGIONAL MARKTERS '!B53,'Fully Booked'!C:C,'REGIONAL MARKTERS '!$A$46)</f>
        <v>0</v>
      </c>
      <c r="D53" s="116">
        <f>SUMIFS('Fully Booked'!I:I,'Fully Booked'!E:E,'REGIONAL MARKTERS '!B53,'Fully Booked'!C:C,'REGIONAL MARKTERS '!$A$46)</f>
        <v>0</v>
      </c>
      <c r="E53" s="116">
        <f>SUMIFS('Fully Booked'!Q:Q,'Fully Booked'!E:E,'REGIONAL MARKTERS '!B53,'Fully Booked'!C:C,'REGIONAL MARKTERS '!$A$46,'Fully Booked'!M:M,'REGIONAL MARKTERS '!$E$2)</f>
        <v>0</v>
      </c>
      <c r="F53" s="116">
        <f ca="1">SUMIFS('Fully Booked'!Q:Q,'Fully Booked'!E:E,'REGIONAL MARKTERS '!B53,'Fully Booked'!C:C,'REGIONAL MARKTERS '!$A$46,'Fully Booked'!L:L,'REGIONAL MARKTERS '!$F$2)</f>
        <v>0</v>
      </c>
    </row>
    <row r="54" spans="1:6" x14ac:dyDescent="0.25">
      <c r="A54" s="198"/>
      <c r="B54" s="180" t="s">
        <v>7047</v>
      </c>
      <c r="C54" s="116">
        <f>SUMIFS('Fully Booked'!Q:Q,'Fully Booked'!E:E,'REGIONAL MARKTERS '!B54,'Fully Booked'!C:C,'REGIONAL MARKTERS '!$A$46)</f>
        <v>0</v>
      </c>
      <c r="D54" s="116">
        <f>SUMIFS('Fully Booked'!I:I,'Fully Booked'!E:E,'REGIONAL MARKTERS '!B54,'Fully Booked'!C:C,'REGIONAL MARKTERS '!$A$46)</f>
        <v>0</v>
      </c>
      <c r="E54" s="116">
        <f>SUMIFS('Fully Booked'!Q:Q,'Fully Booked'!E:E,'REGIONAL MARKTERS '!B54,'Fully Booked'!C:C,'REGIONAL MARKTERS '!$A$46,'Fully Booked'!M:M,'REGIONAL MARKTERS '!$E$2)</f>
        <v>0</v>
      </c>
      <c r="F54" s="116">
        <f ca="1">SUMIFS('Fully Booked'!Q:Q,'Fully Booked'!E:E,'REGIONAL MARKTERS '!B54,'Fully Booked'!C:C,'REGIONAL MARKTERS '!$A$46,'Fully Booked'!L:L,'REGIONAL MARKTERS '!$F$2)</f>
        <v>0</v>
      </c>
    </row>
    <row r="55" spans="1:6" x14ac:dyDescent="0.25">
      <c r="A55" s="198"/>
      <c r="B55" s="180" t="s">
        <v>3617</v>
      </c>
      <c r="C55" s="116">
        <f>SUMIFS('Fully Booked'!Q:Q,'Fully Booked'!E:E,'REGIONAL MARKTERS '!B55,'Fully Booked'!C:C,'REGIONAL MARKTERS '!$A$46)</f>
        <v>0</v>
      </c>
      <c r="D55" s="116">
        <f>SUMIFS('Fully Booked'!I:I,'Fully Booked'!E:E,'REGIONAL MARKTERS '!B55,'Fully Booked'!C:C,'REGIONAL MARKTERS '!$A$46)</f>
        <v>0</v>
      </c>
      <c r="E55" s="116">
        <f>SUMIFS('Fully Booked'!Q:Q,'Fully Booked'!E:E,'REGIONAL MARKTERS '!B55,'Fully Booked'!C:C,'REGIONAL MARKTERS '!$A$46,'Fully Booked'!M:M,'REGIONAL MARKTERS '!$E$2)</f>
        <v>0</v>
      </c>
      <c r="F55" s="116">
        <f ca="1">SUMIFS('Fully Booked'!Q:Q,'Fully Booked'!E:E,'REGIONAL MARKTERS '!B55,'Fully Booked'!C:C,'REGIONAL MARKTERS '!$A$46,'Fully Booked'!L:L,'REGIONAL MARKTERS '!$F$2)</f>
        <v>0</v>
      </c>
    </row>
    <row r="56" spans="1:6" x14ac:dyDescent="0.25">
      <c r="A56" s="198"/>
      <c r="B56" s="8" t="s">
        <v>4204</v>
      </c>
      <c r="C56" s="116">
        <f>SUMIFS('Fully Booked'!Q:Q,'Fully Booked'!E:E,'REGIONAL MARKTERS '!B56,'Fully Booked'!C:C,'REGIONAL MARKTERS '!$A$46)</f>
        <v>0</v>
      </c>
      <c r="D56" s="116">
        <f>SUMIFS('Fully Booked'!I:I,'Fully Booked'!E:E,'REGIONAL MARKTERS '!B56,'Fully Booked'!C:C,'REGIONAL MARKTERS '!$A$46)</f>
        <v>0</v>
      </c>
      <c r="E56" s="116">
        <f>SUMIFS('Fully Booked'!Q:Q,'Fully Booked'!E:E,'REGIONAL MARKTERS '!B56,'Fully Booked'!C:C,'REGIONAL MARKTERS '!$A$46,'Fully Booked'!M:M,'REGIONAL MARKTERS '!$E$2)</f>
        <v>0</v>
      </c>
      <c r="F56" s="116">
        <f ca="1">SUMIFS('Fully Booked'!Q:Q,'Fully Booked'!E:E,'REGIONAL MARKTERS '!B56,'Fully Booked'!C:C,'REGIONAL MARKTERS '!$A$46,'Fully Booked'!L:L,'REGIONAL MARKTERS '!$F$2)</f>
        <v>0</v>
      </c>
    </row>
    <row r="57" spans="1:6" x14ac:dyDescent="0.25">
      <c r="A57" s="198"/>
      <c r="B57" s="180" t="s">
        <v>3076</v>
      </c>
      <c r="C57" s="116">
        <f>SUMIFS('Fully Booked'!Q:Q,'Fully Booked'!E:E,'REGIONAL MARKTERS '!B57,'Fully Booked'!C:C,'REGIONAL MARKTERS '!$A$46)</f>
        <v>0</v>
      </c>
      <c r="D57" s="116">
        <f>SUMIFS('Fully Booked'!I:I,'Fully Booked'!E:E,'REGIONAL MARKTERS '!B57,'Fully Booked'!C:C,'REGIONAL MARKTERS '!$A$46)</f>
        <v>0</v>
      </c>
      <c r="E57" s="116">
        <f>SUMIFS('Fully Booked'!Q:Q,'Fully Booked'!E:E,'REGIONAL MARKTERS '!B57,'Fully Booked'!C:C,'REGIONAL MARKTERS '!$A$46,'Fully Booked'!M:M,'REGIONAL MARKTERS '!$E$2)</f>
        <v>0</v>
      </c>
      <c r="F57" s="116">
        <f ca="1">SUMIFS('Fully Booked'!Q:Q,'Fully Booked'!E:E,'REGIONAL MARKTERS '!B57,'Fully Booked'!C:C,'REGIONAL MARKTERS '!$A$46,'Fully Booked'!L:L,'REGIONAL MARKTERS '!$F$2)</f>
        <v>0</v>
      </c>
    </row>
    <row r="58" spans="1:6" x14ac:dyDescent="0.25">
      <c r="A58" s="198"/>
      <c r="B58" s="180" t="s">
        <v>827</v>
      </c>
      <c r="C58" s="116">
        <f>SUMIFS('Fully Booked'!Q:Q,'Fully Booked'!E:E,'REGIONAL MARKTERS '!B58,'Fully Booked'!C:C,'REGIONAL MARKTERS '!$A$46)</f>
        <v>0</v>
      </c>
      <c r="D58" s="116">
        <f>SUMIFS('Fully Booked'!I:I,'Fully Booked'!E:E,'REGIONAL MARKTERS '!B58,'Fully Booked'!C:C,'REGIONAL MARKTERS '!$A$46)</f>
        <v>0</v>
      </c>
      <c r="E58" s="116">
        <f>SUMIFS('Fully Booked'!Q:Q,'Fully Booked'!E:E,'REGIONAL MARKTERS '!B58,'Fully Booked'!C:C,'REGIONAL MARKTERS '!$A$46,'Fully Booked'!M:M,'REGIONAL MARKTERS '!$E$2)</f>
        <v>0</v>
      </c>
      <c r="F58" s="116">
        <f ca="1">SUMIFS('Fully Booked'!Q:Q,'Fully Booked'!E:E,'REGIONAL MARKTERS '!B58,'Fully Booked'!C:C,'REGIONAL MARKTERS '!$A$46,'Fully Booked'!L:L,'REGIONAL MARKTERS '!$F$2)</f>
        <v>0</v>
      </c>
    </row>
    <row r="59" spans="1:6" x14ac:dyDescent="0.25">
      <c r="A59" s="198"/>
      <c r="B59" s="8" t="s">
        <v>6521</v>
      </c>
      <c r="C59" s="116">
        <f>SUMIFS('Fully Booked'!Q:Q,'Fully Booked'!E:E,'REGIONAL MARKTERS '!B59,'Fully Booked'!C:C,'REGIONAL MARKTERS '!$A$46)</f>
        <v>0</v>
      </c>
      <c r="D59" s="116">
        <f>SUMIFS('Fully Booked'!I:I,'Fully Booked'!E:E,'REGIONAL MARKTERS '!B59,'Fully Booked'!C:C,'REGIONAL MARKTERS '!$A$46)</f>
        <v>0</v>
      </c>
      <c r="E59" s="116">
        <f>SUMIFS('Fully Booked'!Q:Q,'Fully Booked'!E:E,'REGIONAL MARKTERS '!B59,'Fully Booked'!C:C,'REGIONAL MARKTERS '!$A$46,'Fully Booked'!M:M,'REGIONAL MARKTERS '!$E$2)</f>
        <v>0</v>
      </c>
      <c r="F59" s="116">
        <f ca="1">SUMIFS('Fully Booked'!Q:Q,'Fully Booked'!E:E,'REGIONAL MARKTERS '!B59,'Fully Booked'!C:C,'REGIONAL MARKTERS '!$A$46,'Fully Booked'!L:L,'REGIONAL MARKTERS '!$F$2)</f>
        <v>0</v>
      </c>
    </row>
    <row r="60" spans="1:6" s="722" customFormat="1" x14ac:dyDescent="0.25">
      <c r="A60" s="198"/>
      <c r="B60" s="180" t="s">
        <v>7439</v>
      </c>
      <c r="C60" s="116">
        <f>SUMIFS('Fully Booked'!Q:Q,'Fully Booked'!E:E,'REGIONAL MARKTERS '!B60,'Fully Booked'!C:C,'REGIONAL MARKTERS '!$A$46)</f>
        <v>0</v>
      </c>
      <c r="D60" s="116">
        <f>SUMIFS('Fully Booked'!I:I,'Fully Booked'!E:E,'REGIONAL MARKTERS '!B60,'Fully Booked'!C:C,'REGIONAL MARKTERS '!$A$46)</f>
        <v>0</v>
      </c>
      <c r="E60" s="116">
        <f>SUMIFS('Fully Booked'!Q:Q,'Fully Booked'!E:E,'REGIONAL MARKTERS '!B60,'Fully Booked'!C:C,'REGIONAL MARKTERS '!$A$46,'Fully Booked'!M:M,'REGIONAL MARKTERS '!$E$2)</f>
        <v>0</v>
      </c>
      <c r="F60" s="116">
        <f ca="1">SUMIFS('Fully Booked'!Q:Q,'Fully Booked'!E:E,'REGIONAL MARKTERS '!B60,'Fully Booked'!C:C,'REGIONAL MARKTERS '!$A$46,'Fully Booked'!L:L,'REGIONAL MARKTERS '!$F$2)</f>
        <v>0</v>
      </c>
    </row>
    <row r="61" spans="1:6" x14ac:dyDescent="0.25">
      <c r="A61" s="198"/>
      <c r="B61" s="8" t="s">
        <v>4012</v>
      </c>
      <c r="C61" s="116">
        <f>SUMIFS('Fully Booked'!Q:Q,'Fully Booked'!E:E,'REGIONAL MARKTERS '!B61,'Fully Booked'!C:C,'REGIONAL MARKTERS '!$A$46)</f>
        <v>50000</v>
      </c>
      <c r="D61" s="116">
        <f>SUMIFS('Fully Booked'!I:I,'Fully Booked'!E:E,'REGIONAL MARKTERS '!B61,'Fully Booked'!C:C,'REGIONAL MARKTERS '!$A$46)</f>
        <v>1650</v>
      </c>
      <c r="E61" s="116">
        <f>SUMIFS('Fully Booked'!Q:Q,'Fully Booked'!E:E,'REGIONAL MARKTERS '!B61,'Fully Booked'!C:C,'REGIONAL MARKTERS '!$A$46,'Fully Booked'!M:M,'REGIONAL MARKTERS '!$E$2)</f>
        <v>0</v>
      </c>
      <c r="F61" s="116">
        <f ca="1">SUMIFS('Fully Booked'!Q:Q,'Fully Booked'!E:E,'REGIONAL MARKTERS '!B61,'Fully Booked'!C:C,'REGIONAL MARKTERS '!$A$46,'Fully Booked'!L:L,'REGIONAL MARKTERS '!$F$2)</f>
        <v>0</v>
      </c>
    </row>
    <row r="62" spans="1:6" x14ac:dyDescent="0.25">
      <c r="A62" s="180"/>
      <c r="B62" s="180" t="s">
        <v>4557</v>
      </c>
      <c r="C62" s="116">
        <f>SUMIFS('Fully Booked'!Q:Q,'Fully Booked'!E:E,'REGIONAL MARKTERS '!B62,'Fully Booked'!C:C,'REGIONAL MARKTERS '!$A$46)</f>
        <v>0</v>
      </c>
      <c r="D62" s="116">
        <f>SUMIFS('Fully Booked'!I:I,'Fully Booked'!E:E,'REGIONAL MARKTERS '!B62,'Fully Booked'!C:C,'REGIONAL MARKTERS '!$A$46)</f>
        <v>0</v>
      </c>
      <c r="E62" s="116">
        <f>SUMIFS('Fully Booked'!Q:Q,'Fully Booked'!E:E,'REGIONAL MARKTERS '!B62,'Fully Booked'!C:C,'REGIONAL MARKTERS '!$A$46,'Fully Booked'!M:M,'REGIONAL MARKTERS '!$E$2)</f>
        <v>0</v>
      </c>
      <c r="F62" s="116">
        <f ca="1">SUMIFS('Fully Booked'!Q:Q,'Fully Booked'!E:E,'REGIONAL MARKTERS '!B62,'Fully Booked'!C:C,'REGIONAL MARKTERS '!$A$46,'Fully Booked'!L:L,'REGIONAL MARKTERS '!$F$2)</f>
        <v>0</v>
      </c>
    </row>
    <row r="63" spans="1:6" x14ac:dyDescent="0.25">
      <c r="B63" s="180" t="s">
        <v>5494</v>
      </c>
      <c r="C63" s="116">
        <f>SUMIFS('Fully Booked'!Q:Q,'Fully Booked'!E:E,'REGIONAL MARKTERS '!B63,'Fully Booked'!C:C,'REGIONAL MARKTERS '!$A$46)</f>
        <v>55540</v>
      </c>
      <c r="D63" s="116">
        <f>SUMIFS('Fully Booked'!I:I,'Fully Booked'!E:E,'REGIONAL MARKTERS '!B63,'Fully Booked'!C:C,'REGIONAL MARKTERS '!$A$46)</f>
        <v>2139</v>
      </c>
      <c r="E63" s="116">
        <f>SUMIFS('Fully Booked'!Q:Q,'Fully Booked'!E:E,'REGIONAL MARKTERS '!B63,'Fully Booked'!C:C,'REGIONAL MARKTERS '!$A$46,'Fully Booked'!M:M,'REGIONAL MARKTERS '!$E$2)</f>
        <v>0</v>
      </c>
      <c r="F63" s="116">
        <f ca="1">SUMIFS('Fully Booked'!Q:Q,'Fully Booked'!E:E,'REGIONAL MARKTERS '!B63,'Fully Booked'!C:C,'REGIONAL MARKTERS '!$A$46,'Fully Booked'!L:L,'REGIONAL MARKTERS '!$F$2)</f>
        <v>0</v>
      </c>
    </row>
    <row r="64" spans="1:6" x14ac:dyDescent="0.25">
      <c r="B64" s="180" t="s">
        <v>4781</v>
      </c>
      <c r="C64" s="116">
        <f>SUMIFS('Fully Booked'!Q:Q,'Fully Booked'!E:E,'REGIONAL MARKTERS '!B64,'Fully Booked'!C:C,'REGIONAL MARKTERS '!$A$46)</f>
        <v>0</v>
      </c>
      <c r="D64" s="116">
        <f>SUMIFS('Fully Booked'!I:I,'Fully Booked'!E:E,'REGIONAL MARKTERS '!B64,'Fully Booked'!C:C,'REGIONAL MARKTERS '!$A$46)</f>
        <v>0</v>
      </c>
      <c r="E64" s="116">
        <f>SUMIFS('Fully Booked'!Q:Q,'Fully Booked'!E:E,'REGIONAL MARKTERS '!B64,'Fully Booked'!C:C,'REGIONAL MARKTERS '!$A$46,'Fully Booked'!M:M,'REGIONAL MARKTERS '!$E$2)</f>
        <v>0</v>
      </c>
      <c r="F64" s="116">
        <f ca="1">SUMIFS('Fully Booked'!Q:Q,'Fully Booked'!E:E,'REGIONAL MARKTERS '!B64,'Fully Booked'!C:C,'REGIONAL MARKTERS '!$A$46,'Fully Booked'!L:L,'REGIONAL MARKTERS '!$F$2)</f>
        <v>0</v>
      </c>
    </row>
    <row r="65" spans="1:6" x14ac:dyDescent="0.25">
      <c r="B65" s="180" t="s">
        <v>5369</v>
      </c>
      <c r="C65" s="116">
        <f>SUMIFS('Fully Booked'!Q:Q,'Fully Booked'!E:E,'REGIONAL MARKTERS '!B65,'Fully Booked'!C:C,'REGIONAL MARKTERS '!$A$46)</f>
        <v>0</v>
      </c>
      <c r="D65" s="116">
        <f>SUMIFS('Fully Booked'!I:I,'Fully Booked'!E:E,'REGIONAL MARKTERS '!B65,'Fully Booked'!C:C,'REGIONAL MARKTERS '!$A$46)</f>
        <v>0</v>
      </c>
      <c r="E65" s="116">
        <f>SUMIFS('Fully Booked'!Q:Q,'Fully Booked'!E:E,'REGIONAL MARKTERS '!B65,'Fully Booked'!C:C,'REGIONAL MARKTERS '!$A$46,'Fully Booked'!M:M,'REGIONAL MARKTERS '!$E$2)</f>
        <v>0</v>
      </c>
      <c r="F65" s="116">
        <f ca="1">SUMIFS('Fully Booked'!Q:Q,'Fully Booked'!E:E,'REGIONAL MARKTERS '!B65,'Fully Booked'!C:C,'REGIONAL MARKTERS '!$A$46,'Fully Booked'!L:L,'REGIONAL MARKTERS '!$F$2)</f>
        <v>0</v>
      </c>
    </row>
    <row r="66" spans="1:6" x14ac:dyDescent="0.25">
      <c r="A66" s="180"/>
      <c r="B66" s="8" t="s">
        <v>6362</v>
      </c>
      <c r="C66" s="116">
        <f>SUMIFS('Fully Booked'!Q:Q,'Fully Booked'!E:E,'REGIONAL MARKTERS '!B66,'Fully Booked'!C:C,'REGIONAL MARKTERS '!$A$46)</f>
        <v>150000</v>
      </c>
      <c r="D66" s="116">
        <f>SUMIFS('Fully Booked'!I:I,'Fully Booked'!E:E,'REGIONAL MARKTERS '!B66,'Fully Booked'!C:C,'REGIONAL MARKTERS '!$A$46)</f>
        <v>3769</v>
      </c>
      <c r="E66" s="116">
        <f>SUMIFS('Fully Booked'!Q:Q,'Fully Booked'!E:E,'REGIONAL MARKTERS '!B66,'Fully Booked'!C:C,'REGIONAL MARKTERS '!$A$46,'Fully Booked'!M:M,'REGIONAL MARKTERS '!$E$2)</f>
        <v>0</v>
      </c>
      <c r="F66" s="116">
        <f ca="1">SUMIFS('Fully Booked'!Q:Q,'Fully Booked'!E:E,'REGIONAL MARKTERS '!B66,'Fully Booked'!C:C,'REGIONAL MARKTERS '!$A$46,'Fully Booked'!L:L,'REGIONAL MARKTERS '!$F$2)</f>
        <v>0</v>
      </c>
    </row>
    <row r="67" spans="1:6" x14ac:dyDescent="0.25">
      <c r="A67" s="198"/>
      <c r="B67" s="180" t="s">
        <v>6743</v>
      </c>
      <c r="C67" s="116">
        <f>SUMIFS('Fully Booked'!Q:Q,'Fully Booked'!E:E,'REGIONAL MARKTERS '!B67,'Fully Booked'!C:C,'REGIONAL MARKTERS '!$A$46)</f>
        <v>0</v>
      </c>
      <c r="D67" s="116">
        <f>SUMIFS('Fully Booked'!I:I,'Fully Booked'!E:E,'REGIONAL MARKTERS '!B67,'Fully Booked'!C:C,'REGIONAL MARKTERS '!$A$46)</f>
        <v>0</v>
      </c>
      <c r="E67" s="116">
        <f>SUMIFS('Fully Booked'!Q:Q,'Fully Booked'!E:E,'REGIONAL MARKTERS '!B67,'Fully Booked'!C:C,'REGIONAL MARKTERS '!$A$46,'Fully Booked'!M:M,'REGIONAL MARKTERS '!$E$2)</f>
        <v>0</v>
      </c>
      <c r="F67" s="116">
        <f ca="1">SUMIFS('Fully Booked'!Q:Q,'Fully Booked'!E:E,'REGIONAL MARKTERS '!B67,'Fully Booked'!C:C,'REGIONAL MARKTERS '!$A$46,'Fully Booked'!L:L,'REGIONAL MARKTERS '!$F$2)</f>
        <v>0</v>
      </c>
    </row>
    <row r="68" spans="1:6" x14ac:dyDescent="0.25">
      <c r="A68" s="198"/>
      <c r="B68" s="180" t="s">
        <v>6007</v>
      </c>
      <c r="C68" s="116">
        <f>SUMIFS('Fully Booked'!Q:Q,'Fully Booked'!E:E,'REGIONAL MARKTERS '!B68,'Fully Booked'!C:C,'REGIONAL MARKTERS '!$A$46)</f>
        <v>0</v>
      </c>
      <c r="D68" s="116">
        <f>SUMIFS('Fully Booked'!I:I,'Fully Booked'!E:E,'REGIONAL MARKTERS '!B68,'Fully Booked'!C:C,'REGIONAL MARKTERS '!$A$46)</f>
        <v>0</v>
      </c>
      <c r="E68" s="116">
        <f>SUMIFS('Fully Booked'!Q:Q,'Fully Booked'!E:E,'REGIONAL MARKTERS '!B68,'Fully Booked'!C:C,'REGIONAL MARKTERS '!$A$46,'Fully Booked'!M:M,'REGIONAL MARKTERS '!$E$2)</f>
        <v>0</v>
      </c>
      <c r="F68" s="116">
        <f ca="1">SUMIFS('Fully Booked'!Q:Q,'Fully Booked'!E:E,'REGIONAL MARKTERS '!B68,'Fully Booked'!C:C,'REGIONAL MARKTERS '!$A$46,'Fully Booked'!L:L,'REGIONAL MARKTERS '!$F$2)</f>
        <v>0</v>
      </c>
    </row>
    <row r="69" spans="1:6" s="724" customFormat="1" x14ac:dyDescent="0.25">
      <c r="A69" s="198"/>
      <c r="B69" s="180" t="s">
        <v>2075</v>
      </c>
      <c r="C69" s="116">
        <f>SUMIFS('Fully Booked'!Q:Q,'Fully Booked'!E:E,'REGIONAL MARKTERS '!B69,'Fully Booked'!C:C,'REGIONAL MARKTERS '!$A$46)</f>
        <v>0</v>
      </c>
      <c r="D69" s="116">
        <f>SUMIFS('Fully Booked'!I:I,'Fully Booked'!E:E,'REGIONAL MARKTERS '!B69,'Fully Booked'!C:C,'REGIONAL MARKTERS '!$A$46)</f>
        <v>0</v>
      </c>
      <c r="E69" s="116">
        <f>SUMIFS('Fully Booked'!Q:Q,'Fully Booked'!E:E,'REGIONAL MARKTERS '!B69,'Fully Booked'!C:C,'REGIONAL MARKTERS '!$A$46,'Fully Booked'!M:M,'REGIONAL MARKTERS '!$E$2)</f>
        <v>0</v>
      </c>
      <c r="F69" s="116">
        <f ca="1">SUMIFS('Fully Booked'!Q:Q,'Fully Booked'!E:E,'REGIONAL MARKTERS '!B69,'Fully Booked'!C:C,'REGIONAL MARKTERS '!$A$46,'Fully Booked'!L:L,'REGIONAL MARKTERS '!$F$2)</f>
        <v>0</v>
      </c>
    </row>
    <row r="70" spans="1:6" x14ac:dyDescent="0.25">
      <c r="A70" s="180"/>
      <c r="B70" s="180" t="s">
        <v>6786</v>
      </c>
      <c r="C70" s="116">
        <f>SUMIFS('Fully Booked'!Q:Q,'Fully Booked'!E:E,'REGIONAL MARKTERS '!B70,'Fully Booked'!C:C,'REGIONAL MARKTERS '!$A$46)</f>
        <v>0</v>
      </c>
      <c r="D70" s="116">
        <f>SUMIFS('Fully Booked'!I:I,'Fully Booked'!E:E,'REGIONAL MARKTERS '!B70,'Fully Booked'!C:C,'REGIONAL MARKTERS '!$A$46)</f>
        <v>0</v>
      </c>
      <c r="E70" s="116">
        <f>SUMIFS('Fully Booked'!Q:Q,'Fully Booked'!E:E,'REGIONAL MARKTERS '!B70,'Fully Booked'!C:C,'REGIONAL MARKTERS '!$A$46,'Fully Booked'!M:M,'REGIONAL MARKTERS '!$E$2)</f>
        <v>0</v>
      </c>
      <c r="F70" s="116">
        <f ca="1">SUMIFS('Fully Booked'!Q:Q,'Fully Booked'!E:E,'REGIONAL MARKTERS '!B70,'Fully Booked'!C:C,'REGIONAL MARKTERS '!$A$46,'Fully Booked'!L:L,'REGIONAL MARKTERS '!$F$2)</f>
        <v>0</v>
      </c>
    </row>
    <row r="71" spans="1:6" x14ac:dyDescent="0.25">
      <c r="A71" s="198"/>
      <c r="B71" s="180" t="s">
        <v>6504</v>
      </c>
      <c r="C71" s="116">
        <f>SUMIFS('Fully Booked'!Q:Q,'Fully Booked'!E:E,'REGIONAL MARKTERS '!B71,'Fully Booked'!C:C,'REGIONAL MARKTERS '!$A$46)</f>
        <v>0</v>
      </c>
      <c r="D71" s="116">
        <f>SUMIFS('Fully Booked'!I:I,'Fully Booked'!E:E,'REGIONAL MARKTERS '!B71,'Fully Booked'!C:C,'REGIONAL MARKTERS '!$A$46)</f>
        <v>0</v>
      </c>
      <c r="E71" s="116">
        <f>SUMIFS('Fully Booked'!Q:Q,'Fully Booked'!E:E,'REGIONAL MARKTERS '!B71,'Fully Booked'!C:C,'REGIONAL MARKTERS '!$A$46,'Fully Booked'!M:M,'REGIONAL MARKTERS '!$E$2)</f>
        <v>0</v>
      </c>
      <c r="F71" s="116">
        <f ca="1">SUMIFS('Fully Booked'!Q:Q,'Fully Booked'!E:E,'REGIONAL MARKTERS '!B71,'Fully Booked'!C:C,'REGIONAL MARKTERS '!$A$46,'Fully Booked'!L:L,'REGIONAL MARKTERS '!$F$2)</f>
        <v>0</v>
      </c>
    </row>
    <row r="72" spans="1:6" s="724" customFormat="1" x14ac:dyDescent="0.25">
      <c r="A72" s="198"/>
      <c r="B72" s="180" t="s">
        <v>838</v>
      </c>
      <c r="C72" s="116">
        <f>SUMIFS('Fully Booked'!Q:Q,'Fully Booked'!E:E,'REGIONAL MARKTERS '!B72,'Fully Booked'!C:C,'REGIONAL MARKTERS '!$A$46)</f>
        <v>0</v>
      </c>
      <c r="D72" s="116">
        <f>SUMIFS('Fully Booked'!I:I,'Fully Booked'!E:E,'REGIONAL MARKTERS '!B72,'Fully Booked'!C:C,'REGIONAL MARKTERS '!$A$46)</f>
        <v>0</v>
      </c>
      <c r="E72" s="116">
        <f>SUMIFS('Fully Booked'!Q:Q,'Fully Booked'!E:E,'REGIONAL MARKTERS '!B72,'Fully Booked'!C:C,'REGIONAL MARKTERS '!$A$46,'Fully Booked'!M:M,'REGIONAL MARKTERS '!$E$2)</f>
        <v>0</v>
      </c>
      <c r="F72" s="116">
        <f ca="1">SUMIFS('Fully Booked'!Q:Q,'Fully Booked'!E:E,'REGIONAL MARKTERS '!B72,'Fully Booked'!C:C,'REGIONAL MARKTERS '!$A$46,'Fully Booked'!L:L,'REGIONAL MARKTERS '!$F$2)</f>
        <v>0</v>
      </c>
    </row>
    <row r="73" spans="1:6" x14ac:dyDescent="0.25">
      <c r="A73" s="180"/>
      <c r="B73" s="180" t="s">
        <v>7393</v>
      </c>
      <c r="C73" s="116">
        <f>SUMIFS('Fully Booked'!Q:Q,'Fully Booked'!E:E,'REGIONAL MARKTERS '!B73,'Fully Booked'!C:C,'REGIONAL MARKTERS '!$A$46)</f>
        <v>0</v>
      </c>
      <c r="D73" s="116">
        <f>SUMIFS('Fully Booked'!I:I,'Fully Booked'!E:E,'REGIONAL MARKTERS '!B73,'Fully Booked'!C:C,'REGIONAL MARKTERS '!$A$46)</f>
        <v>0</v>
      </c>
      <c r="E73" s="116">
        <f>SUMIFS('Fully Booked'!Q:Q,'Fully Booked'!E:E,'REGIONAL MARKTERS '!B73,'Fully Booked'!C:C,'REGIONAL MARKTERS '!$A$46,'Fully Booked'!M:M,'REGIONAL MARKTERS '!$E$2)</f>
        <v>0</v>
      </c>
      <c r="F73" s="116">
        <f ca="1">SUMIFS('Fully Booked'!Q:Q,'Fully Booked'!E:E,'REGIONAL MARKTERS '!B73,'Fully Booked'!C:C,'REGIONAL MARKTERS '!$A$46,'Fully Booked'!L:L,'REGIONAL MARKTERS '!$F$2)</f>
        <v>0</v>
      </c>
    </row>
    <row r="74" spans="1:6" x14ac:dyDescent="0.25">
      <c r="A74" s="180"/>
      <c r="B74" s="180" t="s">
        <v>7172</v>
      </c>
      <c r="C74" s="116">
        <f>SUMIFS('Fully Booked'!Q:Q,'Fully Booked'!E:E,'REGIONAL MARKTERS '!B74,'Fully Booked'!C:C,'REGIONAL MARKTERS '!$A$46)</f>
        <v>0</v>
      </c>
      <c r="D74" s="116">
        <f>SUMIFS('Fully Booked'!I:I,'Fully Booked'!E:E,'REGIONAL MARKTERS '!B74,'Fully Booked'!C:C,'REGIONAL MARKTERS '!$A$46)</f>
        <v>0</v>
      </c>
      <c r="E74" s="116">
        <f>SUMIFS('Fully Booked'!Q:Q,'Fully Booked'!E:E,'REGIONAL MARKTERS '!B74,'Fully Booked'!C:C,'REGIONAL MARKTERS '!$A$46,'Fully Booked'!M:M,'REGIONAL MARKTERS '!$E$2)</f>
        <v>0</v>
      </c>
      <c r="F74" s="116">
        <f ca="1">SUMIFS('Fully Booked'!Q:Q,'Fully Booked'!E:E,'REGIONAL MARKTERS '!B74,'Fully Booked'!C:C,'REGIONAL MARKTERS '!$A$46,'Fully Booked'!L:L,'REGIONAL MARKTERS '!$F$2)</f>
        <v>0</v>
      </c>
    </row>
    <row r="75" spans="1:6" x14ac:dyDescent="0.25">
      <c r="A75" s="198"/>
      <c r="B75" s="180" t="s">
        <v>6864</v>
      </c>
      <c r="C75" s="116">
        <f>SUMIFS('Fully Booked'!Q:Q,'Fully Booked'!E:E,'REGIONAL MARKTERS '!B75,'Fully Booked'!C:C,'REGIONAL MARKTERS '!$A$46)</f>
        <v>0</v>
      </c>
      <c r="D75" s="116">
        <f>SUMIFS('Fully Booked'!I:I,'Fully Booked'!E:E,'REGIONAL MARKTERS '!B75,'Fully Booked'!C:C,'REGIONAL MARKTERS '!$A$46)</f>
        <v>0</v>
      </c>
      <c r="E75" s="116">
        <f>SUMIFS('Fully Booked'!Q:Q,'Fully Booked'!E:E,'REGIONAL MARKTERS '!B75,'Fully Booked'!C:C,'REGIONAL MARKTERS '!$A$46,'Fully Booked'!M:M,'REGIONAL MARKTERS '!$E$2)</f>
        <v>0</v>
      </c>
      <c r="F75" s="116">
        <f ca="1">SUMIFS('Fully Booked'!Q:Q,'Fully Booked'!E:E,'REGIONAL MARKTERS '!B75,'Fully Booked'!C:C,'REGIONAL MARKTERS '!$A$46,'Fully Booked'!L:L,'REGIONAL MARKTERS '!$F$2)</f>
        <v>0</v>
      </c>
    </row>
    <row r="76" spans="1:6" x14ac:dyDescent="0.25">
      <c r="A76" s="180"/>
      <c r="B76" s="180" t="s">
        <v>4468</v>
      </c>
      <c r="C76" s="116">
        <f>SUMIFS('Fully Booked'!Q:Q,'Fully Booked'!E:E,'REGIONAL MARKTERS '!B76,'Fully Booked'!C:C,'REGIONAL MARKTERS '!$A$46)</f>
        <v>0</v>
      </c>
      <c r="D76" s="116">
        <f>SUMIFS('Fully Booked'!I:I,'Fully Booked'!E:E,'REGIONAL MARKTERS '!B76,'Fully Booked'!C:C,'REGIONAL MARKTERS '!$A$46)</f>
        <v>0</v>
      </c>
      <c r="E76" s="116">
        <f>SUMIFS('Fully Booked'!Q:Q,'Fully Booked'!E:E,'REGIONAL MARKTERS '!B76,'Fully Booked'!C:C,'REGIONAL MARKTERS '!$A$46,'Fully Booked'!M:M,'REGIONAL MARKTERS '!$E$2)</f>
        <v>0</v>
      </c>
      <c r="F76" s="116">
        <f ca="1">SUMIFS('Fully Booked'!Q:Q,'Fully Booked'!E:E,'REGIONAL MARKTERS '!B76,'Fully Booked'!C:C,'REGIONAL MARKTERS '!$A$46,'Fully Booked'!L:L,'REGIONAL MARKTERS '!$F$2)</f>
        <v>0</v>
      </c>
    </row>
    <row r="77" spans="1:6" x14ac:dyDescent="0.25">
      <c r="A77" s="180"/>
      <c r="B77" s="8" t="s">
        <v>3047</v>
      </c>
      <c r="C77" s="116">
        <f>SUMIFS('Fully Booked'!Q:Q,'Fully Booked'!E:E,'REGIONAL MARKTERS '!B77,'Fully Booked'!C:C,'REGIONAL MARKTERS '!$A$46)</f>
        <v>0</v>
      </c>
      <c r="D77" s="116">
        <f>SUMIFS('Fully Booked'!I:I,'Fully Booked'!E:E,'REGIONAL MARKTERS '!B77,'Fully Booked'!C:C,'REGIONAL MARKTERS '!$A$46)</f>
        <v>0</v>
      </c>
      <c r="E77" s="116">
        <f>SUMIFS('Fully Booked'!Q:Q,'Fully Booked'!E:E,'REGIONAL MARKTERS '!B77,'Fully Booked'!C:C,'REGIONAL MARKTERS '!$A$46,'Fully Booked'!M:M,'REGIONAL MARKTERS '!$E$2)</f>
        <v>0</v>
      </c>
      <c r="F77" s="116">
        <f ca="1">SUMIFS('Fully Booked'!Q:Q,'Fully Booked'!E:E,'REGIONAL MARKTERS '!B77,'Fully Booked'!C:C,'REGIONAL MARKTERS '!$A$46,'Fully Booked'!L:L,'REGIONAL MARKTERS '!$F$2)</f>
        <v>0</v>
      </c>
    </row>
    <row r="78" spans="1:6" x14ac:dyDescent="0.25">
      <c r="A78" s="180"/>
      <c r="B78" s="180" t="s">
        <v>7178</v>
      </c>
      <c r="C78" s="116">
        <f>SUMIFS('Fully Booked'!Q:Q,'Fully Booked'!E:E,'REGIONAL MARKTERS '!B78,'Fully Booked'!C:C,'REGIONAL MARKTERS '!$A$46)</f>
        <v>0</v>
      </c>
      <c r="D78" s="116">
        <f>SUMIFS('Fully Booked'!I:I,'Fully Booked'!E:E,'REGIONAL MARKTERS '!B78,'Fully Booked'!C:C,'REGIONAL MARKTERS '!$A$46)</f>
        <v>0</v>
      </c>
      <c r="E78" s="116">
        <f>SUMIFS('Fully Booked'!Q:Q,'Fully Booked'!E:E,'REGIONAL MARKTERS '!B78,'Fully Booked'!C:C,'REGIONAL MARKTERS '!$A$46,'Fully Booked'!M:M,'REGIONAL MARKTERS '!$E$2)</f>
        <v>0</v>
      </c>
      <c r="F78" s="116">
        <f ca="1">SUMIFS('Fully Booked'!Q:Q,'Fully Booked'!E:E,'REGIONAL MARKTERS '!B78,'Fully Booked'!C:C,'REGIONAL MARKTERS '!$A$46,'Fully Booked'!L:L,'REGIONAL MARKTERS '!$F$2)</f>
        <v>0</v>
      </c>
    </row>
    <row r="79" spans="1:6" x14ac:dyDescent="0.25">
      <c r="A79" s="180"/>
      <c r="B79" s="180" t="s">
        <v>6828</v>
      </c>
      <c r="C79" s="116">
        <f>SUMIFS('Fully Booked'!Q:Q,'Fully Booked'!E:E,'REGIONAL MARKTERS '!B79,'Fully Booked'!C:C,'REGIONAL MARKTERS '!$A$46)</f>
        <v>0</v>
      </c>
      <c r="D79" s="116">
        <f>SUMIFS('Fully Booked'!I:I,'Fully Booked'!E:E,'REGIONAL MARKTERS '!B79,'Fully Booked'!C:C,'REGIONAL MARKTERS '!$A$46)</f>
        <v>0</v>
      </c>
      <c r="E79" s="116">
        <f>SUMIFS('Fully Booked'!Q:Q,'Fully Booked'!E:E,'REGIONAL MARKTERS '!B79,'Fully Booked'!C:C,'REGIONAL MARKTERS '!$A$46,'Fully Booked'!M:M,'REGIONAL MARKTERS '!$E$2)</f>
        <v>0</v>
      </c>
      <c r="F79" s="116">
        <f ca="1">SUMIFS('Fully Booked'!Q:Q,'Fully Booked'!E:E,'REGIONAL MARKTERS '!B79,'Fully Booked'!C:C,'REGIONAL MARKTERS '!$A$46,'Fully Booked'!L:L,'REGIONAL MARKTERS '!$F$2)</f>
        <v>0</v>
      </c>
    </row>
    <row r="80" spans="1:6" x14ac:dyDescent="0.25">
      <c r="A80" s="198"/>
      <c r="B80" s="8" t="s">
        <v>3048</v>
      </c>
      <c r="C80" s="116">
        <f>SUMIFS('Fully Booked'!Q:Q,'Fully Booked'!E:E,'REGIONAL MARKTERS '!B80,'Fully Booked'!C:C,'REGIONAL MARKTERS '!$A$46)</f>
        <v>0</v>
      </c>
      <c r="D80" s="116">
        <f>SUMIFS('Fully Booked'!I:I,'Fully Booked'!E:E,'REGIONAL MARKTERS '!B80,'Fully Booked'!C:C,'REGIONAL MARKTERS '!$A$46)</f>
        <v>0</v>
      </c>
      <c r="E80" s="116">
        <f>SUMIFS('Fully Booked'!Q:Q,'Fully Booked'!E:E,'REGIONAL MARKTERS '!B80,'Fully Booked'!C:C,'REGIONAL MARKTERS '!$A$46,'Fully Booked'!M:M,'REGIONAL MARKTERS '!$E$2)</f>
        <v>0</v>
      </c>
      <c r="F80" s="116">
        <f ca="1">SUMIFS('Fully Booked'!Q:Q,'Fully Booked'!E:E,'REGIONAL MARKTERS '!B80,'Fully Booked'!C:C,'REGIONAL MARKTERS '!$A$46,'Fully Booked'!L:L,'REGIONAL MARKTERS '!$F$2)</f>
        <v>0</v>
      </c>
    </row>
    <row r="81" spans="1:6" x14ac:dyDescent="0.25">
      <c r="A81" s="198"/>
      <c r="B81" s="8" t="s">
        <v>6596</v>
      </c>
      <c r="C81" s="116">
        <f>SUMIFS('Fully Booked'!Q:Q,'Fully Booked'!E:E,'REGIONAL MARKTERS '!B81,'Fully Booked'!C:C,'REGIONAL MARKTERS '!$A$46)</f>
        <v>0</v>
      </c>
      <c r="D81" s="116">
        <f>SUMIFS('Fully Booked'!I:I,'Fully Booked'!E:E,'REGIONAL MARKTERS '!B81,'Fully Booked'!C:C,'REGIONAL MARKTERS '!$A$46)</f>
        <v>0</v>
      </c>
      <c r="E81" s="116">
        <f>SUMIFS('Fully Booked'!Q:Q,'Fully Booked'!E:E,'REGIONAL MARKTERS '!B81,'Fully Booked'!C:C,'REGIONAL MARKTERS '!$A$46,'Fully Booked'!M:M,'REGIONAL MARKTERS '!$E$2)</f>
        <v>0</v>
      </c>
      <c r="F81" s="116">
        <f ca="1">SUMIFS('Fully Booked'!Q:Q,'Fully Booked'!E:E,'REGIONAL MARKTERS '!B81,'Fully Booked'!C:C,'REGIONAL MARKTERS '!$A$46,'Fully Booked'!L:L,'REGIONAL MARKTERS '!$F$2)</f>
        <v>0</v>
      </c>
    </row>
    <row r="82" spans="1:6" x14ac:dyDescent="0.25">
      <c r="A82" s="198"/>
      <c r="B82" s="180" t="s">
        <v>7256</v>
      </c>
      <c r="C82" s="116">
        <f>SUMIFS('Fully Booked'!Q:Q,'Fully Booked'!E:E,'REGIONAL MARKTERS '!B82,'Fully Booked'!C:C,'REGIONAL MARKTERS '!$A$46)</f>
        <v>0</v>
      </c>
      <c r="D82" s="116">
        <f>SUMIFS('Fully Booked'!I:I,'Fully Booked'!E:E,'REGIONAL MARKTERS '!B82,'Fully Booked'!C:C,'REGIONAL MARKTERS '!$A$46)</f>
        <v>0</v>
      </c>
      <c r="E82" s="116">
        <f>SUMIFS('Fully Booked'!Q:Q,'Fully Booked'!E:E,'REGIONAL MARKTERS '!B82,'Fully Booked'!C:C,'REGIONAL MARKTERS '!$A$46,'Fully Booked'!M:M,'REGIONAL MARKTERS '!$E$2)</f>
        <v>0</v>
      </c>
      <c r="F82" s="116">
        <f ca="1">SUMIFS('Fully Booked'!Q:Q,'Fully Booked'!E:E,'REGIONAL MARKTERS '!B82,'Fully Booked'!C:C,'REGIONAL MARKTERS '!$A$46,'Fully Booked'!L:L,'REGIONAL MARKTERS '!$F$2)</f>
        <v>0</v>
      </c>
    </row>
    <row r="83" spans="1:6" x14ac:dyDescent="0.25">
      <c r="A83" s="180"/>
      <c r="B83" s="180" t="s">
        <v>6835</v>
      </c>
      <c r="C83" s="116">
        <f>SUMIFS('Fully Booked'!Q:Q,'Fully Booked'!E:E,'REGIONAL MARKTERS '!B83,'Fully Booked'!C:C,'REGIONAL MARKTERS '!$A$46)</f>
        <v>0</v>
      </c>
      <c r="D83" s="116">
        <f>SUMIFS('Fully Booked'!I:I,'Fully Booked'!E:E,'REGIONAL MARKTERS '!B83,'Fully Booked'!C:C,'REGIONAL MARKTERS '!$A$46)</f>
        <v>0</v>
      </c>
      <c r="E83" s="116">
        <f>SUMIFS('Fully Booked'!Q:Q,'Fully Booked'!E:E,'REGIONAL MARKTERS '!B83,'Fully Booked'!C:C,'REGIONAL MARKTERS '!$A$46,'Fully Booked'!M:M,'REGIONAL MARKTERS '!$E$2)</f>
        <v>0</v>
      </c>
      <c r="F83" s="116">
        <f ca="1">SUMIFS('Fully Booked'!Q:Q,'Fully Booked'!E:E,'REGIONAL MARKTERS '!B83,'Fully Booked'!C:C,'REGIONAL MARKTERS '!$A$46,'Fully Booked'!L:L,'REGIONAL MARKTERS '!$F$2)</f>
        <v>0</v>
      </c>
    </row>
    <row r="84" spans="1:6" s="724" customFormat="1" x14ac:dyDescent="0.25">
      <c r="A84" s="180"/>
      <c r="B84" s="180" t="s">
        <v>5083</v>
      </c>
      <c r="C84" s="116">
        <f>SUMIFS('Fully Booked'!Q:Q,'Fully Booked'!E:E,'REGIONAL MARKTERS '!B84,'Fully Booked'!C:C,'REGIONAL MARKTERS '!$A$46)</f>
        <v>0</v>
      </c>
      <c r="D84" s="116">
        <f>SUMIFS('Fully Booked'!I:I,'Fully Booked'!E:E,'REGIONAL MARKTERS '!B84,'Fully Booked'!C:C,'REGIONAL MARKTERS '!$A$46)</f>
        <v>0</v>
      </c>
      <c r="E84" s="116">
        <f>SUMIFS('Fully Booked'!Q:Q,'Fully Booked'!E:E,'REGIONAL MARKTERS '!B84,'Fully Booked'!C:C,'REGIONAL MARKTERS '!$A$46,'Fully Booked'!M:M,'REGIONAL MARKTERS '!$E$2)</f>
        <v>0</v>
      </c>
      <c r="F84" s="116">
        <f ca="1">SUMIFS('Fully Booked'!Q:Q,'Fully Booked'!E:E,'REGIONAL MARKTERS '!B84,'Fully Booked'!C:C,'REGIONAL MARKTERS '!$A$46,'Fully Booked'!L:L,'REGIONAL MARKTERS '!$F$2)</f>
        <v>0</v>
      </c>
    </row>
    <row r="85" spans="1:6" x14ac:dyDescent="0.25">
      <c r="A85" s="180"/>
      <c r="B85" s="180" t="s">
        <v>5911</v>
      </c>
      <c r="C85" s="116">
        <f>SUMIFS('Fully Booked'!Q:Q,'Fully Booked'!E:E,'REGIONAL MARKTERS '!B85,'Fully Booked'!C:C,'REGIONAL MARKTERS '!$A$46)</f>
        <v>0</v>
      </c>
      <c r="D85" s="116">
        <f>SUMIFS('Fully Booked'!I:I,'Fully Booked'!E:E,'REGIONAL MARKTERS '!B85,'Fully Booked'!C:C,'REGIONAL MARKTERS '!$A$46)</f>
        <v>0</v>
      </c>
      <c r="E85" s="116">
        <f>SUMIFS('Fully Booked'!Q:Q,'Fully Booked'!E:E,'REGIONAL MARKTERS '!B85,'Fully Booked'!C:C,'REGIONAL MARKTERS '!$A$46,'Fully Booked'!M:M,'REGIONAL MARKTERS '!$E$2)</f>
        <v>0</v>
      </c>
      <c r="F85" s="116">
        <f ca="1">SUMIFS('Fully Booked'!Q:Q,'Fully Booked'!E:E,'REGIONAL MARKTERS '!B85,'Fully Booked'!C:C,'REGIONAL MARKTERS '!$A$46,'Fully Booked'!L:L,'REGIONAL MARKTERS '!$F$2)</f>
        <v>0</v>
      </c>
    </row>
    <row r="86" spans="1:6" x14ac:dyDescent="0.25">
      <c r="A86" s="180"/>
      <c r="B86" s="180" t="s">
        <v>596</v>
      </c>
      <c r="C86" s="116">
        <f>SUMIFS('Fully Booked'!Q:Q,'Fully Booked'!E:E,'REGIONAL MARKTERS '!B86,'Fully Booked'!C:C,'REGIONAL MARKTERS '!$A$46)</f>
        <v>27900</v>
      </c>
      <c r="D86" s="116">
        <f>SUMIFS('Fully Booked'!I:I,'Fully Booked'!E:E,'REGIONAL MARKTERS '!B86,'Fully Booked'!C:C,'REGIONAL MARKTERS '!$A$46)</f>
        <v>1043</v>
      </c>
      <c r="E86" s="116">
        <f>SUMIFS('Fully Booked'!Q:Q,'Fully Booked'!E:E,'REGIONAL MARKTERS '!B86,'Fully Booked'!C:C,'REGIONAL MARKTERS '!$A$46,'Fully Booked'!M:M,'REGIONAL MARKTERS '!$E$2)</f>
        <v>0</v>
      </c>
      <c r="F86" s="116">
        <f ca="1">SUMIFS('Fully Booked'!Q:Q,'Fully Booked'!E:E,'REGIONAL MARKTERS '!B86,'Fully Booked'!C:C,'REGIONAL MARKTERS '!$A$46,'Fully Booked'!L:L,'REGIONAL MARKTERS '!$F$2)</f>
        <v>0</v>
      </c>
    </row>
    <row r="87" spans="1:6" x14ac:dyDescent="0.25">
      <c r="A87" s="198"/>
      <c r="B87" s="180" t="s">
        <v>7016</v>
      </c>
      <c r="C87" s="116">
        <f>SUMIFS('Fully Booked'!Q:Q,'Fully Booked'!E:E,'REGIONAL MARKTERS '!B87,'Fully Booked'!C:C,'REGIONAL MARKTERS '!$A$46)</f>
        <v>0</v>
      </c>
      <c r="D87" s="116">
        <f>SUMIFS('Fully Booked'!I:I,'Fully Booked'!E:E,'REGIONAL MARKTERS '!B87,'Fully Booked'!C:C,'REGIONAL MARKTERS '!$A$46)</f>
        <v>0</v>
      </c>
      <c r="E87" s="116">
        <f>SUMIFS('Fully Booked'!Q:Q,'Fully Booked'!E:E,'REGIONAL MARKTERS '!B87,'Fully Booked'!C:C,'REGIONAL MARKTERS '!$A$46,'Fully Booked'!M:M,'REGIONAL MARKTERS '!$E$2)</f>
        <v>0</v>
      </c>
      <c r="F87" s="116">
        <f ca="1">SUMIFS('Fully Booked'!Q:Q,'Fully Booked'!E:E,'REGIONAL MARKTERS '!B87,'Fully Booked'!C:C,'REGIONAL MARKTERS '!$A$46,'Fully Booked'!L:L,'REGIONAL MARKTERS '!$F$2)</f>
        <v>0</v>
      </c>
    </row>
    <row r="88" spans="1:6" s="724" customFormat="1" x14ac:dyDescent="0.25">
      <c r="A88" s="198"/>
      <c r="B88" s="180" t="s">
        <v>1157</v>
      </c>
      <c r="C88" s="116">
        <f>SUMIFS('Fully Booked'!Q:Q,'Fully Booked'!E:E,'REGIONAL MARKTERS '!B88,'Fully Booked'!C:C,'REGIONAL MARKTERS '!$A$46)</f>
        <v>229300</v>
      </c>
      <c r="D88" s="116">
        <f>SUMIFS('Fully Booked'!I:I,'Fully Booked'!E:E,'REGIONAL MARKTERS '!B88,'Fully Booked'!C:C,'REGIONAL MARKTERS '!$A$46)</f>
        <v>-4</v>
      </c>
      <c r="E88" s="116">
        <f>SUMIFS('Fully Booked'!Q:Q,'Fully Booked'!E:E,'REGIONAL MARKTERS '!B88,'Fully Booked'!C:C,'REGIONAL MARKTERS '!$A$46,'Fully Booked'!M:M,'REGIONAL MARKTERS '!$E$2)</f>
        <v>0</v>
      </c>
      <c r="F88" s="116">
        <f ca="1">SUMIFS('Fully Booked'!Q:Q,'Fully Booked'!E:E,'REGIONAL MARKTERS '!B88,'Fully Booked'!C:C,'REGIONAL MARKTERS '!$A$46,'Fully Booked'!L:L,'REGIONAL MARKTERS '!$F$2)</f>
        <v>0</v>
      </c>
    </row>
    <row r="89" spans="1:6" x14ac:dyDescent="0.25">
      <c r="A89" s="180"/>
      <c r="B89" s="180" t="s">
        <v>7259</v>
      </c>
      <c r="C89" s="116">
        <f>SUMIFS('Fully Booked'!Q:Q,'Fully Booked'!E:E,'REGIONAL MARKTERS '!B89,'Fully Booked'!C:C,'REGIONAL MARKTERS '!$A$46)</f>
        <v>0</v>
      </c>
      <c r="D89" s="116">
        <f>SUMIFS('Fully Booked'!I:I,'Fully Booked'!E:E,'REGIONAL MARKTERS '!B89,'Fully Booked'!C:C,'REGIONAL MARKTERS '!$A$46)</f>
        <v>0</v>
      </c>
      <c r="E89" s="116">
        <f>SUMIFS('Fully Booked'!Q:Q,'Fully Booked'!E:E,'REGIONAL MARKTERS '!B89,'Fully Booked'!C:C,'REGIONAL MARKTERS '!$A$46,'Fully Booked'!M:M,'REGIONAL MARKTERS '!$E$2)</f>
        <v>0</v>
      </c>
      <c r="F89" s="116">
        <f ca="1">SUMIFS('Fully Booked'!Q:Q,'Fully Booked'!E:E,'REGIONAL MARKTERS '!B89,'Fully Booked'!C:C,'REGIONAL MARKTERS '!$A$46,'Fully Booked'!L:L,'REGIONAL MARKTERS '!$F$2)</f>
        <v>0</v>
      </c>
    </row>
    <row r="90" spans="1:6" x14ac:dyDescent="0.25">
      <c r="A90" s="180"/>
      <c r="B90" s="180" t="s">
        <v>800</v>
      </c>
      <c r="C90" s="116">
        <f>SUMIFS('Fully Booked'!Q:Q,'Fully Booked'!E:E,'REGIONAL MARKTERS '!B90,'Fully Booked'!C:C,'REGIONAL MARKTERS '!$A$46)</f>
        <v>0</v>
      </c>
      <c r="D90" s="116">
        <f>SUMIFS('Fully Booked'!I:I,'Fully Booked'!E:E,'REGIONAL MARKTERS '!B90,'Fully Booked'!C:C,'REGIONAL MARKTERS '!$A$46)</f>
        <v>0</v>
      </c>
      <c r="E90" s="116">
        <f>SUMIFS('Fully Booked'!Q:Q,'Fully Booked'!E:E,'REGIONAL MARKTERS '!B90,'Fully Booked'!C:C,'REGIONAL MARKTERS '!$A$46,'Fully Booked'!M:M,'REGIONAL MARKTERS '!$E$2)</f>
        <v>0</v>
      </c>
      <c r="F90" s="116">
        <f ca="1">SUMIFS('Fully Booked'!Q:Q,'Fully Booked'!E:E,'REGIONAL MARKTERS '!B90,'Fully Booked'!C:C,'REGIONAL MARKTERS '!$A$46,'Fully Booked'!L:L,'REGIONAL MARKTERS '!$F$2)</f>
        <v>0</v>
      </c>
    </row>
    <row r="91" spans="1:6" x14ac:dyDescent="0.25">
      <c r="A91" s="198"/>
      <c r="B91" s="180" t="s">
        <v>4061</v>
      </c>
      <c r="C91" s="116">
        <f>SUMIFS('Fully Booked'!Q:Q,'Fully Booked'!E:E,'REGIONAL MARKTERS '!B91,'Fully Booked'!C:C,'REGIONAL MARKTERS '!$A$46)</f>
        <v>0</v>
      </c>
      <c r="D91" s="116">
        <f>SUMIFS('Fully Booked'!I:I,'Fully Booked'!E:E,'REGIONAL MARKTERS '!B91,'Fully Booked'!C:C,'REGIONAL MARKTERS '!$A$46)</f>
        <v>0</v>
      </c>
      <c r="E91" s="116">
        <f>SUMIFS('Fully Booked'!Q:Q,'Fully Booked'!E:E,'REGIONAL MARKTERS '!B91,'Fully Booked'!C:C,'REGIONAL MARKTERS '!$A$46,'Fully Booked'!M:M,'REGIONAL MARKTERS '!$E$2)</f>
        <v>0</v>
      </c>
      <c r="F91" s="116">
        <f ca="1">SUMIFS('Fully Booked'!Q:Q,'Fully Booked'!E:E,'REGIONAL MARKTERS '!B91,'Fully Booked'!C:C,'REGIONAL MARKTERS '!$A$46,'Fully Booked'!L:L,'REGIONAL MARKTERS '!$F$2)</f>
        <v>0</v>
      </c>
    </row>
    <row r="92" spans="1:6" x14ac:dyDescent="0.25">
      <c r="A92" s="198"/>
      <c r="B92" s="180" t="s">
        <v>3251</v>
      </c>
      <c r="C92" s="116">
        <f>SUMIFS('Fully Booked'!Q:Q,'Fully Booked'!E:E,'REGIONAL MARKTERS '!B92,'Fully Booked'!C:C,'REGIONAL MARKTERS '!$A$46)</f>
        <v>0</v>
      </c>
      <c r="D92" s="116">
        <f>SUMIFS('Fully Booked'!I:I,'Fully Booked'!E:E,'REGIONAL MARKTERS '!B92,'Fully Booked'!C:C,'REGIONAL MARKTERS '!$A$46)</f>
        <v>0</v>
      </c>
      <c r="E92" s="116">
        <f>SUMIFS('Fully Booked'!Q:Q,'Fully Booked'!E:E,'REGIONAL MARKTERS '!B92,'Fully Booked'!C:C,'REGIONAL MARKTERS '!$A$46,'Fully Booked'!M:M,'REGIONAL MARKTERS '!$E$2)</f>
        <v>0</v>
      </c>
      <c r="F92" s="116">
        <f ca="1">SUMIFS('Fully Booked'!Q:Q,'Fully Booked'!E:E,'REGIONAL MARKTERS '!B92,'Fully Booked'!C:C,'REGIONAL MARKTERS '!$A$46,'Fully Booked'!L:L,'REGIONAL MARKTERS '!$F$2)</f>
        <v>0</v>
      </c>
    </row>
    <row r="93" spans="1:6" x14ac:dyDescent="0.25">
      <c r="A93" s="180"/>
      <c r="B93" s="180" t="s">
        <v>6990</v>
      </c>
      <c r="C93" s="116">
        <f>SUMIFS('Fully Booked'!Q:Q,'Fully Booked'!E:E,'REGIONAL MARKTERS '!B93,'Fully Booked'!C:C,'REGIONAL MARKTERS '!$A$46)</f>
        <v>75400</v>
      </c>
      <c r="D93" s="116">
        <f>SUMIFS('Fully Booked'!I:I,'Fully Booked'!E:E,'REGIONAL MARKTERS '!B93,'Fully Booked'!C:C,'REGIONAL MARKTERS '!$A$46)</f>
        <v>2020</v>
      </c>
      <c r="E93" s="116">
        <f>SUMIFS('Fully Booked'!Q:Q,'Fully Booked'!E:E,'REGIONAL MARKTERS '!B93,'Fully Booked'!C:C,'REGIONAL MARKTERS '!$A$46,'Fully Booked'!M:M,'REGIONAL MARKTERS '!$E$2)</f>
        <v>0</v>
      </c>
      <c r="F93" s="116">
        <f ca="1">SUMIFS('Fully Booked'!Q:Q,'Fully Booked'!E:E,'REGIONAL MARKTERS '!B93,'Fully Booked'!C:C,'REGIONAL MARKTERS '!$A$46,'Fully Booked'!L:L,'REGIONAL MARKTERS '!$F$2)</f>
        <v>0</v>
      </c>
    </row>
    <row r="94" spans="1:6" x14ac:dyDescent="0.25">
      <c r="B94" s="180" t="s">
        <v>720</v>
      </c>
      <c r="C94" s="116">
        <f>SUMIFS('Fully Booked'!Q:Q,'Fully Booked'!E:E,'REGIONAL MARKTERS '!B94,'Fully Booked'!C:C,'REGIONAL MARKTERS '!$A$46)</f>
        <v>0</v>
      </c>
      <c r="D94" s="116">
        <f>SUMIFS('Fully Booked'!I:I,'Fully Booked'!E:E,'REGIONAL MARKTERS '!B94,'Fully Booked'!C:C,'REGIONAL MARKTERS '!$A$46)</f>
        <v>0</v>
      </c>
      <c r="E94" s="116">
        <f>SUMIFS('Fully Booked'!Q:Q,'Fully Booked'!E:E,'REGIONAL MARKTERS '!B94,'Fully Booked'!C:C,'REGIONAL MARKTERS '!$A$46,'Fully Booked'!M:M,'REGIONAL MARKTERS '!$E$2)</f>
        <v>0</v>
      </c>
      <c r="F94" s="116">
        <f ca="1">SUMIFS('Fully Booked'!Q:Q,'Fully Booked'!E:E,'REGIONAL MARKTERS '!B94,'Fully Booked'!C:C,'REGIONAL MARKTERS '!$A$46,'Fully Booked'!L:L,'REGIONAL MARKTERS '!$F$2)</f>
        <v>0</v>
      </c>
    </row>
    <row r="95" spans="1:6" x14ac:dyDescent="0.25">
      <c r="A95" s="198"/>
      <c r="B95" s="180" t="s">
        <v>553</v>
      </c>
      <c r="C95" s="116">
        <f>SUMIFS('Fully Booked'!Q:Q,'Fully Booked'!E:E,'REGIONAL MARKTERS '!B95,'Fully Booked'!C:C,'REGIONAL MARKTERS '!$A$46)</f>
        <v>0</v>
      </c>
      <c r="D95" s="116">
        <f>SUMIFS('Fully Booked'!I:I,'Fully Booked'!E:E,'REGIONAL MARKTERS '!B95,'Fully Booked'!C:C,'REGIONAL MARKTERS '!$A$46)</f>
        <v>0</v>
      </c>
      <c r="E95" s="116">
        <f>SUMIFS('Fully Booked'!Q:Q,'Fully Booked'!E:E,'REGIONAL MARKTERS '!B95,'Fully Booked'!C:C,'REGIONAL MARKTERS '!$A$46,'Fully Booked'!M:M,'REGIONAL MARKTERS '!$E$2)</f>
        <v>0</v>
      </c>
      <c r="F95" s="116">
        <f ca="1">SUMIFS('Fully Booked'!Q:Q,'Fully Booked'!E:E,'REGIONAL MARKTERS '!B95,'Fully Booked'!C:C,'REGIONAL MARKTERS '!$A$46,'Fully Booked'!L:L,'REGIONAL MARKTERS '!$F$2)</f>
        <v>0</v>
      </c>
    </row>
    <row r="96" spans="1:6" x14ac:dyDescent="0.25">
      <c r="A96" s="198"/>
      <c r="B96" s="180" t="s">
        <v>6746</v>
      </c>
      <c r="C96" s="116">
        <f>SUMIFS('Fully Booked'!Q:Q,'Fully Booked'!E:E,'REGIONAL MARKTERS '!B96,'Fully Booked'!C:C,'REGIONAL MARKTERS '!$A$46)</f>
        <v>0</v>
      </c>
      <c r="D96" s="116">
        <f>SUMIFS('Fully Booked'!I:I,'Fully Booked'!E:E,'REGIONAL MARKTERS '!B96,'Fully Booked'!C:C,'REGIONAL MARKTERS '!$A$46)</f>
        <v>0</v>
      </c>
      <c r="E96" s="116">
        <f>SUMIFS('Fully Booked'!Q:Q,'Fully Booked'!E:E,'REGIONAL MARKTERS '!B96,'Fully Booked'!C:C,'REGIONAL MARKTERS '!$A$46,'Fully Booked'!M:M,'REGIONAL MARKTERS '!$E$2)</f>
        <v>0</v>
      </c>
      <c r="F96" s="116">
        <f ca="1">SUMIFS('Fully Booked'!Q:Q,'Fully Booked'!E:E,'REGIONAL MARKTERS '!B96,'Fully Booked'!C:C,'REGIONAL MARKTERS '!$A$46,'Fully Booked'!L:L,'REGIONAL MARKTERS '!$F$2)</f>
        <v>0</v>
      </c>
    </row>
    <row r="97" spans="1:6" x14ac:dyDescent="0.25">
      <c r="A97" s="198"/>
      <c r="B97" s="180" t="s">
        <v>6685</v>
      </c>
      <c r="C97" s="116">
        <f>SUMIFS('Fully Booked'!Q:Q,'Fully Booked'!E:E,'REGIONAL MARKTERS '!B97,'Fully Booked'!C:C,'REGIONAL MARKTERS '!$A$46)</f>
        <v>0</v>
      </c>
      <c r="D97" s="116">
        <f>SUMIFS('Fully Booked'!I:I,'Fully Booked'!E:E,'REGIONAL MARKTERS '!B97,'Fully Booked'!C:C,'REGIONAL MARKTERS '!$A$46)</f>
        <v>0</v>
      </c>
      <c r="E97" s="116">
        <f>SUMIFS('Fully Booked'!Q:Q,'Fully Booked'!E:E,'REGIONAL MARKTERS '!B97,'Fully Booked'!C:C,'REGIONAL MARKTERS '!$A$46,'Fully Booked'!M:M,'REGIONAL MARKTERS '!$E$2)</f>
        <v>0</v>
      </c>
      <c r="F97" s="116">
        <f ca="1">SUMIFS('Fully Booked'!Q:Q,'Fully Booked'!E:E,'REGIONAL MARKTERS '!B97,'Fully Booked'!C:C,'REGIONAL MARKTERS '!$A$46,'Fully Booked'!L:L,'REGIONAL MARKTERS '!$F$2)</f>
        <v>0</v>
      </c>
    </row>
    <row r="98" spans="1:6" x14ac:dyDescent="0.25">
      <c r="A98" s="198"/>
      <c r="B98" s="180" t="s">
        <v>6071</v>
      </c>
      <c r="C98" s="116">
        <f>SUMIFS('Fully Booked'!Q:Q,'Fully Booked'!E:E,'REGIONAL MARKTERS '!B98,'Fully Booked'!C:C,'REGIONAL MARKTERS '!$A$46)</f>
        <v>0</v>
      </c>
      <c r="D98" s="116">
        <f>SUMIFS('Fully Booked'!I:I,'Fully Booked'!E:E,'REGIONAL MARKTERS '!B98,'Fully Booked'!C:C,'REGIONAL MARKTERS '!$A$46)</f>
        <v>0</v>
      </c>
      <c r="E98" s="116">
        <f>SUMIFS('Fully Booked'!Q:Q,'Fully Booked'!E:E,'REGIONAL MARKTERS '!B98,'Fully Booked'!C:C,'REGIONAL MARKTERS '!$A$46,'Fully Booked'!M:M,'REGIONAL MARKTERS '!$E$2)</f>
        <v>0</v>
      </c>
      <c r="F98" s="116">
        <f ca="1">SUMIFS('Fully Booked'!Q:Q,'Fully Booked'!E:E,'REGIONAL MARKTERS '!B98,'Fully Booked'!C:C,'REGIONAL MARKTERS '!$A$46,'Fully Booked'!L:L,'REGIONAL MARKTERS '!$F$2)</f>
        <v>0</v>
      </c>
    </row>
    <row r="99" spans="1:6" x14ac:dyDescent="0.25">
      <c r="A99" s="198"/>
      <c r="B99" s="180" t="s">
        <v>3653</v>
      </c>
      <c r="C99" s="116">
        <f>SUMIFS('Fully Booked'!Q:Q,'Fully Booked'!E:E,'REGIONAL MARKTERS '!B99,'Fully Booked'!C:C,'REGIONAL MARKTERS '!$A$46)</f>
        <v>0</v>
      </c>
      <c r="D99" s="116">
        <f>SUMIFS('Fully Booked'!I:I,'Fully Booked'!E:E,'REGIONAL MARKTERS '!B99,'Fully Booked'!C:C,'REGIONAL MARKTERS '!$A$46)</f>
        <v>0</v>
      </c>
      <c r="E99" s="116">
        <f>SUMIFS('Fully Booked'!Q:Q,'Fully Booked'!E:E,'REGIONAL MARKTERS '!B99,'Fully Booked'!C:C,'REGIONAL MARKTERS '!$A$46,'Fully Booked'!M:M,'REGIONAL MARKTERS '!$E$2)</f>
        <v>0</v>
      </c>
      <c r="F99" s="116">
        <f ca="1">SUMIFS('Fully Booked'!Q:Q,'Fully Booked'!E:E,'REGIONAL MARKTERS '!B99,'Fully Booked'!C:C,'REGIONAL MARKTERS '!$A$46,'Fully Booked'!L:L,'REGIONAL MARKTERS '!$F$2)</f>
        <v>0</v>
      </c>
    </row>
    <row r="100" spans="1:6" x14ac:dyDescent="0.25">
      <c r="A100" s="198"/>
      <c r="B100" s="180" t="s">
        <v>821</v>
      </c>
      <c r="C100" s="116">
        <f>SUMIFS('Fully Booked'!Q:Q,'Fully Booked'!E:E,'REGIONAL MARKTERS '!B100,'Fully Booked'!C:C,'REGIONAL MARKTERS '!$A$46)</f>
        <v>190600</v>
      </c>
      <c r="D100" s="116">
        <f>SUMIFS('Fully Booked'!I:I,'Fully Booked'!E:E,'REGIONAL MARKTERS '!B100,'Fully Booked'!C:C,'REGIONAL MARKTERS '!$A$46)</f>
        <v>4722</v>
      </c>
      <c r="E100" s="116">
        <f>SUMIFS('Fully Booked'!Q:Q,'Fully Booked'!E:E,'REGIONAL MARKTERS '!B100,'Fully Booked'!C:C,'REGIONAL MARKTERS '!$A$46,'Fully Booked'!M:M,'REGIONAL MARKTERS '!$E$2)</f>
        <v>0</v>
      </c>
      <c r="F100" s="116">
        <f ca="1">SUMIFS('Fully Booked'!Q:Q,'Fully Booked'!E:E,'REGIONAL MARKTERS '!B100,'Fully Booked'!C:C,'REGIONAL MARKTERS '!$A$46,'Fully Booked'!L:L,'REGIONAL MARKTERS '!$F$2)</f>
        <v>0</v>
      </c>
    </row>
    <row r="101" spans="1:6" x14ac:dyDescent="0.25">
      <c r="A101" s="198"/>
      <c r="B101" s="8" t="s">
        <v>1050</v>
      </c>
      <c r="C101" s="116">
        <f>SUMIFS('Fully Booked'!Q:Q,'Fully Booked'!E:E,'REGIONAL MARKTERS '!B101,'Fully Booked'!C:C,'REGIONAL MARKTERS '!$A$46)</f>
        <v>0</v>
      </c>
      <c r="D101" s="116">
        <f>SUMIFS('Fully Booked'!I:I,'Fully Booked'!E:E,'REGIONAL MARKTERS '!B101,'Fully Booked'!C:C,'REGIONAL MARKTERS '!$A$46)</f>
        <v>0</v>
      </c>
      <c r="E101" s="116">
        <f>SUMIFS('Fully Booked'!Q:Q,'Fully Booked'!E:E,'REGIONAL MARKTERS '!B101,'Fully Booked'!C:C,'REGIONAL MARKTERS '!$A$46,'Fully Booked'!M:M,'REGIONAL MARKTERS '!$E$2)</f>
        <v>0</v>
      </c>
      <c r="F101" s="116">
        <f ca="1">SUMIFS('Fully Booked'!Q:Q,'Fully Booked'!E:E,'REGIONAL MARKTERS '!B101,'Fully Booked'!C:C,'REGIONAL MARKTERS '!$A$46,'Fully Booked'!L:L,'REGIONAL MARKTERS '!$F$2)</f>
        <v>0</v>
      </c>
    </row>
    <row r="102" spans="1:6" x14ac:dyDescent="0.25">
      <c r="A102" s="385"/>
      <c r="B102" s="385" t="s">
        <v>71</v>
      </c>
      <c r="C102" s="353">
        <f>SUM(C46:C101)</f>
        <v>1071340</v>
      </c>
      <c r="D102" s="385">
        <f>SUM(D46:D101)</f>
        <v>22454</v>
      </c>
      <c r="E102" s="385">
        <f>SUM(E46:E101)</f>
        <v>0</v>
      </c>
      <c r="F102" s="385">
        <f ca="1">SUM(F46:F101)</f>
        <v>0</v>
      </c>
    </row>
    <row r="103" spans="1:6" x14ac:dyDescent="0.25">
      <c r="A103" s="352" t="s">
        <v>97</v>
      </c>
      <c r="B103" s="180" t="s">
        <v>6647</v>
      </c>
      <c r="C103" s="116">
        <f>SUMIFS('Fully Booked'!Q:Q,'Fully Booked'!E:E,'REGIONAL MARKTERS '!B103,'Fully Booked'!C:C,'REGIONAL MARKTERS '!$A$103)</f>
        <v>0</v>
      </c>
      <c r="D103" s="116">
        <f>SUMIFS('Fully Booked'!I:I,'Fully Booked'!E:E,'REGIONAL MARKTERS '!B103,'Fully Booked'!C:C,'REGIONAL MARKTERS '!$A$103)</f>
        <v>0</v>
      </c>
      <c r="E103" s="116">
        <f>SUMIFS('Fully Booked'!Q:Q,'Fully Booked'!E:E,'REGIONAL MARKTERS '!B103,'Fully Booked'!C:C,'REGIONAL MARKTERS '!$A$103,'Fully Booked'!M:M,'REGIONAL MARKTERS '!$E$2)</f>
        <v>0</v>
      </c>
      <c r="F103" s="116">
        <f ca="1">SUMIFS('Fully Booked'!Q:Q,'Fully Booked'!E:E,'REGIONAL MARKTERS '!B103,'Fully Booked'!C:C,'REGIONAL MARKTERS '!$A$103,'Fully Booked'!L:L,'REGIONAL MARKTERS '!$F$2)</f>
        <v>0</v>
      </c>
    </row>
    <row r="104" spans="1:6" x14ac:dyDescent="0.25">
      <c r="B104" s="180" t="s">
        <v>6908</v>
      </c>
      <c r="C104" s="116">
        <f>SUMIFS('Fully Booked'!Q:Q,'Fully Booked'!E:E,'REGIONAL MARKTERS '!B104,'Fully Booked'!C:C,'REGIONAL MARKTERS '!$A$103)</f>
        <v>0</v>
      </c>
      <c r="D104" s="116">
        <f>SUMIFS('Fully Booked'!I:I,'Fully Booked'!E:E,'REGIONAL MARKTERS '!B104,'Fully Booked'!C:C,'REGIONAL MARKTERS '!$A$103)</f>
        <v>0</v>
      </c>
      <c r="E104" s="116">
        <f>SUMIFS('Fully Booked'!Q:Q,'Fully Booked'!E:E,'REGIONAL MARKTERS '!B104,'Fully Booked'!C:C,'REGIONAL MARKTERS '!$A$103,'Fully Booked'!M:M,'REGIONAL MARKTERS '!$E$2)</f>
        <v>0</v>
      </c>
      <c r="F104" s="116">
        <f ca="1">SUMIFS('Fully Booked'!Q:Q,'Fully Booked'!E:E,'REGIONAL MARKTERS '!B104,'Fully Booked'!C:C,'REGIONAL MARKTERS '!$A$103,'Fully Booked'!L:L,'REGIONAL MARKTERS '!$F$2)</f>
        <v>0</v>
      </c>
    </row>
    <row r="105" spans="1:6" s="723" customFormat="1" x14ac:dyDescent="0.25">
      <c r="B105" s="180" t="s">
        <v>4308</v>
      </c>
      <c r="C105" s="116">
        <f>SUMIFS('Fully Booked'!Q:Q,'Fully Booked'!E:E,'REGIONAL MARKTERS '!B105,'Fully Booked'!C:C,'REGIONAL MARKTERS '!$A$103)</f>
        <v>0</v>
      </c>
      <c r="D105" s="116">
        <f>SUMIFS('Fully Booked'!I:I,'Fully Booked'!E:E,'REGIONAL MARKTERS '!B105,'Fully Booked'!C:C,'REGIONAL MARKTERS '!$A$103)</f>
        <v>0</v>
      </c>
      <c r="E105" s="116">
        <f>SUMIFS('Fully Booked'!Q:Q,'Fully Booked'!E:E,'REGIONAL MARKTERS '!B105,'Fully Booked'!C:C,'REGIONAL MARKTERS '!$A$103,'Fully Booked'!M:M,'REGIONAL MARKTERS '!$E$2)</f>
        <v>0</v>
      </c>
      <c r="F105" s="116">
        <f ca="1">SUMIFS('Fully Booked'!Q:Q,'Fully Booked'!E:E,'REGIONAL MARKTERS '!B105,'Fully Booked'!C:C,'REGIONAL MARKTERS '!$A$103,'Fully Booked'!L:L,'REGIONAL MARKTERS '!$F$2)</f>
        <v>0</v>
      </c>
    </row>
    <row r="106" spans="1:6" s="723" customFormat="1" x14ac:dyDescent="0.25">
      <c r="B106" s="180" t="s">
        <v>6292</v>
      </c>
      <c r="C106" s="116">
        <f>SUMIFS('Fully Booked'!Q:Q,'Fully Booked'!E:E,'REGIONAL MARKTERS '!B106,'Fully Booked'!C:C,'REGIONAL MARKTERS '!$A$103)</f>
        <v>0</v>
      </c>
      <c r="D106" s="116">
        <f>SUMIFS('Fully Booked'!I:I,'Fully Booked'!E:E,'REGIONAL MARKTERS '!B106,'Fully Booked'!C:C,'REGIONAL MARKTERS '!$A$103)</f>
        <v>0</v>
      </c>
      <c r="E106" s="116">
        <f>SUMIFS('Fully Booked'!Q:Q,'Fully Booked'!E:E,'REGIONAL MARKTERS '!B106,'Fully Booked'!C:C,'REGIONAL MARKTERS '!$A$103,'Fully Booked'!M:M,'REGIONAL MARKTERS '!$E$2)</f>
        <v>0</v>
      </c>
      <c r="F106" s="116">
        <f ca="1">SUMIFS('Fully Booked'!Q:Q,'Fully Booked'!E:E,'REGIONAL MARKTERS '!B106,'Fully Booked'!C:C,'REGIONAL MARKTERS '!$A$103,'Fully Booked'!L:L,'REGIONAL MARKTERS '!$F$2)</f>
        <v>0</v>
      </c>
    </row>
    <row r="107" spans="1:6" s="723" customFormat="1" x14ac:dyDescent="0.25">
      <c r="B107" s="180" t="s">
        <v>4480</v>
      </c>
      <c r="C107" s="116">
        <f>SUMIFS('Fully Booked'!Q:Q,'Fully Booked'!E:E,'REGIONAL MARKTERS '!B107,'Fully Booked'!C:C,'REGIONAL MARKTERS '!$A$103)</f>
        <v>250000</v>
      </c>
      <c r="D107" s="116">
        <f>SUMIFS('Fully Booked'!I:I,'Fully Booked'!E:E,'REGIONAL MARKTERS '!B107,'Fully Booked'!C:C,'REGIONAL MARKTERS '!$A$103)</f>
        <v>7134</v>
      </c>
      <c r="E107" s="116">
        <f>SUMIFS('Fully Booked'!Q:Q,'Fully Booked'!E:E,'REGIONAL MARKTERS '!B107,'Fully Booked'!C:C,'REGIONAL MARKTERS '!$A$103,'Fully Booked'!M:M,'REGIONAL MARKTERS '!$E$2)</f>
        <v>0</v>
      </c>
      <c r="F107" s="116">
        <f ca="1">SUMIFS('Fully Booked'!Q:Q,'Fully Booked'!E:E,'REGIONAL MARKTERS '!B107,'Fully Booked'!C:C,'REGIONAL MARKTERS '!$A$103,'Fully Booked'!L:L,'REGIONAL MARKTERS '!$F$2)</f>
        <v>0</v>
      </c>
    </row>
    <row r="108" spans="1:6" s="723" customFormat="1" x14ac:dyDescent="0.25">
      <c r="B108" s="180" t="s">
        <v>564</v>
      </c>
      <c r="C108" s="116">
        <f>SUMIFS('Fully Booked'!Q:Q,'Fully Booked'!E:E,'REGIONAL MARKTERS '!B108,'Fully Booked'!C:C,'REGIONAL MARKTERS '!$A$103)</f>
        <v>0</v>
      </c>
      <c r="D108" s="116">
        <f>SUMIFS('Fully Booked'!I:I,'Fully Booked'!E:E,'REGIONAL MARKTERS '!B108,'Fully Booked'!C:C,'REGIONAL MARKTERS '!$A$103)</f>
        <v>0</v>
      </c>
      <c r="E108" s="116">
        <f>SUMIFS('Fully Booked'!Q:Q,'Fully Booked'!E:E,'REGIONAL MARKTERS '!B108,'Fully Booked'!C:C,'REGIONAL MARKTERS '!$A$103,'Fully Booked'!M:M,'REGIONAL MARKTERS '!$E$2)</f>
        <v>0</v>
      </c>
      <c r="F108" s="116">
        <f ca="1">SUMIFS('Fully Booked'!Q:Q,'Fully Booked'!E:E,'REGIONAL MARKTERS '!B108,'Fully Booked'!C:C,'REGIONAL MARKTERS '!$A$103,'Fully Booked'!L:L,'REGIONAL MARKTERS '!$F$2)</f>
        <v>0</v>
      </c>
    </row>
    <row r="109" spans="1:6" s="723" customFormat="1" x14ac:dyDescent="0.25">
      <c r="B109" s="180" t="s">
        <v>5813</v>
      </c>
      <c r="C109" s="116">
        <f>SUMIFS('Fully Booked'!Q:Q,'Fully Booked'!E:E,'REGIONAL MARKTERS '!B109,'Fully Booked'!C:C,'REGIONAL MARKTERS '!$A$103)</f>
        <v>0</v>
      </c>
      <c r="D109" s="116">
        <f>SUMIFS('Fully Booked'!I:I,'Fully Booked'!E:E,'REGIONAL MARKTERS '!B109,'Fully Booked'!C:C,'REGIONAL MARKTERS '!$A$103)</f>
        <v>0</v>
      </c>
      <c r="E109" s="116">
        <f>SUMIFS('Fully Booked'!Q:Q,'Fully Booked'!E:E,'REGIONAL MARKTERS '!B109,'Fully Booked'!C:C,'REGIONAL MARKTERS '!$A$103,'Fully Booked'!M:M,'REGIONAL MARKTERS '!$E$2)</f>
        <v>0</v>
      </c>
      <c r="F109" s="116">
        <f ca="1">SUMIFS('Fully Booked'!Q:Q,'Fully Booked'!E:E,'REGIONAL MARKTERS '!B109,'Fully Booked'!C:C,'REGIONAL MARKTERS '!$A$103,'Fully Booked'!L:L,'REGIONAL MARKTERS '!$F$2)</f>
        <v>0</v>
      </c>
    </row>
    <row r="110" spans="1:6" s="723" customFormat="1" x14ac:dyDescent="0.25">
      <c r="B110" s="180" t="s">
        <v>2068</v>
      </c>
      <c r="C110" s="116">
        <f>SUMIFS('Fully Booked'!Q:Q,'Fully Booked'!E:E,'REGIONAL MARKTERS '!B110,'Fully Booked'!C:C,'REGIONAL MARKTERS '!$A$103)</f>
        <v>0</v>
      </c>
      <c r="D110" s="116">
        <f>SUMIFS('Fully Booked'!I:I,'Fully Booked'!E:E,'REGIONAL MARKTERS '!B110,'Fully Booked'!C:C,'REGIONAL MARKTERS '!$A$103)</f>
        <v>0</v>
      </c>
      <c r="E110" s="116">
        <f>SUMIFS('Fully Booked'!Q:Q,'Fully Booked'!E:E,'REGIONAL MARKTERS '!B110,'Fully Booked'!C:C,'REGIONAL MARKTERS '!$A$103,'Fully Booked'!M:M,'REGIONAL MARKTERS '!$E$2)</f>
        <v>0</v>
      </c>
      <c r="F110" s="116">
        <f ca="1">SUMIFS('Fully Booked'!Q:Q,'Fully Booked'!E:E,'REGIONAL MARKTERS '!B110,'Fully Booked'!C:C,'REGIONAL MARKTERS '!$A$103,'Fully Booked'!L:L,'REGIONAL MARKTERS '!$F$2)</f>
        <v>0</v>
      </c>
    </row>
    <row r="111" spans="1:6" s="723" customFormat="1" x14ac:dyDescent="0.25">
      <c r="B111" s="180" t="s">
        <v>6441</v>
      </c>
      <c r="C111" s="116">
        <f>SUMIFS('Fully Booked'!Q:Q,'Fully Booked'!E:E,'REGIONAL MARKTERS '!B111,'Fully Booked'!C:C,'REGIONAL MARKTERS '!$A$103)</f>
        <v>0</v>
      </c>
      <c r="D111" s="116">
        <f>SUMIFS('Fully Booked'!I:I,'Fully Booked'!E:E,'REGIONAL MARKTERS '!B111,'Fully Booked'!C:C,'REGIONAL MARKTERS '!$A$103)</f>
        <v>0</v>
      </c>
      <c r="E111" s="116">
        <f>SUMIFS('Fully Booked'!Q:Q,'Fully Booked'!E:E,'REGIONAL MARKTERS '!B111,'Fully Booked'!C:C,'REGIONAL MARKTERS '!$A$103,'Fully Booked'!M:M,'REGIONAL MARKTERS '!$E$2)</f>
        <v>0</v>
      </c>
      <c r="F111" s="116">
        <f ca="1">SUMIFS('Fully Booked'!Q:Q,'Fully Booked'!E:E,'REGIONAL MARKTERS '!B111,'Fully Booked'!C:C,'REGIONAL MARKTERS '!$A$103,'Fully Booked'!L:L,'REGIONAL MARKTERS '!$F$2)</f>
        <v>0</v>
      </c>
    </row>
    <row r="112" spans="1:6" s="723" customFormat="1" x14ac:dyDescent="0.25">
      <c r="B112" s="180" t="s">
        <v>6354</v>
      </c>
      <c r="C112" s="116">
        <f>SUMIFS('Fully Booked'!Q:Q,'Fully Booked'!E:E,'REGIONAL MARKTERS '!B112,'Fully Booked'!C:C,'REGIONAL MARKTERS '!$A$103)</f>
        <v>1248800</v>
      </c>
      <c r="D112" s="116">
        <f>SUMIFS('Fully Booked'!I:I,'Fully Booked'!E:E,'REGIONAL MARKTERS '!B112,'Fully Booked'!C:C,'REGIONAL MARKTERS '!$A$103)</f>
        <v>29546</v>
      </c>
      <c r="E112" s="116">
        <f>SUMIFS('Fully Booked'!Q:Q,'Fully Booked'!E:E,'REGIONAL MARKTERS '!B112,'Fully Booked'!C:C,'REGIONAL MARKTERS '!$A$103,'Fully Booked'!M:M,'REGIONAL MARKTERS '!$E$2)</f>
        <v>0</v>
      </c>
      <c r="F112" s="116">
        <f ca="1">SUMIFS('Fully Booked'!Q:Q,'Fully Booked'!E:E,'REGIONAL MARKTERS '!B112,'Fully Booked'!C:C,'REGIONAL MARKTERS '!$A$103,'Fully Booked'!L:L,'REGIONAL MARKTERS '!$F$2)</f>
        <v>0</v>
      </c>
    </row>
    <row r="113" spans="2:6" s="723" customFormat="1" x14ac:dyDescent="0.25">
      <c r="B113" s="180" t="s">
        <v>6878</v>
      </c>
      <c r="C113" s="116">
        <f>SUMIFS('Fully Booked'!Q:Q,'Fully Booked'!E:E,'REGIONAL MARKTERS '!B113,'Fully Booked'!C:C,'REGIONAL MARKTERS '!$A$103)</f>
        <v>0</v>
      </c>
      <c r="D113" s="116">
        <f>SUMIFS('Fully Booked'!I:I,'Fully Booked'!E:E,'REGIONAL MARKTERS '!B113,'Fully Booked'!C:C,'REGIONAL MARKTERS '!$A$103)</f>
        <v>0</v>
      </c>
      <c r="E113" s="116">
        <f>SUMIFS('Fully Booked'!Q:Q,'Fully Booked'!E:E,'REGIONAL MARKTERS '!B113,'Fully Booked'!C:C,'REGIONAL MARKTERS '!$A$103,'Fully Booked'!M:M,'REGIONAL MARKTERS '!$E$2)</f>
        <v>0</v>
      </c>
      <c r="F113" s="116">
        <f ca="1">SUMIFS('Fully Booked'!Q:Q,'Fully Booked'!E:E,'REGIONAL MARKTERS '!B113,'Fully Booked'!C:C,'REGIONAL MARKTERS '!$A$103,'Fully Booked'!L:L,'REGIONAL MARKTERS '!$F$2)</f>
        <v>0</v>
      </c>
    </row>
    <row r="114" spans="2:6" s="723" customFormat="1" x14ac:dyDescent="0.25">
      <c r="B114" s="180" t="s">
        <v>4209</v>
      </c>
      <c r="C114" s="116">
        <f>SUMIFS('Fully Booked'!Q:Q,'Fully Booked'!E:E,'REGIONAL MARKTERS '!B114,'Fully Booked'!C:C,'REGIONAL MARKTERS '!$A$103)</f>
        <v>0</v>
      </c>
      <c r="D114" s="116">
        <f>SUMIFS('Fully Booked'!I:I,'Fully Booked'!E:E,'REGIONAL MARKTERS '!B114,'Fully Booked'!C:C,'REGIONAL MARKTERS '!$A$103)</f>
        <v>0</v>
      </c>
      <c r="E114" s="116">
        <f>SUMIFS('Fully Booked'!Q:Q,'Fully Booked'!E:E,'REGIONAL MARKTERS '!B114,'Fully Booked'!C:C,'REGIONAL MARKTERS '!$A$103,'Fully Booked'!M:M,'REGIONAL MARKTERS '!$E$2)</f>
        <v>0</v>
      </c>
      <c r="F114" s="116">
        <f ca="1">SUMIFS('Fully Booked'!Q:Q,'Fully Booked'!E:E,'REGIONAL MARKTERS '!B114,'Fully Booked'!C:C,'REGIONAL MARKTERS '!$A$103,'Fully Booked'!L:L,'REGIONAL MARKTERS '!$F$2)</f>
        <v>0</v>
      </c>
    </row>
    <row r="115" spans="2:6" s="723" customFormat="1" x14ac:dyDescent="0.25">
      <c r="B115" s="180" t="s">
        <v>6265</v>
      </c>
      <c r="C115" s="116">
        <f>SUMIFS('Fully Booked'!Q:Q,'Fully Booked'!E:E,'REGIONAL MARKTERS '!B115,'Fully Booked'!C:C,'REGIONAL MARKTERS '!$A$103)</f>
        <v>0</v>
      </c>
      <c r="D115" s="116">
        <f>SUMIFS('Fully Booked'!I:I,'Fully Booked'!E:E,'REGIONAL MARKTERS '!B115,'Fully Booked'!C:C,'REGIONAL MARKTERS '!$A$103)</f>
        <v>0</v>
      </c>
      <c r="E115" s="116">
        <f>SUMIFS('Fully Booked'!Q:Q,'Fully Booked'!E:E,'REGIONAL MARKTERS '!B115,'Fully Booked'!C:C,'REGIONAL MARKTERS '!$A$103,'Fully Booked'!M:M,'REGIONAL MARKTERS '!$E$2)</f>
        <v>0</v>
      </c>
      <c r="F115" s="116">
        <f ca="1">SUMIFS('Fully Booked'!Q:Q,'Fully Booked'!E:E,'REGIONAL MARKTERS '!B115,'Fully Booked'!C:C,'REGIONAL MARKTERS '!$A$103,'Fully Booked'!L:L,'REGIONAL MARKTERS '!$F$2)</f>
        <v>0</v>
      </c>
    </row>
    <row r="116" spans="2:6" s="723" customFormat="1" x14ac:dyDescent="0.25">
      <c r="B116" s="180" t="s">
        <v>6670</v>
      </c>
      <c r="C116" s="116">
        <f>SUMIFS('Fully Booked'!Q:Q,'Fully Booked'!E:E,'REGIONAL MARKTERS '!B116,'Fully Booked'!C:C,'REGIONAL MARKTERS '!$A$103)</f>
        <v>0</v>
      </c>
      <c r="D116" s="116">
        <f>SUMIFS('Fully Booked'!I:I,'Fully Booked'!E:E,'REGIONAL MARKTERS '!B116,'Fully Booked'!C:C,'REGIONAL MARKTERS '!$A$103)</f>
        <v>0</v>
      </c>
      <c r="E116" s="116">
        <f>SUMIFS('Fully Booked'!Q:Q,'Fully Booked'!E:E,'REGIONAL MARKTERS '!B116,'Fully Booked'!C:C,'REGIONAL MARKTERS '!$A$103,'Fully Booked'!M:M,'REGIONAL MARKTERS '!$E$2)</f>
        <v>0</v>
      </c>
      <c r="F116" s="116">
        <f ca="1">SUMIFS('Fully Booked'!Q:Q,'Fully Booked'!E:E,'REGIONAL MARKTERS '!B116,'Fully Booked'!C:C,'REGIONAL MARKTERS '!$A$103,'Fully Booked'!L:L,'REGIONAL MARKTERS '!$F$2)</f>
        <v>0</v>
      </c>
    </row>
    <row r="117" spans="2:6" s="723" customFormat="1" x14ac:dyDescent="0.25">
      <c r="B117" s="180" t="s">
        <v>4455</v>
      </c>
      <c r="C117" s="116">
        <f>SUMIFS('Fully Booked'!Q:Q,'Fully Booked'!E:E,'REGIONAL MARKTERS '!B117,'Fully Booked'!C:C,'REGIONAL MARKTERS '!$A$103)</f>
        <v>834300</v>
      </c>
      <c r="D117" s="116">
        <f>SUMIFS('Fully Booked'!I:I,'Fully Booked'!E:E,'REGIONAL MARKTERS '!B117,'Fully Booked'!C:C,'REGIONAL MARKTERS '!$A$103)</f>
        <v>20073</v>
      </c>
      <c r="E117" s="116">
        <f>SUMIFS('Fully Booked'!Q:Q,'Fully Booked'!E:E,'REGIONAL MARKTERS '!B117,'Fully Booked'!C:C,'REGIONAL MARKTERS '!$A$103,'Fully Booked'!M:M,'REGIONAL MARKTERS '!$E$2)</f>
        <v>0</v>
      </c>
      <c r="F117" s="116">
        <f ca="1">SUMIFS('Fully Booked'!Q:Q,'Fully Booked'!E:E,'REGIONAL MARKTERS '!B117,'Fully Booked'!C:C,'REGIONAL MARKTERS '!$A$103,'Fully Booked'!L:L,'REGIONAL MARKTERS '!$F$2)</f>
        <v>0</v>
      </c>
    </row>
    <row r="118" spans="2:6" s="723" customFormat="1" x14ac:dyDescent="0.25">
      <c r="B118" s="180" t="s">
        <v>6241</v>
      </c>
      <c r="C118" s="116">
        <f>SUMIFS('Fully Booked'!Q:Q,'Fully Booked'!E:E,'REGIONAL MARKTERS '!B118,'Fully Booked'!C:C,'REGIONAL MARKTERS '!$A$103)</f>
        <v>0</v>
      </c>
      <c r="D118" s="116">
        <f>SUMIFS('Fully Booked'!I:I,'Fully Booked'!E:E,'REGIONAL MARKTERS '!B118,'Fully Booked'!C:C,'REGIONAL MARKTERS '!$A$103)</f>
        <v>0</v>
      </c>
      <c r="E118" s="116">
        <f>SUMIFS('Fully Booked'!Q:Q,'Fully Booked'!E:E,'REGIONAL MARKTERS '!B118,'Fully Booked'!C:C,'REGIONAL MARKTERS '!$A$103,'Fully Booked'!M:M,'REGIONAL MARKTERS '!$E$2)</f>
        <v>0</v>
      </c>
      <c r="F118" s="116">
        <f ca="1">SUMIFS('Fully Booked'!Q:Q,'Fully Booked'!E:E,'REGIONAL MARKTERS '!B118,'Fully Booked'!C:C,'REGIONAL MARKTERS '!$A$103,'Fully Booked'!L:L,'REGIONAL MARKTERS '!$F$2)</f>
        <v>0</v>
      </c>
    </row>
    <row r="119" spans="2:6" s="723" customFormat="1" x14ac:dyDescent="0.25">
      <c r="B119" s="180" t="s">
        <v>5838</v>
      </c>
      <c r="C119" s="116">
        <f>SUMIFS('Fully Booked'!Q:Q,'Fully Booked'!E:E,'REGIONAL MARKTERS '!B119,'Fully Booked'!C:C,'REGIONAL MARKTERS '!$A$103)</f>
        <v>0</v>
      </c>
      <c r="D119" s="116">
        <f>SUMIFS('Fully Booked'!I:I,'Fully Booked'!E:E,'REGIONAL MARKTERS '!B119,'Fully Booked'!C:C,'REGIONAL MARKTERS '!$A$103)</f>
        <v>0</v>
      </c>
      <c r="E119" s="116">
        <f>SUMIFS('Fully Booked'!Q:Q,'Fully Booked'!E:E,'REGIONAL MARKTERS '!B119,'Fully Booked'!C:C,'REGIONAL MARKTERS '!$A$103,'Fully Booked'!M:M,'REGIONAL MARKTERS '!$E$2)</f>
        <v>0</v>
      </c>
      <c r="F119" s="116">
        <f ca="1">SUMIFS('Fully Booked'!Q:Q,'Fully Booked'!E:E,'REGIONAL MARKTERS '!B119,'Fully Booked'!C:C,'REGIONAL MARKTERS '!$A$103,'Fully Booked'!L:L,'REGIONAL MARKTERS '!$F$2)</f>
        <v>0</v>
      </c>
    </row>
    <row r="120" spans="2:6" s="723" customFormat="1" x14ac:dyDescent="0.25">
      <c r="B120" s="180" t="s">
        <v>6266</v>
      </c>
      <c r="C120" s="116">
        <f>SUMIFS('Fully Booked'!Q:Q,'Fully Booked'!E:E,'REGIONAL MARKTERS '!B120,'Fully Booked'!C:C,'REGIONAL MARKTERS '!$A$103)</f>
        <v>0</v>
      </c>
      <c r="D120" s="116">
        <f>SUMIFS('Fully Booked'!I:I,'Fully Booked'!E:E,'REGIONAL MARKTERS '!B120,'Fully Booked'!C:C,'REGIONAL MARKTERS '!$A$103)</f>
        <v>0</v>
      </c>
      <c r="E120" s="116">
        <f>SUMIFS('Fully Booked'!Q:Q,'Fully Booked'!E:E,'REGIONAL MARKTERS '!B120,'Fully Booked'!C:C,'REGIONAL MARKTERS '!$A$103,'Fully Booked'!M:M,'REGIONAL MARKTERS '!$E$2)</f>
        <v>0</v>
      </c>
      <c r="F120" s="116">
        <f ca="1">SUMIFS('Fully Booked'!Q:Q,'Fully Booked'!E:E,'REGIONAL MARKTERS '!B120,'Fully Booked'!C:C,'REGIONAL MARKTERS '!$A$103,'Fully Booked'!L:L,'REGIONAL MARKTERS '!$F$2)</f>
        <v>0</v>
      </c>
    </row>
    <row r="121" spans="2:6" s="723" customFormat="1" x14ac:dyDescent="0.25">
      <c r="B121" s="180" t="s">
        <v>6495</v>
      </c>
      <c r="C121" s="116">
        <f>SUMIFS('Fully Booked'!Q:Q,'Fully Booked'!E:E,'REGIONAL MARKTERS '!B121,'Fully Booked'!C:C,'REGIONAL MARKTERS '!$A$103)</f>
        <v>0</v>
      </c>
      <c r="D121" s="116">
        <f>SUMIFS('Fully Booked'!I:I,'Fully Booked'!E:E,'REGIONAL MARKTERS '!B121,'Fully Booked'!C:C,'REGIONAL MARKTERS '!$A$103)</f>
        <v>0</v>
      </c>
      <c r="E121" s="116">
        <f>SUMIFS('Fully Booked'!Q:Q,'Fully Booked'!E:E,'REGIONAL MARKTERS '!B121,'Fully Booked'!C:C,'REGIONAL MARKTERS '!$A$103,'Fully Booked'!M:M,'REGIONAL MARKTERS '!$E$2)</f>
        <v>0</v>
      </c>
      <c r="F121" s="116">
        <f ca="1">SUMIFS('Fully Booked'!Q:Q,'Fully Booked'!E:E,'REGIONAL MARKTERS '!B121,'Fully Booked'!C:C,'REGIONAL MARKTERS '!$A$103,'Fully Booked'!L:L,'REGIONAL MARKTERS '!$F$2)</f>
        <v>0</v>
      </c>
    </row>
    <row r="122" spans="2:6" s="723" customFormat="1" x14ac:dyDescent="0.25">
      <c r="B122" s="180" t="s">
        <v>859</v>
      </c>
      <c r="C122" s="116">
        <f>SUMIFS('Fully Booked'!Q:Q,'Fully Booked'!E:E,'REGIONAL MARKTERS '!B122,'Fully Booked'!C:C,'REGIONAL MARKTERS '!$A$103)</f>
        <v>0</v>
      </c>
      <c r="D122" s="116">
        <f>SUMIFS('Fully Booked'!I:I,'Fully Booked'!E:E,'REGIONAL MARKTERS '!B122,'Fully Booked'!C:C,'REGIONAL MARKTERS '!$A$103)</f>
        <v>0</v>
      </c>
      <c r="E122" s="116">
        <f>SUMIFS('Fully Booked'!Q:Q,'Fully Booked'!E:E,'REGIONAL MARKTERS '!B122,'Fully Booked'!C:C,'REGIONAL MARKTERS '!$A$103,'Fully Booked'!M:M,'REGIONAL MARKTERS '!$E$2)</f>
        <v>0</v>
      </c>
      <c r="F122" s="116">
        <f ca="1">SUMIFS('Fully Booked'!Q:Q,'Fully Booked'!E:E,'REGIONAL MARKTERS '!B122,'Fully Booked'!C:C,'REGIONAL MARKTERS '!$A$103,'Fully Booked'!L:L,'REGIONAL MARKTERS '!$F$2)</f>
        <v>0</v>
      </c>
    </row>
    <row r="123" spans="2:6" s="723" customFormat="1" x14ac:dyDescent="0.25">
      <c r="B123" s="180" t="s">
        <v>7239</v>
      </c>
      <c r="C123" s="116">
        <f>SUMIFS('Fully Booked'!Q:Q,'Fully Booked'!E:E,'REGIONAL MARKTERS '!B123,'Fully Booked'!C:C,'REGIONAL MARKTERS '!$A$103)</f>
        <v>485600</v>
      </c>
      <c r="D123" s="116">
        <f>SUMIFS('Fully Booked'!I:I,'Fully Booked'!E:E,'REGIONAL MARKTERS '!B123,'Fully Booked'!C:C,'REGIONAL MARKTERS '!$A$103)</f>
        <v>11643</v>
      </c>
      <c r="E123" s="116">
        <f>SUMIFS('Fully Booked'!Q:Q,'Fully Booked'!E:E,'REGIONAL MARKTERS '!B123,'Fully Booked'!C:C,'REGIONAL MARKTERS '!$A$103,'Fully Booked'!M:M,'REGIONAL MARKTERS '!$E$2)</f>
        <v>0</v>
      </c>
      <c r="F123" s="116">
        <f ca="1">SUMIFS('Fully Booked'!Q:Q,'Fully Booked'!E:E,'REGIONAL MARKTERS '!B123,'Fully Booked'!C:C,'REGIONAL MARKTERS '!$A$103,'Fully Booked'!L:L,'REGIONAL MARKTERS '!$F$2)</f>
        <v>0</v>
      </c>
    </row>
    <row r="124" spans="2:6" s="723" customFormat="1" x14ac:dyDescent="0.25">
      <c r="B124" s="180" t="s">
        <v>6262</v>
      </c>
      <c r="C124" s="116">
        <f>SUMIFS('Fully Booked'!Q:Q,'Fully Booked'!E:E,'REGIONAL MARKTERS '!B124,'Fully Booked'!C:C,'REGIONAL MARKTERS '!$A$103)</f>
        <v>100000</v>
      </c>
      <c r="D124" s="116">
        <f>SUMIFS('Fully Booked'!I:I,'Fully Booked'!E:E,'REGIONAL MARKTERS '!B124,'Fully Booked'!C:C,'REGIONAL MARKTERS '!$A$103)</f>
        <v>3405</v>
      </c>
      <c r="E124" s="116">
        <f>SUMIFS('Fully Booked'!Q:Q,'Fully Booked'!E:E,'REGIONAL MARKTERS '!B124,'Fully Booked'!C:C,'REGIONAL MARKTERS '!$A$103,'Fully Booked'!M:M,'REGIONAL MARKTERS '!$E$2)</f>
        <v>0</v>
      </c>
      <c r="F124" s="116">
        <f ca="1">SUMIFS('Fully Booked'!Q:Q,'Fully Booked'!E:E,'REGIONAL MARKTERS '!B124,'Fully Booked'!C:C,'REGIONAL MARKTERS '!$A$103,'Fully Booked'!L:L,'REGIONAL MARKTERS '!$F$2)</f>
        <v>0</v>
      </c>
    </row>
    <row r="125" spans="2:6" s="723" customFormat="1" x14ac:dyDescent="0.25">
      <c r="B125" s="180" t="s">
        <v>6790</v>
      </c>
      <c r="C125" s="116">
        <f>SUMIFS('Fully Booked'!Q:Q,'Fully Booked'!E:E,'REGIONAL MARKTERS '!B125,'Fully Booked'!C:C,'REGIONAL MARKTERS '!$A$103)</f>
        <v>0</v>
      </c>
      <c r="D125" s="116">
        <f>SUMIFS('Fully Booked'!I:I,'Fully Booked'!E:E,'REGIONAL MARKTERS '!B125,'Fully Booked'!C:C,'REGIONAL MARKTERS '!$A$103)</f>
        <v>0</v>
      </c>
      <c r="E125" s="116">
        <f>SUMIFS('Fully Booked'!Q:Q,'Fully Booked'!E:E,'REGIONAL MARKTERS '!B125,'Fully Booked'!C:C,'REGIONAL MARKTERS '!$A$103,'Fully Booked'!M:M,'REGIONAL MARKTERS '!$E$2)</f>
        <v>0</v>
      </c>
      <c r="F125" s="116">
        <f ca="1">SUMIFS('Fully Booked'!Q:Q,'Fully Booked'!E:E,'REGIONAL MARKTERS '!B125,'Fully Booked'!C:C,'REGIONAL MARKTERS '!$A$103,'Fully Booked'!L:L,'REGIONAL MARKTERS '!$F$2)</f>
        <v>0</v>
      </c>
    </row>
    <row r="126" spans="2:6" s="723" customFormat="1" x14ac:dyDescent="0.25">
      <c r="B126" s="180" t="s">
        <v>5308</v>
      </c>
      <c r="C126" s="116">
        <f>SUMIFS('Fully Booked'!Q:Q,'Fully Booked'!E:E,'REGIONAL MARKTERS '!B126,'Fully Booked'!C:C,'REGIONAL MARKTERS '!$A$103)</f>
        <v>0</v>
      </c>
      <c r="D126" s="116">
        <f>SUMIFS('Fully Booked'!I:I,'Fully Booked'!E:E,'REGIONAL MARKTERS '!B126,'Fully Booked'!C:C,'REGIONAL MARKTERS '!$A$103)</f>
        <v>0</v>
      </c>
      <c r="E126" s="116">
        <f>SUMIFS('Fully Booked'!Q:Q,'Fully Booked'!E:E,'REGIONAL MARKTERS '!B126,'Fully Booked'!C:C,'REGIONAL MARKTERS '!$A$103,'Fully Booked'!M:M,'REGIONAL MARKTERS '!$E$2)</f>
        <v>0</v>
      </c>
      <c r="F126" s="116">
        <f ca="1">SUMIFS('Fully Booked'!Q:Q,'Fully Booked'!E:E,'REGIONAL MARKTERS '!B126,'Fully Booked'!C:C,'REGIONAL MARKTERS '!$A$103,'Fully Booked'!L:L,'REGIONAL MARKTERS '!$F$2)</f>
        <v>0</v>
      </c>
    </row>
    <row r="127" spans="2:6" s="723" customFormat="1" x14ac:dyDescent="0.25">
      <c r="B127" s="180" t="s">
        <v>6245</v>
      </c>
      <c r="C127" s="116">
        <f>SUMIFS('Fully Booked'!Q:Q,'Fully Booked'!E:E,'REGIONAL MARKTERS '!B127,'Fully Booked'!C:C,'REGIONAL MARKTERS '!$A$103)</f>
        <v>0</v>
      </c>
      <c r="D127" s="116">
        <f>SUMIFS('Fully Booked'!I:I,'Fully Booked'!E:E,'REGIONAL MARKTERS '!B127,'Fully Booked'!C:C,'REGIONAL MARKTERS '!$A$103)</f>
        <v>0</v>
      </c>
      <c r="E127" s="116">
        <f>SUMIFS('Fully Booked'!Q:Q,'Fully Booked'!E:E,'REGIONAL MARKTERS '!B127,'Fully Booked'!C:C,'REGIONAL MARKTERS '!$A$103,'Fully Booked'!M:M,'REGIONAL MARKTERS '!$E$2)</f>
        <v>0</v>
      </c>
      <c r="F127" s="116">
        <f ca="1">SUMIFS('Fully Booked'!Q:Q,'Fully Booked'!E:E,'REGIONAL MARKTERS '!B127,'Fully Booked'!C:C,'REGIONAL MARKTERS '!$A$103,'Fully Booked'!L:L,'REGIONAL MARKTERS '!$F$2)</f>
        <v>0</v>
      </c>
    </row>
    <row r="128" spans="2:6" s="723" customFormat="1" x14ac:dyDescent="0.25">
      <c r="B128" s="180" t="s">
        <v>2395</v>
      </c>
      <c r="C128" s="116">
        <f>SUMIFS('Fully Booked'!Q:Q,'Fully Booked'!E:E,'REGIONAL MARKTERS '!B128,'Fully Booked'!C:C,'REGIONAL MARKTERS '!$A$103)</f>
        <v>0</v>
      </c>
      <c r="D128" s="116">
        <f>SUMIFS('Fully Booked'!I:I,'Fully Booked'!E:E,'REGIONAL MARKTERS '!B128,'Fully Booked'!C:C,'REGIONAL MARKTERS '!$A$103)</f>
        <v>0</v>
      </c>
      <c r="E128" s="116">
        <f>SUMIFS('Fully Booked'!Q:Q,'Fully Booked'!E:E,'REGIONAL MARKTERS '!B128,'Fully Booked'!C:C,'REGIONAL MARKTERS '!$A$103,'Fully Booked'!M:M,'REGIONAL MARKTERS '!$E$2)</f>
        <v>0</v>
      </c>
      <c r="F128" s="116">
        <f ca="1">SUMIFS('Fully Booked'!Q:Q,'Fully Booked'!E:E,'REGIONAL MARKTERS '!B128,'Fully Booked'!C:C,'REGIONAL MARKTERS '!$A$103,'Fully Booked'!L:L,'REGIONAL MARKTERS '!$F$2)</f>
        <v>0</v>
      </c>
    </row>
    <row r="129" spans="2:6" s="723" customFormat="1" x14ac:dyDescent="0.25">
      <c r="B129" s="180" t="s">
        <v>6837</v>
      </c>
      <c r="C129" s="116">
        <f>SUMIFS('Fully Booked'!Q:Q,'Fully Booked'!E:E,'REGIONAL MARKTERS '!B129,'Fully Booked'!C:C,'REGIONAL MARKTERS '!$A$103)</f>
        <v>0</v>
      </c>
      <c r="D129" s="116">
        <f>SUMIFS('Fully Booked'!I:I,'Fully Booked'!E:E,'REGIONAL MARKTERS '!B129,'Fully Booked'!C:C,'REGIONAL MARKTERS '!$A$103)</f>
        <v>0</v>
      </c>
      <c r="E129" s="116">
        <f>SUMIFS('Fully Booked'!Q:Q,'Fully Booked'!E:E,'REGIONAL MARKTERS '!B129,'Fully Booked'!C:C,'REGIONAL MARKTERS '!$A$103,'Fully Booked'!M:M,'REGIONAL MARKTERS '!$E$2)</f>
        <v>0</v>
      </c>
      <c r="F129" s="116">
        <f ca="1">SUMIFS('Fully Booked'!Q:Q,'Fully Booked'!E:E,'REGIONAL MARKTERS '!B129,'Fully Booked'!C:C,'REGIONAL MARKTERS '!$A$103,'Fully Booked'!L:L,'REGIONAL MARKTERS '!$F$2)</f>
        <v>0</v>
      </c>
    </row>
    <row r="130" spans="2:6" s="723" customFormat="1" x14ac:dyDescent="0.25">
      <c r="B130" s="180" t="s">
        <v>6298</v>
      </c>
      <c r="C130" s="116">
        <f>SUMIFS('Fully Booked'!Q:Q,'Fully Booked'!E:E,'REGIONAL MARKTERS '!B130,'Fully Booked'!C:C,'REGIONAL MARKTERS '!$A$103)</f>
        <v>0</v>
      </c>
      <c r="D130" s="116">
        <f>SUMIFS('Fully Booked'!I:I,'Fully Booked'!E:E,'REGIONAL MARKTERS '!B130,'Fully Booked'!C:C,'REGIONAL MARKTERS '!$A$103)</f>
        <v>0</v>
      </c>
      <c r="E130" s="116">
        <f>SUMIFS('Fully Booked'!Q:Q,'Fully Booked'!E:E,'REGIONAL MARKTERS '!B130,'Fully Booked'!C:C,'REGIONAL MARKTERS '!$A$103,'Fully Booked'!M:M,'REGIONAL MARKTERS '!$E$2)</f>
        <v>0</v>
      </c>
      <c r="F130" s="116">
        <f ca="1">SUMIFS('Fully Booked'!Q:Q,'Fully Booked'!E:E,'REGIONAL MARKTERS '!B130,'Fully Booked'!C:C,'REGIONAL MARKTERS '!$A$103,'Fully Booked'!L:L,'REGIONAL MARKTERS '!$F$2)</f>
        <v>0</v>
      </c>
    </row>
    <row r="131" spans="2:6" s="723" customFormat="1" x14ac:dyDescent="0.25">
      <c r="B131" s="180" t="s">
        <v>4760</v>
      </c>
      <c r="C131" s="116">
        <f>SUMIFS('Fully Booked'!Q:Q,'Fully Booked'!E:E,'REGIONAL MARKTERS '!B131,'Fully Booked'!C:C,'REGIONAL MARKTERS '!$A$103)</f>
        <v>788400</v>
      </c>
      <c r="D131" s="116">
        <f>SUMIFS('Fully Booked'!I:I,'Fully Booked'!E:E,'REGIONAL MARKTERS '!B131,'Fully Booked'!C:C,'REGIONAL MARKTERS '!$A$103)</f>
        <v>18745</v>
      </c>
      <c r="E131" s="116">
        <f>SUMIFS('Fully Booked'!Q:Q,'Fully Booked'!E:E,'REGIONAL MARKTERS '!B131,'Fully Booked'!C:C,'REGIONAL MARKTERS '!$A$103,'Fully Booked'!M:M,'REGIONAL MARKTERS '!$E$2)</f>
        <v>0</v>
      </c>
      <c r="F131" s="116">
        <f ca="1">SUMIFS('Fully Booked'!Q:Q,'Fully Booked'!E:E,'REGIONAL MARKTERS '!B131,'Fully Booked'!C:C,'REGIONAL MARKTERS '!$A$103,'Fully Booked'!L:L,'REGIONAL MARKTERS '!$F$2)</f>
        <v>0</v>
      </c>
    </row>
    <row r="132" spans="2:6" s="723" customFormat="1" x14ac:dyDescent="0.25">
      <c r="B132" s="180" t="s">
        <v>6474</v>
      </c>
      <c r="C132" s="116">
        <f>SUMIFS('Fully Booked'!Q:Q,'Fully Booked'!E:E,'REGIONAL MARKTERS '!B132,'Fully Booked'!C:C,'REGIONAL MARKTERS '!$A$103)</f>
        <v>0</v>
      </c>
      <c r="D132" s="116">
        <f>SUMIFS('Fully Booked'!I:I,'Fully Booked'!E:E,'REGIONAL MARKTERS '!B132,'Fully Booked'!C:C,'REGIONAL MARKTERS '!$A$103)</f>
        <v>0</v>
      </c>
      <c r="E132" s="116">
        <f>SUMIFS('Fully Booked'!Q:Q,'Fully Booked'!E:E,'REGIONAL MARKTERS '!B132,'Fully Booked'!C:C,'REGIONAL MARKTERS '!$A$103,'Fully Booked'!M:M,'REGIONAL MARKTERS '!$E$2)</f>
        <v>0</v>
      </c>
      <c r="F132" s="116">
        <f ca="1">SUMIFS('Fully Booked'!Q:Q,'Fully Booked'!E:E,'REGIONAL MARKTERS '!B132,'Fully Booked'!C:C,'REGIONAL MARKTERS '!$A$103,'Fully Booked'!L:L,'REGIONAL MARKTERS '!$F$2)</f>
        <v>0</v>
      </c>
    </row>
    <row r="133" spans="2:6" s="723" customFormat="1" x14ac:dyDescent="0.25">
      <c r="B133" s="180" t="s">
        <v>6259</v>
      </c>
      <c r="C133" s="116">
        <f>SUMIFS('Fully Booked'!Q:Q,'Fully Booked'!E:E,'REGIONAL MARKTERS '!B133,'Fully Booked'!C:C,'REGIONAL MARKTERS '!$A$103)</f>
        <v>0</v>
      </c>
      <c r="D133" s="116">
        <f>SUMIFS('Fully Booked'!I:I,'Fully Booked'!E:E,'REGIONAL MARKTERS '!B133,'Fully Booked'!C:C,'REGIONAL MARKTERS '!$A$103)</f>
        <v>0</v>
      </c>
      <c r="E133" s="116">
        <f>SUMIFS('Fully Booked'!Q:Q,'Fully Booked'!E:E,'REGIONAL MARKTERS '!B133,'Fully Booked'!C:C,'REGIONAL MARKTERS '!$A$103,'Fully Booked'!M:M,'REGIONAL MARKTERS '!$E$2)</f>
        <v>0</v>
      </c>
      <c r="F133" s="116">
        <f ca="1">SUMIFS('Fully Booked'!Q:Q,'Fully Booked'!E:E,'REGIONAL MARKTERS '!B133,'Fully Booked'!C:C,'REGIONAL MARKTERS '!$A$103,'Fully Booked'!L:L,'REGIONAL MARKTERS '!$F$2)</f>
        <v>0</v>
      </c>
    </row>
    <row r="134" spans="2:6" s="723" customFormat="1" x14ac:dyDescent="0.25">
      <c r="B134" s="180" t="s">
        <v>4616</v>
      </c>
      <c r="C134" s="116">
        <f>SUMIFS('Fully Booked'!Q:Q,'Fully Booked'!E:E,'REGIONAL MARKTERS '!B134,'Fully Booked'!C:C,'REGIONAL MARKTERS '!$A$103)</f>
        <v>0</v>
      </c>
      <c r="D134" s="116">
        <f>SUMIFS('Fully Booked'!I:I,'Fully Booked'!E:E,'REGIONAL MARKTERS '!B134,'Fully Booked'!C:C,'REGIONAL MARKTERS '!$A$103)</f>
        <v>0</v>
      </c>
      <c r="E134" s="116">
        <f>SUMIFS('Fully Booked'!Q:Q,'Fully Booked'!E:E,'REGIONAL MARKTERS '!B134,'Fully Booked'!C:C,'REGIONAL MARKTERS '!$A$103,'Fully Booked'!M:M,'REGIONAL MARKTERS '!$E$2)</f>
        <v>0</v>
      </c>
      <c r="F134" s="116">
        <f ca="1">SUMIFS('Fully Booked'!Q:Q,'Fully Booked'!E:E,'REGIONAL MARKTERS '!B134,'Fully Booked'!C:C,'REGIONAL MARKTERS '!$A$103,'Fully Booked'!L:L,'REGIONAL MARKTERS '!$F$2)</f>
        <v>0</v>
      </c>
    </row>
    <row r="135" spans="2:6" s="723" customFormat="1" x14ac:dyDescent="0.25">
      <c r="B135" s="180" t="s">
        <v>7265</v>
      </c>
      <c r="C135" s="116">
        <f>SUMIFS('Fully Booked'!Q:Q,'Fully Booked'!E:E,'REGIONAL MARKTERS '!B135,'Fully Booked'!C:C,'REGIONAL MARKTERS '!$A$103)</f>
        <v>0</v>
      </c>
      <c r="D135" s="116">
        <f>SUMIFS('Fully Booked'!I:I,'Fully Booked'!E:E,'REGIONAL MARKTERS '!B135,'Fully Booked'!C:C,'REGIONAL MARKTERS '!$A$103)</f>
        <v>0</v>
      </c>
      <c r="E135" s="116">
        <f>SUMIFS('Fully Booked'!Q:Q,'Fully Booked'!E:E,'REGIONAL MARKTERS '!B135,'Fully Booked'!C:C,'REGIONAL MARKTERS '!$A$103,'Fully Booked'!M:M,'REGIONAL MARKTERS '!$E$2)</f>
        <v>0</v>
      </c>
      <c r="F135" s="116">
        <f ca="1">SUMIFS('Fully Booked'!Q:Q,'Fully Booked'!E:E,'REGIONAL MARKTERS '!B135,'Fully Booked'!C:C,'REGIONAL MARKTERS '!$A$103,'Fully Booked'!L:L,'REGIONAL MARKTERS '!$F$2)</f>
        <v>0</v>
      </c>
    </row>
    <row r="136" spans="2:6" s="723" customFormat="1" x14ac:dyDescent="0.25">
      <c r="B136" s="180" t="s">
        <v>5467</v>
      </c>
      <c r="C136" s="116">
        <f>SUMIFS('Fully Booked'!Q:Q,'Fully Booked'!E:E,'REGIONAL MARKTERS '!B136,'Fully Booked'!C:C,'REGIONAL MARKTERS '!$A$103)</f>
        <v>10200</v>
      </c>
      <c r="D136" s="116">
        <f>SUMIFS('Fully Booked'!I:I,'Fully Booked'!E:E,'REGIONAL MARKTERS '!B136,'Fully Booked'!C:C,'REGIONAL MARKTERS '!$A$103)</f>
        <v>641</v>
      </c>
      <c r="E136" s="116">
        <f>SUMIFS('Fully Booked'!Q:Q,'Fully Booked'!E:E,'REGIONAL MARKTERS '!B136,'Fully Booked'!C:C,'REGIONAL MARKTERS '!$A$103,'Fully Booked'!M:M,'REGIONAL MARKTERS '!$E$2)</f>
        <v>0</v>
      </c>
      <c r="F136" s="116">
        <f ca="1">SUMIFS('Fully Booked'!Q:Q,'Fully Booked'!E:E,'REGIONAL MARKTERS '!B136,'Fully Booked'!C:C,'REGIONAL MARKTERS '!$A$103,'Fully Booked'!L:L,'REGIONAL MARKTERS '!$F$2)</f>
        <v>0</v>
      </c>
    </row>
    <row r="137" spans="2:6" s="723" customFormat="1" x14ac:dyDescent="0.25">
      <c r="B137" s="180" t="s">
        <v>6588</v>
      </c>
      <c r="C137" s="116">
        <f>SUMIFS('Fully Booked'!Q:Q,'Fully Booked'!E:E,'REGIONAL MARKTERS '!B137,'Fully Booked'!C:C,'REGIONAL MARKTERS '!$A$103)</f>
        <v>0</v>
      </c>
      <c r="D137" s="116">
        <f>SUMIFS('Fully Booked'!I:I,'Fully Booked'!E:E,'REGIONAL MARKTERS '!B137,'Fully Booked'!C:C,'REGIONAL MARKTERS '!$A$103)</f>
        <v>0</v>
      </c>
      <c r="E137" s="116">
        <f>SUMIFS('Fully Booked'!Q:Q,'Fully Booked'!E:E,'REGIONAL MARKTERS '!B137,'Fully Booked'!C:C,'REGIONAL MARKTERS '!$A$103,'Fully Booked'!M:M,'REGIONAL MARKTERS '!$E$2)</f>
        <v>0</v>
      </c>
      <c r="F137" s="116">
        <f ca="1">SUMIFS('Fully Booked'!Q:Q,'Fully Booked'!E:E,'REGIONAL MARKTERS '!B137,'Fully Booked'!C:C,'REGIONAL MARKTERS '!$A$103,'Fully Booked'!L:L,'REGIONAL MARKTERS '!$F$2)</f>
        <v>0</v>
      </c>
    </row>
    <row r="138" spans="2:6" s="723" customFormat="1" x14ac:dyDescent="0.25">
      <c r="B138" s="180" t="s">
        <v>7020</v>
      </c>
      <c r="C138" s="116">
        <f>SUMIFS('Fully Booked'!Q:Q,'Fully Booked'!E:E,'REGIONAL MARKTERS '!B138,'Fully Booked'!C:C,'REGIONAL MARKTERS '!$A$103)</f>
        <v>0</v>
      </c>
      <c r="D138" s="116">
        <f>SUMIFS('Fully Booked'!I:I,'Fully Booked'!E:E,'REGIONAL MARKTERS '!B138,'Fully Booked'!C:C,'REGIONAL MARKTERS '!$A$103)</f>
        <v>0</v>
      </c>
      <c r="E138" s="116">
        <f>SUMIFS('Fully Booked'!Q:Q,'Fully Booked'!E:E,'REGIONAL MARKTERS '!B138,'Fully Booked'!C:C,'REGIONAL MARKTERS '!$A$103,'Fully Booked'!M:M,'REGIONAL MARKTERS '!$E$2)</f>
        <v>0</v>
      </c>
      <c r="F138" s="116">
        <f ca="1">SUMIFS('Fully Booked'!Q:Q,'Fully Booked'!E:E,'REGIONAL MARKTERS '!B138,'Fully Booked'!C:C,'REGIONAL MARKTERS '!$A$103,'Fully Booked'!L:L,'REGIONAL MARKTERS '!$F$2)</f>
        <v>0</v>
      </c>
    </row>
    <row r="139" spans="2:6" s="723" customFormat="1" x14ac:dyDescent="0.25">
      <c r="B139" s="180" t="s">
        <v>6984</v>
      </c>
      <c r="C139" s="116">
        <f>SUMIFS('Fully Booked'!Q:Q,'Fully Booked'!E:E,'REGIONAL MARKTERS '!B139,'Fully Booked'!C:C,'REGIONAL MARKTERS '!$A$103)</f>
        <v>0</v>
      </c>
      <c r="D139" s="116">
        <f>SUMIFS('Fully Booked'!I:I,'Fully Booked'!E:E,'REGIONAL MARKTERS '!B139,'Fully Booked'!C:C,'REGIONAL MARKTERS '!$A$103)</f>
        <v>0</v>
      </c>
      <c r="E139" s="116">
        <f>SUMIFS('Fully Booked'!Q:Q,'Fully Booked'!E:E,'REGIONAL MARKTERS '!B139,'Fully Booked'!C:C,'REGIONAL MARKTERS '!$A$103,'Fully Booked'!M:M,'REGIONAL MARKTERS '!$E$2)</f>
        <v>0</v>
      </c>
      <c r="F139" s="116">
        <f ca="1">SUMIFS('Fully Booked'!Q:Q,'Fully Booked'!E:E,'REGIONAL MARKTERS '!B139,'Fully Booked'!C:C,'REGIONAL MARKTERS '!$A$103,'Fully Booked'!L:L,'REGIONAL MARKTERS '!$F$2)</f>
        <v>0</v>
      </c>
    </row>
    <row r="140" spans="2:6" s="723" customFormat="1" x14ac:dyDescent="0.25">
      <c r="B140" s="180" t="s">
        <v>551</v>
      </c>
      <c r="C140" s="116">
        <f>SUMIFS('Fully Booked'!Q:Q,'Fully Booked'!E:E,'REGIONAL MARKTERS '!B140,'Fully Booked'!C:C,'REGIONAL MARKTERS '!$A$103)</f>
        <v>0</v>
      </c>
      <c r="D140" s="116">
        <f>SUMIFS('Fully Booked'!I:I,'Fully Booked'!E:E,'REGIONAL MARKTERS '!B140,'Fully Booked'!C:C,'REGIONAL MARKTERS '!$A$103)</f>
        <v>0</v>
      </c>
      <c r="E140" s="116">
        <f>SUMIFS('Fully Booked'!Q:Q,'Fully Booked'!E:E,'REGIONAL MARKTERS '!B140,'Fully Booked'!C:C,'REGIONAL MARKTERS '!$A$103,'Fully Booked'!M:M,'REGIONAL MARKTERS '!$E$2)</f>
        <v>0</v>
      </c>
      <c r="F140" s="116">
        <f ca="1">SUMIFS('Fully Booked'!Q:Q,'Fully Booked'!E:E,'REGIONAL MARKTERS '!B140,'Fully Booked'!C:C,'REGIONAL MARKTERS '!$A$103,'Fully Booked'!L:L,'REGIONAL MARKTERS '!$F$2)</f>
        <v>0</v>
      </c>
    </row>
    <row r="141" spans="2:6" s="723" customFormat="1" x14ac:dyDescent="0.25">
      <c r="B141" s="180" t="s">
        <v>551</v>
      </c>
      <c r="C141" s="116">
        <f>SUMIFS('Fully Booked'!Q:Q,'Fully Booked'!E:E,'REGIONAL MARKTERS '!B141,'Fully Booked'!C:C,'REGIONAL MARKTERS '!$A$103)</f>
        <v>0</v>
      </c>
      <c r="D141" s="116">
        <f>SUMIFS('Fully Booked'!I:I,'Fully Booked'!E:E,'REGIONAL MARKTERS '!B141,'Fully Booked'!C:C,'REGIONAL MARKTERS '!$A$103)</f>
        <v>0</v>
      </c>
      <c r="E141" s="116">
        <f>SUMIFS('Fully Booked'!Q:Q,'Fully Booked'!E:E,'REGIONAL MARKTERS '!B141,'Fully Booked'!C:C,'REGIONAL MARKTERS '!$A$103,'Fully Booked'!M:M,'REGIONAL MARKTERS '!$E$2)</f>
        <v>0</v>
      </c>
      <c r="F141" s="116">
        <f ca="1">SUMIFS('Fully Booked'!Q:Q,'Fully Booked'!E:E,'REGIONAL MARKTERS '!B141,'Fully Booked'!C:C,'REGIONAL MARKTERS '!$A$103,'Fully Booked'!L:L,'REGIONAL MARKTERS '!$F$2)</f>
        <v>0</v>
      </c>
    </row>
    <row r="142" spans="2:6" s="723" customFormat="1" x14ac:dyDescent="0.25">
      <c r="B142" s="180" t="s">
        <v>5584</v>
      </c>
      <c r="C142" s="116">
        <f>SUMIFS('Fully Booked'!Q:Q,'Fully Booked'!E:E,'REGIONAL MARKTERS '!B142,'Fully Booked'!C:C,'REGIONAL MARKTERS '!$A$103)</f>
        <v>0</v>
      </c>
      <c r="D142" s="116">
        <f>SUMIFS('Fully Booked'!I:I,'Fully Booked'!E:E,'REGIONAL MARKTERS '!B142,'Fully Booked'!C:C,'REGIONAL MARKTERS '!$A$103)</f>
        <v>0</v>
      </c>
      <c r="E142" s="116">
        <f>SUMIFS('Fully Booked'!Q:Q,'Fully Booked'!E:E,'REGIONAL MARKTERS '!B142,'Fully Booked'!C:C,'REGIONAL MARKTERS '!$A$103,'Fully Booked'!M:M,'REGIONAL MARKTERS '!$E$2)</f>
        <v>0</v>
      </c>
      <c r="F142" s="116">
        <f ca="1">SUMIFS('Fully Booked'!Q:Q,'Fully Booked'!E:E,'REGIONAL MARKTERS '!B142,'Fully Booked'!C:C,'REGIONAL MARKTERS '!$A$103,'Fully Booked'!L:L,'REGIONAL MARKTERS '!$F$2)</f>
        <v>0</v>
      </c>
    </row>
    <row r="143" spans="2:6" s="723" customFormat="1" x14ac:dyDescent="0.25">
      <c r="B143" s="180"/>
      <c r="C143" s="116">
        <f>SUMIFS('Fully Booked'!Q:Q,'Fully Booked'!E:E,'REGIONAL MARKTERS '!B143,'Fully Booked'!C:C,'REGIONAL MARKTERS '!$A$103)</f>
        <v>0</v>
      </c>
      <c r="D143" s="116">
        <f>SUMIFS('Fully Booked'!I:I,'Fully Booked'!E:E,'REGIONAL MARKTERS '!B143,'Fully Booked'!C:C,'REGIONAL MARKTERS '!$A$103)</f>
        <v>0</v>
      </c>
      <c r="E143" s="116">
        <f>SUMIFS('Fully Booked'!Q:Q,'Fully Booked'!E:E,'REGIONAL MARKTERS '!B143,'Fully Booked'!C:C,'REGIONAL MARKTERS '!$A$103,'Fully Booked'!M:M,'REGIONAL MARKTERS '!$E$2)</f>
        <v>0</v>
      </c>
      <c r="F143" s="116">
        <f ca="1">SUMIFS('Fully Booked'!Q:Q,'Fully Booked'!E:E,'REGIONAL MARKTERS '!B143,'Fully Booked'!C:C,'REGIONAL MARKTERS '!$A$103,'Fully Booked'!L:L,'REGIONAL MARKTERS '!$F$2)</f>
        <v>0</v>
      </c>
    </row>
    <row r="144" spans="2:6" x14ac:dyDescent="0.25">
      <c r="B144" s="180" t="s">
        <v>586</v>
      </c>
      <c r="C144" s="116">
        <f>SUMIFS('Fully Booked'!Q:Q,'Fully Booked'!E:E,'REGIONAL MARKTERS '!B144,'Fully Booked'!C:C,'REGIONAL MARKTERS '!$A$103)</f>
        <v>34100</v>
      </c>
      <c r="D144" s="116">
        <f>SUMIFS('Fully Booked'!I:I,'Fully Booked'!E:E,'REGIONAL MARKTERS '!B144,'Fully Booked'!C:C,'REGIONAL MARKTERS '!$A$103)</f>
        <v>155</v>
      </c>
      <c r="E144" s="116">
        <f>SUMIFS('Fully Booked'!Q:Q,'Fully Booked'!E:E,'REGIONAL MARKTERS '!B144,'Fully Booked'!C:C,'REGIONAL MARKTERS '!$A$103,'Fully Booked'!M:M,'REGIONAL MARKTERS '!$E$2)</f>
        <v>0</v>
      </c>
      <c r="F144" s="116">
        <f ca="1">SUMIFS('Fully Booked'!Q:Q,'Fully Booked'!E:E,'REGIONAL MARKTERS '!B144,'Fully Booked'!C:C,'REGIONAL MARKTERS '!$A$103,'Fully Booked'!L:L,'REGIONAL MARKTERS '!$F$2)</f>
        <v>0</v>
      </c>
    </row>
    <row r="145" spans="1:6" x14ac:dyDescent="0.25">
      <c r="B145" s="180" t="s">
        <v>6660</v>
      </c>
      <c r="C145" s="116">
        <f>SUMIFS('Fully Booked'!Q:Q,'Fully Booked'!E:E,'REGIONAL MARKTERS '!B145,'Fully Booked'!C:C,'REGIONAL MARKTERS '!$A$103)</f>
        <v>0</v>
      </c>
      <c r="D145" s="116">
        <f>SUMIFS('Fully Booked'!I:I,'Fully Booked'!E:E,'REGIONAL MARKTERS '!B145,'Fully Booked'!C:C,'REGIONAL MARKTERS '!$A$103)</f>
        <v>0</v>
      </c>
      <c r="E145" s="116">
        <f>SUMIFS('Fully Booked'!Q:Q,'Fully Booked'!E:E,'REGIONAL MARKTERS '!B145,'Fully Booked'!C:C,'REGIONAL MARKTERS '!$A$103,'Fully Booked'!M:M,'REGIONAL MARKTERS '!$E$2)</f>
        <v>0</v>
      </c>
      <c r="F145" s="116">
        <f ca="1">SUMIFS('Fully Booked'!Q:Q,'Fully Booked'!E:E,'REGIONAL MARKTERS '!B145,'Fully Booked'!C:C,'REGIONAL MARKTERS '!$A$103,'Fully Booked'!L:L,'REGIONAL MARKTERS '!$F$2)</f>
        <v>0</v>
      </c>
    </row>
    <row r="146" spans="1:6" x14ac:dyDescent="0.25">
      <c r="B146" s="8" t="s">
        <v>971</v>
      </c>
      <c r="C146" s="116">
        <f>SUMIFS('Fully Booked'!Q:Q,'Fully Booked'!E:E,'REGIONAL MARKTERS '!B146,'Fully Booked'!C:C,'REGIONAL MARKTERS '!$A$103)</f>
        <v>0</v>
      </c>
      <c r="D146" s="116">
        <f>SUMIFS('Fully Booked'!I:I,'Fully Booked'!E:E,'REGIONAL MARKTERS '!B146,'Fully Booked'!C:C,'REGIONAL MARKTERS '!$A$103)</f>
        <v>0</v>
      </c>
      <c r="E146" s="116">
        <f>SUMIFS('Fully Booked'!Q:Q,'Fully Booked'!E:E,'REGIONAL MARKTERS '!B146,'Fully Booked'!C:C,'REGIONAL MARKTERS '!$A$103,'Fully Booked'!M:M,'REGIONAL MARKTERS '!$E$2)</f>
        <v>0</v>
      </c>
      <c r="F146" s="116">
        <f ca="1">SUMIFS('Fully Booked'!Q:Q,'Fully Booked'!E:E,'REGIONAL MARKTERS '!B146,'Fully Booked'!C:C,'REGIONAL MARKTERS '!$A$103,'Fully Booked'!L:L,'REGIONAL MARKTERS '!$F$2)</f>
        <v>0</v>
      </c>
    </row>
    <row r="147" spans="1:6" x14ac:dyDescent="0.25">
      <c r="B147" s="180" t="s">
        <v>713</v>
      </c>
      <c r="C147" s="116">
        <f>SUMIFS('Fully Booked'!Q:Q,'Fully Booked'!E:E,'REGIONAL MARKTERS '!B147,'Fully Booked'!C:C,'REGIONAL MARKTERS '!$A$103)</f>
        <v>0</v>
      </c>
      <c r="D147" s="116">
        <f>SUMIFS('Fully Booked'!I:I,'Fully Booked'!E:E,'REGIONAL MARKTERS '!B147,'Fully Booked'!C:C,'REGIONAL MARKTERS '!$A$103)</f>
        <v>0</v>
      </c>
      <c r="E147" s="116">
        <f>SUMIFS('Fully Booked'!Q:Q,'Fully Booked'!E:E,'REGIONAL MARKTERS '!B147,'Fully Booked'!C:C,'REGIONAL MARKTERS '!$A$103,'Fully Booked'!M:M,'REGIONAL MARKTERS '!$E$2)</f>
        <v>0</v>
      </c>
      <c r="F147" s="116">
        <f ca="1">SUMIFS('Fully Booked'!Q:Q,'Fully Booked'!E:E,'REGIONAL MARKTERS '!B147,'Fully Booked'!C:C,'REGIONAL MARKTERS '!$A$103,'Fully Booked'!L:L,'REGIONAL MARKTERS '!$F$2)</f>
        <v>0</v>
      </c>
    </row>
    <row r="148" spans="1:6" x14ac:dyDescent="0.25">
      <c r="B148" s="180" t="s">
        <v>5657</v>
      </c>
      <c r="C148" s="116">
        <f>SUMIFS('Fully Booked'!Q:Q,'Fully Booked'!E:E,'REGIONAL MARKTERS '!B148,'Fully Booked'!C:C,'REGIONAL MARKTERS '!$A$103)</f>
        <v>0</v>
      </c>
      <c r="D148" s="116">
        <f>SUMIFS('Fully Booked'!I:I,'Fully Booked'!E:E,'REGIONAL MARKTERS '!B148,'Fully Booked'!C:C,'REGIONAL MARKTERS '!$A$103)</f>
        <v>0</v>
      </c>
      <c r="E148" s="116">
        <f>SUMIFS('Fully Booked'!Q:Q,'Fully Booked'!E:E,'REGIONAL MARKTERS '!B148,'Fully Booked'!C:C,'REGIONAL MARKTERS '!$A$103,'Fully Booked'!M:M,'REGIONAL MARKTERS '!$E$2)</f>
        <v>0</v>
      </c>
      <c r="F148" s="116">
        <f ca="1">SUMIFS('Fully Booked'!Q:Q,'Fully Booked'!E:E,'REGIONAL MARKTERS '!B148,'Fully Booked'!C:C,'REGIONAL MARKTERS '!$A$103,'Fully Booked'!L:L,'REGIONAL MARKTERS '!$F$2)</f>
        <v>0</v>
      </c>
    </row>
    <row r="149" spans="1:6" x14ac:dyDescent="0.25">
      <c r="B149" s="180" t="s">
        <v>531</v>
      </c>
      <c r="C149" s="116">
        <f>SUMIFS('Fully Booked'!Q:Q,'Fully Booked'!E:E,'REGIONAL MARKTERS '!B149,'Fully Booked'!C:C,'REGIONAL MARKTERS '!$A$103)</f>
        <v>262100</v>
      </c>
      <c r="D149" s="116">
        <f>SUMIFS('Fully Booked'!I:I,'Fully Booked'!E:E,'REGIONAL MARKTERS '!B149,'Fully Booked'!C:C,'REGIONAL MARKTERS '!$A$103)</f>
        <v>6400</v>
      </c>
      <c r="E149" s="116">
        <f>SUMIFS('Fully Booked'!Q:Q,'Fully Booked'!E:E,'REGIONAL MARKTERS '!B149,'Fully Booked'!C:C,'REGIONAL MARKTERS '!$A$103,'Fully Booked'!M:M,'REGIONAL MARKTERS '!$E$2)</f>
        <v>0</v>
      </c>
      <c r="F149" s="116">
        <f ca="1">SUMIFS('Fully Booked'!Q:Q,'Fully Booked'!E:E,'REGIONAL MARKTERS '!B149,'Fully Booked'!C:C,'REGIONAL MARKTERS '!$A$103,'Fully Booked'!L:L,'REGIONAL MARKTERS '!$F$2)</f>
        <v>0</v>
      </c>
    </row>
    <row r="150" spans="1:6" x14ac:dyDescent="0.25">
      <c r="B150" s="180" t="s">
        <v>7261</v>
      </c>
      <c r="C150" s="116">
        <f>SUMIFS('Fully Booked'!Q:Q,'Fully Booked'!E:E,'REGIONAL MARKTERS '!B150,'Fully Booked'!C:C,'REGIONAL MARKTERS '!$A$103)</f>
        <v>0</v>
      </c>
      <c r="D150" s="116">
        <f>SUMIFS('Fully Booked'!I:I,'Fully Booked'!E:E,'REGIONAL MARKTERS '!B150,'Fully Booked'!C:C,'REGIONAL MARKTERS '!$A$103)</f>
        <v>0</v>
      </c>
      <c r="E150" s="116">
        <f>SUMIFS('Fully Booked'!Q:Q,'Fully Booked'!E:E,'REGIONAL MARKTERS '!B150,'Fully Booked'!C:C,'REGIONAL MARKTERS '!$A$103,'Fully Booked'!M:M,'REGIONAL MARKTERS '!$E$2)</f>
        <v>0</v>
      </c>
      <c r="F150" s="116">
        <f ca="1">SUMIFS('Fully Booked'!Q:Q,'Fully Booked'!E:E,'REGIONAL MARKTERS '!B150,'Fully Booked'!C:C,'REGIONAL MARKTERS '!$A$103,'Fully Booked'!L:L,'REGIONAL MARKTERS '!$F$2)</f>
        <v>0</v>
      </c>
    </row>
    <row r="151" spans="1:6" x14ac:dyDescent="0.25">
      <c r="B151" s="180" t="s">
        <v>4389</v>
      </c>
      <c r="C151" s="116">
        <f>SUMIFS('Fully Booked'!Q:Q,'Fully Booked'!E:E,'REGIONAL MARKTERS '!B151,'Fully Booked'!C:C,'REGIONAL MARKTERS '!$A$103)</f>
        <v>0</v>
      </c>
      <c r="D151" s="116">
        <f>SUMIFS('Fully Booked'!I:I,'Fully Booked'!E:E,'REGIONAL MARKTERS '!B151,'Fully Booked'!C:C,'REGIONAL MARKTERS '!$A$103)</f>
        <v>0</v>
      </c>
      <c r="E151" s="116">
        <f>SUMIFS('Fully Booked'!Q:Q,'Fully Booked'!E:E,'REGIONAL MARKTERS '!B151,'Fully Booked'!C:C,'REGIONAL MARKTERS '!$A$103,'Fully Booked'!M:M,'REGIONAL MARKTERS '!$E$2)</f>
        <v>0</v>
      </c>
      <c r="F151" s="116">
        <f ca="1">SUMIFS('Fully Booked'!Q:Q,'Fully Booked'!E:E,'REGIONAL MARKTERS '!B151,'Fully Booked'!C:C,'REGIONAL MARKTERS '!$A$103,'Fully Booked'!L:L,'REGIONAL MARKTERS '!$F$2)</f>
        <v>0</v>
      </c>
    </row>
    <row r="152" spans="1:6" x14ac:dyDescent="0.25">
      <c r="B152" s="180" t="s">
        <v>6971</v>
      </c>
      <c r="C152" s="116">
        <f>SUMIFS('Fully Booked'!Q:Q,'Fully Booked'!E:E,'REGIONAL MARKTERS '!B152,'Fully Booked'!C:C,'REGIONAL MARKTERS '!$A$103)</f>
        <v>0</v>
      </c>
      <c r="D152" s="116">
        <f>SUMIFS('Fully Booked'!I:I,'Fully Booked'!E:E,'REGIONAL MARKTERS '!B152,'Fully Booked'!C:C,'REGIONAL MARKTERS '!$A$103)</f>
        <v>0</v>
      </c>
      <c r="E152" s="116">
        <f>SUMIFS('Fully Booked'!Q:Q,'Fully Booked'!E:E,'REGIONAL MARKTERS '!B152,'Fully Booked'!C:C,'REGIONAL MARKTERS '!$A$103,'Fully Booked'!M:M,'REGIONAL MARKTERS '!$E$2)</f>
        <v>0</v>
      </c>
      <c r="F152" s="116">
        <f ca="1">SUMIFS('Fully Booked'!Q:Q,'Fully Booked'!E:E,'REGIONAL MARKTERS '!B152,'Fully Booked'!C:C,'REGIONAL MARKTERS '!$A$103,'Fully Booked'!L:L,'REGIONAL MARKTERS '!$F$2)</f>
        <v>0</v>
      </c>
    </row>
    <row r="153" spans="1:6" x14ac:dyDescent="0.25">
      <c r="B153" s="180" t="s">
        <v>6150</v>
      </c>
      <c r="C153" s="116">
        <f>SUMIFS('Fully Booked'!Q:Q,'Fully Booked'!E:E,'REGIONAL MARKTERS '!B153,'Fully Booked'!C:C,'REGIONAL MARKTERS '!$A$103)</f>
        <v>0</v>
      </c>
      <c r="D153" s="116">
        <f>SUMIFS('Fully Booked'!I:I,'Fully Booked'!E:E,'REGIONAL MARKTERS '!B153,'Fully Booked'!C:C,'REGIONAL MARKTERS '!$A$103)</f>
        <v>0</v>
      </c>
      <c r="E153" s="116">
        <f>SUMIFS('Fully Booked'!Q:Q,'Fully Booked'!E:E,'REGIONAL MARKTERS '!B153,'Fully Booked'!C:C,'REGIONAL MARKTERS '!$A$103,'Fully Booked'!M:M,'REGIONAL MARKTERS '!$E$2)</f>
        <v>0</v>
      </c>
      <c r="F153" s="116">
        <f ca="1">SUMIFS('Fully Booked'!Q:Q,'Fully Booked'!E:E,'REGIONAL MARKTERS '!B153,'Fully Booked'!C:C,'REGIONAL MARKTERS '!$A$103,'Fully Booked'!L:L,'REGIONAL MARKTERS '!$F$2)</f>
        <v>0</v>
      </c>
    </row>
    <row r="154" spans="1:6" x14ac:dyDescent="0.25">
      <c r="B154" s="180"/>
      <c r="C154" s="116">
        <f>SUMIFS('Fully Booked'!Q:Q,'Fully Booked'!E:E,'REGIONAL MARKTERS '!B154,'Fully Booked'!C:C,'REGIONAL MARKTERS '!$A$103)</f>
        <v>0</v>
      </c>
      <c r="D154" s="116">
        <f>SUMIFS('Fully Booked'!I:I,'Fully Booked'!E:E,'REGIONAL MARKTERS '!B154,'Fully Booked'!C:C,'REGIONAL MARKTERS '!$A$103)</f>
        <v>0</v>
      </c>
      <c r="E154" s="116">
        <f>SUMIFS('Fully Booked'!Q:Q,'Fully Booked'!E:E,'REGIONAL MARKTERS '!B154,'Fully Booked'!C:C,'REGIONAL MARKTERS '!$A$103,'Fully Booked'!M:M,'REGIONAL MARKTERS '!$E$2)</f>
        <v>0</v>
      </c>
      <c r="F154" s="116">
        <f ca="1">SUMIFS('Fully Booked'!Q:Q,'Fully Booked'!E:E,'REGIONAL MARKTERS '!B154,'Fully Booked'!C:C,'REGIONAL MARKTERS '!$A$103,'Fully Booked'!L:L,'REGIONAL MARKTERS '!$F$2)</f>
        <v>0</v>
      </c>
    </row>
    <row r="155" spans="1:6" x14ac:dyDescent="0.25">
      <c r="B155" s="180"/>
      <c r="C155" s="116">
        <f>SUMIFS('Fully Booked'!Q:Q,'Fully Booked'!E:E,'REGIONAL MARKTERS '!B155,'Fully Booked'!C:C,'REGIONAL MARKTERS '!$A$103)</f>
        <v>0</v>
      </c>
      <c r="D155" s="116">
        <f>SUMIFS('Fully Booked'!I:I,'Fully Booked'!E:E,'REGIONAL MARKTERS '!B155,'Fully Booked'!C:C,'REGIONAL MARKTERS '!$A$103)</f>
        <v>0</v>
      </c>
      <c r="E155" s="116">
        <f>SUMIFS('Fully Booked'!Q:Q,'Fully Booked'!E:E,'REGIONAL MARKTERS '!B155,'Fully Booked'!C:C,'REGIONAL MARKTERS '!$A$103,'Fully Booked'!M:M,'REGIONAL MARKTERS '!$E$2)</f>
        <v>0</v>
      </c>
      <c r="F155" s="116">
        <f ca="1">SUMIFS('Fully Booked'!Q:Q,'Fully Booked'!E:E,'REGIONAL MARKTERS '!B155,'Fully Booked'!C:C,'REGIONAL MARKTERS '!$A$103,'Fully Booked'!L:L,'REGIONAL MARKTERS '!$F$2)</f>
        <v>0</v>
      </c>
    </row>
    <row r="156" spans="1:6" x14ac:dyDescent="0.25">
      <c r="A156" s="180"/>
      <c r="B156" s="8" t="s">
        <v>6204</v>
      </c>
      <c r="C156" s="116">
        <f>SUMIFS('Fully Booked'!Q:Q,'Fully Booked'!E:E,'REGIONAL MARKTERS '!B156,'Fully Booked'!C:C,'REGIONAL MARKTERS '!$A$103)</f>
        <v>0</v>
      </c>
      <c r="D156" s="116">
        <f>SUMIFS('Fully Booked'!I:I,'Fully Booked'!E:E,'REGIONAL MARKTERS '!B156,'Fully Booked'!C:C,'REGIONAL MARKTERS '!$A$103)</f>
        <v>0</v>
      </c>
      <c r="E156" s="116">
        <f>SUMIFS('Fully Booked'!Q:Q,'Fully Booked'!E:E,'REGIONAL MARKTERS '!B156,'Fully Booked'!C:C,'REGIONAL MARKTERS '!$A$103,'Fully Booked'!M:M,'REGIONAL MARKTERS '!$E$2)</f>
        <v>0</v>
      </c>
      <c r="F156" s="116">
        <f ca="1">SUMIFS('Fully Booked'!Q:Q,'Fully Booked'!E:E,'REGIONAL MARKTERS '!B156,'Fully Booked'!C:C,'REGIONAL MARKTERS '!$A$103,'Fully Booked'!L:L,'REGIONAL MARKTERS '!$F$2)</f>
        <v>0</v>
      </c>
    </row>
    <row r="157" spans="1:6" x14ac:dyDescent="0.25">
      <c r="B157" s="180" t="s">
        <v>5263</v>
      </c>
      <c r="C157" s="116">
        <f>SUMIFS('Fully Booked'!Q:Q,'Fully Booked'!E:E,'REGIONAL MARKTERS '!B157,'Fully Booked'!C:C,'REGIONAL MARKTERS '!$A$103)</f>
        <v>0</v>
      </c>
      <c r="D157" s="116">
        <f>SUMIFS('Fully Booked'!I:I,'Fully Booked'!E:E,'REGIONAL MARKTERS '!B157,'Fully Booked'!C:C,'REGIONAL MARKTERS '!$A$103)</f>
        <v>0</v>
      </c>
      <c r="E157" s="116">
        <f>SUMIFS('Fully Booked'!Q:Q,'Fully Booked'!E:E,'REGIONAL MARKTERS '!B157,'Fully Booked'!C:C,'REGIONAL MARKTERS '!$A$103,'Fully Booked'!M:M,'REGIONAL MARKTERS '!$E$2)</f>
        <v>0</v>
      </c>
      <c r="F157" s="116">
        <f ca="1">SUMIFS('Fully Booked'!Q:Q,'Fully Booked'!E:E,'REGIONAL MARKTERS '!B157,'Fully Booked'!C:C,'REGIONAL MARKTERS '!$A$103,'Fully Booked'!L:L,'REGIONAL MARKTERS '!$F$2)</f>
        <v>0</v>
      </c>
    </row>
    <row r="158" spans="1:6" x14ac:dyDescent="0.25">
      <c r="B158" s="180" t="s">
        <v>2395</v>
      </c>
      <c r="C158" s="116">
        <f>SUMIFS('Fully Booked'!Q:Q,'Fully Booked'!E:E,'REGIONAL MARKTERS '!B158,'Fully Booked'!C:C,'REGIONAL MARKTERS '!$A$103)</f>
        <v>0</v>
      </c>
      <c r="D158" s="116">
        <f>SUMIFS('Fully Booked'!I:I,'Fully Booked'!E:E,'REGIONAL MARKTERS '!B158,'Fully Booked'!C:C,'REGIONAL MARKTERS '!$A$103)</f>
        <v>0</v>
      </c>
      <c r="E158" s="116">
        <f>SUMIFS('Fully Booked'!Q:Q,'Fully Booked'!E:E,'REGIONAL MARKTERS '!B158,'Fully Booked'!C:C,'REGIONAL MARKTERS '!$A$103,'Fully Booked'!M:M,'REGIONAL MARKTERS '!$E$2)</f>
        <v>0</v>
      </c>
      <c r="F158" s="116">
        <f ca="1">SUMIFS('Fully Booked'!Q:Q,'Fully Booked'!E:E,'REGIONAL MARKTERS '!B158,'Fully Booked'!C:C,'REGIONAL MARKTERS '!$A$103,'Fully Booked'!L:L,'REGIONAL MARKTERS '!$F$2)</f>
        <v>0</v>
      </c>
    </row>
    <row r="159" spans="1:6" x14ac:dyDescent="0.25">
      <c r="B159" s="180" t="s">
        <v>5510</v>
      </c>
      <c r="C159" s="116">
        <f>SUMIFS('Fully Booked'!Q:Q,'Fully Booked'!E:E,'REGIONAL MARKTERS '!B159,'Fully Booked'!C:C,'REGIONAL MARKTERS '!$A$103)</f>
        <v>0</v>
      </c>
      <c r="D159" s="116">
        <f>SUMIFS('Fully Booked'!I:I,'Fully Booked'!E:E,'REGIONAL MARKTERS '!B159,'Fully Booked'!C:C,'REGIONAL MARKTERS '!$A$103)</f>
        <v>0</v>
      </c>
      <c r="E159" s="116">
        <f>SUMIFS('Fully Booked'!Q:Q,'Fully Booked'!E:E,'REGIONAL MARKTERS '!B159,'Fully Booked'!C:C,'REGIONAL MARKTERS '!$A$103,'Fully Booked'!M:M,'REGIONAL MARKTERS '!$E$2)</f>
        <v>0</v>
      </c>
      <c r="F159" s="116">
        <f ca="1">SUMIFS('Fully Booked'!Q:Q,'Fully Booked'!E:E,'REGIONAL MARKTERS '!B159,'Fully Booked'!C:C,'REGIONAL MARKTERS '!$A$103,'Fully Booked'!L:L,'REGIONAL MARKTERS '!$F$2)</f>
        <v>0</v>
      </c>
    </row>
    <row r="160" spans="1:6" x14ac:dyDescent="0.25">
      <c r="B160" s="180" t="s">
        <v>5455</v>
      </c>
      <c r="C160" s="116">
        <f>SUMIFS('Fully Booked'!Q:Q,'Fully Booked'!E:E,'REGIONAL MARKTERS '!B160,'Fully Booked'!C:C,'REGIONAL MARKTERS '!$A$103)</f>
        <v>0</v>
      </c>
      <c r="D160" s="116">
        <f>SUMIFS('Fully Booked'!I:I,'Fully Booked'!E:E,'REGIONAL MARKTERS '!B160,'Fully Booked'!C:C,'REGIONAL MARKTERS '!$A$103)</f>
        <v>0</v>
      </c>
      <c r="E160" s="116">
        <f>SUMIFS('Fully Booked'!Q:Q,'Fully Booked'!E:E,'REGIONAL MARKTERS '!B160,'Fully Booked'!C:C,'REGIONAL MARKTERS '!$A$103,'Fully Booked'!M:M,'REGIONAL MARKTERS '!$E$2)</f>
        <v>0</v>
      </c>
      <c r="F160" s="116">
        <f ca="1">SUMIFS('Fully Booked'!Q:Q,'Fully Booked'!E:E,'REGIONAL MARKTERS '!B160,'Fully Booked'!C:C,'REGIONAL MARKTERS '!$A$103,'Fully Booked'!L:L,'REGIONAL MARKTERS '!$F$2)</f>
        <v>0</v>
      </c>
    </row>
    <row r="161" spans="1:6" x14ac:dyDescent="0.25">
      <c r="B161" s="180" t="s">
        <v>4508</v>
      </c>
      <c r="C161" s="116">
        <f>SUMIFS('Fully Booked'!Q:Q,'Fully Booked'!E:E,'REGIONAL MARKTERS '!B161,'Fully Booked'!C:C,'REGIONAL MARKTERS '!$A$103)</f>
        <v>0</v>
      </c>
      <c r="D161" s="116">
        <f>SUMIFS('Fully Booked'!I:I,'Fully Booked'!E:E,'REGIONAL MARKTERS '!B161,'Fully Booked'!C:C,'REGIONAL MARKTERS '!$A$103)</f>
        <v>0</v>
      </c>
      <c r="E161" s="116">
        <f>SUMIFS('Fully Booked'!Q:Q,'Fully Booked'!E:E,'REGIONAL MARKTERS '!B161,'Fully Booked'!C:C,'REGIONAL MARKTERS '!$A$103,'Fully Booked'!M:M,'REGIONAL MARKTERS '!$E$2)</f>
        <v>0</v>
      </c>
      <c r="F161" s="116">
        <f ca="1">SUMIFS('Fully Booked'!Q:Q,'Fully Booked'!E:E,'REGIONAL MARKTERS '!B161,'Fully Booked'!C:C,'REGIONAL MARKTERS '!$A$103,'Fully Booked'!L:L,'REGIONAL MARKTERS '!$F$2)</f>
        <v>0</v>
      </c>
    </row>
    <row r="162" spans="1:6" x14ac:dyDescent="0.25">
      <c r="B162" s="8" t="s">
        <v>6782</v>
      </c>
      <c r="C162" s="116">
        <f>SUMIFS('Fully Booked'!Q:Q,'Fully Booked'!E:E,'REGIONAL MARKTERS '!B162,'Fully Booked'!C:C,'REGIONAL MARKTERS '!$A$103)</f>
        <v>0</v>
      </c>
      <c r="D162" s="116">
        <f>SUMIFS('Fully Booked'!I:I,'Fully Booked'!E:E,'REGIONAL MARKTERS '!B162,'Fully Booked'!C:C,'REGIONAL MARKTERS '!$A$103)</f>
        <v>0</v>
      </c>
      <c r="E162" s="116">
        <f>SUMIFS('Fully Booked'!Q:Q,'Fully Booked'!E:E,'REGIONAL MARKTERS '!B162,'Fully Booked'!C:C,'REGIONAL MARKTERS '!$A$103,'Fully Booked'!M:M,'REGIONAL MARKTERS '!$E$2)</f>
        <v>0</v>
      </c>
      <c r="F162" s="116">
        <f ca="1">SUMIFS('Fully Booked'!Q:Q,'Fully Booked'!E:E,'REGIONAL MARKTERS '!B162,'Fully Booked'!C:C,'REGIONAL MARKTERS '!$A$103,'Fully Booked'!L:L,'REGIONAL MARKTERS '!$F$2)</f>
        <v>0</v>
      </c>
    </row>
    <row r="163" spans="1:6" x14ac:dyDescent="0.25">
      <c r="B163" s="8" t="s">
        <v>7246</v>
      </c>
      <c r="C163" s="116">
        <f>SUMIFS('Fully Booked'!Q:Q,'Fully Booked'!E:E,'REGIONAL MARKTERS '!B163,'Fully Booked'!C:C,'REGIONAL MARKTERS '!$A$103)</f>
        <v>0</v>
      </c>
      <c r="D163" s="116">
        <f>SUMIFS('Fully Booked'!I:I,'Fully Booked'!E:E,'REGIONAL MARKTERS '!B163,'Fully Booked'!C:C,'REGIONAL MARKTERS '!$A$103)</f>
        <v>0</v>
      </c>
      <c r="E163" s="116">
        <f>SUMIFS('Fully Booked'!Q:Q,'Fully Booked'!E:E,'REGIONAL MARKTERS '!B163,'Fully Booked'!C:C,'REGIONAL MARKTERS '!$A$103,'Fully Booked'!M:M,'REGIONAL MARKTERS '!$E$2)</f>
        <v>0</v>
      </c>
      <c r="F163" s="116">
        <f ca="1">SUMIFS('Fully Booked'!Q:Q,'Fully Booked'!E:E,'REGIONAL MARKTERS '!B163,'Fully Booked'!C:C,'REGIONAL MARKTERS '!$A$103,'Fully Booked'!L:L,'REGIONAL MARKTERS '!$F$2)</f>
        <v>0</v>
      </c>
    </row>
    <row r="164" spans="1:6" x14ac:dyDescent="0.25">
      <c r="B164" s="8" t="s">
        <v>3341</v>
      </c>
      <c r="C164" s="116">
        <f>SUMIFS('Fully Booked'!Q:Q,'Fully Booked'!E:E,'REGIONAL MARKTERS '!B164,'Fully Booked'!C:C,'REGIONAL MARKTERS '!$A$103)</f>
        <v>0</v>
      </c>
      <c r="D164" s="116">
        <f>SUMIFS('Fully Booked'!I:I,'Fully Booked'!E:E,'REGIONAL MARKTERS '!B164,'Fully Booked'!C:C,'REGIONAL MARKTERS '!$A$103)</f>
        <v>0</v>
      </c>
      <c r="E164" s="116">
        <f>SUMIFS('Fully Booked'!Q:Q,'Fully Booked'!E:E,'REGIONAL MARKTERS '!B164,'Fully Booked'!C:C,'REGIONAL MARKTERS '!$A$103,'Fully Booked'!M:M,'REGIONAL MARKTERS '!$E$2)</f>
        <v>0</v>
      </c>
      <c r="F164" s="116">
        <f ca="1">SUMIFS('Fully Booked'!Q:Q,'Fully Booked'!E:E,'REGIONAL MARKTERS '!B164,'Fully Booked'!C:C,'REGIONAL MARKTERS '!$A$103,'Fully Booked'!L:L,'REGIONAL MARKTERS '!$F$2)</f>
        <v>0</v>
      </c>
    </row>
    <row r="165" spans="1:6" x14ac:dyDescent="0.25">
      <c r="B165" s="180" t="s">
        <v>3334</v>
      </c>
      <c r="C165" s="116">
        <f>SUMIFS('Fully Booked'!Q:Q,'Fully Booked'!E:E,'REGIONAL MARKTERS '!B165,'Fully Booked'!C:C,'REGIONAL MARKTERS '!$A$103)</f>
        <v>0</v>
      </c>
      <c r="D165" s="116">
        <f>SUMIFS('Fully Booked'!I:I,'Fully Booked'!E:E,'REGIONAL MARKTERS '!B165,'Fully Booked'!C:C,'REGIONAL MARKTERS '!$A$103)</f>
        <v>0</v>
      </c>
      <c r="E165" s="116">
        <f>SUMIFS('Fully Booked'!Q:Q,'Fully Booked'!E:E,'REGIONAL MARKTERS '!B165,'Fully Booked'!C:C,'REGIONAL MARKTERS '!$A$103,'Fully Booked'!M:M,'REGIONAL MARKTERS '!$E$2)</f>
        <v>0</v>
      </c>
      <c r="F165" s="116">
        <f ca="1">SUMIFS('Fully Booked'!Q:Q,'Fully Booked'!E:E,'REGIONAL MARKTERS '!B165,'Fully Booked'!C:C,'REGIONAL MARKTERS '!$A$103,'Fully Booked'!L:L,'REGIONAL MARKTERS '!$F$2)</f>
        <v>0</v>
      </c>
    </row>
    <row r="166" spans="1:6" x14ac:dyDescent="0.25">
      <c r="A166" s="385"/>
      <c r="B166" s="385" t="s">
        <v>71</v>
      </c>
      <c r="C166" s="353">
        <f>SUM(C103:C165)</f>
        <v>4013500</v>
      </c>
      <c r="D166" s="385">
        <f>SUM(D103:D165)</f>
        <v>97742</v>
      </c>
      <c r="E166" s="385">
        <f>SUM(E103:E165)</f>
        <v>0</v>
      </c>
      <c r="F166" s="385">
        <f ca="1">SUM(F103:F165)</f>
        <v>0</v>
      </c>
    </row>
    <row r="167" spans="1:6" x14ac:dyDescent="0.25">
      <c r="A167" s="352" t="s">
        <v>133</v>
      </c>
      <c r="B167" s="180" t="s">
        <v>6221</v>
      </c>
      <c r="C167" s="116">
        <f>SUMIFS('Fully Booked'!Q:Q,'Fully Booked'!E:E,'REGIONAL MARKTERS '!B167,'Fully Booked'!C:C,'REGIONAL MARKTERS '!$A$167)</f>
        <v>0</v>
      </c>
      <c r="D167" s="116">
        <f>SUMIFS('Fully Booked'!I:I,'Fully Booked'!E:E,'REGIONAL MARKTERS '!B167,'Fully Booked'!C:C,'REGIONAL MARKTERS '!$A$167)</f>
        <v>0</v>
      </c>
      <c r="E167" s="116">
        <f>SUMIFS('Fully Booked'!Q:Q,'Fully Booked'!E:E,'REGIONAL MARKTERS '!B167,'Fully Booked'!C:C,'REGIONAL MARKTERS '!$A$167,'Fully Booked'!M:M,'REGIONAL MARKTERS '!$E$2)</f>
        <v>0</v>
      </c>
      <c r="F167" s="116">
        <f ca="1">SUMIFS('Fully Booked'!Q:Q,'Fully Booked'!E:E,'REGIONAL MARKTERS '!B167,'Fully Booked'!C:C,'REGIONAL MARKTERS '!$A$167,'Fully Booked'!L:L,'REGIONAL MARKTERS '!$F$2)</f>
        <v>0</v>
      </c>
    </row>
    <row r="168" spans="1:6" x14ac:dyDescent="0.25">
      <c r="B168" s="180" t="s">
        <v>4014</v>
      </c>
      <c r="C168" s="116">
        <f>SUMIFS('Fully Booked'!Q:Q,'Fully Booked'!E:E,'REGIONAL MARKTERS '!B168,'Fully Booked'!C:C,'REGIONAL MARKTERS '!$A$167)</f>
        <v>0</v>
      </c>
      <c r="D168" s="116">
        <f>SUMIFS('Fully Booked'!I:I,'Fully Booked'!E:E,'REGIONAL MARKTERS '!B168,'Fully Booked'!C:C,'REGIONAL MARKTERS '!$A$167)</f>
        <v>0</v>
      </c>
      <c r="E168" s="116">
        <f>SUMIFS('Fully Booked'!Q:Q,'Fully Booked'!E:E,'REGIONAL MARKTERS '!B168,'Fully Booked'!C:C,'REGIONAL MARKTERS '!$A$167,'Fully Booked'!M:M,'REGIONAL MARKTERS '!$E$2)</f>
        <v>0</v>
      </c>
      <c r="F168" s="116">
        <f ca="1">SUMIFS('Fully Booked'!Q:Q,'Fully Booked'!E:E,'REGIONAL MARKTERS '!B168,'Fully Booked'!C:C,'REGIONAL MARKTERS '!$A$167,'Fully Booked'!L:L,'REGIONAL MARKTERS '!$F$2)</f>
        <v>0</v>
      </c>
    </row>
    <row r="169" spans="1:6" x14ac:dyDescent="0.25">
      <c r="B169" s="180" t="s">
        <v>5371</v>
      </c>
      <c r="C169" s="116">
        <f>SUMIFS('Fully Booked'!Q:Q,'Fully Booked'!E:E,'REGIONAL MARKTERS '!B169,'Fully Booked'!C:C,'REGIONAL MARKTERS '!$A$167)</f>
        <v>50000</v>
      </c>
      <c r="D169" s="116">
        <f>SUMIFS('Fully Booked'!I:I,'Fully Booked'!E:E,'REGIONAL MARKTERS '!B169,'Fully Booked'!C:C,'REGIONAL MARKTERS '!$A$167)</f>
        <v>1828</v>
      </c>
      <c r="E169" s="116">
        <f>SUMIFS('Fully Booked'!Q:Q,'Fully Booked'!E:E,'REGIONAL MARKTERS '!B169,'Fully Booked'!C:C,'REGIONAL MARKTERS '!$A$167,'Fully Booked'!M:M,'REGIONAL MARKTERS '!$E$2)</f>
        <v>0</v>
      </c>
      <c r="F169" s="116">
        <f ca="1">SUMIFS('Fully Booked'!Q:Q,'Fully Booked'!E:E,'REGIONAL MARKTERS '!B169,'Fully Booked'!C:C,'REGIONAL MARKTERS '!$A$167,'Fully Booked'!L:L,'REGIONAL MARKTERS '!$F$2)</f>
        <v>0</v>
      </c>
    </row>
    <row r="170" spans="1:6" x14ac:dyDescent="0.25">
      <c r="B170" s="198" t="s">
        <v>6403</v>
      </c>
      <c r="C170" s="116">
        <f>SUMIFS('Fully Booked'!Q:Q,'Fully Booked'!E:E,'REGIONAL MARKTERS '!B170,'Fully Booked'!C:C,'REGIONAL MARKTERS '!$A$167)</f>
        <v>0</v>
      </c>
      <c r="D170" s="116">
        <f>SUMIFS('Fully Booked'!I:I,'Fully Booked'!E:E,'REGIONAL MARKTERS '!B170,'Fully Booked'!C:C,'REGIONAL MARKTERS '!$A$167)</f>
        <v>0</v>
      </c>
      <c r="E170" s="116">
        <f>SUMIFS('Fully Booked'!Q:Q,'Fully Booked'!E:E,'REGIONAL MARKTERS '!B170,'Fully Booked'!C:C,'REGIONAL MARKTERS '!$A$167,'Fully Booked'!M:M,'REGIONAL MARKTERS '!$E$2)</f>
        <v>0</v>
      </c>
      <c r="F170" s="116">
        <f ca="1">SUMIFS('Fully Booked'!Q:Q,'Fully Booked'!E:E,'REGIONAL MARKTERS '!B170,'Fully Booked'!C:C,'REGIONAL MARKTERS '!$A$167,'Fully Booked'!L:L,'REGIONAL MARKTERS '!$F$2)</f>
        <v>0</v>
      </c>
    </row>
    <row r="171" spans="1:6" x14ac:dyDescent="0.25">
      <c r="B171" s="180" t="s">
        <v>6387</v>
      </c>
      <c r="C171" s="116">
        <f>SUMIFS('Fully Booked'!Q:Q,'Fully Booked'!E:E,'REGIONAL MARKTERS '!B171,'Fully Booked'!C:C,'REGIONAL MARKTERS '!$A$167)</f>
        <v>0</v>
      </c>
      <c r="D171" s="116">
        <f>SUMIFS('Fully Booked'!I:I,'Fully Booked'!E:E,'REGIONAL MARKTERS '!B171,'Fully Booked'!C:C,'REGIONAL MARKTERS '!$A$167)</f>
        <v>0</v>
      </c>
      <c r="E171" s="116">
        <f>SUMIFS('Fully Booked'!Q:Q,'Fully Booked'!E:E,'REGIONAL MARKTERS '!B171,'Fully Booked'!C:C,'REGIONAL MARKTERS '!$A$167,'Fully Booked'!M:M,'REGIONAL MARKTERS '!$E$2)</f>
        <v>0</v>
      </c>
      <c r="F171" s="116">
        <f ca="1">SUMIFS('Fully Booked'!Q:Q,'Fully Booked'!E:E,'REGIONAL MARKTERS '!B171,'Fully Booked'!C:C,'REGIONAL MARKTERS '!$A$167,'Fully Booked'!L:L,'REGIONAL MARKTERS '!$F$2)</f>
        <v>0</v>
      </c>
    </row>
    <row r="172" spans="1:6" x14ac:dyDescent="0.25">
      <c r="B172" s="180" t="s">
        <v>3239</v>
      </c>
      <c r="C172" s="116">
        <f>SUMIFS('Fully Booked'!Q:Q,'Fully Booked'!E:E,'REGIONAL MARKTERS '!B172,'Fully Booked'!C:C,'REGIONAL MARKTERS '!$A$167)</f>
        <v>431500</v>
      </c>
      <c r="D172" s="116">
        <f>SUMIFS('Fully Booked'!I:I,'Fully Booked'!E:E,'REGIONAL MARKTERS '!B172,'Fully Booked'!C:C,'REGIONAL MARKTERS '!$A$167)</f>
        <v>16291</v>
      </c>
      <c r="E172" s="116">
        <f>SUMIFS('Fully Booked'!Q:Q,'Fully Booked'!E:E,'REGIONAL MARKTERS '!B172,'Fully Booked'!C:C,'REGIONAL MARKTERS '!$A$167,'Fully Booked'!M:M,'REGIONAL MARKTERS '!$E$2)</f>
        <v>0</v>
      </c>
      <c r="F172" s="116">
        <f ca="1">SUMIFS('Fully Booked'!Q:Q,'Fully Booked'!E:E,'REGIONAL MARKTERS '!B172,'Fully Booked'!C:C,'REGIONAL MARKTERS '!$A$167,'Fully Booked'!L:L,'REGIONAL MARKTERS '!$F$2)</f>
        <v>0</v>
      </c>
    </row>
    <row r="173" spans="1:6" x14ac:dyDescent="0.25">
      <c r="B173" s="180" t="s">
        <v>6190</v>
      </c>
      <c r="C173" s="116">
        <f>SUMIFS('Fully Booked'!Q:Q,'Fully Booked'!E:E,'REGIONAL MARKTERS '!B173,'Fully Booked'!C:C,'REGIONAL MARKTERS '!$A$167)</f>
        <v>0</v>
      </c>
      <c r="D173" s="116">
        <f>SUMIFS('Fully Booked'!I:I,'Fully Booked'!E:E,'REGIONAL MARKTERS '!B173,'Fully Booked'!C:C,'REGIONAL MARKTERS '!$A$167)</f>
        <v>0</v>
      </c>
      <c r="E173" s="116">
        <f>SUMIFS('Fully Booked'!Q:Q,'Fully Booked'!E:E,'REGIONAL MARKTERS '!B173,'Fully Booked'!C:C,'REGIONAL MARKTERS '!$A$167,'Fully Booked'!M:M,'REGIONAL MARKTERS '!$E$2)</f>
        <v>0</v>
      </c>
      <c r="F173" s="116">
        <f ca="1">SUMIFS('Fully Booked'!Q:Q,'Fully Booked'!E:E,'REGIONAL MARKTERS '!B173,'Fully Booked'!C:C,'REGIONAL MARKTERS '!$A$167,'Fully Booked'!L:L,'REGIONAL MARKTERS '!$F$2)</f>
        <v>0</v>
      </c>
    </row>
    <row r="174" spans="1:6" x14ac:dyDescent="0.25">
      <c r="B174" s="180" t="s">
        <v>3220</v>
      </c>
      <c r="C174" s="116">
        <f>SUMIFS('Fully Booked'!Q:Q,'Fully Booked'!E:E,'REGIONAL MARKTERS '!B174,'Fully Booked'!C:C,'REGIONAL MARKTERS '!$A$167)</f>
        <v>267300</v>
      </c>
      <c r="D174" s="116">
        <f>SUMIFS('Fully Booked'!I:I,'Fully Booked'!E:E,'REGIONAL MARKTERS '!B174,'Fully Booked'!C:C,'REGIONAL MARKTERS '!$A$167)</f>
        <v>6521</v>
      </c>
      <c r="E174" s="116">
        <f>SUMIFS('Fully Booked'!Q:Q,'Fully Booked'!E:E,'REGIONAL MARKTERS '!B174,'Fully Booked'!C:C,'REGIONAL MARKTERS '!$A$167,'Fully Booked'!M:M,'REGIONAL MARKTERS '!$E$2)</f>
        <v>0</v>
      </c>
      <c r="F174" s="116">
        <f ca="1">SUMIFS('Fully Booked'!Q:Q,'Fully Booked'!E:E,'REGIONAL MARKTERS '!B174,'Fully Booked'!C:C,'REGIONAL MARKTERS '!$A$167,'Fully Booked'!L:L,'REGIONAL MARKTERS '!$F$2)</f>
        <v>0</v>
      </c>
    </row>
    <row r="175" spans="1:6" x14ac:dyDescent="0.25">
      <c r="B175" s="180" t="s">
        <v>2839</v>
      </c>
      <c r="C175" s="116">
        <f>SUMIFS('Fully Booked'!Q:Q,'Fully Booked'!E:E,'REGIONAL MARKTERS '!B175,'Fully Booked'!C:C,'REGIONAL MARKTERS '!$A$167)</f>
        <v>0</v>
      </c>
      <c r="D175" s="116">
        <f>SUMIFS('Fully Booked'!I:I,'Fully Booked'!E:E,'REGIONAL MARKTERS '!B175,'Fully Booked'!C:C,'REGIONAL MARKTERS '!$A$167)</f>
        <v>0</v>
      </c>
      <c r="E175" s="116">
        <f>SUMIFS('Fully Booked'!Q:Q,'Fully Booked'!E:E,'REGIONAL MARKTERS '!B175,'Fully Booked'!C:C,'REGIONAL MARKTERS '!$A$167,'Fully Booked'!M:M,'REGIONAL MARKTERS '!$E$2)</f>
        <v>0</v>
      </c>
      <c r="F175" s="116">
        <f ca="1">SUMIFS('Fully Booked'!Q:Q,'Fully Booked'!E:E,'REGIONAL MARKTERS '!B175,'Fully Booked'!C:C,'REGIONAL MARKTERS '!$A$167,'Fully Booked'!L:L,'REGIONAL MARKTERS '!$F$2)</f>
        <v>0</v>
      </c>
    </row>
    <row r="176" spans="1:6" x14ac:dyDescent="0.25">
      <c r="B176" s="180" t="s">
        <v>3445</v>
      </c>
      <c r="C176" s="116">
        <f>SUMIFS('Fully Booked'!Q:Q,'Fully Booked'!E:E,'REGIONAL MARKTERS '!B176,'Fully Booked'!C:C,'REGIONAL MARKTERS '!$A$167)</f>
        <v>0</v>
      </c>
      <c r="D176" s="116">
        <f>SUMIFS('Fully Booked'!I:I,'Fully Booked'!E:E,'REGIONAL MARKTERS '!B176,'Fully Booked'!C:C,'REGIONAL MARKTERS '!$A$167)</f>
        <v>0</v>
      </c>
      <c r="E176" s="116">
        <f>SUMIFS('Fully Booked'!Q:Q,'Fully Booked'!E:E,'REGIONAL MARKTERS '!B176,'Fully Booked'!C:C,'REGIONAL MARKTERS '!$A$167,'Fully Booked'!M:M,'REGIONAL MARKTERS '!$E$2)</f>
        <v>0</v>
      </c>
      <c r="F176" s="116">
        <f ca="1">SUMIFS('Fully Booked'!Q:Q,'Fully Booked'!E:E,'REGIONAL MARKTERS '!B176,'Fully Booked'!C:C,'REGIONAL MARKTERS '!$A$167,'Fully Booked'!L:L,'REGIONAL MARKTERS '!$F$2)</f>
        <v>0</v>
      </c>
    </row>
    <row r="177" spans="1:6" x14ac:dyDescent="0.25">
      <c r="B177" s="180" t="s">
        <v>582</v>
      </c>
      <c r="C177" s="116">
        <f>SUMIFS('Fully Booked'!Q:Q,'Fully Booked'!E:E,'REGIONAL MARKTERS '!B177,'Fully Booked'!C:C,'REGIONAL MARKTERS '!$A$167)</f>
        <v>30000</v>
      </c>
      <c r="D177" s="116">
        <f>SUMIFS('Fully Booked'!I:I,'Fully Booked'!E:E,'REGIONAL MARKTERS '!B177,'Fully Booked'!C:C,'REGIONAL MARKTERS '!$A$167)</f>
        <v>1197</v>
      </c>
      <c r="E177" s="116">
        <f>SUMIFS('Fully Booked'!Q:Q,'Fully Booked'!E:E,'REGIONAL MARKTERS '!B177,'Fully Booked'!C:C,'REGIONAL MARKTERS '!$A$167,'Fully Booked'!M:M,'REGIONAL MARKTERS '!$E$2)</f>
        <v>0</v>
      </c>
      <c r="F177" s="116">
        <f ca="1">SUMIFS('Fully Booked'!Q:Q,'Fully Booked'!E:E,'REGIONAL MARKTERS '!B177,'Fully Booked'!C:C,'REGIONAL MARKTERS '!$A$167,'Fully Booked'!L:L,'REGIONAL MARKTERS '!$F$2)</f>
        <v>0</v>
      </c>
    </row>
    <row r="178" spans="1:6" x14ac:dyDescent="0.25">
      <c r="B178" s="8" t="s">
        <v>1418</v>
      </c>
      <c r="C178" s="116">
        <f>SUMIFS('Fully Booked'!Q:Q,'Fully Booked'!E:E,'REGIONAL MARKTERS '!B178,'Fully Booked'!C:C,'REGIONAL MARKTERS '!$A$167)</f>
        <v>0</v>
      </c>
      <c r="D178" s="116">
        <f>SUMIFS('Fully Booked'!I:I,'Fully Booked'!E:E,'REGIONAL MARKTERS '!B178,'Fully Booked'!C:C,'REGIONAL MARKTERS '!$A$167)</f>
        <v>0</v>
      </c>
      <c r="E178" s="116">
        <f>SUMIFS('Fully Booked'!Q:Q,'Fully Booked'!E:E,'REGIONAL MARKTERS '!B178,'Fully Booked'!C:C,'REGIONAL MARKTERS '!$A$167,'Fully Booked'!M:M,'REGIONAL MARKTERS '!$E$2)</f>
        <v>0</v>
      </c>
      <c r="F178" s="116">
        <f ca="1">SUMIFS('Fully Booked'!Q:Q,'Fully Booked'!E:E,'REGIONAL MARKTERS '!B178,'Fully Booked'!C:C,'REGIONAL MARKTERS '!$A$167,'Fully Booked'!L:L,'REGIONAL MARKTERS '!$F$2)</f>
        <v>0</v>
      </c>
    </row>
    <row r="179" spans="1:6" x14ac:dyDescent="0.25">
      <c r="B179" s="180" t="s">
        <v>4292</v>
      </c>
      <c r="C179" s="116">
        <f>SUMIFS('Fully Booked'!Q:Q,'Fully Booked'!E:E,'REGIONAL MARKTERS '!B179,'Fully Booked'!C:C,'REGIONAL MARKTERS '!$A$167)</f>
        <v>0</v>
      </c>
      <c r="D179" s="116">
        <f>SUMIFS('Fully Booked'!I:I,'Fully Booked'!E:E,'REGIONAL MARKTERS '!B179,'Fully Booked'!C:C,'REGIONAL MARKTERS '!$A$167)</f>
        <v>0</v>
      </c>
      <c r="E179" s="116">
        <f>SUMIFS('Fully Booked'!Q:Q,'Fully Booked'!E:E,'REGIONAL MARKTERS '!B179,'Fully Booked'!C:C,'REGIONAL MARKTERS '!$A$167,'Fully Booked'!M:M,'REGIONAL MARKTERS '!$E$2)</f>
        <v>0</v>
      </c>
      <c r="F179" s="116">
        <f ca="1">SUMIFS('Fully Booked'!Q:Q,'Fully Booked'!E:E,'REGIONAL MARKTERS '!B179,'Fully Booked'!C:C,'REGIONAL MARKTERS '!$A$167,'Fully Booked'!L:L,'REGIONAL MARKTERS '!$F$2)</f>
        <v>0</v>
      </c>
    </row>
    <row r="180" spans="1:6" x14ac:dyDescent="0.25">
      <c r="B180" s="180" t="s">
        <v>6434</v>
      </c>
      <c r="C180" s="116">
        <f>SUMIFS('Fully Booked'!Q:Q,'Fully Booked'!E:E,'REGIONAL MARKTERS '!B180,'Fully Booked'!C:C,'REGIONAL MARKTERS '!$A$167)</f>
        <v>0</v>
      </c>
      <c r="D180" s="116">
        <f>SUMIFS('Fully Booked'!I:I,'Fully Booked'!E:E,'REGIONAL MARKTERS '!B180,'Fully Booked'!C:C,'REGIONAL MARKTERS '!$A$167)</f>
        <v>0</v>
      </c>
      <c r="E180" s="116">
        <f>SUMIFS('Fully Booked'!Q:Q,'Fully Booked'!E:E,'REGIONAL MARKTERS '!B180,'Fully Booked'!C:C,'REGIONAL MARKTERS '!$A$167,'Fully Booked'!M:M,'REGIONAL MARKTERS '!$E$2)</f>
        <v>0</v>
      </c>
      <c r="F180" s="116">
        <f ca="1">SUMIFS('Fully Booked'!Q:Q,'Fully Booked'!E:E,'REGIONAL MARKTERS '!B180,'Fully Booked'!C:C,'REGIONAL MARKTERS '!$A$167,'Fully Booked'!L:L,'REGIONAL MARKTERS '!$F$2)</f>
        <v>0</v>
      </c>
    </row>
    <row r="181" spans="1:6" x14ac:dyDescent="0.25">
      <c r="B181" s="180" t="s">
        <v>6383</v>
      </c>
      <c r="C181" s="116">
        <f>SUMIFS('Fully Booked'!Q:Q,'Fully Booked'!E:E,'REGIONAL MARKTERS '!B181,'Fully Booked'!C:C,'REGIONAL MARKTERS '!$A$167)</f>
        <v>0</v>
      </c>
      <c r="D181" s="116">
        <f>SUMIFS('Fully Booked'!I:I,'Fully Booked'!E:E,'REGIONAL MARKTERS '!B181,'Fully Booked'!C:C,'REGIONAL MARKTERS '!$A$167)</f>
        <v>0</v>
      </c>
      <c r="E181" s="116">
        <f>SUMIFS('Fully Booked'!Q:Q,'Fully Booked'!E:E,'REGIONAL MARKTERS '!B181,'Fully Booked'!C:C,'REGIONAL MARKTERS '!$A$167,'Fully Booked'!M:M,'REGIONAL MARKTERS '!$E$2)</f>
        <v>0</v>
      </c>
      <c r="F181" s="116">
        <f ca="1">SUMIFS('Fully Booked'!Q:Q,'Fully Booked'!E:E,'REGIONAL MARKTERS '!B181,'Fully Booked'!C:C,'REGIONAL MARKTERS '!$A$167,'Fully Booked'!L:L,'REGIONAL MARKTERS '!$F$2)</f>
        <v>0</v>
      </c>
    </row>
    <row r="182" spans="1:6" x14ac:dyDescent="0.25">
      <c r="B182" s="180" t="s">
        <v>6393</v>
      </c>
      <c r="C182" s="116">
        <f>SUMIFS('Fully Booked'!Q:Q,'Fully Booked'!E:E,'REGIONAL MARKTERS '!B182,'Fully Booked'!C:C,'REGIONAL MARKTERS '!$A$167)</f>
        <v>0</v>
      </c>
      <c r="D182" s="116">
        <f>SUMIFS('Fully Booked'!I:I,'Fully Booked'!E:E,'REGIONAL MARKTERS '!B182,'Fully Booked'!C:C,'REGIONAL MARKTERS '!$A$167)</f>
        <v>0</v>
      </c>
      <c r="E182" s="116">
        <f>SUMIFS('Fully Booked'!Q:Q,'Fully Booked'!E:E,'REGIONAL MARKTERS '!B182,'Fully Booked'!C:C,'REGIONAL MARKTERS '!$A$167,'Fully Booked'!M:M,'REGIONAL MARKTERS '!$E$2)</f>
        <v>0</v>
      </c>
      <c r="F182" s="116">
        <f ca="1">SUMIFS('Fully Booked'!Q:Q,'Fully Booked'!E:E,'REGIONAL MARKTERS '!B182,'Fully Booked'!C:C,'REGIONAL MARKTERS '!$A$167,'Fully Booked'!L:L,'REGIONAL MARKTERS '!$F$2)</f>
        <v>0</v>
      </c>
    </row>
    <row r="183" spans="1:6" x14ac:dyDescent="0.25">
      <c r="B183" s="180" t="s">
        <v>2339</v>
      </c>
      <c r="C183" s="116">
        <f>SUMIFS('Fully Booked'!Q:Q,'Fully Booked'!E:E,'REGIONAL MARKTERS '!B183,'Fully Booked'!C:C,'REGIONAL MARKTERS '!$A$167)</f>
        <v>0</v>
      </c>
      <c r="D183" s="116">
        <f>SUMIFS('Fully Booked'!I:I,'Fully Booked'!E:E,'REGIONAL MARKTERS '!B183,'Fully Booked'!C:C,'REGIONAL MARKTERS '!$A$167)</f>
        <v>0</v>
      </c>
      <c r="E183" s="116">
        <f>SUMIFS('Fully Booked'!Q:Q,'Fully Booked'!E:E,'REGIONAL MARKTERS '!B183,'Fully Booked'!C:C,'REGIONAL MARKTERS '!$A$167,'Fully Booked'!M:M,'REGIONAL MARKTERS '!$E$2)</f>
        <v>0</v>
      </c>
      <c r="F183" s="116">
        <f ca="1">SUMIFS('Fully Booked'!Q:Q,'Fully Booked'!E:E,'REGIONAL MARKTERS '!B183,'Fully Booked'!C:C,'REGIONAL MARKTERS '!$A$167,'Fully Booked'!L:L,'REGIONAL MARKTERS '!$F$2)</f>
        <v>0</v>
      </c>
    </row>
    <row r="184" spans="1:6" x14ac:dyDescent="0.25">
      <c r="B184" s="180" t="s">
        <v>418</v>
      </c>
      <c r="C184" s="116">
        <f>SUMIFS('Fully Booked'!Q:Q,'Fully Booked'!E:E,'REGIONAL MARKTERS '!B184,'Fully Booked'!C:C,'REGIONAL MARKTERS '!$A$167)</f>
        <v>0</v>
      </c>
      <c r="D184" s="116">
        <f>SUMIFS('Fully Booked'!I:I,'Fully Booked'!E:E,'REGIONAL MARKTERS '!B184,'Fully Booked'!C:C,'REGIONAL MARKTERS '!$A$167)</f>
        <v>0</v>
      </c>
      <c r="E184" s="116">
        <f>SUMIFS('Fully Booked'!Q:Q,'Fully Booked'!E:E,'REGIONAL MARKTERS '!B184,'Fully Booked'!C:C,'REGIONAL MARKTERS '!$A$167,'Fully Booked'!M:M,'REGIONAL MARKTERS '!$E$2)</f>
        <v>0</v>
      </c>
      <c r="F184" s="116">
        <f ca="1">SUMIFS('Fully Booked'!Q:Q,'Fully Booked'!E:E,'REGIONAL MARKTERS '!B184,'Fully Booked'!C:C,'REGIONAL MARKTERS '!$A$167,'Fully Booked'!L:L,'REGIONAL MARKTERS '!$F$2)</f>
        <v>0</v>
      </c>
    </row>
    <row r="185" spans="1:6" x14ac:dyDescent="0.25">
      <c r="B185" s="180" t="s">
        <v>2987</v>
      </c>
      <c r="C185" s="116">
        <f>SUMIFS('Fully Booked'!Q:Q,'Fully Booked'!E:E,'REGIONAL MARKTERS '!B185,'Fully Booked'!C:C,'REGIONAL MARKTERS '!$A$167)</f>
        <v>0</v>
      </c>
      <c r="D185" s="116">
        <f>SUMIFS('Fully Booked'!I:I,'Fully Booked'!E:E,'REGIONAL MARKTERS '!B185,'Fully Booked'!C:C,'REGIONAL MARKTERS '!$A$167)</f>
        <v>0</v>
      </c>
      <c r="E185" s="116">
        <f>SUMIFS('Fully Booked'!Q:Q,'Fully Booked'!E:E,'REGIONAL MARKTERS '!B185,'Fully Booked'!C:C,'REGIONAL MARKTERS '!$A$167,'Fully Booked'!M:M,'REGIONAL MARKTERS '!$E$2)</f>
        <v>0</v>
      </c>
      <c r="F185" s="116">
        <f ca="1">SUMIFS('Fully Booked'!Q:Q,'Fully Booked'!E:E,'REGIONAL MARKTERS '!B185,'Fully Booked'!C:C,'REGIONAL MARKTERS '!$A$167,'Fully Booked'!L:L,'REGIONAL MARKTERS '!$F$2)</f>
        <v>0</v>
      </c>
    </row>
    <row r="186" spans="1:6" x14ac:dyDescent="0.25">
      <c r="B186" s="180" t="s">
        <v>2068</v>
      </c>
      <c r="C186" s="116">
        <f>SUMIFS('Fully Booked'!Q:Q,'Fully Booked'!E:E,'REGIONAL MARKTERS '!B186,'Fully Booked'!C:C,'REGIONAL MARKTERS '!$A$167)</f>
        <v>0</v>
      </c>
      <c r="D186" s="116">
        <f>SUMIFS('Fully Booked'!I:I,'Fully Booked'!E:E,'REGIONAL MARKTERS '!B186,'Fully Booked'!C:C,'REGIONAL MARKTERS '!$A$167)</f>
        <v>0</v>
      </c>
      <c r="E186" s="116">
        <f>SUMIFS('Fully Booked'!Q:Q,'Fully Booked'!E:E,'REGIONAL MARKTERS '!B186,'Fully Booked'!C:C,'REGIONAL MARKTERS '!$A$167,'Fully Booked'!M:M,'REGIONAL MARKTERS '!$E$2)</f>
        <v>0</v>
      </c>
      <c r="F186" s="116">
        <f ca="1">SUMIFS('Fully Booked'!Q:Q,'Fully Booked'!E:E,'REGIONAL MARKTERS '!B186,'Fully Booked'!C:C,'REGIONAL MARKTERS '!$A$167,'Fully Booked'!L:L,'REGIONAL MARKTERS '!$F$2)</f>
        <v>0</v>
      </c>
    </row>
    <row r="187" spans="1:6" x14ac:dyDescent="0.25">
      <c r="A187" s="13"/>
      <c r="B187" s="8" t="s">
        <v>766</v>
      </c>
      <c r="C187" s="116">
        <f>SUMIFS('Fully Booked'!Q:Q,'Fully Booked'!E:E,'REGIONAL MARKTERS '!B187,'Fully Booked'!C:C,'REGIONAL MARKTERS '!$A$167)</f>
        <v>0</v>
      </c>
      <c r="D187" s="116">
        <f>SUMIFS('Fully Booked'!I:I,'Fully Booked'!E:E,'REGIONAL MARKTERS '!B187,'Fully Booked'!C:C,'REGIONAL MARKTERS '!$A$167)</f>
        <v>0</v>
      </c>
      <c r="E187" s="116">
        <f>SUMIFS('Fully Booked'!Q:Q,'Fully Booked'!E:E,'REGIONAL MARKTERS '!B187,'Fully Booked'!C:C,'REGIONAL MARKTERS '!$A$167,'Fully Booked'!M:M,'REGIONAL MARKTERS '!$E$2)</f>
        <v>0</v>
      </c>
      <c r="F187" s="116">
        <f ca="1">SUMIFS('Fully Booked'!Q:Q,'Fully Booked'!E:E,'REGIONAL MARKTERS '!B187,'Fully Booked'!C:C,'REGIONAL MARKTERS '!$A$167,'Fully Booked'!L:L,'REGIONAL MARKTERS '!$F$2)</f>
        <v>0</v>
      </c>
    </row>
    <row r="188" spans="1:6" x14ac:dyDescent="0.25">
      <c r="A188" s="13"/>
      <c r="B188" s="8" t="s">
        <v>5378</v>
      </c>
      <c r="C188" s="116">
        <f>SUMIFS('Fully Booked'!Q:Q,'Fully Booked'!E:E,'REGIONAL MARKTERS '!B188,'Fully Booked'!C:C,'REGIONAL MARKTERS '!$A$167)</f>
        <v>0</v>
      </c>
      <c r="D188" s="116">
        <f>SUMIFS('Fully Booked'!I:I,'Fully Booked'!E:E,'REGIONAL MARKTERS '!B188,'Fully Booked'!C:C,'REGIONAL MARKTERS '!$A$167)</f>
        <v>0</v>
      </c>
      <c r="E188" s="116">
        <f>SUMIFS('Fully Booked'!Q:Q,'Fully Booked'!E:E,'REGIONAL MARKTERS '!B188,'Fully Booked'!C:C,'REGIONAL MARKTERS '!$A$167,'Fully Booked'!M:M,'REGIONAL MARKTERS '!$E$2)</f>
        <v>0</v>
      </c>
      <c r="F188" s="116">
        <f ca="1">SUMIFS('Fully Booked'!Q:Q,'Fully Booked'!E:E,'REGIONAL MARKTERS '!B188,'Fully Booked'!C:C,'REGIONAL MARKTERS '!$A$167,'Fully Booked'!L:L,'REGIONAL MARKTERS '!$F$2)</f>
        <v>0</v>
      </c>
    </row>
    <row r="189" spans="1:6" x14ac:dyDescent="0.25">
      <c r="A189" s="13"/>
      <c r="B189" s="180"/>
      <c r="C189" s="116">
        <f>SUMIFS('Fully Booked'!Q:Q,'Fully Booked'!E:E,'REGIONAL MARKTERS '!B189,'Fully Booked'!C:C,'REGIONAL MARKTERS '!$A$167)</f>
        <v>0</v>
      </c>
      <c r="D189" s="116">
        <f>SUMIFS('Fully Booked'!I:I,'Fully Booked'!E:E,'REGIONAL MARKTERS '!B189,'Fully Booked'!C:C,'REGIONAL MARKTERS '!$A$167)</f>
        <v>0</v>
      </c>
      <c r="E189" s="116">
        <f>SUMIFS('Fully Booked'!Q:Q,'Fully Booked'!E:E,'REGIONAL MARKTERS '!B189,'Fully Booked'!C:C,'REGIONAL MARKTERS '!$A$167,'Fully Booked'!M:M,'REGIONAL MARKTERS '!$E$2)</f>
        <v>0</v>
      </c>
      <c r="F189" s="116">
        <f ca="1">SUMIFS('Fully Booked'!Q:Q,'Fully Booked'!E:E,'REGIONAL MARKTERS '!B189,'Fully Booked'!C:C,'REGIONAL MARKTERS '!$A$167,'Fully Booked'!L:L,'REGIONAL MARKTERS '!$F$2)</f>
        <v>0</v>
      </c>
    </row>
    <row r="190" spans="1:6" x14ac:dyDescent="0.25">
      <c r="A190" s="13"/>
      <c r="B190" s="180"/>
      <c r="C190" s="116">
        <f>SUMIFS('Fully Booked'!Q:Q,'Fully Booked'!E:E,'REGIONAL MARKTERS '!B190,'Fully Booked'!C:C,'REGIONAL MARKTERS '!$A$167)</f>
        <v>0</v>
      </c>
      <c r="D190" s="116">
        <f>SUMIFS('Fully Booked'!I:I,'Fully Booked'!E:E,'REGIONAL MARKTERS '!B190,'Fully Booked'!C:C,'REGIONAL MARKTERS '!$A$167)</f>
        <v>0</v>
      </c>
      <c r="E190" s="116">
        <f>SUMIFS('Fully Booked'!Q:Q,'Fully Booked'!E:E,'REGIONAL MARKTERS '!B190,'Fully Booked'!C:C,'REGIONAL MARKTERS '!$A$167,'Fully Booked'!M:M,'REGIONAL MARKTERS '!$E$2)</f>
        <v>0</v>
      </c>
      <c r="F190" s="116">
        <f ca="1">SUMIFS('Fully Booked'!Q:Q,'Fully Booked'!E:E,'REGIONAL MARKTERS '!B190,'Fully Booked'!C:C,'REGIONAL MARKTERS '!$A$167,'Fully Booked'!L:L,'REGIONAL MARKTERS '!$F$2)</f>
        <v>0</v>
      </c>
    </row>
    <row r="191" spans="1:6" x14ac:dyDescent="0.25">
      <c r="A191" s="13"/>
      <c r="B191" s="180" t="s">
        <v>4385</v>
      </c>
      <c r="C191" s="116">
        <f>SUMIFS('Fully Booked'!Q:Q,'Fully Booked'!E:E,'REGIONAL MARKTERS '!B191,'Fully Booked'!C:C,'REGIONAL MARKTERS '!$A$167)</f>
        <v>0</v>
      </c>
      <c r="D191" s="116">
        <f>SUMIFS('Fully Booked'!I:I,'Fully Booked'!E:E,'REGIONAL MARKTERS '!B191,'Fully Booked'!C:C,'REGIONAL MARKTERS '!$A$167)</f>
        <v>0</v>
      </c>
      <c r="E191" s="116">
        <f>SUMIFS('Fully Booked'!Q:Q,'Fully Booked'!E:E,'REGIONAL MARKTERS '!B191,'Fully Booked'!C:C,'REGIONAL MARKTERS '!$A$167,'Fully Booked'!M:M,'REGIONAL MARKTERS '!$E$2)</f>
        <v>0</v>
      </c>
      <c r="F191" s="116">
        <f ca="1">SUMIFS('Fully Booked'!Q:Q,'Fully Booked'!E:E,'REGIONAL MARKTERS '!B191,'Fully Booked'!C:C,'REGIONAL MARKTERS '!$A$167,'Fully Booked'!L:L,'REGIONAL MARKTERS '!$F$2)</f>
        <v>0</v>
      </c>
    </row>
    <row r="192" spans="1:6" x14ac:dyDescent="0.25">
      <c r="A192" s="371"/>
      <c r="B192" s="180" t="s">
        <v>6689</v>
      </c>
      <c r="C192" s="116">
        <f>SUMIFS('Fully Booked'!Q:Q,'Fully Booked'!E:E,'REGIONAL MARKTERS '!B192,'Fully Booked'!C:C,'REGIONAL MARKTERS '!$A$167)</f>
        <v>0</v>
      </c>
      <c r="D192" s="116">
        <f>SUMIFS('Fully Booked'!I:I,'Fully Booked'!E:E,'REGIONAL MARKTERS '!B192,'Fully Booked'!C:C,'REGIONAL MARKTERS '!$A$167)</f>
        <v>0</v>
      </c>
      <c r="E192" s="116">
        <f>SUMIFS('Fully Booked'!Q:Q,'Fully Booked'!E:E,'REGIONAL MARKTERS '!B192,'Fully Booked'!C:C,'REGIONAL MARKTERS '!$A$167,'Fully Booked'!M:M,'REGIONAL MARKTERS '!$E$2)</f>
        <v>0</v>
      </c>
      <c r="F192" s="116">
        <f ca="1">SUMIFS('Fully Booked'!Q:Q,'Fully Booked'!E:E,'REGIONAL MARKTERS '!B192,'Fully Booked'!C:C,'REGIONAL MARKTERS '!$A$167,'Fully Booked'!L:L,'REGIONAL MARKTERS '!$F$2)</f>
        <v>0</v>
      </c>
    </row>
    <row r="193" spans="1:6" x14ac:dyDescent="0.25">
      <c r="B193" s="180" t="s">
        <v>721</v>
      </c>
      <c r="C193" s="116">
        <f>SUMIFS('Fully Booked'!Q:Q,'Fully Booked'!E:E,'REGIONAL MARKTERS '!B193,'Fully Booked'!C:C,'REGIONAL MARKTERS '!$A$167)</f>
        <v>0</v>
      </c>
      <c r="D193" s="116">
        <f>SUMIFS('Fully Booked'!I:I,'Fully Booked'!E:E,'REGIONAL MARKTERS '!B193,'Fully Booked'!C:C,'REGIONAL MARKTERS '!$A$167)</f>
        <v>0</v>
      </c>
      <c r="E193" s="116">
        <f>SUMIFS('Fully Booked'!Q:Q,'Fully Booked'!E:E,'REGIONAL MARKTERS '!B193,'Fully Booked'!C:C,'REGIONAL MARKTERS '!$A$167,'Fully Booked'!M:M,'REGIONAL MARKTERS '!$E$2)</f>
        <v>0</v>
      </c>
      <c r="F193" s="116">
        <f ca="1">SUMIFS('Fully Booked'!Q:Q,'Fully Booked'!E:E,'REGIONAL MARKTERS '!B193,'Fully Booked'!C:C,'REGIONAL MARKTERS '!$A$167,'Fully Booked'!L:L,'REGIONAL MARKTERS '!$F$2)</f>
        <v>0</v>
      </c>
    </row>
    <row r="194" spans="1:6" x14ac:dyDescent="0.25">
      <c r="B194" s="180" t="s">
        <v>6342</v>
      </c>
      <c r="C194" s="116">
        <f>SUMIFS('Fully Booked'!Q:Q,'Fully Booked'!E:E,'REGIONAL MARKTERS '!B194,'Fully Booked'!C:C,'REGIONAL MARKTERS '!$A$167)</f>
        <v>0</v>
      </c>
      <c r="D194" s="116">
        <f>SUMIFS('Fully Booked'!I:I,'Fully Booked'!E:E,'REGIONAL MARKTERS '!B194,'Fully Booked'!C:C,'REGIONAL MARKTERS '!$A$167)</f>
        <v>0</v>
      </c>
      <c r="E194" s="116">
        <f>SUMIFS('Fully Booked'!Q:Q,'Fully Booked'!E:E,'REGIONAL MARKTERS '!B194,'Fully Booked'!C:C,'REGIONAL MARKTERS '!$A$167,'Fully Booked'!M:M,'REGIONAL MARKTERS '!$E$2)</f>
        <v>0</v>
      </c>
      <c r="F194" s="116">
        <f ca="1">SUMIFS('Fully Booked'!Q:Q,'Fully Booked'!E:E,'REGIONAL MARKTERS '!B194,'Fully Booked'!C:C,'REGIONAL MARKTERS '!$A$167,'Fully Booked'!L:L,'REGIONAL MARKTERS '!$F$2)</f>
        <v>0</v>
      </c>
    </row>
    <row r="195" spans="1:6" x14ac:dyDescent="0.25">
      <c r="B195" s="180" t="s">
        <v>6778</v>
      </c>
      <c r="C195" s="116">
        <f>SUMIFS('Fully Booked'!Q:Q,'Fully Booked'!E:E,'REGIONAL MARKTERS '!B195,'Fully Booked'!C:C,'REGIONAL MARKTERS '!$A$167)</f>
        <v>0</v>
      </c>
      <c r="D195" s="116">
        <f>SUMIFS('Fully Booked'!I:I,'Fully Booked'!E:E,'REGIONAL MARKTERS '!B195,'Fully Booked'!C:C,'REGIONAL MARKTERS '!$A$167)</f>
        <v>0</v>
      </c>
      <c r="E195" s="116">
        <f>SUMIFS('Fully Booked'!Q:Q,'Fully Booked'!E:E,'REGIONAL MARKTERS '!B195,'Fully Booked'!C:C,'REGIONAL MARKTERS '!$A$167,'Fully Booked'!M:M,'REGIONAL MARKTERS '!$E$2)</f>
        <v>0</v>
      </c>
      <c r="F195" s="116">
        <f ca="1">SUMIFS('Fully Booked'!Q:Q,'Fully Booked'!E:E,'REGIONAL MARKTERS '!B195,'Fully Booked'!C:C,'REGIONAL MARKTERS '!$A$167,'Fully Booked'!L:L,'REGIONAL MARKTERS '!$F$2)</f>
        <v>0</v>
      </c>
    </row>
    <row r="196" spans="1:6" x14ac:dyDescent="0.25">
      <c r="B196" s="180" t="s">
        <v>6351</v>
      </c>
      <c r="C196" s="116">
        <f>SUMIFS('Fully Booked'!Q:Q,'Fully Booked'!E:E,'REGIONAL MARKTERS '!B196,'Fully Booked'!C:C,'REGIONAL MARKTERS '!$A$167)</f>
        <v>0</v>
      </c>
      <c r="D196" s="116">
        <f>SUMIFS('Fully Booked'!I:I,'Fully Booked'!E:E,'REGIONAL MARKTERS '!B196,'Fully Booked'!C:C,'REGIONAL MARKTERS '!$A$167)</f>
        <v>0</v>
      </c>
      <c r="E196" s="116">
        <f>SUMIFS('Fully Booked'!Q:Q,'Fully Booked'!E:E,'REGIONAL MARKTERS '!B196,'Fully Booked'!C:C,'REGIONAL MARKTERS '!$A$167,'Fully Booked'!M:M,'REGIONAL MARKTERS '!$E$2)</f>
        <v>0</v>
      </c>
      <c r="F196" s="116">
        <f ca="1">SUMIFS('Fully Booked'!Q:Q,'Fully Booked'!E:E,'REGIONAL MARKTERS '!B196,'Fully Booked'!C:C,'REGIONAL MARKTERS '!$A$167,'Fully Booked'!L:L,'REGIONAL MARKTERS '!$F$2)</f>
        <v>0</v>
      </c>
    </row>
    <row r="197" spans="1:6" x14ac:dyDescent="0.25">
      <c r="B197" s="180" t="s">
        <v>1291</v>
      </c>
      <c r="C197" s="116">
        <f>SUMIFS('Fully Booked'!Q:Q,'Fully Booked'!E:E,'REGIONAL MARKTERS '!B197,'Fully Booked'!C:C,'REGIONAL MARKTERS '!$A$167)</f>
        <v>0</v>
      </c>
      <c r="D197" s="116">
        <f>SUMIFS('Fully Booked'!I:I,'Fully Booked'!E:E,'REGIONAL MARKTERS '!B197,'Fully Booked'!C:C,'REGIONAL MARKTERS '!$A$167)</f>
        <v>0</v>
      </c>
      <c r="E197" s="116">
        <f>SUMIFS('Fully Booked'!Q:Q,'Fully Booked'!E:E,'REGIONAL MARKTERS '!B197,'Fully Booked'!C:C,'REGIONAL MARKTERS '!$A$167,'Fully Booked'!M:M,'REGIONAL MARKTERS '!$E$2)</f>
        <v>0</v>
      </c>
      <c r="F197" s="116">
        <f ca="1">SUMIFS('Fully Booked'!Q:Q,'Fully Booked'!E:E,'REGIONAL MARKTERS '!B197,'Fully Booked'!C:C,'REGIONAL MARKTERS '!$A$167,'Fully Booked'!L:L,'REGIONAL MARKTERS '!$F$2)</f>
        <v>0</v>
      </c>
    </row>
    <row r="198" spans="1:6" x14ac:dyDescent="0.25">
      <c r="B198" s="683" t="s">
        <v>895</v>
      </c>
      <c r="C198" s="116">
        <f>SUMIFS('Fully Booked'!Q:Q,'Fully Booked'!E:E,'REGIONAL MARKTERS '!B198,'Fully Booked'!C:C,'REGIONAL MARKTERS '!$A$167)</f>
        <v>0</v>
      </c>
      <c r="D198" s="116">
        <f>SUMIFS('Fully Booked'!I:I,'Fully Booked'!E:E,'REGIONAL MARKTERS '!B198,'Fully Booked'!C:C,'REGIONAL MARKTERS '!$A$167)</f>
        <v>0</v>
      </c>
      <c r="E198" s="116">
        <f>SUMIFS('Fully Booked'!Q:Q,'Fully Booked'!E:E,'REGIONAL MARKTERS '!B198,'Fully Booked'!C:C,'REGIONAL MARKTERS '!$A$167,'Fully Booked'!M:M,'REGIONAL MARKTERS '!$E$2)</f>
        <v>0</v>
      </c>
      <c r="F198" s="116">
        <f ca="1">SUMIFS('Fully Booked'!Q:Q,'Fully Booked'!E:E,'REGIONAL MARKTERS '!B198,'Fully Booked'!C:C,'REGIONAL MARKTERS '!$A$167,'Fully Booked'!L:L,'REGIONAL MARKTERS '!$F$2)</f>
        <v>0</v>
      </c>
    </row>
    <row r="199" spans="1:6" x14ac:dyDescent="0.25">
      <c r="B199" s="8" t="s">
        <v>701</v>
      </c>
      <c r="C199" s="116">
        <f>SUMIFS('Fully Booked'!Q:Q,'Fully Booked'!E:E,'REGIONAL MARKTERS '!B199,'Fully Booked'!C:C,'REGIONAL MARKTERS '!$A$167)</f>
        <v>0</v>
      </c>
      <c r="D199" s="116">
        <f>SUMIFS('Fully Booked'!I:I,'Fully Booked'!E:E,'REGIONAL MARKTERS '!B199,'Fully Booked'!C:C,'REGIONAL MARKTERS '!$A$167)</f>
        <v>0</v>
      </c>
      <c r="E199" s="116">
        <f>SUMIFS('Fully Booked'!Q:Q,'Fully Booked'!E:E,'REGIONAL MARKTERS '!B199,'Fully Booked'!C:C,'REGIONAL MARKTERS '!$A$167,'Fully Booked'!M:M,'REGIONAL MARKTERS '!$E$2)</f>
        <v>0</v>
      </c>
      <c r="F199" s="116">
        <f ca="1">SUMIFS('Fully Booked'!Q:Q,'Fully Booked'!E:E,'REGIONAL MARKTERS '!B199,'Fully Booked'!C:C,'REGIONAL MARKTERS '!$A$167,'Fully Booked'!L:L,'REGIONAL MARKTERS '!$F$2)</f>
        <v>0</v>
      </c>
    </row>
    <row r="200" spans="1:6" x14ac:dyDescent="0.25">
      <c r="A200" s="385"/>
      <c r="B200" s="385" t="s">
        <v>71</v>
      </c>
      <c r="C200" s="353">
        <f>SUM(C167:C199)</f>
        <v>778800</v>
      </c>
      <c r="D200" s="385">
        <f>SUM(D167:D199)</f>
        <v>25837</v>
      </c>
      <c r="E200" s="385">
        <f>SUM(E167:E199)</f>
        <v>0</v>
      </c>
      <c r="F200" s="385">
        <f ca="1">SUM(F167:F199)</f>
        <v>0</v>
      </c>
    </row>
    <row r="201" spans="1:6" x14ac:dyDescent="0.25">
      <c r="A201" s="352" t="s">
        <v>101</v>
      </c>
      <c r="B201" s="180" t="s">
        <v>6179</v>
      </c>
      <c r="C201" s="116">
        <f>SUMIFS('Fully Booked'!Q:Q,'Fully Booked'!E:E,'REGIONAL MARKTERS '!B201,'Fully Booked'!C:C,'REGIONAL MARKTERS '!$A$201)</f>
        <v>0</v>
      </c>
      <c r="D201" s="116">
        <f>SUMIFS('Fully Booked'!I:I,'Fully Booked'!E:E,'REGIONAL MARKTERS '!B201,'Fully Booked'!C:C,'REGIONAL MARKTERS '!$A$201)</f>
        <v>0</v>
      </c>
      <c r="E201" s="116">
        <f>SUMIFS('Fully Booked'!Q:Q,'Fully Booked'!E:E,'REGIONAL MARKTERS '!B201,'Fully Booked'!C:C,'REGIONAL MARKTERS '!$A$201,'Fully Booked'!M:M,'REGIONAL MARKTERS '!$E$2)</f>
        <v>0</v>
      </c>
      <c r="F201" s="116">
        <f ca="1">SUMIFS('Fully Booked'!Q:Q,'Fully Booked'!E:E,'REGIONAL MARKTERS '!B201,'Fully Booked'!C:C,'REGIONAL MARKTERS '!$A$201,'Fully Booked'!L:L,'REGIONAL MARKTERS '!$F$2)</f>
        <v>0</v>
      </c>
    </row>
    <row r="202" spans="1:6" x14ac:dyDescent="0.25">
      <c r="B202" s="180" t="s">
        <v>6196</v>
      </c>
      <c r="C202" s="116">
        <f>SUMIFS('Fully Booked'!Q:Q,'Fully Booked'!E:E,'REGIONAL MARKTERS '!B202,'Fully Booked'!C:C,'REGIONAL MARKTERS '!$A$201)</f>
        <v>0</v>
      </c>
      <c r="D202" s="116">
        <f>SUMIFS('Fully Booked'!I:I,'Fully Booked'!E:E,'REGIONAL MARKTERS '!B202,'Fully Booked'!C:C,'REGIONAL MARKTERS '!$A$201)</f>
        <v>0</v>
      </c>
      <c r="E202" s="116">
        <f>SUMIFS('Fully Booked'!Q:Q,'Fully Booked'!E:E,'REGIONAL MARKTERS '!B202,'Fully Booked'!C:C,'REGIONAL MARKTERS '!$A$201,'Fully Booked'!M:M,'REGIONAL MARKTERS '!$E$2)</f>
        <v>0</v>
      </c>
      <c r="F202" s="116">
        <f ca="1">SUMIFS('Fully Booked'!Q:Q,'Fully Booked'!E:E,'REGIONAL MARKTERS '!B202,'Fully Booked'!C:C,'REGIONAL MARKTERS '!$A$201,'Fully Booked'!L:L,'REGIONAL MARKTERS '!$F$2)</f>
        <v>0</v>
      </c>
    </row>
    <row r="203" spans="1:6" x14ac:dyDescent="0.25">
      <c r="B203" s="180" t="s">
        <v>6247</v>
      </c>
      <c r="C203" s="116">
        <f>SUMIFS('Fully Booked'!Q:Q,'Fully Booked'!E:E,'REGIONAL MARKTERS '!B203,'Fully Booked'!C:C,'REGIONAL MARKTERS '!$A$201)</f>
        <v>0</v>
      </c>
      <c r="D203" s="116">
        <f>SUMIFS('Fully Booked'!I:I,'Fully Booked'!E:E,'REGIONAL MARKTERS '!B203,'Fully Booked'!C:C,'REGIONAL MARKTERS '!$A$201)</f>
        <v>0</v>
      </c>
      <c r="E203" s="116">
        <f>SUMIFS('Fully Booked'!Q:Q,'Fully Booked'!E:E,'REGIONAL MARKTERS '!B203,'Fully Booked'!C:C,'REGIONAL MARKTERS '!$A$201,'Fully Booked'!M:M,'REGIONAL MARKTERS '!$E$2)</f>
        <v>0</v>
      </c>
      <c r="F203" s="116">
        <f ca="1">SUMIFS('Fully Booked'!Q:Q,'Fully Booked'!E:E,'REGIONAL MARKTERS '!B203,'Fully Booked'!C:C,'REGIONAL MARKTERS '!$A$201,'Fully Booked'!L:L,'REGIONAL MARKTERS '!$F$2)</f>
        <v>0</v>
      </c>
    </row>
    <row r="204" spans="1:6" x14ac:dyDescent="0.25">
      <c r="B204" s="180" t="s">
        <v>6255</v>
      </c>
      <c r="C204" s="116">
        <f>SUMIFS('Fully Booked'!Q:Q,'Fully Booked'!E:E,'REGIONAL MARKTERS '!B204,'Fully Booked'!C:C,'REGIONAL MARKTERS '!$A$201)</f>
        <v>0</v>
      </c>
      <c r="D204" s="116">
        <f>SUMIFS('Fully Booked'!I:I,'Fully Booked'!E:E,'REGIONAL MARKTERS '!B204,'Fully Booked'!C:C,'REGIONAL MARKTERS '!$A$201)</f>
        <v>0</v>
      </c>
      <c r="E204" s="116">
        <f>SUMIFS('Fully Booked'!Q:Q,'Fully Booked'!E:E,'REGIONAL MARKTERS '!B204,'Fully Booked'!C:C,'REGIONAL MARKTERS '!$A$201,'Fully Booked'!M:M,'REGIONAL MARKTERS '!$E$2)</f>
        <v>0</v>
      </c>
      <c r="F204" s="116">
        <f ca="1">SUMIFS('Fully Booked'!Q:Q,'Fully Booked'!E:E,'REGIONAL MARKTERS '!B204,'Fully Booked'!C:C,'REGIONAL MARKTERS '!$A$201,'Fully Booked'!L:L,'REGIONAL MARKTERS '!$F$2)</f>
        <v>0</v>
      </c>
    </row>
    <row r="205" spans="1:6" x14ac:dyDescent="0.25">
      <c r="B205" s="180" t="s">
        <v>680</v>
      </c>
      <c r="C205" s="116">
        <f>SUMIFS('Fully Booked'!Q:Q,'Fully Booked'!E:E,'REGIONAL MARKTERS '!B205,'Fully Booked'!C:C,'REGIONAL MARKTERS '!$A$201)</f>
        <v>0</v>
      </c>
      <c r="D205" s="116">
        <f>SUMIFS('Fully Booked'!I:I,'Fully Booked'!E:E,'REGIONAL MARKTERS '!B205,'Fully Booked'!C:C,'REGIONAL MARKTERS '!$A$201)</f>
        <v>0</v>
      </c>
      <c r="E205" s="116">
        <f>SUMIFS('Fully Booked'!Q:Q,'Fully Booked'!E:E,'REGIONAL MARKTERS '!B205,'Fully Booked'!C:C,'REGIONAL MARKTERS '!$A$201,'Fully Booked'!M:M,'REGIONAL MARKTERS '!$E$2)</f>
        <v>0</v>
      </c>
      <c r="F205" s="116">
        <f ca="1">SUMIFS('Fully Booked'!Q:Q,'Fully Booked'!E:E,'REGIONAL MARKTERS '!B205,'Fully Booked'!C:C,'REGIONAL MARKTERS '!$A$201,'Fully Booked'!L:L,'REGIONAL MARKTERS '!$F$2)</f>
        <v>0</v>
      </c>
    </row>
    <row r="206" spans="1:6" x14ac:dyDescent="0.25">
      <c r="B206" s="180" t="s">
        <v>3539</v>
      </c>
      <c r="C206" s="116">
        <f>SUMIFS('Fully Booked'!Q:Q,'Fully Booked'!E:E,'REGIONAL MARKTERS '!B206,'Fully Booked'!C:C,'REGIONAL MARKTERS '!$A$201)</f>
        <v>181600</v>
      </c>
      <c r="D206" s="116">
        <f>SUMIFS('Fully Booked'!I:I,'Fully Booked'!E:E,'REGIONAL MARKTERS '!B206,'Fully Booked'!C:C,'REGIONAL MARKTERS '!$A$201)</f>
        <v>13026</v>
      </c>
      <c r="E206" s="116">
        <f>SUMIFS('Fully Booked'!Q:Q,'Fully Booked'!E:E,'REGIONAL MARKTERS '!B206,'Fully Booked'!C:C,'REGIONAL MARKTERS '!$A$201,'Fully Booked'!M:M,'REGIONAL MARKTERS '!$E$2)</f>
        <v>0</v>
      </c>
      <c r="F206" s="116">
        <f ca="1">SUMIFS('Fully Booked'!Q:Q,'Fully Booked'!E:E,'REGIONAL MARKTERS '!B206,'Fully Booked'!C:C,'REGIONAL MARKTERS '!$A$201,'Fully Booked'!L:L,'REGIONAL MARKTERS '!$F$2)</f>
        <v>0</v>
      </c>
    </row>
    <row r="207" spans="1:6" x14ac:dyDescent="0.25">
      <c r="B207" s="180" t="s">
        <v>5720</v>
      </c>
      <c r="C207" s="116">
        <f>SUMIFS('Fully Booked'!Q:Q,'Fully Booked'!E:E,'REGIONAL MARKTERS '!B207,'Fully Booked'!C:C,'REGIONAL MARKTERS '!$A$201)</f>
        <v>0</v>
      </c>
      <c r="D207" s="116">
        <f>SUMIFS('Fully Booked'!I:I,'Fully Booked'!E:E,'REGIONAL MARKTERS '!B207,'Fully Booked'!C:C,'REGIONAL MARKTERS '!$A$201)</f>
        <v>0</v>
      </c>
      <c r="E207" s="116">
        <f>SUMIFS('Fully Booked'!Q:Q,'Fully Booked'!E:E,'REGIONAL MARKTERS '!B207,'Fully Booked'!C:C,'REGIONAL MARKTERS '!$A$201,'Fully Booked'!M:M,'REGIONAL MARKTERS '!$E$2)</f>
        <v>0</v>
      </c>
      <c r="F207" s="116">
        <f ca="1">SUMIFS('Fully Booked'!Q:Q,'Fully Booked'!E:E,'REGIONAL MARKTERS '!B207,'Fully Booked'!C:C,'REGIONAL MARKTERS '!$A$201,'Fully Booked'!L:L,'REGIONAL MARKTERS '!$F$2)</f>
        <v>0</v>
      </c>
    </row>
    <row r="208" spans="1:6" x14ac:dyDescent="0.25">
      <c r="B208" s="683" t="s">
        <v>6472</v>
      </c>
      <c r="C208" s="116">
        <f>SUMIFS('Fully Booked'!Q:Q,'Fully Booked'!E:E,'REGIONAL MARKTERS '!B208,'Fully Booked'!C:C,'REGIONAL MARKTERS '!$A$201)</f>
        <v>0</v>
      </c>
      <c r="D208" s="116">
        <f>SUMIFS('Fully Booked'!I:I,'Fully Booked'!E:E,'REGIONAL MARKTERS '!B208,'Fully Booked'!C:C,'REGIONAL MARKTERS '!$A$201)</f>
        <v>0</v>
      </c>
      <c r="E208" s="116">
        <f>SUMIFS('Fully Booked'!Q:Q,'Fully Booked'!E:E,'REGIONAL MARKTERS '!B208,'Fully Booked'!C:C,'REGIONAL MARKTERS '!$A$201,'Fully Booked'!M:M,'REGIONAL MARKTERS '!$E$2)</f>
        <v>0</v>
      </c>
      <c r="F208" s="116">
        <f ca="1">SUMIFS('Fully Booked'!Q:Q,'Fully Booked'!E:E,'REGIONAL MARKTERS '!B208,'Fully Booked'!C:C,'REGIONAL MARKTERS '!$A$201,'Fully Booked'!L:L,'REGIONAL MARKTERS '!$F$2)</f>
        <v>0</v>
      </c>
    </row>
    <row r="209" spans="2:6" x14ac:dyDescent="0.25">
      <c r="B209" s="180" t="s">
        <v>6360</v>
      </c>
      <c r="C209" s="116">
        <f>SUMIFS('Fully Booked'!Q:Q,'Fully Booked'!E:E,'REGIONAL MARKTERS '!B209,'Fully Booked'!C:C,'REGIONAL MARKTERS '!$A$201)</f>
        <v>0</v>
      </c>
      <c r="D209" s="116">
        <f>SUMIFS('Fully Booked'!I:I,'Fully Booked'!E:E,'REGIONAL MARKTERS '!B209,'Fully Booked'!C:C,'REGIONAL MARKTERS '!$A$201)</f>
        <v>0</v>
      </c>
      <c r="E209" s="116">
        <f>SUMIFS('Fully Booked'!Q:Q,'Fully Booked'!E:E,'REGIONAL MARKTERS '!B209,'Fully Booked'!C:C,'REGIONAL MARKTERS '!$A$201,'Fully Booked'!M:M,'REGIONAL MARKTERS '!$E$2)</f>
        <v>0</v>
      </c>
      <c r="F209" s="116">
        <f ca="1">SUMIFS('Fully Booked'!Q:Q,'Fully Booked'!E:E,'REGIONAL MARKTERS '!B209,'Fully Booked'!C:C,'REGIONAL MARKTERS '!$A$201,'Fully Booked'!L:L,'REGIONAL MARKTERS '!$F$2)</f>
        <v>0</v>
      </c>
    </row>
    <row r="210" spans="2:6" x14ac:dyDescent="0.25">
      <c r="B210" s="180" t="s">
        <v>6544</v>
      </c>
      <c r="C210" s="116">
        <f>SUMIFS('Fully Booked'!Q:Q,'Fully Booked'!E:E,'REGIONAL MARKTERS '!B210,'Fully Booked'!C:C,'REGIONAL MARKTERS '!$A$201)</f>
        <v>0</v>
      </c>
      <c r="D210" s="116">
        <f>SUMIFS('Fully Booked'!I:I,'Fully Booked'!E:E,'REGIONAL MARKTERS '!B210,'Fully Booked'!C:C,'REGIONAL MARKTERS '!$A$201)</f>
        <v>0</v>
      </c>
      <c r="E210" s="116">
        <f>SUMIFS('Fully Booked'!Q:Q,'Fully Booked'!E:E,'REGIONAL MARKTERS '!B210,'Fully Booked'!C:C,'REGIONAL MARKTERS '!$A$201,'Fully Booked'!M:M,'REGIONAL MARKTERS '!$E$2)</f>
        <v>0</v>
      </c>
      <c r="F210" s="116">
        <f ca="1">SUMIFS('Fully Booked'!Q:Q,'Fully Booked'!E:E,'REGIONAL MARKTERS '!B210,'Fully Booked'!C:C,'REGIONAL MARKTERS '!$A$201,'Fully Booked'!L:L,'REGIONAL MARKTERS '!$F$2)</f>
        <v>0</v>
      </c>
    </row>
    <row r="211" spans="2:6" x14ac:dyDescent="0.25">
      <c r="B211" s="180" t="s">
        <v>1288</v>
      </c>
      <c r="C211" s="116">
        <f>SUMIFS('Fully Booked'!Q:Q,'Fully Booked'!E:E,'REGIONAL MARKTERS '!B211,'Fully Booked'!C:C,'REGIONAL MARKTERS '!$A$201)</f>
        <v>0</v>
      </c>
      <c r="D211" s="116">
        <f>SUMIFS('Fully Booked'!I:I,'Fully Booked'!E:E,'REGIONAL MARKTERS '!B211,'Fully Booked'!C:C,'REGIONAL MARKTERS '!$A$201)</f>
        <v>0</v>
      </c>
      <c r="E211" s="116">
        <f>SUMIFS('Fully Booked'!Q:Q,'Fully Booked'!E:E,'REGIONAL MARKTERS '!B211,'Fully Booked'!C:C,'REGIONAL MARKTERS '!$A$201,'Fully Booked'!M:M,'REGIONAL MARKTERS '!$E$2)</f>
        <v>0</v>
      </c>
      <c r="F211" s="116">
        <f ca="1">SUMIFS('Fully Booked'!Q:Q,'Fully Booked'!E:E,'REGIONAL MARKTERS '!B211,'Fully Booked'!C:C,'REGIONAL MARKTERS '!$A$201,'Fully Booked'!L:L,'REGIONAL MARKTERS '!$F$2)</f>
        <v>0</v>
      </c>
    </row>
    <row r="212" spans="2:6" x14ac:dyDescent="0.25">
      <c r="B212" s="180" t="s">
        <v>4212</v>
      </c>
      <c r="C212" s="116">
        <f>SUMIFS('Fully Booked'!Q:Q,'Fully Booked'!E:E,'REGIONAL MARKTERS '!B212,'Fully Booked'!C:C,'REGIONAL MARKTERS '!$A$201)</f>
        <v>0</v>
      </c>
      <c r="D212" s="116">
        <f>SUMIFS('Fully Booked'!I:I,'Fully Booked'!E:E,'REGIONAL MARKTERS '!B212,'Fully Booked'!C:C,'REGIONAL MARKTERS '!$A$201)</f>
        <v>0</v>
      </c>
      <c r="E212" s="116">
        <f>SUMIFS('Fully Booked'!Q:Q,'Fully Booked'!E:E,'REGIONAL MARKTERS '!B212,'Fully Booked'!C:C,'REGIONAL MARKTERS '!$A$201,'Fully Booked'!M:M,'REGIONAL MARKTERS '!$E$2)</f>
        <v>0</v>
      </c>
      <c r="F212" s="116">
        <f ca="1">SUMIFS('Fully Booked'!Q:Q,'Fully Booked'!E:E,'REGIONAL MARKTERS '!B212,'Fully Booked'!C:C,'REGIONAL MARKTERS '!$A$201,'Fully Booked'!L:L,'REGIONAL MARKTERS '!$F$2)</f>
        <v>0</v>
      </c>
    </row>
    <row r="213" spans="2:6" x14ac:dyDescent="0.25">
      <c r="B213" s="180" t="s">
        <v>6059</v>
      </c>
      <c r="C213" s="116">
        <f>SUMIFS('Fully Booked'!Q:Q,'Fully Booked'!E:E,'REGIONAL MARKTERS '!B213,'Fully Booked'!C:C,'REGIONAL MARKTERS '!$A$201)</f>
        <v>0</v>
      </c>
      <c r="D213" s="116">
        <f>SUMIFS('Fully Booked'!I:I,'Fully Booked'!E:E,'REGIONAL MARKTERS '!B213,'Fully Booked'!C:C,'REGIONAL MARKTERS '!$A$201)</f>
        <v>0</v>
      </c>
      <c r="E213" s="116">
        <f>SUMIFS('Fully Booked'!Q:Q,'Fully Booked'!E:E,'REGIONAL MARKTERS '!B213,'Fully Booked'!C:C,'REGIONAL MARKTERS '!$A$201,'Fully Booked'!M:M,'REGIONAL MARKTERS '!$E$2)</f>
        <v>0</v>
      </c>
      <c r="F213" s="116">
        <f ca="1">SUMIFS('Fully Booked'!Q:Q,'Fully Booked'!E:E,'REGIONAL MARKTERS '!B213,'Fully Booked'!C:C,'REGIONAL MARKTERS '!$A$201,'Fully Booked'!L:L,'REGIONAL MARKTERS '!$F$2)</f>
        <v>0</v>
      </c>
    </row>
    <row r="214" spans="2:6" x14ac:dyDescent="0.25">
      <c r="B214" s="180" t="s">
        <v>4440</v>
      </c>
      <c r="C214" s="116">
        <f>SUMIFS('Fully Booked'!Q:Q,'Fully Booked'!E:E,'REGIONAL MARKTERS '!B214,'Fully Booked'!C:C,'REGIONAL MARKTERS '!$A$201)</f>
        <v>0</v>
      </c>
      <c r="D214" s="116">
        <f>SUMIFS('Fully Booked'!I:I,'Fully Booked'!E:E,'REGIONAL MARKTERS '!B214,'Fully Booked'!C:C,'REGIONAL MARKTERS '!$A$201)</f>
        <v>0</v>
      </c>
      <c r="E214" s="116">
        <f>SUMIFS('Fully Booked'!Q:Q,'Fully Booked'!E:E,'REGIONAL MARKTERS '!B214,'Fully Booked'!C:C,'REGIONAL MARKTERS '!$A$201,'Fully Booked'!M:M,'REGIONAL MARKTERS '!$E$2)</f>
        <v>0</v>
      </c>
      <c r="F214" s="116">
        <f ca="1">SUMIFS('Fully Booked'!Q:Q,'Fully Booked'!E:E,'REGIONAL MARKTERS '!B214,'Fully Booked'!C:C,'REGIONAL MARKTERS '!$A$201,'Fully Booked'!L:L,'REGIONAL MARKTERS '!$F$2)</f>
        <v>0</v>
      </c>
    </row>
    <row r="215" spans="2:6" x14ac:dyDescent="0.25">
      <c r="B215" s="180" t="s">
        <v>683</v>
      </c>
      <c r="C215" s="116">
        <f>SUMIFS('Fully Booked'!Q:Q,'Fully Booked'!E:E,'REGIONAL MARKTERS '!B215,'Fully Booked'!C:C,'REGIONAL MARKTERS '!$A$201)</f>
        <v>0</v>
      </c>
      <c r="D215" s="116">
        <f>SUMIFS('Fully Booked'!I:I,'Fully Booked'!E:E,'REGIONAL MARKTERS '!B215,'Fully Booked'!C:C,'REGIONAL MARKTERS '!$A$201)</f>
        <v>0</v>
      </c>
      <c r="E215" s="116">
        <f>SUMIFS('Fully Booked'!Q:Q,'Fully Booked'!E:E,'REGIONAL MARKTERS '!B215,'Fully Booked'!C:C,'REGIONAL MARKTERS '!$A$201,'Fully Booked'!M:M,'REGIONAL MARKTERS '!$E$2)</f>
        <v>0</v>
      </c>
      <c r="F215" s="116">
        <f ca="1">SUMIFS('Fully Booked'!Q:Q,'Fully Booked'!E:E,'REGIONAL MARKTERS '!B215,'Fully Booked'!C:C,'REGIONAL MARKTERS '!$A$201,'Fully Booked'!L:L,'REGIONAL MARKTERS '!$F$2)</f>
        <v>0</v>
      </c>
    </row>
    <row r="216" spans="2:6" x14ac:dyDescent="0.25">
      <c r="B216" s="180" t="s">
        <v>4802</v>
      </c>
      <c r="C216" s="116">
        <f>SUMIFS('Fully Booked'!Q:Q,'Fully Booked'!E:E,'REGIONAL MARKTERS '!B216,'Fully Booked'!C:C,'REGIONAL MARKTERS '!$A$201)</f>
        <v>0</v>
      </c>
      <c r="D216" s="116">
        <f>SUMIFS('Fully Booked'!I:I,'Fully Booked'!E:E,'REGIONAL MARKTERS '!B216,'Fully Booked'!C:C,'REGIONAL MARKTERS '!$A$201)</f>
        <v>0</v>
      </c>
      <c r="E216" s="116">
        <f>SUMIFS('Fully Booked'!Q:Q,'Fully Booked'!E:E,'REGIONAL MARKTERS '!B216,'Fully Booked'!C:C,'REGIONAL MARKTERS '!$A$201,'Fully Booked'!M:M,'REGIONAL MARKTERS '!$E$2)</f>
        <v>0</v>
      </c>
      <c r="F216" s="116">
        <f ca="1">SUMIFS('Fully Booked'!Q:Q,'Fully Booked'!E:E,'REGIONAL MARKTERS '!B216,'Fully Booked'!C:C,'REGIONAL MARKTERS '!$A$201,'Fully Booked'!L:L,'REGIONAL MARKTERS '!$F$2)</f>
        <v>0</v>
      </c>
    </row>
    <row r="217" spans="2:6" x14ac:dyDescent="0.25">
      <c r="B217" s="180" t="s">
        <v>2699</v>
      </c>
      <c r="C217" s="116">
        <f>SUMIFS('Fully Booked'!Q:Q,'Fully Booked'!E:E,'REGIONAL MARKTERS '!B217,'Fully Booked'!C:C,'REGIONAL MARKTERS '!$A$201)</f>
        <v>0</v>
      </c>
      <c r="D217" s="116">
        <f>SUMIFS('Fully Booked'!I:I,'Fully Booked'!E:E,'REGIONAL MARKTERS '!B217,'Fully Booked'!C:C,'REGIONAL MARKTERS '!$A$201)</f>
        <v>0</v>
      </c>
      <c r="E217" s="116">
        <f>SUMIFS('Fully Booked'!Q:Q,'Fully Booked'!E:E,'REGIONAL MARKTERS '!B217,'Fully Booked'!C:C,'REGIONAL MARKTERS '!$A$201,'Fully Booked'!M:M,'REGIONAL MARKTERS '!$E$2)</f>
        <v>0</v>
      </c>
      <c r="F217" s="116">
        <f ca="1">SUMIFS('Fully Booked'!Q:Q,'Fully Booked'!E:E,'REGIONAL MARKTERS '!B217,'Fully Booked'!C:C,'REGIONAL MARKTERS '!$A$201,'Fully Booked'!L:L,'REGIONAL MARKTERS '!$F$2)</f>
        <v>0</v>
      </c>
    </row>
    <row r="218" spans="2:6" x14ac:dyDescent="0.25">
      <c r="B218" s="180" t="s">
        <v>6406</v>
      </c>
      <c r="C218" s="116">
        <f>SUMIFS('Fully Booked'!Q:Q,'Fully Booked'!E:E,'REGIONAL MARKTERS '!B218,'Fully Booked'!C:C,'REGIONAL MARKTERS '!$A$201)</f>
        <v>0</v>
      </c>
      <c r="D218" s="116">
        <f>SUMIFS('Fully Booked'!I:I,'Fully Booked'!E:E,'REGIONAL MARKTERS '!B218,'Fully Booked'!C:C,'REGIONAL MARKTERS '!$A$201)</f>
        <v>0</v>
      </c>
      <c r="E218" s="116">
        <f>SUMIFS('Fully Booked'!Q:Q,'Fully Booked'!E:E,'REGIONAL MARKTERS '!B218,'Fully Booked'!C:C,'REGIONAL MARKTERS '!$A$201,'Fully Booked'!M:M,'REGIONAL MARKTERS '!$E$2)</f>
        <v>0</v>
      </c>
      <c r="F218" s="116">
        <f ca="1">SUMIFS('Fully Booked'!Q:Q,'Fully Booked'!E:E,'REGIONAL MARKTERS '!B218,'Fully Booked'!C:C,'REGIONAL MARKTERS '!$A$201,'Fully Booked'!L:L,'REGIONAL MARKTERS '!$F$2)</f>
        <v>0</v>
      </c>
    </row>
    <row r="219" spans="2:6" x14ac:dyDescent="0.25">
      <c r="B219" s="180" t="s">
        <v>4228</v>
      </c>
      <c r="C219" s="116">
        <f>SUMIFS('Fully Booked'!Q:Q,'Fully Booked'!E:E,'REGIONAL MARKTERS '!B219,'Fully Booked'!C:C,'REGIONAL MARKTERS '!$A$201)</f>
        <v>0</v>
      </c>
      <c r="D219" s="116">
        <f>SUMIFS('Fully Booked'!I:I,'Fully Booked'!E:E,'REGIONAL MARKTERS '!B219,'Fully Booked'!C:C,'REGIONAL MARKTERS '!$A$201)</f>
        <v>0</v>
      </c>
      <c r="E219" s="116">
        <f>SUMIFS('Fully Booked'!Q:Q,'Fully Booked'!E:E,'REGIONAL MARKTERS '!B219,'Fully Booked'!C:C,'REGIONAL MARKTERS '!$A$201,'Fully Booked'!M:M,'REGIONAL MARKTERS '!$E$2)</f>
        <v>0</v>
      </c>
      <c r="F219" s="116">
        <f ca="1">SUMIFS('Fully Booked'!Q:Q,'Fully Booked'!E:E,'REGIONAL MARKTERS '!B219,'Fully Booked'!C:C,'REGIONAL MARKTERS '!$A$201,'Fully Booked'!L:L,'REGIONAL MARKTERS '!$F$2)</f>
        <v>0</v>
      </c>
    </row>
    <row r="220" spans="2:6" x14ac:dyDescent="0.25">
      <c r="B220" s="180" t="s">
        <v>496</v>
      </c>
      <c r="C220" s="116">
        <f>SUMIFS('Fully Booked'!Q:Q,'Fully Booked'!E:E,'REGIONAL MARKTERS '!B220,'Fully Booked'!C:C,'REGIONAL MARKTERS '!$A$201)</f>
        <v>0</v>
      </c>
      <c r="D220" s="116">
        <f>SUMIFS('Fully Booked'!I:I,'Fully Booked'!E:E,'REGIONAL MARKTERS '!B220,'Fully Booked'!C:C,'REGIONAL MARKTERS '!$A$201)</f>
        <v>0</v>
      </c>
      <c r="E220" s="116">
        <f>SUMIFS('Fully Booked'!Q:Q,'Fully Booked'!E:E,'REGIONAL MARKTERS '!B220,'Fully Booked'!C:C,'REGIONAL MARKTERS '!$A$201,'Fully Booked'!M:M,'REGIONAL MARKTERS '!$E$2)</f>
        <v>0</v>
      </c>
      <c r="F220" s="116">
        <f ca="1">SUMIFS('Fully Booked'!Q:Q,'Fully Booked'!E:E,'REGIONAL MARKTERS '!B220,'Fully Booked'!C:C,'REGIONAL MARKTERS '!$A$201,'Fully Booked'!L:L,'REGIONAL MARKTERS '!$F$2)</f>
        <v>0</v>
      </c>
    </row>
    <row r="221" spans="2:6" x14ac:dyDescent="0.25">
      <c r="B221" s="180" t="s">
        <v>804</v>
      </c>
      <c r="C221" s="116">
        <f>SUMIFS('Fully Booked'!Q:Q,'Fully Booked'!E:E,'REGIONAL MARKTERS '!B221,'Fully Booked'!C:C,'REGIONAL MARKTERS '!$A$201)</f>
        <v>0</v>
      </c>
      <c r="D221" s="116">
        <f>SUMIFS('Fully Booked'!I:I,'Fully Booked'!E:E,'REGIONAL MARKTERS '!B221,'Fully Booked'!C:C,'REGIONAL MARKTERS '!$A$201)</f>
        <v>0</v>
      </c>
      <c r="E221" s="116">
        <f>SUMIFS('Fully Booked'!Q:Q,'Fully Booked'!E:E,'REGIONAL MARKTERS '!B221,'Fully Booked'!C:C,'REGIONAL MARKTERS '!$A$201,'Fully Booked'!M:M,'REGIONAL MARKTERS '!$E$2)</f>
        <v>0</v>
      </c>
      <c r="F221" s="116">
        <f ca="1">SUMIFS('Fully Booked'!Q:Q,'Fully Booked'!E:E,'REGIONAL MARKTERS '!B221,'Fully Booked'!C:C,'REGIONAL MARKTERS '!$A$201,'Fully Booked'!L:L,'REGIONAL MARKTERS '!$F$2)</f>
        <v>0</v>
      </c>
    </row>
    <row r="222" spans="2:6" x14ac:dyDescent="0.25">
      <c r="B222" s="8" t="s">
        <v>6446</v>
      </c>
      <c r="C222" s="116">
        <f>SUMIFS('Fully Booked'!Q:Q,'Fully Booked'!E:E,'REGIONAL MARKTERS '!B222,'Fully Booked'!C:C,'REGIONAL MARKTERS '!$A$201)</f>
        <v>500800</v>
      </c>
      <c r="D222" s="116">
        <f>SUMIFS('Fully Booked'!I:I,'Fully Booked'!E:E,'REGIONAL MARKTERS '!B222,'Fully Booked'!C:C,'REGIONAL MARKTERS '!$A$201)</f>
        <v>12000</v>
      </c>
      <c r="E222" s="116">
        <f>SUMIFS('Fully Booked'!Q:Q,'Fully Booked'!E:E,'REGIONAL MARKTERS '!B222,'Fully Booked'!C:C,'REGIONAL MARKTERS '!$A$201,'Fully Booked'!M:M,'REGIONAL MARKTERS '!$E$2)</f>
        <v>0</v>
      </c>
      <c r="F222" s="116">
        <f ca="1">SUMIFS('Fully Booked'!Q:Q,'Fully Booked'!E:E,'REGIONAL MARKTERS '!B222,'Fully Booked'!C:C,'REGIONAL MARKTERS '!$A$201,'Fully Booked'!L:L,'REGIONAL MARKTERS '!$F$2)</f>
        <v>0</v>
      </c>
    </row>
    <row r="223" spans="2:6" x14ac:dyDescent="0.25">
      <c r="B223" s="180" t="s">
        <v>579</v>
      </c>
      <c r="C223" s="116">
        <f>SUMIFS('Fully Booked'!Q:Q,'Fully Booked'!E:E,'REGIONAL MARKTERS '!B223,'Fully Booked'!C:C,'REGIONAL MARKTERS '!$A$201)</f>
        <v>0</v>
      </c>
      <c r="D223" s="116">
        <f>SUMIFS('Fully Booked'!I:I,'Fully Booked'!E:E,'REGIONAL MARKTERS '!B223,'Fully Booked'!C:C,'REGIONAL MARKTERS '!$A$201)</f>
        <v>0</v>
      </c>
      <c r="E223" s="116">
        <f>SUMIFS('Fully Booked'!Q:Q,'Fully Booked'!E:E,'REGIONAL MARKTERS '!B223,'Fully Booked'!C:C,'REGIONAL MARKTERS '!$A$201,'Fully Booked'!M:M,'REGIONAL MARKTERS '!$E$2)</f>
        <v>0</v>
      </c>
      <c r="F223" s="116">
        <f ca="1">SUMIFS('Fully Booked'!Q:Q,'Fully Booked'!E:E,'REGIONAL MARKTERS '!B223,'Fully Booked'!C:C,'REGIONAL MARKTERS '!$A$201,'Fully Booked'!L:L,'REGIONAL MARKTERS '!$F$2)</f>
        <v>0</v>
      </c>
    </row>
    <row r="224" spans="2:6" x14ac:dyDescent="0.25">
      <c r="B224" s="180" t="s">
        <v>4561</v>
      </c>
      <c r="C224" s="116">
        <f>SUMIFS('Fully Booked'!Q:Q,'Fully Booked'!E:E,'REGIONAL MARKTERS '!B224,'Fully Booked'!C:C,'REGIONAL MARKTERS '!$A$201)</f>
        <v>0</v>
      </c>
      <c r="D224" s="116">
        <f>SUMIFS('Fully Booked'!I:I,'Fully Booked'!E:E,'REGIONAL MARKTERS '!B224,'Fully Booked'!C:C,'REGIONAL MARKTERS '!$A$201)</f>
        <v>0</v>
      </c>
      <c r="E224" s="116">
        <f>SUMIFS('Fully Booked'!Q:Q,'Fully Booked'!E:E,'REGIONAL MARKTERS '!B224,'Fully Booked'!C:C,'REGIONAL MARKTERS '!$A$201,'Fully Booked'!M:M,'REGIONAL MARKTERS '!$E$2)</f>
        <v>0</v>
      </c>
      <c r="F224" s="116">
        <f ca="1">SUMIFS('Fully Booked'!Q:Q,'Fully Booked'!E:E,'REGIONAL MARKTERS '!B224,'Fully Booked'!C:C,'REGIONAL MARKTERS '!$A$201,'Fully Booked'!L:L,'REGIONAL MARKTERS '!$F$2)</f>
        <v>0</v>
      </c>
    </row>
    <row r="225" spans="1:6" x14ac:dyDescent="0.25">
      <c r="B225" s="8" t="s">
        <v>642</v>
      </c>
      <c r="C225" s="116">
        <f>SUMIFS('Fully Booked'!Q:Q,'Fully Booked'!E:E,'REGIONAL MARKTERS '!B225,'Fully Booked'!C:C,'REGIONAL MARKTERS '!$A$201)</f>
        <v>0</v>
      </c>
      <c r="D225" s="116">
        <f>SUMIFS('Fully Booked'!I:I,'Fully Booked'!E:E,'REGIONAL MARKTERS '!B225,'Fully Booked'!C:C,'REGIONAL MARKTERS '!$A$201)</f>
        <v>0</v>
      </c>
      <c r="E225" s="116">
        <f>SUMIFS('Fully Booked'!Q:Q,'Fully Booked'!E:E,'REGIONAL MARKTERS '!B225,'Fully Booked'!C:C,'REGIONAL MARKTERS '!$A$201,'Fully Booked'!M:M,'REGIONAL MARKTERS '!$E$2)</f>
        <v>0</v>
      </c>
      <c r="F225" s="116">
        <f ca="1">SUMIFS('Fully Booked'!Q:Q,'Fully Booked'!E:E,'REGIONAL MARKTERS '!B225,'Fully Booked'!C:C,'REGIONAL MARKTERS '!$A$201,'Fully Booked'!L:L,'REGIONAL MARKTERS '!$F$2)</f>
        <v>0</v>
      </c>
    </row>
    <row r="226" spans="1:6" x14ac:dyDescent="0.25">
      <c r="B226" s="8" t="s">
        <v>7383</v>
      </c>
      <c r="C226" s="116">
        <f>SUMIFS('Fully Booked'!Q:Q,'Fully Booked'!E:E,'REGIONAL MARKTERS '!B226,'Fully Booked'!C:C,'REGIONAL MARKTERS '!$A$201)</f>
        <v>0</v>
      </c>
      <c r="D226" s="116">
        <f>SUMIFS('Fully Booked'!I:I,'Fully Booked'!E:E,'REGIONAL MARKTERS '!B226,'Fully Booked'!C:C,'REGIONAL MARKTERS '!$A$201)</f>
        <v>0</v>
      </c>
      <c r="E226" s="116">
        <f>SUMIFS('Fully Booked'!Q:Q,'Fully Booked'!E:E,'REGIONAL MARKTERS '!B226,'Fully Booked'!C:C,'REGIONAL MARKTERS '!$A$201,'Fully Booked'!M:M,'REGIONAL MARKTERS '!$E$2)</f>
        <v>0</v>
      </c>
      <c r="F226" s="116">
        <f ca="1">SUMIFS('Fully Booked'!Q:Q,'Fully Booked'!E:E,'REGIONAL MARKTERS '!B226,'Fully Booked'!C:C,'REGIONAL MARKTERS '!$A$201,'Fully Booked'!L:L,'REGIONAL MARKTERS '!$F$2)</f>
        <v>0</v>
      </c>
    </row>
    <row r="227" spans="1:6" s="724" customFormat="1" x14ac:dyDescent="0.25">
      <c r="B227" s="180" t="s">
        <v>7474</v>
      </c>
      <c r="C227" s="116">
        <f>SUMIFS('Fully Booked'!Q:Q,'Fully Booked'!E:E,'REGIONAL MARKTERS '!B227,'Fully Booked'!C:C,'REGIONAL MARKTERS '!$A$201)</f>
        <v>0</v>
      </c>
      <c r="D227" s="116">
        <f>SUMIFS('Fully Booked'!I:I,'Fully Booked'!E:E,'REGIONAL MARKTERS '!B227,'Fully Booked'!C:C,'REGIONAL MARKTERS '!$A$201)</f>
        <v>0</v>
      </c>
      <c r="E227" s="116">
        <f>SUMIFS('Fully Booked'!Q:Q,'Fully Booked'!E:E,'REGIONAL MARKTERS '!B227,'Fully Booked'!C:C,'REGIONAL MARKTERS '!$A$201,'Fully Booked'!M:M,'REGIONAL MARKTERS '!$E$2)</f>
        <v>0</v>
      </c>
      <c r="F227" s="116">
        <f ca="1">SUMIFS('Fully Booked'!Q:Q,'Fully Booked'!E:E,'REGIONAL MARKTERS '!B227,'Fully Booked'!C:C,'REGIONAL MARKTERS '!$A$201,'Fully Booked'!L:L,'REGIONAL MARKTERS '!$F$2)</f>
        <v>0</v>
      </c>
    </row>
    <row r="228" spans="1:6" x14ac:dyDescent="0.25">
      <c r="A228" s="180"/>
      <c r="B228" s="180" t="s">
        <v>7444</v>
      </c>
      <c r="C228" s="116">
        <f>SUMIFS('Fully Booked'!Q:Q,'Fully Booked'!E:E,'REGIONAL MARKTERS '!B228,'Fully Booked'!C:C,'REGIONAL MARKTERS '!$A$201)</f>
        <v>0</v>
      </c>
      <c r="D228" s="116">
        <f>SUMIFS('Fully Booked'!I:I,'Fully Booked'!E:E,'REGIONAL MARKTERS '!B228,'Fully Booked'!C:C,'REGIONAL MARKTERS '!$A$201)</f>
        <v>0</v>
      </c>
      <c r="E228" s="116">
        <f>SUMIFS('Fully Booked'!Q:Q,'Fully Booked'!E:E,'REGIONAL MARKTERS '!B228,'Fully Booked'!C:C,'REGIONAL MARKTERS '!$A$201,'Fully Booked'!M:M,'REGIONAL MARKTERS '!$E$2)</f>
        <v>0</v>
      </c>
      <c r="F228" s="116">
        <f ca="1">SUMIFS('Fully Booked'!Q:Q,'Fully Booked'!E:E,'REGIONAL MARKTERS '!B228,'Fully Booked'!C:C,'REGIONAL MARKTERS '!$A$201,'Fully Booked'!L:L,'REGIONAL MARKTERS '!$F$2)</f>
        <v>0</v>
      </c>
    </row>
    <row r="229" spans="1:6" x14ac:dyDescent="0.25">
      <c r="B229" s="8" t="s">
        <v>730</v>
      </c>
      <c r="C229" s="116">
        <f>SUMIFS('Fully Booked'!Q:Q,'Fully Booked'!E:E,'REGIONAL MARKTERS '!B229,'Fully Booked'!C:C,'REGIONAL MARKTERS '!$A$201)</f>
        <v>365500</v>
      </c>
      <c r="D229" s="116">
        <f>SUMIFS('Fully Booked'!I:I,'Fully Booked'!E:E,'REGIONAL MARKTERS '!B229,'Fully Booked'!C:C,'REGIONAL MARKTERS '!$A$201)</f>
        <v>2020</v>
      </c>
      <c r="E229" s="116">
        <f>SUMIFS('Fully Booked'!Q:Q,'Fully Booked'!E:E,'REGIONAL MARKTERS '!B229,'Fully Booked'!C:C,'REGIONAL MARKTERS '!$A$201,'Fully Booked'!M:M,'REGIONAL MARKTERS '!$E$2)</f>
        <v>0</v>
      </c>
      <c r="F229" s="116">
        <f ca="1">SUMIFS('Fully Booked'!Q:Q,'Fully Booked'!E:E,'REGIONAL MARKTERS '!B229,'Fully Booked'!C:C,'REGIONAL MARKTERS '!$A$201,'Fully Booked'!L:L,'REGIONAL MARKTERS '!$F$2)</f>
        <v>0</v>
      </c>
    </row>
    <row r="230" spans="1:6" x14ac:dyDescent="0.25">
      <c r="B230" s="8" t="s">
        <v>3826</v>
      </c>
      <c r="C230" s="116">
        <f>SUMIFS('Fully Booked'!Q:Q,'Fully Booked'!E:E,'REGIONAL MARKTERS '!B230,'Fully Booked'!C:C,'REGIONAL MARKTERS '!$A$201)</f>
        <v>0</v>
      </c>
      <c r="D230" s="116">
        <f>SUMIFS('Fully Booked'!I:I,'Fully Booked'!E:E,'REGIONAL MARKTERS '!B230,'Fully Booked'!C:C,'REGIONAL MARKTERS '!$A$201)</f>
        <v>0</v>
      </c>
      <c r="E230" s="116">
        <f>SUMIFS('Fully Booked'!Q:Q,'Fully Booked'!E:E,'REGIONAL MARKTERS '!B230,'Fully Booked'!C:C,'REGIONAL MARKTERS '!$A$201,'Fully Booked'!M:M,'REGIONAL MARKTERS '!$E$2)</f>
        <v>0</v>
      </c>
      <c r="F230" s="116">
        <f ca="1">SUMIFS('Fully Booked'!Q:Q,'Fully Booked'!E:E,'REGIONAL MARKTERS '!B230,'Fully Booked'!C:C,'REGIONAL MARKTERS '!$A$201,'Fully Booked'!L:L,'REGIONAL MARKTERS '!$F$2)</f>
        <v>0</v>
      </c>
    </row>
    <row r="231" spans="1:6" x14ac:dyDescent="0.25">
      <c r="B231" s="180" t="s">
        <v>6884</v>
      </c>
      <c r="C231" s="116">
        <f>SUMIFS('Fully Booked'!Q:Q,'Fully Booked'!E:E,'REGIONAL MARKTERS '!B231,'Fully Booked'!C:C,'REGIONAL MARKTERS '!$A$201)</f>
        <v>0</v>
      </c>
      <c r="D231" s="116">
        <f>SUMIFS('Fully Booked'!I:I,'Fully Booked'!E:E,'REGIONAL MARKTERS '!B231,'Fully Booked'!C:C,'REGIONAL MARKTERS '!$A$201)</f>
        <v>0</v>
      </c>
      <c r="E231" s="116">
        <f>SUMIFS('Fully Booked'!Q:Q,'Fully Booked'!E:E,'REGIONAL MARKTERS '!B231,'Fully Booked'!C:C,'REGIONAL MARKTERS '!$A$201,'Fully Booked'!M:M,'REGIONAL MARKTERS '!$E$2)</f>
        <v>0</v>
      </c>
      <c r="F231" s="116">
        <f ca="1">SUMIFS('Fully Booked'!Q:Q,'Fully Booked'!E:E,'REGIONAL MARKTERS '!B231,'Fully Booked'!C:C,'REGIONAL MARKTERS '!$A$201,'Fully Booked'!L:L,'REGIONAL MARKTERS '!$F$2)</f>
        <v>0</v>
      </c>
    </row>
    <row r="232" spans="1:6" x14ac:dyDescent="0.25">
      <c r="B232" s="180" t="s">
        <v>647</v>
      </c>
      <c r="C232" s="116">
        <f>SUMIFS('Fully Booked'!Q:Q,'Fully Booked'!E:E,'REGIONAL MARKTERS '!B232,'Fully Booked'!C:C,'REGIONAL MARKTERS '!$A$201)</f>
        <v>0</v>
      </c>
      <c r="D232" s="116">
        <f>SUMIFS('Fully Booked'!I:I,'Fully Booked'!E:E,'REGIONAL MARKTERS '!B232,'Fully Booked'!C:C,'REGIONAL MARKTERS '!$A$201)</f>
        <v>0</v>
      </c>
      <c r="E232" s="116">
        <f>SUMIFS('Fully Booked'!Q:Q,'Fully Booked'!E:E,'REGIONAL MARKTERS '!B232,'Fully Booked'!C:C,'REGIONAL MARKTERS '!$A$201,'Fully Booked'!M:M,'REGIONAL MARKTERS '!$E$2)</f>
        <v>0</v>
      </c>
      <c r="F232" s="116">
        <f ca="1">SUMIFS('Fully Booked'!Q:Q,'Fully Booked'!E:E,'REGIONAL MARKTERS '!B232,'Fully Booked'!C:C,'REGIONAL MARKTERS '!$A$201,'Fully Booked'!L:L,'REGIONAL MARKTERS '!$F$2)</f>
        <v>0</v>
      </c>
    </row>
    <row r="233" spans="1:6" x14ac:dyDescent="0.25">
      <c r="B233" s="180" t="s">
        <v>6728</v>
      </c>
      <c r="C233" s="116">
        <f>SUMIFS('Fully Booked'!Q:Q,'Fully Booked'!E:E,'REGIONAL MARKTERS '!B233,'Fully Booked'!C:C,'REGIONAL MARKTERS '!$A$201)</f>
        <v>0</v>
      </c>
      <c r="D233" s="116">
        <f>SUMIFS('Fully Booked'!I:I,'Fully Booked'!E:E,'REGIONAL MARKTERS '!B233,'Fully Booked'!C:C,'REGIONAL MARKTERS '!$A$201)</f>
        <v>0</v>
      </c>
      <c r="E233" s="116">
        <f>SUMIFS('Fully Booked'!Q:Q,'Fully Booked'!E:E,'REGIONAL MARKTERS '!B233,'Fully Booked'!C:C,'REGIONAL MARKTERS '!$A$201,'Fully Booked'!M:M,'REGIONAL MARKTERS '!$E$2)</f>
        <v>0</v>
      </c>
      <c r="F233" s="116">
        <f ca="1">SUMIFS('Fully Booked'!Q:Q,'Fully Booked'!E:E,'REGIONAL MARKTERS '!B233,'Fully Booked'!C:C,'REGIONAL MARKTERS '!$A$201,'Fully Booked'!L:L,'REGIONAL MARKTERS '!$F$2)</f>
        <v>0</v>
      </c>
    </row>
    <row r="234" spans="1:6" x14ac:dyDescent="0.25">
      <c r="B234" s="180" t="s">
        <v>2315</v>
      </c>
      <c r="C234" s="116">
        <f>SUMIFS('Fully Booked'!Q:Q,'Fully Booked'!E:E,'REGIONAL MARKTERS '!B234,'Fully Booked'!C:C,'REGIONAL MARKTERS '!$A$201)</f>
        <v>0</v>
      </c>
      <c r="D234" s="116">
        <f>SUMIFS('Fully Booked'!I:I,'Fully Booked'!E:E,'REGIONAL MARKTERS '!B234,'Fully Booked'!C:C,'REGIONAL MARKTERS '!$A$201)</f>
        <v>0</v>
      </c>
      <c r="E234" s="116">
        <f>SUMIFS('Fully Booked'!Q:Q,'Fully Booked'!E:E,'REGIONAL MARKTERS '!B234,'Fully Booked'!C:C,'REGIONAL MARKTERS '!$A$201,'Fully Booked'!M:M,'REGIONAL MARKTERS '!$E$2)</f>
        <v>0</v>
      </c>
      <c r="F234" s="116">
        <f ca="1">SUMIFS('Fully Booked'!Q:Q,'Fully Booked'!E:E,'REGIONAL MARKTERS '!B234,'Fully Booked'!C:C,'REGIONAL MARKTERS '!$A$201,'Fully Booked'!L:L,'REGIONAL MARKTERS '!$F$2)</f>
        <v>0</v>
      </c>
    </row>
    <row r="235" spans="1:6" x14ac:dyDescent="0.25">
      <c r="B235" s="180" t="s">
        <v>4139</v>
      </c>
      <c r="C235" s="116">
        <f>SUMIFS('Fully Booked'!Q:Q,'Fully Booked'!E:E,'REGIONAL MARKTERS '!B235,'Fully Booked'!C:C,'REGIONAL MARKTERS '!$A$201)</f>
        <v>0</v>
      </c>
      <c r="D235" s="116">
        <f>SUMIFS('Fully Booked'!I:I,'Fully Booked'!E:E,'REGIONAL MARKTERS '!B235,'Fully Booked'!C:C,'REGIONAL MARKTERS '!$A$201)</f>
        <v>0</v>
      </c>
      <c r="E235" s="116">
        <f>SUMIFS('Fully Booked'!Q:Q,'Fully Booked'!E:E,'REGIONAL MARKTERS '!B235,'Fully Booked'!C:C,'REGIONAL MARKTERS '!$A$201,'Fully Booked'!M:M,'REGIONAL MARKTERS '!$E$2)</f>
        <v>0</v>
      </c>
      <c r="F235" s="116">
        <f ca="1">SUMIFS('Fully Booked'!Q:Q,'Fully Booked'!E:E,'REGIONAL MARKTERS '!B235,'Fully Booked'!C:C,'REGIONAL MARKTERS '!$A$201,'Fully Booked'!L:L,'REGIONAL MARKTERS '!$F$2)</f>
        <v>0</v>
      </c>
    </row>
    <row r="236" spans="1:6" x14ac:dyDescent="0.25">
      <c r="B236" s="180" t="s">
        <v>2720</v>
      </c>
      <c r="C236" s="116">
        <f>SUMIFS('Fully Booked'!Q:Q,'Fully Booked'!E:E,'REGIONAL MARKTERS '!B236,'Fully Booked'!C:C,'REGIONAL MARKTERS '!$A$201)</f>
        <v>0</v>
      </c>
      <c r="D236" s="116">
        <f>SUMIFS('Fully Booked'!I:I,'Fully Booked'!E:E,'REGIONAL MARKTERS '!B236,'Fully Booked'!C:C,'REGIONAL MARKTERS '!$A$201)</f>
        <v>0</v>
      </c>
      <c r="E236" s="116">
        <f>SUMIFS('Fully Booked'!Q:Q,'Fully Booked'!E:E,'REGIONAL MARKTERS '!B236,'Fully Booked'!C:C,'REGIONAL MARKTERS '!$A$201,'Fully Booked'!M:M,'REGIONAL MARKTERS '!$E$2)</f>
        <v>0</v>
      </c>
      <c r="F236" s="116">
        <f ca="1">SUMIFS('Fully Booked'!Q:Q,'Fully Booked'!E:E,'REGIONAL MARKTERS '!B236,'Fully Booked'!C:C,'REGIONAL MARKTERS '!$A$201,'Fully Booked'!L:L,'REGIONAL MARKTERS '!$F$2)</f>
        <v>0</v>
      </c>
    </row>
    <row r="237" spans="1:6" x14ac:dyDescent="0.25">
      <c r="B237" s="180" t="s">
        <v>2098</v>
      </c>
      <c r="C237" s="116">
        <f>SUMIFS('Fully Booked'!Q:Q,'Fully Booked'!E:E,'REGIONAL MARKTERS '!B237,'Fully Booked'!C:C,'REGIONAL MARKTERS '!$A$201)</f>
        <v>0</v>
      </c>
      <c r="D237" s="116">
        <f>SUMIFS('Fully Booked'!I:I,'Fully Booked'!E:E,'REGIONAL MARKTERS '!B237,'Fully Booked'!C:C,'REGIONAL MARKTERS '!$A$201)</f>
        <v>0</v>
      </c>
      <c r="E237" s="116">
        <f>SUMIFS('Fully Booked'!Q:Q,'Fully Booked'!E:E,'REGIONAL MARKTERS '!B237,'Fully Booked'!C:C,'REGIONAL MARKTERS '!$A$201,'Fully Booked'!M:M,'REGIONAL MARKTERS '!$E$2)</f>
        <v>0</v>
      </c>
      <c r="F237" s="116">
        <f ca="1">SUMIFS('Fully Booked'!Q:Q,'Fully Booked'!E:E,'REGIONAL MARKTERS '!B237,'Fully Booked'!C:C,'REGIONAL MARKTERS '!$A$201,'Fully Booked'!L:L,'REGIONAL MARKTERS '!$F$2)</f>
        <v>0</v>
      </c>
    </row>
    <row r="238" spans="1:6" x14ac:dyDescent="0.25">
      <c r="B238" s="180" t="s">
        <v>577</v>
      </c>
      <c r="C238" s="116">
        <f>SUMIFS('Fully Booked'!Q:Q,'Fully Booked'!E:E,'REGIONAL MARKTERS '!B238,'Fully Booked'!C:C,'REGIONAL MARKTERS '!$A$201)</f>
        <v>416420</v>
      </c>
      <c r="D238" s="116">
        <f>SUMIFS('Fully Booked'!I:I,'Fully Booked'!E:E,'REGIONAL MARKTERS '!B238,'Fully Booked'!C:C,'REGIONAL MARKTERS '!$A$201)</f>
        <v>5200</v>
      </c>
      <c r="E238" s="116">
        <f>SUMIFS('Fully Booked'!Q:Q,'Fully Booked'!E:E,'REGIONAL MARKTERS '!B238,'Fully Booked'!C:C,'REGIONAL MARKTERS '!$A$201,'Fully Booked'!M:M,'REGIONAL MARKTERS '!$E$2)</f>
        <v>0</v>
      </c>
      <c r="F238" s="116">
        <f ca="1">SUMIFS('Fully Booked'!Q:Q,'Fully Booked'!E:E,'REGIONAL MARKTERS '!B238,'Fully Booked'!C:C,'REGIONAL MARKTERS '!$A$201,'Fully Booked'!L:L,'REGIONAL MARKTERS '!$F$2)</f>
        <v>0</v>
      </c>
    </row>
    <row r="239" spans="1:6" x14ac:dyDescent="0.25">
      <c r="B239" s="180" t="s">
        <v>4966</v>
      </c>
      <c r="C239" s="116">
        <f>SUMIFS('Fully Booked'!Q:Q,'Fully Booked'!E:E,'REGIONAL MARKTERS '!B239,'Fully Booked'!C:C,'REGIONAL MARKTERS '!$A$201)</f>
        <v>0</v>
      </c>
      <c r="D239" s="116">
        <f>SUMIFS('Fully Booked'!I:I,'Fully Booked'!E:E,'REGIONAL MARKTERS '!B239,'Fully Booked'!C:C,'REGIONAL MARKTERS '!$A$201)</f>
        <v>0</v>
      </c>
      <c r="E239" s="116">
        <f>SUMIFS('Fully Booked'!Q:Q,'Fully Booked'!E:E,'REGIONAL MARKTERS '!B239,'Fully Booked'!C:C,'REGIONAL MARKTERS '!$A$201,'Fully Booked'!M:M,'REGIONAL MARKTERS '!$E$2)</f>
        <v>0</v>
      </c>
      <c r="F239" s="116">
        <f ca="1">SUMIFS('Fully Booked'!Q:Q,'Fully Booked'!E:E,'REGIONAL MARKTERS '!B239,'Fully Booked'!C:C,'REGIONAL MARKTERS '!$A$201,'Fully Booked'!L:L,'REGIONAL MARKTERS '!$F$2)</f>
        <v>0</v>
      </c>
    </row>
    <row r="240" spans="1:6" x14ac:dyDescent="0.25">
      <c r="B240" s="180" t="s">
        <v>2952</v>
      </c>
      <c r="C240" s="116">
        <f>SUMIFS('Fully Booked'!Q:Q,'Fully Booked'!E:E,'REGIONAL MARKTERS '!B240,'Fully Booked'!C:C,'REGIONAL MARKTERS '!$A$201)</f>
        <v>0</v>
      </c>
      <c r="D240" s="116">
        <f>SUMIFS('Fully Booked'!I:I,'Fully Booked'!E:E,'REGIONAL MARKTERS '!B240,'Fully Booked'!C:C,'REGIONAL MARKTERS '!$A$201)</f>
        <v>0</v>
      </c>
      <c r="E240" s="116">
        <f>SUMIFS('Fully Booked'!Q:Q,'Fully Booked'!E:E,'REGIONAL MARKTERS '!B240,'Fully Booked'!C:C,'REGIONAL MARKTERS '!$A$201,'Fully Booked'!M:M,'REGIONAL MARKTERS '!$E$2)</f>
        <v>0</v>
      </c>
      <c r="F240" s="116">
        <f ca="1">SUMIFS('Fully Booked'!Q:Q,'Fully Booked'!E:E,'REGIONAL MARKTERS '!B240,'Fully Booked'!C:C,'REGIONAL MARKTERS '!$A$201,'Fully Booked'!L:L,'REGIONAL MARKTERS '!$F$2)</f>
        <v>0</v>
      </c>
    </row>
    <row r="241" spans="1:6" x14ac:dyDescent="0.25">
      <c r="B241" s="180" t="s">
        <v>748</v>
      </c>
      <c r="C241" s="116">
        <f>SUMIFS('Fully Booked'!Q:Q,'Fully Booked'!E:E,'REGIONAL MARKTERS '!B241,'Fully Booked'!C:C,'REGIONAL MARKTERS '!$A$201)</f>
        <v>0</v>
      </c>
      <c r="D241" s="116">
        <f>SUMIFS('Fully Booked'!I:I,'Fully Booked'!E:E,'REGIONAL MARKTERS '!B241,'Fully Booked'!C:C,'REGIONAL MARKTERS '!$A$201)</f>
        <v>0</v>
      </c>
      <c r="E241" s="116">
        <f>SUMIFS('Fully Booked'!Q:Q,'Fully Booked'!E:E,'REGIONAL MARKTERS '!B241,'Fully Booked'!C:C,'REGIONAL MARKTERS '!$A$201,'Fully Booked'!M:M,'REGIONAL MARKTERS '!$E$2)</f>
        <v>0</v>
      </c>
      <c r="F241" s="116">
        <f ca="1">SUMIFS('Fully Booked'!Q:Q,'Fully Booked'!E:E,'REGIONAL MARKTERS '!B241,'Fully Booked'!C:C,'REGIONAL MARKTERS '!$A$201,'Fully Booked'!L:L,'REGIONAL MARKTERS '!$F$2)</f>
        <v>0</v>
      </c>
    </row>
    <row r="242" spans="1:6" x14ac:dyDescent="0.25">
      <c r="B242" s="180" t="s">
        <v>550</v>
      </c>
      <c r="C242" s="116">
        <f>SUMIFS('Fully Booked'!Q:Q,'Fully Booked'!E:E,'REGIONAL MARKTERS '!B242,'Fully Booked'!C:C,'REGIONAL MARKTERS '!$A$201)</f>
        <v>100000</v>
      </c>
      <c r="D242" s="116">
        <f>SUMIFS('Fully Booked'!I:I,'Fully Booked'!E:E,'REGIONAL MARKTERS '!B242,'Fully Booked'!C:C,'REGIONAL MARKTERS '!$A$201)</f>
        <v>3004</v>
      </c>
      <c r="E242" s="116">
        <f>SUMIFS('Fully Booked'!Q:Q,'Fully Booked'!E:E,'REGIONAL MARKTERS '!B242,'Fully Booked'!C:C,'REGIONAL MARKTERS '!$A$201,'Fully Booked'!M:M,'REGIONAL MARKTERS '!$E$2)</f>
        <v>0</v>
      </c>
      <c r="F242" s="116">
        <f ca="1">SUMIFS('Fully Booked'!Q:Q,'Fully Booked'!E:E,'REGIONAL MARKTERS '!B242,'Fully Booked'!C:C,'REGIONAL MARKTERS '!$A$201,'Fully Booked'!L:L,'REGIONAL MARKTERS '!$F$2)</f>
        <v>0</v>
      </c>
    </row>
    <row r="243" spans="1:6" x14ac:dyDescent="0.25">
      <c r="B243" s="180" t="s">
        <v>5219</v>
      </c>
      <c r="C243" s="116">
        <f>SUMIFS('Fully Booked'!Q:Q,'Fully Booked'!E:E,'REGIONAL MARKTERS '!B243,'Fully Booked'!C:C,'REGIONAL MARKTERS '!$A$201)</f>
        <v>0</v>
      </c>
      <c r="D243" s="116">
        <f>SUMIFS('Fully Booked'!I:I,'Fully Booked'!E:E,'REGIONAL MARKTERS '!B243,'Fully Booked'!C:C,'REGIONAL MARKTERS '!$A$201)</f>
        <v>0</v>
      </c>
      <c r="E243" s="116">
        <f>SUMIFS('Fully Booked'!Q:Q,'Fully Booked'!E:E,'REGIONAL MARKTERS '!B243,'Fully Booked'!C:C,'REGIONAL MARKTERS '!$A$201,'Fully Booked'!M:M,'REGIONAL MARKTERS '!$E$2)</f>
        <v>0</v>
      </c>
      <c r="F243" s="116">
        <f ca="1">SUMIFS('Fully Booked'!Q:Q,'Fully Booked'!E:E,'REGIONAL MARKTERS '!B243,'Fully Booked'!C:C,'REGIONAL MARKTERS '!$A$201,'Fully Booked'!L:L,'REGIONAL MARKTERS '!$F$2)</f>
        <v>0</v>
      </c>
    </row>
    <row r="244" spans="1:6" x14ac:dyDescent="0.25">
      <c r="B244" s="8" t="s">
        <v>4997</v>
      </c>
      <c r="C244" s="116">
        <f>SUMIFS('Fully Booked'!Q:Q,'Fully Booked'!E:E,'REGIONAL MARKTERS '!B244,'Fully Booked'!C:C,'REGIONAL MARKTERS '!$A$201)</f>
        <v>0</v>
      </c>
      <c r="D244" s="116">
        <f>SUMIFS('Fully Booked'!I:I,'Fully Booked'!E:E,'REGIONAL MARKTERS '!B244,'Fully Booked'!C:C,'REGIONAL MARKTERS '!$A$201)</f>
        <v>0</v>
      </c>
      <c r="E244" s="116">
        <f>SUMIFS('Fully Booked'!Q:Q,'Fully Booked'!E:E,'REGIONAL MARKTERS '!B244,'Fully Booked'!C:C,'REGIONAL MARKTERS '!$A$201,'Fully Booked'!M:M,'REGIONAL MARKTERS '!$E$2)</f>
        <v>0</v>
      </c>
      <c r="F244" s="116">
        <f ca="1">SUMIFS('Fully Booked'!Q:Q,'Fully Booked'!E:E,'REGIONAL MARKTERS '!B244,'Fully Booked'!C:C,'REGIONAL MARKTERS '!$A$201,'Fully Booked'!L:L,'REGIONAL MARKTERS '!$F$2)</f>
        <v>0</v>
      </c>
    </row>
    <row r="245" spans="1:6" s="724" customFormat="1" x14ac:dyDescent="0.25">
      <c r="B245" s="180" t="s">
        <v>7458</v>
      </c>
      <c r="C245" s="116">
        <f>SUMIFS('Fully Booked'!Q:Q,'Fully Booked'!E:E,'REGIONAL MARKTERS '!B245,'Fully Booked'!C:C,'REGIONAL MARKTERS '!$A$201)</f>
        <v>0</v>
      </c>
      <c r="D245" s="116">
        <f>SUMIFS('Fully Booked'!I:I,'Fully Booked'!E:E,'REGIONAL MARKTERS '!B245,'Fully Booked'!C:C,'REGIONAL MARKTERS '!$A$201)</f>
        <v>0</v>
      </c>
      <c r="E245" s="116">
        <f>SUMIFS('Fully Booked'!Q:Q,'Fully Booked'!E:E,'REGIONAL MARKTERS '!B245,'Fully Booked'!C:C,'REGIONAL MARKTERS '!$A$201,'Fully Booked'!M:M,'REGIONAL MARKTERS '!$E$2)</f>
        <v>0</v>
      </c>
      <c r="F245" s="116">
        <f ca="1">SUMIFS('Fully Booked'!Q:Q,'Fully Booked'!E:E,'REGIONAL MARKTERS '!B245,'Fully Booked'!C:C,'REGIONAL MARKTERS '!$A$201,'Fully Booked'!L:L,'REGIONAL MARKTERS '!$F$2)</f>
        <v>0</v>
      </c>
    </row>
    <row r="246" spans="1:6" x14ac:dyDescent="0.25">
      <c r="A246" s="180"/>
      <c r="B246" s="8" t="s">
        <v>6718</v>
      </c>
      <c r="C246" s="116">
        <f>SUMIFS('Fully Booked'!Q:Q,'Fully Booked'!E:E,'REGIONAL MARKTERS '!B246,'Fully Booked'!C:C,'REGIONAL MARKTERS '!$A$201)</f>
        <v>0</v>
      </c>
      <c r="D246" s="116">
        <f>SUMIFS('Fully Booked'!I:I,'Fully Booked'!E:E,'REGIONAL MARKTERS '!B246,'Fully Booked'!C:C,'REGIONAL MARKTERS '!$A$201)</f>
        <v>0</v>
      </c>
      <c r="E246" s="116">
        <f>SUMIFS('Fully Booked'!Q:Q,'Fully Booked'!E:E,'REGIONAL MARKTERS '!B246,'Fully Booked'!C:C,'REGIONAL MARKTERS '!$A$201,'Fully Booked'!M:M,'REGIONAL MARKTERS '!$E$2)</f>
        <v>0</v>
      </c>
      <c r="F246" s="116">
        <f ca="1">SUMIFS('Fully Booked'!Q:Q,'Fully Booked'!E:E,'REGIONAL MARKTERS '!B246,'Fully Booked'!C:C,'REGIONAL MARKTERS '!$A$201,'Fully Booked'!L:L,'REGIONAL MARKTERS '!$F$2)</f>
        <v>0</v>
      </c>
    </row>
    <row r="247" spans="1:6" x14ac:dyDescent="0.25">
      <c r="B247" s="180" t="s">
        <v>530</v>
      </c>
      <c r="C247" s="116">
        <f>SUMIFS('Fully Booked'!Q:Q,'Fully Booked'!E:E,'REGIONAL MARKTERS '!B247,'Fully Booked'!C:C,'REGIONAL MARKTERS '!$A$201)</f>
        <v>97150</v>
      </c>
      <c r="D247" s="116">
        <f>SUMIFS('Fully Booked'!I:I,'Fully Booked'!E:E,'REGIONAL MARKTERS '!B247,'Fully Booked'!C:C,'REGIONAL MARKTERS '!$A$201)</f>
        <v>243</v>
      </c>
      <c r="E247" s="116">
        <f>SUMIFS('Fully Booked'!Q:Q,'Fully Booked'!E:E,'REGIONAL MARKTERS '!B247,'Fully Booked'!C:C,'REGIONAL MARKTERS '!$A$201,'Fully Booked'!M:M,'REGIONAL MARKTERS '!$E$2)</f>
        <v>0</v>
      </c>
      <c r="F247" s="116">
        <f ca="1">SUMIFS('Fully Booked'!Q:Q,'Fully Booked'!E:E,'REGIONAL MARKTERS '!B247,'Fully Booked'!C:C,'REGIONAL MARKTERS '!$A$201,'Fully Booked'!L:L,'REGIONAL MARKTERS '!$F$2)</f>
        <v>0</v>
      </c>
    </row>
    <row r="248" spans="1:6" x14ac:dyDescent="0.25">
      <c r="B248" s="8" t="s">
        <v>983</v>
      </c>
      <c r="C248" s="116">
        <f>SUMIFS('Fully Booked'!Q:Q,'Fully Booked'!E:E,'REGIONAL MARKTERS '!B248,'Fully Booked'!C:C,'REGIONAL MARKTERS '!$A$201)</f>
        <v>1213900</v>
      </c>
      <c r="D248" s="116">
        <f>SUMIFS('Fully Booked'!I:I,'Fully Booked'!E:E,'REGIONAL MARKTERS '!B248,'Fully Booked'!C:C,'REGIONAL MARKTERS '!$A$201)</f>
        <v>31141</v>
      </c>
      <c r="E248" s="116">
        <f>SUMIFS('Fully Booked'!Q:Q,'Fully Booked'!E:E,'REGIONAL MARKTERS '!B248,'Fully Booked'!C:C,'REGIONAL MARKTERS '!$A$201,'Fully Booked'!M:M,'REGIONAL MARKTERS '!$E$2)</f>
        <v>0</v>
      </c>
      <c r="F248" s="116">
        <f ca="1">SUMIFS('Fully Booked'!Q:Q,'Fully Booked'!E:E,'REGIONAL MARKTERS '!B248,'Fully Booked'!C:C,'REGIONAL MARKTERS '!$A$201,'Fully Booked'!L:L,'REGIONAL MARKTERS '!$F$2)</f>
        <v>0</v>
      </c>
    </row>
    <row r="249" spans="1:6" x14ac:dyDescent="0.25">
      <c r="B249" s="8" t="s">
        <v>6774</v>
      </c>
      <c r="C249" s="116">
        <f>SUMIFS('Fully Booked'!Q:Q,'Fully Booked'!E:E,'REGIONAL MARKTERS '!B249,'Fully Booked'!C:C,'REGIONAL MARKTERS '!$A$201)</f>
        <v>763300</v>
      </c>
      <c r="D249" s="116">
        <f>SUMIFS('Fully Booked'!I:I,'Fully Booked'!E:E,'REGIONAL MARKTERS '!B249,'Fully Booked'!C:C,'REGIONAL MARKTERS '!$A$201)</f>
        <v>4797</v>
      </c>
      <c r="E249" s="116">
        <f>SUMIFS('Fully Booked'!Q:Q,'Fully Booked'!E:E,'REGIONAL MARKTERS '!B249,'Fully Booked'!C:C,'REGIONAL MARKTERS '!$A$201,'Fully Booked'!M:M,'REGIONAL MARKTERS '!$E$2)</f>
        <v>0</v>
      </c>
      <c r="F249" s="116">
        <f ca="1">SUMIFS('Fully Booked'!Q:Q,'Fully Booked'!E:E,'REGIONAL MARKTERS '!B249,'Fully Booked'!C:C,'REGIONAL MARKTERS '!$A$201,'Fully Booked'!L:L,'REGIONAL MARKTERS '!$F$2)</f>
        <v>0</v>
      </c>
    </row>
    <row r="250" spans="1:6" x14ac:dyDescent="0.25">
      <c r="B250" s="714" t="s">
        <v>2561</v>
      </c>
      <c r="C250" s="116">
        <f>SUMIFS('Fully Booked'!Q:Q,'Fully Booked'!E:E,'REGIONAL MARKTERS '!B250,'Fully Booked'!C:C,'REGIONAL MARKTERS '!$A$201)</f>
        <v>0</v>
      </c>
      <c r="D250" s="116">
        <f>SUMIFS('Fully Booked'!I:I,'Fully Booked'!E:E,'REGIONAL MARKTERS '!B250,'Fully Booked'!C:C,'REGIONAL MARKTERS '!$A$201)</f>
        <v>0</v>
      </c>
      <c r="E250" s="116">
        <f>SUMIFS('Fully Booked'!Q:Q,'Fully Booked'!E:E,'REGIONAL MARKTERS '!B250,'Fully Booked'!C:C,'REGIONAL MARKTERS '!$A$201,'Fully Booked'!M:M,'REGIONAL MARKTERS '!$E$2)</f>
        <v>0</v>
      </c>
      <c r="F250" s="116">
        <f ca="1">SUMIFS('Fully Booked'!Q:Q,'Fully Booked'!E:E,'REGIONAL MARKTERS '!B250,'Fully Booked'!C:C,'REGIONAL MARKTERS '!$A$201,'Fully Booked'!L:L,'REGIONAL MARKTERS '!$F$2)</f>
        <v>0</v>
      </c>
    </row>
    <row r="251" spans="1:6" x14ac:dyDescent="0.25">
      <c r="B251" s="8" t="s">
        <v>546</v>
      </c>
      <c r="C251" s="116">
        <f>SUMIFS('Fully Booked'!Q:Q,'Fully Booked'!E:E,'REGIONAL MARKTERS '!B251,'Fully Booked'!C:C,'REGIONAL MARKTERS '!$A$201)</f>
        <v>0</v>
      </c>
      <c r="D251" s="116">
        <f>SUMIFS('Fully Booked'!I:I,'Fully Booked'!E:E,'REGIONAL MARKTERS '!B251,'Fully Booked'!C:C,'REGIONAL MARKTERS '!$A$201)</f>
        <v>0</v>
      </c>
      <c r="E251" s="116">
        <f>SUMIFS('Fully Booked'!Q:Q,'Fully Booked'!E:E,'REGIONAL MARKTERS '!B251,'Fully Booked'!C:C,'REGIONAL MARKTERS '!$A$201,'Fully Booked'!M:M,'REGIONAL MARKTERS '!$E$2)</f>
        <v>0</v>
      </c>
      <c r="F251" s="116">
        <f ca="1">SUMIFS('Fully Booked'!Q:Q,'Fully Booked'!E:E,'REGIONAL MARKTERS '!B251,'Fully Booked'!C:C,'REGIONAL MARKTERS '!$A$201,'Fully Booked'!L:L,'REGIONAL MARKTERS '!$F$2)</f>
        <v>0</v>
      </c>
    </row>
    <row r="252" spans="1:6" x14ac:dyDescent="0.25">
      <c r="B252" s="180" t="s">
        <v>5073</v>
      </c>
      <c r="C252" s="116">
        <f>SUMIFS('Fully Booked'!Q:Q,'Fully Booked'!E:E,'REGIONAL MARKTERS '!B252,'Fully Booked'!C:C,'REGIONAL MARKTERS '!$A$201)</f>
        <v>0</v>
      </c>
      <c r="D252" s="116">
        <f>SUMIFS('Fully Booked'!I:I,'Fully Booked'!E:E,'REGIONAL MARKTERS '!B252,'Fully Booked'!C:C,'REGIONAL MARKTERS '!$A$201)</f>
        <v>0</v>
      </c>
      <c r="E252" s="116">
        <f>SUMIFS('Fully Booked'!Q:Q,'Fully Booked'!E:E,'REGIONAL MARKTERS '!B252,'Fully Booked'!C:C,'REGIONAL MARKTERS '!$A$201,'Fully Booked'!M:M,'REGIONAL MARKTERS '!$E$2)</f>
        <v>0</v>
      </c>
      <c r="F252" s="116">
        <f ca="1">SUMIFS('Fully Booked'!Q:Q,'Fully Booked'!E:E,'REGIONAL MARKTERS '!B252,'Fully Booked'!C:C,'REGIONAL MARKTERS '!$A$201,'Fully Booked'!L:L,'REGIONAL MARKTERS '!$F$2)</f>
        <v>0</v>
      </c>
    </row>
    <row r="253" spans="1:6" x14ac:dyDescent="0.25">
      <c r="B253" s="180" t="s">
        <v>643</v>
      </c>
      <c r="C253" s="116">
        <f>SUMIFS('Fully Booked'!Q:Q,'Fully Booked'!E:E,'REGIONAL MARKTERS '!B253,'Fully Booked'!C:C,'REGIONAL MARKTERS '!$A$201)</f>
        <v>0</v>
      </c>
      <c r="D253" s="116">
        <f>SUMIFS('Fully Booked'!I:I,'Fully Booked'!E:E,'REGIONAL MARKTERS '!B253,'Fully Booked'!C:C,'REGIONAL MARKTERS '!$A$201)</f>
        <v>0</v>
      </c>
      <c r="E253" s="116">
        <f>SUMIFS('Fully Booked'!Q:Q,'Fully Booked'!E:E,'REGIONAL MARKTERS '!B253,'Fully Booked'!C:C,'REGIONAL MARKTERS '!$A$201,'Fully Booked'!M:M,'REGIONAL MARKTERS '!$E$2)</f>
        <v>0</v>
      </c>
      <c r="F253" s="116">
        <f ca="1">SUMIFS('Fully Booked'!Q:Q,'Fully Booked'!E:E,'REGIONAL MARKTERS '!B253,'Fully Booked'!C:C,'REGIONAL MARKTERS '!$A$201,'Fully Booked'!L:L,'REGIONAL MARKTERS '!$F$2)</f>
        <v>0</v>
      </c>
    </row>
    <row r="254" spans="1:6" x14ac:dyDescent="0.25">
      <c r="B254" s="8" t="s">
        <v>836</v>
      </c>
      <c r="C254" s="116">
        <f>SUMIFS('Fully Booked'!Q:Q,'Fully Booked'!E:E,'REGIONAL MARKTERS '!B254,'Fully Booked'!C:C,'REGIONAL MARKTERS '!$A$201)</f>
        <v>276900</v>
      </c>
      <c r="D254" s="116">
        <f>SUMIFS('Fully Booked'!I:I,'Fully Booked'!E:E,'REGIONAL MARKTERS '!B254,'Fully Booked'!C:C,'REGIONAL MARKTERS '!$A$201)</f>
        <v>6747</v>
      </c>
      <c r="E254" s="116">
        <f>SUMIFS('Fully Booked'!Q:Q,'Fully Booked'!E:E,'REGIONAL MARKTERS '!B254,'Fully Booked'!C:C,'REGIONAL MARKTERS '!$A$201,'Fully Booked'!M:M,'REGIONAL MARKTERS '!$E$2)</f>
        <v>0</v>
      </c>
      <c r="F254" s="116">
        <f ca="1">SUMIFS('Fully Booked'!Q:Q,'Fully Booked'!E:E,'REGIONAL MARKTERS '!B254,'Fully Booked'!C:C,'REGIONAL MARKTERS '!$A$201,'Fully Booked'!L:L,'REGIONAL MARKTERS '!$F$2)</f>
        <v>0</v>
      </c>
    </row>
    <row r="255" spans="1:6" x14ac:dyDescent="0.25">
      <c r="A255" s="385"/>
      <c r="B255" s="385" t="s">
        <v>71</v>
      </c>
      <c r="C255" s="353">
        <f>SUM(C201:C254)</f>
        <v>3915570</v>
      </c>
      <c r="D255" s="385">
        <f>SUM(D201:D254)</f>
        <v>78178</v>
      </c>
      <c r="E255" s="385">
        <f>SUM(E201:E254)</f>
        <v>0</v>
      </c>
      <c r="F255" s="385">
        <f ca="1">SUM(F201:F254)</f>
        <v>0</v>
      </c>
    </row>
    <row r="256" spans="1:6" x14ac:dyDescent="0.25">
      <c r="A256" s="352" t="s">
        <v>167</v>
      </c>
      <c r="B256" s="8" t="s">
        <v>6224</v>
      </c>
      <c r="C256" s="116">
        <f>SUMIFS('Fully Booked'!Q:Q,'Fully Booked'!E:E,'REGIONAL MARKTERS '!B256,'Fully Booked'!C:C,'REGIONAL MARKTERS '!$A$256)</f>
        <v>0</v>
      </c>
      <c r="D256" s="116">
        <f>SUMIFS('Fully Booked'!I:I,'Fully Booked'!E:E,'REGIONAL MARKTERS '!B256,'Fully Booked'!C:C,'REGIONAL MARKTERS '!$A$256)</f>
        <v>0</v>
      </c>
      <c r="E256" s="116">
        <f>SUMIFS('Fully Booked'!Q:Q,'Fully Booked'!E:E,'REGIONAL MARKTERS '!B256,'Fully Booked'!C:C,'REGIONAL MARKTERS '!$A$256,'Fully Booked'!M:M,'REGIONAL MARKTERS '!$E$2)</f>
        <v>0</v>
      </c>
      <c r="F256" s="116">
        <f ca="1">SUMIFS('Fully Booked'!Q:Q,'Fully Booked'!E:E,'REGIONAL MARKTERS '!B256,'Fully Booked'!C:C,'REGIONAL MARKTERS '!$A$256,'Fully Booked'!L:L,'REGIONAL MARKTERS '!$F$2)</f>
        <v>0</v>
      </c>
    </row>
    <row r="257" spans="1:6" x14ac:dyDescent="0.25">
      <c r="B257" s="180" t="s">
        <v>6282</v>
      </c>
      <c r="C257" s="116">
        <f>SUMIFS('Fully Booked'!Q:Q,'Fully Booked'!E:E,'REGIONAL MARKTERS '!B257,'Fully Booked'!C:C,'REGIONAL MARKTERS '!$A$256)</f>
        <v>0</v>
      </c>
      <c r="D257" s="116">
        <f>SUMIFS('Fully Booked'!I:I,'Fully Booked'!E:E,'REGIONAL MARKTERS '!B257,'Fully Booked'!C:C,'REGIONAL MARKTERS '!$A$256)</f>
        <v>0</v>
      </c>
      <c r="E257" s="116">
        <f>SUMIFS('Fully Booked'!Q:Q,'Fully Booked'!E:E,'REGIONAL MARKTERS '!B257,'Fully Booked'!C:C,'REGIONAL MARKTERS '!$A$256,'Fully Booked'!M:M,'REGIONAL MARKTERS '!$E$2)</f>
        <v>0</v>
      </c>
      <c r="F257" s="116">
        <f ca="1">SUMIFS('Fully Booked'!Q:Q,'Fully Booked'!E:E,'REGIONAL MARKTERS '!B257,'Fully Booked'!C:C,'REGIONAL MARKTERS '!$A$256,'Fully Booked'!L:L,'REGIONAL MARKTERS '!$F$2)</f>
        <v>0</v>
      </c>
    </row>
    <row r="258" spans="1:6" x14ac:dyDescent="0.25">
      <c r="B258" s="180" t="s">
        <v>4496</v>
      </c>
      <c r="C258" s="116">
        <f>SUMIFS('Fully Booked'!Q:Q,'Fully Booked'!E:E,'REGIONAL MARKTERS '!B258,'Fully Booked'!C:C,'REGIONAL MARKTERS '!$A$256)</f>
        <v>0</v>
      </c>
      <c r="D258" s="116">
        <f>SUMIFS('Fully Booked'!I:I,'Fully Booked'!E:E,'REGIONAL MARKTERS '!B258,'Fully Booked'!C:C,'REGIONAL MARKTERS '!$A$256)</f>
        <v>0</v>
      </c>
      <c r="E258" s="116">
        <f>SUMIFS('Fully Booked'!Q:Q,'Fully Booked'!E:E,'REGIONAL MARKTERS '!B258,'Fully Booked'!C:C,'REGIONAL MARKTERS '!$A$256,'Fully Booked'!M:M,'REGIONAL MARKTERS '!$E$2)</f>
        <v>0</v>
      </c>
      <c r="F258" s="116">
        <f ca="1">SUMIFS('Fully Booked'!Q:Q,'Fully Booked'!E:E,'REGIONAL MARKTERS '!B258,'Fully Booked'!C:C,'REGIONAL MARKTERS '!$A$256,'Fully Booked'!L:L,'REGIONAL MARKTERS '!$F$2)</f>
        <v>0</v>
      </c>
    </row>
    <row r="259" spans="1:6" x14ac:dyDescent="0.25">
      <c r="B259" s="8" t="s">
        <v>6443</v>
      </c>
      <c r="C259" s="116">
        <f>SUMIFS('Fully Booked'!Q:Q,'Fully Booked'!E:E,'REGIONAL MARKTERS '!B259,'Fully Booked'!C:C,'REGIONAL MARKTERS '!$A$256)</f>
        <v>54600</v>
      </c>
      <c r="D259" s="116">
        <f>SUMIFS('Fully Booked'!I:I,'Fully Booked'!E:E,'REGIONAL MARKTERS '!B259,'Fully Booked'!C:C,'REGIONAL MARKTERS '!$A$256)</f>
        <v>1756</v>
      </c>
      <c r="E259" s="116">
        <f>SUMIFS('Fully Booked'!Q:Q,'Fully Booked'!E:E,'REGIONAL MARKTERS '!B259,'Fully Booked'!C:C,'REGIONAL MARKTERS '!$A$256,'Fully Booked'!M:M,'REGIONAL MARKTERS '!$E$2)</f>
        <v>0</v>
      </c>
      <c r="F259" s="116">
        <f ca="1">SUMIFS('Fully Booked'!Q:Q,'Fully Booked'!E:E,'REGIONAL MARKTERS '!B259,'Fully Booked'!C:C,'REGIONAL MARKTERS '!$A$256,'Fully Booked'!L:L,'REGIONAL MARKTERS '!$F$2)</f>
        <v>0</v>
      </c>
    </row>
    <row r="260" spans="1:6" x14ac:dyDescent="0.25">
      <c r="B260" s="8" t="s">
        <v>3792</v>
      </c>
      <c r="C260" s="116">
        <f>SUMIFS('Fully Booked'!Q:Q,'Fully Booked'!E:E,'REGIONAL MARKTERS '!B260,'Fully Booked'!C:C,'REGIONAL MARKTERS '!$A$256)</f>
        <v>72800</v>
      </c>
      <c r="D260" s="116">
        <f>SUMIFS('Fully Booked'!I:I,'Fully Booked'!E:E,'REGIONAL MARKTERS '!B260,'Fully Booked'!C:C,'REGIONAL MARKTERS '!$A$256)</f>
        <v>3870</v>
      </c>
      <c r="E260" s="116">
        <f>SUMIFS('Fully Booked'!Q:Q,'Fully Booked'!E:E,'REGIONAL MARKTERS '!B260,'Fully Booked'!C:C,'REGIONAL MARKTERS '!$A$256,'Fully Booked'!M:M,'REGIONAL MARKTERS '!$E$2)</f>
        <v>0</v>
      </c>
      <c r="F260" s="116">
        <f ca="1">SUMIFS('Fully Booked'!Q:Q,'Fully Booked'!E:E,'REGIONAL MARKTERS '!B260,'Fully Booked'!C:C,'REGIONAL MARKTERS '!$A$256,'Fully Booked'!L:L,'REGIONAL MARKTERS '!$F$2)</f>
        <v>0</v>
      </c>
    </row>
    <row r="261" spans="1:6" x14ac:dyDescent="0.25">
      <c r="B261" s="180" t="s">
        <v>7070</v>
      </c>
      <c r="C261" s="116">
        <f>SUMIFS('Fully Booked'!Q:Q,'Fully Booked'!E:E,'REGIONAL MARKTERS '!B261,'Fully Booked'!C:C,'REGIONAL MARKTERS '!$A$256)</f>
        <v>0</v>
      </c>
      <c r="D261" s="116">
        <f>SUMIFS('Fully Booked'!I:I,'Fully Booked'!E:E,'REGIONAL MARKTERS '!B261,'Fully Booked'!C:C,'REGIONAL MARKTERS '!$A$256)</f>
        <v>0</v>
      </c>
      <c r="E261" s="116">
        <f>SUMIFS('Fully Booked'!Q:Q,'Fully Booked'!E:E,'REGIONAL MARKTERS '!B261,'Fully Booked'!C:C,'REGIONAL MARKTERS '!$A$256,'Fully Booked'!M:M,'REGIONAL MARKTERS '!$E$2)</f>
        <v>0</v>
      </c>
      <c r="F261" s="116">
        <f ca="1">SUMIFS('Fully Booked'!Q:Q,'Fully Booked'!E:E,'REGIONAL MARKTERS '!B261,'Fully Booked'!C:C,'REGIONAL MARKTERS '!$A$256,'Fully Booked'!L:L,'REGIONAL MARKTERS '!$F$2)</f>
        <v>0</v>
      </c>
    </row>
    <row r="262" spans="1:6" x14ac:dyDescent="0.25">
      <c r="B262" s="8" t="s">
        <v>6626</v>
      </c>
      <c r="C262" s="116">
        <f>SUMIFS('Fully Booked'!Q:Q,'Fully Booked'!E:E,'REGIONAL MARKTERS '!B262,'Fully Booked'!C:C,'REGIONAL MARKTERS '!$A$256)</f>
        <v>0</v>
      </c>
      <c r="D262" s="116">
        <f>SUMIFS('Fully Booked'!I:I,'Fully Booked'!E:E,'REGIONAL MARKTERS '!B262,'Fully Booked'!C:C,'REGIONAL MARKTERS '!$A$256)</f>
        <v>0</v>
      </c>
      <c r="E262" s="116">
        <f>SUMIFS('Fully Booked'!Q:Q,'Fully Booked'!E:E,'REGIONAL MARKTERS '!B262,'Fully Booked'!C:C,'REGIONAL MARKTERS '!$A$256,'Fully Booked'!M:M,'REGIONAL MARKTERS '!$E$2)</f>
        <v>0</v>
      </c>
      <c r="F262" s="116">
        <f ca="1">SUMIFS('Fully Booked'!Q:Q,'Fully Booked'!E:E,'REGIONAL MARKTERS '!B262,'Fully Booked'!C:C,'REGIONAL MARKTERS '!$A$256,'Fully Booked'!L:L,'REGIONAL MARKTERS '!$F$2)</f>
        <v>0</v>
      </c>
    </row>
    <row r="263" spans="1:6" x14ac:dyDescent="0.25">
      <c r="B263" s="180" t="s">
        <v>7253</v>
      </c>
      <c r="C263" s="116">
        <f>SUMIFS('Fully Booked'!Q:Q,'Fully Booked'!E:E,'REGIONAL MARKTERS '!B263,'Fully Booked'!C:C,'REGIONAL MARKTERS '!$A$256)</f>
        <v>0</v>
      </c>
      <c r="D263" s="116">
        <f>SUMIFS('Fully Booked'!I:I,'Fully Booked'!E:E,'REGIONAL MARKTERS '!B263,'Fully Booked'!C:C,'REGIONAL MARKTERS '!$A$256)</f>
        <v>0</v>
      </c>
      <c r="E263" s="116">
        <f>SUMIFS('Fully Booked'!Q:Q,'Fully Booked'!E:E,'REGIONAL MARKTERS '!B263,'Fully Booked'!C:C,'REGIONAL MARKTERS '!$A$256,'Fully Booked'!M:M,'REGIONAL MARKTERS '!$E$2)</f>
        <v>0</v>
      </c>
      <c r="F263" s="116">
        <f ca="1">SUMIFS('Fully Booked'!Q:Q,'Fully Booked'!E:E,'REGIONAL MARKTERS '!B263,'Fully Booked'!C:C,'REGIONAL MARKTERS '!$A$256,'Fully Booked'!L:L,'REGIONAL MARKTERS '!$F$2)</f>
        <v>0</v>
      </c>
    </row>
    <row r="264" spans="1:6" x14ac:dyDescent="0.25">
      <c r="A264" s="180"/>
      <c r="B264" s="180" t="s">
        <v>2537</v>
      </c>
      <c r="C264" s="116">
        <f>SUMIFS('Fully Booked'!Q:Q,'Fully Booked'!E:E,'REGIONAL MARKTERS '!B264,'Fully Booked'!C:C,'REGIONAL MARKTERS '!$A$256)</f>
        <v>0</v>
      </c>
      <c r="D264" s="116">
        <f>SUMIFS('Fully Booked'!I:I,'Fully Booked'!E:E,'REGIONAL MARKTERS '!B264,'Fully Booked'!C:C,'REGIONAL MARKTERS '!$A$256)</f>
        <v>0</v>
      </c>
      <c r="E264" s="116">
        <f>SUMIFS('Fully Booked'!Q:Q,'Fully Booked'!E:E,'REGIONAL MARKTERS '!B264,'Fully Booked'!C:C,'REGIONAL MARKTERS '!$A$256,'Fully Booked'!M:M,'REGIONAL MARKTERS '!$E$2)</f>
        <v>0</v>
      </c>
      <c r="F264" s="116">
        <f ca="1">SUMIFS('Fully Booked'!Q:Q,'Fully Booked'!E:E,'REGIONAL MARKTERS '!B264,'Fully Booked'!C:C,'REGIONAL MARKTERS '!$A$256,'Fully Booked'!L:L,'REGIONAL MARKTERS '!$F$2)</f>
        <v>0</v>
      </c>
    </row>
    <row r="265" spans="1:6" x14ac:dyDescent="0.25">
      <c r="B265" s="180" t="s">
        <v>6371</v>
      </c>
      <c r="C265" s="116">
        <f>SUMIFS('Fully Booked'!Q:Q,'Fully Booked'!E:E,'REGIONAL MARKTERS '!B265,'Fully Booked'!C:C,'REGIONAL MARKTERS '!$A$256)</f>
        <v>0</v>
      </c>
      <c r="D265" s="116">
        <f>SUMIFS('Fully Booked'!I:I,'Fully Booked'!E:E,'REGIONAL MARKTERS '!B265,'Fully Booked'!C:C,'REGIONAL MARKTERS '!$A$256)</f>
        <v>0</v>
      </c>
      <c r="E265" s="116">
        <f>SUMIFS('Fully Booked'!Q:Q,'Fully Booked'!E:E,'REGIONAL MARKTERS '!B265,'Fully Booked'!C:C,'REGIONAL MARKTERS '!$A$256,'Fully Booked'!M:M,'REGIONAL MARKTERS '!$E$2)</f>
        <v>0</v>
      </c>
      <c r="F265" s="116">
        <f ca="1">SUMIFS('Fully Booked'!Q:Q,'Fully Booked'!E:E,'REGIONAL MARKTERS '!B265,'Fully Booked'!C:C,'REGIONAL MARKTERS '!$A$256,'Fully Booked'!L:L,'REGIONAL MARKTERS '!$F$2)</f>
        <v>0</v>
      </c>
    </row>
    <row r="266" spans="1:6" s="724" customFormat="1" x14ac:dyDescent="0.25">
      <c r="B266" s="180" t="s">
        <v>7452</v>
      </c>
      <c r="C266" s="116">
        <f>SUMIFS('Fully Booked'!Q:Q,'Fully Booked'!E:E,'REGIONAL MARKTERS '!B266,'Fully Booked'!C:C,'REGIONAL MARKTERS '!$A$256)</f>
        <v>0</v>
      </c>
      <c r="D266" s="116">
        <f>SUMIFS('Fully Booked'!I:I,'Fully Booked'!E:E,'REGIONAL MARKTERS '!B266,'Fully Booked'!C:C,'REGIONAL MARKTERS '!$A$256)</f>
        <v>0</v>
      </c>
      <c r="E266" s="116">
        <f>SUMIFS('Fully Booked'!Q:Q,'Fully Booked'!E:E,'REGIONAL MARKTERS '!B266,'Fully Booked'!C:C,'REGIONAL MARKTERS '!$A$256,'Fully Booked'!M:M,'REGIONAL MARKTERS '!$E$2)</f>
        <v>0</v>
      </c>
      <c r="F266" s="116">
        <f ca="1">SUMIFS('Fully Booked'!Q:Q,'Fully Booked'!E:E,'REGIONAL MARKTERS '!B266,'Fully Booked'!C:C,'REGIONAL MARKTERS '!$A$256,'Fully Booked'!L:L,'REGIONAL MARKTERS '!$F$2)</f>
        <v>0</v>
      </c>
    </row>
    <row r="267" spans="1:6" x14ac:dyDescent="0.25">
      <c r="B267" s="180" t="s">
        <v>3137</v>
      </c>
      <c r="C267" s="116">
        <f>SUMIFS('Fully Booked'!Q:Q,'Fully Booked'!E:E,'REGIONAL MARKTERS '!B267,'Fully Booked'!C:C,'REGIONAL MARKTERS '!$A$256)</f>
        <v>533900</v>
      </c>
      <c r="D267" s="116">
        <f>SUMIFS('Fully Booked'!I:I,'Fully Booked'!E:E,'REGIONAL MARKTERS '!B267,'Fully Booked'!C:C,'REGIONAL MARKTERS '!$A$256)</f>
        <v>12775</v>
      </c>
      <c r="E267" s="116">
        <f>SUMIFS('Fully Booked'!Q:Q,'Fully Booked'!E:E,'REGIONAL MARKTERS '!B267,'Fully Booked'!C:C,'REGIONAL MARKTERS '!$A$256,'Fully Booked'!M:M,'REGIONAL MARKTERS '!$E$2)</f>
        <v>0</v>
      </c>
      <c r="F267" s="116">
        <f ca="1">SUMIFS('Fully Booked'!Q:Q,'Fully Booked'!E:E,'REGIONAL MARKTERS '!B267,'Fully Booked'!C:C,'REGIONAL MARKTERS '!$A$256,'Fully Booked'!L:L,'REGIONAL MARKTERS '!$F$2)</f>
        <v>0</v>
      </c>
    </row>
    <row r="268" spans="1:6" x14ac:dyDescent="0.25">
      <c r="B268" s="180" t="s">
        <v>6961</v>
      </c>
      <c r="C268" s="116">
        <f>SUMIFS('Fully Booked'!Q:Q,'Fully Booked'!E:E,'REGIONAL MARKTERS '!B268,'Fully Booked'!C:C,'REGIONAL MARKTERS '!$A$256)</f>
        <v>0</v>
      </c>
      <c r="D268" s="116">
        <f>SUMIFS('Fully Booked'!I:I,'Fully Booked'!E:E,'REGIONAL MARKTERS '!B268,'Fully Booked'!C:C,'REGIONAL MARKTERS '!$A$256)</f>
        <v>0</v>
      </c>
      <c r="E268" s="116">
        <f>SUMIFS('Fully Booked'!Q:Q,'Fully Booked'!E:E,'REGIONAL MARKTERS '!B268,'Fully Booked'!C:C,'REGIONAL MARKTERS '!$A$256,'Fully Booked'!M:M,'REGIONAL MARKTERS '!$E$2)</f>
        <v>0</v>
      </c>
      <c r="F268" s="116">
        <f ca="1">SUMIFS('Fully Booked'!Q:Q,'Fully Booked'!E:E,'REGIONAL MARKTERS '!B268,'Fully Booked'!C:C,'REGIONAL MARKTERS '!$A$256,'Fully Booked'!L:L,'REGIONAL MARKTERS '!$F$2)</f>
        <v>0</v>
      </c>
    </row>
    <row r="269" spans="1:6" x14ac:dyDescent="0.25">
      <c r="A269" s="180"/>
      <c r="B269" s="180" t="s">
        <v>6874</v>
      </c>
      <c r="C269" s="116">
        <f>SUMIFS('Fully Booked'!Q:Q,'Fully Booked'!E:E,'REGIONAL MARKTERS '!B269,'Fully Booked'!C:C,'REGIONAL MARKTERS '!$A$256)</f>
        <v>0</v>
      </c>
      <c r="D269" s="116">
        <f>SUMIFS('Fully Booked'!I:I,'Fully Booked'!E:E,'REGIONAL MARKTERS '!B269,'Fully Booked'!C:C,'REGIONAL MARKTERS '!$A$256)</f>
        <v>0</v>
      </c>
      <c r="E269" s="116">
        <f>SUMIFS('Fully Booked'!Q:Q,'Fully Booked'!E:E,'REGIONAL MARKTERS '!B269,'Fully Booked'!C:C,'REGIONAL MARKTERS '!$A$256,'Fully Booked'!M:M,'REGIONAL MARKTERS '!$E$2)</f>
        <v>0</v>
      </c>
      <c r="F269" s="116">
        <f ca="1">SUMIFS('Fully Booked'!Q:Q,'Fully Booked'!E:E,'REGIONAL MARKTERS '!B269,'Fully Booked'!C:C,'REGIONAL MARKTERS '!$A$256,'Fully Booked'!L:L,'REGIONAL MARKTERS '!$F$2)</f>
        <v>0</v>
      </c>
    </row>
    <row r="270" spans="1:6" x14ac:dyDescent="0.25">
      <c r="B270" s="607" t="s">
        <v>3285</v>
      </c>
      <c r="C270" s="116">
        <f>SUMIFS('Fully Booked'!Q:Q,'Fully Booked'!E:E,'REGIONAL MARKTERS '!B270,'Fully Booked'!C:C,'REGIONAL MARKTERS '!$A$256)</f>
        <v>0</v>
      </c>
      <c r="D270" s="116">
        <f>SUMIFS('Fully Booked'!I:I,'Fully Booked'!E:E,'REGIONAL MARKTERS '!B270,'Fully Booked'!C:C,'REGIONAL MARKTERS '!$A$256)</f>
        <v>0</v>
      </c>
      <c r="E270" s="116">
        <f>SUMIFS('Fully Booked'!Q:Q,'Fully Booked'!E:E,'REGIONAL MARKTERS '!B270,'Fully Booked'!C:C,'REGIONAL MARKTERS '!$A$256,'Fully Booked'!M:M,'REGIONAL MARKTERS '!$E$2)</f>
        <v>0</v>
      </c>
      <c r="F270" s="116">
        <f ca="1">SUMIFS('Fully Booked'!Q:Q,'Fully Booked'!E:E,'REGIONAL MARKTERS '!B270,'Fully Booked'!C:C,'REGIONAL MARKTERS '!$A$256,'Fully Booked'!L:L,'REGIONAL MARKTERS '!$F$2)</f>
        <v>0</v>
      </c>
    </row>
    <row r="271" spans="1:6" x14ac:dyDescent="0.25">
      <c r="B271" s="180" t="s">
        <v>6855</v>
      </c>
      <c r="C271" s="116">
        <f>SUMIFS('Fully Booked'!Q:Q,'Fully Booked'!E:E,'REGIONAL MARKTERS '!B271,'Fully Booked'!C:C,'REGIONAL MARKTERS '!$A$256)</f>
        <v>0</v>
      </c>
      <c r="D271" s="116">
        <f>SUMIFS('Fully Booked'!I:I,'Fully Booked'!E:E,'REGIONAL MARKTERS '!B271,'Fully Booked'!C:C,'REGIONAL MARKTERS '!$A$256)</f>
        <v>0</v>
      </c>
      <c r="E271" s="116">
        <f>SUMIFS('Fully Booked'!Q:Q,'Fully Booked'!E:E,'REGIONAL MARKTERS '!B271,'Fully Booked'!C:C,'REGIONAL MARKTERS '!$A$256,'Fully Booked'!M:M,'REGIONAL MARKTERS '!$E$2)</f>
        <v>0</v>
      </c>
      <c r="F271" s="116">
        <f ca="1">SUMIFS('Fully Booked'!Q:Q,'Fully Booked'!E:E,'REGIONAL MARKTERS '!B271,'Fully Booked'!C:C,'REGIONAL MARKTERS '!$A$256,'Fully Booked'!L:L,'REGIONAL MARKTERS '!$F$2)</f>
        <v>0</v>
      </c>
    </row>
    <row r="272" spans="1:6" s="724" customFormat="1" x14ac:dyDescent="0.25">
      <c r="B272" s="180" t="s">
        <v>5174</v>
      </c>
      <c r="C272" s="116">
        <f>SUMIFS('Fully Booked'!Q:Q,'Fully Booked'!E:E,'REGIONAL MARKTERS '!B272,'Fully Booked'!C:C,'REGIONAL MARKTERS '!$A$256)</f>
        <v>0</v>
      </c>
      <c r="D272" s="116">
        <f>SUMIFS('Fully Booked'!I:I,'Fully Booked'!E:E,'REGIONAL MARKTERS '!B272,'Fully Booked'!C:C,'REGIONAL MARKTERS '!$A$256)</f>
        <v>0</v>
      </c>
      <c r="E272" s="116">
        <f>SUMIFS('Fully Booked'!Q:Q,'Fully Booked'!E:E,'REGIONAL MARKTERS '!B272,'Fully Booked'!C:C,'REGIONAL MARKTERS '!$A$256,'Fully Booked'!M:M,'REGIONAL MARKTERS '!$E$2)</f>
        <v>0</v>
      </c>
      <c r="F272" s="116">
        <f ca="1">SUMIFS('Fully Booked'!Q:Q,'Fully Booked'!E:E,'REGIONAL MARKTERS '!B272,'Fully Booked'!C:C,'REGIONAL MARKTERS '!$A$256,'Fully Booked'!L:L,'REGIONAL MARKTERS '!$F$2)</f>
        <v>0</v>
      </c>
    </row>
    <row r="273" spans="1:6" x14ac:dyDescent="0.25">
      <c r="A273" s="180"/>
      <c r="B273" s="180" t="s">
        <v>6711</v>
      </c>
      <c r="C273" s="116">
        <f>SUMIFS('Fully Booked'!Q:Q,'Fully Booked'!E:E,'REGIONAL MARKTERS '!B273,'Fully Booked'!C:C,'REGIONAL MARKTERS '!$A$256)</f>
        <v>0</v>
      </c>
      <c r="D273" s="116">
        <f>SUMIFS('Fully Booked'!I:I,'Fully Booked'!E:E,'REGIONAL MARKTERS '!B273,'Fully Booked'!C:C,'REGIONAL MARKTERS '!$A$256)</f>
        <v>0</v>
      </c>
      <c r="E273" s="116">
        <f>SUMIFS('Fully Booked'!Q:Q,'Fully Booked'!E:E,'REGIONAL MARKTERS '!B273,'Fully Booked'!C:C,'REGIONAL MARKTERS '!$A$256,'Fully Booked'!M:M,'REGIONAL MARKTERS '!$E$2)</f>
        <v>0</v>
      </c>
      <c r="F273" s="116">
        <f ca="1">SUMIFS('Fully Booked'!Q:Q,'Fully Booked'!E:E,'REGIONAL MARKTERS '!B273,'Fully Booked'!C:C,'REGIONAL MARKTERS '!$A$256,'Fully Booked'!L:L,'REGIONAL MARKTERS '!$F$2)</f>
        <v>0</v>
      </c>
    </row>
    <row r="274" spans="1:6" s="722" customFormat="1" x14ac:dyDescent="0.25">
      <c r="B274" s="180" t="s">
        <v>7441</v>
      </c>
      <c r="C274" s="116">
        <f>SUMIFS('Fully Booked'!Q:Q,'Fully Booked'!E:E,'REGIONAL MARKTERS '!B274,'Fully Booked'!C:C,'REGIONAL MARKTERS '!$A$256)</f>
        <v>0</v>
      </c>
      <c r="D274" s="116">
        <f>SUMIFS('Fully Booked'!I:I,'Fully Booked'!E:E,'REGIONAL MARKTERS '!B274,'Fully Booked'!C:C,'REGIONAL MARKTERS '!$A$256)</f>
        <v>0</v>
      </c>
      <c r="E274" s="116">
        <f>SUMIFS('Fully Booked'!Q:Q,'Fully Booked'!E:E,'REGIONAL MARKTERS '!B274,'Fully Booked'!C:C,'REGIONAL MARKTERS '!$A$256,'Fully Booked'!M:M,'REGIONAL MARKTERS '!$E$2)</f>
        <v>0</v>
      </c>
      <c r="F274" s="116">
        <f ca="1">SUMIFS('Fully Booked'!Q:Q,'Fully Booked'!E:E,'REGIONAL MARKTERS '!B274,'Fully Booked'!C:C,'REGIONAL MARKTERS '!$A$256,'Fully Booked'!L:L,'REGIONAL MARKTERS '!$F$2)</f>
        <v>0</v>
      </c>
    </row>
    <row r="275" spans="1:6" x14ac:dyDescent="0.25">
      <c r="A275" s="180"/>
      <c r="B275" s="180" t="s">
        <v>859</v>
      </c>
      <c r="C275" s="116">
        <f>SUMIFS('Fully Booked'!Q:Q,'Fully Booked'!E:E,'REGIONAL MARKTERS '!B275,'Fully Booked'!C:C,'REGIONAL MARKTERS '!$A$256)</f>
        <v>600000</v>
      </c>
      <c r="D275" s="116">
        <f>SUMIFS('Fully Booked'!I:I,'Fully Booked'!E:E,'REGIONAL MARKTERS '!B275,'Fully Booked'!C:C,'REGIONAL MARKTERS '!$A$256)</f>
        <v>13463</v>
      </c>
      <c r="E275" s="116">
        <f>SUMIFS('Fully Booked'!Q:Q,'Fully Booked'!E:E,'REGIONAL MARKTERS '!B275,'Fully Booked'!C:C,'REGIONAL MARKTERS '!$A$256,'Fully Booked'!M:M,'REGIONAL MARKTERS '!$E$2)</f>
        <v>0</v>
      </c>
      <c r="F275" s="116">
        <f ca="1">SUMIFS('Fully Booked'!Q:Q,'Fully Booked'!E:E,'REGIONAL MARKTERS '!B275,'Fully Booked'!C:C,'REGIONAL MARKTERS '!$A$256,'Fully Booked'!L:L,'REGIONAL MARKTERS '!$F$2)</f>
        <v>0</v>
      </c>
    </row>
    <row r="276" spans="1:6" x14ac:dyDescent="0.25">
      <c r="B276" s="180" t="s">
        <v>6425</v>
      </c>
      <c r="C276" s="116">
        <f>SUMIFS('Fully Booked'!Q:Q,'Fully Booked'!E:E,'REGIONAL MARKTERS '!B276,'Fully Booked'!C:C,'REGIONAL MARKTERS '!$A$256)</f>
        <v>0</v>
      </c>
      <c r="D276" s="116">
        <f>SUMIFS('Fully Booked'!I:I,'Fully Booked'!E:E,'REGIONAL MARKTERS '!B276,'Fully Booked'!C:C,'REGIONAL MARKTERS '!$A$256)</f>
        <v>0</v>
      </c>
      <c r="E276" s="116">
        <f>SUMIFS('Fully Booked'!Q:Q,'Fully Booked'!E:E,'REGIONAL MARKTERS '!B276,'Fully Booked'!C:C,'REGIONAL MARKTERS '!$A$256,'Fully Booked'!M:M,'REGIONAL MARKTERS '!$E$2)</f>
        <v>0</v>
      </c>
      <c r="F276" s="116">
        <f ca="1">SUMIFS('Fully Booked'!Q:Q,'Fully Booked'!E:E,'REGIONAL MARKTERS '!B276,'Fully Booked'!C:C,'REGIONAL MARKTERS '!$A$256,'Fully Booked'!L:L,'REGIONAL MARKTERS '!$F$2)</f>
        <v>0</v>
      </c>
    </row>
    <row r="277" spans="1:6" x14ac:dyDescent="0.25">
      <c r="B277" s="180" t="s">
        <v>6378</v>
      </c>
      <c r="C277" s="116">
        <f>SUMIFS('Fully Booked'!Q:Q,'Fully Booked'!E:E,'REGIONAL MARKTERS '!B277,'Fully Booked'!C:C,'REGIONAL MARKTERS '!$A$256)</f>
        <v>0</v>
      </c>
      <c r="D277" s="116">
        <f>SUMIFS('Fully Booked'!I:I,'Fully Booked'!E:E,'REGIONAL MARKTERS '!B277,'Fully Booked'!C:C,'REGIONAL MARKTERS '!$A$256)</f>
        <v>0</v>
      </c>
      <c r="E277" s="116">
        <f>SUMIFS('Fully Booked'!Q:Q,'Fully Booked'!E:E,'REGIONAL MARKTERS '!B277,'Fully Booked'!C:C,'REGIONAL MARKTERS '!$A$256,'Fully Booked'!M:M,'REGIONAL MARKTERS '!$E$2)</f>
        <v>0</v>
      </c>
      <c r="F277" s="116">
        <f ca="1">SUMIFS('Fully Booked'!Q:Q,'Fully Booked'!E:E,'REGIONAL MARKTERS '!B277,'Fully Booked'!C:C,'REGIONAL MARKTERS '!$A$256,'Fully Booked'!L:L,'REGIONAL MARKTERS '!$F$2)</f>
        <v>0</v>
      </c>
    </row>
    <row r="278" spans="1:6" x14ac:dyDescent="0.25">
      <c r="B278" s="180" t="s">
        <v>3580</v>
      </c>
      <c r="C278" s="116">
        <f>SUMIFS('Fully Booked'!Q:Q,'Fully Booked'!E:E,'REGIONAL MARKTERS '!B278,'Fully Booked'!C:C,'REGIONAL MARKTERS '!$A$256)</f>
        <v>0</v>
      </c>
      <c r="D278" s="116">
        <f>SUMIFS('Fully Booked'!I:I,'Fully Booked'!E:E,'REGIONAL MARKTERS '!B278,'Fully Booked'!C:C,'REGIONAL MARKTERS '!$A$256)</f>
        <v>0</v>
      </c>
      <c r="E278" s="116">
        <f>SUMIFS('Fully Booked'!Q:Q,'Fully Booked'!E:E,'REGIONAL MARKTERS '!B278,'Fully Booked'!C:C,'REGIONAL MARKTERS '!$A$256,'Fully Booked'!M:M,'REGIONAL MARKTERS '!$E$2)</f>
        <v>0</v>
      </c>
      <c r="F278" s="116">
        <f ca="1">SUMIFS('Fully Booked'!Q:Q,'Fully Booked'!E:E,'REGIONAL MARKTERS '!B278,'Fully Booked'!C:C,'REGIONAL MARKTERS '!$A$256,'Fully Booked'!L:L,'REGIONAL MARKTERS '!$F$2)</f>
        <v>0</v>
      </c>
    </row>
    <row r="279" spans="1:6" x14ac:dyDescent="0.25">
      <c r="B279" s="180" t="s">
        <v>3998</v>
      </c>
      <c r="C279" s="116">
        <f>SUMIFS('Fully Booked'!Q:Q,'Fully Booked'!E:E,'REGIONAL MARKTERS '!B279,'Fully Booked'!C:C,'REGIONAL MARKTERS '!$A$256)</f>
        <v>0</v>
      </c>
      <c r="D279" s="116">
        <f>SUMIFS('Fully Booked'!I:I,'Fully Booked'!E:E,'REGIONAL MARKTERS '!B279,'Fully Booked'!C:C,'REGIONAL MARKTERS '!$A$256)</f>
        <v>0</v>
      </c>
      <c r="E279" s="116">
        <f>SUMIFS('Fully Booked'!Q:Q,'Fully Booked'!E:E,'REGIONAL MARKTERS '!B279,'Fully Booked'!C:C,'REGIONAL MARKTERS '!$A$256,'Fully Booked'!M:M,'REGIONAL MARKTERS '!$E$2)</f>
        <v>0</v>
      </c>
      <c r="F279" s="116">
        <f ca="1">SUMIFS('Fully Booked'!Q:Q,'Fully Booked'!E:E,'REGIONAL MARKTERS '!B279,'Fully Booked'!C:C,'REGIONAL MARKTERS '!$A$256,'Fully Booked'!L:L,'REGIONAL MARKTERS '!$F$2)</f>
        <v>0</v>
      </c>
    </row>
    <row r="280" spans="1:6" x14ac:dyDescent="0.25">
      <c r="B280" s="8" t="s">
        <v>5958</v>
      </c>
      <c r="C280" s="116">
        <f>SUMIFS('Fully Booked'!Q:Q,'Fully Booked'!E:E,'REGIONAL MARKTERS '!B280,'Fully Booked'!C:C,'REGIONAL MARKTERS '!$A$256)</f>
        <v>771700</v>
      </c>
      <c r="D280" s="116">
        <f>SUMIFS('Fully Booked'!I:I,'Fully Booked'!E:E,'REGIONAL MARKTERS '!B280,'Fully Booked'!C:C,'REGIONAL MARKTERS '!$A$256)</f>
        <v>3993</v>
      </c>
      <c r="E280" s="116">
        <f>SUMIFS('Fully Booked'!Q:Q,'Fully Booked'!E:E,'REGIONAL MARKTERS '!B280,'Fully Booked'!C:C,'REGIONAL MARKTERS '!$A$256,'Fully Booked'!M:M,'REGIONAL MARKTERS '!$E$2)</f>
        <v>0</v>
      </c>
      <c r="F280" s="116">
        <f ca="1">SUMIFS('Fully Booked'!Q:Q,'Fully Booked'!E:E,'REGIONAL MARKTERS '!B280,'Fully Booked'!C:C,'REGIONAL MARKTERS '!$A$256,'Fully Booked'!L:L,'REGIONAL MARKTERS '!$F$2)</f>
        <v>0</v>
      </c>
    </row>
    <row r="281" spans="1:6" x14ac:dyDescent="0.25">
      <c r="B281" s="180" t="s">
        <v>6131</v>
      </c>
      <c r="C281" s="116">
        <f>SUMIFS('Fully Booked'!Q:Q,'Fully Booked'!E:E,'REGIONAL MARKTERS '!B281,'Fully Booked'!C:C,'REGIONAL MARKTERS '!$A$256)</f>
        <v>0</v>
      </c>
      <c r="D281" s="116">
        <f>SUMIFS('Fully Booked'!I:I,'Fully Booked'!E:E,'REGIONAL MARKTERS '!B281,'Fully Booked'!C:C,'REGIONAL MARKTERS '!$A$256)</f>
        <v>0</v>
      </c>
      <c r="E281" s="116">
        <f>SUMIFS('Fully Booked'!Q:Q,'Fully Booked'!E:E,'REGIONAL MARKTERS '!B281,'Fully Booked'!C:C,'REGIONAL MARKTERS '!$A$256,'Fully Booked'!M:M,'REGIONAL MARKTERS '!$E$2)</f>
        <v>0</v>
      </c>
      <c r="F281" s="116">
        <f ca="1">SUMIFS('Fully Booked'!Q:Q,'Fully Booked'!E:E,'REGIONAL MARKTERS '!B281,'Fully Booked'!C:C,'REGIONAL MARKTERS '!$A$256,'Fully Booked'!L:L,'REGIONAL MARKTERS '!$F$2)</f>
        <v>0</v>
      </c>
    </row>
    <row r="282" spans="1:6" x14ac:dyDescent="0.25">
      <c r="B282" s="180" t="s">
        <v>5068</v>
      </c>
      <c r="C282" s="116">
        <f>SUMIFS('Fully Booked'!Q:Q,'Fully Booked'!E:E,'REGIONAL MARKTERS '!B282,'Fully Booked'!C:C,'REGIONAL MARKTERS '!$A$256)</f>
        <v>0</v>
      </c>
      <c r="D282" s="116">
        <f>SUMIFS('Fully Booked'!I:I,'Fully Booked'!E:E,'REGIONAL MARKTERS '!B282,'Fully Booked'!C:C,'REGIONAL MARKTERS '!$A$256)</f>
        <v>0</v>
      </c>
      <c r="E282" s="116">
        <f>SUMIFS('Fully Booked'!Q:Q,'Fully Booked'!E:E,'REGIONAL MARKTERS '!B282,'Fully Booked'!C:C,'REGIONAL MARKTERS '!$A$256,'Fully Booked'!M:M,'REGIONAL MARKTERS '!$E$2)</f>
        <v>0</v>
      </c>
      <c r="F282" s="116">
        <f ca="1">SUMIFS('Fully Booked'!Q:Q,'Fully Booked'!E:E,'REGIONAL MARKTERS '!B282,'Fully Booked'!C:C,'REGIONAL MARKTERS '!$A$256,'Fully Booked'!L:L,'REGIONAL MARKTERS '!$F$2)</f>
        <v>0</v>
      </c>
    </row>
    <row r="283" spans="1:6" x14ac:dyDescent="0.25">
      <c r="A283" s="385"/>
      <c r="B283" s="385" t="s">
        <v>71</v>
      </c>
      <c r="C283" s="353">
        <f>SUM(C256:C282)</f>
        <v>2033000</v>
      </c>
      <c r="D283" s="385">
        <f>SUM(D256:D282)</f>
        <v>35857</v>
      </c>
      <c r="E283" s="385">
        <f>SUM(E256:E282)</f>
        <v>0</v>
      </c>
      <c r="F283" s="385">
        <f ca="1">SUM(F256:F282)</f>
        <v>0</v>
      </c>
    </row>
    <row r="284" spans="1:6" x14ac:dyDescent="0.25">
      <c r="A284" s="352" t="s">
        <v>168</v>
      </c>
      <c r="B284" s="180" t="s">
        <v>5738</v>
      </c>
      <c r="C284" s="116">
        <f>SUMIFS('Fully Booked'!Q:Q,'Fully Booked'!E:E,'REGIONAL MARKTERS '!B284,'Fully Booked'!C:C,'REGIONAL MARKTERS '!$A$284)</f>
        <v>0</v>
      </c>
      <c r="D284" s="116">
        <f>SUMIFS('Fully Booked'!I:I,'Fully Booked'!E:E,'REGIONAL MARKTERS '!B284,'Fully Booked'!C:C,'REGIONAL MARKTERS '!$A$284)</f>
        <v>0</v>
      </c>
      <c r="E284" s="116">
        <f>SUMIFS('Fully Booked'!Q:Q,'Fully Booked'!E:E,'REGIONAL MARKTERS '!B284,'Fully Booked'!C:C,'REGIONAL MARKTERS '!$A$284,'Fully Booked'!M:M,'REGIONAL MARKTERS '!$E$2)</f>
        <v>0</v>
      </c>
      <c r="F284" s="116">
        <f ca="1">SUMIFS('Fully Booked'!Q:Q,'Fully Booked'!E:E,'REGIONAL MARKTERS '!B284,'Fully Booked'!C:C,'REGIONAL MARKTERS '!$A$284,'Fully Booked'!L:L,'REGIONAL MARKTERS '!$F$2)</f>
        <v>0</v>
      </c>
    </row>
    <row r="285" spans="1:6" x14ac:dyDescent="0.25">
      <c r="B285" s="180" t="s">
        <v>6516</v>
      </c>
      <c r="C285" s="116">
        <f>SUMIFS('Fully Booked'!Q:Q,'Fully Booked'!E:E,'REGIONAL MARKTERS '!B285,'Fully Booked'!C:C,'REGIONAL MARKTERS '!$A$284)</f>
        <v>0</v>
      </c>
      <c r="D285" s="116">
        <f>SUMIFS('Fully Booked'!I:I,'Fully Booked'!E:E,'REGIONAL MARKTERS '!B285,'Fully Booked'!C:C,'REGIONAL MARKTERS '!$A$284)</f>
        <v>0</v>
      </c>
      <c r="E285" s="116">
        <f>SUMIFS('Fully Booked'!Q:Q,'Fully Booked'!E:E,'REGIONAL MARKTERS '!B285,'Fully Booked'!C:C,'REGIONAL MARKTERS '!$A$284,'Fully Booked'!M:M,'REGIONAL MARKTERS '!$E$2)</f>
        <v>0</v>
      </c>
      <c r="F285" s="116">
        <f ca="1">SUMIFS('Fully Booked'!Q:Q,'Fully Booked'!E:E,'REGIONAL MARKTERS '!B285,'Fully Booked'!C:C,'REGIONAL MARKTERS '!$A$284,'Fully Booked'!L:L,'REGIONAL MARKTERS '!$F$2)</f>
        <v>0</v>
      </c>
    </row>
    <row r="286" spans="1:6" x14ac:dyDescent="0.25">
      <c r="B286" s="8" t="s">
        <v>811</v>
      </c>
      <c r="C286" s="116">
        <f>SUMIFS('Fully Booked'!Q:Q,'Fully Booked'!E:E,'REGIONAL MARKTERS '!B286,'Fully Booked'!C:C,'REGIONAL MARKTERS '!$A$284)</f>
        <v>314100</v>
      </c>
      <c r="D286" s="116">
        <f>SUMIFS('Fully Booked'!I:I,'Fully Booked'!E:E,'REGIONAL MARKTERS '!B286,'Fully Booked'!C:C,'REGIONAL MARKTERS '!$A$284)</f>
        <v>7620</v>
      </c>
      <c r="E286" s="116">
        <f>SUMIFS('Fully Booked'!Q:Q,'Fully Booked'!E:E,'REGIONAL MARKTERS '!B286,'Fully Booked'!C:C,'REGIONAL MARKTERS '!$A$284,'Fully Booked'!M:M,'REGIONAL MARKTERS '!$E$2)</f>
        <v>0</v>
      </c>
      <c r="F286" s="116">
        <f ca="1">SUMIFS('Fully Booked'!Q:Q,'Fully Booked'!E:E,'REGIONAL MARKTERS '!B286,'Fully Booked'!C:C,'REGIONAL MARKTERS '!$A$284,'Fully Booked'!L:L,'REGIONAL MARKTERS '!$F$2)</f>
        <v>0</v>
      </c>
    </row>
    <row r="287" spans="1:6" x14ac:dyDescent="0.25">
      <c r="B287" s="8" t="s">
        <v>4414</v>
      </c>
      <c r="C287" s="116">
        <f>SUMIFS('Fully Booked'!Q:Q,'Fully Booked'!E:E,'REGIONAL MARKTERS '!B287,'Fully Booked'!C:C,'REGIONAL MARKTERS '!$A$284)</f>
        <v>0</v>
      </c>
      <c r="D287" s="116">
        <f>SUMIFS('Fully Booked'!I:I,'Fully Booked'!E:E,'REGIONAL MARKTERS '!B287,'Fully Booked'!C:C,'REGIONAL MARKTERS '!$A$284)</f>
        <v>0</v>
      </c>
      <c r="E287" s="116">
        <f>SUMIFS('Fully Booked'!Q:Q,'Fully Booked'!E:E,'REGIONAL MARKTERS '!B287,'Fully Booked'!C:C,'REGIONAL MARKTERS '!$A$284,'Fully Booked'!M:M,'REGIONAL MARKTERS '!$E$2)</f>
        <v>0</v>
      </c>
      <c r="F287" s="116">
        <f ca="1">SUMIFS('Fully Booked'!Q:Q,'Fully Booked'!E:E,'REGIONAL MARKTERS '!B287,'Fully Booked'!C:C,'REGIONAL MARKTERS '!$A$284,'Fully Booked'!L:L,'REGIONAL MARKTERS '!$F$2)</f>
        <v>0</v>
      </c>
    </row>
    <row r="288" spans="1:6" x14ac:dyDescent="0.25">
      <c r="B288" s="8" t="s">
        <v>7051</v>
      </c>
      <c r="C288" s="116">
        <f>SUMIFS('Fully Booked'!Q:Q,'Fully Booked'!E:E,'REGIONAL MARKTERS '!B288,'Fully Booked'!C:C,'REGIONAL MARKTERS '!$A$284)</f>
        <v>0</v>
      </c>
      <c r="D288" s="116">
        <f>SUMIFS('Fully Booked'!I:I,'Fully Booked'!E:E,'REGIONAL MARKTERS '!B288,'Fully Booked'!C:C,'REGIONAL MARKTERS '!$A$284)</f>
        <v>0</v>
      </c>
      <c r="E288" s="116">
        <f>SUMIFS('Fully Booked'!Q:Q,'Fully Booked'!E:E,'REGIONAL MARKTERS '!B288,'Fully Booked'!C:C,'REGIONAL MARKTERS '!$A$284,'Fully Booked'!M:M,'REGIONAL MARKTERS '!$E$2)</f>
        <v>0</v>
      </c>
      <c r="F288" s="116">
        <f ca="1">SUMIFS('Fully Booked'!Q:Q,'Fully Booked'!E:E,'REGIONAL MARKTERS '!B288,'Fully Booked'!C:C,'REGIONAL MARKTERS '!$A$284,'Fully Booked'!L:L,'REGIONAL MARKTERS '!$F$2)</f>
        <v>0</v>
      </c>
    </row>
    <row r="289" spans="1:6" x14ac:dyDescent="0.25">
      <c r="B289" s="180" t="s">
        <v>5798</v>
      </c>
      <c r="C289" s="116">
        <f>SUMIFS('Fully Booked'!Q:Q,'Fully Booked'!E:E,'REGIONAL MARKTERS '!B289,'Fully Booked'!C:C,'REGIONAL MARKTERS '!$A$284)</f>
        <v>0</v>
      </c>
      <c r="D289" s="116">
        <f>SUMIFS('Fully Booked'!I:I,'Fully Booked'!E:E,'REGIONAL MARKTERS '!B289,'Fully Booked'!C:C,'REGIONAL MARKTERS '!$A$284)</f>
        <v>0</v>
      </c>
      <c r="E289" s="116">
        <f>SUMIFS('Fully Booked'!Q:Q,'Fully Booked'!E:E,'REGIONAL MARKTERS '!B289,'Fully Booked'!C:C,'REGIONAL MARKTERS '!$A$284,'Fully Booked'!M:M,'REGIONAL MARKTERS '!$E$2)</f>
        <v>0</v>
      </c>
      <c r="F289" s="116">
        <f ca="1">SUMIFS('Fully Booked'!Q:Q,'Fully Booked'!E:E,'REGIONAL MARKTERS '!B289,'Fully Booked'!C:C,'REGIONAL MARKTERS '!$A$284,'Fully Booked'!L:L,'REGIONAL MARKTERS '!$F$2)</f>
        <v>0</v>
      </c>
    </row>
    <row r="290" spans="1:6" x14ac:dyDescent="0.25">
      <c r="B290" s="180" t="s">
        <v>6502</v>
      </c>
      <c r="C290" s="116">
        <f>SUMIFS('Fully Booked'!Q:Q,'Fully Booked'!E:E,'REGIONAL MARKTERS '!B290,'Fully Booked'!C:C,'REGIONAL MARKTERS '!$A$284)</f>
        <v>0</v>
      </c>
      <c r="D290" s="116">
        <f>SUMIFS('Fully Booked'!I:I,'Fully Booked'!E:E,'REGIONAL MARKTERS '!B290,'Fully Booked'!C:C,'REGIONAL MARKTERS '!$A$284)</f>
        <v>0</v>
      </c>
      <c r="E290" s="116">
        <f>SUMIFS('Fully Booked'!Q:Q,'Fully Booked'!E:E,'REGIONAL MARKTERS '!B290,'Fully Booked'!C:C,'REGIONAL MARKTERS '!$A$284,'Fully Booked'!M:M,'REGIONAL MARKTERS '!$E$2)</f>
        <v>0</v>
      </c>
      <c r="F290" s="116">
        <f ca="1">SUMIFS('Fully Booked'!Q:Q,'Fully Booked'!E:E,'REGIONAL MARKTERS '!B290,'Fully Booked'!C:C,'REGIONAL MARKTERS '!$A$284,'Fully Booked'!L:L,'REGIONAL MARKTERS '!$F$2)</f>
        <v>0</v>
      </c>
    </row>
    <row r="291" spans="1:6" x14ac:dyDescent="0.25">
      <c r="B291" s="180" t="s">
        <v>5090</v>
      </c>
      <c r="C291" s="116">
        <f>SUMIFS('Fully Booked'!Q:Q,'Fully Booked'!E:E,'REGIONAL MARKTERS '!B291,'Fully Booked'!C:C,'REGIONAL MARKTERS '!$A$284)</f>
        <v>525100</v>
      </c>
      <c r="D291" s="116">
        <f>SUMIFS('Fully Booked'!I:I,'Fully Booked'!E:E,'REGIONAL MARKTERS '!B291,'Fully Booked'!C:C,'REGIONAL MARKTERS '!$A$284)</f>
        <v>12570</v>
      </c>
      <c r="E291" s="116">
        <f>SUMIFS('Fully Booked'!Q:Q,'Fully Booked'!E:E,'REGIONAL MARKTERS '!B291,'Fully Booked'!C:C,'REGIONAL MARKTERS '!$A$284,'Fully Booked'!M:M,'REGIONAL MARKTERS '!$E$2)</f>
        <v>0</v>
      </c>
      <c r="F291" s="116">
        <f ca="1">SUMIFS('Fully Booked'!Q:Q,'Fully Booked'!E:E,'REGIONAL MARKTERS '!B291,'Fully Booked'!C:C,'REGIONAL MARKTERS '!$A$284,'Fully Booked'!L:L,'REGIONAL MARKTERS '!$F$2)</f>
        <v>0</v>
      </c>
    </row>
    <row r="292" spans="1:6" x14ac:dyDescent="0.25">
      <c r="B292" s="180" t="s">
        <v>7099</v>
      </c>
      <c r="C292" s="116">
        <f>SUMIFS('Fully Booked'!Q:Q,'Fully Booked'!E:E,'REGIONAL MARKTERS '!B292,'Fully Booked'!C:C,'REGIONAL MARKTERS '!$A$284)</f>
        <v>0</v>
      </c>
      <c r="D292" s="116">
        <f>SUMIFS('Fully Booked'!I:I,'Fully Booked'!E:E,'REGIONAL MARKTERS '!B292,'Fully Booked'!C:C,'REGIONAL MARKTERS '!$A$284)</f>
        <v>0</v>
      </c>
      <c r="E292" s="116">
        <f>SUMIFS('Fully Booked'!Q:Q,'Fully Booked'!E:E,'REGIONAL MARKTERS '!B292,'Fully Booked'!C:C,'REGIONAL MARKTERS '!$A$284,'Fully Booked'!M:M,'REGIONAL MARKTERS '!$E$2)</f>
        <v>0</v>
      </c>
      <c r="F292" s="116">
        <f ca="1">SUMIFS('Fully Booked'!Q:Q,'Fully Booked'!E:E,'REGIONAL MARKTERS '!B292,'Fully Booked'!C:C,'REGIONAL MARKTERS '!$A$284,'Fully Booked'!L:L,'REGIONAL MARKTERS '!$F$2)</f>
        <v>0</v>
      </c>
    </row>
    <row r="293" spans="1:6" x14ac:dyDescent="0.25">
      <c r="B293" s="180" t="s">
        <v>5758</v>
      </c>
      <c r="C293" s="116">
        <f>SUMIFS('Fully Booked'!Q:Q,'Fully Booked'!E:E,'REGIONAL MARKTERS '!B293,'Fully Booked'!C:C,'REGIONAL MARKTERS '!$A$284)</f>
        <v>0</v>
      </c>
      <c r="D293" s="116">
        <f>SUMIFS('Fully Booked'!I:I,'Fully Booked'!E:E,'REGIONAL MARKTERS '!B293,'Fully Booked'!C:C,'REGIONAL MARKTERS '!$A$284)</f>
        <v>0</v>
      </c>
      <c r="E293" s="116">
        <f>SUMIFS('Fully Booked'!Q:Q,'Fully Booked'!E:E,'REGIONAL MARKTERS '!B293,'Fully Booked'!C:C,'REGIONAL MARKTERS '!$A$284,'Fully Booked'!M:M,'REGIONAL MARKTERS '!$E$2)</f>
        <v>0</v>
      </c>
      <c r="F293" s="116">
        <f ca="1">SUMIFS('Fully Booked'!Q:Q,'Fully Booked'!E:E,'REGIONAL MARKTERS '!B293,'Fully Booked'!C:C,'REGIONAL MARKTERS '!$A$284,'Fully Booked'!L:L,'REGIONAL MARKTERS '!$F$2)</f>
        <v>0</v>
      </c>
    </row>
    <row r="294" spans="1:6" x14ac:dyDescent="0.25">
      <c r="B294" s="180" t="s">
        <v>5863</v>
      </c>
      <c r="C294" s="116">
        <f>SUMIFS('Fully Booked'!Q:Q,'Fully Booked'!E:E,'REGIONAL MARKTERS '!B294,'Fully Booked'!C:C,'REGIONAL MARKTERS '!$A$284)</f>
        <v>0</v>
      </c>
      <c r="D294" s="116">
        <f>SUMIFS('Fully Booked'!I:I,'Fully Booked'!E:E,'REGIONAL MARKTERS '!B294,'Fully Booked'!C:C,'REGIONAL MARKTERS '!$A$284)</f>
        <v>0</v>
      </c>
      <c r="E294" s="116">
        <f>SUMIFS('Fully Booked'!Q:Q,'Fully Booked'!E:E,'REGIONAL MARKTERS '!B294,'Fully Booked'!C:C,'REGIONAL MARKTERS '!$A$284,'Fully Booked'!M:M,'REGIONAL MARKTERS '!$E$2)</f>
        <v>0</v>
      </c>
      <c r="F294" s="116">
        <f ca="1">SUMIFS('Fully Booked'!Q:Q,'Fully Booked'!E:E,'REGIONAL MARKTERS '!B294,'Fully Booked'!C:C,'REGIONAL MARKTERS '!$A$284,'Fully Booked'!L:L,'REGIONAL MARKTERS '!$F$2)</f>
        <v>0</v>
      </c>
    </row>
    <row r="295" spans="1:6" x14ac:dyDescent="0.25">
      <c r="B295" s="180" t="s">
        <v>5319</v>
      </c>
      <c r="C295" s="116">
        <f>SUMIFS('Fully Booked'!Q:Q,'Fully Booked'!E:E,'REGIONAL MARKTERS '!B295,'Fully Booked'!C:C,'REGIONAL MARKTERS '!$A$284)</f>
        <v>0</v>
      </c>
      <c r="D295" s="116">
        <f>SUMIFS('Fully Booked'!I:I,'Fully Booked'!E:E,'REGIONAL MARKTERS '!B295,'Fully Booked'!C:C,'REGIONAL MARKTERS '!$A$284)</f>
        <v>0</v>
      </c>
      <c r="E295" s="116">
        <f>SUMIFS('Fully Booked'!Q:Q,'Fully Booked'!E:E,'REGIONAL MARKTERS '!B295,'Fully Booked'!C:C,'REGIONAL MARKTERS '!$A$284,'Fully Booked'!M:M,'REGIONAL MARKTERS '!$E$2)</f>
        <v>0</v>
      </c>
      <c r="F295" s="116">
        <f ca="1">SUMIFS('Fully Booked'!Q:Q,'Fully Booked'!E:E,'REGIONAL MARKTERS '!B295,'Fully Booked'!C:C,'REGIONAL MARKTERS '!$A$284,'Fully Booked'!L:L,'REGIONAL MARKTERS '!$F$2)</f>
        <v>0</v>
      </c>
    </row>
    <row r="296" spans="1:6" x14ac:dyDescent="0.25">
      <c r="A296" s="180"/>
      <c r="B296" s="180" t="s">
        <v>4296</v>
      </c>
      <c r="C296" s="116">
        <f>SUMIFS('Fully Booked'!Q:Q,'Fully Booked'!E:E,'REGIONAL MARKTERS '!B296,'Fully Booked'!C:C,'REGIONAL MARKTERS '!$A$284)</f>
        <v>0</v>
      </c>
      <c r="D296" s="116">
        <f>SUMIFS('Fully Booked'!I:I,'Fully Booked'!E:E,'REGIONAL MARKTERS '!B296,'Fully Booked'!C:C,'REGIONAL MARKTERS '!$A$284)</f>
        <v>0</v>
      </c>
      <c r="E296" s="116">
        <f>SUMIFS('Fully Booked'!Q:Q,'Fully Booked'!E:E,'REGIONAL MARKTERS '!B296,'Fully Booked'!C:C,'REGIONAL MARKTERS '!$A$284,'Fully Booked'!M:M,'REGIONAL MARKTERS '!$E$2)</f>
        <v>0</v>
      </c>
      <c r="F296" s="116">
        <f ca="1">SUMIFS('Fully Booked'!Q:Q,'Fully Booked'!E:E,'REGIONAL MARKTERS '!B296,'Fully Booked'!C:C,'REGIONAL MARKTERS '!$A$284,'Fully Booked'!L:L,'REGIONAL MARKTERS '!$F$2)</f>
        <v>0</v>
      </c>
    </row>
    <row r="297" spans="1:6" x14ac:dyDescent="0.25">
      <c r="B297" s="8" t="s">
        <v>5621</v>
      </c>
      <c r="C297" s="116">
        <f>SUMIFS('Fully Booked'!Q:Q,'Fully Booked'!E:E,'REGIONAL MARKTERS '!B297,'Fully Booked'!C:C,'REGIONAL MARKTERS '!$A$284)</f>
        <v>0</v>
      </c>
      <c r="D297" s="116">
        <f>SUMIFS('Fully Booked'!I:I,'Fully Booked'!E:E,'REGIONAL MARKTERS '!B297,'Fully Booked'!C:C,'REGIONAL MARKTERS '!$A$284)</f>
        <v>0</v>
      </c>
      <c r="E297" s="116">
        <f>SUMIFS('Fully Booked'!Q:Q,'Fully Booked'!E:E,'REGIONAL MARKTERS '!B297,'Fully Booked'!C:C,'REGIONAL MARKTERS '!$A$284,'Fully Booked'!M:M,'REGIONAL MARKTERS '!$E$2)</f>
        <v>0</v>
      </c>
      <c r="F297" s="116">
        <f ca="1">SUMIFS('Fully Booked'!Q:Q,'Fully Booked'!E:E,'REGIONAL MARKTERS '!B297,'Fully Booked'!C:C,'REGIONAL MARKTERS '!$A$284,'Fully Booked'!L:L,'REGIONAL MARKTERS '!$F$2)</f>
        <v>0</v>
      </c>
    </row>
    <row r="298" spans="1:6" x14ac:dyDescent="0.25">
      <c r="B298" s="8" t="s">
        <v>5109</v>
      </c>
      <c r="C298" s="116">
        <f>SUMIFS('Fully Booked'!Q:Q,'Fully Booked'!E:E,'REGIONAL MARKTERS '!B298,'Fully Booked'!C:C,'REGIONAL MARKTERS '!$A$284)</f>
        <v>0</v>
      </c>
      <c r="D298" s="116">
        <f>SUMIFS('Fully Booked'!I:I,'Fully Booked'!E:E,'REGIONAL MARKTERS '!B298,'Fully Booked'!C:C,'REGIONAL MARKTERS '!$A$284)</f>
        <v>0</v>
      </c>
      <c r="E298" s="116">
        <f>SUMIFS('Fully Booked'!Q:Q,'Fully Booked'!E:E,'REGIONAL MARKTERS '!B298,'Fully Booked'!C:C,'REGIONAL MARKTERS '!$A$284,'Fully Booked'!M:M,'REGIONAL MARKTERS '!$E$2)</f>
        <v>0</v>
      </c>
      <c r="F298" s="116">
        <f ca="1">SUMIFS('Fully Booked'!Q:Q,'Fully Booked'!E:E,'REGIONAL MARKTERS '!B298,'Fully Booked'!C:C,'REGIONAL MARKTERS '!$A$284,'Fully Booked'!L:L,'REGIONAL MARKTERS '!$F$2)</f>
        <v>0</v>
      </c>
    </row>
    <row r="299" spans="1:6" x14ac:dyDescent="0.25">
      <c r="B299" s="180" t="s">
        <v>5715</v>
      </c>
      <c r="C299" s="116">
        <f>SUMIFS('Fully Booked'!Q:Q,'Fully Booked'!E:E,'REGIONAL MARKTERS '!B299,'Fully Booked'!C:C,'REGIONAL MARKTERS '!$A$284)</f>
        <v>317000</v>
      </c>
      <c r="D299" s="116">
        <f>SUMIFS('Fully Booked'!I:I,'Fully Booked'!E:E,'REGIONAL MARKTERS '!B299,'Fully Booked'!C:C,'REGIONAL MARKTERS '!$A$284)</f>
        <v>7688</v>
      </c>
      <c r="E299" s="116">
        <f>SUMIFS('Fully Booked'!Q:Q,'Fully Booked'!E:E,'REGIONAL MARKTERS '!B299,'Fully Booked'!C:C,'REGIONAL MARKTERS '!$A$284,'Fully Booked'!M:M,'REGIONAL MARKTERS '!$E$2)</f>
        <v>0</v>
      </c>
      <c r="F299" s="116">
        <f ca="1">SUMIFS('Fully Booked'!Q:Q,'Fully Booked'!E:E,'REGIONAL MARKTERS '!B299,'Fully Booked'!C:C,'REGIONAL MARKTERS '!$A$284,'Fully Booked'!L:L,'REGIONAL MARKTERS '!$F$2)</f>
        <v>0</v>
      </c>
    </row>
    <row r="300" spans="1:6" x14ac:dyDescent="0.25">
      <c r="B300" s="180" t="s">
        <v>7054</v>
      </c>
      <c r="C300" s="116">
        <f>SUMIFS('Fully Booked'!Q:Q,'Fully Booked'!E:E,'REGIONAL MARKTERS '!B300,'Fully Booked'!C:C,'REGIONAL MARKTERS '!$A$284)</f>
        <v>0</v>
      </c>
      <c r="D300" s="116">
        <f>SUMIFS('Fully Booked'!I:I,'Fully Booked'!E:E,'REGIONAL MARKTERS '!B300,'Fully Booked'!C:C,'REGIONAL MARKTERS '!$A$284)</f>
        <v>0</v>
      </c>
      <c r="E300" s="116">
        <f>SUMIFS('Fully Booked'!Q:Q,'Fully Booked'!E:E,'REGIONAL MARKTERS '!B300,'Fully Booked'!C:C,'REGIONAL MARKTERS '!$A$284,'Fully Booked'!M:M,'REGIONAL MARKTERS '!$E$2)</f>
        <v>0</v>
      </c>
      <c r="F300" s="116">
        <f ca="1">SUMIFS('Fully Booked'!Q:Q,'Fully Booked'!E:E,'REGIONAL MARKTERS '!B300,'Fully Booked'!C:C,'REGIONAL MARKTERS '!$A$284,'Fully Booked'!L:L,'REGIONAL MARKTERS '!$F$2)</f>
        <v>0</v>
      </c>
    </row>
    <row r="301" spans="1:6" x14ac:dyDescent="0.25">
      <c r="B301" s="180" t="s">
        <v>6198</v>
      </c>
      <c r="C301" s="116">
        <f>SUMIFS('Fully Booked'!Q:Q,'Fully Booked'!E:E,'REGIONAL MARKTERS '!B301,'Fully Booked'!C:C,'REGIONAL MARKTERS '!$A$284)</f>
        <v>0</v>
      </c>
      <c r="D301" s="116">
        <f>SUMIFS('Fully Booked'!I:I,'Fully Booked'!E:E,'REGIONAL MARKTERS '!B301,'Fully Booked'!C:C,'REGIONAL MARKTERS '!$A$284)</f>
        <v>0</v>
      </c>
      <c r="E301" s="116">
        <f>SUMIFS('Fully Booked'!Q:Q,'Fully Booked'!E:E,'REGIONAL MARKTERS '!B301,'Fully Booked'!C:C,'REGIONAL MARKTERS '!$A$284,'Fully Booked'!M:M,'REGIONAL MARKTERS '!$E$2)</f>
        <v>0</v>
      </c>
      <c r="F301" s="116">
        <f ca="1">SUMIFS('Fully Booked'!Q:Q,'Fully Booked'!E:E,'REGIONAL MARKTERS '!B301,'Fully Booked'!C:C,'REGIONAL MARKTERS '!$A$284,'Fully Booked'!L:L,'REGIONAL MARKTERS '!$F$2)</f>
        <v>0</v>
      </c>
    </row>
    <row r="302" spans="1:6" x14ac:dyDescent="0.25">
      <c r="B302" s="180" t="s">
        <v>820</v>
      </c>
      <c r="C302" s="116">
        <f>SUMIFS('Fully Booked'!Q:Q,'Fully Booked'!E:E,'REGIONAL MARKTERS '!B302,'Fully Booked'!C:C,'REGIONAL MARKTERS '!$A$284)</f>
        <v>0</v>
      </c>
      <c r="D302" s="116">
        <f>SUMIFS('Fully Booked'!I:I,'Fully Booked'!E:E,'REGIONAL MARKTERS '!B302,'Fully Booked'!C:C,'REGIONAL MARKTERS '!$A$284)</f>
        <v>0</v>
      </c>
      <c r="E302" s="116">
        <f>SUMIFS('Fully Booked'!Q:Q,'Fully Booked'!E:E,'REGIONAL MARKTERS '!B302,'Fully Booked'!C:C,'REGIONAL MARKTERS '!$A$284,'Fully Booked'!M:M,'REGIONAL MARKTERS '!$E$2)</f>
        <v>0</v>
      </c>
      <c r="F302" s="116">
        <f ca="1">SUMIFS('Fully Booked'!Q:Q,'Fully Booked'!E:E,'REGIONAL MARKTERS '!B302,'Fully Booked'!C:C,'REGIONAL MARKTERS '!$A$284,'Fully Booked'!L:L,'REGIONAL MARKTERS '!$F$2)</f>
        <v>0</v>
      </c>
    </row>
    <row r="303" spans="1:6" x14ac:dyDescent="0.25">
      <c r="B303" s="180" t="s">
        <v>1372</v>
      </c>
      <c r="C303" s="116">
        <f>SUMIFS('Fully Booked'!Q:Q,'Fully Booked'!E:E,'REGIONAL MARKTERS '!B303,'Fully Booked'!C:C,'REGIONAL MARKTERS '!$A$284)</f>
        <v>0</v>
      </c>
      <c r="D303" s="116">
        <f>SUMIFS('Fully Booked'!I:I,'Fully Booked'!E:E,'REGIONAL MARKTERS '!B303,'Fully Booked'!C:C,'REGIONAL MARKTERS '!$A$284)</f>
        <v>0</v>
      </c>
      <c r="E303" s="116">
        <f>SUMIFS('Fully Booked'!Q:Q,'Fully Booked'!E:E,'REGIONAL MARKTERS '!B303,'Fully Booked'!C:C,'REGIONAL MARKTERS '!$A$284,'Fully Booked'!M:M,'REGIONAL MARKTERS '!$E$2)</f>
        <v>0</v>
      </c>
      <c r="F303" s="116">
        <f ca="1">SUMIFS('Fully Booked'!Q:Q,'Fully Booked'!E:E,'REGIONAL MARKTERS '!B303,'Fully Booked'!C:C,'REGIONAL MARKTERS '!$A$284,'Fully Booked'!L:L,'REGIONAL MARKTERS '!$F$2)</f>
        <v>0</v>
      </c>
    </row>
    <row r="304" spans="1:6" x14ac:dyDescent="0.25">
      <c r="B304" s="8" t="s">
        <v>7062</v>
      </c>
      <c r="C304" s="116">
        <f>SUMIFS('Fully Booked'!Q:Q,'Fully Booked'!E:E,'REGIONAL MARKTERS '!B304,'Fully Booked'!C:C,'REGIONAL MARKTERS '!$A$284)</f>
        <v>0</v>
      </c>
      <c r="D304" s="116">
        <f>SUMIFS('Fully Booked'!I:I,'Fully Booked'!E:E,'REGIONAL MARKTERS '!B304,'Fully Booked'!C:C,'REGIONAL MARKTERS '!$A$284)</f>
        <v>0</v>
      </c>
      <c r="E304" s="116">
        <f>SUMIFS('Fully Booked'!Q:Q,'Fully Booked'!E:E,'REGIONAL MARKTERS '!B304,'Fully Booked'!C:C,'REGIONAL MARKTERS '!$A$284,'Fully Booked'!M:M,'REGIONAL MARKTERS '!$E$2)</f>
        <v>0</v>
      </c>
      <c r="F304" s="116">
        <f ca="1">SUMIFS('Fully Booked'!Q:Q,'Fully Booked'!E:E,'REGIONAL MARKTERS '!B304,'Fully Booked'!C:C,'REGIONAL MARKTERS '!$A$284,'Fully Booked'!L:L,'REGIONAL MARKTERS '!$F$2)</f>
        <v>0</v>
      </c>
    </row>
    <row r="305" spans="2:6" x14ac:dyDescent="0.25">
      <c r="B305" s="180" t="s">
        <v>587</v>
      </c>
      <c r="C305" s="116">
        <f>SUMIFS('Fully Booked'!Q:Q,'Fully Booked'!E:E,'REGIONAL MARKTERS '!B305,'Fully Booked'!C:C,'REGIONAL MARKTERS '!$A$284)</f>
        <v>0</v>
      </c>
      <c r="D305" s="116">
        <f>SUMIFS('Fully Booked'!I:I,'Fully Booked'!E:E,'REGIONAL MARKTERS '!B305,'Fully Booked'!C:C,'REGIONAL MARKTERS '!$A$284)</f>
        <v>0</v>
      </c>
      <c r="E305" s="116">
        <f>SUMIFS('Fully Booked'!Q:Q,'Fully Booked'!E:E,'REGIONAL MARKTERS '!B305,'Fully Booked'!C:C,'REGIONAL MARKTERS '!$A$284,'Fully Booked'!M:M,'REGIONAL MARKTERS '!$E$2)</f>
        <v>0</v>
      </c>
      <c r="F305" s="116">
        <f ca="1">SUMIFS('Fully Booked'!Q:Q,'Fully Booked'!E:E,'REGIONAL MARKTERS '!B305,'Fully Booked'!C:C,'REGIONAL MARKTERS '!$A$284,'Fully Booked'!L:L,'REGIONAL MARKTERS '!$F$2)</f>
        <v>0</v>
      </c>
    </row>
    <row r="306" spans="2:6" x14ac:dyDescent="0.25">
      <c r="B306" s="180" t="s">
        <v>843</v>
      </c>
      <c r="C306" s="116">
        <f>SUMIFS('Fully Booked'!Q:Q,'Fully Booked'!E:E,'REGIONAL MARKTERS '!B306,'Fully Booked'!C:C,'REGIONAL MARKTERS '!$A$284)</f>
        <v>0</v>
      </c>
      <c r="D306" s="116">
        <f>SUMIFS('Fully Booked'!I:I,'Fully Booked'!E:E,'REGIONAL MARKTERS '!B306,'Fully Booked'!C:C,'REGIONAL MARKTERS '!$A$284)</f>
        <v>0</v>
      </c>
      <c r="E306" s="116">
        <f>SUMIFS('Fully Booked'!Q:Q,'Fully Booked'!E:E,'REGIONAL MARKTERS '!B306,'Fully Booked'!C:C,'REGIONAL MARKTERS '!$A$284,'Fully Booked'!M:M,'REGIONAL MARKTERS '!$E$2)</f>
        <v>0</v>
      </c>
      <c r="F306" s="116">
        <f ca="1">SUMIFS('Fully Booked'!Q:Q,'Fully Booked'!E:E,'REGIONAL MARKTERS '!B306,'Fully Booked'!C:C,'REGIONAL MARKTERS '!$A$284,'Fully Booked'!L:L,'REGIONAL MARKTERS '!$F$2)</f>
        <v>0</v>
      </c>
    </row>
    <row r="307" spans="2:6" x14ac:dyDescent="0.25">
      <c r="B307" s="8" t="s">
        <v>906</v>
      </c>
      <c r="C307" s="116">
        <f>SUMIFS('Fully Booked'!Q:Q,'Fully Booked'!E:E,'REGIONAL MARKTERS '!B307,'Fully Booked'!C:C,'REGIONAL MARKTERS '!$A$284)</f>
        <v>0</v>
      </c>
      <c r="D307" s="116">
        <f>SUMIFS('Fully Booked'!I:I,'Fully Booked'!E:E,'REGIONAL MARKTERS '!B307,'Fully Booked'!C:C,'REGIONAL MARKTERS '!$A$284)</f>
        <v>0</v>
      </c>
      <c r="E307" s="116">
        <f>SUMIFS('Fully Booked'!Q:Q,'Fully Booked'!E:E,'REGIONAL MARKTERS '!B307,'Fully Booked'!C:C,'REGIONAL MARKTERS '!$A$284,'Fully Booked'!M:M,'REGIONAL MARKTERS '!$E$2)</f>
        <v>0</v>
      </c>
      <c r="F307" s="116">
        <f ca="1">SUMIFS('Fully Booked'!Q:Q,'Fully Booked'!E:E,'REGIONAL MARKTERS '!B307,'Fully Booked'!C:C,'REGIONAL MARKTERS '!$A$284,'Fully Booked'!L:L,'REGIONAL MARKTERS '!$F$2)</f>
        <v>0</v>
      </c>
    </row>
    <row r="308" spans="2:6" x14ac:dyDescent="0.25">
      <c r="B308" s="180" t="s">
        <v>5458</v>
      </c>
      <c r="C308" s="116">
        <f>SUMIFS('Fully Booked'!Q:Q,'Fully Booked'!E:E,'REGIONAL MARKTERS '!B308,'Fully Booked'!C:C,'REGIONAL MARKTERS '!$A$284)</f>
        <v>0</v>
      </c>
      <c r="D308" s="116">
        <f>SUMIFS('Fully Booked'!I:I,'Fully Booked'!E:E,'REGIONAL MARKTERS '!B308,'Fully Booked'!C:C,'REGIONAL MARKTERS '!$A$284)</f>
        <v>0</v>
      </c>
      <c r="E308" s="116">
        <f>SUMIFS('Fully Booked'!Q:Q,'Fully Booked'!E:E,'REGIONAL MARKTERS '!B308,'Fully Booked'!C:C,'REGIONAL MARKTERS '!$A$284,'Fully Booked'!M:M,'REGIONAL MARKTERS '!$E$2)</f>
        <v>0</v>
      </c>
      <c r="F308" s="116">
        <f ca="1">SUMIFS('Fully Booked'!Q:Q,'Fully Booked'!E:E,'REGIONAL MARKTERS '!B308,'Fully Booked'!C:C,'REGIONAL MARKTERS '!$A$284,'Fully Booked'!L:L,'REGIONAL MARKTERS '!$F$2)</f>
        <v>0</v>
      </c>
    </row>
    <row r="309" spans="2:6" x14ac:dyDescent="0.25">
      <c r="B309" s="180" t="s">
        <v>2244</v>
      </c>
      <c r="C309" s="116">
        <f>SUMIFS('Fully Booked'!Q:Q,'Fully Booked'!E:E,'REGIONAL MARKTERS '!B309,'Fully Booked'!C:C,'REGIONAL MARKTERS '!$A$284)</f>
        <v>0</v>
      </c>
      <c r="D309" s="116">
        <f>SUMIFS('Fully Booked'!I:I,'Fully Booked'!E:E,'REGIONAL MARKTERS '!B309,'Fully Booked'!C:C,'REGIONAL MARKTERS '!$A$284)</f>
        <v>0</v>
      </c>
      <c r="E309" s="116">
        <f>SUMIFS('Fully Booked'!Q:Q,'Fully Booked'!E:E,'REGIONAL MARKTERS '!B309,'Fully Booked'!C:C,'REGIONAL MARKTERS '!$A$284,'Fully Booked'!M:M,'REGIONAL MARKTERS '!$E$2)</f>
        <v>0</v>
      </c>
      <c r="F309" s="116">
        <f ca="1">SUMIFS('Fully Booked'!Q:Q,'Fully Booked'!E:E,'REGIONAL MARKTERS '!B309,'Fully Booked'!C:C,'REGIONAL MARKTERS '!$A$284,'Fully Booked'!L:L,'REGIONAL MARKTERS '!$F$2)</f>
        <v>0</v>
      </c>
    </row>
    <row r="310" spans="2:6" x14ac:dyDescent="0.25">
      <c r="B310" s="180" t="s">
        <v>3395</v>
      </c>
      <c r="C310" s="116">
        <f>SUMIFS('Fully Booked'!Q:Q,'Fully Booked'!E:E,'REGIONAL MARKTERS '!B310,'Fully Booked'!C:C,'REGIONAL MARKTERS '!$A$284)</f>
        <v>0</v>
      </c>
      <c r="D310" s="116">
        <f>SUMIFS('Fully Booked'!I:I,'Fully Booked'!E:E,'REGIONAL MARKTERS '!B310,'Fully Booked'!C:C,'REGIONAL MARKTERS '!$A$284)</f>
        <v>0</v>
      </c>
      <c r="E310" s="116">
        <f>SUMIFS('Fully Booked'!Q:Q,'Fully Booked'!E:E,'REGIONAL MARKTERS '!B310,'Fully Booked'!C:C,'REGIONAL MARKTERS '!$A$284,'Fully Booked'!M:M,'REGIONAL MARKTERS '!$E$2)</f>
        <v>0</v>
      </c>
      <c r="F310" s="116">
        <f ca="1">SUMIFS('Fully Booked'!Q:Q,'Fully Booked'!E:E,'REGIONAL MARKTERS '!B310,'Fully Booked'!C:C,'REGIONAL MARKTERS '!$A$284,'Fully Booked'!L:L,'REGIONAL MARKTERS '!$F$2)</f>
        <v>0</v>
      </c>
    </row>
    <row r="311" spans="2:6" x14ac:dyDescent="0.25">
      <c r="B311" s="180" t="s">
        <v>5821</v>
      </c>
      <c r="C311" s="116">
        <f>SUMIFS('Fully Booked'!Q:Q,'Fully Booked'!E:E,'REGIONAL MARKTERS '!B311,'Fully Booked'!C:C,'REGIONAL MARKTERS '!$A$284)</f>
        <v>0</v>
      </c>
      <c r="D311" s="116">
        <f>SUMIFS('Fully Booked'!I:I,'Fully Booked'!E:E,'REGIONAL MARKTERS '!B311,'Fully Booked'!C:C,'REGIONAL MARKTERS '!$A$284)</f>
        <v>0</v>
      </c>
      <c r="E311" s="116">
        <f>SUMIFS('Fully Booked'!Q:Q,'Fully Booked'!E:E,'REGIONAL MARKTERS '!B311,'Fully Booked'!C:C,'REGIONAL MARKTERS '!$A$284,'Fully Booked'!M:M,'REGIONAL MARKTERS '!$E$2)</f>
        <v>0</v>
      </c>
      <c r="F311" s="116">
        <f ca="1">SUMIFS('Fully Booked'!Q:Q,'Fully Booked'!E:E,'REGIONAL MARKTERS '!B311,'Fully Booked'!C:C,'REGIONAL MARKTERS '!$A$284,'Fully Booked'!L:L,'REGIONAL MARKTERS '!$F$2)</f>
        <v>0</v>
      </c>
    </row>
    <row r="312" spans="2:6" x14ac:dyDescent="0.25">
      <c r="B312" s="180" t="s">
        <v>698</v>
      </c>
      <c r="C312" s="116">
        <f>SUMIFS('Fully Booked'!Q:Q,'Fully Booked'!E:E,'REGIONAL MARKTERS '!B312,'Fully Booked'!C:C,'REGIONAL MARKTERS '!$A$284)</f>
        <v>0</v>
      </c>
      <c r="D312" s="116">
        <f>SUMIFS('Fully Booked'!I:I,'Fully Booked'!E:E,'REGIONAL MARKTERS '!B312,'Fully Booked'!C:C,'REGIONAL MARKTERS '!$A$284)</f>
        <v>0</v>
      </c>
      <c r="E312" s="116">
        <f>SUMIFS('Fully Booked'!Q:Q,'Fully Booked'!E:E,'REGIONAL MARKTERS '!B312,'Fully Booked'!C:C,'REGIONAL MARKTERS '!$A$284,'Fully Booked'!M:M,'REGIONAL MARKTERS '!$E$2)</f>
        <v>0</v>
      </c>
      <c r="F312" s="116">
        <f ca="1">SUMIFS('Fully Booked'!Q:Q,'Fully Booked'!E:E,'REGIONAL MARKTERS '!B312,'Fully Booked'!C:C,'REGIONAL MARKTERS '!$A$284,'Fully Booked'!L:L,'REGIONAL MARKTERS '!$F$2)</f>
        <v>0</v>
      </c>
    </row>
    <row r="313" spans="2:6" x14ac:dyDescent="0.25">
      <c r="B313" s="180" t="s">
        <v>5373</v>
      </c>
      <c r="C313" s="116">
        <f>SUMIFS('Fully Booked'!Q:Q,'Fully Booked'!E:E,'REGIONAL MARKTERS '!B313,'Fully Booked'!C:C,'REGIONAL MARKTERS '!$A$284)</f>
        <v>0</v>
      </c>
      <c r="D313" s="116">
        <f>SUMIFS('Fully Booked'!I:I,'Fully Booked'!E:E,'REGIONAL MARKTERS '!B313,'Fully Booked'!C:C,'REGIONAL MARKTERS '!$A$284)</f>
        <v>0</v>
      </c>
      <c r="E313" s="116">
        <f>SUMIFS('Fully Booked'!Q:Q,'Fully Booked'!E:E,'REGIONAL MARKTERS '!B313,'Fully Booked'!C:C,'REGIONAL MARKTERS '!$A$284,'Fully Booked'!M:M,'REGIONAL MARKTERS '!$E$2)</f>
        <v>0</v>
      </c>
      <c r="F313" s="116">
        <f ca="1">SUMIFS('Fully Booked'!Q:Q,'Fully Booked'!E:E,'REGIONAL MARKTERS '!B313,'Fully Booked'!C:C,'REGIONAL MARKTERS '!$A$284,'Fully Booked'!L:L,'REGIONAL MARKTERS '!$F$2)</f>
        <v>0</v>
      </c>
    </row>
    <row r="314" spans="2:6" x14ac:dyDescent="0.25">
      <c r="B314" s="180" t="s">
        <v>635</v>
      </c>
      <c r="C314" s="116">
        <f>SUMIFS('Fully Booked'!Q:Q,'Fully Booked'!E:E,'REGIONAL MARKTERS '!B314,'Fully Booked'!C:C,'REGIONAL MARKTERS '!$A$284)</f>
        <v>742800</v>
      </c>
      <c r="D314" s="116">
        <f>SUMIFS('Fully Booked'!I:I,'Fully Booked'!E:E,'REGIONAL MARKTERS '!B314,'Fully Booked'!C:C,'REGIONAL MARKTERS '!$A$284)</f>
        <v>17677</v>
      </c>
      <c r="E314" s="116">
        <f>SUMIFS('Fully Booked'!Q:Q,'Fully Booked'!E:E,'REGIONAL MARKTERS '!B314,'Fully Booked'!C:C,'REGIONAL MARKTERS '!$A$284,'Fully Booked'!M:M,'REGIONAL MARKTERS '!$E$2)</f>
        <v>0</v>
      </c>
      <c r="F314" s="116">
        <f ca="1">SUMIFS('Fully Booked'!Q:Q,'Fully Booked'!E:E,'REGIONAL MARKTERS '!B314,'Fully Booked'!C:C,'REGIONAL MARKTERS '!$A$284,'Fully Booked'!L:L,'REGIONAL MARKTERS '!$F$2)</f>
        <v>0</v>
      </c>
    </row>
    <row r="315" spans="2:6" x14ac:dyDescent="0.25">
      <c r="B315" s="180" t="s">
        <v>2366</v>
      </c>
      <c r="C315" s="116">
        <f>SUMIFS('Fully Booked'!Q:Q,'Fully Booked'!E:E,'REGIONAL MARKTERS '!B315,'Fully Booked'!C:C,'REGIONAL MARKTERS '!$A$284)</f>
        <v>440100</v>
      </c>
      <c r="D315" s="116">
        <f>SUMIFS('Fully Booked'!I:I,'Fully Booked'!E:E,'REGIONAL MARKTERS '!B315,'Fully Booked'!C:C,'REGIONAL MARKTERS '!$A$284)</f>
        <v>11443</v>
      </c>
      <c r="E315" s="116">
        <f>SUMIFS('Fully Booked'!Q:Q,'Fully Booked'!E:E,'REGIONAL MARKTERS '!B315,'Fully Booked'!C:C,'REGIONAL MARKTERS '!$A$284,'Fully Booked'!M:M,'REGIONAL MARKTERS '!$E$2)</f>
        <v>0</v>
      </c>
      <c r="F315" s="116">
        <f ca="1">SUMIFS('Fully Booked'!Q:Q,'Fully Booked'!E:E,'REGIONAL MARKTERS '!B315,'Fully Booked'!C:C,'REGIONAL MARKTERS '!$A$284,'Fully Booked'!L:L,'REGIONAL MARKTERS '!$F$2)</f>
        <v>0</v>
      </c>
    </row>
    <row r="316" spans="2:6" x14ac:dyDescent="0.25">
      <c r="B316" s="180" t="s">
        <v>5384</v>
      </c>
      <c r="C316" s="116">
        <f>SUMIFS('Fully Booked'!Q:Q,'Fully Booked'!E:E,'REGIONAL MARKTERS '!B316,'Fully Booked'!C:C,'REGIONAL MARKTERS '!$A$284)</f>
        <v>0</v>
      </c>
      <c r="D316" s="116">
        <f>SUMIFS('Fully Booked'!I:I,'Fully Booked'!E:E,'REGIONAL MARKTERS '!B316,'Fully Booked'!C:C,'REGIONAL MARKTERS '!$A$284)</f>
        <v>0</v>
      </c>
      <c r="E316" s="116">
        <f>SUMIFS('Fully Booked'!Q:Q,'Fully Booked'!E:E,'REGIONAL MARKTERS '!B316,'Fully Booked'!C:C,'REGIONAL MARKTERS '!$A$284,'Fully Booked'!M:M,'REGIONAL MARKTERS '!$E$2)</f>
        <v>0</v>
      </c>
      <c r="F316" s="116">
        <f ca="1">SUMIFS('Fully Booked'!Q:Q,'Fully Booked'!E:E,'REGIONAL MARKTERS '!B316,'Fully Booked'!C:C,'REGIONAL MARKTERS '!$A$284,'Fully Booked'!L:L,'REGIONAL MARKTERS '!$F$2)</f>
        <v>0</v>
      </c>
    </row>
    <row r="317" spans="2:6" x14ac:dyDescent="0.25">
      <c r="B317" s="180" t="s">
        <v>872</v>
      </c>
      <c r="C317" s="116">
        <f>SUMIFS('Fully Booked'!Q:Q,'Fully Booked'!E:E,'REGIONAL MARKTERS '!B317,'Fully Booked'!C:C,'REGIONAL MARKTERS '!$A$284)</f>
        <v>0</v>
      </c>
      <c r="D317" s="116">
        <f>SUMIFS('Fully Booked'!I:I,'Fully Booked'!E:E,'REGIONAL MARKTERS '!B317,'Fully Booked'!C:C,'REGIONAL MARKTERS '!$A$284)</f>
        <v>0</v>
      </c>
      <c r="E317" s="116">
        <f>SUMIFS('Fully Booked'!Q:Q,'Fully Booked'!E:E,'REGIONAL MARKTERS '!B317,'Fully Booked'!C:C,'REGIONAL MARKTERS '!$A$284,'Fully Booked'!M:M,'REGIONAL MARKTERS '!$E$2)</f>
        <v>0</v>
      </c>
      <c r="F317" s="116">
        <f ca="1">SUMIFS('Fully Booked'!Q:Q,'Fully Booked'!E:E,'REGIONAL MARKTERS '!B317,'Fully Booked'!C:C,'REGIONAL MARKTERS '!$A$284,'Fully Booked'!L:L,'REGIONAL MARKTERS '!$F$2)</f>
        <v>0</v>
      </c>
    </row>
    <row r="318" spans="2:6" x14ac:dyDescent="0.25">
      <c r="B318" s="180" t="s">
        <v>7325</v>
      </c>
      <c r="C318" s="116">
        <f>SUMIFS('Fully Booked'!Q:Q,'Fully Booked'!E:E,'REGIONAL MARKTERS '!B318,'Fully Booked'!C:C,'REGIONAL MARKTERS '!$A$284)</f>
        <v>0</v>
      </c>
      <c r="D318" s="116">
        <f>SUMIFS('Fully Booked'!I:I,'Fully Booked'!E:E,'REGIONAL MARKTERS '!B318,'Fully Booked'!C:C,'REGIONAL MARKTERS '!$A$284)</f>
        <v>0</v>
      </c>
      <c r="E318" s="116">
        <f>SUMIFS('Fully Booked'!Q:Q,'Fully Booked'!E:E,'REGIONAL MARKTERS '!B318,'Fully Booked'!C:C,'REGIONAL MARKTERS '!$A$284,'Fully Booked'!M:M,'REGIONAL MARKTERS '!$E$2)</f>
        <v>0</v>
      </c>
      <c r="F318" s="116">
        <f ca="1">SUMIFS('Fully Booked'!Q:Q,'Fully Booked'!E:E,'REGIONAL MARKTERS '!B318,'Fully Booked'!C:C,'REGIONAL MARKTERS '!$A$284,'Fully Booked'!L:L,'REGIONAL MARKTERS '!$F$2)</f>
        <v>0</v>
      </c>
    </row>
    <row r="319" spans="2:6" x14ac:dyDescent="0.25">
      <c r="B319" s="8" t="s">
        <v>6953</v>
      </c>
      <c r="C319" s="116">
        <f>SUMIFS('Fully Booked'!Q:Q,'Fully Booked'!E:E,'REGIONAL MARKTERS '!B319,'Fully Booked'!C:C,'REGIONAL MARKTERS '!$A$284)</f>
        <v>0</v>
      </c>
      <c r="D319" s="116">
        <f>SUMIFS('Fully Booked'!I:I,'Fully Booked'!E:E,'REGIONAL MARKTERS '!B319,'Fully Booked'!C:C,'REGIONAL MARKTERS '!$A$284)</f>
        <v>0</v>
      </c>
      <c r="E319" s="116">
        <f>SUMIFS('Fully Booked'!Q:Q,'Fully Booked'!E:E,'REGIONAL MARKTERS '!B319,'Fully Booked'!C:C,'REGIONAL MARKTERS '!$A$284,'Fully Booked'!M:M,'REGIONAL MARKTERS '!$E$2)</f>
        <v>0</v>
      </c>
      <c r="F319" s="116">
        <f ca="1">SUMIFS('Fully Booked'!Q:Q,'Fully Booked'!E:E,'REGIONAL MARKTERS '!B319,'Fully Booked'!C:C,'REGIONAL MARKTERS '!$A$284,'Fully Booked'!L:L,'REGIONAL MARKTERS '!$F$2)</f>
        <v>0</v>
      </c>
    </row>
    <row r="320" spans="2:6" x14ac:dyDescent="0.25">
      <c r="B320" s="8" t="s">
        <v>6857</v>
      </c>
      <c r="C320" s="116">
        <f>SUMIFS('Fully Booked'!Q:Q,'Fully Booked'!E:E,'REGIONAL MARKTERS '!B320,'Fully Booked'!C:C,'REGIONAL MARKTERS '!$A$284)</f>
        <v>0</v>
      </c>
      <c r="D320" s="116">
        <f>SUMIFS('Fully Booked'!I:I,'Fully Booked'!E:E,'REGIONAL MARKTERS '!B320,'Fully Booked'!C:C,'REGIONAL MARKTERS '!$A$284)</f>
        <v>0</v>
      </c>
      <c r="E320" s="116">
        <f>SUMIFS('Fully Booked'!Q:Q,'Fully Booked'!E:E,'REGIONAL MARKTERS '!B320,'Fully Booked'!C:C,'REGIONAL MARKTERS '!$A$284,'Fully Booked'!M:M,'REGIONAL MARKTERS '!$E$2)</f>
        <v>0</v>
      </c>
      <c r="F320" s="116">
        <f ca="1">SUMIFS('Fully Booked'!Q:Q,'Fully Booked'!E:E,'REGIONAL MARKTERS '!B320,'Fully Booked'!C:C,'REGIONAL MARKTERS '!$A$284,'Fully Booked'!L:L,'REGIONAL MARKTERS '!$F$2)</f>
        <v>0</v>
      </c>
    </row>
    <row r="321" spans="1:6" x14ac:dyDescent="0.25">
      <c r="B321" s="8" t="s">
        <v>7368</v>
      </c>
      <c r="C321" s="116">
        <f>SUMIFS('Fully Booked'!Q:Q,'Fully Booked'!E:E,'REGIONAL MARKTERS '!B321,'Fully Booked'!C:C,'REGIONAL MARKTERS '!$A$284)</f>
        <v>0</v>
      </c>
      <c r="D321" s="116">
        <f>SUMIFS('Fully Booked'!I:I,'Fully Booked'!E:E,'REGIONAL MARKTERS '!B321,'Fully Booked'!C:C,'REGIONAL MARKTERS '!$A$284)</f>
        <v>0</v>
      </c>
      <c r="E321" s="116">
        <f>SUMIFS('Fully Booked'!Q:Q,'Fully Booked'!E:E,'REGIONAL MARKTERS '!B321,'Fully Booked'!C:C,'REGIONAL MARKTERS '!$A$284,'Fully Booked'!M:M,'REGIONAL MARKTERS '!$E$2)</f>
        <v>0</v>
      </c>
      <c r="F321" s="116">
        <f ca="1">SUMIFS('Fully Booked'!Q:Q,'Fully Booked'!E:E,'REGIONAL MARKTERS '!B321,'Fully Booked'!C:C,'REGIONAL MARKTERS '!$A$284,'Fully Booked'!L:L,'REGIONAL MARKTERS '!$F$2)</f>
        <v>0</v>
      </c>
    </row>
    <row r="322" spans="1:6" x14ac:dyDescent="0.25">
      <c r="B322" s="8" t="s">
        <v>887</v>
      </c>
      <c r="C322" s="116">
        <f>SUMIFS('Fully Booked'!Q:Q,'Fully Booked'!E:E,'REGIONAL MARKTERS '!B322,'Fully Booked'!C:C,'REGIONAL MARKTERS '!$A$284)</f>
        <v>0</v>
      </c>
      <c r="D322" s="116">
        <f>SUMIFS('Fully Booked'!I:I,'Fully Booked'!E:E,'REGIONAL MARKTERS '!B322,'Fully Booked'!C:C,'REGIONAL MARKTERS '!$A$284)</f>
        <v>0</v>
      </c>
      <c r="E322" s="116">
        <f>SUMIFS('Fully Booked'!Q:Q,'Fully Booked'!E:E,'REGIONAL MARKTERS '!B322,'Fully Booked'!C:C,'REGIONAL MARKTERS '!$A$284,'Fully Booked'!M:M,'REGIONAL MARKTERS '!$E$2)</f>
        <v>0</v>
      </c>
      <c r="F322" s="116">
        <f ca="1">SUMIFS('Fully Booked'!Q:Q,'Fully Booked'!E:E,'REGIONAL MARKTERS '!B322,'Fully Booked'!C:C,'REGIONAL MARKTERS '!$A$284,'Fully Booked'!L:L,'REGIONAL MARKTERS '!$F$2)</f>
        <v>0</v>
      </c>
    </row>
    <row r="323" spans="1:6" x14ac:dyDescent="0.25">
      <c r="A323" s="385"/>
      <c r="B323" s="385" t="s">
        <v>71</v>
      </c>
      <c r="C323" s="118">
        <f>SUM(C284:C322)</f>
        <v>2339100</v>
      </c>
      <c r="D323" s="386">
        <f>SUM(D284:D322)</f>
        <v>56998</v>
      </c>
      <c r="E323" s="386">
        <f>SUM(E284:E322)</f>
        <v>0</v>
      </c>
      <c r="F323" s="386">
        <f ca="1">SUM(F284:F322)</f>
        <v>0</v>
      </c>
    </row>
    <row r="324" spans="1:6" x14ac:dyDescent="0.25">
      <c r="D324" s="116"/>
      <c r="E324" s="116"/>
      <c r="F324" s="116"/>
    </row>
    <row r="325" spans="1:6" x14ac:dyDescent="0.25">
      <c r="B325" s="352" t="s">
        <v>869</v>
      </c>
      <c r="C325" s="353">
        <f>SUMIFS(C3:C323,B3:B323,$B$323)</f>
        <v>15755819</v>
      </c>
      <c r="D325" s="353">
        <f>SUMIFS(D3:D323,B3:B323,$B$323)</f>
        <v>356204.95</v>
      </c>
      <c r="E325" s="353">
        <f>SUMIFS(E3:E323,B3:B323,$B$323)</f>
        <v>0</v>
      </c>
      <c r="F325" s="353">
        <f ca="1">SUMIFS(F3:F323,B3:B323,$B$323)</f>
        <v>0</v>
      </c>
    </row>
  </sheetData>
  <sortState ref="A3:B322">
    <sortCondition ref="A3:A322"/>
  </sortState>
  <mergeCells count="1">
    <mergeCell ref="A1:F1"/>
  </mergeCells>
  <conditionalFormatting sqref="B275:B1048576 B74:B83 B1:B26 B61:B68 B229:B244 B154:B226 B267:B271 B29:B59 B89:B139 B246:B265 B143:B152 B85:B87 B70:B71 B273">
    <cfRule type="duplicateValues" dxfId="897" priority="2"/>
  </conditionalFormatting>
  <conditionalFormatting sqref="B153">
    <cfRule type="duplicateValues" dxfId="896" priority="1"/>
  </conditionalFormatting>
  <pageMargins left="0.25" right="0.25" top="0.75" bottom="0.75" header="0.3" footer="0.3"/>
  <pageSetup scale="32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5D50F5-06F5-4E46-A22F-490223C4EFA1}">
          <x14:formula1>
            <xm:f>'WEEKLY  TO WEEK SALES '!$D$16:$G$16</xm:f>
          </x14:formula1>
          <xm:sqref>E2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S38:S97"/>
  <sheetViews>
    <sheetView topLeftCell="A13" workbookViewId="0">
      <selection activeCell="AC27" sqref="AC27"/>
    </sheetView>
  </sheetViews>
  <sheetFormatPr defaultColWidth="9.140625" defaultRowHeight="15" x14ac:dyDescent="0.25"/>
  <cols>
    <col min="1" max="16384" width="9.140625" style="8"/>
  </cols>
  <sheetData>
    <row r="38" spans="19:19" x14ac:dyDescent="0.25">
      <c r="S38" s="217" t="s">
        <v>224</v>
      </c>
    </row>
    <row r="47" spans="19:19" s="254" customFormat="1" x14ac:dyDescent="0.25"/>
    <row r="97" s="269" customFormat="1" x14ac:dyDescent="0.25"/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O1002"/>
  <sheetViews>
    <sheetView topLeftCell="F1" workbookViewId="0">
      <selection activeCell="L16" sqref="L16"/>
    </sheetView>
  </sheetViews>
  <sheetFormatPr defaultColWidth="14.42578125" defaultRowHeight="15" customHeight="1" x14ac:dyDescent="0.25"/>
  <cols>
    <col min="1" max="1" width="27.85546875" customWidth="1"/>
    <col min="2" max="2" width="28" bestFit="1" customWidth="1"/>
    <col min="3" max="3" width="9.140625" customWidth="1"/>
    <col min="4" max="4" width="22.85546875" bestFit="1" customWidth="1"/>
    <col min="5" max="5" width="15.5703125" customWidth="1"/>
    <col min="6" max="6" width="22.42578125" bestFit="1" customWidth="1"/>
    <col min="7" max="7" width="24.140625" bestFit="1" customWidth="1"/>
    <col min="8" max="8" width="19.140625" customWidth="1"/>
    <col min="9" max="9" width="14.28515625" customWidth="1"/>
    <col min="10" max="10" width="15.140625" bestFit="1" customWidth="1"/>
    <col min="11" max="11" width="20.140625" customWidth="1"/>
    <col min="12" max="12" width="13.28515625" customWidth="1"/>
    <col min="13" max="13" width="17.7109375" customWidth="1"/>
    <col min="14" max="14" width="13.85546875" customWidth="1"/>
    <col min="15" max="15" width="16" customWidth="1"/>
    <col min="16" max="24" width="8.7109375" customWidth="1"/>
  </cols>
  <sheetData>
    <row r="1" spans="1:15" ht="15.75" x14ac:dyDescent="0.25">
      <c r="A1" s="16" t="s">
        <v>136</v>
      </c>
      <c r="B1" s="3"/>
      <c r="D1" s="16" t="s">
        <v>146</v>
      </c>
      <c r="E1" s="44">
        <v>45307</v>
      </c>
      <c r="F1" s="42" t="e">
        <f>VLOOKUP(E1,'disbursment and by product summ'!A:N,13,FALSE)</f>
        <v>#N/A</v>
      </c>
      <c r="G1" s="16" t="s">
        <v>147</v>
      </c>
      <c r="H1" s="19" t="e">
        <f>VLOOKUP(E1,'disbursment and by product summ'!A:N,14,FALSE)</f>
        <v>#N/A</v>
      </c>
      <c r="I1" s="45" t="s">
        <v>66</v>
      </c>
      <c r="J1" s="46" t="e">
        <f>VLOOKUP(E1,'disbursment and by product summ'!A39:N74,13,FALSE)</f>
        <v>#N/A</v>
      </c>
    </row>
    <row r="2" spans="1:15" ht="15.75" x14ac:dyDescent="0.25">
      <c r="A2" s="14" t="s">
        <v>100</v>
      </c>
      <c r="B2" s="15" t="s">
        <v>101</v>
      </c>
      <c r="C2" s="16"/>
      <c r="D2" s="14" t="s">
        <v>66</v>
      </c>
      <c r="H2" s="6"/>
      <c r="L2" s="12" t="s">
        <v>81</v>
      </c>
      <c r="M2" s="12" t="s">
        <v>151</v>
      </c>
      <c r="N2" s="31" t="s">
        <v>17</v>
      </c>
      <c r="O2" s="31" t="s">
        <v>147</v>
      </c>
    </row>
    <row r="3" spans="1:15" ht="15.75" x14ac:dyDescent="0.25">
      <c r="A3" s="21" t="s">
        <v>31</v>
      </c>
      <c r="B3" s="18">
        <f>SUMIFS('Fully Booked'!Q:Q,'Fully Booked'!A:A,REGIONS!A3)</f>
        <v>1423920</v>
      </c>
      <c r="C3" s="21">
        <f>COUNTIF('Fully Booked'!A:A,REGIONS!A3)</f>
        <v>4</v>
      </c>
      <c r="D3" s="29">
        <f>SUMIFS('Fully Booked'!AF:AF,'Fully Booked'!A:A,REGIONS!A3)</f>
        <v>39246.411092796094</v>
      </c>
      <c r="F3" s="20"/>
      <c r="G3" s="777" t="s">
        <v>93</v>
      </c>
      <c r="H3" s="778"/>
      <c r="I3" s="778"/>
      <c r="J3" s="778"/>
      <c r="K3" s="4"/>
      <c r="L3" s="362">
        <v>45494</v>
      </c>
      <c r="M3" s="29">
        <f>SUMIFS('Fully Booked'!Q:Q,'Fully Booked'!L:L,REGIONS!L3)</f>
        <v>0</v>
      </c>
      <c r="N3" s="17">
        <f>SUMIFS('Fully Booked'!AF:AF,'Fully Booked'!L:L,REGIONS!L3)</f>
        <v>0</v>
      </c>
      <c r="O3" s="19">
        <f>COUNTIF('Fully Booked'!L:L,REGIONS!L3)</f>
        <v>0</v>
      </c>
    </row>
    <row r="4" spans="1:15" ht="15.75" x14ac:dyDescent="0.25">
      <c r="A4" s="21" t="s">
        <v>241</v>
      </c>
      <c r="B4" s="18">
        <f>SUMIFS('Fully Booked'!Q:Q,'Fully Booked'!A:A,REGIONS!A4)</f>
        <v>276900</v>
      </c>
      <c r="C4" s="21">
        <f>COUNTIF('Fully Booked'!A:A,REGIONS!A4)</f>
        <v>1</v>
      </c>
      <c r="D4" s="29">
        <f>SUMIFS('Fully Booked'!AF:AF,'Fully Booked'!A:A,REGIONS!A4)</f>
        <v>6355.5142857142855</v>
      </c>
      <c r="F4" s="22" t="s">
        <v>94</v>
      </c>
      <c r="G4" s="23" t="s">
        <v>95</v>
      </c>
      <c r="H4" s="24" t="s">
        <v>96</v>
      </c>
      <c r="I4" s="24" t="s">
        <v>66</v>
      </c>
      <c r="J4" s="49" t="s">
        <v>169</v>
      </c>
      <c r="K4" s="3"/>
      <c r="L4" s="362">
        <v>45495</v>
      </c>
      <c r="M4" s="29">
        <f>SUMIFS('Fully Booked'!Q:Q,'Fully Booked'!L:L,REGIONS!L4)</f>
        <v>0</v>
      </c>
      <c r="N4" s="17">
        <f>SUMIFS('Fully Booked'!AF:AF,'Fully Booked'!L:L,REGIONS!L4)</f>
        <v>0</v>
      </c>
      <c r="O4" s="19">
        <f>COUNTIF('Fully Booked'!L:L,REGIONS!L4)</f>
        <v>0</v>
      </c>
    </row>
    <row r="5" spans="1:15" x14ac:dyDescent="0.25">
      <c r="A5" s="21" t="s">
        <v>38</v>
      </c>
      <c r="B5" s="18">
        <f>SUMIFS('Fully Booked'!Q:Q,'Fully Booked'!A:A,REGIONS!A5)</f>
        <v>4827000</v>
      </c>
      <c r="C5" s="21">
        <f>COUNTIF('Fully Booked'!A:A,REGIONS!A5)</f>
        <v>8</v>
      </c>
      <c r="D5" s="29">
        <f>SUMIFS('Fully Booked'!AF:AF,'Fully Booked'!A:A,REGIONS!A5)</f>
        <v>127473.93650793651</v>
      </c>
      <c r="F5" s="21" t="s">
        <v>101</v>
      </c>
      <c r="G5" s="17">
        <f>B6</f>
        <v>6527820</v>
      </c>
      <c r="H5" s="32">
        <f>C6</f>
        <v>13</v>
      </c>
      <c r="I5" s="17">
        <f>D6</f>
        <v>173075.86188644689</v>
      </c>
      <c r="J5" s="17">
        <v>42000000</v>
      </c>
      <c r="K5" s="3"/>
      <c r="L5" s="362">
        <v>45496</v>
      </c>
      <c r="M5" s="29">
        <f>SUMIFS('Fully Booked'!Q:Q,'Fully Booked'!L:L,REGIONS!L5)</f>
        <v>0</v>
      </c>
      <c r="N5" s="17">
        <f>SUMIFS('Fully Booked'!AF:AF,'Fully Booked'!L:L,REGIONS!L5)</f>
        <v>0</v>
      </c>
      <c r="O5" s="19">
        <f>COUNTIF('Fully Booked'!L:L,REGIONS!L5)</f>
        <v>0</v>
      </c>
    </row>
    <row r="6" spans="1:15" x14ac:dyDescent="0.25">
      <c r="A6" s="25" t="s">
        <v>71</v>
      </c>
      <c r="B6" s="27">
        <f>SUM(B3:B5)</f>
        <v>6527820</v>
      </c>
      <c r="C6" s="27">
        <f>SUM(C3:C5)</f>
        <v>13</v>
      </c>
      <c r="D6" s="30">
        <f>SUM(D3:D5)</f>
        <v>173075.86188644689</v>
      </c>
      <c r="F6" s="21" t="s">
        <v>168</v>
      </c>
      <c r="G6" s="17">
        <f>B15</f>
        <v>0</v>
      </c>
      <c r="H6" s="32">
        <f>C15</f>
        <v>0</v>
      </c>
      <c r="I6" s="17">
        <f>D15</f>
        <v>0</v>
      </c>
      <c r="J6" s="17">
        <v>30000000</v>
      </c>
      <c r="K6" s="3"/>
      <c r="L6" s="362">
        <v>45497</v>
      </c>
      <c r="M6" s="29">
        <f>SUMIFS('Fully Booked'!Q:Q,'Fully Booked'!L:L,REGIONS!L6)</f>
        <v>0</v>
      </c>
      <c r="N6" s="17">
        <f>SUMIFS('Fully Booked'!AF:AF,'Fully Booked'!L:L,REGIONS!L6)</f>
        <v>0</v>
      </c>
      <c r="O6" s="19">
        <f>COUNTIF('Fully Booked'!L:L,REGIONS!L6)</f>
        <v>0</v>
      </c>
    </row>
    <row r="7" spans="1:15" x14ac:dyDescent="0.25">
      <c r="B7" s="2"/>
      <c r="C7" s="1"/>
      <c r="D7" s="3"/>
      <c r="F7" s="21" t="s">
        <v>99</v>
      </c>
      <c r="G7" s="17">
        <f>B32</f>
        <v>4067709</v>
      </c>
      <c r="H7" s="32">
        <f>C32</f>
        <v>12</v>
      </c>
      <c r="I7" s="17">
        <f>D32</f>
        <v>95519.265301587293</v>
      </c>
      <c r="J7" s="17">
        <v>24000000</v>
      </c>
      <c r="K7" s="3"/>
      <c r="L7" s="362">
        <v>45498</v>
      </c>
      <c r="M7" s="29">
        <f>SUMIFS('Fully Booked'!Q:Q,'Fully Booked'!L:L,REGIONS!L7)</f>
        <v>0</v>
      </c>
      <c r="N7" s="17">
        <f>SUMIFS('Fully Booked'!AF:AF,'Fully Booked'!L:L,REGIONS!L7)</f>
        <v>0</v>
      </c>
      <c r="O7" s="19">
        <f>COUNTIF('Fully Booked'!L:L,REGIONS!L7)</f>
        <v>0</v>
      </c>
    </row>
    <row r="8" spans="1:15" x14ac:dyDescent="0.25">
      <c r="B8" s="3"/>
      <c r="F8" s="21" t="s">
        <v>133</v>
      </c>
      <c r="G8" s="17">
        <f>B41</f>
        <v>1884700</v>
      </c>
      <c r="H8" s="32">
        <f>C41</f>
        <v>7</v>
      </c>
      <c r="I8" s="17">
        <f>D41</f>
        <v>50501.950671550672</v>
      </c>
      <c r="J8" s="17">
        <v>24000000</v>
      </c>
      <c r="K8" s="3"/>
      <c r="L8" s="362">
        <v>45499</v>
      </c>
      <c r="M8" s="29">
        <f>SUMIFS('Fully Booked'!Q:Q,'Fully Booked'!L:L,REGIONS!L8)</f>
        <v>0</v>
      </c>
      <c r="N8" s="17">
        <f>SUMIFS('Fully Booked'!AF:AF,'Fully Booked'!L:L,REGIONS!L8)</f>
        <v>0</v>
      </c>
      <c r="O8" s="19">
        <f>COUNTIF('Fully Booked'!L:L,REGIONS!L8)</f>
        <v>0</v>
      </c>
    </row>
    <row r="9" spans="1:15" ht="15.75" x14ac:dyDescent="0.25">
      <c r="A9" s="14" t="s">
        <v>102</v>
      </c>
      <c r="B9" s="15" t="s">
        <v>164</v>
      </c>
      <c r="C9" s="16"/>
      <c r="D9" s="14" t="s">
        <v>66</v>
      </c>
      <c r="F9" s="21" t="s">
        <v>97</v>
      </c>
      <c r="G9" s="17">
        <f>B54</f>
        <v>8469700</v>
      </c>
      <c r="H9" s="32">
        <f>C54</f>
        <v>17</v>
      </c>
      <c r="I9" s="17">
        <f>D54</f>
        <v>207435.62071838838</v>
      </c>
      <c r="J9" s="17">
        <v>30000000</v>
      </c>
      <c r="K9" s="3"/>
      <c r="L9" s="362">
        <v>45500</v>
      </c>
      <c r="M9" s="29">
        <f>SUMIFS('Fully Booked'!Q:Q,'Fully Booked'!L:L,REGIONS!L9)</f>
        <v>0</v>
      </c>
      <c r="N9" s="17">
        <f>SUMIFS('Fully Booked'!AF:AF,'Fully Booked'!L:L,REGIONS!L9)</f>
        <v>0</v>
      </c>
      <c r="O9" s="19">
        <f>COUNTIF('Fully Booked'!L:L,REGIONS!L9)</f>
        <v>0</v>
      </c>
    </row>
    <row r="10" spans="1:15" x14ac:dyDescent="0.25">
      <c r="A10" s="21" t="s">
        <v>55</v>
      </c>
      <c r="B10" s="17">
        <f>SUMIFS('Fully Booked'!Q:Q,'Fully Booked'!A:A,REGIONS!A10)</f>
        <v>0</v>
      </c>
      <c r="C10" s="21">
        <f>COUNTIF('Fully Booked'!A:A,REGIONS!A10)</f>
        <v>0</v>
      </c>
      <c r="D10" s="17">
        <f>SUMIFS('Fully Booked'!AF:AF,'Fully Booked'!A:A,REGIONS!A10)</f>
        <v>0</v>
      </c>
      <c r="F10" s="21" t="s">
        <v>167</v>
      </c>
      <c r="G10" s="17">
        <f>B23</f>
        <v>9292610</v>
      </c>
      <c r="H10" s="32">
        <f>C23</f>
        <v>27</v>
      </c>
      <c r="I10" s="17">
        <f>D23</f>
        <v>174201.60180268178</v>
      </c>
      <c r="J10" s="17">
        <v>24000000</v>
      </c>
      <c r="K10" s="3"/>
      <c r="L10" s="362">
        <v>45501</v>
      </c>
      <c r="M10" s="29">
        <f>SUMIFS('Fully Booked'!Q:Q,'Fully Booked'!L:L,REGIONS!L10)</f>
        <v>0</v>
      </c>
      <c r="N10" s="17">
        <f>SUMIFS('Fully Booked'!AF:AF,'Fully Booked'!L:L,REGIONS!L10)</f>
        <v>0</v>
      </c>
      <c r="O10" s="19">
        <f>COUNTIF('Fully Booked'!L:L,REGIONS!L10)</f>
        <v>0</v>
      </c>
    </row>
    <row r="11" spans="1:15" x14ac:dyDescent="0.25">
      <c r="A11" s="21" t="s">
        <v>41</v>
      </c>
      <c r="B11" s="17">
        <f>SUMIFS('Fully Booked'!Q:Q,'Fully Booked'!A:A,REGIONS!A11)</f>
        <v>0</v>
      </c>
      <c r="C11" s="21">
        <f>COUNTIF('Fully Booked'!A:A,REGIONS!A11)</f>
        <v>0</v>
      </c>
      <c r="D11" s="17">
        <f>SUMIFS('Fully Booked'!AF:AF,'Fully Booked'!A:A,REGIONS!A11)</f>
        <v>0</v>
      </c>
      <c r="F11" s="21" t="s">
        <v>420</v>
      </c>
      <c r="G11" s="17">
        <f>B66</f>
        <v>2059240</v>
      </c>
      <c r="H11" s="32">
        <f>C66</f>
        <v>9</v>
      </c>
      <c r="I11" s="17">
        <f>D66</f>
        <v>49240.873371813374</v>
      </c>
      <c r="J11" s="17">
        <v>16000000</v>
      </c>
      <c r="L11" s="362">
        <v>45502</v>
      </c>
      <c r="M11" s="29">
        <f>SUMIFS('Fully Booked'!Q:Q,'Fully Booked'!L:L,REGIONS!L11)</f>
        <v>0</v>
      </c>
      <c r="N11" s="17">
        <f>SUMIFS('Fully Booked'!AF:AF,'Fully Booked'!L:L,REGIONS!L11)</f>
        <v>0</v>
      </c>
      <c r="O11" s="19">
        <f>COUNTIF('Fully Booked'!L:L,REGIONS!L11)</f>
        <v>0</v>
      </c>
    </row>
    <row r="12" spans="1:15" x14ac:dyDescent="0.25">
      <c r="A12" s="21" t="s">
        <v>22</v>
      </c>
      <c r="B12" s="17">
        <f>SUMIFS('Fully Booked'!Q:Q,'Fully Booked'!A:A,REGIONS!A12)</f>
        <v>0</v>
      </c>
      <c r="C12" s="21">
        <f>COUNTIF('Fully Booked'!A:A,REGIONS!A12)</f>
        <v>0</v>
      </c>
      <c r="D12" s="17">
        <f>SUMIFS('Fully Booked'!AF:AF,'Fully Booked'!A:A,REGIONS!A12)</f>
        <v>0</v>
      </c>
      <c r="F12" s="21" t="s">
        <v>98</v>
      </c>
      <c r="G12" s="17">
        <f>B62</f>
        <v>3221100</v>
      </c>
      <c r="H12" s="32">
        <f>C62</f>
        <v>9</v>
      </c>
      <c r="I12" s="17">
        <f>D62</f>
        <v>74625.500738477218</v>
      </c>
      <c r="J12" s="17">
        <v>24000000</v>
      </c>
      <c r="L12" s="362">
        <v>45503</v>
      </c>
      <c r="M12" s="29">
        <f>SUMIFS('Fully Booked'!Q:Q,'Fully Booked'!L:L,REGIONS!L12)</f>
        <v>0</v>
      </c>
      <c r="N12" s="17">
        <f>SUMIFS('Fully Booked'!AF:AF,'Fully Booked'!L:L,REGIONS!L12)</f>
        <v>0</v>
      </c>
      <c r="O12" s="19">
        <f>COUNTIF('Fully Booked'!L:L,REGIONS!L12)</f>
        <v>0</v>
      </c>
    </row>
    <row r="13" spans="1:15" x14ac:dyDescent="0.25">
      <c r="A13" s="21" t="s">
        <v>54</v>
      </c>
      <c r="B13" s="17">
        <f>SUMIFS('Fully Booked'!Q:Q,'Fully Booked'!A:A,REGIONS!A13)</f>
        <v>0</v>
      </c>
      <c r="C13" s="21">
        <f>COUNTIF('Fully Booked'!A:A,REGIONS!A13)</f>
        <v>0</v>
      </c>
      <c r="D13" s="17">
        <f>SUMIFS('Fully Booked'!AF:AF,'Fully Booked'!A:A,REGIONS!A13)</f>
        <v>0</v>
      </c>
      <c r="F13" s="28" t="s">
        <v>71</v>
      </c>
      <c r="G13" s="26">
        <f>SUM(G5:G12)</f>
        <v>35522879</v>
      </c>
      <c r="H13" s="143">
        <f>SUM(H5:H12)</f>
        <v>94</v>
      </c>
      <c r="I13" s="26">
        <f>SUM(I5:I12)</f>
        <v>824600.67449094553</v>
      </c>
      <c r="J13" s="26">
        <f>SUM(J5:J12)</f>
        <v>214000000</v>
      </c>
      <c r="L13" s="362">
        <v>45504</v>
      </c>
      <c r="M13" s="29">
        <f>SUMIFS('Fully Booked'!Q:Q,'Fully Booked'!L:L,REGIONS!L13)</f>
        <v>0</v>
      </c>
      <c r="N13" s="17">
        <f>SUMIFS('Fully Booked'!AF:AF,'Fully Booked'!L:L,REGIONS!L13)</f>
        <v>0</v>
      </c>
      <c r="O13" s="19">
        <f>COUNTIF('Fully Booked'!L:L,REGIONS!L13)</f>
        <v>0</v>
      </c>
    </row>
    <row r="14" spans="1:15" x14ac:dyDescent="0.25">
      <c r="A14" s="21" t="s">
        <v>82</v>
      </c>
      <c r="B14" s="17">
        <f>SUMIFS('Fully Booked'!Q:Q,'Fully Booked'!A:A,REGIONS!A14)</f>
        <v>0</v>
      </c>
      <c r="C14" s="21">
        <f>COUNTIF('Fully Booked'!A:A,REGIONS!A14)</f>
        <v>0</v>
      </c>
      <c r="D14" s="17">
        <f>SUMIFS('Fully Booked'!AF:AF,'Fully Booked'!A:A,REGIONS!A14)</f>
        <v>0</v>
      </c>
      <c r="H14" s="3"/>
      <c r="L14" s="362">
        <v>45505</v>
      </c>
      <c r="M14" s="29">
        <f>SUMIFS('Fully Booked'!Q:Q,'Fully Booked'!L:L,REGIONS!L14)</f>
        <v>0</v>
      </c>
      <c r="N14" s="17">
        <f>SUMIFS('Fully Booked'!AF:AF,'Fully Booked'!L:L,REGIONS!L14)</f>
        <v>0</v>
      </c>
      <c r="O14" s="19">
        <f>COUNTIF('Fully Booked'!L:L,REGIONS!L14)</f>
        <v>0</v>
      </c>
    </row>
    <row r="15" spans="1:15" x14ac:dyDescent="0.25">
      <c r="A15" s="36" t="s">
        <v>71</v>
      </c>
      <c r="B15" s="34">
        <f>SUM(B10:B14)</f>
        <v>0</v>
      </c>
      <c r="C15" s="36">
        <f>SUM(C10:C14)</f>
        <v>0</v>
      </c>
      <c r="D15" s="34">
        <f>SUM(D10:D14)</f>
        <v>0</v>
      </c>
      <c r="H15" s="6"/>
      <c r="K15" s="3"/>
      <c r="L15" s="362">
        <v>45506</v>
      </c>
      <c r="M15" s="29">
        <f>SUMIFS('Fully Booked'!Q:Q,'Fully Booked'!L:L,REGIONS!L15)</f>
        <v>0</v>
      </c>
      <c r="N15" s="17">
        <f>SUMIFS('Fully Booked'!AF:AF,'Fully Booked'!L:L,REGIONS!L15)</f>
        <v>0</v>
      </c>
      <c r="O15" s="19">
        <f>COUNTIF('Fully Booked'!L:L,REGIONS!L15)</f>
        <v>0</v>
      </c>
    </row>
    <row r="16" spans="1:15" x14ac:dyDescent="0.25">
      <c r="A16" s="13"/>
      <c r="B16" s="13"/>
      <c r="C16" s="13"/>
      <c r="D16" s="13"/>
      <c r="I16" s="3"/>
      <c r="K16" s="3"/>
      <c r="L16" s="362">
        <v>45507</v>
      </c>
      <c r="M16" s="29">
        <f>SUMIFS('Fully Booked'!Q:Q,'Fully Booked'!L:L,REGIONS!L16)</f>
        <v>0</v>
      </c>
      <c r="N16" s="17">
        <f>SUMIFS('Fully Booked'!AF:AF,'Fully Booked'!L:L,REGIONS!L16)</f>
        <v>0</v>
      </c>
      <c r="O16" s="19">
        <f>COUNTIF('Fully Booked'!L:L,REGIONS!L16)</f>
        <v>0</v>
      </c>
    </row>
    <row r="17" spans="1:15" ht="15.75" x14ac:dyDescent="0.25">
      <c r="A17" s="56" t="s">
        <v>165</v>
      </c>
      <c r="B17" s="56" t="s">
        <v>166</v>
      </c>
      <c r="C17" s="56"/>
      <c r="D17" s="56" t="s">
        <v>66</v>
      </c>
      <c r="H17" s="6"/>
      <c r="I17" s="3"/>
      <c r="K17" s="3"/>
      <c r="L17" s="362">
        <v>45508</v>
      </c>
      <c r="M17" s="29">
        <f>SUMIFS('Fully Booked'!Q:Q,'Fully Booked'!L:L,REGIONS!L17)</f>
        <v>0</v>
      </c>
      <c r="N17" s="17">
        <f>SUMIFS('Fully Booked'!AF:AF,'Fully Booked'!L:L,REGIONS!L17)</f>
        <v>0</v>
      </c>
      <c r="O17" s="19">
        <f>COUNTIF('Fully Booked'!L:L,REGIONS!L17)</f>
        <v>0</v>
      </c>
    </row>
    <row r="18" spans="1:15" x14ac:dyDescent="0.25">
      <c r="A18" s="21" t="s">
        <v>33</v>
      </c>
      <c r="B18" s="17">
        <f>SUMIFS('Fully Booked'!Q:Q,'Fully Booked'!A:A,REGIONS!A18)</f>
        <v>72800</v>
      </c>
      <c r="C18" s="21">
        <f>COUNTIF('Fully Booked'!A:A,REGIONS!A18)</f>
        <v>4</v>
      </c>
      <c r="D18" s="17">
        <f>SUMIFS('Fully Booked'!AF:AF,'Fully Booked'!A:A,REGIONS!A18)</f>
        <v>3030.8215488215487</v>
      </c>
      <c r="H18" s="2"/>
      <c r="I18" s="3"/>
      <c r="K18" s="3"/>
      <c r="L18" s="362">
        <v>45509</v>
      </c>
      <c r="M18" s="29">
        <f>SUMIFS('Fully Booked'!Q:Q,'Fully Booked'!L:L,REGIONS!L18)</f>
        <v>0</v>
      </c>
      <c r="N18" s="17">
        <f>SUMIFS('Fully Booked'!AF:AF,'Fully Booked'!L:L,REGIONS!L18)</f>
        <v>0</v>
      </c>
      <c r="O18" s="19">
        <f>COUNTIF('Fully Booked'!L:L,REGIONS!L18)</f>
        <v>0</v>
      </c>
    </row>
    <row r="19" spans="1:15" x14ac:dyDescent="0.25">
      <c r="A19" s="21" t="s">
        <v>29</v>
      </c>
      <c r="B19" s="17">
        <f>SUMIFS('Fully Booked'!Q:Q,'Fully Booked'!A:A,REGIONS!A19)</f>
        <v>7259610</v>
      </c>
      <c r="C19" s="21">
        <f>COUNTIF('Fully Booked'!A:A,REGIONS!A19)</f>
        <v>16</v>
      </c>
      <c r="D19" s="17">
        <f>SUMIFS('Fully Booked'!AF:AF,'Fully Booked'!A:A,REGIONS!A19)</f>
        <v>171170.78025386023</v>
      </c>
      <c r="H19" s="2"/>
      <c r="I19" s="3"/>
      <c r="K19" s="3"/>
      <c r="L19" s="362">
        <v>45510</v>
      </c>
      <c r="M19" s="29">
        <f>SUMIFS('Fully Booked'!Q:Q,'Fully Booked'!L:L,REGIONS!L19)</f>
        <v>0</v>
      </c>
      <c r="N19" s="17">
        <f>SUMIFS('Fully Booked'!AF:AF,'Fully Booked'!L:L,REGIONS!L19)</f>
        <v>0</v>
      </c>
      <c r="O19" s="19">
        <f>COUNTIF('Fully Booked'!L:L,REGIONS!L19)</f>
        <v>0</v>
      </c>
    </row>
    <row r="20" spans="1:15" x14ac:dyDescent="0.25">
      <c r="A20" s="21" t="s">
        <v>131</v>
      </c>
      <c r="B20" s="17">
        <f>SUMIFS('Fully Booked'!Q:Q,'Fully Booked'!A:A,REGIONS!A20)</f>
        <v>0</v>
      </c>
      <c r="C20" s="21">
        <f>COUNTIF('Fully Booked'!A:A,REGIONS!A20)</f>
        <v>0</v>
      </c>
      <c r="D20" s="17">
        <f>SUMIFS('Fully Booked'!AF:AF,'Fully Booked'!A:A,REGIONS!A20)</f>
        <v>0</v>
      </c>
      <c r="H20" s="2"/>
      <c r="I20" s="3"/>
      <c r="K20" s="3"/>
      <c r="L20" s="362">
        <v>45511</v>
      </c>
    </row>
    <row r="21" spans="1:15" x14ac:dyDescent="0.25">
      <c r="A21" s="21" t="s">
        <v>39</v>
      </c>
      <c r="B21" s="17">
        <f>SUMIFS('Fully Booked'!Q:Q,'Fully Booked'!A:A,REGIONS!A21)</f>
        <v>1960200</v>
      </c>
      <c r="C21" s="21">
        <f>COUNTIF('Fully Booked'!A:A,REGIONS!A21)</f>
        <v>7</v>
      </c>
      <c r="D21" s="17" t="s">
        <v>485</v>
      </c>
      <c r="H21" s="2"/>
      <c r="I21" s="3"/>
      <c r="K21" s="3"/>
      <c r="L21" s="362">
        <v>45512</v>
      </c>
      <c r="M21" s="29">
        <f>SUMIFS('Fully Booked'!Q:Q,'Fully Booked'!L:L,REGIONS!L21)</f>
        <v>0</v>
      </c>
      <c r="N21" s="17">
        <f>SUMIFS('Fully Booked'!AF:AF,'Fully Booked'!L:L,REGIONS!L21)</f>
        <v>0</v>
      </c>
      <c r="O21" s="19">
        <f>COUNTIF('Fully Booked'!L:L,REGIONS!L21)</f>
        <v>0</v>
      </c>
    </row>
    <row r="22" spans="1:15" ht="15.75" customHeight="1" x14ac:dyDescent="0.25">
      <c r="A22" s="21" t="s">
        <v>51</v>
      </c>
      <c r="B22" s="17">
        <f>SUMIFS('Fully Booked'!Q:Q,'Fully Booked'!A:A,REGIONS!A22)</f>
        <v>0</v>
      </c>
      <c r="C22" s="21">
        <f>COUNTIF('Fully Booked'!A:A,REGIONS!A22)</f>
        <v>0</v>
      </c>
      <c r="D22" s="17">
        <f>SUMIFS('Fully Booked'!AF:AF,'Fully Booked'!A:A,REGIONS!A22)</f>
        <v>0</v>
      </c>
      <c r="H22" s="1"/>
      <c r="I22" s="3"/>
      <c r="K22" s="3"/>
      <c r="L22" s="362">
        <v>45513</v>
      </c>
      <c r="M22" s="29">
        <f>SUMIFS('Fully Booked'!Q:Q,'Fully Booked'!L:L,REGIONS!L22)</f>
        <v>0</v>
      </c>
      <c r="N22" s="17">
        <f>SUMIFS('Fully Booked'!AF:AF,'Fully Booked'!L:L,REGIONS!L22)</f>
        <v>0</v>
      </c>
      <c r="O22" s="19">
        <f>COUNTIF('Fully Booked'!L:L,REGIONS!L22)</f>
        <v>0</v>
      </c>
    </row>
    <row r="23" spans="1:15" ht="15.75" customHeight="1" x14ac:dyDescent="0.25">
      <c r="A23" s="25" t="s">
        <v>71</v>
      </c>
      <c r="B23" s="26">
        <f>SUM(B18:B22)</f>
        <v>9292610</v>
      </c>
      <c r="C23" s="27">
        <f>SUM(C18:C22)</f>
        <v>27</v>
      </c>
      <c r="D23" s="26">
        <f>SUM(D18:D22)</f>
        <v>174201.60180268178</v>
      </c>
      <c r="H23" s="1"/>
      <c r="I23" s="3"/>
      <c r="K23" s="3"/>
      <c r="L23" s="362">
        <v>45514</v>
      </c>
      <c r="M23" s="29">
        <f>SUMIFS('Fully Booked'!Q:Q,'Fully Booked'!L:L,REGIONS!L23)</f>
        <v>0</v>
      </c>
      <c r="N23" s="17">
        <f>SUMIFS('Fully Booked'!AF:AF,'Fully Booked'!L:L,REGIONS!L23)</f>
        <v>0</v>
      </c>
      <c r="O23" s="19">
        <f>COUNTIF('Fully Booked'!L:L,REGIONS!L23)</f>
        <v>0</v>
      </c>
    </row>
    <row r="24" spans="1:15" ht="15.75" customHeight="1" x14ac:dyDescent="0.25">
      <c r="B24" s="2"/>
      <c r="C24" s="7"/>
      <c r="D24" s="5"/>
      <c r="H24" s="1"/>
      <c r="I24" s="3"/>
      <c r="K24" s="3"/>
      <c r="L24" s="362">
        <v>45515</v>
      </c>
      <c r="M24" s="29">
        <f>SUMIFS('Fully Booked'!Q:Q,'Fully Booked'!L:L,REGIONS!L24)</f>
        <v>0</v>
      </c>
      <c r="N24" s="17">
        <f>SUMIFS('Fully Booked'!AF:AF,'Fully Booked'!L:L,REGIONS!L24)</f>
        <v>0</v>
      </c>
      <c r="O24" s="19">
        <f>COUNTIF('Fully Booked'!L:L,REGIONS!L24)</f>
        <v>0</v>
      </c>
    </row>
    <row r="25" spans="1:15" ht="15.75" customHeight="1" x14ac:dyDescent="0.25">
      <c r="A25" s="14" t="s">
        <v>103</v>
      </c>
      <c r="B25" s="15" t="s">
        <v>99</v>
      </c>
      <c r="C25" s="16"/>
      <c r="D25" s="14" t="s">
        <v>66</v>
      </c>
      <c r="H25" s="6"/>
      <c r="L25" s="362">
        <v>45516</v>
      </c>
      <c r="M25" s="29">
        <f>SUMIFS('Fully Booked'!Q:Q,'Fully Booked'!L:L,REGIONS!L25)</f>
        <v>0</v>
      </c>
      <c r="N25" s="17">
        <f>SUMIFS('Fully Booked'!AF:AF,'Fully Booked'!L:L,REGIONS!L25)</f>
        <v>0</v>
      </c>
      <c r="O25" s="19">
        <f>COUNTIF('Fully Booked'!L:L,REGIONS!L25)</f>
        <v>0</v>
      </c>
    </row>
    <row r="26" spans="1:15" ht="15.75" customHeight="1" x14ac:dyDescent="0.25">
      <c r="A26" s="21" t="s">
        <v>37</v>
      </c>
      <c r="B26" s="17">
        <f>SUMIFS('Fully Booked'!Q:Q,'Fully Booked'!A:A,REGIONS!A26)</f>
        <v>3432309</v>
      </c>
      <c r="C26" s="21">
        <f>COUNTIF('Fully Booked'!A:A,REGIONS!A26)</f>
        <v>8</v>
      </c>
      <c r="D26" s="17">
        <f>SUMIFS('Fully Booked'!AF:AF,'Fully Booked'!A:A,REGIONS!A26)</f>
        <v>79902.162271284265</v>
      </c>
      <c r="H26" s="6"/>
      <c r="L26" s="362">
        <v>45517</v>
      </c>
      <c r="M26" s="29">
        <f>SUMIFS('Fully Booked'!Q:Q,'Fully Booked'!L:L,REGIONS!L26)</f>
        <v>0</v>
      </c>
      <c r="N26" s="17">
        <f>SUMIFS('Fully Booked'!AF:AF,'Fully Booked'!L:L,REGIONS!L26)</f>
        <v>0</v>
      </c>
      <c r="O26" s="19">
        <f>COUNTIF('Fully Booked'!L:L,REGIONS!L26)</f>
        <v>0</v>
      </c>
    </row>
    <row r="27" spans="1:15" ht="15.75" customHeight="1" x14ac:dyDescent="0.25">
      <c r="A27" s="21" t="s">
        <v>57</v>
      </c>
      <c r="B27" s="17">
        <f>SUMIFS('Fully Booked'!Q:Q,'Fully Booked'!A:A,REGIONS!A27)</f>
        <v>0</v>
      </c>
      <c r="C27" s="21">
        <f>COUNTIF('Fully Booked'!A:A,REGIONS!A27)</f>
        <v>0</v>
      </c>
      <c r="D27" s="17">
        <f>SUMIFS('Fully Booked'!AF:AF,'Fully Booked'!A:A,REGIONS!A27)</f>
        <v>0</v>
      </c>
      <c r="H27" s="6"/>
      <c r="L27" s="362">
        <v>45518</v>
      </c>
      <c r="M27" s="29">
        <f>SUMIFS('Fully Booked'!Q:Q,'Fully Booked'!L:L,REGIONS!L27)</f>
        <v>0</v>
      </c>
      <c r="N27" s="17">
        <f>SUMIFS('Fully Booked'!AF:AF,'Fully Booked'!L:L,REGIONS!L27)</f>
        <v>0</v>
      </c>
      <c r="O27" s="19">
        <f>COUNTIF('Fully Booked'!L:L,REGIONS!L27)</f>
        <v>0</v>
      </c>
    </row>
    <row r="28" spans="1:15" ht="15.75" customHeight="1" x14ac:dyDescent="0.25">
      <c r="A28" s="21" t="s">
        <v>207</v>
      </c>
      <c r="B28" s="17">
        <f>SUMIFS('Fully Booked'!Q:Q,'Fully Booked'!A:A,REGIONS!A28)</f>
        <v>0</v>
      </c>
      <c r="C28" s="21">
        <f>COUNTIF('Fully Booked'!A:A,REGIONS!A28)</f>
        <v>0</v>
      </c>
      <c r="D28" s="17">
        <f>SUMIFS('Fully Booked'!AF:AF,'Fully Booked'!A:A,REGIONS!A28)</f>
        <v>0</v>
      </c>
      <c r="H28" s="6"/>
      <c r="L28" s="362">
        <v>45519</v>
      </c>
      <c r="M28" s="29">
        <f>SUMIFS('Fully Booked'!Q:Q,'Fully Booked'!L:L,REGIONS!L28)</f>
        <v>0</v>
      </c>
      <c r="N28" s="17">
        <f>SUMIFS('Fully Booked'!AF:AF,'Fully Booked'!L:L,REGIONS!L28)</f>
        <v>0</v>
      </c>
      <c r="O28" s="19">
        <f>COUNTIF('Fully Booked'!L:L,REGIONS!L28)</f>
        <v>0</v>
      </c>
    </row>
    <row r="29" spans="1:15" ht="15.75" customHeight="1" x14ac:dyDescent="0.25">
      <c r="A29" s="21" t="s">
        <v>44</v>
      </c>
      <c r="B29" s="17">
        <f>SUMIFS('Fully Booked'!Q:Q,'Fully Booked'!A:A,REGIONS!A29)</f>
        <v>296900</v>
      </c>
      <c r="C29" s="21">
        <f>COUNTIF('Fully Booked'!A:A,REGIONS!A29)</f>
        <v>2</v>
      </c>
      <c r="D29" s="17">
        <f>SUMIFS('Fully Booked'!AF:AF,'Fully Booked'!A:A,REGIONS!A29)</f>
        <v>7602.6571428571442</v>
      </c>
      <c r="H29" s="6"/>
      <c r="L29" s="362">
        <v>45520</v>
      </c>
      <c r="M29" s="29">
        <f>SUMIFS('Fully Booked'!Q:Q,'Fully Booked'!L:L,REGIONS!L29)</f>
        <v>0</v>
      </c>
      <c r="N29" s="17">
        <f>SUMIFS('Fully Booked'!AF:AF,'Fully Booked'!L:L,REGIONS!L29)</f>
        <v>0</v>
      </c>
      <c r="O29" s="19">
        <f>COUNTIF('Fully Booked'!L:L,REGIONS!L29)</f>
        <v>0</v>
      </c>
    </row>
    <row r="30" spans="1:15" ht="15.75" customHeight="1" x14ac:dyDescent="0.25">
      <c r="A30" s="21" t="s">
        <v>47</v>
      </c>
      <c r="B30" s="17">
        <f>SUMIFS('Fully Booked'!Q:Q,'Fully Booked'!A:A,REGIONS!A30)</f>
        <v>338500</v>
      </c>
      <c r="C30" s="21">
        <f>COUNTIF('Fully Booked'!A:A,REGIONS!A30)</f>
        <v>2</v>
      </c>
      <c r="D30" s="17">
        <f>SUMIFS('Fully Booked'!AF:AF,'Fully Booked'!A:A,REGIONS!A30)</f>
        <v>8014.4458874458869</v>
      </c>
      <c r="H30" s="6"/>
      <c r="L30" s="362">
        <v>45521</v>
      </c>
      <c r="M30" s="29">
        <f>SUMIFS('Fully Booked'!Q:Q,'Fully Booked'!L:L,REGIONS!L30)</f>
        <v>0</v>
      </c>
      <c r="N30" s="17">
        <f>SUMIFS('Fully Booked'!AF:AF,'Fully Booked'!L:L,REGIONS!L30)</f>
        <v>0</v>
      </c>
      <c r="O30" s="19">
        <f>COUNTIF('Fully Booked'!L:L,REGIONS!L30)</f>
        <v>0</v>
      </c>
    </row>
    <row r="31" spans="1:15" ht="15.75" customHeight="1" x14ac:dyDescent="0.25">
      <c r="A31" s="21" t="s">
        <v>53</v>
      </c>
      <c r="B31" s="17">
        <f>SUMIFS('Fully Booked'!Q:Q,'Fully Booked'!A:A,REGIONS!A31)</f>
        <v>0</v>
      </c>
      <c r="C31" s="21">
        <f>COUNTIF('Fully Booked'!A:A,REGIONS!A31)</f>
        <v>0</v>
      </c>
      <c r="D31" s="17">
        <f>SUMIFS('Fully Booked'!AF:AF,'Fully Booked'!A:A,REGIONS!A31)</f>
        <v>0</v>
      </c>
      <c r="H31" s="6"/>
      <c r="L31" s="362">
        <v>45522</v>
      </c>
      <c r="M31" s="29">
        <f>SUMIFS('Fully Booked'!Q:Q,'Fully Booked'!L:L,REGIONS!L31)</f>
        <v>0</v>
      </c>
      <c r="N31" s="17">
        <f>SUMIFS('Fully Booked'!AF:AF,'Fully Booked'!L:L,REGIONS!L31)</f>
        <v>0</v>
      </c>
      <c r="O31" s="19">
        <f>COUNTIF('Fully Booked'!L:L,REGIONS!L31)</f>
        <v>0</v>
      </c>
    </row>
    <row r="32" spans="1:15" ht="15.75" customHeight="1" x14ac:dyDescent="0.25">
      <c r="A32" s="25" t="s">
        <v>71</v>
      </c>
      <c r="B32" s="26">
        <f>SUM(B26:B31)</f>
        <v>4067709</v>
      </c>
      <c r="C32" s="27">
        <f>SUM(C26:C31)</f>
        <v>12</v>
      </c>
      <c r="D32" s="26">
        <f>SUM(D26:D31)</f>
        <v>95519.265301587293</v>
      </c>
      <c r="H32" s="6"/>
      <c r="L32" s="33" t="s">
        <v>71</v>
      </c>
      <c r="M32" s="47">
        <f>SUM(M3:M31)</f>
        <v>0</v>
      </c>
      <c r="N32" s="34">
        <f>SUM(N3:N31)</f>
        <v>0</v>
      </c>
      <c r="O32" s="48">
        <f>SUM(O3:O31)</f>
        <v>0</v>
      </c>
    </row>
    <row r="33" spans="1:8" ht="15.75" customHeight="1" x14ac:dyDescent="0.25">
      <c r="B33" s="2"/>
      <c r="C33" s="7"/>
      <c r="D33" s="5"/>
      <c r="H33" s="6"/>
    </row>
    <row r="34" spans="1:8" ht="15.75" customHeight="1" x14ac:dyDescent="0.25">
      <c r="A34" s="14" t="s">
        <v>216</v>
      </c>
      <c r="B34" s="15" t="s">
        <v>133</v>
      </c>
      <c r="C34" s="16"/>
      <c r="D34" s="14" t="s">
        <v>66</v>
      </c>
      <c r="H34" s="6"/>
    </row>
    <row r="35" spans="1:8" ht="15.75" customHeight="1" x14ac:dyDescent="0.25">
      <c r="A35" s="21" t="s">
        <v>49</v>
      </c>
      <c r="B35" s="17">
        <f>SUMIFS('Fully Booked'!Q:Q,'Fully Booked'!A:A,REGIONS!A35)</f>
        <v>1884700</v>
      </c>
      <c r="C35" s="21">
        <f>COUNTIF('Fully Booked'!A:A,REGIONS!A35)</f>
        <v>7</v>
      </c>
      <c r="D35" s="17">
        <f>SUMIFS('Fully Booked'!AF:AF,'Fully Booked'!A:A,REGIONS!A35)</f>
        <v>50501.950671550672</v>
      </c>
      <c r="H35" s="6"/>
    </row>
    <row r="36" spans="1:8" ht="15.75" customHeight="1" x14ac:dyDescent="0.25">
      <c r="A36" s="21" t="s">
        <v>86</v>
      </c>
      <c r="B36" s="17">
        <f>SUMIFS('Fully Booked'!Q:Q,'Fully Booked'!A:A,REGIONS!A36)</f>
        <v>0</v>
      </c>
      <c r="C36" s="21">
        <f>COUNTIF('Fully Booked'!A:A,REGIONS!A36)</f>
        <v>0</v>
      </c>
      <c r="D36" s="17">
        <f>SUMIFS('Fully Booked'!AF:AF,'Fully Booked'!A:A,REGIONS!A36)</f>
        <v>0</v>
      </c>
      <c r="H36" s="6"/>
    </row>
    <row r="37" spans="1:8" ht="15.75" customHeight="1" x14ac:dyDescent="0.25">
      <c r="A37" s="21" t="s">
        <v>52</v>
      </c>
      <c r="B37" s="17">
        <f>SUMIFS('Fully Booked'!Q:Q,'Fully Booked'!A:A,REGIONS!A37)</f>
        <v>0</v>
      </c>
      <c r="C37" s="21">
        <f>COUNTIF('Fully Booked'!A:A,REGIONS!A37)</f>
        <v>0</v>
      </c>
      <c r="D37" s="17">
        <f>SUMIFS('Fully Booked'!AF:AF,'Fully Booked'!A:A,REGIONS!A37)</f>
        <v>0</v>
      </c>
      <c r="H37" s="6"/>
    </row>
    <row r="38" spans="1:8" ht="15.75" customHeight="1" x14ac:dyDescent="0.25">
      <c r="A38" s="21" t="s">
        <v>85</v>
      </c>
      <c r="B38" s="17">
        <f>SUMIFS('Fully Booked'!Q:Q,'Fully Booked'!A:A,REGIONS!A38)</f>
        <v>0</v>
      </c>
      <c r="C38" s="325">
        <f>COUNTIF('Fully Booked'!A:A,REGIONS!A38)</f>
        <v>0</v>
      </c>
      <c r="D38" s="17" t="s">
        <v>224</v>
      </c>
      <c r="H38" s="6"/>
    </row>
    <row r="39" spans="1:8" ht="15.75" customHeight="1" x14ac:dyDescent="0.25">
      <c r="A39" s="21" t="s">
        <v>91</v>
      </c>
      <c r="B39" s="17">
        <f>SUMIFS('Fully Booked'!Q:Q,'Fully Booked'!A:A,REGIONS!A39)</f>
        <v>0</v>
      </c>
      <c r="C39" s="21">
        <f>COUNTIF('Fully Booked'!A:A,REGIONS!A39)</f>
        <v>0</v>
      </c>
      <c r="D39" s="17">
        <f>SUMIFS('Fully Booked'!AF:AF,'Fully Booked'!A:A,REGIONS!A39)</f>
        <v>0</v>
      </c>
      <c r="H39" s="6"/>
    </row>
    <row r="40" spans="1:8" ht="15.75" customHeight="1" x14ac:dyDescent="0.25">
      <c r="A40" s="21" t="s">
        <v>84</v>
      </c>
      <c r="B40" s="17">
        <f>SUMIFS('Fully Booked'!Q:Q,'Fully Booked'!A:A,REGIONS!A40)</f>
        <v>0</v>
      </c>
      <c r="C40" s="21">
        <f>COUNTIF('Fully Booked'!A:A,REGIONS!A40)</f>
        <v>0</v>
      </c>
      <c r="D40" s="17">
        <f>SUMIFS('Fully Booked'!AF:AF,'Fully Booked'!A:A,REGIONS!A40)</f>
        <v>0</v>
      </c>
      <c r="H40" s="6"/>
    </row>
    <row r="41" spans="1:8" ht="15.75" customHeight="1" x14ac:dyDescent="0.25">
      <c r="A41" s="25" t="s">
        <v>71</v>
      </c>
      <c r="B41" s="26">
        <f>SUM(B35:B40)</f>
        <v>1884700</v>
      </c>
      <c r="C41" s="28">
        <f>SUM(C35:C40)</f>
        <v>7</v>
      </c>
      <c r="D41" s="26">
        <f>SUM(D35:D40)</f>
        <v>50501.950671550672</v>
      </c>
      <c r="H41" s="6"/>
    </row>
    <row r="42" spans="1:8" ht="15.75" customHeight="1" x14ac:dyDescent="0.25">
      <c r="B42" s="2"/>
      <c r="C42" s="1"/>
      <c r="D42" s="3"/>
      <c r="H42" s="6"/>
    </row>
    <row r="43" spans="1:8" ht="15.75" customHeight="1" x14ac:dyDescent="0.25">
      <c r="A43" s="14" t="s">
        <v>104</v>
      </c>
      <c r="B43" s="15" t="s">
        <v>97</v>
      </c>
      <c r="C43" s="16"/>
      <c r="D43" s="14" t="s">
        <v>66</v>
      </c>
      <c r="H43" s="6"/>
    </row>
    <row r="44" spans="1:8" ht="15.75" customHeight="1" x14ac:dyDescent="0.25">
      <c r="A44" s="21" t="s">
        <v>23</v>
      </c>
      <c r="B44" s="17">
        <f>SUMIFS('Fully Booked'!Q:Q,'Fully Booked'!A:A,REGIONS!A44)</f>
        <v>3982300</v>
      </c>
      <c r="C44" s="21">
        <f>COUNTIF('Fully Booked'!A:A,REGIONS!A44)</f>
        <v>5</v>
      </c>
      <c r="D44" s="17">
        <f>SUMIFS('Fully Booked'!AF:AF,'Fully Booked'!A:A,REGIONS!A44)</f>
        <v>101492.49856831621</v>
      </c>
      <c r="H44" s="6"/>
    </row>
    <row r="45" spans="1:8" ht="15.75" customHeight="1" x14ac:dyDescent="0.25">
      <c r="A45" s="21" t="s">
        <v>27</v>
      </c>
      <c r="B45" s="17">
        <f>SUMIFS('Fully Booked'!Q:Q,'Fully Booked'!A:A,REGIONS!A45)</f>
        <v>4487400</v>
      </c>
      <c r="C45" s="21">
        <f>COUNTIF('Fully Booked'!A:A,REGIONS!A45)</f>
        <v>12</v>
      </c>
      <c r="D45" s="17">
        <f>SUMIFS('Fully Booked'!AF:AF,'Fully Booked'!A:A,REGIONS!A45)</f>
        <v>105943.12215007217</v>
      </c>
      <c r="H45" s="6"/>
    </row>
    <row r="46" spans="1:8" ht="15.75" customHeight="1" x14ac:dyDescent="0.25">
      <c r="A46" s="21" t="s">
        <v>87</v>
      </c>
      <c r="B46" s="17">
        <f>SUMIFS('Fully Booked'!Q:Q,'Fully Booked'!A:A,REGIONS!A46)</f>
        <v>0</v>
      </c>
      <c r="C46" s="21">
        <f>COUNTIF('Fully Booked'!A:A,REGIONS!A46)</f>
        <v>0</v>
      </c>
      <c r="D46" s="17">
        <f>SUMIFS('Fully Booked'!AF:AF,'Fully Booked'!A:A,REGIONS!A46)</f>
        <v>0</v>
      </c>
      <c r="H46" s="6"/>
    </row>
    <row r="47" spans="1:8" ht="15.75" customHeight="1" x14ac:dyDescent="0.25">
      <c r="A47" s="21" t="s">
        <v>90</v>
      </c>
      <c r="B47" s="17">
        <f>SUMIFS('Fully Booked'!Q:Q,'Fully Booked'!A:A,REGIONS!A47)</f>
        <v>0</v>
      </c>
      <c r="C47" s="21">
        <f>COUNTIF('Fully Booked'!A:A,REGIONS!A47)</f>
        <v>0</v>
      </c>
      <c r="D47" s="17">
        <f>SUMIFS('Fully Booked'!AF:AF,'Fully Booked'!A:A,REGIONS!A47)</f>
        <v>0</v>
      </c>
      <c r="H47" s="6"/>
    </row>
    <row r="48" spans="1:8" ht="15.75" customHeight="1" x14ac:dyDescent="0.25">
      <c r="A48" s="21" t="s">
        <v>127</v>
      </c>
      <c r="B48" s="17">
        <f>SUMIFS('Fully Booked'!Q:Q,'Fully Booked'!A:A,REGIONS!A48)</f>
        <v>0</v>
      </c>
      <c r="C48" s="21">
        <f>COUNTIF('Fully Booked'!A:A,REGIONS!A48)</f>
        <v>0</v>
      </c>
      <c r="D48" s="17">
        <f>SUMIFS('Fully Booked'!AF:AF,'Fully Booked'!A:A,REGIONS!A48)</f>
        <v>0</v>
      </c>
      <c r="H48" s="6"/>
    </row>
    <row r="49" spans="1:8" ht="15.75" customHeight="1" x14ac:dyDescent="0.25">
      <c r="A49" s="21" t="s">
        <v>88</v>
      </c>
      <c r="B49" s="17">
        <f>SUMIFS('Fully Booked'!Q:Q,'Fully Booked'!A:A,REGIONS!A49)</f>
        <v>0</v>
      </c>
      <c r="C49" s="21">
        <f>COUNTIF('Fully Booked'!A:A,REGIONS!A49)</f>
        <v>0</v>
      </c>
      <c r="D49" s="17">
        <f>SUMIFS('Fully Booked'!AF:AF,'Fully Booked'!A:A,REGIONS!A49)</f>
        <v>0</v>
      </c>
      <c r="H49" s="6"/>
    </row>
    <row r="50" spans="1:8" ht="15.75" customHeight="1" x14ac:dyDescent="0.25">
      <c r="A50" s="21" t="s">
        <v>83</v>
      </c>
      <c r="B50" s="17">
        <f>SUMIFS('Fully Booked'!Q:Q,'Fully Booked'!A:A,REGIONS!A50)</f>
        <v>0</v>
      </c>
      <c r="C50" s="21">
        <f>COUNTIF('Fully Booked'!A:A,REGIONS!A50)</f>
        <v>0</v>
      </c>
      <c r="D50" s="17">
        <f>SUMIFS('Fully Booked'!AF:AF,'Fully Booked'!A:A,REGIONS!A50)</f>
        <v>0</v>
      </c>
      <c r="H50" s="6"/>
    </row>
    <row r="51" spans="1:8" ht="15.75" customHeight="1" x14ac:dyDescent="0.25">
      <c r="A51" s="21" t="s">
        <v>35</v>
      </c>
      <c r="B51" s="17">
        <f>SUMIFS('Fully Booked'!Q:Q,'Fully Booked'!A:A,REGIONS!A51)</f>
        <v>0</v>
      </c>
      <c r="C51" s="21">
        <f>COUNTIF('Fully Booked'!A:A,REGIONS!A51)</f>
        <v>0</v>
      </c>
      <c r="D51" s="17">
        <f>SUMIFS('Fully Booked'!AF:AF,'Fully Booked'!A:A,REGIONS!A51)</f>
        <v>0</v>
      </c>
      <c r="H51" s="6"/>
    </row>
    <row r="52" spans="1:8" ht="15.75" customHeight="1" x14ac:dyDescent="0.25">
      <c r="A52" s="21" t="s">
        <v>145</v>
      </c>
      <c r="B52" s="17">
        <f>SUMIFS('Fully Booked'!Q:Q,'Fully Booked'!A:A,REGIONS!A52)</f>
        <v>0</v>
      </c>
      <c r="C52" s="21">
        <f>COUNTIF('Fully Booked'!A:A,REGIONS!A52)</f>
        <v>0</v>
      </c>
      <c r="D52" s="17">
        <f>SUMIFS('Fully Booked'!AF:AF,'Fully Booked'!A:A,REGIONS!A52)</f>
        <v>0</v>
      </c>
      <c r="H52" s="6"/>
    </row>
    <row r="53" spans="1:8" ht="15.75" customHeight="1" x14ac:dyDescent="0.25">
      <c r="A53" s="21" t="s">
        <v>89</v>
      </c>
      <c r="B53" s="17">
        <f>SUMIFS('Fully Booked'!Q:Q,'Fully Booked'!A:A,REGIONS!A53)</f>
        <v>0</v>
      </c>
      <c r="C53" s="21">
        <f>COUNTIF('Fully Booked'!A:A,REGIONS!A53)</f>
        <v>0</v>
      </c>
      <c r="D53" s="17">
        <f>SUMIFS('Fully Booked'!AF:AF,'Fully Booked'!A:A,REGIONS!A53)</f>
        <v>0</v>
      </c>
      <c r="H53" s="6"/>
    </row>
    <row r="54" spans="1:8" ht="15.75" customHeight="1" x14ac:dyDescent="0.25">
      <c r="A54" s="25" t="s">
        <v>71</v>
      </c>
      <c r="B54" s="26">
        <f>SUM(B44:B53)</f>
        <v>8469700</v>
      </c>
      <c r="C54" s="27">
        <f>SUM(C44:C53)</f>
        <v>17</v>
      </c>
      <c r="D54" s="26">
        <f>SUM(D44:D53)</f>
        <v>207435.62071838838</v>
      </c>
      <c r="H54" s="6"/>
    </row>
    <row r="55" spans="1:8" ht="15.75" customHeight="1" x14ac:dyDescent="0.25">
      <c r="B55" s="2"/>
      <c r="C55" s="7"/>
      <c r="H55" s="6"/>
    </row>
    <row r="56" spans="1:8" ht="15.75" customHeight="1" x14ac:dyDescent="0.25">
      <c r="A56" s="15" t="s">
        <v>132</v>
      </c>
      <c r="B56" s="15" t="s">
        <v>98</v>
      </c>
      <c r="C56" s="16"/>
      <c r="D56" s="14" t="s">
        <v>66</v>
      </c>
      <c r="H56" s="6"/>
    </row>
    <row r="57" spans="1:8" ht="15.75" customHeight="1" x14ac:dyDescent="0.25">
      <c r="A57" s="21" t="s">
        <v>92</v>
      </c>
      <c r="B57" s="17">
        <f>SUMIFS('Fully Booked'!Q:Q,'Fully Booked'!A:A,REGIONS!A57)</f>
        <v>0</v>
      </c>
      <c r="C57" s="21">
        <f>COUNTIF('Fully Booked'!A:A,REGIONS!A57)</f>
        <v>0</v>
      </c>
      <c r="D57" s="21">
        <f>SUMIFS('Fully Booked'!AF:AF,'Fully Booked'!A:A,REGIONS!A57)</f>
        <v>0</v>
      </c>
      <c r="H57" s="6"/>
    </row>
    <row r="58" spans="1:8" ht="15.75" customHeight="1" x14ac:dyDescent="0.25">
      <c r="A58" s="21" t="s">
        <v>226</v>
      </c>
      <c r="B58" s="17">
        <f>SUMIFS('Fully Booked'!Q:Q,'Fully Booked'!A:A,REGIONS!A58)</f>
        <v>0</v>
      </c>
      <c r="C58" s="21">
        <f>COUNTIF('Fully Booked'!A:A,REGIONS!A58)</f>
        <v>0</v>
      </c>
      <c r="D58" s="21">
        <f>SUMIFS('Fully Booked'!AF:AF,'Fully Booked'!A:A,REGIONS!A58)</f>
        <v>0</v>
      </c>
      <c r="H58" s="6"/>
    </row>
    <row r="59" spans="1:8" ht="15.75" customHeight="1" x14ac:dyDescent="0.25">
      <c r="A59" s="21" t="s">
        <v>20</v>
      </c>
      <c r="B59" s="17">
        <f>SUMIFS('Fully Booked'!Q:Q,'Fully Booked'!A:A,REGIONS!A59)</f>
        <v>1532000</v>
      </c>
      <c r="C59" s="21">
        <f>COUNTIF('Fully Booked'!A:A,REGIONS!A59)</f>
        <v>8</v>
      </c>
      <c r="D59" s="21">
        <f>SUMIFS('Fully Booked'!AF:AF,'Fully Booked'!A:A,REGIONS!A59)</f>
        <v>35856.634071810542</v>
      </c>
      <c r="H59" s="6"/>
    </row>
    <row r="60" spans="1:8" ht="15.75" customHeight="1" x14ac:dyDescent="0.25">
      <c r="A60" s="21" t="s">
        <v>25</v>
      </c>
      <c r="B60" s="17">
        <f>SUMIFS('Fully Booked'!Q:Q,'Fully Booked'!A:A,REGIONS!A60)</f>
        <v>0</v>
      </c>
      <c r="C60" s="21">
        <f>COUNTIF('Fully Booked'!A:A,REGIONS!A60)</f>
        <v>0</v>
      </c>
      <c r="D60" s="21">
        <f>SUMIFS('Fully Booked'!AF:AF,'Fully Booked'!A:A,REGIONS!A60)</f>
        <v>0</v>
      </c>
      <c r="H60" s="6"/>
    </row>
    <row r="61" spans="1:8" ht="15.75" customHeight="1" x14ac:dyDescent="0.25">
      <c r="A61" s="21" t="s">
        <v>45</v>
      </c>
      <c r="B61" s="17">
        <f>SUMIFS('Fully Booked'!Q:Q,'Fully Booked'!A:A,REGIONS!A61)</f>
        <v>1689100</v>
      </c>
      <c r="C61" s="21">
        <f>COUNTIF('Fully Booked'!A:A,REGIONS!A61)</f>
        <v>1</v>
      </c>
      <c r="D61" s="21">
        <f>SUMIFS('Fully Booked'!AF:AF,'Fully Booked'!A:A,REGIONS!A61)</f>
        <v>38768.866666666669</v>
      </c>
      <c r="H61" s="6"/>
    </row>
    <row r="62" spans="1:8" ht="15.75" customHeight="1" x14ac:dyDescent="0.25">
      <c r="A62" s="25" t="s">
        <v>71</v>
      </c>
      <c r="B62" s="26">
        <f>SUM(B57:B61)</f>
        <v>3221100</v>
      </c>
      <c r="C62" s="28">
        <f>SUM(C57:C61)</f>
        <v>9</v>
      </c>
      <c r="D62" s="26">
        <f>SUM(D57:D61)</f>
        <v>74625.500738477218</v>
      </c>
      <c r="H62" s="6"/>
    </row>
    <row r="63" spans="1:8" ht="15.75" customHeight="1" x14ac:dyDescent="0.25">
      <c r="B63" s="3"/>
      <c r="H63" s="6"/>
    </row>
    <row r="64" spans="1:8" ht="15.75" customHeight="1" x14ac:dyDescent="0.25">
      <c r="A64" s="15" t="s">
        <v>421</v>
      </c>
      <c r="B64" s="326" t="s">
        <v>420</v>
      </c>
      <c r="C64" s="16"/>
      <c r="D64" s="14" t="s">
        <v>66</v>
      </c>
      <c r="H64" s="6"/>
    </row>
    <row r="65" spans="1:8" ht="15.75" customHeight="1" x14ac:dyDescent="0.25">
      <c r="A65" s="21" t="s">
        <v>24</v>
      </c>
      <c r="B65" s="17">
        <f>SUMIFS('Fully Booked'!Q:Q,'Fully Booked'!A:A,REGIONS!A65)</f>
        <v>2059240</v>
      </c>
      <c r="C65" s="21">
        <f>COUNTIF('Fully Booked'!A:A,REGIONS!A65)</f>
        <v>9</v>
      </c>
      <c r="D65" s="21">
        <f>SUMIFS('Fully Booked'!AF:AF,'Fully Booked'!A:A,REGIONS!A65)</f>
        <v>49240.873371813374</v>
      </c>
      <c r="H65" s="6"/>
    </row>
    <row r="66" spans="1:8" ht="15.75" customHeight="1" x14ac:dyDescent="0.25">
      <c r="A66" s="25" t="s">
        <v>71</v>
      </c>
      <c r="B66" s="26">
        <f>SUM(B65:B65)</f>
        <v>2059240</v>
      </c>
      <c r="C66" s="28">
        <f>SUM(C65:C65)</f>
        <v>9</v>
      </c>
      <c r="D66" s="26">
        <f>SUM(D65:D65)</f>
        <v>49240.873371813374</v>
      </c>
      <c r="H66" s="6"/>
    </row>
    <row r="67" spans="1:8" ht="15.75" customHeight="1" x14ac:dyDescent="0.25">
      <c r="B67" s="3"/>
      <c r="H67" s="6"/>
    </row>
    <row r="68" spans="1:8" ht="15.75" customHeight="1" x14ac:dyDescent="0.25">
      <c r="B68" s="3"/>
      <c r="H68" s="6"/>
    </row>
    <row r="69" spans="1:8" ht="15.75" customHeight="1" x14ac:dyDescent="0.25">
      <c r="B69" s="3"/>
      <c r="H69" s="6"/>
    </row>
    <row r="70" spans="1:8" ht="15.75" customHeight="1" x14ac:dyDescent="0.25">
      <c r="B70" s="3"/>
      <c r="H70" s="6"/>
    </row>
    <row r="71" spans="1:8" ht="15.75" customHeight="1" x14ac:dyDescent="0.25">
      <c r="B71" s="3"/>
      <c r="H71" s="6"/>
    </row>
    <row r="72" spans="1:8" ht="15.75" customHeight="1" x14ac:dyDescent="0.25">
      <c r="B72" s="3"/>
      <c r="H72" s="6"/>
    </row>
    <row r="73" spans="1:8" ht="15.75" customHeight="1" x14ac:dyDescent="0.25">
      <c r="B73" s="3"/>
      <c r="H73" s="6"/>
    </row>
    <row r="74" spans="1:8" ht="15.75" customHeight="1" x14ac:dyDescent="0.25">
      <c r="B74" s="3"/>
      <c r="H74" s="6"/>
    </row>
    <row r="75" spans="1:8" ht="15.75" customHeight="1" x14ac:dyDescent="0.25">
      <c r="B75" s="3"/>
      <c r="H75" s="6"/>
    </row>
    <row r="76" spans="1:8" ht="15.75" customHeight="1" x14ac:dyDescent="0.25">
      <c r="B76" s="3"/>
      <c r="H76" s="6"/>
    </row>
    <row r="77" spans="1:8" ht="15.75" customHeight="1" x14ac:dyDescent="0.25">
      <c r="B77" s="3"/>
      <c r="H77" s="6"/>
    </row>
    <row r="78" spans="1:8" ht="15.75" customHeight="1" x14ac:dyDescent="0.25">
      <c r="B78" s="3"/>
      <c r="H78" s="6"/>
    </row>
    <row r="79" spans="1:8" ht="15.75" customHeight="1" x14ac:dyDescent="0.25">
      <c r="B79" s="3"/>
      <c r="H79" s="6"/>
    </row>
    <row r="80" spans="1:8" ht="15.75" customHeight="1" x14ac:dyDescent="0.25">
      <c r="B80" s="3"/>
      <c r="H80" s="6"/>
    </row>
    <row r="81" spans="2:8" ht="15.75" customHeight="1" x14ac:dyDescent="0.25">
      <c r="B81" s="3"/>
      <c r="H81" s="6"/>
    </row>
    <row r="82" spans="2:8" ht="15.75" customHeight="1" x14ac:dyDescent="0.25">
      <c r="B82" s="3"/>
      <c r="H82" s="6"/>
    </row>
    <row r="83" spans="2:8" ht="15.75" customHeight="1" x14ac:dyDescent="0.25">
      <c r="B83" s="3"/>
      <c r="H83" s="6"/>
    </row>
    <row r="84" spans="2:8" ht="15.75" customHeight="1" x14ac:dyDescent="0.25">
      <c r="B84" s="3"/>
      <c r="H84" s="6"/>
    </row>
    <row r="85" spans="2:8" ht="15.75" customHeight="1" x14ac:dyDescent="0.25">
      <c r="B85" s="3"/>
      <c r="H85" s="6"/>
    </row>
    <row r="86" spans="2:8" ht="15.75" customHeight="1" x14ac:dyDescent="0.25">
      <c r="B86" s="3"/>
      <c r="H86" s="6"/>
    </row>
    <row r="87" spans="2:8" ht="15.75" customHeight="1" x14ac:dyDescent="0.25">
      <c r="B87" s="3"/>
      <c r="H87" s="6"/>
    </row>
    <row r="88" spans="2:8" ht="15.75" customHeight="1" x14ac:dyDescent="0.25">
      <c r="B88" s="3"/>
      <c r="H88" s="6"/>
    </row>
    <row r="89" spans="2:8" ht="15.75" customHeight="1" x14ac:dyDescent="0.25">
      <c r="B89" s="3"/>
      <c r="H89" s="6"/>
    </row>
    <row r="90" spans="2:8" ht="15.75" customHeight="1" x14ac:dyDescent="0.25">
      <c r="B90" s="3"/>
      <c r="H90" s="6"/>
    </row>
    <row r="91" spans="2:8" ht="15.75" customHeight="1" x14ac:dyDescent="0.25">
      <c r="B91" s="3"/>
      <c r="H91" s="6"/>
    </row>
    <row r="92" spans="2:8" ht="15.75" customHeight="1" x14ac:dyDescent="0.25">
      <c r="B92" s="3"/>
      <c r="H92" s="6"/>
    </row>
    <row r="93" spans="2:8" ht="15.75" customHeight="1" x14ac:dyDescent="0.25">
      <c r="B93" s="3"/>
      <c r="H93" s="6"/>
    </row>
    <row r="94" spans="2:8" ht="15.75" customHeight="1" x14ac:dyDescent="0.25">
      <c r="B94" s="3"/>
      <c r="H94" s="6"/>
    </row>
    <row r="95" spans="2:8" ht="15.75" customHeight="1" x14ac:dyDescent="0.25">
      <c r="B95" s="3"/>
      <c r="H95" s="6"/>
    </row>
    <row r="96" spans="2:8" ht="15.75" customHeight="1" x14ac:dyDescent="0.25">
      <c r="B96" s="3"/>
      <c r="H96" s="6"/>
    </row>
    <row r="97" spans="2:8" ht="15.75" customHeight="1" x14ac:dyDescent="0.25">
      <c r="B97" s="3"/>
      <c r="H97" s="6"/>
    </row>
    <row r="98" spans="2:8" ht="15.75" customHeight="1" x14ac:dyDescent="0.25">
      <c r="B98" s="3"/>
      <c r="H98" s="6"/>
    </row>
    <row r="99" spans="2:8" ht="15.75" customHeight="1" x14ac:dyDescent="0.25">
      <c r="B99" s="3"/>
      <c r="H99" s="6"/>
    </row>
    <row r="100" spans="2:8" ht="15.75" customHeight="1" x14ac:dyDescent="0.25">
      <c r="B100" s="3"/>
      <c r="H100" s="6"/>
    </row>
    <row r="101" spans="2:8" ht="15.75" customHeight="1" x14ac:dyDescent="0.25">
      <c r="B101" s="3"/>
      <c r="H101" s="6"/>
    </row>
    <row r="102" spans="2:8" ht="15.75" customHeight="1" x14ac:dyDescent="0.25">
      <c r="B102" s="3"/>
      <c r="H102" s="6"/>
    </row>
    <row r="103" spans="2:8" ht="15.75" customHeight="1" x14ac:dyDescent="0.25">
      <c r="B103" s="3"/>
      <c r="H103" s="6"/>
    </row>
    <row r="104" spans="2:8" ht="15.75" customHeight="1" x14ac:dyDescent="0.25">
      <c r="B104" s="3"/>
      <c r="H104" s="6"/>
    </row>
    <row r="105" spans="2:8" ht="15.75" customHeight="1" x14ac:dyDescent="0.25">
      <c r="B105" s="3"/>
      <c r="H105" s="6"/>
    </row>
    <row r="106" spans="2:8" ht="15.75" customHeight="1" x14ac:dyDescent="0.25">
      <c r="B106" s="3"/>
      <c r="H106" s="6"/>
    </row>
    <row r="107" spans="2:8" ht="15.75" customHeight="1" x14ac:dyDescent="0.25">
      <c r="B107" s="3"/>
      <c r="H107" s="6"/>
    </row>
    <row r="108" spans="2:8" ht="15.75" customHeight="1" x14ac:dyDescent="0.25">
      <c r="B108" s="3"/>
      <c r="H108" s="6"/>
    </row>
    <row r="109" spans="2:8" ht="15.75" customHeight="1" x14ac:dyDescent="0.25">
      <c r="B109" s="3"/>
      <c r="H109" s="6"/>
    </row>
    <row r="110" spans="2:8" ht="15.75" customHeight="1" x14ac:dyDescent="0.25">
      <c r="B110" s="3"/>
      <c r="H110" s="6"/>
    </row>
    <row r="111" spans="2:8" ht="15.75" customHeight="1" x14ac:dyDescent="0.25">
      <c r="B111" s="3"/>
      <c r="H111" s="6"/>
    </row>
    <row r="112" spans="2:8" ht="15.75" customHeight="1" x14ac:dyDescent="0.25">
      <c r="B112" s="3"/>
      <c r="H112" s="6"/>
    </row>
    <row r="113" spans="2:8" ht="15.75" customHeight="1" x14ac:dyDescent="0.25">
      <c r="B113" s="3"/>
      <c r="H113" s="6"/>
    </row>
    <row r="114" spans="2:8" ht="15.75" customHeight="1" x14ac:dyDescent="0.25">
      <c r="B114" s="3"/>
      <c r="H114" s="6"/>
    </row>
    <row r="115" spans="2:8" ht="15.75" customHeight="1" x14ac:dyDescent="0.25">
      <c r="B115" s="3"/>
      <c r="H115" s="6"/>
    </row>
    <row r="116" spans="2:8" ht="15.75" customHeight="1" x14ac:dyDescent="0.25">
      <c r="B116" s="3"/>
      <c r="H116" s="6"/>
    </row>
    <row r="117" spans="2:8" ht="15.75" customHeight="1" x14ac:dyDescent="0.25">
      <c r="B117" s="3"/>
      <c r="H117" s="6"/>
    </row>
    <row r="118" spans="2:8" ht="15.75" customHeight="1" x14ac:dyDescent="0.25">
      <c r="B118" s="3"/>
      <c r="H118" s="6"/>
    </row>
    <row r="119" spans="2:8" ht="15.75" customHeight="1" x14ac:dyDescent="0.25">
      <c r="B119" s="3"/>
      <c r="H119" s="6"/>
    </row>
    <row r="120" spans="2:8" ht="15.75" customHeight="1" x14ac:dyDescent="0.25">
      <c r="B120" s="3"/>
      <c r="H120" s="6"/>
    </row>
    <row r="121" spans="2:8" ht="15.75" customHeight="1" x14ac:dyDescent="0.25">
      <c r="B121" s="3"/>
      <c r="H121" s="6"/>
    </row>
    <row r="122" spans="2:8" ht="15.75" customHeight="1" x14ac:dyDescent="0.25">
      <c r="B122" s="3"/>
      <c r="H122" s="6"/>
    </row>
    <row r="123" spans="2:8" ht="15.75" customHeight="1" x14ac:dyDescent="0.25">
      <c r="B123" s="3"/>
      <c r="H123" s="6"/>
    </row>
    <row r="124" spans="2:8" ht="15.75" customHeight="1" x14ac:dyDescent="0.25">
      <c r="B124" s="3"/>
      <c r="H124" s="6"/>
    </row>
    <row r="125" spans="2:8" ht="15.75" customHeight="1" x14ac:dyDescent="0.25">
      <c r="B125" s="3"/>
      <c r="H125" s="6"/>
    </row>
    <row r="126" spans="2:8" ht="15.75" customHeight="1" x14ac:dyDescent="0.25">
      <c r="B126" s="3"/>
      <c r="H126" s="6"/>
    </row>
    <row r="127" spans="2:8" ht="15.75" customHeight="1" x14ac:dyDescent="0.25">
      <c r="B127" s="3"/>
      <c r="H127" s="6"/>
    </row>
    <row r="128" spans="2:8" ht="15.75" customHeight="1" x14ac:dyDescent="0.25">
      <c r="B128" s="3"/>
      <c r="H128" s="6"/>
    </row>
    <row r="129" spans="2:8" ht="15.75" customHeight="1" x14ac:dyDescent="0.25">
      <c r="B129" s="3"/>
      <c r="H129" s="6"/>
    </row>
    <row r="130" spans="2:8" ht="15.75" customHeight="1" x14ac:dyDescent="0.25">
      <c r="B130" s="3"/>
      <c r="H130" s="6"/>
    </row>
    <row r="131" spans="2:8" ht="15.75" customHeight="1" x14ac:dyDescent="0.25">
      <c r="B131" s="3"/>
      <c r="H131" s="6"/>
    </row>
    <row r="132" spans="2:8" ht="15.75" customHeight="1" x14ac:dyDescent="0.25">
      <c r="B132" s="3"/>
      <c r="H132" s="6"/>
    </row>
    <row r="133" spans="2:8" ht="15.75" customHeight="1" x14ac:dyDescent="0.25">
      <c r="B133" s="3"/>
      <c r="H133" s="6"/>
    </row>
    <row r="134" spans="2:8" ht="15.75" customHeight="1" x14ac:dyDescent="0.25">
      <c r="B134" s="3"/>
      <c r="H134" s="6"/>
    </row>
    <row r="135" spans="2:8" ht="15.75" customHeight="1" x14ac:dyDescent="0.25">
      <c r="B135" s="3"/>
      <c r="H135" s="6"/>
    </row>
    <row r="136" spans="2:8" ht="15.75" customHeight="1" x14ac:dyDescent="0.25">
      <c r="B136" s="3"/>
      <c r="H136" s="6"/>
    </row>
    <row r="137" spans="2:8" ht="15.75" customHeight="1" x14ac:dyDescent="0.25">
      <c r="B137" s="3"/>
      <c r="H137" s="6"/>
    </row>
    <row r="138" spans="2:8" ht="15.75" customHeight="1" x14ac:dyDescent="0.25">
      <c r="B138" s="3"/>
      <c r="H138" s="6"/>
    </row>
    <row r="139" spans="2:8" ht="15.75" customHeight="1" x14ac:dyDescent="0.25">
      <c r="B139" s="3"/>
      <c r="H139" s="6"/>
    </row>
    <row r="140" spans="2:8" ht="15.75" customHeight="1" x14ac:dyDescent="0.25">
      <c r="B140" s="3"/>
      <c r="H140" s="6"/>
    </row>
    <row r="141" spans="2:8" ht="15.75" customHeight="1" x14ac:dyDescent="0.25">
      <c r="B141" s="3"/>
      <c r="H141" s="6"/>
    </row>
    <row r="142" spans="2:8" ht="15.75" customHeight="1" x14ac:dyDescent="0.25">
      <c r="B142" s="3"/>
      <c r="H142" s="6"/>
    </row>
    <row r="143" spans="2:8" ht="15.75" customHeight="1" x14ac:dyDescent="0.25">
      <c r="B143" s="3"/>
      <c r="H143" s="6"/>
    </row>
    <row r="144" spans="2:8" ht="15.75" customHeight="1" x14ac:dyDescent="0.25">
      <c r="B144" s="3"/>
      <c r="H144" s="6"/>
    </row>
    <row r="145" spans="2:8" ht="15.75" customHeight="1" x14ac:dyDescent="0.25">
      <c r="B145" s="3"/>
      <c r="H145" s="6"/>
    </row>
    <row r="146" spans="2:8" ht="15.75" customHeight="1" x14ac:dyDescent="0.25">
      <c r="B146" s="3"/>
      <c r="H146" s="6"/>
    </row>
    <row r="147" spans="2:8" ht="15.75" customHeight="1" x14ac:dyDescent="0.25">
      <c r="B147" s="3"/>
      <c r="H147" s="6"/>
    </row>
    <row r="148" spans="2:8" ht="15.75" customHeight="1" x14ac:dyDescent="0.25">
      <c r="B148" s="3"/>
      <c r="H148" s="6"/>
    </row>
    <row r="149" spans="2:8" ht="15.75" customHeight="1" x14ac:dyDescent="0.25">
      <c r="B149" s="3"/>
      <c r="H149" s="6"/>
    </row>
    <row r="150" spans="2:8" ht="15.75" customHeight="1" x14ac:dyDescent="0.25">
      <c r="B150" s="3"/>
      <c r="H150" s="6"/>
    </row>
    <row r="151" spans="2:8" ht="15.75" customHeight="1" x14ac:dyDescent="0.25">
      <c r="B151" s="3"/>
      <c r="H151" s="6"/>
    </row>
    <row r="152" spans="2:8" ht="15.75" customHeight="1" x14ac:dyDescent="0.25">
      <c r="B152" s="3"/>
      <c r="H152" s="6"/>
    </row>
    <row r="153" spans="2:8" ht="15.75" customHeight="1" x14ac:dyDescent="0.25">
      <c r="B153" s="3"/>
      <c r="H153" s="6"/>
    </row>
    <row r="154" spans="2:8" ht="15.75" customHeight="1" x14ac:dyDescent="0.25">
      <c r="B154" s="3"/>
      <c r="H154" s="6"/>
    </row>
    <row r="155" spans="2:8" ht="15.75" customHeight="1" x14ac:dyDescent="0.25">
      <c r="B155" s="3"/>
      <c r="H155" s="6"/>
    </row>
    <row r="156" spans="2:8" ht="15.75" customHeight="1" x14ac:dyDescent="0.25">
      <c r="B156" s="3"/>
      <c r="H156" s="6"/>
    </row>
    <row r="157" spans="2:8" ht="15.75" customHeight="1" x14ac:dyDescent="0.25">
      <c r="B157" s="3"/>
      <c r="H157" s="6"/>
    </row>
    <row r="158" spans="2:8" ht="15.75" customHeight="1" x14ac:dyDescent="0.25">
      <c r="B158" s="3"/>
      <c r="H158" s="6"/>
    </row>
    <row r="159" spans="2:8" ht="15.75" customHeight="1" x14ac:dyDescent="0.25">
      <c r="B159" s="3"/>
      <c r="H159" s="6"/>
    </row>
    <row r="160" spans="2:8" ht="15.75" customHeight="1" x14ac:dyDescent="0.25">
      <c r="B160" s="3"/>
      <c r="H160" s="6"/>
    </row>
    <row r="161" spans="2:8" ht="15.75" customHeight="1" x14ac:dyDescent="0.25">
      <c r="B161" s="3"/>
      <c r="H161" s="6"/>
    </row>
    <row r="162" spans="2:8" ht="15.75" customHeight="1" x14ac:dyDescent="0.25">
      <c r="B162" s="3"/>
      <c r="H162" s="6"/>
    </row>
    <row r="163" spans="2:8" ht="15.75" customHeight="1" x14ac:dyDescent="0.25">
      <c r="B163" s="3"/>
      <c r="H163" s="6"/>
    </row>
    <row r="164" spans="2:8" ht="15.75" customHeight="1" x14ac:dyDescent="0.25">
      <c r="B164" s="3"/>
      <c r="H164" s="6"/>
    </row>
    <row r="165" spans="2:8" ht="15.75" customHeight="1" x14ac:dyDescent="0.25">
      <c r="B165" s="3"/>
      <c r="H165" s="6"/>
    </row>
    <row r="166" spans="2:8" ht="15.75" customHeight="1" x14ac:dyDescent="0.25">
      <c r="B166" s="3"/>
      <c r="H166" s="6"/>
    </row>
    <row r="167" spans="2:8" ht="15.75" customHeight="1" x14ac:dyDescent="0.25">
      <c r="B167" s="3"/>
      <c r="H167" s="6"/>
    </row>
    <row r="168" spans="2:8" ht="15.75" customHeight="1" x14ac:dyDescent="0.25">
      <c r="B168" s="3"/>
      <c r="H168" s="6"/>
    </row>
    <row r="169" spans="2:8" ht="15.75" customHeight="1" x14ac:dyDescent="0.25">
      <c r="B169" s="3"/>
      <c r="H169" s="6"/>
    </row>
    <row r="170" spans="2:8" ht="15.75" customHeight="1" x14ac:dyDescent="0.25">
      <c r="B170" s="3"/>
      <c r="H170" s="6"/>
    </row>
    <row r="171" spans="2:8" ht="15.75" customHeight="1" x14ac:dyDescent="0.25">
      <c r="B171" s="3"/>
      <c r="H171" s="6"/>
    </row>
    <row r="172" spans="2:8" ht="15.75" customHeight="1" x14ac:dyDescent="0.25">
      <c r="B172" s="3"/>
      <c r="H172" s="6"/>
    </row>
    <row r="173" spans="2:8" ht="15.75" customHeight="1" x14ac:dyDescent="0.25">
      <c r="B173" s="3"/>
      <c r="H173" s="6"/>
    </row>
    <row r="174" spans="2:8" ht="15.75" customHeight="1" x14ac:dyDescent="0.25">
      <c r="B174" s="3"/>
      <c r="H174" s="6"/>
    </row>
    <row r="175" spans="2:8" ht="15.75" customHeight="1" x14ac:dyDescent="0.25">
      <c r="B175" s="3"/>
      <c r="H175" s="6"/>
    </row>
    <row r="176" spans="2:8" ht="15.75" customHeight="1" x14ac:dyDescent="0.25">
      <c r="B176" s="3"/>
      <c r="H176" s="6"/>
    </row>
    <row r="177" spans="2:8" ht="15.75" customHeight="1" x14ac:dyDescent="0.25">
      <c r="B177" s="3"/>
      <c r="H177" s="6"/>
    </row>
    <row r="178" spans="2:8" ht="15.75" customHeight="1" x14ac:dyDescent="0.25">
      <c r="B178" s="3"/>
      <c r="H178" s="6"/>
    </row>
    <row r="179" spans="2:8" ht="15.75" customHeight="1" x14ac:dyDescent="0.25">
      <c r="B179" s="3"/>
      <c r="H179" s="6"/>
    </row>
    <row r="180" spans="2:8" ht="15.75" customHeight="1" x14ac:dyDescent="0.25">
      <c r="B180" s="3"/>
      <c r="H180" s="6"/>
    </row>
    <row r="181" spans="2:8" ht="15.75" customHeight="1" x14ac:dyDescent="0.25">
      <c r="B181" s="3"/>
      <c r="H181" s="6"/>
    </row>
    <row r="182" spans="2:8" ht="15.75" customHeight="1" x14ac:dyDescent="0.25">
      <c r="B182" s="3"/>
      <c r="H182" s="6"/>
    </row>
    <row r="183" spans="2:8" ht="15.75" customHeight="1" x14ac:dyDescent="0.25">
      <c r="B183" s="3"/>
      <c r="H183" s="6"/>
    </row>
    <row r="184" spans="2:8" ht="15.75" customHeight="1" x14ac:dyDescent="0.25">
      <c r="B184" s="3"/>
      <c r="H184" s="6"/>
    </row>
    <row r="185" spans="2:8" ht="15.75" customHeight="1" x14ac:dyDescent="0.25">
      <c r="B185" s="3"/>
      <c r="H185" s="6"/>
    </row>
    <row r="186" spans="2:8" ht="15.75" customHeight="1" x14ac:dyDescent="0.25">
      <c r="B186" s="3"/>
      <c r="H186" s="6"/>
    </row>
    <row r="187" spans="2:8" ht="15.75" customHeight="1" x14ac:dyDescent="0.25">
      <c r="B187" s="3"/>
      <c r="H187" s="6"/>
    </row>
    <row r="188" spans="2:8" ht="15.75" customHeight="1" x14ac:dyDescent="0.25">
      <c r="B188" s="3"/>
      <c r="H188" s="6"/>
    </row>
    <row r="189" spans="2:8" ht="15.75" customHeight="1" x14ac:dyDescent="0.25">
      <c r="B189" s="3"/>
      <c r="H189" s="6"/>
    </row>
    <row r="190" spans="2:8" ht="15.75" customHeight="1" x14ac:dyDescent="0.25">
      <c r="B190" s="3"/>
      <c r="H190" s="6"/>
    </row>
    <row r="191" spans="2:8" ht="15.75" customHeight="1" x14ac:dyDescent="0.25">
      <c r="B191" s="3"/>
      <c r="H191" s="6"/>
    </row>
    <row r="192" spans="2:8" ht="15.75" customHeight="1" x14ac:dyDescent="0.25">
      <c r="B192" s="3"/>
      <c r="H192" s="6"/>
    </row>
    <row r="193" spans="2:8" ht="15.75" customHeight="1" x14ac:dyDescent="0.25">
      <c r="B193" s="3"/>
      <c r="H193" s="6"/>
    </row>
    <row r="194" spans="2:8" ht="15.75" customHeight="1" x14ac:dyDescent="0.25">
      <c r="B194" s="3"/>
      <c r="H194" s="6"/>
    </row>
    <row r="195" spans="2:8" ht="15.75" customHeight="1" x14ac:dyDescent="0.25">
      <c r="B195" s="3"/>
      <c r="H195" s="6"/>
    </row>
    <row r="196" spans="2:8" ht="15.75" customHeight="1" x14ac:dyDescent="0.25">
      <c r="B196" s="3"/>
      <c r="H196" s="6"/>
    </row>
    <row r="197" spans="2:8" ht="15.75" customHeight="1" x14ac:dyDescent="0.25">
      <c r="B197" s="3"/>
      <c r="H197" s="6"/>
    </row>
    <row r="198" spans="2:8" ht="15.75" customHeight="1" x14ac:dyDescent="0.25">
      <c r="B198" s="3"/>
      <c r="H198" s="6"/>
    </row>
    <row r="199" spans="2:8" ht="15.75" customHeight="1" x14ac:dyDescent="0.25">
      <c r="B199" s="3"/>
      <c r="H199" s="6"/>
    </row>
    <row r="200" spans="2:8" ht="15.75" customHeight="1" x14ac:dyDescent="0.25">
      <c r="B200" s="3"/>
      <c r="H200" s="6"/>
    </row>
    <row r="201" spans="2:8" ht="15.75" customHeight="1" x14ac:dyDescent="0.25">
      <c r="B201" s="3"/>
      <c r="H201" s="6"/>
    </row>
    <row r="202" spans="2:8" ht="15.75" customHeight="1" x14ac:dyDescent="0.25">
      <c r="B202" s="3"/>
      <c r="H202" s="6"/>
    </row>
    <row r="203" spans="2:8" ht="15.75" customHeight="1" x14ac:dyDescent="0.25">
      <c r="B203" s="3"/>
      <c r="H203" s="6"/>
    </row>
    <row r="204" spans="2:8" ht="15.75" customHeight="1" x14ac:dyDescent="0.25">
      <c r="B204" s="3"/>
      <c r="H204" s="6"/>
    </row>
    <row r="205" spans="2:8" ht="15.75" customHeight="1" x14ac:dyDescent="0.25">
      <c r="B205" s="3"/>
      <c r="H205" s="6"/>
    </row>
    <row r="206" spans="2:8" ht="15.75" customHeight="1" x14ac:dyDescent="0.25">
      <c r="B206" s="3"/>
      <c r="H206" s="6"/>
    </row>
    <row r="207" spans="2:8" ht="15.75" customHeight="1" x14ac:dyDescent="0.25">
      <c r="B207" s="3"/>
      <c r="H207" s="6"/>
    </row>
    <row r="208" spans="2:8" ht="15.75" customHeight="1" x14ac:dyDescent="0.25">
      <c r="B208" s="3"/>
      <c r="H208" s="6"/>
    </row>
    <row r="209" spans="2:8" ht="15.75" customHeight="1" x14ac:dyDescent="0.25">
      <c r="B209" s="3"/>
      <c r="H209" s="6"/>
    </row>
    <row r="210" spans="2:8" ht="15.75" customHeight="1" x14ac:dyDescent="0.25">
      <c r="B210" s="3"/>
      <c r="H210" s="6"/>
    </row>
    <row r="211" spans="2:8" ht="15.75" customHeight="1" x14ac:dyDescent="0.25">
      <c r="B211" s="3"/>
      <c r="H211" s="6"/>
    </row>
    <row r="212" spans="2:8" ht="15.75" customHeight="1" x14ac:dyDescent="0.25">
      <c r="B212" s="3"/>
      <c r="H212" s="6"/>
    </row>
    <row r="213" spans="2:8" ht="15.75" customHeight="1" x14ac:dyDescent="0.25">
      <c r="B213" s="3"/>
      <c r="H213" s="6"/>
    </row>
    <row r="214" spans="2:8" ht="15.75" customHeight="1" x14ac:dyDescent="0.25">
      <c r="B214" s="3"/>
      <c r="H214" s="6"/>
    </row>
    <row r="215" spans="2:8" ht="15.75" customHeight="1" x14ac:dyDescent="0.25">
      <c r="B215" s="3"/>
      <c r="H215" s="6"/>
    </row>
    <row r="216" spans="2:8" ht="15.75" customHeight="1" x14ac:dyDescent="0.25">
      <c r="B216" s="3"/>
      <c r="H216" s="6"/>
    </row>
    <row r="217" spans="2:8" ht="15.75" customHeight="1" x14ac:dyDescent="0.25">
      <c r="B217" s="3"/>
      <c r="H217" s="6"/>
    </row>
    <row r="218" spans="2:8" ht="15.75" customHeight="1" x14ac:dyDescent="0.25">
      <c r="B218" s="3"/>
      <c r="H218" s="6"/>
    </row>
    <row r="219" spans="2:8" ht="15.75" customHeight="1" x14ac:dyDescent="0.25">
      <c r="B219" s="3"/>
      <c r="H219" s="6"/>
    </row>
    <row r="220" spans="2:8" ht="15.75" customHeight="1" x14ac:dyDescent="0.25">
      <c r="B220" s="3"/>
      <c r="H220" s="6"/>
    </row>
    <row r="221" spans="2:8" ht="15.75" customHeight="1" x14ac:dyDescent="0.25">
      <c r="B221" s="3"/>
      <c r="H221" s="6"/>
    </row>
    <row r="222" spans="2:8" ht="15.75" customHeight="1" x14ac:dyDescent="0.25">
      <c r="B222" s="3"/>
      <c r="H222" s="6"/>
    </row>
    <row r="223" spans="2:8" ht="15.75" customHeight="1" x14ac:dyDescent="0.25">
      <c r="B223" s="3"/>
      <c r="H223" s="6"/>
    </row>
    <row r="224" spans="2:8" ht="15.75" customHeight="1" x14ac:dyDescent="0.25">
      <c r="B224" s="3"/>
      <c r="H224" s="6"/>
    </row>
    <row r="225" spans="2:8" ht="15.75" customHeight="1" x14ac:dyDescent="0.25">
      <c r="B225" s="3"/>
      <c r="H225" s="6"/>
    </row>
    <row r="226" spans="2:8" ht="15.75" customHeight="1" x14ac:dyDescent="0.25">
      <c r="B226" s="3"/>
      <c r="H226" s="6"/>
    </row>
    <row r="227" spans="2:8" ht="15.75" customHeight="1" x14ac:dyDescent="0.25">
      <c r="B227" s="3"/>
      <c r="H227" s="6"/>
    </row>
    <row r="228" spans="2:8" ht="15.75" customHeight="1" x14ac:dyDescent="0.25">
      <c r="B228" s="3"/>
      <c r="H228" s="6"/>
    </row>
    <row r="229" spans="2:8" ht="15.75" customHeight="1" x14ac:dyDescent="0.25">
      <c r="B229" s="3"/>
      <c r="H229" s="6"/>
    </row>
    <row r="230" spans="2:8" ht="15.75" customHeight="1" x14ac:dyDescent="0.25">
      <c r="B230" s="3"/>
      <c r="H230" s="6"/>
    </row>
    <row r="231" spans="2:8" ht="15.75" customHeight="1" x14ac:dyDescent="0.25">
      <c r="B231" s="3"/>
      <c r="H231" s="6"/>
    </row>
    <row r="232" spans="2:8" ht="15.75" customHeight="1" x14ac:dyDescent="0.25">
      <c r="B232" s="3"/>
      <c r="H232" s="6"/>
    </row>
    <row r="233" spans="2:8" ht="15.75" customHeight="1" x14ac:dyDescent="0.25">
      <c r="B233" s="3"/>
      <c r="H233" s="6"/>
    </row>
    <row r="234" spans="2:8" ht="15.75" customHeight="1" x14ac:dyDescent="0.25">
      <c r="B234" s="3"/>
      <c r="H234" s="6"/>
    </row>
    <row r="235" spans="2:8" ht="15.75" customHeight="1" x14ac:dyDescent="0.25">
      <c r="B235" s="3"/>
      <c r="H235" s="6"/>
    </row>
    <row r="236" spans="2:8" ht="15.75" customHeight="1" x14ac:dyDescent="0.25">
      <c r="B236" s="3"/>
      <c r="H236" s="6"/>
    </row>
    <row r="237" spans="2:8" ht="15.75" customHeight="1" x14ac:dyDescent="0.25">
      <c r="B237" s="3"/>
      <c r="H237" s="6"/>
    </row>
    <row r="238" spans="2:8" ht="15.75" customHeight="1" x14ac:dyDescent="0.25">
      <c r="B238" s="3"/>
      <c r="H238" s="6"/>
    </row>
    <row r="239" spans="2:8" ht="15.75" customHeight="1" x14ac:dyDescent="0.25">
      <c r="B239" s="3"/>
      <c r="H239" s="6"/>
    </row>
    <row r="240" spans="2:8" ht="15.75" customHeight="1" x14ac:dyDescent="0.25">
      <c r="B240" s="3"/>
      <c r="H240" s="6"/>
    </row>
    <row r="241" spans="2:8" ht="15.75" customHeight="1" x14ac:dyDescent="0.25">
      <c r="B241" s="3"/>
      <c r="H241" s="6"/>
    </row>
    <row r="242" spans="2:8" ht="15.75" customHeight="1" x14ac:dyDescent="0.25">
      <c r="B242" s="3"/>
      <c r="H242" s="6"/>
    </row>
    <row r="243" spans="2:8" ht="15.75" customHeight="1" x14ac:dyDescent="0.25">
      <c r="B243" s="3"/>
      <c r="H243" s="6"/>
    </row>
    <row r="244" spans="2:8" ht="15.75" customHeight="1" x14ac:dyDescent="0.25">
      <c r="B244" s="3"/>
      <c r="H244" s="6"/>
    </row>
    <row r="245" spans="2:8" ht="15.75" customHeight="1" x14ac:dyDescent="0.25">
      <c r="B245" s="3"/>
      <c r="H245" s="6"/>
    </row>
    <row r="246" spans="2:8" ht="15.75" customHeight="1" x14ac:dyDescent="0.25">
      <c r="B246" s="3"/>
      <c r="H246" s="6"/>
    </row>
    <row r="247" spans="2:8" ht="15.75" customHeight="1" x14ac:dyDescent="0.25">
      <c r="B247" s="3"/>
      <c r="H247" s="6"/>
    </row>
    <row r="248" spans="2:8" ht="15.75" customHeight="1" x14ac:dyDescent="0.25">
      <c r="B248" s="3"/>
      <c r="H248" s="6"/>
    </row>
    <row r="249" spans="2:8" ht="15.75" customHeight="1" x14ac:dyDescent="0.25">
      <c r="B249" s="3"/>
      <c r="H249" s="6"/>
    </row>
    <row r="250" spans="2:8" ht="15.75" customHeight="1" x14ac:dyDescent="0.25">
      <c r="B250" s="3"/>
      <c r="H250" s="6"/>
    </row>
    <row r="251" spans="2:8" ht="15.75" customHeight="1" x14ac:dyDescent="0.25">
      <c r="B251" s="3"/>
      <c r="H251" s="6"/>
    </row>
    <row r="252" spans="2:8" ht="15.75" customHeight="1" x14ac:dyDescent="0.25">
      <c r="B252" s="3"/>
      <c r="H252" s="6"/>
    </row>
    <row r="253" spans="2:8" ht="15.75" customHeight="1" x14ac:dyDescent="0.25">
      <c r="B253" s="3"/>
      <c r="H253" s="6"/>
    </row>
    <row r="254" spans="2:8" ht="15.75" customHeight="1" x14ac:dyDescent="0.25">
      <c r="B254" s="3"/>
      <c r="H254" s="6"/>
    </row>
    <row r="255" spans="2:8" ht="15.75" customHeight="1" x14ac:dyDescent="0.25">
      <c r="B255" s="3"/>
      <c r="H255" s="6"/>
    </row>
    <row r="256" spans="2:8" ht="15.75" customHeight="1" x14ac:dyDescent="0.25">
      <c r="B256" s="3"/>
      <c r="H256" s="6"/>
    </row>
    <row r="257" spans="2:8" ht="15.75" customHeight="1" x14ac:dyDescent="0.25">
      <c r="B257" s="3"/>
      <c r="H257" s="6"/>
    </row>
    <row r="258" spans="2:8" ht="15.75" customHeight="1" x14ac:dyDescent="0.25">
      <c r="B258" s="3"/>
      <c r="H258" s="6"/>
    </row>
    <row r="259" spans="2:8" ht="15.75" customHeight="1" x14ac:dyDescent="0.25">
      <c r="B259" s="3"/>
      <c r="H259" s="6"/>
    </row>
    <row r="260" spans="2:8" ht="15.75" customHeight="1" x14ac:dyDescent="0.25">
      <c r="B260" s="3"/>
      <c r="H260" s="6"/>
    </row>
    <row r="261" spans="2:8" ht="15.75" customHeight="1" x14ac:dyDescent="0.25">
      <c r="B261" s="3"/>
      <c r="H261" s="6"/>
    </row>
    <row r="262" spans="2:8" ht="15.75" customHeight="1" x14ac:dyDescent="0.25">
      <c r="B262" s="3"/>
      <c r="H262" s="6"/>
    </row>
    <row r="263" spans="2:8" ht="15.75" customHeight="1" x14ac:dyDescent="0.25">
      <c r="B263" s="3"/>
      <c r="H263" s="6"/>
    </row>
    <row r="264" spans="2:8" ht="15.75" customHeight="1" x14ac:dyDescent="0.25">
      <c r="B264" s="3"/>
      <c r="H264" s="6"/>
    </row>
    <row r="265" spans="2:8" ht="15.75" customHeight="1" x14ac:dyDescent="0.25">
      <c r="B265" s="3"/>
      <c r="H265" s="6"/>
    </row>
    <row r="266" spans="2:8" ht="15.75" customHeight="1" x14ac:dyDescent="0.25">
      <c r="B266" s="3"/>
      <c r="H266" s="6"/>
    </row>
    <row r="267" spans="2:8" ht="15.75" customHeight="1" x14ac:dyDescent="0.25">
      <c r="B267" s="3"/>
      <c r="H267" s="6"/>
    </row>
    <row r="268" spans="2:8" ht="15.75" customHeight="1" x14ac:dyDescent="0.25">
      <c r="B268" s="3"/>
      <c r="H268" s="6"/>
    </row>
    <row r="269" spans="2:8" ht="15.75" customHeight="1" x14ac:dyDescent="0.25">
      <c r="B269" s="3"/>
      <c r="H269" s="6"/>
    </row>
    <row r="270" spans="2:8" ht="15.75" customHeight="1" x14ac:dyDescent="0.25">
      <c r="B270" s="3"/>
      <c r="H270" s="6"/>
    </row>
    <row r="271" spans="2:8" ht="15.75" customHeight="1" x14ac:dyDescent="0.25">
      <c r="B271" s="3"/>
      <c r="H271" s="6"/>
    </row>
    <row r="272" spans="2:8" ht="15.75" customHeight="1" x14ac:dyDescent="0.25">
      <c r="B272" s="3"/>
      <c r="H272" s="6"/>
    </row>
    <row r="273" spans="2:8" ht="15.75" customHeight="1" x14ac:dyDescent="0.25">
      <c r="B273" s="3"/>
      <c r="H273" s="6"/>
    </row>
    <row r="274" spans="2:8" ht="15.75" customHeight="1" x14ac:dyDescent="0.25">
      <c r="B274" s="3"/>
      <c r="H274" s="6"/>
    </row>
    <row r="275" spans="2:8" ht="15.75" customHeight="1" x14ac:dyDescent="0.25">
      <c r="B275" s="3"/>
      <c r="H275" s="6"/>
    </row>
    <row r="276" spans="2:8" ht="15.75" customHeight="1" x14ac:dyDescent="0.25">
      <c r="B276" s="3"/>
      <c r="H276" s="6"/>
    </row>
    <row r="277" spans="2:8" ht="15.75" customHeight="1" x14ac:dyDescent="0.25">
      <c r="B277" s="3"/>
      <c r="H277" s="6"/>
    </row>
    <row r="278" spans="2:8" ht="15.75" customHeight="1" x14ac:dyDescent="0.25">
      <c r="B278" s="3"/>
      <c r="H278" s="6"/>
    </row>
    <row r="279" spans="2:8" ht="15.75" customHeight="1" x14ac:dyDescent="0.25">
      <c r="B279" s="3"/>
      <c r="H279" s="6"/>
    </row>
    <row r="280" spans="2:8" ht="15.75" customHeight="1" x14ac:dyDescent="0.25">
      <c r="B280" s="3"/>
      <c r="H280" s="6"/>
    </row>
    <row r="281" spans="2:8" ht="15.75" customHeight="1" x14ac:dyDescent="0.25">
      <c r="B281" s="3"/>
      <c r="H281" s="6"/>
    </row>
    <row r="282" spans="2:8" ht="15.75" customHeight="1" x14ac:dyDescent="0.25">
      <c r="B282" s="3"/>
      <c r="H282" s="6"/>
    </row>
    <row r="283" spans="2:8" ht="15.75" customHeight="1" x14ac:dyDescent="0.25">
      <c r="B283" s="3"/>
      <c r="H283" s="6"/>
    </row>
    <row r="284" spans="2:8" ht="15.75" customHeight="1" x14ac:dyDescent="0.25">
      <c r="B284" s="3"/>
      <c r="H284" s="6"/>
    </row>
    <row r="285" spans="2:8" ht="15.75" customHeight="1" x14ac:dyDescent="0.25">
      <c r="B285" s="3"/>
      <c r="H285" s="6"/>
    </row>
    <row r="286" spans="2:8" ht="15.75" customHeight="1" x14ac:dyDescent="0.25">
      <c r="B286" s="3"/>
      <c r="H286" s="6"/>
    </row>
    <row r="287" spans="2:8" ht="15.75" customHeight="1" x14ac:dyDescent="0.25">
      <c r="B287" s="3"/>
      <c r="H287" s="6"/>
    </row>
    <row r="288" spans="2:8" ht="15.75" customHeight="1" x14ac:dyDescent="0.25">
      <c r="B288" s="3"/>
      <c r="H288" s="6"/>
    </row>
    <row r="289" spans="2:8" ht="15.75" customHeight="1" x14ac:dyDescent="0.25">
      <c r="B289" s="3"/>
      <c r="H289" s="6"/>
    </row>
    <row r="290" spans="2:8" ht="15.75" customHeight="1" x14ac:dyDescent="0.25">
      <c r="B290" s="3"/>
      <c r="H290" s="6"/>
    </row>
    <row r="291" spans="2:8" ht="15.75" customHeight="1" x14ac:dyDescent="0.25">
      <c r="B291" s="3"/>
      <c r="H291" s="6"/>
    </row>
    <row r="292" spans="2:8" ht="15.75" customHeight="1" x14ac:dyDescent="0.25">
      <c r="B292" s="3"/>
      <c r="H292" s="6"/>
    </row>
    <row r="293" spans="2:8" ht="15.75" customHeight="1" x14ac:dyDescent="0.25">
      <c r="B293" s="3"/>
      <c r="H293" s="6"/>
    </row>
    <row r="294" spans="2:8" ht="15.75" customHeight="1" x14ac:dyDescent="0.25">
      <c r="B294" s="3"/>
      <c r="H294" s="6"/>
    </row>
    <row r="295" spans="2:8" ht="15.75" customHeight="1" x14ac:dyDescent="0.25">
      <c r="B295" s="3"/>
      <c r="H295" s="6"/>
    </row>
    <row r="296" spans="2:8" ht="15.75" customHeight="1" x14ac:dyDescent="0.25">
      <c r="B296" s="3"/>
      <c r="H296" s="6"/>
    </row>
    <row r="297" spans="2:8" ht="15.75" customHeight="1" x14ac:dyDescent="0.25">
      <c r="B297" s="3"/>
      <c r="H297" s="6"/>
    </row>
    <row r="298" spans="2:8" ht="15.75" customHeight="1" x14ac:dyDescent="0.25">
      <c r="B298" s="3"/>
      <c r="H298" s="6"/>
    </row>
    <row r="299" spans="2:8" ht="15.75" customHeight="1" x14ac:dyDescent="0.25">
      <c r="B299" s="3"/>
      <c r="H299" s="6"/>
    </row>
    <row r="300" spans="2:8" ht="15.75" customHeight="1" x14ac:dyDescent="0.25">
      <c r="B300" s="3"/>
      <c r="H300" s="6"/>
    </row>
    <row r="301" spans="2:8" ht="15.75" customHeight="1" x14ac:dyDescent="0.25">
      <c r="B301" s="3"/>
      <c r="H301" s="6"/>
    </row>
    <row r="302" spans="2:8" ht="15.75" customHeight="1" x14ac:dyDescent="0.25">
      <c r="B302" s="3"/>
      <c r="H302" s="6"/>
    </row>
    <row r="303" spans="2:8" ht="15.75" customHeight="1" x14ac:dyDescent="0.25">
      <c r="B303" s="3"/>
      <c r="H303" s="6"/>
    </row>
    <row r="304" spans="2:8" ht="15.75" customHeight="1" x14ac:dyDescent="0.25">
      <c r="B304" s="3"/>
      <c r="H304" s="6"/>
    </row>
    <row r="305" spans="2:8" ht="15.75" customHeight="1" x14ac:dyDescent="0.25">
      <c r="B305" s="3"/>
      <c r="H305" s="6"/>
    </row>
    <row r="306" spans="2:8" ht="15.75" customHeight="1" x14ac:dyDescent="0.25">
      <c r="B306" s="3"/>
      <c r="H306" s="6"/>
    </row>
    <row r="307" spans="2:8" ht="15.75" customHeight="1" x14ac:dyDescent="0.25">
      <c r="B307" s="3"/>
      <c r="H307" s="6"/>
    </row>
    <row r="308" spans="2:8" ht="15.75" customHeight="1" x14ac:dyDescent="0.25">
      <c r="B308" s="3"/>
      <c r="H308" s="6"/>
    </row>
    <row r="309" spans="2:8" ht="15.75" customHeight="1" x14ac:dyDescent="0.25">
      <c r="B309" s="3"/>
      <c r="H309" s="6"/>
    </row>
    <row r="310" spans="2:8" ht="15.75" customHeight="1" x14ac:dyDescent="0.25">
      <c r="B310" s="3"/>
      <c r="H310" s="6"/>
    </row>
    <row r="311" spans="2:8" ht="15.75" customHeight="1" x14ac:dyDescent="0.25">
      <c r="B311" s="3"/>
      <c r="H311" s="6"/>
    </row>
    <row r="312" spans="2:8" ht="15.75" customHeight="1" x14ac:dyDescent="0.25">
      <c r="B312" s="3"/>
      <c r="H312" s="6"/>
    </row>
    <row r="313" spans="2:8" ht="15.75" customHeight="1" x14ac:dyDescent="0.25">
      <c r="B313" s="3"/>
      <c r="H313" s="6"/>
    </row>
    <row r="314" spans="2:8" ht="15.75" customHeight="1" x14ac:dyDescent="0.25">
      <c r="B314" s="3"/>
      <c r="H314" s="6"/>
    </row>
    <row r="315" spans="2:8" ht="15.75" customHeight="1" x14ac:dyDescent="0.25">
      <c r="B315" s="3"/>
      <c r="H315" s="6"/>
    </row>
    <row r="316" spans="2:8" ht="15.75" customHeight="1" x14ac:dyDescent="0.25">
      <c r="B316" s="3"/>
      <c r="H316" s="6"/>
    </row>
    <row r="317" spans="2:8" ht="15.75" customHeight="1" x14ac:dyDescent="0.25">
      <c r="B317" s="3"/>
      <c r="H317" s="6"/>
    </row>
    <row r="318" spans="2:8" ht="15.75" customHeight="1" x14ac:dyDescent="0.25">
      <c r="B318" s="3"/>
      <c r="H318" s="6"/>
    </row>
    <row r="319" spans="2:8" ht="15.75" customHeight="1" x14ac:dyDescent="0.25">
      <c r="B319" s="3"/>
      <c r="H319" s="6"/>
    </row>
    <row r="320" spans="2:8" ht="15.75" customHeight="1" x14ac:dyDescent="0.25">
      <c r="B320" s="3"/>
      <c r="H320" s="6"/>
    </row>
    <row r="321" spans="2:8" ht="15.75" customHeight="1" x14ac:dyDescent="0.25">
      <c r="B321" s="3"/>
      <c r="H321" s="6"/>
    </row>
    <row r="322" spans="2:8" ht="15.75" customHeight="1" x14ac:dyDescent="0.25">
      <c r="B322" s="3"/>
      <c r="H322" s="6"/>
    </row>
    <row r="323" spans="2:8" ht="15.75" customHeight="1" x14ac:dyDescent="0.25">
      <c r="B323" s="3"/>
      <c r="H323" s="6"/>
    </row>
    <row r="324" spans="2:8" ht="15.75" customHeight="1" x14ac:dyDescent="0.25">
      <c r="B324" s="3"/>
      <c r="H324" s="6"/>
    </row>
    <row r="325" spans="2:8" ht="15.75" customHeight="1" x14ac:dyDescent="0.25">
      <c r="B325" s="3"/>
      <c r="H325" s="6"/>
    </row>
    <row r="326" spans="2:8" ht="15.75" customHeight="1" x14ac:dyDescent="0.25">
      <c r="B326" s="3"/>
      <c r="H326" s="6"/>
    </row>
    <row r="327" spans="2:8" ht="15.75" customHeight="1" x14ac:dyDescent="0.25">
      <c r="B327" s="3"/>
      <c r="H327" s="6"/>
    </row>
    <row r="328" spans="2:8" ht="15.75" customHeight="1" x14ac:dyDescent="0.25">
      <c r="B328" s="3"/>
      <c r="H328" s="6"/>
    </row>
    <row r="329" spans="2:8" ht="15.75" customHeight="1" x14ac:dyDescent="0.25">
      <c r="B329" s="3"/>
      <c r="H329" s="6"/>
    </row>
    <row r="330" spans="2:8" ht="15.75" customHeight="1" x14ac:dyDescent="0.25">
      <c r="B330" s="3"/>
      <c r="H330" s="6"/>
    </row>
    <row r="331" spans="2:8" ht="15.75" customHeight="1" x14ac:dyDescent="0.25">
      <c r="B331" s="3"/>
      <c r="H331" s="6"/>
    </row>
    <row r="332" spans="2:8" ht="15.75" customHeight="1" x14ac:dyDescent="0.25">
      <c r="B332" s="3"/>
      <c r="H332" s="6"/>
    </row>
    <row r="333" spans="2:8" ht="15.75" customHeight="1" x14ac:dyDescent="0.25">
      <c r="B333" s="3"/>
      <c r="H333" s="6"/>
    </row>
    <row r="334" spans="2:8" ht="15.75" customHeight="1" x14ac:dyDescent="0.25">
      <c r="B334" s="3"/>
      <c r="H334" s="6"/>
    </row>
    <row r="335" spans="2:8" ht="15.75" customHeight="1" x14ac:dyDescent="0.25">
      <c r="B335" s="3"/>
      <c r="H335" s="6"/>
    </row>
    <row r="336" spans="2:8" ht="15.75" customHeight="1" x14ac:dyDescent="0.25">
      <c r="B336" s="3"/>
      <c r="H336" s="6"/>
    </row>
    <row r="337" spans="2:8" ht="15.75" customHeight="1" x14ac:dyDescent="0.25">
      <c r="B337" s="3"/>
      <c r="H337" s="6"/>
    </row>
    <row r="338" spans="2:8" ht="15.75" customHeight="1" x14ac:dyDescent="0.25">
      <c r="B338" s="3"/>
      <c r="H338" s="6"/>
    </row>
    <row r="339" spans="2:8" ht="15.75" customHeight="1" x14ac:dyDescent="0.25">
      <c r="B339" s="3"/>
      <c r="H339" s="6"/>
    </row>
    <row r="340" spans="2:8" ht="15.75" customHeight="1" x14ac:dyDescent="0.25">
      <c r="B340" s="3"/>
      <c r="H340" s="6"/>
    </row>
    <row r="341" spans="2:8" ht="15.75" customHeight="1" x14ac:dyDescent="0.25">
      <c r="B341" s="3"/>
      <c r="H341" s="6"/>
    </row>
    <row r="342" spans="2:8" ht="15.75" customHeight="1" x14ac:dyDescent="0.25">
      <c r="B342" s="3"/>
      <c r="H342" s="6"/>
    </row>
    <row r="343" spans="2:8" ht="15.75" customHeight="1" x14ac:dyDescent="0.25">
      <c r="B343" s="3"/>
      <c r="H343" s="6"/>
    </row>
    <row r="344" spans="2:8" ht="15.75" customHeight="1" x14ac:dyDescent="0.25">
      <c r="B344" s="3"/>
      <c r="H344" s="6"/>
    </row>
    <row r="345" spans="2:8" ht="15.75" customHeight="1" x14ac:dyDescent="0.25">
      <c r="B345" s="3"/>
      <c r="H345" s="6"/>
    </row>
    <row r="346" spans="2:8" ht="15.75" customHeight="1" x14ac:dyDescent="0.25">
      <c r="B346" s="3"/>
      <c r="H346" s="6"/>
    </row>
    <row r="347" spans="2:8" ht="15.75" customHeight="1" x14ac:dyDescent="0.25">
      <c r="B347" s="3"/>
      <c r="H347" s="6"/>
    </row>
    <row r="348" spans="2:8" ht="15.75" customHeight="1" x14ac:dyDescent="0.25">
      <c r="B348" s="3"/>
      <c r="H348" s="6"/>
    </row>
    <row r="349" spans="2:8" ht="15.75" customHeight="1" x14ac:dyDescent="0.25">
      <c r="B349" s="3"/>
      <c r="H349" s="6"/>
    </row>
    <row r="350" spans="2:8" ht="15.75" customHeight="1" x14ac:dyDescent="0.25">
      <c r="B350" s="3"/>
      <c r="H350" s="6"/>
    </row>
    <row r="351" spans="2:8" ht="15.75" customHeight="1" x14ac:dyDescent="0.25">
      <c r="B351" s="3"/>
      <c r="H351" s="6"/>
    </row>
    <row r="352" spans="2:8" ht="15.75" customHeight="1" x14ac:dyDescent="0.25">
      <c r="B352" s="3"/>
      <c r="H352" s="6"/>
    </row>
    <row r="353" spans="2:8" ht="15.75" customHeight="1" x14ac:dyDescent="0.25">
      <c r="B353" s="3"/>
      <c r="H353" s="6"/>
    </row>
    <row r="354" spans="2:8" ht="15.75" customHeight="1" x14ac:dyDescent="0.25">
      <c r="B354" s="3"/>
      <c r="H354" s="6"/>
    </row>
    <row r="355" spans="2:8" ht="15.75" customHeight="1" x14ac:dyDescent="0.25">
      <c r="B355" s="3"/>
      <c r="H355" s="6"/>
    </row>
    <row r="356" spans="2:8" ht="15.75" customHeight="1" x14ac:dyDescent="0.25">
      <c r="B356" s="3"/>
      <c r="H356" s="6"/>
    </row>
    <row r="357" spans="2:8" ht="15.75" customHeight="1" x14ac:dyDescent="0.25">
      <c r="B357" s="3"/>
      <c r="H357" s="6"/>
    </row>
    <row r="358" spans="2:8" ht="15.75" customHeight="1" x14ac:dyDescent="0.25">
      <c r="B358" s="3"/>
      <c r="H358" s="6"/>
    </row>
    <row r="359" spans="2:8" ht="15.75" customHeight="1" x14ac:dyDescent="0.25">
      <c r="B359" s="3"/>
      <c r="H359" s="6"/>
    </row>
    <row r="360" spans="2:8" ht="15.75" customHeight="1" x14ac:dyDescent="0.25">
      <c r="B360" s="3"/>
      <c r="H360" s="6"/>
    </row>
    <row r="361" spans="2:8" ht="15.75" customHeight="1" x14ac:dyDescent="0.25">
      <c r="B361" s="3"/>
      <c r="H361" s="6"/>
    </row>
    <row r="362" spans="2:8" ht="15.75" customHeight="1" x14ac:dyDescent="0.25">
      <c r="B362" s="3"/>
      <c r="H362" s="6"/>
    </row>
    <row r="363" spans="2:8" ht="15.75" customHeight="1" x14ac:dyDescent="0.25">
      <c r="B363" s="3"/>
      <c r="H363" s="6"/>
    </row>
    <row r="364" spans="2:8" ht="15.75" customHeight="1" x14ac:dyDescent="0.25">
      <c r="B364" s="3"/>
      <c r="H364" s="6"/>
    </row>
    <row r="365" spans="2:8" ht="15.75" customHeight="1" x14ac:dyDescent="0.25">
      <c r="B365" s="3"/>
      <c r="H365" s="6"/>
    </row>
    <row r="366" spans="2:8" ht="15.75" customHeight="1" x14ac:dyDescent="0.25">
      <c r="B366" s="3"/>
      <c r="H366" s="6"/>
    </row>
    <row r="367" spans="2:8" ht="15.75" customHeight="1" x14ac:dyDescent="0.25">
      <c r="B367" s="3"/>
      <c r="H367" s="6"/>
    </row>
    <row r="368" spans="2:8" ht="15.75" customHeight="1" x14ac:dyDescent="0.25">
      <c r="B368" s="3"/>
      <c r="H368" s="6"/>
    </row>
    <row r="369" spans="2:8" ht="15.75" customHeight="1" x14ac:dyDescent="0.25">
      <c r="B369" s="3"/>
      <c r="H369" s="6"/>
    </row>
    <row r="370" spans="2:8" ht="15.75" customHeight="1" x14ac:dyDescent="0.25">
      <c r="B370" s="3"/>
      <c r="H370" s="6"/>
    </row>
    <row r="371" spans="2:8" ht="15.75" customHeight="1" x14ac:dyDescent="0.25">
      <c r="B371" s="3"/>
      <c r="H371" s="6"/>
    </row>
    <row r="372" spans="2:8" ht="15.75" customHeight="1" x14ac:dyDescent="0.25">
      <c r="B372" s="3"/>
      <c r="H372" s="6"/>
    </row>
    <row r="373" spans="2:8" ht="15.75" customHeight="1" x14ac:dyDescent="0.25">
      <c r="B373" s="3"/>
      <c r="H373" s="6"/>
    </row>
    <row r="374" spans="2:8" ht="15.75" customHeight="1" x14ac:dyDescent="0.25">
      <c r="B374" s="3"/>
      <c r="H374" s="6"/>
    </row>
    <row r="375" spans="2:8" ht="15.75" customHeight="1" x14ac:dyDescent="0.25">
      <c r="B375" s="3"/>
      <c r="H375" s="6"/>
    </row>
    <row r="376" spans="2:8" ht="15.75" customHeight="1" x14ac:dyDescent="0.25">
      <c r="B376" s="3"/>
      <c r="H376" s="6"/>
    </row>
    <row r="377" spans="2:8" ht="15.75" customHeight="1" x14ac:dyDescent="0.25">
      <c r="B377" s="3"/>
      <c r="H377" s="6"/>
    </row>
    <row r="378" spans="2:8" ht="15.75" customHeight="1" x14ac:dyDescent="0.25">
      <c r="B378" s="3"/>
      <c r="H378" s="6"/>
    </row>
    <row r="379" spans="2:8" ht="15.75" customHeight="1" x14ac:dyDescent="0.25">
      <c r="B379" s="3"/>
      <c r="H379" s="6"/>
    </row>
    <row r="380" spans="2:8" ht="15.75" customHeight="1" x14ac:dyDescent="0.25">
      <c r="B380" s="3"/>
      <c r="H380" s="6"/>
    </row>
    <row r="381" spans="2:8" ht="15.75" customHeight="1" x14ac:dyDescent="0.25">
      <c r="B381" s="3"/>
      <c r="H381" s="6"/>
    </row>
    <row r="382" spans="2:8" ht="15.75" customHeight="1" x14ac:dyDescent="0.25">
      <c r="B382" s="3"/>
      <c r="H382" s="6"/>
    </row>
    <row r="383" spans="2:8" ht="15.75" customHeight="1" x14ac:dyDescent="0.25">
      <c r="B383" s="3"/>
      <c r="H383" s="6"/>
    </row>
    <row r="384" spans="2:8" ht="15.75" customHeight="1" x14ac:dyDescent="0.25">
      <c r="B384" s="3"/>
      <c r="H384" s="6"/>
    </row>
    <row r="385" spans="2:8" ht="15.75" customHeight="1" x14ac:dyDescent="0.25">
      <c r="B385" s="3"/>
      <c r="H385" s="6"/>
    </row>
    <row r="386" spans="2:8" ht="15.75" customHeight="1" x14ac:dyDescent="0.25">
      <c r="B386" s="3"/>
      <c r="H386" s="6"/>
    </row>
    <row r="387" spans="2:8" ht="15.75" customHeight="1" x14ac:dyDescent="0.25">
      <c r="B387" s="3"/>
      <c r="H387" s="6"/>
    </row>
    <row r="388" spans="2:8" ht="15.75" customHeight="1" x14ac:dyDescent="0.25">
      <c r="B388" s="3"/>
      <c r="H388" s="6"/>
    </row>
    <row r="389" spans="2:8" ht="15.75" customHeight="1" x14ac:dyDescent="0.25">
      <c r="B389" s="3"/>
      <c r="H389" s="6"/>
    </row>
    <row r="390" spans="2:8" ht="15.75" customHeight="1" x14ac:dyDescent="0.25">
      <c r="B390" s="3"/>
      <c r="H390" s="6"/>
    </row>
    <row r="391" spans="2:8" ht="15.75" customHeight="1" x14ac:dyDescent="0.25">
      <c r="B391" s="3"/>
      <c r="H391" s="6"/>
    </row>
    <row r="392" spans="2:8" ht="15.75" customHeight="1" x14ac:dyDescent="0.25">
      <c r="B392" s="3"/>
      <c r="H392" s="6"/>
    </row>
    <row r="393" spans="2:8" ht="15.75" customHeight="1" x14ac:dyDescent="0.25">
      <c r="B393" s="3"/>
      <c r="H393" s="6"/>
    </row>
    <row r="394" spans="2:8" ht="15.75" customHeight="1" x14ac:dyDescent="0.25">
      <c r="B394" s="3"/>
      <c r="H394" s="6"/>
    </row>
    <row r="395" spans="2:8" ht="15.75" customHeight="1" x14ac:dyDescent="0.25">
      <c r="B395" s="3"/>
      <c r="H395" s="6"/>
    </row>
    <row r="396" spans="2:8" ht="15.75" customHeight="1" x14ac:dyDescent="0.25">
      <c r="B396" s="3"/>
      <c r="H396" s="6"/>
    </row>
    <row r="397" spans="2:8" ht="15.75" customHeight="1" x14ac:dyDescent="0.25">
      <c r="B397" s="3"/>
      <c r="H397" s="6"/>
    </row>
    <row r="398" spans="2:8" ht="15.75" customHeight="1" x14ac:dyDescent="0.25">
      <c r="B398" s="3"/>
      <c r="H398" s="6"/>
    </row>
    <row r="399" spans="2:8" ht="15.75" customHeight="1" x14ac:dyDescent="0.25">
      <c r="B399" s="3"/>
      <c r="H399" s="6"/>
    </row>
    <row r="400" spans="2:8" ht="15.75" customHeight="1" x14ac:dyDescent="0.25">
      <c r="B400" s="3"/>
      <c r="H400" s="6"/>
    </row>
    <row r="401" spans="2:8" ht="15.75" customHeight="1" x14ac:dyDescent="0.25">
      <c r="B401" s="3"/>
      <c r="H401" s="6"/>
    </row>
    <row r="402" spans="2:8" ht="15.75" customHeight="1" x14ac:dyDescent="0.25">
      <c r="B402" s="3"/>
      <c r="H402" s="6"/>
    </row>
    <row r="403" spans="2:8" ht="15.75" customHeight="1" x14ac:dyDescent="0.25">
      <c r="B403" s="3"/>
      <c r="H403" s="6"/>
    </row>
    <row r="404" spans="2:8" ht="15.75" customHeight="1" x14ac:dyDescent="0.25">
      <c r="B404" s="3"/>
      <c r="H404" s="6"/>
    </row>
    <row r="405" spans="2:8" ht="15.75" customHeight="1" x14ac:dyDescent="0.25">
      <c r="B405" s="3"/>
      <c r="H405" s="6"/>
    </row>
    <row r="406" spans="2:8" ht="15.75" customHeight="1" x14ac:dyDescent="0.25">
      <c r="B406" s="3"/>
      <c r="H406" s="6"/>
    </row>
    <row r="407" spans="2:8" ht="15.75" customHeight="1" x14ac:dyDescent="0.25">
      <c r="B407" s="3"/>
      <c r="H407" s="6"/>
    </row>
    <row r="408" spans="2:8" ht="15.75" customHeight="1" x14ac:dyDescent="0.25">
      <c r="B408" s="3"/>
      <c r="H408" s="6"/>
    </row>
    <row r="409" spans="2:8" ht="15.75" customHeight="1" x14ac:dyDescent="0.25">
      <c r="B409" s="3"/>
      <c r="H409" s="6"/>
    </row>
    <row r="410" spans="2:8" ht="15.75" customHeight="1" x14ac:dyDescent="0.25">
      <c r="B410" s="3"/>
      <c r="H410" s="6"/>
    </row>
    <row r="411" spans="2:8" ht="15.75" customHeight="1" x14ac:dyDescent="0.25">
      <c r="B411" s="3"/>
      <c r="H411" s="6"/>
    </row>
    <row r="412" spans="2:8" ht="15.75" customHeight="1" x14ac:dyDescent="0.25">
      <c r="B412" s="3"/>
      <c r="H412" s="6"/>
    </row>
    <row r="413" spans="2:8" ht="15.75" customHeight="1" x14ac:dyDescent="0.25">
      <c r="B413" s="3"/>
      <c r="H413" s="6"/>
    </row>
    <row r="414" spans="2:8" ht="15.75" customHeight="1" x14ac:dyDescent="0.25">
      <c r="B414" s="3"/>
      <c r="H414" s="6"/>
    </row>
    <row r="415" spans="2:8" ht="15.75" customHeight="1" x14ac:dyDescent="0.25">
      <c r="B415" s="3"/>
      <c r="H415" s="6"/>
    </row>
    <row r="416" spans="2:8" ht="15.75" customHeight="1" x14ac:dyDescent="0.25">
      <c r="B416" s="3"/>
      <c r="H416" s="6"/>
    </row>
    <row r="417" spans="2:8" ht="15.75" customHeight="1" x14ac:dyDescent="0.25">
      <c r="B417" s="3"/>
      <c r="H417" s="6"/>
    </row>
    <row r="418" spans="2:8" ht="15.75" customHeight="1" x14ac:dyDescent="0.25">
      <c r="B418" s="3"/>
      <c r="H418" s="6"/>
    </row>
    <row r="419" spans="2:8" ht="15.75" customHeight="1" x14ac:dyDescent="0.25">
      <c r="B419" s="3"/>
      <c r="H419" s="6"/>
    </row>
    <row r="420" spans="2:8" ht="15.75" customHeight="1" x14ac:dyDescent="0.25">
      <c r="B420" s="3"/>
      <c r="H420" s="6"/>
    </row>
    <row r="421" spans="2:8" ht="15.75" customHeight="1" x14ac:dyDescent="0.25">
      <c r="B421" s="3"/>
      <c r="H421" s="6"/>
    </row>
    <row r="422" spans="2:8" ht="15.75" customHeight="1" x14ac:dyDescent="0.25">
      <c r="B422" s="3"/>
      <c r="H422" s="6"/>
    </row>
    <row r="423" spans="2:8" ht="15.75" customHeight="1" x14ac:dyDescent="0.25">
      <c r="B423" s="3"/>
      <c r="H423" s="6"/>
    </row>
    <row r="424" spans="2:8" ht="15.75" customHeight="1" x14ac:dyDescent="0.25">
      <c r="B424" s="3"/>
      <c r="H424" s="6"/>
    </row>
    <row r="425" spans="2:8" ht="15.75" customHeight="1" x14ac:dyDescent="0.25">
      <c r="B425" s="3"/>
      <c r="H425" s="6"/>
    </row>
    <row r="426" spans="2:8" ht="15.75" customHeight="1" x14ac:dyDescent="0.25">
      <c r="B426" s="3"/>
      <c r="H426" s="6"/>
    </row>
    <row r="427" spans="2:8" ht="15.75" customHeight="1" x14ac:dyDescent="0.25">
      <c r="B427" s="3"/>
      <c r="H427" s="6"/>
    </row>
    <row r="428" spans="2:8" ht="15.75" customHeight="1" x14ac:dyDescent="0.25">
      <c r="B428" s="3"/>
      <c r="H428" s="6"/>
    </row>
    <row r="429" spans="2:8" ht="15.75" customHeight="1" x14ac:dyDescent="0.25">
      <c r="B429" s="3"/>
      <c r="H429" s="6"/>
    </row>
    <row r="430" spans="2:8" ht="15.75" customHeight="1" x14ac:dyDescent="0.25">
      <c r="B430" s="3"/>
      <c r="H430" s="6"/>
    </row>
    <row r="431" spans="2:8" ht="15.75" customHeight="1" x14ac:dyDescent="0.25">
      <c r="B431" s="3"/>
      <c r="H431" s="6"/>
    </row>
    <row r="432" spans="2:8" ht="15.75" customHeight="1" x14ac:dyDescent="0.25">
      <c r="B432" s="3"/>
      <c r="H432" s="6"/>
    </row>
    <row r="433" spans="2:8" ht="15.75" customHeight="1" x14ac:dyDescent="0.25">
      <c r="B433" s="3"/>
      <c r="H433" s="6"/>
    </row>
    <row r="434" spans="2:8" ht="15.75" customHeight="1" x14ac:dyDescent="0.25">
      <c r="B434" s="3"/>
      <c r="H434" s="6"/>
    </row>
    <row r="435" spans="2:8" ht="15.75" customHeight="1" x14ac:dyDescent="0.25">
      <c r="B435" s="3"/>
      <c r="H435" s="6"/>
    </row>
    <row r="436" spans="2:8" ht="15.75" customHeight="1" x14ac:dyDescent="0.25">
      <c r="B436" s="3"/>
      <c r="H436" s="6"/>
    </row>
    <row r="437" spans="2:8" ht="15.75" customHeight="1" x14ac:dyDescent="0.25">
      <c r="B437" s="3"/>
      <c r="H437" s="6"/>
    </row>
    <row r="438" spans="2:8" ht="15.75" customHeight="1" x14ac:dyDescent="0.25">
      <c r="B438" s="3"/>
      <c r="H438" s="6"/>
    </row>
    <row r="439" spans="2:8" ht="15.75" customHeight="1" x14ac:dyDescent="0.25">
      <c r="B439" s="3"/>
      <c r="H439" s="6"/>
    </row>
    <row r="440" spans="2:8" ht="15.75" customHeight="1" x14ac:dyDescent="0.25">
      <c r="B440" s="3"/>
      <c r="H440" s="6"/>
    </row>
    <row r="441" spans="2:8" ht="15.75" customHeight="1" x14ac:dyDescent="0.25">
      <c r="B441" s="3"/>
      <c r="H441" s="6"/>
    </row>
    <row r="442" spans="2:8" ht="15.75" customHeight="1" x14ac:dyDescent="0.25">
      <c r="B442" s="3"/>
      <c r="H442" s="6"/>
    </row>
    <row r="443" spans="2:8" ht="15.75" customHeight="1" x14ac:dyDescent="0.25">
      <c r="B443" s="3"/>
      <c r="H443" s="6"/>
    </row>
    <row r="444" spans="2:8" ht="15.75" customHeight="1" x14ac:dyDescent="0.25">
      <c r="B444" s="3"/>
      <c r="H444" s="6"/>
    </row>
    <row r="445" spans="2:8" ht="15.75" customHeight="1" x14ac:dyDescent="0.25">
      <c r="B445" s="3"/>
      <c r="H445" s="6"/>
    </row>
    <row r="446" spans="2:8" ht="15.75" customHeight="1" x14ac:dyDescent="0.25">
      <c r="B446" s="3"/>
      <c r="H446" s="6"/>
    </row>
    <row r="447" spans="2:8" ht="15.75" customHeight="1" x14ac:dyDescent="0.25">
      <c r="B447" s="3"/>
      <c r="H447" s="6"/>
    </row>
    <row r="448" spans="2:8" ht="15.75" customHeight="1" x14ac:dyDescent="0.25">
      <c r="B448" s="3"/>
      <c r="H448" s="6"/>
    </row>
    <row r="449" spans="2:8" ht="15.75" customHeight="1" x14ac:dyDescent="0.25">
      <c r="B449" s="3"/>
      <c r="H449" s="6"/>
    </row>
    <row r="450" spans="2:8" ht="15.75" customHeight="1" x14ac:dyDescent="0.25">
      <c r="B450" s="3"/>
      <c r="H450" s="6"/>
    </row>
    <row r="451" spans="2:8" ht="15.75" customHeight="1" x14ac:dyDescent="0.25">
      <c r="B451" s="3"/>
      <c r="H451" s="6"/>
    </row>
    <row r="452" spans="2:8" ht="15.75" customHeight="1" x14ac:dyDescent="0.25">
      <c r="B452" s="3"/>
      <c r="H452" s="6"/>
    </row>
    <row r="453" spans="2:8" ht="15.75" customHeight="1" x14ac:dyDescent="0.25">
      <c r="B453" s="3"/>
      <c r="H453" s="6"/>
    </row>
    <row r="454" spans="2:8" ht="15.75" customHeight="1" x14ac:dyDescent="0.25">
      <c r="B454" s="3"/>
      <c r="H454" s="6"/>
    </row>
    <row r="455" spans="2:8" ht="15.75" customHeight="1" x14ac:dyDescent="0.25">
      <c r="B455" s="3"/>
      <c r="H455" s="6"/>
    </row>
    <row r="456" spans="2:8" ht="15.75" customHeight="1" x14ac:dyDescent="0.25">
      <c r="B456" s="3"/>
      <c r="H456" s="6"/>
    </row>
    <row r="457" spans="2:8" ht="15.75" customHeight="1" x14ac:dyDescent="0.25">
      <c r="B457" s="3"/>
      <c r="H457" s="6"/>
    </row>
    <row r="458" spans="2:8" ht="15.75" customHeight="1" x14ac:dyDescent="0.25">
      <c r="B458" s="3"/>
      <c r="H458" s="6"/>
    </row>
    <row r="459" spans="2:8" ht="15.75" customHeight="1" x14ac:dyDescent="0.25">
      <c r="B459" s="3"/>
      <c r="H459" s="6"/>
    </row>
    <row r="460" spans="2:8" ht="15.75" customHeight="1" x14ac:dyDescent="0.25">
      <c r="B460" s="3"/>
      <c r="H460" s="6"/>
    </row>
    <row r="461" spans="2:8" ht="15.75" customHeight="1" x14ac:dyDescent="0.25">
      <c r="B461" s="3"/>
      <c r="H461" s="6"/>
    </row>
    <row r="462" spans="2:8" ht="15.75" customHeight="1" x14ac:dyDescent="0.25">
      <c r="B462" s="3"/>
      <c r="H462" s="6"/>
    </row>
    <row r="463" spans="2:8" ht="15.75" customHeight="1" x14ac:dyDescent="0.25">
      <c r="B463" s="3"/>
      <c r="H463" s="6"/>
    </row>
    <row r="464" spans="2:8" ht="15.75" customHeight="1" x14ac:dyDescent="0.25">
      <c r="B464" s="3"/>
      <c r="H464" s="6"/>
    </row>
    <row r="465" spans="2:8" ht="15.75" customHeight="1" x14ac:dyDescent="0.25">
      <c r="B465" s="3"/>
      <c r="H465" s="6"/>
    </row>
    <row r="466" spans="2:8" ht="15.75" customHeight="1" x14ac:dyDescent="0.25">
      <c r="B466" s="3"/>
      <c r="H466" s="6"/>
    </row>
    <row r="467" spans="2:8" ht="15.75" customHeight="1" x14ac:dyDescent="0.25">
      <c r="B467" s="3"/>
      <c r="H467" s="6"/>
    </row>
    <row r="468" spans="2:8" ht="15.75" customHeight="1" x14ac:dyDescent="0.25">
      <c r="B468" s="3"/>
      <c r="H468" s="6"/>
    </row>
    <row r="469" spans="2:8" ht="15.75" customHeight="1" x14ac:dyDescent="0.25">
      <c r="B469" s="3"/>
      <c r="H469" s="6"/>
    </row>
    <row r="470" spans="2:8" ht="15.75" customHeight="1" x14ac:dyDescent="0.25">
      <c r="B470" s="3"/>
      <c r="H470" s="6"/>
    </row>
    <row r="471" spans="2:8" ht="15.75" customHeight="1" x14ac:dyDescent="0.25">
      <c r="B471" s="3"/>
      <c r="H471" s="6"/>
    </row>
    <row r="472" spans="2:8" ht="15.75" customHeight="1" x14ac:dyDescent="0.25">
      <c r="B472" s="3"/>
      <c r="H472" s="6"/>
    </row>
    <row r="473" spans="2:8" ht="15.75" customHeight="1" x14ac:dyDescent="0.25">
      <c r="B473" s="3"/>
      <c r="H473" s="6"/>
    </row>
    <row r="474" spans="2:8" ht="15.75" customHeight="1" x14ac:dyDescent="0.25">
      <c r="B474" s="3"/>
      <c r="H474" s="6"/>
    </row>
    <row r="475" spans="2:8" ht="15.75" customHeight="1" x14ac:dyDescent="0.25">
      <c r="B475" s="3"/>
      <c r="H475" s="6"/>
    </row>
    <row r="476" spans="2:8" ht="15.75" customHeight="1" x14ac:dyDescent="0.25">
      <c r="B476" s="3"/>
      <c r="H476" s="6"/>
    </row>
    <row r="477" spans="2:8" ht="15.75" customHeight="1" x14ac:dyDescent="0.25">
      <c r="B477" s="3"/>
      <c r="H477" s="6"/>
    </row>
    <row r="478" spans="2:8" ht="15.75" customHeight="1" x14ac:dyDescent="0.25">
      <c r="B478" s="3"/>
      <c r="H478" s="6"/>
    </row>
    <row r="479" spans="2:8" ht="15.75" customHeight="1" x14ac:dyDescent="0.25">
      <c r="B479" s="3"/>
      <c r="H479" s="6"/>
    </row>
    <row r="480" spans="2:8" ht="15.75" customHeight="1" x14ac:dyDescent="0.25">
      <c r="B480" s="3"/>
      <c r="H480" s="6"/>
    </row>
    <row r="481" spans="2:8" ht="15.75" customHeight="1" x14ac:dyDescent="0.25">
      <c r="B481" s="3"/>
      <c r="H481" s="6"/>
    </row>
    <row r="482" spans="2:8" ht="15.75" customHeight="1" x14ac:dyDescent="0.25">
      <c r="B482" s="3"/>
      <c r="H482" s="6"/>
    </row>
    <row r="483" spans="2:8" ht="15.75" customHeight="1" x14ac:dyDescent="0.25">
      <c r="B483" s="3"/>
      <c r="H483" s="6"/>
    </row>
    <row r="484" spans="2:8" ht="15.75" customHeight="1" x14ac:dyDescent="0.25">
      <c r="B484" s="3"/>
      <c r="H484" s="6"/>
    </row>
    <row r="485" spans="2:8" ht="15.75" customHeight="1" x14ac:dyDescent="0.25">
      <c r="B485" s="3"/>
      <c r="H485" s="6"/>
    </row>
    <row r="486" spans="2:8" ht="15.75" customHeight="1" x14ac:dyDescent="0.25">
      <c r="B486" s="3"/>
      <c r="H486" s="6"/>
    </row>
    <row r="487" spans="2:8" ht="15.75" customHeight="1" x14ac:dyDescent="0.25">
      <c r="B487" s="3"/>
      <c r="H487" s="6"/>
    </row>
    <row r="488" spans="2:8" ht="15.75" customHeight="1" x14ac:dyDescent="0.25">
      <c r="B488" s="3"/>
      <c r="H488" s="6"/>
    </row>
    <row r="489" spans="2:8" ht="15.75" customHeight="1" x14ac:dyDescent="0.25">
      <c r="B489" s="3"/>
      <c r="H489" s="6"/>
    </row>
    <row r="490" spans="2:8" ht="15.75" customHeight="1" x14ac:dyDescent="0.25">
      <c r="B490" s="3"/>
      <c r="H490" s="6"/>
    </row>
    <row r="491" spans="2:8" ht="15.75" customHeight="1" x14ac:dyDescent="0.25">
      <c r="B491" s="3"/>
      <c r="H491" s="6"/>
    </row>
    <row r="492" spans="2:8" ht="15.75" customHeight="1" x14ac:dyDescent="0.25">
      <c r="B492" s="3"/>
      <c r="H492" s="6"/>
    </row>
    <row r="493" spans="2:8" ht="15.75" customHeight="1" x14ac:dyDescent="0.25">
      <c r="B493" s="3"/>
      <c r="H493" s="6"/>
    </row>
    <row r="494" spans="2:8" ht="15.75" customHeight="1" x14ac:dyDescent="0.25">
      <c r="B494" s="3"/>
      <c r="H494" s="6"/>
    </row>
    <row r="495" spans="2:8" ht="15.75" customHeight="1" x14ac:dyDescent="0.25">
      <c r="B495" s="3"/>
      <c r="H495" s="6"/>
    </row>
    <row r="496" spans="2:8" ht="15.75" customHeight="1" x14ac:dyDescent="0.25">
      <c r="B496" s="3"/>
      <c r="H496" s="6"/>
    </row>
    <row r="497" spans="2:8" ht="15.75" customHeight="1" x14ac:dyDescent="0.25">
      <c r="B497" s="3"/>
      <c r="H497" s="6"/>
    </row>
    <row r="498" spans="2:8" ht="15.75" customHeight="1" x14ac:dyDescent="0.25">
      <c r="B498" s="3"/>
      <c r="H498" s="6"/>
    </row>
    <row r="499" spans="2:8" ht="15.75" customHeight="1" x14ac:dyDescent="0.25">
      <c r="B499" s="3"/>
      <c r="H499" s="6"/>
    </row>
    <row r="500" spans="2:8" ht="15.75" customHeight="1" x14ac:dyDescent="0.25">
      <c r="B500" s="3"/>
      <c r="H500" s="6"/>
    </row>
    <row r="501" spans="2:8" ht="15.75" customHeight="1" x14ac:dyDescent="0.25">
      <c r="B501" s="3"/>
      <c r="H501" s="6"/>
    </row>
    <row r="502" spans="2:8" ht="15.75" customHeight="1" x14ac:dyDescent="0.25">
      <c r="B502" s="3"/>
      <c r="H502" s="6"/>
    </row>
    <row r="503" spans="2:8" ht="15.75" customHeight="1" x14ac:dyDescent="0.25">
      <c r="B503" s="3"/>
      <c r="H503" s="6"/>
    </row>
    <row r="504" spans="2:8" ht="15.75" customHeight="1" x14ac:dyDescent="0.25">
      <c r="B504" s="3"/>
      <c r="H504" s="6"/>
    </row>
    <row r="505" spans="2:8" ht="15.75" customHeight="1" x14ac:dyDescent="0.25">
      <c r="B505" s="3"/>
      <c r="H505" s="6"/>
    </row>
    <row r="506" spans="2:8" ht="15.75" customHeight="1" x14ac:dyDescent="0.25">
      <c r="B506" s="3"/>
      <c r="H506" s="6"/>
    </row>
    <row r="507" spans="2:8" ht="15.75" customHeight="1" x14ac:dyDescent="0.25">
      <c r="B507" s="3"/>
      <c r="H507" s="6"/>
    </row>
    <row r="508" spans="2:8" ht="15.75" customHeight="1" x14ac:dyDescent="0.25">
      <c r="B508" s="3"/>
      <c r="H508" s="6"/>
    </row>
    <row r="509" spans="2:8" ht="15.75" customHeight="1" x14ac:dyDescent="0.25">
      <c r="B509" s="3"/>
      <c r="H509" s="6"/>
    </row>
    <row r="510" spans="2:8" ht="15.75" customHeight="1" x14ac:dyDescent="0.25">
      <c r="B510" s="3"/>
      <c r="H510" s="6"/>
    </row>
    <row r="511" spans="2:8" ht="15.75" customHeight="1" x14ac:dyDescent="0.25">
      <c r="B511" s="3"/>
      <c r="H511" s="6"/>
    </row>
    <row r="512" spans="2:8" ht="15.75" customHeight="1" x14ac:dyDescent="0.25">
      <c r="B512" s="3"/>
      <c r="H512" s="6"/>
    </row>
    <row r="513" spans="2:8" ht="15.75" customHeight="1" x14ac:dyDescent="0.25">
      <c r="B513" s="3"/>
      <c r="H513" s="6"/>
    </row>
    <row r="514" spans="2:8" ht="15.75" customHeight="1" x14ac:dyDescent="0.25">
      <c r="B514" s="3"/>
      <c r="H514" s="6"/>
    </row>
    <row r="515" spans="2:8" ht="15.75" customHeight="1" x14ac:dyDescent="0.25">
      <c r="B515" s="3"/>
      <c r="H515" s="6"/>
    </row>
    <row r="516" spans="2:8" ht="15.75" customHeight="1" x14ac:dyDescent="0.25">
      <c r="B516" s="3"/>
      <c r="H516" s="6"/>
    </row>
    <row r="517" spans="2:8" ht="15.75" customHeight="1" x14ac:dyDescent="0.25">
      <c r="B517" s="3"/>
      <c r="H517" s="6"/>
    </row>
    <row r="518" spans="2:8" ht="15.75" customHeight="1" x14ac:dyDescent="0.25">
      <c r="B518" s="3"/>
      <c r="H518" s="6"/>
    </row>
    <row r="519" spans="2:8" ht="15.75" customHeight="1" x14ac:dyDescent="0.25">
      <c r="B519" s="3"/>
      <c r="H519" s="6"/>
    </row>
    <row r="520" spans="2:8" ht="15.75" customHeight="1" x14ac:dyDescent="0.25">
      <c r="B520" s="3"/>
      <c r="H520" s="6"/>
    </row>
    <row r="521" spans="2:8" ht="15.75" customHeight="1" x14ac:dyDescent="0.25">
      <c r="B521" s="3"/>
      <c r="H521" s="6"/>
    </row>
    <row r="522" spans="2:8" ht="15.75" customHeight="1" x14ac:dyDescent="0.25">
      <c r="B522" s="3"/>
      <c r="H522" s="6"/>
    </row>
    <row r="523" spans="2:8" ht="15.75" customHeight="1" x14ac:dyDescent="0.25">
      <c r="B523" s="3"/>
      <c r="H523" s="6"/>
    </row>
    <row r="524" spans="2:8" ht="15.75" customHeight="1" x14ac:dyDescent="0.25">
      <c r="B524" s="3"/>
      <c r="H524" s="6"/>
    </row>
    <row r="525" spans="2:8" ht="15.75" customHeight="1" x14ac:dyDescent="0.25">
      <c r="B525" s="3"/>
      <c r="H525" s="6"/>
    </row>
    <row r="526" spans="2:8" ht="15.75" customHeight="1" x14ac:dyDescent="0.25">
      <c r="B526" s="3"/>
      <c r="H526" s="6"/>
    </row>
    <row r="527" spans="2:8" ht="15.75" customHeight="1" x14ac:dyDescent="0.25">
      <c r="B527" s="3"/>
      <c r="H527" s="6"/>
    </row>
    <row r="528" spans="2:8" ht="15.75" customHeight="1" x14ac:dyDescent="0.25">
      <c r="B528" s="3"/>
      <c r="H528" s="6"/>
    </row>
    <row r="529" spans="2:8" ht="15.75" customHeight="1" x14ac:dyDescent="0.25">
      <c r="B529" s="3"/>
      <c r="H529" s="6"/>
    </row>
    <row r="530" spans="2:8" ht="15.75" customHeight="1" x14ac:dyDescent="0.25">
      <c r="B530" s="3"/>
      <c r="H530" s="6"/>
    </row>
    <row r="531" spans="2:8" ht="15.75" customHeight="1" x14ac:dyDescent="0.25">
      <c r="B531" s="3"/>
      <c r="H531" s="6"/>
    </row>
    <row r="532" spans="2:8" ht="15.75" customHeight="1" x14ac:dyDescent="0.25">
      <c r="B532" s="3"/>
      <c r="H532" s="6"/>
    </row>
    <row r="533" spans="2:8" ht="15.75" customHeight="1" x14ac:dyDescent="0.25">
      <c r="B533" s="3"/>
      <c r="H533" s="6"/>
    </row>
    <row r="534" spans="2:8" ht="15.75" customHeight="1" x14ac:dyDescent="0.25">
      <c r="B534" s="3"/>
      <c r="H534" s="6"/>
    </row>
    <row r="535" spans="2:8" ht="15.75" customHeight="1" x14ac:dyDescent="0.25">
      <c r="B535" s="3"/>
      <c r="H535" s="6"/>
    </row>
    <row r="536" spans="2:8" ht="15.75" customHeight="1" x14ac:dyDescent="0.25">
      <c r="B536" s="3"/>
      <c r="H536" s="6"/>
    </row>
    <row r="537" spans="2:8" ht="15.75" customHeight="1" x14ac:dyDescent="0.25">
      <c r="B537" s="3"/>
      <c r="H537" s="6"/>
    </row>
    <row r="538" spans="2:8" ht="15.75" customHeight="1" x14ac:dyDescent="0.25">
      <c r="B538" s="3"/>
      <c r="H538" s="6"/>
    </row>
    <row r="539" spans="2:8" ht="15.75" customHeight="1" x14ac:dyDescent="0.25">
      <c r="B539" s="3"/>
      <c r="H539" s="6"/>
    </row>
    <row r="540" spans="2:8" ht="15.75" customHeight="1" x14ac:dyDescent="0.25">
      <c r="B540" s="3"/>
      <c r="H540" s="6"/>
    </row>
    <row r="541" spans="2:8" ht="15.75" customHeight="1" x14ac:dyDescent="0.25">
      <c r="B541" s="3"/>
      <c r="H541" s="6"/>
    </row>
    <row r="542" spans="2:8" ht="15.75" customHeight="1" x14ac:dyDescent="0.25">
      <c r="B542" s="3"/>
      <c r="H542" s="6"/>
    </row>
    <row r="543" spans="2:8" ht="15.75" customHeight="1" x14ac:dyDescent="0.25">
      <c r="B543" s="3"/>
      <c r="H543" s="6"/>
    </row>
    <row r="544" spans="2:8" ht="15.75" customHeight="1" x14ac:dyDescent="0.25">
      <c r="B544" s="3"/>
      <c r="H544" s="6"/>
    </row>
    <row r="545" spans="2:8" ht="15.75" customHeight="1" x14ac:dyDescent="0.25">
      <c r="B545" s="3"/>
      <c r="H545" s="6"/>
    </row>
    <row r="546" spans="2:8" ht="15.75" customHeight="1" x14ac:dyDescent="0.25">
      <c r="B546" s="3"/>
      <c r="H546" s="6"/>
    </row>
    <row r="547" spans="2:8" ht="15.75" customHeight="1" x14ac:dyDescent="0.25">
      <c r="B547" s="3"/>
      <c r="H547" s="6"/>
    </row>
    <row r="548" spans="2:8" ht="15.75" customHeight="1" x14ac:dyDescent="0.25">
      <c r="B548" s="3"/>
      <c r="H548" s="6"/>
    </row>
    <row r="549" spans="2:8" ht="15.75" customHeight="1" x14ac:dyDescent="0.25">
      <c r="B549" s="3"/>
      <c r="H549" s="6"/>
    </row>
    <row r="550" spans="2:8" ht="15.75" customHeight="1" x14ac:dyDescent="0.25">
      <c r="B550" s="3"/>
      <c r="H550" s="6"/>
    </row>
    <row r="551" spans="2:8" ht="15.75" customHeight="1" x14ac:dyDescent="0.25">
      <c r="B551" s="3"/>
      <c r="H551" s="6"/>
    </row>
    <row r="552" spans="2:8" ht="15.75" customHeight="1" x14ac:dyDescent="0.25">
      <c r="B552" s="3"/>
      <c r="H552" s="6"/>
    </row>
    <row r="553" spans="2:8" ht="15.75" customHeight="1" x14ac:dyDescent="0.25">
      <c r="B553" s="3"/>
      <c r="H553" s="6"/>
    </row>
    <row r="554" spans="2:8" ht="15.75" customHeight="1" x14ac:dyDescent="0.25">
      <c r="B554" s="3"/>
      <c r="H554" s="6"/>
    </row>
    <row r="555" spans="2:8" ht="15.75" customHeight="1" x14ac:dyDescent="0.25">
      <c r="B555" s="3"/>
      <c r="H555" s="6"/>
    </row>
    <row r="556" spans="2:8" ht="15.75" customHeight="1" x14ac:dyDescent="0.25">
      <c r="B556" s="3"/>
      <c r="H556" s="6"/>
    </row>
    <row r="557" spans="2:8" ht="15.75" customHeight="1" x14ac:dyDescent="0.25">
      <c r="B557" s="3"/>
      <c r="H557" s="6"/>
    </row>
    <row r="558" spans="2:8" ht="15.75" customHeight="1" x14ac:dyDescent="0.25">
      <c r="B558" s="3"/>
      <c r="H558" s="6"/>
    </row>
    <row r="559" spans="2:8" ht="15.75" customHeight="1" x14ac:dyDescent="0.25">
      <c r="B559" s="3"/>
      <c r="H559" s="6"/>
    </row>
    <row r="560" spans="2:8" ht="15.75" customHeight="1" x14ac:dyDescent="0.25">
      <c r="B560" s="3"/>
      <c r="H560" s="6"/>
    </row>
    <row r="561" spans="2:8" ht="15.75" customHeight="1" x14ac:dyDescent="0.25">
      <c r="B561" s="3"/>
      <c r="H561" s="6"/>
    </row>
    <row r="562" spans="2:8" ht="15.75" customHeight="1" x14ac:dyDescent="0.25">
      <c r="B562" s="3"/>
      <c r="H562" s="6"/>
    </row>
    <row r="563" spans="2:8" ht="15.75" customHeight="1" x14ac:dyDescent="0.25">
      <c r="B563" s="3"/>
      <c r="H563" s="6"/>
    </row>
    <row r="564" spans="2:8" ht="15.75" customHeight="1" x14ac:dyDescent="0.25">
      <c r="B564" s="3"/>
      <c r="H564" s="6"/>
    </row>
    <row r="565" spans="2:8" ht="15.75" customHeight="1" x14ac:dyDescent="0.25">
      <c r="B565" s="3"/>
      <c r="H565" s="6"/>
    </row>
    <row r="566" spans="2:8" ht="15.75" customHeight="1" x14ac:dyDescent="0.25">
      <c r="B566" s="3"/>
      <c r="H566" s="6"/>
    </row>
    <row r="567" spans="2:8" ht="15.75" customHeight="1" x14ac:dyDescent="0.25">
      <c r="B567" s="3"/>
      <c r="H567" s="6"/>
    </row>
    <row r="568" spans="2:8" ht="15.75" customHeight="1" x14ac:dyDescent="0.25">
      <c r="B568" s="3"/>
      <c r="H568" s="6"/>
    </row>
    <row r="569" spans="2:8" ht="15.75" customHeight="1" x14ac:dyDescent="0.25">
      <c r="B569" s="3"/>
      <c r="H569" s="6"/>
    </row>
    <row r="570" spans="2:8" ht="15.75" customHeight="1" x14ac:dyDescent="0.25">
      <c r="B570" s="3"/>
      <c r="H570" s="6"/>
    </row>
    <row r="571" spans="2:8" ht="15.75" customHeight="1" x14ac:dyDescent="0.25">
      <c r="B571" s="3"/>
      <c r="H571" s="6"/>
    </row>
    <row r="572" spans="2:8" ht="15.75" customHeight="1" x14ac:dyDescent="0.25">
      <c r="B572" s="3"/>
      <c r="H572" s="6"/>
    </row>
    <row r="573" spans="2:8" ht="15.75" customHeight="1" x14ac:dyDescent="0.25">
      <c r="B573" s="3"/>
      <c r="H573" s="6"/>
    </row>
    <row r="574" spans="2:8" ht="15.75" customHeight="1" x14ac:dyDescent="0.25">
      <c r="B574" s="3"/>
      <c r="H574" s="6"/>
    </row>
    <row r="575" spans="2:8" ht="15.75" customHeight="1" x14ac:dyDescent="0.25">
      <c r="B575" s="3"/>
      <c r="H575" s="6"/>
    </row>
    <row r="576" spans="2:8" ht="15.75" customHeight="1" x14ac:dyDescent="0.25">
      <c r="B576" s="3"/>
      <c r="H576" s="6"/>
    </row>
    <row r="577" spans="2:8" ht="15.75" customHeight="1" x14ac:dyDescent="0.25">
      <c r="B577" s="3"/>
      <c r="H577" s="6"/>
    </row>
    <row r="578" spans="2:8" ht="15.75" customHeight="1" x14ac:dyDescent="0.25">
      <c r="B578" s="3"/>
      <c r="H578" s="6"/>
    </row>
    <row r="579" spans="2:8" ht="15.75" customHeight="1" x14ac:dyDescent="0.25">
      <c r="B579" s="3"/>
      <c r="H579" s="6"/>
    </row>
    <row r="580" spans="2:8" ht="15.75" customHeight="1" x14ac:dyDescent="0.25">
      <c r="B580" s="3"/>
      <c r="H580" s="6"/>
    </row>
    <row r="581" spans="2:8" ht="15.75" customHeight="1" x14ac:dyDescent="0.25">
      <c r="B581" s="3"/>
      <c r="H581" s="6"/>
    </row>
    <row r="582" spans="2:8" ht="15.75" customHeight="1" x14ac:dyDescent="0.25">
      <c r="B582" s="3"/>
      <c r="H582" s="6"/>
    </row>
    <row r="583" spans="2:8" ht="15.75" customHeight="1" x14ac:dyDescent="0.25">
      <c r="B583" s="3"/>
      <c r="H583" s="6"/>
    </row>
    <row r="584" spans="2:8" ht="15.75" customHeight="1" x14ac:dyDescent="0.25">
      <c r="B584" s="3"/>
      <c r="H584" s="6"/>
    </row>
    <row r="585" spans="2:8" ht="15.75" customHeight="1" x14ac:dyDescent="0.25">
      <c r="B585" s="3"/>
      <c r="H585" s="6"/>
    </row>
    <row r="586" spans="2:8" ht="15.75" customHeight="1" x14ac:dyDescent="0.25">
      <c r="B586" s="3"/>
      <c r="H586" s="6"/>
    </row>
    <row r="587" spans="2:8" ht="15.75" customHeight="1" x14ac:dyDescent="0.25">
      <c r="B587" s="3"/>
      <c r="H587" s="6"/>
    </row>
    <row r="588" spans="2:8" ht="15.75" customHeight="1" x14ac:dyDescent="0.25">
      <c r="B588" s="3"/>
      <c r="H588" s="6"/>
    </row>
    <row r="589" spans="2:8" ht="15.75" customHeight="1" x14ac:dyDescent="0.25">
      <c r="B589" s="3"/>
      <c r="H589" s="6"/>
    </row>
    <row r="590" spans="2:8" ht="15.75" customHeight="1" x14ac:dyDescent="0.25">
      <c r="B590" s="3"/>
      <c r="H590" s="6"/>
    </row>
    <row r="591" spans="2:8" ht="15.75" customHeight="1" x14ac:dyDescent="0.25">
      <c r="B591" s="3"/>
      <c r="H591" s="6"/>
    </row>
    <row r="592" spans="2:8" ht="15.75" customHeight="1" x14ac:dyDescent="0.25">
      <c r="B592" s="3"/>
      <c r="H592" s="6"/>
    </row>
    <row r="593" spans="2:8" ht="15.75" customHeight="1" x14ac:dyDescent="0.25">
      <c r="B593" s="3"/>
      <c r="H593" s="6"/>
    </row>
    <row r="594" spans="2:8" ht="15.75" customHeight="1" x14ac:dyDescent="0.25">
      <c r="B594" s="3"/>
      <c r="H594" s="6"/>
    </row>
    <row r="595" spans="2:8" ht="15.75" customHeight="1" x14ac:dyDescent="0.25">
      <c r="B595" s="3"/>
      <c r="H595" s="6"/>
    </row>
    <row r="596" spans="2:8" ht="15.75" customHeight="1" x14ac:dyDescent="0.25">
      <c r="B596" s="3"/>
      <c r="H596" s="6"/>
    </row>
    <row r="597" spans="2:8" ht="15.75" customHeight="1" x14ac:dyDescent="0.25">
      <c r="B597" s="3"/>
      <c r="H597" s="6"/>
    </row>
    <row r="598" spans="2:8" ht="15.75" customHeight="1" x14ac:dyDescent="0.25">
      <c r="B598" s="3"/>
      <c r="H598" s="6"/>
    </row>
    <row r="599" spans="2:8" ht="15.75" customHeight="1" x14ac:dyDescent="0.25">
      <c r="B599" s="3"/>
      <c r="H599" s="6"/>
    </row>
    <row r="600" spans="2:8" ht="15.75" customHeight="1" x14ac:dyDescent="0.25">
      <c r="B600" s="3"/>
      <c r="H600" s="6"/>
    </row>
    <row r="601" spans="2:8" ht="15.75" customHeight="1" x14ac:dyDescent="0.25">
      <c r="B601" s="3"/>
      <c r="H601" s="6"/>
    </row>
    <row r="602" spans="2:8" ht="15.75" customHeight="1" x14ac:dyDescent="0.25">
      <c r="B602" s="3"/>
      <c r="H602" s="6"/>
    </row>
    <row r="603" spans="2:8" ht="15.75" customHeight="1" x14ac:dyDescent="0.25">
      <c r="B603" s="3"/>
      <c r="H603" s="6"/>
    </row>
    <row r="604" spans="2:8" ht="15.75" customHeight="1" x14ac:dyDescent="0.25">
      <c r="B604" s="3"/>
      <c r="H604" s="6"/>
    </row>
    <row r="605" spans="2:8" ht="15.75" customHeight="1" x14ac:dyDescent="0.25">
      <c r="B605" s="3"/>
      <c r="H605" s="6"/>
    </row>
    <row r="606" spans="2:8" ht="15.75" customHeight="1" x14ac:dyDescent="0.25">
      <c r="B606" s="3"/>
      <c r="H606" s="6"/>
    </row>
    <row r="607" spans="2:8" ht="15.75" customHeight="1" x14ac:dyDescent="0.25">
      <c r="B607" s="3"/>
      <c r="H607" s="6"/>
    </row>
    <row r="608" spans="2:8" ht="15.75" customHeight="1" x14ac:dyDescent="0.25">
      <c r="B608" s="3"/>
      <c r="H608" s="6"/>
    </row>
    <row r="609" spans="2:8" ht="15.75" customHeight="1" x14ac:dyDescent="0.25">
      <c r="B609" s="3"/>
      <c r="H609" s="6"/>
    </row>
    <row r="610" spans="2:8" ht="15.75" customHeight="1" x14ac:dyDescent="0.25">
      <c r="B610" s="3"/>
      <c r="H610" s="6"/>
    </row>
    <row r="611" spans="2:8" ht="15.75" customHeight="1" x14ac:dyDescent="0.25">
      <c r="B611" s="3"/>
      <c r="H611" s="6"/>
    </row>
    <row r="612" spans="2:8" ht="15.75" customHeight="1" x14ac:dyDescent="0.25">
      <c r="B612" s="3"/>
      <c r="H612" s="6"/>
    </row>
    <row r="613" spans="2:8" ht="15.75" customHeight="1" x14ac:dyDescent="0.25">
      <c r="B613" s="3"/>
      <c r="H613" s="6"/>
    </row>
    <row r="614" spans="2:8" ht="15.75" customHeight="1" x14ac:dyDescent="0.25">
      <c r="B614" s="3"/>
      <c r="H614" s="6"/>
    </row>
    <row r="615" spans="2:8" ht="15.75" customHeight="1" x14ac:dyDescent="0.25">
      <c r="B615" s="3"/>
      <c r="H615" s="6"/>
    </row>
    <row r="616" spans="2:8" ht="15.75" customHeight="1" x14ac:dyDescent="0.25">
      <c r="B616" s="3"/>
      <c r="H616" s="6"/>
    </row>
    <row r="617" spans="2:8" ht="15.75" customHeight="1" x14ac:dyDescent="0.25">
      <c r="B617" s="3"/>
      <c r="H617" s="6"/>
    </row>
    <row r="618" spans="2:8" ht="15.75" customHeight="1" x14ac:dyDescent="0.25">
      <c r="B618" s="3"/>
      <c r="H618" s="6"/>
    </row>
    <row r="619" spans="2:8" ht="15.75" customHeight="1" x14ac:dyDescent="0.25">
      <c r="B619" s="3"/>
      <c r="H619" s="6"/>
    </row>
    <row r="620" spans="2:8" ht="15.75" customHeight="1" x14ac:dyDescent="0.25">
      <c r="B620" s="3"/>
      <c r="H620" s="6"/>
    </row>
    <row r="621" spans="2:8" ht="15.75" customHeight="1" x14ac:dyDescent="0.25">
      <c r="B621" s="3"/>
      <c r="H621" s="6"/>
    </row>
    <row r="622" spans="2:8" ht="15.75" customHeight="1" x14ac:dyDescent="0.25">
      <c r="B622" s="3"/>
      <c r="H622" s="6"/>
    </row>
    <row r="623" spans="2:8" ht="15.75" customHeight="1" x14ac:dyDescent="0.25">
      <c r="B623" s="3"/>
      <c r="H623" s="6"/>
    </row>
    <row r="624" spans="2:8" ht="15.75" customHeight="1" x14ac:dyDescent="0.25">
      <c r="B624" s="3"/>
      <c r="H624" s="6"/>
    </row>
    <row r="625" spans="2:8" ht="15.75" customHeight="1" x14ac:dyDescent="0.25">
      <c r="B625" s="3"/>
      <c r="H625" s="6"/>
    </row>
    <row r="626" spans="2:8" ht="15.75" customHeight="1" x14ac:dyDescent="0.25">
      <c r="B626" s="3"/>
      <c r="H626" s="6"/>
    </row>
    <row r="627" spans="2:8" ht="15.75" customHeight="1" x14ac:dyDescent="0.25">
      <c r="B627" s="3"/>
      <c r="H627" s="6"/>
    </row>
    <row r="628" spans="2:8" ht="15.75" customHeight="1" x14ac:dyDescent="0.25">
      <c r="B628" s="3"/>
      <c r="H628" s="6"/>
    </row>
    <row r="629" spans="2:8" ht="15.75" customHeight="1" x14ac:dyDescent="0.25">
      <c r="B629" s="3"/>
      <c r="H629" s="6"/>
    </row>
    <row r="630" spans="2:8" ht="15.75" customHeight="1" x14ac:dyDescent="0.25">
      <c r="B630" s="3"/>
      <c r="H630" s="6"/>
    </row>
    <row r="631" spans="2:8" ht="15.75" customHeight="1" x14ac:dyDescent="0.25">
      <c r="B631" s="3"/>
      <c r="H631" s="6"/>
    </row>
    <row r="632" spans="2:8" ht="15.75" customHeight="1" x14ac:dyDescent="0.25">
      <c r="B632" s="3"/>
      <c r="H632" s="6"/>
    </row>
    <row r="633" spans="2:8" ht="15.75" customHeight="1" x14ac:dyDescent="0.25">
      <c r="B633" s="3"/>
      <c r="H633" s="6"/>
    </row>
    <row r="634" spans="2:8" ht="15.75" customHeight="1" x14ac:dyDescent="0.25">
      <c r="B634" s="3"/>
      <c r="H634" s="6"/>
    </row>
    <row r="635" spans="2:8" ht="15.75" customHeight="1" x14ac:dyDescent="0.25">
      <c r="B635" s="3"/>
      <c r="H635" s="6"/>
    </row>
    <row r="636" spans="2:8" ht="15.75" customHeight="1" x14ac:dyDescent="0.25">
      <c r="B636" s="3"/>
      <c r="H636" s="6"/>
    </row>
    <row r="637" spans="2:8" ht="15.75" customHeight="1" x14ac:dyDescent="0.25">
      <c r="B637" s="3"/>
      <c r="H637" s="6"/>
    </row>
    <row r="638" spans="2:8" ht="15.75" customHeight="1" x14ac:dyDescent="0.25">
      <c r="B638" s="3"/>
      <c r="H638" s="6"/>
    </row>
    <row r="639" spans="2:8" ht="15.75" customHeight="1" x14ac:dyDescent="0.25">
      <c r="B639" s="3"/>
      <c r="H639" s="6"/>
    </row>
    <row r="640" spans="2:8" ht="15.75" customHeight="1" x14ac:dyDescent="0.25">
      <c r="B640" s="3"/>
      <c r="H640" s="6"/>
    </row>
    <row r="641" spans="2:8" ht="15.75" customHeight="1" x14ac:dyDescent="0.25">
      <c r="B641" s="3"/>
      <c r="H641" s="6"/>
    </row>
    <row r="642" spans="2:8" ht="15.75" customHeight="1" x14ac:dyDescent="0.25">
      <c r="B642" s="3"/>
      <c r="H642" s="6"/>
    </row>
    <row r="643" spans="2:8" ht="15.75" customHeight="1" x14ac:dyDescent="0.25">
      <c r="B643" s="3"/>
      <c r="H643" s="6"/>
    </row>
    <row r="644" spans="2:8" ht="15.75" customHeight="1" x14ac:dyDescent="0.25">
      <c r="B644" s="3"/>
      <c r="H644" s="6"/>
    </row>
    <row r="645" spans="2:8" ht="15.75" customHeight="1" x14ac:dyDescent="0.25">
      <c r="B645" s="3"/>
      <c r="H645" s="6"/>
    </row>
    <row r="646" spans="2:8" ht="15.75" customHeight="1" x14ac:dyDescent="0.25">
      <c r="B646" s="3"/>
      <c r="H646" s="6"/>
    </row>
    <row r="647" spans="2:8" ht="15.75" customHeight="1" x14ac:dyDescent="0.25">
      <c r="B647" s="3"/>
      <c r="H647" s="6"/>
    </row>
    <row r="648" spans="2:8" ht="15.75" customHeight="1" x14ac:dyDescent="0.25">
      <c r="B648" s="3"/>
      <c r="H648" s="6"/>
    </row>
    <row r="649" spans="2:8" ht="15.75" customHeight="1" x14ac:dyDescent="0.25">
      <c r="B649" s="3"/>
      <c r="H649" s="6"/>
    </row>
    <row r="650" spans="2:8" ht="15.75" customHeight="1" x14ac:dyDescent="0.25">
      <c r="B650" s="3"/>
      <c r="H650" s="6"/>
    </row>
    <row r="651" spans="2:8" ht="15.75" customHeight="1" x14ac:dyDescent="0.25">
      <c r="B651" s="3"/>
      <c r="H651" s="6"/>
    </row>
    <row r="652" spans="2:8" ht="15.75" customHeight="1" x14ac:dyDescent="0.25">
      <c r="B652" s="3"/>
      <c r="H652" s="6"/>
    </row>
    <row r="653" spans="2:8" ht="15.75" customHeight="1" x14ac:dyDescent="0.25">
      <c r="B653" s="3"/>
      <c r="H653" s="6"/>
    </row>
    <row r="654" spans="2:8" ht="15.75" customHeight="1" x14ac:dyDescent="0.25">
      <c r="B654" s="3"/>
      <c r="H654" s="6"/>
    </row>
    <row r="655" spans="2:8" ht="15.75" customHeight="1" x14ac:dyDescent="0.25">
      <c r="B655" s="3"/>
      <c r="H655" s="6"/>
    </row>
    <row r="656" spans="2:8" ht="15.75" customHeight="1" x14ac:dyDescent="0.25">
      <c r="B656" s="3"/>
      <c r="H656" s="6"/>
    </row>
    <row r="657" spans="2:8" ht="15.75" customHeight="1" x14ac:dyDescent="0.25">
      <c r="B657" s="3"/>
      <c r="H657" s="6"/>
    </row>
    <row r="658" spans="2:8" ht="15.75" customHeight="1" x14ac:dyDescent="0.25">
      <c r="B658" s="3"/>
      <c r="H658" s="6"/>
    </row>
    <row r="659" spans="2:8" ht="15.75" customHeight="1" x14ac:dyDescent="0.25">
      <c r="B659" s="3"/>
      <c r="H659" s="6"/>
    </row>
    <row r="660" spans="2:8" ht="15.75" customHeight="1" x14ac:dyDescent="0.25">
      <c r="B660" s="3"/>
      <c r="H660" s="6"/>
    </row>
    <row r="661" spans="2:8" ht="15.75" customHeight="1" x14ac:dyDescent="0.25">
      <c r="B661" s="3"/>
      <c r="H661" s="6"/>
    </row>
    <row r="662" spans="2:8" ht="15.75" customHeight="1" x14ac:dyDescent="0.25">
      <c r="B662" s="3"/>
      <c r="H662" s="6"/>
    </row>
    <row r="663" spans="2:8" ht="15.75" customHeight="1" x14ac:dyDescent="0.25">
      <c r="B663" s="3"/>
      <c r="H663" s="6"/>
    </row>
    <row r="664" spans="2:8" ht="15.75" customHeight="1" x14ac:dyDescent="0.25">
      <c r="B664" s="3"/>
      <c r="H664" s="6"/>
    </row>
    <row r="665" spans="2:8" ht="15.75" customHeight="1" x14ac:dyDescent="0.25">
      <c r="B665" s="3"/>
      <c r="H665" s="6"/>
    </row>
    <row r="666" spans="2:8" ht="15.75" customHeight="1" x14ac:dyDescent="0.25">
      <c r="B666" s="3"/>
      <c r="H666" s="6"/>
    </row>
    <row r="667" spans="2:8" ht="15.75" customHeight="1" x14ac:dyDescent="0.25">
      <c r="B667" s="3"/>
      <c r="H667" s="6"/>
    </row>
    <row r="668" spans="2:8" ht="15.75" customHeight="1" x14ac:dyDescent="0.25">
      <c r="B668" s="3"/>
      <c r="H668" s="6"/>
    </row>
    <row r="669" spans="2:8" ht="15.75" customHeight="1" x14ac:dyDescent="0.25">
      <c r="B669" s="3"/>
      <c r="H669" s="6"/>
    </row>
    <row r="670" spans="2:8" ht="15.75" customHeight="1" x14ac:dyDescent="0.25">
      <c r="B670" s="3"/>
      <c r="H670" s="6"/>
    </row>
    <row r="671" spans="2:8" ht="15.75" customHeight="1" x14ac:dyDescent="0.25">
      <c r="B671" s="3"/>
      <c r="H671" s="6"/>
    </row>
    <row r="672" spans="2:8" ht="15.75" customHeight="1" x14ac:dyDescent="0.25">
      <c r="B672" s="3"/>
      <c r="H672" s="6"/>
    </row>
    <row r="673" spans="2:8" ht="15.75" customHeight="1" x14ac:dyDescent="0.25">
      <c r="B673" s="3"/>
      <c r="H673" s="6"/>
    </row>
    <row r="674" spans="2:8" ht="15.75" customHeight="1" x14ac:dyDescent="0.25">
      <c r="B674" s="3"/>
      <c r="H674" s="6"/>
    </row>
    <row r="675" spans="2:8" ht="15.75" customHeight="1" x14ac:dyDescent="0.25">
      <c r="B675" s="3"/>
      <c r="H675" s="6"/>
    </row>
    <row r="676" spans="2:8" ht="15.75" customHeight="1" x14ac:dyDescent="0.25">
      <c r="B676" s="3"/>
      <c r="H676" s="6"/>
    </row>
    <row r="677" spans="2:8" ht="15.75" customHeight="1" x14ac:dyDescent="0.25">
      <c r="B677" s="3"/>
      <c r="H677" s="6"/>
    </row>
    <row r="678" spans="2:8" ht="15.75" customHeight="1" x14ac:dyDescent="0.25">
      <c r="B678" s="3"/>
      <c r="H678" s="6"/>
    </row>
    <row r="679" spans="2:8" ht="15.75" customHeight="1" x14ac:dyDescent="0.25">
      <c r="B679" s="3"/>
      <c r="H679" s="6"/>
    </row>
    <row r="680" spans="2:8" ht="15.75" customHeight="1" x14ac:dyDescent="0.25">
      <c r="B680" s="3"/>
      <c r="H680" s="6"/>
    </row>
    <row r="681" spans="2:8" ht="15.75" customHeight="1" x14ac:dyDescent="0.25">
      <c r="B681" s="3"/>
      <c r="H681" s="6"/>
    </row>
    <row r="682" spans="2:8" ht="15.75" customHeight="1" x14ac:dyDescent="0.25">
      <c r="B682" s="3"/>
      <c r="H682" s="6"/>
    </row>
    <row r="683" spans="2:8" ht="15.75" customHeight="1" x14ac:dyDescent="0.25">
      <c r="B683" s="3"/>
      <c r="H683" s="6"/>
    </row>
    <row r="684" spans="2:8" ht="15.75" customHeight="1" x14ac:dyDescent="0.25">
      <c r="B684" s="3"/>
      <c r="H684" s="6"/>
    </row>
    <row r="685" spans="2:8" ht="15.75" customHeight="1" x14ac:dyDescent="0.25">
      <c r="B685" s="3"/>
      <c r="H685" s="6"/>
    </row>
    <row r="686" spans="2:8" ht="15.75" customHeight="1" x14ac:dyDescent="0.25">
      <c r="B686" s="3"/>
      <c r="H686" s="6"/>
    </row>
    <row r="687" spans="2:8" ht="15.75" customHeight="1" x14ac:dyDescent="0.25">
      <c r="B687" s="3"/>
      <c r="H687" s="6"/>
    </row>
    <row r="688" spans="2:8" ht="15.75" customHeight="1" x14ac:dyDescent="0.25">
      <c r="B688" s="3"/>
      <c r="H688" s="6"/>
    </row>
    <row r="689" spans="2:8" ht="15.75" customHeight="1" x14ac:dyDescent="0.25">
      <c r="B689" s="3"/>
      <c r="H689" s="6"/>
    </row>
    <row r="690" spans="2:8" ht="15.75" customHeight="1" x14ac:dyDescent="0.25">
      <c r="B690" s="3"/>
      <c r="H690" s="6"/>
    </row>
    <row r="691" spans="2:8" ht="15.75" customHeight="1" x14ac:dyDescent="0.25">
      <c r="B691" s="3"/>
      <c r="H691" s="6"/>
    </row>
    <row r="692" spans="2:8" ht="15.75" customHeight="1" x14ac:dyDescent="0.25">
      <c r="B692" s="3"/>
      <c r="H692" s="6"/>
    </row>
    <row r="693" spans="2:8" ht="15.75" customHeight="1" x14ac:dyDescent="0.25">
      <c r="B693" s="3"/>
      <c r="H693" s="6"/>
    </row>
    <row r="694" spans="2:8" ht="15.75" customHeight="1" x14ac:dyDescent="0.25">
      <c r="B694" s="3"/>
      <c r="H694" s="6"/>
    </row>
    <row r="695" spans="2:8" ht="15.75" customHeight="1" x14ac:dyDescent="0.25">
      <c r="B695" s="3"/>
      <c r="H695" s="6"/>
    </row>
    <row r="696" spans="2:8" ht="15.75" customHeight="1" x14ac:dyDescent="0.25">
      <c r="B696" s="3"/>
      <c r="H696" s="6"/>
    </row>
    <row r="697" spans="2:8" ht="15.75" customHeight="1" x14ac:dyDescent="0.25">
      <c r="B697" s="3"/>
      <c r="H697" s="6"/>
    </row>
    <row r="698" spans="2:8" ht="15.75" customHeight="1" x14ac:dyDescent="0.25">
      <c r="B698" s="3"/>
      <c r="H698" s="6"/>
    </row>
    <row r="699" spans="2:8" ht="15.75" customHeight="1" x14ac:dyDescent="0.25">
      <c r="B699" s="3"/>
      <c r="H699" s="6"/>
    </row>
    <row r="700" spans="2:8" ht="15.75" customHeight="1" x14ac:dyDescent="0.25">
      <c r="B700" s="3"/>
      <c r="H700" s="6"/>
    </row>
    <row r="701" spans="2:8" ht="15.75" customHeight="1" x14ac:dyDescent="0.25">
      <c r="B701" s="3"/>
      <c r="H701" s="6"/>
    </row>
    <row r="702" spans="2:8" ht="15.75" customHeight="1" x14ac:dyDescent="0.25">
      <c r="B702" s="3"/>
      <c r="H702" s="6"/>
    </row>
    <row r="703" spans="2:8" ht="15.75" customHeight="1" x14ac:dyDescent="0.25">
      <c r="B703" s="3"/>
      <c r="H703" s="6"/>
    </row>
    <row r="704" spans="2:8" ht="15.75" customHeight="1" x14ac:dyDescent="0.25">
      <c r="B704" s="3"/>
      <c r="H704" s="6"/>
    </row>
    <row r="705" spans="2:8" ht="15.75" customHeight="1" x14ac:dyDescent="0.25">
      <c r="B705" s="3"/>
      <c r="H705" s="6"/>
    </row>
    <row r="706" spans="2:8" ht="15.75" customHeight="1" x14ac:dyDescent="0.25">
      <c r="B706" s="3"/>
      <c r="H706" s="6"/>
    </row>
    <row r="707" spans="2:8" ht="15.75" customHeight="1" x14ac:dyDescent="0.25">
      <c r="B707" s="3"/>
      <c r="H707" s="6"/>
    </row>
    <row r="708" spans="2:8" ht="15.75" customHeight="1" x14ac:dyDescent="0.25">
      <c r="B708" s="3"/>
      <c r="H708" s="6"/>
    </row>
    <row r="709" spans="2:8" ht="15.75" customHeight="1" x14ac:dyDescent="0.25">
      <c r="B709" s="3"/>
      <c r="H709" s="6"/>
    </row>
    <row r="710" spans="2:8" ht="15.75" customHeight="1" x14ac:dyDescent="0.25">
      <c r="B710" s="3"/>
      <c r="H710" s="6"/>
    </row>
    <row r="711" spans="2:8" ht="15.75" customHeight="1" x14ac:dyDescent="0.25">
      <c r="B711" s="3"/>
      <c r="H711" s="6"/>
    </row>
    <row r="712" spans="2:8" ht="15.75" customHeight="1" x14ac:dyDescent="0.25">
      <c r="B712" s="3"/>
      <c r="H712" s="6"/>
    </row>
    <row r="713" spans="2:8" ht="15.75" customHeight="1" x14ac:dyDescent="0.25">
      <c r="B713" s="3"/>
      <c r="H713" s="6"/>
    </row>
    <row r="714" spans="2:8" ht="15.75" customHeight="1" x14ac:dyDescent="0.25">
      <c r="B714" s="3"/>
      <c r="H714" s="6"/>
    </row>
    <row r="715" spans="2:8" ht="15.75" customHeight="1" x14ac:dyDescent="0.25">
      <c r="B715" s="3"/>
      <c r="H715" s="6"/>
    </row>
    <row r="716" spans="2:8" ht="15.75" customHeight="1" x14ac:dyDescent="0.25">
      <c r="B716" s="3"/>
      <c r="H716" s="6"/>
    </row>
    <row r="717" spans="2:8" ht="15.75" customHeight="1" x14ac:dyDescent="0.25">
      <c r="B717" s="3"/>
      <c r="H717" s="6"/>
    </row>
    <row r="718" spans="2:8" ht="15.75" customHeight="1" x14ac:dyDescent="0.25">
      <c r="B718" s="3"/>
      <c r="H718" s="6"/>
    </row>
    <row r="719" spans="2:8" ht="15.75" customHeight="1" x14ac:dyDescent="0.25">
      <c r="B719" s="3"/>
      <c r="H719" s="6"/>
    </row>
    <row r="720" spans="2:8" ht="15.75" customHeight="1" x14ac:dyDescent="0.25">
      <c r="B720" s="3"/>
      <c r="H720" s="6"/>
    </row>
    <row r="721" spans="2:8" ht="15.75" customHeight="1" x14ac:dyDescent="0.25">
      <c r="B721" s="3"/>
      <c r="H721" s="6"/>
    </row>
    <row r="722" spans="2:8" ht="15.75" customHeight="1" x14ac:dyDescent="0.25">
      <c r="B722" s="3"/>
      <c r="H722" s="6"/>
    </row>
    <row r="723" spans="2:8" ht="15.75" customHeight="1" x14ac:dyDescent="0.25">
      <c r="B723" s="3"/>
      <c r="H723" s="6"/>
    </row>
    <row r="724" spans="2:8" ht="15.75" customHeight="1" x14ac:dyDescent="0.25">
      <c r="B724" s="3"/>
      <c r="H724" s="6"/>
    </row>
    <row r="725" spans="2:8" ht="15.75" customHeight="1" x14ac:dyDescent="0.25">
      <c r="B725" s="3"/>
      <c r="H725" s="6"/>
    </row>
    <row r="726" spans="2:8" ht="15.75" customHeight="1" x14ac:dyDescent="0.25">
      <c r="B726" s="3"/>
      <c r="H726" s="6"/>
    </row>
    <row r="727" spans="2:8" ht="15.75" customHeight="1" x14ac:dyDescent="0.25">
      <c r="B727" s="3"/>
      <c r="H727" s="6"/>
    </row>
    <row r="728" spans="2:8" ht="15.75" customHeight="1" x14ac:dyDescent="0.25">
      <c r="B728" s="3"/>
      <c r="H728" s="6"/>
    </row>
    <row r="729" spans="2:8" ht="15.75" customHeight="1" x14ac:dyDescent="0.25">
      <c r="B729" s="3"/>
      <c r="H729" s="6"/>
    </row>
    <row r="730" spans="2:8" ht="15.75" customHeight="1" x14ac:dyDescent="0.25">
      <c r="B730" s="3"/>
      <c r="H730" s="6"/>
    </row>
    <row r="731" spans="2:8" ht="15.75" customHeight="1" x14ac:dyDescent="0.25">
      <c r="B731" s="3"/>
      <c r="H731" s="6"/>
    </row>
    <row r="732" spans="2:8" ht="15.75" customHeight="1" x14ac:dyDescent="0.25">
      <c r="B732" s="3"/>
      <c r="H732" s="6"/>
    </row>
    <row r="733" spans="2:8" ht="15.75" customHeight="1" x14ac:dyDescent="0.25">
      <c r="B733" s="3"/>
      <c r="H733" s="6"/>
    </row>
    <row r="734" spans="2:8" ht="15.75" customHeight="1" x14ac:dyDescent="0.25">
      <c r="B734" s="3"/>
      <c r="H734" s="6"/>
    </row>
    <row r="735" spans="2:8" ht="15.75" customHeight="1" x14ac:dyDescent="0.25">
      <c r="B735" s="3"/>
      <c r="H735" s="6"/>
    </row>
    <row r="736" spans="2:8" ht="15.75" customHeight="1" x14ac:dyDescent="0.25">
      <c r="B736" s="3"/>
      <c r="H736" s="6"/>
    </row>
    <row r="737" spans="2:8" ht="15.75" customHeight="1" x14ac:dyDescent="0.25">
      <c r="B737" s="3"/>
      <c r="H737" s="6"/>
    </row>
    <row r="738" spans="2:8" ht="15.75" customHeight="1" x14ac:dyDescent="0.25">
      <c r="B738" s="3"/>
      <c r="H738" s="6"/>
    </row>
    <row r="739" spans="2:8" ht="15.75" customHeight="1" x14ac:dyDescent="0.25">
      <c r="B739" s="3"/>
      <c r="H739" s="6"/>
    </row>
    <row r="740" spans="2:8" ht="15.75" customHeight="1" x14ac:dyDescent="0.25">
      <c r="B740" s="3"/>
      <c r="H740" s="6"/>
    </row>
    <row r="741" spans="2:8" ht="15.75" customHeight="1" x14ac:dyDescent="0.25">
      <c r="B741" s="3"/>
      <c r="H741" s="6"/>
    </row>
    <row r="742" spans="2:8" ht="15.75" customHeight="1" x14ac:dyDescent="0.25">
      <c r="B742" s="3"/>
      <c r="H742" s="6"/>
    </row>
    <row r="743" spans="2:8" ht="15.75" customHeight="1" x14ac:dyDescent="0.25">
      <c r="B743" s="3"/>
      <c r="H743" s="6"/>
    </row>
    <row r="744" spans="2:8" ht="15.75" customHeight="1" x14ac:dyDescent="0.25">
      <c r="B744" s="3"/>
      <c r="H744" s="6"/>
    </row>
    <row r="745" spans="2:8" ht="15.75" customHeight="1" x14ac:dyDescent="0.25">
      <c r="B745" s="3"/>
      <c r="H745" s="6"/>
    </row>
    <row r="746" spans="2:8" ht="15.75" customHeight="1" x14ac:dyDescent="0.25">
      <c r="B746" s="3"/>
      <c r="H746" s="6"/>
    </row>
    <row r="747" spans="2:8" ht="15.75" customHeight="1" x14ac:dyDescent="0.25">
      <c r="B747" s="3"/>
      <c r="H747" s="6"/>
    </row>
    <row r="748" spans="2:8" ht="15.75" customHeight="1" x14ac:dyDescent="0.25">
      <c r="B748" s="3"/>
      <c r="H748" s="6"/>
    </row>
    <row r="749" spans="2:8" ht="15.75" customHeight="1" x14ac:dyDescent="0.25">
      <c r="B749" s="3"/>
      <c r="H749" s="6"/>
    </row>
    <row r="750" spans="2:8" ht="15.75" customHeight="1" x14ac:dyDescent="0.25">
      <c r="B750" s="3"/>
      <c r="H750" s="6"/>
    </row>
    <row r="751" spans="2:8" ht="15.75" customHeight="1" x14ac:dyDescent="0.25">
      <c r="B751" s="3"/>
      <c r="H751" s="6"/>
    </row>
    <row r="752" spans="2:8" ht="15.75" customHeight="1" x14ac:dyDescent="0.25">
      <c r="B752" s="3"/>
      <c r="H752" s="6"/>
    </row>
    <row r="753" spans="2:8" ht="15.75" customHeight="1" x14ac:dyDescent="0.25">
      <c r="B753" s="3"/>
      <c r="H753" s="6"/>
    </row>
    <row r="754" spans="2:8" ht="15.75" customHeight="1" x14ac:dyDescent="0.25">
      <c r="B754" s="3"/>
      <c r="H754" s="6"/>
    </row>
    <row r="755" spans="2:8" ht="15.75" customHeight="1" x14ac:dyDescent="0.25">
      <c r="B755" s="3"/>
      <c r="H755" s="6"/>
    </row>
    <row r="756" spans="2:8" ht="15.75" customHeight="1" x14ac:dyDescent="0.25">
      <c r="B756" s="3"/>
      <c r="H756" s="6"/>
    </row>
    <row r="757" spans="2:8" ht="15.75" customHeight="1" x14ac:dyDescent="0.25">
      <c r="B757" s="3"/>
      <c r="H757" s="6"/>
    </row>
    <row r="758" spans="2:8" ht="15.75" customHeight="1" x14ac:dyDescent="0.25">
      <c r="B758" s="3"/>
      <c r="H758" s="6"/>
    </row>
    <row r="759" spans="2:8" ht="15.75" customHeight="1" x14ac:dyDescent="0.25">
      <c r="B759" s="3"/>
      <c r="H759" s="6"/>
    </row>
    <row r="760" spans="2:8" ht="15.75" customHeight="1" x14ac:dyDescent="0.25">
      <c r="B760" s="3"/>
      <c r="H760" s="6"/>
    </row>
    <row r="761" spans="2:8" ht="15.75" customHeight="1" x14ac:dyDescent="0.25">
      <c r="B761" s="3"/>
      <c r="H761" s="6"/>
    </row>
    <row r="762" spans="2:8" ht="15.75" customHeight="1" x14ac:dyDescent="0.25">
      <c r="B762" s="3"/>
      <c r="H762" s="6"/>
    </row>
    <row r="763" spans="2:8" ht="15.75" customHeight="1" x14ac:dyDescent="0.25">
      <c r="B763" s="3"/>
      <c r="H763" s="6"/>
    </row>
    <row r="764" spans="2:8" ht="15.75" customHeight="1" x14ac:dyDescent="0.25">
      <c r="B764" s="3"/>
      <c r="H764" s="6"/>
    </row>
    <row r="765" spans="2:8" ht="15.75" customHeight="1" x14ac:dyDescent="0.25">
      <c r="B765" s="3"/>
      <c r="H765" s="6"/>
    </row>
    <row r="766" spans="2:8" ht="15.75" customHeight="1" x14ac:dyDescent="0.25">
      <c r="B766" s="3"/>
      <c r="H766" s="6"/>
    </row>
    <row r="767" spans="2:8" ht="15.75" customHeight="1" x14ac:dyDescent="0.25">
      <c r="B767" s="3"/>
      <c r="H767" s="6"/>
    </row>
    <row r="768" spans="2:8" ht="15.75" customHeight="1" x14ac:dyDescent="0.25">
      <c r="B768" s="3"/>
      <c r="H768" s="6"/>
    </row>
    <row r="769" spans="2:8" ht="15.75" customHeight="1" x14ac:dyDescent="0.25">
      <c r="B769" s="3"/>
      <c r="H769" s="6"/>
    </row>
    <row r="770" spans="2:8" ht="15.75" customHeight="1" x14ac:dyDescent="0.25">
      <c r="B770" s="3"/>
      <c r="H770" s="6"/>
    </row>
    <row r="771" spans="2:8" ht="15.75" customHeight="1" x14ac:dyDescent="0.25">
      <c r="B771" s="3"/>
      <c r="H771" s="6"/>
    </row>
    <row r="772" spans="2:8" ht="15.75" customHeight="1" x14ac:dyDescent="0.25">
      <c r="B772" s="3"/>
      <c r="H772" s="6"/>
    </row>
    <row r="773" spans="2:8" ht="15.75" customHeight="1" x14ac:dyDescent="0.25">
      <c r="B773" s="3"/>
      <c r="H773" s="6"/>
    </row>
    <row r="774" spans="2:8" ht="15.75" customHeight="1" x14ac:dyDescent="0.25">
      <c r="B774" s="3"/>
      <c r="H774" s="6"/>
    </row>
    <row r="775" spans="2:8" ht="15.75" customHeight="1" x14ac:dyDescent="0.25">
      <c r="B775" s="3"/>
      <c r="H775" s="6"/>
    </row>
    <row r="776" spans="2:8" ht="15.75" customHeight="1" x14ac:dyDescent="0.25">
      <c r="B776" s="3"/>
      <c r="H776" s="6"/>
    </row>
    <row r="777" spans="2:8" ht="15.75" customHeight="1" x14ac:dyDescent="0.25">
      <c r="B777" s="3"/>
      <c r="H777" s="6"/>
    </row>
    <row r="778" spans="2:8" ht="15.75" customHeight="1" x14ac:dyDescent="0.25">
      <c r="B778" s="3"/>
      <c r="H778" s="6"/>
    </row>
    <row r="779" spans="2:8" ht="15.75" customHeight="1" x14ac:dyDescent="0.25">
      <c r="B779" s="3"/>
      <c r="H779" s="6"/>
    </row>
    <row r="780" spans="2:8" ht="15.75" customHeight="1" x14ac:dyDescent="0.25">
      <c r="B780" s="3"/>
      <c r="H780" s="6"/>
    </row>
    <row r="781" spans="2:8" ht="15.75" customHeight="1" x14ac:dyDescent="0.25">
      <c r="B781" s="3"/>
      <c r="H781" s="6"/>
    </row>
    <row r="782" spans="2:8" ht="15.75" customHeight="1" x14ac:dyDescent="0.25">
      <c r="B782" s="3"/>
      <c r="H782" s="6"/>
    </row>
    <row r="783" spans="2:8" ht="15.75" customHeight="1" x14ac:dyDescent="0.25">
      <c r="B783" s="3"/>
      <c r="H783" s="6"/>
    </row>
    <row r="784" spans="2:8" ht="15.75" customHeight="1" x14ac:dyDescent="0.25">
      <c r="B784" s="3"/>
      <c r="H784" s="6"/>
    </row>
    <row r="785" spans="2:8" ht="15.75" customHeight="1" x14ac:dyDescent="0.25">
      <c r="B785" s="3"/>
      <c r="H785" s="6"/>
    </row>
    <row r="786" spans="2:8" ht="15.75" customHeight="1" x14ac:dyDescent="0.25">
      <c r="B786" s="3"/>
      <c r="H786" s="6"/>
    </row>
    <row r="787" spans="2:8" ht="15.75" customHeight="1" x14ac:dyDescent="0.25">
      <c r="B787" s="3"/>
      <c r="H787" s="6"/>
    </row>
    <row r="788" spans="2:8" ht="15.75" customHeight="1" x14ac:dyDescent="0.25">
      <c r="B788" s="3"/>
      <c r="H788" s="6"/>
    </row>
    <row r="789" spans="2:8" ht="15.75" customHeight="1" x14ac:dyDescent="0.25">
      <c r="B789" s="3"/>
      <c r="H789" s="6"/>
    </row>
    <row r="790" spans="2:8" ht="15.75" customHeight="1" x14ac:dyDescent="0.25">
      <c r="B790" s="3"/>
      <c r="H790" s="6"/>
    </row>
    <row r="791" spans="2:8" ht="15.75" customHeight="1" x14ac:dyDescent="0.25">
      <c r="B791" s="3"/>
      <c r="H791" s="6"/>
    </row>
    <row r="792" spans="2:8" ht="15.75" customHeight="1" x14ac:dyDescent="0.25">
      <c r="B792" s="3"/>
      <c r="H792" s="6"/>
    </row>
    <row r="793" spans="2:8" ht="15.75" customHeight="1" x14ac:dyDescent="0.25">
      <c r="B793" s="3"/>
      <c r="H793" s="6"/>
    </row>
    <row r="794" spans="2:8" ht="15.75" customHeight="1" x14ac:dyDescent="0.25">
      <c r="B794" s="3"/>
      <c r="H794" s="6"/>
    </row>
    <row r="795" spans="2:8" ht="15.75" customHeight="1" x14ac:dyDescent="0.25">
      <c r="B795" s="3"/>
      <c r="H795" s="6"/>
    </row>
    <row r="796" spans="2:8" ht="15.75" customHeight="1" x14ac:dyDescent="0.25">
      <c r="B796" s="3"/>
      <c r="H796" s="6"/>
    </row>
    <row r="797" spans="2:8" ht="15.75" customHeight="1" x14ac:dyDescent="0.25">
      <c r="B797" s="3"/>
      <c r="H797" s="6"/>
    </row>
    <row r="798" spans="2:8" ht="15.75" customHeight="1" x14ac:dyDescent="0.25">
      <c r="B798" s="3"/>
      <c r="H798" s="6"/>
    </row>
    <row r="799" spans="2:8" ht="15.75" customHeight="1" x14ac:dyDescent="0.25">
      <c r="B799" s="3"/>
      <c r="H799" s="6"/>
    </row>
    <row r="800" spans="2:8" ht="15.75" customHeight="1" x14ac:dyDescent="0.25">
      <c r="B800" s="3"/>
      <c r="H800" s="6"/>
    </row>
    <row r="801" spans="2:8" ht="15.75" customHeight="1" x14ac:dyDescent="0.25">
      <c r="B801" s="3"/>
      <c r="H801" s="6"/>
    </row>
    <row r="802" spans="2:8" ht="15.75" customHeight="1" x14ac:dyDescent="0.25">
      <c r="B802" s="3"/>
      <c r="H802" s="6"/>
    </row>
    <row r="803" spans="2:8" ht="15.75" customHeight="1" x14ac:dyDescent="0.25">
      <c r="B803" s="3"/>
      <c r="H803" s="6"/>
    </row>
    <row r="804" spans="2:8" ht="15.75" customHeight="1" x14ac:dyDescent="0.25">
      <c r="B804" s="3"/>
      <c r="H804" s="6"/>
    </row>
    <row r="805" spans="2:8" ht="15.75" customHeight="1" x14ac:dyDescent="0.25">
      <c r="B805" s="3"/>
      <c r="H805" s="6"/>
    </row>
    <row r="806" spans="2:8" ht="15.75" customHeight="1" x14ac:dyDescent="0.25">
      <c r="B806" s="3"/>
      <c r="H806" s="6"/>
    </row>
    <row r="807" spans="2:8" ht="15.75" customHeight="1" x14ac:dyDescent="0.25">
      <c r="B807" s="3"/>
      <c r="H807" s="6"/>
    </row>
    <row r="808" spans="2:8" ht="15.75" customHeight="1" x14ac:dyDescent="0.25">
      <c r="B808" s="3"/>
      <c r="H808" s="6"/>
    </row>
    <row r="809" spans="2:8" ht="15.75" customHeight="1" x14ac:dyDescent="0.25">
      <c r="B809" s="3"/>
      <c r="H809" s="6"/>
    </row>
    <row r="810" spans="2:8" ht="15.75" customHeight="1" x14ac:dyDescent="0.25">
      <c r="B810" s="3"/>
      <c r="H810" s="6"/>
    </row>
    <row r="811" spans="2:8" ht="15.75" customHeight="1" x14ac:dyDescent="0.25">
      <c r="B811" s="3"/>
      <c r="H811" s="6"/>
    </row>
    <row r="812" spans="2:8" ht="15.75" customHeight="1" x14ac:dyDescent="0.25">
      <c r="B812" s="3"/>
      <c r="H812" s="6"/>
    </row>
    <row r="813" spans="2:8" ht="15.75" customHeight="1" x14ac:dyDescent="0.25">
      <c r="B813" s="3"/>
      <c r="H813" s="6"/>
    </row>
    <row r="814" spans="2:8" ht="15.75" customHeight="1" x14ac:dyDescent="0.25">
      <c r="B814" s="3"/>
      <c r="H814" s="6"/>
    </row>
    <row r="815" spans="2:8" ht="15.75" customHeight="1" x14ac:dyDescent="0.25">
      <c r="B815" s="3"/>
      <c r="H815" s="6"/>
    </row>
    <row r="816" spans="2:8" ht="15.75" customHeight="1" x14ac:dyDescent="0.25">
      <c r="B816" s="3"/>
      <c r="H816" s="6"/>
    </row>
    <row r="817" spans="2:8" ht="15.75" customHeight="1" x14ac:dyDescent="0.25">
      <c r="B817" s="3"/>
      <c r="H817" s="6"/>
    </row>
    <row r="818" spans="2:8" ht="15.75" customHeight="1" x14ac:dyDescent="0.25">
      <c r="B818" s="3"/>
      <c r="H818" s="6"/>
    </row>
    <row r="819" spans="2:8" ht="15.75" customHeight="1" x14ac:dyDescent="0.25">
      <c r="B819" s="3"/>
      <c r="H819" s="6"/>
    </row>
    <row r="820" spans="2:8" ht="15.75" customHeight="1" x14ac:dyDescent="0.25">
      <c r="B820" s="3"/>
      <c r="H820" s="6"/>
    </row>
    <row r="821" spans="2:8" ht="15.75" customHeight="1" x14ac:dyDescent="0.25">
      <c r="B821" s="3"/>
      <c r="H821" s="6"/>
    </row>
    <row r="822" spans="2:8" ht="15.75" customHeight="1" x14ac:dyDescent="0.25">
      <c r="B822" s="3"/>
      <c r="H822" s="6"/>
    </row>
    <row r="823" spans="2:8" ht="15.75" customHeight="1" x14ac:dyDescent="0.25">
      <c r="B823" s="3"/>
      <c r="H823" s="6"/>
    </row>
    <row r="824" spans="2:8" ht="15.75" customHeight="1" x14ac:dyDescent="0.25">
      <c r="B824" s="3"/>
      <c r="H824" s="6"/>
    </row>
    <row r="825" spans="2:8" ht="15.75" customHeight="1" x14ac:dyDescent="0.25">
      <c r="B825" s="3"/>
      <c r="H825" s="6"/>
    </row>
    <row r="826" spans="2:8" ht="15.75" customHeight="1" x14ac:dyDescent="0.25">
      <c r="B826" s="3"/>
      <c r="H826" s="6"/>
    </row>
    <row r="827" spans="2:8" ht="15.75" customHeight="1" x14ac:dyDescent="0.25">
      <c r="B827" s="3"/>
      <c r="H827" s="6"/>
    </row>
    <row r="828" spans="2:8" ht="15.75" customHeight="1" x14ac:dyDescent="0.25">
      <c r="B828" s="3"/>
      <c r="H828" s="6"/>
    </row>
    <row r="829" spans="2:8" ht="15.75" customHeight="1" x14ac:dyDescent="0.25">
      <c r="B829" s="3"/>
      <c r="H829" s="6"/>
    </row>
    <row r="830" spans="2:8" ht="15.75" customHeight="1" x14ac:dyDescent="0.25">
      <c r="B830" s="3"/>
      <c r="H830" s="6"/>
    </row>
    <row r="831" spans="2:8" ht="15.75" customHeight="1" x14ac:dyDescent="0.25">
      <c r="B831" s="3"/>
      <c r="H831" s="6"/>
    </row>
    <row r="832" spans="2:8" ht="15.75" customHeight="1" x14ac:dyDescent="0.25">
      <c r="B832" s="3"/>
      <c r="H832" s="6"/>
    </row>
    <row r="833" spans="2:8" ht="15.75" customHeight="1" x14ac:dyDescent="0.25">
      <c r="B833" s="3"/>
      <c r="H833" s="6"/>
    </row>
    <row r="834" spans="2:8" ht="15.75" customHeight="1" x14ac:dyDescent="0.25">
      <c r="B834" s="3"/>
      <c r="H834" s="6"/>
    </row>
    <row r="835" spans="2:8" ht="15.75" customHeight="1" x14ac:dyDescent="0.25">
      <c r="B835" s="3"/>
      <c r="H835" s="6"/>
    </row>
    <row r="836" spans="2:8" ht="15.75" customHeight="1" x14ac:dyDescent="0.25">
      <c r="B836" s="3"/>
      <c r="H836" s="6"/>
    </row>
    <row r="837" spans="2:8" ht="15.75" customHeight="1" x14ac:dyDescent="0.25">
      <c r="B837" s="3"/>
      <c r="H837" s="6"/>
    </row>
    <row r="838" spans="2:8" ht="15.75" customHeight="1" x14ac:dyDescent="0.25">
      <c r="B838" s="3"/>
      <c r="H838" s="6"/>
    </row>
    <row r="839" spans="2:8" ht="15.75" customHeight="1" x14ac:dyDescent="0.25">
      <c r="B839" s="3"/>
      <c r="H839" s="6"/>
    </row>
    <row r="840" spans="2:8" ht="15.75" customHeight="1" x14ac:dyDescent="0.25">
      <c r="B840" s="3"/>
      <c r="H840" s="6"/>
    </row>
    <row r="841" spans="2:8" ht="15.75" customHeight="1" x14ac:dyDescent="0.25">
      <c r="B841" s="3"/>
      <c r="H841" s="6"/>
    </row>
    <row r="842" spans="2:8" ht="15.75" customHeight="1" x14ac:dyDescent="0.25">
      <c r="B842" s="3"/>
      <c r="H842" s="6"/>
    </row>
    <row r="843" spans="2:8" ht="15.75" customHeight="1" x14ac:dyDescent="0.25">
      <c r="B843" s="3"/>
      <c r="H843" s="6"/>
    </row>
    <row r="844" spans="2:8" ht="15.75" customHeight="1" x14ac:dyDescent="0.25">
      <c r="B844" s="3"/>
      <c r="H844" s="6"/>
    </row>
    <row r="845" spans="2:8" ht="15.75" customHeight="1" x14ac:dyDescent="0.25">
      <c r="B845" s="3"/>
      <c r="H845" s="6"/>
    </row>
    <row r="846" spans="2:8" ht="15.75" customHeight="1" x14ac:dyDescent="0.25">
      <c r="B846" s="3"/>
      <c r="H846" s="6"/>
    </row>
    <row r="847" spans="2:8" ht="15.75" customHeight="1" x14ac:dyDescent="0.25">
      <c r="B847" s="3"/>
      <c r="H847" s="6"/>
    </row>
    <row r="848" spans="2:8" ht="15.75" customHeight="1" x14ac:dyDescent="0.25">
      <c r="B848" s="3"/>
      <c r="H848" s="6"/>
    </row>
    <row r="849" spans="2:8" ht="15.75" customHeight="1" x14ac:dyDescent="0.25">
      <c r="B849" s="3"/>
      <c r="H849" s="6"/>
    </row>
    <row r="850" spans="2:8" ht="15.75" customHeight="1" x14ac:dyDescent="0.25">
      <c r="B850" s="3"/>
      <c r="H850" s="6"/>
    </row>
    <row r="851" spans="2:8" ht="15.75" customHeight="1" x14ac:dyDescent="0.25">
      <c r="B851" s="3"/>
      <c r="H851" s="6"/>
    </row>
    <row r="852" spans="2:8" ht="15.75" customHeight="1" x14ac:dyDescent="0.25">
      <c r="B852" s="3"/>
      <c r="H852" s="6"/>
    </row>
    <row r="853" spans="2:8" ht="15.75" customHeight="1" x14ac:dyDescent="0.25">
      <c r="B853" s="3"/>
      <c r="H853" s="6"/>
    </row>
    <row r="854" spans="2:8" ht="15.75" customHeight="1" x14ac:dyDescent="0.25">
      <c r="B854" s="3"/>
      <c r="H854" s="6"/>
    </row>
    <row r="855" spans="2:8" ht="15.75" customHeight="1" x14ac:dyDescent="0.25">
      <c r="B855" s="3"/>
      <c r="H855" s="6"/>
    </row>
    <row r="856" spans="2:8" ht="15.75" customHeight="1" x14ac:dyDescent="0.25">
      <c r="B856" s="3"/>
      <c r="H856" s="6"/>
    </row>
    <row r="857" spans="2:8" ht="15.75" customHeight="1" x14ac:dyDescent="0.25">
      <c r="B857" s="3"/>
      <c r="H857" s="6"/>
    </row>
    <row r="858" spans="2:8" ht="15.75" customHeight="1" x14ac:dyDescent="0.25">
      <c r="B858" s="3"/>
      <c r="H858" s="6"/>
    </row>
    <row r="859" spans="2:8" ht="15.75" customHeight="1" x14ac:dyDescent="0.25">
      <c r="B859" s="3"/>
      <c r="H859" s="6"/>
    </row>
    <row r="860" spans="2:8" ht="15.75" customHeight="1" x14ac:dyDescent="0.25">
      <c r="B860" s="3"/>
      <c r="H860" s="6"/>
    </row>
    <row r="861" spans="2:8" ht="15.75" customHeight="1" x14ac:dyDescent="0.25">
      <c r="B861" s="3"/>
      <c r="H861" s="6"/>
    </row>
    <row r="862" spans="2:8" ht="15.75" customHeight="1" x14ac:dyDescent="0.25">
      <c r="B862" s="3"/>
      <c r="H862" s="6"/>
    </row>
    <row r="863" spans="2:8" ht="15.75" customHeight="1" x14ac:dyDescent="0.25">
      <c r="B863" s="3"/>
      <c r="H863" s="6"/>
    </row>
    <row r="864" spans="2:8" ht="15.75" customHeight="1" x14ac:dyDescent="0.25">
      <c r="B864" s="3"/>
      <c r="H864" s="6"/>
    </row>
    <row r="865" spans="2:8" ht="15.75" customHeight="1" x14ac:dyDescent="0.25">
      <c r="B865" s="3"/>
      <c r="H865" s="6"/>
    </row>
    <row r="866" spans="2:8" ht="15.75" customHeight="1" x14ac:dyDescent="0.25">
      <c r="B866" s="3"/>
      <c r="H866" s="6"/>
    </row>
    <row r="867" spans="2:8" ht="15.75" customHeight="1" x14ac:dyDescent="0.25">
      <c r="B867" s="3"/>
      <c r="H867" s="6"/>
    </row>
    <row r="868" spans="2:8" ht="15.75" customHeight="1" x14ac:dyDescent="0.25">
      <c r="B868" s="3"/>
      <c r="H868" s="6"/>
    </row>
    <row r="869" spans="2:8" ht="15.75" customHeight="1" x14ac:dyDescent="0.25">
      <c r="B869" s="3"/>
      <c r="H869" s="6"/>
    </row>
    <row r="870" spans="2:8" ht="15.75" customHeight="1" x14ac:dyDescent="0.25">
      <c r="B870" s="3"/>
      <c r="H870" s="6"/>
    </row>
    <row r="871" spans="2:8" ht="15.75" customHeight="1" x14ac:dyDescent="0.25">
      <c r="B871" s="3"/>
      <c r="H871" s="6"/>
    </row>
    <row r="872" spans="2:8" ht="15.75" customHeight="1" x14ac:dyDescent="0.25">
      <c r="B872" s="3"/>
      <c r="H872" s="6"/>
    </row>
    <row r="873" spans="2:8" ht="15.75" customHeight="1" x14ac:dyDescent="0.25">
      <c r="B873" s="3"/>
      <c r="H873" s="6"/>
    </row>
    <row r="874" spans="2:8" ht="15.75" customHeight="1" x14ac:dyDescent="0.25">
      <c r="B874" s="3"/>
      <c r="H874" s="6"/>
    </row>
    <row r="875" spans="2:8" ht="15.75" customHeight="1" x14ac:dyDescent="0.25">
      <c r="B875" s="3"/>
      <c r="H875" s="6"/>
    </row>
    <row r="876" spans="2:8" ht="15.75" customHeight="1" x14ac:dyDescent="0.25">
      <c r="B876" s="3"/>
      <c r="H876" s="6"/>
    </row>
    <row r="877" spans="2:8" ht="15.75" customHeight="1" x14ac:dyDescent="0.25">
      <c r="B877" s="3"/>
      <c r="H877" s="6"/>
    </row>
    <row r="878" spans="2:8" ht="15.75" customHeight="1" x14ac:dyDescent="0.25">
      <c r="B878" s="3"/>
      <c r="H878" s="6"/>
    </row>
    <row r="879" spans="2:8" ht="15.75" customHeight="1" x14ac:dyDescent="0.25">
      <c r="B879" s="3"/>
      <c r="H879" s="6"/>
    </row>
    <row r="880" spans="2:8" ht="15.75" customHeight="1" x14ac:dyDescent="0.25">
      <c r="B880" s="3"/>
      <c r="H880" s="6"/>
    </row>
    <row r="881" spans="2:8" ht="15.75" customHeight="1" x14ac:dyDescent="0.25">
      <c r="B881" s="3"/>
      <c r="H881" s="6"/>
    </row>
    <row r="882" spans="2:8" ht="15.75" customHeight="1" x14ac:dyDescent="0.25">
      <c r="B882" s="3"/>
      <c r="H882" s="6"/>
    </row>
    <row r="883" spans="2:8" ht="15.75" customHeight="1" x14ac:dyDescent="0.25">
      <c r="B883" s="3"/>
      <c r="H883" s="6"/>
    </row>
    <row r="884" spans="2:8" ht="15.75" customHeight="1" x14ac:dyDescent="0.25">
      <c r="B884" s="3"/>
      <c r="H884" s="6"/>
    </row>
    <row r="885" spans="2:8" ht="15.75" customHeight="1" x14ac:dyDescent="0.25">
      <c r="B885" s="3"/>
      <c r="H885" s="6"/>
    </row>
    <row r="886" spans="2:8" ht="15.75" customHeight="1" x14ac:dyDescent="0.25">
      <c r="B886" s="3"/>
      <c r="H886" s="6"/>
    </row>
    <row r="887" spans="2:8" ht="15.75" customHeight="1" x14ac:dyDescent="0.25">
      <c r="B887" s="3"/>
      <c r="H887" s="6"/>
    </row>
    <row r="888" spans="2:8" ht="15.75" customHeight="1" x14ac:dyDescent="0.25">
      <c r="B888" s="3"/>
      <c r="H888" s="6"/>
    </row>
    <row r="889" spans="2:8" ht="15.75" customHeight="1" x14ac:dyDescent="0.25">
      <c r="B889" s="3"/>
      <c r="H889" s="6"/>
    </row>
    <row r="890" spans="2:8" ht="15.75" customHeight="1" x14ac:dyDescent="0.25">
      <c r="B890" s="3"/>
      <c r="H890" s="6"/>
    </row>
    <row r="891" spans="2:8" ht="15.75" customHeight="1" x14ac:dyDescent="0.25">
      <c r="B891" s="3"/>
      <c r="H891" s="6"/>
    </row>
    <row r="892" spans="2:8" ht="15.75" customHeight="1" x14ac:dyDescent="0.25">
      <c r="B892" s="3"/>
      <c r="H892" s="6"/>
    </row>
    <row r="893" spans="2:8" ht="15.75" customHeight="1" x14ac:dyDescent="0.25">
      <c r="B893" s="3"/>
      <c r="H893" s="6"/>
    </row>
    <row r="894" spans="2:8" ht="15.75" customHeight="1" x14ac:dyDescent="0.25">
      <c r="B894" s="3"/>
      <c r="H894" s="6"/>
    </row>
    <row r="895" spans="2:8" ht="15.75" customHeight="1" x14ac:dyDescent="0.25">
      <c r="B895" s="3"/>
      <c r="H895" s="6"/>
    </row>
    <row r="896" spans="2:8" ht="15.75" customHeight="1" x14ac:dyDescent="0.25">
      <c r="B896" s="3"/>
      <c r="H896" s="6"/>
    </row>
    <row r="897" spans="2:8" ht="15.75" customHeight="1" x14ac:dyDescent="0.25">
      <c r="B897" s="3"/>
      <c r="H897" s="6"/>
    </row>
    <row r="898" spans="2:8" ht="15.75" customHeight="1" x14ac:dyDescent="0.25">
      <c r="B898" s="3"/>
      <c r="H898" s="6"/>
    </row>
    <row r="899" spans="2:8" ht="15.75" customHeight="1" x14ac:dyDescent="0.25">
      <c r="B899" s="3"/>
      <c r="H899" s="6"/>
    </row>
    <row r="900" spans="2:8" ht="15.75" customHeight="1" x14ac:dyDescent="0.25">
      <c r="B900" s="3"/>
      <c r="H900" s="6"/>
    </row>
    <row r="901" spans="2:8" ht="15.75" customHeight="1" x14ac:dyDescent="0.25">
      <c r="B901" s="3"/>
      <c r="H901" s="6"/>
    </row>
    <row r="902" spans="2:8" ht="15.75" customHeight="1" x14ac:dyDescent="0.25">
      <c r="B902" s="3"/>
      <c r="H902" s="6"/>
    </row>
    <row r="903" spans="2:8" ht="15.75" customHeight="1" x14ac:dyDescent="0.25">
      <c r="B903" s="3"/>
      <c r="H903" s="6"/>
    </row>
    <row r="904" spans="2:8" ht="15.75" customHeight="1" x14ac:dyDescent="0.25">
      <c r="B904" s="3"/>
      <c r="H904" s="6"/>
    </row>
    <row r="905" spans="2:8" ht="15.75" customHeight="1" x14ac:dyDescent="0.25">
      <c r="B905" s="3"/>
      <c r="H905" s="6"/>
    </row>
    <row r="906" spans="2:8" ht="15.75" customHeight="1" x14ac:dyDescent="0.25">
      <c r="B906" s="3"/>
      <c r="H906" s="6"/>
    </row>
    <row r="907" spans="2:8" ht="15.75" customHeight="1" x14ac:dyDescent="0.25">
      <c r="B907" s="3"/>
      <c r="H907" s="6"/>
    </row>
    <row r="908" spans="2:8" ht="15.75" customHeight="1" x14ac:dyDescent="0.25">
      <c r="B908" s="3"/>
      <c r="H908" s="6"/>
    </row>
    <row r="909" spans="2:8" ht="15.75" customHeight="1" x14ac:dyDescent="0.25">
      <c r="B909" s="3"/>
      <c r="H909" s="6"/>
    </row>
    <row r="910" spans="2:8" ht="15.75" customHeight="1" x14ac:dyDescent="0.25">
      <c r="B910" s="3"/>
      <c r="H910" s="6"/>
    </row>
    <row r="911" spans="2:8" ht="15.75" customHeight="1" x14ac:dyDescent="0.25">
      <c r="B911" s="3"/>
      <c r="H911" s="6"/>
    </row>
    <row r="912" spans="2:8" ht="15.75" customHeight="1" x14ac:dyDescent="0.25">
      <c r="B912" s="3"/>
      <c r="H912" s="6"/>
    </row>
    <row r="913" spans="2:8" ht="15.75" customHeight="1" x14ac:dyDescent="0.25">
      <c r="B913" s="3"/>
      <c r="H913" s="6"/>
    </row>
    <row r="914" spans="2:8" ht="15.75" customHeight="1" x14ac:dyDescent="0.25">
      <c r="B914" s="3"/>
      <c r="H914" s="6"/>
    </row>
    <row r="915" spans="2:8" ht="15.75" customHeight="1" x14ac:dyDescent="0.25">
      <c r="B915" s="3"/>
      <c r="H915" s="6"/>
    </row>
    <row r="916" spans="2:8" ht="15.75" customHeight="1" x14ac:dyDescent="0.25">
      <c r="B916" s="3"/>
      <c r="H916" s="6"/>
    </row>
    <row r="917" spans="2:8" ht="15.75" customHeight="1" x14ac:dyDescent="0.25">
      <c r="B917" s="3"/>
      <c r="H917" s="6"/>
    </row>
    <row r="918" spans="2:8" ht="15.75" customHeight="1" x14ac:dyDescent="0.25">
      <c r="B918" s="3"/>
      <c r="H918" s="6"/>
    </row>
    <row r="919" spans="2:8" ht="15.75" customHeight="1" x14ac:dyDescent="0.25">
      <c r="B919" s="3"/>
      <c r="H919" s="6"/>
    </row>
    <row r="920" spans="2:8" ht="15.75" customHeight="1" x14ac:dyDescent="0.25">
      <c r="B920" s="3"/>
      <c r="H920" s="6"/>
    </row>
    <row r="921" spans="2:8" ht="15.75" customHeight="1" x14ac:dyDescent="0.25">
      <c r="B921" s="3"/>
      <c r="H921" s="6"/>
    </row>
    <row r="922" spans="2:8" ht="15.75" customHeight="1" x14ac:dyDescent="0.25">
      <c r="B922" s="3"/>
      <c r="H922" s="6"/>
    </row>
    <row r="923" spans="2:8" ht="15.75" customHeight="1" x14ac:dyDescent="0.25">
      <c r="B923" s="3"/>
      <c r="H923" s="6"/>
    </row>
    <row r="924" spans="2:8" ht="15.75" customHeight="1" x14ac:dyDescent="0.25">
      <c r="B924" s="3"/>
      <c r="H924" s="6"/>
    </row>
    <row r="925" spans="2:8" ht="15.75" customHeight="1" x14ac:dyDescent="0.25">
      <c r="B925" s="3"/>
      <c r="H925" s="6"/>
    </row>
    <row r="926" spans="2:8" ht="15.75" customHeight="1" x14ac:dyDescent="0.25">
      <c r="B926" s="3"/>
      <c r="H926" s="6"/>
    </row>
    <row r="927" spans="2:8" ht="15.75" customHeight="1" x14ac:dyDescent="0.25">
      <c r="B927" s="3"/>
      <c r="H927" s="6"/>
    </row>
    <row r="928" spans="2:8" ht="15.75" customHeight="1" x14ac:dyDescent="0.25">
      <c r="B928" s="3"/>
      <c r="H928" s="6"/>
    </row>
    <row r="929" spans="2:8" ht="15.75" customHeight="1" x14ac:dyDescent="0.25">
      <c r="B929" s="3"/>
      <c r="H929" s="6"/>
    </row>
    <row r="930" spans="2:8" ht="15.75" customHeight="1" x14ac:dyDescent="0.25">
      <c r="B930" s="3"/>
      <c r="H930" s="6"/>
    </row>
    <row r="931" spans="2:8" ht="15.75" customHeight="1" x14ac:dyDescent="0.25">
      <c r="B931" s="3"/>
      <c r="H931" s="6"/>
    </row>
    <row r="932" spans="2:8" ht="15.75" customHeight="1" x14ac:dyDescent="0.25">
      <c r="B932" s="3"/>
      <c r="H932" s="6"/>
    </row>
    <row r="933" spans="2:8" ht="15.75" customHeight="1" x14ac:dyDescent="0.25">
      <c r="B933" s="3"/>
      <c r="H933" s="6"/>
    </row>
    <row r="934" spans="2:8" ht="15.75" customHeight="1" x14ac:dyDescent="0.25">
      <c r="B934" s="3"/>
      <c r="H934" s="6"/>
    </row>
    <row r="935" spans="2:8" ht="15.75" customHeight="1" x14ac:dyDescent="0.25">
      <c r="B935" s="3"/>
      <c r="H935" s="6"/>
    </row>
    <row r="936" spans="2:8" ht="15.75" customHeight="1" x14ac:dyDescent="0.25">
      <c r="B936" s="3"/>
      <c r="H936" s="6"/>
    </row>
    <row r="937" spans="2:8" ht="15.75" customHeight="1" x14ac:dyDescent="0.25">
      <c r="B937" s="3"/>
      <c r="H937" s="6"/>
    </row>
    <row r="938" spans="2:8" ht="15.75" customHeight="1" x14ac:dyDescent="0.25">
      <c r="B938" s="3"/>
      <c r="H938" s="6"/>
    </row>
    <row r="939" spans="2:8" ht="15.75" customHeight="1" x14ac:dyDescent="0.25">
      <c r="B939" s="3"/>
      <c r="H939" s="6"/>
    </row>
    <row r="940" spans="2:8" ht="15.75" customHeight="1" x14ac:dyDescent="0.25">
      <c r="B940" s="3"/>
      <c r="H940" s="6"/>
    </row>
    <row r="941" spans="2:8" ht="15.75" customHeight="1" x14ac:dyDescent="0.25">
      <c r="B941" s="3"/>
      <c r="H941" s="6"/>
    </row>
    <row r="942" spans="2:8" ht="15.75" customHeight="1" x14ac:dyDescent="0.25">
      <c r="B942" s="3"/>
      <c r="H942" s="6"/>
    </row>
    <row r="943" spans="2:8" ht="15.75" customHeight="1" x14ac:dyDescent="0.25">
      <c r="B943" s="3"/>
      <c r="H943" s="6"/>
    </row>
    <row r="944" spans="2:8" ht="15.75" customHeight="1" x14ac:dyDescent="0.25">
      <c r="B944" s="3"/>
      <c r="H944" s="6"/>
    </row>
    <row r="945" spans="2:8" ht="15.75" customHeight="1" x14ac:dyDescent="0.25">
      <c r="B945" s="3"/>
      <c r="H945" s="6"/>
    </row>
    <row r="946" spans="2:8" ht="15.75" customHeight="1" x14ac:dyDescent="0.25">
      <c r="B946" s="3"/>
      <c r="H946" s="6"/>
    </row>
    <row r="947" spans="2:8" ht="15.75" customHeight="1" x14ac:dyDescent="0.25">
      <c r="B947" s="3"/>
      <c r="H947" s="6"/>
    </row>
    <row r="948" spans="2:8" ht="15.75" customHeight="1" x14ac:dyDescent="0.25">
      <c r="B948" s="3"/>
      <c r="H948" s="6"/>
    </row>
    <row r="949" spans="2:8" ht="15.75" customHeight="1" x14ac:dyDescent="0.25">
      <c r="B949" s="3"/>
      <c r="H949" s="6"/>
    </row>
    <row r="950" spans="2:8" ht="15.75" customHeight="1" x14ac:dyDescent="0.25">
      <c r="B950" s="3"/>
      <c r="H950" s="6"/>
    </row>
    <row r="951" spans="2:8" ht="15.75" customHeight="1" x14ac:dyDescent="0.25">
      <c r="B951" s="3"/>
      <c r="H951" s="6"/>
    </row>
    <row r="952" spans="2:8" ht="15.75" customHeight="1" x14ac:dyDescent="0.25">
      <c r="B952" s="3"/>
      <c r="H952" s="6"/>
    </row>
    <row r="953" spans="2:8" ht="15.75" customHeight="1" x14ac:dyDescent="0.25">
      <c r="B953" s="3"/>
      <c r="H953" s="6"/>
    </row>
    <row r="954" spans="2:8" ht="15.75" customHeight="1" x14ac:dyDescent="0.25">
      <c r="B954" s="3"/>
      <c r="H954" s="6"/>
    </row>
    <row r="955" spans="2:8" ht="15.75" customHeight="1" x14ac:dyDescent="0.25">
      <c r="B955" s="3"/>
      <c r="H955" s="6"/>
    </row>
    <row r="956" spans="2:8" ht="15.75" customHeight="1" x14ac:dyDescent="0.25">
      <c r="B956" s="3"/>
      <c r="H956" s="6"/>
    </row>
    <row r="957" spans="2:8" ht="15.75" customHeight="1" x14ac:dyDescent="0.25">
      <c r="B957" s="3"/>
      <c r="H957" s="6"/>
    </row>
    <row r="958" spans="2:8" ht="15.75" customHeight="1" x14ac:dyDescent="0.25">
      <c r="B958" s="3"/>
      <c r="H958" s="6"/>
    </row>
    <row r="959" spans="2:8" ht="15.75" customHeight="1" x14ac:dyDescent="0.25">
      <c r="B959" s="3"/>
      <c r="H959" s="6"/>
    </row>
    <row r="960" spans="2:8" ht="15.75" customHeight="1" x14ac:dyDescent="0.25">
      <c r="B960" s="3"/>
      <c r="H960" s="6"/>
    </row>
    <row r="961" spans="2:8" ht="15.75" customHeight="1" x14ac:dyDescent="0.25">
      <c r="B961" s="3"/>
      <c r="H961" s="6"/>
    </row>
    <row r="962" spans="2:8" ht="15.75" customHeight="1" x14ac:dyDescent="0.25">
      <c r="B962" s="3"/>
      <c r="H962" s="6"/>
    </row>
    <row r="963" spans="2:8" ht="15.75" customHeight="1" x14ac:dyDescent="0.25">
      <c r="B963" s="3"/>
      <c r="H963" s="6"/>
    </row>
    <row r="964" spans="2:8" ht="15.75" customHeight="1" x14ac:dyDescent="0.25">
      <c r="B964" s="3"/>
      <c r="H964" s="6"/>
    </row>
    <row r="965" spans="2:8" ht="15.75" customHeight="1" x14ac:dyDescent="0.25">
      <c r="B965" s="3"/>
      <c r="H965" s="6"/>
    </row>
    <row r="966" spans="2:8" ht="15.75" customHeight="1" x14ac:dyDescent="0.25">
      <c r="B966" s="3"/>
      <c r="H966" s="6"/>
    </row>
    <row r="967" spans="2:8" ht="15.75" customHeight="1" x14ac:dyDescent="0.25">
      <c r="B967" s="3"/>
      <c r="H967" s="6"/>
    </row>
    <row r="968" spans="2:8" ht="15.75" customHeight="1" x14ac:dyDescent="0.25">
      <c r="B968" s="3"/>
      <c r="H968" s="6"/>
    </row>
    <row r="969" spans="2:8" ht="15.75" customHeight="1" x14ac:dyDescent="0.25">
      <c r="B969" s="3"/>
      <c r="H969" s="6"/>
    </row>
    <row r="970" spans="2:8" ht="15.75" customHeight="1" x14ac:dyDescent="0.25">
      <c r="B970" s="3"/>
      <c r="H970" s="6"/>
    </row>
    <row r="971" spans="2:8" ht="15.75" customHeight="1" x14ac:dyDescent="0.25">
      <c r="B971" s="3"/>
      <c r="H971" s="6"/>
    </row>
    <row r="972" spans="2:8" ht="15.75" customHeight="1" x14ac:dyDescent="0.25">
      <c r="B972" s="3"/>
      <c r="H972" s="6"/>
    </row>
    <row r="973" spans="2:8" ht="15.75" customHeight="1" x14ac:dyDescent="0.25">
      <c r="B973" s="3"/>
      <c r="H973" s="6"/>
    </row>
    <row r="974" spans="2:8" ht="15.75" customHeight="1" x14ac:dyDescent="0.25">
      <c r="B974" s="3"/>
      <c r="H974" s="6"/>
    </row>
    <row r="975" spans="2:8" ht="15.75" customHeight="1" x14ac:dyDescent="0.25">
      <c r="B975" s="3"/>
      <c r="H975" s="6"/>
    </row>
    <row r="976" spans="2:8" ht="15.75" customHeight="1" x14ac:dyDescent="0.25">
      <c r="B976" s="3"/>
      <c r="H976" s="6"/>
    </row>
    <row r="977" spans="2:8" ht="15.75" customHeight="1" x14ac:dyDescent="0.25">
      <c r="B977" s="3"/>
      <c r="H977" s="6"/>
    </row>
    <row r="978" spans="2:8" ht="15.75" customHeight="1" x14ac:dyDescent="0.25">
      <c r="B978" s="3"/>
      <c r="H978" s="6"/>
    </row>
    <row r="979" spans="2:8" ht="15.75" customHeight="1" x14ac:dyDescent="0.25">
      <c r="B979" s="3"/>
      <c r="H979" s="6"/>
    </row>
    <row r="980" spans="2:8" ht="15.75" customHeight="1" x14ac:dyDescent="0.25">
      <c r="B980" s="3"/>
      <c r="H980" s="6"/>
    </row>
    <row r="981" spans="2:8" ht="15.75" customHeight="1" x14ac:dyDescent="0.25">
      <c r="B981" s="3"/>
      <c r="H981" s="6"/>
    </row>
    <row r="982" spans="2:8" ht="15.75" customHeight="1" x14ac:dyDescent="0.25">
      <c r="B982" s="3"/>
      <c r="H982" s="6"/>
    </row>
    <row r="983" spans="2:8" ht="15.75" customHeight="1" x14ac:dyDescent="0.25">
      <c r="B983" s="3"/>
      <c r="H983" s="6"/>
    </row>
    <row r="984" spans="2:8" ht="15.75" customHeight="1" x14ac:dyDescent="0.25">
      <c r="B984" s="3"/>
      <c r="H984" s="6"/>
    </row>
    <row r="985" spans="2:8" ht="15.75" customHeight="1" x14ac:dyDescent="0.25">
      <c r="B985" s="3"/>
      <c r="H985" s="6"/>
    </row>
    <row r="986" spans="2:8" ht="15.75" customHeight="1" x14ac:dyDescent="0.25">
      <c r="B986" s="3"/>
      <c r="H986" s="6"/>
    </row>
    <row r="987" spans="2:8" ht="15.75" customHeight="1" x14ac:dyDescent="0.25">
      <c r="B987" s="3"/>
      <c r="H987" s="6"/>
    </row>
    <row r="988" spans="2:8" ht="15.75" customHeight="1" x14ac:dyDescent="0.25">
      <c r="B988" s="3"/>
      <c r="H988" s="6"/>
    </row>
    <row r="989" spans="2:8" ht="15.75" customHeight="1" x14ac:dyDescent="0.25">
      <c r="B989" s="3"/>
      <c r="H989" s="6"/>
    </row>
    <row r="990" spans="2:8" ht="15.75" customHeight="1" x14ac:dyDescent="0.25">
      <c r="B990" s="3"/>
      <c r="H990" s="6"/>
    </row>
    <row r="991" spans="2:8" ht="15.75" customHeight="1" x14ac:dyDescent="0.25">
      <c r="B991" s="3"/>
      <c r="H991" s="6"/>
    </row>
    <row r="992" spans="2:8" ht="15.75" customHeight="1" x14ac:dyDescent="0.25">
      <c r="B992" s="3"/>
      <c r="H992" s="6"/>
    </row>
    <row r="993" spans="8:8" ht="15.75" customHeight="1" x14ac:dyDescent="0.25">
      <c r="H993" s="6"/>
    </row>
    <row r="994" spans="8:8" ht="15.75" customHeight="1" x14ac:dyDescent="0.25">
      <c r="H994" s="6"/>
    </row>
    <row r="995" spans="8:8" ht="15.75" customHeight="1" x14ac:dyDescent="0.25">
      <c r="H995" s="6"/>
    </row>
    <row r="996" spans="8:8" ht="15.75" customHeight="1" x14ac:dyDescent="0.25">
      <c r="H996" s="6"/>
    </row>
    <row r="997" spans="8:8" ht="15.75" customHeight="1" x14ac:dyDescent="0.25">
      <c r="H997" s="6"/>
    </row>
    <row r="998" spans="8:8" ht="15.75" customHeight="1" x14ac:dyDescent="0.25">
      <c r="H998" s="6"/>
    </row>
    <row r="999" spans="8:8" ht="15.75" customHeight="1" x14ac:dyDescent="0.25">
      <c r="H999" s="6"/>
    </row>
    <row r="1000" spans="8:8" ht="15" customHeight="1" x14ac:dyDescent="0.25">
      <c r="H1000" s="6"/>
    </row>
    <row r="1001" spans="8:8" ht="15" customHeight="1" x14ac:dyDescent="0.25">
      <c r="H1001" s="6"/>
    </row>
    <row r="1002" spans="8:8" ht="15" customHeight="1" x14ac:dyDescent="0.25">
      <c r="H1002" s="6"/>
    </row>
  </sheetData>
  <mergeCells count="1">
    <mergeCell ref="G3:J3"/>
  </mergeCells>
  <conditionalFormatting sqref="G5:G12">
    <cfRule type="duplicateValues" dxfId="895" priority="760"/>
  </conditionalFormatting>
  <conditionalFormatting sqref="K4:K10 G5:G12">
    <cfRule type="duplicateValues" dxfId="894" priority="762"/>
  </conditionalFormatting>
  <pageMargins left="0.7" right="0.7" top="0.75" bottom="0.75" header="0" footer="0"/>
  <pageSetup paperSize="9" scale="4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'disbursment and by product summ'!$A$3:$A$35</xm:f>
          </x14:formula1>
          <xm:sqref>E1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M43"/>
  <sheetViews>
    <sheetView workbookViewId="0">
      <selection activeCell="C3" sqref="C3"/>
    </sheetView>
  </sheetViews>
  <sheetFormatPr defaultColWidth="9.140625" defaultRowHeight="15" x14ac:dyDescent="0.25"/>
  <cols>
    <col min="1" max="1" width="20.7109375" style="21" bestFit="1" customWidth="1"/>
    <col min="2" max="2" width="25" style="21" customWidth="1"/>
    <col min="3" max="3" width="20" style="17" bestFit="1" customWidth="1"/>
    <col min="4" max="4" width="15.7109375" style="21" bestFit="1" customWidth="1"/>
    <col min="5" max="5" width="16.28515625" style="21" bestFit="1" customWidth="1"/>
    <col min="6" max="7" width="16.28515625" style="21" customWidth="1"/>
    <col min="8" max="8" width="17.5703125" style="29" bestFit="1" customWidth="1"/>
    <col min="9" max="9" width="19.5703125" style="21" bestFit="1" customWidth="1"/>
    <col min="10" max="12" width="9.140625" style="8"/>
    <col min="13" max="13" width="13.7109375" style="8" bestFit="1" customWidth="1"/>
    <col min="14" max="16384" width="9.140625" style="8"/>
  </cols>
  <sheetData>
    <row r="1" spans="1:9" ht="15.75" x14ac:dyDescent="0.25">
      <c r="A1" s="201" t="s">
        <v>431</v>
      </c>
      <c r="B1" s="335" t="s">
        <v>428</v>
      </c>
      <c r="C1" s="336"/>
      <c r="D1" s="336"/>
      <c r="E1" s="336"/>
      <c r="F1" s="336"/>
      <c r="G1" s="336"/>
      <c r="H1" s="336"/>
      <c r="I1" s="337"/>
    </row>
    <row r="2" spans="1:9" ht="31.5" x14ac:dyDescent="0.25">
      <c r="A2" s="201" t="s">
        <v>163</v>
      </c>
      <c r="B2" s="201" t="s">
        <v>72</v>
      </c>
      <c r="C2" s="338">
        <f ca="1">TODAY()</f>
        <v>45535</v>
      </c>
      <c r="D2" s="201" t="s">
        <v>195</v>
      </c>
      <c r="E2" s="201" t="s">
        <v>430</v>
      </c>
      <c r="F2" s="201" t="s">
        <v>434</v>
      </c>
      <c r="G2" s="201" t="s">
        <v>426</v>
      </c>
      <c r="H2" s="201" t="s">
        <v>432</v>
      </c>
      <c r="I2" s="201" t="s">
        <v>433</v>
      </c>
    </row>
    <row r="3" spans="1:9" x14ac:dyDescent="0.25">
      <c r="A3" s="21" t="s">
        <v>200</v>
      </c>
      <c r="B3" s="21" t="s">
        <v>184</v>
      </c>
      <c r="C3" s="17" t="e">
        <f ca="1">SUMIFS('Fully Booked'!R:R,'Fully Booked'!D:D,'PRODUCT MANAGER EFFICIENCY'!A3,'Fully Booked'!L:L,'PRODUCT MANAGER EFFICIENCY'!$C$2,'Fully Booked'!#REF!,'PRODUCT MANAGER EFFICIENCY'!$B$1)</f>
        <v>#REF!</v>
      </c>
      <c r="D3" s="29" t="e">
        <f>SUMIFS('Fully Booked'!R:R,'Fully Booked'!D:D,'PRODUCT MANAGER EFFICIENCY'!A3,'Fully Booked'!M:M,'PRODUCT MANAGER EFFICIENCY'!$D$2,'Fully Booked'!#REF!,'PRODUCT MANAGER EFFICIENCY'!$B$1)</f>
        <v>#REF!</v>
      </c>
      <c r="E3" s="29" t="e">
        <f>SUMIFS('Fully Booked'!R:R,'Fully Booked'!D:D,'PRODUCT MANAGER EFFICIENCY'!A3,'Fully Booked'!#REF!,'PRODUCT MANAGER EFFICIENCY'!$B$1)</f>
        <v>#REF!</v>
      </c>
      <c r="F3" s="29" t="e">
        <f>SUMIFS('Fully Booked'!R:R,'Fully Booked'!#REF!,'PRODUCT MANAGER EFFICIENCY'!A3,'Fully Booked'!#REF!,'PRODUCT MANAGER EFFICIENCY'!$B$1)</f>
        <v>#REF!</v>
      </c>
      <c r="G3" s="29" t="e">
        <f>F3+E3</f>
        <v>#REF!</v>
      </c>
      <c r="H3" s="29">
        <v>3500000</v>
      </c>
      <c r="I3" s="57" t="e">
        <f t="shared" ref="I3:I23" si="0">E3/H3</f>
        <v>#REF!</v>
      </c>
    </row>
    <row r="4" spans="1:9" x14ac:dyDescent="0.25">
      <c r="A4" s="21" t="s">
        <v>384</v>
      </c>
      <c r="B4" s="21" t="s">
        <v>49</v>
      </c>
      <c r="C4" s="17" t="e">
        <f ca="1">SUMIFS('Fully Booked'!R:R,'Fully Booked'!D:D,'PRODUCT MANAGER EFFICIENCY'!A4,'Fully Booked'!L:L,'PRODUCT MANAGER EFFICIENCY'!$C$2,'Fully Booked'!#REF!,'PRODUCT MANAGER EFFICIENCY'!$B$1)</f>
        <v>#REF!</v>
      </c>
      <c r="D4" s="29" t="e">
        <f>SUMIFS('Fully Booked'!R:R,'Fully Booked'!D:D,'PRODUCT MANAGER EFFICIENCY'!A4,'Fully Booked'!M:M,'PRODUCT MANAGER EFFICIENCY'!$D$2,'Fully Booked'!#REF!,'PRODUCT MANAGER EFFICIENCY'!$B$1)</f>
        <v>#REF!</v>
      </c>
      <c r="E4" s="29" t="e">
        <f>SUMIFS('Fully Booked'!R:R,'Fully Booked'!D:D,'PRODUCT MANAGER EFFICIENCY'!A4,'Fully Booked'!#REF!,'PRODUCT MANAGER EFFICIENCY'!$B$1)</f>
        <v>#REF!</v>
      </c>
      <c r="F4" s="29" t="e">
        <f>SUMIFS('Fully Booked'!R:R,'Fully Booked'!#REF!,'PRODUCT MANAGER EFFICIENCY'!A4,'Fully Booked'!#REF!,'PRODUCT MANAGER EFFICIENCY'!$B$1)</f>
        <v>#REF!</v>
      </c>
      <c r="G4" s="29" t="e">
        <f t="shared" ref="G4:G23" si="1">F4+E4</f>
        <v>#REF!</v>
      </c>
      <c r="H4" s="29">
        <v>3500000</v>
      </c>
      <c r="I4" s="57" t="e">
        <f t="shared" si="0"/>
        <v>#REF!</v>
      </c>
    </row>
    <row r="5" spans="1:9" x14ac:dyDescent="0.25">
      <c r="A5" s="21" t="s">
        <v>212</v>
      </c>
      <c r="B5" s="21" t="s">
        <v>184</v>
      </c>
      <c r="C5" s="17" t="e">
        <f ca="1">SUMIFS('Fully Booked'!R:R,'Fully Booked'!D:D,'PRODUCT MANAGER EFFICIENCY'!A5,'Fully Booked'!L:L,'PRODUCT MANAGER EFFICIENCY'!$C$2,'Fully Booked'!#REF!,'PRODUCT MANAGER EFFICIENCY'!$B$1)</f>
        <v>#REF!</v>
      </c>
      <c r="D5" s="29" t="e">
        <f>SUMIFS('Fully Booked'!R:R,'Fully Booked'!D:D,'PRODUCT MANAGER EFFICIENCY'!A5,'Fully Booked'!M:M,'PRODUCT MANAGER EFFICIENCY'!$D$2,'Fully Booked'!#REF!,'PRODUCT MANAGER EFFICIENCY'!$B$1)</f>
        <v>#REF!</v>
      </c>
      <c r="E5" s="29" t="e">
        <f>SUMIFS('Fully Booked'!R:R,'Fully Booked'!D:D,'PRODUCT MANAGER EFFICIENCY'!A5,'Fully Booked'!#REF!,'PRODUCT MANAGER EFFICIENCY'!$B$1)</f>
        <v>#REF!</v>
      </c>
      <c r="F5" s="29" t="e">
        <f>SUMIFS('Fully Booked'!R:R,'Fully Booked'!#REF!,'PRODUCT MANAGER EFFICIENCY'!A5,'Fully Booked'!#REF!,'PRODUCT MANAGER EFFICIENCY'!$B$1)</f>
        <v>#REF!</v>
      </c>
      <c r="G5" s="29" t="e">
        <f t="shared" si="1"/>
        <v>#REF!</v>
      </c>
      <c r="H5" s="29">
        <v>3500000</v>
      </c>
      <c r="I5" s="57" t="e">
        <f t="shared" si="0"/>
        <v>#REF!</v>
      </c>
    </row>
    <row r="6" spans="1:9" x14ac:dyDescent="0.25">
      <c r="A6" s="21" t="s">
        <v>417</v>
      </c>
      <c r="B6" s="21" t="s">
        <v>184</v>
      </c>
      <c r="C6" s="17" t="e">
        <f ca="1">SUMIFS('Fully Booked'!R:R,'Fully Booked'!D:D,'PRODUCT MANAGER EFFICIENCY'!A6,'Fully Booked'!L:L,'PRODUCT MANAGER EFFICIENCY'!$C$2,'Fully Booked'!#REF!,'PRODUCT MANAGER EFFICIENCY'!$B$1)</f>
        <v>#REF!</v>
      </c>
      <c r="D6" s="29" t="e">
        <f>SUMIFS('Fully Booked'!R:R,'Fully Booked'!D:D,'PRODUCT MANAGER EFFICIENCY'!A6,'Fully Booked'!M:M,'PRODUCT MANAGER EFFICIENCY'!$D$2,'Fully Booked'!#REF!,'PRODUCT MANAGER EFFICIENCY'!$B$1)</f>
        <v>#REF!</v>
      </c>
      <c r="E6" s="29" t="e">
        <f>SUMIFS('Fully Booked'!R:R,'Fully Booked'!D:D,'PRODUCT MANAGER EFFICIENCY'!A6,'Fully Booked'!#REF!,'PRODUCT MANAGER EFFICIENCY'!$B$1)</f>
        <v>#REF!</v>
      </c>
      <c r="F6" s="29" t="e">
        <f>SUMIFS('Fully Booked'!R:R,'Fully Booked'!#REF!,'PRODUCT MANAGER EFFICIENCY'!A6,'Fully Booked'!#REF!,'PRODUCT MANAGER EFFICIENCY'!$B$1)</f>
        <v>#REF!</v>
      </c>
      <c r="G6" s="29" t="e">
        <f t="shared" si="1"/>
        <v>#REF!</v>
      </c>
      <c r="H6" s="29">
        <v>3500000</v>
      </c>
      <c r="I6" s="57" t="e">
        <f t="shared" si="0"/>
        <v>#REF!</v>
      </c>
    </row>
    <row r="7" spans="1:9" x14ac:dyDescent="0.25">
      <c r="A7" s="21" t="s">
        <v>199</v>
      </c>
      <c r="B7" s="21" t="s">
        <v>31</v>
      </c>
      <c r="C7" s="17" t="e">
        <f ca="1">SUMIFS('Fully Booked'!R:R,'Fully Booked'!D:D,'PRODUCT MANAGER EFFICIENCY'!A7,'Fully Booked'!L:L,'PRODUCT MANAGER EFFICIENCY'!$C$2,'Fully Booked'!#REF!,'PRODUCT MANAGER EFFICIENCY'!$B$1)</f>
        <v>#REF!</v>
      </c>
      <c r="D7" s="29" t="e">
        <f>SUMIFS('Fully Booked'!R:R,'Fully Booked'!D:D,'PRODUCT MANAGER EFFICIENCY'!A7,'Fully Booked'!M:M,'PRODUCT MANAGER EFFICIENCY'!$D$2,'Fully Booked'!#REF!,'PRODUCT MANAGER EFFICIENCY'!$B$1)</f>
        <v>#REF!</v>
      </c>
      <c r="E7" s="29" t="e">
        <f>SUMIFS('Fully Booked'!R:R,'Fully Booked'!D:D,'PRODUCT MANAGER EFFICIENCY'!A7,'Fully Booked'!#REF!,'PRODUCT MANAGER EFFICIENCY'!$B$1)</f>
        <v>#REF!</v>
      </c>
      <c r="F7" s="29" t="e">
        <f>SUMIFS('Fully Booked'!R:R,'Fully Booked'!#REF!,'PRODUCT MANAGER EFFICIENCY'!A7,'Fully Booked'!#REF!,'PRODUCT MANAGER EFFICIENCY'!$B$1)</f>
        <v>#REF!</v>
      </c>
      <c r="G7" s="29" t="e">
        <f t="shared" si="1"/>
        <v>#REF!</v>
      </c>
      <c r="H7" s="29">
        <v>5000000</v>
      </c>
      <c r="I7" s="57" t="e">
        <f t="shared" si="0"/>
        <v>#REF!</v>
      </c>
    </row>
    <row r="8" spans="1:9" x14ac:dyDescent="0.25">
      <c r="A8" s="21" t="s">
        <v>456</v>
      </c>
      <c r="B8" s="21" t="s">
        <v>184</v>
      </c>
      <c r="C8" s="17" t="e">
        <f ca="1">SUMIFS('Fully Booked'!R:R,'Fully Booked'!D:D,'PRODUCT MANAGER EFFICIENCY'!A8,'Fully Booked'!L:L,'PRODUCT MANAGER EFFICIENCY'!$C$2,'Fully Booked'!#REF!,'PRODUCT MANAGER EFFICIENCY'!$B$1)</f>
        <v>#REF!</v>
      </c>
      <c r="D8" s="29" t="e">
        <f>SUMIFS('Fully Booked'!R:R,'Fully Booked'!D:D,'PRODUCT MANAGER EFFICIENCY'!A8,'Fully Booked'!M:M,'PRODUCT MANAGER EFFICIENCY'!$D$2,'Fully Booked'!#REF!,'PRODUCT MANAGER EFFICIENCY'!$B$1)</f>
        <v>#REF!</v>
      </c>
      <c r="E8" s="29" t="e">
        <f>SUMIFS('Fully Booked'!R:R,'Fully Booked'!D:D,'PRODUCT MANAGER EFFICIENCY'!A8,'Fully Booked'!#REF!,'PRODUCT MANAGER EFFICIENCY'!$B$1)</f>
        <v>#REF!</v>
      </c>
      <c r="F8" s="29" t="e">
        <f>SUMIFS('Fully Booked'!R:R,'Fully Booked'!#REF!,'PRODUCT MANAGER EFFICIENCY'!A8,'Fully Booked'!#REF!,'PRODUCT MANAGER EFFICIENCY'!$B$1)</f>
        <v>#REF!</v>
      </c>
      <c r="G8" s="29" t="e">
        <f t="shared" si="1"/>
        <v>#REF!</v>
      </c>
      <c r="H8" s="29">
        <v>5000000</v>
      </c>
      <c r="I8" s="57" t="e">
        <f t="shared" si="0"/>
        <v>#REF!</v>
      </c>
    </row>
    <row r="9" spans="1:9" x14ac:dyDescent="0.25">
      <c r="A9" s="21" t="s">
        <v>208</v>
      </c>
      <c r="B9" s="21" t="s">
        <v>37</v>
      </c>
      <c r="C9" s="17" t="e">
        <f ca="1">SUMIFS('Fully Booked'!R:R,'Fully Booked'!D:D,'PRODUCT MANAGER EFFICIENCY'!A9,'Fully Booked'!L:L,'PRODUCT MANAGER EFFICIENCY'!$C$2,'Fully Booked'!#REF!,'PRODUCT MANAGER EFFICIENCY'!$B$1)</f>
        <v>#REF!</v>
      </c>
      <c r="D9" s="29" t="e">
        <f>SUMIFS('Fully Booked'!R:R,'Fully Booked'!D:D,'PRODUCT MANAGER EFFICIENCY'!A9,'Fully Booked'!M:M,'PRODUCT MANAGER EFFICIENCY'!$D$2,'Fully Booked'!#REF!,'PRODUCT MANAGER EFFICIENCY'!$B$1)</f>
        <v>#REF!</v>
      </c>
      <c r="E9" s="29" t="e">
        <f>SUMIFS('Fully Booked'!R:R,'Fully Booked'!D:D,'PRODUCT MANAGER EFFICIENCY'!A9,'Fully Booked'!#REF!,'PRODUCT MANAGER EFFICIENCY'!$B$1)</f>
        <v>#REF!</v>
      </c>
      <c r="F9" s="29" t="e">
        <f>SUMIFS('Fully Booked'!R:R,'Fully Booked'!#REF!,'PRODUCT MANAGER EFFICIENCY'!A9,'Fully Booked'!#REF!,'PRODUCT MANAGER EFFICIENCY'!$B$1)</f>
        <v>#REF!</v>
      </c>
      <c r="G9" s="29" t="e">
        <f t="shared" si="1"/>
        <v>#REF!</v>
      </c>
      <c r="H9" s="29">
        <v>5000000</v>
      </c>
      <c r="I9" s="57" t="e">
        <f t="shared" si="0"/>
        <v>#REF!</v>
      </c>
    </row>
    <row r="10" spans="1:9" x14ac:dyDescent="0.25">
      <c r="A10" s="21" t="s">
        <v>189</v>
      </c>
      <c r="B10" s="21" t="s">
        <v>49</v>
      </c>
      <c r="C10" s="17" t="e">
        <f ca="1">SUMIFS('Fully Booked'!R:R,'Fully Booked'!D:D,'PRODUCT MANAGER EFFICIENCY'!A10,'Fully Booked'!L:L,'PRODUCT MANAGER EFFICIENCY'!$C$2,'Fully Booked'!#REF!,'PRODUCT MANAGER EFFICIENCY'!$B$1)</f>
        <v>#REF!</v>
      </c>
      <c r="D10" s="29" t="e">
        <f>SUMIFS('Fully Booked'!R:R,'Fully Booked'!D:D,'PRODUCT MANAGER EFFICIENCY'!A10,'Fully Booked'!M:M,'PRODUCT MANAGER EFFICIENCY'!$D$2,'Fully Booked'!#REF!,'PRODUCT MANAGER EFFICIENCY'!$B$1)</f>
        <v>#REF!</v>
      </c>
      <c r="E10" s="29" t="e">
        <f>SUMIFS('Fully Booked'!R:R,'Fully Booked'!D:D,'PRODUCT MANAGER EFFICIENCY'!A10,'Fully Booked'!#REF!,'PRODUCT MANAGER EFFICIENCY'!$B$1)</f>
        <v>#REF!</v>
      </c>
      <c r="F10" s="29" t="e">
        <f>SUMIFS('Fully Booked'!R:R,'Fully Booked'!#REF!,'PRODUCT MANAGER EFFICIENCY'!A10,'Fully Booked'!#REF!,'PRODUCT MANAGER EFFICIENCY'!$B$1)</f>
        <v>#REF!</v>
      </c>
      <c r="G10" s="29" t="e">
        <f t="shared" si="1"/>
        <v>#REF!</v>
      </c>
      <c r="H10" s="29">
        <v>5000000</v>
      </c>
      <c r="I10" s="57" t="e">
        <f t="shared" si="0"/>
        <v>#REF!</v>
      </c>
    </row>
    <row r="11" spans="1:9" x14ac:dyDescent="0.25">
      <c r="A11" s="21" t="s">
        <v>32</v>
      </c>
      <c r="B11" s="21" t="s">
        <v>31</v>
      </c>
      <c r="C11" s="17" t="e">
        <f ca="1">SUMIFS('Fully Booked'!R:R,'Fully Booked'!D:D,'PRODUCT MANAGER EFFICIENCY'!A11,'Fully Booked'!L:L,'PRODUCT MANAGER EFFICIENCY'!$C$2,'Fully Booked'!#REF!,'PRODUCT MANAGER EFFICIENCY'!$B$1)</f>
        <v>#REF!</v>
      </c>
      <c r="D11" s="29" t="e">
        <f>SUMIFS('Fully Booked'!R:R,'Fully Booked'!D:D,'PRODUCT MANAGER EFFICIENCY'!A11,'Fully Booked'!M:M,'PRODUCT MANAGER EFFICIENCY'!$D$2,'Fully Booked'!#REF!,'PRODUCT MANAGER EFFICIENCY'!$B$1)</f>
        <v>#REF!</v>
      </c>
      <c r="E11" s="29" t="e">
        <f>SUMIFS('Fully Booked'!R:R,'Fully Booked'!D:D,'PRODUCT MANAGER EFFICIENCY'!A11,'Fully Booked'!#REF!,'PRODUCT MANAGER EFFICIENCY'!$B$1)</f>
        <v>#REF!</v>
      </c>
      <c r="F11" s="29" t="e">
        <f>SUMIFS('Fully Booked'!R:R,'Fully Booked'!#REF!,'PRODUCT MANAGER EFFICIENCY'!A11,'Fully Booked'!#REF!,'PRODUCT MANAGER EFFICIENCY'!$B$1)</f>
        <v>#REF!</v>
      </c>
      <c r="G11" s="29" t="e">
        <f t="shared" si="1"/>
        <v>#REF!</v>
      </c>
      <c r="H11" s="29">
        <v>5000000</v>
      </c>
      <c r="I11" s="57" t="e">
        <f t="shared" si="0"/>
        <v>#REF!</v>
      </c>
    </row>
    <row r="12" spans="1:9" x14ac:dyDescent="0.25">
      <c r="A12" s="21" t="s">
        <v>160</v>
      </c>
      <c r="B12" s="21" t="s">
        <v>38</v>
      </c>
      <c r="C12" s="17" t="e">
        <f ca="1">SUMIFS('Fully Booked'!R:R,'Fully Booked'!D:D,'PRODUCT MANAGER EFFICIENCY'!A12,'Fully Booked'!L:L,'PRODUCT MANAGER EFFICIENCY'!$C$2,'Fully Booked'!#REF!,'PRODUCT MANAGER EFFICIENCY'!$B$1)</f>
        <v>#REF!</v>
      </c>
      <c r="D12" s="29" t="e">
        <f>SUMIFS('Fully Booked'!R:R,'Fully Booked'!D:D,'PRODUCT MANAGER EFFICIENCY'!A12,'Fully Booked'!M:M,'PRODUCT MANAGER EFFICIENCY'!$D$2,'Fully Booked'!#REF!,'PRODUCT MANAGER EFFICIENCY'!$B$1)</f>
        <v>#REF!</v>
      </c>
      <c r="E12" s="29" t="e">
        <f>SUMIFS('Fully Booked'!R:R,'Fully Booked'!D:D,'PRODUCT MANAGER EFFICIENCY'!A12,'Fully Booked'!#REF!,'PRODUCT MANAGER EFFICIENCY'!$B$1)</f>
        <v>#REF!</v>
      </c>
      <c r="F12" s="29" t="e">
        <f>SUMIFS('Fully Booked'!R:R,'Fully Booked'!#REF!,'PRODUCT MANAGER EFFICIENCY'!A12,'Fully Booked'!#REF!,'PRODUCT MANAGER EFFICIENCY'!$B$1)</f>
        <v>#REF!</v>
      </c>
      <c r="G12" s="29" t="e">
        <f t="shared" si="1"/>
        <v>#REF!</v>
      </c>
      <c r="H12" s="29">
        <v>5000000</v>
      </c>
      <c r="I12" s="57" t="e">
        <f t="shared" si="0"/>
        <v>#REF!</v>
      </c>
    </row>
    <row r="13" spans="1:9" x14ac:dyDescent="0.25">
      <c r="A13" s="21" t="s">
        <v>268</v>
      </c>
      <c r="B13" s="21" t="s">
        <v>38</v>
      </c>
      <c r="C13" s="17" t="e">
        <f ca="1">SUMIFS('Fully Booked'!R:R,'Fully Booked'!D:D,'PRODUCT MANAGER EFFICIENCY'!A13,'Fully Booked'!L:L,'PRODUCT MANAGER EFFICIENCY'!$C$2,'Fully Booked'!#REF!,'PRODUCT MANAGER EFFICIENCY'!$B$1)</f>
        <v>#REF!</v>
      </c>
      <c r="D13" s="29" t="e">
        <f>SUMIFS('Fully Booked'!R:R,'Fully Booked'!D:D,'PRODUCT MANAGER EFFICIENCY'!A13,'Fully Booked'!M:M,'PRODUCT MANAGER EFFICIENCY'!$D$2,'Fully Booked'!#REF!,'PRODUCT MANAGER EFFICIENCY'!$B$1)</f>
        <v>#REF!</v>
      </c>
      <c r="E13" s="29" t="e">
        <f>SUMIFS('Fully Booked'!R:R,'Fully Booked'!D:D,'PRODUCT MANAGER EFFICIENCY'!A13,'Fully Booked'!#REF!,'PRODUCT MANAGER EFFICIENCY'!$B$1)</f>
        <v>#REF!</v>
      </c>
      <c r="F13" s="29" t="e">
        <f>SUMIFS('Fully Booked'!R:R,'Fully Booked'!#REF!,'PRODUCT MANAGER EFFICIENCY'!A13,'Fully Booked'!#REF!,'PRODUCT MANAGER EFFICIENCY'!$B$1)</f>
        <v>#REF!</v>
      </c>
      <c r="G13" s="29" t="e">
        <f t="shared" si="1"/>
        <v>#REF!</v>
      </c>
      <c r="H13" s="29">
        <v>5000000</v>
      </c>
      <c r="I13" s="57" t="e">
        <f t="shared" si="0"/>
        <v>#REF!</v>
      </c>
    </row>
    <row r="14" spans="1:9" x14ac:dyDescent="0.25">
      <c r="A14" s="21" t="s">
        <v>459</v>
      </c>
      <c r="B14" s="21" t="s">
        <v>37</v>
      </c>
      <c r="C14" s="17" t="e">
        <f ca="1">SUMIFS('Fully Booked'!R:R,'Fully Booked'!D:D,'PRODUCT MANAGER EFFICIENCY'!A14,'Fully Booked'!L:L,'PRODUCT MANAGER EFFICIENCY'!$C$2,'Fully Booked'!#REF!,'PRODUCT MANAGER EFFICIENCY'!$B$1)</f>
        <v>#REF!</v>
      </c>
      <c r="D14" s="29" t="e">
        <f>SUMIFS('Fully Booked'!R:R,'Fully Booked'!D:D,'PRODUCT MANAGER EFFICIENCY'!A14,'Fully Booked'!M:M,'PRODUCT MANAGER EFFICIENCY'!$D$2,'Fully Booked'!#REF!,'PRODUCT MANAGER EFFICIENCY'!$B$1)</f>
        <v>#REF!</v>
      </c>
      <c r="E14" s="29" t="e">
        <f>SUMIFS('Fully Booked'!R:R,'Fully Booked'!D:D,'PRODUCT MANAGER EFFICIENCY'!A14,'Fully Booked'!#REF!,'PRODUCT MANAGER EFFICIENCY'!$B$1)</f>
        <v>#REF!</v>
      </c>
      <c r="F14" s="29" t="e">
        <f>SUMIFS('Fully Booked'!R:R,'Fully Booked'!#REF!,'PRODUCT MANAGER EFFICIENCY'!A14,'Fully Booked'!#REF!,'PRODUCT MANAGER EFFICIENCY'!$B$1)</f>
        <v>#REF!</v>
      </c>
      <c r="G14" s="29" t="e">
        <f t="shared" si="1"/>
        <v>#REF!</v>
      </c>
      <c r="H14" s="29">
        <v>3500000</v>
      </c>
      <c r="I14" s="57" t="e">
        <f t="shared" si="0"/>
        <v>#REF!</v>
      </c>
    </row>
    <row r="15" spans="1:9" x14ac:dyDescent="0.25">
      <c r="A15" s="21" t="s">
        <v>462</v>
      </c>
      <c r="B15" s="21" t="s">
        <v>47</v>
      </c>
      <c r="C15" s="17" t="e">
        <f ca="1">SUMIFS('Fully Booked'!R:R,'Fully Booked'!D:D,'PRODUCT MANAGER EFFICIENCY'!A15,'Fully Booked'!L:L,'PRODUCT MANAGER EFFICIENCY'!$C$2,'Fully Booked'!#REF!,'PRODUCT MANAGER EFFICIENCY'!$B$1)</f>
        <v>#REF!</v>
      </c>
      <c r="D15" s="29" t="e">
        <f>SUMIFS('Fully Booked'!R:R,'Fully Booked'!D:D,'PRODUCT MANAGER EFFICIENCY'!A15,'Fully Booked'!M:M,'PRODUCT MANAGER EFFICIENCY'!$D$2,'Fully Booked'!#REF!,'PRODUCT MANAGER EFFICIENCY'!$B$1)</f>
        <v>#REF!</v>
      </c>
      <c r="E15" s="29" t="e">
        <f>SUMIFS('Fully Booked'!R:R,'Fully Booked'!D:D,'PRODUCT MANAGER EFFICIENCY'!A15,'Fully Booked'!#REF!,'PRODUCT MANAGER EFFICIENCY'!$B$1)</f>
        <v>#REF!</v>
      </c>
      <c r="F15" s="29" t="e">
        <f>SUMIFS('Fully Booked'!R:R,'Fully Booked'!#REF!,'PRODUCT MANAGER EFFICIENCY'!A15,'Fully Booked'!#REF!,'PRODUCT MANAGER EFFICIENCY'!$B$1)</f>
        <v>#REF!</v>
      </c>
      <c r="G15" s="29" t="e">
        <f t="shared" si="1"/>
        <v>#REF!</v>
      </c>
      <c r="H15" s="29">
        <v>3500000</v>
      </c>
      <c r="I15" s="57" t="e">
        <f t="shared" si="0"/>
        <v>#REF!</v>
      </c>
    </row>
    <row r="16" spans="1:9" x14ac:dyDescent="0.25">
      <c r="A16" s="21" t="s">
        <v>206</v>
      </c>
      <c r="B16" s="21" t="s">
        <v>184</v>
      </c>
      <c r="C16" s="17" t="e">
        <f ca="1">SUMIFS('Fully Booked'!R:R,'Fully Booked'!D:D,'PRODUCT MANAGER EFFICIENCY'!A16,'Fully Booked'!L:L,'PRODUCT MANAGER EFFICIENCY'!$C$2,'Fully Booked'!#REF!,'PRODUCT MANAGER EFFICIENCY'!$B$1)</f>
        <v>#REF!</v>
      </c>
      <c r="D16" s="29" t="e">
        <f>SUMIFS('Fully Booked'!R:R,'Fully Booked'!D:D,'PRODUCT MANAGER EFFICIENCY'!A16,'Fully Booked'!M:M,'PRODUCT MANAGER EFFICIENCY'!$D$2,'Fully Booked'!#REF!,'PRODUCT MANAGER EFFICIENCY'!$B$1)</f>
        <v>#REF!</v>
      </c>
      <c r="E16" s="29" t="e">
        <f>SUMIFS('Fully Booked'!R:R,'Fully Booked'!D:D,'PRODUCT MANAGER EFFICIENCY'!A16,'Fully Booked'!#REF!,'PRODUCT MANAGER EFFICIENCY'!$B$1)</f>
        <v>#REF!</v>
      </c>
      <c r="F16" s="29" t="e">
        <f>SUMIFS('Fully Booked'!R:R,'Fully Booked'!#REF!,'PRODUCT MANAGER EFFICIENCY'!A16,'Fully Booked'!#REF!,'PRODUCT MANAGER EFFICIENCY'!$B$1)</f>
        <v>#REF!</v>
      </c>
      <c r="G16" s="29" t="e">
        <f t="shared" si="1"/>
        <v>#REF!</v>
      </c>
      <c r="H16" s="29">
        <v>3500000</v>
      </c>
      <c r="I16" s="57" t="e">
        <f t="shared" si="0"/>
        <v>#REF!</v>
      </c>
    </row>
    <row r="17" spans="1:9" x14ac:dyDescent="0.25">
      <c r="A17" s="21" t="s">
        <v>421</v>
      </c>
      <c r="B17" s="21" t="s">
        <v>184</v>
      </c>
      <c r="C17" s="17" t="e">
        <f ca="1">SUMIFS('Fully Booked'!R:R,'Fully Booked'!D:D,'PRODUCT MANAGER EFFICIENCY'!A17,'Fully Booked'!L:L,'PRODUCT MANAGER EFFICIENCY'!$C$2,'Fully Booked'!#REF!,'PRODUCT MANAGER EFFICIENCY'!$B$1)</f>
        <v>#REF!</v>
      </c>
      <c r="D17" s="29" t="e">
        <f>SUMIFS('Fully Booked'!R:R,'Fully Booked'!D:D,'PRODUCT MANAGER EFFICIENCY'!A17,'Fully Booked'!M:M,'PRODUCT MANAGER EFFICIENCY'!$D$2,'Fully Booked'!#REF!,'PRODUCT MANAGER EFFICIENCY'!$B$1)</f>
        <v>#REF!</v>
      </c>
      <c r="E17" s="29" t="e">
        <f>SUMIFS('Fully Booked'!R:R,'Fully Booked'!D:D,'PRODUCT MANAGER EFFICIENCY'!A17,'Fully Booked'!#REF!,'PRODUCT MANAGER EFFICIENCY'!$B$1)</f>
        <v>#REF!</v>
      </c>
      <c r="F17" s="29" t="e">
        <f>SUMIFS('Fully Booked'!R:R,'Fully Booked'!#REF!,'PRODUCT MANAGER EFFICIENCY'!A17,'Fully Booked'!#REF!,'PRODUCT MANAGER EFFICIENCY'!$B$1)</f>
        <v>#REF!</v>
      </c>
      <c r="G17" s="29" t="e">
        <f t="shared" si="1"/>
        <v>#REF!</v>
      </c>
      <c r="H17" s="29">
        <v>3500000</v>
      </c>
      <c r="I17" s="57" t="e">
        <f t="shared" si="0"/>
        <v>#REF!</v>
      </c>
    </row>
    <row r="18" spans="1:9" x14ac:dyDescent="0.25">
      <c r="A18" s="21" t="s">
        <v>438</v>
      </c>
      <c r="B18" s="21" t="s">
        <v>37</v>
      </c>
      <c r="C18" s="17" t="e">
        <f ca="1">SUMIFS('Fully Booked'!R:R,'Fully Booked'!D:D,'PRODUCT MANAGER EFFICIENCY'!A18,'Fully Booked'!L:L,'PRODUCT MANAGER EFFICIENCY'!$C$2,'Fully Booked'!#REF!,'PRODUCT MANAGER EFFICIENCY'!$B$1)</f>
        <v>#REF!</v>
      </c>
      <c r="D18" s="29" t="e">
        <f>SUMIFS('Fully Booked'!R:R,'Fully Booked'!D:D,'PRODUCT MANAGER EFFICIENCY'!A18,'Fully Booked'!M:M,'PRODUCT MANAGER EFFICIENCY'!$D$2,'Fully Booked'!#REF!,'PRODUCT MANAGER EFFICIENCY'!$B$1)</f>
        <v>#REF!</v>
      </c>
      <c r="E18" s="29" t="e">
        <f>SUMIFS('Fully Booked'!R:R,'Fully Booked'!D:D,'PRODUCT MANAGER EFFICIENCY'!A18,'Fully Booked'!#REF!,'PRODUCT MANAGER EFFICIENCY'!$B$1)</f>
        <v>#REF!</v>
      </c>
      <c r="F18" s="29" t="e">
        <f>SUMIFS('Fully Booked'!R:R,'Fully Booked'!#REF!,'PRODUCT MANAGER EFFICIENCY'!A18,'Fully Booked'!#REF!,'PRODUCT MANAGER EFFICIENCY'!$B$1)</f>
        <v>#REF!</v>
      </c>
      <c r="G18" s="29" t="e">
        <f t="shared" si="1"/>
        <v>#REF!</v>
      </c>
      <c r="H18" s="29">
        <v>5000000</v>
      </c>
      <c r="I18" s="57" t="e">
        <f t="shared" si="0"/>
        <v>#REF!</v>
      </c>
    </row>
    <row r="19" spans="1:9" x14ac:dyDescent="0.25">
      <c r="A19" s="21" t="s">
        <v>457</v>
      </c>
      <c r="B19" s="21" t="s">
        <v>37</v>
      </c>
      <c r="C19" s="17" t="e">
        <f ca="1">SUMIFS('Fully Booked'!R:R,'Fully Booked'!D:D,'PRODUCT MANAGER EFFICIENCY'!A19,'Fully Booked'!L:L,'PRODUCT MANAGER EFFICIENCY'!$C$2,'Fully Booked'!#REF!,'PRODUCT MANAGER EFFICIENCY'!$B$1)</f>
        <v>#REF!</v>
      </c>
      <c r="D19" s="29" t="e">
        <f>SUMIFS('Fully Booked'!R:R,'Fully Booked'!D:D,'PRODUCT MANAGER EFFICIENCY'!A19,'Fully Booked'!M:M,'PRODUCT MANAGER EFFICIENCY'!$D$2,'Fully Booked'!#REF!,'PRODUCT MANAGER EFFICIENCY'!$B$1)</f>
        <v>#REF!</v>
      </c>
      <c r="E19" s="29" t="e">
        <f>SUMIFS('Fully Booked'!R:R,'Fully Booked'!D:D,'PRODUCT MANAGER EFFICIENCY'!A19,'Fully Booked'!#REF!,'PRODUCT MANAGER EFFICIENCY'!$B$1)</f>
        <v>#REF!</v>
      </c>
      <c r="F19" s="29" t="e">
        <f>SUMIFS('Fully Booked'!R:R,'Fully Booked'!#REF!,'PRODUCT MANAGER EFFICIENCY'!A19,'Fully Booked'!#REF!,'PRODUCT MANAGER EFFICIENCY'!$B$1)</f>
        <v>#REF!</v>
      </c>
      <c r="G19" s="29" t="e">
        <f t="shared" si="1"/>
        <v>#REF!</v>
      </c>
      <c r="H19" s="29">
        <v>5000000</v>
      </c>
      <c r="I19" s="57" t="e">
        <f t="shared" si="0"/>
        <v>#REF!</v>
      </c>
    </row>
    <row r="20" spans="1:9" x14ac:dyDescent="0.25">
      <c r="A20" s="21" t="s">
        <v>458</v>
      </c>
      <c r="B20" s="21" t="s">
        <v>37</v>
      </c>
      <c r="C20" s="17" t="e">
        <f ca="1">SUMIFS('Fully Booked'!R:R,'Fully Booked'!D:D,'PRODUCT MANAGER EFFICIENCY'!A20,'Fully Booked'!L:L,'PRODUCT MANAGER EFFICIENCY'!$C$2,'Fully Booked'!#REF!,'PRODUCT MANAGER EFFICIENCY'!$B$1)</f>
        <v>#REF!</v>
      </c>
      <c r="D20" s="29" t="e">
        <f>SUMIFS('Fully Booked'!R:R,'Fully Booked'!D:D,'PRODUCT MANAGER EFFICIENCY'!A20,'Fully Booked'!M:M,'PRODUCT MANAGER EFFICIENCY'!$D$2,'Fully Booked'!#REF!,'PRODUCT MANAGER EFFICIENCY'!$B$1)</f>
        <v>#REF!</v>
      </c>
      <c r="E20" s="29" t="e">
        <f>SUMIFS('Fully Booked'!R:R,'Fully Booked'!D:D,'PRODUCT MANAGER EFFICIENCY'!A20,'Fully Booked'!#REF!,'PRODUCT MANAGER EFFICIENCY'!$B$1)</f>
        <v>#REF!</v>
      </c>
      <c r="F20" s="29" t="e">
        <f>SUMIFS('Fully Booked'!R:R,'Fully Booked'!#REF!,'PRODUCT MANAGER EFFICIENCY'!A20,'Fully Booked'!#REF!,'PRODUCT MANAGER EFFICIENCY'!$B$1)</f>
        <v>#REF!</v>
      </c>
      <c r="G20" s="29" t="e">
        <f t="shared" si="1"/>
        <v>#REF!</v>
      </c>
      <c r="H20" s="29">
        <v>3500000</v>
      </c>
      <c r="I20" s="57" t="e">
        <f t="shared" si="0"/>
        <v>#REF!</v>
      </c>
    </row>
    <row r="21" spans="1:9" x14ac:dyDescent="0.25">
      <c r="A21" s="21" t="s">
        <v>461</v>
      </c>
      <c r="B21" s="21" t="s">
        <v>38</v>
      </c>
      <c r="C21" s="17" t="e">
        <f ca="1">SUMIFS('Fully Booked'!R:R,'Fully Booked'!D:D,'PRODUCT MANAGER EFFICIENCY'!A21,'Fully Booked'!L:L,'PRODUCT MANAGER EFFICIENCY'!$C$2,'Fully Booked'!#REF!,'PRODUCT MANAGER EFFICIENCY'!$B$1)</f>
        <v>#REF!</v>
      </c>
      <c r="D21" s="29" t="e">
        <f>SUMIFS('Fully Booked'!R:R,'Fully Booked'!D:D,'PRODUCT MANAGER EFFICIENCY'!A21,'Fully Booked'!M:M,'PRODUCT MANAGER EFFICIENCY'!$D$2,'Fully Booked'!#REF!,'PRODUCT MANAGER EFFICIENCY'!$B$1)</f>
        <v>#REF!</v>
      </c>
      <c r="E21" s="29" t="e">
        <f>SUMIFS('Fully Booked'!R:R,'Fully Booked'!D:D,'PRODUCT MANAGER EFFICIENCY'!A21,'Fully Booked'!#REF!,'PRODUCT MANAGER EFFICIENCY'!$B$1)</f>
        <v>#REF!</v>
      </c>
      <c r="F21" s="29" t="e">
        <f>SUMIFS('Fully Booked'!R:R,'Fully Booked'!#REF!,'PRODUCT MANAGER EFFICIENCY'!A21,'Fully Booked'!#REF!,'PRODUCT MANAGER EFFICIENCY'!$B$1)</f>
        <v>#REF!</v>
      </c>
      <c r="G21" s="29" t="e">
        <f t="shared" si="1"/>
        <v>#REF!</v>
      </c>
      <c r="H21" s="29">
        <v>3500000</v>
      </c>
      <c r="I21" s="57" t="e">
        <f t="shared" si="0"/>
        <v>#REF!</v>
      </c>
    </row>
    <row r="22" spans="1:9" x14ac:dyDescent="0.25">
      <c r="A22" s="21" t="s">
        <v>482</v>
      </c>
      <c r="B22" s="21" t="s">
        <v>49</v>
      </c>
      <c r="C22" s="17" t="e">
        <f ca="1">SUMIFS('Fully Booked'!R:R,'Fully Booked'!D:D,'PRODUCT MANAGER EFFICIENCY'!A22,'Fully Booked'!L:L,'PRODUCT MANAGER EFFICIENCY'!$C$2,'Fully Booked'!#REF!,'PRODUCT MANAGER EFFICIENCY'!$B$1)</f>
        <v>#REF!</v>
      </c>
      <c r="D22" s="29" t="e">
        <f>SUMIFS('Fully Booked'!R:R,'Fully Booked'!D:D,'PRODUCT MANAGER EFFICIENCY'!A22,'Fully Booked'!M:M,'PRODUCT MANAGER EFFICIENCY'!$D$2,'Fully Booked'!#REF!,'PRODUCT MANAGER EFFICIENCY'!$B$1)</f>
        <v>#REF!</v>
      </c>
      <c r="E22" s="29" t="e">
        <f>SUMIFS('Fully Booked'!R:R,'Fully Booked'!D:D,'PRODUCT MANAGER EFFICIENCY'!A22,'Fully Booked'!#REF!,'PRODUCT MANAGER EFFICIENCY'!$B$1)</f>
        <v>#REF!</v>
      </c>
      <c r="F22" s="29" t="e">
        <f>SUMIFS('Fully Booked'!R:R,'Fully Booked'!#REF!,'PRODUCT MANAGER EFFICIENCY'!A22,'Fully Booked'!#REF!,'PRODUCT MANAGER EFFICIENCY'!$B$1)</f>
        <v>#REF!</v>
      </c>
      <c r="G22" s="29" t="e">
        <f t="shared" si="1"/>
        <v>#REF!</v>
      </c>
      <c r="H22" s="29">
        <v>3500000</v>
      </c>
      <c r="I22" s="57" t="e">
        <f t="shared" si="0"/>
        <v>#REF!</v>
      </c>
    </row>
    <row r="23" spans="1:9" x14ac:dyDescent="0.25">
      <c r="A23" s="21" t="s">
        <v>405</v>
      </c>
      <c r="C23" s="17" t="e">
        <f ca="1">SUMIFS('Fully Booked'!R:R,'Fully Booked'!D:D,'PRODUCT MANAGER EFFICIENCY'!A23,'Fully Booked'!L:L,'PRODUCT MANAGER EFFICIENCY'!$C$2,'Fully Booked'!#REF!,'PRODUCT MANAGER EFFICIENCY'!$B$1)</f>
        <v>#REF!</v>
      </c>
      <c r="D23" s="29" t="e">
        <f>SUMIFS('Fully Booked'!R:R,'Fully Booked'!D:D,'PRODUCT MANAGER EFFICIENCY'!A23,'Fully Booked'!M:M,'PRODUCT MANAGER EFFICIENCY'!$D$2,'Fully Booked'!#REF!,'PRODUCT MANAGER EFFICIENCY'!$B$1)</f>
        <v>#REF!</v>
      </c>
      <c r="E23" s="29" t="e">
        <f>SUMIFS('Fully Booked'!R:R,'Fully Booked'!D:D,'PRODUCT MANAGER EFFICIENCY'!A23,'Fully Booked'!#REF!,'PRODUCT MANAGER EFFICIENCY'!$B$1)</f>
        <v>#REF!</v>
      </c>
      <c r="F23" s="29" t="e">
        <f>SUMIFS('Fully Booked'!R:R,'Fully Booked'!#REF!,'PRODUCT MANAGER EFFICIENCY'!A23,'Fully Booked'!#REF!,'PRODUCT MANAGER EFFICIENCY'!$B$1)</f>
        <v>#REF!</v>
      </c>
      <c r="G23" s="29" t="e">
        <f t="shared" si="1"/>
        <v>#REF!</v>
      </c>
      <c r="H23" s="29">
        <v>3500000</v>
      </c>
      <c r="I23" s="57" t="e">
        <f t="shared" si="0"/>
        <v>#REF!</v>
      </c>
    </row>
    <row r="24" spans="1:9" ht="15.75" x14ac:dyDescent="0.25">
      <c r="A24" s="779" t="s">
        <v>71</v>
      </c>
      <c r="B24" s="780"/>
      <c r="C24" s="86" t="e">
        <f ca="1">SUM(C3:C23)</f>
        <v>#REF!</v>
      </c>
      <c r="D24" s="86" t="e">
        <f>SUM(D3:D23)</f>
        <v>#REF!</v>
      </c>
      <c r="E24" s="86" t="e">
        <f>SUM(E3:E23)</f>
        <v>#REF!</v>
      </c>
      <c r="F24" s="86" t="e">
        <f>SUM(F3:F23)</f>
        <v>#REF!</v>
      </c>
      <c r="G24" s="86" t="e">
        <f>E24</f>
        <v>#REF!</v>
      </c>
      <c r="H24" s="86">
        <v>130000000</v>
      </c>
      <c r="I24" s="202" t="e">
        <f>E24/H24</f>
        <v>#REF!</v>
      </c>
    </row>
    <row r="26" spans="1:9" ht="15.75" x14ac:dyDescent="0.25">
      <c r="A26" s="201" t="s">
        <v>431</v>
      </c>
      <c r="B26" s="335" t="s">
        <v>427</v>
      </c>
      <c r="C26" s="336"/>
      <c r="D26" s="336"/>
      <c r="E26" s="336"/>
      <c r="F26" s="336"/>
      <c r="G26" s="336"/>
      <c r="H26" s="336"/>
      <c r="I26" s="337"/>
    </row>
    <row r="27" spans="1:9" ht="31.5" x14ac:dyDescent="0.25">
      <c r="A27" s="201" t="s">
        <v>163</v>
      </c>
      <c r="B27" s="201" t="s">
        <v>72</v>
      </c>
      <c r="C27" s="201">
        <f ca="1">TODAY()</f>
        <v>45535</v>
      </c>
      <c r="D27" s="201" t="str">
        <f>D2</f>
        <v xml:space="preserve">WEEK ONE </v>
      </c>
      <c r="E27" s="201" t="s">
        <v>430</v>
      </c>
      <c r="F27" s="201" t="s">
        <v>434</v>
      </c>
      <c r="G27" s="201" t="s">
        <v>426</v>
      </c>
      <c r="H27" s="201" t="s">
        <v>432</v>
      </c>
      <c r="I27" s="201" t="s">
        <v>433</v>
      </c>
    </row>
    <row r="28" spans="1:9" x14ac:dyDescent="0.25">
      <c r="A28" s="21" t="s">
        <v>454</v>
      </c>
      <c r="B28" s="21" t="s">
        <v>29</v>
      </c>
      <c r="C28" s="17" t="e">
        <f ca="1">SUMIFS('Fully Booked'!R:R,'Fully Booked'!D:D,'PRODUCT MANAGER EFFICIENCY'!A28,'Fully Booked'!L:L,'PRODUCT MANAGER EFFICIENCY'!$C$2,'Fully Booked'!#REF!,'PRODUCT MANAGER EFFICIENCY'!$B$26)</f>
        <v>#REF!</v>
      </c>
      <c r="D28" s="29" t="e">
        <f>SUMIFS('Fully Booked'!R:R,'Fully Booked'!D:D,'PRODUCT MANAGER EFFICIENCY'!A28,'Fully Booked'!M:M,'PRODUCT MANAGER EFFICIENCY'!$D$2,'Fully Booked'!#REF!,'PRODUCT MANAGER EFFICIENCY'!$B$26)</f>
        <v>#REF!</v>
      </c>
      <c r="E28" s="29" t="e">
        <f>SUMIFS('Fully Booked'!R:R,'Fully Booked'!D:D,'PRODUCT MANAGER EFFICIENCY'!A28,'Fully Booked'!#REF!,'PRODUCT MANAGER EFFICIENCY'!$B$26)</f>
        <v>#REF!</v>
      </c>
      <c r="F28" s="29" t="e">
        <f>SUMIFS('Fully Booked'!R:R,'Fully Booked'!#REF!,'PRODUCT MANAGER EFFICIENCY'!A28,'Fully Booked'!#REF!,'PRODUCT MANAGER EFFICIENCY'!$B$26)</f>
        <v>#REF!</v>
      </c>
      <c r="G28" s="212" t="e">
        <f>F28+E28</f>
        <v>#REF!</v>
      </c>
      <c r="H28" s="29">
        <v>5000000</v>
      </c>
      <c r="I28" s="57" t="e">
        <f>E28/H28</f>
        <v>#REF!</v>
      </c>
    </row>
    <row r="29" spans="1:9" x14ac:dyDescent="0.25">
      <c r="A29" s="21" t="s">
        <v>451</v>
      </c>
      <c r="B29" s="21" t="s">
        <v>39</v>
      </c>
      <c r="C29" s="17" t="e">
        <f ca="1">SUMIFS('Fully Booked'!R:R,'Fully Booked'!D:D,'PRODUCT MANAGER EFFICIENCY'!A29,'Fully Booked'!L:L,'PRODUCT MANAGER EFFICIENCY'!$C$2,'Fully Booked'!#REF!,'PRODUCT MANAGER EFFICIENCY'!$B$26)</f>
        <v>#REF!</v>
      </c>
      <c r="D29" s="29" t="e">
        <f>SUMIFS('Fully Booked'!R:R,'Fully Booked'!D:D,'PRODUCT MANAGER EFFICIENCY'!A29,'Fully Booked'!M:M,'PRODUCT MANAGER EFFICIENCY'!$D$2,'Fully Booked'!#REF!,'PRODUCT MANAGER EFFICIENCY'!$B$26)</f>
        <v>#REF!</v>
      </c>
      <c r="E29" s="29" t="e">
        <f>SUMIFS('Fully Booked'!R:R,'Fully Booked'!D:D,'PRODUCT MANAGER EFFICIENCY'!A29,'Fully Booked'!#REF!,'PRODUCT MANAGER EFFICIENCY'!$B$26)</f>
        <v>#REF!</v>
      </c>
      <c r="F29" s="29" t="e">
        <f>SUMIFS('Fully Booked'!R:R,'Fully Booked'!#REF!,'PRODUCT MANAGER EFFICIENCY'!A29,'Fully Booked'!#REF!,'PRODUCT MANAGER EFFICIENCY'!$B$26)</f>
        <v>#REF!</v>
      </c>
      <c r="G29" s="212" t="e">
        <f t="shared" ref="G29:G42" si="2">F29+E29</f>
        <v>#REF!</v>
      </c>
      <c r="H29" s="29">
        <v>3500000</v>
      </c>
      <c r="I29" s="57" t="e">
        <f t="shared" ref="I29:I42" si="3">E29/H29</f>
        <v>#REF!</v>
      </c>
    </row>
    <row r="30" spans="1:9" x14ac:dyDescent="0.25">
      <c r="A30" s="21" t="s">
        <v>48</v>
      </c>
      <c r="B30" s="21" t="s">
        <v>23</v>
      </c>
      <c r="C30" s="17" t="e">
        <f ca="1">SUMIFS('Fully Booked'!R:R,'Fully Booked'!D:D,'PRODUCT MANAGER EFFICIENCY'!A30,'Fully Booked'!L:L,'PRODUCT MANAGER EFFICIENCY'!$C$2,'Fully Booked'!#REF!,'PRODUCT MANAGER EFFICIENCY'!$B$26)</f>
        <v>#REF!</v>
      </c>
      <c r="D30" s="29" t="e">
        <f>SUMIFS('Fully Booked'!R:R,'Fully Booked'!D:D,'PRODUCT MANAGER EFFICIENCY'!A30,'Fully Booked'!M:M,'PRODUCT MANAGER EFFICIENCY'!$D$2,'Fully Booked'!#REF!,'PRODUCT MANAGER EFFICIENCY'!$B$26)</f>
        <v>#REF!</v>
      </c>
      <c r="E30" s="29" t="e">
        <f>SUMIFS('Fully Booked'!R:R,'Fully Booked'!D:D,'PRODUCT MANAGER EFFICIENCY'!A30,'Fully Booked'!#REF!,'PRODUCT MANAGER EFFICIENCY'!$B$26)</f>
        <v>#REF!</v>
      </c>
      <c r="F30" s="29" t="e">
        <f>SUMIFS('Fully Booked'!R:R,'Fully Booked'!#REF!,'PRODUCT MANAGER EFFICIENCY'!A30,'Fully Booked'!#REF!,'PRODUCT MANAGER EFFICIENCY'!$B$26)</f>
        <v>#REF!</v>
      </c>
      <c r="G30" s="212" t="e">
        <f t="shared" si="2"/>
        <v>#REF!</v>
      </c>
      <c r="H30" s="29">
        <v>3500000</v>
      </c>
      <c r="I30" s="57" t="e">
        <f t="shared" si="3"/>
        <v>#REF!</v>
      </c>
    </row>
    <row r="31" spans="1:9" x14ac:dyDescent="0.25">
      <c r="A31" s="21" t="s">
        <v>447</v>
      </c>
      <c r="B31" s="21" t="s">
        <v>23</v>
      </c>
      <c r="C31" s="17" t="e">
        <f ca="1">SUMIFS('Fully Booked'!R:R,'Fully Booked'!D:D,'PRODUCT MANAGER EFFICIENCY'!A31,'Fully Booked'!L:L,'PRODUCT MANAGER EFFICIENCY'!$C$2,'Fully Booked'!#REF!,'PRODUCT MANAGER EFFICIENCY'!$B$26)</f>
        <v>#REF!</v>
      </c>
      <c r="D31" s="29" t="e">
        <f>SUMIFS('Fully Booked'!R:R,'Fully Booked'!D:D,'PRODUCT MANAGER EFFICIENCY'!A31,'Fully Booked'!M:M,'PRODUCT MANAGER EFFICIENCY'!$D$2,'Fully Booked'!#REF!,'PRODUCT MANAGER EFFICIENCY'!$B$26)</f>
        <v>#REF!</v>
      </c>
      <c r="E31" s="29" t="e">
        <f>SUMIFS('Fully Booked'!R:R,'Fully Booked'!D:D,'PRODUCT MANAGER EFFICIENCY'!A31,'Fully Booked'!#REF!,'PRODUCT MANAGER EFFICIENCY'!$B$26)</f>
        <v>#REF!</v>
      </c>
      <c r="F31" s="29" t="e">
        <f>SUMIFS('Fully Booked'!R:R,'Fully Booked'!#REF!,'PRODUCT MANAGER EFFICIENCY'!A31,'Fully Booked'!#REF!,'PRODUCT MANAGER EFFICIENCY'!$B$26)</f>
        <v>#REF!</v>
      </c>
      <c r="G31" s="212" t="e">
        <f t="shared" si="2"/>
        <v>#REF!</v>
      </c>
      <c r="H31" s="29">
        <v>4000000</v>
      </c>
      <c r="I31" s="57" t="e">
        <f t="shared" si="3"/>
        <v>#REF!</v>
      </c>
    </row>
    <row r="32" spans="1:9" x14ac:dyDescent="0.25">
      <c r="A32" s="21" t="s">
        <v>211</v>
      </c>
      <c r="B32" s="21" t="s">
        <v>23</v>
      </c>
      <c r="C32" s="17" t="e">
        <f ca="1">SUMIFS('Fully Booked'!R:R,'Fully Booked'!D:D,'PRODUCT MANAGER EFFICIENCY'!A32,'Fully Booked'!L:L,'PRODUCT MANAGER EFFICIENCY'!$C$2,'Fully Booked'!#REF!,'PRODUCT MANAGER EFFICIENCY'!$B$26)</f>
        <v>#REF!</v>
      </c>
      <c r="D32" s="29" t="e">
        <f>SUMIFS('Fully Booked'!R:R,'Fully Booked'!D:D,'PRODUCT MANAGER EFFICIENCY'!A32,'Fully Booked'!M:M,'PRODUCT MANAGER EFFICIENCY'!$D$2,'Fully Booked'!#REF!,'PRODUCT MANAGER EFFICIENCY'!$B$26)</f>
        <v>#REF!</v>
      </c>
      <c r="E32" s="29" t="e">
        <f>SUMIFS('Fully Booked'!R:R,'Fully Booked'!D:D,'PRODUCT MANAGER EFFICIENCY'!A32,'Fully Booked'!#REF!,'PRODUCT MANAGER EFFICIENCY'!$B$26)</f>
        <v>#REF!</v>
      </c>
      <c r="F32" s="29" t="e">
        <f>SUMIFS('Fully Booked'!R:R,'Fully Booked'!#REF!,'PRODUCT MANAGER EFFICIENCY'!A32,'Fully Booked'!#REF!,'PRODUCT MANAGER EFFICIENCY'!$B$26)</f>
        <v>#REF!</v>
      </c>
      <c r="G32" s="212" t="e">
        <f t="shared" si="2"/>
        <v>#REF!</v>
      </c>
      <c r="H32" s="29">
        <v>3500000</v>
      </c>
      <c r="I32" s="57" t="e">
        <f t="shared" si="3"/>
        <v>#REF!</v>
      </c>
    </row>
    <row r="33" spans="1:13" x14ac:dyDescent="0.25">
      <c r="A33" s="21" t="s">
        <v>448</v>
      </c>
      <c r="B33" s="21" t="s">
        <v>23</v>
      </c>
      <c r="C33" s="17" t="e">
        <f ca="1">SUMIFS('Fully Booked'!R:R,'Fully Booked'!D:D,'PRODUCT MANAGER EFFICIENCY'!A33,'Fully Booked'!L:L,'PRODUCT MANAGER EFFICIENCY'!$C$2,'Fully Booked'!#REF!,'PRODUCT MANAGER EFFICIENCY'!$B$26)</f>
        <v>#REF!</v>
      </c>
      <c r="D33" s="29" t="e">
        <f>SUMIFS('Fully Booked'!R:R,'Fully Booked'!D:D,'PRODUCT MANAGER EFFICIENCY'!A33,'Fully Booked'!M:M,'PRODUCT MANAGER EFFICIENCY'!$D$2,'Fully Booked'!#REF!,'PRODUCT MANAGER EFFICIENCY'!$B$26)</f>
        <v>#REF!</v>
      </c>
      <c r="E33" s="29" t="e">
        <f>SUMIFS('Fully Booked'!R:R,'Fully Booked'!D:D,'PRODUCT MANAGER EFFICIENCY'!A33,'Fully Booked'!#REF!,'PRODUCT MANAGER EFFICIENCY'!$B$26)</f>
        <v>#REF!</v>
      </c>
      <c r="F33" s="29" t="e">
        <f>SUMIFS('Fully Booked'!R:R,'Fully Booked'!#REF!,'PRODUCT MANAGER EFFICIENCY'!A33,'Fully Booked'!#REF!,'PRODUCT MANAGER EFFICIENCY'!$B$26)</f>
        <v>#REF!</v>
      </c>
      <c r="G33" s="212" t="e">
        <f t="shared" si="2"/>
        <v>#REF!</v>
      </c>
      <c r="H33" s="29">
        <v>3500000</v>
      </c>
      <c r="I33" s="57" t="e">
        <f t="shared" si="3"/>
        <v>#REF!</v>
      </c>
    </row>
    <row r="34" spans="1:13" x14ac:dyDescent="0.25">
      <c r="A34" s="21" t="s">
        <v>449</v>
      </c>
      <c r="B34" s="21" t="s">
        <v>23</v>
      </c>
      <c r="C34" s="17" t="e">
        <f ca="1">SUMIFS('Fully Booked'!R:R,'Fully Booked'!D:D,'PRODUCT MANAGER EFFICIENCY'!A34,'Fully Booked'!L:L,'PRODUCT MANAGER EFFICIENCY'!$C$2,'Fully Booked'!#REF!,'PRODUCT MANAGER EFFICIENCY'!$B$26)</f>
        <v>#REF!</v>
      </c>
      <c r="D34" s="29" t="e">
        <f>SUMIFS('Fully Booked'!R:R,'Fully Booked'!D:D,'PRODUCT MANAGER EFFICIENCY'!A34,'Fully Booked'!M:M,'PRODUCT MANAGER EFFICIENCY'!$D$2,'Fully Booked'!#REF!,'PRODUCT MANAGER EFFICIENCY'!$B$26)</f>
        <v>#REF!</v>
      </c>
      <c r="E34" s="29" t="e">
        <f>SUMIFS('Fully Booked'!R:R,'Fully Booked'!D:D,'PRODUCT MANAGER EFFICIENCY'!A34,'Fully Booked'!#REF!,'PRODUCT MANAGER EFFICIENCY'!$B$26)</f>
        <v>#REF!</v>
      </c>
      <c r="F34" s="29" t="e">
        <f>SUMIFS('Fully Booked'!R:R,'Fully Booked'!#REF!,'PRODUCT MANAGER EFFICIENCY'!A34,'Fully Booked'!#REF!,'PRODUCT MANAGER EFFICIENCY'!$B$26)</f>
        <v>#REF!</v>
      </c>
      <c r="G34" s="212" t="e">
        <f t="shared" si="2"/>
        <v>#REF!</v>
      </c>
      <c r="H34" s="29">
        <v>5000000</v>
      </c>
      <c r="I34" s="57" t="e">
        <f t="shared" si="3"/>
        <v>#REF!</v>
      </c>
    </row>
    <row r="35" spans="1:13" x14ac:dyDescent="0.25">
      <c r="A35" s="21" t="s">
        <v>450</v>
      </c>
      <c r="B35" s="21" t="s">
        <v>23</v>
      </c>
      <c r="C35" s="17" t="e">
        <f ca="1">SUMIFS('Fully Booked'!R:R,'Fully Booked'!D:D,'PRODUCT MANAGER EFFICIENCY'!A35,'Fully Booked'!L:L,'PRODUCT MANAGER EFFICIENCY'!$C$2,'Fully Booked'!#REF!,'PRODUCT MANAGER EFFICIENCY'!$B$26)</f>
        <v>#REF!</v>
      </c>
      <c r="D35" s="29" t="e">
        <f>SUMIFS('Fully Booked'!R:R,'Fully Booked'!D:D,'PRODUCT MANAGER EFFICIENCY'!A35,'Fully Booked'!M:M,'PRODUCT MANAGER EFFICIENCY'!$D$2,'Fully Booked'!#REF!,'PRODUCT MANAGER EFFICIENCY'!$B$26)</f>
        <v>#REF!</v>
      </c>
      <c r="E35" s="29" t="e">
        <f>SUMIFS('Fully Booked'!R:R,'Fully Booked'!D:D,'PRODUCT MANAGER EFFICIENCY'!A35,'Fully Booked'!#REF!,'PRODUCT MANAGER EFFICIENCY'!$B$26)</f>
        <v>#REF!</v>
      </c>
      <c r="F35" s="29" t="e">
        <f>SUMIFS('Fully Booked'!R:R,'Fully Booked'!#REF!,'PRODUCT MANAGER EFFICIENCY'!A35,'Fully Booked'!#REF!,'PRODUCT MANAGER EFFICIENCY'!$B$26)</f>
        <v>#REF!</v>
      </c>
      <c r="G35" s="212" t="e">
        <f t="shared" si="2"/>
        <v>#REF!</v>
      </c>
      <c r="H35" s="29">
        <v>3500000</v>
      </c>
      <c r="I35" s="57" t="e">
        <f t="shared" si="3"/>
        <v>#REF!</v>
      </c>
    </row>
    <row r="36" spans="1:13" x14ac:dyDescent="0.25">
      <c r="A36" s="21" t="s">
        <v>452</v>
      </c>
      <c r="B36" s="21" t="s">
        <v>39</v>
      </c>
      <c r="C36" s="17" t="e">
        <f ca="1">SUMIFS('Fully Booked'!R:R,'Fully Booked'!D:D,'PRODUCT MANAGER EFFICIENCY'!A36,'Fully Booked'!L:L,'PRODUCT MANAGER EFFICIENCY'!$C$2,'Fully Booked'!#REF!,'PRODUCT MANAGER EFFICIENCY'!$B$26)</f>
        <v>#REF!</v>
      </c>
      <c r="D36" s="29" t="e">
        <f>SUMIFS('Fully Booked'!R:R,'Fully Booked'!D:D,'PRODUCT MANAGER EFFICIENCY'!A36,'Fully Booked'!M:M,'PRODUCT MANAGER EFFICIENCY'!$D$2,'Fully Booked'!#REF!,'PRODUCT MANAGER EFFICIENCY'!$B$26)</f>
        <v>#REF!</v>
      </c>
      <c r="E36" s="29" t="e">
        <f>SUMIFS('Fully Booked'!R:R,'Fully Booked'!D:D,'PRODUCT MANAGER EFFICIENCY'!A36,'Fully Booked'!#REF!,'PRODUCT MANAGER EFFICIENCY'!$B$26)</f>
        <v>#REF!</v>
      </c>
      <c r="F36" s="29" t="e">
        <f>SUMIFS('Fully Booked'!R:R,'Fully Booked'!#REF!,'PRODUCT MANAGER EFFICIENCY'!A36,'Fully Booked'!#REF!,'PRODUCT MANAGER EFFICIENCY'!$B$26)</f>
        <v>#REF!</v>
      </c>
      <c r="G36" s="212" t="e">
        <f t="shared" si="2"/>
        <v>#REF!</v>
      </c>
      <c r="H36" s="29">
        <v>3500000</v>
      </c>
      <c r="I36" s="57" t="e">
        <f t="shared" si="3"/>
        <v>#REF!</v>
      </c>
    </row>
    <row r="37" spans="1:13" x14ac:dyDescent="0.25">
      <c r="A37" s="21" t="s">
        <v>453</v>
      </c>
      <c r="B37" s="21" t="s">
        <v>39</v>
      </c>
      <c r="C37" s="17" t="e">
        <f ca="1">SUMIFS('Fully Booked'!R:R,'Fully Booked'!D:D,'PRODUCT MANAGER EFFICIENCY'!A37,'Fully Booked'!L:L,'PRODUCT MANAGER EFFICIENCY'!$C$2,'Fully Booked'!#REF!,'PRODUCT MANAGER EFFICIENCY'!$B$26)</f>
        <v>#REF!</v>
      </c>
      <c r="D37" s="29" t="e">
        <f>SUMIFS('Fully Booked'!R:R,'Fully Booked'!D:D,'PRODUCT MANAGER EFFICIENCY'!A37,'Fully Booked'!M:M,'PRODUCT MANAGER EFFICIENCY'!$D$2,'Fully Booked'!#REF!,'PRODUCT MANAGER EFFICIENCY'!$B$26)</f>
        <v>#REF!</v>
      </c>
      <c r="E37" s="29" t="e">
        <f>SUMIFS('Fully Booked'!R:R,'Fully Booked'!D:D,'PRODUCT MANAGER EFFICIENCY'!A37,'Fully Booked'!#REF!,'PRODUCT MANAGER EFFICIENCY'!$B$26)</f>
        <v>#REF!</v>
      </c>
      <c r="F37" s="29" t="e">
        <f>SUMIFS('Fully Booked'!R:R,'Fully Booked'!#REF!,'PRODUCT MANAGER EFFICIENCY'!A37,'Fully Booked'!#REF!,'PRODUCT MANAGER EFFICIENCY'!$B$26)</f>
        <v>#REF!</v>
      </c>
      <c r="G37" s="212" t="e">
        <f t="shared" si="2"/>
        <v>#REF!</v>
      </c>
      <c r="H37" s="29">
        <v>3500000</v>
      </c>
      <c r="I37" s="57" t="e">
        <f t="shared" si="3"/>
        <v>#REF!</v>
      </c>
      <c r="M37" s="334"/>
    </row>
    <row r="38" spans="1:13" x14ac:dyDescent="0.25">
      <c r="A38" s="21" t="s">
        <v>455</v>
      </c>
      <c r="B38" s="21" t="s">
        <v>29</v>
      </c>
      <c r="C38" s="17" t="e">
        <f ca="1">SUMIFS('Fully Booked'!R:R,'Fully Booked'!D:D,'PRODUCT MANAGER EFFICIENCY'!A38,'Fully Booked'!L:L,'PRODUCT MANAGER EFFICIENCY'!$C$2,'Fully Booked'!#REF!,'PRODUCT MANAGER EFFICIENCY'!$B$26)</f>
        <v>#REF!</v>
      </c>
      <c r="D38" s="29" t="e">
        <f>SUMIFS('Fully Booked'!R:R,'Fully Booked'!D:D,'PRODUCT MANAGER EFFICIENCY'!A38,'Fully Booked'!M:M,'PRODUCT MANAGER EFFICIENCY'!$D$2,'Fully Booked'!#REF!,'PRODUCT MANAGER EFFICIENCY'!$B$26)</f>
        <v>#REF!</v>
      </c>
      <c r="E38" s="29" t="e">
        <f>SUMIFS('Fully Booked'!R:R,'Fully Booked'!D:D,'PRODUCT MANAGER EFFICIENCY'!A38,'Fully Booked'!#REF!,'PRODUCT MANAGER EFFICIENCY'!$B$26)</f>
        <v>#REF!</v>
      </c>
      <c r="F38" s="29" t="e">
        <f>SUMIFS('Fully Booked'!R:R,'Fully Booked'!#REF!,'PRODUCT MANAGER EFFICIENCY'!A38,'Fully Booked'!#REF!,'PRODUCT MANAGER EFFICIENCY'!$B$26)</f>
        <v>#REF!</v>
      </c>
      <c r="G38" s="212" t="e">
        <f t="shared" si="2"/>
        <v>#REF!</v>
      </c>
      <c r="H38" s="29">
        <v>3500000</v>
      </c>
      <c r="I38" s="57" t="e">
        <f t="shared" si="3"/>
        <v>#REF!</v>
      </c>
    </row>
    <row r="39" spans="1:13" x14ac:dyDescent="0.25">
      <c r="A39" s="21" t="s">
        <v>404</v>
      </c>
      <c r="B39" s="21" t="s">
        <v>29</v>
      </c>
      <c r="C39" s="17" t="e">
        <f ca="1">SUMIFS('Fully Booked'!R:R,'Fully Booked'!D:D,'PRODUCT MANAGER EFFICIENCY'!A39,'Fully Booked'!L:L,'PRODUCT MANAGER EFFICIENCY'!$C$2,'Fully Booked'!#REF!,'PRODUCT MANAGER EFFICIENCY'!$B$26)</f>
        <v>#REF!</v>
      </c>
      <c r="D39" s="29" t="e">
        <f>SUMIFS('Fully Booked'!R:R,'Fully Booked'!D:D,'PRODUCT MANAGER EFFICIENCY'!A39,'Fully Booked'!M:M,'PRODUCT MANAGER EFFICIENCY'!$D$2,'Fully Booked'!#REF!,'PRODUCT MANAGER EFFICIENCY'!$B$26)</f>
        <v>#REF!</v>
      </c>
      <c r="E39" s="29" t="e">
        <f>SUMIFS('Fully Booked'!R:R,'Fully Booked'!D:D,'PRODUCT MANAGER EFFICIENCY'!A39,'Fully Booked'!#REF!,'PRODUCT MANAGER EFFICIENCY'!$B$26)</f>
        <v>#REF!</v>
      </c>
      <c r="F39" s="29" t="e">
        <f>SUMIFS('Fully Booked'!R:R,'Fully Booked'!#REF!,'PRODUCT MANAGER EFFICIENCY'!A39,'Fully Booked'!#REF!,'PRODUCT MANAGER EFFICIENCY'!$B$26)</f>
        <v>#REF!</v>
      </c>
      <c r="G39" s="212" t="e">
        <f t="shared" si="2"/>
        <v>#REF!</v>
      </c>
      <c r="H39" s="29">
        <v>3500000</v>
      </c>
      <c r="I39" s="57" t="e">
        <f t="shared" si="3"/>
        <v>#REF!</v>
      </c>
    </row>
    <row r="40" spans="1:13" x14ac:dyDescent="0.25">
      <c r="A40" s="21" t="s">
        <v>209</v>
      </c>
      <c r="B40" s="21" t="s">
        <v>27</v>
      </c>
      <c r="C40" s="17" t="e">
        <f ca="1">SUMIFS('Fully Booked'!R:R,'Fully Booked'!D:D,'PRODUCT MANAGER EFFICIENCY'!A40,'Fully Booked'!L:L,'PRODUCT MANAGER EFFICIENCY'!$C$2,'Fully Booked'!#REF!,'PRODUCT MANAGER EFFICIENCY'!$B$26)</f>
        <v>#REF!</v>
      </c>
      <c r="D40" s="29" t="e">
        <f>SUMIFS('Fully Booked'!R:R,'Fully Booked'!D:D,'PRODUCT MANAGER EFFICIENCY'!A40,'Fully Booked'!M:M,'PRODUCT MANAGER EFFICIENCY'!$D$2,'Fully Booked'!#REF!,'PRODUCT MANAGER EFFICIENCY'!$B$26)</f>
        <v>#REF!</v>
      </c>
      <c r="E40" s="29" t="e">
        <f>SUMIFS('Fully Booked'!R:R,'Fully Booked'!D:D,'PRODUCT MANAGER EFFICIENCY'!A40,'Fully Booked'!#REF!,'PRODUCT MANAGER EFFICIENCY'!$B$26)</f>
        <v>#REF!</v>
      </c>
      <c r="F40" s="29" t="e">
        <f>SUMIFS('Fully Booked'!R:R,'Fully Booked'!#REF!,'PRODUCT MANAGER EFFICIENCY'!A40,'Fully Booked'!#REF!,'PRODUCT MANAGER EFFICIENCY'!$B$26)</f>
        <v>#REF!</v>
      </c>
      <c r="G40" s="212" t="e">
        <f t="shared" si="2"/>
        <v>#REF!</v>
      </c>
      <c r="H40" s="29">
        <v>3500000</v>
      </c>
      <c r="I40" s="57" t="e">
        <f t="shared" si="3"/>
        <v>#REF!</v>
      </c>
    </row>
    <row r="41" spans="1:13" x14ac:dyDescent="0.25">
      <c r="A41" s="21" t="s">
        <v>460</v>
      </c>
      <c r="B41" s="21" t="s">
        <v>27</v>
      </c>
      <c r="C41" s="17" t="e">
        <f ca="1">SUMIFS('Fully Booked'!R:R,'Fully Booked'!D:D,'PRODUCT MANAGER EFFICIENCY'!A41,'Fully Booked'!L:L,'PRODUCT MANAGER EFFICIENCY'!$C$2,'Fully Booked'!#REF!,'PRODUCT MANAGER EFFICIENCY'!$B$26)</f>
        <v>#REF!</v>
      </c>
      <c r="D41" s="29" t="e">
        <f>SUMIFS('Fully Booked'!R:R,'Fully Booked'!D:D,'PRODUCT MANAGER EFFICIENCY'!A41,'Fully Booked'!M:M,'PRODUCT MANAGER EFFICIENCY'!$D$2,'Fully Booked'!#REF!,'PRODUCT MANAGER EFFICIENCY'!$B$26)</f>
        <v>#REF!</v>
      </c>
      <c r="E41" s="29" t="e">
        <f>SUMIFS('Fully Booked'!R:R,'Fully Booked'!D:D,'PRODUCT MANAGER EFFICIENCY'!A41,'Fully Booked'!#REF!,'PRODUCT MANAGER EFFICIENCY'!$B$26)</f>
        <v>#REF!</v>
      </c>
      <c r="F41" s="29" t="e">
        <f>SUMIFS('Fully Booked'!R:R,'Fully Booked'!#REF!,'PRODUCT MANAGER EFFICIENCY'!A41,'Fully Booked'!#REF!,'PRODUCT MANAGER EFFICIENCY'!$B$26)</f>
        <v>#REF!</v>
      </c>
      <c r="G41" s="212" t="e">
        <f t="shared" si="2"/>
        <v>#REF!</v>
      </c>
      <c r="H41" s="29">
        <v>3000000</v>
      </c>
      <c r="I41" s="57" t="e">
        <f t="shared" si="3"/>
        <v>#REF!</v>
      </c>
    </row>
    <row r="42" spans="1:13" x14ac:dyDescent="0.25">
      <c r="A42" s="21" t="s">
        <v>405</v>
      </c>
      <c r="C42" s="17" t="e">
        <f ca="1">SUMIFS('Fully Booked'!R:R,'Fully Booked'!D:D,'PRODUCT MANAGER EFFICIENCY'!A42,'Fully Booked'!L:L,'PRODUCT MANAGER EFFICIENCY'!$C$2,'Fully Booked'!#REF!,'PRODUCT MANAGER EFFICIENCY'!$B$26)</f>
        <v>#REF!</v>
      </c>
      <c r="D42" s="29" t="e">
        <f>SUMIFS('Fully Booked'!R:R,'Fully Booked'!D:D,'PRODUCT MANAGER EFFICIENCY'!A42,'Fully Booked'!M:M,'PRODUCT MANAGER EFFICIENCY'!$D$2,'Fully Booked'!#REF!,'PRODUCT MANAGER EFFICIENCY'!$B$26)</f>
        <v>#REF!</v>
      </c>
      <c r="E42" s="29" t="e">
        <f>SUMIFS('Fully Booked'!R:R,'Fully Booked'!D:D,'PRODUCT MANAGER EFFICIENCY'!A42,'Fully Booked'!#REF!,'PRODUCT MANAGER EFFICIENCY'!$B$26)</f>
        <v>#REF!</v>
      </c>
      <c r="F42" s="29" t="e">
        <f>SUMIFS('Fully Booked'!R:R,'Fully Booked'!#REF!,'PRODUCT MANAGER EFFICIENCY'!A42,'Fully Booked'!#REF!,'PRODUCT MANAGER EFFICIENCY'!$B$26)</f>
        <v>#REF!</v>
      </c>
      <c r="G42" s="212" t="e">
        <f t="shared" si="2"/>
        <v>#REF!</v>
      </c>
      <c r="H42" s="29">
        <v>3500000</v>
      </c>
      <c r="I42" s="57" t="e">
        <f t="shared" si="3"/>
        <v>#REF!</v>
      </c>
    </row>
    <row r="43" spans="1:13" ht="15.75" x14ac:dyDescent="0.25">
      <c r="A43" s="779" t="s">
        <v>71</v>
      </c>
      <c r="B43" s="780"/>
      <c r="C43" s="86" t="e">
        <f ca="1">SUM(C28:C42)</f>
        <v>#REF!</v>
      </c>
      <c r="D43" s="86" t="e">
        <f>SUM(D28:D42)</f>
        <v>#REF!</v>
      </c>
      <c r="E43" s="86" t="e">
        <f>SUM(E28:E42)</f>
        <v>#REF!</v>
      </c>
      <c r="F43" s="86" t="e">
        <f>SUM(F28:F42)</f>
        <v>#REF!</v>
      </c>
      <c r="G43" s="86" t="e">
        <f>SUM(G28:G42)</f>
        <v>#REF!</v>
      </c>
      <c r="H43" s="86">
        <v>84000000</v>
      </c>
      <c r="I43" s="202" t="e">
        <f>G43/H43</f>
        <v>#REF!</v>
      </c>
    </row>
  </sheetData>
  <mergeCells count="2">
    <mergeCell ref="A24:B24"/>
    <mergeCell ref="A43:B43"/>
  </mergeCells>
  <conditionalFormatting sqref="A27:E27 A26:B26">
    <cfRule type="duplicateValues" dxfId="893" priority="3"/>
  </conditionalFormatting>
  <conditionalFormatting sqref="A2:I2 A1:B1">
    <cfRule type="duplicateValues" dxfId="892" priority="2"/>
  </conditionalFormatting>
  <conditionalFormatting sqref="F27:I27">
    <cfRule type="duplicateValues" dxfId="891" priority="1"/>
  </conditionalFormatting>
  <dataValidations count="1">
    <dataValidation type="list" allowBlank="1" showInputMessage="1" showErrorMessage="1" sqref="D27" xr:uid="{C58E280B-A0DC-4223-9A42-8A13A3A26DC2}">
      <formula1>$B$58:$E$58</formula1>
    </dataValidation>
  </dataValidations>
  <pageMargins left="0.7" right="0.7" top="0.75" bottom="0.75" header="0.3" footer="0.3"/>
  <pageSetup scale="21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8B9EEA-9143-4EA3-BBFF-918AE8DCDCC1}">
          <x14:formula1>
            <xm:f>'WEEKLY  TO WEEK SALES '!$B$76:$E$76</xm:f>
          </x14:formula1>
          <xm:sqref>D2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57"/>
  <sheetViews>
    <sheetView topLeftCell="A22" workbookViewId="0">
      <selection activeCell="F36" sqref="F36"/>
    </sheetView>
  </sheetViews>
  <sheetFormatPr defaultColWidth="9.140625" defaultRowHeight="15" x14ac:dyDescent="0.25"/>
  <cols>
    <col min="1" max="1" width="28" style="8" bestFit="1" customWidth="1"/>
    <col min="2" max="2" width="14" style="8" bestFit="1" customWidth="1"/>
    <col min="3" max="3" width="15.28515625" style="116" bestFit="1" customWidth="1"/>
    <col min="4" max="4" width="14" style="8" customWidth="1"/>
    <col min="5" max="5" width="15.28515625" style="116" bestFit="1" customWidth="1"/>
    <col min="6" max="16384" width="9.140625" style="8"/>
  </cols>
  <sheetData>
    <row r="1" spans="1:9" s="349" customFormat="1" ht="41.25" customHeight="1" x14ac:dyDescent="0.25">
      <c r="A1" s="350" t="s">
        <v>163</v>
      </c>
      <c r="B1" s="350" t="s">
        <v>72</v>
      </c>
      <c r="C1" s="351" t="s">
        <v>480</v>
      </c>
      <c r="D1" s="350" t="s">
        <v>481</v>
      </c>
      <c r="E1" s="351" t="s">
        <v>73</v>
      </c>
      <c r="H1" s="8"/>
      <c r="I1" s="8"/>
    </row>
    <row r="2" spans="1:9" x14ac:dyDescent="0.25">
      <c r="A2" s="8" t="s">
        <v>32</v>
      </c>
      <c r="B2" s="8" t="s">
        <v>31</v>
      </c>
      <c r="C2" s="116">
        <f>SUMIFS('Fully Booked'!Q:Q,'Fully Booked'!D:D,'SALES '!A2)</f>
        <v>1423920</v>
      </c>
      <c r="D2" s="117">
        <f>C2/E2</f>
        <v>0.189856</v>
      </c>
      <c r="E2" s="116">
        <v>7500000</v>
      </c>
    </row>
    <row r="3" spans="1:9" x14ac:dyDescent="0.25">
      <c r="A3" s="8" t="s">
        <v>4893</v>
      </c>
      <c r="B3" s="8" t="s">
        <v>31</v>
      </c>
      <c r="C3" s="116">
        <f>SUMIFS('Fully Booked'!Q:Q,'Fully Booked'!D:D,'SALES '!A3)</f>
        <v>0</v>
      </c>
      <c r="D3" s="117">
        <f t="shared" ref="D3:D55" si="0">C3/E3</f>
        <v>0</v>
      </c>
      <c r="E3" s="116">
        <v>5000000</v>
      </c>
    </row>
    <row r="4" spans="1:9" x14ac:dyDescent="0.25">
      <c r="A4" s="8" t="s">
        <v>6159</v>
      </c>
      <c r="B4" s="8" t="s">
        <v>31</v>
      </c>
      <c r="C4" s="116">
        <f>SUMIFS('Fully Booked'!Q:Q,'Fully Booked'!D:D,'SALES '!A4)</f>
        <v>0</v>
      </c>
      <c r="D4" s="117">
        <f t="shared" si="0"/>
        <v>0</v>
      </c>
      <c r="E4" s="116">
        <v>3500000</v>
      </c>
    </row>
    <row r="5" spans="1:9" x14ac:dyDescent="0.25">
      <c r="A5" s="8" t="s">
        <v>211</v>
      </c>
      <c r="B5" s="8" t="s">
        <v>23</v>
      </c>
      <c r="C5" s="116">
        <f>SUMIFS('Fully Booked'!Q:Q,'Fully Booked'!D:D,'SALES '!A5)</f>
        <v>17800</v>
      </c>
      <c r="D5" s="117">
        <f t="shared" si="0"/>
        <v>4.45E-3</v>
      </c>
      <c r="E5" s="116">
        <v>4000000</v>
      </c>
    </row>
    <row r="6" spans="1:9" x14ac:dyDescent="0.25">
      <c r="A6" s="8" t="s">
        <v>447</v>
      </c>
      <c r="B6" s="358" t="s">
        <v>23</v>
      </c>
      <c r="C6" s="116">
        <f>SUMIFS('Fully Booked'!Q:Q,'Fully Booked'!D:D,'SALES '!A6)</f>
        <v>34100</v>
      </c>
      <c r="D6" s="117">
        <f t="shared" si="0"/>
        <v>8.5249999999999996E-3</v>
      </c>
      <c r="E6" s="116">
        <v>4000000</v>
      </c>
    </row>
    <row r="7" spans="1:9" x14ac:dyDescent="0.25">
      <c r="A7" s="8" t="s">
        <v>48</v>
      </c>
      <c r="B7" s="8" t="s">
        <v>23</v>
      </c>
      <c r="C7" s="116">
        <f>SUMIFS('Fully Booked'!Q:Q,'Fully Booked'!D:D,'SALES '!A7)</f>
        <v>2461800</v>
      </c>
      <c r="D7" s="117">
        <f t="shared" si="0"/>
        <v>0.61545000000000005</v>
      </c>
      <c r="E7" s="116">
        <v>4000000</v>
      </c>
    </row>
    <row r="8" spans="1:9" x14ac:dyDescent="0.25">
      <c r="A8" s="8" t="s">
        <v>970</v>
      </c>
      <c r="B8" s="8" t="s">
        <v>23</v>
      </c>
      <c r="C8" s="116">
        <f>SUMIFS('Fully Booked'!Q:Q,'Fully Booked'!D:D,'SALES '!A8)</f>
        <v>1468600</v>
      </c>
      <c r="D8" s="117">
        <f t="shared" si="0"/>
        <v>0.36714999999999998</v>
      </c>
      <c r="E8" s="116">
        <v>4000000</v>
      </c>
    </row>
    <row r="9" spans="1:9" x14ac:dyDescent="0.25">
      <c r="A9" s="8" t="s">
        <v>451</v>
      </c>
      <c r="B9" s="8" t="s">
        <v>39</v>
      </c>
      <c r="C9" s="116">
        <f>SUMIFS('Fully Booked'!Q:Q,'Fully Booked'!D:D,'SALES '!A9)</f>
        <v>1188500</v>
      </c>
      <c r="D9" s="117">
        <f t="shared" si="0"/>
        <v>0.23769999999999999</v>
      </c>
      <c r="E9" s="116">
        <v>5000000</v>
      </c>
    </row>
    <row r="10" spans="1:9" x14ac:dyDescent="0.25">
      <c r="A10" s="180" t="s">
        <v>4894</v>
      </c>
      <c r="B10" s="8" t="s">
        <v>39</v>
      </c>
      <c r="C10" s="116">
        <f>SUMIFS('Fully Booked'!Q:Q,'Fully Booked'!D:D,'SALES '!A10)</f>
        <v>0</v>
      </c>
      <c r="D10" s="117">
        <f t="shared" ref="D10:D11" si="1">C10/E10</f>
        <v>0</v>
      </c>
      <c r="E10" s="116">
        <v>4000000</v>
      </c>
    </row>
    <row r="11" spans="1:9" x14ac:dyDescent="0.25">
      <c r="A11" s="180" t="s">
        <v>4896</v>
      </c>
      <c r="B11" s="8" t="s">
        <v>39</v>
      </c>
      <c r="C11" s="116">
        <f>SUMIFS('Fully Booked'!Q:Q,'Fully Booked'!D:D,'SALES '!A11)</f>
        <v>0</v>
      </c>
      <c r="D11" s="117">
        <f t="shared" si="1"/>
        <v>0</v>
      </c>
      <c r="E11" s="116">
        <v>6000000</v>
      </c>
    </row>
    <row r="12" spans="1:9" x14ac:dyDescent="0.25">
      <c r="A12" s="8" t="s">
        <v>4895</v>
      </c>
      <c r="B12" s="8" t="s">
        <v>39</v>
      </c>
      <c r="C12" s="116">
        <f>SUMIFS('Fully Booked'!Q:Q,'Fully Booked'!D:D,'SALES '!A12)</f>
        <v>771700</v>
      </c>
      <c r="D12" s="117">
        <f t="shared" ref="D12:D13" si="2">C12/E12</f>
        <v>0.11024285714285714</v>
      </c>
      <c r="E12" s="116">
        <v>7000000</v>
      </c>
    </row>
    <row r="13" spans="1:9" x14ac:dyDescent="0.25">
      <c r="A13" s="8" t="s">
        <v>4113</v>
      </c>
      <c r="B13" s="8" t="s">
        <v>39</v>
      </c>
      <c r="C13" s="116">
        <f>SUMIFS('Fully Booked'!Q:Q,'Fully Booked'!D:D,'SALES '!A13)</f>
        <v>72800</v>
      </c>
      <c r="D13" s="117">
        <f t="shared" si="2"/>
        <v>9.1000000000000004E-3</v>
      </c>
      <c r="E13" s="116">
        <v>8000000</v>
      </c>
    </row>
    <row r="14" spans="1:9" x14ac:dyDescent="0.25">
      <c r="A14" s="8" t="s">
        <v>921</v>
      </c>
      <c r="B14" s="8" t="s">
        <v>39</v>
      </c>
      <c r="C14" s="116">
        <f>SUMIFS('Fully Booked'!Q:Q,'Fully Booked'!D:D,'SALES '!A14)</f>
        <v>0</v>
      </c>
      <c r="D14" s="117">
        <f t="shared" si="0"/>
        <v>0</v>
      </c>
      <c r="E14" s="116">
        <v>5000000</v>
      </c>
    </row>
    <row r="15" spans="1:9" x14ac:dyDescent="0.25">
      <c r="A15" s="8" t="s">
        <v>454</v>
      </c>
      <c r="B15" s="8" t="s">
        <v>29</v>
      </c>
      <c r="C15" s="116">
        <f>SUMIFS('Fully Booked'!Q:Q,'Fully Booked'!D:D,'SALES '!A15)</f>
        <v>2501400</v>
      </c>
      <c r="D15" s="117">
        <f t="shared" si="0"/>
        <v>0.83379999999999999</v>
      </c>
      <c r="E15" s="116">
        <v>3000000</v>
      </c>
    </row>
    <row r="16" spans="1:9" x14ac:dyDescent="0.25">
      <c r="A16" s="8" t="s">
        <v>455</v>
      </c>
      <c r="B16" s="8" t="s">
        <v>29</v>
      </c>
      <c r="C16" s="116">
        <f>SUMIFS('Fully Booked'!Q:Q,'Fully Booked'!D:D,'SALES '!A16)</f>
        <v>1119600</v>
      </c>
      <c r="D16" s="117">
        <f t="shared" ref="D16:D18" si="3">C16/E16</f>
        <v>1.1195999999999999</v>
      </c>
      <c r="E16" s="116">
        <v>1000000</v>
      </c>
    </row>
    <row r="17" spans="1:5" x14ac:dyDescent="0.25">
      <c r="A17" s="8" t="s">
        <v>922</v>
      </c>
      <c r="B17" s="8" t="s">
        <v>29</v>
      </c>
      <c r="C17" s="116">
        <f>SUMIFS('Fully Booked'!Q:Q,'Fully Booked'!D:D,'SALES '!A17)</f>
        <v>138300</v>
      </c>
      <c r="D17" s="117">
        <f t="shared" si="3"/>
        <v>-0.13830000000000001</v>
      </c>
      <c r="E17" s="116">
        <v>-1000000</v>
      </c>
    </row>
    <row r="18" spans="1:5" x14ac:dyDescent="0.25">
      <c r="A18" s="8" t="s">
        <v>844</v>
      </c>
      <c r="B18" s="8" t="s">
        <v>29</v>
      </c>
      <c r="C18" s="116">
        <f>SUMIFS('Fully Booked'!Q:Q,'Fully Booked'!D:D,'SALES '!A18)</f>
        <v>0</v>
      </c>
      <c r="D18" s="117">
        <f t="shared" si="3"/>
        <v>0</v>
      </c>
      <c r="E18" s="116">
        <v>-3000000</v>
      </c>
    </row>
    <row r="19" spans="1:5" x14ac:dyDescent="0.25">
      <c r="A19" s="8" t="s">
        <v>2081</v>
      </c>
      <c r="B19" s="8" t="s">
        <v>29</v>
      </c>
      <c r="C19" s="116">
        <f>SUMIFS('Fully Booked'!Q:Q,'Fully Booked'!D:D,'SALES '!A19)</f>
        <v>950100</v>
      </c>
      <c r="D19" s="117">
        <f t="shared" ref="D19:D22" si="4">C19/E19</f>
        <v>-0.31669999999999998</v>
      </c>
      <c r="E19" s="116">
        <v>-3000000</v>
      </c>
    </row>
    <row r="20" spans="1:5" x14ac:dyDescent="0.25">
      <c r="A20" s="8" t="s">
        <v>906</v>
      </c>
      <c r="B20" s="8" t="s">
        <v>29</v>
      </c>
      <c r="C20" s="116">
        <f>SUMIFS('Fully Booked'!Q:Q,'Fully Booked'!D:D,'SALES '!A20)</f>
        <v>0</v>
      </c>
      <c r="D20" s="117">
        <f t="shared" si="4"/>
        <v>0</v>
      </c>
      <c r="E20" s="116">
        <v>-5000000</v>
      </c>
    </row>
    <row r="21" spans="1:5" x14ac:dyDescent="0.25">
      <c r="A21" s="8" t="s">
        <v>4897</v>
      </c>
      <c r="B21" s="8" t="s">
        <v>29</v>
      </c>
      <c r="C21" s="116">
        <f>SUMIFS('Fully Booked'!Q:Q,'Fully Booked'!D:D,'SALES '!A21)</f>
        <v>0</v>
      </c>
      <c r="D21" s="117">
        <f t="shared" si="4"/>
        <v>0</v>
      </c>
      <c r="E21" s="116">
        <v>-7000000</v>
      </c>
    </row>
    <row r="22" spans="1:5" x14ac:dyDescent="0.25">
      <c r="A22" s="8" t="s">
        <v>4898</v>
      </c>
      <c r="B22" s="8" t="s">
        <v>29</v>
      </c>
      <c r="C22" s="116">
        <f>SUMIFS('Fully Booked'!Q:Q,'Fully Booked'!D:D,'SALES '!A22)</f>
        <v>314100</v>
      </c>
      <c r="D22" s="117">
        <f t="shared" si="4"/>
        <v>-3.49E-2</v>
      </c>
      <c r="E22" s="116">
        <v>-9000000</v>
      </c>
    </row>
    <row r="23" spans="1:5" x14ac:dyDescent="0.25">
      <c r="A23" s="180" t="s">
        <v>4620</v>
      </c>
      <c r="B23" s="8" t="s">
        <v>29</v>
      </c>
      <c r="C23" s="116">
        <f>SUMIFS('Fully Booked'!Q:Q,'Fully Booked'!D:D,'SALES '!A23)</f>
        <v>0</v>
      </c>
      <c r="D23" s="117">
        <f t="shared" ref="D23:D25" si="5">C23/E23</f>
        <v>0</v>
      </c>
      <c r="E23" s="116">
        <v>-11000000</v>
      </c>
    </row>
    <row r="24" spans="1:5" x14ac:dyDescent="0.25">
      <c r="A24" s="8" t="s">
        <v>422</v>
      </c>
      <c r="B24" s="8" t="s">
        <v>29</v>
      </c>
      <c r="C24" s="116">
        <f>SUMIFS('Fully Booked'!Q:Q,'Fully Booked'!D:D,'SALES '!A24)</f>
        <v>1597890</v>
      </c>
      <c r="D24" s="117">
        <f t="shared" si="5"/>
        <v>-0.12291461538461539</v>
      </c>
      <c r="E24" s="116">
        <v>-13000000</v>
      </c>
    </row>
    <row r="25" spans="1:5" x14ac:dyDescent="0.25">
      <c r="A25" s="8" t="s">
        <v>212</v>
      </c>
      <c r="B25" s="8" t="s">
        <v>184</v>
      </c>
      <c r="C25" s="116">
        <f>SUMIFS('Fully Booked'!Q:Q,'Fully Booked'!D:D,'SALES '!A25)</f>
        <v>1689100</v>
      </c>
      <c r="D25" s="117">
        <f t="shared" si="5"/>
        <v>-0.11260666666666666</v>
      </c>
      <c r="E25" s="116">
        <v>-15000000</v>
      </c>
    </row>
    <row r="26" spans="1:5" x14ac:dyDescent="0.25">
      <c r="A26" s="8" t="s">
        <v>417</v>
      </c>
      <c r="B26" s="8" t="s">
        <v>184</v>
      </c>
      <c r="C26" s="116">
        <f>SUMIFS('Fully Booked'!Q:Q,'Fully Booked'!D:D,'SALES '!A26)</f>
        <v>444700</v>
      </c>
      <c r="D26" s="117">
        <f t="shared" si="0"/>
        <v>8.8940000000000005E-2</v>
      </c>
      <c r="E26" s="116">
        <v>5000000</v>
      </c>
    </row>
    <row r="27" spans="1:5" x14ac:dyDescent="0.25">
      <c r="A27" s="8" t="s">
        <v>6160</v>
      </c>
      <c r="B27" s="8" t="s">
        <v>184</v>
      </c>
      <c r="C27" s="116">
        <f>SUMIFS('Fully Booked'!Q:Q,'Fully Booked'!D:D,'SALES '!A27)</f>
        <v>0</v>
      </c>
      <c r="D27" s="117">
        <f t="shared" si="0"/>
        <v>0</v>
      </c>
      <c r="E27" s="116">
        <v>5000000</v>
      </c>
    </row>
    <row r="28" spans="1:5" x14ac:dyDescent="0.25">
      <c r="A28" s="8" t="s">
        <v>3679</v>
      </c>
      <c r="B28" s="8" t="s">
        <v>24</v>
      </c>
      <c r="C28" s="116">
        <f>SUMIFS('Fully Booked'!Q:Q,'Fully Booked'!D:D,'SALES '!A28)</f>
        <v>1166600</v>
      </c>
      <c r="D28" s="117">
        <f t="shared" si="0"/>
        <v>0.23332</v>
      </c>
      <c r="E28" s="116">
        <v>5000000</v>
      </c>
    </row>
    <row r="29" spans="1:5" x14ac:dyDescent="0.25">
      <c r="A29" s="8" t="s">
        <v>200</v>
      </c>
      <c r="B29" s="8" t="s">
        <v>24</v>
      </c>
      <c r="C29" s="116">
        <f>SUMIFS('Fully Booked'!Q:Q,'Fully Booked'!D:D,'SALES '!A29)</f>
        <v>579900</v>
      </c>
      <c r="D29" s="117">
        <f t="shared" ref="D29:D38" si="6">C29/E29</f>
        <v>0.11598</v>
      </c>
      <c r="E29" s="116">
        <v>5000000</v>
      </c>
    </row>
    <row r="30" spans="1:5" x14ac:dyDescent="0.25">
      <c r="A30" s="8" t="s">
        <v>206</v>
      </c>
      <c r="B30" s="8" t="s">
        <v>20</v>
      </c>
      <c r="C30" s="116">
        <f>SUMIFS('Fully Booked'!Q:Q,'Fully Booked'!D:D,'SALES '!A30)</f>
        <v>0</v>
      </c>
      <c r="D30" s="117">
        <f t="shared" si="6"/>
        <v>0</v>
      </c>
      <c r="E30" s="116">
        <v>5000000</v>
      </c>
    </row>
    <row r="31" spans="1:5" x14ac:dyDescent="0.25">
      <c r="A31" s="8" t="s">
        <v>4899</v>
      </c>
      <c r="B31" s="8" t="s">
        <v>20</v>
      </c>
      <c r="C31" s="116">
        <f>SUMIFS('Fully Booked'!Q:Q,'Fully Booked'!D:D,'SALES '!A31)</f>
        <v>658200</v>
      </c>
      <c r="D31" s="117">
        <f t="shared" si="6"/>
        <v>0.13164000000000001</v>
      </c>
      <c r="E31" s="116">
        <v>5000000</v>
      </c>
    </row>
    <row r="32" spans="1:5" x14ac:dyDescent="0.25">
      <c r="A32" s="8" t="s">
        <v>438</v>
      </c>
      <c r="B32" s="8" t="s">
        <v>37</v>
      </c>
      <c r="C32" s="116">
        <f>SUMIFS('Fully Booked'!Q:Q,'Fully Booked'!D:D,'SALES '!A32)</f>
        <v>999500</v>
      </c>
      <c r="D32" s="117">
        <f t="shared" si="6"/>
        <v>0.19989999999999999</v>
      </c>
      <c r="E32" s="116">
        <v>5000000</v>
      </c>
    </row>
    <row r="33" spans="1:5" x14ac:dyDescent="0.25">
      <c r="A33" s="8" t="s">
        <v>6161</v>
      </c>
      <c r="B33" s="8" t="s">
        <v>37</v>
      </c>
      <c r="C33" s="116">
        <f>SUMIFS('Fully Booked'!Q:Q,'Fully Booked'!D:D,'SALES '!A33)</f>
        <v>0</v>
      </c>
      <c r="D33" s="117">
        <f t="shared" si="6"/>
        <v>0</v>
      </c>
      <c r="E33" s="116">
        <v>5000000</v>
      </c>
    </row>
    <row r="34" spans="1:5" x14ac:dyDescent="0.25">
      <c r="A34" s="8" t="s">
        <v>917</v>
      </c>
      <c r="B34" s="8" t="s">
        <v>37</v>
      </c>
      <c r="C34" s="116">
        <f>SUMIFS('Fully Booked'!Q:Q,'Fully Booked'!D:D,'SALES '!A34)</f>
        <v>717109</v>
      </c>
      <c r="D34" s="117">
        <f t="shared" si="6"/>
        <v>0.14342179999999999</v>
      </c>
      <c r="E34" s="116">
        <v>5000000</v>
      </c>
    </row>
    <row r="35" spans="1:5" x14ac:dyDescent="0.25">
      <c r="A35" s="8" t="s">
        <v>459</v>
      </c>
      <c r="B35" s="8" t="s">
        <v>37</v>
      </c>
      <c r="C35" s="116">
        <f>SUMIFS('Fully Booked'!Q:Q,'Fully Booked'!D:D,'SALES '!A35)</f>
        <v>2012600</v>
      </c>
      <c r="D35" s="117">
        <f t="shared" si="6"/>
        <v>0.40251999999999999</v>
      </c>
      <c r="E35" s="116">
        <v>5000000</v>
      </c>
    </row>
    <row r="36" spans="1:5" x14ac:dyDescent="0.25">
      <c r="A36" s="8" t="s">
        <v>925</v>
      </c>
      <c r="B36" s="8" t="s">
        <v>37</v>
      </c>
      <c r="C36" s="116">
        <f>SUMIFS('Fully Booked'!Q:Q,'Fully Booked'!D:D,'SALES '!A36)</f>
        <v>0</v>
      </c>
      <c r="D36" s="117">
        <f t="shared" si="6"/>
        <v>0</v>
      </c>
      <c r="E36" s="116">
        <v>5000000</v>
      </c>
    </row>
    <row r="37" spans="1:5" x14ac:dyDescent="0.25">
      <c r="A37" s="8" t="s">
        <v>209</v>
      </c>
      <c r="B37" s="8" t="s">
        <v>27</v>
      </c>
      <c r="C37" s="116">
        <f>SUMIFS('Fully Booked'!Q:Q,'Fully Booked'!D:D,'SALES '!A37)</f>
        <v>1084300</v>
      </c>
      <c r="D37" s="117">
        <f t="shared" si="6"/>
        <v>0.21686</v>
      </c>
      <c r="E37" s="116">
        <v>5000000</v>
      </c>
    </row>
    <row r="38" spans="1:5" x14ac:dyDescent="0.25">
      <c r="A38" s="180" t="s">
        <v>4900</v>
      </c>
      <c r="B38" s="8" t="s">
        <v>27</v>
      </c>
      <c r="C38" s="116">
        <f>SUMIFS('Fully Booked'!Q:Q,'Fully Booked'!D:D,'SALES '!A38)</f>
        <v>103800</v>
      </c>
      <c r="D38" s="117">
        <f t="shared" si="6"/>
        <v>2.0760000000000001E-2</v>
      </c>
      <c r="E38" s="116">
        <v>5000000</v>
      </c>
    </row>
    <row r="39" spans="1:5" x14ac:dyDescent="0.25">
      <c r="A39" s="8" t="s">
        <v>4759</v>
      </c>
      <c r="B39" s="8" t="s">
        <v>27</v>
      </c>
      <c r="C39" s="116">
        <f>SUMIFS('Fully Booked'!Q:Q,'Fully Booked'!D:D,'SALES '!A39)</f>
        <v>3289100</v>
      </c>
      <c r="D39" s="117">
        <f t="shared" si="0"/>
        <v>0.9397428571428571</v>
      </c>
      <c r="E39" s="116">
        <v>3500000</v>
      </c>
    </row>
    <row r="40" spans="1:5" x14ac:dyDescent="0.25">
      <c r="A40" s="8" t="s">
        <v>3304</v>
      </c>
      <c r="B40" s="8" t="s">
        <v>27</v>
      </c>
      <c r="C40" s="116">
        <f>SUMIFS('Fully Booked'!Q:Q,'Fully Booked'!D:D,'SALES '!A40)</f>
        <v>10200</v>
      </c>
      <c r="D40" s="117">
        <f t="shared" si="0"/>
        <v>2.0400000000000001E-3</v>
      </c>
      <c r="E40" s="116">
        <v>5000000</v>
      </c>
    </row>
    <row r="41" spans="1:5" x14ac:dyDescent="0.25">
      <c r="A41" s="8" t="s">
        <v>4114</v>
      </c>
      <c r="B41" s="8" t="s">
        <v>38</v>
      </c>
      <c r="C41" s="116">
        <f>SUMIFS('Fully Booked'!Q:Q,'Fully Booked'!D:D,'SALES '!A41)</f>
        <v>0</v>
      </c>
      <c r="D41" s="117">
        <f t="shared" si="0"/>
        <v>0</v>
      </c>
      <c r="E41" s="116">
        <v>5000000</v>
      </c>
    </row>
    <row r="42" spans="1:5" x14ac:dyDescent="0.25">
      <c r="A42" s="8" t="s">
        <v>883</v>
      </c>
      <c r="B42" s="8" t="s">
        <v>38</v>
      </c>
      <c r="C42" s="116">
        <f>SUMIFS('Fully Booked'!Q:Q,'Fully Booked'!D:D,'SALES '!A42)</f>
        <v>3756000</v>
      </c>
      <c r="D42" s="117">
        <f t="shared" si="0"/>
        <v>1.0731428571428572</v>
      </c>
      <c r="E42" s="116">
        <v>3500000</v>
      </c>
    </row>
    <row r="43" spans="1:5" x14ac:dyDescent="0.25">
      <c r="A43" s="8" t="s">
        <v>3538</v>
      </c>
      <c r="B43" s="8" t="s">
        <v>38</v>
      </c>
      <c r="C43" s="116">
        <f>SUMIFS('Fully Booked'!Q:Q,'Fully Booked'!D:D,'SALES '!A43)</f>
        <v>181600</v>
      </c>
      <c r="D43" s="117">
        <f t="shared" si="0"/>
        <v>3.6319999999999998E-2</v>
      </c>
      <c r="E43" s="116">
        <v>5000000</v>
      </c>
    </row>
    <row r="44" spans="1:5" x14ac:dyDescent="0.25">
      <c r="A44" s="8" t="s">
        <v>458</v>
      </c>
      <c r="B44" s="8" t="s">
        <v>49</v>
      </c>
      <c r="C44" s="116">
        <f>SUMIFS('Fully Booked'!Q:Q,'Fully Booked'!D:D,'SALES '!A44)</f>
        <v>330400</v>
      </c>
      <c r="D44" s="117">
        <f t="shared" si="0"/>
        <v>6.608E-2</v>
      </c>
      <c r="E44" s="116">
        <v>5000000</v>
      </c>
    </row>
    <row r="45" spans="1:5" x14ac:dyDescent="0.25">
      <c r="A45" s="8" t="s">
        <v>189</v>
      </c>
      <c r="B45" s="8" t="s">
        <v>49</v>
      </c>
      <c r="C45" s="116">
        <f>SUMIFS('Fully Booked'!Q:Q,'Fully Booked'!D:D,'SALES '!A45)</f>
        <v>30000</v>
      </c>
      <c r="D45" s="117">
        <f t="shared" si="0"/>
        <v>8.5714285714285719E-3</v>
      </c>
      <c r="E45" s="116">
        <v>3500000</v>
      </c>
    </row>
    <row r="46" spans="1:5" x14ac:dyDescent="0.25">
      <c r="A46" s="8" t="s">
        <v>928</v>
      </c>
      <c r="B46" s="8" t="s">
        <v>49</v>
      </c>
      <c r="C46" s="116">
        <f>SUMIFS('Fully Booked'!Q:Q,'Fully Booked'!D:D,'SALES '!A46)</f>
        <v>0</v>
      </c>
      <c r="D46" s="117">
        <f t="shared" si="0"/>
        <v>0</v>
      </c>
      <c r="E46" s="116">
        <v>5000000</v>
      </c>
    </row>
    <row r="47" spans="1:5" x14ac:dyDescent="0.25">
      <c r="A47" s="8" t="s">
        <v>549</v>
      </c>
      <c r="B47" s="8" t="s">
        <v>49</v>
      </c>
      <c r="C47" s="116">
        <f>SUMIFS('Fully Booked'!Q:Q,'Fully Booked'!D:D,'SALES '!A47)</f>
        <v>431500</v>
      </c>
      <c r="D47" s="117">
        <f t="shared" si="0"/>
        <v>8.6300000000000002E-2</v>
      </c>
      <c r="E47" s="116">
        <v>5000000</v>
      </c>
    </row>
    <row r="48" spans="1:5" x14ac:dyDescent="0.25">
      <c r="A48" s="8" t="s">
        <v>6162</v>
      </c>
      <c r="B48" s="8" t="s">
        <v>49</v>
      </c>
      <c r="C48" s="116">
        <f>SUMIFS('Fully Booked'!Q:Q,'Fully Booked'!D:D,'SALES '!A48)</f>
        <v>0</v>
      </c>
      <c r="D48" s="117">
        <f t="shared" si="0"/>
        <v>0</v>
      </c>
      <c r="E48" s="116">
        <v>5000000</v>
      </c>
    </row>
    <row r="49" spans="1:5" x14ac:dyDescent="0.25">
      <c r="A49" s="8" t="s">
        <v>6163</v>
      </c>
      <c r="B49" s="8" t="s">
        <v>49</v>
      </c>
      <c r="C49" s="116">
        <f>SUMIFS('Fully Booked'!Q:Q,'Fully Booked'!D:D,'SALES '!A49)</f>
        <v>0</v>
      </c>
      <c r="D49" s="117">
        <f t="shared" si="0"/>
        <v>0</v>
      </c>
      <c r="E49" s="116">
        <v>5000000</v>
      </c>
    </row>
    <row r="50" spans="1:5" x14ac:dyDescent="0.25">
      <c r="A50" s="8" t="s">
        <v>612</v>
      </c>
      <c r="B50" s="8" t="s">
        <v>49</v>
      </c>
      <c r="C50" s="116">
        <f>SUMIFS('Fully Booked'!Q:Q,'Fully Booked'!D:D,'SALES '!A50)</f>
        <v>0</v>
      </c>
      <c r="D50" s="117">
        <f t="shared" si="0"/>
        <v>0</v>
      </c>
      <c r="E50" s="116">
        <v>5000000</v>
      </c>
    </row>
    <row r="51" spans="1:5" x14ac:dyDescent="0.25">
      <c r="A51" s="8" t="s">
        <v>929</v>
      </c>
      <c r="B51" s="8" t="s">
        <v>49</v>
      </c>
      <c r="C51" s="116">
        <f>SUMIFS('Fully Booked'!Q:Q,'Fully Booked'!D:D,'SALES '!A51)</f>
        <v>50000</v>
      </c>
      <c r="D51" s="117">
        <f t="shared" si="0"/>
        <v>5.0000000000000001E-3</v>
      </c>
      <c r="E51" s="116">
        <v>10000000</v>
      </c>
    </row>
    <row r="52" spans="1:5" x14ac:dyDescent="0.25">
      <c r="A52" s="8" t="s">
        <v>931</v>
      </c>
      <c r="B52" s="8" t="s">
        <v>49</v>
      </c>
      <c r="C52" s="116">
        <f>SUMIFS('Fully Booked'!Q:Q,'Fully Booked'!D:D,'SALES '!A52)</f>
        <v>0</v>
      </c>
      <c r="D52" s="117">
        <f t="shared" si="0"/>
        <v>0</v>
      </c>
      <c r="E52" s="116">
        <v>5000000</v>
      </c>
    </row>
    <row r="53" spans="1:5" x14ac:dyDescent="0.25">
      <c r="A53" s="331" t="s">
        <v>3219</v>
      </c>
      <c r="B53" s="8" t="s">
        <v>49</v>
      </c>
      <c r="C53" s="116">
        <f>SUMIFS('Fully Booked'!Q:Q,'Fully Booked'!D:D,'SALES '!A53)</f>
        <v>1042800</v>
      </c>
      <c r="D53" s="117">
        <f t="shared" si="0"/>
        <v>0.20856</v>
      </c>
      <c r="E53" s="116">
        <v>5000000</v>
      </c>
    </row>
    <row r="54" spans="1:5" x14ac:dyDescent="0.25">
      <c r="A54" s="8" t="s">
        <v>6164</v>
      </c>
      <c r="B54" s="8" t="s">
        <v>241</v>
      </c>
      <c r="C54" s="116">
        <f>SUMIFS('Fully Booked'!Q:Q,'Fully Booked'!D:D,'SALES '!A54)</f>
        <v>0</v>
      </c>
      <c r="D54" s="117">
        <f t="shared" si="0"/>
        <v>0</v>
      </c>
      <c r="E54" s="116">
        <v>3500000</v>
      </c>
    </row>
    <row r="55" spans="1:5" x14ac:dyDescent="0.25">
      <c r="A55" s="8" t="s">
        <v>489</v>
      </c>
      <c r="B55" s="8" t="s">
        <v>241</v>
      </c>
      <c r="C55" s="116">
        <f>SUMIFS('Fully Booked'!Q:Q,'Fully Booked'!D:D,'SALES '!A55)</f>
        <v>276900</v>
      </c>
      <c r="D55" s="117">
        <f t="shared" si="0"/>
        <v>5.5379999999999999E-2</v>
      </c>
      <c r="E55" s="116">
        <v>5000000</v>
      </c>
    </row>
    <row r="56" spans="1:5" x14ac:dyDescent="0.25">
      <c r="A56" s="375" t="s">
        <v>405</v>
      </c>
      <c r="B56" s="375"/>
      <c r="C56" s="116">
        <f>SUMIFS('Fully Booked'!Q:Q,'Fully Booked'!D:D,'SALES '!A56)</f>
        <v>3052660</v>
      </c>
      <c r="D56" s="117">
        <f t="shared" ref="D56" si="7">C56/E56</f>
        <v>0.87218857142857142</v>
      </c>
      <c r="E56" s="116">
        <v>3500000</v>
      </c>
    </row>
    <row r="57" spans="1:5" x14ac:dyDescent="0.25">
      <c r="A57" s="352" t="s">
        <v>71</v>
      </c>
      <c r="B57" s="352"/>
      <c r="C57" s="353">
        <f>SUM(C2:C56)</f>
        <v>35967579</v>
      </c>
      <c r="D57" s="354">
        <f>C57/E57</f>
        <v>0.19441934594594595</v>
      </c>
      <c r="E57" s="353">
        <v>185000000</v>
      </c>
    </row>
  </sheetData>
  <conditionalFormatting sqref="A29">
    <cfRule type="duplicateValues" dxfId="890" priority="1"/>
  </conditionalFormatting>
  <pageMargins left="0.7" right="0.7" top="0.75" bottom="0.75" header="0.3" footer="0.3"/>
  <pageSetup scale="2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980"/>
  <sheetViews>
    <sheetView topLeftCell="A23" workbookViewId="0">
      <selection activeCell="A3" sqref="A3:B56"/>
    </sheetView>
  </sheetViews>
  <sheetFormatPr defaultColWidth="14.42578125" defaultRowHeight="15" customHeight="1" x14ac:dyDescent="0.25"/>
  <cols>
    <col min="1" max="1" width="28.140625" style="8" bestFit="1" customWidth="1"/>
    <col min="2" max="2" width="24.5703125" style="8" bestFit="1" customWidth="1"/>
    <col min="3" max="3" width="16.42578125" style="60" customWidth="1"/>
    <col min="4" max="4" width="15.28515625" style="8" bestFit="1" customWidth="1"/>
    <col min="5" max="5" width="27.42578125" style="8" customWidth="1"/>
    <col min="6" max="6" width="38.5703125" style="8" customWidth="1"/>
    <col min="7" max="7" width="17" style="8" bestFit="1" customWidth="1"/>
    <col min="8" max="8" width="18" style="8" bestFit="1" customWidth="1"/>
    <col min="9" max="9" width="14" style="8" bestFit="1" customWidth="1"/>
    <col min="10" max="10" width="23.28515625" style="8" customWidth="1"/>
    <col min="11" max="11" width="16.42578125" style="8" customWidth="1"/>
    <col min="12" max="12" width="24.28515625" style="8" customWidth="1"/>
    <col min="13" max="16" width="16.42578125" style="8" customWidth="1"/>
    <col min="17" max="18" width="14.28515625" style="8" customWidth="1"/>
    <col min="19" max="19" width="8.7109375" style="8" customWidth="1"/>
    <col min="20" max="20" width="11.42578125" style="8" bestFit="1" customWidth="1"/>
    <col min="21" max="21" width="13.85546875" style="8" bestFit="1" customWidth="1"/>
    <col min="22" max="22" width="11.42578125" style="8" bestFit="1" customWidth="1"/>
    <col min="23" max="23" width="19.28515625" style="8" bestFit="1" customWidth="1"/>
    <col min="24" max="24" width="11.42578125" style="8" bestFit="1" customWidth="1"/>
    <col min="25" max="27" width="14.42578125" style="8"/>
    <col min="28" max="28" width="13.140625" style="8" bestFit="1" customWidth="1"/>
    <col min="29" max="16384" width="14.42578125" style="8"/>
  </cols>
  <sheetData>
    <row r="1" spans="1:19" ht="15.75" x14ac:dyDescent="0.25">
      <c r="A1" s="744" t="s">
        <v>171</v>
      </c>
      <c r="B1" s="744" t="s">
        <v>72</v>
      </c>
      <c r="C1" s="782" t="s">
        <v>73</v>
      </c>
      <c r="D1" s="781" t="s">
        <v>74</v>
      </c>
      <c r="E1" s="781"/>
      <c r="F1" s="781"/>
      <c r="G1" s="781"/>
      <c r="H1" s="781"/>
      <c r="I1" s="781"/>
      <c r="J1" s="781"/>
      <c r="R1" s="507"/>
    </row>
    <row r="2" spans="1:19" ht="15.75" x14ac:dyDescent="0.25">
      <c r="A2" s="744"/>
      <c r="B2" s="744"/>
      <c r="C2" s="782"/>
      <c r="D2" s="508" t="s">
        <v>62</v>
      </c>
      <c r="E2" s="508" t="s">
        <v>63</v>
      </c>
      <c r="F2" s="508" t="s">
        <v>64</v>
      </c>
      <c r="G2" s="31" t="s">
        <v>75</v>
      </c>
      <c r="H2" s="31" t="s">
        <v>17</v>
      </c>
      <c r="I2" s="12" t="s">
        <v>76</v>
      </c>
      <c r="J2" s="31" t="s">
        <v>77</v>
      </c>
      <c r="L2" s="39"/>
      <c r="S2" s="509"/>
    </row>
    <row r="3" spans="1:19" x14ac:dyDescent="0.25">
      <c r="A3" s="180" t="s">
        <v>32</v>
      </c>
      <c r="B3" s="125" t="s">
        <v>31</v>
      </c>
      <c r="C3" s="72">
        <v>7500000</v>
      </c>
      <c r="D3" s="126">
        <f>SUMIFS('Fully Booked'!Q:Q,'Fully Booked'!U:U,SUMMARY!$D$2,'Fully Booked'!D:D,SUMMARY!A3)</f>
        <v>100000</v>
      </c>
      <c r="E3" s="126">
        <f>SUMIFS('Fully Booked'!Q:Q,'Fully Booked'!U:U,SUMMARY!$E$2,'Fully Booked'!D:D,SUMMARY!A3)</f>
        <v>513570</v>
      </c>
      <c r="F3" s="126">
        <f>SUMIFS('Fully Booked'!Q:Q,'Fully Booked'!U:U,SUMMARY!$F$2,'Fully Booked'!D:D,SUMMARY!A3)</f>
        <v>810350</v>
      </c>
      <c r="G3" s="126">
        <f>SUM(D3:F3)</f>
        <v>1423920</v>
      </c>
      <c r="H3" s="126">
        <f>SUMIFS('Fully Booked'!AF:AF,'Fully Booked'!D:D,SUMMARY!A3)</f>
        <v>39246.411092796094</v>
      </c>
      <c r="I3" s="125">
        <f>COUNTIF('Fully Booked'!D:D,SUMMARY!A3)</f>
        <v>4</v>
      </c>
      <c r="J3" s="445">
        <f t="shared" ref="J3" si="0">IFERROR(G3/C3,0)</f>
        <v>0.189856</v>
      </c>
      <c r="L3" s="11"/>
      <c r="S3" s="509"/>
    </row>
    <row r="4" spans="1:19" x14ac:dyDescent="0.25">
      <c r="A4" s="125" t="s">
        <v>4893</v>
      </c>
      <c r="B4" s="125" t="s">
        <v>31</v>
      </c>
      <c r="C4" s="72">
        <v>5000000</v>
      </c>
      <c r="D4" s="126">
        <f>SUMIFS('Fully Booked'!Q:Q,'Fully Booked'!U:U,SUMMARY!$D$2,'Fully Booked'!D:D,SUMMARY!A4)</f>
        <v>0</v>
      </c>
      <c r="E4" s="126">
        <f>SUMIFS('Fully Booked'!Q:Q,'Fully Booked'!U:U,SUMMARY!$E$2,'Fully Booked'!D:D,SUMMARY!A4)</f>
        <v>0</v>
      </c>
      <c r="F4" s="126">
        <f>SUMIFS('Fully Booked'!Q:Q,'Fully Booked'!U:U,SUMMARY!$F$2,'Fully Booked'!D:D,SUMMARY!A4)</f>
        <v>0</v>
      </c>
      <c r="G4" s="126">
        <f t="shared" ref="G4:G56" si="1">SUM(D4:F4)</f>
        <v>0</v>
      </c>
      <c r="H4" s="126">
        <f>SUMIFS('Fully Booked'!AF:AF,'Fully Booked'!D:D,SUMMARY!A4)</f>
        <v>0</v>
      </c>
      <c r="I4" s="125">
        <f>COUNTIF('Fully Booked'!D:D,SUMMARY!A4)</f>
        <v>0</v>
      </c>
      <c r="J4" s="445">
        <f t="shared" ref="J4:J56" si="2">IFERROR(G4/C4,0)</f>
        <v>0</v>
      </c>
      <c r="K4" s="510"/>
      <c r="L4" s="11"/>
      <c r="S4" s="509"/>
    </row>
    <row r="5" spans="1:19" x14ac:dyDescent="0.25">
      <c r="A5" s="125" t="s">
        <v>6159</v>
      </c>
      <c r="B5" s="125" t="s">
        <v>31</v>
      </c>
      <c r="C5" s="72">
        <v>3500000</v>
      </c>
      <c r="D5" s="126">
        <f>SUMIFS('Fully Booked'!Q:Q,'Fully Booked'!U:U,SUMMARY!$D$2,'Fully Booked'!D:D,SUMMARY!A5)</f>
        <v>0</v>
      </c>
      <c r="E5" s="126">
        <f>SUMIFS('Fully Booked'!Q:Q,'Fully Booked'!U:U,SUMMARY!$E$2,'Fully Booked'!D:D,SUMMARY!A5)</f>
        <v>0</v>
      </c>
      <c r="F5" s="126">
        <f>SUMIFS('Fully Booked'!Q:Q,'Fully Booked'!U:U,SUMMARY!$F$2,'Fully Booked'!D:D,SUMMARY!A5)</f>
        <v>0</v>
      </c>
      <c r="G5" s="126">
        <f t="shared" si="1"/>
        <v>0</v>
      </c>
      <c r="H5" s="126">
        <f>SUMIFS('Fully Booked'!AF:AF,'Fully Booked'!D:D,SUMMARY!A5)</f>
        <v>0</v>
      </c>
      <c r="I5" s="125">
        <f>COUNTIF('Fully Booked'!D:D,SUMMARY!A5)</f>
        <v>0</v>
      </c>
      <c r="J5" s="445">
        <f t="shared" si="2"/>
        <v>0</v>
      </c>
      <c r="K5" s="510"/>
      <c r="L5" s="11"/>
      <c r="S5" s="509"/>
    </row>
    <row r="6" spans="1:19" x14ac:dyDescent="0.25">
      <c r="A6" s="125" t="s">
        <v>211</v>
      </c>
      <c r="B6" s="125" t="s">
        <v>23</v>
      </c>
      <c r="C6" s="72">
        <v>4000000</v>
      </c>
      <c r="D6" s="126">
        <f>SUMIFS('Fully Booked'!Q:Q,'Fully Booked'!U:U,SUMMARY!$D$2,'Fully Booked'!D:D,SUMMARY!A6)</f>
        <v>17800</v>
      </c>
      <c r="E6" s="126">
        <f>SUMIFS('Fully Booked'!Q:Q,'Fully Booked'!U:U,SUMMARY!$E$2,'Fully Booked'!D:D,SUMMARY!A6)</f>
        <v>0</v>
      </c>
      <c r="F6" s="126">
        <f>SUMIFS('Fully Booked'!Q:Q,'Fully Booked'!U:U,SUMMARY!$F$2,'Fully Booked'!D:D,SUMMARY!A6)</f>
        <v>0</v>
      </c>
      <c r="G6" s="126">
        <f t="shared" si="1"/>
        <v>17800</v>
      </c>
      <c r="H6" s="126">
        <f>SUMIFS('Fully Booked'!AF:AF,'Fully Booked'!D:D,SUMMARY!A6)</f>
        <v>592.01481481481483</v>
      </c>
      <c r="I6" s="125">
        <f>COUNTIF('Fully Booked'!D:D,SUMMARY!A6)</f>
        <v>1</v>
      </c>
      <c r="J6" s="445">
        <f t="shared" si="2"/>
        <v>4.45E-3</v>
      </c>
      <c r="K6" s="510"/>
      <c r="L6" s="11"/>
      <c r="S6" s="509"/>
    </row>
    <row r="7" spans="1:19" x14ac:dyDescent="0.25">
      <c r="A7" s="125" t="s">
        <v>447</v>
      </c>
      <c r="B7" s="125" t="s">
        <v>23</v>
      </c>
      <c r="C7" s="72">
        <v>4000000</v>
      </c>
      <c r="D7" s="126">
        <f>SUMIFS('Fully Booked'!Q:Q,'Fully Booked'!U:U,SUMMARY!$D$2,'Fully Booked'!D:D,SUMMARY!A7)</f>
        <v>0</v>
      </c>
      <c r="E7" s="126">
        <f>SUMIFS('Fully Booked'!Q:Q,'Fully Booked'!U:U,SUMMARY!$E$2,'Fully Booked'!D:D,SUMMARY!A7)</f>
        <v>34100</v>
      </c>
      <c r="F7" s="126">
        <f>SUMIFS('Fully Booked'!Q:Q,'Fully Booked'!U:U,SUMMARY!$F$2,'Fully Booked'!D:D,SUMMARY!A7)</f>
        <v>0</v>
      </c>
      <c r="G7" s="126">
        <f t="shared" si="1"/>
        <v>34100</v>
      </c>
      <c r="H7" s="126">
        <f>SUMIFS('Fully Booked'!AF:AF,'Fully Booked'!D:D,SUMMARY!A7)</f>
        <v>1008.5333333333333</v>
      </c>
      <c r="I7" s="125">
        <f>COUNTIF('Fully Booked'!D:D,SUMMARY!A7)</f>
        <v>1</v>
      </c>
      <c r="J7" s="445">
        <f t="shared" si="2"/>
        <v>8.5249999999999996E-3</v>
      </c>
      <c r="K7" s="510"/>
      <c r="L7" s="11"/>
      <c r="S7" s="509"/>
    </row>
    <row r="8" spans="1:19" x14ac:dyDescent="0.25">
      <c r="A8" s="125" t="s">
        <v>48</v>
      </c>
      <c r="B8" s="125" t="s">
        <v>23</v>
      </c>
      <c r="C8" s="72">
        <v>4000000</v>
      </c>
      <c r="D8" s="126">
        <f>SUMIFS('Fully Booked'!Q:Q,'Fully Booked'!U:U,SUMMARY!$D$2,'Fully Booked'!D:D,SUMMARY!A8)</f>
        <v>262100</v>
      </c>
      <c r="E8" s="126">
        <f>SUMIFS('Fully Booked'!Q:Q,'Fully Booked'!U:U,SUMMARY!$E$2,'Fully Booked'!D:D,SUMMARY!A8)</f>
        <v>2199700</v>
      </c>
      <c r="F8" s="126">
        <f>SUMIFS('Fully Booked'!Q:Q,'Fully Booked'!U:U,SUMMARY!$F$2,'Fully Booked'!D:D,SUMMARY!A8)</f>
        <v>0</v>
      </c>
      <c r="G8" s="126">
        <f t="shared" si="1"/>
        <v>2461800</v>
      </c>
      <c r="H8" s="126">
        <f>SUMIFS('Fully Booked'!AF:AF,'Fully Booked'!D:D,SUMMARY!A8)</f>
        <v>66184.0837535014</v>
      </c>
      <c r="I8" s="125">
        <f>COUNTIF('Fully Booked'!D:D,SUMMARY!A8)</f>
        <v>2</v>
      </c>
      <c r="J8" s="445">
        <f t="shared" si="2"/>
        <v>0.61545000000000005</v>
      </c>
      <c r="K8" s="510"/>
      <c r="L8" s="11"/>
      <c r="S8" s="509"/>
    </row>
    <row r="9" spans="1:19" x14ac:dyDescent="0.25">
      <c r="A9" s="125" t="s">
        <v>970</v>
      </c>
      <c r="B9" s="125" t="s">
        <v>23</v>
      </c>
      <c r="C9" s="72">
        <v>4000000</v>
      </c>
      <c r="D9" s="126">
        <f>SUMIFS('Fully Booked'!Q:Q,'Fully Booked'!U:U,SUMMARY!$D$2,'Fully Booked'!D:D,SUMMARY!A9)</f>
        <v>0</v>
      </c>
      <c r="E9" s="126">
        <f>SUMIFS('Fully Booked'!Q:Q,'Fully Booked'!U:U,SUMMARY!$E$2,'Fully Booked'!D:D,SUMMARY!A9)</f>
        <v>0</v>
      </c>
      <c r="F9" s="126">
        <f>SUMIFS('Fully Booked'!Q:Q,'Fully Booked'!U:U,SUMMARY!$F$2,'Fully Booked'!D:D,SUMMARY!A9)</f>
        <v>1468600</v>
      </c>
      <c r="G9" s="126">
        <f t="shared" si="1"/>
        <v>1468600</v>
      </c>
      <c r="H9" s="126">
        <f>SUMIFS('Fully Booked'!AF:AF,'Fully Booked'!D:D,SUMMARY!A9)</f>
        <v>33707.866666666669</v>
      </c>
      <c r="I9" s="125">
        <f>COUNTIF('Fully Booked'!D:D,SUMMARY!A9)</f>
        <v>1</v>
      </c>
      <c r="J9" s="445">
        <f t="shared" si="2"/>
        <v>0.36714999999999998</v>
      </c>
      <c r="K9" s="510"/>
      <c r="L9" s="11"/>
      <c r="S9" s="509"/>
    </row>
    <row r="10" spans="1:19" x14ac:dyDescent="0.25">
      <c r="A10" s="125" t="s">
        <v>451</v>
      </c>
      <c r="B10" s="125" t="s">
        <v>39</v>
      </c>
      <c r="C10" s="72">
        <v>5000000</v>
      </c>
      <c r="D10" s="126">
        <f>SUMIFS('Fully Booked'!Q:Q,'Fully Booked'!U:U,SUMMARY!$D$2,'Fully Booked'!D:D,SUMMARY!A10)</f>
        <v>154600</v>
      </c>
      <c r="E10" s="126">
        <f>SUMIFS('Fully Booked'!Q:Q,'Fully Booked'!U:U,SUMMARY!$E$2,'Fully Booked'!D:D,SUMMARY!A10)</f>
        <v>500000</v>
      </c>
      <c r="F10" s="126">
        <f>SUMIFS('Fully Booked'!Q:Q,'Fully Booked'!U:U,SUMMARY!$F$2,'Fully Booked'!D:D,SUMMARY!A10)</f>
        <v>533900</v>
      </c>
      <c r="G10" s="126">
        <f t="shared" si="1"/>
        <v>1188500</v>
      </c>
      <c r="H10" s="126">
        <f>SUMIFS('Fully Booked'!AF:AF,'Fully Booked'!D:D,SUMMARY!A10)</f>
        <v>42253.220634920639</v>
      </c>
      <c r="I10" s="125">
        <f>COUNTIF('Fully Booked'!D:D,SUMMARY!A10)</f>
        <v>4</v>
      </c>
      <c r="J10" s="445">
        <f t="shared" si="2"/>
        <v>0.23769999999999999</v>
      </c>
      <c r="K10" s="510"/>
      <c r="L10" s="11"/>
      <c r="S10" s="509"/>
    </row>
    <row r="11" spans="1:19" x14ac:dyDescent="0.25">
      <c r="A11" s="180" t="s">
        <v>4894</v>
      </c>
      <c r="B11" s="125" t="s">
        <v>39</v>
      </c>
      <c r="C11" s="72">
        <v>4000000</v>
      </c>
      <c r="D11" s="126">
        <f>SUMIFS('Fully Booked'!Q:Q,'Fully Booked'!U:U,SUMMARY!$D$2,'Fully Booked'!D:D,SUMMARY!A11)</f>
        <v>0</v>
      </c>
      <c r="E11" s="126">
        <f>SUMIFS('Fully Booked'!Q:Q,'Fully Booked'!U:U,SUMMARY!$E$2,'Fully Booked'!D:D,SUMMARY!A11)</f>
        <v>0</v>
      </c>
      <c r="F11" s="126">
        <f>SUMIFS('Fully Booked'!Q:Q,'Fully Booked'!U:U,SUMMARY!$F$2,'Fully Booked'!D:D,SUMMARY!A11)</f>
        <v>0</v>
      </c>
      <c r="G11" s="126">
        <f t="shared" ref="G11:G13" si="3">SUM(D11:F11)</f>
        <v>0</v>
      </c>
      <c r="H11" s="126">
        <f>SUMIFS('Fully Booked'!AF:AF,'Fully Booked'!D:D,SUMMARY!A11)</f>
        <v>0</v>
      </c>
      <c r="I11" s="125">
        <f>COUNTIF('Fully Booked'!D:D,SUMMARY!A11)</f>
        <v>0</v>
      </c>
      <c r="J11" s="445">
        <f t="shared" ref="J11:J13" si="4">IFERROR(G11/C11,0)</f>
        <v>0</v>
      </c>
      <c r="K11" s="510"/>
      <c r="L11" s="11"/>
      <c r="S11" s="509"/>
    </row>
    <row r="12" spans="1:19" x14ac:dyDescent="0.25">
      <c r="A12" s="125" t="s">
        <v>4896</v>
      </c>
      <c r="B12" s="125" t="s">
        <v>39</v>
      </c>
      <c r="C12" s="72">
        <v>4000000</v>
      </c>
      <c r="D12" s="126">
        <f>SUMIFS('Fully Booked'!Q:Q,'Fully Booked'!U:U,SUMMARY!$D$2,'Fully Booked'!D:D,SUMMARY!A12)</f>
        <v>0</v>
      </c>
      <c r="E12" s="126">
        <f>SUMIFS('Fully Booked'!Q:Q,'Fully Booked'!U:U,SUMMARY!$E$2,'Fully Booked'!D:D,SUMMARY!A12)</f>
        <v>0</v>
      </c>
      <c r="F12" s="126">
        <f>SUMIFS('Fully Booked'!Q:Q,'Fully Booked'!U:U,SUMMARY!$F$2,'Fully Booked'!D:D,SUMMARY!A12)</f>
        <v>0</v>
      </c>
      <c r="G12" s="126">
        <f t="shared" si="3"/>
        <v>0</v>
      </c>
      <c r="H12" s="126">
        <f>SUMIFS('Fully Booked'!AF:AF,'Fully Booked'!D:D,SUMMARY!A12)</f>
        <v>0</v>
      </c>
      <c r="I12" s="125">
        <f>COUNTIF('Fully Booked'!D:D,SUMMARY!A12)</f>
        <v>0</v>
      </c>
      <c r="J12" s="445">
        <f t="shared" si="4"/>
        <v>0</v>
      </c>
      <c r="K12" s="510"/>
      <c r="L12" s="11"/>
      <c r="S12" s="509"/>
    </row>
    <row r="13" spans="1:19" x14ac:dyDescent="0.25">
      <c r="A13" s="125" t="s">
        <v>4895</v>
      </c>
      <c r="B13" s="125" t="s">
        <v>39</v>
      </c>
      <c r="C13" s="72">
        <v>2000000</v>
      </c>
      <c r="D13" s="126">
        <f>SUMIFS('Fully Booked'!Q:Q,'Fully Booked'!U:U,SUMMARY!$D$2,'Fully Booked'!D:D,SUMMARY!A13)</f>
        <v>0</v>
      </c>
      <c r="E13" s="126">
        <f>SUMIFS('Fully Booked'!Q:Q,'Fully Booked'!U:U,SUMMARY!$E$2,'Fully Booked'!D:D,SUMMARY!A13)</f>
        <v>409000</v>
      </c>
      <c r="F13" s="126">
        <f>SUMIFS('Fully Booked'!Q:Q,'Fully Booked'!U:U,SUMMARY!$F$2,'Fully Booked'!D:D,SUMMARY!A13)</f>
        <v>362700</v>
      </c>
      <c r="G13" s="126">
        <f t="shared" si="3"/>
        <v>771700</v>
      </c>
      <c r="H13" s="126">
        <f>SUMIFS('Fully Booked'!AF:AF,'Fully Booked'!D:D,SUMMARY!A13)</f>
        <v>17712.352380952383</v>
      </c>
      <c r="I13" s="125">
        <f>COUNTIF('Fully Booked'!D:D,SUMMARY!A13)</f>
        <v>3</v>
      </c>
      <c r="J13" s="445">
        <f t="shared" si="4"/>
        <v>0.38585000000000003</v>
      </c>
      <c r="K13" s="510"/>
      <c r="L13" s="11"/>
      <c r="S13" s="509"/>
    </row>
    <row r="14" spans="1:19" x14ac:dyDescent="0.25">
      <c r="A14" s="125" t="s">
        <v>4113</v>
      </c>
      <c r="B14" s="125" t="s">
        <v>39</v>
      </c>
      <c r="C14" s="72">
        <v>4000000</v>
      </c>
      <c r="D14" s="126">
        <f>SUMIFS('Fully Booked'!Q:Q,'Fully Booked'!U:U,SUMMARY!$D$2,'Fully Booked'!D:D,SUMMARY!A14)</f>
        <v>72800</v>
      </c>
      <c r="E14" s="126">
        <f>SUMIFS('Fully Booked'!Q:Q,'Fully Booked'!U:U,SUMMARY!$E$2,'Fully Booked'!D:D,SUMMARY!A14)</f>
        <v>0</v>
      </c>
      <c r="F14" s="126">
        <f>SUMIFS('Fully Booked'!Q:Q,'Fully Booked'!U:U,SUMMARY!$F$2,'Fully Booked'!D:D,SUMMARY!A14)</f>
        <v>0</v>
      </c>
      <c r="G14" s="126">
        <f t="shared" ref="G14" si="5">SUM(D14:F14)</f>
        <v>72800</v>
      </c>
      <c r="H14" s="126">
        <f>SUMIFS('Fully Booked'!AF:AF,'Fully Booked'!D:D,SUMMARY!A14)</f>
        <v>3030.8215488215487</v>
      </c>
      <c r="I14" s="125">
        <f>COUNTIF('Fully Booked'!D:D,SUMMARY!A14)</f>
        <v>3</v>
      </c>
      <c r="J14" s="445">
        <f t="shared" ref="J14" si="6">IFERROR(G14/C14,0)</f>
        <v>1.8200000000000001E-2</v>
      </c>
      <c r="K14" s="510"/>
      <c r="L14" s="11"/>
      <c r="S14" s="509"/>
    </row>
    <row r="15" spans="1:19" x14ac:dyDescent="0.25">
      <c r="A15" s="125" t="s">
        <v>921</v>
      </c>
      <c r="B15" s="125" t="s">
        <v>39</v>
      </c>
      <c r="C15" s="72">
        <v>5000000</v>
      </c>
      <c r="D15" s="126">
        <f>SUMIFS('Fully Booked'!Q:Q,'Fully Booked'!U:U,SUMMARY!$D$2,'Fully Booked'!D:D,SUMMARY!A15)</f>
        <v>0</v>
      </c>
      <c r="E15" s="126">
        <f>SUMIFS('Fully Booked'!Q:Q,'Fully Booked'!U:U,SUMMARY!$E$2,'Fully Booked'!D:D,SUMMARY!A15)</f>
        <v>0</v>
      </c>
      <c r="F15" s="126">
        <f>SUMIFS('Fully Booked'!Q:Q,'Fully Booked'!U:U,SUMMARY!$F$2,'Fully Booked'!D:D,SUMMARY!A15)</f>
        <v>0</v>
      </c>
      <c r="G15" s="126">
        <f t="shared" si="1"/>
        <v>0</v>
      </c>
      <c r="H15" s="126">
        <f>SUMIFS('Fully Booked'!AF:AF,'Fully Booked'!D:D,SUMMARY!A15)</f>
        <v>0</v>
      </c>
      <c r="I15" s="125">
        <f>COUNTIF('Fully Booked'!D:D,SUMMARY!A15)</f>
        <v>0</v>
      </c>
      <c r="J15" s="445">
        <f t="shared" si="2"/>
        <v>0</v>
      </c>
      <c r="K15" s="510"/>
      <c r="L15" s="11"/>
      <c r="S15" s="509"/>
    </row>
    <row r="16" spans="1:19" x14ac:dyDescent="0.25">
      <c r="A16" s="125" t="s">
        <v>454</v>
      </c>
      <c r="B16" s="125" t="s">
        <v>29</v>
      </c>
      <c r="C16" s="72">
        <v>3000000</v>
      </c>
      <c r="D16" s="126">
        <f>SUMIFS('Fully Booked'!Q:Q,'Fully Booked'!U:U,SUMMARY!$D$2,'Fully Booked'!D:D,SUMMARY!A16)</f>
        <v>48800</v>
      </c>
      <c r="E16" s="126">
        <f>SUMIFS('Fully Booked'!Q:Q,'Fully Booked'!U:U,SUMMARY!$E$2,'Fully Booked'!D:D,SUMMARY!A16)</f>
        <v>0</v>
      </c>
      <c r="F16" s="126">
        <f>SUMIFS('Fully Booked'!Q:Q,'Fully Booked'!U:U,SUMMARY!$F$2,'Fully Booked'!D:D,SUMMARY!A16)</f>
        <v>2452600</v>
      </c>
      <c r="G16" s="126">
        <f t="shared" si="1"/>
        <v>2501400</v>
      </c>
      <c r="H16" s="126">
        <f>SUMIFS('Fully Booked'!AF:AF,'Fully Booked'!D:D,SUMMARY!A16)</f>
        <v>57832.651587301596</v>
      </c>
      <c r="I16" s="125">
        <f>COUNTIF('Fully Booked'!D:D,SUMMARY!A16)</f>
        <v>6</v>
      </c>
      <c r="J16" s="445">
        <f t="shared" si="2"/>
        <v>0.83379999999999999</v>
      </c>
      <c r="K16" s="510"/>
      <c r="L16" s="11"/>
      <c r="S16" s="509"/>
    </row>
    <row r="17" spans="1:19" x14ac:dyDescent="0.25">
      <c r="A17" s="8" t="s">
        <v>455</v>
      </c>
      <c r="B17" s="125" t="s">
        <v>29</v>
      </c>
      <c r="C17" s="72">
        <v>1000000</v>
      </c>
      <c r="D17" s="126">
        <f>SUMIFS('Fully Booked'!Q:Q,'Fully Booked'!U:U,SUMMARY!$D$2,'Fully Booked'!D:D,SUMMARY!A17)</f>
        <v>0</v>
      </c>
      <c r="E17" s="126">
        <f>SUMIFS('Fully Booked'!Q:Q,'Fully Booked'!U:U,SUMMARY!$E$2,'Fully Booked'!D:D,SUMMARY!A17)</f>
        <v>0</v>
      </c>
      <c r="F17" s="126">
        <f>SUMIFS('Fully Booked'!Q:Q,'Fully Booked'!U:U,SUMMARY!$F$2,'Fully Booked'!D:D,SUMMARY!A17)</f>
        <v>1119600</v>
      </c>
      <c r="G17" s="126">
        <f t="shared" ref="G17:G21" si="7">SUM(D17:F17)</f>
        <v>1119600</v>
      </c>
      <c r="H17" s="126">
        <f>SUMIFS('Fully Booked'!AF:AF,'Fully Booked'!D:D,SUMMARY!A17)</f>
        <v>25697.485714285714</v>
      </c>
      <c r="I17" s="125">
        <f>COUNTIF('Fully Booked'!D:D,SUMMARY!A17)</f>
        <v>2</v>
      </c>
      <c r="J17" s="445">
        <f t="shared" ref="J17:J21" si="8">IFERROR(G17/C17,0)</f>
        <v>1.1195999999999999</v>
      </c>
      <c r="K17" s="510"/>
      <c r="L17" s="11"/>
      <c r="S17" s="509"/>
    </row>
    <row r="18" spans="1:19" x14ac:dyDescent="0.25">
      <c r="A18" s="180" t="s">
        <v>922</v>
      </c>
      <c r="B18" s="125" t="s">
        <v>29</v>
      </c>
      <c r="C18" s="72">
        <v>-1000000</v>
      </c>
      <c r="D18" s="126">
        <f>SUMIFS('Fully Booked'!Q:Q,'Fully Booked'!U:U,SUMMARY!$D$2,'Fully Booked'!D:D,SUMMARY!A18)</f>
        <v>0</v>
      </c>
      <c r="E18" s="126">
        <f>SUMIFS('Fully Booked'!Q:Q,'Fully Booked'!U:U,SUMMARY!$E$2,'Fully Booked'!D:D,SUMMARY!A18)</f>
        <v>0</v>
      </c>
      <c r="F18" s="126">
        <f>SUMIFS('Fully Booked'!Q:Q,'Fully Booked'!U:U,SUMMARY!$F$2,'Fully Booked'!D:D,SUMMARY!A18)</f>
        <v>138300</v>
      </c>
      <c r="G18" s="126">
        <f t="shared" si="7"/>
        <v>138300</v>
      </c>
      <c r="H18" s="126">
        <f>SUMIFS('Fully Booked'!AF:AF,'Fully Booked'!D:D,SUMMARY!A18)</f>
        <v>4357.6959459459458</v>
      </c>
      <c r="I18" s="125">
        <f>COUNTIF('Fully Booked'!D:D,SUMMARY!A18)</f>
        <v>1</v>
      </c>
      <c r="J18" s="445">
        <f t="shared" si="8"/>
        <v>-0.13830000000000001</v>
      </c>
      <c r="K18" s="510"/>
      <c r="L18" s="11"/>
      <c r="S18" s="509"/>
    </row>
    <row r="19" spans="1:19" x14ac:dyDescent="0.25">
      <c r="A19" s="125" t="s">
        <v>844</v>
      </c>
      <c r="B19" s="125" t="s">
        <v>29</v>
      </c>
      <c r="C19" s="72">
        <v>-3000000</v>
      </c>
      <c r="D19" s="126">
        <f>SUMIFS('Fully Booked'!Q:Q,'Fully Booked'!U:U,SUMMARY!$D$2,'Fully Booked'!D:D,SUMMARY!A19)</f>
        <v>0</v>
      </c>
      <c r="E19" s="126">
        <f>SUMIFS('Fully Booked'!Q:Q,'Fully Booked'!U:U,SUMMARY!$E$2,'Fully Booked'!D:D,SUMMARY!A19)</f>
        <v>0</v>
      </c>
      <c r="F19" s="126">
        <f>SUMIFS('Fully Booked'!Q:Q,'Fully Booked'!U:U,SUMMARY!$F$2,'Fully Booked'!D:D,SUMMARY!A19)</f>
        <v>0</v>
      </c>
      <c r="G19" s="126">
        <f t="shared" si="7"/>
        <v>0</v>
      </c>
      <c r="H19" s="126">
        <f>SUMIFS('Fully Booked'!AF:AF,'Fully Booked'!D:D,SUMMARY!A19)</f>
        <v>0</v>
      </c>
      <c r="I19" s="125">
        <f>COUNTIF('Fully Booked'!D:D,SUMMARY!A19)</f>
        <v>0</v>
      </c>
      <c r="J19" s="445">
        <f t="shared" si="8"/>
        <v>0</v>
      </c>
      <c r="K19" s="510"/>
      <c r="L19" s="11"/>
      <c r="S19" s="509"/>
    </row>
    <row r="20" spans="1:19" x14ac:dyDescent="0.25">
      <c r="A20" s="125" t="s">
        <v>2081</v>
      </c>
      <c r="B20" s="125" t="s">
        <v>29</v>
      </c>
      <c r="C20" s="72">
        <v>-5000000</v>
      </c>
      <c r="D20" s="126">
        <f>SUMIFS('Fully Booked'!Q:Q,'Fully Booked'!U:U,SUMMARY!$D$2,'Fully Booked'!D:D,SUMMARY!A20)</f>
        <v>510000</v>
      </c>
      <c r="E20" s="126">
        <f>SUMIFS('Fully Booked'!Q:Q,'Fully Booked'!U:U,SUMMARY!$E$2,'Fully Booked'!D:D,SUMMARY!A20)</f>
        <v>440100</v>
      </c>
      <c r="F20" s="126">
        <f>SUMIFS('Fully Booked'!Q:Q,'Fully Booked'!U:U,SUMMARY!$F$2,'Fully Booked'!D:D,SUMMARY!A20)</f>
        <v>0</v>
      </c>
      <c r="G20" s="126">
        <f t="shared" si="7"/>
        <v>950100</v>
      </c>
      <c r="H20" s="126">
        <f>SUMIFS('Fully Booked'!AF:AF,'Fully Booked'!D:D,SUMMARY!A20)</f>
        <v>24484.620512820511</v>
      </c>
      <c r="I20" s="125">
        <f>COUNTIF('Fully Booked'!D:D,SUMMARY!A20)</f>
        <v>2</v>
      </c>
      <c r="J20" s="445">
        <f t="shared" si="8"/>
        <v>-0.19001999999999999</v>
      </c>
      <c r="K20" s="510"/>
      <c r="L20" s="11"/>
      <c r="S20" s="509"/>
    </row>
    <row r="21" spans="1:19" x14ac:dyDescent="0.25">
      <c r="A21" s="125" t="s">
        <v>906</v>
      </c>
      <c r="B21" s="125" t="s">
        <v>29</v>
      </c>
      <c r="C21" s="72">
        <v>-7000000</v>
      </c>
      <c r="D21" s="126">
        <f>SUMIFS('Fully Booked'!Q:Q,'Fully Booked'!U:U,SUMMARY!$D$2,'Fully Booked'!D:D,SUMMARY!A21)</f>
        <v>0</v>
      </c>
      <c r="E21" s="126">
        <f>SUMIFS('Fully Booked'!Q:Q,'Fully Booked'!U:U,SUMMARY!$E$2,'Fully Booked'!D:D,SUMMARY!A21)</f>
        <v>0</v>
      </c>
      <c r="F21" s="126">
        <f>SUMIFS('Fully Booked'!Q:Q,'Fully Booked'!U:U,SUMMARY!$F$2,'Fully Booked'!D:D,SUMMARY!A21)</f>
        <v>0</v>
      </c>
      <c r="G21" s="126">
        <f t="shared" si="7"/>
        <v>0</v>
      </c>
      <c r="H21" s="126">
        <f>SUMIFS('Fully Booked'!AF:AF,'Fully Booked'!D:D,SUMMARY!A21)</f>
        <v>0</v>
      </c>
      <c r="I21" s="125">
        <f>COUNTIF('Fully Booked'!D:D,SUMMARY!A21)</f>
        <v>0</v>
      </c>
      <c r="J21" s="445">
        <f t="shared" si="8"/>
        <v>0</v>
      </c>
      <c r="K21" s="510"/>
      <c r="L21" s="11"/>
      <c r="S21" s="509"/>
    </row>
    <row r="22" spans="1:19" x14ac:dyDescent="0.25">
      <c r="A22" s="125" t="s">
        <v>4897</v>
      </c>
      <c r="B22" s="125" t="s">
        <v>29</v>
      </c>
      <c r="C22" s="72">
        <v>4000000</v>
      </c>
      <c r="D22" s="126">
        <f>SUMIFS('Fully Booked'!Q:Q,'Fully Booked'!U:U,SUMMARY!$D$2,'Fully Booked'!D:D,SUMMARY!A22)</f>
        <v>0</v>
      </c>
      <c r="E22" s="126">
        <f>SUMIFS('Fully Booked'!Q:Q,'Fully Booked'!U:U,SUMMARY!$E$2,'Fully Booked'!D:D,SUMMARY!A22)</f>
        <v>0</v>
      </c>
      <c r="F22" s="126">
        <f>SUMIFS('Fully Booked'!Q:Q,'Fully Booked'!U:U,SUMMARY!$F$2,'Fully Booked'!D:D,SUMMARY!A22)</f>
        <v>0</v>
      </c>
      <c r="G22" s="126">
        <f t="shared" si="1"/>
        <v>0</v>
      </c>
      <c r="H22" s="126">
        <f>SUMIFS('Fully Booked'!AF:AF,'Fully Booked'!D:D,SUMMARY!A22)</f>
        <v>0</v>
      </c>
      <c r="I22" s="125">
        <f>COUNTIF('Fully Booked'!D:D,SUMMARY!A22)</f>
        <v>0</v>
      </c>
      <c r="J22" s="445">
        <f t="shared" si="2"/>
        <v>0</v>
      </c>
      <c r="K22" s="510"/>
      <c r="L22" s="11"/>
      <c r="S22" s="509"/>
    </row>
    <row r="23" spans="1:19" x14ac:dyDescent="0.25">
      <c r="A23" s="125" t="s">
        <v>4898</v>
      </c>
      <c r="B23" s="125" t="s">
        <v>29</v>
      </c>
      <c r="C23" s="72">
        <v>4000000</v>
      </c>
      <c r="D23" s="126">
        <f>SUMIFS('Fully Booked'!Q:Q,'Fully Booked'!U:U,SUMMARY!$D$2,'Fully Booked'!D:D,SUMMARY!A23)</f>
        <v>0</v>
      </c>
      <c r="E23" s="126">
        <f>SUMIFS('Fully Booked'!Q:Q,'Fully Booked'!U:U,SUMMARY!$E$2,'Fully Booked'!D:D,SUMMARY!A23)</f>
        <v>0</v>
      </c>
      <c r="F23" s="126">
        <f>SUMIFS('Fully Booked'!Q:Q,'Fully Booked'!U:U,SUMMARY!$F$2,'Fully Booked'!D:D,SUMMARY!A23)</f>
        <v>314100</v>
      </c>
      <c r="G23" s="126">
        <f t="shared" si="1"/>
        <v>314100</v>
      </c>
      <c r="H23" s="126">
        <f>SUMIFS('Fully Booked'!AF:AF,'Fully Booked'!D:D,SUMMARY!A23)</f>
        <v>7209.3428571428576</v>
      </c>
      <c r="I23" s="125">
        <f>COUNTIF('Fully Booked'!D:D,SUMMARY!A23)</f>
        <v>1</v>
      </c>
      <c r="J23" s="445">
        <f t="shared" si="2"/>
        <v>7.8524999999999998E-2</v>
      </c>
      <c r="K23" s="510"/>
      <c r="L23" s="11"/>
      <c r="S23" s="509"/>
    </row>
    <row r="24" spans="1:19" x14ac:dyDescent="0.25">
      <c r="A24" s="180" t="s">
        <v>4620</v>
      </c>
      <c r="B24" s="125" t="s">
        <v>29</v>
      </c>
      <c r="C24" s="72">
        <v>4000000</v>
      </c>
      <c r="D24" s="126">
        <f>SUMIFS('Fully Booked'!Q:Q,'Fully Booked'!U:U,SUMMARY!$D$2,'Fully Booked'!D:D,SUMMARY!A24)</f>
        <v>0</v>
      </c>
      <c r="E24" s="126">
        <f>SUMIFS('Fully Booked'!Q:Q,'Fully Booked'!U:U,SUMMARY!$E$2,'Fully Booked'!D:D,SUMMARY!A24)</f>
        <v>0</v>
      </c>
      <c r="F24" s="126">
        <f>SUMIFS('Fully Booked'!Q:Q,'Fully Booked'!U:U,SUMMARY!$F$2,'Fully Booked'!D:D,SUMMARY!A24)</f>
        <v>0</v>
      </c>
      <c r="G24" s="126">
        <f t="shared" ref="G24:G26" si="9">SUM(D24:F24)</f>
        <v>0</v>
      </c>
      <c r="H24" s="126">
        <f>SUMIFS('Fully Booked'!AF:AF,'Fully Booked'!D:D,SUMMARY!A24)</f>
        <v>0</v>
      </c>
      <c r="I24" s="125">
        <f>COUNTIF('Fully Booked'!D:D,SUMMARY!A24)</f>
        <v>0</v>
      </c>
      <c r="J24" s="445">
        <f t="shared" ref="J24:J26" si="10">IFERROR(G24/C24,0)</f>
        <v>0</v>
      </c>
      <c r="K24" s="510"/>
      <c r="L24" s="11"/>
      <c r="S24" s="509"/>
    </row>
    <row r="25" spans="1:19" x14ac:dyDescent="0.25">
      <c r="A25" s="125" t="s">
        <v>422</v>
      </c>
      <c r="B25" s="125" t="s">
        <v>29</v>
      </c>
      <c r="C25" s="72">
        <v>3500000</v>
      </c>
      <c r="D25" s="126">
        <f>SUMIFS('Fully Booked'!Q:Q,'Fully Booked'!U:U,SUMMARY!$D$2,'Fully Booked'!D:D,SUMMARY!A25)</f>
        <v>40000</v>
      </c>
      <c r="E25" s="126">
        <f>SUMIFS('Fully Booked'!Q:Q,'Fully Booked'!U:U,SUMMARY!$E$2,'Fully Booked'!D:D,SUMMARY!A25)</f>
        <v>0</v>
      </c>
      <c r="F25" s="126">
        <f>SUMIFS('Fully Booked'!Q:Q,'Fully Booked'!U:U,SUMMARY!$F$2,'Fully Booked'!D:D,SUMMARY!A25)</f>
        <v>1557890</v>
      </c>
      <c r="G25" s="126">
        <f t="shared" si="9"/>
        <v>1597890</v>
      </c>
      <c r="H25" s="126">
        <f>SUMIFS('Fully Booked'!AF:AF,'Fully Booked'!D:D,SUMMARY!A25)</f>
        <v>36940.315064935072</v>
      </c>
      <c r="I25" s="125">
        <f>COUNTIF('Fully Booked'!D:D,SUMMARY!A25)</f>
        <v>3</v>
      </c>
      <c r="J25" s="445">
        <f t="shared" si="10"/>
        <v>0.45654</v>
      </c>
      <c r="K25" s="510"/>
      <c r="L25" s="11"/>
      <c r="S25" s="509"/>
    </row>
    <row r="26" spans="1:19" x14ac:dyDescent="0.25">
      <c r="A26" s="125" t="s">
        <v>212</v>
      </c>
      <c r="B26" s="125" t="s">
        <v>184</v>
      </c>
      <c r="C26" s="72">
        <v>3500000</v>
      </c>
      <c r="D26" s="126">
        <f>SUMIFS('Fully Booked'!Q:Q,'Fully Booked'!U:U,SUMMARY!$D$2,'Fully Booked'!D:D,SUMMARY!A26)</f>
        <v>0</v>
      </c>
      <c r="E26" s="126">
        <f>SUMIFS('Fully Booked'!Q:Q,'Fully Booked'!U:U,SUMMARY!$E$2,'Fully Booked'!D:D,SUMMARY!A26)</f>
        <v>0</v>
      </c>
      <c r="F26" s="126">
        <f>SUMIFS('Fully Booked'!Q:Q,'Fully Booked'!U:U,SUMMARY!$F$2,'Fully Booked'!D:D,SUMMARY!A26)</f>
        <v>1689100</v>
      </c>
      <c r="G26" s="126">
        <f t="shared" si="9"/>
        <v>1689100</v>
      </c>
      <c r="H26" s="126">
        <f>SUMIFS('Fully Booked'!AF:AF,'Fully Booked'!D:D,SUMMARY!A26)</f>
        <v>38768.866666666669</v>
      </c>
      <c r="I26" s="125">
        <f>COUNTIF('Fully Booked'!D:D,SUMMARY!A26)</f>
        <v>1</v>
      </c>
      <c r="J26" s="445">
        <f t="shared" si="10"/>
        <v>0.48259999999999997</v>
      </c>
      <c r="K26" s="510"/>
      <c r="L26" s="11"/>
      <c r="S26" s="509"/>
    </row>
    <row r="27" spans="1:19" x14ac:dyDescent="0.25">
      <c r="A27" s="125" t="s">
        <v>417</v>
      </c>
      <c r="B27" s="125" t="s">
        <v>184</v>
      </c>
      <c r="C27" s="72">
        <v>3500000</v>
      </c>
      <c r="D27" s="126">
        <f>SUMIFS('Fully Booked'!Q:Q,'Fully Booked'!U:U,SUMMARY!$D$2,'Fully Booked'!D:D,SUMMARY!A27)</f>
        <v>0</v>
      </c>
      <c r="E27" s="126">
        <f>SUMIFS('Fully Booked'!Q:Q,'Fully Booked'!U:U,SUMMARY!$E$2,'Fully Booked'!D:D,SUMMARY!A27)</f>
        <v>85000</v>
      </c>
      <c r="F27" s="126">
        <f>SUMIFS('Fully Booked'!Q:Q,'Fully Booked'!U:U,SUMMARY!$F$2,'Fully Booked'!D:D,SUMMARY!A27)</f>
        <v>359700</v>
      </c>
      <c r="G27" s="126">
        <f t="shared" ref="G27:G29" si="11">SUM(D27:F27)</f>
        <v>444700</v>
      </c>
      <c r="H27" s="126">
        <f>SUMIFS('Fully Booked'!AF:AF,'Fully Booked'!D:D,SUMMARY!A27)</f>
        <v>10206.923809523811</v>
      </c>
      <c r="I27" s="125">
        <f>COUNTIF('Fully Booked'!D:D,SUMMARY!A27)</f>
        <v>2</v>
      </c>
      <c r="J27" s="445">
        <f t="shared" ref="J27:J29" si="12">IFERROR(G27/C27,0)</f>
        <v>0.12705714285714287</v>
      </c>
      <c r="K27" s="510"/>
      <c r="L27" s="11"/>
      <c r="S27" s="509"/>
    </row>
    <row r="28" spans="1:19" x14ac:dyDescent="0.25">
      <c r="A28" s="125" t="s">
        <v>6160</v>
      </c>
      <c r="B28" s="125" t="s">
        <v>184</v>
      </c>
      <c r="C28" s="72">
        <v>3500000</v>
      </c>
      <c r="D28" s="126">
        <f>SUMIFS('Fully Booked'!Q:Q,'Fully Booked'!U:U,SUMMARY!$D$2,'Fully Booked'!D:D,SUMMARY!A28)</f>
        <v>0</v>
      </c>
      <c r="E28" s="126">
        <f>SUMIFS('Fully Booked'!Q:Q,'Fully Booked'!U:U,SUMMARY!$E$2,'Fully Booked'!D:D,SUMMARY!A28)</f>
        <v>0</v>
      </c>
      <c r="F28" s="126">
        <f>SUMIFS('Fully Booked'!Q:Q,'Fully Booked'!U:U,SUMMARY!$F$2,'Fully Booked'!D:D,SUMMARY!A28)</f>
        <v>0</v>
      </c>
      <c r="G28" s="126">
        <f t="shared" si="11"/>
        <v>0</v>
      </c>
      <c r="H28" s="126">
        <f>SUMIFS('Fully Booked'!AF:AF,'Fully Booked'!D:D,SUMMARY!A28)</f>
        <v>0</v>
      </c>
      <c r="I28" s="125">
        <f>COUNTIF('Fully Booked'!D:D,SUMMARY!A28)</f>
        <v>0</v>
      </c>
      <c r="J28" s="445">
        <f t="shared" si="12"/>
        <v>0</v>
      </c>
      <c r="K28" s="510"/>
      <c r="L28" s="11"/>
      <c r="S28" s="509"/>
    </row>
    <row r="29" spans="1:19" x14ac:dyDescent="0.25">
      <c r="A29" s="125" t="s">
        <v>3679</v>
      </c>
      <c r="B29" s="125" t="s">
        <v>24</v>
      </c>
      <c r="C29" s="72">
        <v>3500000</v>
      </c>
      <c r="D29" s="126">
        <f>SUMIFS('Fully Booked'!Q:Q,'Fully Booked'!U:U,SUMMARY!$D$2,'Fully Booked'!D:D,SUMMARY!A29)</f>
        <v>119800</v>
      </c>
      <c r="E29" s="126">
        <f>SUMIFS('Fully Booked'!Q:Q,'Fully Booked'!U:U,SUMMARY!$E$2,'Fully Booked'!D:D,SUMMARY!A29)</f>
        <v>66300</v>
      </c>
      <c r="F29" s="126">
        <f>SUMIFS('Fully Booked'!Q:Q,'Fully Booked'!U:U,SUMMARY!$F$2,'Fully Booked'!D:D,SUMMARY!A29)</f>
        <v>980500</v>
      </c>
      <c r="G29" s="126">
        <f t="shared" si="11"/>
        <v>1166600</v>
      </c>
      <c r="H29" s="126">
        <f>SUMIFS('Fully Booked'!AF:AF,'Fully Booked'!D:D,SUMMARY!A29)</f>
        <v>27995.423809523811</v>
      </c>
      <c r="I29" s="125">
        <f>COUNTIF('Fully Booked'!D:D,SUMMARY!A29)</f>
        <v>5</v>
      </c>
      <c r="J29" s="445">
        <f t="shared" si="12"/>
        <v>0.33331428571428573</v>
      </c>
      <c r="K29" s="510"/>
      <c r="L29" s="11"/>
      <c r="S29" s="509"/>
    </row>
    <row r="30" spans="1:19" x14ac:dyDescent="0.25">
      <c r="A30" s="8" t="s">
        <v>200</v>
      </c>
      <c r="B30" s="125" t="s">
        <v>24</v>
      </c>
      <c r="C30" s="72">
        <v>3500000</v>
      </c>
      <c r="D30" s="126">
        <f>SUMIFS('Fully Booked'!Q:Q,'Fully Booked'!U:U,SUMMARY!$D$2,'Fully Booked'!D:D,SUMMARY!A30)</f>
        <v>0</v>
      </c>
      <c r="E30" s="126">
        <f>SUMIFS('Fully Booked'!Q:Q,'Fully Booked'!U:U,SUMMARY!$E$2,'Fully Booked'!D:D,SUMMARY!A30)</f>
        <v>0</v>
      </c>
      <c r="F30" s="126">
        <f>SUMIFS('Fully Booked'!Q:Q,'Fully Booked'!U:U,SUMMARY!$F$2,'Fully Booked'!D:D,SUMMARY!A30)</f>
        <v>579900</v>
      </c>
      <c r="G30" s="126">
        <f t="shared" ref="G30:G33" si="13">SUM(D30:F30)</f>
        <v>579900</v>
      </c>
      <c r="H30" s="126">
        <f>SUMIFS('Fully Booked'!AF:AF,'Fully Booked'!D:D,SUMMARY!A30)</f>
        <v>13310.085714285715</v>
      </c>
      <c r="I30" s="125">
        <f>COUNTIF('Fully Booked'!D:D,SUMMARY!A30)</f>
        <v>1</v>
      </c>
      <c r="J30" s="445">
        <f t="shared" ref="J30:J33" si="14">IFERROR(G30/C30,0)</f>
        <v>0.1656857142857143</v>
      </c>
      <c r="K30" s="510"/>
      <c r="L30" s="11"/>
      <c r="S30" s="509"/>
    </row>
    <row r="31" spans="1:19" x14ac:dyDescent="0.25">
      <c r="A31" s="125" t="s">
        <v>206</v>
      </c>
      <c r="B31" s="125" t="s">
        <v>20</v>
      </c>
      <c r="C31" s="72">
        <v>3500000</v>
      </c>
      <c r="D31" s="126">
        <f>SUMIFS('Fully Booked'!Q:Q,'Fully Booked'!U:U,SUMMARY!$D$2,'Fully Booked'!D:D,SUMMARY!A31)</f>
        <v>0</v>
      </c>
      <c r="E31" s="126">
        <f>SUMIFS('Fully Booked'!Q:Q,'Fully Booked'!U:U,SUMMARY!$E$2,'Fully Booked'!D:D,SUMMARY!A31)</f>
        <v>0</v>
      </c>
      <c r="F31" s="126">
        <f>SUMIFS('Fully Booked'!Q:Q,'Fully Booked'!U:U,SUMMARY!$F$2,'Fully Booked'!D:D,SUMMARY!A31)</f>
        <v>0</v>
      </c>
      <c r="G31" s="126">
        <f t="shared" si="13"/>
        <v>0</v>
      </c>
      <c r="H31" s="126">
        <f>SUMIFS('Fully Booked'!AF:AF,'Fully Booked'!D:D,SUMMARY!A31)</f>
        <v>0</v>
      </c>
      <c r="I31" s="125">
        <f>COUNTIF('Fully Booked'!D:D,SUMMARY!A31)</f>
        <v>0</v>
      </c>
      <c r="J31" s="445">
        <f t="shared" si="14"/>
        <v>0</v>
      </c>
      <c r="K31" s="510"/>
      <c r="L31" s="11"/>
      <c r="S31" s="509"/>
    </row>
    <row r="32" spans="1:19" x14ac:dyDescent="0.25">
      <c r="A32" s="125" t="s">
        <v>4899</v>
      </c>
      <c r="B32" s="125" t="s">
        <v>20</v>
      </c>
      <c r="C32" s="72">
        <v>3500000</v>
      </c>
      <c r="D32" s="126">
        <f>SUMIFS('Fully Booked'!Q:Q,'Fully Booked'!U:U,SUMMARY!$D$2,'Fully Booked'!D:D,SUMMARY!A32)</f>
        <v>175000</v>
      </c>
      <c r="E32" s="126">
        <f>SUMIFS('Fully Booked'!Q:Q,'Fully Booked'!U:U,SUMMARY!$E$2,'Fully Booked'!D:D,SUMMARY!A32)</f>
        <v>0</v>
      </c>
      <c r="F32" s="126">
        <f>SUMIFS('Fully Booked'!Q:Q,'Fully Booked'!U:U,SUMMARY!$F$2,'Fully Booked'!D:D,SUMMARY!A32)</f>
        <v>483200</v>
      </c>
      <c r="G32" s="126">
        <f t="shared" si="13"/>
        <v>658200</v>
      </c>
      <c r="H32" s="126">
        <f>SUMIFS('Fully Booked'!AF:AF,'Fully Booked'!D:D,SUMMARY!A32)</f>
        <v>15272.84155844156</v>
      </c>
      <c r="I32" s="125">
        <f>COUNTIF('Fully Booked'!D:D,SUMMARY!A32)</f>
        <v>4</v>
      </c>
      <c r="J32" s="445">
        <f t="shared" si="14"/>
        <v>0.18805714285714287</v>
      </c>
      <c r="K32" s="510"/>
      <c r="L32" s="11"/>
      <c r="S32" s="509"/>
    </row>
    <row r="33" spans="1:19" x14ac:dyDescent="0.25">
      <c r="A33" s="125" t="s">
        <v>438</v>
      </c>
      <c r="B33" s="125" t="s">
        <v>37</v>
      </c>
      <c r="C33" s="72">
        <v>5000000</v>
      </c>
      <c r="D33" s="126">
        <f>SUMIFS('Fully Booked'!Q:Q,'Fully Booked'!U:U,SUMMARY!$D$2,'Fully Booked'!D:D,SUMMARY!A33)</f>
        <v>60100</v>
      </c>
      <c r="E33" s="126">
        <f>SUMIFS('Fully Booked'!Q:Q,'Fully Booked'!U:U,SUMMARY!$E$2,'Fully Booked'!D:D,SUMMARY!A33)</f>
        <v>0</v>
      </c>
      <c r="F33" s="126">
        <f>SUMIFS('Fully Booked'!Q:Q,'Fully Booked'!U:U,SUMMARY!$F$2,'Fully Booked'!D:D,SUMMARY!A33)</f>
        <v>939400</v>
      </c>
      <c r="G33" s="126">
        <f t="shared" si="13"/>
        <v>999500</v>
      </c>
      <c r="H33" s="126">
        <f>SUMIFS('Fully Booked'!AF:AF,'Fully Booked'!D:D,SUMMARY!A33)</f>
        <v>23664.196969696972</v>
      </c>
      <c r="I33" s="125">
        <f>COUNTIF('Fully Booked'!D:D,SUMMARY!A33)</f>
        <v>4</v>
      </c>
      <c r="J33" s="445">
        <f t="shared" si="14"/>
        <v>0.19989999999999999</v>
      </c>
      <c r="K33" s="510"/>
      <c r="L33" s="11"/>
      <c r="S33" s="509"/>
    </row>
    <row r="34" spans="1:19" x14ac:dyDescent="0.25">
      <c r="A34" s="125" t="s">
        <v>6161</v>
      </c>
      <c r="B34" s="125" t="s">
        <v>37</v>
      </c>
      <c r="C34" s="72">
        <v>5000000</v>
      </c>
      <c r="D34" s="126">
        <f>SUMIFS('Fully Booked'!Q:Q,'Fully Booked'!U:U,SUMMARY!$D$2,'Fully Booked'!D:D,SUMMARY!A34)</f>
        <v>0</v>
      </c>
      <c r="E34" s="126">
        <f>SUMIFS('Fully Booked'!Q:Q,'Fully Booked'!U:U,SUMMARY!$E$2,'Fully Booked'!D:D,SUMMARY!A34)</f>
        <v>0</v>
      </c>
      <c r="F34" s="126">
        <f>SUMIFS('Fully Booked'!Q:Q,'Fully Booked'!U:U,SUMMARY!$F$2,'Fully Booked'!D:D,SUMMARY!A34)</f>
        <v>0</v>
      </c>
      <c r="G34" s="126">
        <f t="shared" si="1"/>
        <v>0</v>
      </c>
      <c r="H34" s="126">
        <f>SUMIFS('Fully Booked'!AF:AF,'Fully Booked'!D:D,SUMMARY!A34)</f>
        <v>0</v>
      </c>
      <c r="I34" s="125">
        <f>COUNTIF('Fully Booked'!D:D,SUMMARY!A34)</f>
        <v>0</v>
      </c>
      <c r="J34" s="445">
        <f t="shared" si="2"/>
        <v>0</v>
      </c>
      <c r="K34" s="510"/>
      <c r="L34" s="11"/>
      <c r="S34" s="509"/>
    </row>
    <row r="35" spans="1:19" x14ac:dyDescent="0.25">
      <c r="A35" s="125" t="s">
        <v>917</v>
      </c>
      <c r="B35" s="125" t="s">
        <v>37</v>
      </c>
      <c r="C35" s="72">
        <v>5000000</v>
      </c>
      <c r="D35" s="126">
        <f>SUMIFS('Fully Booked'!Q:Q,'Fully Booked'!U:U,SUMMARY!$D$2,'Fully Booked'!D:D,SUMMARY!A35)</f>
        <v>100000</v>
      </c>
      <c r="E35" s="126">
        <f>SUMIFS('Fully Booked'!Q:Q,'Fully Booked'!U:U,SUMMARY!$E$2,'Fully Booked'!D:D,SUMMARY!A35)</f>
        <v>0</v>
      </c>
      <c r="F35" s="126">
        <f>SUMIFS('Fully Booked'!Q:Q,'Fully Booked'!U:U,SUMMARY!$F$2,'Fully Booked'!D:D,SUMMARY!A35)</f>
        <v>617109</v>
      </c>
      <c r="G35" s="126">
        <f t="shared" si="1"/>
        <v>717109</v>
      </c>
      <c r="H35" s="126">
        <f>SUMIFS('Fully Booked'!AF:AF,'Fully Booked'!D:D,SUMMARY!A35)</f>
        <v>16858.565301587303</v>
      </c>
      <c r="I35" s="125">
        <f>COUNTIF('Fully Booked'!D:D,SUMMARY!A35)</f>
        <v>2</v>
      </c>
      <c r="J35" s="445">
        <f t="shared" si="2"/>
        <v>0.14342179999999999</v>
      </c>
      <c r="K35" s="510"/>
      <c r="L35" s="11"/>
      <c r="S35" s="509"/>
    </row>
    <row r="36" spans="1:19" x14ac:dyDescent="0.25">
      <c r="A36" s="125" t="s">
        <v>459</v>
      </c>
      <c r="B36" s="125" t="s">
        <v>37</v>
      </c>
      <c r="C36" s="72">
        <v>4000000</v>
      </c>
      <c r="D36" s="126">
        <f>SUMIFS('Fully Booked'!Q:Q,'Fully Booked'!U:U,SUMMARY!$D$2,'Fully Booked'!D:D,SUMMARY!A36)</f>
        <v>553500</v>
      </c>
      <c r="E36" s="126">
        <f>SUMIFS('Fully Booked'!Q:Q,'Fully Booked'!U:U,SUMMARY!$E$2,'Fully Booked'!D:D,SUMMARY!A36)</f>
        <v>196900</v>
      </c>
      <c r="F36" s="126">
        <f>SUMIFS('Fully Booked'!Q:Q,'Fully Booked'!U:U,SUMMARY!$F$2,'Fully Booked'!D:D,SUMMARY!A36)</f>
        <v>1262200</v>
      </c>
      <c r="G36" s="126">
        <f t="shared" si="1"/>
        <v>2012600</v>
      </c>
      <c r="H36" s="126">
        <f>SUMIFS('Fully Booked'!AF:AF,'Fully Booked'!D:D,SUMMARY!A36)</f>
        <v>46982.057142857149</v>
      </c>
      <c r="I36" s="125">
        <f>COUNTIF('Fully Booked'!D:D,SUMMARY!A36)</f>
        <v>4</v>
      </c>
      <c r="J36" s="445">
        <f t="shared" si="2"/>
        <v>0.50314999999999999</v>
      </c>
      <c r="K36" s="510"/>
      <c r="L36" s="11"/>
      <c r="S36" s="509"/>
    </row>
    <row r="37" spans="1:19" x14ac:dyDescent="0.25">
      <c r="A37" s="125" t="s">
        <v>925</v>
      </c>
      <c r="B37" s="125" t="s">
        <v>37</v>
      </c>
      <c r="C37" s="72">
        <v>4000000</v>
      </c>
      <c r="D37" s="126">
        <f>SUMIFS('Fully Booked'!Q:Q,'Fully Booked'!U:U,SUMMARY!$D$2,'Fully Booked'!D:D,SUMMARY!A37)</f>
        <v>0</v>
      </c>
      <c r="E37" s="126">
        <f>SUMIFS('Fully Booked'!Q:Q,'Fully Booked'!U:U,SUMMARY!$E$2,'Fully Booked'!D:D,SUMMARY!A37)</f>
        <v>0</v>
      </c>
      <c r="F37" s="126">
        <f>SUMIFS('Fully Booked'!Q:Q,'Fully Booked'!U:U,SUMMARY!$F$2,'Fully Booked'!D:D,SUMMARY!A37)</f>
        <v>0</v>
      </c>
      <c r="G37" s="126">
        <f t="shared" si="1"/>
        <v>0</v>
      </c>
      <c r="H37" s="126">
        <f>SUMIFS('Fully Booked'!AF:AF,'Fully Booked'!D:D,SUMMARY!A37)</f>
        <v>0</v>
      </c>
      <c r="I37" s="125">
        <f>COUNTIF('Fully Booked'!D:D,SUMMARY!A37)</f>
        <v>0</v>
      </c>
      <c r="J37" s="445">
        <f t="shared" si="2"/>
        <v>0</v>
      </c>
      <c r="K37" s="510"/>
      <c r="L37" s="11"/>
      <c r="S37" s="509"/>
    </row>
    <row r="38" spans="1:19" x14ac:dyDescent="0.25">
      <c r="A38" s="125" t="s">
        <v>209</v>
      </c>
      <c r="B38" s="125" t="s">
        <v>27</v>
      </c>
      <c r="C38" s="72">
        <v>5000000</v>
      </c>
      <c r="D38" s="126">
        <f>SUMIFS('Fully Booked'!Q:Q,'Fully Booked'!U:U,SUMMARY!$D$2,'Fully Booked'!D:D,SUMMARY!A38)</f>
        <v>424900</v>
      </c>
      <c r="E38" s="126">
        <f>SUMIFS('Fully Booked'!Q:Q,'Fully Booked'!U:U,SUMMARY!$E$2,'Fully Booked'!D:D,SUMMARY!A38)</f>
        <v>0</v>
      </c>
      <c r="F38" s="126">
        <f>SUMIFS('Fully Booked'!Q:Q,'Fully Booked'!U:U,SUMMARY!$F$2,'Fully Booked'!D:D,SUMMARY!A38)</f>
        <v>659400</v>
      </c>
      <c r="G38" s="126">
        <f t="shared" si="1"/>
        <v>1084300</v>
      </c>
      <c r="H38" s="126">
        <f>SUMIFS('Fully Booked'!AF:AF,'Fully Booked'!D:D,SUMMARY!A38)</f>
        <v>25885.282539682543</v>
      </c>
      <c r="I38" s="125">
        <f>COUNTIF('Fully Booked'!D:D,SUMMARY!A38)</f>
        <v>3</v>
      </c>
      <c r="J38" s="445">
        <f t="shared" si="2"/>
        <v>0.21686</v>
      </c>
      <c r="K38" s="510"/>
      <c r="L38" s="11"/>
      <c r="S38" s="509"/>
    </row>
    <row r="39" spans="1:19" x14ac:dyDescent="0.25">
      <c r="A39" s="180" t="s">
        <v>4900</v>
      </c>
      <c r="B39" s="125" t="s">
        <v>27</v>
      </c>
      <c r="C39" s="72">
        <v>3500000</v>
      </c>
      <c r="D39" s="126">
        <f>SUMIFS('Fully Booked'!Q:Q,'Fully Booked'!U:U,SUMMARY!$D$2,'Fully Booked'!D:D,SUMMARY!A39)</f>
        <v>103800</v>
      </c>
      <c r="E39" s="126">
        <f>SUMIFS('Fully Booked'!Q:Q,'Fully Booked'!U:U,SUMMARY!$E$2,'Fully Booked'!D:D,SUMMARY!A39)</f>
        <v>0</v>
      </c>
      <c r="F39" s="126">
        <f>SUMIFS('Fully Booked'!Q:Q,'Fully Booked'!U:U,SUMMARY!$F$2,'Fully Booked'!D:D,SUMMARY!A39)</f>
        <v>0</v>
      </c>
      <c r="G39" s="126">
        <f t="shared" ref="G39:G40" si="15">SUM(D39:F39)</f>
        <v>103800</v>
      </c>
      <c r="H39" s="126">
        <f>SUMIFS('Fully Booked'!AF:AF,'Fully Booked'!D:D,SUMMARY!A39)</f>
        <v>3145.4181818181814</v>
      </c>
      <c r="I39" s="125">
        <f>COUNTIF('Fully Booked'!D:D,SUMMARY!A39)</f>
        <v>2</v>
      </c>
      <c r="J39" s="445">
        <f t="shared" ref="J39:J40" si="16">IFERROR(G39/C39,0)</f>
        <v>2.9657142857142858E-2</v>
      </c>
      <c r="K39" s="510"/>
      <c r="L39" s="11"/>
      <c r="S39" s="509"/>
    </row>
    <row r="40" spans="1:19" x14ac:dyDescent="0.25">
      <c r="A40" s="125" t="s">
        <v>4759</v>
      </c>
      <c r="B40" s="125" t="s">
        <v>27</v>
      </c>
      <c r="C40" s="72">
        <v>3500000</v>
      </c>
      <c r="D40" s="126">
        <f>SUMIFS('Fully Booked'!Q:Q,'Fully Booked'!U:U,SUMMARY!$D$2,'Fully Booked'!D:D,SUMMARY!A40)</f>
        <v>100000</v>
      </c>
      <c r="E40" s="126">
        <f>SUMIFS('Fully Booked'!Q:Q,'Fully Booked'!U:U,SUMMARY!$E$2,'Fully Booked'!D:D,SUMMARY!A40)</f>
        <v>0</v>
      </c>
      <c r="F40" s="126">
        <f>SUMIFS('Fully Booked'!Q:Q,'Fully Booked'!U:U,SUMMARY!$F$2,'Fully Booked'!D:D,SUMMARY!A40)</f>
        <v>3189100</v>
      </c>
      <c r="G40" s="126">
        <f t="shared" si="15"/>
        <v>3289100</v>
      </c>
      <c r="H40" s="126">
        <f>SUMIFS('Fully Booked'!AF:AF,'Fully Booked'!D:D,SUMMARY!A40)</f>
        <v>76530.771428571432</v>
      </c>
      <c r="I40" s="125">
        <f>COUNTIF('Fully Booked'!D:D,SUMMARY!A40)</f>
        <v>6</v>
      </c>
      <c r="J40" s="445">
        <f t="shared" si="16"/>
        <v>0.9397428571428571</v>
      </c>
      <c r="K40" s="510"/>
      <c r="L40" s="11"/>
      <c r="S40" s="509"/>
    </row>
    <row r="41" spans="1:19" x14ac:dyDescent="0.25">
      <c r="A41" s="125" t="s">
        <v>3304</v>
      </c>
      <c r="B41" s="125" t="s">
        <v>27</v>
      </c>
      <c r="C41" s="72">
        <v>5000000</v>
      </c>
      <c r="D41" s="126">
        <f>SUMIFS('Fully Booked'!Q:Q,'Fully Booked'!U:U,SUMMARY!$D$2,'Fully Booked'!D:D,SUMMARY!A41)</f>
        <v>10200</v>
      </c>
      <c r="E41" s="126">
        <f>SUMIFS('Fully Booked'!Q:Q,'Fully Booked'!U:U,SUMMARY!$E$2,'Fully Booked'!D:D,SUMMARY!A41)</f>
        <v>0</v>
      </c>
      <c r="F41" s="126">
        <f>SUMIFS('Fully Booked'!Q:Q,'Fully Booked'!U:U,SUMMARY!$F$2,'Fully Booked'!D:D,SUMMARY!A41)</f>
        <v>0</v>
      </c>
      <c r="G41" s="126">
        <f t="shared" si="1"/>
        <v>10200</v>
      </c>
      <c r="H41" s="126">
        <f>SUMIFS('Fully Booked'!AF:AF,'Fully Booked'!D:D,SUMMARY!A41)</f>
        <v>381.65</v>
      </c>
      <c r="I41" s="125">
        <f>COUNTIF('Fully Booked'!D:D,SUMMARY!A41)</f>
        <v>1</v>
      </c>
      <c r="J41" s="445">
        <f t="shared" si="2"/>
        <v>2.0400000000000001E-3</v>
      </c>
      <c r="K41" s="510"/>
      <c r="L41" s="11"/>
      <c r="S41" s="509"/>
    </row>
    <row r="42" spans="1:19" x14ac:dyDescent="0.25">
      <c r="A42" s="125" t="s">
        <v>4114</v>
      </c>
      <c r="B42" s="125" t="s">
        <v>38</v>
      </c>
      <c r="C42" s="72">
        <v>5000000</v>
      </c>
      <c r="D42" s="126">
        <f>SUMIFS('Fully Booked'!Q:Q,'Fully Booked'!U:U,SUMMARY!$D$2,'Fully Booked'!D:D,SUMMARY!A42)</f>
        <v>0</v>
      </c>
      <c r="E42" s="126">
        <f>SUMIFS('Fully Booked'!Q:Q,'Fully Booked'!U:U,SUMMARY!$E$2,'Fully Booked'!D:D,SUMMARY!A42)</f>
        <v>0</v>
      </c>
      <c r="F42" s="126">
        <f>SUMIFS('Fully Booked'!Q:Q,'Fully Booked'!U:U,SUMMARY!$F$2,'Fully Booked'!D:D,SUMMARY!A42)</f>
        <v>0</v>
      </c>
      <c r="G42" s="126">
        <f t="shared" si="1"/>
        <v>0</v>
      </c>
      <c r="H42" s="126">
        <f>SUMIFS('Fully Booked'!AF:AF,'Fully Booked'!D:D,SUMMARY!A42)</f>
        <v>0</v>
      </c>
      <c r="I42" s="125">
        <f>COUNTIF('Fully Booked'!D:D,SUMMARY!A42)</f>
        <v>0</v>
      </c>
      <c r="J42" s="445">
        <f t="shared" si="2"/>
        <v>0</v>
      </c>
      <c r="K42" s="510"/>
      <c r="L42" s="11"/>
      <c r="S42" s="509"/>
    </row>
    <row r="43" spans="1:19" x14ac:dyDescent="0.25">
      <c r="A43" s="125" t="s">
        <v>883</v>
      </c>
      <c r="B43" s="125" t="s">
        <v>38</v>
      </c>
      <c r="C43" s="72">
        <v>3500000</v>
      </c>
      <c r="D43" s="126">
        <f>SUMIFS('Fully Booked'!Q:Q,'Fully Booked'!U:U,SUMMARY!$D$2,'Fully Booked'!D:D,SUMMARY!A43)</f>
        <v>0</v>
      </c>
      <c r="E43" s="126">
        <f>SUMIFS('Fully Booked'!Q:Q,'Fully Booked'!U:U,SUMMARY!$E$2,'Fully Booked'!D:D,SUMMARY!A43)</f>
        <v>1778800</v>
      </c>
      <c r="F43" s="126">
        <f>SUMIFS('Fully Booked'!Q:Q,'Fully Booked'!U:U,SUMMARY!$F$2,'Fully Booked'!D:D,SUMMARY!A43)</f>
        <v>1977200</v>
      </c>
      <c r="G43" s="126">
        <f t="shared" si="1"/>
        <v>3756000</v>
      </c>
      <c r="H43" s="126">
        <f>SUMIFS('Fully Booked'!AF:AF,'Fully Booked'!D:D,SUMMARY!A43)</f>
        <v>94687.174603174615</v>
      </c>
      <c r="I43" s="125">
        <f>COUNTIF('Fully Booked'!D:D,SUMMARY!A43)</f>
        <v>3</v>
      </c>
      <c r="J43" s="445">
        <f t="shared" si="2"/>
        <v>1.0731428571428572</v>
      </c>
      <c r="K43" s="510"/>
      <c r="L43" s="11"/>
      <c r="S43" s="509"/>
    </row>
    <row r="44" spans="1:19" x14ac:dyDescent="0.25">
      <c r="A44" s="125" t="s">
        <v>3538</v>
      </c>
      <c r="B44" s="125" t="s">
        <v>38</v>
      </c>
      <c r="C44" s="72">
        <v>5000000</v>
      </c>
      <c r="D44" s="126">
        <f>SUMIFS('Fully Booked'!Q:Q,'Fully Booked'!U:U,SUMMARY!$D$2,'Fully Booked'!D:D,SUMMARY!A44)</f>
        <v>100000</v>
      </c>
      <c r="E44" s="126">
        <f>SUMIFS('Fully Booked'!Q:Q,'Fully Booked'!U:U,SUMMARY!$E$2,'Fully Booked'!D:D,SUMMARY!A44)</f>
        <v>0</v>
      </c>
      <c r="F44" s="126">
        <f>SUMIFS('Fully Booked'!Q:Q,'Fully Booked'!U:U,SUMMARY!$F$2,'Fully Booked'!D:D,SUMMARY!A44)</f>
        <v>81600</v>
      </c>
      <c r="G44" s="126">
        <f t="shared" si="1"/>
        <v>181600</v>
      </c>
      <c r="H44" s="126">
        <f>SUMIFS('Fully Booked'!AF:AF,'Fully Booked'!D:D,SUMMARY!A44)</f>
        <v>12372.914285714285</v>
      </c>
      <c r="I44" s="125">
        <f>COUNTIF('Fully Booked'!D:D,SUMMARY!A44)</f>
        <v>2</v>
      </c>
      <c r="J44" s="445">
        <f t="shared" si="2"/>
        <v>3.6319999999999998E-2</v>
      </c>
      <c r="K44" s="510"/>
      <c r="L44" s="11"/>
      <c r="S44" s="509"/>
    </row>
    <row r="45" spans="1:19" x14ac:dyDescent="0.25">
      <c r="A45" s="125" t="s">
        <v>458</v>
      </c>
      <c r="B45" s="125" t="s">
        <v>49</v>
      </c>
      <c r="C45" s="72">
        <v>5000000</v>
      </c>
      <c r="D45" s="126">
        <f>SUMIFS('Fully Booked'!Q:Q,'Fully Booked'!U:U,SUMMARY!$D$2,'Fully Booked'!D:D,SUMMARY!A45)</f>
        <v>0</v>
      </c>
      <c r="E45" s="126">
        <f>SUMIFS('Fully Booked'!Q:Q,'Fully Booked'!U:U,SUMMARY!$E$2,'Fully Booked'!D:D,SUMMARY!A45)</f>
        <v>0</v>
      </c>
      <c r="F45" s="126">
        <f>SUMIFS('Fully Booked'!Q:Q,'Fully Booked'!U:U,SUMMARY!$F$2,'Fully Booked'!D:D,SUMMARY!A45)</f>
        <v>330400</v>
      </c>
      <c r="G45" s="126">
        <f t="shared" si="1"/>
        <v>330400</v>
      </c>
      <c r="H45" s="126">
        <f>SUMIFS('Fully Booked'!AF:AF,'Fully Booked'!D:D,SUMMARY!A45)</f>
        <v>7583.4666666666672</v>
      </c>
      <c r="I45" s="125">
        <f>COUNTIF('Fully Booked'!D:D,SUMMARY!A45)</f>
        <v>1</v>
      </c>
      <c r="J45" s="445">
        <f t="shared" si="2"/>
        <v>6.608E-2</v>
      </c>
      <c r="K45" s="10"/>
      <c r="L45" s="11"/>
      <c r="S45" s="509"/>
    </row>
    <row r="46" spans="1:19" x14ac:dyDescent="0.25">
      <c r="A46" s="125" t="s">
        <v>189</v>
      </c>
      <c r="B46" s="125" t="s">
        <v>49</v>
      </c>
      <c r="C46" s="72">
        <v>3500000</v>
      </c>
      <c r="D46" s="126">
        <f>SUMIFS('Fully Booked'!Q:Q,'Fully Booked'!U:U,SUMMARY!$D$2,'Fully Booked'!D:D,SUMMARY!A46)</f>
        <v>30000</v>
      </c>
      <c r="E46" s="126">
        <f>SUMIFS('Fully Booked'!Q:Q,'Fully Booked'!U:U,SUMMARY!$E$2,'Fully Booked'!D:D,SUMMARY!A46)</f>
        <v>0</v>
      </c>
      <c r="F46" s="126">
        <f>SUMIFS('Fully Booked'!Q:Q,'Fully Booked'!U:U,SUMMARY!$F$2,'Fully Booked'!D:D,SUMMARY!A46)</f>
        <v>0</v>
      </c>
      <c r="G46" s="126">
        <f t="shared" si="1"/>
        <v>30000</v>
      </c>
      <c r="H46" s="126">
        <f>SUMIFS('Fully Booked'!AF:AF,'Fully Booked'!D:D,SUMMARY!A46)</f>
        <v>925</v>
      </c>
      <c r="I46" s="125">
        <f>COUNTIF('Fully Booked'!D:D,SUMMARY!A46)</f>
        <v>1</v>
      </c>
      <c r="J46" s="445">
        <f t="shared" si="2"/>
        <v>8.5714285714285719E-3</v>
      </c>
      <c r="K46" s="10"/>
      <c r="L46" s="11"/>
      <c r="S46" s="509"/>
    </row>
    <row r="47" spans="1:19" x14ac:dyDescent="0.25">
      <c r="A47" s="125" t="s">
        <v>928</v>
      </c>
      <c r="B47" s="125" t="s">
        <v>49</v>
      </c>
      <c r="C47" s="72">
        <v>5000000</v>
      </c>
      <c r="D47" s="126">
        <f>SUMIFS('Fully Booked'!Q:Q,'Fully Booked'!U:U,SUMMARY!$D$2,'Fully Booked'!D:D,SUMMARY!A47)</f>
        <v>0</v>
      </c>
      <c r="E47" s="126">
        <f>SUMIFS('Fully Booked'!Q:Q,'Fully Booked'!U:U,SUMMARY!$E$2,'Fully Booked'!D:D,SUMMARY!A47)</f>
        <v>0</v>
      </c>
      <c r="F47" s="126">
        <f>SUMIFS('Fully Booked'!Q:Q,'Fully Booked'!U:U,SUMMARY!$F$2,'Fully Booked'!D:D,SUMMARY!A47)</f>
        <v>0</v>
      </c>
      <c r="G47" s="126">
        <f t="shared" si="1"/>
        <v>0</v>
      </c>
      <c r="H47" s="126">
        <f>SUMIFS('Fully Booked'!AF:AF,'Fully Booked'!D:D,SUMMARY!A47)</f>
        <v>0</v>
      </c>
      <c r="I47" s="125">
        <f>COUNTIF('Fully Booked'!D:D,SUMMARY!A47)</f>
        <v>0</v>
      </c>
      <c r="J47" s="445">
        <f t="shared" si="2"/>
        <v>0</v>
      </c>
      <c r="K47" s="10"/>
      <c r="N47" s="509"/>
    </row>
    <row r="48" spans="1:19" ht="14.25" customHeight="1" x14ac:dyDescent="0.25">
      <c r="A48" s="125" t="s">
        <v>549</v>
      </c>
      <c r="B48" s="125" t="s">
        <v>49</v>
      </c>
      <c r="C48" s="72">
        <v>5000000</v>
      </c>
      <c r="D48" s="126">
        <f>SUMIFS('Fully Booked'!Q:Q,'Fully Booked'!U:U,SUMMARY!$D$2,'Fully Booked'!D:D,SUMMARY!A48)</f>
        <v>100000</v>
      </c>
      <c r="E48" s="126">
        <f>SUMIFS('Fully Booked'!Q:Q,'Fully Booked'!U:U,SUMMARY!$E$2,'Fully Booked'!D:D,SUMMARY!A48)</f>
        <v>0</v>
      </c>
      <c r="F48" s="126">
        <f>SUMIFS('Fully Booked'!Q:Q,'Fully Booked'!U:U,SUMMARY!$F$2,'Fully Booked'!D:D,SUMMARY!A48)</f>
        <v>331500</v>
      </c>
      <c r="G48" s="126">
        <f t="shared" si="1"/>
        <v>431500</v>
      </c>
      <c r="H48" s="126">
        <f>SUMIFS('Fully Booked'!AF:AF,'Fully Booked'!D:D,SUMMARY!A48)</f>
        <v>15386.492063492064</v>
      </c>
      <c r="I48" s="125">
        <f>COUNTIF('Fully Booked'!D:D,SUMMARY!A48)</f>
        <v>2</v>
      </c>
      <c r="J48" s="445">
        <f t="shared" si="2"/>
        <v>8.6300000000000002E-2</v>
      </c>
      <c r="K48" s="10"/>
      <c r="N48" s="509"/>
    </row>
    <row r="49" spans="1:27" ht="15.75" customHeight="1" x14ac:dyDescent="0.25">
      <c r="A49" s="125" t="s">
        <v>6162</v>
      </c>
      <c r="B49" s="125" t="s">
        <v>49</v>
      </c>
      <c r="C49" s="72">
        <v>5000000</v>
      </c>
      <c r="D49" s="126">
        <f>SUMIFS('Fully Booked'!Q:Q,'Fully Booked'!U:U,SUMMARY!$D$2,'Fully Booked'!D:D,SUMMARY!A49)</f>
        <v>0</v>
      </c>
      <c r="E49" s="126">
        <f>SUMIFS('Fully Booked'!Q:Q,'Fully Booked'!U:U,SUMMARY!$E$2,'Fully Booked'!D:D,SUMMARY!A49)</f>
        <v>0</v>
      </c>
      <c r="F49" s="126">
        <f>SUMIFS('Fully Booked'!Q:Q,'Fully Booked'!U:U,SUMMARY!$F$2,'Fully Booked'!D:D,SUMMARY!A49)</f>
        <v>0</v>
      </c>
      <c r="G49" s="126">
        <f t="shared" si="1"/>
        <v>0</v>
      </c>
      <c r="H49" s="126">
        <f>SUMIFS('Fully Booked'!AF:AF,'Fully Booked'!D:D,SUMMARY!A49)</f>
        <v>0</v>
      </c>
      <c r="I49" s="125">
        <f>COUNTIF('Fully Booked'!D:D,SUMMARY!A49)</f>
        <v>0</v>
      </c>
      <c r="J49" s="445">
        <f t="shared" si="2"/>
        <v>0</v>
      </c>
      <c r="K49" s="10"/>
      <c r="N49" s="509"/>
    </row>
    <row r="50" spans="1:27" ht="15.75" customHeight="1" x14ac:dyDescent="0.25">
      <c r="A50" s="125" t="s">
        <v>6163</v>
      </c>
      <c r="B50" s="125" t="s">
        <v>49</v>
      </c>
      <c r="C50" s="72">
        <v>5000000</v>
      </c>
      <c r="D50" s="126">
        <f>SUMIFS('Fully Booked'!Q:Q,'Fully Booked'!U:U,SUMMARY!$D$2,'Fully Booked'!D:D,SUMMARY!A50)</f>
        <v>0</v>
      </c>
      <c r="E50" s="126">
        <f>SUMIFS('Fully Booked'!Q:Q,'Fully Booked'!U:U,SUMMARY!$E$2,'Fully Booked'!D:D,SUMMARY!A50)</f>
        <v>0</v>
      </c>
      <c r="F50" s="126">
        <f>SUMIFS('Fully Booked'!Q:Q,'Fully Booked'!U:U,SUMMARY!$F$2,'Fully Booked'!D:D,SUMMARY!A50)</f>
        <v>0</v>
      </c>
      <c r="G50" s="126">
        <f t="shared" si="1"/>
        <v>0</v>
      </c>
      <c r="H50" s="126">
        <f>SUMIFS('Fully Booked'!AF:AF,'Fully Booked'!D:D,SUMMARY!A50)</f>
        <v>0</v>
      </c>
      <c r="I50" s="125">
        <f>COUNTIF('Fully Booked'!D:D,SUMMARY!A50)</f>
        <v>0</v>
      </c>
      <c r="J50" s="445">
        <f t="shared" si="2"/>
        <v>0</v>
      </c>
      <c r="K50" s="10"/>
      <c r="N50" s="509"/>
    </row>
    <row r="51" spans="1:27" ht="15.75" customHeight="1" x14ac:dyDescent="0.25">
      <c r="A51" s="125" t="s">
        <v>612</v>
      </c>
      <c r="B51" s="125" t="s">
        <v>49</v>
      </c>
      <c r="C51" s="72">
        <v>5000000</v>
      </c>
      <c r="D51" s="126">
        <f>SUMIFS('Fully Booked'!Q:Q,'Fully Booked'!U:U,SUMMARY!$D$2,'Fully Booked'!D:D,SUMMARY!A51)</f>
        <v>0</v>
      </c>
      <c r="E51" s="126">
        <f>SUMIFS('Fully Booked'!Q:Q,'Fully Booked'!U:U,SUMMARY!$E$2,'Fully Booked'!D:D,SUMMARY!A51)</f>
        <v>0</v>
      </c>
      <c r="F51" s="126">
        <f>SUMIFS('Fully Booked'!Q:Q,'Fully Booked'!U:U,SUMMARY!$F$2,'Fully Booked'!D:D,SUMMARY!A51)</f>
        <v>0</v>
      </c>
      <c r="G51" s="126">
        <f t="shared" si="1"/>
        <v>0</v>
      </c>
      <c r="H51" s="126">
        <f>SUMIFS('Fully Booked'!AF:AF,'Fully Booked'!D:D,SUMMARY!A51)</f>
        <v>0</v>
      </c>
      <c r="I51" s="125">
        <f>COUNTIF('Fully Booked'!D:D,SUMMARY!A51)</f>
        <v>0</v>
      </c>
      <c r="J51" s="445">
        <f t="shared" si="2"/>
        <v>0</v>
      </c>
      <c r="K51" s="10"/>
      <c r="N51" s="509"/>
    </row>
    <row r="52" spans="1:27" ht="15.75" customHeight="1" x14ac:dyDescent="0.25">
      <c r="A52" s="125" t="s">
        <v>929</v>
      </c>
      <c r="B52" s="125" t="s">
        <v>49</v>
      </c>
      <c r="C52" s="72">
        <v>10000000</v>
      </c>
      <c r="D52" s="126">
        <f>SUMIFS('Fully Booked'!Q:Q,'Fully Booked'!U:U,SUMMARY!$D$2,'Fully Booked'!D:D,SUMMARY!A52)</f>
        <v>50000</v>
      </c>
      <c r="E52" s="126">
        <f>SUMIFS('Fully Booked'!Q:Q,'Fully Booked'!U:U,SUMMARY!$E$2,'Fully Booked'!D:D,SUMMARY!A52)</f>
        <v>0</v>
      </c>
      <c r="F52" s="126">
        <f>SUMIFS('Fully Booked'!Q:Q,'Fully Booked'!U:U,SUMMARY!$F$2,'Fully Booked'!D:D,SUMMARY!A52)</f>
        <v>0</v>
      </c>
      <c r="G52" s="126">
        <f t="shared" si="1"/>
        <v>50000</v>
      </c>
      <c r="H52" s="126">
        <f>SUMIFS('Fully Booked'!AF:AF,'Fully Booked'!D:D,SUMMARY!A52)</f>
        <v>1541.6666666666667</v>
      </c>
      <c r="I52" s="125">
        <f>COUNTIF('Fully Booked'!D:D,SUMMARY!A52)</f>
        <v>1</v>
      </c>
      <c r="J52" s="445">
        <f t="shared" si="2"/>
        <v>5.0000000000000001E-3</v>
      </c>
      <c r="K52" s="10"/>
      <c r="N52" s="509"/>
    </row>
    <row r="53" spans="1:27" ht="15.75" customHeight="1" x14ac:dyDescent="0.25">
      <c r="A53" s="125" t="s">
        <v>931</v>
      </c>
      <c r="B53" s="125" t="s">
        <v>49</v>
      </c>
      <c r="C53" s="72"/>
      <c r="D53" s="126">
        <f>SUMIFS('Fully Booked'!Q:Q,'Fully Booked'!U:U,SUMMARY!$D$2,'Fully Booked'!D:D,SUMMARY!A53)</f>
        <v>0</v>
      </c>
      <c r="E53" s="126">
        <f>SUMIFS('Fully Booked'!Q:Q,'Fully Booked'!U:U,SUMMARY!$E$2,'Fully Booked'!D:D,SUMMARY!A53)</f>
        <v>0</v>
      </c>
      <c r="F53" s="126">
        <f>SUMIFS('Fully Booked'!Q:Q,'Fully Booked'!U:U,SUMMARY!$F$2,'Fully Booked'!D:D,SUMMARY!A53)</f>
        <v>0</v>
      </c>
      <c r="G53" s="126">
        <f t="shared" si="1"/>
        <v>0</v>
      </c>
      <c r="H53" s="126">
        <f>SUMIFS('Fully Booked'!AF:AF,'Fully Booked'!D:D,SUMMARY!A53)</f>
        <v>0</v>
      </c>
      <c r="I53" s="125">
        <f>COUNTIF('Fully Booked'!D:D,SUMMARY!A53)</f>
        <v>0</v>
      </c>
      <c r="J53" s="445">
        <f t="shared" si="2"/>
        <v>0</v>
      </c>
      <c r="K53" s="10"/>
      <c r="N53" s="509"/>
    </row>
    <row r="54" spans="1:27" ht="15.75" customHeight="1" x14ac:dyDescent="0.25">
      <c r="A54" s="125" t="s">
        <v>3219</v>
      </c>
      <c r="B54" s="125" t="s">
        <v>49</v>
      </c>
      <c r="C54" s="72"/>
      <c r="D54" s="126">
        <f>SUMIFS('Fully Booked'!Q:Q,'Fully Booked'!U:U,SUMMARY!$D$2,'Fully Booked'!D:D,SUMMARY!A54)</f>
        <v>0</v>
      </c>
      <c r="E54" s="126">
        <f>SUMIFS('Fully Booked'!Q:Q,'Fully Booked'!U:U,SUMMARY!$E$2,'Fully Booked'!D:D,SUMMARY!A54)</f>
        <v>0</v>
      </c>
      <c r="F54" s="126">
        <f>SUMIFS('Fully Booked'!Q:Q,'Fully Booked'!U:U,SUMMARY!$F$2,'Fully Booked'!D:D,SUMMARY!A54)</f>
        <v>1042800</v>
      </c>
      <c r="G54" s="126">
        <f t="shared" si="1"/>
        <v>1042800</v>
      </c>
      <c r="H54" s="126">
        <f>SUMIFS('Fully Booked'!AF:AF,'Fully Booked'!D:D,SUMMARY!A54)</f>
        <v>25065.325274725274</v>
      </c>
      <c r="I54" s="125">
        <f>COUNTIF('Fully Booked'!D:D,SUMMARY!A54)</f>
        <v>2</v>
      </c>
      <c r="J54" s="445">
        <f t="shared" si="2"/>
        <v>0</v>
      </c>
      <c r="K54" s="10"/>
      <c r="N54" s="509"/>
    </row>
    <row r="55" spans="1:27" ht="15.75" customHeight="1" x14ac:dyDescent="0.25">
      <c r="A55" s="125" t="s">
        <v>6164</v>
      </c>
      <c r="B55" s="125" t="s">
        <v>241</v>
      </c>
      <c r="C55" s="72">
        <v>5000000</v>
      </c>
      <c r="D55" s="126">
        <f>SUMIFS('Fully Booked'!Q:Q,'Fully Booked'!U:U,SUMMARY!$D$2,'Fully Booked'!D:D,SUMMARY!A55)</f>
        <v>0</v>
      </c>
      <c r="E55" s="126">
        <f>SUMIFS('Fully Booked'!Q:Q,'Fully Booked'!U:U,SUMMARY!$E$2,'Fully Booked'!D:D,SUMMARY!A55)</f>
        <v>0</v>
      </c>
      <c r="F55" s="126">
        <f>SUMIFS('Fully Booked'!Q:Q,'Fully Booked'!U:U,SUMMARY!$F$2,'Fully Booked'!D:D,SUMMARY!A55)</f>
        <v>0</v>
      </c>
      <c r="G55" s="126">
        <f t="shared" si="1"/>
        <v>0</v>
      </c>
      <c r="H55" s="126">
        <f>SUMIFS('Fully Booked'!AF:AF,'Fully Booked'!D:D,SUMMARY!A55)</f>
        <v>0</v>
      </c>
      <c r="I55" s="125">
        <f>COUNTIF('Fully Booked'!D:D,SUMMARY!A55)</f>
        <v>0</v>
      </c>
      <c r="J55" s="445">
        <f t="shared" si="2"/>
        <v>0</v>
      </c>
      <c r="K55" s="510"/>
      <c r="L55" s="11"/>
      <c r="S55" s="509"/>
    </row>
    <row r="56" spans="1:27" ht="15.75" customHeight="1" x14ac:dyDescent="0.25">
      <c r="A56" s="125" t="s">
        <v>489</v>
      </c>
      <c r="B56" s="125" t="s">
        <v>241</v>
      </c>
      <c r="C56" s="72">
        <v>5000000</v>
      </c>
      <c r="D56" s="126">
        <f>SUMIFS('Fully Booked'!Q:Q,'Fully Booked'!U:U,SUMMARY!$D$2,'Fully Booked'!D:D,SUMMARY!A56)</f>
        <v>0</v>
      </c>
      <c r="E56" s="126">
        <f>SUMIFS('Fully Booked'!Q:Q,'Fully Booked'!U:U,SUMMARY!$E$2,'Fully Booked'!D:D,SUMMARY!A56)</f>
        <v>0</v>
      </c>
      <c r="F56" s="126">
        <f>SUMIFS('Fully Booked'!Q:Q,'Fully Booked'!U:U,SUMMARY!$F$2,'Fully Booked'!D:D,SUMMARY!A56)</f>
        <v>276900</v>
      </c>
      <c r="G56" s="126">
        <f t="shared" si="1"/>
        <v>276900</v>
      </c>
      <c r="H56" s="126">
        <f>SUMIFS('Fully Booked'!AF:AF,'Fully Booked'!D:D,SUMMARY!A56)</f>
        <v>6355.5142857142855</v>
      </c>
      <c r="I56" s="125">
        <f>COUNTIF('Fully Booked'!D:D,SUMMARY!A56)</f>
        <v>1</v>
      </c>
      <c r="J56" s="445">
        <f t="shared" si="2"/>
        <v>5.5379999999999999E-2</v>
      </c>
      <c r="K56" s="10"/>
      <c r="L56" s="11"/>
      <c r="S56" s="509"/>
    </row>
    <row r="57" spans="1:27" ht="15.75" customHeight="1" x14ac:dyDescent="0.25">
      <c r="A57" s="125" t="s">
        <v>405</v>
      </c>
      <c r="B57" s="125"/>
      <c r="C57" s="72">
        <v>0</v>
      </c>
      <c r="D57" s="126">
        <f>SUMIFS('Fully Booked'!Q:Q,'Fully Booked'!U:U,SUMMARY!$D$2,'Fully Booked'!D:D,SUMMARY!A57)</f>
        <v>745600</v>
      </c>
      <c r="E57" s="126">
        <f>SUMIFS('Fully Booked'!Q:Q,'Fully Booked'!U:U,SUMMARY!$E$2,'Fully Booked'!D:D,SUMMARY!A57)</f>
        <v>722540</v>
      </c>
      <c r="F57" s="126">
        <f>SUMIFS('Fully Booked'!Q:Q,'Fully Booked'!U:U,SUMMARY!$F$2,'Fully Booked'!D:D,SUMMARY!A57)</f>
        <v>1584520</v>
      </c>
      <c r="G57" s="126">
        <f t="shared" ref="G57" si="17">SUM(D57:F57)</f>
        <v>3052660</v>
      </c>
      <c r="H57" s="126">
        <f>SUMIFS('Fully Booked'!AF:AF,'Fully Booked'!D:D,SUMMARY!A57)</f>
        <v>71596.118439294907</v>
      </c>
      <c r="I57" s="125">
        <f>COUNTIF('Fully Booked'!D:D,SUMMARY!A57)</f>
        <v>13</v>
      </c>
      <c r="J57" s="445">
        <f t="shared" ref="J57" si="18">IFERROR(G57/C57,0)</f>
        <v>0</v>
      </c>
      <c r="K57" s="510"/>
      <c r="L57" s="11"/>
      <c r="M57" s="10"/>
      <c r="T57" s="509"/>
    </row>
    <row r="58" spans="1:27" ht="15.75" customHeight="1" x14ac:dyDescent="0.25">
      <c r="A58" s="783" t="s">
        <v>71</v>
      </c>
      <c r="B58" s="783"/>
      <c r="C58" s="511">
        <v>185000000</v>
      </c>
      <c r="D58" s="133">
        <f>SUM(D2:D57)</f>
        <v>3879000</v>
      </c>
      <c r="E58" s="133">
        <f>SUM(E2:E57)</f>
        <v>6946010</v>
      </c>
      <c r="F58" s="133">
        <f>SUM(F2:F57)</f>
        <v>25142569</v>
      </c>
      <c r="G58" s="133">
        <f>SUM(G2:G57)</f>
        <v>35967579</v>
      </c>
      <c r="H58" s="133">
        <f>SUM(H2:H57)</f>
        <v>894773.17131634243</v>
      </c>
      <c r="I58" s="132">
        <f>SUM(I3:I57)</f>
        <v>95</v>
      </c>
      <c r="J58" s="512">
        <f>G58*100%/C58</f>
        <v>0.19441934594594595</v>
      </c>
      <c r="K58" s="10"/>
      <c r="L58" s="11"/>
      <c r="N58" s="10"/>
      <c r="O58" s="10"/>
      <c r="P58" s="10"/>
      <c r="Q58" s="10"/>
      <c r="R58" s="10"/>
      <c r="S58" s="10"/>
      <c r="T58" s="509"/>
      <c r="U58" s="10"/>
      <c r="V58" s="10"/>
      <c r="W58" s="10"/>
      <c r="X58" s="10"/>
      <c r="Y58" s="10"/>
      <c r="Z58" s="10"/>
    </row>
    <row r="59" spans="1:27" ht="15.75" customHeight="1" x14ac:dyDescent="0.25">
      <c r="C59" s="116"/>
      <c r="L59" s="10"/>
      <c r="M59" s="11"/>
      <c r="O59" s="10"/>
      <c r="P59" s="10"/>
      <c r="Q59" s="10"/>
      <c r="R59" s="10"/>
      <c r="S59" s="10"/>
      <c r="T59" s="10"/>
      <c r="U59" s="509"/>
      <c r="V59" s="10"/>
      <c r="W59" s="10"/>
      <c r="X59" s="10"/>
      <c r="Y59" s="10"/>
      <c r="Z59" s="10"/>
      <c r="AA59" s="10"/>
    </row>
    <row r="60" spans="1:27" ht="15.75" customHeight="1" x14ac:dyDescent="0.25">
      <c r="C60" s="54"/>
      <c r="D60" s="11"/>
      <c r="E60" s="744" t="s">
        <v>17</v>
      </c>
      <c r="F60" s="744"/>
      <c r="G60" s="744"/>
      <c r="H60" s="513"/>
      <c r="I60" s="513"/>
      <c r="L60" s="10"/>
      <c r="M60" s="11"/>
      <c r="O60" s="10"/>
      <c r="P60" s="10"/>
      <c r="Q60" s="10"/>
      <c r="R60" s="10"/>
      <c r="S60" s="10"/>
      <c r="T60" s="10"/>
      <c r="U60" s="509"/>
      <c r="V60" s="10"/>
      <c r="W60" s="10"/>
      <c r="X60" s="10"/>
      <c r="Y60" s="10"/>
      <c r="Z60" s="10"/>
      <c r="AA60" s="10"/>
    </row>
    <row r="61" spans="1:27" ht="15.75" customHeight="1" x14ac:dyDescent="0.25">
      <c r="A61" s="12" t="s">
        <v>138</v>
      </c>
      <c r="B61" s="125"/>
      <c r="C61" s="163">
        <v>185000000</v>
      </c>
      <c r="D61" s="11"/>
      <c r="E61" s="31" t="s">
        <v>934</v>
      </c>
      <c r="F61" s="31"/>
      <c r="G61" s="126">
        <f>SUM('Fully Booked'!AF:AF)</f>
        <v>894773.17131634278</v>
      </c>
      <c r="H61" s="514"/>
      <c r="I61" s="514"/>
      <c r="L61" s="10"/>
      <c r="M61" s="11"/>
      <c r="O61" s="10"/>
      <c r="P61" s="10"/>
      <c r="Q61" s="10"/>
      <c r="R61" s="10"/>
      <c r="S61" s="10"/>
      <c r="U61" s="509"/>
      <c r="V61" s="10"/>
      <c r="W61" s="10"/>
      <c r="X61" s="10"/>
      <c r="Y61" s="10"/>
      <c r="Z61" s="10"/>
      <c r="AA61" s="10"/>
    </row>
    <row r="62" spans="1:27" ht="15.75" customHeight="1" x14ac:dyDescent="0.25">
      <c r="A62" s="12" t="s">
        <v>141</v>
      </c>
      <c r="B62" s="74"/>
      <c r="C62" s="163">
        <f>C61/24</f>
        <v>7708333.333333333</v>
      </c>
      <c r="D62" s="11"/>
      <c r="E62" s="31" t="s">
        <v>142</v>
      </c>
      <c r="F62" s="31"/>
      <c r="G62" s="126">
        <f>SUM('PENDING FULL BOOKING'!Y:Y)</f>
        <v>1371478.1301758247</v>
      </c>
      <c r="L62" s="10"/>
      <c r="M62" s="11"/>
      <c r="O62" s="11"/>
      <c r="P62" s="11"/>
      <c r="Q62" s="11"/>
      <c r="R62" s="11"/>
      <c r="S62" s="11"/>
      <c r="T62" s="10"/>
      <c r="U62" s="509"/>
      <c r="V62" s="10"/>
      <c r="W62" s="10"/>
      <c r="X62" s="10"/>
      <c r="Y62" s="10"/>
      <c r="Z62" s="10"/>
      <c r="AA62" s="10"/>
    </row>
    <row r="63" spans="1:27" ht="15.75" customHeight="1" x14ac:dyDescent="0.25">
      <c r="A63" s="12" t="s">
        <v>139</v>
      </c>
      <c r="B63" s="74"/>
      <c r="C63" s="163">
        <f>G58/24</f>
        <v>1498649.125</v>
      </c>
      <c r="D63" s="11"/>
      <c r="E63" s="515" t="s">
        <v>71</v>
      </c>
      <c r="F63" s="515"/>
      <c r="G63" s="133">
        <f>G61+G62</f>
        <v>2266251.3014921676</v>
      </c>
      <c r="M63" s="11"/>
      <c r="N63" s="11"/>
      <c r="O63" s="11"/>
      <c r="P63" s="11"/>
      <c r="Q63" s="510"/>
      <c r="R63" s="509"/>
      <c r="S63" s="10"/>
      <c r="T63" s="10"/>
      <c r="U63" s="10"/>
      <c r="V63" s="10"/>
      <c r="W63" s="10"/>
      <c r="X63" s="10"/>
    </row>
    <row r="64" spans="1:27" ht="15.75" customHeight="1" x14ac:dyDescent="0.25">
      <c r="A64" s="12" t="s">
        <v>140</v>
      </c>
      <c r="B64" s="125"/>
      <c r="C64" s="516">
        <f>G58/C58</f>
        <v>0.19441934594594595</v>
      </c>
      <c r="D64" s="11"/>
      <c r="E64" s="517"/>
      <c r="F64" s="517"/>
      <c r="K64" s="11"/>
      <c r="M64" s="11"/>
      <c r="N64" s="11"/>
      <c r="O64" s="11"/>
      <c r="P64" s="11"/>
      <c r="Q64" s="510"/>
    </row>
    <row r="65" spans="1:24" ht="15.75" customHeight="1" x14ac:dyDescent="0.25">
      <c r="C65" s="62"/>
      <c r="D65" s="11"/>
      <c r="E65" s="11"/>
      <c r="F65" s="11"/>
      <c r="J65" s="11"/>
      <c r="K65" s="11"/>
      <c r="L65" s="11"/>
      <c r="M65" s="10"/>
      <c r="N65" s="10"/>
      <c r="O65" s="10"/>
      <c r="P65" s="10"/>
      <c r="Q65" s="510"/>
      <c r="R65" s="509"/>
      <c r="S65" s="10"/>
      <c r="T65" s="10"/>
      <c r="U65" s="10"/>
      <c r="V65" s="10"/>
      <c r="W65" s="10"/>
      <c r="X65" s="10"/>
    </row>
    <row r="66" spans="1:24" ht="15.75" customHeight="1" x14ac:dyDescent="0.25">
      <c r="C66" s="54"/>
      <c r="D66" s="11"/>
      <c r="E66" s="11"/>
      <c r="F66" s="11"/>
      <c r="G66" s="11"/>
      <c r="H66" s="39"/>
      <c r="I66" s="11"/>
      <c r="J66" s="11"/>
      <c r="K66" s="11"/>
      <c r="L66" s="11"/>
      <c r="M66" s="10"/>
      <c r="N66" s="10"/>
      <c r="O66" s="10"/>
      <c r="P66" s="10"/>
      <c r="Q66" s="510"/>
      <c r="R66" s="10"/>
      <c r="S66" s="10"/>
      <c r="T66" s="10"/>
      <c r="U66" s="10"/>
      <c r="V66" s="10"/>
      <c r="W66" s="10"/>
    </row>
    <row r="67" spans="1:24" ht="15.75" customHeight="1" x14ac:dyDescent="0.25">
      <c r="A67" s="12" t="s">
        <v>72</v>
      </c>
      <c r="B67" s="12" t="s">
        <v>76</v>
      </c>
      <c r="C67" s="518" t="s">
        <v>75</v>
      </c>
      <c r="D67" s="11"/>
      <c r="E67" s="11"/>
      <c r="F67" s="11"/>
      <c r="G67" s="11"/>
      <c r="I67" s="11"/>
      <c r="J67" s="11"/>
      <c r="K67" s="11"/>
      <c r="L67" s="11"/>
      <c r="M67" s="10"/>
      <c r="N67" s="10"/>
      <c r="O67" s="10"/>
      <c r="P67" s="10"/>
      <c r="Q67" s="510"/>
    </row>
    <row r="68" spans="1:24" ht="15.75" customHeight="1" x14ac:dyDescent="0.25">
      <c r="A68" s="125" t="s">
        <v>31</v>
      </c>
      <c r="B68" s="519">
        <f>COUNTIF('Fully Booked'!A:A,SUMMARY!A68)</f>
        <v>4</v>
      </c>
      <c r="C68" s="163">
        <f>SUMIFS('Fully Booked'!Q:Q,'Fully Booked'!A:A,SUMMARY!A68)</f>
        <v>1423920</v>
      </c>
      <c r="D68" s="11"/>
      <c r="E68" s="11"/>
      <c r="F68" s="11"/>
      <c r="H68" s="11"/>
      <c r="I68" s="11"/>
      <c r="J68" s="11"/>
      <c r="K68" s="11"/>
      <c r="L68" s="11"/>
      <c r="M68" s="10"/>
      <c r="N68" s="10"/>
      <c r="O68" s="10"/>
      <c r="P68" s="10"/>
      <c r="Q68" s="10"/>
    </row>
    <row r="69" spans="1:24" ht="15.75" customHeight="1" x14ac:dyDescent="0.25">
      <c r="A69" s="125" t="s">
        <v>23</v>
      </c>
      <c r="B69" s="519">
        <f>COUNTIF('Fully Booked'!A:A,SUMMARY!A69)</f>
        <v>5</v>
      </c>
      <c r="C69" s="163">
        <f>SUMIFS('Fully Booked'!Q:Q,'Fully Booked'!A:A,SUMMARY!A69)</f>
        <v>3982300</v>
      </c>
      <c r="D69" s="11"/>
      <c r="E69" s="11"/>
      <c r="F69" s="11"/>
      <c r="I69" s="11"/>
      <c r="K69" s="11"/>
      <c r="L69" s="11"/>
      <c r="M69" s="10"/>
      <c r="N69" s="10"/>
      <c r="O69" s="10"/>
      <c r="P69" s="10"/>
      <c r="Q69" s="10"/>
    </row>
    <row r="70" spans="1:24" ht="15.75" customHeight="1" x14ac:dyDescent="0.25">
      <c r="A70" s="125" t="s">
        <v>44</v>
      </c>
      <c r="B70" s="519">
        <f>COUNTIF('Fully Booked'!A:A,SUMMARY!A70)</f>
        <v>2</v>
      </c>
      <c r="C70" s="163">
        <f>SUMIFS('Fully Booked'!Q:Q,'Fully Booked'!A:A,SUMMARY!A70)</f>
        <v>296900</v>
      </c>
      <c r="D70" s="11"/>
      <c r="E70" s="11"/>
      <c r="F70" s="11"/>
      <c r="G70" s="11"/>
      <c r="H70" s="11"/>
      <c r="K70" s="11"/>
      <c r="L70" s="11"/>
      <c r="M70" s="10"/>
      <c r="N70" s="10"/>
      <c r="O70" s="10"/>
      <c r="P70" s="10"/>
      <c r="Q70" s="10"/>
    </row>
    <row r="71" spans="1:24" ht="15.75" customHeight="1" x14ac:dyDescent="0.25">
      <c r="A71" s="125" t="s">
        <v>39</v>
      </c>
      <c r="B71" s="519">
        <f>COUNTIF('Fully Booked'!A:A,SUMMARY!A71)</f>
        <v>7</v>
      </c>
      <c r="C71" s="163">
        <f>SUMIFS('Fully Booked'!Q:Q,'Fully Booked'!A:A,SUMMARY!A71)</f>
        <v>1960200</v>
      </c>
      <c r="D71" s="11"/>
      <c r="E71" s="11"/>
      <c r="F71" s="11"/>
      <c r="H71" s="11"/>
      <c r="K71" s="11"/>
      <c r="L71" s="11"/>
      <c r="M71" s="10"/>
      <c r="N71" s="10"/>
      <c r="O71" s="10"/>
      <c r="P71" s="10"/>
      <c r="Q71" s="10"/>
      <c r="R71" s="509"/>
    </row>
    <row r="72" spans="1:24" ht="15.75" customHeight="1" x14ac:dyDescent="0.25">
      <c r="A72" s="125" t="s">
        <v>83</v>
      </c>
      <c r="B72" s="519">
        <f>COUNTIF('Fully Booked'!A:A,SUMMARY!A72)</f>
        <v>0</v>
      </c>
      <c r="C72" s="163">
        <f>SUMIFS('Fully Booked'!Q:Q,'Fully Booked'!A:A,SUMMARY!A72)</f>
        <v>0</v>
      </c>
      <c r="D72" s="11"/>
      <c r="E72" s="11"/>
      <c r="F72" s="11"/>
      <c r="H72" s="11"/>
      <c r="K72" s="11"/>
      <c r="L72" s="11"/>
      <c r="M72" s="10"/>
      <c r="N72" s="10"/>
      <c r="O72" s="10"/>
      <c r="P72" s="10"/>
      <c r="Q72" s="10"/>
      <c r="R72" s="509"/>
    </row>
    <row r="73" spans="1:24" ht="15.75" customHeight="1" x14ac:dyDescent="0.25">
      <c r="A73" s="125" t="s">
        <v>45</v>
      </c>
      <c r="B73" s="519">
        <f>COUNTIF('Fully Booked'!A:A,SUMMARY!A73)</f>
        <v>1</v>
      </c>
      <c r="C73" s="163">
        <f>SUMIFS('Fully Booked'!Q:Q,'Fully Booked'!A:A,SUMMARY!A73)</f>
        <v>1689100</v>
      </c>
      <c r="D73" s="11"/>
      <c r="E73" s="11"/>
      <c r="F73" s="11"/>
      <c r="L73" s="11"/>
      <c r="Q73" s="10"/>
      <c r="R73" s="509"/>
    </row>
    <row r="74" spans="1:24" ht="15.75" customHeight="1" x14ac:dyDescent="0.25">
      <c r="A74" s="125" t="s">
        <v>33</v>
      </c>
      <c r="B74" s="519">
        <f>COUNTIF('Fully Booked'!A:A,SUMMARY!A74)</f>
        <v>4</v>
      </c>
      <c r="C74" s="163">
        <f>SUMIFS('Fully Booked'!Q:Q,'Fully Booked'!A:A,SUMMARY!A74)</f>
        <v>72800</v>
      </c>
      <c r="D74" s="11"/>
      <c r="E74" s="11"/>
      <c r="F74" s="11"/>
      <c r="K74" s="11"/>
      <c r="Q74" s="10"/>
      <c r="R74" s="509"/>
    </row>
    <row r="75" spans="1:24" ht="15.75" customHeight="1" x14ac:dyDescent="0.25">
      <c r="A75" s="125" t="s">
        <v>29</v>
      </c>
      <c r="B75" s="519">
        <f>COUNTIF('Fully Booked'!A:A,SUMMARY!A75)</f>
        <v>16</v>
      </c>
      <c r="C75" s="163">
        <f>SUMIFS('Fully Booked'!Q:Q,'Fully Booked'!A:A,SUMMARY!A75)</f>
        <v>7259610</v>
      </c>
      <c r="D75" s="11"/>
      <c r="E75" s="11"/>
      <c r="F75" s="11"/>
      <c r="G75" s="11"/>
      <c r="K75" s="11"/>
      <c r="M75" s="11"/>
      <c r="N75" s="11"/>
      <c r="O75" s="11"/>
      <c r="P75" s="11"/>
      <c r="Q75" s="10"/>
      <c r="R75" s="509"/>
    </row>
    <row r="76" spans="1:24" ht="15.75" customHeight="1" x14ac:dyDescent="0.25">
      <c r="A76" s="125" t="s">
        <v>184</v>
      </c>
      <c r="B76" s="519">
        <f>COUNTIF('Fully Booked'!A:A,SUMMARY!A76)</f>
        <v>2</v>
      </c>
      <c r="C76" s="163">
        <f>SUMIFS('Fully Booked'!Q:Q,'Fully Booked'!A:A,SUMMARY!A76)</f>
        <v>444700</v>
      </c>
      <c r="D76" s="11"/>
      <c r="E76" s="11"/>
      <c r="F76" s="11"/>
      <c r="G76" s="11"/>
      <c r="K76" s="10"/>
      <c r="L76" s="11"/>
      <c r="M76" s="11"/>
      <c r="N76" s="11"/>
      <c r="O76" s="11"/>
      <c r="P76" s="11"/>
      <c r="Q76" s="10"/>
      <c r="R76" s="509"/>
    </row>
    <row r="77" spans="1:24" ht="15.75" customHeight="1" x14ac:dyDescent="0.25">
      <c r="A77" s="125" t="s">
        <v>24</v>
      </c>
      <c r="B77" s="519">
        <f>COUNTIF('Fully Booked'!A:A,SUMMARY!A77)</f>
        <v>9</v>
      </c>
      <c r="C77" s="163">
        <f>SUMIFS('Fully Booked'!Q:Q,'Fully Booked'!A:A,SUMMARY!A77)</f>
        <v>2059240</v>
      </c>
      <c r="D77" s="11"/>
      <c r="E77" s="11"/>
      <c r="F77" s="11"/>
      <c r="G77" s="11"/>
      <c r="J77" s="11"/>
      <c r="M77" s="11"/>
      <c r="N77" s="11"/>
      <c r="O77" s="11"/>
      <c r="P77" s="11"/>
      <c r="Q77" s="10"/>
      <c r="R77" s="509"/>
    </row>
    <row r="78" spans="1:24" ht="15.75" customHeight="1" x14ac:dyDescent="0.25">
      <c r="A78" s="125" t="s">
        <v>37</v>
      </c>
      <c r="B78" s="519">
        <f>COUNTIF('Fully Booked'!A:A,SUMMARY!A78)</f>
        <v>8</v>
      </c>
      <c r="C78" s="163">
        <f>SUMIFS('Fully Booked'!Q:Q,'Fully Booked'!A:A,SUMMARY!A78)</f>
        <v>3432309</v>
      </c>
      <c r="D78" s="11"/>
      <c r="E78" s="11"/>
      <c r="F78" s="11"/>
      <c r="H78" s="11"/>
      <c r="I78" s="11"/>
      <c r="M78" s="11"/>
      <c r="N78" s="11"/>
      <c r="O78" s="11"/>
      <c r="P78" s="11"/>
      <c r="Q78" s="10"/>
      <c r="R78" s="509"/>
    </row>
    <row r="79" spans="1:24" ht="15.75" customHeight="1" x14ac:dyDescent="0.25">
      <c r="A79" s="125" t="s">
        <v>27</v>
      </c>
      <c r="B79" s="519">
        <f>COUNTIF('Fully Booked'!A:A,SUMMARY!A79)</f>
        <v>12</v>
      </c>
      <c r="C79" s="163">
        <f>SUMIFS('Fully Booked'!Q:Q,'Fully Booked'!A:A,SUMMARY!A79)</f>
        <v>4487400</v>
      </c>
      <c r="D79" s="11"/>
      <c r="E79" s="11"/>
      <c r="F79" s="11"/>
      <c r="M79" s="11"/>
      <c r="N79" s="11"/>
      <c r="O79" s="11"/>
      <c r="P79" s="11"/>
      <c r="Q79" s="10"/>
      <c r="R79" s="509"/>
    </row>
    <row r="80" spans="1:24" ht="15.75" customHeight="1" x14ac:dyDescent="0.25">
      <c r="A80" s="125" t="s">
        <v>38</v>
      </c>
      <c r="B80" s="519">
        <f>COUNTIF('Fully Booked'!A:A,SUMMARY!A80)</f>
        <v>8</v>
      </c>
      <c r="C80" s="163">
        <f>SUMIFS('Fully Booked'!Q:Q,'Fully Booked'!A:A,SUMMARY!A80)</f>
        <v>4827000</v>
      </c>
      <c r="D80" s="11"/>
      <c r="E80" s="11"/>
      <c r="F80" s="11"/>
      <c r="Q80" s="10"/>
      <c r="R80" s="509"/>
    </row>
    <row r="81" spans="1:24" ht="15.75" customHeight="1" x14ac:dyDescent="0.25">
      <c r="A81" s="125" t="s">
        <v>49</v>
      </c>
      <c r="B81" s="519">
        <f>COUNTIF('Fully Booked'!A:A,SUMMARY!A81)</f>
        <v>7</v>
      </c>
      <c r="C81" s="163">
        <f>SUMIFS('Fully Booked'!Q:Q,'Fully Booked'!A:A,SUMMARY!A81)</f>
        <v>1884700</v>
      </c>
      <c r="D81" s="11"/>
      <c r="E81" s="11"/>
      <c r="F81" s="11"/>
      <c r="L81" s="11"/>
      <c r="Q81" s="10"/>
      <c r="R81" s="509"/>
    </row>
    <row r="82" spans="1:24" ht="15.75" customHeight="1" x14ac:dyDescent="0.25">
      <c r="A82" s="125" t="s">
        <v>241</v>
      </c>
      <c r="B82" s="519">
        <f>COUNTIF('Fully Booked'!A:A,SUMMARY!A82)</f>
        <v>1</v>
      </c>
      <c r="C82" s="163">
        <f>SUMIFS('Fully Booked'!Q:Q,'Fully Booked'!A:A,SUMMARY!A82)</f>
        <v>276900</v>
      </c>
      <c r="D82" s="11"/>
      <c r="E82" s="11"/>
      <c r="F82" s="11"/>
      <c r="H82" s="520"/>
      <c r="L82" s="11"/>
      <c r="Q82" s="10"/>
      <c r="R82" s="509"/>
    </row>
    <row r="83" spans="1:24" ht="15.75" customHeight="1" x14ac:dyDescent="0.25">
      <c r="A83" s="125" t="s">
        <v>47</v>
      </c>
      <c r="B83" s="519">
        <f>COUNTIF('Fully Booked'!A:A,SUMMARY!A83)</f>
        <v>2</v>
      </c>
      <c r="C83" s="163">
        <f>SUMIFS('Fully Booked'!Q:Q,'Fully Booked'!A:A,SUMMARY!A83)</f>
        <v>338500</v>
      </c>
      <c r="D83" s="11"/>
      <c r="F83" s="11"/>
      <c r="Q83" s="10"/>
      <c r="R83" s="509"/>
    </row>
    <row r="84" spans="1:24" ht="15.75" customHeight="1" x14ac:dyDescent="0.25">
      <c r="A84" s="521" t="s">
        <v>71</v>
      </c>
      <c r="B84" s="522">
        <f>SUM(B68:B83)</f>
        <v>88</v>
      </c>
      <c r="C84" s="523">
        <f>SUM(C68:C83)</f>
        <v>34435579</v>
      </c>
      <c r="D84" s="11"/>
      <c r="Q84" s="10"/>
      <c r="R84" s="509"/>
    </row>
    <row r="85" spans="1:24" ht="15.75" customHeight="1" x14ac:dyDescent="0.25">
      <c r="A85" s="510"/>
      <c r="B85" s="524"/>
      <c r="C85" s="525"/>
      <c r="D85" s="11"/>
      <c r="Q85" s="10"/>
      <c r="R85" s="509"/>
    </row>
    <row r="86" spans="1:24" ht="15.75" customHeight="1" x14ac:dyDescent="0.25">
      <c r="C86" s="54"/>
      <c r="D86" s="11"/>
      <c r="Q86" s="10"/>
      <c r="R86" s="509"/>
    </row>
    <row r="87" spans="1:24" ht="15.75" customHeight="1" x14ac:dyDescent="0.25">
      <c r="C87" s="54"/>
      <c r="D87" s="11"/>
      <c r="R87" s="509"/>
    </row>
    <row r="88" spans="1:24" ht="15.75" customHeight="1" x14ac:dyDescent="0.25">
      <c r="C88" s="54"/>
      <c r="D88" s="11"/>
      <c r="F88" s="509"/>
      <c r="G88" s="510"/>
      <c r="J88" s="11"/>
    </row>
    <row r="89" spans="1:24" ht="15.75" customHeight="1" x14ac:dyDescent="0.25">
      <c r="A89" s="510"/>
      <c r="B89" s="510"/>
      <c r="C89" s="526"/>
      <c r="D89" s="11"/>
      <c r="F89" s="11"/>
      <c r="I89" s="11"/>
      <c r="J89" s="11"/>
    </row>
    <row r="90" spans="1:24" ht="15.75" customHeight="1" x14ac:dyDescent="0.25">
      <c r="C90" s="54"/>
      <c r="D90" s="509"/>
      <c r="F90" s="11"/>
      <c r="H90" s="510"/>
      <c r="I90" s="11"/>
      <c r="J90" s="11"/>
    </row>
    <row r="91" spans="1:24" ht="15.75" customHeight="1" x14ac:dyDescent="0.25">
      <c r="C91" s="54"/>
      <c r="D91" s="11"/>
      <c r="F91" s="11"/>
      <c r="I91" s="11"/>
    </row>
    <row r="92" spans="1:24" ht="15.75" customHeight="1" x14ac:dyDescent="0.25">
      <c r="C92" s="54"/>
      <c r="D92" s="11"/>
      <c r="F92" s="509"/>
      <c r="Q92" s="510"/>
    </row>
    <row r="93" spans="1:24" ht="15.75" customHeight="1" x14ac:dyDescent="0.25">
      <c r="C93" s="54"/>
      <c r="D93" s="11"/>
      <c r="F93" s="11"/>
      <c r="J93" s="510"/>
      <c r="Q93" s="10"/>
      <c r="R93" s="509"/>
    </row>
    <row r="94" spans="1:24" ht="15.75" customHeight="1" x14ac:dyDescent="0.25">
      <c r="C94" s="54"/>
      <c r="D94" s="509"/>
      <c r="F94" s="11"/>
      <c r="H94" s="527"/>
      <c r="I94" s="510"/>
      <c r="K94" s="510"/>
      <c r="L94" s="510"/>
      <c r="Q94" s="10"/>
      <c r="R94" s="509"/>
    </row>
    <row r="95" spans="1:24" ht="15.75" customHeight="1" x14ac:dyDescent="0.25">
      <c r="C95" s="54"/>
      <c r="D95" s="11"/>
      <c r="F95" s="11"/>
      <c r="Q95" s="10"/>
      <c r="R95" s="509"/>
      <c r="S95" s="510"/>
      <c r="T95" s="510"/>
      <c r="U95" s="510"/>
      <c r="V95" s="510"/>
      <c r="W95" s="510"/>
      <c r="X95" s="510"/>
    </row>
    <row r="96" spans="1:24" ht="15.75" customHeight="1" x14ac:dyDescent="0.25">
      <c r="C96" s="54"/>
      <c r="D96" s="11"/>
      <c r="F96" s="11"/>
      <c r="Q96" s="10"/>
      <c r="R96" s="509"/>
    </row>
    <row r="97" spans="3:18" ht="15.75" customHeight="1" x14ac:dyDescent="0.25">
      <c r="C97" s="54"/>
      <c r="D97" s="11"/>
      <c r="F97" s="11"/>
      <c r="Q97" s="10"/>
      <c r="R97" s="509"/>
    </row>
    <row r="98" spans="3:18" ht="15.75" customHeight="1" x14ac:dyDescent="0.25">
      <c r="C98" s="54"/>
      <c r="D98" s="11"/>
      <c r="F98" s="11"/>
      <c r="Q98" s="10"/>
      <c r="R98" s="509"/>
    </row>
    <row r="99" spans="3:18" ht="15.75" customHeight="1" x14ac:dyDescent="0.25">
      <c r="C99" s="54"/>
      <c r="D99" s="11"/>
      <c r="F99" s="11"/>
      <c r="Q99" s="10"/>
      <c r="R99" s="509"/>
    </row>
    <row r="100" spans="3:18" ht="15.75" customHeight="1" x14ac:dyDescent="0.25">
      <c r="C100" s="54"/>
      <c r="D100" s="11"/>
      <c r="F100" s="11"/>
      <c r="Q100" s="10"/>
      <c r="R100" s="509"/>
    </row>
    <row r="101" spans="3:18" ht="15.75" customHeight="1" x14ac:dyDescent="0.25">
      <c r="C101" s="54"/>
      <c r="D101" s="11"/>
      <c r="F101" s="11"/>
      <c r="Q101" s="10"/>
      <c r="R101" s="509"/>
    </row>
    <row r="102" spans="3:18" ht="15.75" customHeight="1" x14ac:dyDescent="0.25">
      <c r="C102" s="54"/>
      <c r="D102" s="11"/>
      <c r="F102" s="11"/>
      <c r="Q102" s="10"/>
      <c r="R102" s="509"/>
    </row>
    <row r="103" spans="3:18" ht="15.75" customHeight="1" x14ac:dyDescent="0.25">
      <c r="C103" s="54"/>
      <c r="D103" s="11"/>
      <c r="F103" s="11"/>
      <c r="Q103" s="10"/>
      <c r="R103" s="509"/>
    </row>
    <row r="104" spans="3:18" ht="15.75" customHeight="1" x14ac:dyDescent="0.25">
      <c r="C104" s="54"/>
      <c r="D104" s="11"/>
      <c r="F104" s="11"/>
      <c r="M104" s="510"/>
      <c r="N104" s="510"/>
      <c r="O104" s="510"/>
      <c r="P104" s="510"/>
      <c r="Q104" s="10"/>
      <c r="R104" s="509"/>
    </row>
    <row r="105" spans="3:18" ht="15.75" customHeight="1" x14ac:dyDescent="0.25">
      <c r="C105" s="54"/>
      <c r="D105" s="11"/>
      <c r="F105" s="11"/>
      <c r="Q105" s="10"/>
      <c r="R105" s="509"/>
    </row>
    <row r="106" spans="3:18" ht="15.75" customHeight="1" x14ac:dyDescent="0.25">
      <c r="C106" s="54"/>
      <c r="D106" s="11"/>
      <c r="F106" s="11"/>
      <c r="Q106" s="10"/>
      <c r="R106" s="509"/>
    </row>
    <row r="107" spans="3:18" ht="15.75" customHeight="1" x14ac:dyDescent="0.25">
      <c r="C107" s="54"/>
      <c r="D107" s="11"/>
      <c r="F107" s="11"/>
      <c r="Q107" s="10"/>
      <c r="R107" s="509"/>
    </row>
    <row r="108" spans="3:18" ht="15.75" customHeight="1" x14ac:dyDescent="0.25">
      <c r="C108" s="54"/>
      <c r="D108" s="11"/>
      <c r="F108" s="11"/>
      <c r="Q108" s="10"/>
      <c r="R108" s="509"/>
    </row>
    <row r="109" spans="3:18" ht="15.75" customHeight="1" x14ac:dyDescent="0.25">
      <c r="C109" s="54"/>
      <c r="D109" s="11"/>
      <c r="F109" s="11"/>
      <c r="Q109" s="10"/>
      <c r="R109" s="509"/>
    </row>
    <row r="110" spans="3:18" ht="15.75" customHeight="1" x14ac:dyDescent="0.25">
      <c r="C110" s="54"/>
      <c r="D110" s="11"/>
      <c r="F110" s="11"/>
      <c r="Q110" s="10"/>
      <c r="R110" s="509"/>
    </row>
    <row r="111" spans="3:18" ht="15.75" customHeight="1" x14ac:dyDescent="0.25">
      <c r="C111" s="54"/>
      <c r="D111" s="11"/>
      <c r="F111" s="11"/>
      <c r="Q111" s="10"/>
      <c r="R111" s="509"/>
    </row>
    <row r="112" spans="3:18" ht="15.75" customHeight="1" x14ac:dyDescent="0.25">
      <c r="C112" s="54"/>
      <c r="D112" s="11"/>
      <c r="F112" s="11"/>
      <c r="Q112" s="10"/>
      <c r="R112" s="509"/>
    </row>
    <row r="113" spans="3:18" ht="15.75" customHeight="1" x14ac:dyDescent="0.25">
      <c r="C113" s="54"/>
      <c r="D113" s="11"/>
      <c r="F113" s="11"/>
      <c r="Q113" s="10"/>
      <c r="R113" s="509"/>
    </row>
    <row r="114" spans="3:18" ht="15.75" customHeight="1" x14ac:dyDescent="0.25">
      <c r="C114" s="54"/>
      <c r="D114" s="11"/>
      <c r="F114" s="11"/>
      <c r="Q114" s="10"/>
      <c r="R114" s="509"/>
    </row>
    <row r="115" spans="3:18" ht="15.75" customHeight="1" x14ac:dyDescent="0.25">
      <c r="C115" s="54"/>
      <c r="D115" s="11"/>
      <c r="F115" s="11"/>
      <c r="Q115" s="10"/>
      <c r="R115" s="509"/>
    </row>
    <row r="116" spans="3:18" ht="15.75" customHeight="1" x14ac:dyDescent="0.25">
      <c r="C116" s="54"/>
      <c r="D116" s="11"/>
      <c r="F116" s="11"/>
      <c r="Q116" s="10"/>
      <c r="R116" s="509"/>
    </row>
    <row r="117" spans="3:18" ht="15.75" customHeight="1" x14ac:dyDescent="0.25">
      <c r="C117" s="54"/>
      <c r="D117" s="11"/>
      <c r="F117" s="11"/>
      <c r="Q117" s="10"/>
      <c r="R117" s="509"/>
    </row>
    <row r="118" spans="3:18" ht="15.75" customHeight="1" x14ac:dyDescent="0.25">
      <c r="C118" s="54"/>
      <c r="D118" s="11"/>
      <c r="F118" s="11"/>
      <c r="Q118" s="10"/>
      <c r="R118" s="509"/>
    </row>
    <row r="119" spans="3:18" ht="15.75" customHeight="1" x14ac:dyDescent="0.25">
      <c r="C119" s="54"/>
      <c r="D119" s="11"/>
      <c r="F119" s="11"/>
      <c r="Q119" s="10"/>
      <c r="R119" s="509"/>
    </row>
    <row r="120" spans="3:18" ht="15.75" customHeight="1" x14ac:dyDescent="0.25">
      <c r="C120" s="54"/>
      <c r="D120" s="11"/>
      <c r="F120" s="11"/>
      <c r="Q120" s="10"/>
      <c r="R120" s="509"/>
    </row>
    <row r="121" spans="3:18" ht="15.75" customHeight="1" x14ac:dyDescent="0.25">
      <c r="C121" s="54"/>
      <c r="D121" s="11"/>
      <c r="F121" s="11"/>
      <c r="Q121" s="10"/>
      <c r="R121" s="509"/>
    </row>
    <row r="122" spans="3:18" ht="15.75" customHeight="1" x14ac:dyDescent="0.25">
      <c r="C122" s="54"/>
      <c r="D122" s="11"/>
      <c r="F122" s="11"/>
      <c r="Q122" s="10"/>
      <c r="R122" s="509"/>
    </row>
    <row r="123" spans="3:18" ht="15.75" customHeight="1" x14ac:dyDescent="0.25">
      <c r="C123" s="54"/>
      <c r="D123" s="11"/>
      <c r="F123" s="11"/>
      <c r="Q123" s="10"/>
      <c r="R123" s="509"/>
    </row>
    <row r="124" spans="3:18" ht="15.75" customHeight="1" x14ac:dyDescent="0.25">
      <c r="C124" s="54"/>
      <c r="D124" s="11"/>
      <c r="F124" s="11"/>
      <c r="Q124" s="10"/>
      <c r="R124" s="509"/>
    </row>
    <row r="125" spans="3:18" ht="15.75" customHeight="1" x14ac:dyDescent="0.25">
      <c r="C125" s="54"/>
      <c r="D125" s="11"/>
      <c r="F125" s="11"/>
      <c r="Q125" s="10"/>
      <c r="R125" s="509"/>
    </row>
    <row r="126" spans="3:18" ht="15.75" customHeight="1" x14ac:dyDescent="0.25">
      <c r="C126" s="54"/>
      <c r="D126" s="11"/>
      <c r="F126" s="11"/>
      <c r="Q126" s="10"/>
      <c r="R126" s="509"/>
    </row>
    <row r="127" spans="3:18" ht="15.75" customHeight="1" x14ac:dyDescent="0.25">
      <c r="C127" s="54"/>
      <c r="D127" s="11"/>
      <c r="F127" s="11"/>
      <c r="Q127" s="10"/>
      <c r="R127" s="509"/>
    </row>
    <row r="128" spans="3:18" ht="15.75" customHeight="1" x14ac:dyDescent="0.25">
      <c r="C128" s="54"/>
      <c r="D128" s="11"/>
      <c r="F128" s="11"/>
      <c r="Q128" s="10"/>
      <c r="R128" s="509"/>
    </row>
    <row r="129" spans="3:18" ht="15.75" customHeight="1" x14ac:dyDescent="0.25">
      <c r="C129" s="54"/>
      <c r="D129" s="11"/>
      <c r="F129" s="11"/>
      <c r="Q129" s="10"/>
      <c r="R129" s="509"/>
    </row>
    <row r="130" spans="3:18" ht="15.75" customHeight="1" x14ac:dyDescent="0.25">
      <c r="C130" s="54"/>
      <c r="D130" s="11"/>
      <c r="F130" s="11"/>
      <c r="Q130" s="10"/>
      <c r="R130" s="509"/>
    </row>
    <row r="131" spans="3:18" ht="15.75" customHeight="1" x14ac:dyDescent="0.25">
      <c r="C131" s="54"/>
      <c r="D131" s="11"/>
      <c r="F131" s="11"/>
      <c r="Q131" s="10"/>
      <c r="R131" s="509"/>
    </row>
    <row r="132" spans="3:18" ht="15.75" customHeight="1" x14ac:dyDescent="0.25">
      <c r="C132" s="54"/>
      <c r="D132" s="11"/>
      <c r="F132" s="11"/>
      <c r="Q132" s="10"/>
      <c r="R132" s="509"/>
    </row>
    <row r="133" spans="3:18" ht="15.75" customHeight="1" x14ac:dyDescent="0.25">
      <c r="C133" s="54"/>
      <c r="D133" s="11"/>
      <c r="F133" s="11"/>
      <c r="Q133" s="10"/>
      <c r="R133" s="509"/>
    </row>
    <row r="134" spans="3:18" ht="15.75" customHeight="1" x14ac:dyDescent="0.25">
      <c r="C134" s="54"/>
      <c r="D134" s="11"/>
      <c r="F134" s="11"/>
      <c r="Q134" s="10"/>
      <c r="R134" s="509"/>
    </row>
    <row r="135" spans="3:18" ht="15.75" customHeight="1" x14ac:dyDescent="0.25">
      <c r="C135" s="54"/>
      <c r="D135" s="11"/>
      <c r="F135" s="11"/>
      <c r="Q135" s="10"/>
      <c r="R135" s="509"/>
    </row>
    <row r="136" spans="3:18" ht="15.75" customHeight="1" x14ac:dyDescent="0.25">
      <c r="C136" s="54"/>
      <c r="D136" s="11"/>
      <c r="F136" s="11"/>
      <c r="Q136" s="10"/>
      <c r="R136" s="509"/>
    </row>
    <row r="137" spans="3:18" ht="15.75" customHeight="1" x14ac:dyDescent="0.25">
      <c r="C137" s="54"/>
      <c r="D137" s="11"/>
      <c r="F137" s="11"/>
      <c r="Q137" s="10"/>
      <c r="R137" s="509"/>
    </row>
    <row r="138" spans="3:18" ht="15.75" customHeight="1" x14ac:dyDescent="0.25">
      <c r="C138" s="54"/>
      <c r="D138" s="11"/>
      <c r="F138" s="11"/>
      <c r="Q138" s="10"/>
      <c r="R138" s="509"/>
    </row>
    <row r="139" spans="3:18" ht="15.75" customHeight="1" x14ac:dyDescent="0.25">
      <c r="C139" s="54"/>
      <c r="D139" s="11"/>
      <c r="F139" s="11"/>
      <c r="Q139" s="10"/>
      <c r="R139" s="509"/>
    </row>
    <row r="140" spans="3:18" ht="15.75" customHeight="1" x14ac:dyDescent="0.25">
      <c r="C140" s="54"/>
      <c r="D140" s="11"/>
      <c r="F140" s="11"/>
      <c r="Q140" s="10"/>
      <c r="R140" s="509"/>
    </row>
    <row r="141" spans="3:18" ht="15.75" customHeight="1" x14ac:dyDescent="0.25">
      <c r="C141" s="54"/>
      <c r="D141" s="11"/>
      <c r="F141" s="11"/>
      <c r="Q141" s="10"/>
      <c r="R141" s="509"/>
    </row>
    <row r="142" spans="3:18" ht="15.75" customHeight="1" x14ac:dyDescent="0.25">
      <c r="C142" s="54"/>
      <c r="D142" s="11"/>
      <c r="F142" s="11"/>
      <c r="Q142" s="10"/>
      <c r="R142" s="509"/>
    </row>
    <row r="143" spans="3:18" ht="15.75" customHeight="1" x14ac:dyDescent="0.25">
      <c r="C143" s="54"/>
      <c r="D143" s="11"/>
      <c r="F143" s="11"/>
      <c r="Q143" s="10"/>
      <c r="R143" s="509"/>
    </row>
    <row r="144" spans="3:18" ht="15.75" customHeight="1" x14ac:dyDescent="0.25">
      <c r="C144" s="54"/>
      <c r="D144" s="11"/>
      <c r="F144" s="11"/>
      <c r="Q144" s="10"/>
      <c r="R144" s="509"/>
    </row>
    <row r="145" spans="3:18" ht="15.75" customHeight="1" x14ac:dyDescent="0.25">
      <c r="C145" s="54"/>
      <c r="D145" s="11"/>
      <c r="F145" s="11"/>
      <c r="Q145" s="10"/>
      <c r="R145" s="509"/>
    </row>
    <row r="146" spans="3:18" ht="15.75" customHeight="1" x14ac:dyDescent="0.25">
      <c r="C146" s="54"/>
      <c r="D146" s="11"/>
      <c r="F146" s="11"/>
      <c r="Q146" s="10"/>
      <c r="R146" s="509"/>
    </row>
    <row r="147" spans="3:18" ht="15.75" customHeight="1" x14ac:dyDescent="0.25">
      <c r="C147" s="54"/>
      <c r="D147" s="11"/>
      <c r="F147" s="11"/>
      <c r="Q147" s="10"/>
      <c r="R147" s="509"/>
    </row>
    <row r="148" spans="3:18" ht="15.75" customHeight="1" x14ac:dyDescent="0.25">
      <c r="C148" s="54"/>
      <c r="D148" s="11"/>
      <c r="F148" s="11"/>
      <c r="Q148" s="10"/>
      <c r="R148" s="509"/>
    </row>
    <row r="149" spans="3:18" ht="15.75" customHeight="1" x14ac:dyDescent="0.25">
      <c r="C149" s="54"/>
      <c r="D149" s="11"/>
      <c r="F149" s="11"/>
      <c r="Q149" s="10"/>
      <c r="R149" s="509"/>
    </row>
    <row r="150" spans="3:18" ht="15.75" customHeight="1" x14ac:dyDescent="0.25">
      <c r="C150" s="54"/>
      <c r="D150" s="11"/>
      <c r="F150" s="11"/>
      <c r="Q150" s="10"/>
      <c r="R150" s="509"/>
    </row>
    <row r="151" spans="3:18" ht="15.75" customHeight="1" x14ac:dyDescent="0.25">
      <c r="C151" s="54"/>
      <c r="D151" s="11"/>
      <c r="F151" s="11"/>
      <c r="Q151" s="10"/>
      <c r="R151" s="509"/>
    </row>
    <row r="152" spans="3:18" ht="15.75" customHeight="1" x14ac:dyDescent="0.25">
      <c r="C152" s="54"/>
      <c r="D152" s="11"/>
      <c r="F152" s="11"/>
      <c r="Q152" s="10"/>
      <c r="R152" s="509"/>
    </row>
    <row r="153" spans="3:18" ht="15.75" customHeight="1" x14ac:dyDescent="0.25">
      <c r="C153" s="54"/>
      <c r="D153" s="11"/>
      <c r="F153" s="11"/>
      <c r="Q153" s="10"/>
      <c r="R153" s="509"/>
    </row>
    <row r="154" spans="3:18" ht="15.75" customHeight="1" x14ac:dyDescent="0.25">
      <c r="C154" s="54"/>
      <c r="D154" s="11"/>
      <c r="F154" s="11"/>
      <c r="Q154" s="10"/>
      <c r="R154" s="509"/>
    </row>
    <row r="155" spans="3:18" ht="15.75" customHeight="1" x14ac:dyDescent="0.25">
      <c r="C155" s="54"/>
      <c r="D155" s="11"/>
      <c r="F155" s="11"/>
      <c r="Q155" s="10"/>
      <c r="R155" s="509"/>
    </row>
    <row r="156" spans="3:18" ht="15.75" customHeight="1" x14ac:dyDescent="0.25">
      <c r="C156" s="54"/>
      <c r="D156" s="11"/>
      <c r="F156" s="11"/>
      <c r="Q156" s="10"/>
      <c r="R156" s="509"/>
    </row>
    <row r="157" spans="3:18" ht="15.75" customHeight="1" x14ac:dyDescent="0.25">
      <c r="C157" s="54"/>
      <c r="D157" s="11"/>
      <c r="F157" s="11"/>
      <c r="Q157" s="10"/>
      <c r="R157" s="509"/>
    </row>
    <row r="158" spans="3:18" ht="15.75" customHeight="1" x14ac:dyDescent="0.25">
      <c r="C158" s="54"/>
      <c r="D158" s="11"/>
      <c r="F158" s="11"/>
      <c r="Q158" s="10"/>
      <c r="R158" s="509"/>
    </row>
    <row r="159" spans="3:18" ht="15.75" customHeight="1" x14ac:dyDescent="0.25">
      <c r="C159" s="54"/>
      <c r="D159" s="11"/>
      <c r="F159" s="11"/>
      <c r="Q159" s="10"/>
      <c r="R159" s="509"/>
    </row>
    <row r="160" spans="3:18" ht="15.75" customHeight="1" x14ac:dyDescent="0.25">
      <c r="C160" s="54"/>
      <c r="D160" s="11"/>
      <c r="F160" s="11"/>
      <c r="Q160" s="10"/>
      <c r="R160" s="509"/>
    </row>
    <row r="161" spans="3:18" ht="15.75" customHeight="1" x14ac:dyDescent="0.25">
      <c r="C161" s="54"/>
      <c r="D161" s="11"/>
      <c r="F161" s="11"/>
      <c r="Q161" s="10"/>
      <c r="R161" s="509"/>
    </row>
    <row r="162" spans="3:18" ht="15.75" customHeight="1" x14ac:dyDescent="0.25">
      <c r="C162" s="54"/>
      <c r="D162" s="11"/>
      <c r="F162" s="11"/>
      <c r="Q162" s="10"/>
      <c r="R162" s="509"/>
    </row>
    <row r="163" spans="3:18" ht="15.75" customHeight="1" x14ac:dyDescent="0.25">
      <c r="C163" s="54"/>
      <c r="D163" s="11"/>
      <c r="F163" s="11"/>
      <c r="Q163" s="10"/>
      <c r="R163" s="509"/>
    </row>
    <row r="164" spans="3:18" ht="15.75" customHeight="1" x14ac:dyDescent="0.25">
      <c r="C164" s="54"/>
      <c r="D164" s="11"/>
      <c r="F164" s="11"/>
      <c r="Q164" s="10"/>
      <c r="R164" s="509"/>
    </row>
    <row r="165" spans="3:18" ht="15.75" customHeight="1" x14ac:dyDescent="0.25">
      <c r="C165" s="54"/>
      <c r="D165" s="11"/>
      <c r="F165" s="11"/>
      <c r="Q165" s="10"/>
      <c r="R165" s="509"/>
    </row>
    <row r="166" spans="3:18" ht="15.75" customHeight="1" x14ac:dyDescent="0.25">
      <c r="C166" s="54"/>
      <c r="D166" s="11"/>
      <c r="F166" s="11"/>
      <c r="Q166" s="10"/>
      <c r="R166" s="509"/>
    </row>
    <row r="167" spans="3:18" ht="15.75" customHeight="1" x14ac:dyDescent="0.25">
      <c r="C167" s="54"/>
      <c r="D167" s="11"/>
      <c r="F167" s="11"/>
      <c r="Q167" s="10"/>
      <c r="R167" s="509"/>
    </row>
    <row r="168" spans="3:18" ht="15.75" customHeight="1" x14ac:dyDescent="0.25">
      <c r="C168" s="54"/>
      <c r="D168" s="11"/>
      <c r="F168" s="11"/>
      <c r="Q168" s="10"/>
      <c r="R168" s="509"/>
    </row>
    <row r="169" spans="3:18" ht="15.75" customHeight="1" x14ac:dyDescent="0.25">
      <c r="C169" s="54"/>
      <c r="D169" s="11"/>
      <c r="F169" s="11"/>
      <c r="Q169" s="10"/>
      <c r="R169" s="509"/>
    </row>
    <row r="170" spans="3:18" ht="15.75" customHeight="1" x14ac:dyDescent="0.25">
      <c r="C170" s="54"/>
      <c r="D170" s="11"/>
      <c r="F170" s="11"/>
      <c r="Q170" s="10"/>
      <c r="R170" s="509"/>
    </row>
    <row r="171" spans="3:18" ht="15.75" customHeight="1" x14ac:dyDescent="0.25">
      <c r="C171" s="54"/>
      <c r="D171" s="11"/>
      <c r="F171" s="11"/>
      <c r="Q171" s="10"/>
      <c r="R171" s="509"/>
    </row>
    <row r="172" spans="3:18" ht="15.75" customHeight="1" x14ac:dyDescent="0.25">
      <c r="C172" s="54"/>
      <c r="D172" s="11"/>
      <c r="F172" s="11"/>
      <c r="Q172" s="10"/>
      <c r="R172" s="509"/>
    </row>
    <row r="173" spans="3:18" ht="15.75" customHeight="1" x14ac:dyDescent="0.25">
      <c r="C173" s="54"/>
      <c r="D173" s="11"/>
      <c r="F173" s="11"/>
      <c r="Q173" s="10"/>
      <c r="R173" s="509"/>
    </row>
    <row r="174" spans="3:18" ht="15.75" customHeight="1" x14ac:dyDescent="0.25">
      <c r="C174" s="54"/>
      <c r="D174" s="11"/>
      <c r="F174" s="11"/>
      <c r="Q174" s="10"/>
      <c r="R174" s="509"/>
    </row>
    <row r="175" spans="3:18" ht="15.75" customHeight="1" x14ac:dyDescent="0.25">
      <c r="C175" s="54"/>
      <c r="D175" s="11"/>
      <c r="F175" s="11"/>
      <c r="Q175" s="10"/>
      <c r="R175" s="509"/>
    </row>
    <row r="176" spans="3:18" ht="15.75" customHeight="1" x14ac:dyDescent="0.25">
      <c r="C176" s="54"/>
      <c r="D176" s="11"/>
      <c r="F176" s="11"/>
      <c r="Q176" s="10"/>
      <c r="R176" s="509"/>
    </row>
    <row r="177" spans="3:18" ht="15.75" customHeight="1" x14ac:dyDescent="0.25">
      <c r="C177" s="54"/>
      <c r="D177" s="11"/>
      <c r="F177" s="11"/>
      <c r="Q177" s="10"/>
      <c r="R177" s="509"/>
    </row>
    <row r="178" spans="3:18" ht="15.75" customHeight="1" x14ac:dyDescent="0.25">
      <c r="C178" s="54"/>
      <c r="D178" s="11"/>
      <c r="F178" s="11"/>
      <c r="Q178" s="10"/>
      <c r="R178" s="509"/>
    </row>
    <row r="179" spans="3:18" ht="15.75" customHeight="1" x14ac:dyDescent="0.25">
      <c r="C179" s="54"/>
      <c r="D179" s="11"/>
      <c r="F179" s="11"/>
      <c r="Q179" s="10"/>
      <c r="R179" s="509"/>
    </row>
    <row r="180" spans="3:18" ht="15.75" customHeight="1" x14ac:dyDescent="0.25">
      <c r="C180" s="54"/>
      <c r="D180" s="11"/>
      <c r="F180" s="11"/>
      <c r="Q180" s="10"/>
      <c r="R180" s="509"/>
    </row>
    <row r="181" spans="3:18" ht="15.75" customHeight="1" x14ac:dyDescent="0.25">
      <c r="C181" s="54"/>
      <c r="D181" s="11"/>
      <c r="F181" s="11"/>
      <c r="Q181" s="10"/>
      <c r="R181" s="509"/>
    </row>
    <row r="182" spans="3:18" ht="15.75" customHeight="1" x14ac:dyDescent="0.25">
      <c r="C182" s="54"/>
      <c r="D182" s="11"/>
      <c r="F182" s="11"/>
      <c r="Q182" s="10"/>
      <c r="R182" s="509"/>
    </row>
    <row r="183" spans="3:18" ht="15.75" customHeight="1" x14ac:dyDescent="0.25">
      <c r="C183" s="54"/>
      <c r="D183" s="11"/>
      <c r="F183" s="11"/>
      <c r="Q183" s="10"/>
      <c r="R183" s="509"/>
    </row>
    <row r="184" spans="3:18" ht="15.75" customHeight="1" x14ac:dyDescent="0.25">
      <c r="C184" s="54"/>
      <c r="D184" s="11"/>
      <c r="F184" s="11"/>
      <c r="Q184" s="10"/>
      <c r="R184" s="509"/>
    </row>
    <row r="185" spans="3:18" ht="15.75" customHeight="1" x14ac:dyDescent="0.25">
      <c r="C185" s="54"/>
      <c r="D185" s="11"/>
      <c r="F185" s="11"/>
      <c r="Q185" s="10"/>
      <c r="R185" s="509"/>
    </row>
    <row r="186" spans="3:18" ht="15.75" customHeight="1" x14ac:dyDescent="0.25">
      <c r="C186" s="54"/>
      <c r="D186" s="11"/>
      <c r="F186" s="11"/>
      <c r="Q186" s="10"/>
      <c r="R186" s="509"/>
    </row>
    <row r="187" spans="3:18" ht="15.75" customHeight="1" x14ac:dyDescent="0.25">
      <c r="C187" s="54"/>
      <c r="D187" s="11"/>
      <c r="F187" s="11"/>
      <c r="Q187" s="10"/>
      <c r="R187" s="509"/>
    </row>
    <row r="188" spans="3:18" ht="15.75" customHeight="1" x14ac:dyDescent="0.25">
      <c r="C188" s="54"/>
      <c r="D188" s="11"/>
      <c r="F188" s="11"/>
      <c r="Q188" s="10"/>
      <c r="R188" s="509"/>
    </row>
    <row r="189" spans="3:18" ht="15.75" customHeight="1" x14ac:dyDescent="0.25">
      <c r="C189" s="54"/>
      <c r="D189" s="11"/>
      <c r="F189" s="11"/>
      <c r="Q189" s="10"/>
      <c r="R189" s="509"/>
    </row>
    <row r="190" spans="3:18" ht="15.75" customHeight="1" x14ac:dyDescent="0.25">
      <c r="C190" s="54"/>
      <c r="D190" s="11"/>
      <c r="F190" s="11"/>
      <c r="Q190" s="10"/>
      <c r="R190" s="509"/>
    </row>
    <row r="191" spans="3:18" ht="15.75" customHeight="1" x14ac:dyDescent="0.25">
      <c r="C191" s="54"/>
      <c r="D191" s="11"/>
      <c r="F191" s="11"/>
      <c r="Q191" s="10"/>
      <c r="R191" s="509"/>
    </row>
    <row r="192" spans="3:18" ht="15.75" customHeight="1" x14ac:dyDescent="0.25">
      <c r="C192" s="54"/>
      <c r="D192" s="11"/>
      <c r="F192" s="11"/>
      <c r="Q192" s="10"/>
      <c r="R192" s="509"/>
    </row>
    <row r="193" spans="3:18" ht="15.75" customHeight="1" x14ac:dyDescent="0.25">
      <c r="C193" s="54"/>
      <c r="D193" s="11"/>
      <c r="F193" s="11"/>
      <c r="Q193" s="10"/>
      <c r="R193" s="509"/>
    </row>
    <row r="194" spans="3:18" ht="15.75" customHeight="1" x14ac:dyDescent="0.25">
      <c r="C194" s="54"/>
      <c r="D194" s="11"/>
      <c r="F194" s="11"/>
      <c r="Q194" s="10"/>
      <c r="R194" s="509"/>
    </row>
    <row r="195" spans="3:18" ht="15.75" customHeight="1" x14ac:dyDescent="0.25">
      <c r="C195" s="54"/>
      <c r="D195" s="11"/>
      <c r="F195" s="11"/>
      <c r="Q195" s="10"/>
      <c r="R195" s="509"/>
    </row>
    <row r="196" spans="3:18" ht="15.75" customHeight="1" x14ac:dyDescent="0.25">
      <c r="C196" s="54"/>
      <c r="D196" s="11"/>
      <c r="F196" s="11"/>
      <c r="Q196" s="10"/>
      <c r="R196" s="509"/>
    </row>
    <row r="197" spans="3:18" ht="15.75" customHeight="1" x14ac:dyDescent="0.25">
      <c r="C197" s="54"/>
      <c r="D197" s="11"/>
      <c r="F197" s="11"/>
      <c r="Q197" s="10"/>
      <c r="R197" s="509"/>
    </row>
    <row r="198" spans="3:18" ht="15.75" customHeight="1" x14ac:dyDescent="0.25">
      <c r="C198" s="54"/>
      <c r="D198" s="11"/>
      <c r="F198" s="11"/>
      <c r="Q198" s="10"/>
      <c r="R198" s="509"/>
    </row>
    <row r="199" spans="3:18" ht="15.75" customHeight="1" x14ac:dyDescent="0.25">
      <c r="C199" s="54"/>
      <c r="D199" s="11"/>
      <c r="F199" s="11"/>
      <c r="Q199" s="10"/>
      <c r="R199" s="509"/>
    </row>
    <row r="200" spans="3:18" ht="15.75" customHeight="1" x14ac:dyDescent="0.25">
      <c r="C200" s="54"/>
      <c r="D200" s="11"/>
      <c r="F200" s="11"/>
      <c r="Q200" s="10"/>
      <c r="R200" s="509"/>
    </row>
    <row r="201" spans="3:18" ht="15.75" customHeight="1" x14ac:dyDescent="0.25">
      <c r="C201" s="54"/>
      <c r="D201" s="11"/>
      <c r="F201" s="11"/>
      <c r="Q201" s="10"/>
      <c r="R201" s="509"/>
    </row>
    <row r="202" spans="3:18" ht="15.75" customHeight="1" x14ac:dyDescent="0.25">
      <c r="C202" s="54"/>
      <c r="D202" s="11"/>
      <c r="F202" s="11"/>
      <c r="Q202" s="10"/>
      <c r="R202" s="509"/>
    </row>
    <row r="203" spans="3:18" ht="15.75" customHeight="1" x14ac:dyDescent="0.25">
      <c r="C203" s="54"/>
      <c r="D203" s="11"/>
      <c r="F203" s="11"/>
      <c r="Q203" s="10"/>
      <c r="R203" s="509"/>
    </row>
    <row r="204" spans="3:18" ht="15.75" customHeight="1" x14ac:dyDescent="0.25">
      <c r="C204" s="54"/>
      <c r="D204" s="11"/>
      <c r="F204" s="11"/>
      <c r="Q204" s="10"/>
      <c r="R204" s="509"/>
    </row>
    <row r="205" spans="3:18" ht="15.75" customHeight="1" x14ac:dyDescent="0.25">
      <c r="C205" s="54"/>
      <c r="D205" s="11"/>
      <c r="F205" s="11"/>
      <c r="Q205" s="10"/>
      <c r="R205" s="509"/>
    </row>
    <row r="206" spans="3:18" ht="15.75" customHeight="1" x14ac:dyDescent="0.25">
      <c r="C206" s="54"/>
      <c r="D206" s="11"/>
      <c r="F206" s="11"/>
      <c r="Q206" s="10"/>
      <c r="R206" s="509"/>
    </row>
    <row r="207" spans="3:18" ht="15.75" customHeight="1" x14ac:dyDescent="0.25">
      <c r="C207" s="54"/>
      <c r="D207" s="11"/>
      <c r="F207" s="11"/>
      <c r="Q207" s="10"/>
      <c r="R207" s="509"/>
    </row>
    <row r="208" spans="3:18" ht="15.75" customHeight="1" x14ac:dyDescent="0.25">
      <c r="C208" s="54"/>
      <c r="D208" s="11"/>
      <c r="F208" s="11"/>
      <c r="Q208" s="10"/>
      <c r="R208" s="509"/>
    </row>
    <row r="209" spans="3:18" ht="15.75" customHeight="1" x14ac:dyDescent="0.25">
      <c r="C209" s="54"/>
      <c r="D209" s="11"/>
      <c r="F209" s="11"/>
      <c r="Q209" s="10"/>
      <c r="R209" s="509"/>
    </row>
    <row r="210" spans="3:18" ht="15.75" customHeight="1" x14ac:dyDescent="0.25">
      <c r="C210" s="54"/>
      <c r="D210" s="11"/>
      <c r="F210" s="11"/>
      <c r="Q210" s="10"/>
      <c r="R210" s="509"/>
    </row>
    <row r="211" spans="3:18" ht="15.75" customHeight="1" x14ac:dyDescent="0.25">
      <c r="C211" s="54"/>
      <c r="D211" s="11"/>
      <c r="F211" s="11"/>
      <c r="Q211" s="10"/>
      <c r="R211" s="509"/>
    </row>
    <row r="212" spans="3:18" ht="15.75" customHeight="1" x14ac:dyDescent="0.25">
      <c r="C212" s="54"/>
      <c r="D212" s="11"/>
      <c r="F212" s="11"/>
      <c r="Q212" s="10"/>
      <c r="R212" s="509"/>
    </row>
    <row r="213" spans="3:18" ht="15.75" customHeight="1" x14ac:dyDescent="0.25">
      <c r="C213" s="54"/>
      <c r="D213" s="11"/>
      <c r="F213" s="11"/>
      <c r="Q213" s="10"/>
      <c r="R213" s="509"/>
    </row>
    <row r="214" spans="3:18" ht="15.75" customHeight="1" x14ac:dyDescent="0.25">
      <c r="C214" s="54"/>
      <c r="D214" s="11"/>
      <c r="F214" s="11"/>
      <c r="Q214" s="10"/>
      <c r="R214" s="509"/>
    </row>
    <row r="215" spans="3:18" ht="15.75" customHeight="1" x14ac:dyDescent="0.25">
      <c r="C215" s="54"/>
      <c r="D215" s="11"/>
      <c r="F215" s="11"/>
      <c r="Q215" s="10"/>
      <c r="R215" s="509"/>
    </row>
    <row r="216" spans="3:18" ht="15.75" customHeight="1" x14ac:dyDescent="0.25">
      <c r="C216" s="54"/>
      <c r="D216" s="11"/>
      <c r="F216" s="11"/>
      <c r="Q216" s="10"/>
      <c r="R216" s="509"/>
    </row>
    <row r="217" spans="3:18" ht="15.75" customHeight="1" x14ac:dyDescent="0.25">
      <c r="C217" s="54"/>
      <c r="D217" s="11"/>
      <c r="F217" s="11"/>
      <c r="Q217" s="10"/>
      <c r="R217" s="509"/>
    </row>
    <row r="218" spans="3:18" ht="15.75" customHeight="1" x14ac:dyDescent="0.25">
      <c r="C218" s="54"/>
      <c r="D218" s="11"/>
      <c r="F218" s="11"/>
      <c r="Q218" s="10"/>
      <c r="R218" s="509"/>
    </row>
    <row r="219" spans="3:18" ht="15.75" customHeight="1" x14ac:dyDescent="0.25">
      <c r="C219" s="54"/>
      <c r="D219" s="11"/>
      <c r="F219" s="11"/>
      <c r="Q219" s="10"/>
      <c r="R219" s="509"/>
    </row>
    <row r="220" spans="3:18" ht="15.75" customHeight="1" x14ac:dyDescent="0.25">
      <c r="C220" s="54"/>
      <c r="D220" s="11"/>
      <c r="F220" s="11"/>
      <c r="Q220" s="10"/>
      <c r="R220" s="509"/>
    </row>
    <row r="221" spans="3:18" ht="15.75" customHeight="1" x14ac:dyDescent="0.25">
      <c r="C221" s="54"/>
      <c r="D221" s="11"/>
      <c r="F221" s="11"/>
      <c r="Q221" s="10"/>
      <c r="R221" s="509"/>
    </row>
    <row r="222" spans="3:18" ht="15.75" customHeight="1" x14ac:dyDescent="0.25">
      <c r="C222" s="54"/>
      <c r="D222" s="11"/>
      <c r="F222" s="11"/>
      <c r="Q222" s="10"/>
      <c r="R222" s="509"/>
    </row>
    <row r="223" spans="3:18" ht="15.75" customHeight="1" x14ac:dyDescent="0.25">
      <c r="C223" s="54"/>
      <c r="D223" s="11"/>
      <c r="F223" s="11"/>
      <c r="Q223" s="10"/>
      <c r="R223" s="509"/>
    </row>
    <row r="224" spans="3:18" ht="15.75" customHeight="1" x14ac:dyDescent="0.25">
      <c r="C224" s="54"/>
      <c r="D224" s="11"/>
      <c r="F224" s="11"/>
      <c r="Q224" s="10"/>
      <c r="R224" s="509"/>
    </row>
    <row r="225" spans="3:18" ht="15.75" customHeight="1" x14ac:dyDescent="0.25">
      <c r="C225" s="54"/>
      <c r="D225" s="11"/>
      <c r="F225" s="11"/>
      <c r="Q225" s="10"/>
      <c r="R225" s="509"/>
    </row>
    <row r="226" spans="3:18" ht="15.75" customHeight="1" x14ac:dyDescent="0.25">
      <c r="C226" s="54"/>
      <c r="D226" s="11"/>
      <c r="F226" s="11"/>
      <c r="Q226" s="10"/>
      <c r="R226" s="509"/>
    </row>
    <row r="227" spans="3:18" ht="15.75" customHeight="1" x14ac:dyDescent="0.25">
      <c r="C227" s="54"/>
      <c r="D227" s="11"/>
      <c r="F227" s="11"/>
      <c r="Q227" s="10"/>
      <c r="R227" s="509"/>
    </row>
    <row r="228" spans="3:18" ht="15.75" customHeight="1" x14ac:dyDescent="0.25">
      <c r="C228" s="54"/>
      <c r="D228" s="11"/>
      <c r="F228" s="11"/>
      <c r="Q228" s="10"/>
      <c r="R228" s="509"/>
    </row>
    <row r="229" spans="3:18" ht="15.75" customHeight="1" x14ac:dyDescent="0.25">
      <c r="C229" s="54"/>
      <c r="D229" s="11"/>
      <c r="F229" s="11"/>
      <c r="Q229" s="10"/>
      <c r="R229" s="509"/>
    </row>
    <row r="230" spans="3:18" ht="15.75" customHeight="1" x14ac:dyDescent="0.25">
      <c r="C230" s="54"/>
      <c r="D230" s="11"/>
      <c r="F230" s="11"/>
      <c r="Q230" s="10"/>
      <c r="R230" s="509"/>
    </row>
    <row r="231" spans="3:18" ht="15.75" customHeight="1" x14ac:dyDescent="0.25">
      <c r="C231" s="54"/>
      <c r="D231" s="11"/>
      <c r="F231" s="11"/>
      <c r="Q231" s="10"/>
      <c r="R231" s="509"/>
    </row>
    <row r="232" spans="3:18" ht="15.75" customHeight="1" x14ac:dyDescent="0.25">
      <c r="C232" s="54"/>
      <c r="D232" s="11"/>
      <c r="F232" s="11"/>
      <c r="Q232" s="10"/>
      <c r="R232" s="509"/>
    </row>
    <row r="233" spans="3:18" ht="15.75" customHeight="1" x14ac:dyDescent="0.25">
      <c r="C233" s="54"/>
      <c r="D233" s="11"/>
      <c r="F233" s="11"/>
      <c r="Q233" s="10"/>
      <c r="R233" s="509"/>
    </row>
    <row r="234" spans="3:18" ht="15.75" customHeight="1" x14ac:dyDescent="0.25">
      <c r="C234" s="54"/>
      <c r="D234" s="11"/>
      <c r="E234" s="11"/>
      <c r="F234" s="11"/>
      <c r="Q234" s="10"/>
      <c r="R234" s="509"/>
    </row>
    <row r="235" spans="3:18" ht="15.75" customHeight="1" x14ac:dyDescent="0.25">
      <c r="C235" s="54"/>
      <c r="D235" s="11"/>
      <c r="E235" s="11"/>
      <c r="F235" s="11"/>
      <c r="Q235" s="10"/>
      <c r="R235" s="509"/>
    </row>
    <row r="236" spans="3:18" ht="15.75" customHeight="1" x14ac:dyDescent="0.25">
      <c r="C236" s="54"/>
      <c r="D236" s="11"/>
      <c r="E236" s="11"/>
      <c r="F236" s="11"/>
      <c r="Q236" s="10"/>
      <c r="R236" s="509"/>
    </row>
    <row r="237" spans="3:18" ht="15.75" customHeight="1" x14ac:dyDescent="0.25">
      <c r="C237" s="54"/>
      <c r="D237" s="11"/>
      <c r="E237" s="11"/>
      <c r="F237" s="11"/>
      <c r="Q237" s="10"/>
      <c r="R237" s="509"/>
    </row>
    <row r="238" spans="3:18" ht="15.75" customHeight="1" x14ac:dyDescent="0.25">
      <c r="C238" s="54"/>
      <c r="D238" s="11"/>
      <c r="E238" s="11"/>
      <c r="F238" s="11"/>
      <c r="Q238" s="10"/>
      <c r="R238" s="509"/>
    </row>
    <row r="239" spans="3:18" ht="15.75" customHeight="1" x14ac:dyDescent="0.25">
      <c r="C239" s="54"/>
      <c r="D239" s="11"/>
      <c r="E239" s="11"/>
      <c r="F239" s="11"/>
      <c r="Q239" s="10"/>
      <c r="R239" s="509"/>
    </row>
    <row r="240" spans="3:18" ht="15.75" customHeight="1" x14ac:dyDescent="0.25">
      <c r="C240" s="54"/>
      <c r="D240" s="11"/>
      <c r="E240" s="11"/>
      <c r="F240" s="11"/>
      <c r="Q240" s="10"/>
      <c r="R240" s="509"/>
    </row>
    <row r="241" spans="3:18" ht="15.75" customHeight="1" x14ac:dyDescent="0.25">
      <c r="C241" s="54"/>
      <c r="D241" s="11"/>
      <c r="E241" s="11"/>
      <c r="F241" s="11"/>
      <c r="Q241" s="10"/>
      <c r="R241" s="509"/>
    </row>
    <row r="242" spans="3:18" ht="15.75" customHeight="1" x14ac:dyDescent="0.25">
      <c r="C242" s="54"/>
      <c r="D242" s="11"/>
      <c r="E242" s="11"/>
      <c r="F242" s="11"/>
      <c r="Q242" s="10"/>
      <c r="R242" s="509"/>
    </row>
    <row r="243" spans="3:18" ht="15.75" customHeight="1" x14ac:dyDescent="0.25">
      <c r="C243" s="54"/>
      <c r="D243" s="11"/>
      <c r="E243" s="11"/>
      <c r="F243" s="11"/>
      <c r="Q243" s="10"/>
      <c r="R243" s="509"/>
    </row>
    <row r="244" spans="3:18" ht="15.75" customHeight="1" x14ac:dyDescent="0.25">
      <c r="C244" s="54"/>
      <c r="D244" s="11"/>
      <c r="E244" s="11"/>
      <c r="F244" s="11"/>
      <c r="Q244" s="10"/>
      <c r="R244" s="509"/>
    </row>
    <row r="245" spans="3:18" ht="15.75" customHeight="1" x14ac:dyDescent="0.25">
      <c r="C245" s="54"/>
      <c r="D245" s="11"/>
      <c r="E245" s="11"/>
      <c r="F245" s="11"/>
      <c r="Q245" s="10"/>
      <c r="R245" s="509"/>
    </row>
    <row r="246" spans="3:18" ht="15.75" customHeight="1" x14ac:dyDescent="0.25">
      <c r="C246" s="54"/>
      <c r="D246" s="11"/>
      <c r="E246" s="11"/>
      <c r="F246" s="11"/>
      <c r="Q246" s="10"/>
      <c r="R246" s="509"/>
    </row>
    <row r="247" spans="3:18" ht="15.75" customHeight="1" x14ac:dyDescent="0.25">
      <c r="C247" s="54"/>
      <c r="D247" s="11"/>
      <c r="E247" s="11"/>
      <c r="F247" s="11"/>
      <c r="Q247" s="10"/>
      <c r="R247" s="509"/>
    </row>
    <row r="248" spans="3:18" ht="15.75" customHeight="1" x14ac:dyDescent="0.25">
      <c r="C248" s="54"/>
      <c r="D248" s="11"/>
      <c r="E248" s="11"/>
      <c r="F248" s="11"/>
      <c r="Q248" s="10"/>
      <c r="R248" s="509"/>
    </row>
    <row r="249" spans="3:18" ht="15.75" customHeight="1" x14ac:dyDescent="0.25">
      <c r="C249" s="54"/>
      <c r="D249" s="11"/>
      <c r="E249" s="11"/>
      <c r="F249" s="11"/>
      <c r="Q249" s="10"/>
      <c r="R249" s="509"/>
    </row>
    <row r="250" spans="3:18" ht="15.75" customHeight="1" x14ac:dyDescent="0.25">
      <c r="C250" s="54"/>
      <c r="D250" s="11"/>
      <c r="E250" s="11"/>
      <c r="F250" s="11"/>
      <c r="Q250" s="10"/>
      <c r="R250" s="509"/>
    </row>
    <row r="251" spans="3:18" ht="15.75" customHeight="1" x14ac:dyDescent="0.25">
      <c r="C251" s="54"/>
      <c r="D251" s="11"/>
      <c r="E251" s="11"/>
      <c r="F251" s="11"/>
      <c r="Q251" s="10"/>
      <c r="R251" s="509"/>
    </row>
    <row r="252" spans="3:18" ht="15.75" customHeight="1" x14ac:dyDescent="0.25">
      <c r="C252" s="54"/>
      <c r="D252" s="11"/>
      <c r="E252" s="11"/>
      <c r="F252" s="11"/>
      <c r="Q252" s="10"/>
      <c r="R252" s="509"/>
    </row>
    <row r="253" spans="3:18" ht="15.75" customHeight="1" x14ac:dyDescent="0.25">
      <c r="C253" s="54"/>
      <c r="D253" s="11"/>
      <c r="E253" s="11"/>
      <c r="F253" s="11"/>
      <c r="Q253" s="10"/>
      <c r="R253" s="509"/>
    </row>
    <row r="254" spans="3:18" ht="15.75" customHeight="1" x14ac:dyDescent="0.25">
      <c r="C254" s="54"/>
      <c r="D254" s="11"/>
      <c r="E254" s="11"/>
      <c r="F254" s="11"/>
      <c r="Q254" s="10"/>
      <c r="R254" s="509"/>
    </row>
    <row r="255" spans="3:18" ht="15.75" customHeight="1" x14ac:dyDescent="0.25">
      <c r="C255" s="54"/>
      <c r="D255" s="11"/>
      <c r="E255" s="11"/>
      <c r="F255" s="11"/>
      <c r="Q255" s="10"/>
      <c r="R255" s="509"/>
    </row>
    <row r="256" spans="3:18" ht="15.75" customHeight="1" x14ac:dyDescent="0.25">
      <c r="C256" s="54"/>
      <c r="D256" s="11"/>
      <c r="E256" s="11"/>
      <c r="F256" s="11"/>
      <c r="Q256" s="10"/>
      <c r="R256" s="509"/>
    </row>
    <row r="257" spans="3:18" ht="15.75" customHeight="1" x14ac:dyDescent="0.25">
      <c r="C257" s="54"/>
      <c r="D257" s="11"/>
      <c r="E257" s="11"/>
      <c r="F257" s="11"/>
      <c r="Q257" s="10"/>
      <c r="R257" s="509"/>
    </row>
    <row r="258" spans="3:18" ht="15.75" customHeight="1" x14ac:dyDescent="0.25">
      <c r="C258" s="54"/>
      <c r="D258" s="11"/>
      <c r="E258" s="11"/>
      <c r="F258" s="11"/>
      <c r="Q258" s="10"/>
      <c r="R258" s="509"/>
    </row>
    <row r="259" spans="3:18" ht="15.75" customHeight="1" x14ac:dyDescent="0.25">
      <c r="C259" s="54"/>
      <c r="D259" s="11"/>
      <c r="E259" s="11"/>
      <c r="F259" s="11"/>
      <c r="Q259" s="10"/>
      <c r="R259" s="509"/>
    </row>
    <row r="260" spans="3:18" ht="15.75" customHeight="1" x14ac:dyDescent="0.25">
      <c r="C260" s="54"/>
      <c r="D260" s="11"/>
      <c r="E260" s="11"/>
      <c r="F260" s="11"/>
      <c r="Q260" s="10"/>
      <c r="R260" s="509"/>
    </row>
    <row r="261" spans="3:18" ht="15.75" customHeight="1" x14ac:dyDescent="0.25">
      <c r="C261" s="54"/>
      <c r="D261" s="11"/>
      <c r="E261" s="11"/>
      <c r="F261" s="11"/>
      <c r="Q261" s="10"/>
      <c r="R261" s="509"/>
    </row>
    <row r="262" spans="3:18" ht="15.75" customHeight="1" x14ac:dyDescent="0.25">
      <c r="C262" s="54"/>
      <c r="D262" s="11"/>
      <c r="E262" s="11"/>
      <c r="F262" s="11"/>
      <c r="Q262" s="10"/>
      <c r="R262" s="509"/>
    </row>
    <row r="263" spans="3:18" ht="15.75" customHeight="1" x14ac:dyDescent="0.25">
      <c r="C263" s="54"/>
      <c r="D263" s="11"/>
      <c r="E263" s="11"/>
      <c r="F263" s="11"/>
      <c r="Q263" s="10"/>
      <c r="R263" s="509"/>
    </row>
    <row r="264" spans="3:18" ht="15.75" customHeight="1" x14ac:dyDescent="0.25">
      <c r="C264" s="54"/>
      <c r="D264" s="11"/>
      <c r="E264" s="11"/>
      <c r="F264" s="11"/>
      <c r="Q264" s="10"/>
      <c r="R264" s="509"/>
    </row>
    <row r="265" spans="3:18" ht="15.75" customHeight="1" x14ac:dyDescent="0.25">
      <c r="C265" s="54"/>
      <c r="D265" s="11"/>
      <c r="E265" s="11"/>
      <c r="F265" s="11"/>
      <c r="Q265" s="10"/>
      <c r="R265" s="509"/>
    </row>
    <row r="266" spans="3:18" ht="15.75" customHeight="1" x14ac:dyDescent="0.25">
      <c r="C266" s="54"/>
      <c r="D266" s="11"/>
      <c r="E266" s="11"/>
      <c r="F266" s="11"/>
      <c r="Q266" s="10"/>
      <c r="R266" s="509"/>
    </row>
    <row r="267" spans="3:18" ht="15.75" customHeight="1" x14ac:dyDescent="0.25">
      <c r="C267" s="54"/>
      <c r="D267" s="11"/>
      <c r="E267" s="11"/>
      <c r="F267" s="11"/>
      <c r="Q267" s="10"/>
      <c r="R267" s="509"/>
    </row>
    <row r="268" spans="3:18" ht="15.75" customHeight="1" x14ac:dyDescent="0.25">
      <c r="C268" s="54"/>
      <c r="D268" s="11"/>
      <c r="E268" s="11"/>
      <c r="F268" s="11"/>
      <c r="Q268" s="10"/>
      <c r="R268" s="509"/>
    </row>
    <row r="269" spans="3:18" ht="15.75" customHeight="1" x14ac:dyDescent="0.25">
      <c r="C269" s="54"/>
      <c r="D269" s="11"/>
      <c r="E269" s="11"/>
      <c r="F269" s="11"/>
      <c r="Q269" s="10"/>
      <c r="R269" s="509"/>
    </row>
    <row r="270" spans="3:18" ht="15.75" customHeight="1" x14ac:dyDescent="0.25">
      <c r="C270" s="54"/>
      <c r="D270" s="11"/>
      <c r="E270" s="11"/>
      <c r="F270" s="11"/>
      <c r="Q270" s="10"/>
      <c r="R270" s="509"/>
    </row>
    <row r="271" spans="3:18" ht="15.75" customHeight="1" x14ac:dyDescent="0.25">
      <c r="C271" s="54"/>
      <c r="D271" s="11"/>
      <c r="E271" s="11"/>
      <c r="F271" s="11"/>
      <c r="Q271" s="10"/>
      <c r="R271" s="509"/>
    </row>
    <row r="272" spans="3:18" ht="15.75" customHeight="1" x14ac:dyDescent="0.25">
      <c r="C272" s="54"/>
      <c r="D272" s="11"/>
      <c r="E272" s="11"/>
      <c r="F272" s="11"/>
      <c r="Q272" s="10"/>
      <c r="R272" s="509"/>
    </row>
    <row r="273" spans="3:18" ht="15.75" customHeight="1" x14ac:dyDescent="0.25">
      <c r="C273" s="54"/>
      <c r="D273" s="11"/>
      <c r="E273" s="11"/>
      <c r="F273" s="11"/>
      <c r="Q273" s="10"/>
      <c r="R273" s="509"/>
    </row>
    <row r="274" spans="3:18" ht="15.75" customHeight="1" x14ac:dyDescent="0.25">
      <c r="C274" s="54"/>
      <c r="D274" s="11"/>
      <c r="E274" s="11"/>
      <c r="F274" s="11"/>
      <c r="Q274" s="10"/>
      <c r="R274" s="509"/>
    </row>
    <row r="275" spans="3:18" ht="15.75" customHeight="1" x14ac:dyDescent="0.25">
      <c r="C275" s="54"/>
      <c r="D275" s="11"/>
      <c r="E275" s="11"/>
      <c r="F275" s="11"/>
      <c r="Q275" s="10"/>
      <c r="R275" s="509"/>
    </row>
    <row r="276" spans="3:18" ht="15.75" customHeight="1" x14ac:dyDescent="0.25">
      <c r="C276" s="54"/>
      <c r="D276" s="11"/>
      <c r="E276" s="11"/>
      <c r="F276" s="11"/>
      <c r="Q276" s="10"/>
      <c r="R276" s="509"/>
    </row>
    <row r="277" spans="3:18" ht="15.75" customHeight="1" x14ac:dyDescent="0.25">
      <c r="C277" s="54"/>
      <c r="D277" s="11"/>
      <c r="E277" s="11"/>
      <c r="F277" s="11"/>
      <c r="Q277" s="10"/>
      <c r="R277" s="509"/>
    </row>
    <row r="278" spans="3:18" ht="15.75" customHeight="1" x14ac:dyDescent="0.25">
      <c r="C278" s="54"/>
      <c r="D278" s="11"/>
      <c r="E278" s="11"/>
      <c r="F278" s="11"/>
      <c r="Q278" s="10"/>
      <c r="R278" s="509"/>
    </row>
    <row r="279" spans="3:18" ht="15.75" customHeight="1" x14ac:dyDescent="0.25">
      <c r="C279" s="54"/>
      <c r="D279" s="11"/>
      <c r="E279" s="11"/>
      <c r="F279" s="11"/>
      <c r="Q279" s="10"/>
      <c r="R279" s="509"/>
    </row>
    <row r="280" spans="3:18" ht="15.75" customHeight="1" x14ac:dyDescent="0.25">
      <c r="C280" s="54"/>
      <c r="D280" s="11"/>
      <c r="E280" s="11"/>
      <c r="F280" s="11"/>
      <c r="Q280" s="10"/>
      <c r="R280" s="509"/>
    </row>
    <row r="281" spans="3:18" ht="15.75" customHeight="1" x14ac:dyDescent="0.25">
      <c r="C281" s="54"/>
      <c r="D281" s="11"/>
      <c r="E281" s="11"/>
      <c r="F281" s="11"/>
      <c r="Q281" s="10"/>
      <c r="R281" s="509"/>
    </row>
    <row r="282" spans="3:18" ht="15.75" customHeight="1" x14ac:dyDescent="0.25">
      <c r="C282" s="54"/>
      <c r="D282" s="11"/>
      <c r="E282" s="11"/>
      <c r="F282" s="11"/>
      <c r="Q282" s="10"/>
      <c r="R282" s="509"/>
    </row>
    <row r="283" spans="3:18" ht="15.75" customHeight="1" x14ac:dyDescent="0.25">
      <c r="C283" s="54"/>
      <c r="D283" s="11"/>
      <c r="E283" s="11"/>
      <c r="F283" s="11"/>
      <c r="Q283" s="10"/>
      <c r="R283" s="509"/>
    </row>
    <row r="284" spans="3:18" ht="15.75" customHeight="1" x14ac:dyDescent="0.25">
      <c r="C284" s="54"/>
      <c r="D284" s="11"/>
      <c r="E284" s="11"/>
      <c r="F284" s="11"/>
      <c r="Q284" s="10"/>
      <c r="R284" s="509"/>
    </row>
    <row r="285" spans="3:18" ht="15.75" customHeight="1" x14ac:dyDescent="0.25">
      <c r="C285" s="54"/>
      <c r="D285" s="11"/>
      <c r="E285" s="11"/>
      <c r="F285" s="11"/>
      <c r="Q285" s="10"/>
      <c r="R285" s="509"/>
    </row>
    <row r="286" spans="3:18" ht="15.75" customHeight="1" x14ac:dyDescent="0.25">
      <c r="C286" s="54"/>
      <c r="D286" s="11"/>
      <c r="E286" s="11"/>
      <c r="F286" s="11"/>
      <c r="Q286" s="10"/>
      <c r="R286" s="509"/>
    </row>
    <row r="287" spans="3:18" ht="15.75" customHeight="1" x14ac:dyDescent="0.25">
      <c r="C287" s="54"/>
      <c r="D287" s="11"/>
      <c r="E287" s="11"/>
      <c r="F287" s="11"/>
      <c r="Q287" s="10"/>
      <c r="R287" s="509"/>
    </row>
    <row r="288" spans="3:18" ht="15.75" customHeight="1" x14ac:dyDescent="0.25">
      <c r="C288" s="54"/>
      <c r="D288" s="11"/>
      <c r="E288" s="11"/>
      <c r="F288" s="11"/>
      <c r="Q288" s="10"/>
      <c r="R288" s="509"/>
    </row>
    <row r="289" spans="3:18" ht="15.75" customHeight="1" x14ac:dyDescent="0.25">
      <c r="C289" s="54"/>
      <c r="D289" s="11"/>
      <c r="E289" s="11"/>
      <c r="F289" s="11"/>
      <c r="Q289" s="10"/>
      <c r="R289" s="509"/>
    </row>
    <row r="290" spans="3:18" ht="15.75" customHeight="1" x14ac:dyDescent="0.25">
      <c r="C290" s="54"/>
      <c r="D290" s="11"/>
      <c r="E290" s="11"/>
      <c r="F290" s="11"/>
      <c r="Q290" s="10"/>
      <c r="R290" s="509"/>
    </row>
    <row r="291" spans="3:18" ht="15.75" customHeight="1" x14ac:dyDescent="0.25">
      <c r="C291" s="54"/>
      <c r="D291" s="11"/>
      <c r="E291" s="11"/>
      <c r="F291" s="11"/>
      <c r="Q291" s="10"/>
      <c r="R291" s="509"/>
    </row>
    <row r="292" spans="3:18" ht="15.75" customHeight="1" x14ac:dyDescent="0.25">
      <c r="C292" s="54"/>
      <c r="D292" s="11"/>
      <c r="E292" s="11"/>
      <c r="F292" s="11"/>
      <c r="Q292" s="10"/>
      <c r="R292" s="509"/>
    </row>
    <row r="293" spans="3:18" ht="15.75" customHeight="1" x14ac:dyDescent="0.25">
      <c r="C293" s="54"/>
      <c r="D293" s="11"/>
      <c r="E293" s="11"/>
      <c r="F293" s="11"/>
      <c r="Q293" s="10"/>
      <c r="R293" s="509"/>
    </row>
    <row r="294" spans="3:18" ht="15.75" customHeight="1" x14ac:dyDescent="0.25">
      <c r="C294" s="54"/>
      <c r="D294" s="11"/>
      <c r="E294" s="11"/>
      <c r="F294" s="11"/>
      <c r="Q294" s="10"/>
      <c r="R294" s="509"/>
    </row>
    <row r="295" spans="3:18" ht="15.75" customHeight="1" x14ac:dyDescent="0.25">
      <c r="C295" s="54"/>
      <c r="D295" s="11"/>
      <c r="E295" s="11"/>
      <c r="F295" s="11"/>
      <c r="Q295" s="10"/>
      <c r="R295" s="509"/>
    </row>
    <row r="296" spans="3:18" ht="15.75" customHeight="1" x14ac:dyDescent="0.25">
      <c r="C296" s="54"/>
      <c r="D296" s="11"/>
      <c r="E296" s="11"/>
      <c r="F296" s="11"/>
      <c r="Q296" s="10"/>
      <c r="R296" s="509"/>
    </row>
    <row r="297" spans="3:18" ht="15.75" customHeight="1" x14ac:dyDescent="0.25">
      <c r="C297" s="54"/>
      <c r="D297" s="11"/>
      <c r="E297" s="11"/>
      <c r="F297" s="11"/>
      <c r="Q297" s="10"/>
      <c r="R297" s="509"/>
    </row>
    <row r="298" spans="3:18" ht="15.75" customHeight="1" x14ac:dyDescent="0.25">
      <c r="C298" s="54"/>
      <c r="D298" s="11"/>
      <c r="E298" s="11"/>
      <c r="F298" s="11"/>
      <c r="Q298" s="10"/>
      <c r="R298" s="509"/>
    </row>
    <row r="299" spans="3:18" ht="15.75" customHeight="1" x14ac:dyDescent="0.25">
      <c r="C299" s="54"/>
      <c r="D299" s="11"/>
      <c r="E299" s="11"/>
      <c r="F299" s="11"/>
      <c r="Q299" s="10"/>
      <c r="R299" s="509"/>
    </row>
    <row r="300" spans="3:18" ht="15.75" customHeight="1" x14ac:dyDescent="0.25">
      <c r="C300" s="54"/>
      <c r="D300" s="11"/>
      <c r="E300" s="11"/>
      <c r="F300" s="11"/>
      <c r="Q300" s="10"/>
      <c r="R300" s="509"/>
    </row>
    <row r="301" spans="3:18" ht="15.75" customHeight="1" x14ac:dyDescent="0.25">
      <c r="C301" s="54"/>
      <c r="D301" s="11"/>
      <c r="E301" s="11"/>
      <c r="F301" s="11"/>
      <c r="Q301" s="10"/>
      <c r="R301" s="509"/>
    </row>
    <row r="302" spans="3:18" ht="15.75" customHeight="1" x14ac:dyDescent="0.25">
      <c r="C302" s="54"/>
      <c r="D302" s="11"/>
      <c r="E302" s="11"/>
      <c r="F302" s="11"/>
      <c r="Q302" s="10"/>
      <c r="R302" s="509"/>
    </row>
    <row r="303" spans="3:18" ht="15.75" customHeight="1" x14ac:dyDescent="0.25">
      <c r="C303" s="54"/>
      <c r="D303" s="11"/>
      <c r="E303" s="11"/>
      <c r="F303" s="11"/>
      <c r="Q303" s="10"/>
      <c r="R303" s="509"/>
    </row>
    <row r="304" spans="3:18" ht="15.75" customHeight="1" x14ac:dyDescent="0.25">
      <c r="C304" s="54"/>
      <c r="D304" s="11"/>
      <c r="E304" s="11"/>
      <c r="F304" s="11"/>
      <c r="Q304" s="10"/>
      <c r="R304" s="509"/>
    </row>
    <row r="305" spans="3:18" ht="15.75" customHeight="1" x14ac:dyDescent="0.25">
      <c r="C305" s="54"/>
      <c r="D305" s="11"/>
      <c r="E305" s="11"/>
      <c r="F305" s="11"/>
      <c r="Q305" s="10"/>
      <c r="R305" s="509"/>
    </row>
    <row r="306" spans="3:18" ht="15.75" customHeight="1" x14ac:dyDescent="0.25">
      <c r="C306" s="54"/>
      <c r="D306" s="11"/>
      <c r="E306" s="11"/>
      <c r="F306" s="11"/>
      <c r="Q306" s="10"/>
      <c r="R306" s="509"/>
    </row>
    <row r="307" spans="3:18" ht="15.75" customHeight="1" x14ac:dyDescent="0.25">
      <c r="C307" s="54"/>
      <c r="D307" s="11"/>
      <c r="E307" s="11"/>
      <c r="F307" s="11"/>
      <c r="Q307" s="10"/>
      <c r="R307" s="509"/>
    </row>
    <row r="308" spans="3:18" ht="15.75" customHeight="1" x14ac:dyDescent="0.25">
      <c r="C308" s="54"/>
      <c r="D308" s="11"/>
      <c r="E308" s="11"/>
      <c r="F308" s="11"/>
      <c r="Q308" s="10"/>
      <c r="R308" s="509"/>
    </row>
    <row r="309" spans="3:18" ht="15.75" customHeight="1" x14ac:dyDescent="0.25">
      <c r="C309" s="54"/>
      <c r="D309" s="11"/>
      <c r="E309" s="11"/>
      <c r="F309" s="11"/>
      <c r="Q309" s="10"/>
      <c r="R309" s="509"/>
    </row>
    <row r="310" spans="3:18" ht="15.75" customHeight="1" x14ac:dyDescent="0.25">
      <c r="C310" s="54"/>
      <c r="D310" s="11"/>
      <c r="E310" s="11"/>
      <c r="F310" s="11"/>
      <c r="Q310" s="10"/>
      <c r="R310" s="509"/>
    </row>
    <row r="311" spans="3:18" ht="15.75" customHeight="1" x14ac:dyDescent="0.25">
      <c r="C311" s="54"/>
      <c r="D311" s="11"/>
      <c r="E311" s="11"/>
      <c r="F311" s="11"/>
      <c r="Q311" s="10"/>
      <c r="R311" s="509"/>
    </row>
    <row r="312" spans="3:18" ht="15.75" customHeight="1" x14ac:dyDescent="0.25">
      <c r="C312" s="54"/>
      <c r="D312" s="11"/>
      <c r="E312" s="11"/>
      <c r="F312" s="11"/>
      <c r="Q312" s="10"/>
      <c r="R312" s="509"/>
    </row>
    <row r="313" spans="3:18" ht="15.75" customHeight="1" x14ac:dyDescent="0.25">
      <c r="C313" s="54"/>
      <c r="D313" s="11"/>
      <c r="E313" s="11"/>
      <c r="F313" s="11"/>
      <c r="Q313" s="10"/>
      <c r="R313" s="509"/>
    </row>
    <row r="314" spans="3:18" ht="15.75" customHeight="1" x14ac:dyDescent="0.25">
      <c r="C314" s="54"/>
      <c r="D314" s="11"/>
      <c r="E314" s="11"/>
      <c r="F314" s="11"/>
      <c r="Q314" s="10"/>
      <c r="R314" s="509"/>
    </row>
    <row r="315" spans="3:18" ht="15.75" customHeight="1" x14ac:dyDescent="0.25">
      <c r="C315" s="54"/>
      <c r="D315" s="11"/>
      <c r="E315" s="11"/>
      <c r="F315" s="11"/>
      <c r="Q315" s="10"/>
      <c r="R315" s="509"/>
    </row>
    <row r="316" spans="3:18" ht="15.75" customHeight="1" x14ac:dyDescent="0.25">
      <c r="C316" s="54"/>
      <c r="D316" s="11"/>
      <c r="E316" s="11"/>
      <c r="F316" s="11"/>
      <c r="Q316" s="10"/>
      <c r="R316" s="509"/>
    </row>
    <row r="317" spans="3:18" ht="15.75" customHeight="1" x14ac:dyDescent="0.25">
      <c r="C317" s="54"/>
      <c r="D317" s="11"/>
      <c r="E317" s="11"/>
      <c r="F317" s="11"/>
      <c r="Q317" s="10"/>
      <c r="R317" s="509"/>
    </row>
    <row r="318" spans="3:18" ht="15.75" customHeight="1" x14ac:dyDescent="0.25">
      <c r="C318" s="54"/>
      <c r="D318" s="11"/>
      <c r="E318" s="11"/>
      <c r="F318" s="11"/>
      <c r="Q318" s="10"/>
      <c r="R318" s="509"/>
    </row>
    <row r="319" spans="3:18" ht="15.75" customHeight="1" x14ac:dyDescent="0.25">
      <c r="C319" s="54"/>
      <c r="D319" s="11"/>
      <c r="E319" s="11"/>
      <c r="F319" s="11"/>
      <c r="Q319" s="10"/>
      <c r="R319" s="509"/>
    </row>
    <row r="320" spans="3:18" ht="15.75" customHeight="1" x14ac:dyDescent="0.25">
      <c r="C320" s="54"/>
      <c r="D320" s="11"/>
      <c r="E320" s="11"/>
      <c r="F320" s="11"/>
      <c r="Q320" s="10"/>
      <c r="R320" s="509"/>
    </row>
    <row r="321" spans="3:18" ht="15.75" customHeight="1" x14ac:dyDescent="0.25">
      <c r="C321" s="54"/>
      <c r="D321" s="11"/>
      <c r="E321" s="11"/>
      <c r="F321" s="11"/>
      <c r="Q321" s="10"/>
      <c r="R321" s="509"/>
    </row>
    <row r="322" spans="3:18" ht="15.75" customHeight="1" x14ac:dyDescent="0.25">
      <c r="C322" s="54"/>
      <c r="D322" s="11"/>
      <c r="E322" s="11"/>
      <c r="F322" s="11"/>
      <c r="Q322" s="10"/>
      <c r="R322" s="509"/>
    </row>
    <row r="323" spans="3:18" ht="15.75" customHeight="1" x14ac:dyDescent="0.25">
      <c r="C323" s="54"/>
      <c r="D323" s="11"/>
      <c r="E323" s="11"/>
      <c r="F323" s="11"/>
      <c r="Q323" s="10"/>
      <c r="R323" s="509"/>
    </row>
    <row r="324" spans="3:18" ht="15.75" customHeight="1" x14ac:dyDescent="0.25">
      <c r="C324" s="54"/>
      <c r="D324" s="11"/>
      <c r="E324" s="11"/>
      <c r="F324" s="11"/>
      <c r="Q324" s="10"/>
      <c r="R324" s="509"/>
    </row>
    <row r="325" spans="3:18" ht="15.75" customHeight="1" x14ac:dyDescent="0.25">
      <c r="C325" s="54"/>
      <c r="D325" s="11"/>
      <c r="E325" s="11"/>
      <c r="F325" s="11"/>
      <c r="Q325" s="10"/>
      <c r="R325" s="509"/>
    </row>
    <row r="326" spans="3:18" ht="15.75" customHeight="1" x14ac:dyDescent="0.25">
      <c r="C326" s="54"/>
      <c r="D326" s="11"/>
      <c r="E326" s="11"/>
      <c r="F326" s="11"/>
      <c r="Q326" s="10"/>
      <c r="R326" s="509"/>
    </row>
    <row r="327" spans="3:18" ht="15.75" customHeight="1" x14ac:dyDescent="0.25">
      <c r="C327" s="54"/>
      <c r="D327" s="11"/>
      <c r="E327" s="11"/>
      <c r="F327" s="11"/>
      <c r="Q327" s="10"/>
      <c r="R327" s="509"/>
    </row>
    <row r="328" spans="3:18" ht="15.75" customHeight="1" x14ac:dyDescent="0.25">
      <c r="C328" s="54"/>
      <c r="D328" s="11"/>
      <c r="E328" s="11"/>
      <c r="F328" s="11"/>
      <c r="Q328" s="10"/>
      <c r="R328" s="509"/>
    </row>
    <row r="329" spans="3:18" ht="15.75" customHeight="1" x14ac:dyDescent="0.25">
      <c r="C329" s="54"/>
      <c r="D329" s="11"/>
      <c r="E329" s="11"/>
      <c r="F329" s="11"/>
      <c r="Q329" s="10"/>
      <c r="R329" s="509"/>
    </row>
    <row r="330" spans="3:18" ht="15.75" customHeight="1" x14ac:dyDescent="0.25">
      <c r="C330" s="54"/>
      <c r="D330" s="11"/>
      <c r="E330" s="11"/>
      <c r="F330" s="11"/>
      <c r="Q330" s="10"/>
      <c r="R330" s="509"/>
    </row>
    <row r="331" spans="3:18" ht="15.75" customHeight="1" x14ac:dyDescent="0.25">
      <c r="C331" s="54"/>
      <c r="D331" s="11"/>
      <c r="E331" s="11"/>
      <c r="F331" s="11"/>
      <c r="Q331" s="10"/>
      <c r="R331" s="509"/>
    </row>
    <row r="332" spans="3:18" ht="15.75" customHeight="1" x14ac:dyDescent="0.25">
      <c r="C332" s="54"/>
      <c r="D332" s="11"/>
      <c r="E332" s="11"/>
      <c r="F332" s="11"/>
      <c r="Q332" s="10"/>
      <c r="R332" s="509"/>
    </row>
    <row r="333" spans="3:18" ht="15.75" customHeight="1" x14ac:dyDescent="0.25">
      <c r="C333" s="54"/>
      <c r="D333" s="11"/>
      <c r="E333" s="11"/>
      <c r="F333" s="11"/>
      <c r="Q333" s="10"/>
      <c r="R333" s="509"/>
    </row>
    <row r="334" spans="3:18" ht="15.75" customHeight="1" x14ac:dyDescent="0.25">
      <c r="C334" s="54"/>
      <c r="D334" s="11"/>
      <c r="E334" s="11"/>
      <c r="F334" s="11"/>
      <c r="Q334" s="10"/>
      <c r="R334" s="509"/>
    </row>
    <row r="335" spans="3:18" ht="15.75" customHeight="1" x14ac:dyDescent="0.25">
      <c r="C335" s="54"/>
      <c r="D335" s="11"/>
      <c r="E335" s="11"/>
      <c r="F335" s="11"/>
      <c r="Q335" s="10"/>
      <c r="R335" s="509"/>
    </row>
    <row r="336" spans="3:18" ht="15.75" customHeight="1" x14ac:dyDescent="0.25">
      <c r="C336" s="54"/>
      <c r="D336" s="11"/>
      <c r="E336" s="11"/>
      <c r="F336" s="11"/>
      <c r="Q336" s="10"/>
      <c r="R336" s="509"/>
    </row>
    <row r="337" spans="3:18" ht="15.75" customHeight="1" x14ac:dyDescent="0.25">
      <c r="C337" s="54"/>
      <c r="D337" s="11"/>
      <c r="E337" s="11"/>
      <c r="F337" s="11"/>
      <c r="Q337" s="10"/>
      <c r="R337" s="509"/>
    </row>
    <row r="338" spans="3:18" ht="15.75" customHeight="1" x14ac:dyDescent="0.25">
      <c r="C338" s="54"/>
      <c r="D338" s="11"/>
      <c r="E338" s="11"/>
      <c r="F338" s="11"/>
      <c r="Q338" s="10"/>
      <c r="R338" s="509"/>
    </row>
    <row r="339" spans="3:18" ht="15.75" customHeight="1" x14ac:dyDescent="0.25">
      <c r="C339" s="54"/>
      <c r="D339" s="11"/>
      <c r="E339" s="11"/>
      <c r="F339" s="11"/>
      <c r="Q339" s="10"/>
      <c r="R339" s="509"/>
    </row>
    <row r="340" spans="3:18" ht="15.75" customHeight="1" x14ac:dyDescent="0.25">
      <c r="C340" s="54"/>
      <c r="D340" s="11"/>
      <c r="E340" s="11"/>
      <c r="F340" s="11"/>
      <c r="Q340" s="10"/>
      <c r="R340" s="509"/>
    </row>
    <row r="341" spans="3:18" ht="15.75" customHeight="1" x14ac:dyDescent="0.25">
      <c r="C341" s="54"/>
      <c r="D341" s="11"/>
      <c r="E341" s="11"/>
      <c r="F341" s="11"/>
      <c r="Q341" s="10"/>
      <c r="R341" s="509"/>
    </row>
    <row r="342" spans="3:18" ht="15.75" customHeight="1" x14ac:dyDescent="0.25">
      <c r="C342" s="54"/>
      <c r="D342" s="11"/>
      <c r="E342" s="11"/>
      <c r="F342" s="11"/>
      <c r="Q342" s="10"/>
      <c r="R342" s="509"/>
    </row>
    <row r="343" spans="3:18" ht="15.75" customHeight="1" x14ac:dyDescent="0.25">
      <c r="C343" s="54"/>
      <c r="D343" s="11"/>
      <c r="E343" s="11"/>
      <c r="F343" s="11"/>
      <c r="Q343" s="10"/>
      <c r="R343" s="509"/>
    </row>
    <row r="344" spans="3:18" ht="15.75" customHeight="1" x14ac:dyDescent="0.25">
      <c r="C344" s="54"/>
      <c r="D344" s="11"/>
      <c r="E344" s="11"/>
      <c r="F344" s="11"/>
      <c r="Q344" s="10"/>
      <c r="R344" s="509"/>
    </row>
    <row r="345" spans="3:18" ht="15.75" customHeight="1" x14ac:dyDescent="0.25">
      <c r="C345" s="54"/>
      <c r="D345" s="11"/>
      <c r="E345" s="11"/>
      <c r="F345" s="11"/>
      <c r="Q345" s="10"/>
      <c r="R345" s="509"/>
    </row>
    <row r="346" spans="3:18" ht="15.75" customHeight="1" x14ac:dyDescent="0.25">
      <c r="C346" s="54"/>
      <c r="D346" s="11"/>
      <c r="E346" s="11"/>
      <c r="F346" s="11"/>
      <c r="Q346" s="10"/>
      <c r="R346" s="509"/>
    </row>
    <row r="347" spans="3:18" ht="15.75" customHeight="1" x14ac:dyDescent="0.25">
      <c r="C347" s="54"/>
      <c r="D347" s="11"/>
      <c r="E347" s="11"/>
      <c r="F347" s="11"/>
      <c r="Q347" s="10"/>
      <c r="R347" s="509"/>
    </row>
    <row r="348" spans="3:18" ht="15.75" customHeight="1" x14ac:dyDescent="0.25">
      <c r="C348" s="54"/>
      <c r="D348" s="11"/>
      <c r="E348" s="11"/>
      <c r="F348" s="11"/>
      <c r="Q348" s="10"/>
      <c r="R348" s="509"/>
    </row>
    <row r="349" spans="3:18" ht="15.75" customHeight="1" x14ac:dyDescent="0.25">
      <c r="C349" s="54"/>
      <c r="D349" s="11"/>
      <c r="E349" s="11"/>
      <c r="F349" s="11"/>
      <c r="Q349" s="10"/>
      <c r="R349" s="509"/>
    </row>
    <row r="350" spans="3:18" ht="15.75" customHeight="1" x14ac:dyDescent="0.25">
      <c r="C350" s="54"/>
      <c r="D350" s="11"/>
      <c r="E350" s="11"/>
      <c r="F350" s="11"/>
      <c r="Q350" s="10"/>
      <c r="R350" s="509"/>
    </row>
    <row r="351" spans="3:18" ht="15.75" customHeight="1" x14ac:dyDescent="0.25">
      <c r="C351" s="54"/>
      <c r="D351" s="11"/>
      <c r="E351" s="11"/>
      <c r="F351" s="11"/>
      <c r="Q351" s="10"/>
      <c r="R351" s="509"/>
    </row>
    <row r="352" spans="3:18" ht="15.75" customHeight="1" x14ac:dyDescent="0.25">
      <c r="C352" s="54"/>
      <c r="D352" s="11"/>
      <c r="E352" s="11"/>
      <c r="F352" s="11"/>
      <c r="Q352" s="10"/>
      <c r="R352" s="509"/>
    </row>
    <row r="353" spans="3:18" ht="15.75" customHeight="1" x14ac:dyDescent="0.25">
      <c r="C353" s="54"/>
      <c r="D353" s="11"/>
      <c r="E353" s="11"/>
      <c r="F353" s="11"/>
      <c r="Q353" s="10"/>
      <c r="R353" s="509"/>
    </row>
    <row r="354" spans="3:18" ht="15.75" customHeight="1" x14ac:dyDescent="0.25">
      <c r="C354" s="54"/>
      <c r="D354" s="11"/>
      <c r="E354" s="11"/>
      <c r="F354" s="11"/>
      <c r="Q354" s="10"/>
      <c r="R354" s="509"/>
    </row>
    <row r="355" spans="3:18" ht="15.75" customHeight="1" x14ac:dyDescent="0.25">
      <c r="C355" s="54"/>
      <c r="D355" s="11"/>
      <c r="E355" s="11"/>
      <c r="F355" s="11"/>
      <c r="Q355" s="10"/>
      <c r="R355" s="509"/>
    </row>
    <row r="356" spans="3:18" ht="15.75" customHeight="1" x14ac:dyDescent="0.25">
      <c r="C356" s="54"/>
      <c r="D356" s="11"/>
      <c r="E356" s="11"/>
      <c r="F356" s="11"/>
      <c r="Q356" s="10"/>
      <c r="R356" s="509"/>
    </row>
    <row r="357" spans="3:18" ht="15.75" customHeight="1" x14ac:dyDescent="0.25">
      <c r="C357" s="54"/>
      <c r="D357" s="11"/>
      <c r="E357" s="11"/>
      <c r="F357" s="11"/>
      <c r="Q357" s="10"/>
      <c r="R357" s="509"/>
    </row>
    <row r="358" spans="3:18" ht="15.75" customHeight="1" x14ac:dyDescent="0.25">
      <c r="C358" s="54"/>
      <c r="D358" s="11"/>
      <c r="E358" s="11"/>
      <c r="F358" s="11"/>
      <c r="Q358" s="10"/>
      <c r="R358" s="509"/>
    </row>
    <row r="359" spans="3:18" ht="15.75" customHeight="1" x14ac:dyDescent="0.25">
      <c r="C359" s="54"/>
      <c r="D359" s="11"/>
      <c r="E359" s="11"/>
      <c r="F359" s="11"/>
      <c r="Q359" s="10"/>
      <c r="R359" s="509"/>
    </row>
    <row r="360" spans="3:18" ht="15.75" customHeight="1" x14ac:dyDescent="0.25">
      <c r="C360" s="54"/>
      <c r="D360" s="11"/>
      <c r="E360" s="11"/>
      <c r="F360" s="11"/>
      <c r="Q360" s="10"/>
      <c r="R360" s="509"/>
    </row>
    <row r="361" spans="3:18" ht="15.75" customHeight="1" x14ac:dyDescent="0.25">
      <c r="C361" s="54"/>
      <c r="D361" s="11"/>
      <c r="E361" s="11"/>
      <c r="F361" s="11"/>
      <c r="Q361" s="10"/>
      <c r="R361" s="509"/>
    </row>
    <row r="362" spans="3:18" ht="15.75" customHeight="1" x14ac:dyDescent="0.25">
      <c r="C362" s="54"/>
      <c r="D362" s="11"/>
      <c r="E362" s="11"/>
      <c r="F362" s="11"/>
      <c r="Q362" s="10"/>
      <c r="R362" s="509"/>
    </row>
    <row r="363" spans="3:18" ht="15.75" customHeight="1" x14ac:dyDescent="0.25">
      <c r="C363" s="54"/>
      <c r="D363" s="11"/>
      <c r="E363" s="11"/>
      <c r="F363" s="11"/>
      <c r="Q363" s="10"/>
      <c r="R363" s="509"/>
    </row>
    <row r="364" spans="3:18" ht="15.75" customHeight="1" x14ac:dyDescent="0.25">
      <c r="C364" s="54"/>
      <c r="D364" s="11"/>
      <c r="E364" s="11"/>
      <c r="F364" s="11"/>
      <c r="Q364" s="10"/>
      <c r="R364" s="509"/>
    </row>
    <row r="365" spans="3:18" ht="15.75" customHeight="1" x14ac:dyDescent="0.25">
      <c r="C365" s="54"/>
      <c r="D365" s="11"/>
      <c r="E365" s="11"/>
      <c r="F365" s="11"/>
      <c r="Q365" s="10"/>
      <c r="R365" s="509"/>
    </row>
    <row r="366" spans="3:18" ht="15.75" customHeight="1" x14ac:dyDescent="0.25">
      <c r="C366" s="54"/>
      <c r="D366" s="11"/>
      <c r="E366" s="11"/>
      <c r="F366" s="11"/>
      <c r="Q366" s="10"/>
      <c r="R366" s="509"/>
    </row>
    <row r="367" spans="3:18" ht="15.75" customHeight="1" x14ac:dyDescent="0.25">
      <c r="C367" s="54"/>
      <c r="D367" s="11"/>
      <c r="E367" s="11"/>
      <c r="F367" s="11"/>
      <c r="Q367" s="10"/>
      <c r="R367" s="509"/>
    </row>
    <row r="368" spans="3:18" ht="15.75" customHeight="1" x14ac:dyDescent="0.25">
      <c r="C368" s="54"/>
      <c r="D368" s="11"/>
      <c r="E368" s="11"/>
      <c r="F368" s="11"/>
      <c r="Q368" s="10"/>
      <c r="R368" s="509"/>
    </row>
    <row r="369" spans="3:18" ht="15.75" customHeight="1" x14ac:dyDescent="0.25">
      <c r="C369" s="54"/>
      <c r="D369" s="11"/>
      <c r="E369" s="11"/>
      <c r="F369" s="11"/>
      <c r="Q369" s="10"/>
      <c r="R369" s="509"/>
    </row>
    <row r="370" spans="3:18" ht="15.75" customHeight="1" x14ac:dyDescent="0.25">
      <c r="C370" s="54"/>
      <c r="D370" s="11"/>
      <c r="E370" s="11"/>
      <c r="F370" s="11"/>
      <c r="Q370" s="10"/>
      <c r="R370" s="509"/>
    </row>
    <row r="371" spans="3:18" ht="15.75" customHeight="1" x14ac:dyDescent="0.25">
      <c r="C371" s="54"/>
      <c r="D371" s="11"/>
      <c r="E371" s="11"/>
      <c r="F371" s="11"/>
      <c r="Q371" s="10"/>
      <c r="R371" s="509"/>
    </row>
    <row r="372" spans="3:18" ht="15.75" customHeight="1" x14ac:dyDescent="0.25">
      <c r="C372" s="54"/>
      <c r="D372" s="11"/>
      <c r="E372" s="11"/>
      <c r="F372" s="11"/>
      <c r="Q372" s="10"/>
      <c r="R372" s="509"/>
    </row>
    <row r="373" spans="3:18" ht="15.75" customHeight="1" x14ac:dyDescent="0.25">
      <c r="C373" s="54"/>
      <c r="D373" s="11"/>
      <c r="E373" s="11"/>
      <c r="F373" s="11"/>
      <c r="Q373" s="10"/>
      <c r="R373" s="509"/>
    </row>
    <row r="374" spans="3:18" ht="15.75" customHeight="1" x14ac:dyDescent="0.25">
      <c r="C374" s="54"/>
      <c r="D374" s="11"/>
      <c r="E374" s="11"/>
      <c r="F374" s="11"/>
      <c r="Q374" s="10"/>
      <c r="R374" s="509"/>
    </row>
    <row r="375" spans="3:18" ht="15.75" customHeight="1" x14ac:dyDescent="0.25">
      <c r="C375" s="54"/>
      <c r="D375" s="11"/>
      <c r="E375" s="11"/>
      <c r="F375" s="11"/>
      <c r="Q375" s="10"/>
      <c r="R375" s="509"/>
    </row>
    <row r="376" spans="3:18" ht="15.75" customHeight="1" x14ac:dyDescent="0.25">
      <c r="C376" s="54"/>
      <c r="D376" s="11"/>
      <c r="E376" s="11"/>
      <c r="F376" s="11"/>
      <c r="Q376" s="10"/>
      <c r="R376" s="509"/>
    </row>
    <row r="377" spans="3:18" ht="15.75" customHeight="1" x14ac:dyDescent="0.25">
      <c r="C377" s="54"/>
      <c r="D377" s="11"/>
      <c r="E377" s="11"/>
      <c r="F377" s="11"/>
      <c r="Q377" s="10"/>
      <c r="R377" s="509"/>
    </row>
    <row r="378" spans="3:18" ht="15.75" customHeight="1" x14ac:dyDescent="0.25">
      <c r="C378" s="54"/>
      <c r="D378" s="11"/>
      <c r="E378" s="11"/>
      <c r="F378" s="11"/>
      <c r="Q378" s="10"/>
      <c r="R378" s="509"/>
    </row>
    <row r="379" spans="3:18" ht="15.75" customHeight="1" x14ac:dyDescent="0.25">
      <c r="C379" s="54"/>
      <c r="D379" s="11"/>
      <c r="E379" s="11"/>
      <c r="F379" s="11"/>
      <c r="Q379" s="10"/>
      <c r="R379" s="509"/>
    </row>
    <row r="380" spans="3:18" ht="15.75" customHeight="1" x14ac:dyDescent="0.25">
      <c r="C380" s="54"/>
      <c r="D380" s="11"/>
      <c r="E380" s="11"/>
      <c r="F380" s="11"/>
      <c r="Q380" s="10"/>
      <c r="R380" s="509"/>
    </row>
    <row r="381" spans="3:18" ht="15.75" customHeight="1" x14ac:dyDescent="0.25">
      <c r="C381" s="54"/>
      <c r="D381" s="11"/>
      <c r="E381" s="11"/>
      <c r="F381" s="11"/>
      <c r="Q381" s="10"/>
      <c r="R381" s="509"/>
    </row>
    <row r="382" spans="3:18" ht="15.75" customHeight="1" x14ac:dyDescent="0.25">
      <c r="C382" s="54"/>
      <c r="D382" s="11"/>
      <c r="E382" s="11"/>
      <c r="F382" s="11"/>
      <c r="Q382" s="10"/>
      <c r="R382" s="509"/>
    </row>
    <row r="383" spans="3:18" ht="15.75" customHeight="1" x14ac:dyDescent="0.25">
      <c r="C383" s="54"/>
      <c r="D383" s="11"/>
      <c r="E383" s="11"/>
      <c r="F383" s="11"/>
      <c r="Q383" s="10"/>
      <c r="R383" s="509"/>
    </row>
    <row r="384" spans="3:18" ht="15.75" customHeight="1" x14ac:dyDescent="0.25">
      <c r="C384" s="54"/>
      <c r="D384" s="11"/>
      <c r="E384" s="11"/>
      <c r="F384" s="11"/>
      <c r="Q384" s="10"/>
      <c r="R384" s="509"/>
    </row>
    <row r="385" spans="3:18" ht="15.75" customHeight="1" x14ac:dyDescent="0.25">
      <c r="C385" s="54"/>
      <c r="D385" s="11"/>
      <c r="E385" s="11"/>
      <c r="F385" s="11"/>
      <c r="Q385" s="10"/>
      <c r="R385" s="509"/>
    </row>
    <row r="386" spans="3:18" ht="15.75" customHeight="1" x14ac:dyDescent="0.25">
      <c r="C386" s="54"/>
      <c r="D386" s="11"/>
      <c r="E386" s="11"/>
      <c r="F386" s="11"/>
      <c r="Q386" s="10"/>
      <c r="R386" s="509"/>
    </row>
    <row r="387" spans="3:18" ht="15.75" customHeight="1" x14ac:dyDescent="0.25">
      <c r="C387" s="54"/>
      <c r="D387" s="11"/>
      <c r="E387" s="11"/>
      <c r="F387" s="11"/>
      <c r="Q387" s="10"/>
      <c r="R387" s="509"/>
    </row>
    <row r="388" spans="3:18" ht="15.75" customHeight="1" x14ac:dyDescent="0.25">
      <c r="C388" s="54"/>
      <c r="D388" s="11"/>
      <c r="E388" s="11"/>
      <c r="F388" s="11"/>
      <c r="Q388" s="10"/>
      <c r="R388" s="509"/>
    </row>
    <row r="389" spans="3:18" ht="15.75" customHeight="1" x14ac:dyDescent="0.25">
      <c r="C389" s="54"/>
      <c r="D389" s="11"/>
      <c r="E389" s="11"/>
      <c r="F389" s="11"/>
      <c r="Q389" s="10"/>
      <c r="R389" s="509"/>
    </row>
    <row r="390" spans="3:18" ht="15.75" customHeight="1" x14ac:dyDescent="0.25">
      <c r="C390" s="54"/>
      <c r="D390" s="11"/>
      <c r="E390" s="11"/>
      <c r="F390" s="11"/>
      <c r="Q390" s="10"/>
      <c r="R390" s="509"/>
    </row>
    <row r="391" spans="3:18" ht="15.75" customHeight="1" x14ac:dyDescent="0.25">
      <c r="C391" s="54"/>
      <c r="D391" s="11"/>
      <c r="E391" s="11"/>
      <c r="F391" s="11"/>
      <c r="Q391" s="10"/>
      <c r="R391" s="509"/>
    </row>
    <row r="392" spans="3:18" ht="15.75" customHeight="1" x14ac:dyDescent="0.25">
      <c r="C392" s="54"/>
      <c r="D392" s="11"/>
      <c r="E392" s="11"/>
      <c r="F392" s="11"/>
      <c r="Q392" s="10"/>
      <c r="R392" s="509"/>
    </row>
    <row r="393" spans="3:18" ht="15.75" customHeight="1" x14ac:dyDescent="0.25">
      <c r="C393" s="54"/>
      <c r="D393" s="11"/>
      <c r="E393" s="11"/>
      <c r="F393" s="11"/>
      <c r="Q393" s="10"/>
      <c r="R393" s="509"/>
    </row>
    <row r="394" spans="3:18" ht="15.75" customHeight="1" x14ac:dyDescent="0.25">
      <c r="C394" s="54"/>
      <c r="D394" s="11"/>
      <c r="E394" s="11"/>
      <c r="F394" s="11"/>
      <c r="Q394" s="10"/>
      <c r="R394" s="509"/>
    </row>
    <row r="395" spans="3:18" ht="15.75" customHeight="1" x14ac:dyDescent="0.25">
      <c r="C395" s="54"/>
      <c r="D395" s="11"/>
      <c r="E395" s="11"/>
      <c r="F395" s="11"/>
      <c r="Q395" s="10"/>
      <c r="R395" s="509"/>
    </row>
    <row r="396" spans="3:18" ht="15.75" customHeight="1" x14ac:dyDescent="0.25">
      <c r="C396" s="54"/>
      <c r="D396" s="11"/>
      <c r="E396" s="11"/>
      <c r="F396" s="11"/>
      <c r="Q396" s="10"/>
      <c r="R396" s="509"/>
    </row>
    <row r="397" spans="3:18" ht="15.75" customHeight="1" x14ac:dyDescent="0.25">
      <c r="C397" s="54"/>
      <c r="D397" s="11"/>
      <c r="E397" s="11"/>
      <c r="F397" s="11"/>
      <c r="Q397" s="10"/>
      <c r="R397" s="509"/>
    </row>
    <row r="398" spans="3:18" ht="15.75" customHeight="1" x14ac:dyDescent="0.25">
      <c r="C398" s="54"/>
      <c r="D398" s="11"/>
      <c r="E398" s="11"/>
      <c r="F398" s="11"/>
      <c r="Q398" s="10"/>
      <c r="R398" s="509"/>
    </row>
    <row r="399" spans="3:18" ht="15.75" customHeight="1" x14ac:dyDescent="0.25">
      <c r="C399" s="54"/>
      <c r="D399" s="11"/>
      <c r="E399" s="11"/>
      <c r="F399" s="11"/>
      <c r="Q399" s="10"/>
      <c r="R399" s="509"/>
    </row>
    <row r="400" spans="3:18" ht="15.75" customHeight="1" x14ac:dyDescent="0.25">
      <c r="C400" s="54"/>
      <c r="D400" s="11"/>
      <c r="E400" s="11"/>
      <c r="F400" s="11"/>
      <c r="Q400" s="10"/>
      <c r="R400" s="509"/>
    </row>
    <row r="401" spans="3:18" ht="15.75" customHeight="1" x14ac:dyDescent="0.25">
      <c r="C401" s="54"/>
      <c r="D401" s="11"/>
      <c r="E401" s="11"/>
      <c r="F401" s="11"/>
      <c r="Q401" s="10"/>
      <c r="R401" s="509"/>
    </row>
    <row r="402" spans="3:18" ht="15.75" customHeight="1" x14ac:dyDescent="0.25">
      <c r="C402" s="54"/>
      <c r="D402" s="11"/>
      <c r="E402" s="11"/>
      <c r="F402" s="11"/>
      <c r="Q402" s="10"/>
      <c r="R402" s="509"/>
    </row>
    <row r="403" spans="3:18" ht="15.75" customHeight="1" x14ac:dyDescent="0.25">
      <c r="C403" s="54"/>
      <c r="D403" s="11"/>
      <c r="E403" s="11"/>
      <c r="F403" s="11"/>
      <c r="Q403" s="10"/>
      <c r="R403" s="509"/>
    </row>
    <row r="404" spans="3:18" ht="15.75" customHeight="1" x14ac:dyDescent="0.25">
      <c r="C404" s="54"/>
      <c r="D404" s="11"/>
      <c r="E404" s="11"/>
      <c r="F404" s="11"/>
      <c r="Q404" s="10"/>
      <c r="R404" s="509"/>
    </row>
    <row r="405" spans="3:18" ht="15.75" customHeight="1" x14ac:dyDescent="0.25">
      <c r="C405" s="54"/>
      <c r="D405" s="11"/>
      <c r="E405" s="11"/>
      <c r="F405" s="11"/>
      <c r="Q405" s="10"/>
      <c r="R405" s="509"/>
    </row>
    <row r="406" spans="3:18" ht="15.75" customHeight="1" x14ac:dyDescent="0.25">
      <c r="C406" s="54"/>
      <c r="D406" s="11"/>
      <c r="E406" s="11"/>
      <c r="F406" s="11"/>
      <c r="Q406" s="10"/>
      <c r="R406" s="509"/>
    </row>
    <row r="407" spans="3:18" ht="15.75" customHeight="1" x14ac:dyDescent="0.25">
      <c r="C407" s="54"/>
      <c r="D407" s="11"/>
      <c r="E407" s="11"/>
      <c r="F407" s="11"/>
      <c r="Q407" s="10"/>
      <c r="R407" s="509"/>
    </row>
    <row r="408" spans="3:18" ht="15.75" customHeight="1" x14ac:dyDescent="0.25">
      <c r="C408" s="54"/>
      <c r="D408" s="11"/>
      <c r="E408" s="11"/>
      <c r="F408" s="11"/>
      <c r="Q408" s="10"/>
      <c r="R408" s="509"/>
    </row>
    <row r="409" spans="3:18" ht="15.75" customHeight="1" x14ac:dyDescent="0.25">
      <c r="C409" s="54"/>
      <c r="D409" s="11"/>
      <c r="E409" s="11"/>
      <c r="F409" s="11"/>
      <c r="Q409" s="10"/>
      <c r="R409" s="509"/>
    </row>
    <row r="410" spans="3:18" ht="15.75" customHeight="1" x14ac:dyDescent="0.25">
      <c r="C410" s="54"/>
      <c r="D410" s="11"/>
      <c r="E410" s="11"/>
      <c r="F410" s="11"/>
      <c r="Q410" s="10"/>
      <c r="R410" s="509"/>
    </row>
    <row r="411" spans="3:18" ht="15.75" customHeight="1" x14ac:dyDescent="0.25">
      <c r="C411" s="54"/>
      <c r="D411" s="11"/>
      <c r="E411" s="11"/>
      <c r="F411" s="11"/>
      <c r="Q411" s="10"/>
      <c r="R411" s="509"/>
    </row>
    <row r="412" spans="3:18" ht="15.75" customHeight="1" x14ac:dyDescent="0.25">
      <c r="C412" s="54"/>
      <c r="D412" s="11"/>
      <c r="E412" s="11"/>
      <c r="F412" s="11"/>
      <c r="Q412" s="10"/>
      <c r="R412" s="509"/>
    </row>
    <row r="413" spans="3:18" ht="15.75" customHeight="1" x14ac:dyDescent="0.25">
      <c r="C413" s="54"/>
      <c r="D413" s="11"/>
      <c r="E413" s="11"/>
      <c r="F413" s="11"/>
      <c r="Q413" s="10"/>
      <c r="R413" s="509"/>
    </row>
    <row r="414" spans="3:18" ht="15.75" customHeight="1" x14ac:dyDescent="0.25">
      <c r="C414" s="54"/>
      <c r="D414" s="11"/>
      <c r="E414" s="11"/>
      <c r="F414" s="11"/>
      <c r="Q414" s="10"/>
      <c r="R414" s="509"/>
    </row>
    <row r="415" spans="3:18" ht="15.75" customHeight="1" x14ac:dyDescent="0.25">
      <c r="C415" s="54"/>
      <c r="D415" s="11"/>
      <c r="E415" s="11"/>
      <c r="F415" s="11"/>
      <c r="Q415" s="10"/>
      <c r="R415" s="509"/>
    </row>
    <row r="416" spans="3:18" ht="15.75" customHeight="1" x14ac:dyDescent="0.25">
      <c r="C416" s="54"/>
      <c r="D416" s="11"/>
      <c r="E416" s="11"/>
      <c r="F416" s="11"/>
      <c r="Q416" s="10"/>
      <c r="R416" s="509"/>
    </row>
    <row r="417" spans="3:18" ht="15.75" customHeight="1" x14ac:dyDescent="0.25">
      <c r="C417" s="54"/>
      <c r="D417" s="11"/>
      <c r="E417" s="11"/>
      <c r="F417" s="11"/>
      <c r="Q417" s="10"/>
      <c r="R417" s="509"/>
    </row>
    <row r="418" spans="3:18" ht="15.75" customHeight="1" x14ac:dyDescent="0.25">
      <c r="C418" s="54"/>
      <c r="D418" s="11"/>
      <c r="E418" s="11"/>
      <c r="F418" s="11"/>
      <c r="Q418" s="10"/>
      <c r="R418" s="509"/>
    </row>
    <row r="419" spans="3:18" ht="15.75" customHeight="1" x14ac:dyDescent="0.25">
      <c r="C419" s="54"/>
      <c r="D419" s="11"/>
      <c r="E419" s="11"/>
      <c r="F419" s="11"/>
      <c r="Q419" s="10"/>
      <c r="R419" s="509"/>
    </row>
    <row r="420" spans="3:18" ht="15.75" customHeight="1" x14ac:dyDescent="0.25">
      <c r="C420" s="54"/>
      <c r="D420" s="11"/>
      <c r="E420" s="11"/>
      <c r="F420" s="11"/>
      <c r="Q420" s="10"/>
      <c r="R420" s="509"/>
    </row>
    <row r="421" spans="3:18" ht="15.75" customHeight="1" x14ac:dyDescent="0.25">
      <c r="C421" s="54"/>
      <c r="D421" s="11"/>
      <c r="E421" s="11"/>
      <c r="F421" s="11"/>
      <c r="Q421" s="10"/>
      <c r="R421" s="509"/>
    </row>
    <row r="422" spans="3:18" ht="15.75" customHeight="1" x14ac:dyDescent="0.25">
      <c r="C422" s="54"/>
      <c r="D422" s="11"/>
      <c r="E422" s="11"/>
      <c r="F422" s="11"/>
      <c r="Q422" s="10"/>
      <c r="R422" s="509"/>
    </row>
    <row r="423" spans="3:18" ht="15.75" customHeight="1" x14ac:dyDescent="0.25">
      <c r="C423" s="54"/>
      <c r="D423" s="11"/>
      <c r="E423" s="11"/>
      <c r="F423" s="11"/>
      <c r="Q423" s="10"/>
      <c r="R423" s="509"/>
    </row>
    <row r="424" spans="3:18" ht="15.75" customHeight="1" x14ac:dyDescent="0.25">
      <c r="C424" s="54"/>
      <c r="D424" s="11"/>
      <c r="E424" s="11"/>
      <c r="F424" s="11"/>
      <c r="Q424" s="10"/>
      <c r="R424" s="509"/>
    </row>
    <row r="425" spans="3:18" ht="15.75" customHeight="1" x14ac:dyDescent="0.25">
      <c r="C425" s="54"/>
      <c r="D425" s="11"/>
      <c r="E425" s="11"/>
      <c r="F425" s="11"/>
      <c r="Q425" s="10"/>
      <c r="R425" s="509"/>
    </row>
    <row r="426" spans="3:18" ht="15.75" customHeight="1" x14ac:dyDescent="0.25">
      <c r="C426" s="54"/>
      <c r="D426" s="11"/>
      <c r="E426" s="11"/>
      <c r="F426" s="11"/>
      <c r="Q426" s="10"/>
      <c r="R426" s="509"/>
    </row>
    <row r="427" spans="3:18" ht="15.75" customHeight="1" x14ac:dyDescent="0.25">
      <c r="C427" s="54"/>
      <c r="D427" s="11"/>
      <c r="E427" s="11"/>
      <c r="F427" s="11"/>
      <c r="Q427" s="10"/>
      <c r="R427" s="509"/>
    </row>
    <row r="428" spans="3:18" ht="15.75" customHeight="1" x14ac:dyDescent="0.25">
      <c r="C428" s="54"/>
      <c r="D428" s="11"/>
      <c r="E428" s="11"/>
      <c r="F428" s="11"/>
      <c r="Q428" s="10"/>
      <c r="R428" s="509"/>
    </row>
    <row r="429" spans="3:18" ht="15.75" customHeight="1" x14ac:dyDescent="0.25">
      <c r="C429" s="54"/>
      <c r="D429" s="11"/>
      <c r="E429" s="11"/>
      <c r="F429" s="11"/>
      <c r="Q429" s="10"/>
      <c r="R429" s="509"/>
    </row>
    <row r="430" spans="3:18" ht="15.75" customHeight="1" x14ac:dyDescent="0.25">
      <c r="C430" s="54"/>
      <c r="D430" s="11"/>
      <c r="E430" s="11"/>
      <c r="F430" s="11"/>
      <c r="Q430" s="10"/>
      <c r="R430" s="509"/>
    </row>
    <row r="431" spans="3:18" ht="15.75" customHeight="1" x14ac:dyDescent="0.25">
      <c r="C431" s="54"/>
      <c r="D431" s="11"/>
      <c r="E431" s="11"/>
      <c r="F431" s="11"/>
      <c r="Q431" s="10"/>
      <c r="R431" s="509"/>
    </row>
    <row r="432" spans="3:18" ht="15.75" customHeight="1" x14ac:dyDescent="0.25">
      <c r="C432" s="54"/>
      <c r="D432" s="11"/>
      <c r="E432" s="11"/>
      <c r="F432" s="11"/>
      <c r="Q432" s="10"/>
      <c r="R432" s="509"/>
    </row>
    <row r="433" spans="3:18" ht="15.75" customHeight="1" x14ac:dyDescent="0.25">
      <c r="C433" s="54"/>
      <c r="D433" s="11"/>
      <c r="E433" s="11"/>
      <c r="F433" s="11"/>
      <c r="Q433" s="10"/>
      <c r="R433" s="509"/>
    </row>
    <row r="434" spans="3:18" ht="15.75" customHeight="1" x14ac:dyDescent="0.25">
      <c r="C434" s="54"/>
      <c r="D434" s="11"/>
      <c r="E434" s="11"/>
      <c r="F434" s="11"/>
      <c r="Q434" s="10"/>
      <c r="R434" s="509"/>
    </row>
    <row r="435" spans="3:18" ht="15.75" customHeight="1" x14ac:dyDescent="0.25">
      <c r="C435" s="54"/>
      <c r="D435" s="11"/>
      <c r="E435" s="11"/>
      <c r="F435" s="11"/>
      <c r="Q435" s="10"/>
      <c r="R435" s="509"/>
    </row>
    <row r="436" spans="3:18" ht="15.75" customHeight="1" x14ac:dyDescent="0.25">
      <c r="C436" s="54"/>
      <c r="D436" s="11"/>
      <c r="E436" s="11"/>
      <c r="F436" s="11"/>
      <c r="Q436" s="10"/>
      <c r="R436" s="509"/>
    </row>
    <row r="437" spans="3:18" ht="15.75" customHeight="1" x14ac:dyDescent="0.25">
      <c r="C437" s="54"/>
      <c r="D437" s="11"/>
      <c r="E437" s="11"/>
      <c r="F437" s="11"/>
      <c r="Q437" s="10"/>
      <c r="R437" s="509"/>
    </row>
    <row r="438" spans="3:18" ht="15.75" customHeight="1" x14ac:dyDescent="0.25">
      <c r="C438" s="54"/>
      <c r="D438" s="11"/>
      <c r="E438" s="11"/>
      <c r="F438" s="11"/>
      <c r="Q438" s="10"/>
      <c r="R438" s="509"/>
    </row>
    <row r="439" spans="3:18" ht="15.75" customHeight="1" x14ac:dyDescent="0.25">
      <c r="C439" s="54"/>
      <c r="D439" s="11"/>
      <c r="E439" s="11"/>
      <c r="F439" s="11"/>
      <c r="Q439" s="10"/>
      <c r="R439" s="509"/>
    </row>
    <row r="440" spans="3:18" ht="15.75" customHeight="1" x14ac:dyDescent="0.25">
      <c r="C440" s="54"/>
      <c r="D440" s="11"/>
      <c r="E440" s="11"/>
      <c r="F440" s="11"/>
      <c r="Q440" s="10"/>
      <c r="R440" s="509"/>
    </row>
    <row r="441" spans="3:18" ht="15.75" customHeight="1" x14ac:dyDescent="0.25">
      <c r="C441" s="54"/>
      <c r="D441" s="11"/>
      <c r="E441" s="11"/>
      <c r="F441" s="11"/>
      <c r="Q441" s="10"/>
      <c r="R441" s="509"/>
    </row>
    <row r="442" spans="3:18" ht="15.75" customHeight="1" x14ac:dyDescent="0.25">
      <c r="C442" s="54"/>
      <c r="D442" s="11"/>
      <c r="E442" s="11"/>
      <c r="F442" s="11"/>
      <c r="Q442" s="10"/>
      <c r="R442" s="509"/>
    </row>
    <row r="443" spans="3:18" ht="15.75" customHeight="1" x14ac:dyDescent="0.25">
      <c r="C443" s="54"/>
      <c r="D443" s="11"/>
      <c r="E443" s="11"/>
      <c r="F443" s="11"/>
      <c r="Q443" s="10"/>
      <c r="R443" s="509"/>
    </row>
    <row r="444" spans="3:18" ht="15.75" customHeight="1" x14ac:dyDescent="0.25">
      <c r="C444" s="54"/>
      <c r="D444" s="11"/>
      <c r="E444" s="11"/>
      <c r="F444" s="11"/>
      <c r="Q444" s="10"/>
      <c r="R444" s="509"/>
    </row>
    <row r="445" spans="3:18" ht="15.75" customHeight="1" x14ac:dyDescent="0.25">
      <c r="C445" s="54"/>
      <c r="D445" s="11"/>
      <c r="E445" s="11"/>
      <c r="F445" s="11"/>
      <c r="Q445" s="10"/>
      <c r="R445" s="509"/>
    </row>
    <row r="446" spans="3:18" ht="15.75" customHeight="1" x14ac:dyDescent="0.25">
      <c r="C446" s="54"/>
      <c r="D446" s="11"/>
      <c r="E446" s="11"/>
      <c r="F446" s="11"/>
      <c r="Q446" s="10"/>
      <c r="R446" s="509"/>
    </row>
    <row r="447" spans="3:18" ht="15.75" customHeight="1" x14ac:dyDescent="0.25">
      <c r="C447" s="54"/>
      <c r="D447" s="11"/>
      <c r="E447" s="11"/>
      <c r="F447" s="11"/>
      <c r="Q447" s="10"/>
      <c r="R447" s="509"/>
    </row>
    <row r="448" spans="3:18" ht="15.75" customHeight="1" x14ac:dyDescent="0.25">
      <c r="C448" s="54"/>
      <c r="D448" s="11"/>
      <c r="E448" s="11"/>
      <c r="F448" s="11"/>
      <c r="Q448" s="10"/>
      <c r="R448" s="509"/>
    </row>
    <row r="449" spans="3:18" ht="15.75" customHeight="1" x14ac:dyDescent="0.25">
      <c r="C449" s="54"/>
      <c r="D449" s="11"/>
      <c r="E449" s="11"/>
      <c r="F449" s="11"/>
      <c r="Q449" s="10"/>
      <c r="R449" s="509"/>
    </row>
    <row r="450" spans="3:18" ht="15.75" customHeight="1" x14ac:dyDescent="0.25">
      <c r="C450" s="54"/>
      <c r="D450" s="11"/>
      <c r="E450" s="11"/>
      <c r="F450" s="11"/>
      <c r="Q450" s="10"/>
      <c r="R450" s="509"/>
    </row>
    <row r="451" spans="3:18" ht="15.75" customHeight="1" x14ac:dyDescent="0.25">
      <c r="C451" s="54"/>
      <c r="D451" s="11"/>
      <c r="E451" s="11"/>
      <c r="F451" s="11"/>
      <c r="Q451" s="10"/>
      <c r="R451" s="509"/>
    </row>
    <row r="452" spans="3:18" ht="15.75" customHeight="1" x14ac:dyDescent="0.25">
      <c r="C452" s="54"/>
      <c r="D452" s="11"/>
      <c r="E452" s="11"/>
      <c r="F452" s="11"/>
      <c r="Q452" s="10"/>
      <c r="R452" s="509"/>
    </row>
    <row r="453" spans="3:18" ht="15.75" customHeight="1" x14ac:dyDescent="0.25">
      <c r="C453" s="54"/>
      <c r="D453" s="11"/>
      <c r="E453" s="11"/>
      <c r="F453" s="11"/>
      <c r="Q453" s="10"/>
      <c r="R453" s="509"/>
    </row>
    <row r="454" spans="3:18" ht="15.75" customHeight="1" x14ac:dyDescent="0.25">
      <c r="C454" s="54"/>
      <c r="D454" s="11"/>
      <c r="E454" s="11"/>
      <c r="F454" s="11"/>
      <c r="Q454" s="10"/>
      <c r="R454" s="509"/>
    </row>
    <row r="455" spans="3:18" ht="15.75" customHeight="1" x14ac:dyDescent="0.25">
      <c r="C455" s="54"/>
      <c r="D455" s="11"/>
      <c r="E455" s="11"/>
      <c r="F455" s="11"/>
      <c r="Q455" s="10"/>
      <c r="R455" s="509"/>
    </row>
    <row r="456" spans="3:18" ht="15.75" customHeight="1" x14ac:dyDescent="0.25">
      <c r="C456" s="54"/>
      <c r="D456" s="11"/>
      <c r="E456" s="11"/>
      <c r="F456" s="11"/>
      <c r="Q456" s="10"/>
      <c r="R456" s="509"/>
    </row>
    <row r="457" spans="3:18" ht="15.75" customHeight="1" x14ac:dyDescent="0.25">
      <c r="C457" s="54"/>
      <c r="D457" s="11"/>
      <c r="E457" s="11"/>
      <c r="F457" s="11"/>
      <c r="Q457" s="10"/>
      <c r="R457" s="509"/>
    </row>
    <row r="458" spans="3:18" ht="15.75" customHeight="1" x14ac:dyDescent="0.25">
      <c r="C458" s="54"/>
      <c r="D458" s="11"/>
      <c r="E458" s="11"/>
      <c r="F458" s="11"/>
      <c r="Q458" s="10"/>
      <c r="R458" s="509"/>
    </row>
    <row r="459" spans="3:18" ht="15.75" customHeight="1" x14ac:dyDescent="0.25">
      <c r="C459" s="54"/>
      <c r="D459" s="11"/>
      <c r="E459" s="11"/>
      <c r="F459" s="11"/>
      <c r="Q459" s="10"/>
      <c r="R459" s="509"/>
    </row>
    <row r="460" spans="3:18" ht="15.75" customHeight="1" x14ac:dyDescent="0.25">
      <c r="C460" s="54"/>
      <c r="D460" s="11"/>
      <c r="E460" s="11"/>
      <c r="F460" s="11"/>
      <c r="Q460" s="10"/>
      <c r="R460" s="509"/>
    </row>
    <row r="461" spans="3:18" ht="15.75" customHeight="1" x14ac:dyDescent="0.25">
      <c r="C461" s="54"/>
      <c r="D461" s="11"/>
      <c r="E461" s="11"/>
      <c r="F461" s="11"/>
      <c r="Q461" s="10"/>
      <c r="R461" s="509"/>
    </row>
    <row r="462" spans="3:18" ht="15.75" customHeight="1" x14ac:dyDescent="0.25">
      <c r="C462" s="54"/>
      <c r="D462" s="11"/>
      <c r="E462" s="11"/>
      <c r="F462" s="11"/>
      <c r="Q462" s="10"/>
      <c r="R462" s="509"/>
    </row>
    <row r="463" spans="3:18" ht="15.75" customHeight="1" x14ac:dyDescent="0.25">
      <c r="C463" s="54"/>
      <c r="D463" s="11"/>
      <c r="E463" s="11"/>
      <c r="F463" s="11"/>
      <c r="Q463" s="10"/>
      <c r="R463" s="509"/>
    </row>
    <row r="464" spans="3:18" ht="15.75" customHeight="1" x14ac:dyDescent="0.25">
      <c r="C464" s="54"/>
      <c r="D464" s="11"/>
      <c r="E464" s="11"/>
      <c r="F464" s="11"/>
      <c r="Q464" s="10"/>
      <c r="R464" s="509"/>
    </row>
    <row r="465" spans="3:18" ht="15.75" customHeight="1" x14ac:dyDescent="0.25">
      <c r="C465" s="54"/>
      <c r="D465" s="11"/>
      <c r="E465" s="11"/>
      <c r="F465" s="11"/>
      <c r="Q465" s="10"/>
      <c r="R465" s="509"/>
    </row>
    <row r="466" spans="3:18" ht="15.75" customHeight="1" x14ac:dyDescent="0.25">
      <c r="C466" s="54"/>
      <c r="D466" s="11"/>
      <c r="E466" s="11"/>
      <c r="F466" s="11"/>
      <c r="Q466" s="10"/>
      <c r="R466" s="509"/>
    </row>
    <row r="467" spans="3:18" ht="15.75" customHeight="1" x14ac:dyDescent="0.25">
      <c r="C467" s="54"/>
      <c r="D467" s="11"/>
      <c r="E467" s="11"/>
      <c r="F467" s="11"/>
      <c r="Q467" s="10"/>
      <c r="R467" s="509"/>
    </row>
    <row r="468" spans="3:18" ht="15.75" customHeight="1" x14ac:dyDescent="0.25">
      <c r="C468" s="54"/>
      <c r="D468" s="11"/>
      <c r="E468" s="11"/>
      <c r="F468" s="11"/>
      <c r="Q468" s="10"/>
      <c r="R468" s="509"/>
    </row>
    <row r="469" spans="3:18" ht="15.75" customHeight="1" x14ac:dyDescent="0.25">
      <c r="C469" s="54"/>
      <c r="D469" s="11"/>
      <c r="E469" s="11"/>
      <c r="F469" s="11"/>
      <c r="Q469" s="10"/>
      <c r="R469" s="509"/>
    </row>
    <row r="470" spans="3:18" ht="15.75" customHeight="1" x14ac:dyDescent="0.25">
      <c r="C470" s="54"/>
      <c r="D470" s="11"/>
      <c r="E470" s="11"/>
      <c r="F470" s="11"/>
      <c r="Q470" s="10"/>
      <c r="R470" s="509"/>
    </row>
    <row r="471" spans="3:18" ht="15.75" customHeight="1" x14ac:dyDescent="0.25">
      <c r="C471" s="54"/>
      <c r="D471" s="11"/>
      <c r="E471" s="11"/>
      <c r="F471" s="11"/>
      <c r="Q471" s="10"/>
      <c r="R471" s="509"/>
    </row>
    <row r="472" spans="3:18" ht="15.75" customHeight="1" x14ac:dyDescent="0.25">
      <c r="C472" s="54"/>
      <c r="D472" s="11"/>
      <c r="E472" s="11"/>
      <c r="F472" s="11"/>
      <c r="Q472" s="10"/>
      <c r="R472" s="509"/>
    </row>
    <row r="473" spans="3:18" ht="15.75" customHeight="1" x14ac:dyDescent="0.25">
      <c r="C473" s="54"/>
      <c r="D473" s="11"/>
      <c r="E473" s="11"/>
      <c r="F473" s="11"/>
      <c r="Q473" s="10"/>
      <c r="R473" s="509"/>
    </row>
    <row r="474" spans="3:18" ht="15.75" customHeight="1" x14ac:dyDescent="0.25">
      <c r="C474" s="54"/>
      <c r="D474" s="11"/>
      <c r="E474" s="11"/>
      <c r="F474" s="11"/>
      <c r="Q474" s="10"/>
      <c r="R474" s="509"/>
    </row>
    <row r="475" spans="3:18" ht="15.75" customHeight="1" x14ac:dyDescent="0.25">
      <c r="C475" s="54"/>
      <c r="D475" s="11"/>
      <c r="E475" s="11"/>
      <c r="F475" s="11"/>
      <c r="Q475" s="10"/>
      <c r="R475" s="509"/>
    </row>
    <row r="476" spans="3:18" ht="15.75" customHeight="1" x14ac:dyDescent="0.25">
      <c r="C476" s="54"/>
      <c r="D476" s="11"/>
      <c r="E476" s="11"/>
      <c r="F476" s="11"/>
      <c r="Q476" s="10"/>
      <c r="R476" s="509"/>
    </row>
    <row r="477" spans="3:18" ht="15.75" customHeight="1" x14ac:dyDescent="0.25">
      <c r="C477" s="54"/>
      <c r="D477" s="11"/>
      <c r="E477" s="11"/>
      <c r="F477" s="11"/>
      <c r="Q477" s="10"/>
      <c r="R477" s="509"/>
    </row>
    <row r="478" spans="3:18" ht="15.75" customHeight="1" x14ac:dyDescent="0.25">
      <c r="C478" s="54"/>
      <c r="D478" s="11"/>
      <c r="E478" s="11"/>
      <c r="F478" s="11"/>
      <c r="Q478" s="10"/>
      <c r="R478" s="509"/>
    </row>
    <row r="479" spans="3:18" ht="15.75" customHeight="1" x14ac:dyDescent="0.25">
      <c r="C479" s="54"/>
      <c r="D479" s="11"/>
      <c r="E479" s="11"/>
      <c r="F479" s="11"/>
      <c r="Q479" s="10"/>
      <c r="R479" s="509"/>
    </row>
    <row r="480" spans="3:18" ht="15.75" customHeight="1" x14ac:dyDescent="0.25">
      <c r="C480" s="54"/>
      <c r="D480" s="11"/>
      <c r="E480" s="11"/>
      <c r="F480" s="11"/>
      <c r="Q480" s="10"/>
      <c r="R480" s="509"/>
    </row>
    <row r="481" spans="3:18" ht="15.75" customHeight="1" x14ac:dyDescent="0.25">
      <c r="C481" s="54"/>
      <c r="D481" s="11"/>
      <c r="E481" s="11"/>
      <c r="F481" s="11"/>
      <c r="Q481" s="10"/>
      <c r="R481" s="509"/>
    </row>
    <row r="482" spans="3:18" ht="15.75" customHeight="1" x14ac:dyDescent="0.25">
      <c r="C482" s="54"/>
      <c r="D482" s="11"/>
      <c r="E482" s="11"/>
      <c r="F482" s="11"/>
      <c r="Q482" s="10"/>
      <c r="R482" s="509"/>
    </row>
    <row r="483" spans="3:18" ht="15.75" customHeight="1" x14ac:dyDescent="0.25">
      <c r="C483" s="54"/>
      <c r="D483" s="11"/>
      <c r="E483" s="11"/>
      <c r="F483" s="11"/>
      <c r="Q483" s="10"/>
      <c r="R483" s="509"/>
    </row>
    <row r="484" spans="3:18" ht="15.75" customHeight="1" x14ac:dyDescent="0.25">
      <c r="C484" s="54"/>
      <c r="D484" s="11"/>
      <c r="E484" s="11"/>
      <c r="F484" s="11"/>
      <c r="Q484" s="10"/>
      <c r="R484" s="509"/>
    </row>
    <row r="485" spans="3:18" ht="15.75" customHeight="1" x14ac:dyDescent="0.25">
      <c r="C485" s="54"/>
      <c r="D485" s="11"/>
      <c r="E485" s="11"/>
      <c r="F485" s="11"/>
      <c r="Q485" s="10"/>
      <c r="R485" s="509"/>
    </row>
    <row r="486" spans="3:18" ht="15.75" customHeight="1" x14ac:dyDescent="0.25">
      <c r="C486" s="54"/>
      <c r="D486" s="11"/>
      <c r="E486" s="11"/>
      <c r="F486" s="11"/>
      <c r="Q486" s="10"/>
      <c r="R486" s="509"/>
    </row>
    <row r="487" spans="3:18" ht="15.75" customHeight="1" x14ac:dyDescent="0.25">
      <c r="C487" s="54"/>
      <c r="D487" s="11"/>
      <c r="E487" s="11"/>
      <c r="F487" s="11"/>
      <c r="Q487" s="10"/>
      <c r="R487" s="509"/>
    </row>
    <row r="488" spans="3:18" ht="15.75" customHeight="1" x14ac:dyDescent="0.25">
      <c r="C488" s="54"/>
      <c r="D488" s="11"/>
      <c r="E488" s="11"/>
      <c r="F488" s="11"/>
      <c r="Q488" s="10"/>
      <c r="R488" s="509"/>
    </row>
    <row r="489" spans="3:18" ht="15.75" customHeight="1" x14ac:dyDescent="0.25">
      <c r="C489" s="54"/>
      <c r="D489" s="11"/>
      <c r="E489" s="11"/>
      <c r="F489" s="11"/>
      <c r="Q489" s="10"/>
      <c r="R489" s="509"/>
    </row>
    <row r="490" spans="3:18" ht="15.75" customHeight="1" x14ac:dyDescent="0.25">
      <c r="C490" s="54"/>
      <c r="D490" s="11"/>
      <c r="E490" s="11"/>
      <c r="F490" s="11"/>
      <c r="Q490" s="10"/>
      <c r="R490" s="509"/>
    </row>
    <row r="491" spans="3:18" ht="15.75" customHeight="1" x14ac:dyDescent="0.25">
      <c r="C491" s="54"/>
      <c r="D491" s="11"/>
      <c r="E491" s="11"/>
      <c r="F491" s="11"/>
      <c r="Q491" s="10"/>
      <c r="R491" s="509"/>
    </row>
    <row r="492" spans="3:18" ht="15.75" customHeight="1" x14ac:dyDescent="0.25">
      <c r="C492" s="54"/>
      <c r="D492" s="11"/>
      <c r="E492" s="11"/>
      <c r="F492" s="11"/>
      <c r="Q492" s="10"/>
      <c r="R492" s="509"/>
    </row>
    <row r="493" spans="3:18" ht="15.75" customHeight="1" x14ac:dyDescent="0.25">
      <c r="C493" s="54"/>
      <c r="D493" s="11"/>
      <c r="E493" s="11"/>
      <c r="F493" s="11"/>
      <c r="Q493" s="10"/>
      <c r="R493" s="509"/>
    </row>
    <row r="494" spans="3:18" ht="15.75" customHeight="1" x14ac:dyDescent="0.25">
      <c r="C494" s="54"/>
      <c r="D494" s="11"/>
      <c r="E494" s="11"/>
      <c r="F494" s="11"/>
      <c r="Q494" s="10"/>
      <c r="R494" s="509"/>
    </row>
    <row r="495" spans="3:18" ht="15.75" customHeight="1" x14ac:dyDescent="0.25">
      <c r="C495" s="54"/>
      <c r="D495" s="11"/>
      <c r="E495" s="11"/>
      <c r="F495" s="11"/>
      <c r="Q495" s="10"/>
      <c r="R495" s="509"/>
    </row>
    <row r="496" spans="3:18" ht="15.75" customHeight="1" x14ac:dyDescent="0.25">
      <c r="C496" s="54"/>
      <c r="D496" s="11"/>
      <c r="E496" s="11"/>
      <c r="F496" s="11"/>
      <c r="Q496" s="10"/>
      <c r="R496" s="509"/>
    </row>
    <row r="497" spans="3:18" ht="15.75" customHeight="1" x14ac:dyDescent="0.25">
      <c r="C497" s="54"/>
      <c r="D497" s="11"/>
      <c r="E497" s="11"/>
      <c r="F497" s="11"/>
      <c r="Q497" s="10"/>
      <c r="R497" s="509"/>
    </row>
    <row r="498" spans="3:18" ht="15.75" customHeight="1" x14ac:dyDescent="0.25">
      <c r="C498" s="54"/>
      <c r="D498" s="11"/>
      <c r="E498" s="11"/>
      <c r="F498" s="11"/>
      <c r="Q498" s="10"/>
      <c r="R498" s="509"/>
    </row>
    <row r="499" spans="3:18" ht="15.75" customHeight="1" x14ac:dyDescent="0.25">
      <c r="C499" s="54"/>
      <c r="D499" s="11"/>
      <c r="E499" s="11"/>
      <c r="F499" s="11"/>
      <c r="Q499" s="10"/>
      <c r="R499" s="509"/>
    </row>
    <row r="500" spans="3:18" ht="15.75" customHeight="1" x14ac:dyDescent="0.25">
      <c r="C500" s="54"/>
      <c r="D500" s="11"/>
      <c r="E500" s="11"/>
      <c r="F500" s="11"/>
      <c r="Q500" s="10"/>
      <c r="R500" s="509"/>
    </row>
    <row r="501" spans="3:18" ht="15.75" customHeight="1" x14ac:dyDescent="0.25">
      <c r="C501" s="54"/>
      <c r="D501" s="11"/>
      <c r="E501" s="11"/>
      <c r="F501" s="11"/>
      <c r="Q501" s="10"/>
      <c r="R501" s="509"/>
    </row>
    <row r="502" spans="3:18" ht="15.75" customHeight="1" x14ac:dyDescent="0.25">
      <c r="C502" s="54"/>
      <c r="D502" s="11"/>
      <c r="E502" s="11"/>
      <c r="F502" s="11"/>
      <c r="Q502" s="10"/>
      <c r="R502" s="509"/>
    </row>
    <row r="503" spans="3:18" ht="15.75" customHeight="1" x14ac:dyDescent="0.25">
      <c r="C503" s="54"/>
      <c r="D503" s="11"/>
      <c r="E503" s="11"/>
      <c r="F503" s="11"/>
      <c r="Q503" s="10"/>
      <c r="R503" s="509"/>
    </row>
    <row r="504" spans="3:18" ht="15.75" customHeight="1" x14ac:dyDescent="0.25">
      <c r="C504" s="54"/>
      <c r="D504" s="11"/>
      <c r="E504" s="11"/>
      <c r="F504" s="11"/>
      <c r="Q504" s="10"/>
      <c r="R504" s="509"/>
    </row>
    <row r="505" spans="3:18" ht="15.75" customHeight="1" x14ac:dyDescent="0.25">
      <c r="C505" s="54"/>
      <c r="D505" s="11"/>
      <c r="E505" s="11"/>
      <c r="F505" s="11"/>
      <c r="Q505" s="10"/>
      <c r="R505" s="509"/>
    </row>
    <row r="506" spans="3:18" ht="15.75" customHeight="1" x14ac:dyDescent="0.25">
      <c r="C506" s="54"/>
      <c r="D506" s="11"/>
      <c r="E506" s="11"/>
      <c r="F506" s="11"/>
      <c r="Q506" s="10"/>
      <c r="R506" s="509"/>
    </row>
    <row r="507" spans="3:18" ht="15.75" customHeight="1" x14ac:dyDescent="0.25">
      <c r="C507" s="54"/>
      <c r="D507" s="11"/>
      <c r="E507" s="11"/>
      <c r="F507" s="11"/>
      <c r="Q507" s="10"/>
      <c r="R507" s="509"/>
    </row>
    <row r="508" spans="3:18" ht="15.75" customHeight="1" x14ac:dyDescent="0.25">
      <c r="C508" s="54"/>
      <c r="D508" s="11"/>
      <c r="E508" s="11"/>
      <c r="F508" s="11"/>
      <c r="Q508" s="10"/>
      <c r="R508" s="509"/>
    </row>
    <row r="509" spans="3:18" ht="15.75" customHeight="1" x14ac:dyDescent="0.25">
      <c r="C509" s="54"/>
      <c r="D509" s="11"/>
      <c r="E509" s="11"/>
      <c r="F509" s="11"/>
      <c r="Q509" s="10"/>
      <c r="R509" s="509"/>
    </row>
    <row r="510" spans="3:18" ht="15.75" customHeight="1" x14ac:dyDescent="0.25">
      <c r="C510" s="54"/>
      <c r="D510" s="11"/>
      <c r="E510" s="11"/>
      <c r="F510" s="11"/>
      <c r="Q510" s="10"/>
      <c r="R510" s="509"/>
    </row>
    <row r="511" spans="3:18" ht="15.75" customHeight="1" x14ac:dyDescent="0.25">
      <c r="C511" s="54"/>
      <c r="D511" s="11"/>
      <c r="E511" s="11"/>
      <c r="F511" s="11"/>
      <c r="Q511" s="10"/>
      <c r="R511" s="509"/>
    </row>
    <row r="512" spans="3:18" ht="15.75" customHeight="1" x14ac:dyDescent="0.25">
      <c r="C512" s="54"/>
      <c r="D512" s="11"/>
      <c r="E512" s="11"/>
      <c r="F512" s="11"/>
      <c r="Q512" s="10"/>
      <c r="R512" s="509"/>
    </row>
    <row r="513" spans="3:18" ht="15.75" customHeight="1" x14ac:dyDescent="0.25">
      <c r="C513" s="54"/>
      <c r="D513" s="11"/>
      <c r="E513" s="11"/>
      <c r="F513" s="11"/>
      <c r="Q513" s="10"/>
      <c r="R513" s="509"/>
    </row>
    <row r="514" spans="3:18" ht="15.75" customHeight="1" x14ac:dyDescent="0.25">
      <c r="C514" s="54"/>
      <c r="D514" s="11"/>
      <c r="E514" s="11"/>
      <c r="F514" s="11"/>
      <c r="Q514" s="10"/>
      <c r="R514" s="509"/>
    </row>
    <row r="515" spans="3:18" ht="15.75" customHeight="1" x14ac:dyDescent="0.25">
      <c r="C515" s="54"/>
      <c r="D515" s="11"/>
      <c r="E515" s="11"/>
      <c r="F515" s="11"/>
      <c r="Q515" s="10"/>
      <c r="R515" s="509"/>
    </row>
    <row r="516" spans="3:18" ht="15.75" customHeight="1" x14ac:dyDescent="0.25">
      <c r="C516" s="54"/>
      <c r="D516" s="11"/>
      <c r="E516" s="11"/>
      <c r="F516" s="11"/>
      <c r="Q516" s="10"/>
      <c r="R516" s="509"/>
    </row>
    <row r="517" spans="3:18" ht="15.75" customHeight="1" x14ac:dyDescent="0.25">
      <c r="C517" s="54"/>
      <c r="D517" s="11"/>
      <c r="E517" s="11"/>
      <c r="F517" s="11"/>
      <c r="Q517" s="10"/>
      <c r="R517" s="509"/>
    </row>
    <row r="518" spans="3:18" ht="15.75" customHeight="1" x14ac:dyDescent="0.25">
      <c r="C518" s="54"/>
      <c r="D518" s="11"/>
      <c r="E518" s="11"/>
      <c r="F518" s="11"/>
      <c r="Q518" s="10"/>
      <c r="R518" s="509"/>
    </row>
    <row r="519" spans="3:18" ht="15.75" customHeight="1" x14ac:dyDescent="0.25">
      <c r="C519" s="54"/>
      <c r="D519" s="11"/>
      <c r="E519" s="11"/>
      <c r="F519" s="11"/>
      <c r="Q519" s="10"/>
      <c r="R519" s="509"/>
    </row>
    <row r="520" spans="3:18" ht="15.75" customHeight="1" x14ac:dyDescent="0.25">
      <c r="C520" s="54"/>
      <c r="D520" s="11"/>
      <c r="E520" s="11"/>
      <c r="F520" s="11"/>
      <c r="Q520" s="10"/>
      <c r="R520" s="509"/>
    </row>
    <row r="521" spans="3:18" ht="15.75" customHeight="1" x14ac:dyDescent="0.25">
      <c r="C521" s="54"/>
      <c r="D521" s="11"/>
      <c r="E521" s="11"/>
      <c r="F521" s="11"/>
      <c r="Q521" s="10"/>
      <c r="R521" s="509"/>
    </row>
    <row r="522" spans="3:18" ht="15.75" customHeight="1" x14ac:dyDescent="0.25">
      <c r="C522" s="54"/>
      <c r="D522" s="11"/>
      <c r="E522" s="11"/>
      <c r="F522" s="11"/>
      <c r="Q522" s="10"/>
      <c r="R522" s="509"/>
    </row>
    <row r="523" spans="3:18" ht="15.75" customHeight="1" x14ac:dyDescent="0.25">
      <c r="C523" s="54"/>
      <c r="D523" s="11"/>
      <c r="E523" s="11"/>
      <c r="F523" s="11"/>
      <c r="Q523" s="10"/>
      <c r="R523" s="509"/>
    </row>
    <row r="524" spans="3:18" ht="15.75" customHeight="1" x14ac:dyDescent="0.25">
      <c r="C524" s="54"/>
      <c r="D524" s="11"/>
      <c r="E524" s="11"/>
      <c r="F524" s="11"/>
      <c r="Q524" s="10"/>
      <c r="R524" s="509"/>
    </row>
    <row r="525" spans="3:18" ht="15.75" customHeight="1" x14ac:dyDescent="0.25">
      <c r="C525" s="54"/>
      <c r="D525" s="11"/>
      <c r="E525" s="11"/>
      <c r="F525" s="11"/>
      <c r="Q525" s="10"/>
      <c r="R525" s="509"/>
    </row>
    <row r="526" spans="3:18" ht="15.75" customHeight="1" x14ac:dyDescent="0.25">
      <c r="C526" s="54"/>
      <c r="D526" s="11"/>
      <c r="E526" s="11"/>
      <c r="F526" s="11"/>
      <c r="Q526" s="10"/>
      <c r="R526" s="509"/>
    </row>
    <row r="527" spans="3:18" ht="15.75" customHeight="1" x14ac:dyDescent="0.25">
      <c r="C527" s="54"/>
      <c r="D527" s="11"/>
      <c r="E527" s="11"/>
      <c r="F527" s="11"/>
      <c r="Q527" s="10"/>
      <c r="R527" s="509"/>
    </row>
    <row r="528" spans="3:18" ht="15.75" customHeight="1" x14ac:dyDescent="0.25">
      <c r="C528" s="54"/>
      <c r="D528" s="11"/>
      <c r="E528" s="11"/>
      <c r="F528" s="11"/>
      <c r="Q528" s="10"/>
      <c r="R528" s="509"/>
    </row>
    <row r="529" spans="3:18" ht="15.75" customHeight="1" x14ac:dyDescent="0.25">
      <c r="C529" s="54"/>
      <c r="D529" s="11"/>
      <c r="E529" s="11"/>
      <c r="F529" s="11"/>
      <c r="Q529" s="10"/>
      <c r="R529" s="509"/>
    </row>
    <row r="530" spans="3:18" ht="15.75" customHeight="1" x14ac:dyDescent="0.25">
      <c r="C530" s="54"/>
      <c r="D530" s="11"/>
      <c r="E530" s="11"/>
      <c r="F530" s="11"/>
      <c r="Q530" s="10"/>
      <c r="R530" s="509"/>
    </row>
    <row r="531" spans="3:18" ht="15.75" customHeight="1" x14ac:dyDescent="0.25">
      <c r="C531" s="54"/>
      <c r="D531" s="11"/>
      <c r="E531" s="11"/>
      <c r="F531" s="11"/>
      <c r="Q531" s="10"/>
      <c r="R531" s="509"/>
    </row>
    <row r="532" spans="3:18" ht="15.75" customHeight="1" x14ac:dyDescent="0.25">
      <c r="C532" s="54"/>
      <c r="D532" s="11"/>
      <c r="E532" s="11"/>
      <c r="F532" s="11"/>
      <c r="Q532" s="10"/>
      <c r="R532" s="509"/>
    </row>
    <row r="533" spans="3:18" ht="15.75" customHeight="1" x14ac:dyDescent="0.25">
      <c r="C533" s="54"/>
      <c r="D533" s="11"/>
      <c r="E533" s="11"/>
      <c r="F533" s="11"/>
      <c r="Q533" s="10"/>
      <c r="R533" s="509"/>
    </row>
    <row r="534" spans="3:18" ht="15.75" customHeight="1" x14ac:dyDescent="0.25">
      <c r="C534" s="54"/>
      <c r="D534" s="11"/>
      <c r="E534" s="11"/>
      <c r="F534" s="11"/>
      <c r="Q534" s="10"/>
      <c r="R534" s="509"/>
    </row>
    <row r="535" spans="3:18" ht="15.75" customHeight="1" x14ac:dyDescent="0.25">
      <c r="C535" s="54"/>
      <c r="D535" s="11"/>
      <c r="E535" s="11"/>
      <c r="F535" s="11"/>
      <c r="Q535" s="10"/>
      <c r="R535" s="509"/>
    </row>
    <row r="536" spans="3:18" ht="15.75" customHeight="1" x14ac:dyDescent="0.25">
      <c r="C536" s="54"/>
      <c r="D536" s="11"/>
      <c r="E536" s="11"/>
      <c r="F536" s="11"/>
      <c r="Q536" s="10"/>
      <c r="R536" s="509"/>
    </row>
    <row r="537" spans="3:18" ht="15.75" customHeight="1" x14ac:dyDescent="0.25">
      <c r="C537" s="54"/>
      <c r="D537" s="11"/>
      <c r="E537" s="11"/>
      <c r="F537" s="11"/>
      <c r="Q537" s="10"/>
      <c r="R537" s="509"/>
    </row>
    <row r="538" spans="3:18" ht="15.75" customHeight="1" x14ac:dyDescent="0.25">
      <c r="C538" s="54"/>
      <c r="D538" s="11"/>
      <c r="E538" s="11"/>
      <c r="F538" s="11"/>
      <c r="Q538" s="10"/>
      <c r="R538" s="509"/>
    </row>
    <row r="539" spans="3:18" ht="15.75" customHeight="1" x14ac:dyDescent="0.25">
      <c r="C539" s="54"/>
      <c r="D539" s="11"/>
      <c r="E539" s="11"/>
      <c r="F539" s="11"/>
      <c r="Q539" s="10"/>
      <c r="R539" s="509"/>
    </row>
    <row r="540" spans="3:18" ht="15.75" customHeight="1" x14ac:dyDescent="0.25">
      <c r="C540" s="54"/>
      <c r="D540" s="11"/>
      <c r="E540" s="11"/>
      <c r="F540" s="11"/>
      <c r="Q540" s="10"/>
      <c r="R540" s="509"/>
    </row>
    <row r="541" spans="3:18" ht="15.75" customHeight="1" x14ac:dyDescent="0.25">
      <c r="C541" s="54"/>
      <c r="D541" s="11"/>
      <c r="E541" s="11"/>
      <c r="F541" s="11"/>
      <c r="Q541" s="10"/>
      <c r="R541" s="509"/>
    </row>
    <row r="542" spans="3:18" ht="15.75" customHeight="1" x14ac:dyDescent="0.25">
      <c r="C542" s="54"/>
      <c r="D542" s="11"/>
      <c r="E542" s="11"/>
      <c r="F542" s="11"/>
      <c r="Q542" s="10"/>
      <c r="R542" s="509"/>
    </row>
    <row r="543" spans="3:18" ht="15.75" customHeight="1" x14ac:dyDescent="0.25">
      <c r="C543" s="54"/>
      <c r="D543" s="11"/>
      <c r="E543" s="11"/>
      <c r="F543" s="11"/>
      <c r="Q543" s="10"/>
      <c r="R543" s="509"/>
    </row>
    <row r="544" spans="3:18" ht="15.75" customHeight="1" x14ac:dyDescent="0.25">
      <c r="C544" s="54"/>
      <c r="D544" s="11"/>
      <c r="E544" s="11"/>
      <c r="F544" s="11"/>
      <c r="Q544" s="10"/>
      <c r="R544" s="509"/>
    </row>
    <row r="545" spans="3:18" ht="15.75" customHeight="1" x14ac:dyDescent="0.25">
      <c r="C545" s="54"/>
      <c r="D545" s="11"/>
      <c r="E545" s="11"/>
      <c r="F545" s="11"/>
      <c r="Q545" s="10"/>
      <c r="R545" s="509"/>
    </row>
    <row r="546" spans="3:18" ht="15.75" customHeight="1" x14ac:dyDescent="0.25">
      <c r="C546" s="54"/>
      <c r="D546" s="11"/>
      <c r="E546" s="11"/>
      <c r="F546" s="11"/>
      <c r="Q546" s="10"/>
      <c r="R546" s="509"/>
    </row>
    <row r="547" spans="3:18" ht="15.75" customHeight="1" x14ac:dyDescent="0.25">
      <c r="C547" s="54"/>
      <c r="D547" s="11"/>
      <c r="E547" s="11"/>
      <c r="F547" s="11"/>
      <c r="Q547" s="10"/>
      <c r="R547" s="509"/>
    </row>
    <row r="548" spans="3:18" ht="15.75" customHeight="1" x14ac:dyDescent="0.25">
      <c r="C548" s="54"/>
      <c r="D548" s="11"/>
      <c r="E548" s="11"/>
      <c r="F548" s="11"/>
      <c r="Q548" s="10"/>
      <c r="R548" s="509"/>
    </row>
    <row r="549" spans="3:18" ht="15.75" customHeight="1" x14ac:dyDescent="0.25">
      <c r="C549" s="54"/>
      <c r="D549" s="11"/>
      <c r="E549" s="11"/>
      <c r="F549" s="11"/>
      <c r="Q549" s="10"/>
      <c r="R549" s="509"/>
    </row>
    <row r="550" spans="3:18" ht="15.75" customHeight="1" x14ac:dyDescent="0.25">
      <c r="C550" s="54"/>
      <c r="D550" s="11"/>
      <c r="E550" s="11"/>
      <c r="F550" s="11"/>
      <c r="Q550" s="10"/>
      <c r="R550" s="509"/>
    </row>
    <row r="551" spans="3:18" ht="15.75" customHeight="1" x14ac:dyDescent="0.25">
      <c r="C551" s="54"/>
      <c r="D551" s="11"/>
      <c r="E551" s="11"/>
      <c r="F551" s="11"/>
      <c r="Q551" s="10"/>
      <c r="R551" s="509"/>
    </row>
    <row r="552" spans="3:18" ht="15.75" customHeight="1" x14ac:dyDescent="0.25">
      <c r="C552" s="54"/>
      <c r="D552" s="11"/>
      <c r="E552" s="11"/>
      <c r="F552" s="11"/>
      <c r="Q552" s="10"/>
      <c r="R552" s="509"/>
    </row>
    <row r="553" spans="3:18" ht="15.75" customHeight="1" x14ac:dyDescent="0.25">
      <c r="C553" s="54"/>
      <c r="D553" s="11"/>
      <c r="E553" s="11"/>
      <c r="F553" s="11"/>
      <c r="Q553" s="10"/>
      <c r="R553" s="509"/>
    </row>
    <row r="554" spans="3:18" ht="15.75" customHeight="1" x14ac:dyDescent="0.25">
      <c r="C554" s="54"/>
      <c r="D554" s="11"/>
      <c r="E554" s="11"/>
      <c r="F554" s="11"/>
      <c r="Q554" s="10"/>
      <c r="R554" s="509"/>
    </row>
    <row r="555" spans="3:18" ht="15.75" customHeight="1" x14ac:dyDescent="0.25">
      <c r="C555" s="54"/>
      <c r="D555" s="11"/>
      <c r="E555" s="11"/>
      <c r="F555" s="11"/>
      <c r="Q555" s="10"/>
      <c r="R555" s="509"/>
    </row>
    <row r="556" spans="3:18" ht="15.75" customHeight="1" x14ac:dyDescent="0.25">
      <c r="C556" s="54"/>
      <c r="D556" s="11"/>
      <c r="E556" s="11"/>
      <c r="F556" s="11"/>
      <c r="Q556" s="10"/>
      <c r="R556" s="509"/>
    </row>
    <row r="557" spans="3:18" ht="15.75" customHeight="1" x14ac:dyDescent="0.25">
      <c r="C557" s="54"/>
      <c r="D557" s="11"/>
      <c r="E557" s="11"/>
      <c r="F557" s="11"/>
      <c r="Q557" s="10"/>
      <c r="R557" s="509"/>
    </row>
    <row r="558" spans="3:18" ht="15.75" customHeight="1" x14ac:dyDescent="0.25">
      <c r="C558" s="54"/>
      <c r="D558" s="11"/>
      <c r="E558" s="11"/>
      <c r="F558" s="11"/>
      <c r="Q558" s="10"/>
      <c r="R558" s="509"/>
    </row>
    <row r="559" spans="3:18" ht="15.75" customHeight="1" x14ac:dyDescent="0.25">
      <c r="C559" s="54"/>
      <c r="D559" s="11"/>
      <c r="E559" s="11"/>
      <c r="F559" s="11"/>
      <c r="Q559" s="10"/>
      <c r="R559" s="509"/>
    </row>
    <row r="560" spans="3:18" ht="15.75" customHeight="1" x14ac:dyDescent="0.25">
      <c r="C560" s="54"/>
      <c r="D560" s="11"/>
      <c r="E560" s="11"/>
      <c r="F560" s="11"/>
      <c r="Q560" s="10"/>
      <c r="R560" s="509"/>
    </row>
    <row r="561" spans="3:18" ht="15.75" customHeight="1" x14ac:dyDescent="0.25">
      <c r="C561" s="54"/>
      <c r="D561" s="11"/>
      <c r="E561" s="11"/>
      <c r="F561" s="11"/>
      <c r="Q561" s="10"/>
      <c r="R561" s="509"/>
    </row>
    <row r="562" spans="3:18" ht="15.75" customHeight="1" x14ac:dyDescent="0.25">
      <c r="C562" s="54"/>
      <c r="D562" s="11"/>
      <c r="E562" s="11"/>
      <c r="F562" s="11"/>
      <c r="Q562" s="10"/>
      <c r="R562" s="509"/>
    </row>
    <row r="563" spans="3:18" ht="15.75" customHeight="1" x14ac:dyDescent="0.25">
      <c r="C563" s="54"/>
      <c r="D563" s="11"/>
      <c r="E563" s="11"/>
      <c r="F563" s="11"/>
      <c r="Q563" s="10"/>
      <c r="R563" s="509"/>
    </row>
    <row r="564" spans="3:18" ht="15.75" customHeight="1" x14ac:dyDescent="0.25">
      <c r="C564" s="54"/>
      <c r="D564" s="11"/>
      <c r="E564" s="11"/>
      <c r="F564" s="11"/>
      <c r="Q564" s="10"/>
      <c r="R564" s="509"/>
    </row>
    <row r="565" spans="3:18" ht="15.75" customHeight="1" x14ac:dyDescent="0.25">
      <c r="C565" s="54"/>
      <c r="D565" s="11"/>
      <c r="E565" s="11"/>
      <c r="F565" s="11"/>
      <c r="Q565" s="10"/>
      <c r="R565" s="509"/>
    </row>
    <row r="566" spans="3:18" ht="15.75" customHeight="1" x14ac:dyDescent="0.25">
      <c r="C566" s="54"/>
      <c r="D566" s="11"/>
      <c r="E566" s="11"/>
      <c r="F566" s="11"/>
      <c r="Q566" s="10"/>
      <c r="R566" s="509"/>
    </row>
    <row r="567" spans="3:18" ht="15.75" customHeight="1" x14ac:dyDescent="0.25">
      <c r="C567" s="54"/>
      <c r="D567" s="11"/>
      <c r="E567" s="11"/>
      <c r="F567" s="11"/>
      <c r="Q567" s="10"/>
      <c r="R567" s="509"/>
    </row>
    <row r="568" spans="3:18" ht="15.75" customHeight="1" x14ac:dyDescent="0.25">
      <c r="C568" s="54"/>
      <c r="D568" s="11"/>
      <c r="E568" s="11"/>
      <c r="F568" s="11"/>
      <c r="Q568" s="10"/>
      <c r="R568" s="509"/>
    </row>
    <row r="569" spans="3:18" ht="15.75" customHeight="1" x14ac:dyDescent="0.25">
      <c r="C569" s="54"/>
      <c r="D569" s="11"/>
      <c r="E569" s="11"/>
      <c r="F569" s="11"/>
      <c r="Q569" s="10"/>
      <c r="R569" s="509"/>
    </row>
    <row r="570" spans="3:18" ht="15.75" customHeight="1" x14ac:dyDescent="0.25">
      <c r="C570" s="54"/>
      <c r="D570" s="11"/>
      <c r="E570" s="11"/>
      <c r="F570" s="11"/>
      <c r="Q570" s="10"/>
      <c r="R570" s="509"/>
    </row>
    <row r="571" spans="3:18" ht="15.75" customHeight="1" x14ac:dyDescent="0.25">
      <c r="C571" s="54"/>
      <c r="D571" s="11"/>
      <c r="E571" s="11"/>
      <c r="F571" s="11"/>
      <c r="Q571" s="10"/>
      <c r="R571" s="509"/>
    </row>
    <row r="572" spans="3:18" ht="15.75" customHeight="1" x14ac:dyDescent="0.25">
      <c r="C572" s="54"/>
      <c r="D572" s="11"/>
      <c r="E572" s="11"/>
      <c r="F572" s="11"/>
      <c r="Q572" s="10"/>
      <c r="R572" s="509"/>
    </row>
    <row r="573" spans="3:18" ht="15.75" customHeight="1" x14ac:dyDescent="0.25">
      <c r="C573" s="54"/>
      <c r="D573" s="11"/>
      <c r="E573" s="11"/>
      <c r="F573" s="11"/>
      <c r="Q573" s="10"/>
      <c r="R573" s="509"/>
    </row>
    <row r="574" spans="3:18" ht="15.75" customHeight="1" x14ac:dyDescent="0.25">
      <c r="C574" s="54"/>
      <c r="D574" s="11"/>
      <c r="E574" s="11"/>
      <c r="F574" s="11"/>
      <c r="Q574" s="10"/>
      <c r="R574" s="509"/>
    </row>
    <row r="575" spans="3:18" ht="15.75" customHeight="1" x14ac:dyDescent="0.25">
      <c r="C575" s="54"/>
      <c r="D575" s="11"/>
      <c r="E575" s="11"/>
      <c r="F575" s="11"/>
      <c r="Q575" s="10"/>
      <c r="R575" s="509"/>
    </row>
    <row r="576" spans="3:18" ht="15.75" customHeight="1" x14ac:dyDescent="0.25">
      <c r="C576" s="54"/>
      <c r="D576" s="11"/>
      <c r="E576" s="11"/>
      <c r="F576" s="11"/>
      <c r="Q576" s="10"/>
      <c r="R576" s="509"/>
    </row>
    <row r="577" spans="3:18" ht="15.75" customHeight="1" x14ac:dyDescent="0.25">
      <c r="C577" s="54"/>
      <c r="D577" s="11"/>
      <c r="E577" s="11"/>
      <c r="F577" s="11"/>
      <c r="Q577" s="10"/>
      <c r="R577" s="509"/>
    </row>
    <row r="578" spans="3:18" ht="15.75" customHeight="1" x14ac:dyDescent="0.25">
      <c r="C578" s="54"/>
      <c r="D578" s="11"/>
      <c r="E578" s="11"/>
      <c r="F578" s="11"/>
      <c r="Q578" s="10"/>
      <c r="R578" s="509"/>
    </row>
    <row r="579" spans="3:18" ht="15.75" customHeight="1" x14ac:dyDescent="0.25">
      <c r="C579" s="54"/>
      <c r="D579" s="11"/>
      <c r="E579" s="11"/>
      <c r="F579" s="11"/>
      <c r="Q579" s="10"/>
      <c r="R579" s="509"/>
    </row>
    <row r="580" spans="3:18" ht="15.75" customHeight="1" x14ac:dyDescent="0.25">
      <c r="C580" s="54"/>
      <c r="D580" s="11"/>
      <c r="E580" s="11"/>
      <c r="F580" s="11"/>
      <c r="Q580" s="10"/>
      <c r="R580" s="509"/>
    </row>
    <row r="581" spans="3:18" ht="15.75" customHeight="1" x14ac:dyDescent="0.25">
      <c r="C581" s="54"/>
      <c r="D581" s="11"/>
      <c r="E581" s="11"/>
      <c r="F581" s="11"/>
      <c r="Q581" s="10"/>
      <c r="R581" s="509"/>
    </row>
    <row r="582" spans="3:18" ht="15.75" customHeight="1" x14ac:dyDescent="0.25">
      <c r="C582" s="54"/>
      <c r="D582" s="11"/>
      <c r="E582" s="11"/>
      <c r="F582" s="11"/>
      <c r="Q582" s="10"/>
      <c r="R582" s="509"/>
    </row>
    <row r="583" spans="3:18" ht="15.75" customHeight="1" x14ac:dyDescent="0.25">
      <c r="C583" s="54"/>
      <c r="D583" s="11"/>
      <c r="E583" s="11"/>
      <c r="F583" s="11"/>
      <c r="Q583" s="10"/>
      <c r="R583" s="509"/>
    </row>
    <row r="584" spans="3:18" ht="15.75" customHeight="1" x14ac:dyDescent="0.25">
      <c r="C584" s="54"/>
      <c r="D584" s="11"/>
      <c r="E584" s="11"/>
      <c r="F584" s="11"/>
      <c r="Q584" s="10"/>
      <c r="R584" s="509"/>
    </row>
    <row r="585" spans="3:18" ht="15.75" customHeight="1" x14ac:dyDescent="0.25">
      <c r="C585" s="54"/>
      <c r="D585" s="11"/>
      <c r="E585" s="11"/>
      <c r="F585" s="11"/>
      <c r="Q585" s="10"/>
      <c r="R585" s="509"/>
    </row>
    <row r="586" spans="3:18" ht="15.75" customHeight="1" x14ac:dyDescent="0.25">
      <c r="C586" s="54"/>
      <c r="D586" s="11"/>
      <c r="E586" s="11"/>
      <c r="F586" s="11"/>
      <c r="Q586" s="10"/>
      <c r="R586" s="509"/>
    </row>
    <row r="587" spans="3:18" ht="15.75" customHeight="1" x14ac:dyDescent="0.25">
      <c r="C587" s="54"/>
      <c r="D587" s="11"/>
      <c r="E587" s="11"/>
      <c r="F587" s="11"/>
      <c r="Q587" s="10"/>
      <c r="R587" s="509"/>
    </row>
    <row r="588" spans="3:18" ht="15.75" customHeight="1" x14ac:dyDescent="0.25">
      <c r="C588" s="54"/>
      <c r="D588" s="11"/>
      <c r="E588" s="11"/>
      <c r="F588" s="11"/>
      <c r="Q588" s="10"/>
      <c r="R588" s="509"/>
    </row>
    <row r="589" spans="3:18" ht="15.75" customHeight="1" x14ac:dyDescent="0.25">
      <c r="C589" s="54"/>
      <c r="D589" s="11"/>
      <c r="E589" s="11"/>
      <c r="F589" s="11"/>
      <c r="Q589" s="10"/>
      <c r="R589" s="509"/>
    </row>
    <row r="590" spans="3:18" ht="15.75" customHeight="1" x14ac:dyDescent="0.25">
      <c r="C590" s="54"/>
      <c r="D590" s="11"/>
      <c r="E590" s="11"/>
      <c r="F590" s="11"/>
      <c r="Q590" s="10"/>
      <c r="R590" s="509"/>
    </row>
    <row r="591" spans="3:18" ht="15.75" customHeight="1" x14ac:dyDescent="0.25">
      <c r="C591" s="54"/>
      <c r="D591" s="11"/>
      <c r="E591" s="11"/>
      <c r="F591" s="11"/>
      <c r="Q591" s="10"/>
      <c r="R591" s="509"/>
    </row>
    <row r="592" spans="3:18" ht="15.75" customHeight="1" x14ac:dyDescent="0.25">
      <c r="C592" s="54"/>
      <c r="D592" s="11"/>
      <c r="E592" s="11"/>
      <c r="F592" s="11"/>
      <c r="Q592" s="10"/>
      <c r="R592" s="509"/>
    </row>
    <row r="593" spans="3:18" ht="15.75" customHeight="1" x14ac:dyDescent="0.25">
      <c r="C593" s="54"/>
      <c r="D593" s="11"/>
      <c r="E593" s="11"/>
      <c r="F593" s="11"/>
      <c r="Q593" s="10"/>
      <c r="R593" s="509"/>
    </row>
    <row r="594" spans="3:18" ht="15.75" customHeight="1" x14ac:dyDescent="0.25">
      <c r="C594" s="54"/>
      <c r="D594" s="11"/>
      <c r="E594" s="11"/>
      <c r="F594" s="11"/>
      <c r="Q594" s="10"/>
      <c r="R594" s="509"/>
    </row>
    <row r="595" spans="3:18" ht="15.75" customHeight="1" x14ac:dyDescent="0.25">
      <c r="C595" s="54"/>
      <c r="D595" s="11"/>
      <c r="E595" s="11"/>
      <c r="F595" s="11"/>
      <c r="Q595" s="10"/>
      <c r="R595" s="509"/>
    </row>
    <row r="596" spans="3:18" ht="15.75" customHeight="1" x14ac:dyDescent="0.25">
      <c r="C596" s="54"/>
      <c r="D596" s="11"/>
      <c r="E596" s="11"/>
      <c r="F596" s="11"/>
      <c r="Q596" s="10"/>
      <c r="R596" s="509"/>
    </row>
    <row r="597" spans="3:18" ht="15.75" customHeight="1" x14ac:dyDescent="0.25">
      <c r="C597" s="54"/>
      <c r="D597" s="11"/>
      <c r="E597" s="11"/>
      <c r="F597" s="11"/>
      <c r="Q597" s="10"/>
      <c r="R597" s="509"/>
    </row>
    <row r="598" spans="3:18" ht="15.75" customHeight="1" x14ac:dyDescent="0.25">
      <c r="C598" s="54"/>
      <c r="D598" s="11"/>
      <c r="E598" s="11"/>
      <c r="F598" s="11"/>
      <c r="Q598" s="10"/>
      <c r="R598" s="509"/>
    </row>
    <row r="599" spans="3:18" ht="15.75" customHeight="1" x14ac:dyDescent="0.25">
      <c r="C599" s="54"/>
      <c r="D599" s="11"/>
      <c r="E599" s="11"/>
      <c r="F599" s="11"/>
      <c r="Q599" s="10"/>
      <c r="R599" s="509"/>
    </row>
    <row r="600" spans="3:18" ht="15.75" customHeight="1" x14ac:dyDescent="0.25">
      <c r="C600" s="54"/>
      <c r="D600" s="11"/>
      <c r="E600" s="11"/>
      <c r="F600" s="11"/>
      <c r="Q600" s="10"/>
      <c r="R600" s="509"/>
    </row>
    <row r="601" spans="3:18" ht="15.75" customHeight="1" x14ac:dyDescent="0.25">
      <c r="C601" s="54"/>
      <c r="D601" s="11"/>
      <c r="E601" s="11"/>
      <c r="F601" s="11"/>
      <c r="Q601" s="10"/>
      <c r="R601" s="509"/>
    </row>
    <row r="602" spans="3:18" ht="15.75" customHeight="1" x14ac:dyDescent="0.25">
      <c r="C602" s="54"/>
      <c r="D602" s="11"/>
      <c r="E602" s="11"/>
      <c r="F602" s="11"/>
      <c r="Q602" s="10"/>
      <c r="R602" s="509"/>
    </row>
    <row r="603" spans="3:18" ht="15.75" customHeight="1" x14ac:dyDescent="0.25">
      <c r="C603" s="54"/>
      <c r="D603" s="11"/>
      <c r="E603" s="11"/>
      <c r="F603" s="11"/>
      <c r="Q603" s="10"/>
      <c r="R603" s="509"/>
    </row>
    <row r="604" spans="3:18" ht="15.75" customHeight="1" x14ac:dyDescent="0.25">
      <c r="C604" s="54"/>
      <c r="D604" s="11"/>
      <c r="E604" s="11"/>
      <c r="F604" s="11"/>
      <c r="Q604" s="10"/>
      <c r="R604" s="509"/>
    </row>
    <row r="605" spans="3:18" ht="15.75" customHeight="1" x14ac:dyDescent="0.25">
      <c r="C605" s="54"/>
      <c r="D605" s="11"/>
      <c r="E605" s="11"/>
      <c r="F605" s="11"/>
      <c r="Q605" s="10"/>
      <c r="R605" s="509"/>
    </row>
    <row r="606" spans="3:18" ht="15.75" customHeight="1" x14ac:dyDescent="0.25">
      <c r="C606" s="54"/>
      <c r="D606" s="11"/>
      <c r="E606" s="11"/>
      <c r="F606" s="11"/>
      <c r="Q606" s="10"/>
      <c r="R606" s="509"/>
    </row>
    <row r="607" spans="3:18" ht="15.75" customHeight="1" x14ac:dyDescent="0.25">
      <c r="C607" s="54"/>
      <c r="D607" s="11"/>
      <c r="E607" s="11"/>
      <c r="F607" s="11"/>
      <c r="Q607" s="10"/>
      <c r="R607" s="509"/>
    </row>
    <row r="608" spans="3:18" ht="15.75" customHeight="1" x14ac:dyDescent="0.25">
      <c r="C608" s="54"/>
      <c r="D608" s="11"/>
      <c r="E608" s="11"/>
      <c r="F608" s="11"/>
      <c r="Q608" s="10"/>
      <c r="R608" s="509"/>
    </row>
    <row r="609" spans="3:18" ht="15.75" customHeight="1" x14ac:dyDescent="0.25">
      <c r="C609" s="54"/>
      <c r="D609" s="11"/>
      <c r="E609" s="11"/>
      <c r="F609" s="11"/>
      <c r="Q609" s="10"/>
      <c r="R609" s="509"/>
    </row>
    <row r="610" spans="3:18" ht="15.75" customHeight="1" x14ac:dyDescent="0.25">
      <c r="C610" s="54"/>
      <c r="D610" s="11"/>
      <c r="E610" s="11"/>
      <c r="F610" s="11"/>
      <c r="Q610" s="10"/>
      <c r="R610" s="509"/>
    </row>
    <row r="611" spans="3:18" ht="15.75" customHeight="1" x14ac:dyDescent="0.25">
      <c r="C611" s="54"/>
      <c r="D611" s="11"/>
      <c r="E611" s="11"/>
      <c r="F611" s="11"/>
      <c r="Q611" s="10"/>
      <c r="R611" s="509"/>
    </row>
    <row r="612" spans="3:18" ht="15.75" customHeight="1" x14ac:dyDescent="0.25">
      <c r="C612" s="54"/>
      <c r="D612" s="11"/>
      <c r="E612" s="11"/>
      <c r="F612" s="11"/>
      <c r="Q612" s="10"/>
      <c r="R612" s="509"/>
    </row>
    <row r="613" spans="3:18" ht="15.75" customHeight="1" x14ac:dyDescent="0.25">
      <c r="C613" s="54"/>
      <c r="D613" s="11"/>
      <c r="E613" s="11"/>
      <c r="F613" s="11"/>
      <c r="Q613" s="10"/>
      <c r="R613" s="509"/>
    </row>
    <row r="614" spans="3:18" ht="15.75" customHeight="1" x14ac:dyDescent="0.25">
      <c r="C614" s="54"/>
      <c r="D614" s="11"/>
      <c r="E614" s="11"/>
      <c r="F614" s="11"/>
      <c r="Q614" s="10"/>
      <c r="R614" s="509"/>
    </row>
    <row r="615" spans="3:18" ht="15.75" customHeight="1" x14ac:dyDescent="0.25">
      <c r="C615" s="54"/>
      <c r="D615" s="11"/>
      <c r="E615" s="11"/>
      <c r="F615" s="11"/>
      <c r="Q615" s="10"/>
      <c r="R615" s="509"/>
    </row>
    <row r="616" spans="3:18" ht="15.75" customHeight="1" x14ac:dyDescent="0.25">
      <c r="C616" s="54"/>
      <c r="D616" s="11"/>
      <c r="E616" s="11"/>
      <c r="F616" s="11"/>
      <c r="Q616" s="10"/>
      <c r="R616" s="509"/>
    </row>
    <row r="617" spans="3:18" ht="15.75" customHeight="1" x14ac:dyDescent="0.25">
      <c r="C617" s="54"/>
      <c r="D617" s="11"/>
      <c r="E617" s="11"/>
      <c r="F617" s="11"/>
      <c r="Q617" s="10"/>
      <c r="R617" s="509"/>
    </row>
    <row r="618" spans="3:18" ht="15.75" customHeight="1" x14ac:dyDescent="0.25">
      <c r="C618" s="54"/>
      <c r="D618" s="11"/>
      <c r="E618" s="11"/>
      <c r="F618" s="11"/>
      <c r="Q618" s="10"/>
      <c r="R618" s="509"/>
    </row>
    <row r="619" spans="3:18" ht="15.75" customHeight="1" x14ac:dyDescent="0.25">
      <c r="C619" s="54"/>
      <c r="D619" s="11"/>
      <c r="E619" s="11"/>
      <c r="F619" s="11"/>
      <c r="Q619" s="10"/>
      <c r="R619" s="509"/>
    </row>
    <row r="620" spans="3:18" ht="15.75" customHeight="1" x14ac:dyDescent="0.25">
      <c r="C620" s="54"/>
      <c r="D620" s="11"/>
      <c r="E620" s="11"/>
      <c r="F620" s="11"/>
      <c r="Q620" s="10"/>
      <c r="R620" s="509"/>
    </row>
    <row r="621" spans="3:18" ht="15.75" customHeight="1" x14ac:dyDescent="0.25">
      <c r="C621" s="54"/>
      <c r="D621" s="11"/>
      <c r="E621" s="11"/>
      <c r="F621" s="11"/>
      <c r="Q621" s="10"/>
      <c r="R621" s="509"/>
    </row>
    <row r="622" spans="3:18" ht="15.75" customHeight="1" x14ac:dyDescent="0.25">
      <c r="C622" s="54"/>
      <c r="D622" s="11"/>
      <c r="E622" s="11"/>
      <c r="F622" s="11"/>
      <c r="Q622" s="10"/>
      <c r="R622" s="509"/>
    </row>
    <row r="623" spans="3:18" ht="15.75" customHeight="1" x14ac:dyDescent="0.25">
      <c r="C623" s="54"/>
      <c r="D623" s="11"/>
      <c r="E623" s="11"/>
      <c r="F623" s="11"/>
      <c r="Q623" s="10"/>
      <c r="R623" s="509"/>
    </row>
    <row r="624" spans="3:18" ht="15.75" customHeight="1" x14ac:dyDescent="0.25">
      <c r="C624" s="54"/>
      <c r="D624" s="11"/>
      <c r="E624" s="11"/>
      <c r="F624" s="11"/>
      <c r="Q624" s="10"/>
      <c r="R624" s="509"/>
    </row>
    <row r="625" spans="3:18" ht="15.75" customHeight="1" x14ac:dyDescent="0.25">
      <c r="C625" s="54"/>
      <c r="D625" s="11"/>
      <c r="E625" s="11"/>
      <c r="F625" s="11"/>
      <c r="Q625" s="10"/>
      <c r="R625" s="509"/>
    </row>
    <row r="626" spans="3:18" ht="15.75" customHeight="1" x14ac:dyDescent="0.25">
      <c r="C626" s="54"/>
      <c r="D626" s="11"/>
      <c r="E626" s="11"/>
      <c r="F626" s="11"/>
      <c r="Q626" s="10"/>
      <c r="R626" s="509"/>
    </row>
    <row r="627" spans="3:18" ht="15.75" customHeight="1" x14ac:dyDescent="0.25">
      <c r="C627" s="54"/>
      <c r="D627" s="11"/>
      <c r="E627" s="11"/>
      <c r="F627" s="11"/>
      <c r="Q627" s="10"/>
      <c r="R627" s="509"/>
    </row>
    <row r="628" spans="3:18" ht="15.75" customHeight="1" x14ac:dyDescent="0.25">
      <c r="C628" s="54"/>
      <c r="D628" s="11"/>
      <c r="E628" s="11"/>
      <c r="F628" s="11"/>
      <c r="Q628" s="10"/>
      <c r="R628" s="509"/>
    </row>
    <row r="629" spans="3:18" ht="15.75" customHeight="1" x14ac:dyDescent="0.25">
      <c r="C629" s="54"/>
      <c r="D629" s="11"/>
      <c r="E629" s="11"/>
      <c r="F629" s="11"/>
      <c r="Q629" s="10"/>
      <c r="R629" s="509"/>
    </row>
    <row r="630" spans="3:18" ht="15.75" customHeight="1" x14ac:dyDescent="0.25">
      <c r="C630" s="54"/>
      <c r="D630" s="11"/>
      <c r="E630" s="11"/>
      <c r="F630" s="11"/>
      <c r="Q630" s="10"/>
      <c r="R630" s="509"/>
    </row>
    <row r="631" spans="3:18" ht="15.75" customHeight="1" x14ac:dyDescent="0.25">
      <c r="C631" s="54"/>
      <c r="D631" s="11"/>
      <c r="E631" s="11"/>
      <c r="F631" s="11"/>
      <c r="Q631" s="10"/>
      <c r="R631" s="509"/>
    </row>
    <row r="632" spans="3:18" ht="15.75" customHeight="1" x14ac:dyDescent="0.25">
      <c r="C632" s="54"/>
      <c r="D632" s="11"/>
      <c r="E632" s="11"/>
      <c r="F632" s="11"/>
      <c r="Q632" s="10"/>
      <c r="R632" s="509"/>
    </row>
    <row r="633" spans="3:18" ht="15.75" customHeight="1" x14ac:dyDescent="0.25">
      <c r="C633" s="54"/>
      <c r="D633" s="11"/>
      <c r="E633" s="11"/>
      <c r="F633" s="11"/>
      <c r="Q633" s="10"/>
      <c r="R633" s="509"/>
    </row>
    <row r="634" spans="3:18" ht="15.75" customHeight="1" x14ac:dyDescent="0.25">
      <c r="C634" s="54"/>
      <c r="D634" s="11"/>
      <c r="E634" s="11"/>
      <c r="F634" s="11"/>
      <c r="Q634" s="10"/>
      <c r="R634" s="509"/>
    </row>
    <row r="635" spans="3:18" ht="15.75" customHeight="1" x14ac:dyDescent="0.25">
      <c r="C635" s="54"/>
      <c r="D635" s="11"/>
      <c r="E635" s="11"/>
      <c r="F635" s="11"/>
      <c r="Q635" s="10"/>
      <c r="R635" s="509"/>
    </row>
    <row r="636" spans="3:18" ht="15.75" customHeight="1" x14ac:dyDescent="0.25">
      <c r="C636" s="54"/>
      <c r="D636" s="11"/>
      <c r="E636" s="11"/>
      <c r="F636" s="11"/>
      <c r="Q636" s="10"/>
      <c r="R636" s="509"/>
    </row>
    <row r="637" spans="3:18" ht="15.75" customHeight="1" x14ac:dyDescent="0.25">
      <c r="C637" s="54"/>
      <c r="D637" s="11"/>
      <c r="E637" s="11"/>
      <c r="F637" s="11"/>
      <c r="Q637" s="10"/>
      <c r="R637" s="509"/>
    </row>
    <row r="638" spans="3:18" ht="15.75" customHeight="1" x14ac:dyDescent="0.25">
      <c r="C638" s="54"/>
      <c r="D638" s="11"/>
      <c r="E638" s="11"/>
      <c r="F638" s="11"/>
      <c r="Q638" s="10"/>
      <c r="R638" s="509"/>
    </row>
    <row r="639" spans="3:18" ht="15.75" customHeight="1" x14ac:dyDescent="0.25">
      <c r="C639" s="54"/>
      <c r="D639" s="11"/>
      <c r="E639" s="11"/>
      <c r="F639" s="11"/>
      <c r="Q639" s="10"/>
      <c r="R639" s="509"/>
    </row>
    <row r="640" spans="3:18" ht="15.75" customHeight="1" x14ac:dyDescent="0.25">
      <c r="C640" s="54"/>
      <c r="D640" s="11"/>
      <c r="E640" s="11"/>
      <c r="F640" s="11"/>
      <c r="Q640" s="10"/>
      <c r="R640" s="509"/>
    </row>
    <row r="641" spans="3:18" ht="15.75" customHeight="1" x14ac:dyDescent="0.25">
      <c r="C641" s="54"/>
      <c r="D641" s="11"/>
      <c r="E641" s="11"/>
      <c r="F641" s="11"/>
      <c r="Q641" s="10"/>
      <c r="R641" s="509"/>
    </row>
    <row r="642" spans="3:18" ht="15.75" customHeight="1" x14ac:dyDescent="0.25">
      <c r="C642" s="54"/>
      <c r="D642" s="11"/>
      <c r="E642" s="11"/>
      <c r="F642" s="11"/>
      <c r="Q642" s="10"/>
      <c r="R642" s="509"/>
    </row>
    <row r="643" spans="3:18" ht="15.75" customHeight="1" x14ac:dyDescent="0.25">
      <c r="C643" s="54"/>
      <c r="D643" s="11"/>
      <c r="E643" s="11"/>
      <c r="F643" s="11"/>
      <c r="Q643" s="10"/>
      <c r="R643" s="509"/>
    </row>
    <row r="644" spans="3:18" ht="15.75" customHeight="1" x14ac:dyDescent="0.25">
      <c r="C644" s="54"/>
      <c r="D644" s="11"/>
      <c r="E644" s="11"/>
      <c r="F644" s="11"/>
      <c r="Q644" s="10"/>
      <c r="R644" s="509"/>
    </row>
    <row r="645" spans="3:18" ht="15.75" customHeight="1" x14ac:dyDescent="0.25">
      <c r="C645" s="54"/>
      <c r="D645" s="11"/>
      <c r="E645" s="11"/>
      <c r="F645" s="11"/>
      <c r="Q645" s="10"/>
      <c r="R645" s="509"/>
    </row>
    <row r="646" spans="3:18" ht="15.75" customHeight="1" x14ac:dyDescent="0.25">
      <c r="C646" s="54"/>
      <c r="D646" s="11"/>
      <c r="E646" s="11"/>
      <c r="F646" s="11"/>
      <c r="Q646" s="10"/>
      <c r="R646" s="509"/>
    </row>
    <row r="647" spans="3:18" ht="15.75" customHeight="1" x14ac:dyDescent="0.25">
      <c r="C647" s="54"/>
      <c r="D647" s="11"/>
      <c r="E647" s="11"/>
      <c r="F647" s="11"/>
      <c r="Q647" s="10"/>
      <c r="R647" s="509"/>
    </row>
    <row r="648" spans="3:18" ht="15.75" customHeight="1" x14ac:dyDescent="0.25">
      <c r="C648" s="54"/>
      <c r="D648" s="11"/>
      <c r="E648" s="11"/>
      <c r="F648" s="11"/>
      <c r="Q648" s="10"/>
      <c r="R648" s="509"/>
    </row>
    <row r="649" spans="3:18" ht="15.75" customHeight="1" x14ac:dyDescent="0.25">
      <c r="C649" s="54"/>
      <c r="D649" s="11"/>
      <c r="E649" s="11"/>
      <c r="F649" s="11"/>
      <c r="Q649" s="10"/>
      <c r="R649" s="509"/>
    </row>
    <row r="650" spans="3:18" ht="15.75" customHeight="1" x14ac:dyDescent="0.25">
      <c r="C650" s="54"/>
      <c r="D650" s="11"/>
      <c r="E650" s="11"/>
      <c r="F650" s="11"/>
      <c r="Q650" s="10"/>
      <c r="R650" s="509"/>
    </row>
    <row r="651" spans="3:18" ht="15.75" customHeight="1" x14ac:dyDescent="0.25">
      <c r="C651" s="54"/>
      <c r="D651" s="11"/>
      <c r="E651" s="11"/>
      <c r="F651" s="11"/>
      <c r="Q651" s="10"/>
      <c r="R651" s="509"/>
    </row>
    <row r="652" spans="3:18" ht="15.75" customHeight="1" x14ac:dyDescent="0.25">
      <c r="C652" s="54"/>
      <c r="D652" s="11"/>
      <c r="E652" s="11"/>
      <c r="F652" s="11"/>
      <c r="Q652" s="10"/>
      <c r="R652" s="509"/>
    </row>
    <row r="653" spans="3:18" ht="15.75" customHeight="1" x14ac:dyDescent="0.25">
      <c r="C653" s="54"/>
      <c r="D653" s="11"/>
      <c r="E653" s="11"/>
      <c r="F653" s="11"/>
      <c r="Q653" s="10"/>
      <c r="R653" s="509"/>
    </row>
    <row r="654" spans="3:18" ht="15.75" customHeight="1" x14ac:dyDescent="0.25">
      <c r="C654" s="54"/>
      <c r="D654" s="11"/>
      <c r="E654" s="11"/>
      <c r="F654" s="11"/>
      <c r="Q654" s="10"/>
      <c r="R654" s="509"/>
    </row>
    <row r="655" spans="3:18" ht="15.75" customHeight="1" x14ac:dyDescent="0.25">
      <c r="C655" s="54"/>
      <c r="D655" s="11"/>
      <c r="E655" s="11"/>
      <c r="F655" s="11"/>
      <c r="Q655" s="10"/>
      <c r="R655" s="509"/>
    </row>
    <row r="656" spans="3:18" ht="15.75" customHeight="1" x14ac:dyDescent="0.25">
      <c r="C656" s="54"/>
      <c r="D656" s="11"/>
      <c r="E656" s="11"/>
      <c r="F656" s="11"/>
      <c r="Q656" s="10"/>
      <c r="R656" s="509"/>
    </row>
    <row r="657" spans="3:18" ht="15.75" customHeight="1" x14ac:dyDescent="0.25">
      <c r="C657" s="54"/>
      <c r="D657" s="11"/>
      <c r="E657" s="11"/>
      <c r="F657" s="11"/>
      <c r="Q657" s="10"/>
      <c r="R657" s="509"/>
    </row>
    <row r="658" spans="3:18" ht="15.75" customHeight="1" x14ac:dyDescent="0.25">
      <c r="C658" s="54"/>
      <c r="D658" s="11"/>
      <c r="E658" s="11"/>
      <c r="F658" s="11"/>
      <c r="Q658" s="10"/>
      <c r="R658" s="509"/>
    </row>
    <row r="659" spans="3:18" ht="15.75" customHeight="1" x14ac:dyDescent="0.25">
      <c r="C659" s="54"/>
      <c r="D659" s="11"/>
      <c r="E659" s="11"/>
      <c r="F659" s="11"/>
      <c r="Q659" s="10"/>
      <c r="R659" s="509"/>
    </row>
    <row r="660" spans="3:18" ht="15.75" customHeight="1" x14ac:dyDescent="0.25">
      <c r="C660" s="54"/>
      <c r="D660" s="11"/>
      <c r="E660" s="11"/>
      <c r="F660" s="11"/>
      <c r="Q660" s="10"/>
      <c r="R660" s="509"/>
    </row>
    <row r="661" spans="3:18" ht="15.75" customHeight="1" x14ac:dyDescent="0.25">
      <c r="C661" s="54"/>
      <c r="D661" s="11"/>
      <c r="E661" s="11"/>
      <c r="F661" s="11"/>
      <c r="Q661" s="10"/>
      <c r="R661" s="509"/>
    </row>
    <row r="662" spans="3:18" ht="15.75" customHeight="1" x14ac:dyDescent="0.25">
      <c r="C662" s="54"/>
      <c r="D662" s="11"/>
      <c r="E662" s="11"/>
      <c r="F662" s="11"/>
      <c r="Q662" s="10"/>
      <c r="R662" s="509"/>
    </row>
    <row r="663" spans="3:18" ht="15.75" customHeight="1" x14ac:dyDescent="0.25">
      <c r="C663" s="54"/>
      <c r="D663" s="11"/>
      <c r="E663" s="11"/>
      <c r="F663" s="11"/>
      <c r="Q663" s="10"/>
      <c r="R663" s="509"/>
    </row>
    <row r="664" spans="3:18" ht="15.75" customHeight="1" x14ac:dyDescent="0.25">
      <c r="C664" s="54"/>
      <c r="D664" s="11"/>
      <c r="E664" s="11"/>
      <c r="F664" s="11"/>
      <c r="Q664" s="10"/>
      <c r="R664" s="509"/>
    </row>
    <row r="665" spans="3:18" ht="15.75" customHeight="1" x14ac:dyDescent="0.25">
      <c r="C665" s="54"/>
      <c r="D665" s="11"/>
      <c r="E665" s="11"/>
      <c r="F665" s="11"/>
      <c r="Q665" s="10"/>
      <c r="R665" s="509"/>
    </row>
    <row r="666" spans="3:18" ht="15.75" customHeight="1" x14ac:dyDescent="0.25">
      <c r="C666" s="54"/>
      <c r="D666" s="11"/>
      <c r="E666" s="11"/>
      <c r="F666" s="11"/>
      <c r="Q666" s="10"/>
      <c r="R666" s="509"/>
    </row>
    <row r="667" spans="3:18" ht="15.75" customHeight="1" x14ac:dyDescent="0.25">
      <c r="C667" s="54"/>
      <c r="D667" s="11"/>
      <c r="E667" s="11"/>
      <c r="F667" s="11"/>
      <c r="Q667" s="10"/>
      <c r="R667" s="509"/>
    </row>
    <row r="668" spans="3:18" ht="15.75" customHeight="1" x14ac:dyDescent="0.25">
      <c r="C668" s="54"/>
      <c r="D668" s="11"/>
      <c r="E668" s="11"/>
      <c r="F668" s="11"/>
      <c r="Q668" s="10"/>
      <c r="R668" s="509"/>
    </row>
    <row r="669" spans="3:18" ht="15.75" customHeight="1" x14ac:dyDescent="0.25">
      <c r="C669" s="54"/>
      <c r="D669" s="11"/>
      <c r="E669" s="11"/>
      <c r="F669" s="11"/>
      <c r="Q669" s="10"/>
      <c r="R669" s="509"/>
    </row>
    <row r="670" spans="3:18" ht="15.75" customHeight="1" x14ac:dyDescent="0.25">
      <c r="C670" s="54"/>
      <c r="D670" s="11"/>
      <c r="E670" s="11"/>
      <c r="F670" s="11"/>
      <c r="Q670" s="10"/>
      <c r="R670" s="509"/>
    </row>
    <row r="671" spans="3:18" ht="15.75" customHeight="1" x14ac:dyDescent="0.25">
      <c r="C671" s="54"/>
      <c r="D671" s="11"/>
      <c r="E671" s="11"/>
      <c r="F671" s="11"/>
      <c r="Q671" s="10"/>
      <c r="R671" s="509"/>
    </row>
    <row r="672" spans="3:18" ht="15.75" customHeight="1" x14ac:dyDescent="0.25">
      <c r="C672" s="54"/>
      <c r="D672" s="11"/>
      <c r="E672" s="11"/>
      <c r="F672" s="11"/>
      <c r="Q672" s="10"/>
      <c r="R672" s="509"/>
    </row>
    <row r="673" spans="3:18" ht="15.75" customHeight="1" x14ac:dyDescent="0.25">
      <c r="C673" s="54"/>
      <c r="D673" s="11"/>
      <c r="E673" s="11"/>
      <c r="F673" s="11"/>
      <c r="Q673" s="10"/>
      <c r="R673" s="509"/>
    </row>
    <row r="674" spans="3:18" ht="15.75" customHeight="1" x14ac:dyDescent="0.25">
      <c r="C674" s="54"/>
      <c r="D674" s="11"/>
      <c r="E674" s="11"/>
      <c r="F674" s="11"/>
      <c r="Q674" s="10"/>
      <c r="R674" s="509"/>
    </row>
    <row r="675" spans="3:18" ht="15.75" customHeight="1" x14ac:dyDescent="0.25">
      <c r="C675" s="54"/>
      <c r="D675" s="11"/>
      <c r="E675" s="11"/>
      <c r="F675" s="11"/>
      <c r="Q675" s="10"/>
      <c r="R675" s="509"/>
    </row>
    <row r="676" spans="3:18" ht="15.75" customHeight="1" x14ac:dyDescent="0.25">
      <c r="C676" s="54"/>
      <c r="D676" s="11"/>
      <c r="E676" s="11"/>
      <c r="F676" s="11"/>
      <c r="Q676" s="10"/>
      <c r="R676" s="509"/>
    </row>
    <row r="677" spans="3:18" ht="15.75" customHeight="1" x14ac:dyDescent="0.25">
      <c r="C677" s="54"/>
      <c r="D677" s="11"/>
      <c r="E677" s="11"/>
      <c r="F677" s="11"/>
      <c r="Q677" s="10"/>
      <c r="R677" s="509"/>
    </row>
    <row r="678" spans="3:18" ht="15.75" customHeight="1" x14ac:dyDescent="0.25">
      <c r="C678" s="54"/>
      <c r="D678" s="11"/>
      <c r="E678" s="11"/>
      <c r="F678" s="11"/>
      <c r="Q678" s="10"/>
      <c r="R678" s="509"/>
    </row>
    <row r="679" spans="3:18" ht="15.75" customHeight="1" x14ac:dyDescent="0.25">
      <c r="C679" s="54"/>
      <c r="D679" s="11"/>
      <c r="E679" s="11"/>
      <c r="F679" s="11"/>
      <c r="Q679" s="10"/>
      <c r="R679" s="509"/>
    </row>
    <row r="680" spans="3:18" ht="15.75" customHeight="1" x14ac:dyDescent="0.25">
      <c r="C680" s="54"/>
      <c r="D680" s="11"/>
      <c r="E680" s="11"/>
      <c r="F680" s="11"/>
      <c r="Q680" s="10"/>
      <c r="R680" s="509"/>
    </row>
    <row r="681" spans="3:18" ht="15.75" customHeight="1" x14ac:dyDescent="0.25">
      <c r="C681" s="54"/>
      <c r="D681" s="11"/>
      <c r="E681" s="11"/>
      <c r="F681" s="11"/>
      <c r="Q681" s="10"/>
      <c r="R681" s="509"/>
    </row>
    <row r="682" spans="3:18" ht="15.75" customHeight="1" x14ac:dyDescent="0.25">
      <c r="C682" s="54"/>
      <c r="D682" s="11"/>
      <c r="E682" s="11"/>
      <c r="F682" s="11"/>
      <c r="Q682" s="10"/>
      <c r="R682" s="509"/>
    </row>
    <row r="683" spans="3:18" ht="15.75" customHeight="1" x14ac:dyDescent="0.25">
      <c r="C683" s="54"/>
      <c r="D683" s="11"/>
      <c r="E683" s="11"/>
      <c r="F683" s="11"/>
      <c r="Q683" s="10"/>
      <c r="R683" s="509"/>
    </row>
    <row r="684" spans="3:18" ht="15.75" customHeight="1" x14ac:dyDescent="0.25">
      <c r="C684" s="54"/>
      <c r="D684" s="11"/>
      <c r="E684" s="11"/>
      <c r="F684" s="11"/>
      <c r="Q684" s="10"/>
      <c r="R684" s="509"/>
    </row>
    <row r="685" spans="3:18" ht="15.75" customHeight="1" x14ac:dyDescent="0.25">
      <c r="C685" s="54"/>
      <c r="D685" s="11"/>
      <c r="E685" s="11"/>
      <c r="F685" s="11"/>
      <c r="Q685" s="10"/>
      <c r="R685" s="509"/>
    </row>
    <row r="686" spans="3:18" ht="15.75" customHeight="1" x14ac:dyDescent="0.25">
      <c r="C686" s="54"/>
      <c r="D686" s="11"/>
      <c r="E686" s="11"/>
      <c r="F686" s="11"/>
      <c r="Q686" s="10"/>
      <c r="R686" s="509"/>
    </row>
    <row r="687" spans="3:18" ht="15.75" customHeight="1" x14ac:dyDescent="0.25">
      <c r="C687" s="54"/>
      <c r="D687" s="11"/>
      <c r="E687" s="11"/>
      <c r="F687" s="11"/>
      <c r="Q687" s="10"/>
      <c r="R687" s="509"/>
    </row>
    <row r="688" spans="3:18" ht="15.75" customHeight="1" x14ac:dyDescent="0.25">
      <c r="C688" s="54"/>
      <c r="D688" s="11"/>
      <c r="E688" s="11"/>
      <c r="F688" s="11"/>
      <c r="Q688" s="10"/>
      <c r="R688" s="509"/>
    </row>
    <row r="689" spans="3:18" ht="15.75" customHeight="1" x14ac:dyDescent="0.25">
      <c r="C689" s="54"/>
      <c r="D689" s="11"/>
      <c r="E689" s="11"/>
      <c r="F689" s="11"/>
      <c r="Q689" s="10"/>
      <c r="R689" s="509"/>
    </row>
    <row r="690" spans="3:18" ht="15.75" customHeight="1" x14ac:dyDescent="0.25">
      <c r="C690" s="54"/>
      <c r="D690" s="11"/>
      <c r="E690" s="11"/>
      <c r="F690" s="11"/>
      <c r="Q690" s="10"/>
      <c r="R690" s="509"/>
    </row>
    <row r="691" spans="3:18" ht="15.75" customHeight="1" x14ac:dyDescent="0.25">
      <c r="C691" s="54"/>
      <c r="D691" s="11"/>
      <c r="E691" s="11"/>
      <c r="F691" s="11"/>
      <c r="Q691" s="10"/>
      <c r="R691" s="509"/>
    </row>
    <row r="692" spans="3:18" ht="15.75" customHeight="1" x14ac:dyDescent="0.25">
      <c r="C692" s="54"/>
      <c r="D692" s="11"/>
      <c r="E692" s="11"/>
      <c r="F692" s="11"/>
      <c r="Q692" s="10"/>
      <c r="R692" s="509"/>
    </row>
    <row r="693" spans="3:18" ht="15.75" customHeight="1" x14ac:dyDescent="0.25">
      <c r="C693" s="54"/>
      <c r="D693" s="11"/>
      <c r="E693" s="11"/>
      <c r="F693" s="11"/>
      <c r="Q693" s="10"/>
      <c r="R693" s="509"/>
    </row>
    <row r="694" spans="3:18" ht="15.75" customHeight="1" x14ac:dyDescent="0.25">
      <c r="C694" s="54"/>
      <c r="D694" s="11"/>
      <c r="E694" s="11"/>
      <c r="F694" s="11"/>
      <c r="Q694" s="10"/>
      <c r="R694" s="509"/>
    </row>
    <row r="695" spans="3:18" ht="15.75" customHeight="1" x14ac:dyDescent="0.25">
      <c r="C695" s="54"/>
      <c r="D695" s="11"/>
      <c r="E695" s="11"/>
      <c r="F695" s="11"/>
      <c r="Q695" s="10"/>
      <c r="R695" s="509"/>
    </row>
    <row r="696" spans="3:18" ht="15.75" customHeight="1" x14ac:dyDescent="0.25">
      <c r="C696" s="54"/>
      <c r="D696" s="11"/>
      <c r="E696" s="11"/>
      <c r="F696" s="11"/>
      <c r="Q696" s="10"/>
      <c r="R696" s="509"/>
    </row>
    <row r="697" spans="3:18" ht="15.75" customHeight="1" x14ac:dyDescent="0.25">
      <c r="C697" s="54"/>
      <c r="D697" s="11"/>
      <c r="E697" s="11"/>
      <c r="F697" s="11"/>
      <c r="Q697" s="10"/>
      <c r="R697" s="509"/>
    </row>
    <row r="698" spans="3:18" ht="15.75" customHeight="1" x14ac:dyDescent="0.25">
      <c r="C698" s="54"/>
      <c r="D698" s="11"/>
      <c r="E698" s="11"/>
      <c r="F698" s="11"/>
      <c r="Q698" s="10"/>
      <c r="R698" s="509"/>
    </row>
    <row r="699" spans="3:18" ht="15.75" customHeight="1" x14ac:dyDescent="0.25">
      <c r="C699" s="54"/>
      <c r="D699" s="11"/>
      <c r="E699" s="11"/>
      <c r="F699" s="11"/>
      <c r="Q699" s="10"/>
      <c r="R699" s="509"/>
    </row>
    <row r="700" spans="3:18" ht="15.75" customHeight="1" x14ac:dyDescent="0.25">
      <c r="C700" s="54"/>
      <c r="D700" s="11"/>
      <c r="E700" s="11"/>
      <c r="F700" s="11"/>
      <c r="Q700" s="10"/>
      <c r="R700" s="509"/>
    </row>
    <row r="701" spans="3:18" ht="15.75" customHeight="1" x14ac:dyDescent="0.25">
      <c r="C701" s="54"/>
      <c r="D701" s="11"/>
      <c r="E701" s="11"/>
      <c r="F701" s="11"/>
      <c r="Q701" s="10"/>
      <c r="R701" s="509"/>
    </row>
    <row r="702" spans="3:18" ht="15.75" customHeight="1" x14ac:dyDescent="0.25">
      <c r="C702" s="54"/>
      <c r="D702" s="11"/>
      <c r="E702" s="11"/>
      <c r="F702" s="11"/>
      <c r="Q702" s="10"/>
      <c r="R702" s="509"/>
    </row>
    <row r="703" spans="3:18" ht="15.75" customHeight="1" x14ac:dyDescent="0.25">
      <c r="C703" s="54"/>
      <c r="D703" s="11"/>
      <c r="E703" s="11"/>
      <c r="F703" s="11"/>
      <c r="Q703" s="10"/>
      <c r="R703" s="509"/>
    </row>
    <row r="704" spans="3:18" ht="15.75" customHeight="1" x14ac:dyDescent="0.25">
      <c r="C704" s="54"/>
      <c r="D704" s="11"/>
      <c r="E704" s="11"/>
      <c r="F704" s="11"/>
      <c r="Q704" s="10"/>
      <c r="R704" s="509"/>
    </row>
    <row r="705" spans="3:18" ht="15.75" customHeight="1" x14ac:dyDescent="0.25">
      <c r="C705" s="54"/>
      <c r="D705" s="11"/>
      <c r="E705" s="11"/>
      <c r="F705" s="11"/>
      <c r="Q705" s="10"/>
      <c r="R705" s="509"/>
    </row>
    <row r="706" spans="3:18" ht="15.75" customHeight="1" x14ac:dyDescent="0.25">
      <c r="C706" s="54"/>
      <c r="D706" s="11"/>
      <c r="E706" s="11"/>
      <c r="F706" s="11"/>
      <c r="Q706" s="10"/>
      <c r="R706" s="509"/>
    </row>
    <row r="707" spans="3:18" ht="15.75" customHeight="1" x14ac:dyDescent="0.25">
      <c r="C707" s="54"/>
      <c r="D707" s="11"/>
      <c r="E707" s="11"/>
      <c r="F707" s="11"/>
      <c r="Q707" s="10"/>
      <c r="R707" s="509"/>
    </row>
    <row r="708" spans="3:18" ht="15.75" customHeight="1" x14ac:dyDescent="0.25">
      <c r="C708" s="54"/>
      <c r="D708" s="11"/>
      <c r="E708" s="11"/>
      <c r="F708" s="11"/>
      <c r="Q708" s="10"/>
      <c r="R708" s="509"/>
    </row>
    <row r="709" spans="3:18" ht="15.75" customHeight="1" x14ac:dyDescent="0.25">
      <c r="C709" s="54"/>
      <c r="D709" s="11"/>
      <c r="E709" s="11"/>
      <c r="F709" s="11"/>
      <c r="Q709" s="10"/>
      <c r="R709" s="509"/>
    </row>
    <row r="710" spans="3:18" ht="15.75" customHeight="1" x14ac:dyDescent="0.25">
      <c r="C710" s="54"/>
      <c r="D710" s="11"/>
      <c r="E710" s="11"/>
      <c r="F710" s="11"/>
      <c r="Q710" s="10"/>
      <c r="R710" s="509"/>
    </row>
    <row r="711" spans="3:18" ht="15.75" customHeight="1" x14ac:dyDescent="0.25">
      <c r="C711" s="54"/>
      <c r="D711" s="11"/>
      <c r="E711" s="11"/>
      <c r="F711" s="11"/>
      <c r="Q711" s="10"/>
      <c r="R711" s="509"/>
    </row>
    <row r="712" spans="3:18" ht="15.75" customHeight="1" x14ac:dyDescent="0.25">
      <c r="C712" s="54"/>
      <c r="D712" s="11"/>
      <c r="E712" s="11"/>
      <c r="F712" s="11"/>
      <c r="Q712" s="10"/>
      <c r="R712" s="509"/>
    </row>
    <row r="713" spans="3:18" ht="15.75" customHeight="1" x14ac:dyDescent="0.25">
      <c r="C713" s="54"/>
      <c r="D713" s="11"/>
      <c r="E713" s="11"/>
      <c r="F713" s="11"/>
      <c r="Q713" s="10"/>
      <c r="R713" s="509"/>
    </row>
    <row r="714" spans="3:18" ht="15.75" customHeight="1" x14ac:dyDescent="0.25">
      <c r="C714" s="54"/>
      <c r="D714" s="11"/>
      <c r="E714" s="11"/>
      <c r="F714" s="11"/>
      <c r="Q714" s="10"/>
      <c r="R714" s="509"/>
    </row>
    <row r="715" spans="3:18" ht="15.75" customHeight="1" x14ac:dyDescent="0.25">
      <c r="C715" s="54"/>
      <c r="D715" s="11"/>
      <c r="E715" s="11"/>
      <c r="F715" s="11"/>
      <c r="Q715" s="10"/>
      <c r="R715" s="509"/>
    </row>
    <row r="716" spans="3:18" ht="15.75" customHeight="1" x14ac:dyDescent="0.25">
      <c r="C716" s="54"/>
      <c r="D716" s="11"/>
      <c r="E716" s="11"/>
      <c r="F716" s="11"/>
      <c r="Q716" s="10"/>
      <c r="R716" s="509"/>
    </row>
    <row r="717" spans="3:18" ht="15.75" customHeight="1" x14ac:dyDescent="0.25">
      <c r="C717" s="54"/>
      <c r="D717" s="11"/>
      <c r="E717" s="11"/>
      <c r="F717" s="11"/>
      <c r="Q717" s="10"/>
      <c r="R717" s="509"/>
    </row>
    <row r="718" spans="3:18" ht="15.75" customHeight="1" x14ac:dyDescent="0.25">
      <c r="C718" s="54"/>
      <c r="D718" s="11"/>
      <c r="E718" s="11"/>
      <c r="F718" s="11"/>
      <c r="Q718" s="10"/>
      <c r="R718" s="509"/>
    </row>
    <row r="719" spans="3:18" ht="15.75" customHeight="1" x14ac:dyDescent="0.25">
      <c r="C719" s="54"/>
      <c r="D719" s="11"/>
      <c r="E719" s="11"/>
      <c r="F719" s="11"/>
      <c r="Q719" s="10"/>
      <c r="R719" s="509"/>
    </row>
    <row r="720" spans="3:18" ht="15.75" customHeight="1" x14ac:dyDescent="0.25">
      <c r="C720" s="54"/>
      <c r="D720" s="11"/>
      <c r="E720" s="11"/>
      <c r="F720" s="11"/>
      <c r="Q720" s="10"/>
      <c r="R720" s="509"/>
    </row>
    <row r="721" spans="3:18" ht="15.75" customHeight="1" x14ac:dyDescent="0.25">
      <c r="C721" s="54"/>
      <c r="D721" s="11"/>
      <c r="E721" s="11"/>
      <c r="F721" s="11"/>
      <c r="Q721" s="10"/>
      <c r="R721" s="509"/>
    </row>
    <row r="722" spans="3:18" ht="15.75" customHeight="1" x14ac:dyDescent="0.25">
      <c r="C722" s="54"/>
      <c r="D722" s="11"/>
      <c r="E722" s="11"/>
      <c r="F722" s="11"/>
      <c r="Q722" s="10"/>
      <c r="R722" s="509"/>
    </row>
    <row r="723" spans="3:18" ht="15.75" customHeight="1" x14ac:dyDescent="0.25">
      <c r="C723" s="54"/>
      <c r="D723" s="11"/>
      <c r="E723" s="11"/>
      <c r="F723" s="11"/>
      <c r="Q723" s="10"/>
      <c r="R723" s="509"/>
    </row>
    <row r="724" spans="3:18" ht="15.75" customHeight="1" x14ac:dyDescent="0.25">
      <c r="C724" s="54"/>
      <c r="D724" s="11"/>
      <c r="E724" s="11"/>
      <c r="F724" s="11"/>
      <c r="Q724" s="10"/>
      <c r="R724" s="509"/>
    </row>
    <row r="725" spans="3:18" ht="15.75" customHeight="1" x14ac:dyDescent="0.25">
      <c r="C725" s="54"/>
      <c r="D725" s="11"/>
      <c r="E725" s="11"/>
      <c r="F725" s="11"/>
      <c r="Q725" s="10"/>
      <c r="R725" s="509"/>
    </row>
    <row r="726" spans="3:18" ht="15.75" customHeight="1" x14ac:dyDescent="0.25">
      <c r="C726" s="54"/>
      <c r="D726" s="11"/>
      <c r="E726" s="11"/>
      <c r="F726" s="11"/>
      <c r="Q726" s="10"/>
      <c r="R726" s="509"/>
    </row>
    <row r="727" spans="3:18" ht="15.75" customHeight="1" x14ac:dyDescent="0.25">
      <c r="C727" s="54"/>
      <c r="D727" s="11"/>
      <c r="E727" s="11"/>
      <c r="F727" s="11"/>
      <c r="Q727" s="10"/>
      <c r="R727" s="509"/>
    </row>
    <row r="728" spans="3:18" ht="15.75" customHeight="1" x14ac:dyDescent="0.25">
      <c r="C728" s="54"/>
      <c r="D728" s="11"/>
      <c r="E728" s="11"/>
      <c r="F728" s="11"/>
      <c r="Q728" s="10"/>
      <c r="R728" s="509"/>
    </row>
    <row r="729" spans="3:18" ht="15.75" customHeight="1" x14ac:dyDescent="0.25">
      <c r="C729" s="54"/>
      <c r="D729" s="11"/>
      <c r="E729" s="11"/>
      <c r="F729" s="11"/>
      <c r="Q729" s="10"/>
      <c r="R729" s="509"/>
    </row>
    <row r="730" spans="3:18" ht="15.75" customHeight="1" x14ac:dyDescent="0.25">
      <c r="C730" s="54"/>
      <c r="D730" s="11"/>
      <c r="E730" s="11"/>
      <c r="F730" s="11"/>
      <c r="Q730" s="10"/>
      <c r="R730" s="509"/>
    </row>
    <row r="731" spans="3:18" ht="15.75" customHeight="1" x14ac:dyDescent="0.25">
      <c r="C731" s="54"/>
      <c r="D731" s="11"/>
      <c r="E731" s="11"/>
      <c r="F731" s="11"/>
      <c r="Q731" s="10"/>
      <c r="R731" s="509"/>
    </row>
    <row r="732" spans="3:18" ht="15.75" customHeight="1" x14ac:dyDescent="0.25">
      <c r="C732" s="54"/>
      <c r="D732" s="11"/>
      <c r="E732" s="11"/>
      <c r="F732" s="11"/>
      <c r="Q732" s="10"/>
      <c r="R732" s="509"/>
    </row>
    <row r="733" spans="3:18" ht="15.75" customHeight="1" x14ac:dyDescent="0.25">
      <c r="C733" s="54"/>
      <c r="D733" s="11"/>
      <c r="E733" s="11"/>
      <c r="F733" s="11"/>
      <c r="Q733" s="10"/>
      <c r="R733" s="509"/>
    </row>
    <row r="734" spans="3:18" ht="15.75" customHeight="1" x14ac:dyDescent="0.25">
      <c r="C734" s="54"/>
      <c r="D734" s="11"/>
      <c r="E734" s="11"/>
      <c r="F734" s="11"/>
      <c r="Q734" s="10"/>
      <c r="R734" s="509"/>
    </row>
    <row r="735" spans="3:18" ht="15.75" customHeight="1" x14ac:dyDescent="0.25">
      <c r="C735" s="54"/>
      <c r="D735" s="11"/>
      <c r="E735" s="11"/>
      <c r="F735" s="11"/>
      <c r="Q735" s="10"/>
      <c r="R735" s="509"/>
    </row>
    <row r="736" spans="3:18" ht="15.75" customHeight="1" x14ac:dyDescent="0.25">
      <c r="C736" s="54"/>
      <c r="D736" s="11"/>
      <c r="E736" s="11"/>
      <c r="F736" s="11"/>
      <c r="Q736" s="10"/>
      <c r="R736" s="509"/>
    </row>
    <row r="737" spans="3:18" ht="15.75" customHeight="1" x14ac:dyDescent="0.25">
      <c r="C737" s="54"/>
      <c r="D737" s="11"/>
      <c r="E737" s="11"/>
      <c r="F737" s="11"/>
      <c r="Q737" s="10"/>
      <c r="R737" s="509"/>
    </row>
    <row r="738" spans="3:18" ht="15.75" customHeight="1" x14ac:dyDescent="0.25">
      <c r="C738" s="54"/>
      <c r="D738" s="11"/>
      <c r="E738" s="11"/>
      <c r="F738" s="11"/>
      <c r="Q738" s="10"/>
      <c r="R738" s="509"/>
    </row>
    <row r="739" spans="3:18" ht="15.75" customHeight="1" x14ac:dyDescent="0.25">
      <c r="C739" s="54"/>
      <c r="D739" s="11"/>
      <c r="E739" s="11"/>
      <c r="F739" s="11"/>
      <c r="Q739" s="10"/>
      <c r="R739" s="509"/>
    </row>
    <row r="740" spans="3:18" ht="15.75" customHeight="1" x14ac:dyDescent="0.25">
      <c r="C740" s="54"/>
      <c r="D740" s="11"/>
      <c r="E740" s="11"/>
      <c r="F740" s="11"/>
      <c r="Q740" s="10"/>
      <c r="R740" s="509"/>
    </row>
    <row r="741" spans="3:18" ht="15.75" customHeight="1" x14ac:dyDescent="0.25">
      <c r="C741" s="54"/>
      <c r="D741" s="11"/>
      <c r="E741" s="11"/>
      <c r="F741" s="11"/>
      <c r="Q741" s="10"/>
      <c r="R741" s="509"/>
    </row>
    <row r="742" spans="3:18" ht="15.75" customHeight="1" x14ac:dyDescent="0.25">
      <c r="C742" s="54"/>
      <c r="D742" s="11"/>
      <c r="E742" s="11"/>
      <c r="F742" s="11"/>
      <c r="Q742" s="10"/>
      <c r="R742" s="509"/>
    </row>
    <row r="743" spans="3:18" ht="15.75" customHeight="1" x14ac:dyDescent="0.25">
      <c r="C743" s="54"/>
      <c r="D743" s="11"/>
      <c r="E743" s="11"/>
      <c r="F743" s="11"/>
      <c r="Q743" s="10"/>
      <c r="R743" s="509"/>
    </row>
    <row r="744" spans="3:18" ht="15.75" customHeight="1" x14ac:dyDescent="0.25">
      <c r="C744" s="54"/>
      <c r="D744" s="11"/>
      <c r="E744" s="11"/>
      <c r="F744" s="11"/>
      <c r="Q744" s="10"/>
      <c r="R744" s="509"/>
    </row>
    <row r="745" spans="3:18" ht="15.75" customHeight="1" x14ac:dyDescent="0.25">
      <c r="C745" s="54"/>
      <c r="D745" s="11"/>
      <c r="E745" s="11"/>
      <c r="F745" s="11"/>
      <c r="Q745" s="10"/>
      <c r="R745" s="509"/>
    </row>
    <row r="746" spans="3:18" ht="15.75" customHeight="1" x14ac:dyDescent="0.25">
      <c r="C746" s="54"/>
      <c r="D746" s="11"/>
      <c r="E746" s="11"/>
      <c r="F746" s="11"/>
      <c r="Q746" s="10"/>
      <c r="R746" s="509"/>
    </row>
    <row r="747" spans="3:18" ht="15.75" customHeight="1" x14ac:dyDescent="0.25">
      <c r="C747" s="54"/>
      <c r="D747" s="11"/>
      <c r="E747" s="11"/>
      <c r="F747" s="11"/>
      <c r="Q747" s="10"/>
      <c r="R747" s="509"/>
    </row>
    <row r="748" spans="3:18" ht="15.75" customHeight="1" x14ac:dyDescent="0.25">
      <c r="C748" s="54"/>
      <c r="D748" s="11"/>
      <c r="E748" s="11"/>
      <c r="F748" s="11"/>
      <c r="Q748" s="10"/>
      <c r="R748" s="509"/>
    </row>
    <row r="749" spans="3:18" ht="15.75" customHeight="1" x14ac:dyDescent="0.25">
      <c r="C749" s="54"/>
      <c r="D749" s="11"/>
      <c r="E749" s="11"/>
      <c r="F749" s="11"/>
      <c r="Q749" s="10"/>
      <c r="R749" s="509"/>
    </row>
    <row r="750" spans="3:18" ht="15.75" customHeight="1" x14ac:dyDescent="0.25">
      <c r="C750" s="54"/>
      <c r="D750" s="11"/>
      <c r="E750" s="11"/>
      <c r="F750" s="11"/>
      <c r="Q750" s="10"/>
      <c r="R750" s="509"/>
    </row>
    <row r="751" spans="3:18" ht="15.75" customHeight="1" x14ac:dyDescent="0.25">
      <c r="C751" s="54"/>
      <c r="D751" s="11"/>
      <c r="E751" s="11"/>
      <c r="F751" s="11"/>
      <c r="Q751" s="10"/>
      <c r="R751" s="509"/>
    </row>
    <row r="752" spans="3:18" ht="15.75" customHeight="1" x14ac:dyDescent="0.25">
      <c r="C752" s="54"/>
      <c r="D752" s="11"/>
      <c r="E752" s="11"/>
      <c r="F752" s="11"/>
      <c r="Q752" s="10"/>
      <c r="R752" s="509"/>
    </row>
    <row r="753" spans="3:18" ht="15.75" customHeight="1" x14ac:dyDescent="0.25">
      <c r="C753" s="54"/>
      <c r="D753" s="11"/>
      <c r="E753" s="11"/>
      <c r="F753" s="11"/>
      <c r="Q753" s="10"/>
      <c r="R753" s="509"/>
    </row>
    <row r="754" spans="3:18" ht="15.75" customHeight="1" x14ac:dyDescent="0.25">
      <c r="C754" s="54"/>
      <c r="D754" s="11"/>
      <c r="E754" s="11"/>
      <c r="F754" s="11"/>
      <c r="Q754" s="10"/>
      <c r="R754" s="509"/>
    </row>
    <row r="755" spans="3:18" ht="15.75" customHeight="1" x14ac:dyDescent="0.25">
      <c r="C755" s="54"/>
      <c r="D755" s="11"/>
      <c r="E755" s="11"/>
      <c r="F755" s="11"/>
      <c r="Q755" s="10"/>
      <c r="R755" s="509"/>
    </row>
    <row r="756" spans="3:18" ht="15.75" customHeight="1" x14ac:dyDescent="0.25">
      <c r="C756" s="54"/>
      <c r="D756" s="11"/>
      <c r="E756" s="11"/>
      <c r="F756" s="11"/>
      <c r="Q756" s="10"/>
      <c r="R756" s="509"/>
    </row>
    <row r="757" spans="3:18" ht="15.75" customHeight="1" x14ac:dyDescent="0.25">
      <c r="C757" s="54"/>
      <c r="D757" s="11"/>
      <c r="E757" s="11"/>
      <c r="F757" s="11"/>
      <c r="Q757" s="10"/>
      <c r="R757" s="509"/>
    </row>
    <row r="758" spans="3:18" ht="15.75" customHeight="1" x14ac:dyDescent="0.25">
      <c r="C758" s="54"/>
      <c r="D758" s="11"/>
      <c r="E758" s="11"/>
      <c r="F758" s="11"/>
      <c r="Q758" s="10"/>
      <c r="R758" s="509"/>
    </row>
    <row r="759" spans="3:18" ht="15.75" customHeight="1" x14ac:dyDescent="0.25">
      <c r="C759" s="54"/>
      <c r="D759" s="11"/>
      <c r="E759" s="11"/>
      <c r="F759" s="11"/>
      <c r="Q759" s="10"/>
      <c r="R759" s="509"/>
    </row>
    <row r="760" spans="3:18" ht="15.75" customHeight="1" x14ac:dyDescent="0.25">
      <c r="C760" s="54"/>
      <c r="D760" s="11"/>
      <c r="E760" s="11"/>
      <c r="F760" s="11"/>
      <c r="Q760" s="10"/>
      <c r="R760" s="509"/>
    </row>
    <row r="761" spans="3:18" ht="15.75" customHeight="1" x14ac:dyDescent="0.25">
      <c r="C761" s="54"/>
      <c r="D761" s="11"/>
      <c r="E761" s="11"/>
      <c r="F761" s="11"/>
      <c r="Q761" s="10"/>
      <c r="R761" s="509"/>
    </row>
    <row r="762" spans="3:18" ht="15.75" customHeight="1" x14ac:dyDescent="0.25">
      <c r="C762" s="54"/>
      <c r="D762" s="11"/>
      <c r="E762" s="11"/>
      <c r="F762" s="11"/>
      <c r="Q762" s="10"/>
      <c r="R762" s="509"/>
    </row>
    <row r="763" spans="3:18" ht="15.75" customHeight="1" x14ac:dyDescent="0.25">
      <c r="C763" s="54"/>
      <c r="D763" s="11"/>
      <c r="E763" s="11"/>
      <c r="F763" s="11"/>
      <c r="Q763" s="10"/>
      <c r="R763" s="509"/>
    </row>
    <row r="764" spans="3:18" ht="15.75" customHeight="1" x14ac:dyDescent="0.25">
      <c r="C764" s="54"/>
      <c r="D764" s="11"/>
      <c r="E764" s="11"/>
      <c r="F764" s="11"/>
      <c r="Q764" s="10"/>
      <c r="R764" s="509"/>
    </row>
    <row r="765" spans="3:18" ht="15.75" customHeight="1" x14ac:dyDescent="0.25">
      <c r="C765" s="54"/>
      <c r="D765" s="11"/>
      <c r="E765" s="11"/>
      <c r="F765" s="11"/>
      <c r="Q765" s="10"/>
      <c r="R765" s="509"/>
    </row>
    <row r="766" spans="3:18" ht="15.75" customHeight="1" x14ac:dyDescent="0.25">
      <c r="C766" s="54"/>
      <c r="D766" s="11"/>
      <c r="E766" s="11"/>
      <c r="F766" s="11"/>
      <c r="Q766" s="10"/>
      <c r="R766" s="509"/>
    </row>
    <row r="767" spans="3:18" ht="15.75" customHeight="1" x14ac:dyDescent="0.25">
      <c r="C767" s="54"/>
      <c r="D767" s="11"/>
      <c r="E767" s="11"/>
      <c r="F767" s="11"/>
      <c r="Q767" s="10"/>
      <c r="R767" s="509"/>
    </row>
    <row r="768" spans="3:18" ht="15.75" customHeight="1" x14ac:dyDescent="0.25">
      <c r="C768" s="54"/>
      <c r="D768" s="11"/>
      <c r="E768" s="11"/>
      <c r="F768" s="11"/>
      <c r="Q768" s="10"/>
      <c r="R768" s="509"/>
    </row>
    <row r="769" spans="3:18" ht="15.75" customHeight="1" x14ac:dyDescent="0.25">
      <c r="C769" s="54"/>
      <c r="D769" s="11"/>
      <c r="E769" s="11"/>
      <c r="F769" s="11"/>
      <c r="Q769" s="10"/>
      <c r="R769" s="509"/>
    </row>
    <row r="770" spans="3:18" ht="15.75" customHeight="1" x14ac:dyDescent="0.25">
      <c r="C770" s="54"/>
      <c r="D770" s="11"/>
      <c r="E770" s="11"/>
      <c r="F770" s="11"/>
      <c r="Q770" s="10"/>
      <c r="R770" s="509"/>
    </row>
    <row r="771" spans="3:18" ht="15.75" customHeight="1" x14ac:dyDescent="0.25">
      <c r="C771" s="54"/>
      <c r="D771" s="11"/>
      <c r="E771" s="11"/>
      <c r="F771" s="11"/>
      <c r="Q771" s="10"/>
      <c r="R771" s="509"/>
    </row>
    <row r="772" spans="3:18" ht="15.75" customHeight="1" x14ac:dyDescent="0.25">
      <c r="C772" s="54"/>
      <c r="D772" s="11"/>
      <c r="E772" s="11"/>
      <c r="F772" s="11"/>
      <c r="Q772" s="10"/>
      <c r="R772" s="509"/>
    </row>
    <row r="773" spans="3:18" ht="15.75" customHeight="1" x14ac:dyDescent="0.25">
      <c r="C773" s="54"/>
      <c r="D773" s="11"/>
      <c r="E773" s="11"/>
      <c r="F773" s="11"/>
      <c r="Q773" s="10"/>
      <c r="R773" s="509"/>
    </row>
    <row r="774" spans="3:18" ht="15.75" customHeight="1" x14ac:dyDescent="0.25">
      <c r="C774" s="54"/>
      <c r="D774" s="11"/>
      <c r="E774" s="11"/>
      <c r="F774" s="11"/>
      <c r="Q774" s="10"/>
      <c r="R774" s="509"/>
    </row>
    <row r="775" spans="3:18" ht="15.75" customHeight="1" x14ac:dyDescent="0.25">
      <c r="C775" s="54"/>
      <c r="D775" s="11"/>
      <c r="E775" s="11"/>
      <c r="F775" s="11"/>
      <c r="Q775" s="10"/>
      <c r="R775" s="509"/>
    </row>
    <row r="776" spans="3:18" ht="15.75" customHeight="1" x14ac:dyDescent="0.25">
      <c r="C776" s="54"/>
      <c r="D776" s="11"/>
      <c r="E776" s="11"/>
      <c r="F776" s="11"/>
      <c r="Q776" s="10"/>
      <c r="R776" s="509"/>
    </row>
    <row r="777" spans="3:18" ht="15.75" customHeight="1" x14ac:dyDescent="0.25">
      <c r="C777" s="54"/>
      <c r="D777" s="11"/>
      <c r="E777" s="11"/>
      <c r="F777" s="11"/>
      <c r="Q777" s="10"/>
      <c r="R777" s="509"/>
    </row>
    <row r="778" spans="3:18" ht="15.75" customHeight="1" x14ac:dyDescent="0.25">
      <c r="C778" s="54"/>
      <c r="D778" s="11"/>
      <c r="E778" s="11"/>
      <c r="F778" s="11"/>
      <c r="Q778" s="10"/>
      <c r="R778" s="509"/>
    </row>
    <row r="779" spans="3:18" ht="15.75" customHeight="1" x14ac:dyDescent="0.25">
      <c r="C779" s="54"/>
      <c r="D779" s="11"/>
      <c r="E779" s="11"/>
      <c r="F779" s="11"/>
      <c r="Q779" s="10"/>
      <c r="R779" s="509"/>
    </row>
    <row r="780" spans="3:18" ht="15.75" customHeight="1" x14ac:dyDescent="0.25">
      <c r="C780" s="54"/>
      <c r="D780" s="11"/>
      <c r="E780" s="11"/>
      <c r="F780" s="11"/>
      <c r="Q780" s="10"/>
      <c r="R780" s="509"/>
    </row>
    <row r="781" spans="3:18" ht="15.75" customHeight="1" x14ac:dyDescent="0.25">
      <c r="C781" s="54"/>
      <c r="D781" s="11"/>
      <c r="E781" s="11"/>
      <c r="F781" s="11"/>
      <c r="Q781" s="10"/>
      <c r="R781" s="509"/>
    </row>
    <row r="782" spans="3:18" ht="15.75" customHeight="1" x14ac:dyDescent="0.25">
      <c r="C782" s="54"/>
      <c r="D782" s="11"/>
      <c r="E782" s="11"/>
      <c r="F782" s="11"/>
      <c r="Q782" s="10"/>
      <c r="R782" s="509"/>
    </row>
    <row r="783" spans="3:18" ht="15.75" customHeight="1" x14ac:dyDescent="0.25">
      <c r="C783" s="54"/>
      <c r="D783" s="11"/>
      <c r="E783" s="11"/>
      <c r="F783" s="11"/>
      <c r="Q783" s="10"/>
      <c r="R783" s="509"/>
    </row>
    <row r="784" spans="3:18" ht="15.75" customHeight="1" x14ac:dyDescent="0.25">
      <c r="C784" s="54"/>
      <c r="D784" s="11"/>
      <c r="E784" s="11"/>
      <c r="F784" s="11"/>
      <c r="Q784" s="10"/>
      <c r="R784" s="509"/>
    </row>
    <row r="785" spans="3:18" ht="15.75" customHeight="1" x14ac:dyDescent="0.25">
      <c r="C785" s="54"/>
      <c r="D785" s="11"/>
      <c r="E785" s="11"/>
      <c r="F785" s="11"/>
      <c r="Q785" s="10"/>
      <c r="R785" s="509"/>
    </row>
    <row r="786" spans="3:18" ht="15.75" customHeight="1" x14ac:dyDescent="0.25">
      <c r="C786" s="54"/>
      <c r="D786" s="11"/>
      <c r="E786" s="11"/>
      <c r="F786" s="11"/>
      <c r="Q786" s="10"/>
      <c r="R786" s="509"/>
    </row>
    <row r="787" spans="3:18" ht="15.75" customHeight="1" x14ac:dyDescent="0.25">
      <c r="C787" s="54"/>
      <c r="D787" s="11"/>
      <c r="E787" s="11"/>
      <c r="F787" s="11"/>
      <c r="Q787" s="10"/>
      <c r="R787" s="509"/>
    </row>
    <row r="788" spans="3:18" ht="15.75" customHeight="1" x14ac:dyDescent="0.25">
      <c r="C788" s="54"/>
      <c r="D788" s="11"/>
      <c r="E788" s="11"/>
      <c r="F788" s="11"/>
      <c r="Q788" s="10"/>
      <c r="R788" s="509"/>
    </row>
    <row r="789" spans="3:18" ht="15.75" customHeight="1" x14ac:dyDescent="0.25">
      <c r="C789" s="54"/>
      <c r="D789" s="11"/>
      <c r="E789" s="11"/>
      <c r="F789" s="11"/>
      <c r="Q789" s="10"/>
      <c r="R789" s="509"/>
    </row>
    <row r="790" spans="3:18" ht="15.75" customHeight="1" x14ac:dyDescent="0.25">
      <c r="C790" s="54"/>
      <c r="D790" s="11"/>
      <c r="E790" s="11"/>
      <c r="F790" s="11"/>
      <c r="Q790" s="10"/>
      <c r="R790" s="509"/>
    </row>
    <row r="791" spans="3:18" ht="15.75" customHeight="1" x14ac:dyDescent="0.25">
      <c r="C791" s="54"/>
      <c r="D791" s="11"/>
      <c r="E791" s="11"/>
      <c r="F791" s="11"/>
      <c r="Q791" s="10"/>
      <c r="R791" s="509"/>
    </row>
    <row r="792" spans="3:18" ht="15.75" customHeight="1" x14ac:dyDescent="0.25">
      <c r="C792" s="54"/>
      <c r="D792" s="11"/>
      <c r="E792" s="11"/>
      <c r="F792" s="11"/>
      <c r="Q792" s="10"/>
      <c r="R792" s="509"/>
    </row>
    <row r="793" spans="3:18" ht="15.75" customHeight="1" x14ac:dyDescent="0.25">
      <c r="C793" s="54"/>
      <c r="D793" s="11"/>
      <c r="E793" s="11"/>
      <c r="F793" s="11"/>
      <c r="Q793" s="10"/>
      <c r="R793" s="509"/>
    </row>
    <row r="794" spans="3:18" ht="15.75" customHeight="1" x14ac:dyDescent="0.25">
      <c r="C794" s="54"/>
      <c r="D794" s="11"/>
      <c r="E794" s="11"/>
      <c r="F794" s="11"/>
      <c r="Q794" s="10"/>
      <c r="R794" s="509"/>
    </row>
    <row r="795" spans="3:18" ht="15.75" customHeight="1" x14ac:dyDescent="0.25">
      <c r="C795" s="54"/>
      <c r="D795" s="11"/>
      <c r="E795" s="11"/>
      <c r="F795" s="11"/>
      <c r="Q795" s="10"/>
      <c r="R795" s="509"/>
    </row>
    <row r="796" spans="3:18" ht="15.75" customHeight="1" x14ac:dyDescent="0.25">
      <c r="C796" s="54"/>
      <c r="D796" s="11"/>
      <c r="E796" s="11"/>
      <c r="F796" s="11"/>
      <c r="Q796" s="10"/>
      <c r="R796" s="509"/>
    </row>
    <row r="797" spans="3:18" ht="15.75" customHeight="1" x14ac:dyDescent="0.25">
      <c r="C797" s="54"/>
      <c r="D797" s="11"/>
      <c r="E797" s="11"/>
      <c r="F797" s="11"/>
      <c r="Q797" s="10"/>
      <c r="R797" s="509"/>
    </row>
    <row r="798" spans="3:18" ht="15.75" customHeight="1" x14ac:dyDescent="0.25">
      <c r="C798" s="54"/>
      <c r="D798" s="11"/>
      <c r="E798" s="11"/>
      <c r="F798" s="11"/>
      <c r="Q798" s="10"/>
      <c r="R798" s="509"/>
    </row>
    <row r="799" spans="3:18" ht="15.75" customHeight="1" x14ac:dyDescent="0.25">
      <c r="C799" s="54"/>
      <c r="D799" s="11"/>
      <c r="E799" s="11"/>
      <c r="F799" s="11"/>
      <c r="Q799" s="10"/>
      <c r="R799" s="509"/>
    </row>
    <row r="800" spans="3:18" ht="15.75" customHeight="1" x14ac:dyDescent="0.25">
      <c r="C800" s="54"/>
      <c r="D800" s="11"/>
      <c r="E800" s="11"/>
      <c r="F800" s="11"/>
      <c r="Q800" s="10"/>
      <c r="R800" s="509"/>
    </row>
    <row r="801" spans="3:18" ht="15.75" customHeight="1" x14ac:dyDescent="0.25">
      <c r="C801" s="54"/>
      <c r="D801" s="11"/>
      <c r="E801" s="11"/>
      <c r="F801" s="11"/>
      <c r="Q801" s="10"/>
      <c r="R801" s="509"/>
    </row>
    <row r="802" spans="3:18" ht="15.75" customHeight="1" x14ac:dyDescent="0.25">
      <c r="C802" s="54"/>
      <c r="D802" s="11"/>
      <c r="E802" s="11"/>
      <c r="F802" s="11"/>
      <c r="Q802" s="10"/>
      <c r="R802" s="509"/>
    </row>
    <row r="803" spans="3:18" ht="15.75" customHeight="1" x14ac:dyDescent="0.25">
      <c r="C803" s="54"/>
      <c r="D803" s="11"/>
      <c r="E803" s="11"/>
      <c r="F803" s="11"/>
      <c r="Q803" s="10"/>
      <c r="R803" s="509"/>
    </row>
    <row r="804" spans="3:18" ht="15.75" customHeight="1" x14ac:dyDescent="0.25">
      <c r="C804" s="54"/>
      <c r="D804" s="11"/>
      <c r="E804" s="11"/>
      <c r="F804" s="11"/>
      <c r="Q804" s="10"/>
      <c r="R804" s="509"/>
    </row>
    <row r="805" spans="3:18" ht="15.75" customHeight="1" x14ac:dyDescent="0.25">
      <c r="C805" s="54"/>
      <c r="D805" s="11"/>
      <c r="E805" s="11"/>
      <c r="F805" s="11"/>
      <c r="Q805" s="10"/>
      <c r="R805" s="509"/>
    </row>
    <row r="806" spans="3:18" ht="15.75" customHeight="1" x14ac:dyDescent="0.25">
      <c r="C806" s="54"/>
      <c r="D806" s="11"/>
      <c r="E806" s="11"/>
      <c r="F806" s="11"/>
      <c r="Q806" s="10"/>
      <c r="R806" s="509"/>
    </row>
    <row r="807" spans="3:18" ht="15.75" customHeight="1" x14ac:dyDescent="0.25">
      <c r="C807" s="54"/>
      <c r="D807" s="11"/>
      <c r="E807" s="11"/>
      <c r="F807" s="11"/>
      <c r="Q807" s="10"/>
      <c r="R807" s="509"/>
    </row>
    <row r="808" spans="3:18" ht="15.75" customHeight="1" x14ac:dyDescent="0.25">
      <c r="C808" s="54"/>
      <c r="D808" s="11"/>
      <c r="E808" s="11"/>
      <c r="F808" s="11"/>
      <c r="Q808" s="10"/>
      <c r="R808" s="509"/>
    </row>
    <row r="809" spans="3:18" ht="15.75" customHeight="1" x14ac:dyDescent="0.25">
      <c r="C809" s="54"/>
      <c r="D809" s="11"/>
      <c r="E809" s="11"/>
      <c r="F809" s="11"/>
      <c r="Q809" s="10"/>
      <c r="R809" s="509"/>
    </row>
    <row r="810" spans="3:18" ht="15.75" customHeight="1" x14ac:dyDescent="0.25">
      <c r="C810" s="54"/>
      <c r="D810" s="11"/>
      <c r="E810" s="11"/>
      <c r="F810" s="11"/>
      <c r="Q810" s="10"/>
      <c r="R810" s="509"/>
    </row>
    <row r="811" spans="3:18" ht="15.75" customHeight="1" x14ac:dyDescent="0.25">
      <c r="C811" s="54"/>
      <c r="D811" s="11"/>
      <c r="E811" s="11"/>
      <c r="F811" s="11"/>
      <c r="Q811" s="10"/>
      <c r="R811" s="509"/>
    </row>
    <row r="812" spans="3:18" ht="15.75" customHeight="1" x14ac:dyDescent="0.25">
      <c r="C812" s="54"/>
      <c r="D812" s="11"/>
      <c r="E812" s="11"/>
      <c r="F812" s="11"/>
      <c r="Q812" s="10"/>
      <c r="R812" s="509"/>
    </row>
    <row r="813" spans="3:18" ht="15.75" customHeight="1" x14ac:dyDescent="0.25">
      <c r="C813" s="54"/>
      <c r="D813" s="11"/>
      <c r="E813" s="11"/>
      <c r="F813" s="11"/>
      <c r="Q813" s="10"/>
      <c r="R813" s="509"/>
    </row>
    <row r="814" spans="3:18" ht="15.75" customHeight="1" x14ac:dyDescent="0.25">
      <c r="C814" s="54"/>
      <c r="D814" s="11"/>
      <c r="E814" s="11"/>
      <c r="F814" s="11"/>
      <c r="Q814" s="10"/>
      <c r="R814" s="509"/>
    </row>
    <row r="815" spans="3:18" ht="15.75" customHeight="1" x14ac:dyDescent="0.25">
      <c r="C815" s="54"/>
      <c r="D815" s="11"/>
      <c r="E815" s="11"/>
      <c r="F815" s="11"/>
      <c r="Q815" s="10"/>
      <c r="R815" s="509"/>
    </row>
    <row r="816" spans="3:18" ht="15.75" customHeight="1" x14ac:dyDescent="0.25">
      <c r="C816" s="54"/>
      <c r="D816" s="11"/>
      <c r="E816" s="11"/>
      <c r="F816" s="11"/>
      <c r="Q816" s="10"/>
      <c r="R816" s="509"/>
    </row>
    <row r="817" spans="3:18" ht="15.75" customHeight="1" x14ac:dyDescent="0.25">
      <c r="C817" s="54"/>
      <c r="D817" s="11"/>
      <c r="E817" s="11"/>
      <c r="F817" s="11"/>
      <c r="Q817" s="10"/>
      <c r="R817" s="509"/>
    </row>
    <row r="818" spans="3:18" ht="15.75" customHeight="1" x14ac:dyDescent="0.25">
      <c r="C818" s="54"/>
      <c r="D818" s="11"/>
      <c r="E818" s="11"/>
      <c r="F818" s="11"/>
      <c r="Q818" s="10"/>
      <c r="R818" s="509"/>
    </row>
    <row r="819" spans="3:18" ht="15.75" customHeight="1" x14ac:dyDescent="0.25">
      <c r="C819" s="54"/>
      <c r="D819" s="11"/>
      <c r="E819" s="11"/>
      <c r="F819" s="11"/>
      <c r="Q819" s="10"/>
      <c r="R819" s="509"/>
    </row>
    <row r="820" spans="3:18" ht="15.75" customHeight="1" x14ac:dyDescent="0.25">
      <c r="C820" s="54"/>
      <c r="D820" s="11"/>
      <c r="E820" s="11"/>
      <c r="F820" s="11"/>
      <c r="Q820" s="10"/>
      <c r="R820" s="509"/>
    </row>
    <row r="821" spans="3:18" ht="15.75" customHeight="1" x14ac:dyDescent="0.25">
      <c r="C821" s="54"/>
      <c r="D821" s="11"/>
      <c r="E821" s="11"/>
      <c r="F821" s="11"/>
      <c r="Q821" s="10"/>
      <c r="R821" s="509"/>
    </row>
    <row r="822" spans="3:18" ht="15.75" customHeight="1" x14ac:dyDescent="0.25">
      <c r="C822" s="54"/>
      <c r="D822" s="11"/>
      <c r="E822" s="11"/>
      <c r="F822" s="11"/>
      <c r="Q822" s="10"/>
      <c r="R822" s="509"/>
    </row>
    <row r="823" spans="3:18" ht="15.75" customHeight="1" x14ac:dyDescent="0.25">
      <c r="C823" s="54"/>
      <c r="D823" s="11"/>
      <c r="E823" s="11"/>
      <c r="F823" s="11"/>
      <c r="Q823" s="10"/>
      <c r="R823" s="509"/>
    </row>
    <row r="824" spans="3:18" ht="15.75" customHeight="1" x14ac:dyDescent="0.25">
      <c r="C824" s="54"/>
      <c r="D824" s="11"/>
      <c r="E824" s="11"/>
      <c r="F824" s="11"/>
      <c r="Q824" s="10"/>
      <c r="R824" s="509"/>
    </row>
    <row r="825" spans="3:18" ht="15.75" customHeight="1" x14ac:dyDescent="0.25">
      <c r="C825" s="54"/>
      <c r="D825" s="11"/>
      <c r="E825" s="11"/>
      <c r="F825" s="11"/>
      <c r="Q825" s="10"/>
      <c r="R825" s="509"/>
    </row>
    <row r="826" spans="3:18" ht="15.75" customHeight="1" x14ac:dyDescent="0.25">
      <c r="C826" s="54"/>
      <c r="D826" s="11"/>
      <c r="E826" s="11"/>
      <c r="F826" s="11"/>
      <c r="Q826" s="10"/>
      <c r="R826" s="509"/>
    </row>
    <row r="827" spans="3:18" ht="15.75" customHeight="1" x14ac:dyDescent="0.25">
      <c r="C827" s="54"/>
      <c r="D827" s="11"/>
      <c r="E827" s="11"/>
      <c r="F827" s="11"/>
      <c r="Q827" s="10"/>
      <c r="R827" s="509"/>
    </row>
    <row r="828" spans="3:18" ht="15.75" customHeight="1" x14ac:dyDescent="0.25">
      <c r="C828" s="54"/>
      <c r="D828" s="11"/>
      <c r="E828" s="11"/>
      <c r="F828" s="11"/>
      <c r="Q828" s="10"/>
      <c r="R828" s="509"/>
    </row>
    <row r="829" spans="3:18" ht="15.75" customHeight="1" x14ac:dyDescent="0.25">
      <c r="C829" s="54"/>
      <c r="D829" s="11"/>
      <c r="E829" s="11"/>
      <c r="F829" s="11"/>
      <c r="Q829" s="10"/>
      <c r="R829" s="509"/>
    </row>
    <row r="830" spans="3:18" ht="15.75" customHeight="1" x14ac:dyDescent="0.25">
      <c r="C830" s="54"/>
      <c r="D830" s="11"/>
      <c r="E830" s="11"/>
      <c r="F830" s="11"/>
      <c r="Q830" s="10"/>
      <c r="R830" s="509"/>
    </row>
    <row r="831" spans="3:18" ht="15.75" customHeight="1" x14ac:dyDescent="0.25">
      <c r="C831" s="54"/>
      <c r="D831" s="11"/>
      <c r="E831" s="11"/>
      <c r="F831" s="11"/>
      <c r="Q831" s="10"/>
      <c r="R831" s="509"/>
    </row>
    <row r="832" spans="3:18" ht="15.75" customHeight="1" x14ac:dyDescent="0.25">
      <c r="C832" s="54"/>
      <c r="D832" s="11"/>
      <c r="E832" s="11"/>
      <c r="F832" s="11"/>
      <c r="Q832" s="10"/>
      <c r="R832" s="509"/>
    </row>
    <row r="833" spans="3:18" ht="15.75" customHeight="1" x14ac:dyDescent="0.25">
      <c r="C833" s="54"/>
      <c r="D833" s="11"/>
      <c r="E833" s="11"/>
      <c r="F833" s="11"/>
      <c r="Q833" s="10"/>
      <c r="R833" s="509"/>
    </row>
    <row r="834" spans="3:18" ht="15.75" customHeight="1" x14ac:dyDescent="0.25">
      <c r="C834" s="54"/>
      <c r="D834" s="11"/>
      <c r="E834" s="11"/>
      <c r="F834" s="11"/>
      <c r="Q834" s="10"/>
      <c r="R834" s="509"/>
    </row>
    <row r="835" spans="3:18" ht="15.75" customHeight="1" x14ac:dyDescent="0.25">
      <c r="C835" s="54"/>
      <c r="D835" s="11"/>
      <c r="E835" s="11"/>
      <c r="F835" s="11"/>
      <c r="Q835" s="10"/>
      <c r="R835" s="509"/>
    </row>
    <row r="836" spans="3:18" ht="15.75" customHeight="1" x14ac:dyDescent="0.25">
      <c r="C836" s="54"/>
      <c r="D836" s="11"/>
      <c r="E836" s="11"/>
      <c r="F836" s="11"/>
      <c r="Q836" s="10"/>
      <c r="R836" s="509"/>
    </row>
    <row r="837" spans="3:18" ht="15.75" customHeight="1" x14ac:dyDescent="0.25">
      <c r="C837" s="54"/>
      <c r="D837" s="11"/>
      <c r="E837" s="11"/>
      <c r="F837" s="11"/>
      <c r="Q837" s="10"/>
      <c r="R837" s="509"/>
    </row>
    <row r="838" spans="3:18" ht="15.75" customHeight="1" x14ac:dyDescent="0.25">
      <c r="C838" s="54"/>
      <c r="D838" s="11"/>
      <c r="E838" s="11"/>
      <c r="F838" s="11"/>
      <c r="Q838" s="10"/>
      <c r="R838" s="509"/>
    </row>
    <row r="839" spans="3:18" ht="15.75" customHeight="1" x14ac:dyDescent="0.25">
      <c r="C839" s="54"/>
      <c r="D839" s="11"/>
      <c r="E839" s="11"/>
      <c r="F839" s="11"/>
      <c r="Q839" s="10"/>
      <c r="R839" s="509"/>
    </row>
    <row r="840" spans="3:18" ht="15.75" customHeight="1" x14ac:dyDescent="0.25">
      <c r="C840" s="54"/>
      <c r="D840" s="11"/>
      <c r="E840" s="11"/>
      <c r="F840" s="11"/>
      <c r="Q840" s="10"/>
      <c r="R840" s="509"/>
    </row>
    <row r="841" spans="3:18" ht="15.75" customHeight="1" x14ac:dyDescent="0.25">
      <c r="C841" s="54"/>
      <c r="D841" s="11"/>
      <c r="E841" s="11"/>
      <c r="F841" s="11"/>
      <c r="Q841" s="10"/>
      <c r="R841" s="509"/>
    </row>
    <row r="842" spans="3:18" ht="15.75" customHeight="1" x14ac:dyDescent="0.25">
      <c r="C842" s="54"/>
      <c r="D842" s="11"/>
      <c r="E842" s="11"/>
      <c r="F842" s="11"/>
      <c r="Q842" s="10"/>
      <c r="R842" s="509"/>
    </row>
    <row r="843" spans="3:18" ht="15.75" customHeight="1" x14ac:dyDescent="0.25">
      <c r="C843" s="54"/>
      <c r="D843" s="11"/>
      <c r="E843" s="11"/>
      <c r="F843" s="11"/>
      <c r="Q843" s="10"/>
      <c r="R843" s="509"/>
    </row>
    <row r="844" spans="3:18" ht="15.75" customHeight="1" x14ac:dyDescent="0.25">
      <c r="C844" s="54"/>
      <c r="D844" s="11"/>
      <c r="E844" s="11"/>
      <c r="F844" s="11"/>
      <c r="Q844" s="10"/>
      <c r="R844" s="509"/>
    </row>
    <row r="845" spans="3:18" ht="15.75" customHeight="1" x14ac:dyDescent="0.25">
      <c r="C845" s="54"/>
      <c r="D845" s="11"/>
      <c r="E845" s="11"/>
      <c r="F845" s="11"/>
      <c r="Q845" s="10"/>
      <c r="R845" s="509"/>
    </row>
    <row r="846" spans="3:18" ht="15.75" customHeight="1" x14ac:dyDescent="0.25">
      <c r="C846" s="54"/>
      <c r="D846" s="11"/>
      <c r="E846" s="11"/>
      <c r="F846" s="11"/>
      <c r="Q846" s="10"/>
      <c r="R846" s="509"/>
    </row>
    <row r="847" spans="3:18" ht="15.75" customHeight="1" x14ac:dyDescent="0.25">
      <c r="C847" s="54"/>
      <c r="D847" s="11"/>
      <c r="E847" s="11"/>
      <c r="F847" s="11"/>
      <c r="Q847" s="10"/>
      <c r="R847" s="509"/>
    </row>
    <row r="848" spans="3:18" ht="15.75" customHeight="1" x14ac:dyDescent="0.25">
      <c r="C848" s="54"/>
      <c r="D848" s="11"/>
      <c r="E848" s="11"/>
      <c r="F848" s="11"/>
      <c r="Q848" s="10"/>
      <c r="R848" s="509"/>
    </row>
    <row r="849" spans="3:18" ht="15.75" customHeight="1" x14ac:dyDescent="0.25">
      <c r="C849" s="54"/>
      <c r="D849" s="11"/>
      <c r="E849" s="11"/>
      <c r="F849" s="11"/>
      <c r="Q849" s="10"/>
      <c r="R849" s="509"/>
    </row>
    <row r="850" spans="3:18" ht="15.75" customHeight="1" x14ac:dyDescent="0.25">
      <c r="C850" s="54"/>
      <c r="D850" s="11"/>
      <c r="E850" s="11"/>
      <c r="F850" s="11"/>
      <c r="Q850" s="10"/>
      <c r="R850" s="509"/>
    </row>
    <row r="851" spans="3:18" ht="15.75" customHeight="1" x14ac:dyDescent="0.25">
      <c r="C851" s="54"/>
      <c r="D851" s="11"/>
      <c r="E851" s="11"/>
      <c r="F851" s="11"/>
      <c r="Q851" s="10"/>
      <c r="R851" s="509"/>
    </row>
    <row r="852" spans="3:18" ht="15.75" customHeight="1" x14ac:dyDescent="0.25">
      <c r="C852" s="54"/>
      <c r="D852" s="11"/>
      <c r="E852" s="11"/>
      <c r="F852" s="11"/>
      <c r="Q852" s="10"/>
      <c r="R852" s="509"/>
    </row>
    <row r="853" spans="3:18" ht="15.75" customHeight="1" x14ac:dyDescent="0.25">
      <c r="C853" s="54"/>
      <c r="D853" s="11"/>
      <c r="E853" s="11"/>
      <c r="F853" s="11"/>
      <c r="Q853" s="10"/>
      <c r="R853" s="509"/>
    </row>
    <row r="854" spans="3:18" ht="15.75" customHeight="1" x14ac:dyDescent="0.25">
      <c r="C854" s="54"/>
      <c r="D854" s="11"/>
      <c r="E854" s="11"/>
      <c r="F854" s="11"/>
      <c r="Q854" s="10"/>
      <c r="R854" s="509"/>
    </row>
    <row r="855" spans="3:18" ht="15.75" customHeight="1" x14ac:dyDescent="0.25">
      <c r="C855" s="54"/>
      <c r="D855" s="11"/>
      <c r="E855" s="11"/>
      <c r="F855" s="11"/>
      <c r="Q855" s="10"/>
      <c r="R855" s="509"/>
    </row>
    <row r="856" spans="3:18" ht="15.75" customHeight="1" x14ac:dyDescent="0.25">
      <c r="C856" s="54"/>
      <c r="D856" s="11"/>
      <c r="E856" s="11"/>
      <c r="F856" s="11"/>
      <c r="Q856" s="10"/>
      <c r="R856" s="509"/>
    </row>
    <row r="857" spans="3:18" ht="15.75" customHeight="1" x14ac:dyDescent="0.25">
      <c r="C857" s="54"/>
      <c r="D857" s="11"/>
      <c r="E857" s="11"/>
      <c r="F857" s="11"/>
      <c r="Q857" s="10"/>
      <c r="R857" s="509"/>
    </row>
    <row r="858" spans="3:18" ht="15.75" customHeight="1" x14ac:dyDescent="0.25">
      <c r="C858" s="54"/>
      <c r="D858" s="11"/>
      <c r="E858" s="11"/>
      <c r="F858" s="11"/>
      <c r="Q858" s="10"/>
      <c r="R858" s="509"/>
    </row>
    <row r="859" spans="3:18" ht="15.75" customHeight="1" x14ac:dyDescent="0.25">
      <c r="C859" s="54"/>
      <c r="D859" s="11"/>
      <c r="E859" s="11"/>
      <c r="F859" s="11"/>
      <c r="Q859" s="10"/>
      <c r="R859" s="509"/>
    </row>
    <row r="860" spans="3:18" ht="15.75" customHeight="1" x14ac:dyDescent="0.25">
      <c r="C860" s="54"/>
      <c r="D860" s="11"/>
      <c r="E860" s="11"/>
      <c r="F860" s="11"/>
      <c r="Q860" s="10"/>
      <c r="R860" s="509"/>
    </row>
    <row r="861" spans="3:18" ht="15.75" customHeight="1" x14ac:dyDescent="0.25">
      <c r="C861" s="54"/>
      <c r="D861" s="11"/>
      <c r="E861" s="11"/>
      <c r="F861" s="11"/>
      <c r="Q861" s="10"/>
      <c r="R861" s="509"/>
    </row>
    <row r="862" spans="3:18" ht="15.75" customHeight="1" x14ac:dyDescent="0.25">
      <c r="C862" s="54"/>
      <c r="D862" s="11"/>
      <c r="E862" s="11"/>
      <c r="F862" s="11"/>
      <c r="Q862" s="10"/>
      <c r="R862" s="509"/>
    </row>
    <row r="863" spans="3:18" ht="15.75" customHeight="1" x14ac:dyDescent="0.25">
      <c r="C863" s="54"/>
      <c r="D863" s="11"/>
      <c r="E863" s="11"/>
      <c r="F863" s="11"/>
      <c r="Q863" s="10"/>
      <c r="R863" s="509"/>
    </row>
    <row r="864" spans="3:18" ht="15.75" customHeight="1" x14ac:dyDescent="0.25">
      <c r="C864" s="54"/>
      <c r="D864" s="11"/>
      <c r="E864" s="11"/>
      <c r="F864" s="11"/>
      <c r="Q864" s="10"/>
      <c r="R864" s="509"/>
    </row>
    <row r="865" spans="3:18" ht="15.75" customHeight="1" x14ac:dyDescent="0.25">
      <c r="C865" s="54"/>
      <c r="D865" s="11"/>
      <c r="E865" s="11"/>
      <c r="F865" s="11"/>
      <c r="Q865" s="10"/>
      <c r="R865" s="509"/>
    </row>
    <row r="866" spans="3:18" ht="15.75" customHeight="1" x14ac:dyDescent="0.25">
      <c r="C866" s="54"/>
      <c r="D866" s="11"/>
      <c r="E866" s="11"/>
      <c r="F866" s="11"/>
      <c r="Q866" s="10"/>
      <c r="R866" s="509"/>
    </row>
    <row r="867" spans="3:18" ht="15.75" customHeight="1" x14ac:dyDescent="0.25">
      <c r="C867" s="54"/>
      <c r="D867" s="11"/>
      <c r="E867" s="11"/>
      <c r="F867" s="11"/>
      <c r="Q867" s="10"/>
      <c r="R867" s="509"/>
    </row>
    <row r="868" spans="3:18" ht="15.75" customHeight="1" x14ac:dyDescent="0.25">
      <c r="C868" s="54"/>
      <c r="D868" s="11"/>
      <c r="E868" s="11"/>
      <c r="F868" s="11"/>
      <c r="Q868" s="10"/>
      <c r="R868" s="509"/>
    </row>
    <row r="869" spans="3:18" ht="15.75" customHeight="1" x14ac:dyDescent="0.25">
      <c r="C869" s="54"/>
      <c r="D869" s="11"/>
      <c r="E869" s="11"/>
      <c r="F869" s="11"/>
      <c r="Q869" s="10"/>
      <c r="R869" s="509"/>
    </row>
    <row r="870" spans="3:18" ht="15.75" customHeight="1" x14ac:dyDescent="0.25">
      <c r="C870" s="54"/>
      <c r="D870" s="11"/>
      <c r="E870" s="11"/>
      <c r="F870" s="11"/>
      <c r="Q870" s="10"/>
      <c r="R870" s="509"/>
    </row>
    <row r="871" spans="3:18" ht="15.75" customHeight="1" x14ac:dyDescent="0.25">
      <c r="C871" s="54"/>
      <c r="D871" s="11"/>
      <c r="E871" s="11"/>
      <c r="F871" s="11"/>
      <c r="Q871" s="10"/>
      <c r="R871" s="509"/>
    </row>
    <row r="872" spans="3:18" ht="15.75" customHeight="1" x14ac:dyDescent="0.25">
      <c r="C872" s="54"/>
      <c r="D872" s="11"/>
      <c r="E872" s="11"/>
      <c r="F872" s="11"/>
      <c r="Q872" s="10"/>
      <c r="R872" s="509"/>
    </row>
    <row r="873" spans="3:18" ht="15.75" customHeight="1" x14ac:dyDescent="0.25">
      <c r="C873" s="54"/>
      <c r="D873" s="11"/>
      <c r="E873" s="11"/>
      <c r="F873" s="11"/>
      <c r="Q873" s="10"/>
      <c r="R873" s="509"/>
    </row>
    <row r="874" spans="3:18" ht="15.75" customHeight="1" x14ac:dyDescent="0.25">
      <c r="C874" s="54"/>
      <c r="D874" s="11"/>
      <c r="E874" s="11"/>
      <c r="F874" s="11"/>
      <c r="Q874" s="10"/>
      <c r="R874" s="509"/>
    </row>
    <row r="875" spans="3:18" ht="15.75" customHeight="1" x14ac:dyDescent="0.25">
      <c r="C875" s="54"/>
      <c r="D875" s="11"/>
      <c r="E875" s="11"/>
      <c r="F875" s="11"/>
      <c r="Q875" s="10"/>
      <c r="R875" s="509"/>
    </row>
    <row r="876" spans="3:18" ht="15.75" customHeight="1" x14ac:dyDescent="0.25">
      <c r="C876" s="54"/>
      <c r="D876" s="11"/>
      <c r="E876" s="11"/>
      <c r="F876" s="11"/>
      <c r="Q876" s="10"/>
      <c r="R876" s="509"/>
    </row>
    <row r="877" spans="3:18" ht="15.75" customHeight="1" x14ac:dyDescent="0.25">
      <c r="C877" s="54"/>
      <c r="D877" s="11"/>
      <c r="E877" s="11"/>
      <c r="F877" s="11"/>
      <c r="Q877" s="10"/>
      <c r="R877" s="509"/>
    </row>
    <row r="878" spans="3:18" ht="15.75" customHeight="1" x14ac:dyDescent="0.25">
      <c r="C878" s="54"/>
      <c r="D878" s="11"/>
      <c r="E878" s="11"/>
      <c r="F878" s="11"/>
      <c r="Q878" s="10"/>
      <c r="R878" s="509"/>
    </row>
    <row r="879" spans="3:18" ht="15.75" customHeight="1" x14ac:dyDescent="0.25">
      <c r="C879" s="54"/>
      <c r="D879" s="11"/>
      <c r="E879" s="11"/>
      <c r="F879" s="11"/>
      <c r="Q879" s="10"/>
      <c r="R879" s="509"/>
    </row>
    <row r="880" spans="3:18" ht="15.75" customHeight="1" x14ac:dyDescent="0.25">
      <c r="C880" s="54"/>
      <c r="D880" s="11"/>
      <c r="E880" s="11"/>
      <c r="F880" s="11"/>
      <c r="Q880" s="10"/>
      <c r="R880" s="509"/>
    </row>
    <row r="881" spans="3:18" ht="15.75" customHeight="1" x14ac:dyDescent="0.25">
      <c r="C881" s="54"/>
      <c r="D881" s="11"/>
      <c r="E881" s="11"/>
      <c r="F881" s="11"/>
      <c r="Q881" s="10"/>
      <c r="R881" s="509"/>
    </row>
    <row r="882" spans="3:18" ht="15.75" customHeight="1" x14ac:dyDescent="0.25">
      <c r="C882" s="54"/>
      <c r="D882" s="11"/>
      <c r="E882" s="11"/>
      <c r="F882" s="11"/>
      <c r="Q882" s="10"/>
      <c r="R882" s="509"/>
    </row>
    <row r="883" spans="3:18" ht="15.75" customHeight="1" x14ac:dyDescent="0.25">
      <c r="C883" s="54"/>
      <c r="D883" s="11"/>
      <c r="E883" s="11"/>
      <c r="F883" s="11"/>
      <c r="Q883" s="10"/>
      <c r="R883" s="509"/>
    </row>
    <row r="884" spans="3:18" ht="15.75" customHeight="1" x14ac:dyDescent="0.25">
      <c r="C884" s="54"/>
      <c r="D884" s="11"/>
      <c r="E884" s="11"/>
      <c r="F884" s="11"/>
      <c r="Q884" s="10"/>
      <c r="R884" s="509"/>
    </row>
    <row r="885" spans="3:18" ht="15.75" customHeight="1" x14ac:dyDescent="0.25">
      <c r="C885" s="54"/>
      <c r="D885" s="11"/>
      <c r="E885" s="11"/>
      <c r="F885" s="11"/>
      <c r="Q885" s="10"/>
      <c r="R885" s="509"/>
    </row>
    <row r="886" spans="3:18" ht="15.75" customHeight="1" x14ac:dyDescent="0.25">
      <c r="C886" s="54"/>
      <c r="D886" s="11"/>
      <c r="E886" s="11"/>
      <c r="F886" s="11"/>
      <c r="Q886" s="10"/>
      <c r="R886" s="509"/>
    </row>
    <row r="887" spans="3:18" ht="15.75" customHeight="1" x14ac:dyDescent="0.25">
      <c r="C887" s="54"/>
      <c r="D887" s="11"/>
      <c r="E887" s="11"/>
      <c r="F887" s="11"/>
      <c r="Q887" s="10"/>
      <c r="R887" s="509"/>
    </row>
    <row r="888" spans="3:18" ht="15.75" customHeight="1" x14ac:dyDescent="0.25">
      <c r="C888" s="54"/>
      <c r="D888" s="11"/>
      <c r="E888" s="11"/>
      <c r="F888" s="11"/>
      <c r="Q888" s="10"/>
      <c r="R888" s="509"/>
    </row>
    <row r="889" spans="3:18" ht="15.75" customHeight="1" x14ac:dyDescent="0.25">
      <c r="C889" s="54"/>
      <c r="D889" s="11"/>
      <c r="E889" s="11"/>
      <c r="F889" s="11"/>
      <c r="Q889" s="10"/>
      <c r="R889" s="509"/>
    </row>
    <row r="890" spans="3:18" ht="15.75" customHeight="1" x14ac:dyDescent="0.25">
      <c r="C890" s="54"/>
      <c r="D890" s="11"/>
      <c r="E890" s="11"/>
      <c r="F890" s="11"/>
      <c r="Q890" s="10"/>
      <c r="R890" s="509"/>
    </row>
    <row r="891" spans="3:18" ht="15.75" customHeight="1" x14ac:dyDescent="0.25">
      <c r="C891" s="54"/>
      <c r="D891" s="11"/>
      <c r="E891" s="11"/>
      <c r="F891" s="11"/>
      <c r="Q891" s="10"/>
      <c r="R891" s="509"/>
    </row>
    <row r="892" spans="3:18" ht="15.75" customHeight="1" x14ac:dyDescent="0.25">
      <c r="C892" s="54"/>
      <c r="D892" s="11"/>
      <c r="E892" s="11"/>
      <c r="F892" s="11"/>
      <c r="Q892" s="10"/>
      <c r="R892" s="509"/>
    </row>
    <row r="893" spans="3:18" ht="15.75" customHeight="1" x14ac:dyDescent="0.25">
      <c r="C893" s="54"/>
      <c r="D893" s="11"/>
      <c r="E893" s="11"/>
      <c r="F893" s="11"/>
      <c r="Q893" s="10"/>
      <c r="R893" s="509"/>
    </row>
    <row r="894" spans="3:18" ht="15.75" customHeight="1" x14ac:dyDescent="0.25">
      <c r="C894" s="54"/>
      <c r="D894" s="11"/>
      <c r="E894" s="11"/>
      <c r="F894" s="11"/>
      <c r="Q894" s="10"/>
      <c r="R894" s="509"/>
    </row>
    <row r="895" spans="3:18" ht="15.75" customHeight="1" x14ac:dyDescent="0.25">
      <c r="C895" s="54"/>
      <c r="D895" s="11"/>
      <c r="E895" s="11"/>
      <c r="F895" s="11"/>
      <c r="Q895" s="10"/>
      <c r="R895" s="509"/>
    </row>
    <row r="896" spans="3:18" ht="15.75" customHeight="1" x14ac:dyDescent="0.25">
      <c r="C896" s="54"/>
      <c r="D896" s="11"/>
      <c r="E896" s="11"/>
      <c r="F896" s="11"/>
      <c r="Q896" s="10"/>
      <c r="R896" s="509"/>
    </row>
    <row r="897" spans="3:18" ht="15.75" customHeight="1" x14ac:dyDescent="0.25">
      <c r="C897" s="54"/>
      <c r="D897" s="11"/>
      <c r="E897" s="11"/>
      <c r="F897" s="11"/>
      <c r="Q897" s="10"/>
      <c r="R897" s="509"/>
    </row>
    <row r="898" spans="3:18" ht="15.75" customHeight="1" x14ac:dyDescent="0.25">
      <c r="C898" s="54"/>
      <c r="D898" s="11"/>
      <c r="E898" s="11"/>
      <c r="F898" s="11"/>
      <c r="Q898" s="10"/>
      <c r="R898" s="509"/>
    </row>
    <row r="899" spans="3:18" ht="15.75" customHeight="1" x14ac:dyDescent="0.25">
      <c r="C899" s="54"/>
      <c r="D899" s="11"/>
      <c r="E899" s="11"/>
      <c r="F899" s="11"/>
      <c r="Q899" s="10"/>
      <c r="R899" s="509"/>
    </row>
    <row r="900" spans="3:18" ht="15.75" customHeight="1" x14ac:dyDescent="0.25">
      <c r="C900" s="54"/>
      <c r="D900" s="11"/>
      <c r="E900" s="11"/>
      <c r="F900" s="11"/>
      <c r="Q900" s="10"/>
      <c r="R900" s="509"/>
    </row>
    <row r="901" spans="3:18" ht="15.75" customHeight="1" x14ac:dyDescent="0.25">
      <c r="C901" s="54"/>
      <c r="D901" s="11"/>
      <c r="E901" s="11"/>
      <c r="F901" s="11"/>
      <c r="Q901" s="10"/>
      <c r="R901" s="509"/>
    </row>
    <row r="902" spans="3:18" ht="15.75" customHeight="1" x14ac:dyDescent="0.25">
      <c r="C902" s="54"/>
      <c r="D902" s="11"/>
      <c r="E902" s="11"/>
      <c r="F902" s="11"/>
      <c r="Q902" s="10"/>
      <c r="R902" s="509"/>
    </row>
    <row r="903" spans="3:18" ht="15.75" customHeight="1" x14ac:dyDescent="0.25">
      <c r="C903" s="54"/>
      <c r="D903" s="11"/>
      <c r="E903" s="11"/>
      <c r="F903" s="11"/>
      <c r="Q903" s="10"/>
      <c r="R903" s="509"/>
    </row>
    <row r="904" spans="3:18" ht="15.75" customHeight="1" x14ac:dyDescent="0.25">
      <c r="C904" s="54"/>
      <c r="D904" s="11"/>
      <c r="E904" s="11"/>
      <c r="F904" s="11"/>
      <c r="Q904" s="10"/>
      <c r="R904" s="509"/>
    </row>
    <row r="905" spans="3:18" ht="15.75" customHeight="1" x14ac:dyDescent="0.25">
      <c r="C905" s="54"/>
      <c r="D905" s="11"/>
      <c r="E905" s="11"/>
      <c r="F905" s="11"/>
      <c r="Q905" s="10"/>
      <c r="R905" s="509"/>
    </row>
    <row r="906" spans="3:18" ht="15.75" customHeight="1" x14ac:dyDescent="0.25">
      <c r="C906" s="54"/>
      <c r="D906" s="11"/>
      <c r="E906" s="11"/>
      <c r="F906" s="11"/>
      <c r="Q906" s="10"/>
      <c r="R906" s="509"/>
    </row>
    <row r="907" spans="3:18" ht="15.75" customHeight="1" x14ac:dyDescent="0.25">
      <c r="C907" s="54"/>
      <c r="D907" s="11"/>
      <c r="E907" s="11"/>
      <c r="F907" s="11"/>
      <c r="Q907" s="10"/>
      <c r="R907" s="509"/>
    </row>
    <row r="908" spans="3:18" ht="15.75" customHeight="1" x14ac:dyDescent="0.25">
      <c r="C908" s="54"/>
      <c r="D908" s="11"/>
      <c r="E908" s="11"/>
      <c r="F908" s="11"/>
      <c r="Q908" s="10"/>
      <c r="R908" s="509"/>
    </row>
    <row r="909" spans="3:18" ht="15.75" customHeight="1" x14ac:dyDescent="0.25">
      <c r="C909" s="54"/>
      <c r="D909" s="11"/>
      <c r="E909" s="11"/>
      <c r="F909" s="11"/>
      <c r="Q909" s="10"/>
      <c r="R909" s="509"/>
    </row>
    <row r="910" spans="3:18" ht="15.75" customHeight="1" x14ac:dyDescent="0.25">
      <c r="C910" s="54"/>
      <c r="D910" s="11"/>
      <c r="E910" s="11"/>
      <c r="F910" s="11"/>
      <c r="Q910" s="10"/>
      <c r="R910" s="509"/>
    </row>
    <row r="911" spans="3:18" ht="15.75" customHeight="1" x14ac:dyDescent="0.25">
      <c r="C911" s="54"/>
      <c r="D911" s="11"/>
      <c r="E911" s="11"/>
      <c r="F911" s="11"/>
      <c r="Q911" s="10"/>
      <c r="R911" s="509"/>
    </row>
    <row r="912" spans="3:18" ht="15.75" customHeight="1" x14ac:dyDescent="0.25">
      <c r="C912" s="54"/>
      <c r="D912" s="11"/>
      <c r="E912" s="11"/>
      <c r="F912" s="11"/>
      <c r="Q912" s="10"/>
      <c r="R912" s="509"/>
    </row>
    <row r="913" spans="3:18" ht="15.75" customHeight="1" x14ac:dyDescent="0.25">
      <c r="C913" s="54"/>
      <c r="D913" s="11"/>
      <c r="E913" s="11"/>
      <c r="F913" s="11"/>
      <c r="Q913" s="10"/>
      <c r="R913" s="509"/>
    </row>
    <row r="914" spans="3:18" ht="15.75" customHeight="1" x14ac:dyDescent="0.25">
      <c r="C914" s="54"/>
      <c r="D914" s="11"/>
      <c r="E914" s="11"/>
      <c r="F914" s="11"/>
      <c r="Q914" s="10"/>
      <c r="R914" s="509"/>
    </row>
    <row r="915" spans="3:18" ht="15.75" customHeight="1" x14ac:dyDescent="0.25">
      <c r="C915" s="54"/>
      <c r="D915" s="11"/>
      <c r="E915" s="11"/>
      <c r="F915" s="11"/>
      <c r="Q915" s="10"/>
      <c r="R915" s="509"/>
    </row>
    <row r="916" spans="3:18" ht="15.75" customHeight="1" x14ac:dyDescent="0.25">
      <c r="C916" s="54"/>
      <c r="D916" s="11"/>
      <c r="E916" s="11"/>
      <c r="F916" s="11"/>
      <c r="Q916" s="10"/>
      <c r="R916" s="509"/>
    </row>
    <row r="917" spans="3:18" ht="15.75" customHeight="1" x14ac:dyDescent="0.25">
      <c r="C917" s="54"/>
      <c r="D917" s="11"/>
      <c r="E917" s="11"/>
      <c r="F917" s="11"/>
      <c r="Q917" s="10"/>
      <c r="R917" s="509"/>
    </row>
    <row r="918" spans="3:18" ht="15.75" customHeight="1" x14ac:dyDescent="0.25">
      <c r="C918" s="54"/>
      <c r="D918" s="11"/>
      <c r="E918" s="11"/>
      <c r="F918" s="11"/>
      <c r="Q918" s="10"/>
      <c r="R918" s="509"/>
    </row>
    <row r="919" spans="3:18" ht="15.75" customHeight="1" x14ac:dyDescent="0.25">
      <c r="C919" s="54"/>
      <c r="D919" s="11"/>
      <c r="E919" s="11"/>
      <c r="F919" s="11"/>
      <c r="Q919" s="10"/>
      <c r="R919" s="509"/>
    </row>
    <row r="920" spans="3:18" ht="15.75" customHeight="1" x14ac:dyDescent="0.25">
      <c r="C920" s="54"/>
      <c r="D920" s="11"/>
      <c r="E920" s="11"/>
      <c r="F920" s="11"/>
      <c r="Q920" s="10"/>
      <c r="R920" s="509"/>
    </row>
    <row r="921" spans="3:18" ht="15.75" customHeight="1" x14ac:dyDescent="0.25">
      <c r="C921" s="54"/>
      <c r="D921" s="11"/>
      <c r="E921" s="11"/>
      <c r="F921" s="11"/>
      <c r="Q921" s="10"/>
      <c r="R921" s="509"/>
    </row>
    <row r="922" spans="3:18" ht="15.75" customHeight="1" x14ac:dyDescent="0.25">
      <c r="C922" s="54"/>
      <c r="D922" s="11"/>
      <c r="E922" s="11"/>
      <c r="F922" s="11"/>
      <c r="Q922" s="10"/>
      <c r="R922" s="509"/>
    </row>
    <row r="923" spans="3:18" ht="15.75" customHeight="1" x14ac:dyDescent="0.25">
      <c r="C923" s="54"/>
      <c r="D923" s="11"/>
      <c r="E923" s="11"/>
      <c r="F923" s="11"/>
      <c r="Q923" s="10"/>
      <c r="R923" s="509"/>
    </row>
    <row r="924" spans="3:18" ht="15.75" customHeight="1" x14ac:dyDescent="0.25">
      <c r="C924" s="54"/>
      <c r="D924" s="11"/>
      <c r="E924" s="11"/>
      <c r="F924" s="11"/>
      <c r="Q924" s="10"/>
      <c r="R924" s="509"/>
    </row>
    <row r="925" spans="3:18" ht="15.75" customHeight="1" x14ac:dyDescent="0.25">
      <c r="C925" s="54"/>
      <c r="D925" s="11"/>
      <c r="E925" s="11"/>
      <c r="F925" s="11"/>
      <c r="Q925" s="10"/>
      <c r="R925" s="509"/>
    </row>
    <row r="926" spans="3:18" ht="15.75" customHeight="1" x14ac:dyDescent="0.25">
      <c r="C926" s="54"/>
      <c r="D926" s="11"/>
      <c r="E926" s="11"/>
      <c r="F926" s="11"/>
      <c r="Q926" s="10"/>
      <c r="R926" s="509"/>
    </row>
    <row r="927" spans="3:18" ht="15.75" customHeight="1" x14ac:dyDescent="0.25">
      <c r="C927" s="54"/>
      <c r="D927" s="11"/>
      <c r="E927" s="11"/>
      <c r="F927" s="11"/>
      <c r="Q927" s="10"/>
      <c r="R927" s="509"/>
    </row>
    <row r="928" spans="3:18" ht="15.75" customHeight="1" x14ac:dyDescent="0.25">
      <c r="C928" s="54"/>
      <c r="D928" s="11"/>
      <c r="E928" s="11"/>
      <c r="F928" s="11"/>
      <c r="Q928" s="10"/>
      <c r="R928" s="509"/>
    </row>
    <row r="929" spans="3:18" ht="15.75" customHeight="1" x14ac:dyDescent="0.25">
      <c r="C929" s="54"/>
      <c r="D929" s="11"/>
      <c r="E929" s="11"/>
      <c r="F929" s="11"/>
      <c r="Q929" s="10"/>
      <c r="R929" s="509"/>
    </row>
    <row r="930" spans="3:18" ht="15.75" customHeight="1" x14ac:dyDescent="0.25">
      <c r="C930" s="54"/>
      <c r="D930" s="11"/>
      <c r="E930" s="11"/>
      <c r="F930" s="11"/>
      <c r="Q930" s="10"/>
      <c r="R930" s="509"/>
    </row>
    <row r="931" spans="3:18" ht="15.75" customHeight="1" x14ac:dyDescent="0.25">
      <c r="C931" s="54"/>
      <c r="D931" s="11"/>
      <c r="E931" s="11"/>
      <c r="F931" s="11"/>
      <c r="Q931" s="10"/>
      <c r="R931" s="509"/>
    </row>
    <row r="932" spans="3:18" ht="15.75" customHeight="1" x14ac:dyDescent="0.25">
      <c r="C932" s="54"/>
      <c r="D932" s="11"/>
      <c r="E932" s="11"/>
      <c r="F932" s="11"/>
      <c r="Q932" s="10"/>
      <c r="R932" s="509"/>
    </row>
    <row r="933" spans="3:18" ht="15.75" customHeight="1" x14ac:dyDescent="0.25">
      <c r="C933" s="54"/>
      <c r="D933" s="11"/>
      <c r="E933" s="11"/>
      <c r="F933" s="11"/>
      <c r="Q933" s="10"/>
      <c r="R933" s="509"/>
    </row>
    <row r="934" spans="3:18" ht="15.75" customHeight="1" x14ac:dyDescent="0.25">
      <c r="C934" s="54"/>
      <c r="D934" s="11"/>
      <c r="E934" s="11"/>
      <c r="F934" s="11"/>
      <c r="Q934" s="10"/>
      <c r="R934" s="509"/>
    </row>
    <row r="935" spans="3:18" ht="15.75" customHeight="1" x14ac:dyDescent="0.25">
      <c r="C935" s="54"/>
      <c r="D935" s="11"/>
      <c r="E935" s="11"/>
      <c r="F935" s="11"/>
      <c r="Q935" s="10"/>
      <c r="R935" s="509"/>
    </row>
    <row r="936" spans="3:18" ht="15.75" customHeight="1" x14ac:dyDescent="0.25">
      <c r="C936" s="54"/>
      <c r="D936" s="11"/>
      <c r="E936" s="11"/>
      <c r="F936" s="11"/>
      <c r="Q936" s="10"/>
      <c r="R936" s="509"/>
    </row>
    <row r="937" spans="3:18" ht="15.75" customHeight="1" x14ac:dyDescent="0.25">
      <c r="C937" s="54"/>
      <c r="D937" s="11"/>
      <c r="E937" s="11"/>
      <c r="F937" s="11"/>
      <c r="Q937" s="10"/>
      <c r="R937" s="509"/>
    </row>
    <row r="938" spans="3:18" ht="15.75" customHeight="1" x14ac:dyDescent="0.25">
      <c r="C938" s="54"/>
      <c r="D938" s="11"/>
      <c r="E938" s="11"/>
      <c r="F938" s="11"/>
      <c r="Q938" s="10"/>
      <c r="R938" s="509"/>
    </row>
    <row r="939" spans="3:18" ht="15.75" customHeight="1" x14ac:dyDescent="0.25">
      <c r="C939" s="54"/>
      <c r="D939" s="11"/>
      <c r="E939" s="11"/>
      <c r="F939" s="11"/>
      <c r="Q939" s="10"/>
      <c r="R939" s="509"/>
    </row>
    <row r="940" spans="3:18" ht="15.75" customHeight="1" x14ac:dyDescent="0.25">
      <c r="C940" s="54"/>
      <c r="D940" s="11"/>
      <c r="E940" s="11"/>
      <c r="F940" s="11"/>
      <c r="Q940" s="10"/>
      <c r="R940" s="509"/>
    </row>
    <row r="941" spans="3:18" ht="15.75" customHeight="1" x14ac:dyDescent="0.25">
      <c r="C941" s="54"/>
      <c r="D941" s="11"/>
      <c r="E941" s="11"/>
      <c r="F941" s="11"/>
      <c r="Q941" s="10"/>
      <c r="R941" s="509"/>
    </row>
    <row r="942" spans="3:18" ht="15.75" customHeight="1" x14ac:dyDescent="0.25">
      <c r="C942" s="54"/>
      <c r="D942" s="11"/>
      <c r="E942" s="11"/>
      <c r="F942" s="11"/>
      <c r="Q942" s="10"/>
      <c r="R942" s="509"/>
    </row>
    <row r="943" spans="3:18" ht="15.75" customHeight="1" x14ac:dyDescent="0.25">
      <c r="C943" s="54"/>
      <c r="D943" s="11"/>
      <c r="E943" s="11"/>
      <c r="F943" s="11"/>
      <c r="Q943" s="10"/>
      <c r="R943" s="509"/>
    </row>
    <row r="944" spans="3:18" ht="15.75" customHeight="1" x14ac:dyDescent="0.25">
      <c r="C944" s="54"/>
      <c r="D944" s="11"/>
      <c r="E944" s="11"/>
      <c r="F944" s="11"/>
      <c r="Q944" s="10"/>
      <c r="R944" s="509"/>
    </row>
    <row r="945" spans="3:18" ht="15.75" customHeight="1" x14ac:dyDescent="0.25">
      <c r="C945" s="54"/>
      <c r="D945" s="11"/>
      <c r="E945" s="11"/>
      <c r="F945" s="11"/>
      <c r="Q945" s="10"/>
      <c r="R945" s="509"/>
    </row>
    <row r="946" spans="3:18" ht="15.75" customHeight="1" x14ac:dyDescent="0.25">
      <c r="C946" s="54"/>
      <c r="D946" s="11"/>
      <c r="E946" s="11"/>
      <c r="F946" s="11"/>
      <c r="Q946" s="10"/>
      <c r="R946" s="509"/>
    </row>
    <row r="947" spans="3:18" ht="15.75" customHeight="1" x14ac:dyDescent="0.25">
      <c r="C947" s="54"/>
      <c r="D947" s="11"/>
      <c r="E947" s="11"/>
      <c r="F947" s="11"/>
      <c r="Q947" s="10"/>
      <c r="R947" s="509"/>
    </row>
    <row r="948" spans="3:18" ht="15.75" customHeight="1" x14ac:dyDescent="0.25">
      <c r="C948" s="54"/>
      <c r="D948" s="11"/>
      <c r="E948" s="11"/>
      <c r="F948" s="11"/>
      <c r="Q948" s="10"/>
      <c r="R948" s="509"/>
    </row>
    <row r="949" spans="3:18" ht="15.75" customHeight="1" x14ac:dyDescent="0.25">
      <c r="C949" s="54"/>
      <c r="D949" s="11"/>
      <c r="E949" s="11"/>
      <c r="F949" s="11"/>
      <c r="Q949" s="10"/>
      <c r="R949" s="509"/>
    </row>
    <row r="950" spans="3:18" ht="15.75" customHeight="1" x14ac:dyDescent="0.25">
      <c r="C950" s="54"/>
      <c r="D950" s="11"/>
      <c r="E950" s="11"/>
      <c r="F950" s="11"/>
      <c r="Q950" s="10"/>
      <c r="R950" s="509"/>
    </row>
    <row r="951" spans="3:18" ht="15.75" customHeight="1" x14ac:dyDescent="0.25">
      <c r="C951" s="54"/>
      <c r="D951" s="11"/>
      <c r="E951" s="11"/>
      <c r="F951" s="11"/>
      <c r="Q951" s="10"/>
      <c r="R951" s="509"/>
    </row>
    <row r="952" spans="3:18" ht="15.75" customHeight="1" x14ac:dyDescent="0.25">
      <c r="C952" s="54"/>
      <c r="D952" s="11"/>
      <c r="E952" s="11"/>
      <c r="F952" s="11"/>
      <c r="Q952" s="10"/>
      <c r="R952" s="509"/>
    </row>
    <row r="953" spans="3:18" ht="15.75" customHeight="1" x14ac:dyDescent="0.25">
      <c r="C953" s="54"/>
      <c r="D953" s="11"/>
      <c r="E953" s="11"/>
      <c r="F953" s="11"/>
      <c r="Q953" s="10"/>
      <c r="R953" s="509"/>
    </row>
    <row r="954" spans="3:18" ht="15.75" customHeight="1" x14ac:dyDescent="0.25">
      <c r="C954" s="54"/>
      <c r="D954" s="11"/>
      <c r="E954" s="11"/>
      <c r="F954" s="11"/>
      <c r="Q954" s="10"/>
      <c r="R954" s="509"/>
    </row>
    <row r="955" spans="3:18" ht="15.75" customHeight="1" x14ac:dyDescent="0.25">
      <c r="C955" s="54"/>
      <c r="D955" s="11"/>
      <c r="E955" s="11"/>
      <c r="F955" s="11"/>
      <c r="Q955" s="10"/>
      <c r="R955" s="509"/>
    </row>
    <row r="956" spans="3:18" ht="15.75" customHeight="1" x14ac:dyDescent="0.25">
      <c r="C956" s="54"/>
      <c r="D956" s="11"/>
      <c r="E956" s="11"/>
      <c r="F956" s="11"/>
      <c r="Q956" s="10"/>
      <c r="R956" s="509"/>
    </row>
    <row r="957" spans="3:18" ht="15.75" customHeight="1" x14ac:dyDescent="0.25">
      <c r="C957" s="54"/>
      <c r="D957" s="11"/>
      <c r="E957" s="11"/>
      <c r="F957" s="11"/>
      <c r="Q957" s="10"/>
      <c r="R957" s="509"/>
    </row>
    <row r="958" spans="3:18" ht="15.75" customHeight="1" x14ac:dyDescent="0.25">
      <c r="C958" s="54"/>
      <c r="D958" s="11"/>
      <c r="E958" s="11"/>
      <c r="F958" s="11"/>
      <c r="Q958" s="10"/>
      <c r="R958" s="509"/>
    </row>
    <row r="959" spans="3:18" ht="15.75" customHeight="1" x14ac:dyDescent="0.25">
      <c r="C959" s="54"/>
      <c r="D959" s="11"/>
      <c r="E959" s="11"/>
      <c r="F959" s="11"/>
      <c r="Q959" s="10"/>
      <c r="R959" s="509"/>
    </row>
    <row r="960" spans="3:18" ht="15.75" customHeight="1" x14ac:dyDescent="0.25">
      <c r="C960" s="54"/>
      <c r="D960" s="11"/>
      <c r="E960" s="11"/>
      <c r="F960" s="11"/>
      <c r="Q960" s="10"/>
      <c r="R960" s="509"/>
    </row>
    <row r="961" spans="3:18" ht="15.75" customHeight="1" x14ac:dyDescent="0.25">
      <c r="C961" s="54"/>
      <c r="D961" s="11"/>
      <c r="E961" s="11"/>
      <c r="F961" s="11"/>
      <c r="Q961" s="10"/>
      <c r="R961" s="509"/>
    </row>
    <row r="962" spans="3:18" ht="15.75" customHeight="1" x14ac:dyDescent="0.25">
      <c r="C962" s="54"/>
      <c r="D962" s="11"/>
      <c r="E962" s="11"/>
      <c r="F962" s="11"/>
      <c r="Q962" s="10"/>
      <c r="R962" s="509"/>
    </row>
    <row r="963" spans="3:18" ht="15.75" customHeight="1" x14ac:dyDescent="0.25">
      <c r="C963" s="54"/>
      <c r="D963" s="11"/>
      <c r="E963" s="11"/>
      <c r="F963" s="11"/>
      <c r="Q963" s="10"/>
      <c r="R963" s="509"/>
    </row>
    <row r="964" spans="3:18" ht="15.75" customHeight="1" x14ac:dyDescent="0.25">
      <c r="C964" s="54"/>
      <c r="D964" s="11"/>
      <c r="E964" s="11"/>
      <c r="F964" s="11"/>
      <c r="Q964" s="10"/>
      <c r="R964" s="509"/>
    </row>
    <row r="965" spans="3:18" ht="15.75" customHeight="1" x14ac:dyDescent="0.25">
      <c r="C965" s="54"/>
      <c r="D965" s="11"/>
      <c r="E965" s="11"/>
      <c r="F965" s="11"/>
      <c r="Q965" s="10"/>
      <c r="R965" s="509"/>
    </row>
    <row r="966" spans="3:18" ht="15.75" customHeight="1" x14ac:dyDescent="0.25">
      <c r="C966" s="54"/>
      <c r="D966" s="11"/>
      <c r="E966" s="11"/>
      <c r="F966" s="11"/>
      <c r="Q966" s="10"/>
      <c r="R966" s="509"/>
    </row>
    <row r="967" spans="3:18" ht="15.75" customHeight="1" x14ac:dyDescent="0.25">
      <c r="C967" s="54"/>
      <c r="D967" s="11"/>
      <c r="E967" s="11"/>
      <c r="F967" s="11"/>
      <c r="Q967" s="10"/>
      <c r="R967" s="509"/>
    </row>
    <row r="968" spans="3:18" ht="15.75" customHeight="1" x14ac:dyDescent="0.25">
      <c r="C968" s="54"/>
      <c r="D968" s="11"/>
      <c r="E968" s="11"/>
      <c r="F968" s="11"/>
      <c r="Q968" s="10"/>
      <c r="R968" s="509"/>
    </row>
    <row r="969" spans="3:18" ht="15.75" customHeight="1" x14ac:dyDescent="0.25">
      <c r="C969" s="54"/>
      <c r="D969" s="11"/>
      <c r="E969" s="11"/>
      <c r="F969" s="11"/>
      <c r="Q969" s="10"/>
      <c r="R969" s="509"/>
    </row>
    <row r="970" spans="3:18" ht="15.75" customHeight="1" x14ac:dyDescent="0.25">
      <c r="C970" s="54"/>
      <c r="D970" s="11"/>
      <c r="E970" s="11"/>
      <c r="F970" s="11"/>
      <c r="Q970" s="10"/>
      <c r="R970" s="509"/>
    </row>
    <row r="971" spans="3:18" ht="15.75" customHeight="1" x14ac:dyDescent="0.25">
      <c r="D971" s="11"/>
      <c r="E971" s="11"/>
      <c r="F971" s="11"/>
      <c r="Q971" s="10"/>
      <c r="R971" s="509"/>
    </row>
    <row r="972" spans="3:18" ht="15.75" customHeight="1" x14ac:dyDescent="0.25">
      <c r="D972" s="11"/>
      <c r="E972" s="11"/>
      <c r="F972" s="11"/>
      <c r="Q972" s="10"/>
      <c r="R972" s="509"/>
    </row>
    <row r="973" spans="3:18" ht="15.75" customHeight="1" x14ac:dyDescent="0.25">
      <c r="D973" s="11"/>
      <c r="E973" s="11"/>
      <c r="F973" s="11"/>
      <c r="Q973" s="10"/>
      <c r="R973" s="509"/>
    </row>
    <row r="974" spans="3:18" ht="15.75" customHeight="1" x14ac:dyDescent="0.25">
      <c r="D974" s="11"/>
      <c r="Q974" s="10"/>
      <c r="R974" s="509"/>
    </row>
    <row r="975" spans="3:18" ht="15.75" customHeight="1" x14ac:dyDescent="0.25">
      <c r="D975" s="11"/>
      <c r="Q975" s="10"/>
      <c r="R975" s="509"/>
    </row>
    <row r="976" spans="3:18" ht="15.75" customHeight="1" x14ac:dyDescent="0.25">
      <c r="Q976" s="10"/>
      <c r="R976" s="509"/>
    </row>
    <row r="977" spans="17:18" ht="15.75" customHeight="1" x14ac:dyDescent="0.25">
      <c r="Q977" s="10"/>
      <c r="R977" s="509"/>
    </row>
    <row r="978" spans="17:18" ht="15.75" customHeight="1" x14ac:dyDescent="0.25">
      <c r="R978" s="509"/>
    </row>
    <row r="979" spans="17:18" ht="15.75" customHeight="1" x14ac:dyDescent="0.25">
      <c r="R979" s="509"/>
    </row>
    <row r="980" spans="17:18" ht="15.75" customHeight="1" x14ac:dyDescent="0.25">
      <c r="R980" s="509"/>
    </row>
  </sheetData>
  <sortState ref="E67:E82">
    <sortCondition ref="E67:E82"/>
  </sortState>
  <mergeCells count="6">
    <mergeCell ref="D1:J1"/>
    <mergeCell ref="E60:G60"/>
    <mergeCell ref="A1:A2"/>
    <mergeCell ref="B1:B2"/>
    <mergeCell ref="C1:C2"/>
    <mergeCell ref="A58:B58"/>
  </mergeCells>
  <conditionalFormatting sqref="A30">
    <cfRule type="duplicateValues" dxfId="889" priority="1"/>
  </conditionalFormatting>
  <pageMargins left="0.7" right="0.7" top="0.75" bottom="0.75" header="0" footer="0"/>
  <pageSetup paperSize="9" scale="1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74"/>
  <sheetViews>
    <sheetView workbookViewId="0">
      <selection activeCell="S56" sqref="S56"/>
    </sheetView>
  </sheetViews>
  <sheetFormatPr defaultRowHeight="15" x14ac:dyDescent="0.25"/>
  <cols>
    <col min="1" max="1" width="12" style="365" bestFit="1" customWidth="1"/>
    <col min="2" max="2" width="14.140625" bestFit="1" customWidth="1"/>
    <col min="3" max="3" width="13.85546875" bestFit="1" customWidth="1"/>
    <col min="4" max="4" width="14.28515625" bestFit="1" customWidth="1"/>
    <col min="5" max="5" width="19.28515625" bestFit="1" customWidth="1"/>
    <col min="6" max="6" width="14.140625" bestFit="1" customWidth="1"/>
    <col min="7" max="8" width="13.140625" bestFit="1" customWidth="1"/>
    <col min="9" max="9" width="14.28515625" bestFit="1" customWidth="1"/>
    <col min="10" max="10" width="13.7109375" customWidth="1"/>
    <col min="11" max="11" width="14.140625" bestFit="1" customWidth="1"/>
    <col min="12" max="12" width="13.140625" bestFit="1" customWidth="1"/>
    <col min="13" max="13" width="15.28515625" bestFit="1" customWidth="1"/>
    <col min="14" max="14" width="10" customWidth="1"/>
  </cols>
  <sheetData>
    <row r="1" spans="1:14" ht="15.75" x14ac:dyDescent="0.25">
      <c r="A1" s="784" t="s">
        <v>144</v>
      </c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58"/>
    </row>
    <row r="2" spans="1:14" ht="15.75" x14ac:dyDescent="0.25">
      <c r="A2" s="361" t="s">
        <v>81</v>
      </c>
      <c r="B2" s="145" t="s">
        <v>128</v>
      </c>
      <c r="C2" s="145" t="s">
        <v>327</v>
      </c>
      <c r="D2" s="145" t="s">
        <v>43</v>
      </c>
      <c r="E2" s="145" t="s">
        <v>148</v>
      </c>
      <c r="F2" s="145" t="s">
        <v>173</v>
      </c>
      <c r="G2" s="145" t="s">
        <v>21</v>
      </c>
      <c r="H2" s="145" t="s">
        <v>174</v>
      </c>
      <c r="I2" s="145" t="s">
        <v>366</v>
      </c>
      <c r="J2" s="145" t="s">
        <v>157</v>
      </c>
      <c r="K2" s="145" t="s">
        <v>56</v>
      </c>
      <c r="L2" s="53" t="s">
        <v>365</v>
      </c>
      <c r="M2" s="31" t="s">
        <v>71</v>
      </c>
      <c r="N2" s="43" t="s">
        <v>60</v>
      </c>
    </row>
    <row r="3" spans="1:14" x14ac:dyDescent="0.25">
      <c r="A3" s="362">
        <v>45525</v>
      </c>
      <c r="B3" s="17">
        <f>SUMIFS('Fully Booked'!$Q:$Q,'Fully Booked'!$N:$N,'disbursment and by product summ'!$B$2,'Fully Booked'!$L:$L,'disbursment and by product summ'!A3)</f>
        <v>0</v>
      </c>
      <c r="C3" s="17">
        <f>SUMIFS('Fully Booked'!$Q:$Q,'Fully Booked'!$N:$N,'disbursment and by product summ'!$C$2,'Fully Booked'!$L:$L,'disbursment and by product summ'!A3)</f>
        <v>0</v>
      </c>
      <c r="D3" s="17">
        <f>SUMIFS('Fully Booked'!$Q:$Q,'Fully Booked'!$N:$N,'disbursment and by product summ'!$D$2,'Fully Booked'!$L:$L,'disbursment and by product summ'!A3)</f>
        <v>1066100</v>
      </c>
      <c r="E3" s="17">
        <f>SUMIFS('Fully Booked'!$Q:$Q,'Fully Booked'!$N:$N,'disbursment and by product summ'!$E$2,'Fully Booked'!$L:$L,'disbursment and by product summ'!A3)</f>
        <v>1256300</v>
      </c>
      <c r="F3" s="17">
        <f>SUMIFS('Fully Booked'!$Q:$Q,'Fully Booked'!$N:$N,'disbursment and by product summ'!$F$2,'Fully Booked'!$L:$L,'disbursment and by product summ'!A3)</f>
        <v>156800</v>
      </c>
      <c r="G3" s="17">
        <f>SUMIFS('Fully Booked'!$Q:$Q,'Fully Booked'!$N:$N,'disbursment and by product summ'!$G$2,'Fully Booked'!$L:$L,'disbursment and by product summ'!A3)</f>
        <v>473400</v>
      </c>
      <c r="H3" s="17">
        <f>SUMIFS('Fully Booked'!$Q:$Q,'Fully Booked'!$N:$N,'disbursment and by product summ'!$H$2,'Fully Booked'!$L:$L,'disbursment and by product summ'!A3)</f>
        <v>0</v>
      </c>
      <c r="I3" s="17">
        <f>SUMIFS('Fully Booked'!$Q:$Q,'Fully Booked'!$N:$N,'disbursment and by product summ'!$I$2,'Fully Booked'!$L:$L,'disbursment and by product summ'!A3)</f>
        <v>0</v>
      </c>
      <c r="J3" s="17">
        <f>SUMIFS('Fully Booked'!$Q:$Q,'Fully Booked'!$N:$N,'disbursment and by product summ'!$J$2,'Fully Booked'!$L:$L,'disbursment and by product summ'!A3)</f>
        <v>0</v>
      </c>
      <c r="K3" s="17">
        <f>SUMIFS('Fully Booked'!$Q:$Q,'Fully Booked'!$N:$N,'disbursment and by product summ'!$K$2,'Fully Booked'!$L:$L,'disbursment and by product summ'!A3)</f>
        <v>0</v>
      </c>
      <c r="L3" s="17">
        <f>SUMIFS('Fully Booked'!$Q:$Q,'Fully Booked'!$N:$N,'disbursment and by product summ'!$L$2,'Fully Booked'!$L:$L,'disbursment and by product summ'!A3)</f>
        <v>0</v>
      </c>
      <c r="M3" s="17">
        <f t="shared" ref="M3" si="0">SUM(B3:L3)</f>
        <v>2952600</v>
      </c>
      <c r="N3" s="32">
        <f>COUNTIF('Fully Booked'!L:L,'disbursment and by product summ'!A3)</f>
        <v>17</v>
      </c>
    </row>
    <row r="4" spans="1:14" x14ac:dyDescent="0.25">
      <c r="A4" s="362">
        <v>45526</v>
      </c>
      <c r="B4" s="17">
        <f>SUMIFS('Fully Booked'!$Q:$Q,'Fully Booked'!$N:$N,'disbursment and by product summ'!$B$2,'Fully Booked'!$L:$L,'disbursment and by product summ'!A4)</f>
        <v>0</v>
      </c>
      <c r="C4" s="17">
        <f>SUMIFS('Fully Booked'!$Q:$Q,'Fully Booked'!$N:$N,'disbursment and by product summ'!$C$2,'Fully Booked'!$L:$L,'disbursment and by product summ'!A4)</f>
        <v>0</v>
      </c>
      <c r="D4" s="17">
        <f>SUMIFS('Fully Booked'!$Q:$Q,'Fully Booked'!$N:$N,'disbursment and by product summ'!$D$2,'Fully Booked'!$L:$L,'disbursment and by product summ'!A4)</f>
        <v>0</v>
      </c>
      <c r="E4" s="17">
        <f>SUMIFS('Fully Booked'!$Q:$Q,'Fully Booked'!$N:$N,'disbursment and by product summ'!$E$2,'Fully Booked'!$L:$L,'disbursment and by product summ'!A4)</f>
        <v>3750890</v>
      </c>
      <c r="F4" s="17">
        <f>SUMIFS('Fully Booked'!$Q:$Q,'Fully Booked'!$N:$N,'disbursment and by product summ'!$F$2,'Fully Booked'!$L:$L,'disbursment and by product summ'!A4)</f>
        <v>0</v>
      </c>
      <c r="G4" s="17">
        <f>SUMIFS('Fully Booked'!$Q:$Q,'Fully Booked'!$N:$N,'disbursment and by product summ'!$G$2,'Fully Booked'!$L:$L,'disbursment and by product summ'!A4)</f>
        <v>66300</v>
      </c>
      <c r="H4" s="17">
        <f>SUMIFS('Fully Booked'!$Q:$Q,'Fully Booked'!$N:$N,'disbursment and by product summ'!$H$2,'Fully Booked'!$L:$L,'disbursment and by product summ'!A4)</f>
        <v>0</v>
      </c>
      <c r="I4" s="17">
        <f>SUMIFS('Fully Booked'!$Q:$Q,'Fully Booked'!$N:$N,'disbursment and by product summ'!$I$2,'Fully Booked'!$L:$L,'disbursment and by product summ'!A4)</f>
        <v>0</v>
      </c>
      <c r="J4" s="17">
        <f>SUMIFS('Fully Booked'!$Q:$Q,'Fully Booked'!$N:$N,'disbursment and by product summ'!$J$2,'Fully Booked'!$L:$L,'disbursment and by product summ'!A4)</f>
        <v>0</v>
      </c>
      <c r="K4" s="17">
        <f>SUMIFS('Fully Booked'!$Q:$Q,'Fully Booked'!$N:$N,'disbursment and by product summ'!$K$2,'Fully Booked'!$L:$L,'disbursment and by product summ'!A4)</f>
        <v>0</v>
      </c>
      <c r="L4" s="17">
        <f>SUMIFS('Fully Booked'!$Q:$Q,'Fully Booked'!$N:$N,'disbursment and by product summ'!$L$2,'Fully Booked'!$L:$L,'disbursment and by product summ'!A4)</f>
        <v>0</v>
      </c>
      <c r="M4" s="17">
        <f t="shared" ref="M4:M35" si="1">SUM(B4:L4)</f>
        <v>3817190</v>
      </c>
      <c r="N4" s="32">
        <f>COUNTIF('Fully Booked'!L:L,'disbursment and by product summ'!A4)</f>
        <v>13</v>
      </c>
    </row>
    <row r="5" spans="1:14" x14ac:dyDescent="0.25">
      <c r="A5" s="362">
        <v>45527</v>
      </c>
      <c r="B5" s="17">
        <f>SUMIFS('Fully Booked'!$Q:$Q,'Fully Booked'!$N:$N,'disbursment and by product summ'!$B$2,'Fully Booked'!$L:$L,'disbursment and by product summ'!A5)</f>
        <v>0</v>
      </c>
      <c r="C5" s="17">
        <f>SUMIFS('Fully Booked'!$Q:$Q,'Fully Booked'!$N:$N,'disbursment and by product summ'!$C$2,'Fully Booked'!$L:$L,'disbursment and by product summ'!A5)</f>
        <v>0</v>
      </c>
      <c r="D5" s="17">
        <f>SUMIFS('Fully Booked'!$Q:$Q,'Fully Booked'!$N:$N,'disbursment and by product summ'!$D$2,'Fully Booked'!$L:$L,'disbursment and by product summ'!A5)</f>
        <v>0</v>
      </c>
      <c r="E5" s="17">
        <f>SUMIFS('Fully Booked'!$Q:$Q,'Fully Booked'!$N:$N,'disbursment and by product summ'!$E$2,'Fully Booked'!$L:$L,'disbursment and by product summ'!A5)</f>
        <v>2034600</v>
      </c>
      <c r="F5" s="17">
        <f>SUMIFS('Fully Booked'!$Q:$Q,'Fully Booked'!$N:$N,'disbursment and by product summ'!$F$2,'Fully Booked'!$L:$L,'disbursment and by product summ'!A5)</f>
        <v>1471700</v>
      </c>
      <c r="G5" s="17">
        <f>SUMIFS('Fully Booked'!$Q:$Q,'Fully Booked'!$N:$N,'disbursment and by product summ'!$G$2,'Fully Booked'!$L:$L,'disbursment and by product summ'!A5)</f>
        <v>810350</v>
      </c>
      <c r="H5" s="17">
        <f>SUMIFS('Fully Booked'!$Q:$Q,'Fully Booked'!$N:$N,'disbursment and by product summ'!$H$2,'Fully Booked'!$L:$L,'disbursment and by product summ'!A5)</f>
        <v>0</v>
      </c>
      <c r="I5" s="17">
        <f>SUMIFS('Fully Booked'!$Q:$Q,'Fully Booked'!$N:$N,'disbursment and by product summ'!$I$2,'Fully Booked'!$L:$L,'disbursment and by product summ'!A5)</f>
        <v>0</v>
      </c>
      <c r="J5" s="17">
        <f>SUMIFS('Fully Booked'!$Q:$Q,'Fully Booked'!$N:$N,'disbursment and by product summ'!$J$2,'Fully Booked'!$L:$L,'disbursment and by product summ'!A5)</f>
        <v>788400</v>
      </c>
      <c r="K5" s="17">
        <f>SUMIFS('Fully Booked'!$Q:$Q,'Fully Booked'!$N:$N,'disbursment and by product summ'!$K$2,'Fully Booked'!$L:$L,'disbursment and by product summ'!A5)</f>
        <v>0</v>
      </c>
      <c r="L5" s="17">
        <f>SUMIFS('Fully Booked'!$Q:$Q,'Fully Booked'!$N:$N,'disbursment and by product summ'!$L$2,'Fully Booked'!$L:$L,'disbursment and by product summ'!A5)</f>
        <v>0</v>
      </c>
      <c r="M5" s="17">
        <f t="shared" si="1"/>
        <v>5105050</v>
      </c>
      <c r="N5" s="32">
        <f>COUNTIF('Fully Booked'!L:L,'disbursment and by product summ'!A5)</f>
        <v>9</v>
      </c>
    </row>
    <row r="6" spans="1:14" x14ac:dyDescent="0.25">
      <c r="A6" s="362">
        <v>45528</v>
      </c>
      <c r="B6" s="17">
        <f>SUMIFS('Fully Booked'!$Q:$Q,'Fully Booked'!$N:$N,'disbursment and by product summ'!$B$2,'Fully Booked'!$L:$L,'disbursment and by product summ'!A6)</f>
        <v>0</v>
      </c>
      <c r="C6" s="17">
        <f>SUMIFS('Fully Booked'!$Q:$Q,'Fully Booked'!$N:$N,'disbursment and by product summ'!$C$2,'Fully Booked'!$L:$L,'disbursment and by product summ'!A6)</f>
        <v>0</v>
      </c>
      <c r="D6" s="17">
        <f>SUMIFS('Fully Booked'!$Q:$Q,'Fully Booked'!$N:$N,'disbursment and by product summ'!$D$2,'Fully Booked'!$L:$L,'disbursment and by product summ'!A6)</f>
        <v>0</v>
      </c>
      <c r="E6" s="17">
        <f>SUMIFS('Fully Booked'!$Q:$Q,'Fully Booked'!$N:$N,'disbursment and by product summ'!$E$2,'Fully Booked'!$L:$L,'disbursment and by product summ'!A6)</f>
        <v>190900</v>
      </c>
      <c r="F6" s="17">
        <f>SUMIFS('Fully Booked'!$Q:$Q,'Fully Booked'!$N:$N,'disbursment and by product summ'!$F$2,'Fully Booked'!$L:$L,'disbursment and by product summ'!A6)</f>
        <v>0</v>
      </c>
      <c r="G6" s="17">
        <f>SUMIFS('Fully Booked'!$Q:$Q,'Fully Booked'!$N:$N,'disbursment and by product summ'!$G$2,'Fully Booked'!$L:$L,'disbursment and by product summ'!A6)</f>
        <v>0</v>
      </c>
      <c r="H6" s="17">
        <f>SUMIFS('Fully Booked'!$Q:$Q,'Fully Booked'!$N:$N,'disbursment and by product summ'!$H$2,'Fully Booked'!$L:$L,'disbursment and by product summ'!A6)</f>
        <v>0</v>
      </c>
      <c r="I6" s="17">
        <f>SUMIFS('Fully Booked'!$Q:$Q,'Fully Booked'!$N:$N,'disbursment and by product summ'!$I$2,'Fully Booked'!$L:$L,'disbursment and by product summ'!A6)</f>
        <v>0</v>
      </c>
      <c r="J6" s="17">
        <f>SUMIFS('Fully Booked'!$Q:$Q,'Fully Booked'!$N:$N,'disbursment and by product summ'!$J$2,'Fully Booked'!$L:$L,'disbursment and by product summ'!A6)</f>
        <v>0</v>
      </c>
      <c r="K6" s="17">
        <f>SUMIFS('Fully Booked'!$Q:$Q,'Fully Booked'!$N:$N,'disbursment and by product summ'!$K$2,'Fully Booked'!$L:$L,'disbursment and by product summ'!A6)</f>
        <v>0</v>
      </c>
      <c r="L6" s="17">
        <f>SUMIFS('Fully Booked'!$Q:$Q,'Fully Booked'!$N:$N,'disbursment and by product summ'!$L$2,'Fully Booked'!$L:$L,'disbursment and by product summ'!A6)</f>
        <v>0</v>
      </c>
      <c r="M6" s="17">
        <f t="shared" si="1"/>
        <v>190900</v>
      </c>
      <c r="N6" s="32">
        <f>COUNTIF('Fully Booked'!L:L,'disbursment and by product summ'!A6)</f>
        <v>2</v>
      </c>
    </row>
    <row r="7" spans="1:14" x14ac:dyDescent="0.25">
      <c r="A7" s="362">
        <v>45529</v>
      </c>
      <c r="B7" s="17">
        <f>SUMIFS('Fully Booked'!$Q:$Q,'Fully Booked'!$N:$N,'disbursment and by product summ'!$B$2,'Fully Booked'!$L:$L,'disbursment and by product summ'!A7)</f>
        <v>0</v>
      </c>
      <c r="C7" s="17">
        <f>SUMIFS('Fully Booked'!$Q:$Q,'Fully Booked'!$N:$N,'disbursment and by product summ'!$C$2,'Fully Booked'!$L:$L,'disbursment and by product summ'!A7)</f>
        <v>0</v>
      </c>
      <c r="D7" s="17">
        <f>SUMIFS('Fully Booked'!$Q:$Q,'Fully Booked'!$N:$N,'disbursment and by product summ'!$D$2,'Fully Booked'!$L:$L,'disbursment and by product summ'!A7)</f>
        <v>0</v>
      </c>
      <c r="E7" s="17">
        <f>SUMIFS('Fully Booked'!$Q:$Q,'Fully Booked'!$N:$N,'disbursment and by product summ'!$E$2,'Fully Booked'!$L:$L,'disbursment and by product summ'!A7)</f>
        <v>0</v>
      </c>
      <c r="F7" s="17">
        <f>SUMIFS('Fully Booked'!$Q:$Q,'Fully Booked'!$N:$N,'disbursment and by product summ'!$F$2,'Fully Booked'!$L:$L,'disbursment and by product summ'!A7)</f>
        <v>0</v>
      </c>
      <c r="G7" s="17">
        <f>SUMIFS('Fully Booked'!$Q:$Q,'Fully Booked'!$N:$N,'disbursment and by product summ'!$G$2,'Fully Booked'!$L:$L,'disbursment and by product summ'!A7)</f>
        <v>0</v>
      </c>
      <c r="H7" s="17">
        <f>SUMIFS('Fully Booked'!$Q:$Q,'Fully Booked'!$N:$N,'disbursment and by product summ'!$H$2,'Fully Booked'!$L:$L,'disbursment and by product summ'!A7)</f>
        <v>0</v>
      </c>
      <c r="I7" s="17">
        <f>SUMIFS('Fully Booked'!$Q:$Q,'Fully Booked'!$N:$N,'disbursment and by product summ'!$I$2,'Fully Booked'!$L:$L,'disbursment and by product summ'!A7)</f>
        <v>0</v>
      </c>
      <c r="J7" s="17">
        <f>SUMIFS('Fully Booked'!$Q:$Q,'Fully Booked'!$N:$N,'disbursment and by product summ'!$J$2,'Fully Booked'!$L:$L,'disbursment and by product summ'!A7)</f>
        <v>0</v>
      </c>
      <c r="K7" s="17">
        <f>SUMIFS('Fully Booked'!$Q:$Q,'Fully Booked'!$N:$N,'disbursment and by product summ'!$K$2,'Fully Booked'!$L:$L,'disbursment and by product summ'!A7)</f>
        <v>0</v>
      </c>
      <c r="L7" s="17">
        <f>SUMIFS('Fully Booked'!$Q:$Q,'Fully Booked'!$N:$N,'disbursment and by product summ'!$L$2,'Fully Booked'!$L:$L,'disbursment and by product summ'!A7)</f>
        <v>0</v>
      </c>
      <c r="M7" s="17">
        <f t="shared" si="1"/>
        <v>0</v>
      </c>
      <c r="N7" s="32">
        <f>COUNTIF('Fully Booked'!L:L,'disbursment and by product summ'!A7)</f>
        <v>0</v>
      </c>
    </row>
    <row r="8" spans="1:14" x14ac:dyDescent="0.25">
      <c r="A8" s="362">
        <v>45530</v>
      </c>
      <c r="B8" s="17">
        <f>SUMIFS('Fully Booked'!$Q:$Q,'Fully Booked'!$N:$N,'disbursment and by product summ'!$B$2,'Fully Booked'!$L:$L,'disbursment and by product summ'!A8)</f>
        <v>0</v>
      </c>
      <c r="C8" s="17">
        <f>SUMIFS('Fully Booked'!$Q:$Q,'Fully Booked'!$N:$N,'disbursment and by product summ'!$C$2,'Fully Booked'!$L:$L,'disbursment and by product summ'!A8)</f>
        <v>0</v>
      </c>
      <c r="D8" s="17">
        <f>SUMIFS('Fully Booked'!$Q:$Q,'Fully Booked'!$N:$N,'disbursment and by product summ'!$D$2,'Fully Booked'!$L:$L,'disbursment and by product summ'!A8)</f>
        <v>190600</v>
      </c>
      <c r="E8" s="17">
        <f>SUMIFS('Fully Booked'!$Q:$Q,'Fully Booked'!$N:$N,'disbursment and by product summ'!$E$2,'Fully Booked'!$L:$L,'disbursment and by product summ'!A8)</f>
        <v>2102500</v>
      </c>
      <c r="F8" s="17">
        <f>SUMIFS('Fully Booked'!$Q:$Q,'Fully Booked'!$N:$N,'disbursment and by product summ'!$F$2,'Fully Booked'!$L:$L,'disbursment and by product summ'!A8)</f>
        <v>1333600</v>
      </c>
      <c r="G8" s="17">
        <f>SUMIFS('Fully Booked'!$Q:$Q,'Fully Booked'!$N:$N,'disbursment and by product summ'!$G$2,'Fully Booked'!$L:$L,'disbursment and by product summ'!A8)</f>
        <v>1809400</v>
      </c>
      <c r="H8" s="17">
        <f>SUMIFS('Fully Booked'!$Q:$Q,'Fully Booked'!$N:$N,'disbursment and by product summ'!$H$2,'Fully Booked'!$L:$L,'disbursment and by product summ'!A8)</f>
        <v>0</v>
      </c>
      <c r="I8" s="17">
        <f>SUMIFS('Fully Booked'!$Q:$Q,'Fully Booked'!$N:$N,'disbursment and by product summ'!$I$2,'Fully Booked'!$L:$L,'disbursment and by product summ'!A8)</f>
        <v>0</v>
      </c>
      <c r="J8" s="17">
        <f>SUMIFS('Fully Booked'!$Q:$Q,'Fully Booked'!$N:$N,'disbursment and by product summ'!$J$2,'Fully Booked'!$L:$L,'disbursment and by product summ'!A8)</f>
        <v>0</v>
      </c>
      <c r="K8" s="17">
        <f>SUMIFS('Fully Booked'!$Q:$Q,'Fully Booked'!$N:$N,'disbursment and by product summ'!$K$2,'Fully Booked'!$L:$L,'disbursment and by product summ'!A8)</f>
        <v>0</v>
      </c>
      <c r="L8" s="17">
        <f>SUMIFS('Fully Booked'!$Q:$Q,'Fully Booked'!$N:$N,'disbursment and by product summ'!$L$2,'Fully Booked'!$L:$L,'disbursment and by product summ'!A8)</f>
        <v>0</v>
      </c>
      <c r="M8" s="17">
        <f t="shared" si="1"/>
        <v>5436100</v>
      </c>
      <c r="N8" s="32">
        <f>COUNTIF('Fully Booked'!L:L,'disbursment and by product summ'!A8)</f>
        <v>11</v>
      </c>
    </row>
    <row r="9" spans="1:14" x14ac:dyDescent="0.25">
      <c r="A9" s="362">
        <v>45531</v>
      </c>
      <c r="B9" s="17">
        <f>SUMIFS('Fully Booked'!$Q:$Q,'Fully Booked'!$N:$N,'disbursment and by product summ'!$B$2,'Fully Booked'!$L:$L,'disbursment and by product summ'!A9)</f>
        <v>0</v>
      </c>
      <c r="C9" s="17">
        <f>SUMIFS('Fully Booked'!$Q:$Q,'Fully Booked'!$N:$N,'disbursment and by product summ'!$C$2,'Fully Booked'!$L:$L,'disbursment and by product summ'!A9)</f>
        <v>0</v>
      </c>
      <c r="D9" s="17">
        <f>SUMIFS('Fully Booked'!$Q:$Q,'Fully Booked'!$N:$N,'disbursment and by product summ'!$D$2,'Fully Booked'!$L:$L,'disbursment and by product summ'!A9)</f>
        <v>0</v>
      </c>
      <c r="E9" s="17">
        <f>SUMIFS('Fully Booked'!$Q:$Q,'Fully Booked'!$N:$N,'disbursment and by product summ'!$E$2,'Fully Booked'!$L:$L,'disbursment and by product summ'!A9)</f>
        <v>3741020</v>
      </c>
      <c r="F9" s="17">
        <f>SUMIFS('Fully Booked'!$Q:$Q,'Fully Booked'!$N:$N,'disbursment and by product summ'!$F$2,'Fully Booked'!$L:$L,'disbursment and by product summ'!A9)</f>
        <v>1812459</v>
      </c>
      <c r="G9" s="17">
        <f>SUMIFS('Fully Booked'!$Q:$Q,'Fully Booked'!$N:$N,'disbursment and by product summ'!$G$2,'Fully Booked'!$L:$L,'disbursment and by product summ'!A9)</f>
        <v>185000</v>
      </c>
      <c r="H9" s="17">
        <f>SUMIFS('Fully Booked'!$Q:$Q,'Fully Booked'!$N:$N,'disbursment and by product summ'!$H$2,'Fully Booked'!$L:$L,'disbursment and by product summ'!A9)</f>
        <v>0</v>
      </c>
      <c r="I9" s="17">
        <f>SUMIFS('Fully Booked'!$Q:$Q,'Fully Booked'!$N:$N,'disbursment and by product summ'!$I$2,'Fully Booked'!$L:$L,'disbursment and by product summ'!A9)</f>
        <v>0</v>
      </c>
      <c r="J9" s="17">
        <f>SUMIFS('Fully Booked'!$Q:$Q,'Fully Booked'!$N:$N,'disbursment and by product summ'!$J$2,'Fully Booked'!$L:$L,'disbursment and by product summ'!A9)</f>
        <v>0</v>
      </c>
      <c r="K9" s="17">
        <f>SUMIFS('Fully Booked'!$Q:$Q,'Fully Booked'!$N:$N,'disbursment and by product summ'!$K$2,'Fully Booked'!$L:$L,'disbursment and by product summ'!A9)</f>
        <v>0</v>
      </c>
      <c r="L9" s="17">
        <f>SUMIFS('Fully Booked'!$Q:$Q,'Fully Booked'!$N:$N,'disbursment and by product summ'!$L$2,'Fully Booked'!$L:$L,'disbursment and by product summ'!A9)</f>
        <v>0</v>
      </c>
      <c r="M9" s="17">
        <f t="shared" si="1"/>
        <v>5738479</v>
      </c>
      <c r="N9" s="32">
        <f>COUNTIF('Fully Booked'!L:L,'disbursment and by product summ'!A9)</f>
        <v>14</v>
      </c>
    </row>
    <row r="10" spans="1:14" x14ac:dyDescent="0.25">
      <c r="A10" s="362">
        <v>45532</v>
      </c>
      <c r="B10" s="17">
        <f>SUMIFS('Fully Booked'!$Q:$Q,'Fully Booked'!$N:$N,'disbursment and by product summ'!$B$2,'Fully Booked'!$L:$L,'disbursment and by product summ'!A10)</f>
        <v>0</v>
      </c>
      <c r="C10" s="17">
        <f>SUMIFS('Fully Booked'!$Q:$Q,'Fully Booked'!$N:$N,'disbursment and by product summ'!$C$2,'Fully Booked'!$L:$L,'disbursment and by product summ'!A10)</f>
        <v>0</v>
      </c>
      <c r="D10" s="17">
        <f>SUMIFS('Fully Booked'!$Q:$Q,'Fully Booked'!$N:$N,'disbursment and by product summ'!$D$2,'Fully Booked'!$L:$L,'disbursment and by product summ'!A10)</f>
        <v>0</v>
      </c>
      <c r="E10" s="17">
        <f>SUMIFS('Fully Booked'!$Q:$Q,'Fully Booked'!$N:$N,'disbursment and by product summ'!$E$2,'Fully Booked'!$L:$L,'disbursment and by product summ'!A10)</f>
        <v>2922100</v>
      </c>
      <c r="F10" s="17">
        <f>SUMIFS('Fully Booked'!$Q:$Q,'Fully Booked'!$N:$N,'disbursment and by product summ'!$F$2,'Fully Booked'!$L:$L,'disbursment and by product summ'!A10)</f>
        <v>1290320</v>
      </c>
      <c r="G10" s="17">
        <f>SUMIFS('Fully Booked'!$Q:$Q,'Fully Booked'!$N:$N,'disbursment and by product summ'!$G$2,'Fully Booked'!$L:$L,'disbursment and by product summ'!A10)</f>
        <v>722540</v>
      </c>
      <c r="H10" s="17">
        <f>SUMIFS('Fully Booked'!$Q:$Q,'Fully Booked'!$N:$N,'disbursment and by product summ'!$H$2,'Fully Booked'!$L:$L,'disbursment and by product summ'!A10)</f>
        <v>2318900</v>
      </c>
      <c r="I10" s="17">
        <f>SUMIFS('Fully Booked'!$Q:$Q,'Fully Booked'!$N:$N,'disbursment and by product summ'!$I$2,'Fully Booked'!$L:$L,'disbursment and by product summ'!A10)</f>
        <v>0</v>
      </c>
      <c r="J10" s="17">
        <f>SUMIFS('Fully Booked'!$Q:$Q,'Fully Booked'!$N:$N,'disbursment and by product summ'!$J$2,'Fully Booked'!$L:$L,'disbursment and by product summ'!A10)</f>
        <v>0</v>
      </c>
      <c r="K10" s="17">
        <f>SUMIFS('Fully Booked'!$Q:$Q,'Fully Booked'!$N:$N,'disbursment and by product summ'!$K$2,'Fully Booked'!$L:$L,'disbursment and by product summ'!A10)</f>
        <v>0</v>
      </c>
      <c r="L10" s="17">
        <f>SUMIFS('Fully Booked'!$Q:$Q,'Fully Booked'!$N:$N,'disbursment and by product summ'!$L$2,'Fully Booked'!$L:$L,'disbursment and by product summ'!A10)</f>
        <v>0</v>
      </c>
      <c r="M10" s="17">
        <f t="shared" si="1"/>
        <v>7253860</v>
      </c>
      <c r="N10" s="32">
        <f>COUNTIF('Fully Booked'!L:L,'disbursment and by product summ'!A10)</f>
        <v>14</v>
      </c>
    </row>
    <row r="11" spans="1:14" x14ac:dyDescent="0.25">
      <c r="A11" s="362">
        <v>45533</v>
      </c>
      <c r="B11" s="17">
        <f>SUMIFS('Fully Booked'!$Q:$Q,'Fully Booked'!$N:$N,'disbursment and by product summ'!$B$2,'Fully Booked'!$L:$L,'disbursment and by product summ'!A11)</f>
        <v>0</v>
      </c>
      <c r="C11" s="17">
        <f>SUMIFS('Fully Booked'!$Q:$Q,'Fully Booked'!$N:$N,'disbursment and by product summ'!$C$2,'Fully Booked'!$L:$L,'disbursment and by product summ'!A11)</f>
        <v>0</v>
      </c>
      <c r="D11" s="17">
        <f>SUMIFS('Fully Booked'!$Q:$Q,'Fully Booked'!$N:$N,'disbursment and by product summ'!$D$2,'Fully Booked'!$L:$L,'disbursment and by product summ'!A11)</f>
        <v>0</v>
      </c>
      <c r="E11" s="17">
        <f>SUMIFS('Fully Booked'!$Q:$Q,'Fully Booked'!$N:$N,'disbursment and by product summ'!$E$2,'Fully Booked'!$L:$L,'disbursment and by product summ'!A11)</f>
        <v>879900</v>
      </c>
      <c r="F11" s="17">
        <f>SUMIFS('Fully Booked'!$Q:$Q,'Fully Booked'!$N:$N,'disbursment and by product summ'!$F$2,'Fully Booked'!$L:$L,'disbursment and by product summ'!A11)</f>
        <v>519600</v>
      </c>
      <c r="G11" s="17">
        <f>SUMIFS('Fully Booked'!$Q:$Q,'Fully Booked'!$N:$N,'disbursment and by product summ'!$G$2,'Fully Booked'!$L:$L,'disbursment and by product summ'!A11)</f>
        <v>0</v>
      </c>
      <c r="H11" s="17">
        <f>SUMIFS('Fully Booked'!$Q:$Q,'Fully Booked'!$N:$N,'disbursment and by product summ'!$H$2,'Fully Booked'!$L:$L,'disbursment and by product summ'!A11)</f>
        <v>0</v>
      </c>
      <c r="I11" s="17">
        <f>SUMIFS('Fully Booked'!$Q:$Q,'Fully Booked'!$N:$N,'disbursment and by product summ'!$I$2,'Fully Booked'!$L:$L,'disbursment and by product summ'!A11)</f>
        <v>0</v>
      </c>
      <c r="J11" s="17">
        <f>SUMIFS('Fully Booked'!$Q:$Q,'Fully Booked'!$N:$N,'disbursment and by product summ'!$J$2,'Fully Booked'!$L:$L,'disbursment and by product summ'!A11)</f>
        <v>0</v>
      </c>
      <c r="K11" s="17">
        <f>SUMIFS('Fully Booked'!$Q:$Q,'Fully Booked'!$N:$N,'disbursment and by product summ'!$K$2,'Fully Booked'!$L:$L,'disbursment and by product summ'!A11)</f>
        <v>0</v>
      </c>
      <c r="L11" s="17">
        <f>SUMIFS('Fully Booked'!$Q:$Q,'Fully Booked'!$N:$N,'disbursment and by product summ'!$L$2,'Fully Booked'!$L:$L,'disbursment and by product summ'!A11)</f>
        <v>0</v>
      </c>
      <c r="M11" s="17">
        <f t="shared" si="1"/>
        <v>1399500</v>
      </c>
      <c r="N11" s="32">
        <f>COUNTIF('Fully Booked'!L:L,'disbursment and by product summ'!A11)</f>
        <v>5</v>
      </c>
    </row>
    <row r="12" spans="1:14" x14ac:dyDescent="0.25">
      <c r="A12" s="362">
        <v>45534</v>
      </c>
      <c r="B12" s="17">
        <f>SUMIFS('Fully Booked'!$Q:$Q,'Fully Booked'!$N:$N,'disbursment and by product summ'!$B$2,'Fully Booked'!$L:$L,'disbursment and by product summ'!A12)</f>
        <v>0</v>
      </c>
      <c r="C12" s="17">
        <f>SUMIFS('Fully Booked'!$Q:$Q,'Fully Booked'!$N:$N,'disbursment and by product summ'!$C$2,'Fully Booked'!$L:$L,'disbursment and by product summ'!A12)</f>
        <v>0</v>
      </c>
      <c r="D12" s="17">
        <f>SUMIFS('Fully Booked'!$Q:$Q,'Fully Booked'!$N:$N,'disbursment and by product summ'!$D$2,'Fully Booked'!$L:$L,'disbursment and by product summ'!A12)</f>
        <v>0</v>
      </c>
      <c r="E12" s="17">
        <f>SUMIFS('Fully Booked'!$Q:$Q,'Fully Booked'!$N:$N,'disbursment and by product summ'!$E$2,'Fully Booked'!$L:$L,'disbursment and by product summ'!A12)</f>
        <v>3631300</v>
      </c>
      <c r="F12" s="17">
        <f>SUMIFS('Fully Booked'!$Q:$Q,'Fully Booked'!$N:$N,'disbursment and by product summ'!$F$2,'Fully Booked'!$L:$L,'disbursment and by product summ'!A12)</f>
        <v>30000</v>
      </c>
      <c r="G12" s="17">
        <f>SUMIFS('Fully Booked'!$Q:$Q,'Fully Booked'!$N:$N,'disbursment and by product summ'!$G$2,'Fully Booked'!$L:$L,'disbursment and by product summ'!A12)</f>
        <v>27900</v>
      </c>
      <c r="H12" s="17">
        <f>SUMIFS('Fully Booked'!$Q:$Q,'Fully Booked'!$N:$N,'disbursment and by product summ'!$H$2,'Fully Booked'!$L:$L,'disbursment and by product summ'!A12)</f>
        <v>0</v>
      </c>
      <c r="I12" s="17">
        <f>SUMIFS('Fully Booked'!$Q:$Q,'Fully Booked'!$N:$N,'disbursment and by product summ'!$I$2,'Fully Booked'!$L:$L,'disbursment and by product summ'!A12)</f>
        <v>0</v>
      </c>
      <c r="J12" s="17">
        <f>SUMIFS('Fully Booked'!$Q:$Q,'Fully Booked'!$N:$N,'disbursment and by product summ'!$J$2,'Fully Booked'!$L:$L,'disbursment and by product summ'!A12)</f>
        <v>0</v>
      </c>
      <c r="K12" s="17">
        <f>SUMIFS('Fully Booked'!$Q:$Q,'Fully Booked'!$N:$N,'disbursment and by product summ'!$K$2,'Fully Booked'!$L:$L,'disbursment and by product summ'!A12)</f>
        <v>0</v>
      </c>
      <c r="L12" s="17">
        <f>SUMIFS('Fully Booked'!$Q:$Q,'Fully Booked'!$N:$N,'disbursment and by product summ'!$L$2,'Fully Booked'!$L:$L,'disbursment and by product summ'!A12)</f>
        <v>0</v>
      </c>
      <c r="M12" s="17">
        <f t="shared" si="1"/>
        <v>3689200</v>
      </c>
      <c r="N12" s="32">
        <f>COUNTIF('Fully Booked'!L:L,'disbursment and by product summ'!A12)</f>
        <v>8</v>
      </c>
    </row>
    <row r="13" spans="1:14" x14ac:dyDescent="0.25">
      <c r="A13" s="362">
        <v>45535</v>
      </c>
      <c r="B13" s="17">
        <f>SUMIFS('Fully Booked'!$Q:$Q,'Fully Booked'!$N:$N,'disbursment and by product summ'!$B$2,'Fully Booked'!$L:$L,'disbursment and by product summ'!A13)</f>
        <v>0</v>
      </c>
      <c r="C13" s="17">
        <f>SUMIFS('Fully Booked'!$Q:$Q,'Fully Booked'!$N:$N,'disbursment and by product summ'!$C$2,'Fully Booked'!$L:$L,'disbursment and by product summ'!A13)</f>
        <v>0</v>
      </c>
      <c r="D13" s="17">
        <f>SUMIFS('Fully Booked'!$Q:$Q,'Fully Booked'!$N:$N,'disbursment and by product summ'!$D$2,'Fully Booked'!$L:$L,'disbursment and by product summ'!A13)</f>
        <v>0</v>
      </c>
      <c r="E13" s="17">
        <f>SUMIFS('Fully Booked'!$Q:$Q,'Fully Booked'!$N:$N,'disbursment and by product summ'!$E$2,'Fully Booked'!$L:$L,'disbursment and by product summ'!A13)</f>
        <v>0</v>
      </c>
      <c r="F13" s="17">
        <f>SUMIFS('Fully Booked'!$Q:$Q,'Fully Booked'!$N:$N,'disbursment and by product summ'!$F$2,'Fully Booked'!$L:$L,'disbursment and by product summ'!A13)</f>
        <v>0</v>
      </c>
      <c r="G13" s="17">
        <f>SUMIFS('Fully Booked'!$Q:$Q,'Fully Booked'!$N:$N,'disbursment and by product summ'!$G$2,'Fully Booked'!$L:$L,'disbursment and by product summ'!A13)</f>
        <v>384700</v>
      </c>
      <c r="H13" s="17">
        <f>SUMIFS('Fully Booked'!$Q:$Q,'Fully Booked'!$N:$N,'disbursment and by product summ'!$H$2,'Fully Booked'!$L:$L,'disbursment and by product summ'!A13)</f>
        <v>0</v>
      </c>
      <c r="I13" s="17">
        <f>SUMIFS('Fully Booked'!$Q:$Q,'Fully Booked'!$N:$N,'disbursment and by product summ'!$I$2,'Fully Booked'!$L:$L,'disbursment and by product summ'!A13)</f>
        <v>0</v>
      </c>
      <c r="J13" s="17">
        <f>SUMIFS('Fully Booked'!$Q:$Q,'Fully Booked'!$N:$N,'disbursment and by product summ'!$J$2,'Fully Booked'!$L:$L,'disbursment and by product summ'!A13)</f>
        <v>0</v>
      </c>
      <c r="K13" s="17">
        <f>SUMIFS('Fully Booked'!$Q:$Q,'Fully Booked'!$N:$N,'disbursment and by product summ'!$K$2,'Fully Booked'!$L:$L,'disbursment and by product summ'!A13)</f>
        <v>0</v>
      </c>
      <c r="L13" s="17">
        <f>SUMIFS('Fully Booked'!$Q:$Q,'Fully Booked'!$N:$N,'disbursment and by product summ'!$L$2,'Fully Booked'!$L:$L,'disbursment and by product summ'!A13)</f>
        <v>0</v>
      </c>
      <c r="M13" s="17">
        <f t="shared" si="1"/>
        <v>384700</v>
      </c>
      <c r="N13" s="32">
        <f>COUNTIF('Fully Booked'!L:L,'disbursment and by product summ'!A13)</f>
        <v>2</v>
      </c>
    </row>
    <row r="14" spans="1:14" x14ac:dyDescent="0.25">
      <c r="A14" s="362">
        <v>45536</v>
      </c>
      <c r="B14" s="17">
        <f>SUMIFS('Fully Booked'!$Q:$Q,'Fully Booked'!$N:$N,'disbursment and by product summ'!$B$2,'Fully Booked'!$L:$L,'disbursment and by product summ'!A14)</f>
        <v>0</v>
      </c>
      <c r="C14" s="17">
        <f>SUMIFS('Fully Booked'!$Q:$Q,'Fully Booked'!$N:$N,'disbursment and by product summ'!$C$2,'Fully Booked'!$L:$L,'disbursment and by product summ'!A14)</f>
        <v>0</v>
      </c>
      <c r="D14" s="17">
        <f>SUMIFS('Fully Booked'!$Q:$Q,'Fully Booked'!$N:$N,'disbursment and by product summ'!$D$2,'Fully Booked'!$L:$L,'disbursment and by product summ'!A14)</f>
        <v>0</v>
      </c>
      <c r="E14" s="17">
        <f>SUMIFS('Fully Booked'!$Q:$Q,'Fully Booked'!$N:$N,'disbursment and by product summ'!$E$2,'Fully Booked'!$L:$L,'disbursment and by product summ'!A14)</f>
        <v>0</v>
      </c>
      <c r="F14" s="17">
        <f>SUMIFS('Fully Booked'!$Q:$Q,'Fully Booked'!$N:$N,'disbursment and by product summ'!$F$2,'Fully Booked'!$L:$L,'disbursment and by product summ'!A14)</f>
        <v>0</v>
      </c>
      <c r="G14" s="17">
        <f>SUMIFS('Fully Booked'!$Q:$Q,'Fully Booked'!$N:$N,'disbursment and by product summ'!$G$2,'Fully Booked'!$L:$L,'disbursment and by product summ'!A14)</f>
        <v>0</v>
      </c>
      <c r="H14" s="17">
        <f>SUMIFS('Fully Booked'!$Q:$Q,'Fully Booked'!$N:$N,'disbursment and by product summ'!$H$2,'Fully Booked'!$L:$L,'disbursment and by product summ'!A14)</f>
        <v>0</v>
      </c>
      <c r="I14" s="17">
        <f>SUMIFS('Fully Booked'!$Q:$Q,'Fully Booked'!$N:$N,'disbursment and by product summ'!$I$2,'Fully Booked'!$L:$L,'disbursment and by product summ'!A14)</f>
        <v>0</v>
      </c>
      <c r="J14" s="17">
        <f>SUMIFS('Fully Booked'!$Q:$Q,'Fully Booked'!$N:$N,'disbursment and by product summ'!$J$2,'Fully Booked'!$L:$L,'disbursment and by product summ'!A14)</f>
        <v>0</v>
      </c>
      <c r="K14" s="17">
        <f>SUMIFS('Fully Booked'!$Q:$Q,'Fully Booked'!$N:$N,'disbursment and by product summ'!$K$2,'Fully Booked'!$L:$L,'disbursment and by product summ'!A14)</f>
        <v>0</v>
      </c>
      <c r="L14" s="17">
        <f>SUMIFS('Fully Booked'!$Q:$Q,'Fully Booked'!$N:$N,'disbursment and by product summ'!$L$2,'Fully Booked'!$L:$L,'disbursment and by product summ'!A14)</f>
        <v>0</v>
      </c>
      <c r="M14" s="17">
        <f t="shared" si="1"/>
        <v>0</v>
      </c>
      <c r="N14" s="32">
        <f>COUNTIF('Fully Booked'!L:L,'disbursment and by product summ'!A14)</f>
        <v>0</v>
      </c>
    </row>
    <row r="15" spans="1:14" x14ac:dyDescent="0.25">
      <c r="A15" s="362">
        <v>45537</v>
      </c>
      <c r="B15" s="17">
        <f>SUMIFS('Fully Booked'!$Q:$Q,'Fully Booked'!$N:$N,'disbursment and by product summ'!$B$2,'Fully Booked'!$L:$L,'disbursment and by product summ'!A15)</f>
        <v>0</v>
      </c>
      <c r="C15" s="17">
        <f>SUMIFS('Fully Booked'!$Q:$Q,'Fully Booked'!$N:$N,'disbursment and by product summ'!$C$2,'Fully Booked'!$L:$L,'disbursment and by product summ'!A15)</f>
        <v>0</v>
      </c>
      <c r="D15" s="17">
        <f>SUMIFS('Fully Booked'!$Q:$Q,'Fully Booked'!$N:$N,'disbursment and by product summ'!$D$2,'Fully Booked'!$L:$L,'disbursment and by product summ'!A15)</f>
        <v>0</v>
      </c>
      <c r="E15" s="17">
        <f>SUMIFS('Fully Booked'!$Q:$Q,'Fully Booked'!$N:$N,'disbursment and by product summ'!$E$2,'Fully Booked'!$L:$L,'disbursment and by product summ'!A15)</f>
        <v>0</v>
      </c>
      <c r="F15" s="17">
        <f>SUMIFS('Fully Booked'!$Q:$Q,'Fully Booked'!$N:$N,'disbursment and by product summ'!$F$2,'Fully Booked'!$L:$L,'disbursment and by product summ'!A15)</f>
        <v>0</v>
      </c>
      <c r="G15" s="17">
        <f>SUMIFS('Fully Booked'!$Q:$Q,'Fully Booked'!$N:$N,'disbursment and by product summ'!$G$2,'Fully Booked'!$L:$L,'disbursment and by product summ'!A15)</f>
        <v>0</v>
      </c>
      <c r="H15" s="17">
        <f>SUMIFS('Fully Booked'!$Q:$Q,'Fully Booked'!$N:$N,'disbursment and by product summ'!$H$2,'Fully Booked'!$L:$L,'disbursment and by product summ'!A15)</f>
        <v>0</v>
      </c>
      <c r="I15" s="17">
        <f>SUMIFS('Fully Booked'!$Q:$Q,'Fully Booked'!$N:$N,'disbursment and by product summ'!$I$2,'Fully Booked'!$L:$L,'disbursment and by product summ'!A15)</f>
        <v>0</v>
      </c>
      <c r="J15" s="17">
        <f>SUMIFS('Fully Booked'!$Q:$Q,'Fully Booked'!$N:$N,'disbursment and by product summ'!$J$2,'Fully Booked'!$L:$L,'disbursment and by product summ'!A15)</f>
        <v>0</v>
      </c>
      <c r="K15" s="17">
        <f>SUMIFS('Fully Booked'!$Q:$Q,'Fully Booked'!$N:$N,'disbursment and by product summ'!$K$2,'Fully Booked'!$L:$L,'disbursment and by product summ'!A15)</f>
        <v>0</v>
      </c>
      <c r="L15" s="17">
        <f>SUMIFS('Fully Booked'!$Q:$Q,'Fully Booked'!$N:$N,'disbursment and by product summ'!$L$2,'Fully Booked'!$L:$L,'disbursment and by product summ'!A15)</f>
        <v>0</v>
      </c>
      <c r="M15" s="17">
        <f t="shared" si="1"/>
        <v>0</v>
      </c>
      <c r="N15" s="32">
        <f>COUNTIF('Fully Booked'!L:L,'disbursment and by product summ'!A15)</f>
        <v>0</v>
      </c>
    </row>
    <row r="16" spans="1:14" x14ac:dyDescent="0.25">
      <c r="A16" s="362">
        <v>45538</v>
      </c>
      <c r="B16" s="17">
        <f>SUMIFS('Fully Booked'!$Q:$Q,'Fully Booked'!$N:$N,'disbursment and by product summ'!$B$2,'Fully Booked'!$L:$L,'disbursment and by product summ'!A16)</f>
        <v>0</v>
      </c>
      <c r="C16" s="17">
        <f>SUMIFS('Fully Booked'!$Q:$Q,'Fully Booked'!$N:$N,'disbursment and by product summ'!$C$2,'Fully Booked'!$L:$L,'disbursment and by product summ'!A16)</f>
        <v>0</v>
      </c>
      <c r="D16" s="17">
        <f>SUMIFS('Fully Booked'!$Q:$Q,'Fully Booked'!$N:$N,'disbursment and by product summ'!$D$2,'Fully Booked'!$L:$L,'disbursment and by product summ'!A16)</f>
        <v>0</v>
      </c>
      <c r="E16" s="17">
        <f>SUMIFS('Fully Booked'!$Q:$Q,'Fully Booked'!$N:$N,'disbursment and by product summ'!$E$2,'Fully Booked'!$L:$L,'disbursment and by product summ'!A16)</f>
        <v>0</v>
      </c>
      <c r="F16" s="17">
        <f>SUMIFS('Fully Booked'!$Q:$Q,'Fully Booked'!$N:$N,'disbursment and by product summ'!$F$2,'Fully Booked'!$L:$L,'disbursment and by product summ'!A16)</f>
        <v>0</v>
      </c>
      <c r="G16" s="17">
        <f>SUMIFS('Fully Booked'!$Q:$Q,'Fully Booked'!$N:$N,'disbursment and by product summ'!$G$2,'Fully Booked'!$L:$L,'disbursment and by product summ'!A16)</f>
        <v>0</v>
      </c>
      <c r="H16" s="17">
        <f>SUMIFS('Fully Booked'!$Q:$Q,'Fully Booked'!$N:$N,'disbursment and by product summ'!$H$2,'Fully Booked'!$L:$L,'disbursment and by product summ'!A16)</f>
        <v>0</v>
      </c>
      <c r="I16" s="17">
        <f>SUMIFS('Fully Booked'!$Q:$Q,'Fully Booked'!$N:$N,'disbursment and by product summ'!$I$2,'Fully Booked'!$L:$L,'disbursment and by product summ'!A16)</f>
        <v>0</v>
      </c>
      <c r="J16" s="17">
        <f>SUMIFS('Fully Booked'!$Q:$Q,'Fully Booked'!$N:$N,'disbursment and by product summ'!$J$2,'Fully Booked'!$L:$L,'disbursment and by product summ'!A16)</f>
        <v>0</v>
      </c>
      <c r="K16" s="17">
        <f>SUMIFS('Fully Booked'!$Q:$Q,'Fully Booked'!$N:$N,'disbursment and by product summ'!$K$2,'Fully Booked'!$L:$L,'disbursment and by product summ'!A16)</f>
        <v>0</v>
      </c>
      <c r="L16" s="17">
        <f>SUMIFS('Fully Booked'!$Q:$Q,'Fully Booked'!$N:$N,'disbursment and by product summ'!$L$2,'Fully Booked'!$L:$L,'disbursment and by product summ'!A16)</f>
        <v>0</v>
      </c>
      <c r="M16" s="17">
        <f t="shared" si="1"/>
        <v>0</v>
      </c>
      <c r="N16" s="32">
        <f>COUNTIF('Fully Booked'!L:L,'disbursment and by product summ'!A16)</f>
        <v>0</v>
      </c>
    </row>
    <row r="17" spans="1:14" x14ac:dyDescent="0.25">
      <c r="A17" s="362">
        <v>45539</v>
      </c>
      <c r="B17" s="17">
        <f>SUMIFS('Fully Booked'!$Q:$Q,'Fully Booked'!$N:$N,'disbursment and by product summ'!$B$2,'Fully Booked'!$L:$L,'disbursment and by product summ'!A17)</f>
        <v>0</v>
      </c>
      <c r="C17" s="17">
        <f>SUMIFS('Fully Booked'!$Q:$Q,'Fully Booked'!$N:$N,'disbursment and by product summ'!$C$2,'Fully Booked'!$L:$L,'disbursment and by product summ'!A17)</f>
        <v>0</v>
      </c>
      <c r="D17" s="17">
        <f>SUMIFS('Fully Booked'!$Q:$Q,'Fully Booked'!$N:$N,'disbursment and by product summ'!$D$2,'Fully Booked'!$L:$L,'disbursment and by product summ'!A17)</f>
        <v>0</v>
      </c>
      <c r="E17" s="17">
        <f>SUMIFS('Fully Booked'!$Q:$Q,'Fully Booked'!$N:$N,'disbursment and by product summ'!$E$2,'Fully Booked'!$L:$L,'disbursment and by product summ'!A17)</f>
        <v>0</v>
      </c>
      <c r="F17" s="17">
        <f>SUMIFS('Fully Booked'!$Q:$Q,'Fully Booked'!$N:$N,'disbursment and by product summ'!$F$2,'Fully Booked'!$L:$L,'disbursment and by product summ'!A17)</f>
        <v>0</v>
      </c>
      <c r="G17" s="17">
        <f>SUMIFS('Fully Booked'!$Q:$Q,'Fully Booked'!$N:$N,'disbursment and by product summ'!$G$2,'Fully Booked'!$L:$L,'disbursment and by product summ'!A17)</f>
        <v>0</v>
      </c>
      <c r="H17" s="17">
        <f>SUMIFS('Fully Booked'!$Q:$Q,'Fully Booked'!$N:$N,'disbursment and by product summ'!$H$2,'Fully Booked'!$L:$L,'disbursment and by product summ'!A17)</f>
        <v>0</v>
      </c>
      <c r="I17" s="17">
        <f>SUMIFS('Fully Booked'!$Q:$Q,'Fully Booked'!$N:$N,'disbursment and by product summ'!$I$2,'Fully Booked'!$L:$L,'disbursment and by product summ'!A17)</f>
        <v>0</v>
      </c>
      <c r="J17" s="17">
        <f>SUMIFS('Fully Booked'!$Q:$Q,'Fully Booked'!$N:$N,'disbursment and by product summ'!$J$2,'Fully Booked'!$L:$L,'disbursment and by product summ'!A17)</f>
        <v>0</v>
      </c>
      <c r="K17" s="17">
        <f>SUMIFS('Fully Booked'!$Q:$Q,'Fully Booked'!$N:$N,'disbursment and by product summ'!$K$2,'Fully Booked'!$L:$L,'disbursment and by product summ'!A17)</f>
        <v>0</v>
      </c>
      <c r="L17" s="17">
        <f>SUMIFS('Fully Booked'!$Q:$Q,'Fully Booked'!$N:$N,'disbursment and by product summ'!$L$2,'Fully Booked'!$L:$L,'disbursment and by product summ'!A17)</f>
        <v>0</v>
      </c>
      <c r="M17" s="17">
        <f t="shared" si="1"/>
        <v>0</v>
      </c>
      <c r="N17" s="32">
        <f>COUNTIF('Fully Booked'!L:L,'disbursment and by product summ'!A17)</f>
        <v>0</v>
      </c>
    </row>
    <row r="18" spans="1:14" x14ac:dyDescent="0.25">
      <c r="A18" s="362">
        <v>45540</v>
      </c>
      <c r="B18" s="17">
        <f>SUMIFS('Fully Booked'!$Q:$Q,'Fully Booked'!$N:$N,'disbursment and by product summ'!$B$2,'Fully Booked'!$L:$L,'disbursment and by product summ'!A18)</f>
        <v>0</v>
      </c>
      <c r="C18" s="17">
        <f>SUMIFS('Fully Booked'!$Q:$Q,'Fully Booked'!$N:$N,'disbursment and by product summ'!$C$2,'Fully Booked'!$L:$L,'disbursment and by product summ'!A18)</f>
        <v>0</v>
      </c>
      <c r="D18" s="17">
        <f>SUMIFS('Fully Booked'!$Q:$Q,'Fully Booked'!$N:$N,'disbursment and by product summ'!$D$2,'Fully Booked'!$L:$L,'disbursment and by product summ'!A18)</f>
        <v>0</v>
      </c>
      <c r="E18" s="17">
        <f>SUMIFS('Fully Booked'!$Q:$Q,'Fully Booked'!$N:$N,'disbursment and by product summ'!$E$2,'Fully Booked'!$L:$L,'disbursment and by product summ'!A18)</f>
        <v>0</v>
      </c>
      <c r="F18" s="17">
        <f>SUMIFS('Fully Booked'!$Q:$Q,'Fully Booked'!$N:$N,'disbursment and by product summ'!$F$2,'Fully Booked'!$L:$L,'disbursment and by product summ'!A18)</f>
        <v>0</v>
      </c>
      <c r="G18" s="17">
        <f>SUMIFS('Fully Booked'!$Q:$Q,'Fully Booked'!$N:$N,'disbursment and by product summ'!$G$2,'Fully Booked'!$L:$L,'disbursment and by product summ'!A18)</f>
        <v>0</v>
      </c>
      <c r="H18" s="17">
        <f>SUMIFS('Fully Booked'!$Q:$Q,'Fully Booked'!$N:$N,'disbursment and by product summ'!$H$2,'Fully Booked'!$L:$L,'disbursment and by product summ'!A18)</f>
        <v>0</v>
      </c>
      <c r="I18" s="17">
        <f>SUMIFS('Fully Booked'!$Q:$Q,'Fully Booked'!$N:$N,'disbursment and by product summ'!$I$2,'Fully Booked'!$L:$L,'disbursment and by product summ'!A18)</f>
        <v>0</v>
      </c>
      <c r="J18" s="17">
        <f>SUMIFS('Fully Booked'!$Q:$Q,'Fully Booked'!$N:$N,'disbursment and by product summ'!$J$2,'Fully Booked'!$L:$L,'disbursment and by product summ'!A18)</f>
        <v>0</v>
      </c>
      <c r="K18" s="17">
        <f>SUMIFS('Fully Booked'!$Q:$Q,'Fully Booked'!$N:$N,'disbursment and by product summ'!$K$2,'Fully Booked'!$L:$L,'disbursment and by product summ'!A18)</f>
        <v>0</v>
      </c>
      <c r="L18" s="17">
        <f>SUMIFS('Fully Booked'!$Q:$Q,'Fully Booked'!$N:$N,'disbursment and by product summ'!$L$2,'Fully Booked'!$L:$L,'disbursment and by product summ'!A18)</f>
        <v>0</v>
      </c>
      <c r="M18" s="17">
        <f t="shared" si="1"/>
        <v>0</v>
      </c>
      <c r="N18" s="32">
        <f>COUNTIF('Fully Booked'!L:L,'disbursment and by product summ'!A18)</f>
        <v>0</v>
      </c>
    </row>
    <row r="19" spans="1:14" x14ac:dyDescent="0.25">
      <c r="A19" s="362">
        <v>45541</v>
      </c>
      <c r="B19" s="17">
        <f>SUMIFS('Fully Booked'!$Q:$Q,'Fully Booked'!$N:$N,'disbursment and by product summ'!$B$2,'Fully Booked'!$L:$L,'disbursment and by product summ'!A19)</f>
        <v>0</v>
      </c>
      <c r="C19" s="17">
        <f>SUMIFS('Fully Booked'!$Q:$Q,'Fully Booked'!$N:$N,'disbursment and by product summ'!$C$2,'Fully Booked'!$L:$L,'disbursment and by product summ'!A19)</f>
        <v>0</v>
      </c>
      <c r="D19" s="17">
        <f>SUMIFS('Fully Booked'!$Q:$Q,'Fully Booked'!$N:$N,'disbursment and by product summ'!$D$2,'Fully Booked'!$L:$L,'disbursment and by product summ'!A19)</f>
        <v>0</v>
      </c>
      <c r="E19" s="17">
        <f>SUMIFS('Fully Booked'!$Q:$Q,'Fully Booked'!$N:$N,'disbursment and by product summ'!$E$2,'Fully Booked'!$L:$L,'disbursment and by product summ'!A19)</f>
        <v>0</v>
      </c>
      <c r="F19" s="17">
        <f>SUMIFS('Fully Booked'!$Q:$Q,'Fully Booked'!$N:$N,'disbursment and by product summ'!$F$2,'Fully Booked'!$L:$L,'disbursment and by product summ'!A19)</f>
        <v>0</v>
      </c>
      <c r="G19" s="17">
        <f>SUMIFS('Fully Booked'!$Q:$Q,'Fully Booked'!$N:$N,'disbursment and by product summ'!$G$2,'Fully Booked'!$L:$L,'disbursment and by product summ'!A19)</f>
        <v>0</v>
      </c>
      <c r="H19" s="17">
        <f>SUMIFS('Fully Booked'!$Q:$Q,'Fully Booked'!$N:$N,'disbursment and by product summ'!$H$2,'Fully Booked'!$L:$L,'disbursment and by product summ'!A19)</f>
        <v>0</v>
      </c>
      <c r="I19" s="17">
        <f>SUMIFS('Fully Booked'!$Q:$Q,'Fully Booked'!$N:$N,'disbursment and by product summ'!$I$2,'Fully Booked'!$L:$L,'disbursment and by product summ'!A19)</f>
        <v>0</v>
      </c>
      <c r="J19" s="17">
        <f>SUMIFS('Fully Booked'!$Q:$Q,'Fully Booked'!$N:$N,'disbursment and by product summ'!$J$2,'Fully Booked'!$L:$L,'disbursment and by product summ'!A19)</f>
        <v>0</v>
      </c>
      <c r="K19" s="17">
        <f>SUMIFS('Fully Booked'!$Q:$Q,'Fully Booked'!$N:$N,'disbursment and by product summ'!$K$2,'Fully Booked'!$L:$L,'disbursment and by product summ'!A19)</f>
        <v>0</v>
      </c>
      <c r="L19" s="17">
        <f>SUMIFS('Fully Booked'!$Q:$Q,'Fully Booked'!$N:$N,'disbursment and by product summ'!$L$2,'Fully Booked'!$L:$L,'disbursment and by product summ'!A19)</f>
        <v>0</v>
      </c>
      <c r="M19" s="17">
        <f t="shared" si="1"/>
        <v>0</v>
      </c>
      <c r="N19" s="32">
        <f>COUNTIF('Fully Booked'!L:L,'disbursment and by product summ'!A19)</f>
        <v>0</v>
      </c>
    </row>
    <row r="20" spans="1:14" x14ac:dyDescent="0.25">
      <c r="A20" s="362">
        <v>45542</v>
      </c>
      <c r="B20" s="17">
        <f>SUMIFS('Fully Booked'!$Q:$Q,'Fully Booked'!$N:$N,'disbursment and by product summ'!$B$2,'Fully Booked'!$L:$L,'disbursment and by product summ'!A20)</f>
        <v>0</v>
      </c>
      <c r="C20" s="17">
        <f>SUMIFS('Fully Booked'!$Q:$Q,'Fully Booked'!$N:$N,'disbursment and by product summ'!$C$2,'Fully Booked'!$L:$L,'disbursment and by product summ'!A20)</f>
        <v>0</v>
      </c>
      <c r="D20" s="17">
        <f>SUMIFS('Fully Booked'!$Q:$Q,'Fully Booked'!$N:$N,'disbursment and by product summ'!$D$2,'Fully Booked'!$L:$L,'disbursment and by product summ'!A20)</f>
        <v>0</v>
      </c>
      <c r="E20" s="17">
        <f>SUMIFS('Fully Booked'!$Q:$Q,'Fully Booked'!$N:$N,'disbursment and by product summ'!$E$2,'Fully Booked'!$L:$L,'disbursment and by product summ'!A20)</f>
        <v>0</v>
      </c>
      <c r="F20" s="17">
        <f>SUMIFS('Fully Booked'!$Q:$Q,'Fully Booked'!$N:$N,'disbursment and by product summ'!$F$2,'Fully Booked'!$L:$L,'disbursment and by product summ'!A20)</f>
        <v>0</v>
      </c>
      <c r="G20" s="17">
        <f>SUMIFS('Fully Booked'!$Q:$Q,'Fully Booked'!$N:$N,'disbursment and by product summ'!$G$2,'Fully Booked'!$L:$L,'disbursment and by product summ'!A20)</f>
        <v>0</v>
      </c>
      <c r="H20" s="17">
        <f>SUMIFS('Fully Booked'!$Q:$Q,'Fully Booked'!$N:$N,'disbursment and by product summ'!$H$2,'Fully Booked'!$L:$L,'disbursment and by product summ'!A20)</f>
        <v>0</v>
      </c>
      <c r="I20" s="17">
        <f>SUMIFS('Fully Booked'!$Q:$Q,'Fully Booked'!$N:$N,'disbursment and by product summ'!$I$2,'Fully Booked'!$L:$L,'disbursment and by product summ'!A20)</f>
        <v>0</v>
      </c>
      <c r="J20" s="17">
        <f>SUMIFS('Fully Booked'!$Q:$Q,'Fully Booked'!$N:$N,'disbursment and by product summ'!$J$2,'Fully Booked'!$L:$L,'disbursment and by product summ'!A20)</f>
        <v>0</v>
      </c>
      <c r="K20" s="17">
        <f>SUMIFS('Fully Booked'!$Q:$Q,'Fully Booked'!$N:$N,'disbursment and by product summ'!$K$2,'Fully Booked'!$L:$L,'disbursment and by product summ'!A20)</f>
        <v>0</v>
      </c>
      <c r="L20" s="17">
        <f>SUMIFS('Fully Booked'!$Q:$Q,'Fully Booked'!$N:$N,'disbursment and by product summ'!$L$2,'Fully Booked'!$L:$L,'disbursment and by product summ'!A20)</f>
        <v>0</v>
      </c>
      <c r="M20" s="17">
        <f t="shared" si="1"/>
        <v>0</v>
      </c>
      <c r="N20" s="32">
        <f>COUNTIF('Fully Booked'!L:L,'disbursment and by product summ'!A20)</f>
        <v>0</v>
      </c>
    </row>
    <row r="21" spans="1:14" x14ac:dyDescent="0.25">
      <c r="A21" s="362">
        <v>45543</v>
      </c>
      <c r="B21" s="17">
        <f>SUMIFS('Fully Booked'!$Q:$Q,'Fully Booked'!$N:$N,'disbursment and by product summ'!$B$2,'Fully Booked'!$L:$L,'disbursment and by product summ'!A21)</f>
        <v>0</v>
      </c>
      <c r="C21" s="17">
        <f>SUMIFS('Fully Booked'!$Q:$Q,'Fully Booked'!$N:$N,'disbursment and by product summ'!$C$2,'Fully Booked'!$L:$L,'disbursment and by product summ'!A21)</f>
        <v>0</v>
      </c>
      <c r="D21" s="17">
        <f>SUMIFS('Fully Booked'!$Q:$Q,'Fully Booked'!$N:$N,'disbursment and by product summ'!$D$2,'Fully Booked'!$L:$L,'disbursment and by product summ'!A21)</f>
        <v>0</v>
      </c>
      <c r="E21" s="17">
        <f>SUMIFS('Fully Booked'!$Q:$Q,'Fully Booked'!$N:$N,'disbursment and by product summ'!$E$2,'Fully Booked'!$L:$L,'disbursment and by product summ'!A21)</f>
        <v>0</v>
      </c>
      <c r="F21" s="17">
        <f>SUMIFS('Fully Booked'!$Q:$Q,'Fully Booked'!$N:$N,'disbursment and by product summ'!$F$2,'Fully Booked'!$L:$L,'disbursment and by product summ'!A21)</f>
        <v>0</v>
      </c>
      <c r="G21" s="17">
        <f>SUMIFS('Fully Booked'!$Q:$Q,'Fully Booked'!$N:$N,'disbursment and by product summ'!$G$2,'Fully Booked'!$L:$L,'disbursment and by product summ'!A21)</f>
        <v>0</v>
      </c>
      <c r="H21" s="17">
        <f>SUMIFS('Fully Booked'!$Q:$Q,'Fully Booked'!$N:$N,'disbursment and by product summ'!$H$2,'Fully Booked'!$L:$L,'disbursment and by product summ'!A21)</f>
        <v>0</v>
      </c>
      <c r="I21" s="17">
        <f>SUMIFS('Fully Booked'!$Q:$Q,'Fully Booked'!$N:$N,'disbursment and by product summ'!$I$2,'Fully Booked'!$L:$L,'disbursment and by product summ'!A21)</f>
        <v>0</v>
      </c>
      <c r="J21" s="17">
        <f>SUMIFS('Fully Booked'!$Q:$Q,'Fully Booked'!$N:$N,'disbursment and by product summ'!$J$2,'Fully Booked'!$L:$L,'disbursment and by product summ'!A21)</f>
        <v>0</v>
      </c>
      <c r="K21" s="17">
        <f>SUMIFS('Fully Booked'!$Q:$Q,'Fully Booked'!$N:$N,'disbursment and by product summ'!$K$2,'Fully Booked'!$L:$L,'disbursment and by product summ'!A21)</f>
        <v>0</v>
      </c>
      <c r="L21" s="17">
        <f>SUMIFS('Fully Booked'!$Q:$Q,'Fully Booked'!$N:$N,'disbursment and by product summ'!$L$2,'Fully Booked'!$L:$L,'disbursment and by product summ'!A21)</f>
        <v>0</v>
      </c>
      <c r="M21" s="17">
        <f t="shared" si="1"/>
        <v>0</v>
      </c>
      <c r="N21" s="32">
        <f>COUNTIF('Fully Booked'!L:L,'disbursment and by product summ'!A21)</f>
        <v>0</v>
      </c>
    </row>
    <row r="22" spans="1:14" x14ac:dyDescent="0.25">
      <c r="A22" s="362">
        <v>45544</v>
      </c>
      <c r="B22" s="17">
        <f>SUMIFS('Fully Booked'!$Q:$Q,'Fully Booked'!$N:$N,'disbursment and by product summ'!$B$2,'Fully Booked'!$L:$L,'disbursment and by product summ'!A22)</f>
        <v>0</v>
      </c>
      <c r="C22" s="17">
        <f>SUMIFS('Fully Booked'!$Q:$Q,'Fully Booked'!$N:$N,'disbursment and by product summ'!$C$2,'Fully Booked'!$L:$L,'disbursment and by product summ'!A22)</f>
        <v>0</v>
      </c>
      <c r="D22" s="17">
        <f>SUMIFS('Fully Booked'!$Q:$Q,'Fully Booked'!$N:$N,'disbursment and by product summ'!$D$2,'Fully Booked'!$L:$L,'disbursment and by product summ'!A22)</f>
        <v>0</v>
      </c>
      <c r="E22" s="17">
        <f>SUMIFS('Fully Booked'!$Q:$Q,'Fully Booked'!$N:$N,'disbursment and by product summ'!$E$2,'Fully Booked'!$L:$L,'disbursment and by product summ'!A22)</f>
        <v>0</v>
      </c>
      <c r="F22" s="17">
        <f>SUMIFS('Fully Booked'!$Q:$Q,'Fully Booked'!$N:$N,'disbursment and by product summ'!$F$2,'Fully Booked'!$L:$L,'disbursment and by product summ'!A22)</f>
        <v>0</v>
      </c>
      <c r="G22" s="17">
        <f>SUMIFS('Fully Booked'!$Q:$Q,'Fully Booked'!$N:$N,'disbursment and by product summ'!$G$2,'Fully Booked'!$L:$L,'disbursment and by product summ'!A22)</f>
        <v>0</v>
      </c>
      <c r="H22" s="17">
        <f>SUMIFS('Fully Booked'!$Q:$Q,'Fully Booked'!$N:$N,'disbursment and by product summ'!$H$2,'Fully Booked'!$L:$L,'disbursment and by product summ'!A22)</f>
        <v>0</v>
      </c>
      <c r="I22" s="17">
        <f>SUMIFS('Fully Booked'!$Q:$Q,'Fully Booked'!$N:$N,'disbursment and by product summ'!$I$2,'Fully Booked'!$L:$L,'disbursment and by product summ'!A22)</f>
        <v>0</v>
      </c>
      <c r="J22" s="17">
        <f>SUMIFS('Fully Booked'!$Q:$Q,'Fully Booked'!$N:$N,'disbursment and by product summ'!$J$2,'Fully Booked'!$L:$L,'disbursment and by product summ'!A22)</f>
        <v>0</v>
      </c>
      <c r="K22" s="17">
        <f>SUMIFS('Fully Booked'!$Q:$Q,'Fully Booked'!$N:$N,'disbursment and by product summ'!$K$2,'Fully Booked'!$L:$L,'disbursment and by product summ'!A22)</f>
        <v>0</v>
      </c>
      <c r="L22" s="17">
        <f>SUMIFS('Fully Booked'!$Q:$Q,'Fully Booked'!$N:$N,'disbursment and by product summ'!$L$2,'Fully Booked'!$L:$L,'disbursment and by product summ'!A22)</f>
        <v>0</v>
      </c>
      <c r="M22" s="17">
        <f t="shared" si="1"/>
        <v>0</v>
      </c>
      <c r="N22" s="32">
        <f>COUNTIF('Fully Booked'!L:L,'disbursment and by product summ'!A22)</f>
        <v>0</v>
      </c>
    </row>
    <row r="23" spans="1:14" x14ac:dyDescent="0.25">
      <c r="A23" s="362">
        <v>45545</v>
      </c>
      <c r="B23" s="17">
        <f>SUMIFS('Fully Booked'!$Q:$Q,'Fully Booked'!$N:$N,'disbursment and by product summ'!$B$2,'Fully Booked'!$L:$L,'disbursment and by product summ'!A23)</f>
        <v>0</v>
      </c>
      <c r="C23" s="17">
        <f>SUMIFS('Fully Booked'!$Q:$Q,'Fully Booked'!$N:$N,'disbursment and by product summ'!$C$2,'Fully Booked'!$L:$L,'disbursment and by product summ'!A23)</f>
        <v>0</v>
      </c>
      <c r="D23" s="17">
        <f>SUMIFS('Fully Booked'!$Q:$Q,'Fully Booked'!$N:$N,'disbursment and by product summ'!$D$2,'Fully Booked'!$L:$L,'disbursment and by product summ'!A23)</f>
        <v>0</v>
      </c>
      <c r="E23" s="17">
        <f>SUMIFS('Fully Booked'!$Q:$Q,'Fully Booked'!$N:$N,'disbursment and by product summ'!$E$2,'Fully Booked'!$L:$L,'disbursment and by product summ'!A23)</f>
        <v>0</v>
      </c>
      <c r="F23" s="17">
        <f>SUMIFS('Fully Booked'!$Q:$Q,'Fully Booked'!$N:$N,'disbursment and by product summ'!$F$2,'Fully Booked'!$L:$L,'disbursment and by product summ'!A23)</f>
        <v>0</v>
      </c>
      <c r="G23" s="17">
        <f>SUMIFS('Fully Booked'!$Q:$Q,'Fully Booked'!$N:$N,'disbursment and by product summ'!$G$2,'Fully Booked'!$L:$L,'disbursment and by product summ'!A23)</f>
        <v>0</v>
      </c>
      <c r="H23" s="17">
        <f>SUMIFS('Fully Booked'!$Q:$Q,'Fully Booked'!$N:$N,'disbursment and by product summ'!$H$2,'Fully Booked'!$L:$L,'disbursment and by product summ'!A23)</f>
        <v>0</v>
      </c>
      <c r="I23" s="17">
        <f>SUMIFS('Fully Booked'!$Q:$Q,'Fully Booked'!$N:$N,'disbursment and by product summ'!$I$2,'Fully Booked'!$L:$L,'disbursment and by product summ'!A23)</f>
        <v>0</v>
      </c>
      <c r="J23" s="17">
        <f>SUMIFS('Fully Booked'!$Q:$Q,'Fully Booked'!$N:$N,'disbursment and by product summ'!$J$2,'Fully Booked'!$L:$L,'disbursment and by product summ'!A23)</f>
        <v>0</v>
      </c>
      <c r="K23" s="17">
        <f>SUMIFS('Fully Booked'!$Q:$Q,'Fully Booked'!$N:$N,'disbursment and by product summ'!$K$2,'Fully Booked'!$L:$L,'disbursment and by product summ'!A23)</f>
        <v>0</v>
      </c>
      <c r="L23" s="17">
        <f>SUMIFS('Fully Booked'!$Q:$Q,'Fully Booked'!$N:$N,'disbursment and by product summ'!$L$2,'Fully Booked'!$L:$L,'disbursment and by product summ'!A23)</f>
        <v>0</v>
      </c>
      <c r="M23" s="17">
        <f t="shared" si="1"/>
        <v>0</v>
      </c>
      <c r="N23" s="32">
        <f>COUNTIF('Fully Booked'!L:L,'disbursment and by product summ'!A23)</f>
        <v>0</v>
      </c>
    </row>
    <row r="24" spans="1:14" x14ac:dyDescent="0.25">
      <c r="A24" s="362">
        <v>45546</v>
      </c>
      <c r="B24" s="17">
        <f>SUMIFS('Fully Booked'!$Q:$Q,'Fully Booked'!$N:$N,'disbursment and by product summ'!$B$2,'Fully Booked'!$L:$L,'disbursment and by product summ'!A24)</f>
        <v>0</v>
      </c>
      <c r="C24" s="17">
        <f>SUMIFS('Fully Booked'!$Q:$Q,'Fully Booked'!$N:$N,'disbursment and by product summ'!$C$2,'Fully Booked'!$L:$L,'disbursment and by product summ'!A24)</f>
        <v>0</v>
      </c>
      <c r="D24" s="17">
        <f>SUMIFS('Fully Booked'!$Q:$Q,'Fully Booked'!$N:$N,'disbursment and by product summ'!$D$2,'Fully Booked'!$L:$L,'disbursment and by product summ'!A24)</f>
        <v>0</v>
      </c>
      <c r="E24" s="17">
        <f>SUMIFS('Fully Booked'!$Q:$Q,'Fully Booked'!$N:$N,'disbursment and by product summ'!$E$2,'Fully Booked'!$L:$L,'disbursment and by product summ'!A24)</f>
        <v>0</v>
      </c>
      <c r="F24" s="17">
        <f>SUMIFS('Fully Booked'!$Q:$Q,'Fully Booked'!$N:$N,'disbursment and by product summ'!$F$2,'Fully Booked'!$L:$L,'disbursment and by product summ'!A24)</f>
        <v>0</v>
      </c>
      <c r="G24" s="17">
        <f>SUMIFS('Fully Booked'!$Q:$Q,'Fully Booked'!$N:$N,'disbursment and by product summ'!$G$2,'Fully Booked'!$L:$L,'disbursment and by product summ'!A24)</f>
        <v>0</v>
      </c>
      <c r="H24" s="17">
        <f>SUMIFS('Fully Booked'!$Q:$Q,'Fully Booked'!$N:$N,'disbursment and by product summ'!$H$2,'Fully Booked'!$L:$L,'disbursment and by product summ'!A24)</f>
        <v>0</v>
      </c>
      <c r="I24" s="17">
        <f>SUMIFS('Fully Booked'!$Q:$Q,'Fully Booked'!$N:$N,'disbursment and by product summ'!$I$2,'Fully Booked'!$L:$L,'disbursment and by product summ'!A24)</f>
        <v>0</v>
      </c>
      <c r="J24" s="17">
        <f>SUMIFS('Fully Booked'!$Q:$Q,'Fully Booked'!$N:$N,'disbursment and by product summ'!$J$2,'Fully Booked'!$L:$L,'disbursment and by product summ'!A24)</f>
        <v>0</v>
      </c>
      <c r="K24" s="17">
        <f>SUMIFS('Fully Booked'!$Q:$Q,'Fully Booked'!$N:$N,'disbursment and by product summ'!$K$2,'Fully Booked'!$L:$L,'disbursment and by product summ'!A24)</f>
        <v>0</v>
      </c>
      <c r="L24" s="17">
        <f>SUMIFS('Fully Booked'!$Q:$Q,'Fully Booked'!$N:$N,'disbursment and by product summ'!$L$2,'Fully Booked'!$L:$L,'disbursment and by product summ'!A24)</f>
        <v>0</v>
      </c>
      <c r="M24" s="17">
        <f t="shared" si="1"/>
        <v>0</v>
      </c>
      <c r="N24" s="32">
        <f>COUNTIF('Fully Booked'!L:L,'disbursment and by product summ'!A24)</f>
        <v>0</v>
      </c>
    </row>
    <row r="25" spans="1:14" x14ac:dyDescent="0.25">
      <c r="A25" s="362">
        <v>45547</v>
      </c>
      <c r="B25" s="17">
        <f>SUMIFS('Fully Booked'!$Q:$Q,'Fully Booked'!$N:$N,'disbursment and by product summ'!$B$2,'Fully Booked'!$L:$L,'disbursment and by product summ'!A25)</f>
        <v>0</v>
      </c>
      <c r="C25" s="17">
        <f>SUMIFS('Fully Booked'!$Q:$Q,'Fully Booked'!$N:$N,'disbursment and by product summ'!$C$2,'Fully Booked'!$L:$L,'disbursment and by product summ'!A25)</f>
        <v>0</v>
      </c>
      <c r="D25" s="17">
        <f>SUMIFS('Fully Booked'!$Q:$Q,'Fully Booked'!$N:$N,'disbursment and by product summ'!$D$2,'Fully Booked'!$L:$L,'disbursment and by product summ'!A25)</f>
        <v>0</v>
      </c>
      <c r="E25" s="17">
        <f>SUMIFS('Fully Booked'!$Q:$Q,'Fully Booked'!$N:$N,'disbursment and by product summ'!$E$2,'Fully Booked'!$L:$L,'disbursment and by product summ'!A25)</f>
        <v>0</v>
      </c>
      <c r="F25" s="17">
        <f>SUMIFS('Fully Booked'!$Q:$Q,'Fully Booked'!$N:$N,'disbursment and by product summ'!$F$2,'Fully Booked'!$L:$L,'disbursment and by product summ'!A25)</f>
        <v>0</v>
      </c>
      <c r="G25" s="17">
        <f>SUMIFS('Fully Booked'!$Q:$Q,'Fully Booked'!$N:$N,'disbursment and by product summ'!$G$2,'Fully Booked'!$L:$L,'disbursment and by product summ'!A25)</f>
        <v>0</v>
      </c>
      <c r="H25" s="17">
        <f>SUMIFS('Fully Booked'!$Q:$Q,'Fully Booked'!$N:$N,'disbursment and by product summ'!$H$2,'Fully Booked'!$L:$L,'disbursment and by product summ'!A25)</f>
        <v>0</v>
      </c>
      <c r="I25" s="17">
        <f>SUMIFS('Fully Booked'!$Q:$Q,'Fully Booked'!$N:$N,'disbursment and by product summ'!$I$2,'Fully Booked'!$L:$L,'disbursment and by product summ'!A25)</f>
        <v>0</v>
      </c>
      <c r="J25" s="17">
        <f>SUMIFS('Fully Booked'!$Q:$Q,'Fully Booked'!$N:$N,'disbursment and by product summ'!$J$2,'Fully Booked'!$L:$L,'disbursment and by product summ'!A25)</f>
        <v>0</v>
      </c>
      <c r="K25" s="17">
        <f>SUMIFS('Fully Booked'!$Q:$Q,'Fully Booked'!$N:$N,'disbursment and by product summ'!$K$2,'Fully Booked'!$L:$L,'disbursment and by product summ'!A25)</f>
        <v>0</v>
      </c>
      <c r="L25" s="17">
        <f>SUMIFS('Fully Booked'!$Q:$Q,'Fully Booked'!$N:$N,'disbursment and by product summ'!$L$2,'Fully Booked'!$L:$L,'disbursment and by product summ'!A25)</f>
        <v>0</v>
      </c>
      <c r="M25" s="17">
        <f t="shared" si="1"/>
        <v>0</v>
      </c>
      <c r="N25" s="32">
        <f>COUNTIF('Fully Booked'!L:L,'disbursment and by product summ'!A25)</f>
        <v>0</v>
      </c>
    </row>
    <row r="26" spans="1:14" x14ac:dyDescent="0.25">
      <c r="A26" s="362">
        <v>45548</v>
      </c>
      <c r="B26" s="17">
        <f>SUMIFS('Fully Booked'!$Q:$Q,'Fully Booked'!$N:$N,'disbursment and by product summ'!$B$2,'Fully Booked'!$L:$L,'disbursment and by product summ'!A26)</f>
        <v>0</v>
      </c>
      <c r="C26" s="17">
        <f>SUMIFS('Fully Booked'!$Q:$Q,'Fully Booked'!$N:$N,'disbursment and by product summ'!$C$2,'Fully Booked'!$L:$L,'disbursment and by product summ'!A26)</f>
        <v>0</v>
      </c>
      <c r="D26" s="17">
        <f>SUMIFS('Fully Booked'!$Q:$Q,'Fully Booked'!$N:$N,'disbursment and by product summ'!$D$2,'Fully Booked'!$L:$L,'disbursment and by product summ'!A26)</f>
        <v>0</v>
      </c>
      <c r="E26" s="17">
        <f>SUMIFS('Fully Booked'!$Q:$Q,'Fully Booked'!$N:$N,'disbursment and by product summ'!$E$2,'Fully Booked'!$L:$L,'disbursment and by product summ'!A26)</f>
        <v>0</v>
      </c>
      <c r="F26" s="17">
        <f>SUMIFS('Fully Booked'!$Q:$Q,'Fully Booked'!$N:$N,'disbursment and by product summ'!$F$2,'Fully Booked'!$L:$L,'disbursment and by product summ'!A26)</f>
        <v>0</v>
      </c>
      <c r="G26" s="17">
        <f>SUMIFS('Fully Booked'!$Q:$Q,'Fully Booked'!$N:$N,'disbursment and by product summ'!$G$2,'Fully Booked'!$L:$L,'disbursment and by product summ'!A26)</f>
        <v>0</v>
      </c>
      <c r="H26" s="17">
        <f>SUMIFS('Fully Booked'!$Q:$Q,'Fully Booked'!$N:$N,'disbursment and by product summ'!$H$2,'Fully Booked'!$L:$L,'disbursment and by product summ'!A26)</f>
        <v>0</v>
      </c>
      <c r="I26" s="17">
        <f>SUMIFS('Fully Booked'!$Q:$Q,'Fully Booked'!$N:$N,'disbursment and by product summ'!$I$2,'Fully Booked'!$L:$L,'disbursment and by product summ'!A26)</f>
        <v>0</v>
      </c>
      <c r="J26" s="17">
        <f>SUMIFS('Fully Booked'!$Q:$Q,'Fully Booked'!$N:$N,'disbursment and by product summ'!$J$2,'Fully Booked'!$L:$L,'disbursment and by product summ'!A26)</f>
        <v>0</v>
      </c>
      <c r="K26" s="17">
        <f>SUMIFS('Fully Booked'!$Q:$Q,'Fully Booked'!$N:$N,'disbursment and by product summ'!$K$2,'Fully Booked'!$L:$L,'disbursment and by product summ'!A26)</f>
        <v>0</v>
      </c>
      <c r="L26" s="17">
        <f>SUMIFS('Fully Booked'!$Q:$Q,'Fully Booked'!$N:$N,'disbursment and by product summ'!$L$2,'Fully Booked'!$L:$L,'disbursment and by product summ'!A26)</f>
        <v>0</v>
      </c>
      <c r="M26" s="17">
        <f t="shared" si="1"/>
        <v>0</v>
      </c>
      <c r="N26" s="32">
        <f>COUNTIF('Fully Booked'!L:L,'disbursment and by product summ'!A26)</f>
        <v>0</v>
      </c>
    </row>
    <row r="27" spans="1:14" x14ac:dyDescent="0.25">
      <c r="A27" s="362">
        <v>45549</v>
      </c>
      <c r="B27" s="17">
        <f>SUMIFS('Fully Booked'!$Q:$Q,'Fully Booked'!$N:$N,'disbursment and by product summ'!$B$2,'Fully Booked'!$L:$L,'disbursment and by product summ'!A27)</f>
        <v>0</v>
      </c>
      <c r="C27" s="17">
        <f>SUMIFS('Fully Booked'!$Q:$Q,'Fully Booked'!$N:$N,'disbursment and by product summ'!$C$2,'Fully Booked'!$L:$L,'disbursment and by product summ'!A27)</f>
        <v>0</v>
      </c>
      <c r="D27" s="17">
        <f>SUMIFS('Fully Booked'!$Q:$Q,'Fully Booked'!$N:$N,'disbursment and by product summ'!$D$2,'Fully Booked'!$L:$L,'disbursment and by product summ'!A27)</f>
        <v>0</v>
      </c>
      <c r="E27" s="17">
        <f>SUMIFS('Fully Booked'!$Q:$Q,'Fully Booked'!$N:$N,'disbursment and by product summ'!$E$2,'Fully Booked'!$L:$L,'disbursment and by product summ'!A27)</f>
        <v>0</v>
      </c>
      <c r="F27" s="17">
        <f>SUMIFS('Fully Booked'!$Q:$Q,'Fully Booked'!$N:$N,'disbursment and by product summ'!$F$2,'Fully Booked'!$L:$L,'disbursment and by product summ'!A27)</f>
        <v>0</v>
      </c>
      <c r="G27" s="17">
        <f>SUMIFS('Fully Booked'!$Q:$Q,'Fully Booked'!$N:$N,'disbursment and by product summ'!$G$2,'Fully Booked'!$L:$L,'disbursment and by product summ'!A27)</f>
        <v>0</v>
      </c>
      <c r="H27" s="17">
        <f>SUMIFS('Fully Booked'!$Q:$Q,'Fully Booked'!$N:$N,'disbursment and by product summ'!$H$2,'Fully Booked'!$L:$L,'disbursment and by product summ'!A27)</f>
        <v>0</v>
      </c>
      <c r="I27" s="17">
        <f>SUMIFS('Fully Booked'!$Q:$Q,'Fully Booked'!$N:$N,'disbursment and by product summ'!$I$2,'Fully Booked'!$L:$L,'disbursment and by product summ'!A27)</f>
        <v>0</v>
      </c>
      <c r="J27" s="17">
        <f>SUMIFS('Fully Booked'!$Q:$Q,'Fully Booked'!$N:$N,'disbursment and by product summ'!$J$2,'Fully Booked'!$L:$L,'disbursment and by product summ'!A27)</f>
        <v>0</v>
      </c>
      <c r="K27" s="17">
        <f>SUMIFS('Fully Booked'!$Q:$Q,'Fully Booked'!$N:$N,'disbursment and by product summ'!$K$2,'Fully Booked'!$L:$L,'disbursment and by product summ'!A27)</f>
        <v>0</v>
      </c>
      <c r="L27" s="17">
        <f>SUMIFS('Fully Booked'!$Q:$Q,'Fully Booked'!$N:$N,'disbursment and by product summ'!$L$2,'Fully Booked'!$L:$L,'disbursment and by product summ'!A27)</f>
        <v>0</v>
      </c>
      <c r="M27" s="17">
        <f t="shared" si="1"/>
        <v>0</v>
      </c>
      <c r="N27" s="32">
        <f>COUNTIF('Fully Booked'!L:L,'disbursment and by product summ'!A27)</f>
        <v>0</v>
      </c>
    </row>
    <row r="28" spans="1:14" x14ac:dyDescent="0.25">
      <c r="A28" s="362">
        <v>45550</v>
      </c>
      <c r="B28" s="17">
        <f>SUMIFS('Fully Booked'!$Q:$Q,'Fully Booked'!$N:$N,'disbursment and by product summ'!$B$2,'Fully Booked'!$L:$L,'disbursment and by product summ'!A28)</f>
        <v>0</v>
      </c>
      <c r="C28" s="17">
        <f>SUMIFS('Fully Booked'!$Q:$Q,'Fully Booked'!$N:$N,'disbursment and by product summ'!$C$2,'Fully Booked'!$L:$L,'disbursment and by product summ'!A28)</f>
        <v>0</v>
      </c>
      <c r="D28" s="17">
        <f>SUMIFS('Fully Booked'!$Q:$Q,'Fully Booked'!$N:$N,'disbursment and by product summ'!$D$2,'Fully Booked'!$L:$L,'disbursment and by product summ'!A28)</f>
        <v>0</v>
      </c>
      <c r="E28" s="17">
        <f>SUMIFS('Fully Booked'!$Q:$Q,'Fully Booked'!$N:$N,'disbursment and by product summ'!$E$2,'Fully Booked'!$L:$L,'disbursment and by product summ'!A28)</f>
        <v>0</v>
      </c>
      <c r="F28" s="17">
        <f>SUMIFS('Fully Booked'!$Q:$Q,'Fully Booked'!$N:$N,'disbursment and by product summ'!$F$2,'Fully Booked'!$L:$L,'disbursment and by product summ'!A28)</f>
        <v>0</v>
      </c>
      <c r="G28" s="17">
        <f>SUMIFS('Fully Booked'!$Q:$Q,'Fully Booked'!$N:$N,'disbursment and by product summ'!$G$2,'Fully Booked'!$L:$L,'disbursment and by product summ'!A28)</f>
        <v>0</v>
      </c>
      <c r="H28" s="17">
        <f>SUMIFS('Fully Booked'!$Q:$Q,'Fully Booked'!$N:$N,'disbursment and by product summ'!$H$2,'Fully Booked'!$L:$L,'disbursment and by product summ'!A28)</f>
        <v>0</v>
      </c>
      <c r="I28" s="17">
        <f>SUMIFS('Fully Booked'!$Q:$Q,'Fully Booked'!$N:$N,'disbursment and by product summ'!$I$2,'Fully Booked'!$L:$L,'disbursment and by product summ'!A28)</f>
        <v>0</v>
      </c>
      <c r="J28" s="17">
        <f>SUMIFS('Fully Booked'!$Q:$Q,'Fully Booked'!$N:$N,'disbursment and by product summ'!$J$2,'Fully Booked'!$L:$L,'disbursment and by product summ'!A28)</f>
        <v>0</v>
      </c>
      <c r="K28" s="17">
        <f>SUMIFS('Fully Booked'!$Q:$Q,'Fully Booked'!$N:$N,'disbursment and by product summ'!$K$2,'Fully Booked'!$L:$L,'disbursment and by product summ'!A28)</f>
        <v>0</v>
      </c>
      <c r="L28" s="17">
        <f>SUMIFS('Fully Booked'!$Q:$Q,'Fully Booked'!$N:$N,'disbursment and by product summ'!$L$2,'Fully Booked'!$L:$L,'disbursment and by product summ'!A28)</f>
        <v>0</v>
      </c>
      <c r="M28" s="17">
        <f t="shared" si="1"/>
        <v>0</v>
      </c>
      <c r="N28" s="32">
        <f>COUNTIF('Fully Booked'!L:L,'disbursment and by product summ'!A28)</f>
        <v>0</v>
      </c>
    </row>
    <row r="29" spans="1:14" x14ac:dyDescent="0.25">
      <c r="A29" s="362">
        <v>45551</v>
      </c>
      <c r="B29" s="17">
        <f>SUMIFS('Fully Booked'!$Q:$Q,'Fully Booked'!$N:$N,'disbursment and by product summ'!$B$2,'Fully Booked'!$L:$L,'disbursment and by product summ'!A29)</f>
        <v>0</v>
      </c>
      <c r="C29" s="17">
        <f>SUMIFS('Fully Booked'!$Q:$Q,'Fully Booked'!$N:$N,'disbursment and by product summ'!$C$2,'Fully Booked'!$L:$L,'disbursment and by product summ'!A29)</f>
        <v>0</v>
      </c>
      <c r="D29" s="17">
        <f>SUMIFS('Fully Booked'!$Q:$Q,'Fully Booked'!$N:$N,'disbursment and by product summ'!$D$2,'Fully Booked'!$L:$L,'disbursment and by product summ'!A29)</f>
        <v>0</v>
      </c>
      <c r="E29" s="17">
        <f>SUMIFS('Fully Booked'!$Q:$Q,'Fully Booked'!$N:$N,'disbursment and by product summ'!$E$2,'Fully Booked'!$L:$L,'disbursment and by product summ'!A29)</f>
        <v>0</v>
      </c>
      <c r="F29" s="17">
        <f>SUMIFS('Fully Booked'!$Q:$Q,'Fully Booked'!$N:$N,'disbursment and by product summ'!$F$2,'Fully Booked'!$L:$L,'disbursment and by product summ'!A29)</f>
        <v>0</v>
      </c>
      <c r="G29" s="17">
        <f>SUMIFS('Fully Booked'!$Q:$Q,'Fully Booked'!$N:$N,'disbursment and by product summ'!$G$2,'Fully Booked'!$L:$L,'disbursment and by product summ'!A29)</f>
        <v>0</v>
      </c>
      <c r="H29" s="17">
        <f>SUMIFS('Fully Booked'!$Q:$Q,'Fully Booked'!$N:$N,'disbursment and by product summ'!$H$2,'Fully Booked'!$L:$L,'disbursment and by product summ'!A29)</f>
        <v>0</v>
      </c>
      <c r="I29" s="17">
        <f>SUMIFS('Fully Booked'!$Q:$Q,'Fully Booked'!$N:$N,'disbursment and by product summ'!$I$2,'Fully Booked'!$L:$L,'disbursment and by product summ'!A29)</f>
        <v>0</v>
      </c>
      <c r="J29" s="17">
        <f>SUMIFS('Fully Booked'!$Q:$Q,'Fully Booked'!$N:$N,'disbursment and by product summ'!$J$2,'Fully Booked'!$L:$L,'disbursment and by product summ'!A29)</f>
        <v>0</v>
      </c>
      <c r="K29" s="17">
        <f>SUMIFS('Fully Booked'!$Q:$Q,'Fully Booked'!$N:$N,'disbursment and by product summ'!$K$2,'Fully Booked'!$L:$L,'disbursment and by product summ'!A29)</f>
        <v>0</v>
      </c>
      <c r="L29" s="17">
        <f>SUMIFS('Fully Booked'!$Q:$Q,'Fully Booked'!$N:$N,'disbursment and by product summ'!$L$2,'Fully Booked'!$L:$L,'disbursment and by product summ'!A29)</f>
        <v>0</v>
      </c>
      <c r="M29" s="17">
        <f t="shared" si="1"/>
        <v>0</v>
      </c>
      <c r="N29" s="32">
        <f>COUNTIF('Fully Booked'!L:L,'disbursment and by product summ'!A29)</f>
        <v>0</v>
      </c>
    </row>
    <row r="30" spans="1:14" x14ac:dyDescent="0.25">
      <c r="A30" s="362">
        <v>45552</v>
      </c>
      <c r="B30" s="17">
        <f>SUMIFS('Fully Booked'!$Q:$Q,'Fully Booked'!$N:$N,'disbursment and by product summ'!$B$2,'Fully Booked'!$L:$L,'disbursment and by product summ'!A30)</f>
        <v>0</v>
      </c>
      <c r="C30" s="17">
        <f>SUMIFS('Fully Booked'!$Q:$Q,'Fully Booked'!$N:$N,'disbursment and by product summ'!$C$2,'Fully Booked'!$L:$L,'disbursment and by product summ'!A30)</f>
        <v>0</v>
      </c>
      <c r="D30" s="17">
        <f>SUMIFS('Fully Booked'!$Q:$Q,'Fully Booked'!$N:$N,'disbursment and by product summ'!$D$2,'Fully Booked'!$L:$L,'disbursment and by product summ'!A30)</f>
        <v>0</v>
      </c>
      <c r="E30" s="17">
        <f>SUMIFS('Fully Booked'!$Q:$Q,'Fully Booked'!$N:$N,'disbursment and by product summ'!$E$2,'Fully Booked'!$L:$L,'disbursment and by product summ'!A30)</f>
        <v>0</v>
      </c>
      <c r="F30" s="17">
        <f>SUMIFS('Fully Booked'!$Q:$Q,'Fully Booked'!$N:$N,'disbursment and by product summ'!$F$2,'Fully Booked'!$L:$L,'disbursment and by product summ'!A30)</f>
        <v>0</v>
      </c>
      <c r="G30" s="17">
        <f>SUMIFS('Fully Booked'!$Q:$Q,'Fully Booked'!$N:$N,'disbursment and by product summ'!$G$2,'Fully Booked'!$L:$L,'disbursment and by product summ'!A30)</f>
        <v>0</v>
      </c>
      <c r="H30" s="17">
        <f>SUMIFS('Fully Booked'!$Q:$Q,'Fully Booked'!$N:$N,'disbursment and by product summ'!$H$2,'Fully Booked'!$L:$L,'disbursment and by product summ'!A30)</f>
        <v>0</v>
      </c>
      <c r="I30" s="17">
        <f>SUMIFS('Fully Booked'!$Q:$Q,'Fully Booked'!$N:$N,'disbursment and by product summ'!$I$2,'Fully Booked'!$L:$L,'disbursment and by product summ'!A30)</f>
        <v>0</v>
      </c>
      <c r="J30" s="17">
        <f>SUMIFS('Fully Booked'!$Q:$Q,'Fully Booked'!$N:$N,'disbursment and by product summ'!$J$2,'Fully Booked'!$L:$L,'disbursment and by product summ'!A30)</f>
        <v>0</v>
      </c>
      <c r="K30" s="17">
        <f>SUMIFS('Fully Booked'!$Q:$Q,'Fully Booked'!$N:$N,'disbursment and by product summ'!$K$2,'Fully Booked'!$L:$L,'disbursment and by product summ'!A30)</f>
        <v>0</v>
      </c>
      <c r="L30" s="17">
        <f>SUMIFS('Fully Booked'!$Q:$Q,'Fully Booked'!$N:$N,'disbursment and by product summ'!$L$2,'Fully Booked'!$L:$L,'disbursment and by product summ'!A30)</f>
        <v>0</v>
      </c>
      <c r="M30" s="17">
        <f t="shared" si="1"/>
        <v>0</v>
      </c>
      <c r="N30" s="32">
        <f>COUNTIF('Fully Booked'!L:L,'disbursment and by product summ'!A30)</f>
        <v>0</v>
      </c>
    </row>
    <row r="31" spans="1:14" x14ac:dyDescent="0.25">
      <c r="A31" s="362">
        <v>45553</v>
      </c>
      <c r="B31" s="17">
        <f>SUMIFS('Fully Booked'!$Q:$Q,'Fully Booked'!$N:$N,'disbursment and by product summ'!$B$2,'Fully Booked'!$L:$L,'disbursment and by product summ'!A31)</f>
        <v>0</v>
      </c>
      <c r="C31" s="17">
        <f>SUMIFS('Fully Booked'!$Q:$Q,'Fully Booked'!$N:$N,'disbursment and by product summ'!$C$2,'Fully Booked'!$L:$L,'disbursment and by product summ'!A31)</f>
        <v>0</v>
      </c>
      <c r="D31" s="17">
        <f>SUMIFS('Fully Booked'!$Q:$Q,'Fully Booked'!$N:$N,'disbursment and by product summ'!$D$2,'Fully Booked'!$L:$L,'disbursment and by product summ'!A31)</f>
        <v>0</v>
      </c>
      <c r="E31" s="17">
        <f>SUMIFS('Fully Booked'!$Q:$Q,'Fully Booked'!$N:$N,'disbursment and by product summ'!$E$2,'Fully Booked'!$L:$L,'disbursment and by product summ'!A31)</f>
        <v>0</v>
      </c>
      <c r="F31" s="17">
        <f>SUMIFS('Fully Booked'!$Q:$Q,'Fully Booked'!$N:$N,'disbursment and by product summ'!$F$2,'Fully Booked'!$L:$L,'disbursment and by product summ'!A31)</f>
        <v>0</v>
      </c>
      <c r="G31" s="17">
        <f>SUMIFS('Fully Booked'!$Q:$Q,'Fully Booked'!$N:$N,'disbursment and by product summ'!$G$2,'Fully Booked'!$L:$L,'disbursment and by product summ'!A31)</f>
        <v>0</v>
      </c>
      <c r="H31" s="17">
        <f>SUMIFS('Fully Booked'!$Q:$Q,'Fully Booked'!$N:$N,'disbursment and by product summ'!$H$2,'Fully Booked'!$L:$L,'disbursment and by product summ'!A31)</f>
        <v>0</v>
      </c>
      <c r="I31" s="17">
        <f>SUMIFS('Fully Booked'!$Q:$Q,'Fully Booked'!$N:$N,'disbursment and by product summ'!$I$2,'Fully Booked'!$L:$L,'disbursment and by product summ'!A31)</f>
        <v>0</v>
      </c>
      <c r="J31" s="17">
        <f>SUMIFS('Fully Booked'!$Q:$Q,'Fully Booked'!$N:$N,'disbursment and by product summ'!$J$2,'Fully Booked'!$L:$L,'disbursment and by product summ'!A31)</f>
        <v>0</v>
      </c>
      <c r="K31" s="17">
        <f>SUMIFS('Fully Booked'!$Q:$Q,'Fully Booked'!$N:$N,'disbursment and by product summ'!$K$2,'Fully Booked'!$L:$L,'disbursment and by product summ'!A31)</f>
        <v>0</v>
      </c>
      <c r="L31" s="17">
        <f>SUMIFS('Fully Booked'!$Q:$Q,'Fully Booked'!$N:$N,'disbursment and by product summ'!$L$2,'Fully Booked'!$L:$L,'disbursment and by product summ'!A31)</f>
        <v>0</v>
      </c>
      <c r="M31" s="17">
        <f t="shared" si="1"/>
        <v>0</v>
      </c>
      <c r="N31" s="32">
        <f>COUNTIF('Fully Booked'!L:L,'disbursment and by product summ'!A31)</f>
        <v>0</v>
      </c>
    </row>
    <row r="32" spans="1:14" x14ac:dyDescent="0.25">
      <c r="A32" s="362">
        <v>45554</v>
      </c>
      <c r="B32" s="17">
        <f>SUMIFS('Fully Booked'!$Q:$Q,'Fully Booked'!$N:$N,'disbursment and by product summ'!$B$2,'Fully Booked'!$L:$L,'disbursment and by product summ'!A32)</f>
        <v>0</v>
      </c>
      <c r="C32" s="17">
        <f>SUMIFS('Fully Booked'!$Q:$Q,'Fully Booked'!$N:$N,'disbursment and by product summ'!$C$2,'Fully Booked'!$L:$L,'disbursment and by product summ'!A32)</f>
        <v>0</v>
      </c>
      <c r="D32" s="17">
        <f>SUMIFS('Fully Booked'!$Q:$Q,'Fully Booked'!$N:$N,'disbursment and by product summ'!$D$2,'Fully Booked'!$L:$L,'disbursment and by product summ'!A32)</f>
        <v>0</v>
      </c>
      <c r="E32" s="17">
        <f>SUMIFS('Fully Booked'!$Q:$Q,'Fully Booked'!$N:$N,'disbursment and by product summ'!$E$2,'Fully Booked'!$L:$L,'disbursment and by product summ'!A32)</f>
        <v>0</v>
      </c>
      <c r="F32" s="17">
        <f>SUMIFS('Fully Booked'!$Q:$Q,'Fully Booked'!$N:$N,'disbursment and by product summ'!$F$2,'Fully Booked'!$L:$L,'disbursment and by product summ'!A32)</f>
        <v>0</v>
      </c>
      <c r="G32" s="17">
        <f>SUMIFS('Fully Booked'!$Q:$Q,'Fully Booked'!$N:$N,'disbursment and by product summ'!$G$2,'Fully Booked'!$L:$L,'disbursment and by product summ'!A32)</f>
        <v>0</v>
      </c>
      <c r="H32" s="17">
        <f>SUMIFS('Fully Booked'!$Q:$Q,'Fully Booked'!$N:$N,'disbursment and by product summ'!$H$2,'Fully Booked'!$L:$L,'disbursment and by product summ'!A32)</f>
        <v>0</v>
      </c>
      <c r="I32" s="17">
        <f>SUMIFS('Fully Booked'!$Q:$Q,'Fully Booked'!$N:$N,'disbursment and by product summ'!$I$2,'Fully Booked'!$L:$L,'disbursment and by product summ'!A32)</f>
        <v>0</v>
      </c>
      <c r="J32" s="17">
        <f>SUMIFS('Fully Booked'!$Q:$Q,'Fully Booked'!$N:$N,'disbursment and by product summ'!$J$2,'Fully Booked'!$L:$L,'disbursment and by product summ'!A32)</f>
        <v>0</v>
      </c>
      <c r="K32" s="17">
        <f>SUMIFS('Fully Booked'!$Q:$Q,'Fully Booked'!$N:$N,'disbursment and by product summ'!$K$2,'Fully Booked'!$L:$L,'disbursment and by product summ'!A32)</f>
        <v>0</v>
      </c>
      <c r="L32" s="17">
        <f>SUMIFS('Fully Booked'!$Q:$Q,'Fully Booked'!$N:$N,'disbursment and by product summ'!$L$2,'Fully Booked'!$L:$L,'disbursment and by product summ'!A32)</f>
        <v>0</v>
      </c>
      <c r="M32" s="17">
        <f t="shared" si="1"/>
        <v>0</v>
      </c>
      <c r="N32" s="32">
        <f>COUNTIF('Fully Booked'!L:L,'disbursment and by product summ'!A32)</f>
        <v>0</v>
      </c>
    </row>
    <row r="33" spans="1:14" x14ac:dyDescent="0.25">
      <c r="A33" s="362">
        <v>45555</v>
      </c>
      <c r="B33" s="17">
        <f>SUMIFS('Fully Booked'!$Q:$Q,'Fully Booked'!$N:$N,'disbursment and by product summ'!$B$2,'Fully Booked'!$L:$L,'disbursment and by product summ'!A33)</f>
        <v>0</v>
      </c>
      <c r="C33" s="17">
        <f>SUMIFS('Fully Booked'!$Q:$Q,'Fully Booked'!$N:$N,'disbursment and by product summ'!$C$2,'Fully Booked'!$L:$L,'disbursment and by product summ'!A33)</f>
        <v>0</v>
      </c>
      <c r="D33" s="17">
        <f>SUMIFS('Fully Booked'!$Q:$Q,'Fully Booked'!$N:$N,'disbursment and by product summ'!$D$2,'Fully Booked'!$L:$L,'disbursment and by product summ'!A33)</f>
        <v>0</v>
      </c>
      <c r="E33" s="17">
        <f>SUMIFS('Fully Booked'!$Q:$Q,'Fully Booked'!$N:$N,'disbursment and by product summ'!$E$2,'Fully Booked'!$L:$L,'disbursment and by product summ'!A33)</f>
        <v>0</v>
      </c>
      <c r="F33" s="17">
        <f>SUMIFS('Fully Booked'!$Q:$Q,'Fully Booked'!$N:$N,'disbursment and by product summ'!$F$2,'Fully Booked'!$L:$L,'disbursment and by product summ'!A33)</f>
        <v>0</v>
      </c>
      <c r="G33" s="17">
        <f>SUMIFS('Fully Booked'!$Q:$Q,'Fully Booked'!$N:$N,'disbursment and by product summ'!$G$2,'Fully Booked'!$L:$L,'disbursment and by product summ'!A33)</f>
        <v>0</v>
      </c>
      <c r="H33" s="17">
        <f>SUMIFS('Fully Booked'!$Q:$Q,'Fully Booked'!$N:$N,'disbursment and by product summ'!$H$2,'Fully Booked'!$L:$L,'disbursment and by product summ'!A33)</f>
        <v>0</v>
      </c>
      <c r="I33" s="17">
        <f>SUMIFS('Fully Booked'!$Q:$Q,'Fully Booked'!$N:$N,'disbursment and by product summ'!$I$2,'Fully Booked'!$L:$L,'disbursment and by product summ'!A33)</f>
        <v>0</v>
      </c>
      <c r="J33" s="17">
        <f>SUMIFS('Fully Booked'!$Q:$Q,'Fully Booked'!$N:$N,'disbursment and by product summ'!$J$2,'Fully Booked'!$L:$L,'disbursment and by product summ'!A33)</f>
        <v>0</v>
      </c>
      <c r="K33" s="17">
        <f>SUMIFS('Fully Booked'!$Q:$Q,'Fully Booked'!$N:$N,'disbursment and by product summ'!$K$2,'Fully Booked'!$L:$L,'disbursment and by product summ'!A33)</f>
        <v>0</v>
      </c>
      <c r="L33" s="17">
        <f>SUMIFS('Fully Booked'!$Q:$Q,'Fully Booked'!$N:$N,'disbursment and by product summ'!$L$2,'Fully Booked'!$L:$L,'disbursment and by product summ'!A33)</f>
        <v>0</v>
      </c>
      <c r="M33" s="17">
        <f t="shared" si="1"/>
        <v>0</v>
      </c>
      <c r="N33" s="32">
        <f>COUNTIF('Fully Booked'!L:L,'disbursment and by product summ'!A33)</f>
        <v>0</v>
      </c>
    </row>
    <row r="34" spans="1:14" x14ac:dyDescent="0.25">
      <c r="A34" s="362">
        <v>45556</v>
      </c>
      <c r="B34" s="17">
        <f>SUMIFS('Fully Booked'!$Q:$Q,'Fully Booked'!$N:$N,'disbursment and by product summ'!$B$2,'Fully Booked'!$L:$L,'disbursment and by product summ'!A34)</f>
        <v>0</v>
      </c>
      <c r="C34" s="17">
        <f>SUMIFS('Fully Booked'!$Q:$Q,'Fully Booked'!$N:$N,'disbursment and by product summ'!$C$2,'Fully Booked'!$L:$L,'disbursment and by product summ'!A34)</f>
        <v>0</v>
      </c>
      <c r="D34" s="17">
        <f>SUMIFS('Fully Booked'!$Q:$Q,'Fully Booked'!$N:$N,'disbursment and by product summ'!$D$2,'Fully Booked'!$L:$L,'disbursment and by product summ'!A34)</f>
        <v>0</v>
      </c>
      <c r="E34" s="17">
        <f>SUMIFS('Fully Booked'!$Q:$Q,'Fully Booked'!$N:$N,'disbursment and by product summ'!$E$2,'Fully Booked'!$L:$L,'disbursment and by product summ'!A34)</f>
        <v>0</v>
      </c>
      <c r="F34" s="17">
        <f>SUMIFS('Fully Booked'!$Q:$Q,'Fully Booked'!$N:$N,'disbursment and by product summ'!$F$2,'Fully Booked'!$L:$L,'disbursment and by product summ'!A34)</f>
        <v>0</v>
      </c>
      <c r="G34" s="17">
        <f>SUMIFS('Fully Booked'!$Q:$Q,'Fully Booked'!$N:$N,'disbursment and by product summ'!$G$2,'Fully Booked'!$L:$L,'disbursment and by product summ'!A34)</f>
        <v>0</v>
      </c>
      <c r="H34" s="17">
        <f>SUMIFS('Fully Booked'!$Q:$Q,'Fully Booked'!$N:$N,'disbursment and by product summ'!$H$2,'Fully Booked'!$L:$L,'disbursment and by product summ'!A34)</f>
        <v>0</v>
      </c>
      <c r="I34" s="17">
        <f>SUMIFS('Fully Booked'!$Q:$Q,'Fully Booked'!$N:$N,'disbursment and by product summ'!$I$2,'Fully Booked'!$L:$L,'disbursment and by product summ'!A34)</f>
        <v>0</v>
      </c>
      <c r="J34" s="17">
        <f>SUMIFS('Fully Booked'!$Q:$Q,'Fully Booked'!$N:$N,'disbursment and by product summ'!$J$2,'Fully Booked'!$L:$L,'disbursment and by product summ'!A34)</f>
        <v>0</v>
      </c>
      <c r="K34" s="17">
        <f>SUMIFS('Fully Booked'!$Q:$Q,'Fully Booked'!$N:$N,'disbursment and by product summ'!$K$2,'Fully Booked'!$L:$L,'disbursment and by product summ'!A34)</f>
        <v>0</v>
      </c>
      <c r="L34" s="17">
        <f>SUMIFS('Fully Booked'!$Q:$Q,'Fully Booked'!$N:$N,'disbursment and by product summ'!$L$2,'Fully Booked'!$L:$L,'disbursment and by product summ'!A34)</f>
        <v>0</v>
      </c>
      <c r="M34" s="17">
        <f t="shared" si="1"/>
        <v>0</v>
      </c>
      <c r="N34" s="32">
        <f>COUNTIF('Fully Booked'!L:L,'disbursment and by product summ'!A34)</f>
        <v>0</v>
      </c>
    </row>
    <row r="35" spans="1:14" x14ac:dyDescent="0.25">
      <c r="A35" s="362">
        <v>45557</v>
      </c>
      <c r="B35" s="17">
        <f>SUMIFS('Fully Booked'!$Q:$Q,'Fully Booked'!$N:$N,'disbursment and by product summ'!$B$2,'Fully Booked'!$L:$L,'disbursment and by product summ'!A35)</f>
        <v>0</v>
      </c>
      <c r="C35" s="17">
        <f>SUMIFS('Fully Booked'!$Q:$Q,'Fully Booked'!$N:$N,'disbursment and by product summ'!$C$2,'Fully Booked'!$L:$L,'disbursment and by product summ'!A35)</f>
        <v>0</v>
      </c>
      <c r="D35" s="17">
        <f>SUMIFS('Fully Booked'!$Q:$Q,'Fully Booked'!$N:$N,'disbursment and by product summ'!$D$2,'Fully Booked'!$L:$L,'disbursment and by product summ'!A35)</f>
        <v>0</v>
      </c>
      <c r="E35" s="17">
        <f>SUMIFS('Fully Booked'!$Q:$Q,'Fully Booked'!$N:$N,'disbursment and by product summ'!$E$2,'Fully Booked'!$L:$L,'disbursment and by product summ'!A35)</f>
        <v>0</v>
      </c>
      <c r="F35" s="17">
        <f>SUMIFS('Fully Booked'!$Q:$Q,'Fully Booked'!$N:$N,'disbursment and by product summ'!$F$2,'Fully Booked'!$L:$L,'disbursment and by product summ'!A35)</f>
        <v>0</v>
      </c>
      <c r="G35" s="17">
        <f>SUMIFS('Fully Booked'!$Q:$Q,'Fully Booked'!$N:$N,'disbursment and by product summ'!$G$2,'Fully Booked'!$L:$L,'disbursment and by product summ'!A35)</f>
        <v>0</v>
      </c>
      <c r="H35" s="17">
        <f>SUMIFS('Fully Booked'!$Q:$Q,'Fully Booked'!$N:$N,'disbursment and by product summ'!$H$2,'Fully Booked'!$L:$L,'disbursment and by product summ'!A35)</f>
        <v>0</v>
      </c>
      <c r="I35" s="17">
        <f>SUMIFS('Fully Booked'!$Q:$Q,'Fully Booked'!$N:$N,'disbursment and by product summ'!$I$2,'Fully Booked'!$L:$L,'disbursment and by product summ'!A35)</f>
        <v>0</v>
      </c>
      <c r="J35" s="17">
        <f>SUMIFS('Fully Booked'!$Q:$Q,'Fully Booked'!$N:$N,'disbursment and by product summ'!$J$2,'Fully Booked'!$L:$L,'disbursment and by product summ'!A35)</f>
        <v>0</v>
      </c>
      <c r="K35" s="17">
        <f>SUMIFS('Fully Booked'!$Q:$Q,'Fully Booked'!$N:$N,'disbursment and by product summ'!$K$2,'Fully Booked'!$L:$L,'disbursment and by product summ'!A35)</f>
        <v>0</v>
      </c>
      <c r="L35" s="17">
        <f>SUMIFS('Fully Booked'!$Q:$Q,'Fully Booked'!$N:$N,'disbursment and by product summ'!$L$2,'Fully Booked'!$L:$L,'disbursment and by product summ'!A35)</f>
        <v>0</v>
      </c>
      <c r="M35" s="17">
        <f t="shared" si="1"/>
        <v>0</v>
      </c>
      <c r="N35" s="32">
        <f>COUNTIF('Fully Booked'!L:L,'disbursment and by product summ'!A35)</f>
        <v>0</v>
      </c>
    </row>
    <row r="36" spans="1:14" x14ac:dyDescent="0.25">
      <c r="A36" s="363" t="s">
        <v>71</v>
      </c>
      <c r="B36" s="34">
        <f t="shared" ref="B36:N36" si="2">SUM(B3:B35)</f>
        <v>0</v>
      </c>
      <c r="C36" s="34">
        <f t="shared" si="2"/>
        <v>0</v>
      </c>
      <c r="D36" s="34">
        <f t="shared" si="2"/>
        <v>1256700</v>
      </c>
      <c r="E36" s="34">
        <f t="shared" si="2"/>
        <v>20509510</v>
      </c>
      <c r="F36" s="34">
        <f t="shared" si="2"/>
        <v>6614479</v>
      </c>
      <c r="G36" s="34">
        <f t="shared" si="2"/>
        <v>4479590</v>
      </c>
      <c r="H36" s="34">
        <f t="shared" si="2"/>
        <v>2318900</v>
      </c>
      <c r="I36" s="34">
        <f t="shared" si="2"/>
        <v>0</v>
      </c>
      <c r="J36" s="34">
        <f>SUM(J3:J35)</f>
        <v>788400</v>
      </c>
      <c r="K36" s="34">
        <f>SUM(K3:K35)</f>
        <v>0</v>
      </c>
      <c r="L36" s="34">
        <f>SUM(L3:L35)</f>
        <v>0</v>
      </c>
      <c r="M36" s="34">
        <f>SUM(M3:M35)</f>
        <v>35967579</v>
      </c>
      <c r="N36" s="35">
        <f t="shared" si="2"/>
        <v>95</v>
      </c>
    </row>
    <row r="39" spans="1:14" ht="15.75" x14ac:dyDescent="0.25">
      <c r="A39" s="784" t="s">
        <v>149</v>
      </c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58"/>
    </row>
    <row r="40" spans="1:14" ht="15.75" x14ac:dyDescent="0.25">
      <c r="A40" s="361" t="s">
        <v>81</v>
      </c>
      <c r="B40" s="31" t="s">
        <v>128</v>
      </c>
      <c r="C40" s="31" t="s">
        <v>327</v>
      </c>
      <c r="D40" s="31" t="s">
        <v>43</v>
      </c>
      <c r="E40" s="31" t="s">
        <v>148</v>
      </c>
      <c r="F40" s="31" t="s">
        <v>173</v>
      </c>
      <c r="G40" s="31" t="s">
        <v>21</v>
      </c>
      <c r="H40" s="31" t="s">
        <v>174</v>
      </c>
      <c r="I40" s="31" t="s">
        <v>366</v>
      </c>
      <c r="J40" s="31" t="s">
        <v>157</v>
      </c>
      <c r="K40" s="31" t="s">
        <v>56</v>
      </c>
      <c r="L40" s="31" t="s">
        <v>365</v>
      </c>
      <c r="M40" s="31" t="s">
        <v>71</v>
      </c>
      <c r="N40" s="43" t="s">
        <v>60</v>
      </c>
    </row>
    <row r="41" spans="1:14" x14ac:dyDescent="0.25">
      <c r="A41" s="362">
        <v>45525</v>
      </c>
      <c r="B41" s="17">
        <f>SUMIFS('Fully Booked'!$AF:$AF,'Fully Booked'!$N:$N,'disbursment and by product summ'!$B$2,'Fully Booked'!$L:$L,'disbursment and by product summ'!A41)</f>
        <v>0</v>
      </c>
      <c r="C41" s="17">
        <f>SUMIFS('Fully Booked'!$AF:$AF,'Fully Booked'!$N:$N,'disbursment and by product summ'!$C$2,'Fully Booked'!$L:$L,'disbursment and by product summ'!A41)</f>
        <v>0</v>
      </c>
      <c r="D41" s="17">
        <f>SUMIFS('Fully Booked'!$AF:$AF,'Fully Booked'!$N:$N,'disbursment and by product summ'!$D$2,'Fully Booked'!$L:$L,'disbursment and by product summ'!A41)</f>
        <v>25210.460317460322</v>
      </c>
      <c r="E41" s="17">
        <f>SUMIFS('Fully Booked'!$AF:$AF,'Fully Booked'!$N:$N,'disbursment and by product summ'!$E$2,'Fully Booked'!$L:$L,'disbursment and by product summ'!A41)</f>
        <v>29284.936700336704</v>
      </c>
      <c r="F41" s="17">
        <f>SUMIFS('Fully Booked'!$AF:$AF,'Fully Booked'!$N:$N,'disbursment and by product summ'!$F$2,'Fully Booked'!$L:$L,'disbursment and by product summ'!A41)</f>
        <v>4322.2474747474744</v>
      </c>
      <c r="G41" s="17">
        <f>SUMIFS('Fully Booked'!$AF:$AF,'Fully Booked'!$N:$N,'disbursment and by product summ'!$G$2,'Fully Booked'!$L:$L,'disbursment and by product summ'!A41)</f>
        <v>11564.371428571429</v>
      </c>
      <c r="H41" s="17">
        <f>SUMIFS('Fully Booked'!$AF:$AF,'Fully Booked'!$N:$N,'disbursment and by product summ'!$H$2,'Fully Booked'!$L:$L,'disbursment and by product summ'!A41)</f>
        <v>0</v>
      </c>
      <c r="I41" s="17">
        <f>SUMIFS('Fully Booked'!$AF:$AF,'Fully Booked'!$N:$N,'disbursment and by product summ'!$I$2,'Fully Booked'!$L:$L,'disbursment and by product summ'!A41)</f>
        <v>0</v>
      </c>
      <c r="J41" s="17">
        <f>SUMIFS('Fully Booked'!$AF:$AF,'Fully Booked'!$N:$N,'disbursment and by product summ'!$J$2,'Fully Booked'!$L:$L,'disbursment and by product summ'!A41)</f>
        <v>0</v>
      </c>
      <c r="K41" s="17">
        <f>SUMIFS('Fully Booked'!$AF:$AF,'Fully Booked'!$N:$N,'disbursment and by product summ'!$K$2,'Fully Booked'!$L:$L,'disbursment and by product summ'!A41)</f>
        <v>0</v>
      </c>
      <c r="L41" s="17">
        <f>SUMIFS('Fully Booked'!$AF:$AF,'Fully Booked'!$N:$N,'disbursment and by product summ'!$L$2,'Fully Booked'!$L:$L,'disbursment and by product summ'!A41)</f>
        <v>0</v>
      </c>
      <c r="M41" s="17">
        <f t="shared" ref="M41:M73" si="3">SUM(B41:L41)</f>
        <v>70382.015921115933</v>
      </c>
      <c r="N41" s="32">
        <f>COUNTIF('Fully Booked'!L:L,'disbursment and by product summ'!A41)</f>
        <v>17</v>
      </c>
    </row>
    <row r="42" spans="1:14" x14ac:dyDescent="0.25">
      <c r="A42" s="362">
        <v>45526</v>
      </c>
      <c r="B42" s="17">
        <f>SUMIFS('Fully Booked'!$AF:$AF,'Fully Booked'!$N:$N,'disbursment and by product summ'!$B$2,'Fully Booked'!$L:$L,'disbursment and by product summ'!A42)</f>
        <v>0</v>
      </c>
      <c r="C42" s="17">
        <f>SUMIFS('Fully Booked'!$AF:$AF,'Fully Booked'!$N:$N,'disbursment and by product summ'!$C$2,'Fully Booked'!$L:$L,'disbursment and by product summ'!A42)</f>
        <v>0</v>
      </c>
      <c r="D42" s="17">
        <f>SUMIFS('Fully Booked'!$AF:$AF,'Fully Booked'!$N:$N,'disbursment and by product summ'!$D$2,'Fully Booked'!$L:$L,'disbursment and by product summ'!A42)</f>
        <v>0</v>
      </c>
      <c r="E42" s="17">
        <f>SUMIFS('Fully Booked'!$AF:$AF,'Fully Booked'!$N:$N,'disbursment and by product summ'!$E$2,'Fully Booked'!$L:$L,'disbursment and by product summ'!A42)</f>
        <v>96482.234411554426</v>
      </c>
      <c r="F42" s="17">
        <f>SUMIFS('Fully Booked'!$AF:$AF,'Fully Booked'!$N:$N,'disbursment and by product summ'!$F$2,'Fully Booked'!$L:$L,'disbursment and by product summ'!A42)</f>
        <v>0</v>
      </c>
      <c r="G42" s="17">
        <f>SUMIFS('Fully Booked'!$AF:$AF,'Fully Booked'!$N:$N,'disbursment and by product summ'!$G$2,'Fully Booked'!$L:$L,'disbursment and by product summ'!A42)</f>
        <v>1521.7428571428572</v>
      </c>
      <c r="H42" s="17">
        <f>SUMIFS('Fully Booked'!$AF:$AF,'Fully Booked'!$N:$N,'disbursment and by product summ'!$H$2,'Fully Booked'!$L:$L,'disbursment and by product summ'!A42)</f>
        <v>0</v>
      </c>
      <c r="I42" s="17">
        <f>SUMIFS('Fully Booked'!$AF:$AF,'Fully Booked'!$N:$N,'disbursment and by product summ'!$I$2,'Fully Booked'!$L:$L,'disbursment and by product summ'!A42)</f>
        <v>0</v>
      </c>
      <c r="J42" s="17">
        <f>SUMIFS('Fully Booked'!$AF:$AF,'Fully Booked'!$N:$N,'disbursment and by product summ'!$J$2,'Fully Booked'!$L:$L,'disbursment and by product summ'!A42)</f>
        <v>0</v>
      </c>
      <c r="K42" s="17">
        <f>SUMIFS('Fully Booked'!$AF:$AF,'Fully Booked'!$N:$N,'disbursment and by product summ'!$K$2,'Fully Booked'!$L:$L,'disbursment and by product summ'!A42)</f>
        <v>0</v>
      </c>
      <c r="L42" s="17">
        <f>SUMIFS('Fully Booked'!$AF:$AF,'Fully Booked'!$N:$N,'disbursment and by product summ'!$L$2,'Fully Booked'!$L:$L,'disbursment and by product summ'!A42)</f>
        <v>0</v>
      </c>
      <c r="M42" s="17">
        <f t="shared" si="3"/>
        <v>98003.977268697286</v>
      </c>
      <c r="N42" s="32">
        <f>COUNTIF('Fully Booked'!L:L,'disbursment and by product summ'!A42)</f>
        <v>13</v>
      </c>
    </row>
    <row r="43" spans="1:14" x14ac:dyDescent="0.25">
      <c r="A43" s="362">
        <v>45527</v>
      </c>
      <c r="B43" s="17">
        <f>SUMIFS('Fully Booked'!$AF:$AF,'Fully Booked'!$N:$N,'disbursment and by product summ'!$B$2,'Fully Booked'!$L:$L,'disbursment and by product summ'!A43)</f>
        <v>0</v>
      </c>
      <c r="C43" s="17">
        <f>SUMIFS('Fully Booked'!$AF:$AF,'Fully Booked'!$N:$N,'disbursment and by product summ'!$C$2,'Fully Booked'!$L:$L,'disbursment and by product summ'!A43)</f>
        <v>0</v>
      </c>
      <c r="D43" s="17">
        <f>SUMIFS('Fully Booked'!$AF:$AF,'Fully Booked'!$N:$N,'disbursment and by product summ'!$D$2,'Fully Booked'!$L:$L,'disbursment and by product summ'!A43)</f>
        <v>0</v>
      </c>
      <c r="E43" s="17">
        <f>SUMIFS('Fully Booked'!$AF:$AF,'Fully Booked'!$N:$N,'disbursment and by product summ'!$E$2,'Fully Booked'!$L:$L,'disbursment and by product summ'!A43)</f>
        <v>46698.914285714287</v>
      </c>
      <c r="F43" s="17">
        <f>SUMIFS('Fully Booked'!$AF:$AF,'Fully Booked'!$N:$N,'disbursment and by product summ'!$F$2,'Fully Booked'!$L:$L,'disbursment and by product summ'!A43)</f>
        <v>42475.01746031746</v>
      </c>
      <c r="G43" s="17">
        <f>SUMIFS('Fully Booked'!$AF:$AF,'Fully Booked'!$N:$N,'disbursment and by product summ'!$G$2,'Fully Booked'!$L:$L,'disbursment and by product summ'!A43)</f>
        <v>18599.461904761905</v>
      </c>
      <c r="H43" s="17">
        <f>SUMIFS('Fully Booked'!$AF:$AF,'Fully Booked'!$N:$N,'disbursment and by product summ'!$H$2,'Fully Booked'!$L:$L,'disbursment and by product summ'!A43)</f>
        <v>0</v>
      </c>
      <c r="I43" s="17">
        <f>SUMIFS('Fully Booked'!$AF:$AF,'Fully Booked'!$N:$N,'disbursment and by product summ'!$I$2,'Fully Booked'!$L:$L,'disbursment and by product summ'!A43)</f>
        <v>0</v>
      </c>
      <c r="J43" s="17">
        <f>SUMIFS('Fully Booked'!$AF:$AF,'Fully Booked'!$N:$N,'disbursment and by product summ'!$J$2,'Fully Booked'!$L:$L,'disbursment and by product summ'!A43)</f>
        <v>18095.657142857144</v>
      </c>
      <c r="K43" s="17">
        <f>SUMIFS('Fully Booked'!$AF:$AF,'Fully Booked'!$N:$N,'disbursment and by product summ'!$K$2,'Fully Booked'!$L:$L,'disbursment and by product summ'!A43)</f>
        <v>0</v>
      </c>
      <c r="L43" s="17">
        <f>SUMIFS('Fully Booked'!$AF:$AF,'Fully Booked'!$N:$N,'disbursment and by product summ'!$L$2,'Fully Booked'!$L:$L,'disbursment and by product summ'!A43)</f>
        <v>0</v>
      </c>
      <c r="M43" s="17">
        <f t="shared" si="3"/>
        <v>125869.05079365079</v>
      </c>
      <c r="N43" s="32">
        <f>COUNTIF('Fully Booked'!L:L,'disbursment and by product summ'!A43)</f>
        <v>9</v>
      </c>
    </row>
    <row r="44" spans="1:14" x14ac:dyDescent="0.25">
      <c r="A44" s="362">
        <v>45528</v>
      </c>
      <c r="B44" s="17">
        <f>SUMIFS('Fully Booked'!$AF:$AF,'Fully Booked'!$N:$N,'disbursment and by product summ'!$B$2,'Fully Booked'!$L:$L,'disbursment and by product summ'!A44)</f>
        <v>0</v>
      </c>
      <c r="C44" s="17">
        <f>SUMIFS('Fully Booked'!$AF:$AF,'Fully Booked'!$N:$N,'disbursment and by product summ'!$C$2,'Fully Booked'!$L:$L,'disbursment and by product summ'!A44)</f>
        <v>0</v>
      </c>
      <c r="D44" s="17">
        <f>SUMIFS('Fully Booked'!$AF:$AF,'Fully Booked'!$N:$N,'disbursment and by product summ'!$D$2,'Fully Booked'!$L:$L,'disbursment and by product summ'!A44)</f>
        <v>0</v>
      </c>
      <c r="E44" s="17">
        <f>SUMIFS('Fully Booked'!$AF:$AF,'Fully Booked'!$N:$N,'disbursment and by product summ'!$E$2,'Fully Booked'!$L:$L,'disbursment and by product summ'!A44)</f>
        <v>4589.5835497835496</v>
      </c>
      <c r="F44" s="17">
        <f>SUMIFS('Fully Booked'!$AF:$AF,'Fully Booked'!$N:$N,'disbursment and by product summ'!$F$2,'Fully Booked'!$L:$L,'disbursment and by product summ'!A44)</f>
        <v>0</v>
      </c>
      <c r="G44" s="17">
        <f>SUMIFS('Fully Booked'!$AF:$AF,'Fully Booked'!$N:$N,'disbursment and by product summ'!$G$2,'Fully Booked'!$L:$L,'disbursment and by product summ'!A44)</f>
        <v>0</v>
      </c>
      <c r="H44" s="17">
        <f>SUMIFS('Fully Booked'!$AF:$AF,'Fully Booked'!$N:$N,'disbursment and by product summ'!$H$2,'Fully Booked'!$L:$L,'disbursment and by product summ'!A44)</f>
        <v>0</v>
      </c>
      <c r="I44" s="17">
        <f>SUMIFS('Fully Booked'!$AF:$AF,'Fully Booked'!$N:$N,'disbursment and by product summ'!$I$2,'Fully Booked'!$L:$L,'disbursment and by product summ'!A44)</f>
        <v>0</v>
      </c>
      <c r="J44" s="17">
        <f>SUMIFS('Fully Booked'!$AF:$AF,'Fully Booked'!$N:$N,'disbursment and by product summ'!$J$2,'Fully Booked'!$L:$L,'disbursment and by product summ'!A44)</f>
        <v>0</v>
      </c>
      <c r="K44" s="17">
        <f>SUMIFS('Fully Booked'!$AF:$AF,'Fully Booked'!$N:$N,'disbursment and by product summ'!$K$2,'Fully Booked'!$L:$L,'disbursment and by product summ'!A44)</f>
        <v>0</v>
      </c>
      <c r="L44" s="17">
        <f>SUMIFS('Fully Booked'!$AF:$AF,'Fully Booked'!$N:$N,'disbursment and by product summ'!$L$2,'Fully Booked'!$L:$L,'disbursment and by product summ'!A44)</f>
        <v>0</v>
      </c>
      <c r="M44" s="17">
        <f t="shared" si="3"/>
        <v>4589.5835497835496</v>
      </c>
      <c r="N44" s="32">
        <f>COUNTIF('Fully Booked'!L:L,'disbursment and by product summ'!A44)</f>
        <v>2</v>
      </c>
    </row>
    <row r="45" spans="1:14" x14ac:dyDescent="0.25">
      <c r="A45" s="362">
        <v>45529</v>
      </c>
      <c r="B45" s="17">
        <f>SUMIFS('Fully Booked'!$AF:$AF,'Fully Booked'!$N:$N,'disbursment and by product summ'!$B$2,'Fully Booked'!$L:$L,'disbursment and by product summ'!A45)</f>
        <v>0</v>
      </c>
      <c r="C45" s="17">
        <f>SUMIFS('Fully Booked'!$AF:$AF,'Fully Booked'!$N:$N,'disbursment and by product summ'!$C$2,'Fully Booked'!$L:$L,'disbursment and by product summ'!A45)</f>
        <v>0</v>
      </c>
      <c r="D45" s="17">
        <f>SUMIFS('Fully Booked'!$AF:$AF,'Fully Booked'!$N:$N,'disbursment and by product summ'!$D$2,'Fully Booked'!$L:$L,'disbursment and by product summ'!A45)</f>
        <v>0</v>
      </c>
      <c r="E45" s="17">
        <f>SUMIFS('Fully Booked'!$AF:$AF,'Fully Booked'!$N:$N,'disbursment and by product summ'!$E$2,'Fully Booked'!$L:$L,'disbursment and by product summ'!A45)</f>
        <v>0</v>
      </c>
      <c r="F45" s="17">
        <f>SUMIFS('Fully Booked'!$AF:$AF,'Fully Booked'!$N:$N,'disbursment and by product summ'!$F$2,'Fully Booked'!$L:$L,'disbursment and by product summ'!A45)</f>
        <v>0</v>
      </c>
      <c r="G45" s="17">
        <f>SUMIFS('Fully Booked'!$AF:$AF,'Fully Booked'!$N:$N,'disbursment and by product summ'!$G$2,'Fully Booked'!$L:$L,'disbursment and by product summ'!A45)</f>
        <v>0</v>
      </c>
      <c r="H45" s="17">
        <f>SUMIFS('Fully Booked'!$AF:$AF,'Fully Booked'!$N:$N,'disbursment and by product summ'!$H$2,'Fully Booked'!$L:$L,'disbursment and by product summ'!A45)</f>
        <v>0</v>
      </c>
      <c r="I45" s="17">
        <f>SUMIFS('Fully Booked'!$AF:$AF,'Fully Booked'!$N:$N,'disbursment and by product summ'!$I$2,'Fully Booked'!$L:$L,'disbursment and by product summ'!A45)</f>
        <v>0</v>
      </c>
      <c r="J45" s="17">
        <f>SUMIFS('Fully Booked'!$AF:$AF,'Fully Booked'!$N:$N,'disbursment and by product summ'!$J$2,'Fully Booked'!$L:$L,'disbursment and by product summ'!A45)</f>
        <v>0</v>
      </c>
      <c r="K45" s="17">
        <f>SUMIFS('Fully Booked'!$AF:$AF,'Fully Booked'!$N:$N,'disbursment and by product summ'!$K$2,'Fully Booked'!$L:$L,'disbursment and by product summ'!A45)</f>
        <v>0</v>
      </c>
      <c r="L45" s="17">
        <f>SUMIFS('Fully Booked'!$AF:$AF,'Fully Booked'!$N:$N,'disbursment and by product summ'!$L$2,'Fully Booked'!$L:$L,'disbursment and by product summ'!A45)</f>
        <v>0</v>
      </c>
      <c r="M45" s="17">
        <f t="shared" si="3"/>
        <v>0</v>
      </c>
      <c r="N45" s="32">
        <f>COUNTIF('Fully Booked'!L:L,'disbursment and by product summ'!A45)</f>
        <v>0</v>
      </c>
    </row>
    <row r="46" spans="1:14" x14ac:dyDescent="0.25">
      <c r="A46" s="362">
        <v>45530</v>
      </c>
      <c r="B46" s="17">
        <f>SUMIFS('Fully Booked'!$AF:$AF,'Fully Booked'!$N:$N,'disbursment and by product summ'!$B$2,'Fully Booked'!$L:$L,'disbursment and by product summ'!A46)</f>
        <v>0</v>
      </c>
      <c r="C46" s="17">
        <f>SUMIFS('Fully Booked'!$AF:$AF,'Fully Booked'!$N:$N,'disbursment and by product summ'!$C$2,'Fully Booked'!$L:$L,'disbursment and by product summ'!A46)</f>
        <v>0</v>
      </c>
      <c r="D46" s="17">
        <f>SUMIFS('Fully Booked'!$AF:$AF,'Fully Booked'!$N:$N,'disbursment and by product summ'!$D$2,'Fully Booked'!$L:$L,'disbursment and by product summ'!A46)</f>
        <v>4374.7238095238099</v>
      </c>
      <c r="E46" s="17">
        <f>SUMIFS('Fully Booked'!$AF:$AF,'Fully Booked'!$N:$N,'disbursment and by product summ'!$E$2,'Fully Booked'!$L:$L,'disbursment and by product summ'!A46)</f>
        <v>53739.920634920636</v>
      </c>
      <c r="F46" s="17">
        <f>SUMIFS('Fully Booked'!$AF:$AF,'Fully Booked'!$N:$N,'disbursment and by product summ'!$F$2,'Fully Booked'!$L:$L,'disbursment and by product summ'!A46)</f>
        <v>31268.277922077923</v>
      </c>
      <c r="G46" s="17">
        <f>SUMIFS('Fully Booked'!$AF:$AF,'Fully Booked'!$N:$N,'disbursment and by product summ'!$G$2,'Fully Booked'!$L:$L,'disbursment and by product summ'!A46)</f>
        <v>42053.966666666667</v>
      </c>
      <c r="H46" s="17">
        <f>SUMIFS('Fully Booked'!$AF:$AF,'Fully Booked'!$N:$N,'disbursment and by product summ'!$H$2,'Fully Booked'!$L:$L,'disbursment and by product summ'!A46)</f>
        <v>0</v>
      </c>
      <c r="I46" s="17">
        <f>SUMIFS('Fully Booked'!$AF:$AF,'Fully Booked'!$N:$N,'disbursment and by product summ'!$I$2,'Fully Booked'!$L:$L,'disbursment and by product summ'!A46)</f>
        <v>0</v>
      </c>
      <c r="J46" s="17">
        <f>SUMIFS('Fully Booked'!$AF:$AF,'Fully Booked'!$N:$N,'disbursment and by product summ'!$J$2,'Fully Booked'!$L:$L,'disbursment and by product summ'!A46)</f>
        <v>0</v>
      </c>
      <c r="K46" s="17">
        <f>SUMIFS('Fully Booked'!$AF:$AF,'Fully Booked'!$N:$N,'disbursment and by product summ'!$K$2,'Fully Booked'!$L:$L,'disbursment and by product summ'!A46)</f>
        <v>0</v>
      </c>
      <c r="L46" s="17">
        <f>SUMIFS('Fully Booked'!$AF:$AF,'Fully Booked'!$N:$N,'disbursment and by product summ'!$L$2,'Fully Booked'!$L:$L,'disbursment and by product summ'!A46)</f>
        <v>0</v>
      </c>
      <c r="M46" s="17">
        <f t="shared" si="3"/>
        <v>131436.88903318904</v>
      </c>
      <c r="N46" s="32">
        <f>COUNTIF('Fully Booked'!L:L,'disbursment and by product summ'!A46)</f>
        <v>11</v>
      </c>
    </row>
    <row r="47" spans="1:14" x14ac:dyDescent="0.25">
      <c r="A47" s="362">
        <v>45531</v>
      </c>
      <c r="B47" s="17">
        <f>SUMIFS('Fully Booked'!$AF:$AF,'Fully Booked'!$N:$N,'disbursment and by product summ'!$B$2,'Fully Booked'!$L:$L,'disbursment and by product summ'!A47)</f>
        <v>0</v>
      </c>
      <c r="C47" s="17">
        <f>SUMIFS('Fully Booked'!$AF:$AF,'Fully Booked'!$N:$N,'disbursment and by product summ'!$C$2,'Fully Booked'!$L:$L,'disbursment and by product summ'!A47)</f>
        <v>0</v>
      </c>
      <c r="D47" s="17">
        <f>SUMIFS('Fully Booked'!$AF:$AF,'Fully Booked'!$N:$N,'disbursment and by product summ'!$D$2,'Fully Booked'!$L:$L,'disbursment and by product summ'!A47)</f>
        <v>0</v>
      </c>
      <c r="E47" s="17">
        <f>SUMIFS('Fully Booked'!$AF:$AF,'Fully Booked'!$N:$N,'disbursment and by product summ'!$E$2,'Fully Booked'!$L:$L,'disbursment and by product summ'!A47)</f>
        <v>102164.98458874458</v>
      </c>
      <c r="F47" s="17">
        <f>SUMIFS('Fully Booked'!$AF:$AF,'Fully Booked'!$N:$N,'disbursment and by product summ'!$F$2,'Fully Booked'!$L:$L,'disbursment and by product summ'!A47)</f>
        <v>41741.882029304033</v>
      </c>
      <c r="G47" s="17">
        <f>SUMIFS('Fully Booked'!$AF:$AF,'Fully Booked'!$N:$N,'disbursment and by product summ'!$G$2,'Fully Booked'!$L:$L,'disbursment and by product summ'!A47)</f>
        <v>5284.2857142857147</v>
      </c>
      <c r="H47" s="17">
        <f>SUMIFS('Fully Booked'!$AF:$AF,'Fully Booked'!$N:$N,'disbursment and by product summ'!$H$2,'Fully Booked'!$L:$L,'disbursment and by product summ'!A47)</f>
        <v>0</v>
      </c>
      <c r="I47" s="17">
        <f>SUMIFS('Fully Booked'!$AF:$AF,'Fully Booked'!$N:$N,'disbursment and by product summ'!$I$2,'Fully Booked'!$L:$L,'disbursment and by product summ'!A47)</f>
        <v>0</v>
      </c>
      <c r="J47" s="17">
        <f>SUMIFS('Fully Booked'!$AF:$AF,'Fully Booked'!$N:$N,'disbursment and by product summ'!$J$2,'Fully Booked'!$L:$L,'disbursment and by product summ'!A47)</f>
        <v>0</v>
      </c>
      <c r="K47" s="17">
        <f>SUMIFS('Fully Booked'!$AF:$AF,'Fully Booked'!$N:$N,'disbursment and by product summ'!$K$2,'Fully Booked'!$L:$L,'disbursment and by product summ'!A47)</f>
        <v>0</v>
      </c>
      <c r="L47" s="17">
        <f>SUMIFS('Fully Booked'!$AF:$AF,'Fully Booked'!$N:$N,'disbursment and by product summ'!$L$2,'Fully Booked'!$L:$L,'disbursment and by product summ'!A47)</f>
        <v>0</v>
      </c>
      <c r="M47" s="17">
        <f t="shared" si="3"/>
        <v>149191.15233233434</v>
      </c>
      <c r="N47" s="32">
        <f>COUNTIF('Fully Booked'!L:L,'disbursment and by product summ'!A47)</f>
        <v>14</v>
      </c>
    </row>
    <row r="48" spans="1:14" x14ac:dyDescent="0.25">
      <c r="A48" s="362">
        <v>45532</v>
      </c>
      <c r="B48" s="17">
        <f>SUMIFS('Fully Booked'!$AF:$AF,'Fully Booked'!$N:$N,'disbursment and by product summ'!$B$2,'Fully Booked'!$L:$L,'disbursment and by product summ'!A48)</f>
        <v>0</v>
      </c>
      <c r="C48" s="17">
        <f>SUMIFS('Fully Booked'!$AF:$AF,'Fully Booked'!$N:$N,'disbursment and by product summ'!$C$2,'Fully Booked'!$L:$L,'disbursment and by product summ'!A48)</f>
        <v>0</v>
      </c>
      <c r="D48" s="17">
        <f>SUMIFS('Fully Booked'!$AF:$AF,'Fully Booked'!$N:$N,'disbursment and by product summ'!$D$2,'Fully Booked'!$L:$L,'disbursment and by product summ'!A48)</f>
        <v>0</v>
      </c>
      <c r="E48" s="17">
        <f>SUMIFS('Fully Booked'!$AF:$AF,'Fully Booked'!$N:$N,'disbursment and by product summ'!$E$2,'Fully Booked'!$L:$L,'disbursment and by product summ'!A48)</f>
        <v>79429.288371106028</v>
      </c>
      <c r="F48" s="17">
        <f>SUMIFS('Fully Booked'!$AF:$AF,'Fully Booked'!$N:$N,'disbursment and by product summ'!$F$2,'Fully Booked'!$L:$L,'disbursment and by product summ'!A48)</f>
        <v>35639.134047619053</v>
      </c>
      <c r="G48" s="17">
        <f>SUMIFS('Fully Booked'!$AF:$AF,'Fully Booked'!$N:$N,'disbursment and by product summ'!$G$2,'Fully Booked'!$L:$L,'disbursment and by product summ'!A48)</f>
        <v>17156.457354497354</v>
      </c>
      <c r="H48" s="17">
        <f>SUMIFS('Fully Booked'!$AF:$AF,'Fully Booked'!$N:$N,'disbursment and by product summ'!$H$2,'Fully Booked'!$L:$L,'disbursment and by product summ'!A48)</f>
        <v>54265.093528693535</v>
      </c>
      <c r="I48" s="17">
        <f>SUMIFS('Fully Booked'!$AF:$AF,'Fully Booked'!$N:$N,'disbursment and by product summ'!$I$2,'Fully Booked'!$L:$L,'disbursment and by product summ'!A48)</f>
        <v>0</v>
      </c>
      <c r="J48" s="17">
        <f>SUMIFS('Fully Booked'!$AF:$AF,'Fully Booked'!$N:$N,'disbursment and by product summ'!$J$2,'Fully Booked'!$L:$L,'disbursment and by product summ'!A48)</f>
        <v>0</v>
      </c>
      <c r="K48" s="17">
        <f>SUMIFS('Fully Booked'!$AF:$AF,'Fully Booked'!$N:$N,'disbursment and by product summ'!$K$2,'Fully Booked'!$L:$L,'disbursment and by product summ'!A48)</f>
        <v>0</v>
      </c>
      <c r="L48" s="17">
        <f>SUMIFS('Fully Booked'!$AF:$AF,'Fully Booked'!$N:$N,'disbursment and by product summ'!$L$2,'Fully Booked'!$L:$L,'disbursment and by product summ'!A48)</f>
        <v>0</v>
      </c>
      <c r="M48" s="17">
        <f t="shared" si="3"/>
        <v>186489.97330191598</v>
      </c>
      <c r="N48" s="32">
        <f>COUNTIF('Fully Booked'!L:L,'disbursment and by product summ'!A48)</f>
        <v>14</v>
      </c>
    </row>
    <row r="49" spans="1:14" x14ac:dyDescent="0.25">
      <c r="A49" s="362">
        <v>45533</v>
      </c>
      <c r="B49" s="17">
        <f>SUMIFS('Fully Booked'!$AF:$AF,'Fully Booked'!$N:$N,'disbursment and by product summ'!$B$2,'Fully Booked'!$L:$L,'disbursment and by product summ'!A49)</f>
        <v>0</v>
      </c>
      <c r="C49" s="17">
        <f>SUMIFS('Fully Booked'!$AF:$AF,'Fully Booked'!$N:$N,'disbursment and by product summ'!$C$2,'Fully Booked'!$L:$L,'disbursment and by product summ'!A49)</f>
        <v>0</v>
      </c>
      <c r="D49" s="17">
        <f>SUMIFS('Fully Booked'!$AF:$AF,'Fully Booked'!$N:$N,'disbursment and by product summ'!$D$2,'Fully Booked'!$L:$L,'disbursment and by product summ'!A49)</f>
        <v>0</v>
      </c>
      <c r="E49" s="17">
        <f>SUMIFS('Fully Booked'!$AF:$AF,'Fully Booked'!$N:$N,'disbursment and by product summ'!$E$2,'Fully Booked'!$L:$L,'disbursment and by product summ'!A49)</f>
        <v>21513.843884220354</v>
      </c>
      <c r="F49" s="17">
        <f>SUMIFS('Fully Booked'!$AF:$AF,'Fully Booked'!$N:$N,'disbursment and by product summ'!$F$2,'Fully Booked'!$L:$L,'disbursment and by product summ'!A49)</f>
        <v>12073.592857142858</v>
      </c>
      <c r="G49" s="17">
        <f>SUMIFS('Fully Booked'!$AF:$AF,'Fully Booked'!$N:$N,'disbursment and by product summ'!$G$2,'Fully Booked'!$L:$L,'disbursment and by product summ'!A49)</f>
        <v>0</v>
      </c>
      <c r="H49" s="17">
        <f>SUMIFS('Fully Booked'!$AF:$AF,'Fully Booked'!$N:$N,'disbursment and by product summ'!$H$2,'Fully Booked'!$L:$L,'disbursment and by product summ'!A49)</f>
        <v>0</v>
      </c>
      <c r="I49" s="17">
        <f>SUMIFS('Fully Booked'!$AF:$AF,'Fully Booked'!$N:$N,'disbursment and by product summ'!$I$2,'Fully Booked'!$L:$L,'disbursment and by product summ'!A49)</f>
        <v>0</v>
      </c>
      <c r="J49" s="17">
        <f>SUMIFS('Fully Booked'!$AF:$AF,'Fully Booked'!$N:$N,'disbursment and by product summ'!$J$2,'Fully Booked'!$L:$L,'disbursment and by product summ'!A49)</f>
        <v>0</v>
      </c>
      <c r="K49" s="17">
        <f>SUMIFS('Fully Booked'!$AF:$AF,'Fully Booked'!$N:$N,'disbursment and by product summ'!$K$2,'Fully Booked'!$L:$L,'disbursment and by product summ'!A49)</f>
        <v>0</v>
      </c>
      <c r="L49" s="17">
        <f>SUMIFS('Fully Booked'!$AF:$AF,'Fully Booked'!$N:$N,'disbursment and by product summ'!$L$2,'Fully Booked'!$L:$L,'disbursment and by product summ'!A49)</f>
        <v>0</v>
      </c>
      <c r="M49" s="17">
        <f t="shared" si="3"/>
        <v>33587.436741363214</v>
      </c>
      <c r="N49" s="32">
        <f>COUNTIF('Fully Booked'!L:L,'disbursment and by product summ'!A49)</f>
        <v>5</v>
      </c>
    </row>
    <row r="50" spans="1:14" x14ac:dyDescent="0.25">
      <c r="A50" s="362">
        <v>45534</v>
      </c>
      <c r="B50" s="17">
        <f>SUMIFS('Fully Booked'!$AF:$AF,'Fully Booked'!$N:$N,'disbursment and by product summ'!$B$2,'Fully Booked'!$L:$L,'disbursment and by product summ'!A50)</f>
        <v>0</v>
      </c>
      <c r="C50" s="17">
        <f>SUMIFS('Fully Booked'!$AF:$AF,'Fully Booked'!$N:$N,'disbursment and by product summ'!$C$2,'Fully Booked'!$L:$L,'disbursment and by product summ'!A50)</f>
        <v>0</v>
      </c>
      <c r="D50" s="17">
        <f>SUMIFS('Fully Booked'!$AF:$AF,'Fully Booked'!$N:$N,'disbursment and by product summ'!$D$2,'Fully Booked'!$L:$L,'disbursment and by product summ'!A50)</f>
        <v>0</v>
      </c>
      <c r="E50" s="17">
        <f>SUMIFS('Fully Booked'!$AF:$AF,'Fully Booked'!$N:$N,'disbursment and by product summ'!$E$2,'Fully Booked'!$L:$L,'disbursment and by product summ'!A50)</f>
        <v>84477.563369963376</v>
      </c>
      <c r="F50" s="17">
        <f>SUMIFS('Fully Booked'!$AF:$AF,'Fully Booked'!$N:$N,'disbursment and by product summ'!$F$2,'Fully Booked'!$L:$L,'disbursment and by product summ'!A50)</f>
        <v>925</v>
      </c>
      <c r="G50" s="17">
        <f>SUMIFS('Fully Booked'!$AF:$AF,'Fully Booked'!$N:$N,'disbursment and by product summ'!$G$2,'Fully Booked'!$L:$L,'disbursment and by product summ'!A50)</f>
        <v>825.16363636363633</v>
      </c>
      <c r="H50" s="17">
        <f>SUMIFS('Fully Booked'!$AF:$AF,'Fully Booked'!$N:$N,'disbursment and by product summ'!$H$2,'Fully Booked'!$L:$L,'disbursment and by product summ'!A50)</f>
        <v>0</v>
      </c>
      <c r="I50" s="17">
        <f>SUMIFS('Fully Booked'!$AF:$AF,'Fully Booked'!$N:$N,'disbursment and by product summ'!$I$2,'Fully Booked'!$L:$L,'disbursment and by product summ'!A50)</f>
        <v>0</v>
      </c>
      <c r="J50" s="17">
        <f>SUMIFS('Fully Booked'!$AF:$AF,'Fully Booked'!$N:$N,'disbursment and by product summ'!$J$2,'Fully Booked'!$L:$L,'disbursment and by product summ'!A50)</f>
        <v>0</v>
      </c>
      <c r="K50" s="17">
        <f>SUMIFS('Fully Booked'!$AF:$AF,'Fully Booked'!$N:$N,'disbursment and by product summ'!$K$2,'Fully Booked'!$L:$L,'disbursment and by product summ'!A50)</f>
        <v>0</v>
      </c>
      <c r="L50" s="17">
        <f>SUMIFS('Fully Booked'!$AF:$AF,'Fully Booked'!$N:$N,'disbursment and by product summ'!$L$2,'Fully Booked'!$L:$L,'disbursment and by product summ'!A50)</f>
        <v>0</v>
      </c>
      <c r="M50" s="17">
        <f t="shared" si="3"/>
        <v>86227.727006327012</v>
      </c>
      <c r="N50" s="32">
        <f>COUNTIF('Fully Booked'!L:L,'disbursment and by product summ'!A50)</f>
        <v>8</v>
      </c>
    </row>
    <row r="51" spans="1:14" x14ac:dyDescent="0.25">
      <c r="A51" s="362">
        <v>45535</v>
      </c>
      <c r="B51" s="17">
        <f>SUMIFS('Fully Booked'!$AF:$AF,'Fully Booked'!$N:$N,'disbursment and by product summ'!$B$2,'Fully Booked'!$L:$L,'disbursment and by product summ'!A51)</f>
        <v>0</v>
      </c>
      <c r="C51" s="17">
        <f>SUMIFS('Fully Booked'!$AF:$AF,'Fully Booked'!$N:$N,'disbursment and by product summ'!$C$2,'Fully Booked'!$L:$L,'disbursment and by product summ'!A51)</f>
        <v>0</v>
      </c>
      <c r="D51" s="17">
        <f>SUMIFS('Fully Booked'!$AF:$AF,'Fully Booked'!$N:$N,'disbursment and by product summ'!$D$2,'Fully Booked'!$L:$L,'disbursment and by product summ'!A51)</f>
        <v>0</v>
      </c>
      <c r="E51" s="17">
        <f>SUMIFS('Fully Booked'!$AF:$AF,'Fully Booked'!$N:$N,'disbursment and by product summ'!$E$2,'Fully Booked'!$L:$L,'disbursment and by product summ'!A51)</f>
        <v>0</v>
      </c>
      <c r="F51" s="17">
        <f>SUMIFS('Fully Booked'!$AF:$AF,'Fully Booked'!$N:$N,'disbursment and by product summ'!$F$2,'Fully Booked'!$L:$L,'disbursment and by product summ'!A51)</f>
        <v>0</v>
      </c>
      <c r="G51" s="17">
        <f>SUMIFS('Fully Booked'!$AF:$AF,'Fully Booked'!$N:$N,'disbursment and by product summ'!$G$2,'Fully Booked'!$L:$L,'disbursment and by product summ'!A51)</f>
        <v>8995.3653679653689</v>
      </c>
      <c r="H51" s="17">
        <f>SUMIFS('Fully Booked'!$AF:$AF,'Fully Booked'!$N:$N,'disbursment and by product summ'!$H$2,'Fully Booked'!$L:$L,'disbursment and by product summ'!A51)</f>
        <v>0</v>
      </c>
      <c r="I51" s="17">
        <f>SUMIFS('Fully Booked'!$AF:$AF,'Fully Booked'!$N:$N,'disbursment and by product summ'!$I$2,'Fully Booked'!$L:$L,'disbursment and by product summ'!A51)</f>
        <v>0</v>
      </c>
      <c r="J51" s="17">
        <f>SUMIFS('Fully Booked'!$AF:$AF,'Fully Booked'!$N:$N,'disbursment and by product summ'!$J$2,'Fully Booked'!$L:$L,'disbursment and by product summ'!A51)</f>
        <v>0</v>
      </c>
      <c r="K51" s="17">
        <f>SUMIFS('Fully Booked'!$AF:$AF,'Fully Booked'!$N:$N,'disbursment and by product summ'!$K$2,'Fully Booked'!$L:$L,'disbursment and by product summ'!A51)</f>
        <v>0</v>
      </c>
      <c r="L51" s="17">
        <f>SUMIFS('Fully Booked'!$AF:$AF,'Fully Booked'!$N:$N,'disbursment and by product summ'!$L$2,'Fully Booked'!$L:$L,'disbursment and by product summ'!A51)</f>
        <v>0</v>
      </c>
      <c r="M51" s="17">
        <f t="shared" si="3"/>
        <v>8995.3653679653689</v>
      </c>
      <c r="N51" s="32">
        <f>COUNTIF('Fully Booked'!L:L,'disbursment and by product summ'!A51)</f>
        <v>2</v>
      </c>
    </row>
    <row r="52" spans="1:14" x14ac:dyDescent="0.25">
      <c r="A52" s="362">
        <v>45536</v>
      </c>
      <c r="B52" s="17">
        <f>SUMIFS('Fully Booked'!$AF:$AF,'Fully Booked'!$N:$N,'disbursment and by product summ'!$B$2,'Fully Booked'!$L:$L,'disbursment and by product summ'!A52)</f>
        <v>0</v>
      </c>
      <c r="C52" s="17">
        <f>SUMIFS('Fully Booked'!$AF:$AF,'Fully Booked'!$N:$N,'disbursment and by product summ'!$C$2,'Fully Booked'!$L:$L,'disbursment and by product summ'!A52)</f>
        <v>0</v>
      </c>
      <c r="D52" s="17">
        <f>SUMIFS('Fully Booked'!$AF:$AF,'Fully Booked'!$N:$N,'disbursment and by product summ'!$D$2,'Fully Booked'!$L:$L,'disbursment and by product summ'!A52)</f>
        <v>0</v>
      </c>
      <c r="E52" s="17">
        <f>SUMIFS('Fully Booked'!$AF:$AF,'Fully Booked'!$N:$N,'disbursment and by product summ'!$E$2,'Fully Booked'!$L:$L,'disbursment and by product summ'!A52)</f>
        <v>0</v>
      </c>
      <c r="F52" s="17">
        <f>SUMIFS('Fully Booked'!$AF:$AF,'Fully Booked'!$N:$N,'disbursment and by product summ'!$F$2,'Fully Booked'!$L:$L,'disbursment and by product summ'!A52)</f>
        <v>0</v>
      </c>
      <c r="G52" s="17">
        <f>SUMIFS('Fully Booked'!$AF:$AF,'Fully Booked'!$N:$N,'disbursment and by product summ'!$G$2,'Fully Booked'!$L:$L,'disbursment and by product summ'!A52)</f>
        <v>0</v>
      </c>
      <c r="H52" s="17">
        <f>SUMIFS('Fully Booked'!$AF:$AF,'Fully Booked'!$N:$N,'disbursment and by product summ'!$H$2,'Fully Booked'!$L:$L,'disbursment and by product summ'!A52)</f>
        <v>0</v>
      </c>
      <c r="I52" s="17">
        <f>SUMIFS('Fully Booked'!$AF:$AF,'Fully Booked'!$N:$N,'disbursment and by product summ'!$I$2,'Fully Booked'!$L:$L,'disbursment and by product summ'!A52)</f>
        <v>0</v>
      </c>
      <c r="J52" s="17">
        <f>SUMIFS('Fully Booked'!$AF:$AF,'Fully Booked'!$N:$N,'disbursment and by product summ'!$J$2,'Fully Booked'!$L:$L,'disbursment and by product summ'!A52)</f>
        <v>0</v>
      </c>
      <c r="K52" s="17">
        <f>SUMIFS('Fully Booked'!$AF:$AF,'Fully Booked'!$N:$N,'disbursment and by product summ'!$K$2,'Fully Booked'!$L:$L,'disbursment and by product summ'!A52)</f>
        <v>0</v>
      </c>
      <c r="L52" s="17">
        <f>SUMIFS('Fully Booked'!$AF:$AF,'Fully Booked'!$N:$N,'disbursment and by product summ'!$L$2,'Fully Booked'!$L:$L,'disbursment and by product summ'!A52)</f>
        <v>0</v>
      </c>
      <c r="M52" s="17">
        <f t="shared" si="3"/>
        <v>0</v>
      </c>
      <c r="N52" s="32">
        <f>COUNTIF('Fully Booked'!L:L,'disbursment and by product summ'!A52)</f>
        <v>0</v>
      </c>
    </row>
    <row r="53" spans="1:14" x14ac:dyDescent="0.25">
      <c r="A53" s="362">
        <v>45537</v>
      </c>
      <c r="B53" s="17">
        <f>SUMIFS('Fully Booked'!$AF:$AF,'Fully Booked'!$N:$N,'disbursment and by product summ'!$B$2,'Fully Booked'!$L:$L,'disbursment and by product summ'!A53)</f>
        <v>0</v>
      </c>
      <c r="C53" s="17">
        <f>SUMIFS('Fully Booked'!$AF:$AF,'Fully Booked'!$N:$N,'disbursment and by product summ'!$C$2,'Fully Booked'!$L:$L,'disbursment and by product summ'!A53)</f>
        <v>0</v>
      </c>
      <c r="D53" s="17">
        <f>SUMIFS('Fully Booked'!$AF:$AF,'Fully Booked'!$N:$N,'disbursment and by product summ'!$D$2,'Fully Booked'!$L:$L,'disbursment and by product summ'!A53)</f>
        <v>0</v>
      </c>
      <c r="E53" s="17">
        <f>SUMIFS('Fully Booked'!$AF:$AF,'Fully Booked'!$N:$N,'disbursment and by product summ'!$E$2,'Fully Booked'!$L:$L,'disbursment and by product summ'!A53)</f>
        <v>0</v>
      </c>
      <c r="F53" s="17">
        <f>SUMIFS('Fully Booked'!$AF:$AF,'Fully Booked'!$N:$N,'disbursment and by product summ'!$F$2,'Fully Booked'!$L:$L,'disbursment and by product summ'!A53)</f>
        <v>0</v>
      </c>
      <c r="G53" s="17">
        <f>SUMIFS('Fully Booked'!$AF:$AF,'Fully Booked'!$N:$N,'disbursment and by product summ'!$G$2,'Fully Booked'!$L:$L,'disbursment and by product summ'!A53)</f>
        <v>0</v>
      </c>
      <c r="H53" s="17">
        <f>SUMIFS('Fully Booked'!$AF:$AF,'Fully Booked'!$N:$N,'disbursment and by product summ'!$H$2,'Fully Booked'!$L:$L,'disbursment and by product summ'!A53)</f>
        <v>0</v>
      </c>
      <c r="I53" s="17">
        <f>SUMIFS('Fully Booked'!$AF:$AF,'Fully Booked'!$N:$N,'disbursment and by product summ'!$I$2,'Fully Booked'!$L:$L,'disbursment and by product summ'!A53)</f>
        <v>0</v>
      </c>
      <c r="J53" s="17">
        <f>SUMIFS('Fully Booked'!$AF:$AF,'Fully Booked'!$N:$N,'disbursment and by product summ'!$J$2,'Fully Booked'!$L:$L,'disbursment and by product summ'!A53)</f>
        <v>0</v>
      </c>
      <c r="K53" s="17">
        <f>SUMIFS('Fully Booked'!$AF:$AF,'Fully Booked'!$N:$N,'disbursment and by product summ'!$K$2,'Fully Booked'!$L:$L,'disbursment and by product summ'!A53)</f>
        <v>0</v>
      </c>
      <c r="L53" s="17">
        <f>SUMIFS('Fully Booked'!$AF:$AF,'Fully Booked'!$N:$N,'disbursment and by product summ'!$L$2,'Fully Booked'!$L:$L,'disbursment and by product summ'!A53)</f>
        <v>0</v>
      </c>
      <c r="M53" s="17">
        <f t="shared" si="3"/>
        <v>0</v>
      </c>
      <c r="N53" s="32">
        <f>COUNTIF('Fully Booked'!L:L,'disbursment and by product summ'!A53)</f>
        <v>0</v>
      </c>
    </row>
    <row r="54" spans="1:14" x14ac:dyDescent="0.25">
      <c r="A54" s="362">
        <v>45538</v>
      </c>
      <c r="B54" s="17">
        <f>SUMIFS('Fully Booked'!$AF:$AF,'Fully Booked'!$N:$N,'disbursment and by product summ'!$B$2,'Fully Booked'!$L:$L,'disbursment and by product summ'!A54)</f>
        <v>0</v>
      </c>
      <c r="C54" s="17">
        <f>SUMIFS('Fully Booked'!$AF:$AF,'Fully Booked'!$N:$N,'disbursment and by product summ'!$C$2,'Fully Booked'!$L:$L,'disbursment and by product summ'!A54)</f>
        <v>0</v>
      </c>
      <c r="D54" s="17">
        <f>SUMIFS('Fully Booked'!$AF:$AF,'Fully Booked'!$N:$N,'disbursment and by product summ'!$D$2,'Fully Booked'!$L:$L,'disbursment and by product summ'!A54)</f>
        <v>0</v>
      </c>
      <c r="E54" s="17">
        <f>SUMIFS('Fully Booked'!$AF:$AF,'Fully Booked'!$N:$N,'disbursment and by product summ'!$E$2,'Fully Booked'!$L:$L,'disbursment and by product summ'!A54)</f>
        <v>0</v>
      </c>
      <c r="F54" s="17">
        <f>SUMIFS('Fully Booked'!$AF:$AF,'Fully Booked'!$N:$N,'disbursment and by product summ'!$F$2,'Fully Booked'!$L:$L,'disbursment and by product summ'!A54)</f>
        <v>0</v>
      </c>
      <c r="G54" s="17">
        <f>SUMIFS('Fully Booked'!$AF:$AF,'Fully Booked'!$N:$N,'disbursment and by product summ'!$G$2,'Fully Booked'!$L:$L,'disbursment and by product summ'!A54)</f>
        <v>0</v>
      </c>
      <c r="H54" s="17">
        <f>SUMIFS('Fully Booked'!$AF:$AF,'Fully Booked'!$N:$N,'disbursment and by product summ'!$H$2,'Fully Booked'!$L:$L,'disbursment and by product summ'!A54)</f>
        <v>0</v>
      </c>
      <c r="I54" s="17">
        <f>SUMIFS('Fully Booked'!$AF:$AF,'Fully Booked'!$N:$N,'disbursment and by product summ'!$I$2,'Fully Booked'!$L:$L,'disbursment and by product summ'!A54)</f>
        <v>0</v>
      </c>
      <c r="J54" s="17">
        <f>SUMIFS('Fully Booked'!$AF:$AF,'Fully Booked'!$N:$N,'disbursment and by product summ'!$J$2,'Fully Booked'!$L:$L,'disbursment and by product summ'!A54)</f>
        <v>0</v>
      </c>
      <c r="K54" s="17">
        <f>SUMIFS('Fully Booked'!$AF:$AF,'Fully Booked'!$N:$N,'disbursment and by product summ'!$K$2,'Fully Booked'!$L:$L,'disbursment and by product summ'!A54)</f>
        <v>0</v>
      </c>
      <c r="L54" s="17">
        <f>SUMIFS('Fully Booked'!$AF:$AF,'Fully Booked'!$N:$N,'disbursment and by product summ'!$L$2,'Fully Booked'!$L:$L,'disbursment and by product summ'!A54)</f>
        <v>0</v>
      </c>
      <c r="M54" s="17">
        <f t="shared" si="3"/>
        <v>0</v>
      </c>
      <c r="N54" s="32">
        <f>COUNTIF('Fully Booked'!L:L,'disbursment and by product summ'!A54)</f>
        <v>0</v>
      </c>
    </row>
    <row r="55" spans="1:14" x14ac:dyDescent="0.25">
      <c r="A55" s="362">
        <v>45539</v>
      </c>
      <c r="B55" s="17">
        <f>SUMIFS('Fully Booked'!$AF:$AF,'Fully Booked'!$N:$N,'disbursment and by product summ'!$B$2,'Fully Booked'!$L:$L,'disbursment and by product summ'!A55)</f>
        <v>0</v>
      </c>
      <c r="C55" s="17">
        <f>SUMIFS('Fully Booked'!$AF:$AF,'Fully Booked'!$N:$N,'disbursment and by product summ'!$C$2,'Fully Booked'!$L:$L,'disbursment and by product summ'!A55)</f>
        <v>0</v>
      </c>
      <c r="D55" s="17">
        <f>SUMIFS('Fully Booked'!$AF:$AF,'Fully Booked'!$N:$N,'disbursment and by product summ'!$D$2,'Fully Booked'!$L:$L,'disbursment and by product summ'!A55)</f>
        <v>0</v>
      </c>
      <c r="E55" s="17">
        <f>SUMIFS('Fully Booked'!$AF:$AF,'Fully Booked'!$N:$N,'disbursment and by product summ'!$E$2,'Fully Booked'!$L:$L,'disbursment and by product summ'!A55)</f>
        <v>0</v>
      </c>
      <c r="F55" s="17">
        <f>SUMIFS('Fully Booked'!$AF:$AF,'Fully Booked'!$N:$N,'disbursment and by product summ'!$F$2,'Fully Booked'!$L:$L,'disbursment and by product summ'!A55)</f>
        <v>0</v>
      </c>
      <c r="G55" s="17">
        <f>SUMIFS('Fully Booked'!$AF:$AF,'Fully Booked'!$N:$N,'disbursment and by product summ'!$G$2,'Fully Booked'!$L:$L,'disbursment and by product summ'!A55)</f>
        <v>0</v>
      </c>
      <c r="H55" s="17">
        <f>SUMIFS('Fully Booked'!$AF:$AF,'Fully Booked'!$N:$N,'disbursment and by product summ'!$H$2,'Fully Booked'!$L:$L,'disbursment and by product summ'!A55)</f>
        <v>0</v>
      </c>
      <c r="I55" s="17">
        <f>SUMIFS('Fully Booked'!$AF:$AF,'Fully Booked'!$N:$N,'disbursment and by product summ'!$I$2,'Fully Booked'!$L:$L,'disbursment and by product summ'!A55)</f>
        <v>0</v>
      </c>
      <c r="J55" s="17">
        <f>SUMIFS('Fully Booked'!$AF:$AF,'Fully Booked'!$N:$N,'disbursment and by product summ'!$J$2,'Fully Booked'!$L:$L,'disbursment and by product summ'!A55)</f>
        <v>0</v>
      </c>
      <c r="K55" s="17">
        <f>SUMIFS('Fully Booked'!$AF:$AF,'Fully Booked'!$N:$N,'disbursment and by product summ'!$K$2,'Fully Booked'!$L:$L,'disbursment and by product summ'!A55)</f>
        <v>0</v>
      </c>
      <c r="L55" s="17">
        <f>SUMIFS('Fully Booked'!$AF:$AF,'Fully Booked'!$N:$N,'disbursment and by product summ'!$L$2,'Fully Booked'!$L:$L,'disbursment and by product summ'!A55)</f>
        <v>0</v>
      </c>
      <c r="M55" s="17">
        <f t="shared" si="3"/>
        <v>0</v>
      </c>
      <c r="N55" s="32">
        <f>COUNTIF('Fully Booked'!L:L,'disbursment and by product summ'!A55)</f>
        <v>0</v>
      </c>
    </row>
    <row r="56" spans="1:14" x14ac:dyDescent="0.25">
      <c r="A56" s="362">
        <v>45540</v>
      </c>
      <c r="B56" s="17">
        <f>SUMIFS('Fully Booked'!$AF:$AF,'Fully Booked'!$N:$N,'disbursment and by product summ'!$B$2,'Fully Booked'!$L:$L,'disbursment and by product summ'!A56)</f>
        <v>0</v>
      </c>
      <c r="C56" s="17">
        <f>SUMIFS('Fully Booked'!$AF:$AF,'Fully Booked'!$N:$N,'disbursment and by product summ'!$C$2,'Fully Booked'!$L:$L,'disbursment and by product summ'!A56)</f>
        <v>0</v>
      </c>
      <c r="D56" s="17">
        <f>SUMIFS('Fully Booked'!$AF:$AF,'Fully Booked'!$N:$N,'disbursment and by product summ'!$D$2,'Fully Booked'!$L:$L,'disbursment and by product summ'!A56)</f>
        <v>0</v>
      </c>
      <c r="E56" s="17">
        <f>SUMIFS('Fully Booked'!$AF:$AF,'Fully Booked'!$N:$N,'disbursment and by product summ'!$E$2,'Fully Booked'!$L:$L,'disbursment and by product summ'!A56)</f>
        <v>0</v>
      </c>
      <c r="F56" s="17">
        <f>SUMIFS('Fully Booked'!$AF:$AF,'Fully Booked'!$N:$N,'disbursment and by product summ'!$F$2,'Fully Booked'!$L:$L,'disbursment and by product summ'!A56)</f>
        <v>0</v>
      </c>
      <c r="G56" s="17">
        <f>SUMIFS('Fully Booked'!$AF:$AF,'Fully Booked'!$N:$N,'disbursment and by product summ'!$G$2,'Fully Booked'!$L:$L,'disbursment and by product summ'!A56)</f>
        <v>0</v>
      </c>
      <c r="H56" s="17">
        <f>SUMIFS('Fully Booked'!$AF:$AF,'Fully Booked'!$N:$N,'disbursment and by product summ'!$H$2,'Fully Booked'!$L:$L,'disbursment and by product summ'!A56)</f>
        <v>0</v>
      </c>
      <c r="I56" s="17">
        <f>SUMIFS('Fully Booked'!$AF:$AF,'Fully Booked'!$N:$N,'disbursment and by product summ'!$I$2,'Fully Booked'!$L:$L,'disbursment and by product summ'!A56)</f>
        <v>0</v>
      </c>
      <c r="J56" s="17">
        <f>SUMIFS('Fully Booked'!$AF:$AF,'Fully Booked'!$N:$N,'disbursment and by product summ'!$J$2,'Fully Booked'!$L:$L,'disbursment and by product summ'!A56)</f>
        <v>0</v>
      </c>
      <c r="K56" s="17">
        <f>SUMIFS('Fully Booked'!$AF:$AF,'Fully Booked'!$N:$N,'disbursment and by product summ'!$K$2,'Fully Booked'!$L:$L,'disbursment and by product summ'!A56)</f>
        <v>0</v>
      </c>
      <c r="L56" s="17">
        <f>SUMIFS('Fully Booked'!$AF:$AF,'Fully Booked'!$N:$N,'disbursment and by product summ'!$L$2,'Fully Booked'!$L:$L,'disbursment and by product summ'!A56)</f>
        <v>0</v>
      </c>
      <c r="M56" s="17">
        <f t="shared" si="3"/>
        <v>0</v>
      </c>
      <c r="N56" s="32">
        <f>COUNTIF('Fully Booked'!L:L,'disbursment and by product summ'!A56)</f>
        <v>0</v>
      </c>
    </row>
    <row r="57" spans="1:14" x14ac:dyDescent="0.25">
      <c r="A57" s="362">
        <v>45541</v>
      </c>
      <c r="B57" s="17">
        <f>SUMIFS('Fully Booked'!$AF:$AF,'Fully Booked'!$N:$N,'disbursment and by product summ'!$B$2,'Fully Booked'!$L:$L,'disbursment and by product summ'!A57)</f>
        <v>0</v>
      </c>
      <c r="C57" s="17">
        <f>SUMIFS('Fully Booked'!$AF:$AF,'Fully Booked'!$N:$N,'disbursment and by product summ'!$C$2,'Fully Booked'!$L:$L,'disbursment and by product summ'!A57)</f>
        <v>0</v>
      </c>
      <c r="D57" s="17">
        <f>SUMIFS('Fully Booked'!$AF:$AF,'Fully Booked'!$N:$N,'disbursment and by product summ'!$D$2,'Fully Booked'!$L:$L,'disbursment and by product summ'!A57)</f>
        <v>0</v>
      </c>
      <c r="E57" s="17">
        <f>SUMIFS('Fully Booked'!$AF:$AF,'Fully Booked'!$N:$N,'disbursment and by product summ'!$E$2,'Fully Booked'!$L:$L,'disbursment and by product summ'!A57)</f>
        <v>0</v>
      </c>
      <c r="F57" s="17">
        <f>SUMIFS('Fully Booked'!$AF:$AF,'Fully Booked'!$N:$N,'disbursment and by product summ'!$F$2,'Fully Booked'!$L:$L,'disbursment and by product summ'!A57)</f>
        <v>0</v>
      </c>
      <c r="G57" s="17">
        <f>SUMIFS('Fully Booked'!$AF:$AF,'Fully Booked'!$N:$N,'disbursment and by product summ'!$G$2,'Fully Booked'!$L:$L,'disbursment and by product summ'!A57)</f>
        <v>0</v>
      </c>
      <c r="H57" s="17">
        <f>SUMIFS('Fully Booked'!$AF:$AF,'Fully Booked'!$N:$N,'disbursment and by product summ'!$H$2,'Fully Booked'!$L:$L,'disbursment and by product summ'!A57)</f>
        <v>0</v>
      </c>
      <c r="I57" s="17">
        <f>SUMIFS('Fully Booked'!$AF:$AF,'Fully Booked'!$N:$N,'disbursment and by product summ'!$I$2,'Fully Booked'!$L:$L,'disbursment and by product summ'!A57)</f>
        <v>0</v>
      </c>
      <c r="J57" s="17">
        <f>SUMIFS('Fully Booked'!$AF:$AF,'Fully Booked'!$N:$N,'disbursment and by product summ'!$J$2,'Fully Booked'!$L:$L,'disbursment and by product summ'!A57)</f>
        <v>0</v>
      </c>
      <c r="K57" s="17">
        <f>SUMIFS('Fully Booked'!$AF:$AF,'Fully Booked'!$N:$N,'disbursment and by product summ'!$K$2,'Fully Booked'!$L:$L,'disbursment and by product summ'!A57)</f>
        <v>0</v>
      </c>
      <c r="L57" s="17">
        <f>SUMIFS('Fully Booked'!$AF:$AF,'Fully Booked'!$N:$N,'disbursment and by product summ'!$L$2,'Fully Booked'!$L:$L,'disbursment and by product summ'!A57)</f>
        <v>0</v>
      </c>
      <c r="M57" s="17">
        <f t="shared" si="3"/>
        <v>0</v>
      </c>
      <c r="N57" s="32">
        <f>COUNTIF('Fully Booked'!L:L,'disbursment and by product summ'!A57)</f>
        <v>0</v>
      </c>
    </row>
    <row r="58" spans="1:14" x14ac:dyDescent="0.25">
      <c r="A58" s="362">
        <v>45542</v>
      </c>
      <c r="B58" s="17">
        <f>SUMIFS('Fully Booked'!$AF:$AF,'Fully Booked'!$N:$N,'disbursment and by product summ'!$B$2,'Fully Booked'!$L:$L,'disbursment and by product summ'!A58)</f>
        <v>0</v>
      </c>
      <c r="C58" s="17">
        <f>SUMIFS('Fully Booked'!$AF:$AF,'Fully Booked'!$N:$N,'disbursment and by product summ'!$C$2,'Fully Booked'!$L:$L,'disbursment and by product summ'!A58)</f>
        <v>0</v>
      </c>
      <c r="D58" s="17">
        <f>SUMIFS('Fully Booked'!$AF:$AF,'Fully Booked'!$N:$N,'disbursment and by product summ'!$D$2,'Fully Booked'!$L:$L,'disbursment and by product summ'!A58)</f>
        <v>0</v>
      </c>
      <c r="E58" s="17">
        <f>SUMIFS('Fully Booked'!$AF:$AF,'Fully Booked'!$N:$N,'disbursment and by product summ'!$E$2,'Fully Booked'!$L:$L,'disbursment and by product summ'!A58)</f>
        <v>0</v>
      </c>
      <c r="F58" s="17">
        <f>SUMIFS('Fully Booked'!$AF:$AF,'Fully Booked'!$N:$N,'disbursment and by product summ'!$F$2,'Fully Booked'!$L:$L,'disbursment and by product summ'!A58)</f>
        <v>0</v>
      </c>
      <c r="G58" s="17">
        <f>SUMIFS('Fully Booked'!$AF:$AF,'Fully Booked'!$N:$N,'disbursment and by product summ'!$G$2,'Fully Booked'!$L:$L,'disbursment and by product summ'!A58)</f>
        <v>0</v>
      </c>
      <c r="H58" s="17">
        <f>SUMIFS('Fully Booked'!$AF:$AF,'Fully Booked'!$N:$N,'disbursment and by product summ'!$H$2,'Fully Booked'!$L:$L,'disbursment and by product summ'!A58)</f>
        <v>0</v>
      </c>
      <c r="I58" s="17">
        <f>SUMIFS('Fully Booked'!$AF:$AF,'Fully Booked'!$N:$N,'disbursment and by product summ'!$I$2,'Fully Booked'!$L:$L,'disbursment and by product summ'!A58)</f>
        <v>0</v>
      </c>
      <c r="J58" s="17">
        <f>SUMIFS('Fully Booked'!$AF:$AF,'Fully Booked'!$N:$N,'disbursment and by product summ'!$J$2,'Fully Booked'!$L:$L,'disbursment and by product summ'!A58)</f>
        <v>0</v>
      </c>
      <c r="K58" s="17">
        <f>SUMIFS('Fully Booked'!$AF:$AF,'Fully Booked'!$N:$N,'disbursment and by product summ'!$K$2,'Fully Booked'!$L:$L,'disbursment and by product summ'!A58)</f>
        <v>0</v>
      </c>
      <c r="L58" s="17">
        <f>SUMIFS('Fully Booked'!$AF:$AF,'Fully Booked'!$N:$N,'disbursment and by product summ'!$L$2,'Fully Booked'!$L:$L,'disbursment and by product summ'!A58)</f>
        <v>0</v>
      </c>
      <c r="M58" s="17">
        <f t="shared" si="3"/>
        <v>0</v>
      </c>
      <c r="N58" s="32">
        <f>COUNTIF('Fully Booked'!L:L,'disbursment and by product summ'!A58)</f>
        <v>0</v>
      </c>
    </row>
    <row r="59" spans="1:14" x14ac:dyDescent="0.25">
      <c r="A59" s="362">
        <v>45543</v>
      </c>
      <c r="B59" s="17">
        <f>SUMIFS('Fully Booked'!$AF:$AF,'Fully Booked'!$N:$N,'disbursment and by product summ'!$B$2,'Fully Booked'!$L:$L,'disbursment and by product summ'!A59)</f>
        <v>0</v>
      </c>
      <c r="C59" s="17">
        <f>SUMIFS('Fully Booked'!$AF:$AF,'Fully Booked'!$N:$N,'disbursment and by product summ'!$C$2,'Fully Booked'!$L:$L,'disbursment and by product summ'!A59)</f>
        <v>0</v>
      </c>
      <c r="D59" s="17">
        <f>SUMIFS('Fully Booked'!$AF:$AF,'Fully Booked'!$N:$N,'disbursment and by product summ'!$D$2,'Fully Booked'!$L:$L,'disbursment and by product summ'!A59)</f>
        <v>0</v>
      </c>
      <c r="E59" s="17">
        <f>SUMIFS('Fully Booked'!$AF:$AF,'Fully Booked'!$N:$N,'disbursment and by product summ'!$E$2,'Fully Booked'!$L:$L,'disbursment and by product summ'!A59)</f>
        <v>0</v>
      </c>
      <c r="F59" s="17">
        <f>SUMIFS('Fully Booked'!$AF:$AF,'Fully Booked'!$N:$N,'disbursment and by product summ'!$F$2,'Fully Booked'!$L:$L,'disbursment and by product summ'!A59)</f>
        <v>0</v>
      </c>
      <c r="G59" s="17">
        <f>SUMIFS('Fully Booked'!$AF:$AF,'Fully Booked'!$N:$N,'disbursment and by product summ'!$G$2,'Fully Booked'!$L:$L,'disbursment and by product summ'!A59)</f>
        <v>0</v>
      </c>
      <c r="H59" s="17">
        <f>SUMIFS('Fully Booked'!$AF:$AF,'Fully Booked'!$N:$N,'disbursment and by product summ'!$H$2,'Fully Booked'!$L:$L,'disbursment and by product summ'!A59)</f>
        <v>0</v>
      </c>
      <c r="I59" s="17">
        <f>SUMIFS('Fully Booked'!$AF:$AF,'Fully Booked'!$N:$N,'disbursment and by product summ'!$I$2,'Fully Booked'!$L:$L,'disbursment and by product summ'!A59)</f>
        <v>0</v>
      </c>
      <c r="J59" s="17">
        <f>SUMIFS('Fully Booked'!$AF:$AF,'Fully Booked'!$N:$N,'disbursment and by product summ'!$J$2,'Fully Booked'!$L:$L,'disbursment and by product summ'!A59)</f>
        <v>0</v>
      </c>
      <c r="K59" s="17">
        <f>SUMIFS('Fully Booked'!$AF:$AF,'Fully Booked'!$N:$N,'disbursment and by product summ'!$K$2,'Fully Booked'!$L:$L,'disbursment and by product summ'!A59)</f>
        <v>0</v>
      </c>
      <c r="L59" s="17">
        <f>SUMIFS('Fully Booked'!$AF:$AF,'Fully Booked'!$N:$N,'disbursment and by product summ'!$L$2,'Fully Booked'!$L:$L,'disbursment and by product summ'!A59)</f>
        <v>0</v>
      </c>
      <c r="M59" s="17">
        <f t="shared" si="3"/>
        <v>0</v>
      </c>
      <c r="N59" s="32">
        <f>COUNTIF('Fully Booked'!L:L,'disbursment and by product summ'!A59)</f>
        <v>0</v>
      </c>
    </row>
    <row r="60" spans="1:14" x14ac:dyDescent="0.25">
      <c r="A60" s="362">
        <v>45544</v>
      </c>
      <c r="B60" s="17">
        <f>SUMIFS('Fully Booked'!$AF:$AF,'Fully Booked'!$N:$N,'disbursment and by product summ'!$B$2,'Fully Booked'!$L:$L,'disbursment and by product summ'!A60)</f>
        <v>0</v>
      </c>
      <c r="C60" s="17">
        <f>SUMIFS('Fully Booked'!$AF:$AF,'Fully Booked'!$N:$N,'disbursment and by product summ'!$C$2,'Fully Booked'!$L:$L,'disbursment and by product summ'!A60)</f>
        <v>0</v>
      </c>
      <c r="D60" s="17">
        <f>SUMIFS('Fully Booked'!$AF:$AF,'Fully Booked'!$N:$N,'disbursment and by product summ'!$D$2,'Fully Booked'!$L:$L,'disbursment and by product summ'!A60)</f>
        <v>0</v>
      </c>
      <c r="E60" s="17">
        <f>SUMIFS('Fully Booked'!$AF:$AF,'Fully Booked'!$N:$N,'disbursment and by product summ'!$E$2,'Fully Booked'!$L:$L,'disbursment and by product summ'!A60)</f>
        <v>0</v>
      </c>
      <c r="F60" s="17">
        <f>SUMIFS('Fully Booked'!$AF:$AF,'Fully Booked'!$N:$N,'disbursment and by product summ'!$F$2,'Fully Booked'!$L:$L,'disbursment and by product summ'!A60)</f>
        <v>0</v>
      </c>
      <c r="G60" s="17">
        <f>SUMIFS('Fully Booked'!$AF:$AF,'Fully Booked'!$N:$N,'disbursment and by product summ'!$G$2,'Fully Booked'!$L:$L,'disbursment and by product summ'!A60)</f>
        <v>0</v>
      </c>
      <c r="H60" s="17">
        <f>SUMIFS('Fully Booked'!$AF:$AF,'Fully Booked'!$N:$N,'disbursment and by product summ'!$H$2,'Fully Booked'!$L:$L,'disbursment and by product summ'!A60)</f>
        <v>0</v>
      </c>
      <c r="I60" s="17">
        <f>SUMIFS('Fully Booked'!$AF:$AF,'Fully Booked'!$N:$N,'disbursment and by product summ'!$I$2,'Fully Booked'!$L:$L,'disbursment and by product summ'!A60)</f>
        <v>0</v>
      </c>
      <c r="J60" s="17">
        <f>SUMIFS('Fully Booked'!$AF:$AF,'Fully Booked'!$N:$N,'disbursment and by product summ'!$J$2,'Fully Booked'!$L:$L,'disbursment and by product summ'!A60)</f>
        <v>0</v>
      </c>
      <c r="K60" s="17">
        <f>SUMIFS('Fully Booked'!$AF:$AF,'Fully Booked'!$N:$N,'disbursment and by product summ'!$K$2,'Fully Booked'!$L:$L,'disbursment and by product summ'!A60)</f>
        <v>0</v>
      </c>
      <c r="L60" s="17">
        <f>SUMIFS('Fully Booked'!$AF:$AF,'Fully Booked'!$N:$N,'disbursment and by product summ'!$L$2,'Fully Booked'!$L:$L,'disbursment and by product summ'!A60)</f>
        <v>0</v>
      </c>
      <c r="M60" s="17">
        <f t="shared" si="3"/>
        <v>0</v>
      </c>
      <c r="N60" s="32">
        <f>COUNTIF('Fully Booked'!L:L,'disbursment and by product summ'!A60)</f>
        <v>0</v>
      </c>
    </row>
    <row r="61" spans="1:14" x14ac:dyDescent="0.25">
      <c r="A61" s="362">
        <v>45545</v>
      </c>
      <c r="B61" s="17">
        <f>SUMIFS('Fully Booked'!$AF:$AF,'Fully Booked'!$N:$N,'disbursment and by product summ'!$B$2,'Fully Booked'!$L:$L,'disbursment and by product summ'!A61)</f>
        <v>0</v>
      </c>
      <c r="C61" s="17">
        <f>SUMIFS('Fully Booked'!$AF:$AF,'Fully Booked'!$N:$N,'disbursment and by product summ'!$C$2,'Fully Booked'!$L:$L,'disbursment and by product summ'!A61)</f>
        <v>0</v>
      </c>
      <c r="D61" s="17">
        <f>SUMIFS('Fully Booked'!$AF:$AF,'Fully Booked'!$N:$N,'disbursment and by product summ'!$D$2,'Fully Booked'!$L:$L,'disbursment and by product summ'!A61)</f>
        <v>0</v>
      </c>
      <c r="E61" s="17">
        <f>SUMIFS('Fully Booked'!$AF:$AF,'Fully Booked'!$N:$N,'disbursment and by product summ'!$E$2,'Fully Booked'!$L:$L,'disbursment and by product summ'!A61)</f>
        <v>0</v>
      </c>
      <c r="F61" s="17">
        <f>SUMIFS('Fully Booked'!$AF:$AF,'Fully Booked'!$N:$N,'disbursment and by product summ'!$F$2,'Fully Booked'!$L:$L,'disbursment and by product summ'!A61)</f>
        <v>0</v>
      </c>
      <c r="G61" s="17">
        <f>SUMIFS('Fully Booked'!$AF:$AF,'Fully Booked'!$N:$N,'disbursment and by product summ'!$G$2,'Fully Booked'!$L:$L,'disbursment and by product summ'!A61)</f>
        <v>0</v>
      </c>
      <c r="H61" s="17">
        <f>SUMIFS('Fully Booked'!$AF:$AF,'Fully Booked'!$N:$N,'disbursment and by product summ'!$H$2,'Fully Booked'!$L:$L,'disbursment and by product summ'!A61)</f>
        <v>0</v>
      </c>
      <c r="I61" s="17">
        <f>SUMIFS('Fully Booked'!$AF:$AF,'Fully Booked'!$N:$N,'disbursment and by product summ'!$I$2,'Fully Booked'!$L:$L,'disbursment and by product summ'!A61)</f>
        <v>0</v>
      </c>
      <c r="J61" s="17">
        <f>SUMIFS('Fully Booked'!$AF:$AF,'Fully Booked'!$N:$N,'disbursment and by product summ'!$J$2,'Fully Booked'!$L:$L,'disbursment and by product summ'!A61)</f>
        <v>0</v>
      </c>
      <c r="K61" s="17">
        <f>SUMIFS('Fully Booked'!$AF:$AF,'Fully Booked'!$N:$N,'disbursment and by product summ'!$K$2,'Fully Booked'!$L:$L,'disbursment and by product summ'!A61)</f>
        <v>0</v>
      </c>
      <c r="L61" s="17">
        <f>SUMIFS('Fully Booked'!$AF:$AF,'Fully Booked'!$N:$N,'disbursment and by product summ'!$L$2,'Fully Booked'!$L:$L,'disbursment and by product summ'!A61)</f>
        <v>0</v>
      </c>
      <c r="M61" s="17">
        <f t="shared" si="3"/>
        <v>0</v>
      </c>
      <c r="N61" s="32">
        <f>COUNTIF('Fully Booked'!L:L,'disbursment and by product summ'!A61)</f>
        <v>0</v>
      </c>
    </row>
    <row r="62" spans="1:14" x14ac:dyDescent="0.25">
      <c r="A62" s="362">
        <v>45546</v>
      </c>
      <c r="B62" s="17">
        <f>SUMIFS('Fully Booked'!$AF:$AF,'Fully Booked'!$N:$N,'disbursment and by product summ'!$B$2,'Fully Booked'!$L:$L,'disbursment and by product summ'!A62)</f>
        <v>0</v>
      </c>
      <c r="C62" s="17">
        <f>SUMIFS('Fully Booked'!$AF:$AF,'Fully Booked'!$N:$N,'disbursment and by product summ'!$C$2,'Fully Booked'!$L:$L,'disbursment and by product summ'!A62)</f>
        <v>0</v>
      </c>
      <c r="D62" s="17">
        <f>SUMIFS('Fully Booked'!$AF:$AF,'Fully Booked'!$N:$N,'disbursment and by product summ'!$D$2,'Fully Booked'!$L:$L,'disbursment and by product summ'!A62)</f>
        <v>0</v>
      </c>
      <c r="E62" s="17">
        <f>SUMIFS('Fully Booked'!$AF:$AF,'Fully Booked'!$N:$N,'disbursment and by product summ'!$E$2,'Fully Booked'!$L:$L,'disbursment and by product summ'!A62)</f>
        <v>0</v>
      </c>
      <c r="F62" s="17">
        <f>SUMIFS('Fully Booked'!$AF:$AF,'Fully Booked'!$N:$N,'disbursment and by product summ'!$F$2,'Fully Booked'!$L:$L,'disbursment and by product summ'!A62)</f>
        <v>0</v>
      </c>
      <c r="G62" s="17">
        <f>SUMIFS('Fully Booked'!$AF:$AF,'Fully Booked'!$N:$N,'disbursment and by product summ'!$G$2,'Fully Booked'!$L:$L,'disbursment and by product summ'!A62)</f>
        <v>0</v>
      </c>
      <c r="H62" s="17">
        <f>SUMIFS('Fully Booked'!$AF:$AF,'Fully Booked'!$N:$N,'disbursment and by product summ'!$H$2,'Fully Booked'!$L:$L,'disbursment and by product summ'!A62)</f>
        <v>0</v>
      </c>
      <c r="I62" s="17">
        <f>SUMIFS('Fully Booked'!$AF:$AF,'Fully Booked'!$N:$N,'disbursment and by product summ'!$I$2,'Fully Booked'!$L:$L,'disbursment and by product summ'!A62)</f>
        <v>0</v>
      </c>
      <c r="J62" s="17">
        <f>SUMIFS('Fully Booked'!$AF:$AF,'Fully Booked'!$N:$N,'disbursment and by product summ'!$J$2,'Fully Booked'!$L:$L,'disbursment and by product summ'!A62)</f>
        <v>0</v>
      </c>
      <c r="K62" s="17">
        <f>SUMIFS('Fully Booked'!$AF:$AF,'Fully Booked'!$N:$N,'disbursment and by product summ'!$K$2,'Fully Booked'!$L:$L,'disbursment and by product summ'!A62)</f>
        <v>0</v>
      </c>
      <c r="L62" s="17">
        <f>SUMIFS('Fully Booked'!$AF:$AF,'Fully Booked'!$N:$N,'disbursment and by product summ'!$L$2,'Fully Booked'!$L:$L,'disbursment and by product summ'!A62)</f>
        <v>0</v>
      </c>
      <c r="M62" s="17">
        <f t="shared" si="3"/>
        <v>0</v>
      </c>
      <c r="N62" s="32">
        <f>COUNTIF('Fully Booked'!L:L,'disbursment and by product summ'!A62)</f>
        <v>0</v>
      </c>
    </row>
    <row r="63" spans="1:14" x14ac:dyDescent="0.25">
      <c r="A63" s="362">
        <v>45547</v>
      </c>
      <c r="B63" s="17">
        <f>SUMIFS('Fully Booked'!$AF:$AF,'Fully Booked'!$N:$N,'disbursment and by product summ'!$B$2,'Fully Booked'!$L:$L,'disbursment and by product summ'!A63)</f>
        <v>0</v>
      </c>
      <c r="C63" s="17">
        <f>SUMIFS('Fully Booked'!$AF:$AF,'Fully Booked'!$N:$N,'disbursment and by product summ'!$C$2,'Fully Booked'!$L:$L,'disbursment and by product summ'!A63)</f>
        <v>0</v>
      </c>
      <c r="D63" s="17">
        <f>SUMIFS('Fully Booked'!$AF:$AF,'Fully Booked'!$N:$N,'disbursment and by product summ'!$D$2,'Fully Booked'!$L:$L,'disbursment and by product summ'!A63)</f>
        <v>0</v>
      </c>
      <c r="E63" s="17">
        <f>SUMIFS('Fully Booked'!$AF:$AF,'Fully Booked'!$N:$N,'disbursment and by product summ'!$E$2,'Fully Booked'!$L:$L,'disbursment and by product summ'!A63)</f>
        <v>0</v>
      </c>
      <c r="F63" s="17">
        <f>SUMIFS('Fully Booked'!$AF:$AF,'Fully Booked'!$N:$N,'disbursment and by product summ'!$F$2,'Fully Booked'!$L:$L,'disbursment and by product summ'!A63)</f>
        <v>0</v>
      </c>
      <c r="G63" s="17">
        <f>SUMIFS('Fully Booked'!$AF:$AF,'Fully Booked'!$N:$N,'disbursment and by product summ'!$G$2,'Fully Booked'!$L:$L,'disbursment and by product summ'!A63)</f>
        <v>0</v>
      </c>
      <c r="H63" s="17">
        <f>SUMIFS('Fully Booked'!$AF:$AF,'Fully Booked'!$N:$N,'disbursment and by product summ'!$H$2,'Fully Booked'!$L:$L,'disbursment and by product summ'!A63)</f>
        <v>0</v>
      </c>
      <c r="I63" s="17">
        <f>SUMIFS('Fully Booked'!$AF:$AF,'Fully Booked'!$N:$N,'disbursment and by product summ'!$I$2,'Fully Booked'!$L:$L,'disbursment and by product summ'!A63)</f>
        <v>0</v>
      </c>
      <c r="J63" s="17">
        <f>SUMIFS('Fully Booked'!$AF:$AF,'Fully Booked'!$N:$N,'disbursment and by product summ'!$J$2,'Fully Booked'!$L:$L,'disbursment and by product summ'!A63)</f>
        <v>0</v>
      </c>
      <c r="K63" s="17">
        <f>SUMIFS('Fully Booked'!$AF:$AF,'Fully Booked'!$N:$N,'disbursment and by product summ'!$K$2,'Fully Booked'!$L:$L,'disbursment and by product summ'!A63)</f>
        <v>0</v>
      </c>
      <c r="L63" s="17">
        <f>SUMIFS('Fully Booked'!$AF:$AF,'Fully Booked'!$N:$N,'disbursment and by product summ'!$L$2,'Fully Booked'!$L:$L,'disbursment and by product summ'!A63)</f>
        <v>0</v>
      </c>
      <c r="M63" s="17">
        <f t="shared" si="3"/>
        <v>0</v>
      </c>
      <c r="N63" s="32">
        <f>COUNTIF('Fully Booked'!L:L,'disbursment and by product summ'!A63)</f>
        <v>0</v>
      </c>
    </row>
    <row r="64" spans="1:14" x14ac:dyDescent="0.25">
      <c r="A64" s="362">
        <v>45548</v>
      </c>
      <c r="B64" s="17">
        <f>SUMIFS('Fully Booked'!$AF:$AF,'Fully Booked'!$N:$N,'disbursment and by product summ'!$B$2,'Fully Booked'!$L:$L,'disbursment and by product summ'!A64)</f>
        <v>0</v>
      </c>
      <c r="C64" s="17">
        <f>SUMIFS('Fully Booked'!$AF:$AF,'Fully Booked'!$N:$N,'disbursment and by product summ'!$C$2,'Fully Booked'!$L:$L,'disbursment and by product summ'!A64)</f>
        <v>0</v>
      </c>
      <c r="D64" s="17">
        <f>SUMIFS('Fully Booked'!$AF:$AF,'Fully Booked'!$N:$N,'disbursment and by product summ'!$D$2,'Fully Booked'!$L:$L,'disbursment and by product summ'!A64)</f>
        <v>0</v>
      </c>
      <c r="E64" s="17">
        <f>SUMIFS('Fully Booked'!$AF:$AF,'Fully Booked'!$N:$N,'disbursment and by product summ'!$E$2,'Fully Booked'!$L:$L,'disbursment and by product summ'!A64)</f>
        <v>0</v>
      </c>
      <c r="F64" s="17">
        <f>SUMIFS('Fully Booked'!$AF:$AF,'Fully Booked'!$N:$N,'disbursment and by product summ'!$F$2,'Fully Booked'!$L:$L,'disbursment and by product summ'!A64)</f>
        <v>0</v>
      </c>
      <c r="G64" s="17">
        <f>SUMIFS('Fully Booked'!$AF:$AF,'Fully Booked'!$N:$N,'disbursment and by product summ'!$G$2,'Fully Booked'!$L:$L,'disbursment and by product summ'!A64)</f>
        <v>0</v>
      </c>
      <c r="H64" s="17">
        <f>SUMIFS('Fully Booked'!$AF:$AF,'Fully Booked'!$N:$N,'disbursment and by product summ'!$H$2,'Fully Booked'!$L:$L,'disbursment and by product summ'!A64)</f>
        <v>0</v>
      </c>
      <c r="I64" s="17">
        <f>SUMIFS('Fully Booked'!$AF:$AF,'Fully Booked'!$N:$N,'disbursment and by product summ'!$I$2,'Fully Booked'!$L:$L,'disbursment and by product summ'!A64)</f>
        <v>0</v>
      </c>
      <c r="J64" s="17">
        <f>SUMIFS('Fully Booked'!$AF:$AF,'Fully Booked'!$N:$N,'disbursment and by product summ'!$J$2,'Fully Booked'!$L:$L,'disbursment and by product summ'!A64)</f>
        <v>0</v>
      </c>
      <c r="K64" s="17">
        <f>SUMIFS('Fully Booked'!$AF:$AF,'Fully Booked'!$N:$N,'disbursment and by product summ'!$K$2,'Fully Booked'!$L:$L,'disbursment and by product summ'!A64)</f>
        <v>0</v>
      </c>
      <c r="L64" s="17">
        <f>SUMIFS('Fully Booked'!$AF:$AF,'Fully Booked'!$N:$N,'disbursment and by product summ'!$L$2,'Fully Booked'!$L:$L,'disbursment and by product summ'!A64)</f>
        <v>0</v>
      </c>
      <c r="M64" s="17">
        <f t="shared" si="3"/>
        <v>0</v>
      </c>
      <c r="N64" s="32">
        <f>COUNTIF('Fully Booked'!L:L,'disbursment and by product summ'!A64)</f>
        <v>0</v>
      </c>
    </row>
    <row r="65" spans="1:14" x14ac:dyDescent="0.25">
      <c r="A65" s="362">
        <v>45549</v>
      </c>
      <c r="B65" s="17">
        <f>SUMIFS('Fully Booked'!$AF:$AF,'Fully Booked'!$N:$N,'disbursment and by product summ'!$B$2,'Fully Booked'!$L:$L,'disbursment and by product summ'!A65)</f>
        <v>0</v>
      </c>
      <c r="C65" s="17">
        <f>SUMIFS('Fully Booked'!$AF:$AF,'Fully Booked'!$N:$N,'disbursment and by product summ'!$C$2,'Fully Booked'!$L:$L,'disbursment and by product summ'!A65)</f>
        <v>0</v>
      </c>
      <c r="D65" s="17">
        <f>SUMIFS('Fully Booked'!$AF:$AF,'Fully Booked'!$N:$N,'disbursment and by product summ'!$D$2,'Fully Booked'!$L:$L,'disbursment and by product summ'!A65)</f>
        <v>0</v>
      </c>
      <c r="E65" s="17">
        <f>SUMIFS('Fully Booked'!$AF:$AF,'Fully Booked'!$N:$N,'disbursment and by product summ'!$E$2,'Fully Booked'!$L:$L,'disbursment and by product summ'!A65)</f>
        <v>0</v>
      </c>
      <c r="F65" s="17">
        <f>SUMIFS('Fully Booked'!$AF:$AF,'Fully Booked'!$N:$N,'disbursment and by product summ'!$F$2,'Fully Booked'!$L:$L,'disbursment and by product summ'!A65)</f>
        <v>0</v>
      </c>
      <c r="G65" s="17">
        <f>SUMIFS('Fully Booked'!$AF:$AF,'Fully Booked'!$N:$N,'disbursment and by product summ'!$G$2,'Fully Booked'!$L:$L,'disbursment and by product summ'!A65)</f>
        <v>0</v>
      </c>
      <c r="H65" s="17">
        <f>SUMIFS('Fully Booked'!$AF:$AF,'Fully Booked'!$N:$N,'disbursment and by product summ'!$H$2,'Fully Booked'!$L:$L,'disbursment and by product summ'!A65)</f>
        <v>0</v>
      </c>
      <c r="I65" s="17">
        <f>SUMIFS('Fully Booked'!$AF:$AF,'Fully Booked'!$N:$N,'disbursment and by product summ'!$I$2,'Fully Booked'!$L:$L,'disbursment and by product summ'!A65)</f>
        <v>0</v>
      </c>
      <c r="J65" s="17">
        <f>SUMIFS('Fully Booked'!$AF:$AF,'Fully Booked'!$N:$N,'disbursment and by product summ'!$J$2,'Fully Booked'!$L:$L,'disbursment and by product summ'!A65)</f>
        <v>0</v>
      </c>
      <c r="K65" s="17">
        <f>SUMIFS('Fully Booked'!$AF:$AF,'Fully Booked'!$N:$N,'disbursment and by product summ'!$K$2,'Fully Booked'!$L:$L,'disbursment and by product summ'!A65)</f>
        <v>0</v>
      </c>
      <c r="L65" s="17">
        <f>SUMIFS('Fully Booked'!$AF:$AF,'Fully Booked'!$N:$N,'disbursment and by product summ'!$L$2,'Fully Booked'!$L:$L,'disbursment and by product summ'!A65)</f>
        <v>0</v>
      </c>
      <c r="M65" s="17">
        <f t="shared" si="3"/>
        <v>0</v>
      </c>
      <c r="N65" s="32">
        <f>COUNTIF('Fully Booked'!L:L,'disbursment and by product summ'!A65)</f>
        <v>0</v>
      </c>
    </row>
    <row r="66" spans="1:14" x14ac:dyDescent="0.25">
      <c r="A66" s="362">
        <v>45550</v>
      </c>
      <c r="B66" s="17">
        <f>SUMIFS('Fully Booked'!$AF:$AF,'Fully Booked'!$N:$N,'disbursment and by product summ'!$B$2,'Fully Booked'!$L:$L,'disbursment and by product summ'!A66)</f>
        <v>0</v>
      </c>
      <c r="C66" s="17">
        <f>SUMIFS('Fully Booked'!$AF:$AF,'Fully Booked'!$N:$N,'disbursment and by product summ'!$C$2,'Fully Booked'!$L:$L,'disbursment and by product summ'!A66)</f>
        <v>0</v>
      </c>
      <c r="D66" s="17">
        <f>SUMIFS('Fully Booked'!$AF:$AF,'Fully Booked'!$N:$N,'disbursment and by product summ'!$D$2,'Fully Booked'!$L:$L,'disbursment and by product summ'!A66)</f>
        <v>0</v>
      </c>
      <c r="E66" s="17">
        <f>SUMIFS('Fully Booked'!$AF:$AF,'Fully Booked'!$N:$N,'disbursment and by product summ'!$E$2,'Fully Booked'!$L:$L,'disbursment and by product summ'!A66)</f>
        <v>0</v>
      </c>
      <c r="F66" s="17">
        <f>SUMIFS('Fully Booked'!$AF:$AF,'Fully Booked'!$N:$N,'disbursment and by product summ'!$F$2,'Fully Booked'!$L:$L,'disbursment and by product summ'!A66)</f>
        <v>0</v>
      </c>
      <c r="G66" s="17">
        <f>SUMIFS('Fully Booked'!$AF:$AF,'Fully Booked'!$N:$N,'disbursment and by product summ'!$G$2,'Fully Booked'!$L:$L,'disbursment and by product summ'!A66)</f>
        <v>0</v>
      </c>
      <c r="H66" s="17">
        <f>SUMIFS('Fully Booked'!$AF:$AF,'Fully Booked'!$N:$N,'disbursment and by product summ'!$H$2,'Fully Booked'!$L:$L,'disbursment and by product summ'!A66)</f>
        <v>0</v>
      </c>
      <c r="I66" s="17">
        <f>SUMIFS('Fully Booked'!$AF:$AF,'Fully Booked'!$N:$N,'disbursment and by product summ'!$I$2,'Fully Booked'!$L:$L,'disbursment and by product summ'!A66)</f>
        <v>0</v>
      </c>
      <c r="J66" s="17">
        <f>SUMIFS('Fully Booked'!$AF:$AF,'Fully Booked'!$N:$N,'disbursment and by product summ'!$J$2,'Fully Booked'!$L:$L,'disbursment and by product summ'!A66)</f>
        <v>0</v>
      </c>
      <c r="K66" s="17">
        <f>SUMIFS('Fully Booked'!$AF:$AF,'Fully Booked'!$N:$N,'disbursment and by product summ'!$K$2,'Fully Booked'!$L:$L,'disbursment and by product summ'!A66)</f>
        <v>0</v>
      </c>
      <c r="L66" s="17">
        <f>SUMIFS('Fully Booked'!$AF:$AF,'Fully Booked'!$N:$N,'disbursment and by product summ'!$L$2,'Fully Booked'!$L:$L,'disbursment and by product summ'!A66)</f>
        <v>0</v>
      </c>
      <c r="M66" s="17">
        <f t="shared" si="3"/>
        <v>0</v>
      </c>
      <c r="N66" s="32">
        <f>COUNTIF('Fully Booked'!L:L,'disbursment and by product summ'!A66)</f>
        <v>0</v>
      </c>
    </row>
    <row r="67" spans="1:14" x14ac:dyDescent="0.25">
      <c r="A67" s="362">
        <v>45551</v>
      </c>
      <c r="B67" s="17">
        <f>SUMIFS('Fully Booked'!$AF:$AF,'Fully Booked'!$N:$N,'disbursment and by product summ'!$B$2,'Fully Booked'!$L:$L,'disbursment and by product summ'!A67)</f>
        <v>0</v>
      </c>
      <c r="C67" s="17">
        <f>SUMIFS('Fully Booked'!$AF:$AF,'Fully Booked'!$N:$N,'disbursment and by product summ'!$C$2,'Fully Booked'!$L:$L,'disbursment and by product summ'!A67)</f>
        <v>0</v>
      </c>
      <c r="D67" s="17">
        <f>SUMIFS('Fully Booked'!$AF:$AF,'Fully Booked'!$N:$N,'disbursment and by product summ'!$D$2,'Fully Booked'!$L:$L,'disbursment and by product summ'!A67)</f>
        <v>0</v>
      </c>
      <c r="E67" s="17">
        <f>SUMIFS('Fully Booked'!$AF:$AF,'Fully Booked'!$N:$N,'disbursment and by product summ'!$E$2,'Fully Booked'!$L:$L,'disbursment and by product summ'!A67)</f>
        <v>0</v>
      </c>
      <c r="F67" s="17">
        <f>SUMIFS('Fully Booked'!$AF:$AF,'Fully Booked'!$N:$N,'disbursment and by product summ'!$F$2,'Fully Booked'!$L:$L,'disbursment and by product summ'!A67)</f>
        <v>0</v>
      </c>
      <c r="G67" s="17">
        <f>SUMIFS('Fully Booked'!$AF:$AF,'Fully Booked'!$N:$N,'disbursment and by product summ'!$G$2,'Fully Booked'!$L:$L,'disbursment and by product summ'!A67)</f>
        <v>0</v>
      </c>
      <c r="H67" s="17">
        <f>SUMIFS('Fully Booked'!$AF:$AF,'Fully Booked'!$N:$N,'disbursment and by product summ'!$H$2,'Fully Booked'!$L:$L,'disbursment and by product summ'!A67)</f>
        <v>0</v>
      </c>
      <c r="I67" s="17">
        <f>SUMIFS('Fully Booked'!$AF:$AF,'Fully Booked'!$N:$N,'disbursment and by product summ'!$I$2,'Fully Booked'!$L:$L,'disbursment and by product summ'!A67)</f>
        <v>0</v>
      </c>
      <c r="J67" s="17">
        <f>SUMIFS('Fully Booked'!$AF:$AF,'Fully Booked'!$N:$N,'disbursment and by product summ'!$J$2,'Fully Booked'!$L:$L,'disbursment and by product summ'!A67)</f>
        <v>0</v>
      </c>
      <c r="K67" s="17">
        <f>SUMIFS('Fully Booked'!$AF:$AF,'Fully Booked'!$N:$N,'disbursment and by product summ'!$K$2,'Fully Booked'!$L:$L,'disbursment and by product summ'!A67)</f>
        <v>0</v>
      </c>
      <c r="L67" s="17">
        <f>SUMIFS('Fully Booked'!$AF:$AF,'Fully Booked'!$N:$N,'disbursment and by product summ'!$L$2,'Fully Booked'!$L:$L,'disbursment and by product summ'!A67)</f>
        <v>0</v>
      </c>
      <c r="M67" s="17">
        <f t="shared" si="3"/>
        <v>0</v>
      </c>
      <c r="N67" s="32">
        <f>COUNTIF('Fully Booked'!L:L,'disbursment and by product summ'!A67)</f>
        <v>0</v>
      </c>
    </row>
    <row r="68" spans="1:14" x14ac:dyDescent="0.25">
      <c r="A68" s="362">
        <v>45552</v>
      </c>
      <c r="B68" s="17">
        <f>SUMIFS('Fully Booked'!$AF:$AF,'Fully Booked'!$N:$N,'disbursment and by product summ'!$B$2,'Fully Booked'!$L:$L,'disbursment and by product summ'!A68)</f>
        <v>0</v>
      </c>
      <c r="C68" s="17">
        <f>SUMIFS('Fully Booked'!$AF:$AF,'Fully Booked'!$N:$N,'disbursment and by product summ'!$C$2,'Fully Booked'!$L:$L,'disbursment and by product summ'!A68)</f>
        <v>0</v>
      </c>
      <c r="D68" s="17">
        <f>SUMIFS('Fully Booked'!$AF:$AF,'Fully Booked'!$N:$N,'disbursment and by product summ'!$D$2,'Fully Booked'!$L:$L,'disbursment and by product summ'!A68)</f>
        <v>0</v>
      </c>
      <c r="E68" s="17">
        <f>SUMIFS('Fully Booked'!$AF:$AF,'Fully Booked'!$N:$N,'disbursment and by product summ'!$E$2,'Fully Booked'!$L:$L,'disbursment and by product summ'!A68)</f>
        <v>0</v>
      </c>
      <c r="F68" s="17">
        <f>SUMIFS('Fully Booked'!$AF:$AF,'Fully Booked'!$N:$N,'disbursment and by product summ'!$F$2,'Fully Booked'!$L:$L,'disbursment and by product summ'!A68)</f>
        <v>0</v>
      </c>
      <c r="G68" s="17">
        <f>SUMIFS('Fully Booked'!$AF:$AF,'Fully Booked'!$N:$N,'disbursment and by product summ'!$G$2,'Fully Booked'!$L:$L,'disbursment and by product summ'!A68)</f>
        <v>0</v>
      </c>
      <c r="H68" s="17">
        <f>SUMIFS('Fully Booked'!$AF:$AF,'Fully Booked'!$N:$N,'disbursment and by product summ'!$H$2,'Fully Booked'!$L:$L,'disbursment and by product summ'!A68)</f>
        <v>0</v>
      </c>
      <c r="I68" s="17">
        <f>SUMIFS('Fully Booked'!$AF:$AF,'Fully Booked'!$N:$N,'disbursment and by product summ'!$I$2,'Fully Booked'!$L:$L,'disbursment and by product summ'!A68)</f>
        <v>0</v>
      </c>
      <c r="J68" s="17">
        <f>SUMIFS('Fully Booked'!$AF:$AF,'Fully Booked'!$N:$N,'disbursment and by product summ'!$J$2,'Fully Booked'!$L:$L,'disbursment and by product summ'!A68)</f>
        <v>0</v>
      </c>
      <c r="K68" s="17">
        <f>SUMIFS('Fully Booked'!$AF:$AF,'Fully Booked'!$N:$N,'disbursment and by product summ'!$K$2,'Fully Booked'!$L:$L,'disbursment and by product summ'!A68)</f>
        <v>0</v>
      </c>
      <c r="L68" s="17">
        <f>SUMIFS('Fully Booked'!$AF:$AF,'Fully Booked'!$N:$N,'disbursment and by product summ'!$L$2,'Fully Booked'!$L:$L,'disbursment and by product summ'!A68)</f>
        <v>0</v>
      </c>
      <c r="M68" s="17">
        <f t="shared" si="3"/>
        <v>0</v>
      </c>
      <c r="N68" s="32">
        <f>COUNTIF('Fully Booked'!L:L,'disbursment and by product summ'!A68)</f>
        <v>0</v>
      </c>
    </row>
    <row r="69" spans="1:14" x14ac:dyDescent="0.25">
      <c r="A69" s="362">
        <v>45553</v>
      </c>
      <c r="B69" s="17">
        <f>SUMIFS('Fully Booked'!$AF:$AF,'Fully Booked'!$N:$N,'disbursment and by product summ'!$B$2,'Fully Booked'!$L:$L,'disbursment and by product summ'!A69)</f>
        <v>0</v>
      </c>
      <c r="C69" s="17">
        <f>SUMIFS('Fully Booked'!$AF:$AF,'Fully Booked'!$N:$N,'disbursment and by product summ'!$C$2,'Fully Booked'!$L:$L,'disbursment and by product summ'!A69)</f>
        <v>0</v>
      </c>
      <c r="D69" s="17">
        <f>SUMIFS('Fully Booked'!$AF:$AF,'Fully Booked'!$N:$N,'disbursment and by product summ'!$D$2,'Fully Booked'!$L:$L,'disbursment and by product summ'!A69)</f>
        <v>0</v>
      </c>
      <c r="E69" s="17">
        <f>SUMIFS('Fully Booked'!$AF:$AF,'Fully Booked'!$N:$N,'disbursment and by product summ'!$E$2,'Fully Booked'!$L:$L,'disbursment and by product summ'!A69)</f>
        <v>0</v>
      </c>
      <c r="F69" s="17">
        <f>SUMIFS('Fully Booked'!$AF:$AF,'Fully Booked'!$N:$N,'disbursment and by product summ'!$F$2,'Fully Booked'!$L:$L,'disbursment and by product summ'!A69)</f>
        <v>0</v>
      </c>
      <c r="G69" s="17">
        <f>SUMIFS('Fully Booked'!$AF:$AF,'Fully Booked'!$N:$N,'disbursment and by product summ'!$G$2,'Fully Booked'!$L:$L,'disbursment and by product summ'!A69)</f>
        <v>0</v>
      </c>
      <c r="H69" s="17">
        <f>SUMIFS('Fully Booked'!$AF:$AF,'Fully Booked'!$N:$N,'disbursment and by product summ'!$H$2,'Fully Booked'!$L:$L,'disbursment and by product summ'!A69)</f>
        <v>0</v>
      </c>
      <c r="I69" s="17">
        <f>SUMIFS('Fully Booked'!$AF:$AF,'Fully Booked'!$N:$N,'disbursment and by product summ'!$I$2,'Fully Booked'!$L:$L,'disbursment and by product summ'!A69)</f>
        <v>0</v>
      </c>
      <c r="J69" s="17">
        <f>SUMIFS('Fully Booked'!$AF:$AF,'Fully Booked'!$N:$N,'disbursment and by product summ'!$J$2,'Fully Booked'!$L:$L,'disbursment and by product summ'!A69)</f>
        <v>0</v>
      </c>
      <c r="K69" s="17">
        <f>SUMIFS('Fully Booked'!$AF:$AF,'Fully Booked'!$N:$N,'disbursment and by product summ'!$K$2,'Fully Booked'!$L:$L,'disbursment and by product summ'!A69)</f>
        <v>0</v>
      </c>
      <c r="L69" s="17">
        <f>SUMIFS('Fully Booked'!$AF:$AF,'Fully Booked'!$N:$N,'disbursment and by product summ'!$L$2,'Fully Booked'!$L:$L,'disbursment and by product summ'!A69)</f>
        <v>0</v>
      </c>
      <c r="M69" s="17">
        <f t="shared" si="3"/>
        <v>0</v>
      </c>
      <c r="N69" s="32">
        <f>COUNTIF('Fully Booked'!L:L,'disbursment and by product summ'!A69)</f>
        <v>0</v>
      </c>
    </row>
    <row r="70" spans="1:14" x14ac:dyDescent="0.25">
      <c r="A70" s="362">
        <v>45554</v>
      </c>
      <c r="B70" s="17">
        <f>SUMIFS('Fully Booked'!$AF:$AF,'Fully Booked'!$N:$N,'disbursment and by product summ'!$B$2,'Fully Booked'!$L:$L,'disbursment and by product summ'!A70)</f>
        <v>0</v>
      </c>
      <c r="C70" s="17">
        <f>SUMIFS('Fully Booked'!$AF:$AF,'Fully Booked'!$N:$N,'disbursment and by product summ'!$C$2,'Fully Booked'!$L:$L,'disbursment and by product summ'!A70)</f>
        <v>0</v>
      </c>
      <c r="D70" s="17">
        <f>SUMIFS('Fully Booked'!$AF:$AF,'Fully Booked'!$N:$N,'disbursment and by product summ'!$D$2,'Fully Booked'!$L:$L,'disbursment and by product summ'!A70)</f>
        <v>0</v>
      </c>
      <c r="E70" s="17">
        <f>SUMIFS('Fully Booked'!$AF:$AF,'Fully Booked'!$N:$N,'disbursment and by product summ'!$E$2,'Fully Booked'!$L:$L,'disbursment and by product summ'!A70)</f>
        <v>0</v>
      </c>
      <c r="F70" s="17">
        <f>SUMIFS('Fully Booked'!$AF:$AF,'Fully Booked'!$N:$N,'disbursment and by product summ'!$F$2,'Fully Booked'!$L:$L,'disbursment and by product summ'!A70)</f>
        <v>0</v>
      </c>
      <c r="G70" s="17">
        <f>SUMIFS('Fully Booked'!$AF:$AF,'Fully Booked'!$N:$N,'disbursment and by product summ'!$G$2,'Fully Booked'!$L:$L,'disbursment and by product summ'!A70)</f>
        <v>0</v>
      </c>
      <c r="H70" s="17">
        <f>SUMIFS('Fully Booked'!$AF:$AF,'Fully Booked'!$N:$N,'disbursment and by product summ'!$H$2,'Fully Booked'!$L:$L,'disbursment and by product summ'!A70)</f>
        <v>0</v>
      </c>
      <c r="I70" s="17">
        <f>SUMIFS('Fully Booked'!$AF:$AF,'Fully Booked'!$N:$N,'disbursment and by product summ'!$I$2,'Fully Booked'!$L:$L,'disbursment and by product summ'!A70)</f>
        <v>0</v>
      </c>
      <c r="J70" s="17">
        <f>SUMIFS('Fully Booked'!$AF:$AF,'Fully Booked'!$N:$N,'disbursment and by product summ'!$J$2,'Fully Booked'!$L:$L,'disbursment and by product summ'!A70)</f>
        <v>0</v>
      </c>
      <c r="K70" s="17">
        <f>SUMIFS('Fully Booked'!$AF:$AF,'Fully Booked'!$N:$N,'disbursment and by product summ'!$K$2,'Fully Booked'!$L:$L,'disbursment and by product summ'!A70)</f>
        <v>0</v>
      </c>
      <c r="L70" s="17">
        <f>SUMIFS('Fully Booked'!$AF:$AF,'Fully Booked'!$N:$N,'disbursment and by product summ'!$L$2,'Fully Booked'!$L:$L,'disbursment and by product summ'!A70)</f>
        <v>0</v>
      </c>
      <c r="M70" s="17">
        <f t="shared" si="3"/>
        <v>0</v>
      </c>
      <c r="N70" s="32">
        <f>COUNTIF('Fully Booked'!L:L,'disbursment and by product summ'!A70)</f>
        <v>0</v>
      </c>
    </row>
    <row r="71" spans="1:14" x14ac:dyDescent="0.25">
      <c r="A71" s="362">
        <v>45555</v>
      </c>
      <c r="B71" s="17">
        <f>SUMIFS('Fully Booked'!$AF:$AF,'Fully Booked'!$N:$N,'disbursment and by product summ'!$B$2,'Fully Booked'!$L:$L,'disbursment and by product summ'!A71)</f>
        <v>0</v>
      </c>
      <c r="C71" s="17">
        <f>SUMIFS('Fully Booked'!$AF:$AF,'Fully Booked'!$N:$N,'disbursment and by product summ'!$C$2,'Fully Booked'!$L:$L,'disbursment and by product summ'!A71)</f>
        <v>0</v>
      </c>
      <c r="D71" s="17">
        <f>SUMIFS('Fully Booked'!$AF:$AF,'Fully Booked'!$N:$N,'disbursment and by product summ'!$D$2,'Fully Booked'!$L:$L,'disbursment and by product summ'!A71)</f>
        <v>0</v>
      </c>
      <c r="E71" s="17">
        <f>SUMIFS('Fully Booked'!$AF:$AF,'Fully Booked'!$N:$N,'disbursment and by product summ'!$E$2,'Fully Booked'!$L:$L,'disbursment and by product summ'!A71)</f>
        <v>0</v>
      </c>
      <c r="F71" s="17">
        <f>SUMIFS('Fully Booked'!$AF:$AF,'Fully Booked'!$N:$N,'disbursment and by product summ'!$F$2,'Fully Booked'!$L:$L,'disbursment and by product summ'!A71)</f>
        <v>0</v>
      </c>
      <c r="G71" s="17">
        <f>SUMIFS('Fully Booked'!$AF:$AF,'Fully Booked'!$N:$N,'disbursment and by product summ'!$G$2,'Fully Booked'!$L:$L,'disbursment and by product summ'!A71)</f>
        <v>0</v>
      </c>
      <c r="H71" s="17">
        <f>SUMIFS('Fully Booked'!$AF:$AF,'Fully Booked'!$N:$N,'disbursment and by product summ'!$H$2,'Fully Booked'!$L:$L,'disbursment and by product summ'!A71)</f>
        <v>0</v>
      </c>
      <c r="I71" s="17">
        <f>SUMIFS('Fully Booked'!$AF:$AF,'Fully Booked'!$N:$N,'disbursment and by product summ'!$I$2,'Fully Booked'!$L:$L,'disbursment and by product summ'!A71)</f>
        <v>0</v>
      </c>
      <c r="J71" s="17">
        <f>SUMIFS('Fully Booked'!$AF:$AF,'Fully Booked'!$N:$N,'disbursment and by product summ'!$J$2,'Fully Booked'!$L:$L,'disbursment and by product summ'!A71)</f>
        <v>0</v>
      </c>
      <c r="K71" s="17">
        <f>SUMIFS('Fully Booked'!$AF:$AF,'Fully Booked'!$N:$N,'disbursment and by product summ'!$K$2,'Fully Booked'!$L:$L,'disbursment and by product summ'!A71)</f>
        <v>0</v>
      </c>
      <c r="L71" s="17">
        <f>SUMIFS('Fully Booked'!$AF:$AF,'Fully Booked'!$N:$N,'disbursment and by product summ'!$L$2,'Fully Booked'!$L:$L,'disbursment and by product summ'!A71)</f>
        <v>0</v>
      </c>
      <c r="M71" s="17">
        <f t="shared" si="3"/>
        <v>0</v>
      </c>
      <c r="N71" s="32">
        <f>COUNTIF('Fully Booked'!L:L,'disbursment and by product summ'!A71)</f>
        <v>0</v>
      </c>
    </row>
    <row r="72" spans="1:14" x14ac:dyDescent="0.25">
      <c r="A72" s="362">
        <v>45556</v>
      </c>
      <c r="B72" s="17">
        <f>SUMIFS('Fully Booked'!$AF:$AF,'Fully Booked'!$N:$N,'disbursment and by product summ'!$B$2,'Fully Booked'!$L:$L,'disbursment and by product summ'!A72)</f>
        <v>0</v>
      </c>
      <c r="C72" s="17">
        <f>SUMIFS('Fully Booked'!$AF:$AF,'Fully Booked'!$N:$N,'disbursment and by product summ'!$C$2,'Fully Booked'!$L:$L,'disbursment and by product summ'!A72)</f>
        <v>0</v>
      </c>
      <c r="D72" s="17">
        <f>SUMIFS('Fully Booked'!$AF:$AF,'Fully Booked'!$N:$N,'disbursment and by product summ'!$D$2,'Fully Booked'!$L:$L,'disbursment and by product summ'!A72)</f>
        <v>0</v>
      </c>
      <c r="E72" s="17">
        <f>SUMIFS('Fully Booked'!$AF:$AF,'Fully Booked'!$N:$N,'disbursment and by product summ'!$E$2,'Fully Booked'!$L:$L,'disbursment and by product summ'!A72)</f>
        <v>0</v>
      </c>
      <c r="F72" s="17">
        <f>SUMIFS('Fully Booked'!$AF:$AF,'Fully Booked'!$N:$N,'disbursment and by product summ'!$F$2,'Fully Booked'!$L:$L,'disbursment and by product summ'!A72)</f>
        <v>0</v>
      </c>
      <c r="G72" s="17">
        <f>SUMIFS('Fully Booked'!$AF:$AF,'Fully Booked'!$N:$N,'disbursment and by product summ'!$G$2,'Fully Booked'!$L:$L,'disbursment and by product summ'!A72)</f>
        <v>0</v>
      </c>
      <c r="H72" s="17">
        <f>SUMIFS('Fully Booked'!$AF:$AF,'Fully Booked'!$N:$N,'disbursment and by product summ'!$H$2,'Fully Booked'!$L:$L,'disbursment and by product summ'!A72)</f>
        <v>0</v>
      </c>
      <c r="I72" s="17">
        <f>SUMIFS('Fully Booked'!$AF:$AF,'Fully Booked'!$N:$N,'disbursment and by product summ'!$I$2,'Fully Booked'!$L:$L,'disbursment and by product summ'!A72)</f>
        <v>0</v>
      </c>
      <c r="J72" s="17">
        <f>SUMIFS('Fully Booked'!$AF:$AF,'Fully Booked'!$N:$N,'disbursment and by product summ'!$J$2,'Fully Booked'!$L:$L,'disbursment and by product summ'!A72)</f>
        <v>0</v>
      </c>
      <c r="K72" s="17">
        <f>SUMIFS('Fully Booked'!$AF:$AF,'Fully Booked'!$N:$N,'disbursment and by product summ'!$K$2,'Fully Booked'!$L:$L,'disbursment and by product summ'!A72)</f>
        <v>0</v>
      </c>
      <c r="L72" s="17">
        <f>SUMIFS('Fully Booked'!$AF:$AF,'Fully Booked'!$N:$N,'disbursment and by product summ'!$L$2,'Fully Booked'!$L:$L,'disbursment and by product summ'!A72)</f>
        <v>0</v>
      </c>
      <c r="M72" s="17">
        <f t="shared" si="3"/>
        <v>0</v>
      </c>
      <c r="N72" s="32">
        <f>COUNTIF('Fully Booked'!L:L,'disbursment and by product summ'!A72)</f>
        <v>0</v>
      </c>
    </row>
    <row r="73" spans="1:14" x14ac:dyDescent="0.25">
      <c r="A73" s="362">
        <v>45557</v>
      </c>
      <c r="B73" s="17">
        <f>SUMIFS('Fully Booked'!$AF:$AF,'Fully Booked'!$N:$N,'disbursment and by product summ'!$B$2,'Fully Booked'!$L:$L,'disbursment and by product summ'!A73)</f>
        <v>0</v>
      </c>
      <c r="C73" s="17">
        <f>SUMIFS('Fully Booked'!$AF:$AF,'Fully Booked'!$N:$N,'disbursment and by product summ'!$C$2,'Fully Booked'!$L:$L,'disbursment and by product summ'!A73)</f>
        <v>0</v>
      </c>
      <c r="D73" s="17">
        <f>SUMIFS('Fully Booked'!$AF:$AF,'Fully Booked'!$N:$N,'disbursment and by product summ'!$D$2,'Fully Booked'!$L:$L,'disbursment and by product summ'!A73)</f>
        <v>0</v>
      </c>
      <c r="E73" s="17">
        <f>SUMIFS('Fully Booked'!$AF:$AF,'Fully Booked'!$N:$N,'disbursment and by product summ'!$E$2,'Fully Booked'!$L:$L,'disbursment and by product summ'!A73)</f>
        <v>0</v>
      </c>
      <c r="F73" s="17">
        <f>SUMIFS('Fully Booked'!$AF:$AF,'Fully Booked'!$N:$N,'disbursment and by product summ'!$F$2,'Fully Booked'!$L:$L,'disbursment and by product summ'!A73)</f>
        <v>0</v>
      </c>
      <c r="G73" s="17">
        <f>SUMIFS('Fully Booked'!$AF:$AF,'Fully Booked'!$N:$N,'disbursment and by product summ'!$G$2,'Fully Booked'!$L:$L,'disbursment and by product summ'!A73)</f>
        <v>0</v>
      </c>
      <c r="H73" s="17">
        <f>SUMIFS('Fully Booked'!$AF:$AF,'Fully Booked'!$N:$N,'disbursment and by product summ'!$H$2,'Fully Booked'!$L:$L,'disbursment and by product summ'!A73)</f>
        <v>0</v>
      </c>
      <c r="I73" s="17">
        <f>SUMIFS('Fully Booked'!$AF:$AF,'Fully Booked'!$N:$N,'disbursment and by product summ'!$I$2,'Fully Booked'!$L:$L,'disbursment and by product summ'!A73)</f>
        <v>0</v>
      </c>
      <c r="J73" s="17">
        <f>SUMIFS('Fully Booked'!$AF:$AF,'Fully Booked'!$N:$N,'disbursment and by product summ'!$J$2,'Fully Booked'!$L:$L,'disbursment and by product summ'!A73)</f>
        <v>0</v>
      </c>
      <c r="K73" s="17">
        <f>SUMIFS('Fully Booked'!$AF:$AF,'Fully Booked'!$N:$N,'disbursment and by product summ'!$K$2,'Fully Booked'!$L:$L,'disbursment and by product summ'!A73)</f>
        <v>0</v>
      </c>
      <c r="L73" s="17">
        <f>SUMIFS('Fully Booked'!$AF:$AF,'Fully Booked'!$N:$N,'disbursment and by product summ'!$L$2,'Fully Booked'!$L:$L,'disbursment and by product summ'!A73)</f>
        <v>0</v>
      </c>
      <c r="M73" s="17">
        <f t="shared" si="3"/>
        <v>0</v>
      </c>
      <c r="N73" s="32">
        <f>COUNTIF('Fully Booked'!L:L,'disbursment and by product summ'!A73)</f>
        <v>0</v>
      </c>
    </row>
    <row r="74" spans="1:14" x14ac:dyDescent="0.25">
      <c r="A74" s="364" t="s">
        <v>71</v>
      </c>
      <c r="B74" s="34">
        <f t="shared" ref="B74:N74" si="4">SUM(B41:B73)</f>
        <v>0</v>
      </c>
      <c r="C74" s="34">
        <f t="shared" si="4"/>
        <v>0</v>
      </c>
      <c r="D74" s="34">
        <f t="shared" si="4"/>
        <v>29585.184126984132</v>
      </c>
      <c r="E74" s="34">
        <f t="shared" si="4"/>
        <v>518381.26979634393</v>
      </c>
      <c r="F74" s="34">
        <f t="shared" si="4"/>
        <v>168445.1517912088</v>
      </c>
      <c r="G74" s="34">
        <f t="shared" si="4"/>
        <v>106000.81493025493</v>
      </c>
      <c r="H74" s="34">
        <f t="shared" si="4"/>
        <v>54265.093528693535</v>
      </c>
      <c r="I74" s="34">
        <f t="shared" si="4"/>
        <v>0</v>
      </c>
      <c r="J74" s="34">
        <f>SUM(J41:J73)</f>
        <v>18095.657142857144</v>
      </c>
      <c r="K74" s="34">
        <f>SUM(K41:K73)</f>
        <v>0</v>
      </c>
      <c r="L74" s="34">
        <f>SUM(L41:L73)</f>
        <v>0</v>
      </c>
      <c r="M74" s="34">
        <f t="shared" si="4"/>
        <v>894773.17131634266</v>
      </c>
      <c r="N74" s="35">
        <f t="shared" si="4"/>
        <v>95</v>
      </c>
    </row>
  </sheetData>
  <mergeCells count="2">
    <mergeCell ref="A1:M1"/>
    <mergeCell ref="A39:M39"/>
  </mergeCells>
  <phoneticPr fontId="278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43"/>
  <sheetViews>
    <sheetView topLeftCell="A76" zoomScale="130" zoomScaleNormal="130" workbookViewId="0">
      <selection activeCell="A83" sqref="A83"/>
    </sheetView>
  </sheetViews>
  <sheetFormatPr defaultColWidth="30.5703125" defaultRowHeight="15" x14ac:dyDescent="0.25"/>
  <cols>
    <col min="1" max="1" width="21.140625" style="21" customWidth="1"/>
    <col min="2" max="2" width="18.28515625" style="21" customWidth="1"/>
    <col min="3" max="3" width="21.28515625" style="29" bestFit="1" customWidth="1"/>
    <col min="4" max="4" width="20.7109375" style="17" bestFit="1" customWidth="1"/>
    <col min="5" max="5" width="14.28515625" style="17" bestFit="1" customWidth="1"/>
    <col min="6" max="6" width="16.7109375" style="17" bestFit="1" customWidth="1"/>
    <col min="7" max="7" width="20.140625" style="21" bestFit="1" customWidth="1"/>
    <col min="8" max="8" width="21.28515625" style="21" bestFit="1" customWidth="1"/>
    <col min="9" max="9" width="22" style="21" bestFit="1" customWidth="1"/>
    <col min="10" max="10" width="19.28515625" style="21" customWidth="1"/>
    <col min="11" max="11" width="20.85546875" style="21" bestFit="1" customWidth="1"/>
    <col min="12" max="12" width="12.7109375" style="21" customWidth="1"/>
    <col min="13" max="13" width="21.140625" style="8" customWidth="1"/>
    <col min="14" max="14" width="10.140625" style="8" bestFit="1" customWidth="1"/>
    <col min="15" max="16384" width="30.5703125" style="8"/>
  </cols>
  <sheetData>
    <row r="1" spans="1:14" ht="15.75" x14ac:dyDescent="0.25">
      <c r="A1" s="199"/>
      <c r="B1" s="201">
        <f ca="1">TODAY()</f>
        <v>45535</v>
      </c>
      <c r="C1" s="786" t="s">
        <v>367</v>
      </c>
      <c r="D1" s="787"/>
      <c r="E1" s="788"/>
      <c r="F1" s="167"/>
      <c r="G1" s="789" t="s">
        <v>371</v>
      </c>
      <c r="H1" s="790"/>
      <c r="I1" s="790"/>
      <c r="J1" s="790"/>
      <c r="K1" s="790"/>
      <c r="L1" s="791"/>
    </row>
    <row r="2" spans="1:14" ht="42" customHeight="1" x14ac:dyDescent="0.25">
      <c r="A2" s="199" t="s">
        <v>173</v>
      </c>
      <c r="B2" s="199" t="s">
        <v>5788</v>
      </c>
      <c r="C2" s="213" t="s">
        <v>368</v>
      </c>
      <c r="D2" s="199" t="s">
        <v>71</v>
      </c>
      <c r="E2" s="199" t="s">
        <v>370</v>
      </c>
      <c r="F2" s="200"/>
      <c r="G2" s="199" t="s">
        <v>65</v>
      </c>
      <c r="H2" s="199" t="s">
        <v>7006</v>
      </c>
      <c r="I2" s="199" t="s">
        <v>517</v>
      </c>
      <c r="J2" s="199" t="s">
        <v>543</v>
      </c>
      <c r="K2" s="199" t="s">
        <v>379</v>
      </c>
      <c r="L2" s="199" t="s">
        <v>335</v>
      </c>
      <c r="M2" s="199" t="s">
        <v>380</v>
      </c>
      <c r="N2" s="199" t="s">
        <v>369</v>
      </c>
    </row>
    <row r="3" spans="1:14" x14ac:dyDescent="0.25">
      <c r="A3" s="21" t="s">
        <v>148</v>
      </c>
      <c r="B3" s="17">
        <f>SUMIFS(Sheet1!C:C,Sheet1!B:B,'BYPRODUCT CHANGE'!A3)</f>
        <v>9073576.9499999993</v>
      </c>
      <c r="C3" s="29">
        <f ca="1">SUMIFS('Fully Booked'!I:I,'Fully Booked'!N:N,'BYPRODUCT CHANGE'!A3,'Fully Booked'!L:L,'BYPRODUCT CHANGE'!$B$1)</f>
        <v>0</v>
      </c>
      <c r="D3" s="17">
        <f t="shared" ref="D3:D16" si="0">K3</f>
        <v>9516263.9499999993</v>
      </c>
      <c r="E3" s="55">
        <f t="shared" ref="E3:E16" ca="1" si="1">IFERROR(C3/M3,0)</f>
        <v>0</v>
      </c>
      <c r="F3" s="55"/>
      <c r="G3" s="21" t="s">
        <v>148</v>
      </c>
      <c r="H3" s="17">
        <f>B3</f>
        <v>9073576.9499999993</v>
      </c>
      <c r="I3" s="29">
        <f>SUMIFS(CLEARANCE!D:D,CLEARANCE!G:G,'BYPRODUCT CHANGE'!G3)</f>
        <v>0</v>
      </c>
      <c r="J3" s="17">
        <f>SUMIFS('Fully Booked'!I:I,'Fully Booked'!N:N,'BYPRODUCT CHANGE'!A3)</f>
        <v>442687</v>
      </c>
      <c r="K3" s="17">
        <f t="shared" ref="K3:K17" si="2">B3+J3</f>
        <v>9516263.9499999993</v>
      </c>
      <c r="L3" s="29">
        <f>SUMIFS(CLEARANCE!E:E,CLEARANCE!G:G,'BYPRODUCT CHANGE'!G3)</f>
        <v>0</v>
      </c>
      <c r="M3" s="17">
        <f t="shared" ref="M3:M16" si="3">K3-L3</f>
        <v>9516263.9499999993</v>
      </c>
      <c r="N3" s="55">
        <f>IFERROR((M3-B3)/B3,0)</f>
        <v>4.8788587173441013E-2</v>
      </c>
    </row>
    <row r="4" spans="1:14" x14ac:dyDescent="0.25">
      <c r="A4" s="21" t="s">
        <v>336</v>
      </c>
      <c r="B4" s="17">
        <f>SUMIFS(Sheet1!C:C,Sheet1!B:B,'BYPRODUCT CHANGE'!A4)</f>
        <v>41716</v>
      </c>
      <c r="C4" s="29">
        <f ca="1">SUMIFS('Fully Booked'!I:I,'Fully Booked'!N:N,'BYPRODUCT CHANGE'!A4,'Fully Booked'!L:L,'BYPRODUCT CHANGE'!$B$1)</f>
        <v>0</v>
      </c>
      <c r="D4" s="17">
        <f t="shared" si="0"/>
        <v>41716</v>
      </c>
      <c r="E4" s="55">
        <f t="shared" ca="1" si="1"/>
        <v>0</v>
      </c>
      <c r="F4" s="55"/>
      <c r="G4" s="21" t="s">
        <v>336</v>
      </c>
      <c r="H4" s="17">
        <f t="shared" ref="H4:H17" si="4">B4</f>
        <v>41716</v>
      </c>
      <c r="I4" s="29">
        <f>SUMIFS(CLEARANCE!D:D,CLEARANCE!G:G,'BYPRODUCT CHANGE'!G4)</f>
        <v>0</v>
      </c>
      <c r="J4" s="17">
        <f>SUMIFS('Fully Booked'!I:I,'Fully Booked'!N:N,'BYPRODUCT CHANGE'!A4)</f>
        <v>0</v>
      </c>
      <c r="K4" s="17">
        <f t="shared" si="2"/>
        <v>41716</v>
      </c>
      <c r="L4" s="29">
        <f>SUMIFS(CLEARANCE!E:E,CLEARANCE!G:G,'BYPRODUCT CHANGE'!G4)</f>
        <v>0</v>
      </c>
      <c r="M4" s="17">
        <f t="shared" si="3"/>
        <v>41716</v>
      </c>
      <c r="N4" s="55">
        <f t="shared" ref="N4:N17" si="5">IFERROR((M4-B4)/B4,0)</f>
        <v>0</v>
      </c>
    </row>
    <row r="5" spans="1:14" x14ac:dyDescent="0.25">
      <c r="A5" s="21" t="s">
        <v>218</v>
      </c>
      <c r="B5" s="17">
        <f>SUMIFS(Sheet1!C:C,Sheet1!B:B,'BYPRODUCT CHANGE'!A5)</f>
        <v>220907</v>
      </c>
      <c r="C5" s="29">
        <f ca="1">SUMIFS('Fully Booked'!I:I,'Fully Booked'!N:N,'BYPRODUCT CHANGE'!A5,'Fully Booked'!L:L,'BYPRODUCT CHANGE'!$B$1)</f>
        <v>0</v>
      </c>
      <c r="D5" s="17">
        <f t="shared" si="0"/>
        <v>220907</v>
      </c>
      <c r="E5" s="55">
        <f t="shared" ca="1" si="1"/>
        <v>0</v>
      </c>
      <c r="F5" s="55"/>
      <c r="G5" s="21" t="s">
        <v>218</v>
      </c>
      <c r="H5" s="17">
        <f t="shared" si="4"/>
        <v>220907</v>
      </c>
      <c r="I5" s="29">
        <f>SUMIFS(CLEARANCE!D:D,CLEARANCE!G:G,'BYPRODUCT CHANGE'!G5)</f>
        <v>0</v>
      </c>
      <c r="J5" s="17">
        <f>SUMIFS('Fully Booked'!I:I,'Fully Booked'!N:N,'BYPRODUCT CHANGE'!A5)</f>
        <v>0</v>
      </c>
      <c r="K5" s="17">
        <f t="shared" si="2"/>
        <v>220907</v>
      </c>
      <c r="L5" s="29">
        <f>SUMIFS(CLEARANCE!E:E,CLEARANCE!G:G,'BYPRODUCT CHANGE'!G5)</f>
        <v>0</v>
      </c>
      <c r="M5" s="17">
        <f t="shared" si="3"/>
        <v>220907</v>
      </c>
      <c r="N5" s="55">
        <f t="shared" si="5"/>
        <v>0</v>
      </c>
    </row>
    <row r="6" spans="1:14" x14ac:dyDescent="0.25">
      <c r="A6" s="21" t="s">
        <v>173</v>
      </c>
      <c r="B6" s="17">
        <f>SUMIFS(Sheet1!C:C,Sheet1!B:B,'BYPRODUCT CHANGE'!A6)</f>
        <v>3139940.0500000003</v>
      </c>
      <c r="C6" s="29">
        <f ca="1">SUMIFS('Fully Booked'!I:I,'Fully Booked'!N:N,'BYPRODUCT CHANGE'!A6,'Fully Booked'!L:L,'BYPRODUCT CHANGE'!$B$1)</f>
        <v>0</v>
      </c>
      <c r="D6" s="17">
        <f t="shared" si="0"/>
        <v>3279548.0000000005</v>
      </c>
      <c r="E6" s="55">
        <f t="shared" ca="1" si="1"/>
        <v>0</v>
      </c>
      <c r="F6" s="55"/>
      <c r="G6" s="21" t="s">
        <v>173</v>
      </c>
      <c r="H6" s="17">
        <f t="shared" si="4"/>
        <v>3139940.0500000003</v>
      </c>
      <c r="I6" s="29">
        <f>SUMIFS(CLEARANCE!D:D,CLEARANCE!G:G,'BYPRODUCT CHANGE'!G6)</f>
        <v>294425</v>
      </c>
      <c r="J6" s="17">
        <f>SUMIFS('Fully Booked'!I:I,'Fully Booked'!N:N,'BYPRODUCT CHANGE'!A6)</f>
        <v>139607.95000000001</v>
      </c>
      <c r="K6" s="17">
        <f t="shared" si="2"/>
        <v>3279548.0000000005</v>
      </c>
      <c r="L6" s="29">
        <f>SUMIFS(CLEARANCE!E:E,CLEARANCE!G:G,'BYPRODUCT CHANGE'!G6)</f>
        <v>7934</v>
      </c>
      <c r="M6" s="17">
        <f t="shared" si="3"/>
        <v>3271614.0000000005</v>
      </c>
      <c r="N6" s="55">
        <f>IFERROR((M6-B6)/B6,0)</f>
        <v>4.1935179622298896E-2</v>
      </c>
    </row>
    <row r="7" spans="1:14" x14ac:dyDescent="0.25">
      <c r="A7" s="21" t="s">
        <v>56</v>
      </c>
      <c r="B7" s="17">
        <f>SUMIFS(Sheet1!C:C,Sheet1!B:B,'BYPRODUCT CHANGE'!A7)</f>
        <v>250018</v>
      </c>
      <c r="C7" s="29">
        <f ca="1">SUMIFS('Fully Booked'!I:I,'Fully Booked'!N:N,'BYPRODUCT CHANGE'!A7,'Fully Booked'!L:L,'BYPRODUCT CHANGE'!$B$1)</f>
        <v>0</v>
      </c>
      <c r="D7" s="17">
        <f t="shared" si="0"/>
        <v>250018</v>
      </c>
      <c r="E7" s="55">
        <f t="shared" ca="1" si="1"/>
        <v>0</v>
      </c>
      <c r="F7" s="55"/>
      <c r="G7" s="21" t="s">
        <v>56</v>
      </c>
      <c r="H7" s="17">
        <f t="shared" si="4"/>
        <v>250018</v>
      </c>
      <c r="I7" s="29">
        <f>SUMIFS(CLEARANCE!D:D,CLEARANCE!G:G,'BYPRODUCT CHANGE'!G7)</f>
        <v>0</v>
      </c>
      <c r="J7" s="17">
        <f>SUMIFS('Fully Booked'!I:I,'Fully Booked'!N:N,'BYPRODUCT CHANGE'!A7)</f>
        <v>0</v>
      </c>
      <c r="K7" s="17">
        <f t="shared" si="2"/>
        <v>250018</v>
      </c>
      <c r="L7" s="29">
        <f>SUMIFS(CLEARANCE!E:E,CLEARANCE!G:G,'BYPRODUCT CHANGE'!G7)</f>
        <v>0</v>
      </c>
      <c r="M7" s="17">
        <f t="shared" si="3"/>
        <v>250018</v>
      </c>
      <c r="N7" s="55">
        <f t="shared" si="5"/>
        <v>0</v>
      </c>
    </row>
    <row r="8" spans="1:14" x14ac:dyDescent="0.25">
      <c r="A8" s="21" t="s">
        <v>366</v>
      </c>
      <c r="B8" s="17">
        <f>SUMIFS(Sheet1!C:C,Sheet1!B:B,'BYPRODUCT CHANGE'!A8)</f>
        <v>508863</v>
      </c>
      <c r="C8" s="29">
        <f ca="1">SUMIFS('Fully Booked'!I:I,'Fully Booked'!N:N,'BYPRODUCT CHANGE'!A8,'Fully Booked'!L:L,'BYPRODUCT CHANGE'!$B$1)</f>
        <v>0</v>
      </c>
      <c r="D8" s="17">
        <f t="shared" si="0"/>
        <v>508863</v>
      </c>
      <c r="E8" s="55">
        <f t="shared" ca="1" si="1"/>
        <v>0</v>
      </c>
      <c r="F8" s="55"/>
      <c r="G8" s="21" t="s">
        <v>366</v>
      </c>
      <c r="H8" s="17">
        <f t="shared" si="4"/>
        <v>508863</v>
      </c>
      <c r="I8" s="29">
        <f>SUMIFS(CLEARANCE!D:D,CLEARANCE!G:G,'BYPRODUCT CHANGE'!G8)</f>
        <v>0</v>
      </c>
      <c r="J8" s="17">
        <f>SUMIFS('Fully Booked'!I:I,'Fully Booked'!N:N,'BYPRODUCT CHANGE'!A8)</f>
        <v>0</v>
      </c>
      <c r="K8" s="17">
        <f t="shared" si="2"/>
        <v>508863</v>
      </c>
      <c r="L8" s="29">
        <f>SUMIFS(CLEARANCE!E:E,CLEARANCE!G:G,'BYPRODUCT CHANGE'!G8)</f>
        <v>0</v>
      </c>
      <c r="M8" s="17">
        <f t="shared" si="3"/>
        <v>508863</v>
      </c>
      <c r="N8" s="55">
        <f t="shared" si="5"/>
        <v>0</v>
      </c>
    </row>
    <row r="9" spans="1:14" x14ac:dyDescent="0.25">
      <c r="A9" s="21" t="s">
        <v>341</v>
      </c>
      <c r="B9" s="17">
        <f>SUMIFS(Sheet1!C:C,Sheet1!B:B,'BYPRODUCT CHANGE'!A9)</f>
        <v>50000</v>
      </c>
      <c r="C9" s="29">
        <f ca="1">SUMIFS('Fully Booked'!I:I,'Fully Booked'!N:N,'BYPRODUCT CHANGE'!A9,'Fully Booked'!L:L,'BYPRODUCT CHANGE'!$B$1)</f>
        <v>0</v>
      </c>
      <c r="D9" s="17">
        <f t="shared" si="0"/>
        <v>50000</v>
      </c>
      <c r="E9" s="55">
        <f t="shared" ca="1" si="1"/>
        <v>0</v>
      </c>
      <c r="F9" s="55"/>
      <c r="G9" s="21" t="s">
        <v>341</v>
      </c>
      <c r="H9" s="17">
        <f t="shared" si="4"/>
        <v>50000</v>
      </c>
      <c r="I9" s="29">
        <f>SUMIFS(CLEARANCE!D:D,CLEARANCE!G:G,'BYPRODUCT CHANGE'!G9)</f>
        <v>0</v>
      </c>
      <c r="J9" s="17">
        <f>SUMIFS('Fully Booked'!I:I,'Fully Booked'!N:N,'BYPRODUCT CHANGE'!A9)</f>
        <v>0</v>
      </c>
      <c r="K9" s="17">
        <f t="shared" si="2"/>
        <v>50000</v>
      </c>
      <c r="L9" s="29">
        <f>SUMIFS(CLEARANCE!E:E,CLEARANCE!G:G,'BYPRODUCT CHANGE'!G9)</f>
        <v>0</v>
      </c>
      <c r="M9" s="17">
        <f t="shared" si="3"/>
        <v>50000</v>
      </c>
      <c r="N9" s="55">
        <f t="shared" si="5"/>
        <v>0</v>
      </c>
    </row>
    <row r="10" spans="1:14" x14ac:dyDescent="0.25">
      <c r="A10" s="21" t="s">
        <v>157</v>
      </c>
      <c r="B10" s="17">
        <f>SUMIFS(Sheet1!C:C,Sheet1!B:B,'BYPRODUCT CHANGE'!A10)</f>
        <v>277117</v>
      </c>
      <c r="C10" s="29">
        <f ca="1">SUMIFS('Fully Booked'!I:I,'Fully Booked'!N:N,'BYPRODUCT CHANGE'!A10,'Fully Booked'!L:L,'BYPRODUCT CHANGE'!$B$1)</f>
        <v>0</v>
      </c>
      <c r="D10" s="17">
        <f t="shared" si="0"/>
        <v>295862</v>
      </c>
      <c r="E10" s="55">
        <f t="shared" ca="1" si="1"/>
        <v>0</v>
      </c>
      <c r="F10" s="55"/>
      <c r="G10" s="21" t="s">
        <v>157</v>
      </c>
      <c r="H10" s="17">
        <f t="shared" si="4"/>
        <v>277117</v>
      </c>
      <c r="I10" s="29">
        <f>SUMIFS(CLEARANCE!D:D,CLEARANCE!G:G,'BYPRODUCT CHANGE'!G10)</f>
        <v>0</v>
      </c>
      <c r="J10" s="17">
        <f>SUMIFS('Fully Booked'!I:I,'Fully Booked'!N:N,'BYPRODUCT CHANGE'!A10)</f>
        <v>18745</v>
      </c>
      <c r="K10" s="17">
        <f t="shared" si="2"/>
        <v>295862</v>
      </c>
      <c r="L10" s="29">
        <f>SUMIFS(CLEARANCE!E:E,CLEARANCE!G:G,'BYPRODUCT CHANGE'!G10)</f>
        <v>0</v>
      </c>
      <c r="M10" s="17">
        <f t="shared" si="3"/>
        <v>295862</v>
      </c>
      <c r="N10" s="55">
        <f t="shared" si="5"/>
        <v>6.7642908951814573E-2</v>
      </c>
    </row>
    <row r="11" spans="1:14" x14ac:dyDescent="0.25">
      <c r="A11" s="21" t="s">
        <v>174</v>
      </c>
      <c r="B11" s="17">
        <f>SUMIFS(Sheet1!C:C,Sheet1!B:B,'BYPRODUCT CHANGE'!A11)</f>
        <v>1377983</v>
      </c>
      <c r="C11" s="29">
        <f ca="1">SUMIFS('Fully Booked'!I:I,'Fully Booked'!N:N,'BYPRODUCT CHANGE'!A11,'Fully Booked'!L:L,'BYPRODUCT CHANGE'!$B$1)</f>
        <v>0</v>
      </c>
      <c r="D11" s="17">
        <f t="shared" si="0"/>
        <v>1392430</v>
      </c>
      <c r="E11" s="55">
        <f t="shared" ca="1" si="1"/>
        <v>0</v>
      </c>
      <c r="F11" s="55"/>
      <c r="G11" s="21" t="s">
        <v>174</v>
      </c>
      <c r="H11" s="17">
        <f t="shared" si="4"/>
        <v>1377983</v>
      </c>
      <c r="I11" s="29">
        <f>SUMIFS(CLEARANCE!D:D,CLEARANCE!G:G,'BYPRODUCT CHANGE'!G11)</f>
        <v>0</v>
      </c>
      <c r="J11" s="17">
        <f>SUMIFS('Fully Booked'!I:I,'Fully Booked'!N:N,'BYPRODUCT CHANGE'!A11)</f>
        <v>14447</v>
      </c>
      <c r="K11" s="17">
        <f t="shared" si="2"/>
        <v>1392430</v>
      </c>
      <c r="L11" s="29">
        <f>SUMIFS(CLEARANCE!E:E,CLEARANCE!G:G,'BYPRODUCT CHANGE'!G11)</f>
        <v>0</v>
      </c>
      <c r="M11" s="17">
        <f t="shared" si="3"/>
        <v>1392430</v>
      </c>
      <c r="N11" s="55">
        <f t="shared" si="5"/>
        <v>1.048416417328806E-2</v>
      </c>
    </row>
    <row r="12" spans="1:14" x14ac:dyDescent="0.25">
      <c r="A12" s="21" t="s">
        <v>128</v>
      </c>
      <c r="B12" s="17">
        <f>SUMIFS(Sheet1!C:C,Sheet1!B:B,'BYPRODUCT CHANGE'!A12)</f>
        <v>5542005</v>
      </c>
      <c r="C12" s="29">
        <f ca="1">SUMIFS('Fully Booked'!I:I,'Fully Booked'!N:N,'BYPRODUCT CHANGE'!A12,'Fully Booked'!L:L,'BYPRODUCT CHANGE'!$B$1)</f>
        <v>0</v>
      </c>
      <c r="D12" s="17">
        <f t="shared" si="0"/>
        <v>5542005</v>
      </c>
      <c r="E12" s="55">
        <f t="shared" ca="1" si="1"/>
        <v>0</v>
      </c>
      <c r="F12" s="55"/>
      <c r="G12" s="21" t="s">
        <v>128</v>
      </c>
      <c r="H12" s="17">
        <f t="shared" si="4"/>
        <v>5542005</v>
      </c>
      <c r="I12" s="29">
        <f>SUMIFS(CLEARANCE!D:D,CLEARANCE!G:G,'BYPRODUCT CHANGE'!G12)</f>
        <v>126603</v>
      </c>
      <c r="J12" s="17">
        <f>SUMIFS('Fully Booked'!I:I,'Fully Booked'!N:N,'BYPRODUCT CHANGE'!A12)</f>
        <v>0</v>
      </c>
      <c r="K12" s="17">
        <f t="shared" si="2"/>
        <v>5542005</v>
      </c>
      <c r="L12" s="29">
        <f>SUMIFS(CLEARANCE!E:E,CLEARANCE!G:G,'BYPRODUCT CHANGE'!G12)</f>
        <v>6217</v>
      </c>
      <c r="M12" s="17">
        <f t="shared" si="3"/>
        <v>5535788</v>
      </c>
      <c r="N12" s="55">
        <f t="shared" si="5"/>
        <v>-1.1217961730456757E-3</v>
      </c>
    </row>
    <row r="13" spans="1:14" x14ac:dyDescent="0.25">
      <c r="A13" s="21" t="s">
        <v>327</v>
      </c>
      <c r="B13" s="17">
        <f>SUMIFS(Sheet1!C:C,Sheet1!B:B,'BYPRODUCT CHANGE'!A13)</f>
        <v>3399693</v>
      </c>
      <c r="C13" s="29">
        <f ca="1">SUMIFS('Fully Booked'!I:I,'Fully Booked'!N:N,'BYPRODUCT CHANGE'!A13,'Fully Booked'!L:L,'BYPRODUCT CHANGE'!$B$1)</f>
        <v>0</v>
      </c>
      <c r="D13" s="17">
        <f t="shared" si="0"/>
        <v>3399693</v>
      </c>
      <c r="E13" s="55">
        <f t="shared" ca="1" si="1"/>
        <v>0</v>
      </c>
      <c r="F13" s="55"/>
      <c r="G13" s="21" t="s">
        <v>327</v>
      </c>
      <c r="H13" s="17">
        <f t="shared" si="4"/>
        <v>3399693</v>
      </c>
      <c r="I13" s="29">
        <f>SUMIFS(CLEARANCE!D:D,CLEARANCE!G:G,'BYPRODUCT CHANGE'!G13)</f>
        <v>0</v>
      </c>
      <c r="J13" s="17">
        <f>SUMIFS('Fully Booked'!I:I,'Fully Booked'!N:N,'BYPRODUCT CHANGE'!A13)</f>
        <v>0</v>
      </c>
      <c r="K13" s="17">
        <f t="shared" si="2"/>
        <v>3399693</v>
      </c>
      <c r="L13" s="29">
        <f>SUMIFS(CLEARANCE!E:E,CLEARANCE!G:G,'BYPRODUCT CHANGE'!G13)</f>
        <v>0</v>
      </c>
      <c r="M13" s="17">
        <f t="shared" si="3"/>
        <v>3399693</v>
      </c>
      <c r="N13" s="55">
        <f t="shared" si="5"/>
        <v>0</v>
      </c>
    </row>
    <row r="14" spans="1:14" x14ac:dyDescent="0.25">
      <c r="A14" s="21" t="s">
        <v>21</v>
      </c>
      <c r="B14" s="17">
        <f>SUMIFS(Sheet1!C:C,Sheet1!B:B,'BYPRODUCT CHANGE'!A14)</f>
        <v>4213475.6500000004</v>
      </c>
      <c r="C14" s="29">
        <f ca="1">SUMIFS('Fully Booked'!I:I,'Fully Booked'!N:N,'BYPRODUCT CHANGE'!A14,'Fully Booked'!L:L,'BYPRODUCT CHANGE'!$B$1)</f>
        <v>9694</v>
      </c>
      <c r="D14" s="17">
        <f t="shared" si="0"/>
        <v>4303280.6500000004</v>
      </c>
      <c r="E14" s="55">
        <f t="shared" ca="1" si="1"/>
        <v>2.2526999255788717E-3</v>
      </c>
      <c r="F14" s="55"/>
      <c r="G14" s="21" t="s">
        <v>21</v>
      </c>
      <c r="H14" s="17">
        <f t="shared" si="4"/>
        <v>4213475.6500000004</v>
      </c>
      <c r="I14" s="29">
        <f>SUMIFS(CLEARANCE!D:D,CLEARANCE!G:G,'BYPRODUCT CHANGE'!G14)</f>
        <v>0</v>
      </c>
      <c r="J14" s="17">
        <f>SUMIFS('Fully Booked'!I:I,'Fully Booked'!N:N,'BYPRODUCT CHANGE'!A14)</f>
        <v>89805</v>
      </c>
      <c r="K14" s="17">
        <f t="shared" si="2"/>
        <v>4303280.6500000004</v>
      </c>
      <c r="L14" s="29">
        <f>SUMIFS(CLEARANCE!E:E,CLEARANCE!G:G,'BYPRODUCT CHANGE'!G14)</f>
        <v>0</v>
      </c>
      <c r="M14" s="17">
        <f t="shared" si="3"/>
        <v>4303280.6500000004</v>
      </c>
      <c r="N14" s="55">
        <f t="shared" si="5"/>
        <v>2.1313757918596254E-2</v>
      </c>
    </row>
    <row r="15" spans="1:14" x14ac:dyDescent="0.25">
      <c r="A15" s="21" t="s">
        <v>43</v>
      </c>
      <c r="B15" s="17">
        <f>SUMIFS(Sheet1!C:C,Sheet1!B:B,'BYPRODUCT CHANGE'!A15)</f>
        <v>10996328</v>
      </c>
      <c r="C15" s="29">
        <f ca="1">SUMIFS('Fully Booked'!I:I,'Fully Booked'!N:N,'BYPRODUCT CHANGE'!A15,'Fully Booked'!L:L,'BYPRODUCT CHANGE'!$B$1)</f>
        <v>0</v>
      </c>
      <c r="D15" s="17">
        <f t="shared" si="0"/>
        <v>11024359</v>
      </c>
      <c r="E15" s="55">
        <f t="shared" ca="1" si="1"/>
        <v>0</v>
      </c>
      <c r="F15" s="55"/>
      <c r="G15" s="21" t="s">
        <v>43</v>
      </c>
      <c r="H15" s="17">
        <f t="shared" si="4"/>
        <v>10996328</v>
      </c>
      <c r="I15" s="29">
        <f>SUMIFS(CLEARANCE!D:D,CLEARANCE!G:G,'BYPRODUCT CHANGE'!G15)</f>
        <v>13069</v>
      </c>
      <c r="J15" s="17">
        <f>SUMIFS('Fully Booked'!I:I,'Fully Booked'!N:N,'BYPRODUCT CHANGE'!A15)</f>
        <v>28031</v>
      </c>
      <c r="K15" s="17">
        <f t="shared" si="2"/>
        <v>11024359</v>
      </c>
      <c r="L15" s="29">
        <f>SUMIFS(CLEARANCE!E:E,CLEARANCE!G:G,'BYPRODUCT CHANGE'!G15)</f>
        <v>489</v>
      </c>
      <c r="M15" s="17">
        <f t="shared" si="3"/>
        <v>11023870</v>
      </c>
      <c r="N15" s="55">
        <f t="shared" si="5"/>
        <v>2.504654280956334E-3</v>
      </c>
    </row>
    <row r="16" spans="1:14" x14ac:dyDescent="0.25">
      <c r="A16" s="21" t="s">
        <v>360</v>
      </c>
      <c r="B16" s="17">
        <f>SUMIFS(Sheet1!C:C,Sheet1!B:B,'BYPRODUCT CHANGE'!A16)</f>
        <v>66323</v>
      </c>
      <c r="C16" s="29">
        <f ca="1">SUMIFS('Fully Booked'!I:I,'Fully Booked'!N:N,'BYPRODUCT CHANGE'!A16,'Fully Booked'!L:L,'BYPRODUCT CHANGE'!$B$1)</f>
        <v>0</v>
      </c>
      <c r="D16" s="17">
        <f t="shared" si="0"/>
        <v>66323</v>
      </c>
      <c r="E16" s="55">
        <f t="shared" ca="1" si="1"/>
        <v>0</v>
      </c>
      <c r="F16" s="55"/>
      <c r="G16" s="21" t="s">
        <v>360</v>
      </c>
      <c r="H16" s="17">
        <f t="shared" si="4"/>
        <v>66323</v>
      </c>
      <c r="I16" s="29">
        <f>SUMIFS(CLEARANCE!D:D,CLEARANCE!G:G,'BYPRODUCT CHANGE'!G16)</f>
        <v>0</v>
      </c>
      <c r="J16" s="17">
        <f>SUMIFS('Fully Booked'!I:I,'Fully Booked'!N:N,'BYPRODUCT CHANGE'!A16)</f>
        <v>0</v>
      </c>
      <c r="K16" s="17">
        <f t="shared" si="2"/>
        <v>66323</v>
      </c>
      <c r="L16" s="29">
        <f>SUMIFS(CLEARANCE!E:E,CLEARANCE!G:G,'BYPRODUCT CHANGE'!G16)</f>
        <v>0</v>
      </c>
      <c r="M16" s="17">
        <f t="shared" si="3"/>
        <v>66323</v>
      </c>
      <c r="N16" s="55">
        <f t="shared" si="5"/>
        <v>0</v>
      </c>
    </row>
    <row r="17" spans="1:14" x14ac:dyDescent="0.25">
      <c r="A17" s="21" t="s">
        <v>365</v>
      </c>
      <c r="B17" s="17">
        <f>SUMIFS(Sheet1!C:C,Sheet1!B:B,'BYPRODUCT CHANGE'!A17)</f>
        <v>107938.8</v>
      </c>
      <c r="C17" s="29">
        <f ca="1">SUMIFS('Fully Booked'!I:I,'Fully Booked'!N:N,'BYPRODUCT CHANGE'!A17,'Fully Booked'!L:L,'BYPRODUCT CHANGE'!$B$1)</f>
        <v>0</v>
      </c>
      <c r="E17" s="55"/>
      <c r="F17" s="55"/>
      <c r="G17" s="21" t="s">
        <v>538</v>
      </c>
      <c r="H17" s="17">
        <f t="shared" si="4"/>
        <v>107938.8</v>
      </c>
      <c r="I17" s="29">
        <f>SUMIFS(CLEARANCE!D:D,CLEARANCE!G:G,'BYPRODUCT CHANGE'!G17)</f>
        <v>0</v>
      </c>
      <c r="J17" s="17">
        <f>SUMIFS('Fully Booked'!I:I,'Fully Booked'!N:N,'BYPRODUCT CHANGE'!A17)</f>
        <v>0</v>
      </c>
      <c r="K17" s="17">
        <f t="shared" si="2"/>
        <v>107938.8</v>
      </c>
      <c r="L17" s="29">
        <f>SUMIFS(CLEARANCE!E:E,CLEARANCE!G:G,'BYPRODUCT CHANGE'!G17)</f>
        <v>0</v>
      </c>
      <c r="M17" s="17">
        <f t="shared" ref="M17" si="6">K17-L17</f>
        <v>107938.8</v>
      </c>
      <c r="N17" s="55">
        <f t="shared" si="5"/>
        <v>0</v>
      </c>
    </row>
    <row r="18" spans="1:14" s="198" customFormat="1" ht="15.75" x14ac:dyDescent="0.25">
      <c r="A18" s="86" t="s">
        <v>71</v>
      </c>
      <c r="B18" s="86">
        <f>SUM(B3:B17)</f>
        <v>39265884.449999996</v>
      </c>
      <c r="C18" s="86">
        <f ca="1">SUM(C3:C17)</f>
        <v>9694</v>
      </c>
      <c r="D18" s="86">
        <f t="shared" ref="D18" si="7">SUM(D3:D17)</f>
        <v>39891268.600000001</v>
      </c>
      <c r="E18" s="202">
        <f ca="1">C18/M18</f>
        <v>2.4244353835374996E-4</v>
      </c>
      <c r="F18" s="55"/>
      <c r="G18" s="86" t="s">
        <v>71</v>
      </c>
      <c r="H18" s="86">
        <f>SUM(H3:H17)</f>
        <v>39265884.449999996</v>
      </c>
      <c r="I18" s="86">
        <f>SUM(I3:I17)</f>
        <v>434097</v>
      </c>
      <c r="J18" s="86">
        <f t="shared" ref="J18:M18" si="8">SUM(J3:J17)</f>
        <v>733322.95</v>
      </c>
      <c r="K18" s="86">
        <f>SUM(K3:K17)</f>
        <v>39999207.399999999</v>
      </c>
      <c r="L18" s="86">
        <f t="shared" si="8"/>
        <v>14640</v>
      </c>
      <c r="M18" s="86">
        <f t="shared" si="8"/>
        <v>39984567.399999999</v>
      </c>
      <c r="N18" s="202">
        <f>(M18-B18)/B18</f>
        <v>1.8302986423625638E-2</v>
      </c>
    </row>
    <row r="19" spans="1:14" x14ac:dyDescent="0.25">
      <c r="D19" s="21"/>
      <c r="E19" s="21"/>
      <c r="F19" s="205"/>
      <c r="G19" s="205"/>
      <c r="H19" s="205"/>
      <c r="I19" s="205"/>
      <c r="J19" s="205"/>
    </row>
    <row r="20" spans="1:14" ht="47.25" x14ac:dyDescent="0.25">
      <c r="A20" s="247" t="s">
        <v>65</v>
      </c>
      <c r="B20" s="247" t="s">
        <v>364</v>
      </c>
      <c r="C20" s="248" t="s">
        <v>2225</v>
      </c>
      <c r="D20" s="247" t="s">
        <v>377</v>
      </c>
      <c r="E20" s="247" t="s">
        <v>903</v>
      </c>
      <c r="F20" s="247" t="s">
        <v>381</v>
      </c>
      <c r="G20" s="247" t="s">
        <v>382</v>
      </c>
      <c r="H20" s="247" t="s">
        <v>335</v>
      </c>
      <c r="I20" s="251" t="s">
        <v>383</v>
      </c>
      <c r="J20" s="125"/>
      <c r="K20" s="204"/>
      <c r="L20" s="212"/>
    </row>
    <row r="21" spans="1:14" x14ac:dyDescent="0.25">
      <c r="A21" s="21" t="s">
        <v>613</v>
      </c>
      <c r="B21" s="21" t="s">
        <v>148</v>
      </c>
      <c r="C21" s="29">
        <f>SUMIFS(Sheet1!C:C,Sheet1!A:A,'BYPRODUCT CHANGE'!A21)</f>
        <v>302773.90000000002</v>
      </c>
      <c r="D21" s="29">
        <f ca="1">SUMIFS('Fully Booked'!AF:AF,'Fully Booked'!O:O,'BYPRODUCT CHANGE'!A21,'Fully Booked'!L:L,'BYPRODUCT CHANGE'!$B$1)</f>
        <v>0</v>
      </c>
      <c r="E21" s="206">
        <f>SUMIFS('Fully Booked'!I:I,'Fully Booked'!O:O,'BYPRODUCT CHANGE'!A21)</f>
        <v>0</v>
      </c>
      <c r="F21" s="138">
        <f t="shared" ref="F21:F58" ca="1" si="9">IFERROR(D21/G21,0)</f>
        <v>0</v>
      </c>
      <c r="G21" s="207">
        <f>(C21+E21-H21)</f>
        <v>302773.90000000002</v>
      </c>
      <c r="H21" s="209">
        <f>SUMIFS(CLEARANCE!E:E,CLEARANCE!F:F,'BYPRODUCT CHANGE'!A21)</f>
        <v>0</v>
      </c>
      <c r="I21" s="208">
        <f>IFERROR((G21-C21)/C21,0)</f>
        <v>0</v>
      </c>
      <c r="J21" s="208"/>
      <c r="L21" s="334"/>
    </row>
    <row r="22" spans="1:14" x14ac:dyDescent="0.25">
      <c r="A22" s="21" t="s">
        <v>266</v>
      </c>
      <c r="B22" s="21" t="s">
        <v>148</v>
      </c>
      <c r="C22" s="29">
        <f>SUMIFS(Sheet1!C:C,Sheet1!A:A,'BYPRODUCT CHANGE'!A22)</f>
        <v>189272.35</v>
      </c>
      <c r="D22" s="29">
        <f ca="1">SUMIFS('Fully Booked'!AF:AF,'Fully Booked'!O:O,'BYPRODUCT CHANGE'!A22,'Fully Booked'!L:L,'BYPRODUCT CHANGE'!$B$1)</f>
        <v>0</v>
      </c>
      <c r="E22" s="206">
        <f>SUMIFS('Fully Booked'!I:I,'Fully Booked'!O:O,'BYPRODUCT CHANGE'!A22)</f>
        <v>1574</v>
      </c>
      <c r="F22" s="138">
        <f t="shared" ca="1" si="9"/>
        <v>0</v>
      </c>
      <c r="G22" s="207">
        <f t="shared" ref="G22:G58" si="10">(C22+E22-H22)</f>
        <v>190846.35</v>
      </c>
      <c r="H22" s="209">
        <f>SUMIFS(CLEARANCE!E:E,CLEARANCE!F:F,'BYPRODUCT CHANGE'!A22)</f>
        <v>0</v>
      </c>
      <c r="I22" s="208">
        <f t="shared" ref="I22:I58" si="11">IFERROR((G22-C22)/C22,0)</f>
        <v>8.3160588432488955E-3</v>
      </c>
      <c r="L22" s="8"/>
    </row>
    <row r="23" spans="1:14" x14ac:dyDescent="0.25">
      <c r="A23" s="21" t="s">
        <v>251</v>
      </c>
      <c r="B23" s="21" t="s">
        <v>148</v>
      </c>
      <c r="C23" s="29">
        <f>SUMIFS(Sheet1!C:C,Sheet1!A:A,'BYPRODUCT CHANGE'!A23)</f>
        <v>208222</v>
      </c>
      <c r="D23" s="29">
        <f ca="1">SUMIFS('Fully Booked'!AF:AF,'Fully Booked'!O:O,'BYPRODUCT CHANGE'!A23,'Fully Booked'!L:L,'BYPRODUCT CHANGE'!$B$1)</f>
        <v>0</v>
      </c>
      <c r="E23" s="206">
        <f>SUMIFS('Fully Booked'!I:I,'Fully Booked'!O:O,'BYPRODUCT CHANGE'!A23)</f>
        <v>14293</v>
      </c>
      <c r="F23" s="138">
        <f t="shared" ca="1" si="9"/>
        <v>0</v>
      </c>
      <c r="G23" s="207">
        <f t="shared" si="10"/>
        <v>222515</v>
      </c>
      <c r="H23" s="209">
        <f>SUMIFS(CLEARANCE!E:E,CLEARANCE!F:F,'BYPRODUCT CHANGE'!A23)</f>
        <v>0</v>
      </c>
      <c r="I23" s="208">
        <f t="shared" si="11"/>
        <v>6.8643082863482238E-2</v>
      </c>
      <c r="L23" s="8"/>
    </row>
    <row r="24" spans="1:14" x14ac:dyDescent="0.25">
      <c r="A24" s="21" t="s">
        <v>257</v>
      </c>
      <c r="B24" s="21" t="s">
        <v>148</v>
      </c>
      <c r="C24" s="29">
        <f>SUMIFS(Sheet1!C:C,Sheet1!A:A,'BYPRODUCT CHANGE'!A24)</f>
        <v>77056</v>
      </c>
      <c r="D24" s="29">
        <f ca="1">SUMIFS('Fully Booked'!AF:AF,'Fully Booked'!O:O,'BYPRODUCT CHANGE'!A24,'Fully Booked'!L:L,'BYPRODUCT CHANGE'!$B$1)</f>
        <v>0</v>
      </c>
      <c r="E24" s="206">
        <f>SUMIFS('Fully Booked'!I:I,'Fully Booked'!O:O,'BYPRODUCT CHANGE'!A24)</f>
        <v>0</v>
      </c>
      <c r="F24" s="138">
        <f t="shared" ref="F24:F26" ca="1" si="12">IFERROR(D24/G24,0)</f>
        <v>0</v>
      </c>
      <c r="G24" s="207">
        <f t="shared" ref="G24:G26" si="13">(C24+E24-H24)</f>
        <v>77056</v>
      </c>
      <c r="H24" s="209">
        <f>SUMIFS(CLEARANCE!E:E,CLEARANCE!F:F,'BYPRODUCT CHANGE'!A24)</f>
        <v>0</v>
      </c>
      <c r="I24" s="208">
        <f t="shared" ref="I24:I26" si="14">IFERROR((G24-C24)/C24,0)</f>
        <v>0</v>
      </c>
      <c r="L24" s="8"/>
    </row>
    <row r="25" spans="1:14" x14ac:dyDescent="0.25">
      <c r="A25" s="21" t="s">
        <v>337</v>
      </c>
      <c r="B25" s="21" t="s">
        <v>148</v>
      </c>
      <c r="C25" s="29">
        <f>SUMIFS(Sheet1!C:C,Sheet1!A:A,'BYPRODUCT CHANGE'!A25)</f>
        <v>218044</v>
      </c>
      <c r="D25" s="29">
        <f ca="1">SUMIFS('Fully Booked'!AF:AF,'Fully Booked'!O:O,'BYPRODUCT CHANGE'!A25,'Fully Booked'!L:L,'BYPRODUCT CHANGE'!$B$1)</f>
        <v>0</v>
      </c>
      <c r="E25" s="206">
        <f>SUMIFS('Fully Booked'!I:I,'Fully Booked'!O:O,'BYPRODUCT CHANGE'!A25)</f>
        <v>0</v>
      </c>
      <c r="F25" s="138">
        <f t="shared" ca="1" si="12"/>
        <v>0</v>
      </c>
      <c r="G25" s="207">
        <f t="shared" si="13"/>
        <v>218044</v>
      </c>
      <c r="H25" s="209">
        <f>SUMIFS(CLEARANCE!E:E,CLEARANCE!F:F,'BYPRODUCT CHANGE'!A25)</f>
        <v>0</v>
      </c>
      <c r="I25" s="208">
        <f t="shared" si="14"/>
        <v>0</v>
      </c>
      <c r="J25" s="212"/>
      <c r="L25" s="8"/>
    </row>
    <row r="26" spans="1:14" x14ac:dyDescent="0.25">
      <c r="A26" s="21" t="s">
        <v>338</v>
      </c>
      <c r="B26" s="21" t="s">
        <v>148</v>
      </c>
      <c r="C26" s="29">
        <f>SUMIFS(Sheet1!C:C,Sheet1!A:A,'BYPRODUCT CHANGE'!A26)</f>
        <v>94034</v>
      </c>
      <c r="D26" s="29">
        <f ca="1">SUMIFS('Fully Booked'!AF:AF,'Fully Booked'!O:O,'BYPRODUCT CHANGE'!A26,'Fully Booked'!L:L,'BYPRODUCT CHANGE'!$B$1)</f>
        <v>0</v>
      </c>
      <c r="E26" s="206">
        <f>SUMIFS('Fully Booked'!I:I,'Fully Booked'!O:O,'BYPRODUCT CHANGE'!A26)</f>
        <v>0</v>
      </c>
      <c r="F26" s="138">
        <f t="shared" ca="1" si="12"/>
        <v>0</v>
      </c>
      <c r="G26" s="207">
        <f t="shared" si="13"/>
        <v>94034</v>
      </c>
      <c r="H26" s="209">
        <f>SUMIFS(CLEARANCE!E:E,CLEARANCE!F:F,'BYPRODUCT CHANGE'!A26)</f>
        <v>0</v>
      </c>
      <c r="I26" s="208">
        <f t="shared" si="14"/>
        <v>0</v>
      </c>
      <c r="L26" s="8"/>
    </row>
    <row r="27" spans="1:14" x14ac:dyDescent="0.25">
      <c r="A27" s="21" t="s">
        <v>258</v>
      </c>
      <c r="B27" s="21" t="s">
        <v>148</v>
      </c>
      <c r="C27" s="29">
        <f>SUMIFS(Sheet1!C:C,Sheet1!A:A,'BYPRODUCT CHANGE'!A27)</f>
        <v>804488</v>
      </c>
      <c r="D27" s="29">
        <f ca="1">SUMIFS('Fully Booked'!AF:AF,'Fully Booked'!O:O,'BYPRODUCT CHANGE'!A27,'Fully Booked'!L:L,'BYPRODUCT CHANGE'!$B$1)</f>
        <v>0</v>
      </c>
      <c r="E27" s="206">
        <f>SUMIFS('Fully Booked'!I:I,'Fully Booked'!O:O,'BYPRODUCT CHANGE'!A27)</f>
        <v>40827</v>
      </c>
      <c r="F27" s="138">
        <f t="shared" ca="1" si="9"/>
        <v>0</v>
      </c>
      <c r="G27" s="207">
        <f t="shared" si="10"/>
        <v>845315</v>
      </c>
      <c r="H27" s="209">
        <f>SUMIFS(CLEARANCE!E:E,CLEARANCE!F:F,'BYPRODUCT CHANGE'!A27)</f>
        <v>0</v>
      </c>
      <c r="I27" s="208">
        <f t="shared" si="11"/>
        <v>5.0749047841608573E-2</v>
      </c>
      <c r="L27" s="8"/>
    </row>
    <row r="28" spans="1:14" x14ac:dyDescent="0.25">
      <c r="A28" s="21" t="s">
        <v>2663</v>
      </c>
      <c r="B28" s="21" t="s">
        <v>148</v>
      </c>
      <c r="C28" s="29">
        <f>SUMIFS(Sheet1!C:C,Sheet1!A:A,'BYPRODUCT CHANGE'!A28)</f>
        <v>109469.8</v>
      </c>
      <c r="D28" s="29">
        <f ca="1">SUMIFS('Fully Booked'!AF:AF,'Fully Booked'!O:O,'BYPRODUCT CHANGE'!A28,'Fully Booked'!L:L,'BYPRODUCT CHANGE'!$B$1)</f>
        <v>0</v>
      </c>
      <c r="E28" s="206">
        <f>SUMIFS('Fully Booked'!I:I,'Fully Booked'!O:O,'BYPRODUCT CHANGE'!A28)</f>
        <v>0</v>
      </c>
      <c r="F28" s="138">
        <f t="shared" ref="F28:F30" ca="1" si="15">IFERROR(D28/G28,0)</f>
        <v>0</v>
      </c>
      <c r="G28" s="207">
        <f t="shared" ref="G28:G30" si="16">(C28+E28-H28)</f>
        <v>109469.8</v>
      </c>
      <c r="H28" s="209">
        <f>SUMIFS(CLEARANCE!E:E,CLEARANCE!F:F,'BYPRODUCT CHANGE'!A28)</f>
        <v>0</v>
      </c>
      <c r="I28" s="208">
        <f t="shared" ref="I28:I30" si="17">IFERROR((G28-C28)/C28,0)</f>
        <v>0</v>
      </c>
      <c r="L28" s="8"/>
    </row>
    <row r="29" spans="1:14" x14ac:dyDescent="0.25">
      <c r="A29" s="21" t="s">
        <v>493</v>
      </c>
      <c r="B29" s="21" t="s">
        <v>148</v>
      </c>
      <c r="C29" s="29">
        <f>SUMIFS(Sheet1!C:C,Sheet1!A:A,'BYPRODUCT CHANGE'!A29)</f>
        <v>79807</v>
      </c>
      <c r="D29" s="29">
        <f ca="1">SUMIFS('Fully Booked'!AF:AF,'Fully Booked'!O:O,'BYPRODUCT CHANGE'!A29,'Fully Booked'!L:L,'BYPRODUCT CHANGE'!$B$1)</f>
        <v>0</v>
      </c>
      <c r="E29" s="206">
        <f>SUMIFS('Fully Booked'!I:I,'Fully Booked'!O:O,'BYPRODUCT CHANGE'!A29)</f>
        <v>0</v>
      </c>
      <c r="F29" s="138">
        <f t="shared" ca="1" si="15"/>
        <v>0</v>
      </c>
      <c r="G29" s="207">
        <f t="shared" si="16"/>
        <v>79807</v>
      </c>
      <c r="H29" s="209">
        <f>SUMIFS(CLEARANCE!E:E,CLEARANCE!F:F,'BYPRODUCT CHANGE'!A29)</f>
        <v>0</v>
      </c>
      <c r="I29" s="208">
        <f t="shared" si="17"/>
        <v>0</v>
      </c>
      <c r="L29" s="8"/>
    </row>
    <row r="30" spans="1:14" x14ac:dyDescent="0.25">
      <c r="A30" s="21" t="s">
        <v>45</v>
      </c>
      <c r="B30" s="21" t="s">
        <v>148</v>
      </c>
      <c r="C30" s="29">
        <f>SUMIFS(Sheet1!C:C,Sheet1!A:A,'BYPRODUCT CHANGE'!A30)</f>
        <v>451751.85</v>
      </c>
      <c r="D30" s="29">
        <f ca="1">SUMIFS('Fully Booked'!AF:AF,'Fully Booked'!O:O,'BYPRODUCT CHANGE'!A30,'Fully Booked'!L:L,'BYPRODUCT CHANGE'!$B$1)</f>
        <v>0</v>
      </c>
      <c r="E30" s="206">
        <f>SUMIFS('Fully Booked'!I:I,'Fully Booked'!O:O,'BYPRODUCT CHANGE'!A30)</f>
        <v>0</v>
      </c>
      <c r="F30" s="138">
        <f t="shared" ca="1" si="15"/>
        <v>0</v>
      </c>
      <c r="G30" s="207">
        <f t="shared" si="16"/>
        <v>451751.85</v>
      </c>
      <c r="H30" s="209">
        <f>SUMIFS(CLEARANCE!E:E,CLEARANCE!F:F,'BYPRODUCT CHANGE'!A30)</f>
        <v>0</v>
      </c>
      <c r="I30" s="208">
        <f t="shared" si="17"/>
        <v>0</v>
      </c>
      <c r="L30" s="8"/>
    </row>
    <row r="31" spans="1:14" x14ac:dyDescent="0.25">
      <c r="A31" s="21" t="s">
        <v>339</v>
      </c>
      <c r="B31" s="21" t="s">
        <v>148</v>
      </c>
      <c r="C31" s="29">
        <f>SUMIFS(Sheet1!C:C,Sheet1!A:A,'BYPRODUCT CHANGE'!A31)</f>
        <v>339568</v>
      </c>
      <c r="D31" s="29">
        <f ca="1">SUMIFS('Fully Booked'!AF:AF,'Fully Booked'!O:O,'BYPRODUCT CHANGE'!A31,'Fully Booked'!L:L,'BYPRODUCT CHANGE'!$B$1)</f>
        <v>0</v>
      </c>
      <c r="E31" s="206">
        <f>SUMIFS('Fully Booked'!I:I,'Fully Booked'!O:O,'BYPRODUCT CHANGE'!A31)</f>
        <v>48576</v>
      </c>
      <c r="F31" s="138">
        <f t="shared" ca="1" si="9"/>
        <v>0</v>
      </c>
      <c r="G31" s="207">
        <f t="shared" ref="G31:G34" si="18">(C31+E31-H31)</f>
        <v>388144</v>
      </c>
      <c r="H31" s="209">
        <f>SUMIFS(CLEARANCE!E:E,CLEARANCE!F:F,'BYPRODUCT CHANGE'!A31)</f>
        <v>0</v>
      </c>
      <c r="I31" s="208">
        <f t="shared" si="11"/>
        <v>0.14305234886679546</v>
      </c>
      <c r="L31" s="8"/>
    </row>
    <row r="32" spans="1:14" x14ac:dyDescent="0.25">
      <c r="A32" s="21" t="s">
        <v>340</v>
      </c>
      <c r="B32" s="21" t="s">
        <v>148</v>
      </c>
      <c r="C32" s="29">
        <f>SUMIFS(Sheet1!C:C,Sheet1!A:A,'BYPRODUCT CHANGE'!A32)</f>
        <v>294263</v>
      </c>
      <c r="D32" s="29">
        <f ca="1">SUMIFS('Fully Booked'!AF:AF,'Fully Booked'!O:O,'BYPRODUCT CHANGE'!A32,'Fully Booked'!L:L,'BYPRODUCT CHANGE'!$B$1)</f>
        <v>0</v>
      </c>
      <c r="E32" s="206">
        <f>SUMIFS('Fully Booked'!I:I,'Fully Booked'!O:O,'BYPRODUCT CHANGE'!A32)</f>
        <v>18864</v>
      </c>
      <c r="F32" s="138">
        <f t="shared" ref="F32:F37" ca="1" si="19">IFERROR(D32/G32,0)</f>
        <v>0</v>
      </c>
      <c r="G32" s="207">
        <f t="shared" si="18"/>
        <v>313127</v>
      </c>
      <c r="H32" s="209">
        <f>SUMIFS(CLEARANCE!E:E,CLEARANCE!F:F,'BYPRODUCT CHANGE'!A32)</f>
        <v>0</v>
      </c>
      <c r="I32" s="208">
        <f t="shared" ref="I32:I37" si="20">IFERROR((G32-C32)/C32,0)</f>
        <v>6.4105918854901911E-2</v>
      </c>
      <c r="L32" s="8"/>
    </row>
    <row r="33" spans="1:12" x14ac:dyDescent="0.25">
      <c r="A33" s="21" t="s">
        <v>915</v>
      </c>
      <c r="B33" s="21" t="s">
        <v>148</v>
      </c>
      <c r="C33" s="29">
        <f>SUMIFS(Sheet1!C:C,Sheet1!A:A,'BYPRODUCT CHANGE'!A33)</f>
        <v>65585</v>
      </c>
      <c r="D33" s="29">
        <f ca="1">SUMIFS('Fully Booked'!AF:AF,'Fully Booked'!O:O,'BYPRODUCT CHANGE'!A33,'Fully Booked'!L:L,'BYPRODUCT CHANGE'!$B$1)</f>
        <v>0</v>
      </c>
      <c r="E33" s="206">
        <f>SUMIFS('Fully Booked'!I:I,'Fully Booked'!O:O,'BYPRODUCT CHANGE'!A33)</f>
        <v>29546</v>
      </c>
      <c r="F33" s="138">
        <f t="shared" ca="1" si="19"/>
        <v>0</v>
      </c>
      <c r="G33" s="207">
        <f t="shared" si="18"/>
        <v>95131</v>
      </c>
      <c r="H33" s="209">
        <f>SUMIFS(CLEARANCE!E:E,CLEARANCE!F:F,'BYPRODUCT CHANGE'!A33)</f>
        <v>0</v>
      </c>
      <c r="I33" s="208">
        <f t="shared" si="20"/>
        <v>0.45049935198597241</v>
      </c>
      <c r="L33" s="8"/>
    </row>
    <row r="34" spans="1:12" x14ac:dyDescent="0.25">
      <c r="A34" s="21" t="s">
        <v>53</v>
      </c>
      <c r="B34" s="21" t="s">
        <v>148</v>
      </c>
      <c r="C34" s="29">
        <f>SUMIFS(Sheet1!C:C,Sheet1!A:A,'BYPRODUCT CHANGE'!A34)</f>
        <v>75730</v>
      </c>
      <c r="D34" s="29">
        <f ca="1">SUMIFS('Fully Booked'!AF:AF,'Fully Booked'!O:O,'BYPRODUCT CHANGE'!A34,'Fully Booked'!L:L,'BYPRODUCT CHANGE'!$B$1)</f>
        <v>0</v>
      </c>
      <c r="E34" s="206">
        <f>SUMIFS('Fully Booked'!I:I,'Fully Booked'!O:O,'BYPRODUCT CHANGE'!A34)</f>
        <v>0</v>
      </c>
      <c r="F34" s="138">
        <f t="shared" ca="1" si="19"/>
        <v>0</v>
      </c>
      <c r="G34" s="207">
        <f t="shared" si="18"/>
        <v>75730</v>
      </c>
      <c r="H34" s="209">
        <f>SUMIFS(CLEARANCE!E:E,CLEARANCE!F:F,'BYPRODUCT CHANGE'!A34)</f>
        <v>0</v>
      </c>
      <c r="I34" s="208">
        <f t="shared" si="20"/>
        <v>0</v>
      </c>
      <c r="L34" s="8"/>
    </row>
    <row r="35" spans="1:12" x14ac:dyDescent="0.25">
      <c r="A35" s="21" t="s">
        <v>273</v>
      </c>
      <c r="B35" s="21" t="s">
        <v>148</v>
      </c>
      <c r="C35" s="29">
        <f>SUMIFS(Sheet1!C:C,Sheet1!A:A,'BYPRODUCT CHANGE'!A35)</f>
        <v>165974</v>
      </c>
      <c r="D35" s="29">
        <f ca="1">SUMIFS('Fully Booked'!AF:AF,'Fully Booked'!O:O,'BYPRODUCT CHANGE'!A35,'Fully Booked'!L:L,'BYPRODUCT CHANGE'!$B$1)</f>
        <v>0</v>
      </c>
      <c r="E35" s="206">
        <f>SUMIFS('Fully Booked'!I:I,'Fully Booked'!O:O,'BYPRODUCT CHANGE'!A35)</f>
        <v>1720</v>
      </c>
      <c r="F35" s="138">
        <f t="shared" ca="1" si="19"/>
        <v>0</v>
      </c>
      <c r="G35" s="207">
        <f t="shared" ref="G35:G37" si="21">(C35+E35-H35)</f>
        <v>167694</v>
      </c>
      <c r="H35" s="209">
        <f>SUMIFS(CLEARANCE!E:E,CLEARANCE!F:F,'BYPRODUCT CHANGE'!A35)</f>
        <v>0</v>
      </c>
      <c r="I35" s="208">
        <f t="shared" si="20"/>
        <v>1.0363068914408281E-2</v>
      </c>
      <c r="L35" s="8"/>
    </row>
    <row r="36" spans="1:12" x14ac:dyDescent="0.25">
      <c r="A36" s="21" t="s">
        <v>264</v>
      </c>
      <c r="B36" s="21" t="s">
        <v>148</v>
      </c>
      <c r="C36" s="29">
        <f>SUMIFS(Sheet1!C:C,Sheet1!A:A,'BYPRODUCT CHANGE'!A36)</f>
        <v>513650.7</v>
      </c>
      <c r="D36" s="29">
        <f ca="1">SUMIFS('Fully Booked'!AF:AF,'Fully Booked'!O:O,'BYPRODUCT CHANGE'!A36,'Fully Booked'!L:L,'BYPRODUCT CHANGE'!$B$1)</f>
        <v>0</v>
      </c>
      <c r="E36" s="206">
        <f>SUMIFS('Fully Booked'!I:I,'Fully Booked'!O:O,'BYPRODUCT CHANGE'!A36)</f>
        <v>55945</v>
      </c>
      <c r="F36" s="138">
        <f t="shared" ca="1" si="19"/>
        <v>0</v>
      </c>
      <c r="G36" s="207">
        <f t="shared" si="21"/>
        <v>569595.69999999995</v>
      </c>
      <c r="H36" s="209">
        <f>SUMIFS(CLEARANCE!E:E,CLEARANCE!F:F,'BYPRODUCT CHANGE'!A36)</f>
        <v>0</v>
      </c>
      <c r="I36" s="208">
        <f t="shared" si="20"/>
        <v>0.10891642900515845</v>
      </c>
      <c r="L36" s="8"/>
    </row>
    <row r="37" spans="1:12" x14ac:dyDescent="0.25">
      <c r="A37" s="21" t="s">
        <v>287</v>
      </c>
      <c r="B37" s="21" t="s">
        <v>148</v>
      </c>
      <c r="C37" s="29">
        <f>SUMIFS(Sheet1!C:C,Sheet1!A:A,'BYPRODUCT CHANGE'!A37)</f>
        <v>679813.05</v>
      </c>
      <c r="D37" s="29">
        <f ca="1">SUMIFS('Fully Booked'!AF:AF,'Fully Booked'!O:O,'BYPRODUCT CHANGE'!A37,'Fully Booked'!L:L,'BYPRODUCT CHANGE'!$B$1)</f>
        <v>0</v>
      </c>
      <c r="E37" s="206">
        <f>SUMIFS('Fully Booked'!I:I,'Fully Booked'!O:O,'BYPRODUCT CHANGE'!A37)</f>
        <v>13855</v>
      </c>
      <c r="F37" s="138">
        <f t="shared" ca="1" si="19"/>
        <v>0</v>
      </c>
      <c r="G37" s="207">
        <f t="shared" si="21"/>
        <v>693668.05</v>
      </c>
      <c r="H37" s="209">
        <f>SUMIFS(CLEARANCE!E:E,CLEARANCE!F:F,'BYPRODUCT CHANGE'!A37)</f>
        <v>0</v>
      </c>
      <c r="I37" s="208">
        <f t="shared" si="20"/>
        <v>2.0380603167297243E-2</v>
      </c>
      <c r="L37" s="8"/>
    </row>
    <row r="38" spans="1:12" x14ac:dyDescent="0.25">
      <c r="A38" s="21" t="s">
        <v>334</v>
      </c>
      <c r="B38" s="21" t="s">
        <v>148</v>
      </c>
      <c r="C38" s="29">
        <f>SUMIFS(Sheet1!C:C,Sheet1!A:A,'BYPRODUCT CHANGE'!A38)</f>
        <v>168299</v>
      </c>
      <c r="D38" s="29">
        <f ca="1">SUMIFS('Fully Booked'!AF:AF,'Fully Booked'!O:O,'BYPRODUCT CHANGE'!A38,'Fully Booked'!L:L,'BYPRODUCT CHANGE'!$B$1)</f>
        <v>0</v>
      </c>
      <c r="E38" s="206">
        <f>SUMIFS('Fully Booked'!I:I,'Fully Booked'!O:O,'BYPRODUCT CHANGE'!A38)</f>
        <v>0</v>
      </c>
      <c r="F38" s="138">
        <f t="shared" ref="F38:F39" ca="1" si="22">IFERROR(D38/G38,0)</f>
        <v>0</v>
      </c>
      <c r="G38" s="207">
        <f t="shared" ref="G38:G39" si="23">(C38+E38-H38)</f>
        <v>168299</v>
      </c>
      <c r="H38" s="209">
        <f>SUMIFS(CLEARANCE!E:E,CLEARANCE!F:F,'BYPRODUCT CHANGE'!A38)</f>
        <v>0</v>
      </c>
      <c r="I38" s="208">
        <f t="shared" si="11"/>
        <v>0</v>
      </c>
      <c r="L38" s="8"/>
    </row>
    <row r="39" spans="1:12" x14ac:dyDescent="0.25">
      <c r="A39" s="21" t="s">
        <v>342</v>
      </c>
      <c r="B39" s="21" t="s">
        <v>148</v>
      </c>
      <c r="C39" s="29">
        <f>SUMIFS(Sheet1!C:C,Sheet1!A:A,'BYPRODUCT CHANGE'!A39)</f>
        <v>61358</v>
      </c>
      <c r="D39" s="29">
        <f ca="1">SUMIFS('Fully Booked'!AF:AF,'Fully Booked'!O:O,'BYPRODUCT CHANGE'!A39,'Fully Booked'!L:L,'BYPRODUCT CHANGE'!$B$1)</f>
        <v>0</v>
      </c>
      <c r="E39" s="206">
        <f>SUMIFS('Fully Booked'!I:I,'Fully Booked'!O:O,'BYPRODUCT CHANGE'!A39)</f>
        <v>4238</v>
      </c>
      <c r="F39" s="138">
        <f t="shared" ca="1" si="22"/>
        <v>0</v>
      </c>
      <c r="G39" s="207">
        <f t="shared" si="23"/>
        <v>65596</v>
      </c>
      <c r="H39" s="209">
        <f>SUMIFS(CLEARANCE!E:E,CLEARANCE!F:F,'BYPRODUCT CHANGE'!A39)</f>
        <v>0</v>
      </c>
      <c r="I39" s="208">
        <f t="shared" si="11"/>
        <v>6.9070047915512245E-2</v>
      </c>
      <c r="L39" s="8"/>
    </row>
    <row r="40" spans="1:12" x14ac:dyDescent="0.25">
      <c r="A40" s="21" t="s">
        <v>332</v>
      </c>
      <c r="B40" s="21" t="s">
        <v>148</v>
      </c>
      <c r="C40" s="29">
        <f>SUMIFS(Sheet1!C:C,Sheet1!A:A,'BYPRODUCT CHANGE'!A40)</f>
        <v>360604</v>
      </c>
      <c r="D40" s="29">
        <f ca="1">SUMIFS('Fully Booked'!AF:AF,'Fully Booked'!O:O,'BYPRODUCT CHANGE'!A40,'Fully Booked'!L:L,'BYPRODUCT CHANGE'!$B$1)</f>
        <v>0</v>
      </c>
      <c r="E40" s="206">
        <f>SUMIFS('Fully Booked'!I:I,'Fully Booked'!O:O,'BYPRODUCT CHANGE'!A40)</f>
        <v>4870</v>
      </c>
      <c r="F40" s="138">
        <f t="shared" ca="1" si="9"/>
        <v>0</v>
      </c>
      <c r="G40" s="207">
        <f t="shared" si="10"/>
        <v>365474</v>
      </c>
      <c r="H40" s="209">
        <f>SUMIFS(CLEARANCE!E:E,CLEARANCE!F:F,'BYPRODUCT CHANGE'!A40)</f>
        <v>0</v>
      </c>
      <c r="I40" s="208">
        <f t="shared" si="11"/>
        <v>1.3505119188916373E-2</v>
      </c>
      <c r="L40" s="8"/>
    </row>
    <row r="41" spans="1:12" x14ac:dyDescent="0.25">
      <c r="A41" s="21" t="s">
        <v>343</v>
      </c>
      <c r="B41" s="21" t="s">
        <v>148</v>
      </c>
      <c r="C41" s="29">
        <f>SUMIFS(Sheet1!C:C,Sheet1!A:A,'BYPRODUCT CHANGE'!A41)</f>
        <v>218044</v>
      </c>
      <c r="D41" s="29">
        <f ca="1">SUMIFS('Fully Booked'!AF:AF,'Fully Booked'!O:O,'BYPRODUCT CHANGE'!A41,'Fully Booked'!L:L,'BYPRODUCT CHANGE'!$B$1)</f>
        <v>0</v>
      </c>
      <c r="E41" s="206">
        <f>SUMIFS('Fully Booked'!I:I,'Fully Booked'!O:O,'BYPRODUCT CHANGE'!A41)</f>
        <v>0</v>
      </c>
      <c r="F41" s="138">
        <f t="shared" ca="1" si="9"/>
        <v>0</v>
      </c>
      <c r="G41" s="207">
        <f t="shared" si="10"/>
        <v>218044</v>
      </c>
      <c r="H41" s="209">
        <f>SUMIFS(CLEARANCE!E:E,CLEARANCE!F:F,'BYPRODUCT CHANGE'!A41)</f>
        <v>0</v>
      </c>
      <c r="I41" s="208">
        <f t="shared" si="11"/>
        <v>0</v>
      </c>
      <c r="L41" s="8"/>
    </row>
    <row r="42" spans="1:12" x14ac:dyDescent="0.25">
      <c r="A42" s="21" t="s">
        <v>333</v>
      </c>
      <c r="B42" s="21" t="s">
        <v>148</v>
      </c>
      <c r="C42" s="29">
        <f>SUMIFS(Sheet1!C:C,Sheet1!A:A,'BYPRODUCT CHANGE'!A42)</f>
        <v>22119</v>
      </c>
      <c r="D42" s="29">
        <f ca="1">SUMIFS('Fully Booked'!AF:AF,'Fully Booked'!O:O,'BYPRODUCT CHANGE'!A42,'Fully Booked'!L:L,'BYPRODUCT CHANGE'!$B$1)</f>
        <v>0</v>
      </c>
      <c r="E42" s="206">
        <f>SUMIFS('Fully Booked'!I:I,'Fully Booked'!O:O,'BYPRODUCT CHANGE'!A42)</f>
        <v>0</v>
      </c>
      <c r="F42" s="138">
        <f t="shared" ca="1" si="9"/>
        <v>0</v>
      </c>
      <c r="G42" s="207">
        <f t="shared" si="10"/>
        <v>22119</v>
      </c>
      <c r="H42" s="209">
        <f>SUMIFS(CLEARANCE!E:E,CLEARANCE!F:F,'BYPRODUCT CHANGE'!A42)</f>
        <v>0</v>
      </c>
      <c r="I42" s="208">
        <f t="shared" si="11"/>
        <v>0</v>
      </c>
      <c r="L42" s="8"/>
    </row>
    <row r="43" spans="1:12" x14ac:dyDescent="0.25">
      <c r="A43" s="21" t="s">
        <v>263</v>
      </c>
      <c r="B43" s="21" t="s">
        <v>148</v>
      </c>
      <c r="C43" s="29">
        <f>SUMIFS(Sheet1!C:C,Sheet1!A:A,'BYPRODUCT CHANGE'!A43)</f>
        <v>245489</v>
      </c>
      <c r="D43" s="29">
        <f ca="1">SUMIFS('Fully Booked'!AF:AF,'Fully Booked'!O:O,'BYPRODUCT CHANGE'!A43,'Fully Booked'!L:L,'BYPRODUCT CHANGE'!$B$1)</f>
        <v>0</v>
      </c>
      <c r="E43" s="206">
        <f>SUMIFS('Fully Booked'!I:I,'Fully Booked'!O:O,'BYPRODUCT CHANGE'!A43)</f>
        <v>3993</v>
      </c>
      <c r="F43" s="138">
        <f t="shared" ref="F43:F46" ca="1" si="24">IFERROR(D43/G43,0)</f>
        <v>0</v>
      </c>
      <c r="G43" s="207">
        <f t="shared" ref="G43:G46" si="25">(C43+E43-H43)</f>
        <v>249482</v>
      </c>
      <c r="H43" s="209">
        <f>SUMIFS(CLEARANCE!E:E,CLEARANCE!F:F,'BYPRODUCT CHANGE'!A43)</f>
        <v>0</v>
      </c>
      <c r="I43" s="208">
        <f t="shared" ref="I43:I46" si="26">IFERROR((G43-C43)/C43,0)</f>
        <v>1.6265494584278724E-2</v>
      </c>
      <c r="L43" s="8"/>
    </row>
    <row r="44" spans="1:12" x14ac:dyDescent="0.25">
      <c r="A44" s="21" t="s">
        <v>1255</v>
      </c>
      <c r="B44" s="21" t="s">
        <v>148</v>
      </c>
      <c r="C44" s="29">
        <f>SUMIFS(Sheet1!C:C,Sheet1!A:A,'BYPRODUCT CHANGE'!A44)</f>
        <v>148098</v>
      </c>
      <c r="D44" s="29">
        <f ca="1">SUMIFS('Fully Booked'!AF:AF,'Fully Booked'!O:O,'BYPRODUCT CHANGE'!A44,'Fully Booked'!L:L,'BYPRODUCT CHANGE'!$B$1)</f>
        <v>0</v>
      </c>
      <c r="E44" s="206">
        <f>SUMIFS('Fully Booked'!I:I,'Fully Booked'!O:O,'BYPRODUCT CHANGE'!A44)</f>
        <v>0</v>
      </c>
      <c r="F44" s="138">
        <f t="shared" ca="1" si="24"/>
        <v>0</v>
      </c>
      <c r="G44" s="207">
        <f t="shared" si="25"/>
        <v>148098</v>
      </c>
      <c r="H44" s="209">
        <f>SUMIFS(CLEARANCE!E:E,CLEARANCE!F:F,'BYPRODUCT CHANGE'!A44)</f>
        <v>0</v>
      </c>
      <c r="I44" s="208">
        <f t="shared" si="26"/>
        <v>0</v>
      </c>
      <c r="L44" s="8"/>
    </row>
    <row r="45" spans="1:12" x14ac:dyDescent="0.25">
      <c r="A45" s="21" t="s">
        <v>253</v>
      </c>
      <c r="B45" s="21" t="s">
        <v>148</v>
      </c>
      <c r="C45" s="29">
        <f>SUMIFS(Sheet1!C:C,Sheet1!A:A,'BYPRODUCT CHANGE'!A45)</f>
        <v>737769.8</v>
      </c>
      <c r="D45" s="29">
        <f ca="1">SUMIFS('Fully Booked'!AF:AF,'Fully Booked'!O:O,'BYPRODUCT CHANGE'!A45,'Fully Booked'!L:L,'BYPRODUCT CHANGE'!$B$1)</f>
        <v>0</v>
      </c>
      <c r="E45" s="206">
        <f>SUMIFS('Fully Booked'!I:I,'Fully Booked'!O:O,'BYPRODUCT CHANGE'!A45)</f>
        <v>3004</v>
      </c>
      <c r="F45" s="138">
        <f t="shared" ca="1" si="24"/>
        <v>0</v>
      </c>
      <c r="G45" s="207">
        <f t="shared" si="25"/>
        <v>740773.8</v>
      </c>
      <c r="H45" s="209">
        <f>SUMIFS(CLEARANCE!E:E,CLEARANCE!F:F,'BYPRODUCT CHANGE'!A45)</f>
        <v>0</v>
      </c>
      <c r="I45" s="208">
        <f t="shared" si="26"/>
        <v>4.0717307756430255E-3</v>
      </c>
      <c r="L45" s="8"/>
    </row>
    <row r="46" spans="1:12" x14ac:dyDescent="0.25">
      <c r="A46" s="21" t="s">
        <v>260</v>
      </c>
      <c r="B46" s="21" t="s">
        <v>148</v>
      </c>
      <c r="C46" s="29">
        <f>SUMIFS(Sheet1!C:C,Sheet1!A:A,'BYPRODUCT CHANGE'!A46)</f>
        <v>442877</v>
      </c>
      <c r="D46" s="29">
        <f ca="1">SUMIFS('Fully Booked'!AF:AF,'Fully Booked'!O:O,'BYPRODUCT CHANGE'!A46,'Fully Booked'!L:L,'BYPRODUCT CHANGE'!$B$1)</f>
        <v>0</v>
      </c>
      <c r="E46" s="206">
        <f>SUMIFS('Fully Booked'!I:I,'Fully Booked'!O:O,'BYPRODUCT CHANGE'!A46)</f>
        <v>6960</v>
      </c>
      <c r="F46" s="138">
        <f t="shared" ca="1" si="24"/>
        <v>0</v>
      </c>
      <c r="G46" s="207">
        <f t="shared" si="25"/>
        <v>449837</v>
      </c>
      <c r="H46" s="209">
        <f>SUMIFS(CLEARANCE!E:E,CLEARANCE!F:F,'BYPRODUCT CHANGE'!A46)</f>
        <v>0</v>
      </c>
      <c r="I46" s="208">
        <f t="shared" si="26"/>
        <v>1.5715424372907152E-2</v>
      </c>
      <c r="L46" s="8"/>
    </row>
    <row r="47" spans="1:12" x14ac:dyDescent="0.25">
      <c r="A47" s="21" t="s">
        <v>290</v>
      </c>
      <c r="B47" s="21" t="s">
        <v>148</v>
      </c>
      <c r="C47" s="29">
        <f>SUMIFS(Sheet1!C:C,Sheet1!A:A,'BYPRODUCT CHANGE'!A47)</f>
        <v>110007.45</v>
      </c>
      <c r="D47" s="29">
        <f ca="1">SUMIFS('Fully Booked'!AF:AF,'Fully Booked'!O:O,'BYPRODUCT CHANGE'!A47,'Fully Booked'!L:L,'BYPRODUCT CHANGE'!$B$1)</f>
        <v>0</v>
      </c>
      <c r="E47" s="206">
        <f>SUMIFS('Fully Booked'!I:I,'Fully Booked'!O:O,'BYPRODUCT CHANGE'!A47)</f>
        <v>7134</v>
      </c>
      <c r="F47" s="138">
        <f t="shared" ca="1" si="9"/>
        <v>0</v>
      </c>
      <c r="G47" s="207">
        <f t="shared" si="10"/>
        <v>117141.45</v>
      </c>
      <c r="H47" s="209">
        <f>SUMIFS(CLEARANCE!E:E,CLEARANCE!F:F,'BYPRODUCT CHANGE'!A47)</f>
        <v>0</v>
      </c>
      <c r="I47" s="208">
        <f t="shared" si="11"/>
        <v>6.4850153330524435E-2</v>
      </c>
      <c r="L47" s="8"/>
    </row>
    <row r="48" spans="1:12" x14ac:dyDescent="0.25">
      <c r="A48" s="21" t="s">
        <v>356</v>
      </c>
      <c r="B48" s="21" t="s">
        <v>148</v>
      </c>
      <c r="C48" s="29">
        <f>SUMIFS(Sheet1!C:C,Sheet1!A:A,'BYPRODUCT CHANGE'!A48)</f>
        <v>164213</v>
      </c>
      <c r="D48" s="29">
        <f ca="1">SUMIFS('Fully Booked'!AF:AF,'Fully Booked'!O:O,'BYPRODUCT CHANGE'!A48,'Fully Booked'!L:L,'BYPRODUCT CHANGE'!$B$1)</f>
        <v>0</v>
      </c>
      <c r="E48" s="206">
        <f>SUMIFS('Fully Booked'!I:I,'Fully Booked'!O:O,'BYPRODUCT CHANGE'!A48)</f>
        <v>0</v>
      </c>
      <c r="F48" s="138">
        <f t="shared" ca="1" si="9"/>
        <v>0</v>
      </c>
      <c r="G48" s="207">
        <f t="shared" si="10"/>
        <v>164213</v>
      </c>
      <c r="H48" s="209">
        <f>SUMIFS(CLEARANCE!E:E,CLEARANCE!F:F,'BYPRODUCT CHANGE'!A48)</f>
        <v>0</v>
      </c>
      <c r="I48" s="208">
        <f t="shared" si="11"/>
        <v>0</v>
      </c>
      <c r="L48" s="8"/>
    </row>
    <row r="49" spans="1:12" x14ac:dyDescent="0.25">
      <c r="A49" s="21" t="s">
        <v>4613</v>
      </c>
      <c r="B49" s="21" t="s">
        <v>148</v>
      </c>
      <c r="C49" s="29">
        <f>SUMIFS(Sheet1!C:C,Sheet1!A:A,'BYPRODUCT CHANGE'!A49)</f>
        <v>227655</v>
      </c>
      <c r="D49" s="29">
        <f ca="1">SUMIFS('Fully Booked'!AF:AF,'Fully Booked'!O:O,'BYPRODUCT CHANGE'!A49,'Fully Booked'!L:L,'BYPRODUCT CHANGE'!$B$1)</f>
        <v>0</v>
      </c>
      <c r="E49" s="206">
        <f>SUMIFS('Fully Booked'!I:I,'Fully Booked'!O:O,'BYPRODUCT CHANGE'!A49)</f>
        <v>74574</v>
      </c>
      <c r="F49" s="138">
        <f t="shared" ca="1" si="9"/>
        <v>0</v>
      </c>
      <c r="G49" s="207">
        <f t="shared" si="10"/>
        <v>302229</v>
      </c>
      <c r="H49" s="209">
        <f>SUMIFS(CLEARANCE!E:E,CLEARANCE!F:F,'BYPRODUCT CHANGE'!A49)</f>
        <v>0</v>
      </c>
      <c r="I49" s="208">
        <f t="shared" si="11"/>
        <v>0.32757461949001782</v>
      </c>
      <c r="L49" s="8"/>
    </row>
    <row r="50" spans="1:12" x14ac:dyDescent="0.25">
      <c r="A50" s="21" t="s">
        <v>221</v>
      </c>
      <c r="B50" s="21" t="s">
        <v>148</v>
      </c>
      <c r="C50" s="29">
        <f>SUMIFS(Sheet1!C:C,Sheet1!A:A,'BYPRODUCT CHANGE'!A50)</f>
        <v>36182</v>
      </c>
      <c r="D50" s="29">
        <f ca="1">SUMIFS('Fully Booked'!AF:AF,'Fully Booked'!O:O,'BYPRODUCT CHANGE'!A50,'Fully Booked'!L:L,'BYPRODUCT CHANGE'!$B$1)</f>
        <v>0</v>
      </c>
      <c r="E50" s="206">
        <f>SUMIFS('Fully Booked'!I:I,'Fully Booked'!O:O,'BYPRODUCT CHANGE'!A50)</f>
        <v>2150</v>
      </c>
      <c r="F50" s="138">
        <f t="shared" ref="F50" ca="1" si="27">IFERROR(D50/G50,0)</f>
        <v>0</v>
      </c>
      <c r="G50" s="207">
        <f t="shared" ref="G50" si="28">(C50+E50-H50)</f>
        <v>38332</v>
      </c>
      <c r="H50" s="209">
        <f>SUMIFS(CLEARANCE!E:E,CLEARANCE!F:F,'BYPRODUCT CHANGE'!A50)</f>
        <v>0</v>
      </c>
      <c r="I50" s="208">
        <f t="shared" ref="I50" si="29">IFERROR((G50-C50)/C50,0)</f>
        <v>5.9421811950693716E-2</v>
      </c>
      <c r="L50" s="8"/>
    </row>
    <row r="51" spans="1:12" x14ac:dyDescent="0.25">
      <c r="A51" s="21" t="s">
        <v>267</v>
      </c>
      <c r="B51" s="21" t="s">
        <v>148</v>
      </c>
      <c r="C51" s="29">
        <f>SUMIFS(Sheet1!C:C,Sheet1!A:A,'BYPRODUCT CHANGE'!A51)</f>
        <v>168974</v>
      </c>
      <c r="D51" s="29">
        <f ca="1">SUMIFS('Fully Booked'!AF:AF,'Fully Booked'!O:O,'BYPRODUCT CHANGE'!A51,'Fully Booked'!L:L,'BYPRODUCT CHANGE'!$B$1)</f>
        <v>0</v>
      </c>
      <c r="E51" s="206">
        <f>SUMIFS('Fully Booked'!I:I,'Fully Booked'!O:O,'BYPRODUCT CHANGE'!A51)</f>
        <v>0</v>
      </c>
      <c r="F51" s="138">
        <f t="shared" ca="1" si="9"/>
        <v>0</v>
      </c>
      <c r="G51" s="207">
        <f t="shared" si="10"/>
        <v>168974</v>
      </c>
      <c r="H51" s="209">
        <f>SUMIFS(CLEARANCE!E:E,CLEARANCE!F:F,'BYPRODUCT CHANGE'!A51)</f>
        <v>0</v>
      </c>
      <c r="I51" s="208">
        <f t="shared" si="11"/>
        <v>0</v>
      </c>
      <c r="L51" s="8"/>
    </row>
    <row r="52" spans="1:12" x14ac:dyDescent="0.25">
      <c r="A52" s="21" t="s">
        <v>330</v>
      </c>
      <c r="B52" s="21" t="s">
        <v>148</v>
      </c>
      <c r="C52" s="29">
        <f>SUMIFS(Sheet1!C:C,Sheet1!A:A,'BYPRODUCT CHANGE'!A52)</f>
        <v>37713.85</v>
      </c>
      <c r="D52" s="29">
        <f ca="1">SUMIFS('Fully Booked'!AF:AF,'Fully Booked'!O:O,'BYPRODUCT CHANGE'!A52,'Fully Booked'!L:L,'BYPRODUCT CHANGE'!$B$1)</f>
        <v>0</v>
      </c>
      <c r="E52" s="206">
        <f>SUMIFS('Fully Booked'!I:I,'Fully Booked'!O:O,'BYPRODUCT CHANGE'!A52)</f>
        <v>0</v>
      </c>
      <c r="F52" s="138">
        <f t="shared" ca="1" si="9"/>
        <v>0</v>
      </c>
      <c r="G52" s="207">
        <f t="shared" si="10"/>
        <v>37713.85</v>
      </c>
      <c r="H52" s="209">
        <f>SUMIFS(CLEARANCE!E:E,CLEARANCE!F:F,'BYPRODUCT CHANGE'!A52)</f>
        <v>0</v>
      </c>
      <c r="I52" s="208">
        <f t="shared" si="11"/>
        <v>0</v>
      </c>
      <c r="L52" s="8"/>
    </row>
    <row r="53" spans="1:12" x14ac:dyDescent="0.25">
      <c r="A53" s="21" t="s">
        <v>252</v>
      </c>
      <c r="B53" s="21" t="s">
        <v>148</v>
      </c>
      <c r="C53" s="29">
        <f>SUMIFS(Sheet1!C:C,Sheet1!A:A,'BYPRODUCT CHANGE'!A53)</f>
        <v>460319.8</v>
      </c>
      <c r="D53" s="29">
        <f ca="1">SUMIFS('Fully Booked'!AF:AF,'Fully Booked'!O:O,'BYPRODUCT CHANGE'!A53,'Fully Booked'!L:L,'BYPRODUCT CHANGE'!$B$1)</f>
        <v>0</v>
      </c>
      <c r="E53" s="206">
        <f>SUMIFS('Fully Booked'!I:I,'Fully Booked'!O:O,'BYPRODUCT CHANGE'!A53)</f>
        <v>17565</v>
      </c>
      <c r="F53" s="138">
        <f t="shared" ca="1" si="9"/>
        <v>0</v>
      </c>
      <c r="G53" s="207">
        <f t="shared" si="10"/>
        <v>477884.8</v>
      </c>
      <c r="H53" s="209">
        <f>SUMIFS(CLEARANCE!E:E,CLEARANCE!F:F,'BYPRODUCT CHANGE'!A53)</f>
        <v>0</v>
      </c>
      <c r="I53" s="208">
        <f t="shared" si="11"/>
        <v>3.815825432666594E-2</v>
      </c>
      <c r="L53" s="8"/>
    </row>
    <row r="54" spans="1:12" x14ac:dyDescent="0.25">
      <c r="A54" s="21" t="s">
        <v>424</v>
      </c>
      <c r="B54" s="21" t="s">
        <v>148</v>
      </c>
      <c r="C54" s="29">
        <f>SUMIFS(Sheet1!C:C,Sheet1!A:A,'BYPRODUCT CHANGE'!A54)</f>
        <v>65568</v>
      </c>
      <c r="D54" s="29">
        <f ca="1">SUMIFS('Fully Booked'!AF:AF,'Fully Booked'!O:O,'BYPRODUCT CHANGE'!A54,'Fully Booked'!L:L,'BYPRODUCT CHANGE'!$B$1)</f>
        <v>0</v>
      </c>
      <c r="E54" s="206">
        <f>SUMIFS('Fully Booked'!I:I,'Fully Booked'!O:O,'BYPRODUCT CHANGE'!A54)</f>
        <v>0</v>
      </c>
      <c r="F54" s="138">
        <f t="shared" ca="1" si="9"/>
        <v>0</v>
      </c>
      <c r="G54" s="207">
        <f t="shared" si="10"/>
        <v>65568</v>
      </c>
      <c r="H54" s="209">
        <f>SUMIFS(CLEARANCE!E:E,CLEARANCE!F:F,'BYPRODUCT CHANGE'!A54)</f>
        <v>0</v>
      </c>
      <c r="I54" s="208">
        <f t="shared" si="11"/>
        <v>0</v>
      </c>
      <c r="L54" s="8"/>
    </row>
    <row r="55" spans="1:12" x14ac:dyDescent="0.25">
      <c r="A55" s="21" t="s">
        <v>359</v>
      </c>
      <c r="B55" s="21" t="s">
        <v>148</v>
      </c>
      <c r="C55" s="29">
        <f>SUMIFS(Sheet1!C:C,Sheet1!A:A,'BYPRODUCT CHANGE'!A55)</f>
        <v>3754</v>
      </c>
      <c r="D55" s="29">
        <f ca="1">SUMIFS('Fully Booked'!AF:AF,'Fully Booked'!O:O,'BYPRODUCT CHANGE'!A55,'Fully Booked'!L:L,'BYPRODUCT CHANGE'!$B$1)</f>
        <v>0</v>
      </c>
      <c r="E55" s="206">
        <f>SUMIFS('Fully Booked'!I:I,'Fully Booked'!O:O,'BYPRODUCT CHANGE'!A55)</f>
        <v>0</v>
      </c>
      <c r="F55" s="138">
        <f t="shared" ca="1" si="9"/>
        <v>0</v>
      </c>
      <c r="G55" s="207">
        <f t="shared" si="10"/>
        <v>3754</v>
      </c>
      <c r="H55" s="209">
        <f>SUMIFS(CLEARANCE!E:E,CLEARANCE!F:F,'BYPRODUCT CHANGE'!A55)</f>
        <v>0</v>
      </c>
      <c r="I55" s="208">
        <f t="shared" si="11"/>
        <v>0</v>
      </c>
      <c r="L55" s="8"/>
    </row>
    <row r="56" spans="1:12" x14ac:dyDescent="0.25">
      <c r="A56" s="21" t="s">
        <v>329</v>
      </c>
      <c r="B56" s="21" t="s">
        <v>148</v>
      </c>
      <c r="C56" s="29">
        <f>SUMIFS(Sheet1!C:C,Sheet1!A:A,'BYPRODUCT CHANGE'!A56)</f>
        <v>323209</v>
      </c>
      <c r="D56" s="29">
        <f ca="1">SUMIFS('Fully Booked'!AF:AF,'Fully Booked'!O:O,'BYPRODUCT CHANGE'!A56,'Fully Booked'!L:L,'BYPRODUCT CHANGE'!$B$1)</f>
        <v>0</v>
      </c>
      <c r="E56" s="206">
        <f>SUMIFS('Fully Booked'!I:I,'Fully Booked'!O:O,'BYPRODUCT CHANGE'!A56)</f>
        <v>7000</v>
      </c>
      <c r="F56" s="138">
        <f t="shared" ca="1" si="9"/>
        <v>0</v>
      </c>
      <c r="G56" s="207">
        <f t="shared" si="10"/>
        <v>330209</v>
      </c>
      <c r="H56" s="209">
        <f>SUMIFS(CLEARANCE!E:E,CLEARANCE!F:F,'BYPRODUCT CHANGE'!A56)</f>
        <v>0</v>
      </c>
      <c r="I56" s="208">
        <f t="shared" si="11"/>
        <v>2.1657812746550993E-2</v>
      </c>
      <c r="L56" s="8"/>
    </row>
    <row r="57" spans="1:12" x14ac:dyDescent="0.25">
      <c r="A57" s="21" t="s">
        <v>537</v>
      </c>
      <c r="B57" s="21" t="s">
        <v>148</v>
      </c>
      <c r="C57" s="29">
        <f>SUMIFS(Sheet1!C:C,Sheet1!A:A,'BYPRODUCT CHANGE'!A57)</f>
        <v>64373</v>
      </c>
      <c r="D57" s="29">
        <f ca="1">SUMIFS('Fully Booked'!AF:AF,'Fully Booked'!O:O,'BYPRODUCT CHANGE'!A57,'Fully Booked'!L:L,'BYPRODUCT CHANGE'!$B$1)</f>
        <v>0</v>
      </c>
      <c r="E57" s="206">
        <f>SUMIFS('Fully Booked'!I:I,'Fully Booked'!O:O,'BYPRODUCT CHANGE'!A57)</f>
        <v>34590</v>
      </c>
      <c r="F57" s="138">
        <f t="shared" ca="1" si="9"/>
        <v>0</v>
      </c>
      <c r="G57" s="207">
        <f t="shared" si="10"/>
        <v>98963</v>
      </c>
      <c r="H57" s="209">
        <f>SUMIFS(CLEARANCE!E:E,CLEARANCE!F:F,'BYPRODUCT CHANGE'!A57)</f>
        <v>0</v>
      </c>
      <c r="I57" s="208">
        <f t="shared" si="11"/>
        <v>0.53733708231712052</v>
      </c>
      <c r="L57" s="8"/>
    </row>
    <row r="58" spans="1:12" x14ac:dyDescent="0.25">
      <c r="A58" s="21" t="s">
        <v>362</v>
      </c>
      <c r="B58" s="21" t="s">
        <v>148</v>
      </c>
      <c r="C58" s="29">
        <f>SUMIFS(Sheet1!C:C,Sheet1!A:A,'BYPRODUCT CHANGE'!A58)</f>
        <v>163735</v>
      </c>
      <c r="D58" s="29">
        <f ca="1">SUMIFS('Fully Booked'!AF:AF,'Fully Booked'!O:O,'BYPRODUCT CHANGE'!A58,'Fully Booked'!L:L,'BYPRODUCT CHANGE'!$B$1)</f>
        <v>0</v>
      </c>
      <c r="E58" s="206">
        <f>SUMIFS('Fully Booked'!I:I,'Fully Booked'!O:O,'BYPRODUCT CHANGE'!A58)</f>
        <v>23834</v>
      </c>
      <c r="F58" s="138">
        <f t="shared" ca="1" si="9"/>
        <v>0</v>
      </c>
      <c r="G58" s="207">
        <f t="shared" si="10"/>
        <v>187569</v>
      </c>
      <c r="H58" s="209">
        <f>SUMIFS(CLEARANCE!E:E,CLEARANCE!F:F,'BYPRODUCT CHANGE'!A58)</f>
        <v>0</v>
      </c>
      <c r="I58" s="208">
        <f t="shared" si="11"/>
        <v>0.14556447918893334</v>
      </c>
      <c r="L58" s="8"/>
    </row>
    <row r="59" spans="1:12" ht="15.75" x14ac:dyDescent="0.25">
      <c r="A59" s="86" t="s">
        <v>71</v>
      </c>
      <c r="B59" s="86"/>
      <c r="C59" s="86">
        <f>SUM(C21:C58)</f>
        <v>8899864.5500000007</v>
      </c>
      <c r="D59" s="86">
        <f ca="1">SUM(D21:D58)</f>
        <v>0</v>
      </c>
      <c r="E59" s="86">
        <f>SUM(E21:E58)</f>
        <v>415112</v>
      </c>
      <c r="F59" s="210">
        <f ca="1">D59/G59</f>
        <v>0</v>
      </c>
      <c r="G59" s="86">
        <f>SUM(G21:G58)</f>
        <v>9314976.5499999989</v>
      </c>
      <c r="H59" s="86">
        <f>SUM(H21:H58)</f>
        <v>0</v>
      </c>
      <c r="I59" s="202">
        <f>IFERROR((G59-C59)/C59,0)</f>
        <v>4.6642507609848748E-2</v>
      </c>
      <c r="L59" s="8"/>
    </row>
    <row r="60" spans="1:12" x14ac:dyDescent="0.25">
      <c r="D60" s="21"/>
      <c r="E60" s="191"/>
      <c r="F60" s="125"/>
      <c r="G60" s="125"/>
      <c r="H60" s="204"/>
      <c r="L60" s="8"/>
    </row>
    <row r="61" spans="1:12" ht="47.25" x14ac:dyDescent="0.25">
      <c r="A61" s="201" t="s">
        <v>65</v>
      </c>
      <c r="B61" s="201" t="s">
        <v>364</v>
      </c>
      <c r="C61" s="213" t="s">
        <v>519</v>
      </c>
      <c r="D61" s="201" t="s">
        <v>377</v>
      </c>
      <c r="E61" s="201" t="s">
        <v>378</v>
      </c>
      <c r="F61" s="201" t="s">
        <v>381</v>
      </c>
      <c r="G61" s="201" t="s">
        <v>382</v>
      </c>
      <c r="H61" s="201" t="s">
        <v>335</v>
      </c>
      <c r="I61" s="201" t="s">
        <v>383</v>
      </c>
      <c r="L61" s="8"/>
    </row>
    <row r="62" spans="1:12" x14ac:dyDescent="0.25">
      <c r="A62" s="21" t="s">
        <v>464</v>
      </c>
      <c r="B62" s="21" t="s">
        <v>173</v>
      </c>
      <c r="C62" s="29">
        <f>SUMIFS(Sheet1!C:C,Sheet1!A:A,'BYPRODUCT CHANGE'!A62)</f>
        <v>0</v>
      </c>
      <c r="D62" s="29">
        <f ca="1">SUMIFS('Fully Booked'!AF:AF,'Fully Booked'!O:O,'BYPRODUCT CHANGE'!A62,'Fully Booked'!L:L,'BYPRODUCT CHANGE'!$B$1)</f>
        <v>0</v>
      </c>
      <c r="E62" s="206">
        <f>SUMIFS('Fully Booked'!I:I,'Fully Booked'!O:O,'BYPRODUCT CHANGE'!A62)</f>
        <v>0</v>
      </c>
      <c r="F62" s="138">
        <f t="shared" ref="F62:F102" ca="1" si="30">IFERROR(D62/G62,0)</f>
        <v>0</v>
      </c>
      <c r="G62" s="207">
        <f>E62+C62-H62</f>
        <v>0</v>
      </c>
      <c r="H62" s="211">
        <f>SUMIFS(CLEARANCE!E:E,CLEARANCE!F:F,'BYPRODUCT CHANGE'!A62)</f>
        <v>0</v>
      </c>
      <c r="I62" s="57">
        <f>IFERROR((G62-C62)/C62,0)</f>
        <v>0</v>
      </c>
      <c r="L62" s="8"/>
    </row>
    <row r="63" spans="1:12" x14ac:dyDescent="0.25">
      <c r="A63" s="21" t="s">
        <v>465</v>
      </c>
      <c r="B63" s="21" t="s">
        <v>173</v>
      </c>
      <c r="C63" s="29">
        <f>SUMIFS(Sheet1!C:C,Sheet1!A:A,'BYPRODUCT CHANGE'!A63)</f>
        <v>192950</v>
      </c>
      <c r="D63" s="29">
        <f ca="1">SUMIFS('Fully Booked'!AF:AF,'Fully Booked'!O:O,'BYPRODUCT CHANGE'!A63,'Fully Booked'!L:L,'BYPRODUCT CHANGE'!$B$1)</f>
        <v>0</v>
      </c>
      <c r="E63" s="206">
        <f>SUMIFS('Fully Booked'!I:I,'Fully Booked'!O:O,'BYPRODUCT CHANGE'!A63)</f>
        <v>0</v>
      </c>
      <c r="F63" s="138">
        <f t="shared" ca="1" si="30"/>
        <v>0</v>
      </c>
      <c r="G63" s="207">
        <f t="shared" ref="G63:G102" si="31">E63+C63-H63</f>
        <v>192950</v>
      </c>
      <c r="H63" s="211">
        <f>SUMIFS(CLEARANCE!E:E,CLEARANCE!F:F,'BYPRODUCT CHANGE'!A63)</f>
        <v>0</v>
      </c>
      <c r="I63" s="57">
        <f t="shared" ref="I63:I102" si="32">IFERROR((G63-C63)/C63,0)</f>
        <v>0</v>
      </c>
      <c r="L63" s="8"/>
    </row>
    <row r="64" spans="1:12" x14ac:dyDescent="0.25">
      <c r="A64" s="21" t="s">
        <v>466</v>
      </c>
      <c r="B64" s="21" t="s">
        <v>173</v>
      </c>
      <c r="C64" s="29">
        <f>SUMIFS(Sheet1!C:C,Sheet1!A:A,'BYPRODUCT CHANGE'!A64)</f>
        <v>8232</v>
      </c>
      <c r="D64" s="29">
        <f ca="1">SUMIFS('Fully Booked'!AF:AF,'Fully Booked'!O:O,'BYPRODUCT CHANGE'!A64,'Fully Booked'!L:L,'BYPRODUCT CHANGE'!$B$1)</f>
        <v>0</v>
      </c>
      <c r="E64" s="206">
        <f>SUMIFS('Fully Booked'!I:I,'Fully Booked'!O:O,'BYPRODUCT CHANGE'!A64)</f>
        <v>0</v>
      </c>
      <c r="F64" s="138">
        <f t="shared" ca="1" si="30"/>
        <v>0</v>
      </c>
      <c r="G64" s="207">
        <f t="shared" si="31"/>
        <v>8232</v>
      </c>
      <c r="H64" s="211">
        <f>SUMIFS(CLEARANCE!E:E,CLEARANCE!F:F,'BYPRODUCT CHANGE'!A64)</f>
        <v>0</v>
      </c>
      <c r="I64" s="57">
        <f t="shared" si="32"/>
        <v>0</v>
      </c>
      <c r="L64" s="8"/>
    </row>
    <row r="65" spans="1:12" x14ac:dyDescent="0.25">
      <c r="A65" s="21" t="s">
        <v>467</v>
      </c>
      <c r="B65" s="21" t="s">
        <v>173</v>
      </c>
      <c r="C65" s="29">
        <f>SUMIFS(Sheet1!C:C,Sheet1!A:A,'BYPRODUCT CHANGE'!A65)</f>
        <v>3940</v>
      </c>
      <c r="D65" s="29">
        <f ca="1">SUMIFS('Fully Booked'!AF:AF,'Fully Booked'!O:O,'BYPRODUCT CHANGE'!A65,'Fully Booked'!L:L,'BYPRODUCT CHANGE'!$B$1)</f>
        <v>0</v>
      </c>
      <c r="E65" s="206">
        <f>SUMIFS('Fully Booked'!I:I,'Fully Booked'!O:O,'BYPRODUCT CHANGE'!A65)</f>
        <v>0</v>
      </c>
      <c r="F65" s="138">
        <f t="shared" ca="1" si="30"/>
        <v>0</v>
      </c>
      <c r="G65" s="207">
        <f t="shared" si="31"/>
        <v>3940</v>
      </c>
      <c r="H65" s="211">
        <f>SUMIFS(CLEARANCE!E:E,CLEARANCE!F:F,'BYPRODUCT CHANGE'!A65)</f>
        <v>0</v>
      </c>
      <c r="I65" s="57">
        <f t="shared" si="32"/>
        <v>0</v>
      </c>
      <c r="L65" s="8"/>
    </row>
    <row r="66" spans="1:12" x14ac:dyDescent="0.25">
      <c r="A66" s="21" t="s">
        <v>468</v>
      </c>
      <c r="B66" s="21" t="s">
        <v>173</v>
      </c>
      <c r="C66" s="29">
        <f>SUMIFS(Sheet1!C:C,Sheet1!A:A,'BYPRODUCT CHANGE'!A66)</f>
        <v>123892</v>
      </c>
      <c r="D66" s="29">
        <f ca="1">SUMIFS('Fully Booked'!AF:AF,'Fully Booked'!O:O,'PENDING FULL BOOKING'!#REF!,'Fully Booked'!L:L,'BYPRODUCT CHANGE'!$B$1)</f>
        <v>0</v>
      </c>
      <c r="E66" s="206">
        <f>SUMIFS('Fully Booked'!I:I,'Fully Booked'!O:O,'PENDING FULL BOOKING'!#REF!)</f>
        <v>0</v>
      </c>
      <c r="F66" s="138">
        <f t="shared" ca="1" si="30"/>
        <v>0</v>
      </c>
      <c r="G66" s="207">
        <f t="shared" si="31"/>
        <v>123892</v>
      </c>
      <c r="H66" s="211">
        <f>SUMIFS(CLEARANCE!E:E,CLEARANCE!F:F,'PENDING FULL BOOKING'!#REF!)</f>
        <v>0</v>
      </c>
      <c r="I66" s="57">
        <f t="shared" si="32"/>
        <v>0</v>
      </c>
      <c r="L66" s="8"/>
    </row>
    <row r="67" spans="1:12" x14ac:dyDescent="0.25">
      <c r="A67" s="21" t="s">
        <v>463</v>
      </c>
      <c r="B67" s="21" t="s">
        <v>173</v>
      </c>
      <c r="C67" s="29">
        <f>SUMIFS(Sheet1!C:C,Sheet1!A:A,'BYPRODUCT CHANGE'!A67)</f>
        <v>743490</v>
      </c>
      <c r="D67" s="29">
        <f ca="1">SUMIFS('Fully Booked'!AF:AF,'Fully Booked'!O:O,'BYPRODUCT CHANGE'!A67,'Fully Booked'!L:L,'BYPRODUCT CHANGE'!$B$1)</f>
        <v>0</v>
      </c>
      <c r="E67" s="206">
        <f>SUMIFS('Fully Booked'!I:I,'Fully Booked'!O:O,'BYPRODUCT CHANGE'!A67)</f>
        <v>34372.949999999997</v>
      </c>
      <c r="F67" s="138">
        <f t="shared" ca="1" si="30"/>
        <v>0</v>
      </c>
      <c r="G67" s="207">
        <f t="shared" si="31"/>
        <v>777862.95</v>
      </c>
      <c r="H67" s="211">
        <f>SUMIFS(CLEARANCE!E:E,CLEARANCE!F:F,'BYPRODUCT CHANGE'!A67)</f>
        <v>0</v>
      </c>
      <c r="I67" s="57">
        <f t="shared" si="32"/>
        <v>4.6231892829762276E-2</v>
      </c>
      <c r="L67" s="8"/>
    </row>
    <row r="68" spans="1:12" x14ac:dyDescent="0.25">
      <c r="A68" s="21" t="s">
        <v>344</v>
      </c>
      <c r="B68" s="21" t="s">
        <v>173</v>
      </c>
      <c r="C68" s="29">
        <f>SUMIFS(Sheet1!C:C,Sheet1!A:A,'BYPRODUCT CHANGE'!A68)</f>
        <v>26320</v>
      </c>
      <c r="D68" s="29">
        <f ca="1">SUMIFS('Fully Booked'!AF:AF,'Fully Booked'!O:O,'BYPRODUCT CHANGE'!A68,'Fully Booked'!L:L,'BYPRODUCT CHANGE'!$B$1)</f>
        <v>0</v>
      </c>
      <c r="E68" s="206">
        <f>SUMIFS('Fully Booked'!I:I,'Fully Booked'!O:O,'BYPRODUCT CHANGE'!A68)</f>
        <v>12151</v>
      </c>
      <c r="F68" s="138">
        <f t="shared" ca="1" si="30"/>
        <v>0</v>
      </c>
      <c r="G68" s="207">
        <f t="shared" si="31"/>
        <v>38471</v>
      </c>
      <c r="H68" s="211">
        <f>SUMIFS(CLEARANCE!E:E,CLEARANCE!F:F,'BYPRODUCT CHANGE'!A68)</f>
        <v>0</v>
      </c>
      <c r="I68" s="57">
        <f t="shared" si="32"/>
        <v>0.46166413373860182</v>
      </c>
      <c r="L68" s="8"/>
    </row>
    <row r="69" spans="1:12" x14ac:dyDescent="0.25">
      <c r="A69" s="21" t="s">
        <v>328</v>
      </c>
      <c r="B69" s="21" t="s">
        <v>173</v>
      </c>
      <c r="C69" s="29">
        <f>SUMIFS(Sheet1!C:C,Sheet1!A:A,'BYPRODUCT CHANGE'!A69)</f>
        <v>211812</v>
      </c>
      <c r="D69" s="29">
        <f ca="1">SUMIFS('Fully Booked'!AF:AF,'Fully Booked'!O:O,'BYPRODUCT CHANGE'!A69,'Fully Booked'!L:L,'BYPRODUCT CHANGE'!$B$1)</f>
        <v>0</v>
      </c>
      <c r="E69" s="206">
        <f>SUMIFS('Fully Booked'!I:I,'Fully Booked'!O:O,'BYPRODUCT CHANGE'!A69)</f>
        <v>19046</v>
      </c>
      <c r="F69" s="138">
        <f t="shared" ca="1" si="30"/>
        <v>0</v>
      </c>
      <c r="G69" s="207">
        <f t="shared" si="31"/>
        <v>230858</v>
      </c>
      <c r="H69" s="211">
        <f>SUMIFS(CLEARANCE!E:E,CLEARANCE!F:F,'BYPRODUCT CHANGE'!A69)</f>
        <v>0</v>
      </c>
      <c r="I69" s="57">
        <f t="shared" si="32"/>
        <v>8.9919362453496493E-2</v>
      </c>
      <c r="L69" s="8"/>
    </row>
    <row r="70" spans="1:12" x14ac:dyDescent="0.25">
      <c r="A70" s="21" t="s">
        <v>345</v>
      </c>
      <c r="B70" s="21" t="s">
        <v>173</v>
      </c>
      <c r="C70" s="29">
        <f>SUMIFS(Sheet1!C:C,Sheet1!A:A,'BYPRODUCT CHANGE'!A70)</f>
        <v>49980</v>
      </c>
      <c r="D70" s="29">
        <f ca="1">SUMIFS('Fully Booked'!AF:AF,'Fully Booked'!O:O,'BYPRODUCT CHANGE'!A70,'Fully Booked'!L:L,'BYPRODUCT CHANGE'!$B$1)</f>
        <v>0</v>
      </c>
      <c r="E70" s="206">
        <f>SUMIFS('Fully Booked'!I:I,'Fully Booked'!O:O,'BYPRODUCT CHANGE'!A70)</f>
        <v>0</v>
      </c>
      <c r="F70" s="138">
        <f t="shared" ca="1" si="30"/>
        <v>0</v>
      </c>
      <c r="G70" s="207">
        <f t="shared" si="31"/>
        <v>49980</v>
      </c>
      <c r="H70" s="211">
        <f>SUMIFS(CLEARANCE!E:E,CLEARANCE!F:F,'BYPRODUCT CHANGE'!A70)</f>
        <v>0</v>
      </c>
      <c r="I70" s="57">
        <f t="shared" si="32"/>
        <v>0</v>
      </c>
      <c r="L70" s="8"/>
    </row>
    <row r="71" spans="1:12" x14ac:dyDescent="0.25">
      <c r="A71" s="21" t="s">
        <v>346</v>
      </c>
      <c r="B71" s="21" t="s">
        <v>173</v>
      </c>
      <c r="C71" s="29">
        <f>SUMIFS(Sheet1!C:C,Sheet1!A:A,'BYPRODUCT CHANGE'!A71)</f>
        <v>20451</v>
      </c>
      <c r="D71" s="29">
        <f ca="1">SUMIFS('Fully Booked'!AF:AF,'Fully Booked'!O:O,'BYPRODUCT CHANGE'!A71,'Fully Booked'!L:L,'BYPRODUCT CHANGE'!$B$1)</f>
        <v>0</v>
      </c>
      <c r="E71" s="206">
        <f>SUMIFS('Fully Booked'!I:I,'Fully Booked'!O:O,'BYPRODUCT CHANGE'!A71)</f>
        <v>0</v>
      </c>
      <c r="F71" s="138">
        <f t="shared" ca="1" si="30"/>
        <v>0</v>
      </c>
      <c r="G71" s="207">
        <f t="shared" si="31"/>
        <v>20451</v>
      </c>
      <c r="H71" s="211">
        <f>SUMIFS(CLEARANCE!E:E,CLEARANCE!F:F,'BYPRODUCT CHANGE'!A71)</f>
        <v>0</v>
      </c>
      <c r="I71" s="57">
        <f t="shared" si="32"/>
        <v>0</v>
      </c>
      <c r="L71" s="8"/>
    </row>
    <row r="72" spans="1:12" x14ac:dyDescent="0.25">
      <c r="A72" s="21" t="s">
        <v>347</v>
      </c>
      <c r="B72" s="21" t="s">
        <v>173</v>
      </c>
      <c r="C72" s="29">
        <f>SUMIFS(Sheet1!C:C,Sheet1!A:A,'BYPRODUCT CHANGE'!A72)</f>
        <v>116403</v>
      </c>
      <c r="D72" s="29">
        <f ca="1">SUMIFS('Fully Booked'!AF:AF,'Fully Booked'!O:O,'BYPRODUCT CHANGE'!A72,'Fully Booked'!L:L,'BYPRODUCT CHANGE'!$B$1)</f>
        <v>0</v>
      </c>
      <c r="E72" s="206">
        <f>SUMIFS('Fully Booked'!I:I,'Fully Booked'!O:O,'BYPRODUCT CHANGE'!A72)</f>
        <v>0</v>
      </c>
      <c r="F72" s="138">
        <f t="shared" ca="1" si="30"/>
        <v>0</v>
      </c>
      <c r="G72" s="207">
        <f t="shared" si="31"/>
        <v>116403</v>
      </c>
      <c r="H72" s="211">
        <f>SUMIFS(CLEARANCE!E:E,CLEARANCE!F:F,'BYPRODUCT CHANGE'!A72)</f>
        <v>0</v>
      </c>
      <c r="I72" s="57">
        <f t="shared" si="32"/>
        <v>0</v>
      </c>
      <c r="L72" s="8"/>
    </row>
    <row r="73" spans="1:12" x14ac:dyDescent="0.25">
      <c r="A73" s="21" t="s">
        <v>348</v>
      </c>
      <c r="B73" s="21" t="s">
        <v>173</v>
      </c>
      <c r="C73" s="29">
        <f>SUMIFS(Sheet1!C:C,Sheet1!A:A,'BYPRODUCT CHANGE'!A73)</f>
        <v>3353</v>
      </c>
      <c r="D73" s="29">
        <f ca="1">SUMIFS('Fully Booked'!AF:AF,'Fully Booked'!O:O,'BYPRODUCT CHANGE'!A73,'Fully Booked'!L:L,'BYPRODUCT CHANGE'!$B$1)</f>
        <v>0</v>
      </c>
      <c r="E73" s="206">
        <f>SUMIFS('Fully Booked'!I:I,'Fully Booked'!O:O,'BYPRODUCT CHANGE'!A73)</f>
        <v>14071</v>
      </c>
      <c r="F73" s="138">
        <f t="shared" ca="1" si="30"/>
        <v>0</v>
      </c>
      <c r="G73" s="207">
        <f t="shared" si="31"/>
        <v>17424</v>
      </c>
      <c r="H73" s="211">
        <f>SUMIFS(CLEARANCE!E:E,CLEARANCE!F:F,'BYPRODUCT CHANGE'!A73)</f>
        <v>0</v>
      </c>
      <c r="I73" s="57">
        <f t="shared" si="32"/>
        <v>4.1965404115717266</v>
      </c>
      <c r="L73" s="8"/>
    </row>
    <row r="74" spans="1:12" x14ac:dyDescent="0.25">
      <c r="A74" s="21" t="s">
        <v>349</v>
      </c>
      <c r="B74" s="21" t="s">
        <v>173</v>
      </c>
      <c r="C74" s="29">
        <f>SUMIFS(Sheet1!C:C,Sheet1!A:A,'BYPRODUCT CHANGE'!A74)</f>
        <v>11433</v>
      </c>
      <c r="D74" s="29">
        <f ca="1">SUMIFS('Fully Booked'!AF:AF,'Fully Booked'!O:O,'BYPRODUCT CHANGE'!A74,'Fully Booked'!L:L,'BYPRODUCT CHANGE'!$B$1)</f>
        <v>0</v>
      </c>
      <c r="E74" s="206">
        <f>SUMIFS('Fully Booked'!I:I,'Fully Booked'!O:O,'BYPRODUCT CHANGE'!A74)</f>
        <v>31141</v>
      </c>
      <c r="F74" s="138">
        <f t="shared" ca="1" si="30"/>
        <v>0</v>
      </c>
      <c r="G74" s="207">
        <f t="shared" si="31"/>
        <v>42574</v>
      </c>
      <c r="H74" s="211">
        <f>SUMIFS(CLEARANCE!E:E,CLEARANCE!F:F,'BYPRODUCT CHANGE'!A74)</f>
        <v>0</v>
      </c>
      <c r="I74" s="57">
        <f t="shared" si="32"/>
        <v>2.7237820344616459</v>
      </c>
      <c r="L74" s="8"/>
    </row>
    <row r="75" spans="1:12" x14ac:dyDescent="0.25">
      <c r="A75" s="21" t="s">
        <v>350</v>
      </c>
      <c r="C75" s="29">
        <f>SUMIFS(Sheet1!C:C,Sheet1!A:A,'BYPRODUCT CHANGE'!A75)</f>
        <v>41683.35</v>
      </c>
      <c r="D75" s="29">
        <f ca="1">SUMIFS('Fully Booked'!AF:AF,'Fully Booked'!O:O,'BYPRODUCT CHANGE'!A75,'Fully Booked'!L:L,'BYPRODUCT CHANGE'!$B$1)</f>
        <v>0</v>
      </c>
      <c r="E75" s="206">
        <f>SUMIFS('Fully Booked'!I:I,'Fully Booked'!O:O,'BYPRODUCT CHANGE'!A75)</f>
        <v>0</v>
      </c>
      <c r="F75" s="138">
        <f t="shared" ref="F75:F76" ca="1" si="33">IFERROR(D75/G75,0)</f>
        <v>0</v>
      </c>
      <c r="G75" s="207">
        <f t="shared" si="31"/>
        <v>41683.35</v>
      </c>
      <c r="H75" s="211">
        <f>SUMIFS(CLEARANCE!E:E,CLEARANCE!F:F,'BYPRODUCT CHANGE'!A75)</f>
        <v>0</v>
      </c>
      <c r="I75" s="57">
        <f t="shared" si="32"/>
        <v>0</v>
      </c>
      <c r="L75" s="8"/>
    </row>
    <row r="76" spans="1:12" x14ac:dyDescent="0.25">
      <c r="A76" s="21" t="s">
        <v>494</v>
      </c>
      <c r="B76" s="21" t="s">
        <v>173</v>
      </c>
      <c r="C76" s="29">
        <f>SUMIFS(Sheet1!C:C,Sheet1!A:A,'BYPRODUCT CHANGE'!A76)</f>
        <v>5170</v>
      </c>
      <c r="D76" s="29">
        <f ca="1">SUMIFS('Fully Booked'!AF:AF,'Fully Booked'!O:O,'BYPRODUCT CHANGE'!A76,'Fully Booked'!L:L,'BYPRODUCT CHANGE'!$B$1)</f>
        <v>0</v>
      </c>
      <c r="E76" s="206">
        <f>SUMIFS('Fully Booked'!I:I,'Fully Booked'!O:O,'BYPRODUCT CHANGE'!A76)</f>
        <v>0</v>
      </c>
      <c r="F76" s="138">
        <f t="shared" ca="1" si="33"/>
        <v>0</v>
      </c>
      <c r="G76" s="207">
        <f t="shared" si="31"/>
        <v>5170</v>
      </c>
      <c r="H76" s="211">
        <f>SUMIFS(CLEARANCE!E:E,CLEARANCE!F:F,'BYPRODUCT CHANGE'!A76)</f>
        <v>0</v>
      </c>
      <c r="I76" s="57">
        <f t="shared" si="32"/>
        <v>0</v>
      </c>
      <c r="L76" s="8"/>
    </row>
    <row r="77" spans="1:12" x14ac:dyDescent="0.25">
      <c r="A77" s="21" t="s">
        <v>351</v>
      </c>
      <c r="B77" s="21" t="s">
        <v>173</v>
      </c>
      <c r="C77" s="29">
        <f>SUMIFS(Sheet1!C:C,Sheet1!A:A,'BYPRODUCT CHANGE'!A77)</f>
        <v>88050</v>
      </c>
      <c r="D77" s="29">
        <f ca="1">SUMIFS('Fully Booked'!AF:AF,'Fully Booked'!O:O,'BYPRODUCT CHANGE'!A77,'Fully Booked'!L:L,'BYPRODUCT CHANGE'!$B$1)</f>
        <v>0</v>
      </c>
      <c r="E77" s="206">
        <f>SUMIFS('Fully Booked'!I:I,'Fully Booked'!O:O,'BYPRODUCT CHANGE'!A77)</f>
        <v>4572</v>
      </c>
      <c r="F77" s="138">
        <f t="shared" ca="1" si="30"/>
        <v>0</v>
      </c>
      <c r="G77" s="207">
        <f t="shared" si="31"/>
        <v>92622</v>
      </c>
      <c r="H77" s="211">
        <f>SUMIFS(CLEARANCE!E:E,CLEARANCE!F:F,'BYPRODUCT CHANGE'!A77)</f>
        <v>0</v>
      </c>
      <c r="I77" s="57">
        <f t="shared" si="32"/>
        <v>5.1925042589437823E-2</v>
      </c>
      <c r="L77" s="8"/>
    </row>
    <row r="78" spans="1:12" x14ac:dyDescent="0.25">
      <c r="A78" s="21" t="s">
        <v>353</v>
      </c>
      <c r="B78" s="21" t="s">
        <v>173</v>
      </c>
      <c r="C78" s="29">
        <f>SUMIFS(Sheet1!C:C,Sheet1!A:A,'BYPRODUCT CHANGE'!A78)</f>
        <v>92578</v>
      </c>
      <c r="D78" s="29">
        <f ca="1">SUMIFS('Fully Booked'!AF:AF,'Fully Booked'!O:O,'BYPRODUCT CHANGE'!A78,'Fully Booked'!L:L,'BYPRODUCT CHANGE'!$B$1)</f>
        <v>0</v>
      </c>
      <c r="E78" s="206">
        <f>SUMIFS('Fully Booked'!I:I,'Fully Booked'!O:O,'BYPRODUCT CHANGE'!A78)</f>
        <v>0</v>
      </c>
      <c r="F78" s="138">
        <f t="shared" ca="1" si="30"/>
        <v>0</v>
      </c>
      <c r="G78" s="207">
        <f t="shared" si="31"/>
        <v>92578</v>
      </c>
      <c r="H78" s="211">
        <f>SUMIFS(CLEARANCE!E:E,CLEARANCE!F:F,'BYPRODUCT CHANGE'!A78)</f>
        <v>0</v>
      </c>
      <c r="I78" s="57">
        <f t="shared" si="32"/>
        <v>0</v>
      </c>
      <c r="L78" s="8"/>
    </row>
    <row r="79" spans="1:12" x14ac:dyDescent="0.25">
      <c r="A79" s="21" t="s">
        <v>352</v>
      </c>
      <c r="B79" s="21" t="s">
        <v>173</v>
      </c>
      <c r="C79" s="29">
        <f>SUMIFS(Sheet1!C:C,Sheet1!A:A,'BYPRODUCT CHANGE'!A79)</f>
        <v>223699</v>
      </c>
      <c r="D79" s="29">
        <f ca="1">SUMIFS('Fully Booked'!AF:AF,'Fully Booked'!O:O,'BYPRODUCT CHANGE'!A79,'Fully Booked'!L:L,'BYPRODUCT CHANGE'!$B$1)</f>
        <v>0</v>
      </c>
      <c r="E79" s="206">
        <f>SUMIFS('Fully Booked'!I:I,'Fully Booked'!O:O,'BYPRODUCT CHANGE'!A79)</f>
        <v>0</v>
      </c>
      <c r="F79" s="138">
        <f t="shared" ca="1" si="30"/>
        <v>0</v>
      </c>
      <c r="G79" s="207">
        <f t="shared" si="31"/>
        <v>223699</v>
      </c>
      <c r="H79" s="211">
        <f>SUMIFS(CLEARANCE!E:E,CLEARANCE!F:F,'BYPRODUCT CHANGE'!A79)</f>
        <v>0</v>
      </c>
      <c r="I79" s="57">
        <f t="shared" si="32"/>
        <v>0</v>
      </c>
      <c r="L79" s="8"/>
    </row>
    <row r="80" spans="1:12" ht="15.75" customHeight="1" x14ac:dyDescent="0.25">
      <c r="A80" s="21" t="s">
        <v>354</v>
      </c>
      <c r="B80" s="21" t="s">
        <v>173</v>
      </c>
      <c r="C80" s="29">
        <f>SUMIFS(Sheet1!C:C,Sheet1!A:A,'BYPRODUCT CHANGE'!A80)</f>
        <v>39907</v>
      </c>
      <c r="D80" s="29">
        <f ca="1">SUMIFS('Fully Booked'!AF:AF,'Fully Booked'!O:O,'BYPRODUCT CHANGE'!A80,'Fully Booked'!L:L,'BYPRODUCT CHANGE'!$B$1)</f>
        <v>0</v>
      </c>
      <c r="E80" s="206">
        <f>SUMIFS('Fully Booked'!I:I,'Fully Booked'!O:O,'BYPRODUCT CHANGE'!A80)</f>
        <v>0</v>
      </c>
      <c r="F80" s="138">
        <f t="shared" ca="1" si="30"/>
        <v>0</v>
      </c>
      <c r="G80" s="207">
        <f t="shared" si="31"/>
        <v>39907</v>
      </c>
      <c r="H80" s="211">
        <f>SUMIFS(CLEARANCE!E:E,CLEARANCE!F:F,'BYPRODUCT CHANGE'!A80)</f>
        <v>0</v>
      </c>
      <c r="I80" s="57">
        <f t="shared" si="32"/>
        <v>0</v>
      </c>
      <c r="L80" s="8"/>
    </row>
    <row r="81" spans="1:12" ht="15.75" customHeight="1" x14ac:dyDescent="0.25">
      <c r="A81" s="21" t="s">
        <v>521</v>
      </c>
      <c r="B81" s="21" t="s">
        <v>173</v>
      </c>
      <c r="C81" s="29">
        <f>SUMIFS(Sheet1!C:C,Sheet1!A:A,'BYPRODUCT CHANGE'!A81)</f>
        <v>10990</v>
      </c>
      <c r="D81" s="29">
        <f ca="1">SUMIFS('Fully Booked'!AF:AF,'Fully Booked'!O:O,'BYPRODUCT CHANGE'!A81,'Fully Booked'!L:L,'BYPRODUCT CHANGE'!$B$1)</f>
        <v>0</v>
      </c>
      <c r="E81" s="206">
        <f>SUMIFS('Fully Booked'!I:I,'Fully Booked'!O:O,'BYPRODUCT CHANGE'!A81)</f>
        <v>0</v>
      </c>
      <c r="F81" s="138">
        <f t="shared" ca="1" si="30"/>
        <v>0</v>
      </c>
      <c r="G81" s="207">
        <f t="shared" si="31"/>
        <v>10990</v>
      </c>
      <c r="H81" s="211">
        <f>SUMIFS(CLEARANCE!E:E,CLEARANCE!F:F,'BYPRODUCT CHANGE'!A81)</f>
        <v>0</v>
      </c>
      <c r="I81" s="57">
        <f t="shared" si="32"/>
        <v>0</v>
      </c>
      <c r="L81" s="8"/>
    </row>
    <row r="82" spans="1:12" ht="15.75" customHeight="1" x14ac:dyDescent="0.25">
      <c r="A82" s="21" t="s">
        <v>522</v>
      </c>
      <c r="B82" s="21" t="s">
        <v>173</v>
      </c>
      <c r="C82" s="29">
        <f>SUMIFS(Sheet1!C:C,Sheet1!A:A,'BYPRODUCT CHANGE'!A82)</f>
        <v>7981</v>
      </c>
      <c r="D82" s="29">
        <f ca="1">SUMIFS('Fully Booked'!AF:AF,'Fully Booked'!O:O,'BYPRODUCT CHANGE'!A82,'Fully Booked'!L:L,'BYPRODUCT CHANGE'!$B$1)</f>
        <v>0</v>
      </c>
      <c r="E82" s="206">
        <f>SUMIFS('Fully Booked'!I:I,'Fully Booked'!O:O,'BYPRODUCT CHANGE'!A82)</f>
        <v>0</v>
      </c>
      <c r="F82" s="138">
        <f t="shared" ca="1" si="30"/>
        <v>0</v>
      </c>
      <c r="G82" s="207">
        <f t="shared" si="31"/>
        <v>7981</v>
      </c>
      <c r="H82" s="211">
        <f>SUMIFS(CLEARANCE!E:E,CLEARANCE!F:F,'BYPRODUCT CHANGE'!A82)</f>
        <v>0</v>
      </c>
      <c r="I82" s="57">
        <f t="shared" si="32"/>
        <v>0</v>
      </c>
      <c r="L82" s="8"/>
    </row>
    <row r="83" spans="1:12" x14ac:dyDescent="0.25">
      <c r="A83" s="21" t="s">
        <v>470</v>
      </c>
      <c r="B83" s="21" t="s">
        <v>173</v>
      </c>
      <c r="C83" s="29">
        <f>SUMIFS(Sheet1!C:C,Sheet1!A:A,'BYPRODUCT CHANGE'!A83)</f>
        <v>2625</v>
      </c>
      <c r="D83" s="29">
        <f ca="1">SUMIFS('Fully Booked'!AF:AF,'Fully Booked'!O:O,'BYPRODUCT CHANGE'!A83,'Fully Booked'!L:L,'BYPRODUCT CHANGE'!$B$1)</f>
        <v>0</v>
      </c>
      <c r="E83" s="206">
        <f>SUMIFS('Fully Booked'!I:I,'Fully Booked'!O:O,'BYPRODUCT CHANGE'!A83)</f>
        <v>12201</v>
      </c>
      <c r="F83" s="138">
        <f t="shared" ca="1" si="30"/>
        <v>0</v>
      </c>
      <c r="G83" s="207">
        <f t="shared" si="31"/>
        <v>14826</v>
      </c>
      <c r="H83" s="211">
        <f>SUMIFS(CLEARANCE!E:E,CLEARANCE!F:F,'BYPRODUCT CHANGE'!A83)</f>
        <v>0</v>
      </c>
      <c r="I83" s="57">
        <f t="shared" si="32"/>
        <v>4.6479999999999997</v>
      </c>
      <c r="L83" s="8"/>
    </row>
    <row r="84" spans="1:12" x14ac:dyDescent="0.25">
      <c r="A84" s="21" t="s">
        <v>791</v>
      </c>
      <c r="B84" s="21" t="s">
        <v>173</v>
      </c>
      <c r="C84" s="29">
        <f>SUMIFS(Sheet1!C:C,Sheet1!A:A,'BYPRODUCT CHANGE'!A84)</f>
        <v>68026</v>
      </c>
      <c r="D84" s="29">
        <f ca="1">SUMIFS('Fully Booked'!AF:AF,'Fully Booked'!O:O,'BYPRODUCT CHANGE'!A84,'Fully Booked'!L:L,'BYPRODUCT CHANGE'!$B$1)</f>
        <v>0</v>
      </c>
      <c r="E84" s="206">
        <f>SUMIFS('Fully Booked'!I:I,'Fully Booked'!O:O,'BYPRODUCT CHANGE'!A84)</f>
        <v>0</v>
      </c>
      <c r="F84" s="138">
        <f t="shared" ca="1" si="30"/>
        <v>0</v>
      </c>
      <c r="G84" s="207">
        <f t="shared" si="31"/>
        <v>68026</v>
      </c>
      <c r="H84" s="211">
        <f>SUMIFS(CLEARANCE!E:E,CLEARANCE!F:F,'BYPRODUCT CHANGE'!A84)</f>
        <v>0</v>
      </c>
      <c r="I84" s="57">
        <f t="shared" si="32"/>
        <v>0</v>
      </c>
      <c r="L84" s="8"/>
    </row>
    <row r="85" spans="1:12" x14ac:dyDescent="0.25">
      <c r="A85" s="21" t="s">
        <v>471</v>
      </c>
      <c r="B85" s="21" t="s">
        <v>173</v>
      </c>
      <c r="C85" s="29">
        <f>SUMIFS(Sheet1!C:C,Sheet1!A:A,'BYPRODUCT CHANGE'!A85)</f>
        <v>31764</v>
      </c>
      <c r="D85" s="29">
        <f ca="1">SUMIFS('Fully Booked'!AF:AF,'Fully Booked'!O:O,'BYPRODUCT CHANGE'!A85,'Fully Booked'!L:L,'BYPRODUCT CHANGE'!$B$1)</f>
        <v>0</v>
      </c>
      <c r="E85" s="206">
        <f>SUMIFS('Fully Booked'!I:I,'Fully Booked'!O:O,'BYPRODUCT CHANGE'!A85)</f>
        <v>0</v>
      </c>
      <c r="F85" s="138">
        <f t="shared" ca="1" si="30"/>
        <v>0</v>
      </c>
      <c r="G85" s="207">
        <f t="shared" si="31"/>
        <v>31764</v>
      </c>
      <c r="H85" s="211">
        <f>SUMIFS(CLEARANCE!E:E,CLEARANCE!F:F,'BYPRODUCT CHANGE'!A85)</f>
        <v>0</v>
      </c>
      <c r="I85" s="57">
        <f t="shared" si="32"/>
        <v>0</v>
      </c>
      <c r="L85" s="8"/>
    </row>
    <row r="86" spans="1:12" x14ac:dyDescent="0.25">
      <c r="A86" s="21" t="s">
        <v>840</v>
      </c>
      <c r="B86" s="21" t="s">
        <v>173</v>
      </c>
      <c r="C86" s="29">
        <f>SUMIFS(Sheet1!C:C,Sheet1!A:A,'BYPRODUCT CHANGE'!A86)</f>
        <v>0</v>
      </c>
      <c r="D86" s="29">
        <f ca="1">SUMIFS('Fully Booked'!AF:AF,'Fully Booked'!O:O,'BYPRODUCT CHANGE'!A86,'Fully Booked'!L:L,'BYPRODUCT CHANGE'!$B$1)</f>
        <v>0</v>
      </c>
      <c r="E86" s="206">
        <f>SUMIFS('Fully Booked'!I:I,'Fully Booked'!O:O,'BYPRODUCT CHANGE'!A86)</f>
        <v>5306</v>
      </c>
      <c r="F86" s="138">
        <f t="shared" ref="F86:F87" ca="1" si="34">IFERROR(D86/G86,0)</f>
        <v>0</v>
      </c>
      <c r="G86" s="207">
        <f t="shared" ref="G86:G87" si="35">E86+C86-H86</f>
        <v>5306</v>
      </c>
      <c r="H86" s="211">
        <f>SUMIFS(CLEARANCE!E:E,CLEARANCE!F:F,'BYPRODUCT CHANGE'!A86)</f>
        <v>0</v>
      </c>
      <c r="I86" s="57">
        <f t="shared" ref="I86:I87" si="36">IFERROR((G86-C86)/C86,0)</f>
        <v>0</v>
      </c>
      <c r="L86" s="8"/>
    </row>
    <row r="87" spans="1:12" x14ac:dyDescent="0.25">
      <c r="A87" s="21" t="s">
        <v>541</v>
      </c>
      <c r="B87" s="21" t="s">
        <v>173</v>
      </c>
      <c r="C87" s="29">
        <f>SUMIFS(Sheet1!C:C,Sheet1!A:A,'BYPRODUCT CHANGE'!A87)</f>
        <v>0</v>
      </c>
      <c r="D87" s="29">
        <f ca="1">SUMIFS('Fully Booked'!AF:AF,'Fully Booked'!O:O,'BYPRODUCT CHANGE'!A87,'Fully Booked'!L:L,'BYPRODUCT CHANGE'!$B$1)</f>
        <v>0</v>
      </c>
      <c r="E87" s="206">
        <f>SUMIFS('Fully Booked'!I:I,'Fully Booked'!O:O,'BYPRODUCT CHANGE'!A87)</f>
        <v>6747</v>
      </c>
      <c r="F87" s="138">
        <f t="shared" ca="1" si="34"/>
        <v>0</v>
      </c>
      <c r="G87" s="207">
        <f t="shared" si="35"/>
        <v>6747</v>
      </c>
      <c r="H87" s="211">
        <f>SUMIFS(CLEARANCE!E:E,CLEARANCE!F:F,'BYPRODUCT CHANGE'!A87)</f>
        <v>0</v>
      </c>
      <c r="I87" s="57">
        <f t="shared" si="36"/>
        <v>0</v>
      </c>
      <c r="L87" s="8"/>
    </row>
    <row r="88" spans="1:12" x14ac:dyDescent="0.25">
      <c r="A88" s="21" t="s">
        <v>355</v>
      </c>
      <c r="B88" s="21" t="s">
        <v>173</v>
      </c>
      <c r="C88" s="29">
        <f>SUMIFS(Sheet1!C:C,Sheet1!A:A,'BYPRODUCT CHANGE'!A88)</f>
        <v>421682.7</v>
      </c>
      <c r="D88" s="29">
        <f ca="1">SUMIFS('Fully Booked'!AF:AF,'Fully Booked'!O:O,'BYPRODUCT CHANGE'!A88,'Fully Booked'!L:L,'BYPRODUCT CHANGE'!$B$1)</f>
        <v>0</v>
      </c>
      <c r="E88" s="206">
        <f>SUMIFS('Fully Booked'!I:I,'Fully Booked'!O:O,'BYPRODUCT CHANGE'!A88)</f>
        <v>0</v>
      </c>
      <c r="F88" s="138">
        <f t="shared" ca="1" si="30"/>
        <v>0</v>
      </c>
      <c r="G88" s="207">
        <f t="shared" si="31"/>
        <v>421682.7</v>
      </c>
      <c r="H88" s="211">
        <f>SUMIFS(CLEARANCE!E:E,CLEARANCE!F:F,'BYPRODUCT CHANGE'!A88)</f>
        <v>0</v>
      </c>
      <c r="I88" s="57">
        <f t="shared" si="32"/>
        <v>0</v>
      </c>
      <c r="L88" s="8"/>
    </row>
    <row r="89" spans="1:12" x14ac:dyDescent="0.25">
      <c r="A89" s="21" t="s">
        <v>472</v>
      </c>
      <c r="B89" s="21" t="s">
        <v>173</v>
      </c>
      <c r="C89" s="29">
        <f>SUMIFS(Sheet1!C:C,Sheet1!A:A,'BYPRODUCT CHANGE'!A89)</f>
        <v>3789</v>
      </c>
      <c r="D89" s="29">
        <f ca="1">SUMIFS('Fully Booked'!AF:AF,'Fully Booked'!O:O,'BYPRODUCT CHANGE'!A89,'Fully Booked'!L:L,'BYPRODUCT CHANGE'!$B$1)</f>
        <v>0</v>
      </c>
      <c r="E89" s="206">
        <f>SUMIFS('Fully Booked'!I:I,'Fully Booked'!O:O,'BYPRODUCT CHANGE'!A89)</f>
        <v>0</v>
      </c>
      <c r="F89" s="138">
        <f t="shared" ca="1" si="30"/>
        <v>0</v>
      </c>
      <c r="G89" s="207">
        <f t="shared" si="31"/>
        <v>3789</v>
      </c>
      <c r="H89" s="211">
        <f>SUMIFS(CLEARANCE!E:E,CLEARANCE!F:F,'BYPRODUCT CHANGE'!A89)</f>
        <v>0</v>
      </c>
      <c r="I89" s="57">
        <f t="shared" si="32"/>
        <v>0</v>
      </c>
      <c r="L89" s="8"/>
    </row>
    <row r="90" spans="1:12" x14ac:dyDescent="0.25">
      <c r="A90" s="21" t="s">
        <v>473</v>
      </c>
      <c r="B90" s="21" t="s">
        <v>173</v>
      </c>
      <c r="C90" s="29">
        <f>SUMIFS(Sheet1!C:C,Sheet1!A:A,'BYPRODUCT CHANGE'!A90)</f>
        <v>3714</v>
      </c>
      <c r="D90" s="29">
        <f ca="1">SUMIFS('Fully Booked'!AF:AF,'Fully Booked'!O:O,'BYPRODUCT CHANGE'!A90,'Fully Booked'!L:L,'BYPRODUCT CHANGE'!$B$1)</f>
        <v>0</v>
      </c>
      <c r="E90" s="206">
        <f>SUMIFS('Fully Booked'!I:I,'Fully Booked'!O:O,'BYPRODUCT CHANGE'!A90)</f>
        <v>0</v>
      </c>
      <c r="F90" s="138">
        <f t="shared" ca="1" si="30"/>
        <v>0</v>
      </c>
      <c r="G90" s="207">
        <f t="shared" si="31"/>
        <v>3714</v>
      </c>
      <c r="H90" s="211">
        <f>SUMIFS(CLEARANCE!E:E,CLEARANCE!F:F,'BYPRODUCT CHANGE'!A90)</f>
        <v>0</v>
      </c>
      <c r="I90" s="57">
        <f t="shared" si="32"/>
        <v>0</v>
      </c>
      <c r="L90" s="8"/>
    </row>
    <row r="91" spans="1:12" x14ac:dyDescent="0.25">
      <c r="A91" s="21" t="s">
        <v>257</v>
      </c>
      <c r="B91" s="21" t="s">
        <v>173</v>
      </c>
      <c r="C91" s="29">
        <f>SUMIFS(Sheet1!C:C,Sheet1!A:A,'BYPRODUCT CHANGE'!A91)</f>
        <v>77056</v>
      </c>
      <c r="D91" s="29">
        <f ca="1">SUMIFS('Fully Booked'!AF:AF,'Fully Booked'!O:O,'BYPRODUCT CHANGE'!A91,'Fully Booked'!L:L,'BYPRODUCT CHANGE'!$B$1)</f>
        <v>0</v>
      </c>
      <c r="E91" s="206">
        <f>SUMIFS('Fully Booked'!I:I,'Fully Booked'!O:O,'BYPRODUCT CHANGE'!A91)</f>
        <v>0</v>
      </c>
      <c r="F91" s="138">
        <f t="shared" ca="1" si="30"/>
        <v>0</v>
      </c>
      <c r="G91" s="207">
        <f t="shared" si="31"/>
        <v>77056</v>
      </c>
      <c r="H91" s="211">
        <f>SUMIFS(CLEARANCE!E:E,CLEARANCE!F:F,'BYPRODUCT CHANGE'!A91)</f>
        <v>0</v>
      </c>
      <c r="I91" s="57">
        <f t="shared" si="32"/>
        <v>0</v>
      </c>
      <c r="L91" s="8"/>
    </row>
    <row r="92" spans="1:12" x14ac:dyDescent="0.25">
      <c r="A92" s="21" t="s">
        <v>357</v>
      </c>
      <c r="B92" s="21" t="s">
        <v>173</v>
      </c>
      <c r="C92" s="29">
        <f>SUMIFS(Sheet1!C:C,Sheet1!A:A,'BYPRODUCT CHANGE'!A92)</f>
        <v>241809</v>
      </c>
      <c r="D92" s="29">
        <f ca="1">SUMIFS('Fully Booked'!AF:AF,'Fully Booked'!O:O,'BYPRODUCT CHANGE'!A92,'Fully Booked'!L:L,'BYPRODUCT CHANGE'!$B$1)</f>
        <v>0</v>
      </c>
      <c r="E92" s="206">
        <f>SUMIFS('Fully Booked'!I:I,'Fully Booked'!O:O,'BYPRODUCT CHANGE'!A92)</f>
        <v>0</v>
      </c>
      <c r="F92" s="138">
        <f t="shared" ca="1" si="30"/>
        <v>0</v>
      </c>
      <c r="G92" s="207">
        <f t="shared" si="31"/>
        <v>241809</v>
      </c>
      <c r="H92" s="211">
        <f>SUMIFS(CLEARANCE!E:E,CLEARANCE!F:F,'BYPRODUCT CHANGE'!A92)</f>
        <v>0</v>
      </c>
      <c r="I92" s="57">
        <f t="shared" si="32"/>
        <v>0</v>
      </c>
      <c r="L92" s="8"/>
    </row>
    <row r="93" spans="1:12" x14ac:dyDescent="0.25">
      <c r="A93" s="21" t="s">
        <v>474</v>
      </c>
      <c r="B93" s="21" t="s">
        <v>173</v>
      </c>
      <c r="C93" s="29">
        <f>SUMIFS(Sheet1!C:C,Sheet1!A:A,'BYPRODUCT CHANGE'!A93)</f>
        <v>0</v>
      </c>
      <c r="D93" s="29">
        <f ca="1">SUMIFS('Fully Booked'!AF:AF,'Fully Booked'!O:O,'BYPRODUCT CHANGE'!A93,'Fully Booked'!L:L,'BYPRODUCT CHANGE'!$B$1)</f>
        <v>0</v>
      </c>
      <c r="E93" s="206">
        <f>SUMIFS('Fully Booked'!I:I,'Fully Booked'!O:O,'BYPRODUCT CHANGE'!A93)</f>
        <v>0</v>
      </c>
      <c r="F93" s="138">
        <f t="shared" ca="1" si="30"/>
        <v>0</v>
      </c>
      <c r="G93" s="207">
        <f t="shared" si="31"/>
        <v>0</v>
      </c>
      <c r="H93" s="211">
        <f>SUMIFS(CLEARANCE!E:E,CLEARANCE!F:F,'BYPRODUCT CHANGE'!A93)</f>
        <v>0</v>
      </c>
      <c r="I93" s="57">
        <f t="shared" si="32"/>
        <v>0</v>
      </c>
      <c r="L93" s="8"/>
    </row>
    <row r="94" spans="1:12" x14ac:dyDescent="0.25">
      <c r="A94" s="21" t="s">
        <v>475</v>
      </c>
      <c r="B94" s="21" t="s">
        <v>173</v>
      </c>
      <c r="C94" s="29">
        <f>SUMIFS(Sheet1!C:C,Sheet1!A:A,'BYPRODUCT CHANGE'!A94)</f>
        <v>83380</v>
      </c>
      <c r="D94" s="29">
        <f ca="1">SUMIFS('Fully Booked'!AF:AF,'Fully Booked'!O:O,'BYPRODUCT CHANGE'!A94,'Fully Booked'!L:L,'BYPRODUCT CHANGE'!$B$1)</f>
        <v>0</v>
      </c>
      <c r="E94" s="206">
        <f>SUMIFS('Fully Booked'!I:I,'Fully Booked'!O:O,'BYPRODUCT CHANGE'!A94)</f>
        <v>0</v>
      </c>
      <c r="F94" s="138">
        <f t="shared" ca="1" si="30"/>
        <v>0</v>
      </c>
      <c r="G94" s="207">
        <f t="shared" si="31"/>
        <v>83380</v>
      </c>
      <c r="H94" s="211">
        <f>SUMIFS(CLEARANCE!E:E,CLEARANCE!F:F,'BYPRODUCT CHANGE'!A94)</f>
        <v>0</v>
      </c>
      <c r="I94" s="57">
        <f t="shared" si="32"/>
        <v>0</v>
      </c>
      <c r="L94" s="8"/>
    </row>
    <row r="95" spans="1:12" x14ac:dyDescent="0.25">
      <c r="A95" s="21" t="s">
        <v>361</v>
      </c>
      <c r="B95" s="21" t="s">
        <v>173</v>
      </c>
      <c r="C95" s="29">
        <f>SUMIFS(Sheet1!C:C,Sheet1!A:A,'BYPRODUCT CHANGE'!A95)</f>
        <v>7440</v>
      </c>
      <c r="D95" s="29">
        <f ca="1">SUMIFS('Fully Booked'!AF:AF,'Fully Booked'!O:O,'BYPRODUCT CHANGE'!A95,'Fully Booked'!L:L,'BYPRODUCT CHANGE'!$B$1)</f>
        <v>0</v>
      </c>
      <c r="E95" s="206">
        <f>SUMIFS('Fully Booked'!I:I,'Fully Booked'!O:O,'BYPRODUCT CHANGE'!A95)</f>
        <v>0</v>
      </c>
      <c r="F95" s="138">
        <f t="shared" ca="1" si="30"/>
        <v>0</v>
      </c>
      <c r="G95" s="207">
        <f t="shared" si="31"/>
        <v>7440</v>
      </c>
      <c r="H95" s="211">
        <f>SUMIFS(CLEARANCE!E:E,CLEARANCE!F:F,'BYPRODUCT CHANGE'!A95)</f>
        <v>0</v>
      </c>
      <c r="I95" s="57">
        <f t="shared" si="32"/>
        <v>0</v>
      </c>
      <c r="L95" s="8"/>
    </row>
    <row r="96" spans="1:12" x14ac:dyDescent="0.25">
      <c r="A96" s="21" t="s">
        <v>476</v>
      </c>
      <c r="B96" s="21" t="s">
        <v>173</v>
      </c>
      <c r="C96" s="29">
        <f>SUMIFS(Sheet1!C:C,Sheet1!A:A,'BYPRODUCT CHANGE'!A96)</f>
        <v>25556</v>
      </c>
      <c r="D96" s="29">
        <f ca="1">SUMIFS('Fully Booked'!AF:AF,'Fully Booked'!O:O,'BYPRODUCT CHANGE'!A96,'Fully Booked'!L:L,'BYPRODUCT CHANGE'!$B$1)</f>
        <v>0</v>
      </c>
      <c r="E96" s="206">
        <f>SUMIFS('Fully Booked'!I:I,'Fully Booked'!O:O,'BYPRODUCT CHANGE'!A96)</f>
        <v>0</v>
      </c>
      <c r="F96" s="138">
        <f t="shared" ca="1" si="30"/>
        <v>0</v>
      </c>
      <c r="G96" s="207">
        <f t="shared" si="31"/>
        <v>25556</v>
      </c>
      <c r="H96" s="211">
        <f>SUMIFS(CLEARANCE!E:E,CLEARANCE!F:F,'BYPRODUCT CHANGE'!A96)</f>
        <v>0</v>
      </c>
      <c r="I96" s="57">
        <f t="shared" si="32"/>
        <v>0</v>
      </c>
      <c r="L96" s="8"/>
    </row>
    <row r="97" spans="1:12" x14ac:dyDescent="0.25">
      <c r="A97" s="21" t="s">
        <v>495</v>
      </c>
      <c r="B97" s="21" t="s">
        <v>173</v>
      </c>
      <c r="C97" s="29">
        <f>SUMIFS(Sheet1!C:C,Sheet1!A:A,'BYPRODUCT CHANGE'!A97)</f>
        <v>4389</v>
      </c>
      <c r="D97" s="29">
        <f ca="1">SUMIFS('Fully Booked'!AF:AF,'Fully Booked'!O:O,'BYPRODUCT CHANGE'!A97,'Fully Booked'!L:L,'BYPRODUCT CHANGE'!$B$1)</f>
        <v>0</v>
      </c>
      <c r="E97" s="206">
        <f>SUMIFS('Fully Booked'!I:I,'Fully Booked'!O:O,'BYPRODUCT CHANGE'!A97)</f>
        <v>0</v>
      </c>
      <c r="F97" s="138">
        <f t="shared" ca="1" si="30"/>
        <v>0</v>
      </c>
      <c r="G97" s="207">
        <f t="shared" si="31"/>
        <v>4389</v>
      </c>
      <c r="H97" s="211">
        <f>SUMIFS(CLEARANCE!E:E,CLEARANCE!F:F,'BYPRODUCT CHANGE'!A97)</f>
        <v>0</v>
      </c>
      <c r="I97" s="57">
        <f t="shared" si="32"/>
        <v>0</v>
      </c>
      <c r="L97" s="8"/>
    </row>
    <row r="98" spans="1:12" x14ac:dyDescent="0.25">
      <c r="A98" s="21" t="s">
        <v>792</v>
      </c>
      <c r="B98" s="21" t="s">
        <v>173</v>
      </c>
      <c r="C98" s="29">
        <f>SUMIFS(Sheet1!C:C,Sheet1!A:A,'BYPRODUCT CHANGE'!A98)</f>
        <v>25207</v>
      </c>
      <c r="D98" s="29">
        <f ca="1">SUMIFS('Fully Booked'!AF:AF,'Fully Booked'!O:O,'BYPRODUCT CHANGE'!A98,'Fully Booked'!L:L,'BYPRODUCT CHANGE'!$B$1)</f>
        <v>0</v>
      </c>
      <c r="E98" s="206">
        <f>SUMIFS('Fully Booked'!I:I,'Fully Booked'!O:O,'BYPRODUCT CHANGE'!A98)</f>
        <v>0</v>
      </c>
      <c r="F98" s="138">
        <f t="shared" ca="1" si="30"/>
        <v>0</v>
      </c>
      <c r="G98" s="207">
        <f t="shared" si="31"/>
        <v>25207</v>
      </c>
      <c r="H98" s="211">
        <f>SUMIFS(CLEARANCE!E:E,CLEARANCE!F:F,'BYPRODUCT CHANGE'!A98)</f>
        <v>0</v>
      </c>
      <c r="I98" s="57">
        <f t="shared" si="32"/>
        <v>0</v>
      </c>
      <c r="L98" s="8"/>
    </row>
    <row r="99" spans="1:12" x14ac:dyDescent="0.25">
      <c r="A99" s="21" t="s">
        <v>358</v>
      </c>
      <c r="B99" s="21" t="s">
        <v>173</v>
      </c>
      <c r="C99" s="29">
        <f>SUMIFS(Sheet1!C:C,Sheet1!A:A,'BYPRODUCT CHANGE'!A99)</f>
        <v>0</v>
      </c>
      <c r="D99" s="29">
        <f ca="1">SUMIFS('Fully Booked'!AF:AF,'Fully Booked'!O:O,'BYPRODUCT CHANGE'!A99,'Fully Booked'!L:L,'BYPRODUCT CHANGE'!$B$1)</f>
        <v>0</v>
      </c>
      <c r="E99" s="206">
        <f>SUMIFS('Fully Booked'!I:I,'Fully Booked'!O:O,'BYPRODUCT CHANGE'!A99)</f>
        <v>0</v>
      </c>
      <c r="F99" s="138">
        <f t="shared" ca="1" si="30"/>
        <v>0</v>
      </c>
      <c r="G99" s="207">
        <f t="shared" si="31"/>
        <v>0</v>
      </c>
      <c r="H99" s="211">
        <f>SUMIFS(CLEARANCE!E:E,CLEARANCE!F:F,'BYPRODUCT CHANGE'!A99)</f>
        <v>0</v>
      </c>
      <c r="I99" s="57">
        <f t="shared" si="32"/>
        <v>0</v>
      </c>
      <c r="L99" s="8"/>
    </row>
    <row r="100" spans="1:12" x14ac:dyDescent="0.25">
      <c r="A100" s="21" t="s">
        <v>477</v>
      </c>
      <c r="B100" s="21" t="s">
        <v>173</v>
      </c>
      <c r="C100" s="29">
        <f>SUMIFS(Sheet1!C:C,Sheet1!A:A,'BYPRODUCT CHANGE'!A100)</f>
        <v>4580</v>
      </c>
      <c r="D100" s="29">
        <f ca="1">SUMIFS('Fully Booked'!AF:AF,'Fully Booked'!O:O,'BYPRODUCT CHANGE'!A100,'Fully Booked'!L:L,'BYPRODUCT CHANGE'!$B$1)</f>
        <v>0</v>
      </c>
      <c r="E100" s="206">
        <f>SUMIFS('Fully Booked'!I:I,'Fully Booked'!O:O,'BYPRODUCT CHANGE'!A100)</f>
        <v>0</v>
      </c>
      <c r="F100" s="138">
        <f t="shared" ca="1" si="30"/>
        <v>0</v>
      </c>
      <c r="G100" s="207">
        <f t="shared" si="31"/>
        <v>4580</v>
      </c>
      <c r="H100" s="211">
        <f>SUMIFS(CLEARANCE!E:E,CLEARANCE!F:F,'BYPRODUCT CHANGE'!A100)</f>
        <v>0</v>
      </c>
      <c r="I100" s="57">
        <f t="shared" si="32"/>
        <v>0</v>
      </c>
      <c r="L100" s="8"/>
    </row>
    <row r="101" spans="1:12" x14ac:dyDescent="0.25">
      <c r="A101" s="21" t="s">
        <v>478</v>
      </c>
      <c r="B101" s="21" t="s">
        <v>173</v>
      </c>
      <c r="C101" s="29">
        <f>SUMIFS(Sheet1!C:C,Sheet1!A:A,'BYPRODUCT CHANGE'!A101)</f>
        <v>102627</v>
      </c>
      <c r="D101" s="29">
        <f ca="1">SUMIFS('Fully Booked'!AF:AF,'Fully Booked'!O:O,'BYPRODUCT CHANGE'!A101,'Fully Booked'!L:L,'BYPRODUCT CHANGE'!$B$1)</f>
        <v>0</v>
      </c>
      <c r="E101" s="206">
        <f>SUMIFS('Fully Booked'!I:I,'Fully Booked'!O:O,'BYPRODUCT CHANGE'!A101)</f>
        <v>0</v>
      </c>
      <c r="F101" s="138">
        <f t="shared" ca="1" si="30"/>
        <v>0</v>
      </c>
      <c r="G101" s="207">
        <f t="shared" si="31"/>
        <v>102627</v>
      </c>
      <c r="H101" s="211">
        <f>SUMIFS(CLEARANCE!E:E,CLEARANCE!F:F,'BYPRODUCT CHANGE'!A101)</f>
        <v>0</v>
      </c>
      <c r="I101" s="57">
        <f t="shared" si="32"/>
        <v>0</v>
      </c>
      <c r="L101" s="8"/>
    </row>
    <row r="102" spans="1:12" x14ac:dyDescent="0.25">
      <c r="A102" s="21" t="s">
        <v>479</v>
      </c>
      <c r="B102" s="21" t="s">
        <v>173</v>
      </c>
      <c r="C102" s="29">
        <f>SUMIFS(Sheet1!C:C,Sheet1!A:A,'BYPRODUCT CHANGE'!A102)</f>
        <v>35910</v>
      </c>
      <c r="D102" s="29">
        <f ca="1">SUMIFS('Fully Booked'!AF:AF,'Fully Booked'!O:O,'BYPRODUCT CHANGE'!A102,'Fully Booked'!L:L,'BYPRODUCT CHANGE'!$B$1)</f>
        <v>0</v>
      </c>
      <c r="E102" s="206">
        <f>SUMIFS('Fully Booked'!I:I,'Fully Booked'!O:O,'BYPRODUCT CHANGE'!A102)</f>
        <v>0</v>
      </c>
      <c r="F102" s="138">
        <f t="shared" ca="1" si="30"/>
        <v>0</v>
      </c>
      <c r="G102" s="207">
        <f t="shared" si="31"/>
        <v>35910</v>
      </c>
      <c r="H102" s="211">
        <f>SUMIFS(CLEARANCE!E:E,CLEARANCE!F:F,'BYPRODUCT CHANGE'!A102)</f>
        <v>0</v>
      </c>
      <c r="I102" s="57">
        <f t="shared" si="32"/>
        <v>0</v>
      </c>
      <c r="L102" s="8"/>
    </row>
    <row r="103" spans="1:12" ht="15.75" x14ac:dyDescent="0.25">
      <c r="A103" s="86" t="s">
        <v>71</v>
      </c>
      <c r="B103" s="86"/>
      <c r="C103" s="86">
        <f>SUM(C62:C102)</f>
        <v>3161869.0500000003</v>
      </c>
      <c r="D103" s="86">
        <f ca="1">SUM(D62:D102)</f>
        <v>0</v>
      </c>
      <c r="E103" s="86">
        <f>SUM(E62:E102)</f>
        <v>139607.95000000001</v>
      </c>
      <c r="F103" s="202">
        <f ca="1">D103/E103</f>
        <v>0</v>
      </c>
      <c r="G103" s="86">
        <f>SUM(G62:G102)</f>
        <v>3301477</v>
      </c>
      <c r="H103" s="86">
        <f>SUM(H62:H102)</f>
        <v>0</v>
      </c>
      <c r="I103" s="402">
        <f>IFERROR((G103-C103)/C103,0)</f>
        <v>4.4153615406684762E-2</v>
      </c>
      <c r="L103" s="8"/>
    </row>
    <row r="104" spans="1:12" s="250" customFormat="1" x14ac:dyDescent="0.25">
      <c r="A104" s="21"/>
      <c r="B104" s="21"/>
      <c r="C104" s="29"/>
      <c r="D104" s="21"/>
      <c r="E104" s="21"/>
      <c r="F104" s="21"/>
      <c r="G104" s="21"/>
      <c r="H104" s="21"/>
      <c r="I104" s="21"/>
      <c r="J104" s="249"/>
      <c r="K104" s="249"/>
    </row>
    <row r="105" spans="1:12" ht="47.25" x14ac:dyDescent="0.25">
      <c r="A105" s="247" t="s">
        <v>65</v>
      </c>
      <c r="B105" s="247" t="s">
        <v>364</v>
      </c>
      <c r="C105" s="248" t="s">
        <v>519</v>
      </c>
      <c r="D105" s="247" t="s">
        <v>377</v>
      </c>
      <c r="E105" s="247" t="s">
        <v>378</v>
      </c>
      <c r="F105" s="247" t="s">
        <v>381</v>
      </c>
      <c r="G105" s="247" t="s">
        <v>382</v>
      </c>
      <c r="H105" s="247" t="s">
        <v>335</v>
      </c>
      <c r="I105" s="247" t="s">
        <v>383</v>
      </c>
      <c r="L105" s="8"/>
    </row>
    <row r="106" spans="1:12" x14ac:dyDescent="0.25">
      <c r="A106" s="21" t="s">
        <v>218</v>
      </c>
      <c r="B106" s="21" t="s">
        <v>218</v>
      </c>
      <c r="C106" s="29">
        <f>SUMIFS(Sheet1!C:C,Sheet1!A:A,'BYPRODUCT CHANGE'!A106)</f>
        <v>220907</v>
      </c>
      <c r="D106" s="29">
        <f ca="1">SUMIFS('Fully Booked'!AF:AF,'Fully Booked'!O:O,'BYPRODUCT CHANGE'!A106,'Fully Booked'!L:L,'BYPRODUCT CHANGE'!$B$1)</f>
        <v>0</v>
      </c>
      <c r="E106" s="29">
        <f>SUMIFS('Fully Booked'!I:I,'Fully Booked'!O:O,'BYPRODUCT CHANGE'!A106)</f>
        <v>0</v>
      </c>
      <c r="F106" s="57">
        <f t="shared" ref="F106:F112" ca="1" si="37">IFERROR(D106/G106,0)</f>
        <v>0</v>
      </c>
      <c r="G106" s="212">
        <f>E106+C106-H106</f>
        <v>220907</v>
      </c>
      <c r="H106" s="29">
        <f>SUMIFS(CLEARANCE!E:E,CLEARANCE!F:F,'BYPRODUCT CHANGE'!A106)</f>
        <v>0</v>
      </c>
      <c r="I106" s="57">
        <f>IFERROR(E106/G106,0)</f>
        <v>0</v>
      </c>
      <c r="L106" s="8"/>
    </row>
    <row r="107" spans="1:12" x14ac:dyDescent="0.25">
      <c r="A107" s="21" t="s">
        <v>56</v>
      </c>
      <c r="B107" s="21" t="s">
        <v>56</v>
      </c>
      <c r="C107" s="29">
        <f>SUMIFS(Sheet1!C:C,Sheet1!A:A,'BYPRODUCT CHANGE'!A107)</f>
        <v>250018</v>
      </c>
      <c r="D107" s="29">
        <f ca="1">SUMIFS('Fully Booked'!AF:AF,'Fully Booked'!O:O,'BYPRODUCT CHANGE'!A107,'Fully Booked'!L:L,'BYPRODUCT CHANGE'!$B$1)</f>
        <v>0</v>
      </c>
      <c r="E107" s="29">
        <f>SUMIFS('Fully Booked'!I:I,'Fully Booked'!O:O,'BYPRODUCT CHANGE'!A107)</f>
        <v>0</v>
      </c>
      <c r="F107" s="57">
        <f t="shared" ca="1" si="37"/>
        <v>0</v>
      </c>
      <c r="G107" s="212">
        <f t="shared" ref="G107:G112" si="38">E107+C107-H107</f>
        <v>250018</v>
      </c>
      <c r="H107" s="29">
        <f>SUMIFS(CLEARANCE!E:E,CLEARANCE!F:F,'BYPRODUCT CHANGE'!A107)</f>
        <v>0</v>
      </c>
      <c r="I107" s="57">
        <f t="shared" ref="I107:I112" si="39">IFERROR(E107/G107,0)</f>
        <v>0</v>
      </c>
      <c r="L107" s="8"/>
    </row>
    <row r="108" spans="1:12" x14ac:dyDescent="0.25">
      <c r="A108" s="21" t="s">
        <v>157</v>
      </c>
      <c r="B108" s="21" t="s">
        <v>157</v>
      </c>
      <c r="C108" s="29">
        <f>SUMIFS(Sheet1!C:C,Sheet1!A:A,'BYPRODUCT CHANGE'!A108)</f>
        <v>277117</v>
      </c>
      <c r="D108" s="29">
        <f ca="1">SUMIFS('Fully Booked'!AF:AF,'Fully Booked'!O:O,'BYPRODUCT CHANGE'!A108,'Fully Booked'!L:L,'BYPRODUCT CHANGE'!$B$1)</f>
        <v>0</v>
      </c>
      <c r="E108" s="29">
        <f>SUMIFS('Fully Booked'!I:I,'Fully Booked'!O:O,'BYPRODUCT CHANGE'!A108)</f>
        <v>18745</v>
      </c>
      <c r="F108" s="57">
        <f t="shared" ca="1" si="37"/>
        <v>0</v>
      </c>
      <c r="G108" s="212">
        <f t="shared" si="38"/>
        <v>295862</v>
      </c>
      <c r="H108" s="29">
        <f>SUMIFS(CLEARANCE!E:E,CLEARANCE!F:F,'BYPRODUCT CHANGE'!A108)</f>
        <v>0</v>
      </c>
      <c r="I108" s="57">
        <f t="shared" si="39"/>
        <v>6.3357240875813722E-2</v>
      </c>
      <c r="L108" s="8"/>
    </row>
    <row r="109" spans="1:12" x14ac:dyDescent="0.25">
      <c r="A109" s="21" t="s">
        <v>174</v>
      </c>
      <c r="B109" s="21" t="s">
        <v>174</v>
      </c>
      <c r="C109" s="29">
        <f>SUMIFS(Sheet1!C:C,Sheet1!A:A,'BYPRODUCT CHANGE'!A109)</f>
        <v>1377983</v>
      </c>
      <c r="D109" s="29">
        <f ca="1">SUMIFS('Fully Booked'!AF:AF,'Fully Booked'!O:O,'BYPRODUCT CHANGE'!A109,'Fully Booked'!L:L,'BYPRODUCT CHANGE'!$B$1)</f>
        <v>0</v>
      </c>
      <c r="E109" s="29">
        <f>SUMIFS('Fully Booked'!I:I,'Fully Booked'!O:O,'BYPRODUCT CHANGE'!A109)</f>
        <v>14447</v>
      </c>
      <c r="F109" s="57">
        <f t="shared" ca="1" si="37"/>
        <v>0</v>
      </c>
      <c r="G109" s="212">
        <f t="shared" si="38"/>
        <v>1392430</v>
      </c>
      <c r="H109" s="29">
        <f>SUMIFS(CLEARANCE!E:E,CLEARANCE!F:F,'BYPRODUCT CHANGE'!A109)</f>
        <v>0</v>
      </c>
      <c r="I109" s="57">
        <f t="shared" si="39"/>
        <v>1.0375386913525277E-2</v>
      </c>
      <c r="L109" s="8"/>
    </row>
    <row r="110" spans="1:12" x14ac:dyDescent="0.25">
      <c r="A110" s="21" t="s">
        <v>128</v>
      </c>
      <c r="B110" s="21" t="s">
        <v>128</v>
      </c>
      <c r="C110" s="29">
        <f>SUMIFS(Sheet1!C:C,Sheet1!A:A,'BYPRODUCT CHANGE'!A110)</f>
        <v>5542005</v>
      </c>
      <c r="D110" s="29">
        <f ca="1">SUMIFS('Fully Booked'!AF:AF,'Fully Booked'!O:O,'BYPRODUCT CHANGE'!A110,'Fully Booked'!L:L,'BYPRODUCT CHANGE'!$B$1)</f>
        <v>0</v>
      </c>
      <c r="E110" s="29">
        <f>SUMIFS('Fully Booked'!I:I,'Fully Booked'!O:O,'BYPRODUCT CHANGE'!A110)</f>
        <v>0</v>
      </c>
      <c r="F110" s="57">
        <f t="shared" ca="1" si="37"/>
        <v>0</v>
      </c>
      <c r="G110" s="212">
        <f t="shared" si="38"/>
        <v>5535788</v>
      </c>
      <c r="H110" s="29">
        <f>SUMIFS(CLEARANCE!E:E,CLEARANCE!F:F,'BYPRODUCT CHANGE'!A110)</f>
        <v>6217</v>
      </c>
      <c r="I110" s="57">
        <f t="shared" si="39"/>
        <v>0</v>
      </c>
      <c r="L110" s="8"/>
    </row>
    <row r="111" spans="1:12" x14ac:dyDescent="0.25">
      <c r="A111" s="21" t="s">
        <v>327</v>
      </c>
      <c r="B111" s="21" t="s">
        <v>327</v>
      </c>
      <c r="C111" s="29">
        <f>SUMIFS(Sheet1!C:C,Sheet1!A:A,'BYPRODUCT CHANGE'!A111)</f>
        <v>3399693</v>
      </c>
      <c r="D111" s="29">
        <f ca="1">SUMIFS('Fully Booked'!AF:AF,'Fully Booked'!O:O,'BYPRODUCT CHANGE'!A111,'Fully Booked'!L:L,'BYPRODUCT CHANGE'!$B$1)</f>
        <v>0</v>
      </c>
      <c r="E111" s="29">
        <f>SUMIFS('Fully Booked'!I:I,'Fully Booked'!O:O,'BYPRODUCT CHANGE'!A111)</f>
        <v>0</v>
      </c>
      <c r="F111" s="57">
        <f t="shared" ca="1" si="37"/>
        <v>0</v>
      </c>
      <c r="G111" s="212">
        <f t="shared" si="38"/>
        <v>3399693</v>
      </c>
      <c r="H111" s="29">
        <f>SUMIFS(CLEARANCE!E:E,CLEARANCE!F:F,'BYPRODUCT CHANGE'!A111)</f>
        <v>0</v>
      </c>
      <c r="I111" s="57">
        <f t="shared" si="39"/>
        <v>0</v>
      </c>
      <c r="L111" s="8"/>
    </row>
    <row r="112" spans="1:12" x14ac:dyDescent="0.25">
      <c r="A112" s="21" t="s">
        <v>21</v>
      </c>
      <c r="B112" s="21" t="s">
        <v>21</v>
      </c>
      <c r="C112" s="29">
        <f>SUMIFS(Sheet1!C:C,Sheet1!A:A,'BYPRODUCT CHANGE'!A112)</f>
        <v>4213475.6500000004</v>
      </c>
      <c r="D112" s="29">
        <f ca="1">SUMIFS('Fully Booked'!AF:AF,'Fully Booked'!O:O,'BYPRODUCT CHANGE'!A112,'Fully Booked'!L:L,'BYPRODUCT CHANGE'!$B$1)</f>
        <v>8995.3653679653689</v>
      </c>
      <c r="E112" s="29">
        <f>SUMIFS('Fully Booked'!I:I,'Fully Booked'!O:O,'BYPRODUCT CHANGE'!A112)</f>
        <v>89805</v>
      </c>
      <c r="F112" s="57">
        <f t="shared" ca="1" si="37"/>
        <v>2.0903506184207082E-3</v>
      </c>
      <c r="G112" s="212">
        <f t="shared" si="38"/>
        <v>4303280.6500000004</v>
      </c>
      <c r="H112" s="29">
        <f>SUMIFS(CLEARANCE!E:E,CLEARANCE!F:F,'BYPRODUCT CHANGE'!A112)</f>
        <v>0</v>
      </c>
      <c r="I112" s="57">
        <f t="shared" si="39"/>
        <v>2.0868961916299833E-2</v>
      </c>
      <c r="L112" s="8"/>
    </row>
    <row r="113" spans="1:12" ht="15.75" x14ac:dyDescent="0.25">
      <c r="A113" s="86" t="s">
        <v>71</v>
      </c>
      <c r="B113" s="86"/>
      <c r="C113" s="86">
        <f>SUM(C106:C112)</f>
        <v>15281198.65</v>
      </c>
      <c r="D113" s="86">
        <f ca="1">SUM(D106:D112)</f>
        <v>8995.3653679653689</v>
      </c>
      <c r="E113" s="86">
        <f>SUM(E106:E112)</f>
        <v>122997</v>
      </c>
      <c r="F113" s="202">
        <f ca="1">D113/G113</f>
        <v>5.841913131867714E-4</v>
      </c>
      <c r="G113" s="86">
        <f>SUM(G106:G112)</f>
        <v>15397978.65</v>
      </c>
      <c r="H113" s="86">
        <f>SUM(H106:H112)</f>
        <v>6217</v>
      </c>
      <c r="I113" s="202">
        <f>E113/G113</f>
        <v>7.9878666411841003E-3</v>
      </c>
      <c r="L113" s="8"/>
    </row>
    <row r="114" spans="1:12" x14ac:dyDescent="0.25">
      <c r="D114" s="21"/>
      <c r="E114" s="21"/>
      <c r="F114" s="21"/>
      <c r="L114" s="8"/>
    </row>
    <row r="115" spans="1:12" ht="47.25" x14ac:dyDescent="0.25">
      <c r="A115" s="201" t="s">
        <v>65</v>
      </c>
      <c r="B115" s="201" t="s">
        <v>364</v>
      </c>
      <c r="C115" s="213" t="s">
        <v>2226</v>
      </c>
      <c r="D115" s="201" t="s">
        <v>377</v>
      </c>
      <c r="E115" s="201" t="s">
        <v>378</v>
      </c>
      <c r="F115" s="201" t="s">
        <v>381</v>
      </c>
      <c r="G115" s="201" t="s">
        <v>382</v>
      </c>
      <c r="H115" s="201" t="s">
        <v>335</v>
      </c>
      <c r="I115" s="201" t="s">
        <v>383</v>
      </c>
      <c r="L115" s="8"/>
    </row>
    <row r="116" spans="1:12" x14ac:dyDescent="0.25">
      <c r="A116" s="21" t="s">
        <v>469</v>
      </c>
      <c r="B116" s="21" t="s">
        <v>366</v>
      </c>
      <c r="C116" s="29">
        <f>SUMIFS(Sheet1!C:C,Sheet1!A:A,'BYPRODUCT CHANGE'!A116)</f>
        <v>135691</v>
      </c>
      <c r="D116" s="29">
        <f ca="1">SUMIFS('Fully Booked'!AF:AF,'Fully Booked'!O:O,'BYPRODUCT CHANGE'!A116,'Fully Booked'!L:L,'BYPRODUCT CHANGE'!$B$1)</f>
        <v>0</v>
      </c>
      <c r="E116" s="29">
        <f>SUMIFS('Fully Booked'!I:I,'Fully Booked'!O:O,'BYPRODUCT CHANGE'!A116)</f>
        <v>0</v>
      </c>
      <c r="F116" s="57">
        <f ca="1">IFERROR(D116/G116,0)</f>
        <v>0</v>
      </c>
      <c r="G116" s="212">
        <f>E116+C116-H116</f>
        <v>135691</v>
      </c>
      <c r="H116" s="29">
        <f>SUMIFS(CLEARANCE!E:E,CLEARANCE!F:F,'BYPRODUCT CHANGE'!A116)</f>
        <v>0</v>
      </c>
      <c r="I116" s="57">
        <f>IFERROR((G116-C116)/C116,0)</f>
        <v>0</v>
      </c>
      <c r="L116" s="8"/>
    </row>
    <row r="117" spans="1:12" x14ac:dyDescent="0.25">
      <c r="A117" s="21" t="s">
        <v>331</v>
      </c>
      <c r="B117" s="21" t="s">
        <v>366</v>
      </c>
      <c r="C117" s="29">
        <f>SUMIFS(Sheet1!C:C,Sheet1!A:A,'BYPRODUCT CHANGE'!A117)</f>
        <v>269618</v>
      </c>
      <c r="D117" s="29">
        <f ca="1">SUMIFS('Fully Booked'!AF:AF,'Fully Booked'!O:O,'BYPRODUCT CHANGE'!A117,'Fully Booked'!L:L,'BYPRODUCT CHANGE'!$B$1)</f>
        <v>0</v>
      </c>
      <c r="E117" s="29">
        <f>SUMIFS('Fully Booked'!I:I,'Fully Booked'!O:O,'BYPRODUCT CHANGE'!A117)</f>
        <v>0</v>
      </c>
      <c r="F117" s="57">
        <f ca="1">IFERROR(D117/G117,0)</f>
        <v>0</v>
      </c>
      <c r="G117" s="212">
        <f>E117+C117-H117</f>
        <v>269618</v>
      </c>
      <c r="H117" s="29">
        <f>SUMIFS(CLEARANCE!E:E,CLEARANCE!F:F,'BYPRODUCT CHANGE'!A117)</f>
        <v>0</v>
      </c>
      <c r="I117" s="57">
        <f t="shared" ref="I117:I119" si="40">IFERROR((G117-C117)/C117,0)</f>
        <v>0</v>
      </c>
    </row>
    <row r="118" spans="1:12" x14ac:dyDescent="0.25">
      <c r="A118" s="21" t="s">
        <v>429</v>
      </c>
      <c r="B118" s="21" t="s">
        <v>366</v>
      </c>
      <c r="C118" s="29">
        <f>SUMIFS(Sheet1!C:C,Sheet1!A:A,'BYPRODUCT CHANGE'!A118)</f>
        <v>103554</v>
      </c>
      <c r="D118" s="29">
        <f ca="1">SUMIFS('Fully Booked'!AF:AF,'Fully Booked'!O:O,'BYPRODUCT CHANGE'!A118,'Fully Booked'!L:L,'BYPRODUCT CHANGE'!$B$1)</f>
        <v>0</v>
      </c>
      <c r="E118" s="29">
        <f>SUMIFS('Fully Booked'!I:I,'Fully Booked'!O:O,'BYPRODUCT CHANGE'!A118)</f>
        <v>0</v>
      </c>
      <c r="F118" s="57">
        <f ca="1">IFERROR(D118/G118,0)</f>
        <v>0</v>
      </c>
      <c r="G118" s="212">
        <f>E118+C118-H118</f>
        <v>103554</v>
      </c>
      <c r="H118" s="29">
        <f>SUMIFS(CLEARANCE!E:E,CLEARANCE!F:F,'BYPRODUCT CHANGE'!A118)</f>
        <v>0</v>
      </c>
      <c r="I118" s="57">
        <f t="shared" si="40"/>
        <v>0</v>
      </c>
    </row>
    <row r="119" spans="1:12" ht="15.75" x14ac:dyDescent="0.25">
      <c r="A119" s="86" t="s">
        <v>71</v>
      </c>
      <c r="B119" s="86"/>
      <c r="C119" s="86">
        <f>SUM(C116:C118)</f>
        <v>508863</v>
      </c>
      <c r="D119" s="86">
        <f ca="1">SUM(D116:D118)</f>
        <v>0</v>
      </c>
      <c r="E119" s="86">
        <f>SUM(E116:E118)</f>
        <v>0</v>
      </c>
      <c r="F119" s="202">
        <f ca="1">IFERROR(D119/G119,0)</f>
        <v>0</v>
      </c>
      <c r="G119" s="86">
        <f>SUM(G116:G118)</f>
        <v>508863</v>
      </c>
      <c r="H119" s="86">
        <f>SUM(H116:H118)</f>
        <v>0</v>
      </c>
      <c r="I119" s="402">
        <f t="shared" si="40"/>
        <v>0</v>
      </c>
    </row>
    <row r="121" spans="1:12" ht="47.25" x14ac:dyDescent="0.25">
      <c r="A121" s="201" t="s">
        <v>65</v>
      </c>
      <c r="B121" s="201" t="s">
        <v>364</v>
      </c>
      <c r="C121" s="213" t="s">
        <v>519</v>
      </c>
      <c r="D121" s="201" t="s">
        <v>377</v>
      </c>
      <c r="E121" s="201" t="s">
        <v>378</v>
      </c>
      <c r="F121" s="201" t="s">
        <v>381</v>
      </c>
      <c r="G121" s="201" t="s">
        <v>382</v>
      </c>
      <c r="H121" s="201" t="s">
        <v>335</v>
      </c>
      <c r="I121" s="201" t="s">
        <v>383</v>
      </c>
    </row>
    <row r="122" spans="1:12" x14ac:dyDescent="0.25">
      <c r="A122" s="21" t="s">
        <v>336</v>
      </c>
      <c r="B122" s="21" t="s">
        <v>336</v>
      </c>
      <c r="C122" s="29">
        <v>94455</v>
      </c>
      <c r="D122" s="17">
        <f ca="1">SUMIFS('Fully Booked'!AF:AF,'Fully Booked'!O:O,'BYPRODUCT CHANGE'!A122,'Fully Booked'!L:L,'BYPRODUCT CHANGE'!$B$1)</f>
        <v>0</v>
      </c>
      <c r="E122" s="17">
        <f>SUMIFS('Fully Booked'!I:I,'Fully Booked'!O:O,'BYPRODUCT CHANGE'!A122)</f>
        <v>0</v>
      </c>
      <c r="F122" s="57">
        <f ca="1">IFERROR(D122/G122,0)</f>
        <v>0</v>
      </c>
      <c r="G122" s="212">
        <f>C122+E122-H122</f>
        <v>94455</v>
      </c>
      <c r="H122" s="29">
        <f>SUMIFS(CLEARANCE!E:E,CLEARANCE!F:F,'BYPRODUCT CHANGE'!A122)</f>
        <v>0</v>
      </c>
      <c r="I122" s="57">
        <f>IFERROR(E122/G122,0)</f>
        <v>0</v>
      </c>
    </row>
    <row r="123" spans="1:12" x14ac:dyDescent="0.25">
      <c r="A123" s="21" t="s">
        <v>341</v>
      </c>
      <c r="B123" s="21" t="s">
        <v>341</v>
      </c>
      <c r="C123" s="29">
        <v>50667</v>
      </c>
      <c r="D123" s="17">
        <f ca="1">SUMIFS('Fully Booked'!AF:AF,'Fully Booked'!O:O,'BYPRODUCT CHANGE'!A123,'Fully Booked'!L:L,'BYPRODUCT CHANGE'!$B$1)</f>
        <v>0</v>
      </c>
      <c r="E123" s="17">
        <f>SUMIFS('Fully Booked'!I:I,'Fully Booked'!O:O,'BYPRODUCT CHANGE'!A123)</f>
        <v>0</v>
      </c>
      <c r="F123" s="57">
        <f ca="1">IFERROR(D123/G123,0)</f>
        <v>0</v>
      </c>
      <c r="G123" s="212">
        <f>C123+E123-H123</f>
        <v>50667</v>
      </c>
      <c r="H123" s="29">
        <f>SUMIFS(CLEARANCE!E:E,CLEARANCE!F:F,'BYPRODUCT CHANGE'!A123)</f>
        <v>0</v>
      </c>
      <c r="I123" s="57">
        <f>IFERROR(E123/G123,0)</f>
        <v>0</v>
      </c>
    </row>
    <row r="124" spans="1:12" ht="15.75" x14ac:dyDescent="0.25">
      <c r="A124" s="86" t="s">
        <v>71</v>
      </c>
      <c r="B124" s="86"/>
      <c r="C124" s="86">
        <f>SUM(C122:C123)</f>
        <v>145122</v>
      </c>
      <c r="D124" s="86">
        <f ca="1">SUM(D122:D123)</f>
        <v>0</v>
      </c>
      <c r="E124" s="86">
        <f>SUM(E122:E123)</f>
        <v>0</v>
      </c>
      <c r="F124" s="202">
        <f ca="1">IFERROR(D124/G124,0)</f>
        <v>0</v>
      </c>
      <c r="G124" s="86">
        <f>SUM(G122:G123)</f>
        <v>145122</v>
      </c>
      <c r="H124" s="86">
        <f>SUM(H122:H123)</f>
        <v>0</v>
      </c>
      <c r="I124" s="202">
        <f>IFERROR(E124/G124,0)</f>
        <v>0</v>
      </c>
    </row>
    <row r="126" spans="1:12" ht="47.25" x14ac:dyDescent="0.25">
      <c r="A126" s="201" t="s">
        <v>65</v>
      </c>
      <c r="B126" s="201" t="s">
        <v>364</v>
      </c>
      <c r="C126" s="213" t="s">
        <v>2226</v>
      </c>
      <c r="D126" s="201" t="s">
        <v>377</v>
      </c>
      <c r="E126" s="201" t="s">
        <v>378</v>
      </c>
      <c r="F126" s="201" t="s">
        <v>381</v>
      </c>
      <c r="G126" s="201" t="s">
        <v>382</v>
      </c>
      <c r="H126" s="201" t="s">
        <v>335</v>
      </c>
      <c r="I126" s="201" t="s">
        <v>383</v>
      </c>
    </row>
    <row r="127" spans="1:12" x14ac:dyDescent="0.25">
      <c r="A127" s="21" t="s">
        <v>43</v>
      </c>
      <c r="B127" s="21" t="s">
        <v>43</v>
      </c>
      <c r="C127" s="29">
        <f>SUMIFS(Sheet1!C:C,Sheet1!A:A,'BYPRODUCT CHANGE'!A127)</f>
        <v>10996328</v>
      </c>
      <c r="D127" s="17">
        <f ca="1">SUMIFS('Fully Booked'!AF:AF,'Fully Booked'!O:O,'BYPRODUCT CHANGE'!A127,'Fully Booked'!L:L,'BYPRODUCT CHANGE'!$B$1)</f>
        <v>0</v>
      </c>
      <c r="E127" s="17">
        <f>SUMIFS('Fully Booked'!I:I,'Fully Booked'!O:O,'BYPRODUCT CHANGE'!A127)</f>
        <v>28031</v>
      </c>
      <c r="F127" s="57">
        <f ca="1">IFERROR(D127/G127,0)</f>
        <v>0</v>
      </c>
      <c r="G127" s="212">
        <f>C127+E127-H127</f>
        <v>11023870</v>
      </c>
      <c r="H127" s="29">
        <f>SUMIFS(CLEARANCE!E:E,CLEARANCE!F:F,'BYPRODUCT CHANGE'!A127)</f>
        <v>489</v>
      </c>
      <c r="I127" s="57">
        <f>IFERROR((G127-C127)/C127,0)</f>
        <v>2.504654280956334E-3</v>
      </c>
      <c r="L127" s="8"/>
    </row>
    <row r="128" spans="1:12" x14ac:dyDescent="0.25">
      <c r="A128" s="21" t="s">
        <v>360</v>
      </c>
      <c r="B128" s="21" t="s">
        <v>360</v>
      </c>
      <c r="C128" s="29">
        <f>SUMIFS(Sheet1!C:C,Sheet1!A:A,'BYPRODUCT CHANGE'!A128)</f>
        <v>66323</v>
      </c>
      <c r="D128" s="17">
        <f ca="1">SUMIFS('Fully Booked'!AF:AF,'Fully Booked'!O:O,'BYPRODUCT CHANGE'!A128,'Fully Booked'!L:L,'BYPRODUCT CHANGE'!$B$1)</f>
        <v>0</v>
      </c>
      <c r="E128" s="17">
        <f>SUMIFS('Fully Booked'!I:I,'Fully Booked'!O:O,'BYPRODUCT CHANGE'!A128)</f>
        <v>0</v>
      </c>
      <c r="F128" s="57">
        <f ca="1">IFERROR(D128/G128,0)</f>
        <v>0</v>
      </c>
      <c r="G128" s="212">
        <f>C128+E128-H128</f>
        <v>66323</v>
      </c>
      <c r="H128" s="29">
        <f>SUMIFS(CLEARANCE!E:E,CLEARANCE!F:F,'BYPRODUCT CHANGE'!A128)</f>
        <v>0</v>
      </c>
      <c r="I128" s="57">
        <f t="shared" ref="I128:I129" si="41">IFERROR((G128-C128)/C128,0)</f>
        <v>0</v>
      </c>
      <c r="L128" s="8"/>
    </row>
    <row r="129" spans="1:14" ht="15.75" x14ac:dyDescent="0.25">
      <c r="A129" s="86" t="s">
        <v>71</v>
      </c>
      <c r="B129" s="86"/>
      <c r="C129" s="86">
        <f>SUM(C127:C128)</f>
        <v>11062651</v>
      </c>
      <c r="D129" s="86">
        <f ca="1">SUM(D127:D128)</f>
        <v>0</v>
      </c>
      <c r="E129" s="86">
        <f>SUM(E127:E128)</f>
        <v>28031</v>
      </c>
      <c r="F129" s="202">
        <f ca="1">D129/G129</f>
        <v>0</v>
      </c>
      <c r="G129" s="86">
        <f>SUM(G127:G128)</f>
        <v>11090193</v>
      </c>
      <c r="H129" s="86">
        <f>SUM(H127:H128)</f>
        <v>489</v>
      </c>
      <c r="I129" s="402">
        <f t="shared" si="41"/>
        <v>2.4896383335242158E-3</v>
      </c>
      <c r="L129" s="8"/>
    </row>
    <row r="130" spans="1:14" x14ac:dyDescent="0.25">
      <c r="L130" s="8"/>
    </row>
    <row r="131" spans="1:14" ht="31.5" x14ac:dyDescent="0.25">
      <c r="A131" s="201" t="s">
        <v>376</v>
      </c>
      <c r="B131" s="256">
        <v>84</v>
      </c>
      <c r="C131" s="256">
        <v>108</v>
      </c>
      <c r="D131" s="256">
        <v>120</v>
      </c>
      <c r="E131" s="256">
        <v>144</v>
      </c>
      <c r="F131" s="256">
        <v>156</v>
      </c>
      <c r="G131" s="256">
        <v>168</v>
      </c>
      <c r="H131" s="201" t="s">
        <v>71</v>
      </c>
      <c r="L131" s="8"/>
    </row>
    <row r="132" spans="1:14" x14ac:dyDescent="0.25">
      <c r="A132" s="21" t="s">
        <v>386</v>
      </c>
      <c r="B132" s="29">
        <f>SUMIFS(CLEARANCE!E:E,CLEARANCE!I:I,'BYPRODUCT CHANGE'!A132,CLEARANCE!H:H,'BYPRODUCT CHANGE'!$B$131)</f>
        <v>0</v>
      </c>
      <c r="C132" s="29">
        <f>SUMIFS(CLEARANCE!E:E,CLEARANCE!I:I,'BYPRODUCT CHANGE'!A132,CLEARANCE!H:H,'BYPRODUCT CHANGE'!$C$131)</f>
        <v>0</v>
      </c>
      <c r="D132" s="29">
        <f>SUMIFS(CLEARANCE!E:E,CLEARANCE!I:I,'BYPRODUCT CHANGE'!A132,CLEARANCE!H:H,'BYPRODUCT CHANGE'!$D$131)</f>
        <v>0</v>
      </c>
      <c r="E132" s="29">
        <f>SUMIFS(CLEARANCE!E:E,CLEARANCE!I:I,'BYPRODUCT CHANGE'!A132,CLEARANCE!H:H,'BYPRODUCT CHANGE'!$E$131)</f>
        <v>0</v>
      </c>
      <c r="F132" s="29">
        <f>SUMIFS(CLEARANCE!E:E,CLEARANCE!I:I,'BYPRODUCT CHANGE'!A132,CLEARANCE!H:H,'BYPRODUCT CHANGE'!$F$131)</f>
        <v>0</v>
      </c>
      <c r="G132" s="29">
        <f>SUMIFS(CLEARANCE!E:E,CLEARANCE!I:I,'BYPRODUCT CHANGE'!A132,CLEARANCE!H:H,'BYPRODUCT CHANGE'!$G$131)</f>
        <v>0</v>
      </c>
      <c r="H132" s="29">
        <f t="shared" ref="H132:H140" si="42">SUM(B132:G132)</f>
        <v>0</v>
      </c>
      <c r="L132" s="8"/>
    </row>
    <row r="133" spans="1:14" x14ac:dyDescent="0.25">
      <c r="A133" s="21" t="s">
        <v>904</v>
      </c>
      <c r="B133" s="29">
        <f>SUMIFS(CLEARANCE!E:E,CLEARANCE!I:I,'BYPRODUCT CHANGE'!A133,CLEARANCE!H:H,'BYPRODUCT CHANGE'!$B$131)</f>
        <v>0</v>
      </c>
      <c r="C133" s="29">
        <f>SUMIFS(CLEARANCE!E:E,CLEARANCE!I:I,'BYPRODUCT CHANGE'!A133,CLEARANCE!H:H,'BYPRODUCT CHANGE'!$C$131)</f>
        <v>0</v>
      </c>
      <c r="D133" s="29">
        <f>SUMIFS(CLEARANCE!E:E,CLEARANCE!I:I,'BYPRODUCT CHANGE'!A133,CLEARANCE!H:H,'BYPRODUCT CHANGE'!$D$131)</f>
        <v>0</v>
      </c>
      <c r="E133" s="29">
        <f>SUMIFS(CLEARANCE!E:E,CLEARANCE!I:I,'BYPRODUCT CHANGE'!A133,CLEARANCE!H:H,'BYPRODUCT CHANGE'!$E$131)</f>
        <v>0</v>
      </c>
      <c r="F133" s="29">
        <f>SUMIFS(CLEARANCE!E:E,CLEARANCE!I:I,'BYPRODUCT CHANGE'!A133,CLEARANCE!H:H,'BYPRODUCT CHANGE'!$F$131)</f>
        <v>0</v>
      </c>
      <c r="G133" s="29">
        <f>SUMIFS(CLEARANCE!E:E,CLEARANCE!I:I,'BYPRODUCT CHANGE'!A133,CLEARANCE!H:H,'BYPRODUCT CHANGE'!$G$131)</f>
        <v>0</v>
      </c>
      <c r="H133" s="29">
        <f t="shared" si="42"/>
        <v>0</v>
      </c>
      <c r="L133" s="8"/>
    </row>
    <row r="134" spans="1:14" x14ac:dyDescent="0.25">
      <c r="A134" s="21" t="s">
        <v>504</v>
      </c>
      <c r="B134" s="29">
        <f>SUMIFS(CLEARANCE!E:E,CLEARANCE!I:I,'BYPRODUCT CHANGE'!A134,CLEARANCE!H:H,'BYPRODUCT CHANGE'!$B$131)</f>
        <v>0</v>
      </c>
      <c r="C134" s="29">
        <f>SUMIFS(CLEARANCE!E:E,CLEARANCE!I:I,'BYPRODUCT CHANGE'!A134,CLEARANCE!H:H,'BYPRODUCT CHANGE'!$C$131)</f>
        <v>0</v>
      </c>
      <c r="D134" s="29">
        <f>SUMIFS(CLEARANCE!E:E,CLEARANCE!I:I,'BYPRODUCT CHANGE'!A134,CLEARANCE!H:H,'BYPRODUCT CHANGE'!$D$131)</f>
        <v>0</v>
      </c>
      <c r="E134" s="29">
        <f>SUMIFS(CLEARANCE!E:E,CLEARANCE!I:I,'BYPRODUCT CHANGE'!A134,CLEARANCE!H:H,'BYPRODUCT CHANGE'!$E$131)</f>
        <v>0</v>
      </c>
      <c r="F134" s="29">
        <f>SUMIFS(CLEARANCE!E:E,CLEARANCE!I:I,'BYPRODUCT CHANGE'!A134,CLEARANCE!H:H,'BYPRODUCT CHANGE'!$F$131)</f>
        <v>0</v>
      </c>
      <c r="G134" s="29">
        <f>SUMIFS(CLEARANCE!E:E,CLEARANCE!I:I,'BYPRODUCT CHANGE'!A134,CLEARANCE!H:H,'BYPRODUCT CHANGE'!$G$131)</f>
        <v>0</v>
      </c>
      <c r="H134" s="29">
        <f t="shared" si="42"/>
        <v>0</v>
      </c>
      <c r="L134" s="8"/>
    </row>
    <row r="135" spans="1:14" x14ac:dyDescent="0.25">
      <c r="A135" s="21" t="s">
        <v>506</v>
      </c>
      <c r="B135" s="29">
        <f>SUMIFS(CLEARANCE!E:E,CLEARANCE!I:I,'BYPRODUCT CHANGE'!A135,CLEARANCE!H:H,'BYPRODUCT CHANGE'!$B$131)</f>
        <v>0</v>
      </c>
      <c r="C135" s="29">
        <f>SUMIFS(CLEARANCE!E:E,CLEARANCE!I:I,'BYPRODUCT CHANGE'!A135,CLEARANCE!H:H,'BYPRODUCT CHANGE'!$C$131)</f>
        <v>0</v>
      </c>
      <c r="D135" s="29">
        <f>SUMIFS(CLEARANCE!E:E,CLEARANCE!I:I,'BYPRODUCT CHANGE'!A135,CLEARANCE!H:H,'BYPRODUCT CHANGE'!$D$131)</f>
        <v>0</v>
      </c>
      <c r="E135" s="29">
        <f>SUMIFS(CLEARANCE!E:E,CLEARANCE!I:I,'BYPRODUCT CHANGE'!A135,CLEARANCE!H:H,'BYPRODUCT CHANGE'!$E$131)</f>
        <v>0</v>
      </c>
      <c r="F135" s="29">
        <f>SUMIFS(CLEARANCE!E:E,CLEARANCE!I:I,'BYPRODUCT CHANGE'!A135,CLEARANCE!H:H,'BYPRODUCT CHANGE'!$F$131)</f>
        <v>0</v>
      </c>
      <c r="G135" s="29">
        <f>SUMIFS(CLEARANCE!E:E,CLEARANCE!I:I,'BYPRODUCT CHANGE'!A135,CLEARANCE!H:H,'BYPRODUCT CHANGE'!$G$131)</f>
        <v>0</v>
      </c>
      <c r="H135" s="29">
        <f t="shared" si="42"/>
        <v>0</v>
      </c>
      <c r="L135" s="8"/>
    </row>
    <row r="136" spans="1:14" x14ac:dyDescent="0.25">
      <c r="A136" s="21" t="s">
        <v>609</v>
      </c>
      <c r="B136" s="29">
        <f>SUMIFS(CLEARANCE!E:E,CLEARANCE!I:I,'BYPRODUCT CHANGE'!A136,CLEARANCE!H:H,'BYPRODUCT CHANGE'!$B$131)</f>
        <v>0</v>
      </c>
      <c r="C136" s="29">
        <f>SUMIFS(CLEARANCE!E:E,CLEARANCE!I:I,'BYPRODUCT CHANGE'!A136,CLEARANCE!H:H,'BYPRODUCT CHANGE'!$C$131)</f>
        <v>0</v>
      </c>
      <c r="D136" s="29">
        <f>SUMIFS(CLEARANCE!E:E,CLEARANCE!I:I,'BYPRODUCT CHANGE'!A136,CLEARANCE!H:H,'BYPRODUCT CHANGE'!$D$131)</f>
        <v>0</v>
      </c>
      <c r="E136" s="29">
        <f>SUMIFS(CLEARANCE!E:E,CLEARANCE!I:I,'BYPRODUCT CHANGE'!A136,CLEARANCE!H:H,'BYPRODUCT CHANGE'!$E$131)</f>
        <v>0</v>
      </c>
      <c r="F136" s="29">
        <f>SUMIFS(CLEARANCE!E:E,CLEARANCE!I:I,'BYPRODUCT CHANGE'!A136,CLEARANCE!H:H,'BYPRODUCT CHANGE'!$F$131)</f>
        <v>0</v>
      </c>
      <c r="G136" s="29">
        <f>SUMIFS(CLEARANCE!E:E,CLEARANCE!I:I,'BYPRODUCT CHANGE'!A136,CLEARANCE!H:H,'BYPRODUCT CHANGE'!$G$131)</f>
        <v>0</v>
      </c>
      <c r="H136" s="29">
        <f t="shared" si="42"/>
        <v>0</v>
      </c>
      <c r="L136" s="8"/>
    </row>
    <row r="137" spans="1:14" x14ac:dyDescent="0.25">
      <c r="A137" s="21" t="s">
        <v>387</v>
      </c>
      <c r="B137" s="29">
        <f>SUMIFS(CLEARANCE!E:E,CLEARANCE!I:I,'BYPRODUCT CHANGE'!A137,CLEARANCE!H:H,'BYPRODUCT CHANGE'!$B$131)</f>
        <v>0</v>
      </c>
      <c r="C137" s="29">
        <f>SUMIFS(CLEARANCE!E:E,CLEARANCE!I:I,'BYPRODUCT CHANGE'!A137,CLEARANCE!H:H,'BYPRODUCT CHANGE'!$C$131)</f>
        <v>0</v>
      </c>
      <c r="D137" s="29">
        <f>SUMIFS(CLEARANCE!E:E,CLEARANCE!I:I,'BYPRODUCT CHANGE'!A137,CLEARANCE!H:H,'BYPRODUCT CHANGE'!$D$131)</f>
        <v>0</v>
      </c>
      <c r="E137" s="29">
        <f>SUMIFS(CLEARANCE!E:E,CLEARANCE!I:I,'BYPRODUCT CHANGE'!A137,CLEARANCE!H:H,'BYPRODUCT CHANGE'!$E$131)</f>
        <v>0</v>
      </c>
      <c r="F137" s="29">
        <f>SUMIFS(CLEARANCE!E:E,CLEARANCE!I:I,'BYPRODUCT CHANGE'!A137,CLEARANCE!H:H,'BYPRODUCT CHANGE'!$F$131)</f>
        <v>0</v>
      </c>
      <c r="G137" s="29">
        <f>SUMIFS(CLEARANCE!E:E,CLEARANCE!I:I,'BYPRODUCT CHANGE'!A137,CLEARANCE!H:H,'BYPRODUCT CHANGE'!$G$131)</f>
        <v>0</v>
      </c>
      <c r="H137" s="29">
        <f t="shared" si="42"/>
        <v>0</v>
      </c>
      <c r="L137" s="8"/>
    </row>
    <row r="138" spans="1:14" x14ac:dyDescent="0.25">
      <c r="A138" s="21" t="s">
        <v>487</v>
      </c>
      <c r="B138" s="29">
        <f>SUMIFS(CLEARANCE!E:E,CLEARANCE!I:I,'BYPRODUCT CHANGE'!A138,CLEARANCE!H:H,'BYPRODUCT CHANGE'!$B$131)</f>
        <v>0</v>
      </c>
      <c r="C138" s="29">
        <f>SUMIFS(CLEARANCE!E:E,CLEARANCE!I:I,'BYPRODUCT CHANGE'!A138,CLEARANCE!H:H,'BYPRODUCT CHANGE'!$C$131)</f>
        <v>0</v>
      </c>
      <c r="D138" s="29">
        <f>SUMIFS(CLEARANCE!E:E,CLEARANCE!I:I,'BYPRODUCT CHANGE'!A138,CLEARANCE!H:H,'BYPRODUCT CHANGE'!$D$131)</f>
        <v>0</v>
      </c>
      <c r="E138" s="29">
        <f>SUMIFS(CLEARANCE!E:E,CLEARANCE!I:I,'BYPRODUCT CHANGE'!A138,CLEARANCE!H:H,'BYPRODUCT CHANGE'!$E$131)</f>
        <v>0</v>
      </c>
      <c r="F138" s="29">
        <f>SUMIFS(CLEARANCE!E:E,CLEARANCE!I:I,'BYPRODUCT CHANGE'!A138,CLEARANCE!H:H,'BYPRODUCT CHANGE'!$F$131)</f>
        <v>0</v>
      </c>
      <c r="G138" s="29">
        <f>SUMIFS(CLEARANCE!E:E,CLEARANCE!I:I,'BYPRODUCT CHANGE'!A138,CLEARANCE!H:H,'BYPRODUCT CHANGE'!$G$131)</f>
        <v>0</v>
      </c>
      <c r="H138" s="29">
        <f t="shared" si="42"/>
        <v>0</v>
      </c>
      <c r="L138" s="8"/>
    </row>
    <row r="139" spans="1:14" x14ac:dyDescent="0.25">
      <c r="A139" s="21" t="s">
        <v>509</v>
      </c>
      <c r="B139" s="29">
        <f>SUMIFS(CLEARANCE!E:E,CLEARANCE!I:I,'BYPRODUCT CHANGE'!A139,CLEARANCE!H:H,'BYPRODUCT CHANGE'!$B$131)</f>
        <v>0</v>
      </c>
      <c r="C139" s="29">
        <f>SUMIFS(CLEARANCE!E:E,CLEARANCE!I:I,'BYPRODUCT CHANGE'!A139,CLEARANCE!H:H,'BYPRODUCT CHANGE'!$C$131)</f>
        <v>1550</v>
      </c>
      <c r="D139" s="29">
        <f>SUMIFS(CLEARANCE!E:E,CLEARANCE!I:I,'BYPRODUCT CHANGE'!A139,CLEARANCE!H:H,'BYPRODUCT CHANGE'!$D$131)</f>
        <v>0</v>
      </c>
      <c r="E139" s="29">
        <f>SUMIFS(CLEARANCE!E:E,CLEARANCE!I:I,'BYPRODUCT CHANGE'!A139,CLEARANCE!H:H,'BYPRODUCT CHANGE'!$E$131)</f>
        <v>0</v>
      </c>
      <c r="F139" s="29">
        <f>SUMIFS(CLEARANCE!E:E,CLEARANCE!I:I,'BYPRODUCT CHANGE'!A139,CLEARANCE!H:H,'BYPRODUCT CHANGE'!$F$131)</f>
        <v>0</v>
      </c>
      <c r="G139" s="29">
        <f>SUMIFS(CLEARANCE!E:E,CLEARANCE!I:I,'BYPRODUCT CHANGE'!A139,CLEARANCE!H:H,'BYPRODUCT CHANGE'!$G$131)</f>
        <v>0</v>
      </c>
      <c r="H139" s="29">
        <f t="shared" si="42"/>
        <v>1550</v>
      </c>
      <c r="L139" s="8"/>
    </row>
    <row r="140" spans="1:14" x14ac:dyDescent="0.25">
      <c r="A140" s="21" t="s">
        <v>510</v>
      </c>
      <c r="B140" s="29">
        <f>SUMIFS(CLEARANCE!E:E,CLEARANCE!I:I,'BYPRODUCT CHANGE'!A140,CLEARANCE!H:H,'BYPRODUCT CHANGE'!$B$131)</f>
        <v>0</v>
      </c>
      <c r="C140" s="29">
        <f>SUMIFS(CLEARANCE!E:E,CLEARANCE!I:I,'BYPRODUCT CHANGE'!A140,CLEARANCE!H:H,'BYPRODUCT CHANGE'!$C$131)</f>
        <v>0</v>
      </c>
      <c r="D140" s="29">
        <f>SUMIFS(CLEARANCE!E:E,CLEARANCE!I:I,'BYPRODUCT CHANGE'!A140,CLEARANCE!H:H,'BYPRODUCT CHANGE'!$D$131)</f>
        <v>0</v>
      </c>
      <c r="E140" s="29">
        <f>SUMIFS(CLEARANCE!E:E,CLEARANCE!I:I,'BYPRODUCT CHANGE'!A140,CLEARANCE!H:H,'BYPRODUCT CHANGE'!$E$131)</f>
        <v>0</v>
      </c>
      <c r="F140" s="29">
        <f>SUMIFS(CLEARANCE!E:E,CLEARANCE!I:I,'BYPRODUCT CHANGE'!A140,CLEARANCE!H:H,'BYPRODUCT CHANGE'!$F$131)</f>
        <v>0</v>
      </c>
      <c r="G140" s="29">
        <f>SUMIFS(CLEARANCE!E:E,CLEARANCE!I:I,'BYPRODUCT CHANGE'!A140,CLEARANCE!H:H,'BYPRODUCT CHANGE'!$G$131)</f>
        <v>0</v>
      </c>
      <c r="H140" s="29">
        <f t="shared" si="42"/>
        <v>0</v>
      </c>
      <c r="L140" s="8"/>
    </row>
    <row r="141" spans="1:14" ht="15.75" x14ac:dyDescent="0.25">
      <c r="A141" s="86" t="s">
        <v>71</v>
      </c>
      <c r="B141" s="86">
        <f t="shared" ref="B141:H141" si="43">SUM(B132:B140)</f>
        <v>0</v>
      </c>
      <c r="C141" s="86">
        <f t="shared" si="43"/>
        <v>1550</v>
      </c>
      <c r="D141" s="86">
        <f t="shared" si="43"/>
        <v>0</v>
      </c>
      <c r="E141" s="86">
        <f t="shared" si="43"/>
        <v>0</v>
      </c>
      <c r="F141" s="86">
        <f t="shared" si="43"/>
        <v>0</v>
      </c>
      <c r="G141" s="86">
        <f t="shared" si="43"/>
        <v>0</v>
      </c>
      <c r="H141" s="86">
        <f t="shared" si="43"/>
        <v>1550</v>
      </c>
      <c r="L141" s="8"/>
    </row>
    <row r="142" spans="1:14" x14ac:dyDescent="0.25">
      <c r="B142" s="204"/>
      <c r="L142"/>
    </row>
    <row r="143" spans="1:14" ht="31.5" x14ac:dyDescent="0.25">
      <c r="A143" s="201" t="s">
        <v>486</v>
      </c>
      <c r="B143" s="256" t="s">
        <v>147</v>
      </c>
      <c r="C143" s="256" t="s">
        <v>513</v>
      </c>
      <c r="D143" s="256" t="s">
        <v>514</v>
      </c>
      <c r="E143" s="8"/>
      <c r="F143" s="8"/>
      <c r="G143" s="8"/>
      <c r="H143" s="8"/>
      <c r="I143" s="8"/>
      <c r="J143" s="8"/>
      <c r="K143" s="8"/>
      <c r="L143" s="8"/>
      <c r="N143"/>
    </row>
    <row r="144" spans="1:14" x14ac:dyDescent="0.25">
      <c r="A144" s="21" t="s">
        <v>509</v>
      </c>
      <c r="B144" s="32">
        <f>COUNTIFS(CLEARANCE!I:I,'BYPRODUCT CHANGE'!A144)</f>
        <v>3</v>
      </c>
      <c r="C144" s="29">
        <f>SUMIFS(CLEARANCE!D:D,CLEARANCE!I:I,'BYPRODUCT CHANGE'!A144)</f>
        <v>126603</v>
      </c>
      <c r="D144" s="29">
        <f>SUMIFS(CLEARANCE!E:E,CLEARANCE!I:I,'BYPRODUCT CHANGE'!A144)</f>
        <v>6217</v>
      </c>
      <c r="E144" s="8"/>
      <c r="F144" s="8"/>
      <c r="G144" s="8"/>
      <c r="H144" s="8"/>
      <c r="I144" s="8"/>
      <c r="J144" s="8"/>
      <c r="K144" s="8"/>
      <c r="L144" s="8"/>
      <c r="N144"/>
    </row>
    <row r="145" spans="1:14" x14ac:dyDescent="0.25">
      <c r="A145" s="21" t="s">
        <v>387</v>
      </c>
      <c r="B145" s="32">
        <f>COUNTIFS(CLEARANCE!I:I,'BYPRODUCT CHANGE'!A145)</f>
        <v>1</v>
      </c>
      <c r="C145" s="29">
        <f>SUMIFS(CLEARANCE!D:D,CLEARANCE!I:I,'BYPRODUCT CHANGE'!A145)</f>
        <v>13069</v>
      </c>
      <c r="D145" s="29">
        <f>SUMIFS(CLEARANCE!E:E,CLEARANCE!I:I,'BYPRODUCT CHANGE'!A145)</f>
        <v>489</v>
      </c>
      <c r="E145" s="8"/>
      <c r="F145" s="8"/>
      <c r="G145" s="8"/>
      <c r="H145" s="8"/>
      <c r="I145" s="8"/>
      <c r="J145" s="8"/>
      <c r="K145" s="8"/>
      <c r="L145" s="8"/>
      <c r="N145"/>
    </row>
    <row r="146" spans="1:14" x14ac:dyDescent="0.25">
      <c r="A146" s="21" t="s">
        <v>7001</v>
      </c>
      <c r="B146" s="32">
        <f>COUNTIFS(CLEARANCE!I:I,'BYPRODUCT CHANGE'!A146)</f>
        <v>1</v>
      </c>
      <c r="C146" s="29">
        <f>SUMIFS(CLEARANCE!D:D,CLEARANCE!I:I,'BYPRODUCT CHANGE'!A146)</f>
        <v>294425</v>
      </c>
      <c r="D146" s="29">
        <f>SUMIFS(CLEARANCE!E:E,CLEARANCE!I:I,'BYPRODUCT CHANGE'!A146)</f>
        <v>7934</v>
      </c>
      <c r="E146" s="8"/>
      <c r="F146" s="8"/>
      <c r="G146" s="8"/>
      <c r="H146" s="8"/>
      <c r="I146" s="8"/>
      <c r="J146" s="8"/>
      <c r="K146" s="8"/>
      <c r="L146" s="8"/>
      <c r="N146"/>
    </row>
    <row r="147" spans="1:14" ht="15.75" x14ac:dyDescent="0.25">
      <c r="A147" s="86" t="s">
        <v>71</v>
      </c>
      <c r="B147" s="245">
        <f>SUM(B144:B146)</f>
        <v>5</v>
      </c>
      <c r="C147" s="86">
        <f>SUM(C144:C146)</f>
        <v>434097</v>
      </c>
      <c r="D147" s="86">
        <f>SUM(D144:D146)</f>
        <v>14640</v>
      </c>
      <c r="E147" s="8"/>
      <c r="F147" s="8"/>
      <c r="G147" s="8"/>
      <c r="H147" s="8"/>
      <c r="I147" s="8"/>
      <c r="J147" s="8"/>
      <c r="K147" s="8"/>
      <c r="L147" s="8"/>
      <c r="N147"/>
    </row>
    <row r="148" spans="1:14" x14ac:dyDescent="0.25">
      <c r="B148" s="204"/>
      <c r="L148"/>
    </row>
    <row r="149" spans="1:14" ht="15.75" x14ac:dyDescent="0.25">
      <c r="A149" s="201" t="s">
        <v>135</v>
      </c>
      <c r="B149" s="256">
        <v>48</v>
      </c>
      <c r="C149" s="256">
        <v>84</v>
      </c>
      <c r="D149" s="256">
        <v>96</v>
      </c>
      <c r="E149" s="256">
        <v>108</v>
      </c>
      <c r="F149" s="256">
        <v>120</v>
      </c>
      <c r="G149" s="256">
        <v>144</v>
      </c>
      <c r="H149" s="256">
        <v>168</v>
      </c>
      <c r="I149" s="201" t="s">
        <v>71</v>
      </c>
      <c r="K149"/>
      <c r="M149"/>
    </row>
    <row r="150" spans="1:14" x14ac:dyDescent="0.25">
      <c r="A150" s="21" t="s">
        <v>27</v>
      </c>
      <c r="B150" s="204">
        <f>COUNTIFS(CLEARANCE!J:J,'BYPRODUCT CHANGE'!A150,CLEARANCE!H:H,'BYPRODUCT CHANGE'!$B$149)</f>
        <v>0</v>
      </c>
      <c r="C150" s="119">
        <f>COUNTIFS(CLEARANCE!J:J,'BYPRODUCT CHANGE'!A150,CLEARANCE!H:H,'BYPRODUCT CHANGE'!$C$149)</f>
        <v>0</v>
      </c>
      <c r="D150" s="32">
        <f>COUNTIFS(CLEARANCE!J:J,'BYPRODUCT CHANGE'!A150,CLEARANCE!H:H,'BYPRODUCT CHANGE'!$D$149)</f>
        <v>0</v>
      </c>
      <c r="E150" s="32">
        <f>COUNTIFS(CLEARANCE!J:J,'BYPRODUCT CHANGE'!A150,CLEARANCE!H:H,'BYPRODUCT CHANGE'!$E$149)</f>
        <v>0</v>
      </c>
      <c r="F150" s="32">
        <f>COUNTIFS(CLEARANCE!J:J,'BYPRODUCT CHANGE'!A150,CLEARANCE!H:H,'BYPRODUCT CHANGE'!$F$149)</f>
        <v>0</v>
      </c>
      <c r="G150" s="32">
        <f>COUNTIFS(CLEARANCE!J:J,'BYPRODUCT CHANGE'!A150,CLEARANCE!H:H,'BYPRODUCT CHANGE'!$G$149)</f>
        <v>0</v>
      </c>
      <c r="H150" s="32">
        <f>COUNTIFS(CLEARANCE!J:J,'BYPRODUCT CHANGE'!A150,CLEARANCE!H:H,'BYPRODUCT CHANGE'!$H$149)</f>
        <v>0</v>
      </c>
      <c r="I150" s="32">
        <f t="shared" ref="I150:I160" si="44">SUM(B150:H150)</f>
        <v>0</v>
      </c>
      <c r="K150"/>
      <c r="M150"/>
    </row>
    <row r="151" spans="1:14" x14ac:dyDescent="0.25">
      <c r="A151" s="21" t="s">
        <v>184</v>
      </c>
      <c r="B151" s="204">
        <f>COUNTIFS(CLEARANCE!J:J,'BYPRODUCT CHANGE'!A151,CLEARANCE!H:H,'BYPRODUCT CHANGE'!$B$149)</f>
        <v>0</v>
      </c>
      <c r="C151" s="119">
        <f>COUNTIFS(CLEARANCE!J:J,'BYPRODUCT CHANGE'!A151,CLEARANCE!H:H,'BYPRODUCT CHANGE'!$C$149)</f>
        <v>0</v>
      </c>
      <c r="D151" s="32">
        <f>COUNTIFS(CLEARANCE!J:J,'BYPRODUCT CHANGE'!A151,CLEARANCE!H:H,'BYPRODUCT CHANGE'!$D$149)</f>
        <v>0</v>
      </c>
      <c r="E151" s="32">
        <f>COUNTIFS(CLEARANCE!J:J,'BYPRODUCT CHANGE'!A151,CLEARANCE!H:H,'BYPRODUCT CHANGE'!$E$149)</f>
        <v>0</v>
      </c>
      <c r="F151" s="32">
        <f>COUNTIFS(CLEARANCE!J:J,'BYPRODUCT CHANGE'!A151,CLEARANCE!H:H,'BYPRODUCT CHANGE'!$F$149)</f>
        <v>0</v>
      </c>
      <c r="G151" s="32">
        <f>COUNTIFS(CLEARANCE!J:J,'BYPRODUCT CHANGE'!A151,CLEARANCE!H:H,'BYPRODUCT CHANGE'!$G$149)</f>
        <v>0</v>
      </c>
      <c r="H151" s="32">
        <f>COUNTIFS(CLEARANCE!J:J,'BYPRODUCT CHANGE'!A151,CLEARANCE!H:H,'BYPRODUCT CHANGE'!$H$149)</f>
        <v>0</v>
      </c>
      <c r="I151" s="32">
        <f t="shared" si="44"/>
        <v>0</v>
      </c>
      <c r="K151"/>
      <c r="M151"/>
    </row>
    <row r="152" spans="1:14" x14ac:dyDescent="0.25">
      <c r="A152" s="21" t="s">
        <v>31</v>
      </c>
      <c r="B152" s="204">
        <f>COUNTIFS(CLEARANCE!J:J,'BYPRODUCT CHANGE'!A152,CLEARANCE!H:H,'BYPRODUCT CHANGE'!$B$149)</f>
        <v>0</v>
      </c>
      <c r="C152" s="119">
        <f>COUNTIFS(CLEARANCE!J:J,'BYPRODUCT CHANGE'!A152,CLEARANCE!H:H,'BYPRODUCT CHANGE'!$C$149)</f>
        <v>0</v>
      </c>
      <c r="D152" s="32">
        <f>COUNTIFS(CLEARANCE!J:J,'BYPRODUCT CHANGE'!A152,CLEARANCE!H:H,'BYPRODUCT CHANGE'!$D$149)</f>
        <v>0</v>
      </c>
      <c r="E152" s="32">
        <f>COUNTIFS(CLEARANCE!J:J,'BYPRODUCT CHANGE'!A152,CLEARANCE!H:H,'BYPRODUCT CHANGE'!$E$149)</f>
        <v>0</v>
      </c>
      <c r="F152" s="32">
        <f>COUNTIFS(CLEARANCE!J:J,'BYPRODUCT CHANGE'!A152,CLEARANCE!H:H,'BYPRODUCT CHANGE'!$F$149)</f>
        <v>0</v>
      </c>
      <c r="G152" s="32">
        <f>COUNTIFS(CLEARANCE!J:J,'BYPRODUCT CHANGE'!A152,CLEARANCE!H:H,'BYPRODUCT CHANGE'!$G$149)</f>
        <v>0</v>
      </c>
      <c r="H152" s="32">
        <f>COUNTIFS(CLEARANCE!J:J,'BYPRODUCT CHANGE'!A152,CLEARANCE!H:H,'BYPRODUCT CHANGE'!$H$149)</f>
        <v>0</v>
      </c>
      <c r="I152" s="32">
        <f t="shared" si="44"/>
        <v>0</v>
      </c>
      <c r="K152"/>
      <c r="M152"/>
    </row>
    <row r="153" spans="1:14" x14ac:dyDescent="0.25">
      <c r="A153" s="21" t="s">
        <v>47</v>
      </c>
      <c r="B153" s="204">
        <f>COUNTIFS(CLEARANCE!J:J,'BYPRODUCT CHANGE'!A153,CLEARANCE!H:H,'BYPRODUCT CHANGE'!$B$149)</f>
        <v>0</v>
      </c>
      <c r="C153" s="119">
        <f>COUNTIFS(CLEARANCE!J:J,'BYPRODUCT CHANGE'!A153,CLEARANCE!H:H,'BYPRODUCT CHANGE'!$C$149)</f>
        <v>0</v>
      </c>
      <c r="D153" s="32">
        <f>COUNTIFS(CLEARANCE!J:J,'BYPRODUCT CHANGE'!A153,CLEARANCE!H:H,'BYPRODUCT CHANGE'!$D$149)</f>
        <v>0</v>
      </c>
      <c r="E153" s="32">
        <f>COUNTIFS(CLEARANCE!J:J,'BYPRODUCT CHANGE'!A153,CLEARANCE!H:H,'BYPRODUCT CHANGE'!$E$149)</f>
        <v>0</v>
      </c>
      <c r="F153" s="32">
        <f>COUNTIFS(CLEARANCE!J:J,'BYPRODUCT CHANGE'!A153,CLEARANCE!H:H,'BYPRODUCT CHANGE'!$F$149)</f>
        <v>0</v>
      </c>
      <c r="G153" s="32">
        <f>COUNTIFS(CLEARANCE!J:J,'BYPRODUCT CHANGE'!A153,CLEARANCE!H:H,'BYPRODUCT CHANGE'!$G$149)</f>
        <v>0</v>
      </c>
      <c r="H153" s="32">
        <f>COUNTIFS(CLEARANCE!J:J,'BYPRODUCT CHANGE'!A153,CLEARANCE!H:H,'BYPRODUCT CHANGE'!$H$149)</f>
        <v>0</v>
      </c>
      <c r="I153" s="32">
        <f t="shared" si="44"/>
        <v>0</v>
      </c>
      <c r="K153"/>
      <c r="M153"/>
    </row>
    <row r="154" spans="1:14" x14ac:dyDescent="0.25">
      <c r="A154" s="21" t="s">
        <v>23</v>
      </c>
      <c r="B154" s="204">
        <f>COUNTIFS(CLEARANCE!J:J,'BYPRODUCT CHANGE'!A154,CLEARANCE!H:H,'BYPRODUCT CHANGE'!$B$149)</f>
        <v>0</v>
      </c>
      <c r="C154" s="119">
        <f>COUNTIFS(CLEARANCE!J:J,'BYPRODUCT CHANGE'!A154,CLEARANCE!H:H,'BYPRODUCT CHANGE'!$C$149)</f>
        <v>0</v>
      </c>
      <c r="D154" s="32">
        <f>COUNTIFS(CLEARANCE!J:J,'BYPRODUCT CHANGE'!A154,CLEARANCE!H:H,'BYPRODUCT CHANGE'!$D$149)</f>
        <v>0</v>
      </c>
      <c r="E154" s="32">
        <f>COUNTIFS(CLEARANCE!J:J,'BYPRODUCT CHANGE'!A154,CLEARANCE!H:H,'BYPRODUCT CHANGE'!$E$149)</f>
        <v>0</v>
      </c>
      <c r="F154" s="32">
        <f>COUNTIFS(CLEARANCE!J:J,'BYPRODUCT CHANGE'!A154,CLEARANCE!H:H,'BYPRODUCT CHANGE'!$F$149)</f>
        <v>0</v>
      </c>
      <c r="G154" s="32">
        <f>COUNTIFS(CLEARANCE!J:J,'BYPRODUCT CHANGE'!A154,CLEARANCE!H:H,'BYPRODUCT CHANGE'!$G$149)</f>
        <v>0</v>
      </c>
      <c r="H154" s="32">
        <f>COUNTIFS(CLEARANCE!J:J,'BYPRODUCT CHANGE'!A154,CLEARANCE!H:H,'BYPRODUCT CHANGE'!$H$149)</f>
        <v>0</v>
      </c>
      <c r="I154" s="32">
        <f t="shared" si="44"/>
        <v>0</v>
      </c>
      <c r="K154"/>
      <c r="M154"/>
    </row>
    <row r="155" spans="1:14" x14ac:dyDescent="0.25">
      <c r="A155" s="21" t="s">
        <v>29</v>
      </c>
      <c r="B155" s="204">
        <f>COUNTIFS(CLEARANCE!J:J,'BYPRODUCT CHANGE'!A155,CLEARANCE!H:H,'BYPRODUCT CHANGE'!$B$149)</f>
        <v>0</v>
      </c>
      <c r="C155" s="119">
        <f>COUNTIFS(CLEARANCE!J:J,'BYPRODUCT CHANGE'!A155,CLEARANCE!H:H,'BYPRODUCT CHANGE'!$C$149)</f>
        <v>0</v>
      </c>
      <c r="D155" s="32">
        <f>COUNTIFS(CLEARANCE!J:J,'BYPRODUCT CHANGE'!A155,CLEARANCE!H:H,'BYPRODUCT CHANGE'!$D$149)</f>
        <v>1</v>
      </c>
      <c r="E155" s="32">
        <f>COUNTIFS(CLEARANCE!J:J,'BYPRODUCT CHANGE'!A155,CLEARANCE!H:H,'BYPRODUCT CHANGE'!$E$149)</f>
        <v>0</v>
      </c>
      <c r="F155" s="32">
        <f>COUNTIFS(CLEARANCE!J:J,'BYPRODUCT CHANGE'!A155,CLEARANCE!H:H,'BYPRODUCT CHANGE'!$F$149)</f>
        <v>0</v>
      </c>
      <c r="G155" s="32">
        <f>COUNTIFS(CLEARANCE!J:J,'BYPRODUCT CHANGE'!A155,CLEARANCE!H:H,'BYPRODUCT CHANGE'!$G$149)</f>
        <v>1</v>
      </c>
      <c r="H155" s="32">
        <f>COUNTIFS(CLEARANCE!J:J,'BYPRODUCT CHANGE'!A155,CLEARANCE!H:H,'BYPRODUCT CHANGE'!$H$149)</f>
        <v>0</v>
      </c>
      <c r="I155" s="32">
        <f t="shared" si="44"/>
        <v>2</v>
      </c>
      <c r="M155"/>
    </row>
    <row r="156" spans="1:14" x14ac:dyDescent="0.25">
      <c r="A156" s="21" t="s">
        <v>38</v>
      </c>
      <c r="B156" s="204">
        <f>COUNTIFS(CLEARANCE!J:J,'BYPRODUCT CHANGE'!A156,CLEARANCE!H:H,'BYPRODUCT CHANGE'!$B$149)</f>
        <v>1</v>
      </c>
      <c r="C156" s="119">
        <f>COUNTIFS(CLEARANCE!J:J,'BYPRODUCT CHANGE'!A156,CLEARANCE!H:H,'BYPRODUCT CHANGE'!$C$149)</f>
        <v>0</v>
      </c>
      <c r="D156" s="32">
        <f>COUNTIFS(CLEARANCE!J:J,'BYPRODUCT CHANGE'!A156,CLEARANCE!H:H,'BYPRODUCT CHANGE'!$D$149)</f>
        <v>0</v>
      </c>
      <c r="E156" s="32">
        <f>COUNTIFS(CLEARANCE!J:J,'BYPRODUCT CHANGE'!A156,CLEARANCE!H:H,'BYPRODUCT CHANGE'!$E$149)</f>
        <v>1</v>
      </c>
      <c r="F156" s="32">
        <f>COUNTIFS(CLEARANCE!J:J,'BYPRODUCT CHANGE'!A156,CLEARANCE!H:H,'BYPRODUCT CHANGE'!$F$149)</f>
        <v>0</v>
      </c>
      <c r="G156" s="32">
        <f>COUNTIFS(CLEARANCE!J:J,'BYPRODUCT CHANGE'!A156,CLEARANCE!H:H,'BYPRODUCT CHANGE'!$G$149)</f>
        <v>0</v>
      </c>
      <c r="H156" s="32">
        <f>COUNTIFS(CLEARANCE!J:J,'BYPRODUCT CHANGE'!A156,CLEARANCE!H:H,'BYPRODUCT CHANGE'!$H$149)</f>
        <v>0</v>
      </c>
      <c r="I156" s="32">
        <f t="shared" si="44"/>
        <v>2</v>
      </c>
      <c r="M156"/>
    </row>
    <row r="157" spans="1:14" x14ac:dyDescent="0.25">
      <c r="A157" s="21" t="s">
        <v>37</v>
      </c>
      <c r="B157" s="204">
        <f>COUNTIFS(CLEARANCE!J:J,'BYPRODUCT CHANGE'!A157,CLEARANCE!H:H,'BYPRODUCT CHANGE'!$B$149)</f>
        <v>0</v>
      </c>
      <c r="C157" s="119">
        <f>COUNTIFS(CLEARANCE!J:J,'BYPRODUCT CHANGE'!A157,CLEARANCE!H:H,'BYPRODUCT CHANGE'!$C$149)</f>
        <v>0</v>
      </c>
      <c r="D157" s="32">
        <f>COUNTIFS(CLEARANCE!J:J,'BYPRODUCT CHANGE'!A157,CLEARANCE!H:H,'BYPRODUCT CHANGE'!$D$149)</f>
        <v>0</v>
      </c>
      <c r="E157" s="32">
        <f>COUNTIFS(CLEARANCE!J:J,'BYPRODUCT CHANGE'!A157,CLEARANCE!H:H,'BYPRODUCT CHANGE'!$E$149)</f>
        <v>0</v>
      </c>
      <c r="F157" s="32">
        <f>COUNTIFS(CLEARANCE!J:J,'BYPRODUCT CHANGE'!A157,CLEARANCE!H:H,'BYPRODUCT CHANGE'!$F$149)</f>
        <v>0</v>
      </c>
      <c r="G157" s="32">
        <f>COUNTIFS(CLEARANCE!J:J,'BYPRODUCT CHANGE'!A157,CLEARANCE!H:H,'BYPRODUCT CHANGE'!$G$149)</f>
        <v>0</v>
      </c>
      <c r="H157" s="32">
        <f>COUNTIFS(CLEARANCE!J:J,'BYPRODUCT CHANGE'!A157,CLEARANCE!H:H,'BYPRODUCT CHANGE'!$H$149)</f>
        <v>0</v>
      </c>
      <c r="I157" s="32">
        <f t="shared" si="44"/>
        <v>0</v>
      </c>
      <c r="M157"/>
    </row>
    <row r="158" spans="1:14" x14ac:dyDescent="0.25">
      <c r="A158" s="21" t="s">
        <v>49</v>
      </c>
      <c r="B158" s="204">
        <f>COUNTIFS(CLEARANCE!J:J,'BYPRODUCT CHANGE'!A158,CLEARANCE!H:H,'BYPRODUCT CHANGE'!$B$149)</f>
        <v>0</v>
      </c>
      <c r="C158" s="119">
        <f>COUNTIFS(CLEARANCE!J:J,'BYPRODUCT CHANGE'!A158,CLEARANCE!H:H,'BYPRODUCT CHANGE'!$C$149)</f>
        <v>0</v>
      </c>
      <c r="D158" s="32">
        <f>COUNTIFS(CLEARANCE!J:J,'BYPRODUCT CHANGE'!A158,CLEARANCE!H:H,'BYPRODUCT CHANGE'!$D$149)</f>
        <v>0</v>
      </c>
      <c r="E158" s="32">
        <f>COUNTIFS(CLEARANCE!J:J,'BYPRODUCT CHANGE'!A158,CLEARANCE!H:H,'BYPRODUCT CHANGE'!$E$149)</f>
        <v>0</v>
      </c>
      <c r="F158" s="32">
        <f>COUNTIFS(CLEARANCE!J:J,'BYPRODUCT CHANGE'!A158,CLEARANCE!H:H,'BYPRODUCT CHANGE'!$F$149)</f>
        <v>0</v>
      </c>
      <c r="G158" s="32">
        <f>COUNTIFS(CLEARANCE!J:J,'BYPRODUCT CHANGE'!A158,CLEARANCE!H:H,'BYPRODUCT CHANGE'!$G$149)</f>
        <v>0</v>
      </c>
      <c r="H158" s="32">
        <f>COUNTIFS(CLEARANCE!J:J,'BYPRODUCT CHANGE'!A158,CLEARANCE!H:H,'BYPRODUCT CHANGE'!$H$149)</f>
        <v>0</v>
      </c>
      <c r="I158" s="32">
        <f t="shared" si="44"/>
        <v>0</v>
      </c>
      <c r="M158" s="21"/>
    </row>
    <row r="159" spans="1:14" x14ac:dyDescent="0.25">
      <c r="A159" s="21" t="s">
        <v>39</v>
      </c>
      <c r="B159" s="204">
        <f>COUNTIFS(CLEARANCE!J:J,'BYPRODUCT CHANGE'!A159,CLEARANCE!H:H,'BYPRODUCT CHANGE'!$B$149)</f>
        <v>0</v>
      </c>
      <c r="C159" s="119">
        <f>COUNTIFS(CLEARANCE!J:J,'BYPRODUCT CHANGE'!A159,CLEARANCE!H:H,'BYPRODUCT CHANGE'!$C$149)</f>
        <v>0</v>
      </c>
      <c r="D159" s="32">
        <f>COUNTIFS(CLEARANCE!J:J,'BYPRODUCT CHANGE'!A159,CLEARANCE!H:H,'BYPRODUCT CHANGE'!$D$149)</f>
        <v>0</v>
      </c>
      <c r="E159" s="32">
        <f>COUNTIFS(CLEARANCE!J:J,'BYPRODUCT CHANGE'!A159,CLEARANCE!H:H,'BYPRODUCT CHANGE'!$E$149)</f>
        <v>0</v>
      </c>
      <c r="F159" s="32">
        <f>COUNTIFS(CLEARANCE!J:J,'BYPRODUCT CHANGE'!A159,CLEARANCE!H:H,'BYPRODUCT CHANGE'!$F$149)</f>
        <v>0</v>
      </c>
      <c r="G159" s="32">
        <f>COUNTIFS(CLEARANCE!J:J,'BYPRODUCT CHANGE'!A159,CLEARANCE!H:H,'BYPRODUCT CHANGE'!$G$149)</f>
        <v>0</v>
      </c>
      <c r="H159" s="32">
        <f>COUNTIFS(CLEARANCE!J:J,'BYPRODUCT CHANGE'!A159,CLEARANCE!H:H,'BYPRODUCT CHANGE'!$H$149)</f>
        <v>0</v>
      </c>
      <c r="I159" s="32">
        <f t="shared" si="44"/>
        <v>0</v>
      </c>
      <c r="M159" s="21"/>
    </row>
    <row r="160" spans="1:14" x14ac:dyDescent="0.25">
      <c r="A160" s="21" t="s">
        <v>241</v>
      </c>
      <c r="B160" s="204">
        <f>COUNTIFS(CLEARANCE!J:J,'BYPRODUCT CHANGE'!A160,CLEARANCE!H:H,'BYPRODUCT CHANGE'!$B$149)</f>
        <v>0</v>
      </c>
      <c r="C160" s="119">
        <f>COUNTIFS(CLEARANCE!J:J,'BYPRODUCT CHANGE'!A160,CLEARANCE!H:H,'BYPRODUCT CHANGE'!$C$149)</f>
        <v>0</v>
      </c>
      <c r="D160" s="32">
        <f>COUNTIFS(CLEARANCE!J:J,'BYPRODUCT CHANGE'!A160,CLEARANCE!H:H,'BYPRODUCT CHANGE'!$D$149)</f>
        <v>0</v>
      </c>
      <c r="E160" s="32">
        <f>COUNTIFS(CLEARANCE!J:J,'BYPRODUCT CHANGE'!A160,CLEARANCE!H:H,'BYPRODUCT CHANGE'!$E$149)</f>
        <v>0</v>
      </c>
      <c r="F160" s="32">
        <f>COUNTIFS(CLEARANCE!J:J,'BYPRODUCT CHANGE'!A160,CLEARANCE!H:H,'BYPRODUCT CHANGE'!$F$149)</f>
        <v>0</v>
      </c>
      <c r="G160" s="32">
        <f>COUNTIFS(CLEARANCE!J:J,'BYPRODUCT CHANGE'!A160,CLEARANCE!H:H,'BYPRODUCT CHANGE'!$G$149)</f>
        <v>0</v>
      </c>
      <c r="H160" s="32">
        <f>COUNTIFS(CLEARANCE!J:J,'BYPRODUCT CHANGE'!A160,CLEARANCE!H:H,'BYPRODUCT CHANGE'!$H$149)</f>
        <v>0</v>
      </c>
      <c r="I160" s="32">
        <f t="shared" si="44"/>
        <v>0</v>
      </c>
      <c r="M160" s="21"/>
    </row>
    <row r="161" spans="1:15" ht="15.75" x14ac:dyDescent="0.25">
      <c r="A161" s="86" t="s">
        <v>71</v>
      </c>
      <c r="B161" s="245">
        <f t="shared" ref="B161:H161" si="45">SUM(B150:B160)</f>
        <v>1</v>
      </c>
      <c r="C161" s="245">
        <f t="shared" si="45"/>
        <v>0</v>
      </c>
      <c r="D161" s="245">
        <f t="shared" si="45"/>
        <v>1</v>
      </c>
      <c r="E161" s="245">
        <f t="shared" si="45"/>
        <v>1</v>
      </c>
      <c r="F161" s="245">
        <f t="shared" si="45"/>
        <v>0</v>
      </c>
      <c r="G161" s="245">
        <f t="shared" si="45"/>
        <v>1</v>
      </c>
      <c r="H161" s="245">
        <f t="shared" si="45"/>
        <v>0</v>
      </c>
      <c r="I161" s="245">
        <f>SUM(I149:I160)</f>
        <v>4</v>
      </c>
      <c r="M161" s="21"/>
    </row>
    <row r="162" spans="1:15" x14ac:dyDescent="0.25">
      <c r="A162" s="125"/>
      <c r="B162" s="204"/>
    </row>
    <row r="163" spans="1:15" ht="50.45" customHeight="1" x14ac:dyDescent="0.25">
      <c r="A163" s="201" t="s">
        <v>135</v>
      </c>
      <c r="B163" s="256" t="s">
        <v>401</v>
      </c>
      <c r="C163" s="284" t="s">
        <v>544</v>
      </c>
      <c r="D163" s="284" t="s">
        <v>403</v>
      </c>
      <c r="E163" s="284" t="s">
        <v>517</v>
      </c>
      <c r="F163" s="29"/>
      <c r="G163" s="17"/>
      <c r="H163" s="67" t="s">
        <v>94</v>
      </c>
      <c r="I163" s="256" t="s">
        <v>176</v>
      </c>
      <c r="J163" s="256" t="s">
        <v>401</v>
      </c>
      <c r="K163" s="256" t="s">
        <v>402</v>
      </c>
      <c r="L163" s="256" t="s">
        <v>403</v>
      </c>
    </row>
    <row r="164" spans="1:15" x14ac:dyDescent="0.25">
      <c r="A164" s="21" t="s">
        <v>31</v>
      </c>
      <c r="B164" s="211">
        <f>SUMIFS(CLEARANCE!E:E,CLEARANCE!J:J,'BYPRODUCT CHANGE'!A164)</f>
        <v>0</v>
      </c>
      <c r="C164" s="211">
        <f>SUMIFS('Fully Booked'!I:I,'Fully Booked'!B:B,'BYPRODUCT CHANGE'!A164)</f>
        <v>27707</v>
      </c>
      <c r="D164" s="211">
        <f>C164-B164</f>
        <v>27707</v>
      </c>
      <c r="E164" s="211">
        <f>SUMIFS(CLEARANCE!D:D,CLEARANCE!J:J,'BYPRODUCT CHANGE'!A164)</f>
        <v>0</v>
      </c>
      <c r="F164" s="29"/>
      <c r="G164" s="17"/>
      <c r="H164" s="21" t="s">
        <v>167</v>
      </c>
      <c r="I164" s="21" t="str">
        <f>H164</f>
        <v>NYANZA REGION</v>
      </c>
      <c r="J164" s="17">
        <f>SUMIFS(CLEARANCE!E:E,CLEARANCE!K:K,'BYPRODUCT CHANGE'!H164)</f>
        <v>0</v>
      </c>
      <c r="K164" s="17">
        <f>SUMIFS('Fully Booked'!I:I,'Fully Booked'!C:C,'BYPRODUCT CHANGE'!H164)</f>
        <v>35857</v>
      </c>
      <c r="L164" s="17">
        <f t="shared" ref="L164:L171" si="46">K164-J164</f>
        <v>35857</v>
      </c>
    </row>
    <row r="165" spans="1:15" x14ac:dyDescent="0.25">
      <c r="A165" s="21" t="s">
        <v>38</v>
      </c>
      <c r="B165" s="211">
        <f>SUMIFS(CLEARANCE!E:E,CLEARANCE!J:J,'BYPRODUCT CHANGE'!A165)</f>
        <v>6217</v>
      </c>
      <c r="C165" s="211">
        <f>SUMIFS('Fully Booked'!I:I,'Fully Booked'!B:B,'BYPRODUCT CHANGE'!A165)</f>
        <v>63936</v>
      </c>
      <c r="D165" s="211">
        <f>C165-B165</f>
        <v>57719</v>
      </c>
      <c r="E165" s="211">
        <f>SUMIFS(CLEARANCE!D:D,CLEARANCE!J:J,'BYPRODUCT CHANGE'!A165)</f>
        <v>126603</v>
      </c>
      <c r="F165" s="29"/>
      <c r="G165" s="17"/>
      <c r="H165" s="21" t="s">
        <v>101</v>
      </c>
      <c r="I165" s="21" t="str">
        <f t="shared" ref="I165:I171" si="47">H165</f>
        <v>NAIROBI REGION</v>
      </c>
      <c r="J165" s="17">
        <f>SUMIFS(CLEARANCE!E:E,CLEARANCE!K:K,'BYPRODUCT CHANGE'!H165)</f>
        <v>6217</v>
      </c>
      <c r="K165" s="17">
        <f>SUMIFS('Fully Booked'!I:I,'Fully Booked'!C:C,'BYPRODUCT CHANGE'!H165)</f>
        <v>98390</v>
      </c>
      <c r="L165" s="17">
        <f t="shared" si="46"/>
        <v>92173</v>
      </c>
    </row>
    <row r="166" spans="1:15" x14ac:dyDescent="0.25">
      <c r="A166" s="21" t="s">
        <v>184</v>
      </c>
      <c r="B166" s="211">
        <f>SUMIFS(CLEARANCE!E:E,CLEARANCE!J:J,'BYPRODUCT CHANGE'!A166)</f>
        <v>0</v>
      </c>
      <c r="C166" s="211">
        <f>SUMIFS('Fully Booked'!I:I,'Fully Booked'!B:B,'BYPRODUCT CHANGE'!A166)</f>
        <v>50809</v>
      </c>
      <c r="D166" s="211">
        <f t="shared" ref="D166:D176" si="48">C166-B166</f>
        <v>50809</v>
      </c>
      <c r="E166" s="211">
        <f>SUMIFS(CLEARANCE!D:D,CLEARANCE!J:J,'BYPRODUCT CHANGE'!A166)</f>
        <v>0</v>
      </c>
      <c r="F166" s="29"/>
      <c r="G166" s="17"/>
      <c r="H166" s="21" t="s">
        <v>5937</v>
      </c>
      <c r="I166" s="21" t="str">
        <f t="shared" si="47"/>
        <v>NORTH RIFT REGION</v>
      </c>
      <c r="J166" s="17">
        <f>SUMIFS(CLEARANCE!E:E,CLEARANCE!K:K,'BYPRODUCT CHANGE'!H166)</f>
        <v>0</v>
      </c>
      <c r="K166" s="17">
        <f>SUMIFS('Fully Booked'!I:I,'Fully Booked'!C:C,'BYPRODUCT CHANGE'!H166)</f>
        <v>0</v>
      </c>
      <c r="L166" s="17">
        <f t="shared" si="46"/>
        <v>0</v>
      </c>
    </row>
    <row r="167" spans="1:15" x14ac:dyDescent="0.25">
      <c r="A167" s="21" t="s">
        <v>23</v>
      </c>
      <c r="B167" s="211">
        <f>SUMIFS(CLEARANCE!E:E,CLEARANCE!J:J,'BYPRODUCT CHANGE'!A167)</f>
        <v>0</v>
      </c>
      <c r="C167" s="211">
        <f>SUMIFS('Fully Booked'!I:I,'Fully Booked'!B:B,'BYPRODUCT CHANGE'!A167)</f>
        <v>42111</v>
      </c>
      <c r="D167" s="211">
        <f t="shared" si="48"/>
        <v>42111</v>
      </c>
      <c r="E167" s="211">
        <f>SUMIFS(CLEARANCE!D:D,CLEARANCE!J:J,'BYPRODUCT CHANGE'!A167)</f>
        <v>0</v>
      </c>
      <c r="F167" s="29"/>
      <c r="G167" s="17"/>
      <c r="H167" s="21" t="s">
        <v>5938</v>
      </c>
      <c r="I167" s="21" t="str">
        <f t="shared" si="47"/>
        <v>SOUTH RIFT REGION</v>
      </c>
      <c r="J167" s="17">
        <f>SUMIFS(CLEARANCE!E:E,CLEARANCE!K:K,'BYPRODUCT CHANGE'!H167)</f>
        <v>0</v>
      </c>
      <c r="K167" s="17">
        <f>SUMIFS('Fully Booked'!I:I,'Fully Booked'!C:C,'BYPRODUCT CHANGE'!H167)</f>
        <v>0</v>
      </c>
      <c r="L167" s="17">
        <f t="shared" si="46"/>
        <v>0</v>
      </c>
    </row>
    <row r="168" spans="1:15" x14ac:dyDescent="0.25">
      <c r="A168" s="21" t="s">
        <v>47</v>
      </c>
      <c r="B168" s="211">
        <f>SUMIFS(CLEARANCE!E:E,CLEARANCE!J:J,'BYPRODUCT CHANGE'!A168)</f>
        <v>0</v>
      </c>
      <c r="C168" s="211">
        <f>SUMIFS('Fully Booked'!I:I,'Fully Booked'!B:B,'BYPRODUCT CHANGE'!A168)</f>
        <v>1403</v>
      </c>
      <c r="D168" s="211">
        <f t="shared" si="48"/>
        <v>1403</v>
      </c>
      <c r="E168" s="211">
        <f>SUMIFS(CLEARANCE!D:D,CLEARANCE!J:J,'BYPRODUCT CHANGE'!A168)</f>
        <v>0</v>
      </c>
      <c r="F168"/>
      <c r="G168" s="17"/>
      <c r="H168" s="21" t="s">
        <v>99</v>
      </c>
      <c r="I168" s="21" t="str">
        <f t="shared" si="47"/>
        <v>COASTAL  REGION</v>
      </c>
      <c r="J168" s="17">
        <f>SUMIFS(CLEARANCE!E:E,CLEARANCE!K:K,'BYPRODUCT CHANGE'!H168)</f>
        <v>0</v>
      </c>
      <c r="K168" s="17">
        <f>SUMIFS('Fully Booked'!I:I,'Fully Booked'!C:C,'BYPRODUCT CHANGE'!H168)</f>
        <v>91495.95</v>
      </c>
      <c r="L168" s="17">
        <f t="shared" si="46"/>
        <v>91495.95</v>
      </c>
    </row>
    <row r="169" spans="1:15" x14ac:dyDescent="0.25">
      <c r="A169" s="21" t="s">
        <v>37</v>
      </c>
      <c r="B169" s="211">
        <f>SUMIFS(CLEARANCE!E:E,CLEARANCE!J:J,'BYPRODUCT CHANGE'!A169)</f>
        <v>0</v>
      </c>
      <c r="C169" s="211">
        <f>SUMIFS('Fully Booked'!I:I,'Fully Booked'!B:B,'BYPRODUCT CHANGE'!A169)</f>
        <v>90092.95</v>
      </c>
      <c r="D169" s="211">
        <f t="shared" si="48"/>
        <v>90092.95</v>
      </c>
      <c r="E169" s="211">
        <f>SUMIFS(CLEARANCE!D:D,CLEARANCE!J:J,'BYPRODUCT CHANGE'!A169)</f>
        <v>0</v>
      </c>
      <c r="F169"/>
      <c r="G169" s="17"/>
      <c r="H169" s="21" t="s">
        <v>133</v>
      </c>
      <c r="I169" s="21" t="str">
        <f t="shared" si="47"/>
        <v>MOUNT KENYA REGION</v>
      </c>
      <c r="J169" s="17">
        <f>SUMIFS(CLEARANCE!E:E,CLEARANCE!K:K,'BYPRODUCT CHANGE'!H169)</f>
        <v>0</v>
      </c>
      <c r="K169" s="17">
        <f>SUMIFS('Fully Booked'!I:I,'Fully Booked'!C:C,'BYPRODUCT CHANGE'!H169)</f>
        <v>53441</v>
      </c>
      <c r="L169" s="17">
        <f t="shared" si="46"/>
        <v>53441</v>
      </c>
    </row>
    <row r="170" spans="1:15" x14ac:dyDescent="0.25">
      <c r="A170" s="21" t="s">
        <v>49</v>
      </c>
      <c r="B170" s="211">
        <f>SUMIFS(CLEARANCE!E:E,CLEARANCE!J:J,'BYPRODUCT CHANGE'!A170)</f>
        <v>0</v>
      </c>
      <c r="C170" s="211">
        <f>SUMIFS('Fully Booked'!I:I,'Fully Booked'!B:B,'BYPRODUCT CHANGE'!A170)</f>
        <v>53441</v>
      </c>
      <c r="D170" s="211">
        <f>C170-B170</f>
        <v>53441</v>
      </c>
      <c r="E170" s="211">
        <f>SUMIFS(CLEARANCE!D:D,CLEARANCE!J:J,'BYPRODUCT CHANGE'!A170)</f>
        <v>0</v>
      </c>
      <c r="F170"/>
      <c r="G170" s="17"/>
      <c r="H170" s="21" t="s">
        <v>420</v>
      </c>
      <c r="I170" s="21" t="str">
        <f t="shared" si="47"/>
        <v>EASTERN REGION</v>
      </c>
      <c r="J170" s="17">
        <f>SUMIFS(CLEARANCE!E:E,CLEARANCE!K:K,'BYPRODUCT CHANGE'!H170)</f>
        <v>0</v>
      </c>
      <c r="K170" s="17">
        <f>SUMIFS('Fully Booked'!I:I,'Fully Booked'!C:C,'BYPRODUCT CHANGE'!H170)</f>
        <v>121813</v>
      </c>
      <c r="L170" s="17">
        <f t="shared" si="46"/>
        <v>121813</v>
      </c>
    </row>
    <row r="171" spans="1:15" x14ac:dyDescent="0.25">
      <c r="A171" s="21" t="s">
        <v>241</v>
      </c>
      <c r="B171" s="211">
        <f>SUMIFS(CLEARANCE!E:E,CLEARANCE!J:J,'BYPRODUCT CHANGE'!A171)</f>
        <v>0</v>
      </c>
      <c r="C171" s="211">
        <f>SUMIFS('Fully Booked'!I:I,'Fully Booked'!B:B,'BYPRODUCT CHANGE'!A171)</f>
        <v>6747</v>
      </c>
      <c r="D171" s="211">
        <f t="shared" si="48"/>
        <v>6747</v>
      </c>
      <c r="E171" s="211">
        <f>SUMIFS(CLEARANCE!D:D,CLEARANCE!J:J,'BYPRODUCT CHANGE'!A171)</f>
        <v>0</v>
      </c>
      <c r="F171"/>
      <c r="G171" s="17"/>
      <c r="H171" s="21" t="s">
        <v>168</v>
      </c>
      <c r="I171" s="21" t="str">
        <f t="shared" si="47"/>
        <v>WESTERN REGION</v>
      </c>
      <c r="J171" s="17">
        <f>SUMIFS(CLEARANCE!E:E,CLEARANCE!K:K,'BYPRODUCT CHANGE'!H171)</f>
        <v>8423</v>
      </c>
      <c r="K171" s="17">
        <f>SUMIFS('Fully Booked'!I:I,'Fully Booked'!C:C,'BYPRODUCT CHANGE'!H171)</f>
        <v>179179</v>
      </c>
      <c r="L171" s="17">
        <f t="shared" si="46"/>
        <v>170756</v>
      </c>
    </row>
    <row r="172" spans="1:15" x14ac:dyDescent="0.25">
      <c r="A172" s="21" t="s">
        <v>29</v>
      </c>
      <c r="B172" s="211">
        <f>SUMIFS(CLEARANCE!E:E,CLEARANCE!J:J,'BYPRODUCT CHANGE'!A172)</f>
        <v>8423</v>
      </c>
      <c r="C172" s="211">
        <f>SUMIFS('Fully Booked'!I:I,'Fully Booked'!B:B,'BYPRODUCT CHANGE'!A172)</f>
        <v>179179</v>
      </c>
      <c r="D172" s="211">
        <f>C172-B172</f>
        <v>170756</v>
      </c>
      <c r="E172" s="211">
        <f>SUMIFS(CLEARANCE!D:D,CLEARANCE!J:J,'BYPRODUCT CHANGE'!A172)</f>
        <v>307494</v>
      </c>
      <c r="F172"/>
      <c r="G172" s="17"/>
      <c r="H172" s="378" t="s">
        <v>492</v>
      </c>
      <c r="I172" s="378" t="s">
        <v>492</v>
      </c>
      <c r="J172" s="89">
        <f>SUM(J164:J171)</f>
        <v>14640</v>
      </c>
      <c r="K172" s="89">
        <f>SUM(K164:K171)</f>
        <v>580175.94999999995</v>
      </c>
      <c r="L172" s="89">
        <f>SUM(L164:L171)</f>
        <v>565535.94999999995</v>
      </c>
      <c r="M172" s="21"/>
      <c r="N172" s="21"/>
      <c r="O172" s="21"/>
    </row>
    <row r="173" spans="1:15" x14ac:dyDescent="0.25">
      <c r="A173" s="21" t="s">
        <v>27</v>
      </c>
      <c r="B173" s="211">
        <f>SUMIFS(CLEARANCE!E:E,CLEARANCE!J:J,'BYPRODUCT CHANGE'!A173)</f>
        <v>0</v>
      </c>
      <c r="C173" s="211">
        <f>SUMIFS('Fully Booked'!I:I,'Fully Booked'!B:B,'BYPRODUCT CHANGE'!A173)</f>
        <v>111036</v>
      </c>
      <c r="D173" s="211">
        <f t="shared" si="48"/>
        <v>111036</v>
      </c>
      <c r="E173" s="211">
        <f>SUMIFS(CLEARANCE!D:D,CLEARANCE!J:J,'BYPRODUCT CHANGE'!A173)</f>
        <v>0</v>
      </c>
      <c r="F173"/>
      <c r="G173" s="17"/>
      <c r="H173" s="17"/>
      <c r="I173" s="17"/>
      <c r="M173" s="21"/>
      <c r="N173" s="21"/>
      <c r="O173" s="21"/>
    </row>
    <row r="174" spans="1:15" x14ac:dyDescent="0.25">
      <c r="A174" s="21" t="s">
        <v>24</v>
      </c>
      <c r="B174" s="211">
        <f>SUMIFS(CLEARANCE!E:E,CLEARANCE!J:J,'BYPRODUCT CHANGE'!A174)</f>
        <v>0</v>
      </c>
      <c r="C174" s="211">
        <f>SUMIFS('Fully Booked'!I:I,'Fully Booked'!B:B,'BYPRODUCT CHANGE'!A174)</f>
        <v>45352</v>
      </c>
      <c r="D174" s="211">
        <f t="shared" si="48"/>
        <v>45352</v>
      </c>
      <c r="E174" s="211">
        <f>SUMIFS(CLEARANCE!D:D,CLEARANCE!J:J,'BYPRODUCT CHANGE'!A174)</f>
        <v>0</v>
      </c>
      <c r="F174"/>
      <c r="G174" s="17"/>
      <c r="H174" s="17"/>
      <c r="I174" s="17"/>
      <c r="M174" s="21"/>
      <c r="N174" s="21"/>
      <c r="O174" s="21"/>
    </row>
    <row r="175" spans="1:15" x14ac:dyDescent="0.25">
      <c r="A175" s="21" t="s">
        <v>20</v>
      </c>
      <c r="B175" s="211">
        <f>SUMIFS(CLEARANCE!E:E,CLEARANCE!J:J,'BYPRODUCT CHANGE'!A175)</f>
        <v>0</v>
      </c>
      <c r="C175" s="211">
        <f>SUMIFS('Fully Booked'!I:I,'Fully Booked'!B:B,'BYPRODUCT CHANGE'!A175)</f>
        <v>25652</v>
      </c>
      <c r="D175" s="211">
        <f t="shared" ref="D175" si="49">C175-B175</f>
        <v>25652</v>
      </c>
      <c r="E175" s="211">
        <f>SUMIFS(CLEARANCE!D:D,CLEARANCE!J:J,'BYPRODUCT CHANGE'!A175)</f>
        <v>0</v>
      </c>
      <c r="F175"/>
      <c r="G175" s="17"/>
      <c r="H175" s="17"/>
      <c r="I175" s="17"/>
      <c r="M175" s="21"/>
      <c r="N175" s="21"/>
      <c r="O175" s="21"/>
    </row>
    <row r="176" spans="1:15" x14ac:dyDescent="0.25">
      <c r="A176" s="21" t="s">
        <v>39</v>
      </c>
      <c r="B176" s="211">
        <f>SUMIFS(CLEARANCE!E:E,CLEARANCE!J:J,'BYPRODUCT CHANGE'!A176)</f>
        <v>0</v>
      </c>
      <c r="C176" s="211">
        <f>SUMIFS('Fully Booked'!I:I,'Fully Booked'!B:B,'BYPRODUCT CHANGE'!A176)</f>
        <v>35857</v>
      </c>
      <c r="D176" s="211">
        <f t="shared" si="48"/>
        <v>35857</v>
      </c>
      <c r="E176" s="211">
        <f>SUMIFS(CLEARANCE!D:D,CLEARANCE!J:J,'BYPRODUCT CHANGE'!A176)</f>
        <v>0</v>
      </c>
      <c r="F176"/>
      <c r="G176" s="17"/>
      <c r="H176" s="17"/>
      <c r="I176" s="17"/>
      <c r="M176" s="21"/>
      <c r="N176" s="21"/>
      <c r="O176" s="21"/>
    </row>
    <row r="177" spans="1:15" ht="15.75" x14ac:dyDescent="0.25">
      <c r="A177" s="86" t="s">
        <v>71</v>
      </c>
      <c r="B177" s="86">
        <f>SUM(B164:B176)</f>
        <v>14640</v>
      </c>
      <c r="C177" s="285">
        <f>SUM(C164:C176)</f>
        <v>733322.95</v>
      </c>
      <c r="D177" s="285">
        <f>SUM(D164:D176)</f>
        <v>718682.95</v>
      </c>
      <c r="E177" s="285">
        <f>SUM(E164:E176)</f>
        <v>434097</v>
      </c>
      <c r="F177"/>
      <c r="G177" s="17"/>
      <c r="H177" s="17"/>
      <c r="I177" s="17"/>
      <c r="M177" s="21"/>
      <c r="N177" s="21"/>
      <c r="O177" s="21"/>
    </row>
    <row r="178" spans="1:15" x14ac:dyDescent="0.25">
      <c r="A178" s="125"/>
      <c r="B178" s="204"/>
      <c r="F178"/>
      <c r="G178" s="17"/>
      <c r="H178" s="17"/>
    </row>
    <row r="179" spans="1:15" x14ac:dyDescent="0.25">
      <c r="A179" s="125"/>
      <c r="B179" s="204"/>
      <c r="F179"/>
    </row>
    <row r="180" spans="1:15" ht="31.5" x14ac:dyDescent="0.25">
      <c r="A180" s="201" t="s">
        <v>376</v>
      </c>
      <c r="B180" s="201" t="s">
        <v>148</v>
      </c>
      <c r="C180" s="201" t="s">
        <v>365</v>
      </c>
      <c r="D180" s="201" t="s">
        <v>21</v>
      </c>
      <c r="E180" s="201" t="s">
        <v>173</v>
      </c>
      <c r="F180" s="201" t="s">
        <v>327</v>
      </c>
      <c r="G180" s="201" t="s">
        <v>43</v>
      </c>
      <c r="H180" s="201" t="s">
        <v>128</v>
      </c>
      <c r="I180" s="201" t="s">
        <v>174</v>
      </c>
      <c r="J180" s="201" t="s">
        <v>71</v>
      </c>
    </row>
    <row r="181" spans="1:15" x14ac:dyDescent="0.25">
      <c r="A181" s="21" t="s">
        <v>386</v>
      </c>
      <c r="B181" s="257">
        <f>COUNTIFS(CLEARANCE!G:G,'BYPRODUCT CHANGE'!$B$180,CLEARANCE!I:I,'BYPRODUCT CHANGE'!A181)</f>
        <v>0</v>
      </c>
      <c r="C181" s="119">
        <f>COUNTIFS(CLEARANCE!G:G,'BYPRODUCT CHANGE'!$C$180,CLEARANCE!I:I,'BYPRODUCT CHANGE'!A181)</f>
        <v>0</v>
      </c>
      <c r="D181" s="32">
        <f>COUNTIFS(CLEARANCE!G:G,'BYPRODUCT CHANGE'!$D$180,CLEARANCE!I:I,'BYPRODUCT CHANGE'!A181)</f>
        <v>0</v>
      </c>
      <c r="E181" s="32">
        <f>COUNTIFS(CLEARANCE!G:G,'BYPRODUCT CHANGE'!$E$180,CLEARANCE!I:I,'BYPRODUCT CHANGE'!A181)</f>
        <v>0</v>
      </c>
      <c r="F181" s="32">
        <f>COUNTIFS(CLEARANCE!G:G,'BYPRODUCT CHANGE'!$F$180,CLEARANCE!I:I,'BYPRODUCT CHANGE'!A181)</f>
        <v>0</v>
      </c>
      <c r="G181" s="32">
        <f>COUNTIFS(CLEARANCE!G:G,'BYPRODUCT CHANGE'!$G$180,CLEARANCE!I:I,'BYPRODUCT CHANGE'!A181)</f>
        <v>0</v>
      </c>
      <c r="H181" s="32">
        <f>COUNTIFS(CLEARANCE!G:G,'BYPRODUCT CHANGE'!$H$180,CLEARANCE!I:I,'BYPRODUCT CHANGE'!A181)</f>
        <v>0</v>
      </c>
      <c r="I181" s="32">
        <f>COUNTIFS(CLEARANCE!G:G,'BYPRODUCT CHANGE'!$I$180,CLEARANCE!I:I,'BYPRODUCT CHANGE'!A181)</f>
        <v>0</v>
      </c>
      <c r="J181" s="32">
        <f t="shared" ref="J181" si="50">I181+H181+G181+F181+E181+D181+C181+B181</f>
        <v>0</v>
      </c>
    </row>
    <row r="182" spans="1:15" x14ac:dyDescent="0.25">
      <c r="A182" s="21" t="s">
        <v>904</v>
      </c>
      <c r="B182" s="257">
        <f>COUNTIFS(CLEARANCE!G:G,'BYPRODUCT CHANGE'!$B$180,CLEARANCE!I:I,'BYPRODUCT CHANGE'!A182)</f>
        <v>0</v>
      </c>
      <c r="C182" s="119">
        <f>COUNTIFS(CLEARANCE!G:G,'BYPRODUCT CHANGE'!$C$180,CLEARANCE!I:I,'BYPRODUCT CHANGE'!A182)</f>
        <v>0</v>
      </c>
      <c r="D182" s="32">
        <f>COUNTIFS(CLEARANCE!G:G,'BYPRODUCT CHANGE'!$D$180,CLEARANCE!I:I,'BYPRODUCT CHANGE'!A182)</f>
        <v>0</v>
      </c>
      <c r="E182" s="32">
        <f>COUNTIFS(CLEARANCE!G:G,'BYPRODUCT CHANGE'!$E$180,CLEARANCE!I:I,'BYPRODUCT CHANGE'!A182)</f>
        <v>0</v>
      </c>
      <c r="F182" s="32">
        <f>COUNTIFS(CLEARANCE!G:G,'BYPRODUCT CHANGE'!$F$180,CLEARANCE!I:I,'BYPRODUCT CHANGE'!A182)</f>
        <v>0</v>
      </c>
      <c r="G182" s="32">
        <f>COUNTIFS(CLEARANCE!G:G,'BYPRODUCT CHANGE'!$G$180,CLEARANCE!I:I,'BYPRODUCT CHANGE'!A182)</f>
        <v>0</v>
      </c>
      <c r="H182" s="32">
        <f>COUNTIFS(CLEARANCE!G:G,'BYPRODUCT CHANGE'!$H$180,CLEARANCE!I:I,'BYPRODUCT CHANGE'!A182)</f>
        <v>0</v>
      </c>
      <c r="I182" s="32">
        <f>COUNTIFS(CLEARANCE!G:G,'BYPRODUCT CHANGE'!$I$180,CLEARANCE!I:I,'BYPRODUCT CHANGE'!A182)</f>
        <v>0</v>
      </c>
      <c r="J182" s="32">
        <f t="shared" ref="J182:J189" si="51">I182+H182+G182+F182+E182+D182+C182+B182</f>
        <v>0</v>
      </c>
    </row>
    <row r="183" spans="1:15" x14ac:dyDescent="0.25">
      <c r="A183" s="21" t="s">
        <v>504</v>
      </c>
      <c r="B183" s="257">
        <f>COUNTIFS(CLEARANCE!G:G,'BYPRODUCT CHANGE'!$B$180,CLEARANCE!I:I,'BYPRODUCT CHANGE'!A183)</f>
        <v>0</v>
      </c>
      <c r="C183" s="119">
        <f>COUNTIFS(CLEARANCE!G:G,'BYPRODUCT CHANGE'!$C$180,CLEARANCE!I:I,'BYPRODUCT CHANGE'!A183)</f>
        <v>0</v>
      </c>
      <c r="D183" s="32">
        <f>COUNTIFS(CLEARANCE!G:G,'BYPRODUCT CHANGE'!$D$180,CLEARANCE!I:I,'BYPRODUCT CHANGE'!A183)</f>
        <v>0</v>
      </c>
      <c r="E183" s="32">
        <f>COUNTIFS(CLEARANCE!G:G,'BYPRODUCT CHANGE'!$E$180,CLEARANCE!I:I,'BYPRODUCT CHANGE'!A183)</f>
        <v>0</v>
      </c>
      <c r="F183" s="32">
        <f>COUNTIFS(CLEARANCE!G:G,'BYPRODUCT CHANGE'!$F$180,CLEARANCE!I:I,'BYPRODUCT CHANGE'!A183)</f>
        <v>0</v>
      </c>
      <c r="G183" s="32">
        <f>COUNTIFS(CLEARANCE!G:G,'BYPRODUCT CHANGE'!$G$180,CLEARANCE!I:I,'BYPRODUCT CHANGE'!A183)</f>
        <v>0</v>
      </c>
      <c r="H183" s="32">
        <f>COUNTIFS(CLEARANCE!G:G,'BYPRODUCT CHANGE'!$H$180,CLEARANCE!I:I,'BYPRODUCT CHANGE'!A183)</f>
        <v>0</v>
      </c>
      <c r="I183" s="32">
        <f>COUNTIFS(CLEARANCE!G:G,'BYPRODUCT CHANGE'!$I$180,CLEARANCE!I:I,'BYPRODUCT CHANGE'!A183)</f>
        <v>0</v>
      </c>
      <c r="J183" s="32">
        <f t="shared" si="51"/>
        <v>0</v>
      </c>
    </row>
    <row r="184" spans="1:15" x14ac:dyDescent="0.25">
      <c r="A184" s="21" t="s">
        <v>506</v>
      </c>
      <c r="B184" s="257">
        <f>COUNTIFS(CLEARANCE!G:G,'BYPRODUCT CHANGE'!$B$180,CLEARANCE!I:I,'BYPRODUCT CHANGE'!A184)</f>
        <v>0</v>
      </c>
      <c r="C184" s="119">
        <f>COUNTIFS(CLEARANCE!G:G,'BYPRODUCT CHANGE'!$C$180,CLEARANCE!I:I,'BYPRODUCT CHANGE'!A184)</f>
        <v>0</v>
      </c>
      <c r="D184" s="32">
        <f>COUNTIFS(CLEARANCE!G:G,'BYPRODUCT CHANGE'!$D$180,CLEARANCE!I:I,'BYPRODUCT CHANGE'!A184)</f>
        <v>0</v>
      </c>
      <c r="E184" s="32">
        <f>COUNTIFS(CLEARANCE!G:G,'BYPRODUCT CHANGE'!$E$180,CLEARANCE!I:I,'BYPRODUCT CHANGE'!A184)</f>
        <v>0</v>
      </c>
      <c r="F184" s="32">
        <f>COUNTIFS(CLEARANCE!G:G,'BYPRODUCT CHANGE'!$F$180,CLEARANCE!I:I,'BYPRODUCT CHANGE'!A184)</f>
        <v>0</v>
      </c>
      <c r="G184" s="32">
        <f>COUNTIFS(CLEARANCE!G:G,'BYPRODUCT CHANGE'!$G$180,CLEARANCE!I:I,'BYPRODUCT CHANGE'!A184)</f>
        <v>0</v>
      </c>
      <c r="H184" s="32">
        <f>COUNTIFS(CLEARANCE!G:G,'BYPRODUCT CHANGE'!$H$180,CLEARANCE!I:I,'BYPRODUCT CHANGE'!A184)</f>
        <v>0</v>
      </c>
      <c r="I184" s="32">
        <f>COUNTIFS(CLEARANCE!G:G,'BYPRODUCT CHANGE'!$I$180,CLEARANCE!I:I,'BYPRODUCT CHANGE'!A184)</f>
        <v>0</v>
      </c>
      <c r="J184" s="32">
        <f t="shared" si="51"/>
        <v>0</v>
      </c>
    </row>
    <row r="185" spans="1:15" x14ac:dyDescent="0.25">
      <c r="A185" s="21" t="s">
        <v>609</v>
      </c>
      <c r="B185" s="257">
        <f>COUNTIFS(CLEARANCE!G:G,'BYPRODUCT CHANGE'!$B$180,CLEARANCE!I:I,'BYPRODUCT CHANGE'!A185)</f>
        <v>0</v>
      </c>
      <c r="C185" s="119">
        <f>COUNTIFS(CLEARANCE!G:G,'BYPRODUCT CHANGE'!$C$180,CLEARANCE!I:I,'BYPRODUCT CHANGE'!A185)</f>
        <v>0</v>
      </c>
      <c r="D185" s="32">
        <f>COUNTIFS(CLEARANCE!G:G,'BYPRODUCT CHANGE'!$D$180,CLEARANCE!I:I,'BYPRODUCT CHANGE'!A185)</f>
        <v>0</v>
      </c>
      <c r="E185" s="32">
        <f>COUNTIFS(CLEARANCE!G:G,'BYPRODUCT CHANGE'!$E$180,CLEARANCE!I:I,'BYPRODUCT CHANGE'!A185)</f>
        <v>0</v>
      </c>
      <c r="F185" s="32">
        <f>COUNTIFS(CLEARANCE!G:G,'BYPRODUCT CHANGE'!$F$180,CLEARANCE!I:I,'BYPRODUCT CHANGE'!A185)</f>
        <v>0</v>
      </c>
      <c r="G185" s="32">
        <f>COUNTIFS(CLEARANCE!G:G,'BYPRODUCT CHANGE'!$G$180,CLEARANCE!I:I,'BYPRODUCT CHANGE'!A185)</f>
        <v>0</v>
      </c>
      <c r="H185" s="32">
        <f>COUNTIFS(CLEARANCE!G:G,'BYPRODUCT CHANGE'!$H$180,CLEARANCE!I:I,'BYPRODUCT CHANGE'!A185)</f>
        <v>0</v>
      </c>
      <c r="I185" s="32">
        <f>COUNTIFS(CLEARANCE!G:G,'BYPRODUCT CHANGE'!$I$180,CLEARANCE!I:I,'BYPRODUCT CHANGE'!A185)</f>
        <v>0</v>
      </c>
      <c r="J185" s="32">
        <f t="shared" si="51"/>
        <v>0</v>
      </c>
    </row>
    <row r="186" spans="1:15" x14ac:dyDescent="0.25">
      <c r="A186" s="21" t="s">
        <v>387</v>
      </c>
      <c r="B186" s="257">
        <f>COUNTIFS(CLEARANCE!G:G,'BYPRODUCT CHANGE'!$B$180,CLEARANCE!I:I,'BYPRODUCT CHANGE'!A186)</f>
        <v>0</v>
      </c>
      <c r="C186" s="119">
        <f>COUNTIFS(CLEARANCE!G:G,'BYPRODUCT CHANGE'!$C$180,CLEARANCE!I:I,'BYPRODUCT CHANGE'!A186)</f>
        <v>0</v>
      </c>
      <c r="D186" s="32">
        <f>COUNTIFS(CLEARANCE!G:G,'BYPRODUCT CHANGE'!$D$180,CLEARANCE!I:I,'BYPRODUCT CHANGE'!A186)</f>
        <v>0</v>
      </c>
      <c r="E186" s="32">
        <f>COUNTIFS(CLEARANCE!G:G,'BYPRODUCT CHANGE'!$E$180,CLEARANCE!I:I,'BYPRODUCT CHANGE'!A186)</f>
        <v>0</v>
      </c>
      <c r="F186" s="32">
        <f>COUNTIFS(CLEARANCE!G:G,'BYPRODUCT CHANGE'!$F$180,CLEARANCE!I:I,'BYPRODUCT CHANGE'!A186)</f>
        <v>0</v>
      </c>
      <c r="G186" s="32">
        <f>COUNTIFS(CLEARANCE!G:G,'BYPRODUCT CHANGE'!$G$180,CLEARANCE!I:I,'BYPRODUCT CHANGE'!A186)</f>
        <v>1</v>
      </c>
      <c r="H186" s="32">
        <f>COUNTIFS(CLEARANCE!G:G,'BYPRODUCT CHANGE'!$H$180,CLEARANCE!I:I,'BYPRODUCT CHANGE'!A186)</f>
        <v>0</v>
      </c>
      <c r="I186" s="32">
        <f>COUNTIFS(CLEARANCE!G:G,'BYPRODUCT CHANGE'!$I$180,CLEARANCE!I:I,'BYPRODUCT CHANGE'!A186)</f>
        <v>0</v>
      </c>
      <c r="J186" s="32">
        <f t="shared" si="51"/>
        <v>1</v>
      </c>
    </row>
    <row r="187" spans="1:15" x14ac:dyDescent="0.25">
      <c r="A187" s="21" t="s">
        <v>487</v>
      </c>
      <c r="B187" s="257">
        <f>COUNTIFS(CLEARANCE!G:G,'BYPRODUCT CHANGE'!$B$180,CLEARANCE!I:I,'BYPRODUCT CHANGE'!A187)</f>
        <v>0</v>
      </c>
      <c r="C187" s="119">
        <f>COUNTIFS(CLEARANCE!G:G,'BYPRODUCT CHANGE'!$C$180,CLEARANCE!I:I,'BYPRODUCT CHANGE'!A187)</f>
        <v>0</v>
      </c>
      <c r="D187" s="32">
        <f>COUNTIFS(CLEARANCE!G:G,'BYPRODUCT CHANGE'!$D$180,CLEARANCE!I:I,'BYPRODUCT CHANGE'!A187)</f>
        <v>0</v>
      </c>
      <c r="E187" s="32">
        <f>COUNTIFS(CLEARANCE!G:G,'BYPRODUCT CHANGE'!$E$180,CLEARANCE!I:I,'BYPRODUCT CHANGE'!A187)</f>
        <v>0</v>
      </c>
      <c r="F187" s="32">
        <f>COUNTIFS(CLEARANCE!G:G,'BYPRODUCT CHANGE'!$F$180,CLEARANCE!I:I,'BYPRODUCT CHANGE'!A187)</f>
        <v>0</v>
      </c>
      <c r="G187" s="32">
        <f>COUNTIFS(CLEARANCE!G:G,'BYPRODUCT CHANGE'!$G$180,CLEARANCE!I:I,'BYPRODUCT CHANGE'!A187)</f>
        <v>0</v>
      </c>
      <c r="H187" s="32">
        <f>COUNTIFS(CLEARANCE!G:G,'BYPRODUCT CHANGE'!$H$180,CLEARANCE!I:I,'BYPRODUCT CHANGE'!A187)</f>
        <v>0</v>
      </c>
      <c r="I187" s="32">
        <f>COUNTIFS(CLEARANCE!G:G,'BYPRODUCT CHANGE'!$I$180,CLEARANCE!I:I,'BYPRODUCT CHANGE'!A187)</f>
        <v>0</v>
      </c>
      <c r="J187" s="32">
        <f t="shared" si="51"/>
        <v>0</v>
      </c>
    </row>
    <row r="188" spans="1:15" x14ac:dyDescent="0.25">
      <c r="A188" s="21" t="s">
        <v>509</v>
      </c>
      <c r="B188" s="257">
        <f>COUNTIFS(CLEARANCE!G:G,'BYPRODUCT CHANGE'!$B$180,CLEARANCE!I:I,'BYPRODUCT CHANGE'!A188)</f>
        <v>0</v>
      </c>
      <c r="C188" s="119">
        <f>COUNTIFS(CLEARANCE!G:G,'BYPRODUCT CHANGE'!$C$180,CLEARANCE!I:I,'BYPRODUCT CHANGE'!A188)</f>
        <v>0</v>
      </c>
      <c r="D188" s="32">
        <f>COUNTIFS(CLEARANCE!G:G,'BYPRODUCT CHANGE'!$D$180,CLEARANCE!I:I,'BYPRODUCT CHANGE'!A188)</f>
        <v>0</v>
      </c>
      <c r="E188" s="32">
        <f>COUNTIFS(CLEARANCE!G:G,'BYPRODUCT CHANGE'!$E$180,CLEARANCE!I:I,'BYPRODUCT CHANGE'!A188)</f>
        <v>0</v>
      </c>
      <c r="F188" s="32">
        <f>COUNTIFS(CLEARANCE!G:G,'BYPRODUCT CHANGE'!$F$180,CLEARANCE!I:I,'BYPRODUCT CHANGE'!A188)</f>
        <v>0</v>
      </c>
      <c r="G188" s="32">
        <f>COUNTIFS(CLEARANCE!G:G,'BYPRODUCT CHANGE'!$G$180,CLEARANCE!I:I,'BYPRODUCT CHANGE'!A188)</f>
        <v>0</v>
      </c>
      <c r="H188" s="32">
        <f>COUNTIFS(CLEARANCE!G:G,'BYPRODUCT CHANGE'!$H$180,CLEARANCE!I:I,'BYPRODUCT CHANGE'!A188)</f>
        <v>2</v>
      </c>
      <c r="I188" s="32">
        <f>COUNTIFS(CLEARANCE!G:G,'BYPRODUCT CHANGE'!$I$180,CLEARANCE!I:I,'BYPRODUCT CHANGE'!A188)</f>
        <v>0</v>
      </c>
      <c r="J188" s="32">
        <f t="shared" si="51"/>
        <v>2</v>
      </c>
    </row>
    <row r="189" spans="1:15" x14ac:dyDescent="0.25">
      <c r="A189" s="21" t="s">
        <v>510</v>
      </c>
      <c r="B189" s="257">
        <f>COUNTIFS(CLEARANCE!G:G,'BYPRODUCT CHANGE'!$B$180,CLEARANCE!I:I,'BYPRODUCT CHANGE'!A189)</f>
        <v>0</v>
      </c>
      <c r="C189" s="119">
        <f>COUNTIFS(CLEARANCE!G:G,'BYPRODUCT CHANGE'!$C$180,CLEARANCE!I:I,'BYPRODUCT CHANGE'!A189)</f>
        <v>0</v>
      </c>
      <c r="D189" s="32">
        <f>COUNTIFS(CLEARANCE!G:G,'BYPRODUCT CHANGE'!$D$180,CLEARANCE!I:I,'BYPRODUCT CHANGE'!A189)</f>
        <v>0</v>
      </c>
      <c r="E189" s="32">
        <f>COUNTIFS(CLEARANCE!G:G,'BYPRODUCT CHANGE'!$E$180,CLEARANCE!I:I,'BYPRODUCT CHANGE'!A189)</f>
        <v>0</v>
      </c>
      <c r="F189" s="32">
        <f>COUNTIFS(CLEARANCE!G:G,'BYPRODUCT CHANGE'!$F$180,CLEARANCE!I:I,'BYPRODUCT CHANGE'!A189)</f>
        <v>0</v>
      </c>
      <c r="G189" s="32">
        <f>COUNTIFS(CLEARANCE!G:G,'BYPRODUCT CHANGE'!$G$180,CLEARANCE!I:I,'BYPRODUCT CHANGE'!A189)</f>
        <v>0</v>
      </c>
      <c r="H189" s="32">
        <f>COUNTIFS(CLEARANCE!G:G,'BYPRODUCT CHANGE'!$H$180,CLEARANCE!I:I,'BYPRODUCT CHANGE'!A189)</f>
        <v>0</v>
      </c>
      <c r="I189" s="32">
        <f>COUNTIFS(CLEARANCE!G:G,'BYPRODUCT CHANGE'!$I$180,CLEARANCE!I:I,'BYPRODUCT CHANGE'!A189)</f>
        <v>0</v>
      </c>
      <c r="J189" s="32">
        <f t="shared" si="51"/>
        <v>0</v>
      </c>
    </row>
    <row r="190" spans="1:15" ht="15.75" x14ac:dyDescent="0.25">
      <c r="A190" s="86" t="s">
        <v>71</v>
      </c>
      <c r="B190" s="245">
        <f t="shared" ref="B190:J190" si="52">SUM(B181:B189)</f>
        <v>0</v>
      </c>
      <c r="C190" s="245">
        <f t="shared" si="52"/>
        <v>0</v>
      </c>
      <c r="D190" s="245">
        <f t="shared" si="52"/>
        <v>0</v>
      </c>
      <c r="E190" s="245">
        <f t="shared" si="52"/>
        <v>0</v>
      </c>
      <c r="F190" s="245">
        <f t="shared" si="52"/>
        <v>0</v>
      </c>
      <c r="G190" s="245">
        <f t="shared" si="52"/>
        <v>1</v>
      </c>
      <c r="H190" s="245">
        <f t="shared" si="52"/>
        <v>2</v>
      </c>
      <c r="I190" s="245">
        <f t="shared" si="52"/>
        <v>0</v>
      </c>
      <c r="J190" s="245">
        <f t="shared" si="52"/>
        <v>3</v>
      </c>
    </row>
    <row r="191" spans="1:15" x14ac:dyDescent="0.25">
      <c r="A191" s="125"/>
      <c r="B191" s="204"/>
    </row>
    <row r="192" spans="1:15" ht="15.75" x14ac:dyDescent="0.25">
      <c r="A192" s="201" t="s">
        <v>135</v>
      </c>
      <c r="B192" s="201" t="s">
        <v>148</v>
      </c>
      <c r="C192" s="201" t="s">
        <v>365</v>
      </c>
      <c r="D192" s="201" t="s">
        <v>21</v>
      </c>
      <c r="E192" s="201" t="s">
        <v>173</v>
      </c>
      <c r="F192" s="201" t="s">
        <v>327</v>
      </c>
      <c r="G192" s="201" t="s">
        <v>43</v>
      </c>
      <c r="H192" s="201" t="s">
        <v>128</v>
      </c>
      <c r="I192" s="201" t="s">
        <v>174</v>
      </c>
      <c r="J192" s="201" t="s">
        <v>71</v>
      </c>
    </row>
    <row r="193" spans="1:14" x14ac:dyDescent="0.25">
      <c r="A193" s="21" t="s">
        <v>27</v>
      </c>
      <c r="B193" s="257">
        <f>COUNTIFS(CLEARANCE!J:J,'BYPRODUCT CHANGE'!A193,CLEARANCE!G:G,'BYPRODUCT CHANGE'!$B$192)</f>
        <v>0</v>
      </c>
      <c r="C193" s="119">
        <f>COUNTIFS(CLEARANCE!J:J,'BYPRODUCT CHANGE'!A193,CLEARANCE!G:G,'BYPRODUCT CHANGE'!$C$192)</f>
        <v>0</v>
      </c>
      <c r="D193" s="32">
        <f>COUNTIFS(CLEARANCE!J:J,'BYPRODUCT CHANGE'!A193,CLEARANCE!G:G,'BYPRODUCT CHANGE'!$D$192)</f>
        <v>0</v>
      </c>
      <c r="E193" s="32">
        <f>COUNTIFS(CLEARANCE!J:J,'BYPRODUCT CHANGE'!A193,CLEARANCE!G:G,'BYPRODUCT CHANGE'!$E$192)</f>
        <v>0</v>
      </c>
      <c r="F193" s="32">
        <f>COUNTIFS(CLEARANCE!J:J,'BYPRODUCT CHANGE'!A193,CLEARANCE!G:G,'BYPRODUCT CHANGE'!$F$192)</f>
        <v>0</v>
      </c>
      <c r="G193" s="32">
        <f>COUNTIFS(CLEARANCE!J:J,'BYPRODUCT CHANGE'!A193,CLEARANCE!G:G,'BYPRODUCT CHANGE'!$G$192)</f>
        <v>0</v>
      </c>
      <c r="H193" s="32">
        <f>COUNTIFS(CLEARANCE!J:J,'BYPRODUCT CHANGE'!A193,CLEARANCE!G:G,'BYPRODUCT CHANGE'!$H$192)</f>
        <v>0</v>
      </c>
      <c r="I193" s="32">
        <f>COUNTIFS(CLEARANCE!J:J,'BYPRODUCT CHANGE'!A193,CLEARANCE!G:G,'BYPRODUCT CHANGE'!$I$192)</f>
        <v>0</v>
      </c>
      <c r="J193" s="32">
        <f t="shared" ref="J193:J203" si="53">SUM(B193:I193)</f>
        <v>0</v>
      </c>
    </row>
    <row r="194" spans="1:14" x14ac:dyDescent="0.25">
      <c r="A194" s="21" t="s">
        <v>184</v>
      </c>
      <c r="B194" s="257">
        <f>COUNTIFS(CLEARANCE!J:J,'BYPRODUCT CHANGE'!A194,CLEARANCE!G:G,'BYPRODUCT CHANGE'!$B$192)</f>
        <v>0</v>
      </c>
      <c r="C194" s="119">
        <f>COUNTIFS(CLEARANCE!J:J,'BYPRODUCT CHANGE'!A194,CLEARANCE!G:G,'BYPRODUCT CHANGE'!$C$192)</f>
        <v>0</v>
      </c>
      <c r="D194" s="32">
        <f>COUNTIFS(CLEARANCE!J:J,'BYPRODUCT CHANGE'!A194,CLEARANCE!G:G,'BYPRODUCT CHANGE'!$D$192)</f>
        <v>0</v>
      </c>
      <c r="E194" s="32">
        <f>COUNTIFS(CLEARANCE!J:J,'BYPRODUCT CHANGE'!A194,CLEARANCE!G:G,'BYPRODUCT CHANGE'!$E$192)</f>
        <v>0</v>
      </c>
      <c r="F194" s="32">
        <f>COUNTIFS(CLEARANCE!J:J,'BYPRODUCT CHANGE'!A194,CLEARANCE!G:G,'BYPRODUCT CHANGE'!$F$192)</f>
        <v>0</v>
      </c>
      <c r="G194" s="32">
        <f>COUNTIFS(CLEARANCE!J:J,'BYPRODUCT CHANGE'!A194,CLEARANCE!G:G,'BYPRODUCT CHANGE'!$G$192)</f>
        <v>0</v>
      </c>
      <c r="H194" s="32">
        <f>COUNTIFS(CLEARANCE!J:J,'BYPRODUCT CHANGE'!A194,CLEARANCE!G:G,'BYPRODUCT CHANGE'!$H$192)</f>
        <v>0</v>
      </c>
      <c r="I194" s="32">
        <f>COUNTIFS(CLEARANCE!J:J,'BYPRODUCT CHANGE'!A194,CLEARANCE!G:G,'BYPRODUCT CHANGE'!$I$192)</f>
        <v>0</v>
      </c>
      <c r="J194" s="32">
        <f t="shared" si="53"/>
        <v>0</v>
      </c>
    </row>
    <row r="195" spans="1:14" x14ac:dyDescent="0.25">
      <c r="A195" s="21" t="s">
        <v>47</v>
      </c>
      <c r="B195" s="257">
        <f>COUNTIFS(CLEARANCE!J:J,'BYPRODUCT CHANGE'!A195,CLEARANCE!G:G,'BYPRODUCT CHANGE'!$B$192)</f>
        <v>0</v>
      </c>
      <c r="C195" s="119">
        <f>COUNTIFS(CLEARANCE!J:J,'BYPRODUCT CHANGE'!A195,CLEARANCE!G:G,'BYPRODUCT CHANGE'!$C$192)</f>
        <v>0</v>
      </c>
      <c r="D195" s="32">
        <f>COUNTIFS(CLEARANCE!J:J,'BYPRODUCT CHANGE'!A195,CLEARANCE!G:G,'BYPRODUCT CHANGE'!$D$192)</f>
        <v>0</v>
      </c>
      <c r="E195" s="32">
        <f>COUNTIFS(CLEARANCE!J:J,'BYPRODUCT CHANGE'!A195,CLEARANCE!G:G,'BYPRODUCT CHANGE'!$E$192)</f>
        <v>0</v>
      </c>
      <c r="F195" s="32">
        <f>COUNTIFS(CLEARANCE!J:J,'BYPRODUCT CHANGE'!A195,CLEARANCE!G:G,'BYPRODUCT CHANGE'!$F$192)</f>
        <v>0</v>
      </c>
      <c r="G195" s="32">
        <f>COUNTIFS(CLEARANCE!J:J,'BYPRODUCT CHANGE'!A195,CLEARANCE!G:G,'BYPRODUCT CHANGE'!$G$192)</f>
        <v>0</v>
      </c>
      <c r="H195" s="32">
        <f>COUNTIFS(CLEARANCE!J:J,'BYPRODUCT CHANGE'!A195,CLEARANCE!G:G,'BYPRODUCT CHANGE'!$H$192)</f>
        <v>0</v>
      </c>
      <c r="I195" s="32">
        <f>COUNTIFS(CLEARANCE!J:J,'BYPRODUCT CHANGE'!A195,CLEARANCE!G:G,'BYPRODUCT CHANGE'!$I$192)</f>
        <v>0</v>
      </c>
      <c r="J195" s="32">
        <f t="shared" si="53"/>
        <v>0</v>
      </c>
    </row>
    <row r="196" spans="1:14" x14ac:dyDescent="0.25">
      <c r="A196" s="21" t="s">
        <v>31</v>
      </c>
      <c r="B196" s="257">
        <f>COUNTIFS(CLEARANCE!J:J,'BYPRODUCT CHANGE'!A196,CLEARANCE!G:G,'BYPRODUCT CHANGE'!$B$192)</f>
        <v>0</v>
      </c>
      <c r="C196" s="119">
        <f>COUNTIFS(CLEARANCE!J:J,'BYPRODUCT CHANGE'!A196,CLEARANCE!G:G,'BYPRODUCT CHANGE'!$C$192)</f>
        <v>0</v>
      </c>
      <c r="D196" s="32">
        <f>COUNTIFS(CLEARANCE!J:J,'BYPRODUCT CHANGE'!A196,CLEARANCE!G:G,'BYPRODUCT CHANGE'!$D$192)</f>
        <v>0</v>
      </c>
      <c r="E196" s="32">
        <f>COUNTIFS(CLEARANCE!J:J,'BYPRODUCT CHANGE'!A196,CLEARANCE!G:G,'BYPRODUCT CHANGE'!$E$192)</f>
        <v>0</v>
      </c>
      <c r="F196" s="32">
        <f>COUNTIFS(CLEARANCE!J:J,'BYPRODUCT CHANGE'!A196,CLEARANCE!G:G,'BYPRODUCT CHANGE'!$F$192)</f>
        <v>0</v>
      </c>
      <c r="G196" s="32">
        <f>COUNTIFS(CLEARANCE!J:J,'BYPRODUCT CHANGE'!A196,CLEARANCE!G:G,'BYPRODUCT CHANGE'!$G$192)</f>
        <v>0</v>
      </c>
      <c r="H196" s="32">
        <f>COUNTIFS(CLEARANCE!J:J,'BYPRODUCT CHANGE'!A196,CLEARANCE!G:G,'BYPRODUCT CHANGE'!$H$192)</f>
        <v>0</v>
      </c>
      <c r="I196" s="32">
        <f>COUNTIFS(CLEARANCE!J:J,'BYPRODUCT CHANGE'!A196,CLEARANCE!G:G,'BYPRODUCT CHANGE'!$I$192)</f>
        <v>0</v>
      </c>
      <c r="J196" s="32">
        <f t="shared" si="53"/>
        <v>0</v>
      </c>
    </row>
    <row r="197" spans="1:14" x14ac:dyDescent="0.25">
      <c r="A197" s="21" t="s">
        <v>23</v>
      </c>
      <c r="B197" s="257">
        <f>COUNTIFS(CLEARANCE!J:J,'BYPRODUCT CHANGE'!A197,CLEARANCE!G:G,'BYPRODUCT CHANGE'!$B$192)</f>
        <v>0</v>
      </c>
      <c r="C197" s="119">
        <f>COUNTIFS(CLEARANCE!J:J,'BYPRODUCT CHANGE'!A197,CLEARANCE!G:G,'BYPRODUCT CHANGE'!$C$192)</f>
        <v>0</v>
      </c>
      <c r="D197" s="32">
        <f>COUNTIFS(CLEARANCE!J:J,'BYPRODUCT CHANGE'!A197,CLEARANCE!G:G,'BYPRODUCT CHANGE'!$D$192)</f>
        <v>0</v>
      </c>
      <c r="E197" s="32">
        <f>COUNTIFS(CLEARANCE!J:J,'BYPRODUCT CHANGE'!A197,CLEARANCE!G:G,'BYPRODUCT CHANGE'!$E$192)</f>
        <v>0</v>
      </c>
      <c r="F197" s="32">
        <f>COUNTIFS(CLEARANCE!J:J,'BYPRODUCT CHANGE'!A197,CLEARANCE!G:G,'BYPRODUCT CHANGE'!$F$192)</f>
        <v>0</v>
      </c>
      <c r="G197" s="32">
        <f>COUNTIFS(CLEARANCE!J:J,'BYPRODUCT CHANGE'!A197,CLEARANCE!G:G,'BYPRODUCT CHANGE'!$G$192)</f>
        <v>0</v>
      </c>
      <c r="H197" s="32">
        <f>COUNTIFS(CLEARANCE!J:J,'BYPRODUCT CHANGE'!A197,CLEARANCE!G:G,'BYPRODUCT CHANGE'!$H$192)</f>
        <v>0</v>
      </c>
      <c r="I197" s="32">
        <f>COUNTIFS(CLEARANCE!J:J,'BYPRODUCT CHANGE'!A197,CLEARANCE!G:G,'BYPRODUCT CHANGE'!$I$192)</f>
        <v>0</v>
      </c>
      <c r="J197" s="32">
        <f t="shared" si="53"/>
        <v>0</v>
      </c>
    </row>
    <row r="198" spans="1:14" x14ac:dyDescent="0.25">
      <c r="A198" s="21" t="s">
        <v>29</v>
      </c>
      <c r="B198" s="257">
        <f>COUNTIFS(CLEARANCE!J:J,'BYPRODUCT CHANGE'!A198,CLEARANCE!G:G,'BYPRODUCT CHANGE'!$B$192)</f>
        <v>0</v>
      </c>
      <c r="C198" s="119">
        <f>COUNTIFS(CLEARANCE!J:J,'BYPRODUCT CHANGE'!A198,CLEARANCE!G:G,'BYPRODUCT CHANGE'!$C$192)</f>
        <v>0</v>
      </c>
      <c r="D198" s="32">
        <f>COUNTIFS(CLEARANCE!J:J,'BYPRODUCT CHANGE'!A198,CLEARANCE!G:G,'BYPRODUCT CHANGE'!$D$192)</f>
        <v>0</v>
      </c>
      <c r="E198" s="32">
        <f>COUNTIFS(CLEARANCE!J:J,'BYPRODUCT CHANGE'!A198,CLEARANCE!G:G,'BYPRODUCT CHANGE'!$E$192)</f>
        <v>1</v>
      </c>
      <c r="F198" s="32">
        <f>COUNTIFS(CLEARANCE!J:J,'BYPRODUCT CHANGE'!A198,CLEARANCE!G:G,'BYPRODUCT CHANGE'!$F$192)</f>
        <v>0</v>
      </c>
      <c r="G198" s="32">
        <f>COUNTIFS(CLEARANCE!J:J,'BYPRODUCT CHANGE'!A198,CLEARANCE!G:G,'BYPRODUCT CHANGE'!$G$192)</f>
        <v>1</v>
      </c>
      <c r="H198" s="32">
        <f>COUNTIFS(CLEARANCE!J:J,'BYPRODUCT CHANGE'!A198,CLEARANCE!G:G,'BYPRODUCT CHANGE'!$H$192)</f>
        <v>0</v>
      </c>
      <c r="I198" s="32">
        <f>COUNTIFS(CLEARANCE!J:J,'BYPRODUCT CHANGE'!A198,CLEARANCE!G:G,'BYPRODUCT CHANGE'!$I$192)</f>
        <v>0</v>
      </c>
      <c r="J198" s="32">
        <f t="shared" si="53"/>
        <v>2</v>
      </c>
    </row>
    <row r="199" spans="1:14" x14ac:dyDescent="0.25">
      <c r="A199" s="21" t="s">
        <v>38</v>
      </c>
      <c r="B199" s="257">
        <f>COUNTIFS(CLEARANCE!J:J,'BYPRODUCT CHANGE'!A199,CLEARANCE!G:G,'BYPRODUCT CHANGE'!$B$192)</f>
        <v>0</v>
      </c>
      <c r="C199" s="119">
        <f>COUNTIFS(CLEARANCE!J:J,'BYPRODUCT CHANGE'!A199,CLEARANCE!G:G,'BYPRODUCT CHANGE'!$C$192)</f>
        <v>0</v>
      </c>
      <c r="D199" s="32">
        <f>COUNTIFS(CLEARANCE!J:J,'BYPRODUCT CHANGE'!A199,CLEARANCE!G:G,'BYPRODUCT CHANGE'!$D$192)</f>
        <v>0</v>
      </c>
      <c r="E199" s="32">
        <f>COUNTIFS(CLEARANCE!J:J,'BYPRODUCT CHANGE'!A199,CLEARANCE!G:G,'BYPRODUCT CHANGE'!$E$192)</f>
        <v>0</v>
      </c>
      <c r="F199" s="32">
        <f>COUNTIFS(CLEARANCE!J:J,'BYPRODUCT CHANGE'!A199,CLEARANCE!G:G,'BYPRODUCT CHANGE'!$F$192)</f>
        <v>0</v>
      </c>
      <c r="G199" s="32">
        <f>COUNTIFS(CLEARANCE!J:J,'BYPRODUCT CHANGE'!A199,CLEARANCE!G:G,'BYPRODUCT CHANGE'!$G$192)</f>
        <v>0</v>
      </c>
      <c r="H199" s="32">
        <f>COUNTIFS(CLEARANCE!J:J,'BYPRODUCT CHANGE'!A199,CLEARANCE!G:G,'BYPRODUCT CHANGE'!$H$192)</f>
        <v>2</v>
      </c>
      <c r="I199" s="32">
        <f>COUNTIFS(CLEARANCE!J:J,'BYPRODUCT CHANGE'!A199,CLEARANCE!G:G,'BYPRODUCT CHANGE'!$I$192)</f>
        <v>0</v>
      </c>
      <c r="J199" s="32">
        <f t="shared" si="53"/>
        <v>2</v>
      </c>
    </row>
    <row r="200" spans="1:14" x14ac:dyDescent="0.25">
      <c r="A200" s="21" t="s">
        <v>37</v>
      </c>
      <c r="B200" s="257">
        <f>COUNTIFS(CLEARANCE!J:J,'BYPRODUCT CHANGE'!A200,CLEARANCE!G:G,'BYPRODUCT CHANGE'!$B$192)</f>
        <v>0</v>
      </c>
      <c r="C200" s="119">
        <f>COUNTIFS(CLEARANCE!J:J,'BYPRODUCT CHANGE'!A200,CLEARANCE!G:G,'BYPRODUCT CHANGE'!$C$192)</f>
        <v>0</v>
      </c>
      <c r="D200" s="32">
        <f>COUNTIFS(CLEARANCE!J:J,'BYPRODUCT CHANGE'!A200,CLEARANCE!G:G,'BYPRODUCT CHANGE'!$D$192)</f>
        <v>0</v>
      </c>
      <c r="E200" s="32">
        <f>COUNTIFS(CLEARANCE!J:J,'BYPRODUCT CHANGE'!A200,CLEARANCE!G:G,'BYPRODUCT CHANGE'!$E$192)</f>
        <v>0</v>
      </c>
      <c r="F200" s="32">
        <f>COUNTIFS(CLEARANCE!J:J,'BYPRODUCT CHANGE'!A200,CLEARANCE!G:G,'BYPRODUCT CHANGE'!$F$192)</f>
        <v>0</v>
      </c>
      <c r="G200" s="32">
        <f>COUNTIFS(CLEARANCE!J:J,'BYPRODUCT CHANGE'!A200,CLEARANCE!G:G,'BYPRODUCT CHANGE'!$G$192)</f>
        <v>0</v>
      </c>
      <c r="H200" s="32">
        <f>COUNTIFS(CLEARANCE!J:J,'BYPRODUCT CHANGE'!A200,CLEARANCE!G:G,'BYPRODUCT CHANGE'!$H$192)</f>
        <v>0</v>
      </c>
      <c r="I200" s="32">
        <f>COUNTIFS(CLEARANCE!J:J,'BYPRODUCT CHANGE'!A200,CLEARANCE!G:G,'BYPRODUCT CHANGE'!$I$192)</f>
        <v>0</v>
      </c>
      <c r="J200" s="32">
        <f t="shared" si="53"/>
        <v>0</v>
      </c>
    </row>
    <row r="201" spans="1:14" x14ac:dyDescent="0.25">
      <c r="A201" s="21" t="s">
        <v>49</v>
      </c>
      <c r="B201" s="257">
        <f>COUNTIFS(CLEARANCE!J:J,'BYPRODUCT CHANGE'!A201,CLEARANCE!G:G,'BYPRODUCT CHANGE'!$B$192)</f>
        <v>0</v>
      </c>
      <c r="C201" s="119">
        <f>COUNTIFS(CLEARANCE!J:J,'BYPRODUCT CHANGE'!A201,CLEARANCE!G:G,'BYPRODUCT CHANGE'!$C$192)</f>
        <v>0</v>
      </c>
      <c r="D201" s="32">
        <f>COUNTIFS(CLEARANCE!J:J,'BYPRODUCT CHANGE'!A201,CLEARANCE!G:G,'BYPRODUCT CHANGE'!$D$192)</f>
        <v>0</v>
      </c>
      <c r="E201" s="32">
        <f>COUNTIFS(CLEARANCE!J:J,'BYPRODUCT CHANGE'!A201,CLEARANCE!G:G,'BYPRODUCT CHANGE'!$E$192)</f>
        <v>0</v>
      </c>
      <c r="F201" s="32">
        <f>COUNTIFS(CLEARANCE!J:J,'BYPRODUCT CHANGE'!A201,CLEARANCE!G:G,'BYPRODUCT CHANGE'!$F$192)</f>
        <v>0</v>
      </c>
      <c r="G201" s="32">
        <f>COUNTIFS(CLEARANCE!J:J,'BYPRODUCT CHANGE'!A201,CLEARANCE!G:G,'BYPRODUCT CHANGE'!$G$192)</f>
        <v>0</v>
      </c>
      <c r="H201" s="32">
        <f>COUNTIFS(CLEARANCE!J:J,'BYPRODUCT CHANGE'!A201,CLEARANCE!G:G,'BYPRODUCT CHANGE'!$H$192)</f>
        <v>0</v>
      </c>
      <c r="I201" s="32">
        <f>COUNTIFS(CLEARANCE!J:J,'BYPRODUCT CHANGE'!A201,CLEARANCE!G:G,'BYPRODUCT CHANGE'!$I$192)</f>
        <v>0</v>
      </c>
      <c r="J201" s="32">
        <f t="shared" si="53"/>
        <v>0</v>
      </c>
    </row>
    <row r="202" spans="1:14" x14ac:dyDescent="0.25">
      <c r="A202" s="21" t="s">
        <v>39</v>
      </c>
      <c r="B202" s="257">
        <f>COUNTIFS(CLEARANCE!J:J,'BYPRODUCT CHANGE'!A202,CLEARANCE!G:G,'BYPRODUCT CHANGE'!$B$192)</f>
        <v>0</v>
      </c>
      <c r="C202" s="119">
        <f>COUNTIFS(CLEARANCE!J:J,'BYPRODUCT CHANGE'!A202,CLEARANCE!G:G,'BYPRODUCT CHANGE'!$C$192)</f>
        <v>0</v>
      </c>
      <c r="D202" s="32">
        <f>COUNTIFS(CLEARANCE!J:J,'BYPRODUCT CHANGE'!A202,CLEARANCE!G:G,'BYPRODUCT CHANGE'!$D$192)</f>
        <v>0</v>
      </c>
      <c r="E202" s="32">
        <f>COUNTIFS(CLEARANCE!J:J,'BYPRODUCT CHANGE'!A202,CLEARANCE!G:G,'BYPRODUCT CHANGE'!$E$192)</f>
        <v>0</v>
      </c>
      <c r="F202" s="32">
        <f>COUNTIFS(CLEARANCE!J:J,'BYPRODUCT CHANGE'!A202,CLEARANCE!G:G,'BYPRODUCT CHANGE'!$F$192)</f>
        <v>0</v>
      </c>
      <c r="G202" s="32">
        <f>COUNTIFS(CLEARANCE!J:J,'BYPRODUCT CHANGE'!A202,CLEARANCE!G:G,'BYPRODUCT CHANGE'!$G$192)</f>
        <v>0</v>
      </c>
      <c r="H202" s="32">
        <f>COUNTIFS(CLEARANCE!J:J,'BYPRODUCT CHANGE'!A202,CLEARANCE!G:G,'BYPRODUCT CHANGE'!$H$192)</f>
        <v>0</v>
      </c>
      <c r="I202" s="32">
        <f>COUNTIFS(CLEARANCE!J:J,'BYPRODUCT CHANGE'!A202,CLEARANCE!G:G,'BYPRODUCT CHANGE'!$I$192)</f>
        <v>0</v>
      </c>
      <c r="J202" s="32">
        <f t="shared" si="53"/>
        <v>0</v>
      </c>
    </row>
    <row r="203" spans="1:14" x14ac:dyDescent="0.25">
      <c r="A203" s="21" t="s">
        <v>241</v>
      </c>
      <c r="B203" s="257">
        <f>COUNTIFS(CLEARANCE!J:J,'BYPRODUCT CHANGE'!A203,CLEARANCE!G:G,'BYPRODUCT CHANGE'!$B$192)</f>
        <v>0</v>
      </c>
      <c r="C203" s="119">
        <f>COUNTIFS(CLEARANCE!J:J,'BYPRODUCT CHANGE'!A203,CLEARANCE!G:G,'BYPRODUCT CHANGE'!$C$192)</f>
        <v>0</v>
      </c>
      <c r="D203" s="32">
        <f>COUNTIFS(CLEARANCE!J:J,'BYPRODUCT CHANGE'!A203,CLEARANCE!G:G,'BYPRODUCT CHANGE'!$D$192)</f>
        <v>0</v>
      </c>
      <c r="E203" s="32">
        <f>COUNTIFS(CLEARANCE!J:J,'BYPRODUCT CHANGE'!A203,CLEARANCE!G:G,'BYPRODUCT CHANGE'!$E$192)</f>
        <v>0</v>
      </c>
      <c r="F203" s="32">
        <f>COUNTIFS(CLEARANCE!J:J,'BYPRODUCT CHANGE'!A203,CLEARANCE!G:G,'BYPRODUCT CHANGE'!$F$192)</f>
        <v>0</v>
      </c>
      <c r="G203" s="32">
        <f>COUNTIFS(CLEARANCE!J:J,'BYPRODUCT CHANGE'!A203,CLEARANCE!G:G,'BYPRODUCT CHANGE'!$G$192)</f>
        <v>0</v>
      </c>
      <c r="H203" s="32">
        <f>COUNTIFS(CLEARANCE!J:J,'BYPRODUCT CHANGE'!A203,CLEARANCE!G:G,'BYPRODUCT CHANGE'!$H$192)</f>
        <v>0</v>
      </c>
      <c r="I203" s="32">
        <f>COUNTIFS(CLEARANCE!J:J,'BYPRODUCT CHANGE'!A203,CLEARANCE!G:G,'BYPRODUCT CHANGE'!$I$192)</f>
        <v>0</v>
      </c>
      <c r="J203" s="32">
        <f t="shared" si="53"/>
        <v>0</v>
      </c>
    </row>
    <row r="204" spans="1:14" ht="15.75" x14ac:dyDescent="0.25">
      <c r="A204" s="86" t="s">
        <v>71</v>
      </c>
      <c r="B204" s="245">
        <f>SUM(B193:B203)</f>
        <v>0</v>
      </c>
      <c r="C204" s="245">
        <f t="shared" ref="C204:I204" si="54">SUM(C193:C203)</f>
        <v>0</v>
      </c>
      <c r="D204" s="245">
        <f t="shared" si="54"/>
        <v>0</v>
      </c>
      <c r="E204" s="245">
        <f t="shared" si="54"/>
        <v>1</v>
      </c>
      <c r="F204" s="245">
        <f t="shared" si="54"/>
        <v>0</v>
      </c>
      <c r="G204" s="245">
        <f t="shared" si="54"/>
        <v>1</v>
      </c>
      <c r="H204" s="245">
        <f t="shared" si="54"/>
        <v>2</v>
      </c>
      <c r="I204" s="245">
        <f t="shared" si="54"/>
        <v>0</v>
      </c>
      <c r="J204" s="245">
        <f>SUM(J193:J203)</f>
        <v>4</v>
      </c>
    </row>
    <row r="205" spans="1:14" x14ac:dyDescent="0.25">
      <c r="A205" s="306"/>
      <c r="B205" s="307"/>
      <c r="C205" s="309"/>
    </row>
    <row r="206" spans="1:14" ht="31.5" x14ac:dyDescent="0.25">
      <c r="A206" s="201" t="s">
        <v>285</v>
      </c>
      <c r="B206" s="201" t="s">
        <v>415</v>
      </c>
      <c r="C206" s="201" t="s">
        <v>94</v>
      </c>
      <c r="D206" s="201" t="s">
        <v>413</v>
      </c>
      <c r="E206" s="201" t="s">
        <v>414</v>
      </c>
      <c r="F206" s="201" t="s">
        <v>517</v>
      </c>
      <c r="G206" s="256">
        <v>72</v>
      </c>
      <c r="H206" s="256">
        <v>84</v>
      </c>
      <c r="I206" s="256">
        <v>96</v>
      </c>
      <c r="J206" s="256">
        <v>120</v>
      </c>
      <c r="K206" s="256">
        <v>144</v>
      </c>
      <c r="L206" s="256">
        <v>156</v>
      </c>
      <c r="M206" s="284" t="s">
        <v>71</v>
      </c>
      <c r="N206" s="21"/>
    </row>
    <row r="207" spans="1:14" x14ac:dyDescent="0.25">
      <c r="A207" s="125" t="s">
        <v>500</v>
      </c>
      <c r="B207" s="125" t="s">
        <v>484</v>
      </c>
      <c r="C207" s="125" t="s">
        <v>101</v>
      </c>
      <c r="D207" s="308">
        <f>COUNTIFS(CLEARANCE!A:A,'BYPRODUCT CHANGE'!A207,CLEARANCE!K:K,'BYPRODUCT CHANGE'!C207)</f>
        <v>0</v>
      </c>
      <c r="E207" s="29">
        <f>SUMIFS(CLEARANCE!E:E,CLEARANCE!A:A,'BYPRODUCT CHANGE'!A207,CLEARANCE!K:K,'BYPRODUCT CHANGE'!C207)</f>
        <v>0</v>
      </c>
      <c r="F207" s="29">
        <f>SUMIFS(CLEARANCE!D:D,CLEARANCE!A:A,'BYPRODUCT CHANGE'!A207,CLEARANCE!K:K,'BYPRODUCT CHANGE'!C207)</f>
        <v>0</v>
      </c>
      <c r="G207" s="32">
        <f>COUNTIFS(CLEARANCE!A:A,'BYPRODUCT CHANGE'!A207,CLEARANCE!H:H,'BYPRODUCT CHANGE'!$G$206,CLEARANCE!K:K,'BYPRODUCT CHANGE'!C207)</f>
        <v>0</v>
      </c>
      <c r="H207" s="32">
        <f>COUNTIFS(CLEARANCE!A:A,'BYPRODUCT CHANGE'!A207,CLEARANCE!H:H,'BYPRODUCT CHANGE'!$H$206,CLEARANCE!K:K,'BYPRODUCT CHANGE'!C207)</f>
        <v>0</v>
      </c>
      <c r="I207" s="21">
        <f>COUNTIFS(CLEARANCE!A:A,'BYPRODUCT CHANGE'!A207,CLEARANCE!H:H,'BYPRODUCT CHANGE'!$I$206,CLEARANCE!K:K,'BYPRODUCT CHANGE'!C207)</f>
        <v>0</v>
      </c>
      <c r="J207" s="21">
        <f>COUNTIFS(CLEARANCE!A:A,'BYPRODUCT CHANGE'!A207,CLEARANCE!H:H,'BYPRODUCT CHANGE'!$J$206,CLEARANCE!K:K,'BYPRODUCT CHANGE'!C207)</f>
        <v>0</v>
      </c>
      <c r="K207" s="21">
        <f>COUNTIFS(CLEARANCE!A:A,'BYPRODUCT CHANGE'!A207,CLEARANCE!H:H,'BYPRODUCT CHANGE'!$K$206,CLEARANCE!K:K,'BYPRODUCT CHANGE'!C207)</f>
        <v>0</v>
      </c>
      <c r="L207" s="21">
        <f>COUNTIFS(CLEARANCE!A:A,'BYPRODUCT CHANGE'!A207,CLEARANCE!H:H,'BYPRODUCT CHANGE'!$L$206,CLEARANCE!K:K,'BYPRODUCT CHANGE'!C207)</f>
        <v>0</v>
      </c>
      <c r="M207" s="21">
        <f>SUM(G207:L207)</f>
        <v>0</v>
      </c>
      <c r="N207" s="21"/>
    </row>
    <row r="208" spans="1:14" x14ac:dyDescent="0.25">
      <c r="A208" s="125" t="s">
        <v>501</v>
      </c>
      <c r="B208" s="125" t="s">
        <v>484</v>
      </c>
      <c r="C208" s="125" t="s">
        <v>167</v>
      </c>
      <c r="D208" s="308">
        <f>COUNTIFS(CLEARANCE!A:A,'BYPRODUCT CHANGE'!A208,CLEARANCE!K:K,'BYPRODUCT CHANGE'!C208)</f>
        <v>0</v>
      </c>
      <c r="E208" s="29">
        <f>SUMIFS(CLEARANCE!E:E,CLEARANCE!A:A,'BYPRODUCT CHANGE'!A208,CLEARANCE!K:K,'BYPRODUCT CHANGE'!C208)</f>
        <v>0</v>
      </c>
      <c r="F208" s="29">
        <f>SUMIFS(CLEARANCE!D:D,CLEARANCE!A:A,'BYPRODUCT CHANGE'!A208,CLEARANCE!K:K,'BYPRODUCT CHANGE'!C208)</f>
        <v>0</v>
      </c>
      <c r="G208" s="32">
        <f>COUNTIFS(CLEARANCE!A:A,'BYPRODUCT CHANGE'!A208,CLEARANCE!H:H,'BYPRODUCT CHANGE'!$G$206,CLEARANCE!K:K,'BYPRODUCT CHANGE'!C208)</f>
        <v>0</v>
      </c>
      <c r="H208" s="32">
        <f>COUNTIFS(CLEARANCE!A:A,'BYPRODUCT CHANGE'!A208,CLEARANCE!H:H,'BYPRODUCT CHANGE'!$H$206,CLEARANCE!K:K,'BYPRODUCT CHANGE'!C208)</f>
        <v>0</v>
      </c>
      <c r="I208" s="21">
        <f>COUNTIFS(CLEARANCE!A:A,'BYPRODUCT CHANGE'!A208,CLEARANCE!H:H,'BYPRODUCT CHANGE'!$I$206,CLEARANCE!K:K,'BYPRODUCT CHANGE'!C208)</f>
        <v>0</v>
      </c>
      <c r="J208" s="21">
        <f>COUNTIFS(CLEARANCE!A:A,'BYPRODUCT CHANGE'!A208,CLEARANCE!H:H,'BYPRODUCT CHANGE'!$J$206,CLEARANCE!K:K,'BYPRODUCT CHANGE'!C208)</f>
        <v>0</v>
      </c>
      <c r="K208" s="21">
        <f>COUNTIFS(CLEARANCE!A:A,'BYPRODUCT CHANGE'!A208,CLEARANCE!H:H,'BYPRODUCT CHANGE'!$K$206,CLEARANCE!K:K,'BYPRODUCT CHANGE'!C208)</f>
        <v>0</v>
      </c>
      <c r="L208" s="21">
        <f>COUNTIFS(CLEARANCE!A:A,'BYPRODUCT CHANGE'!A208,CLEARANCE!H:H,'BYPRODUCT CHANGE'!$L$206,CLEARANCE!K:K,'BYPRODUCT CHANGE'!C208)</f>
        <v>0</v>
      </c>
      <c r="M208" s="21">
        <f t="shared" ref="M208:M219" si="55">SUM(G208:L208)</f>
        <v>0</v>
      </c>
      <c r="N208" s="21"/>
    </row>
    <row r="209" spans="1:14" x14ac:dyDescent="0.25">
      <c r="A209" s="125" t="s">
        <v>255</v>
      </c>
      <c r="B209" s="125" t="s">
        <v>484</v>
      </c>
      <c r="C209" s="125" t="s">
        <v>101</v>
      </c>
      <c r="D209" s="308">
        <f>COUNTIFS(CLEARANCE!A:A,'BYPRODUCT CHANGE'!A209,CLEARANCE!K:K,'BYPRODUCT CHANGE'!C209)</f>
        <v>0</v>
      </c>
      <c r="E209" s="29">
        <f>SUMIFS(CLEARANCE!E:E,CLEARANCE!A:A,'BYPRODUCT CHANGE'!A209,CLEARANCE!K:K,'BYPRODUCT CHANGE'!C209)</f>
        <v>0</v>
      </c>
      <c r="F209" s="29">
        <f>SUMIFS(CLEARANCE!D:D,CLEARANCE!A:A,'BYPRODUCT CHANGE'!A209,CLEARANCE!K:K,'BYPRODUCT CHANGE'!C209)</f>
        <v>0</v>
      </c>
      <c r="G209" s="32">
        <f>COUNTIFS(CLEARANCE!A:A,'BYPRODUCT CHANGE'!A209,CLEARANCE!H:H,'BYPRODUCT CHANGE'!$G$206,CLEARANCE!K:K,'BYPRODUCT CHANGE'!C209)</f>
        <v>0</v>
      </c>
      <c r="H209" s="32">
        <f>COUNTIFS(CLEARANCE!A:A,'BYPRODUCT CHANGE'!A209,CLEARANCE!H:H,'BYPRODUCT CHANGE'!$H$206,CLEARANCE!K:K,'BYPRODUCT CHANGE'!C209)</f>
        <v>0</v>
      </c>
      <c r="I209" s="21">
        <f>COUNTIFS(CLEARANCE!A:A,'BYPRODUCT CHANGE'!A209,CLEARANCE!H:H,'BYPRODUCT CHANGE'!$I$206,CLEARANCE!K:K,'BYPRODUCT CHANGE'!C209)</f>
        <v>0</v>
      </c>
      <c r="J209" s="21">
        <f>COUNTIFS(CLEARANCE!A:A,'BYPRODUCT CHANGE'!A209,CLEARANCE!H:H,'BYPRODUCT CHANGE'!$J$206,CLEARANCE!K:K,'BYPRODUCT CHANGE'!C209)</f>
        <v>0</v>
      </c>
      <c r="K209" s="21">
        <f>COUNTIFS(CLEARANCE!A:A,'BYPRODUCT CHANGE'!A209,CLEARANCE!H:H,'BYPRODUCT CHANGE'!$K$206,CLEARANCE!K:K,'BYPRODUCT CHANGE'!C209)</f>
        <v>0</v>
      </c>
      <c r="L209" s="21">
        <f>COUNTIFS(CLEARANCE!A:A,'BYPRODUCT CHANGE'!A209,CLEARANCE!H:H,'BYPRODUCT CHANGE'!$L$206,CLEARANCE!K:K,'BYPRODUCT CHANGE'!C209)</f>
        <v>0</v>
      </c>
      <c r="M209" s="21">
        <f t="shared" si="55"/>
        <v>0</v>
      </c>
      <c r="N209" s="21"/>
    </row>
    <row r="210" spans="1:14" x14ac:dyDescent="0.25">
      <c r="A210" s="125" t="s">
        <v>497</v>
      </c>
      <c r="B210" s="125" t="s">
        <v>498</v>
      </c>
      <c r="C210" s="125" t="s">
        <v>133</v>
      </c>
      <c r="D210" s="308">
        <f>COUNTIFS(CLEARANCE!A:A,'BYPRODUCT CHANGE'!A210,CLEARANCE!K:K,'BYPRODUCT CHANGE'!C210)</f>
        <v>0</v>
      </c>
      <c r="E210" s="29">
        <f>SUMIFS(CLEARANCE!E:E,CLEARANCE!A:A,'BYPRODUCT CHANGE'!A210,CLEARANCE!K:K,'BYPRODUCT CHANGE'!C210)</f>
        <v>0</v>
      </c>
      <c r="F210" s="29">
        <f>SUMIFS(CLEARANCE!D:D,CLEARANCE!A:A,'BYPRODUCT CHANGE'!A210,CLEARANCE!K:K,'BYPRODUCT CHANGE'!C210)</f>
        <v>0</v>
      </c>
      <c r="G210" s="32">
        <f>COUNTIFS(CLEARANCE!A:A,'BYPRODUCT CHANGE'!A210,CLEARANCE!H:H,'BYPRODUCT CHANGE'!$G$206,CLEARANCE!K:K,'BYPRODUCT CHANGE'!C210)</f>
        <v>0</v>
      </c>
      <c r="H210" s="32">
        <f>COUNTIFS(CLEARANCE!A:A,'BYPRODUCT CHANGE'!A210,CLEARANCE!H:H,'BYPRODUCT CHANGE'!$H$206,CLEARANCE!K:K,'BYPRODUCT CHANGE'!C210)</f>
        <v>0</v>
      </c>
      <c r="I210" s="21">
        <f>COUNTIFS(CLEARANCE!A:A,'BYPRODUCT CHANGE'!A210,CLEARANCE!H:H,'BYPRODUCT CHANGE'!$I$206,CLEARANCE!K:K,'BYPRODUCT CHANGE'!C210)</f>
        <v>0</v>
      </c>
      <c r="J210" s="21">
        <f>COUNTIFS(CLEARANCE!A:A,'BYPRODUCT CHANGE'!A210,CLEARANCE!H:H,'BYPRODUCT CHANGE'!$J$206,CLEARANCE!K:K,'BYPRODUCT CHANGE'!C210)</f>
        <v>0</v>
      </c>
      <c r="K210" s="21">
        <f>COUNTIFS(CLEARANCE!A:A,'BYPRODUCT CHANGE'!A210,CLEARANCE!H:H,'BYPRODUCT CHANGE'!$K$206,CLEARANCE!K:K,'BYPRODUCT CHANGE'!C210)</f>
        <v>0</v>
      </c>
      <c r="L210" s="21">
        <f>COUNTIFS(CLEARANCE!A:A,'BYPRODUCT CHANGE'!A210,CLEARANCE!H:H,'BYPRODUCT CHANGE'!$L$206,CLEARANCE!K:K,'BYPRODUCT CHANGE'!C210)</f>
        <v>0</v>
      </c>
      <c r="M210" s="21">
        <f t="shared" si="55"/>
        <v>0</v>
      </c>
      <c r="N210" s="21"/>
    </row>
    <row r="211" spans="1:14" x14ac:dyDescent="0.25">
      <c r="A211" s="125" t="s">
        <v>488</v>
      </c>
      <c r="B211" s="125" t="s">
        <v>488</v>
      </c>
      <c r="C211" s="125" t="s">
        <v>167</v>
      </c>
      <c r="D211" s="308">
        <f>COUNTIFS(CLEARANCE!A:A,'BYPRODUCT CHANGE'!A211,CLEARANCE!K:K,'BYPRODUCT CHANGE'!C211)</f>
        <v>0</v>
      </c>
      <c r="E211" s="29">
        <f>SUMIFS(CLEARANCE!E:E,CLEARANCE!A:A,'BYPRODUCT CHANGE'!A211,CLEARANCE!K:K,'BYPRODUCT CHANGE'!C211)</f>
        <v>0</v>
      </c>
      <c r="F211" s="29">
        <f>SUMIFS(CLEARANCE!D:D,CLEARANCE!A:A,'BYPRODUCT CHANGE'!A211,CLEARANCE!K:K,'BYPRODUCT CHANGE'!C211)</f>
        <v>0</v>
      </c>
      <c r="G211" s="32">
        <f>COUNTIFS(CLEARANCE!A:A,'BYPRODUCT CHANGE'!A211,CLEARANCE!H:H,'BYPRODUCT CHANGE'!$G$206,CLEARANCE!K:K,'BYPRODUCT CHANGE'!C211)</f>
        <v>0</v>
      </c>
      <c r="H211" s="32">
        <f>COUNTIFS(CLEARANCE!A:A,'BYPRODUCT CHANGE'!A211,CLEARANCE!H:H,'BYPRODUCT CHANGE'!$H$206,CLEARANCE!K:K,'BYPRODUCT CHANGE'!C211)</f>
        <v>0</v>
      </c>
      <c r="I211" s="21">
        <f>COUNTIFS(CLEARANCE!A:A,'BYPRODUCT CHANGE'!A211,CLEARANCE!H:H,'BYPRODUCT CHANGE'!$I$206,CLEARANCE!K:K,'BYPRODUCT CHANGE'!C211)</f>
        <v>0</v>
      </c>
      <c r="J211" s="21">
        <f>COUNTIFS(CLEARANCE!A:A,'BYPRODUCT CHANGE'!A211,CLEARANCE!H:H,'BYPRODUCT CHANGE'!$J$206,CLEARANCE!K:K,'BYPRODUCT CHANGE'!C211)</f>
        <v>0</v>
      </c>
      <c r="K211" s="21">
        <f>COUNTIFS(CLEARANCE!A:A,'BYPRODUCT CHANGE'!A211,CLEARANCE!H:H,'BYPRODUCT CHANGE'!$K$206,CLEARANCE!K:K,'BYPRODUCT CHANGE'!C211)</f>
        <v>0</v>
      </c>
      <c r="L211" s="21">
        <f>COUNTIFS(CLEARANCE!A:A,'BYPRODUCT CHANGE'!A211,CLEARANCE!H:H,'BYPRODUCT CHANGE'!$L$206,CLEARANCE!K:K,'BYPRODUCT CHANGE'!C211)</f>
        <v>0</v>
      </c>
      <c r="M211" s="21">
        <f t="shared" si="55"/>
        <v>0</v>
      </c>
      <c r="N211" s="21"/>
    </row>
    <row r="212" spans="1:14" x14ac:dyDescent="0.25">
      <c r="A212" s="125" t="s">
        <v>515</v>
      </c>
      <c r="B212" s="125" t="s">
        <v>484</v>
      </c>
      <c r="C212" s="125" t="s">
        <v>101</v>
      </c>
      <c r="D212" s="308">
        <f>COUNTIFS(CLEARANCE!A:A,'BYPRODUCT CHANGE'!A212,CLEARANCE!K:K,'BYPRODUCT CHANGE'!C212)</f>
        <v>0</v>
      </c>
      <c r="E212" s="29">
        <f>SUMIFS(CLEARANCE!E:E,CLEARANCE!A:A,'BYPRODUCT CHANGE'!A212,CLEARANCE!K:K,'BYPRODUCT CHANGE'!C212)</f>
        <v>0</v>
      </c>
      <c r="F212" s="29">
        <f>SUMIFS(CLEARANCE!D:D,CLEARANCE!A:A,'BYPRODUCT CHANGE'!A212,CLEARANCE!K:K,'BYPRODUCT CHANGE'!C212)</f>
        <v>0</v>
      </c>
      <c r="G212" s="32">
        <f>COUNTIFS(CLEARANCE!A:A,'BYPRODUCT CHANGE'!A212,CLEARANCE!H:H,'BYPRODUCT CHANGE'!$G$206,CLEARANCE!K:K,'BYPRODUCT CHANGE'!C212)</f>
        <v>0</v>
      </c>
      <c r="H212" s="32">
        <f>COUNTIFS(CLEARANCE!A:A,'BYPRODUCT CHANGE'!A212,CLEARANCE!H:H,'BYPRODUCT CHANGE'!$H$206,CLEARANCE!K:K,'BYPRODUCT CHANGE'!C212)</f>
        <v>0</v>
      </c>
      <c r="I212" s="21">
        <f>COUNTIFS(CLEARANCE!A:A,'BYPRODUCT CHANGE'!A212,CLEARANCE!H:H,'BYPRODUCT CHANGE'!$I$206,CLEARANCE!K:K,'BYPRODUCT CHANGE'!C212)</f>
        <v>0</v>
      </c>
      <c r="J212" s="21">
        <f>COUNTIFS(CLEARANCE!A:A,'BYPRODUCT CHANGE'!A212,CLEARANCE!H:H,'BYPRODUCT CHANGE'!$J$206,CLEARANCE!K:K,'BYPRODUCT CHANGE'!C212)</f>
        <v>0</v>
      </c>
      <c r="K212" s="21">
        <f>COUNTIFS(CLEARANCE!A:A,'BYPRODUCT CHANGE'!A212,CLEARANCE!H:H,'BYPRODUCT CHANGE'!$K$206,CLEARANCE!K:K,'BYPRODUCT CHANGE'!C212)</f>
        <v>0</v>
      </c>
      <c r="L212" s="21">
        <f>COUNTIFS(CLEARANCE!A:A,'BYPRODUCT CHANGE'!A212,CLEARANCE!H:H,'BYPRODUCT CHANGE'!$L$206,CLEARANCE!K:K,'BYPRODUCT CHANGE'!C212)</f>
        <v>0</v>
      </c>
      <c r="M212" s="21">
        <f t="shared" si="55"/>
        <v>0</v>
      </c>
      <c r="N212" s="21"/>
    </row>
    <row r="213" spans="1:14" x14ac:dyDescent="0.25">
      <c r="A213" s="125" t="s">
        <v>488</v>
      </c>
      <c r="B213" s="125" t="s">
        <v>488</v>
      </c>
      <c r="C213" s="125" t="s">
        <v>101</v>
      </c>
      <c r="D213" s="308">
        <f>COUNTIFS(CLEARANCE!A:A,'BYPRODUCT CHANGE'!A213,CLEARANCE!K:K,'BYPRODUCT CHANGE'!C213)</f>
        <v>0</v>
      </c>
      <c r="E213" s="29">
        <f>SUMIFS(CLEARANCE!E:E,CLEARANCE!A:A,'BYPRODUCT CHANGE'!A213,CLEARANCE!K:K,'BYPRODUCT CHANGE'!C213)</f>
        <v>0</v>
      </c>
      <c r="F213" s="29">
        <f>SUMIFS(CLEARANCE!D:D,CLEARANCE!A:A,'BYPRODUCT CHANGE'!A213,CLEARANCE!K:K,'BYPRODUCT CHANGE'!C213)</f>
        <v>0</v>
      </c>
      <c r="G213" s="32">
        <f>COUNTIFS(CLEARANCE!A:A,'BYPRODUCT CHANGE'!A213,CLEARANCE!H:H,'BYPRODUCT CHANGE'!$G$206,CLEARANCE!K:K,'BYPRODUCT CHANGE'!C213)</f>
        <v>0</v>
      </c>
      <c r="H213" s="32">
        <f>COUNTIFS(CLEARANCE!A:A,'BYPRODUCT CHANGE'!A213,CLEARANCE!H:H,'BYPRODUCT CHANGE'!$H$206,CLEARANCE!K:K,'BYPRODUCT CHANGE'!C213)</f>
        <v>0</v>
      </c>
      <c r="I213" s="21">
        <f>COUNTIFS(CLEARANCE!A:A,'BYPRODUCT CHANGE'!A213,CLEARANCE!H:H,'BYPRODUCT CHANGE'!$I$206,CLEARANCE!K:K,'BYPRODUCT CHANGE'!C213)</f>
        <v>0</v>
      </c>
      <c r="J213" s="21">
        <f>COUNTIFS(CLEARANCE!A:A,'BYPRODUCT CHANGE'!A213,CLEARANCE!H:H,'BYPRODUCT CHANGE'!$J$206,CLEARANCE!K:K,'BYPRODUCT CHANGE'!C213)</f>
        <v>0</v>
      </c>
      <c r="K213" s="21">
        <f>COUNTIFS(CLEARANCE!A:A,'BYPRODUCT CHANGE'!A213,CLEARANCE!H:H,'BYPRODUCT CHANGE'!$K$206,CLEARANCE!K:K,'BYPRODUCT CHANGE'!C213)</f>
        <v>0</v>
      </c>
      <c r="L213" s="21">
        <f>COUNTIFS(CLEARANCE!A:A,'BYPRODUCT CHANGE'!A213,CLEARANCE!H:H,'BYPRODUCT CHANGE'!$L$206,CLEARANCE!K:K,'BYPRODUCT CHANGE'!C213)</f>
        <v>0</v>
      </c>
      <c r="M213" s="21">
        <f t="shared" si="55"/>
        <v>0</v>
      </c>
      <c r="N213" s="21"/>
    </row>
    <row r="214" spans="1:14" x14ac:dyDescent="0.25">
      <c r="A214" s="125" t="s">
        <v>488</v>
      </c>
      <c r="B214" s="125" t="s">
        <v>488</v>
      </c>
      <c r="C214" s="125" t="s">
        <v>133</v>
      </c>
      <c r="D214" s="308">
        <f>COUNTIFS(CLEARANCE!A:A,'BYPRODUCT CHANGE'!A214,CLEARANCE!K:K,'BYPRODUCT CHANGE'!C214)</f>
        <v>0</v>
      </c>
      <c r="E214" s="29">
        <f>SUMIFS(CLEARANCE!E:E,CLEARANCE!A:A,'BYPRODUCT CHANGE'!A214,CLEARANCE!K:K,'BYPRODUCT CHANGE'!C214)</f>
        <v>0</v>
      </c>
      <c r="F214" s="29">
        <f>SUMIFS(CLEARANCE!D:D,CLEARANCE!A:A,'BYPRODUCT CHANGE'!A214,CLEARANCE!K:K,'BYPRODUCT CHANGE'!C214)</f>
        <v>0</v>
      </c>
      <c r="G214" s="32">
        <f>COUNTIFS(CLEARANCE!A:A,'BYPRODUCT CHANGE'!A214,CLEARANCE!H:H,'BYPRODUCT CHANGE'!$G$206,CLEARANCE!K:K,'BYPRODUCT CHANGE'!C214)</f>
        <v>0</v>
      </c>
      <c r="H214" s="32">
        <f>COUNTIFS(CLEARANCE!A:A,'BYPRODUCT CHANGE'!A214,CLEARANCE!H:H,'BYPRODUCT CHANGE'!$H$206,CLEARANCE!K:K,'BYPRODUCT CHANGE'!C214)</f>
        <v>0</v>
      </c>
      <c r="I214" s="21">
        <f>COUNTIFS(CLEARANCE!A:A,'BYPRODUCT CHANGE'!A214,CLEARANCE!H:H,'BYPRODUCT CHANGE'!$I$206,CLEARANCE!K:K,'BYPRODUCT CHANGE'!C214)</f>
        <v>0</v>
      </c>
      <c r="J214" s="21">
        <f>COUNTIFS(CLEARANCE!A:A,'BYPRODUCT CHANGE'!A214,CLEARANCE!H:H,'BYPRODUCT CHANGE'!$J$206,CLEARANCE!K:K,'BYPRODUCT CHANGE'!C214)</f>
        <v>0</v>
      </c>
      <c r="K214" s="21">
        <f>COUNTIFS(CLEARANCE!A:A,'BYPRODUCT CHANGE'!A214,CLEARANCE!H:H,'BYPRODUCT CHANGE'!$K$206,CLEARANCE!K:K,'BYPRODUCT CHANGE'!C214)</f>
        <v>0</v>
      </c>
      <c r="L214" s="21">
        <f>COUNTIFS(CLEARANCE!A:A,'BYPRODUCT CHANGE'!A214,CLEARANCE!H:H,'BYPRODUCT CHANGE'!$L$206,CLEARANCE!K:K,'BYPRODUCT CHANGE'!C214)</f>
        <v>0</v>
      </c>
      <c r="M214" s="21">
        <f t="shared" si="55"/>
        <v>0</v>
      </c>
      <c r="N214" s="21"/>
    </row>
    <row r="215" spans="1:14" x14ac:dyDescent="0.25">
      <c r="A215" s="125" t="s">
        <v>507</v>
      </c>
      <c r="B215" s="125" t="s">
        <v>484</v>
      </c>
      <c r="C215" s="125" t="s">
        <v>101</v>
      </c>
      <c r="D215" s="308">
        <f>COUNTIFS(CLEARANCE!A:A,'BYPRODUCT CHANGE'!A215,CLEARANCE!K:K,'BYPRODUCT CHANGE'!C215)</f>
        <v>0</v>
      </c>
      <c r="E215" s="29">
        <f>SUMIFS(CLEARANCE!E:E,CLEARANCE!A:A,'BYPRODUCT CHANGE'!A215,CLEARANCE!K:K,'BYPRODUCT CHANGE'!C215)</f>
        <v>0</v>
      </c>
      <c r="F215" s="29">
        <f>SUMIFS(CLEARANCE!D:D,CLEARANCE!A:A,'BYPRODUCT CHANGE'!A215,CLEARANCE!K:K,'BYPRODUCT CHANGE'!C215)</f>
        <v>0</v>
      </c>
      <c r="G215" s="32">
        <f>COUNTIFS(CLEARANCE!A:A,'BYPRODUCT CHANGE'!A215,CLEARANCE!H:H,'BYPRODUCT CHANGE'!$G$206,CLEARANCE!K:K,'BYPRODUCT CHANGE'!C215)</f>
        <v>0</v>
      </c>
      <c r="H215" s="32">
        <f>COUNTIFS(CLEARANCE!A:A,'BYPRODUCT CHANGE'!A215,CLEARANCE!H:H,'BYPRODUCT CHANGE'!$H$206,CLEARANCE!K:K,'BYPRODUCT CHANGE'!C215)</f>
        <v>0</v>
      </c>
      <c r="I215" s="21">
        <f>COUNTIFS(CLEARANCE!A:A,'BYPRODUCT CHANGE'!A215,CLEARANCE!H:H,'BYPRODUCT CHANGE'!$I$206,CLEARANCE!K:K,'BYPRODUCT CHANGE'!C215)</f>
        <v>0</v>
      </c>
      <c r="J215" s="21">
        <f>COUNTIFS(CLEARANCE!A:A,'BYPRODUCT CHANGE'!A215,CLEARANCE!H:H,'BYPRODUCT CHANGE'!$J$206,CLEARANCE!K:K,'BYPRODUCT CHANGE'!C215)</f>
        <v>0</v>
      </c>
      <c r="K215" s="21">
        <f>COUNTIFS(CLEARANCE!A:A,'BYPRODUCT CHANGE'!A215,CLEARANCE!H:H,'BYPRODUCT CHANGE'!$K$206,CLEARANCE!K:K,'BYPRODUCT CHANGE'!C215)</f>
        <v>0</v>
      </c>
      <c r="L215" s="21">
        <f>COUNTIFS(CLEARANCE!A:A,'BYPRODUCT CHANGE'!A215,CLEARANCE!H:H,'BYPRODUCT CHANGE'!$L$206,CLEARANCE!K:K,'BYPRODUCT CHANGE'!C215)</f>
        <v>0</v>
      </c>
      <c r="M215" s="21">
        <f t="shared" si="55"/>
        <v>0</v>
      </c>
      <c r="N215" s="21"/>
    </row>
    <row r="216" spans="1:14" x14ac:dyDescent="0.25">
      <c r="A216" s="125" t="s">
        <v>516</v>
      </c>
      <c r="B216" s="125" t="s">
        <v>484</v>
      </c>
      <c r="C216" s="125" t="s">
        <v>133</v>
      </c>
      <c r="D216" s="308">
        <f>COUNTIFS(CLEARANCE!A:A,'BYPRODUCT CHANGE'!A216,CLEARANCE!K:K,'BYPRODUCT CHANGE'!C216)</f>
        <v>0</v>
      </c>
      <c r="E216" s="29">
        <f>SUMIFS(CLEARANCE!E:E,CLEARANCE!A:A,'BYPRODUCT CHANGE'!A216,CLEARANCE!K:K,'BYPRODUCT CHANGE'!C216)</f>
        <v>0</v>
      </c>
      <c r="F216" s="29">
        <f>SUMIFS(CLEARANCE!D:D,CLEARANCE!A:A,'BYPRODUCT CHANGE'!A216,CLEARANCE!K:K,'BYPRODUCT CHANGE'!C216)</f>
        <v>0</v>
      </c>
      <c r="G216" s="32">
        <f>COUNTIFS(CLEARANCE!A:A,'BYPRODUCT CHANGE'!A216,CLEARANCE!H:H,'BYPRODUCT CHANGE'!$G$206,CLEARANCE!K:K,'BYPRODUCT CHANGE'!C216)</f>
        <v>0</v>
      </c>
      <c r="H216" s="32">
        <f>COUNTIFS(CLEARANCE!A:A,'BYPRODUCT CHANGE'!A216,CLEARANCE!H:H,'BYPRODUCT CHANGE'!$H$206,CLEARANCE!K:K,'BYPRODUCT CHANGE'!C216)</f>
        <v>0</v>
      </c>
      <c r="I216" s="21">
        <f>COUNTIFS(CLEARANCE!A:A,'BYPRODUCT CHANGE'!A216,CLEARANCE!H:H,'BYPRODUCT CHANGE'!$I$206,CLEARANCE!K:K,'BYPRODUCT CHANGE'!C216)</f>
        <v>0</v>
      </c>
      <c r="J216" s="21">
        <f>COUNTIFS(CLEARANCE!A:A,'BYPRODUCT CHANGE'!A216,CLEARANCE!H:H,'BYPRODUCT CHANGE'!$J$206,CLEARANCE!K:K,'BYPRODUCT CHANGE'!C216)</f>
        <v>0</v>
      </c>
      <c r="K216" s="21">
        <f>COUNTIFS(CLEARANCE!A:A,'BYPRODUCT CHANGE'!A216,CLEARANCE!H:H,'BYPRODUCT CHANGE'!$K$206,CLEARANCE!K:K,'BYPRODUCT CHANGE'!C216)</f>
        <v>0</v>
      </c>
      <c r="L216" s="21">
        <f>COUNTIFS(CLEARANCE!A:A,'BYPRODUCT CHANGE'!A216,CLEARANCE!H:H,'BYPRODUCT CHANGE'!$L$206,CLEARANCE!K:K,'BYPRODUCT CHANGE'!C216)</f>
        <v>0</v>
      </c>
      <c r="M216" s="21">
        <f t="shared" si="55"/>
        <v>0</v>
      </c>
      <c r="N216" s="21"/>
    </row>
    <row r="217" spans="1:14" x14ac:dyDescent="0.25">
      <c r="A217" s="125" t="s">
        <v>511</v>
      </c>
      <c r="B217" s="125" t="s">
        <v>518</v>
      </c>
      <c r="C217" s="125" t="s">
        <v>97</v>
      </c>
      <c r="D217" s="308">
        <f>COUNTIFS(CLEARANCE!A:A,'BYPRODUCT CHANGE'!A217,CLEARANCE!K:K,'BYPRODUCT CHANGE'!C217)</f>
        <v>0</v>
      </c>
      <c r="E217" s="29">
        <f>SUMIFS(CLEARANCE!E:E,CLEARANCE!A:A,'BYPRODUCT CHANGE'!A217,CLEARANCE!K:K,'BYPRODUCT CHANGE'!C217)</f>
        <v>0</v>
      </c>
      <c r="F217" s="29">
        <f>SUMIFS(CLEARANCE!D:D,CLEARANCE!A:A,'BYPRODUCT CHANGE'!A217,CLEARANCE!K:K,'BYPRODUCT CHANGE'!C217)</f>
        <v>0</v>
      </c>
      <c r="G217" s="32">
        <f>COUNTIFS(CLEARANCE!A:A,'BYPRODUCT CHANGE'!A217,CLEARANCE!H:H,'BYPRODUCT CHANGE'!$G$206,CLEARANCE!K:K,'BYPRODUCT CHANGE'!C217)</f>
        <v>0</v>
      </c>
      <c r="H217" s="32">
        <f>COUNTIFS(CLEARANCE!A:A,'BYPRODUCT CHANGE'!A217,CLEARANCE!H:H,'BYPRODUCT CHANGE'!$H$206,CLEARANCE!K:K,'BYPRODUCT CHANGE'!C217)</f>
        <v>0</v>
      </c>
      <c r="I217" s="21">
        <f>COUNTIFS(CLEARANCE!A:A,'BYPRODUCT CHANGE'!A217,CLEARANCE!H:H,'BYPRODUCT CHANGE'!$I$206,CLEARANCE!K:K,'BYPRODUCT CHANGE'!C217)</f>
        <v>0</v>
      </c>
      <c r="J217" s="21">
        <f>COUNTIFS(CLEARANCE!A:A,'BYPRODUCT CHANGE'!A217,CLEARANCE!H:H,'BYPRODUCT CHANGE'!$J$206,CLEARANCE!K:K,'BYPRODUCT CHANGE'!C217)</f>
        <v>0</v>
      </c>
      <c r="K217" s="21">
        <f>COUNTIFS(CLEARANCE!A:A,'BYPRODUCT CHANGE'!A217,CLEARANCE!H:H,'BYPRODUCT CHANGE'!$K$206,CLEARANCE!K:K,'BYPRODUCT CHANGE'!C217)</f>
        <v>0</v>
      </c>
      <c r="L217" s="21">
        <f>COUNTIFS(CLEARANCE!A:A,'BYPRODUCT CHANGE'!A217,CLEARANCE!H:H,'BYPRODUCT CHANGE'!$L$206,CLEARANCE!K:K,'BYPRODUCT CHANGE'!C217)</f>
        <v>0</v>
      </c>
      <c r="M217" s="21">
        <f t="shared" si="55"/>
        <v>0</v>
      </c>
      <c r="N217" s="21"/>
    </row>
    <row r="218" spans="1:14" x14ac:dyDescent="0.25">
      <c r="A218" s="125" t="s">
        <v>512</v>
      </c>
      <c r="B218" s="125" t="s">
        <v>484</v>
      </c>
      <c r="C218" s="125" t="s">
        <v>133</v>
      </c>
      <c r="D218" s="308">
        <f>COUNTIFS(CLEARANCE!A:A,'BYPRODUCT CHANGE'!A218,CLEARANCE!K:K,'BYPRODUCT CHANGE'!C218)</f>
        <v>0</v>
      </c>
      <c r="E218" s="29">
        <f>SUMIFS(CLEARANCE!E:E,CLEARANCE!A:A,'BYPRODUCT CHANGE'!A218,CLEARANCE!K:K,'BYPRODUCT CHANGE'!C218)</f>
        <v>0</v>
      </c>
      <c r="F218" s="29">
        <f>SUMIFS(CLEARANCE!D:D,CLEARANCE!A:A,'BYPRODUCT CHANGE'!A218,CLEARANCE!K:K,'BYPRODUCT CHANGE'!C218)</f>
        <v>0</v>
      </c>
      <c r="G218" s="32">
        <f>COUNTIFS(CLEARANCE!A:A,'BYPRODUCT CHANGE'!A218,CLEARANCE!H:H,'BYPRODUCT CHANGE'!$G$206,CLEARANCE!K:K,'BYPRODUCT CHANGE'!C218)</f>
        <v>0</v>
      </c>
      <c r="H218" s="32">
        <f>COUNTIFS(CLEARANCE!A:A,'BYPRODUCT CHANGE'!A218,CLEARANCE!H:H,'BYPRODUCT CHANGE'!$H$206,CLEARANCE!K:K,'BYPRODUCT CHANGE'!C218)</f>
        <v>0</v>
      </c>
      <c r="I218" s="21">
        <f>COUNTIFS(CLEARANCE!A:A,'BYPRODUCT CHANGE'!A218,CLEARANCE!H:H,'BYPRODUCT CHANGE'!$I$206,CLEARANCE!K:K,'BYPRODUCT CHANGE'!C218)</f>
        <v>0</v>
      </c>
      <c r="J218" s="21">
        <f>COUNTIFS(CLEARANCE!A:A,'BYPRODUCT CHANGE'!A218,CLEARANCE!H:H,'BYPRODUCT CHANGE'!$J$206,CLEARANCE!K:K,'BYPRODUCT CHANGE'!C218)</f>
        <v>0</v>
      </c>
      <c r="K218" s="21">
        <f>COUNTIFS(CLEARANCE!A:A,'BYPRODUCT CHANGE'!A218,CLEARANCE!H:H,'BYPRODUCT CHANGE'!$K$206,CLEARANCE!K:K,'BYPRODUCT CHANGE'!C218)</f>
        <v>0</v>
      </c>
      <c r="L218" s="21">
        <f>COUNTIFS(CLEARANCE!A:A,'BYPRODUCT CHANGE'!A218,CLEARANCE!H:H,'BYPRODUCT CHANGE'!$L$206,CLEARANCE!K:K,'BYPRODUCT CHANGE'!C218)</f>
        <v>0</v>
      </c>
      <c r="M218" s="21">
        <f t="shared" si="55"/>
        <v>0</v>
      </c>
      <c r="N218" s="21"/>
    </row>
    <row r="219" spans="1:14" x14ac:dyDescent="0.25">
      <c r="A219" s="125" t="s">
        <v>50</v>
      </c>
      <c r="B219" s="125" t="s">
        <v>484</v>
      </c>
      <c r="C219" s="125" t="s">
        <v>101</v>
      </c>
      <c r="D219" s="308">
        <f>COUNTIFS(CLEARANCE!A:A,'BYPRODUCT CHANGE'!A219,CLEARANCE!K:K,'BYPRODUCT CHANGE'!C219)</f>
        <v>0</v>
      </c>
      <c r="E219" s="29">
        <f>SUMIFS(CLEARANCE!E:E,CLEARANCE!A:A,'BYPRODUCT CHANGE'!A219,CLEARANCE!K:K,'BYPRODUCT CHANGE'!C219)</f>
        <v>0</v>
      </c>
      <c r="F219" s="29">
        <f>SUMIFS(CLEARANCE!D:D,CLEARANCE!A:A,'BYPRODUCT CHANGE'!A219,CLEARANCE!K:K,'BYPRODUCT CHANGE'!C219)</f>
        <v>0</v>
      </c>
      <c r="G219" s="32">
        <f>COUNTIFS(CLEARANCE!A:A,'BYPRODUCT CHANGE'!A219,CLEARANCE!H:H,'BYPRODUCT CHANGE'!$G$206,CLEARANCE!K:K,'BYPRODUCT CHANGE'!C219)</f>
        <v>0</v>
      </c>
      <c r="H219" s="32">
        <f>COUNTIFS(CLEARANCE!A:A,'BYPRODUCT CHANGE'!A219,CLEARANCE!H:H,'BYPRODUCT CHANGE'!$H$206,CLEARANCE!K:K,'BYPRODUCT CHANGE'!C219)</f>
        <v>0</v>
      </c>
      <c r="I219" s="21">
        <f>COUNTIFS(CLEARANCE!A:A,'BYPRODUCT CHANGE'!A219,CLEARANCE!H:H,'BYPRODUCT CHANGE'!$I$206,CLEARANCE!K:K,'BYPRODUCT CHANGE'!C219)</f>
        <v>0</v>
      </c>
      <c r="J219" s="21">
        <f>COUNTIFS(CLEARANCE!A:A,'BYPRODUCT CHANGE'!A219,CLEARANCE!H:H,'BYPRODUCT CHANGE'!$J$206,CLEARANCE!K:K,'BYPRODUCT CHANGE'!C219)</f>
        <v>0</v>
      </c>
      <c r="K219" s="21">
        <f>COUNTIFS(CLEARANCE!A:A,'BYPRODUCT CHANGE'!A219,CLEARANCE!H:H,'BYPRODUCT CHANGE'!$K$206,CLEARANCE!K:K,'BYPRODUCT CHANGE'!C219)</f>
        <v>0</v>
      </c>
      <c r="L219" s="21">
        <f>COUNTIFS(CLEARANCE!A:A,'BYPRODUCT CHANGE'!A219,CLEARANCE!H:H,'BYPRODUCT CHANGE'!$L$206,CLEARANCE!K:K,'BYPRODUCT CHANGE'!C219)</f>
        <v>0</v>
      </c>
      <c r="M219" s="21">
        <f t="shared" si="55"/>
        <v>0</v>
      </c>
      <c r="N219" s="21"/>
    </row>
    <row r="220" spans="1:14" ht="15.75" x14ac:dyDescent="0.25">
      <c r="A220" s="779" t="s">
        <v>71</v>
      </c>
      <c r="B220" s="792"/>
      <c r="C220" s="780"/>
      <c r="D220" s="245">
        <f t="shared" ref="D220:M220" si="56">SUM(D207:D219)</f>
        <v>0</v>
      </c>
      <c r="E220" s="86">
        <f t="shared" si="56"/>
        <v>0</v>
      </c>
      <c r="F220" s="86">
        <f t="shared" si="56"/>
        <v>0</v>
      </c>
      <c r="G220" s="245">
        <f t="shared" si="56"/>
        <v>0</v>
      </c>
      <c r="H220" s="245">
        <f t="shared" si="56"/>
        <v>0</v>
      </c>
      <c r="I220" s="245">
        <f t="shared" si="56"/>
        <v>0</v>
      </c>
      <c r="J220" s="245">
        <f t="shared" si="56"/>
        <v>0</v>
      </c>
      <c r="K220" s="245">
        <f t="shared" si="56"/>
        <v>0</v>
      </c>
      <c r="L220" s="245">
        <f t="shared" si="56"/>
        <v>0</v>
      </c>
      <c r="M220" s="245">
        <f t="shared" si="56"/>
        <v>0</v>
      </c>
    </row>
    <row r="221" spans="1:14" x14ac:dyDescent="0.25">
      <c r="A221" s="8"/>
      <c r="B221" s="8"/>
      <c r="C221" s="332"/>
      <c r="D221" s="37"/>
      <c r="E221" s="37"/>
      <c r="F221" s="37"/>
    </row>
    <row r="222" spans="1:14" x14ac:dyDescent="0.25">
      <c r="A222" s="125"/>
      <c r="B222" s="204"/>
    </row>
    <row r="223" spans="1:14" x14ac:dyDescent="0.25">
      <c r="A223" s="125"/>
      <c r="B223" s="204"/>
    </row>
    <row r="224" spans="1:14" x14ac:dyDescent="0.25">
      <c r="A224" s="125"/>
      <c r="B224" s="204"/>
    </row>
    <row r="225" spans="1:11" x14ac:dyDescent="0.25">
      <c r="A225" s="125"/>
      <c r="B225" s="204"/>
    </row>
    <row r="226" spans="1:11" x14ac:dyDescent="0.25">
      <c r="A226" s="125"/>
      <c r="B226" s="204"/>
    </row>
    <row r="227" spans="1:11" x14ac:dyDescent="0.25">
      <c r="A227" s="125"/>
      <c r="B227" s="204"/>
    </row>
    <row r="228" spans="1:11" x14ac:dyDescent="0.25">
      <c r="A228" s="125"/>
      <c r="B228" s="204"/>
      <c r="I228"/>
      <c r="J228"/>
      <c r="K228"/>
    </row>
    <row r="229" spans="1:11" x14ac:dyDescent="0.25">
      <c r="A229" s="125"/>
      <c r="B229" s="204"/>
    </row>
    <row r="230" spans="1:11" x14ac:dyDescent="0.25">
      <c r="A230" s="125"/>
      <c r="B230" s="204"/>
    </row>
    <row r="231" spans="1:11" x14ac:dyDescent="0.25">
      <c r="A231" s="125"/>
      <c r="B231" s="204"/>
    </row>
    <row r="232" spans="1:11" x14ac:dyDescent="0.25">
      <c r="A232" s="125"/>
      <c r="B232" s="204"/>
    </row>
    <row r="233" spans="1:11" x14ac:dyDescent="0.25">
      <c r="A233" s="125"/>
      <c r="B233" s="204"/>
    </row>
    <row r="234" spans="1:11" x14ac:dyDescent="0.25">
      <c r="A234" s="125"/>
      <c r="B234" s="204"/>
    </row>
    <row r="235" spans="1:11" x14ac:dyDescent="0.25">
      <c r="A235" s="125"/>
      <c r="B235" s="204"/>
    </row>
    <row r="236" spans="1:11" x14ac:dyDescent="0.25">
      <c r="A236" s="125"/>
      <c r="B236" s="204"/>
    </row>
    <row r="237" spans="1:11" x14ac:dyDescent="0.25">
      <c r="A237" s="125"/>
      <c r="B237" s="204"/>
    </row>
    <row r="238" spans="1:11" x14ac:dyDescent="0.25">
      <c r="A238" s="125"/>
      <c r="B238" s="204"/>
    </row>
    <row r="239" spans="1:11" x14ac:dyDescent="0.25">
      <c r="A239" s="125"/>
      <c r="B239" s="204"/>
    </row>
    <row r="240" spans="1:11" x14ac:dyDescent="0.25">
      <c r="A240" s="125"/>
      <c r="B240" s="204"/>
    </row>
    <row r="241" spans="1:2" x14ac:dyDescent="0.25">
      <c r="A241" s="125"/>
      <c r="B241" s="204"/>
    </row>
    <row r="242" spans="1:2" x14ac:dyDescent="0.25">
      <c r="A242" s="125"/>
      <c r="B242" s="204"/>
    </row>
    <row r="243" spans="1:2" x14ac:dyDescent="0.25">
      <c r="A243" s="125"/>
      <c r="B243" s="204"/>
    </row>
  </sheetData>
  <sortState ref="I204:L219">
    <sortCondition descending="1" ref="L204:L219"/>
  </sortState>
  <mergeCells count="3">
    <mergeCell ref="C1:E1"/>
    <mergeCell ref="G1:L1"/>
    <mergeCell ref="A220:C220"/>
  </mergeCells>
  <conditionalFormatting sqref="A21:A58">
    <cfRule type="duplicateValues" dxfId="888" priority="1559"/>
  </conditionalFormatting>
  <conditionalFormatting sqref="A62:A65 A67:A102">
    <cfRule type="duplicateValues" dxfId="887" priority="1196"/>
  </conditionalFormatting>
  <conditionalFormatting sqref="A206">
    <cfRule type="duplicateValues" dxfId="886" priority="1058"/>
  </conditionalFormatting>
  <conditionalFormatting sqref="J62:J80 A62:A102">
    <cfRule type="duplicateValues" dxfId="885" priority="1"/>
  </conditionalFormatting>
  <pageMargins left="0.7" right="0.7" top="0.75" bottom="0.75" header="0.3" footer="0.3"/>
  <ignoredErrors>
    <ignoredError sqref="F59 F113 F129" formula="1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"/>
  <sheetViews>
    <sheetView workbookViewId="0">
      <selection activeCell="E2" sqref="E2:E5"/>
    </sheetView>
  </sheetViews>
  <sheetFormatPr defaultColWidth="9.140625" defaultRowHeight="15" x14ac:dyDescent="0.25"/>
  <cols>
    <col min="1" max="2" width="29.42578125" style="8" customWidth="1"/>
    <col min="3" max="3" width="33" style="8" bestFit="1" customWidth="1"/>
    <col min="4" max="4" width="23.28515625" style="60" bestFit="1" customWidth="1"/>
    <col min="5" max="5" width="13.28515625" style="60" bestFit="1" customWidth="1"/>
    <col min="6" max="6" width="16.42578125" style="8" bestFit="1" customWidth="1"/>
    <col min="7" max="7" width="19.28515625" style="8" bestFit="1" customWidth="1"/>
    <col min="8" max="8" width="9.140625" style="8"/>
    <col min="9" max="9" width="23.140625" style="8" customWidth="1"/>
    <col min="10" max="10" width="14" style="8" bestFit="1" customWidth="1"/>
    <col min="11" max="11" width="24" style="153" customWidth="1"/>
    <col min="12" max="16384" width="9.140625" style="8"/>
  </cols>
  <sheetData>
    <row r="1" spans="1:11" s="198" customFormat="1" x14ac:dyDescent="0.25">
      <c r="A1" s="198" t="s">
        <v>285</v>
      </c>
      <c r="B1" s="198" t="s">
        <v>412</v>
      </c>
      <c r="C1" s="198" t="s">
        <v>372</v>
      </c>
      <c r="D1" s="356" t="s">
        <v>374</v>
      </c>
      <c r="E1" s="356" t="s">
        <v>375</v>
      </c>
      <c r="F1" s="198" t="s">
        <v>65</v>
      </c>
      <c r="G1" s="198" t="s">
        <v>364</v>
      </c>
      <c r="H1" s="198" t="s">
        <v>373</v>
      </c>
      <c r="I1" s="198" t="s">
        <v>376</v>
      </c>
      <c r="J1" s="198" t="s">
        <v>135</v>
      </c>
      <c r="K1" s="357" t="s">
        <v>94</v>
      </c>
    </row>
    <row r="2" spans="1:11" x14ac:dyDescent="0.25">
      <c r="A2" s="8" t="s">
        <v>6994</v>
      </c>
      <c r="C2" s="8" t="s">
        <v>6995</v>
      </c>
      <c r="D2" s="60">
        <f>_xlfn.XLOOKUP(A2,'[3]Loan Posted List'!$A:$A,'[3]Loan Posted List'!$I:$I,0)</f>
        <v>80000</v>
      </c>
      <c r="E2" s="60">
        <v>4667</v>
      </c>
      <c r="F2" s="8" t="s">
        <v>128</v>
      </c>
      <c r="G2" s="8" t="s">
        <v>128</v>
      </c>
      <c r="H2" s="8">
        <v>48</v>
      </c>
      <c r="I2" s="8" t="s">
        <v>509</v>
      </c>
      <c r="J2" s="711" t="s">
        <v>38</v>
      </c>
      <c r="K2" s="21" t="s">
        <v>101</v>
      </c>
    </row>
    <row r="3" spans="1:11" x14ac:dyDescent="0.25">
      <c r="A3" s="8" t="s">
        <v>6996</v>
      </c>
      <c r="C3" s="8" t="s">
        <v>6997</v>
      </c>
      <c r="D3" s="60">
        <f>_xlfn.XLOOKUP(A3,'[3]Loan Posted List'!$A:$A,'[3]Loan Posted List'!$I:$I,0)</f>
        <v>13069</v>
      </c>
      <c r="E3" s="60">
        <v>489</v>
      </c>
      <c r="F3" s="8" t="s">
        <v>43</v>
      </c>
      <c r="G3" s="711" t="s">
        <v>43</v>
      </c>
      <c r="H3" s="8">
        <v>96</v>
      </c>
      <c r="I3" s="8" t="s">
        <v>387</v>
      </c>
      <c r="J3" s="711" t="s">
        <v>29</v>
      </c>
      <c r="K3" s="21" t="s">
        <v>168</v>
      </c>
    </row>
    <row r="4" spans="1:11" x14ac:dyDescent="0.25">
      <c r="A4" s="8" t="s">
        <v>6998</v>
      </c>
      <c r="C4" s="8" t="s">
        <v>6999</v>
      </c>
      <c r="D4" s="60">
        <f>_xlfn.XLOOKUP(A4,'[3]Loan Posted List'!$A:$A,'[3]Loan Posted List'!$I:$I,0)</f>
        <v>294425</v>
      </c>
      <c r="E4" s="60">
        <v>7934</v>
      </c>
      <c r="F4" s="8" t="s">
        <v>7000</v>
      </c>
      <c r="G4" s="8" t="s">
        <v>173</v>
      </c>
      <c r="H4" s="8">
        <v>144</v>
      </c>
      <c r="I4" s="8" t="s">
        <v>7001</v>
      </c>
      <c r="J4" s="711" t="s">
        <v>29</v>
      </c>
      <c r="K4" s="21" t="s">
        <v>168</v>
      </c>
    </row>
    <row r="5" spans="1:11" x14ac:dyDescent="0.25">
      <c r="A5" s="8" t="s">
        <v>7002</v>
      </c>
      <c r="C5" s="8" t="s">
        <v>7003</v>
      </c>
      <c r="D5" s="60">
        <f>_xlfn.XLOOKUP(A5,'[3]Loan Posted List'!$A:$A,'[3]Loan Posted List'!$I:$I,0)</f>
        <v>46603</v>
      </c>
      <c r="E5" s="60">
        <v>1550</v>
      </c>
      <c r="F5" s="8" t="s">
        <v>128</v>
      </c>
      <c r="G5" s="8" t="s">
        <v>128</v>
      </c>
      <c r="H5" s="8">
        <v>108</v>
      </c>
      <c r="I5" s="8" t="s">
        <v>509</v>
      </c>
      <c r="J5" s="711" t="s">
        <v>38</v>
      </c>
      <c r="K5" s="21" t="s">
        <v>101</v>
      </c>
    </row>
    <row r="9" spans="1:11" x14ac:dyDescent="0.25">
      <c r="I9" s="8" t="s">
        <v>904</v>
      </c>
    </row>
    <row r="10" spans="1:11" x14ac:dyDescent="0.25">
      <c r="I10" s="8" t="s">
        <v>609</v>
      </c>
    </row>
    <row r="11" spans="1:11" x14ac:dyDescent="0.25">
      <c r="I11" s="8" t="s">
        <v>509</v>
      </c>
    </row>
    <row r="12" spans="1:11" x14ac:dyDescent="0.25">
      <c r="I12" s="8" t="s">
        <v>5789</v>
      </c>
    </row>
    <row r="13" spans="1:11" x14ac:dyDescent="0.25">
      <c r="I13"/>
    </row>
    <row r="14" spans="1:11" x14ac:dyDescent="0.25">
      <c r="I14"/>
    </row>
    <row r="15" spans="1:11" x14ac:dyDescent="0.25">
      <c r="I15"/>
    </row>
    <row r="16" spans="1:11" x14ac:dyDescent="0.25">
      <c r="I16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1"/>
  <sheetViews>
    <sheetView workbookViewId="0">
      <selection activeCell="C1" sqref="C1:C100"/>
    </sheetView>
  </sheetViews>
  <sheetFormatPr defaultRowHeight="15" x14ac:dyDescent="0.25"/>
  <cols>
    <col min="1" max="1" width="56.140625" bestFit="1" customWidth="1"/>
    <col min="2" max="2" width="56.140625" customWidth="1"/>
    <col min="3" max="3" width="31" bestFit="1" customWidth="1"/>
    <col min="4" max="4" width="31" customWidth="1"/>
    <col min="5" max="5" width="11.7109375" bestFit="1" customWidth="1"/>
  </cols>
  <sheetData>
    <row r="1" spans="1:7" x14ac:dyDescent="0.25">
      <c r="A1" t="s">
        <v>2449</v>
      </c>
      <c r="B1" s="505" t="s">
        <v>173</v>
      </c>
      <c r="C1" s="372">
        <v>17489</v>
      </c>
      <c r="D1" s="372"/>
    </row>
    <row r="2" spans="1:7" x14ac:dyDescent="0.25">
      <c r="A2" t="s">
        <v>613</v>
      </c>
      <c r="B2" t="s">
        <v>148</v>
      </c>
      <c r="C2" s="372">
        <v>302773.90000000002</v>
      </c>
      <c r="D2" s="372"/>
      <c r="E2" s="374">
        <v>277448.59999999998</v>
      </c>
      <c r="G2" t="s">
        <v>613</v>
      </c>
    </row>
    <row r="3" spans="1:7" x14ac:dyDescent="0.25">
      <c r="A3" t="s">
        <v>5784</v>
      </c>
      <c r="B3" t="s">
        <v>148</v>
      </c>
      <c r="C3" s="372">
        <v>44830.400000000001</v>
      </c>
      <c r="D3" s="372"/>
      <c r="E3" s="374">
        <v>129901.35</v>
      </c>
      <c r="G3" t="s">
        <v>266</v>
      </c>
    </row>
    <row r="4" spans="1:7" x14ac:dyDescent="0.25">
      <c r="A4" t="s">
        <v>266</v>
      </c>
      <c r="B4" t="s">
        <v>148</v>
      </c>
      <c r="C4" s="374">
        <v>189272.35</v>
      </c>
      <c r="D4" s="372"/>
      <c r="E4" s="374">
        <v>119495</v>
      </c>
      <c r="G4" t="s">
        <v>251</v>
      </c>
    </row>
    <row r="5" spans="1:7" x14ac:dyDescent="0.25">
      <c r="A5" t="s">
        <v>251</v>
      </c>
      <c r="B5" s="427" t="s">
        <v>148</v>
      </c>
      <c r="C5" s="372">
        <v>208222</v>
      </c>
      <c r="D5" s="372"/>
      <c r="E5" s="374">
        <v>93855</v>
      </c>
      <c r="G5" t="s">
        <v>336</v>
      </c>
    </row>
    <row r="6" spans="1:7" x14ac:dyDescent="0.25">
      <c r="A6" t="s">
        <v>915</v>
      </c>
      <c r="B6" s="427" t="s">
        <v>148</v>
      </c>
      <c r="C6" s="372">
        <v>65585</v>
      </c>
      <c r="D6" s="372"/>
      <c r="E6" s="374">
        <v>212211</v>
      </c>
      <c r="G6" t="s">
        <v>218</v>
      </c>
    </row>
    <row r="7" spans="1:7" x14ac:dyDescent="0.25">
      <c r="A7" t="s">
        <v>336</v>
      </c>
      <c r="B7" t="s">
        <v>336</v>
      </c>
      <c r="C7" s="372">
        <v>41716</v>
      </c>
      <c r="D7" s="372"/>
      <c r="E7">
        <v>0</v>
      </c>
      <c r="G7" t="s">
        <v>464</v>
      </c>
    </row>
    <row r="8" spans="1:7" x14ac:dyDescent="0.25">
      <c r="A8" t="s">
        <v>218</v>
      </c>
      <c r="B8" s="427" t="s">
        <v>218</v>
      </c>
      <c r="C8" s="372">
        <v>220907</v>
      </c>
      <c r="D8" s="372"/>
      <c r="E8" s="374">
        <v>124032</v>
      </c>
      <c r="G8" t="s">
        <v>465</v>
      </c>
    </row>
    <row r="9" spans="1:7" x14ac:dyDescent="0.25">
      <c r="A9" t="s">
        <v>464</v>
      </c>
      <c r="B9" s="373" t="s">
        <v>173</v>
      </c>
      <c r="C9" s="372">
        <v>0</v>
      </c>
      <c r="D9" s="372"/>
      <c r="E9" s="374">
        <v>161960</v>
      </c>
      <c r="G9" t="s">
        <v>56</v>
      </c>
    </row>
    <row r="10" spans="1:7" x14ac:dyDescent="0.25">
      <c r="A10" t="s">
        <v>465</v>
      </c>
      <c r="B10" s="427" t="s">
        <v>173</v>
      </c>
      <c r="C10" s="372">
        <v>192950</v>
      </c>
      <c r="D10" s="372"/>
      <c r="E10" s="374">
        <v>8232</v>
      </c>
      <c r="G10" t="s">
        <v>466</v>
      </c>
    </row>
    <row r="11" spans="1:7" x14ac:dyDescent="0.25">
      <c r="A11" t="s">
        <v>56</v>
      </c>
      <c r="B11" s="427" t="s">
        <v>56</v>
      </c>
      <c r="C11" s="374">
        <v>250018</v>
      </c>
      <c r="D11" s="372"/>
      <c r="E11" s="374">
        <v>39567</v>
      </c>
      <c r="G11" t="s">
        <v>337</v>
      </c>
    </row>
    <row r="12" spans="1:7" x14ac:dyDescent="0.25">
      <c r="A12" t="s">
        <v>466</v>
      </c>
      <c r="B12" s="427" t="s">
        <v>173</v>
      </c>
      <c r="C12" s="374">
        <v>8232</v>
      </c>
      <c r="D12" s="372"/>
      <c r="E12" s="374">
        <v>94034</v>
      </c>
      <c r="G12" t="s">
        <v>338</v>
      </c>
    </row>
    <row r="13" spans="1:7" x14ac:dyDescent="0.25">
      <c r="A13" t="s">
        <v>337</v>
      </c>
      <c r="B13" t="s">
        <v>148</v>
      </c>
      <c r="C13" s="374">
        <v>218044</v>
      </c>
      <c r="D13" s="372"/>
      <c r="E13" s="374">
        <v>240839</v>
      </c>
      <c r="G13" t="s">
        <v>258</v>
      </c>
    </row>
    <row r="14" spans="1:7" x14ac:dyDescent="0.25">
      <c r="A14" t="s">
        <v>338</v>
      </c>
      <c r="B14" t="s">
        <v>148</v>
      </c>
      <c r="C14" s="372">
        <v>94034</v>
      </c>
      <c r="D14" s="372"/>
      <c r="E14" s="374">
        <v>3940</v>
      </c>
      <c r="G14" t="s">
        <v>467</v>
      </c>
    </row>
    <row r="15" spans="1:7" x14ac:dyDescent="0.25">
      <c r="A15" t="s">
        <v>258</v>
      </c>
      <c r="B15" s="427" t="s">
        <v>148</v>
      </c>
      <c r="C15" s="372">
        <v>804488</v>
      </c>
      <c r="D15" s="372"/>
      <c r="E15" s="374">
        <v>89697</v>
      </c>
      <c r="G15" t="s">
        <v>468</v>
      </c>
    </row>
    <row r="16" spans="1:7" x14ac:dyDescent="0.25">
      <c r="A16" t="s">
        <v>467</v>
      </c>
      <c r="B16" s="373" t="s">
        <v>173</v>
      </c>
      <c r="C16" s="372">
        <v>3940</v>
      </c>
      <c r="D16" s="372"/>
      <c r="E16" s="374">
        <v>317713</v>
      </c>
      <c r="G16" t="s">
        <v>463</v>
      </c>
    </row>
    <row r="17" spans="1:7" x14ac:dyDescent="0.25">
      <c r="A17" t="s">
        <v>468</v>
      </c>
      <c r="B17" s="373" t="s">
        <v>173</v>
      </c>
      <c r="C17" s="372">
        <v>123892</v>
      </c>
      <c r="D17" s="372"/>
      <c r="E17" s="374">
        <v>50495</v>
      </c>
      <c r="G17" t="s">
        <v>493</v>
      </c>
    </row>
    <row r="18" spans="1:7" x14ac:dyDescent="0.25">
      <c r="A18" t="s">
        <v>463</v>
      </c>
      <c r="B18" s="427" t="s">
        <v>173</v>
      </c>
      <c r="C18" s="372">
        <v>743490</v>
      </c>
      <c r="D18" s="372"/>
      <c r="E18" s="374">
        <v>286522.2</v>
      </c>
      <c r="G18" t="s">
        <v>45</v>
      </c>
    </row>
    <row r="19" spans="1:7" x14ac:dyDescent="0.25">
      <c r="A19" t="s">
        <v>493</v>
      </c>
      <c r="B19" s="373" t="s">
        <v>148</v>
      </c>
      <c r="C19" s="372">
        <v>79807</v>
      </c>
      <c r="D19" s="372"/>
      <c r="E19" s="374">
        <v>230577</v>
      </c>
      <c r="G19" t="s">
        <v>339</v>
      </c>
    </row>
    <row r="20" spans="1:7" x14ac:dyDescent="0.25">
      <c r="A20" t="s">
        <v>45</v>
      </c>
      <c r="B20" t="s">
        <v>148</v>
      </c>
      <c r="C20" s="372">
        <v>451751.85</v>
      </c>
      <c r="D20" s="372"/>
      <c r="E20" s="374">
        <v>36644</v>
      </c>
      <c r="G20" t="s">
        <v>469</v>
      </c>
    </row>
    <row r="21" spans="1:7" x14ac:dyDescent="0.25">
      <c r="A21" t="s">
        <v>339</v>
      </c>
      <c r="B21" s="427" t="s">
        <v>148</v>
      </c>
      <c r="C21" s="372">
        <v>339568</v>
      </c>
      <c r="D21" s="372"/>
      <c r="E21" s="374">
        <v>277582</v>
      </c>
      <c r="G21" t="s">
        <v>331</v>
      </c>
    </row>
    <row r="22" spans="1:7" x14ac:dyDescent="0.25">
      <c r="A22" t="s">
        <v>469</v>
      </c>
      <c r="B22" s="373" t="s">
        <v>366</v>
      </c>
      <c r="C22" s="374">
        <v>135691</v>
      </c>
      <c r="D22" s="372"/>
      <c r="E22" s="374">
        <v>111238</v>
      </c>
      <c r="G22" t="s">
        <v>340</v>
      </c>
    </row>
    <row r="23" spans="1:7" x14ac:dyDescent="0.25">
      <c r="A23" t="s">
        <v>331</v>
      </c>
      <c r="B23" s="427" t="s">
        <v>366</v>
      </c>
      <c r="C23" s="372">
        <v>269618</v>
      </c>
      <c r="D23" s="372"/>
      <c r="E23" s="374">
        <v>20212</v>
      </c>
      <c r="G23" t="s">
        <v>53</v>
      </c>
    </row>
    <row r="24" spans="1:7" x14ac:dyDescent="0.25">
      <c r="A24" t="s">
        <v>340</v>
      </c>
      <c r="B24" s="373" t="s">
        <v>148</v>
      </c>
      <c r="C24" s="372">
        <v>294263</v>
      </c>
      <c r="D24" s="372"/>
      <c r="E24" s="374">
        <v>114457</v>
      </c>
      <c r="G24" t="s">
        <v>273</v>
      </c>
    </row>
    <row r="25" spans="1:7" x14ac:dyDescent="0.25">
      <c r="A25" t="s">
        <v>53</v>
      </c>
      <c r="B25" t="s">
        <v>148</v>
      </c>
      <c r="C25" s="374">
        <v>75730</v>
      </c>
      <c r="D25" s="372"/>
      <c r="E25" s="374">
        <v>422942.5</v>
      </c>
      <c r="G25" t="s">
        <v>264</v>
      </c>
    </row>
    <row r="26" spans="1:7" x14ac:dyDescent="0.25">
      <c r="A26" t="s">
        <v>273</v>
      </c>
      <c r="B26" t="s">
        <v>148</v>
      </c>
      <c r="C26" s="374">
        <v>165974</v>
      </c>
      <c r="D26" s="372"/>
      <c r="E26" s="374">
        <v>196439.6</v>
      </c>
      <c r="G26" t="s">
        <v>287</v>
      </c>
    </row>
    <row r="27" spans="1:7" x14ac:dyDescent="0.25">
      <c r="A27" t="s">
        <v>264</v>
      </c>
      <c r="B27" t="s">
        <v>148</v>
      </c>
      <c r="C27" s="372">
        <v>513650.7</v>
      </c>
      <c r="D27" s="372"/>
      <c r="E27" s="374">
        <v>67130</v>
      </c>
      <c r="G27" t="s">
        <v>429</v>
      </c>
    </row>
    <row r="28" spans="1:7" x14ac:dyDescent="0.25">
      <c r="A28" t="s">
        <v>287</v>
      </c>
      <c r="B28" s="427" t="s">
        <v>148</v>
      </c>
      <c r="C28" s="372">
        <v>679813.05</v>
      </c>
      <c r="D28" s="372"/>
      <c r="E28" s="374">
        <v>95592</v>
      </c>
      <c r="G28" t="s">
        <v>334</v>
      </c>
    </row>
    <row r="29" spans="1:7" x14ac:dyDescent="0.25">
      <c r="A29" t="s">
        <v>429</v>
      </c>
      <c r="B29" s="427" t="s">
        <v>366</v>
      </c>
      <c r="C29" s="374">
        <v>103554</v>
      </c>
      <c r="D29" s="372"/>
      <c r="E29" s="374">
        <v>21333.33</v>
      </c>
      <c r="G29" t="s">
        <v>341</v>
      </c>
    </row>
    <row r="30" spans="1:7" x14ac:dyDescent="0.25">
      <c r="A30" t="s">
        <v>334</v>
      </c>
      <c r="B30" s="427" t="s">
        <v>148</v>
      </c>
      <c r="C30" s="374">
        <v>168299</v>
      </c>
      <c r="D30" s="372"/>
      <c r="E30" s="374">
        <v>41676</v>
      </c>
      <c r="G30" t="s">
        <v>342</v>
      </c>
    </row>
    <row r="31" spans="1:7" x14ac:dyDescent="0.25">
      <c r="A31" t="s">
        <v>341</v>
      </c>
      <c r="B31" s="427" t="s">
        <v>341</v>
      </c>
      <c r="C31" s="372">
        <v>50000</v>
      </c>
      <c r="D31" s="372"/>
      <c r="E31" s="374">
        <v>149709</v>
      </c>
      <c r="G31" t="s">
        <v>332</v>
      </c>
    </row>
    <row r="32" spans="1:7" x14ac:dyDescent="0.25">
      <c r="A32" t="s">
        <v>342</v>
      </c>
      <c r="B32" t="s">
        <v>148</v>
      </c>
      <c r="C32" s="372">
        <v>61358</v>
      </c>
      <c r="D32" s="372"/>
      <c r="E32" s="374">
        <v>38778</v>
      </c>
      <c r="G32" t="s">
        <v>343</v>
      </c>
    </row>
    <row r="33" spans="1:7" x14ac:dyDescent="0.25">
      <c r="A33" t="s">
        <v>2663</v>
      </c>
      <c r="B33" t="s">
        <v>148</v>
      </c>
      <c r="C33" s="374">
        <v>109469.8</v>
      </c>
      <c r="D33" s="372"/>
      <c r="E33" s="374">
        <v>28216</v>
      </c>
      <c r="G33" t="s">
        <v>333</v>
      </c>
    </row>
    <row r="34" spans="1:7" x14ac:dyDescent="0.25">
      <c r="A34" t="s">
        <v>332</v>
      </c>
      <c r="B34" t="s">
        <v>148</v>
      </c>
      <c r="C34" s="372">
        <v>360604</v>
      </c>
      <c r="D34" s="372"/>
      <c r="E34" s="374">
        <v>94860</v>
      </c>
      <c r="G34" t="s">
        <v>520</v>
      </c>
    </row>
    <row r="35" spans="1:7" x14ac:dyDescent="0.25">
      <c r="A35" t="s">
        <v>343</v>
      </c>
      <c r="B35" s="427" t="s">
        <v>148</v>
      </c>
      <c r="C35" s="374">
        <v>218044</v>
      </c>
      <c r="D35" s="372"/>
      <c r="E35" s="374">
        <v>201704</v>
      </c>
      <c r="G35" t="s">
        <v>263</v>
      </c>
    </row>
    <row r="36" spans="1:7" x14ac:dyDescent="0.25">
      <c r="A36" t="s">
        <v>333</v>
      </c>
      <c r="B36" s="427" t="s">
        <v>148</v>
      </c>
      <c r="C36" s="372">
        <v>22119</v>
      </c>
      <c r="D36" s="372"/>
      <c r="E36" s="374">
        <v>27472</v>
      </c>
      <c r="G36" t="s">
        <v>344</v>
      </c>
    </row>
    <row r="37" spans="1:7" x14ac:dyDescent="0.25">
      <c r="A37" t="s">
        <v>520</v>
      </c>
      <c r="B37" s="427" t="s">
        <v>365</v>
      </c>
      <c r="C37" s="372">
        <v>107938.8</v>
      </c>
      <c r="D37" s="372"/>
      <c r="E37" s="374">
        <v>174045</v>
      </c>
      <c r="G37" t="s">
        <v>328</v>
      </c>
    </row>
    <row r="38" spans="1:7" x14ac:dyDescent="0.25">
      <c r="A38" t="s">
        <v>263</v>
      </c>
      <c r="B38" s="427" t="s">
        <v>148</v>
      </c>
      <c r="C38" s="374">
        <v>245489</v>
      </c>
      <c r="D38" s="372"/>
      <c r="E38" s="374">
        <v>36489</v>
      </c>
      <c r="G38" t="s">
        <v>345</v>
      </c>
    </row>
    <row r="39" spans="1:7" x14ac:dyDescent="0.25">
      <c r="A39" t="s">
        <v>344</v>
      </c>
      <c r="B39" t="s">
        <v>173</v>
      </c>
      <c r="C39" s="372">
        <v>26320</v>
      </c>
      <c r="D39" s="372"/>
      <c r="E39" s="374">
        <v>16710</v>
      </c>
      <c r="G39" t="s">
        <v>346</v>
      </c>
    </row>
    <row r="40" spans="1:7" x14ac:dyDescent="0.25">
      <c r="A40" t="s">
        <v>5785</v>
      </c>
      <c r="B40" t="s">
        <v>173</v>
      </c>
      <c r="C40" s="372">
        <v>15636</v>
      </c>
      <c r="D40" s="372"/>
      <c r="E40" s="374">
        <v>29382</v>
      </c>
      <c r="G40" t="s">
        <v>347</v>
      </c>
    </row>
    <row r="41" spans="1:7" x14ac:dyDescent="0.25">
      <c r="A41" t="s">
        <v>328</v>
      </c>
      <c r="B41" t="s">
        <v>173</v>
      </c>
      <c r="C41" s="372">
        <v>211812</v>
      </c>
      <c r="D41" s="372"/>
      <c r="E41" s="374">
        <v>4903</v>
      </c>
      <c r="G41" t="s">
        <v>348</v>
      </c>
    </row>
    <row r="42" spans="1:7" x14ac:dyDescent="0.25">
      <c r="A42" t="s">
        <v>345</v>
      </c>
      <c r="B42" t="s">
        <v>173</v>
      </c>
      <c r="C42" s="372">
        <v>49980</v>
      </c>
      <c r="D42" s="372"/>
      <c r="E42" s="374">
        <v>36844</v>
      </c>
      <c r="G42" t="s">
        <v>349</v>
      </c>
    </row>
    <row r="43" spans="1:7" x14ac:dyDescent="0.25">
      <c r="A43" t="s">
        <v>346</v>
      </c>
      <c r="B43" t="s">
        <v>173</v>
      </c>
      <c r="C43" s="372">
        <v>20451</v>
      </c>
      <c r="D43" s="372"/>
      <c r="E43" s="374">
        <v>40219</v>
      </c>
      <c r="G43" t="s">
        <v>350</v>
      </c>
    </row>
    <row r="44" spans="1:7" x14ac:dyDescent="0.25">
      <c r="A44" t="s">
        <v>347</v>
      </c>
      <c r="B44" t="s">
        <v>173</v>
      </c>
      <c r="C44" s="372">
        <v>116403</v>
      </c>
      <c r="D44" s="372"/>
      <c r="E44" s="374">
        <v>5160</v>
      </c>
      <c r="G44" t="s">
        <v>494</v>
      </c>
    </row>
    <row r="45" spans="1:7" x14ac:dyDescent="0.25">
      <c r="A45" t="s">
        <v>348</v>
      </c>
      <c r="B45" t="s">
        <v>173</v>
      </c>
      <c r="C45" s="372">
        <v>3353</v>
      </c>
      <c r="D45" s="372"/>
      <c r="E45" s="374">
        <v>105158</v>
      </c>
      <c r="G45" t="s">
        <v>351</v>
      </c>
    </row>
    <row r="46" spans="1:7" x14ac:dyDescent="0.25">
      <c r="A46" t="s">
        <v>349</v>
      </c>
      <c r="B46" t="s">
        <v>173</v>
      </c>
      <c r="C46" s="372">
        <v>11433</v>
      </c>
      <c r="D46" s="372"/>
      <c r="E46" s="374">
        <v>38713</v>
      </c>
      <c r="G46" t="s">
        <v>353</v>
      </c>
    </row>
    <row r="47" spans="1:7" x14ac:dyDescent="0.25">
      <c r="A47" t="s">
        <v>350</v>
      </c>
      <c r="B47" t="s">
        <v>173</v>
      </c>
      <c r="C47" s="372">
        <v>41683.35</v>
      </c>
      <c r="D47" s="372"/>
      <c r="E47" s="374">
        <v>81749</v>
      </c>
      <c r="G47" t="s">
        <v>352</v>
      </c>
    </row>
    <row r="48" spans="1:7" x14ac:dyDescent="0.25">
      <c r="A48" t="s">
        <v>494</v>
      </c>
      <c r="B48" t="s">
        <v>173</v>
      </c>
      <c r="C48" s="372">
        <v>5170</v>
      </c>
      <c r="D48" s="372"/>
      <c r="E48" s="374">
        <v>7764</v>
      </c>
      <c r="G48" t="s">
        <v>354</v>
      </c>
    </row>
    <row r="49" spans="1:7" x14ac:dyDescent="0.25">
      <c r="A49" t="s">
        <v>351</v>
      </c>
      <c r="B49" t="s">
        <v>173</v>
      </c>
      <c r="C49" s="372">
        <v>88050</v>
      </c>
      <c r="D49" s="372"/>
      <c r="E49" s="374">
        <v>8000</v>
      </c>
      <c r="G49" t="s">
        <v>521</v>
      </c>
    </row>
    <row r="50" spans="1:7" x14ac:dyDescent="0.25">
      <c r="A50" t="s">
        <v>353</v>
      </c>
      <c r="B50" t="s">
        <v>173</v>
      </c>
      <c r="C50" s="372">
        <v>92578</v>
      </c>
      <c r="D50" s="372"/>
      <c r="E50" s="374">
        <v>7031</v>
      </c>
      <c r="G50" t="s">
        <v>522</v>
      </c>
    </row>
    <row r="51" spans="1:7" x14ac:dyDescent="0.25">
      <c r="A51" t="s">
        <v>352</v>
      </c>
      <c r="B51" t="s">
        <v>173</v>
      </c>
      <c r="C51" s="372">
        <v>223699</v>
      </c>
      <c r="D51" s="372"/>
      <c r="E51" s="374">
        <v>22589</v>
      </c>
      <c r="G51" t="s">
        <v>470</v>
      </c>
    </row>
    <row r="52" spans="1:7" x14ac:dyDescent="0.25">
      <c r="A52" t="s">
        <v>354</v>
      </c>
      <c r="B52" t="s">
        <v>173</v>
      </c>
      <c r="C52" s="372">
        <v>39907</v>
      </c>
      <c r="D52" s="372"/>
      <c r="E52" s="374">
        <v>24784</v>
      </c>
      <c r="G52" t="s">
        <v>471</v>
      </c>
    </row>
    <row r="53" spans="1:7" x14ac:dyDescent="0.25">
      <c r="A53" t="s">
        <v>521</v>
      </c>
      <c r="B53" t="s">
        <v>173</v>
      </c>
      <c r="C53" s="374">
        <v>10990</v>
      </c>
      <c r="D53" s="372"/>
      <c r="E53" s="374">
        <v>307324</v>
      </c>
      <c r="G53" t="s">
        <v>355</v>
      </c>
    </row>
    <row r="54" spans="1:7" x14ac:dyDescent="0.25">
      <c r="A54" t="s">
        <v>522</v>
      </c>
      <c r="B54" t="s">
        <v>173</v>
      </c>
      <c r="C54" s="372">
        <v>7981</v>
      </c>
      <c r="D54" s="372"/>
      <c r="E54" s="374">
        <v>3789</v>
      </c>
      <c r="G54" t="s">
        <v>472</v>
      </c>
    </row>
    <row r="55" spans="1:7" x14ac:dyDescent="0.25">
      <c r="A55" t="s">
        <v>1255</v>
      </c>
      <c r="B55" s="589" t="s">
        <v>148</v>
      </c>
      <c r="C55" s="372">
        <v>148098</v>
      </c>
      <c r="D55" s="372"/>
      <c r="E55" s="374">
        <v>9114</v>
      </c>
      <c r="G55" t="s">
        <v>473</v>
      </c>
    </row>
    <row r="56" spans="1:7" x14ac:dyDescent="0.25">
      <c r="A56" t="s">
        <v>470</v>
      </c>
      <c r="B56" t="s">
        <v>173</v>
      </c>
      <c r="C56" s="372">
        <v>2625</v>
      </c>
      <c r="D56" s="372"/>
      <c r="E56" s="374">
        <v>562176.80000000005</v>
      </c>
      <c r="G56" t="s">
        <v>253</v>
      </c>
    </row>
    <row r="57" spans="1:7" x14ac:dyDescent="0.25">
      <c r="A57" t="s">
        <v>791</v>
      </c>
      <c r="B57" s="373" t="s">
        <v>173</v>
      </c>
      <c r="C57" s="372">
        <v>68026</v>
      </c>
      <c r="D57" s="372"/>
      <c r="E57" s="374">
        <v>246412</v>
      </c>
      <c r="G57" t="s">
        <v>260</v>
      </c>
    </row>
    <row r="58" spans="1:7" x14ac:dyDescent="0.25">
      <c r="A58" t="s">
        <v>471</v>
      </c>
      <c r="B58" t="s">
        <v>173</v>
      </c>
      <c r="C58" s="372">
        <v>31764</v>
      </c>
      <c r="D58" s="372"/>
      <c r="E58" s="374">
        <v>84463.45</v>
      </c>
      <c r="G58" t="s">
        <v>290</v>
      </c>
    </row>
    <row r="59" spans="1:7" x14ac:dyDescent="0.25">
      <c r="A59" t="s">
        <v>355</v>
      </c>
      <c r="B59" s="401" t="s">
        <v>173</v>
      </c>
      <c r="C59" s="374">
        <v>421682.7</v>
      </c>
      <c r="D59" s="372"/>
      <c r="E59" s="374">
        <v>29623</v>
      </c>
      <c r="G59" t="s">
        <v>356</v>
      </c>
    </row>
    <row r="60" spans="1:7" x14ac:dyDescent="0.25">
      <c r="A60" t="s">
        <v>472</v>
      </c>
      <c r="B60" s="427" t="s">
        <v>173</v>
      </c>
      <c r="C60" s="374">
        <v>3789</v>
      </c>
      <c r="D60" s="372"/>
      <c r="E60" s="374">
        <v>89765</v>
      </c>
      <c r="G60" t="s">
        <v>257</v>
      </c>
    </row>
    <row r="61" spans="1:7" x14ac:dyDescent="0.25">
      <c r="A61" t="s">
        <v>3697</v>
      </c>
      <c r="B61" s="506" t="s">
        <v>173</v>
      </c>
      <c r="C61" s="372">
        <v>4300</v>
      </c>
      <c r="D61" s="372"/>
      <c r="E61" s="374">
        <v>151682</v>
      </c>
      <c r="G61" t="s">
        <v>357</v>
      </c>
    </row>
    <row r="62" spans="1:7" x14ac:dyDescent="0.25">
      <c r="A62" t="s">
        <v>473</v>
      </c>
      <c r="B62" s="506" t="s">
        <v>173</v>
      </c>
      <c r="C62" s="372">
        <v>3714</v>
      </c>
      <c r="D62" s="372"/>
      <c r="E62" s="374">
        <v>12460</v>
      </c>
      <c r="G62" t="s">
        <v>474</v>
      </c>
    </row>
    <row r="63" spans="1:7" x14ac:dyDescent="0.25">
      <c r="A63" t="s">
        <v>4121</v>
      </c>
      <c r="B63" s="506" t="s">
        <v>173</v>
      </c>
      <c r="C63" s="372">
        <v>10262</v>
      </c>
      <c r="D63" s="372"/>
      <c r="E63" s="374">
        <v>34985</v>
      </c>
      <c r="G63" t="s">
        <v>221</v>
      </c>
    </row>
    <row r="64" spans="1:7" x14ac:dyDescent="0.25">
      <c r="A64" t="s">
        <v>4613</v>
      </c>
      <c r="B64" t="s">
        <v>148</v>
      </c>
      <c r="C64" s="374">
        <v>227655</v>
      </c>
      <c r="D64" s="372"/>
      <c r="E64" s="374">
        <v>106770</v>
      </c>
      <c r="G64" t="s">
        <v>157</v>
      </c>
    </row>
    <row r="65" spans="1:7" x14ac:dyDescent="0.25">
      <c r="A65" t="s">
        <v>253</v>
      </c>
      <c r="B65" t="s">
        <v>148</v>
      </c>
      <c r="C65" s="372">
        <v>737769.8</v>
      </c>
      <c r="D65" s="372"/>
      <c r="E65" s="374">
        <v>59442</v>
      </c>
      <c r="G65" t="s">
        <v>475</v>
      </c>
    </row>
    <row r="66" spans="1:7" x14ac:dyDescent="0.25">
      <c r="A66" t="s">
        <v>260</v>
      </c>
      <c r="B66" t="s">
        <v>148</v>
      </c>
      <c r="C66" s="372">
        <v>442877</v>
      </c>
      <c r="D66" s="372"/>
      <c r="E66" s="374">
        <v>1038458</v>
      </c>
      <c r="G66" t="s">
        <v>174</v>
      </c>
    </row>
    <row r="67" spans="1:7" x14ac:dyDescent="0.25">
      <c r="A67" t="s">
        <v>290</v>
      </c>
      <c r="B67" t="s">
        <v>148</v>
      </c>
      <c r="C67" s="372">
        <v>110007.45</v>
      </c>
      <c r="D67" s="372"/>
      <c r="E67" s="374">
        <v>5290356</v>
      </c>
      <c r="G67" t="s">
        <v>128</v>
      </c>
    </row>
    <row r="68" spans="1:7" x14ac:dyDescent="0.25">
      <c r="A68" t="s">
        <v>5786</v>
      </c>
      <c r="B68" t="s">
        <v>148</v>
      </c>
      <c r="C68" s="372">
        <v>86900</v>
      </c>
      <c r="D68" s="372"/>
      <c r="E68" s="374">
        <v>3114878</v>
      </c>
      <c r="G68" t="s">
        <v>327</v>
      </c>
    </row>
    <row r="69" spans="1:7" x14ac:dyDescent="0.25">
      <c r="A69" t="s">
        <v>356</v>
      </c>
      <c r="B69" t="s">
        <v>148</v>
      </c>
      <c r="C69" s="372">
        <v>164213</v>
      </c>
      <c r="D69" s="372"/>
      <c r="E69" s="374">
        <v>3399876.35</v>
      </c>
      <c r="G69" t="s">
        <v>21</v>
      </c>
    </row>
    <row r="70" spans="1:7" x14ac:dyDescent="0.25">
      <c r="A70" t="s">
        <v>257</v>
      </c>
      <c r="B70" t="s">
        <v>148</v>
      </c>
      <c r="C70" s="372">
        <v>77056</v>
      </c>
      <c r="D70" s="372"/>
      <c r="E70" s="374">
        <v>11263</v>
      </c>
      <c r="G70" t="s">
        <v>361</v>
      </c>
    </row>
    <row r="71" spans="1:7" x14ac:dyDescent="0.25">
      <c r="A71" t="s">
        <v>357</v>
      </c>
      <c r="B71" s="376" t="s">
        <v>173</v>
      </c>
      <c r="C71" s="374">
        <v>241809</v>
      </c>
      <c r="D71" s="372"/>
      <c r="E71" s="374">
        <v>18132</v>
      </c>
      <c r="G71" t="s">
        <v>267</v>
      </c>
    </row>
    <row r="72" spans="1:7" x14ac:dyDescent="0.25">
      <c r="A72" t="s">
        <v>474</v>
      </c>
      <c r="B72" s="427" t="s">
        <v>173</v>
      </c>
      <c r="C72" s="374">
        <v>0</v>
      </c>
      <c r="D72" s="372"/>
      <c r="E72" s="374">
        <v>12988</v>
      </c>
      <c r="G72" t="s">
        <v>476</v>
      </c>
    </row>
    <row r="73" spans="1:7" x14ac:dyDescent="0.25">
      <c r="A73" t="s">
        <v>221</v>
      </c>
      <c r="B73" s="427" t="s">
        <v>148</v>
      </c>
      <c r="C73" s="372">
        <v>36182</v>
      </c>
      <c r="D73" s="372"/>
      <c r="E73" s="374">
        <v>1520</v>
      </c>
      <c r="G73" t="s">
        <v>495</v>
      </c>
    </row>
    <row r="74" spans="1:7" x14ac:dyDescent="0.25">
      <c r="A74" t="s">
        <v>5787</v>
      </c>
      <c r="B74" s="427" t="s">
        <v>148</v>
      </c>
      <c r="C74" s="372">
        <v>36082</v>
      </c>
      <c r="D74" s="372"/>
      <c r="E74" s="374">
        <v>15784</v>
      </c>
      <c r="G74" t="s">
        <v>358</v>
      </c>
    </row>
    <row r="75" spans="1:7" x14ac:dyDescent="0.25">
      <c r="A75" t="s">
        <v>157</v>
      </c>
      <c r="B75" s="427" t="s">
        <v>157</v>
      </c>
      <c r="C75" s="372">
        <v>277117</v>
      </c>
      <c r="D75" s="372"/>
      <c r="E75" s="374">
        <v>4278</v>
      </c>
      <c r="G75" t="s">
        <v>477</v>
      </c>
    </row>
    <row r="76" spans="1:7" x14ac:dyDescent="0.25">
      <c r="A76" t="s">
        <v>475</v>
      </c>
      <c r="B76" s="427" t="s">
        <v>173</v>
      </c>
      <c r="C76" s="372">
        <v>83380</v>
      </c>
      <c r="D76" s="372"/>
      <c r="E76" s="374">
        <v>35549</v>
      </c>
      <c r="G76" t="s">
        <v>330</v>
      </c>
    </row>
    <row r="77" spans="1:7" x14ac:dyDescent="0.25">
      <c r="A77" t="s">
        <v>174</v>
      </c>
      <c r="B77" t="s">
        <v>174</v>
      </c>
      <c r="C77" s="374">
        <v>1377983</v>
      </c>
      <c r="D77" s="372"/>
      <c r="E77" s="374">
        <v>4625</v>
      </c>
      <c r="G77" t="s">
        <v>330</v>
      </c>
    </row>
    <row r="78" spans="1:7" x14ac:dyDescent="0.25">
      <c r="A78" t="s">
        <v>128</v>
      </c>
      <c r="B78" t="s">
        <v>128</v>
      </c>
      <c r="C78" s="372">
        <v>5542005</v>
      </c>
      <c r="D78" s="372"/>
      <c r="E78" s="374">
        <v>270813</v>
      </c>
      <c r="G78" t="s">
        <v>252</v>
      </c>
    </row>
    <row r="79" spans="1:7" x14ac:dyDescent="0.25">
      <c r="A79" t="s">
        <v>327</v>
      </c>
      <c r="B79" t="s">
        <v>327</v>
      </c>
      <c r="C79" s="374">
        <v>3399693</v>
      </c>
      <c r="D79" s="372"/>
      <c r="E79" s="374">
        <v>21900</v>
      </c>
      <c r="G79" t="s">
        <v>424</v>
      </c>
    </row>
    <row r="80" spans="1:7" x14ac:dyDescent="0.25">
      <c r="A80" t="s">
        <v>21</v>
      </c>
      <c r="B80" t="s">
        <v>21</v>
      </c>
      <c r="C80" s="374">
        <v>4213475.6500000004</v>
      </c>
      <c r="D80" s="372"/>
      <c r="E80" s="374">
        <v>120820</v>
      </c>
      <c r="G80" t="s">
        <v>478</v>
      </c>
    </row>
    <row r="81" spans="1:7" x14ac:dyDescent="0.25">
      <c r="A81" t="s">
        <v>361</v>
      </c>
      <c r="B81" s="427" t="s">
        <v>173</v>
      </c>
      <c r="C81" s="374">
        <v>7440</v>
      </c>
      <c r="D81" s="372"/>
      <c r="E81" s="374">
        <v>63115</v>
      </c>
      <c r="G81" t="s">
        <v>479</v>
      </c>
    </row>
    <row r="82" spans="1:7" x14ac:dyDescent="0.25">
      <c r="A82" t="s">
        <v>267</v>
      </c>
      <c r="B82" s="427" t="s">
        <v>148</v>
      </c>
      <c r="C82" s="372">
        <v>168974</v>
      </c>
      <c r="D82" s="372"/>
      <c r="E82" s="374">
        <v>3754</v>
      </c>
      <c r="G82" t="s">
        <v>359</v>
      </c>
    </row>
    <row r="83" spans="1:7" x14ac:dyDescent="0.25">
      <c r="A83" t="s">
        <v>476</v>
      </c>
      <c r="B83" s="373" t="s">
        <v>173</v>
      </c>
      <c r="C83" s="372">
        <v>25556</v>
      </c>
      <c r="D83" s="372"/>
      <c r="E83" s="374">
        <v>7199219</v>
      </c>
      <c r="G83" t="s">
        <v>43</v>
      </c>
    </row>
    <row r="84" spans="1:7" x14ac:dyDescent="0.25">
      <c r="A84" t="s">
        <v>495</v>
      </c>
      <c r="B84" s="373" t="s">
        <v>173</v>
      </c>
      <c r="C84" s="372">
        <v>4389</v>
      </c>
      <c r="D84" s="372"/>
      <c r="E84" s="374">
        <v>41961</v>
      </c>
      <c r="G84" t="s">
        <v>360</v>
      </c>
    </row>
    <row r="85" spans="1:7" x14ac:dyDescent="0.25">
      <c r="A85" t="s">
        <v>792</v>
      </c>
      <c r="B85" s="373" t="s">
        <v>173</v>
      </c>
      <c r="C85" s="374">
        <v>25207</v>
      </c>
      <c r="D85" s="374"/>
      <c r="E85" s="374">
        <v>241569</v>
      </c>
      <c r="G85" t="s">
        <v>329</v>
      </c>
    </row>
    <row r="86" spans="1:7" x14ac:dyDescent="0.25">
      <c r="A86" t="s">
        <v>3698</v>
      </c>
      <c r="B86" s="377" t="s">
        <v>173</v>
      </c>
      <c r="C86" s="374">
        <v>7440</v>
      </c>
      <c r="D86" s="374"/>
      <c r="E86" s="374">
        <v>49498</v>
      </c>
      <c r="G86" t="s">
        <v>362</v>
      </c>
    </row>
    <row r="87" spans="1:7" x14ac:dyDescent="0.25">
      <c r="A87" t="s">
        <v>477</v>
      </c>
      <c r="B87" s="427" t="s">
        <v>173</v>
      </c>
      <c r="C87" s="374">
        <v>4580</v>
      </c>
      <c r="D87" s="374"/>
    </row>
    <row r="88" spans="1:7" x14ac:dyDescent="0.25">
      <c r="A88" t="s">
        <v>7004</v>
      </c>
      <c r="B88" s="427" t="s">
        <v>173</v>
      </c>
      <c r="C88" s="374"/>
    </row>
    <row r="89" spans="1:7" x14ac:dyDescent="0.25">
      <c r="A89" t="s">
        <v>330</v>
      </c>
      <c r="B89" t="s">
        <v>148</v>
      </c>
      <c r="C89" s="374">
        <v>37713.85</v>
      </c>
      <c r="D89" s="374"/>
    </row>
    <row r="90" spans="1:7" x14ac:dyDescent="0.25">
      <c r="A90" t="s">
        <v>7005</v>
      </c>
      <c r="B90" s="376" t="s">
        <v>148</v>
      </c>
      <c r="C90" s="374">
        <v>5900</v>
      </c>
    </row>
    <row r="91" spans="1:7" x14ac:dyDescent="0.25">
      <c r="A91" t="s">
        <v>252</v>
      </c>
      <c r="B91" s="376" t="s">
        <v>148</v>
      </c>
      <c r="C91" s="374">
        <v>460319.8</v>
      </c>
    </row>
    <row r="92" spans="1:7" x14ac:dyDescent="0.25">
      <c r="A92" t="s">
        <v>424</v>
      </c>
      <c r="B92" s="376" t="s">
        <v>148</v>
      </c>
      <c r="C92" s="374">
        <v>65568</v>
      </c>
    </row>
    <row r="93" spans="1:7" x14ac:dyDescent="0.25">
      <c r="A93" t="s">
        <v>478</v>
      </c>
      <c r="B93" s="427" t="s">
        <v>173</v>
      </c>
      <c r="C93" s="374">
        <v>102627</v>
      </c>
    </row>
    <row r="94" spans="1:7" x14ac:dyDescent="0.25">
      <c r="A94" t="s">
        <v>479</v>
      </c>
      <c r="B94" s="427" t="s">
        <v>173</v>
      </c>
      <c r="C94" s="374">
        <v>35910</v>
      </c>
    </row>
    <row r="95" spans="1:7" x14ac:dyDescent="0.25">
      <c r="A95" t="s">
        <v>359</v>
      </c>
      <c r="B95" s="376" t="s">
        <v>148</v>
      </c>
      <c r="C95" s="374">
        <v>3754</v>
      </c>
    </row>
    <row r="96" spans="1:7" x14ac:dyDescent="0.25">
      <c r="A96" t="s">
        <v>43</v>
      </c>
      <c r="B96" t="s">
        <v>43</v>
      </c>
      <c r="C96" s="374">
        <v>10996328</v>
      </c>
    </row>
    <row r="97" spans="1:3" x14ac:dyDescent="0.25">
      <c r="A97" t="s">
        <v>360</v>
      </c>
      <c r="B97" t="s">
        <v>360</v>
      </c>
      <c r="C97" s="374">
        <v>66323</v>
      </c>
    </row>
    <row r="98" spans="1:3" x14ac:dyDescent="0.25">
      <c r="A98" t="s">
        <v>329</v>
      </c>
      <c r="B98" t="s">
        <v>148</v>
      </c>
      <c r="C98" s="374">
        <v>323209</v>
      </c>
    </row>
    <row r="99" spans="1:3" x14ac:dyDescent="0.25">
      <c r="A99" t="s">
        <v>537</v>
      </c>
      <c r="B99" s="376" t="s">
        <v>148</v>
      </c>
      <c r="C99" s="374">
        <v>64373</v>
      </c>
    </row>
    <row r="100" spans="1:3" x14ac:dyDescent="0.25">
      <c r="A100" t="s">
        <v>362</v>
      </c>
      <c r="B100" s="376" t="s">
        <v>148</v>
      </c>
      <c r="C100" s="374">
        <v>163735</v>
      </c>
    </row>
    <row r="101" spans="1:3" x14ac:dyDescent="0.25">
      <c r="B101" s="505"/>
    </row>
  </sheetData>
  <pageMargins left="0.7" right="0.7" top="0.75" bottom="0.75" header="0.3" footer="0.3"/>
  <pageSetup orientation="portrait" horizontalDpi="360" verticalDpi="36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F6F6-F1BF-46D7-A39B-E494492D8703}">
  <dimension ref="A1:E95"/>
  <sheetViews>
    <sheetView workbookViewId="0">
      <selection activeCell="H105" sqref="H105"/>
    </sheetView>
  </sheetViews>
  <sheetFormatPr defaultRowHeight="15" x14ac:dyDescent="0.25"/>
  <cols>
    <col min="1" max="1" width="59.140625" bestFit="1" customWidth="1"/>
    <col min="5" max="5" width="11.42578125" bestFit="1" customWidth="1"/>
  </cols>
  <sheetData>
    <row r="1" spans="1:5" x14ac:dyDescent="0.25">
      <c r="A1" t="s">
        <v>2449</v>
      </c>
      <c r="B1">
        <v>3024</v>
      </c>
      <c r="C1">
        <v>2</v>
      </c>
      <c r="E1" s="374">
        <v>3224</v>
      </c>
    </row>
    <row r="2" spans="1:5" x14ac:dyDescent="0.25">
      <c r="A2" t="s">
        <v>613</v>
      </c>
      <c r="B2">
        <v>392634.7</v>
      </c>
      <c r="C2">
        <v>34</v>
      </c>
      <c r="E2" s="374">
        <v>396034.7</v>
      </c>
    </row>
    <row r="3" spans="1:5" x14ac:dyDescent="0.25">
      <c r="A3" t="s">
        <v>266</v>
      </c>
      <c r="B3">
        <v>166185.35</v>
      </c>
      <c r="C3">
        <v>20</v>
      </c>
      <c r="E3" s="374">
        <v>168185.35</v>
      </c>
    </row>
    <row r="4" spans="1:5" x14ac:dyDescent="0.25">
      <c r="A4" t="s">
        <v>251</v>
      </c>
      <c r="B4">
        <v>200065</v>
      </c>
      <c r="C4">
        <v>23</v>
      </c>
      <c r="E4" s="374">
        <v>202365</v>
      </c>
    </row>
    <row r="5" spans="1:5" x14ac:dyDescent="0.25">
      <c r="A5" t="s">
        <v>915</v>
      </c>
      <c r="B5">
        <v>31606</v>
      </c>
      <c r="C5">
        <v>1</v>
      </c>
      <c r="E5" s="374">
        <v>31706</v>
      </c>
    </row>
    <row r="6" spans="1:5" x14ac:dyDescent="0.25">
      <c r="A6" t="s">
        <v>336</v>
      </c>
      <c r="B6">
        <v>41616</v>
      </c>
      <c r="E6" s="374">
        <v>41616</v>
      </c>
    </row>
    <row r="7" spans="1:5" x14ac:dyDescent="0.25">
      <c r="A7" t="s">
        <v>218</v>
      </c>
      <c r="B7">
        <v>238592</v>
      </c>
      <c r="C7">
        <v>28</v>
      </c>
      <c r="E7" s="374">
        <v>241392</v>
      </c>
    </row>
    <row r="8" spans="1:5" x14ac:dyDescent="0.25">
      <c r="A8" t="s">
        <v>464</v>
      </c>
      <c r="B8">
        <v>0</v>
      </c>
    </row>
    <row r="9" spans="1:5" x14ac:dyDescent="0.25">
      <c r="A9" t="s">
        <v>465</v>
      </c>
      <c r="B9">
        <v>140932</v>
      </c>
      <c r="C9">
        <v>10</v>
      </c>
      <c r="E9" s="374">
        <v>141932</v>
      </c>
    </row>
    <row r="10" spans="1:5" x14ac:dyDescent="0.25">
      <c r="A10" t="s">
        <v>56</v>
      </c>
      <c r="B10">
        <v>201558</v>
      </c>
      <c r="C10">
        <v>26</v>
      </c>
      <c r="E10" s="374">
        <v>204158</v>
      </c>
    </row>
    <row r="11" spans="1:5" x14ac:dyDescent="0.25">
      <c r="A11" t="s">
        <v>466</v>
      </c>
      <c r="B11">
        <v>8232</v>
      </c>
      <c r="C11">
        <v>1</v>
      </c>
      <c r="E11" s="374">
        <v>8332</v>
      </c>
    </row>
    <row r="12" spans="1:5" x14ac:dyDescent="0.25">
      <c r="A12" t="s">
        <v>337</v>
      </c>
      <c r="B12">
        <v>40577</v>
      </c>
      <c r="C12">
        <v>4</v>
      </c>
      <c r="E12" s="374">
        <v>40977</v>
      </c>
    </row>
    <row r="13" spans="1:5" x14ac:dyDescent="0.25">
      <c r="A13" t="s">
        <v>338</v>
      </c>
      <c r="B13">
        <v>94034</v>
      </c>
      <c r="C13">
        <v>3</v>
      </c>
      <c r="E13" s="374">
        <v>94334</v>
      </c>
    </row>
    <row r="14" spans="1:5" x14ac:dyDescent="0.25">
      <c r="A14" t="s">
        <v>258</v>
      </c>
      <c r="B14">
        <v>513928</v>
      </c>
      <c r="C14">
        <v>55</v>
      </c>
      <c r="E14" s="374">
        <v>519428</v>
      </c>
    </row>
    <row r="15" spans="1:5" x14ac:dyDescent="0.25">
      <c r="A15" t="s">
        <v>467</v>
      </c>
      <c r="B15">
        <v>3940</v>
      </c>
      <c r="C15">
        <v>1</v>
      </c>
      <c r="E15" s="374">
        <v>4040</v>
      </c>
    </row>
    <row r="16" spans="1:5" x14ac:dyDescent="0.25">
      <c r="A16" t="s">
        <v>468</v>
      </c>
      <c r="B16">
        <v>89542</v>
      </c>
      <c r="C16">
        <v>8</v>
      </c>
      <c r="E16" s="374">
        <v>90342</v>
      </c>
    </row>
    <row r="17" spans="1:5" x14ac:dyDescent="0.25">
      <c r="A17" t="s">
        <v>463</v>
      </c>
      <c r="B17">
        <v>446547</v>
      </c>
      <c r="C17">
        <v>60</v>
      </c>
      <c r="E17" s="374">
        <v>452547</v>
      </c>
    </row>
    <row r="18" spans="1:5" x14ac:dyDescent="0.25">
      <c r="A18" t="s">
        <v>493</v>
      </c>
      <c r="B18">
        <v>61281</v>
      </c>
      <c r="C18">
        <v>2</v>
      </c>
      <c r="E18" s="374">
        <v>61481</v>
      </c>
    </row>
    <row r="19" spans="1:5" x14ac:dyDescent="0.25">
      <c r="A19" t="s">
        <v>45</v>
      </c>
      <c r="B19">
        <v>394200.85</v>
      </c>
      <c r="C19">
        <v>30</v>
      </c>
      <c r="E19" s="374">
        <v>397200.85</v>
      </c>
    </row>
    <row r="20" spans="1:5" x14ac:dyDescent="0.25">
      <c r="A20" t="s">
        <v>339</v>
      </c>
      <c r="B20">
        <v>301865</v>
      </c>
      <c r="C20">
        <v>25</v>
      </c>
      <c r="E20" s="374">
        <v>304365</v>
      </c>
    </row>
    <row r="21" spans="1:5" x14ac:dyDescent="0.25">
      <c r="A21" t="s">
        <v>469</v>
      </c>
      <c r="B21">
        <v>113403</v>
      </c>
      <c r="C21">
        <v>10</v>
      </c>
      <c r="E21" s="374">
        <v>114403</v>
      </c>
    </row>
    <row r="22" spans="1:5" x14ac:dyDescent="0.25">
      <c r="A22" t="s">
        <v>331</v>
      </c>
      <c r="B22">
        <v>231701</v>
      </c>
      <c r="C22">
        <v>19</v>
      </c>
      <c r="E22" s="374">
        <v>233601</v>
      </c>
    </row>
    <row r="23" spans="1:5" x14ac:dyDescent="0.25">
      <c r="A23" t="s">
        <v>340</v>
      </c>
      <c r="B23">
        <v>213214</v>
      </c>
      <c r="C23">
        <v>20</v>
      </c>
      <c r="E23" s="374">
        <v>215214</v>
      </c>
    </row>
    <row r="24" spans="1:5" x14ac:dyDescent="0.25">
      <c r="A24" t="s">
        <v>53</v>
      </c>
      <c r="B24">
        <v>67681.149999999994</v>
      </c>
      <c r="C24">
        <v>11</v>
      </c>
      <c r="E24" s="374">
        <v>68781.149999999994</v>
      </c>
    </row>
    <row r="25" spans="1:5" x14ac:dyDescent="0.25">
      <c r="A25" t="s">
        <v>273</v>
      </c>
      <c r="B25">
        <v>106949</v>
      </c>
      <c r="C25">
        <v>21</v>
      </c>
      <c r="E25" s="374">
        <v>109049</v>
      </c>
    </row>
    <row r="26" spans="1:5" x14ac:dyDescent="0.25">
      <c r="A26" t="s">
        <v>264</v>
      </c>
      <c r="B26">
        <v>567205.44999999995</v>
      </c>
      <c r="C26">
        <v>51</v>
      </c>
      <c r="E26" s="374">
        <v>572305.44999999995</v>
      </c>
    </row>
    <row r="27" spans="1:5" x14ac:dyDescent="0.25">
      <c r="A27" t="s">
        <v>287</v>
      </c>
      <c r="B27">
        <v>390537.05</v>
      </c>
      <c r="C27">
        <v>51</v>
      </c>
      <c r="E27" s="374">
        <v>395637.05</v>
      </c>
    </row>
    <row r="28" spans="1:5" x14ac:dyDescent="0.25">
      <c r="A28" t="s">
        <v>429</v>
      </c>
      <c r="B28">
        <v>81001</v>
      </c>
      <c r="C28">
        <v>11</v>
      </c>
      <c r="E28" s="374">
        <v>82101</v>
      </c>
    </row>
    <row r="29" spans="1:5" x14ac:dyDescent="0.25">
      <c r="A29" t="s">
        <v>334</v>
      </c>
      <c r="B29">
        <v>60803</v>
      </c>
      <c r="C29">
        <v>13</v>
      </c>
      <c r="E29" s="374">
        <v>62103</v>
      </c>
    </row>
    <row r="30" spans="1:5" x14ac:dyDescent="0.25">
      <c r="A30" t="s">
        <v>341</v>
      </c>
      <c r="B30">
        <v>50000</v>
      </c>
      <c r="E30" s="374">
        <v>50000</v>
      </c>
    </row>
    <row r="31" spans="1:5" x14ac:dyDescent="0.25">
      <c r="A31" t="s">
        <v>342</v>
      </c>
      <c r="B31">
        <v>41112</v>
      </c>
      <c r="C31">
        <v>2</v>
      </c>
      <c r="E31" s="374">
        <v>41312</v>
      </c>
    </row>
    <row r="32" spans="1:5" x14ac:dyDescent="0.25">
      <c r="A32" t="s">
        <v>2663</v>
      </c>
      <c r="B32">
        <v>34110</v>
      </c>
      <c r="C32">
        <v>5</v>
      </c>
      <c r="E32" s="374">
        <v>34610</v>
      </c>
    </row>
    <row r="33" spans="1:5" x14ac:dyDescent="0.25">
      <c r="A33" t="s">
        <v>332</v>
      </c>
      <c r="B33">
        <v>270870</v>
      </c>
      <c r="C33">
        <v>35</v>
      </c>
      <c r="E33" s="374">
        <v>274370</v>
      </c>
    </row>
    <row r="34" spans="1:5" x14ac:dyDescent="0.25">
      <c r="A34" t="s">
        <v>343</v>
      </c>
      <c r="B34">
        <v>133738</v>
      </c>
      <c r="C34">
        <v>10</v>
      </c>
      <c r="E34" s="374">
        <v>134738</v>
      </c>
    </row>
    <row r="35" spans="1:5" x14ac:dyDescent="0.25">
      <c r="A35" t="s">
        <v>333</v>
      </c>
      <c r="B35">
        <v>24119</v>
      </c>
      <c r="C35">
        <v>5</v>
      </c>
      <c r="E35" s="374">
        <v>24619</v>
      </c>
    </row>
    <row r="36" spans="1:5" x14ac:dyDescent="0.25">
      <c r="A36" t="s">
        <v>520</v>
      </c>
      <c r="B36">
        <v>102124.2</v>
      </c>
      <c r="E36" s="374">
        <v>102124.2</v>
      </c>
    </row>
    <row r="37" spans="1:5" x14ac:dyDescent="0.25">
      <c r="A37" t="s">
        <v>263</v>
      </c>
      <c r="B37">
        <v>243877</v>
      </c>
      <c r="C37">
        <v>21</v>
      </c>
      <c r="E37" s="374">
        <v>245977</v>
      </c>
    </row>
    <row r="38" spans="1:5" x14ac:dyDescent="0.25">
      <c r="A38" t="s">
        <v>344</v>
      </c>
      <c r="B38">
        <v>18789</v>
      </c>
      <c r="C38">
        <v>2</v>
      </c>
      <c r="E38" s="374">
        <v>18989</v>
      </c>
    </row>
    <row r="39" spans="1:5" x14ac:dyDescent="0.25">
      <c r="A39" t="s">
        <v>328</v>
      </c>
      <c r="B39">
        <v>192963</v>
      </c>
      <c r="C39">
        <v>27</v>
      </c>
      <c r="E39" s="374">
        <v>195663</v>
      </c>
    </row>
    <row r="40" spans="1:5" x14ac:dyDescent="0.25">
      <c r="A40" t="s">
        <v>345</v>
      </c>
      <c r="B40">
        <v>42885</v>
      </c>
      <c r="C40">
        <v>4</v>
      </c>
      <c r="E40" s="374">
        <v>43285</v>
      </c>
    </row>
    <row r="41" spans="1:5" x14ac:dyDescent="0.25">
      <c r="A41" t="s">
        <v>346</v>
      </c>
      <c r="B41">
        <v>19191</v>
      </c>
      <c r="C41">
        <v>7</v>
      </c>
      <c r="E41" s="374">
        <v>19891</v>
      </c>
    </row>
    <row r="42" spans="1:5" x14ac:dyDescent="0.25">
      <c r="A42" t="s">
        <v>347</v>
      </c>
      <c r="B42">
        <v>29382</v>
      </c>
      <c r="C42">
        <v>3</v>
      </c>
      <c r="E42" s="374">
        <v>29682</v>
      </c>
    </row>
    <row r="43" spans="1:5" x14ac:dyDescent="0.25">
      <c r="A43" t="s">
        <v>348</v>
      </c>
      <c r="B43">
        <v>4903</v>
      </c>
      <c r="C43">
        <v>2</v>
      </c>
      <c r="E43" s="374">
        <v>5103</v>
      </c>
    </row>
    <row r="44" spans="1:5" x14ac:dyDescent="0.25">
      <c r="A44" t="s">
        <v>349</v>
      </c>
      <c r="B44">
        <v>10367</v>
      </c>
      <c r="C44">
        <v>2</v>
      </c>
      <c r="E44" s="374">
        <v>10567</v>
      </c>
    </row>
    <row r="45" spans="1:5" x14ac:dyDescent="0.25">
      <c r="A45" t="s">
        <v>350</v>
      </c>
      <c r="B45">
        <v>40219</v>
      </c>
      <c r="C45">
        <v>1</v>
      </c>
      <c r="E45" s="374">
        <v>40319</v>
      </c>
    </row>
    <row r="46" spans="1:5" x14ac:dyDescent="0.25">
      <c r="A46" t="s">
        <v>494</v>
      </c>
      <c r="B46">
        <v>5170</v>
      </c>
      <c r="C46">
        <v>1</v>
      </c>
      <c r="E46" s="374">
        <v>5270</v>
      </c>
    </row>
    <row r="47" spans="1:5" x14ac:dyDescent="0.25">
      <c r="A47" t="s">
        <v>351</v>
      </c>
      <c r="B47">
        <v>83157</v>
      </c>
      <c r="C47">
        <v>12</v>
      </c>
      <c r="E47" s="374">
        <v>84357</v>
      </c>
    </row>
    <row r="48" spans="1:5" x14ac:dyDescent="0.25">
      <c r="A48" t="s">
        <v>353</v>
      </c>
      <c r="B48">
        <v>66668</v>
      </c>
      <c r="C48">
        <v>7</v>
      </c>
      <c r="E48" s="374">
        <v>67368</v>
      </c>
    </row>
    <row r="49" spans="1:5" x14ac:dyDescent="0.25">
      <c r="A49" t="s">
        <v>352</v>
      </c>
      <c r="B49">
        <v>159003</v>
      </c>
      <c r="C49">
        <v>19</v>
      </c>
      <c r="E49" s="374">
        <v>160903</v>
      </c>
    </row>
    <row r="50" spans="1:5" x14ac:dyDescent="0.25">
      <c r="A50" t="s">
        <v>354</v>
      </c>
      <c r="B50">
        <v>31606</v>
      </c>
      <c r="C50">
        <v>6</v>
      </c>
      <c r="E50" s="374">
        <v>32206</v>
      </c>
    </row>
    <row r="51" spans="1:5" x14ac:dyDescent="0.25">
      <c r="A51" t="s">
        <v>521</v>
      </c>
      <c r="B51">
        <v>10990</v>
      </c>
      <c r="C51">
        <v>1</v>
      </c>
      <c r="E51" s="374">
        <v>11090</v>
      </c>
    </row>
    <row r="52" spans="1:5" x14ac:dyDescent="0.25">
      <c r="A52" t="s">
        <v>522</v>
      </c>
      <c r="B52">
        <v>7981</v>
      </c>
      <c r="C52">
        <v>3</v>
      </c>
      <c r="E52" s="374">
        <v>8281</v>
      </c>
    </row>
    <row r="53" spans="1:5" x14ac:dyDescent="0.25">
      <c r="A53" t="s">
        <v>1255</v>
      </c>
      <c r="B53">
        <v>86474</v>
      </c>
      <c r="C53">
        <v>6</v>
      </c>
      <c r="E53" s="374">
        <v>87074</v>
      </c>
    </row>
    <row r="54" spans="1:5" x14ac:dyDescent="0.25">
      <c r="A54" t="s">
        <v>470</v>
      </c>
      <c r="B54">
        <v>2625</v>
      </c>
      <c r="C54">
        <v>1</v>
      </c>
      <c r="E54" s="374">
        <v>2725</v>
      </c>
    </row>
    <row r="55" spans="1:5" x14ac:dyDescent="0.25">
      <c r="A55" t="s">
        <v>791</v>
      </c>
      <c r="B55">
        <v>65042</v>
      </c>
      <c r="C55">
        <v>7</v>
      </c>
      <c r="E55" s="374">
        <v>65742</v>
      </c>
    </row>
    <row r="56" spans="1:5" x14ac:dyDescent="0.25">
      <c r="A56" t="s">
        <v>471</v>
      </c>
      <c r="B56">
        <v>26903</v>
      </c>
      <c r="C56">
        <v>2</v>
      </c>
      <c r="E56" s="374">
        <v>27103</v>
      </c>
    </row>
    <row r="57" spans="1:5" x14ac:dyDescent="0.25">
      <c r="A57" t="s">
        <v>355</v>
      </c>
      <c r="B57">
        <v>390917</v>
      </c>
      <c r="C57">
        <v>38</v>
      </c>
      <c r="E57" s="374">
        <v>394717</v>
      </c>
    </row>
    <row r="58" spans="1:5" x14ac:dyDescent="0.25">
      <c r="A58" t="s">
        <v>472</v>
      </c>
      <c r="B58">
        <v>3789</v>
      </c>
      <c r="C58">
        <v>1</v>
      </c>
      <c r="E58" s="374">
        <v>3889</v>
      </c>
    </row>
    <row r="59" spans="1:5" x14ac:dyDescent="0.25">
      <c r="A59" t="s">
        <v>3697</v>
      </c>
      <c r="B59">
        <v>4300</v>
      </c>
      <c r="C59">
        <v>1</v>
      </c>
      <c r="E59" s="374">
        <v>4400</v>
      </c>
    </row>
    <row r="60" spans="1:5" x14ac:dyDescent="0.25">
      <c r="A60" t="s">
        <v>473</v>
      </c>
      <c r="B60">
        <v>3714</v>
      </c>
      <c r="C60">
        <v>2</v>
      </c>
      <c r="E60" s="374">
        <v>3914</v>
      </c>
    </row>
    <row r="61" spans="1:5" x14ac:dyDescent="0.25">
      <c r="A61" t="s">
        <v>4121</v>
      </c>
      <c r="B61">
        <v>10262</v>
      </c>
      <c r="C61">
        <v>1</v>
      </c>
      <c r="E61" s="374">
        <v>10362</v>
      </c>
    </row>
    <row r="62" spans="1:5" x14ac:dyDescent="0.25">
      <c r="A62" t="s">
        <v>253</v>
      </c>
      <c r="B62">
        <v>600425.80000000005</v>
      </c>
      <c r="C62">
        <v>83</v>
      </c>
      <c r="E62" s="374">
        <v>608725.80000000005</v>
      </c>
    </row>
    <row r="63" spans="1:5" x14ac:dyDescent="0.25">
      <c r="A63" t="s">
        <v>260</v>
      </c>
      <c r="B63">
        <v>325728</v>
      </c>
      <c r="C63">
        <v>43</v>
      </c>
      <c r="E63" s="374">
        <v>330028</v>
      </c>
    </row>
    <row r="64" spans="1:5" x14ac:dyDescent="0.25">
      <c r="A64" t="s">
        <v>290</v>
      </c>
      <c r="B64">
        <v>195707.45</v>
      </c>
      <c r="C64">
        <v>13</v>
      </c>
      <c r="E64" s="374">
        <v>197007.45</v>
      </c>
    </row>
    <row r="65" spans="1:5" x14ac:dyDescent="0.25">
      <c r="A65" t="s">
        <v>356</v>
      </c>
      <c r="B65">
        <v>24119</v>
      </c>
      <c r="C65">
        <v>5</v>
      </c>
      <c r="E65" s="374">
        <v>24619</v>
      </c>
    </row>
    <row r="66" spans="1:5" x14ac:dyDescent="0.25">
      <c r="A66" t="s">
        <v>257</v>
      </c>
      <c r="B66">
        <v>48207</v>
      </c>
      <c r="C66">
        <v>15</v>
      </c>
      <c r="E66" s="374">
        <v>49707</v>
      </c>
    </row>
    <row r="67" spans="1:5" x14ac:dyDescent="0.25">
      <c r="A67" t="s">
        <v>357</v>
      </c>
      <c r="B67">
        <v>167211</v>
      </c>
      <c r="C67">
        <v>13</v>
      </c>
      <c r="E67" s="374">
        <v>168511</v>
      </c>
    </row>
    <row r="68" spans="1:5" x14ac:dyDescent="0.25">
      <c r="A68" t="s">
        <v>474</v>
      </c>
      <c r="B68">
        <v>0</v>
      </c>
    </row>
    <row r="69" spans="1:5" x14ac:dyDescent="0.25">
      <c r="A69" t="s">
        <v>221</v>
      </c>
      <c r="B69">
        <v>63885</v>
      </c>
      <c r="C69">
        <v>15</v>
      </c>
      <c r="E69" s="374">
        <v>65385</v>
      </c>
    </row>
    <row r="70" spans="1:5" x14ac:dyDescent="0.25">
      <c r="A70" t="s">
        <v>157</v>
      </c>
      <c r="B70">
        <v>104958</v>
      </c>
      <c r="C70">
        <v>13</v>
      </c>
      <c r="E70" s="374">
        <v>106258</v>
      </c>
    </row>
    <row r="71" spans="1:5" x14ac:dyDescent="0.25">
      <c r="A71" t="s">
        <v>475</v>
      </c>
      <c r="B71">
        <v>60363</v>
      </c>
      <c r="C71">
        <v>8</v>
      </c>
      <c r="E71" s="374">
        <v>61163</v>
      </c>
    </row>
    <row r="72" spans="1:5" x14ac:dyDescent="0.25">
      <c r="A72" t="s">
        <v>174</v>
      </c>
      <c r="B72">
        <v>1285771</v>
      </c>
      <c r="C72">
        <v>112</v>
      </c>
      <c r="E72" s="374">
        <v>1296971</v>
      </c>
    </row>
    <row r="73" spans="1:5" x14ac:dyDescent="0.25">
      <c r="A73" t="s">
        <v>128</v>
      </c>
      <c r="B73">
        <v>5567431</v>
      </c>
      <c r="C73">
        <v>634</v>
      </c>
      <c r="E73" s="374">
        <v>5630831</v>
      </c>
    </row>
    <row r="74" spans="1:5" x14ac:dyDescent="0.25">
      <c r="A74" t="s">
        <v>327</v>
      </c>
      <c r="B74">
        <v>3394195</v>
      </c>
      <c r="C74">
        <v>352</v>
      </c>
      <c r="E74" s="374">
        <v>3429395</v>
      </c>
    </row>
    <row r="75" spans="1:5" x14ac:dyDescent="0.25">
      <c r="A75" t="s">
        <v>21</v>
      </c>
      <c r="B75">
        <v>3628860.65</v>
      </c>
      <c r="C75">
        <v>591</v>
      </c>
      <c r="E75" s="374">
        <v>3687960.65</v>
      </c>
    </row>
    <row r="76" spans="1:5" x14ac:dyDescent="0.25">
      <c r="A76" t="s">
        <v>361</v>
      </c>
      <c r="B76">
        <v>15840</v>
      </c>
      <c r="C76">
        <v>4</v>
      </c>
      <c r="E76" s="374">
        <v>16240</v>
      </c>
    </row>
    <row r="77" spans="1:5" x14ac:dyDescent="0.25">
      <c r="A77" t="s">
        <v>267</v>
      </c>
      <c r="B77">
        <v>144580</v>
      </c>
      <c r="C77">
        <v>7</v>
      </c>
      <c r="E77" s="374">
        <v>145280</v>
      </c>
    </row>
    <row r="78" spans="1:5" x14ac:dyDescent="0.25">
      <c r="A78" t="s">
        <v>476</v>
      </c>
      <c r="B78">
        <v>25556</v>
      </c>
      <c r="C78">
        <v>5</v>
      </c>
      <c r="E78" s="374">
        <v>26056</v>
      </c>
    </row>
    <row r="79" spans="1:5" x14ac:dyDescent="0.25">
      <c r="A79" t="s">
        <v>495</v>
      </c>
      <c r="B79">
        <v>1520</v>
      </c>
      <c r="C79">
        <v>1</v>
      </c>
      <c r="E79" s="374">
        <v>1620</v>
      </c>
    </row>
    <row r="80" spans="1:5" x14ac:dyDescent="0.25">
      <c r="A80" t="s">
        <v>792</v>
      </c>
      <c r="B80">
        <v>25207</v>
      </c>
      <c r="C80">
        <v>3</v>
      </c>
      <c r="E80" s="374">
        <v>25507</v>
      </c>
    </row>
    <row r="81" spans="1:5" x14ac:dyDescent="0.25">
      <c r="A81" t="s">
        <v>358</v>
      </c>
      <c r="B81">
        <v>24000</v>
      </c>
      <c r="C81">
        <v>1</v>
      </c>
      <c r="E81" s="374">
        <v>24100</v>
      </c>
    </row>
    <row r="82" spans="1:5" x14ac:dyDescent="0.25">
      <c r="A82" t="s">
        <v>3698</v>
      </c>
      <c r="B82">
        <v>5167</v>
      </c>
      <c r="C82">
        <v>1</v>
      </c>
      <c r="E82" s="374">
        <v>5267</v>
      </c>
    </row>
    <row r="83" spans="1:5" x14ac:dyDescent="0.25">
      <c r="A83" t="s">
        <v>477</v>
      </c>
      <c r="B83">
        <v>4278</v>
      </c>
      <c r="C83">
        <v>1</v>
      </c>
      <c r="E83" s="374">
        <v>4378</v>
      </c>
    </row>
    <row r="84" spans="1:5" x14ac:dyDescent="0.25">
      <c r="A84" t="s">
        <v>330</v>
      </c>
      <c r="B84">
        <v>37713.85</v>
      </c>
      <c r="C84">
        <v>10</v>
      </c>
      <c r="E84" s="374">
        <v>38713.85</v>
      </c>
    </row>
    <row r="85" spans="1:5" x14ac:dyDescent="0.25">
      <c r="A85" t="s">
        <v>330</v>
      </c>
      <c r="B85">
        <v>5700</v>
      </c>
      <c r="C85">
        <v>1</v>
      </c>
      <c r="E85" s="374">
        <v>5800</v>
      </c>
    </row>
    <row r="86" spans="1:5" x14ac:dyDescent="0.25">
      <c r="A86" t="s">
        <v>252</v>
      </c>
      <c r="B86">
        <v>350753.8</v>
      </c>
      <c r="C86">
        <v>90</v>
      </c>
      <c r="E86" s="374">
        <v>359753.8</v>
      </c>
    </row>
    <row r="87" spans="1:5" x14ac:dyDescent="0.25">
      <c r="A87" t="s">
        <v>424</v>
      </c>
      <c r="B87">
        <v>40964</v>
      </c>
      <c r="C87">
        <v>2</v>
      </c>
      <c r="E87" s="374">
        <v>41164</v>
      </c>
    </row>
    <row r="88" spans="1:5" x14ac:dyDescent="0.25">
      <c r="A88" t="s">
        <v>478</v>
      </c>
      <c r="B88">
        <v>102627</v>
      </c>
      <c r="C88">
        <v>7</v>
      </c>
      <c r="E88" s="374">
        <v>103327</v>
      </c>
    </row>
    <row r="89" spans="1:5" x14ac:dyDescent="0.25">
      <c r="A89" t="s">
        <v>479</v>
      </c>
      <c r="B89">
        <v>35910</v>
      </c>
      <c r="C89">
        <v>5</v>
      </c>
      <c r="E89" s="374">
        <v>36410</v>
      </c>
    </row>
    <row r="90" spans="1:5" x14ac:dyDescent="0.25">
      <c r="A90" t="s">
        <v>359</v>
      </c>
      <c r="B90">
        <v>3754</v>
      </c>
      <c r="C90">
        <v>1</v>
      </c>
      <c r="E90" s="374">
        <v>3854</v>
      </c>
    </row>
    <row r="91" spans="1:5" x14ac:dyDescent="0.25">
      <c r="A91" t="s">
        <v>43</v>
      </c>
      <c r="B91">
        <v>9097176</v>
      </c>
      <c r="C91" s="597">
        <v>1751</v>
      </c>
      <c r="E91" s="374">
        <v>9272276</v>
      </c>
    </row>
    <row r="92" spans="1:5" x14ac:dyDescent="0.25">
      <c r="A92" t="s">
        <v>360</v>
      </c>
      <c r="B92">
        <v>63823</v>
      </c>
      <c r="C92">
        <v>9</v>
      </c>
      <c r="E92" s="374">
        <v>64723</v>
      </c>
    </row>
    <row r="93" spans="1:5" x14ac:dyDescent="0.25">
      <c r="A93" t="s">
        <v>329</v>
      </c>
      <c r="B93">
        <v>257917</v>
      </c>
      <c r="C93">
        <v>22</v>
      </c>
      <c r="E93" s="374">
        <v>260117</v>
      </c>
    </row>
    <row r="94" spans="1:5" x14ac:dyDescent="0.25">
      <c r="A94" t="s">
        <v>537</v>
      </c>
      <c r="B94">
        <v>43183</v>
      </c>
      <c r="C94">
        <v>3</v>
      </c>
      <c r="E94" s="374">
        <v>43483</v>
      </c>
    </row>
    <row r="95" spans="1:5" x14ac:dyDescent="0.25">
      <c r="A95" t="s">
        <v>362</v>
      </c>
      <c r="B95">
        <v>38646</v>
      </c>
      <c r="C95">
        <v>5</v>
      </c>
      <c r="E95" s="374">
        <v>39146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69"/>
  <sheetViews>
    <sheetView topLeftCell="A34" workbookViewId="0">
      <selection activeCell="A14" sqref="A14:B67"/>
    </sheetView>
  </sheetViews>
  <sheetFormatPr defaultColWidth="9" defaultRowHeight="15" x14ac:dyDescent="0.25"/>
  <cols>
    <col min="1" max="1" width="21.85546875" style="8" bestFit="1" customWidth="1"/>
    <col min="2" max="2" width="24.5703125" style="8" bestFit="1" customWidth="1"/>
    <col min="3" max="3" width="15.42578125" style="8" customWidth="1"/>
    <col min="4" max="4" width="14.140625" style="8" customWidth="1"/>
    <col min="5" max="5" width="15.42578125" style="8" customWidth="1"/>
    <col min="6" max="6" width="14.28515625" style="8" bestFit="1" customWidth="1"/>
    <col min="7" max="7" width="15.28515625" style="8" bestFit="1" customWidth="1"/>
    <col min="8" max="8" width="15.140625" style="8" customWidth="1"/>
    <col min="9" max="9" width="15" style="8" customWidth="1"/>
    <col min="10" max="10" width="19.28515625" style="117" bestFit="1" customWidth="1"/>
    <col min="11" max="11" width="14.42578125" style="8" customWidth="1"/>
    <col min="12" max="16384" width="9" style="8"/>
  </cols>
  <sheetData>
    <row r="1" spans="1:10" ht="45" x14ac:dyDescent="0.25">
      <c r="A1" s="341" t="s">
        <v>94</v>
      </c>
      <c r="B1" s="341" t="s">
        <v>176</v>
      </c>
      <c r="C1" s="341" t="s">
        <v>391</v>
      </c>
      <c r="D1" s="341" t="s">
        <v>392</v>
      </c>
      <c r="E1" s="341" t="s">
        <v>17</v>
      </c>
      <c r="F1" s="341" t="s">
        <v>16</v>
      </c>
      <c r="G1" s="341" t="s">
        <v>73</v>
      </c>
      <c r="H1" s="341" t="s">
        <v>443</v>
      </c>
      <c r="I1" s="342" t="s">
        <v>394</v>
      </c>
      <c r="J1" s="271"/>
    </row>
    <row r="2" spans="1:10" x14ac:dyDescent="0.25">
      <c r="A2" s="172" t="s">
        <v>101</v>
      </c>
      <c r="B2" s="8" t="str">
        <f>A2</f>
        <v>NAIROBI REGION</v>
      </c>
      <c r="C2" s="116">
        <f>SUMIFS('Fully Booked'!AH:AH,'Fully Booked'!C:C,'CHECKOFF P&amp;L'!A2)</f>
        <v>142046.31000000003</v>
      </c>
      <c r="D2" s="116">
        <f>SUMIFS('Fully Booked'!S:S,'Fully Booked'!C:C,'CHECKOFF P&amp;L'!A2)</f>
        <v>1468211</v>
      </c>
      <c r="E2" s="116">
        <f>SUMIFS('Fully Booked'!AF:AF,'Fully Booked'!C:C,'CHECKOFF P&amp;L'!A2)</f>
        <v>173075.86188644686</v>
      </c>
      <c r="F2" s="116">
        <f>SUMIFS('Fully Booked'!AE:AE,'Fully Booked'!C:C,'CHECKOFF P&amp;L'!A2)</f>
        <v>126403.79</v>
      </c>
      <c r="G2" s="116">
        <v>42000000</v>
      </c>
      <c r="H2" s="116">
        <f>SUMIFS('Fully Booked'!AB:AB,'Fully Booked'!C:C,'CHECKOFF P&amp;L'!A2)*G2</f>
        <v>12096000.000000002</v>
      </c>
      <c r="I2" s="117">
        <f>IFERROR(F2/H2,0)</f>
        <v>1.0450048776455024E-2</v>
      </c>
      <c r="J2" s="272"/>
    </row>
    <row r="3" spans="1:10" x14ac:dyDescent="0.25">
      <c r="A3" s="8" t="s">
        <v>99</v>
      </c>
      <c r="B3" s="8" t="str">
        <f t="shared" ref="B3:B9" si="0">A3</f>
        <v>COASTAL  REGION</v>
      </c>
      <c r="C3" s="116">
        <f>SUMIFS('Fully Booked'!AH:AH,'Fully Booked'!C:C,'CHECKOFF P&amp;L'!A3)</f>
        <v>119070.58560000001</v>
      </c>
      <c r="D3" s="116">
        <f>SUMIFS('Fully Booked'!S:S,'Fully Booked'!C:C,'CHECKOFF P&amp;L'!A3)</f>
        <v>1211402</v>
      </c>
      <c r="E3" s="116">
        <f>SUMIFS('Fully Booked'!AF:AF,'Fully Booked'!C:C,'CHECKOFF P&amp;L'!A3)</f>
        <v>95519.265301587293</v>
      </c>
      <c r="F3" s="116">
        <f>SUMIFS('Fully Booked'!AE:AE,'Fully Booked'!C:C,'CHECKOFF P&amp;L'!A3)</f>
        <v>70726.553</v>
      </c>
      <c r="G3" s="116">
        <v>24000000</v>
      </c>
      <c r="H3" s="116">
        <f>SUMIFS('Fully Booked'!AB:AB,'Fully Booked'!C:C,'CHECKOFF P&amp;L'!A3)*G3</f>
        <v>5652000</v>
      </c>
      <c r="I3" s="117">
        <f t="shared" ref="I3:I9" si="1">IFERROR(F3/H3,0)</f>
        <v>1.251354440905874E-2</v>
      </c>
      <c r="J3" s="272"/>
    </row>
    <row r="4" spans="1:10" x14ac:dyDescent="0.25">
      <c r="A4" s="8" t="s">
        <v>98</v>
      </c>
      <c r="B4" s="8" t="str">
        <f t="shared" si="0"/>
        <v>LOWER EASTERN</v>
      </c>
      <c r="C4" s="116">
        <f>SUMIFS('Fully Booked'!AH:AH,'Fully Booked'!C:C,'CHECKOFF P&amp;L'!A4)</f>
        <v>0</v>
      </c>
      <c r="D4" s="116">
        <f>SUMIFS('Fully Booked'!S:S,'Fully Booked'!C:C,'CHECKOFF P&amp;L'!A4)</f>
        <v>0</v>
      </c>
      <c r="E4" s="116">
        <f>SUMIFS('Fully Booked'!AF:AF,'Fully Booked'!C:C,'CHECKOFF P&amp;L'!A4)</f>
        <v>0</v>
      </c>
      <c r="F4" s="116">
        <f>SUMIFS('Fully Booked'!AE:AE,'Fully Booked'!C:C,'CHECKOFF P&amp;L'!A4)</f>
        <v>0</v>
      </c>
      <c r="G4" s="116">
        <v>24000000</v>
      </c>
      <c r="H4" s="116">
        <f>SUMIFS('Fully Booked'!AB:AB,'Fully Booked'!C:C,'CHECKOFF P&amp;L'!A4)*G4</f>
        <v>0</v>
      </c>
      <c r="I4" s="117">
        <f t="shared" si="1"/>
        <v>0</v>
      </c>
      <c r="J4" s="272"/>
    </row>
    <row r="5" spans="1:10" x14ac:dyDescent="0.25">
      <c r="A5" s="8" t="s">
        <v>167</v>
      </c>
      <c r="B5" s="8" t="str">
        <f t="shared" si="0"/>
        <v>NYANZA REGION</v>
      </c>
      <c r="C5" s="116">
        <f>SUMIFS('Fully Booked'!AH:AH,'Fully Booked'!C:C,'CHECKOFF P&amp;L'!A5)</f>
        <v>60586.559999999998</v>
      </c>
      <c r="D5" s="116">
        <f>SUMIFS('Fully Booked'!S:S,'Fully Booked'!C:C,'CHECKOFF P&amp;L'!A5)</f>
        <v>861813</v>
      </c>
      <c r="E5" s="116">
        <f>SUMIFS('Fully Booked'!AF:AF,'Fully Booked'!C:C,'CHECKOFF P&amp;L'!A5)</f>
        <v>62996.394564694572</v>
      </c>
      <c r="F5" s="116">
        <f>SUMIFS('Fully Booked'!AE:AE,'Fully Booked'!C:C,'CHECKOFF P&amp;L'!A5)</f>
        <v>44886.700000000004</v>
      </c>
      <c r="G5" s="116">
        <v>24000000</v>
      </c>
      <c r="H5" s="116">
        <f>SUMIFS('Fully Booked'!AB:AB,'Fully Booked'!C:C,'CHECKOFF P&amp;L'!A5)*G5</f>
        <v>5616000</v>
      </c>
      <c r="I5" s="117">
        <f t="shared" si="1"/>
        <v>7.9926460113960117E-3</v>
      </c>
      <c r="J5" s="272"/>
    </row>
    <row r="6" spans="1:10" x14ac:dyDescent="0.25">
      <c r="A6" s="8" t="s">
        <v>97</v>
      </c>
      <c r="B6" s="8" t="str">
        <f t="shared" si="0"/>
        <v>RIFT VALLEY REGION</v>
      </c>
      <c r="C6" s="116">
        <f>SUMIFS('Fully Booked'!AH:AH,'Fully Booked'!C:C,'CHECKOFF P&amp;L'!A6)</f>
        <v>205496.886</v>
      </c>
      <c r="D6" s="116">
        <f>SUMIFS('Fully Booked'!S:S,'Fully Booked'!C:C,'CHECKOFF P&amp;L'!A6)</f>
        <v>1411011.8</v>
      </c>
      <c r="E6" s="116">
        <f>SUMIFS('Fully Booked'!AF:AF,'Fully Booked'!C:C,'CHECKOFF P&amp;L'!A6)</f>
        <v>207435.62071838835</v>
      </c>
      <c r="F6" s="116">
        <f>SUMIFS('Fully Booked'!AE:AE,'Fully Booked'!C:C,'CHECKOFF P&amp;L'!A6)</f>
        <v>153080.1</v>
      </c>
      <c r="G6" s="116">
        <v>30000000</v>
      </c>
      <c r="H6" s="116">
        <f>SUMIFS('Fully Booked'!AB:AB,'Fully Booked'!C:C,'CHECKOFF P&amp;L'!A6)*G6</f>
        <v>10065000.000000002</v>
      </c>
      <c r="I6" s="117">
        <f t="shared" si="1"/>
        <v>1.5209150521609536E-2</v>
      </c>
      <c r="J6" s="272"/>
    </row>
    <row r="7" spans="1:10" x14ac:dyDescent="0.25">
      <c r="A7" s="8" t="s">
        <v>420</v>
      </c>
      <c r="B7" s="8" t="str">
        <f t="shared" si="0"/>
        <v>EASTERN REGION</v>
      </c>
      <c r="C7" s="116">
        <f>SUMIFS('Fully Booked'!AH:AH,'Fully Booked'!C:C,'CHECKOFF P&amp;L'!A7)</f>
        <v>167986.4577</v>
      </c>
      <c r="D7" s="116">
        <f>SUMIFS('Fully Booked'!S:S,'Fully Booked'!C:C,'CHECKOFF P&amp;L'!A7)</f>
        <v>1279701.5899999999</v>
      </c>
      <c r="E7" s="116">
        <f>SUMIFS('Fully Booked'!AF:AF,'Fully Booked'!C:C,'CHECKOFF P&amp;L'!A7)</f>
        <v>134073.29791981442</v>
      </c>
      <c r="F7" s="116">
        <f>SUMIFS('Fully Booked'!AE:AE,'Fully Booked'!C:C,'CHECKOFF P&amp;L'!A7)</f>
        <v>99302.16</v>
      </c>
      <c r="G7" s="116">
        <v>16000000</v>
      </c>
      <c r="H7" s="116">
        <f>SUMIFS('Fully Booked'!AB:AB,'Fully Booked'!C:C,'CHECKOFF P&amp;L'!A7)*G7</f>
        <v>5968000.0000000028</v>
      </c>
      <c r="I7" s="117">
        <f t="shared" si="1"/>
        <v>1.6639101876675597E-2</v>
      </c>
      <c r="J7" s="272"/>
    </row>
    <row r="8" spans="1:10" x14ac:dyDescent="0.25">
      <c r="A8" s="8" t="s">
        <v>133</v>
      </c>
      <c r="B8" s="8" t="str">
        <f t="shared" si="0"/>
        <v>MOUNT KENYA REGION</v>
      </c>
      <c r="C8" s="116">
        <f>SUMIFS('Fully Booked'!AH:AH,'Fully Booked'!C:C,'CHECKOFF P&amp;L'!A8)</f>
        <v>61941</v>
      </c>
      <c r="D8" s="116">
        <f>SUMIFS('Fully Booked'!S:S,'Fully Booked'!C:C,'CHECKOFF P&amp;L'!A8)</f>
        <v>455100.78</v>
      </c>
      <c r="E8" s="116">
        <f>SUMIFS('Fully Booked'!AF:AF,'Fully Booked'!C:C,'CHECKOFF P&amp;L'!A8)</f>
        <v>50501.950671550672</v>
      </c>
      <c r="F8" s="116">
        <f>SUMIFS('Fully Booked'!AE:AE,'Fully Booked'!C:C,'CHECKOFF P&amp;L'!A8)</f>
        <v>36555.4</v>
      </c>
      <c r="G8" s="116">
        <v>24000000</v>
      </c>
      <c r="H8" s="116">
        <f>SUMIFS('Fully Booked'!AB:AB,'Fully Booked'!C:C,'CHECKOFF P&amp;L'!A8)*G8</f>
        <v>3936000</v>
      </c>
      <c r="I8" s="117">
        <f t="shared" si="1"/>
        <v>9.2874491869918696E-3</v>
      </c>
      <c r="J8" s="272"/>
    </row>
    <row r="9" spans="1:10" x14ac:dyDescent="0.25">
      <c r="A9" s="8" t="s">
        <v>168</v>
      </c>
      <c r="B9" s="8" t="str">
        <f t="shared" si="0"/>
        <v>WESTERN REGION</v>
      </c>
      <c r="C9" s="116">
        <f>SUMIFS('Fully Booked'!AH:AH,'Fully Booked'!C:C,'CHECKOFF P&amp;L'!A9)</f>
        <v>228872.23050000001</v>
      </c>
      <c r="D9" s="116">
        <f>SUMIFS('Fully Booked'!S:S,'Fully Booked'!C:C,'CHECKOFF P&amp;L'!A9)</f>
        <v>1436852.04</v>
      </c>
      <c r="E9" s="116">
        <f>SUMIFS('Fully Booked'!AF:AF,'Fully Booked'!C:C,'CHECKOFF P&amp;L'!A9)</f>
        <v>171170.78025386023</v>
      </c>
      <c r="F9" s="116">
        <f>SUMIFS('Fully Booked'!AE:AE,'Fully Booked'!C:C,'CHECKOFF P&amp;L'!A9)</f>
        <v>126659.42</v>
      </c>
      <c r="G9" s="116">
        <v>30000000</v>
      </c>
      <c r="H9" s="116">
        <f>SUMIFS('Fully Booked'!AB:AB,'Fully Booked'!C:C,'CHECKOFF P&amp;L'!A9)*G9</f>
        <v>8775000.0000000019</v>
      </c>
      <c r="I9" s="117">
        <f t="shared" si="1"/>
        <v>1.4434121937321935E-2</v>
      </c>
    </row>
    <row r="10" spans="1:10" x14ac:dyDescent="0.25">
      <c r="A10" s="793" t="s">
        <v>444</v>
      </c>
      <c r="B10" s="794"/>
      <c r="C10" s="118">
        <f>SUM(C2:C9)</f>
        <v>986000.02980000013</v>
      </c>
      <c r="D10" s="118">
        <f>SUM(D2:D9)</f>
        <v>8124092.21</v>
      </c>
      <c r="E10" s="118">
        <f>SUM(E2:E9)</f>
        <v>894773.17131634243</v>
      </c>
      <c r="F10" s="118">
        <f>SUM(F2:F9)</f>
        <v>657614.12300000014</v>
      </c>
      <c r="G10" s="118">
        <v>177641848.16403913</v>
      </c>
      <c r="H10" s="118">
        <f>I69</f>
        <v>-580749.99999999674</v>
      </c>
      <c r="I10" s="255">
        <f>IFERROR(F10/H10,0)</f>
        <v>-1.1323532036160204</v>
      </c>
      <c r="J10" s="272"/>
    </row>
    <row r="11" spans="1:10" x14ac:dyDescent="0.25">
      <c r="J11" s="8"/>
    </row>
    <row r="13" spans="1:10" ht="45" x14ac:dyDescent="0.25">
      <c r="A13" s="343" t="s">
        <v>163</v>
      </c>
      <c r="B13" s="343" t="s">
        <v>72</v>
      </c>
      <c r="C13" s="343" t="s">
        <v>446</v>
      </c>
      <c r="D13" s="341" t="s">
        <v>391</v>
      </c>
      <c r="E13" s="341" t="s">
        <v>392</v>
      </c>
      <c r="F13" s="341" t="s">
        <v>17</v>
      </c>
      <c r="G13" s="341" t="s">
        <v>16</v>
      </c>
      <c r="H13" s="341" t="s">
        <v>73</v>
      </c>
      <c r="I13" s="341" t="s">
        <v>393</v>
      </c>
      <c r="J13" s="342" t="s">
        <v>445</v>
      </c>
    </row>
    <row r="14" spans="1:10" x14ac:dyDescent="0.25">
      <c r="A14" s="19" t="s">
        <v>32</v>
      </c>
      <c r="B14" s="19" t="s">
        <v>31</v>
      </c>
      <c r="C14" s="46">
        <f>SUMIFS('Fully Booked'!Q:Q,'Fully Booked'!D:D,'CHECKOFF P&amp;L'!A14)</f>
        <v>1423920</v>
      </c>
      <c r="D14" s="72">
        <f>SUMIFS('Fully Booked'!AH:AH,'Fully Booked'!D:D,'CHECKOFF P&amp;L'!A14)</f>
        <v>37769.130000000005</v>
      </c>
      <c r="E14" s="72">
        <f>SUMIFS('Fully Booked'!S:S,'Fully Booked'!D:D,'CHECKOFF P&amp;L'!A14)</f>
        <v>388983</v>
      </c>
      <c r="F14" s="72">
        <f>SUMIFS('Fully Booked'!AF:AF,'Fully Booked'!D:D,'CHECKOFF P&amp;L'!A14)</f>
        <v>39246.411092796094</v>
      </c>
      <c r="G14" s="72">
        <f>SUMIFS('Fully Booked'!AE:AE,'Fully Booked'!D:D,'CHECKOFF P&amp;L'!A14)</f>
        <v>28767.99</v>
      </c>
      <c r="H14" s="72">
        <v>7500000</v>
      </c>
      <c r="I14" s="72">
        <f>SUMIFS('Fully Booked'!AB:AB,'Fully Booked'!D:D,'CHECKOFF P&amp;L'!A14)*H14</f>
        <v>615000</v>
      </c>
      <c r="J14" s="95">
        <f>IFERROR(G14/I14,0)</f>
        <v>4.6777219512195121E-2</v>
      </c>
    </row>
    <row r="15" spans="1:10" x14ac:dyDescent="0.25">
      <c r="A15" s="19" t="s">
        <v>4893</v>
      </c>
      <c r="B15" s="19" t="s">
        <v>31</v>
      </c>
      <c r="C15" s="46">
        <f>SUMIFS('Fully Booked'!Q:Q,'Fully Booked'!D:D,'CHECKOFF P&amp;L'!A15)</f>
        <v>0</v>
      </c>
      <c r="D15" s="72">
        <f>SUMIFS('Fully Booked'!AH:AH,'Fully Booked'!D:D,'CHECKOFF P&amp;L'!A15)</f>
        <v>0</v>
      </c>
      <c r="E15" s="72">
        <f>SUMIFS('Fully Booked'!S:S,'Fully Booked'!D:D,'CHECKOFF P&amp;L'!A15)</f>
        <v>0</v>
      </c>
      <c r="F15" s="72">
        <f>SUMIFS('Fully Booked'!AF:AF,'Fully Booked'!D:D,'CHECKOFF P&amp;L'!A15)</f>
        <v>0</v>
      </c>
      <c r="G15" s="72">
        <f>SUMIFS('Fully Booked'!AE:AE,'Fully Booked'!D:D,'CHECKOFF P&amp;L'!A15)</f>
        <v>0</v>
      </c>
      <c r="H15" s="72">
        <v>5000000</v>
      </c>
      <c r="I15" s="72">
        <f>SUMIFS('Fully Booked'!AB:AB,'Fully Booked'!D:D,'CHECKOFF P&amp;L'!A15)*H15</f>
        <v>0</v>
      </c>
      <c r="J15" s="95">
        <f t="shared" ref="J15:J68" si="2">IFERROR(G15/I15,0)</f>
        <v>0</v>
      </c>
    </row>
    <row r="16" spans="1:10" x14ac:dyDescent="0.25">
      <c r="A16" s="19" t="s">
        <v>6159</v>
      </c>
      <c r="B16" s="19" t="s">
        <v>31</v>
      </c>
      <c r="C16" s="46">
        <f>SUMIFS('Fully Booked'!Q:Q,'Fully Booked'!D:D,'CHECKOFF P&amp;L'!A16)</f>
        <v>0</v>
      </c>
      <c r="D16" s="72">
        <f>SUMIFS('Fully Booked'!AH:AH,'Fully Booked'!D:D,'CHECKOFF P&amp;L'!A16)</f>
        <v>0</v>
      </c>
      <c r="E16" s="72">
        <f>SUMIFS('Fully Booked'!S:S,'Fully Booked'!D:D,'CHECKOFF P&amp;L'!A16)</f>
        <v>0</v>
      </c>
      <c r="F16" s="72">
        <f>SUMIFS('Fully Booked'!AF:AF,'Fully Booked'!D:D,'CHECKOFF P&amp;L'!A16)</f>
        <v>0</v>
      </c>
      <c r="G16" s="72">
        <f>SUMIFS('Fully Booked'!AE:AE,'Fully Booked'!D:D,'CHECKOFF P&amp;L'!A16)</f>
        <v>0</v>
      </c>
      <c r="H16" s="72">
        <v>5000000</v>
      </c>
      <c r="I16" s="72">
        <f>SUMIFS('Fully Booked'!AB:AB,'Fully Booked'!D:D,'CHECKOFF P&amp;L'!A16)*H16</f>
        <v>0</v>
      </c>
      <c r="J16" s="95">
        <f t="shared" si="2"/>
        <v>0</v>
      </c>
    </row>
    <row r="17" spans="1:10" x14ac:dyDescent="0.25">
      <c r="A17" s="19" t="s">
        <v>211</v>
      </c>
      <c r="B17" s="19" t="s">
        <v>23</v>
      </c>
      <c r="C17" s="46">
        <f>SUMIFS('Fully Booked'!Q:Q,'Fully Booked'!D:D,'CHECKOFF P&amp;L'!A17)</f>
        <v>17800</v>
      </c>
      <c r="D17" s="72">
        <f>SUMIFS('Fully Booked'!AH:AH,'Fully Booked'!D:D,'CHECKOFF P&amp;L'!A17)</f>
        <v>1068</v>
      </c>
      <c r="E17" s="72">
        <f>SUMIFS('Fully Booked'!S:S,'Fully Booked'!D:D,'CHECKOFF P&amp;L'!A17)</f>
        <v>17800</v>
      </c>
      <c r="F17" s="72">
        <f>SUMIFS('Fully Booked'!AF:AF,'Fully Booked'!D:D,'CHECKOFF P&amp;L'!A17)</f>
        <v>592.01481481481483</v>
      </c>
      <c r="G17" s="72">
        <f>SUMIFS('Fully Booked'!AE:AE,'Fully Booked'!D:D,'CHECKOFF P&amp;L'!A17)</f>
        <v>427.2</v>
      </c>
      <c r="H17" s="72">
        <v>4000000</v>
      </c>
      <c r="I17" s="72">
        <f>SUMIFS('Fully Booked'!AB:AB,'Fully Booked'!D:D,'CHECKOFF P&amp;L'!A17)*H17</f>
        <v>96000</v>
      </c>
      <c r="J17" s="95">
        <f t="shared" si="2"/>
        <v>4.45E-3</v>
      </c>
    </row>
    <row r="18" spans="1:10" x14ac:dyDescent="0.25">
      <c r="A18" s="19" t="s">
        <v>447</v>
      </c>
      <c r="B18" s="19" t="s">
        <v>23</v>
      </c>
      <c r="C18" s="46">
        <f>SUMIFS('Fully Booked'!Q:Q,'Fully Booked'!D:D,'CHECKOFF P&amp;L'!A18)</f>
        <v>34100</v>
      </c>
      <c r="D18" s="72">
        <f>SUMIFS('Fully Booked'!AH:AH,'Fully Booked'!D:D,'CHECKOFF P&amp;L'!A18)</f>
        <v>898.31999999999994</v>
      </c>
      <c r="E18" s="72">
        <f>SUMIFS('Fully Booked'!S:S,'Fully Booked'!D:D,'CHECKOFF P&amp;L'!A18)</f>
        <v>14972</v>
      </c>
      <c r="F18" s="72">
        <f>SUMIFS('Fully Booked'!AF:AF,'Fully Booked'!D:D,'CHECKOFF P&amp;L'!A18)</f>
        <v>1008.5333333333333</v>
      </c>
      <c r="G18" s="72">
        <f>SUMIFS('Fully Booked'!AE:AE,'Fully Booked'!D:D,'CHECKOFF P&amp;L'!A18)</f>
        <v>750.19999999999993</v>
      </c>
      <c r="H18" s="72">
        <v>3666666.6666666698</v>
      </c>
      <c r="I18" s="72">
        <f>SUMIFS('Fully Booked'!AB:AB,'Fully Booked'!D:D,'CHECKOFF P&amp;L'!A18)*H18</f>
        <v>80666.66666666673</v>
      </c>
      <c r="J18" s="95">
        <f t="shared" ref="J18:J49" si="3">IFERROR(G18/I18,0)</f>
        <v>9.2999999999999923E-3</v>
      </c>
    </row>
    <row r="19" spans="1:10" x14ac:dyDescent="0.25">
      <c r="A19" s="19" t="s">
        <v>48</v>
      </c>
      <c r="B19" s="19" t="s">
        <v>23</v>
      </c>
      <c r="C19" s="46">
        <f>SUMIFS('Fully Booked'!Q:Q,'Fully Booked'!D:D,'CHECKOFF P&amp;L'!A19)</f>
        <v>2461800</v>
      </c>
      <c r="D19" s="72">
        <f>SUMIFS('Fully Booked'!AH:AH,'Fully Booked'!D:D,'CHECKOFF P&amp;L'!A19)</f>
        <v>10930.566000000006</v>
      </c>
      <c r="E19" s="72">
        <f>SUMIFS('Fully Booked'!S:S,'Fully Booked'!D:D,'CHECKOFF P&amp;L'!A19)</f>
        <v>313327</v>
      </c>
      <c r="F19" s="72">
        <f>SUMIFS('Fully Booked'!AF:AF,'Fully Booked'!D:D,'CHECKOFF P&amp;L'!A19)</f>
        <v>66184.0837535014</v>
      </c>
      <c r="G19" s="72">
        <f>SUMIFS('Fully Booked'!AE:AE,'Fully Booked'!D:D,'CHECKOFF P&amp;L'!A19)</f>
        <v>48449.7</v>
      </c>
      <c r="H19" s="72">
        <v>3166666.6666666698</v>
      </c>
      <c r="I19" s="72">
        <f>SUMIFS('Fully Booked'!AB:AB,'Fully Booked'!D:D,'CHECKOFF P&amp;L'!A19)*H19</f>
        <v>117166.6666666668</v>
      </c>
      <c r="J19" s="95">
        <f t="shared" si="3"/>
        <v>0.41351095305832097</v>
      </c>
    </row>
    <row r="20" spans="1:10" x14ac:dyDescent="0.25">
      <c r="A20" s="19" t="s">
        <v>970</v>
      </c>
      <c r="B20" s="19" t="s">
        <v>23</v>
      </c>
      <c r="C20" s="46">
        <f>SUMIFS('Fully Booked'!Q:Q,'Fully Booked'!D:D,'CHECKOFF P&amp;L'!A20)</f>
        <v>1468600</v>
      </c>
      <c r="D20" s="72">
        <f>SUMIFS('Fully Booked'!AH:AH,'Fully Booked'!D:D,'CHECKOFF P&amp;L'!A20)</f>
        <v>44058</v>
      </c>
      <c r="E20" s="72">
        <f>SUMIFS('Fully Booked'!S:S,'Fully Booked'!D:D,'CHECKOFF P&amp;L'!A20)</f>
        <v>90338.8</v>
      </c>
      <c r="F20" s="72">
        <f>SUMIFS('Fully Booked'!AF:AF,'Fully Booked'!D:D,'CHECKOFF P&amp;L'!A20)</f>
        <v>33707.866666666669</v>
      </c>
      <c r="G20" s="72">
        <f>SUMIFS('Fully Booked'!AE:AE,'Fully Booked'!D:D,'CHECKOFF P&amp;L'!A20)</f>
        <v>24966.2</v>
      </c>
      <c r="H20" s="72">
        <v>2666666.6666666698</v>
      </c>
      <c r="I20" s="72">
        <f>SUMIFS('Fully Booked'!AB:AB,'Fully Booked'!D:D,'CHECKOFF P&amp;L'!A20)*H20</f>
        <v>45333.333333333387</v>
      </c>
      <c r="J20" s="95">
        <f t="shared" si="3"/>
        <v>0.55072499999999935</v>
      </c>
    </row>
    <row r="21" spans="1:10" x14ac:dyDescent="0.25">
      <c r="A21" s="19" t="s">
        <v>451</v>
      </c>
      <c r="B21" s="19" t="s">
        <v>39</v>
      </c>
      <c r="C21" s="46">
        <f>SUMIFS('Fully Booked'!Q:Q,'Fully Booked'!D:D,'CHECKOFF P&amp;L'!A21)</f>
        <v>1188500</v>
      </c>
      <c r="D21" s="72">
        <f>SUMIFS('Fully Booked'!AH:AH,'Fully Booked'!D:D,'CHECKOFF P&amp;L'!A21)</f>
        <v>50853</v>
      </c>
      <c r="E21" s="72">
        <f>SUMIFS('Fully Booked'!S:S,'Fully Booked'!D:D,'CHECKOFF P&amp;L'!A21)</f>
        <v>610163</v>
      </c>
      <c r="F21" s="72">
        <f>SUMIFS('Fully Booked'!AF:AF,'Fully Booked'!D:D,'CHECKOFF P&amp;L'!A21)</f>
        <v>42253.220634920639</v>
      </c>
      <c r="G21" s="72">
        <f>SUMIFS('Fully Booked'!AE:AE,'Fully Booked'!D:D,'CHECKOFF P&amp;L'!A21)</f>
        <v>29668.300000000003</v>
      </c>
      <c r="H21" s="72">
        <v>2166666.6666666698</v>
      </c>
      <c r="I21" s="72">
        <f>SUMIFS('Fully Booked'!AB:AB,'Fully Booked'!D:D,'CHECKOFF P&amp;L'!A21)*H21</f>
        <v>199333.3333333336</v>
      </c>
      <c r="J21" s="95">
        <f t="shared" si="3"/>
        <v>0.14883762541806</v>
      </c>
    </row>
    <row r="22" spans="1:10" x14ac:dyDescent="0.25">
      <c r="A22" s="180" t="s">
        <v>4894</v>
      </c>
      <c r="B22" s="19" t="s">
        <v>39</v>
      </c>
      <c r="C22" s="46">
        <f>SUMIFS('Fully Booked'!Q:Q,'Fully Booked'!D:D,'CHECKOFF P&amp;L'!A22)</f>
        <v>0</v>
      </c>
      <c r="D22" s="72">
        <f>SUMIFS('Fully Booked'!AH:AH,'Fully Booked'!D:D,'CHECKOFF P&amp;L'!A22)</f>
        <v>0</v>
      </c>
      <c r="E22" s="72">
        <f>SUMIFS('Fully Booked'!S:S,'Fully Booked'!D:D,'CHECKOFF P&amp;L'!A22)</f>
        <v>0</v>
      </c>
      <c r="F22" s="72">
        <f>SUMIFS('Fully Booked'!AF:AF,'Fully Booked'!D:D,'CHECKOFF P&amp;L'!A22)</f>
        <v>0</v>
      </c>
      <c r="G22" s="72">
        <f>SUMIFS('Fully Booked'!AE:AE,'Fully Booked'!D:D,'CHECKOFF P&amp;L'!A22)</f>
        <v>0</v>
      </c>
      <c r="H22" s="72">
        <v>1666666.66666667</v>
      </c>
      <c r="I22" s="72">
        <f>SUMIFS('Fully Booked'!AB:AB,'Fully Booked'!D:D,'CHECKOFF P&amp;L'!A22)*H22</f>
        <v>0</v>
      </c>
      <c r="J22" s="95">
        <f t="shared" ref="J22:J24" si="4">IFERROR(G22/I22,0)</f>
        <v>0</v>
      </c>
    </row>
    <row r="23" spans="1:10" x14ac:dyDescent="0.25">
      <c r="A23" s="180" t="s">
        <v>4896</v>
      </c>
      <c r="B23" s="19" t="s">
        <v>39</v>
      </c>
      <c r="C23" s="46">
        <f>SUMIFS('Fully Booked'!Q:Q,'Fully Booked'!D:D,'CHECKOFF P&amp;L'!A23)</f>
        <v>0</v>
      </c>
      <c r="D23" s="72">
        <f>SUMIFS('Fully Booked'!AH:AH,'Fully Booked'!D:D,'CHECKOFF P&amp;L'!A23)</f>
        <v>0</v>
      </c>
      <c r="E23" s="72">
        <f>SUMIFS('Fully Booked'!S:S,'Fully Booked'!D:D,'CHECKOFF P&amp;L'!A23)</f>
        <v>0</v>
      </c>
      <c r="F23" s="72">
        <f>SUMIFS('Fully Booked'!AF:AF,'Fully Booked'!D:D,'CHECKOFF P&amp;L'!A23)</f>
        <v>0</v>
      </c>
      <c r="G23" s="72">
        <f>SUMIFS('Fully Booked'!AE:AE,'Fully Booked'!D:D,'CHECKOFF P&amp;L'!A23)</f>
        <v>0</v>
      </c>
      <c r="H23" s="72">
        <v>1166666.66666667</v>
      </c>
      <c r="I23" s="72">
        <f>SUMIFS('Fully Booked'!AB:AB,'Fully Booked'!D:D,'CHECKOFF P&amp;L'!A23)*H23</f>
        <v>0</v>
      </c>
      <c r="J23" s="95">
        <f t="shared" si="4"/>
        <v>0</v>
      </c>
    </row>
    <row r="24" spans="1:10" x14ac:dyDescent="0.25">
      <c r="A24" s="180" t="s">
        <v>4895</v>
      </c>
      <c r="B24" s="19" t="s">
        <v>39</v>
      </c>
      <c r="C24" s="46">
        <f>SUMIFS('Fully Booked'!Q:Q,'Fully Booked'!D:D,'CHECKOFF P&amp;L'!A24)</f>
        <v>771700</v>
      </c>
      <c r="D24" s="72">
        <f>SUMIFS('Fully Booked'!AH:AH,'Fully Booked'!D:D,'CHECKOFF P&amp;L'!A24)</f>
        <v>5365.5599999999995</v>
      </c>
      <c r="E24" s="72">
        <f>SUMIFS('Fully Booked'!S:S,'Fully Booked'!D:D,'CHECKOFF P&amp;L'!A24)</f>
        <v>178850</v>
      </c>
      <c r="F24" s="72">
        <f>SUMIFS('Fully Booked'!AF:AF,'Fully Booked'!D:D,'CHECKOFF P&amp;L'!A24)</f>
        <v>17712.352380952383</v>
      </c>
      <c r="G24" s="72">
        <f>SUMIFS('Fully Booked'!AE:AE,'Fully Booked'!D:D,'CHECKOFF P&amp;L'!A24)</f>
        <v>13118.900000000001</v>
      </c>
      <c r="H24" s="72">
        <v>666666.66666667</v>
      </c>
      <c r="I24" s="72">
        <f>SUMIFS('Fully Booked'!AB:AB,'Fully Booked'!D:D,'CHECKOFF P&amp;L'!A24)*H24</f>
        <v>34000.000000000175</v>
      </c>
      <c r="J24" s="95">
        <f t="shared" si="4"/>
        <v>0.38584999999999808</v>
      </c>
    </row>
    <row r="25" spans="1:10" x14ac:dyDescent="0.25">
      <c r="A25" s="180" t="s">
        <v>4113</v>
      </c>
      <c r="B25" s="19" t="s">
        <v>39</v>
      </c>
      <c r="C25" s="46">
        <f>SUMIFS('Fully Booked'!Q:Q,'Fully Booked'!D:D,'CHECKOFF P&amp;L'!A25)</f>
        <v>72800</v>
      </c>
      <c r="D25" s="72">
        <f>SUMIFS('Fully Booked'!AH:AH,'Fully Booked'!D:D,'CHECKOFF P&amp;L'!A25)</f>
        <v>4368</v>
      </c>
      <c r="E25" s="72">
        <f>SUMIFS('Fully Booked'!S:S,'Fully Booked'!D:D,'CHECKOFF P&amp;L'!A25)</f>
        <v>72800</v>
      </c>
      <c r="F25" s="72">
        <f>SUMIFS('Fully Booked'!AF:AF,'Fully Booked'!D:D,'CHECKOFF P&amp;L'!A25)</f>
        <v>3030.8215488215487</v>
      </c>
      <c r="G25" s="72">
        <f>SUMIFS('Fully Booked'!AE:AE,'Fully Booked'!D:D,'CHECKOFF P&amp;L'!A25)</f>
        <v>2099.5</v>
      </c>
      <c r="H25" s="72">
        <v>166666.66666667</v>
      </c>
      <c r="I25" s="72">
        <f>SUMIFS('Fully Booked'!AB:AB,'Fully Booked'!D:D,'CHECKOFF P&amp;L'!A25)*H25</f>
        <v>15166.66666666697</v>
      </c>
      <c r="J25" s="95">
        <f t="shared" ref="J25:J30" si="5">IFERROR(G25/I25,0)</f>
        <v>0.13842857142856865</v>
      </c>
    </row>
    <row r="26" spans="1:10" x14ac:dyDescent="0.25">
      <c r="A26" s="180" t="s">
        <v>921</v>
      </c>
      <c r="B26" s="19" t="s">
        <v>39</v>
      </c>
      <c r="C26" s="46">
        <f>SUMIFS('Fully Booked'!Q:Q,'Fully Booked'!D:D,'CHECKOFF P&amp;L'!A26)</f>
        <v>0</v>
      </c>
      <c r="D26" s="72">
        <f>SUMIFS('Fully Booked'!AH:AH,'Fully Booked'!D:D,'CHECKOFF P&amp;L'!A26)</f>
        <v>0</v>
      </c>
      <c r="E26" s="72">
        <f>SUMIFS('Fully Booked'!S:S,'Fully Booked'!D:D,'CHECKOFF P&amp;L'!A26)</f>
        <v>0</v>
      </c>
      <c r="F26" s="72">
        <f>SUMIFS('Fully Booked'!AF:AF,'Fully Booked'!D:D,'CHECKOFF P&amp;L'!A26)</f>
        <v>0</v>
      </c>
      <c r="G26" s="72">
        <f>SUMIFS('Fully Booked'!AE:AE,'Fully Booked'!D:D,'CHECKOFF P&amp;L'!A26)</f>
        <v>0</v>
      </c>
      <c r="H26" s="72">
        <v>-333333.33333333</v>
      </c>
      <c r="I26" s="72">
        <f>SUMIFS('Fully Booked'!AB:AB,'Fully Booked'!D:D,'CHECKOFF P&amp;L'!A26)*H26</f>
        <v>0</v>
      </c>
      <c r="J26" s="95">
        <f t="shared" si="5"/>
        <v>0</v>
      </c>
    </row>
    <row r="27" spans="1:10" x14ac:dyDescent="0.25">
      <c r="A27" s="180" t="s">
        <v>454</v>
      </c>
      <c r="B27" s="19" t="s">
        <v>29</v>
      </c>
      <c r="C27" s="46">
        <f>SUMIFS('Fully Booked'!Q:Q,'Fully Booked'!D:D,'CHECKOFF P&amp;L'!A27)</f>
        <v>2501400</v>
      </c>
      <c r="D27" s="72">
        <f>SUMIFS('Fully Booked'!AH:AH,'Fully Booked'!D:D,'CHECKOFF P&amp;L'!A27)</f>
        <v>78195</v>
      </c>
      <c r="E27" s="72">
        <f>SUMIFS('Fully Booked'!S:S,'Fully Booked'!D:D,'CHECKOFF P&amp;L'!A27)</f>
        <v>433776</v>
      </c>
      <c r="F27" s="72">
        <f>SUMIFS('Fully Booked'!AF:AF,'Fully Booked'!D:D,'CHECKOFF P&amp;L'!A27)</f>
        <v>57832.651587301596</v>
      </c>
      <c r="G27" s="72">
        <f>SUMIFS('Fully Booked'!AE:AE,'Fully Booked'!D:D,'CHECKOFF P&amp;L'!A27)</f>
        <v>42839.100000000006</v>
      </c>
      <c r="H27" s="72">
        <v>-833333.33333333</v>
      </c>
      <c r="I27" s="72">
        <f>SUMIFS('Fully Booked'!AB:AB,'Fully Booked'!D:D,'CHECKOFF P&amp;L'!A27)*H27</f>
        <v>-89999.999999999651</v>
      </c>
      <c r="J27" s="95">
        <f t="shared" si="5"/>
        <v>-0.47599000000000191</v>
      </c>
    </row>
    <row r="28" spans="1:10" x14ac:dyDescent="0.25">
      <c r="A28" s="180" t="s">
        <v>455</v>
      </c>
      <c r="B28" s="19" t="s">
        <v>29</v>
      </c>
      <c r="C28" s="46">
        <f>SUMIFS('Fully Booked'!Q:Q,'Fully Booked'!D:D,'CHECKOFF P&amp;L'!A28)</f>
        <v>1119600</v>
      </c>
      <c r="D28" s="72">
        <f>SUMIFS('Fully Booked'!AH:AH,'Fully Booked'!D:D,'CHECKOFF P&amp;L'!A28)</f>
        <v>33588</v>
      </c>
      <c r="E28" s="72">
        <f>SUMIFS('Fully Booked'!S:S,'Fully Booked'!D:D,'CHECKOFF P&amp;L'!A28)</f>
        <v>90742.8</v>
      </c>
      <c r="F28" s="72">
        <f>SUMIFS('Fully Booked'!AF:AF,'Fully Booked'!D:D,'CHECKOFF P&amp;L'!A28)</f>
        <v>25697.485714285714</v>
      </c>
      <c r="G28" s="72">
        <f>SUMIFS('Fully Booked'!AE:AE,'Fully Booked'!D:D,'CHECKOFF P&amp;L'!A28)</f>
        <v>19033.2</v>
      </c>
      <c r="H28" s="72">
        <v>-1333333.33333333</v>
      </c>
      <c r="I28" s="72">
        <f>SUMIFS('Fully Booked'!AB:AB,'Fully Booked'!D:D,'CHECKOFF P&amp;L'!A28)*H28</f>
        <v>-45333.333333333227</v>
      </c>
      <c r="J28" s="95">
        <f t="shared" si="5"/>
        <v>-0.419850000000001</v>
      </c>
    </row>
    <row r="29" spans="1:10" x14ac:dyDescent="0.25">
      <c r="A29" s="125" t="s">
        <v>922</v>
      </c>
      <c r="B29" s="19" t="s">
        <v>29</v>
      </c>
      <c r="C29" s="46">
        <f>SUMIFS('Fully Booked'!Q:Q,'Fully Booked'!D:D,'CHECKOFF P&amp;L'!A29)</f>
        <v>138300</v>
      </c>
      <c r="D29" s="72">
        <f>SUMIFS('Fully Booked'!AH:AH,'Fully Booked'!D:D,'CHECKOFF P&amp;L'!A29)</f>
        <v>8298</v>
      </c>
      <c r="E29" s="72">
        <f>SUMIFS('Fully Booked'!S:S,'Fully Booked'!D:D,'CHECKOFF P&amp;L'!A29)</f>
        <v>22800</v>
      </c>
      <c r="F29" s="72">
        <f>SUMIFS('Fully Booked'!AF:AF,'Fully Booked'!D:D,'CHECKOFF P&amp;L'!A29)</f>
        <v>4357.6959459459458</v>
      </c>
      <c r="G29" s="72">
        <f>SUMIFS('Fully Booked'!AE:AE,'Fully Booked'!D:D,'CHECKOFF P&amp;L'!A29)</f>
        <v>3111.75</v>
      </c>
      <c r="H29" s="72">
        <v>-1833333.33333333</v>
      </c>
      <c r="I29" s="72">
        <f>SUMIFS('Fully Booked'!AB:AB,'Fully Booked'!D:D,'CHECKOFF P&amp;L'!A29)*H29</f>
        <v>-41249.99999999992</v>
      </c>
      <c r="J29" s="95">
        <f t="shared" si="5"/>
        <v>-7.5436363636363787E-2</v>
      </c>
    </row>
    <row r="30" spans="1:10" x14ac:dyDescent="0.25">
      <c r="A30" s="19" t="s">
        <v>844</v>
      </c>
      <c r="B30" s="19" t="s">
        <v>29</v>
      </c>
      <c r="C30" s="46">
        <f>SUMIFS('Fully Booked'!Q:Q,'Fully Booked'!D:D,'CHECKOFF P&amp;L'!A30)</f>
        <v>0</v>
      </c>
      <c r="D30" s="72">
        <f>SUMIFS('Fully Booked'!AH:AH,'Fully Booked'!D:D,'CHECKOFF P&amp;L'!A30)</f>
        <v>0</v>
      </c>
      <c r="E30" s="72">
        <f>SUMIFS('Fully Booked'!S:S,'Fully Booked'!D:D,'CHECKOFF P&amp;L'!A30)</f>
        <v>0</v>
      </c>
      <c r="F30" s="72">
        <f>SUMIFS('Fully Booked'!AF:AF,'Fully Booked'!D:D,'CHECKOFF P&amp;L'!A30)</f>
        <v>0</v>
      </c>
      <c r="G30" s="72">
        <f>SUMIFS('Fully Booked'!AE:AE,'Fully Booked'!D:D,'CHECKOFF P&amp;L'!A30)</f>
        <v>0</v>
      </c>
      <c r="H30" s="72">
        <v>-2333333.3333333302</v>
      </c>
      <c r="I30" s="72">
        <f>SUMIFS('Fully Booked'!AB:AB,'Fully Booked'!D:D,'CHECKOFF P&amp;L'!A30)*H30</f>
        <v>0</v>
      </c>
      <c r="J30" s="95">
        <f t="shared" si="5"/>
        <v>0</v>
      </c>
    </row>
    <row r="31" spans="1:10" x14ac:dyDescent="0.25">
      <c r="A31" s="19" t="s">
        <v>2081</v>
      </c>
      <c r="B31" s="19" t="s">
        <v>29</v>
      </c>
      <c r="C31" s="46">
        <f>SUMIFS('Fully Booked'!Q:Q,'Fully Booked'!D:D,'CHECKOFF P&amp;L'!A31)</f>
        <v>950100</v>
      </c>
      <c r="D31" s="72">
        <f>SUMIFS('Fully Booked'!AH:AH,'Fully Booked'!D:D,'CHECKOFF P&amp;L'!A31)</f>
        <v>31084.930499999999</v>
      </c>
      <c r="E31" s="72">
        <f>SUMIFS('Fully Booked'!S:S,'Fully Booked'!D:D,'CHECKOFF P&amp;L'!A31)</f>
        <v>526164.35</v>
      </c>
      <c r="F31" s="72">
        <f>SUMIFS('Fully Booked'!AF:AF,'Fully Booked'!D:D,'CHECKOFF P&amp;L'!A31)</f>
        <v>24484.620512820511</v>
      </c>
      <c r="G31" s="72">
        <f>SUMIFS('Fully Booked'!AE:AE,'Fully Booked'!D:D,'CHECKOFF P&amp;L'!A31)</f>
        <v>18121.8</v>
      </c>
      <c r="H31" s="72">
        <v>666666.66666667</v>
      </c>
      <c r="I31" s="72">
        <f>SUMIFS('Fully Booked'!AB:AB,'Fully Booked'!D:D,'CHECKOFF P&amp;L'!A31)*H31</f>
        <v>25333.333333333459</v>
      </c>
      <c r="J31" s="95">
        <f t="shared" ref="J31" si="6">IFERROR(G31/I31,0)</f>
        <v>0.71533421052631219</v>
      </c>
    </row>
    <row r="32" spans="1:10" x14ac:dyDescent="0.25">
      <c r="A32" s="19" t="s">
        <v>906</v>
      </c>
      <c r="B32" s="19" t="s">
        <v>29</v>
      </c>
      <c r="C32" s="46">
        <f>SUMIFS('Fully Booked'!Q:Q,'Fully Booked'!D:D,'CHECKOFF P&amp;L'!A32)</f>
        <v>0</v>
      </c>
      <c r="D32" s="72">
        <f>SUMIFS('Fully Booked'!AH:AH,'Fully Booked'!D:D,'CHECKOFF P&amp;L'!A32)</f>
        <v>0</v>
      </c>
      <c r="E32" s="72">
        <f>SUMIFS('Fully Booked'!S:S,'Fully Booked'!D:D,'CHECKOFF P&amp;L'!A32)</f>
        <v>0</v>
      </c>
      <c r="F32" s="72">
        <f>SUMIFS('Fully Booked'!AF:AF,'Fully Booked'!D:D,'CHECKOFF P&amp;L'!A32)</f>
        <v>0</v>
      </c>
      <c r="G32" s="72">
        <f>SUMIFS('Fully Booked'!AE:AE,'Fully Booked'!D:D,'CHECKOFF P&amp;L'!A32)</f>
        <v>0</v>
      </c>
      <c r="H32" s="72">
        <v>666666.66666666698</v>
      </c>
      <c r="I32" s="72">
        <f>SUMIFS('Fully Booked'!AB:AB,'Fully Booked'!D:D,'CHECKOFF P&amp;L'!A32)*H32</f>
        <v>0</v>
      </c>
      <c r="J32" s="95">
        <f t="shared" si="3"/>
        <v>0</v>
      </c>
    </row>
    <row r="33" spans="1:10" x14ac:dyDescent="0.25">
      <c r="A33" s="19" t="s">
        <v>4897</v>
      </c>
      <c r="B33" s="19" t="s">
        <v>29</v>
      </c>
      <c r="C33" s="46">
        <f>SUMIFS('Fully Booked'!Q:Q,'Fully Booked'!D:D,'CHECKOFF P&amp;L'!A33)</f>
        <v>0</v>
      </c>
      <c r="D33" s="72">
        <f>SUMIFS('Fully Booked'!AH:AH,'Fully Booked'!D:D,'CHECKOFF P&amp;L'!A33)</f>
        <v>0</v>
      </c>
      <c r="E33" s="72">
        <f>SUMIFS('Fully Booked'!S:S,'Fully Booked'!D:D,'CHECKOFF P&amp;L'!A33)</f>
        <v>0</v>
      </c>
      <c r="F33" s="72">
        <f>SUMIFS('Fully Booked'!AF:AF,'Fully Booked'!D:D,'CHECKOFF P&amp;L'!A33)</f>
        <v>0</v>
      </c>
      <c r="G33" s="72">
        <f>SUMIFS('Fully Booked'!AE:AE,'Fully Booked'!D:D,'CHECKOFF P&amp;L'!A33)</f>
        <v>0</v>
      </c>
      <c r="H33" s="72">
        <v>166666.66666666701</v>
      </c>
      <c r="I33" s="72">
        <f>SUMIFS('Fully Booked'!AB:AB,'Fully Booked'!D:D,'CHECKOFF P&amp;L'!A33)*H33</f>
        <v>0</v>
      </c>
      <c r="J33" s="95">
        <f t="shared" si="3"/>
        <v>0</v>
      </c>
    </row>
    <row r="34" spans="1:10" x14ac:dyDescent="0.25">
      <c r="A34" s="8" t="s">
        <v>4898</v>
      </c>
      <c r="B34" s="19" t="s">
        <v>29</v>
      </c>
      <c r="C34" s="46">
        <f>SUMIFS('Fully Booked'!Q:Q,'Fully Booked'!D:D,'CHECKOFF P&amp;L'!A34)</f>
        <v>314100</v>
      </c>
      <c r="D34" s="72">
        <f>SUMIFS('Fully Booked'!AH:AH,'Fully Booked'!D:D,'CHECKOFF P&amp;L'!A34)</f>
        <v>9423</v>
      </c>
      <c r="E34" s="72">
        <f>SUMIFS('Fully Booked'!S:S,'Fully Booked'!D:D,'CHECKOFF P&amp;L'!A34)</f>
        <v>14940</v>
      </c>
      <c r="F34" s="72">
        <f>SUMIFS('Fully Booked'!AF:AF,'Fully Booked'!D:D,'CHECKOFF P&amp;L'!A34)</f>
        <v>7209.3428571428576</v>
      </c>
      <c r="G34" s="72">
        <f>SUMIFS('Fully Booked'!AE:AE,'Fully Booked'!D:D,'CHECKOFF P&amp;L'!A34)</f>
        <v>5339.7000000000007</v>
      </c>
      <c r="H34" s="72">
        <v>-333333.33333333302</v>
      </c>
      <c r="I34" s="72">
        <f>SUMIFS('Fully Booked'!AB:AB,'Fully Booked'!D:D,'CHECKOFF P&amp;L'!A34)*H34</f>
        <v>-5666.6666666666615</v>
      </c>
      <c r="J34" s="95">
        <f t="shared" ref="J34:J35" si="7">IFERROR(G34/I34,0)</f>
        <v>-0.94230000000000103</v>
      </c>
    </row>
    <row r="35" spans="1:10" x14ac:dyDescent="0.25">
      <c r="A35" s="180" t="s">
        <v>4620</v>
      </c>
      <c r="B35" s="19" t="s">
        <v>29</v>
      </c>
      <c r="C35" s="46">
        <f>SUMIFS('Fully Booked'!Q:Q,'Fully Booked'!D:D,'CHECKOFF P&amp;L'!A35)</f>
        <v>0</v>
      </c>
      <c r="D35" s="72">
        <f>SUMIFS('Fully Booked'!AH:AH,'Fully Booked'!D:D,'CHECKOFF P&amp;L'!A35)</f>
        <v>0</v>
      </c>
      <c r="E35" s="72">
        <f>SUMIFS('Fully Booked'!S:S,'Fully Booked'!D:D,'CHECKOFF P&amp;L'!A35)</f>
        <v>0</v>
      </c>
      <c r="F35" s="72">
        <f>SUMIFS('Fully Booked'!AF:AF,'Fully Booked'!D:D,'CHECKOFF P&amp;L'!A35)</f>
        <v>0</v>
      </c>
      <c r="G35" s="72">
        <f>SUMIFS('Fully Booked'!AE:AE,'Fully Booked'!D:D,'CHECKOFF P&amp;L'!A35)</f>
        <v>0</v>
      </c>
      <c r="H35" s="72">
        <v>-833333.33333333302</v>
      </c>
      <c r="I35" s="72">
        <f>SUMIFS('Fully Booked'!AB:AB,'Fully Booked'!D:D,'CHECKOFF P&amp;L'!A35)*H35</f>
        <v>0</v>
      </c>
      <c r="J35" s="95">
        <f t="shared" si="7"/>
        <v>0</v>
      </c>
    </row>
    <row r="36" spans="1:10" x14ac:dyDescent="0.25">
      <c r="A36" s="180" t="s">
        <v>422</v>
      </c>
      <c r="B36" s="19" t="s">
        <v>29</v>
      </c>
      <c r="C36" s="46">
        <f>SUMIFS('Fully Booked'!Q:Q,'Fully Booked'!D:D,'CHECKOFF P&amp;L'!A36)</f>
        <v>1597890</v>
      </c>
      <c r="D36" s="72">
        <f>SUMIFS('Fully Booked'!AH:AH,'Fully Booked'!D:D,'CHECKOFF P&amp;L'!A36)</f>
        <v>49136.7</v>
      </c>
      <c r="E36" s="72">
        <f>SUMIFS('Fully Booked'!S:S,'Fully Booked'!D:D,'CHECKOFF P&amp;L'!A36)</f>
        <v>148228.88999999998</v>
      </c>
      <c r="F36" s="72">
        <f>SUMIFS('Fully Booked'!AF:AF,'Fully Booked'!D:D,'CHECKOFF P&amp;L'!A36)</f>
        <v>36940.315064935072</v>
      </c>
      <c r="G36" s="72">
        <f>SUMIFS('Fully Booked'!AE:AE,'Fully Booked'!D:D,'CHECKOFF P&amp;L'!A36)</f>
        <v>27364.13</v>
      </c>
      <c r="H36" s="72">
        <v>-1333333.33333333</v>
      </c>
      <c r="I36" s="72">
        <f>SUMIFS('Fully Booked'!AB:AB,'Fully Booked'!D:D,'CHECKOFF P&amp;L'!A36)*H36</f>
        <v>-74666.666666666482</v>
      </c>
      <c r="J36" s="95">
        <f t="shared" ref="J36:J38" si="8">IFERROR(G36/I36,0)</f>
        <v>-0.36648388392857234</v>
      </c>
    </row>
    <row r="37" spans="1:10" x14ac:dyDescent="0.25">
      <c r="A37" s="19" t="s">
        <v>212</v>
      </c>
      <c r="B37" s="19" t="s">
        <v>184</v>
      </c>
      <c r="C37" s="46">
        <f>SUMIFS('Fully Booked'!Q:Q,'Fully Booked'!D:D,'CHECKOFF P&amp;L'!A37)</f>
        <v>1689100</v>
      </c>
      <c r="D37" s="72">
        <f>SUMIFS('Fully Booked'!AH:AH,'Fully Booked'!D:D,'CHECKOFF P&amp;L'!A37)</f>
        <v>50673</v>
      </c>
      <c r="E37" s="72">
        <f>SUMIFS('Fully Booked'!S:S,'Fully Booked'!D:D,'CHECKOFF P&amp;L'!A37)</f>
        <v>300225</v>
      </c>
      <c r="F37" s="72">
        <f>SUMIFS('Fully Booked'!AF:AF,'Fully Booked'!D:D,'CHECKOFF P&amp;L'!A37)</f>
        <v>38768.866666666669</v>
      </c>
      <c r="G37" s="72">
        <f>SUMIFS('Fully Booked'!AE:AE,'Fully Booked'!D:D,'CHECKOFF P&amp;L'!A37)</f>
        <v>28714.7</v>
      </c>
      <c r="H37" s="72">
        <v>-1833333.33333333</v>
      </c>
      <c r="I37" s="72">
        <f>SUMIFS('Fully Booked'!AB:AB,'Fully Booked'!D:D,'CHECKOFF P&amp;L'!A37)*H37</f>
        <v>-31166.666666666613</v>
      </c>
      <c r="J37" s="95">
        <f t="shared" si="8"/>
        <v>-0.92132727272727433</v>
      </c>
    </row>
    <row r="38" spans="1:10" x14ac:dyDescent="0.25">
      <c r="A38" s="19" t="s">
        <v>417</v>
      </c>
      <c r="B38" s="19" t="s">
        <v>184</v>
      </c>
      <c r="C38" s="46">
        <f>SUMIFS('Fully Booked'!Q:Q,'Fully Booked'!D:D,'CHECKOFF P&amp;L'!A38)</f>
        <v>444700</v>
      </c>
      <c r="D38" s="72">
        <f>SUMIFS('Fully Booked'!AH:AH,'Fully Booked'!D:D,'CHECKOFF P&amp;L'!A38)</f>
        <v>11328.54</v>
      </c>
      <c r="E38" s="72">
        <f>SUMIFS('Fully Booked'!S:S,'Fully Booked'!D:D,'CHECKOFF P&amp;L'!A38)</f>
        <v>58806</v>
      </c>
      <c r="F38" s="72">
        <f>SUMIFS('Fully Booked'!AF:AF,'Fully Booked'!D:D,'CHECKOFF P&amp;L'!A38)</f>
        <v>10206.923809523811</v>
      </c>
      <c r="G38" s="72">
        <f>SUMIFS('Fully Booked'!AE:AE,'Fully Booked'!D:D,'CHECKOFF P&amp;L'!A38)</f>
        <v>7559.9000000000005</v>
      </c>
      <c r="H38" s="72">
        <v>-2333333.3333333302</v>
      </c>
      <c r="I38" s="72">
        <f>SUMIFS('Fully Booked'!AB:AB,'Fully Booked'!D:D,'CHECKOFF P&amp;L'!A38)*H38</f>
        <v>-79333.333333333227</v>
      </c>
      <c r="J38" s="95">
        <f t="shared" si="8"/>
        <v>-9.5292857142857276E-2</v>
      </c>
    </row>
    <row r="39" spans="1:10" x14ac:dyDescent="0.25">
      <c r="A39" s="19" t="s">
        <v>6160</v>
      </c>
      <c r="B39" s="19" t="s">
        <v>184</v>
      </c>
      <c r="C39" s="46">
        <f>SUMIFS('Fully Booked'!Q:Q,'Fully Booked'!D:D,'CHECKOFF P&amp;L'!A39)</f>
        <v>0</v>
      </c>
      <c r="D39" s="72">
        <f>SUMIFS('Fully Booked'!AH:AH,'Fully Booked'!D:D,'CHECKOFF P&amp;L'!A39)</f>
        <v>0</v>
      </c>
      <c r="E39" s="72">
        <f>SUMIFS('Fully Booked'!S:S,'Fully Booked'!D:D,'CHECKOFF P&amp;L'!A39)</f>
        <v>0</v>
      </c>
      <c r="F39" s="72">
        <f>SUMIFS('Fully Booked'!AF:AF,'Fully Booked'!D:D,'CHECKOFF P&amp;L'!A39)</f>
        <v>0</v>
      </c>
      <c r="G39" s="72">
        <f>SUMIFS('Fully Booked'!AE:AE,'Fully Booked'!D:D,'CHECKOFF P&amp;L'!A39)</f>
        <v>0</v>
      </c>
      <c r="H39" s="72">
        <v>-750000.00000000698</v>
      </c>
      <c r="I39" s="72">
        <f>SUMIFS('Fully Booked'!AB:AB,'Fully Booked'!D:D,'CHECKOFF P&amp;L'!A39)*H39</f>
        <v>0</v>
      </c>
      <c r="J39" s="95">
        <f t="shared" ref="J39" si="9">IFERROR(G39/I39,0)</f>
        <v>0</v>
      </c>
    </row>
    <row r="40" spans="1:10" x14ac:dyDescent="0.25">
      <c r="A40" s="19" t="s">
        <v>3679</v>
      </c>
      <c r="B40" s="19" t="s">
        <v>24</v>
      </c>
      <c r="C40" s="46">
        <f>SUMIFS('Fully Booked'!Q:Q,'Fully Booked'!D:D,'CHECKOFF P&amp;L'!A40)</f>
        <v>1166600</v>
      </c>
      <c r="D40" s="72">
        <f>SUMIFS('Fully Booked'!AH:AH,'Fully Booked'!D:D,'CHECKOFF P&amp;L'!A40)</f>
        <v>42700.89</v>
      </c>
      <c r="E40" s="72">
        <f>SUMIFS('Fully Booked'!S:S,'Fully Booked'!D:D,'CHECKOFF P&amp;L'!A40)</f>
        <v>360315.58999999997</v>
      </c>
      <c r="F40" s="72">
        <f>SUMIFS('Fully Booked'!AF:AF,'Fully Booked'!D:D,'CHECKOFF P&amp;L'!A40)</f>
        <v>27995.423809523811</v>
      </c>
      <c r="G40" s="72">
        <f>SUMIFS('Fully Booked'!AE:AE,'Fully Booked'!D:D,'CHECKOFF P&amp;L'!A40)</f>
        <v>20748.400000000001</v>
      </c>
      <c r="H40" s="72">
        <v>-1833333.33333333</v>
      </c>
      <c r="I40" s="72">
        <f>SUMIFS('Fully Booked'!AB:AB,'Fully Booked'!D:D,'CHECKOFF P&amp;L'!A40)*H40</f>
        <v>-166833.33333333305</v>
      </c>
      <c r="J40" s="95">
        <f t="shared" si="3"/>
        <v>-0.12436603396603418</v>
      </c>
    </row>
    <row r="41" spans="1:10" x14ac:dyDescent="0.25">
      <c r="A41" s="8" t="s">
        <v>200</v>
      </c>
      <c r="B41" s="19" t="s">
        <v>24</v>
      </c>
      <c r="C41" s="46">
        <f>SUMIFS('Fully Booked'!Q:Q,'Fully Booked'!D:D,'CHECKOFF P&amp;L'!A41)</f>
        <v>579900</v>
      </c>
      <c r="D41" s="72">
        <f>SUMIFS('Fully Booked'!AH:AH,'Fully Booked'!D:D,'CHECKOFF P&amp;L'!A41)</f>
        <v>17397</v>
      </c>
      <c r="E41" s="72">
        <f>SUMIFS('Fully Booked'!S:S,'Fully Booked'!D:D,'CHECKOFF P&amp;L'!A41)</f>
        <v>38211</v>
      </c>
      <c r="F41" s="72">
        <f>SUMIFS('Fully Booked'!AF:AF,'Fully Booked'!D:D,'CHECKOFF P&amp;L'!A41)</f>
        <v>13310.085714285715</v>
      </c>
      <c r="G41" s="72">
        <f>SUMIFS('Fully Booked'!AE:AE,'Fully Booked'!D:D,'CHECKOFF P&amp;L'!A41)</f>
        <v>9858.3000000000011</v>
      </c>
      <c r="H41" s="72">
        <v>-2333333.3333333302</v>
      </c>
      <c r="I41" s="72">
        <f>SUMIFS('Fully Booked'!AB:AB,'Fully Booked'!D:D,'CHECKOFF P&amp;L'!A41)*H41</f>
        <v>-39666.666666666613</v>
      </c>
      <c r="J41" s="95">
        <f t="shared" si="3"/>
        <v>-0.24852857142857179</v>
      </c>
    </row>
    <row r="42" spans="1:10" x14ac:dyDescent="0.25">
      <c r="A42" s="19" t="s">
        <v>206</v>
      </c>
      <c r="B42" s="19" t="s">
        <v>20</v>
      </c>
      <c r="C42" s="46">
        <f>SUMIFS('Fully Booked'!Q:Q,'Fully Booked'!D:D,'CHECKOFF P&amp;L'!A42)</f>
        <v>0</v>
      </c>
      <c r="D42" s="72">
        <f>SUMIFS('Fully Booked'!AH:AH,'Fully Booked'!D:D,'CHECKOFF P&amp;L'!A42)</f>
        <v>0</v>
      </c>
      <c r="E42" s="72">
        <f>SUMIFS('Fully Booked'!S:S,'Fully Booked'!D:D,'CHECKOFF P&amp;L'!A42)</f>
        <v>0</v>
      </c>
      <c r="F42" s="72">
        <f>SUMIFS('Fully Booked'!AF:AF,'Fully Booked'!D:D,'CHECKOFF P&amp;L'!A42)</f>
        <v>0</v>
      </c>
      <c r="G42" s="72">
        <f>SUMIFS('Fully Booked'!AE:AE,'Fully Booked'!D:D,'CHECKOFF P&amp;L'!A42)</f>
        <v>0</v>
      </c>
      <c r="H42" s="72">
        <v>-2833333.3333333302</v>
      </c>
      <c r="I42" s="72">
        <f>SUMIFS('Fully Booked'!AB:AB,'Fully Booked'!D:D,'CHECKOFF P&amp;L'!A42)*H42</f>
        <v>0</v>
      </c>
      <c r="J42" s="95">
        <f t="shared" si="3"/>
        <v>0</v>
      </c>
    </row>
    <row r="43" spans="1:10" x14ac:dyDescent="0.25">
      <c r="A43" s="19" t="s">
        <v>4899</v>
      </c>
      <c r="B43" s="19" t="s">
        <v>20</v>
      </c>
      <c r="C43" s="46">
        <f>SUMIFS('Fully Booked'!Q:Q,'Fully Booked'!D:D,'CHECKOFF P&amp;L'!A43)</f>
        <v>658200</v>
      </c>
      <c r="D43" s="72">
        <f>SUMIFS('Fully Booked'!AH:AH,'Fully Booked'!D:D,'CHECKOFF P&amp;L'!A43)</f>
        <v>20496</v>
      </c>
      <c r="E43" s="72">
        <f>SUMIFS('Fully Booked'!S:S,'Fully Booked'!D:D,'CHECKOFF P&amp;L'!A43)</f>
        <v>222110</v>
      </c>
      <c r="F43" s="72">
        <f>SUMIFS('Fully Booked'!AF:AF,'Fully Booked'!D:D,'CHECKOFF P&amp;L'!A43)</f>
        <v>15272.84155844156</v>
      </c>
      <c r="G43" s="72">
        <f>SUMIFS('Fully Booked'!AE:AE,'Fully Booked'!D:D,'CHECKOFF P&amp;L'!A43)</f>
        <v>11314.400000000001</v>
      </c>
      <c r="H43" s="72">
        <v>-3333333.3333333302</v>
      </c>
      <c r="I43" s="72">
        <f>SUMIFS('Fully Booked'!AB:AB,'Fully Booked'!D:D,'CHECKOFF P&amp;L'!A43)*H43</f>
        <v>-243333.33333333314</v>
      </c>
      <c r="J43" s="95">
        <f t="shared" si="3"/>
        <v>-4.6497534246575385E-2</v>
      </c>
    </row>
    <row r="44" spans="1:10" x14ac:dyDescent="0.25">
      <c r="A44" s="19" t="s">
        <v>438</v>
      </c>
      <c r="B44" s="19" t="s">
        <v>37</v>
      </c>
      <c r="C44" s="46">
        <f>SUMIFS('Fully Booked'!Q:Q,'Fully Booked'!D:D,'CHECKOFF P&amp;L'!A44)</f>
        <v>999500</v>
      </c>
      <c r="D44" s="72">
        <f>SUMIFS('Fully Booked'!AH:AH,'Fully Booked'!D:D,'CHECKOFF P&amp;L'!A44)</f>
        <v>31788</v>
      </c>
      <c r="E44" s="72">
        <f>SUMIFS('Fully Booked'!S:S,'Fully Booked'!D:D,'CHECKOFF P&amp;L'!A44)</f>
        <v>116299</v>
      </c>
      <c r="F44" s="72">
        <f>SUMIFS('Fully Booked'!AF:AF,'Fully Booked'!D:D,'CHECKOFF P&amp;L'!A44)</f>
        <v>23664.196969696972</v>
      </c>
      <c r="G44" s="72">
        <f>SUMIFS('Fully Booked'!AE:AE,'Fully Booked'!D:D,'CHECKOFF P&amp;L'!A44)</f>
        <v>17532.000000000004</v>
      </c>
      <c r="H44" s="72">
        <v>-3833333.3333333302</v>
      </c>
      <c r="I44" s="72">
        <f>SUMIFS('Fully Booked'!AB:AB,'Fully Booked'!D:D,'CHECKOFF P&amp;L'!A44)*H44</f>
        <v>-329666.6666666664</v>
      </c>
      <c r="J44" s="95">
        <f t="shared" si="3"/>
        <v>-5.3180990899898944E-2</v>
      </c>
    </row>
    <row r="45" spans="1:10" x14ac:dyDescent="0.25">
      <c r="A45" s="19" t="s">
        <v>6161</v>
      </c>
      <c r="B45" s="19" t="s">
        <v>37</v>
      </c>
      <c r="C45" s="46">
        <f>SUMIFS('Fully Booked'!Q:Q,'Fully Booked'!D:D,'CHECKOFF P&amp;L'!A45)</f>
        <v>0</v>
      </c>
      <c r="D45" s="72">
        <f>SUMIFS('Fully Booked'!AH:AH,'Fully Booked'!D:D,'CHECKOFF P&amp;L'!A45)</f>
        <v>0</v>
      </c>
      <c r="E45" s="72">
        <f>SUMIFS('Fully Booked'!S:S,'Fully Booked'!D:D,'CHECKOFF P&amp;L'!A45)</f>
        <v>0</v>
      </c>
      <c r="F45" s="72">
        <f>SUMIFS('Fully Booked'!AF:AF,'Fully Booked'!D:D,'CHECKOFF P&amp;L'!A45)</f>
        <v>0</v>
      </c>
      <c r="G45" s="72">
        <f>SUMIFS('Fully Booked'!AE:AE,'Fully Booked'!D:D,'CHECKOFF P&amp;L'!A45)</f>
        <v>0</v>
      </c>
      <c r="H45" s="72">
        <v>-4333333.3333333302</v>
      </c>
      <c r="I45" s="72">
        <f>SUMIFS('Fully Booked'!AB:AB,'Fully Booked'!D:D,'CHECKOFF P&amp;L'!A45)*H45</f>
        <v>0</v>
      </c>
      <c r="J45" s="95">
        <f t="shared" si="3"/>
        <v>0</v>
      </c>
    </row>
    <row r="46" spans="1:10" x14ac:dyDescent="0.25">
      <c r="A46" s="19" t="s">
        <v>917</v>
      </c>
      <c r="B46" s="19" t="s">
        <v>37</v>
      </c>
      <c r="C46" s="46">
        <f>SUMIFS('Fully Booked'!Q:Q,'Fully Booked'!D:D,'CHECKOFF P&amp;L'!A46)</f>
        <v>717109</v>
      </c>
      <c r="D46" s="72">
        <f>SUMIFS('Fully Booked'!AH:AH,'Fully Booked'!D:D,'CHECKOFF P&amp;L'!A46)</f>
        <v>24513.27</v>
      </c>
      <c r="E46" s="72">
        <f>SUMIFS('Fully Booked'!S:S,'Fully Booked'!D:D,'CHECKOFF P&amp;L'!A46)</f>
        <v>208253</v>
      </c>
      <c r="F46" s="72">
        <f>SUMIFS('Fully Booked'!AF:AF,'Fully Booked'!D:D,'CHECKOFF P&amp;L'!A46)</f>
        <v>16858.565301587303</v>
      </c>
      <c r="G46" s="72">
        <f>SUMIFS('Fully Booked'!AE:AE,'Fully Booked'!D:D,'CHECKOFF P&amp;L'!A46)</f>
        <v>12490.853000000001</v>
      </c>
      <c r="H46" s="72">
        <v>-4833333.3333333302</v>
      </c>
      <c r="I46" s="72">
        <f>SUMIFS('Fully Booked'!AB:AB,'Fully Booked'!D:D,'CHECKOFF P&amp;L'!A46)*H46</f>
        <v>-178833.33333333326</v>
      </c>
      <c r="J46" s="95">
        <f t="shared" si="3"/>
        <v>-6.9846335507921756E-2</v>
      </c>
    </row>
    <row r="47" spans="1:10" x14ac:dyDescent="0.25">
      <c r="A47" s="19" t="s">
        <v>459</v>
      </c>
      <c r="B47" s="19" t="s">
        <v>37</v>
      </c>
      <c r="C47" s="46">
        <f>SUMIFS('Fully Booked'!Q:Q,'Fully Booked'!D:D,'CHECKOFF P&amp;L'!A47)</f>
        <v>2012600</v>
      </c>
      <c r="D47" s="72">
        <f>SUMIFS('Fully Booked'!AH:AH,'Fully Booked'!D:D,'CHECKOFF P&amp;L'!A47)</f>
        <v>58422.075599999996</v>
      </c>
      <c r="E47" s="72">
        <f>SUMIFS('Fully Booked'!S:S,'Fully Booked'!D:D,'CHECKOFF P&amp;L'!A47)</f>
        <v>778942</v>
      </c>
      <c r="F47" s="72">
        <f>SUMIFS('Fully Booked'!AF:AF,'Fully Booked'!D:D,'CHECKOFF P&amp;L'!A47)</f>
        <v>46982.057142857149</v>
      </c>
      <c r="G47" s="72">
        <f>SUMIFS('Fully Booked'!AE:AE,'Fully Booked'!D:D,'CHECKOFF P&amp;L'!A47)</f>
        <v>34764.200000000004</v>
      </c>
      <c r="H47" s="72">
        <v>-5333333.3333333302</v>
      </c>
      <c r="I47" s="72">
        <f>SUMIFS('Fully Booked'!AB:AB,'Fully Booked'!D:D,'CHECKOFF P&amp;L'!A47)*H47</f>
        <v>-391999.99999999983</v>
      </c>
      <c r="J47" s="95">
        <f t="shared" si="3"/>
        <v>-8.8684183673469433E-2</v>
      </c>
    </row>
    <row r="48" spans="1:10" x14ac:dyDescent="0.25">
      <c r="A48" s="19" t="s">
        <v>925</v>
      </c>
      <c r="B48" s="19" t="s">
        <v>37</v>
      </c>
      <c r="C48" s="46">
        <f>SUMIFS('Fully Booked'!Q:Q,'Fully Booked'!D:D,'CHECKOFF P&amp;L'!A48)</f>
        <v>0</v>
      </c>
      <c r="D48" s="72">
        <f>SUMIFS('Fully Booked'!AH:AH,'Fully Booked'!D:D,'CHECKOFF P&amp;L'!A48)</f>
        <v>0</v>
      </c>
      <c r="E48" s="72">
        <f>SUMIFS('Fully Booked'!S:S,'Fully Booked'!D:D,'CHECKOFF P&amp;L'!A48)</f>
        <v>0</v>
      </c>
      <c r="F48" s="72">
        <f>SUMIFS('Fully Booked'!AF:AF,'Fully Booked'!D:D,'CHECKOFF P&amp;L'!A48)</f>
        <v>0</v>
      </c>
      <c r="G48" s="72">
        <f>SUMIFS('Fully Booked'!AE:AE,'Fully Booked'!D:D,'CHECKOFF P&amp;L'!A48)</f>
        <v>0</v>
      </c>
      <c r="H48" s="72">
        <v>-5833333.3333333302</v>
      </c>
      <c r="I48" s="72">
        <f>SUMIFS('Fully Booked'!AB:AB,'Fully Booked'!D:D,'CHECKOFF P&amp;L'!A48)*H48</f>
        <v>0</v>
      </c>
      <c r="J48" s="95">
        <f t="shared" si="3"/>
        <v>0</v>
      </c>
    </row>
    <row r="49" spans="1:10" x14ac:dyDescent="0.25">
      <c r="A49" s="19" t="s">
        <v>209</v>
      </c>
      <c r="B49" s="19" t="s">
        <v>27</v>
      </c>
      <c r="C49" s="46">
        <f>SUMIFS('Fully Booked'!Q:Q,'Fully Booked'!D:D,'CHECKOFF P&amp;L'!A49)</f>
        <v>1084300</v>
      </c>
      <c r="D49" s="72">
        <f>SUMIFS('Fully Booked'!AH:AH,'Fully Booked'!D:D,'CHECKOFF P&amp;L'!A49)</f>
        <v>40029</v>
      </c>
      <c r="E49" s="72">
        <f>SUMIFS('Fully Booked'!S:S,'Fully Booked'!D:D,'CHECKOFF P&amp;L'!A49)</f>
        <v>447232</v>
      </c>
      <c r="F49" s="72">
        <f>SUMIFS('Fully Booked'!AF:AF,'Fully Booked'!D:D,'CHECKOFF P&amp;L'!A49)</f>
        <v>25885.282539682543</v>
      </c>
      <c r="G49" s="72">
        <f>SUMIFS('Fully Booked'!AE:AE,'Fully Booked'!D:D,'CHECKOFF P&amp;L'!A49)</f>
        <v>19183.100000000002</v>
      </c>
      <c r="H49" s="72">
        <v>-6333333.3333333302</v>
      </c>
      <c r="I49" s="72">
        <f>SUMIFS('Fully Booked'!AB:AB,'Fully Booked'!D:D,'CHECKOFF P&amp;L'!A49)*H49</f>
        <v>-341999.99999999988</v>
      </c>
      <c r="J49" s="95">
        <f t="shared" si="3"/>
        <v>-5.6090935672514643E-2</v>
      </c>
    </row>
    <row r="50" spans="1:10" x14ac:dyDescent="0.25">
      <c r="A50" s="180" t="s">
        <v>4900</v>
      </c>
      <c r="B50" s="19" t="s">
        <v>27</v>
      </c>
      <c r="C50" s="46">
        <f>SUMIFS('Fully Booked'!Q:Q,'Fully Booked'!D:D,'CHECKOFF P&amp;L'!A50)</f>
        <v>103800</v>
      </c>
      <c r="D50" s="72">
        <f>SUMIFS('Fully Booked'!AH:AH,'Fully Booked'!D:D,'CHECKOFF P&amp;L'!A50)</f>
        <v>6228</v>
      </c>
      <c r="E50" s="72">
        <f>SUMIFS('Fully Booked'!S:S,'Fully Booked'!D:D,'CHECKOFF P&amp;L'!A50)</f>
        <v>103800</v>
      </c>
      <c r="F50" s="72">
        <f>SUMIFS('Fully Booked'!AF:AF,'Fully Booked'!D:D,'CHECKOFF P&amp;L'!A50)</f>
        <v>3145.4181818181814</v>
      </c>
      <c r="G50" s="72">
        <f>SUMIFS('Fully Booked'!AE:AE,'Fully Booked'!D:D,'CHECKOFF P&amp;L'!A50)</f>
        <v>2313.6</v>
      </c>
      <c r="H50" s="72">
        <v>-6833333.3333333302</v>
      </c>
      <c r="I50" s="72">
        <f>SUMIFS('Fully Booked'!AB:AB,'Fully Booked'!D:D,'CHECKOFF P&amp;L'!A50)*H50</f>
        <v>-304083.3333333332</v>
      </c>
      <c r="J50" s="95">
        <f t="shared" ref="J50:J52" si="10">IFERROR(G50/I50,0)</f>
        <v>-7.6084406686763532E-3</v>
      </c>
    </row>
    <row r="51" spans="1:10" x14ac:dyDescent="0.25">
      <c r="A51" s="19" t="s">
        <v>4759</v>
      </c>
      <c r="B51" s="19" t="s">
        <v>27</v>
      </c>
      <c r="C51" s="46">
        <f>SUMIFS('Fully Booked'!Q:Q,'Fully Booked'!D:D,'CHECKOFF P&amp;L'!A51)</f>
        <v>3289100</v>
      </c>
      <c r="D51" s="72">
        <f>SUMIFS('Fully Booked'!AH:AH,'Fully Booked'!D:D,'CHECKOFF P&amp;L'!A51)</f>
        <v>101673</v>
      </c>
      <c r="E51" s="72">
        <f>SUMIFS('Fully Booked'!S:S,'Fully Booked'!D:D,'CHECKOFF P&amp;L'!A51)</f>
        <v>413342</v>
      </c>
      <c r="F51" s="72">
        <f>SUMIFS('Fully Booked'!AF:AF,'Fully Booked'!D:D,'CHECKOFF P&amp;L'!A51)</f>
        <v>76530.771428571432</v>
      </c>
      <c r="G51" s="72">
        <f>SUMIFS('Fully Booked'!AE:AE,'Fully Booked'!D:D,'CHECKOFF P&amp;L'!A51)</f>
        <v>56714.7</v>
      </c>
      <c r="H51" s="72">
        <v>-7333333.3333333302</v>
      </c>
      <c r="I51" s="72">
        <f>SUMIFS('Fully Booked'!AB:AB,'Fully Booked'!D:D,'CHECKOFF P&amp;L'!A51)*H51</f>
        <v>-806666.6666666664</v>
      </c>
      <c r="J51" s="95">
        <f t="shared" si="10"/>
        <v>-7.0307479338843001E-2</v>
      </c>
    </row>
    <row r="52" spans="1:10" x14ac:dyDescent="0.25">
      <c r="A52" s="19" t="s">
        <v>3304</v>
      </c>
      <c r="B52" s="19" t="s">
        <v>27</v>
      </c>
      <c r="C52" s="46">
        <f>SUMIFS('Fully Booked'!Q:Q,'Fully Booked'!D:D,'CHECKOFF P&amp;L'!A52)</f>
        <v>10200</v>
      </c>
      <c r="D52" s="72">
        <f>SUMIFS('Fully Booked'!AH:AH,'Fully Booked'!D:D,'CHECKOFF P&amp;L'!A52)</f>
        <v>612</v>
      </c>
      <c r="E52" s="72">
        <f>SUMIFS('Fully Booked'!S:S,'Fully Booked'!D:D,'CHECKOFF P&amp;L'!A52)</f>
        <v>10200</v>
      </c>
      <c r="F52" s="72">
        <f>SUMIFS('Fully Booked'!AF:AF,'Fully Booked'!D:D,'CHECKOFF P&amp;L'!A52)</f>
        <v>381.65</v>
      </c>
      <c r="G52" s="72">
        <f>SUMIFS('Fully Booked'!AE:AE,'Fully Booked'!D:D,'CHECKOFF P&amp;L'!A52)</f>
        <v>275.39999999999998</v>
      </c>
      <c r="H52" s="72">
        <v>-7833333.3333333302</v>
      </c>
      <c r="I52" s="72">
        <f>SUMIFS('Fully Booked'!AB:AB,'Fully Booked'!D:D,'CHECKOFF P&amp;L'!A52)*H52</f>
        <v>-211499.99999999991</v>
      </c>
      <c r="J52" s="95">
        <f t="shared" si="10"/>
        <v>-1.3021276595744685E-3</v>
      </c>
    </row>
    <row r="53" spans="1:10" x14ac:dyDescent="0.25">
      <c r="A53" s="19" t="s">
        <v>4114</v>
      </c>
      <c r="B53" s="19" t="s">
        <v>38</v>
      </c>
      <c r="C53" s="46">
        <f>SUMIFS('Fully Booked'!Q:Q,'Fully Booked'!D:D,'CHECKOFF P&amp;L'!A53)</f>
        <v>0</v>
      </c>
      <c r="D53" s="72">
        <f>SUMIFS('Fully Booked'!AH:AH,'Fully Booked'!D:D,'CHECKOFF P&amp;L'!A53)</f>
        <v>0</v>
      </c>
      <c r="E53" s="72">
        <f>SUMIFS('Fully Booked'!S:S,'Fully Booked'!D:D,'CHECKOFF P&amp;L'!A53)</f>
        <v>0</v>
      </c>
      <c r="F53" s="72">
        <f>SUMIFS('Fully Booked'!AF:AF,'Fully Booked'!D:D,'CHECKOFF P&amp;L'!A53)</f>
        <v>0</v>
      </c>
      <c r="G53" s="72">
        <f>SUMIFS('Fully Booked'!AE:AE,'Fully Booked'!D:D,'CHECKOFF P&amp;L'!A53)</f>
        <v>0</v>
      </c>
      <c r="H53" s="72">
        <v>4900000</v>
      </c>
      <c r="I53" s="72">
        <f>SUMIFS('Fully Booked'!AB:AB,'Fully Booked'!D:D,'CHECKOFF P&amp;L'!A53)*H53</f>
        <v>0</v>
      </c>
      <c r="J53" s="95">
        <f t="shared" ref="J53:J62" si="11">IFERROR(G53/I53,0)</f>
        <v>0</v>
      </c>
    </row>
    <row r="54" spans="1:10" x14ac:dyDescent="0.25">
      <c r="A54" s="19" t="s">
        <v>883</v>
      </c>
      <c r="B54" s="19" t="s">
        <v>38</v>
      </c>
      <c r="C54" s="46">
        <f>SUMIFS('Fully Booked'!Q:Q,'Fully Booked'!D:D,'CHECKOFF P&amp;L'!A54)</f>
        <v>3756000</v>
      </c>
      <c r="D54" s="72">
        <f>SUMIFS('Fully Booked'!AH:AH,'Fully Booked'!D:D,'CHECKOFF P&amp;L'!A54)</f>
        <v>69774.509999999995</v>
      </c>
      <c r="E54" s="72">
        <f>SUMIFS('Fully Booked'!S:S,'Fully Booked'!D:D,'CHECKOFF P&amp;L'!A54)</f>
        <v>224629</v>
      </c>
      <c r="F54" s="72">
        <f>SUMIFS('Fully Booked'!AF:AF,'Fully Booked'!D:D,'CHECKOFF P&amp;L'!A54)</f>
        <v>94687.174603174615</v>
      </c>
      <c r="G54" s="72">
        <f>SUMIFS('Fully Booked'!AE:AE,'Fully Booked'!D:D,'CHECKOFF P&amp;L'!A54)</f>
        <v>69921.5</v>
      </c>
      <c r="H54" s="72">
        <v>5050000</v>
      </c>
      <c r="I54" s="72">
        <f>SUMIFS('Fully Booked'!AB:AB,'Fully Booked'!D:D,'CHECKOFF P&amp;L'!A54)*H54</f>
        <v>282800</v>
      </c>
      <c r="J54" s="95">
        <f t="shared" si="11"/>
        <v>0.24724717114568601</v>
      </c>
    </row>
    <row r="55" spans="1:10" x14ac:dyDescent="0.25">
      <c r="A55" s="19" t="s">
        <v>3538</v>
      </c>
      <c r="B55" s="19" t="s">
        <v>38</v>
      </c>
      <c r="C55" s="46">
        <f>SUMIFS('Fully Booked'!Q:Q,'Fully Booked'!D:D,'CHECKOFF P&amp;L'!A55)</f>
        <v>181600</v>
      </c>
      <c r="D55" s="72">
        <f>SUMIFS('Fully Booked'!AH:AH,'Fully Booked'!D:D,'CHECKOFF P&amp;L'!A55)</f>
        <v>8448</v>
      </c>
      <c r="E55" s="72">
        <f>SUMIFS('Fully Booked'!S:S,'Fully Booked'!D:D,'CHECKOFF P&amp;L'!A55)</f>
        <v>117000</v>
      </c>
      <c r="F55" s="72">
        <f>SUMIFS('Fully Booked'!AF:AF,'Fully Booked'!D:D,'CHECKOFF P&amp;L'!A55)</f>
        <v>12372.914285714285</v>
      </c>
      <c r="G55" s="72">
        <f>SUMIFS('Fully Booked'!AE:AE,'Fully Booked'!D:D,'CHECKOFF P&amp;L'!A55)</f>
        <v>7887.2</v>
      </c>
      <c r="H55" s="72">
        <v>5200000</v>
      </c>
      <c r="I55" s="72">
        <f>SUMIFS('Fully Booked'!AB:AB,'Fully Booked'!D:D,'CHECKOFF P&amp;L'!A55)*H55</f>
        <v>426400</v>
      </c>
      <c r="J55" s="95">
        <f t="shared" si="11"/>
        <v>1.849718574108818E-2</v>
      </c>
    </row>
    <row r="56" spans="1:10" x14ac:dyDescent="0.25">
      <c r="A56" s="19" t="s">
        <v>458</v>
      </c>
      <c r="B56" s="19" t="s">
        <v>49</v>
      </c>
      <c r="C56" s="46">
        <f>SUMIFS('Fully Booked'!Q:Q,'Fully Booked'!D:D,'CHECKOFF P&amp;L'!A56)</f>
        <v>330400</v>
      </c>
      <c r="D56" s="72">
        <f>SUMIFS('Fully Booked'!AH:AH,'Fully Booked'!D:D,'CHECKOFF P&amp;L'!A56)</f>
        <v>9912</v>
      </c>
      <c r="E56" s="72">
        <f>SUMIFS('Fully Booked'!S:S,'Fully Booked'!D:D,'CHECKOFF P&amp;L'!A56)</f>
        <v>87543</v>
      </c>
      <c r="F56" s="72">
        <f>SUMIFS('Fully Booked'!AF:AF,'Fully Booked'!D:D,'CHECKOFF P&amp;L'!A56)</f>
        <v>7583.4666666666672</v>
      </c>
      <c r="G56" s="72">
        <f>SUMIFS('Fully Booked'!AE:AE,'Fully Booked'!D:D,'CHECKOFF P&amp;L'!A56)</f>
        <v>5616.8</v>
      </c>
      <c r="H56" s="72">
        <v>5350000</v>
      </c>
      <c r="I56" s="72">
        <f>SUMIFS('Fully Booked'!AB:AB,'Fully Booked'!D:D,'CHECKOFF P&amp;L'!A56)*H56</f>
        <v>90950</v>
      </c>
      <c r="J56" s="95">
        <f t="shared" si="11"/>
        <v>6.1757009345794395E-2</v>
      </c>
    </row>
    <row r="57" spans="1:10" x14ac:dyDescent="0.25">
      <c r="A57" s="19" t="s">
        <v>189</v>
      </c>
      <c r="B57" s="19" t="s">
        <v>49</v>
      </c>
      <c r="C57" s="46">
        <f>SUMIFS('Fully Booked'!Q:Q,'Fully Booked'!D:D,'CHECKOFF P&amp;L'!A57)</f>
        <v>30000</v>
      </c>
      <c r="D57" s="72">
        <f>SUMIFS('Fully Booked'!AH:AH,'Fully Booked'!D:D,'CHECKOFF P&amp;L'!A57)</f>
        <v>1800</v>
      </c>
      <c r="E57" s="72">
        <f>SUMIFS('Fully Booked'!S:S,'Fully Booked'!D:D,'CHECKOFF P&amp;L'!A57)</f>
        <v>30000</v>
      </c>
      <c r="F57" s="72">
        <f>SUMIFS('Fully Booked'!AF:AF,'Fully Booked'!D:D,'CHECKOFF P&amp;L'!A57)</f>
        <v>925</v>
      </c>
      <c r="G57" s="72">
        <f>SUMIFS('Fully Booked'!AE:AE,'Fully Booked'!D:D,'CHECKOFF P&amp;L'!A57)</f>
        <v>675</v>
      </c>
      <c r="H57" s="72">
        <v>5500000</v>
      </c>
      <c r="I57" s="72">
        <f>SUMIFS('Fully Booked'!AB:AB,'Fully Booked'!D:D,'CHECKOFF P&amp;L'!A57)*H57</f>
        <v>123750</v>
      </c>
      <c r="J57" s="95">
        <f t="shared" si="11"/>
        <v>5.454545454545455E-3</v>
      </c>
    </row>
    <row r="58" spans="1:10" x14ac:dyDescent="0.25">
      <c r="A58" s="19" t="s">
        <v>928</v>
      </c>
      <c r="B58" s="19" t="s">
        <v>49</v>
      </c>
      <c r="C58" s="46">
        <f>SUMIFS('Fully Booked'!Q:Q,'Fully Booked'!D:D,'CHECKOFF P&amp;L'!A58)</f>
        <v>0</v>
      </c>
      <c r="D58" s="72">
        <f>SUMIFS('Fully Booked'!AH:AH,'Fully Booked'!D:D,'CHECKOFF P&amp;L'!A58)</f>
        <v>0</v>
      </c>
      <c r="E58" s="72">
        <f>SUMIFS('Fully Booked'!S:S,'Fully Booked'!D:D,'CHECKOFF P&amp;L'!A58)</f>
        <v>0</v>
      </c>
      <c r="F58" s="72">
        <f>SUMIFS('Fully Booked'!AF:AF,'Fully Booked'!D:D,'CHECKOFF P&amp;L'!A58)</f>
        <v>0</v>
      </c>
      <c r="G58" s="72">
        <f>SUMIFS('Fully Booked'!AE:AE,'Fully Booked'!D:D,'CHECKOFF P&amp;L'!A58)</f>
        <v>0</v>
      </c>
      <c r="H58" s="72">
        <v>5650000</v>
      </c>
      <c r="I58" s="72">
        <f>SUMIFS('Fully Booked'!AB:AB,'Fully Booked'!D:D,'CHECKOFF P&amp;L'!A58)*H58</f>
        <v>0</v>
      </c>
      <c r="J58" s="95">
        <f t="shared" si="11"/>
        <v>0</v>
      </c>
    </row>
    <row r="59" spans="1:10" x14ac:dyDescent="0.25">
      <c r="A59" s="19" t="s">
        <v>549</v>
      </c>
      <c r="B59" s="19" t="s">
        <v>49</v>
      </c>
      <c r="C59" s="46">
        <f>SUMIFS('Fully Booked'!Q:Q,'Fully Booked'!D:D,'CHECKOFF P&amp;L'!A59)</f>
        <v>431500</v>
      </c>
      <c r="D59" s="72">
        <f>SUMIFS('Fully Booked'!AH:AH,'Fully Booked'!D:D,'CHECKOFF P&amp;L'!A59)</f>
        <v>15945</v>
      </c>
      <c r="E59" s="72">
        <f>SUMIFS('Fully Booked'!S:S,'Fully Booked'!D:D,'CHECKOFF P&amp;L'!A59)</f>
        <v>144332</v>
      </c>
      <c r="F59" s="72">
        <f>SUMIFS('Fully Booked'!AF:AF,'Fully Booked'!D:D,'CHECKOFF P&amp;L'!A59)</f>
        <v>15386.492063492064</v>
      </c>
      <c r="G59" s="72">
        <f>SUMIFS('Fully Booked'!AE:AE,'Fully Booked'!D:D,'CHECKOFF P&amp;L'!A59)</f>
        <v>10635.5</v>
      </c>
      <c r="H59" s="72">
        <v>5800000</v>
      </c>
      <c r="I59" s="72">
        <f>SUMIFS('Fully Booked'!AB:AB,'Fully Booked'!D:D,'CHECKOFF P&amp;L'!A59)*H59</f>
        <v>388600</v>
      </c>
      <c r="J59" s="95">
        <f t="shared" si="11"/>
        <v>2.7368759650025734E-2</v>
      </c>
    </row>
    <row r="60" spans="1:10" x14ac:dyDescent="0.25">
      <c r="A60" s="19" t="s">
        <v>6162</v>
      </c>
      <c r="B60" s="19" t="s">
        <v>49</v>
      </c>
      <c r="C60" s="46">
        <f>SUMIFS('Fully Booked'!Q:Q,'Fully Booked'!D:D,'CHECKOFF P&amp;L'!A60)</f>
        <v>0</v>
      </c>
      <c r="D60" s="72">
        <f>SUMIFS('Fully Booked'!AH:AH,'Fully Booked'!D:D,'CHECKOFF P&amp;L'!A60)</f>
        <v>0</v>
      </c>
      <c r="E60" s="72">
        <f>SUMIFS('Fully Booked'!S:S,'Fully Booked'!D:D,'CHECKOFF P&amp;L'!A60)</f>
        <v>0</v>
      </c>
      <c r="F60" s="72">
        <f>SUMIFS('Fully Booked'!AF:AF,'Fully Booked'!D:D,'CHECKOFF P&amp;L'!A60)</f>
        <v>0</v>
      </c>
      <c r="G60" s="72">
        <f>SUMIFS('Fully Booked'!AE:AE,'Fully Booked'!D:D,'CHECKOFF P&amp;L'!A60)</f>
        <v>0</v>
      </c>
      <c r="H60" s="72">
        <v>5950000</v>
      </c>
      <c r="I60" s="72">
        <f>SUMIFS('Fully Booked'!AB:AB,'Fully Booked'!D:D,'CHECKOFF P&amp;L'!A60)*H60</f>
        <v>0</v>
      </c>
      <c r="J60" s="95">
        <f t="shared" si="11"/>
        <v>0</v>
      </c>
    </row>
    <row r="61" spans="1:10" x14ac:dyDescent="0.25">
      <c r="A61" s="19" t="s">
        <v>6163</v>
      </c>
      <c r="B61" s="19" t="s">
        <v>49</v>
      </c>
      <c r="C61" s="46">
        <f>SUMIFS('Fully Booked'!Q:Q,'Fully Booked'!D:D,'CHECKOFF P&amp;L'!A61)</f>
        <v>0</v>
      </c>
      <c r="D61" s="72">
        <f>SUMIFS('Fully Booked'!AH:AH,'Fully Booked'!D:D,'CHECKOFF P&amp;L'!A61)</f>
        <v>0</v>
      </c>
      <c r="E61" s="72">
        <f>SUMIFS('Fully Booked'!S:S,'Fully Booked'!D:D,'CHECKOFF P&amp;L'!A61)</f>
        <v>0</v>
      </c>
      <c r="F61" s="72">
        <f>SUMIFS('Fully Booked'!AF:AF,'Fully Booked'!D:D,'CHECKOFF P&amp;L'!A61)</f>
        <v>0</v>
      </c>
      <c r="G61" s="72">
        <f>SUMIFS('Fully Booked'!AE:AE,'Fully Booked'!D:D,'CHECKOFF P&amp;L'!A61)</f>
        <v>0</v>
      </c>
      <c r="H61" s="72">
        <v>6100000</v>
      </c>
      <c r="I61" s="72">
        <f>SUMIFS('Fully Booked'!AB:AB,'Fully Booked'!D:D,'CHECKOFF P&amp;L'!A61)*H61</f>
        <v>0</v>
      </c>
      <c r="J61" s="95">
        <f t="shared" si="11"/>
        <v>0</v>
      </c>
    </row>
    <row r="62" spans="1:10" x14ac:dyDescent="0.25">
      <c r="A62" s="19" t="s">
        <v>612</v>
      </c>
      <c r="B62" s="19" t="s">
        <v>49</v>
      </c>
      <c r="C62" s="46">
        <f>SUMIFS('Fully Booked'!Q:Q,'Fully Booked'!D:D,'CHECKOFF P&amp;L'!A62)</f>
        <v>0</v>
      </c>
      <c r="D62" s="72">
        <f>SUMIFS('Fully Booked'!AH:AH,'Fully Booked'!D:D,'CHECKOFF P&amp;L'!A62)</f>
        <v>0</v>
      </c>
      <c r="E62" s="72">
        <f>SUMIFS('Fully Booked'!S:S,'Fully Booked'!D:D,'CHECKOFF P&amp;L'!A62)</f>
        <v>0</v>
      </c>
      <c r="F62" s="72">
        <f>SUMIFS('Fully Booked'!AF:AF,'Fully Booked'!D:D,'CHECKOFF P&amp;L'!A62)</f>
        <v>0</v>
      </c>
      <c r="G62" s="72">
        <f>SUMIFS('Fully Booked'!AE:AE,'Fully Booked'!D:D,'CHECKOFF P&amp;L'!A62)</f>
        <v>0</v>
      </c>
      <c r="H62" s="72">
        <v>6250000</v>
      </c>
      <c r="I62" s="72">
        <f>SUMIFS('Fully Booked'!AB:AB,'Fully Booked'!D:D,'CHECKOFF P&amp;L'!A62)*H62</f>
        <v>0</v>
      </c>
      <c r="J62" s="95">
        <f t="shared" si="11"/>
        <v>0</v>
      </c>
    </row>
    <row r="63" spans="1:10" x14ac:dyDescent="0.25">
      <c r="A63" s="19" t="s">
        <v>929</v>
      </c>
      <c r="B63" s="19" t="s">
        <v>49</v>
      </c>
      <c r="C63" s="46">
        <f>SUMIFS('Fully Booked'!Q:Q,'Fully Booked'!D:D,'CHECKOFF P&amp;L'!A63)</f>
        <v>50000</v>
      </c>
      <c r="D63" s="72">
        <f>SUMIFS('Fully Booked'!AH:AH,'Fully Booked'!D:D,'CHECKOFF P&amp;L'!A63)</f>
        <v>3000</v>
      </c>
      <c r="E63" s="72">
        <f>SUMIFS('Fully Booked'!S:S,'Fully Booked'!D:D,'CHECKOFF P&amp;L'!A63)</f>
        <v>50000</v>
      </c>
      <c r="F63" s="72">
        <f>SUMIFS('Fully Booked'!AF:AF,'Fully Booked'!D:D,'CHECKOFF P&amp;L'!A63)</f>
        <v>1541.6666666666667</v>
      </c>
      <c r="G63" s="72">
        <f>SUMIFS('Fully Booked'!AE:AE,'Fully Booked'!D:D,'CHECKOFF P&amp;L'!A63)</f>
        <v>1125</v>
      </c>
      <c r="H63" s="72">
        <v>3500000</v>
      </c>
      <c r="I63" s="72">
        <f>SUMIFS('Fully Booked'!AB:AB,'Fully Booked'!D:D,'CHECKOFF P&amp;L'!A63)*H63</f>
        <v>78750</v>
      </c>
      <c r="J63" s="95">
        <f t="shared" si="2"/>
        <v>1.4285714285714285E-2</v>
      </c>
    </row>
    <row r="64" spans="1:10" x14ac:dyDescent="0.25">
      <c r="A64" s="19" t="s">
        <v>931</v>
      </c>
      <c r="B64" s="19" t="s">
        <v>49</v>
      </c>
      <c r="C64" s="46">
        <f>SUMIFS('Fully Booked'!Q:Q,'Fully Booked'!D:D,'CHECKOFF P&amp;L'!A64)</f>
        <v>0</v>
      </c>
      <c r="D64" s="72">
        <f>SUMIFS('Fully Booked'!AH:AH,'Fully Booked'!D:D,'CHECKOFF P&amp;L'!A64)</f>
        <v>0</v>
      </c>
      <c r="E64" s="72">
        <f>SUMIFS('Fully Booked'!S:S,'Fully Booked'!D:D,'CHECKOFF P&amp;L'!A64)</f>
        <v>0</v>
      </c>
      <c r="F64" s="72">
        <f>SUMIFS('Fully Booked'!AF:AF,'Fully Booked'!D:D,'CHECKOFF P&amp;L'!A64)</f>
        <v>0</v>
      </c>
      <c r="G64" s="72">
        <f>SUMIFS('Fully Booked'!AE:AE,'Fully Booked'!D:D,'CHECKOFF P&amp;L'!A64)</f>
        <v>0</v>
      </c>
      <c r="H64" s="72">
        <v>3500000</v>
      </c>
      <c r="I64" s="72">
        <f>SUMIFS('Fully Booked'!AB:AB,'Fully Booked'!D:D,'CHECKOFF P&amp;L'!A64)*H64</f>
        <v>0</v>
      </c>
      <c r="J64" s="95">
        <f t="shared" si="2"/>
        <v>0</v>
      </c>
    </row>
    <row r="65" spans="1:10" x14ac:dyDescent="0.25">
      <c r="A65" s="19" t="s">
        <v>3219</v>
      </c>
      <c r="B65" s="19" t="s">
        <v>49</v>
      </c>
      <c r="C65" s="46">
        <f>SUMIFS('Fully Booked'!Q:Q,'Fully Booked'!D:D,'CHECKOFF P&amp;L'!A65)</f>
        <v>1042800</v>
      </c>
      <c r="D65" s="72">
        <f>SUMIFS('Fully Booked'!AH:AH,'Fully Booked'!D:D,'CHECKOFF P&amp;L'!A65)</f>
        <v>31284</v>
      </c>
      <c r="E65" s="72">
        <f>SUMIFS('Fully Booked'!S:S,'Fully Booked'!D:D,'CHECKOFF P&amp;L'!A65)</f>
        <v>143225.78</v>
      </c>
      <c r="F65" s="72">
        <f>SUMIFS('Fully Booked'!AF:AF,'Fully Booked'!D:D,'CHECKOFF P&amp;L'!A65)</f>
        <v>25065.325274725274</v>
      </c>
      <c r="G65" s="72">
        <f>SUMIFS('Fully Booked'!AE:AE,'Fully Booked'!D:D,'CHECKOFF P&amp;L'!A65)</f>
        <v>18503.099999999999</v>
      </c>
      <c r="H65" s="72">
        <v>3500000</v>
      </c>
      <c r="I65" s="72">
        <f>SUMIFS('Fully Booked'!AB:AB,'Fully Booked'!D:D,'CHECKOFF P&amp;L'!A65)*H65</f>
        <v>122500.00000000001</v>
      </c>
      <c r="J65" s="95">
        <f t="shared" si="2"/>
        <v>0.15104571428571426</v>
      </c>
    </row>
    <row r="66" spans="1:10" x14ac:dyDescent="0.25">
      <c r="A66" s="19" t="s">
        <v>6164</v>
      </c>
      <c r="B66" s="19" t="s">
        <v>241</v>
      </c>
      <c r="C66" s="46">
        <f>SUMIFS('Fully Booked'!Q:Q,'Fully Booked'!D:D,'CHECKOFF P&amp;L'!A66)</f>
        <v>0</v>
      </c>
      <c r="D66" s="72">
        <f>SUMIFS('Fully Booked'!AH:AH,'Fully Booked'!D:D,'CHECKOFF P&amp;L'!A66)</f>
        <v>0</v>
      </c>
      <c r="E66" s="72">
        <f>SUMIFS('Fully Booked'!S:S,'Fully Booked'!D:D,'CHECKOFF P&amp;L'!A66)</f>
        <v>0</v>
      </c>
      <c r="F66" s="72">
        <f>SUMIFS('Fully Booked'!AF:AF,'Fully Booked'!D:D,'CHECKOFF P&amp;L'!A66)</f>
        <v>0</v>
      </c>
      <c r="G66" s="72">
        <f>SUMIFS('Fully Booked'!AE:AE,'Fully Booked'!D:D,'CHECKOFF P&amp;L'!A66)</f>
        <v>0</v>
      </c>
      <c r="H66" s="72">
        <v>3500000</v>
      </c>
      <c r="I66" s="72">
        <f>SUMIFS('Fully Booked'!AB:AB,'Fully Booked'!D:D,'CHECKOFF P&amp;L'!A66)*H66</f>
        <v>0</v>
      </c>
      <c r="J66" s="95">
        <f t="shared" si="2"/>
        <v>0</v>
      </c>
    </row>
    <row r="67" spans="1:10" x14ac:dyDescent="0.25">
      <c r="A67" s="19" t="s">
        <v>489</v>
      </c>
      <c r="B67" s="19" t="s">
        <v>241</v>
      </c>
      <c r="C67" s="46">
        <f>SUMIFS('Fully Booked'!Q:Q,'Fully Booked'!D:D,'CHECKOFF P&amp;L'!A67)</f>
        <v>276900</v>
      </c>
      <c r="D67" s="72">
        <f>SUMIFS('Fully Booked'!AH:AH,'Fully Booked'!D:D,'CHECKOFF P&amp;L'!A67)</f>
        <v>8307</v>
      </c>
      <c r="E67" s="72">
        <f>SUMIFS('Fully Booked'!S:S,'Fully Booked'!D:D,'CHECKOFF P&amp;L'!A67)</f>
        <v>146010</v>
      </c>
      <c r="F67" s="72">
        <f>SUMIFS('Fully Booked'!AF:AF,'Fully Booked'!D:D,'CHECKOFF P&amp;L'!A67)</f>
        <v>6355.5142857142855</v>
      </c>
      <c r="G67" s="72">
        <f>SUMIFS('Fully Booked'!AE:AE,'Fully Booked'!D:D,'CHECKOFF P&amp;L'!A67)</f>
        <v>4707.3</v>
      </c>
      <c r="H67" s="72">
        <v>3500000</v>
      </c>
      <c r="I67" s="72">
        <f>SUMIFS('Fully Booked'!AB:AB,'Fully Booked'!D:D,'CHECKOFF P&amp;L'!A67)*H67</f>
        <v>59500.000000000007</v>
      </c>
      <c r="J67" s="95">
        <f t="shared" si="2"/>
        <v>7.9114285714285706E-2</v>
      </c>
    </row>
    <row r="68" spans="1:10" x14ac:dyDescent="0.25">
      <c r="A68" s="19" t="s">
        <v>405</v>
      </c>
      <c r="B68" s="19"/>
      <c r="C68" s="46">
        <f>SUMIFS('Fully Booked'!Q:Q,'Fully Booked'!D:D,'CHECKOFF P&amp;L'!A68)</f>
        <v>3052660</v>
      </c>
      <c r="D68" s="72">
        <f>SUMIFS('Fully Booked'!AH:AH,'Fully Booked'!D:D,'CHECKOFF P&amp;L'!A68)</f>
        <v>66632.537699999986</v>
      </c>
      <c r="E68" s="72">
        <f>SUMIFS('Fully Booked'!S:S,'Fully Booked'!D:D,'CHECKOFF P&amp;L'!A68)</f>
        <v>1199731</v>
      </c>
      <c r="F68" s="72">
        <f>SUMIFS('Fully Booked'!AF:AF,'Fully Booked'!D:D,'CHECKOFF P&amp;L'!A68)</f>
        <v>71596.118439294907</v>
      </c>
      <c r="G68" s="72">
        <f>SUMIFS('Fully Booked'!AE:AE,'Fully Booked'!D:D,'CHECKOFF P&amp;L'!A68)</f>
        <v>53015.500000000007</v>
      </c>
      <c r="H68" s="72"/>
      <c r="I68" s="72">
        <f>SUMIFS('Fully Booked'!AB:AB,'Fully Booked'!D:D,'CHECKOFF P&amp;L'!A68)*H68</f>
        <v>0</v>
      </c>
      <c r="J68" s="95">
        <f t="shared" si="2"/>
        <v>0</v>
      </c>
    </row>
    <row r="69" spans="1:10" x14ac:dyDescent="0.25">
      <c r="A69" s="93" t="s">
        <v>71</v>
      </c>
      <c r="B69" s="93"/>
      <c r="C69" s="344">
        <f>SUM(C14:C68)</f>
        <v>35967579</v>
      </c>
      <c r="D69" s="344">
        <f>SUM(D14:D68)</f>
        <v>986000.02980000002</v>
      </c>
      <c r="E69" s="344">
        <f>SUM(E14:E68)</f>
        <v>8124092.21</v>
      </c>
      <c r="F69" s="344">
        <f>SUM(F14:F68)</f>
        <v>894773.17131634243</v>
      </c>
      <c r="G69" s="344">
        <f>SUM(G14:G68)</f>
        <v>657614.12300000002</v>
      </c>
      <c r="H69" s="92">
        <v>177641848.16403913</v>
      </c>
      <c r="I69" s="92">
        <f>SUM(I14:I68)</f>
        <v>-580749.99999999674</v>
      </c>
      <c r="J69" s="270">
        <f>IFERROR(G69/I69,0)</f>
        <v>-1.1323532036160202</v>
      </c>
    </row>
  </sheetData>
  <mergeCells count="1">
    <mergeCell ref="A10:B10"/>
  </mergeCells>
  <conditionalFormatting sqref="A41">
    <cfRule type="duplicateValues" dxfId="884" priority="1"/>
  </conditionalFormatting>
  <conditionalFormatting sqref="A14:A21 A37:A40 A51:A68 A29:A34 A42:A49">
    <cfRule type="duplicateValues" dxfId="883" priority="31173"/>
  </conditionalFormatting>
  <pageMargins left="0.7" right="0.7" top="0.75" bottom="0.75" header="0.3" footer="0.3"/>
  <pageSetup scale="67" fitToHeight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2605"/>
  <sheetViews>
    <sheetView workbookViewId="0">
      <pane ySplit="1" topLeftCell="A66" activePane="bottomLeft" state="frozen"/>
      <selection pane="bottomLeft" activeCell="J2592" sqref="J2592"/>
    </sheetView>
  </sheetViews>
  <sheetFormatPr defaultColWidth="9.140625" defaultRowHeight="15" x14ac:dyDescent="0.25"/>
  <cols>
    <col min="1" max="1" width="11.140625" style="8" bestFit="1" customWidth="1"/>
    <col min="2" max="2" width="14" style="8" bestFit="1" customWidth="1"/>
    <col min="3" max="4" width="21.85546875" style="8" bestFit="1" customWidth="1"/>
    <col min="5" max="5" width="29" style="8" bestFit="1" customWidth="1"/>
    <col min="6" max="6" width="33.42578125" style="8" bestFit="1" customWidth="1"/>
    <col min="7" max="7" width="8" style="8" bestFit="1" customWidth="1"/>
    <col min="8" max="8" width="22.85546875" style="116" bestFit="1" customWidth="1"/>
    <col min="9" max="9" width="22.140625" style="8" bestFit="1" customWidth="1"/>
    <col min="10" max="10" width="21.7109375" style="8" bestFit="1" customWidth="1"/>
    <col min="11" max="11" width="28" style="8" bestFit="1" customWidth="1"/>
    <col min="12" max="12" width="10.5703125" style="8" bestFit="1" customWidth="1"/>
    <col min="13" max="13" width="14.85546875" style="38" bestFit="1" customWidth="1"/>
    <col min="14" max="14" width="12.28515625" style="8" bestFit="1" customWidth="1"/>
    <col min="15" max="15" width="17" style="8" bestFit="1" customWidth="1"/>
    <col min="16" max="16" width="15.85546875" style="8" bestFit="1" customWidth="1"/>
    <col min="17" max="17" width="20.5703125" style="8" bestFit="1" customWidth="1"/>
    <col min="18" max="18" width="19.85546875" style="8" bestFit="1" customWidth="1"/>
    <col min="19" max="19" width="18.85546875" style="8" bestFit="1" customWidth="1"/>
    <col min="20" max="20" width="12.85546875" style="8" bestFit="1" customWidth="1"/>
    <col min="21" max="21" width="11.42578125" style="8" bestFit="1" customWidth="1"/>
    <col min="22" max="22" width="16.5703125" style="8" bestFit="1" customWidth="1"/>
    <col min="23" max="23" width="21.42578125" style="8" bestFit="1" customWidth="1"/>
    <col min="24" max="24" width="14.5703125" style="8" bestFit="1" customWidth="1"/>
    <col min="25" max="25" width="33.42578125" style="8" bestFit="1" customWidth="1"/>
    <col min="26" max="26" width="9.28515625" style="8" bestFit="1" customWidth="1"/>
    <col min="27" max="27" width="7.140625" style="8" bestFit="1" customWidth="1"/>
    <col min="28" max="28" width="6.42578125" style="8" bestFit="1" customWidth="1"/>
    <col min="29" max="29" width="7" style="8" bestFit="1" customWidth="1"/>
    <col min="30" max="30" width="19" style="8" bestFit="1" customWidth="1"/>
    <col min="31" max="31" width="12" style="8" bestFit="1" customWidth="1"/>
    <col min="32" max="32" width="11" style="8" bestFit="1" customWidth="1"/>
    <col min="33" max="33" width="13.42578125" style="8" bestFit="1" customWidth="1"/>
    <col min="34" max="34" width="5.85546875" style="8" bestFit="1" customWidth="1"/>
    <col min="35" max="35" width="14.28515625" style="8" bestFit="1" customWidth="1"/>
    <col min="36" max="36" width="18.85546875" style="8" bestFit="1" customWidth="1"/>
    <col min="37" max="16384" width="9.140625" style="8"/>
  </cols>
  <sheetData>
    <row r="1" spans="1:36" x14ac:dyDescent="0.25">
      <c r="A1" s="198" t="s">
        <v>614</v>
      </c>
      <c r="B1" s="173" t="s">
        <v>0</v>
      </c>
      <c r="C1" s="327" t="s">
        <v>130</v>
      </c>
      <c r="D1" s="174" t="s">
        <v>94</v>
      </c>
      <c r="E1" s="329" t="s">
        <v>171</v>
      </c>
      <c r="F1" s="173" t="s">
        <v>172</v>
      </c>
      <c r="G1" s="173" t="s">
        <v>1</v>
      </c>
      <c r="H1" s="175" t="s">
        <v>271</v>
      </c>
      <c r="I1" s="175" t="s">
        <v>272</v>
      </c>
      <c r="J1" s="175" t="s">
        <v>274</v>
      </c>
      <c r="K1" s="173" t="s">
        <v>2</v>
      </c>
      <c r="L1" s="173" t="s">
        <v>3</v>
      </c>
      <c r="M1" s="165" t="s">
        <v>4</v>
      </c>
      <c r="N1" s="165" t="s">
        <v>194</v>
      </c>
      <c r="O1" s="165" t="s">
        <v>65</v>
      </c>
      <c r="P1" s="173" t="s">
        <v>5</v>
      </c>
      <c r="Q1" s="273" t="s">
        <v>395</v>
      </c>
      <c r="R1" s="273" t="s">
        <v>396</v>
      </c>
      <c r="S1" s="176" t="s">
        <v>6</v>
      </c>
      <c r="T1" s="214" t="s">
        <v>80</v>
      </c>
      <c r="U1" s="173" t="s">
        <v>7</v>
      </c>
      <c r="V1" s="173" t="s">
        <v>129</v>
      </c>
      <c r="W1" s="173" t="s">
        <v>8</v>
      </c>
      <c r="X1" s="173" t="s">
        <v>278</v>
      </c>
      <c r="Y1" s="173" t="s">
        <v>9</v>
      </c>
      <c r="Z1" s="173" t="s">
        <v>10</v>
      </c>
      <c r="AA1" s="193" t="s">
        <v>390</v>
      </c>
      <c r="AB1" s="195" t="s">
        <v>12</v>
      </c>
      <c r="AC1" s="177" t="s">
        <v>13</v>
      </c>
      <c r="AD1" s="178" t="s">
        <v>14</v>
      </c>
      <c r="AE1" s="178" t="s">
        <v>15</v>
      </c>
      <c r="AF1" s="175" t="s">
        <v>16</v>
      </c>
      <c r="AG1" s="178" t="s">
        <v>17</v>
      </c>
      <c r="AH1" s="179" t="s">
        <v>231</v>
      </c>
      <c r="AI1" s="175" t="s">
        <v>19</v>
      </c>
      <c r="AJ1" s="173" t="s">
        <v>425</v>
      </c>
    </row>
    <row r="2" spans="1:36" x14ac:dyDescent="0.25">
      <c r="A2" s="470" t="s">
        <v>632</v>
      </c>
      <c r="B2" s="171" t="s">
        <v>37</v>
      </c>
      <c r="C2" s="328" t="s">
        <v>37</v>
      </c>
      <c r="D2" s="180" t="s">
        <v>99</v>
      </c>
      <c r="E2" s="330" t="s">
        <v>457</v>
      </c>
      <c r="F2" s="171" t="s">
        <v>562</v>
      </c>
      <c r="G2" s="171" t="s">
        <v>563</v>
      </c>
      <c r="H2" s="181">
        <v>0</v>
      </c>
      <c r="I2" s="181">
        <v>20306</v>
      </c>
      <c r="J2" s="181">
        <f>IF(H2=0,I2,(I2-H2))</f>
        <v>20306</v>
      </c>
      <c r="K2" s="171" t="s">
        <v>1167</v>
      </c>
      <c r="L2" s="171">
        <v>30783990</v>
      </c>
      <c r="M2" s="166">
        <v>45317</v>
      </c>
      <c r="N2" s="166" t="s">
        <v>195</v>
      </c>
      <c r="O2" s="425" t="s">
        <v>148</v>
      </c>
      <c r="P2" s="426" t="s">
        <v>253</v>
      </c>
      <c r="Q2" s="181">
        <v>0</v>
      </c>
      <c r="R2" s="181">
        <v>884715</v>
      </c>
      <c r="S2" s="182">
        <f>R2-Q2</f>
        <v>884715</v>
      </c>
      <c r="T2" s="215"/>
      <c r="U2" s="171">
        <v>168</v>
      </c>
      <c r="V2" s="171" t="s">
        <v>64</v>
      </c>
      <c r="W2" s="171" t="s">
        <v>64</v>
      </c>
      <c r="X2" s="171" t="s">
        <v>276</v>
      </c>
      <c r="Y2" s="171" t="s">
        <v>115</v>
      </c>
      <c r="Z2" s="171" t="s">
        <v>937</v>
      </c>
      <c r="AA2" s="192">
        <v>0.04</v>
      </c>
      <c r="AB2" s="196" t="s">
        <v>552</v>
      </c>
      <c r="AC2" s="183">
        <v>1.7000000000000001E-2</v>
      </c>
      <c r="AD2" s="184">
        <f>AA2*R2</f>
        <v>35388.6</v>
      </c>
      <c r="AE2" s="184">
        <f>R2/U2</f>
        <v>5266.1607142857147</v>
      </c>
      <c r="AF2" s="181">
        <f>AC2*R2</f>
        <v>15040.155000000001</v>
      </c>
      <c r="AG2" s="184">
        <f>AE2+AF2</f>
        <v>20306.315714285716</v>
      </c>
      <c r="AH2" s="185">
        <v>0.03</v>
      </c>
      <c r="AI2" s="181">
        <f>S2*AH2</f>
        <v>26541.45</v>
      </c>
    </row>
    <row r="3" spans="1:36" x14ac:dyDescent="0.25">
      <c r="A3" s="470" t="s">
        <v>632</v>
      </c>
      <c r="B3" s="180" t="s">
        <v>83</v>
      </c>
      <c r="C3" s="328" t="s">
        <v>23</v>
      </c>
      <c r="D3" s="180" t="s">
        <v>5937</v>
      </c>
      <c r="E3" s="331" t="s">
        <v>211</v>
      </c>
      <c r="F3" s="8" t="s">
        <v>689</v>
      </c>
      <c r="G3" s="180" t="s">
        <v>690</v>
      </c>
      <c r="H3" s="186">
        <v>0</v>
      </c>
      <c r="I3" s="186">
        <v>8867</v>
      </c>
      <c r="J3" s="186">
        <f t="shared" ref="J3:J67" si="0">IF(H3=0,I3,(I3-H3))</f>
        <v>8867</v>
      </c>
      <c r="K3" s="180" t="s">
        <v>988</v>
      </c>
      <c r="L3" s="180">
        <v>22252320</v>
      </c>
      <c r="M3" s="144">
        <v>45317</v>
      </c>
      <c r="N3" s="144" t="s">
        <v>195</v>
      </c>
      <c r="O3" s="180" t="s">
        <v>173</v>
      </c>
      <c r="P3" s="180" t="s">
        <v>463</v>
      </c>
      <c r="Q3" s="274">
        <v>0</v>
      </c>
      <c r="R3" s="274">
        <v>386327</v>
      </c>
      <c r="S3" s="182">
        <f t="shared" ref="S3:S66" si="1">R3-Q3</f>
        <v>386327</v>
      </c>
      <c r="T3" s="216">
        <v>46915</v>
      </c>
      <c r="U3" s="180">
        <v>168</v>
      </c>
      <c r="V3" s="180" t="s">
        <v>64</v>
      </c>
      <c r="W3" s="180" t="s">
        <v>64</v>
      </c>
      <c r="X3" s="180" t="s">
        <v>276</v>
      </c>
      <c r="Y3" s="180" t="s">
        <v>572</v>
      </c>
      <c r="Z3" s="180" t="s">
        <v>997</v>
      </c>
      <c r="AA3" s="194">
        <v>0.04</v>
      </c>
      <c r="AB3" s="197" t="s">
        <v>552</v>
      </c>
      <c r="AC3" s="188">
        <v>1.7000000000000001E-2</v>
      </c>
      <c r="AD3" s="180">
        <f t="shared" ref="AD3:AD87" si="2">AA3*R3</f>
        <v>15453.08</v>
      </c>
      <c r="AE3" s="180">
        <f t="shared" ref="AE3:AE87" si="3">R3/U3</f>
        <v>2299.5654761904761</v>
      </c>
      <c r="AF3" s="189">
        <f t="shared" ref="AF3:AF87" si="4">AC3*R3</f>
        <v>6567.5590000000002</v>
      </c>
      <c r="AG3" s="368">
        <f t="shared" ref="AG3:AG87" si="5">AE3+AF3</f>
        <v>8867.1244761904763</v>
      </c>
      <c r="AH3" s="190">
        <v>0.03</v>
      </c>
      <c r="AI3" s="189">
        <f t="shared" ref="AI3:AI87" si="6">S3*AH3</f>
        <v>11589.81</v>
      </c>
    </row>
    <row r="4" spans="1:36" x14ac:dyDescent="0.25">
      <c r="A4" s="470" t="s">
        <v>632</v>
      </c>
      <c r="B4" s="180" t="s">
        <v>47</v>
      </c>
      <c r="C4" s="328" t="s">
        <v>47</v>
      </c>
      <c r="D4" s="180" t="s">
        <v>99</v>
      </c>
      <c r="E4" s="331" t="s">
        <v>405</v>
      </c>
      <c r="F4" s="180" t="s">
        <v>994</v>
      </c>
      <c r="G4" s="180" t="s">
        <v>999</v>
      </c>
      <c r="H4" s="186">
        <v>20775</v>
      </c>
      <c r="I4" s="186">
        <v>20800</v>
      </c>
      <c r="J4" s="186">
        <f t="shared" si="0"/>
        <v>25</v>
      </c>
      <c r="K4" s="180" t="s">
        <v>995</v>
      </c>
      <c r="L4" s="180">
        <v>25243417</v>
      </c>
      <c r="M4" s="144">
        <v>45317</v>
      </c>
      <c r="N4" s="144" t="s">
        <v>195</v>
      </c>
      <c r="O4" s="180" t="s">
        <v>173</v>
      </c>
      <c r="P4" s="21" t="s">
        <v>477</v>
      </c>
      <c r="Q4" s="274">
        <v>831996.3</v>
      </c>
      <c r="R4" s="274">
        <v>906239</v>
      </c>
      <c r="S4" s="182">
        <f t="shared" si="1"/>
        <v>74242.699999999953</v>
      </c>
      <c r="T4" s="216">
        <v>18768</v>
      </c>
      <c r="U4" s="180">
        <v>168</v>
      </c>
      <c r="V4" s="180" t="s">
        <v>63</v>
      </c>
      <c r="W4" s="180" t="s">
        <v>63</v>
      </c>
      <c r="X4" s="180" t="s">
        <v>277</v>
      </c>
      <c r="Y4" s="180"/>
      <c r="Z4" s="180" t="s">
        <v>998</v>
      </c>
      <c r="AA4" s="194">
        <v>0.04</v>
      </c>
      <c r="AB4" s="197" t="s">
        <v>552</v>
      </c>
      <c r="AC4" s="188">
        <v>1.7000000000000001E-2</v>
      </c>
      <c r="AD4" s="180">
        <f t="shared" si="2"/>
        <v>36249.56</v>
      </c>
      <c r="AE4" s="180">
        <f t="shared" si="3"/>
        <v>5394.2797619047615</v>
      </c>
      <c r="AF4" s="189">
        <f t="shared" si="4"/>
        <v>15406.063000000002</v>
      </c>
      <c r="AG4" s="368">
        <f t="shared" si="5"/>
        <v>20800.342761904765</v>
      </c>
      <c r="AH4" s="190">
        <v>0.03</v>
      </c>
      <c r="AI4" s="189">
        <f t="shared" si="6"/>
        <v>2227.2809999999986</v>
      </c>
    </row>
    <row r="5" spans="1:36" x14ac:dyDescent="0.25">
      <c r="A5" s="470" t="s">
        <v>632</v>
      </c>
      <c r="B5" s="180" t="s">
        <v>31</v>
      </c>
      <c r="C5" s="328" t="s">
        <v>31</v>
      </c>
      <c r="D5" s="180" t="s">
        <v>101</v>
      </c>
      <c r="E5" s="331" t="s">
        <v>32</v>
      </c>
      <c r="F5" s="180" t="s">
        <v>643</v>
      </c>
      <c r="G5" s="382" t="s">
        <v>1990</v>
      </c>
      <c r="H5" s="186">
        <v>0</v>
      </c>
      <c r="I5" s="186">
        <v>5420</v>
      </c>
      <c r="J5" s="186">
        <f t="shared" si="0"/>
        <v>5420</v>
      </c>
      <c r="K5" s="180" t="s">
        <v>944</v>
      </c>
      <c r="L5" s="180">
        <v>32933348</v>
      </c>
      <c r="M5" s="144">
        <v>45317</v>
      </c>
      <c r="N5" s="144" t="s">
        <v>195</v>
      </c>
      <c r="O5" s="180" t="s">
        <v>21</v>
      </c>
      <c r="P5" s="180" t="s">
        <v>21</v>
      </c>
      <c r="Q5" s="274">
        <v>0</v>
      </c>
      <c r="R5" s="274">
        <v>236140</v>
      </c>
      <c r="S5" s="182">
        <f t="shared" si="1"/>
        <v>236140</v>
      </c>
      <c r="T5" s="216">
        <v>46844</v>
      </c>
      <c r="U5" s="180">
        <v>168</v>
      </c>
      <c r="V5" s="180" t="s">
        <v>62</v>
      </c>
      <c r="W5" s="180" t="s">
        <v>62</v>
      </c>
      <c r="X5" s="180" t="s">
        <v>276</v>
      </c>
      <c r="Y5" s="180"/>
      <c r="Z5" s="180" t="s">
        <v>1000</v>
      </c>
      <c r="AA5" s="194">
        <v>0.04</v>
      </c>
      <c r="AB5" s="197" t="s">
        <v>552</v>
      </c>
      <c r="AC5" s="188">
        <v>1.7000000000000001E-2</v>
      </c>
      <c r="AD5" s="180">
        <f t="shared" si="2"/>
        <v>9445.6</v>
      </c>
      <c r="AE5" s="180">
        <f t="shared" si="3"/>
        <v>1405.5952380952381</v>
      </c>
      <c r="AF5" s="189">
        <f t="shared" si="4"/>
        <v>4014.38</v>
      </c>
      <c r="AG5" s="368">
        <f t="shared" si="5"/>
        <v>5419.9752380952377</v>
      </c>
      <c r="AH5" s="190">
        <v>0.03</v>
      </c>
      <c r="AI5" s="189">
        <f t="shared" si="6"/>
        <v>7084.2</v>
      </c>
    </row>
    <row r="6" spans="1:36" x14ac:dyDescent="0.25">
      <c r="A6" s="470" t="s">
        <v>632</v>
      </c>
      <c r="B6" s="180" t="s">
        <v>27</v>
      </c>
      <c r="C6" s="328" t="s">
        <v>27</v>
      </c>
      <c r="D6" s="180" t="s">
        <v>5938</v>
      </c>
      <c r="E6" s="331" t="s">
        <v>209</v>
      </c>
      <c r="F6" s="180" t="s">
        <v>564</v>
      </c>
      <c r="G6" s="171" t="s">
        <v>565</v>
      </c>
      <c r="H6" s="186">
        <v>28856</v>
      </c>
      <c r="I6" s="186">
        <v>29056</v>
      </c>
      <c r="J6" s="186">
        <f t="shared" si="0"/>
        <v>200</v>
      </c>
      <c r="K6" s="180" t="s">
        <v>996</v>
      </c>
      <c r="L6" s="180">
        <v>26666008</v>
      </c>
      <c r="M6" s="144">
        <v>45317</v>
      </c>
      <c r="N6" s="144" t="s">
        <v>195</v>
      </c>
      <c r="O6" s="180" t="s">
        <v>43</v>
      </c>
      <c r="P6" s="180" t="s">
        <v>43</v>
      </c>
      <c r="Q6" s="274">
        <v>962759.81</v>
      </c>
      <c r="R6" s="274">
        <v>1262068</v>
      </c>
      <c r="S6" s="182">
        <f t="shared" si="1"/>
        <v>299308.18999999994</v>
      </c>
      <c r="T6" s="216">
        <v>222484</v>
      </c>
      <c r="U6" s="180">
        <v>168</v>
      </c>
      <c r="V6" s="180" t="s">
        <v>63</v>
      </c>
      <c r="W6" s="180" t="s">
        <v>63</v>
      </c>
      <c r="X6" s="180" t="s">
        <v>277</v>
      </c>
      <c r="Y6" s="180"/>
      <c r="Z6" s="180" t="s">
        <v>1001</v>
      </c>
      <c r="AA6" s="194">
        <v>0.04</v>
      </c>
      <c r="AB6" s="197" t="s">
        <v>552</v>
      </c>
      <c r="AC6" s="188">
        <v>1.7000000000000001E-2</v>
      </c>
      <c r="AD6" s="180">
        <f t="shared" si="2"/>
        <v>50482.720000000001</v>
      </c>
      <c r="AE6" s="180">
        <f t="shared" si="3"/>
        <v>7512.3095238095239</v>
      </c>
      <c r="AF6" s="189">
        <f t="shared" si="4"/>
        <v>21455.156000000003</v>
      </c>
      <c r="AG6" s="368">
        <f t="shared" si="5"/>
        <v>28967.465523809526</v>
      </c>
      <c r="AH6" s="190">
        <v>0.03</v>
      </c>
      <c r="AI6" s="189">
        <f t="shared" si="6"/>
        <v>8979.2456999999977</v>
      </c>
    </row>
    <row r="7" spans="1:36" x14ac:dyDescent="0.25">
      <c r="A7" s="470" t="s">
        <v>632</v>
      </c>
      <c r="B7" s="180" t="s">
        <v>47</v>
      </c>
      <c r="C7" s="328" t="s">
        <v>47</v>
      </c>
      <c r="D7" s="180" t="s">
        <v>99</v>
      </c>
      <c r="E7" s="331" t="s">
        <v>405</v>
      </c>
      <c r="F7" s="180" t="s">
        <v>737</v>
      </c>
      <c r="G7" s="180" t="s">
        <v>738</v>
      </c>
      <c r="H7" s="186">
        <v>0</v>
      </c>
      <c r="I7" s="186">
        <v>2156</v>
      </c>
      <c r="J7" s="186">
        <f t="shared" si="0"/>
        <v>2156</v>
      </c>
      <c r="K7" s="180" t="s">
        <v>813</v>
      </c>
      <c r="L7" s="180">
        <v>25674416</v>
      </c>
      <c r="M7" s="144">
        <v>45317</v>
      </c>
      <c r="N7" s="144" t="s">
        <v>195</v>
      </c>
      <c r="O7" s="180" t="s">
        <v>43</v>
      </c>
      <c r="P7" s="180" t="s">
        <v>43</v>
      </c>
      <c r="Q7" s="274">
        <v>0</v>
      </c>
      <c r="R7" s="274">
        <v>80000</v>
      </c>
      <c r="S7" s="182">
        <f t="shared" si="1"/>
        <v>80000</v>
      </c>
      <c r="T7" s="216">
        <v>16616</v>
      </c>
      <c r="U7" s="180">
        <v>144</v>
      </c>
      <c r="V7" s="180" t="s">
        <v>64</v>
      </c>
      <c r="W7" s="180" t="s">
        <v>64</v>
      </c>
      <c r="X7" s="180" t="s">
        <v>276</v>
      </c>
      <c r="Y7" s="180" t="s">
        <v>115</v>
      </c>
      <c r="Z7" s="180" t="s">
        <v>824</v>
      </c>
      <c r="AA7" s="194">
        <v>0.03</v>
      </c>
      <c r="AB7" s="197" t="s">
        <v>552</v>
      </c>
      <c r="AC7" s="188">
        <v>0.02</v>
      </c>
      <c r="AD7" s="180">
        <f t="shared" si="2"/>
        <v>2400</v>
      </c>
      <c r="AE7" s="180">
        <f t="shared" si="3"/>
        <v>555.55555555555554</v>
      </c>
      <c r="AF7" s="189">
        <f t="shared" si="4"/>
        <v>1600</v>
      </c>
      <c r="AG7" s="368">
        <f t="shared" si="5"/>
        <v>2155.5555555555557</v>
      </c>
      <c r="AH7" s="190">
        <v>0.06</v>
      </c>
      <c r="AI7" s="189">
        <f t="shared" si="6"/>
        <v>4800</v>
      </c>
    </row>
    <row r="8" spans="1:36" x14ac:dyDescent="0.25">
      <c r="A8" s="470" t="s">
        <v>632</v>
      </c>
      <c r="B8" s="180" t="s">
        <v>31</v>
      </c>
      <c r="C8" s="328" t="s">
        <v>31</v>
      </c>
      <c r="D8" s="180" t="s">
        <v>101</v>
      </c>
      <c r="E8" s="331" t="s">
        <v>32</v>
      </c>
      <c r="F8" s="180" t="s">
        <v>550</v>
      </c>
      <c r="G8" s="171" t="s">
        <v>578</v>
      </c>
      <c r="H8" s="186">
        <v>6159</v>
      </c>
      <c r="I8" s="186">
        <v>5465</v>
      </c>
      <c r="J8" s="186">
        <f t="shared" si="0"/>
        <v>-694</v>
      </c>
      <c r="K8" s="180" t="s">
        <v>1003</v>
      </c>
      <c r="L8" s="180">
        <v>27812623</v>
      </c>
      <c r="M8" s="144">
        <v>45317</v>
      </c>
      <c r="N8" s="144" t="s">
        <v>195</v>
      </c>
      <c r="O8" s="180" t="s">
        <v>128</v>
      </c>
      <c r="P8" s="180" t="s">
        <v>128</v>
      </c>
      <c r="Q8" s="274">
        <v>209908</v>
      </c>
      <c r="R8" s="274">
        <v>238100</v>
      </c>
      <c r="S8" s="182">
        <f t="shared" si="1"/>
        <v>28192</v>
      </c>
      <c r="T8" s="216">
        <v>12806</v>
      </c>
      <c r="U8" s="180">
        <v>168</v>
      </c>
      <c r="V8" s="180" t="s">
        <v>63</v>
      </c>
      <c r="W8" s="180" t="s">
        <v>63</v>
      </c>
      <c r="X8" s="180" t="s">
        <v>277</v>
      </c>
      <c r="Y8" s="180"/>
      <c r="Z8" s="180" t="s">
        <v>1004</v>
      </c>
      <c r="AA8" s="194">
        <v>0.04</v>
      </c>
      <c r="AB8" s="197" t="s">
        <v>552</v>
      </c>
      <c r="AC8" s="188">
        <v>1.7000000000000001E-2</v>
      </c>
      <c r="AD8" s="180">
        <f t="shared" si="2"/>
        <v>9524</v>
      </c>
      <c r="AE8" s="180">
        <f t="shared" si="3"/>
        <v>1417.2619047619048</v>
      </c>
      <c r="AF8" s="189">
        <f t="shared" si="4"/>
        <v>4047.7000000000003</v>
      </c>
      <c r="AG8" s="368">
        <f t="shared" si="5"/>
        <v>5464.9619047619053</v>
      </c>
      <c r="AH8" s="190">
        <v>0.03</v>
      </c>
      <c r="AI8" s="189">
        <f t="shared" si="6"/>
        <v>845.76</v>
      </c>
    </row>
    <row r="9" spans="1:36" x14ac:dyDescent="0.25">
      <c r="A9" s="470" t="s">
        <v>632</v>
      </c>
      <c r="B9" s="180" t="s">
        <v>27</v>
      </c>
      <c r="C9" s="328" t="s">
        <v>27</v>
      </c>
      <c r="D9" s="180" t="s">
        <v>5938</v>
      </c>
      <c r="E9" s="331" t="s">
        <v>209</v>
      </c>
      <c r="F9" s="180" t="s">
        <v>1005</v>
      </c>
      <c r="G9" s="180" t="s">
        <v>1008</v>
      </c>
      <c r="H9" s="186">
        <v>0</v>
      </c>
      <c r="I9" s="186">
        <v>550</v>
      </c>
      <c r="J9" s="186">
        <f t="shared" si="0"/>
        <v>550</v>
      </c>
      <c r="K9" s="180" t="s">
        <v>1006</v>
      </c>
      <c r="L9" s="180">
        <v>11323347</v>
      </c>
      <c r="M9" s="144">
        <v>45317</v>
      </c>
      <c r="N9" s="144" t="s">
        <v>195</v>
      </c>
      <c r="O9" s="180" t="s">
        <v>43</v>
      </c>
      <c r="P9" s="180" t="s">
        <v>43</v>
      </c>
      <c r="Q9" s="274">
        <v>0</v>
      </c>
      <c r="R9" s="274">
        <v>14699</v>
      </c>
      <c r="S9" s="182">
        <f t="shared" si="1"/>
        <v>14699</v>
      </c>
      <c r="T9" s="216">
        <v>12864</v>
      </c>
      <c r="U9" s="180">
        <v>96</v>
      </c>
      <c r="V9" s="180" t="s">
        <v>62</v>
      </c>
      <c r="W9" s="180" t="s">
        <v>62</v>
      </c>
      <c r="X9" s="180" t="s">
        <v>276</v>
      </c>
      <c r="Y9" s="180"/>
      <c r="Z9" s="180" t="s">
        <v>1007</v>
      </c>
      <c r="AA9" s="194">
        <v>0.03</v>
      </c>
      <c r="AB9" s="197" t="s">
        <v>552</v>
      </c>
      <c r="AC9" s="188">
        <v>2.7E-2</v>
      </c>
      <c r="AD9" s="180">
        <f t="shared" si="2"/>
        <v>440.96999999999997</v>
      </c>
      <c r="AE9" s="180">
        <f t="shared" si="3"/>
        <v>153.11458333333334</v>
      </c>
      <c r="AF9" s="189">
        <f t="shared" si="4"/>
        <v>396.87299999999999</v>
      </c>
      <c r="AG9" s="368">
        <f t="shared" si="5"/>
        <v>549.9875833333333</v>
      </c>
      <c r="AH9" s="190">
        <v>0.06</v>
      </c>
      <c r="AI9" s="189">
        <f t="shared" si="6"/>
        <v>881.93999999999994</v>
      </c>
    </row>
    <row r="10" spans="1:36" x14ac:dyDescent="0.25">
      <c r="A10" s="470" t="s">
        <v>632</v>
      </c>
      <c r="B10" s="180" t="s">
        <v>29</v>
      </c>
      <c r="C10" s="328" t="s">
        <v>29</v>
      </c>
      <c r="D10" s="180" t="s">
        <v>168</v>
      </c>
      <c r="E10" s="331" t="s">
        <v>405</v>
      </c>
      <c r="F10" s="180" t="s">
        <v>811</v>
      </c>
      <c r="G10" s="171" t="s">
        <v>812</v>
      </c>
      <c r="H10" s="186">
        <v>1950</v>
      </c>
      <c r="I10" s="186">
        <v>2188</v>
      </c>
      <c r="J10" s="186">
        <f t="shared" si="0"/>
        <v>238</v>
      </c>
      <c r="K10" s="180" t="s">
        <v>1010</v>
      </c>
      <c r="L10" s="180">
        <v>24782376</v>
      </c>
      <c r="M10" s="144">
        <v>45317</v>
      </c>
      <c r="N10" s="144" t="s">
        <v>195</v>
      </c>
      <c r="O10" s="180" t="s">
        <v>43</v>
      </c>
      <c r="P10" s="180" t="s">
        <v>43</v>
      </c>
      <c r="Q10" s="274">
        <v>56050</v>
      </c>
      <c r="R10" s="274">
        <v>81205</v>
      </c>
      <c r="S10" s="182">
        <f t="shared" si="1"/>
        <v>25155</v>
      </c>
      <c r="T10" s="216">
        <v>19994</v>
      </c>
      <c r="U10" s="180">
        <v>144</v>
      </c>
      <c r="V10" s="180" t="s">
        <v>63</v>
      </c>
      <c r="W10" s="180" t="s">
        <v>63</v>
      </c>
      <c r="X10" s="180" t="s">
        <v>277</v>
      </c>
      <c r="Y10" s="180"/>
      <c r="Z10" s="180" t="s">
        <v>1011</v>
      </c>
      <c r="AA10" s="194">
        <v>0.03</v>
      </c>
      <c r="AB10" s="197" t="s">
        <v>552</v>
      </c>
      <c r="AC10" s="188">
        <v>0.02</v>
      </c>
      <c r="AD10" s="180">
        <f t="shared" si="2"/>
        <v>2436.15</v>
      </c>
      <c r="AE10" s="180">
        <f t="shared" si="3"/>
        <v>563.92361111111109</v>
      </c>
      <c r="AF10" s="189">
        <f t="shared" si="4"/>
        <v>1624.1000000000001</v>
      </c>
      <c r="AG10" s="368">
        <f t="shared" si="5"/>
        <v>2188.0236111111112</v>
      </c>
      <c r="AH10" s="190">
        <v>0.06</v>
      </c>
      <c r="AI10" s="189">
        <f t="shared" si="6"/>
        <v>1509.3</v>
      </c>
    </row>
    <row r="11" spans="1:36" x14ac:dyDescent="0.25">
      <c r="A11" s="470" t="s">
        <v>632</v>
      </c>
      <c r="B11" s="180" t="s">
        <v>24</v>
      </c>
      <c r="C11" s="328" t="s">
        <v>24</v>
      </c>
      <c r="D11" s="180" t="s">
        <v>420</v>
      </c>
      <c r="E11" s="331" t="s">
        <v>532</v>
      </c>
      <c r="F11" s="423" t="s">
        <v>1012</v>
      </c>
      <c r="G11" s="180" t="s">
        <v>610</v>
      </c>
      <c r="H11" s="186">
        <v>0</v>
      </c>
      <c r="I11" s="186">
        <v>5066</v>
      </c>
      <c r="J11" s="186">
        <f t="shared" si="0"/>
        <v>5066</v>
      </c>
      <c r="K11" s="180" t="s">
        <v>1013</v>
      </c>
      <c r="L11" s="180">
        <v>32371677</v>
      </c>
      <c r="M11" s="144">
        <v>45317</v>
      </c>
      <c r="N11" s="144" t="s">
        <v>195</v>
      </c>
      <c r="O11" s="180" t="s">
        <v>148</v>
      </c>
      <c r="P11" s="180" t="s">
        <v>287</v>
      </c>
      <c r="Q11" s="274">
        <v>0</v>
      </c>
      <c r="R11" s="274">
        <v>220721</v>
      </c>
      <c r="S11" s="182">
        <f t="shared" si="1"/>
        <v>220721</v>
      </c>
      <c r="T11" s="216">
        <v>18575</v>
      </c>
      <c r="U11" s="180">
        <v>168</v>
      </c>
      <c r="V11" s="180" t="s">
        <v>64</v>
      </c>
      <c r="W11" s="180" t="s">
        <v>64</v>
      </c>
      <c r="X11" s="180" t="s">
        <v>276</v>
      </c>
      <c r="Y11" s="180" t="s">
        <v>665</v>
      </c>
      <c r="Z11" s="180" t="s">
        <v>1014</v>
      </c>
      <c r="AA11" s="194">
        <v>0.04</v>
      </c>
      <c r="AB11" s="197" t="s">
        <v>552</v>
      </c>
      <c r="AC11" s="188">
        <v>1.7000000000000001E-2</v>
      </c>
      <c r="AD11" s="180">
        <f t="shared" si="2"/>
        <v>8828.84</v>
      </c>
      <c r="AE11" s="180">
        <f t="shared" si="3"/>
        <v>1313.8154761904761</v>
      </c>
      <c r="AF11" s="189">
        <f t="shared" si="4"/>
        <v>3752.2570000000001</v>
      </c>
      <c r="AG11" s="368">
        <f t="shared" si="5"/>
        <v>5066.0724761904767</v>
      </c>
      <c r="AH11" s="190">
        <v>0.03</v>
      </c>
      <c r="AI11" s="189">
        <f t="shared" si="6"/>
        <v>6621.63</v>
      </c>
    </row>
    <row r="12" spans="1:36" x14ac:dyDescent="0.25">
      <c r="A12" s="470" t="s">
        <v>632</v>
      </c>
      <c r="B12" s="180" t="s">
        <v>31</v>
      </c>
      <c r="C12" s="328" t="s">
        <v>31</v>
      </c>
      <c r="D12" s="180" t="s">
        <v>101</v>
      </c>
      <c r="E12" s="331" t="s">
        <v>32</v>
      </c>
      <c r="F12" s="180" t="s">
        <v>709</v>
      </c>
      <c r="G12" s="180" t="s">
        <v>710</v>
      </c>
      <c r="H12" s="186">
        <v>0</v>
      </c>
      <c r="I12" s="186">
        <v>2615</v>
      </c>
      <c r="J12" s="186">
        <f t="shared" si="0"/>
        <v>2615</v>
      </c>
      <c r="K12" s="180" t="s">
        <v>987</v>
      </c>
      <c r="L12" s="180">
        <v>14606412</v>
      </c>
      <c r="M12" s="144">
        <v>45317</v>
      </c>
      <c r="N12" s="144" t="s">
        <v>195</v>
      </c>
      <c r="O12" s="180" t="s">
        <v>173</v>
      </c>
      <c r="P12" s="180" t="s">
        <v>352</v>
      </c>
      <c r="Q12" s="274">
        <v>0</v>
      </c>
      <c r="R12" s="274">
        <v>84810</v>
      </c>
      <c r="S12" s="182">
        <f t="shared" si="1"/>
        <v>84810</v>
      </c>
      <c r="T12" s="216">
        <v>9088</v>
      </c>
      <c r="U12" s="180">
        <v>120</v>
      </c>
      <c r="V12" s="180" t="s">
        <v>64</v>
      </c>
      <c r="W12" s="180" t="s">
        <v>64</v>
      </c>
      <c r="X12" s="180" t="s">
        <v>276</v>
      </c>
      <c r="Y12" s="180" t="s">
        <v>662</v>
      </c>
      <c r="Z12" s="180" t="s">
        <v>990</v>
      </c>
      <c r="AA12" s="194">
        <v>0.03</v>
      </c>
      <c r="AB12" s="197" t="s">
        <v>552</v>
      </c>
      <c r="AC12" s="188">
        <v>2.2499999999999999E-2</v>
      </c>
      <c r="AD12" s="180">
        <f t="shared" si="2"/>
        <v>2544.2999999999997</v>
      </c>
      <c r="AE12" s="180">
        <f t="shared" si="3"/>
        <v>706.75</v>
      </c>
      <c r="AF12" s="189">
        <f t="shared" si="4"/>
        <v>1908.2249999999999</v>
      </c>
      <c r="AG12" s="368">
        <f t="shared" si="5"/>
        <v>2614.9749999999999</v>
      </c>
      <c r="AH12" s="190">
        <v>0.06</v>
      </c>
      <c r="AI12" s="189">
        <f t="shared" si="6"/>
        <v>5088.5999999999995</v>
      </c>
    </row>
    <row r="13" spans="1:36" x14ac:dyDescent="0.25">
      <c r="A13" s="470" t="s">
        <v>632</v>
      </c>
      <c r="B13" s="180" t="s">
        <v>44</v>
      </c>
      <c r="C13" s="328" t="s">
        <v>37</v>
      </c>
      <c r="D13" s="180" t="s">
        <v>99</v>
      </c>
      <c r="E13" s="331" t="s">
        <v>459</v>
      </c>
      <c r="F13" s="171" t="s">
        <v>760</v>
      </c>
      <c r="G13" s="171" t="s">
        <v>761</v>
      </c>
      <c r="H13" s="186">
        <v>0</v>
      </c>
      <c r="I13" s="186">
        <v>1123</v>
      </c>
      <c r="J13" s="186">
        <f t="shared" si="0"/>
        <v>1123</v>
      </c>
      <c r="K13" s="180" t="s">
        <v>1015</v>
      </c>
      <c r="L13" s="180">
        <v>11892007</v>
      </c>
      <c r="M13" s="144">
        <v>45317</v>
      </c>
      <c r="N13" s="144" t="s">
        <v>195</v>
      </c>
      <c r="O13" s="180" t="s">
        <v>148</v>
      </c>
      <c r="P13" s="180" t="s">
        <v>252</v>
      </c>
      <c r="Q13" s="274">
        <v>0</v>
      </c>
      <c r="R13" s="274">
        <v>30000</v>
      </c>
      <c r="S13" s="182">
        <f t="shared" si="1"/>
        <v>30000</v>
      </c>
      <c r="T13" s="216">
        <v>27400</v>
      </c>
      <c r="U13" s="180">
        <v>96</v>
      </c>
      <c r="V13" s="180" t="s">
        <v>62</v>
      </c>
      <c r="W13" s="180" t="s">
        <v>62</v>
      </c>
      <c r="X13" s="180" t="s">
        <v>276</v>
      </c>
      <c r="Y13" s="180"/>
      <c r="Z13" s="180" t="s">
        <v>1016</v>
      </c>
      <c r="AA13" s="194">
        <v>0.03</v>
      </c>
      <c r="AB13" s="197" t="s">
        <v>552</v>
      </c>
      <c r="AC13" s="188">
        <v>2.7E-2</v>
      </c>
      <c r="AD13" s="180">
        <f t="shared" si="2"/>
        <v>900</v>
      </c>
      <c r="AE13" s="180">
        <f t="shared" si="3"/>
        <v>312.5</v>
      </c>
      <c r="AF13" s="189">
        <f t="shared" si="4"/>
        <v>810</v>
      </c>
      <c r="AG13" s="368">
        <f t="shared" si="5"/>
        <v>1122.5</v>
      </c>
      <c r="AH13" s="190">
        <v>0.06</v>
      </c>
      <c r="AI13" s="189">
        <f t="shared" si="6"/>
        <v>1800</v>
      </c>
    </row>
    <row r="14" spans="1:36" x14ac:dyDescent="0.25">
      <c r="A14" s="470" t="s">
        <v>632</v>
      </c>
      <c r="B14" s="180" t="s">
        <v>31</v>
      </c>
      <c r="C14" s="328" t="s">
        <v>31</v>
      </c>
      <c r="D14" s="180" t="s">
        <v>101</v>
      </c>
      <c r="E14" s="331" t="s">
        <v>32</v>
      </c>
      <c r="F14" s="180" t="s">
        <v>530</v>
      </c>
      <c r="G14" s="171" t="s">
        <v>569</v>
      </c>
      <c r="H14" s="186">
        <v>8344</v>
      </c>
      <c r="I14" s="186">
        <v>7925</v>
      </c>
      <c r="J14" s="186">
        <f t="shared" si="0"/>
        <v>-419</v>
      </c>
      <c r="K14" s="180" t="s">
        <v>1017</v>
      </c>
      <c r="L14" s="180">
        <v>28650516</v>
      </c>
      <c r="M14" s="144">
        <v>45317</v>
      </c>
      <c r="N14" s="144" t="s">
        <v>195</v>
      </c>
      <c r="O14" s="180" t="s">
        <v>128</v>
      </c>
      <c r="P14" s="180" t="s">
        <v>128</v>
      </c>
      <c r="Q14" s="274">
        <v>280480</v>
      </c>
      <c r="R14" s="274">
        <v>345275</v>
      </c>
      <c r="S14" s="182">
        <f t="shared" si="1"/>
        <v>64795</v>
      </c>
      <c r="T14" s="216">
        <v>42978</v>
      </c>
      <c r="U14" s="180">
        <v>168</v>
      </c>
      <c r="V14" s="180" t="s">
        <v>63</v>
      </c>
      <c r="W14" s="180" t="s">
        <v>63</v>
      </c>
      <c r="X14" s="180" t="s">
        <v>277</v>
      </c>
      <c r="Y14" s="180"/>
      <c r="Z14" s="180" t="s">
        <v>1018</v>
      </c>
      <c r="AA14" s="194">
        <v>0.04</v>
      </c>
      <c r="AB14" s="197" t="s">
        <v>552</v>
      </c>
      <c r="AC14" s="188">
        <v>1.7000000000000001E-2</v>
      </c>
      <c r="AD14" s="180">
        <f t="shared" si="2"/>
        <v>13811</v>
      </c>
      <c r="AE14" s="180">
        <f t="shared" si="3"/>
        <v>2055.2083333333335</v>
      </c>
      <c r="AF14" s="189">
        <f t="shared" si="4"/>
        <v>5869.6750000000002</v>
      </c>
      <c r="AG14" s="368">
        <f t="shared" si="5"/>
        <v>7924.8833333333332</v>
      </c>
      <c r="AH14" s="190">
        <v>0.03</v>
      </c>
      <c r="AI14" s="189">
        <f t="shared" si="6"/>
        <v>1943.85</v>
      </c>
    </row>
    <row r="15" spans="1:36" x14ac:dyDescent="0.25">
      <c r="A15" s="470" t="s">
        <v>632</v>
      </c>
      <c r="B15" s="180" t="s">
        <v>23</v>
      </c>
      <c r="C15" s="328" t="s">
        <v>23</v>
      </c>
      <c r="D15" s="180" t="s">
        <v>5937</v>
      </c>
      <c r="E15" s="331" t="s">
        <v>48</v>
      </c>
      <c r="F15" s="180" t="s">
        <v>531</v>
      </c>
      <c r="G15" s="180" t="s">
        <v>659</v>
      </c>
      <c r="H15" s="186">
        <v>27500</v>
      </c>
      <c r="I15" s="186">
        <v>26745</v>
      </c>
      <c r="J15" s="186">
        <f t="shared" si="0"/>
        <v>-755</v>
      </c>
      <c r="K15" s="180" t="s">
        <v>1019</v>
      </c>
      <c r="L15" s="180">
        <v>23876821</v>
      </c>
      <c r="M15" s="144">
        <v>45317</v>
      </c>
      <c r="N15" s="144" t="s">
        <v>195</v>
      </c>
      <c r="O15" s="180" t="s">
        <v>128</v>
      </c>
      <c r="P15" s="180" t="s">
        <v>128</v>
      </c>
      <c r="Q15" s="274">
        <v>926777.78</v>
      </c>
      <c r="R15" s="274">
        <v>992614</v>
      </c>
      <c r="S15" s="182">
        <f t="shared" si="1"/>
        <v>65836.219999999972</v>
      </c>
      <c r="T15" s="216">
        <v>25032</v>
      </c>
      <c r="U15" s="180">
        <v>144</v>
      </c>
      <c r="V15" s="180" t="s">
        <v>63</v>
      </c>
      <c r="W15" s="180" t="s">
        <v>63</v>
      </c>
      <c r="X15" s="180" t="s">
        <v>277</v>
      </c>
      <c r="Y15" s="180"/>
      <c r="Z15" s="180" t="s">
        <v>1020</v>
      </c>
      <c r="AA15" s="194">
        <v>0.03</v>
      </c>
      <c r="AB15" s="197" t="s">
        <v>552</v>
      </c>
      <c r="AC15" s="188">
        <v>0.02</v>
      </c>
      <c r="AD15" s="180">
        <f t="shared" si="2"/>
        <v>29778.42</v>
      </c>
      <c r="AE15" s="180">
        <f t="shared" si="3"/>
        <v>6893.1527777777774</v>
      </c>
      <c r="AF15" s="189">
        <f t="shared" si="4"/>
        <v>19852.28</v>
      </c>
      <c r="AG15" s="368">
        <f t="shared" si="5"/>
        <v>26745.432777777776</v>
      </c>
      <c r="AH15" s="190">
        <v>0.06</v>
      </c>
      <c r="AI15" s="189">
        <f t="shared" si="6"/>
        <v>3950.1731999999984</v>
      </c>
    </row>
    <row r="16" spans="1:36" x14ac:dyDescent="0.25">
      <c r="A16" s="470" t="s">
        <v>632</v>
      </c>
      <c r="B16" s="180" t="s">
        <v>49</v>
      </c>
      <c r="C16" s="328" t="s">
        <v>49</v>
      </c>
      <c r="D16" s="180" t="s">
        <v>133</v>
      </c>
      <c r="E16" s="331" t="s">
        <v>458</v>
      </c>
      <c r="F16" s="180" t="s">
        <v>789</v>
      </c>
      <c r="G16" s="171" t="s">
        <v>837</v>
      </c>
      <c r="H16" s="186">
        <v>0</v>
      </c>
      <c r="I16" s="186">
        <v>717</v>
      </c>
      <c r="J16" s="186">
        <f t="shared" si="0"/>
        <v>717</v>
      </c>
      <c r="K16" s="180" t="s">
        <v>1021</v>
      </c>
      <c r="L16" s="180">
        <v>27587677</v>
      </c>
      <c r="M16" s="144">
        <v>45317</v>
      </c>
      <c r="N16" s="144" t="s">
        <v>195</v>
      </c>
      <c r="O16" s="180" t="s">
        <v>43</v>
      </c>
      <c r="P16" s="180" t="s">
        <v>43</v>
      </c>
      <c r="Q16" s="274">
        <v>0</v>
      </c>
      <c r="R16" s="274">
        <v>21560</v>
      </c>
      <c r="S16" s="182">
        <f t="shared" si="1"/>
        <v>21560</v>
      </c>
      <c r="T16" s="216">
        <v>19382</v>
      </c>
      <c r="U16" s="180">
        <v>108</v>
      </c>
      <c r="V16" s="180" t="s">
        <v>62</v>
      </c>
      <c r="W16" s="180" t="s">
        <v>62</v>
      </c>
      <c r="X16" s="180" t="s">
        <v>276</v>
      </c>
      <c r="Y16" s="180"/>
      <c r="Z16" s="180" t="s">
        <v>1022</v>
      </c>
      <c r="AA16" s="194">
        <v>0.03</v>
      </c>
      <c r="AB16" s="197" t="s">
        <v>552</v>
      </c>
      <c r="AC16" s="188">
        <v>2.4E-2</v>
      </c>
      <c r="AD16" s="180">
        <f t="shared" si="2"/>
        <v>646.79999999999995</v>
      </c>
      <c r="AE16" s="180">
        <f t="shared" si="3"/>
        <v>199.62962962962962</v>
      </c>
      <c r="AF16" s="189">
        <f t="shared" si="4"/>
        <v>517.44000000000005</v>
      </c>
      <c r="AG16" s="368">
        <f t="shared" si="5"/>
        <v>717.06962962962962</v>
      </c>
      <c r="AH16" s="190">
        <v>0.06</v>
      </c>
      <c r="AI16" s="189">
        <f t="shared" si="6"/>
        <v>1293.5999999999999</v>
      </c>
    </row>
    <row r="17" spans="1:35" x14ac:dyDescent="0.25">
      <c r="A17" s="470" t="s">
        <v>632</v>
      </c>
      <c r="B17" s="180" t="s">
        <v>29</v>
      </c>
      <c r="C17" s="328" t="s">
        <v>29</v>
      </c>
      <c r="D17" s="180" t="s">
        <v>168</v>
      </c>
      <c r="E17" s="331" t="s">
        <v>455</v>
      </c>
      <c r="F17" s="180" t="s">
        <v>587</v>
      </c>
      <c r="G17" s="171" t="s">
        <v>593</v>
      </c>
      <c r="H17" s="186">
        <v>0</v>
      </c>
      <c r="I17" s="186">
        <v>1087</v>
      </c>
      <c r="J17" s="186">
        <f t="shared" si="0"/>
        <v>1087</v>
      </c>
      <c r="K17" s="180" t="s">
        <v>916</v>
      </c>
      <c r="L17" s="180">
        <v>31304948</v>
      </c>
      <c r="M17" s="144">
        <v>45317</v>
      </c>
      <c r="N17" s="144" t="s">
        <v>195</v>
      </c>
      <c r="O17" s="180" t="s">
        <v>173</v>
      </c>
      <c r="P17" s="21" t="s">
        <v>475</v>
      </c>
      <c r="Q17" s="274">
        <v>0</v>
      </c>
      <c r="R17" s="274">
        <v>32682</v>
      </c>
      <c r="S17" s="182">
        <f t="shared" si="1"/>
        <v>32682</v>
      </c>
      <c r="T17" s="216">
        <v>29947</v>
      </c>
      <c r="U17" s="180">
        <v>108</v>
      </c>
      <c r="V17" s="180" t="s">
        <v>62</v>
      </c>
      <c r="W17" s="180" t="s">
        <v>62</v>
      </c>
      <c r="X17" s="180" t="s">
        <v>276</v>
      </c>
      <c r="Y17" s="180"/>
      <c r="Z17" s="180" t="s">
        <v>1023</v>
      </c>
      <c r="AA17" s="194">
        <v>0.03</v>
      </c>
      <c r="AB17" s="197" t="s">
        <v>552</v>
      </c>
      <c r="AC17" s="188">
        <v>2.4E-2</v>
      </c>
      <c r="AD17" s="180">
        <f t="shared" si="2"/>
        <v>980.45999999999992</v>
      </c>
      <c r="AE17" s="180">
        <f t="shared" si="3"/>
        <v>302.61111111111109</v>
      </c>
      <c r="AF17" s="189">
        <f t="shared" si="4"/>
        <v>784.36800000000005</v>
      </c>
      <c r="AG17" s="368">
        <f t="shared" si="5"/>
        <v>1086.9791111111113</v>
      </c>
      <c r="AH17" s="190">
        <v>0.06</v>
      </c>
      <c r="AI17" s="189">
        <f t="shared" si="6"/>
        <v>1960.9199999999998</v>
      </c>
    </row>
    <row r="18" spans="1:35" x14ac:dyDescent="0.25">
      <c r="A18" s="470" t="s">
        <v>632</v>
      </c>
      <c r="B18" s="180" t="s">
        <v>29</v>
      </c>
      <c r="C18" s="328" t="s">
        <v>29</v>
      </c>
      <c r="D18" s="180" t="s">
        <v>168</v>
      </c>
      <c r="E18" s="331" t="s">
        <v>454</v>
      </c>
      <c r="F18" s="180" t="s">
        <v>635</v>
      </c>
      <c r="G18" s="171" t="s">
        <v>636</v>
      </c>
      <c r="H18" s="186">
        <v>0</v>
      </c>
      <c r="I18" s="186">
        <v>4432</v>
      </c>
      <c r="J18" s="186">
        <f t="shared" si="0"/>
        <v>4432</v>
      </c>
      <c r="K18" s="180" t="s">
        <v>1024</v>
      </c>
      <c r="L18" s="180">
        <v>23429517</v>
      </c>
      <c r="M18" s="144">
        <v>45317</v>
      </c>
      <c r="N18" s="144" t="s">
        <v>195</v>
      </c>
      <c r="O18" s="180" t="s">
        <v>43</v>
      </c>
      <c r="P18" s="180" t="s">
        <v>43</v>
      </c>
      <c r="Q18" s="274">
        <v>0</v>
      </c>
      <c r="R18" s="274">
        <v>193098</v>
      </c>
      <c r="S18" s="182">
        <f t="shared" si="1"/>
        <v>193098</v>
      </c>
      <c r="T18" s="216">
        <v>36176</v>
      </c>
      <c r="U18" s="180">
        <v>168</v>
      </c>
      <c r="V18" s="180" t="s">
        <v>64</v>
      </c>
      <c r="W18" s="180" t="s">
        <v>64</v>
      </c>
      <c r="X18" s="180" t="s">
        <v>276</v>
      </c>
      <c r="Y18" s="180" t="s">
        <v>662</v>
      </c>
      <c r="Z18" s="180" t="s">
        <v>912</v>
      </c>
      <c r="AA18" s="194">
        <v>0.04</v>
      </c>
      <c r="AB18" s="197" t="s">
        <v>552</v>
      </c>
      <c r="AC18" s="188">
        <v>1.7000000000000001E-2</v>
      </c>
      <c r="AD18" s="180">
        <f t="shared" si="2"/>
        <v>7723.92</v>
      </c>
      <c r="AE18" s="180">
        <f t="shared" si="3"/>
        <v>1149.3928571428571</v>
      </c>
      <c r="AF18" s="189">
        <f t="shared" si="4"/>
        <v>3282.6660000000002</v>
      </c>
      <c r="AG18" s="368">
        <f t="shared" si="5"/>
        <v>4432.0588571428571</v>
      </c>
      <c r="AH18" s="190">
        <v>0.03</v>
      </c>
      <c r="AI18" s="189">
        <f t="shared" si="6"/>
        <v>5792.94</v>
      </c>
    </row>
    <row r="19" spans="1:35" x14ac:dyDescent="0.25">
      <c r="A19" s="470" t="s">
        <v>632</v>
      </c>
      <c r="B19" s="180" t="s">
        <v>47</v>
      </c>
      <c r="C19" s="328" t="s">
        <v>47</v>
      </c>
      <c r="D19" s="180" t="s">
        <v>99</v>
      </c>
      <c r="E19" s="331" t="s">
        <v>405</v>
      </c>
      <c r="F19" s="180" t="s">
        <v>994</v>
      </c>
      <c r="G19" s="180" t="s">
        <v>999</v>
      </c>
      <c r="H19" s="186">
        <v>11400</v>
      </c>
      <c r="I19" s="186">
        <v>10635</v>
      </c>
      <c r="J19" s="186">
        <f t="shared" si="0"/>
        <v>-765</v>
      </c>
      <c r="K19" s="180" t="s">
        <v>1025</v>
      </c>
      <c r="L19" s="180">
        <v>22154877</v>
      </c>
      <c r="M19" s="144">
        <v>45317</v>
      </c>
      <c r="N19" s="144" t="s">
        <v>195</v>
      </c>
      <c r="O19" s="180" t="s">
        <v>128</v>
      </c>
      <c r="P19" s="180" t="s">
        <v>128</v>
      </c>
      <c r="Q19" s="274">
        <v>403774.56</v>
      </c>
      <c r="R19" s="274">
        <v>463358</v>
      </c>
      <c r="S19" s="182">
        <f t="shared" si="1"/>
        <v>59583.44</v>
      </c>
      <c r="T19" s="216">
        <v>30681</v>
      </c>
      <c r="U19" s="180">
        <v>168</v>
      </c>
      <c r="V19" s="180" t="s">
        <v>63</v>
      </c>
      <c r="W19" s="180" t="s">
        <v>63</v>
      </c>
      <c r="X19" s="180" t="s">
        <v>277</v>
      </c>
      <c r="Y19" s="180"/>
      <c r="Z19" s="180" t="s">
        <v>1026</v>
      </c>
      <c r="AA19" s="194">
        <v>0.04</v>
      </c>
      <c r="AB19" s="197" t="s">
        <v>552</v>
      </c>
      <c r="AC19" s="188">
        <v>1.7000000000000001E-2</v>
      </c>
      <c r="AD19" s="180">
        <f t="shared" si="2"/>
        <v>18534.32</v>
      </c>
      <c r="AE19" s="180">
        <f t="shared" si="3"/>
        <v>2758.0833333333335</v>
      </c>
      <c r="AF19" s="189">
        <f t="shared" si="4"/>
        <v>7877.0860000000002</v>
      </c>
      <c r="AG19" s="368">
        <f t="shared" si="5"/>
        <v>10635.169333333333</v>
      </c>
      <c r="AH19" s="190">
        <v>0.03</v>
      </c>
      <c r="AI19" s="189">
        <f t="shared" si="6"/>
        <v>1787.5032000000001</v>
      </c>
    </row>
    <row r="20" spans="1:35" x14ac:dyDescent="0.25">
      <c r="A20" s="470" t="s">
        <v>632</v>
      </c>
      <c r="B20" s="180" t="s">
        <v>184</v>
      </c>
      <c r="C20" s="328" t="s">
        <v>184</v>
      </c>
      <c r="D20" s="180" t="s">
        <v>101</v>
      </c>
      <c r="E20" s="331" t="s">
        <v>212</v>
      </c>
      <c r="F20" s="180" t="s">
        <v>683</v>
      </c>
      <c r="G20" s="171" t="s">
        <v>656</v>
      </c>
      <c r="H20" s="186">
        <v>0</v>
      </c>
      <c r="I20" s="186">
        <v>25241</v>
      </c>
      <c r="J20" s="186">
        <f t="shared" si="0"/>
        <v>25241</v>
      </c>
      <c r="K20" s="180" t="s">
        <v>1027</v>
      </c>
      <c r="L20" s="180">
        <v>24704946</v>
      </c>
      <c r="M20" s="144">
        <v>45318</v>
      </c>
      <c r="N20" s="144" t="s">
        <v>195</v>
      </c>
      <c r="O20" s="180" t="s">
        <v>43</v>
      </c>
      <c r="P20" s="180" t="s">
        <v>43</v>
      </c>
      <c r="Q20" s="274">
        <v>0</v>
      </c>
      <c r="R20" s="274">
        <v>1099729</v>
      </c>
      <c r="S20" s="182">
        <f t="shared" si="1"/>
        <v>1099729</v>
      </c>
      <c r="T20" s="216">
        <v>164071.26</v>
      </c>
      <c r="U20" s="180">
        <v>168</v>
      </c>
      <c r="V20" s="180" t="s">
        <v>64</v>
      </c>
      <c r="W20" s="180" t="s">
        <v>64</v>
      </c>
      <c r="X20" s="180" t="s">
        <v>276</v>
      </c>
      <c r="Y20" s="180" t="s">
        <v>115</v>
      </c>
      <c r="Z20" s="180" t="s">
        <v>851</v>
      </c>
      <c r="AA20" s="194">
        <v>0.04</v>
      </c>
      <c r="AB20" s="197" t="s">
        <v>552</v>
      </c>
      <c r="AC20" s="188">
        <v>1.7000000000000001E-2</v>
      </c>
      <c r="AD20" s="180">
        <f t="shared" si="2"/>
        <v>43989.16</v>
      </c>
      <c r="AE20" s="180">
        <f t="shared" si="3"/>
        <v>6546.0059523809523</v>
      </c>
      <c r="AF20" s="189">
        <f t="shared" si="4"/>
        <v>18695.393</v>
      </c>
      <c r="AG20" s="368">
        <f t="shared" si="5"/>
        <v>25241.398952380951</v>
      </c>
      <c r="AH20" s="190">
        <v>0.03</v>
      </c>
      <c r="AI20" s="189">
        <f t="shared" si="6"/>
        <v>32991.869999999995</v>
      </c>
    </row>
    <row r="21" spans="1:35" x14ac:dyDescent="0.25">
      <c r="A21" s="470" t="s">
        <v>632</v>
      </c>
      <c r="B21" s="180" t="s">
        <v>49</v>
      </c>
      <c r="C21" s="328" t="s">
        <v>49</v>
      </c>
      <c r="D21" s="180" t="s">
        <v>133</v>
      </c>
      <c r="E21" s="331" t="s">
        <v>458</v>
      </c>
      <c r="F21" s="180" t="s">
        <v>951</v>
      </c>
      <c r="G21" s="180" t="s">
        <v>1029</v>
      </c>
      <c r="H21" s="186">
        <v>0</v>
      </c>
      <c r="I21" s="186">
        <v>6065</v>
      </c>
      <c r="J21" s="186">
        <f t="shared" si="0"/>
        <v>6065</v>
      </c>
      <c r="K21" s="180" t="s">
        <v>1028</v>
      </c>
      <c r="L21" s="180">
        <v>29865947</v>
      </c>
      <c r="M21" s="144">
        <v>45318</v>
      </c>
      <c r="N21" s="144" t="s">
        <v>195</v>
      </c>
      <c r="O21" s="180" t="s">
        <v>43</v>
      </c>
      <c r="P21" s="180" t="s">
        <v>43</v>
      </c>
      <c r="Q21" s="274">
        <v>0</v>
      </c>
      <c r="R21" s="274">
        <v>264246</v>
      </c>
      <c r="S21" s="182">
        <f t="shared" si="1"/>
        <v>264246</v>
      </c>
      <c r="T21" s="216">
        <v>38178</v>
      </c>
      <c r="U21" s="180">
        <v>168</v>
      </c>
      <c r="V21" s="180" t="s">
        <v>64</v>
      </c>
      <c r="W21" s="180" t="s">
        <v>64</v>
      </c>
      <c r="X21" s="180" t="s">
        <v>276</v>
      </c>
      <c r="Y21" s="180" t="s">
        <v>115</v>
      </c>
      <c r="Z21" s="180" t="s">
        <v>955</v>
      </c>
      <c r="AA21" s="194">
        <v>0.04</v>
      </c>
      <c r="AB21" s="197" t="s">
        <v>552</v>
      </c>
      <c r="AC21" s="188">
        <v>1.7000000000000001E-2</v>
      </c>
      <c r="AD21" s="180">
        <f t="shared" si="2"/>
        <v>10569.84</v>
      </c>
      <c r="AE21" s="180">
        <f t="shared" si="3"/>
        <v>1572.8928571428571</v>
      </c>
      <c r="AF21" s="189">
        <f t="shared" si="4"/>
        <v>4492.1820000000007</v>
      </c>
      <c r="AG21" s="368">
        <f t="shared" si="5"/>
        <v>6065.0748571428576</v>
      </c>
      <c r="AH21" s="190">
        <v>0.03</v>
      </c>
      <c r="AI21" s="189">
        <f t="shared" si="6"/>
        <v>7927.38</v>
      </c>
    </row>
    <row r="22" spans="1:35" x14ac:dyDescent="0.25">
      <c r="A22" s="470" t="s">
        <v>632</v>
      </c>
      <c r="B22" s="180" t="s">
        <v>37</v>
      </c>
      <c r="C22" s="328" t="s">
        <v>37</v>
      </c>
      <c r="D22" s="180" t="s">
        <v>99</v>
      </c>
      <c r="E22" s="331" t="s">
        <v>457</v>
      </c>
      <c r="F22" s="180" t="s">
        <v>735</v>
      </c>
      <c r="G22" s="180" t="s">
        <v>736</v>
      </c>
      <c r="H22" s="186">
        <v>2899</v>
      </c>
      <c r="I22" s="186">
        <v>2872</v>
      </c>
      <c r="J22" s="186">
        <f t="shared" si="0"/>
        <v>-27</v>
      </c>
      <c r="K22" s="180" t="s">
        <v>787</v>
      </c>
      <c r="L22" s="180">
        <v>31878664</v>
      </c>
      <c r="M22" s="144">
        <v>45318</v>
      </c>
      <c r="N22" s="144" t="s">
        <v>195</v>
      </c>
      <c r="O22" s="180" t="s">
        <v>43</v>
      </c>
      <c r="P22" s="180" t="s">
        <v>43</v>
      </c>
      <c r="Q22" s="274">
        <v>14136</v>
      </c>
      <c r="R22" s="274">
        <v>106591</v>
      </c>
      <c r="S22" s="182">
        <f t="shared" si="1"/>
        <v>92455</v>
      </c>
      <c r="T22" s="216">
        <v>86025</v>
      </c>
      <c r="U22" s="180">
        <v>144</v>
      </c>
      <c r="V22" s="180" t="s">
        <v>63</v>
      </c>
      <c r="W22" s="180" t="s">
        <v>63</v>
      </c>
      <c r="X22" s="180" t="s">
        <v>277</v>
      </c>
      <c r="Y22" s="180"/>
      <c r="Z22" s="180" t="s">
        <v>1030</v>
      </c>
      <c r="AA22" s="194">
        <v>0.03</v>
      </c>
      <c r="AB22" s="197" t="s">
        <v>552</v>
      </c>
      <c r="AC22" s="188">
        <v>0.02</v>
      </c>
      <c r="AD22" s="180">
        <f t="shared" si="2"/>
        <v>3197.73</v>
      </c>
      <c r="AE22" s="180">
        <f t="shared" si="3"/>
        <v>740.21527777777783</v>
      </c>
      <c r="AF22" s="189">
        <f t="shared" si="4"/>
        <v>2131.8200000000002</v>
      </c>
      <c r="AG22" s="368">
        <f t="shared" si="5"/>
        <v>2872.035277777778</v>
      </c>
      <c r="AH22" s="190">
        <v>0.06</v>
      </c>
      <c r="AI22" s="189">
        <f t="shared" si="6"/>
        <v>5547.3</v>
      </c>
    </row>
    <row r="23" spans="1:35" x14ac:dyDescent="0.25">
      <c r="A23" s="470" t="s">
        <v>632</v>
      </c>
      <c r="B23" s="180" t="s">
        <v>184</v>
      </c>
      <c r="C23" s="328" t="s">
        <v>184</v>
      </c>
      <c r="D23" s="180" t="s">
        <v>101</v>
      </c>
      <c r="E23" s="331" t="s">
        <v>417</v>
      </c>
      <c r="F23" s="180" t="s">
        <v>828</v>
      </c>
      <c r="G23" s="180" t="s">
        <v>1031</v>
      </c>
      <c r="H23" s="186">
        <v>0</v>
      </c>
      <c r="I23" s="186">
        <v>2310</v>
      </c>
      <c r="J23" s="186">
        <f t="shared" si="0"/>
        <v>2310</v>
      </c>
      <c r="K23" s="180" t="s">
        <v>946</v>
      </c>
      <c r="L23" s="180">
        <v>22298585</v>
      </c>
      <c r="M23" s="144">
        <v>45318</v>
      </c>
      <c r="N23" s="144" t="s">
        <v>195</v>
      </c>
      <c r="O23" s="180" t="s">
        <v>43</v>
      </c>
      <c r="P23" s="180" t="s">
        <v>43</v>
      </c>
      <c r="Q23" s="274">
        <v>0</v>
      </c>
      <c r="R23" s="274">
        <v>100644</v>
      </c>
      <c r="S23" s="182">
        <f t="shared" si="1"/>
        <v>100644</v>
      </c>
      <c r="T23" s="216">
        <v>14496</v>
      </c>
      <c r="U23" s="180">
        <v>168</v>
      </c>
      <c r="V23" s="180" t="s">
        <v>64</v>
      </c>
      <c r="W23" s="180" t="s">
        <v>64</v>
      </c>
      <c r="X23" s="180" t="s">
        <v>276</v>
      </c>
      <c r="Y23" s="180" t="s">
        <v>115</v>
      </c>
      <c r="Z23" s="180" t="s">
        <v>956</v>
      </c>
      <c r="AA23" s="194">
        <v>0.04</v>
      </c>
      <c r="AB23" s="197" t="s">
        <v>552</v>
      </c>
      <c r="AC23" s="188">
        <v>1.7000000000000001E-2</v>
      </c>
      <c r="AD23" s="180">
        <f t="shared" si="2"/>
        <v>4025.76</v>
      </c>
      <c r="AE23" s="180">
        <f t="shared" si="3"/>
        <v>599.07142857142856</v>
      </c>
      <c r="AF23" s="189">
        <f t="shared" si="4"/>
        <v>1710.9480000000001</v>
      </c>
      <c r="AG23" s="368">
        <f t="shared" si="5"/>
        <v>2310.0194285714288</v>
      </c>
      <c r="AH23" s="190">
        <v>0.03</v>
      </c>
      <c r="AI23" s="189">
        <f t="shared" si="6"/>
        <v>3019.3199999999997</v>
      </c>
    </row>
    <row r="24" spans="1:35" x14ac:dyDescent="0.25">
      <c r="A24" s="470" t="s">
        <v>632</v>
      </c>
      <c r="B24" s="180" t="s">
        <v>49</v>
      </c>
      <c r="C24" s="328" t="s">
        <v>49</v>
      </c>
      <c r="D24" s="180" t="s">
        <v>133</v>
      </c>
      <c r="E24" s="331" t="s">
        <v>928</v>
      </c>
      <c r="F24" s="180" t="s">
        <v>1032</v>
      </c>
      <c r="G24" s="180" t="s">
        <v>1034</v>
      </c>
      <c r="H24" s="186">
        <v>0</v>
      </c>
      <c r="I24" s="186">
        <v>5436</v>
      </c>
      <c r="J24" s="186">
        <f t="shared" si="0"/>
        <v>5436</v>
      </c>
      <c r="K24" s="180" t="s">
        <v>1033</v>
      </c>
      <c r="L24" s="180">
        <v>28679286</v>
      </c>
      <c r="M24" s="144">
        <v>45318</v>
      </c>
      <c r="N24" s="144" t="s">
        <v>195</v>
      </c>
      <c r="O24" s="180" t="s">
        <v>43</v>
      </c>
      <c r="P24" s="180" t="s">
        <v>43</v>
      </c>
      <c r="Q24" s="274">
        <v>0</v>
      </c>
      <c r="R24" s="274">
        <v>232525</v>
      </c>
      <c r="S24" s="182">
        <f t="shared" si="1"/>
        <v>232525</v>
      </c>
      <c r="T24" s="216">
        <v>39454</v>
      </c>
      <c r="U24" s="180">
        <v>168</v>
      </c>
      <c r="V24" s="180" t="s">
        <v>64</v>
      </c>
      <c r="W24" s="180" t="s">
        <v>64</v>
      </c>
      <c r="X24" s="180" t="s">
        <v>276</v>
      </c>
      <c r="Y24" s="180" t="s">
        <v>672</v>
      </c>
      <c r="Z24" s="180" t="s">
        <v>953</v>
      </c>
      <c r="AA24" s="194">
        <v>0.04</v>
      </c>
      <c r="AB24" s="197" t="s">
        <v>552</v>
      </c>
      <c r="AC24" s="188">
        <v>1.7000000000000001E-2</v>
      </c>
      <c r="AD24" s="180">
        <f t="shared" si="2"/>
        <v>9301</v>
      </c>
      <c r="AE24" s="180">
        <f t="shared" si="3"/>
        <v>1384.077380952381</v>
      </c>
      <c r="AF24" s="189">
        <f t="shared" si="4"/>
        <v>3952.9250000000002</v>
      </c>
      <c r="AG24" s="368">
        <f t="shared" si="5"/>
        <v>5337.0023809523809</v>
      </c>
      <c r="AH24" s="190">
        <v>0.03</v>
      </c>
      <c r="AI24" s="189">
        <f t="shared" si="6"/>
        <v>6975.75</v>
      </c>
    </row>
    <row r="25" spans="1:35" x14ac:dyDescent="0.25">
      <c r="A25" s="470" t="s">
        <v>632</v>
      </c>
      <c r="B25" s="180" t="s">
        <v>27</v>
      </c>
      <c r="C25" s="328" t="s">
        <v>27</v>
      </c>
      <c r="D25" s="180" t="s">
        <v>5938</v>
      </c>
      <c r="E25" s="331" t="s">
        <v>405</v>
      </c>
      <c r="F25" s="180" t="s">
        <v>730</v>
      </c>
      <c r="G25" s="171" t="s">
        <v>601</v>
      </c>
      <c r="H25" s="186">
        <v>4796</v>
      </c>
      <c r="I25" s="186">
        <v>5123</v>
      </c>
      <c r="J25" s="186">
        <f t="shared" si="0"/>
        <v>327</v>
      </c>
      <c r="K25" s="180" t="s">
        <v>1035</v>
      </c>
      <c r="L25" s="180">
        <v>24001501</v>
      </c>
      <c r="M25" s="144">
        <v>45318</v>
      </c>
      <c r="N25" s="144" t="s">
        <v>195</v>
      </c>
      <c r="O25" s="180" t="s">
        <v>43</v>
      </c>
      <c r="P25" s="180" t="s">
        <v>43</v>
      </c>
      <c r="Q25" s="274">
        <v>168900</v>
      </c>
      <c r="R25" s="274">
        <v>223204</v>
      </c>
      <c r="S25" s="182">
        <f t="shared" si="1"/>
        <v>54304</v>
      </c>
      <c r="T25" s="216">
        <v>39811</v>
      </c>
      <c r="U25" s="180">
        <v>168</v>
      </c>
      <c r="V25" s="180" t="s">
        <v>63</v>
      </c>
      <c r="W25" s="180" t="s">
        <v>63</v>
      </c>
      <c r="X25" s="180" t="s">
        <v>277</v>
      </c>
      <c r="Y25" s="180"/>
      <c r="Z25" s="180" t="s">
        <v>1036</v>
      </c>
      <c r="AA25" s="194">
        <v>0.04</v>
      </c>
      <c r="AB25" s="197" t="s">
        <v>552</v>
      </c>
      <c r="AC25" s="188">
        <v>1.7000000000000001E-2</v>
      </c>
      <c r="AD25" s="180">
        <f t="shared" si="2"/>
        <v>8928.16</v>
      </c>
      <c r="AE25" s="180">
        <f t="shared" si="3"/>
        <v>1328.5952380952381</v>
      </c>
      <c r="AF25" s="189">
        <f t="shared" si="4"/>
        <v>3794.4680000000003</v>
      </c>
      <c r="AG25" s="368">
        <f t="shared" si="5"/>
        <v>5123.0632380952384</v>
      </c>
      <c r="AH25" s="190">
        <v>0.03</v>
      </c>
      <c r="AI25" s="189">
        <f t="shared" si="6"/>
        <v>1629.12</v>
      </c>
    </row>
    <row r="26" spans="1:35" x14ac:dyDescent="0.25">
      <c r="A26" s="470" t="s">
        <v>632</v>
      </c>
      <c r="B26" s="180" t="s">
        <v>29</v>
      </c>
      <c r="C26" s="328" t="s">
        <v>29</v>
      </c>
      <c r="D26" s="180" t="s">
        <v>168</v>
      </c>
      <c r="E26" s="331" t="s">
        <v>404</v>
      </c>
      <c r="F26" s="180" t="s">
        <v>608</v>
      </c>
      <c r="G26" s="180" t="s">
        <v>941</v>
      </c>
      <c r="H26" s="186">
        <v>0</v>
      </c>
      <c r="I26" s="186">
        <v>3894</v>
      </c>
      <c r="J26" s="186">
        <f t="shared" si="0"/>
        <v>3894</v>
      </c>
      <c r="K26" s="180" t="s">
        <v>742</v>
      </c>
      <c r="L26" s="180">
        <v>22186352</v>
      </c>
      <c r="M26" s="144">
        <v>45320</v>
      </c>
      <c r="N26" s="144" t="s">
        <v>195</v>
      </c>
      <c r="O26" s="180" t="s">
        <v>43</v>
      </c>
      <c r="P26" s="180" t="s">
        <v>43</v>
      </c>
      <c r="Q26" s="274">
        <v>0</v>
      </c>
      <c r="R26" s="274">
        <v>165301</v>
      </c>
      <c r="S26" s="182">
        <f t="shared" si="1"/>
        <v>165301</v>
      </c>
      <c r="T26" s="216">
        <v>27688.94</v>
      </c>
      <c r="U26" s="180">
        <v>168</v>
      </c>
      <c r="V26" s="180" t="s">
        <v>64</v>
      </c>
      <c r="W26" s="180" t="s">
        <v>64</v>
      </c>
      <c r="X26" s="180" t="s">
        <v>276</v>
      </c>
      <c r="Y26" s="180" t="s">
        <v>115</v>
      </c>
      <c r="Z26" s="180" t="s">
        <v>952</v>
      </c>
      <c r="AA26" s="194">
        <v>0.04</v>
      </c>
      <c r="AB26" s="197" t="s">
        <v>552</v>
      </c>
      <c r="AC26" s="188">
        <v>1.7000000000000001E-2</v>
      </c>
      <c r="AD26" s="180">
        <f t="shared" si="2"/>
        <v>6612.04</v>
      </c>
      <c r="AE26" s="180">
        <f t="shared" si="3"/>
        <v>983.93452380952385</v>
      </c>
      <c r="AF26" s="189">
        <f t="shared" si="4"/>
        <v>2810.1170000000002</v>
      </c>
      <c r="AG26" s="368">
        <f t="shared" si="5"/>
        <v>3794.051523809524</v>
      </c>
      <c r="AH26" s="190">
        <v>0.03</v>
      </c>
      <c r="AI26" s="189">
        <f t="shared" si="6"/>
        <v>4959.03</v>
      </c>
    </row>
    <row r="27" spans="1:35" x14ac:dyDescent="0.25">
      <c r="A27" s="470" t="s">
        <v>632</v>
      </c>
      <c r="B27" s="180" t="s">
        <v>27</v>
      </c>
      <c r="C27" s="328" t="s">
        <v>27</v>
      </c>
      <c r="D27" s="180" t="s">
        <v>5938</v>
      </c>
      <c r="E27" s="331" t="s">
        <v>460</v>
      </c>
      <c r="F27" s="180" t="s">
        <v>992</v>
      </c>
      <c r="G27" s="180" t="s">
        <v>1040</v>
      </c>
      <c r="H27" s="186">
        <v>0</v>
      </c>
      <c r="I27" s="186">
        <v>40315</v>
      </c>
      <c r="J27" s="186">
        <f t="shared" si="0"/>
        <v>40315</v>
      </c>
      <c r="K27" s="180" t="s">
        <v>1037</v>
      </c>
      <c r="L27" s="180">
        <v>21866691</v>
      </c>
      <c r="M27" s="144">
        <v>45320</v>
      </c>
      <c r="N27" s="144" t="s">
        <v>195</v>
      </c>
      <c r="O27" s="180" t="s">
        <v>43</v>
      </c>
      <c r="P27" s="180" t="s">
        <v>43</v>
      </c>
      <c r="Q27" s="186">
        <v>0</v>
      </c>
      <c r="R27" s="186">
        <v>1756491</v>
      </c>
      <c r="S27" s="182">
        <f t="shared" si="1"/>
        <v>1756491</v>
      </c>
      <c r="T27" s="216">
        <v>119514</v>
      </c>
      <c r="U27" s="180">
        <v>168</v>
      </c>
      <c r="V27" s="180" t="s">
        <v>64</v>
      </c>
      <c r="W27" s="180" t="s">
        <v>64</v>
      </c>
      <c r="X27" s="180" t="s">
        <v>276</v>
      </c>
      <c r="Y27" s="180" t="s">
        <v>115</v>
      </c>
      <c r="Z27" s="180" t="s">
        <v>993</v>
      </c>
      <c r="AA27" s="194">
        <v>0.04</v>
      </c>
      <c r="AB27" s="197" t="s">
        <v>552</v>
      </c>
      <c r="AC27" s="188">
        <v>1.7000000000000001E-2</v>
      </c>
      <c r="AD27" s="180">
        <f t="shared" si="2"/>
        <v>70259.64</v>
      </c>
      <c r="AE27" s="180">
        <f t="shared" si="3"/>
        <v>10455.303571428571</v>
      </c>
      <c r="AF27" s="189">
        <f t="shared" si="4"/>
        <v>29860.347000000002</v>
      </c>
      <c r="AG27" s="368">
        <f t="shared" si="5"/>
        <v>40315.650571428574</v>
      </c>
      <c r="AH27" s="190">
        <v>0.03</v>
      </c>
      <c r="AI27" s="189">
        <f t="shared" si="6"/>
        <v>52694.729999999996</v>
      </c>
    </row>
    <row r="28" spans="1:35" x14ac:dyDescent="0.25">
      <c r="A28" s="470" t="s">
        <v>632</v>
      </c>
      <c r="B28" s="180" t="s">
        <v>49</v>
      </c>
      <c r="C28" s="328" t="s">
        <v>49</v>
      </c>
      <c r="D28" s="180" t="s">
        <v>133</v>
      </c>
      <c r="E28" s="331" t="s">
        <v>612</v>
      </c>
      <c r="F28" s="180" t="s">
        <v>890</v>
      </c>
      <c r="G28" s="180" t="s">
        <v>891</v>
      </c>
      <c r="H28" s="186">
        <v>0</v>
      </c>
      <c r="I28" s="186">
        <v>999</v>
      </c>
      <c r="J28" s="186">
        <f t="shared" si="0"/>
        <v>999</v>
      </c>
      <c r="K28" s="180" t="s">
        <v>1038</v>
      </c>
      <c r="L28" s="180">
        <v>10709368</v>
      </c>
      <c r="M28" s="144">
        <v>45320</v>
      </c>
      <c r="N28" s="144" t="s">
        <v>195</v>
      </c>
      <c r="O28" s="180" t="s">
        <v>21</v>
      </c>
      <c r="P28" s="180" t="s">
        <v>21</v>
      </c>
      <c r="Q28" s="274">
        <v>0</v>
      </c>
      <c r="R28" s="274">
        <v>30036</v>
      </c>
      <c r="S28" s="182">
        <f t="shared" si="1"/>
        <v>30036</v>
      </c>
      <c r="T28" s="216">
        <v>27434</v>
      </c>
      <c r="U28" s="180">
        <v>108</v>
      </c>
      <c r="V28" s="180" t="s">
        <v>62</v>
      </c>
      <c r="W28" s="180" t="s">
        <v>62</v>
      </c>
      <c r="X28" s="180" t="s">
        <v>276</v>
      </c>
      <c r="Y28" s="180"/>
      <c r="Z28" s="180" t="s">
        <v>1041</v>
      </c>
      <c r="AA28" s="194">
        <v>0.03</v>
      </c>
      <c r="AB28" s="197" t="s">
        <v>552</v>
      </c>
      <c r="AC28" s="188">
        <v>2.4E-2</v>
      </c>
      <c r="AD28" s="180">
        <f t="shared" si="2"/>
        <v>901.07999999999993</v>
      </c>
      <c r="AE28" s="180">
        <f t="shared" si="3"/>
        <v>278.11111111111109</v>
      </c>
      <c r="AF28" s="189">
        <f t="shared" si="4"/>
        <v>720.86400000000003</v>
      </c>
      <c r="AG28" s="368">
        <f t="shared" si="5"/>
        <v>998.97511111111112</v>
      </c>
      <c r="AH28" s="190">
        <v>0.06</v>
      </c>
      <c r="AI28" s="189">
        <f t="shared" si="6"/>
        <v>1802.1599999999999</v>
      </c>
    </row>
    <row r="29" spans="1:35" x14ac:dyDescent="0.25">
      <c r="A29" s="470" t="s">
        <v>632</v>
      </c>
      <c r="B29" s="180" t="s">
        <v>49</v>
      </c>
      <c r="C29" s="328" t="s">
        <v>49</v>
      </c>
      <c r="D29" s="180" t="s">
        <v>133</v>
      </c>
      <c r="E29" s="331" t="s">
        <v>612</v>
      </c>
      <c r="F29" s="180" t="s">
        <v>890</v>
      </c>
      <c r="G29" s="180" t="s">
        <v>891</v>
      </c>
      <c r="H29" s="186">
        <v>0</v>
      </c>
      <c r="I29" s="186">
        <v>4963</v>
      </c>
      <c r="J29" s="186">
        <f t="shared" si="0"/>
        <v>4963</v>
      </c>
      <c r="K29" s="180" t="s">
        <v>1039</v>
      </c>
      <c r="L29" s="180">
        <v>30548115</v>
      </c>
      <c r="M29" s="144">
        <v>45320</v>
      </c>
      <c r="N29" s="144" t="s">
        <v>195</v>
      </c>
      <c r="O29" s="180" t="s">
        <v>128</v>
      </c>
      <c r="P29" s="180" t="s">
        <v>128</v>
      </c>
      <c r="Q29" s="274">
        <v>0</v>
      </c>
      <c r="R29" s="274">
        <v>160963</v>
      </c>
      <c r="S29" s="182">
        <f t="shared" si="1"/>
        <v>160963</v>
      </c>
      <c r="T29" s="216">
        <v>160963</v>
      </c>
      <c r="U29" s="180">
        <v>120</v>
      </c>
      <c r="V29" s="180" t="s">
        <v>62</v>
      </c>
      <c r="W29" s="180" t="s">
        <v>62</v>
      </c>
      <c r="X29" s="180" t="s">
        <v>276</v>
      </c>
      <c r="Y29" s="180"/>
      <c r="Z29" s="180" t="s">
        <v>1042</v>
      </c>
      <c r="AA29" s="194">
        <v>0.03</v>
      </c>
      <c r="AB29" s="197" t="s">
        <v>552</v>
      </c>
      <c r="AC29" s="188">
        <v>2.2499999999999999E-2</v>
      </c>
      <c r="AD29" s="180">
        <f t="shared" si="2"/>
        <v>4828.8899999999994</v>
      </c>
      <c r="AE29" s="180">
        <f t="shared" si="3"/>
        <v>1341.3583333333333</v>
      </c>
      <c r="AF29" s="189">
        <f t="shared" si="4"/>
        <v>3621.6675</v>
      </c>
      <c r="AG29" s="368">
        <f t="shared" si="5"/>
        <v>4963.0258333333331</v>
      </c>
      <c r="AH29" s="190">
        <v>0.06</v>
      </c>
      <c r="AI29" s="189">
        <f t="shared" si="6"/>
        <v>9657.7799999999988</v>
      </c>
    </row>
    <row r="30" spans="1:35" x14ac:dyDescent="0.25">
      <c r="A30" s="470" t="s">
        <v>632</v>
      </c>
      <c r="B30" s="180" t="s">
        <v>241</v>
      </c>
      <c r="C30" s="328" t="s">
        <v>241</v>
      </c>
      <c r="D30" s="180" t="s">
        <v>101</v>
      </c>
      <c r="E30" s="331" t="s">
        <v>489</v>
      </c>
      <c r="F30" s="180" t="s">
        <v>836</v>
      </c>
      <c r="G30" s="171" t="s">
        <v>605</v>
      </c>
      <c r="H30" s="186">
        <v>0</v>
      </c>
      <c r="I30" s="186">
        <v>537</v>
      </c>
      <c r="J30" s="186">
        <f t="shared" si="0"/>
        <v>537</v>
      </c>
      <c r="K30" s="180" t="s">
        <v>1043</v>
      </c>
      <c r="L30" s="180">
        <v>32507427</v>
      </c>
      <c r="M30" s="144">
        <v>45320</v>
      </c>
      <c r="N30" s="144" t="s">
        <v>195</v>
      </c>
      <c r="O30" s="180" t="s">
        <v>43</v>
      </c>
      <c r="P30" s="180" t="s">
        <v>43</v>
      </c>
      <c r="Q30" s="274">
        <v>0</v>
      </c>
      <c r="R30" s="274">
        <v>16145</v>
      </c>
      <c r="S30" s="182">
        <f t="shared" si="1"/>
        <v>16145</v>
      </c>
      <c r="T30" s="216">
        <v>14237.75</v>
      </c>
      <c r="U30" s="180">
        <v>108</v>
      </c>
      <c r="V30" s="180" t="s">
        <v>62</v>
      </c>
      <c r="W30" s="180" t="s">
        <v>62</v>
      </c>
      <c r="X30" s="180" t="s">
        <v>276</v>
      </c>
      <c r="Y30" s="180"/>
      <c r="Z30" s="180" t="s">
        <v>1045</v>
      </c>
      <c r="AA30" s="194">
        <v>0.03</v>
      </c>
      <c r="AB30" s="197" t="s">
        <v>552</v>
      </c>
      <c r="AC30" s="188">
        <v>2.4E-2</v>
      </c>
      <c r="AD30" s="180">
        <f t="shared" si="2"/>
        <v>484.34999999999997</v>
      </c>
      <c r="AE30" s="180">
        <f t="shared" si="3"/>
        <v>149.49074074074073</v>
      </c>
      <c r="AF30" s="189">
        <f t="shared" si="4"/>
        <v>387.48</v>
      </c>
      <c r="AG30" s="368">
        <f t="shared" si="5"/>
        <v>536.97074074074078</v>
      </c>
      <c r="AH30" s="190">
        <v>0.06</v>
      </c>
      <c r="AI30" s="189">
        <f t="shared" si="6"/>
        <v>968.69999999999993</v>
      </c>
    </row>
    <row r="31" spans="1:35" x14ac:dyDescent="0.25">
      <c r="A31" s="470" t="s">
        <v>632</v>
      </c>
      <c r="B31" s="180" t="s">
        <v>27</v>
      </c>
      <c r="C31" s="328" t="s">
        <v>27</v>
      </c>
      <c r="D31" s="180" t="s">
        <v>5938</v>
      </c>
      <c r="E31" s="331" t="s">
        <v>209</v>
      </c>
      <c r="F31" s="180" t="s">
        <v>564</v>
      </c>
      <c r="G31" s="171" t="s">
        <v>565</v>
      </c>
      <c r="H31" s="186">
        <v>3084</v>
      </c>
      <c r="I31" s="186">
        <v>3536</v>
      </c>
      <c r="J31" s="186">
        <f t="shared" si="0"/>
        <v>452</v>
      </c>
      <c r="K31" s="180" t="s">
        <v>1044</v>
      </c>
      <c r="L31" s="180">
        <v>25944092</v>
      </c>
      <c r="M31" s="144">
        <v>45320</v>
      </c>
      <c r="N31" s="144" t="s">
        <v>195</v>
      </c>
      <c r="O31" s="180" t="s">
        <v>173</v>
      </c>
      <c r="P31" s="180" t="s">
        <v>463</v>
      </c>
      <c r="Q31" s="274">
        <v>102605</v>
      </c>
      <c r="R31" s="274">
        <v>154060</v>
      </c>
      <c r="S31" s="182">
        <f t="shared" si="1"/>
        <v>51455</v>
      </c>
      <c r="T31" s="216">
        <v>41110</v>
      </c>
      <c r="U31" s="180">
        <v>168</v>
      </c>
      <c r="V31" s="180" t="s">
        <v>63</v>
      </c>
      <c r="W31" s="180" t="s">
        <v>63</v>
      </c>
      <c r="X31" s="180" t="s">
        <v>277</v>
      </c>
      <c r="Y31" s="180"/>
      <c r="Z31" s="180" t="s">
        <v>1046</v>
      </c>
      <c r="AA31" s="194">
        <v>0.04</v>
      </c>
      <c r="AB31" s="197" t="s">
        <v>552</v>
      </c>
      <c r="AC31" s="188">
        <v>1.7000000000000001E-2</v>
      </c>
      <c r="AD31" s="180">
        <f t="shared" si="2"/>
        <v>6162.4000000000005</v>
      </c>
      <c r="AE31" s="180">
        <f t="shared" si="3"/>
        <v>917.02380952380952</v>
      </c>
      <c r="AF31" s="189">
        <f t="shared" si="4"/>
        <v>2619.02</v>
      </c>
      <c r="AG31" s="368">
        <f t="shared" si="5"/>
        <v>3536.0438095238096</v>
      </c>
      <c r="AH31" s="190">
        <v>0.03</v>
      </c>
      <c r="AI31" s="189">
        <f t="shared" si="6"/>
        <v>1543.6499999999999</v>
      </c>
    </row>
    <row r="32" spans="1:35" x14ac:dyDescent="0.25">
      <c r="A32" s="470" t="s">
        <v>632</v>
      </c>
      <c r="B32" s="180" t="s">
        <v>23</v>
      </c>
      <c r="C32" s="328" t="s">
        <v>23</v>
      </c>
      <c r="D32" s="180" t="s">
        <v>5937</v>
      </c>
      <c r="E32" s="331" t="s">
        <v>48</v>
      </c>
      <c r="F32" s="180" t="s">
        <v>531</v>
      </c>
      <c r="G32" s="180" t="s">
        <v>659</v>
      </c>
      <c r="H32" s="186">
        <v>6248</v>
      </c>
      <c r="I32" s="186">
        <v>5918</v>
      </c>
      <c r="J32" s="186">
        <f t="shared" si="0"/>
        <v>-330</v>
      </c>
      <c r="K32" s="180" t="s">
        <v>1047</v>
      </c>
      <c r="L32" s="180">
        <v>28596539</v>
      </c>
      <c r="M32" s="144">
        <v>45320</v>
      </c>
      <c r="N32" s="144" t="s">
        <v>195</v>
      </c>
      <c r="O32" s="180" t="s">
        <v>128</v>
      </c>
      <c r="P32" s="180" t="s">
        <v>128</v>
      </c>
      <c r="Q32" s="274">
        <v>233929.19</v>
      </c>
      <c r="R32" s="274">
        <v>257842</v>
      </c>
      <c r="S32" s="182">
        <f t="shared" si="1"/>
        <v>23912.809999999998</v>
      </c>
      <c r="T32" s="216">
        <v>7892</v>
      </c>
      <c r="U32" s="180">
        <v>168</v>
      </c>
      <c r="V32" s="180" t="s">
        <v>63</v>
      </c>
      <c r="W32" s="180" t="s">
        <v>63</v>
      </c>
      <c r="X32" s="180" t="s">
        <v>277</v>
      </c>
      <c r="Y32" s="180"/>
      <c r="Z32" s="180" t="s">
        <v>1048</v>
      </c>
      <c r="AA32" s="194">
        <v>0.04</v>
      </c>
      <c r="AB32" s="197" t="s">
        <v>552</v>
      </c>
      <c r="AC32" s="188">
        <v>1.7000000000000001E-2</v>
      </c>
      <c r="AD32" s="180">
        <f t="shared" si="2"/>
        <v>10313.68</v>
      </c>
      <c r="AE32" s="180">
        <f t="shared" si="3"/>
        <v>1534.7738095238096</v>
      </c>
      <c r="AF32" s="189">
        <f t="shared" si="4"/>
        <v>4383.3140000000003</v>
      </c>
      <c r="AG32" s="368">
        <f t="shared" si="5"/>
        <v>5918.0878095238095</v>
      </c>
      <c r="AH32" s="190">
        <v>0.03</v>
      </c>
      <c r="AI32" s="189">
        <f t="shared" si="6"/>
        <v>717.38429999999994</v>
      </c>
    </row>
    <row r="33" spans="1:35" x14ac:dyDescent="0.25">
      <c r="A33" s="470" t="s">
        <v>632</v>
      </c>
      <c r="B33" s="180" t="s">
        <v>39</v>
      </c>
      <c r="C33" s="328" t="s">
        <v>39</v>
      </c>
      <c r="D33" s="180" t="s">
        <v>167</v>
      </c>
      <c r="E33" s="331" t="s">
        <v>405</v>
      </c>
      <c r="F33" s="180" t="s">
        <v>892</v>
      </c>
      <c r="G33" s="171" t="s">
        <v>598</v>
      </c>
      <c r="H33" s="186">
        <v>14696</v>
      </c>
      <c r="I33" s="186">
        <v>13754</v>
      </c>
      <c r="J33" s="186">
        <f t="shared" si="0"/>
        <v>-942</v>
      </c>
      <c r="K33" s="180" t="s">
        <v>1049</v>
      </c>
      <c r="L33" s="180">
        <v>28457967</v>
      </c>
      <c r="M33" s="144">
        <v>45320</v>
      </c>
      <c r="N33" s="144" t="s">
        <v>195</v>
      </c>
      <c r="O33" s="180" t="s">
        <v>128</v>
      </c>
      <c r="P33" s="180" t="s">
        <v>128</v>
      </c>
      <c r="Q33" s="274">
        <v>529075</v>
      </c>
      <c r="R33" s="274">
        <v>599250</v>
      </c>
      <c r="S33" s="182">
        <f t="shared" si="1"/>
        <v>70175</v>
      </c>
      <c r="T33" s="187">
        <v>33120</v>
      </c>
      <c r="U33" s="180">
        <v>168</v>
      </c>
      <c r="V33" s="180" t="s">
        <v>63</v>
      </c>
      <c r="W33" s="180" t="s">
        <v>63</v>
      </c>
      <c r="X33" s="180" t="s">
        <v>277</v>
      </c>
      <c r="Y33" s="180"/>
      <c r="Z33" s="180" t="s">
        <v>1054</v>
      </c>
      <c r="AA33" s="194">
        <v>0.04</v>
      </c>
      <c r="AB33" s="197" t="s">
        <v>552</v>
      </c>
      <c r="AC33" s="188">
        <v>1.7000000000000001E-2</v>
      </c>
      <c r="AD33" s="180">
        <f t="shared" si="2"/>
        <v>23970</v>
      </c>
      <c r="AE33" s="180">
        <f t="shared" si="3"/>
        <v>3566.9642857142858</v>
      </c>
      <c r="AF33" s="189">
        <f t="shared" si="4"/>
        <v>10187.25</v>
      </c>
      <c r="AG33" s="368">
        <f t="shared" si="5"/>
        <v>13754.214285714286</v>
      </c>
      <c r="AH33" s="190">
        <v>0.03</v>
      </c>
      <c r="AI33" s="189">
        <f t="shared" si="6"/>
        <v>2105.25</v>
      </c>
    </row>
    <row r="34" spans="1:35" x14ac:dyDescent="0.25">
      <c r="A34" s="470" t="s">
        <v>632</v>
      </c>
      <c r="B34" s="180" t="s">
        <v>24</v>
      </c>
      <c r="C34" s="328" t="s">
        <v>24</v>
      </c>
      <c r="D34" s="180" t="s">
        <v>420</v>
      </c>
      <c r="E34" s="331" t="s">
        <v>200</v>
      </c>
      <c r="F34" s="180" t="s">
        <v>1050</v>
      </c>
      <c r="G34" s="180" t="s">
        <v>1053</v>
      </c>
      <c r="H34" s="186">
        <v>0</v>
      </c>
      <c r="I34" s="186">
        <v>1331</v>
      </c>
      <c r="J34" s="186">
        <f t="shared" si="0"/>
        <v>1331</v>
      </c>
      <c r="K34" s="180" t="s">
        <v>1051</v>
      </c>
      <c r="L34" s="180">
        <v>22202492</v>
      </c>
      <c r="M34" s="144">
        <v>45320</v>
      </c>
      <c r="N34" s="144" t="s">
        <v>195</v>
      </c>
      <c r="O34" s="180" t="s">
        <v>43</v>
      </c>
      <c r="P34" s="180" t="s">
        <v>43</v>
      </c>
      <c r="Q34" s="274">
        <v>0</v>
      </c>
      <c r="R34" s="274">
        <v>40019</v>
      </c>
      <c r="S34" s="182">
        <f t="shared" si="1"/>
        <v>40019</v>
      </c>
      <c r="T34" s="216">
        <v>36918</v>
      </c>
      <c r="U34" s="180">
        <v>108</v>
      </c>
      <c r="V34" s="180" t="s">
        <v>62</v>
      </c>
      <c r="W34" s="180" t="s">
        <v>62</v>
      </c>
      <c r="X34" s="180" t="s">
        <v>276</v>
      </c>
      <c r="Y34" s="180"/>
      <c r="Z34" s="180" t="s">
        <v>1052</v>
      </c>
      <c r="AA34" s="194">
        <v>0.03</v>
      </c>
      <c r="AB34" s="197" t="s">
        <v>552</v>
      </c>
      <c r="AC34" s="188">
        <v>2.4E-2</v>
      </c>
      <c r="AD34" s="180">
        <f t="shared" si="2"/>
        <v>1200.57</v>
      </c>
      <c r="AE34" s="180">
        <f t="shared" si="3"/>
        <v>370.5462962962963</v>
      </c>
      <c r="AF34" s="189">
        <f t="shared" si="4"/>
        <v>960.45600000000002</v>
      </c>
      <c r="AG34" s="368">
        <f t="shared" si="5"/>
        <v>1331.0022962962962</v>
      </c>
      <c r="AH34" s="190">
        <v>0.06</v>
      </c>
      <c r="AI34" s="189">
        <f t="shared" si="6"/>
        <v>2401.14</v>
      </c>
    </row>
    <row r="35" spans="1:35" x14ac:dyDescent="0.25">
      <c r="A35" s="470" t="s">
        <v>632</v>
      </c>
      <c r="B35" s="180" t="s">
        <v>38</v>
      </c>
      <c r="C35" s="328" t="s">
        <v>38</v>
      </c>
      <c r="D35" s="180" t="s">
        <v>101</v>
      </c>
      <c r="E35" s="331" t="s">
        <v>883</v>
      </c>
      <c r="F35" s="180" t="s">
        <v>680</v>
      </c>
      <c r="G35" s="180" t="s">
        <v>617</v>
      </c>
      <c r="H35" s="186">
        <v>15517</v>
      </c>
      <c r="I35" s="186">
        <v>31171</v>
      </c>
      <c r="J35" s="186">
        <f t="shared" si="0"/>
        <v>15654</v>
      </c>
      <c r="K35" s="180" t="s">
        <v>907</v>
      </c>
      <c r="L35" s="180">
        <v>26449917</v>
      </c>
      <c r="M35" s="144">
        <v>45320</v>
      </c>
      <c r="N35" s="144" t="s">
        <v>195</v>
      </c>
      <c r="O35" s="180" t="s">
        <v>21</v>
      </c>
      <c r="P35" s="180" t="s">
        <v>21</v>
      </c>
      <c r="Q35" s="274">
        <v>572186</v>
      </c>
      <c r="R35" s="274">
        <v>1358051</v>
      </c>
      <c r="S35" s="182">
        <f t="shared" si="1"/>
        <v>785865</v>
      </c>
      <c r="T35" s="216"/>
      <c r="U35" s="180">
        <v>168</v>
      </c>
      <c r="V35" s="180" t="s">
        <v>64</v>
      </c>
      <c r="W35" s="180" t="s">
        <v>64</v>
      </c>
      <c r="X35" s="180" t="s">
        <v>277</v>
      </c>
      <c r="Y35" s="382" t="s">
        <v>2110</v>
      </c>
      <c r="Z35" s="180" t="s">
        <v>911</v>
      </c>
      <c r="AA35" s="194">
        <v>0.04</v>
      </c>
      <c r="AB35" s="197" t="s">
        <v>552</v>
      </c>
      <c r="AC35" s="188">
        <v>1.7000000000000001E-2</v>
      </c>
      <c r="AD35" s="180">
        <f t="shared" si="2"/>
        <v>54322.04</v>
      </c>
      <c r="AE35" s="180">
        <f t="shared" si="3"/>
        <v>8083.6369047619046</v>
      </c>
      <c r="AF35" s="189">
        <f t="shared" si="4"/>
        <v>23086.867000000002</v>
      </c>
      <c r="AG35" s="368">
        <f t="shared" si="5"/>
        <v>31170.503904761907</v>
      </c>
      <c r="AH35" s="190">
        <v>0.03</v>
      </c>
      <c r="AI35" s="189">
        <f t="shared" si="6"/>
        <v>23575.95</v>
      </c>
    </row>
    <row r="36" spans="1:35" x14ac:dyDescent="0.25">
      <c r="A36" s="470" t="s">
        <v>632</v>
      </c>
      <c r="B36" s="180" t="s">
        <v>23</v>
      </c>
      <c r="C36" s="328" t="s">
        <v>23</v>
      </c>
      <c r="D36" s="180" t="s">
        <v>5937</v>
      </c>
      <c r="E36" s="331" t="s">
        <v>447</v>
      </c>
      <c r="F36" s="180" t="s">
        <v>675</v>
      </c>
      <c r="G36" s="180" t="s">
        <v>664</v>
      </c>
      <c r="H36" s="186">
        <v>3714</v>
      </c>
      <c r="I36" s="186">
        <v>2833</v>
      </c>
      <c r="J36" s="186">
        <f t="shared" si="0"/>
        <v>-881</v>
      </c>
      <c r="K36" s="180" t="s">
        <v>1056</v>
      </c>
      <c r="L36" s="180">
        <v>29428742</v>
      </c>
      <c r="M36" s="144">
        <v>45320</v>
      </c>
      <c r="N36" s="144" t="s">
        <v>195</v>
      </c>
      <c r="O36" s="180" t="s">
        <v>148</v>
      </c>
      <c r="P36" s="180" t="s">
        <v>45</v>
      </c>
      <c r="Q36" s="274">
        <v>104698.28</v>
      </c>
      <c r="R36" s="274">
        <v>123431</v>
      </c>
      <c r="S36" s="182">
        <f t="shared" si="1"/>
        <v>18732.72</v>
      </c>
      <c r="T36" s="216">
        <v>10226</v>
      </c>
      <c r="U36" s="180">
        <v>168</v>
      </c>
      <c r="V36" s="180" t="s">
        <v>63</v>
      </c>
      <c r="W36" s="180" t="s">
        <v>63</v>
      </c>
      <c r="X36" s="180" t="s">
        <v>277</v>
      </c>
      <c r="Y36" s="180"/>
      <c r="Z36" s="180" t="s">
        <v>1057</v>
      </c>
      <c r="AA36" s="194">
        <v>0.04</v>
      </c>
      <c r="AB36" s="197" t="s">
        <v>552</v>
      </c>
      <c r="AC36" s="188">
        <v>1.7000000000000001E-2</v>
      </c>
      <c r="AD36" s="180">
        <f t="shared" si="2"/>
        <v>4937.24</v>
      </c>
      <c r="AE36" s="180">
        <f t="shared" si="3"/>
        <v>734.70833333333337</v>
      </c>
      <c r="AF36" s="189">
        <f t="shared" si="4"/>
        <v>2098.3270000000002</v>
      </c>
      <c r="AG36" s="368">
        <f t="shared" si="5"/>
        <v>2833.0353333333337</v>
      </c>
      <c r="AH36" s="190">
        <v>0.03</v>
      </c>
      <c r="AI36" s="189">
        <f t="shared" si="6"/>
        <v>561.98159999999996</v>
      </c>
    </row>
    <row r="37" spans="1:35" x14ac:dyDescent="0.25">
      <c r="A37" s="470" t="s">
        <v>632</v>
      </c>
      <c r="B37" s="180" t="s">
        <v>29</v>
      </c>
      <c r="C37" s="328" t="s">
        <v>29</v>
      </c>
      <c r="D37" s="180" t="s">
        <v>168</v>
      </c>
      <c r="E37" s="331" t="s">
        <v>454</v>
      </c>
      <c r="F37" s="180" t="s">
        <v>635</v>
      </c>
      <c r="G37" s="171" t="s">
        <v>636</v>
      </c>
      <c r="H37" s="186">
        <v>2300</v>
      </c>
      <c r="I37" s="186">
        <v>2669</v>
      </c>
      <c r="J37" s="186">
        <f t="shared" si="0"/>
        <v>369</v>
      </c>
      <c r="K37" s="180" t="s">
        <v>1058</v>
      </c>
      <c r="L37" s="180">
        <v>22200534</v>
      </c>
      <c r="M37" s="144">
        <v>45320</v>
      </c>
      <c r="N37" s="144" t="s">
        <v>195</v>
      </c>
      <c r="O37" s="180" t="s">
        <v>43</v>
      </c>
      <c r="P37" s="180" t="s">
        <v>43</v>
      </c>
      <c r="Q37" s="274">
        <v>82580</v>
      </c>
      <c r="R37" s="274">
        <v>116286</v>
      </c>
      <c r="S37" s="182">
        <f t="shared" si="1"/>
        <v>33706</v>
      </c>
      <c r="T37" s="216">
        <v>25629</v>
      </c>
      <c r="U37" s="180">
        <v>168</v>
      </c>
      <c r="V37" s="180" t="s">
        <v>63</v>
      </c>
      <c r="W37" s="180" t="s">
        <v>63</v>
      </c>
      <c r="X37" s="180" t="s">
        <v>277</v>
      </c>
      <c r="Y37" s="180"/>
      <c r="Z37" s="180" t="s">
        <v>1059</v>
      </c>
      <c r="AA37" s="194">
        <v>0.04</v>
      </c>
      <c r="AB37" s="197" t="s">
        <v>552</v>
      </c>
      <c r="AC37" s="188">
        <v>1.7000000000000001E-2</v>
      </c>
      <c r="AD37" s="180">
        <f t="shared" si="2"/>
        <v>4651.4400000000005</v>
      </c>
      <c r="AE37" s="180">
        <f t="shared" si="3"/>
        <v>692.17857142857144</v>
      </c>
      <c r="AF37" s="189">
        <f t="shared" si="4"/>
        <v>1976.8620000000001</v>
      </c>
      <c r="AG37" s="368">
        <f t="shared" si="5"/>
        <v>2669.0405714285716</v>
      </c>
      <c r="AH37" s="190">
        <v>0.03</v>
      </c>
      <c r="AI37" s="189">
        <f t="shared" si="6"/>
        <v>1011.18</v>
      </c>
    </row>
    <row r="38" spans="1:35" x14ac:dyDescent="0.25">
      <c r="A38" s="470" t="s">
        <v>632</v>
      </c>
      <c r="B38" s="180" t="s">
        <v>24</v>
      </c>
      <c r="C38" s="328" t="s">
        <v>24</v>
      </c>
      <c r="D38" s="180" t="s">
        <v>420</v>
      </c>
      <c r="E38" s="331" t="s">
        <v>200</v>
      </c>
      <c r="F38" s="180" t="s">
        <v>768</v>
      </c>
      <c r="G38" s="180" t="s">
        <v>628</v>
      </c>
      <c r="H38" s="186">
        <v>0</v>
      </c>
      <c r="I38" s="186">
        <v>3850</v>
      </c>
      <c r="J38" s="186">
        <f t="shared" si="0"/>
        <v>3850</v>
      </c>
      <c r="K38" s="180" t="s">
        <v>1060</v>
      </c>
      <c r="L38" s="180">
        <v>20826244</v>
      </c>
      <c r="M38" s="144">
        <v>45321</v>
      </c>
      <c r="N38" s="144" t="s">
        <v>195</v>
      </c>
      <c r="O38" s="180" t="s">
        <v>366</v>
      </c>
      <c r="P38" s="21" t="s">
        <v>429</v>
      </c>
      <c r="Q38" s="274">
        <v>0</v>
      </c>
      <c r="R38" s="274">
        <v>157722</v>
      </c>
      <c r="S38" s="182">
        <f t="shared" si="1"/>
        <v>157722</v>
      </c>
      <c r="T38" s="216">
        <v>14410</v>
      </c>
      <c r="U38" s="180">
        <v>156</v>
      </c>
      <c r="V38" s="180" t="s">
        <v>64</v>
      </c>
      <c r="W38" s="180" t="s">
        <v>64</v>
      </c>
      <c r="X38" s="180" t="s">
        <v>276</v>
      </c>
      <c r="Y38" s="180" t="s">
        <v>115</v>
      </c>
      <c r="Z38" s="180" t="s">
        <v>1073</v>
      </c>
      <c r="AA38" s="194">
        <v>0.04</v>
      </c>
      <c r="AB38" s="197" t="s">
        <v>552</v>
      </c>
      <c r="AC38" s="188">
        <v>1.7000000000000001E-2</v>
      </c>
      <c r="AD38" s="180">
        <f t="shared" si="2"/>
        <v>6308.88</v>
      </c>
      <c r="AE38" s="180">
        <f t="shared" si="3"/>
        <v>1011.0384615384615</v>
      </c>
      <c r="AF38" s="189">
        <f t="shared" si="4"/>
        <v>2681.2740000000003</v>
      </c>
      <c r="AG38" s="368">
        <f t="shared" si="5"/>
        <v>3692.3124615384618</v>
      </c>
      <c r="AH38" s="190">
        <v>0.03</v>
      </c>
      <c r="AI38" s="189">
        <f t="shared" si="6"/>
        <v>4731.66</v>
      </c>
    </row>
    <row r="39" spans="1:35" x14ac:dyDescent="0.25">
      <c r="A39" s="470" t="s">
        <v>632</v>
      </c>
      <c r="B39" s="180" t="s">
        <v>49</v>
      </c>
      <c r="C39" s="328" t="s">
        <v>49</v>
      </c>
      <c r="D39" s="180" t="s">
        <v>133</v>
      </c>
      <c r="E39" s="331" t="s">
        <v>189</v>
      </c>
      <c r="F39" s="8" t="s">
        <v>966</v>
      </c>
      <c r="G39" s="180" t="s">
        <v>967</v>
      </c>
      <c r="H39" s="186">
        <v>0</v>
      </c>
      <c r="I39" s="186">
        <v>18958</v>
      </c>
      <c r="J39" s="186">
        <f t="shared" si="0"/>
        <v>18958</v>
      </c>
      <c r="K39" s="180" t="s">
        <v>909</v>
      </c>
      <c r="L39" s="180">
        <v>22386697</v>
      </c>
      <c r="M39" s="144">
        <v>45321</v>
      </c>
      <c r="N39" s="144" t="s">
        <v>195</v>
      </c>
      <c r="O39" s="180" t="s">
        <v>174</v>
      </c>
      <c r="P39" s="180" t="s">
        <v>174</v>
      </c>
      <c r="Q39" s="274">
        <v>0</v>
      </c>
      <c r="R39" s="274">
        <v>825958</v>
      </c>
      <c r="S39" s="182">
        <f t="shared" si="1"/>
        <v>825958</v>
      </c>
      <c r="T39" s="216">
        <v>106206</v>
      </c>
      <c r="U39" s="180">
        <v>168</v>
      </c>
      <c r="V39" s="180" t="s">
        <v>64</v>
      </c>
      <c r="W39" s="180" t="s">
        <v>64</v>
      </c>
      <c r="X39" s="180" t="s">
        <v>276</v>
      </c>
      <c r="Y39" s="180" t="s">
        <v>115</v>
      </c>
      <c r="Z39" s="180" t="s">
        <v>1074</v>
      </c>
      <c r="AA39" s="194">
        <v>0.04</v>
      </c>
      <c r="AB39" s="197" t="s">
        <v>552</v>
      </c>
      <c r="AC39" s="188">
        <v>1.7000000000000001E-2</v>
      </c>
      <c r="AD39" s="180">
        <f t="shared" si="2"/>
        <v>33038.32</v>
      </c>
      <c r="AE39" s="180">
        <f t="shared" si="3"/>
        <v>4916.416666666667</v>
      </c>
      <c r="AF39" s="189">
        <f t="shared" si="4"/>
        <v>14041.286000000002</v>
      </c>
      <c r="AG39" s="368">
        <f t="shared" si="5"/>
        <v>18957.702666666668</v>
      </c>
      <c r="AH39" s="190">
        <v>0.03</v>
      </c>
      <c r="AI39" s="189">
        <f t="shared" si="6"/>
        <v>24778.739999999998</v>
      </c>
    </row>
    <row r="40" spans="1:35" x14ac:dyDescent="0.25">
      <c r="A40" s="470" t="s">
        <v>632</v>
      </c>
      <c r="B40" s="180" t="s">
        <v>27</v>
      </c>
      <c r="C40" s="328" t="s">
        <v>27</v>
      </c>
      <c r="D40" s="180" t="s">
        <v>5938</v>
      </c>
      <c r="E40" s="19" t="s">
        <v>926</v>
      </c>
      <c r="F40" s="180" t="s">
        <v>1061</v>
      </c>
      <c r="G40" s="180" t="s">
        <v>1076</v>
      </c>
      <c r="H40" s="186">
        <v>0</v>
      </c>
      <c r="I40" s="186">
        <v>1191</v>
      </c>
      <c r="J40" s="186">
        <f t="shared" si="0"/>
        <v>1191</v>
      </c>
      <c r="K40" s="180" t="s">
        <v>1062</v>
      </c>
      <c r="L40" s="180">
        <v>24217771</v>
      </c>
      <c r="M40" s="144">
        <v>45321</v>
      </c>
      <c r="N40" s="144" t="s">
        <v>195</v>
      </c>
      <c r="O40" s="180" t="s">
        <v>128</v>
      </c>
      <c r="P40" s="180" t="s">
        <v>128</v>
      </c>
      <c r="Q40" s="186">
        <v>0</v>
      </c>
      <c r="R40" s="186">
        <v>35809</v>
      </c>
      <c r="S40" s="182">
        <f t="shared" si="1"/>
        <v>35809</v>
      </c>
      <c r="T40" s="216"/>
      <c r="U40" s="180">
        <v>108</v>
      </c>
      <c r="V40" s="180" t="s">
        <v>62</v>
      </c>
      <c r="W40" s="180" t="s">
        <v>62</v>
      </c>
      <c r="X40" s="180" t="s">
        <v>276</v>
      </c>
      <c r="Y40" s="180"/>
      <c r="Z40" s="180" t="s">
        <v>1075</v>
      </c>
      <c r="AA40" s="194">
        <v>0.03</v>
      </c>
      <c r="AB40" s="197" t="s">
        <v>552</v>
      </c>
      <c r="AC40" s="188">
        <v>2.4E-2</v>
      </c>
      <c r="AD40" s="180">
        <f t="shared" si="2"/>
        <v>1074.27</v>
      </c>
      <c r="AE40" s="180">
        <f t="shared" si="3"/>
        <v>331.56481481481484</v>
      </c>
      <c r="AF40" s="189">
        <f t="shared" si="4"/>
        <v>859.41600000000005</v>
      </c>
      <c r="AG40" s="368">
        <f t="shared" si="5"/>
        <v>1190.9808148148149</v>
      </c>
      <c r="AH40" s="190">
        <v>0.06</v>
      </c>
      <c r="AI40" s="189">
        <f t="shared" si="6"/>
        <v>2148.54</v>
      </c>
    </row>
    <row r="41" spans="1:35" x14ac:dyDescent="0.25">
      <c r="A41" s="470" t="s">
        <v>632</v>
      </c>
      <c r="B41" s="180" t="s">
        <v>184</v>
      </c>
      <c r="C41" s="328" t="s">
        <v>184</v>
      </c>
      <c r="D41" s="180" t="s">
        <v>101</v>
      </c>
      <c r="E41" s="331" t="s">
        <v>405</v>
      </c>
      <c r="F41" s="180" t="s">
        <v>1063</v>
      </c>
      <c r="G41" s="180" t="s">
        <v>616</v>
      </c>
      <c r="H41" s="186">
        <v>0</v>
      </c>
      <c r="I41" s="186">
        <v>3959</v>
      </c>
      <c r="J41" s="186">
        <f t="shared" si="0"/>
        <v>3959</v>
      </c>
      <c r="K41" s="180" t="s">
        <v>1064</v>
      </c>
      <c r="L41" s="180">
        <v>23561764</v>
      </c>
      <c r="M41" s="144">
        <v>45321</v>
      </c>
      <c r="N41" s="144" t="s">
        <v>195</v>
      </c>
      <c r="O41" s="180" t="s">
        <v>43</v>
      </c>
      <c r="P41" s="180" t="s">
        <v>43</v>
      </c>
      <c r="Q41" s="274">
        <v>0</v>
      </c>
      <c r="R41" s="274">
        <v>89999</v>
      </c>
      <c r="S41" s="182">
        <f t="shared" si="1"/>
        <v>89999</v>
      </c>
      <c r="T41" s="216">
        <v>84399</v>
      </c>
      <c r="U41" s="180">
        <v>72</v>
      </c>
      <c r="V41" s="180" t="s">
        <v>62</v>
      </c>
      <c r="W41" s="180" t="s">
        <v>62</v>
      </c>
      <c r="X41" s="180" t="s">
        <v>276</v>
      </c>
      <c r="Y41" s="180"/>
      <c r="Z41" s="180" t="s">
        <v>1077</v>
      </c>
      <c r="AA41" s="194">
        <v>0.03</v>
      </c>
      <c r="AB41" s="197" t="s">
        <v>552</v>
      </c>
      <c r="AC41" s="188">
        <v>0.03</v>
      </c>
      <c r="AD41" s="180">
        <f t="shared" si="2"/>
        <v>2699.97</v>
      </c>
      <c r="AE41" s="180">
        <f t="shared" si="3"/>
        <v>1249.9861111111111</v>
      </c>
      <c r="AF41" s="189">
        <f t="shared" si="4"/>
        <v>2699.97</v>
      </c>
      <c r="AG41" s="368">
        <f t="shared" si="5"/>
        <v>3949.9561111111107</v>
      </c>
      <c r="AH41" s="190">
        <v>0.06</v>
      </c>
      <c r="AI41" s="189">
        <f t="shared" si="6"/>
        <v>5399.94</v>
      </c>
    </row>
    <row r="42" spans="1:35" x14ac:dyDescent="0.25">
      <c r="A42" s="470" t="s">
        <v>632</v>
      </c>
      <c r="B42" s="180" t="s">
        <v>37</v>
      </c>
      <c r="C42" s="328" t="s">
        <v>37</v>
      </c>
      <c r="D42" s="180" t="s">
        <v>99</v>
      </c>
      <c r="E42" s="331" t="s">
        <v>405</v>
      </c>
      <c r="F42" s="180" t="s">
        <v>730</v>
      </c>
      <c r="G42" s="171" t="s">
        <v>601</v>
      </c>
      <c r="H42" s="186">
        <v>2019</v>
      </c>
      <c r="I42" s="186">
        <v>2156</v>
      </c>
      <c r="J42" s="186">
        <f t="shared" si="0"/>
        <v>137</v>
      </c>
      <c r="K42" s="180" t="s">
        <v>1065</v>
      </c>
      <c r="L42" s="180">
        <v>26524417</v>
      </c>
      <c r="M42" s="144">
        <v>45321</v>
      </c>
      <c r="N42" s="144" t="s">
        <v>195</v>
      </c>
      <c r="O42" s="180" t="s">
        <v>43</v>
      </c>
      <c r="P42" s="180" t="s">
        <v>43</v>
      </c>
      <c r="Q42" s="274">
        <v>60733.919999999998</v>
      </c>
      <c r="R42" s="274">
        <v>80000</v>
      </c>
      <c r="S42" s="182">
        <f t="shared" si="1"/>
        <v>19266.080000000002</v>
      </c>
      <c r="T42" s="216">
        <v>14200</v>
      </c>
      <c r="U42" s="180">
        <v>144</v>
      </c>
      <c r="V42" s="180" t="s">
        <v>63</v>
      </c>
      <c r="W42" s="180" t="s">
        <v>63</v>
      </c>
      <c r="X42" s="180" t="s">
        <v>277</v>
      </c>
      <c r="Y42" s="180"/>
      <c r="Z42" s="180" t="s">
        <v>1078</v>
      </c>
      <c r="AA42" s="194">
        <v>0.03</v>
      </c>
      <c r="AB42" s="197" t="s">
        <v>552</v>
      </c>
      <c r="AC42" s="188">
        <v>0.02</v>
      </c>
      <c r="AD42" s="180">
        <f t="shared" si="2"/>
        <v>2400</v>
      </c>
      <c r="AE42" s="180">
        <f t="shared" si="3"/>
        <v>555.55555555555554</v>
      </c>
      <c r="AF42" s="189">
        <f t="shared" si="4"/>
        <v>1600</v>
      </c>
      <c r="AG42" s="368">
        <f t="shared" si="5"/>
        <v>2155.5555555555557</v>
      </c>
      <c r="AH42" s="190">
        <v>0.06</v>
      </c>
      <c r="AI42" s="189">
        <f t="shared" si="6"/>
        <v>1155.9648</v>
      </c>
    </row>
    <row r="43" spans="1:35" x14ac:dyDescent="0.25">
      <c r="A43" s="470" t="s">
        <v>632</v>
      </c>
      <c r="B43" s="180" t="s">
        <v>27</v>
      </c>
      <c r="C43" s="328" t="s">
        <v>27</v>
      </c>
      <c r="D43" s="180" t="s">
        <v>5938</v>
      </c>
      <c r="E43" s="331" t="s">
        <v>209</v>
      </c>
      <c r="F43" s="180" t="s">
        <v>564</v>
      </c>
      <c r="G43" s="171" t="s">
        <v>565</v>
      </c>
      <c r="H43" s="186">
        <v>901</v>
      </c>
      <c r="I43" s="186">
        <v>853</v>
      </c>
      <c r="J43" s="186">
        <f t="shared" si="0"/>
        <v>-48</v>
      </c>
      <c r="K43" s="180" t="s">
        <v>1066</v>
      </c>
      <c r="L43" s="180">
        <v>33060051</v>
      </c>
      <c r="M43" s="144">
        <v>45321</v>
      </c>
      <c r="N43" s="144" t="s">
        <v>195</v>
      </c>
      <c r="O43" s="180" t="s">
        <v>173</v>
      </c>
      <c r="P43" s="180" t="s">
        <v>463</v>
      </c>
      <c r="Q43" s="274">
        <v>14220.17</v>
      </c>
      <c r="R43" s="274">
        <v>25617</v>
      </c>
      <c r="S43" s="182">
        <f t="shared" si="1"/>
        <v>11396.83</v>
      </c>
      <c r="T43" s="216">
        <v>9015</v>
      </c>
      <c r="U43" s="180">
        <v>108</v>
      </c>
      <c r="V43" s="180" t="s">
        <v>63</v>
      </c>
      <c r="W43" s="180" t="s">
        <v>63</v>
      </c>
      <c r="X43" s="180" t="s">
        <v>277</v>
      </c>
      <c r="Y43" s="180"/>
      <c r="Z43" s="180" t="s">
        <v>1079</v>
      </c>
      <c r="AA43" s="194">
        <v>0.03</v>
      </c>
      <c r="AB43" s="197" t="s">
        <v>552</v>
      </c>
      <c r="AC43" s="188">
        <v>2.4E-2</v>
      </c>
      <c r="AD43" s="180">
        <f t="shared" si="2"/>
        <v>768.51</v>
      </c>
      <c r="AE43" s="180">
        <f t="shared" si="3"/>
        <v>237.19444444444446</v>
      </c>
      <c r="AF43" s="189">
        <f t="shared" si="4"/>
        <v>614.80799999999999</v>
      </c>
      <c r="AG43" s="368">
        <f t="shared" si="5"/>
        <v>852.00244444444445</v>
      </c>
      <c r="AH43" s="190">
        <v>0.06</v>
      </c>
      <c r="AI43" s="189">
        <f t="shared" si="6"/>
        <v>683.8098</v>
      </c>
    </row>
    <row r="44" spans="1:35" x14ac:dyDescent="0.25">
      <c r="A44" s="470" t="s">
        <v>632</v>
      </c>
      <c r="B44" s="180" t="s">
        <v>24</v>
      </c>
      <c r="C44" s="328" t="s">
        <v>24</v>
      </c>
      <c r="D44" s="180" t="s">
        <v>420</v>
      </c>
      <c r="E44" s="331" t="s">
        <v>418</v>
      </c>
      <c r="F44" s="180" t="s">
        <v>1067</v>
      </c>
      <c r="G44" s="180" t="s">
        <v>1081</v>
      </c>
      <c r="H44" s="186">
        <v>0</v>
      </c>
      <c r="I44" s="186">
        <v>2146</v>
      </c>
      <c r="J44" s="186">
        <f t="shared" si="0"/>
        <v>2146</v>
      </c>
      <c r="K44" s="180" t="s">
        <v>1068</v>
      </c>
      <c r="L44" s="180">
        <v>24539536</v>
      </c>
      <c r="M44" s="144">
        <v>45321</v>
      </c>
      <c r="N44" s="144" t="s">
        <v>195</v>
      </c>
      <c r="O44" s="180" t="s">
        <v>43</v>
      </c>
      <c r="P44" s="180" t="s">
        <v>43</v>
      </c>
      <c r="Q44" s="274">
        <v>0</v>
      </c>
      <c r="R44" s="274">
        <v>69600</v>
      </c>
      <c r="S44" s="182">
        <f t="shared" si="1"/>
        <v>69600</v>
      </c>
      <c r="T44" s="216">
        <v>65020</v>
      </c>
      <c r="U44" s="180">
        <v>120</v>
      </c>
      <c r="V44" s="180" t="s">
        <v>62</v>
      </c>
      <c r="W44" s="180" t="s">
        <v>62</v>
      </c>
      <c r="X44" s="180" t="s">
        <v>276</v>
      </c>
      <c r="Y44" s="180"/>
      <c r="Z44" s="180" t="s">
        <v>1080</v>
      </c>
      <c r="AA44" s="194">
        <v>0.03</v>
      </c>
      <c r="AB44" s="197" t="s">
        <v>552</v>
      </c>
      <c r="AC44" s="188">
        <v>2.2499999999999999E-2</v>
      </c>
      <c r="AD44" s="180">
        <f t="shared" si="2"/>
        <v>2088</v>
      </c>
      <c r="AE44" s="180">
        <f t="shared" si="3"/>
        <v>580</v>
      </c>
      <c r="AF44" s="189">
        <f t="shared" si="4"/>
        <v>1566</v>
      </c>
      <c r="AG44" s="368">
        <f t="shared" si="5"/>
        <v>2146</v>
      </c>
      <c r="AH44" s="190">
        <v>0.06</v>
      </c>
      <c r="AI44" s="189">
        <f t="shared" si="6"/>
        <v>4176</v>
      </c>
    </row>
    <row r="45" spans="1:35" x14ac:dyDescent="0.25">
      <c r="A45" s="470" t="s">
        <v>632</v>
      </c>
      <c r="B45" s="180" t="s">
        <v>47</v>
      </c>
      <c r="C45" s="328" t="s">
        <v>47</v>
      </c>
      <c r="D45" s="180" t="s">
        <v>99</v>
      </c>
      <c r="E45" s="331" t="s">
        <v>405</v>
      </c>
      <c r="F45" s="180" t="s">
        <v>1069</v>
      </c>
      <c r="G45" s="180" t="s">
        <v>1072</v>
      </c>
      <c r="H45" s="186">
        <v>2388</v>
      </c>
      <c r="I45" s="186">
        <v>2222</v>
      </c>
      <c r="J45" s="186">
        <f t="shared" si="0"/>
        <v>-166</v>
      </c>
      <c r="K45" s="180" t="s">
        <v>1070</v>
      </c>
      <c r="L45" s="180">
        <v>24905524</v>
      </c>
      <c r="M45" s="144">
        <v>45321</v>
      </c>
      <c r="N45" s="144" t="s">
        <v>195</v>
      </c>
      <c r="O45" s="180" t="s">
        <v>173</v>
      </c>
      <c r="P45" s="180" t="s">
        <v>463</v>
      </c>
      <c r="Q45" s="274">
        <v>71794.31</v>
      </c>
      <c r="R45" s="274">
        <v>82467</v>
      </c>
      <c r="S45" s="182">
        <f t="shared" si="1"/>
        <v>10672.690000000002</v>
      </c>
      <c r="T45" s="216">
        <v>5449.34</v>
      </c>
      <c r="U45" s="180">
        <v>144</v>
      </c>
      <c r="V45" s="180" t="s">
        <v>63</v>
      </c>
      <c r="W45" s="180" t="s">
        <v>63</v>
      </c>
      <c r="X45" s="180" t="s">
        <v>277</v>
      </c>
      <c r="Y45" s="180"/>
      <c r="Z45" s="180" t="s">
        <v>1071</v>
      </c>
      <c r="AA45" s="194">
        <v>0.03</v>
      </c>
      <c r="AB45" s="197" t="s">
        <v>552</v>
      </c>
      <c r="AC45" s="188">
        <v>0.02</v>
      </c>
      <c r="AD45" s="180">
        <f t="shared" si="2"/>
        <v>2474.0099999999998</v>
      </c>
      <c r="AE45" s="180">
        <f t="shared" si="3"/>
        <v>572.6875</v>
      </c>
      <c r="AF45" s="189">
        <f t="shared" si="4"/>
        <v>1649.3400000000001</v>
      </c>
      <c r="AG45" s="368">
        <f t="shared" si="5"/>
        <v>2222.0275000000001</v>
      </c>
      <c r="AH45" s="190">
        <v>0.06</v>
      </c>
      <c r="AI45" s="189">
        <f t="shared" si="6"/>
        <v>640.36140000000012</v>
      </c>
    </row>
    <row r="46" spans="1:35" x14ac:dyDescent="0.25">
      <c r="A46" s="470" t="s">
        <v>632</v>
      </c>
      <c r="B46" s="180" t="s">
        <v>49</v>
      </c>
      <c r="C46" s="328" t="s">
        <v>49</v>
      </c>
      <c r="D46" s="180" t="s">
        <v>133</v>
      </c>
      <c r="E46" s="331" t="s">
        <v>458</v>
      </c>
      <c r="F46" s="180" t="s">
        <v>789</v>
      </c>
      <c r="G46" s="171" t="s">
        <v>837</v>
      </c>
      <c r="H46" s="186">
        <v>1028</v>
      </c>
      <c r="I46" s="186">
        <v>976</v>
      </c>
      <c r="J46" s="186">
        <f t="shared" si="0"/>
        <v>-52</v>
      </c>
      <c r="K46" s="180" t="s">
        <v>1082</v>
      </c>
      <c r="L46" s="180">
        <v>30091360</v>
      </c>
      <c r="M46" s="144">
        <v>45322</v>
      </c>
      <c r="N46" s="144" t="s">
        <v>195</v>
      </c>
      <c r="O46" s="180" t="s">
        <v>43</v>
      </c>
      <c r="P46" s="180" t="s">
        <v>43</v>
      </c>
      <c r="Q46" s="274">
        <v>13490.22</v>
      </c>
      <c r="R46" s="274">
        <v>29353</v>
      </c>
      <c r="S46" s="182">
        <f t="shared" si="1"/>
        <v>15862.78</v>
      </c>
      <c r="T46" s="216">
        <v>13287</v>
      </c>
      <c r="U46" s="180">
        <v>108</v>
      </c>
      <c r="V46" s="180" t="s">
        <v>63</v>
      </c>
      <c r="W46" s="180" t="s">
        <v>63</v>
      </c>
      <c r="X46" s="180" t="s">
        <v>277</v>
      </c>
      <c r="Y46" s="180"/>
      <c r="Z46" s="180" t="s">
        <v>1083</v>
      </c>
      <c r="AA46" s="194">
        <v>0.03</v>
      </c>
      <c r="AB46" s="197" t="s">
        <v>552</v>
      </c>
      <c r="AC46" s="188">
        <v>2.4E-2</v>
      </c>
      <c r="AD46" s="180">
        <f t="shared" si="2"/>
        <v>880.58999999999992</v>
      </c>
      <c r="AE46" s="180">
        <f t="shared" si="3"/>
        <v>271.78703703703701</v>
      </c>
      <c r="AF46" s="189">
        <f t="shared" si="4"/>
        <v>704.47199999999998</v>
      </c>
      <c r="AG46" s="368">
        <f t="shared" si="5"/>
        <v>976.25903703703693</v>
      </c>
      <c r="AH46" s="190">
        <v>0.06</v>
      </c>
      <c r="AI46" s="189">
        <f t="shared" si="6"/>
        <v>951.76679999999999</v>
      </c>
    </row>
    <row r="47" spans="1:35" x14ac:dyDescent="0.25">
      <c r="A47" s="470" t="s">
        <v>632</v>
      </c>
      <c r="B47" s="180" t="s">
        <v>39</v>
      </c>
      <c r="C47" s="328" t="s">
        <v>39</v>
      </c>
      <c r="D47" s="180" t="s">
        <v>167</v>
      </c>
      <c r="E47" s="331" t="s">
        <v>451</v>
      </c>
      <c r="F47" s="180" t="s">
        <v>771</v>
      </c>
      <c r="G47" s="171" t="s">
        <v>597</v>
      </c>
      <c r="H47" s="186">
        <v>0</v>
      </c>
      <c r="I47" s="186">
        <v>6055</v>
      </c>
      <c r="J47" s="186">
        <f t="shared" si="0"/>
        <v>6055</v>
      </c>
      <c r="K47" s="180" t="s">
        <v>1084</v>
      </c>
      <c r="L47" s="180">
        <v>22034122</v>
      </c>
      <c r="M47" s="144">
        <v>45322</v>
      </c>
      <c r="N47" s="144" t="s">
        <v>195</v>
      </c>
      <c r="O47" s="180" t="s">
        <v>43</v>
      </c>
      <c r="P47" s="180" t="s">
        <v>43</v>
      </c>
      <c r="Q47" s="274">
        <v>0</v>
      </c>
      <c r="R47" s="274">
        <v>243957</v>
      </c>
      <c r="S47" s="182">
        <f t="shared" si="1"/>
        <v>243957</v>
      </c>
      <c r="T47" s="216"/>
      <c r="U47" s="180">
        <v>156</v>
      </c>
      <c r="V47" s="180" t="s">
        <v>64</v>
      </c>
      <c r="W47" s="180" t="s">
        <v>64</v>
      </c>
      <c r="X47" s="180" t="s">
        <v>276</v>
      </c>
      <c r="Y47" s="180" t="s">
        <v>115</v>
      </c>
      <c r="Z47" s="180" t="s">
        <v>936</v>
      </c>
      <c r="AA47" s="194">
        <v>0.04</v>
      </c>
      <c r="AB47" s="197" t="s">
        <v>552</v>
      </c>
      <c r="AC47" s="188">
        <v>1.7999999999999999E-2</v>
      </c>
      <c r="AD47" s="180">
        <f t="shared" si="2"/>
        <v>9758.2800000000007</v>
      </c>
      <c r="AE47" s="180">
        <f t="shared" si="3"/>
        <v>1563.8269230769231</v>
      </c>
      <c r="AF47" s="189">
        <f t="shared" si="4"/>
        <v>4391.2259999999997</v>
      </c>
      <c r="AG47" s="368">
        <f t="shared" si="5"/>
        <v>5955.0529230769225</v>
      </c>
      <c r="AH47" s="190">
        <v>0.03</v>
      </c>
      <c r="AI47" s="189">
        <f t="shared" si="6"/>
        <v>7318.71</v>
      </c>
    </row>
    <row r="48" spans="1:35" x14ac:dyDescent="0.25">
      <c r="A48" s="470" t="s">
        <v>632</v>
      </c>
      <c r="B48" s="180" t="s">
        <v>29</v>
      </c>
      <c r="C48" s="328" t="s">
        <v>29</v>
      </c>
      <c r="D48" s="180" t="s">
        <v>168</v>
      </c>
      <c r="E48" s="331" t="s">
        <v>455</v>
      </c>
      <c r="F48" s="180" t="s">
        <v>695</v>
      </c>
      <c r="G48" s="180" t="s">
        <v>623</v>
      </c>
      <c r="H48" s="186">
        <v>3709</v>
      </c>
      <c r="I48" s="186">
        <v>3156</v>
      </c>
      <c r="J48" s="186">
        <f t="shared" si="0"/>
        <v>-553</v>
      </c>
      <c r="K48" s="180" t="s">
        <v>1085</v>
      </c>
      <c r="L48" s="180">
        <v>23084984</v>
      </c>
      <c r="M48" s="144">
        <v>45322</v>
      </c>
      <c r="N48" s="144" t="s">
        <v>195</v>
      </c>
      <c r="O48" s="180" t="s">
        <v>128</v>
      </c>
      <c r="P48" s="180" t="s">
        <v>128</v>
      </c>
      <c r="Q48" s="274">
        <v>121082</v>
      </c>
      <c r="R48" s="274">
        <v>137504</v>
      </c>
      <c r="S48" s="182">
        <f t="shared" si="1"/>
        <v>16422</v>
      </c>
      <c r="T48" s="216">
        <v>7071</v>
      </c>
      <c r="U48" s="180">
        <v>168</v>
      </c>
      <c r="V48" s="180" t="s">
        <v>63</v>
      </c>
      <c r="W48" s="180" t="s">
        <v>63</v>
      </c>
      <c r="X48" s="180" t="s">
        <v>277</v>
      </c>
      <c r="Y48" s="180"/>
      <c r="Z48" s="180" t="s">
        <v>1086</v>
      </c>
      <c r="AA48" s="194">
        <v>0.04</v>
      </c>
      <c r="AB48" s="197" t="s">
        <v>552</v>
      </c>
      <c r="AC48" s="188">
        <v>1.7000000000000001E-2</v>
      </c>
      <c r="AD48" s="180">
        <f t="shared" si="2"/>
        <v>5500.16</v>
      </c>
      <c r="AE48" s="180">
        <f t="shared" si="3"/>
        <v>818.47619047619048</v>
      </c>
      <c r="AF48" s="189">
        <f t="shared" si="4"/>
        <v>2337.5680000000002</v>
      </c>
      <c r="AG48" s="368">
        <f t="shared" si="5"/>
        <v>3156.0441904761906</v>
      </c>
      <c r="AH48" s="190">
        <v>0.03</v>
      </c>
      <c r="AI48" s="189">
        <f t="shared" si="6"/>
        <v>492.65999999999997</v>
      </c>
    </row>
    <row r="49" spans="1:35" x14ac:dyDescent="0.25">
      <c r="A49" s="470" t="s">
        <v>632</v>
      </c>
      <c r="B49" s="180" t="s">
        <v>29</v>
      </c>
      <c r="C49" s="328" t="s">
        <v>29</v>
      </c>
      <c r="D49" s="180" t="s">
        <v>168</v>
      </c>
      <c r="E49" s="331" t="s">
        <v>454</v>
      </c>
      <c r="F49" s="180" t="s">
        <v>845</v>
      </c>
      <c r="G49" s="171" t="s">
        <v>592</v>
      </c>
      <c r="H49" s="186">
        <v>0</v>
      </c>
      <c r="I49" s="186">
        <v>1700</v>
      </c>
      <c r="J49" s="186">
        <f t="shared" si="0"/>
        <v>1700</v>
      </c>
      <c r="K49" s="180" t="s">
        <v>1087</v>
      </c>
      <c r="L49" s="180">
        <v>13231081</v>
      </c>
      <c r="M49" s="144">
        <v>45322</v>
      </c>
      <c r="N49" s="144" t="s">
        <v>195</v>
      </c>
      <c r="O49" s="180" t="s">
        <v>43</v>
      </c>
      <c r="P49" s="180" t="s">
        <v>43</v>
      </c>
      <c r="Q49" s="274">
        <v>0</v>
      </c>
      <c r="R49" s="274">
        <v>51113</v>
      </c>
      <c r="S49" s="182">
        <f t="shared" si="1"/>
        <v>51113</v>
      </c>
      <c r="T49" s="216">
        <v>47457</v>
      </c>
      <c r="U49" s="180">
        <v>108</v>
      </c>
      <c r="V49" s="180" t="s">
        <v>62</v>
      </c>
      <c r="W49" s="180" t="s">
        <v>62</v>
      </c>
      <c r="X49" s="180" t="s">
        <v>276</v>
      </c>
      <c r="Y49" s="180"/>
      <c r="Z49" s="180" t="s">
        <v>1088</v>
      </c>
      <c r="AA49" s="194">
        <v>0.03</v>
      </c>
      <c r="AB49" s="197" t="s">
        <v>552</v>
      </c>
      <c r="AC49" s="188">
        <v>2.4E-2</v>
      </c>
      <c r="AD49" s="180">
        <f t="shared" si="2"/>
        <v>1533.3899999999999</v>
      </c>
      <c r="AE49" s="180">
        <f t="shared" si="3"/>
        <v>473.26851851851853</v>
      </c>
      <c r="AF49" s="189">
        <f t="shared" si="4"/>
        <v>1226.712</v>
      </c>
      <c r="AG49" s="368">
        <f t="shared" si="5"/>
        <v>1699.9805185185185</v>
      </c>
      <c r="AH49" s="190">
        <v>0.06</v>
      </c>
      <c r="AI49" s="189">
        <f t="shared" si="6"/>
        <v>3066.7799999999997</v>
      </c>
    </row>
    <row r="50" spans="1:35" x14ac:dyDescent="0.25">
      <c r="A50" s="470" t="s">
        <v>632</v>
      </c>
      <c r="B50" s="180" t="s">
        <v>33</v>
      </c>
      <c r="C50" s="328" t="s">
        <v>39</v>
      </c>
      <c r="D50" s="180" t="s">
        <v>167</v>
      </c>
      <c r="E50" s="331" t="s">
        <v>921</v>
      </c>
      <c r="F50" s="180" t="s">
        <v>783</v>
      </c>
      <c r="G50" s="171" t="s">
        <v>784</v>
      </c>
      <c r="H50" s="186">
        <v>0</v>
      </c>
      <c r="I50" s="186">
        <v>1014</v>
      </c>
      <c r="J50" s="186">
        <f t="shared" si="0"/>
        <v>1014</v>
      </c>
      <c r="K50" s="180" t="s">
        <v>1089</v>
      </c>
      <c r="L50" s="180">
        <v>31775888</v>
      </c>
      <c r="M50" s="144">
        <v>45322</v>
      </c>
      <c r="N50" s="144" t="s">
        <v>195</v>
      </c>
      <c r="O50" s="180" t="s">
        <v>148</v>
      </c>
      <c r="P50" s="21" t="s">
        <v>273</v>
      </c>
      <c r="Q50" s="274">
        <v>0</v>
      </c>
      <c r="R50" s="274">
        <v>27501</v>
      </c>
      <c r="S50" s="182">
        <f t="shared" si="1"/>
        <v>27501</v>
      </c>
      <c r="T50" s="216">
        <v>25031</v>
      </c>
      <c r="U50" s="180">
        <v>108</v>
      </c>
      <c r="V50" s="180" t="s">
        <v>62</v>
      </c>
      <c r="W50" s="180" t="s">
        <v>62</v>
      </c>
      <c r="X50" s="180" t="s">
        <v>276</v>
      </c>
      <c r="Y50" s="180"/>
      <c r="Z50" s="180" t="s">
        <v>1090</v>
      </c>
      <c r="AA50" s="194">
        <v>0.03</v>
      </c>
      <c r="AB50" s="197" t="s">
        <v>552</v>
      </c>
      <c r="AC50" s="188">
        <v>2.4E-2</v>
      </c>
      <c r="AD50" s="180">
        <f t="shared" si="2"/>
        <v>825.03</v>
      </c>
      <c r="AE50" s="180">
        <f t="shared" si="3"/>
        <v>254.63888888888889</v>
      </c>
      <c r="AF50" s="189">
        <f t="shared" si="4"/>
        <v>660.024</v>
      </c>
      <c r="AG50" s="368">
        <f t="shared" si="5"/>
        <v>914.66288888888892</v>
      </c>
      <c r="AH50" s="190">
        <v>0.06</v>
      </c>
      <c r="AI50" s="189">
        <f t="shared" si="6"/>
        <v>1650.06</v>
      </c>
    </row>
    <row r="51" spans="1:35" x14ac:dyDescent="0.25">
      <c r="A51" s="470" t="s">
        <v>632</v>
      </c>
      <c r="B51" s="180" t="s">
        <v>29</v>
      </c>
      <c r="C51" s="328" t="s">
        <v>29</v>
      </c>
      <c r="D51" s="180" t="s">
        <v>168</v>
      </c>
      <c r="E51" s="331" t="s">
        <v>455</v>
      </c>
      <c r="F51" s="180" t="s">
        <v>871</v>
      </c>
      <c r="G51" s="171" t="s">
        <v>875</v>
      </c>
      <c r="H51" s="186">
        <v>2413</v>
      </c>
      <c r="I51" s="186">
        <v>2643</v>
      </c>
      <c r="J51" s="186">
        <f t="shared" si="0"/>
        <v>230</v>
      </c>
      <c r="K51" s="180" t="s">
        <v>1091</v>
      </c>
      <c r="L51" s="180">
        <v>22861444</v>
      </c>
      <c r="M51" s="144">
        <v>45322</v>
      </c>
      <c r="N51" s="144" t="s">
        <v>195</v>
      </c>
      <c r="O51" s="180" t="s">
        <v>43</v>
      </c>
      <c r="P51" s="180" t="s">
        <v>43</v>
      </c>
      <c r="Q51" s="274">
        <v>65077</v>
      </c>
      <c r="R51" s="274">
        <v>115153</v>
      </c>
      <c r="S51" s="182">
        <f t="shared" si="1"/>
        <v>50076</v>
      </c>
      <c r="T51" s="216">
        <v>42066</v>
      </c>
      <c r="U51" s="180">
        <v>168</v>
      </c>
      <c r="V51" s="180" t="s">
        <v>63</v>
      </c>
      <c r="W51" s="180" t="s">
        <v>63</v>
      </c>
      <c r="X51" s="180" t="s">
        <v>277</v>
      </c>
      <c r="Y51" s="180"/>
      <c r="Z51" s="180" t="s">
        <v>1094</v>
      </c>
      <c r="AA51" s="194">
        <v>0.04</v>
      </c>
      <c r="AB51" s="197" t="s">
        <v>552</v>
      </c>
      <c r="AC51" s="188">
        <v>1.7000000000000001E-2</v>
      </c>
      <c r="AD51" s="180">
        <f t="shared" si="2"/>
        <v>4606.12</v>
      </c>
      <c r="AE51" s="180">
        <f t="shared" si="3"/>
        <v>685.43452380952385</v>
      </c>
      <c r="AF51" s="189">
        <f t="shared" si="4"/>
        <v>1957.6010000000001</v>
      </c>
      <c r="AG51" s="368">
        <f t="shared" si="5"/>
        <v>2643.035523809524</v>
      </c>
      <c r="AH51" s="190">
        <v>0.03</v>
      </c>
      <c r="AI51" s="189">
        <f t="shared" si="6"/>
        <v>1502.28</v>
      </c>
    </row>
    <row r="52" spans="1:35" x14ac:dyDescent="0.25">
      <c r="A52" s="470" t="s">
        <v>632</v>
      </c>
      <c r="B52" s="180" t="s">
        <v>31</v>
      </c>
      <c r="C52" s="328" t="s">
        <v>31</v>
      </c>
      <c r="D52" s="180" t="s">
        <v>101</v>
      </c>
      <c r="E52" s="331" t="s">
        <v>32</v>
      </c>
      <c r="F52" s="180" t="s">
        <v>530</v>
      </c>
      <c r="G52" s="171" t="s">
        <v>569</v>
      </c>
      <c r="H52" s="186">
        <v>0</v>
      </c>
      <c r="I52" s="186">
        <v>1460</v>
      </c>
      <c r="J52" s="186">
        <f t="shared" si="0"/>
        <v>1460</v>
      </c>
      <c r="K52" s="180" t="s">
        <v>1092</v>
      </c>
      <c r="L52" s="180">
        <v>24008534</v>
      </c>
      <c r="M52" s="144">
        <v>45322</v>
      </c>
      <c r="N52" s="144" t="s">
        <v>195</v>
      </c>
      <c r="O52" s="180" t="s">
        <v>21</v>
      </c>
      <c r="P52" s="180" t="s">
        <v>21</v>
      </c>
      <c r="Q52" s="274">
        <v>0</v>
      </c>
      <c r="R52" s="274">
        <v>47351</v>
      </c>
      <c r="S52" s="182">
        <f t="shared" si="1"/>
        <v>47351</v>
      </c>
      <c r="T52" s="216">
        <v>43884</v>
      </c>
      <c r="U52" s="180">
        <v>120</v>
      </c>
      <c r="V52" s="180" t="s">
        <v>62</v>
      </c>
      <c r="W52" s="180" t="s">
        <v>62</v>
      </c>
      <c r="X52" s="180" t="s">
        <v>276</v>
      </c>
      <c r="Y52" s="180"/>
      <c r="Z52" s="180" t="s">
        <v>1095</v>
      </c>
      <c r="AA52" s="194">
        <v>0.03</v>
      </c>
      <c r="AB52" s="197" t="s">
        <v>552</v>
      </c>
      <c r="AC52" s="188">
        <v>2.2499999999999999E-2</v>
      </c>
      <c r="AD52" s="180">
        <f t="shared" si="2"/>
        <v>1420.53</v>
      </c>
      <c r="AE52" s="180">
        <f t="shared" si="3"/>
        <v>394.59166666666664</v>
      </c>
      <c r="AF52" s="189">
        <f t="shared" si="4"/>
        <v>1065.3975</v>
      </c>
      <c r="AG52" s="368">
        <f t="shared" si="5"/>
        <v>1459.9891666666667</v>
      </c>
      <c r="AH52" s="190">
        <v>0.06</v>
      </c>
      <c r="AI52" s="189">
        <f t="shared" si="6"/>
        <v>2841.06</v>
      </c>
    </row>
    <row r="53" spans="1:35" x14ac:dyDescent="0.25">
      <c r="A53" s="470" t="s">
        <v>632</v>
      </c>
      <c r="B53" s="180" t="s">
        <v>38</v>
      </c>
      <c r="C53" s="328" t="s">
        <v>38</v>
      </c>
      <c r="D53" s="180" t="s">
        <v>101</v>
      </c>
      <c r="E53" s="331" t="s">
        <v>883</v>
      </c>
      <c r="F53" s="180" t="s">
        <v>634</v>
      </c>
      <c r="G53" s="180" t="s">
        <v>630</v>
      </c>
      <c r="H53" s="186">
        <v>23673</v>
      </c>
      <c r="I53" s="186">
        <v>23075</v>
      </c>
      <c r="J53" s="186">
        <f t="shared" si="0"/>
        <v>-598</v>
      </c>
      <c r="K53" s="180" t="s">
        <v>1093</v>
      </c>
      <c r="L53" s="180">
        <v>24569866</v>
      </c>
      <c r="M53" s="144">
        <v>45322</v>
      </c>
      <c r="N53" s="144" t="s">
        <v>195</v>
      </c>
      <c r="O53" s="180" t="s">
        <v>327</v>
      </c>
      <c r="P53" s="180" t="s">
        <v>327</v>
      </c>
      <c r="Q53" s="274">
        <v>884399</v>
      </c>
      <c r="R53" s="274">
        <v>1005359</v>
      </c>
      <c r="S53" s="182">
        <f t="shared" si="1"/>
        <v>120960</v>
      </c>
      <c r="T53" s="216">
        <v>95538</v>
      </c>
      <c r="U53" s="180">
        <v>168</v>
      </c>
      <c r="V53" s="180" t="s">
        <v>63</v>
      </c>
      <c r="W53" s="180" t="s">
        <v>63</v>
      </c>
      <c r="X53" s="180" t="s">
        <v>277</v>
      </c>
      <c r="Y53" s="180"/>
      <c r="Z53" s="180" t="s">
        <v>1096</v>
      </c>
      <c r="AA53" s="194">
        <v>0.04</v>
      </c>
      <c r="AB53" s="197" t="s">
        <v>552</v>
      </c>
      <c r="AC53" s="188">
        <v>1.7000000000000001E-2</v>
      </c>
      <c r="AD53" s="180">
        <f t="shared" si="2"/>
        <v>40214.36</v>
      </c>
      <c r="AE53" s="180">
        <f t="shared" si="3"/>
        <v>5984.2797619047615</v>
      </c>
      <c r="AF53" s="189">
        <f t="shared" si="4"/>
        <v>17091.103000000003</v>
      </c>
      <c r="AG53" s="368">
        <f t="shared" si="5"/>
        <v>23075.382761904766</v>
      </c>
      <c r="AH53" s="190">
        <v>0.03</v>
      </c>
      <c r="AI53" s="189">
        <f t="shared" si="6"/>
        <v>3628.7999999999997</v>
      </c>
    </row>
    <row r="54" spans="1:35" x14ac:dyDescent="0.25">
      <c r="A54" s="470" t="s">
        <v>632</v>
      </c>
      <c r="B54" s="180" t="s">
        <v>23</v>
      </c>
      <c r="C54" s="328" t="s">
        <v>23</v>
      </c>
      <c r="D54" s="180" t="s">
        <v>5937</v>
      </c>
      <c r="E54" s="331" t="s">
        <v>211</v>
      </c>
      <c r="F54" s="180" t="s">
        <v>873</v>
      </c>
      <c r="G54" s="171" t="s">
        <v>657</v>
      </c>
      <c r="H54" s="186">
        <v>2195</v>
      </c>
      <c r="I54" s="186">
        <v>3077</v>
      </c>
      <c r="J54" s="186">
        <f t="shared" si="0"/>
        <v>882</v>
      </c>
      <c r="K54" s="180" t="s">
        <v>1099</v>
      </c>
      <c r="L54" s="180">
        <v>9677867</v>
      </c>
      <c r="M54" s="144">
        <v>45323</v>
      </c>
      <c r="N54" s="144" t="s">
        <v>195</v>
      </c>
      <c r="O54" s="180" t="s">
        <v>148</v>
      </c>
      <c r="P54" s="180" t="s">
        <v>613</v>
      </c>
      <c r="Q54" s="274">
        <v>36048</v>
      </c>
      <c r="R54" s="274">
        <v>52748</v>
      </c>
      <c r="S54" s="182">
        <f t="shared" si="1"/>
        <v>16700</v>
      </c>
      <c r="T54" s="216">
        <v>12962</v>
      </c>
      <c r="U54" s="180">
        <v>48</v>
      </c>
      <c r="V54" s="180" t="s">
        <v>63</v>
      </c>
      <c r="W54" s="180" t="s">
        <v>63</v>
      </c>
      <c r="X54" s="180" t="s">
        <v>277</v>
      </c>
      <c r="Y54" s="180"/>
      <c r="Z54" s="180" t="s">
        <v>1101</v>
      </c>
      <c r="AA54" s="194">
        <v>0.03</v>
      </c>
      <c r="AB54" s="197" t="s">
        <v>552</v>
      </c>
      <c r="AC54" s="188">
        <v>3.7499999999999999E-2</v>
      </c>
      <c r="AD54" s="180">
        <f t="shared" si="2"/>
        <v>1582.44</v>
      </c>
      <c r="AE54" s="180">
        <f t="shared" si="3"/>
        <v>1098.9166666666667</v>
      </c>
      <c r="AF54" s="189">
        <f t="shared" si="4"/>
        <v>1978.05</v>
      </c>
      <c r="AG54" s="368">
        <f t="shared" si="5"/>
        <v>3076.9666666666667</v>
      </c>
      <c r="AH54" s="190">
        <v>0.06</v>
      </c>
      <c r="AI54" s="189">
        <f t="shared" si="6"/>
        <v>1002</v>
      </c>
    </row>
    <row r="55" spans="1:35" x14ac:dyDescent="0.25">
      <c r="A55" s="470" t="s">
        <v>632</v>
      </c>
      <c r="B55" s="180" t="s">
        <v>27</v>
      </c>
      <c r="C55" s="328" t="s">
        <v>27</v>
      </c>
      <c r="D55" s="180" t="s">
        <v>5938</v>
      </c>
      <c r="E55" s="331" t="s">
        <v>460</v>
      </c>
      <c r="F55" s="180" t="s">
        <v>834</v>
      </c>
      <c r="G55" s="180" t="s">
        <v>805</v>
      </c>
      <c r="H55" s="186">
        <v>0</v>
      </c>
      <c r="I55" s="186">
        <v>1975</v>
      </c>
      <c r="J55" s="186">
        <f t="shared" si="0"/>
        <v>1975</v>
      </c>
      <c r="K55" s="180" t="s">
        <v>829</v>
      </c>
      <c r="L55" s="180">
        <v>36709307</v>
      </c>
      <c r="M55" s="144">
        <v>45323</v>
      </c>
      <c r="N55" s="144" t="s">
        <v>195</v>
      </c>
      <c r="O55" s="180" t="s">
        <v>128</v>
      </c>
      <c r="P55" s="180" t="s">
        <v>128</v>
      </c>
      <c r="Q55" s="274">
        <v>0</v>
      </c>
      <c r="R55" s="274">
        <v>45000</v>
      </c>
      <c r="S55" s="182">
        <f t="shared" si="1"/>
        <v>45000</v>
      </c>
      <c r="T55" s="216">
        <v>41000</v>
      </c>
      <c r="U55" s="180">
        <v>72</v>
      </c>
      <c r="V55" s="180" t="s">
        <v>62</v>
      </c>
      <c r="W55" s="180" t="s">
        <v>62</v>
      </c>
      <c r="X55" s="180" t="s">
        <v>276</v>
      </c>
      <c r="Y55" s="180"/>
      <c r="Z55" s="180" t="s">
        <v>1100</v>
      </c>
      <c r="AA55" s="194">
        <v>0.03</v>
      </c>
      <c r="AB55" s="197" t="s">
        <v>552</v>
      </c>
      <c r="AC55" s="188">
        <v>0.03</v>
      </c>
      <c r="AD55" s="180">
        <f t="shared" si="2"/>
        <v>1350</v>
      </c>
      <c r="AE55" s="180">
        <f t="shared" si="3"/>
        <v>625</v>
      </c>
      <c r="AF55" s="189">
        <f t="shared" si="4"/>
        <v>1350</v>
      </c>
      <c r="AG55" s="368">
        <f t="shared" si="5"/>
        <v>1975</v>
      </c>
      <c r="AH55" s="190">
        <v>0.06</v>
      </c>
      <c r="AI55" s="189">
        <f t="shared" si="6"/>
        <v>2700</v>
      </c>
    </row>
    <row r="56" spans="1:35" x14ac:dyDescent="0.25">
      <c r="A56" s="470" t="s">
        <v>632</v>
      </c>
      <c r="B56" s="180" t="s">
        <v>24</v>
      </c>
      <c r="C56" s="328" t="s">
        <v>24</v>
      </c>
      <c r="D56" s="180" t="s">
        <v>420</v>
      </c>
      <c r="E56" s="331" t="s">
        <v>532</v>
      </c>
      <c r="F56" s="180" t="s">
        <v>604</v>
      </c>
      <c r="G56" s="180" t="s">
        <v>606</v>
      </c>
      <c r="H56" s="186">
        <v>0</v>
      </c>
      <c r="I56" s="186">
        <v>3363</v>
      </c>
      <c r="J56" s="186">
        <f t="shared" si="0"/>
        <v>3363</v>
      </c>
      <c r="K56" s="180" t="s">
        <v>1102</v>
      </c>
      <c r="L56" s="180">
        <v>28795828</v>
      </c>
      <c r="M56" s="144">
        <v>45323</v>
      </c>
      <c r="N56" s="144" t="s">
        <v>195</v>
      </c>
      <c r="O56" s="180" t="s">
        <v>148</v>
      </c>
      <c r="P56" s="180" t="s">
        <v>287</v>
      </c>
      <c r="Q56" s="274">
        <v>0</v>
      </c>
      <c r="R56" s="274">
        <v>146523</v>
      </c>
      <c r="S56" s="182">
        <f t="shared" si="1"/>
        <v>146523</v>
      </c>
      <c r="T56" s="216">
        <v>11352</v>
      </c>
      <c r="U56" s="180">
        <v>168</v>
      </c>
      <c r="V56" s="180" t="s">
        <v>64</v>
      </c>
      <c r="W56" s="180" t="s">
        <v>64</v>
      </c>
      <c r="X56" s="180" t="s">
        <v>276</v>
      </c>
      <c r="Y56" s="180" t="s">
        <v>115</v>
      </c>
      <c r="Z56" s="180" t="s">
        <v>965</v>
      </c>
      <c r="AA56" s="194">
        <v>0.04</v>
      </c>
      <c r="AB56" s="197" t="s">
        <v>552</v>
      </c>
      <c r="AC56" s="188">
        <v>1.7000000000000001E-2</v>
      </c>
      <c r="AD56" s="180">
        <f t="shared" si="2"/>
        <v>5860.92</v>
      </c>
      <c r="AE56" s="180">
        <f t="shared" si="3"/>
        <v>872.16071428571433</v>
      </c>
      <c r="AF56" s="189">
        <f t="shared" si="4"/>
        <v>2490.8910000000001</v>
      </c>
      <c r="AG56" s="368">
        <f t="shared" si="5"/>
        <v>3363.0517142857143</v>
      </c>
      <c r="AH56" s="190">
        <v>0.03</v>
      </c>
      <c r="AI56" s="189">
        <f t="shared" si="6"/>
        <v>4395.6899999999996</v>
      </c>
    </row>
    <row r="57" spans="1:35" x14ac:dyDescent="0.25">
      <c r="A57" s="470" t="s">
        <v>632</v>
      </c>
      <c r="B57" s="180" t="s">
        <v>23</v>
      </c>
      <c r="C57" s="328" t="s">
        <v>23</v>
      </c>
      <c r="D57" s="180" t="s">
        <v>5937</v>
      </c>
      <c r="E57" s="331" t="s">
        <v>920</v>
      </c>
      <c r="F57" s="180" t="s">
        <v>1103</v>
      </c>
      <c r="G57" s="180" t="s">
        <v>807</v>
      </c>
      <c r="H57" s="186">
        <v>0</v>
      </c>
      <c r="I57" s="186">
        <v>1010</v>
      </c>
      <c r="J57" s="186">
        <f t="shared" si="0"/>
        <v>1010</v>
      </c>
      <c r="K57" s="180" t="s">
        <v>692</v>
      </c>
      <c r="L57" s="180">
        <v>24288867</v>
      </c>
      <c r="M57" s="144">
        <v>45323</v>
      </c>
      <c r="N57" s="144" t="s">
        <v>195</v>
      </c>
      <c r="O57" s="180" t="s">
        <v>173</v>
      </c>
      <c r="P57" s="180" t="s">
        <v>349</v>
      </c>
      <c r="Q57" s="186">
        <v>0</v>
      </c>
      <c r="R57" s="186">
        <v>30368</v>
      </c>
      <c r="S57" s="182">
        <f t="shared" si="1"/>
        <v>30368</v>
      </c>
      <c r="T57" s="216">
        <v>27445</v>
      </c>
      <c r="U57" s="180">
        <v>108</v>
      </c>
      <c r="V57" s="180" t="s">
        <v>62</v>
      </c>
      <c r="W57" s="180" t="s">
        <v>62</v>
      </c>
      <c r="X57" s="180" t="s">
        <v>276</v>
      </c>
      <c r="Y57" s="180"/>
      <c r="Z57" s="180" t="s">
        <v>1108</v>
      </c>
      <c r="AA57" s="194">
        <v>0.03</v>
      </c>
      <c r="AB57" s="197" t="s">
        <v>552</v>
      </c>
      <c r="AC57" s="188">
        <v>2.4E-2</v>
      </c>
      <c r="AD57" s="180">
        <f t="shared" si="2"/>
        <v>911.04</v>
      </c>
      <c r="AE57" s="180">
        <f t="shared" si="3"/>
        <v>281.18518518518516</v>
      </c>
      <c r="AF57" s="189">
        <f t="shared" si="4"/>
        <v>728.83199999999999</v>
      </c>
      <c r="AG57" s="368">
        <f t="shared" si="5"/>
        <v>1010.0171851851851</v>
      </c>
      <c r="AH57" s="190">
        <v>0.06</v>
      </c>
      <c r="AI57" s="189">
        <f t="shared" si="6"/>
        <v>1822.08</v>
      </c>
    </row>
    <row r="58" spans="1:35" x14ac:dyDescent="0.25">
      <c r="A58" s="470" t="s">
        <v>632</v>
      </c>
      <c r="B58" s="180" t="s">
        <v>38</v>
      </c>
      <c r="C58" s="328" t="s">
        <v>38</v>
      </c>
      <c r="D58" s="180" t="s">
        <v>101</v>
      </c>
      <c r="E58" s="8" t="s">
        <v>2083</v>
      </c>
      <c r="F58" s="171" t="s">
        <v>546</v>
      </c>
      <c r="G58" s="171" t="s">
        <v>590</v>
      </c>
      <c r="H58" s="186">
        <v>0</v>
      </c>
      <c r="I58" s="186">
        <v>6939</v>
      </c>
      <c r="J58" s="186">
        <f t="shared" si="0"/>
        <v>6939</v>
      </c>
      <c r="K58" s="180" t="s">
        <v>1104</v>
      </c>
      <c r="L58" s="180">
        <v>32795992</v>
      </c>
      <c r="M58" s="144">
        <v>45323</v>
      </c>
      <c r="N58" s="144" t="s">
        <v>195</v>
      </c>
      <c r="O58" s="180" t="s">
        <v>43</v>
      </c>
      <c r="P58" s="180" t="s">
        <v>43</v>
      </c>
      <c r="Q58" s="274">
        <v>0</v>
      </c>
      <c r="R58" s="274">
        <v>302326</v>
      </c>
      <c r="S58" s="182">
        <f t="shared" si="1"/>
        <v>302326</v>
      </c>
      <c r="T58" s="216">
        <v>284186</v>
      </c>
      <c r="U58" s="180">
        <v>168</v>
      </c>
      <c r="V58" s="180" t="s">
        <v>62</v>
      </c>
      <c r="W58" s="180" t="s">
        <v>62</v>
      </c>
      <c r="X58" s="180" t="s">
        <v>276</v>
      </c>
      <c r="Y58" s="180"/>
      <c r="Z58" s="180" t="s">
        <v>1109</v>
      </c>
      <c r="AA58" s="194">
        <v>0.04</v>
      </c>
      <c r="AB58" s="197" t="s">
        <v>552</v>
      </c>
      <c r="AC58" s="188">
        <v>1.7000000000000001E-2</v>
      </c>
      <c r="AD58" s="180">
        <f t="shared" si="2"/>
        <v>12093.04</v>
      </c>
      <c r="AE58" s="180">
        <f t="shared" si="3"/>
        <v>1799.5595238095239</v>
      </c>
      <c r="AF58" s="189">
        <f t="shared" si="4"/>
        <v>5139.5420000000004</v>
      </c>
      <c r="AG58" s="368">
        <f t="shared" si="5"/>
        <v>6939.1015238095242</v>
      </c>
      <c r="AH58" s="190">
        <v>0.03</v>
      </c>
      <c r="AI58" s="189">
        <f t="shared" si="6"/>
        <v>9069.7799999999988</v>
      </c>
    </row>
    <row r="59" spans="1:35" x14ac:dyDescent="0.25">
      <c r="A59" s="470" t="s">
        <v>632</v>
      </c>
      <c r="B59" s="180" t="s">
        <v>44</v>
      </c>
      <c r="C59" s="328" t="s">
        <v>37</v>
      </c>
      <c r="D59" s="180" t="s">
        <v>99</v>
      </c>
      <c r="E59" s="331" t="s">
        <v>459</v>
      </c>
      <c r="F59" s="171" t="s">
        <v>437</v>
      </c>
      <c r="G59" s="171" t="s">
        <v>649</v>
      </c>
      <c r="H59" s="186">
        <v>0</v>
      </c>
      <c r="I59" s="186">
        <v>25500</v>
      </c>
      <c r="J59" s="186">
        <f t="shared" si="0"/>
        <v>25500</v>
      </c>
      <c r="K59" s="180" t="s">
        <v>989</v>
      </c>
      <c r="L59" s="180">
        <v>20067409</v>
      </c>
      <c r="M59" s="144">
        <v>45323</v>
      </c>
      <c r="N59" s="144" t="s">
        <v>195</v>
      </c>
      <c r="O59" s="180" t="s">
        <v>21</v>
      </c>
      <c r="P59" s="180" t="s">
        <v>21</v>
      </c>
      <c r="Q59" s="274">
        <v>0</v>
      </c>
      <c r="R59" s="274">
        <v>1111014</v>
      </c>
      <c r="S59" s="182">
        <f t="shared" si="1"/>
        <v>1111014</v>
      </c>
      <c r="T59" s="216"/>
      <c r="U59" s="180">
        <v>168</v>
      </c>
      <c r="V59" s="180" t="s">
        <v>64</v>
      </c>
      <c r="W59" s="180" t="s">
        <v>64</v>
      </c>
      <c r="X59" s="180" t="s">
        <v>276</v>
      </c>
      <c r="Y59" s="180" t="s">
        <v>115</v>
      </c>
      <c r="Z59" s="180" t="s">
        <v>991</v>
      </c>
      <c r="AA59" s="194">
        <v>0.04</v>
      </c>
      <c r="AB59" s="197" t="s">
        <v>552</v>
      </c>
      <c r="AC59" s="188">
        <v>1.7000000000000001E-2</v>
      </c>
      <c r="AD59" s="180">
        <f t="shared" si="2"/>
        <v>44440.56</v>
      </c>
      <c r="AE59" s="180">
        <f t="shared" si="3"/>
        <v>6613.1785714285716</v>
      </c>
      <c r="AF59" s="189">
        <f t="shared" si="4"/>
        <v>18887.238000000001</v>
      </c>
      <c r="AG59" s="368">
        <f t="shared" si="5"/>
        <v>25500.416571428574</v>
      </c>
      <c r="AH59" s="190">
        <v>0.03</v>
      </c>
      <c r="AI59" s="189">
        <f t="shared" si="6"/>
        <v>33330.42</v>
      </c>
    </row>
    <row r="60" spans="1:35" x14ac:dyDescent="0.25">
      <c r="A60" s="470" t="s">
        <v>632</v>
      </c>
      <c r="B60" s="180" t="s">
        <v>37</v>
      </c>
      <c r="C60" s="328" t="s">
        <v>37</v>
      </c>
      <c r="D60" s="180" t="s">
        <v>99</v>
      </c>
      <c r="E60" s="19" t="s">
        <v>917</v>
      </c>
      <c r="F60" s="180" t="s">
        <v>948</v>
      </c>
      <c r="G60" s="171" t="s">
        <v>949</v>
      </c>
      <c r="H60" s="186">
        <v>0</v>
      </c>
      <c r="I60" s="186">
        <v>14213</v>
      </c>
      <c r="J60" s="186">
        <f t="shared" si="0"/>
        <v>14213</v>
      </c>
      <c r="K60" s="180" t="s">
        <v>886</v>
      </c>
      <c r="L60" s="180">
        <v>26407964</v>
      </c>
      <c r="M60" s="144">
        <v>45323</v>
      </c>
      <c r="N60" s="144" t="s">
        <v>195</v>
      </c>
      <c r="O60" s="180" t="s">
        <v>148</v>
      </c>
      <c r="P60" s="21" t="s">
        <v>53</v>
      </c>
      <c r="Q60" s="274">
        <v>0</v>
      </c>
      <c r="R60" s="274">
        <v>619248</v>
      </c>
      <c r="S60" s="182">
        <f t="shared" si="1"/>
        <v>619248</v>
      </c>
      <c r="T60" s="216">
        <v>97850</v>
      </c>
      <c r="U60" s="180">
        <v>168</v>
      </c>
      <c r="V60" s="180" t="s">
        <v>64</v>
      </c>
      <c r="W60" s="180" t="s">
        <v>64</v>
      </c>
      <c r="X60" s="180" t="s">
        <v>276</v>
      </c>
      <c r="Y60" s="180" t="s">
        <v>662</v>
      </c>
      <c r="Z60" s="180" t="s">
        <v>894</v>
      </c>
      <c r="AA60" s="194">
        <v>0.04</v>
      </c>
      <c r="AB60" s="197" t="s">
        <v>552</v>
      </c>
      <c r="AC60" s="188">
        <v>1.7000000000000001E-2</v>
      </c>
      <c r="AD60" s="180">
        <f t="shared" si="2"/>
        <v>24769.920000000002</v>
      </c>
      <c r="AE60" s="180">
        <f t="shared" si="3"/>
        <v>3686</v>
      </c>
      <c r="AF60" s="189">
        <f t="shared" si="4"/>
        <v>10527.216</v>
      </c>
      <c r="AG60" s="368">
        <f t="shared" si="5"/>
        <v>14213.216</v>
      </c>
      <c r="AH60" s="190">
        <v>0.03</v>
      </c>
      <c r="AI60" s="189">
        <f t="shared" si="6"/>
        <v>18577.439999999999</v>
      </c>
    </row>
    <row r="61" spans="1:35" x14ac:dyDescent="0.25">
      <c r="A61" s="470" t="s">
        <v>632</v>
      </c>
      <c r="B61" s="180" t="s">
        <v>29</v>
      </c>
      <c r="C61" s="328" t="s">
        <v>29</v>
      </c>
      <c r="D61" s="180" t="s">
        <v>168</v>
      </c>
      <c r="E61" s="331" t="s">
        <v>455</v>
      </c>
      <c r="F61" s="180" t="s">
        <v>587</v>
      </c>
      <c r="G61" s="171" t="s">
        <v>593</v>
      </c>
      <c r="H61" s="186">
        <v>0</v>
      </c>
      <c r="I61" s="186">
        <v>998</v>
      </c>
      <c r="J61" s="186">
        <f t="shared" si="0"/>
        <v>998</v>
      </c>
      <c r="K61" s="180" t="s">
        <v>1110</v>
      </c>
      <c r="L61" s="180">
        <v>24211582</v>
      </c>
      <c r="M61" s="144">
        <v>45323</v>
      </c>
      <c r="N61" s="144" t="s">
        <v>195</v>
      </c>
      <c r="O61" s="180" t="s">
        <v>43</v>
      </c>
      <c r="P61" s="180" t="s">
        <v>43</v>
      </c>
      <c r="Q61" s="274">
        <v>0</v>
      </c>
      <c r="R61" s="274">
        <v>30000</v>
      </c>
      <c r="S61" s="182">
        <f t="shared" si="1"/>
        <v>30000</v>
      </c>
      <c r="T61" s="216">
        <v>27400</v>
      </c>
      <c r="U61" s="180">
        <v>108</v>
      </c>
      <c r="V61" s="180" t="s">
        <v>62</v>
      </c>
      <c r="W61" s="180" t="s">
        <v>62</v>
      </c>
      <c r="X61" s="180" t="s">
        <v>276</v>
      </c>
      <c r="Y61" s="180"/>
      <c r="Z61" s="180" t="s">
        <v>1112</v>
      </c>
      <c r="AA61" s="194">
        <v>0.03</v>
      </c>
      <c r="AB61" s="197" t="s">
        <v>552</v>
      </c>
      <c r="AC61" s="188">
        <v>2.4E-2</v>
      </c>
      <c r="AD61" s="180">
        <f t="shared" si="2"/>
        <v>900</v>
      </c>
      <c r="AE61" s="180">
        <f t="shared" si="3"/>
        <v>277.77777777777777</v>
      </c>
      <c r="AF61" s="189">
        <f t="shared" si="4"/>
        <v>720</v>
      </c>
      <c r="AG61" s="368">
        <f t="shared" si="5"/>
        <v>997.77777777777783</v>
      </c>
      <c r="AH61" s="190">
        <v>0.06</v>
      </c>
      <c r="AI61" s="189">
        <f t="shared" si="6"/>
        <v>1800</v>
      </c>
    </row>
    <row r="62" spans="1:35" x14ac:dyDescent="0.25">
      <c r="A62" s="470" t="s">
        <v>632</v>
      </c>
      <c r="B62" s="180" t="s">
        <v>23</v>
      </c>
      <c r="C62" s="328" t="s">
        <v>23</v>
      </c>
      <c r="D62" s="180" t="s">
        <v>5937</v>
      </c>
      <c r="E62" s="331" t="s">
        <v>211</v>
      </c>
      <c r="F62" s="8" t="s">
        <v>856</v>
      </c>
      <c r="G62" s="171" t="s">
        <v>806</v>
      </c>
      <c r="H62" s="186">
        <v>848</v>
      </c>
      <c r="I62" s="186">
        <v>1077</v>
      </c>
      <c r="J62" s="186">
        <f t="shared" si="0"/>
        <v>229</v>
      </c>
      <c r="K62" s="180" t="s">
        <v>1113</v>
      </c>
      <c r="L62" s="180">
        <v>23948587</v>
      </c>
      <c r="M62" s="144">
        <v>45323</v>
      </c>
      <c r="N62" s="144" t="s">
        <v>195</v>
      </c>
      <c r="O62" s="180" t="s">
        <v>43</v>
      </c>
      <c r="P62" s="180" t="s">
        <v>43</v>
      </c>
      <c r="Q62" s="274"/>
      <c r="R62" s="274">
        <v>32382</v>
      </c>
      <c r="S62" s="182">
        <f t="shared" si="1"/>
        <v>32382</v>
      </c>
      <c r="T62" s="216">
        <v>11584</v>
      </c>
      <c r="U62" s="180">
        <v>108</v>
      </c>
      <c r="V62" s="180" t="s">
        <v>63</v>
      </c>
      <c r="W62" s="180" t="s">
        <v>63</v>
      </c>
      <c r="X62" s="180" t="s">
        <v>277</v>
      </c>
      <c r="Y62" s="180"/>
      <c r="Z62" s="180" t="s">
        <v>1114</v>
      </c>
      <c r="AA62" s="194">
        <v>0.03</v>
      </c>
      <c r="AB62" s="197" t="s">
        <v>552</v>
      </c>
      <c r="AC62" s="188">
        <v>2.4E-2</v>
      </c>
      <c r="AD62" s="180">
        <f t="shared" si="2"/>
        <v>971.45999999999992</v>
      </c>
      <c r="AE62" s="180">
        <f t="shared" si="3"/>
        <v>299.83333333333331</v>
      </c>
      <c r="AF62" s="189">
        <f t="shared" si="4"/>
        <v>777.16800000000001</v>
      </c>
      <c r="AG62" s="368">
        <f t="shared" si="5"/>
        <v>1077.0013333333334</v>
      </c>
      <c r="AH62" s="190">
        <v>0.06</v>
      </c>
      <c r="AI62" s="189">
        <f t="shared" si="6"/>
        <v>1942.9199999999998</v>
      </c>
    </row>
    <row r="63" spans="1:35" x14ac:dyDescent="0.25">
      <c r="A63" s="470" t="s">
        <v>632</v>
      </c>
      <c r="B63" s="180" t="s">
        <v>23</v>
      </c>
      <c r="C63" s="328" t="s">
        <v>23</v>
      </c>
      <c r="D63" s="180" t="s">
        <v>5937</v>
      </c>
      <c r="E63" s="331" t="s">
        <v>447</v>
      </c>
      <c r="F63" s="8" t="s">
        <v>857</v>
      </c>
      <c r="G63" s="180" t="s">
        <v>667</v>
      </c>
      <c r="H63" s="186">
        <v>0</v>
      </c>
      <c r="I63" s="186">
        <v>2296</v>
      </c>
      <c r="J63" s="186">
        <f t="shared" si="0"/>
        <v>2296</v>
      </c>
      <c r="K63" s="180" t="s">
        <v>1111</v>
      </c>
      <c r="L63" s="180">
        <v>32390762</v>
      </c>
      <c r="M63" s="144">
        <v>45323</v>
      </c>
      <c r="N63" s="144" t="s">
        <v>195</v>
      </c>
      <c r="O63" s="180" t="s">
        <v>128</v>
      </c>
      <c r="P63" s="180" t="s">
        <v>128</v>
      </c>
      <c r="Q63" s="274">
        <v>0</v>
      </c>
      <c r="R63" s="274">
        <v>100034</v>
      </c>
      <c r="S63" s="182">
        <f t="shared" si="1"/>
        <v>100034</v>
      </c>
      <c r="T63" s="216">
        <v>92931</v>
      </c>
      <c r="U63" s="180">
        <v>168</v>
      </c>
      <c r="V63" s="180" t="s">
        <v>62</v>
      </c>
      <c r="W63" s="180" t="s">
        <v>62</v>
      </c>
      <c r="X63" s="180" t="s">
        <v>276</v>
      </c>
      <c r="Y63" s="180"/>
      <c r="Z63" s="180" t="s">
        <v>1115</v>
      </c>
      <c r="AA63" s="194">
        <v>0.04</v>
      </c>
      <c r="AB63" s="197" t="s">
        <v>552</v>
      </c>
      <c r="AC63" s="188">
        <v>1.7000000000000001E-2</v>
      </c>
      <c r="AD63" s="180">
        <f t="shared" si="2"/>
        <v>4001.36</v>
      </c>
      <c r="AE63" s="180">
        <f t="shared" si="3"/>
        <v>595.44047619047615</v>
      </c>
      <c r="AF63" s="189">
        <f t="shared" si="4"/>
        <v>1700.5780000000002</v>
      </c>
      <c r="AG63" s="368">
        <f t="shared" si="5"/>
        <v>2296.0184761904766</v>
      </c>
      <c r="AH63" s="190">
        <v>0.03</v>
      </c>
      <c r="AI63" s="189">
        <f t="shared" si="6"/>
        <v>3001.02</v>
      </c>
    </row>
    <row r="64" spans="1:35" x14ac:dyDescent="0.25">
      <c r="A64" s="470" t="s">
        <v>632</v>
      </c>
      <c r="B64" s="180" t="s">
        <v>29</v>
      </c>
      <c r="C64" s="328" t="s">
        <v>29</v>
      </c>
      <c r="D64" s="180" t="s">
        <v>168</v>
      </c>
      <c r="E64" s="331" t="s">
        <v>405</v>
      </c>
      <c r="F64" s="180" t="s">
        <v>587</v>
      </c>
      <c r="G64" s="171" t="s">
        <v>593</v>
      </c>
      <c r="H64" s="186">
        <v>0</v>
      </c>
      <c r="I64" s="186">
        <v>2503</v>
      </c>
      <c r="J64" s="186">
        <f t="shared" si="0"/>
        <v>2503</v>
      </c>
      <c r="K64" s="180" t="s">
        <v>1116</v>
      </c>
      <c r="L64" s="180">
        <v>21560948</v>
      </c>
      <c r="M64" s="144">
        <v>45323</v>
      </c>
      <c r="N64" s="144" t="s">
        <v>195</v>
      </c>
      <c r="O64" s="180" t="s">
        <v>43</v>
      </c>
      <c r="P64" s="180" t="s">
        <v>43</v>
      </c>
      <c r="Q64" s="274">
        <v>0</v>
      </c>
      <c r="R64" s="274">
        <v>109053</v>
      </c>
      <c r="S64" s="182">
        <f t="shared" si="1"/>
        <v>109053</v>
      </c>
      <c r="T64" s="216">
        <v>66883</v>
      </c>
      <c r="U64" s="180">
        <v>168</v>
      </c>
      <c r="V64" s="180" t="s">
        <v>64</v>
      </c>
      <c r="W64" s="180" t="s">
        <v>64</v>
      </c>
      <c r="X64" s="180" t="s">
        <v>276</v>
      </c>
      <c r="Y64" s="180" t="s">
        <v>663</v>
      </c>
      <c r="Z64" s="180" t="s">
        <v>957</v>
      </c>
      <c r="AA64" s="194">
        <v>0.04</v>
      </c>
      <c r="AB64" s="197" t="s">
        <v>552</v>
      </c>
      <c r="AC64" s="188">
        <v>1.7000000000000001E-2</v>
      </c>
      <c r="AD64" s="180">
        <f t="shared" si="2"/>
        <v>4362.12</v>
      </c>
      <c r="AE64" s="180">
        <f t="shared" si="3"/>
        <v>649.125</v>
      </c>
      <c r="AF64" s="189">
        <f t="shared" si="4"/>
        <v>1853.9010000000001</v>
      </c>
      <c r="AG64" s="368">
        <f t="shared" si="5"/>
        <v>2503.0259999999998</v>
      </c>
      <c r="AH64" s="190">
        <v>0.03</v>
      </c>
      <c r="AI64" s="189">
        <f t="shared" si="6"/>
        <v>3271.5899999999997</v>
      </c>
    </row>
    <row r="65" spans="1:35" x14ac:dyDescent="0.25">
      <c r="A65" s="470" t="s">
        <v>632</v>
      </c>
      <c r="B65" s="180" t="s">
        <v>24</v>
      </c>
      <c r="C65" s="328" t="s">
        <v>24</v>
      </c>
      <c r="D65" s="180" t="s">
        <v>420</v>
      </c>
      <c r="E65" s="331" t="s">
        <v>405</v>
      </c>
      <c r="F65" s="180" t="s">
        <v>596</v>
      </c>
      <c r="G65" s="171" t="s">
        <v>905</v>
      </c>
      <c r="H65" s="186">
        <v>0</v>
      </c>
      <c r="I65" s="186">
        <v>500</v>
      </c>
      <c r="J65" s="186">
        <f t="shared" si="0"/>
        <v>500</v>
      </c>
      <c r="K65" s="180" t="s">
        <v>779</v>
      </c>
      <c r="L65" s="180">
        <v>23162876</v>
      </c>
      <c r="M65" s="144">
        <v>45323</v>
      </c>
      <c r="N65" s="144" t="s">
        <v>195</v>
      </c>
      <c r="O65" s="180" t="s">
        <v>43</v>
      </c>
      <c r="P65" s="180" t="s">
        <v>43</v>
      </c>
      <c r="Q65" s="274">
        <v>0</v>
      </c>
      <c r="R65" s="274">
        <v>15000</v>
      </c>
      <c r="S65" s="182">
        <f t="shared" si="1"/>
        <v>15000</v>
      </c>
      <c r="T65" s="216">
        <v>13150</v>
      </c>
      <c r="U65" s="180">
        <v>108</v>
      </c>
      <c r="V65" s="180" t="s">
        <v>62</v>
      </c>
      <c r="W65" s="180" t="s">
        <v>62</v>
      </c>
      <c r="X65" s="180" t="s">
        <v>276</v>
      </c>
      <c r="Y65" s="180"/>
      <c r="Z65" s="180" t="s">
        <v>1118</v>
      </c>
      <c r="AA65" s="194">
        <v>0.03</v>
      </c>
      <c r="AB65" s="197" t="s">
        <v>552</v>
      </c>
      <c r="AC65" s="188">
        <v>2.4E-2</v>
      </c>
      <c r="AD65" s="180">
        <f t="shared" si="2"/>
        <v>450</v>
      </c>
      <c r="AE65" s="180">
        <f t="shared" si="3"/>
        <v>138.88888888888889</v>
      </c>
      <c r="AF65" s="189">
        <f t="shared" si="4"/>
        <v>360</v>
      </c>
      <c r="AG65" s="368">
        <f t="shared" si="5"/>
        <v>498.88888888888891</v>
      </c>
      <c r="AH65" s="190">
        <v>0.06</v>
      </c>
      <c r="AI65" s="189">
        <f t="shared" si="6"/>
        <v>900</v>
      </c>
    </row>
    <row r="66" spans="1:35" x14ac:dyDescent="0.25">
      <c r="A66" s="470" t="s">
        <v>632</v>
      </c>
      <c r="B66" s="180" t="s">
        <v>37</v>
      </c>
      <c r="C66" s="328" t="s">
        <v>37</v>
      </c>
      <c r="D66" s="180" t="s">
        <v>99</v>
      </c>
      <c r="E66" s="331" t="s">
        <v>438</v>
      </c>
      <c r="F66" s="180" t="s">
        <v>772</v>
      </c>
      <c r="G66" s="171" t="s">
        <v>753</v>
      </c>
      <c r="H66" s="186">
        <v>0</v>
      </c>
      <c r="I66" s="186">
        <v>1854</v>
      </c>
      <c r="J66" s="186">
        <f t="shared" si="0"/>
        <v>1854</v>
      </c>
      <c r="K66" s="180" t="s">
        <v>1117</v>
      </c>
      <c r="L66" s="180">
        <v>23522163</v>
      </c>
      <c r="M66" s="144">
        <v>45323</v>
      </c>
      <c r="N66" s="144" t="s">
        <v>195</v>
      </c>
      <c r="O66" s="180" t="s">
        <v>43</v>
      </c>
      <c r="P66" s="180" t="s">
        <v>43</v>
      </c>
      <c r="Q66" s="274">
        <v>0</v>
      </c>
      <c r="R66" s="274">
        <v>60130</v>
      </c>
      <c r="S66" s="182">
        <f t="shared" si="1"/>
        <v>60130</v>
      </c>
      <c r="T66" s="216">
        <v>56023</v>
      </c>
      <c r="U66" s="180">
        <v>120</v>
      </c>
      <c r="V66" s="180" t="s">
        <v>62</v>
      </c>
      <c r="W66" s="180" t="s">
        <v>62</v>
      </c>
      <c r="X66" s="180" t="s">
        <v>276</v>
      </c>
      <c r="Y66" s="180"/>
      <c r="Z66" s="180" t="s">
        <v>1119</v>
      </c>
      <c r="AA66" s="194">
        <v>0.03</v>
      </c>
      <c r="AB66" s="197" t="s">
        <v>552</v>
      </c>
      <c r="AC66" s="188">
        <v>2.2499999999999999E-2</v>
      </c>
      <c r="AD66" s="180">
        <f t="shared" si="2"/>
        <v>1803.8999999999999</v>
      </c>
      <c r="AE66" s="180">
        <f t="shared" si="3"/>
        <v>501.08333333333331</v>
      </c>
      <c r="AF66" s="189">
        <f t="shared" si="4"/>
        <v>1352.925</v>
      </c>
      <c r="AG66" s="368">
        <f t="shared" si="5"/>
        <v>1854.0083333333332</v>
      </c>
      <c r="AH66" s="190">
        <v>0.06</v>
      </c>
      <c r="AI66" s="189">
        <f t="shared" si="6"/>
        <v>3607.7999999999997</v>
      </c>
    </row>
    <row r="67" spans="1:35" x14ac:dyDescent="0.25">
      <c r="A67" s="470" t="s">
        <v>632</v>
      </c>
      <c r="B67" s="180" t="s">
        <v>37</v>
      </c>
      <c r="C67" s="328" t="s">
        <v>37</v>
      </c>
      <c r="D67" s="180" t="s">
        <v>99</v>
      </c>
      <c r="E67" s="331" t="s">
        <v>917</v>
      </c>
      <c r="F67" s="180" t="s">
        <v>918</v>
      </c>
      <c r="G67" s="171" t="s">
        <v>919</v>
      </c>
      <c r="H67" s="186">
        <v>0</v>
      </c>
      <c r="I67" s="186">
        <v>15700</v>
      </c>
      <c r="J67" s="186">
        <f t="shared" si="0"/>
        <v>15700</v>
      </c>
      <c r="K67" s="180" t="s">
        <v>1120</v>
      </c>
      <c r="L67" s="180">
        <v>4415419</v>
      </c>
      <c r="M67" s="144">
        <v>45323</v>
      </c>
      <c r="N67" s="144" t="s">
        <v>195</v>
      </c>
      <c r="O67" s="180" t="s">
        <v>173</v>
      </c>
      <c r="P67" s="21" t="s">
        <v>465</v>
      </c>
      <c r="Q67" s="274">
        <v>0</v>
      </c>
      <c r="R67" s="274">
        <v>96122</v>
      </c>
      <c r="S67" s="182">
        <f t="shared" ref="S67:S130" si="7">R67-Q67</f>
        <v>96122</v>
      </c>
      <c r="T67" s="216">
        <v>90215</v>
      </c>
      <c r="U67" s="180">
        <v>12</v>
      </c>
      <c r="V67" s="180" t="s">
        <v>62</v>
      </c>
      <c r="W67" s="180" t="s">
        <v>62</v>
      </c>
      <c r="X67" s="180" t="s">
        <v>276</v>
      </c>
      <c r="Y67" s="180"/>
      <c r="Z67" s="180" t="s">
        <v>1121</v>
      </c>
      <c r="AA67" s="194">
        <v>0.03</v>
      </c>
      <c r="AB67" s="197" t="s">
        <v>552</v>
      </c>
      <c r="AC67" s="188">
        <v>0.12</v>
      </c>
      <c r="AD67" s="180">
        <f t="shared" si="2"/>
        <v>2883.66</v>
      </c>
      <c r="AE67" s="180">
        <f t="shared" si="3"/>
        <v>8010.166666666667</v>
      </c>
      <c r="AF67" s="189">
        <f t="shared" si="4"/>
        <v>11534.64</v>
      </c>
      <c r="AG67" s="368">
        <f t="shared" si="5"/>
        <v>19544.806666666667</v>
      </c>
      <c r="AH67" s="190">
        <v>0.06</v>
      </c>
      <c r="AI67" s="189">
        <f t="shared" si="6"/>
        <v>5767.32</v>
      </c>
    </row>
    <row r="68" spans="1:35" x14ac:dyDescent="0.25">
      <c r="A68" s="470" t="s">
        <v>632</v>
      </c>
      <c r="B68" s="180" t="s">
        <v>23</v>
      </c>
      <c r="C68" s="328" t="s">
        <v>23</v>
      </c>
      <c r="D68" s="180" t="s">
        <v>5937</v>
      </c>
      <c r="E68" s="331" t="s">
        <v>920</v>
      </c>
      <c r="F68" s="180" t="s">
        <v>551</v>
      </c>
      <c r="G68" s="171" t="s">
        <v>714</v>
      </c>
      <c r="H68" s="186">
        <v>1850</v>
      </c>
      <c r="I68" s="186">
        <v>2398</v>
      </c>
      <c r="J68" s="186">
        <f t="shared" ref="J68:J131" si="8">IF(H68=0,I68,(I68-H68))</f>
        <v>548</v>
      </c>
      <c r="K68" s="180" t="s">
        <v>1122</v>
      </c>
      <c r="L68" s="180">
        <v>27734859</v>
      </c>
      <c r="M68" s="144">
        <v>45323</v>
      </c>
      <c r="N68" s="144" t="s">
        <v>195</v>
      </c>
      <c r="O68" s="180" t="s">
        <v>43</v>
      </c>
      <c r="P68" s="180" t="s">
        <v>43</v>
      </c>
      <c r="Q68" s="274">
        <v>51050</v>
      </c>
      <c r="R68" s="274">
        <v>104478</v>
      </c>
      <c r="S68" s="182">
        <f t="shared" si="7"/>
        <v>53428</v>
      </c>
      <c r="T68" s="216">
        <v>46059</v>
      </c>
      <c r="U68" s="180">
        <v>12</v>
      </c>
      <c r="V68" s="180" t="s">
        <v>63</v>
      </c>
      <c r="W68" s="180" t="s">
        <v>63</v>
      </c>
      <c r="X68" s="180" t="s">
        <v>277</v>
      </c>
      <c r="Y68" s="180"/>
      <c r="Z68" s="180" t="s">
        <v>1123</v>
      </c>
      <c r="AA68" s="194">
        <v>0.04</v>
      </c>
      <c r="AB68" s="197" t="s">
        <v>552</v>
      </c>
      <c r="AC68" s="188">
        <v>1.7000000000000001E-2</v>
      </c>
      <c r="AD68" s="180">
        <f t="shared" si="2"/>
        <v>4179.12</v>
      </c>
      <c r="AE68" s="180">
        <f t="shared" si="3"/>
        <v>8706.5</v>
      </c>
      <c r="AF68" s="189">
        <f t="shared" si="4"/>
        <v>1776.1260000000002</v>
      </c>
      <c r="AG68" s="368">
        <f t="shared" si="5"/>
        <v>10482.626</v>
      </c>
      <c r="AH68" s="190">
        <v>0.03</v>
      </c>
      <c r="AI68" s="189">
        <f t="shared" si="6"/>
        <v>1602.84</v>
      </c>
    </row>
    <row r="69" spans="1:35" x14ac:dyDescent="0.25">
      <c r="A69" s="470" t="s">
        <v>632</v>
      </c>
      <c r="B69" s="180" t="s">
        <v>38</v>
      </c>
      <c r="C69" s="328" t="s">
        <v>38</v>
      </c>
      <c r="D69" s="180" t="s">
        <v>101</v>
      </c>
      <c r="E69" s="8" t="s">
        <v>2083</v>
      </c>
      <c r="F69" s="180" t="s">
        <v>687</v>
      </c>
      <c r="G69" s="180" t="s">
        <v>658</v>
      </c>
      <c r="H69" s="186">
        <v>0</v>
      </c>
      <c r="I69" s="186">
        <v>1000</v>
      </c>
      <c r="J69" s="186">
        <f t="shared" si="8"/>
        <v>1000</v>
      </c>
      <c r="K69" s="180" t="s">
        <v>708</v>
      </c>
      <c r="L69" s="180">
        <v>30763006</v>
      </c>
      <c r="M69" s="144">
        <v>45323</v>
      </c>
      <c r="N69" s="144" t="s">
        <v>195</v>
      </c>
      <c r="O69" s="180" t="s">
        <v>43</v>
      </c>
      <c r="P69" s="180" t="s">
        <v>43</v>
      </c>
      <c r="Q69" s="274">
        <v>0</v>
      </c>
      <c r="R69" s="274">
        <v>30067</v>
      </c>
      <c r="S69" s="182">
        <f t="shared" si="7"/>
        <v>30067</v>
      </c>
      <c r="T69" s="216">
        <v>27463</v>
      </c>
      <c r="U69" s="180">
        <v>108</v>
      </c>
      <c r="V69" s="180" t="s">
        <v>62</v>
      </c>
      <c r="W69" s="180" t="s">
        <v>62</v>
      </c>
      <c r="X69" s="180" t="s">
        <v>276</v>
      </c>
      <c r="Y69" s="180"/>
      <c r="Z69" s="180" t="s">
        <v>1125</v>
      </c>
      <c r="AA69" s="194">
        <v>0.03</v>
      </c>
      <c r="AB69" s="197" t="s">
        <v>552</v>
      </c>
      <c r="AC69" s="188">
        <v>2.4E-2</v>
      </c>
      <c r="AD69" s="180">
        <f t="shared" si="2"/>
        <v>902.01</v>
      </c>
      <c r="AE69" s="180">
        <f t="shared" si="3"/>
        <v>278.39814814814815</v>
      </c>
      <c r="AF69" s="189">
        <f t="shared" si="4"/>
        <v>721.60800000000006</v>
      </c>
      <c r="AG69" s="368">
        <f t="shared" si="5"/>
        <v>1000.0061481481482</v>
      </c>
      <c r="AH69" s="190">
        <v>0.06</v>
      </c>
      <c r="AI69" s="189">
        <f t="shared" si="6"/>
        <v>1804.02</v>
      </c>
    </row>
    <row r="70" spans="1:35" x14ac:dyDescent="0.25">
      <c r="A70" s="470" t="s">
        <v>632</v>
      </c>
      <c r="B70" s="180" t="s">
        <v>49</v>
      </c>
      <c r="C70" s="328" t="s">
        <v>49</v>
      </c>
      <c r="D70" s="180" t="s">
        <v>133</v>
      </c>
      <c r="E70" s="331" t="s">
        <v>612</v>
      </c>
      <c r="F70" s="180" t="s">
        <v>890</v>
      </c>
      <c r="G70" s="180" t="s">
        <v>891</v>
      </c>
      <c r="H70" s="186">
        <v>2158.33</v>
      </c>
      <c r="I70" s="186">
        <v>2317</v>
      </c>
      <c r="J70" s="186">
        <f t="shared" si="8"/>
        <v>158.67000000000007</v>
      </c>
      <c r="K70" s="180" t="s">
        <v>1126</v>
      </c>
      <c r="L70" s="180">
        <v>29535377</v>
      </c>
      <c r="M70" s="144">
        <v>45324</v>
      </c>
      <c r="N70" s="144" t="s">
        <v>195</v>
      </c>
      <c r="O70" s="180" t="s">
        <v>128</v>
      </c>
      <c r="P70" s="180" t="s">
        <v>128</v>
      </c>
      <c r="Q70" s="274">
        <v>63641.69</v>
      </c>
      <c r="R70" s="274">
        <v>100949</v>
      </c>
      <c r="S70" s="182">
        <f t="shared" si="7"/>
        <v>37307.31</v>
      </c>
      <c r="T70" s="216">
        <v>30150</v>
      </c>
      <c r="U70" s="180">
        <v>168</v>
      </c>
      <c r="V70" s="180" t="s">
        <v>63</v>
      </c>
      <c r="W70" s="180" t="s">
        <v>63</v>
      </c>
      <c r="X70" s="180" t="s">
        <v>277</v>
      </c>
      <c r="Y70" s="180"/>
      <c r="Z70" s="180" t="s">
        <v>1143</v>
      </c>
      <c r="AA70" s="194">
        <v>0.04</v>
      </c>
      <c r="AB70" s="197" t="s">
        <v>552</v>
      </c>
      <c r="AC70" s="188">
        <v>1.7000000000000001E-2</v>
      </c>
      <c r="AD70" s="180">
        <f t="shared" si="2"/>
        <v>4037.96</v>
      </c>
      <c r="AE70" s="180">
        <f t="shared" si="3"/>
        <v>600.88690476190482</v>
      </c>
      <c r="AF70" s="189">
        <f t="shared" si="4"/>
        <v>1716.133</v>
      </c>
      <c r="AG70" s="368">
        <f t="shared" si="5"/>
        <v>2317.0199047619049</v>
      </c>
      <c r="AH70" s="190">
        <v>0.03</v>
      </c>
      <c r="AI70" s="189">
        <f t="shared" si="6"/>
        <v>1119.2193</v>
      </c>
    </row>
    <row r="71" spans="1:35" x14ac:dyDescent="0.25">
      <c r="A71" s="470" t="s">
        <v>632</v>
      </c>
      <c r="B71" s="180" t="s">
        <v>38</v>
      </c>
      <c r="C71" s="328" t="s">
        <v>38</v>
      </c>
      <c r="D71" s="180" t="s">
        <v>101</v>
      </c>
      <c r="E71" s="8" t="s">
        <v>2083</v>
      </c>
      <c r="F71" s="180" t="s">
        <v>546</v>
      </c>
      <c r="G71" s="171" t="s">
        <v>590</v>
      </c>
      <c r="H71" s="186">
        <v>5363</v>
      </c>
      <c r="I71" s="186">
        <v>5172</v>
      </c>
      <c r="J71" s="186">
        <f t="shared" si="8"/>
        <v>-191</v>
      </c>
      <c r="K71" s="180" t="s">
        <v>1127</v>
      </c>
      <c r="L71" s="180">
        <v>30605782</v>
      </c>
      <c r="M71" s="144">
        <v>45324</v>
      </c>
      <c r="N71" s="144" t="s">
        <v>195</v>
      </c>
      <c r="O71" s="180" t="s">
        <v>43</v>
      </c>
      <c r="P71" s="180" t="s">
        <v>43</v>
      </c>
      <c r="Q71" s="274">
        <v>84663</v>
      </c>
      <c r="R71" s="274">
        <v>225339</v>
      </c>
      <c r="S71" s="182">
        <f t="shared" si="7"/>
        <v>140676</v>
      </c>
      <c r="T71" s="216"/>
      <c r="U71" s="180">
        <v>168</v>
      </c>
      <c r="V71" s="180" t="s">
        <v>63</v>
      </c>
      <c r="W71" s="180" t="s">
        <v>63</v>
      </c>
      <c r="X71" s="180" t="s">
        <v>277</v>
      </c>
      <c r="Y71" s="180"/>
      <c r="Z71" s="180" t="s">
        <v>1144</v>
      </c>
      <c r="AA71" s="194">
        <v>0.04</v>
      </c>
      <c r="AB71" s="197" t="s">
        <v>552</v>
      </c>
      <c r="AC71" s="188">
        <v>1.7000000000000001E-2</v>
      </c>
      <c r="AD71" s="180">
        <f t="shared" si="2"/>
        <v>9013.56</v>
      </c>
      <c r="AE71" s="180">
        <f t="shared" si="3"/>
        <v>1341.3035714285713</v>
      </c>
      <c r="AF71" s="189">
        <f t="shared" si="4"/>
        <v>3830.7630000000004</v>
      </c>
      <c r="AG71" s="368">
        <f t="shared" si="5"/>
        <v>5172.0665714285715</v>
      </c>
      <c r="AH71" s="190">
        <v>0.03</v>
      </c>
      <c r="AI71" s="189">
        <f t="shared" si="6"/>
        <v>4220.28</v>
      </c>
    </row>
    <row r="72" spans="1:35" x14ac:dyDescent="0.25">
      <c r="A72" s="470" t="s">
        <v>632</v>
      </c>
      <c r="B72" s="180" t="s">
        <v>29</v>
      </c>
      <c r="C72" s="328" t="s">
        <v>29</v>
      </c>
      <c r="D72" s="180" t="s">
        <v>168</v>
      </c>
      <c r="E72" s="331" t="s">
        <v>455</v>
      </c>
      <c r="F72" s="180" t="s">
        <v>696</v>
      </c>
      <c r="G72" s="180" t="s">
        <v>585</v>
      </c>
      <c r="H72" s="186">
        <v>1074</v>
      </c>
      <c r="I72" s="186">
        <v>1585</v>
      </c>
      <c r="J72" s="186">
        <f t="shared" si="8"/>
        <v>511</v>
      </c>
      <c r="K72" s="180" t="s">
        <v>1141</v>
      </c>
      <c r="L72" s="180">
        <v>13856441</v>
      </c>
      <c r="M72" s="144">
        <v>45324</v>
      </c>
      <c r="N72" s="144" t="s">
        <v>195</v>
      </c>
      <c r="O72" s="180" t="s">
        <v>43</v>
      </c>
      <c r="P72" s="180" t="s">
        <v>43</v>
      </c>
      <c r="Q72" s="274">
        <v>30037</v>
      </c>
      <c r="R72" s="274">
        <v>51405</v>
      </c>
      <c r="S72" s="182">
        <f t="shared" si="7"/>
        <v>21368</v>
      </c>
      <c r="T72" s="216">
        <v>17697</v>
      </c>
      <c r="U72" s="180">
        <v>120</v>
      </c>
      <c r="V72" s="180" t="s">
        <v>63</v>
      </c>
      <c r="W72" s="180" t="s">
        <v>63</v>
      </c>
      <c r="X72" s="180" t="s">
        <v>277</v>
      </c>
      <c r="Y72" s="180"/>
      <c r="Z72" s="180" t="s">
        <v>1145</v>
      </c>
      <c r="AA72" s="194">
        <v>0.03</v>
      </c>
      <c r="AB72" s="197" t="s">
        <v>552</v>
      </c>
      <c r="AC72" s="188">
        <v>2.2499999999999999E-2</v>
      </c>
      <c r="AD72" s="180">
        <f t="shared" si="2"/>
        <v>1542.1499999999999</v>
      </c>
      <c r="AE72" s="180">
        <f t="shared" si="3"/>
        <v>428.375</v>
      </c>
      <c r="AF72" s="189">
        <f t="shared" si="4"/>
        <v>1156.6125</v>
      </c>
      <c r="AG72" s="368">
        <f t="shared" si="5"/>
        <v>1584.9875</v>
      </c>
      <c r="AH72" s="190">
        <v>0.06</v>
      </c>
      <c r="AI72" s="189">
        <f t="shared" si="6"/>
        <v>1282.08</v>
      </c>
    </row>
    <row r="73" spans="1:35" x14ac:dyDescent="0.25">
      <c r="A73" s="470" t="s">
        <v>632</v>
      </c>
      <c r="B73" s="180" t="s">
        <v>29</v>
      </c>
      <c r="C73" s="328" t="s">
        <v>29</v>
      </c>
      <c r="D73" s="180" t="s">
        <v>168</v>
      </c>
      <c r="E73" s="331" t="s">
        <v>455</v>
      </c>
      <c r="F73" s="180" t="s">
        <v>698</v>
      </c>
      <c r="G73" s="180" t="s">
        <v>655</v>
      </c>
      <c r="H73" s="186">
        <v>6364</v>
      </c>
      <c r="I73" s="186">
        <v>6681</v>
      </c>
      <c r="J73" s="186">
        <f t="shared" si="8"/>
        <v>317</v>
      </c>
      <c r="K73" s="180" t="s">
        <v>1142</v>
      </c>
      <c r="L73" s="180">
        <v>24872764</v>
      </c>
      <c r="M73" s="144">
        <v>45324</v>
      </c>
      <c r="N73" s="144" t="s">
        <v>195</v>
      </c>
      <c r="O73" s="180" t="s">
        <v>43</v>
      </c>
      <c r="P73" s="180" t="s">
        <v>43</v>
      </c>
      <c r="Q73" s="274">
        <v>245302</v>
      </c>
      <c r="R73" s="274">
        <v>291085</v>
      </c>
      <c r="S73" s="182">
        <f t="shared" si="7"/>
        <v>45783</v>
      </c>
      <c r="T73" s="216">
        <v>27220</v>
      </c>
      <c r="U73" s="180">
        <v>168</v>
      </c>
      <c r="V73" s="180" t="s">
        <v>63</v>
      </c>
      <c r="W73" s="180" t="s">
        <v>63</v>
      </c>
      <c r="X73" s="180" t="s">
        <v>277</v>
      </c>
      <c r="Y73" s="180"/>
      <c r="Z73" s="180" t="s">
        <v>1146</v>
      </c>
      <c r="AA73" s="194">
        <v>0.04</v>
      </c>
      <c r="AB73" s="197" t="s">
        <v>552</v>
      </c>
      <c r="AC73" s="188">
        <v>1.7000000000000001E-2</v>
      </c>
      <c r="AD73" s="180">
        <f t="shared" si="2"/>
        <v>11643.4</v>
      </c>
      <c r="AE73" s="180">
        <f t="shared" si="3"/>
        <v>1732.6488095238096</v>
      </c>
      <c r="AF73" s="189">
        <f t="shared" si="4"/>
        <v>4948.4450000000006</v>
      </c>
      <c r="AG73" s="368">
        <f t="shared" si="5"/>
        <v>6681.0938095238107</v>
      </c>
      <c r="AH73" s="190">
        <v>0.03</v>
      </c>
      <c r="AI73" s="189">
        <f t="shared" si="6"/>
        <v>1373.49</v>
      </c>
    </row>
    <row r="74" spans="1:35" x14ac:dyDescent="0.25">
      <c r="A74" s="470" t="s">
        <v>632</v>
      </c>
      <c r="B74" s="180" t="s">
        <v>241</v>
      </c>
      <c r="C74" s="328" t="s">
        <v>241</v>
      </c>
      <c r="D74" s="180" t="s">
        <v>101</v>
      </c>
      <c r="E74" s="331" t="s">
        <v>489</v>
      </c>
      <c r="F74" s="180" t="s">
        <v>836</v>
      </c>
      <c r="G74" s="171" t="s">
        <v>605</v>
      </c>
      <c r="H74" s="186">
        <v>0</v>
      </c>
      <c r="I74" s="186">
        <v>670</v>
      </c>
      <c r="J74" s="186">
        <f t="shared" si="8"/>
        <v>670</v>
      </c>
      <c r="K74" s="180" t="s">
        <v>1147</v>
      </c>
      <c r="L74" s="180">
        <v>13780680</v>
      </c>
      <c r="M74" s="144">
        <v>45324</v>
      </c>
      <c r="N74" s="144" t="s">
        <v>195</v>
      </c>
      <c r="O74" s="180" t="s">
        <v>43</v>
      </c>
      <c r="P74" s="180" t="s">
        <v>43</v>
      </c>
      <c r="Q74" s="274">
        <v>0</v>
      </c>
      <c r="R74" s="274">
        <v>20144</v>
      </c>
      <c r="S74" s="182">
        <f t="shared" si="7"/>
        <v>20144</v>
      </c>
      <c r="T74" s="216">
        <v>18035.8</v>
      </c>
      <c r="U74" s="180">
        <v>108</v>
      </c>
      <c r="V74" s="180" t="s">
        <v>62</v>
      </c>
      <c r="W74" s="180" t="s">
        <v>62</v>
      </c>
      <c r="X74" s="180" t="s">
        <v>276</v>
      </c>
      <c r="Y74" s="180"/>
      <c r="Z74" s="180" t="s">
        <v>1148</v>
      </c>
      <c r="AA74" s="194">
        <v>0.03</v>
      </c>
      <c r="AB74" s="197" t="s">
        <v>552</v>
      </c>
      <c r="AC74" s="188">
        <v>2.4E-2</v>
      </c>
      <c r="AD74" s="180">
        <f t="shared" si="2"/>
        <v>604.31999999999994</v>
      </c>
      <c r="AE74" s="180">
        <f t="shared" si="3"/>
        <v>186.5185185185185</v>
      </c>
      <c r="AF74" s="189">
        <f t="shared" si="4"/>
        <v>483.45600000000002</v>
      </c>
      <c r="AG74" s="368">
        <f t="shared" si="5"/>
        <v>669.97451851851849</v>
      </c>
      <c r="AH74" s="190">
        <v>0.06</v>
      </c>
      <c r="AI74" s="189">
        <f t="shared" si="6"/>
        <v>1208.6399999999999</v>
      </c>
    </row>
    <row r="75" spans="1:35" x14ac:dyDescent="0.25">
      <c r="A75" s="470" t="s">
        <v>632</v>
      </c>
      <c r="B75" s="180" t="s">
        <v>39</v>
      </c>
      <c r="C75" s="328" t="s">
        <v>39</v>
      </c>
      <c r="D75" s="180" t="s">
        <v>167</v>
      </c>
      <c r="E75" s="331" t="s">
        <v>451</v>
      </c>
      <c r="F75" s="180" t="s">
        <v>739</v>
      </c>
      <c r="G75" s="171" t="s">
        <v>850</v>
      </c>
      <c r="H75" s="186">
        <v>34573</v>
      </c>
      <c r="I75" s="186">
        <v>34763</v>
      </c>
      <c r="J75" s="186">
        <f t="shared" si="8"/>
        <v>190</v>
      </c>
      <c r="K75" s="180" t="s">
        <v>1153</v>
      </c>
      <c r="L75" s="180">
        <v>13822553</v>
      </c>
      <c r="M75" s="144">
        <v>45325</v>
      </c>
      <c r="N75" s="144" t="s">
        <v>195</v>
      </c>
      <c r="O75" s="180" t="s">
        <v>43</v>
      </c>
      <c r="P75" s="180" t="s">
        <v>43</v>
      </c>
      <c r="Q75" s="274">
        <v>1034832</v>
      </c>
      <c r="R75" s="274">
        <v>1124217</v>
      </c>
      <c r="S75" s="182">
        <f t="shared" si="7"/>
        <v>89385</v>
      </c>
      <c r="T75" s="216">
        <v>32073</v>
      </c>
      <c r="U75" s="180">
        <v>120</v>
      </c>
      <c r="V75" s="180" t="s">
        <v>63</v>
      </c>
      <c r="W75" s="180" t="s">
        <v>63</v>
      </c>
      <c r="X75" s="180" t="s">
        <v>277</v>
      </c>
      <c r="Y75" s="180"/>
      <c r="Z75" s="180" t="s">
        <v>1155</v>
      </c>
      <c r="AA75" s="194">
        <v>0.03</v>
      </c>
      <c r="AB75" s="197" t="s">
        <v>552</v>
      </c>
      <c r="AC75" s="188">
        <v>2.2499999999999999E-2</v>
      </c>
      <c r="AD75" s="180">
        <f t="shared" si="2"/>
        <v>33726.51</v>
      </c>
      <c r="AE75" s="180">
        <f t="shared" si="3"/>
        <v>9368.4750000000004</v>
      </c>
      <c r="AF75" s="189">
        <f t="shared" si="4"/>
        <v>25294.8825</v>
      </c>
      <c r="AG75" s="368">
        <f t="shared" si="5"/>
        <v>34663.357499999998</v>
      </c>
      <c r="AH75" s="190">
        <v>0.06</v>
      </c>
      <c r="AI75" s="189">
        <f t="shared" si="6"/>
        <v>5363.0999999999995</v>
      </c>
    </row>
    <row r="76" spans="1:35" x14ac:dyDescent="0.25">
      <c r="A76" s="470" t="s">
        <v>632</v>
      </c>
      <c r="B76" s="180" t="s">
        <v>24</v>
      </c>
      <c r="C76" s="328" t="s">
        <v>24</v>
      </c>
      <c r="D76" s="180" t="s">
        <v>420</v>
      </c>
      <c r="E76" s="331" t="s">
        <v>532</v>
      </c>
      <c r="F76" s="180" t="s">
        <v>853</v>
      </c>
      <c r="G76" s="171" t="s">
        <v>854</v>
      </c>
      <c r="H76" s="186">
        <v>14654</v>
      </c>
      <c r="I76" s="186">
        <v>14460</v>
      </c>
      <c r="J76" s="186">
        <f t="shared" si="8"/>
        <v>-194</v>
      </c>
      <c r="K76" s="180" t="s">
        <v>1154</v>
      </c>
      <c r="L76" s="180">
        <v>28324775</v>
      </c>
      <c r="M76" s="144">
        <v>45325</v>
      </c>
      <c r="N76" s="144" t="s">
        <v>195</v>
      </c>
      <c r="O76" s="180" t="s">
        <v>43</v>
      </c>
      <c r="P76" s="180" t="s">
        <v>43</v>
      </c>
      <c r="Q76" s="274">
        <v>519100</v>
      </c>
      <c r="R76" s="274">
        <v>630010</v>
      </c>
      <c r="S76" s="182">
        <f t="shared" si="7"/>
        <v>110910</v>
      </c>
      <c r="T76" s="216">
        <v>72009</v>
      </c>
      <c r="U76" s="180">
        <v>168</v>
      </c>
      <c r="V76" s="180" t="s">
        <v>63</v>
      </c>
      <c r="W76" s="180" t="s">
        <v>63</v>
      </c>
      <c r="X76" s="180" t="s">
        <v>277</v>
      </c>
      <c r="Y76" s="180"/>
      <c r="Z76" s="180" t="s">
        <v>1156</v>
      </c>
      <c r="AA76" s="194">
        <v>0.04</v>
      </c>
      <c r="AB76" s="197" t="s">
        <v>552</v>
      </c>
      <c r="AC76" s="188">
        <v>1.7000000000000001E-2</v>
      </c>
      <c r="AD76" s="180">
        <f t="shared" si="2"/>
        <v>25200.400000000001</v>
      </c>
      <c r="AE76" s="180">
        <f t="shared" si="3"/>
        <v>3750.0595238095239</v>
      </c>
      <c r="AF76" s="189">
        <f t="shared" si="4"/>
        <v>10710.17</v>
      </c>
      <c r="AG76" s="368">
        <f t="shared" si="5"/>
        <v>14460.229523809525</v>
      </c>
      <c r="AH76" s="190">
        <v>0.03</v>
      </c>
      <c r="AI76" s="189">
        <f t="shared" si="6"/>
        <v>3327.2999999999997</v>
      </c>
    </row>
    <row r="77" spans="1:35" x14ac:dyDescent="0.25">
      <c r="A77" s="470" t="s">
        <v>632</v>
      </c>
      <c r="B77" s="180" t="s">
        <v>31</v>
      </c>
      <c r="C77" s="328" t="s">
        <v>31</v>
      </c>
      <c r="D77" s="180" t="s">
        <v>101</v>
      </c>
      <c r="E77" s="19" t="s">
        <v>456</v>
      </c>
      <c r="F77" s="180" t="s">
        <v>556</v>
      </c>
      <c r="G77" s="180" t="s">
        <v>561</v>
      </c>
      <c r="H77" s="186">
        <v>19234</v>
      </c>
      <c r="I77" s="186">
        <v>19234</v>
      </c>
      <c r="J77" s="186">
        <f t="shared" si="8"/>
        <v>0</v>
      </c>
      <c r="K77" s="180" t="s">
        <v>1165</v>
      </c>
      <c r="L77" s="180">
        <v>22485510</v>
      </c>
      <c r="M77" s="144">
        <v>45325</v>
      </c>
      <c r="N77" s="144" t="s">
        <v>195</v>
      </c>
      <c r="O77" s="180" t="s">
        <v>174</v>
      </c>
      <c r="P77" s="180" t="s">
        <v>174</v>
      </c>
      <c r="Q77" s="274">
        <v>752568</v>
      </c>
      <c r="R77" s="274">
        <v>838009</v>
      </c>
      <c r="S77" s="182">
        <f t="shared" si="7"/>
        <v>85441</v>
      </c>
      <c r="T77" s="216">
        <v>34060</v>
      </c>
      <c r="U77" s="180">
        <v>168</v>
      </c>
      <c r="V77" s="180" t="s">
        <v>63</v>
      </c>
      <c r="W77" s="180" t="s">
        <v>63</v>
      </c>
      <c r="X77" s="180" t="s">
        <v>277</v>
      </c>
      <c r="Y77" s="180"/>
      <c r="Z77" s="180" t="s">
        <v>1166</v>
      </c>
      <c r="AA77" s="194">
        <v>0.04</v>
      </c>
      <c r="AB77" s="197" t="s">
        <v>552</v>
      </c>
      <c r="AC77" s="188">
        <v>1.7000000000000001E-2</v>
      </c>
      <c r="AD77" s="180">
        <f t="shared" si="2"/>
        <v>33520.36</v>
      </c>
      <c r="AE77" s="180">
        <f t="shared" si="3"/>
        <v>4988.1488095238092</v>
      </c>
      <c r="AF77" s="189">
        <f t="shared" si="4"/>
        <v>14246.153</v>
      </c>
      <c r="AG77" s="368">
        <f t="shared" si="5"/>
        <v>19234.301809523808</v>
      </c>
      <c r="AH77" s="190">
        <v>0.03</v>
      </c>
      <c r="AI77" s="189">
        <f t="shared" si="6"/>
        <v>2563.23</v>
      </c>
    </row>
    <row r="78" spans="1:35" x14ac:dyDescent="0.25">
      <c r="A78" s="470" t="s">
        <v>632</v>
      </c>
      <c r="B78" s="180" t="s">
        <v>29</v>
      </c>
      <c r="C78" s="328" t="s">
        <v>29</v>
      </c>
      <c r="D78" s="180" t="s">
        <v>168</v>
      </c>
      <c r="E78" s="331" t="s">
        <v>455</v>
      </c>
      <c r="F78" s="180" t="s">
        <v>587</v>
      </c>
      <c r="G78" s="171" t="s">
        <v>593</v>
      </c>
      <c r="H78" s="186">
        <v>514</v>
      </c>
      <c r="I78" s="186">
        <v>467</v>
      </c>
      <c r="J78" s="186">
        <f t="shared" si="8"/>
        <v>-47</v>
      </c>
      <c r="K78" s="180" t="s">
        <v>1168</v>
      </c>
      <c r="L78" s="180">
        <v>24060967</v>
      </c>
      <c r="M78" s="144">
        <v>45327</v>
      </c>
      <c r="N78" s="144" t="s">
        <v>196</v>
      </c>
      <c r="O78" s="180" t="s">
        <v>43</v>
      </c>
      <c r="P78" s="180" t="s">
        <v>43</v>
      </c>
      <c r="Q78" s="274">
        <v>4790</v>
      </c>
      <c r="R78" s="274">
        <v>10640</v>
      </c>
      <c r="S78" s="182">
        <f t="shared" si="7"/>
        <v>5850</v>
      </c>
      <c r="T78" s="216">
        <v>4217</v>
      </c>
      <c r="U78" s="180">
        <v>72</v>
      </c>
      <c r="V78" s="180" t="s">
        <v>63</v>
      </c>
      <c r="W78" s="180" t="s">
        <v>63</v>
      </c>
      <c r="X78" s="180" t="s">
        <v>277</v>
      </c>
      <c r="Y78" s="180"/>
      <c r="Z78" s="180" t="s">
        <v>1177</v>
      </c>
      <c r="AA78" s="194">
        <v>0.03</v>
      </c>
      <c r="AB78" s="197" t="s">
        <v>552</v>
      </c>
      <c r="AC78" s="188">
        <v>0.03</v>
      </c>
      <c r="AD78" s="180">
        <f t="shared" si="2"/>
        <v>319.2</v>
      </c>
      <c r="AE78" s="180">
        <f t="shared" si="3"/>
        <v>147.77777777777777</v>
      </c>
      <c r="AF78" s="189">
        <f t="shared" si="4"/>
        <v>319.2</v>
      </c>
      <c r="AG78" s="368">
        <f t="shared" si="5"/>
        <v>466.97777777777776</v>
      </c>
      <c r="AH78" s="190">
        <v>0.06</v>
      </c>
      <c r="AI78" s="189">
        <f t="shared" si="6"/>
        <v>351</v>
      </c>
    </row>
    <row r="79" spans="1:35" x14ac:dyDescent="0.25">
      <c r="A79" s="470" t="s">
        <v>632</v>
      </c>
      <c r="B79" s="180" t="s">
        <v>38</v>
      </c>
      <c r="C79" s="328" t="s">
        <v>38</v>
      </c>
      <c r="D79" s="180" t="s">
        <v>101</v>
      </c>
      <c r="E79" s="8" t="s">
        <v>2083</v>
      </c>
      <c r="F79" s="180" t="s">
        <v>557</v>
      </c>
      <c r="G79" s="171" t="s">
        <v>559</v>
      </c>
      <c r="H79" s="186">
        <v>0</v>
      </c>
      <c r="I79" s="186">
        <v>600</v>
      </c>
      <c r="J79" s="186">
        <f t="shared" si="8"/>
        <v>600</v>
      </c>
      <c r="K79" s="180" t="s">
        <v>1169</v>
      </c>
      <c r="L79" s="180">
        <v>27858800</v>
      </c>
      <c r="M79" s="144">
        <v>45327</v>
      </c>
      <c r="N79" s="144" t="s">
        <v>196</v>
      </c>
      <c r="O79" s="180" t="s">
        <v>43</v>
      </c>
      <c r="P79" s="180" t="s">
        <v>43</v>
      </c>
      <c r="Q79" s="274">
        <v>0</v>
      </c>
      <c r="R79" s="274">
        <v>18040</v>
      </c>
      <c r="S79" s="182">
        <f t="shared" si="7"/>
        <v>18040</v>
      </c>
      <c r="T79" s="216">
        <v>16038</v>
      </c>
      <c r="U79" s="180">
        <v>108</v>
      </c>
      <c r="V79" s="180" t="s">
        <v>62</v>
      </c>
      <c r="W79" s="180" t="s">
        <v>62</v>
      </c>
      <c r="X79" s="180" t="s">
        <v>276</v>
      </c>
      <c r="Y79" s="180"/>
      <c r="Z79" s="180" t="s">
        <v>1178</v>
      </c>
      <c r="AA79" s="194">
        <v>0.03</v>
      </c>
      <c r="AB79" s="197" t="s">
        <v>552</v>
      </c>
      <c r="AC79" s="188">
        <v>2.4E-2</v>
      </c>
      <c r="AD79" s="180">
        <f t="shared" si="2"/>
        <v>541.19999999999993</v>
      </c>
      <c r="AE79" s="180">
        <f t="shared" si="3"/>
        <v>167.03703703703704</v>
      </c>
      <c r="AF79" s="189">
        <f t="shared" si="4"/>
        <v>432.96000000000004</v>
      </c>
      <c r="AG79" s="368">
        <f t="shared" si="5"/>
        <v>599.9970370370371</v>
      </c>
      <c r="AH79" s="190">
        <v>0.06</v>
      </c>
      <c r="AI79" s="189">
        <f t="shared" si="6"/>
        <v>1082.3999999999999</v>
      </c>
    </row>
    <row r="80" spans="1:35" x14ac:dyDescent="0.25">
      <c r="A80" s="470" t="s">
        <v>632</v>
      </c>
      <c r="B80" s="180" t="s">
        <v>44</v>
      </c>
      <c r="C80" s="328" t="s">
        <v>37</v>
      </c>
      <c r="D80" s="180" t="s">
        <v>99</v>
      </c>
      <c r="E80" s="331" t="s">
        <v>459</v>
      </c>
      <c r="F80" s="8" t="s">
        <v>889</v>
      </c>
      <c r="G80" s="180" t="s">
        <v>651</v>
      </c>
      <c r="H80" s="186">
        <v>0</v>
      </c>
      <c r="I80" s="186">
        <v>1306</v>
      </c>
      <c r="J80" s="186">
        <f t="shared" si="8"/>
        <v>1306</v>
      </c>
      <c r="K80" s="180" t="s">
        <v>1170</v>
      </c>
      <c r="L80" s="180">
        <v>32134828</v>
      </c>
      <c r="M80" s="144">
        <v>45327</v>
      </c>
      <c r="N80" s="144" t="s">
        <v>196</v>
      </c>
      <c r="O80" s="180" t="s">
        <v>43</v>
      </c>
      <c r="P80" s="180" t="s">
        <v>43</v>
      </c>
      <c r="Q80" s="186">
        <v>0</v>
      </c>
      <c r="R80" s="186">
        <v>10000</v>
      </c>
      <c r="S80" s="182">
        <f t="shared" si="7"/>
        <v>10000</v>
      </c>
      <c r="T80" s="216">
        <v>8400</v>
      </c>
      <c r="U80" s="180">
        <v>18</v>
      </c>
      <c r="V80" s="180" t="s">
        <v>62</v>
      </c>
      <c r="W80" s="180" t="s">
        <v>62</v>
      </c>
      <c r="X80" s="180" t="s">
        <v>276</v>
      </c>
      <c r="Y80" s="180"/>
      <c r="Z80" s="180" t="s">
        <v>1179</v>
      </c>
      <c r="AA80" s="194">
        <v>0.03</v>
      </c>
      <c r="AB80" s="197" t="s">
        <v>552</v>
      </c>
      <c r="AC80" s="188">
        <v>7.4999999999999997E-2</v>
      </c>
      <c r="AD80" s="180">
        <f t="shared" si="2"/>
        <v>300</v>
      </c>
      <c r="AE80" s="180">
        <f t="shared" si="3"/>
        <v>555.55555555555554</v>
      </c>
      <c r="AF80" s="189">
        <f t="shared" si="4"/>
        <v>750</v>
      </c>
      <c r="AG80" s="368">
        <f t="shared" si="5"/>
        <v>1305.5555555555557</v>
      </c>
      <c r="AH80" s="190">
        <v>0.06</v>
      </c>
      <c r="AI80" s="189">
        <f t="shared" si="6"/>
        <v>600</v>
      </c>
    </row>
    <row r="81" spans="1:35" x14ac:dyDescent="0.25">
      <c r="A81" s="470" t="s">
        <v>632</v>
      </c>
      <c r="B81" s="180" t="s">
        <v>241</v>
      </c>
      <c r="C81" s="328" t="s">
        <v>241</v>
      </c>
      <c r="D81" s="180" t="s">
        <v>101</v>
      </c>
      <c r="E81" s="331" t="s">
        <v>489</v>
      </c>
      <c r="F81" s="180" t="s">
        <v>836</v>
      </c>
      <c r="G81" s="171" t="s">
        <v>605</v>
      </c>
      <c r="H81" s="186">
        <v>0</v>
      </c>
      <c r="I81" s="186">
        <v>644</v>
      </c>
      <c r="J81" s="186">
        <f t="shared" si="8"/>
        <v>644</v>
      </c>
      <c r="K81" s="180" t="s">
        <v>1171</v>
      </c>
      <c r="L81" s="180">
        <v>27919803</v>
      </c>
      <c r="M81" s="144">
        <v>45327</v>
      </c>
      <c r="N81" s="144" t="s">
        <v>196</v>
      </c>
      <c r="O81" s="180" t="s">
        <v>43</v>
      </c>
      <c r="P81" s="180" t="s">
        <v>43</v>
      </c>
      <c r="Q81" s="274">
        <v>0</v>
      </c>
      <c r="R81" s="274">
        <v>19363</v>
      </c>
      <c r="S81" s="182">
        <f t="shared" si="7"/>
        <v>19363</v>
      </c>
      <c r="T81" s="216">
        <v>17294.849999999999</v>
      </c>
      <c r="U81" s="180">
        <v>108</v>
      </c>
      <c r="V81" s="180" t="s">
        <v>62</v>
      </c>
      <c r="W81" s="180" t="s">
        <v>62</v>
      </c>
      <c r="X81" s="180" t="s">
        <v>276</v>
      </c>
      <c r="Y81" s="180"/>
      <c r="Z81" s="180" t="s">
        <v>1180</v>
      </c>
      <c r="AA81" s="194">
        <v>0.03</v>
      </c>
      <c r="AB81" s="197" t="s">
        <v>552</v>
      </c>
      <c r="AC81" s="188">
        <v>2.4E-2</v>
      </c>
      <c r="AD81" s="180">
        <f t="shared" si="2"/>
        <v>580.89</v>
      </c>
      <c r="AE81" s="180">
        <f t="shared" si="3"/>
        <v>179.28703703703704</v>
      </c>
      <c r="AF81" s="189">
        <f t="shared" si="4"/>
        <v>464.71199999999999</v>
      </c>
      <c r="AG81" s="368">
        <f t="shared" si="5"/>
        <v>643.99903703703706</v>
      </c>
      <c r="AH81" s="190">
        <v>0.06</v>
      </c>
      <c r="AI81" s="189">
        <f t="shared" si="6"/>
        <v>1161.78</v>
      </c>
    </row>
    <row r="82" spans="1:35" x14ac:dyDescent="0.25">
      <c r="A82" s="470" t="s">
        <v>632</v>
      </c>
      <c r="B82" s="180" t="s">
        <v>29</v>
      </c>
      <c r="C82" s="328" t="s">
        <v>29</v>
      </c>
      <c r="D82" s="180" t="s">
        <v>168</v>
      </c>
      <c r="E82" s="331" t="s">
        <v>2081</v>
      </c>
      <c r="F82" s="180" t="s">
        <v>1172</v>
      </c>
      <c r="G82" s="180" t="s">
        <v>1182</v>
      </c>
      <c r="H82" s="186">
        <v>0</v>
      </c>
      <c r="I82" s="186">
        <v>4143</v>
      </c>
      <c r="J82" s="186">
        <f t="shared" si="8"/>
        <v>4143</v>
      </c>
      <c r="K82" s="180" t="s">
        <v>1173</v>
      </c>
      <c r="L82" s="180">
        <v>23246755</v>
      </c>
      <c r="M82" s="144">
        <v>45327</v>
      </c>
      <c r="N82" s="144" t="s">
        <v>196</v>
      </c>
      <c r="O82" s="180" t="s">
        <v>43</v>
      </c>
      <c r="P82" s="180" t="s">
        <v>43</v>
      </c>
      <c r="Q82" s="186">
        <v>0</v>
      </c>
      <c r="R82" s="186">
        <v>180507</v>
      </c>
      <c r="S82" s="182">
        <f t="shared" si="7"/>
        <v>180507</v>
      </c>
      <c r="T82" s="216">
        <v>30216</v>
      </c>
      <c r="U82" s="180">
        <v>168</v>
      </c>
      <c r="V82" s="180" t="s">
        <v>64</v>
      </c>
      <c r="W82" s="180" t="s">
        <v>64</v>
      </c>
      <c r="X82" s="180" t="s">
        <v>276</v>
      </c>
      <c r="Y82" s="180" t="s">
        <v>572</v>
      </c>
      <c r="Z82" s="180" t="s">
        <v>1181</v>
      </c>
      <c r="AA82" s="194">
        <v>0.04</v>
      </c>
      <c r="AB82" s="197" t="s">
        <v>552</v>
      </c>
      <c r="AC82" s="188">
        <v>1.7000000000000001E-2</v>
      </c>
      <c r="AD82" s="180">
        <f t="shared" si="2"/>
        <v>7220.28</v>
      </c>
      <c r="AE82" s="180">
        <f t="shared" si="3"/>
        <v>1074.4464285714287</v>
      </c>
      <c r="AF82" s="189">
        <f t="shared" si="4"/>
        <v>3068.6190000000001</v>
      </c>
      <c r="AG82" s="368">
        <f t="shared" si="5"/>
        <v>4143.065428571429</v>
      </c>
      <c r="AH82" s="190">
        <v>0.03</v>
      </c>
      <c r="AI82" s="189">
        <f t="shared" si="6"/>
        <v>5415.21</v>
      </c>
    </row>
    <row r="83" spans="1:35" x14ac:dyDescent="0.25">
      <c r="A83" s="470" t="s">
        <v>632</v>
      </c>
      <c r="B83" s="180" t="s">
        <v>38</v>
      </c>
      <c r="C83" s="328" t="s">
        <v>38</v>
      </c>
      <c r="D83" s="180" t="s">
        <v>101</v>
      </c>
      <c r="E83" s="8" t="s">
        <v>2083</v>
      </c>
      <c r="F83" s="180" t="s">
        <v>1174</v>
      </c>
      <c r="G83" s="180" t="s">
        <v>1184</v>
      </c>
      <c r="H83" s="186">
        <v>0</v>
      </c>
      <c r="I83" s="186">
        <v>4100</v>
      </c>
      <c r="J83" s="186">
        <f t="shared" si="8"/>
        <v>4100</v>
      </c>
      <c r="K83" s="180" t="s">
        <v>1175</v>
      </c>
      <c r="L83" s="180">
        <v>33905167</v>
      </c>
      <c r="M83" s="144">
        <v>45327</v>
      </c>
      <c r="N83" s="144" t="s">
        <v>196</v>
      </c>
      <c r="O83" s="180" t="s">
        <v>43</v>
      </c>
      <c r="P83" s="180" t="s">
        <v>43</v>
      </c>
      <c r="Q83" s="186">
        <v>0</v>
      </c>
      <c r="R83" s="186">
        <v>178633</v>
      </c>
      <c r="S83" s="182">
        <f t="shared" si="7"/>
        <v>178633</v>
      </c>
      <c r="T83" s="216">
        <v>166815</v>
      </c>
      <c r="U83" s="180">
        <v>168</v>
      </c>
      <c r="V83" s="180" t="s">
        <v>62</v>
      </c>
      <c r="W83" s="180" t="s">
        <v>62</v>
      </c>
      <c r="X83" s="180" t="s">
        <v>276</v>
      </c>
      <c r="Y83" s="180"/>
      <c r="Z83" s="180" t="s">
        <v>1183</v>
      </c>
      <c r="AA83" s="194">
        <v>0.04</v>
      </c>
      <c r="AB83" s="197" t="s">
        <v>552</v>
      </c>
      <c r="AC83" s="188">
        <v>1.7000000000000001E-2</v>
      </c>
      <c r="AD83" s="180">
        <f t="shared" si="2"/>
        <v>7145.32</v>
      </c>
      <c r="AE83" s="180">
        <f t="shared" si="3"/>
        <v>1063.2916666666667</v>
      </c>
      <c r="AF83" s="189">
        <f t="shared" si="4"/>
        <v>3036.7610000000004</v>
      </c>
      <c r="AG83" s="368">
        <f t="shared" si="5"/>
        <v>4100.0526666666674</v>
      </c>
      <c r="AH83" s="190">
        <v>0.03</v>
      </c>
      <c r="AI83" s="189">
        <f t="shared" si="6"/>
        <v>5358.99</v>
      </c>
    </row>
    <row r="84" spans="1:35" x14ac:dyDescent="0.25">
      <c r="A84" s="470" t="s">
        <v>632</v>
      </c>
      <c r="B84" s="180" t="s">
        <v>27</v>
      </c>
      <c r="C84" s="328" t="s">
        <v>27</v>
      </c>
      <c r="D84" s="180" t="s">
        <v>5938</v>
      </c>
      <c r="E84" s="331" t="s">
        <v>209</v>
      </c>
      <c r="F84" s="180" t="s">
        <v>564</v>
      </c>
      <c r="G84" s="171" t="s">
        <v>565</v>
      </c>
      <c r="H84" s="186">
        <v>19951</v>
      </c>
      <c r="I84" s="186">
        <v>19951</v>
      </c>
      <c r="J84" s="186">
        <f t="shared" si="8"/>
        <v>0</v>
      </c>
      <c r="K84" s="180" t="s">
        <v>1176</v>
      </c>
      <c r="L84" s="180">
        <v>34038753</v>
      </c>
      <c r="M84" s="144">
        <v>45327</v>
      </c>
      <c r="N84" s="144" t="s">
        <v>196</v>
      </c>
      <c r="O84" s="180" t="s">
        <v>128</v>
      </c>
      <c r="P84" s="180" t="s">
        <v>128</v>
      </c>
      <c r="Q84" s="274">
        <v>737107</v>
      </c>
      <c r="R84" s="274">
        <v>869248</v>
      </c>
      <c r="S84" s="182">
        <f t="shared" si="7"/>
        <v>132141</v>
      </c>
      <c r="T84" s="216">
        <v>78886</v>
      </c>
      <c r="U84" s="180">
        <v>168</v>
      </c>
      <c r="V84" s="180" t="s">
        <v>63</v>
      </c>
      <c r="W84" s="180" t="s">
        <v>63</v>
      </c>
      <c r="X84" s="180" t="s">
        <v>277</v>
      </c>
      <c r="Y84" s="180"/>
      <c r="Z84" s="180" t="s">
        <v>1185</v>
      </c>
      <c r="AA84" s="194">
        <v>0.04</v>
      </c>
      <c r="AB84" s="197" t="s">
        <v>552</v>
      </c>
      <c r="AC84" s="188">
        <v>1.7000000000000001E-2</v>
      </c>
      <c r="AD84" s="180">
        <f t="shared" si="2"/>
        <v>34769.919999999998</v>
      </c>
      <c r="AE84" s="180">
        <f t="shared" si="3"/>
        <v>5174.0952380952385</v>
      </c>
      <c r="AF84" s="189">
        <f t="shared" si="4"/>
        <v>14777.216</v>
      </c>
      <c r="AG84" s="368">
        <f t="shared" si="5"/>
        <v>19951.311238095237</v>
      </c>
      <c r="AH84" s="190">
        <v>0.03</v>
      </c>
      <c r="AI84" s="189">
        <f t="shared" si="6"/>
        <v>3964.23</v>
      </c>
    </row>
    <row r="85" spans="1:35" x14ac:dyDescent="0.25">
      <c r="A85" s="470" t="s">
        <v>632</v>
      </c>
      <c r="B85" s="180" t="s">
        <v>44</v>
      </c>
      <c r="C85" s="328" t="s">
        <v>37</v>
      </c>
      <c r="D85" s="180" t="s">
        <v>99</v>
      </c>
      <c r="E85" s="331" t="s">
        <v>459</v>
      </c>
      <c r="F85" s="171" t="s">
        <v>760</v>
      </c>
      <c r="G85" s="171" t="s">
        <v>761</v>
      </c>
      <c r="H85" s="186">
        <v>2742</v>
      </c>
      <c r="I85" s="186">
        <v>2670</v>
      </c>
      <c r="J85" s="186">
        <f t="shared" si="8"/>
        <v>-72</v>
      </c>
      <c r="K85" s="180" t="s">
        <v>740</v>
      </c>
      <c r="L85" s="180">
        <v>23893671</v>
      </c>
      <c r="M85" s="144">
        <v>45327</v>
      </c>
      <c r="N85" s="144" t="s">
        <v>196</v>
      </c>
      <c r="O85" s="180" t="s">
        <v>148</v>
      </c>
      <c r="P85" s="180" t="s">
        <v>252</v>
      </c>
      <c r="Q85" s="274">
        <v>77812.38</v>
      </c>
      <c r="R85" s="274">
        <v>116329</v>
      </c>
      <c r="S85" s="182">
        <f t="shared" si="7"/>
        <v>38516.619999999995</v>
      </c>
      <c r="T85" s="216">
        <v>31600</v>
      </c>
      <c r="U85" s="180">
        <v>168</v>
      </c>
      <c r="V85" s="180" t="s">
        <v>63</v>
      </c>
      <c r="W85" s="180" t="s">
        <v>63</v>
      </c>
      <c r="X85" s="180" t="s">
        <v>277</v>
      </c>
      <c r="Y85" s="180"/>
      <c r="Z85" s="180" t="s">
        <v>1186</v>
      </c>
      <c r="AA85" s="194">
        <v>0.04</v>
      </c>
      <c r="AB85" s="197" t="s">
        <v>552</v>
      </c>
      <c r="AC85" s="188">
        <v>1.7000000000000001E-2</v>
      </c>
      <c r="AD85" s="180">
        <f t="shared" si="2"/>
        <v>4653.16</v>
      </c>
      <c r="AE85" s="180">
        <f t="shared" si="3"/>
        <v>692.43452380952385</v>
      </c>
      <c r="AF85" s="189">
        <f t="shared" si="4"/>
        <v>1977.5930000000001</v>
      </c>
      <c r="AG85" s="368">
        <f t="shared" si="5"/>
        <v>2670.0275238095237</v>
      </c>
      <c r="AH85" s="190">
        <v>0.03</v>
      </c>
      <c r="AI85" s="189">
        <f t="shared" si="6"/>
        <v>1155.4985999999999</v>
      </c>
    </row>
    <row r="86" spans="1:35" x14ac:dyDescent="0.25">
      <c r="A86" s="470" t="s">
        <v>632</v>
      </c>
      <c r="B86" s="180" t="s">
        <v>38</v>
      </c>
      <c r="C86" s="328" t="s">
        <v>38</v>
      </c>
      <c r="D86" s="180" t="s">
        <v>101</v>
      </c>
      <c r="E86" s="8" t="s">
        <v>2083</v>
      </c>
      <c r="F86" s="180" t="s">
        <v>983</v>
      </c>
      <c r="G86" s="180" t="s">
        <v>984</v>
      </c>
      <c r="H86" s="186">
        <v>5000</v>
      </c>
      <c r="I86" s="186">
        <v>10500</v>
      </c>
      <c r="J86" s="186">
        <f t="shared" si="8"/>
        <v>5500</v>
      </c>
      <c r="K86" s="180" t="s">
        <v>1187</v>
      </c>
      <c r="L86" s="180">
        <v>13068776</v>
      </c>
      <c r="M86" s="144">
        <v>45327</v>
      </c>
      <c r="N86" s="144" t="s">
        <v>196</v>
      </c>
      <c r="O86" s="180" t="s">
        <v>148</v>
      </c>
      <c r="P86" s="21" t="s">
        <v>260</v>
      </c>
      <c r="Q86" s="274">
        <v>0</v>
      </c>
      <c r="R86" s="274">
        <v>340544</v>
      </c>
      <c r="S86" s="182">
        <f t="shared" si="7"/>
        <v>340544</v>
      </c>
      <c r="T86" s="216">
        <v>322375</v>
      </c>
      <c r="U86" s="180">
        <v>120</v>
      </c>
      <c r="V86" s="180" t="s">
        <v>64</v>
      </c>
      <c r="W86" s="180" t="s">
        <v>64</v>
      </c>
      <c r="X86" s="180" t="s">
        <v>276</v>
      </c>
      <c r="Y86" s="180"/>
      <c r="Z86" s="180" t="s">
        <v>1188</v>
      </c>
      <c r="AA86" s="194">
        <v>0.03</v>
      </c>
      <c r="AB86" s="197" t="s">
        <v>552</v>
      </c>
      <c r="AC86" s="188">
        <v>2.2499999999999999E-2</v>
      </c>
      <c r="AD86" s="180">
        <f t="shared" si="2"/>
        <v>10216.32</v>
      </c>
      <c r="AE86" s="180">
        <f t="shared" si="3"/>
        <v>2837.8666666666668</v>
      </c>
      <c r="AF86" s="189">
        <f t="shared" si="4"/>
        <v>7662.24</v>
      </c>
      <c r="AG86" s="368">
        <f t="shared" si="5"/>
        <v>10500.106666666667</v>
      </c>
      <c r="AH86" s="190">
        <v>0.06</v>
      </c>
      <c r="AI86" s="189">
        <f t="shared" si="6"/>
        <v>20432.64</v>
      </c>
    </row>
    <row r="87" spans="1:35" x14ac:dyDescent="0.25">
      <c r="A87" s="470" t="s">
        <v>632</v>
      </c>
      <c r="B87" s="180" t="s">
        <v>31</v>
      </c>
      <c r="C87" s="328" t="s">
        <v>31</v>
      </c>
      <c r="D87" s="180" t="s">
        <v>101</v>
      </c>
      <c r="E87" s="331" t="s">
        <v>32</v>
      </c>
      <c r="F87" s="180" t="s">
        <v>530</v>
      </c>
      <c r="G87" s="171" t="s">
        <v>569</v>
      </c>
      <c r="H87" s="186">
        <v>2269</v>
      </c>
      <c r="I87" s="186">
        <v>2500</v>
      </c>
      <c r="J87" s="186">
        <f t="shared" si="8"/>
        <v>231</v>
      </c>
      <c r="K87" s="180" t="s">
        <v>668</v>
      </c>
      <c r="L87" s="180">
        <v>21850525</v>
      </c>
      <c r="M87" s="144">
        <v>45327</v>
      </c>
      <c r="N87" s="144" t="s">
        <v>196</v>
      </c>
      <c r="O87" s="180" t="s">
        <v>43</v>
      </c>
      <c r="P87" s="180" t="s">
        <v>43</v>
      </c>
      <c r="Q87" s="274">
        <v>70991</v>
      </c>
      <c r="R87" s="274">
        <v>108915</v>
      </c>
      <c r="S87" s="182">
        <f t="shared" si="7"/>
        <v>37924</v>
      </c>
      <c r="T87" s="216">
        <v>30289</v>
      </c>
      <c r="U87" s="180">
        <v>168</v>
      </c>
      <c r="V87" s="180" t="s">
        <v>63</v>
      </c>
      <c r="W87" s="180" t="s">
        <v>63</v>
      </c>
      <c r="X87" s="180" t="s">
        <v>277</v>
      </c>
      <c r="Y87" s="180"/>
      <c r="Z87" s="180" t="s">
        <v>1189</v>
      </c>
      <c r="AA87" s="194">
        <v>0.04</v>
      </c>
      <c r="AB87" s="197" t="s">
        <v>552</v>
      </c>
      <c r="AC87" s="188">
        <v>1.7000000000000001E-2</v>
      </c>
      <c r="AD87" s="180">
        <f t="shared" si="2"/>
        <v>4356.6000000000004</v>
      </c>
      <c r="AE87" s="180">
        <f t="shared" si="3"/>
        <v>648.30357142857144</v>
      </c>
      <c r="AF87" s="189">
        <f t="shared" si="4"/>
        <v>1851.5550000000001</v>
      </c>
      <c r="AG87" s="368">
        <f t="shared" si="5"/>
        <v>2499.8585714285714</v>
      </c>
      <c r="AH87" s="190">
        <v>0.03</v>
      </c>
      <c r="AI87" s="189">
        <f t="shared" si="6"/>
        <v>1137.72</v>
      </c>
    </row>
    <row r="88" spans="1:35" x14ac:dyDescent="0.25">
      <c r="A88" s="470" t="s">
        <v>632</v>
      </c>
      <c r="B88" s="180" t="s">
        <v>31</v>
      </c>
      <c r="C88" s="328" t="s">
        <v>31</v>
      </c>
      <c r="D88" s="180" t="s">
        <v>101</v>
      </c>
      <c r="E88" s="331" t="s">
        <v>32</v>
      </c>
      <c r="F88" s="180" t="s">
        <v>748</v>
      </c>
      <c r="G88" s="180" t="s">
        <v>653</v>
      </c>
      <c r="H88" s="186">
        <v>0</v>
      </c>
      <c r="I88" s="186">
        <v>3060</v>
      </c>
      <c r="J88" s="186">
        <f t="shared" si="8"/>
        <v>3060</v>
      </c>
      <c r="K88" s="180" t="s">
        <v>1097</v>
      </c>
      <c r="L88" s="180">
        <v>25999151</v>
      </c>
      <c r="M88" s="144">
        <v>45327</v>
      </c>
      <c r="N88" s="144" t="s">
        <v>196</v>
      </c>
      <c r="O88" s="180" t="s">
        <v>21</v>
      </c>
      <c r="P88" s="180" t="s">
        <v>21</v>
      </c>
      <c r="Q88" s="274">
        <v>0</v>
      </c>
      <c r="R88" s="274">
        <v>133310</v>
      </c>
      <c r="S88" s="182">
        <f>R88-Q88</f>
        <v>133310</v>
      </c>
      <c r="T88" s="216">
        <v>124211</v>
      </c>
      <c r="U88" s="180">
        <v>168</v>
      </c>
      <c r="V88" s="180" t="s">
        <v>62</v>
      </c>
      <c r="W88" s="180" t="s">
        <v>62</v>
      </c>
      <c r="X88" s="180" t="s">
        <v>276</v>
      </c>
      <c r="Y88" s="180"/>
      <c r="Z88" s="180" t="s">
        <v>1098</v>
      </c>
      <c r="AA88" s="194">
        <v>0.04</v>
      </c>
      <c r="AB88" s="197" t="s">
        <v>552</v>
      </c>
      <c r="AC88" s="188">
        <v>1.7000000000000001E-2</v>
      </c>
      <c r="AD88" s="180">
        <f t="shared" ref="AD88:AD151" si="9">AA88*R88</f>
        <v>5332.4000000000005</v>
      </c>
      <c r="AE88" s="180">
        <f t="shared" ref="AE88:AE151" si="10">R88/U88</f>
        <v>793.51190476190482</v>
      </c>
      <c r="AF88" s="189">
        <f t="shared" ref="AF88:AF151" si="11">AC88*R88</f>
        <v>2266.27</v>
      </c>
      <c r="AG88" s="368">
        <f t="shared" ref="AG88:AG151" si="12">AE88+AF88</f>
        <v>3059.781904761905</v>
      </c>
      <c r="AH88" s="190">
        <v>0.03</v>
      </c>
      <c r="AI88" s="189">
        <f t="shared" ref="AI88:AI151" si="13">S88*AH88</f>
        <v>3999.2999999999997</v>
      </c>
    </row>
    <row r="89" spans="1:35" x14ac:dyDescent="0.25">
      <c r="A89" s="470" t="s">
        <v>632</v>
      </c>
      <c r="B89" s="180" t="s">
        <v>39</v>
      </c>
      <c r="C89" s="328" t="s">
        <v>39</v>
      </c>
      <c r="D89" s="180" t="s">
        <v>167</v>
      </c>
      <c r="E89" s="331" t="s">
        <v>451</v>
      </c>
      <c r="F89" s="180" t="s">
        <v>1190</v>
      </c>
      <c r="G89" s="180" t="s">
        <v>734</v>
      </c>
      <c r="H89" s="186">
        <v>0</v>
      </c>
      <c r="I89" s="186">
        <v>1198</v>
      </c>
      <c r="J89" s="186">
        <f t="shared" si="8"/>
        <v>1198</v>
      </c>
      <c r="K89" s="180" t="s">
        <v>1191</v>
      </c>
      <c r="L89" s="180">
        <v>26214890</v>
      </c>
      <c r="M89" s="144">
        <v>45327</v>
      </c>
      <c r="N89" s="144" t="s">
        <v>196</v>
      </c>
      <c r="O89" s="180" t="s">
        <v>43</v>
      </c>
      <c r="P89" s="180" t="s">
        <v>43</v>
      </c>
      <c r="Q89" s="274">
        <v>0</v>
      </c>
      <c r="R89" s="274">
        <v>33013</v>
      </c>
      <c r="S89" s="182">
        <f t="shared" si="7"/>
        <v>33013</v>
      </c>
      <c r="T89" s="216">
        <v>30262</v>
      </c>
      <c r="U89" s="180">
        <v>108</v>
      </c>
      <c r="V89" s="180" t="s">
        <v>62</v>
      </c>
      <c r="W89" s="180" t="s">
        <v>62</v>
      </c>
      <c r="X89" s="180" t="s">
        <v>276</v>
      </c>
      <c r="Y89" s="180"/>
      <c r="Z89" s="180" t="s">
        <v>1193</v>
      </c>
      <c r="AA89" s="194">
        <v>0.03</v>
      </c>
      <c r="AB89" s="197" t="s">
        <v>552</v>
      </c>
      <c r="AC89" s="188">
        <v>2.4E-2</v>
      </c>
      <c r="AD89" s="180">
        <f t="shared" si="9"/>
        <v>990.39</v>
      </c>
      <c r="AE89" s="180">
        <f t="shared" si="10"/>
        <v>305.67592592592592</v>
      </c>
      <c r="AF89" s="189">
        <f t="shared" si="11"/>
        <v>792.31200000000001</v>
      </c>
      <c r="AG89" s="368">
        <f t="shared" si="12"/>
        <v>1097.987925925926</v>
      </c>
      <c r="AH89" s="190">
        <v>0.06</v>
      </c>
      <c r="AI89" s="189">
        <f t="shared" si="13"/>
        <v>1980.78</v>
      </c>
    </row>
    <row r="90" spans="1:35" x14ac:dyDescent="0.25">
      <c r="A90" s="470" t="s">
        <v>632</v>
      </c>
      <c r="B90" s="180" t="s">
        <v>27</v>
      </c>
      <c r="C90" s="328" t="s">
        <v>27</v>
      </c>
      <c r="D90" s="180" t="s">
        <v>5938</v>
      </c>
      <c r="E90" s="19" t="s">
        <v>926</v>
      </c>
      <c r="F90" s="180" t="s">
        <v>803</v>
      </c>
      <c r="G90" s="180" t="s">
        <v>786</v>
      </c>
      <c r="H90" s="186">
        <v>0</v>
      </c>
      <c r="I90" s="186">
        <v>4083</v>
      </c>
      <c r="J90" s="186">
        <f t="shared" si="8"/>
        <v>4083</v>
      </c>
      <c r="K90" s="180" t="s">
        <v>1192</v>
      </c>
      <c r="L90" s="180">
        <v>11261978</v>
      </c>
      <c r="M90" s="144">
        <v>45327</v>
      </c>
      <c r="N90" s="144" t="s">
        <v>196</v>
      </c>
      <c r="O90" s="180" t="s">
        <v>173</v>
      </c>
      <c r="P90" s="180" t="s">
        <v>463</v>
      </c>
      <c r="Q90" s="274">
        <v>0</v>
      </c>
      <c r="R90" s="274">
        <v>25000</v>
      </c>
      <c r="S90" s="182">
        <f t="shared" si="7"/>
        <v>25000</v>
      </c>
      <c r="T90" s="216">
        <v>22650</v>
      </c>
      <c r="U90" s="180">
        <v>12</v>
      </c>
      <c r="V90" s="180" t="s">
        <v>62</v>
      </c>
      <c r="W90" s="180" t="s">
        <v>62</v>
      </c>
      <c r="X90" s="180" t="s">
        <v>276</v>
      </c>
      <c r="Y90" s="180"/>
      <c r="Z90" s="180" t="s">
        <v>1194</v>
      </c>
      <c r="AA90" s="194">
        <v>0.03</v>
      </c>
      <c r="AB90" s="197" t="s">
        <v>552</v>
      </c>
      <c r="AC90" s="188">
        <v>0.08</v>
      </c>
      <c r="AD90" s="180">
        <f t="shared" si="9"/>
        <v>750</v>
      </c>
      <c r="AE90" s="180">
        <f t="shared" si="10"/>
        <v>2083.3333333333335</v>
      </c>
      <c r="AF90" s="189">
        <f t="shared" si="11"/>
        <v>2000</v>
      </c>
      <c r="AG90" s="368">
        <f t="shared" si="12"/>
        <v>4083.3333333333335</v>
      </c>
      <c r="AH90" s="190">
        <v>0.06</v>
      </c>
      <c r="AI90" s="189">
        <f t="shared" si="13"/>
        <v>1500</v>
      </c>
    </row>
    <row r="91" spans="1:35" x14ac:dyDescent="0.25">
      <c r="A91" s="470" t="s">
        <v>632</v>
      </c>
      <c r="B91" s="180" t="s">
        <v>29</v>
      </c>
      <c r="C91" s="328" t="s">
        <v>29</v>
      </c>
      <c r="D91" s="180" t="s">
        <v>168</v>
      </c>
      <c r="E91" s="331" t="s">
        <v>455</v>
      </c>
      <c r="F91" s="180" t="s">
        <v>587</v>
      </c>
      <c r="G91" s="171" t="s">
        <v>593</v>
      </c>
      <c r="H91" s="186">
        <v>9885</v>
      </c>
      <c r="I91" s="186">
        <v>9885</v>
      </c>
      <c r="J91" s="186">
        <f t="shared" si="8"/>
        <v>0</v>
      </c>
      <c r="K91" s="180" t="s">
        <v>1195</v>
      </c>
      <c r="L91" s="180">
        <v>25733715</v>
      </c>
      <c r="M91" s="144">
        <v>45328</v>
      </c>
      <c r="N91" s="144" t="s">
        <v>196</v>
      </c>
      <c r="O91" s="180" t="s">
        <v>43</v>
      </c>
      <c r="P91" s="180" t="s">
        <v>43</v>
      </c>
      <c r="Q91" s="274">
        <v>335382</v>
      </c>
      <c r="R91" s="274">
        <v>430681</v>
      </c>
      <c r="S91" s="182">
        <f t="shared" si="7"/>
        <v>95299</v>
      </c>
      <c r="T91" s="216">
        <v>68357</v>
      </c>
      <c r="U91" s="180">
        <v>168</v>
      </c>
      <c r="V91" s="180" t="s">
        <v>63</v>
      </c>
      <c r="W91" s="180" t="s">
        <v>63</v>
      </c>
      <c r="X91" s="180" t="s">
        <v>277</v>
      </c>
      <c r="Y91" s="180"/>
      <c r="Z91" s="180" t="s">
        <v>1201</v>
      </c>
      <c r="AA91" s="194">
        <v>0.04</v>
      </c>
      <c r="AB91" s="197" t="s">
        <v>552</v>
      </c>
      <c r="AC91" s="188">
        <v>1.7000000000000001E-2</v>
      </c>
      <c r="AD91" s="180">
        <f t="shared" si="9"/>
        <v>17227.240000000002</v>
      </c>
      <c r="AE91" s="180">
        <f t="shared" si="10"/>
        <v>2563.5773809523807</v>
      </c>
      <c r="AF91" s="189">
        <f t="shared" si="11"/>
        <v>7321.5770000000002</v>
      </c>
      <c r="AG91" s="368">
        <f t="shared" si="12"/>
        <v>9885.154380952381</v>
      </c>
      <c r="AH91" s="190">
        <v>0.03</v>
      </c>
      <c r="AI91" s="189">
        <f t="shared" si="13"/>
        <v>2858.97</v>
      </c>
    </row>
    <row r="92" spans="1:35" x14ac:dyDescent="0.25">
      <c r="A92" s="470" t="s">
        <v>632</v>
      </c>
      <c r="B92" s="180" t="s">
        <v>23</v>
      </c>
      <c r="C92" s="328" t="s">
        <v>23</v>
      </c>
      <c r="D92" s="180" t="s">
        <v>5937</v>
      </c>
      <c r="E92" s="331" t="s">
        <v>447</v>
      </c>
      <c r="F92" s="8" t="s">
        <v>855</v>
      </c>
      <c r="G92" s="180" t="s">
        <v>1203</v>
      </c>
      <c r="H92" s="186">
        <v>15090</v>
      </c>
      <c r="I92" s="186">
        <v>14607</v>
      </c>
      <c r="J92" s="186">
        <f t="shared" si="8"/>
        <v>-483</v>
      </c>
      <c r="K92" s="180" t="s">
        <v>1196</v>
      </c>
      <c r="L92" s="180">
        <v>25548654</v>
      </c>
      <c r="M92" s="144">
        <v>45328</v>
      </c>
      <c r="N92" s="144" t="s">
        <v>196</v>
      </c>
      <c r="O92" s="180" t="s">
        <v>128</v>
      </c>
      <c r="P92" s="180" t="s">
        <v>128</v>
      </c>
      <c r="Q92" s="274">
        <v>558811.62</v>
      </c>
      <c r="R92" s="274">
        <v>636415</v>
      </c>
      <c r="S92" s="182">
        <f t="shared" si="7"/>
        <v>77603.38</v>
      </c>
      <c r="T92" s="216">
        <v>38318</v>
      </c>
      <c r="U92" s="180">
        <v>168</v>
      </c>
      <c r="V92" s="180" t="s">
        <v>63</v>
      </c>
      <c r="W92" s="180" t="s">
        <v>63</v>
      </c>
      <c r="X92" s="180" t="s">
        <v>277</v>
      </c>
      <c r="Y92" s="180"/>
      <c r="Z92" s="180" t="s">
        <v>1202</v>
      </c>
      <c r="AA92" s="194">
        <v>0.04</v>
      </c>
      <c r="AB92" s="197" t="s">
        <v>552</v>
      </c>
      <c r="AC92" s="188">
        <v>1.7000000000000001E-2</v>
      </c>
      <c r="AD92" s="180">
        <f t="shared" si="9"/>
        <v>25456.600000000002</v>
      </c>
      <c r="AE92" s="180">
        <f t="shared" si="10"/>
        <v>3788.1845238095239</v>
      </c>
      <c r="AF92" s="189">
        <f t="shared" si="11"/>
        <v>10819.055</v>
      </c>
      <c r="AG92" s="368">
        <f t="shared" si="12"/>
        <v>14607.239523809523</v>
      </c>
      <c r="AH92" s="190">
        <v>0.03</v>
      </c>
      <c r="AI92" s="189">
        <f t="shared" si="13"/>
        <v>2328.1014</v>
      </c>
    </row>
    <row r="93" spans="1:35" x14ac:dyDescent="0.25">
      <c r="A93" s="470" t="s">
        <v>632</v>
      </c>
      <c r="B93" s="180" t="s">
        <v>39</v>
      </c>
      <c r="C93" s="328" t="s">
        <v>39</v>
      </c>
      <c r="D93" s="180" t="s">
        <v>167</v>
      </c>
      <c r="E93" s="331" t="s">
        <v>451</v>
      </c>
      <c r="F93" s="8" t="s">
        <v>969</v>
      </c>
      <c r="G93" s="180" t="s">
        <v>571</v>
      </c>
      <c r="H93" s="186">
        <v>0</v>
      </c>
      <c r="I93" s="186">
        <v>4499</v>
      </c>
      <c r="J93" s="186">
        <f t="shared" si="8"/>
        <v>4499</v>
      </c>
      <c r="K93" s="180" t="s">
        <v>1197</v>
      </c>
      <c r="L93" s="180">
        <v>28652107</v>
      </c>
      <c r="M93" s="144">
        <v>45328</v>
      </c>
      <c r="N93" s="144" t="s">
        <v>196</v>
      </c>
      <c r="O93" s="180" t="s">
        <v>148</v>
      </c>
      <c r="P93" s="180" t="s">
        <v>273</v>
      </c>
      <c r="Q93" s="274">
        <v>0</v>
      </c>
      <c r="R93" s="274">
        <v>191177</v>
      </c>
      <c r="S93" s="182">
        <f t="shared" si="7"/>
        <v>191177</v>
      </c>
      <c r="T93" s="216">
        <v>101357</v>
      </c>
      <c r="U93" s="180">
        <v>168</v>
      </c>
      <c r="V93" s="180" t="s">
        <v>64</v>
      </c>
      <c r="W93" s="180" t="s">
        <v>64</v>
      </c>
      <c r="X93" s="180" t="s">
        <v>276</v>
      </c>
      <c r="Y93" s="180" t="s">
        <v>672</v>
      </c>
      <c r="Z93" s="180" t="s">
        <v>896</v>
      </c>
      <c r="AA93" s="194">
        <v>0.04</v>
      </c>
      <c r="AB93" s="197" t="s">
        <v>552</v>
      </c>
      <c r="AC93" s="188">
        <v>1.7000000000000001E-2</v>
      </c>
      <c r="AD93" s="180">
        <f t="shared" si="9"/>
        <v>7647.08</v>
      </c>
      <c r="AE93" s="180">
        <f t="shared" si="10"/>
        <v>1137.9583333333333</v>
      </c>
      <c r="AF93" s="189">
        <f t="shared" si="11"/>
        <v>3250.009</v>
      </c>
      <c r="AG93" s="368">
        <f t="shared" si="12"/>
        <v>4387.967333333333</v>
      </c>
      <c r="AH93" s="190">
        <v>0.03</v>
      </c>
      <c r="AI93" s="189">
        <f t="shared" si="13"/>
        <v>5735.3099999999995</v>
      </c>
    </row>
    <row r="94" spans="1:35" x14ac:dyDescent="0.25">
      <c r="A94" s="470" t="s">
        <v>632</v>
      </c>
      <c r="B94" s="180" t="s">
        <v>37</v>
      </c>
      <c r="C94" s="328" t="s">
        <v>37</v>
      </c>
      <c r="D94" s="180" t="s">
        <v>99</v>
      </c>
      <c r="E94" s="331" t="s">
        <v>438</v>
      </c>
      <c r="F94" s="8" t="s">
        <v>677</v>
      </c>
      <c r="G94" s="180" t="s">
        <v>654</v>
      </c>
      <c r="H94" s="186">
        <v>3569</v>
      </c>
      <c r="I94" s="186">
        <v>3569</v>
      </c>
      <c r="J94" s="186">
        <f t="shared" si="8"/>
        <v>0</v>
      </c>
      <c r="K94" s="180" t="s">
        <v>1198</v>
      </c>
      <c r="L94" s="180">
        <v>31093079</v>
      </c>
      <c r="M94" s="144">
        <v>45328</v>
      </c>
      <c r="N94" s="144" t="s">
        <v>196</v>
      </c>
      <c r="O94" s="180" t="s">
        <v>128</v>
      </c>
      <c r="P94" s="180" t="s">
        <v>128</v>
      </c>
      <c r="Q94" s="274">
        <v>128463.84</v>
      </c>
      <c r="R94" s="274">
        <v>155498</v>
      </c>
      <c r="S94" s="182">
        <f t="shared" si="7"/>
        <v>27034.160000000003</v>
      </c>
      <c r="T94" s="216">
        <v>16604</v>
      </c>
      <c r="U94" s="180">
        <v>168</v>
      </c>
      <c r="V94" s="180" t="s">
        <v>63</v>
      </c>
      <c r="W94" s="180" t="s">
        <v>63</v>
      </c>
      <c r="X94" s="180" t="s">
        <v>277</v>
      </c>
      <c r="Y94" s="180"/>
      <c r="Z94" s="180" t="s">
        <v>1204</v>
      </c>
      <c r="AA94" s="194">
        <v>0.04</v>
      </c>
      <c r="AB94" s="197" t="s">
        <v>552</v>
      </c>
      <c r="AC94" s="188">
        <v>1.7000000000000001E-2</v>
      </c>
      <c r="AD94" s="180">
        <f t="shared" si="9"/>
        <v>6219.92</v>
      </c>
      <c r="AE94" s="180">
        <f t="shared" si="10"/>
        <v>925.58333333333337</v>
      </c>
      <c r="AF94" s="189">
        <f t="shared" si="11"/>
        <v>2643.4660000000003</v>
      </c>
      <c r="AG94" s="368">
        <f t="shared" si="12"/>
        <v>3569.0493333333338</v>
      </c>
      <c r="AH94" s="190">
        <v>0.03</v>
      </c>
      <c r="AI94" s="189">
        <f t="shared" si="13"/>
        <v>811.02480000000003</v>
      </c>
    </row>
    <row r="95" spans="1:35" x14ac:dyDescent="0.25">
      <c r="A95" s="470" t="s">
        <v>632</v>
      </c>
      <c r="B95" s="180" t="s">
        <v>47</v>
      </c>
      <c r="C95" s="328" t="s">
        <v>47</v>
      </c>
      <c r="D95" s="180" t="s">
        <v>99</v>
      </c>
      <c r="E95" s="331" t="s">
        <v>405</v>
      </c>
      <c r="F95" s="180" t="s">
        <v>1199</v>
      </c>
      <c r="G95" s="180" t="s">
        <v>621</v>
      </c>
      <c r="H95" s="186">
        <v>10140</v>
      </c>
      <c r="I95" s="186">
        <v>9200</v>
      </c>
      <c r="J95" s="186">
        <f t="shared" si="8"/>
        <v>-940</v>
      </c>
      <c r="K95" s="180" t="s">
        <v>1200</v>
      </c>
      <c r="L95" s="180">
        <v>28890808</v>
      </c>
      <c r="M95" s="144">
        <v>45328</v>
      </c>
      <c r="N95" s="144" t="s">
        <v>196</v>
      </c>
      <c r="O95" s="180" t="s">
        <v>128</v>
      </c>
      <c r="P95" s="180" t="s">
        <v>128</v>
      </c>
      <c r="Q95" s="274">
        <v>361341.77</v>
      </c>
      <c r="R95" s="274">
        <v>400836</v>
      </c>
      <c r="S95" s="182">
        <f t="shared" si="7"/>
        <v>39494.229999999981</v>
      </c>
      <c r="T95" s="216">
        <v>14344</v>
      </c>
      <c r="U95" s="180">
        <v>168</v>
      </c>
      <c r="V95" s="180" t="s">
        <v>63</v>
      </c>
      <c r="W95" s="180" t="s">
        <v>63</v>
      </c>
      <c r="X95" s="180" t="s">
        <v>277</v>
      </c>
      <c r="Y95" s="180"/>
      <c r="Z95" s="180" t="s">
        <v>1205</v>
      </c>
      <c r="AA95" s="194">
        <v>0.04</v>
      </c>
      <c r="AB95" s="197" t="s">
        <v>552</v>
      </c>
      <c r="AC95" s="188">
        <v>1.7000000000000001E-2</v>
      </c>
      <c r="AD95" s="180">
        <f t="shared" si="9"/>
        <v>16033.44</v>
      </c>
      <c r="AE95" s="180">
        <f t="shared" si="10"/>
        <v>2385.9285714285716</v>
      </c>
      <c r="AF95" s="189">
        <f t="shared" si="11"/>
        <v>6814.2120000000004</v>
      </c>
      <c r="AG95" s="368">
        <f t="shared" si="12"/>
        <v>9200.140571428572</v>
      </c>
      <c r="AH95" s="190">
        <v>0.03</v>
      </c>
      <c r="AI95" s="189">
        <f t="shared" si="13"/>
        <v>1184.8268999999993</v>
      </c>
    </row>
    <row r="96" spans="1:35" x14ac:dyDescent="0.25">
      <c r="A96" s="470" t="s">
        <v>632</v>
      </c>
      <c r="B96" s="180" t="s">
        <v>49</v>
      </c>
      <c r="C96" s="328" t="s">
        <v>49</v>
      </c>
      <c r="D96" s="180" t="s">
        <v>133</v>
      </c>
      <c r="E96" s="331" t="s">
        <v>612</v>
      </c>
      <c r="F96" s="180" t="s">
        <v>890</v>
      </c>
      <c r="G96" s="180" t="s">
        <v>891</v>
      </c>
      <c r="H96" s="186">
        <v>4750</v>
      </c>
      <c r="I96" s="186">
        <v>4180</v>
      </c>
      <c r="J96" s="186">
        <f t="shared" si="8"/>
        <v>-570</v>
      </c>
      <c r="K96" s="180" t="s">
        <v>1206</v>
      </c>
      <c r="L96" s="180">
        <v>33353767</v>
      </c>
      <c r="M96" s="144">
        <v>45328</v>
      </c>
      <c r="N96" s="144" t="s">
        <v>196</v>
      </c>
      <c r="O96" s="180" t="s">
        <v>128</v>
      </c>
      <c r="P96" s="180" t="s">
        <v>128</v>
      </c>
      <c r="Q96" s="274">
        <v>151615.79999999999</v>
      </c>
      <c r="R96" s="274">
        <v>182119</v>
      </c>
      <c r="S96" s="182">
        <f t="shared" si="7"/>
        <v>30503.200000000012</v>
      </c>
      <c r="T96" s="216">
        <v>18476</v>
      </c>
      <c r="U96" s="180">
        <v>168</v>
      </c>
      <c r="V96" s="180" t="s">
        <v>63</v>
      </c>
      <c r="W96" s="180" t="s">
        <v>63</v>
      </c>
      <c r="X96" s="180" t="s">
        <v>277</v>
      </c>
      <c r="Y96" s="180"/>
      <c r="Z96" s="180" t="s">
        <v>1207</v>
      </c>
      <c r="AA96" s="194">
        <v>0.04</v>
      </c>
      <c r="AB96" s="197" t="s">
        <v>552</v>
      </c>
      <c r="AC96" s="188">
        <v>1.7000000000000001E-2</v>
      </c>
      <c r="AD96" s="180">
        <f t="shared" si="9"/>
        <v>7284.76</v>
      </c>
      <c r="AE96" s="180">
        <f t="shared" si="10"/>
        <v>1084.0416666666667</v>
      </c>
      <c r="AF96" s="189">
        <f t="shared" si="11"/>
        <v>3096.0230000000001</v>
      </c>
      <c r="AG96" s="368">
        <f t="shared" si="12"/>
        <v>4180.0646666666671</v>
      </c>
      <c r="AH96" s="190">
        <v>0.03</v>
      </c>
      <c r="AI96" s="189">
        <f t="shared" si="13"/>
        <v>915.09600000000034</v>
      </c>
    </row>
    <row r="97" spans="1:35" x14ac:dyDescent="0.25">
      <c r="A97" s="470" t="s">
        <v>632</v>
      </c>
      <c r="B97" s="180" t="s">
        <v>45</v>
      </c>
      <c r="C97" s="328" t="s">
        <v>184</v>
      </c>
      <c r="D97" s="180" t="s">
        <v>101</v>
      </c>
      <c r="E97" s="331" t="s">
        <v>212</v>
      </c>
      <c r="F97" s="180" t="s">
        <v>731</v>
      </c>
      <c r="G97" s="180" t="s">
        <v>733</v>
      </c>
      <c r="H97" s="186">
        <v>4200</v>
      </c>
      <c r="I97" s="186">
        <v>4115</v>
      </c>
      <c r="J97" s="186">
        <f t="shared" si="8"/>
        <v>-85</v>
      </c>
      <c r="K97" s="180" t="s">
        <v>726</v>
      </c>
      <c r="L97" s="180">
        <v>24208014</v>
      </c>
      <c r="M97" s="144">
        <v>45328</v>
      </c>
      <c r="N97" s="144" t="s">
        <v>196</v>
      </c>
      <c r="O97" s="180" t="s">
        <v>43</v>
      </c>
      <c r="P97" s="180" t="s">
        <v>43</v>
      </c>
      <c r="Q97" s="274">
        <v>157189</v>
      </c>
      <c r="R97" s="274">
        <v>179287</v>
      </c>
      <c r="S97" s="182">
        <f t="shared" si="7"/>
        <v>22098</v>
      </c>
      <c r="T97" s="216">
        <v>10240.780000000001</v>
      </c>
      <c r="U97" s="180">
        <v>168</v>
      </c>
      <c r="V97" s="180" t="s">
        <v>63</v>
      </c>
      <c r="W97" s="180" t="s">
        <v>63</v>
      </c>
      <c r="X97" s="180" t="s">
        <v>277</v>
      </c>
      <c r="Y97" s="180"/>
      <c r="Z97" s="180" t="s">
        <v>1208</v>
      </c>
      <c r="AA97" s="194">
        <v>0.04</v>
      </c>
      <c r="AB97" s="197" t="s">
        <v>552</v>
      </c>
      <c r="AC97" s="188">
        <v>1.7000000000000001E-2</v>
      </c>
      <c r="AD97" s="180">
        <f t="shared" si="9"/>
        <v>7171.4800000000005</v>
      </c>
      <c r="AE97" s="180">
        <f t="shared" si="10"/>
        <v>1067.1845238095239</v>
      </c>
      <c r="AF97" s="189">
        <f t="shared" si="11"/>
        <v>3047.8790000000004</v>
      </c>
      <c r="AG97" s="368">
        <f t="shared" si="12"/>
        <v>4115.0635238095238</v>
      </c>
      <c r="AH97" s="190">
        <v>0.03</v>
      </c>
      <c r="AI97" s="189">
        <f t="shared" si="13"/>
        <v>662.93999999999994</v>
      </c>
    </row>
    <row r="98" spans="1:35" x14ac:dyDescent="0.25">
      <c r="A98" s="470" t="s">
        <v>632</v>
      </c>
      <c r="B98" s="180" t="s">
        <v>39</v>
      </c>
      <c r="C98" s="328" t="s">
        <v>39</v>
      </c>
      <c r="D98" s="180" t="s">
        <v>167</v>
      </c>
      <c r="E98" s="331" t="s">
        <v>451</v>
      </c>
      <c r="F98" s="8" t="s">
        <v>859</v>
      </c>
      <c r="G98" s="180" t="s">
        <v>584</v>
      </c>
      <c r="H98" s="186">
        <v>0</v>
      </c>
      <c r="I98" s="186">
        <v>5990</v>
      </c>
      <c r="J98" s="186">
        <f t="shared" si="8"/>
        <v>5990</v>
      </c>
      <c r="K98" s="180" t="s">
        <v>1228</v>
      </c>
      <c r="L98" s="180">
        <v>24414527</v>
      </c>
      <c r="M98" s="144">
        <v>45328</v>
      </c>
      <c r="N98" s="144" t="s">
        <v>196</v>
      </c>
      <c r="O98" s="180" t="s">
        <v>148</v>
      </c>
      <c r="P98" s="21" t="s">
        <v>258</v>
      </c>
      <c r="Q98" s="274">
        <v>0</v>
      </c>
      <c r="R98" s="274">
        <v>75728</v>
      </c>
      <c r="S98" s="182">
        <f t="shared" si="7"/>
        <v>75728</v>
      </c>
      <c r="T98" s="216">
        <v>70841</v>
      </c>
      <c r="U98" s="180">
        <v>36</v>
      </c>
      <c r="V98" s="180" t="s">
        <v>62</v>
      </c>
      <c r="W98" s="180" t="s">
        <v>62</v>
      </c>
      <c r="X98" s="180" t="s">
        <v>276</v>
      </c>
      <c r="Y98" s="180"/>
      <c r="Z98" s="180" t="s">
        <v>1229</v>
      </c>
      <c r="AA98" s="194">
        <v>0.03</v>
      </c>
      <c r="AB98" s="197" t="s">
        <v>552</v>
      </c>
      <c r="AC98" s="188">
        <v>0.05</v>
      </c>
      <c r="AD98" s="180">
        <f t="shared" si="9"/>
        <v>2271.8399999999997</v>
      </c>
      <c r="AE98" s="180">
        <f t="shared" si="10"/>
        <v>2103.5555555555557</v>
      </c>
      <c r="AF98" s="189">
        <f t="shared" si="11"/>
        <v>3786.4</v>
      </c>
      <c r="AG98" s="368">
        <f t="shared" si="12"/>
        <v>5889.9555555555562</v>
      </c>
      <c r="AH98" s="190">
        <v>0.06</v>
      </c>
      <c r="AI98" s="189">
        <f t="shared" si="13"/>
        <v>4543.6799999999994</v>
      </c>
    </row>
    <row r="99" spans="1:35" x14ac:dyDescent="0.25">
      <c r="A99" s="470" t="s">
        <v>632</v>
      </c>
      <c r="B99" s="180" t="s">
        <v>23</v>
      </c>
      <c r="C99" s="328" t="s">
        <v>23</v>
      </c>
      <c r="D99" s="180" t="s">
        <v>5937</v>
      </c>
      <c r="E99" s="331" t="s">
        <v>211</v>
      </c>
      <c r="F99" s="180" t="s">
        <v>856</v>
      </c>
      <c r="G99" s="171" t="s">
        <v>806</v>
      </c>
      <c r="H99" s="186">
        <v>0</v>
      </c>
      <c r="I99" s="186">
        <v>24849</v>
      </c>
      <c r="J99" s="186">
        <f t="shared" si="8"/>
        <v>24849</v>
      </c>
      <c r="K99" s="180" t="s">
        <v>1230</v>
      </c>
      <c r="L99" s="180">
        <v>22075916</v>
      </c>
      <c r="M99" s="144">
        <v>45328</v>
      </c>
      <c r="N99" s="144" t="s">
        <v>196</v>
      </c>
      <c r="O99" s="180" t="s">
        <v>173</v>
      </c>
      <c r="P99" s="10" t="s">
        <v>328</v>
      </c>
      <c r="Q99" s="274">
        <v>0</v>
      </c>
      <c r="R99" s="274">
        <v>1082650</v>
      </c>
      <c r="S99" s="182">
        <f t="shared" si="7"/>
        <v>1082650</v>
      </c>
      <c r="T99" s="216">
        <v>78581</v>
      </c>
      <c r="U99" s="180">
        <v>168</v>
      </c>
      <c r="V99" s="180" t="s">
        <v>64</v>
      </c>
      <c r="W99" s="180" t="s">
        <v>64</v>
      </c>
      <c r="X99" s="180" t="s">
        <v>276</v>
      </c>
      <c r="Y99" s="180" t="s">
        <v>115</v>
      </c>
      <c r="Z99" s="180" t="s">
        <v>972</v>
      </c>
      <c r="AA99" s="194">
        <v>0.04</v>
      </c>
      <c r="AB99" s="197" t="s">
        <v>552</v>
      </c>
      <c r="AC99" s="188">
        <v>1.7000000000000001E-2</v>
      </c>
      <c r="AD99" s="180">
        <f t="shared" si="9"/>
        <v>43306</v>
      </c>
      <c r="AE99" s="180">
        <f t="shared" si="10"/>
        <v>6444.3452380952385</v>
      </c>
      <c r="AF99" s="189">
        <f t="shared" si="11"/>
        <v>18405.050000000003</v>
      </c>
      <c r="AG99" s="368">
        <f t="shared" si="12"/>
        <v>24849.39523809524</v>
      </c>
      <c r="AH99" s="190">
        <v>0.03</v>
      </c>
      <c r="AI99" s="189">
        <f t="shared" si="13"/>
        <v>32479.5</v>
      </c>
    </row>
    <row r="100" spans="1:35" x14ac:dyDescent="0.25">
      <c r="A100" s="470" t="s">
        <v>632</v>
      </c>
      <c r="B100" s="180" t="s">
        <v>39</v>
      </c>
      <c r="C100" s="328" t="s">
        <v>39</v>
      </c>
      <c r="D100" s="180" t="s">
        <v>167</v>
      </c>
      <c r="E100" s="331" t="s">
        <v>405</v>
      </c>
      <c r="F100" s="180" t="s">
        <v>975</v>
      </c>
      <c r="G100" s="180" t="s">
        <v>1233</v>
      </c>
      <c r="H100" s="186">
        <v>1525</v>
      </c>
      <c r="I100" s="186">
        <v>1462</v>
      </c>
      <c r="J100" s="186">
        <f t="shared" si="8"/>
        <v>-63</v>
      </c>
      <c r="K100" s="180" t="s">
        <v>1231</v>
      </c>
      <c r="L100" s="180">
        <v>20407139</v>
      </c>
      <c r="M100" s="144">
        <v>45328</v>
      </c>
      <c r="N100" s="144" t="s">
        <v>196</v>
      </c>
      <c r="O100" s="180" t="s">
        <v>43</v>
      </c>
      <c r="P100" s="180" t="s">
        <v>43</v>
      </c>
      <c r="Q100" s="274">
        <v>39582</v>
      </c>
      <c r="R100" s="274">
        <v>44173</v>
      </c>
      <c r="S100" s="182">
        <f t="shared" si="7"/>
        <v>4591</v>
      </c>
      <c r="T100" s="216">
        <v>1281</v>
      </c>
      <c r="U100" s="180">
        <v>120</v>
      </c>
      <c r="V100" s="180" t="s">
        <v>63</v>
      </c>
      <c r="W100" s="180" t="s">
        <v>63</v>
      </c>
      <c r="X100" s="180" t="s">
        <v>277</v>
      </c>
      <c r="Y100" s="180"/>
      <c r="Z100" s="180" t="s">
        <v>1232</v>
      </c>
      <c r="AA100" s="194">
        <v>0.03</v>
      </c>
      <c r="AB100" s="197" t="s">
        <v>552</v>
      </c>
      <c r="AC100" s="188">
        <v>2.2499999999999999E-2</v>
      </c>
      <c r="AD100" s="180">
        <f t="shared" si="9"/>
        <v>1325.19</v>
      </c>
      <c r="AE100" s="180">
        <f t="shared" si="10"/>
        <v>368.10833333333335</v>
      </c>
      <c r="AF100" s="189">
        <f t="shared" si="11"/>
        <v>993.89249999999993</v>
      </c>
      <c r="AG100" s="368">
        <f t="shared" si="12"/>
        <v>1362.0008333333333</v>
      </c>
      <c r="AH100" s="190">
        <v>0.06</v>
      </c>
      <c r="AI100" s="189">
        <f t="shared" si="13"/>
        <v>275.45999999999998</v>
      </c>
    </row>
    <row r="101" spans="1:35" x14ac:dyDescent="0.25">
      <c r="A101" s="470" t="s">
        <v>632</v>
      </c>
      <c r="B101" s="180" t="s">
        <v>49</v>
      </c>
      <c r="C101" s="328" t="s">
        <v>49</v>
      </c>
      <c r="D101" s="180" t="s">
        <v>133</v>
      </c>
      <c r="E101" s="331" t="s">
        <v>189</v>
      </c>
      <c r="F101" s="8" t="s">
        <v>966</v>
      </c>
      <c r="G101" s="180" t="s">
        <v>967</v>
      </c>
      <c r="H101" s="186">
        <v>0</v>
      </c>
      <c r="I101" s="186">
        <v>29300</v>
      </c>
      <c r="J101" s="186">
        <f t="shared" si="8"/>
        <v>29300</v>
      </c>
      <c r="K101" s="180" t="s">
        <v>947</v>
      </c>
      <c r="L101" s="180">
        <v>22887505</v>
      </c>
      <c r="M101" s="144">
        <v>45328</v>
      </c>
      <c r="N101" s="144" t="s">
        <v>196</v>
      </c>
      <c r="O101" s="180" t="s">
        <v>173</v>
      </c>
      <c r="P101" s="21" t="s">
        <v>355</v>
      </c>
      <c r="Q101" s="274">
        <v>0</v>
      </c>
      <c r="R101" s="274">
        <v>1276577</v>
      </c>
      <c r="S101" s="182">
        <f t="shared" si="7"/>
        <v>1276577</v>
      </c>
      <c r="T101" s="216">
        <v>101783</v>
      </c>
      <c r="U101" s="180">
        <v>168</v>
      </c>
      <c r="V101" s="180" t="s">
        <v>64</v>
      </c>
      <c r="W101" s="180" t="s">
        <v>64</v>
      </c>
      <c r="X101" s="180" t="s">
        <v>276</v>
      </c>
      <c r="Y101" s="180" t="s">
        <v>115</v>
      </c>
      <c r="Z101" s="180" t="s">
        <v>958</v>
      </c>
      <c r="AA101" s="194">
        <v>0.04</v>
      </c>
      <c r="AB101" s="197" t="s">
        <v>552</v>
      </c>
      <c r="AC101" s="188">
        <v>1.7000000000000001E-2</v>
      </c>
      <c r="AD101" s="180">
        <f t="shared" si="9"/>
        <v>51063.08</v>
      </c>
      <c r="AE101" s="180">
        <f t="shared" si="10"/>
        <v>7598.6726190476193</v>
      </c>
      <c r="AF101" s="189">
        <f t="shared" si="11"/>
        <v>21701.809000000001</v>
      </c>
      <c r="AG101" s="368">
        <f t="shared" si="12"/>
        <v>29300.481619047619</v>
      </c>
      <c r="AH101" s="190">
        <v>0.03</v>
      </c>
      <c r="AI101" s="189">
        <f t="shared" si="13"/>
        <v>38297.31</v>
      </c>
    </row>
    <row r="102" spans="1:35" x14ac:dyDescent="0.25">
      <c r="A102" s="470" t="s">
        <v>632</v>
      </c>
      <c r="B102" s="180" t="s">
        <v>37</v>
      </c>
      <c r="C102" s="328" t="s">
        <v>37</v>
      </c>
      <c r="D102" s="180" t="s">
        <v>99</v>
      </c>
      <c r="E102" s="331" t="s">
        <v>438</v>
      </c>
      <c r="F102" s="180" t="s">
        <v>677</v>
      </c>
      <c r="G102" s="180" t="s">
        <v>654</v>
      </c>
      <c r="H102" s="186">
        <v>16174</v>
      </c>
      <c r="I102" s="186">
        <v>16174</v>
      </c>
      <c r="J102" s="186">
        <f t="shared" si="8"/>
        <v>0</v>
      </c>
      <c r="K102" s="180" t="s">
        <v>1234</v>
      </c>
      <c r="L102" s="180">
        <v>25864543</v>
      </c>
      <c r="M102" s="144">
        <v>45328</v>
      </c>
      <c r="N102" s="144" t="s">
        <v>196</v>
      </c>
      <c r="O102" s="180" t="s">
        <v>148</v>
      </c>
      <c r="P102" s="21" t="s">
        <v>342</v>
      </c>
      <c r="Q102" s="274">
        <v>590166.67000000004</v>
      </c>
      <c r="R102" s="274">
        <v>704688</v>
      </c>
      <c r="S102" s="182">
        <f t="shared" si="7"/>
        <v>114521.32999999996</v>
      </c>
      <c r="T102" s="216">
        <v>71140</v>
      </c>
      <c r="U102" s="180">
        <v>168</v>
      </c>
      <c r="V102" s="180" t="s">
        <v>63</v>
      </c>
      <c r="W102" s="180" t="s">
        <v>63</v>
      </c>
      <c r="X102" s="180" t="s">
        <v>277</v>
      </c>
      <c r="Y102" s="180"/>
      <c r="Z102" s="180" t="s">
        <v>1237</v>
      </c>
      <c r="AA102" s="194">
        <v>0.04</v>
      </c>
      <c r="AB102" s="197" t="s">
        <v>552</v>
      </c>
      <c r="AC102" s="188">
        <v>1.7000000000000001E-2</v>
      </c>
      <c r="AD102" s="180">
        <f t="shared" si="9"/>
        <v>28187.52</v>
      </c>
      <c r="AE102" s="180">
        <f t="shared" si="10"/>
        <v>4194.5714285714284</v>
      </c>
      <c r="AF102" s="189">
        <f t="shared" si="11"/>
        <v>11979.696000000002</v>
      </c>
      <c r="AG102" s="368">
        <f t="shared" si="12"/>
        <v>16174.267428571431</v>
      </c>
      <c r="AH102" s="190">
        <v>0.03</v>
      </c>
      <c r="AI102" s="189">
        <f t="shared" si="13"/>
        <v>3435.6398999999988</v>
      </c>
    </row>
    <row r="103" spans="1:35" x14ac:dyDescent="0.25">
      <c r="A103" s="470" t="s">
        <v>632</v>
      </c>
      <c r="B103" s="180" t="s">
        <v>38</v>
      </c>
      <c r="C103" s="328" t="s">
        <v>38</v>
      </c>
      <c r="D103" s="180" t="s">
        <v>101</v>
      </c>
      <c r="E103" s="8" t="s">
        <v>2083</v>
      </c>
      <c r="F103" s="180" t="s">
        <v>546</v>
      </c>
      <c r="G103" s="171" t="s">
        <v>590</v>
      </c>
      <c r="H103" s="186">
        <v>0</v>
      </c>
      <c r="I103" s="186">
        <v>2165</v>
      </c>
      <c r="J103" s="186">
        <f t="shared" si="8"/>
        <v>2165</v>
      </c>
      <c r="K103" s="180" t="s">
        <v>1235</v>
      </c>
      <c r="L103" s="180">
        <v>28298094</v>
      </c>
      <c r="M103" s="144">
        <v>45328</v>
      </c>
      <c r="N103" s="144" t="s">
        <v>196</v>
      </c>
      <c r="O103" s="180" t="s">
        <v>43</v>
      </c>
      <c r="P103" s="180" t="s">
        <v>43</v>
      </c>
      <c r="Q103" s="274">
        <v>0</v>
      </c>
      <c r="R103" s="274">
        <v>80351</v>
      </c>
      <c r="S103" s="182">
        <f t="shared" si="7"/>
        <v>80351</v>
      </c>
      <c r="T103" s="216">
        <v>75233</v>
      </c>
      <c r="U103" s="180">
        <v>144</v>
      </c>
      <c r="V103" s="180" t="s">
        <v>62</v>
      </c>
      <c r="W103" s="180" t="s">
        <v>62</v>
      </c>
      <c r="X103" s="180" t="s">
        <v>276</v>
      </c>
      <c r="Y103" s="180"/>
      <c r="Z103" s="180" t="s">
        <v>1238</v>
      </c>
      <c r="AA103" s="194">
        <v>0.03</v>
      </c>
      <c r="AB103" s="197" t="s">
        <v>552</v>
      </c>
      <c r="AC103" s="188">
        <v>0.02</v>
      </c>
      <c r="AD103" s="180">
        <f t="shared" si="9"/>
        <v>2410.5299999999997</v>
      </c>
      <c r="AE103" s="180">
        <f t="shared" si="10"/>
        <v>557.99305555555554</v>
      </c>
      <c r="AF103" s="189">
        <f t="shared" si="11"/>
        <v>1607.02</v>
      </c>
      <c r="AG103" s="368">
        <f t="shared" si="12"/>
        <v>2165.0130555555556</v>
      </c>
      <c r="AH103" s="190">
        <v>0.06</v>
      </c>
      <c r="AI103" s="189">
        <f t="shared" si="13"/>
        <v>4821.0599999999995</v>
      </c>
    </row>
    <row r="104" spans="1:35" x14ac:dyDescent="0.25">
      <c r="A104" s="470" t="s">
        <v>632</v>
      </c>
      <c r="B104" s="180" t="s">
        <v>37</v>
      </c>
      <c r="C104" s="328" t="s">
        <v>37</v>
      </c>
      <c r="D104" s="180" t="s">
        <v>99</v>
      </c>
      <c r="E104" s="331" t="s">
        <v>438</v>
      </c>
      <c r="F104" s="180" t="s">
        <v>772</v>
      </c>
      <c r="G104" s="171" t="s">
        <v>753</v>
      </c>
      <c r="H104" s="186">
        <v>0</v>
      </c>
      <c r="I104" s="186">
        <v>2004</v>
      </c>
      <c r="J104" s="186">
        <f t="shared" si="8"/>
        <v>2004</v>
      </c>
      <c r="K104" s="180" t="s">
        <v>1236</v>
      </c>
      <c r="L104" s="180">
        <v>32090689</v>
      </c>
      <c r="M104" s="144">
        <v>45328</v>
      </c>
      <c r="N104" s="144" t="s">
        <v>196</v>
      </c>
      <c r="O104" s="180" t="s">
        <v>43</v>
      </c>
      <c r="P104" s="180" t="s">
        <v>43</v>
      </c>
      <c r="Q104" s="274">
        <v>0</v>
      </c>
      <c r="R104" s="274">
        <v>65000</v>
      </c>
      <c r="S104" s="182">
        <f t="shared" si="7"/>
        <v>65000</v>
      </c>
      <c r="T104" s="216">
        <v>60650</v>
      </c>
      <c r="U104" s="180">
        <v>120</v>
      </c>
      <c r="V104" s="180" t="s">
        <v>62</v>
      </c>
      <c r="W104" s="180" t="s">
        <v>62</v>
      </c>
      <c r="X104" s="180" t="s">
        <v>276</v>
      </c>
      <c r="Y104" s="180"/>
      <c r="Z104" s="180" t="s">
        <v>1239</v>
      </c>
      <c r="AA104" s="194">
        <v>0.03</v>
      </c>
      <c r="AB104" s="197" t="s">
        <v>552</v>
      </c>
      <c r="AC104" s="188">
        <v>2.2499999999999999E-2</v>
      </c>
      <c r="AD104" s="180">
        <f t="shared" si="9"/>
        <v>1950</v>
      </c>
      <c r="AE104" s="180">
        <f t="shared" si="10"/>
        <v>541.66666666666663</v>
      </c>
      <c r="AF104" s="189">
        <f t="shared" si="11"/>
        <v>1462.5</v>
      </c>
      <c r="AG104" s="368">
        <f t="shared" si="12"/>
        <v>2004.1666666666665</v>
      </c>
      <c r="AH104" s="190">
        <v>0.06</v>
      </c>
      <c r="AI104" s="189">
        <f t="shared" si="13"/>
        <v>3900</v>
      </c>
    </row>
    <row r="105" spans="1:35" x14ac:dyDescent="0.25">
      <c r="A105" s="470" t="s">
        <v>632</v>
      </c>
      <c r="B105" s="180" t="s">
        <v>27</v>
      </c>
      <c r="C105" s="328" t="s">
        <v>27</v>
      </c>
      <c r="D105" s="180" t="s">
        <v>5938</v>
      </c>
      <c r="E105" s="331" t="s">
        <v>460</v>
      </c>
      <c r="F105" s="180" t="s">
        <v>834</v>
      </c>
      <c r="G105" s="180" t="s">
        <v>805</v>
      </c>
      <c r="H105" s="186">
        <v>0</v>
      </c>
      <c r="I105" s="186">
        <v>2158</v>
      </c>
      <c r="J105" s="186">
        <f t="shared" si="8"/>
        <v>2158</v>
      </c>
      <c r="K105" s="180" t="s">
        <v>1240</v>
      </c>
      <c r="L105" s="180">
        <v>13570236</v>
      </c>
      <c r="M105" s="144">
        <v>45328</v>
      </c>
      <c r="N105" s="144" t="s">
        <v>196</v>
      </c>
      <c r="O105" s="180" t="s">
        <v>128</v>
      </c>
      <c r="P105" s="180" t="s">
        <v>128</v>
      </c>
      <c r="Q105" s="274">
        <v>0</v>
      </c>
      <c r="R105" s="274">
        <v>70000</v>
      </c>
      <c r="S105" s="182">
        <f t="shared" si="7"/>
        <v>70000</v>
      </c>
      <c r="T105" s="216">
        <v>65400</v>
      </c>
      <c r="U105" s="180">
        <v>120</v>
      </c>
      <c r="V105" s="180" t="s">
        <v>62</v>
      </c>
      <c r="W105" s="180" t="s">
        <v>62</v>
      </c>
      <c r="X105" s="180" t="s">
        <v>276</v>
      </c>
      <c r="Y105" s="180"/>
      <c r="Z105" s="180" t="s">
        <v>1241</v>
      </c>
      <c r="AA105" s="194">
        <v>0.03</v>
      </c>
      <c r="AB105" s="197" t="s">
        <v>552</v>
      </c>
      <c r="AC105" s="188">
        <v>2.2499999999999999E-2</v>
      </c>
      <c r="AD105" s="180">
        <f t="shared" si="9"/>
        <v>2100</v>
      </c>
      <c r="AE105" s="180">
        <f t="shared" si="10"/>
        <v>583.33333333333337</v>
      </c>
      <c r="AF105" s="189">
        <f t="shared" si="11"/>
        <v>1575</v>
      </c>
      <c r="AG105" s="368">
        <f t="shared" si="12"/>
        <v>2158.3333333333335</v>
      </c>
      <c r="AH105" s="190">
        <v>0.06</v>
      </c>
      <c r="AI105" s="189">
        <f t="shared" si="13"/>
        <v>4200</v>
      </c>
    </row>
    <row r="106" spans="1:35" x14ac:dyDescent="0.25">
      <c r="A106" s="470" t="s">
        <v>632</v>
      </c>
      <c r="B106" s="180" t="s">
        <v>29</v>
      </c>
      <c r="C106" s="328" t="s">
        <v>29</v>
      </c>
      <c r="D106" s="180" t="s">
        <v>168</v>
      </c>
      <c r="E106" s="331" t="s">
        <v>454</v>
      </c>
      <c r="F106" s="180" t="s">
        <v>635</v>
      </c>
      <c r="G106" s="171" t="s">
        <v>636</v>
      </c>
      <c r="H106" s="186">
        <v>0</v>
      </c>
      <c r="I106" s="186">
        <v>1647</v>
      </c>
      <c r="J106" s="186">
        <f t="shared" si="8"/>
        <v>1647</v>
      </c>
      <c r="K106" s="180" t="s">
        <v>1242</v>
      </c>
      <c r="L106" s="180">
        <v>22684577</v>
      </c>
      <c r="M106" s="144">
        <v>45328</v>
      </c>
      <c r="N106" s="144" t="s">
        <v>196</v>
      </c>
      <c r="O106" s="180" t="s">
        <v>173</v>
      </c>
      <c r="P106" s="180" t="s">
        <v>463</v>
      </c>
      <c r="Q106" s="274">
        <v>0</v>
      </c>
      <c r="R106" s="274">
        <v>53416</v>
      </c>
      <c r="S106" s="182">
        <f t="shared" si="7"/>
        <v>53416</v>
      </c>
      <c r="T106" s="216">
        <v>49645</v>
      </c>
      <c r="U106" s="180">
        <v>120</v>
      </c>
      <c r="V106" s="180" t="s">
        <v>62</v>
      </c>
      <c r="W106" s="180" t="s">
        <v>62</v>
      </c>
      <c r="X106" s="180" t="s">
        <v>276</v>
      </c>
      <c r="Y106" s="180"/>
      <c r="Z106" s="180" t="s">
        <v>1243</v>
      </c>
      <c r="AA106" s="194">
        <v>0.03</v>
      </c>
      <c r="AB106" s="197" t="s">
        <v>552</v>
      </c>
      <c r="AC106" s="188">
        <v>2.2499999999999999E-2</v>
      </c>
      <c r="AD106" s="180">
        <f t="shared" si="9"/>
        <v>1602.48</v>
      </c>
      <c r="AE106" s="180">
        <f t="shared" si="10"/>
        <v>445.13333333333333</v>
      </c>
      <c r="AF106" s="189">
        <f t="shared" si="11"/>
        <v>1201.8599999999999</v>
      </c>
      <c r="AG106" s="368">
        <f t="shared" si="12"/>
        <v>1646.9933333333333</v>
      </c>
      <c r="AH106" s="190">
        <v>0.06</v>
      </c>
      <c r="AI106" s="189">
        <f t="shared" si="13"/>
        <v>3204.96</v>
      </c>
    </row>
    <row r="107" spans="1:35" x14ac:dyDescent="0.25">
      <c r="A107" s="470" t="s">
        <v>632</v>
      </c>
      <c r="B107" s="180" t="s">
        <v>49</v>
      </c>
      <c r="C107" s="328" t="s">
        <v>49</v>
      </c>
      <c r="D107" s="180" t="s">
        <v>133</v>
      </c>
      <c r="E107" s="331" t="s">
        <v>458</v>
      </c>
      <c r="F107" s="8" t="s">
        <v>775</v>
      </c>
      <c r="G107" s="180" t="s">
        <v>776</v>
      </c>
      <c r="H107" s="186">
        <v>0</v>
      </c>
      <c r="I107" s="186">
        <v>10435</v>
      </c>
      <c r="J107" s="186">
        <f t="shared" si="8"/>
        <v>10435</v>
      </c>
      <c r="K107" s="180" t="s">
        <v>959</v>
      </c>
      <c r="L107" s="180">
        <v>40307407</v>
      </c>
      <c r="M107" s="144">
        <v>45328</v>
      </c>
      <c r="N107" s="144" t="s">
        <v>196</v>
      </c>
      <c r="O107" s="180" t="s">
        <v>148</v>
      </c>
      <c r="P107" s="180" t="s">
        <v>253</v>
      </c>
      <c r="Q107" s="274">
        <v>0</v>
      </c>
      <c r="R107" s="274">
        <v>454650</v>
      </c>
      <c r="S107" s="182">
        <f t="shared" si="7"/>
        <v>454650</v>
      </c>
      <c r="T107" s="216">
        <v>68918</v>
      </c>
      <c r="U107" s="180">
        <v>168</v>
      </c>
      <c r="V107" s="180" t="s">
        <v>64</v>
      </c>
      <c r="W107" s="180" t="s">
        <v>64</v>
      </c>
      <c r="X107" s="180" t="s">
        <v>276</v>
      </c>
      <c r="Y107" s="180" t="s">
        <v>115</v>
      </c>
      <c r="Z107" s="180" t="s">
        <v>962</v>
      </c>
      <c r="AA107" s="194">
        <v>0.04</v>
      </c>
      <c r="AB107" s="197" t="s">
        <v>552</v>
      </c>
      <c r="AC107" s="188">
        <v>1.7000000000000001E-2</v>
      </c>
      <c r="AD107" s="180">
        <f t="shared" si="9"/>
        <v>18186</v>
      </c>
      <c r="AE107" s="180">
        <f t="shared" si="10"/>
        <v>2706.25</v>
      </c>
      <c r="AF107" s="189">
        <f t="shared" si="11"/>
        <v>7729.05</v>
      </c>
      <c r="AG107" s="368">
        <f t="shared" si="12"/>
        <v>10435.299999999999</v>
      </c>
      <c r="AH107" s="190">
        <v>0.03</v>
      </c>
      <c r="AI107" s="189">
        <f t="shared" si="13"/>
        <v>13639.5</v>
      </c>
    </row>
    <row r="108" spans="1:35" x14ac:dyDescent="0.25">
      <c r="A108" s="470" t="s">
        <v>632</v>
      </c>
      <c r="B108" s="180" t="s">
        <v>38</v>
      </c>
      <c r="C108" s="328" t="s">
        <v>38</v>
      </c>
      <c r="D108" s="180" t="s">
        <v>101</v>
      </c>
      <c r="E108" s="8" t="s">
        <v>2083</v>
      </c>
      <c r="F108" s="331" t="s">
        <v>1124</v>
      </c>
      <c r="G108" s="180" t="s">
        <v>1250</v>
      </c>
      <c r="H108" s="186">
        <v>0</v>
      </c>
      <c r="I108" s="186">
        <v>4300</v>
      </c>
      <c r="J108" s="186">
        <f t="shared" si="8"/>
        <v>4300</v>
      </c>
      <c r="K108" s="180" t="s">
        <v>1248</v>
      </c>
      <c r="L108" s="180">
        <v>33220271</v>
      </c>
      <c r="M108" s="144">
        <v>45329</v>
      </c>
      <c r="N108" s="144" t="s">
        <v>196</v>
      </c>
      <c r="O108" s="180" t="s">
        <v>173</v>
      </c>
      <c r="P108" s="21" t="s">
        <v>541</v>
      </c>
      <c r="Q108" s="274">
        <v>0</v>
      </c>
      <c r="R108" s="274">
        <v>16124</v>
      </c>
      <c r="S108" s="182">
        <f t="shared" si="7"/>
        <v>16124</v>
      </c>
      <c r="T108" s="216">
        <v>15000</v>
      </c>
      <c r="U108" s="180">
        <v>6</v>
      </c>
      <c r="V108" s="180" t="s">
        <v>62</v>
      </c>
      <c r="W108" s="180" t="s">
        <v>62</v>
      </c>
      <c r="X108" s="180" t="s">
        <v>276</v>
      </c>
      <c r="Y108" s="180"/>
      <c r="Z108" s="180" t="s">
        <v>1249</v>
      </c>
      <c r="AA108" s="194">
        <v>0.03</v>
      </c>
      <c r="AB108" s="197" t="s">
        <v>552</v>
      </c>
      <c r="AC108" s="188">
        <v>0.1</v>
      </c>
      <c r="AD108" s="180">
        <f t="shared" si="9"/>
        <v>483.71999999999997</v>
      </c>
      <c r="AE108" s="180">
        <f t="shared" si="10"/>
        <v>2687.3333333333335</v>
      </c>
      <c r="AF108" s="189">
        <f t="shared" si="11"/>
        <v>1612.4</v>
      </c>
      <c r="AG108" s="368">
        <f t="shared" si="12"/>
        <v>4299.7333333333336</v>
      </c>
      <c r="AH108" s="190">
        <v>0.06</v>
      </c>
      <c r="AI108" s="189">
        <f t="shared" si="13"/>
        <v>967.43999999999994</v>
      </c>
    </row>
    <row r="109" spans="1:35" x14ac:dyDescent="0.25">
      <c r="A109" s="470" t="s">
        <v>632</v>
      </c>
      <c r="B109" s="180" t="s">
        <v>37</v>
      </c>
      <c r="C109" s="328" t="s">
        <v>37</v>
      </c>
      <c r="D109" s="180" t="s">
        <v>99</v>
      </c>
      <c r="E109" s="331" t="s">
        <v>438</v>
      </c>
      <c r="F109" s="180" t="s">
        <v>677</v>
      </c>
      <c r="G109" s="180" t="s">
        <v>654</v>
      </c>
      <c r="H109" s="186">
        <v>14468</v>
      </c>
      <c r="I109" s="186">
        <v>14468</v>
      </c>
      <c r="J109" s="186">
        <f t="shared" si="8"/>
        <v>0</v>
      </c>
      <c r="K109" s="180" t="s">
        <v>1251</v>
      </c>
      <c r="L109" s="180">
        <v>22055190</v>
      </c>
      <c r="M109" s="144">
        <v>45329</v>
      </c>
      <c r="N109" s="144" t="s">
        <v>196</v>
      </c>
      <c r="O109" s="180" t="s">
        <v>148</v>
      </c>
      <c r="P109" s="180" t="s">
        <v>253</v>
      </c>
      <c r="Q109" s="274">
        <v>473148</v>
      </c>
      <c r="R109" s="274">
        <v>620425</v>
      </c>
      <c r="S109" s="182">
        <f t="shared" si="7"/>
        <v>147277</v>
      </c>
      <c r="T109" s="216">
        <v>108951</v>
      </c>
      <c r="U109" s="180">
        <v>168</v>
      </c>
      <c r="V109" s="180" t="s">
        <v>63</v>
      </c>
      <c r="W109" s="180" t="s">
        <v>63</v>
      </c>
      <c r="X109" s="180" t="s">
        <v>277</v>
      </c>
      <c r="Y109" s="180"/>
      <c r="Z109" s="180" t="s">
        <v>1260</v>
      </c>
      <c r="AA109" s="194">
        <v>0.04</v>
      </c>
      <c r="AB109" s="197" t="s">
        <v>552</v>
      </c>
      <c r="AC109" s="188">
        <v>0.02</v>
      </c>
      <c r="AD109" s="180">
        <f t="shared" si="9"/>
        <v>24817</v>
      </c>
      <c r="AE109" s="180">
        <f t="shared" si="10"/>
        <v>3693.0059523809523</v>
      </c>
      <c r="AF109" s="189">
        <f t="shared" si="11"/>
        <v>12408.5</v>
      </c>
      <c r="AG109" s="368">
        <f t="shared" si="12"/>
        <v>16101.505952380952</v>
      </c>
      <c r="AH109" s="190">
        <v>0.03</v>
      </c>
      <c r="AI109" s="189">
        <f t="shared" si="13"/>
        <v>4418.3099999999995</v>
      </c>
    </row>
    <row r="110" spans="1:35" x14ac:dyDescent="0.25">
      <c r="A110" s="470" t="s">
        <v>632</v>
      </c>
      <c r="B110" s="180" t="s">
        <v>37</v>
      </c>
      <c r="C110" s="328" t="s">
        <v>37</v>
      </c>
      <c r="D110" s="180" t="s">
        <v>99</v>
      </c>
      <c r="E110" s="331" t="s">
        <v>438</v>
      </c>
      <c r="F110" s="180" t="s">
        <v>772</v>
      </c>
      <c r="G110" s="171" t="s">
        <v>753</v>
      </c>
      <c r="H110" s="186">
        <v>0</v>
      </c>
      <c r="I110" s="186">
        <v>2694</v>
      </c>
      <c r="J110" s="186">
        <f t="shared" si="8"/>
        <v>2694</v>
      </c>
      <c r="K110" s="180" t="s">
        <v>1252</v>
      </c>
      <c r="L110" s="180">
        <v>33950014</v>
      </c>
      <c r="M110" s="144">
        <v>45329</v>
      </c>
      <c r="N110" s="144" t="s">
        <v>196</v>
      </c>
      <c r="O110" s="180" t="s">
        <v>128</v>
      </c>
      <c r="P110" s="180" t="s">
        <v>128</v>
      </c>
      <c r="Q110" s="274">
        <v>0</v>
      </c>
      <c r="R110" s="274">
        <v>100000</v>
      </c>
      <c r="S110" s="182">
        <f t="shared" si="7"/>
        <v>100000</v>
      </c>
      <c r="T110" s="216">
        <v>91900</v>
      </c>
      <c r="U110" s="180">
        <v>144</v>
      </c>
      <c r="V110" s="180" t="s">
        <v>62</v>
      </c>
      <c r="W110" s="180" t="s">
        <v>62</v>
      </c>
      <c r="X110" s="180" t="s">
        <v>276</v>
      </c>
      <c r="Y110" s="180"/>
      <c r="Z110" s="180" t="s">
        <v>1261</v>
      </c>
      <c r="AA110" s="194">
        <v>0.03</v>
      </c>
      <c r="AB110" s="197" t="s">
        <v>552</v>
      </c>
      <c r="AC110" s="188">
        <v>0.02</v>
      </c>
      <c r="AD110" s="180">
        <f t="shared" si="9"/>
        <v>3000</v>
      </c>
      <c r="AE110" s="180">
        <f t="shared" si="10"/>
        <v>694.44444444444446</v>
      </c>
      <c r="AF110" s="189">
        <f t="shared" si="11"/>
        <v>2000</v>
      </c>
      <c r="AG110" s="368">
        <f t="shared" si="12"/>
        <v>2694.4444444444443</v>
      </c>
      <c r="AH110" s="190">
        <v>0.06</v>
      </c>
      <c r="AI110" s="189">
        <f t="shared" si="13"/>
        <v>6000</v>
      </c>
    </row>
    <row r="111" spans="1:35" x14ac:dyDescent="0.25">
      <c r="A111" s="470" t="s">
        <v>632</v>
      </c>
      <c r="B111" s="180" t="s">
        <v>49</v>
      </c>
      <c r="C111" s="328" t="s">
        <v>49</v>
      </c>
      <c r="D111" s="180" t="s">
        <v>133</v>
      </c>
      <c r="E111" s="10" t="s">
        <v>929</v>
      </c>
      <c r="F111" s="8" t="s">
        <v>874</v>
      </c>
      <c r="G111" s="180" t="s">
        <v>1262</v>
      </c>
      <c r="H111" s="186">
        <v>0</v>
      </c>
      <c r="I111" s="186">
        <v>4458</v>
      </c>
      <c r="J111" s="186">
        <f t="shared" si="8"/>
        <v>4458</v>
      </c>
      <c r="K111" s="180" t="s">
        <v>1105</v>
      </c>
      <c r="L111" s="180">
        <v>27164988</v>
      </c>
      <c r="M111" s="144">
        <v>45329</v>
      </c>
      <c r="N111" s="144" t="s">
        <v>196</v>
      </c>
      <c r="O111" s="180" t="s">
        <v>43</v>
      </c>
      <c r="P111" s="180" t="s">
        <v>43</v>
      </c>
      <c r="Q111" s="274">
        <v>0</v>
      </c>
      <c r="R111" s="274">
        <v>194231</v>
      </c>
      <c r="S111" s="182">
        <f t="shared" si="7"/>
        <v>194231</v>
      </c>
      <c r="T111" s="216">
        <v>96242</v>
      </c>
      <c r="U111" s="180">
        <v>168</v>
      </c>
      <c r="V111" s="180" t="s">
        <v>64</v>
      </c>
      <c r="W111" s="180" t="s">
        <v>64</v>
      </c>
      <c r="X111" s="180" t="s">
        <v>276</v>
      </c>
      <c r="Y111" s="180" t="s">
        <v>672</v>
      </c>
      <c r="Z111" s="180" t="s">
        <v>1107</v>
      </c>
      <c r="AA111" s="194">
        <v>0.04</v>
      </c>
      <c r="AB111" s="197" t="s">
        <v>552</v>
      </c>
      <c r="AC111" s="188">
        <v>1.7000000000000001E-2</v>
      </c>
      <c r="AD111" s="180">
        <f t="shared" si="9"/>
        <v>7769.24</v>
      </c>
      <c r="AE111" s="180">
        <f t="shared" si="10"/>
        <v>1156.1369047619048</v>
      </c>
      <c r="AF111" s="189">
        <f t="shared" si="11"/>
        <v>3301.9270000000001</v>
      </c>
      <c r="AG111" s="368">
        <f t="shared" si="12"/>
        <v>4458.0639047619052</v>
      </c>
      <c r="AH111" s="190">
        <v>0.03</v>
      </c>
      <c r="AI111" s="189">
        <f t="shared" si="13"/>
        <v>5826.9299999999994</v>
      </c>
    </row>
    <row r="112" spans="1:35" x14ac:dyDescent="0.25">
      <c r="A112" s="470" t="s">
        <v>632</v>
      </c>
      <c r="B112" s="180" t="s">
        <v>49</v>
      </c>
      <c r="C112" s="328" t="s">
        <v>49</v>
      </c>
      <c r="D112" s="180" t="s">
        <v>133</v>
      </c>
      <c r="E112" s="331" t="s">
        <v>189</v>
      </c>
      <c r="F112" s="180" t="s">
        <v>1253</v>
      </c>
      <c r="G112" s="180" t="s">
        <v>1264</v>
      </c>
      <c r="H112" s="186">
        <v>0</v>
      </c>
      <c r="I112" s="186">
        <v>2128</v>
      </c>
      <c r="J112" s="186">
        <f t="shared" si="8"/>
        <v>2128</v>
      </c>
      <c r="K112" s="180" t="s">
        <v>1254</v>
      </c>
      <c r="L112" s="180">
        <v>28214579</v>
      </c>
      <c r="M112" s="144">
        <v>45329</v>
      </c>
      <c r="N112" s="144" t="s">
        <v>196</v>
      </c>
      <c r="O112" s="180" t="s">
        <v>148</v>
      </c>
      <c r="P112" s="318" t="s">
        <v>1255</v>
      </c>
      <c r="Q112" s="186">
        <v>0</v>
      </c>
      <c r="R112" s="186">
        <v>69000</v>
      </c>
      <c r="S112" s="182">
        <f t="shared" si="7"/>
        <v>69000</v>
      </c>
      <c r="T112" s="216">
        <v>64450</v>
      </c>
      <c r="U112" s="180">
        <v>120</v>
      </c>
      <c r="V112" s="180" t="s">
        <v>62</v>
      </c>
      <c r="W112" s="180" t="s">
        <v>62</v>
      </c>
      <c r="X112" s="180" t="s">
        <v>276</v>
      </c>
      <c r="Y112" s="180"/>
      <c r="Z112" s="180" t="s">
        <v>1263</v>
      </c>
      <c r="AA112" s="194">
        <v>0.03</v>
      </c>
      <c r="AB112" s="197" t="s">
        <v>552</v>
      </c>
      <c r="AC112" s="188">
        <v>2.2499999999999999E-2</v>
      </c>
      <c r="AD112" s="180">
        <f t="shared" si="9"/>
        <v>2070</v>
      </c>
      <c r="AE112" s="180">
        <f t="shared" si="10"/>
        <v>575</v>
      </c>
      <c r="AF112" s="189">
        <f t="shared" si="11"/>
        <v>1552.5</v>
      </c>
      <c r="AG112" s="368">
        <f t="shared" si="12"/>
        <v>2127.5</v>
      </c>
      <c r="AH112" s="190">
        <v>0.06</v>
      </c>
      <c r="AI112" s="189">
        <f t="shared" si="13"/>
        <v>4140</v>
      </c>
    </row>
    <row r="113" spans="1:35" x14ac:dyDescent="0.25">
      <c r="A113" s="470" t="s">
        <v>632</v>
      </c>
      <c r="B113" s="180" t="s">
        <v>38</v>
      </c>
      <c r="C113" s="328" t="s">
        <v>38</v>
      </c>
      <c r="D113" s="180" t="s">
        <v>101</v>
      </c>
      <c r="E113" s="8" t="s">
        <v>2083</v>
      </c>
      <c r="F113" s="180" t="s">
        <v>599</v>
      </c>
      <c r="G113" s="180" t="s">
        <v>600</v>
      </c>
      <c r="H113" s="186">
        <v>0</v>
      </c>
      <c r="I113" s="186">
        <v>5442</v>
      </c>
      <c r="J113" s="186">
        <f t="shared" si="8"/>
        <v>5442</v>
      </c>
      <c r="K113" s="180" t="s">
        <v>1256</v>
      </c>
      <c r="L113" s="180">
        <v>37900747</v>
      </c>
      <c r="M113" s="144">
        <v>45329</v>
      </c>
      <c r="N113" s="144" t="s">
        <v>196</v>
      </c>
      <c r="O113" s="180" t="s">
        <v>148</v>
      </c>
      <c r="P113" s="180" t="s">
        <v>253</v>
      </c>
      <c r="Q113" s="186">
        <v>0</v>
      </c>
      <c r="R113" s="186">
        <v>93291</v>
      </c>
      <c r="S113" s="182">
        <f t="shared" si="7"/>
        <v>93291</v>
      </c>
      <c r="T113" s="216">
        <v>87526</v>
      </c>
      <c r="U113" s="180">
        <v>48</v>
      </c>
      <c r="V113" s="180" t="s">
        <v>62</v>
      </c>
      <c r="W113" s="180" t="s">
        <v>62</v>
      </c>
      <c r="X113" s="180" t="s">
        <v>276</v>
      </c>
      <c r="Y113" s="180"/>
      <c r="Z113" s="180" t="s">
        <v>1265</v>
      </c>
      <c r="AA113" s="194">
        <v>0.03</v>
      </c>
      <c r="AB113" s="197" t="s">
        <v>552</v>
      </c>
      <c r="AC113" s="188">
        <v>3.7499999999999999E-2</v>
      </c>
      <c r="AD113" s="180">
        <f t="shared" si="9"/>
        <v>2798.73</v>
      </c>
      <c r="AE113" s="180">
        <f t="shared" si="10"/>
        <v>1943.5625</v>
      </c>
      <c r="AF113" s="189">
        <f t="shared" si="11"/>
        <v>3498.4124999999999</v>
      </c>
      <c r="AG113" s="368">
        <f t="shared" si="12"/>
        <v>5441.9750000000004</v>
      </c>
      <c r="AH113" s="190">
        <v>0.06</v>
      </c>
      <c r="AI113" s="189">
        <f t="shared" si="13"/>
        <v>5597.46</v>
      </c>
    </row>
    <row r="114" spans="1:35" x14ac:dyDescent="0.25">
      <c r="A114" s="470" t="s">
        <v>632</v>
      </c>
      <c r="B114" s="180" t="s">
        <v>44</v>
      </c>
      <c r="C114" s="328" t="s">
        <v>37</v>
      </c>
      <c r="D114" s="180" t="s">
        <v>99</v>
      </c>
      <c r="E114" s="331" t="s">
        <v>459</v>
      </c>
      <c r="F114" s="171" t="s">
        <v>760</v>
      </c>
      <c r="G114" s="171" t="s">
        <v>761</v>
      </c>
      <c r="H114" s="186">
        <v>0</v>
      </c>
      <c r="I114" s="186">
        <v>4311</v>
      </c>
      <c r="J114" s="186">
        <f t="shared" si="8"/>
        <v>4311</v>
      </c>
      <c r="K114" s="424" t="s">
        <v>705</v>
      </c>
      <c r="L114" s="180">
        <v>21503061</v>
      </c>
      <c r="M114" s="144">
        <v>45329</v>
      </c>
      <c r="N114" s="144" t="s">
        <v>196</v>
      </c>
      <c r="O114" s="180" t="s">
        <v>148</v>
      </c>
      <c r="P114" s="180" t="s">
        <v>252</v>
      </c>
      <c r="Q114" s="274">
        <v>0</v>
      </c>
      <c r="R114" s="274">
        <v>160000</v>
      </c>
      <c r="S114" s="182">
        <f t="shared" si="7"/>
        <v>160000</v>
      </c>
      <c r="T114" s="216">
        <v>53369</v>
      </c>
      <c r="U114" s="180">
        <v>144</v>
      </c>
      <c r="V114" s="180" t="s">
        <v>64</v>
      </c>
      <c r="W114" s="180" t="s">
        <v>64</v>
      </c>
      <c r="X114" s="180" t="s">
        <v>276</v>
      </c>
      <c r="Y114" s="180" t="s">
        <v>534</v>
      </c>
      <c r="Z114" s="180" t="s">
        <v>1164</v>
      </c>
      <c r="AA114" s="194">
        <v>0.03</v>
      </c>
      <c r="AB114" s="197" t="s">
        <v>552</v>
      </c>
      <c r="AC114" s="188">
        <v>0.02</v>
      </c>
      <c r="AD114" s="180">
        <f t="shared" si="9"/>
        <v>4800</v>
      </c>
      <c r="AE114" s="180">
        <f t="shared" si="10"/>
        <v>1111.1111111111111</v>
      </c>
      <c r="AF114" s="189">
        <f t="shared" si="11"/>
        <v>3200</v>
      </c>
      <c r="AG114" s="368">
        <f t="shared" si="12"/>
        <v>4311.1111111111113</v>
      </c>
      <c r="AH114" s="190">
        <v>0.06</v>
      </c>
      <c r="AI114" s="189">
        <f t="shared" si="13"/>
        <v>9600</v>
      </c>
    </row>
    <row r="115" spans="1:35" x14ac:dyDescent="0.25">
      <c r="A115" s="470" t="s">
        <v>632</v>
      </c>
      <c r="B115" s="180" t="s">
        <v>37</v>
      </c>
      <c r="C115" s="328" t="s">
        <v>37</v>
      </c>
      <c r="D115" s="180" t="s">
        <v>99</v>
      </c>
      <c r="E115" s="331" t="s">
        <v>405</v>
      </c>
      <c r="F115" s="180" t="s">
        <v>1257</v>
      </c>
      <c r="G115" s="180" t="s">
        <v>1267</v>
      </c>
      <c r="H115" s="186"/>
      <c r="I115" s="186">
        <v>3243</v>
      </c>
      <c r="J115" s="186">
        <f t="shared" si="8"/>
        <v>3243</v>
      </c>
      <c r="K115" s="180" t="s">
        <v>1258</v>
      </c>
      <c r="L115" s="180">
        <v>22894590</v>
      </c>
      <c r="M115" s="144">
        <v>45329</v>
      </c>
      <c r="N115" s="144" t="s">
        <v>196</v>
      </c>
      <c r="O115" s="180" t="s">
        <v>327</v>
      </c>
      <c r="P115" s="180" t="s">
        <v>327</v>
      </c>
      <c r="Q115" s="186">
        <v>0</v>
      </c>
      <c r="R115" s="186">
        <v>141294</v>
      </c>
      <c r="S115" s="182">
        <f t="shared" si="7"/>
        <v>141294</v>
      </c>
      <c r="T115" s="216">
        <v>131716</v>
      </c>
      <c r="U115" s="180">
        <v>168</v>
      </c>
      <c r="V115" s="180" t="s">
        <v>62</v>
      </c>
      <c r="W115" s="180" t="s">
        <v>62</v>
      </c>
      <c r="X115" s="180" t="s">
        <v>276</v>
      </c>
      <c r="Y115" s="180"/>
      <c r="Z115" s="180" t="s">
        <v>1266</v>
      </c>
      <c r="AA115" s="194">
        <v>0.04</v>
      </c>
      <c r="AB115" s="197" t="s">
        <v>552</v>
      </c>
      <c r="AC115" s="188">
        <v>1.7000000000000001E-2</v>
      </c>
      <c r="AD115" s="180">
        <f t="shared" si="9"/>
        <v>5651.76</v>
      </c>
      <c r="AE115" s="180">
        <f t="shared" si="10"/>
        <v>841.03571428571433</v>
      </c>
      <c r="AF115" s="189">
        <f t="shared" si="11"/>
        <v>2401.998</v>
      </c>
      <c r="AG115" s="368">
        <f t="shared" si="12"/>
        <v>3243.0337142857143</v>
      </c>
      <c r="AH115" s="190">
        <v>0.03</v>
      </c>
      <c r="AI115" s="189">
        <f t="shared" si="13"/>
        <v>4238.82</v>
      </c>
    </row>
    <row r="116" spans="1:35" x14ac:dyDescent="0.25">
      <c r="A116" s="470" t="s">
        <v>632</v>
      </c>
      <c r="B116" s="180" t="s">
        <v>37</v>
      </c>
      <c r="C116" s="328" t="s">
        <v>37</v>
      </c>
      <c r="D116" s="180" t="s">
        <v>99</v>
      </c>
      <c r="E116" s="331" t="s">
        <v>438</v>
      </c>
      <c r="F116" s="180" t="s">
        <v>677</v>
      </c>
      <c r="G116" s="180" t="s">
        <v>654</v>
      </c>
      <c r="H116" s="186">
        <v>0</v>
      </c>
      <c r="I116" s="186">
        <v>6320</v>
      </c>
      <c r="J116" s="186">
        <f t="shared" si="8"/>
        <v>6320</v>
      </c>
      <c r="K116" s="180" t="s">
        <v>978</v>
      </c>
      <c r="L116" s="180">
        <v>23439342</v>
      </c>
      <c r="M116" s="144">
        <v>45329</v>
      </c>
      <c r="N116" s="144" t="s">
        <v>196</v>
      </c>
      <c r="O116" s="180" t="s">
        <v>128</v>
      </c>
      <c r="P116" s="180" t="s">
        <v>128</v>
      </c>
      <c r="Q116" s="274">
        <v>0</v>
      </c>
      <c r="R116" s="274">
        <v>275357</v>
      </c>
      <c r="S116" s="182">
        <f t="shared" si="7"/>
        <v>275357</v>
      </c>
      <c r="T116" s="216">
        <v>116668</v>
      </c>
      <c r="U116" s="180">
        <v>168</v>
      </c>
      <c r="V116" s="180" t="s">
        <v>64</v>
      </c>
      <c r="W116" s="180" t="s">
        <v>64</v>
      </c>
      <c r="X116" s="180" t="s">
        <v>276</v>
      </c>
      <c r="Y116" s="180" t="s">
        <v>607</v>
      </c>
      <c r="Z116" s="180" t="s">
        <v>982</v>
      </c>
      <c r="AA116" s="194">
        <v>0.04</v>
      </c>
      <c r="AB116" s="197" t="s">
        <v>552</v>
      </c>
      <c r="AC116" s="188">
        <v>1.7000000000000001E-2</v>
      </c>
      <c r="AD116" s="180">
        <f t="shared" si="9"/>
        <v>11014.28</v>
      </c>
      <c r="AE116" s="180">
        <f t="shared" si="10"/>
        <v>1639.0297619047619</v>
      </c>
      <c r="AF116" s="189">
        <f t="shared" si="11"/>
        <v>4681.0690000000004</v>
      </c>
      <c r="AG116" s="368">
        <f t="shared" si="12"/>
        <v>6320.0987619047628</v>
      </c>
      <c r="AH116" s="190">
        <v>0.03</v>
      </c>
      <c r="AI116" s="189">
        <f t="shared" si="13"/>
        <v>8260.7099999999991</v>
      </c>
    </row>
    <row r="117" spans="1:35" x14ac:dyDescent="0.25">
      <c r="A117" s="470" t="s">
        <v>632</v>
      </c>
      <c r="B117" s="180" t="s">
        <v>23</v>
      </c>
      <c r="C117" s="328" t="s">
        <v>23</v>
      </c>
      <c r="D117" s="180" t="s">
        <v>5937</v>
      </c>
      <c r="E117" s="331" t="s">
        <v>405</v>
      </c>
      <c r="F117" s="180" t="s">
        <v>574</v>
      </c>
      <c r="G117" s="180" t="s">
        <v>575</v>
      </c>
      <c r="H117" s="186">
        <v>0</v>
      </c>
      <c r="I117" s="186">
        <v>7948</v>
      </c>
      <c r="J117" s="186">
        <f t="shared" si="8"/>
        <v>7948</v>
      </c>
      <c r="K117" s="180" t="s">
        <v>1259</v>
      </c>
      <c r="L117" s="180">
        <v>32219130</v>
      </c>
      <c r="M117" s="144">
        <v>45329</v>
      </c>
      <c r="N117" s="144" t="s">
        <v>196</v>
      </c>
      <c r="O117" s="180" t="s">
        <v>173</v>
      </c>
      <c r="P117" s="180" t="s">
        <v>349</v>
      </c>
      <c r="Q117" s="186">
        <v>0</v>
      </c>
      <c r="R117" s="186">
        <v>346287</v>
      </c>
      <c r="S117" s="182">
        <f t="shared" si="7"/>
        <v>346287</v>
      </c>
      <c r="T117" s="216">
        <v>324509</v>
      </c>
      <c r="U117" s="180">
        <v>168</v>
      </c>
      <c r="V117" s="180" t="s">
        <v>62</v>
      </c>
      <c r="W117" s="180" t="s">
        <v>62</v>
      </c>
      <c r="X117" s="180" t="s">
        <v>276</v>
      </c>
      <c r="Y117" s="180"/>
      <c r="Z117" s="180" t="s">
        <v>1268</v>
      </c>
      <c r="AA117" s="194">
        <v>0.04</v>
      </c>
      <c r="AB117" s="197" t="s">
        <v>552</v>
      </c>
      <c r="AC117" s="188">
        <v>1.7000000000000001E-2</v>
      </c>
      <c r="AD117" s="180">
        <f t="shared" si="9"/>
        <v>13851.48</v>
      </c>
      <c r="AE117" s="180">
        <f t="shared" si="10"/>
        <v>2061.2321428571427</v>
      </c>
      <c r="AF117" s="189">
        <f t="shared" si="11"/>
        <v>5886.8790000000008</v>
      </c>
      <c r="AG117" s="368">
        <f t="shared" si="12"/>
        <v>7948.1111428571439</v>
      </c>
      <c r="AH117" s="190">
        <v>0.03</v>
      </c>
      <c r="AI117" s="189">
        <f t="shared" si="13"/>
        <v>10388.609999999999</v>
      </c>
    </row>
    <row r="118" spans="1:35" x14ac:dyDescent="0.25">
      <c r="A118" s="470" t="s">
        <v>632</v>
      </c>
      <c r="B118" s="180" t="s">
        <v>24</v>
      </c>
      <c r="C118" s="328" t="s">
        <v>24</v>
      </c>
      <c r="D118" s="180" t="s">
        <v>420</v>
      </c>
      <c r="E118" s="331" t="s">
        <v>200</v>
      </c>
      <c r="F118" s="180" t="s">
        <v>555</v>
      </c>
      <c r="G118" s="180" t="s">
        <v>602</v>
      </c>
      <c r="H118" s="186">
        <v>0</v>
      </c>
      <c r="I118" s="186">
        <v>6390</v>
      </c>
      <c r="J118" s="186">
        <f t="shared" si="8"/>
        <v>6390</v>
      </c>
      <c r="K118" s="180" t="s">
        <v>1269</v>
      </c>
      <c r="L118" s="180">
        <v>22030485</v>
      </c>
      <c r="M118" s="144">
        <v>45329</v>
      </c>
      <c r="N118" s="144" t="s">
        <v>196</v>
      </c>
      <c r="O118" s="180" t="s">
        <v>173</v>
      </c>
      <c r="P118" s="180" t="s">
        <v>328</v>
      </c>
      <c r="Q118" s="186">
        <v>0</v>
      </c>
      <c r="R118" s="186">
        <v>278407</v>
      </c>
      <c r="S118" s="182">
        <f t="shared" si="7"/>
        <v>278407</v>
      </c>
      <c r="T118" s="216">
        <v>85275.58</v>
      </c>
      <c r="U118" s="180">
        <v>168</v>
      </c>
      <c r="V118" s="180" t="s">
        <v>64</v>
      </c>
      <c r="W118" s="180" t="s">
        <v>64</v>
      </c>
      <c r="X118" s="180" t="s">
        <v>276</v>
      </c>
      <c r="Y118" s="180" t="s">
        <v>115</v>
      </c>
      <c r="Z118" s="180" t="s">
        <v>961</v>
      </c>
      <c r="AA118" s="194">
        <v>0.04</v>
      </c>
      <c r="AB118" s="197" t="s">
        <v>552</v>
      </c>
      <c r="AC118" s="188">
        <v>1.7000000000000001E-2</v>
      </c>
      <c r="AD118" s="180">
        <f t="shared" si="9"/>
        <v>11136.28</v>
      </c>
      <c r="AE118" s="180">
        <f t="shared" si="10"/>
        <v>1657.1845238095239</v>
      </c>
      <c r="AF118" s="189">
        <f t="shared" si="11"/>
        <v>4732.9190000000008</v>
      </c>
      <c r="AG118" s="368">
        <f t="shared" si="12"/>
        <v>6390.1035238095246</v>
      </c>
      <c r="AH118" s="190">
        <v>0.03</v>
      </c>
      <c r="AI118" s="189">
        <f t="shared" si="13"/>
        <v>8352.2099999999991</v>
      </c>
    </row>
    <row r="119" spans="1:35" x14ac:dyDescent="0.25">
      <c r="A119" s="470" t="s">
        <v>632</v>
      </c>
      <c r="B119" s="180" t="s">
        <v>49</v>
      </c>
      <c r="C119" s="328" t="s">
        <v>49</v>
      </c>
      <c r="D119" s="180" t="s">
        <v>133</v>
      </c>
      <c r="E119" s="331" t="s">
        <v>189</v>
      </c>
      <c r="F119" s="180" t="s">
        <v>979</v>
      </c>
      <c r="G119" s="180" t="s">
        <v>722</v>
      </c>
      <c r="H119" s="186">
        <v>0</v>
      </c>
      <c r="I119" s="186">
        <v>2755</v>
      </c>
      <c r="J119" s="186">
        <f t="shared" si="8"/>
        <v>2755</v>
      </c>
      <c r="K119" s="180" t="s">
        <v>976</v>
      </c>
      <c r="L119" s="180">
        <v>31972001</v>
      </c>
      <c r="M119" s="144">
        <v>45329</v>
      </c>
      <c r="N119" s="144" t="s">
        <v>196</v>
      </c>
      <c r="O119" s="180" t="s">
        <v>128</v>
      </c>
      <c r="P119" s="180" t="s">
        <v>128</v>
      </c>
      <c r="Q119" s="186">
        <v>0</v>
      </c>
      <c r="R119" s="186">
        <v>120033</v>
      </c>
      <c r="S119" s="182">
        <f t="shared" si="7"/>
        <v>120033</v>
      </c>
      <c r="T119" s="216">
        <v>16545</v>
      </c>
      <c r="U119" s="180">
        <v>168</v>
      </c>
      <c r="V119" s="180" t="s">
        <v>64</v>
      </c>
      <c r="W119" s="180" t="s">
        <v>64</v>
      </c>
      <c r="X119" s="180" t="s">
        <v>276</v>
      </c>
      <c r="Y119" s="180" t="s">
        <v>115</v>
      </c>
      <c r="Z119" s="180" t="s">
        <v>980</v>
      </c>
      <c r="AA119" s="194">
        <v>0.04</v>
      </c>
      <c r="AB119" s="197" t="s">
        <v>552</v>
      </c>
      <c r="AC119" s="188">
        <v>1.7000000000000001E-2</v>
      </c>
      <c r="AD119" s="180">
        <f t="shared" si="9"/>
        <v>4801.32</v>
      </c>
      <c r="AE119" s="180">
        <f t="shared" si="10"/>
        <v>714.48214285714289</v>
      </c>
      <c r="AF119" s="189">
        <f t="shared" si="11"/>
        <v>2040.5610000000001</v>
      </c>
      <c r="AG119" s="368">
        <f t="shared" si="12"/>
        <v>2755.0431428571428</v>
      </c>
      <c r="AH119" s="190">
        <v>0.03</v>
      </c>
      <c r="AI119" s="189">
        <f t="shared" si="13"/>
        <v>3600.99</v>
      </c>
    </row>
    <row r="120" spans="1:35" x14ac:dyDescent="0.25">
      <c r="A120" s="470" t="s">
        <v>632</v>
      </c>
      <c r="B120" s="180" t="s">
        <v>31</v>
      </c>
      <c r="C120" s="328" t="s">
        <v>31</v>
      </c>
      <c r="D120" s="180" t="s">
        <v>101</v>
      </c>
      <c r="E120" s="331" t="s">
        <v>32</v>
      </c>
      <c r="F120" s="180" t="s">
        <v>682</v>
      </c>
      <c r="G120" s="180" t="s">
        <v>629</v>
      </c>
      <c r="H120" s="186">
        <v>0</v>
      </c>
      <c r="I120" s="186">
        <v>3790</v>
      </c>
      <c r="J120" s="186">
        <f t="shared" si="8"/>
        <v>3790</v>
      </c>
      <c r="K120" s="180" t="s">
        <v>963</v>
      </c>
      <c r="L120" s="180">
        <v>32218686</v>
      </c>
      <c r="M120" s="144">
        <v>45329</v>
      </c>
      <c r="N120" s="144" t="s">
        <v>196</v>
      </c>
      <c r="O120" s="180" t="s">
        <v>128</v>
      </c>
      <c r="P120" s="180" t="s">
        <v>128</v>
      </c>
      <c r="Q120" s="186">
        <v>0</v>
      </c>
      <c r="R120" s="186">
        <v>165120</v>
      </c>
      <c r="S120" s="182">
        <f t="shared" si="7"/>
        <v>165120</v>
      </c>
      <c r="T120" s="216">
        <v>16282</v>
      </c>
      <c r="U120" s="180">
        <v>168</v>
      </c>
      <c r="V120" s="180" t="s">
        <v>64</v>
      </c>
      <c r="W120" s="180" t="s">
        <v>64</v>
      </c>
      <c r="X120" s="180" t="s">
        <v>276</v>
      </c>
      <c r="Y120" s="180" t="s">
        <v>115</v>
      </c>
      <c r="Z120" s="180" t="s">
        <v>964</v>
      </c>
      <c r="AA120" s="194">
        <v>0.04</v>
      </c>
      <c r="AB120" s="197" t="s">
        <v>552</v>
      </c>
      <c r="AC120" s="188">
        <v>1.7000000000000001E-2</v>
      </c>
      <c r="AD120" s="180">
        <f t="shared" si="9"/>
        <v>6604.8</v>
      </c>
      <c r="AE120" s="180">
        <f t="shared" si="10"/>
        <v>982.85714285714289</v>
      </c>
      <c r="AF120" s="189">
        <f t="shared" si="11"/>
        <v>2807.0400000000004</v>
      </c>
      <c r="AG120" s="368">
        <f t="shared" si="12"/>
        <v>3789.8971428571431</v>
      </c>
      <c r="AH120" s="190">
        <v>0.03</v>
      </c>
      <c r="AI120" s="189">
        <f t="shared" si="13"/>
        <v>4953.5999999999995</v>
      </c>
    </row>
    <row r="121" spans="1:35" x14ac:dyDescent="0.25">
      <c r="A121" s="470" t="s">
        <v>632</v>
      </c>
      <c r="B121" s="180" t="s">
        <v>31</v>
      </c>
      <c r="C121" s="328" t="s">
        <v>31</v>
      </c>
      <c r="D121" s="180" t="s">
        <v>101</v>
      </c>
      <c r="E121" s="331" t="s">
        <v>32</v>
      </c>
      <c r="F121" s="180" t="s">
        <v>550</v>
      </c>
      <c r="G121" s="171" t="s">
        <v>578</v>
      </c>
      <c r="H121" s="186">
        <v>10780</v>
      </c>
      <c r="I121" s="186">
        <v>11070</v>
      </c>
      <c r="J121" s="186">
        <f t="shared" si="8"/>
        <v>290</v>
      </c>
      <c r="K121" s="180" t="s">
        <v>1270</v>
      </c>
      <c r="L121" s="180">
        <v>30306925</v>
      </c>
      <c r="M121" s="144">
        <v>45329</v>
      </c>
      <c r="N121" s="144" t="s">
        <v>196</v>
      </c>
      <c r="O121" s="180" t="s">
        <v>128</v>
      </c>
      <c r="P121" s="180" t="s">
        <v>128</v>
      </c>
      <c r="Q121" s="274">
        <v>374080</v>
      </c>
      <c r="R121" s="274">
        <v>482300</v>
      </c>
      <c r="S121" s="182">
        <f t="shared" si="7"/>
        <v>108220</v>
      </c>
      <c r="T121" s="216">
        <v>78182</v>
      </c>
      <c r="U121" s="180">
        <v>168</v>
      </c>
      <c r="V121" s="180" t="s">
        <v>63</v>
      </c>
      <c r="W121" s="180" t="s">
        <v>63</v>
      </c>
      <c r="X121" s="180" t="s">
        <v>277</v>
      </c>
      <c r="Y121" s="180"/>
      <c r="Z121" s="180" t="s">
        <v>1274</v>
      </c>
      <c r="AA121" s="194">
        <v>0.04</v>
      </c>
      <c r="AB121" s="197" t="s">
        <v>552</v>
      </c>
      <c r="AC121" s="188">
        <v>1.7000000000000001E-2</v>
      </c>
      <c r="AD121" s="180">
        <f t="shared" si="9"/>
        <v>19292</v>
      </c>
      <c r="AE121" s="180">
        <f t="shared" si="10"/>
        <v>2870.8333333333335</v>
      </c>
      <c r="AF121" s="189">
        <f t="shared" si="11"/>
        <v>8199.1</v>
      </c>
      <c r="AG121" s="368">
        <f t="shared" si="12"/>
        <v>11069.933333333334</v>
      </c>
      <c r="AH121" s="190">
        <v>0.03</v>
      </c>
      <c r="AI121" s="189">
        <f t="shared" si="13"/>
        <v>3246.6</v>
      </c>
    </row>
    <row r="122" spans="1:35" x14ac:dyDescent="0.25">
      <c r="A122" s="470" t="s">
        <v>632</v>
      </c>
      <c r="B122" s="180" t="s">
        <v>27</v>
      </c>
      <c r="C122" s="328" t="s">
        <v>27</v>
      </c>
      <c r="D122" s="180" t="s">
        <v>5938</v>
      </c>
      <c r="E122" s="331" t="s">
        <v>405</v>
      </c>
      <c r="F122" s="180" t="s">
        <v>546</v>
      </c>
      <c r="G122" s="171" t="s">
        <v>590</v>
      </c>
      <c r="H122" s="186">
        <v>0</v>
      </c>
      <c r="I122" s="186">
        <v>3300</v>
      </c>
      <c r="J122" s="186">
        <f t="shared" si="8"/>
        <v>3300</v>
      </c>
      <c r="K122" s="180" t="s">
        <v>1271</v>
      </c>
      <c r="L122" s="180">
        <v>30479353</v>
      </c>
      <c r="M122" s="144">
        <v>45329</v>
      </c>
      <c r="N122" s="144" t="s">
        <v>196</v>
      </c>
      <c r="O122" s="180" t="s">
        <v>43</v>
      </c>
      <c r="P122" s="180" t="s">
        <v>43</v>
      </c>
      <c r="Q122" s="274">
        <v>0</v>
      </c>
      <c r="R122" s="274">
        <v>30000</v>
      </c>
      <c r="S122" s="182">
        <f t="shared" si="7"/>
        <v>30000</v>
      </c>
      <c r="T122" s="216"/>
      <c r="U122" s="180">
        <v>24</v>
      </c>
      <c r="V122" s="180" t="s">
        <v>62</v>
      </c>
      <c r="W122" s="180" t="s">
        <v>62</v>
      </c>
      <c r="X122" s="180" t="s">
        <v>276</v>
      </c>
      <c r="Y122" s="180"/>
      <c r="Z122" s="180" t="s">
        <v>1275</v>
      </c>
      <c r="AA122" s="194">
        <v>0.03</v>
      </c>
      <c r="AB122" s="197" t="s">
        <v>552</v>
      </c>
      <c r="AC122" s="188">
        <v>6.5000000000000002E-2</v>
      </c>
      <c r="AD122" s="180">
        <f t="shared" si="9"/>
        <v>900</v>
      </c>
      <c r="AE122" s="180">
        <f t="shared" si="10"/>
        <v>1250</v>
      </c>
      <c r="AF122" s="189">
        <f t="shared" si="11"/>
        <v>1950</v>
      </c>
      <c r="AG122" s="368">
        <f t="shared" si="12"/>
        <v>3200</v>
      </c>
      <c r="AH122" s="190">
        <v>0.06</v>
      </c>
      <c r="AI122" s="189">
        <f t="shared" si="13"/>
        <v>1800</v>
      </c>
    </row>
    <row r="123" spans="1:35" x14ac:dyDescent="0.25">
      <c r="A123" s="470" t="s">
        <v>632</v>
      </c>
      <c r="B123" s="180" t="s">
        <v>49</v>
      </c>
      <c r="C123" s="328" t="s">
        <v>49</v>
      </c>
      <c r="D123" s="180" t="s">
        <v>133</v>
      </c>
      <c r="E123" s="331" t="s">
        <v>929</v>
      </c>
      <c r="F123" s="180" t="s">
        <v>874</v>
      </c>
      <c r="G123" s="180" t="s">
        <v>1262</v>
      </c>
      <c r="H123" s="186">
        <v>0</v>
      </c>
      <c r="I123" s="186">
        <v>1108</v>
      </c>
      <c r="J123" s="186">
        <f t="shared" si="8"/>
        <v>1108</v>
      </c>
      <c r="K123" s="180" t="s">
        <v>1272</v>
      </c>
      <c r="L123" s="180">
        <v>20356227</v>
      </c>
      <c r="M123" s="144">
        <v>45329</v>
      </c>
      <c r="N123" s="144" t="s">
        <v>196</v>
      </c>
      <c r="O123" s="180" t="s">
        <v>173</v>
      </c>
      <c r="P123" s="180" t="s">
        <v>463</v>
      </c>
      <c r="Q123" s="274">
        <v>0</v>
      </c>
      <c r="R123" s="274">
        <v>30300</v>
      </c>
      <c r="S123" s="182">
        <f t="shared" si="7"/>
        <v>30300</v>
      </c>
      <c r="T123" s="216">
        <v>27685</v>
      </c>
      <c r="U123" s="180">
        <v>108</v>
      </c>
      <c r="V123" s="180" t="s">
        <v>62</v>
      </c>
      <c r="W123" s="180" t="s">
        <v>62</v>
      </c>
      <c r="X123" s="180" t="s">
        <v>276</v>
      </c>
      <c r="Y123" s="180"/>
      <c r="Z123" s="180" t="s">
        <v>1276</v>
      </c>
      <c r="AA123" s="194">
        <v>0.03</v>
      </c>
      <c r="AB123" s="197" t="s">
        <v>552</v>
      </c>
      <c r="AC123" s="188">
        <v>2.4E-2</v>
      </c>
      <c r="AD123" s="180">
        <f t="shared" si="9"/>
        <v>909</v>
      </c>
      <c r="AE123" s="180">
        <f t="shared" si="10"/>
        <v>280.55555555555554</v>
      </c>
      <c r="AF123" s="189">
        <f t="shared" si="11"/>
        <v>727.2</v>
      </c>
      <c r="AG123" s="368">
        <f t="shared" si="12"/>
        <v>1007.7555555555556</v>
      </c>
      <c r="AH123" s="190">
        <v>0.06</v>
      </c>
      <c r="AI123" s="189">
        <f t="shared" si="13"/>
        <v>1818</v>
      </c>
    </row>
    <row r="124" spans="1:35" x14ac:dyDescent="0.25">
      <c r="A124" s="470" t="s">
        <v>632</v>
      </c>
      <c r="B124" s="180" t="s">
        <v>24</v>
      </c>
      <c r="C124" s="328" t="s">
        <v>24</v>
      </c>
      <c r="D124" s="180" t="s">
        <v>420</v>
      </c>
      <c r="E124" s="371" t="s">
        <v>421</v>
      </c>
      <c r="F124" s="180" t="s">
        <v>553</v>
      </c>
      <c r="G124" s="180" t="s">
        <v>558</v>
      </c>
      <c r="H124" s="186">
        <v>0</v>
      </c>
      <c r="I124" s="186">
        <v>2271</v>
      </c>
      <c r="J124" s="186">
        <f t="shared" si="8"/>
        <v>2271</v>
      </c>
      <c r="K124" s="180" t="s">
        <v>1273</v>
      </c>
      <c r="L124" s="180">
        <v>30247348</v>
      </c>
      <c r="M124" s="144">
        <v>45329</v>
      </c>
      <c r="N124" s="144" t="s">
        <v>196</v>
      </c>
      <c r="O124" s="180" t="s">
        <v>43</v>
      </c>
      <c r="P124" s="180" t="s">
        <v>43</v>
      </c>
      <c r="Q124" s="186">
        <v>0</v>
      </c>
      <c r="R124" s="186">
        <v>84286</v>
      </c>
      <c r="S124" s="182">
        <f t="shared" si="7"/>
        <v>84286</v>
      </c>
      <c r="T124" s="216">
        <v>7857</v>
      </c>
      <c r="U124" s="180">
        <v>144</v>
      </c>
      <c r="V124" s="180" t="s">
        <v>64</v>
      </c>
      <c r="W124" s="180" t="s">
        <v>64</v>
      </c>
      <c r="X124" s="180" t="s">
        <v>276</v>
      </c>
      <c r="Y124" s="180" t="s">
        <v>676</v>
      </c>
      <c r="Z124" s="180" t="s">
        <v>1277</v>
      </c>
      <c r="AA124" s="194">
        <v>0.03</v>
      </c>
      <c r="AB124" s="197" t="s">
        <v>552</v>
      </c>
      <c r="AC124" s="188">
        <v>0.02</v>
      </c>
      <c r="AD124" s="180">
        <f t="shared" si="9"/>
        <v>2528.58</v>
      </c>
      <c r="AE124" s="180">
        <f t="shared" si="10"/>
        <v>585.31944444444446</v>
      </c>
      <c r="AF124" s="189">
        <f t="shared" si="11"/>
        <v>1685.72</v>
      </c>
      <c r="AG124" s="368">
        <f t="shared" si="12"/>
        <v>2271.0394444444446</v>
      </c>
      <c r="AH124" s="190">
        <v>0.06</v>
      </c>
      <c r="AI124" s="189">
        <f t="shared" si="13"/>
        <v>5057.16</v>
      </c>
    </row>
    <row r="125" spans="1:35" x14ac:dyDescent="0.25">
      <c r="A125" s="470" t="s">
        <v>632</v>
      </c>
      <c r="B125" s="180" t="s">
        <v>241</v>
      </c>
      <c r="C125" s="328" t="s">
        <v>241</v>
      </c>
      <c r="D125" s="180" t="s">
        <v>101</v>
      </c>
      <c r="E125" s="331" t="s">
        <v>405</v>
      </c>
      <c r="F125" s="180" t="s">
        <v>836</v>
      </c>
      <c r="G125" s="171" t="s">
        <v>605</v>
      </c>
      <c r="H125" s="186">
        <v>0</v>
      </c>
      <c r="I125" s="186">
        <v>11008</v>
      </c>
      <c r="J125" s="186">
        <f t="shared" si="8"/>
        <v>11008</v>
      </c>
      <c r="K125" s="180" t="s">
        <v>977</v>
      </c>
      <c r="L125" s="180">
        <v>26512433</v>
      </c>
      <c r="M125" s="144">
        <v>45330</v>
      </c>
      <c r="N125" s="144" t="s">
        <v>196</v>
      </c>
      <c r="O125" s="180" t="s">
        <v>173</v>
      </c>
      <c r="P125" s="180" t="s">
        <v>463</v>
      </c>
      <c r="Q125" s="274">
        <v>0</v>
      </c>
      <c r="R125" s="274">
        <v>479609.62</v>
      </c>
      <c r="S125" s="182">
        <f t="shared" si="7"/>
        <v>479609.62</v>
      </c>
      <c r="T125" s="216">
        <v>76570.2</v>
      </c>
      <c r="U125" s="180">
        <v>168</v>
      </c>
      <c r="V125" s="180" t="s">
        <v>64</v>
      </c>
      <c r="W125" s="180" t="s">
        <v>64</v>
      </c>
      <c r="X125" s="180" t="s">
        <v>276</v>
      </c>
      <c r="Y125" s="180" t="s">
        <v>607</v>
      </c>
      <c r="Z125" s="180" t="s">
        <v>981</v>
      </c>
      <c r="AA125" s="194">
        <v>0.04</v>
      </c>
      <c r="AB125" s="197" t="s">
        <v>552</v>
      </c>
      <c r="AC125" s="188">
        <v>1.7000000000000001E-2</v>
      </c>
      <c r="AD125" s="180">
        <f t="shared" si="9"/>
        <v>19184.3848</v>
      </c>
      <c r="AE125" s="180">
        <f t="shared" si="10"/>
        <v>2854.8191666666667</v>
      </c>
      <c r="AF125" s="189">
        <f t="shared" si="11"/>
        <v>8153.3635400000003</v>
      </c>
      <c r="AG125" s="368">
        <f t="shared" si="12"/>
        <v>11008.182706666666</v>
      </c>
      <c r="AH125" s="190">
        <v>0.03</v>
      </c>
      <c r="AI125" s="189">
        <f t="shared" si="13"/>
        <v>14388.2886</v>
      </c>
    </row>
    <row r="126" spans="1:35" x14ac:dyDescent="0.25">
      <c r="A126" s="470" t="s">
        <v>632</v>
      </c>
      <c r="B126" s="180" t="s">
        <v>23</v>
      </c>
      <c r="C126" s="328" t="s">
        <v>23</v>
      </c>
      <c r="D126" s="180" t="s">
        <v>5937</v>
      </c>
      <c r="E126" s="331" t="s">
        <v>48</v>
      </c>
      <c r="F126" s="180" t="s">
        <v>864</v>
      </c>
      <c r="G126" s="180" t="s">
        <v>1302</v>
      </c>
      <c r="H126" s="186">
        <v>0</v>
      </c>
      <c r="I126" s="186">
        <v>9832</v>
      </c>
      <c r="J126" s="186">
        <f t="shared" si="8"/>
        <v>9832</v>
      </c>
      <c r="K126" s="180" t="s">
        <v>1278</v>
      </c>
      <c r="L126" s="180">
        <v>32331040</v>
      </c>
      <c r="M126" s="144">
        <v>45330</v>
      </c>
      <c r="N126" s="144" t="s">
        <v>196</v>
      </c>
      <c r="O126" s="180" t="s">
        <v>128</v>
      </c>
      <c r="P126" s="180" t="s">
        <v>128</v>
      </c>
      <c r="Q126" s="274">
        <v>0</v>
      </c>
      <c r="R126" s="274">
        <v>428372</v>
      </c>
      <c r="S126" s="182">
        <f t="shared" si="7"/>
        <v>428372</v>
      </c>
      <c r="T126" s="216">
        <v>113421</v>
      </c>
      <c r="U126" s="180">
        <v>168</v>
      </c>
      <c r="V126" s="180" t="s">
        <v>64</v>
      </c>
      <c r="W126" s="180" t="s">
        <v>64</v>
      </c>
      <c r="X126" s="180" t="s">
        <v>276</v>
      </c>
      <c r="Y126" s="180" t="s">
        <v>534</v>
      </c>
      <c r="Z126" s="180" t="s">
        <v>865</v>
      </c>
      <c r="AA126" s="194">
        <v>0.04</v>
      </c>
      <c r="AB126" s="197" t="s">
        <v>552</v>
      </c>
      <c r="AC126" s="188">
        <v>1.7000000000000001E-2</v>
      </c>
      <c r="AD126" s="180">
        <f t="shared" si="9"/>
        <v>17134.88</v>
      </c>
      <c r="AE126" s="180">
        <f t="shared" si="10"/>
        <v>2549.8333333333335</v>
      </c>
      <c r="AF126" s="189">
        <f t="shared" si="11"/>
        <v>7282.3240000000005</v>
      </c>
      <c r="AG126" s="368">
        <f t="shared" si="12"/>
        <v>9832.1573333333345</v>
      </c>
      <c r="AH126" s="190">
        <v>0.03</v>
      </c>
      <c r="AI126" s="189">
        <f t="shared" si="13"/>
        <v>12851.16</v>
      </c>
    </row>
    <row r="127" spans="1:35" x14ac:dyDescent="0.25">
      <c r="A127" s="470" t="s">
        <v>632</v>
      </c>
      <c r="B127" s="180" t="s">
        <v>29</v>
      </c>
      <c r="C127" s="328" t="s">
        <v>29</v>
      </c>
      <c r="D127" s="180" t="s">
        <v>168</v>
      </c>
      <c r="E127" s="371" t="s">
        <v>922</v>
      </c>
      <c r="F127" s="8" t="s">
        <v>545</v>
      </c>
      <c r="G127" s="180" t="s">
        <v>603</v>
      </c>
      <c r="H127" s="186">
        <v>0</v>
      </c>
      <c r="I127" s="186">
        <v>600</v>
      </c>
      <c r="J127" s="186">
        <f t="shared" si="8"/>
        <v>600</v>
      </c>
      <c r="K127" s="180" t="s">
        <v>1279</v>
      </c>
      <c r="L127" s="180">
        <v>9229409</v>
      </c>
      <c r="M127" s="144">
        <v>45330</v>
      </c>
      <c r="N127" s="144" t="s">
        <v>196</v>
      </c>
      <c r="O127" s="180" t="s">
        <v>43</v>
      </c>
      <c r="P127" s="180" t="s">
        <v>43</v>
      </c>
      <c r="Q127" s="274">
        <v>0</v>
      </c>
      <c r="R127" s="274">
        <v>10286</v>
      </c>
      <c r="S127" s="182">
        <f t="shared" si="7"/>
        <v>10286</v>
      </c>
      <c r="T127" s="216">
        <v>8681</v>
      </c>
      <c r="U127" s="180">
        <v>48</v>
      </c>
      <c r="V127" s="180" t="s">
        <v>62</v>
      </c>
      <c r="W127" s="180" t="s">
        <v>62</v>
      </c>
      <c r="X127" s="180" t="s">
        <v>276</v>
      </c>
      <c r="Y127" s="180"/>
      <c r="Z127" s="180" t="s">
        <v>1303</v>
      </c>
      <c r="AA127" s="194">
        <v>0.03</v>
      </c>
      <c r="AB127" s="197" t="s">
        <v>552</v>
      </c>
      <c r="AC127" s="188">
        <v>3.7499999999999999E-2</v>
      </c>
      <c r="AD127" s="180">
        <f t="shared" si="9"/>
        <v>308.58</v>
      </c>
      <c r="AE127" s="180">
        <f t="shared" si="10"/>
        <v>214.29166666666666</v>
      </c>
      <c r="AF127" s="189">
        <f t="shared" si="11"/>
        <v>385.72499999999997</v>
      </c>
      <c r="AG127" s="368">
        <f t="shared" si="12"/>
        <v>600.01666666666665</v>
      </c>
      <c r="AH127" s="190">
        <v>0.06</v>
      </c>
      <c r="AI127" s="189">
        <f t="shared" si="13"/>
        <v>617.16</v>
      </c>
    </row>
    <row r="128" spans="1:35" x14ac:dyDescent="0.25">
      <c r="A128" s="470" t="s">
        <v>632</v>
      </c>
      <c r="B128" s="180" t="s">
        <v>31</v>
      </c>
      <c r="C128" s="328" t="s">
        <v>31</v>
      </c>
      <c r="D128" s="180" t="s">
        <v>101</v>
      </c>
      <c r="E128" s="331" t="s">
        <v>32</v>
      </c>
      <c r="F128" s="180" t="s">
        <v>530</v>
      </c>
      <c r="G128" s="171" t="s">
        <v>569</v>
      </c>
      <c r="H128" s="186">
        <v>6960</v>
      </c>
      <c r="I128" s="186">
        <v>5923</v>
      </c>
      <c r="J128" s="186">
        <f t="shared" si="8"/>
        <v>-1037</v>
      </c>
      <c r="K128" s="180" t="s">
        <v>1301</v>
      </c>
      <c r="L128" s="180">
        <v>30086173</v>
      </c>
      <c r="M128" s="144">
        <v>45330</v>
      </c>
      <c r="N128" s="144" t="s">
        <v>196</v>
      </c>
      <c r="O128" s="180" t="s">
        <v>21</v>
      </c>
      <c r="P128" s="180" t="s">
        <v>21</v>
      </c>
      <c r="Q128" s="274">
        <v>222263</v>
      </c>
      <c r="R128" s="274">
        <v>258050</v>
      </c>
      <c r="S128" s="182">
        <f t="shared" si="7"/>
        <v>35787</v>
      </c>
      <c r="T128" s="216">
        <v>19204</v>
      </c>
      <c r="U128" s="180">
        <v>168</v>
      </c>
      <c r="V128" s="180" t="s">
        <v>63</v>
      </c>
      <c r="W128" s="180" t="s">
        <v>63</v>
      </c>
      <c r="X128" s="180" t="s">
        <v>277</v>
      </c>
      <c r="Y128" s="180"/>
      <c r="Z128" s="180" t="s">
        <v>1304</v>
      </c>
      <c r="AA128" s="194">
        <v>0.04</v>
      </c>
      <c r="AB128" s="197" t="s">
        <v>552</v>
      </c>
      <c r="AC128" s="188">
        <v>1.7000000000000001E-2</v>
      </c>
      <c r="AD128" s="180">
        <f t="shared" si="9"/>
        <v>10322</v>
      </c>
      <c r="AE128" s="180">
        <f t="shared" si="10"/>
        <v>1536.0119047619048</v>
      </c>
      <c r="AF128" s="189">
        <f t="shared" si="11"/>
        <v>4386.8500000000004</v>
      </c>
      <c r="AG128" s="368">
        <f t="shared" si="12"/>
        <v>5922.861904761905</v>
      </c>
      <c r="AH128" s="190">
        <v>0.03</v>
      </c>
      <c r="AI128" s="189">
        <f t="shared" si="13"/>
        <v>1073.6099999999999</v>
      </c>
    </row>
    <row r="129" spans="1:35" x14ac:dyDescent="0.25">
      <c r="A129" s="470" t="s">
        <v>632</v>
      </c>
      <c r="B129" s="180" t="s">
        <v>23</v>
      </c>
      <c r="C129" s="328" t="s">
        <v>23</v>
      </c>
      <c r="D129" s="180" t="s">
        <v>5937</v>
      </c>
      <c r="E129" s="331" t="s">
        <v>211</v>
      </c>
      <c r="F129" s="8" t="s">
        <v>848</v>
      </c>
      <c r="G129" s="180" t="s">
        <v>640</v>
      </c>
      <c r="H129" s="186">
        <v>24323</v>
      </c>
      <c r="I129" s="186">
        <v>23597</v>
      </c>
      <c r="J129" s="186">
        <f t="shared" si="8"/>
        <v>-726</v>
      </c>
      <c r="K129" s="180" t="s">
        <v>1305</v>
      </c>
      <c r="L129" s="180">
        <v>28350862</v>
      </c>
      <c r="M129" s="144">
        <v>45330</v>
      </c>
      <c r="N129" s="144" t="s">
        <v>196</v>
      </c>
      <c r="O129" s="180" t="s">
        <v>128</v>
      </c>
      <c r="P129" s="180" t="s">
        <v>128</v>
      </c>
      <c r="Q129" s="274">
        <v>853062.5</v>
      </c>
      <c r="R129" s="274">
        <v>1028102</v>
      </c>
      <c r="S129" s="182">
        <f t="shared" si="7"/>
        <v>175039.5</v>
      </c>
      <c r="T129" s="216">
        <v>11223</v>
      </c>
      <c r="U129" s="180">
        <v>168</v>
      </c>
      <c r="V129" s="180" t="s">
        <v>63</v>
      </c>
      <c r="W129" s="180" t="s">
        <v>63</v>
      </c>
      <c r="X129" s="180" t="s">
        <v>277</v>
      </c>
      <c r="Y129" s="180"/>
      <c r="Z129" s="180" t="s">
        <v>1306</v>
      </c>
      <c r="AA129" s="194">
        <v>0.04</v>
      </c>
      <c r="AB129" s="197" t="s">
        <v>552</v>
      </c>
      <c r="AC129" s="188">
        <v>1.7000000000000001E-2</v>
      </c>
      <c r="AD129" s="180">
        <f t="shared" si="9"/>
        <v>41124.080000000002</v>
      </c>
      <c r="AE129" s="180">
        <f t="shared" si="10"/>
        <v>6119.6547619047615</v>
      </c>
      <c r="AF129" s="189">
        <f t="shared" si="11"/>
        <v>17477.734</v>
      </c>
      <c r="AG129" s="368">
        <f t="shared" si="12"/>
        <v>23597.38876190476</v>
      </c>
      <c r="AH129" s="190">
        <v>0.03</v>
      </c>
      <c r="AI129" s="189">
        <f t="shared" si="13"/>
        <v>5251.1849999999995</v>
      </c>
    </row>
    <row r="130" spans="1:35" x14ac:dyDescent="0.25">
      <c r="A130" s="470" t="s">
        <v>632</v>
      </c>
      <c r="B130" s="180" t="s">
        <v>29</v>
      </c>
      <c r="C130" s="328" t="s">
        <v>29</v>
      </c>
      <c r="D130" s="180" t="s">
        <v>168</v>
      </c>
      <c r="E130" s="331" t="s">
        <v>404</v>
      </c>
      <c r="F130" s="180" t="s">
        <v>608</v>
      </c>
      <c r="G130" s="180" t="s">
        <v>941</v>
      </c>
      <c r="H130" s="186">
        <v>3942</v>
      </c>
      <c r="I130" s="186">
        <v>4942</v>
      </c>
      <c r="J130" s="186">
        <f t="shared" si="8"/>
        <v>1000</v>
      </c>
      <c r="K130" s="180" t="s">
        <v>1307</v>
      </c>
      <c r="L130" s="180">
        <v>23355710</v>
      </c>
      <c r="M130" s="144">
        <v>45330</v>
      </c>
      <c r="N130" s="144" t="s">
        <v>196</v>
      </c>
      <c r="O130" s="21" t="s">
        <v>365</v>
      </c>
      <c r="P130" s="180" t="s">
        <v>1308</v>
      </c>
      <c r="Q130" s="274">
        <v>120557.27</v>
      </c>
      <c r="R130" s="274">
        <v>210962</v>
      </c>
      <c r="S130" s="182">
        <f t="shared" si="7"/>
        <v>90404.73</v>
      </c>
      <c r="T130" s="216">
        <v>77147.009999999995</v>
      </c>
      <c r="U130" s="180">
        <v>168</v>
      </c>
      <c r="V130" s="180" t="s">
        <v>63</v>
      </c>
      <c r="W130" s="180" t="s">
        <v>63</v>
      </c>
      <c r="X130" s="180" t="s">
        <v>277</v>
      </c>
      <c r="Y130" s="180"/>
      <c r="Z130" s="180" t="s">
        <v>1310</v>
      </c>
      <c r="AA130" s="194">
        <v>0.04</v>
      </c>
      <c r="AB130" s="197" t="s">
        <v>552</v>
      </c>
      <c r="AC130" s="188">
        <v>1.7000000000000001E-2</v>
      </c>
      <c r="AD130" s="180">
        <f t="shared" si="9"/>
        <v>8438.48</v>
      </c>
      <c r="AE130" s="180">
        <f t="shared" si="10"/>
        <v>1255.7261904761904</v>
      </c>
      <c r="AF130" s="189">
        <f t="shared" si="11"/>
        <v>3586.3540000000003</v>
      </c>
      <c r="AG130" s="368">
        <f t="shared" si="12"/>
        <v>4842.0801904761902</v>
      </c>
      <c r="AH130" s="190">
        <v>0.03</v>
      </c>
      <c r="AI130" s="189">
        <f t="shared" si="13"/>
        <v>2712.1418999999996</v>
      </c>
    </row>
    <row r="131" spans="1:35" x14ac:dyDescent="0.25">
      <c r="A131" s="470" t="s">
        <v>632</v>
      </c>
      <c r="B131" s="180" t="s">
        <v>49</v>
      </c>
      <c r="C131" s="328" t="s">
        <v>49</v>
      </c>
      <c r="D131" s="180" t="s">
        <v>133</v>
      </c>
      <c r="E131" s="331" t="s">
        <v>928</v>
      </c>
      <c r="F131" s="180" t="s">
        <v>799</v>
      </c>
      <c r="G131" s="180" t="s">
        <v>1312</v>
      </c>
      <c r="H131" s="186">
        <v>0</v>
      </c>
      <c r="I131" s="186">
        <v>14690</v>
      </c>
      <c r="J131" s="186">
        <f t="shared" si="8"/>
        <v>14690</v>
      </c>
      <c r="K131" s="180" t="s">
        <v>1309</v>
      </c>
      <c r="L131" s="180">
        <v>28881978</v>
      </c>
      <c r="M131" s="144">
        <v>45330</v>
      </c>
      <c r="N131" s="144" t="s">
        <v>196</v>
      </c>
      <c r="O131" s="180" t="s">
        <v>148</v>
      </c>
      <c r="P131" s="21" t="s">
        <v>340</v>
      </c>
      <c r="Q131" s="274">
        <v>0</v>
      </c>
      <c r="R131" s="274">
        <v>640031</v>
      </c>
      <c r="S131" s="182">
        <f t="shared" ref="S131:S194" si="14">R131-Q131</f>
        <v>640031</v>
      </c>
      <c r="T131" s="216">
        <v>600529</v>
      </c>
      <c r="U131" s="180">
        <v>168</v>
      </c>
      <c r="V131" s="180" t="s">
        <v>62</v>
      </c>
      <c r="W131" s="180" t="s">
        <v>62</v>
      </c>
      <c r="X131" s="180" t="s">
        <v>276</v>
      </c>
      <c r="Y131" s="180"/>
      <c r="Z131" s="180" t="s">
        <v>1311</v>
      </c>
      <c r="AA131" s="194">
        <v>0.04</v>
      </c>
      <c r="AB131" s="197" t="s">
        <v>552</v>
      </c>
      <c r="AC131" s="188">
        <v>1.7000000000000001E-2</v>
      </c>
      <c r="AD131" s="180">
        <f t="shared" si="9"/>
        <v>25601.24</v>
      </c>
      <c r="AE131" s="180">
        <f t="shared" si="10"/>
        <v>3809.7083333333335</v>
      </c>
      <c r="AF131" s="189">
        <f t="shared" si="11"/>
        <v>10880.527</v>
      </c>
      <c r="AG131" s="368">
        <f t="shared" si="12"/>
        <v>14690.235333333334</v>
      </c>
      <c r="AH131" s="190">
        <v>0.03</v>
      </c>
      <c r="AI131" s="189">
        <f t="shared" si="13"/>
        <v>19200.93</v>
      </c>
    </row>
    <row r="132" spans="1:35" x14ac:dyDescent="0.25">
      <c r="A132" s="470" t="s">
        <v>632</v>
      </c>
      <c r="B132" s="180" t="s">
        <v>39</v>
      </c>
      <c r="C132" s="328" t="s">
        <v>39</v>
      </c>
      <c r="D132" s="180" t="s">
        <v>167</v>
      </c>
      <c r="E132" s="331" t="s">
        <v>405</v>
      </c>
      <c r="F132" s="180" t="s">
        <v>1244</v>
      </c>
      <c r="G132" s="180" t="s">
        <v>1247</v>
      </c>
      <c r="H132" s="186">
        <v>4102</v>
      </c>
      <c r="I132" s="186">
        <v>4953</v>
      </c>
      <c r="J132" s="186">
        <f>IF(H132=0,I132,(I132-H132))</f>
        <v>851</v>
      </c>
      <c r="K132" s="180" t="s">
        <v>1245</v>
      </c>
      <c r="L132" s="180">
        <v>13389592</v>
      </c>
      <c r="M132" s="144">
        <v>45330</v>
      </c>
      <c r="N132" s="144" t="s">
        <v>196</v>
      </c>
      <c r="O132" s="180" t="s">
        <v>173</v>
      </c>
      <c r="P132" s="180" t="s">
        <v>463</v>
      </c>
      <c r="Q132" s="274">
        <v>117677.49</v>
      </c>
      <c r="R132" s="274">
        <v>160639</v>
      </c>
      <c r="S132" s="182">
        <f>R132-Q132</f>
        <v>42961.509999999995</v>
      </c>
      <c r="T132" s="216">
        <v>33829</v>
      </c>
      <c r="U132" s="180">
        <v>120</v>
      </c>
      <c r="V132" s="180" t="s">
        <v>63</v>
      </c>
      <c r="W132" s="180" t="s">
        <v>63</v>
      </c>
      <c r="X132" s="180" t="s">
        <v>277</v>
      </c>
      <c r="Y132" s="180"/>
      <c r="Z132" s="180" t="s">
        <v>1246</v>
      </c>
      <c r="AA132" s="194">
        <v>0.03</v>
      </c>
      <c r="AB132" s="197" t="s">
        <v>552</v>
      </c>
      <c r="AC132" s="188">
        <v>2.2499999999999999E-2</v>
      </c>
      <c r="AD132" s="180">
        <f t="shared" si="9"/>
        <v>4819.17</v>
      </c>
      <c r="AE132" s="180">
        <f t="shared" si="10"/>
        <v>1338.6583333333333</v>
      </c>
      <c r="AF132" s="189">
        <f t="shared" si="11"/>
        <v>3614.3775000000001</v>
      </c>
      <c r="AG132" s="368">
        <f t="shared" si="12"/>
        <v>4953.0358333333334</v>
      </c>
      <c r="AH132" s="190">
        <v>0.06</v>
      </c>
      <c r="AI132" s="189">
        <f t="shared" si="13"/>
        <v>2577.6905999999994</v>
      </c>
    </row>
    <row r="133" spans="1:35" x14ac:dyDescent="0.25">
      <c r="A133" s="470" t="s">
        <v>632</v>
      </c>
      <c r="B133" s="180" t="s">
        <v>29</v>
      </c>
      <c r="C133" s="328" t="s">
        <v>29</v>
      </c>
      <c r="D133" s="180" t="s">
        <v>168</v>
      </c>
      <c r="E133" s="331" t="s">
        <v>454</v>
      </c>
      <c r="F133" s="180" t="s">
        <v>862</v>
      </c>
      <c r="G133" s="180" t="s">
        <v>571</v>
      </c>
      <c r="H133" s="186">
        <v>0</v>
      </c>
      <c r="I133" s="186">
        <v>4796</v>
      </c>
      <c r="J133" s="186">
        <f t="shared" ref="J133:J199" si="15">IF(H133=0,I133,(I133-H133))</f>
        <v>4796</v>
      </c>
      <c r="K133" s="180" t="s">
        <v>860</v>
      </c>
      <c r="L133" s="180">
        <v>22657034</v>
      </c>
      <c r="M133" s="144">
        <v>45330</v>
      </c>
      <c r="N133" s="144" t="s">
        <v>196</v>
      </c>
      <c r="O133" s="180" t="s">
        <v>128</v>
      </c>
      <c r="P133" s="180" t="s">
        <v>128</v>
      </c>
      <c r="Q133" s="274">
        <v>0</v>
      </c>
      <c r="R133" s="274">
        <v>208957</v>
      </c>
      <c r="S133" s="182">
        <f t="shared" si="14"/>
        <v>208957</v>
      </c>
      <c r="T133" s="216">
        <v>73648</v>
      </c>
      <c r="U133" s="180">
        <v>168</v>
      </c>
      <c r="V133" s="180" t="s">
        <v>64</v>
      </c>
      <c r="W133" s="180" t="s">
        <v>64</v>
      </c>
      <c r="X133" s="180" t="s">
        <v>276</v>
      </c>
      <c r="Y133" s="180" t="s">
        <v>1313</v>
      </c>
      <c r="Z133" s="180" t="s">
        <v>863</v>
      </c>
      <c r="AA133" s="194">
        <v>0.04</v>
      </c>
      <c r="AB133" s="197" t="s">
        <v>552</v>
      </c>
      <c r="AC133" s="188">
        <v>1.7000000000000001E-2</v>
      </c>
      <c r="AD133" s="180">
        <f t="shared" si="9"/>
        <v>8358.2800000000007</v>
      </c>
      <c r="AE133" s="180">
        <f t="shared" si="10"/>
        <v>1243.7916666666667</v>
      </c>
      <c r="AF133" s="189">
        <f t="shared" si="11"/>
        <v>3552.2690000000002</v>
      </c>
      <c r="AG133" s="368">
        <f t="shared" si="12"/>
        <v>4796.0606666666672</v>
      </c>
      <c r="AH133" s="190">
        <v>0.03</v>
      </c>
      <c r="AI133" s="189">
        <f t="shared" si="13"/>
        <v>6268.71</v>
      </c>
    </row>
    <row r="134" spans="1:35" x14ac:dyDescent="0.25">
      <c r="A134" s="470" t="s">
        <v>632</v>
      </c>
      <c r="B134" s="180" t="s">
        <v>38</v>
      </c>
      <c r="C134" s="328" t="s">
        <v>38</v>
      </c>
      <c r="D134" s="180" t="s">
        <v>101</v>
      </c>
      <c r="E134" s="8" t="s">
        <v>2083</v>
      </c>
      <c r="F134" s="180" t="s">
        <v>730</v>
      </c>
      <c r="G134" s="171" t="s">
        <v>601</v>
      </c>
      <c r="H134" s="186">
        <v>2614</v>
      </c>
      <c r="I134" s="186">
        <v>2265</v>
      </c>
      <c r="J134" s="186">
        <f t="shared" si="15"/>
        <v>-349</v>
      </c>
      <c r="K134" s="180" t="s">
        <v>1314</v>
      </c>
      <c r="L134" s="180">
        <v>21745816</v>
      </c>
      <c r="M134" s="144">
        <v>45330</v>
      </c>
      <c r="N134" s="144" t="s">
        <v>196</v>
      </c>
      <c r="O134" s="428" t="s">
        <v>128</v>
      </c>
      <c r="P134" s="180" t="s">
        <v>128</v>
      </c>
      <c r="Q134" s="274"/>
      <c r="R134" s="274">
        <v>84063</v>
      </c>
      <c r="S134" s="182">
        <f t="shared" si="14"/>
        <v>84063</v>
      </c>
      <c r="T134" s="216">
        <v>39074</v>
      </c>
      <c r="U134" s="180">
        <v>144</v>
      </c>
      <c r="V134" s="180" t="s">
        <v>63</v>
      </c>
      <c r="W134" s="180" t="s">
        <v>63</v>
      </c>
      <c r="X134" s="180" t="s">
        <v>277</v>
      </c>
      <c r="Y134" s="180"/>
      <c r="Z134" s="180" t="s">
        <v>1315</v>
      </c>
      <c r="AA134" s="194">
        <v>0.03</v>
      </c>
      <c r="AB134" s="197" t="s">
        <v>552</v>
      </c>
      <c r="AC134" s="188">
        <v>0.02</v>
      </c>
      <c r="AD134" s="180">
        <f t="shared" si="9"/>
        <v>2521.89</v>
      </c>
      <c r="AE134" s="180">
        <f t="shared" si="10"/>
        <v>583.77083333333337</v>
      </c>
      <c r="AF134" s="189">
        <f t="shared" si="11"/>
        <v>1681.26</v>
      </c>
      <c r="AG134" s="368">
        <f t="shared" si="12"/>
        <v>2265.0308333333332</v>
      </c>
      <c r="AH134" s="190">
        <v>0.06</v>
      </c>
      <c r="AI134" s="189">
        <f t="shared" si="13"/>
        <v>5043.78</v>
      </c>
    </row>
    <row r="135" spans="1:35" x14ac:dyDescent="0.25">
      <c r="A135" s="470" t="s">
        <v>632</v>
      </c>
      <c r="B135" s="180" t="s">
        <v>39</v>
      </c>
      <c r="C135" s="328" t="s">
        <v>39</v>
      </c>
      <c r="D135" s="180" t="s">
        <v>167</v>
      </c>
      <c r="E135" s="331" t="s">
        <v>451</v>
      </c>
      <c r="F135" s="180" t="s">
        <v>1316</v>
      </c>
      <c r="G135" s="180" t="s">
        <v>666</v>
      </c>
      <c r="H135" s="186">
        <v>2394</v>
      </c>
      <c r="I135" s="186">
        <v>3394</v>
      </c>
      <c r="J135" s="186">
        <f t="shared" si="15"/>
        <v>1000</v>
      </c>
      <c r="K135" s="180" t="s">
        <v>1317</v>
      </c>
      <c r="L135" s="180">
        <v>29248118</v>
      </c>
      <c r="M135" s="144">
        <v>45330</v>
      </c>
      <c r="N135" s="144" t="s">
        <v>196</v>
      </c>
      <c r="O135" s="180" t="s">
        <v>128</v>
      </c>
      <c r="P135" s="180" t="s">
        <v>128</v>
      </c>
      <c r="Q135" s="274">
        <v>53342</v>
      </c>
      <c r="R135" s="274">
        <v>122253</v>
      </c>
      <c r="S135" s="182">
        <f t="shared" si="14"/>
        <v>68911</v>
      </c>
      <c r="T135" s="216">
        <v>61698</v>
      </c>
      <c r="U135" s="180">
        <v>144</v>
      </c>
      <c r="V135" s="180" t="s">
        <v>63</v>
      </c>
      <c r="W135" s="180" t="s">
        <v>63</v>
      </c>
      <c r="X135" s="180" t="s">
        <v>277</v>
      </c>
      <c r="Y135" s="180"/>
      <c r="Z135" s="180" t="s">
        <v>1318</v>
      </c>
      <c r="AA135" s="194">
        <v>0.03</v>
      </c>
      <c r="AB135" s="197" t="s">
        <v>552</v>
      </c>
      <c r="AC135" s="188">
        <v>0.02</v>
      </c>
      <c r="AD135" s="180">
        <f t="shared" si="9"/>
        <v>3667.5899999999997</v>
      </c>
      <c r="AE135" s="180">
        <f t="shared" si="10"/>
        <v>848.97916666666663</v>
      </c>
      <c r="AF135" s="189">
        <f t="shared" si="11"/>
        <v>2445.06</v>
      </c>
      <c r="AG135" s="368">
        <f t="shared" si="12"/>
        <v>3294.0391666666665</v>
      </c>
      <c r="AH135" s="190">
        <v>0.06</v>
      </c>
      <c r="AI135" s="189">
        <f t="shared" si="13"/>
        <v>4134.66</v>
      </c>
    </row>
    <row r="136" spans="1:35" x14ac:dyDescent="0.25">
      <c r="A136" s="470" t="s">
        <v>632</v>
      </c>
      <c r="B136" s="180" t="s">
        <v>37</v>
      </c>
      <c r="C136" s="328" t="s">
        <v>37</v>
      </c>
      <c r="D136" s="180" t="s">
        <v>99</v>
      </c>
      <c r="E136" s="331" t="s">
        <v>457</v>
      </c>
      <c r="F136" s="180" t="s">
        <v>769</v>
      </c>
      <c r="G136" s="180" t="s">
        <v>770</v>
      </c>
      <c r="H136" s="186">
        <v>1229</v>
      </c>
      <c r="I136" s="186">
        <v>2200</v>
      </c>
      <c r="J136" s="186">
        <f t="shared" si="15"/>
        <v>971</v>
      </c>
      <c r="K136" s="180" t="s">
        <v>1319</v>
      </c>
      <c r="L136" s="180">
        <v>30314643</v>
      </c>
      <c r="M136" s="144">
        <v>45330</v>
      </c>
      <c r="N136" s="144" t="s">
        <v>196</v>
      </c>
      <c r="O136" s="180" t="s">
        <v>148</v>
      </c>
      <c r="P136" s="180" t="s">
        <v>252</v>
      </c>
      <c r="Q136" s="274">
        <v>32796</v>
      </c>
      <c r="R136" s="274">
        <v>81650</v>
      </c>
      <c r="S136" s="182">
        <f t="shared" si="14"/>
        <v>48854</v>
      </c>
      <c r="T136" s="216">
        <v>42651</v>
      </c>
      <c r="U136" s="180">
        <v>144</v>
      </c>
      <c r="V136" s="180" t="s">
        <v>63</v>
      </c>
      <c r="W136" s="180" t="s">
        <v>63</v>
      </c>
      <c r="X136" s="180" t="s">
        <v>277</v>
      </c>
      <c r="Y136" s="180"/>
      <c r="Z136" s="180" t="s">
        <v>1321</v>
      </c>
      <c r="AA136" s="194">
        <v>0.03</v>
      </c>
      <c r="AB136" s="197" t="s">
        <v>552</v>
      </c>
      <c r="AC136" s="188">
        <v>0.02</v>
      </c>
      <c r="AD136" s="180">
        <f t="shared" si="9"/>
        <v>2449.5</v>
      </c>
      <c r="AE136" s="180">
        <f t="shared" si="10"/>
        <v>567.01388888888891</v>
      </c>
      <c r="AF136" s="189">
        <f t="shared" si="11"/>
        <v>1633</v>
      </c>
      <c r="AG136" s="368">
        <f t="shared" si="12"/>
        <v>2200.0138888888887</v>
      </c>
      <c r="AH136" s="190">
        <v>0.06</v>
      </c>
      <c r="AI136" s="189">
        <f t="shared" si="13"/>
        <v>2931.24</v>
      </c>
    </row>
    <row r="137" spans="1:35" x14ac:dyDescent="0.25">
      <c r="A137" s="470" t="s">
        <v>632</v>
      </c>
      <c r="B137" s="180" t="s">
        <v>29</v>
      </c>
      <c r="C137" s="328" t="s">
        <v>29</v>
      </c>
      <c r="D137" s="180" t="s">
        <v>167</v>
      </c>
      <c r="E137" s="331" t="s">
        <v>454</v>
      </c>
      <c r="F137" s="8" t="s">
        <v>1372</v>
      </c>
      <c r="G137" s="180" t="s">
        <v>646</v>
      </c>
      <c r="H137" s="186">
        <v>0</v>
      </c>
      <c r="I137" s="186">
        <v>3900</v>
      </c>
      <c r="J137" s="186">
        <f t="shared" si="15"/>
        <v>3900</v>
      </c>
      <c r="K137" s="180" t="s">
        <v>1320</v>
      </c>
      <c r="L137" s="180">
        <v>24383716</v>
      </c>
      <c r="M137" s="144">
        <v>45330</v>
      </c>
      <c r="N137" s="144" t="s">
        <v>196</v>
      </c>
      <c r="O137" s="180" t="s">
        <v>148</v>
      </c>
      <c r="P137" s="21" t="s">
        <v>264</v>
      </c>
      <c r="Q137" s="274">
        <v>0</v>
      </c>
      <c r="R137" s="274">
        <v>169919</v>
      </c>
      <c r="S137" s="182">
        <f t="shared" si="14"/>
        <v>169919</v>
      </c>
      <c r="T137" s="216">
        <v>158624</v>
      </c>
      <c r="U137" s="180">
        <v>168</v>
      </c>
      <c r="V137" s="180" t="s">
        <v>62</v>
      </c>
      <c r="W137" s="180" t="s">
        <v>62</v>
      </c>
      <c r="X137" s="180" t="s">
        <v>276</v>
      </c>
      <c r="Y137" s="180"/>
      <c r="Z137" s="180" t="s">
        <v>1322</v>
      </c>
      <c r="AA137" s="194">
        <v>0.04</v>
      </c>
      <c r="AB137" s="197" t="s">
        <v>552</v>
      </c>
      <c r="AC137" s="188">
        <v>1.7000000000000001E-2</v>
      </c>
      <c r="AD137" s="180">
        <f t="shared" si="9"/>
        <v>6796.76</v>
      </c>
      <c r="AE137" s="180">
        <f t="shared" si="10"/>
        <v>1011.422619047619</v>
      </c>
      <c r="AF137" s="189">
        <f t="shared" si="11"/>
        <v>2888.623</v>
      </c>
      <c r="AG137" s="368">
        <f t="shared" si="12"/>
        <v>3900.0456190476189</v>
      </c>
      <c r="AH137" s="190">
        <v>0.03</v>
      </c>
      <c r="AI137" s="189">
        <f t="shared" si="13"/>
        <v>5097.57</v>
      </c>
    </row>
    <row r="138" spans="1:35" x14ac:dyDescent="0.25">
      <c r="A138" s="470" t="s">
        <v>632</v>
      </c>
      <c r="B138" s="180" t="s">
        <v>24</v>
      </c>
      <c r="C138" s="328" t="s">
        <v>24</v>
      </c>
      <c r="D138" s="180" t="s">
        <v>420</v>
      </c>
      <c r="E138" s="331" t="s">
        <v>200</v>
      </c>
      <c r="F138" s="180" t="s">
        <v>1157</v>
      </c>
      <c r="G138" s="180" t="s">
        <v>774</v>
      </c>
      <c r="H138" s="186">
        <v>34506</v>
      </c>
      <c r="I138" s="186">
        <v>40511</v>
      </c>
      <c r="J138" s="186">
        <f t="shared" si="15"/>
        <v>6005</v>
      </c>
      <c r="K138" s="180" t="s">
        <v>1149</v>
      </c>
      <c r="L138" s="180">
        <v>22752035</v>
      </c>
      <c r="M138" s="144">
        <v>45331</v>
      </c>
      <c r="N138" s="144" t="s">
        <v>196</v>
      </c>
      <c r="O138" s="180" t="s">
        <v>43</v>
      </c>
      <c r="P138" s="180" t="s">
        <v>43</v>
      </c>
      <c r="Q138" s="274">
        <v>1247112.5</v>
      </c>
      <c r="R138" s="274">
        <v>1764987</v>
      </c>
      <c r="S138" s="182">
        <f t="shared" si="14"/>
        <v>517874.5</v>
      </c>
      <c r="T138" s="216">
        <v>236851.79</v>
      </c>
      <c r="U138" s="180">
        <v>168</v>
      </c>
      <c r="V138" s="180" t="s">
        <v>64</v>
      </c>
      <c r="W138" s="180" t="s">
        <v>64</v>
      </c>
      <c r="X138" s="180" t="s">
        <v>276</v>
      </c>
      <c r="Y138" s="180" t="s">
        <v>534</v>
      </c>
      <c r="Z138" s="180" t="s">
        <v>1158</v>
      </c>
      <c r="AA138" s="194">
        <v>0.04</v>
      </c>
      <c r="AB138" s="197" t="s">
        <v>552</v>
      </c>
      <c r="AC138" s="188">
        <v>1.7000000000000001E-2</v>
      </c>
      <c r="AD138" s="180">
        <f t="shared" si="9"/>
        <v>70599.48</v>
      </c>
      <c r="AE138" s="180">
        <f t="shared" si="10"/>
        <v>10505.875</v>
      </c>
      <c r="AF138" s="189">
        <f t="shared" si="11"/>
        <v>30004.779000000002</v>
      </c>
      <c r="AG138" s="368">
        <f t="shared" si="12"/>
        <v>40510.654000000002</v>
      </c>
      <c r="AH138" s="190">
        <v>0.03</v>
      </c>
      <c r="AI138" s="189">
        <f t="shared" si="13"/>
        <v>15536.234999999999</v>
      </c>
    </row>
    <row r="139" spans="1:35" x14ac:dyDescent="0.25">
      <c r="A139" s="470" t="s">
        <v>632</v>
      </c>
      <c r="B139" s="180" t="s">
        <v>23</v>
      </c>
      <c r="C139" s="328" t="s">
        <v>23</v>
      </c>
      <c r="D139" s="180" t="s">
        <v>5937</v>
      </c>
      <c r="E139" s="331" t="s">
        <v>970</v>
      </c>
      <c r="F139" s="180" t="s">
        <v>971</v>
      </c>
      <c r="G139" s="180" t="s">
        <v>1331</v>
      </c>
      <c r="H139" s="186">
        <v>0</v>
      </c>
      <c r="I139" s="186">
        <v>11424</v>
      </c>
      <c r="J139" s="186">
        <f t="shared" si="15"/>
        <v>11424</v>
      </c>
      <c r="K139" s="180" t="s">
        <v>1323</v>
      </c>
      <c r="L139" s="180">
        <v>32257029</v>
      </c>
      <c r="M139" s="144">
        <v>45331</v>
      </c>
      <c r="N139" s="144" t="s">
        <v>196</v>
      </c>
      <c r="O139" s="180" t="s">
        <v>21</v>
      </c>
      <c r="P139" s="180" t="s">
        <v>21</v>
      </c>
      <c r="Q139" s="186">
        <v>0</v>
      </c>
      <c r="R139" s="186">
        <v>497734</v>
      </c>
      <c r="S139" s="182">
        <f t="shared" si="14"/>
        <v>497734</v>
      </c>
      <c r="T139" s="216">
        <v>48714</v>
      </c>
      <c r="U139" s="180">
        <v>168</v>
      </c>
      <c r="V139" s="180" t="s">
        <v>64</v>
      </c>
      <c r="W139" s="180" t="s">
        <v>64</v>
      </c>
      <c r="X139" s="180" t="s">
        <v>276</v>
      </c>
      <c r="Y139" s="180" t="s">
        <v>121</v>
      </c>
      <c r="Z139" s="180" t="s">
        <v>973</v>
      </c>
      <c r="AA139" s="194">
        <v>0.04</v>
      </c>
      <c r="AB139" s="197" t="s">
        <v>552</v>
      </c>
      <c r="AC139" s="188">
        <v>1.7000000000000001E-2</v>
      </c>
      <c r="AD139" s="180">
        <f t="shared" si="9"/>
        <v>19909.36</v>
      </c>
      <c r="AE139" s="180">
        <f t="shared" si="10"/>
        <v>2962.7023809523807</v>
      </c>
      <c r="AF139" s="189">
        <f t="shared" si="11"/>
        <v>8461.478000000001</v>
      </c>
      <c r="AG139" s="368">
        <f t="shared" si="12"/>
        <v>11424.180380952381</v>
      </c>
      <c r="AH139" s="190">
        <v>0.03</v>
      </c>
      <c r="AI139" s="189">
        <f t="shared" si="13"/>
        <v>14932.019999999999</v>
      </c>
    </row>
    <row r="140" spans="1:35" x14ac:dyDescent="0.25">
      <c r="A140" s="470" t="s">
        <v>632</v>
      </c>
      <c r="B140" s="180" t="s">
        <v>29</v>
      </c>
      <c r="C140" s="328" t="s">
        <v>29</v>
      </c>
      <c r="D140" s="180" t="s">
        <v>168</v>
      </c>
      <c r="E140" s="331" t="s">
        <v>454</v>
      </c>
      <c r="F140" s="180" t="s">
        <v>1372</v>
      </c>
      <c r="G140" s="180" t="s">
        <v>646</v>
      </c>
      <c r="H140" s="186">
        <v>0</v>
      </c>
      <c r="I140" s="186">
        <v>3237</v>
      </c>
      <c r="J140" s="186">
        <f t="shared" si="15"/>
        <v>3237</v>
      </c>
      <c r="K140" s="180" t="s">
        <v>1324</v>
      </c>
      <c r="L140" s="180">
        <v>33433172</v>
      </c>
      <c r="M140" s="144">
        <v>45331</v>
      </c>
      <c r="N140" s="144" t="s">
        <v>196</v>
      </c>
      <c r="O140" s="180" t="s">
        <v>21</v>
      </c>
      <c r="P140" s="180" t="s">
        <v>21</v>
      </c>
      <c r="Q140" s="274">
        <v>0</v>
      </c>
      <c r="R140" s="274">
        <v>141033</v>
      </c>
      <c r="S140" s="182">
        <f t="shared" si="14"/>
        <v>141033</v>
      </c>
      <c r="T140" s="216">
        <v>6451</v>
      </c>
      <c r="U140" s="180">
        <v>168</v>
      </c>
      <c r="V140" s="180" t="s">
        <v>64</v>
      </c>
      <c r="W140" s="180" t="s">
        <v>64</v>
      </c>
      <c r="X140" s="180" t="s">
        <v>276</v>
      </c>
      <c r="Y140" s="180" t="s">
        <v>1325</v>
      </c>
      <c r="Z140" s="180" t="s">
        <v>1332</v>
      </c>
      <c r="AA140" s="194">
        <v>0.04</v>
      </c>
      <c r="AB140" s="197" t="s">
        <v>552</v>
      </c>
      <c r="AC140" s="188">
        <v>1.7000000000000001E-2</v>
      </c>
      <c r="AD140" s="180">
        <f t="shared" si="9"/>
        <v>5641.32</v>
      </c>
      <c r="AE140" s="180">
        <f t="shared" si="10"/>
        <v>839.48214285714289</v>
      </c>
      <c r="AF140" s="189">
        <f t="shared" si="11"/>
        <v>2397.5610000000001</v>
      </c>
      <c r="AG140" s="368">
        <f t="shared" si="12"/>
        <v>3237.0431428571428</v>
      </c>
      <c r="AH140" s="190">
        <v>0.03</v>
      </c>
      <c r="AI140" s="189">
        <f t="shared" si="13"/>
        <v>4230.99</v>
      </c>
    </row>
    <row r="141" spans="1:35" x14ac:dyDescent="0.25">
      <c r="A141" s="470" t="s">
        <v>632</v>
      </c>
      <c r="B141" s="180" t="s">
        <v>24</v>
      </c>
      <c r="C141" s="328" t="s">
        <v>24</v>
      </c>
      <c r="D141" s="180" t="s">
        <v>420</v>
      </c>
      <c r="E141" s="331" t="s">
        <v>200</v>
      </c>
      <c r="F141" s="180" t="s">
        <v>1050</v>
      </c>
      <c r="G141" s="180" t="s">
        <v>1053</v>
      </c>
      <c r="H141" s="186">
        <v>0</v>
      </c>
      <c r="I141" s="186">
        <v>1895</v>
      </c>
      <c r="J141" s="186">
        <f t="shared" si="15"/>
        <v>1895</v>
      </c>
      <c r="K141" s="180" t="s">
        <v>1326</v>
      </c>
      <c r="L141" s="180">
        <v>21254554</v>
      </c>
      <c r="M141" s="144">
        <v>45331</v>
      </c>
      <c r="N141" s="144" t="s">
        <v>196</v>
      </c>
      <c r="O141" s="180" t="s">
        <v>148</v>
      </c>
      <c r="P141" s="21" t="s">
        <v>343</v>
      </c>
      <c r="Q141" s="274">
        <v>0</v>
      </c>
      <c r="R141" s="274">
        <v>61460</v>
      </c>
      <c r="S141" s="182">
        <f t="shared" si="14"/>
        <v>61460</v>
      </c>
      <c r="T141" s="216">
        <v>57287</v>
      </c>
      <c r="U141" s="180">
        <v>120</v>
      </c>
      <c r="V141" s="180" t="s">
        <v>62</v>
      </c>
      <c r="W141" s="180" t="s">
        <v>62</v>
      </c>
      <c r="X141" s="180" t="s">
        <v>276</v>
      </c>
      <c r="Y141" s="180"/>
      <c r="Z141" s="180" t="s">
        <v>1333</v>
      </c>
      <c r="AA141" s="194">
        <v>0.03</v>
      </c>
      <c r="AB141" s="197" t="s">
        <v>552</v>
      </c>
      <c r="AC141" s="188">
        <v>2.2499999999999999E-2</v>
      </c>
      <c r="AD141" s="180">
        <f t="shared" si="9"/>
        <v>1843.8</v>
      </c>
      <c r="AE141" s="180">
        <f t="shared" si="10"/>
        <v>512.16666666666663</v>
      </c>
      <c r="AF141" s="189">
        <f t="shared" si="11"/>
        <v>1382.85</v>
      </c>
      <c r="AG141" s="368">
        <f t="shared" si="12"/>
        <v>1895.0166666666664</v>
      </c>
      <c r="AH141" s="190">
        <v>0.06</v>
      </c>
      <c r="AI141" s="189">
        <f t="shared" si="13"/>
        <v>3687.6</v>
      </c>
    </row>
    <row r="142" spans="1:35" x14ac:dyDescent="0.25">
      <c r="A142" s="470" t="s">
        <v>632</v>
      </c>
      <c r="B142" s="180" t="s">
        <v>27</v>
      </c>
      <c r="C142" s="328" t="s">
        <v>27</v>
      </c>
      <c r="D142" s="180" t="s">
        <v>5938</v>
      </c>
      <c r="E142" s="331" t="s">
        <v>405</v>
      </c>
      <c r="F142" s="180" t="s">
        <v>759</v>
      </c>
      <c r="G142" s="180" t="s">
        <v>763</v>
      </c>
      <c r="H142" s="186">
        <v>5579</v>
      </c>
      <c r="I142" s="186">
        <v>5489</v>
      </c>
      <c r="J142" s="186">
        <f t="shared" si="15"/>
        <v>-90</v>
      </c>
      <c r="K142" s="180" t="s">
        <v>1327</v>
      </c>
      <c r="L142" s="180">
        <v>27518424</v>
      </c>
      <c r="M142" s="144">
        <v>45331</v>
      </c>
      <c r="N142" s="144" t="s">
        <v>196</v>
      </c>
      <c r="O142" s="180" t="s">
        <v>43</v>
      </c>
      <c r="P142" s="180" t="s">
        <v>43</v>
      </c>
      <c r="Q142" s="186">
        <v>206541</v>
      </c>
      <c r="R142" s="186">
        <v>239151</v>
      </c>
      <c r="S142" s="182">
        <f t="shared" si="14"/>
        <v>32610</v>
      </c>
      <c r="T142" s="216">
        <v>17160</v>
      </c>
      <c r="U142" s="180">
        <v>168</v>
      </c>
      <c r="V142" s="180" t="s">
        <v>63</v>
      </c>
      <c r="W142" s="180" t="s">
        <v>63</v>
      </c>
      <c r="X142" s="180" t="s">
        <v>277</v>
      </c>
      <c r="Y142" s="180"/>
      <c r="Z142" s="180" t="s">
        <v>1334</v>
      </c>
      <c r="AA142" s="194">
        <v>0.04</v>
      </c>
      <c r="AB142" s="197" t="s">
        <v>552</v>
      </c>
      <c r="AC142" s="188">
        <v>1.7000000000000001E-2</v>
      </c>
      <c r="AD142" s="180">
        <f t="shared" si="9"/>
        <v>9566.0400000000009</v>
      </c>
      <c r="AE142" s="180">
        <f t="shared" si="10"/>
        <v>1423.5178571428571</v>
      </c>
      <c r="AF142" s="189">
        <f t="shared" si="11"/>
        <v>4065.5670000000005</v>
      </c>
      <c r="AG142" s="368">
        <f t="shared" si="12"/>
        <v>5489.0848571428578</v>
      </c>
      <c r="AH142" s="190">
        <v>0.03</v>
      </c>
      <c r="AI142" s="189">
        <f t="shared" si="13"/>
        <v>978.3</v>
      </c>
    </row>
    <row r="143" spans="1:35" x14ac:dyDescent="0.25">
      <c r="A143" s="470" t="s">
        <v>632</v>
      </c>
      <c r="B143" s="180" t="s">
        <v>241</v>
      </c>
      <c r="C143" s="328" t="s">
        <v>241</v>
      </c>
      <c r="D143" s="180" t="s">
        <v>101</v>
      </c>
      <c r="E143" s="331" t="s">
        <v>405</v>
      </c>
      <c r="F143" s="180" t="s">
        <v>1328</v>
      </c>
      <c r="G143" s="180" t="s">
        <v>1336</v>
      </c>
      <c r="H143" s="186">
        <v>0</v>
      </c>
      <c r="I143" s="186">
        <v>3504</v>
      </c>
      <c r="J143" s="186">
        <f t="shared" si="15"/>
        <v>3504</v>
      </c>
      <c r="K143" s="180" t="s">
        <v>1329</v>
      </c>
      <c r="L143" s="180">
        <v>25807775</v>
      </c>
      <c r="M143" s="144">
        <v>45331</v>
      </c>
      <c r="N143" s="144" t="s">
        <v>196</v>
      </c>
      <c r="O143" s="180" t="s">
        <v>148</v>
      </c>
      <c r="P143" s="318" t="s">
        <v>221</v>
      </c>
      <c r="Q143" s="186">
        <v>0</v>
      </c>
      <c r="R143" s="186">
        <v>152666.23000000001</v>
      </c>
      <c r="S143" s="182">
        <f t="shared" si="14"/>
        <v>152666.23000000001</v>
      </c>
      <c r="T143" s="216">
        <v>26062.97</v>
      </c>
      <c r="U143" s="180">
        <v>168</v>
      </c>
      <c r="V143" s="180" t="s">
        <v>64</v>
      </c>
      <c r="W143" s="180" t="s">
        <v>64</v>
      </c>
      <c r="X143" s="180" t="s">
        <v>276</v>
      </c>
      <c r="Y143" s="180" t="s">
        <v>607</v>
      </c>
      <c r="Z143" s="180" t="s">
        <v>1335</v>
      </c>
      <c r="AA143" s="194">
        <v>0.04</v>
      </c>
      <c r="AB143" s="197" t="s">
        <v>552</v>
      </c>
      <c r="AC143" s="188">
        <v>1.7000000000000001E-2</v>
      </c>
      <c r="AD143" s="180">
        <f t="shared" si="9"/>
        <v>6106.6492000000007</v>
      </c>
      <c r="AE143" s="180">
        <f t="shared" si="10"/>
        <v>908.72755952380953</v>
      </c>
      <c r="AF143" s="189">
        <f t="shared" si="11"/>
        <v>2595.3259100000005</v>
      </c>
      <c r="AG143" s="368">
        <f t="shared" si="12"/>
        <v>3504.0534695238102</v>
      </c>
      <c r="AH143" s="190">
        <v>0.03</v>
      </c>
      <c r="AI143" s="189">
        <f t="shared" si="13"/>
        <v>4579.9868999999999</v>
      </c>
    </row>
    <row r="144" spans="1:35" x14ac:dyDescent="0.25">
      <c r="A144" s="470" t="s">
        <v>632</v>
      </c>
      <c r="B144" s="180" t="s">
        <v>37</v>
      </c>
      <c r="C144" s="328" t="s">
        <v>37</v>
      </c>
      <c r="D144" s="180" t="s">
        <v>99</v>
      </c>
      <c r="E144" s="331" t="s">
        <v>405</v>
      </c>
      <c r="F144" s="180" t="s">
        <v>1257</v>
      </c>
      <c r="G144" s="180" t="s">
        <v>1267</v>
      </c>
      <c r="H144" s="186">
        <v>661</v>
      </c>
      <c r="I144" s="186">
        <v>1500</v>
      </c>
      <c r="J144" s="186">
        <f t="shared" si="15"/>
        <v>839</v>
      </c>
      <c r="K144" s="180" t="s">
        <v>1330</v>
      </c>
      <c r="L144" s="180">
        <v>11575277</v>
      </c>
      <c r="M144" s="144">
        <v>45331</v>
      </c>
      <c r="N144" s="144" t="s">
        <v>196</v>
      </c>
      <c r="O144" s="180" t="s">
        <v>173</v>
      </c>
      <c r="P144" s="180" t="s">
        <v>463</v>
      </c>
      <c r="Q144" s="274">
        <v>14027.5</v>
      </c>
      <c r="R144" s="274">
        <v>34177</v>
      </c>
      <c r="S144" s="182">
        <f t="shared" si="14"/>
        <v>20149.5</v>
      </c>
      <c r="T144" s="216">
        <v>17340</v>
      </c>
      <c r="U144" s="180">
        <v>72</v>
      </c>
      <c r="V144" s="180" t="s">
        <v>63</v>
      </c>
      <c r="W144" s="180" t="s">
        <v>63</v>
      </c>
      <c r="X144" s="180" t="s">
        <v>277</v>
      </c>
      <c r="Y144" s="180"/>
      <c r="Z144" s="180" t="s">
        <v>1337</v>
      </c>
      <c r="AA144" s="194">
        <v>0.03</v>
      </c>
      <c r="AB144" s="197" t="s">
        <v>552</v>
      </c>
      <c r="AC144" s="188">
        <v>0.03</v>
      </c>
      <c r="AD144" s="180">
        <f t="shared" si="9"/>
        <v>1025.31</v>
      </c>
      <c r="AE144" s="180">
        <f t="shared" si="10"/>
        <v>474.68055555555554</v>
      </c>
      <c r="AF144" s="189">
        <f t="shared" si="11"/>
        <v>1025.31</v>
      </c>
      <c r="AG144" s="368">
        <f t="shared" si="12"/>
        <v>1499.9905555555556</v>
      </c>
      <c r="AH144" s="190">
        <v>0.06</v>
      </c>
      <c r="AI144" s="189">
        <f t="shared" si="13"/>
        <v>1208.97</v>
      </c>
    </row>
    <row r="145" spans="1:35" x14ac:dyDescent="0.25">
      <c r="A145" s="470" t="s">
        <v>632</v>
      </c>
      <c r="B145" s="180" t="s">
        <v>241</v>
      </c>
      <c r="C145" s="328" t="s">
        <v>241</v>
      </c>
      <c r="D145" s="180" t="s">
        <v>101</v>
      </c>
      <c r="E145" s="331" t="s">
        <v>489</v>
      </c>
      <c r="F145" s="180" t="s">
        <v>836</v>
      </c>
      <c r="G145" s="171" t="s">
        <v>605</v>
      </c>
      <c r="H145" s="186">
        <v>0</v>
      </c>
      <c r="I145" s="186">
        <v>2137</v>
      </c>
      <c r="J145" s="186">
        <f t="shared" si="15"/>
        <v>2137</v>
      </c>
      <c r="K145" s="180" t="s">
        <v>1338</v>
      </c>
      <c r="L145" s="180">
        <v>25886021</v>
      </c>
      <c r="M145" s="144">
        <v>45331</v>
      </c>
      <c r="N145" s="144" t="s">
        <v>196</v>
      </c>
      <c r="O145" s="180" t="s">
        <v>43</v>
      </c>
      <c r="P145" s="180" t="s">
        <v>43</v>
      </c>
      <c r="Q145" s="274">
        <v>0</v>
      </c>
      <c r="R145" s="274">
        <v>69308</v>
      </c>
      <c r="S145" s="182">
        <f t="shared" si="14"/>
        <v>69308</v>
      </c>
      <c r="T145" s="216">
        <v>64742</v>
      </c>
      <c r="U145" s="180">
        <v>120</v>
      </c>
      <c r="V145" s="180" t="s">
        <v>62</v>
      </c>
      <c r="W145" s="180" t="s">
        <v>62</v>
      </c>
      <c r="X145" s="180" t="s">
        <v>276</v>
      </c>
      <c r="Y145" s="180"/>
      <c r="Z145" s="180" t="s">
        <v>1340</v>
      </c>
      <c r="AA145" s="194">
        <v>0.03</v>
      </c>
      <c r="AB145" s="197" t="s">
        <v>552</v>
      </c>
      <c r="AC145" s="188">
        <v>2.2499999999999999E-2</v>
      </c>
      <c r="AD145" s="180">
        <f t="shared" si="9"/>
        <v>2079.2399999999998</v>
      </c>
      <c r="AE145" s="180">
        <f t="shared" si="10"/>
        <v>577.56666666666672</v>
      </c>
      <c r="AF145" s="189">
        <f t="shared" si="11"/>
        <v>1559.4299999999998</v>
      </c>
      <c r="AG145" s="368">
        <f t="shared" si="12"/>
        <v>2136.9966666666664</v>
      </c>
      <c r="AH145" s="190">
        <v>0.06</v>
      </c>
      <c r="AI145" s="189">
        <f t="shared" si="13"/>
        <v>4158.4799999999996</v>
      </c>
    </row>
    <row r="146" spans="1:35" x14ac:dyDescent="0.25">
      <c r="A146" s="470" t="s">
        <v>632</v>
      </c>
      <c r="B146" s="180" t="s">
        <v>45</v>
      </c>
      <c r="C146" s="328" t="s">
        <v>184</v>
      </c>
      <c r="D146" s="180" t="s">
        <v>101</v>
      </c>
      <c r="E146" s="331" t="s">
        <v>212</v>
      </c>
      <c r="F146" s="180" t="s">
        <v>1139</v>
      </c>
      <c r="G146" s="180" t="s">
        <v>1341</v>
      </c>
      <c r="H146" s="186">
        <v>0</v>
      </c>
      <c r="I146" s="186">
        <v>13600</v>
      </c>
      <c r="J146" s="186">
        <f t="shared" si="15"/>
        <v>13600</v>
      </c>
      <c r="K146" s="180" t="s">
        <v>1339</v>
      </c>
      <c r="L146" s="180">
        <v>23022936</v>
      </c>
      <c r="M146" s="144">
        <v>45331</v>
      </c>
      <c r="N146" s="144" t="s">
        <v>196</v>
      </c>
      <c r="O146" s="180" t="s">
        <v>148</v>
      </c>
      <c r="P146" s="21" t="s">
        <v>537</v>
      </c>
      <c r="Q146" s="274">
        <v>0</v>
      </c>
      <c r="R146" s="274">
        <v>592540</v>
      </c>
      <c r="S146" s="182">
        <f t="shared" si="14"/>
        <v>592540</v>
      </c>
      <c r="T146" s="216">
        <v>92843.3</v>
      </c>
      <c r="U146" s="180">
        <v>168</v>
      </c>
      <c r="V146" s="180" t="s">
        <v>64</v>
      </c>
      <c r="W146" s="180" t="s">
        <v>64</v>
      </c>
      <c r="X146" s="180" t="s">
        <v>276</v>
      </c>
      <c r="Y146" s="180" t="s">
        <v>534</v>
      </c>
      <c r="Z146" s="180" t="s">
        <v>1140</v>
      </c>
      <c r="AA146" s="194">
        <v>0.04</v>
      </c>
      <c r="AB146" s="197" t="s">
        <v>552</v>
      </c>
      <c r="AC146" s="188">
        <v>1.7000000000000001E-2</v>
      </c>
      <c r="AD146" s="180">
        <f t="shared" si="9"/>
        <v>23701.600000000002</v>
      </c>
      <c r="AE146" s="180">
        <f t="shared" si="10"/>
        <v>3527.0238095238096</v>
      </c>
      <c r="AF146" s="189">
        <f t="shared" si="11"/>
        <v>10073.18</v>
      </c>
      <c r="AG146" s="368">
        <f t="shared" si="12"/>
        <v>13600.203809523809</v>
      </c>
      <c r="AH146" s="190">
        <v>0.03</v>
      </c>
      <c r="AI146" s="189">
        <f t="shared" si="13"/>
        <v>17776.2</v>
      </c>
    </row>
    <row r="147" spans="1:35" x14ac:dyDescent="0.25">
      <c r="A147" s="470" t="s">
        <v>632</v>
      </c>
      <c r="B147" s="180" t="s">
        <v>33</v>
      </c>
      <c r="C147" s="328" t="s">
        <v>39</v>
      </c>
      <c r="D147" s="180" t="s">
        <v>167</v>
      </c>
      <c r="E147" s="331" t="s">
        <v>921</v>
      </c>
      <c r="F147" s="180" t="s">
        <v>783</v>
      </c>
      <c r="G147" s="171" t="s">
        <v>784</v>
      </c>
      <c r="H147" s="186">
        <v>0</v>
      </c>
      <c r="I147" s="186">
        <v>7900</v>
      </c>
      <c r="J147" s="186">
        <f t="shared" si="15"/>
        <v>7900</v>
      </c>
      <c r="K147" s="180" t="s">
        <v>1342</v>
      </c>
      <c r="L147" s="180">
        <v>22090381</v>
      </c>
      <c r="M147" s="144">
        <v>45331</v>
      </c>
      <c r="N147" s="144" t="s">
        <v>196</v>
      </c>
      <c r="O147" s="180" t="s">
        <v>148</v>
      </c>
      <c r="P147" s="180" t="s">
        <v>221</v>
      </c>
      <c r="Q147" s="274">
        <v>0</v>
      </c>
      <c r="R147" s="274">
        <v>339839</v>
      </c>
      <c r="S147" s="182">
        <f t="shared" si="14"/>
        <v>339839</v>
      </c>
      <c r="T147" s="216">
        <v>41924</v>
      </c>
      <c r="U147" s="180">
        <v>168</v>
      </c>
      <c r="V147" s="180" t="s">
        <v>64</v>
      </c>
      <c r="W147" s="180" t="s">
        <v>64</v>
      </c>
      <c r="X147" s="180" t="s">
        <v>276</v>
      </c>
      <c r="Y147" s="180" t="s">
        <v>662</v>
      </c>
      <c r="Z147" s="180" t="s">
        <v>1163</v>
      </c>
      <c r="AA147" s="194">
        <v>0.04</v>
      </c>
      <c r="AB147" s="197" t="s">
        <v>552</v>
      </c>
      <c r="AC147" s="188">
        <v>1.7000000000000001E-2</v>
      </c>
      <c r="AD147" s="180">
        <f t="shared" si="9"/>
        <v>13593.56</v>
      </c>
      <c r="AE147" s="180">
        <f t="shared" si="10"/>
        <v>2022.8511904761904</v>
      </c>
      <c r="AF147" s="189">
        <f t="shared" si="11"/>
        <v>5777.2630000000008</v>
      </c>
      <c r="AG147" s="368">
        <f t="shared" si="12"/>
        <v>7800.1141904761917</v>
      </c>
      <c r="AH147" s="190">
        <v>0.03</v>
      </c>
      <c r="AI147" s="189">
        <f t="shared" si="13"/>
        <v>10195.17</v>
      </c>
    </row>
    <row r="148" spans="1:35" x14ac:dyDescent="0.25">
      <c r="A148" s="470" t="s">
        <v>632</v>
      </c>
      <c r="B148" s="180" t="s">
        <v>23</v>
      </c>
      <c r="C148" s="328" t="s">
        <v>23</v>
      </c>
      <c r="D148" s="180" t="s">
        <v>5937</v>
      </c>
      <c r="E148" s="331" t="s">
        <v>48</v>
      </c>
      <c r="F148" s="180" t="s">
        <v>688</v>
      </c>
      <c r="G148" s="180" t="s">
        <v>619</v>
      </c>
      <c r="H148" s="186">
        <v>0</v>
      </c>
      <c r="I148" s="186">
        <v>14931</v>
      </c>
      <c r="J148" s="186">
        <f t="shared" si="15"/>
        <v>14931</v>
      </c>
      <c r="K148" s="180" t="s">
        <v>1343</v>
      </c>
      <c r="L148" s="180">
        <v>28090926</v>
      </c>
      <c r="M148" s="144">
        <v>45331</v>
      </c>
      <c r="N148" s="144" t="s">
        <v>196</v>
      </c>
      <c r="O148" s="180" t="s">
        <v>21</v>
      </c>
      <c r="P148" s="180" t="s">
        <v>21</v>
      </c>
      <c r="Q148" s="274">
        <v>0</v>
      </c>
      <c r="R148" s="274">
        <v>554149</v>
      </c>
      <c r="S148" s="182">
        <f t="shared" si="14"/>
        <v>554149</v>
      </c>
      <c r="T148" s="216">
        <v>91784</v>
      </c>
      <c r="U148" s="180">
        <v>144</v>
      </c>
      <c r="V148" s="180" t="s">
        <v>64</v>
      </c>
      <c r="W148" s="180" t="s">
        <v>64</v>
      </c>
      <c r="X148" s="180" t="s">
        <v>276</v>
      </c>
      <c r="Y148" s="180" t="s">
        <v>534</v>
      </c>
      <c r="Z148" s="180" t="s">
        <v>1138</v>
      </c>
      <c r="AA148" s="194">
        <v>0.04</v>
      </c>
      <c r="AB148" s="197" t="s">
        <v>552</v>
      </c>
      <c r="AC148" s="188">
        <v>1.7000000000000001E-2</v>
      </c>
      <c r="AD148" s="180">
        <f t="shared" si="9"/>
        <v>22165.96</v>
      </c>
      <c r="AE148" s="180">
        <f t="shared" si="10"/>
        <v>3848.2569444444443</v>
      </c>
      <c r="AF148" s="189">
        <f t="shared" si="11"/>
        <v>9420.5330000000013</v>
      </c>
      <c r="AG148" s="368">
        <f t="shared" si="12"/>
        <v>13268.789944444445</v>
      </c>
      <c r="AH148" s="190">
        <v>0.03</v>
      </c>
      <c r="AI148" s="189">
        <f t="shared" si="13"/>
        <v>16624.47</v>
      </c>
    </row>
    <row r="149" spans="1:35" x14ac:dyDescent="0.25">
      <c r="A149" s="470" t="s">
        <v>632</v>
      </c>
      <c r="B149" s="180" t="s">
        <v>29</v>
      </c>
      <c r="C149" s="328" t="s">
        <v>29</v>
      </c>
      <c r="D149" s="180" t="s">
        <v>168</v>
      </c>
      <c r="E149" s="331" t="s">
        <v>455</v>
      </c>
      <c r="F149" s="180" t="s">
        <v>587</v>
      </c>
      <c r="G149" s="171" t="s">
        <v>593</v>
      </c>
      <c r="H149" s="186">
        <v>13180</v>
      </c>
      <c r="I149" s="186">
        <v>13180</v>
      </c>
      <c r="J149" s="186">
        <f t="shared" si="15"/>
        <v>0</v>
      </c>
      <c r="K149" s="180" t="s">
        <v>750</v>
      </c>
      <c r="L149" s="180">
        <v>28129980</v>
      </c>
      <c r="M149" s="144">
        <v>45331</v>
      </c>
      <c r="N149" s="144" t="s">
        <v>196</v>
      </c>
      <c r="O149" s="180" t="s">
        <v>173</v>
      </c>
      <c r="P149" s="180" t="s">
        <v>328</v>
      </c>
      <c r="Q149" s="274">
        <v>511717</v>
      </c>
      <c r="R149" s="274">
        <v>574241</v>
      </c>
      <c r="S149" s="182">
        <f t="shared" si="14"/>
        <v>62524</v>
      </c>
      <c r="T149" s="216">
        <v>26968</v>
      </c>
      <c r="U149" s="180">
        <v>168</v>
      </c>
      <c r="V149" s="180" t="s">
        <v>63</v>
      </c>
      <c r="W149" s="180" t="s">
        <v>63</v>
      </c>
      <c r="X149" s="180" t="s">
        <v>277</v>
      </c>
      <c r="Y149" s="180"/>
      <c r="Z149" s="180" t="s">
        <v>1344</v>
      </c>
      <c r="AA149" s="194">
        <v>0.04</v>
      </c>
      <c r="AB149" s="197" t="s">
        <v>552</v>
      </c>
      <c r="AC149" s="188">
        <v>1.7000000000000001E-2</v>
      </c>
      <c r="AD149" s="180">
        <f t="shared" si="9"/>
        <v>22969.64</v>
      </c>
      <c r="AE149" s="180">
        <f t="shared" si="10"/>
        <v>3418.1011904761904</v>
      </c>
      <c r="AF149" s="189">
        <f t="shared" si="11"/>
        <v>9762.0970000000016</v>
      </c>
      <c r="AG149" s="368">
        <f t="shared" si="12"/>
        <v>13180.198190476192</v>
      </c>
      <c r="AH149" s="190">
        <v>0.03</v>
      </c>
      <c r="AI149" s="189">
        <f t="shared" si="13"/>
        <v>1875.72</v>
      </c>
    </row>
    <row r="150" spans="1:35" x14ac:dyDescent="0.25">
      <c r="A150" s="470" t="s">
        <v>632</v>
      </c>
      <c r="B150" s="180" t="s">
        <v>24</v>
      </c>
      <c r="C150" s="328" t="s">
        <v>24</v>
      </c>
      <c r="D150" s="180" t="s">
        <v>420</v>
      </c>
      <c r="E150" s="331" t="s">
        <v>200</v>
      </c>
      <c r="F150" s="180" t="s">
        <v>1345</v>
      </c>
      <c r="G150" s="180" t="s">
        <v>773</v>
      </c>
      <c r="H150" s="186">
        <v>0</v>
      </c>
      <c r="I150" s="186">
        <v>9100</v>
      </c>
      <c r="J150" s="186">
        <f t="shared" si="15"/>
        <v>9100</v>
      </c>
      <c r="K150" s="180" t="s">
        <v>1346</v>
      </c>
      <c r="L150" s="180">
        <v>24491171</v>
      </c>
      <c r="M150" s="144">
        <v>45331</v>
      </c>
      <c r="N150" s="144" t="s">
        <v>196</v>
      </c>
      <c r="O150" s="180" t="s">
        <v>173</v>
      </c>
      <c r="P150" s="180" t="s">
        <v>463</v>
      </c>
      <c r="Q150" s="274">
        <v>0</v>
      </c>
      <c r="R150" s="274">
        <v>396479</v>
      </c>
      <c r="S150" s="182">
        <f t="shared" si="14"/>
        <v>396479</v>
      </c>
      <c r="T150" s="216">
        <v>58087</v>
      </c>
      <c r="U150" s="180">
        <v>168</v>
      </c>
      <c r="V150" s="180" t="s">
        <v>64</v>
      </c>
      <c r="W150" s="180" t="s">
        <v>64</v>
      </c>
      <c r="X150" s="180" t="s">
        <v>276</v>
      </c>
      <c r="Y150" s="180" t="s">
        <v>662</v>
      </c>
      <c r="Z150" s="180" t="s">
        <v>1347</v>
      </c>
      <c r="AA150" s="194">
        <v>0.04</v>
      </c>
      <c r="AB150" s="197" t="s">
        <v>552</v>
      </c>
      <c r="AC150" s="188">
        <v>1.7000000000000001E-2</v>
      </c>
      <c r="AD150" s="180">
        <f t="shared" si="9"/>
        <v>15859.16</v>
      </c>
      <c r="AE150" s="180">
        <f t="shared" si="10"/>
        <v>2359.9940476190477</v>
      </c>
      <c r="AF150" s="189">
        <f t="shared" si="11"/>
        <v>6740.1430000000009</v>
      </c>
      <c r="AG150" s="368">
        <f t="shared" si="12"/>
        <v>9100.1370476190496</v>
      </c>
      <c r="AH150" s="190">
        <v>0.03</v>
      </c>
      <c r="AI150" s="189">
        <f t="shared" si="13"/>
        <v>11894.369999999999</v>
      </c>
    </row>
    <row r="151" spans="1:35" x14ac:dyDescent="0.25">
      <c r="A151" s="470" t="s">
        <v>632</v>
      </c>
      <c r="B151" s="180" t="s">
        <v>23</v>
      </c>
      <c r="C151" s="328" t="s">
        <v>23</v>
      </c>
      <c r="D151" s="180" t="s">
        <v>5937</v>
      </c>
      <c r="E151" s="331" t="s">
        <v>48</v>
      </c>
      <c r="F151" s="180" t="s">
        <v>1353</v>
      </c>
      <c r="G151" s="180" t="s">
        <v>806</v>
      </c>
      <c r="H151" s="186">
        <v>15708</v>
      </c>
      <c r="I151" s="186">
        <v>14868</v>
      </c>
      <c r="J151" s="186">
        <f t="shared" si="15"/>
        <v>-840</v>
      </c>
      <c r="K151" s="180" t="s">
        <v>1354</v>
      </c>
      <c r="L151" s="180">
        <v>31818976</v>
      </c>
      <c r="M151" s="144">
        <v>45331</v>
      </c>
      <c r="N151" s="144" t="s">
        <v>196</v>
      </c>
      <c r="O151" s="180" t="s">
        <v>21</v>
      </c>
      <c r="P151" s="180" t="s">
        <v>21</v>
      </c>
      <c r="Q151" s="274">
        <v>509878.55</v>
      </c>
      <c r="R151" s="274">
        <v>647787</v>
      </c>
      <c r="S151" s="182">
        <f t="shared" si="14"/>
        <v>137908.45000000001</v>
      </c>
      <c r="T151" s="216">
        <v>97941</v>
      </c>
      <c r="U151" s="180">
        <v>168</v>
      </c>
      <c r="V151" s="180" t="s">
        <v>63</v>
      </c>
      <c r="W151" s="180" t="s">
        <v>63</v>
      </c>
      <c r="X151" s="180" t="s">
        <v>277</v>
      </c>
      <c r="Y151" s="180"/>
      <c r="Z151" s="180" t="s">
        <v>1355</v>
      </c>
      <c r="AA151" s="194">
        <v>0.04</v>
      </c>
      <c r="AB151" s="197" t="s">
        <v>552</v>
      </c>
      <c r="AC151" s="188">
        <v>1.7000000000000001E-2</v>
      </c>
      <c r="AD151" s="180">
        <f t="shared" si="9"/>
        <v>25911.48</v>
      </c>
      <c r="AE151" s="180">
        <f t="shared" si="10"/>
        <v>3855.875</v>
      </c>
      <c r="AF151" s="189">
        <f t="shared" si="11"/>
        <v>11012.379000000001</v>
      </c>
      <c r="AG151" s="368">
        <f t="shared" si="12"/>
        <v>14868.254000000001</v>
      </c>
      <c r="AH151" s="190">
        <v>0.03</v>
      </c>
      <c r="AI151" s="189">
        <f t="shared" si="13"/>
        <v>4137.2534999999998</v>
      </c>
    </row>
    <row r="152" spans="1:35" x14ac:dyDescent="0.25">
      <c r="A152" s="470" t="s">
        <v>632</v>
      </c>
      <c r="B152" s="180" t="s">
        <v>29</v>
      </c>
      <c r="C152" s="328" t="s">
        <v>29</v>
      </c>
      <c r="D152" s="180" t="s">
        <v>168</v>
      </c>
      <c r="E152" s="331" t="s">
        <v>455</v>
      </c>
      <c r="F152" s="180" t="s">
        <v>1356</v>
      </c>
      <c r="G152" s="180" t="s">
        <v>1359</v>
      </c>
      <c r="H152" s="186">
        <v>614</v>
      </c>
      <c r="I152" s="186">
        <v>695</v>
      </c>
      <c r="J152" s="186">
        <f t="shared" si="15"/>
        <v>81</v>
      </c>
      <c r="K152" s="180" t="s">
        <v>1357</v>
      </c>
      <c r="L152" s="180">
        <v>22655365</v>
      </c>
      <c r="M152" s="144">
        <v>45331</v>
      </c>
      <c r="N152" s="144" t="s">
        <v>196</v>
      </c>
      <c r="O152" s="180" t="s">
        <v>43</v>
      </c>
      <c r="P152" s="180" t="s">
        <v>43</v>
      </c>
      <c r="Q152" s="274">
        <v>8112</v>
      </c>
      <c r="R152" s="274">
        <v>20896</v>
      </c>
      <c r="S152" s="182">
        <f t="shared" si="14"/>
        <v>12784</v>
      </c>
      <c r="T152" s="216">
        <v>10638</v>
      </c>
      <c r="U152" s="180">
        <v>108</v>
      </c>
      <c r="V152" s="180" t="s">
        <v>63</v>
      </c>
      <c r="W152" s="180" t="s">
        <v>63</v>
      </c>
      <c r="X152" s="180" t="s">
        <v>277</v>
      </c>
      <c r="Y152" s="180"/>
      <c r="Z152" s="180" t="s">
        <v>1358</v>
      </c>
      <c r="AA152" s="194">
        <v>0.03</v>
      </c>
      <c r="AB152" s="197" t="s">
        <v>552</v>
      </c>
      <c r="AC152" s="188">
        <v>2.4E-2</v>
      </c>
      <c r="AD152" s="180">
        <f t="shared" ref="AD152:AD283" si="16">AA152*R152</f>
        <v>626.88</v>
      </c>
      <c r="AE152" s="180">
        <f t="shared" ref="AE152:AE283" si="17">R152/U152</f>
        <v>193.4814814814815</v>
      </c>
      <c r="AF152" s="189">
        <f t="shared" ref="AF152:AF215" si="18">AC152*R152</f>
        <v>501.50400000000002</v>
      </c>
      <c r="AG152" s="368">
        <f t="shared" ref="AG152:AG215" si="19">AE152+AF152</f>
        <v>694.98548148148154</v>
      </c>
      <c r="AH152" s="190">
        <v>0.06</v>
      </c>
      <c r="AI152" s="189">
        <f t="shared" ref="AI152:AI283" si="20">S152*AH152</f>
        <v>767.04</v>
      </c>
    </row>
    <row r="153" spans="1:35" x14ac:dyDescent="0.25">
      <c r="A153" s="470" t="s">
        <v>632</v>
      </c>
      <c r="B153" s="180" t="s">
        <v>29</v>
      </c>
      <c r="C153" s="328" t="s">
        <v>29</v>
      </c>
      <c r="D153" s="180" t="s">
        <v>168</v>
      </c>
      <c r="E153" s="331" t="s">
        <v>404</v>
      </c>
      <c r="F153" s="180" t="s">
        <v>608</v>
      </c>
      <c r="G153" s="180" t="s">
        <v>941</v>
      </c>
      <c r="H153" s="186">
        <v>0</v>
      </c>
      <c r="I153" s="186">
        <v>2722</v>
      </c>
      <c r="J153" s="186">
        <f t="shared" si="15"/>
        <v>2722</v>
      </c>
      <c r="K153" s="180" t="s">
        <v>1360</v>
      </c>
      <c r="L153" s="180">
        <v>21975385</v>
      </c>
      <c r="M153" s="144">
        <v>45332</v>
      </c>
      <c r="N153" s="144" t="s">
        <v>196</v>
      </c>
      <c r="O153" s="180" t="s">
        <v>43</v>
      </c>
      <c r="P153" s="180" t="s">
        <v>43</v>
      </c>
      <c r="Q153" s="274">
        <v>0</v>
      </c>
      <c r="R153" s="274">
        <v>114238</v>
      </c>
      <c r="S153" s="182">
        <f t="shared" si="14"/>
        <v>114238</v>
      </c>
      <c r="T153" s="216">
        <v>20790.349999999999</v>
      </c>
      <c r="U153" s="180">
        <v>168</v>
      </c>
      <c r="V153" s="180" t="s">
        <v>64</v>
      </c>
      <c r="W153" s="180" t="s">
        <v>64</v>
      </c>
      <c r="X153" s="180" t="s">
        <v>276</v>
      </c>
      <c r="Y153" s="180" t="s">
        <v>662</v>
      </c>
      <c r="Z153" s="180" t="s">
        <v>1222</v>
      </c>
      <c r="AA153" s="194">
        <v>0.04</v>
      </c>
      <c r="AB153" s="197" t="s">
        <v>552</v>
      </c>
      <c r="AC153" s="188">
        <v>1.7000000000000001E-2</v>
      </c>
      <c r="AD153" s="180">
        <f t="shared" si="16"/>
        <v>4569.5200000000004</v>
      </c>
      <c r="AE153" s="180">
        <f t="shared" si="17"/>
        <v>679.98809523809518</v>
      </c>
      <c r="AF153" s="189">
        <f t="shared" si="18"/>
        <v>1942.046</v>
      </c>
      <c r="AG153" s="368">
        <f t="shared" si="19"/>
        <v>2622.0340952380952</v>
      </c>
      <c r="AH153" s="190">
        <v>0.03</v>
      </c>
      <c r="AI153" s="189">
        <f t="shared" si="20"/>
        <v>3427.14</v>
      </c>
    </row>
    <row r="154" spans="1:35" x14ac:dyDescent="0.25">
      <c r="A154" s="470" t="s">
        <v>632</v>
      </c>
      <c r="B154" s="180" t="s">
        <v>39</v>
      </c>
      <c r="C154" s="328" t="s">
        <v>39</v>
      </c>
      <c r="D154" s="180" t="s">
        <v>167</v>
      </c>
      <c r="E154" s="331" t="s">
        <v>451</v>
      </c>
      <c r="F154" s="8" t="s">
        <v>859</v>
      </c>
      <c r="G154" s="180" t="s">
        <v>584</v>
      </c>
      <c r="H154" s="186">
        <v>5842</v>
      </c>
      <c r="I154" s="186">
        <v>5653</v>
      </c>
      <c r="J154" s="186">
        <f t="shared" si="15"/>
        <v>-189</v>
      </c>
      <c r="K154" s="180" t="s">
        <v>1361</v>
      </c>
      <c r="L154" s="180">
        <v>28216879</v>
      </c>
      <c r="M154" s="144">
        <v>45332</v>
      </c>
      <c r="N154" s="144" t="s">
        <v>196</v>
      </c>
      <c r="O154" s="180" t="s">
        <v>43</v>
      </c>
      <c r="P154" s="180" t="s">
        <v>43</v>
      </c>
      <c r="Q154" s="274"/>
      <c r="R154" s="274">
        <v>241939</v>
      </c>
      <c r="S154" s="182">
        <f t="shared" si="14"/>
        <v>241939</v>
      </c>
      <c r="T154" s="216">
        <v>16476</v>
      </c>
      <c r="U154" s="180">
        <v>168</v>
      </c>
      <c r="V154" s="180" t="s">
        <v>63</v>
      </c>
      <c r="W154" s="180" t="s">
        <v>63</v>
      </c>
      <c r="X154" s="180" t="s">
        <v>277</v>
      </c>
      <c r="Y154" s="180"/>
      <c r="Z154" s="180" t="s">
        <v>1368</v>
      </c>
      <c r="AA154" s="194">
        <v>0.04</v>
      </c>
      <c r="AB154" s="197" t="s">
        <v>552</v>
      </c>
      <c r="AC154" s="188">
        <v>1.7000000000000001E-2</v>
      </c>
      <c r="AD154" s="180">
        <f t="shared" si="16"/>
        <v>9677.56</v>
      </c>
      <c r="AE154" s="180">
        <f t="shared" si="17"/>
        <v>1440.1130952380952</v>
      </c>
      <c r="AF154" s="189">
        <f t="shared" si="18"/>
        <v>4112.9630000000006</v>
      </c>
      <c r="AG154" s="368">
        <f t="shared" si="19"/>
        <v>5553.0760952380961</v>
      </c>
      <c r="AH154" s="190">
        <v>0.03</v>
      </c>
      <c r="AI154" s="189">
        <f t="shared" si="20"/>
        <v>7258.17</v>
      </c>
    </row>
    <row r="155" spans="1:35" x14ac:dyDescent="0.25">
      <c r="A155" s="470" t="s">
        <v>632</v>
      </c>
      <c r="B155" s="180" t="s">
        <v>39</v>
      </c>
      <c r="C155" s="328" t="s">
        <v>39</v>
      </c>
      <c r="D155" s="180" t="s">
        <v>167</v>
      </c>
      <c r="E155" s="331" t="s">
        <v>451</v>
      </c>
      <c r="F155" s="8" t="s">
        <v>859</v>
      </c>
      <c r="G155" s="180" t="s">
        <v>584</v>
      </c>
      <c r="H155" s="186">
        <v>0</v>
      </c>
      <c r="I155" s="186">
        <v>1687</v>
      </c>
      <c r="J155" s="186">
        <f t="shared" si="15"/>
        <v>1687</v>
      </c>
      <c r="K155" s="180" t="s">
        <v>1362</v>
      </c>
      <c r="L155" s="180">
        <v>10026406</v>
      </c>
      <c r="M155" s="144">
        <v>45332</v>
      </c>
      <c r="N155" s="144" t="s">
        <v>196</v>
      </c>
      <c r="O155" s="180" t="s">
        <v>43</v>
      </c>
      <c r="P155" s="180" t="s">
        <v>43</v>
      </c>
      <c r="Q155" s="274">
        <v>0</v>
      </c>
      <c r="R155" s="274">
        <v>20404</v>
      </c>
      <c r="S155" s="182">
        <f t="shared" si="14"/>
        <v>20404</v>
      </c>
      <c r="T155" s="216">
        <v>18283</v>
      </c>
      <c r="U155" s="180">
        <v>36</v>
      </c>
      <c r="V155" s="180" t="s">
        <v>62</v>
      </c>
      <c r="W155" s="180" t="s">
        <v>62</v>
      </c>
      <c r="X155" s="180" t="s">
        <v>276</v>
      </c>
      <c r="Y155" s="180"/>
      <c r="Z155" s="180" t="s">
        <v>1369</v>
      </c>
      <c r="AA155" s="194">
        <v>0.03</v>
      </c>
      <c r="AB155" s="197" t="s">
        <v>552</v>
      </c>
      <c r="AC155" s="188">
        <v>0.05</v>
      </c>
      <c r="AD155" s="180">
        <f t="shared" si="16"/>
        <v>612.12</v>
      </c>
      <c r="AE155" s="180">
        <f t="shared" si="17"/>
        <v>566.77777777777783</v>
      </c>
      <c r="AF155" s="189">
        <f t="shared" si="18"/>
        <v>1020.2</v>
      </c>
      <c r="AG155" s="368">
        <f t="shared" si="19"/>
        <v>1586.9777777777779</v>
      </c>
      <c r="AH155" s="190">
        <v>0.06</v>
      </c>
      <c r="AI155" s="189">
        <f t="shared" si="20"/>
        <v>1224.24</v>
      </c>
    </row>
    <row r="156" spans="1:35" x14ac:dyDescent="0.25">
      <c r="A156" s="470" t="s">
        <v>632</v>
      </c>
      <c r="B156" s="180" t="s">
        <v>47</v>
      </c>
      <c r="C156" s="328" t="s">
        <v>47</v>
      </c>
      <c r="D156" s="180" t="s">
        <v>99</v>
      </c>
      <c r="E156" s="331" t="s">
        <v>405</v>
      </c>
      <c r="F156" s="180" t="s">
        <v>1199</v>
      </c>
      <c r="G156" s="180" t="s">
        <v>621</v>
      </c>
      <c r="H156" s="186">
        <v>1520</v>
      </c>
      <c r="I156" s="186">
        <v>1526</v>
      </c>
      <c r="J156" s="186">
        <f t="shared" si="15"/>
        <v>6</v>
      </c>
      <c r="K156" s="180" t="s">
        <v>1370</v>
      </c>
      <c r="L156" s="180">
        <v>29456808</v>
      </c>
      <c r="M156" s="144">
        <v>45332</v>
      </c>
      <c r="N156" s="144" t="s">
        <v>196</v>
      </c>
      <c r="O156" s="180" t="s">
        <v>21</v>
      </c>
      <c r="P156" s="180" t="s">
        <v>21</v>
      </c>
      <c r="Q156" s="274">
        <v>23606.29</v>
      </c>
      <c r="R156" s="274">
        <v>49492</v>
      </c>
      <c r="S156" s="182">
        <f t="shared" si="14"/>
        <v>25885.71</v>
      </c>
      <c r="T156" s="216">
        <v>22311.11</v>
      </c>
      <c r="U156" s="180">
        <v>120</v>
      </c>
      <c r="V156" s="180" t="s">
        <v>63</v>
      </c>
      <c r="W156" s="180" t="s">
        <v>63</v>
      </c>
      <c r="X156" s="180" t="s">
        <v>277</v>
      </c>
      <c r="Y156" s="180"/>
      <c r="Z156" s="180" t="s">
        <v>1371</v>
      </c>
      <c r="AA156" s="194">
        <v>0.03</v>
      </c>
      <c r="AB156" s="197" t="s">
        <v>552</v>
      </c>
      <c r="AC156" s="188">
        <v>2.2499999999999999E-2</v>
      </c>
      <c r="AD156" s="180">
        <f t="shared" si="16"/>
        <v>1484.76</v>
      </c>
      <c r="AE156" s="180">
        <f t="shared" si="17"/>
        <v>412.43333333333334</v>
      </c>
      <c r="AF156" s="189">
        <f t="shared" si="18"/>
        <v>1113.57</v>
      </c>
      <c r="AG156" s="368">
        <f t="shared" si="19"/>
        <v>1526.0033333333333</v>
      </c>
      <c r="AH156" s="190">
        <v>0.06</v>
      </c>
      <c r="AI156" s="189">
        <f t="shared" si="20"/>
        <v>1553.1425999999999</v>
      </c>
    </row>
    <row r="157" spans="1:35" x14ac:dyDescent="0.25">
      <c r="A157" s="470" t="s">
        <v>632</v>
      </c>
      <c r="B157" s="180" t="s">
        <v>184</v>
      </c>
      <c r="C157" s="328" t="s">
        <v>184</v>
      </c>
      <c r="D157" s="180" t="s">
        <v>101</v>
      </c>
      <c r="E157" s="371" t="s">
        <v>499</v>
      </c>
      <c r="F157" s="180" t="s">
        <v>950</v>
      </c>
      <c r="G157" s="180" t="s">
        <v>1373</v>
      </c>
      <c r="H157" s="186">
        <v>0</v>
      </c>
      <c r="I157" s="186">
        <v>9047</v>
      </c>
      <c r="J157" s="186">
        <f t="shared" si="15"/>
        <v>9047</v>
      </c>
      <c r="K157" s="180" t="s">
        <v>945</v>
      </c>
      <c r="L157" s="180">
        <v>32456148</v>
      </c>
      <c r="M157" s="144">
        <v>45334</v>
      </c>
      <c r="N157" s="144" t="s">
        <v>210</v>
      </c>
      <c r="O157" s="180" t="s">
        <v>128</v>
      </c>
      <c r="P157" s="180" t="s">
        <v>128</v>
      </c>
      <c r="Q157" s="274">
        <v>0</v>
      </c>
      <c r="R157" s="274">
        <v>394170</v>
      </c>
      <c r="S157" s="182">
        <f t="shared" si="14"/>
        <v>394170</v>
      </c>
      <c r="T157" s="216">
        <v>21305</v>
      </c>
      <c r="U157" s="180">
        <v>168</v>
      </c>
      <c r="V157" s="180" t="s">
        <v>64</v>
      </c>
      <c r="W157" s="180" t="s">
        <v>64</v>
      </c>
      <c r="X157" s="180" t="s">
        <v>276</v>
      </c>
      <c r="Y157" s="180" t="s">
        <v>115</v>
      </c>
      <c r="Z157" s="180" t="s">
        <v>954</v>
      </c>
      <c r="AA157" s="194">
        <v>0.04</v>
      </c>
      <c r="AB157" s="197" t="s">
        <v>552</v>
      </c>
      <c r="AC157" s="188">
        <v>1.7000000000000001E-2</v>
      </c>
      <c r="AD157" s="180">
        <f t="shared" si="16"/>
        <v>15766.800000000001</v>
      </c>
      <c r="AE157" s="180">
        <f t="shared" si="17"/>
        <v>2346.25</v>
      </c>
      <c r="AF157" s="189">
        <f t="shared" si="18"/>
        <v>6700.89</v>
      </c>
      <c r="AG157" s="368">
        <f t="shared" si="19"/>
        <v>9047.14</v>
      </c>
      <c r="AH157" s="190">
        <v>0.03</v>
      </c>
      <c r="AI157" s="189">
        <f t="shared" si="20"/>
        <v>11825.1</v>
      </c>
    </row>
    <row r="158" spans="1:35" x14ac:dyDescent="0.25">
      <c r="A158" s="470" t="s">
        <v>632</v>
      </c>
      <c r="B158" s="180" t="s">
        <v>29</v>
      </c>
      <c r="C158" s="328" t="s">
        <v>29</v>
      </c>
      <c r="D158" s="180" t="s">
        <v>168</v>
      </c>
      <c r="E158" s="331" t="s">
        <v>454</v>
      </c>
      <c r="F158" s="180" t="s">
        <v>635</v>
      </c>
      <c r="G158" s="171" t="s">
        <v>636</v>
      </c>
      <c r="H158" s="186">
        <v>16314</v>
      </c>
      <c r="I158" s="186">
        <v>15800</v>
      </c>
      <c r="J158" s="186">
        <f t="shared" si="15"/>
        <v>-514</v>
      </c>
      <c r="K158" s="180" t="s">
        <v>678</v>
      </c>
      <c r="L158" s="180">
        <v>24502985</v>
      </c>
      <c r="M158" s="144">
        <v>45334</v>
      </c>
      <c r="N158" s="144" t="s">
        <v>210</v>
      </c>
      <c r="O158" s="180" t="s">
        <v>148</v>
      </c>
      <c r="P158" s="21" t="s">
        <v>362</v>
      </c>
      <c r="Q158" s="274">
        <v>581392</v>
      </c>
      <c r="R158" s="274">
        <v>688393</v>
      </c>
      <c r="S158" s="182">
        <f t="shared" si="14"/>
        <v>107001</v>
      </c>
      <c r="T158" s="216">
        <v>64597.42</v>
      </c>
      <c r="U158" s="180">
        <v>168</v>
      </c>
      <c r="V158" s="180" t="s">
        <v>63</v>
      </c>
      <c r="W158" s="180" t="s">
        <v>63</v>
      </c>
      <c r="X158" s="180" t="s">
        <v>277</v>
      </c>
      <c r="Y158" s="180"/>
      <c r="Z158" s="180" t="s">
        <v>1374</v>
      </c>
      <c r="AA158" s="194">
        <v>0.04</v>
      </c>
      <c r="AB158" s="197" t="s">
        <v>552</v>
      </c>
      <c r="AC158" s="188">
        <v>1.7000000000000001E-2</v>
      </c>
      <c r="AD158" s="180">
        <f t="shared" si="16"/>
        <v>27535.72</v>
      </c>
      <c r="AE158" s="180">
        <f t="shared" si="17"/>
        <v>4097.5773809523807</v>
      </c>
      <c r="AF158" s="189">
        <f t="shared" si="18"/>
        <v>11702.681</v>
      </c>
      <c r="AG158" s="368">
        <f t="shared" si="19"/>
        <v>15800.258380952382</v>
      </c>
      <c r="AH158" s="190">
        <v>0.03</v>
      </c>
      <c r="AI158" s="189">
        <f t="shared" si="20"/>
        <v>3210.0299999999997</v>
      </c>
    </row>
    <row r="159" spans="1:35" x14ac:dyDescent="0.25">
      <c r="A159" s="470" t="s">
        <v>632</v>
      </c>
      <c r="B159" s="180" t="s">
        <v>24</v>
      </c>
      <c r="C159" s="328" t="s">
        <v>24</v>
      </c>
      <c r="D159" s="180" t="s">
        <v>420</v>
      </c>
      <c r="E159" s="331" t="s">
        <v>200</v>
      </c>
      <c r="F159" s="8" t="s">
        <v>800</v>
      </c>
      <c r="G159" s="180" t="s">
        <v>810</v>
      </c>
      <c r="H159" s="186">
        <v>0</v>
      </c>
      <c r="I159" s="186">
        <v>13145</v>
      </c>
      <c r="J159" s="186">
        <f t="shared" si="15"/>
        <v>13145</v>
      </c>
      <c r="K159" s="180" t="s">
        <v>1002</v>
      </c>
      <c r="L159" s="180">
        <v>25929503</v>
      </c>
      <c r="M159" s="144">
        <v>45334</v>
      </c>
      <c r="N159" s="144" t="s">
        <v>210</v>
      </c>
      <c r="O159" s="180" t="s">
        <v>148</v>
      </c>
      <c r="P159" s="180" t="s">
        <v>287</v>
      </c>
      <c r="Q159" s="274">
        <v>0</v>
      </c>
      <c r="R159" s="274">
        <v>572716</v>
      </c>
      <c r="S159" s="182">
        <f t="shared" si="14"/>
        <v>572716</v>
      </c>
      <c r="T159" s="216">
        <v>30690</v>
      </c>
      <c r="U159" s="180">
        <v>168</v>
      </c>
      <c r="V159" s="180" t="s">
        <v>64</v>
      </c>
      <c r="W159" s="180" t="s">
        <v>64</v>
      </c>
      <c r="X159" s="180" t="s">
        <v>276</v>
      </c>
      <c r="Y159" s="180" t="s">
        <v>115</v>
      </c>
      <c r="Z159" s="180" t="s">
        <v>1009</v>
      </c>
      <c r="AA159" s="194">
        <v>0.04</v>
      </c>
      <c r="AB159" s="197" t="s">
        <v>552</v>
      </c>
      <c r="AC159" s="188">
        <v>1.7000000000000001E-2</v>
      </c>
      <c r="AD159" s="180">
        <f t="shared" si="16"/>
        <v>22908.639999999999</v>
      </c>
      <c r="AE159" s="180">
        <f t="shared" si="17"/>
        <v>3409.0238095238096</v>
      </c>
      <c r="AF159" s="189">
        <f t="shared" si="18"/>
        <v>9736.1720000000005</v>
      </c>
      <c r="AG159" s="368">
        <f t="shared" si="19"/>
        <v>13145.19580952381</v>
      </c>
      <c r="AH159" s="190">
        <v>0.03</v>
      </c>
      <c r="AI159" s="189">
        <f t="shared" si="20"/>
        <v>17181.48</v>
      </c>
    </row>
    <row r="160" spans="1:35" x14ac:dyDescent="0.25">
      <c r="A160" s="470" t="s">
        <v>632</v>
      </c>
      <c r="B160" s="180" t="s">
        <v>49</v>
      </c>
      <c r="C160" s="328" t="s">
        <v>49</v>
      </c>
      <c r="D160" s="180" t="s">
        <v>133</v>
      </c>
      <c r="E160" s="331" t="s">
        <v>929</v>
      </c>
      <c r="F160" s="180" t="s">
        <v>1218</v>
      </c>
      <c r="G160" s="180" t="s">
        <v>1375</v>
      </c>
      <c r="H160" s="186">
        <v>0</v>
      </c>
      <c r="I160" s="186">
        <v>8366</v>
      </c>
      <c r="J160" s="186">
        <f t="shared" si="15"/>
        <v>8366</v>
      </c>
      <c r="K160" s="180" t="s">
        <v>1210</v>
      </c>
      <c r="L160" s="180">
        <v>29741240</v>
      </c>
      <c r="M160" s="144">
        <v>45334</v>
      </c>
      <c r="N160" s="144" t="s">
        <v>210</v>
      </c>
      <c r="O160" s="180" t="s">
        <v>43</v>
      </c>
      <c r="P160" s="180" t="s">
        <v>43</v>
      </c>
      <c r="Q160" s="274">
        <v>0</v>
      </c>
      <c r="R160" s="274">
        <v>364499</v>
      </c>
      <c r="S160" s="182">
        <f t="shared" si="14"/>
        <v>364499</v>
      </c>
      <c r="T160" s="216">
        <v>52541</v>
      </c>
      <c r="U160" s="180">
        <v>168</v>
      </c>
      <c r="V160" s="180" t="s">
        <v>64</v>
      </c>
      <c r="W160" s="180" t="s">
        <v>64</v>
      </c>
      <c r="X160" s="180" t="s">
        <v>276</v>
      </c>
      <c r="Y160" s="180" t="s">
        <v>115</v>
      </c>
      <c r="Z160" s="180" t="s">
        <v>1219</v>
      </c>
      <c r="AA160" s="194">
        <v>0.04</v>
      </c>
      <c r="AB160" s="197" t="s">
        <v>552</v>
      </c>
      <c r="AC160" s="188">
        <v>1.7000000000000001E-2</v>
      </c>
      <c r="AD160" s="180">
        <f t="shared" si="16"/>
        <v>14579.960000000001</v>
      </c>
      <c r="AE160" s="180">
        <f t="shared" si="17"/>
        <v>2169.6369047619046</v>
      </c>
      <c r="AF160" s="189">
        <f t="shared" si="18"/>
        <v>6196.4830000000002</v>
      </c>
      <c r="AG160" s="368">
        <f t="shared" si="19"/>
        <v>8366.1199047619048</v>
      </c>
      <c r="AH160" s="190">
        <v>0.03</v>
      </c>
      <c r="AI160" s="189">
        <f t="shared" si="20"/>
        <v>10934.97</v>
      </c>
    </row>
    <row r="161" spans="1:35" x14ac:dyDescent="0.25">
      <c r="A161" s="470" t="s">
        <v>632</v>
      </c>
      <c r="B161" s="180" t="s">
        <v>23</v>
      </c>
      <c r="C161" s="328" t="s">
        <v>23</v>
      </c>
      <c r="D161" s="180" t="s">
        <v>5937</v>
      </c>
      <c r="E161" s="331" t="s">
        <v>405</v>
      </c>
      <c r="F161" s="180" t="s">
        <v>574</v>
      </c>
      <c r="G161" s="180" t="s">
        <v>575</v>
      </c>
      <c r="H161" s="186">
        <v>0</v>
      </c>
      <c r="I161" s="186">
        <v>23400</v>
      </c>
      <c r="J161" s="186">
        <f t="shared" si="15"/>
        <v>23400</v>
      </c>
      <c r="K161" s="180" t="s">
        <v>1376</v>
      </c>
      <c r="L161" s="180">
        <v>29066776</v>
      </c>
      <c r="M161" s="144">
        <v>45334</v>
      </c>
      <c r="N161" s="144" t="s">
        <v>210</v>
      </c>
      <c r="O161" s="180" t="s">
        <v>173</v>
      </c>
      <c r="P161" s="180" t="s">
        <v>349</v>
      </c>
      <c r="Q161" s="274">
        <v>0</v>
      </c>
      <c r="R161" s="274">
        <v>868467</v>
      </c>
      <c r="S161" s="182">
        <f t="shared" si="14"/>
        <v>868467</v>
      </c>
      <c r="T161" s="216">
        <v>815258</v>
      </c>
      <c r="U161" s="180">
        <v>144</v>
      </c>
      <c r="V161" s="180" t="s">
        <v>62</v>
      </c>
      <c r="W161" s="180" t="s">
        <v>62</v>
      </c>
      <c r="X161" s="180" t="s">
        <v>276</v>
      </c>
      <c r="Y161" s="180"/>
      <c r="Z161" s="180" t="s">
        <v>1389</v>
      </c>
      <c r="AA161" s="194">
        <v>0.03</v>
      </c>
      <c r="AB161" s="197" t="s">
        <v>552</v>
      </c>
      <c r="AC161" s="188">
        <v>0.02</v>
      </c>
      <c r="AD161" s="180">
        <f t="shared" si="16"/>
        <v>26054.01</v>
      </c>
      <c r="AE161" s="180">
        <f t="shared" si="17"/>
        <v>6031.020833333333</v>
      </c>
      <c r="AF161" s="189">
        <f t="shared" si="18"/>
        <v>17369.34</v>
      </c>
      <c r="AG161" s="368">
        <f t="shared" si="19"/>
        <v>23400.360833333332</v>
      </c>
      <c r="AH161" s="190">
        <v>0.06</v>
      </c>
      <c r="AI161" s="189">
        <f t="shared" si="20"/>
        <v>52108.02</v>
      </c>
    </row>
    <row r="162" spans="1:35" x14ac:dyDescent="0.25">
      <c r="A162" s="470" t="s">
        <v>632</v>
      </c>
      <c r="B162" s="180" t="s">
        <v>31</v>
      </c>
      <c r="C162" s="328" t="s">
        <v>31</v>
      </c>
      <c r="D162" s="180" t="s">
        <v>101</v>
      </c>
      <c r="E162" s="331" t="s">
        <v>32</v>
      </c>
      <c r="F162" s="180" t="s">
        <v>682</v>
      </c>
      <c r="G162" s="180" t="s">
        <v>629</v>
      </c>
      <c r="H162" s="186">
        <v>0</v>
      </c>
      <c r="I162" s="186">
        <v>14180</v>
      </c>
      <c r="J162" s="186">
        <f t="shared" si="15"/>
        <v>14180</v>
      </c>
      <c r="K162" s="180" t="s">
        <v>1211</v>
      </c>
      <c r="L162" s="180">
        <v>23829694</v>
      </c>
      <c r="M162" s="144">
        <v>45334</v>
      </c>
      <c r="N162" s="144" t="s">
        <v>210</v>
      </c>
      <c r="O162" s="180" t="s">
        <v>43</v>
      </c>
      <c r="P162" s="180" t="s">
        <v>43</v>
      </c>
      <c r="Q162" s="274">
        <v>0</v>
      </c>
      <c r="R162" s="274">
        <v>617800</v>
      </c>
      <c r="S162" s="182">
        <f t="shared" si="14"/>
        <v>617800</v>
      </c>
      <c r="T162" s="216">
        <v>61346</v>
      </c>
      <c r="U162" s="180">
        <v>168</v>
      </c>
      <c r="V162" s="180" t="s">
        <v>64</v>
      </c>
      <c r="W162" s="180" t="s">
        <v>64</v>
      </c>
      <c r="X162" s="180" t="s">
        <v>276</v>
      </c>
      <c r="Y162" s="180" t="s">
        <v>662</v>
      </c>
      <c r="Z162" s="180" t="s">
        <v>1221</v>
      </c>
      <c r="AA162" s="194">
        <v>0.04</v>
      </c>
      <c r="AB162" s="197" t="s">
        <v>552</v>
      </c>
      <c r="AC162" s="188">
        <v>1.7000000000000001E-2</v>
      </c>
      <c r="AD162" s="180">
        <f t="shared" si="16"/>
        <v>24712</v>
      </c>
      <c r="AE162" s="180">
        <f t="shared" si="17"/>
        <v>3677.3809523809523</v>
      </c>
      <c r="AF162" s="189">
        <f t="shared" si="18"/>
        <v>10502.6</v>
      </c>
      <c r="AG162" s="368">
        <f t="shared" si="19"/>
        <v>14179.980952380953</v>
      </c>
      <c r="AH162" s="190">
        <v>0.03</v>
      </c>
      <c r="AI162" s="189">
        <f t="shared" si="20"/>
        <v>18534</v>
      </c>
    </row>
    <row r="163" spans="1:35" x14ac:dyDescent="0.25">
      <c r="A163" s="470" t="s">
        <v>632</v>
      </c>
      <c r="B163" s="180" t="s">
        <v>37</v>
      </c>
      <c r="C163" s="328" t="s">
        <v>37</v>
      </c>
      <c r="D163" s="180" t="s">
        <v>99</v>
      </c>
      <c r="E163" s="331" t="s">
        <v>438</v>
      </c>
      <c r="F163" s="180" t="s">
        <v>1378</v>
      </c>
      <c r="G163" s="180" t="s">
        <v>1391</v>
      </c>
      <c r="H163" s="186">
        <v>9222</v>
      </c>
      <c r="I163" s="186">
        <v>8527</v>
      </c>
      <c r="J163" s="186">
        <f t="shared" si="15"/>
        <v>-695</v>
      </c>
      <c r="K163" s="180" t="s">
        <v>1379</v>
      </c>
      <c r="L163" s="180">
        <v>27164617</v>
      </c>
      <c r="M163" s="144">
        <v>45334</v>
      </c>
      <c r="N163" s="144" t="s">
        <v>210</v>
      </c>
      <c r="O163" s="180" t="s">
        <v>128</v>
      </c>
      <c r="P163" s="180" t="s">
        <v>128</v>
      </c>
      <c r="Q163" s="274">
        <v>317675</v>
      </c>
      <c r="R163" s="274">
        <v>371514</v>
      </c>
      <c r="S163" s="182">
        <f t="shared" si="14"/>
        <v>53839</v>
      </c>
      <c r="T163" s="216"/>
      <c r="U163" s="180">
        <v>168</v>
      </c>
      <c r="V163" s="180" t="s">
        <v>63</v>
      </c>
      <c r="W163" s="180" t="s">
        <v>63</v>
      </c>
      <c r="X163" s="180" t="s">
        <v>277</v>
      </c>
      <c r="Y163" s="180"/>
      <c r="Z163" s="180" t="s">
        <v>1390</v>
      </c>
      <c r="AA163" s="194">
        <v>0.04</v>
      </c>
      <c r="AB163" s="197" t="s">
        <v>552</v>
      </c>
      <c r="AC163" s="188">
        <v>1.7000000000000001E-2</v>
      </c>
      <c r="AD163" s="180">
        <f t="shared" si="16"/>
        <v>14860.56</v>
      </c>
      <c r="AE163" s="180">
        <f t="shared" si="17"/>
        <v>2211.3928571428573</v>
      </c>
      <c r="AF163" s="189">
        <f t="shared" si="18"/>
        <v>6315.7380000000003</v>
      </c>
      <c r="AG163" s="368">
        <f t="shared" si="19"/>
        <v>8527.1308571428581</v>
      </c>
      <c r="AH163" s="190">
        <v>0.03</v>
      </c>
      <c r="AI163" s="189">
        <f t="shared" si="20"/>
        <v>1615.1699999999998</v>
      </c>
    </row>
    <row r="164" spans="1:35" x14ac:dyDescent="0.25">
      <c r="A164" s="470" t="s">
        <v>632</v>
      </c>
      <c r="B164" s="180" t="s">
        <v>24</v>
      </c>
      <c r="C164" s="328" t="s">
        <v>24</v>
      </c>
      <c r="D164" s="180" t="s">
        <v>420</v>
      </c>
      <c r="E164" s="331" t="s">
        <v>405</v>
      </c>
      <c r="F164" s="180" t="s">
        <v>596</v>
      </c>
      <c r="G164" s="171" t="s">
        <v>905</v>
      </c>
      <c r="H164" s="186">
        <v>0</v>
      </c>
      <c r="I164" s="186">
        <v>500</v>
      </c>
      <c r="J164" s="186">
        <f t="shared" si="15"/>
        <v>500</v>
      </c>
      <c r="K164" s="180" t="s">
        <v>1380</v>
      </c>
      <c r="L164" s="180">
        <v>27727311</v>
      </c>
      <c r="M164" s="144">
        <v>45334</v>
      </c>
      <c r="N164" s="144" t="s">
        <v>210</v>
      </c>
      <c r="O164" s="180" t="s">
        <v>148</v>
      </c>
      <c r="P164" s="180" t="s">
        <v>287</v>
      </c>
      <c r="Q164" s="274">
        <v>0</v>
      </c>
      <c r="R164" s="274">
        <v>15000</v>
      </c>
      <c r="S164" s="182">
        <f t="shared" si="14"/>
        <v>15000</v>
      </c>
      <c r="T164" s="216">
        <v>13150</v>
      </c>
      <c r="U164" s="180">
        <v>108</v>
      </c>
      <c r="V164" s="180" t="s">
        <v>62</v>
      </c>
      <c r="W164" s="180" t="s">
        <v>62</v>
      </c>
      <c r="X164" s="180" t="s">
        <v>276</v>
      </c>
      <c r="Y164" s="180"/>
      <c r="Z164" s="180" t="s">
        <v>1392</v>
      </c>
      <c r="AA164" s="194">
        <v>0.03</v>
      </c>
      <c r="AB164" s="197" t="s">
        <v>552</v>
      </c>
      <c r="AC164" s="188">
        <v>2.4E-2</v>
      </c>
      <c r="AD164" s="180">
        <f t="shared" si="16"/>
        <v>450</v>
      </c>
      <c r="AE164" s="180">
        <f t="shared" si="17"/>
        <v>138.88888888888889</v>
      </c>
      <c r="AF164" s="189">
        <f t="shared" si="18"/>
        <v>360</v>
      </c>
      <c r="AG164" s="368">
        <f t="shared" si="19"/>
        <v>498.88888888888891</v>
      </c>
      <c r="AH164" s="190">
        <v>0.06</v>
      </c>
      <c r="AI164" s="189">
        <f t="shared" si="20"/>
        <v>900</v>
      </c>
    </row>
    <row r="165" spans="1:35" x14ac:dyDescent="0.25">
      <c r="A165" s="470" t="s">
        <v>632</v>
      </c>
      <c r="B165" s="180" t="s">
        <v>37</v>
      </c>
      <c r="C165" s="328" t="s">
        <v>37</v>
      </c>
      <c r="D165" s="180" t="s">
        <v>99</v>
      </c>
      <c r="E165" s="331" t="s">
        <v>438</v>
      </c>
      <c r="F165" s="180" t="s">
        <v>677</v>
      </c>
      <c r="G165" s="180" t="s">
        <v>654</v>
      </c>
      <c r="H165" s="186">
        <v>20630</v>
      </c>
      <c r="I165" s="186">
        <v>19829</v>
      </c>
      <c r="J165" s="186">
        <f t="shared" si="15"/>
        <v>-801</v>
      </c>
      <c r="K165" s="180" t="s">
        <v>1381</v>
      </c>
      <c r="L165" s="180">
        <v>25825381</v>
      </c>
      <c r="M165" s="144">
        <v>45334</v>
      </c>
      <c r="N165" s="144" t="s">
        <v>210</v>
      </c>
      <c r="O165" s="180" t="s">
        <v>128</v>
      </c>
      <c r="P165" s="180" t="s">
        <v>128</v>
      </c>
      <c r="Q165" s="274">
        <v>759075</v>
      </c>
      <c r="R165" s="274">
        <v>863933</v>
      </c>
      <c r="S165" s="182">
        <f t="shared" si="14"/>
        <v>104858</v>
      </c>
      <c r="T165" s="216">
        <v>51922</v>
      </c>
      <c r="U165" s="180">
        <v>168</v>
      </c>
      <c r="V165" s="180" t="s">
        <v>63</v>
      </c>
      <c r="W165" s="180" t="s">
        <v>63</v>
      </c>
      <c r="X165" s="180" t="s">
        <v>277</v>
      </c>
      <c r="Y165" s="180"/>
      <c r="Z165" s="180" t="s">
        <v>1393</v>
      </c>
      <c r="AA165" s="194">
        <v>0.04</v>
      </c>
      <c r="AB165" s="197" t="s">
        <v>552</v>
      </c>
      <c r="AC165" s="188">
        <v>1.7000000000000001E-2</v>
      </c>
      <c r="AD165" s="180">
        <f t="shared" si="16"/>
        <v>34557.32</v>
      </c>
      <c r="AE165" s="180">
        <f t="shared" si="17"/>
        <v>5142.458333333333</v>
      </c>
      <c r="AF165" s="189">
        <f t="shared" si="18"/>
        <v>14686.861000000001</v>
      </c>
      <c r="AG165" s="368">
        <f t="shared" si="19"/>
        <v>19829.319333333333</v>
      </c>
      <c r="AH165" s="190">
        <v>0.03</v>
      </c>
      <c r="AI165" s="189">
        <f t="shared" si="20"/>
        <v>3145.74</v>
      </c>
    </row>
    <row r="166" spans="1:35" x14ac:dyDescent="0.25">
      <c r="A166" s="470" t="s">
        <v>632</v>
      </c>
      <c r="B166" s="180" t="s">
        <v>49</v>
      </c>
      <c r="C166" s="328" t="s">
        <v>49</v>
      </c>
      <c r="D166" s="180" t="s">
        <v>133</v>
      </c>
      <c r="E166" s="331" t="s">
        <v>458</v>
      </c>
      <c r="F166" s="180" t="s">
        <v>895</v>
      </c>
      <c r="G166" s="180" t="s">
        <v>1395</v>
      </c>
      <c r="H166" s="186">
        <v>0</v>
      </c>
      <c r="I166" s="186">
        <v>16800</v>
      </c>
      <c r="J166" s="186">
        <f t="shared" si="15"/>
        <v>16800</v>
      </c>
      <c r="K166" s="180" t="s">
        <v>1388</v>
      </c>
      <c r="L166" s="180">
        <v>9053692</v>
      </c>
      <c r="M166" s="144">
        <v>45334</v>
      </c>
      <c r="N166" s="144" t="s">
        <v>210</v>
      </c>
      <c r="O166" s="180" t="s">
        <v>173</v>
      </c>
      <c r="P166" s="180" t="s">
        <v>328</v>
      </c>
      <c r="Q166" s="274">
        <v>0</v>
      </c>
      <c r="R166" s="274">
        <v>240000</v>
      </c>
      <c r="S166" s="182">
        <f t="shared" si="14"/>
        <v>240000</v>
      </c>
      <c r="T166" s="216">
        <v>226900</v>
      </c>
      <c r="U166" s="180">
        <v>40</v>
      </c>
      <c r="V166" s="180" t="s">
        <v>62</v>
      </c>
      <c r="W166" s="180" t="s">
        <v>62</v>
      </c>
      <c r="X166" s="180" t="s">
        <v>276</v>
      </c>
      <c r="Y166" s="180"/>
      <c r="Z166" s="180" t="s">
        <v>1394</v>
      </c>
      <c r="AA166" s="194">
        <v>0.03</v>
      </c>
      <c r="AB166" s="197" t="s">
        <v>552</v>
      </c>
      <c r="AC166" s="188">
        <v>4.4999999999999998E-2</v>
      </c>
      <c r="AD166" s="180">
        <f t="shared" si="16"/>
        <v>7200</v>
      </c>
      <c r="AE166" s="180">
        <f t="shared" si="17"/>
        <v>6000</v>
      </c>
      <c r="AF166" s="189">
        <f t="shared" si="18"/>
        <v>10800</v>
      </c>
      <c r="AG166" s="368">
        <f t="shared" si="19"/>
        <v>16800</v>
      </c>
      <c r="AH166" s="190">
        <v>0.06</v>
      </c>
      <c r="AI166" s="189">
        <f t="shared" si="20"/>
        <v>14400</v>
      </c>
    </row>
    <row r="167" spans="1:35" x14ac:dyDescent="0.25">
      <c r="A167" s="470" t="s">
        <v>632</v>
      </c>
      <c r="B167" s="180" t="s">
        <v>24</v>
      </c>
      <c r="C167" s="328" t="s">
        <v>24</v>
      </c>
      <c r="D167" s="180" t="s">
        <v>420</v>
      </c>
      <c r="E167" s="331" t="s">
        <v>532</v>
      </c>
      <c r="F167" s="180" t="s">
        <v>604</v>
      </c>
      <c r="G167" s="180" t="s">
        <v>606</v>
      </c>
      <c r="H167" s="186">
        <v>0</v>
      </c>
      <c r="I167" s="186">
        <v>2040</v>
      </c>
      <c r="J167" s="186">
        <f t="shared" si="15"/>
        <v>2040</v>
      </c>
      <c r="K167" s="180" t="s">
        <v>802</v>
      </c>
      <c r="L167" s="180">
        <v>32285682</v>
      </c>
      <c r="M167" s="144">
        <v>45334</v>
      </c>
      <c r="N167" s="144" t="s">
        <v>210</v>
      </c>
      <c r="O167" s="180" t="s">
        <v>128</v>
      </c>
      <c r="P167" s="180" t="s">
        <v>128</v>
      </c>
      <c r="Q167" s="274">
        <v>0</v>
      </c>
      <c r="R167" s="274">
        <v>66162</v>
      </c>
      <c r="S167" s="182">
        <f t="shared" si="14"/>
        <v>66162</v>
      </c>
      <c r="T167" s="216">
        <v>61753</v>
      </c>
      <c r="U167" s="180">
        <v>120</v>
      </c>
      <c r="V167" s="180" t="s">
        <v>62</v>
      </c>
      <c r="W167" s="180" t="s">
        <v>62</v>
      </c>
      <c r="X167" s="180" t="s">
        <v>276</v>
      </c>
      <c r="Y167" s="180"/>
      <c r="Z167" s="180" t="s">
        <v>1396</v>
      </c>
      <c r="AA167" s="194">
        <v>0.03</v>
      </c>
      <c r="AB167" s="197" t="s">
        <v>552</v>
      </c>
      <c r="AC167" s="188">
        <v>2.2499999999999999E-2</v>
      </c>
      <c r="AD167" s="180">
        <f t="shared" si="16"/>
        <v>1984.86</v>
      </c>
      <c r="AE167" s="180">
        <f t="shared" si="17"/>
        <v>551.35</v>
      </c>
      <c r="AF167" s="189">
        <f t="shared" si="18"/>
        <v>1488.645</v>
      </c>
      <c r="AG167" s="368">
        <f t="shared" si="19"/>
        <v>2039.9949999999999</v>
      </c>
      <c r="AH167" s="190">
        <v>0.06</v>
      </c>
      <c r="AI167" s="189">
        <f t="shared" si="20"/>
        <v>3969.72</v>
      </c>
    </row>
    <row r="168" spans="1:35" x14ac:dyDescent="0.25">
      <c r="A168" s="470" t="s">
        <v>632</v>
      </c>
      <c r="B168" s="180" t="s">
        <v>27</v>
      </c>
      <c r="C168" s="328" t="s">
        <v>27</v>
      </c>
      <c r="D168" s="180" t="s">
        <v>5938</v>
      </c>
      <c r="E168" s="331" t="s">
        <v>209</v>
      </c>
      <c r="F168" s="180" t="s">
        <v>1397</v>
      </c>
      <c r="G168" s="180" t="s">
        <v>706</v>
      </c>
      <c r="H168" s="186">
        <v>0</v>
      </c>
      <c r="I168" s="186">
        <v>10030</v>
      </c>
      <c r="J168" s="186">
        <f t="shared" si="15"/>
        <v>10030</v>
      </c>
      <c r="K168" s="180" t="s">
        <v>1398</v>
      </c>
      <c r="L168" s="180">
        <v>21769636</v>
      </c>
      <c r="M168" s="144">
        <v>45334</v>
      </c>
      <c r="N168" s="144" t="s">
        <v>210</v>
      </c>
      <c r="O168" s="180" t="s">
        <v>366</v>
      </c>
      <c r="P168" s="21" t="s">
        <v>429</v>
      </c>
      <c r="Q168" s="274">
        <v>0</v>
      </c>
      <c r="R168" s="274">
        <v>436998</v>
      </c>
      <c r="S168" s="182">
        <f t="shared" si="14"/>
        <v>436998</v>
      </c>
      <c r="T168" s="216">
        <v>65232</v>
      </c>
      <c r="U168" s="180">
        <v>168</v>
      </c>
      <c r="V168" s="180" t="s">
        <v>64</v>
      </c>
      <c r="W168" s="180" t="s">
        <v>64</v>
      </c>
      <c r="X168" s="180" t="s">
        <v>276</v>
      </c>
      <c r="Y168" s="180" t="s">
        <v>1399</v>
      </c>
      <c r="Z168" s="180" t="s">
        <v>1055</v>
      </c>
      <c r="AA168" s="194">
        <v>0.04</v>
      </c>
      <c r="AB168" s="197" t="s">
        <v>552</v>
      </c>
      <c r="AC168" s="188">
        <v>1.7000000000000001E-2</v>
      </c>
      <c r="AD168" s="180">
        <f t="shared" si="16"/>
        <v>17479.920000000002</v>
      </c>
      <c r="AE168" s="180">
        <f t="shared" si="17"/>
        <v>2601.1785714285716</v>
      </c>
      <c r="AF168" s="189">
        <f t="shared" si="18"/>
        <v>7428.9660000000003</v>
      </c>
      <c r="AG168" s="368">
        <f t="shared" si="19"/>
        <v>10030.144571428573</v>
      </c>
      <c r="AH168" s="190">
        <v>0.03</v>
      </c>
      <c r="AI168" s="189">
        <f t="shared" si="20"/>
        <v>13109.939999999999</v>
      </c>
    </row>
    <row r="169" spans="1:35" x14ac:dyDescent="0.25">
      <c r="A169" s="470" t="s">
        <v>632</v>
      </c>
      <c r="B169" s="180" t="s">
        <v>27</v>
      </c>
      <c r="C169" s="328" t="s">
        <v>27</v>
      </c>
      <c r="D169" s="180" t="s">
        <v>5938</v>
      </c>
      <c r="E169" s="331" t="s">
        <v>209</v>
      </c>
      <c r="F169" s="180" t="s">
        <v>564</v>
      </c>
      <c r="G169" s="171" t="s">
        <v>565</v>
      </c>
      <c r="H169" s="186">
        <v>6924</v>
      </c>
      <c r="I169" s="186">
        <v>7104</v>
      </c>
      <c r="J169" s="186">
        <f t="shared" si="15"/>
        <v>180</v>
      </c>
      <c r="K169" s="180" t="s">
        <v>1400</v>
      </c>
      <c r="L169" s="180">
        <v>24946234</v>
      </c>
      <c r="M169" s="144">
        <v>45334</v>
      </c>
      <c r="N169" s="144" t="s">
        <v>210</v>
      </c>
      <c r="O169" s="180" t="s">
        <v>173</v>
      </c>
      <c r="P169" s="180" t="s">
        <v>328</v>
      </c>
      <c r="Q169" s="274">
        <v>247411</v>
      </c>
      <c r="R169" s="274">
        <v>309515</v>
      </c>
      <c r="S169" s="182">
        <f t="shared" si="14"/>
        <v>62104</v>
      </c>
      <c r="T169" s="216">
        <v>42432</v>
      </c>
      <c r="U169" s="180">
        <v>168</v>
      </c>
      <c r="V169" s="180" t="s">
        <v>63</v>
      </c>
      <c r="W169" s="180" t="s">
        <v>63</v>
      </c>
      <c r="X169" s="180" t="s">
        <v>277</v>
      </c>
      <c r="Y169" s="180"/>
      <c r="Z169" s="180" t="s">
        <v>1402</v>
      </c>
      <c r="AA169" s="194">
        <v>0.04</v>
      </c>
      <c r="AB169" s="197" t="s">
        <v>552</v>
      </c>
      <c r="AC169" s="188">
        <v>1.7000000000000001E-2</v>
      </c>
      <c r="AD169" s="180">
        <f t="shared" si="16"/>
        <v>12380.6</v>
      </c>
      <c r="AE169" s="180">
        <f t="shared" si="17"/>
        <v>1842.3511904761904</v>
      </c>
      <c r="AF169" s="189">
        <f t="shared" si="18"/>
        <v>5261.7550000000001</v>
      </c>
      <c r="AG169" s="368">
        <f t="shared" si="19"/>
        <v>7104.10619047619</v>
      </c>
      <c r="AH169" s="190">
        <v>0.03</v>
      </c>
      <c r="AI169" s="189">
        <f t="shared" si="20"/>
        <v>1863.12</v>
      </c>
    </row>
    <row r="170" spans="1:35" x14ac:dyDescent="0.25">
      <c r="A170" s="470" t="s">
        <v>632</v>
      </c>
      <c r="B170" s="180" t="s">
        <v>241</v>
      </c>
      <c r="C170" s="328" t="s">
        <v>241</v>
      </c>
      <c r="D170" s="180" t="s">
        <v>101</v>
      </c>
      <c r="E170" s="331" t="s">
        <v>489</v>
      </c>
      <c r="F170" s="180" t="s">
        <v>1216</v>
      </c>
      <c r="G170" s="180" t="s">
        <v>1403</v>
      </c>
      <c r="H170" s="186">
        <v>0</v>
      </c>
      <c r="I170" s="186">
        <v>14297</v>
      </c>
      <c r="J170" s="186">
        <f t="shared" si="15"/>
        <v>14297</v>
      </c>
      <c r="K170" s="180" t="s">
        <v>1209</v>
      </c>
      <c r="L170" s="180">
        <v>27682387</v>
      </c>
      <c r="M170" s="144">
        <v>45334</v>
      </c>
      <c r="N170" s="144" t="s">
        <v>210</v>
      </c>
      <c r="O170" s="180" t="s">
        <v>148</v>
      </c>
      <c r="P170" s="21" t="s">
        <v>267</v>
      </c>
      <c r="Q170" s="274">
        <v>0</v>
      </c>
      <c r="R170" s="274">
        <v>622908</v>
      </c>
      <c r="S170" s="182">
        <f t="shared" si="14"/>
        <v>622908</v>
      </c>
      <c r="T170" s="216">
        <v>54962.52</v>
      </c>
      <c r="U170" s="180">
        <v>168</v>
      </c>
      <c r="V170" s="180" t="s">
        <v>64</v>
      </c>
      <c r="W170" s="180" t="s">
        <v>64</v>
      </c>
      <c r="X170" s="180" t="s">
        <v>276</v>
      </c>
      <c r="Y170" s="180" t="s">
        <v>1401</v>
      </c>
      <c r="Z170" s="180" t="s">
        <v>1217</v>
      </c>
      <c r="AA170" s="194">
        <v>0.04</v>
      </c>
      <c r="AB170" s="197" t="s">
        <v>552</v>
      </c>
      <c r="AC170" s="188">
        <v>1.7000000000000001E-2</v>
      </c>
      <c r="AD170" s="180">
        <f t="shared" si="16"/>
        <v>24916.32</v>
      </c>
      <c r="AE170" s="180">
        <f t="shared" si="17"/>
        <v>3707.7857142857142</v>
      </c>
      <c r="AF170" s="189">
        <f t="shared" si="18"/>
        <v>10589.436000000002</v>
      </c>
      <c r="AG170" s="368">
        <f t="shared" si="19"/>
        <v>14297.221714285715</v>
      </c>
      <c r="AH170" s="190">
        <v>0.03</v>
      </c>
      <c r="AI170" s="189">
        <f t="shared" si="20"/>
        <v>18687.239999999998</v>
      </c>
    </row>
    <row r="171" spans="1:35" x14ac:dyDescent="0.25">
      <c r="A171" s="470" t="s">
        <v>632</v>
      </c>
      <c r="B171" s="180" t="s">
        <v>31</v>
      </c>
      <c r="C171" s="328" t="s">
        <v>31</v>
      </c>
      <c r="D171" s="180" t="s">
        <v>101</v>
      </c>
      <c r="E171" s="331" t="s">
        <v>32</v>
      </c>
      <c r="F171" s="180" t="s">
        <v>797</v>
      </c>
      <c r="G171" s="180" t="s">
        <v>798</v>
      </c>
      <c r="H171" s="186">
        <v>0</v>
      </c>
      <c r="I171" s="186">
        <v>4065</v>
      </c>
      <c r="J171" s="186">
        <f t="shared" si="15"/>
        <v>4065</v>
      </c>
      <c r="K171" s="180" t="s">
        <v>1151</v>
      </c>
      <c r="L171" s="180">
        <v>27339398</v>
      </c>
      <c r="M171" s="144">
        <v>45335</v>
      </c>
      <c r="N171" s="144" t="s">
        <v>210</v>
      </c>
      <c r="O171" s="180" t="s">
        <v>43</v>
      </c>
      <c r="P171" s="180" t="s">
        <v>43</v>
      </c>
      <c r="Q171" s="274">
        <v>0</v>
      </c>
      <c r="R171" s="274">
        <v>177100</v>
      </c>
      <c r="S171" s="182">
        <f t="shared" si="14"/>
        <v>177100</v>
      </c>
      <c r="T171" s="216">
        <v>21146</v>
      </c>
      <c r="U171" s="180">
        <v>168</v>
      </c>
      <c r="V171" s="180" t="s">
        <v>64</v>
      </c>
      <c r="W171" s="180" t="s">
        <v>64</v>
      </c>
      <c r="X171" s="180" t="s">
        <v>276</v>
      </c>
      <c r="Y171" s="180" t="s">
        <v>115</v>
      </c>
      <c r="Z171" s="180" t="s">
        <v>1160</v>
      </c>
      <c r="AA171" s="194">
        <v>0.04</v>
      </c>
      <c r="AB171" s="197" t="s">
        <v>552</v>
      </c>
      <c r="AC171" s="188">
        <v>1.7000000000000001E-2</v>
      </c>
      <c r="AD171" s="180">
        <f t="shared" si="16"/>
        <v>7084</v>
      </c>
      <c r="AE171" s="180">
        <f t="shared" si="17"/>
        <v>1054.1666666666667</v>
      </c>
      <c r="AF171" s="189">
        <f t="shared" si="18"/>
        <v>3010.7000000000003</v>
      </c>
      <c r="AG171" s="368">
        <f t="shared" si="19"/>
        <v>4064.8666666666668</v>
      </c>
      <c r="AH171" s="190">
        <v>0.03</v>
      </c>
      <c r="AI171" s="189">
        <f t="shared" si="20"/>
        <v>5313</v>
      </c>
    </row>
    <row r="172" spans="1:35" x14ac:dyDescent="0.25">
      <c r="A172" s="470" t="s">
        <v>632</v>
      </c>
      <c r="B172" s="180" t="s">
        <v>29</v>
      </c>
      <c r="C172" s="328" t="s">
        <v>29</v>
      </c>
      <c r="D172" s="180" t="s">
        <v>168</v>
      </c>
      <c r="E172" s="371" t="s">
        <v>844</v>
      </c>
      <c r="F172" s="8" t="s">
        <v>843</v>
      </c>
      <c r="G172" s="180" t="s">
        <v>1406</v>
      </c>
      <c r="H172" s="186">
        <v>0</v>
      </c>
      <c r="I172" s="186">
        <v>15675</v>
      </c>
      <c r="J172" s="186">
        <f t="shared" si="15"/>
        <v>15675</v>
      </c>
      <c r="K172" s="180" t="s">
        <v>1404</v>
      </c>
      <c r="L172" s="180">
        <v>20780114</v>
      </c>
      <c r="M172" s="144">
        <v>45335</v>
      </c>
      <c r="N172" s="144" t="s">
        <v>210</v>
      </c>
      <c r="O172" s="180" t="s">
        <v>173</v>
      </c>
      <c r="P172" s="180" t="s">
        <v>328</v>
      </c>
      <c r="Q172" s="274">
        <v>0</v>
      </c>
      <c r="R172" s="274">
        <v>642154</v>
      </c>
      <c r="S172" s="182">
        <f t="shared" si="14"/>
        <v>642154</v>
      </c>
      <c r="T172" s="216">
        <v>29168.35</v>
      </c>
      <c r="U172" s="180">
        <v>156</v>
      </c>
      <c r="V172" s="180" t="s">
        <v>64</v>
      </c>
      <c r="W172" s="180" t="s">
        <v>64</v>
      </c>
      <c r="X172" s="180" t="s">
        <v>276</v>
      </c>
      <c r="Y172" s="180" t="s">
        <v>386</v>
      </c>
      <c r="Z172" s="180" t="s">
        <v>1405</v>
      </c>
      <c r="AA172" s="194">
        <v>0.04</v>
      </c>
      <c r="AB172" s="197" t="s">
        <v>552</v>
      </c>
      <c r="AC172" s="188">
        <v>1.7000000000000001E-2</v>
      </c>
      <c r="AD172" s="180">
        <f t="shared" si="16"/>
        <v>25686.16</v>
      </c>
      <c r="AE172" s="180">
        <f t="shared" si="17"/>
        <v>4116.3717948717949</v>
      </c>
      <c r="AF172" s="189">
        <f t="shared" si="18"/>
        <v>10916.618</v>
      </c>
      <c r="AG172" s="368">
        <f t="shared" si="19"/>
        <v>15032.989794871795</v>
      </c>
      <c r="AH172" s="190">
        <v>0.03</v>
      </c>
      <c r="AI172" s="189">
        <f t="shared" si="20"/>
        <v>19264.62</v>
      </c>
    </row>
    <row r="173" spans="1:35" x14ac:dyDescent="0.25">
      <c r="A173" s="470" t="s">
        <v>632</v>
      </c>
      <c r="B173" s="180" t="s">
        <v>27</v>
      </c>
      <c r="C173" s="328" t="s">
        <v>27</v>
      </c>
      <c r="D173" s="180" t="s">
        <v>5938</v>
      </c>
      <c r="E173" s="331" t="s">
        <v>209</v>
      </c>
      <c r="F173" s="8" t="s">
        <v>847</v>
      </c>
      <c r="G173" s="180" t="s">
        <v>795</v>
      </c>
      <c r="H173" s="186">
        <v>0</v>
      </c>
      <c r="I173" s="186">
        <v>850</v>
      </c>
      <c r="J173" s="186">
        <f t="shared" si="15"/>
        <v>850</v>
      </c>
      <c r="K173" s="180" t="s">
        <v>794</v>
      </c>
      <c r="L173" s="180">
        <v>30201622</v>
      </c>
      <c r="M173" s="144">
        <v>45335</v>
      </c>
      <c r="N173" s="144" t="s">
        <v>210</v>
      </c>
      <c r="O173" s="180" t="s">
        <v>43</v>
      </c>
      <c r="P173" s="180" t="s">
        <v>43</v>
      </c>
      <c r="Q173" s="274">
        <v>0</v>
      </c>
      <c r="R173" s="274">
        <v>22500</v>
      </c>
      <c r="S173" s="182">
        <f t="shared" si="14"/>
        <v>22500</v>
      </c>
      <c r="T173" s="216">
        <v>20322</v>
      </c>
      <c r="U173" s="180">
        <v>108</v>
      </c>
      <c r="V173" s="180" t="s">
        <v>62</v>
      </c>
      <c r="W173" s="180" t="s">
        <v>62</v>
      </c>
      <c r="X173" s="180" t="s">
        <v>276</v>
      </c>
      <c r="Y173" s="180"/>
      <c r="Z173" s="180" t="s">
        <v>1412</v>
      </c>
      <c r="AA173" s="194">
        <v>0.03</v>
      </c>
      <c r="AB173" s="197" t="s">
        <v>552</v>
      </c>
      <c r="AC173" s="188">
        <v>2.4E-2</v>
      </c>
      <c r="AD173" s="180">
        <f t="shared" si="16"/>
        <v>675</v>
      </c>
      <c r="AE173" s="180">
        <f t="shared" si="17"/>
        <v>208.33333333333334</v>
      </c>
      <c r="AF173" s="189">
        <f t="shared" si="18"/>
        <v>540</v>
      </c>
      <c r="AG173" s="368">
        <f t="shared" si="19"/>
        <v>748.33333333333337</v>
      </c>
      <c r="AH173" s="190">
        <v>0.06</v>
      </c>
      <c r="AI173" s="189">
        <f t="shared" si="20"/>
        <v>1350</v>
      </c>
    </row>
    <row r="174" spans="1:35" x14ac:dyDescent="0.25">
      <c r="A174" s="470" t="s">
        <v>632</v>
      </c>
      <c r="B174" s="180" t="s">
        <v>49</v>
      </c>
      <c r="C174" s="328" t="s">
        <v>49</v>
      </c>
      <c r="D174" s="180" t="s">
        <v>133</v>
      </c>
      <c r="E174" s="331" t="s">
        <v>928</v>
      </c>
      <c r="F174" s="180" t="s">
        <v>1032</v>
      </c>
      <c r="G174" s="180" t="s">
        <v>1034</v>
      </c>
      <c r="H174" s="186">
        <v>0</v>
      </c>
      <c r="I174" s="186">
        <v>5390</v>
      </c>
      <c r="J174" s="186">
        <f t="shared" si="15"/>
        <v>5390</v>
      </c>
      <c r="K174" s="180" t="s">
        <v>1407</v>
      </c>
      <c r="L174" s="180">
        <v>29851288</v>
      </c>
      <c r="M174" s="144">
        <v>45335</v>
      </c>
      <c r="N174" s="144" t="s">
        <v>210</v>
      </c>
      <c r="O174" s="180" t="s">
        <v>43</v>
      </c>
      <c r="P174" s="180" t="s">
        <v>43</v>
      </c>
      <c r="Q174" s="274">
        <v>0</v>
      </c>
      <c r="R174" s="274">
        <v>234837</v>
      </c>
      <c r="S174" s="182">
        <f t="shared" si="14"/>
        <v>234837</v>
      </c>
      <c r="T174" s="216"/>
      <c r="U174" s="180">
        <v>168</v>
      </c>
      <c r="V174" s="180" t="s">
        <v>64</v>
      </c>
      <c r="W174" s="180" t="s">
        <v>64</v>
      </c>
      <c r="X174" s="180" t="s">
        <v>276</v>
      </c>
      <c r="Y174" s="180" t="s">
        <v>672</v>
      </c>
      <c r="Z174" s="180" t="s">
        <v>1293</v>
      </c>
      <c r="AA174" s="194">
        <v>0.04</v>
      </c>
      <c r="AB174" s="197" t="s">
        <v>552</v>
      </c>
      <c r="AC174" s="188">
        <v>1.7000000000000001E-2</v>
      </c>
      <c r="AD174" s="180">
        <f t="shared" si="16"/>
        <v>9393.48</v>
      </c>
      <c r="AE174" s="180">
        <f t="shared" si="17"/>
        <v>1397.8392857142858</v>
      </c>
      <c r="AF174" s="189">
        <f t="shared" si="18"/>
        <v>3992.2290000000003</v>
      </c>
      <c r="AG174" s="368">
        <f t="shared" si="19"/>
        <v>5390.0682857142856</v>
      </c>
      <c r="AH174" s="190">
        <v>0.03</v>
      </c>
      <c r="AI174" s="189">
        <f t="shared" si="20"/>
        <v>7045.11</v>
      </c>
    </row>
    <row r="175" spans="1:35" x14ac:dyDescent="0.25">
      <c r="A175" s="470" t="s">
        <v>632</v>
      </c>
      <c r="B175" s="180" t="s">
        <v>27</v>
      </c>
      <c r="C175" s="328" t="s">
        <v>27</v>
      </c>
      <c r="D175" s="180" t="s">
        <v>5938</v>
      </c>
      <c r="E175" s="331" t="s">
        <v>209</v>
      </c>
      <c r="F175" s="180" t="s">
        <v>564</v>
      </c>
      <c r="G175" s="171" t="s">
        <v>565</v>
      </c>
      <c r="H175" s="186">
        <v>4732</v>
      </c>
      <c r="I175" s="186">
        <v>5377</v>
      </c>
      <c r="J175" s="186">
        <f t="shared" si="15"/>
        <v>645</v>
      </c>
      <c r="K175" s="180" t="s">
        <v>745</v>
      </c>
      <c r="L175" s="180">
        <v>25657300</v>
      </c>
      <c r="M175" s="144">
        <v>45335</v>
      </c>
      <c r="N175" s="144" t="s">
        <v>210</v>
      </c>
      <c r="O175" s="180" t="s">
        <v>43</v>
      </c>
      <c r="P175" s="180" t="s">
        <v>43</v>
      </c>
      <c r="Q175" s="274">
        <v>168135</v>
      </c>
      <c r="R175" s="274">
        <v>234271</v>
      </c>
      <c r="S175" s="182">
        <f t="shared" si="14"/>
        <v>66136</v>
      </c>
      <c r="T175" s="216">
        <v>50978</v>
      </c>
      <c r="U175" s="180">
        <v>168</v>
      </c>
      <c r="V175" s="180" t="s">
        <v>63</v>
      </c>
      <c r="W175" s="180" t="s">
        <v>63</v>
      </c>
      <c r="X175" s="180" t="s">
        <v>277</v>
      </c>
      <c r="Y175" s="180"/>
      <c r="Z175" s="180" t="s">
        <v>1413</v>
      </c>
      <c r="AA175" s="194">
        <v>0.04</v>
      </c>
      <c r="AB175" s="197" t="s">
        <v>552</v>
      </c>
      <c r="AC175" s="188">
        <v>1.7000000000000001E-2</v>
      </c>
      <c r="AD175" s="180">
        <f t="shared" si="16"/>
        <v>9370.84</v>
      </c>
      <c r="AE175" s="180">
        <f t="shared" si="17"/>
        <v>1394.4702380952381</v>
      </c>
      <c r="AF175" s="189">
        <f t="shared" si="18"/>
        <v>3982.6070000000004</v>
      </c>
      <c r="AG175" s="368">
        <f t="shared" si="19"/>
        <v>5377.0772380952385</v>
      </c>
      <c r="AH175" s="190">
        <v>0.03</v>
      </c>
      <c r="AI175" s="189">
        <f t="shared" si="20"/>
        <v>1984.08</v>
      </c>
    </row>
    <row r="176" spans="1:35" x14ac:dyDescent="0.25">
      <c r="A176" s="470" t="s">
        <v>632</v>
      </c>
      <c r="B176" s="180" t="s">
        <v>24</v>
      </c>
      <c r="C176" s="328" t="s">
        <v>24</v>
      </c>
      <c r="D176" s="180" t="s">
        <v>420</v>
      </c>
      <c r="E176" s="331" t="s">
        <v>421</v>
      </c>
      <c r="F176" s="8" t="s">
        <v>942</v>
      </c>
      <c r="G176" s="180" t="s">
        <v>679</v>
      </c>
      <c r="H176" s="186">
        <v>0</v>
      </c>
      <c r="I176" s="186">
        <v>8001</v>
      </c>
      <c r="J176" s="186">
        <f t="shared" si="15"/>
        <v>8001</v>
      </c>
      <c r="K176" s="180" t="s">
        <v>898</v>
      </c>
      <c r="L176" s="180">
        <v>26336478</v>
      </c>
      <c r="M176" s="144">
        <v>45335</v>
      </c>
      <c r="N176" s="144" t="s">
        <v>210</v>
      </c>
      <c r="O176" s="180" t="s">
        <v>327</v>
      </c>
      <c r="P176" s="180" t="s">
        <v>327</v>
      </c>
      <c r="Q176" s="274">
        <v>0</v>
      </c>
      <c r="R176" s="274">
        <v>348600</v>
      </c>
      <c r="S176" s="182">
        <f t="shared" si="14"/>
        <v>348600</v>
      </c>
      <c r="T176" s="216">
        <v>147030</v>
      </c>
      <c r="U176" s="180">
        <v>168</v>
      </c>
      <c r="V176" s="180" t="s">
        <v>64</v>
      </c>
      <c r="W176" s="180" t="s">
        <v>64</v>
      </c>
      <c r="X176" s="180" t="s">
        <v>276</v>
      </c>
      <c r="Y176" s="180" t="s">
        <v>1313</v>
      </c>
      <c r="Z176" s="180" t="s">
        <v>1133</v>
      </c>
      <c r="AA176" s="194">
        <v>0.04</v>
      </c>
      <c r="AB176" s="197" t="s">
        <v>552</v>
      </c>
      <c r="AC176" s="188">
        <v>1.7000000000000001E-2</v>
      </c>
      <c r="AD176" s="180">
        <f t="shared" si="16"/>
        <v>13944</v>
      </c>
      <c r="AE176" s="180">
        <f t="shared" si="17"/>
        <v>2075</v>
      </c>
      <c r="AF176" s="189">
        <f t="shared" si="18"/>
        <v>5926.2000000000007</v>
      </c>
      <c r="AG176" s="368">
        <f t="shared" si="19"/>
        <v>8001.2000000000007</v>
      </c>
      <c r="AH176" s="190">
        <v>0.03</v>
      </c>
      <c r="AI176" s="189">
        <f t="shared" si="20"/>
        <v>10458</v>
      </c>
    </row>
    <row r="177" spans="1:35" x14ac:dyDescent="0.25">
      <c r="A177" s="470" t="s">
        <v>632</v>
      </c>
      <c r="B177" s="180" t="s">
        <v>24</v>
      </c>
      <c r="C177" s="328" t="s">
        <v>24</v>
      </c>
      <c r="D177" s="180" t="s">
        <v>420</v>
      </c>
      <c r="E177" s="318" t="s">
        <v>2082</v>
      </c>
      <c r="F177" s="180" t="s">
        <v>1408</v>
      </c>
      <c r="G177" s="180" t="s">
        <v>1415</v>
      </c>
      <c r="H177" s="186">
        <v>0</v>
      </c>
      <c r="I177" s="186">
        <v>1233</v>
      </c>
      <c r="J177" s="186">
        <f t="shared" si="15"/>
        <v>1233</v>
      </c>
      <c r="K177" s="180" t="s">
        <v>1409</v>
      </c>
      <c r="L177" s="180">
        <v>29191632</v>
      </c>
      <c r="M177" s="144">
        <v>45335</v>
      </c>
      <c r="N177" s="144" t="s">
        <v>210</v>
      </c>
      <c r="O177" s="180" t="s">
        <v>21</v>
      </c>
      <c r="P177" s="180" t="s">
        <v>21</v>
      </c>
      <c r="Q177" s="186">
        <v>0</v>
      </c>
      <c r="R177" s="186">
        <v>39989</v>
      </c>
      <c r="S177" s="182">
        <f t="shared" si="14"/>
        <v>39989</v>
      </c>
      <c r="T177" s="216">
        <v>36889.550000000003</v>
      </c>
      <c r="U177" s="180">
        <v>120</v>
      </c>
      <c r="V177" s="180" t="s">
        <v>62</v>
      </c>
      <c r="W177" s="180" t="s">
        <v>62</v>
      </c>
      <c r="X177" s="180" t="s">
        <v>276</v>
      </c>
      <c r="Y177" s="180"/>
      <c r="Z177" s="180" t="s">
        <v>1414</v>
      </c>
      <c r="AA177" s="194">
        <v>0.03</v>
      </c>
      <c r="AB177" s="197" t="s">
        <v>552</v>
      </c>
      <c r="AC177" s="188">
        <v>2.2499999999999999E-2</v>
      </c>
      <c r="AD177" s="180">
        <f t="shared" si="16"/>
        <v>1199.6699999999998</v>
      </c>
      <c r="AE177" s="180">
        <f t="shared" si="17"/>
        <v>333.24166666666667</v>
      </c>
      <c r="AF177" s="189">
        <f t="shared" si="18"/>
        <v>899.75249999999994</v>
      </c>
      <c r="AG177" s="368">
        <f t="shared" si="19"/>
        <v>1232.9941666666666</v>
      </c>
      <c r="AH177" s="190">
        <v>0.06</v>
      </c>
      <c r="AI177" s="189">
        <f t="shared" si="20"/>
        <v>2399.3399999999997</v>
      </c>
    </row>
    <row r="178" spans="1:35" x14ac:dyDescent="0.25">
      <c r="A178" s="470" t="s">
        <v>632</v>
      </c>
      <c r="B178" s="180" t="s">
        <v>24</v>
      </c>
      <c r="C178" s="328" t="s">
        <v>24</v>
      </c>
      <c r="D178" s="180" t="s">
        <v>420</v>
      </c>
      <c r="E178" s="331" t="s">
        <v>200</v>
      </c>
      <c r="F178" s="180" t="s">
        <v>1289</v>
      </c>
      <c r="G178" s="180" t="s">
        <v>1416</v>
      </c>
      <c r="H178" s="186">
        <v>0</v>
      </c>
      <c r="I178" s="186">
        <v>14255</v>
      </c>
      <c r="J178" s="186">
        <f t="shared" si="15"/>
        <v>14255</v>
      </c>
      <c r="K178" s="180" t="s">
        <v>1410</v>
      </c>
      <c r="L178" s="180">
        <v>32558326</v>
      </c>
      <c r="M178" s="144">
        <v>45335</v>
      </c>
      <c r="N178" s="144" t="s">
        <v>210</v>
      </c>
      <c r="O178" s="180" t="s">
        <v>43</v>
      </c>
      <c r="P178" s="180" t="s">
        <v>43</v>
      </c>
      <c r="Q178" s="274">
        <v>0</v>
      </c>
      <c r="R178" s="274">
        <v>529060</v>
      </c>
      <c r="S178" s="182">
        <f t="shared" si="14"/>
        <v>529060</v>
      </c>
      <c r="T178" s="216">
        <v>66224</v>
      </c>
      <c r="U178" s="180">
        <v>144</v>
      </c>
      <c r="V178" s="180" t="s">
        <v>64</v>
      </c>
      <c r="W178" s="180" t="s">
        <v>64</v>
      </c>
      <c r="X178" s="180" t="s">
        <v>276</v>
      </c>
      <c r="Y178" s="180" t="s">
        <v>386</v>
      </c>
      <c r="Z178" s="180" t="s">
        <v>1290</v>
      </c>
      <c r="AA178" s="194">
        <v>0.03</v>
      </c>
      <c r="AB178" s="197" t="s">
        <v>552</v>
      </c>
      <c r="AC178" s="188">
        <v>0.02</v>
      </c>
      <c r="AD178" s="180">
        <f t="shared" si="16"/>
        <v>15871.8</v>
      </c>
      <c r="AE178" s="180">
        <f t="shared" si="17"/>
        <v>3674.0277777777778</v>
      </c>
      <c r="AF178" s="189">
        <f t="shared" si="18"/>
        <v>10581.2</v>
      </c>
      <c r="AG178" s="368">
        <f t="shared" si="19"/>
        <v>14255.227777777778</v>
      </c>
      <c r="AH178" s="190">
        <v>0.06</v>
      </c>
      <c r="AI178" s="189">
        <f t="shared" si="20"/>
        <v>31743.599999999999</v>
      </c>
    </row>
    <row r="179" spans="1:35" x14ac:dyDescent="0.25">
      <c r="A179" s="470" t="s">
        <v>632</v>
      </c>
      <c r="B179" s="180" t="s">
        <v>37</v>
      </c>
      <c r="C179" s="328" t="s">
        <v>37</v>
      </c>
      <c r="D179" s="180" t="s">
        <v>99</v>
      </c>
      <c r="E179" s="331" t="s">
        <v>457</v>
      </c>
      <c r="F179" s="180" t="s">
        <v>769</v>
      </c>
      <c r="G179" s="180" t="s">
        <v>770</v>
      </c>
      <c r="H179" s="186">
        <v>0</v>
      </c>
      <c r="I179" s="186">
        <v>9399</v>
      </c>
      <c r="J179" s="186">
        <f t="shared" si="15"/>
        <v>9399</v>
      </c>
      <c r="K179" s="180" t="s">
        <v>1411</v>
      </c>
      <c r="L179" s="180">
        <v>28635727</v>
      </c>
      <c r="M179" s="144">
        <v>45335</v>
      </c>
      <c r="N179" s="144" t="s">
        <v>210</v>
      </c>
      <c r="O179" s="180" t="s">
        <v>128</v>
      </c>
      <c r="P179" s="180" t="s">
        <v>128</v>
      </c>
      <c r="Q179" s="274">
        <v>0</v>
      </c>
      <c r="R179" s="274">
        <v>409506</v>
      </c>
      <c r="S179" s="182">
        <f t="shared" si="14"/>
        <v>409506</v>
      </c>
      <c r="T179" s="216">
        <v>95433</v>
      </c>
      <c r="U179" s="180">
        <v>168</v>
      </c>
      <c r="V179" s="180" t="s">
        <v>64</v>
      </c>
      <c r="W179" s="180" t="s">
        <v>64</v>
      </c>
      <c r="X179" s="180" t="s">
        <v>276</v>
      </c>
      <c r="Y179" s="180" t="s">
        <v>115</v>
      </c>
      <c r="Z179" s="180" t="s">
        <v>1161</v>
      </c>
      <c r="AA179" s="194">
        <v>0.04</v>
      </c>
      <c r="AB179" s="197" t="s">
        <v>552</v>
      </c>
      <c r="AC179" s="188">
        <v>1.7000000000000001E-2</v>
      </c>
      <c r="AD179" s="180">
        <f t="shared" si="16"/>
        <v>16380.24</v>
      </c>
      <c r="AE179" s="180">
        <f t="shared" si="17"/>
        <v>2437.5357142857142</v>
      </c>
      <c r="AF179" s="189">
        <f t="shared" si="18"/>
        <v>6961.6020000000008</v>
      </c>
      <c r="AG179" s="368">
        <f t="shared" si="19"/>
        <v>9399.1377142857145</v>
      </c>
      <c r="AH179" s="190">
        <v>0.03</v>
      </c>
      <c r="AI179" s="189">
        <f t="shared" si="20"/>
        <v>12285.18</v>
      </c>
    </row>
    <row r="180" spans="1:35" x14ac:dyDescent="0.25">
      <c r="A180" s="470" t="s">
        <v>632</v>
      </c>
      <c r="B180" s="180" t="s">
        <v>184</v>
      </c>
      <c r="C180" s="328" t="s">
        <v>184</v>
      </c>
      <c r="D180" s="180" t="s">
        <v>101</v>
      </c>
      <c r="E180" s="331" t="s">
        <v>499</v>
      </c>
      <c r="F180" s="180" t="s">
        <v>1214</v>
      </c>
      <c r="G180" s="180" t="s">
        <v>1421</v>
      </c>
      <c r="H180" s="186">
        <v>0</v>
      </c>
      <c r="I180" s="186">
        <v>2549</v>
      </c>
      <c r="J180" s="186">
        <f t="shared" si="15"/>
        <v>2549</v>
      </c>
      <c r="K180" s="180" t="s">
        <v>1417</v>
      </c>
      <c r="L180" s="180">
        <v>25192900</v>
      </c>
      <c r="M180" s="144">
        <v>45335</v>
      </c>
      <c r="N180" s="144" t="s">
        <v>210</v>
      </c>
      <c r="O180" s="180" t="s">
        <v>148</v>
      </c>
      <c r="P180" s="180" t="s">
        <v>45</v>
      </c>
      <c r="Q180" s="274">
        <v>0</v>
      </c>
      <c r="R180" s="274">
        <v>111057</v>
      </c>
      <c r="S180" s="182">
        <f t="shared" si="14"/>
        <v>111057</v>
      </c>
      <c r="T180" s="216">
        <v>17770</v>
      </c>
      <c r="U180" s="180">
        <v>168</v>
      </c>
      <c r="V180" s="180" t="s">
        <v>64</v>
      </c>
      <c r="W180" s="180" t="s">
        <v>64</v>
      </c>
      <c r="X180" s="180" t="s">
        <v>276</v>
      </c>
      <c r="Y180" s="180" t="s">
        <v>777</v>
      </c>
      <c r="Z180" s="180" t="s">
        <v>1420</v>
      </c>
      <c r="AA180" s="194">
        <v>0.04</v>
      </c>
      <c r="AB180" s="197" t="s">
        <v>552</v>
      </c>
      <c r="AC180" s="188">
        <v>1.7000000000000001E-2</v>
      </c>
      <c r="AD180" s="180">
        <f t="shared" si="16"/>
        <v>4442.28</v>
      </c>
      <c r="AE180" s="180">
        <f t="shared" si="17"/>
        <v>661.05357142857144</v>
      </c>
      <c r="AF180" s="189">
        <f t="shared" si="18"/>
        <v>1887.9690000000001</v>
      </c>
      <c r="AG180" s="368">
        <f t="shared" si="19"/>
        <v>2549.0225714285716</v>
      </c>
      <c r="AH180" s="190">
        <v>0.03</v>
      </c>
      <c r="AI180" s="189">
        <f t="shared" si="20"/>
        <v>3331.71</v>
      </c>
    </row>
    <row r="181" spans="1:35" x14ac:dyDescent="0.25">
      <c r="A181" s="470" t="s">
        <v>632</v>
      </c>
      <c r="B181" s="180" t="s">
        <v>49</v>
      </c>
      <c r="C181" s="328" t="s">
        <v>49</v>
      </c>
      <c r="D181" s="180" t="s">
        <v>133</v>
      </c>
      <c r="E181" s="331" t="s">
        <v>458</v>
      </c>
      <c r="F181" s="180" t="s">
        <v>1418</v>
      </c>
      <c r="G181" s="180" t="s">
        <v>1423</v>
      </c>
      <c r="H181" s="186">
        <v>0</v>
      </c>
      <c r="I181" s="186">
        <v>14460</v>
      </c>
      <c r="J181" s="186">
        <f t="shared" si="15"/>
        <v>14460</v>
      </c>
      <c r="K181" s="180" t="s">
        <v>1419</v>
      </c>
      <c r="L181" s="180">
        <v>26427168</v>
      </c>
      <c r="M181" s="144">
        <v>45335</v>
      </c>
      <c r="N181" s="144" t="s">
        <v>210</v>
      </c>
      <c r="O181" s="180" t="s">
        <v>173</v>
      </c>
      <c r="P181" s="180" t="s">
        <v>349</v>
      </c>
      <c r="Q181" s="274">
        <v>0</v>
      </c>
      <c r="R181" s="274">
        <v>630000</v>
      </c>
      <c r="S181" s="182">
        <f t="shared" si="14"/>
        <v>630000</v>
      </c>
      <c r="T181" s="216">
        <v>97682</v>
      </c>
      <c r="U181" s="180">
        <v>168</v>
      </c>
      <c r="V181" s="180" t="s">
        <v>64</v>
      </c>
      <c r="W181" s="180" t="s">
        <v>64</v>
      </c>
      <c r="X181" s="180" t="s">
        <v>276</v>
      </c>
      <c r="Y181" s="180" t="s">
        <v>670</v>
      </c>
      <c r="Z181" s="180" t="s">
        <v>1422</v>
      </c>
      <c r="AA181" s="194">
        <v>0.04</v>
      </c>
      <c r="AB181" s="197" t="s">
        <v>552</v>
      </c>
      <c r="AC181" s="188">
        <v>1.7000000000000001E-2</v>
      </c>
      <c r="AD181" s="180">
        <f t="shared" si="16"/>
        <v>25200</v>
      </c>
      <c r="AE181" s="180">
        <f t="shared" si="17"/>
        <v>3750</v>
      </c>
      <c r="AF181" s="189">
        <f t="shared" si="18"/>
        <v>10710</v>
      </c>
      <c r="AG181" s="368">
        <f t="shared" si="19"/>
        <v>14460</v>
      </c>
      <c r="AH181" s="190">
        <v>0.03</v>
      </c>
      <c r="AI181" s="189">
        <f t="shared" si="20"/>
        <v>18900</v>
      </c>
    </row>
    <row r="182" spans="1:35" x14ac:dyDescent="0.25">
      <c r="A182" s="470" t="s">
        <v>632</v>
      </c>
      <c r="B182" s="180" t="s">
        <v>49</v>
      </c>
      <c r="C182" s="328" t="s">
        <v>49</v>
      </c>
      <c r="D182" s="180" t="s">
        <v>133</v>
      </c>
      <c r="E182" s="331" t="s">
        <v>929</v>
      </c>
      <c r="F182" s="180" t="s">
        <v>861</v>
      </c>
      <c r="G182" s="180" t="s">
        <v>729</v>
      </c>
      <c r="H182" s="186">
        <v>0</v>
      </c>
      <c r="I182" s="186">
        <v>6900</v>
      </c>
      <c r="J182" s="186">
        <f t="shared" si="15"/>
        <v>6900</v>
      </c>
      <c r="K182" s="180" t="s">
        <v>1424</v>
      </c>
      <c r="L182" s="180">
        <v>32381676</v>
      </c>
      <c r="M182" s="144">
        <v>45335</v>
      </c>
      <c r="N182" s="144" t="s">
        <v>210</v>
      </c>
      <c r="O182" s="180" t="s">
        <v>173</v>
      </c>
      <c r="P182" s="180" t="s">
        <v>349</v>
      </c>
      <c r="Q182" s="274">
        <v>0</v>
      </c>
      <c r="R182" s="274">
        <v>300627</v>
      </c>
      <c r="S182" s="182">
        <f t="shared" si="14"/>
        <v>300627</v>
      </c>
      <c r="T182" s="216">
        <v>63096</v>
      </c>
      <c r="U182" s="180">
        <v>168</v>
      </c>
      <c r="V182" s="180" t="s">
        <v>64</v>
      </c>
      <c r="W182" s="180" t="s">
        <v>64</v>
      </c>
      <c r="X182" s="180" t="s">
        <v>276</v>
      </c>
      <c r="Y182" s="180" t="s">
        <v>1425</v>
      </c>
      <c r="Z182" s="180" t="s">
        <v>1426</v>
      </c>
      <c r="AA182" s="194">
        <v>0.04</v>
      </c>
      <c r="AB182" s="197" t="s">
        <v>552</v>
      </c>
      <c r="AC182" s="188">
        <v>1.7000000000000001E-2</v>
      </c>
      <c r="AD182" s="180">
        <f t="shared" si="16"/>
        <v>12025.08</v>
      </c>
      <c r="AE182" s="180">
        <f t="shared" si="17"/>
        <v>1789.4464285714287</v>
      </c>
      <c r="AF182" s="189">
        <f t="shared" si="18"/>
        <v>5110.6590000000006</v>
      </c>
      <c r="AG182" s="368">
        <f t="shared" si="19"/>
        <v>6900.105428571429</v>
      </c>
      <c r="AH182" s="190">
        <v>0.03</v>
      </c>
      <c r="AI182" s="189">
        <f t="shared" si="20"/>
        <v>9018.81</v>
      </c>
    </row>
    <row r="183" spans="1:35" x14ac:dyDescent="0.25">
      <c r="A183" s="470" t="s">
        <v>632</v>
      </c>
      <c r="B183" s="180" t="s">
        <v>31</v>
      </c>
      <c r="C183" s="328" t="s">
        <v>31</v>
      </c>
      <c r="D183" s="180" t="s">
        <v>101</v>
      </c>
      <c r="E183" s="331" t="s">
        <v>32</v>
      </c>
      <c r="F183" s="180" t="s">
        <v>550</v>
      </c>
      <c r="G183" s="171" t="s">
        <v>578</v>
      </c>
      <c r="H183" s="186">
        <v>17200</v>
      </c>
      <c r="I183" s="186">
        <v>16765</v>
      </c>
      <c r="J183" s="186">
        <f t="shared" si="15"/>
        <v>-435</v>
      </c>
      <c r="K183" s="180" t="s">
        <v>1427</v>
      </c>
      <c r="L183" s="180">
        <v>24109646</v>
      </c>
      <c r="M183" s="144">
        <v>45335</v>
      </c>
      <c r="N183" s="144" t="s">
        <v>210</v>
      </c>
      <c r="O183" s="180" t="s">
        <v>173</v>
      </c>
      <c r="P183" s="21" t="s">
        <v>357</v>
      </c>
      <c r="Q183" s="274">
        <v>606615</v>
      </c>
      <c r="R183" s="274">
        <v>730430</v>
      </c>
      <c r="S183" s="182">
        <f t="shared" si="14"/>
        <v>123815</v>
      </c>
      <c r="T183" s="216">
        <v>78889</v>
      </c>
      <c r="U183" s="180">
        <v>168</v>
      </c>
      <c r="V183" s="180" t="s">
        <v>63</v>
      </c>
      <c r="W183" s="180" t="s">
        <v>63</v>
      </c>
      <c r="X183" s="180" t="s">
        <v>277</v>
      </c>
      <c r="Y183" s="180"/>
      <c r="Z183" s="180" t="s">
        <v>1428</v>
      </c>
      <c r="AA183" s="194">
        <v>0.04</v>
      </c>
      <c r="AB183" s="197" t="s">
        <v>552</v>
      </c>
      <c r="AC183" s="188">
        <v>1.7000000000000001E-2</v>
      </c>
      <c r="AD183" s="180">
        <f t="shared" si="16"/>
        <v>29217.200000000001</v>
      </c>
      <c r="AE183" s="180">
        <f t="shared" si="17"/>
        <v>4347.7976190476193</v>
      </c>
      <c r="AF183" s="189">
        <f t="shared" si="18"/>
        <v>12417.310000000001</v>
      </c>
      <c r="AG183" s="368">
        <f t="shared" si="19"/>
        <v>16765.10761904762</v>
      </c>
      <c r="AH183" s="190">
        <v>0.03</v>
      </c>
      <c r="AI183" s="189">
        <f t="shared" si="20"/>
        <v>3714.45</v>
      </c>
    </row>
    <row r="184" spans="1:35" x14ac:dyDescent="0.25">
      <c r="A184" s="470" t="s">
        <v>632</v>
      </c>
      <c r="B184" s="180" t="s">
        <v>23</v>
      </c>
      <c r="C184" s="328" t="s">
        <v>23</v>
      </c>
      <c r="D184" s="180" t="s">
        <v>5937</v>
      </c>
      <c r="E184" s="331" t="s">
        <v>920</v>
      </c>
      <c r="F184" s="180" t="s">
        <v>531</v>
      </c>
      <c r="G184" s="180" t="s">
        <v>659</v>
      </c>
      <c r="H184" s="186">
        <v>5858</v>
      </c>
      <c r="I184" s="186">
        <v>5758</v>
      </c>
      <c r="J184" s="186">
        <f t="shared" si="15"/>
        <v>-100</v>
      </c>
      <c r="K184" s="180" t="s">
        <v>626</v>
      </c>
      <c r="L184" s="180">
        <v>25452320</v>
      </c>
      <c r="M184" s="144">
        <v>45335</v>
      </c>
      <c r="N184" s="144" t="s">
        <v>210</v>
      </c>
      <c r="O184" s="180" t="s">
        <v>173</v>
      </c>
      <c r="P184" s="180" t="s">
        <v>463</v>
      </c>
      <c r="Q184" s="274">
        <v>224707.1</v>
      </c>
      <c r="R184" s="274">
        <v>250871</v>
      </c>
      <c r="S184" s="182">
        <f t="shared" si="14"/>
        <v>26163.899999999994</v>
      </c>
      <c r="T184" s="216">
        <v>967344</v>
      </c>
      <c r="U184" s="180">
        <v>168</v>
      </c>
      <c r="V184" s="180" t="s">
        <v>63</v>
      </c>
      <c r="W184" s="180" t="s">
        <v>63</v>
      </c>
      <c r="X184" s="180" t="s">
        <v>277</v>
      </c>
      <c r="Y184" s="180"/>
      <c r="Z184" s="180" t="s">
        <v>1429</v>
      </c>
      <c r="AA184" s="194">
        <v>0.04</v>
      </c>
      <c r="AB184" s="197" t="s">
        <v>552</v>
      </c>
      <c r="AC184" s="188">
        <v>1.7000000000000001E-2</v>
      </c>
      <c r="AD184" s="180">
        <f t="shared" si="16"/>
        <v>10034.84</v>
      </c>
      <c r="AE184" s="180">
        <f t="shared" si="17"/>
        <v>1493.2797619047619</v>
      </c>
      <c r="AF184" s="189">
        <f t="shared" si="18"/>
        <v>4264.8070000000007</v>
      </c>
      <c r="AG184" s="368">
        <f t="shared" si="19"/>
        <v>5758.0867619047622</v>
      </c>
      <c r="AH184" s="190">
        <v>0.03</v>
      </c>
      <c r="AI184" s="189">
        <f t="shared" si="20"/>
        <v>784.9169999999998</v>
      </c>
    </row>
    <row r="185" spans="1:35" x14ac:dyDescent="0.25">
      <c r="A185" s="470" t="s">
        <v>632</v>
      </c>
      <c r="B185" s="180" t="s">
        <v>49</v>
      </c>
      <c r="C185" s="328" t="s">
        <v>49</v>
      </c>
      <c r="D185" s="180" t="s">
        <v>133</v>
      </c>
      <c r="E185" s="19" t="s">
        <v>549</v>
      </c>
      <c r="F185" s="180" t="s">
        <v>1430</v>
      </c>
      <c r="G185" s="180" t="s">
        <v>560</v>
      </c>
      <c r="H185" s="186">
        <v>0</v>
      </c>
      <c r="I185" s="186">
        <v>11265</v>
      </c>
      <c r="J185" s="186">
        <f t="shared" si="15"/>
        <v>11265</v>
      </c>
      <c r="K185" s="180" t="s">
        <v>1431</v>
      </c>
      <c r="L185" s="180">
        <v>32317161</v>
      </c>
      <c r="M185" s="144">
        <v>45335</v>
      </c>
      <c r="N185" s="144" t="s">
        <v>210</v>
      </c>
      <c r="O185" s="180" t="s">
        <v>128</v>
      </c>
      <c r="P185" s="180" t="s">
        <v>128</v>
      </c>
      <c r="Q185" s="274">
        <v>0</v>
      </c>
      <c r="R185" s="274">
        <v>490806</v>
      </c>
      <c r="S185" s="182">
        <f t="shared" si="14"/>
        <v>490806</v>
      </c>
      <c r="T185" s="216"/>
      <c r="U185" s="180">
        <v>168</v>
      </c>
      <c r="V185" s="180" t="s">
        <v>64</v>
      </c>
      <c r="W185" s="180" t="s">
        <v>64</v>
      </c>
      <c r="X185" s="180" t="s">
        <v>276</v>
      </c>
      <c r="Y185" s="180" t="s">
        <v>534</v>
      </c>
      <c r="Z185" s="180" t="s">
        <v>1135</v>
      </c>
      <c r="AA185" s="194">
        <v>0.04</v>
      </c>
      <c r="AB185" s="197" t="s">
        <v>552</v>
      </c>
      <c r="AC185" s="188">
        <v>1.7000000000000001E-2</v>
      </c>
      <c r="AD185" s="180">
        <f t="shared" si="16"/>
        <v>19632.240000000002</v>
      </c>
      <c r="AE185" s="180">
        <f t="shared" si="17"/>
        <v>2921.4642857142858</v>
      </c>
      <c r="AF185" s="189">
        <f t="shared" si="18"/>
        <v>8343.7020000000011</v>
      </c>
      <c r="AG185" s="368">
        <f t="shared" si="19"/>
        <v>11265.166285714287</v>
      </c>
      <c r="AH185" s="190">
        <v>0.03</v>
      </c>
      <c r="AI185" s="189">
        <f t="shared" si="20"/>
        <v>14724.18</v>
      </c>
    </row>
    <row r="186" spans="1:35" x14ac:dyDescent="0.25">
      <c r="A186" s="470" t="s">
        <v>632</v>
      </c>
      <c r="B186" s="180" t="s">
        <v>184</v>
      </c>
      <c r="C186" s="328" t="s">
        <v>184</v>
      </c>
      <c r="D186" s="180" t="s">
        <v>101</v>
      </c>
      <c r="E186" s="331" t="s">
        <v>499</v>
      </c>
      <c r="F186" s="8" t="s">
        <v>755</v>
      </c>
      <c r="G186" s="180" t="s">
        <v>756</v>
      </c>
      <c r="H186" s="186">
        <v>0</v>
      </c>
      <c r="I186" s="186">
        <v>2296</v>
      </c>
      <c r="J186" s="186">
        <f t="shared" si="15"/>
        <v>2296</v>
      </c>
      <c r="K186" s="180" t="s">
        <v>1432</v>
      </c>
      <c r="L186" s="180">
        <v>20082304</v>
      </c>
      <c r="M186" s="144">
        <v>45335</v>
      </c>
      <c r="N186" s="144" t="s">
        <v>210</v>
      </c>
      <c r="O186" s="180" t="s">
        <v>148</v>
      </c>
      <c r="P186" s="180" t="s">
        <v>260</v>
      </c>
      <c r="Q186" s="274">
        <v>0</v>
      </c>
      <c r="R186" s="274">
        <v>85213</v>
      </c>
      <c r="S186" s="182">
        <f t="shared" si="14"/>
        <v>85213</v>
      </c>
      <c r="T186" s="216">
        <v>79000</v>
      </c>
      <c r="U186" s="180">
        <v>144</v>
      </c>
      <c r="V186" s="180" t="s">
        <v>62</v>
      </c>
      <c r="W186" s="180" t="s">
        <v>62</v>
      </c>
      <c r="X186" s="180" t="s">
        <v>276</v>
      </c>
      <c r="Y186" s="180"/>
      <c r="Z186" s="180" t="s">
        <v>1433</v>
      </c>
      <c r="AA186" s="194">
        <v>0.03</v>
      </c>
      <c r="AB186" s="197" t="s">
        <v>552</v>
      </c>
      <c r="AC186" s="188">
        <v>0.02</v>
      </c>
      <c r="AD186" s="180">
        <f t="shared" si="16"/>
        <v>2556.39</v>
      </c>
      <c r="AE186" s="180">
        <f t="shared" si="17"/>
        <v>591.75694444444446</v>
      </c>
      <c r="AF186" s="189">
        <f t="shared" si="18"/>
        <v>1704.26</v>
      </c>
      <c r="AG186" s="368">
        <f t="shared" si="19"/>
        <v>2296.0169444444446</v>
      </c>
      <c r="AH186" s="190">
        <v>0.06</v>
      </c>
      <c r="AI186" s="189">
        <f t="shared" si="20"/>
        <v>5112.78</v>
      </c>
    </row>
    <row r="187" spans="1:35" x14ac:dyDescent="0.25">
      <c r="A187" s="470" t="s">
        <v>632</v>
      </c>
      <c r="B187" s="180" t="s">
        <v>49</v>
      </c>
      <c r="C187" s="328" t="s">
        <v>49</v>
      </c>
      <c r="D187" s="180" t="s">
        <v>133</v>
      </c>
      <c r="E187" s="331" t="s">
        <v>458</v>
      </c>
      <c r="F187" s="180" t="s">
        <v>789</v>
      </c>
      <c r="G187" s="171" t="s">
        <v>837</v>
      </c>
      <c r="H187" s="186">
        <v>5181</v>
      </c>
      <c r="I187" s="186">
        <v>5181</v>
      </c>
      <c r="J187" s="186">
        <f t="shared" si="15"/>
        <v>0</v>
      </c>
      <c r="K187" s="180" t="s">
        <v>1434</v>
      </c>
      <c r="L187" s="180">
        <v>30036634</v>
      </c>
      <c r="M187" s="144">
        <v>45335</v>
      </c>
      <c r="N187" s="144" t="s">
        <v>210</v>
      </c>
      <c r="O187" s="180" t="s">
        <v>128</v>
      </c>
      <c r="P187" s="180" t="s">
        <v>128</v>
      </c>
      <c r="Q187" s="274">
        <v>161093</v>
      </c>
      <c r="R187" s="274">
        <v>225750</v>
      </c>
      <c r="S187" s="182">
        <f t="shared" si="14"/>
        <v>64657</v>
      </c>
      <c r="T187" s="216">
        <v>50013</v>
      </c>
      <c r="U187" s="180">
        <v>168</v>
      </c>
      <c r="V187" s="180" t="s">
        <v>62</v>
      </c>
      <c r="W187" s="180" t="s">
        <v>63</v>
      </c>
      <c r="X187" s="180" t="s">
        <v>277</v>
      </c>
      <c r="Y187" s="180"/>
      <c r="Z187" s="180" t="s">
        <v>1435</v>
      </c>
      <c r="AA187" s="194">
        <v>0.04</v>
      </c>
      <c r="AB187" s="197" t="s">
        <v>552</v>
      </c>
      <c r="AC187" s="188">
        <v>1.7000000000000001E-2</v>
      </c>
      <c r="AD187" s="180">
        <f t="shared" si="16"/>
        <v>9030</v>
      </c>
      <c r="AE187" s="180">
        <f t="shared" si="17"/>
        <v>1343.75</v>
      </c>
      <c r="AF187" s="189">
        <f t="shared" si="18"/>
        <v>3837.7500000000005</v>
      </c>
      <c r="AG187" s="368">
        <f t="shared" si="19"/>
        <v>5181.5</v>
      </c>
      <c r="AH187" s="190">
        <v>0.03</v>
      </c>
      <c r="AI187" s="189">
        <f t="shared" si="20"/>
        <v>1939.71</v>
      </c>
    </row>
    <row r="188" spans="1:35" x14ac:dyDescent="0.25">
      <c r="A188" s="470" t="s">
        <v>632</v>
      </c>
      <c r="B188" s="180" t="s">
        <v>241</v>
      </c>
      <c r="C188" s="328" t="s">
        <v>241</v>
      </c>
      <c r="D188" s="180" t="s">
        <v>101</v>
      </c>
      <c r="E188" s="331" t="s">
        <v>489</v>
      </c>
      <c r="F188" s="180" t="s">
        <v>836</v>
      </c>
      <c r="G188" s="171" t="s">
        <v>605</v>
      </c>
      <c r="H188" s="186">
        <v>0</v>
      </c>
      <c r="I188" s="186">
        <v>5388</v>
      </c>
      <c r="J188" s="186">
        <f t="shared" si="15"/>
        <v>5388</v>
      </c>
      <c r="K188" s="180" t="s">
        <v>1213</v>
      </c>
      <c r="L188" s="180">
        <v>23146119</v>
      </c>
      <c r="M188" s="144">
        <v>45336</v>
      </c>
      <c r="N188" s="144" t="s">
        <v>210</v>
      </c>
      <c r="O188" s="180" t="s">
        <v>148</v>
      </c>
      <c r="P188" s="21" t="s">
        <v>356</v>
      </c>
      <c r="Q188" s="274">
        <v>0</v>
      </c>
      <c r="R188" s="274">
        <v>234750</v>
      </c>
      <c r="S188" s="182">
        <f t="shared" si="14"/>
        <v>234750</v>
      </c>
      <c r="T188" s="216">
        <v>19567</v>
      </c>
      <c r="U188" s="180">
        <v>168</v>
      </c>
      <c r="V188" s="180" t="s">
        <v>64</v>
      </c>
      <c r="W188" s="180" t="s">
        <v>64</v>
      </c>
      <c r="X188" s="180" t="s">
        <v>276</v>
      </c>
      <c r="Y188" s="180" t="s">
        <v>572</v>
      </c>
      <c r="Z188" s="180" t="s">
        <v>1224</v>
      </c>
      <c r="AA188" s="194">
        <v>0.04</v>
      </c>
      <c r="AB188" s="197" t="s">
        <v>552</v>
      </c>
      <c r="AC188" s="188">
        <v>1.7000000000000001E-2</v>
      </c>
      <c r="AD188" s="180">
        <f t="shared" si="16"/>
        <v>9390</v>
      </c>
      <c r="AE188" s="180">
        <f t="shared" si="17"/>
        <v>1397.3214285714287</v>
      </c>
      <c r="AF188" s="189">
        <f t="shared" si="18"/>
        <v>3990.7500000000005</v>
      </c>
      <c r="AG188" s="368">
        <f t="shared" si="19"/>
        <v>5388.0714285714294</v>
      </c>
      <c r="AH188" s="190">
        <v>0.03</v>
      </c>
      <c r="AI188" s="189">
        <f t="shared" si="20"/>
        <v>7042.5</v>
      </c>
    </row>
    <row r="189" spans="1:35" x14ac:dyDescent="0.25">
      <c r="A189" s="470" t="s">
        <v>632</v>
      </c>
      <c r="B189" s="180" t="s">
        <v>39</v>
      </c>
      <c r="C189" s="328" t="s">
        <v>39</v>
      </c>
      <c r="D189" s="180" t="s">
        <v>167</v>
      </c>
      <c r="E189" s="331" t="s">
        <v>451</v>
      </c>
      <c r="F189" s="180" t="s">
        <v>1190</v>
      </c>
      <c r="G189" s="180" t="s">
        <v>734</v>
      </c>
      <c r="H189" s="186">
        <v>0</v>
      </c>
      <c r="I189" s="186">
        <v>7694</v>
      </c>
      <c r="J189" s="186">
        <f t="shared" si="15"/>
        <v>7694</v>
      </c>
      <c r="K189" s="180" t="s">
        <v>1436</v>
      </c>
      <c r="L189" s="180">
        <v>23361252</v>
      </c>
      <c r="M189" s="144">
        <v>45336</v>
      </c>
      <c r="N189" s="144" t="s">
        <v>210</v>
      </c>
      <c r="O189" s="180" t="s">
        <v>43</v>
      </c>
      <c r="P189" s="180" t="s">
        <v>43</v>
      </c>
      <c r="Q189" s="274">
        <v>0</v>
      </c>
      <c r="R189" s="274">
        <v>330864</v>
      </c>
      <c r="S189" s="182">
        <f t="shared" si="14"/>
        <v>330864</v>
      </c>
      <c r="T189" s="216">
        <v>60117</v>
      </c>
      <c r="U189" s="180">
        <v>168</v>
      </c>
      <c r="V189" s="180" t="s">
        <v>64</v>
      </c>
      <c r="W189" s="180" t="s">
        <v>64</v>
      </c>
      <c r="X189" s="180" t="s">
        <v>276</v>
      </c>
      <c r="Y189" s="180" t="s">
        <v>115</v>
      </c>
      <c r="Z189" s="180" t="s">
        <v>1215</v>
      </c>
      <c r="AA189" s="194">
        <v>0.04</v>
      </c>
      <c r="AB189" s="197" t="s">
        <v>552</v>
      </c>
      <c r="AC189" s="188">
        <v>1.7000000000000001E-2</v>
      </c>
      <c r="AD189" s="180">
        <f t="shared" si="16"/>
        <v>13234.56</v>
      </c>
      <c r="AE189" s="180">
        <f t="shared" si="17"/>
        <v>1969.4285714285713</v>
      </c>
      <c r="AF189" s="189">
        <f t="shared" si="18"/>
        <v>5624.6880000000001</v>
      </c>
      <c r="AG189" s="368">
        <f t="shared" si="19"/>
        <v>7594.1165714285717</v>
      </c>
      <c r="AH189" s="190">
        <v>0.03</v>
      </c>
      <c r="AI189" s="189">
        <f t="shared" si="20"/>
        <v>9925.92</v>
      </c>
    </row>
    <row r="190" spans="1:35" x14ac:dyDescent="0.25">
      <c r="A190" s="470" t="s">
        <v>632</v>
      </c>
      <c r="B190" s="180" t="s">
        <v>49</v>
      </c>
      <c r="C190" s="328" t="s">
        <v>49</v>
      </c>
      <c r="D190" s="180" t="s">
        <v>133</v>
      </c>
      <c r="E190" s="331" t="s">
        <v>189</v>
      </c>
      <c r="F190" s="180" t="s">
        <v>589</v>
      </c>
      <c r="G190" s="180" t="s">
        <v>729</v>
      </c>
      <c r="H190" s="186">
        <v>0</v>
      </c>
      <c r="I190" s="186">
        <v>7096</v>
      </c>
      <c r="J190" s="186">
        <f t="shared" si="15"/>
        <v>7096</v>
      </c>
      <c r="K190" s="180" t="s">
        <v>1981</v>
      </c>
      <c r="L190" s="180">
        <v>13860312</v>
      </c>
      <c r="M190" s="144">
        <v>45336</v>
      </c>
      <c r="N190" s="144" t="s">
        <v>210</v>
      </c>
      <c r="O190" s="180" t="s">
        <v>128</v>
      </c>
      <c r="P190" s="180" t="s">
        <v>128</v>
      </c>
      <c r="Q190" s="274">
        <v>0</v>
      </c>
      <c r="R190" s="274">
        <v>309166</v>
      </c>
      <c r="S190" s="182">
        <f t="shared" si="14"/>
        <v>309166</v>
      </c>
      <c r="T190" s="216">
        <v>46570</v>
      </c>
      <c r="U190" s="180">
        <v>168</v>
      </c>
      <c r="V190" s="180" t="s">
        <v>64</v>
      </c>
      <c r="W190" s="180" t="s">
        <v>64</v>
      </c>
      <c r="X190" s="180" t="s">
        <v>276</v>
      </c>
      <c r="Y190" s="180" t="s">
        <v>115</v>
      </c>
      <c r="Z190" s="180" t="s">
        <v>1132</v>
      </c>
      <c r="AA190" s="194">
        <v>0.04</v>
      </c>
      <c r="AB190" s="197" t="s">
        <v>552</v>
      </c>
      <c r="AC190" s="188">
        <v>1.7000000000000001E-2</v>
      </c>
      <c r="AD190" s="180">
        <f t="shared" si="16"/>
        <v>12366.64</v>
      </c>
      <c r="AE190" s="180">
        <f t="shared" si="17"/>
        <v>1840.2738095238096</v>
      </c>
      <c r="AF190" s="189">
        <f t="shared" si="18"/>
        <v>5255.8220000000001</v>
      </c>
      <c r="AG190" s="368">
        <f t="shared" si="19"/>
        <v>7096.0958095238093</v>
      </c>
      <c r="AH190" s="190">
        <v>0.03</v>
      </c>
      <c r="AI190" s="189">
        <f t="shared" si="20"/>
        <v>9274.98</v>
      </c>
    </row>
    <row r="191" spans="1:35" x14ac:dyDescent="0.25">
      <c r="A191" s="470" t="s">
        <v>632</v>
      </c>
      <c r="B191" s="180" t="s">
        <v>184</v>
      </c>
      <c r="C191" s="328" t="s">
        <v>184</v>
      </c>
      <c r="D191" s="180" t="s">
        <v>101</v>
      </c>
      <c r="E191" s="331" t="s">
        <v>417</v>
      </c>
      <c r="F191" s="180" t="s">
        <v>1288</v>
      </c>
      <c r="G191" s="180" t="s">
        <v>1987</v>
      </c>
      <c r="H191" s="186">
        <v>0</v>
      </c>
      <c r="I191" s="186">
        <v>6815</v>
      </c>
      <c r="J191" s="186">
        <f t="shared" si="15"/>
        <v>6815</v>
      </c>
      <c r="K191" s="180" t="s">
        <v>1982</v>
      </c>
      <c r="L191" s="180">
        <v>20531069</v>
      </c>
      <c r="M191" s="144">
        <v>45336</v>
      </c>
      <c r="N191" s="144" t="s">
        <v>210</v>
      </c>
      <c r="O191" s="180" t="s">
        <v>128</v>
      </c>
      <c r="P191" s="180" t="s">
        <v>128</v>
      </c>
      <c r="Q191" s="274">
        <v>0</v>
      </c>
      <c r="R191" s="274">
        <v>279188</v>
      </c>
      <c r="S191" s="182">
        <f t="shared" si="14"/>
        <v>279188</v>
      </c>
      <c r="T191" s="216">
        <v>264128</v>
      </c>
      <c r="U191" s="180">
        <v>156</v>
      </c>
      <c r="V191" s="180" t="s">
        <v>62</v>
      </c>
      <c r="W191" s="180" t="s">
        <v>62</v>
      </c>
      <c r="X191" s="180" t="s">
        <v>276</v>
      </c>
      <c r="Y191" s="180"/>
      <c r="Z191" s="180" t="s">
        <v>1986</v>
      </c>
      <c r="AA191" s="194">
        <v>0.04</v>
      </c>
      <c r="AB191" s="197" t="s">
        <v>552</v>
      </c>
      <c r="AC191" s="188">
        <v>1.7999999999999999E-2</v>
      </c>
      <c r="AD191" s="180">
        <f t="shared" si="16"/>
        <v>11167.52</v>
      </c>
      <c r="AE191" s="180">
        <f t="shared" si="17"/>
        <v>1789.6666666666667</v>
      </c>
      <c r="AF191" s="189">
        <f t="shared" si="18"/>
        <v>5025.384</v>
      </c>
      <c r="AG191" s="368">
        <f t="shared" si="19"/>
        <v>6815.050666666667</v>
      </c>
      <c r="AH191" s="190">
        <v>0.03</v>
      </c>
      <c r="AI191" s="189">
        <f t="shared" si="20"/>
        <v>8375.64</v>
      </c>
    </row>
    <row r="192" spans="1:35" x14ac:dyDescent="0.25">
      <c r="A192" s="470" t="s">
        <v>632</v>
      </c>
      <c r="B192" s="180" t="s">
        <v>29</v>
      </c>
      <c r="C192" s="328" t="s">
        <v>29</v>
      </c>
      <c r="D192" s="180" t="s">
        <v>168</v>
      </c>
      <c r="E192" s="331" t="s">
        <v>455</v>
      </c>
      <c r="F192" s="180" t="s">
        <v>1356</v>
      </c>
      <c r="G192" s="180" t="s">
        <v>1359</v>
      </c>
      <c r="H192" s="186">
        <v>6944</v>
      </c>
      <c r="I192" s="186">
        <v>6147</v>
      </c>
      <c r="J192" s="186">
        <f t="shared" si="15"/>
        <v>-797</v>
      </c>
      <c r="K192" s="180" t="s">
        <v>1983</v>
      </c>
      <c r="L192" s="180">
        <v>31437269</v>
      </c>
      <c r="M192" s="144">
        <v>45336</v>
      </c>
      <c r="N192" s="144" t="s">
        <v>210</v>
      </c>
      <c r="O192" s="180" t="s">
        <v>128</v>
      </c>
      <c r="P192" s="180" t="s">
        <v>128</v>
      </c>
      <c r="Q192" s="274">
        <v>237353</v>
      </c>
      <c r="R192" s="274">
        <v>267819</v>
      </c>
      <c r="S192" s="182">
        <f t="shared" si="14"/>
        <v>30466</v>
      </c>
      <c r="T192" s="216">
        <v>13296</v>
      </c>
      <c r="U192" s="180">
        <v>168</v>
      </c>
      <c r="V192" s="180" t="s">
        <v>63</v>
      </c>
      <c r="W192" s="180" t="s">
        <v>63</v>
      </c>
      <c r="X192" s="180" t="s">
        <v>277</v>
      </c>
      <c r="Y192" s="180"/>
      <c r="Z192" s="180" t="s">
        <v>1988</v>
      </c>
      <c r="AA192" s="194">
        <v>0.04</v>
      </c>
      <c r="AB192" s="197" t="s">
        <v>552</v>
      </c>
      <c r="AC192" s="188">
        <v>1.7000000000000001E-2</v>
      </c>
      <c r="AD192" s="180">
        <f t="shared" si="16"/>
        <v>10712.76</v>
      </c>
      <c r="AE192" s="180">
        <f t="shared" si="17"/>
        <v>1594.1607142857142</v>
      </c>
      <c r="AF192" s="189">
        <f t="shared" si="18"/>
        <v>4552.9230000000007</v>
      </c>
      <c r="AG192" s="368">
        <f t="shared" si="19"/>
        <v>6147.0837142857144</v>
      </c>
      <c r="AH192" s="190">
        <v>0.03</v>
      </c>
      <c r="AI192" s="189">
        <f t="shared" si="20"/>
        <v>913.98</v>
      </c>
    </row>
    <row r="193" spans="1:35" x14ac:dyDescent="0.25">
      <c r="A193" s="470" t="s">
        <v>632</v>
      </c>
      <c r="B193" s="180" t="s">
        <v>49</v>
      </c>
      <c r="C193" s="328" t="s">
        <v>49</v>
      </c>
      <c r="D193" s="180" t="s">
        <v>133</v>
      </c>
      <c r="E193" s="19" t="s">
        <v>931</v>
      </c>
      <c r="F193" s="180" t="s">
        <v>1285</v>
      </c>
      <c r="G193" s="180" t="s">
        <v>1989</v>
      </c>
      <c r="H193" s="186">
        <v>0</v>
      </c>
      <c r="I193" s="186">
        <v>11695</v>
      </c>
      <c r="J193" s="186">
        <f t="shared" si="15"/>
        <v>11695</v>
      </c>
      <c r="K193" s="180" t="s">
        <v>1984</v>
      </c>
      <c r="L193" s="180">
        <v>25890815</v>
      </c>
      <c r="M193" s="144">
        <v>45336</v>
      </c>
      <c r="N193" s="144" t="s">
        <v>210</v>
      </c>
      <c r="O193" s="180" t="s">
        <v>128</v>
      </c>
      <c r="P193" s="180" t="s">
        <v>128</v>
      </c>
      <c r="Q193" s="274">
        <v>0</v>
      </c>
      <c r="R193" s="274">
        <v>509541</v>
      </c>
      <c r="S193" s="182">
        <f t="shared" si="14"/>
        <v>509541</v>
      </c>
      <c r="T193" s="216">
        <v>65769.17</v>
      </c>
      <c r="U193" s="180">
        <v>168</v>
      </c>
      <c r="V193" s="180" t="s">
        <v>64</v>
      </c>
      <c r="W193" s="180" t="s">
        <v>64</v>
      </c>
      <c r="X193" s="180" t="s">
        <v>276</v>
      </c>
      <c r="Y193" s="180" t="s">
        <v>662</v>
      </c>
      <c r="Z193" s="180" t="s">
        <v>1286</v>
      </c>
      <c r="AA193" s="194">
        <v>0.04</v>
      </c>
      <c r="AB193" s="197" t="s">
        <v>552</v>
      </c>
      <c r="AC193" s="188">
        <v>1.7000000000000001E-2</v>
      </c>
      <c r="AD193" s="180">
        <f t="shared" si="16"/>
        <v>20381.64</v>
      </c>
      <c r="AE193" s="180">
        <f t="shared" si="17"/>
        <v>3032.9821428571427</v>
      </c>
      <c r="AF193" s="189">
        <f t="shared" si="18"/>
        <v>8662.1970000000001</v>
      </c>
      <c r="AG193" s="368">
        <f t="shared" si="19"/>
        <v>11695.179142857143</v>
      </c>
      <c r="AH193" s="190">
        <v>0.03</v>
      </c>
      <c r="AI193" s="189">
        <f t="shared" si="20"/>
        <v>15286.23</v>
      </c>
    </row>
    <row r="194" spans="1:35" x14ac:dyDescent="0.25">
      <c r="A194" s="470" t="s">
        <v>632</v>
      </c>
      <c r="B194" s="180" t="s">
        <v>29</v>
      </c>
      <c r="C194" s="328" t="s">
        <v>29</v>
      </c>
      <c r="D194" s="180" t="s">
        <v>168</v>
      </c>
      <c r="E194" s="331" t="s">
        <v>404</v>
      </c>
      <c r="F194" s="180" t="s">
        <v>608</v>
      </c>
      <c r="G194" s="180" t="s">
        <v>941</v>
      </c>
      <c r="H194" s="186">
        <v>0</v>
      </c>
      <c r="I194" s="186">
        <v>18533</v>
      </c>
      <c r="J194" s="186">
        <f t="shared" si="15"/>
        <v>18533</v>
      </c>
      <c r="K194" s="180" t="s">
        <v>1985</v>
      </c>
      <c r="L194" s="180">
        <v>33202993</v>
      </c>
      <c r="M194" s="144">
        <v>45336</v>
      </c>
      <c r="N194" s="144" t="s">
        <v>210</v>
      </c>
      <c r="O194" s="180" t="s">
        <v>128</v>
      </c>
      <c r="P194" s="180" t="s">
        <v>128</v>
      </c>
      <c r="Q194" s="274">
        <v>0</v>
      </c>
      <c r="R194" s="274">
        <v>803110</v>
      </c>
      <c r="S194" s="182">
        <f t="shared" si="14"/>
        <v>803110</v>
      </c>
      <c r="T194" s="216">
        <v>199291.79</v>
      </c>
      <c r="U194" s="180">
        <v>168</v>
      </c>
      <c r="V194" s="180" t="s">
        <v>64</v>
      </c>
      <c r="W194" s="180" t="s">
        <v>64</v>
      </c>
      <c r="X194" s="180" t="s">
        <v>276</v>
      </c>
      <c r="Y194" s="180" t="s">
        <v>1399</v>
      </c>
      <c r="Z194" s="180" t="s">
        <v>1106</v>
      </c>
      <c r="AA194" s="194">
        <v>0.04</v>
      </c>
      <c r="AB194" s="197" t="s">
        <v>552</v>
      </c>
      <c r="AC194" s="188">
        <v>1.7000000000000001E-2</v>
      </c>
      <c r="AD194" s="180">
        <f t="shared" si="16"/>
        <v>32124.400000000001</v>
      </c>
      <c r="AE194" s="180">
        <f t="shared" si="17"/>
        <v>4780.416666666667</v>
      </c>
      <c r="AF194" s="189">
        <f t="shared" si="18"/>
        <v>13652.87</v>
      </c>
      <c r="AG194" s="368">
        <f t="shared" si="19"/>
        <v>18433.286666666667</v>
      </c>
      <c r="AH194" s="190">
        <v>0.03</v>
      </c>
      <c r="AI194" s="189">
        <f t="shared" si="20"/>
        <v>24093.3</v>
      </c>
    </row>
    <row r="195" spans="1:35" x14ac:dyDescent="0.25">
      <c r="A195" s="470" t="s">
        <v>632</v>
      </c>
      <c r="B195" s="180" t="s">
        <v>31</v>
      </c>
      <c r="C195" s="328" t="s">
        <v>31</v>
      </c>
      <c r="D195" s="180" t="s">
        <v>101</v>
      </c>
      <c r="E195" s="331" t="s">
        <v>32</v>
      </c>
      <c r="F195" s="180" t="s">
        <v>643</v>
      </c>
      <c r="G195" s="382" t="s">
        <v>1990</v>
      </c>
      <c r="H195" s="186">
        <v>0</v>
      </c>
      <c r="I195" s="186">
        <v>3140</v>
      </c>
      <c r="J195" s="186">
        <f t="shared" si="15"/>
        <v>3140</v>
      </c>
      <c r="K195" s="180" t="s">
        <v>1152</v>
      </c>
      <c r="L195" s="180">
        <v>32217078</v>
      </c>
      <c r="M195" s="144">
        <v>45336</v>
      </c>
      <c r="N195" s="144" t="s">
        <v>210</v>
      </c>
      <c r="O195" s="180" t="s">
        <v>173</v>
      </c>
      <c r="P195" s="180" t="s">
        <v>541</v>
      </c>
      <c r="Q195" s="274">
        <v>0</v>
      </c>
      <c r="R195" s="274">
        <v>136800</v>
      </c>
      <c r="S195" s="182">
        <f t="shared" ref="S195:S258" si="21">R195-Q195</f>
        <v>136800</v>
      </c>
      <c r="T195" s="216">
        <v>49178</v>
      </c>
      <c r="U195" s="180">
        <v>168</v>
      </c>
      <c r="V195" s="180" t="s">
        <v>64</v>
      </c>
      <c r="W195" s="180" t="s">
        <v>64</v>
      </c>
      <c r="X195" s="180" t="s">
        <v>276</v>
      </c>
      <c r="Y195" s="180" t="s">
        <v>534</v>
      </c>
      <c r="Z195" s="180" t="s">
        <v>1162</v>
      </c>
      <c r="AA195" s="194">
        <v>0.04</v>
      </c>
      <c r="AB195" s="197" t="s">
        <v>552</v>
      </c>
      <c r="AC195" s="188">
        <v>1.7000000000000001E-2</v>
      </c>
      <c r="AD195" s="180">
        <f t="shared" si="16"/>
        <v>5472</v>
      </c>
      <c r="AE195" s="180">
        <f t="shared" si="17"/>
        <v>814.28571428571433</v>
      </c>
      <c r="AF195" s="189">
        <f t="shared" si="18"/>
        <v>2325.6000000000004</v>
      </c>
      <c r="AG195" s="368">
        <f t="shared" si="19"/>
        <v>3139.8857142857146</v>
      </c>
      <c r="AH195" s="190">
        <v>0.03</v>
      </c>
      <c r="AI195" s="189">
        <f t="shared" si="20"/>
        <v>4104</v>
      </c>
    </row>
    <row r="196" spans="1:35" x14ac:dyDescent="0.25">
      <c r="A196" s="470" t="s">
        <v>632</v>
      </c>
      <c r="B196" s="180" t="s">
        <v>29</v>
      </c>
      <c r="C196" s="328" t="s">
        <v>29</v>
      </c>
      <c r="D196" s="180" t="s">
        <v>168</v>
      </c>
      <c r="E196" s="331" t="s">
        <v>454</v>
      </c>
      <c r="F196" s="180" t="s">
        <v>887</v>
      </c>
      <c r="G196" s="180" t="s">
        <v>570</v>
      </c>
      <c r="H196" s="186">
        <v>21115</v>
      </c>
      <c r="I196" s="186">
        <v>20227</v>
      </c>
      <c r="J196" s="186">
        <f t="shared" si="15"/>
        <v>-888</v>
      </c>
      <c r="K196" s="180" t="s">
        <v>1991</v>
      </c>
      <c r="L196" s="180">
        <v>30633484</v>
      </c>
      <c r="M196" s="144">
        <v>45336</v>
      </c>
      <c r="N196" s="144" t="s">
        <v>210</v>
      </c>
      <c r="O196" s="180" t="s">
        <v>128</v>
      </c>
      <c r="P196" s="180" t="s">
        <v>128</v>
      </c>
      <c r="Q196" s="274">
        <v>703457</v>
      </c>
      <c r="R196" s="274">
        <v>881273</v>
      </c>
      <c r="S196" s="182">
        <f t="shared" si="21"/>
        <v>177816</v>
      </c>
      <c r="T196" s="216">
        <v>123839</v>
      </c>
      <c r="U196" s="180">
        <v>168</v>
      </c>
      <c r="V196" s="180" t="s">
        <v>63</v>
      </c>
      <c r="W196" s="180" t="s">
        <v>63</v>
      </c>
      <c r="X196" s="180" t="s">
        <v>277</v>
      </c>
      <c r="Y196" s="180"/>
      <c r="Z196" s="180" t="s">
        <v>1992</v>
      </c>
      <c r="AA196" s="194">
        <v>0.04</v>
      </c>
      <c r="AB196" s="197" t="s">
        <v>552</v>
      </c>
      <c r="AC196" s="188">
        <v>1.7000000000000001E-2</v>
      </c>
      <c r="AD196" s="180">
        <f t="shared" si="16"/>
        <v>35250.92</v>
      </c>
      <c r="AE196" s="180">
        <f t="shared" si="17"/>
        <v>5245.6726190476193</v>
      </c>
      <c r="AF196" s="189">
        <f t="shared" si="18"/>
        <v>14981.641000000001</v>
      </c>
      <c r="AG196" s="368">
        <f t="shared" si="19"/>
        <v>20227.313619047622</v>
      </c>
      <c r="AH196" s="190">
        <v>0.03</v>
      </c>
      <c r="AI196" s="189">
        <f t="shared" si="20"/>
        <v>5334.48</v>
      </c>
    </row>
    <row r="197" spans="1:35" x14ac:dyDescent="0.25">
      <c r="A197" s="470" t="s">
        <v>632</v>
      </c>
      <c r="B197" s="180" t="s">
        <v>31</v>
      </c>
      <c r="C197" s="328" t="s">
        <v>31</v>
      </c>
      <c r="D197" s="180" t="s">
        <v>101</v>
      </c>
      <c r="E197" s="331" t="s">
        <v>32</v>
      </c>
      <c r="F197" s="180" t="s">
        <v>642</v>
      </c>
      <c r="G197" s="180" t="s">
        <v>1995</v>
      </c>
      <c r="H197" s="186">
        <v>14986</v>
      </c>
      <c r="I197" s="186">
        <v>14345</v>
      </c>
      <c r="J197" s="186">
        <f t="shared" si="15"/>
        <v>-641</v>
      </c>
      <c r="K197" s="180" t="s">
        <v>1993</v>
      </c>
      <c r="L197" s="180">
        <v>29058459</v>
      </c>
      <c r="M197" s="144">
        <v>45336</v>
      </c>
      <c r="N197" s="144" t="s">
        <v>210</v>
      </c>
      <c r="O197" s="180" t="s">
        <v>128</v>
      </c>
      <c r="P197" s="180" t="s">
        <v>128</v>
      </c>
      <c r="Q197" s="274">
        <v>550938</v>
      </c>
      <c r="R197" s="274">
        <v>625000</v>
      </c>
      <c r="S197" s="182">
        <f t="shared" si="21"/>
        <v>74062</v>
      </c>
      <c r="T197" s="216">
        <v>35462</v>
      </c>
      <c r="U197" s="180">
        <v>168</v>
      </c>
      <c r="V197" s="180" t="s">
        <v>63</v>
      </c>
      <c r="W197" s="180" t="s">
        <v>63</v>
      </c>
      <c r="X197" s="180" t="s">
        <v>277</v>
      </c>
      <c r="Y197" s="180"/>
      <c r="Z197" s="180" t="s">
        <v>1994</v>
      </c>
      <c r="AA197" s="194">
        <v>0.04</v>
      </c>
      <c r="AB197" s="197" t="s">
        <v>552</v>
      </c>
      <c r="AC197" s="188">
        <v>1.7000000000000001E-2</v>
      </c>
      <c r="AD197" s="180">
        <f t="shared" si="16"/>
        <v>25000</v>
      </c>
      <c r="AE197" s="180">
        <f t="shared" si="17"/>
        <v>3720.2380952380954</v>
      </c>
      <c r="AF197" s="189">
        <f t="shared" si="18"/>
        <v>10625</v>
      </c>
      <c r="AG197" s="368">
        <f t="shared" si="19"/>
        <v>14345.238095238095</v>
      </c>
      <c r="AH197" s="190">
        <v>0.03</v>
      </c>
      <c r="AI197" s="189">
        <f t="shared" si="20"/>
        <v>2221.86</v>
      </c>
    </row>
    <row r="198" spans="1:35" x14ac:dyDescent="0.25">
      <c r="A198" s="470" t="s">
        <v>632</v>
      </c>
      <c r="B198" s="180" t="s">
        <v>31</v>
      </c>
      <c r="C198" s="328" t="s">
        <v>31</v>
      </c>
      <c r="D198" s="180" t="s">
        <v>101</v>
      </c>
      <c r="E198" s="331" t="s">
        <v>32</v>
      </c>
      <c r="F198" s="180" t="s">
        <v>530</v>
      </c>
      <c r="G198" s="171" t="s">
        <v>569</v>
      </c>
      <c r="H198" s="186">
        <v>9516</v>
      </c>
      <c r="I198" s="186">
        <v>9005</v>
      </c>
      <c r="J198" s="186">
        <f t="shared" si="15"/>
        <v>-511</v>
      </c>
      <c r="K198" s="180" t="s">
        <v>1996</v>
      </c>
      <c r="L198" s="180">
        <v>23701292</v>
      </c>
      <c r="M198" s="144">
        <v>45336</v>
      </c>
      <c r="N198" s="144" t="s">
        <v>210</v>
      </c>
      <c r="O198" s="180" t="s">
        <v>173</v>
      </c>
      <c r="P198" s="21" t="s">
        <v>344</v>
      </c>
      <c r="Q198" s="274">
        <v>306316</v>
      </c>
      <c r="R198" s="274">
        <v>392330</v>
      </c>
      <c r="S198" s="182">
        <f t="shared" si="21"/>
        <v>86014</v>
      </c>
      <c r="T198" s="216">
        <v>61374</v>
      </c>
      <c r="U198" s="180">
        <v>168</v>
      </c>
      <c r="V198" s="180" t="s">
        <v>63</v>
      </c>
      <c r="W198" s="180" t="s">
        <v>63</v>
      </c>
      <c r="X198" s="180" t="s">
        <v>277</v>
      </c>
      <c r="Y198" s="180"/>
      <c r="Z198" s="180" t="s">
        <v>1997</v>
      </c>
      <c r="AA198" s="194">
        <v>0.04</v>
      </c>
      <c r="AB198" s="197" t="s">
        <v>552</v>
      </c>
      <c r="AC198" s="188">
        <v>1.7000000000000001E-2</v>
      </c>
      <c r="AD198" s="180">
        <f t="shared" si="16"/>
        <v>15693.2</v>
      </c>
      <c r="AE198" s="180">
        <f t="shared" si="17"/>
        <v>2335.2976190476193</v>
      </c>
      <c r="AF198" s="189">
        <f t="shared" si="18"/>
        <v>6669.6100000000006</v>
      </c>
      <c r="AG198" s="368">
        <f t="shared" si="19"/>
        <v>9004.9076190476189</v>
      </c>
      <c r="AH198" s="190">
        <v>0.03</v>
      </c>
      <c r="AI198" s="189">
        <f t="shared" si="20"/>
        <v>2580.42</v>
      </c>
    </row>
    <row r="199" spans="1:35" x14ac:dyDescent="0.25">
      <c r="A199" s="470" t="s">
        <v>632</v>
      </c>
      <c r="B199" s="180" t="s">
        <v>44</v>
      </c>
      <c r="C199" s="328" t="s">
        <v>37</v>
      </c>
      <c r="D199" s="180" t="s">
        <v>99</v>
      </c>
      <c r="E199" s="331" t="s">
        <v>459</v>
      </c>
      <c r="F199" s="171" t="s">
        <v>760</v>
      </c>
      <c r="G199" s="171" t="s">
        <v>761</v>
      </c>
      <c r="H199" s="186">
        <v>0</v>
      </c>
      <c r="I199" s="186">
        <v>3960</v>
      </c>
      <c r="J199" s="186">
        <f t="shared" si="15"/>
        <v>3960</v>
      </c>
      <c r="K199" s="180" t="s">
        <v>1212</v>
      </c>
      <c r="L199" s="180">
        <v>27085334</v>
      </c>
      <c r="M199" s="144">
        <v>45336</v>
      </c>
      <c r="N199" s="144" t="s">
        <v>210</v>
      </c>
      <c r="O199" s="180" t="s">
        <v>148</v>
      </c>
      <c r="P199" s="180" t="s">
        <v>252</v>
      </c>
      <c r="Q199" s="274">
        <v>0</v>
      </c>
      <c r="R199" s="274">
        <v>172533</v>
      </c>
      <c r="S199" s="182">
        <f t="shared" si="21"/>
        <v>172533</v>
      </c>
      <c r="T199" s="216"/>
      <c r="U199" s="180">
        <v>168</v>
      </c>
      <c r="V199" s="180" t="s">
        <v>64</v>
      </c>
      <c r="W199" s="180" t="s">
        <v>64</v>
      </c>
      <c r="X199" s="180" t="s">
        <v>276</v>
      </c>
      <c r="Y199" s="180" t="s">
        <v>115</v>
      </c>
      <c r="Z199" s="180" t="s">
        <v>1223</v>
      </c>
      <c r="AA199" s="194">
        <v>0.04</v>
      </c>
      <c r="AB199" s="197" t="s">
        <v>552</v>
      </c>
      <c r="AC199" s="188">
        <v>1.7000000000000001E-2</v>
      </c>
      <c r="AD199" s="180">
        <f t="shared" si="16"/>
        <v>6901.32</v>
      </c>
      <c r="AE199" s="180">
        <f t="shared" si="17"/>
        <v>1026.9821428571429</v>
      </c>
      <c r="AF199" s="189">
        <f t="shared" si="18"/>
        <v>2933.0610000000001</v>
      </c>
      <c r="AG199" s="368">
        <f t="shared" si="19"/>
        <v>3960.0431428571428</v>
      </c>
      <c r="AH199" s="190">
        <v>0.03</v>
      </c>
      <c r="AI199" s="189">
        <f t="shared" si="20"/>
        <v>5175.99</v>
      </c>
    </row>
    <row r="200" spans="1:35" x14ac:dyDescent="0.25">
      <c r="A200" s="470" t="s">
        <v>632</v>
      </c>
      <c r="B200" s="180" t="s">
        <v>23</v>
      </c>
      <c r="C200" s="328" t="s">
        <v>23</v>
      </c>
      <c r="D200" s="180" t="s">
        <v>5937</v>
      </c>
      <c r="E200" s="331" t="s">
        <v>447</v>
      </c>
      <c r="F200" s="180" t="s">
        <v>1998</v>
      </c>
      <c r="G200" s="180" t="s">
        <v>2004</v>
      </c>
      <c r="H200" s="186">
        <v>10625</v>
      </c>
      <c r="I200" s="186">
        <v>10265</v>
      </c>
      <c r="J200" s="186">
        <f t="shared" ref="J200:J263" si="22">IF(H200=0,I200,(I200-H200))</f>
        <v>-360</v>
      </c>
      <c r="K200" s="180" t="s">
        <v>1999</v>
      </c>
      <c r="L200" s="180">
        <v>24199912</v>
      </c>
      <c r="M200" s="144">
        <v>45336</v>
      </c>
      <c r="N200" s="144" t="s">
        <v>210</v>
      </c>
      <c r="O200" s="180" t="s">
        <v>43</v>
      </c>
      <c r="P200" s="180" t="s">
        <v>43</v>
      </c>
      <c r="Q200" s="274">
        <v>357096</v>
      </c>
      <c r="R200" s="274">
        <v>447237</v>
      </c>
      <c r="S200" s="182">
        <f t="shared" si="21"/>
        <v>90141</v>
      </c>
      <c r="T200" s="216">
        <v>62206</v>
      </c>
      <c r="U200" s="180">
        <v>168</v>
      </c>
      <c r="V200" s="180" t="s">
        <v>63</v>
      </c>
      <c r="W200" s="180" t="s">
        <v>63</v>
      </c>
      <c r="X200" s="180" t="s">
        <v>277</v>
      </c>
      <c r="Y200" s="180"/>
      <c r="Z200" s="180" t="s">
        <v>2003</v>
      </c>
      <c r="AA200" s="194">
        <v>0.04</v>
      </c>
      <c r="AB200" s="197" t="s">
        <v>552</v>
      </c>
      <c r="AC200" s="188">
        <v>1.7000000000000001E-2</v>
      </c>
      <c r="AD200" s="180">
        <f t="shared" si="16"/>
        <v>17889.48</v>
      </c>
      <c r="AE200" s="180">
        <f t="shared" si="17"/>
        <v>2662.125</v>
      </c>
      <c r="AF200" s="189">
        <f t="shared" si="18"/>
        <v>7603.0290000000005</v>
      </c>
      <c r="AG200" s="368">
        <f t="shared" si="19"/>
        <v>10265.154</v>
      </c>
      <c r="AH200" s="190">
        <v>0.03</v>
      </c>
      <c r="AI200" s="189">
        <f t="shared" si="20"/>
        <v>2704.23</v>
      </c>
    </row>
    <row r="201" spans="1:35" x14ac:dyDescent="0.25">
      <c r="A201" s="470" t="s">
        <v>632</v>
      </c>
      <c r="B201" s="180" t="s">
        <v>29</v>
      </c>
      <c r="C201" s="328" t="s">
        <v>29</v>
      </c>
      <c r="D201" s="180" t="s">
        <v>168</v>
      </c>
      <c r="E201" s="331" t="s">
        <v>455</v>
      </c>
      <c r="F201" s="180" t="s">
        <v>695</v>
      </c>
      <c r="G201" s="180" t="s">
        <v>623</v>
      </c>
      <c r="H201" s="186">
        <v>964</v>
      </c>
      <c r="I201" s="186">
        <v>4090</v>
      </c>
      <c r="J201" s="186">
        <f t="shared" si="22"/>
        <v>3126</v>
      </c>
      <c r="K201" s="180" t="s">
        <v>2000</v>
      </c>
      <c r="L201" s="180">
        <v>28635481</v>
      </c>
      <c r="M201" s="144">
        <v>45336</v>
      </c>
      <c r="N201" s="144" t="s">
        <v>210</v>
      </c>
      <c r="O201" s="180" t="s">
        <v>43</v>
      </c>
      <c r="P201" s="180" t="s">
        <v>43</v>
      </c>
      <c r="Q201" s="274">
        <v>27364</v>
      </c>
      <c r="R201" s="274">
        <v>178197</v>
      </c>
      <c r="S201" s="182">
        <f t="shared" si="21"/>
        <v>150833</v>
      </c>
      <c r="T201" s="216">
        <v>31959</v>
      </c>
      <c r="U201" s="180">
        <v>168</v>
      </c>
      <c r="V201" s="180" t="s">
        <v>64</v>
      </c>
      <c r="W201" s="180" t="s">
        <v>63</v>
      </c>
      <c r="X201" s="180" t="s">
        <v>277</v>
      </c>
      <c r="Y201" s="180" t="s">
        <v>662</v>
      </c>
      <c r="Z201" s="180" t="s">
        <v>1225</v>
      </c>
      <c r="AA201" s="194">
        <v>0.04</v>
      </c>
      <c r="AB201" s="197" t="s">
        <v>552</v>
      </c>
      <c r="AC201" s="188">
        <v>1.7000000000000001E-2</v>
      </c>
      <c r="AD201" s="180">
        <f t="shared" si="16"/>
        <v>7127.88</v>
      </c>
      <c r="AE201" s="180">
        <f t="shared" si="17"/>
        <v>1060.6964285714287</v>
      </c>
      <c r="AF201" s="189">
        <f t="shared" si="18"/>
        <v>3029.3490000000002</v>
      </c>
      <c r="AG201" s="368">
        <f t="shared" si="19"/>
        <v>4090.0454285714286</v>
      </c>
      <c r="AH201" s="190">
        <v>0.03</v>
      </c>
      <c r="AI201" s="189">
        <f t="shared" si="20"/>
        <v>4524.99</v>
      </c>
    </row>
    <row r="202" spans="1:35" x14ac:dyDescent="0.25">
      <c r="A202" s="470" t="s">
        <v>632</v>
      </c>
      <c r="B202" s="180" t="s">
        <v>24</v>
      </c>
      <c r="C202" s="328" t="s">
        <v>24</v>
      </c>
      <c r="D202" s="180" t="s">
        <v>420</v>
      </c>
      <c r="E202" s="331" t="s">
        <v>200</v>
      </c>
      <c r="F202" s="180" t="s">
        <v>2001</v>
      </c>
      <c r="G202" s="180" t="s">
        <v>2006</v>
      </c>
      <c r="H202" s="186">
        <v>0</v>
      </c>
      <c r="I202" s="186">
        <v>8150</v>
      </c>
      <c r="J202" s="186">
        <f t="shared" si="22"/>
        <v>8150</v>
      </c>
      <c r="K202" s="180" t="s">
        <v>2002</v>
      </c>
      <c r="L202" s="180">
        <v>219371</v>
      </c>
      <c r="M202" s="144">
        <v>45336</v>
      </c>
      <c r="N202" s="144" t="s">
        <v>210</v>
      </c>
      <c r="O202" s="180" t="s">
        <v>148</v>
      </c>
      <c r="P202" s="180" t="s">
        <v>287</v>
      </c>
      <c r="Q202" s="274">
        <v>0</v>
      </c>
      <c r="R202" s="274">
        <v>302479</v>
      </c>
      <c r="S202" s="182">
        <f t="shared" si="21"/>
        <v>302479</v>
      </c>
      <c r="T202" s="216">
        <v>280205.46999999997</v>
      </c>
      <c r="U202" s="180">
        <v>144</v>
      </c>
      <c r="V202" s="180" t="s">
        <v>62</v>
      </c>
      <c r="W202" s="180" t="s">
        <v>62</v>
      </c>
      <c r="X202" s="180" t="s">
        <v>276</v>
      </c>
      <c r="Y202" s="180"/>
      <c r="Z202" s="180" t="s">
        <v>2005</v>
      </c>
      <c r="AA202" s="194">
        <v>0.03</v>
      </c>
      <c r="AB202" s="197" t="s">
        <v>552</v>
      </c>
      <c r="AC202" s="188">
        <v>0.02</v>
      </c>
      <c r="AD202" s="180">
        <f t="shared" si="16"/>
        <v>9074.369999999999</v>
      </c>
      <c r="AE202" s="180">
        <f t="shared" si="17"/>
        <v>2100.5486111111113</v>
      </c>
      <c r="AF202" s="189">
        <f t="shared" si="18"/>
        <v>6049.58</v>
      </c>
      <c r="AG202" s="368">
        <f t="shared" si="19"/>
        <v>8150.1286111111112</v>
      </c>
      <c r="AH202" s="190">
        <v>0.06</v>
      </c>
      <c r="AI202" s="189">
        <f t="shared" si="20"/>
        <v>18148.739999999998</v>
      </c>
    </row>
    <row r="203" spans="1:35" x14ac:dyDescent="0.25">
      <c r="A203" s="470" t="s">
        <v>632</v>
      </c>
      <c r="B203" s="180" t="s">
        <v>49</v>
      </c>
      <c r="C203" s="328" t="s">
        <v>49</v>
      </c>
      <c r="D203" s="180" t="s">
        <v>133</v>
      </c>
      <c r="E203" s="331" t="s">
        <v>189</v>
      </c>
      <c r="F203" s="8" t="s">
        <v>582</v>
      </c>
      <c r="G203" s="180" t="s">
        <v>583</v>
      </c>
      <c r="H203" s="186">
        <v>0</v>
      </c>
      <c r="I203" s="186">
        <v>9844</v>
      </c>
      <c r="J203" s="186">
        <f t="shared" si="22"/>
        <v>9844</v>
      </c>
      <c r="K203" s="180" t="s">
        <v>746</v>
      </c>
      <c r="L203" s="180">
        <v>32174789</v>
      </c>
      <c r="M203" s="144">
        <v>45337</v>
      </c>
      <c r="N203" s="144" t="s">
        <v>210</v>
      </c>
      <c r="O203" s="180" t="s">
        <v>148</v>
      </c>
      <c r="P203" s="180" t="s">
        <v>340</v>
      </c>
      <c r="Q203" s="274">
        <v>0</v>
      </c>
      <c r="R203" s="274">
        <v>428895</v>
      </c>
      <c r="S203" s="182">
        <f t="shared" si="21"/>
        <v>428895</v>
      </c>
      <c r="T203" s="216">
        <v>50230</v>
      </c>
      <c r="U203" s="180">
        <v>168</v>
      </c>
      <c r="V203" s="180" t="s">
        <v>64</v>
      </c>
      <c r="W203" s="180" t="s">
        <v>64</v>
      </c>
      <c r="X203" s="180" t="s">
        <v>276</v>
      </c>
      <c r="Y203" s="180" t="s">
        <v>777</v>
      </c>
      <c r="Z203" s="180" t="s">
        <v>910</v>
      </c>
      <c r="AA203" s="194">
        <v>0.04</v>
      </c>
      <c r="AB203" s="197" t="s">
        <v>552</v>
      </c>
      <c r="AC203" s="188">
        <v>1.7000000000000001E-2</v>
      </c>
      <c r="AD203" s="180">
        <f t="shared" si="16"/>
        <v>17155.8</v>
      </c>
      <c r="AE203" s="180">
        <f t="shared" si="17"/>
        <v>2552.9464285714284</v>
      </c>
      <c r="AF203" s="189">
        <f t="shared" si="18"/>
        <v>7291.2150000000001</v>
      </c>
      <c r="AG203" s="368">
        <f t="shared" si="19"/>
        <v>9844.1614285714277</v>
      </c>
      <c r="AH203" s="190">
        <v>0.03</v>
      </c>
      <c r="AI203" s="189">
        <f t="shared" si="20"/>
        <v>12866.85</v>
      </c>
    </row>
    <row r="204" spans="1:35" x14ac:dyDescent="0.25">
      <c r="A204" s="470" t="s">
        <v>632</v>
      </c>
      <c r="B204" s="180" t="s">
        <v>23</v>
      </c>
      <c r="C204" s="328" t="s">
        <v>23</v>
      </c>
      <c r="D204" s="180" t="s">
        <v>5937</v>
      </c>
      <c r="E204" s="331" t="s">
        <v>920</v>
      </c>
      <c r="F204" s="180" t="s">
        <v>551</v>
      </c>
      <c r="G204" s="171" t="s">
        <v>714</v>
      </c>
      <c r="H204" s="186">
        <v>0</v>
      </c>
      <c r="I204" s="186">
        <v>666</v>
      </c>
      <c r="J204" s="186">
        <f t="shared" si="22"/>
        <v>666</v>
      </c>
      <c r="K204" s="180" t="s">
        <v>2007</v>
      </c>
      <c r="L204" s="180">
        <v>33610565</v>
      </c>
      <c r="M204" s="144">
        <v>45337</v>
      </c>
      <c r="N204" s="144" t="s">
        <v>210</v>
      </c>
      <c r="O204" s="180" t="s">
        <v>128</v>
      </c>
      <c r="P204" s="180" t="s">
        <v>128</v>
      </c>
      <c r="Q204" s="274">
        <v>0</v>
      </c>
      <c r="R204" s="274">
        <v>20024</v>
      </c>
      <c r="S204" s="182">
        <f t="shared" si="21"/>
        <v>20024</v>
      </c>
      <c r="T204" s="216">
        <v>17923</v>
      </c>
      <c r="U204" s="180">
        <v>108</v>
      </c>
      <c r="V204" s="180" t="s">
        <v>62</v>
      </c>
      <c r="W204" s="180" t="s">
        <v>62</v>
      </c>
      <c r="X204" s="180" t="s">
        <v>276</v>
      </c>
      <c r="Y204" s="180"/>
      <c r="Z204" s="180" t="s">
        <v>2010</v>
      </c>
      <c r="AA204" s="194">
        <v>0.03</v>
      </c>
      <c r="AB204" s="197" t="s">
        <v>552</v>
      </c>
      <c r="AC204" s="188">
        <v>2.4E-2</v>
      </c>
      <c r="AD204" s="180">
        <f t="shared" si="16"/>
        <v>600.72</v>
      </c>
      <c r="AE204" s="180">
        <f t="shared" si="17"/>
        <v>185.40740740740742</v>
      </c>
      <c r="AF204" s="189">
        <f t="shared" si="18"/>
        <v>480.57600000000002</v>
      </c>
      <c r="AG204" s="368">
        <f t="shared" si="19"/>
        <v>665.98340740740741</v>
      </c>
      <c r="AH204" s="190">
        <v>0.06</v>
      </c>
      <c r="AI204" s="189">
        <f t="shared" si="20"/>
        <v>1201.44</v>
      </c>
    </row>
    <row r="205" spans="1:35" x14ac:dyDescent="0.25">
      <c r="A205" s="470" t="s">
        <v>632</v>
      </c>
      <c r="B205" s="180" t="s">
        <v>49</v>
      </c>
      <c r="C205" s="328" t="s">
        <v>49</v>
      </c>
      <c r="D205" s="180" t="s">
        <v>133</v>
      </c>
      <c r="E205" s="331" t="s">
        <v>612</v>
      </c>
      <c r="F205" s="180" t="s">
        <v>890</v>
      </c>
      <c r="G205" s="180" t="s">
        <v>891</v>
      </c>
      <c r="H205" s="186">
        <v>4908</v>
      </c>
      <c r="I205" s="186">
        <v>5378</v>
      </c>
      <c r="J205" s="186">
        <f t="shared" si="22"/>
        <v>470</v>
      </c>
      <c r="K205" s="180" t="s">
        <v>2008</v>
      </c>
      <c r="L205" s="180">
        <v>12768458</v>
      </c>
      <c r="M205" s="144">
        <v>45337</v>
      </c>
      <c r="N205" s="144" t="s">
        <v>210</v>
      </c>
      <c r="O205" s="180" t="s">
        <v>148</v>
      </c>
      <c r="P205" s="180" t="s">
        <v>343</v>
      </c>
      <c r="Q205" s="274">
        <v>142936.54999999999</v>
      </c>
      <c r="R205" s="274">
        <v>159896</v>
      </c>
      <c r="S205" s="182">
        <f t="shared" si="21"/>
        <v>16959.450000000012</v>
      </c>
      <c r="T205" s="216">
        <v>7864</v>
      </c>
      <c r="U205" s="180">
        <v>120</v>
      </c>
      <c r="V205" s="180" t="s">
        <v>63</v>
      </c>
      <c r="W205" s="180" t="s">
        <v>63</v>
      </c>
      <c r="X205" s="180" t="s">
        <v>277</v>
      </c>
      <c r="Y205" s="180"/>
      <c r="Z205" s="180" t="s">
        <v>2011</v>
      </c>
      <c r="AA205" s="194">
        <v>0.03</v>
      </c>
      <c r="AB205" s="197" t="s">
        <v>552</v>
      </c>
      <c r="AC205" s="188">
        <v>2.4E-2</v>
      </c>
      <c r="AD205" s="180">
        <f t="shared" si="16"/>
        <v>4796.88</v>
      </c>
      <c r="AE205" s="180">
        <f t="shared" si="17"/>
        <v>1332.4666666666667</v>
      </c>
      <c r="AF205" s="189">
        <f t="shared" si="18"/>
        <v>3837.5039999999999</v>
      </c>
      <c r="AG205" s="368">
        <f t="shared" si="19"/>
        <v>5169.9706666666661</v>
      </c>
      <c r="AH205" s="190">
        <v>0.06</v>
      </c>
      <c r="AI205" s="189">
        <f t="shared" si="20"/>
        <v>1017.5670000000007</v>
      </c>
    </row>
    <row r="206" spans="1:35" x14ac:dyDescent="0.25">
      <c r="A206" s="470" t="s">
        <v>632</v>
      </c>
      <c r="B206" s="180" t="s">
        <v>49</v>
      </c>
      <c r="C206" s="328" t="s">
        <v>49</v>
      </c>
      <c r="D206" s="180" t="s">
        <v>133</v>
      </c>
      <c r="E206" s="331" t="s">
        <v>189</v>
      </c>
      <c r="F206" s="180" t="s">
        <v>1253</v>
      </c>
      <c r="G206" s="180" t="s">
        <v>1264</v>
      </c>
      <c r="H206" s="186">
        <v>0</v>
      </c>
      <c r="I206" s="186">
        <v>13472</v>
      </c>
      <c r="J206" s="186">
        <f t="shared" si="22"/>
        <v>13472</v>
      </c>
      <c r="K206" s="180" t="s">
        <v>2009</v>
      </c>
      <c r="L206" s="180">
        <v>26242884</v>
      </c>
      <c r="M206" s="144">
        <v>45337</v>
      </c>
      <c r="N206" s="144" t="s">
        <v>210</v>
      </c>
      <c r="O206" s="180" t="s">
        <v>148</v>
      </c>
      <c r="P206" s="180" t="s">
        <v>1255</v>
      </c>
      <c r="Q206" s="274">
        <v>0</v>
      </c>
      <c r="R206" s="274">
        <v>500000</v>
      </c>
      <c r="S206" s="182">
        <f t="shared" si="21"/>
        <v>500000</v>
      </c>
      <c r="T206" s="216">
        <v>463900</v>
      </c>
      <c r="U206" s="180">
        <v>144</v>
      </c>
      <c r="V206" s="180" t="s">
        <v>62</v>
      </c>
      <c r="W206" s="180" t="s">
        <v>62</v>
      </c>
      <c r="X206" s="180" t="s">
        <v>276</v>
      </c>
      <c r="Y206" s="180"/>
      <c r="Z206" s="180" t="s">
        <v>2012</v>
      </c>
      <c r="AA206" s="194">
        <v>0.03</v>
      </c>
      <c r="AB206" s="197" t="s">
        <v>552</v>
      </c>
      <c r="AC206" s="188">
        <v>0.02</v>
      </c>
      <c r="AD206" s="180">
        <f t="shared" si="16"/>
        <v>15000</v>
      </c>
      <c r="AE206" s="180">
        <f t="shared" si="17"/>
        <v>3472.2222222222222</v>
      </c>
      <c r="AF206" s="189">
        <f t="shared" si="18"/>
        <v>10000</v>
      </c>
      <c r="AG206" s="368">
        <f t="shared" si="19"/>
        <v>13472.222222222223</v>
      </c>
      <c r="AH206" s="190">
        <v>0.06</v>
      </c>
      <c r="AI206" s="189">
        <f t="shared" si="20"/>
        <v>30000</v>
      </c>
    </row>
    <row r="207" spans="1:35" x14ac:dyDescent="0.25">
      <c r="A207" s="470" t="s">
        <v>632</v>
      </c>
      <c r="B207" s="180" t="s">
        <v>184</v>
      </c>
      <c r="C207" s="328" t="s">
        <v>184</v>
      </c>
      <c r="D207" s="180" t="s">
        <v>101</v>
      </c>
      <c r="E207" s="19" t="s">
        <v>206</v>
      </c>
      <c r="F207" s="180" t="s">
        <v>1288</v>
      </c>
      <c r="G207" s="180" t="s">
        <v>1987</v>
      </c>
      <c r="H207" s="186">
        <v>0</v>
      </c>
      <c r="I207" s="186">
        <v>8343</v>
      </c>
      <c r="J207" s="186">
        <f t="shared" si="22"/>
        <v>8343</v>
      </c>
      <c r="K207" s="180" t="s">
        <v>2013</v>
      </c>
      <c r="L207" s="180">
        <v>31130018</v>
      </c>
      <c r="M207" s="144">
        <v>45337</v>
      </c>
      <c r="N207" s="144" t="s">
        <v>210</v>
      </c>
      <c r="O207" s="180" t="s">
        <v>128</v>
      </c>
      <c r="P207" s="180" t="s">
        <v>128</v>
      </c>
      <c r="Q207" s="274">
        <v>0</v>
      </c>
      <c r="R207" s="274">
        <v>363497</v>
      </c>
      <c r="S207" s="182">
        <f t="shared" si="21"/>
        <v>363497</v>
      </c>
      <c r="T207" s="216">
        <v>33791</v>
      </c>
      <c r="U207" s="180">
        <v>168</v>
      </c>
      <c r="V207" s="180" t="s">
        <v>64</v>
      </c>
      <c r="W207" s="180" t="s">
        <v>64</v>
      </c>
      <c r="X207" s="180" t="s">
        <v>276</v>
      </c>
      <c r="Y207" s="180" t="s">
        <v>662</v>
      </c>
      <c r="Z207" s="180" t="s">
        <v>2022</v>
      </c>
      <c r="AA207" s="194">
        <v>0.04</v>
      </c>
      <c r="AB207" s="197" t="s">
        <v>552</v>
      </c>
      <c r="AC207" s="188">
        <v>1.7000000000000001E-2</v>
      </c>
      <c r="AD207" s="180">
        <f t="shared" si="16"/>
        <v>14539.880000000001</v>
      </c>
      <c r="AE207" s="180">
        <f t="shared" si="17"/>
        <v>2163.6726190476193</v>
      </c>
      <c r="AF207" s="189">
        <f t="shared" si="18"/>
        <v>6179.4490000000005</v>
      </c>
      <c r="AG207" s="368">
        <f t="shared" si="19"/>
        <v>8343.1216190476189</v>
      </c>
      <c r="AH207" s="190">
        <v>0.03</v>
      </c>
      <c r="AI207" s="189">
        <f t="shared" si="20"/>
        <v>10904.91</v>
      </c>
    </row>
    <row r="208" spans="1:35" x14ac:dyDescent="0.25">
      <c r="A208" s="470" t="s">
        <v>632</v>
      </c>
      <c r="B208" s="180" t="s">
        <v>27</v>
      </c>
      <c r="C208" s="328" t="s">
        <v>27</v>
      </c>
      <c r="D208" s="180" t="s">
        <v>5938</v>
      </c>
      <c r="E208" s="331" t="s">
        <v>460</v>
      </c>
      <c r="F208" s="180" t="s">
        <v>834</v>
      </c>
      <c r="G208" s="180" t="s">
        <v>805</v>
      </c>
      <c r="H208" s="186">
        <v>0</v>
      </c>
      <c r="I208" s="186">
        <v>1694</v>
      </c>
      <c r="J208" s="186">
        <f t="shared" si="22"/>
        <v>1694</v>
      </c>
      <c r="K208" s="180" t="s">
        <v>2014</v>
      </c>
      <c r="L208" s="180">
        <v>32154983</v>
      </c>
      <c r="M208" s="144">
        <v>45337</v>
      </c>
      <c r="N208" s="144" t="s">
        <v>210</v>
      </c>
      <c r="O208" s="180" t="s">
        <v>128</v>
      </c>
      <c r="P208" s="180" t="s">
        <v>128</v>
      </c>
      <c r="Q208" s="274">
        <v>0</v>
      </c>
      <c r="R208" s="274">
        <v>54941</v>
      </c>
      <c r="S208" s="182">
        <f t="shared" si="21"/>
        <v>54941</v>
      </c>
      <c r="T208" s="216">
        <v>13000</v>
      </c>
      <c r="U208" s="180">
        <v>120</v>
      </c>
      <c r="V208" s="180" t="s">
        <v>64</v>
      </c>
      <c r="W208" s="180" t="s">
        <v>64</v>
      </c>
      <c r="X208" s="180" t="s">
        <v>276</v>
      </c>
      <c r="Y208" s="180" t="s">
        <v>670</v>
      </c>
      <c r="Z208" s="180" t="s">
        <v>2023</v>
      </c>
      <c r="AA208" s="194">
        <v>0.03</v>
      </c>
      <c r="AB208" s="197" t="s">
        <v>552</v>
      </c>
      <c r="AC208" s="188">
        <v>2.2499999999999999E-2</v>
      </c>
      <c r="AD208" s="180">
        <f t="shared" si="16"/>
        <v>1648.23</v>
      </c>
      <c r="AE208" s="180">
        <f t="shared" si="17"/>
        <v>457.84166666666664</v>
      </c>
      <c r="AF208" s="189">
        <f t="shared" si="18"/>
        <v>1236.1724999999999</v>
      </c>
      <c r="AG208" s="368">
        <f t="shared" si="19"/>
        <v>1694.0141666666666</v>
      </c>
      <c r="AH208" s="190">
        <v>0.06</v>
      </c>
      <c r="AI208" s="189">
        <f t="shared" si="20"/>
        <v>3296.46</v>
      </c>
    </row>
    <row r="209" spans="1:35" x14ac:dyDescent="0.25">
      <c r="A209" s="470" t="s">
        <v>632</v>
      </c>
      <c r="B209" s="180" t="s">
        <v>37</v>
      </c>
      <c r="C209" s="328" t="s">
        <v>37</v>
      </c>
      <c r="D209" s="180" t="s">
        <v>99</v>
      </c>
      <c r="E209" s="19" t="s">
        <v>925</v>
      </c>
      <c r="F209" s="180" t="s">
        <v>677</v>
      </c>
      <c r="G209" s="180" t="s">
        <v>654</v>
      </c>
      <c r="H209" s="186">
        <v>0</v>
      </c>
      <c r="I209" s="186">
        <v>1150</v>
      </c>
      <c r="J209" s="186">
        <f t="shared" si="22"/>
        <v>1150</v>
      </c>
      <c r="K209" s="180" t="s">
        <v>2015</v>
      </c>
      <c r="L209" s="180">
        <v>9769889</v>
      </c>
      <c r="M209" s="144">
        <v>45337</v>
      </c>
      <c r="N209" s="144" t="s">
        <v>210</v>
      </c>
      <c r="O209" s="180" t="s">
        <v>148</v>
      </c>
      <c r="P209" s="180" t="s">
        <v>252</v>
      </c>
      <c r="Q209" s="274">
        <v>0</v>
      </c>
      <c r="R209" s="274">
        <v>22257</v>
      </c>
      <c r="S209" s="182">
        <f t="shared" si="21"/>
        <v>22257</v>
      </c>
      <c r="T209" s="216">
        <v>20057</v>
      </c>
      <c r="U209" s="180">
        <v>60</v>
      </c>
      <c r="V209" s="180" t="s">
        <v>62</v>
      </c>
      <c r="W209" s="180" t="s">
        <v>62</v>
      </c>
      <c r="X209" s="180" t="s">
        <v>276</v>
      </c>
      <c r="Y209" s="180"/>
      <c r="Z209" s="180" t="s">
        <v>2024</v>
      </c>
      <c r="AA209" s="194">
        <v>0.03</v>
      </c>
      <c r="AB209" s="197" t="s">
        <v>552</v>
      </c>
      <c r="AC209" s="188">
        <v>3.5000000000000003E-2</v>
      </c>
      <c r="AD209" s="180">
        <f t="shared" si="16"/>
        <v>667.70999999999992</v>
      </c>
      <c r="AE209" s="180">
        <f t="shared" si="17"/>
        <v>370.95</v>
      </c>
      <c r="AF209" s="189">
        <f t="shared" si="18"/>
        <v>778.99500000000012</v>
      </c>
      <c r="AG209" s="368">
        <f t="shared" si="19"/>
        <v>1149.9450000000002</v>
      </c>
      <c r="AH209" s="190">
        <v>0.06</v>
      </c>
      <c r="AI209" s="189">
        <f t="shared" si="20"/>
        <v>1335.4199999999998</v>
      </c>
    </row>
    <row r="210" spans="1:35" x14ac:dyDescent="0.25">
      <c r="A210" s="470" t="s">
        <v>632</v>
      </c>
      <c r="B210" s="180" t="s">
        <v>29</v>
      </c>
      <c r="C210" s="328" t="s">
        <v>29</v>
      </c>
      <c r="D210" s="180" t="s">
        <v>168</v>
      </c>
      <c r="E210" s="331" t="s">
        <v>455</v>
      </c>
      <c r="F210" s="180" t="s">
        <v>1356</v>
      </c>
      <c r="G210" s="180" t="s">
        <v>1359</v>
      </c>
      <c r="H210" s="186">
        <v>6610</v>
      </c>
      <c r="I210" s="186">
        <v>5599</v>
      </c>
      <c r="J210" s="186">
        <f t="shared" si="22"/>
        <v>-1011</v>
      </c>
      <c r="K210" s="180" t="s">
        <v>2016</v>
      </c>
      <c r="L210" s="180">
        <v>33663356</v>
      </c>
      <c r="M210" s="144">
        <v>45337</v>
      </c>
      <c r="N210" s="144" t="s">
        <v>210</v>
      </c>
      <c r="O210" s="180" t="s">
        <v>128</v>
      </c>
      <c r="P210" s="180" t="s">
        <v>128</v>
      </c>
      <c r="Q210" s="274">
        <v>195475</v>
      </c>
      <c r="R210" s="274">
        <v>243943</v>
      </c>
      <c r="S210" s="182">
        <f t="shared" si="21"/>
        <v>48468</v>
      </c>
      <c r="T210" s="216">
        <v>32730</v>
      </c>
      <c r="U210" s="180">
        <v>168</v>
      </c>
      <c r="V210" s="180" t="s">
        <v>63</v>
      </c>
      <c r="W210" s="180" t="s">
        <v>63</v>
      </c>
      <c r="X210" s="180" t="s">
        <v>277</v>
      </c>
      <c r="Y210" s="180"/>
      <c r="Z210" s="180" t="s">
        <v>2025</v>
      </c>
      <c r="AA210" s="194">
        <v>0.04</v>
      </c>
      <c r="AB210" s="197" t="s">
        <v>552</v>
      </c>
      <c r="AC210" s="188">
        <v>1.7000000000000001E-2</v>
      </c>
      <c r="AD210" s="180">
        <f t="shared" si="16"/>
        <v>9757.7199999999993</v>
      </c>
      <c r="AE210" s="180">
        <f t="shared" si="17"/>
        <v>1452.0416666666667</v>
      </c>
      <c r="AF210" s="189">
        <f t="shared" si="18"/>
        <v>4147.0309999999999</v>
      </c>
      <c r="AG210" s="368">
        <f t="shared" si="19"/>
        <v>5599.0726666666669</v>
      </c>
      <c r="AH210" s="190">
        <v>0.03</v>
      </c>
      <c r="AI210" s="189">
        <f t="shared" si="20"/>
        <v>1454.04</v>
      </c>
    </row>
    <row r="211" spans="1:35" x14ac:dyDescent="0.25">
      <c r="A211" s="470" t="s">
        <v>632</v>
      </c>
      <c r="B211" s="180" t="s">
        <v>29</v>
      </c>
      <c r="C211" s="328" t="s">
        <v>29</v>
      </c>
      <c r="D211" s="180" t="s">
        <v>168</v>
      </c>
      <c r="E211" s="331" t="s">
        <v>455</v>
      </c>
      <c r="F211" s="180" t="s">
        <v>1356</v>
      </c>
      <c r="G211" s="180" t="s">
        <v>1359</v>
      </c>
      <c r="H211" s="186">
        <v>848</v>
      </c>
      <c r="I211" s="186">
        <v>1092</v>
      </c>
      <c r="J211" s="186">
        <f t="shared" si="22"/>
        <v>244</v>
      </c>
      <c r="K211" s="180" t="s">
        <v>2017</v>
      </c>
      <c r="L211" s="180">
        <v>28812369</v>
      </c>
      <c r="M211" s="144">
        <v>45337</v>
      </c>
      <c r="N211" s="144" t="s">
        <v>210</v>
      </c>
      <c r="O211" s="180" t="s">
        <v>43</v>
      </c>
      <c r="P211" s="180" t="s">
        <v>43</v>
      </c>
      <c r="Q211" s="274">
        <v>16620</v>
      </c>
      <c r="R211" s="274">
        <v>32833</v>
      </c>
      <c r="S211" s="182">
        <f t="shared" si="21"/>
        <v>16213</v>
      </c>
      <c r="T211" s="216">
        <v>13471</v>
      </c>
      <c r="U211" s="180">
        <v>108</v>
      </c>
      <c r="V211" s="180" t="s">
        <v>63</v>
      </c>
      <c r="W211" s="180" t="s">
        <v>63</v>
      </c>
      <c r="X211" s="180" t="s">
        <v>277</v>
      </c>
      <c r="Y211" s="180"/>
      <c r="Z211" s="180" t="s">
        <v>2026</v>
      </c>
      <c r="AA211" s="194">
        <v>0.03</v>
      </c>
      <c r="AB211" s="197" t="s">
        <v>552</v>
      </c>
      <c r="AC211" s="188">
        <v>2.4E-2</v>
      </c>
      <c r="AD211" s="180">
        <f t="shared" si="16"/>
        <v>984.99</v>
      </c>
      <c r="AE211" s="180">
        <f t="shared" si="17"/>
        <v>304.00925925925924</v>
      </c>
      <c r="AF211" s="189">
        <f t="shared" si="18"/>
        <v>787.99199999999996</v>
      </c>
      <c r="AG211" s="368">
        <f t="shared" si="19"/>
        <v>1092.0012592592593</v>
      </c>
      <c r="AH211" s="190">
        <v>0.06</v>
      </c>
      <c r="AI211" s="189">
        <f t="shared" si="20"/>
        <v>972.78</v>
      </c>
    </row>
    <row r="212" spans="1:35" x14ac:dyDescent="0.25">
      <c r="A212" s="470" t="s">
        <v>632</v>
      </c>
      <c r="B212" s="180" t="s">
        <v>29</v>
      </c>
      <c r="C212" s="328" t="s">
        <v>29</v>
      </c>
      <c r="D212" s="180" t="s">
        <v>168</v>
      </c>
      <c r="E212" s="331" t="s">
        <v>405</v>
      </c>
      <c r="F212" s="171" t="s">
        <v>811</v>
      </c>
      <c r="G212" s="171" t="s">
        <v>812</v>
      </c>
      <c r="H212" s="186">
        <v>0</v>
      </c>
      <c r="I212" s="186">
        <v>1388</v>
      </c>
      <c r="J212" s="186">
        <f t="shared" si="22"/>
        <v>1388</v>
      </c>
      <c r="K212" s="180" t="s">
        <v>1601</v>
      </c>
      <c r="L212" s="180">
        <v>27289742</v>
      </c>
      <c r="M212" s="144">
        <v>45337</v>
      </c>
      <c r="N212" s="144" t="s">
        <v>210</v>
      </c>
      <c r="O212" s="180" t="s">
        <v>43</v>
      </c>
      <c r="P212" s="180" t="s">
        <v>43</v>
      </c>
      <c r="Q212" s="274">
        <v>0</v>
      </c>
      <c r="R212" s="274">
        <v>45000</v>
      </c>
      <c r="S212" s="182">
        <f t="shared" si="21"/>
        <v>45000</v>
      </c>
      <c r="T212" s="216">
        <v>41650</v>
      </c>
      <c r="U212" s="180">
        <v>120</v>
      </c>
      <c r="V212" s="180" t="s">
        <v>62</v>
      </c>
      <c r="W212" s="180" t="s">
        <v>62</v>
      </c>
      <c r="X212" s="180" t="s">
        <v>276</v>
      </c>
      <c r="Y212" s="180"/>
      <c r="Z212" s="180" t="s">
        <v>2027</v>
      </c>
      <c r="AA212" s="194">
        <v>0.03</v>
      </c>
      <c r="AB212" s="197" t="s">
        <v>552</v>
      </c>
      <c r="AC212" s="188">
        <v>2.2499999999999999E-2</v>
      </c>
      <c r="AD212" s="180">
        <f t="shared" si="16"/>
        <v>1350</v>
      </c>
      <c r="AE212" s="180">
        <f t="shared" si="17"/>
        <v>375</v>
      </c>
      <c r="AF212" s="189">
        <f t="shared" si="18"/>
        <v>1012.5</v>
      </c>
      <c r="AG212" s="368">
        <f t="shared" si="19"/>
        <v>1387.5</v>
      </c>
      <c r="AH212" s="190">
        <v>0.06</v>
      </c>
      <c r="AI212" s="189">
        <f t="shared" si="20"/>
        <v>2700</v>
      </c>
    </row>
    <row r="213" spans="1:35" x14ac:dyDescent="0.25">
      <c r="A213" s="470" t="s">
        <v>632</v>
      </c>
      <c r="B213" s="180" t="s">
        <v>27</v>
      </c>
      <c r="C213" s="328" t="s">
        <v>27</v>
      </c>
      <c r="D213" s="180" t="s">
        <v>5938</v>
      </c>
      <c r="E213" s="331" t="s">
        <v>209</v>
      </c>
      <c r="F213" s="180" t="s">
        <v>564</v>
      </c>
      <c r="G213" s="171" t="s">
        <v>565</v>
      </c>
      <c r="H213" s="186">
        <v>18431</v>
      </c>
      <c r="I213" s="186">
        <v>18292</v>
      </c>
      <c r="J213" s="186">
        <f t="shared" si="22"/>
        <v>-139</v>
      </c>
      <c r="K213" s="180" t="s">
        <v>2018</v>
      </c>
      <c r="L213" s="180">
        <v>24666078</v>
      </c>
      <c r="M213" s="144">
        <v>45337</v>
      </c>
      <c r="N213" s="144" t="s">
        <v>210</v>
      </c>
      <c r="O213" s="180" t="s">
        <v>148</v>
      </c>
      <c r="P213" s="180" t="s">
        <v>45</v>
      </c>
      <c r="Q213" s="274">
        <v>677587</v>
      </c>
      <c r="R213" s="274">
        <v>796967</v>
      </c>
      <c r="S213" s="182">
        <f t="shared" si="21"/>
        <v>119380</v>
      </c>
      <c r="T213" s="216">
        <v>70461</v>
      </c>
      <c r="U213" s="180">
        <v>168</v>
      </c>
      <c r="V213" s="180" t="s">
        <v>63</v>
      </c>
      <c r="W213" s="180" t="s">
        <v>63</v>
      </c>
      <c r="X213" s="180" t="s">
        <v>277</v>
      </c>
      <c r="Y213" s="180"/>
      <c r="Z213" s="180" t="s">
        <v>2028</v>
      </c>
      <c r="AA213" s="194">
        <v>0.04</v>
      </c>
      <c r="AB213" s="197" t="s">
        <v>552</v>
      </c>
      <c r="AC213" s="188">
        <v>1.7000000000000001E-2</v>
      </c>
      <c r="AD213" s="180">
        <f t="shared" si="16"/>
        <v>31878.68</v>
      </c>
      <c r="AE213" s="180">
        <f t="shared" si="17"/>
        <v>4743.8511904761908</v>
      </c>
      <c r="AF213" s="189">
        <f t="shared" si="18"/>
        <v>13548.439</v>
      </c>
      <c r="AG213" s="368">
        <f t="shared" si="19"/>
        <v>18292.290190476189</v>
      </c>
      <c r="AH213" s="190">
        <v>0.03</v>
      </c>
      <c r="AI213" s="189">
        <f t="shared" si="20"/>
        <v>3581.4</v>
      </c>
    </row>
    <row r="214" spans="1:35" x14ac:dyDescent="0.25">
      <c r="A214" s="470" t="s">
        <v>632</v>
      </c>
      <c r="B214" s="180" t="s">
        <v>37</v>
      </c>
      <c r="C214" s="328" t="s">
        <v>37</v>
      </c>
      <c r="D214" s="180" t="s">
        <v>99</v>
      </c>
      <c r="E214" s="331" t="s">
        <v>457</v>
      </c>
      <c r="F214" s="180" t="s">
        <v>562</v>
      </c>
      <c r="G214" s="171" t="s">
        <v>563</v>
      </c>
      <c r="H214" s="186">
        <v>4500</v>
      </c>
      <c r="I214" s="186">
        <v>4500</v>
      </c>
      <c r="J214" s="186">
        <f t="shared" si="22"/>
        <v>0</v>
      </c>
      <c r="K214" s="180" t="s">
        <v>2019</v>
      </c>
      <c r="L214" s="180">
        <v>29768175</v>
      </c>
      <c r="M214" s="144">
        <v>45337</v>
      </c>
      <c r="N214" s="144" t="s">
        <v>210</v>
      </c>
      <c r="O214" s="180" t="s">
        <v>21</v>
      </c>
      <c r="P214" s="180" t="s">
        <v>21</v>
      </c>
      <c r="Q214" s="274">
        <v>162341.28</v>
      </c>
      <c r="R214" s="274">
        <v>196061</v>
      </c>
      <c r="S214" s="182">
        <f t="shared" si="21"/>
        <v>33719.72</v>
      </c>
      <c r="T214" s="216">
        <v>20856</v>
      </c>
      <c r="U214" s="180">
        <v>168</v>
      </c>
      <c r="V214" s="180" t="s">
        <v>63</v>
      </c>
      <c r="W214" s="180" t="s">
        <v>63</v>
      </c>
      <c r="X214" s="180" t="s">
        <v>277</v>
      </c>
      <c r="Y214" s="180"/>
      <c r="Z214" s="180" t="s">
        <v>2029</v>
      </c>
      <c r="AA214" s="194">
        <v>0.04</v>
      </c>
      <c r="AB214" s="197" t="s">
        <v>552</v>
      </c>
      <c r="AC214" s="188">
        <v>1.7000000000000001E-2</v>
      </c>
      <c r="AD214" s="180">
        <f t="shared" si="16"/>
        <v>7842.4400000000005</v>
      </c>
      <c r="AE214" s="180">
        <f t="shared" si="17"/>
        <v>1167.0297619047619</v>
      </c>
      <c r="AF214" s="189">
        <f t="shared" si="18"/>
        <v>3333.0370000000003</v>
      </c>
      <c r="AG214" s="368">
        <f t="shared" si="19"/>
        <v>4500.0667619047617</v>
      </c>
      <c r="AH214" s="190">
        <v>0.03</v>
      </c>
      <c r="AI214" s="189">
        <f t="shared" si="20"/>
        <v>1011.5916</v>
      </c>
    </row>
    <row r="215" spans="1:35" x14ac:dyDescent="0.25">
      <c r="A215" s="470" t="s">
        <v>632</v>
      </c>
      <c r="B215" s="180" t="s">
        <v>49</v>
      </c>
      <c r="C215" s="328" t="s">
        <v>49</v>
      </c>
      <c r="D215" s="180" t="s">
        <v>133</v>
      </c>
      <c r="E215" s="331" t="s">
        <v>931</v>
      </c>
      <c r="F215" s="180" t="s">
        <v>1291</v>
      </c>
      <c r="G215" s="180" t="s">
        <v>2031</v>
      </c>
      <c r="H215" s="186">
        <v>0</v>
      </c>
      <c r="I215" s="186">
        <v>37900</v>
      </c>
      <c r="J215" s="186">
        <f t="shared" si="22"/>
        <v>37900</v>
      </c>
      <c r="K215" s="180" t="s">
        <v>2020</v>
      </c>
      <c r="L215" s="180">
        <v>23625858</v>
      </c>
      <c r="M215" s="144">
        <v>45337</v>
      </c>
      <c r="N215" s="144" t="s">
        <v>210</v>
      </c>
      <c r="O215" s="180" t="s">
        <v>148</v>
      </c>
      <c r="P215" s="21" t="s">
        <v>332</v>
      </c>
      <c r="Q215" s="274">
        <v>0</v>
      </c>
      <c r="R215" s="274">
        <v>1651272</v>
      </c>
      <c r="S215" s="182">
        <f t="shared" si="21"/>
        <v>1651272</v>
      </c>
      <c r="T215" s="216">
        <v>122144.68</v>
      </c>
      <c r="U215" s="180">
        <v>168</v>
      </c>
      <c r="V215" s="180" t="s">
        <v>64</v>
      </c>
      <c r="W215" s="180" t="s">
        <v>64</v>
      </c>
      <c r="X215" s="180" t="s">
        <v>276</v>
      </c>
      <c r="Y215" s="180" t="s">
        <v>115</v>
      </c>
      <c r="Z215" s="180" t="s">
        <v>2030</v>
      </c>
      <c r="AA215" s="194">
        <v>0.04</v>
      </c>
      <c r="AB215" s="197" t="s">
        <v>552</v>
      </c>
      <c r="AC215" s="188">
        <v>1.7000000000000001E-2</v>
      </c>
      <c r="AD215" s="180">
        <f t="shared" si="16"/>
        <v>66050.880000000005</v>
      </c>
      <c r="AE215" s="180">
        <f t="shared" si="17"/>
        <v>9829</v>
      </c>
      <c r="AF215" s="189">
        <f t="shared" si="18"/>
        <v>28071.624000000003</v>
      </c>
      <c r="AG215" s="368">
        <f t="shared" si="19"/>
        <v>37900.624000000003</v>
      </c>
      <c r="AH215" s="190">
        <v>0.03</v>
      </c>
      <c r="AI215" s="189">
        <f t="shared" si="20"/>
        <v>49538.159999999996</v>
      </c>
    </row>
    <row r="216" spans="1:35" x14ac:dyDescent="0.25">
      <c r="A216" s="470" t="s">
        <v>632</v>
      </c>
      <c r="B216" s="180" t="s">
        <v>29</v>
      </c>
      <c r="C216" s="328" t="s">
        <v>29</v>
      </c>
      <c r="D216" s="180" t="s">
        <v>168</v>
      </c>
      <c r="E216" s="331" t="s">
        <v>404</v>
      </c>
      <c r="F216" s="180" t="s">
        <v>1220</v>
      </c>
      <c r="G216" s="180" t="s">
        <v>2033</v>
      </c>
      <c r="H216" s="186">
        <v>0</v>
      </c>
      <c r="I216" s="186">
        <v>32266</v>
      </c>
      <c r="J216" s="186">
        <f t="shared" si="22"/>
        <v>32266</v>
      </c>
      <c r="K216" s="180" t="s">
        <v>2021</v>
      </c>
      <c r="L216" s="180">
        <v>25049359</v>
      </c>
      <c r="M216" s="144">
        <v>45337</v>
      </c>
      <c r="N216" s="144" t="s">
        <v>210</v>
      </c>
      <c r="O216" s="180" t="s">
        <v>43</v>
      </c>
      <c r="P216" s="180" t="s">
        <v>43</v>
      </c>
      <c r="Q216" s="274">
        <v>0</v>
      </c>
      <c r="R216" s="274">
        <v>1401446</v>
      </c>
      <c r="S216" s="182">
        <f t="shared" si="21"/>
        <v>1401446</v>
      </c>
      <c r="T216" s="216">
        <v>314737.24</v>
      </c>
      <c r="U216" s="180">
        <v>168</v>
      </c>
      <c r="V216" s="180" t="s">
        <v>64</v>
      </c>
      <c r="W216" s="180" t="s">
        <v>64</v>
      </c>
      <c r="X216" s="180" t="s">
        <v>276</v>
      </c>
      <c r="Y216" s="180" t="s">
        <v>115</v>
      </c>
      <c r="Z216" s="180" t="s">
        <v>2032</v>
      </c>
      <c r="AA216" s="194">
        <v>0.04</v>
      </c>
      <c r="AB216" s="197" t="s">
        <v>552</v>
      </c>
      <c r="AC216" s="188">
        <v>1.7000000000000001E-2</v>
      </c>
      <c r="AD216" s="180">
        <f t="shared" si="16"/>
        <v>56057.840000000004</v>
      </c>
      <c r="AE216" s="180">
        <f t="shared" si="17"/>
        <v>8341.9404761904771</v>
      </c>
      <c r="AF216" s="189">
        <f t="shared" ref="AF216:AF279" si="23">AC216*R216</f>
        <v>23824.582000000002</v>
      </c>
      <c r="AG216" s="368">
        <f t="shared" ref="AG216:AG279" si="24">AE216+AF216</f>
        <v>32166.522476190479</v>
      </c>
      <c r="AH216" s="190">
        <v>0.03</v>
      </c>
      <c r="AI216" s="189">
        <f t="shared" si="20"/>
        <v>42043.38</v>
      </c>
    </row>
    <row r="217" spans="1:35" x14ac:dyDescent="0.25">
      <c r="A217" s="470" t="s">
        <v>632</v>
      </c>
      <c r="B217" s="180" t="s">
        <v>24</v>
      </c>
      <c r="C217" s="328" t="s">
        <v>24</v>
      </c>
      <c r="D217" s="180" t="s">
        <v>420</v>
      </c>
      <c r="E217" s="331" t="s">
        <v>532</v>
      </c>
      <c r="F217" s="180" t="s">
        <v>853</v>
      </c>
      <c r="G217" s="171" t="s">
        <v>854</v>
      </c>
      <c r="H217" s="186">
        <v>1986</v>
      </c>
      <c r="I217" s="186">
        <v>26810</v>
      </c>
      <c r="J217" s="186">
        <f t="shared" si="22"/>
        <v>24824</v>
      </c>
      <c r="K217" s="180" t="s">
        <v>2034</v>
      </c>
      <c r="L217" s="180">
        <v>27571967</v>
      </c>
      <c r="M217" s="144">
        <v>45338</v>
      </c>
      <c r="N217" s="144" t="s">
        <v>210</v>
      </c>
      <c r="O217" s="180" t="s">
        <v>21</v>
      </c>
      <c r="P217" s="180" t="s">
        <v>21</v>
      </c>
      <c r="Q217" s="274">
        <v>29229</v>
      </c>
      <c r="R217" s="274">
        <v>1168089</v>
      </c>
      <c r="S217" s="182">
        <f t="shared" si="21"/>
        <v>1138860</v>
      </c>
      <c r="T217" s="216">
        <v>99874</v>
      </c>
      <c r="U217" s="180">
        <v>168</v>
      </c>
      <c r="V217" s="180" t="s">
        <v>64</v>
      </c>
      <c r="W217" s="180" t="s">
        <v>64</v>
      </c>
      <c r="X217" s="180" t="s">
        <v>276</v>
      </c>
      <c r="Y217" s="180" t="s">
        <v>2035</v>
      </c>
      <c r="Z217" s="180" t="s">
        <v>2042</v>
      </c>
      <c r="AA217" s="194">
        <v>0.04</v>
      </c>
      <c r="AB217" s="197" t="s">
        <v>552</v>
      </c>
      <c r="AC217" s="188">
        <v>1.7000000000000001E-2</v>
      </c>
      <c r="AD217" s="180">
        <f t="shared" si="16"/>
        <v>46723.56</v>
      </c>
      <c r="AE217" s="180">
        <f t="shared" si="17"/>
        <v>6952.9107142857147</v>
      </c>
      <c r="AF217" s="189">
        <f t="shared" si="23"/>
        <v>19857.513000000003</v>
      </c>
      <c r="AG217" s="368">
        <f t="shared" si="24"/>
        <v>26810.423714285716</v>
      </c>
      <c r="AH217" s="190">
        <v>0.03</v>
      </c>
      <c r="AI217" s="189">
        <f t="shared" si="20"/>
        <v>34165.799999999996</v>
      </c>
    </row>
    <row r="218" spans="1:35" x14ac:dyDescent="0.25">
      <c r="A218" s="470" t="s">
        <v>632</v>
      </c>
      <c r="B218" s="180" t="s">
        <v>24</v>
      </c>
      <c r="C218" s="328" t="s">
        <v>24</v>
      </c>
      <c r="D218" s="180" t="s">
        <v>420</v>
      </c>
      <c r="E218" s="318" t="s">
        <v>2082</v>
      </c>
      <c r="F218" s="180" t="s">
        <v>1408</v>
      </c>
      <c r="G218" s="180" t="s">
        <v>1415</v>
      </c>
      <c r="H218" s="186">
        <v>0</v>
      </c>
      <c r="I218" s="186">
        <v>3200</v>
      </c>
      <c r="J218" s="186">
        <f t="shared" si="22"/>
        <v>3200</v>
      </c>
      <c r="K218" s="180" t="s">
        <v>2036</v>
      </c>
      <c r="L218" s="180">
        <v>37921309</v>
      </c>
      <c r="M218" s="144">
        <v>45338</v>
      </c>
      <c r="N218" s="144" t="s">
        <v>210</v>
      </c>
      <c r="O218" s="180" t="s">
        <v>128</v>
      </c>
      <c r="P218" s="180" t="s">
        <v>128</v>
      </c>
      <c r="Q218" s="274">
        <v>0</v>
      </c>
      <c r="R218" s="274">
        <v>118764</v>
      </c>
      <c r="S218" s="182">
        <f t="shared" si="21"/>
        <v>118764</v>
      </c>
      <c r="T218" s="216">
        <v>109350</v>
      </c>
      <c r="U218" s="180">
        <v>72</v>
      </c>
      <c r="V218" s="180" t="s">
        <v>62</v>
      </c>
      <c r="W218" s="180" t="s">
        <v>62</v>
      </c>
      <c r="X218" s="180" t="s">
        <v>276</v>
      </c>
      <c r="Y218" s="180"/>
      <c r="Z218" s="180" t="s">
        <v>2043</v>
      </c>
      <c r="AA218" s="194">
        <v>0.03</v>
      </c>
      <c r="AB218" s="197" t="s">
        <v>552</v>
      </c>
      <c r="AC218" s="188">
        <v>0.03</v>
      </c>
      <c r="AD218" s="180">
        <f t="shared" si="16"/>
        <v>3562.92</v>
      </c>
      <c r="AE218" s="180">
        <f t="shared" si="17"/>
        <v>1649.5</v>
      </c>
      <c r="AF218" s="189">
        <f t="shared" si="23"/>
        <v>3562.92</v>
      </c>
      <c r="AG218" s="368">
        <f t="shared" si="24"/>
        <v>5212.42</v>
      </c>
      <c r="AH218" s="190">
        <v>0.06</v>
      </c>
      <c r="AI218" s="189">
        <f t="shared" si="20"/>
        <v>7125.84</v>
      </c>
    </row>
    <row r="219" spans="1:35" x14ac:dyDescent="0.25">
      <c r="A219" s="470" t="s">
        <v>632</v>
      </c>
      <c r="B219" s="180" t="s">
        <v>27</v>
      </c>
      <c r="C219" s="328" t="s">
        <v>27</v>
      </c>
      <c r="D219" s="180" t="s">
        <v>5938</v>
      </c>
      <c r="E219" s="331" t="s">
        <v>209</v>
      </c>
      <c r="F219" s="180" t="s">
        <v>1298</v>
      </c>
      <c r="G219" s="180" t="s">
        <v>2045</v>
      </c>
      <c r="H219" s="186">
        <v>0</v>
      </c>
      <c r="I219" s="186">
        <v>13109</v>
      </c>
      <c r="J219" s="186">
        <f t="shared" si="22"/>
        <v>13109</v>
      </c>
      <c r="K219" s="180" t="s">
        <v>2037</v>
      </c>
      <c r="L219" s="180">
        <v>25614630</v>
      </c>
      <c r="M219" s="144">
        <v>45338</v>
      </c>
      <c r="N219" s="144" t="s">
        <v>210</v>
      </c>
      <c r="O219" s="180" t="s">
        <v>43</v>
      </c>
      <c r="P219" s="180" t="s">
        <v>43</v>
      </c>
      <c r="Q219" s="274">
        <v>0</v>
      </c>
      <c r="R219" s="274">
        <v>571148</v>
      </c>
      <c r="S219" s="182">
        <f t="shared" si="21"/>
        <v>571148</v>
      </c>
      <c r="T219" s="216">
        <v>80632</v>
      </c>
      <c r="U219" s="180">
        <v>168</v>
      </c>
      <c r="V219" s="180" t="s">
        <v>64</v>
      </c>
      <c r="W219" s="180" t="s">
        <v>64</v>
      </c>
      <c r="X219" s="180" t="s">
        <v>276</v>
      </c>
      <c r="Y219" s="180" t="s">
        <v>662</v>
      </c>
      <c r="Z219" s="180" t="s">
        <v>2044</v>
      </c>
      <c r="AA219" s="194">
        <v>0.04</v>
      </c>
      <c r="AB219" s="197" t="s">
        <v>552</v>
      </c>
      <c r="AC219" s="188">
        <v>1.7000000000000001E-2</v>
      </c>
      <c r="AD219" s="180">
        <f t="shared" si="16"/>
        <v>22845.920000000002</v>
      </c>
      <c r="AE219" s="180">
        <f t="shared" si="17"/>
        <v>3399.6904761904761</v>
      </c>
      <c r="AF219" s="189">
        <f t="shared" si="23"/>
        <v>9709.5160000000014</v>
      </c>
      <c r="AG219" s="368">
        <f t="shared" si="24"/>
        <v>13109.206476190477</v>
      </c>
      <c r="AH219" s="190">
        <v>0.03</v>
      </c>
      <c r="AI219" s="189">
        <f t="shared" si="20"/>
        <v>17134.439999999999</v>
      </c>
    </row>
    <row r="220" spans="1:35" x14ac:dyDescent="0.25">
      <c r="A220" s="470" t="s">
        <v>632</v>
      </c>
      <c r="B220" s="180" t="s">
        <v>241</v>
      </c>
      <c r="C220" s="328" t="s">
        <v>241</v>
      </c>
      <c r="D220" s="180" t="s">
        <v>101</v>
      </c>
      <c r="E220" s="331" t="s">
        <v>489</v>
      </c>
      <c r="F220" s="180" t="s">
        <v>836</v>
      </c>
      <c r="G220" s="171" t="s">
        <v>605</v>
      </c>
      <c r="H220" s="186">
        <v>0</v>
      </c>
      <c r="I220" s="186">
        <v>2782</v>
      </c>
      <c r="J220" s="186">
        <f t="shared" si="22"/>
        <v>2782</v>
      </c>
      <c r="K220" s="180" t="s">
        <v>2038</v>
      </c>
      <c r="L220" s="180">
        <v>29984735</v>
      </c>
      <c r="M220" s="144">
        <v>45338</v>
      </c>
      <c r="N220" s="144" t="s">
        <v>210</v>
      </c>
      <c r="O220" s="180" t="s">
        <v>43</v>
      </c>
      <c r="P220" s="180" t="s">
        <v>43</v>
      </c>
      <c r="Q220" s="274">
        <v>0</v>
      </c>
      <c r="R220" s="274">
        <v>121209</v>
      </c>
      <c r="S220" s="182">
        <f t="shared" si="21"/>
        <v>121209</v>
      </c>
      <c r="T220" s="216">
        <v>39581.46</v>
      </c>
      <c r="U220" s="180">
        <v>168</v>
      </c>
      <c r="V220" s="180" t="s">
        <v>64</v>
      </c>
      <c r="W220" s="180" t="s">
        <v>64</v>
      </c>
      <c r="X220" s="180" t="s">
        <v>276</v>
      </c>
      <c r="Y220" s="180" t="s">
        <v>115</v>
      </c>
      <c r="Z220" s="180" t="s">
        <v>2046</v>
      </c>
      <c r="AA220" s="194">
        <v>0.04</v>
      </c>
      <c r="AB220" s="197" t="s">
        <v>552</v>
      </c>
      <c r="AC220" s="188">
        <v>1.7000000000000001E-2</v>
      </c>
      <c r="AD220" s="180">
        <f t="shared" si="16"/>
        <v>4848.3599999999997</v>
      </c>
      <c r="AE220" s="180">
        <f t="shared" si="17"/>
        <v>721.48214285714289</v>
      </c>
      <c r="AF220" s="189">
        <f t="shared" si="23"/>
        <v>2060.5530000000003</v>
      </c>
      <c r="AG220" s="368">
        <f t="shared" si="24"/>
        <v>2782.035142857143</v>
      </c>
      <c r="AH220" s="190">
        <v>0.03</v>
      </c>
      <c r="AI220" s="189">
        <f t="shared" si="20"/>
        <v>3636.27</v>
      </c>
    </row>
    <row r="221" spans="1:35" x14ac:dyDescent="0.25">
      <c r="A221" s="470" t="s">
        <v>632</v>
      </c>
      <c r="B221" s="180" t="s">
        <v>37</v>
      </c>
      <c r="C221" s="328" t="s">
        <v>37</v>
      </c>
      <c r="D221" s="180" t="s">
        <v>99</v>
      </c>
      <c r="E221" s="331" t="s">
        <v>459</v>
      </c>
      <c r="F221" s="180" t="s">
        <v>939</v>
      </c>
      <c r="G221" s="180" t="s">
        <v>638</v>
      </c>
      <c r="H221" s="186">
        <v>0</v>
      </c>
      <c r="I221" s="186">
        <v>570</v>
      </c>
      <c r="J221" s="186">
        <f t="shared" si="22"/>
        <v>570</v>
      </c>
      <c r="K221" s="180" t="s">
        <v>2039</v>
      </c>
      <c r="L221" s="180">
        <v>21530498</v>
      </c>
      <c r="M221" s="144">
        <v>45338</v>
      </c>
      <c r="N221" s="144" t="s">
        <v>210</v>
      </c>
      <c r="O221" s="180" t="s">
        <v>148</v>
      </c>
      <c r="P221" s="180" t="s">
        <v>252</v>
      </c>
      <c r="Q221" s="274">
        <v>0</v>
      </c>
      <c r="R221" s="274">
        <v>17138</v>
      </c>
      <c r="S221" s="182">
        <f t="shared" si="21"/>
        <v>17138</v>
      </c>
      <c r="T221" s="216"/>
      <c r="U221" s="180">
        <v>108</v>
      </c>
      <c r="V221" s="180" t="s">
        <v>62</v>
      </c>
      <c r="W221" s="180" t="s">
        <v>62</v>
      </c>
      <c r="X221" s="180" t="s">
        <v>276</v>
      </c>
      <c r="Y221" s="180"/>
      <c r="Z221" s="180" t="s">
        <v>2047</v>
      </c>
      <c r="AA221" s="194">
        <v>0.03</v>
      </c>
      <c r="AB221" s="197" t="s">
        <v>552</v>
      </c>
      <c r="AC221" s="188">
        <v>2.4E-2</v>
      </c>
      <c r="AD221" s="180">
        <f t="shared" si="16"/>
        <v>514.14</v>
      </c>
      <c r="AE221" s="180">
        <f t="shared" si="17"/>
        <v>158.68518518518519</v>
      </c>
      <c r="AF221" s="189">
        <f t="shared" si="23"/>
        <v>411.31200000000001</v>
      </c>
      <c r="AG221" s="368">
        <f t="shared" si="24"/>
        <v>569.99718518518523</v>
      </c>
      <c r="AH221" s="190">
        <v>0.06</v>
      </c>
      <c r="AI221" s="189">
        <f t="shared" si="20"/>
        <v>1028.28</v>
      </c>
    </row>
    <row r="222" spans="1:35" x14ac:dyDescent="0.25">
      <c r="A222" s="470" t="s">
        <v>632</v>
      </c>
      <c r="B222" s="180" t="s">
        <v>49</v>
      </c>
      <c r="C222" s="328" t="s">
        <v>49</v>
      </c>
      <c r="D222" s="180" t="s">
        <v>133</v>
      </c>
      <c r="E222" s="331" t="s">
        <v>549</v>
      </c>
      <c r="F222" s="8" t="s">
        <v>852</v>
      </c>
      <c r="G222" s="180" t="s">
        <v>1548</v>
      </c>
      <c r="H222" s="186">
        <v>22285</v>
      </c>
      <c r="I222" s="186">
        <v>21629</v>
      </c>
      <c r="J222" s="186">
        <f t="shared" si="22"/>
        <v>-656</v>
      </c>
      <c r="K222" s="180" t="s">
        <v>2040</v>
      </c>
      <c r="L222" s="180">
        <v>24742083</v>
      </c>
      <c r="M222" s="144">
        <v>45338</v>
      </c>
      <c r="N222" s="144" t="s">
        <v>210</v>
      </c>
      <c r="O222" s="180" t="s">
        <v>128</v>
      </c>
      <c r="P222" s="180" t="s">
        <v>128</v>
      </c>
      <c r="Q222" s="274">
        <v>792727</v>
      </c>
      <c r="R222" s="274">
        <v>942357</v>
      </c>
      <c r="S222" s="182">
        <f t="shared" si="21"/>
        <v>149630</v>
      </c>
      <c r="T222" s="216">
        <v>91989</v>
      </c>
      <c r="U222" s="180">
        <v>168</v>
      </c>
      <c r="V222" s="180" t="s">
        <v>63</v>
      </c>
      <c r="W222" s="180" t="s">
        <v>63</v>
      </c>
      <c r="X222" s="180" t="s">
        <v>277</v>
      </c>
      <c r="Y222" s="180"/>
      <c r="Z222" s="180" t="s">
        <v>2048</v>
      </c>
      <c r="AA222" s="194">
        <v>0.04</v>
      </c>
      <c r="AB222" s="197" t="s">
        <v>552</v>
      </c>
      <c r="AC222" s="188">
        <v>1.7000000000000001E-2</v>
      </c>
      <c r="AD222" s="180">
        <f t="shared" si="16"/>
        <v>37694.28</v>
      </c>
      <c r="AE222" s="180">
        <f t="shared" si="17"/>
        <v>5609.2678571428569</v>
      </c>
      <c r="AF222" s="189">
        <f t="shared" si="23"/>
        <v>16020.069000000001</v>
      </c>
      <c r="AG222" s="368">
        <f t="shared" si="24"/>
        <v>21629.336857142858</v>
      </c>
      <c r="AH222" s="190">
        <v>0.03</v>
      </c>
      <c r="AI222" s="189">
        <f t="shared" si="20"/>
        <v>4488.8999999999996</v>
      </c>
    </row>
    <row r="223" spans="1:35" x14ac:dyDescent="0.25">
      <c r="A223" s="470" t="s">
        <v>632</v>
      </c>
      <c r="B223" s="180" t="s">
        <v>39</v>
      </c>
      <c r="C223" s="328" t="s">
        <v>39</v>
      </c>
      <c r="D223" s="180" t="s">
        <v>167</v>
      </c>
      <c r="E223" s="331" t="s">
        <v>405</v>
      </c>
      <c r="F223" s="8" t="s">
        <v>771</v>
      </c>
      <c r="G223" s="171" t="s">
        <v>597</v>
      </c>
      <c r="H223" s="186">
        <v>0</v>
      </c>
      <c r="I223" s="186">
        <v>4000</v>
      </c>
      <c r="J223" s="186">
        <f t="shared" si="22"/>
        <v>4000</v>
      </c>
      <c r="K223" s="180" t="s">
        <v>2041</v>
      </c>
      <c r="L223" s="180">
        <v>28658730</v>
      </c>
      <c r="M223" s="144">
        <v>45338</v>
      </c>
      <c r="N223" s="144" t="s">
        <v>210</v>
      </c>
      <c r="O223" s="180" t="s">
        <v>148</v>
      </c>
      <c r="P223" s="180" t="s">
        <v>258</v>
      </c>
      <c r="Q223" s="274">
        <v>0</v>
      </c>
      <c r="R223" s="274">
        <v>126487</v>
      </c>
      <c r="S223" s="182">
        <f t="shared" si="21"/>
        <v>126487</v>
      </c>
      <c r="T223" s="216">
        <v>121428</v>
      </c>
      <c r="U223" s="180">
        <v>120</v>
      </c>
      <c r="V223" s="180" t="s">
        <v>62</v>
      </c>
      <c r="W223" s="180" t="s">
        <v>62</v>
      </c>
      <c r="X223" s="180" t="s">
        <v>276</v>
      </c>
      <c r="Y223" s="180"/>
      <c r="Z223" s="180" t="s">
        <v>2049</v>
      </c>
      <c r="AA223" s="194">
        <v>0.03</v>
      </c>
      <c r="AB223" s="197" t="s">
        <v>552</v>
      </c>
      <c r="AC223" s="188">
        <v>2.2499999999999999E-2</v>
      </c>
      <c r="AD223" s="180">
        <f t="shared" si="16"/>
        <v>3794.6099999999997</v>
      </c>
      <c r="AE223" s="180">
        <f t="shared" si="17"/>
        <v>1054.0583333333334</v>
      </c>
      <c r="AF223" s="189">
        <f t="shared" si="23"/>
        <v>2845.9575</v>
      </c>
      <c r="AG223" s="368">
        <f t="shared" si="24"/>
        <v>3900.0158333333334</v>
      </c>
      <c r="AH223" s="190">
        <v>0.03</v>
      </c>
      <c r="AI223" s="189">
        <f t="shared" si="20"/>
        <v>3794.6099999999997</v>
      </c>
    </row>
    <row r="224" spans="1:35" x14ac:dyDescent="0.25">
      <c r="A224" s="470" t="s">
        <v>632</v>
      </c>
      <c r="B224" s="180" t="s">
        <v>29</v>
      </c>
      <c r="C224" s="328" t="s">
        <v>29</v>
      </c>
      <c r="D224" s="180" t="s">
        <v>168</v>
      </c>
      <c r="E224" s="331" t="s">
        <v>455</v>
      </c>
      <c r="F224" s="180" t="s">
        <v>1356</v>
      </c>
      <c r="G224" s="180" t="s">
        <v>1359</v>
      </c>
      <c r="H224" s="186">
        <v>2258</v>
      </c>
      <c r="I224" s="186">
        <v>2301</v>
      </c>
      <c r="J224" s="186">
        <f t="shared" si="22"/>
        <v>43</v>
      </c>
      <c r="K224" s="180" t="s">
        <v>2051</v>
      </c>
      <c r="L224" s="180">
        <v>25953666</v>
      </c>
      <c r="M224" s="144">
        <v>45338</v>
      </c>
      <c r="N224" s="144" t="s">
        <v>210</v>
      </c>
      <c r="O224" s="180" t="s">
        <v>148</v>
      </c>
      <c r="P224" s="180" t="s">
        <v>45</v>
      </c>
      <c r="Q224" s="274">
        <v>60141</v>
      </c>
      <c r="R224" s="274">
        <v>100252</v>
      </c>
      <c r="S224" s="182">
        <f t="shared" si="21"/>
        <v>40111</v>
      </c>
      <c r="T224" s="216">
        <v>32995</v>
      </c>
      <c r="U224" s="180">
        <v>168</v>
      </c>
      <c r="V224" s="180" t="s">
        <v>63</v>
      </c>
      <c r="W224" s="180" t="s">
        <v>63</v>
      </c>
      <c r="X224" s="180" t="s">
        <v>277</v>
      </c>
      <c r="Y224" s="180"/>
      <c r="Z224" s="180" t="s">
        <v>2056</v>
      </c>
      <c r="AA224" s="194">
        <v>0.04</v>
      </c>
      <c r="AB224" s="197" t="s">
        <v>552</v>
      </c>
      <c r="AC224" s="188">
        <v>1.7000000000000001E-2</v>
      </c>
      <c r="AD224" s="180">
        <f t="shared" si="16"/>
        <v>4010.08</v>
      </c>
      <c r="AE224" s="180">
        <f t="shared" si="17"/>
        <v>596.73809523809518</v>
      </c>
      <c r="AF224" s="189">
        <f t="shared" si="23"/>
        <v>1704.2840000000001</v>
      </c>
      <c r="AG224" s="368">
        <f t="shared" si="24"/>
        <v>2301.0220952380951</v>
      </c>
      <c r="AH224" s="190">
        <v>0.03</v>
      </c>
      <c r="AI224" s="189">
        <f t="shared" si="20"/>
        <v>1203.33</v>
      </c>
    </row>
    <row r="225" spans="1:35" x14ac:dyDescent="0.25">
      <c r="A225" s="470" t="s">
        <v>632</v>
      </c>
      <c r="B225" s="180" t="s">
        <v>49</v>
      </c>
      <c r="C225" s="328" t="s">
        <v>49</v>
      </c>
      <c r="D225" s="180" t="s">
        <v>133</v>
      </c>
      <c r="E225" s="331" t="s">
        <v>928</v>
      </c>
      <c r="F225" s="180" t="s">
        <v>1032</v>
      </c>
      <c r="G225" s="180" t="s">
        <v>1034</v>
      </c>
      <c r="H225" s="186">
        <v>0</v>
      </c>
      <c r="I225" s="186">
        <v>2177</v>
      </c>
      <c r="J225" s="186">
        <f t="shared" si="22"/>
        <v>2177</v>
      </c>
      <c r="K225" s="180" t="s">
        <v>2052</v>
      </c>
      <c r="L225" s="180">
        <v>32977683</v>
      </c>
      <c r="M225" s="144">
        <v>45338</v>
      </c>
      <c r="N225" s="144" t="s">
        <v>210</v>
      </c>
      <c r="O225" s="180" t="s">
        <v>21</v>
      </c>
      <c r="P225" s="180" t="s">
        <v>21</v>
      </c>
      <c r="Q225" s="274">
        <v>0</v>
      </c>
      <c r="R225" s="274">
        <v>80790</v>
      </c>
      <c r="S225" s="182">
        <f t="shared" si="21"/>
        <v>80790</v>
      </c>
      <c r="T225" s="216"/>
      <c r="U225" s="180">
        <v>144</v>
      </c>
      <c r="V225" s="180" t="s">
        <v>64</v>
      </c>
      <c r="W225" s="180" t="s">
        <v>64</v>
      </c>
      <c r="X225" s="180" t="s">
        <v>276</v>
      </c>
      <c r="Y225" s="180" t="s">
        <v>2111</v>
      </c>
      <c r="Z225" s="180" t="s">
        <v>2057</v>
      </c>
      <c r="AA225" s="194">
        <v>0.03</v>
      </c>
      <c r="AB225" s="197" t="s">
        <v>552</v>
      </c>
      <c r="AC225" s="188">
        <v>0.02</v>
      </c>
      <c r="AD225" s="180">
        <f t="shared" si="16"/>
        <v>2423.6999999999998</v>
      </c>
      <c r="AE225" s="180">
        <f t="shared" si="17"/>
        <v>561.04166666666663</v>
      </c>
      <c r="AF225" s="189">
        <f t="shared" si="23"/>
        <v>1615.8</v>
      </c>
      <c r="AG225" s="368">
        <f t="shared" si="24"/>
        <v>2176.8416666666667</v>
      </c>
      <c r="AH225" s="190">
        <v>0.06</v>
      </c>
      <c r="AI225" s="189">
        <f t="shared" si="20"/>
        <v>4847.3999999999996</v>
      </c>
    </row>
    <row r="226" spans="1:35" x14ac:dyDescent="0.25">
      <c r="A226" s="470" t="s">
        <v>632</v>
      </c>
      <c r="B226" s="180" t="s">
        <v>29</v>
      </c>
      <c r="C226" s="328" t="s">
        <v>29</v>
      </c>
      <c r="D226" s="180" t="s">
        <v>168</v>
      </c>
      <c r="E226" s="331" t="s">
        <v>455</v>
      </c>
      <c r="F226" s="180" t="s">
        <v>1356</v>
      </c>
      <c r="G226" s="180" t="s">
        <v>1359</v>
      </c>
      <c r="H226" s="186">
        <v>1100</v>
      </c>
      <c r="I226" s="186">
        <v>968</v>
      </c>
      <c r="J226" s="186">
        <f t="shared" si="22"/>
        <v>-132</v>
      </c>
      <c r="K226" s="180" t="s">
        <v>2053</v>
      </c>
      <c r="L226" s="180">
        <v>22177567</v>
      </c>
      <c r="M226" s="144">
        <v>45338</v>
      </c>
      <c r="N226" s="144" t="s">
        <v>210</v>
      </c>
      <c r="O226" s="180" t="s">
        <v>173</v>
      </c>
      <c r="P226" s="21" t="s">
        <v>476</v>
      </c>
      <c r="Q226" s="274">
        <v>19424</v>
      </c>
      <c r="R226" s="274">
        <v>29104</v>
      </c>
      <c r="S226" s="182">
        <f t="shared" si="21"/>
        <v>9680</v>
      </c>
      <c r="T226" s="216">
        <v>7124</v>
      </c>
      <c r="U226" s="180">
        <v>108</v>
      </c>
      <c r="V226" s="180" t="s">
        <v>63</v>
      </c>
      <c r="W226" s="180" t="s">
        <v>63</v>
      </c>
      <c r="X226" s="180" t="s">
        <v>277</v>
      </c>
      <c r="Y226" s="180"/>
      <c r="Z226" s="180" t="s">
        <v>2058</v>
      </c>
      <c r="AA226" s="194">
        <v>0.03</v>
      </c>
      <c r="AB226" s="197" t="s">
        <v>552</v>
      </c>
      <c r="AC226" s="188">
        <v>2.4E-2</v>
      </c>
      <c r="AD226" s="180">
        <f t="shared" si="16"/>
        <v>873.12</v>
      </c>
      <c r="AE226" s="180">
        <f t="shared" si="17"/>
        <v>269.48148148148147</v>
      </c>
      <c r="AF226" s="189">
        <f t="shared" si="23"/>
        <v>698.49599999999998</v>
      </c>
      <c r="AG226" s="368">
        <f t="shared" si="24"/>
        <v>967.97748148148139</v>
      </c>
      <c r="AH226" s="190">
        <v>0.06</v>
      </c>
      <c r="AI226" s="189">
        <f t="shared" si="20"/>
        <v>580.79999999999995</v>
      </c>
    </row>
    <row r="227" spans="1:35" x14ac:dyDescent="0.25">
      <c r="A227" s="470" t="s">
        <v>632</v>
      </c>
      <c r="B227" s="180" t="s">
        <v>33</v>
      </c>
      <c r="C227" s="328" t="s">
        <v>39</v>
      </c>
      <c r="D227" s="180" t="s">
        <v>167</v>
      </c>
      <c r="E227" s="331" t="s">
        <v>921</v>
      </c>
      <c r="F227" s="180" t="s">
        <v>783</v>
      </c>
      <c r="G227" s="171" t="s">
        <v>784</v>
      </c>
      <c r="H227" s="186">
        <v>0</v>
      </c>
      <c r="I227" s="186">
        <v>688</v>
      </c>
      <c r="J227" s="186">
        <f t="shared" si="22"/>
        <v>688</v>
      </c>
      <c r="K227" s="180" t="s">
        <v>2054</v>
      </c>
      <c r="L227" s="180">
        <v>23856982</v>
      </c>
      <c r="M227" s="144">
        <v>45338</v>
      </c>
      <c r="N227" s="144" t="s">
        <v>210</v>
      </c>
      <c r="O227" s="180" t="s">
        <v>148</v>
      </c>
      <c r="P227" s="180" t="s">
        <v>264</v>
      </c>
      <c r="Q227" s="274">
        <v>0</v>
      </c>
      <c r="R227" s="274">
        <v>17689</v>
      </c>
      <c r="S227" s="182">
        <f t="shared" si="21"/>
        <v>17689</v>
      </c>
      <c r="T227" s="216">
        <v>15705</v>
      </c>
      <c r="U227" s="180">
        <v>108</v>
      </c>
      <c r="V227" s="180" t="s">
        <v>62</v>
      </c>
      <c r="W227" s="180" t="s">
        <v>62</v>
      </c>
      <c r="X227" s="180" t="s">
        <v>276</v>
      </c>
      <c r="Y227" s="180"/>
      <c r="Z227" s="180" t="s">
        <v>2059</v>
      </c>
      <c r="AA227" s="194">
        <v>0.03</v>
      </c>
      <c r="AB227" s="197" t="s">
        <v>552</v>
      </c>
      <c r="AC227" s="188">
        <v>2.4E-2</v>
      </c>
      <c r="AD227" s="180">
        <f t="shared" si="16"/>
        <v>530.66999999999996</v>
      </c>
      <c r="AE227" s="180">
        <f t="shared" si="17"/>
        <v>163.78703703703704</v>
      </c>
      <c r="AF227" s="189">
        <f t="shared" si="23"/>
        <v>424.536</v>
      </c>
      <c r="AG227" s="368">
        <f t="shared" si="24"/>
        <v>588.32303703703701</v>
      </c>
      <c r="AH227" s="190">
        <v>0.06</v>
      </c>
      <c r="AI227" s="189">
        <f t="shared" si="20"/>
        <v>1061.3399999999999</v>
      </c>
    </row>
    <row r="228" spans="1:35" x14ac:dyDescent="0.25">
      <c r="A228" s="470" t="s">
        <v>632</v>
      </c>
      <c r="B228" s="180" t="s">
        <v>49</v>
      </c>
      <c r="C228" s="328" t="s">
        <v>49</v>
      </c>
      <c r="D228" s="180" t="s">
        <v>133</v>
      </c>
      <c r="E228" s="331" t="s">
        <v>612</v>
      </c>
      <c r="F228" s="180" t="s">
        <v>890</v>
      </c>
      <c r="G228" s="180" t="s">
        <v>891</v>
      </c>
      <c r="H228" s="186">
        <v>0</v>
      </c>
      <c r="I228" s="186">
        <v>21798</v>
      </c>
      <c r="J228" s="186">
        <f t="shared" si="22"/>
        <v>21798</v>
      </c>
      <c r="K228" s="180" t="s">
        <v>1937</v>
      </c>
      <c r="L228" s="180">
        <v>31313084</v>
      </c>
      <c r="M228" s="144">
        <v>45338</v>
      </c>
      <c r="N228" s="144" t="s">
        <v>210</v>
      </c>
      <c r="O228" s="180" t="s">
        <v>173</v>
      </c>
      <c r="P228" s="180" t="s">
        <v>328</v>
      </c>
      <c r="Q228" s="274">
        <v>0</v>
      </c>
      <c r="R228" s="274">
        <v>949721</v>
      </c>
      <c r="S228" s="182">
        <f t="shared" si="21"/>
        <v>949721</v>
      </c>
      <c r="T228" s="216">
        <v>20790</v>
      </c>
      <c r="U228" s="180">
        <v>168</v>
      </c>
      <c r="V228" s="180" t="s">
        <v>64</v>
      </c>
      <c r="W228" s="180" t="s">
        <v>64</v>
      </c>
      <c r="X228" s="180" t="s">
        <v>276</v>
      </c>
      <c r="Y228" s="180" t="s">
        <v>609</v>
      </c>
      <c r="Z228" s="180" t="s">
        <v>1226</v>
      </c>
      <c r="AA228" s="194">
        <v>0.04</v>
      </c>
      <c r="AB228" s="197" t="s">
        <v>552</v>
      </c>
      <c r="AC228" s="188">
        <v>1.7000000000000001E-2</v>
      </c>
      <c r="AD228" s="180">
        <f t="shared" si="16"/>
        <v>37988.840000000004</v>
      </c>
      <c r="AE228" s="180">
        <f t="shared" si="17"/>
        <v>5653.1011904761908</v>
      </c>
      <c r="AF228" s="189">
        <f t="shared" si="23"/>
        <v>16145.257000000001</v>
      </c>
      <c r="AG228" s="368">
        <f t="shared" si="24"/>
        <v>21798.358190476192</v>
      </c>
      <c r="AH228" s="190">
        <v>0.03</v>
      </c>
      <c r="AI228" s="189">
        <f t="shared" si="20"/>
        <v>28491.629999999997</v>
      </c>
    </row>
    <row r="229" spans="1:35" x14ac:dyDescent="0.25">
      <c r="A229" s="470" t="s">
        <v>632</v>
      </c>
      <c r="B229" s="180" t="s">
        <v>37</v>
      </c>
      <c r="C229" s="328" t="s">
        <v>37</v>
      </c>
      <c r="D229" s="180" t="s">
        <v>99</v>
      </c>
      <c r="E229" s="331" t="s">
        <v>438</v>
      </c>
      <c r="F229" s="180" t="s">
        <v>677</v>
      </c>
      <c r="G229" s="180" t="s">
        <v>654</v>
      </c>
      <c r="H229" s="186">
        <v>7500</v>
      </c>
      <c r="I229" s="186">
        <v>7370</v>
      </c>
      <c r="J229" s="186">
        <f t="shared" si="22"/>
        <v>-130</v>
      </c>
      <c r="K229" s="180" t="s">
        <v>2055</v>
      </c>
      <c r="L229" s="180">
        <v>23999001</v>
      </c>
      <c r="M229" s="144">
        <v>45338</v>
      </c>
      <c r="N229" s="144" t="s">
        <v>210</v>
      </c>
      <c r="O229" s="180" t="s">
        <v>43</v>
      </c>
      <c r="P229" s="180" t="s">
        <v>43</v>
      </c>
      <c r="Q229" s="274">
        <v>293123</v>
      </c>
      <c r="R229" s="274">
        <v>321104.90000000002</v>
      </c>
      <c r="S229" s="182">
        <f t="shared" si="21"/>
        <v>27981.900000000023</v>
      </c>
      <c r="T229" s="216">
        <v>7903</v>
      </c>
      <c r="U229" s="180">
        <v>168</v>
      </c>
      <c r="V229" s="180" t="s">
        <v>63</v>
      </c>
      <c r="W229" s="180" t="s">
        <v>63</v>
      </c>
      <c r="X229" s="180" t="s">
        <v>277</v>
      </c>
      <c r="Y229" s="180"/>
      <c r="Z229" s="180" t="s">
        <v>2060</v>
      </c>
      <c r="AA229" s="194">
        <v>0.04</v>
      </c>
      <c r="AB229" s="197" t="s">
        <v>552</v>
      </c>
      <c r="AC229" s="188">
        <v>1.7000000000000001E-2</v>
      </c>
      <c r="AD229" s="180">
        <f t="shared" si="16"/>
        <v>12844.196000000002</v>
      </c>
      <c r="AE229" s="180">
        <f t="shared" si="17"/>
        <v>1911.3386904761905</v>
      </c>
      <c r="AF229" s="189">
        <f t="shared" si="23"/>
        <v>5458.783300000001</v>
      </c>
      <c r="AG229" s="368">
        <f t="shared" si="24"/>
        <v>7370.1219904761911</v>
      </c>
      <c r="AH229" s="190">
        <v>0.03</v>
      </c>
      <c r="AI229" s="189">
        <f t="shared" si="20"/>
        <v>839.45700000000068</v>
      </c>
    </row>
    <row r="230" spans="1:35" x14ac:dyDescent="0.25">
      <c r="A230" s="470" t="s">
        <v>632</v>
      </c>
      <c r="B230" s="180" t="s">
        <v>39</v>
      </c>
      <c r="C230" s="328" t="s">
        <v>39</v>
      </c>
      <c r="D230" s="180" t="s">
        <v>167</v>
      </c>
      <c r="E230" s="331" t="s">
        <v>451</v>
      </c>
      <c r="F230" s="8" t="s">
        <v>846</v>
      </c>
      <c r="G230" s="180" t="s">
        <v>681</v>
      </c>
      <c r="H230" s="186">
        <v>0</v>
      </c>
      <c r="I230" s="186">
        <v>868</v>
      </c>
      <c r="J230" s="186">
        <f t="shared" si="22"/>
        <v>868</v>
      </c>
      <c r="K230" s="180" t="s">
        <v>2077</v>
      </c>
      <c r="L230" s="180">
        <v>12517561</v>
      </c>
      <c r="M230" s="144">
        <v>45338</v>
      </c>
      <c r="N230" s="144" t="s">
        <v>210</v>
      </c>
      <c r="O230" s="180" t="s">
        <v>148</v>
      </c>
      <c r="P230" s="21" t="s">
        <v>263</v>
      </c>
      <c r="Q230" s="274">
        <v>0</v>
      </c>
      <c r="R230" s="274">
        <v>23091</v>
      </c>
      <c r="S230" s="182">
        <f t="shared" si="21"/>
        <v>23091</v>
      </c>
      <c r="T230" s="216">
        <v>20836</v>
      </c>
      <c r="U230" s="180">
        <v>108</v>
      </c>
      <c r="V230" s="180" t="s">
        <v>62</v>
      </c>
      <c r="W230" s="180" t="s">
        <v>62</v>
      </c>
      <c r="X230" s="180" t="s">
        <v>276</v>
      </c>
      <c r="Y230" s="180"/>
      <c r="Z230" s="180" t="s">
        <v>2078</v>
      </c>
      <c r="AA230" s="194">
        <v>0.03</v>
      </c>
      <c r="AB230" s="197" t="s">
        <v>552</v>
      </c>
      <c r="AC230" s="188">
        <v>2.4E-2</v>
      </c>
      <c r="AD230" s="180">
        <f t="shared" si="16"/>
        <v>692.73</v>
      </c>
      <c r="AE230" s="180">
        <f t="shared" si="17"/>
        <v>213.80555555555554</v>
      </c>
      <c r="AF230" s="189">
        <f t="shared" si="23"/>
        <v>554.18399999999997</v>
      </c>
      <c r="AG230" s="368">
        <f t="shared" si="24"/>
        <v>767.98955555555551</v>
      </c>
      <c r="AH230" s="190">
        <v>0.06</v>
      </c>
      <c r="AI230" s="189">
        <f t="shared" si="20"/>
        <v>1385.46</v>
      </c>
    </row>
    <row r="231" spans="1:35" x14ac:dyDescent="0.25">
      <c r="A231" s="470" t="s">
        <v>632</v>
      </c>
      <c r="B231" s="180" t="s">
        <v>49</v>
      </c>
      <c r="C231" s="328" t="s">
        <v>49</v>
      </c>
      <c r="D231" s="180" t="s">
        <v>133</v>
      </c>
      <c r="E231" s="331" t="s">
        <v>458</v>
      </c>
      <c r="F231" s="180" t="s">
        <v>895</v>
      </c>
      <c r="G231" s="180" t="s">
        <v>1395</v>
      </c>
      <c r="H231" s="186">
        <v>0</v>
      </c>
      <c r="I231" s="186">
        <v>576</v>
      </c>
      <c r="J231" s="186">
        <f t="shared" si="22"/>
        <v>576</v>
      </c>
      <c r="K231" s="180" t="s">
        <v>2079</v>
      </c>
      <c r="L231" s="180">
        <v>28800556</v>
      </c>
      <c r="M231" s="144">
        <v>45339</v>
      </c>
      <c r="N231" s="144" t="s">
        <v>210</v>
      </c>
      <c r="O231" s="180" t="s">
        <v>43</v>
      </c>
      <c r="P231" s="180" t="s">
        <v>43</v>
      </c>
      <c r="Q231" s="274">
        <v>0</v>
      </c>
      <c r="R231" s="274">
        <v>17320</v>
      </c>
      <c r="S231" s="182">
        <f t="shared" si="21"/>
        <v>17320</v>
      </c>
      <c r="T231" s="216">
        <v>15354</v>
      </c>
      <c r="U231" s="180">
        <v>108</v>
      </c>
      <c r="V231" s="180" t="s">
        <v>62</v>
      </c>
      <c r="W231" s="180" t="s">
        <v>62</v>
      </c>
      <c r="X231" s="180" t="s">
        <v>276</v>
      </c>
      <c r="Y231" s="180"/>
      <c r="Z231" s="180" t="s">
        <v>2080</v>
      </c>
      <c r="AA231" s="194">
        <v>0.03</v>
      </c>
      <c r="AB231" s="197" t="s">
        <v>552</v>
      </c>
      <c r="AC231" s="188">
        <v>2.4E-2</v>
      </c>
      <c r="AD231" s="180">
        <f t="shared" si="16"/>
        <v>519.6</v>
      </c>
      <c r="AE231" s="180">
        <f t="shared" si="17"/>
        <v>160.37037037037038</v>
      </c>
      <c r="AF231" s="189">
        <f t="shared" si="23"/>
        <v>415.68</v>
      </c>
      <c r="AG231" s="368">
        <f t="shared" si="24"/>
        <v>576.05037037037039</v>
      </c>
      <c r="AH231" s="190">
        <v>0.06</v>
      </c>
      <c r="AI231" s="189">
        <f t="shared" si="20"/>
        <v>1039.2</v>
      </c>
    </row>
    <row r="232" spans="1:35" x14ac:dyDescent="0.25">
      <c r="A232" s="470" t="s">
        <v>632</v>
      </c>
      <c r="B232" s="180" t="s">
        <v>29</v>
      </c>
      <c r="C232" s="328" t="s">
        <v>29</v>
      </c>
      <c r="D232" s="180" t="s">
        <v>168</v>
      </c>
      <c r="E232" s="331" t="s">
        <v>922</v>
      </c>
      <c r="F232" s="180" t="s">
        <v>545</v>
      </c>
      <c r="G232" s="180" t="s">
        <v>603</v>
      </c>
      <c r="H232" s="186">
        <v>0</v>
      </c>
      <c r="I232" s="186">
        <v>5428</v>
      </c>
      <c r="J232" s="186">
        <f t="shared" si="22"/>
        <v>5428</v>
      </c>
      <c r="K232" s="180" t="s">
        <v>1129</v>
      </c>
      <c r="L232" s="180">
        <v>29770280</v>
      </c>
      <c r="M232" s="144">
        <v>45341</v>
      </c>
      <c r="N232" s="144" t="s">
        <v>197</v>
      </c>
      <c r="O232" s="180" t="s">
        <v>43</v>
      </c>
      <c r="P232" s="180" t="s">
        <v>43</v>
      </c>
      <c r="Q232" s="274">
        <v>0</v>
      </c>
      <c r="R232" s="274">
        <v>236493</v>
      </c>
      <c r="S232" s="182">
        <f t="shared" si="21"/>
        <v>236493</v>
      </c>
      <c r="T232" s="216">
        <v>39269</v>
      </c>
      <c r="U232" s="180">
        <v>168</v>
      </c>
      <c r="V232" s="180" t="s">
        <v>64</v>
      </c>
      <c r="W232" s="180" t="s">
        <v>64</v>
      </c>
      <c r="X232" s="180" t="s">
        <v>276</v>
      </c>
      <c r="Y232" s="180" t="s">
        <v>115</v>
      </c>
      <c r="Z232" s="180" t="s">
        <v>2084</v>
      </c>
      <c r="AA232" s="194">
        <v>0.04</v>
      </c>
      <c r="AB232" s="197" t="s">
        <v>552</v>
      </c>
      <c r="AC232" s="188">
        <v>1.7000000000000001E-2</v>
      </c>
      <c r="AD232" s="180">
        <f t="shared" si="16"/>
        <v>9459.7199999999993</v>
      </c>
      <c r="AE232" s="180">
        <f t="shared" si="17"/>
        <v>1407.6964285714287</v>
      </c>
      <c r="AF232" s="189">
        <f t="shared" si="23"/>
        <v>4020.3810000000003</v>
      </c>
      <c r="AG232" s="368">
        <f t="shared" si="24"/>
        <v>5428.0774285714288</v>
      </c>
      <c r="AH232" s="190">
        <v>0.03</v>
      </c>
      <c r="AI232" s="189">
        <f t="shared" si="20"/>
        <v>7094.79</v>
      </c>
    </row>
    <row r="233" spans="1:35" x14ac:dyDescent="0.25">
      <c r="A233" s="470" t="s">
        <v>632</v>
      </c>
      <c r="B233" s="180" t="s">
        <v>29</v>
      </c>
      <c r="C233" s="328" t="s">
        <v>29</v>
      </c>
      <c r="D233" s="180" t="s">
        <v>168</v>
      </c>
      <c r="E233" s="331" t="s">
        <v>404</v>
      </c>
      <c r="F233" s="180" t="s">
        <v>608</v>
      </c>
      <c r="G233" s="180" t="s">
        <v>941</v>
      </c>
      <c r="H233" s="186">
        <v>0</v>
      </c>
      <c r="I233" s="186">
        <v>10100</v>
      </c>
      <c r="J233" s="186">
        <f t="shared" si="22"/>
        <v>10100</v>
      </c>
      <c r="K233" s="180" t="s">
        <v>1130</v>
      </c>
      <c r="L233" s="180">
        <v>34747602</v>
      </c>
      <c r="M233" s="144">
        <v>45341</v>
      </c>
      <c r="N233" s="144" t="s">
        <v>197</v>
      </c>
      <c r="O233" s="180" t="s">
        <v>173</v>
      </c>
      <c r="P233" s="180" t="s">
        <v>463</v>
      </c>
      <c r="Q233" s="274">
        <v>0</v>
      </c>
      <c r="R233" s="274">
        <v>435691</v>
      </c>
      <c r="S233" s="182">
        <f t="shared" si="21"/>
        <v>435691</v>
      </c>
      <c r="T233" s="216">
        <v>62229.29</v>
      </c>
      <c r="U233" s="180">
        <v>168</v>
      </c>
      <c r="V233" s="180" t="s">
        <v>64</v>
      </c>
      <c r="W233" s="180" t="s">
        <v>64</v>
      </c>
      <c r="X233" s="180" t="s">
        <v>276</v>
      </c>
      <c r="Y233" s="180" t="s">
        <v>777</v>
      </c>
      <c r="Z233" s="180" t="s">
        <v>1134</v>
      </c>
      <c r="AA233" s="194">
        <v>0.04</v>
      </c>
      <c r="AB233" s="197" t="s">
        <v>552</v>
      </c>
      <c r="AC233" s="188">
        <v>1.7000000000000001E-2</v>
      </c>
      <c r="AD233" s="180">
        <f t="shared" si="16"/>
        <v>17427.64</v>
      </c>
      <c r="AE233" s="180">
        <f t="shared" si="17"/>
        <v>2593.3988095238096</v>
      </c>
      <c r="AF233" s="189">
        <f t="shared" si="23"/>
        <v>7406.7470000000003</v>
      </c>
      <c r="AG233" s="368">
        <f t="shared" si="24"/>
        <v>10000.14580952381</v>
      </c>
      <c r="AH233" s="190">
        <v>0.03</v>
      </c>
      <c r="AI233" s="189">
        <f t="shared" si="20"/>
        <v>13070.73</v>
      </c>
    </row>
    <row r="234" spans="1:35" x14ac:dyDescent="0.25">
      <c r="A234" s="470" t="s">
        <v>632</v>
      </c>
      <c r="B234" s="180" t="s">
        <v>24</v>
      </c>
      <c r="C234" s="328" t="s">
        <v>24</v>
      </c>
      <c r="D234" s="180" t="s">
        <v>420</v>
      </c>
      <c r="E234" s="331" t="s">
        <v>421</v>
      </c>
      <c r="F234" s="180" t="s">
        <v>553</v>
      </c>
      <c r="G234" s="180" t="s">
        <v>558</v>
      </c>
      <c r="H234" s="186">
        <v>11272</v>
      </c>
      <c r="I234" s="186">
        <v>11339</v>
      </c>
      <c r="J234" s="186">
        <f t="shared" si="22"/>
        <v>67</v>
      </c>
      <c r="K234" s="180" t="s">
        <v>2085</v>
      </c>
      <c r="L234" s="180">
        <v>20474139</v>
      </c>
      <c r="M234" s="144">
        <v>45341</v>
      </c>
      <c r="N234" s="144" t="s">
        <v>197</v>
      </c>
      <c r="O234" s="180" t="s">
        <v>173</v>
      </c>
      <c r="P234" s="180" t="s">
        <v>463</v>
      </c>
      <c r="Q234" s="274">
        <v>364651</v>
      </c>
      <c r="R234" s="274">
        <v>464500</v>
      </c>
      <c r="S234" s="182">
        <f t="shared" si="21"/>
        <v>99849</v>
      </c>
      <c r="T234" s="216">
        <v>70879</v>
      </c>
      <c r="U234" s="180">
        <v>156</v>
      </c>
      <c r="V234" s="180" t="s">
        <v>63</v>
      </c>
      <c r="W234" s="180" t="s">
        <v>63</v>
      </c>
      <c r="X234" s="180" t="s">
        <v>277</v>
      </c>
      <c r="Y234" s="180"/>
      <c r="Z234" s="180" t="s">
        <v>2086</v>
      </c>
      <c r="AA234" s="194">
        <v>0.04</v>
      </c>
      <c r="AB234" s="197" t="s">
        <v>552</v>
      </c>
      <c r="AC234" s="188">
        <v>1.7999999999999999E-2</v>
      </c>
      <c r="AD234" s="180">
        <f t="shared" si="16"/>
        <v>18580</v>
      </c>
      <c r="AE234" s="180">
        <f t="shared" si="17"/>
        <v>2977.5641025641025</v>
      </c>
      <c r="AF234" s="189">
        <f t="shared" si="23"/>
        <v>8361</v>
      </c>
      <c r="AG234" s="368">
        <f t="shared" si="24"/>
        <v>11338.564102564102</v>
      </c>
      <c r="AH234" s="190">
        <v>0.04</v>
      </c>
      <c r="AI234" s="189">
        <f t="shared" si="20"/>
        <v>3993.96</v>
      </c>
    </row>
    <row r="235" spans="1:35" x14ac:dyDescent="0.25">
      <c r="A235" s="470" t="s">
        <v>632</v>
      </c>
      <c r="B235" s="180" t="s">
        <v>49</v>
      </c>
      <c r="C235" s="328" t="s">
        <v>49</v>
      </c>
      <c r="D235" s="180" t="s">
        <v>133</v>
      </c>
      <c r="E235" s="331" t="s">
        <v>189</v>
      </c>
      <c r="F235" s="180" t="s">
        <v>966</v>
      </c>
      <c r="G235" s="180" t="s">
        <v>967</v>
      </c>
      <c r="H235" s="186">
        <v>0</v>
      </c>
      <c r="I235" s="186">
        <v>7310</v>
      </c>
      <c r="J235" s="186">
        <f t="shared" si="22"/>
        <v>7310</v>
      </c>
      <c r="K235" s="180" t="s">
        <v>2087</v>
      </c>
      <c r="L235" s="180">
        <v>24252513</v>
      </c>
      <c r="M235" s="144">
        <v>45341</v>
      </c>
      <c r="N235" s="144" t="s">
        <v>197</v>
      </c>
      <c r="O235" s="180" t="s">
        <v>148</v>
      </c>
      <c r="P235" s="180" t="s">
        <v>1255</v>
      </c>
      <c r="Q235" s="274">
        <v>0</v>
      </c>
      <c r="R235" s="274">
        <v>271303</v>
      </c>
      <c r="S235" s="182">
        <f t="shared" si="21"/>
        <v>271303</v>
      </c>
      <c r="T235" s="216">
        <v>251211</v>
      </c>
      <c r="U235" s="180">
        <v>144</v>
      </c>
      <c r="V235" s="180" t="s">
        <v>62</v>
      </c>
      <c r="W235" s="180" t="s">
        <v>62</v>
      </c>
      <c r="X235" s="180" t="s">
        <v>276</v>
      </c>
      <c r="Y235" s="180"/>
      <c r="Z235" s="180" t="s">
        <v>2088</v>
      </c>
      <c r="AA235" s="194">
        <v>0.03</v>
      </c>
      <c r="AB235" s="197" t="s">
        <v>552</v>
      </c>
      <c r="AC235" s="188">
        <v>0.02</v>
      </c>
      <c r="AD235" s="180">
        <f t="shared" si="16"/>
        <v>8139.09</v>
      </c>
      <c r="AE235" s="180">
        <f t="shared" si="17"/>
        <v>1884.0486111111111</v>
      </c>
      <c r="AF235" s="189">
        <f t="shared" si="23"/>
        <v>5426.06</v>
      </c>
      <c r="AG235" s="368">
        <f t="shared" si="24"/>
        <v>7310.1086111111117</v>
      </c>
      <c r="AH235" s="190">
        <v>0.06</v>
      </c>
      <c r="AI235" s="189">
        <f t="shared" si="20"/>
        <v>16278.18</v>
      </c>
    </row>
    <row r="236" spans="1:35" x14ac:dyDescent="0.25">
      <c r="A236" s="470" t="s">
        <v>632</v>
      </c>
      <c r="B236" s="180" t="s">
        <v>49</v>
      </c>
      <c r="C236" s="328" t="s">
        <v>49</v>
      </c>
      <c r="D236" s="180" t="s">
        <v>133</v>
      </c>
      <c r="E236" s="331" t="s">
        <v>458</v>
      </c>
      <c r="F236" s="180" t="s">
        <v>895</v>
      </c>
      <c r="G236" s="180" t="s">
        <v>1395</v>
      </c>
      <c r="H236" s="186">
        <v>0</v>
      </c>
      <c r="I236" s="186">
        <v>4505</v>
      </c>
      <c r="J236" s="186">
        <f t="shared" si="22"/>
        <v>4505</v>
      </c>
      <c r="K236" s="180" t="s">
        <v>2089</v>
      </c>
      <c r="L236" s="180">
        <v>33648511</v>
      </c>
      <c r="M236" s="144">
        <v>45341</v>
      </c>
      <c r="N236" s="144" t="s">
        <v>197</v>
      </c>
      <c r="O236" s="180" t="s">
        <v>174</v>
      </c>
      <c r="P236" s="180" t="s">
        <v>174</v>
      </c>
      <c r="Q236" s="274">
        <v>0</v>
      </c>
      <c r="R236" s="274">
        <v>167200</v>
      </c>
      <c r="S236" s="182">
        <f t="shared" si="21"/>
        <v>167200</v>
      </c>
      <c r="T236" s="216">
        <v>154396</v>
      </c>
      <c r="U236" s="180">
        <v>144</v>
      </c>
      <c r="V236" s="180" t="s">
        <v>62</v>
      </c>
      <c r="W236" s="180" t="s">
        <v>62</v>
      </c>
      <c r="X236" s="180" t="s">
        <v>276</v>
      </c>
      <c r="Y236" s="180"/>
      <c r="Z236" s="180" t="s">
        <v>2090</v>
      </c>
      <c r="AA236" s="194">
        <v>0.03</v>
      </c>
      <c r="AB236" s="197" t="s">
        <v>552</v>
      </c>
      <c r="AC236" s="188">
        <v>0.02</v>
      </c>
      <c r="AD236" s="180">
        <f t="shared" si="16"/>
        <v>5016</v>
      </c>
      <c r="AE236" s="180">
        <f t="shared" si="17"/>
        <v>1161.1111111111111</v>
      </c>
      <c r="AF236" s="189">
        <f t="shared" si="23"/>
        <v>3344</v>
      </c>
      <c r="AG236" s="368">
        <f t="shared" si="24"/>
        <v>4505.1111111111113</v>
      </c>
      <c r="AH236" s="190">
        <v>0.06</v>
      </c>
      <c r="AI236" s="189">
        <f t="shared" si="20"/>
        <v>10032</v>
      </c>
    </row>
    <row r="237" spans="1:35" x14ac:dyDescent="0.25">
      <c r="A237" s="470" t="s">
        <v>632</v>
      </c>
      <c r="B237" s="180" t="s">
        <v>184</v>
      </c>
      <c r="C237" s="328" t="s">
        <v>184</v>
      </c>
      <c r="D237" s="180" t="s">
        <v>101</v>
      </c>
      <c r="E237" s="331" t="s">
        <v>417</v>
      </c>
      <c r="F237" s="180" t="s">
        <v>1288</v>
      </c>
      <c r="G237" s="180" t="s">
        <v>1987</v>
      </c>
      <c r="H237" s="186">
        <v>0</v>
      </c>
      <c r="I237" s="186">
        <v>4394</v>
      </c>
      <c r="J237" s="186">
        <f t="shared" si="22"/>
        <v>4394</v>
      </c>
      <c r="K237" s="180" t="s">
        <v>1282</v>
      </c>
      <c r="L237" s="180">
        <v>24698973</v>
      </c>
      <c r="M237" s="144">
        <v>45341</v>
      </c>
      <c r="N237" s="144" t="s">
        <v>197</v>
      </c>
      <c r="O237" s="180" t="s">
        <v>128</v>
      </c>
      <c r="P237" s="180" t="s">
        <v>128</v>
      </c>
      <c r="Q237" s="274">
        <v>0</v>
      </c>
      <c r="R237" s="274">
        <v>191443</v>
      </c>
      <c r="S237" s="182">
        <f t="shared" si="21"/>
        <v>191443</v>
      </c>
      <c r="T237" s="216">
        <v>7866</v>
      </c>
      <c r="U237" s="180">
        <v>168</v>
      </c>
      <c r="V237" s="180" t="s">
        <v>64</v>
      </c>
      <c r="W237" s="180" t="s">
        <v>64</v>
      </c>
      <c r="X237" s="180" t="s">
        <v>276</v>
      </c>
      <c r="Y237" s="180" t="s">
        <v>115</v>
      </c>
      <c r="Z237" s="180" t="s">
        <v>1297</v>
      </c>
      <c r="AA237" s="194">
        <v>0.04</v>
      </c>
      <c r="AB237" s="197" t="s">
        <v>552</v>
      </c>
      <c r="AC237" s="188">
        <v>1.7000000000000001E-2</v>
      </c>
      <c r="AD237" s="180">
        <f t="shared" si="16"/>
        <v>7657.72</v>
      </c>
      <c r="AE237" s="180">
        <f t="shared" si="17"/>
        <v>1139.5416666666667</v>
      </c>
      <c r="AF237" s="189">
        <f t="shared" si="23"/>
        <v>3254.5310000000004</v>
      </c>
      <c r="AG237" s="368">
        <f t="shared" si="24"/>
        <v>4394.0726666666669</v>
      </c>
      <c r="AH237" s="190">
        <v>0.03</v>
      </c>
      <c r="AI237" s="189">
        <f t="shared" si="20"/>
        <v>5743.29</v>
      </c>
    </row>
    <row r="238" spans="1:35" x14ac:dyDescent="0.25">
      <c r="A238" s="470" t="s">
        <v>632</v>
      </c>
      <c r="B238" s="180" t="s">
        <v>37</v>
      </c>
      <c r="C238" s="328" t="s">
        <v>37</v>
      </c>
      <c r="D238" s="180" t="s">
        <v>99</v>
      </c>
      <c r="E238" s="19" t="s">
        <v>925</v>
      </c>
      <c r="F238" s="180" t="s">
        <v>2091</v>
      </c>
      <c r="G238" s="180" t="s">
        <v>2094</v>
      </c>
      <c r="H238" s="186">
        <v>3072.02</v>
      </c>
      <c r="I238" s="186">
        <v>2495</v>
      </c>
      <c r="J238" s="186">
        <f t="shared" si="22"/>
        <v>-577.02</v>
      </c>
      <c r="K238" s="180" t="s">
        <v>2092</v>
      </c>
      <c r="L238" s="180">
        <v>31255762</v>
      </c>
      <c r="M238" s="144">
        <v>45341</v>
      </c>
      <c r="N238" s="144" t="s">
        <v>197</v>
      </c>
      <c r="O238" s="180" t="s">
        <v>173</v>
      </c>
      <c r="P238" s="180" t="s">
        <v>463</v>
      </c>
      <c r="Q238" s="274">
        <v>89752.72</v>
      </c>
      <c r="R238" s="274">
        <v>108705</v>
      </c>
      <c r="S238" s="182">
        <f t="shared" si="21"/>
        <v>18952.28</v>
      </c>
      <c r="T238" s="216">
        <v>11329.98</v>
      </c>
      <c r="U238" s="180">
        <v>168</v>
      </c>
      <c r="V238" s="180" t="s">
        <v>63</v>
      </c>
      <c r="W238" s="180" t="s">
        <v>63</v>
      </c>
      <c r="X238" s="180" t="s">
        <v>277</v>
      </c>
      <c r="Y238" s="180"/>
      <c r="Z238" s="180" t="s">
        <v>2093</v>
      </c>
      <c r="AA238" s="194">
        <v>0.04</v>
      </c>
      <c r="AB238" s="197" t="s">
        <v>552</v>
      </c>
      <c r="AC238" s="188">
        <v>1.7000000000000001E-2</v>
      </c>
      <c r="AD238" s="180">
        <f t="shared" si="16"/>
        <v>4348.2</v>
      </c>
      <c r="AE238" s="180">
        <f t="shared" si="17"/>
        <v>647.05357142857144</v>
      </c>
      <c r="AF238" s="189">
        <f t="shared" si="23"/>
        <v>1847.9850000000001</v>
      </c>
      <c r="AG238" s="368">
        <f t="shared" si="24"/>
        <v>2495.0385714285717</v>
      </c>
      <c r="AH238" s="190">
        <v>0.03</v>
      </c>
      <c r="AI238" s="189">
        <f t="shared" si="20"/>
        <v>568.5684</v>
      </c>
    </row>
    <row r="239" spans="1:35" x14ac:dyDescent="0.25">
      <c r="A239" s="470" t="s">
        <v>632</v>
      </c>
      <c r="B239" s="180" t="s">
        <v>31</v>
      </c>
      <c r="C239" s="328" t="s">
        <v>31</v>
      </c>
      <c r="D239" s="180" t="s">
        <v>101</v>
      </c>
      <c r="E239" s="331" t="s">
        <v>32</v>
      </c>
      <c r="F239" s="180" t="s">
        <v>2098</v>
      </c>
      <c r="G239" s="180" t="s">
        <v>2105</v>
      </c>
      <c r="H239" s="186">
        <v>0</v>
      </c>
      <c r="I239" s="186">
        <v>6736</v>
      </c>
      <c r="J239" s="186">
        <f t="shared" si="22"/>
        <v>6736</v>
      </c>
      <c r="K239" s="180" t="s">
        <v>2099</v>
      </c>
      <c r="L239" s="180">
        <v>26451685</v>
      </c>
      <c r="M239" s="144">
        <v>45342</v>
      </c>
      <c r="N239" s="144" t="s">
        <v>197</v>
      </c>
      <c r="O239" s="180" t="s">
        <v>148</v>
      </c>
      <c r="P239" s="180" t="s">
        <v>253</v>
      </c>
      <c r="Q239" s="186">
        <v>0</v>
      </c>
      <c r="R239" s="186">
        <v>250000</v>
      </c>
      <c r="S239" s="182">
        <f t="shared" si="21"/>
        <v>250000</v>
      </c>
      <c r="T239" s="216">
        <v>231400</v>
      </c>
      <c r="U239" s="180">
        <v>144</v>
      </c>
      <c r="V239" s="180" t="s">
        <v>62</v>
      </c>
      <c r="W239" s="180" t="s">
        <v>62</v>
      </c>
      <c r="X239" s="180" t="s">
        <v>276</v>
      </c>
      <c r="Y239" s="180"/>
      <c r="Z239" s="180" t="s">
        <v>2104</v>
      </c>
      <c r="AA239" s="194">
        <v>0.03</v>
      </c>
      <c r="AB239" s="197" t="s">
        <v>552</v>
      </c>
      <c r="AC239" s="188">
        <v>0.02</v>
      </c>
      <c r="AD239" s="180">
        <f t="shared" si="16"/>
        <v>7500</v>
      </c>
      <c r="AE239" s="180">
        <f t="shared" si="17"/>
        <v>1736.1111111111111</v>
      </c>
      <c r="AF239" s="189">
        <f t="shared" si="23"/>
        <v>5000</v>
      </c>
      <c r="AG239" s="368">
        <f t="shared" si="24"/>
        <v>6736.1111111111113</v>
      </c>
      <c r="AH239" s="190">
        <v>0.06</v>
      </c>
      <c r="AI239" s="189">
        <f t="shared" si="20"/>
        <v>15000</v>
      </c>
    </row>
    <row r="240" spans="1:35" x14ac:dyDescent="0.25">
      <c r="A240" s="470" t="s">
        <v>632</v>
      </c>
      <c r="B240" s="180" t="s">
        <v>38</v>
      </c>
      <c r="C240" s="328" t="s">
        <v>38</v>
      </c>
      <c r="D240" s="180" t="s">
        <v>101</v>
      </c>
      <c r="E240" s="8" t="s">
        <v>2083</v>
      </c>
      <c r="F240" s="180" t="s">
        <v>687</v>
      </c>
      <c r="G240" s="180" t="s">
        <v>658</v>
      </c>
      <c r="H240" s="186">
        <v>0</v>
      </c>
      <c r="I240" s="186">
        <v>8200</v>
      </c>
      <c r="J240" s="186">
        <f t="shared" si="22"/>
        <v>8200</v>
      </c>
      <c r="K240" s="180" t="s">
        <v>2100</v>
      </c>
      <c r="L240" s="180">
        <v>26826542</v>
      </c>
      <c r="M240" s="144">
        <v>45342</v>
      </c>
      <c r="N240" s="144" t="s">
        <v>197</v>
      </c>
      <c r="O240" s="180" t="s">
        <v>148</v>
      </c>
      <c r="P240" s="180" t="s">
        <v>258</v>
      </c>
      <c r="Q240" s="274">
        <v>0</v>
      </c>
      <c r="R240" s="274">
        <v>352267</v>
      </c>
      <c r="S240" s="182">
        <f t="shared" si="21"/>
        <v>352267</v>
      </c>
      <c r="T240" s="216">
        <v>334730</v>
      </c>
      <c r="U240" s="180">
        <v>168</v>
      </c>
      <c r="V240" s="180" t="s">
        <v>62</v>
      </c>
      <c r="W240" s="180" t="s">
        <v>62</v>
      </c>
      <c r="X240" s="180" t="s">
        <v>276</v>
      </c>
      <c r="Y240" s="180"/>
      <c r="Z240" s="180" t="s">
        <v>2106</v>
      </c>
      <c r="AA240" s="194">
        <v>0.04</v>
      </c>
      <c r="AB240" s="197" t="s">
        <v>552</v>
      </c>
      <c r="AC240" s="188">
        <v>1.7000000000000001E-2</v>
      </c>
      <c r="AD240" s="180">
        <f t="shared" si="16"/>
        <v>14090.68</v>
      </c>
      <c r="AE240" s="180">
        <f t="shared" si="17"/>
        <v>2096.8273809523807</v>
      </c>
      <c r="AF240" s="189">
        <f t="shared" si="23"/>
        <v>5988.5390000000007</v>
      </c>
      <c r="AG240" s="368">
        <f t="shared" si="24"/>
        <v>8085.3663809523814</v>
      </c>
      <c r="AH240" s="190">
        <v>0.03</v>
      </c>
      <c r="AI240" s="189">
        <f t="shared" si="20"/>
        <v>10568.01</v>
      </c>
    </row>
    <row r="241" spans="1:35" x14ac:dyDescent="0.25">
      <c r="A241" s="470" t="s">
        <v>632</v>
      </c>
      <c r="B241" s="180" t="s">
        <v>184</v>
      </c>
      <c r="C241" s="328" t="s">
        <v>184</v>
      </c>
      <c r="D241" s="180" t="s">
        <v>101</v>
      </c>
      <c r="E241" s="331" t="s">
        <v>417</v>
      </c>
      <c r="F241" s="180" t="s">
        <v>828</v>
      </c>
      <c r="G241" s="180" t="s">
        <v>1031</v>
      </c>
      <c r="H241" s="186">
        <v>0</v>
      </c>
      <c r="I241" s="186">
        <v>12840</v>
      </c>
      <c r="J241" s="186">
        <f t="shared" si="22"/>
        <v>12840</v>
      </c>
      <c r="K241" s="180" t="s">
        <v>1128</v>
      </c>
      <c r="L241" s="180">
        <v>25149193</v>
      </c>
      <c r="M241" s="144">
        <v>45342</v>
      </c>
      <c r="N241" s="144" t="s">
        <v>197</v>
      </c>
      <c r="O241" s="180" t="s">
        <v>128</v>
      </c>
      <c r="P241" s="180" t="s">
        <v>128</v>
      </c>
      <c r="Q241" s="274">
        <v>0</v>
      </c>
      <c r="R241" s="274">
        <v>559477</v>
      </c>
      <c r="S241" s="182">
        <f t="shared" si="21"/>
        <v>559477</v>
      </c>
      <c r="T241" s="216">
        <v>49046</v>
      </c>
      <c r="U241" s="180">
        <v>168</v>
      </c>
      <c r="V241" s="180" t="s">
        <v>64</v>
      </c>
      <c r="W241" s="180" t="s">
        <v>64</v>
      </c>
      <c r="X241" s="180" t="s">
        <v>276</v>
      </c>
      <c r="Y241" s="180" t="s">
        <v>115</v>
      </c>
      <c r="Z241" s="180" t="s">
        <v>1131</v>
      </c>
      <c r="AA241" s="194">
        <v>0.04</v>
      </c>
      <c r="AB241" s="197" t="s">
        <v>552</v>
      </c>
      <c r="AC241" s="188">
        <v>1.7000000000000001E-2</v>
      </c>
      <c r="AD241" s="180">
        <f t="shared" si="16"/>
        <v>22379.08</v>
      </c>
      <c r="AE241" s="180">
        <f t="shared" si="17"/>
        <v>3330.2202380952381</v>
      </c>
      <c r="AF241" s="189">
        <f t="shared" si="23"/>
        <v>9511.1090000000004</v>
      </c>
      <c r="AG241" s="368">
        <f t="shared" si="24"/>
        <v>12841.329238095239</v>
      </c>
      <c r="AH241" s="190">
        <v>0.03</v>
      </c>
      <c r="AI241" s="189">
        <f t="shared" si="20"/>
        <v>16784.309999999998</v>
      </c>
    </row>
    <row r="242" spans="1:35" x14ac:dyDescent="0.25">
      <c r="A242" s="470" t="s">
        <v>632</v>
      </c>
      <c r="B242" s="180" t="s">
        <v>29</v>
      </c>
      <c r="C242" s="328" t="s">
        <v>29</v>
      </c>
      <c r="D242" s="180" t="s">
        <v>168</v>
      </c>
      <c r="E242" s="19" t="s">
        <v>2081</v>
      </c>
      <c r="F242" s="180" t="s">
        <v>1172</v>
      </c>
      <c r="G242" s="180" t="s">
        <v>1182</v>
      </c>
      <c r="H242" s="186">
        <v>0</v>
      </c>
      <c r="I242" s="186">
        <v>4606</v>
      </c>
      <c r="J242" s="186">
        <f t="shared" si="22"/>
        <v>4606</v>
      </c>
      <c r="K242" s="180" t="s">
        <v>1284</v>
      </c>
      <c r="L242" s="180">
        <v>22233959</v>
      </c>
      <c r="M242" s="144">
        <v>45342</v>
      </c>
      <c r="N242" s="144" t="s">
        <v>197</v>
      </c>
      <c r="O242" s="180" t="s">
        <v>43</v>
      </c>
      <c r="P242" s="180" t="s">
        <v>43</v>
      </c>
      <c r="Q242" s="274">
        <v>0</v>
      </c>
      <c r="R242" s="274">
        <v>200679</v>
      </c>
      <c r="S242" s="182">
        <f t="shared" si="21"/>
        <v>200679</v>
      </c>
      <c r="T242" s="216">
        <v>44556</v>
      </c>
      <c r="U242" s="180">
        <v>168</v>
      </c>
      <c r="V242" s="180" t="s">
        <v>64</v>
      </c>
      <c r="W242" s="180" t="s">
        <v>64</v>
      </c>
      <c r="X242" s="180" t="s">
        <v>276</v>
      </c>
      <c r="Y242" s="180" t="s">
        <v>662</v>
      </c>
      <c r="Z242" s="180" t="s">
        <v>1300</v>
      </c>
      <c r="AA242" s="194">
        <v>0.04</v>
      </c>
      <c r="AB242" s="197" t="s">
        <v>552</v>
      </c>
      <c r="AC242" s="188">
        <v>1.7000000000000001E-2</v>
      </c>
      <c r="AD242" s="180">
        <f t="shared" si="16"/>
        <v>8027.16</v>
      </c>
      <c r="AE242" s="180">
        <f t="shared" si="17"/>
        <v>1194.5178571428571</v>
      </c>
      <c r="AF242" s="189">
        <f t="shared" si="23"/>
        <v>3411.5430000000001</v>
      </c>
      <c r="AG242" s="368">
        <f t="shared" si="24"/>
        <v>4606.0608571428575</v>
      </c>
      <c r="AH242" s="190">
        <v>0.03</v>
      </c>
      <c r="AI242" s="189">
        <f t="shared" si="20"/>
        <v>6020.37</v>
      </c>
    </row>
    <row r="243" spans="1:35" x14ac:dyDescent="0.25">
      <c r="A243" s="470" t="s">
        <v>632</v>
      </c>
      <c r="B243" s="180" t="s">
        <v>23</v>
      </c>
      <c r="C243" s="328" t="s">
        <v>23</v>
      </c>
      <c r="D243" s="180" t="s">
        <v>5937</v>
      </c>
      <c r="E243" s="331" t="s">
        <v>447</v>
      </c>
      <c r="F243" s="8" t="s">
        <v>505</v>
      </c>
      <c r="G243" s="180" t="s">
        <v>573</v>
      </c>
      <c r="H243" s="186">
        <v>4860</v>
      </c>
      <c r="I243" s="186">
        <v>4898</v>
      </c>
      <c r="J243" s="186">
        <f t="shared" si="22"/>
        <v>38</v>
      </c>
      <c r="K243" s="180" t="s">
        <v>2101</v>
      </c>
      <c r="L243" s="180">
        <v>24540203</v>
      </c>
      <c r="M243" s="144">
        <v>45342</v>
      </c>
      <c r="N243" s="144" t="s">
        <v>197</v>
      </c>
      <c r="O243" s="180" t="s">
        <v>128</v>
      </c>
      <c r="P243" s="180" t="s">
        <v>128</v>
      </c>
      <c r="Q243" s="274">
        <v>159064.85</v>
      </c>
      <c r="R243" s="274">
        <v>213401</v>
      </c>
      <c r="S243" s="182">
        <f t="shared" si="21"/>
        <v>54336.149999999994</v>
      </c>
      <c r="T243" s="216">
        <v>40432</v>
      </c>
      <c r="U243" s="180">
        <v>168</v>
      </c>
      <c r="V243" s="180" t="s">
        <v>63</v>
      </c>
      <c r="W243" s="180" t="s">
        <v>63</v>
      </c>
      <c r="X243" s="180" t="s">
        <v>277</v>
      </c>
      <c r="Y243" s="180"/>
      <c r="Z243" s="180" t="s">
        <v>2107</v>
      </c>
      <c r="AA243" s="194">
        <v>0.04</v>
      </c>
      <c r="AB243" s="197" t="s">
        <v>552</v>
      </c>
      <c r="AC243" s="188">
        <v>1.7000000000000001E-2</v>
      </c>
      <c r="AD243" s="180">
        <f t="shared" si="16"/>
        <v>8536.0400000000009</v>
      </c>
      <c r="AE243" s="180">
        <f t="shared" si="17"/>
        <v>1270.2440476190477</v>
      </c>
      <c r="AF243" s="189">
        <f t="shared" si="23"/>
        <v>3627.8170000000005</v>
      </c>
      <c r="AG243" s="368">
        <f t="shared" si="24"/>
        <v>4898.0610476190486</v>
      </c>
      <c r="AH243" s="190">
        <v>0.03</v>
      </c>
      <c r="AI243" s="189">
        <f t="shared" si="20"/>
        <v>1630.0844999999997</v>
      </c>
    </row>
    <row r="244" spans="1:35" x14ac:dyDescent="0.25">
      <c r="A244" s="470" t="s">
        <v>632</v>
      </c>
      <c r="B244" s="180" t="s">
        <v>31</v>
      </c>
      <c r="C244" s="328" t="s">
        <v>31</v>
      </c>
      <c r="D244" s="180" t="s">
        <v>101</v>
      </c>
      <c r="E244" s="331" t="s">
        <v>32</v>
      </c>
      <c r="F244" s="180" t="s">
        <v>530</v>
      </c>
      <c r="G244" s="171" t="s">
        <v>569</v>
      </c>
      <c r="H244" s="186">
        <v>0</v>
      </c>
      <c r="I244" s="186">
        <v>4900</v>
      </c>
      <c r="J244" s="186">
        <f t="shared" si="22"/>
        <v>4900</v>
      </c>
      <c r="K244" s="180" t="s">
        <v>1978</v>
      </c>
      <c r="L244" s="180">
        <v>31934688</v>
      </c>
      <c r="M244" s="144">
        <v>45342</v>
      </c>
      <c r="N244" s="144" t="s">
        <v>197</v>
      </c>
      <c r="O244" s="180" t="s">
        <v>43</v>
      </c>
      <c r="P244" s="180" t="s">
        <v>43</v>
      </c>
      <c r="Q244" s="274">
        <v>0</v>
      </c>
      <c r="R244" s="274">
        <v>213480</v>
      </c>
      <c r="S244" s="182">
        <f t="shared" si="21"/>
        <v>213480</v>
      </c>
      <c r="T244" s="216">
        <v>70553</v>
      </c>
      <c r="U244" s="180">
        <v>168</v>
      </c>
      <c r="V244" s="180" t="s">
        <v>64</v>
      </c>
      <c r="W244" s="180" t="s">
        <v>64</v>
      </c>
      <c r="X244" s="180" t="s">
        <v>276</v>
      </c>
      <c r="Y244" s="180"/>
      <c r="Z244" s="180" t="s">
        <v>1980</v>
      </c>
      <c r="AA244" s="194">
        <v>0.04</v>
      </c>
      <c r="AB244" s="197" t="s">
        <v>552</v>
      </c>
      <c r="AC244" s="188">
        <v>1.7000000000000001E-2</v>
      </c>
      <c r="AD244" s="180">
        <f t="shared" si="16"/>
        <v>8539.2000000000007</v>
      </c>
      <c r="AE244" s="180">
        <f t="shared" si="17"/>
        <v>1270.7142857142858</v>
      </c>
      <c r="AF244" s="189">
        <f t="shared" si="23"/>
        <v>3629.1600000000003</v>
      </c>
      <c r="AG244" s="368">
        <f t="shared" si="24"/>
        <v>4899.8742857142861</v>
      </c>
      <c r="AH244" s="190">
        <v>0.03</v>
      </c>
      <c r="AI244" s="189">
        <f t="shared" si="20"/>
        <v>6404.4</v>
      </c>
    </row>
    <row r="245" spans="1:35" x14ac:dyDescent="0.25">
      <c r="A245" s="470" t="s">
        <v>632</v>
      </c>
      <c r="B245" s="180" t="s">
        <v>37</v>
      </c>
      <c r="C245" s="328" t="s">
        <v>37</v>
      </c>
      <c r="D245" s="180" t="s">
        <v>99</v>
      </c>
      <c r="E245" s="331" t="s">
        <v>438</v>
      </c>
      <c r="F245" s="8" t="s">
        <v>913</v>
      </c>
      <c r="G245" s="180" t="s">
        <v>625</v>
      </c>
      <c r="H245" s="186">
        <v>4850</v>
      </c>
      <c r="I245" s="186">
        <v>6290</v>
      </c>
      <c r="J245" s="186">
        <f t="shared" si="22"/>
        <v>1440</v>
      </c>
      <c r="K245" s="180" t="s">
        <v>2102</v>
      </c>
      <c r="L245" s="180">
        <v>26323717</v>
      </c>
      <c r="M245" s="144">
        <v>45342</v>
      </c>
      <c r="N245" s="144" t="s">
        <v>197</v>
      </c>
      <c r="O245" s="180" t="s">
        <v>148</v>
      </c>
      <c r="P245" s="180" t="s">
        <v>252</v>
      </c>
      <c r="Q245" s="274">
        <v>163169</v>
      </c>
      <c r="R245" s="274">
        <v>274050</v>
      </c>
      <c r="S245" s="182">
        <f t="shared" si="21"/>
        <v>110881</v>
      </c>
      <c r="T245" s="216">
        <v>93362</v>
      </c>
      <c r="U245" s="180">
        <v>168</v>
      </c>
      <c r="V245" s="180" t="s">
        <v>63</v>
      </c>
      <c r="W245" s="180" t="s">
        <v>63</v>
      </c>
      <c r="X245" s="180" t="s">
        <v>277</v>
      </c>
      <c r="Y245" s="180"/>
      <c r="Z245" s="180" t="s">
        <v>2108</v>
      </c>
      <c r="AA245" s="194">
        <v>0.04</v>
      </c>
      <c r="AB245" s="197" t="s">
        <v>552</v>
      </c>
      <c r="AC245" s="188">
        <v>1.7000000000000001E-2</v>
      </c>
      <c r="AD245" s="180">
        <f t="shared" si="16"/>
        <v>10962</v>
      </c>
      <c r="AE245" s="180">
        <f t="shared" si="17"/>
        <v>1631.25</v>
      </c>
      <c r="AF245" s="189">
        <f t="shared" si="23"/>
        <v>4658.8500000000004</v>
      </c>
      <c r="AG245" s="368">
        <f t="shared" si="24"/>
        <v>6290.1</v>
      </c>
      <c r="AH245" s="190">
        <v>0.03</v>
      </c>
      <c r="AI245" s="189">
        <f t="shared" si="20"/>
        <v>3326.43</v>
      </c>
    </row>
    <row r="246" spans="1:35" x14ac:dyDescent="0.25">
      <c r="A246" s="470" t="s">
        <v>632</v>
      </c>
      <c r="B246" s="180" t="s">
        <v>29</v>
      </c>
      <c r="C246" s="328" t="s">
        <v>29</v>
      </c>
      <c r="D246" s="180" t="s">
        <v>168</v>
      </c>
      <c r="E246" s="331" t="s">
        <v>454</v>
      </c>
      <c r="F246" s="180" t="s">
        <v>845</v>
      </c>
      <c r="G246" s="171" t="s">
        <v>592</v>
      </c>
      <c r="H246" s="186">
        <v>0</v>
      </c>
      <c r="I246" s="186">
        <v>7719</v>
      </c>
      <c r="J246" s="186">
        <f t="shared" si="22"/>
        <v>7719</v>
      </c>
      <c r="K246" s="180" t="s">
        <v>819</v>
      </c>
      <c r="L246" s="180">
        <v>21805940</v>
      </c>
      <c r="M246" s="144">
        <v>45342</v>
      </c>
      <c r="N246" s="144" t="s">
        <v>197</v>
      </c>
      <c r="O246" s="180" t="s">
        <v>173</v>
      </c>
      <c r="P246" s="180" t="s">
        <v>463</v>
      </c>
      <c r="Q246" s="274">
        <v>0</v>
      </c>
      <c r="R246" s="274">
        <v>336310</v>
      </c>
      <c r="S246" s="182">
        <f t="shared" si="21"/>
        <v>336310</v>
      </c>
      <c r="T246" s="216">
        <v>31979.4</v>
      </c>
      <c r="U246" s="180">
        <v>168</v>
      </c>
      <c r="V246" s="180" t="s">
        <v>64</v>
      </c>
      <c r="W246" s="180" t="s">
        <v>64</v>
      </c>
      <c r="X246" s="180" t="s">
        <v>276</v>
      </c>
      <c r="Y246" s="180" t="s">
        <v>115</v>
      </c>
      <c r="Z246" s="180" t="s">
        <v>826</v>
      </c>
      <c r="AA246" s="194">
        <v>0.04</v>
      </c>
      <c r="AB246" s="197" t="s">
        <v>552</v>
      </c>
      <c r="AC246" s="188">
        <v>1.7000000000000001E-2</v>
      </c>
      <c r="AD246" s="180">
        <f t="shared" si="16"/>
        <v>13452.4</v>
      </c>
      <c r="AE246" s="180">
        <f t="shared" si="17"/>
        <v>2001.8452380952381</v>
      </c>
      <c r="AF246" s="189">
        <f t="shared" si="23"/>
        <v>5717.27</v>
      </c>
      <c r="AG246" s="368">
        <f t="shared" si="24"/>
        <v>7719.115238095239</v>
      </c>
      <c r="AH246" s="190">
        <v>0.03</v>
      </c>
      <c r="AI246" s="189">
        <f t="shared" si="20"/>
        <v>10089.299999999999</v>
      </c>
    </row>
    <row r="247" spans="1:35" x14ac:dyDescent="0.25">
      <c r="A247" s="470" t="s">
        <v>632</v>
      </c>
      <c r="B247" s="180" t="s">
        <v>23</v>
      </c>
      <c r="C247" s="328" t="s">
        <v>23</v>
      </c>
      <c r="D247" s="180" t="s">
        <v>5937</v>
      </c>
      <c r="E247" s="331" t="s">
        <v>447</v>
      </c>
      <c r="F247" s="180" t="s">
        <v>1998</v>
      </c>
      <c r="G247" s="180" t="s">
        <v>2004</v>
      </c>
      <c r="H247" s="186">
        <v>8935</v>
      </c>
      <c r="I247" s="186">
        <v>9435</v>
      </c>
      <c r="J247" s="186">
        <f t="shared" si="22"/>
        <v>500</v>
      </c>
      <c r="K247" s="180" t="s">
        <v>2103</v>
      </c>
      <c r="L247" s="180">
        <v>22446286</v>
      </c>
      <c r="M247" s="144">
        <v>45342</v>
      </c>
      <c r="N247" s="144" t="s">
        <v>197</v>
      </c>
      <c r="O247" s="180" t="s">
        <v>148</v>
      </c>
      <c r="P247" s="21" t="s">
        <v>257</v>
      </c>
      <c r="Q247" s="274">
        <v>327082</v>
      </c>
      <c r="R247" s="274">
        <v>411075</v>
      </c>
      <c r="S247" s="182">
        <f t="shared" si="21"/>
        <v>83993</v>
      </c>
      <c r="T247" s="216">
        <v>58228</v>
      </c>
      <c r="U247" s="180">
        <v>168</v>
      </c>
      <c r="V247" s="180" t="s">
        <v>63</v>
      </c>
      <c r="W247" s="180" t="s">
        <v>63</v>
      </c>
      <c r="X247" s="180" t="s">
        <v>277</v>
      </c>
      <c r="Y247" s="180"/>
      <c r="Z247" s="180" t="s">
        <v>2109</v>
      </c>
      <c r="AA247" s="194">
        <v>0.04</v>
      </c>
      <c r="AB247" s="197" t="s">
        <v>552</v>
      </c>
      <c r="AC247" s="188">
        <v>1.7000000000000001E-2</v>
      </c>
      <c r="AD247" s="180">
        <f t="shared" si="16"/>
        <v>16443</v>
      </c>
      <c r="AE247" s="180">
        <f t="shared" si="17"/>
        <v>2446.875</v>
      </c>
      <c r="AF247" s="189">
        <f t="shared" si="23"/>
        <v>6988.2750000000005</v>
      </c>
      <c r="AG247" s="368">
        <f t="shared" si="24"/>
        <v>9435.1500000000015</v>
      </c>
      <c r="AH247" s="190">
        <v>0.03</v>
      </c>
      <c r="AI247" s="189">
        <f t="shared" si="20"/>
        <v>2519.79</v>
      </c>
    </row>
    <row r="248" spans="1:35" x14ac:dyDescent="0.25">
      <c r="A248" s="470" t="s">
        <v>632</v>
      </c>
      <c r="B248" s="180" t="s">
        <v>37</v>
      </c>
      <c r="C248" s="328" t="s">
        <v>37</v>
      </c>
      <c r="D248" s="180" t="s">
        <v>99</v>
      </c>
      <c r="E248" s="331" t="s">
        <v>438</v>
      </c>
      <c r="F248" s="180" t="s">
        <v>772</v>
      </c>
      <c r="G248" s="171" t="s">
        <v>753</v>
      </c>
      <c r="H248" s="186">
        <v>0</v>
      </c>
      <c r="I248" s="186">
        <v>3300</v>
      </c>
      <c r="J248" s="186">
        <f t="shared" si="22"/>
        <v>3300</v>
      </c>
      <c r="K248" s="180" t="s">
        <v>2116</v>
      </c>
      <c r="L248" s="180">
        <v>29378937</v>
      </c>
      <c r="M248" s="144">
        <v>45342</v>
      </c>
      <c r="N248" s="144" t="s">
        <v>197</v>
      </c>
      <c r="O248" s="180" t="s">
        <v>128</v>
      </c>
      <c r="P248" s="180" t="s">
        <v>128</v>
      </c>
      <c r="Q248" s="274">
        <v>0</v>
      </c>
      <c r="R248" s="274">
        <v>143778</v>
      </c>
      <c r="S248" s="182">
        <f t="shared" si="21"/>
        <v>143778</v>
      </c>
      <c r="T248" s="216">
        <v>8253</v>
      </c>
      <c r="U248" s="180">
        <v>168</v>
      </c>
      <c r="V248" s="180" t="s">
        <v>64</v>
      </c>
      <c r="W248" s="180" t="s">
        <v>64</v>
      </c>
      <c r="X248" s="180" t="s">
        <v>276</v>
      </c>
      <c r="Y248" s="180" t="s">
        <v>662</v>
      </c>
      <c r="Z248" s="180" t="s">
        <v>1350</v>
      </c>
      <c r="AA248" s="194">
        <v>0.04</v>
      </c>
      <c r="AB248" s="197" t="s">
        <v>552</v>
      </c>
      <c r="AC248" s="188">
        <v>1.7000000000000001E-2</v>
      </c>
      <c r="AD248" s="180">
        <f t="shared" si="16"/>
        <v>5751.12</v>
      </c>
      <c r="AE248" s="180">
        <f t="shared" si="17"/>
        <v>855.82142857142856</v>
      </c>
      <c r="AF248" s="189">
        <f t="shared" si="23"/>
        <v>2444.2260000000001</v>
      </c>
      <c r="AG248" s="368">
        <f t="shared" si="24"/>
        <v>3300.0474285714286</v>
      </c>
      <c r="AH248" s="190">
        <v>0.03</v>
      </c>
      <c r="AI248" s="189">
        <f t="shared" si="20"/>
        <v>4313.34</v>
      </c>
    </row>
    <row r="249" spans="1:35" x14ac:dyDescent="0.25">
      <c r="A249" s="470" t="s">
        <v>632</v>
      </c>
      <c r="B249" s="180" t="s">
        <v>24</v>
      </c>
      <c r="C249" s="328" t="s">
        <v>24</v>
      </c>
      <c r="D249" s="180" t="s">
        <v>420</v>
      </c>
      <c r="E249" s="331" t="s">
        <v>421</v>
      </c>
      <c r="F249" s="180" t="s">
        <v>716</v>
      </c>
      <c r="G249" s="180" t="s">
        <v>2119</v>
      </c>
      <c r="H249" s="186">
        <v>0</v>
      </c>
      <c r="I249" s="186">
        <v>10500</v>
      </c>
      <c r="J249" s="186">
        <f t="shared" si="22"/>
        <v>10500</v>
      </c>
      <c r="K249" s="180" t="s">
        <v>2117</v>
      </c>
      <c r="L249" s="180">
        <v>30007719</v>
      </c>
      <c r="M249" s="144">
        <v>45342</v>
      </c>
      <c r="N249" s="144" t="s">
        <v>197</v>
      </c>
      <c r="O249" s="180" t="s">
        <v>327</v>
      </c>
      <c r="P249" s="180" t="s">
        <v>327</v>
      </c>
      <c r="Q249" s="274">
        <v>0</v>
      </c>
      <c r="R249" s="274">
        <v>180000</v>
      </c>
      <c r="S249" s="182">
        <f t="shared" si="21"/>
        <v>180000</v>
      </c>
      <c r="T249" s="216">
        <v>49243</v>
      </c>
      <c r="U249" s="180">
        <v>48</v>
      </c>
      <c r="V249" s="180" t="s">
        <v>64</v>
      </c>
      <c r="W249" s="180" t="s">
        <v>64</v>
      </c>
      <c r="X249" s="180" t="s">
        <v>276</v>
      </c>
      <c r="Y249" s="180" t="s">
        <v>665</v>
      </c>
      <c r="Z249" s="180" t="s">
        <v>1227</v>
      </c>
      <c r="AA249" s="194">
        <v>0.03</v>
      </c>
      <c r="AB249" s="197" t="s">
        <v>552</v>
      </c>
      <c r="AC249" s="188">
        <v>3.7499999999999999E-2</v>
      </c>
      <c r="AD249" s="180">
        <f t="shared" si="16"/>
        <v>5400</v>
      </c>
      <c r="AE249" s="180">
        <f t="shared" si="17"/>
        <v>3750</v>
      </c>
      <c r="AF249" s="189">
        <f t="shared" si="23"/>
        <v>6750</v>
      </c>
      <c r="AG249" s="368">
        <f t="shared" si="24"/>
        <v>10500</v>
      </c>
      <c r="AH249" s="190">
        <v>0.06</v>
      </c>
      <c r="AI249" s="189">
        <f t="shared" si="20"/>
        <v>10800</v>
      </c>
    </row>
    <row r="250" spans="1:35" x14ac:dyDescent="0.25">
      <c r="A250" s="470" t="s">
        <v>632</v>
      </c>
      <c r="B250" s="180" t="s">
        <v>24</v>
      </c>
      <c r="C250" s="328" t="s">
        <v>24</v>
      </c>
      <c r="D250" s="180" t="s">
        <v>420</v>
      </c>
      <c r="E250" s="331" t="s">
        <v>532</v>
      </c>
      <c r="F250" s="8" t="s">
        <v>838</v>
      </c>
      <c r="G250" s="180" t="s">
        <v>854</v>
      </c>
      <c r="H250" s="186">
        <v>0</v>
      </c>
      <c r="I250" s="186">
        <v>12450</v>
      </c>
      <c r="J250" s="186">
        <f t="shared" si="22"/>
        <v>12450</v>
      </c>
      <c r="K250" s="180" t="s">
        <v>2118</v>
      </c>
      <c r="L250" s="180">
        <v>32466122</v>
      </c>
      <c r="M250" s="144">
        <v>45342</v>
      </c>
      <c r="N250" s="144" t="s">
        <v>197</v>
      </c>
      <c r="O250" s="180" t="s">
        <v>327</v>
      </c>
      <c r="P250" s="180" t="s">
        <v>327</v>
      </c>
      <c r="Q250" s="274">
        <v>0</v>
      </c>
      <c r="R250" s="274">
        <v>542436</v>
      </c>
      <c r="S250" s="182">
        <f t="shared" si="21"/>
        <v>542436</v>
      </c>
      <c r="T250" s="216">
        <v>15618</v>
      </c>
      <c r="U250" s="180">
        <v>168</v>
      </c>
      <c r="V250" s="180" t="s">
        <v>64</v>
      </c>
      <c r="W250" s="180" t="s">
        <v>64</v>
      </c>
      <c r="X250" s="180" t="s">
        <v>276</v>
      </c>
      <c r="Y250" s="180" t="s">
        <v>665</v>
      </c>
      <c r="Z250" s="180" t="s">
        <v>1349</v>
      </c>
      <c r="AA250" s="194">
        <v>0.04</v>
      </c>
      <c r="AB250" s="197" t="s">
        <v>552</v>
      </c>
      <c r="AC250" s="188">
        <v>1.7000000000000001E-2</v>
      </c>
      <c r="AD250" s="180">
        <f t="shared" si="16"/>
        <v>21697.439999999999</v>
      </c>
      <c r="AE250" s="180">
        <f t="shared" si="17"/>
        <v>3228.7857142857142</v>
      </c>
      <c r="AF250" s="189">
        <f t="shared" si="23"/>
        <v>9221.4120000000003</v>
      </c>
      <c r="AG250" s="368">
        <f t="shared" si="24"/>
        <v>12450.197714285714</v>
      </c>
      <c r="AH250" s="190">
        <v>0.03</v>
      </c>
      <c r="AI250" s="189">
        <f t="shared" si="20"/>
        <v>16273.08</v>
      </c>
    </row>
    <row r="251" spans="1:35" x14ac:dyDescent="0.25">
      <c r="A251" s="470" t="s">
        <v>632</v>
      </c>
      <c r="B251" s="180" t="s">
        <v>20</v>
      </c>
      <c r="C251" s="328" t="s">
        <v>184</v>
      </c>
      <c r="D251" s="180" t="s">
        <v>101</v>
      </c>
      <c r="E251" s="331" t="s">
        <v>206</v>
      </c>
      <c r="F251" s="180" t="s">
        <v>2075</v>
      </c>
      <c r="G251" s="180" t="s">
        <v>2122</v>
      </c>
      <c r="H251" s="186">
        <v>0</v>
      </c>
      <c r="I251" s="186">
        <v>3184</v>
      </c>
      <c r="J251" s="186">
        <f t="shared" si="22"/>
        <v>3184</v>
      </c>
      <c r="K251" s="180" t="s">
        <v>2120</v>
      </c>
      <c r="L251" s="180">
        <v>24949107</v>
      </c>
      <c r="M251" s="144">
        <v>45342</v>
      </c>
      <c r="N251" s="144" t="s">
        <v>197</v>
      </c>
      <c r="O251" s="180" t="s">
        <v>148</v>
      </c>
      <c r="P251" s="180" t="s">
        <v>332</v>
      </c>
      <c r="Q251" s="274">
        <v>0</v>
      </c>
      <c r="R251" s="274">
        <v>100022</v>
      </c>
      <c r="S251" s="182">
        <f t="shared" si="21"/>
        <v>100022</v>
      </c>
      <c r="T251" s="216">
        <v>93919</v>
      </c>
      <c r="U251" s="180">
        <v>120</v>
      </c>
      <c r="V251" s="180" t="s">
        <v>62</v>
      </c>
      <c r="W251" s="180" t="s">
        <v>62</v>
      </c>
      <c r="X251" s="180" t="s">
        <v>276</v>
      </c>
      <c r="Y251" s="180"/>
      <c r="Z251" s="180" t="s">
        <v>2121</v>
      </c>
      <c r="AA251" s="194">
        <v>0.03</v>
      </c>
      <c r="AB251" s="197" t="s">
        <v>552</v>
      </c>
      <c r="AC251" s="188">
        <v>2.2499999999999999E-2</v>
      </c>
      <c r="AD251" s="180">
        <f t="shared" si="16"/>
        <v>3000.66</v>
      </c>
      <c r="AE251" s="180">
        <f t="shared" si="17"/>
        <v>833.51666666666665</v>
      </c>
      <c r="AF251" s="189">
        <f t="shared" si="23"/>
        <v>2250.4949999999999</v>
      </c>
      <c r="AG251" s="368">
        <f t="shared" si="24"/>
        <v>3084.0116666666663</v>
      </c>
      <c r="AH251" s="190">
        <v>0.06</v>
      </c>
      <c r="AI251" s="189">
        <f t="shared" si="20"/>
        <v>6001.32</v>
      </c>
    </row>
    <row r="252" spans="1:35" x14ac:dyDescent="0.25">
      <c r="A252" s="470" t="s">
        <v>632</v>
      </c>
      <c r="B252" s="180" t="s">
        <v>23</v>
      </c>
      <c r="C252" s="328" t="s">
        <v>23</v>
      </c>
      <c r="D252" s="180" t="s">
        <v>5937</v>
      </c>
      <c r="E252" s="331" t="s">
        <v>447</v>
      </c>
      <c r="F252" s="180" t="s">
        <v>1998</v>
      </c>
      <c r="G252" s="180" t="s">
        <v>2004</v>
      </c>
      <c r="H252" s="186">
        <v>6469</v>
      </c>
      <c r="I252" s="186">
        <v>5934</v>
      </c>
      <c r="J252" s="186">
        <f t="shared" si="22"/>
        <v>-535</v>
      </c>
      <c r="K252" s="180" t="s">
        <v>2123</v>
      </c>
      <c r="L252" s="180">
        <v>25630189</v>
      </c>
      <c r="M252" s="144">
        <v>45342</v>
      </c>
      <c r="N252" s="144" t="s">
        <v>197</v>
      </c>
      <c r="O252" s="180" t="s">
        <v>128</v>
      </c>
      <c r="P252" s="180" t="s">
        <v>128</v>
      </c>
      <c r="Q252" s="274">
        <v>219407</v>
      </c>
      <c r="R252" s="274">
        <v>258539</v>
      </c>
      <c r="S252" s="182">
        <f t="shared" si="21"/>
        <v>39132</v>
      </c>
      <c r="T252" s="216">
        <v>22519</v>
      </c>
      <c r="U252" s="180">
        <v>168</v>
      </c>
      <c r="V252" s="180" t="s">
        <v>63</v>
      </c>
      <c r="W252" s="180" t="s">
        <v>63</v>
      </c>
      <c r="X252" s="180" t="s">
        <v>277</v>
      </c>
      <c r="Y252" s="180"/>
      <c r="Z252" s="180" t="s">
        <v>2124</v>
      </c>
      <c r="AA252" s="194">
        <v>0.04</v>
      </c>
      <c r="AB252" s="197" t="s">
        <v>552</v>
      </c>
      <c r="AC252" s="188">
        <v>1.7000000000000001E-2</v>
      </c>
      <c r="AD252" s="180">
        <f t="shared" si="16"/>
        <v>10341.56</v>
      </c>
      <c r="AE252" s="180">
        <f t="shared" si="17"/>
        <v>1538.922619047619</v>
      </c>
      <c r="AF252" s="189">
        <f t="shared" si="23"/>
        <v>4395.1630000000005</v>
      </c>
      <c r="AG252" s="368">
        <f t="shared" si="24"/>
        <v>5934.0856190476197</v>
      </c>
      <c r="AH252" s="190">
        <v>0.03</v>
      </c>
      <c r="AI252" s="189">
        <f t="shared" si="20"/>
        <v>1173.96</v>
      </c>
    </row>
    <row r="253" spans="1:35" x14ac:dyDescent="0.25">
      <c r="A253" s="470" t="s">
        <v>632</v>
      </c>
      <c r="B253" s="180" t="s">
        <v>29</v>
      </c>
      <c r="C253" s="328" t="s">
        <v>29</v>
      </c>
      <c r="D253" s="180" t="s">
        <v>168</v>
      </c>
      <c r="E253" s="331" t="s">
        <v>454</v>
      </c>
      <c r="F253" s="180" t="s">
        <v>862</v>
      </c>
      <c r="G253" s="180" t="s">
        <v>571</v>
      </c>
      <c r="H253" s="186">
        <v>0</v>
      </c>
      <c r="I253" s="186">
        <v>168</v>
      </c>
      <c r="J253" s="186">
        <f t="shared" si="22"/>
        <v>168</v>
      </c>
      <c r="K253" s="180" t="s">
        <v>1363</v>
      </c>
      <c r="L253" s="180">
        <v>23190687</v>
      </c>
      <c r="M253" s="144">
        <v>45342</v>
      </c>
      <c r="N253" s="144" t="s">
        <v>197</v>
      </c>
      <c r="O253" s="180" t="s">
        <v>148</v>
      </c>
      <c r="P253" s="180" t="s">
        <v>273</v>
      </c>
      <c r="Q253" s="274">
        <v>0</v>
      </c>
      <c r="R253" s="274">
        <v>520913</v>
      </c>
      <c r="S253" s="182">
        <f t="shared" si="21"/>
        <v>520913</v>
      </c>
      <c r="T253" s="216">
        <v>195498</v>
      </c>
      <c r="U253" s="180">
        <v>168</v>
      </c>
      <c r="V253" s="180" t="s">
        <v>64</v>
      </c>
      <c r="W253" s="180" t="s">
        <v>64</v>
      </c>
      <c r="X253" s="180" t="s">
        <v>276</v>
      </c>
      <c r="Y253" s="180" t="s">
        <v>1399</v>
      </c>
      <c r="Z253" s="180" t="s">
        <v>1365</v>
      </c>
      <c r="AA253" s="194">
        <v>0.04</v>
      </c>
      <c r="AB253" s="197" t="s">
        <v>552</v>
      </c>
      <c r="AC253" s="188">
        <v>1.7000000000000001E-2</v>
      </c>
      <c r="AD253" s="180">
        <f t="shared" si="16"/>
        <v>20836.52</v>
      </c>
      <c r="AE253" s="180">
        <f t="shared" si="17"/>
        <v>3100.6726190476193</v>
      </c>
      <c r="AF253" s="189">
        <f t="shared" si="23"/>
        <v>8855.5210000000006</v>
      </c>
      <c r="AG253" s="368">
        <f t="shared" si="24"/>
        <v>11956.193619047619</v>
      </c>
      <c r="AH253" s="190">
        <v>0.03</v>
      </c>
      <c r="AI253" s="189">
        <f t="shared" si="20"/>
        <v>15627.39</v>
      </c>
    </row>
    <row r="254" spans="1:35" x14ac:dyDescent="0.25">
      <c r="A254" s="470" t="s">
        <v>632</v>
      </c>
      <c r="B254" s="180" t="s">
        <v>49</v>
      </c>
      <c r="C254" s="328" t="s">
        <v>49</v>
      </c>
      <c r="D254" s="180" t="s">
        <v>133</v>
      </c>
      <c r="E254" s="331" t="s">
        <v>458</v>
      </c>
      <c r="F254" s="180" t="s">
        <v>766</v>
      </c>
      <c r="G254" s="180" t="s">
        <v>2140</v>
      </c>
      <c r="H254" s="186">
        <v>0</v>
      </c>
      <c r="I254" s="186">
        <v>2605</v>
      </c>
      <c r="J254" s="186">
        <f t="shared" si="22"/>
        <v>2605</v>
      </c>
      <c r="K254" s="180" t="s">
        <v>699</v>
      </c>
      <c r="L254" s="180">
        <v>29599067</v>
      </c>
      <c r="M254" s="144">
        <v>45343</v>
      </c>
      <c r="N254" s="144" t="s">
        <v>197</v>
      </c>
      <c r="O254" s="180" t="s">
        <v>128</v>
      </c>
      <c r="P254" s="180" t="s">
        <v>128</v>
      </c>
      <c r="Q254" s="274">
        <v>0</v>
      </c>
      <c r="R254" s="274">
        <v>113500</v>
      </c>
      <c r="S254" s="182">
        <f t="shared" si="21"/>
        <v>113500</v>
      </c>
      <c r="T254" s="216">
        <v>22194</v>
      </c>
      <c r="U254" s="180">
        <v>168</v>
      </c>
      <c r="V254" s="180" t="s">
        <v>64</v>
      </c>
      <c r="W254" s="180" t="s">
        <v>64</v>
      </c>
      <c r="X254" s="180" t="s">
        <v>276</v>
      </c>
      <c r="Y254" s="180" t="s">
        <v>662</v>
      </c>
      <c r="Z254" s="180" t="s">
        <v>2139</v>
      </c>
      <c r="AA254" s="194">
        <v>0.04</v>
      </c>
      <c r="AB254" s="197" t="s">
        <v>552</v>
      </c>
      <c r="AC254" s="188">
        <v>1.7000000000000001E-2</v>
      </c>
      <c r="AD254" s="180">
        <f t="shared" si="16"/>
        <v>4540</v>
      </c>
      <c r="AE254" s="180">
        <f t="shared" si="17"/>
        <v>675.59523809523807</v>
      </c>
      <c r="AF254" s="189">
        <f t="shared" si="23"/>
        <v>1929.5000000000002</v>
      </c>
      <c r="AG254" s="368">
        <f t="shared" si="24"/>
        <v>2605.0952380952385</v>
      </c>
      <c r="AH254" s="190">
        <v>0.03</v>
      </c>
      <c r="AI254" s="189">
        <f t="shared" si="20"/>
        <v>3405</v>
      </c>
    </row>
    <row r="255" spans="1:35" x14ac:dyDescent="0.25">
      <c r="A255" s="470" t="s">
        <v>632</v>
      </c>
      <c r="B255" s="180" t="s">
        <v>39</v>
      </c>
      <c r="C255" s="328" t="s">
        <v>39</v>
      </c>
      <c r="D255" s="180" t="s">
        <v>167</v>
      </c>
      <c r="E255" s="331" t="s">
        <v>405</v>
      </c>
      <c r="F255" s="8" t="s">
        <v>771</v>
      </c>
      <c r="G255" s="171" t="s">
        <v>597</v>
      </c>
      <c r="H255" s="186">
        <v>0</v>
      </c>
      <c r="I255" s="186">
        <v>9800</v>
      </c>
      <c r="J255" s="186">
        <f t="shared" si="22"/>
        <v>9800</v>
      </c>
      <c r="K255" s="180" t="s">
        <v>2136</v>
      </c>
      <c r="L255" s="180">
        <v>11226654</v>
      </c>
      <c r="M255" s="144">
        <v>45343</v>
      </c>
      <c r="N255" s="144" t="s">
        <v>197</v>
      </c>
      <c r="O255" s="180" t="s">
        <v>148</v>
      </c>
      <c r="P255" s="180" t="s">
        <v>258</v>
      </c>
      <c r="Q255" s="274">
        <v>0</v>
      </c>
      <c r="R255" s="274">
        <v>60000</v>
      </c>
      <c r="S255" s="182">
        <f t="shared" si="21"/>
        <v>60000</v>
      </c>
      <c r="T255" s="216">
        <v>55900</v>
      </c>
      <c r="U255" s="180">
        <v>12</v>
      </c>
      <c r="V255" s="180" t="s">
        <v>62</v>
      </c>
      <c r="W255" s="180" t="s">
        <v>62</v>
      </c>
      <c r="X255" s="180" t="s">
        <v>276</v>
      </c>
      <c r="Y255" s="180"/>
      <c r="Z255" s="180" t="s">
        <v>2141</v>
      </c>
      <c r="AA255" s="194">
        <v>0.03</v>
      </c>
      <c r="AB255" s="197" t="s">
        <v>552</v>
      </c>
      <c r="AC255" s="188">
        <v>0.08</v>
      </c>
      <c r="AD255" s="180">
        <f t="shared" si="16"/>
        <v>1800</v>
      </c>
      <c r="AE255" s="180">
        <f t="shared" si="17"/>
        <v>5000</v>
      </c>
      <c r="AF255" s="189">
        <f t="shared" si="23"/>
        <v>4800</v>
      </c>
      <c r="AG255" s="368">
        <f t="shared" si="24"/>
        <v>9800</v>
      </c>
      <c r="AH255" s="190">
        <v>0.06</v>
      </c>
      <c r="AI255" s="189">
        <f t="shared" si="20"/>
        <v>3600</v>
      </c>
    </row>
    <row r="256" spans="1:35" x14ac:dyDescent="0.25">
      <c r="A256" s="470" t="s">
        <v>632</v>
      </c>
      <c r="B256" s="180" t="s">
        <v>23</v>
      </c>
      <c r="C256" s="328" t="s">
        <v>23</v>
      </c>
      <c r="D256" s="180" t="s">
        <v>5937</v>
      </c>
      <c r="E256" s="331" t="s">
        <v>970</v>
      </c>
      <c r="F256" s="180" t="s">
        <v>971</v>
      </c>
      <c r="G256" s="180" t="s">
        <v>1331</v>
      </c>
      <c r="H256" s="186">
        <v>0</v>
      </c>
      <c r="I256" s="186">
        <v>20100</v>
      </c>
      <c r="J256" s="186">
        <f t="shared" si="22"/>
        <v>20100</v>
      </c>
      <c r="K256" s="180" t="s">
        <v>2137</v>
      </c>
      <c r="L256" s="180">
        <v>25317903</v>
      </c>
      <c r="M256" s="144">
        <v>45343</v>
      </c>
      <c r="N256" s="144" t="s">
        <v>197</v>
      </c>
      <c r="O256" s="180" t="s">
        <v>43</v>
      </c>
      <c r="P256" s="180" t="s">
        <v>43</v>
      </c>
      <c r="Q256" s="274">
        <v>0</v>
      </c>
      <c r="R256" s="274">
        <v>875740</v>
      </c>
      <c r="S256" s="182">
        <f t="shared" si="21"/>
        <v>875740</v>
      </c>
      <c r="T256" s="216">
        <v>42759</v>
      </c>
      <c r="U256" s="180">
        <v>168</v>
      </c>
      <c r="V256" s="180" t="s">
        <v>64</v>
      </c>
      <c r="W256" s="180" t="s">
        <v>64</v>
      </c>
      <c r="X256" s="180" t="s">
        <v>276</v>
      </c>
      <c r="Y256" s="180" t="s">
        <v>115</v>
      </c>
      <c r="Z256" s="180" t="s">
        <v>2142</v>
      </c>
      <c r="AA256" s="194">
        <v>0.04</v>
      </c>
      <c r="AB256" s="197" t="s">
        <v>552</v>
      </c>
      <c r="AC256" s="188">
        <v>1.7000000000000001E-2</v>
      </c>
      <c r="AD256" s="180">
        <f t="shared" si="16"/>
        <v>35029.599999999999</v>
      </c>
      <c r="AE256" s="180">
        <f t="shared" si="17"/>
        <v>5212.7380952380954</v>
      </c>
      <c r="AF256" s="189">
        <f t="shared" si="23"/>
        <v>14887.580000000002</v>
      </c>
      <c r="AG256" s="368">
        <f t="shared" si="24"/>
        <v>20100.318095238097</v>
      </c>
      <c r="AH256" s="190">
        <v>0.03</v>
      </c>
      <c r="AI256" s="189">
        <f t="shared" si="20"/>
        <v>26272.2</v>
      </c>
    </row>
    <row r="257" spans="1:35" x14ac:dyDescent="0.25">
      <c r="A257" s="470" t="s">
        <v>632</v>
      </c>
      <c r="B257" s="180" t="s">
        <v>45</v>
      </c>
      <c r="C257" s="328" t="s">
        <v>184</v>
      </c>
      <c r="D257" s="180" t="s">
        <v>101</v>
      </c>
      <c r="E257" s="331" t="s">
        <v>212</v>
      </c>
      <c r="F257" s="8" t="s">
        <v>832</v>
      </c>
      <c r="G257" s="180" t="s">
        <v>627</v>
      </c>
      <c r="H257" s="186"/>
      <c r="I257" s="186">
        <v>6314</v>
      </c>
      <c r="J257" s="186">
        <f t="shared" si="22"/>
        <v>6314</v>
      </c>
      <c r="K257" s="180" t="s">
        <v>2138</v>
      </c>
      <c r="L257" s="180">
        <v>21882549</v>
      </c>
      <c r="M257" s="144">
        <v>45343</v>
      </c>
      <c r="N257" s="144" t="s">
        <v>197</v>
      </c>
      <c r="O257" s="180" t="s">
        <v>43</v>
      </c>
      <c r="P257" s="180" t="s">
        <v>43</v>
      </c>
      <c r="Q257" s="274">
        <v>246459.76</v>
      </c>
      <c r="R257" s="274">
        <v>275095</v>
      </c>
      <c r="S257" s="182">
        <f t="shared" si="21"/>
        <v>28635.239999999991</v>
      </c>
      <c r="T257" s="216">
        <v>11029.54</v>
      </c>
      <c r="U257" s="180">
        <v>168</v>
      </c>
      <c r="V257" s="180" t="s">
        <v>63</v>
      </c>
      <c r="W257" s="180" t="s">
        <v>63</v>
      </c>
      <c r="X257" s="180" t="s">
        <v>277</v>
      </c>
      <c r="Y257" s="180"/>
      <c r="Z257" s="180" t="s">
        <v>2143</v>
      </c>
      <c r="AA257" s="194">
        <v>0.04</v>
      </c>
      <c r="AB257" s="197" t="s">
        <v>552</v>
      </c>
      <c r="AC257" s="188">
        <v>1.7000000000000001E-2</v>
      </c>
      <c r="AD257" s="180">
        <f t="shared" si="16"/>
        <v>11003.800000000001</v>
      </c>
      <c r="AE257" s="180">
        <f t="shared" si="17"/>
        <v>1637.4702380952381</v>
      </c>
      <c r="AF257" s="189">
        <f t="shared" si="23"/>
        <v>4676.6150000000007</v>
      </c>
      <c r="AG257" s="368">
        <f t="shared" si="24"/>
        <v>6314.0852380952383</v>
      </c>
      <c r="AH257" s="190">
        <v>0.03</v>
      </c>
      <c r="AI257" s="189">
        <f t="shared" si="20"/>
        <v>859.05719999999974</v>
      </c>
    </row>
    <row r="258" spans="1:35" x14ac:dyDescent="0.25">
      <c r="A258" s="470" t="s">
        <v>632</v>
      </c>
      <c r="B258" s="180" t="s">
        <v>24</v>
      </c>
      <c r="C258" s="328" t="s">
        <v>24</v>
      </c>
      <c r="D258" s="180" t="s">
        <v>420</v>
      </c>
      <c r="E258" s="331" t="s">
        <v>405</v>
      </c>
      <c r="F258" s="180" t="s">
        <v>596</v>
      </c>
      <c r="G258" s="171" t="s">
        <v>905</v>
      </c>
      <c r="H258" s="186">
        <v>0</v>
      </c>
      <c r="I258" s="186">
        <v>5060</v>
      </c>
      <c r="J258" s="186">
        <f t="shared" si="22"/>
        <v>5060</v>
      </c>
      <c r="K258" s="180" t="s">
        <v>1348</v>
      </c>
      <c r="L258" s="180">
        <v>34397429</v>
      </c>
      <c r="M258" s="144">
        <v>45343</v>
      </c>
      <c r="N258" s="144" t="s">
        <v>197</v>
      </c>
      <c r="O258" s="180" t="s">
        <v>173</v>
      </c>
      <c r="P258" s="180" t="s">
        <v>463</v>
      </c>
      <c r="Q258" s="274">
        <v>0</v>
      </c>
      <c r="R258" s="274">
        <v>220460</v>
      </c>
      <c r="S258" s="182">
        <f t="shared" si="21"/>
        <v>220460</v>
      </c>
      <c r="T258" s="216">
        <v>39003.4</v>
      </c>
      <c r="U258" s="180">
        <v>168</v>
      </c>
      <c r="V258" s="180" t="s">
        <v>64</v>
      </c>
      <c r="W258" s="180" t="s">
        <v>64</v>
      </c>
      <c r="X258" s="180" t="s">
        <v>276</v>
      </c>
      <c r="Y258" s="180" t="s">
        <v>662</v>
      </c>
      <c r="Z258" s="180" t="s">
        <v>2144</v>
      </c>
      <c r="AA258" s="194">
        <v>0.04</v>
      </c>
      <c r="AB258" s="197" t="s">
        <v>552</v>
      </c>
      <c r="AC258" s="188">
        <v>1.7000000000000001E-2</v>
      </c>
      <c r="AD258" s="180">
        <f t="shared" si="16"/>
        <v>8818.4</v>
      </c>
      <c r="AE258" s="180">
        <f t="shared" si="17"/>
        <v>1312.2619047619048</v>
      </c>
      <c r="AF258" s="189">
        <f t="shared" si="23"/>
        <v>3747.82</v>
      </c>
      <c r="AG258" s="368">
        <f t="shared" si="24"/>
        <v>5060.0819047619052</v>
      </c>
      <c r="AH258" s="190">
        <v>0.03</v>
      </c>
      <c r="AI258" s="189">
        <f t="shared" si="20"/>
        <v>6613.8</v>
      </c>
    </row>
    <row r="259" spans="1:35" x14ac:dyDescent="0.25">
      <c r="A259" s="470" t="s">
        <v>632</v>
      </c>
      <c r="B259" s="180" t="s">
        <v>38</v>
      </c>
      <c r="C259" s="328" t="s">
        <v>38</v>
      </c>
      <c r="D259" s="180" t="s">
        <v>101</v>
      </c>
      <c r="E259" s="8" t="s">
        <v>2083</v>
      </c>
      <c r="F259" s="180" t="s">
        <v>759</v>
      </c>
      <c r="G259" s="180" t="s">
        <v>763</v>
      </c>
      <c r="H259" s="186">
        <v>0</v>
      </c>
      <c r="I259" s="186">
        <v>4190</v>
      </c>
      <c r="J259" s="186">
        <f t="shared" si="22"/>
        <v>4190</v>
      </c>
      <c r="K259" s="180" t="s">
        <v>2145</v>
      </c>
      <c r="L259" s="180">
        <v>29921855</v>
      </c>
      <c r="M259" s="144">
        <v>45343</v>
      </c>
      <c r="N259" s="144" t="s">
        <v>197</v>
      </c>
      <c r="O259" s="180" t="s">
        <v>43</v>
      </c>
      <c r="P259" s="180" t="s">
        <v>43</v>
      </c>
      <c r="Q259" s="274">
        <v>0</v>
      </c>
      <c r="R259" s="274">
        <v>99988</v>
      </c>
      <c r="S259" s="182">
        <f t="shared" ref="S259:S283" si="25">R259-Q259</f>
        <v>99988</v>
      </c>
      <c r="T259" s="216">
        <v>93888</v>
      </c>
      <c r="U259" s="180">
        <v>84</v>
      </c>
      <c r="V259" s="180" t="s">
        <v>62</v>
      </c>
      <c r="W259" s="180" t="s">
        <v>62</v>
      </c>
      <c r="X259" s="180" t="s">
        <v>276</v>
      </c>
      <c r="Y259" s="180"/>
      <c r="Z259" s="180" t="s">
        <v>2146</v>
      </c>
      <c r="AA259" s="194">
        <v>0.03</v>
      </c>
      <c r="AB259" s="197" t="s">
        <v>552</v>
      </c>
      <c r="AC259" s="188">
        <v>0.03</v>
      </c>
      <c r="AD259" s="180">
        <f t="shared" si="16"/>
        <v>2999.64</v>
      </c>
      <c r="AE259" s="180">
        <f t="shared" si="17"/>
        <v>1190.3333333333333</v>
      </c>
      <c r="AF259" s="189">
        <f t="shared" si="23"/>
        <v>2999.64</v>
      </c>
      <c r="AG259" s="368">
        <f t="shared" si="24"/>
        <v>4189.9733333333334</v>
      </c>
      <c r="AH259" s="190">
        <v>0.06</v>
      </c>
      <c r="AI259" s="189">
        <f t="shared" si="20"/>
        <v>5999.28</v>
      </c>
    </row>
    <row r="260" spans="1:35" x14ac:dyDescent="0.25">
      <c r="A260" s="470" t="s">
        <v>632</v>
      </c>
      <c r="B260" s="180" t="s">
        <v>49</v>
      </c>
      <c r="C260" s="328" t="s">
        <v>49</v>
      </c>
      <c r="D260" s="180" t="s">
        <v>133</v>
      </c>
      <c r="E260" s="331" t="s">
        <v>189</v>
      </c>
      <c r="F260" s="8" t="s">
        <v>966</v>
      </c>
      <c r="G260" s="180" t="s">
        <v>967</v>
      </c>
      <c r="H260" s="186">
        <v>0</v>
      </c>
      <c r="I260" s="186">
        <v>46003</v>
      </c>
      <c r="J260" s="186">
        <f t="shared" si="22"/>
        <v>46003</v>
      </c>
      <c r="K260" s="180" t="s">
        <v>2147</v>
      </c>
      <c r="L260" s="180">
        <v>21662684</v>
      </c>
      <c r="M260" s="144">
        <v>45343</v>
      </c>
      <c r="N260" s="144" t="s">
        <v>197</v>
      </c>
      <c r="O260" s="180" t="s">
        <v>148</v>
      </c>
      <c r="P260" s="180" t="s">
        <v>1255</v>
      </c>
      <c r="Q260" s="274">
        <v>0</v>
      </c>
      <c r="R260" s="274">
        <v>2004313</v>
      </c>
      <c r="S260" s="182">
        <f t="shared" si="25"/>
        <v>2004313</v>
      </c>
      <c r="T260" s="216">
        <v>159586</v>
      </c>
      <c r="U260" s="180">
        <v>168</v>
      </c>
      <c r="V260" s="180" t="s">
        <v>64</v>
      </c>
      <c r="W260" s="180" t="s">
        <v>64</v>
      </c>
      <c r="X260" s="180" t="s">
        <v>276</v>
      </c>
      <c r="Y260" s="180" t="s">
        <v>115</v>
      </c>
      <c r="Z260" s="180" t="s">
        <v>1382</v>
      </c>
      <c r="AA260" s="194">
        <v>0.04</v>
      </c>
      <c r="AB260" s="197" t="s">
        <v>552</v>
      </c>
      <c r="AC260" s="188">
        <v>1.7000000000000001E-2</v>
      </c>
      <c r="AD260" s="180">
        <f t="shared" si="16"/>
        <v>80172.52</v>
      </c>
      <c r="AE260" s="180">
        <f t="shared" si="17"/>
        <v>11930.434523809523</v>
      </c>
      <c r="AF260" s="189">
        <f t="shared" si="23"/>
        <v>34073.321000000004</v>
      </c>
      <c r="AG260" s="368">
        <f t="shared" si="24"/>
        <v>46003.755523809523</v>
      </c>
      <c r="AH260" s="190">
        <v>0.03</v>
      </c>
      <c r="AI260" s="189">
        <f t="shared" si="20"/>
        <v>60129.39</v>
      </c>
    </row>
    <row r="261" spans="1:35" x14ac:dyDescent="0.25">
      <c r="A261" s="470" t="s">
        <v>632</v>
      </c>
      <c r="B261" s="180" t="s">
        <v>29</v>
      </c>
      <c r="C261" s="328" t="s">
        <v>29</v>
      </c>
      <c r="D261" s="180" t="s">
        <v>168</v>
      </c>
      <c r="E261" s="331" t="s">
        <v>454</v>
      </c>
      <c r="F261" s="180" t="s">
        <v>635</v>
      </c>
      <c r="G261" s="171" t="s">
        <v>636</v>
      </c>
      <c r="H261" s="186">
        <v>0</v>
      </c>
      <c r="I261" s="186">
        <v>8236</v>
      </c>
      <c r="J261" s="186">
        <f t="shared" si="22"/>
        <v>8236</v>
      </c>
      <c r="K261" s="180" t="s">
        <v>2148</v>
      </c>
      <c r="L261" s="180">
        <v>31653093</v>
      </c>
      <c r="M261" s="144">
        <v>45343</v>
      </c>
      <c r="N261" s="144" t="s">
        <v>197</v>
      </c>
      <c r="O261" s="180" t="s">
        <v>128</v>
      </c>
      <c r="P261" s="180" t="s">
        <v>128</v>
      </c>
      <c r="Q261" s="274">
        <v>0</v>
      </c>
      <c r="R261" s="274">
        <v>358835</v>
      </c>
      <c r="S261" s="182">
        <f t="shared" si="25"/>
        <v>358835</v>
      </c>
      <c r="T261" s="216">
        <v>73813</v>
      </c>
      <c r="U261" s="180">
        <v>168</v>
      </c>
      <c r="V261" s="180" t="s">
        <v>64</v>
      </c>
      <c r="W261" s="180" t="s">
        <v>64</v>
      </c>
      <c r="X261" s="180" t="s">
        <v>276</v>
      </c>
      <c r="Y261" s="180" t="s">
        <v>115</v>
      </c>
      <c r="Z261" s="180" t="s">
        <v>1136</v>
      </c>
      <c r="AA261" s="194">
        <v>0.04</v>
      </c>
      <c r="AB261" s="197" t="s">
        <v>552</v>
      </c>
      <c r="AC261" s="188">
        <v>1.7000000000000001E-2</v>
      </c>
      <c r="AD261" s="180">
        <f t="shared" si="16"/>
        <v>14353.4</v>
      </c>
      <c r="AE261" s="180">
        <f t="shared" si="17"/>
        <v>2135.9226190476193</v>
      </c>
      <c r="AF261" s="189">
        <f t="shared" si="23"/>
        <v>6100.1950000000006</v>
      </c>
      <c r="AG261" s="368">
        <f t="shared" si="24"/>
        <v>8236.1176190476199</v>
      </c>
      <c r="AH261" s="190">
        <v>0.03</v>
      </c>
      <c r="AI261" s="189">
        <f t="shared" si="20"/>
        <v>10765.05</v>
      </c>
    </row>
    <row r="262" spans="1:35" x14ac:dyDescent="0.25">
      <c r="A262" s="470" t="s">
        <v>632</v>
      </c>
      <c r="B262" s="180" t="s">
        <v>37</v>
      </c>
      <c r="C262" s="328" t="s">
        <v>37</v>
      </c>
      <c r="D262" s="180" t="s">
        <v>99</v>
      </c>
      <c r="E262" s="331" t="s">
        <v>438</v>
      </c>
      <c r="F262" s="180" t="s">
        <v>2170</v>
      </c>
      <c r="G262" s="180" t="s">
        <v>2175</v>
      </c>
      <c r="H262" s="186">
        <v>6176</v>
      </c>
      <c r="I262" s="186">
        <v>6276</v>
      </c>
      <c r="J262" s="186">
        <f t="shared" si="22"/>
        <v>100</v>
      </c>
      <c r="K262" s="180" t="s">
        <v>754</v>
      </c>
      <c r="L262" s="180">
        <v>32999923</v>
      </c>
      <c r="M262" s="144">
        <v>45344</v>
      </c>
      <c r="N262" s="144" t="s">
        <v>197</v>
      </c>
      <c r="O262" s="21" t="s">
        <v>56</v>
      </c>
      <c r="P262" s="21" t="s">
        <v>56</v>
      </c>
      <c r="Q262" s="274">
        <v>210116.67</v>
      </c>
      <c r="R262" s="274">
        <v>273440</v>
      </c>
      <c r="S262" s="182">
        <f t="shared" si="25"/>
        <v>63323.329999999987</v>
      </c>
      <c r="T262" s="216">
        <v>41302</v>
      </c>
      <c r="U262" s="180">
        <v>168</v>
      </c>
      <c r="V262" s="180" t="s">
        <v>63</v>
      </c>
      <c r="W262" s="180" t="s">
        <v>63</v>
      </c>
      <c r="X262" s="180" t="s">
        <v>277</v>
      </c>
      <c r="Y262" s="180"/>
      <c r="Z262" s="180" t="s">
        <v>2174</v>
      </c>
      <c r="AA262" s="194">
        <v>0.04</v>
      </c>
      <c r="AB262" s="197" t="s">
        <v>552</v>
      </c>
      <c r="AC262" s="188">
        <v>1.7000000000000001E-2</v>
      </c>
      <c r="AD262" s="180">
        <f t="shared" si="16"/>
        <v>10937.6</v>
      </c>
      <c r="AE262" s="180">
        <f t="shared" si="17"/>
        <v>1627.6190476190477</v>
      </c>
      <c r="AF262" s="189">
        <f t="shared" si="23"/>
        <v>4648.4800000000005</v>
      </c>
      <c r="AG262" s="368">
        <f t="shared" si="24"/>
        <v>6276.0990476190482</v>
      </c>
      <c r="AH262" s="190">
        <v>0.03</v>
      </c>
      <c r="AI262" s="189">
        <f t="shared" si="20"/>
        <v>1899.6998999999996</v>
      </c>
    </row>
    <row r="263" spans="1:35" x14ac:dyDescent="0.25">
      <c r="A263" s="470" t="s">
        <v>632</v>
      </c>
      <c r="B263" s="180" t="s">
        <v>23</v>
      </c>
      <c r="C263" s="328" t="s">
        <v>23</v>
      </c>
      <c r="D263" s="180" t="s">
        <v>5937</v>
      </c>
      <c r="E263" s="331" t="s">
        <v>447</v>
      </c>
      <c r="F263" s="8" t="s">
        <v>870</v>
      </c>
      <c r="G263" s="180" t="s">
        <v>1756</v>
      </c>
      <c r="H263" s="186">
        <v>0</v>
      </c>
      <c r="I263" s="186">
        <v>5999</v>
      </c>
      <c r="J263" s="186">
        <f t="shared" si="22"/>
        <v>5999</v>
      </c>
      <c r="K263" s="180" t="s">
        <v>2171</v>
      </c>
      <c r="L263" s="180">
        <v>9158383</v>
      </c>
      <c r="M263" s="144">
        <v>45344</v>
      </c>
      <c r="N263" s="144" t="s">
        <v>197</v>
      </c>
      <c r="O263" s="180" t="s">
        <v>148</v>
      </c>
      <c r="P263" s="180" t="s">
        <v>356</v>
      </c>
      <c r="Q263" s="274">
        <v>0</v>
      </c>
      <c r="R263" s="274">
        <v>22496</v>
      </c>
      <c r="S263" s="182">
        <f t="shared" si="25"/>
        <v>22496</v>
      </c>
      <c r="T263" s="216">
        <v>20271</v>
      </c>
      <c r="U263" s="180">
        <v>6</v>
      </c>
      <c r="V263" s="180" t="s">
        <v>62</v>
      </c>
      <c r="W263" s="180" t="s">
        <v>62</v>
      </c>
      <c r="X263" s="180" t="s">
        <v>276</v>
      </c>
      <c r="Y263" s="180"/>
      <c r="Z263" s="180" t="s">
        <v>2176</v>
      </c>
      <c r="AA263" s="194">
        <v>0.03</v>
      </c>
      <c r="AB263" s="197" t="s">
        <v>552</v>
      </c>
      <c r="AC263" s="188">
        <v>0.1</v>
      </c>
      <c r="AD263" s="180">
        <f t="shared" si="16"/>
        <v>674.88</v>
      </c>
      <c r="AE263" s="180">
        <f t="shared" si="17"/>
        <v>3749.3333333333335</v>
      </c>
      <c r="AF263" s="189">
        <f t="shared" si="23"/>
        <v>2249.6</v>
      </c>
      <c r="AG263" s="368">
        <f t="shared" si="24"/>
        <v>5998.9333333333334</v>
      </c>
      <c r="AH263" s="190">
        <v>0.06</v>
      </c>
      <c r="AI263" s="189">
        <f t="shared" si="20"/>
        <v>1349.76</v>
      </c>
    </row>
    <row r="264" spans="1:35" x14ac:dyDescent="0.25">
      <c r="A264" s="470" t="s">
        <v>632</v>
      </c>
      <c r="B264" s="180" t="s">
        <v>20</v>
      </c>
      <c r="C264" s="328" t="s">
        <v>184</v>
      </c>
      <c r="D264" s="180" t="s">
        <v>101</v>
      </c>
      <c r="E264" s="331" t="s">
        <v>206</v>
      </c>
      <c r="F264" s="180" t="s">
        <v>720</v>
      </c>
      <c r="G264" s="180" t="s">
        <v>2178</v>
      </c>
      <c r="H264" s="186">
        <v>0</v>
      </c>
      <c r="I264" s="186">
        <v>20153</v>
      </c>
      <c r="J264" s="186">
        <f t="shared" ref="J264:J327" si="26">IF(H264=0,I264,(I264-H264))</f>
        <v>20153</v>
      </c>
      <c r="K264" s="180" t="s">
        <v>2172</v>
      </c>
      <c r="L264" s="180">
        <v>22625218</v>
      </c>
      <c r="M264" s="144">
        <v>45344</v>
      </c>
      <c r="N264" s="144" t="s">
        <v>197</v>
      </c>
      <c r="O264" s="180" t="s">
        <v>148</v>
      </c>
      <c r="P264" s="180" t="s">
        <v>332</v>
      </c>
      <c r="Q264" s="274">
        <v>0</v>
      </c>
      <c r="R264" s="274">
        <v>878049</v>
      </c>
      <c r="S264" s="182">
        <f t="shared" si="25"/>
        <v>878049</v>
      </c>
      <c r="T264" s="216">
        <v>72266</v>
      </c>
      <c r="U264" s="180">
        <v>168</v>
      </c>
      <c r="V264" s="180" t="s">
        <v>64</v>
      </c>
      <c r="W264" s="180" t="s">
        <v>64</v>
      </c>
      <c r="X264" s="180" t="s">
        <v>276</v>
      </c>
      <c r="Y264" s="180" t="s">
        <v>386</v>
      </c>
      <c r="Z264" s="180" t="s">
        <v>2177</v>
      </c>
      <c r="AA264" s="194">
        <v>0.04</v>
      </c>
      <c r="AB264" s="197" t="s">
        <v>552</v>
      </c>
      <c r="AC264" s="188">
        <v>1.7000000000000001E-2</v>
      </c>
      <c r="AD264" s="180">
        <f t="shared" si="16"/>
        <v>35121.96</v>
      </c>
      <c r="AE264" s="180">
        <f t="shared" si="17"/>
        <v>5226.4821428571431</v>
      </c>
      <c r="AF264" s="189">
        <f t="shared" si="23"/>
        <v>14926.833000000001</v>
      </c>
      <c r="AG264" s="368">
        <f t="shared" si="24"/>
        <v>20153.315142857144</v>
      </c>
      <c r="AH264" s="190">
        <v>0.03</v>
      </c>
      <c r="AI264" s="189">
        <f t="shared" si="20"/>
        <v>26341.469999999998</v>
      </c>
    </row>
    <row r="265" spans="1:35" x14ac:dyDescent="0.25">
      <c r="A265" s="470" t="s">
        <v>632</v>
      </c>
      <c r="B265" s="180" t="s">
        <v>29</v>
      </c>
      <c r="C265" s="328" t="s">
        <v>29</v>
      </c>
      <c r="D265" s="180" t="s">
        <v>168</v>
      </c>
      <c r="E265" s="331" t="s">
        <v>405</v>
      </c>
      <c r="F265" s="180" t="s">
        <v>1244</v>
      </c>
      <c r="G265" s="180" t="s">
        <v>1247</v>
      </c>
      <c r="H265" s="186">
        <v>0</v>
      </c>
      <c r="I265" s="186">
        <v>1982</v>
      </c>
      <c r="J265" s="186">
        <f t="shared" si="26"/>
        <v>1982</v>
      </c>
      <c r="K265" s="180" t="s">
        <v>2173</v>
      </c>
      <c r="L265" s="180">
        <v>11787569</v>
      </c>
      <c r="M265" s="144">
        <v>45344</v>
      </c>
      <c r="N265" s="144" t="s">
        <v>197</v>
      </c>
      <c r="O265" s="180" t="s">
        <v>173</v>
      </c>
      <c r="P265" s="21" t="s">
        <v>346</v>
      </c>
      <c r="Q265" s="274">
        <v>0</v>
      </c>
      <c r="R265" s="274">
        <v>59562</v>
      </c>
      <c r="S265" s="182">
        <f t="shared" si="25"/>
        <v>59562</v>
      </c>
      <c r="T265" s="216">
        <v>55483</v>
      </c>
      <c r="U265" s="180">
        <v>108</v>
      </c>
      <c r="V265" s="180" t="s">
        <v>62</v>
      </c>
      <c r="W265" s="180" t="s">
        <v>62</v>
      </c>
      <c r="X265" s="180" t="s">
        <v>276</v>
      </c>
      <c r="Y265" s="180"/>
      <c r="Z265" s="180" t="s">
        <v>2179</v>
      </c>
      <c r="AA265" s="194">
        <v>0.03</v>
      </c>
      <c r="AB265" s="197" t="s">
        <v>552</v>
      </c>
      <c r="AC265" s="188">
        <v>2.24E-2</v>
      </c>
      <c r="AD265" s="180">
        <f t="shared" si="16"/>
        <v>1786.86</v>
      </c>
      <c r="AE265" s="180">
        <f t="shared" si="17"/>
        <v>551.5</v>
      </c>
      <c r="AF265" s="189">
        <f t="shared" si="23"/>
        <v>1334.1887999999999</v>
      </c>
      <c r="AG265" s="368">
        <f t="shared" si="24"/>
        <v>1885.6887999999999</v>
      </c>
      <c r="AH265" s="190">
        <v>0.06</v>
      </c>
      <c r="AI265" s="189">
        <f t="shared" si="20"/>
        <v>3573.72</v>
      </c>
    </row>
    <row r="266" spans="1:35" x14ac:dyDescent="0.25">
      <c r="A266" s="470" t="s">
        <v>632</v>
      </c>
      <c r="B266" s="180" t="s">
        <v>47</v>
      </c>
      <c r="C266" s="328" t="s">
        <v>47</v>
      </c>
      <c r="D266" s="180" t="s">
        <v>99</v>
      </c>
      <c r="E266" s="331" t="s">
        <v>405</v>
      </c>
      <c r="F266" s="180" t="s">
        <v>1199</v>
      </c>
      <c r="G266" s="180" t="s">
        <v>621</v>
      </c>
      <c r="H266" s="186">
        <v>1796</v>
      </c>
      <c r="I266" s="186">
        <v>1910</v>
      </c>
      <c r="J266" s="186">
        <f t="shared" si="26"/>
        <v>114</v>
      </c>
      <c r="K266" s="180" t="s">
        <v>2180</v>
      </c>
      <c r="L266" s="180">
        <v>24519252</v>
      </c>
      <c r="M266" s="144">
        <v>45344</v>
      </c>
      <c r="N266" s="144" t="s">
        <v>197</v>
      </c>
      <c r="O266" s="180" t="s">
        <v>21</v>
      </c>
      <c r="P266" s="180" t="s">
        <v>21</v>
      </c>
      <c r="Q266" s="274">
        <v>53670.83</v>
      </c>
      <c r="R266" s="274">
        <v>61946</v>
      </c>
      <c r="S266" s="182">
        <f t="shared" si="25"/>
        <v>8275.1699999999983</v>
      </c>
      <c r="T266" s="216">
        <v>4077</v>
      </c>
      <c r="U266" s="180">
        <v>120</v>
      </c>
      <c r="V266" s="180" t="s">
        <v>63</v>
      </c>
      <c r="W266" s="180" t="s">
        <v>63</v>
      </c>
      <c r="X266" s="180" t="s">
        <v>277</v>
      </c>
      <c r="Y266" s="180"/>
      <c r="Z266" s="180" t="s">
        <v>2181</v>
      </c>
      <c r="AA266" s="194">
        <v>0.03</v>
      </c>
      <c r="AB266" s="197" t="s">
        <v>552</v>
      </c>
      <c r="AC266" s="188">
        <v>2.2499999999999999E-2</v>
      </c>
      <c r="AD266" s="180">
        <f t="shared" si="16"/>
        <v>1858.3799999999999</v>
      </c>
      <c r="AE266" s="180">
        <f t="shared" si="17"/>
        <v>516.2166666666667</v>
      </c>
      <c r="AF266" s="189">
        <f t="shared" si="23"/>
        <v>1393.7849999999999</v>
      </c>
      <c r="AG266" s="368">
        <f t="shared" si="24"/>
        <v>1910.0016666666666</v>
      </c>
      <c r="AH266" s="190">
        <v>0.06</v>
      </c>
      <c r="AI266" s="189">
        <f t="shared" si="20"/>
        <v>496.51019999999988</v>
      </c>
    </row>
    <row r="267" spans="1:35" x14ac:dyDescent="0.25">
      <c r="A267" s="470" t="s">
        <v>632</v>
      </c>
      <c r="B267" s="180" t="s">
        <v>184</v>
      </c>
      <c r="C267" s="328" t="s">
        <v>184</v>
      </c>
      <c r="D267" s="180" t="s">
        <v>101</v>
      </c>
      <c r="E267" s="331" t="s">
        <v>405</v>
      </c>
      <c r="F267" s="180" t="s">
        <v>557</v>
      </c>
      <c r="G267" s="171" t="s">
        <v>559</v>
      </c>
      <c r="H267" s="186">
        <v>1618</v>
      </c>
      <c r="I267" s="186">
        <v>2283</v>
      </c>
      <c r="J267" s="186">
        <f t="shared" si="26"/>
        <v>665</v>
      </c>
      <c r="K267" s="180" t="s">
        <v>2182</v>
      </c>
      <c r="L267" s="180">
        <v>33251889</v>
      </c>
      <c r="M267" s="144">
        <v>45344</v>
      </c>
      <c r="N267" s="144" t="s">
        <v>197</v>
      </c>
      <c r="O267" s="180" t="s">
        <v>148</v>
      </c>
      <c r="P267" s="180" t="s">
        <v>252</v>
      </c>
      <c r="Q267" s="274">
        <v>50503</v>
      </c>
      <c r="R267" s="274">
        <v>84731</v>
      </c>
      <c r="S267" s="182">
        <f t="shared" si="25"/>
        <v>34228</v>
      </c>
      <c r="T267" s="216">
        <v>28043</v>
      </c>
      <c r="U267" s="180">
        <v>144</v>
      </c>
      <c r="V267" s="180" t="s">
        <v>63</v>
      </c>
      <c r="W267" s="180" t="s">
        <v>63</v>
      </c>
      <c r="X267" s="180" t="s">
        <v>277</v>
      </c>
      <c r="Y267" s="180"/>
      <c r="Z267" s="180" t="s">
        <v>2183</v>
      </c>
      <c r="AA267" s="194">
        <v>0.03</v>
      </c>
      <c r="AB267" s="197" t="s">
        <v>552</v>
      </c>
      <c r="AC267" s="188">
        <v>0.02</v>
      </c>
      <c r="AD267" s="180">
        <f t="shared" si="16"/>
        <v>2541.9299999999998</v>
      </c>
      <c r="AE267" s="180">
        <f t="shared" si="17"/>
        <v>588.40972222222217</v>
      </c>
      <c r="AF267" s="189">
        <f t="shared" si="23"/>
        <v>1694.6200000000001</v>
      </c>
      <c r="AG267" s="368">
        <f t="shared" si="24"/>
        <v>2283.0297222222225</v>
      </c>
      <c r="AH267" s="190">
        <v>0.06</v>
      </c>
      <c r="AI267" s="189">
        <f t="shared" si="20"/>
        <v>2053.6799999999998</v>
      </c>
    </row>
    <row r="268" spans="1:35" x14ac:dyDescent="0.25">
      <c r="A268" s="470" t="s">
        <v>632</v>
      </c>
      <c r="B268" s="180" t="s">
        <v>37</v>
      </c>
      <c r="C268" s="328" t="s">
        <v>37</v>
      </c>
      <c r="D268" s="180" t="s">
        <v>99</v>
      </c>
      <c r="E268" s="13" t="s">
        <v>902</v>
      </c>
      <c r="F268" s="180" t="s">
        <v>1366</v>
      </c>
      <c r="G268" s="180" t="s">
        <v>2185</v>
      </c>
      <c r="H268" s="186">
        <v>0</v>
      </c>
      <c r="I268" s="186">
        <v>25248</v>
      </c>
      <c r="J268" s="186">
        <f t="shared" si="26"/>
        <v>25248</v>
      </c>
      <c r="K268" s="180" t="s">
        <v>2184</v>
      </c>
      <c r="L268" s="180">
        <v>29673066</v>
      </c>
      <c r="M268" s="144">
        <v>45345</v>
      </c>
      <c r="N268" s="144" t="s">
        <v>197</v>
      </c>
      <c r="O268" s="180" t="s">
        <v>128</v>
      </c>
      <c r="P268" s="180" t="s">
        <v>128</v>
      </c>
      <c r="Q268" s="274">
        <v>0</v>
      </c>
      <c r="R268" s="274">
        <v>1034330</v>
      </c>
      <c r="S268" s="182">
        <f t="shared" si="25"/>
        <v>1034330</v>
      </c>
      <c r="T268" s="216">
        <v>28841</v>
      </c>
      <c r="U268" s="180">
        <v>156</v>
      </c>
      <c r="V268" s="180" t="s">
        <v>64</v>
      </c>
      <c r="W268" s="180" t="s">
        <v>64</v>
      </c>
      <c r="X268" s="180" t="s">
        <v>276</v>
      </c>
      <c r="Y268" s="180" t="s">
        <v>609</v>
      </c>
      <c r="Z268" s="180" t="s">
        <v>1367</v>
      </c>
      <c r="AA268" s="194">
        <v>0.04</v>
      </c>
      <c r="AB268" s="197" t="s">
        <v>552</v>
      </c>
      <c r="AC268" s="188">
        <v>1.7999999999999999E-2</v>
      </c>
      <c r="AD268" s="180">
        <f t="shared" si="16"/>
        <v>41373.200000000004</v>
      </c>
      <c r="AE268" s="180">
        <f t="shared" si="17"/>
        <v>6630.3205128205127</v>
      </c>
      <c r="AF268" s="189">
        <f t="shared" si="23"/>
        <v>18617.939999999999</v>
      </c>
      <c r="AG268" s="368">
        <f t="shared" si="24"/>
        <v>25248.26051282051</v>
      </c>
      <c r="AH268" s="190">
        <v>0.03</v>
      </c>
      <c r="AI268" s="189">
        <f t="shared" si="20"/>
        <v>31029.899999999998</v>
      </c>
    </row>
    <row r="269" spans="1:35" x14ac:dyDescent="0.25">
      <c r="A269" s="470" t="s">
        <v>632</v>
      </c>
      <c r="B269" s="180" t="s">
        <v>24</v>
      </c>
      <c r="C269" s="328" t="s">
        <v>24</v>
      </c>
      <c r="D269" s="180" t="s">
        <v>420</v>
      </c>
      <c r="E269" s="318" t="s">
        <v>2082</v>
      </c>
      <c r="F269" s="180" t="s">
        <v>2187</v>
      </c>
      <c r="G269" s="180" t="s">
        <v>2188</v>
      </c>
      <c r="H269" s="186">
        <v>0</v>
      </c>
      <c r="I269" s="186">
        <v>3253</v>
      </c>
      <c r="J269" s="186">
        <f t="shared" si="26"/>
        <v>3253</v>
      </c>
      <c r="K269" s="180" t="s">
        <v>2189</v>
      </c>
      <c r="L269" s="180">
        <v>20619186</v>
      </c>
      <c r="M269" s="144">
        <v>45345</v>
      </c>
      <c r="N269" s="144" t="s">
        <v>197</v>
      </c>
      <c r="O269" s="180" t="s">
        <v>173</v>
      </c>
      <c r="P269" s="21" t="s">
        <v>328</v>
      </c>
      <c r="Q269" s="274">
        <v>0</v>
      </c>
      <c r="R269" s="274">
        <v>110000</v>
      </c>
      <c r="S269" s="182">
        <f t="shared" si="25"/>
        <v>110000</v>
      </c>
      <c r="T269" s="216">
        <v>101200</v>
      </c>
      <c r="U269" s="180">
        <v>132</v>
      </c>
      <c r="V269" s="180" t="s">
        <v>62</v>
      </c>
      <c r="W269" s="180" t="s">
        <v>62</v>
      </c>
      <c r="X269" s="180" t="s">
        <v>276</v>
      </c>
      <c r="Y269" s="180"/>
      <c r="Z269" s="180" t="s">
        <v>2190</v>
      </c>
      <c r="AA269" s="194">
        <v>0.03</v>
      </c>
      <c r="AB269" s="197" t="s">
        <v>552</v>
      </c>
      <c r="AC269" s="188">
        <v>2.1999999999999999E-2</v>
      </c>
      <c r="AD269" s="180">
        <f t="shared" si="16"/>
        <v>3300</v>
      </c>
      <c r="AE269" s="180">
        <f t="shared" si="17"/>
        <v>833.33333333333337</v>
      </c>
      <c r="AF269" s="189">
        <f t="shared" si="23"/>
        <v>2420</v>
      </c>
      <c r="AG269" s="368">
        <f t="shared" si="24"/>
        <v>3253.3333333333335</v>
      </c>
      <c r="AH269" s="190">
        <v>0.06</v>
      </c>
      <c r="AI269" s="189">
        <f t="shared" si="20"/>
        <v>6600</v>
      </c>
    </row>
    <row r="270" spans="1:35" x14ac:dyDescent="0.25">
      <c r="A270" s="470" t="s">
        <v>632</v>
      </c>
      <c r="B270" s="180" t="s">
        <v>37</v>
      </c>
      <c r="C270" s="328" t="s">
        <v>37</v>
      </c>
      <c r="D270" s="180" t="s">
        <v>99</v>
      </c>
      <c r="E270" s="19" t="s">
        <v>923</v>
      </c>
      <c r="F270" s="180" t="s">
        <v>2191</v>
      </c>
      <c r="G270" s="180" t="s">
        <v>2192</v>
      </c>
      <c r="H270" s="186">
        <v>13121</v>
      </c>
      <c r="I270" s="186">
        <v>14262</v>
      </c>
      <c r="J270" s="186">
        <f t="shared" si="26"/>
        <v>1141</v>
      </c>
      <c r="K270" s="180" t="s">
        <v>2193</v>
      </c>
      <c r="L270" s="180">
        <v>21948535</v>
      </c>
      <c r="M270" s="144">
        <v>45345</v>
      </c>
      <c r="N270" s="144" t="s">
        <v>197</v>
      </c>
      <c r="O270" s="180" t="s">
        <v>148</v>
      </c>
      <c r="P270" s="21" t="s">
        <v>53</v>
      </c>
      <c r="Q270" s="274">
        <v>451902.73</v>
      </c>
      <c r="R270" s="274">
        <v>621383</v>
      </c>
      <c r="S270" s="182">
        <f t="shared" si="25"/>
        <v>169480.27000000002</v>
      </c>
      <c r="T270" s="216">
        <v>131097</v>
      </c>
      <c r="U270" s="180">
        <v>168</v>
      </c>
      <c r="V270" s="180" t="s">
        <v>63</v>
      </c>
      <c r="W270" s="180" t="s">
        <v>63</v>
      </c>
      <c r="X270" s="180" t="s">
        <v>277</v>
      </c>
      <c r="Y270" s="180"/>
      <c r="Z270" s="180" t="s">
        <v>2194</v>
      </c>
      <c r="AA270" s="194">
        <v>0.04</v>
      </c>
      <c r="AB270" s="197" t="s">
        <v>552</v>
      </c>
      <c r="AC270" s="188">
        <v>1.7000000000000001E-2</v>
      </c>
      <c r="AD270" s="180">
        <f t="shared" si="16"/>
        <v>24855.32</v>
      </c>
      <c r="AE270" s="180">
        <f t="shared" si="17"/>
        <v>3698.7083333333335</v>
      </c>
      <c r="AF270" s="189">
        <f t="shared" si="23"/>
        <v>10563.511</v>
      </c>
      <c r="AG270" s="368">
        <f t="shared" si="24"/>
        <v>14262.219333333334</v>
      </c>
      <c r="AH270" s="190">
        <v>0.03</v>
      </c>
      <c r="AI270" s="189">
        <f t="shared" si="20"/>
        <v>5084.4081000000006</v>
      </c>
    </row>
    <row r="271" spans="1:35" x14ac:dyDescent="0.25">
      <c r="A271" s="470" t="s">
        <v>632</v>
      </c>
      <c r="B271" s="180" t="s">
        <v>241</v>
      </c>
      <c r="C271" s="328" t="s">
        <v>241</v>
      </c>
      <c r="D271" s="180" t="s">
        <v>101</v>
      </c>
      <c r="E271" s="331" t="s">
        <v>489</v>
      </c>
      <c r="F271" s="180" t="s">
        <v>836</v>
      </c>
      <c r="G271" s="171" t="s">
        <v>605</v>
      </c>
      <c r="H271" s="186">
        <v>0</v>
      </c>
      <c r="I271" s="186">
        <v>11235</v>
      </c>
      <c r="J271" s="186">
        <f t="shared" si="26"/>
        <v>11235</v>
      </c>
      <c r="K271" s="180" t="s">
        <v>2195</v>
      </c>
      <c r="L271" s="180">
        <v>36501393</v>
      </c>
      <c r="M271" s="144">
        <v>45345</v>
      </c>
      <c r="N271" s="144" t="s">
        <v>197</v>
      </c>
      <c r="O271" s="180" t="s">
        <v>128</v>
      </c>
      <c r="P271" s="180" t="s">
        <v>128</v>
      </c>
      <c r="Q271" s="274">
        <v>0</v>
      </c>
      <c r="R271" s="274">
        <v>489499</v>
      </c>
      <c r="S271" s="182">
        <f t="shared" si="25"/>
        <v>489499</v>
      </c>
      <c r="T271" s="216">
        <v>54678.06</v>
      </c>
      <c r="U271" s="180">
        <v>168</v>
      </c>
      <c r="V271" s="180" t="s">
        <v>64</v>
      </c>
      <c r="W271" s="180" t="s">
        <v>64</v>
      </c>
      <c r="X271" s="180" t="s">
        <v>276</v>
      </c>
      <c r="Y271" s="180" t="s">
        <v>662</v>
      </c>
      <c r="Z271" s="180" t="s">
        <v>1287</v>
      </c>
      <c r="AA271" s="194">
        <v>0.04</v>
      </c>
      <c r="AB271" s="197" t="s">
        <v>552</v>
      </c>
      <c r="AC271" s="188">
        <v>1.7000000000000001E-2</v>
      </c>
      <c r="AD271" s="180">
        <f t="shared" si="16"/>
        <v>19579.96</v>
      </c>
      <c r="AE271" s="180">
        <f t="shared" si="17"/>
        <v>2913.6845238095239</v>
      </c>
      <c r="AF271" s="189">
        <f t="shared" si="23"/>
        <v>8321.4830000000002</v>
      </c>
      <c r="AG271" s="368">
        <f t="shared" si="24"/>
        <v>11235.167523809523</v>
      </c>
      <c r="AH271" s="190">
        <v>0.03</v>
      </c>
      <c r="AI271" s="189">
        <f t="shared" si="20"/>
        <v>14684.97</v>
      </c>
    </row>
    <row r="272" spans="1:35" x14ac:dyDescent="0.25">
      <c r="A272" s="470" t="s">
        <v>632</v>
      </c>
      <c r="B272" s="180" t="s">
        <v>31</v>
      </c>
      <c r="C272" s="328" t="s">
        <v>31</v>
      </c>
      <c r="D272" s="180" t="s">
        <v>101</v>
      </c>
      <c r="E272" s="331" t="s">
        <v>32</v>
      </c>
      <c r="F272" s="180" t="s">
        <v>530</v>
      </c>
      <c r="G272" s="171" t="s">
        <v>569</v>
      </c>
      <c r="H272" s="186">
        <v>0</v>
      </c>
      <c r="I272" s="186">
        <v>10252</v>
      </c>
      <c r="J272" s="186">
        <f t="shared" si="26"/>
        <v>10252</v>
      </c>
      <c r="K272" s="180" t="s">
        <v>2196</v>
      </c>
      <c r="L272" s="180">
        <v>30402114</v>
      </c>
      <c r="M272" s="144">
        <v>45345</v>
      </c>
      <c r="N272" s="144" t="s">
        <v>197</v>
      </c>
      <c r="O272" s="180" t="s">
        <v>148</v>
      </c>
      <c r="P272" s="180" t="s">
        <v>273</v>
      </c>
      <c r="Q272" s="274">
        <v>0</v>
      </c>
      <c r="R272" s="274">
        <v>446670</v>
      </c>
      <c r="S272" s="182">
        <f t="shared" si="25"/>
        <v>446670</v>
      </c>
      <c r="T272" s="216">
        <v>50297</v>
      </c>
      <c r="U272" s="180">
        <v>168</v>
      </c>
      <c r="V272" s="180" t="s">
        <v>64</v>
      </c>
      <c r="W272" s="180" t="s">
        <v>64</v>
      </c>
      <c r="X272" s="180" t="s">
        <v>276</v>
      </c>
      <c r="Y272" s="180" t="s">
        <v>662</v>
      </c>
      <c r="Z272" s="180" t="s">
        <v>2070</v>
      </c>
      <c r="AA272" s="194">
        <v>0.04</v>
      </c>
      <c r="AB272" s="197" t="s">
        <v>552</v>
      </c>
      <c r="AC272" s="188">
        <v>1.7000000000000001E-2</v>
      </c>
      <c r="AD272" s="180">
        <f t="shared" si="16"/>
        <v>17866.8</v>
      </c>
      <c r="AE272" s="180">
        <f t="shared" si="17"/>
        <v>2658.75</v>
      </c>
      <c r="AF272" s="189">
        <f t="shared" si="23"/>
        <v>7593.39</v>
      </c>
      <c r="AG272" s="368">
        <f t="shared" si="24"/>
        <v>10252.14</v>
      </c>
      <c r="AH272" s="190">
        <v>0.03</v>
      </c>
      <c r="AI272" s="189">
        <f t="shared" si="20"/>
        <v>13400.1</v>
      </c>
    </row>
    <row r="273" spans="1:35" x14ac:dyDescent="0.25">
      <c r="A273" s="470" t="s">
        <v>632</v>
      </c>
      <c r="B273" s="180" t="s">
        <v>27</v>
      </c>
      <c r="C273" s="328" t="s">
        <v>27</v>
      </c>
      <c r="D273" s="180" t="s">
        <v>5938</v>
      </c>
      <c r="E273" s="19" t="s">
        <v>927</v>
      </c>
      <c r="F273" s="180" t="s">
        <v>2197</v>
      </c>
      <c r="G273" s="180" t="s">
        <v>2198</v>
      </c>
      <c r="H273" s="186">
        <v>0</v>
      </c>
      <c r="I273" s="186">
        <v>3519</v>
      </c>
      <c r="J273" s="186">
        <f t="shared" si="26"/>
        <v>3519</v>
      </c>
      <c r="K273" s="180" t="s">
        <v>2199</v>
      </c>
      <c r="L273" s="180">
        <v>32584774</v>
      </c>
      <c r="M273" s="144">
        <v>45345</v>
      </c>
      <c r="N273" s="144" t="s">
        <v>197</v>
      </c>
      <c r="O273" s="180" t="s">
        <v>128</v>
      </c>
      <c r="P273" s="180" t="s">
        <v>128</v>
      </c>
      <c r="Q273" s="274">
        <v>0</v>
      </c>
      <c r="R273" s="274">
        <v>153349</v>
      </c>
      <c r="S273" s="182">
        <f t="shared" si="25"/>
        <v>153349</v>
      </c>
      <c r="T273" s="216">
        <v>21842</v>
      </c>
      <c r="U273" s="180">
        <v>168</v>
      </c>
      <c r="V273" s="180" t="s">
        <v>64</v>
      </c>
      <c r="W273" s="180" t="s">
        <v>64</v>
      </c>
      <c r="X273" s="180" t="s">
        <v>276</v>
      </c>
      <c r="Y273" s="180" t="s">
        <v>121</v>
      </c>
      <c r="Z273" s="180" t="s">
        <v>1383</v>
      </c>
      <c r="AA273" s="194">
        <v>0.04</v>
      </c>
      <c r="AB273" s="197" t="s">
        <v>552</v>
      </c>
      <c r="AC273" s="188">
        <v>1.7000000000000001E-2</v>
      </c>
      <c r="AD273" s="180">
        <f t="shared" si="16"/>
        <v>6133.96</v>
      </c>
      <c r="AE273" s="180">
        <f t="shared" si="17"/>
        <v>912.79166666666663</v>
      </c>
      <c r="AF273" s="189">
        <f t="shared" si="23"/>
        <v>2606.933</v>
      </c>
      <c r="AG273" s="368">
        <f t="shared" si="24"/>
        <v>3519.7246666666665</v>
      </c>
      <c r="AH273" s="190">
        <v>0.03</v>
      </c>
      <c r="AI273" s="189">
        <f t="shared" si="20"/>
        <v>4600.47</v>
      </c>
    </row>
    <row r="274" spans="1:35" x14ac:dyDescent="0.25">
      <c r="A274" s="470" t="s">
        <v>632</v>
      </c>
      <c r="B274" s="180" t="s">
        <v>44</v>
      </c>
      <c r="C274" s="328" t="s">
        <v>37</v>
      </c>
      <c r="D274" s="180" t="s">
        <v>99</v>
      </c>
      <c r="E274" s="331" t="s">
        <v>459</v>
      </c>
      <c r="F274" s="180" t="s">
        <v>671</v>
      </c>
      <c r="G274" s="180" t="s">
        <v>624</v>
      </c>
      <c r="H274" s="186">
        <v>0</v>
      </c>
      <c r="I274" s="186">
        <v>1195</v>
      </c>
      <c r="J274" s="186">
        <f t="shared" si="26"/>
        <v>1195</v>
      </c>
      <c r="K274" s="180" t="s">
        <v>2200</v>
      </c>
      <c r="L274" s="180">
        <v>20015412</v>
      </c>
      <c r="M274" s="144">
        <v>45345</v>
      </c>
      <c r="N274" s="144" t="s">
        <v>197</v>
      </c>
      <c r="O274" s="180" t="s">
        <v>148</v>
      </c>
      <c r="P274" s="180" t="s">
        <v>252</v>
      </c>
      <c r="Q274" s="274">
        <v>0</v>
      </c>
      <c r="R274" s="274">
        <v>9153</v>
      </c>
      <c r="S274" s="182">
        <f t="shared" si="25"/>
        <v>9153</v>
      </c>
      <c r="T274" s="216">
        <v>7595</v>
      </c>
      <c r="U274" s="180">
        <v>18</v>
      </c>
      <c r="V274" s="180" t="s">
        <v>62</v>
      </c>
      <c r="W274" s="180" t="s">
        <v>62</v>
      </c>
      <c r="X274" s="180" t="s">
        <v>276</v>
      </c>
      <c r="Y274" s="180"/>
      <c r="Z274" s="180" t="s">
        <v>2201</v>
      </c>
      <c r="AA274" s="194">
        <v>0.03</v>
      </c>
      <c r="AB274" s="197" t="s">
        <v>552</v>
      </c>
      <c r="AC274" s="188">
        <v>7.4999999999999997E-2</v>
      </c>
      <c r="AD274" s="180">
        <f t="shared" si="16"/>
        <v>274.58999999999997</v>
      </c>
      <c r="AE274" s="180">
        <f t="shared" si="17"/>
        <v>508.5</v>
      </c>
      <c r="AF274" s="189">
        <f t="shared" si="23"/>
        <v>686.47500000000002</v>
      </c>
      <c r="AG274" s="368">
        <f t="shared" si="24"/>
        <v>1194.9749999999999</v>
      </c>
      <c r="AH274" s="190">
        <v>0.06</v>
      </c>
      <c r="AI274" s="189">
        <f t="shared" si="20"/>
        <v>549.17999999999995</v>
      </c>
    </row>
    <row r="275" spans="1:35" x14ac:dyDescent="0.25">
      <c r="A275" s="470" t="s">
        <v>632</v>
      </c>
      <c r="B275" s="180" t="s">
        <v>49</v>
      </c>
      <c r="C275" s="328" t="s">
        <v>49</v>
      </c>
      <c r="D275" s="180" t="s">
        <v>133</v>
      </c>
      <c r="E275" s="331" t="s">
        <v>189</v>
      </c>
      <c r="F275" s="180" t="s">
        <v>966</v>
      </c>
      <c r="G275" s="180" t="s">
        <v>967</v>
      </c>
      <c r="H275" s="186">
        <v>0</v>
      </c>
      <c r="I275" s="186">
        <v>11351</v>
      </c>
      <c r="J275" s="186">
        <f t="shared" si="26"/>
        <v>11351</v>
      </c>
      <c r="K275" s="180" t="s">
        <v>2202</v>
      </c>
      <c r="L275" s="180">
        <v>27484516</v>
      </c>
      <c r="M275" s="144">
        <v>45345</v>
      </c>
      <c r="N275" s="144" t="s">
        <v>197</v>
      </c>
      <c r="O275" s="180" t="s">
        <v>148</v>
      </c>
      <c r="P275" s="180" t="s">
        <v>1255</v>
      </c>
      <c r="Q275" s="274">
        <v>0</v>
      </c>
      <c r="R275" s="274">
        <v>494553</v>
      </c>
      <c r="S275" s="182">
        <f t="shared" si="25"/>
        <v>494553</v>
      </c>
      <c r="T275" s="216">
        <v>56993</v>
      </c>
      <c r="U275" s="180">
        <v>168</v>
      </c>
      <c r="V275" s="180" t="s">
        <v>64</v>
      </c>
      <c r="W275" s="180" t="s">
        <v>64</v>
      </c>
      <c r="X275" s="180" t="s">
        <v>276</v>
      </c>
      <c r="Y275" s="180" t="s">
        <v>115</v>
      </c>
      <c r="Z275" s="180" t="s">
        <v>1384</v>
      </c>
      <c r="AA275" s="194">
        <v>0.04</v>
      </c>
      <c r="AB275" s="197" t="s">
        <v>552</v>
      </c>
      <c r="AC275" s="188">
        <v>1.7000000000000001E-2</v>
      </c>
      <c r="AD275" s="180">
        <f t="shared" si="16"/>
        <v>19782.12</v>
      </c>
      <c r="AE275" s="180">
        <f t="shared" si="17"/>
        <v>2943.7678571428573</v>
      </c>
      <c r="AF275" s="189">
        <f t="shared" si="23"/>
        <v>8407.4009999999998</v>
      </c>
      <c r="AG275" s="368">
        <f t="shared" si="24"/>
        <v>11351.168857142857</v>
      </c>
      <c r="AH275" s="190">
        <v>0.03</v>
      </c>
      <c r="AI275" s="189">
        <f t="shared" si="20"/>
        <v>14836.59</v>
      </c>
    </row>
    <row r="276" spans="1:35" x14ac:dyDescent="0.25">
      <c r="A276" s="470" t="s">
        <v>632</v>
      </c>
      <c r="B276" s="180" t="s">
        <v>37</v>
      </c>
      <c r="C276" s="328" t="s">
        <v>37</v>
      </c>
      <c r="D276" s="180" t="s">
        <v>99</v>
      </c>
      <c r="E276" s="331" t="s">
        <v>438</v>
      </c>
      <c r="F276" s="8" t="s">
        <v>772</v>
      </c>
      <c r="G276" s="180" t="s">
        <v>753</v>
      </c>
      <c r="H276" s="186">
        <v>0</v>
      </c>
      <c r="I276" s="186">
        <v>6167</v>
      </c>
      <c r="J276" s="186">
        <f t="shared" si="26"/>
        <v>6167</v>
      </c>
      <c r="K276" s="180" t="s">
        <v>2203</v>
      </c>
      <c r="L276" s="180">
        <v>28587858</v>
      </c>
      <c r="M276" s="144">
        <v>45345</v>
      </c>
      <c r="N276" s="144" t="s">
        <v>197</v>
      </c>
      <c r="O276" s="180" t="s">
        <v>173</v>
      </c>
      <c r="P276" s="21" t="s">
        <v>345</v>
      </c>
      <c r="Q276" s="274">
        <v>0</v>
      </c>
      <c r="R276" s="274">
        <v>200000</v>
      </c>
      <c r="S276" s="182">
        <f t="shared" si="25"/>
        <v>200000</v>
      </c>
      <c r="T276" s="216">
        <v>188400</v>
      </c>
      <c r="U276" s="180">
        <v>120</v>
      </c>
      <c r="V276" s="180" t="s">
        <v>62</v>
      </c>
      <c r="W276" s="180" t="s">
        <v>62</v>
      </c>
      <c r="X276" s="180" t="s">
        <v>276</v>
      </c>
      <c r="Y276" s="180"/>
      <c r="Z276" s="180" t="s">
        <v>2204</v>
      </c>
      <c r="AA276" s="194">
        <v>0.03</v>
      </c>
      <c r="AB276" s="197" t="s">
        <v>552</v>
      </c>
      <c r="AC276" s="188">
        <v>2.2499999999999999E-2</v>
      </c>
      <c r="AD276" s="180">
        <f t="shared" si="16"/>
        <v>6000</v>
      </c>
      <c r="AE276" s="180">
        <f t="shared" si="17"/>
        <v>1666.6666666666667</v>
      </c>
      <c r="AF276" s="189">
        <f t="shared" si="23"/>
        <v>4500</v>
      </c>
      <c r="AG276" s="368">
        <f t="shared" si="24"/>
        <v>6166.666666666667</v>
      </c>
      <c r="AH276" s="190">
        <v>0.06</v>
      </c>
      <c r="AI276" s="189">
        <f t="shared" si="20"/>
        <v>12000</v>
      </c>
    </row>
    <row r="277" spans="1:35" x14ac:dyDescent="0.25">
      <c r="A277" s="470" t="s">
        <v>632</v>
      </c>
      <c r="B277" s="180" t="s">
        <v>24</v>
      </c>
      <c r="C277" s="328" t="s">
        <v>24</v>
      </c>
      <c r="D277" s="180" t="s">
        <v>420</v>
      </c>
      <c r="E277" s="331" t="s">
        <v>200</v>
      </c>
      <c r="F277" s="8" t="s">
        <v>827</v>
      </c>
      <c r="G277" s="180" t="s">
        <v>1656</v>
      </c>
      <c r="H277" s="186">
        <v>6650</v>
      </c>
      <c r="I277" s="186">
        <v>6600</v>
      </c>
      <c r="J277" s="186">
        <f t="shared" si="26"/>
        <v>-50</v>
      </c>
      <c r="K277" s="180" t="s">
        <v>2205</v>
      </c>
      <c r="L277" s="180">
        <v>29515571</v>
      </c>
      <c r="M277" s="144">
        <v>45345</v>
      </c>
      <c r="N277" s="144" t="s">
        <v>197</v>
      </c>
      <c r="O277" s="180" t="s">
        <v>148</v>
      </c>
      <c r="P277" s="180" t="s">
        <v>287</v>
      </c>
      <c r="Q277" s="274">
        <v>235735.59</v>
      </c>
      <c r="R277" s="274">
        <v>287556</v>
      </c>
      <c r="S277" s="182">
        <f t="shared" si="25"/>
        <v>51820.41</v>
      </c>
      <c r="T277" s="216">
        <v>33467.050000000003</v>
      </c>
      <c r="U277" s="180">
        <v>168</v>
      </c>
      <c r="V277" s="180" t="s">
        <v>63</v>
      </c>
      <c r="W277" s="180" t="s">
        <v>63</v>
      </c>
      <c r="X277" s="180" t="s">
        <v>277</v>
      </c>
      <c r="Y277" s="180"/>
      <c r="Z277" s="180" t="s">
        <v>2206</v>
      </c>
      <c r="AA277" s="194">
        <v>0.04</v>
      </c>
      <c r="AB277" s="197" t="s">
        <v>552</v>
      </c>
      <c r="AC277" s="188">
        <v>1.7000000000000001E-2</v>
      </c>
      <c r="AD277" s="180">
        <f t="shared" si="16"/>
        <v>11502.24</v>
      </c>
      <c r="AE277" s="180">
        <f t="shared" si="17"/>
        <v>1711.6428571428571</v>
      </c>
      <c r="AF277" s="189">
        <f t="shared" si="23"/>
        <v>4888.4520000000002</v>
      </c>
      <c r="AG277" s="368">
        <f t="shared" si="24"/>
        <v>6600.0948571428571</v>
      </c>
      <c r="AH277" s="190">
        <v>0.03</v>
      </c>
      <c r="AI277" s="189">
        <f t="shared" si="20"/>
        <v>1554.6123</v>
      </c>
    </row>
    <row r="278" spans="1:35" x14ac:dyDescent="0.25">
      <c r="A278" s="470" t="s">
        <v>632</v>
      </c>
      <c r="B278" s="180" t="s">
        <v>39</v>
      </c>
      <c r="C278" s="328" t="s">
        <v>39</v>
      </c>
      <c r="D278" s="180" t="s">
        <v>167</v>
      </c>
      <c r="E278" s="331" t="s">
        <v>405</v>
      </c>
      <c r="F278" s="180" t="s">
        <v>1244</v>
      </c>
      <c r="G278" s="180" t="s">
        <v>1247</v>
      </c>
      <c r="H278" s="186">
        <v>0</v>
      </c>
      <c r="I278" s="186">
        <v>4087</v>
      </c>
      <c r="J278" s="186">
        <f t="shared" si="26"/>
        <v>4087</v>
      </c>
      <c r="K278" s="180" t="s">
        <v>2207</v>
      </c>
      <c r="L278" s="180">
        <v>33911579</v>
      </c>
      <c r="M278" s="144">
        <v>45345</v>
      </c>
      <c r="N278" s="144" t="s">
        <v>197</v>
      </c>
      <c r="O278" s="180" t="s">
        <v>128</v>
      </c>
      <c r="P278" s="180" t="s">
        <v>128</v>
      </c>
      <c r="Q278" s="274">
        <v>0</v>
      </c>
      <c r="R278" s="274">
        <v>169353</v>
      </c>
      <c r="S278" s="182">
        <f t="shared" si="25"/>
        <v>169353</v>
      </c>
      <c r="T278" s="216">
        <v>35090</v>
      </c>
      <c r="U278" s="180">
        <v>168</v>
      </c>
      <c r="V278" s="180" t="s">
        <v>64</v>
      </c>
      <c r="W278" s="180" t="s">
        <v>64</v>
      </c>
      <c r="X278" s="180" t="s">
        <v>276</v>
      </c>
      <c r="Y278" s="180" t="s">
        <v>662</v>
      </c>
      <c r="Z278" s="180" t="s">
        <v>1296</v>
      </c>
      <c r="AA278" s="194">
        <v>0.04</v>
      </c>
      <c r="AB278" s="197" t="s">
        <v>552</v>
      </c>
      <c r="AC278" s="188">
        <v>1.7000000000000001E-2</v>
      </c>
      <c r="AD278" s="180">
        <f t="shared" si="16"/>
        <v>6774.12</v>
      </c>
      <c r="AE278" s="180">
        <f t="shared" si="17"/>
        <v>1008.0535714285714</v>
      </c>
      <c r="AF278" s="189">
        <f t="shared" si="23"/>
        <v>2879.0010000000002</v>
      </c>
      <c r="AG278" s="368">
        <f t="shared" si="24"/>
        <v>3887.0545714285718</v>
      </c>
      <c r="AH278" s="190">
        <v>0.03</v>
      </c>
      <c r="AI278" s="189">
        <f t="shared" si="20"/>
        <v>5080.59</v>
      </c>
    </row>
    <row r="279" spans="1:35" x14ac:dyDescent="0.25">
      <c r="A279" s="470" t="s">
        <v>632</v>
      </c>
      <c r="B279" s="180" t="s">
        <v>38</v>
      </c>
      <c r="C279" s="328" t="s">
        <v>38</v>
      </c>
      <c r="D279" s="180" t="s">
        <v>101</v>
      </c>
      <c r="E279" s="8" t="s">
        <v>2083</v>
      </c>
      <c r="F279" s="180" t="s">
        <v>1124</v>
      </c>
      <c r="G279" s="180" t="s">
        <v>1250</v>
      </c>
      <c r="H279" s="186">
        <v>18469.29</v>
      </c>
      <c r="I279" s="186">
        <v>17675</v>
      </c>
      <c r="J279" s="186">
        <f t="shared" si="26"/>
        <v>-794.29000000000087</v>
      </c>
      <c r="K279" s="180" t="s">
        <v>2208</v>
      </c>
      <c r="L279" s="180">
        <v>25957711</v>
      </c>
      <c r="M279" s="144">
        <v>45345</v>
      </c>
      <c r="N279" s="144" t="s">
        <v>197</v>
      </c>
      <c r="O279" s="180" t="s">
        <v>128</v>
      </c>
      <c r="P279" s="180" t="s">
        <v>128</v>
      </c>
      <c r="Q279" s="274">
        <v>650424</v>
      </c>
      <c r="R279" s="274">
        <v>770085</v>
      </c>
      <c r="S279" s="182">
        <f t="shared" si="25"/>
        <v>119661</v>
      </c>
      <c r="T279" s="216">
        <v>72355</v>
      </c>
      <c r="U279" s="180">
        <v>168</v>
      </c>
      <c r="V279" s="180" t="s">
        <v>63</v>
      </c>
      <c r="W279" s="180" t="s">
        <v>63</v>
      </c>
      <c r="X279" s="180" t="s">
        <v>277</v>
      </c>
      <c r="Y279" s="180"/>
      <c r="Z279" s="180" t="s">
        <v>2209</v>
      </c>
      <c r="AA279" s="194">
        <v>0.04</v>
      </c>
      <c r="AB279" s="197" t="s">
        <v>552</v>
      </c>
      <c r="AC279" s="188">
        <v>1.7000000000000001E-2</v>
      </c>
      <c r="AD279" s="180">
        <f t="shared" si="16"/>
        <v>30803.4</v>
      </c>
      <c r="AE279" s="180">
        <f t="shared" si="17"/>
        <v>4583.8392857142853</v>
      </c>
      <c r="AF279" s="189">
        <f t="shared" si="23"/>
        <v>13091.445000000002</v>
      </c>
      <c r="AG279" s="368">
        <f t="shared" si="24"/>
        <v>17675.284285714286</v>
      </c>
      <c r="AH279" s="190">
        <v>0.03</v>
      </c>
      <c r="AI279" s="189">
        <f t="shared" si="20"/>
        <v>3589.83</v>
      </c>
    </row>
    <row r="280" spans="1:35" x14ac:dyDescent="0.25">
      <c r="A280" s="470" t="s">
        <v>632</v>
      </c>
      <c r="B280" s="180" t="s">
        <v>38</v>
      </c>
      <c r="C280" s="328" t="s">
        <v>38</v>
      </c>
      <c r="D280" s="180" t="s">
        <v>101</v>
      </c>
      <c r="E280" s="8" t="s">
        <v>2083</v>
      </c>
      <c r="F280" s="180" t="s">
        <v>2210</v>
      </c>
      <c r="G280" s="466" t="s">
        <v>2213</v>
      </c>
      <c r="H280" s="186">
        <v>0</v>
      </c>
      <c r="I280" s="186">
        <v>1090</v>
      </c>
      <c r="J280" s="186">
        <f t="shared" si="26"/>
        <v>1090</v>
      </c>
      <c r="K280" s="180" t="s">
        <v>2211</v>
      </c>
      <c r="L280" s="180">
        <v>27995613</v>
      </c>
      <c r="M280" s="144">
        <v>45346</v>
      </c>
      <c r="N280" s="144" t="s">
        <v>197</v>
      </c>
      <c r="O280" s="180" t="s">
        <v>173</v>
      </c>
      <c r="P280" s="180" t="s">
        <v>463</v>
      </c>
      <c r="Q280" s="274">
        <v>0</v>
      </c>
      <c r="R280" s="274">
        <v>32772</v>
      </c>
      <c r="S280" s="182">
        <f t="shared" si="25"/>
        <v>32772</v>
      </c>
      <c r="T280" s="216">
        <v>30034</v>
      </c>
      <c r="U280" s="180">
        <v>108</v>
      </c>
      <c r="V280" s="180" t="s">
        <v>62</v>
      </c>
      <c r="W280" s="180" t="s">
        <v>62</v>
      </c>
      <c r="X280" s="180" t="s">
        <v>276</v>
      </c>
      <c r="Y280" s="180"/>
      <c r="Z280" s="180" t="s">
        <v>2212</v>
      </c>
      <c r="AA280" s="194">
        <v>0.03</v>
      </c>
      <c r="AB280" s="197" t="s">
        <v>552</v>
      </c>
      <c r="AC280" s="188">
        <v>2.4E-2</v>
      </c>
      <c r="AD280" s="180">
        <f t="shared" si="16"/>
        <v>983.16</v>
      </c>
      <c r="AE280" s="180">
        <f t="shared" si="17"/>
        <v>303.44444444444446</v>
      </c>
      <c r="AF280" s="189">
        <f t="shared" ref="AF280:AF343" si="27">AC280*R280</f>
        <v>786.52800000000002</v>
      </c>
      <c r="AG280" s="368">
        <f t="shared" ref="AG280:AG301" si="28">AE280+AF280</f>
        <v>1089.9724444444446</v>
      </c>
      <c r="AH280" s="190">
        <v>0.06</v>
      </c>
      <c r="AI280" s="189">
        <f t="shared" si="20"/>
        <v>1966.32</v>
      </c>
    </row>
    <row r="281" spans="1:35" x14ac:dyDescent="0.25">
      <c r="A281" s="470" t="s">
        <v>632</v>
      </c>
      <c r="B281" s="180" t="s">
        <v>29</v>
      </c>
      <c r="C281" s="328" t="s">
        <v>29</v>
      </c>
      <c r="D281" s="180" t="s">
        <v>168</v>
      </c>
      <c r="E281" s="331" t="s">
        <v>405</v>
      </c>
      <c r="F281" s="180" t="s">
        <v>811</v>
      </c>
      <c r="G281" s="171" t="s">
        <v>812</v>
      </c>
      <c r="H281" s="186">
        <v>13773</v>
      </c>
      <c r="I281" s="186">
        <v>13647</v>
      </c>
      <c r="J281" s="186">
        <f t="shared" si="26"/>
        <v>-126</v>
      </c>
      <c r="K281" s="180" t="s">
        <v>2214</v>
      </c>
      <c r="L281" s="180">
        <v>25933888</v>
      </c>
      <c r="M281" s="144">
        <v>45346</v>
      </c>
      <c r="N281" s="144" t="s">
        <v>197</v>
      </c>
      <c r="O281" s="180" t="s">
        <v>128</v>
      </c>
      <c r="P281" s="180" t="s">
        <v>128</v>
      </c>
      <c r="Q281" s="274">
        <v>474467</v>
      </c>
      <c r="R281" s="274">
        <v>594588</v>
      </c>
      <c r="S281" s="182">
        <f t="shared" si="25"/>
        <v>120121</v>
      </c>
      <c r="T281" s="216">
        <v>83345</v>
      </c>
      <c r="U281" s="180">
        <v>168</v>
      </c>
      <c r="V281" s="180" t="s">
        <v>63</v>
      </c>
      <c r="W281" s="180" t="s">
        <v>63</v>
      </c>
      <c r="X281" s="180" t="s">
        <v>277</v>
      </c>
      <c r="Y281" s="180"/>
      <c r="Z281" s="180" t="s">
        <v>2215</v>
      </c>
      <c r="AA281" s="194">
        <v>0.03</v>
      </c>
      <c r="AB281" s="197" t="s">
        <v>552</v>
      </c>
      <c r="AC281" s="188">
        <v>1.7000000000000001E-2</v>
      </c>
      <c r="AD281" s="180">
        <f t="shared" si="16"/>
        <v>17837.64</v>
      </c>
      <c r="AE281" s="180">
        <f t="shared" si="17"/>
        <v>3539.2142857142858</v>
      </c>
      <c r="AF281" s="189">
        <f t="shared" si="27"/>
        <v>10107.996000000001</v>
      </c>
      <c r="AG281" s="368">
        <f t="shared" si="28"/>
        <v>13647.210285714287</v>
      </c>
      <c r="AH281" s="190">
        <v>0.03</v>
      </c>
      <c r="AI281" s="189">
        <f t="shared" si="20"/>
        <v>3603.6299999999997</v>
      </c>
    </row>
    <row r="282" spans="1:35" x14ac:dyDescent="0.25">
      <c r="A282" s="470" t="s">
        <v>632</v>
      </c>
      <c r="B282" s="180" t="s">
        <v>39</v>
      </c>
      <c r="C282" s="328" t="s">
        <v>39</v>
      </c>
      <c r="D282" s="180" t="s">
        <v>167</v>
      </c>
      <c r="E282" s="331" t="s">
        <v>405</v>
      </c>
      <c r="F282" s="8" t="s">
        <v>771</v>
      </c>
      <c r="G282" s="171" t="s">
        <v>597</v>
      </c>
      <c r="H282" s="186">
        <v>0</v>
      </c>
      <c r="I282" s="186">
        <v>1728</v>
      </c>
      <c r="J282" s="186">
        <f t="shared" si="26"/>
        <v>1728</v>
      </c>
      <c r="K282" s="180" t="s">
        <v>2216</v>
      </c>
      <c r="L282" s="180">
        <v>31429057</v>
      </c>
      <c r="M282" s="144">
        <v>45346</v>
      </c>
      <c r="N282" s="144" t="s">
        <v>197</v>
      </c>
      <c r="O282" s="180" t="s">
        <v>148</v>
      </c>
      <c r="P282" s="180" t="s">
        <v>258</v>
      </c>
      <c r="Q282" s="274">
        <v>0</v>
      </c>
      <c r="R282" s="274">
        <v>52140</v>
      </c>
      <c r="S282" s="182">
        <f t="shared" si="25"/>
        <v>52140</v>
      </c>
      <c r="T282" s="216">
        <v>52140</v>
      </c>
      <c r="U282" s="180">
        <v>120</v>
      </c>
      <c r="V282" s="180" t="s">
        <v>62</v>
      </c>
      <c r="W282" s="180" t="s">
        <v>62</v>
      </c>
      <c r="X282" s="180" t="s">
        <v>276</v>
      </c>
      <c r="Y282" s="180"/>
      <c r="Z282" s="180" t="s">
        <v>2217</v>
      </c>
      <c r="AA282" s="194">
        <v>0.03</v>
      </c>
      <c r="AB282" s="197" t="s">
        <v>552</v>
      </c>
      <c r="AC282" s="188">
        <v>2.2499999999999999E-2</v>
      </c>
      <c r="AD282" s="180">
        <f t="shared" si="16"/>
        <v>1564.2</v>
      </c>
      <c r="AE282" s="180">
        <f t="shared" si="17"/>
        <v>434.5</v>
      </c>
      <c r="AF282" s="189">
        <f t="shared" si="27"/>
        <v>1173.1499999999999</v>
      </c>
      <c r="AG282" s="368">
        <f t="shared" si="28"/>
        <v>1607.6499999999999</v>
      </c>
      <c r="AH282" s="190">
        <v>0.06</v>
      </c>
      <c r="AI282" s="189">
        <f t="shared" si="20"/>
        <v>3128.4</v>
      </c>
    </row>
    <row r="283" spans="1:35" x14ac:dyDescent="0.25">
      <c r="A283" s="470" t="s">
        <v>632</v>
      </c>
      <c r="B283" s="180" t="s">
        <v>29</v>
      </c>
      <c r="C283" s="328" t="s">
        <v>29</v>
      </c>
      <c r="D283" s="180" t="s">
        <v>168</v>
      </c>
      <c r="E283" s="331" t="s">
        <v>454</v>
      </c>
      <c r="F283" s="180" t="s">
        <v>1372</v>
      </c>
      <c r="G283" s="180" t="s">
        <v>646</v>
      </c>
      <c r="H283" s="186">
        <v>0</v>
      </c>
      <c r="I283" s="186">
        <v>4421</v>
      </c>
      <c r="J283" s="186">
        <f t="shared" si="26"/>
        <v>4421</v>
      </c>
      <c r="K283" s="180" t="s">
        <v>1280</v>
      </c>
      <c r="L283" s="180">
        <v>30426838</v>
      </c>
      <c r="M283" s="144">
        <v>45346</v>
      </c>
      <c r="N283" s="144" t="s">
        <v>197</v>
      </c>
      <c r="O283" s="180" t="s">
        <v>21</v>
      </c>
      <c r="P283" s="180" t="s">
        <v>21</v>
      </c>
      <c r="Q283" s="274">
        <v>0</v>
      </c>
      <c r="R283" s="274">
        <v>192619</v>
      </c>
      <c r="S283" s="182">
        <f t="shared" si="25"/>
        <v>192619</v>
      </c>
      <c r="T283" s="216">
        <v>144016</v>
      </c>
      <c r="U283" s="180">
        <v>168</v>
      </c>
      <c r="V283" s="180" t="s">
        <v>64</v>
      </c>
      <c r="W283" s="180" t="s">
        <v>64</v>
      </c>
      <c r="X283" s="180" t="s">
        <v>276</v>
      </c>
      <c r="Y283" s="180" t="s">
        <v>1325</v>
      </c>
      <c r="Z283" s="180" t="s">
        <v>1292</v>
      </c>
      <c r="AA283" s="194">
        <v>0.04</v>
      </c>
      <c r="AB283" s="197" t="s">
        <v>552</v>
      </c>
      <c r="AC283" s="188">
        <v>1.7000000000000001E-2</v>
      </c>
      <c r="AD283" s="180">
        <f t="shared" si="16"/>
        <v>7704.76</v>
      </c>
      <c r="AE283" s="180">
        <f t="shared" si="17"/>
        <v>1146.5416666666667</v>
      </c>
      <c r="AF283" s="189">
        <f t="shared" si="27"/>
        <v>3274.5230000000001</v>
      </c>
      <c r="AG283" s="368">
        <f t="shared" si="28"/>
        <v>4421.0646666666671</v>
      </c>
      <c r="AH283" s="190">
        <v>0.03</v>
      </c>
      <c r="AI283" s="189">
        <f t="shared" si="20"/>
        <v>5778.57</v>
      </c>
    </row>
    <row r="284" spans="1:35" x14ac:dyDescent="0.25">
      <c r="A284" s="470" t="s">
        <v>615</v>
      </c>
      <c r="B284" s="21" t="s">
        <v>184</v>
      </c>
      <c r="C284" s="21" t="s">
        <v>184</v>
      </c>
      <c r="D284" s="180" t="s">
        <v>101</v>
      </c>
      <c r="E284" s="21" t="s">
        <v>417</v>
      </c>
      <c r="F284" s="171" t="s">
        <v>830</v>
      </c>
      <c r="G284" s="171" t="s">
        <v>1437</v>
      </c>
      <c r="H284" s="181">
        <v>22936</v>
      </c>
      <c r="I284" s="181">
        <v>23674</v>
      </c>
      <c r="J284" s="181">
        <f t="shared" si="26"/>
        <v>738</v>
      </c>
      <c r="K284" s="171" t="s">
        <v>1438</v>
      </c>
      <c r="L284" s="10">
        <v>29399355</v>
      </c>
      <c r="M284" s="166">
        <v>45288</v>
      </c>
      <c r="N284" s="166" t="s">
        <v>195</v>
      </c>
      <c r="O284" s="21" t="s">
        <v>327</v>
      </c>
      <c r="P284" s="21" t="s">
        <v>327</v>
      </c>
      <c r="Q284" s="471">
        <v>819562</v>
      </c>
      <c r="R284" s="471">
        <v>1031456</v>
      </c>
      <c r="S284" s="182">
        <f>R284-Q284</f>
        <v>211894</v>
      </c>
      <c r="T284" s="215">
        <v>148907</v>
      </c>
      <c r="U284" s="171">
        <v>168</v>
      </c>
      <c r="V284" s="180" t="s">
        <v>63</v>
      </c>
      <c r="W284" s="180" t="s">
        <v>63</v>
      </c>
      <c r="X284" s="180" t="s">
        <v>277</v>
      </c>
      <c r="Y284" s="171"/>
      <c r="Z284" s="10" t="s">
        <v>1439</v>
      </c>
      <c r="AA284" s="192">
        <v>0.05</v>
      </c>
      <c r="AB284" s="196" t="s">
        <v>552</v>
      </c>
      <c r="AC284" s="183">
        <v>1.7000000000000001E-2</v>
      </c>
      <c r="AD284" s="184">
        <f t="shared" ref="AD284:AD347" si="29">AA284*R284</f>
        <v>51572.800000000003</v>
      </c>
      <c r="AE284" s="368">
        <f t="shared" ref="AE284:AE301" si="30">R284/U284</f>
        <v>6139.6190476190477</v>
      </c>
      <c r="AF284" s="181">
        <f t="shared" si="27"/>
        <v>17534.752</v>
      </c>
      <c r="AG284" s="184">
        <f t="shared" si="28"/>
        <v>23674.371047619046</v>
      </c>
      <c r="AH284" s="185">
        <v>0.03</v>
      </c>
      <c r="AI284" s="181">
        <f>S284*AH284</f>
        <v>6356.82</v>
      </c>
    </row>
    <row r="285" spans="1:35" x14ac:dyDescent="0.25">
      <c r="A285" s="470" t="s">
        <v>615</v>
      </c>
      <c r="B285" s="328" t="s">
        <v>31</v>
      </c>
      <c r="C285" s="21" t="s">
        <v>31</v>
      </c>
      <c r="D285" s="21" t="s">
        <v>101</v>
      </c>
      <c r="E285" s="19" t="s">
        <v>32</v>
      </c>
      <c r="F285" s="171" t="s">
        <v>530</v>
      </c>
      <c r="G285" s="171" t="s">
        <v>569</v>
      </c>
      <c r="H285" s="181">
        <v>0</v>
      </c>
      <c r="I285" s="181">
        <v>14300</v>
      </c>
      <c r="J285" s="181">
        <f t="shared" si="26"/>
        <v>14300</v>
      </c>
      <c r="K285" s="171" t="s">
        <v>1440</v>
      </c>
      <c r="L285" s="171">
        <v>31069743</v>
      </c>
      <c r="M285" s="166">
        <v>45288</v>
      </c>
      <c r="N285" s="166" t="s">
        <v>195</v>
      </c>
      <c r="O285" s="21" t="s">
        <v>43</v>
      </c>
      <c r="P285" s="21" t="s">
        <v>43</v>
      </c>
      <c r="Q285" s="471">
        <v>0</v>
      </c>
      <c r="R285" s="471">
        <v>623028</v>
      </c>
      <c r="S285" s="182">
        <f t="shared" ref="S285:S348" si="31">R285-Q285</f>
        <v>623028</v>
      </c>
      <c r="T285" s="215">
        <v>120432</v>
      </c>
      <c r="U285" s="171">
        <v>168</v>
      </c>
      <c r="V285" s="74" t="s">
        <v>64</v>
      </c>
      <c r="W285" s="74" t="s">
        <v>64</v>
      </c>
      <c r="X285" s="180" t="s">
        <v>276</v>
      </c>
      <c r="Y285" s="171" t="s">
        <v>662</v>
      </c>
      <c r="Z285" s="171" t="s">
        <v>1441</v>
      </c>
      <c r="AA285" s="192">
        <v>0.05</v>
      </c>
      <c r="AB285" s="196" t="s">
        <v>552</v>
      </c>
      <c r="AC285" s="183">
        <v>1.7000000000000001E-2</v>
      </c>
      <c r="AD285" s="184">
        <f t="shared" si="29"/>
        <v>31151.4</v>
      </c>
      <c r="AE285" s="368">
        <f t="shared" si="30"/>
        <v>3708.5</v>
      </c>
      <c r="AF285" s="181">
        <f t="shared" si="27"/>
        <v>10591.476000000001</v>
      </c>
      <c r="AG285" s="184">
        <f t="shared" si="28"/>
        <v>14299.976000000001</v>
      </c>
      <c r="AH285" s="185">
        <v>0.03</v>
      </c>
      <c r="AI285" s="181">
        <f t="shared" ref="AI285:AI348" si="32">S285*AH285</f>
        <v>18690.84</v>
      </c>
    </row>
    <row r="286" spans="1:35" x14ac:dyDescent="0.25">
      <c r="A286" s="470" t="s">
        <v>615</v>
      </c>
      <c r="B286" s="21" t="s">
        <v>37</v>
      </c>
      <c r="C286" s="21" t="s">
        <v>37</v>
      </c>
      <c r="D286" s="125" t="s">
        <v>99</v>
      </c>
      <c r="E286" s="19" t="s">
        <v>459</v>
      </c>
      <c r="F286" s="10" t="s">
        <v>831</v>
      </c>
      <c r="G286" s="10" t="s">
        <v>761</v>
      </c>
      <c r="H286" s="472">
        <v>0</v>
      </c>
      <c r="I286" s="472">
        <v>5505</v>
      </c>
      <c r="J286" s="181">
        <f t="shared" si="26"/>
        <v>5505</v>
      </c>
      <c r="K286" s="10" t="s">
        <v>1442</v>
      </c>
      <c r="L286" s="10">
        <v>29675610</v>
      </c>
      <c r="M286" s="166">
        <v>45288</v>
      </c>
      <c r="N286" s="166" t="s">
        <v>195</v>
      </c>
      <c r="O286" s="21" t="s">
        <v>43</v>
      </c>
      <c r="P286" s="21" t="s">
        <v>43</v>
      </c>
      <c r="Q286" s="472">
        <v>0</v>
      </c>
      <c r="R286" s="472">
        <v>239848</v>
      </c>
      <c r="S286" s="182">
        <f t="shared" si="31"/>
        <v>239848</v>
      </c>
      <c r="T286" s="473">
        <v>29286</v>
      </c>
      <c r="U286" s="10">
        <v>168</v>
      </c>
      <c r="V286" s="74" t="s">
        <v>64</v>
      </c>
      <c r="W286" s="74" t="s">
        <v>64</v>
      </c>
      <c r="X286" s="180" t="s">
        <v>276</v>
      </c>
      <c r="Y286" s="10" t="s">
        <v>115</v>
      </c>
      <c r="Z286" s="10" t="s">
        <v>1443</v>
      </c>
      <c r="AA286" s="474">
        <v>0.05</v>
      </c>
      <c r="AB286" s="475" t="s">
        <v>552</v>
      </c>
      <c r="AC286" s="476">
        <v>1.7000000000000001E-2</v>
      </c>
      <c r="AD286" s="184">
        <f t="shared" si="29"/>
        <v>11992.400000000001</v>
      </c>
      <c r="AE286" s="368">
        <f t="shared" si="30"/>
        <v>1427.6666666666667</v>
      </c>
      <c r="AF286" s="181">
        <f t="shared" si="27"/>
        <v>4077.4160000000002</v>
      </c>
      <c r="AG286" s="184">
        <f t="shared" si="28"/>
        <v>5505.0826666666671</v>
      </c>
      <c r="AH286" s="477">
        <v>0.03</v>
      </c>
      <c r="AI286" s="181">
        <f t="shared" si="32"/>
        <v>7195.44</v>
      </c>
    </row>
    <row r="287" spans="1:35" x14ac:dyDescent="0.25">
      <c r="A287" s="470" t="s">
        <v>615</v>
      </c>
      <c r="B287" s="21" t="s">
        <v>184</v>
      </c>
      <c r="C287" s="21" t="s">
        <v>184</v>
      </c>
      <c r="D287" s="180" t="s">
        <v>101</v>
      </c>
      <c r="E287" s="19" t="s">
        <v>212</v>
      </c>
      <c r="F287" s="171" t="s">
        <v>832</v>
      </c>
      <c r="G287" s="171" t="s">
        <v>627</v>
      </c>
      <c r="H287" s="181">
        <v>0</v>
      </c>
      <c r="I287" s="181">
        <v>5400</v>
      </c>
      <c r="J287" s="181">
        <f t="shared" si="26"/>
        <v>5400</v>
      </c>
      <c r="K287" s="171" t="s">
        <v>1444</v>
      </c>
      <c r="L287" s="171">
        <v>27462856</v>
      </c>
      <c r="M287" s="166">
        <v>45288</v>
      </c>
      <c r="N287" s="166" t="s">
        <v>195</v>
      </c>
      <c r="O287" s="21" t="s">
        <v>43</v>
      </c>
      <c r="P287" s="21" t="s">
        <v>43</v>
      </c>
      <c r="Q287" s="471">
        <v>0</v>
      </c>
      <c r="R287" s="471">
        <v>200415</v>
      </c>
      <c r="S287" s="182">
        <f t="shared" si="31"/>
        <v>200415</v>
      </c>
      <c r="T287" s="215">
        <v>52088</v>
      </c>
      <c r="U287" s="171">
        <v>144</v>
      </c>
      <c r="V287" s="74" t="s">
        <v>64</v>
      </c>
      <c r="W287" s="74" t="s">
        <v>64</v>
      </c>
      <c r="X287" s="180" t="s">
        <v>276</v>
      </c>
      <c r="Y287" s="171" t="s">
        <v>115</v>
      </c>
      <c r="Z287" s="171" t="s">
        <v>1445</v>
      </c>
      <c r="AA287" s="192">
        <v>0.03</v>
      </c>
      <c r="AB287" s="196" t="s">
        <v>552</v>
      </c>
      <c r="AC287" s="183">
        <v>0.02</v>
      </c>
      <c r="AD287" s="184">
        <f t="shared" si="29"/>
        <v>6012.45</v>
      </c>
      <c r="AE287" s="368">
        <f t="shared" si="30"/>
        <v>1391.7708333333333</v>
      </c>
      <c r="AF287" s="181">
        <f t="shared" si="27"/>
        <v>4008.3</v>
      </c>
      <c r="AG287" s="184">
        <f t="shared" si="28"/>
        <v>5400.0708333333332</v>
      </c>
      <c r="AH287" s="185">
        <v>0.06</v>
      </c>
      <c r="AI287" s="181">
        <f t="shared" si="32"/>
        <v>12024.9</v>
      </c>
    </row>
    <row r="288" spans="1:35" x14ac:dyDescent="0.25">
      <c r="A288" s="470" t="s">
        <v>615</v>
      </c>
      <c r="B288" s="21" t="s">
        <v>24</v>
      </c>
      <c r="C288" s="21" t="s">
        <v>24</v>
      </c>
      <c r="D288" s="21" t="s">
        <v>420</v>
      </c>
      <c r="E288" s="21" t="s">
        <v>421</v>
      </c>
      <c r="F288" s="171" t="s">
        <v>833</v>
      </c>
      <c r="G288" s="171" t="s">
        <v>622</v>
      </c>
      <c r="H288" s="181">
        <v>0</v>
      </c>
      <c r="I288" s="181">
        <v>10048</v>
      </c>
      <c r="J288" s="181">
        <f t="shared" si="26"/>
        <v>10048</v>
      </c>
      <c r="K288" s="171" t="s">
        <v>1446</v>
      </c>
      <c r="L288" s="171">
        <v>23212779</v>
      </c>
      <c r="M288" s="166">
        <v>45288</v>
      </c>
      <c r="N288" s="166" t="s">
        <v>195</v>
      </c>
      <c r="O288" s="478" t="s">
        <v>43</v>
      </c>
      <c r="P288" s="21" t="s">
        <v>43</v>
      </c>
      <c r="Q288" s="471">
        <v>0</v>
      </c>
      <c r="R288" s="471">
        <v>437800</v>
      </c>
      <c r="S288" s="182">
        <f t="shared" si="31"/>
        <v>437800</v>
      </c>
      <c r="T288" s="215">
        <v>72003</v>
      </c>
      <c r="U288" s="171">
        <v>168</v>
      </c>
      <c r="V288" s="74" t="s">
        <v>64</v>
      </c>
      <c r="W288" s="74" t="s">
        <v>64</v>
      </c>
      <c r="X288" s="180" t="s">
        <v>276</v>
      </c>
      <c r="Y288" s="171" t="s">
        <v>115</v>
      </c>
      <c r="Z288" s="171" t="s">
        <v>1447</v>
      </c>
      <c r="AA288" s="192">
        <v>0.05</v>
      </c>
      <c r="AB288" s="196" t="s">
        <v>552</v>
      </c>
      <c r="AC288" s="183">
        <v>1.7000000000000001E-2</v>
      </c>
      <c r="AD288" s="184">
        <f t="shared" si="29"/>
        <v>21890</v>
      </c>
      <c r="AE288" s="368">
        <f t="shared" si="30"/>
        <v>2605.9523809523807</v>
      </c>
      <c r="AF288" s="181">
        <f t="shared" si="27"/>
        <v>7442.6</v>
      </c>
      <c r="AG288" s="184">
        <f t="shared" si="28"/>
        <v>10048.55238095238</v>
      </c>
      <c r="AH288" s="185">
        <v>0.03</v>
      </c>
      <c r="AI288" s="181">
        <f t="shared" si="32"/>
        <v>13134</v>
      </c>
    </row>
    <row r="289" spans="1:35" x14ac:dyDescent="0.25">
      <c r="A289" s="470" t="s">
        <v>615</v>
      </c>
      <c r="B289" s="21" t="s">
        <v>184</v>
      </c>
      <c r="C289" s="21" t="s">
        <v>184</v>
      </c>
      <c r="D289" s="180" t="s">
        <v>101</v>
      </c>
      <c r="E289" s="19" t="s">
        <v>212</v>
      </c>
      <c r="F289" s="171" t="s">
        <v>832</v>
      </c>
      <c r="G289" s="171" t="s">
        <v>627</v>
      </c>
      <c r="H289" s="181">
        <v>0</v>
      </c>
      <c r="I289" s="181">
        <v>2370</v>
      </c>
      <c r="J289" s="181">
        <f t="shared" si="26"/>
        <v>2370</v>
      </c>
      <c r="K289" s="171" t="s">
        <v>1448</v>
      </c>
      <c r="L289" s="171">
        <v>26221227</v>
      </c>
      <c r="M289" s="166">
        <v>45288</v>
      </c>
      <c r="N289" s="166" t="s">
        <v>195</v>
      </c>
      <c r="O289" s="478" t="s">
        <v>43</v>
      </c>
      <c r="P289" s="171" t="s">
        <v>43</v>
      </c>
      <c r="Q289" s="274">
        <v>0</v>
      </c>
      <c r="R289" s="471">
        <v>103258</v>
      </c>
      <c r="S289" s="182">
        <f t="shared" si="31"/>
        <v>103258</v>
      </c>
      <c r="T289" s="215">
        <v>13437</v>
      </c>
      <c r="U289" s="171">
        <v>168</v>
      </c>
      <c r="V289" s="74" t="s">
        <v>64</v>
      </c>
      <c r="W289" s="74" t="s">
        <v>64</v>
      </c>
      <c r="X289" s="180" t="s">
        <v>276</v>
      </c>
      <c r="Y289" s="171" t="s">
        <v>1449</v>
      </c>
      <c r="Z289" s="171" t="s">
        <v>1450</v>
      </c>
      <c r="AA289" s="192">
        <v>0.05</v>
      </c>
      <c r="AB289" s="196" t="s">
        <v>552</v>
      </c>
      <c r="AC289" s="183">
        <v>1.7000000000000001E-2</v>
      </c>
      <c r="AD289" s="184">
        <f t="shared" si="29"/>
        <v>5162.9000000000005</v>
      </c>
      <c r="AE289" s="184">
        <f t="shared" si="30"/>
        <v>614.63095238095241</v>
      </c>
      <c r="AF289" s="181">
        <f t="shared" si="27"/>
        <v>1755.3860000000002</v>
      </c>
      <c r="AG289" s="184">
        <f t="shared" si="28"/>
        <v>2370.0169523809527</v>
      </c>
      <c r="AH289" s="185">
        <v>0.03</v>
      </c>
      <c r="AI289" s="181">
        <f t="shared" si="32"/>
        <v>3097.74</v>
      </c>
    </row>
    <row r="290" spans="1:35" x14ac:dyDescent="0.25">
      <c r="A290" s="470" t="s">
        <v>615</v>
      </c>
      <c r="B290" s="21" t="s">
        <v>37</v>
      </c>
      <c r="C290" s="21" t="s">
        <v>37</v>
      </c>
      <c r="D290" s="21" t="s">
        <v>99</v>
      </c>
      <c r="E290" s="19" t="s">
        <v>459</v>
      </c>
      <c r="F290" s="171" t="s">
        <v>437</v>
      </c>
      <c r="G290" s="171" t="s">
        <v>649</v>
      </c>
      <c r="H290" s="181">
        <v>0</v>
      </c>
      <c r="I290" s="181">
        <v>769</v>
      </c>
      <c r="J290" s="181">
        <f t="shared" si="26"/>
        <v>769</v>
      </c>
      <c r="K290" s="171" t="s">
        <v>1451</v>
      </c>
      <c r="L290" s="171">
        <v>28093140</v>
      </c>
      <c r="M290" s="166">
        <v>45288</v>
      </c>
      <c r="N290" s="166" t="s">
        <v>195</v>
      </c>
      <c r="O290" s="478" t="s">
        <v>43</v>
      </c>
      <c r="P290" s="171" t="s">
        <v>43</v>
      </c>
      <c r="Q290" s="479">
        <v>0</v>
      </c>
      <c r="R290" s="479">
        <v>23121</v>
      </c>
      <c r="S290" s="182">
        <f t="shared" si="31"/>
        <v>23121</v>
      </c>
      <c r="T290" s="215">
        <v>20864</v>
      </c>
      <c r="U290" s="171">
        <v>108</v>
      </c>
      <c r="V290" s="74" t="s">
        <v>62</v>
      </c>
      <c r="W290" s="74" t="s">
        <v>62</v>
      </c>
      <c r="X290" s="180" t="s">
        <v>276</v>
      </c>
      <c r="Y290" s="171"/>
      <c r="Z290" s="171" t="s">
        <v>1452</v>
      </c>
      <c r="AA290" s="192">
        <v>0.03</v>
      </c>
      <c r="AB290" s="196" t="s">
        <v>552</v>
      </c>
      <c r="AC290" s="183">
        <v>2.4E-2</v>
      </c>
      <c r="AD290" s="184">
        <f t="shared" si="29"/>
        <v>693.63</v>
      </c>
      <c r="AE290" s="184">
        <f t="shared" si="30"/>
        <v>214.08333333333334</v>
      </c>
      <c r="AF290" s="181">
        <f t="shared" si="27"/>
        <v>554.904</v>
      </c>
      <c r="AG290" s="184">
        <f t="shared" si="28"/>
        <v>768.98733333333337</v>
      </c>
      <c r="AH290" s="185">
        <v>0.06</v>
      </c>
      <c r="AI290" s="181">
        <f t="shared" si="32"/>
        <v>1387.26</v>
      </c>
    </row>
    <row r="291" spans="1:35" x14ac:dyDescent="0.25">
      <c r="A291" s="470" t="s">
        <v>615</v>
      </c>
      <c r="B291" s="171" t="s">
        <v>44</v>
      </c>
      <c r="C291" s="328" t="s">
        <v>37</v>
      </c>
      <c r="D291" s="180" t="s">
        <v>99</v>
      </c>
      <c r="E291" s="19" t="s">
        <v>438</v>
      </c>
      <c r="F291" s="171" t="s">
        <v>588</v>
      </c>
      <c r="G291" s="171" t="s">
        <v>594</v>
      </c>
      <c r="H291" s="181">
        <v>0</v>
      </c>
      <c r="I291" s="181">
        <v>3111</v>
      </c>
      <c r="J291" s="181">
        <f t="shared" si="26"/>
        <v>3111</v>
      </c>
      <c r="K291" s="171" t="s">
        <v>1453</v>
      </c>
      <c r="L291" s="171">
        <v>10311895</v>
      </c>
      <c r="M291" s="166">
        <v>45288</v>
      </c>
      <c r="N291" s="166" t="s">
        <v>195</v>
      </c>
      <c r="O291" s="478" t="s">
        <v>43</v>
      </c>
      <c r="P291" s="21" t="s">
        <v>43</v>
      </c>
      <c r="Q291" s="471">
        <v>0</v>
      </c>
      <c r="R291" s="471">
        <v>40000</v>
      </c>
      <c r="S291" s="182">
        <f t="shared" si="31"/>
        <v>40000</v>
      </c>
      <c r="T291" s="215">
        <v>36900</v>
      </c>
      <c r="U291" s="171">
        <v>36</v>
      </c>
      <c r="V291" s="171" t="s">
        <v>62</v>
      </c>
      <c r="W291" s="171" t="s">
        <v>62</v>
      </c>
      <c r="X291" s="180" t="s">
        <v>276</v>
      </c>
      <c r="Y291" s="171"/>
      <c r="Z291" s="171" t="s">
        <v>1454</v>
      </c>
      <c r="AA291" s="192">
        <v>0.03</v>
      </c>
      <c r="AB291" s="196" t="s">
        <v>552</v>
      </c>
      <c r="AC291" s="183">
        <v>0.03</v>
      </c>
      <c r="AD291" s="184">
        <f t="shared" si="29"/>
        <v>1200</v>
      </c>
      <c r="AE291" s="184">
        <f t="shared" si="30"/>
        <v>1111.1111111111111</v>
      </c>
      <c r="AF291" s="181">
        <f t="shared" si="27"/>
        <v>1200</v>
      </c>
      <c r="AG291" s="184">
        <f t="shared" si="28"/>
        <v>2311.1111111111113</v>
      </c>
      <c r="AH291" s="185">
        <v>0.06</v>
      </c>
      <c r="AI291" s="181">
        <f t="shared" si="32"/>
        <v>2400</v>
      </c>
    </row>
    <row r="292" spans="1:35" x14ac:dyDescent="0.25">
      <c r="A292" s="470" t="s">
        <v>615</v>
      </c>
      <c r="B292" s="171" t="s">
        <v>49</v>
      </c>
      <c r="C292" s="328" t="s">
        <v>49</v>
      </c>
      <c r="D292" s="125" t="s">
        <v>133</v>
      </c>
      <c r="E292" s="480" t="s">
        <v>189</v>
      </c>
      <c r="F292" s="171" t="s">
        <v>701</v>
      </c>
      <c r="G292" s="171" t="s">
        <v>702</v>
      </c>
      <c r="H292" s="181">
        <v>0</v>
      </c>
      <c r="I292" s="181">
        <v>5018</v>
      </c>
      <c r="J292" s="181">
        <f t="shared" si="26"/>
        <v>5018</v>
      </c>
      <c r="K292" s="171" t="s">
        <v>1455</v>
      </c>
      <c r="L292" s="171">
        <v>22860956</v>
      </c>
      <c r="M292" s="166">
        <v>45288</v>
      </c>
      <c r="N292" s="166" t="s">
        <v>195</v>
      </c>
      <c r="O292" s="21" t="s">
        <v>43</v>
      </c>
      <c r="P292" s="21" t="s">
        <v>43</v>
      </c>
      <c r="Q292" s="471">
        <v>0</v>
      </c>
      <c r="R292" s="471">
        <v>218610</v>
      </c>
      <c r="S292" s="182">
        <f t="shared" si="31"/>
        <v>218610</v>
      </c>
      <c r="T292" s="215">
        <v>49567</v>
      </c>
      <c r="U292" s="171">
        <v>168</v>
      </c>
      <c r="V292" s="171" t="s">
        <v>64</v>
      </c>
      <c r="W292" s="171" t="s">
        <v>64</v>
      </c>
      <c r="X292" s="180" t="s">
        <v>276</v>
      </c>
      <c r="Y292" s="171" t="s">
        <v>662</v>
      </c>
      <c r="Z292" s="171" t="s">
        <v>1456</v>
      </c>
      <c r="AA292" s="192">
        <v>0.05</v>
      </c>
      <c r="AB292" s="196" t="s">
        <v>552</v>
      </c>
      <c r="AC292" s="183">
        <v>0.03</v>
      </c>
      <c r="AD292" s="184">
        <f t="shared" si="29"/>
        <v>10930.5</v>
      </c>
      <c r="AE292" s="184">
        <f t="shared" si="30"/>
        <v>1301.25</v>
      </c>
      <c r="AF292" s="181">
        <f t="shared" si="27"/>
        <v>6558.3</v>
      </c>
      <c r="AG292" s="184">
        <f t="shared" si="28"/>
        <v>7859.55</v>
      </c>
      <c r="AH292" s="185">
        <v>0.03</v>
      </c>
      <c r="AI292" s="181">
        <f t="shared" si="32"/>
        <v>6558.3</v>
      </c>
    </row>
    <row r="293" spans="1:35" x14ac:dyDescent="0.25">
      <c r="A293" s="470" t="s">
        <v>615</v>
      </c>
      <c r="B293" s="171" t="s">
        <v>27</v>
      </c>
      <c r="C293" s="328" t="s">
        <v>27</v>
      </c>
      <c r="D293" s="180" t="s">
        <v>5938</v>
      </c>
      <c r="E293" s="21" t="s">
        <v>460</v>
      </c>
      <c r="F293" s="171" t="s">
        <v>834</v>
      </c>
      <c r="G293" s="171" t="s">
        <v>805</v>
      </c>
      <c r="H293" s="181">
        <v>0</v>
      </c>
      <c r="I293" s="181">
        <v>13977</v>
      </c>
      <c r="J293" s="181">
        <f t="shared" si="26"/>
        <v>13977</v>
      </c>
      <c r="K293" s="171" t="s">
        <v>1457</v>
      </c>
      <c r="L293" s="171">
        <v>31716377</v>
      </c>
      <c r="M293" s="166">
        <v>45288</v>
      </c>
      <c r="N293" s="166" t="s">
        <v>195</v>
      </c>
      <c r="O293" s="69" t="s">
        <v>128</v>
      </c>
      <c r="P293" s="69" t="s">
        <v>128</v>
      </c>
      <c r="Q293" s="181">
        <v>0</v>
      </c>
      <c r="R293" s="181">
        <v>608966</v>
      </c>
      <c r="S293" s="182">
        <f t="shared" si="31"/>
        <v>608966</v>
      </c>
      <c r="T293" s="215">
        <v>57127</v>
      </c>
      <c r="U293" s="171">
        <v>168</v>
      </c>
      <c r="V293" s="171" t="s">
        <v>64</v>
      </c>
      <c r="W293" s="171" t="s">
        <v>64</v>
      </c>
      <c r="X293" s="180" t="s">
        <v>276</v>
      </c>
      <c r="Y293" s="481" t="s">
        <v>547</v>
      </c>
      <c r="Z293" s="171" t="s">
        <v>1458</v>
      </c>
      <c r="AA293" s="192">
        <v>0.05</v>
      </c>
      <c r="AB293" s="196" t="s">
        <v>552</v>
      </c>
      <c r="AC293" s="183">
        <v>1.7000000000000001E-2</v>
      </c>
      <c r="AD293" s="184">
        <f t="shared" si="29"/>
        <v>30448.300000000003</v>
      </c>
      <c r="AE293" s="184">
        <f t="shared" si="30"/>
        <v>3624.7976190476193</v>
      </c>
      <c r="AF293" s="181">
        <f t="shared" si="27"/>
        <v>10352.422</v>
      </c>
      <c r="AG293" s="184">
        <f t="shared" si="28"/>
        <v>13977.219619047621</v>
      </c>
      <c r="AH293" s="185">
        <v>0.03</v>
      </c>
      <c r="AI293" s="181">
        <f t="shared" si="32"/>
        <v>18268.98</v>
      </c>
    </row>
    <row r="294" spans="1:35" x14ac:dyDescent="0.25">
      <c r="A294" s="470" t="s">
        <v>615</v>
      </c>
      <c r="B294" s="21" t="s">
        <v>29</v>
      </c>
      <c r="C294" s="21" t="s">
        <v>29</v>
      </c>
      <c r="D294" s="21" t="s">
        <v>168</v>
      </c>
      <c r="E294" s="21" t="s">
        <v>454</v>
      </c>
      <c r="F294" s="171" t="s">
        <v>635</v>
      </c>
      <c r="G294" s="171" t="s">
        <v>636</v>
      </c>
      <c r="H294" s="181">
        <v>0</v>
      </c>
      <c r="I294" s="181">
        <v>9258</v>
      </c>
      <c r="J294" s="181">
        <f t="shared" si="26"/>
        <v>9258</v>
      </c>
      <c r="K294" s="171" t="s">
        <v>1459</v>
      </c>
      <c r="L294" s="171">
        <v>24734152</v>
      </c>
      <c r="M294" s="166">
        <v>45288</v>
      </c>
      <c r="N294" s="166" t="s">
        <v>195</v>
      </c>
      <c r="O294" s="69" t="s">
        <v>43</v>
      </c>
      <c r="P294" s="21" t="s">
        <v>43</v>
      </c>
      <c r="Q294" s="471">
        <v>0</v>
      </c>
      <c r="R294" s="471">
        <v>403363</v>
      </c>
      <c r="S294" s="182">
        <f t="shared" si="31"/>
        <v>403363</v>
      </c>
      <c r="T294" s="215">
        <v>21116</v>
      </c>
      <c r="U294" s="171">
        <v>168</v>
      </c>
      <c r="V294" s="171" t="s">
        <v>64</v>
      </c>
      <c r="W294" s="171" t="s">
        <v>64</v>
      </c>
      <c r="X294" s="180" t="s">
        <v>276</v>
      </c>
      <c r="Y294" s="171" t="s">
        <v>115</v>
      </c>
      <c r="Z294" s="171" t="s">
        <v>1460</v>
      </c>
      <c r="AA294" s="192">
        <v>0.05</v>
      </c>
      <c r="AB294" s="196" t="s">
        <v>552</v>
      </c>
      <c r="AC294" s="183">
        <v>1.7000000000000001E-2</v>
      </c>
      <c r="AD294" s="184">
        <f t="shared" si="29"/>
        <v>20168.150000000001</v>
      </c>
      <c r="AE294" s="184">
        <f t="shared" si="30"/>
        <v>2400.9702380952381</v>
      </c>
      <c r="AF294" s="181">
        <f t="shared" si="27"/>
        <v>6857.1710000000003</v>
      </c>
      <c r="AG294" s="184">
        <f t="shared" si="28"/>
        <v>9258.1412380952388</v>
      </c>
      <c r="AH294" s="185">
        <v>0.03</v>
      </c>
      <c r="AI294" s="181">
        <f t="shared" si="32"/>
        <v>12100.89</v>
      </c>
    </row>
    <row r="295" spans="1:35" x14ac:dyDescent="0.25">
      <c r="A295" s="470" t="s">
        <v>615</v>
      </c>
      <c r="B295" s="171" t="s">
        <v>39</v>
      </c>
      <c r="C295" s="328" t="s">
        <v>39</v>
      </c>
      <c r="D295" s="180" t="s">
        <v>167</v>
      </c>
      <c r="E295" s="21" t="s">
        <v>451</v>
      </c>
      <c r="F295" s="171" t="s">
        <v>835</v>
      </c>
      <c r="G295" s="171" t="s">
        <v>581</v>
      </c>
      <c r="H295" s="181">
        <v>0</v>
      </c>
      <c r="I295" s="181">
        <v>1328</v>
      </c>
      <c r="J295" s="181">
        <f t="shared" si="26"/>
        <v>1328</v>
      </c>
      <c r="K295" s="171" t="s">
        <v>1461</v>
      </c>
      <c r="L295" s="171">
        <v>33761489</v>
      </c>
      <c r="M295" s="166">
        <v>45288</v>
      </c>
      <c r="N295" s="166" t="s">
        <v>195</v>
      </c>
      <c r="O295" s="478" t="s">
        <v>43</v>
      </c>
      <c r="P295" s="21" t="s">
        <v>43</v>
      </c>
      <c r="Q295" s="471">
        <v>0</v>
      </c>
      <c r="R295" s="471">
        <v>39827</v>
      </c>
      <c r="S295" s="182">
        <f t="shared" si="31"/>
        <v>39827</v>
      </c>
      <c r="T295" s="215">
        <v>21116</v>
      </c>
      <c r="U295" s="171">
        <v>120</v>
      </c>
      <c r="V295" s="171" t="s">
        <v>62</v>
      </c>
      <c r="W295" s="171" t="s">
        <v>62</v>
      </c>
      <c r="X295" s="180" t="s">
        <v>276</v>
      </c>
      <c r="Y295" s="171"/>
      <c r="Z295" s="482" t="s">
        <v>1462</v>
      </c>
      <c r="AA295" s="192">
        <v>0.03</v>
      </c>
      <c r="AB295" s="196" t="s">
        <v>552</v>
      </c>
      <c r="AC295" s="183">
        <v>2.1999999999999999E-2</v>
      </c>
      <c r="AD295" s="184">
        <f t="shared" si="29"/>
        <v>1194.81</v>
      </c>
      <c r="AE295" s="184">
        <f t="shared" si="30"/>
        <v>331.89166666666665</v>
      </c>
      <c r="AF295" s="181">
        <f t="shared" si="27"/>
        <v>876.19399999999996</v>
      </c>
      <c r="AG295" s="184">
        <f t="shared" si="28"/>
        <v>1208.0856666666666</v>
      </c>
      <c r="AH295" s="185">
        <v>0.06</v>
      </c>
      <c r="AI295" s="181">
        <f t="shared" si="32"/>
        <v>2389.62</v>
      </c>
    </row>
    <row r="296" spans="1:35" x14ac:dyDescent="0.25">
      <c r="A296" s="470" t="s">
        <v>615</v>
      </c>
      <c r="B296" s="426" t="s">
        <v>241</v>
      </c>
      <c r="C296" s="435" t="s">
        <v>241</v>
      </c>
      <c r="D296" s="180" t="s">
        <v>101</v>
      </c>
      <c r="E296" s="21" t="s">
        <v>489</v>
      </c>
      <c r="F296" s="171" t="s">
        <v>836</v>
      </c>
      <c r="G296" s="171" t="s">
        <v>605</v>
      </c>
      <c r="H296" s="181">
        <v>0</v>
      </c>
      <c r="I296" s="181">
        <v>4483</v>
      </c>
      <c r="J296" s="181">
        <f t="shared" si="26"/>
        <v>4483</v>
      </c>
      <c r="K296" s="171" t="s">
        <v>1463</v>
      </c>
      <c r="L296" s="171">
        <v>30887676</v>
      </c>
      <c r="M296" s="166">
        <v>45289</v>
      </c>
      <c r="N296" s="166" t="s">
        <v>195</v>
      </c>
      <c r="O296" s="478" t="s">
        <v>43</v>
      </c>
      <c r="P296" s="21" t="s">
        <v>43</v>
      </c>
      <c r="Q296" s="471">
        <v>0</v>
      </c>
      <c r="R296" s="471">
        <v>195320</v>
      </c>
      <c r="S296" s="182">
        <f t="shared" si="31"/>
        <v>195320</v>
      </c>
      <c r="T296" s="215">
        <v>24666</v>
      </c>
      <c r="U296" s="171">
        <v>168</v>
      </c>
      <c r="V296" s="171" t="s">
        <v>64</v>
      </c>
      <c r="W296" s="171" t="s">
        <v>64</v>
      </c>
      <c r="X296" s="180" t="s">
        <v>276</v>
      </c>
      <c r="Y296" s="171" t="s">
        <v>115</v>
      </c>
      <c r="Z296" s="483" t="s">
        <v>1464</v>
      </c>
      <c r="AA296" s="192">
        <v>0.05</v>
      </c>
      <c r="AB296" s="196" t="s">
        <v>552</v>
      </c>
      <c r="AC296" s="183">
        <v>1.7000000000000001E-2</v>
      </c>
      <c r="AD296" s="184">
        <f t="shared" si="29"/>
        <v>9766</v>
      </c>
      <c r="AE296" s="184">
        <f t="shared" si="30"/>
        <v>1162.6190476190477</v>
      </c>
      <c r="AF296" s="181">
        <f t="shared" si="27"/>
        <v>3320.44</v>
      </c>
      <c r="AG296" s="184">
        <f t="shared" si="28"/>
        <v>4483.0590476190482</v>
      </c>
      <c r="AH296" s="185">
        <v>0.03</v>
      </c>
      <c r="AI296" s="181">
        <f t="shared" si="32"/>
        <v>5859.5999999999995</v>
      </c>
    </row>
    <row r="297" spans="1:35" x14ac:dyDescent="0.25">
      <c r="A297" s="470" t="s">
        <v>615</v>
      </c>
      <c r="B297" s="21" t="s">
        <v>49</v>
      </c>
      <c r="C297" s="21" t="s">
        <v>49</v>
      </c>
      <c r="D297" s="180" t="s">
        <v>133</v>
      </c>
      <c r="E297" s="19" t="s">
        <v>458</v>
      </c>
      <c r="F297" s="171" t="s">
        <v>789</v>
      </c>
      <c r="G297" s="171" t="s">
        <v>837</v>
      </c>
      <c r="H297" s="181">
        <v>0</v>
      </c>
      <c r="I297" s="181">
        <v>1850</v>
      </c>
      <c r="J297" s="181">
        <f t="shared" si="26"/>
        <v>1850</v>
      </c>
      <c r="K297" s="171" t="s">
        <v>1465</v>
      </c>
      <c r="L297" s="171">
        <v>26877683</v>
      </c>
      <c r="M297" s="166">
        <v>45289</v>
      </c>
      <c r="N297" s="166" t="s">
        <v>195</v>
      </c>
      <c r="O297" s="478" t="s">
        <v>43</v>
      </c>
      <c r="P297" s="21" t="s">
        <v>43</v>
      </c>
      <c r="Q297" s="181">
        <v>0</v>
      </c>
      <c r="R297" s="181">
        <v>60000</v>
      </c>
      <c r="S297" s="182">
        <f t="shared" si="31"/>
        <v>60000</v>
      </c>
      <c r="T297" s="215">
        <v>55900</v>
      </c>
      <c r="U297" s="171">
        <v>120</v>
      </c>
      <c r="V297" s="355" t="s">
        <v>62</v>
      </c>
      <c r="W297" s="355" t="s">
        <v>62</v>
      </c>
      <c r="X297" s="180" t="s">
        <v>276</v>
      </c>
      <c r="Y297" s="171"/>
      <c r="Z297" s="171" t="s">
        <v>1466</v>
      </c>
      <c r="AA297" s="192">
        <v>0.03</v>
      </c>
      <c r="AB297" s="196" t="s">
        <v>552</v>
      </c>
      <c r="AC297" s="183">
        <v>2.2499999999999999E-2</v>
      </c>
      <c r="AD297" s="184">
        <f t="shared" si="29"/>
        <v>1800</v>
      </c>
      <c r="AE297" s="184">
        <f t="shared" si="30"/>
        <v>500</v>
      </c>
      <c r="AF297" s="181">
        <f t="shared" si="27"/>
        <v>1350</v>
      </c>
      <c r="AG297" s="184">
        <f t="shared" si="28"/>
        <v>1850</v>
      </c>
      <c r="AH297" s="185">
        <v>0.06</v>
      </c>
      <c r="AI297" s="181">
        <f t="shared" si="32"/>
        <v>3600</v>
      </c>
    </row>
    <row r="298" spans="1:35" x14ac:dyDescent="0.25">
      <c r="A298" s="470" t="s">
        <v>615</v>
      </c>
      <c r="B298" s="19" t="s">
        <v>24</v>
      </c>
      <c r="C298" s="19" t="s">
        <v>24</v>
      </c>
      <c r="D298" s="21" t="s">
        <v>420</v>
      </c>
      <c r="E298" s="19" t="s">
        <v>532</v>
      </c>
      <c r="F298" s="171" t="s">
        <v>838</v>
      </c>
      <c r="G298" s="171" t="s">
        <v>1467</v>
      </c>
      <c r="H298" s="181">
        <v>0</v>
      </c>
      <c r="I298" s="181">
        <v>18110</v>
      </c>
      <c r="J298" s="181">
        <f t="shared" si="26"/>
        <v>18110</v>
      </c>
      <c r="K298" s="171" t="s">
        <v>1468</v>
      </c>
      <c r="L298" s="171">
        <v>25165331</v>
      </c>
      <c r="M298" s="166">
        <v>45289</v>
      </c>
      <c r="N298" s="166" t="s">
        <v>195</v>
      </c>
      <c r="O298" s="478" t="s">
        <v>43</v>
      </c>
      <c r="P298" s="21" t="s">
        <v>43</v>
      </c>
      <c r="Q298" s="471">
        <v>0</v>
      </c>
      <c r="R298" s="471">
        <v>789037</v>
      </c>
      <c r="S298" s="182">
        <f t="shared" si="31"/>
        <v>789037</v>
      </c>
      <c r="T298" s="215">
        <v>54276</v>
      </c>
      <c r="U298" s="171">
        <v>160</v>
      </c>
      <c r="V298" s="171" t="s">
        <v>64</v>
      </c>
      <c r="W298" s="171" t="s">
        <v>64</v>
      </c>
      <c r="X298" s="180" t="s">
        <v>276</v>
      </c>
      <c r="Y298" s="171" t="s">
        <v>115</v>
      </c>
      <c r="Z298" s="382" t="s">
        <v>1469</v>
      </c>
      <c r="AA298" s="192">
        <v>0.05</v>
      </c>
      <c r="AB298" s="196" t="s">
        <v>552</v>
      </c>
      <c r="AC298" s="183">
        <v>1.7000000000000001E-2</v>
      </c>
      <c r="AD298" s="184">
        <f t="shared" si="29"/>
        <v>39451.850000000006</v>
      </c>
      <c r="AE298" s="184">
        <f t="shared" si="30"/>
        <v>4931.4812499999998</v>
      </c>
      <c r="AF298" s="181">
        <f t="shared" si="27"/>
        <v>13413.629000000001</v>
      </c>
      <c r="AG298" s="184">
        <f t="shared" si="28"/>
        <v>18345.110250000002</v>
      </c>
      <c r="AH298" s="185">
        <v>0.03</v>
      </c>
      <c r="AI298" s="181">
        <f t="shared" si="32"/>
        <v>23671.11</v>
      </c>
    </row>
    <row r="299" spans="1:35" x14ac:dyDescent="0.25">
      <c r="A299" s="470" t="s">
        <v>615</v>
      </c>
      <c r="B299" s="21" t="s">
        <v>31</v>
      </c>
      <c r="C299" s="21" t="s">
        <v>31</v>
      </c>
      <c r="D299" s="21" t="s">
        <v>101</v>
      </c>
      <c r="E299" s="19" t="s">
        <v>456</v>
      </c>
      <c r="F299" s="171" t="s">
        <v>839</v>
      </c>
      <c r="G299" s="171" t="s">
        <v>566</v>
      </c>
      <c r="H299" s="181">
        <v>0</v>
      </c>
      <c r="I299" s="181">
        <v>2200</v>
      </c>
      <c r="J299" s="181">
        <f t="shared" si="26"/>
        <v>2200</v>
      </c>
      <c r="K299" s="171" t="s">
        <v>1470</v>
      </c>
      <c r="L299" s="171">
        <v>28733601</v>
      </c>
      <c r="M299" s="166">
        <v>45289</v>
      </c>
      <c r="N299" s="166" t="s">
        <v>195</v>
      </c>
      <c r="O299" s="69" t="s">
        <v>173</v>
      </c>
      <c r="P299" s="171" t="s">
        <v>840</v>
      </c>
      <c r="Q299" s="471">
        <v>0</v>
      </c>
      <c r="R299" s="471">
        <v>71352</v>
      </c>
      <c r="S299" s="182">
        <f t="shared" si="31"/>
        <v>71352</v>
      </c>
      <c r="T299" s="215">
        <v>66684</v>
      </c>
      <c r="U299" s="171">
        <v>120</v>
      </c>
      <c r="V299" s="171" t="s">
        <v>62</v>
      </c>
      <c r="W299" s="171" t="s">
        <v>62</v>
      </c>
      <c r="X299" s="180" t="s">
        <v>276</v>
      </c>
      <c r="Y299" s="171"/>
      <c r="Z299" s="382" t="s">
        <v>1471</v>
      </c>
      <c r="AA299" s="192">
        <v>0.03</v>
      </c>
      <c r="AB299" s="196" t="s">
        <v>552</v>
      </c>
      <c r="AC299" s="183">
        <v>2.2499999999999999E-2</v>
      </c>
      <c r="AD299" s="184">
        <f t="shared" si="29"/>
        <v>2140.56</v>
      </c>
      <c r="AE299" s="184">
        <f t="shared" si="30"/>
        <v>594.6</v>
      </c>
      <c r="AF299" s="181">
        <f t="shared" si="27"/>
        <v>1605.4199999999998</v>
      </c>
      <c r="AG299" s="184">
        <f t="shared" si="28"/>
        <v>2200.02</v>
      </c>
      <c r="AH299" s="185">
        <v>0.06</v>
      </c>
      <c r="AI299" s="181">
        <f t="shared" si="32"/>
        <v>4281.12</v>
      </c>
    </row>
    <row r="300" spans="1:35" x14ac:dyDescent="0.25">
      <c r="A300" s="470" t="s">
        <v>615</v>
      </c>
      <c r="B300" s="21" t="s">
        <v>49</v>
      </c>
      <c r="C300" s="21" t="s">
        <v>49</v>
      </c>
      <c r="D300" s="21" t="s">
        <v>133</v>
      </c>
      <c r="E300" s="19" t="s">
        <v>405</v>
      </c>
      <c r="F300" s="171" t="s">
        <v>841</v>
      </c>
      <c r="G300" s="171" t="s">
        <v>1472</v>
      </c>
      <c r="H300" s="181">
        <v>3600</v>
      </c>
      <c r="I300" s="181">
        <v>3600</v>
      </c>
      <c r="J300" s="181">
        <f t="shared" si="26"/>
        <v>0</v>
      </c>
      <c r="K300" s="171" t="s">
        <v>1473</v>
      </c>
      <c r="L300" s="171">
        <v>22131733</v>
      </c>
      <c r="M300" s="166">
        <v>45289</v>
      </c>
      <c r="N300" s="166" t="s">
        <v>195</v>
      </c>
      <c r="O300" s="478" t="s">
        <v>43</v>
      </c>
      <c r="P300" s="21" t="s">
        <v>43</v>
      </c>
      <c r="Q300" s="471">
        <v>104149</v>
      </c>
      <c r="R300" s="471">
        <v>152492</v>
      </c>
      <c r="S300" s="182">
        <f t="shared" si="31"/>
        <v>48343</v>
      </c>
      <c r="T300" s="215">
        <v>38093</v>
      </c>
      <c r="U300" s="171">
        <v>168</v>
      </c>
      <c r="V300" s="171" t="s">
        <v>63</v>
      </c>
      <c r="W300" s="171" t="s">
        <v>63</v>
      </c>
      <c r="X300" s="180" t="s">
        <v>277</v>
      </c>
      <c r="Y300" s="171"/>
      <c r="Z300" s="171" t="s">
        <v>1474</v>
      </c>
      <c r="AA300" s="192">
        <v>0.05</v>
      </c>
      <c r="AB300" s="196" t="s">
        <v>552</v>
      </c>
      <c r="AC300" s="183">
        <v>1.7000000000000001E-2</v>
      </c>
      <c r="AD300" s="184">
        <f t="shared" si="29"/>
        <v>7624.6</v>
      </c>
      <c r="AE300" s="184">
        <f t="shared" si="30"/>
        <v>907.69047619047615</v>
      </c>
      <c r="AF300" s="181">
        <f t="shared" si="27"/>
        <v>2592.364</v>
      </c>
      <c r="AG300" s="184">
        <f t="shared" si="28"/>
        <v>3500.0544761904762</v>
      </c>
      <c r="AH300" s="185">
        <v>7.0000000000000007E-2</v>
      </c>
      <c r="AI300" s="181">
        <f t="shared" si="32"/>
        <v>3384.01</v>
      </c>
    </row>
    <row r="301" spans="1:35" x14ac:dyDescent="0.25">
      <c r="A301" s="470" t="s">
        <v>615</v>
      </c>
      <c r="B301" s="21" t="s">
        <v>29</v>
      </c>
      <c r="C301" s="21" t="s">
        <v>29</v>
      </c>
      <c r="D301" s="21" t="s">
        <v>168</v>
      </c>
      <c r="E301" s="21" t="s">
        <v>455</v>
      </c>
      <c r="F301" s="171" t="s">
        <v>842</v>
      </c>
      <c r="G301" s="171" t="s">
        <v>1475</v>
      </c>
      <c r="H301" s="181">
        <v>5312</v>
      </c>
      <c r="I301" s="181">
        <v>5312</v>
      </c>
      <c r="J301" s="181">
        <f t="shared" si="26"/>
        <v>0</v>
      </c>
      <c r="K301" s="171" t="s">
        <v>1476</v>
      </c>
      <c r="L301" s="180">
        <v>23520928</v>
      </c>
      <c r="M301" s="166">
        <v>45289</v>
      </c>
      <c r="N301" s="166" t="s">
        <v>195</v>
      </c>
      <c r="O301" s="478" t="s">
        <v>43</v>
      </c>
      <c r="P301" s="21" t="s">
        <v>43</v>
      </c>
      <c r="Q301" s="471">
        <v>159504</v>
      </c>
      <c r="R301" s="471">
        <v>231439</v>
      </c>
      <c r="S301" s="182">
        <f t="shared" si="31"/>
        <v>71935</v>
      </c>
      <c r="T301" s="215">
        <v>56948</v>
      </c>
      <c r="U301" s="171">
        <v>168</v>
      </c>
      <c r="V301" s="171" t="s">
        <v>63</v>
      </c>
      <c r="W301" s="171" t="s">
        <v>63</v>
      </c>
      <c r="X301" s="180" t="s">
        <v>277</v>
      </c>
      <c r="Y301" s="171"/>
      <c r="Z301" s="382" t="s">
        <v>1477</v>
      </c>
      <c r="AA301" s="192">
        <v>0.05</v>
      </c>
      <c r="AB301" s="196" t="s">
        <v>552</v>
      </c>
      <c r="AC301" s="183">
        <v>1.7000000000000001E-2</v>
      </c>
      <c r="AD301" s="184">
        <f t="shared" si="29"/>
        <v>11571.95</v>
      </c>
      <c r="AE301" s="184">
        <f t="shared" si="30"/>
        <v>1377.6130952380952</v>
      </c>
      <c r="AF301" s="181">
        <f t="shared" si="27"/>
        <v>3934.4630000000002</v>
      </c>
      <c r="AG301" s="184">
        <f t="shared" si="28"/>
        <v>5312.0760952380951</v>
      </c>
      <c r="AH301" s="185">
        <v>0.03</v>
      </c>
      <c r="AI301" s="181">
        <f t="shared" si="32"/>
        <v>2158.0499999999997</v>
      </c>
    </row>
    <row r="302" spans="1:35" x14ac:dyDescent="0.25">
      <c r="A302" s="470" t="s">
        <v>615</v>
      </c>
      <c r="B302" s="21" t="s">
        <v>29</v>
      </c>
      <c r="C302" s="21" t="s">
        <v>29</v>
      </c>
      <c r="D302" s="21" t="s">
        <v>168</v>
      </c>
      <c r="E302" s="19" t="s">
        <v>844</v>
      </c>
      <c r="F302" s="180" t="s">
        <v>843</v>
      </c>
      <c r="G302" s="171" t="s">
        <v>1406</v>
      </c>
      <c r="H302" s="181">
        <v>0</v>
      </c>
      <c r="I302" s="181">
        <v>18662</v>
      </c>
      <c r="J302" s="181">
        <f t="shared" si="26"/>
        <v>18662</v>
      </c>
      <c r="K302" s="171" t="s">
        <v>1478</v>
      </c>
      <c r="L302" s="171">
        <v>29179382</v>
      </c>
      <c r="M302" s="166">
        <v>45289</v>
      </c>
      <c r="N302" s="166" t="s">
        <v>195</v>
      </c>
      <c r="O302" s="478" t="s">
        <v>43</v>
      </c>
      <c r="P302" s="171" t="s">
        <v>43</v>
      </c>
      <c r="Q302" s="471">
        <v>0</v>
      </c>
      <c r="R302" s="471">
        <v>813088</v>
      </c>
      <c r="S302" s="182">
        <f t="shared" si="31"/>
        <v>813088</v>
      </c>
      <c r="T302" s="215">
        <v>38202</v>
      </c>
      <c r="U302" s="171">
        <v>168</v>
      </c>
      <c r="V302" s="171" t="s">
        <v>64</v>
      </c>
      <c r="W302" s="171" t="s">
        <v>64</v>
      </c>
      <c r="X302" s="180" t="s">
        <v>276</v>
      </c>
      <c r="Y302" s="171"/>
      <c r="Z302" s="382" t="s">
        <v>1479</v>
      </c>
      <c r="AA302" s="192">
        <v>0.05</v>
      </c>
      <c r="AB302" s="196" t="s">
        <v>552</v>
      </c>
      <c r="AC302" s="183">
        <v>1.7000000000000001E-2</v>
      </c>
      <c r="AD302" s="184">
        <f t="shared" si="29"/>
        <v>40654.400000000001</v>
      </c>
      <c r="AE302" s="184">
        <f>R302/U302</f>
        <v>4839.8095238095239</v>
      </c>
      <c r="AF302" s="181">
        <f t="shared" si="27"/>
        <v>13822.496000000001</v>
      </c>
      <c r="AG302" s="184">
        <f>AE302+AF302</f>
        <v>18662.305523809526</v>
      </c>
      <c r="AH302" s="185">
        <v>0.03</v>
      </c>
      <c r="AI302" s="181">
        <f t="shared" si="32"/>
        <v>24392.639999999999</v>
      </c>
    </row>
    <row r="303" spans="1:35" x14ac:dyDescent="0.25">
      <c r="A303" s="470" t="s">
        <v>615</v>
      </c>
      <c r="B303" s="21" t="s">
        <v>29</v>
      </c>
      <c r="C303" s="21" t="s">
        <v>29</v>
      </c>
      <c r="D303" s="21" t="s">
        <v>168</v>
      </c>
      <c r="E303" s="21" t="s">
        <v>454</v>
      </c>
      <c r="F303" s="171" t="s">
        <v>845</v>
      </c>
      <c r="G303" s="171" t="s">
        <v>592</v>
      </c>
      <c r="H303" s="181">
        <v>0</v>
      </c>
      <c r="I303" s="181">
        <v>4000</v>
      </c>
      <c r="J303" s="181">
        <f t="shared" si="26"/>
        <v>4000</v>
      </c>
      <c r="K303" s="171" t="s">
        <v>1480</v>
      </c>
      <c r="L303" s="171">
        <v>26612091</v>
      </c>
      <c r="M303" s="166">
        <v>45289</v>
      </c>
      <c r="N303" s="166" t="s">
        <v>195</v>
      </c>
      <c r="O303" s="21" t="s">
        <v>43</v>
      </c>
      <c r="P303" s="21" t="s">
        <v>43</v>
      </c>
      <c r="Q303" s="471">
        <v>0</v>
      </c>
      <c r="R303" s="471">
        <v>15000</v>
      </c>
      <c r="S303" s="182">
        <f t="shared" si="31"/>
        <v>15000</v>
      </c>
      <c r="T303" s="215">
        <v>13150</v>
      </c>
      <c r="U303" s="171">
        <v>6</v>
      </c>
      <c r="V303" s="171" t="s">
        <v>62</v>
      </c>
      <c r="W303" s="171" t="s">
        <v>62</v>
      </c>
      <c r="X303" s="180" t="s">
        <v>276</v>
      </c>
      <c r="Y303" s="171"/>
      <c r="Z303" s="382" t="s">
        <v>1481</v>
      </c>
      <c r="AA303" s="192">
        <v>0.03</v>
      </c>
      <c r="AB303" s="196" t="s">
        <v>552</v>
      </c>
      <c r="AC303" s="183">
        <v>0.1</v>
      </c>
      <c r="AD303" s="184">
        <f t="shared" si="29"/>
        <v>450</v>
      </c>
      <c r="AE303" s="184">
        <f t="shared" ref="AE303:AE366" si="33">R303/U303</f>
        <v>2500</v>
      </c>
      <c r="AF303" s="181">
        <f t="shared" si="27"/>
        <v>1500</v>
      </c>
      <c r="AG303" s="184">
        <f t="shared" ref="AG303:AG366" si="34">AE303+AF303</f>
        <v>4000</v>
      </c>
      <c r="AH303" s="185">
        <v>0.06</v>
      </c>
      <c r="AI303" s="181">
        <f t="shared" si="32"/>
        <v>900</v>
      </c>
    </row>
    <row r="304" spans="1:35" x14ac:dyDescent="0.25">
      <c r="A304" s="470" t="s">
        <v>615</v>
      </c>
      <c r="B304" s="171" t="s">
        <v>49</v>
      </c>
      <c r="C304" s="328" t="s">
        <v>49</v>
      </c>
      <c r="D304" s="180" t="s">
        <v>133</v>
      </c>
      <c r="E304" s="21" t="s">
        <v>189</v>
      </c>
      <c r="F304" s="21" t="s">
        <v>582</v>
      </c>
      <c r="G304" s="171" t="s">
        <v>583</v>
      </c>
      <c r="H304" s="181">
        <v>3400</v>
      </c>
      <c r="I304" s="181">
        <v>2916</v>
      </c>
      <c r="J304" s="181">
        <f t="shared" si="26"/>
        <v>-484</v>
      </c>
      <c r="K304" s="382" t="s">
        <v>1482</v>
      </c>
      <c r="L304" s="171">
        <v>22090233</v>
      </c>
      <c r="M304" s="166">
        <v>45289</v>
      </c>
      <c r="N304" s="166" t="s">
        <v>195</v>
      </c>
      <c r="O304" s="21" t="s">
        <v>43</v>
      </c>
      <c r="P304" s="21" t="s">
        <v>43</v>
      </c>
      <c r="Q304" s="471">
        <v>87601</v>
      </c>
      <c r="R304" s="471">
        <v>143778</v>
      </c>
      <c r="S304" s="182">
        <f t="shared" si="31"/>
        <v>56177</v>
      </c>
      <c r="T304" s="215">
        <v>46450</v>
      </c>
      <c r="U304" s="171">
        <v>168</v>
      </c>
      <c r="V304" s="171" t="s">
        <v>63</v>
      </c>
      <c r="W304" s="171" t="s">
        <v>63</v>
      </c>
      <c r="X304" s="180" t="s">
        <v>277</v>
      </c>
      <c r="Y304" s="171"/>
      <c r="Z304" s="382" t="s">
        <v>1483</v>
      </c>
      <c r="AA304" s="192">
        <v>0.05</v>
      </c>
      <c r="AB304" s="196" t="s">
        <v>552</v>
      </c>
      <c r="AC304" s="183">
        <v>1.7000000000000001E-2</v>
      </c>
      <c r="AD304" s="184">
        <f t="shared" si="29"/>
        <v>7188.9000000000005</v>
      </c>
      <c r="AE304" s="184">
        <f t="shared" si="33"/>
        <v>855.82142857142856</v>
      </c>
      <c r="AF304" s="181">
        <f t="shared" si="27"/>
        <v>2444.2260000000001</v>
      </c>
      <c r="AG304" s="184">
        <f t="shared" si="34"/>
        <v>3300.0474285714286</v>
      </c>
      <c r="AH304" s="185">
        <v>0.03</v>
      </c>
      <c r="AI304" s="181">
        <f t="shared" si="32"/>
        <v>1685.31</v>
      </c>
    </row>
    <row r="305" spans="1:35" x14ac:dyDescent="0.25">
      <c r="A305" s="470" t="s">
        <v>615</v>
      </c>
      <c r="B305" s="21" t="s">
        <v>37</v>
      </c>
      <c r="C305" s="328" t="s">
        <v>37</v>
      </c>
      <c r="D305" s="180" t="s">
        <v>99</v>
      </c>
      <c r="E305" s="21" t="s">
        <v>438</v>
      </c>
      <c r="F305" s="171" t="s">
        <v>772</v>
      </c>
      <c r="G305" s="171" t="s">
        <v>753</v>
      </c>
      <c r="H305" s="181">
        <v>0</v>
      </c>
      <c r="I305" s="181">
        <v>3700</v>
      </c>
      <c r="J305" s="181">
        <f t="shared" si="26"/>
        <v>3700</v>
      </c>
      <c r="K305" s="171" t="s">
        <v>754</v>
      </c>
      <c r="L305" s="171">
        <v>32999923</v>
      </c>
      <c r="M305" s="166">
        <v>45289</v>
      </c>
      <c r="N305" s="166" t="s">
        <v>195</v>
      </c>
      <c r="O305" s="478" t="s">
        <v>173</v>
      </c>
      <c r="P305" s="21" t="s">
        <v>541</v>
      </c>
      <c r="Q305" s="471">
        <v>0</v>
      </c>
      <c r="R305" s="471">
        <v>120000</v>
      </c>
      <c r="S305" s="182">
        <f t="shared" si="31"/>
        <v>120000</v>
      </c>
      <c r="T305" s="215">
        <v>112900</v>
      </c>
      <c r="U305" s="171">
        <v>120</v>
      </c>
      <c r="V305" s="171" t="s">
        <v>62</v>
      </c>
      <c r="W305" s="171" t="s">
        <v>62</v>
      </c>
      <c r="X305" s="180" t="s">
        <v>276</v>
      </c>
      <c r="Y305" s="171"/>
      <c r="Z305" s="382" t="s">
        <v>1484</v>
      </c>
      <c r="AA305" s="192">
        <v>0.03</v>
      </c>
      <c r="AB305" s="196" t="s">
        <v>552</v>
      </c>
      <c r="AC305" s="183">
        <v>2.2499999999999999E-2</v>
      </c>
      <c r="AD305" s="184">
        <f t="shared" si="29"/>
        <v>3600</v>
      </c>
      <c r="AE305" s="184">
        <f t="shared" si="33"/>
        <v>1000</v>
      </c>
      <c r="AF305" s="181">
        <f t="shared" si="27"/>
        <v>2700</v>
      </c>
      <c r="AG305" s="184">
        <f t="shared" si="34"/>
        <v>3700</v>
      </c>
      <c r="AH305" s="185">
        <v>0.06</v>
      </c>
      <c r="AI305" s="181">
        <f t="shared" si="32"/>
        <v>7200</v>
      </c>
    </row>
    <row r="306" spans="1:35" x14ac:dyDescent="0.25">
      <c r="A306" s="470" t="s">
        <v>615</v>
      </c>
      <c r="B306" s="171" t="s">
        <v>49</v>
      </c>
      <c r="C306" s="328" t="s">
        <v>49</v>
      </c>
      <c r="D306" s="21" t="s">
        <v>133</v>
      </c>
      <c r="E306" s="330" t="s">
        <v>189</v>
      </c>
      <c r="F306" s="484" t="s">
        <v>821</v>
      </c>
      <c r="G306" s="171" t="s">
        <v>1485</v>
      </c>
      <c r="H306" s="181">
        <v>0</v>
      </c>
      <c r="I306" s="181">
        <v>5212</v>
      </c>
      <c r="J306" s="181">
        <f t="shared" si="26"/>
        <v>5212</v>
      </c>
      <c r="K306" s="382" t="s">
        <v>1486</v>
      </c>
      <c r="L306" s="171">
        <v>22206439</v>
      </c>
      <c r="M306" s="166">
        <v>45290</v>
      </c>
      <c r="N306" s="166" t="s">
        <v>195</v>
      </c>
      <c r="O306" s="21" t="s">
        <v>43</v>
      </c>
      <c r="P306" s="21" t="s">
        <v>43</v>
      </c>
      <c r="Q306" s="471">
        <v>0</v>
      </c>
      <c r="R306" s="471">
        <v>227082</v>
      </c>
      <c r="S306" s="182">
        <f t="shared" si="31"/>
        <v>227082</v>
      </c>
      <c r="T306" s="215">
        <v>15975</v>
      </c>
      <c r="U306" s="171">
        <v>168</v>
      </c>
      <c r="V306" s="171" t="s">
        <v>64</v>
      </c>
      <c r="W306" s="171" t="s">
        <v>64</v>
      </c>
      <c r="X306" s="180" t="s">
        <v>276</v>
      </c>
      <c r="Y306" s="470" t="s">
        <v>808</v>
      </c>
      <c r="Z306" s="382" t="s">
        <v>1487</v>
      </c>
      <c r="AA306" s="192">
        <v>0.05</v>
      </c>
      <c r="AB306" s="196" t="s">
        <v>552</v>
      </c>
      <c r="AC306" s="183">
        <v>1.7000000000000001E-2</v>
      </c>
      <c r="AD306" s="184">
        <f t="shared" si="29"/>
        <v>11354.1</v>
      </c>
      <c r="AE306" s="184">
        <f t="shared" si="33"/>
        <v>1351.6785714285713</v>
      </c>
      <c r="AF306" s="181">
        <f t="shared" si="27"/>
        <v>3860.3940000000002</v>
      </c>
      <c r="AG306" s="184">
        <f t="shared" si="34"/>
        <v>5212.0725714285718</v>
      </c>
      <c r="AH306" s="185">
        <v>0.03</v>
      </c>
      <c r="AI306" s="181">
        <f t="shared" si="32"/>
        <v>6812.46</v>
      </c>
    </row>
    <row r="307" spans="1:35" x14ac:dyDescent="0.25">
      <c r="A307" s="470" t="s">
        <v>615</v>
      </c>
      <c r="B307" s="171" t="s">
        <v>31</v>
      </c>
      <c r="C307" s="21" t="s">
        <v>31</v>
      </c>
      <c r="D307" s="180" t="s">
        <v>101</v>
      </c>
      <c r="E307" s="331" t="s">
        <v>456</v>
      </c>
      <c r="F307" s="180" t="s">
        <v>50</v>
      </c>
      <c r="G307" s="171" t="s">
        <v>1488</v>
      </c>
      <c r="H307" s="181">
        <v>5000</v>
      </c>
      <c r="I307" s="181">
        <v>6000</v>
      </c>
      <c r="J307" s="181">
        <f t="shared" si="26"/>
        <v>1000</v>
      </c>
      <c r="K307" s="171" t="s">
        <v>1489</v>
      </c>
      <c r="L307" s="171">
        <v>24298362</v>
      </c>
      <c r="M307" s="166">
        <v>45290</v>
      </c>
      <c r="N307" s="166" t="s">
        <v>195</v>
      </c>
      <c r="O307" s="478" t="s">
        <v>43</v>
      </c>
      <c r="P307" s="21" t="s">
        <v>43</v>
      </c>
      <c r="Q307" s="471">
        <v>148785</v>
      </c>
      <c r="R307" s="471">
        <v>261415</v>
      </c>
      <c r="S307" s="182">
        <f t="shared" si="31"/>
        <v>112630</v>
      </c>
      <c r="T307" s="215">
        <v>95845</v>
      </c>
      <c r="U307" s="171">
        <v>144</v>
      </c>
      <c r="V307" s="171" t="s">
        <v>63</v>
      </c>
      <c r="W307" s="171" t="s">
        <v>63</v>
      </c>
      <c r="X307" s="180" t="s">
        <v>277</v>
      </c>
      <c r="Y307" s="171"/>
      <c r="Z307" s="171" t="s">
        <v>1490</v>
      </c>
      <c r="AA307" s="192">
        <v>0.03</v>
      </c>
      <c r="AB307" s="196" t="s">
        <v>552</v>
      </c>
      <c r="AC307" s="183">
        <v>0.02</v>
      </c>
      <c r="AD307" s="184">
        <f t="shared" si="29"/>
        <v>7842.45</v>
      </c>
      <c r="AE307" s="184">
        <f t="shared" si="33"/>
        <v>1815.3819444444443</v>
      </c>
      <c r="AF307" s="181">
        <f t="shared" si="27"/>
        <v>5228.3</v>
      </c>
      <c r="AG307" s="184">
        <f t="shared" si="34"/>
        <v>7043.6819444444445</v>
      </c>
      <c r="AH307" s="185">
        <v>0.06</v>
      </c>
      <c r="AI307" s="181">
        <f t="shared" si="32"/>
        <v>6757.8</v>
      </c>
    </row>
    <row r="308" spans="1:35" x14ac:dyDescent="0.25">
      <c r="A308" s="470" t="s">
        <v>615</v>
      </c>
      <c r="B308" s="21" t="s">
        <v>23</v>
      </c>
      <c r="C308" s="21" t="s">
        <v>23</v>
      </c>
      <c r="D308" s="180" t="s">
        <v>5937</v>
      </c>
      <c r="E308" s="21" t="s">
        <v>448</v>
      </c>
      <c r="F308" s="171" t="s">
        <v>713</v>
      </c>
      <c r="G308" s="171" t="s">
        <v>727</v>
      </c>
      <c r="H308" s="181">
        <v>0</v>
      </c>
      <c r="I308" s="181">
        <v>2810</v>
      </c>
      <c r="J308" s="181">
        <f t="shared" si="26"/>
        <v>2810</v>
      </c>
      <c r="K308" s="382" t="s">
        <v>1491</v>
      </c>
      <c r="L308" s="171">
        <v>29283445</v>
      </c>
      <c r="M308" s="166">
        <v>45290</v>
      </c>
      <c r="N308" s="166" t="s">
        <v>195</v>
      </c>
      <c r="O308" s="21" t="s">
        <v>43</v>
      </c>
      <c r="P308" s="21" t="s">
        <v>43</v>
      </c>
      <c r="Q308" s="471">
        <v>0</v>
      </c>
      <c r="R308" s="471">
        <v>122429</v>
      </c>
      <c r="S308" s="182">
        <f t="shared" si="31"/>
        <v>122429</v>
      </c>
      <c r="T308" s="215">
        <v>113983</v>
      </c>
      <c r="U308" s="171">
        <v>168</v>
      </c>
      <c r="V308" s="171" t="s">
        <v>62</v>
      </c>
      <c r="W308" s="171" t="s">
        <v>62</v>
      </c>
      <c r="X308" s="180" t="s">
        <v>276</v>
      </c>
      <c r="Y308" s="171"/>
      <c r="Z308" s="382" t="s">
        <v>1492</v>
      </c>
      <c r="AA308" s="192">
        <v>0.05</v>
      </c>
      <c r="AB308" s="196" t="s">
        <v>552</v>
      </c>
      <c r="AC308" s="183">
        <v>1.7000000000000001E-2</v>
      </c>
      <c r="AD308" s="184">
        <f t="shared" si="29"/>
        <v>6121.4500000000007</v>
      </c>
      <c r="AE308" s="184">
        <f t="shared" si="33"/>
        <v>728.74404761904759</v>
      </c>
      <c r="AF308" s="181">
        <f t="shared" si="27"/>
        <v>2081.2930000000001</v>
      </c>
      <c r="AG308" s="184">
        <f t="shared" si="34"/>
        <v>2810.0370476190478</v>
      </c>
      <c r="AH308" s="185">
        <v>0.03</v>
      </c>
      <c r="AI308" s="181">
        <f t="shared" si="32"/>
        <v>3672.87</v>
      </c>
    </row>
    <row r="309" spans="1:35" x14ac:dyDescent="0.25">
      <c r="A309" s="470" t="s">
        <v>615</v>
      </c>
      <c r="B309" s="21" t="s">
        <v>31</v>
      </c>
      <c r="C309" s="21" t="s">
        <v>31</v>
      </c>
      <c r="D309" s="21" t="s">
        <v>101</v>
      </c>
      <c r="E309" s="19" t="s">
        <v>456</v>
      </c>
      <c r="F309" s="171" t="s">
        <v>839</v>
      </c>
      <c r="G309" s="171" t="s">
        <v>566</v>
      </c>
      <c r="H309" s="181">
        <v>0</v>
      </c>
      <c r="I309" s="181">
        <v>1960</v>
      </c>
      <c r="J309" s="181">
        <f t="shared" si="26"/>
        <v>1960</v>
      </c>
      <c r="K309" s="382" t="s">
        <v>1493</v>
      </c>
      <c r="L309" s="171">
        <v>26570472</v>
      </c>
      <c r="M309" s="166">
        <v>45290</v>
      </c>
      <c r="N309" s="166" t="s">
        <v>195</v>
      </c>
      <c r="O309" s="478" t="s">
        <v>43</v>
      </c>
      <c r="P309" s="21" t="s">
        <v>43</v>
      </c>
      <c r="Q309" s="471">
        <v>0</v>
      </c>
      <c r="R309" s="471">
        <v>63568</v>
      </c>
      <c r="S309" s="182">
        <f t="shared" si="31"/>
        <v>63568</v>
      </c>
      <c r="T309" s="215">
        <v>59289</v>
      </c>
      <c r="U309" s="171">
        <v>120</v>
      </c>
      <c r="V309" s="171" t="s">
        <v>62</v>
      </c>
      <c r="W309" s="171" t="s">
        <v>62</v>
      </c>
      <c r="X309" s="180" t="s">
        <v>276</v>
      </c>
      <c r="Y309" s="171"/>
      <c r="Z309" s="382" t="s">
        <v>1494</v>
      </c>
      <c r="AA309" s="192">
        <v>0.03</v>
      </c>
      <c r="AB309" s="196" t="s">
        <v>552</v>
      </c>
      <c r="AC309" s="183">
        <v>2.2499999999999999E-2</v>
      </c>
      <c r="AD309" s="184">
        <f t="shared" si="29"/>
        <v>1907.04</v>
      </c>
      <c r="AE309" s="184">
        <f t="shared" si="33"/>
        <v>529.73333333333335</v>
      </c>
      <c r="AF309" s="181">
        <f t="shared" si="27"/>
        <v>1430.28</v>
      </c>
      <c r="AG309" s="184">
        <f t="shared" si="34"/>
        <v>1960.0133333333333</v>
      </c>
      <c r="AH309" s="185">
        <v>0.06</v>
      </c>
      <c r="AI309" s="181">
        <f t="shared" si="32"/>
        <v>3814.08</v>
      </c>
    </row>
    <row r="310" spans="1:35" x14ac:dyDescent="0.25">
      <c r="A310" s="470" t="s">
        <v>615</v>
      </c>
      <c r="B310" s="171" t="s">
        <v>37</v>
      </c>
      <c r="C310" s="328" t="s">
        <v>37</v>
      </c>
      <c r="D310" s="180" t="s">
        <v>99</v>
      </c>
      <c r="E310" s="330" t="s">
        <v>438</v>
      </c>
      <c r="F310" s="171" t="s">
        <v>809</v>
      </c>
      <c r="G310" s="171" t="s">
        <v>753</v>
      </c>
      <c r="H310" s="181">
        <v>0</v>
      </c>
      <c r="I310" s="181">
        <v>5542</v>
      </c>
      <c r="J310" s="181">
        <f t="shared" si="26"/>
        <v>5542</v>
      </c>
      <c r="K310" s="171" t="s">
        <v>1495</v>
      </c>
      <c r="L310" s="171">
        <v>29199674</v>
      </c>
      <c r="M310" s="166">
        <v>45294</v>
      </c>
      <c r="N310" s="166" t="s">
        <v>196</v>
      </c>
      <c r="O310" s="478" t="s">
        <v>43</v>
      </c>
      <c r="P310" s="21" t="s">
        <v>43</v>
      </c>
      <c r="Q310" s="471">
        <v>0</v>
      </c>
      <c r="R310" s="471">
        <v>95000</v>
      </c>
      <c r="S310" s="182">
        <f t="shared" si="31"/>
        <v>95000</v>
      </c>
      <c r="T310" s="215">
        <v>90000</v>
      </c>
      <c r="U310" s="171">
        <v>48</v>
      </c>
      <c r="V310" s="171" t="s">
        <v>62</v>
      </c>
      <c r="W310" s="171" t="s">
        <v>62</v>
      </c>
      <c r="X310" s="180" t="s">
        <v>276</v>
      </c>
      <c r="Y310" s="171"/>
      <c r="Z310" s="171" t="s">
        <v>1496</v>
      </c>
      <c r="AA310" s="192">
        <v>0.03</v>
      </c>
      <c r="AB310" s="196" t="s">
        <v>552</v>
      </c>
      <c r="AC310" s="183">
        <v>3.7499999999999999E-2</v>
      </c>
      <c r="AD310" s="184">
        <f t="shared" si="29"/>
        <v>2850</v>
      </c>
      <c r="AE310" s="184">
        <f t="shared" si="33"/>
        <v>1979.1666666666667</v>
      </c>
      <c r="AF310" s="181">
        <f t="shared" si="27"/>
        <v>3562.5</v>
      </c>
      <c r="AG310" s="184">
        <f t="shared" si="34"/>
        <v>5541.666666666667</v>
      </c>
      <c r="AH310" s="185">
        <v>0.06</v>
      </c>
      <c r="AI310" s="181">
        <f t="shared" si="32"/>
        <v>5700</v>
      </c>
    </row>
    <row r="311" spans="1:35" x14ac:dyDescent="0.25">
      <c r="A311" s="470" t="s">
        <v>615</v>
      </c>
      <c r="B311" s="171" t="s">
        <v>39</v>
      </c>
      <c r="C311" s="328" t="s">
        <v>39</v>
      </c>
      <c r="D311" s="21" t="s">
        <v>167</v>
      </c>
      <c r="E311" s="21" t="s">
        <v>451</v>
      </c>
      <c r="F311" s="171" t="s">
        <v>835</v>
      </c>
      <c r="G311" s="171" t="s">
        <v>581</v>
      </c>
      <c r="H311" s="186">
        <v>5342</v>
      </c>
      <c r="I311" s="181">
        <v>5691</v>
      </c>
      <c r="J311" s="181">
        <f t="shared" si="26"/>
        <v>349</v>
      </c>
      <c r="K311" s="171" t="s">
        <v>697</v>
      </c>
      <c r="L311" s="171">
        <v>24619618</v>
      </c>
      <c r="M311" s="166">
        <v>45294</v>
      </c>
      <c r="N311" s="166" t="s">
        <v>196</v>
      </c>
      <c r="O311" s="478" t="s">
        <v>43</v>
      </c>
      <c r="P311" s="21" t="s">
        <v>43</v>
      </c>
      <c r="Q311" s="471">
        <v>175808</v>
      </c>
      <c r="R311" s="471">
        <v>243595</v>
      </c>
      <c r="S311" s="182">
        <f t="shared" si="31"/>
        <v>67787</v>
      </c>
      <c r="T311" s="215">
        <v>52071</v>
      </c>
      <c r="U311" s="171">
        <v>168</v>
      </c>
      <c r="V311" s="171" t="s">
        <v>63</v>
      </c>
      <c r="W311" s="171" t="s">
        <v>63</v>
      </c>
      <c r="X311" s="180" t="s">
        <v>277</v>
      </c>
      <c r="Y311" s="171"/>
      <c r="Z311" s="171" t="s">
        <v>1497</v>
      </c>
      <c r="AA311" s="192">
        <v>0.04</v>
      </c>
      <c r="AB311" s="196" t="s">
        <v>552</v>
      </c>
      <c r="AC311" s="183">
        <v>1.7000000000000001E-2</v>
      </c>
      <c r="AD311" s="184">
        <f t="shared" si="29"/>
        <v>9743.8000000000011</v>
      </c>
      <c r="AE311" s="184">
        <f t="shared" si="33"/>
        <v>1449.9702380952381</v>
      </c>
      <c r="AF311" s="181">
        <f t="shared" si="27"/>
        <v>4141.1150000000007</v>
      </c>
      <c r="AG311" s="184">
        <f t="shared" si="34"/>
        <v>5591.0852380952383</v>
      </c>
      <c r="AH311" s="185">
        <v>0.03</v>
      </c>
      <c r="AI311" s="181">
        <f t="shared" si="32"/>
        <v>2033.61</v>
      </c>
    </row>
    <row r="312" spans="1:35" x14ac:dyDescent="0.25">
      <c r="A312" s="470" t="s">
        <v>615</v>
      </c>
      <c r="B312" s="171" t="s">
        <v>33</v>
      </c>
      <c r="C312" s="328" t="s">
        <v>39</v>
      </c>
      <c r="D312" s="180" t="s">
        <v>167</v>
      </c>
      <c r="E312" s="19" t="s">
        <v>921</v>
      </c>
      <c r="F312" s="171" t="s">
        <v>783</v>
      </c>
      <c r="G312" s="171" t="s">
        <v>784</v>
      </c>
      <c r="H312" s="181">
        <v>0</v>
      </c>
      <c r="I312" s="181">
        <v>1167</v>
      </c>
      <c r="J312" s="181">
        <f t="shared" si="26"/>
        <v>1167</v>
      </c>
      <c r="K312" s="171" t="s">
        <v>1498</v>
      </c>
      <c r="L312" s="171">
        <v>21180232</v>
      </c>
      <c r="M312" s="166">
        <v>45294</v>
      </c>
      <c r="N312" s="166" t="s">
        <v>196</v>
      </c>
      <c r="O312" s="478" t="s">
        <v>43</v>
      </c>
      <c r="P312" s="21" t="s">
        <v>43</v>
      </c>
      <c r="Q312" s="471">
        <v>0</v>
      </c>
      <c r="R312" s="471">
        <v>20000</v>
      </c>
      <c r="S312" s="182">
        <f t="shared" si="31"/>
        <v>20000</v>
      </c>
      <c r="T312" s="215">
        <v>17900</v>
      </c>
      <c r="U312" s="171">
        <v>48</v>
      </c>
      <c r="V312" s="171" t="s">
        <v>62</v>
      </c>
      <c r="W312" s="171" t="s">
        <v>62</v>
      </c>
      <c r="X312" s="180" t="s">
        <v>276</v>
      </c>
      <c r="Y312" s="171"/>
      <c r="Z312" s="171" t="s">
        <v>1499</v>
      </c>
      <c r="AA312" s="192">
        <v>0.03</v>
      </c>
      <c r="AB312" s="196" t="s">
        <v>552</v>
      </c>
      <c r="AC312" s="183">
        <v>3.7499999999999999E-2</v>
      </c>
      <c r="AD312" s="184">
        <f t="shared" si="29"/>
        <v>600</v>
      </c>
      <c r="AE312" s="184">
        <f t="shared" si="33"/>
        <v>416.66666666666669</v>
      </c>
      <c r="AF312" s="181">
        <f t="shared" si="27"/>
        <v>750</v>
      </c>
      <c r="AG312" s="184">
        <f t="shared" si="34"/>
        <v>1166.6666666666667</v>
      </c>
      <c r="AH312" s="185">
        <v>0.06</v>
      </c>
      <c r="AI312" s="181">
        <f t="shared" si="32"/>
        <v>1200</v>
      </c>
    </row>
    <row r="313" spans="1:35" x14ac:dyDescent="0.25">
      <c r="A313" s="470" t="s">
        <v>615</v>
      </c>
      <c r="B313" s="21" t="s">
        <v>29</v>
      </c>
      <c r="C313" s="21" t="s">
        <v>29</v>
      </c>
      <c r="D313" s="21" t="s">
        <v>168</v>
      </c>
      <c r="E313" s="19" t="s">
        <v>922</v>
      </c>
      <c r="F313" s="171" t="s">
        <v>545</v>
      </c>
      <c r="G313" s="171" t="s">
        <v>603</v>
      </c>
      <c r="H313" s="181">
        <v>0</v>
      </c>
      <c r="I313" s="181">
        <v>8700</v>
      </c>
      <c r="J313" s="181">
        <f t="shared" si="26"/>
        <v>8700</v>
      </c>
      <c r="K313" s="171" t="s">
        <v>1500</v>
      </c>
      <c r="L313" s="171">
        <v>10770032</v>
      </c>
      <c r="M313" s="166">
        <v>45294</v>
      </c>
      <c r="N313" s="166" t="s">
        <v>196</v>
      </c>
      <c r="O313" s="478" t="s">
        <v>43</v>
      </c>
      <c r="P313" s="171" t="s">
        <v>43</v>
      </c>
      <c r="Q313" s="471">
        <v>0</v>
      </c>
      <c r="R313" s="471">
        <v>88294</v>
      </c>
      <c r="S313" s="182">
        <f t="shared" si="31"/>
        <v>88294</v>
      </c>
      <c r="T313" s="215">
        <v>82780</v>
      </c>
      <c r="U313" s="171">
        <v>84</v>
      </c>
      <c r="V313" s="171" t="s">
        <v>62</v>
      </c>
      <c r="W313" s="171" t="s">
        <v>62</v>
      </c>
      <c r="X313" s="180" t="s">
        <v>276</v>
      </c>
      <c r="Y313" s="180"/>
      <c r="Z313" s="171" t="s">
        <v>1501</v>
      </c>
      <c r="AA313" s="192">
        <v>0.03</v>
      </c>
      <c r="AB313" s="196" t="s">
        <v>552</v>
      </c>
      <c r="AC313" s="183">
        <v>0.03</v>
      </c>
      <c r="AD313" s="184">
        <f t="shared" si="29"/>
        <v>2648.8199999999997</v>
      </c>
      <c r="AE313" s="184">
        <f t="shared" si="33"/>
        <v>1051.1190476190477</v>
      </c>
      <c r="AF313" s="181">
        <f t="shared" si="27"/>
        <v>2648.8199999999997</v>
      </c>
      <c r="AG313" s="184">
        <f t="shared" si="34"/>
        <v>3699.9390476190474</v>
      </c>
      <c r="AH313" s="185">
        <v>0.06</v>
      </c>
      <c r="AI313" s="181">
        <f t="shared" si="32"/>
        <v>5297.6399999999994</v>
      </c>
    </row>
    <row r="314" spans="1:35" x14ac:dyDescent="0.25">
      <c r="A314" s="470" t="s">
        <v>615</v>
      </c>
      <c r="B314" s="318" t="s">
        <v>39</v>
      </c>
      <c r="C314" s="318" t="s">
        <v>39</v>
      </c>
      <c r="D314" s="470" t="s">
        <v>167</v>
      </c>
      <c r="E314" s="318" t="s">
        <v>451</v>
      </c>
      <c r="F314" s="171" t="s">
        <v>846</v>
      </c>
      <c r="G314" s="171" t="s">
        <v>681</v>
      </c>
      <c r="H314" s="181">
        <v>0</v>
      </c>
      <c r="I314" s="181">
        <v>3401</v>
      </c>
      <c r="J314" s="181">
        <f t="shared" si="26"/>
        <v>3401</v>
      </c>
      <c r="K314" s="171" t="s">
        <v>1502</v>
      </c>
      <c r="L314" s="171">
        <v>21872169</v>
      </c>
      <c r="M314" s="166">
        <v>45294</v>
      </c>
      <c r="N314" s="166" t="s">
        <v>196</v>
      </c>
      <c r="O314" s="478" t="s">
        <v>43</v>
      </c>
      <c r="P314" s="318" t="s">
        <v>43</v>
      </c>
      <c r="Q314" s="181">
        <v>0</v>
      </c>
      <c r="R314" s="181">
        <v>30946</v>
      </c>
      <c r="S314" s="182">
        <f t="shared" si="31"/>
        <v>30946</v>
      </c>
      <c r="T314" s="215">
        <v>28298</v>
      </c>
      <c r="U314" s="171">
        <v>24</v>
      </c>
      <c r="V314" s="171" t="s">
        <v>62</v>
      </c>
      <c r="W314" s="171" t="s">
        <v>62</v>
      </c>
      <c r="X314" s="180" t="s">
        <v>276</v>
      </c>
      <c r="Y314" s="171"/>
      <c r="Z314" s="171" t="s">
        <v>1503</v>
      </c>
      <c r="AA314" s="192">
        <v>0.03</v>
      </c>
      <c r="AB314" s="196" t="s">
        <v>552</v>
      </c>
      <c r="AC314" s="183">
        <v>6.5000000000000002E-2</v>
      </c>
      <c r="AD314" s="184">
        <f t="shared" si="29"/>
        <v>928.38</v>
      </c>
      <c r="AE314" s="184">
        <f t="shared" si="33"/>
        <v>1289.4166666666667</v>
      </c>
      <c r="AF314" s="181">
        <f t="shared" si="27"/>
        <v>2011.49</v>
      </c>
      <c r="AG314" s="184">
        <f t="shared" si="34"/>
        <v>3300.9066666666668</v>
      </c>
      <c r="AH314" s="185">
        <v>0.06</v>
      </c>
      <c r="AI314" s="181">
        <f t="shared" si="32"/>
        <v>1856.76</v>
      </c>
    </row>
    <row r="315" spans="1:35" x14ac:dyDescent="0.25">
      <c r="A315" s="470" t="s">
        <v>615</v>
      </c>
      <c r="B315" s="318" t="s">
        <v>37</v>
      </c>
      <c r="C315" s="328" t="s">
        <v>37</v>
      </c>
      <c r="D315" s="180" t="s">
        <v>99</v>
      </c>
      <c r="E315" s="318" t="s">
        <v>438</v>
      </c>
      <c r="F315" s="171" t="s">
        <v>677</v>
      </c>
      <c r="G315" s="171" t="s">
        <v>654</v>
      </c>
      <c r="H315" s="181">
        <v>593</v>
      </c>
      <c r="I315" s="181">
        <v>895</v>
      </c>
      <c r="J315" s="181">
        <f t="shared" si="26"/>
        <v>302</v>
      </c>
      <c r="K315" s="171" t="s">
        <v>1504</v>
      </c>
      <c r="L315" s="171">
        <v>22638012</v>
      </c>
      <c r="M315" s="166">
        <v>45294</v>
      </c>
      <c r="N315" s="166" t="s">
        <v>196</v>
      </c>
      <c r="O315" s="478" t="s">
        <v>43</v>
      </c>
      <c r="P315" s="318" t="s">
        <v>43</v>
      </c>
      <c r="Q315" s="181">
        <v>8816</v>
      </c>
      <c r="R315" s="181">
        <v>26910</v>
      </c>
      <c r="S315" s="182">
        <f t="shared" si="31"/>
        <v>18094</v>
      </c>
      <c r="T315" s="215">
        <v>15630</v>
      </c>
      <c r="U315" s="171">
        <v>108</v>
      </c>
      <c r="V315" s="171" t="s">
        <v>63</v>
      </c>
      <c r="W315" s="171" t="s">
        <v>63</v>
      </c>
      <c r="X315" s="180" t="s">
        <v>277</v>
      </c>
      <c r="Y315" s="171"/>
      <c r="Z315" s="171" t="s">
        <v>1505</v>
      </c>
      <c r="AA315" s="192">
        <v>0.03</v>
      </c>
      <c r="AB315" s="196" t="s">
        <v>552</v>
      </c>
      <c r="AC315" s="183">
        <v>2.4E-2</v>
      </c>
      <c r="AD315" s="184">
        <f t="shared" si="29"/>
        <v>807.3</v>
      </c>
      <c r="AE315" s="184">
        <f t="shared" si="33"/>
        <v>249.16666666666666</v>
      </c>
      <c r="AF315" s="181">
        <f t="shared" si="27"/>
        <v>645.84</v>
      </c>
      <c r="AG315" s="184">
        <f t="shared" si="34"/>
        <v>895.00666666666666</v>
      </c>
      <c r="AH315" s="185">
        <v>0.06</v>
      </c>
      <c r="AI315" s="181">
        <f t="shared" si="32"/>
        <v>1085.6399999999999</v>
      </c>
    </row>
    <row r="316" spans="1:35" x14ac:dyDescent="0.25">
      <c r="A316" s="470" t="s">
        <v>615</v>
      </c>
      <c r="B316" s="171" t="s">
        <v>27</v>
      </c>
      <c r="C316" s="328" t="s">
        <v>27</v>
      </c>
      <c r="D316" s="180" t="s">
        <v>5938</v>
      </c>
      <c r="E316" s="19" t="s">
        <v>209</v>
      </c>
      <c r="F316" s="171" t="s">
        <v>847</v>
      </c>
      <c r="G316" s="171" t="s">
        <v>795</v>
      </c>
      <c r="H316" s="181">
        <v>0</v>
      </c>
      <c r="I316" s="181">
        <v>2295</v>
      </c>
      <c r="J316" s="181">
        <f t="shared" si="26"/>
        <v>2295</v>
      </c>
      <c r="K316" s="171" t="s">
        <v>794</v>
      </c>
      <c r="L316" s="171">
        <v>30201622</v>
      </c>
      <c r="M316" s="166">
        <v>45294</v>
      </c>
      <c r="N316" s="166" t="s">
        <v>196</v>
      </c>
      <c r="O316" s="21" t="s">
        <v>43</v>
      </c>
      <c r="P316" s="21" t="s">
        <v>43</v>
      </c>
      <c r="Q316" s="471">
        <v>0</v>
      </c>
      <c r="R316" s="471">
        <v>100000</v>
      </c>
      <c r="S316" s="182">
        <f t="shared" si="31"/>
        <v>100000</v>
      </c>
      <c r="T316" s="215">
        <v>92900</v>
      </c>
      <c r="U316" s="171">
        <v>168</v>
      </c>
      <c r="V316" s="171" t="s">
        <v>62</v>
      </c>
      <c r="W316" s="171" t="s">
        <v>62</v>
      </c>
      <c r="X316" s="180" t="s">
        <v>276</v>
      </c>
      <c r="Y316" s="171"/>
      <c r="Z316" s="171" t="s">
        <v>1506</v>
      </c>
      <c r="AA316" s="192">
        <v>0.04</v>
      </c>
      <c r="AB316" s="196" t="s">
        <v>552</v>
      </c>
      <c r="AC316" s="183">
        <v>1.7000000000000001E-2</v>
      </c>
      <c r="AD316" s="184">
        <f t="shared" si="29"/>
        <v>4000</v>
      </c>
      <c r="AE316" s="184">
        <f t="shared" si="33"/>
        <v>595.23809523809518</v>
      </c>
      <c r="AF316" s="181">
        <f t="shared" si="27"/>
        <v>1700.0000000000002</v>
      </c>
      <c r="AG316" s="184">
        <f t="shared" si="34"/>
        <v>2295.2380952380954</v>
      </c>
      <c r="AH316" s="185">
        <v>0.03</v>
      </c>
      <c r="AI316" s="181">
        <f t="shared" si="32"/>
        <v>3000</v>
      </c>
    </row>
    <row r="317" spans="1:35" x14ac:dyDescent="0.25">
      <c r="A317" s="470" t="s">
        <v>615</v>
      </c>
      <c r="B317" s="171" t="s">
        <v>44</v>
      </c>
      <c r="C317" s="328" t="s">
        <v>37</v>
      </c>
      <c r="D317" s="470" t="s">
        <v>99</v>
      </c>
      <c r="E317" s="21" t="s">
        <v>459</v>
      </c>
      <c r="F317" s="171" t="s">
        <v>760</v>
      </c>
      <c r="G317" s="171" t="s">
        <v>761</v>
      </c>
      <c r="H317" s="181">
        <v>0</v>
      </c>
      <c r="I317" s="181">
        <v>2100</v>
      </c>
      <c r="J317" s="181">
        <f t="shared" si="26"/>
        <v>2100</v>
      </c>
      <c r="K317" s="171" t="s">
        <v>1507</v>
      </c>
      <c r="L317" s="171">
        <v>8297588</v>
      </c>
      <c r="M317" s="166">
        <v>45294</v>
      </c>
      <c r="N317" s="166" t="s">
        <v>196</v>
      </c>
      <c r="O317" s="21" t="s">
        <v>148</v>
      </c>
      <c r="P317" s="21" t="s">
        <v>252</v>
      </c>
      <c r="Q317" s="471">
        <v>0</v>
      </c>
      <c r="R317" s="471">
        <v>30000</v>
      </c>
      <c r="S317" s="182">
        <f t="shared" si="31"/>
        <v>30000</v>
      </c>
      <c r="T317" s="215"/>
      <c r="U317" s="171">
        <v>40</v>
      </c>
      <c r="V317" s="171" t="s">
        <v>62</v>
      </c>
      <c r="W317" s="171" t="s">
        <v>62</v>
      </c>
      <c r="X317" s="180" t="s">
        <v>276</v>
      </c>
      <c r="Y317" s="171"/>
      <c r="Z317" s="171" t="s">
        <v>1508</v>
      </c>
      <c r="AA317" s="192">
        <v>0.03</v>
      </c>
      <c r="AB317" s="196" t="s">
        <v>552</v>
      </c>
      <c r="AC317" s="183">
        <v>4.4999999999999998E-2</v>
      </c>
      <c r="AD317" s="184">
        <f t="shared" si="29"/>
        <v>900</v>
      </c>
      <c r="AE317" s="184">
        <f t="shared" si="33"/>
        <v>750</v>
      </c>
      <c r="AF317" s="181">
        <f t="shared" si="27"/>
        <v>1350</v>
      </c>
      <c r="AG317" s="184">
        <f t="shared" si="34"/>
        <v>2100</v>
      </c>
      <c r="AH317" s="185">
        <v>0.06</v>
      </c>
      <c r="AI317" s="181">
        <f t="shared" si="32"/>
        <v>1800</v>
      </c>
    </row>
    <row r="318" spans="1:35" x14ac:dyDescent="0.25">
      <c r="A318" s="470" t="s">
        <v>615</v>
      </c>
      <c r="B318" s="171" t="s">
        <v>44</v>
      </c>
      <c r="C318" s="21" t="s">
        <v>37</v>
      </c>
      <c r="D318" s="180" t="s">
        <v>99</v>
      </c>
      <c r="E318" s="21" t="s">
        <v>459</v>
      </c>
      <c r="F318" s="171" t="s">
        <v>760</v>
      </c>
      <c r="G318" s="171" t="s">
        <v>761</v>
      </c>
      <c r="H318" s="181">
        <v>0</v>
      </c>
      <c r="I318" s="181">
        <v>1068</v>
      </c>
      <c r="J318" s="181">
        <f t="shared" si="26"/>
        <v>1068</v>
      </c>
      <c r="K318" s="171" t="s">
        <v>1509</v>
      </c>
      <c r="L318" s="171">
        <v>31379934</v>
      </c>
      <c r="M318" s="166">
        <v>45294</v>
      </c>
      <c r="N318" s="166" t="s">
        <v>196</v>
      </c>
      <c r="O318" s="478" t="s">
        <v>148</v>
      </c>
      <c r="P318" s="171" t="s">
        <v>252</v>
      </c>
      <c r="Q318" s="181">
        <v>0</v>
      </c>
      <c r="R318" s="181">
        <v>32111</v>
      </c>
      <c r="S318" s="182">
        <f t="shared" si="31"/>
        <v>32111</v>
      </c>
      <c r="T318" s="215"/>
      <c r="U318" s="171">
        <v>108</v>
      </c>
      <c r="V318" s="171" t="s">
        <v>62</v>
      </c>
      <c r="W318" s="171" t="s">
        <v>62</v>
      </c>
      <c r="X318" s="180" t="s">
        <v>276</v>
      </c>
      <c r="Y318" s="171"/>
      <c r="Z318" s="10" t="s">
        <v>1510</v>
      </c>
      <c r="AA318" s="192">
        <v>0.03</v>
      </c>
      <c r="AB318" s="196" t="s">
        <v>552</v>
      </c>
      <c r="AC318" s="183">
        <v>2.4E-2</v>
      </c>
      <c r="AD318" s="184">
        <f t="shared" si="29"/>
        <v>963.32999999999993</v>
      </c>
      <c r="AE318" s="184">
        <f t="shared" si="33"/>
        <v>297.32407407407408</v>
      </c>
      <c r="AF318" s="181">
        <f t="shared" si="27"/>
        <v>770.66399999999999</v>
      </c>
      <c r="AG318" s="184">
        <f t="shared" si="34"/>
        <v>1067.9880740740741</v>
      </c>
      <c r="AH318" s="185">
        <v>0.06</v>
      </c>
      <c r="AI318" s="181">
        <f t="shared" si="32"/>
        <v>1926.6599999999999</v>
      </c>
    </row>
    <row r="319" spans="1:35" x14ac:dyDescent="0.25">
      <c r="A319" s="470" t="s">
        <v>615</v>
      </c>
      <c r="B319" s="171" t="s">
        <v>83</v>
      </c>
      <c r="C319" s="328" t="s">
        <v>23</v>
      </c>
      <c r="D319" s="180" t="s">
        <v>5937</v>
      </c>
      <c r="E319" s="19" t="s">
        <v>211</v>
      </c>
      <c r="F319" s="171" t="s">
        <v>848</v>
      </c>
      <c r="G319" s="171" t="s">
        <v>640</v>
      </c>
      <c r="H319" s="181">
        <v>3534</v>
      </c>
      <c r="I319" s="181">
        <v>3534</v>
      </c>
      <c r="J319" s="181">
        <f t="shared" si="26"/>
        <v>0</v>
      </c>
      <c r="K319" s="171" t="s">
        <v>641</v>
      </c>
      <c r="L319" s="171">
        <v>32899360</v>
      </c>
      <c r="M319" s="166">
        <v>45295</v>
      </c>
      <c r="N319" s="166" t="s">
        <v>196</v>
      </c>
      <c r="O319" s="478" t="s">
        <v>43</v>
      </c>
      <c r="P319" s="171" t="s">
        <v>43</v>
      </c>
      <c r="Q319" s="181">
        <v>102262</v>
      </c>
      <c r="R319" s="181">
        <v>153973</v>
      </c>
      <c r="S319" s="182">
        <f t="shared" si="31"/>
        <v>51711</v>
      </c>
      <c r="T319" s="215">
        <v>41371</v>
      </c>
      <c r="U319" s="171">
        <v>168</v>
      </c>
      <c r="V319" s="171" t="s">
        <v>63</v>
      </c>
      <c r="W319" s="171" t="s">
        <v>63</v>
      </c>
      <c r="X319" s="180" t="s">
        <v>277</v>
      </c>
      <c r="Y319" s="171"/>
      <c r="Z319" s="171" t="s">
        <v>1511</v>
      </c>
      <c r="AA319" s="192">
        <v>0.04</v>
      </c>
      <c r="AB319" s="196" t="s">
        <v>552</v>
      </c>
      <c r="AC319" s="183">
        <v>1.7000000000000001E-2</v>
      </c>
      <c r="AD319" s="184">
        <f t="shared" si="29"/>
        <v>6158.92</v>
      </c>
      <c r="AE319" s="184">
        <f t="shared" si="33"/>
        <v>916.50595238095241</v>
      </c>
      <c r="AF319" s="181">
        <f t="shared" si="27"/>
        <v>2617.5410000000002</v>
      </c>
      <c r="AG319" s="184">
        <f t="shared" si="34"/>
        <v>3534.0469523809525</v>
      </c>
      <c r="AH319" s="185">
        <v>0.03</v>
      </c>
      <c r="AI319" s="181">
        <f t="shared" si="32"/>
        <v>1551.33</v>
      </c>
    </row>
    <row r="320" spans="1:35" x14ac:dyDescent="0.25">
      <c r="A320" s="470" t="s">
        <v>615</v>
      </c>
      <c r="B320" s="171" t="s">
        <v>37</v>
      </c>
      <c r="C320" s="328" t="s">
        <v>37</v>
      </c>
      <c r="D320" s="470" t="s">
        <v>99</v>
      </c>
      <c r="E320" s="19" t="s">
        <v>457</v>
      </c>
      <c r="F320" s="171" t="s">
        <v>724</v>
      </c>
      <c r="G320" s="171" t="s">
        <v>725</v>
      </c>
      <c r="H320" s="181">
        <v>0</v>
      </c>
      <c r="I320" s="181">
        <v>3200</v>
      </c>
      <c r="J320" s="181">
        <f t="shared" si="26"/>
        <v>3200</v>
      </c>
      <c r="K320" s="171" t="s">
        <v>1512</v>
      </c>
      <c r="L320" s="171">
        <v>39799422</v>
      </c>
      <c r="M320" s="166">
        <v>45295</v>
      </c>
      <c r="N320" s="166" t="s">
        <v>196</v>
      </c>
      <c r="O320" s="478" t="s">
        <v>148</v>
      </c>
      <c r="P320" s="21" t="s">
        <v>253</v>
      </c>
      <c r="Q320" s="181">
        <v>0</v>
      </c>
      <c r="R320" s="181">
        <v>11999</v>
      </c>
      <c r="S320" s="182">
        <f t="shared" si="31"/>
        <v>11999</v>
      </c>
      <c r="T320" s="215"/>
      <c r="U320" s="171">
        <v>6</v>
      </c>
      <c r="V320" s="171" t="s">
        <v>62</v>
      </c>
      <c r="W320" s="171" t="s">
        <v>62</v>
      </c>
      <c r="X320" s="180" t="s">
        <v>276</v>
      </c>
      <c r="Y320" s="171"/>
      <c r="Z320" s="171" t="s">
        <v>1513</v>
      </c>
      <c r="AA320" s="192">
        <v>0.03</v>
      </c>
      <c r="AB320" s="196" t="s">
        <v>552</v>
      </c>
      <c r="AC320" s="183">
        <v>0.1</v>
      </c>
      <c r="AD320" s="184">
        <f t="shared" si="29"/>
        <v>359.96999999999997</v>
      </c>
      <c r="AE320" s="184">
        <f t="shared" si="33"/>
        <v>1999.8333333333333</v>
      </c>
      <c r="AF320" s="181">
        <f t="shared" si="27"/>
        <v>1199.9000000000001</v>
      </c>
      <c r="AG320" s="184">
        <f t="shared" si="34"/>
        <v>3199.7333333333336</v>
      </c>
      <c r="AH320" s="185">
        <v>0.06</v>
      </c>
      <c r="AI320" s="181">
        <f t="shared" si="32"/>
        <v>719.93999999999994</v>
      </c>
    </row>
    <row r="321" spans="1:35" x14ac:dyDescent="0.25">
      <c r="A321" s="470" t="s">
        <v>615</v>
      </c>
      <c r="B321" s="171" t="s">
        <v>241</v>
      </c>
      <c r="C321" s="328" t="s">
        <v>241</v>
      </c>
      <c r="D321" s="180" t="s">
        <v>101</v>
      </c>
      <c r="E321" s="21" t="s">
        <v>489</v>
      </c>
      <c r="F321" s="171" t="s">
        <v>836</v>
      </c>
      <c r="G321" s="171" t="s">
        <v>605</v>
      </c>
      <c r="H321" s="181">
        <v>0</v>
      </c>
      <c r="I321" s="181">
        <v>2295</v>
      </c>
      <c r="J321" s="181">
        <f t="shared" si="26"/>
        <v>2295</v>
      </c>
      <c r="K321" s="171" t="s">
        <v>1283</v>
      </c>
      <c r="L321" s="171">
        <v>29984735</v>
      </c>
      <c r="M321" s="166">
        <v>45295</v>
      </c>
      <c r="N321" s="166" t="s">
        <v>196</v>
      </c>
      <c r="O321" s="478" t="s">
        <v>43</v>
      </c>
      <c r="P321" s="171" t="s">
        <v>43</v>
      </c>
      <c r="Q321" s="471">
        <v>0</v>
      </c>
      <c r="R321" s="471">
        <v>100000</v>
      </c>
      <c r="S321" s="182">
        <f t="shared" si="31"/>
        <v>100000</v>
      </c>
      <c r="T321" s="182">
        <v>92900</v>
      </c>
      <c r="U321" s="171">
        <v>168</v>
      </c>
      <c r="V321" s="171" t="s">
        <v>62</v>
      </c>
      <c r="W321" s="171" t="s">
        <v>62</v>
      </c>
      <c r="X321" s="180" t="s">
        <v>276</v>
      </c>
      <c r="Y321" s="171"/>
      <c r="Z321" s="171" t="s">
        <v>1514</v>
      </c>
      <c r="AA321" s="192">
        <v>0.04</v>
      </c>
      <c r="AB321" s="196" t="s">
        <v>552</v>
      </c>
      <c r="AC321" s="183">
        <v>1.7000000000000001E-2</v>
      </c>
      <c r="AD321" s="184">
        <f t="shared" si="29"/>
        <v>4000</v>
      </c>
      <c r="AE321" s="184">
        <f t="shared" si="33"/>
        <v>595.23809523809518</v>
      </c>
      <c r="AF321" s="181">
        <f t="shared" si="27"/>
        <v>1700.0000000000002</v>
      </c>
      <c r="AG321" s="184">
        <f t="shared" si="34"/>
        <v>2295.2380952380954</v>
      </c>
      <c r="AH321" s="185">
        <v>0.03</v>
      </c>
      <c r="AI321" s="181">
        <f t="shared" si="32"/>
        <v>3000</v>
      </c>
    </row>
    <row r="322" spans="1:35" x14ac:dyDescent="0.25">
      <c r="A322" s="470" t="s">
        <v>615</v>
      </c>
      <c r="B322" s="171" t="s">
        <v>29</v>
      </c>
      <c r="C322" s="328" t="s">
        <v>29</v>
      </c>
      <c r="D322" s="21" t="s">
        <v>168</v>
      </c>
      <c r="E322" s="21" t="s">
        <v>455</v>
      </c>
      <c r="F322" s="171" t="s">
        <v>587</v>
      </c>
      <c r="G322" s="171" t="s">
        <v>593</v>
      </c>
      <c r="H322" s="485">
        <v>901</v>
      </c>
      <c r="I322" s="181">
        <v>1423</v>
      </c>
      <c r="J322" s="181">
        <f t="shared" si="26"/>
        <v>522</v>
      </c>
      <c r="K322" s="171" t="s">
        <v>1515</v>
      </c>
      <c r="L322" s="171">
        <v>25822153</v>
      </c>
      <c r="M322" s="166">
        <v>45295</v>
      </c>
      <c r="N322" s="166" t="s">
        <v>196</v>
      </c>
      <c r="O322" s="478" t="s">
        <v>43</v>
      </c>
      <c r="P322" s="21" t="s">
        <v>43</v>
      </c>
      <c r="Q322" s="471">
        <v>18012</v>
      </c>
      <c r="R322" s="471">
        <v>46151</v>
      </c>
      <c r="S322" s="182">
        <f t="shared" si="31"/>
        <v>28139</v>
      </c>
      <c r="T322" s="215">
        <v>24731</v>
      </c>
      <c r="U322" s="171">
        <v>120</v>
      </c>
      <c r="V322" s="171" t="s">
        <v>63</v>
      </c>
      <c r="W322" s="171" t="s">
        <v>63</v>
      </c>
      <c r="X322" s="180" t="s">
        <v>277</v>
      </c>
      <c r="Y322" s="171"/>
      <c r="Z322" s="171" t="s">
        <v>1516</v>
      </c>
      <c r="AA322" s="192">
        <v>0.03</v>
      </c>
      <c r="AB322" s="196" t="s">
        <v>552</v>
      </c>
      <c r="AC322" s="183">
        <v>2.2499999999999999E-2</v>
      </c>
      <c r="AD322" s="184">
        <f t="shared" si="29"/>
        <v>1384.53</v>
      </c>
      <c r="AE322" s="184">
        <f t="shared" si="33"/>
        <v>384.59166666666664</v>
      </c>
      <c r="AF322" s="181">
        <f t="shared" si="27"/>
        <v>1038.3975</v>
      </c>
      <c r="AG322" s="184">
        <f t="shared" si="34"/>
        <v>1422.9891666666667</v>
      </c>
      <c r="AH322" s="185">
        <v>0.06</v>
      </c>
      <c r="AI322" s="181">
        <f t="shared" si="32"/>
        <v>1688.34</v>
      </c>
    </row>
    <row r="323" spans="1:35" x14ac:dyDescent="0.25">
      <c r="A323" s="470" t="s">
        <v>615</v>
      </c>
      <c r="B323" s="171" t="s">
        <v>241</v>
      </c>
      <c r="C323" s="328" t="s">
        <v>241</v>
      </c>
      <c r="D323" s="180" t="s">
        <v>101</v>
      </c>
      <c r="E323" s="330" t="s">
        <v>489</v>
      </c>
      <c r="F323" s="171" t="s">
        <v>836</v>
      </c>
      <c r="G323" s="171" t="s">
        <v>605</v>
      </c>
      <c r="H323" s="181">
        <v>0</v>
      </c>
      <c r="I323" s="181">
        <v>1022</v>
      </c>
      <c r="J323" s="181">
        <f t="shared" si="26"/>
        <v>1022</v>
      </c>
      <c r="K323" s="171" t="s">
        <v>1517</v>
      </c>
      <c r="L323" s="171">
        <v>27839563</v>
      </c>
      <c r="M323" s="166">
        <v>45295</v>
      </c>
      <c r="N323" s="166" t="s">
        <v>196</v>
      </c>
      <c r="O323" s="478" t="s">
        <v>43</v>
      </c>
      <c r="P323" s="171" t="s">
        <v>43</v>
      </c>
      <c r="Q323" s="471">
        <v>0</v>
      </c>
      <c r="R323" s="471">
        <v>30728</v>
      </c>
      <c r="S323" s="182">
        <f t="shared" si="31"/>
        <v>30728</v>
      </c>
      <c r="T323" s="215">
        <v>28091</v>
      </c>
      <c r="U323" s="171">
        <v>108</v>
      </c>
      <c r="V323" s="171" t="s">
        <v>62</v>
      </c>
      <c r="W323" s="171" t="s">
        <v>62</v>
      </c>
      <c r="X323" s="180" t="s">
        <v>276</v>
      </c>
      <c r="Y323" s="171"/>
      <c r="Z323" s="171" t="s">
        <v>1518</v>
      </c>
      <c r="AA323" s="192">
        <v>0.03</v>
      </c>
      <c r="AB323" s="196" t="s">
        <v>552</v>
      </c>
      <c r="AC323" s="183">
        <v>2.4E-2</v>
      </c>
      <c r="AD323" s="184">
        <f t="shared" si="29"/>
        <v>921.83999999999992</v>
      </c>
      <c r="AE323" s="184">
        <f t="shared" si="33"/>
        <v>284.51851851851853</v>
      </c>
      <c r="AF323" s="181">
        <f t="shared" si="27"/>
        <v>737.47199999999998</v>
      </c>
      <c r="AG323" s="184">
        <f t="shared" si="34"/>
        <v>1021.9905185185185</v>
      </c>
      <c r="AH323" s="185">
        <v>0.06</v>
      </c>
      <c r="AI323" s="181">
        <f t="shared" si="32"/>
        <v>1843.6799999999998</v>
      </c>
    </row>
    <row r="324" spans="1:35" x14ac:dyDescent="0.25">
      <c r="A324" s="470" t="s">
        <v>615</v>
      </c>
      <c r="B324" s="171" t="s">
        <v>241</v>
      </c>
      <c r="C324" s="328" t="s">
        <v>241</v>
      </c>
      <c r="D324" s="180" t="s">
        <v>101</v>
      </c>
      <c r="E324" s="21" t="s">
        <v>489</v>
      </c>
      <c r="F324" s="171" t="s">
        <v>836</v>
      </c>
      <c r="G324" s="171" t="s">
        <v>605</v>
      </c>
      <c r="H324" s="181">
        <v>0</v>
      </c>
      <c r="I324" s="181">
        <v>710</v>
      </c>
      <c r="J324" s="181">
        <f t="shared" si="26"/>
        <v>710</v>
      </c>
      <c r="K324" s="171" t="s">
        <v>1519</v>
      </c>
      <c r="L324" s="171">
        <v>24305743</v>
      </c>
      <c r="M324" s="166">
        <v>45295</v>
      </c>
      <c r="N324" s="166" t="s">
        <v>196</v>
      </c>
      <c r="O324" s="478" t="s">
        <v>43</v>
      </c>
      <c r="P324" s="21" t="s">
        <v>43</v>
      </c>
      <c r="Q324" s="471">
        <v>0</v>
      </c>
      <c r="R324" s="471">
        <v>21347</v>
      </c>
      <c r="S324" s="182">
        <f t="shared" si="31"/>
        <v>21347</v>
      </c>
      <c r="T324" s="215">
        <v>19179</v>
      </c>
      <c r="U324" s="171">
        <v>108</v>
      </c>
      <c r="V324" s="171" t="s">
        <v>62</v>
      </c>
      <c r="W324" s="171" t="s">
        <v>62</v>
      </c>
      <c r="X324" s="180" t="s">
        <v>276</v>
      </c>
      <c r="Y324" s="171"/>
      <c r="Z324" s="171" t="s">
        <v>1520</v>
      </c>
      <c r="AA324" s="192">
        <v>0.03</v>
      </c>
      <c r="AB324" s="196" t="s">
        <v>552</v>
      </c>
      <c r="AC324" s="183">
        <v>2.4E-2</v>
      </c>
      <c r="AD324" s="184">
        <f t="shared" si="29"/>
        <v>640.41</v>
      </c>
      <c r="AE324" s="184">
        <f t="shared" si="33"/>
        <v>197.65740740740742</v>
      </c>
      <c r="AF324" s="181">
        <f t="shared" si="27"/>
        <v>512.32799999999997</v>
      </c>
      <c r="AG324" s="184">
        <f t="shared" si="34"/>
        <v>709.98540740740737</v>
      </c>
      <c r="AH324" s="185">
        <v>0.06</v>
      </c>
      <c r="AI324" s="181">
        <f t="shared" si="32"/>
        <v>1280.82</v>
      </c>
    </row>
    <row r="325" spans="1:35" x14ac:dyDescent="0.25">
      <c r="A325" s="470" t="s">
        <v>615</v>
      </c>
      <c r="B325" s="171" t="s">
        <v>44</v>
      </c>
      <c r="C325" s="328" t="s">
        <v>37</v>
      </c>
      <c r="D325" s="470" t="s">
        <v>99</v>
      </c>
      <c r="E325" s="318" t="s">
        <v>459</v>
      </c>
      <c r="F325" s="171" t="s">
        <v>831</v>
      </c>
      <c r="G325" s="171" t="s">
        <v>761</v>
      </c>
      <c r="H325" s="181">
        <v>0</v>
      </c>
      <c r="I325" s="181">
        <v>6260</v>
      </c>
      <c r="J325" s="181">
        <f t="shared" si="26"/>
        <v>6260</v>
      </c>
      <c r="K325" s="171" t="s">
        <v>1521</v>
      </c>
      <c r="L325" s="171">
        <v>14527546</v>
      </c>
      <c r="M325" s="166">
        <v>45295</v>
      </c>
      <c r="N325" s="166" t="s">
        <v>196</v>
      </c>
      <c r="O325" s="478" t="s">
        <v>148</v>
      </c>
      <c r="P325" s="318" t="s">
        <v>252</v>
      </c>
      <c r="Q325" s="181">
        <v>0</v>
      </c>
      <c r="R325" s="181">
        <v>256452</v>
      </c>
      <c r="S325" s="182">
        <f t="shared" si="31"/>
        <v>256452</v>
      </c>
      <c r="T325" s="215"/>
      <c r="U325" s="171">
        <v>156</v>
      </c>
      <c r="V325" s="171" t="s">
        <v>64</v>
      </c>
      <c r="W325" s="171" t="s">
        <v>64</v>
      </c>
      <c r="X325" s="180" t="s">
        <v>276</v>
      </c>
      <c r="Y325" s="171" t="s">
        <v>115</v>
      </c>
      <c r="Z325" s="171" t="s">
        <v>1522</v>
      </c>
      <c r="AA325" s="192">
        <v>0.04</v>
      </c>
      <c r="AB325" s="196" t="s">
        <v>552</v>
      </c>
      <c r="AC325" s="183">
        <v>1.7999999999999999E-2</v>
      </c>
      <c r="AD325" s="184">
        <f t="shared" si="29"/>
        <v>10258.08</v>
      </c>
      <c r="AE325" s="184">
        <f t="shared" si="33"/>
        <v>1643.9230769230769</v>
      </c>
      <c r="AF325" s="181">
        <f t="shared" si="27"/>
        <v>4616.1359999999995</v>
      </c>
      <c r="AG325" s="184">
        <f t="shared" si="34"/>
        <v>6260.0590769230766</v>
      </c>
      <c r="AH325" s="185">
        <v>0.03</v>
      </c>
      <c r="AI325" s="181">
        <f t="shared" si="32"/>
        <v>7693.5599999999995</v>
      </c>
    </row>
    <row r="326" spans="1:35" x14ac:dyDescent="0.25">
      <c r="A326" s="470" t="s">
        <v>615</v>
      </c>
      <c r="B326" s="171" t="s">
        <v>27</v>
      </c>
      <c r="C326" s="328" t="s">
        <v>27</v>
      </c>
      <c r="D326" s="180" t="s">
        <v>5938</v>
      </c>
      <c r="E326" s="19" t="s">
        <v>405</v>
      </c>
      <c r="F326" s="171" t="s">
        <v>579</v>
      </c>
      <c r="G326" s="171" t="s">
        <v>580</v>
      </c>
      <c r="H326" s="181">
        <v>838</v>
      </c>
      <c r="I326" s="181">
        <v>838</v>
      </c>
      <c r="J326" s="181">
        <f t="shared" si="26"/>
        <v>0</v>
      </c>
      <c r="K326" s="171" t="s">
        <v>1523</v>
      </c>
      <c r="L326" s="171">
        <v>24051356</v>
      </c>
      <c r="M326" s="166">
        <v>45296</v>
      </c>
      <c r="N326" s="166" t="s">
        <v>196</v>
      </c>
      <c r="O326" s="478" t="s">
        <v>43</v>
      </c>
      <c r="P326" s="171" t="s">
        <v>43</v>
      </c>
      <c r="Q326" s="181">
        <v>13705</v>
      </c>
      <c r="R326" s="181">
        <v>25196</v>
      </c>
      <c r="S326" s="182">
        <f t="shared" si="31"/>
        <v>11491</v>
      </c>
      <c r="T326" s="215"/>
      <c r="U326" s="171">
        <v>108</v>
      </c>
      <c r="V326" s="171" t="s">
        <v>63</v>
      </c>
      <c r="W326" s="171" t="s">
        <v>63</v>
      </c>
      <c r="X326" s="180" t="s">
        <v>277</v>
      </c>
      <c r="Y326" s="171"/>
      <c r="Z326" s="171" t="s">
        <v>1524</v>
      </c>
      <c r="AA326" s="192">
        <v>0.03</v>
      </c>
      <c r="AB326" s="196" t="s">
        <v>552</v>
      </c>
      <c r="AC326" s="183">
        <v>2.4E-2</v>
      </c>
      <c r="AD326" s="184">
        <f t="shared" si="29"/>
        <v>755.88</v>
      </c>
      <c r="AE326" s="184">
        <f t="shared" si="33"/>
        <v>233.2962962962963</v>
      </c>
      <c r="AF326" s="181">
        <f t="shared" si="27"/>
        <v>604.70400000000006</v>
      </c>
      <c r="AG326" s="184">
        <f t="shared" si="34"/>
        <v>838.00029629629637</v>
      </c>
      <c r="AH326" s="185">
        <v>0.06</v>
      </c>
      <c r="AI326" s="181">
        <f t="shared" si="32"/>
        <v>689.45999999999992</v>
      </c>
    </row>
    <row r="327" spans="1:35" x14ac:dyDescent="0.25">
      <c r="A327" s="470" t="s">
        <v>615</v>
      </c>
      <c r="B327" s="171" t="s">
        <v>24</v>
      </c>
      <c r="C327" s="21" t="s">
        <v>24</v>
      </c>
      <c r="D327" s="21" t="s">
        <v>420</v>
      </c>
      <c r="E327" s="330" t="s">
        <v>421</v>
      </c>
      <c r="F327" s="171" t="s">
        <v>849</v>
      </c>
      <c r="G327" s="171" t="s">
        <v>1525</v>
      </c>
      <c r="H327" s="181">
        <v>0</v>
      </c>
      <c r="I327" s="181">
        <v>2658</v>
      </c>
      <c r="J327" s="181">
        <f t="shared" si="26"/>
        <v>2658</v>
      </c>
      <c r="K327" s="171" t="s">
        <v>1526</v>
      </c>
      <c r="L327" s="171">
        <v>13572018</v>
      </c>
      <c r="M327" s="166">
        <v>45296</v>
      </c>
      <c r="N327" s="166" t="s">
        <v>196</v>
      </c>
      <c r="O327" s="478" t="s">
        <v>43</v>
      </c>
      <c r="P327" s="171" t="s">
        <v>43</v>
      </c>
      <c r="Q327" s="181">
        <v>0</v>
      </c>
      <c r="R327" s="181">
        <v>86200</v>
      </c>
      <c r="S327" s="182">
        <f t="shared" si="31"/>
        <v>86200</v>
      </c>
      <c r="T327" s="215">
        <v>80790</v>
      </c>
      <c r="U327" s="171">
        <v>120</v>
      </c>
      <c r="V327" s="171" t="s">
        <v>62</v>
      </c>
      <c r="W327" s="171" t="s">
        <v>62</v>
      </c>
      <c r="X327" s="180" t="s">
        <v>276</v>
      </c>
      <c r="Y327" s="171"/>
      <c r="Z327" s="171" t="s">
        <v>1527</v>
      </c>
      <c r="AA327" s="192">
        <v>0.03</v>
      </c>
      <c r="AB327" s="196" t="s">
        <v>552</v>
      </c>
      <c r="AC327" s="183">
        <v>2.2499999999999999E-2</v>
      </c>
      <c r="AD327" s="184">
        <f t="shared" si="29"/>
        <v>2586</v>
      </c>
      <c r="AE327" s="184">
        <f t="shared" si="33"/>
        <v>718.33333333333337</v>
      </c>
      <c r="AF327" s="181">
        <f t="shared" si="27"/>
        <v>1939.5</v>
      </c>
      <c r="AG327" s="184">
        <f t="shared" si="34"/>
        <v>2657.8333333333335</v>
      </c>
      <c r="AH327" s="185">
        <v>0.06</v>
      </c>
      <c r="AI327" s="181">
        <f t="shared" si="32"/>
        <v>5172</v>
      </c>
    </row>
    <row r="328" spans="1:35" x14ac:dyDescent="0.25">
      <c r="A328" s="470" t="s">
        <v>615</v>
      </c>
      <c r="B328" s="171" t="s">
        <v>29</v>
      </c>
      <c r="C328" s="328" t="s">
        <v>29</v>
      </c>
      <c r="D328" s="21" t="s">
        <v>168</v>
      </c>
      <c r="E328" s="331" t="s">
        <v>455</v>
      </c>
      <c r="F328" s="171" t="s">
        <v>587</v>
      </c>
      <c r="G328" s="171" t="s">
        <v>593</v>
      </c>
      <c r="H328" s="181">
        <v>0</v>
      </c>
      <c r="I328" s="181">
        <v>19390</v>
      </c>
      <c r="J328" s="181">
        <f t="shared" ref="J328:J431" si="35">IF(H328=0,I328,(I328-H328))</f>
        <v>19390</v>
      </c>
      <c r="K328" s="171" t="s">
        <v>1528</v>
      </c>
      <c r="L328" s="171">
        <v>22298411</v>
      </c>
      <c r="M328" s="166">
        <v>45296</v>
      </c>
      <c r="N328" s="166" t="s">
        <v>196</v>
      </c>
      <c r="O328" s="478" t="s">
        <v>128</v>
      </c>
      <c r="P328" s="318" t="s">
        <v>128</v>
      </c>
      <c r="Q328" s="181">
        <v>0</v>
      </c>
      <c r="R328" s="181">
        <v>884806</v>
      </c>
      <c r="S328" s="182">
        <f t="shared" si="31"/>
        <v>884806</v>
      </c>
      <c r="T328" s="215">
        <v>104163</v>
      </c>
      <c r="U328" s="171">
        <v>168</v>
      </c>
      <c r="V328" s="171" t="s">
        <v>64</v>
      </c>
      <c r="W328" s="171" t="s">
        <v>64</v>
      </c>
      <c r="X328" s="180" t="s">
        <v>276</v>
      </c>
      <c r="Y328" s="171" t="s">
        <v>572</v>
      </c>
      <c r="Z328" s="171" t="s">
        <v>1529</v>
      </c>
      <c r="AA328" s="192">
        <v>0.04</v>
      </c>
      <c r="AB328" s="196" t="s">
        <v>552</v>
      </c>
      <c r="AC328" s="183">
        <v>1.7000000000000001E-2</v>
      </c>
      <c r="AD328" s="184">
        <f t="shared" si="29"/>
        <v>35392.239999999998</v>
      </c>
      <c r="AE328" s="184">
        <f t="shared" si="33"/>
        <v>5266.7023809523807</v>
      </c>
      <c r="AF328" s="181">
        <f t="shared" si="27"/>
        <v>15041.702000000001</v>
      </c>
      <c r="AG328" s="184">
        <f t="shared" si="34"/>
        <v>20308.404380952383</v>
      </c>
      <c r="AH328" s="185">
        <v>0.03</v>
      </c>
      <c r="AI328" s="181">
        <f t="shared" si="32"/>
        <v>26544.18</v>
      </c>
    </row>
    <row r="329" spans="1:35" x14ac:dyDescent="0.25">
      <c r="A329" s="470" t="s">
        <v>615</v>
      </c>
      <c r="B329" s="171" t="s">
        <v>31</v>
      </c>
      <c r="C329" s="328" t="s">
        <v>31</v>
      </c>
      <c r="D329" s="180" t="s">
        <v>101</v>
      </c>
      <c r="E329" s="21" t="s">
        <v>32</v>
      </c>
      <c r="F329" s="171" t="s">
        <v>530</v>
      </c>
      <c r="G329" s="171" t="s">
        <v>569</v>
      </c>
      <c r="H329" s="181">
        <v>1703</v>
      </c>
      <c r="I329" s="181">
        <v>2150</v>
      </c>
      <c r="J329" s="181">
        <f t="shared" si="35"/>
        <v>447</v>
      </c>
      <c r="K329" s="171" t="s">
        <v>717</v>
      </c>
      <c r="L329" s="171">
        <v>28205497</v>
      </c>
      <c r="M329" s="166">
        <v>45296</v>
      </c>
      <c r="N329" s="166" t="s">
        <v>196</v>
      </c>
      <c r="O329" s="478" t="s">
        <v>43</v>
      </c>
      <c r="P329" s="21" t="s">
        <v>43</v>
      </c>
      <c r="Q329" s="471">
        <v>53066</v>
      </c>
      <c r="R329" s="471">
        <v>79790</v>
      </c>
      <c r="S329" s="182">
        <f t="shared" si="31"/>
        <v>26724</v>
      </c>
      <c r="T329" s="215">
        <v>21634</v>
      </c>
      <c r="U329" s="171">
        <v>144</v>
      </c>
      <c r="V329" s="171" t="s">
        <v>63</v>
      </c>
      <c r="W329" s="171" t="s">
        <v>63</v>
      </c>
      <c r="X329" s="180" t="s">
        <v>277</v>
      </c>
      <c r="Y329" s="171"/>
      <c r="Z329" s="180" t="s">
        <v>1530</v>
      </c>
      <c r="AA329" s="192">
        <v>0.03</v>
      </c>
      <c r="AB329" s="196" t="s">
        <v>552</v>
      </c>
      <c r="AC329" s="183">
        <v>0.02</v>
      </c>
      <c r="AD329" s="184">
        <f t="shared" si="29"/>
        <v>2393.6999999999998</v>
      </c>
      <c r="AE329" s="184">
        <f t="shared" si="33"/>
        <v>554.09722222222217</v>
      </c>
      <c r="AF329" s="181">
        <f t="shared" si="27"/>
        <v>1595.8</v>
      </c>
      <c r="AG329" s="184">
        <f t="shared" si="34"/>
        <v>2149.8972222222219</v>
      </c>
      <c r="AH329" s="185">
        <v>0.06</v>
      </c>
      <c r="AI329" s="181">
        <f t="shared" si="32"/>
        <v>1603.4399999999998</v>
      </c>
    </row>
    <row r="330" spans="1:35" x14ac:dyDescent="0.25">
      <c r="A330" s="470" t="s">
        <v>615</v>
      </c>
      <c r="B330" s="171" t="s">
        <v>31</v>
      </c>
      <c r="C330" s="328" t="s">
        <v>31</v>
      </c>
      <c r="D330" s="21" t="s">
        <v>101</v>
      </c>
      <c r="E330" s="331" t="s">
        <v>32</v>
      </c>
      <c r="F330" s="171" t="s">
        <v>788</v>
      </c>
      <c r="G330" s="171" t="s">
        <v>1531</v>
      </c>
      <c r="H330" s="181">
        <v>0</v>
      </c>
      <c r="I330" s="181">
        <v>2900</v>
      </c>
      <c r="J330" s="181">
        <f t="shared" si="35"/>
        <v>2900</v>
      </c>
      <c r="K330" s="171" t="s">
        <v>1532</v>
      </c>
      <c r="L330" s="171">
        <v>25692057</v>
      </c>
      <c r="M330" s="166">
        <v>45296</v>
      </c>
      <c r="N330" s="166" t="s">
        <v>196</v>
      </c>
      <c r="O330" s="21" t="s">
        <v>366</v>
      </c>
      <c r="P330" s="21" t="s">
        <v>331</v>
      </c>
      <c r="Q330" s="181">
        <v>0</v>
      </c>
      <c r="R330" s="181">
        <v>126340</v>
      </c>
      <c r="S330" s="182">
        <f t="shared" si="31"/>
        <v>126340</v>
      </c>
      <c r="T330" s="215">
        <v>22636</v>
      </c>
      <c r="U330" s="171">
        <v>168</v>
      </c>
      <c r="V330" s="171" t="s">
        <v>64</v>
      </c>
      <c r="W330" s="171" t="s">
        <v>64</v>
      </c>
      <c r="X330" s="180" t="s">
        <v>276</v>
      </c>
      <c r="Y330" s="171" t="s">
        <v>115</v>
      </c>
      <c r="Z330" s="171" t="s">
        <v>1533</v>
      </c>
      <c r="AA330" s="192">
        <v>0.04</v>
      </c>
      <c r="AB330" s="196" t="s">
        <v>552</v>
      </c>
      <c r="AC330" s="183">
        <v>1.7000000000000001E-2</v>
      </c>
      <c r="AD330" s="184">
        <f t="shared" si="29"/>
        <v>5053.6000000000004</v>
      </c>
      <c r="AE330" s="184">
        <f t="shared" si="33"/>
        <v>752.02380952380952</v>
      </c>
      <c r="AF330" s="181">
        <f t="shared" si="27"/>
        <v>2147.7800000000002</v>
      </c>
      <c r="AG330" s="184">
        <f t="shared" si="34"/>
        <v>2899.8038095238098</v>
      </c>
      <c r="AH330" s="185">
        <v>0.03</v>
      </c>
      <c r="AI330" s="181">
        <f t="shared" si="32"/>
        <v>3790.2</v>
      </c>
    </row>
    <row r="331" spans="1:35" x14ac:dyDescent="0.25">
      <c r="A331" s="470" t="s">
        <v>615</v>
      </c>
      <c r="B331" s="171" t="s">
        <v>184</v>
      </c>
      <c r="C331" s="328" t="s">
        <v>184</v>
      </c>
      <c r="D331" s="180" t="s">
        <v>101</v>
      </c>
      <c r="E331" s="19" t="s">
        <v>499</v>
      </c>
      <c r="F331" s="180" t="s">
        <v>755</v>
      </c>
      <c r="G331" s="171" t="s">
        <v>756</v>
      </c>
      <c r="H331" s="181">
        <v>0</v>
      </c>
      <c r="I331" s="181">
        <v>2433</v>
      </c>
      <c r="J331" s="181">
        <f t="shared" si="35"/>
        <v>2433</v>
      </c>
      <c r="K331" s="171" t="s">
        <v>1534</v>
      </c>
      <c r="L331" s="171">
        <v>33561586</v>
      </c>
      <c r="M331" s="166">
        <v>45296</v>
      </c>
      <c r="N331" s="166" t="s">
        <v>196</v>
      </c>
      <c r="O331" s="478" t="s">
        <v>128</v>
      </c>
      <c r="P331" s="171" t="s">
        <v>128</v>
      </c>
      <c r="Q331" s="181">
        <v>0</v>
      </c>
      <c r="R331" s="181">
        <v>106003</v>
      </c>
      <c r="S331" s="182">
        <f t="shared" si="31"/>
        <v>106003</v>
      </c>
      <c r="T331" s="215">
        <v>36315</v>
      </c>
      <c r="U331" s="171">
        <v>168</v>
      </c>
      <c r="V331" s="171" t="s">
        <v>64</v>
      </c>
      <c r="W331" s="171" t="s">
        <v>64</v>
      </c>
      <c r="X331" s="180" t="s">
        <v>276</v>
      </c>
      <c r="Y331" s="171" t="s">
        <v>115</v>
      </c>
      <c r="Z331" s="171" t="s">
        <v>1535</v>
      </c>
      <c r="AA331" s="192">
        <v>0.04</v>
      </c>
      <c r="AB331" s="196" t="s">
        <v>552</v>
      </c>
      <c r="AC331" s="183">
        <v>1.7000000000000001E-2</v>
      </c>
      <c r="AD331" s="184">
        <f t="shared" si="29"/>
        <v>4240.12</v>
      </c>
      <c r="AE331" s="184">
        <f t="shared" si="33"/>
        <v>630.97023809523807</v>
      </c>
      <c r="AF331" s="181">
        <f t="shared" si="27"/>
        <v>1802.0510000000002</v>
      </c>
      <c r="AG331" s="184">
        <f t="shared" si="34"/>
        <v>2433.021238095238</v>
      </c>
      <c r="AH331" s="185">
        <v>0.03</v>
      </c>
      <c r="AI331" s="181">
        <f t="shared" si="32"/>
        <v>3180.0899999999997</v>
      </c>
    </row>
    <row r="332" spans="1:35" x14ac:dyDescent="0.25">
      <c r="A332" s="470" t="s">
        <v>615</v>
      </c>
      <c r="B332" s="171" t="s">
        <v>37</v>
      </c>
      <c r="C332" s="328" t="s">
        <v>37</v>
      </c>
      <c r="D332" s="470" t="s">
        <v>99</v>
      </c>
      <c r="E332" s="330" t="s">
        <v>457</v>
      </c>
      <c r="F332" s="171" t="s">
        <v>562</v>
      </c>
      <c r="G332" s="171" t="s">
        <v>563</v>
      </c>
      <c r="H332" s="181">
        <v>23590</v>
      </c>
      <c r="I332" s="181">
        <v>22500</v>
      </c>
      <c r="J332" s="181">
        <f t="shared" si="35"/>
        <v>-1090</v>
      </c>
      <c r="K332" s="171" t="s">
        <v>1536</v>
      </c>
      <c r="L332" s="171">
        <v>24955358</v>
      </c>
      <c r="M332" s="166">
        <v>45296</v>
      </c>
      <c r="N332" s="166" t="s">
        <v>196</v>
      </c>
      <c r="O332" s="478" t="s">
        <v>128</v>
      </c>
      <c r="P332" s="21" t="s">
        <v>128</v>
      </c>
      <c r="Q332" s="471">
        <v>845447</v>
      </c>
      <c r="R332" s="471">
        <v>980306</v>
      </c>
      <c r="S332" s="182">
        <f t="shared" si="31"/>
        <v>134859</v>
      </c>
      <c r="T332" s="215">
        <v>74941</v>
      </c>
      <c r="U332" s="171">
        <v>168</v>
      </c>
      <c r="V332" s="171" t="s">
        <v>63</v>
      </c>
      <c r="W332" s="171" t="s">
        <v>63</v>
      </c>
      <c r="X332" s="180" t="s">
        <v>277</v>
      </c>
      <c r="Y332" s="171"/>
      <c r="Z332" s="171" t="s">
        <v>1537</v>
      </c>
      <c r="AA332" s="192">
        <v>0.04</v>
      </c>
      <c r="AB332" s="196" t="s">
        <v>552</v>
      </c>
      <c r="AC332" s="183">
        <v>1.7000000000000001E-2</v>
      </c>
      <c r="AD332" s="184">
        <f t="shared" si="29"/>
        <v>39212.239999999998</v>
      </c>
      <c r="AE332" s="184">
        <f t="shared" si="33"/>
        <v>5835.1547619047615</v>
      </c>
      <c r="AF332" s="181">
        <f t="shared" si="27"/>
        <v>16665.202000000001</v>
      </c>
      <c r="AG332" s="184">
        <f t="shared" si="34"/>
        <v>22500.356761904761</v>
      </c>
      <c r="AH332" s="185">
        <v>0.03</v>
      </c>
      <c r="AI332" s="181">
        <f t="shared" si="32"/>
        <v>4045.77</v>
      </c>
    </row>
    <row r="333" spans="1:35" x14ac:dyDescent="0.25">
      <c r="A333" s="470" t="s">
        <v>615</v>
      </c>
      <c r="B333" s="171" t="s">
        <v>27</v>
      </c>
      <c r="C333" s="328" t="s">
        <v>27</v>
      </c>
      <c r="D333" s="180" t="s">
        <v>5938</v>
      </c>
      <c r="E333" s="21" t="s">
        <v>209</v>
      </c>
      <c r="F333" s="171" t="s">
        <v>564</v>
      </c>
      <c r="G333" s="171" t="s">
        <v>565</v>
      </c>
      <c r="H333" s="181">
        <v>17943</v>
      </c>
      <c r="I333" s="181">
        <v>19399</v>
      </c>
      <c r="J333" s="181">
        <f t="shared" si="35"/>
        <v>1456</v>
      </c>
      <c r="K333" s="171" t="s">
        <v>1538</v>
      </c>
      <c r="L333" s="171">
        <v>22246884</v>
      </c>
      <c r="M333" s="166">
        <v>45296</v>
      </c>
      <c r="N333" s="166" t="s">
        <v>196</v>
      </c>
      <c r="O333" s="478" t="s">
        <v>43</v>
      </c>
      <c r="P333" s="171" t="s">
        <v>43</v>
      </c>
      <c r="Q333" s="471">
        <v>651123.66</v>
      </c>
      <c r="R333" s="471">
        <v>845198</v>
      </c>
      <c r="S333" s="182">
        <f t="shared" si="31"/>
        <v>194074.33999999997</v>
      </c>
      <c r="T333" s="215">
        <v>142262</v>
      </c>
      <c r="U333" s="171">
        <v>168</v>
      </c>
      <c r="V333" s="171" t="s">
        <v>63</v>
      </c>
      <c r="W333" s="171" t="s">
        <v>63</v>
      </c>
      <c r="X333" s="180" t="s">
        <v>277</v>
      </c>
      <c r="Y333" s="171"/>
      <c r="Z333" s="171" t="s">
        <v>1539</v>
      </c>
      <c r="AA333" s="192">
        <v>0.04</v>
      </c>
      <c r="AB333" s="196" t="s">
        <v>552</v>
      </c>
      <c r="AC333" s="183">
        <v>1.7000000000000001E-2</v>
      </c>
      <c r="AD333" s="184">
        <f t="shared" si="29"/>
        <v>33807.919999999998</v>
      </c>
      <c r="AE333" s="184">
        <f t="shared" si="33"/>
        <v>5030.9404761904761</v>
      </c>
      <c r="AF333" s="181">
        <f t="shared" si="27"/>
        <v>14368.366000000002</v>
      </c>
      <c r="AG333" s="184">
        <f t="shared" si="34"/>
        <v>19399.306476190479</v>
      </c>
      <c r="AH333" s="185">
        <v>0.03</v>
      </c>
      <c r="AI333" s="181">
        <f t="shared" si="32"/>
        <v>5822.2301999999991</v>
      </c>
    </row>
    <row r="334" spans="1:35" x14ac:dyDescent="0.25">
      <c r="A334" s="470" t="s">
        <v>615</v>
      </c>
      <c r="B334" s="21" t="s">
        <v>31</v>
      </c>
      <c r="C334" s="21" t="s">
        <v>31</v>
      </c>
      <c r="D334" s="180" t="s">
        <v>101</v>
      </c>
      <c r="E334" s="21" t="s">
        <v>456</v>
      </c>
      <c r="F334" s="171" t="s">
        <v>839</v>
      </c>
      <c r="G334" s="171" t="s">
        <v>566</v>
      </c>
      <c r="H334" s="181">
        <v>0</v>
      </c>
      <c r="I334" s="181">
        <v>3275</v>
      </c>
      <c r="J334" s="181">
        <f t="shared" si="35"/>
        <v>3275</v>
      </c>
      <c r="K334" s="171" t="s">
        <v>1540</v>
      </c>
      <c r="L334" s="171">
        <v>33325285</v>
      </c>
      <c r="M334" s="166">
        <v>45296</v>
      </c>
      <c r="N334" s="166" t="s">
        <v>196</v>
      </c>
      <c r="O334" s="478" t="s">
        <v>128</v>
      </c>
      <c r="P334" s="171" t="s">
        <v>128</v>
      </c>
      <c r="Q334" s="471">
        <v>0</v>
      </c>
      <c r="R334" s="471">
        <v>142689</v>
      </c>
      <c r="S334" s="182">
        <f t="shared" si="31"/>
        <v>142689</v>
      </c>
      <c r="T334" s="215">
        <v>23081</v>
      </c>
      <c r="U334" s="171">
        <v>168</v>
      </c>
      <c r="V334" s="171" t="s">
        <v>64</v>
      </c>
      <c r="W334" s="171" t="s">
        <v>64</v>
      </c>
      <c r="X334" s="180" t="s">
        <v>276</v>
      </c>
      <c r="Y334" s="171" t="s">
        <v>115</v>
      </c>
      <c r="Z334" s="171" t="s">
        <v>1541</v>
      </c>
      <c r="AA334" s="192">
        <v>0.04</v>
      </c>
      <c r="AB334" s="196" t="s">
        <v>552</v>
      </c>
      <c r="AC334" s="183">
        <v>1.7000000000000001E-2</v>
      </c>
      <c r="AD334" s="184">
        <f t="shared" si="29"/>
        <v>5707.56</v>
      </c>
      <c r="AE334" s="184">
        <f t="shared" si="33"/>
        <v>849.33928571428567</v>
      </c>
      <c r="AF334" s="181">
        <f t="shared" si="27"/>
        <v>2425.7130000000002</v>
      </c>
      <c r="AG334" s="184">
        <f t="shared" si="34"/>
        <v>3275.052285714286</v>
      </c>
      <c r="AH334" s="185">
        <v>0.03</v>
      </c>
      <c r="AI334" s="181">
        <f t="shared" si="32"/>
        <v>4280.67</v>
      </c>
    </row>
    <row r="335" spans="1:35" x14ac:dyDescent="0.25">
      <c r="A335" s="470" t="s">
        <v>615</v>
      </c>
      <c r="B335" s="171" t="s">
        <v>44</v>
      </c>
      <c r="C335" s="328" t="s">
        <v>37</v>
      </c>
      <c r="D335" s="180" t="s">
        <v>99</v>
      </c>
      <c r="E335" s="21" t="s">
        <v>459</v>
      </c>
      <c r="F335" s="180" t="s">
        <v>760</v>
      </c>
      <c r="G335" s="171" t="s">
        <v>761</v>
      </c>
      <c r="H335" s="181">
        <v>0</v>
      </c>
      <c r="I335" s="181">
        <v>760</v>
      </c>
      <c r="J335" s="181">
        <f t="shared" si="35"/>
        <v>760</v>
      </c>
      <c r="K335" s="171" t="s">
        <v>1542</v>
      </c>
      <c r="L335" s="171">
        <v>9769608</v>
      </c>
      <c r="M335" s="166">
        <v>45296</v>
      </c>
      <c r="N335" s="166" t="s">
        <v>196</v>
      </c>
      <c r="O335" s="478" t="s">
        <v>148</v>
      </c>
      <c r="P335" s="171" t="s">
        <v>252</v>
      </c>
      <c r="Q335" s="471">
        <v>0</v>
      </c>
      <c r="R335" s="471">
        <v>14709</v>
      </c>
      <c r="S335" s="182">
        <f t="shared" si="31"/>
        <v>14709</v>
      </c>
      <c r="T335" s="215">
        <v>12933</v>
      </c>
      <c r="U335" s="171">
        <v>60</v>
      </c>
      <c r="V335" s="171" t="s">
        <v>62</v>
      </c>
      <c r="W335" s="171" t="s">
        <v>62</v>
      </c>
      <c r="X335" s="180" t="s">
        <v>276</v>
      </c>
      <c r="Y335" s="171"/>
      <c r="Z335" s="171" t="s">
        <v>1543</v>
      </c>
      <c r="AA335" s="192">
        <v>0.03</v>
      </c>
      <c r="AB335" s="196" t="s">
        <v>552</v>
      </c>
      <c r="AC335" s="183">
        <v>3.5000000000000003E-2</v>
      </c>
      <c r="AD335" s="184">
        <f t="shared" si="29"/>
        <v>441.27</v>
      </c>
      <c r="AE335" s="184">
        <f t="shared" si="33"/>
        <v>245.15</v>
      </c>
      <c r="AF335" s="181">
        <f t="shared" si="27"/>
        <v>514.81500000000005</v>
      </c>
      <c r="AG335" s="184">
        <f t="shared" si="34"/>
        <v>759.96500000000003</v>
      </c>
      <c r="AH335" s="185">
        <v>0.06</v>
      </c>
      <c r="AI335" s="181">
        <f t="shared" si="32"/>
        <v>882.54</v>
      </c>
    </row>
    <row r="336" spans="1:35" x14ac:dyDescent="0.25">
      <c r="A336" s="470" t="s">
        <v>615</v>
      </c>
      <c r="B336" s="171" t="s">
        <v>39</v>
      </c>
      <c r="C336" s="328" t="s">
        <v>39</v>
      </c>
      <c r="D336" s="470" t="s">
        <v>167</v>
      </c>
      <c r="E336" s="318" t="s">
        <v>451</v>
      </c>
      <c r="F336" s="171" t="s">
        <v>739</v>
      </c>
      <c r="G336" s="171" t="s">
        <v>850</v>
      </c>
      <c r="H336" s="181">
        <v>3600</v>
      </c>
      <c r="I336" s="181">
        <v>4175</v>
      </c>
      <c r="J336" s="181">
        <f t="shared" si="35"/>
        <v>575</v>
      </c>
      <c r="K336" s="171" t="s">
        <v>1544</v>
      </c>
      <c r="L336" s="171">
        <v>31733262</v>
      </c>
      <c r="M336" s="166">
        <v>45296</v>
      </c>
      <c r="N336" s="166" t="s">
        <v>196</v>
      </c>
      <c r="O336" s="478" t="s">
        <v>148</v>
      </c>
      <c r="P336" s="21" t="s">
        <v>334</v>
      </c>
      <c r="Q336" s="181">
        <v>114494</v>
      </c>
      <c r="R336" s="181">
        <v>177544</v>
      </c>
      <c r="S336" s="182">
        <f t="shared" si="31"/>
        <v>63050</v>
      </c>
      <c r="T336" s="215">
        <v>51297</v>
      </c>
      <c r="U336" s="171">
        <v>168</v>
      </c>
      <c r="V336" s="171" t="s">
        <v>63</v>
      </c>
      <c r="W336" s="171" t="s">
        <v>63</v>
      </c>
      <c r="X336" s="180" t="s">
        <v>277</v>
      </c>
      <c r="Y336" s="171"/>
      <c r="Z336" s="171" t="s">
        <v>1545</v>
      </c>
      <c r="AA336" s="192">
        <v>0.04</v>
      </c>
      <c r="AB336" s="196" t="s">
        <v>552</v>
      </c>
      <c r="AC336" s="183">
        <v>1.7000000000000001E-2</v>
      </c>
      <c r="AD336" s="184">
        <f t="shared" si="29"/>
        <v>7101.76</v>
      </c>
      <c r="AE336" s="184">
        <f t="shared" si="33"/>
        <v>1056.8095238095239</v>
      </c>
      <c r="AF336" s="181">
        <f t="shared" si="27"/>
        <v>3018.248</v>
      </c>
      <c r="AG336" s="184">
        <f t="shared" si="34"/>
        <v>4075.0575238095239</v>
      </c>
      <c r="AH336" s="185">
        <v>0.03</v>
      </c>
      <c r="AI336" s="181">
        <f t="shared" si="32"/>
        <v>1891.5</v>
      </c>
    </row>
    <row r="337" spans="1:35" x14ac:dyDescent="0.25">
      <c r="A337" s="470" t="s">
        <v>615</v>
      </c>
      <c r="B337" s="171" t="s">
        <v>39</v>
      </c>
      <c r="C337" s="328" t="s">
        <v>39</v>
      </c>
      <c r="D337" s="180" t="s">
        <v>167</v>
      </c>
      <c r="E337" s="426" t="s">
        <v>451</v>
      </c>
      <c r="F337" s="171" t="s">
        <v>739</v>
      </c>
      <c r="G337" s="171" t="s">
        <v>850</v>
      </c>
      <c r="H337" s="181">
        <v>7968</v>
      </c>
      <c r="I337" s="181">
        <v>8925</v>
      </c>
      <c r="J337" s="181">
        <f t="shared" si="35"/>
        <v>957</v>
      </c>
      <c r="K337" s="171" t="s">
        <v>1546</v>
      </c>
      <c r="L337" s="171">
        <v>27309186</v>
      </c>
      <c r="M337" s="166">
        <v>45296</v>
      </c>
      <c r="N337" s="166" t="s">
        <v>196</v>
      </c>
      <c r="O337" s="478" t="s">
        <v>148</v>
      </c>
      <c r="P337" s="21" t="s">
        <v>334</v>
      </c>
      <c r="Q337" s="471">
        <v>295338.08</v>
      </c>
      <c r="R337" s="471">
        <v>384494</v>
      </c>
      <c r="S337" s="182">
        <f t="shared" si="31"/>
        <v>89155.919999999984</v>
      </c>
      <c r="T337" s="215">
        <v>64986</v>
      </c>
      <c r="U337" s="171">
        <v>168</v>
      </c>
      <c r="V337" s="171" t="s">
        <v>63</v>
      </c>
      <c r="W337" s="171" t="s">
        <v>63</v>
      </c>
      <c r="X337" s="180" t="s">
        <v>277</v>
      </c>
      <c r="Y337" s="171"/>
      <c r="Z337" s="171" t="s">
        <v>1547</v>
      </c>
      <c r="AA337" s="192">
        <v>0.04</v>
      </c>
      <c r="AB337" s="196" t="s">
        <v>552</v>
      </c>
      <c r="AC337" s="183">
        <v>1.7000000000000001E-2</v>
      </c>
      <c r="AD337" s="184">
        <f t="shared" si="29"/>
        <v>15379.76</v>
      </c>
      <c r="AE337" s="184">
        <f t="shared" si="33"/>
        <v>2288.6547619047619</v>
      </c>
      <c r="AF337" s="181">
        <f t="shared" si="27"/>
        <v>6536.3980000000001</v>
      </c>
      <c r="AG337" s="184">
        <f t="shared" si="34"/>
        <v>8825.0527619047625</v>
      </c>
      <c r="AH337" s="185">
        <v>0.03</v>
      </c>
      <c r="AI337" s="181">
        <f t="shared" si="32"/>
        <v>2674.6775999999995</v>
      </c>
    </row>
    <row r="338" spans="1:35" x14ac:dyDescent="0.25">
      <c r="A338" s="470" t="s">
        <v>615</v>
      </c>
      <c r="B338" s="171" t="s">
        <v>49</v>
      </c>
      <c r="C338" s="328" t="s">
        <v>49</v>
      </c>
      <c r="D338" s="470" t="s">
        <v>133</v>
      </c>
      <c r="E338" s="10" t="s">
        <v>549</v>
      </c>
      <c r="F338" s="171" t="s">
        <v>852</v>
      </c>
      <c r="G338" s="171" t="s">
        <v>1548</v>
      </c>
      <c r="H338" s="181">
        <v>0</v>
      </c>
      <c r="I338" s="181">
        <v>2245</v>
      </c>
      <c r="J338" s="181">
        <f t="shared" si="35"/>
        <v>2245</v>
      </c>
      <c r="K338" s="171" t="s">
        <v>1549</v>
      </c>
      <c r="L338" s="171">
        <v>24270324</v>
      </c>
      <c r="M338" s="166">
        <v>45296</v>
      </c>
      <c r="N338" s="166" t="s">
        <v>196</v>
      </c>
      <c r="O338" s="478" t="s">
        <v>128</v>
      </c>
      <c r="P338" s="171" t="s">
        <v>128</v>
      </c>
      <c r="Q338" s="471">
        <v>0</v>
      </c>
      <c r="R338" s="471">
        <v>60000</v>
      </c>
      <c r="S338" s="182">
        <f t="shared" si="31"/>
        <v>60000</v>
      </c>
      <c r="T338" s="215">
        <v>55100</v>
      </c>
      <c r="U338" s="171">
        <v>96</v>
      </c>
      <c r="V338" s="171" t="s">
        <v>62</v>
      </c>
      <c r="W338" s="171" t="s">
        <v>62</v>
      </c>
      <c r="X338" s="180" t="s">
        <v>276</v>
      </c>
      <c r="Y338" s="171"/>
      <c r="Z338" s="171" t="s">
        <v>1550</v>
      </c>
      <c r="AA338" s="192">
        <v>0.03</v>
      </c>
      <c r="AB338" s="196" t="s">
        <v>552</v>
      </c>
      <c r="AC338" s="183">
        <v>2.7E-2</v>
      </c>
      <c r="AD338" s="184">
        <f t="shared" si="29"/>
        <v>1800</v>
      </c>
      <c r="AE338" s="184">
        <f t="shared" si="33"/>
        <v>625</v>
      </c>
      <c r="AF338" s="181">
        <f t="shared" si="27"/>
        <v>1620</v>
      </c>
      <c r="AG338" s="184">
        <f t="shared" si="34"/>
        <v>2245</v>
      </c>
      <c r="AH338" s="185">
        <v>0.06</v>
      </c>
      <c r="AI338" s="181">
        <f t="shared" si="32"/>
        <v>3600</v>
      </c>
    </row>
    <row r="339" spans="1:35" x14ac:dyDescent="0.25">
      <c r="A339" s="470" t="s">
        <v>615</v>
      </c>
      <c r="B339" s="328" t="s">
        <v>45</v>
      </c>
      <c r="C339" s="328" t="s">
        <v>184</v>
      </c>
      <c r="D339" s="180" t="s">
        <v>101</v>
      </c>
      <c r="E339" s="21" t="s">
        <v>212</v>
      </c>
      <c r="F339" s="171" t="s">
        <v>683</v>
      </c>
      <c r="G339" s="171" t="s">
        <v>656</v>
      </c>
      <c r="H339" s="181">
        <v>26050</v>
      </c>
      <c r="I339" s="181">
        <v>25500</v>
      </c>
      <c r="J339" s="181">
        <f t="shared" si="35"/>
        <v>-550</v>
      </c>
      <c r="K339" s="171" t="s">
        <v>1551</v>
      </c>
      <c r="L339" s="171">
        <v>26647617</v>
      </c>
      <c r="M339" s="166">
        <v>45296</v>
      </c>
      <c r="N339" s="166" t="s">
        <v>196</v>
      </c>
      <c r="O339" s="478" t="s">
        <v>128</v>
      </c>
      <c r="P339" s="21" t="s">
        <v>128</v>
      </c>
      <c r="Q339" s="471">
        <v>957688.92</v>
      </c>
      <c r="R339" s="471">
        <v>1044653</v>
      </c>
      <c r="S339" s="182">
        <f t="shared" si="31"/>
        <v>86964.079999999958</v>
      </c>
      <c r="T339" s="215">
        <v>23184</v>
      </c>
      <c r="U339" s="171">
        <v>156</v>
      </c>
      <c r="V339" s="171" t="s">
        <v>63</v>
      </c>
      <c r="W339" s="171" t="s">
        <v>63</v>
      </c>
      <c r="X339" s="180" t="s">
        <v>277</v>
      </c>
      <c r="Y339" s="171"/>
      <c r="Z339" s="171" t="s">
        <v>1552</v>
      </c>
      <c r="AA339" s="192">
        <v>0.04</v>
      </c>
      <c r="AB339" s="196" t="s">
        <v>552</v>
      </c>
      <c r="AC339" s="183">
        <v>1.7999999999999999E-2</v>
      </c>
      <c r="AD339" s="184">
        <f t="shared" si="29"/>
        <v>41786.120000000003</v>
      </c>
      <c r="AE339" s="184">
        <f t="shared" si="33"/>
        <v>6696.4935897435898</v>
      </c>
      <c r="AF339" s="181">
        <f t="shared" si="27"/>
        <v>18803.753999999997</v>
      </c>
      <c r="AG339" s="184">
        <f t="shared" si="34"/>
        <v>25500.247589743587</v>
      </c>
      <c r="AH339" s="185">
        <v>0.03</v>
      </c>
      <c r="AI339" s="181">
        <f t="shared" si="32"/>
        <v>2608.9223999999986</v>
      </c>
    </row>
    <row r="340" spans="1:35" x14ac:dyDescent="0.25">
      <c r="A340" s="470" t="s">
        <v>615</v>
      </c>
      <c r="B340" s="171" t="s">
        <v>44</v>
      </c>
      <c r="C340" s="328" t="s">
        <v>37</v>
      </c>
      <c r="D340" s="470" t="s">
        <v>99</v>
      </c>
      <c r="E340" s="21" t="s">
        <v>459</v>
      </c>
      <c r="F340" s="171" t="s">
        <v>437</v>
      </c>
      <c r="G340" s="171" t="s">
        <v>649</v>
      </c>
      <c r="H340" s="181">
        <v>0</v>
      </c>
      <c r="I340" s="181">
        <v>600</v>
      </c>
      <c r="J340" s="181">
        <f t="shared" si="35"/>
        <v>600</v>
      </c>
      <c r="K340" s="171" t="s">
        <v>1553</v>
      </c>
      <c r="L340" s="171">
        <v>27367966</v>
      </c>
      <c r="M340" s="166">
        <v>45296</v>
      </c>
      <c r="N340" s="166" t="s">
        <v>196</v>
      </c>
      <c r="O340" s="478" t="s">
        <v>148</v>
      </c>
      <c r="P340" s="21" t="s">
        <v>252</v>
      </c>
      <c r="Q340" s="471">
        <v>0</v>
      </c>
      <c r="R340" s="471">
        <v>18040</v>
      </c>
      <c r="S340" s="182">
        <f t="shared" si="31"/>
        <v>18040</v>
      </c>
      <c r="T340" s="215">
        <v>16038</v>
      </c>
      <c r="U340" s="171">
        <v>108</v>
      </c>
      <c r="V340" s="171" t="s">
        <v>62</v>
      </c>
      <c r="W340" s="171" t="s">
        <v>62</v>
      </c>
      <c r="X340" s="180" t="s">
        <v>276</v>
      </c>
      <c r="Y340" s="171"/>
      <c r="Z340" s="171" t="s">
        <v>1554</v>
      </c>
      <c r="AA340" s="192">
        <v>0.03</v>
      </c>
      <c r="AB340" s="196" t="s">
        <v>552</v>
      </c>
      <c r="AC340" s="183">
        <v>2.4E-2</v>
      </c>
      <c r="AD340" s="184">
        <f t="shared" si="29"/>
        <v>541.19999999999993</v>
      </c>
      <c r="AE340" s="184">
        <f t="shared" si="33"/>
        <v>167.03703703703704</v>
      </c>
      <c r="AF340" s="181">
        <f t="shared" si="27"/>
        <v>432.96000000000004</v>
      </c>
      <c r="AG340" s="184">
        <f t="shared" si="34"/>
        <v>599.9970370370371</v>
      </c>
      <c r="AH340" s="185">
        <v>0.06</v>
      </c>
      <c r="AI340" s="181">
        <f t="shared" si="32"/>
        <v>1082.3999999999999</v>
      </c>
    </row>
    <row r="341" spans="1:35" x14ac:dyDescent="0.25">
      <c r="A341" s="470" t="s">
        <v>615</v>
      </c>
      <c r="B341" s="171" t="s">
        <v>49</v>
      </c>
      <c r="C341" s="328" t="s">
        <v>49</v>
      </c>
      <c r="D341" s="180" t="s">
        <v>133</v>
      </c>
      <c r="E341" s="330" t="s">
        <v>458</v>
      </c>
      <c r="F341" s="171" t="s">
        <v>785</v>
      </c>
      <c r="G341" s="171" t="s">
        <v>1555</v>
      </c>
      <c r="H341" s="181">
        <v>0</v>
      </c>
      <c r="I341" s="181">
        <v>4591</v>
      </c>
      <c r="J341" s="181">
        <f t="shared" si="35"/>
        <v>4591</v>
      </c>
      <c r="K341" s="171" t="s">
        <v>1556</v>
      </c>
      <c r="L341" s="171">
        <v>25269757</v>
      </c>
      <c r="M341" s="166">
        <v>45296</v>
      </c>
      <c r="N341" s="166" t="s">
        <v>196</v>
      </c>
      <c r="O341" s="478" t="s">
        <v>327</v>
      </c>
      <c r="P341" s="171" t="s">
        <v>327</v>
      </c>
      <c r="Q341" s="471">
        <v>0</v>
      </c>
      <c r="R341" s="471">
        <v>200040</v>
      </c>
      <c r="S341" s="182">
        <f t="shared" si="31"/>
        <v>200040</v>
      </c>
      <c r="T341" s="215">
        <v>15913</v>
      </c>
      <c r="U341" s="171">
        <v>168</v>
      </c>
      <c r="V341" s="171" t="s">
        <v>64</v>
      </c>
      <c r="W341" s="171" t="s">
        <v>64</v>
      </c>
      <c r="X341" s="180" t="s">
        <v>276</v>
      </c>
      <c r="Y341" s="171" t="s">
        <v>115</v>
      </c>
      <c r="Z341" s="171" t="s">
        <v>1557</v>
      </c>
      <c r="AA341" s="192">
        <v>0.04</v>
      </c>
      <c r="AB341" s="196" t="s">
        <v>552</v>
      </c>
      <c r="AC341" s="183">
        <v>1.7000000000000001E-2</v>
      </c>
      <c r="AD341" s="184">
        <f t="shared" si="29"/>
        <v>8001.6</v>
      </c>
      <c r="AE341" s="184">
        <f t="shared" si="33"/>
        <v>1190.7142857142858</v>
      </c>
      <c r="AF341" s="181">
        <f t="shared" si="27"/>
        <v>3400.6800000000003</v>
      </c>
      <c r="AG341" s="184">
        <f t="shared" si="34"/>
        <v>4591.3942857142865</v>
      </c>
      <c r="AH341" s="185">
        <v>0.03</v>
      </c>
      <c r="AI341" s="181">
        <f t="shared" si="32"/>
        <v>6001.2</v>
      </c>
    </row>
    <row r="342" spans="1:35" x14ac:dyDescent="0.25">
      <c r="A342" s="470" t="s">
        <v>615</v>
      </c>
      <c r="B342" s="171" t="s">
        <v>24</v>
      </c>
      <c r="C342" s="21" t="s">
        <v>24</v>
      </c>
      <c r="D342" s="21" t="s">
        <v>420</v>
      </c>
      <c r="E342" s="19" t="s">
        <v>200</v>
      </c>
      <c r="F342" s="171" t="s">
        <v>800</v>
      </c>
      <c r="G342" s="171" t="s">
        <v>810</v>
      </c>
      <c r="H342" s="181">
        <v>0</v>
      </c>
      <c r="I342" s="181">
        <v>4840</v>
      </c>
      <c r="J342" s="181">
        <f t="shared" si="35"/>
        <v>4840</v>
      </c>
      <c r="K342" s="171" t="s">
        <v>1558</v>
      </c>
      <c r="L342" s="171">
        <v>24298734</v>
      </c>
      <c r="M342" s="166">
        <v>45296</v>
      </c>
      <c r="N342" s="166" t="s">
        <v>196</v>
      </c>
      <c r="O342" s="478" t="s">
        <v>148</v>
      </c>
      <c r="P342" s="21" t="s">
        <v>287</v>
      </c>
      <c r="Q342" s="471">
        <v>0</v>
      </c>
      <c r="R342" s="471">
        <v>210874</v>
      </c>
      <c r="S342" s="182">
        <f t="shared" si="31"/>
        <v>210874</v>
      </c>
      <c r="T342" s="215">
        <v>15002</v>
      </c>
      <c r="U342" s="171">
        <v>168</v>
      </c>
      <c r="V342" s="171" t="s">
        <v>64</v>
      </c>
      <c r="W342" s="171" t="s">
        <v>64</v>
      </c>
      <c r="X342" s="180" t="s">
        <v>276</v>
      </c>
      <c r="Y342" s="171" t="s">
        <v>115</v>
      </c>
      <c r="Z342" s="171" t="s">
        <v>1559</v>
      </c>
      <c r="AA342" s="192">
        <v>0.04</v>
      </c>
      <c r="AB342" s="196" t="s">
        <v>552</v>
      </c>
      <c r="AC342" s="183">
        <v>1.7000000000000001E-2</v>
      </c>
      <c r="AD342" s="184">
        <f t="shared" si="29"/>
        <v>8434.9600000000009</v>
      </c>
      <c r="AE342" s="184">
        <f t="shared" si="33"/>
        <v>1255.202380952381</v>
      </c>
      <c r="AF342" s="181">
        <f t="shared" si="27"/>
        <v>3584.8580000000002</v>
      </c>
      <c r="AG342" s="184">
        <f t="shared" si="34"/>
        <v>4840.0603809523809</v>
      </c>
      <c r="AH342" s="185">
        <v>0.03</v>
      </c>
      <c r="AI342" s="181">
        <f t="shared" si="32"/>
        <v>6326.2199999999993</v>
      </c>
    </row>
    <row r="343" spans="1:35" x14ac:dyDescent="0.25">
      <c r="A343" s="470" t="s">
        <v>615</v>
      </c>
      <c r="B343" s="171" t="s">
        <v>27</v>
      </c>
      <c r="C343" s="328" t="s">
        <v>27</v>
      </c>
      <c r="D343" s="180" t="s">
        <v>5938</v>
      </c>
      <c r="E343" s="330" t="s">
        <v>209</v>
      </c>
      <c r="F343" s="171" t="s">
        <v>564</v>
      </c>
      <c r="G343" s="171" t="s">
        <v>565</v>
      </c>
      <c r="H343" s="181">
        <v>7442</v>
      </c>
      <c r="I343" s="181">
        <v>7836</v>
      </c>
      <c r="J343" s="181">
        <f t="shared" si="35"/>
        <v>394</v>
      </c>
      <c r="K343" s="171" t="s">
        <v>1560</v>
      </c>
      <c r="L343" s="171">
        <v>25643521</v>
      </c>
      <c r="M343" s="166">
        <v>45296</v>
      </c>
      <c r="N343" s="166" t="s">
        <v>196</v>
      </c>
      <c r="O343" s="478" t="s">
        <v>173</v>
      </c>
      <c r="P343" s="21" t="s">
        <v>328</v>
      </c>
      <c r="Q343" s="181">
        <v>193116</v>
      </c>
      <c r="R343" s="181">
        <v>337051</v>
      </c>
      <c r="S343" s="182">
        <f t="shared" si="31"/>
        <v>143935</v>
      </c>
      <c r="T343" s="215">
        <v>122611</v>
      </c>
      <c r="U343" s="171">
        <v>168</v>
      </c>
      <c r="V343" s="171" t="s">
        <v>63</v>
      </c>
      <c r="W343" s="171" t="s">
        <v>63</v>
      </c>
      <c r="X343" s="180" t="s">
        <v>277</v>
      </c>
      <c r="Y343" s="171"/>
      <c r="Z343" s="171" t="s">
        <v>1561</v>
      </c>
      <c r="AA343" s="192">
        <v>0.04</v>
      </c>
      <c r="AB343" s="196" t="s">
        <v>552</v>
      </c>
      <c r="AC343" s="183">
        <v>1.7000000000000001E-2</v>
      </c>
      <c r="AD343" s="184">
        <f t="shared" si="29"/>
        <v>13482.04</v>
      </c>
      <c r="AE343" s="184">
        <f t="shared" si="33"/>
        <v>2006.2559523809523</v>
      </c>
      <c r="AF343" s="181">
        <f t="shared" si="27"/>
        <v>5729.8670000000002</v>
      </c>
      <c r="AG343" s="184">
        <f t="shared" si="34"/>
        <v>7736.1229523809525</v>
      </c>
      <c r="AH343" s="185">
        <v>0.03</v>
      </c>
      <c r="AI343" s="181">
        <f t="shared" si="32"/>
        <v>4318.05</v>
      </c>
    </row>
    <row r="344" spans="1:35" x14ac:dyDescent="0.25">
      <c r="A344" s="470" t="s">
        <v>615</v>
      </c>
      <c r="B344" s="171" t="s">
        <v>24</v>
      </c>
      <c r="C344" s="328" t="s">
        <v>24</v>
      </c>
      <c r="D344" s="21" t="s">
        <v>420</v>
      </c>
      <c r="E344" s="21" t="s">
        <v>532</v>
      </c>
      <c r="F344" s="171" t="s">
        <v>853</v>
      </c>
      <c r="G344" s="171" t="s">
        <v>854</v>
      </c>
      <c r="H344" s="181">
        <v>0</v>
      </c>
      <c r="I344" s="181">
        <v>2350</v>
      </c>
      <c r="J344" s="181">
        <f t="shared" si="35"/>
        <v>2350</v>
      </c>
      <c r="K344" s="171" t="s">
        <v>1562</v>
      </c>
      <c r="L344" s="171">
        <v>26197171</v>
      </c>
      <c r="M344" s="166">
        <v>45296</v>
      </c>
      <c r="N344" s="166" t="s">
        <v>196</v>
      </c>
      <c r="O344" s="478" t="s">
        <v>43</v>
      </c>
      <c r="P344" s="21" t="s">
        <v>43</v>
      </c>
      <c r="Q344" s="471">
        <v>0</v>
      </c>
      <c r="R344" s="471">
        <v>102387</v>
      </c>
      <c r="S344" s="182">
        <f t="shared" si="31"/>
        <v>102387</v>
      </c>
      <c r="T344" s="215">
        <v>102387</v>
      </c>
      <c r="U344" s="171">
        <v>168</v>
      </c>
      <c r="V344" s="171" t="s">
        <v>64</v>
      </c>
      <c r="W344" s="171" t="s">
        <v>64</v>
      </c>
      <c r="X344" s="180" t="s">
        <v>276</v>
      </c>
      <c r="Y344" s="171" t="s">
        <v>115</v>
      </c>
      <c r="Z344" s="171" t="s">
        <v>1563</v>
      </c>
      <c r="AA344" s="192">
        <v>0.04</v>
      </c>
      <c r="AB344" s="196" t="s">
        <v>552</v>
      </c>
      <c r="AC344" s="183">
        <v>1.7000000000000001E-2</v>
      </c>
      <c r="AD344" s="184">
        <f t="shared" si="29"/>
        <v>4095.48</v>
      </c>
      <c r="AE344" s="184">
        <f t="shared" si="33"/>
        <v>609.44642857142856</v>
      </c>
      <c r="AF344" s="181">
        <f t="shared" ref="AF344:AF463" si="36">AC344*R344</f>
        <v>1740.5790000000002</v>
      </c>
      <c r="AG344" s="184">
        <f t="shared" si="34"/>
        <v>2350.0254285714286</v>
      </c>
      <c r="AH344" s="185">
        <v>0.03</v>
      </c>
      <c r="AI344" s="181">
        <f t="shared" si="32"/>
        <v>3071.6099999999997</v>
      </c>
    </row>
    <row r="345" spans="1:35" x14ac:dyDescent="0.25">
      <c r="A345" s="470" t="s">
        <v>615</v>
      </c>
      <c r="B345" s="171" t="s">
        <v>27</v>
      </c>
      <c r="C345" s="328" t="s">
        <v>27</v>
      </c>
      <c r="D345" s="180" t="s">
        <v>5938</v>
      </c>
      <c r="E345" s="331" t="s">
        <v>405</v>
      </c>
      <c r="F345" s="171" t="s">
        <v>730</v>
      </c>
      <c r="G345" s="171" t="s">
        <v>601</v>
      </c>
      <c r="H345" s="181">
        <v>836</v>
      </c>
      <c r="I345" s="181">
        <v>836</v>
      </c>
      <c r="J345" s="181">
        <f t="shared" si="35"/>
        <v>0</v>
      </c>
      <c r="K345" s="171" t="s">
        <v>1564</v>
      </c>
      <c r="L345" s="171">
        <v>25366107</v>
      </c>
      <c r="M345" s="166">
        <v>45296</v>
      </c>
      <c r="N345" s="166" t="s">
        <v>196</v>
      </c>
      <c r="O345" s="478" t="s">
        <v>43</v>
      </c>
      <c r="P345" s="171" t="s">
        <v>43</v>
      </c>
      <c r="Q345" s="471">
        <v>12131</v>
      </c>
      <c r="R345" s="471">
        <v>25136</v>
      </c>
      <c r="S345" s="182">
        <f t="shared" si="31"/>
        <v>13005</v>
      </c>
      <c r="T345" s="215">
        <v>11299</v>
      </c>
      <c r="U345" s="171">
        <v>108</v>
      </c>
      <c r="V345" s="171" t="s">
        <v>63</v>
      </c>
      <c r="W345" s="171" t="s">
        <v>63</v>
      </c>
      <c r="X345" s="180" t="s">
        <v>277</v>
      </c>
      <c r="Y345" s="171"/>
      <c r="Z345" s="171" t="s">
        <v>1565</v>
      </c>
      <c r="AA345" s="192">
        <v>0.03</v>
      </c>
      <c r="AB345" s="196" t="s">
        <v>552</v>
      </c>
      <c r="AC345" s="183">
        <v>2.4E-2</v>
      </c>
      <c r="AD345" s="184">
        <f t="shared" si="29"/>
        <v>754.07999999999993</v>
      </c>
      <c r="AE345" s="184">
        <f t="shared" si="33"/>
        <v>232.74074074074073</v>
      </c>
      <c r="AF345" s="181">
        <f t="shared" si="36"/>
        <v>603.26400000000001</v>
      </c>
      <c r="AG345" s="184">
        <f t="shared" si="34"/>
        <v>836.00474074074077</v>
      </c>
      <c r="AH345" s="185">
        <v>0.06</v>
      </c>
      <c r="AI345" s="181">
        <f t="shared" si="32"/>
        <v>780.3</v>
      </c>
    </row>
    <row r="346" spans="1:35" x14ac:dyDescent="0.25">
      <c r="A346" s="470" t="s">
        <v>615</v>
      </c>
      <c r="B346" s="171" t="s">
        <v>23</v>
      </c>
      <c r="C346" s="328" t="s">
        <v>23</v>
      </c>
      <c r="D346" s="180" t="s">
        <v>5937</v>
      </c>
      <c r="E346" s="19" t="s">
        <v>447</v>
      </c>
      <c r="F346" s="171" t="s">
        <v>855</v>
      </c>
      <c r="G346" s="171" t="s">
        <v>591</v>
      </c>
      <c r="H346" s="181">
        <v>0</v>
      </c>
      <c r="I346" s="181">
        <v>10262</v>
      </c>
      <c r="J346" s="181">
        <f t="shared" si="35"/>
        <v>10262</v>
      </c>
      <c r="K346" s="470" t="s">
        <v>1566</v>
      </c>
      <c r="L346" s="171">
        <v>22172892</v>
      </c>
      <c r="M346" s="166">
        <v>45296</v>
      </c>
      <c r="N346" s="166" t="s">
        <v>196</v>
      </c>
      <c r="O346" s="478" t="s">
        <v>173</v>
      </c>
      <c r="P346" s="21" t="s">
        <v>357</v>
      </c>
      <c r="Q346" s="471">
        <v>0</v>
      </c>
      <c r="R346" s="471">
        <v>447107</v>
      </c>
      <c r="S346" s="182">
        <f t="shared" si="31"/>
        <v>447107</v>
      </c>
      <c r="T346" s="215">
        <v>18292</v>
      </c>
      <c r="U346" s="171">
        <v>168</v>
      </c>
      <c r="V346" s="171" t="s">
        <v>64</v>
      </c>
      <c r="W346" s="171" t="s">
        <v>64</v>
      </c>
      <c r="X346" s="180" t="s">
        <v>276</v>
      </c>
      <c r="Y346" s="171" t="s">
        <v>115</v>
      </c>
      <c r="Z346" s="171" t="s">
        <v>1567</v>
      </c>
      <c r="AA346" s="192">
        <v>0.04</v>
      </c>
      <c r="AB346" s="196" t="s">
        <v>552</v>
      </c>
      <c r="AC346" s="183">
        <v>1.7000000000000001E-2</v>
      </c>
      <c r="AD346" s="184">
        <f t="shared" si="29"/>
        <v>17884.28</v>
      </c>
      <c r="AE346" s="184">
        <f t="shared" si="33"/>
        <v>2661.3511904761904</v>
      </c>
      <c r="AF346" s="181">
        <f t="shared" si="36"/>
        <v>7600.8190000000004</v>
      </c>
      <c r="AG346" s="184">
        <f t="shared" si="34"/>
        <v>10262.17019047619</v>
      </c>
      <c r="AH346" s="185">
        <v>0.03</v>
      </c>
      <c r="AI346" s="181">
        <f t="shared" si="32"/>
        <v>13413.21</v>
      </c>
    </row>
    <row r="347" spans="1:35" x14ac:dyDescent="0.25">
      <c r="A347" s="470" t="s">
        <v>615</v>
      </c>
      <c r="B347" s="171" t="s">
        <v>27</v>
      </c>
      <c r="C347" s="328" t="s">
        <v>27</v>
      </c>
      <c r="D347" s="180" t="s">
        <v>5938</v>
      </c>
      <c r="E347" s="21" t="s">
        <v>405</v>
      </c>
      <c r="F347" s="171" t="s">
        <v>546</v>
      </c>
      <c r="G347" s="171" t="s">
        <v>590</v>
      </c>
      <c r="H347" s="181">
        <v>0</v>
      </c>
      <c r="I347" s="181">
        <v>1696</v>
      </c>
      <c r="J347" s="181">
        <f t="shared" si="35"/>
        <v>1696</v>
      </c>
      <c r="K347" s="171" t="s">
        <v>1568</v>
      </c>
      <c r="L347" s="171">
        <v>33141955</v>
      </c>
      <c r="M347" s="166">
        <v>45296</v>
      </c>
      <c r="N347" s="166" t="s">
        <v>196</v>
      </c>
      <c r="O347" s="478" t="s">
        <v>43</v>
      </c>
      <c r="P347" s="171" t="s">
        <v>43</v>
      </c>
      <c r="Q347" s="471">
        <v>0</v>
      </c>
      <c r="R347" s="471">
        <v>55000</v>
      </c>
      <c r="S347" s="182">
        <f t="shared" si="31"/>
        <v>55000</v>
      </c>
      <c r="T347" s="215">
        <v>51150</v>
      </c>
      <c r="U347" s="171">
        <v>120</v>
      </c>
      <c r="V347" s="171" t="s">
        <v>62</v>
      </c>
      <c r="W347" s="171" t="s">
        <v>62</v>
      </c>
      <c r="X347" s="180" t="s">
        <v>276</v>
      </c>
      <c r="Y347" s="171"/>
      <c r="Z347" s="171" t="s">
        <v>1569</v>
      </c>
      <c r="AA347" s="192">
        <v>0.03</v>
      </c>
      <c r="AB347" s="196" t="s">
        <v>552</v>
      </c>
      <c r="AC347" s="183">
        <v>1.7000000000000001E-2</v>
      </c>
      <c r="AD347" s="184">
        <f t="shared" si="29"/>
        <v>1650</v>
      </c>
      <c r="AE347" s="184">
        <f t="shared" si="33"/>
        <v>458.33333333333331</v>
      </c>
      <c r="AF347" s="181">
        <f t="shared" si="36"/>
        <v>935.00000000000011</v>
      </c>
      <c r="AG347" s="184">
        <f t="shared" si="34"/>
        <v>1393.3333333333335</v>
      </c>
      <c r="AH347" s="185">
        <v>0.06</v>
      </c>
      <c r="AI347" s="181">
        <f t="shared" si="32"/>
        <v>3300</v>
      </c>
    </row>
    <row r="348" spans="1:35" x14ac:dyDescent="0.25">
      <c r="A348" s="470" t="s">
        <v>615</v>
      </c>
      <c r="B348" s="171" t="s">
        <v>184</v>
      </c>
      <c r="C348" s="328" t="s">
        <v>184</v>
      </c>
      <c r="D348" s="180" t="s">
        <v>101</v>
      </c>
      <c r="E348" s="331" t="s">
        <v>405</v>
      </c>
      <c r="F348" s="171" t="s">
        <v>557</v>
      </c>
      <c r="G348" s="171" t="s">
        <v>559</v>
      </c>
      <c r="H348" s="181">
        <v>0</v>
      </c>
      <c r="I348" s="181">
        <v>2366</v>
      </c>
      <c r="J348" s="181">
        <f t="shared" si="35"/>
        <v>2366</v>
      </c>
      <c r="K348" s="171" t="s">
        <v>1570</v>
      </c>
      <c r="L348" s="171">
        <v>22209649</v>
      </c>
      <c r="M348" s="166">
        <v>45296</v>
      </c>
      <c r="N348" s="166" t="s">
        <v>196</v>
      </c>
      <c r="O348" s="478" t="s">
        <v>173</v>
      </c>
      <c r="P348" s="21" t="s">
        <v>465</v>
      </c>
      <c r="Q348" s="471">
        <v>0</v>
      </c>
      <c r="R348" s="471">
        <v>50000</v>
      </c>
      <c r="S348" s="182">
        <f t="shared" si="31"/>
        <v>50000</v>
      </c>
      <c r="T348" s="215">
        <v>46400</v>
      </c>
      <c r="U348" s="171">
        <v>3</v>
      </c>
      <c r="V348" s="171" t="s">
        <v>62</v>
      </c>
      <c r="W348" s="171" t="s">
        <v>62</v>
      </c>
      <c r="X348" s="180" t="s">
        <v>276</v>
      </c>
      <c r="Y348" s="171"/>
      <c r="Z348" s="171" t="s">
        <v>1571</v>
      </c>
      <c r="AA348" s="192">
        <v>0.03</v>
      </c>
      <c r="AB348" s="196" t="s">
        <v>552</v>
      </c>
      <c r="AC348" s="183">
        <v>0.14000000000000001</v>
      </c>
      <c r="AD348" s="184">
        <f t="shared" ref="AD348:AD491" si="37">AA348*R348</f>
        <v>1500</v>
      </c>
      <c r="AE348" s="184">
        <f t="shared" si="33"/>
        <v>16666.666666666668</v>
      </c>
      <c r="AF348" s="181">
        <f t="shared" si="36"/>
        <v>7000.0000000000009</v>
      </c>
      <c r="AG348" s="184">
        <f t="shared" si="34"/>
        <v>23666.666666666668</v>
      </c>
      <c r="AH348" s="185">
        <v>0.06</v>
      </c>
      <c r="AI348" s="181">
        <f t="shared" si="32"/>
        <v>3000</v>
      </c>
    </row>
    <row r="349" spans="1:35" x14ac:dyDescent="0.25">
      <c r="A349" s="470" t="s">
        <v>615</v>
      </c>
      <c r="B349" s="21" t="s">
        <v>83</v>
      </c>
      <c r="C349" s="21" t="s">
        <v>23</v>
      </c>
      <c r="D349" s="180" t="s">
        <v>5937</v>
      </c>
      <c r="E349" s="21" t="s">
        <v>211</v>
      </c>
      <c r="F349" s="171" t="s">
        <v>856</v>
      </c>
      <c r="G349" s="171" t="s">
        <v>806</v>
      </c>
      <c r="H349" s="181">
        <v>10857</v>
      </c>
      <c r="I349" s="181">
        <v>10857</v>
      </c>
      <c r="J349" s="181">
        <f t="shared" si="35"/>
        <v>0</v>
      </c>
      <c r="K349" s="171" t="s">
        <v>1572</v>
      </c>
      <c r="L349" s="171">
        <v>27952865</v>
      </c>
      <c r="M349" s="166">
        <v>45296</v>
      </c>
      <c r="N349" s="166" t="s">
        <v>196</v>
      </c>
      <c r="O349" s="478" t="s">
        <v>327</v>
      </c>
      <c r="P349" s="171" t="s">
        <v>327</v>
      </c>
      <c r="Q349" s="471">
        <v>403781.84</v>
      </c>
      <c r="R349" s="471">
        <v>468673</v>
      </c>
      <c r="S349" s="182">
        <f t="shared" ref="S349:S412" si="38">R349-Q349</f>
        <v>64891.159999999974</v>
      </c>
      <c r="T349" s="215">
        <v>35670</v>
      </c>
      <c r="U349" s="171">
        <v>168</v>
      </c>
      <c r="V349" s="171" t="s">
        <v>63</v>
      </c>
      <c r="W349" s="171" t="s">
        <v>63</v>
      </c>
      <c r="X349" s="180" t="s">
        <v>277</v>
      </c>
      <c r="Y349" s="171"/>
      <c r="Z349" s="171" t="s">
        <v>1573</v>
      </c>
      <c r="AA349" s="192">
        <v>0.04</v>
      </c>
      <c r="AB349" s="196" t="s">
        <v>552</v>
      </c>
      <c r="AC349" s="183">
        <v>1.7000000000000001E-2</v>
      </c>
      <c r="AD349" s="184">
        <f t="shared" si="37"/>
        <v>18746.920000000002</v>
      </c>
      <c r="AE349" s="184">
        <f t="shared" si="33"/>
        <v>2789.7202380952381</v>
      </c>
      <c r="AF349" s="181">
        <f t="shared" si="36"/>
        <v>7967.4410000000007</v>
      </c>
      <c r="AG349" s="184">
        <f t="shared" si="34"/>
        <v>10757.161238095239</v>
      </c>
      <c r="AH349" s="185">
        <v>0.03</v>
      </c>
      <c r="AI349" s="181">
        <f t="shared" ref="AI349:AI550" si="39">S349*AH349</f>
        <v>1946.7347999999993</v>
      </c>
    </row>
    <row r="350" spans="1:35" x14ac:dyDescent="0.25">
      <c r="A350" s="470" t="s">
        <v>615</v>
      </c>
      <c r="B350" s="171" t="s">
        <v>184</v>
      </c>
      <c r="C350" s="328" t="s">
        <v>184</v>
      </c>
      <c r="D350" s="180" t="s">
        <v>101</v>
      </c>
      <c r="E350" s="10" t="s">
        <v>212</v>
      </c>
      <c r="F350" s="171" t="s">
        <v>832</v>
      </c>
      <c r="G350" s="171" t="s">
        <v>627</v>
      </c>
      <c r="H350" s="181">
        <v>19560</v>
      </c>
      <c r="I350" s="181">
        <v>18823</v>
      </c>
      <c r="J350" s="181">
        <f t="shared" si="35"/>
        <v>-737</v>
      </c>
      <c r="K350" s="171" t="s">
        <v>1574</v>
      </c>
      <c r="L350" s="171">
        <v>34644998</v>
      </c>
      <c r="M350" s="166">
        <v>45296</v>
      </c>
      <c r="N350" s="166" t="s">
        <v>196</v>
      </c>
      <c r="O350" s="478" t="s">
        <v>128</v>
      </c>
      <c r="P350" s="21" t="s">
        <v>128</v>
      </c>
      <c r="Q350" s="471">
        <v>631666.94999999995</v>
      </c>
      <c r="R350" s="471">
        <v>820102</v>
      </c>
      <c r="S350" s="182">
        <f t="shared" si="38"/>
        <v>188435.05000000005</v>
      </c>
      <c r="T350" s="215">
        <v>138088</v>
      </c>
      <c r="U350" s="171">
        <v>168</v>
      </c>
      <c r="V350" s="180" t="s">
        <v>63</v>
      </c>
      <c r="W350" s="171" t="s">
        <v>63</v>
      </c>
      <c r="X350" s="180" t="s">
        <v>277</v>
      </c>
      <c r="Y350" s="171"/>
      <c r="Z350" s="171" t="s">
        <v>1575</v>
      </c>
      <c r="AA350" s="192">
        <v>0.04</v>
      </c>
      <c r="AB350" s="196" t="s">
        <v>552</v>
      </c>
      <c r="AC350" s="183">
        <v>1.7000000000000001E-2</v>
      </c>
      <c r="AD350" s="184">
        <f t="shared" si="37"/>
        <v>32804.080000000002</v>
      </c>
      <c r="AE350" s="184">
        <f t="shared" si="33"/>
        <v>4881.5595238095239</v>
      </c>
      <c r="AF350" s="181">
        <f t="shared" si="36"/>
        <v>13941.734</v>
      </c>
      <c r="AG350" s="184">
        <f t="shared" si="34"/>
        <v>18823.293523809523</v>
      </c>
      <c r="AH350" s="185">
        <v>0.03</v>
      </c>
      <c r="AI350" s="181">
        <f t="shared" si="39"/>
        <v>5653.0515000000014</v>
      </c>
    </row>
    <row r="351" spans="1:35" x14ac:dyDescent="0.25">
      <c r="A351" s="470" t="s">
        <v>615</v>
      </c>
      <c r="B351" s="171" t="s">
        <v>23</v>
      </c>
      <c r="C351" s="328" t="s">
        <v>23</v>
      </c>
      <c r="D351" s="180" t="s">
        <v>5937</v>
      </c>
      <c r="E351" s="21" t="s">
        <v>447</v>
      </c>
      <c r="F351" s="171" t="s">
        <v>857</v>
      </c>
      <c r="G351" s="171" t="s">
        <v>667</v>
      </c>
      <c r="H351" s="181">
        <v>32453</v>
      </c>
      <c r="I351" s="181">
        <v>32453</v>
      </c>
      <c r="J351" s="181">
        <f t="shared" si="35"/>
        <v>0</v>
      </c>
      <c r="K351" s="171" t="s">
        <v>1576</v>
      </c>
      <c r="L351" s="171">
        <v>23208510</v>
      </c>
      <c r="M351" s="166">
        <v>45296</v>
      </c>
      <c r="N351" s="166" t="s">
        <v>196</v>
      </c>
      <c r="O351" s="478" t="s">
        <v>173</v>
      </c>
      <c r="P351" s="21" t="s">
        <v>463</v>
      </c>
      <c r="Q351" s="181">
        <v>1201487</v>
      </c>
      <c r="R351" s="181">
        <v>1413950</v>
      </c>
      <c r="S351" s="182">
        <f t="shared" si="38"/>
        <v>212463</v>
      </c>
      <c r="T351" s="215">
        <v>126526</v>
      </c>
      <c r="U351" s="171">
        <v>168</v>
      </c>
      <c r="V351" s="171" t="s">
        <v>63</v>
      </c>
      <c r="W351" s="171" t="s">
        <v>63</v>
      </c>
      <c r="X351" s="180" t="s">
        <v>277</v>
      </c>
      <c r="Y351" s="171"/>
      <c r="Z351" s="171" t="s">
        <v>1577</v>
      </c>
      <c r="AA351" s="192">
        <v>0.04</v>
      </c>
      <c r="AB351" s="196" t="s">
        <v>552</v>
      </c>
      <c r="AC351" s="183">
        <v>1.7000000000000001E-2</v>
      </c>
      <c r="AD351" s="184">
        <f t="shared" si="37"/>
        <v>56558</v>
      </c>
      <c r="AE351" s="184">
        <f t="shared" si="33"/>
        <v>8416.3690476190477</v>
      </c>
      <c r="AF351" s="181">
        <f t="shared" si="36"/>
        <v>24037.15</v>
      </c>
      <c r="AG351" s="184">
        <f t="shared" si="34"/>
        <v>32453.519047619047</v>
      </c>
      <c r="AH351" s="185">
        <v>0.03</v>
      </c>
      <c r="AI351" s="181">
        <f t="shared" si="39"/>
        <v>6373.8899999999994</v>
      </c>
    </row>
    <row r="352" spans="1:35" x14ac:dyDescent="0.25">
      <c r="A352" s="470" t="s">
        <v>615</v>
      </c>
      <c r="B352" s="171" t="s">
        <v>29</v>
      </c>
      <c r="C352" s="328" t="s">
        <v>29</v>
      </c>
      <c r="D352" s="21" t="s">
        <v>168</v>
      </c>
      <c r="E352" s="331" t="s">
        <v>455</v>
      </c>
      <c r="F352" s="171" t="s">
        <v>703</v>
      </c>
      <c r="G352" s="171" t="s">
        <v>704</v>
      </c>
      <c r="H352" s="181">
        <v>0</v>
      </c>
      <c r="I352" s="181">
        <v>5833</v>
      </c>
      <c r="J352" s="181">
        <f t="shared" si="35"/>
        <v>5833</v>
      </c>
      <c r="K352" s="171" t="s">
        <v>1578</v>
      </c>
      <c r="L352" s="171">
        <v>38807872</v>
      </c>
      <c r="M352" s="166">
        <v>45296</v>
      </c>
      <c r="N352" s="166" t="s">
        <v>196</v>
      </c>
      <c r="O352" s="478" t="s">
        <v>148</v>
      </c>
      <c r="P352" s="21" t="s">
        <v>264</v>
      </c>
      <c r="Q352" s="471">
        <v>0</v>
      </c>
      <c r="R352" s="471">
        <v>100000</v>
      </c>
      <c r="S352" s="182">
        <f t="shared" si="38"/>
        <v>100000</v>
      </c>
      <c r="T352" s="215">
        <v>93900</v>
      </c>
      <c r="U352" s="171">
        <v>48</v>
      </c>
      <c r="V352" s="171" t="s">
        <v>62</v>
      </c>
      <c r="W352" s="171" t="s">
        <v>62</v>
      </c>
      <c r="X352" s="171" t="s">
        <v>276</v>
      </c>
      <c r="Y352" s="171"/>
      <c r="Z352" s="171" t="s">
        <v>1579</v>
      </c>
      <c r="AA352" s="192">
        <v>0.03</v>
      </c>
      <c r="AB352" s="196" t="s">
        <v>552</v>
      </c>
      <c r="AC352" s="183">
        <v>3.7499999999999999E-2</v>
      </c>
      <c r="AD352" s="184">
        <f t="shared" si="37"/>
        <v>3000</v>
      </c>
      <c r="AE352" s="184">
        <f t="shared" si="33"/>
        <v>2083.3333333333335</v>
      </c>
      <c r="AF352" s="181">
        <f t="shared" si="36"/>
        <v>3750</v>
      </c>
      <c r="AG352" s="184">
        <f t="shared" si="34"/>
        <v>5833.3333333333339</v>
      </c>
      <c r="AH352" s="185">
        <v>0.06</v>
      </c>
      <c r="AI352" s="181">
        <f t="shared" si="39"/>
        <v>6000</v>
      </c>
    </row>
    <row r="353" spans="1:35" x14ac:dyDescent="0.25">
      <c r="A353" s="470" t="s">
        <v>615</v>
      </c>
      <c r="B353" s="171" t="s">
        <v>29</v>
      </c>
      <c r="C353" s="328" t="s">
        <v>29</v>
      </c>
      <c r="D353" s="21" t="s">
        <v>168</v>
      </c>
      <c r="E353" s="21" t="s">
        <v>455</v>
      </c>
      <c r="F353" s="171" t="s">
        <v>587</v>
      </c>
      <c r="G353" s="171" t="s">
        <v>593</v>
      </c>
      <c r="H353" s="181">
        <v>0</v>
      </c>
      <c r="I353" s="181">
        <v>568</v>
      </c>
      <c r="J353" s="181">
        <f t="shared" si="35"/>
        <v>568</v>
      </c>
      <c r="K353" s="171" t="s">
        <v>1580</v>
      </c>
      <c r="L353" s="171">
        <v>22906664</v>
      </c>
      <c r="M353" s="166">
        <v>45296</v>
      </c>
      <c r="N353" s="166" t="s">
        <v>196</v>
      </c>
      <c r="O353" s="478" t="s">
        <v>43</v>
      </c>
      <c r="P353" s="21" t="s">
        <v>43</v>
      </c>
      <c r="Q353" s="471">
        <v>0</v>
      </c>
      <c r="R353" s="471">
        <v>17078</v>
      </c>
      <c r="S353" s="182">
        <f t="shared" si="38"/>
        <v>17078</v>
      </c>
      <c r="T353" s="215">
        <v>15124</v>
      </c>
      <c r="U353" s="171">
        <v>108</v>
      </c>
      <c r="V353" s="171" t="s">
        <v>62</v>
      </c>
      <c r="W353" s="171" t="s">
        <v>62</v>
      </c>
      <c r="X353" s="171" t="s">
        <v>276</v>
      </c>
      <c r="Y353" s="171"/>
      <c r="Z353" s="171" t="s">
        <v>1581</v>
      </c>
      <c r="AA353" s="192">
        <v>0.03</v>
      </c>
      <c r="AB353" s="196" t="s">
        <v>552</v>
      </c>
      <c r="AC353" s="183">
        <v>2.4E-2</v>
      </c>
      <c r="AD353" s="184">
        <f t="shared" si="37"/>
        <v>512.34</v>
      </c>
      <c r="AE353" s="184">
        <f t="shared" si="33"/>
        <v>158.12962962962962</v>
      </c>
      <c r="AF353" s="181">
        <f t="shared" si="36"/>
        <v>409.87200000000001</v>
      </c>
      <c r="AG353" s="184">
        <f t="shared" si="34"/>
        <v>568.00162962962963</v>
      </c>
      <c r="AH353" s="185">
        <v>0.06</v>
      </c>
      <c r="AI353" s="181">
        <f t="shared" si="39"/>
        <v>1024.68</v>
      </c>
    </row>
    <row r="354" spans="1:35" x14ac:dyDescent="0.25">
      <c r="A354" s="470" t="s">
        <v>615</v>
      </c>
      <c r="B354" s="171" t="s">
        <v>37</v>
      </c>
      <c r="C354" s="328" t="s">
        <v>37</v>
      </c>
      <c r="D354" s="180" t="s">
        <v>99</v>
      </c>
      <c r="E354" s="21" t="s">
        <v>457</v>
      </c>
      <c r="F354" s="171" t="s">
        <v>858</v>
      </c>
      <c r="G354" s="171" t="s">
        <v>1582</v>
      </c>
      <c r="H354" s="181">
        <v>0</v>
      </c>
      <c r="I354" s="181">
        <v>1100</v>
      </c>
      <c r="J354" s="181">
        <f t="shared" si="35"/>
        <v>1100</v>
      </c>
      <c r="K354" s="486" t="s">
        <v>1583</v>
      </c>
      <c r="L354" s="171">
        <v>22425427</v>
      </c>
      <c r="M354" s="166">
        <v>45296</v>
      </c>
      <c r="N354" s="166" t="s">
        <v>196</v>
      </c>
      <c r="O354" s="478" t="s">
        <v>366</v>
      </c>
      <c r="P354" s="21" t="s">
        <v>469</v>
      </c>
      <c r="Q354" s="471">
        <v>0</v>
      </c>
      <c r="R354" s="471">
        <v>33073</v>
      </c>
      <c r="S354" s="182">
        <f t="shared" si="38"/>
        <v>33073</v>
      </c>
      <c r="T354" s="215">
        <v>30319</v>
      </c>
      <c r="U354" s="171">
        <v>108</v>
      </c>
      <c r="V354" s="171" t="s">
        <v>62</v>
      </c>
      <c r="W354" s="171" t="s">
        <v>62</v>
      </c>
      <c r="X354" s="171" t="s">
        <v>276</v>
      </c>
      <c r="Y354" s="171"/>
      <c r="Z354" s="171" t="s">
        <v>1584</v>
      </c>
      <c r="AA354" s="192">
        <v>0.03</v>
      </c>
      <c r="AB354" s="196" t="s">
        <v>552</v>
      </c>
      <c r="AC354" s="183">
        <v>2.4E-2</v>
      </c>
      <c r="AD354" s="184">
        <f t="shared" si="37"/>
        <v>992.18999999999994</v>
      </c>
      <c r="AE354" s="184">
        <f t="shared" si="33"/>
        <v>306.23148148148147</v>
      </c>
      <c r="AF354" s="181">
        <f t="shared" si="36"/>
        <v>793.75200000000007</v>
      </c>
      <c r="AG354" s="184">
        <f t="shared" si="34"/>
        <v>1099.9834814814815</v>
      </c>
      <c r="AH354" s="185">
        <v>0.06</v>
      </c>
      <c r="AI354" s="181">
        <f t="shared" si="39"/>
        <v>1984.3799999999999</v>
      </c>
    </row>
    <row r="355" spans="1:35" x14ac:dyDescent="0.25">
      <c r="A355" s="470" t="s">
        <v>615</v>
      </c>
      <c r="B355" s="171" t="s">
        <v>39</v>
      </c>
      <c r="C355" s="328" t="s">
        <v>39</v>
      </c>
      <c r="D355" s="180" t="s">
        <v>167</v>
      </c>
      <c r="E355" s="21" t="s">
        <v>451</v>
      </c>
      <c r="F355" s="171" t="s">
        <v>859</v>
      </c>
      <c r="G355" s="171" t="s">
        <v>584</v>
      </c>
      <c r="H355" s="181">
        <v>0</v>
      </c>
      <c r="I355" s="181">
        <v>1642</v>
      </c>
      <c r="J355" s="181">
        <f t="shared" si="35"/>
        <v>1642</v>
      </c>
      <c r="K355" s="171" t="s">
        <v>1585</v>
      </c>
      <c r="L355" s="171">
        <v>34423787</v>
      </c>
      <c r="M355" s="166">
        <v>45296</v>
      </c>
      <c r="N355" s="166" t="s">
        <v>196</v>
      </c>
      <c r="O355" s="478" t="s">
        <v>148</v>
      </c>
      <c r="P355" s="21" t="s">
        <v>258</v>
      </c>
      <c r="Q355" s="471">
        <v>0</v>
      </c>
      <c r="R355" s="471">
        <v>50011</v>
      </c>
      <c r="S355" s="182">
        <f t="shared" si="38"/>
        <v>50011</v>
      </c>
      <c r="T355" s="215">
        <v>46410</v>
      </c>
      <c r="U355" s="171">
        <v>120</v>
      </c>
      <c r="V355" s="171" t="s">
        <v>62</v>
      </c>
      <c r="W355" s="171" t="s">
        <v>62</v>
      </c>
      <c r="X355" s="171" t="s">
        <v>276</v>
      </c>
      <c r="Y355" s="171"/>
      <c r="Z355" s="171" t="s">
        <v>1586</v>
      </c>
      <c r="AA355" s="192">
        <v>0.03</v>
      </c>
      <c r="AB355" s="196" t="s">
        <v>552</v>
      </c>
      <c r="AC355" s="183">
        <v>2.2499999999999999E-2</v>
      </c>
      <c r="AD355" s="184">
        <f t="shared" si="37"/>
        <v>1500.33</v>
      </c>
      <c r="AE355" s="184">
        <f t="shared" si="33"/>
        <v>416.75833333333333</v>
      </c>
      <c r="AF355" s="181">
        <f t="shared" si="36"/>
        <v>1125.2474999999999</v>
      </c>
      <c r="AG355" s="184">
        <f t="shared" si="34"/>
        <v>1542.0058333333332</v>
      </c>
      <c r="AH355" s="185">
        <v>0.06</v>
      </c>
      <c r="AI355" s="181">
        <f t="shared" si="39"/>
        <v>3000.66</v>
      </c>
    </row>
    <row r="356" spans="1:35" x14ac:dyDescent="0.25">
      <c r="A356" s="470" t="s">
        <v>615</v>
      </c>
      <c r="B356" s="171" t="s">
        <v>49</v>
      </c>
      <c r="C356" s="328" t="s">
        <v>49</v>
      </c>
      <c r="D356" s="180" t="s">
        <v>133</v>
      </c>
      <c r="E356" s="330" t="s">
        <v>458</v>
      </c>
      <c r="F356" s="171" t="s">
        <v>757</v>
      </c>
      <c r="G356" s="171" t="s">
        <v>758</v>
      </c>
      <c r="H356" s="181">
        <v>0</v>
      </c>
      <c r="I356" s="181">
        <v>7134</v>
      </c>
      <c r="J356" s="181">
        <f t="shared" si="35"/>
        <v>7134</v>
      </c>
      <c r="K356" s="171" t="s">
        <v>1587</v>
      </c>
      <c r="L356" s="171">
        <v>24758800</v>
      </c>
      <c r="M356" s="166">
        <v>45297</v>
      </c>
      <c r="N356" s="166" t="s">
        <v>196</v>
      </c>
      <c r="O356" s="478" t="s">
        <v>173</v>
      </c>
      <c r="P356" s="21" t="s">
        <v>347</v>
      </c>
      <c r="Q356" s="471">
        <v>0</v>
      </c>
      <c r="R356" s="471">
        <v>310820</v>
      </c>
      <c r="S356" s="182">
        <f t="shared" si="38"/>
        <v>310820</v>
      </c>
      <c r="T356" s="215">
        <v>17809</v>
      </c>
      <c r="U356" s="171">
        <v>168</v>
      </c>
      <c r="V356" s="171" t="s">
        <v>64</v>
      </c>
      <c r="W356" s="171" t="s">
        <v>64</v>
      </c>
      <c r="X356" s="171" t="s">
        <v>276</v>
      </c>
      <c r="Y356" s="171" t="s">
        <v>115</v>
      </c>
      <c r="Z356" s="171" t="s">
        <v>1588</v>
      </c>
      <c r="AA356" s="192">
        <v>0.04</v>
      </c>
      <c r="AB356" s="196" t="s">
        <v>552</v>
      </c>
      <c r="AC356" s="183">
        <v>1.7000000000000001E-2</v>
      </c>
      <c r="AD356" s="184">
        <f t="shared" si="37"/>
        <v>12432.800000000001</v>
      </c>
      <c r="AE356" s="184">
        <f t="shared" si="33"/>
        <v>1850.1190476190477</v>
      </c>
      <c r="AF356" s="181">
        <f t="shared" si="36"/>
        <v>5283.9400000000005</v>
      </c>
      <c r="AG356" s="184">
        <f t="shared" si="34"/>
        <v>7134.0590476190482</v>
      </c>
      <c r="AH356" s="185">
        <v>0.03</v>
      </c>
      <c r="AI356" s="181">
        <f t="shared" si="39"/>
        <v>9324.6</v>
      </c>
    </row>
    <row r="357" spans="1:35" x14ac:dyDescent="0.25">
      <c r="A357" s="470" t="s">
        <v>615</v>
      </c>
      <c r="B357" s="171" t="s">
        <v>49</v>
      </c>
      <c r="C357" s="328" t="s">
        <v>49</v>
      </c>
      <c r="D357" s="180" t="s">
        <v>133</v>
      </c>
      <c r="E357" s="21" t="s">
        <v>928</v>
      </c>
      <c r="F357" s="171" t="s">
        <v>801</v>
      </c>
      <c r="G357" s="171" t="s">
        <v>1589</v>
      </c>
      <c r="H357" s="181">
        <v>0</v>
      </c>
      <c r="I357" s="181">
        <v>23200</v>
      </c>
      <c r="J357" s="181">
        <f t="shared" si="35"/>
        <v>23200</v>
      </c>
      <c r="K357" s="171" t="s">
        <v>1590</v>
      </c>
      <c r="L357" s="171">
        <v>24642941</v>
      </c>
      <c r="M357" s="166">
        <v>45297</v>
      </c>
      <c r="N357" s="166" t="s">
        <v>196</v>
      </c>
      <c r="O357" s="478" t="s">
        <v>128</v>
      </c>
      <c r="P357" s="21" t="s">
        <v>128</v>
      </c>
      <c r="Q357" s="471">
        <v>0</v>
      </c>
      <c r="R357" s="471">
        <v>1010805</v>
      </c>
      <c r="S357" s="182">
        <f t="shared" si="38"/>
        <v>1010805</v>
      </c>
      <c r="T357" s="215">
        <v>96864</v>
      </c>
      <c r="U357" s="171">
        <v>168</v>
      </c>
      <c r="V357" s="171" t="s">
        <v>64</v>
      </c>
      <c r="W357" s="171" t="s">
        <v>64</v>
      </c>
      <c r="X357" s="171" t="s">
        <v>276</v>
      </c>
      <c r="Y357" s="171" t="s">
        <v>115</v>
      </c>
      <c r="Z357" s="171" t="s">
        <v>1591</v>
      </c>
      <c r="AA357" s="192">
        <v>0.04</v>
      </c>
      <c r="AB357" s="196" t="s">
        <v>552</v>
      </c>
      <c r="AC357" s="183">
        <v>1.7000000000000001E-2</v>
      </c>
      <c r="AD357" s="184">
        <f t="shared" si="37"/>
        <v>40432.200000000004</v>
      </c>
      <c r="AE357" s="184">
        <f t="shared" si="33"/>
        <v>6016.6964285714284</v>
      </c>
      <c r="AF357" s="181">
        <f t="shared" si="36"/>
        <v>17183.685000000001</v>
      </c>
      <c r="AG357" s="184">
        <f t="shared" si="34"/>
        <v>23200.381428571429</v>
      </c>
      <c r="AH357" s="185">
        <v>0.03</v>
      </c>
      <c r="AI357" s="181">
        <f t="shared" si="39"/>
        <v>30324.149999999998</v>
      </c>
    </row>
    <row r="358" spans="1:35" x14ac:dyDescent="0.25">
      <c r="A358" s="470" t="s">
        <v>615</v>
      </c>
      <c r="B358" s="171" t="s">
        <v>24</v>
      </c>
      <c r="C358" s="328" t="s">
        <v>24</v>
      </c>
      <c r="D358" s="21" t="s">
        <v>420</v>
      </c>
      <c r="E358" s="21" t="s">
        <v>200</v>
      </c>
      <c r="F358" s="171" t="s">
        <v>765</v>
      </c>
      <c r="G358" s="171" t="s">
        <v>752</v>
      </c>
      <c r="H358" s="181">
        <v>16373</v>
      </c>
      <c r="I358" s="181">
        <v>17287</v>
      </c>
      <c r="J358" s="181">
        <f t="shared" si="35"/>
        <v>914</v>
      </c>
      <c r="K358" s="171" t="s">
        <v>637</v>
      </c>
      <c r="L358" s="171">
        <v>24601934</v>
      </c>
      <c r="M358" s="166">
        <v>45297</v>
      </c>
      <c r="N358" s="166" t="s">
        <v>196</v>
      </c>
      <c r="O358" s="21" t="s">
        <v>148</v>
      </c>
      <c r="P358" s="21" t="s">
        <v>287</v>
      </c>
      <c r="Q358" s="471">
        <v>602446.11</v>
      </c>
      <c r="R358" s="471">
        <v>753180</v>
      </c>
      <c r="S358" s="182">
        <f t="shared" si="38"/>
        <v>150733.89000000001</v>
      </c>
      <c r="T358" s="215">
        <v>104443</v>
      </c>
      <c r="U358" s="171">
        <v>168</v>
      </c>
      <c r="V358" s="171" t="s">
        <v>63</v>
      </c>
      <c r="W358" s="171" t="s">
        <v>63</v>
      </c>
      <c r="X358" s="171" t="s">
        <v>277</v>
      </c>
      <c r="Y358" s="171"/>
      <c r="Z358" s="171" t="s">
        <v>1592</v>
      </c>
      <c r="AA358" s="192">
        <v>0.04</v>
      </c>
      <c r="AB358" s="196" t="s">
        <v>552</v>
      </c>
      <c r="AC358" s="183">
        <v>1.7000000000000001E-2</v>
      </c>
      <c r="AD358" s="184">
        <f t="shared" si="37"/>
        <v>30127.200000000001</v>
      </c>
      <c r="AE358" s="184">
        <f t="shared" si="33"/>
        <v>4483.2142857142853</v>
      </c>
      <c r="AF358" s="181">
        <f t="shared" si="36"/>
        <v>12804.060000000001</v>
      </c>
      <c r="AG358" s="184">
        <f t="shared" si="34"/>
        <v>17287.274285714288</v>
      </c>
      <c r="AH358" s="185">
        <v>0.03</v>
      </c>
      <c r="AI358" s="181">
        <f t="shared" si="39"/>
        <v>4522.0167000000001</v>
      </c>
    </row>
    <row r="359" spans="1:35" x14ac:dyDescent="0.25">
      <c r="A359" s="470" t="s">
        <v>615</v>
      </c>
      <c r="B359" s="171" t="s">
        <v>184</v>
      </c>
      <c r="C359" s="328" t="s">
        <v>184</v>
      </c>
      <c r="D359" s="180" t="s">
        <v>101</v>
      </c>
      <c r="E359" s="330" t="s">
        <v>417</v>
      </c>
      <c r="F359" s="171" t="s">
        <v>496</v>
      </c>
      <c r="G359" s="171" t="s">
        <v>700</v>
      </c>
      <c r="H359" s="181">
        <v>0</v>
      </c>
      <c r="I359" s="181">
        <v>25300</v>
      </c>
      <c r="J359" s="181">
        <f t="shared" si="35"/>
        <v>25300</v>
      </c>
      <c r="K359" s="171" t="s">
        <v>1593</v>
      </c>
      <c r="L359" s="171">
        <v>31932292</v>
      </c>
      <c r="M359" s="166">
        <v>45297</v>
      </c>
      <c r="N359" s="166" t="s">
        <v>196</v>
      </c>
      <c r="O359" s="21" t="s">
        <v>148</v>
      </c>
      <c r="P359" s="21" t="s">
        <v>45</v>
      </c>
      <c r="Q359" s="471">
        <v>0</v>
      </c>
      <c r="R359" s="471">
        <v>1102300</v>
      </c>
      <c r="S359" s="182">
        <f t="shared" si="38"/>
        <v>1102300</v>
      </c>
      <c r="T359" s="215">
        <v>53813</v>
      </c>
      <c r="U359" s="171">
        <v>168</v>
      </c>
      <c r="V359" s="171" t="s">
        <v>64</v>
      </c>
      <c r="W359" s="171" t="s">
        <v>64</v>
      </c>
      <c r="X359" s="171" t="s">
        <v>276</v>
      </c>
      <c r="Y359" s="171" t="s">
        <v>115</v>
      </c>
      <c r="Z359" s="171" t="s">
        <v>1594</v>
      </c>
      <c r="AA359" s="192">
        <v>0.04</v>
      </c>
      <c r="AB359" s="196" t="s">
        <v>552</v>
      </c>
      <c r="AC359" s="183">
        <v>1.7000000000000001E-2</v>
      </c>
      <c r="AD359" s="184">
        <f t="shared" si="37"/>
        <v>44092</v>
      </c>
      <c r="AE359" s="184">
        <f t="shared" si="33"/>
        <v>6561.3095238095239</v>
      </c>
      <c r="AF359" s="181">
        <f t="shared" si="36"/>
        <v>18739.100000000002</v>
      </c>
      <c r="AG359" s="184">
        <f t="shared" si="34"/>
        <v>25300.409523809525</v>
      </c>
      <c r="AH359" s="185">
        <v>0.03</v>
      </c>
      <c r="AI359" s="181">
        <f t="shared" si="39"/>
        <v>33069</v>
      </c>
    </row>
    <row r="360" spans="1:35" x14ac:dyDescent="0.25">
      <c r="A360" s="470" t="s">
        <v>615</v>
      </c>
      <c r="B360" s="171" t="s">
        <v>24</v>
      </c>
      <c r="C360" s="328" t="s">
        <v>24</v>
      </c>
      <c r="D360" s="21" t="s">
        <v>420</v>
      </c>
      <c r="E360" s="21" t="s">
        <v>200</v>
      </c>
      <c r="F360" s="171" t="s">
        <v>866</v>
      </c>
      <c r="G360" s="171" t="s">
        <v>1595</v>
      </c>
      <c r="H360" s="181">
        <v>0</v>
      </c>
      <c r="I360" s="181">
        <v>4835</v>
      </c>
      <c r="J360" s="181">
        <f t="shared" si="35"/>
        <v>4835</v>
      </c>
      <c r="K360" s="171" t="s">
        <v>1596</v>
      </c>
      <c r="L360" s="171">
        <v>23691924</v>
      </c>
      <c r="M360" s="166">
        <v>45297</v>
      </c>
      <c r="N360" s="166" t="s">
        <v>196</v>
      </c>
      <c r="O360" s="21" t="s">
        <v>148</v>
      </c>
      <c r="P360" s="171" t="s">
        <v>287</v>
      </c>
      <c r="Q360" s="181">
        <v>0</v>
      </c>
      <c r="R360" s="181">
        <v>210787</v>
      </c>
      <c r="S360" s="182">
        <f t="shared" si="38"/>
        <v>210787</v>
      </c>
      <c r="T360" s="215">
        <v>9746</v>
      </c>
      <c r="U360" s="171">
        <v>168</v>
      </c>
      <c r="V360" s="171" t="s">
        <v>64</v>
      </c>
      <c r="W360" s="171" t="s">
        <v>64</v>
      </c>
      <c r="X360" s="171" t="s">
        <v>276</v>
      </c>
      <c r="Y360" s="171" t="s">
        <v>115</v>
      </c>
      <c r="Z360" s="171" t="s">
        <v>1597</v>
      </c>
      <c r="AA360" s="192">
        <v>0.04</v>
      </c>
      <c r="AB360" s="196" t="s">
        <v>552</v>
      </c>
      <c r="AC360" s="183">
        <v>1.7000000000000001E-2</v>
      </c>
      <c r="AD360" s="184">
        <f t="shared" si="37"/>
        <v>8431.48</v>
      </c>
      <c r="AE360" s="184">
        <f t="shared" si="33"/>
        <v>1254.6845238095239</v>
      </c>
      <c r="AF360" s="181">
        <f t="shared" si="36"/>
        <v>3583.3790000000004</v>
      </c>
      <c r="AG360" s="184">
        <f t="shared" si="34"/>
        <v>4838.0635238095238</v>
      </c>
      <c r="AH360" s="185">
        <v>0.03</v>
      </c>
      <c r="AI360" s="181">
        <f t="shared" si="39"/>
        <v>6323.61</v>
      </c>
    </row>
    <row r="361" spans="1:35" x14ac:dyDescent="0.25">
      <c r="A361" s="470" t="s">
        <v>615</v>
      </c>
      <c r="B361" s="171" t="s">
        <v>241</v>
      </c>
      <c r="C361" s="328" t="s">
        <v>241</v>
      </c>
      <c r="D361" s="180" t="s">
        <v>101</v>
      </c>
      <c r="E361" s="21" t="s">
        <v>489</v>
      </c>
      <c r="F361" s="171" t="s">
        <v>836</v>
      </c>
      <c r="G361" s="171" t="s">
        <v>605</v>
      </c>
      <c r="H361" s="181">
        <v>0</v>
      </c>
      <c r="I361" s="181">
        <v>13990</v>
      </c>
      <c r="J361" s="181">
        <f t="shared" si="35"/>
        <v>13990</v>
      </c>
      <c r="K361" s="171" t="s">
        <v>749</v>
      </c>
      <c r="L361" s="171">
        <v>25400653</v>
      </c>
      <c r="M361" s="166">
        <v>45297</v>
      </c>
      <c r="N361" s="166" t="s">
        <v>196</v>
      </c>
      <c r="O361" s="478" t="s">
        <v>148</v>
      </c>
      <c r="P361" s="21" t="s">
        <v>329</v>
      </c>
      <c r="Q361" s="471">
        <v>0</v>
      </c>
      <c r="R361" s="471">
        <v>609532</v>
      </c>
      <c r="S361" s="182">
        <f t="shared" si="38"/>
        <v>609532</v>
      </c>
      <c r="T361" s="215">
        <v>84343</v>
      </c>
      <c r="U361" s="171">
        <v>168</v>
      </c>
      <c r="V361" s="171" t="s">
        <v>64</v>
      </c>
      <c r="W361" s="171" t="s">
        <v>64</v>
      </c>
      <c r="X361" s="171" t="s">
        <v>276</v>
      </c>
      <c r="Y361" s="171" t="s">
        <v>115</v>
      </c>
      <c r="Z361" s="171" t="s">
        <v>1598</v>
      </c>
      <c r="AA361" s="192">
        <v>0.04</v>
      </c>
      <c r="AB361" s="196" t="s">
        <v>552</v>
      </c>
      <c r="AC361" s="183">
        <v>1.7000000000000001E-2</v>
      </c>
      <c r="AD361" s="184">
        <f t="shared" si="37"/>
        <v>24381.279999999999</v>
      </c>
      <c r="AE361" s="184">
        <f t="shared" si="33"/>
        <v>3628.1666666666665</v>
      </c>
      <c r="AF361" s="181">
        <f t="shared" si="36"/>
        <v>10362.044</v>
      </c>
      <c r="AG361" s="184">
        <f t="shared" si="34"/>
        <v>13990.210666666666</v>
      </c>
      <c r="AH361" s="185">
        <v>0.03</v>
      </c>
      <c r="AI361" s="181">
        <f t="shared" si="39"/>
        <v>18285.96</v>
      </c>
    </row>
    <row r="362" spans="1:35" x14ac:dyDescent="0.25">
      <c r="A362" s="470" t="s">
        <v>615</v>
      </c>
      <c r="B362" s="171" t="s">
        <v>23</v>
      </c>
      <c r="C362" s="328" t="s">
        <v>23</v>
      </c>
      <c r="D362" s="180" t="s">
        <v>5937</v>
      </c>
      <c r="E362" s="331" t="s">
        <v>447</v>
      </c>
      <c r="F362" s="171" t="s">
        <v>586</v>
      </c>
      <c r="G362" s="171" t="s">
        <v>591</v>
      </c>
      <c r="H362" s="181">
        <v>8396</v>
      </c>
      <c r="I362" s="181">
        <v>8406</v>
      </c>
      <c r="J362" s="181">
        <f t="shared" si="35"/>
        <v>10</v>
      </c>
      <c r="K362" s="180" t="s">
        <v>1599</v>
      </c>
      <c r="L362" s="171">
        <v>22557382</v>
      </c>
      <c r="M362" s="166">
        <v>45299</v>
      </c>
      <c r="N362" s="166" t="s">
        <v>210</v>
      </c>
      <c r="O362" s="478" t="s">
        <v>43</v>
      </c>
      <c r="P362" s="318" t="s">
        <v>43</v>
      </c>
      <c r="Q362" s="181">
        <v>330525</v>
      </c>
      <c r="R362" s="181">
        <v>366242</v>
      </c>
      <c r="S362" s="182">
        <f t="shared" si="38"/>
        <v>35717</v>
      </c>
      <c r="T362" s="215">
        <v>12641</v>
      </c>
      <c r="U362" s="171">
        <v>168</v>
      </c>
      <c r="V362" s="171" t="s">
        <v>63</v>
      </c>
      <c r="W362" s="171" t="s">
        <v>63</v>
      </c>
      <c r="X362" s="171" t="s">
        <v>277</v>
      </c>
      <c r="Y362" s="171"/>
      <c r="Z362" s="171" t="s">
        <v>1600</v>
      </c>
      <c r="AA362" s="192">
        <v>0.04</v>
      </c>
      <c r="AB362" s="196" t="s">
        <v>552</v>
      </c>
      <c r="AC362" s="183">
        <v>1.7000000000000001E-2</v>
      </c>
      <c r="AD362" s="184">
        <f t="shared" si="37"/>
        <v>14649.68</v>
      </c>
      <c r="AE362" s="184">
        <f t="shared" si="33"/>
        <v>2180.0119047619046</v>
      </c>
      <c r="AF362" s="181">
        <f t="shared" si="36"/>
        <v>6226.1140000000005</v>
      </c>
      <c r="AG362" s="184">
        <f t="shared" si="34"/>
        <v>8406.125904761906</v>
      </c>
      <c r="AH362" s="185">
        <v>0.03</v>
      </c>
      <c r="AI362" s="181">
        <f t="shared" si="39"/>
        <v>1071.51</v>
      </c>
    </row>
    <row r="363" spans="1:35" x14ac:dyDescent="0.25">
      <c r="A363" s="470" t="s">
        <v>615</v>
      </c>
      <c r="B363" s="171" t="s">
        <v>29</v>
      </c>
      <c r="C363" s="328" t="s">
        <v>29</v>
      </c>
      <c r="D363" s="21" t="s">
        <v>168</v>
      </c>
      <c r="E363" s="19" t="s">
        <v>405</v>
      </c>
      <c r="F363" s="171" t="s">
        <v>811</v>
      </c>
      <c r="G363" s="171" t="s">
        <v>812</v>
      </c>
      <c r="H363" s="181">
        <v>0</v>
      </c>
      <c r="I363" s="181">
        <v>1164</v>
      </c>
      <c r="J363" s="181">
        <f t="shared" si="35"/>
        <v>1164</v>
      </c>
      <c r="K363" s="180" t="s">
        <v>1601</v>
      </c>
      <c r="L363" s="171">
        <v>27289742</v>
      </c>
      <c r="M363" s="166">
        <v>45299</v>
      </c>
      <c r="N363" s="166" t="s">
        <v>210</v>
      </c>
      <c r="O363" s="478" t="s">
        <v>43</v>
      </c>
      <c r="P363" s="171" t="s">
        <v>43</v>
      </c>
      <c r="Q363" s="181">
        <v>0</v>
      </c>
      <c r="R363" s="181">
        <v>35000</v>
      </c>
      <c r="S363" s="182">
        <f t="shared" si="38"/>
        <v>35000</v>
      </c>
      <c r="T363" s="215">
        <v>32150</v>
      </c>
      <c r="U363" s="171">
        <v>108</v>
      </c>
      <c r="V363" s="171" t="s">
        <v>62</v>
      </c>
      <c r="W363" s="171" t="s">
        <v>62</v>
      </c>
      <c r="X363" s="171" t="s">
        <v>276</v>
      </c>
      <c r="Y363" s="171"/>
      <c r="Z363" s="171" t="s">
        <v>1602</v>
      </c>
      <c r="AA363" s="192">
        <v>0.03</v>
      </c>
      <c r="AB363" s="196" t="s">
        <v>552</v>
      </c>
      <c r="AC363" s="183">
        <v>2.4E-2</v>
      </c>
      <c r="AD363" s="184">
        <f t="shared" si="37"/>
        <v>1050</v>
      </c>
      <c r="AE363" s="184">
        <f t="shared" si="33"/>
        <v>324.07407407407408</v>
      </c>
      <c r="AF363" s="181">
        <f t="shared" si="36"/>
        <v>840</v>
      </c>
      <c r="AG363" s="184">
        <f t="shared" si="34"/>
        <v>1164.0740740740741</v>
      </c>
      <c r="AH363" s="185">
        <v>0.06</v>
      </c>
      <c r="AI363" s="181">
        <f t="shared" si="39"/>
        <v>2100</v>
      </c>
    </row>
    <row r="364" spans="1:35" x14ac:dyDescent="0.25">
      <c r="A364" s="470" t="s">
        <v>615</v>
      </c>
      <c r="B364" s="171" t="s">
        <v>29</v>
      </c>
      <c r="C364" s="328" t="s">
        <v>29</v>
      </c>
      <c r="D364" s="21" t="s">
        <v>168</v>
      </c>
      <c r="E364" s="21" t="s">
        <v>454</v>
      </c>
      <c r="F364" s="171" t="s">
        <v>660</v>
      </c>
      <c r="G364" s="171" t="s">
        <v>661</v>
      </c>
      <c r="H364" s="181">
        <v>0</v>
      </c>
      <c r="I364" s="181">
        <v>591</v>
      </c>
      <c r="J364" s="181">
        <f t="shared" si="35"/>
        <v>591</v>
      </c>
      <c r="K364" s="171" t="s">
        <v>712</v>
      </c>
      <c r="L364" s="171">
        <v>22654872</v>
      </c>
      <c r="M364" s="166">
        <v>45299</v>
      </c>
      <c r="N364" s="166" t="s">
        <v>210</v>
      </c>
      <c r="O364" s="318" t="s">
        <v>43</v>
      </c>
      <c r="P364" s="318" t="s">
        <v>43</v>
      </c>
      <c r="Q364" s="181">
        <v>0</v>
      </c>
      <c r="R364" s="181">
        <v>17769</v>
      </c>
      <c r="S364" s="182">
        <f t="shared" si="38"/>
        <v>17769</v>
      </c>
      <c r="T364" s="215">
        <v>15780</v>
      </c>
      <c r="U364" s="171">
        <v>108</v>
      </c>
      <c r="V364" s="171" t="s">
        <v>62</v>
      </c>
      <c r="W364" s="171" t="s">
        <v>62</v>
      </c>
      <c r="X364" s="171" t="s">
        <v>276</v>
      </c>
      <c r="Y364" s="171"/>
      <c r="Z364" s="171" t="s">
        <v>1603</v>
      </c>
      <c r="AA364" s="192">
        <v>0.03</v>
      </c>
      <c r="AB364" s="196" t="s">
        <v>552</v>
      </c>
      <c r="AC364" s="183">
        <v>2.4E-2</v>
      </c>
      <c r="AD364" s="184">
        <f t="shared" si="37"/>
        <v>533.06999999999994</v>
      </c>
      <c r="AE364" s="184">
        <f t="shared" si="33"/>
        <v>164.52777777777777</v>
      </c>
      <c r="AF364" s="181">
        <f t="shared" si="36"/>
        <v>426.45600000000002</v>
      </c>
      <c r="AG364" s="184">
        <f t="shared" si="34"/>
        <v>590.98377777777773</v>
      </c>
      <c r="AH364" s="185">
        <v>0.06</v>
      </c>
      <c r="AI364" s="181">
        <f t="shared" si="39"/>
        <v>1066.1399999999999</v>
      </c>
    </row>
    <row r="365" spans="1:35" x14ac:dyDescent="0.25">
      <c r="A365" s="470" t="s">
        <v>615</v>
      </c>
      <c r="B365" s="171" t="s">
        <v>31</v>
      </c>
      <c r="C365" s="328" t="s">
        <v>31</v>
      </c>
      <c r="D365" s="180" t="s">
        <v>101</v>
      </c>
      <c r="E365" s="330" t="s">
        <v>32</v>
      </c>
      <c r="F365" s="171" t="s">
        <v>530</v>
      </c>
      <c r="G365" s="171" t="s">
        <v>569</v>
      </c>
      <c r="H365" s="181">
        <v>0</v>
      </c>
      <c r="I365" s="181">
        <v>7150</v>
      </c>
      <c r="J365" s="181">
        <f t="shared" si="35"/>
        <v>7150</v>
      </c>
      <c r="K365" s="171" t="s">
        <v>762</v>
      </c>
      <c r="L365" s="171">
        <v>24899931</v>
      </c>
      <c r="M365" s="166">
        <v>45299</v>
      </c>
      <c r="N365" s="166" t="s">
        <v>210</v>
      </c>
      <c r="O365" s="478" t="s">
        <v>173</v>
      </c>
      <c r="P365" s="171" t="s">
        <v>463</v>
      </c>
      <c r="Q365" s="471">
        <v>0</v>
      </c>
      <c r="R365" s="471">
        <v>311510</v>
      </c>
      <c r="S365" s="182">
        <f t="shared" si="38"/>
        <v>311510</v>
      </c>
      <c r="T365" s="215">
        <v>291719</v>
      </c>
      <c r="U365" s="171">
        <v>168</v>
      </c>
      <c r="V365" s="171" t="s">
        <v>62</v>
      </c>
      <c r="W365" s="171" t="s">
        <v>62</v>
      </c>
      <c r="X365" s="171" t="s">
        <v>276</v>
      </c>
      <c r="Y365" s="171"/>
      <c r="Z365" s="171" t="s">
        <v>1604</v>
      </c>
      <c r="AA365" s="192">
        <v>0.04</v>
      </c>
      <c r="AB365" s="196" t="s">
        <v>552</v>
      </c>
      <c r="AC365" s="183">
        <v>1.7000000000000001E-2</v>
      </c>
      <c r="AD365" s="184">
        <f t="shared" si="37"/>
        <v>12460.4</v>
      </c>
      <c r="AE365" s="184">
        <f t="shared" si="33"/>
        <v>1854.2261904761904</v>
      </c>
      <c r="AF365" s="181">
        <f t="shared" si="36"/>
        <v>5295.67</v>
      </c>
      <c r="AG365" s="184">
        <f t="shared" si="34"/>
        <v>7149.8961904761909</v>
      </c>
      <c r="AH365" s="185">
        <v>0.03</v>
      </c>
      <c r="AI365" s="181">
        <f t="shared" si="39"/>
        <v>9345.2999999999993</v>
      </c>
    </row>
    <row r="366" spans="1:35" x14ac:dyDescent="0.25">
      <c r="A366" s="470" t="s">
        <v>615</v>
      </c>
      <c r="B366" s="171" t="s">
        <v>39</v>
      </c>
      <c r="C366" s="328" t="s">
        <v>39</v>
      </c>
      <c r="D366" s="180" t="s">
        <v>167</v>
      </c>
      <c r="E366" s="21" t="s">
        <v>451</v>
      </c>
      <c r="F366" s="171" t="s">
        <v>846</v>
      </c>
      <c r="G366" s="171" t="s">
        <v>681</v>
      </c>
      <c r="H366" s="181">
        <v>13411</v>
      </c>
      <c r="I366" s="181">
        <v>13621</v>
      </c>
      <c r="J366" s="181">
        <f t="shared" si="35"/>
        <v>210</v>
      </c>
      <c r="K366" s="171" t="s">
        <v>1605</v>
      </c>
      <c r="L366" s="171">
        <v>27414689</v>
      </c>
      <c r="M366" s="166">
        <v>45299</v>
      </c>
      <c r="N366" s="166" t="s">
        <v>210</v>
      </c>
      <c r="O366" s="478" t="s">
        <v>43</v>
      </c>
      <c r="P366" s="171" t="s">
        <v>43</v>
      </c>
      <c r="Q366" s="471">
        <v>503766</v>
      </c>
      <c r="R366" s="471">
        <v>589098</v>
      </c>
      <c r="S366" s="182">
        <f t="shared" si="38"/>
        <v>85332</v>
      </c>
      <c r="T366" s="215">
        <v>48885</v>
      </c>
      <c r="U366" s="171">
        <v>168</v>
      </c>
      <c r="V366" s="171" t="s">
        <v>63</v>
      </c>
      <c r="W366" s="171" t="s">
        <v>63</v>
      </c>
      <c r="X366" s="171" t="s">
        <v>277</v>
      </c>
      <c r="Y366" s="171"/>
      <c r="Z366" s="171" t="s">
        <v>1606</v>
      </c>
      <c r="AA366" s="192">
        <v>0.04</v>
      </c>
      <c r="AB366" s="196" t="s">
        <v>552</v>
      </c>
      <c r="AC366" s="183">
        <v>1.7000000000000001E-2</v>
      </c>
      <c r="AD366" s="184">
        <f t="shared" si="37"/>
        <v>23563.920000000002</v>
      </c>
      <c r="AE366" s="184">
        <f t="shared" si="33"/>
        <v>3506.5357142857142</v>
      </c>
      <c r="AF366" s="181">
        <f t="shared" si="36"/>
        <v>10014.666000000001</v>
      </c>
      <c r="AG366" s="184">
        <f t="shared" si="34"/>
        <v>13521.201714285715</v>
      </c>
      <c r="AH366" s="185">
        <v>0.03</v>
      </c>
      <c r="AI366" s="181">
        <f t="shared" si="39"/>
        <v>2559.96</v>
      </c>
    </row>
    <row r="367" spans="1:35" x14ac:dyDescent="0.25">
      <c r="A367" s="470" t="s">
        <v>615</v>
      </c>
      <c r="B367" s="171" t="s">
        <v>31</v>
      </c>
      <c r="C367" s="328" t="s">
        <v>31</v>
      </c>
      <c r="D367" s="180" t="s">
        <v>101</v>
      </c>
      <c r="E367" s="330" t="s">
        <v>32</v>
      </c>
      <c r="F367" s="171" t="s">
        <v>643</v>
      </c>
      <c r="G367" s="171" t="s">
        <v>620</v>
      </c>
      <c r="H367" s="181">
        <v>9130</v>
      </c>
      <c r="I367" s="181">
        <v>8570</v>
      </c>
      <c r="J367" s="181">
        <f t="shared" si="35"/>
        <v>-560</v>
      </c>
      <c r="K367" s="171" t="s">
        <v>1607</v>
      </c>
      <c r="L367" s="171">
        <v>24494953</v>
      </c>
      <c r="M367" s="166">
        <v>45299</v>
      </c>
      <c r="N367" s="166" t="s">
        <v>210</v>
      </c>
      <c r="O367" s="478" t="s">
        <v>128</v>
      </c>
      <c r="P367" s="171" t="s">
        <v>128</v>
      </c>
      <c r="Q367" s="181">
        <v>331970</v>
      </c>
      <c r="R367" s="181">
        <v>373380</v>
      </c>
      <c r="S367" s="182">
        <f t="shared" si="38"/>
        <v>41410</v>
      </c>
      <c r="T367" s="215">
        <v>17907</v>
      </c>
      <c r="U367" s="171">
        <v>168</v>
      </c>
      <c r="V367" s="171" t="s">
        <v>63</v>
      </c>
      <c r="W367" s="171" t="s">
        <v>63</v>
      </c>
      <c r="X367" s="171" t="s">
        <v>277</v>
      </c>
      <c r="Y367" s="171"/>
      <c r="Z367" s="171" t="s">
        <v>1608</v>
      </c>
      <c r="AA367" s="192">
        <v>0.04</v>
      </c>
      <c r="AB367" s="196" t="s">
        <v>552</v>
      </c>
      <c r="AC367" s="183">
        <v>1.7000000000000001E-2</v>
      </c>
      <c r="AD367" s="184">
        <f t="shared" si="37"/>
        <v>14935.2</v>
      </c>
      <c r="AE367" s="184">
        <f t="shared" ref="AE367:AE439" si="40">R367/U367</f>
        <v>2222.5</v>
      </c>
      <c r="AF367" s="181">
        <f t="shared" si="36"/>
        <v>6347.46</v>
      </c>
      <c r="AG367" s="184">
        <f t="shared" ref="AG367:AG439" si="41">AE367+AF367</f>
        <v>8569.9599999999991</v>
      </c>
      <c r="AH367" s="185">
        <v>0.03</v>
      </c>
      <c r="AI367" s="181">
        <f t="shared" si="39"/>
        <v>1242.3</v>
      </c>
    </row>
    <row r="368" spans="1:35" x14ac:dyDescent="0.25">
      <c r="A368" s="470" t="s">
        <v>615</v>
      </c>
      <c r="B368" s="171" t="s">
        <v>31</v>
      </c>
      <c r="C368" s="328" t="s">
        <v>31</v>
      </c>
      <c r="D368" s="180" t="s">
        <v>101</v>
      </c>
      <c r="E368" s="318" t="s">
        <v>32</v>
      </c>
      <c r="F368" s="171" t="s">
        <v>550</v>
      </c>
      <c r="G368" s="171" t="s">
        <v>578</v>
      </c>
      <c r="H368" s="181">
        <v>5906</v>
      </c>
      <c r="I368" s="181">
        <v>6035</v>
      </c>
      <c r="J368" s="181">
        <f t="shared" si="35"/>
        <v>129</v>
      </c>
      <c r="K368" s="171" t="s">
        <v>1609</v>
      </c>
      <c r="L368" s="171">
        <v>24065071</v>
      </c>
      <c r="M368" s="166">
        <v>45299</v>
      </c>
      <c r="N368" s="166" t="s">
        <v>210</v>
      </c>
      <c r="O368" s="478" t="s">
        <v>173</v>
      </c>
      <c r="P368" s="318" t="s">
        <v>345</v>
      </c>
      <c r="Q368" s="181">
        <v>197314</v>
      </c>
      <c r="R368" s="181">
        <v>262940</v>
      </c>
      <c r="S368" s="182">
        <f t="shared" si="38"/>
        <v>65626</v>
      </c>
      <c r="T368" s="215">
        <v>48749</v>
      </c>
      <c r="U368" s="171">
        <v>168</v>
      </c>
      <c r="V368" s="171" t="s">
        <v>63</v>
      </c>
      <c r="W368" s="171" t="s">
        <v>63</v>
      </c>
      <c r="X368" s="171" t="s">
        <v>277</v>
      </c>
      <c r="Y368" s="171"/>
      <c r="Z368" s="171" t="s">
        <v>1610</v>
      </c>
      <c r="AA368" s="192">
        <v>0.04</v>
      </c>
      <c r="AB368" s="196" t="s">
        <v>552</v>
      </c>
      <c r="AC368" s="183">
        <v>1.7000000000000001E-2</v>
      </c>
      <c r="AD368" s="184">
        <f t="shared" si="37"/>
        <v>10517.6</v>
      </c>
      <c r="AE368" s="184">
        <f t="shared" si="40"/>
        <v>1565.1190476190477</v>
      </c>
      <c r="AF368" s="181">
        <f t="shared" si="36"/>
        <v>4469.9800000000005</v>
      </c>
      <c r="AG368" s="184">
        <f t="shared" si="41"/>
        <v>6035.0990476190482</v>
      </c>
      <c r="AH368" s="185">
        <v>0.03</v>
      </c>
      <c r="AI368" s="181">
        <f t="shared" si="39"/>
        <v>1968.78</v>
      </c>
    </row>
    <row r="369" spans="1:35" x14ac:dyDescent="0.25">
      <c r="A369" s="470" t="s">
        <v>615</v>
      </c>
      <c r="B369" s="171" t="s">
        <v>241</v>
      </c>
      <c r="C369" s="328" t="s">
        <v>241</v>
      </c>
      <c r="D369" s="180" t="s">
        <v>101</v>
      </c>
      <c r="E369" s="21" t="s">
        <v>489</v>
      </c>
      <c r="F369" s="171" t="s">
        <v>836</v>
      </c>
      <c r="G369" s="171" t="s">
        <v>605</v>
      </c>
      <c r="H369" s="181">
        <v>0</v>
      </c>
      <c r="I369" s="181">
        <v>2333</v>
      </c>
      <c r="J369" s="181">
        <f t="shared" si="35"/>
        <v>2333</v>
      </c>
      <c r="K369" s="171" t="s">
        <v>1424</v>
      </c>
      <c r="L369" s="171">
        <v>32381676</v>
      </c>
      <c r="M369" s="166">
        <v>45299</v>
      </c>
      <c r="N369" s="166" t="s">
        <v>210</v>
      </c>
      <c r="O369" s="171" t="s">
        <v>366</v>
      </c>
      <c r="P369" s="21" t="s">
        <v>331</v>
      </c>
      <c r="Q369" s="471">
        <v>0</v>
      </c>
      <c r="R369" s="471">
        <v>30000</v>
      </c>
      <c r="S369" s="182">
        <f t="shared" si="38"/>
        <v>30000</v>
      </c>
      <c r="T369" s="215">
        <v>27400</v>
      </c>
      <c r="U369" s="171">
        <v>36</v>
      </c>
      <c r="V369" s="171" t="s">
        <v>62</v>
      </c>
      <c r="W369" s="171" t="s">
        <v>62</v>
      </c>
      <c r="X369" s="171" t="s">
        <v>276</v>
      </c>
      <c r="Y369" s="171"/>
      <c r="Z369" s="171" t="s">
        <v>1611</v>
      </c>
      <c r="AA369" s="192">
        <v>0.03</v>
      </c>
      <c r="AB369" s="196" t="s">
        <v>552</v>
      </c>
      <c r="AC369" s="183">
        <v>0.05</v>
      </c>
      <c r="AD369" s="184">
        <f t="shared" si="37"/>
        <v>900</v>
      </c>
      <c r="AE369" s="184">
        <f t="shared" si="40"/>
        <v>833.33333333333337</v>
      </c>
      <c r="AF369" s="181">
        <f t="shared" si="36"/>
        <v>1500</v>
      </c>
      <c r="AG369" s="184">
        <f t="shared" si="41"/>
        <v>2333.3333333333335</v>
      </c>
      <c r="AH369" s="185">
        <v>0.06</v>
      </c>
      <c r="AI369" s="181">
        <f t="shared" si="39"/>
        <v>1800</v>
      </c>
    </row>
    <row r="370" spans="1:35" x14ac:dyDescent="0.25">
      <c r="A370" s="470" t="s">
        <v>615</v>
      </c>
      <c r="B370" s="171" t="s">
        <v>29</v>
      </c>
      <c r="C370" s="328" t="s">
        <v>29</v>
      </c>
      <c r="D370" s="21" t="s">
        <v>168</v>
      </c>
      <c r="E370" s="318" t="s">
        <v>455</v>
      </c>
      <c r="F370" s="171" t="s">
        <v>871</v>
      </c>
      <c r="G370" s="171" t="s">
        <v>875</v>
      </c>
      <c r="H370" s="181">
        <v>0</v>
      </c>
      <c r="I370" s="181">
        <v>665</v>
      </c>
      <c r="J370" s="181">
        <f t="shared" si="35"/>
        <v>665</v>
      </c>
      <c r="K370" s="171" t="s">
        <v>1612</v>
      </c>
      <c r="L370" s="171">
        <v>22468209</v>
      </c>
      <c r="M370" s="166">
        <v>45300</v>
      </c>
      <c r="N370" s="166" t="s">
        <v>210</v>
      </c>
      <c r="O370" s="171" t="s">
        <v>43</v>
      </c>
      <c r="P370" s="171" t="s">
        <v>43</v>
      </c>
      <c r="Q370" s="181">
        <v>0</v>
      </c>
      <c r="R370" s="181">
        <v>19994</v>
      </c>
      <c r="S370" s="182">
        <f t="shared" si="38"/>
        <v>19994</v>
      </c>
      <c r="T370" s="215">
        <v>17894</v>
      </c>
      <c r="U370" s="171">
        <v>108</v>
      </c>
      <c r="V370" s="171" t="s">
        <v>62</v>
      </c>
      <c r="W370" s="171" t="s">
        <v>62</v>
      </c>
      <c r="X370" s="171" t="s">
        <v>276</v>
      </c>
      <c r="Y370" s="171"/>
      <c r="Z370" s="171" t="s">
        <v>1613</v>
      </c>
      <c r="AA370" s="192">
        <v>0.03</v>
      </c>
      <c r="AB370" s="196" t="s">
        <v>552</v>
      </c>
      <c r="AC370" s="183">
        <v>2.4E-2</v>
      </c>
      <c r="AD370" s="184">
        <f t="shared" si="37"/>
        <v>599.81999999999994</v>
      </c>
      <c r="AE370" s="184">
        <f t="shared" si="40"/>
        <v>185.12962962962962</v>
      </c>
      <c r="AF370" s="181">
        <f t="shared" si="36"/>
        <v>479.85599999999999</v>
      </c>
      <c r="AG370" s="184">
        <f t="shared" si="41"/>
        <v>664.98562962962956</v>
      </c>
      <c r="AH370" s="185">
        <v>0.06</v>
      </c>
      <c r="AI370" s="181">
        <f t="shared" si="39"/>
        <v>1199.6399999999999</v>
      </c>
    </row>
    <row r="371" spans="1:35" x14ac:dyDescent="0.25">
      <c r="A371" s="470" t="s">
        <v>615</v>
      </c>
      <c r="B371" s="171" t="s">
        <v>29</v>
      </c>
      <c r="C371" s="328" t="s">
        <v>29</v>
      </c>
      <c r="D371" s="21" t="s">
        <v>168</v>
      </c>
      <c r="E371" s="371" t="s">
        <v>404</v>
      </c>
      <c r="F371" s="171" t="s">
        <v>872</v>
      </c>
      <c r="G371" s="171" t="s">
        <v>1614</v>
      </c>
      <c r="H371" s="181">
        <v>0</v>
      </c>
      <c r="I371" s="181">
        <v>4298</v>
      </c>
      <c r="J371" s="181">
        <f t="shared" si="35"/>
        <v>4298</v>
      </c>
      <c r="K371" s="171" t="s">
        <v>1615</v>
      </c>
      <c r="L371" s="171">
        <v>27236770</v>
      </c>
      <c r="M371" s="166">
        <v>45300</v>
      </c>
      <c r="N371" s="166" t="s">
        <v>210</v>
      </c>
      <c r="O371" s="318" t="s">
        <v>43</v>
      </c>
      <c r="P371" s="318" t="s">
        <v>43</v>
      </c>
      <c r="Q371" s="181">
        <v>0</v>
      </c>
      <c r="R371" s="181">
        <v>182903</v>
      </c>
      <c r="S371" s="182">
        <f t="shared" si="38"/>
        <v>182903</v>
      </c>
      <c r="T371" s="182">
        <v>12902.18</v>
      </c>
      <c r="U371" s="171">
        <v>168</v>
      </c>
      <c r="V371" s="171" t="s">
        <v>64</v>
      </c>
      <c r="W371" s="171" t="s">
        <v>64</v>
      </c>
      <c r="X371" s="171" t="s">
        <v>276</v>
      </c>
      <c r="Y371" s="171"/>
      <c r="Z371" s="171" t="s">
        <v>1616</v>
      </c>
      <c r="AA371" s="192">
        <v>0.04</v>
      </c>
      <c r="AB371" s="196" t="s">
        <v>552</v>
      </c>
      <c r="AC371" s="183">
        <v>1.7000000000000001E-2</v>
      </c>
      <c r="AD371" s="184">
        <f t="shared" si="37"/>
        <v>7316.12</v>
      </c>
      <c r="AE371" s="184">
        <f t="shared" si="40"/>
        <v>1088.7083333333333</v>
      </c>
      <c r="AF371" s="181">
        <f t="shared" si="36"/>
        <v>3109.3510000000001</v>
      </c>
      <c r="AG371" s="184">
        <f t="shared" si="41"/>
        <v>4198.0593333333336</v>
      </c>
      <c r="AH371" s="185">
        <v>0.03</v>
      </c>
      <c r="AI371" s="181">
        <f t="shared" si="39"/>
        <v>5487.09</v>
      </c>
    </row>
    <row r="372" spans="1:35" x14ac:dyDescent="0.25">
      <c r="A372" s="470" t="s">
        <v>615</v>
      </c>
      <c r="B372" s="171" t="s">
        <v>83</v>
      </c>
      <c r="C372" s="328" t="s">
        <v>23</v>
      </c>
      <c r="D372" s="180" t="s">
        <v>5937</v>
      </c>
      <c r="E372" s="330" t="s">
        <v>211</v>
      </c>
      <c r="F372" s="171" t="s">
        <v>873</v>
      </c>
      <c r="G372" s="171" t="s">
        <v>657</v>
      </c>
      <c r="H372" s="181">
        <v>10195</v>
      </c>
      <c r="I372" s="181">
        <v>9660</v>
      </c>
      <c r="J372" s="181">
        <f t="shared" si="35"/>
        <v>-535</v>
      </c>
      <c r="K372" s="171" t="s">
        <v>715</v>
      </c>
      <c r="L372" s="171">
        <v>22967034</v>
      </c>
      <c r="M372" s="166">
        <v>45300</v>
      </c>
      <c r="N372" s="166" t="s">
        <v>210</v>
      </c>
      <c r="O372" s="318" t="s">
        <v>173</v>
      </c>
      <c r="P372" s="318" t="s">
        <v>349</v>
      </c>
      <c r="Q372" s="181">
        <v>338594.44</v>
      </c>
      <c r="R372" s="181">
        <v>415521</v>
      </c>
      <c r="S372" s="182">
        <f t="shared" si="38"/>
        <v>76926.559999999998</v>
      </c>
      <c r="T372" s="215">
        <v>51835</v>
      </c>
      <c r="U372" s="171">
        <v>168</v>
      </c>
      <c r="V372" s="171" t="s">
        <v>63</v>
      </c>
      <c r="W372" s="171" t="s">
        <v>63</v>
      </c>
      <c r="X372" s="171" t="s">
        <v>277</v>
      </c>
      <c r="Y372" s="171"/>
      <c r="Z372" s="171" t="s">
        <v>1617</v>
      </c>
      <c r="AA372" s="192">
        <v>0.04</v>
      </c>
      <c r="AB372" s="196" t="s">
        <v>552</v>
      </c>
      <c r="AC372" s="183">
        <v>1.7000000000000001E-2</v>
      </c>
      <c r="AD372" s="184">
        <f t="shared" si="37"/>
        <v>16620.84</v>
      </c>
      <c r="AE372" s="184">
        <f t="shared" si="40"/>
        <v>2473.3392857142858</v>
      </c>
      <c r="AF372" s="181">
        <f t="shared" si="36"/>
        <v>7063.8570000000009</v>
      </c>
      <c r="AG372" s="184">
        <f t="shared" si="41"/>
        <v>9537.1962857142862</v>
      </c>
      <c r="AH372" s="185">
        <v>0.03</v>
      </c>
      <c r="AI372" s="181">
        <f t="shared" si="39"/>
        <v>2307.7967999999996</v>
      </c>
    </row>
    <row r="373" spans="1:35" x14ac:dyDescent="0.25">
      <c r="A373" s="470" t="s">
        <v>615</v>
      </c>
      <c r="B373" s="171" t="s">
        <v>27</v>
      </c>
      <c r="C373" s="328" t="s">
        <v>27</v>
      </c>
      <c r="D373" s="180" t="s">
        <v>5938</v>
      </c>
      <c r="E373" s="330" t="s">
        <v>209</v>
      </c>
      <c r="F373" s="171" t="s">
        <v>743</v>
      </c>
      <c r="G373" s="171" t="s">
        <v>744</v>
      </c>
      <c r="H373" s="181">
        <v>840</v>
      </c>
      <c r="I373" s="181">
        <v>1062</v>
      </c>
      <c r="J373" s="181">
        <f t="shared" si="35"/>
        <v>222</v>
      </c>
      <c r="K373" s="171" t="s">
        <v>1618</v>
      </c>
      <c r="L373" s="171">
        <v>13543124</v>
      </c>
      <c r="M373" s="166">
        <v>45300</v>
      </c>
      <c r="N373" s="166" t="s">
        <v>210</v>
      </c>
      <c r="O373" s="171" t="s">
        <v>43</v>
      </c>
      <c r="P373" s="10" t="s">
        <v>43</v>
      </c>
      <c r="Q373" s="181">
        <v>21928</v>
      </c>
      <c r="R373" s="181">
        <v>31931</v>
      </c>
      <c r="S373" s="182">
        <f t="shared" si="38"/>
        <v>10003</v>
      </c>
      <c r="T373" s="215">
        <v>7305</v>
      </c>
      <c r="U373" s="171">
        <v>108</v>
      </c>
      <c r="V373" s="171" t="s">
        <v>63</v>
      </c>
      <c r="W373" s="171" t="s">
        <v>63</v>
      </c>
      <c r="X373" s="171" t="s">
        <v>277</v>
      </c>
      <c r="Y373" s="171"/>
      <c r="Z373" s="171" t="s">
        <v>1619</v>
      </c>
      <c r="AA373" s="192">
        <v>0.04</v>
      </c>
      <c r="AB373" s="196" t="s">
        <v>552</v>
      </c>
      <c r="AC373" s="183">
        <v>1.7000000000000001E-2</v>
      </c>
      <c r="AD373" s="184">
        <f t="shared" si="37"/>
        <v>1277.24</v>
      </c>
      <c r="AE373" s="184">
        <f t="shared" si="40"/>
        <v>295.65740740740739</v>
      </c>
      <c r="AF373" s="181">
        <f t="shared" si="36"/>
        <v>542.827</v>
      </c>
      <c r="AG373" s="184">
        <f t="shared" si="41"/>
        <v>838.48440740740739</v>
      </c>
      <c r="AH373" s="185">
        <v>0.03</v>
      </c>
      <c r="AI373" s="181">
        <f t="shared" si="39"/>
        <v>300.08999999999997</v>
      </c>
    </row>
    <row r="374" spans="1:35" x14ac:dyDescent="0.25">
      <c r="A374" s="470" t="s">
        <v>615</v>
      </c>
      <c r="B374" s="171" t="s">
        <v>49</v>
      </c>
      <c r="C374" s="328" t="s">
        <v>49</v>
      </c>
      <c r="D374" s="180" t="s">
        <v>133</v>
      </c>
      <c r="E374" s="330" t="s">
        <v>929</v>
      </c>
      <c r="F374" s="171" t="s">
        <v>874</v>
      </c>
      <c r="G374" s="171" t="s">
        <v>776</v>
      </c>
      <c r="H374" s="181">
        <v>0</v>
      </c>
      <c r="I374" s="181">
        <v>689</v>
      </c>
      <c r="J374" s="181">
        <f t="shared" si="35"/>
        <v>689</v>
      </c>
      <c r="K374" s="171" t="s">
        <v>1620</v>
      </c>
      <c r="L374" s="10">
        <v>27164988</v>
      </c>
      <c r="M374" s="166">
        <v>45300</v>
      </c>
      <c r="N374" s="166" t="s">
        <v>210</v>
      </c>
      <c r="O374" s="171" t="s">
        <v>43</v>
      </c>
      <c r="P374" s="10" t="s">
        <v>43</v>
      </c>
      <c r="Q374" s="181">
        <v>0</v>
      </c>
      <c r="R374" s="181">
        <v>20700</v>
      </c>
      <c r="S374" s="182">
        <f t="shared" si="38"/>
        <v>20700</v>
      </c>
      <c r="T374" s="215">
        <v>18565</v>
      </c>
      <c r="U374" s="171">
        <v>108</v>
      </c>
      <c r="V374" s="171" t="s">
        <v>62</v>
      </c>
      <c r="W374" s="171" t="s">
        <v>62</v>
      </c>
      <c r="X374" s="171" t="s">
        <v>276</v>
      </c>
      <c r="Y374" s="171"/>
      <c r="Z374" s="171" t="s">
        <v>1621</v>
      </c>
      <c r="AA374" s="192">
        <v>0.03</v>
      </c>
      <c r="AB374" s="196" t="s">
        <v>552</v>
      </c>
      <c r="AC374" s="183">
        <v>2.4E-2</v>
      </c>
      <c r="AD374" s="184">
        <f t="shared" si="37"/>
        <v>621</v>
      </c>
      <c r="AE374" s="184">
        <f t="shared" si="40"/>
        <v>191.66666666666666</v>
      </c>
      <c r="AF374" s="181">
        <f t="shared" si="36"/>
        <v>496.8</v>
      </c>
      <c r="AG374" s="184">
        <f t="shared" si="41"/>
        <v>688.4666666666667</v>
      </c>
      <c r="AH374" s="185">
        <v>0.06</v>
      </c>
      <c r="AI374" s="181">
        <f t="shared" si="39"/>
        <v>1242</v>
      </c>
    </row>
    <row r="375" spans="1:35" x14ac:dyDescent="0.25">
      <c r="A375" s="470" t="s">
        <v>615</v>
      </c>
      <c r="B375" s="180" t="s">
        <v>29</v>
      </c>
      <c r="C375" s="328" t="s">
        <v>29</v>
      </c>
      <c r="D375" s="21" t="s">
        <v>168</v>
      </c>
      <c r="E375" s="21" t="s">
        <v>454</v>
      </c>
      <c r="F375" s="180" t="s">
        <v>635</v>
      </c>
      <c r="G375" s="180" t="s">
        <v>636</v>
      </c>
      <c r="H375" s="186">
        <v>2109</v>
      </c>
      <c r="I375" s="186">
        <v>2441</v>
      </c>
      <c r="J375" s="181">
        <f t="shared" si="35"/>
        <v>332</v>
      </c>
      <c r="K375" s="180" t="s">
        <v>1622</v>
      </c>
      <c r="L375" s="180">
        <v>25663323</v>
      </c>
      <c r="M375" s="144">
        <v>45300</v>
      </c>
      <c r="N375" s="166" t="s">
        <v>210</v>
      </c>
      <c r="O375" s="180" t="s">
        <v>43</v>
      </c>
      <c r="P375" s="21" t="s">
        <v>43</v>
      </c>
      <c r="Q375" s="274">
        <v>68469.149999999994</v>
      </c>
      <c r="R375" s="274">
        <v>100000</v>
      </c>
      <c r="S375" s="182">
        <f t="shared" si="38"/>
        <v>31530.850000000006</v>
      </c>
      <c r="T375" s="216">
        <v>24430</v>
      </c>
      <c r="U375" s="180">
        <v>156</v>
      </c>
      <c r="V375" s="180" t="s">
        <v>63</v>
      </c>
      <c r="W375" s="180" t="s">
        <v>63</v>
      </c>
      <c r="X375" s="180" t="s">
        <v>277</v>
      </c>
      <c r="Y375" s="180"/>
      <c r="Z375" s="180" t="s">
        <v>1623</v>
      </c>
      <c r="AA375" s="194">
        <v>0.04</v>
      </c>
      <c r="AB375" s="197" t="s">
        <v>552</v>
      </c>
      <c r="AC375" s="188">
        <v>1.7999999999999999E-2</v>
      </c>
      <c r="AD375" s="184">
        <f t="shared" si="37"/>
        <v>4000</v>
      </c>
      <c r="AE375" s="180">
        <f t="shared" si="40"/>
        <v>641.02564102564099</v>
      </c>
      <c r="AF375" s="181">
        <f t="shared" si="36"/>
        <v>1799.9999999999998</v>
      </c>
      <c r="AG375" s="184">
        <f t="shared" si="41"/>
        <v>2441.0256410256407</v>
      </c>
      <c r="AH375" s="190">
        <v>0.03</v>
      </c>
      <c r="AI375" s="181">
        <f t="shared" si="39"/>
        <v>945.92550000000017</v>
      </c>
    </row>
    <row r="376" spans="1:35" x14ac:dyDescent="0.25">
      <c r="A376" s="470" t="s">
        <v>615</v>
      </c>
      <c r="B376" s="180" t="s">
        <v>37</v>
      </c>
      <c r="C376" s="328" t="s">
        <v>37</v>
      </c>
      <c r="D376" s="180" t="s">
        <v>99</v>
      </c>
      <c r="E376" s="487" t="s">
        <v>923</v>
      </c>
      <c r="F376" s="180" t="s">
        <v>876</v>
      </c>
      <c r="G376" s="171" t="s">
        <v>685</v>
      </c>
      <c r="H376" s="186">
        <v>0</v>
      </c>
      <c r="I376" s="186">
        <v>4989</v>
      </c>
      <c r="J376" s="181">
        <f t="shared" si="35"/>
        <v>4989</v>
      </c>
      <c r="K376" s="180" t="s">
        <v>1624</v>
      </c>
      <c r="L376" s="180">
        <v>27364616</v>
      </c>
      <c r="M376" s="144">
        <v>45300</v>
      </c>
      <c r="N376" s="166" t="s">
        <v>210</v>
      </c>
      <c r="O376" s="180" t="s">
        <v>43</v>
      </c>
      <c r="P376" s="180" t="s">
        <v>43</v>
      </c>
      <c r="Q376" s="186">
        <v>0</v>
      </c>
      <c r="R376" s="186">
        <v>150000</v>
      </c>
      <c r="S376" s="182">
        <f t="shared" si="38"/>
        <v>150000</v>
      </c>
      <c r="T376" s="216">
        <v>141400</v>
      </c>
      <c r="U376" s="180">
        <v>108</v>
      </c>
      <c r="V376" s="180" t="s">
        <v>62</v>
      </c>
      <c r="W376" s="180" t="s">
        <v>62</v>
      </c>
      <c r="X376" s="180" t="s">
        <v>276</v>
      </c>
      <c r="Y376" s="180"/>
      <c r="Z376" s="171" t="s">
        <v>1625</v>
      </c>
      <c r="AA376" s="194">
        <v>0.03</v>
      </c>
      <c r="AB376" s="197" t="s">
        <v>552</v>
      </c>
      <c r="AC376" s="188">
        <v>2.4E-2</v>
      </c>
      <c r="AD376" s="184">
        <f t="shared" si="37"/>
        <v>4500</v>
      </c>
      <c r="AE376" s="180">
        <f t="shared" si="40"/>
        <v>1388.8888888888889</v>
      </c>
      <c r="AF376" s="181">
        <f t="shared" si="36"/>
        <v>3600</v>
      </c>
      <c r="AG376" s="184">
        <f t="shared" si="41"/>
        <v>4988.8888888888887</v>
      </c>
      <c r="AH376" s="190">
        <v>0.06</v>
      </c>
      <c r="AI376" s="181">
        <f t="shared" si="39"/>
        <v>9000</v>
      </c>
    </row>
    <row r="377" spans="1:35" x14ac:dyDescent="0.25">
      <c r="A377" s="470" t="s">
        <v>615</v>
      </c>
      <c r="B377" s="180" t="s">
        <v>39</v>
      </c>
      <c r="C377" s="328" t="s">
        <v>39</v>
      </c>
      <c r="D377" s="180" t="s">
        <v>167</v>
      </c>
      <c r="E377" s="331" t="s">
        <v>451</v>
      </c>
      <c r="F377" s="180" t="s">
        <v>771</v>
      </c>
      <c r="G377" s="171" t="s">
        <v>597</v>
      </c>
      <c r="H377" s="186">
        <v>5665</v>
      </c>
      <c r="I377" s="186">
        <v>5612</v>
      </c>
      <c r="J377" s="181">
        <f t="shared" si="35"/>
        <v>-53</v>
      </c>
      <c r="K377" s="180" t="s">
        <v>1626</v>
      </c>
      <c r="L377" s="180">
        <v>30504553</v>
      </c>
      <c r="M377" s="144">
        <v>45300</v>
      </c>
      <c r="N377" s="166" t="s">
        <v>210</v>
      </c>
      <c r="O377" s="180" t="s">
        <v>148</v>
      </c>
      <c r="P377" s="318" t="s">
        <v>263</v>
      </c>
      <c r="Q377" s="186">
        <v>174622</v>
      </c>
      <c r="R377" s="186">
        <v>240153</v>
      </c>
      <c r="S377" s="182">
        <f t="shared" si="38"/>
        <v>65531</v>
      </c>
      <c r="T377" s="216">
        <v>50021</v>
      </c>
      <c r="U377" s="180">
        <v>168</v>
      </c>
      <c r="V377" s="180" t="s">
        <v>63</v>
      </c>
      <c r="W377" s="180" t="s">
        <v>63</v>
      </c>
      <c r="X377" s="180" t="s">
        <v>277</v>
      </c>
      <c r="Y377" s="180"/>
      <c r="Z377" s="180" t="s">
        <v>1627</v>
      </c>
      <c r="AA377" s="194">
        <v>0.04</v>
      </c>
      <c r="AB377" s="197" t="s">
        <v>552</v>
      </c>
      <c r="AC377" s="188">
        <v>1.7000000000000001E-2</v>
      </c>
      <c r="AD377" s="184">
        <f t="shared" si="37"/>
        <v>9606.1200000000008</v>
      </c>
      <c r="AE377" s="180">
        <f t="shared" si="40"/>
        <v>1429.4821428571429</v>
      </c>
      <c r="AF377" s="181">
        <f t="shared" si="36"/>
        <v>4082.6010000000001</v>
      </c>
      <c r="AG377" s="184">
        <f t="shared" si="41"/>
        <v>5512.0831428571428</v>
      </c>
      <c r="AH377" s="190">
        <v>0.03</v>
      </c>
      <c r="AI377" s="181">
        <f t="shared" si="39"/>
        <v>1965.9299999999998</v>
      </c>
    </row>
    <row r="378" spans="1:35" x14ac:dyDescent="0.25">
      <c r="A378" s="470" t="s">
        <v>615</v>
      </c>
      <c r="B378" s="180" t="s">
        <v>44</v>
      </c>
      <c r="C378" s="328" t="s">
        <v>37</v>
      </c>
      <c r="D378" s="180" t="s">
        <v>99</v>
      </c>
      <c r="E378" s="331" t="s">
        <v>459</v>
      </c>
      <c r="F378" s="171" t="s">
        <v>760</v>
      </c>
      <c r="G378" s="171" t="s">
        <v>761</v>
      </c>
      <c r="H378" s="186">
        <v>0</v>
      </c>
      <c r="I378" s="186">
        <v>1542</v>
      </c>
      <c r="J378" s="181">
        <f t="shared" si="35"/>
        <v>1542</v>
      </c>
      <c r="K378" s="180" t="s">
        <v>1628</v>
      </c>
      <c r="L378" s="180">
        <v>26376219</v>
      </c>
      <c r="M378" s="144">
        <v>45300</v>
      </c>
      <c r="N378" s="166" t="s">
        <v>210</v>
      </c>
      <c r="O378" s="180" t="s">
        <v>148</v>
      </c>
      <c r="P378" s="180" t="s">
        <v>252</v>
      </c>
      <c r="Q378" s="186">
        <v>0</v>
      </c>
      <c r="R378" s="186">
        <v>50000</v>
      </c>
      <c r="S378" s="182">
        <f t="shared" si="38"/>
        <v>50000</v>
      </c>
      <c r="T378" s="216">
        <v>46400</v>
      </c>
      <c r="U378" s="180">
        <v>120</v>
      </c>
      <c r="V378" s="180" t="s">
        <v>62</v>
      </c>
      <c r="W378" s="180" t="s">
        <v>62</v>
      </c>
      <c r="X378" s="180" t="s">
        <v>276</v>
      </c>
      <c r="Y378" s="180"/>
      <c r="Z378" s="180" t="s">
        <v>1629</v>
      </c>
      <c r="AA378" s="194">
        <v>0.03</v>
      </c>
      <c r="AB378" s="197" t="s">
        <v>552</v>
      </c>
      <c r="AC378" s="188">
        <v>2.2499999999999999E-2</v>
      </c>
      <c r="AD378" s="184">
        <f t="shared" si="37"/>
        <v>1500</v>
      </c>
      <c r="AE378" s="184">
        <f t="shared" si="40"/>
        <v>416.66666666666669</v>
      </c>
      <c r="AF378" s="181">
        <f t="shared" si="36"/>
        <v>1125</v>
      </c>
      <c r="AG378" s="184">
        <f t="shared" si="41"/>
        <v>1541.6666666666667</v>
      </c>
      <c r="AH378" s="190">
        <v>0.06</v>
      </c>
      <c r="AI378" s="181">
        <f t="shared" si="39"/>
        <v>3000</v>
      </c>
    </row>
    <row r="379" spans="1:35" x14ac:dyDescent="0.25">
      <c r="A379" s="470" t="s">
        <v>615</v>
      </c>
      <c r="B379" s="180" t="s">
        <v>44</v>
      </c>
      <c r="C379" s="328" t="s">
        <v>37</v>
      </c>
      <c r="D379" s="180" t="s">
        <v>99</v>
      </c>
      <c r="E379" s="371" t="s">
        <v>459</v>
      </c>
      <c r="F379" s="180" t="s">
        <v>760</v>
      </c>
      <c r="G379" s="171" t="s">
        <v>761</v>
      </c>
      <c r="H379" s="186">
        <v>0</v>
      </c>
      <c r="I379" s="186">
        <v>2661</v>
      </c>
      <c r="J379" s="181">
        <f t="shared" si="35"/>
        <v>2661</v>
      </c>
      <c r="K379" s="180" t="s">
        <v>1630</v>
      </c>
      <c r="L379" s="180">
        <v>11888789</v>
      </c>
      <c r="M379" s="144">
        <v>45300</v>
      </c>
      <c r="N379" s="166" t="s">
        <v>210</v>
      </c>
      <c r="O379" s="180" t="s">
        <v>148</v>
      </c>
      <c r="P379" s="318" t="s">
        <v>252</v>
      </c>
      <c r="Q379" s="186">
        <v>0</v>
      </c>
      <c r="R379" s="186">
        <v>80000</v>
      </c>
      <c r="S379" s="182">
        <f t="shared" si="38"/>
        <v>80000</v>
      </c>
      <c r="T379" s="216">
        <v>74900</v>
      </c>
      <c r="U379" s="180">
        <v>108</v>
      </c>
      <c r="V379" s="180" t="s">
        <v>62</v>
      </c>
      <c r="W379" s="180" t="s">
        <v>62</v>
      </c>
      <c r="X379" s="180" t="s">
        <v>276</v>
      </c>
      <c r="Y379" s="180"/>
      <c r="Z379" s="180" t="s">
        <v>1631</v>
      </c>
      <c r="AA379" s="194">
        <v>0.03</v>
      </c>
      <c r="AB379" s="197" t="s">
        <v>552</v>
      </c>
      <c r="AC379" s="188">
        <v>2.4E-2</v>
      </c>
      <c r="AD379" s="184">
        <f t="shared" si="37"/>
        <v>2400</v>
      </c>
      <c r="AE379" s="184">
        <f t="shared" si="40"/>
        <v>740.74074074074076</v>
      </c>
      <c r="AF379" s="181">
        <f t="shared" si="36"/>
        <v>1920</v>
      </c>
      <c r="AG379" s="184">
        <f t="shared" si="41"/>
        <v>2660.7407407407409</v>
      </c>
      <c r="AH379" s="190">
        <v>0.06</v>
      </c>
      <c r="AI379" s="181">
        <f t="shared" si="39"/>
        <v>4800</v>
      </c>
    </row>
    <row r="380" spans="1:35" x14ac:dyDescent="0.25">
      <c r="A380" s="470" t="s">
        <v>615</v>
      </c>
      <c r="B380" s="180" t="s">
        <v>24</v>
      </c>
      <c r="C380" s="328" t="s">
        <v>24</v>
      </c>
      <c r="D380" s="180" t="s">
        <v>420</v>
      </c>
      <c r="E380" s="331" t="s">
        <v>418</v>
      </c>
      <c r="F380" s="180" t="s">
        <v>877</v>
      </c>
      <c r="G380" s="180" t="s">
        <v>1632</v>
      </c>
      <c r="H380" s="186">
        <v>0</v>
      </c>
      <c r="I380" s="186">
        <v>515</v>
      </c>
      <c r="J380" s="181">
        <f t="shared" si="35"/>
        <v>515</v>
      </c>
      <c r="K380" s="180" t="s">
        <v>1633</v>
      </c>
      <c r="L380" s="180">
        <v>24123240</v>
      </c>
      <c r="M380" s="144">
        <v>45300</v>
      </c>
      <c r="N380" s="166" t="s">
        <v>210</v>
      </c>
      <c r="O380" s="318" t="s">
        <v>43</v>
      </c>
      <c r="P380" s="318" t="s">
        <v>43</v>
      </c>
      <c r="Q380" s="186">
        <v>0</v>
      </c>
      <c r="R380" s="186">
        <v>15484</v>
      </c>
      <c r="S380" s="182">
        <f t="shared" si="38"/>
        <v>15484</v>
      </c>
      <c r="T380" s="216">
        <v>13609</v>
      </c>
      <c r="U380" s="180">
        <v>108</v>
      </c>
      <c r="V380" s="180" t="s">
        <v>62</v>
      </c>
      <c r="W380" s="180" t="s">
        <v>62</v>
      </c>
      <c r="X380" s="180" t="s">
        <v>276</v>
      </c>
      <c r="Y380" s="180"/>
      <c r="Z380" s="180" t="s">
        <v>1634</v>
      </c>
      <c r="AA380" s="194">
        <v>0.03</v>
      </c>
      <c r="AB380" s="197" t="s">
        <v>552</v>
      </c>
      <c r="AC380" s="188">
        <v>2.4E-2</v>
      </c>
      <c r="AD380" s="184">
        <f t="shared" si="37"/>
        <v>464.52</v>
      </c>
      <c r="AE380" s="184">
        <f t="shared" si="40"/>
        <v>143.37037037037038</v>
      </c>
      <c r="AF380" s="181">
        <f t="shared" si="36"/>
        <v>371.61599999999999</v>
      </c>
      <c r="AG380" s="184">
        <f t="shared" si="41"/>
        <v>514.98637037037042</v>
      </c>
      <c r="AH380" s="190">
        <v>0.06</v>
      </c>
      <c r="AI380" s="181">
        <f t="shared" si="39"/>
        <v>929.04</v>
      </c>
    </row>
    <row r="381" spans="1:35" x14ac:dyDescent="0.25">
      <c r="A381" s="470" t="s">
        <v>615</v>
      </c>
      <c r="B381" s="180" t="s">
        <v>37</v>
      </c>
      <c r="C381" s="328" t="s">
        <v>37</v>
      </c>
      <c r="D381" s="180" t="s">
        <v>99</v>
      </c>
      <c r="E381" s="331" t="s">
        <v>438</v>
      </c>
      <c r="F381" s="180" t="s">
        <v>588</v>
      </c>
      <c r="G381" s="171" t="s">
        <v>594</v>
      </c>
      <c r="H381" s="186">
        <v>0</v>
      </c>
      <c r="I381" s="186">
        <v>17100</v>
      </c>
      <c r="J381" s="181">
        <f t="shared" si="35"/>
        <v>17100</v>
      </c>
      <c r="K381" s="180" t="s">
        <v>767</v>
      </c>
      <c r="L381" s="180">
        <v>861952</v>
      </c>
      <c r="M381" s="144">
        <v>45300</v>
      </c>
      <c r="N381" s="166" t="s">
        <v>210</v>
      </c>
      <c r="O381" s="180" t="s">
        <v>148</v>
      </c>
      <c r="P381" s="21" t="s">
        <v>253</v>
      </c>
      <c r="Q381" s="274">
        <v>0</v>
      </c>
      <c r="R381" s="274">
        <v>104694</v>
      </c>
      <c r="S381" s="182">
        <f t="shared" si="38"/>
        <v>104694</v>
      </c>
      <c r="T381" s="216">
        <v>98359</v>
      </c>
      <c r="U381" s="180">
        <v>12</v>
      </c>
      <c r="V381" s="180" t="s">
        <v>62</v>
      </c>
      <c r="W381" s="180" t="s">
        <v>62</v>
      </c>
      <c r="X381" s="180" t="s">
        <v>276</v>
      </c>
      <c r="Y381" s="180"/>
      <c r="Z381" s="180" t="s">
        <v>1635</v>
      </c>
      <c r="AA381" s="194">
        <v>0.03</v>
      </c>
      <c r="AB381" s="197" t="s">
        <v>552</v>
      </c>
      <c r="AC381" s="188">
        <v>0.08</v>
      </c>
      <c r="AD381" s="184">
        <f t="shared" si="37"/>
        <v>3140.8199999999997</v>
      </c>
      <c r="AE381" s="184">
        <f t="shared" si="40"/>
        <v>8724.5</v>
      </c>
      <c r="AF381" s="181">
        <f t="shared" si="36"/>
        <v>8375.52</v>
      </c>
      <c r="AG381" s="184">
        <f t="shared" si="41"/>
        <v>17100.02</v>
      </c>
      <c r="AH381" s="190">
        <v>0.06</v>
      </c>
      <c r="AI381" s="181">
        <f t="shared" si="39"/>
        <v>6281.6399999999994</v>
      </c>
    </row>
    <row r="382" spans="1:35" x14ac:dyDescent="0.25">
      <c r="A382" s="470" t="s">
        <v>615</v>
      </c>
      <c r="B382" s="180" t="s">
        <v>24</v>
      </c>
      <c r="C382" s="328" t="s">
        <v>24</v>
      </c>
      <c r="D382" s="180" t="s">
        <v>420</v>
      </c>
      <c r="E382" s="371" t="s">
        <v>532</v>
      </c>
      <c r="F382" s="180" t="s">
        <v>604</v>
      </c>
      <c r="G382" s="180" t="s">
        <v>606</v>
      </c>
      <c r="H382" s="186">
        <v>0</v>
      </c>
      <c r="I382" s="186">
        <v>4270</v>
      </c>
      <c r="J382" s="181">
        <f t="shared" si="35"/>
        <v>4270</v>
      </c>
      <c r="K382" s="180" t="s">
        <v>1636</v>
      </c>
      <c r="L382" s="180">
        <v>29500294</v>
      </c>
      <c r="M382" s="144">
        <v>45300</v>
      </c>
      <c r="N382" s="166" t="s">
        <v>210</v>
      </c>
      <c r="O382" s="180" t="s">
        <v>128</v>
      </c>
      <c r="P382" s="318" t="s">
        <v>128</v>
      </c>
      <c r="Q382" s="186">
        <v>0</v>
      </c>
      <c r="R382" s="186">
        <v>186040</v>
      </c>
      <c r="S382" s="182">
        <f t="shared" si="38"/>
        <v>186040</v>
      </c>
      <c r="T382" s="216">
        <v>15082</v>
      </c>
      <c r="U382" s="180">
        <v>168</v>
      </c>
      <c r="V382" s="180" t="s">
        <v>64</v>
      </c>
      <c r="W382" s="180" t="s">
        <v>64</v>
      </c>
      <c r="X382" s="180" t="s">
        <v>276</v>
      </c>
      <c r="Y382" s="180" t="s">
        <v>662</v>
      </c>
      <c r="Z382" s="180" t="s">
        <v>1637</v>
      </c>
      <c r="AA382" s="194">
        <v>0.04</v>
      </c>
      <c r="AB382" s="197" t="s">
        <v>552</v>
      </c>
      <c r="AC382" s="188">
        <v>1.7000000000000001E-2</v>
      </c>
      <c r="AD382" s="184">
        <f t="shared" si="37"/>
        <v>7441.6</v>
      </c>
      <c r="AE382" s="184">
        <f t="shared" si="40"/>
        <v>1107.3809523809523</v>
      </c>
      <c r="AF382" s="181">
        <f t="shared" si="36"/>
        <v>3162.6800000000003</v>
      </c>
      <c r="AG382" s="184">
        <f t="shared" si="41"/>
        <v>4270.0609523809526</v>
      </c>
      <c r="AH382" s="190">
        <v>0.03</v>
      </c>
      <c r="AI382" s="181">
        <f t="shared" si="39"/>
        <v>5581.2</v>
      </c>
    </row>
    <row r="383" spans="1:35" x14ac:dyDescent="0.25">
      <c r="A383" s="470" t="s">
        <v>615</v>
      </c>
      <c r="B383" s="180" t="s">
        <v>29</v>
      </c>
      <c r="C383" s="328" t="s">
        <v>29</v>
      </c>
      <c r="D383" s="21" t="s">
        <v>168</v>
      </c>
      <c r="E383" s="21" t="s">
        <v>454</v>
      </c>
      <c r="F383" s="180" t="s">
        <v>879</v>
      </c>
      <c r="G383" s="180" t="s">
        <v>1638</v>
      </c>
      <c r="H383" s="186">
        <v>2706</v>
      </c>
      <c r="I383" s="186">
        <v>3084</v>
      </c>
      <c r="J383" s="181">
        <f t="shared" si="35"/>
        <v>378</v>
      </c>
      <c r="K383" s="180" t="s">
        <v>711</v>
      </c>
      <c r="L383" s="180">
        <v>24496961</v>
      </c>
      <c r="M383" s="144">
        <v>45301</v>
      </c>
      <c r="N383" s="166" t="s">
        <v>210</v>
      </c>
      <c r="O383" s="180" t="s">
        <v>43</v>
      </c>
      <c r="P383" s="180" t="s">
        <v>43</v>
      </c>
      <c r="Q383" s="186">
        <v>88111</v>
      </c>
      <c r="R383" s="186">
        <v>134367</v>
      </c>
      <c r="S383" s="182">
        <f t="shared" si="38"/>
        <v>46256</v>
      </c>
      <c r="T383" s="216">
        <v>37094</v>
      </c>
      <c r="U383" s="180">
        <v>168</v>
      </c>
      <c r="V383" s="171" t="s">
        <v>63</v>
      </c>
      <c r="W383" s="180" t="s">
        <v>63</v>
      </c>
      <c r="X383" s="180" t="s">
        <v>277</v>
      </c>
      <c r="Y383" s="180"/>
      <c r="Z383" s="180" t="s">
        <v>1639</v>
      </c>
      <c r="AA383" s="194">
        <v>0.04</v>
      </c>
      <c r="AB383" s="197" t="s">
        <v>552</v>
      </c>
      <c r="AC383" s="188">
        <v>1.7000000000000001E-2</v>
      </c>
      <c r="AD383" s="184">
        <f t="shared" si="37"/>
        <v>5374.68</v>
      </c>
      <c r="AE383" s="184">
        <f t="shared" si="40"/>
        <v>799.80357142857144</v>
      </c>
      <c r="AF383" s="181">
        <f t="shared" si="36"/>
        <v>2284.239</v>
      </c>
      <c r="AG383" s="184">
        <f t="shared" si="41"/>
        <v>3084.0425714285716</v>
      </c>
      <c r="AH383" s="190">
        <v>0.03</v>
      </c>
      <c r="AI383" s="181">
        <f t="shared" si="39"/>
        <v>1387.6799999999998</v>
      </c>
    </row>
    <row r="384" spans="1:35" x14ac:dyDescent="0.25">
      <c r="A384" s="470" t="s">
        <v>615</v>
      </c>
      <c r="B384" s="180" t="s">
        <v>31</v>
      </c>
      <c r="C384" s="328" t="s">
        <v>31</v>
      </c>
      <c r="D384" s="21" t="s">
        <v>101</v>
      </c>
      <c r="E384" s="19" t="s">
        <v>32</v>
      </c>
      <c r="F384" s="180" t="s">
        <v>550</v>
      </c>
      <c r="G384" s="171" t="s">
        <v>578</v>
      </c>
      <c r="H384" s="186">
        <v>9840</v>
      </c>
      <c r="I384" s="186">
        <v>8823</v>
      </c>
      <c r="J384" s="181">
        <f t="shared" si="35"/>
        <v>-1017</v>
      </c>
      <c r="K384" s="180" t="s">
        <v>1640</v>
      </c>
      <c r="L384" s="180">
        <v>21805672</v>
      </c>
      <c r="M384" s="144">
        <v>45301</v>
      </c>
      <c r="N384" s="166" t="s">
        <v>210</v>
      </c>
      <c r="O384" s="180" t="s">
        <v>43</v>
      </c>
      <c r="P384" s="21" t="s">
        <v>43</v>
      </c>
      <c r="Q384" s="274">
        <v>315401</v>
      </c>
      <c r="R384" s="274">
        <v>361440</v>
      </c>
      <c r="S384" s="182">
        <f t="shared" si="38"/>
        <v>46039</v>
      </c>
      <c r="T384" s="216">
        <v>23252</v>
      </c>
      <c r="U384" s="180">
        <v>168</v>
      </c>
      <c r="V384" s="180" t="s">
        <v>63</v>
      </c>
      <c r="W384" s="180" t="s">
        <v>63</v>
      </c>
      <c r="X384" s="180" t="s">
        <v>277</v>
      </c>
      <c r="Y384" s="180"/>
      <c r="Z384" s="180" t="s">
        <v>1641</v>
      </c>
      <c r="AA384" s="194">
        <v>0.04</v>
      </c>
      <c r="AB384" s="197" t="s">
        <v>552</v>
      </c>
      <c r="AC384" s="188">
        <v>1.7000000000000001E-2</v>
      </c>
      <c r="AD384" s="184">
        <f t="shared" si="37"/>
        <v>14457.6</v>
      </c>
      <c r="AE384" s="184">
        <f t="shared" si="40"/>
        <v>2151.4285714285716</v>
      </c>
      <c r="AF384" s="181">
        <f t="shared" si="36"/>
        <v>6144.4800000000005</v>
      </c>
      <c r="AG384" s="184">
        <f t="shared" si="41"/>
        <v>8295.908571428572</v>
      </c>
      <c r="AH384" s="190">
        <v>0.03</v>
      </c>
      <c r="AI384" s="181">
        <f t="shared" si="39"/>
        <v>1381.1699999999998</v>
      </c>
    </row>
    <row r="385" spans="1:35" x14ac:dyDescent="0.25">
      <c r="A385" s="470" t="s">
        <v>615</v>
      </c>
      <c r="B385" s="180" t="s">
        <v>29</v>
      </c>
      <c r="C385" s="328" t="s">
        <v>29</v>
      </c>
      <c r="D385" s="21" t="s">
        <v>168</v>
      </c>
      <c r="E385" s="21" t="s">
        <v>454</v>
      </c>
      <c r="F385" s="180" t="s">
        <v>635</v>
      </c>
      <c r="G385" s="171" t="s">
        <v>636</v>
      </c>
      <c r="H385" s="186">
        <v>0</v>
      </c>
      <c r="I385" s="186">
        <v>3133</v>
      </c>
      <c r="J385" s="181">
        <f t="shared" si="35"/>
        <v>3133</v>
      </c>
      <c r="K385" s="180" t="s">
        <v>780</v>
      </c>
      <c r="L385" s="180">
        <v>30267554</v>
      </c>
      <c r="M385" s="144">
        <v>45301</v>
      </c>
      <c r="N385" s="166" t="s">
        <v>210</v>
      </c>
      <c r="O385" s="10" t="s">
        <v>21</v>
      </c>
      <c r="P385" s="10" t="s">
        <v>21</v>
      </c>
      <c r="Q385" s="274">
        <v>0</v>
      </c>
      <c r="R385" s="274">
        <v>136502</v>
      </c>
      <c r="S385" s="182">
        <f t="shared" si="38"/>
        <v>136502</v>
      </c>
      <c r="T385" s="216">
        <v>33239</v>
      </c>
      <c r="U385" s="180">
        <v>168</v>
      </c>
      <c r="V385" s="74" t="s">
        <v>64</v>
      </c>
      <c r="W385" s="74" t="s">
        <v>64</v>
      </c>
      <c r="X385" s="180" t="s">
        <v>276</v>
      </c>
      <c r="Y385" s="180" t="s">
        <v>1642</v>
      </c>
      <c r="Z385" s="180" t="s">
        <v>1643</v>
      </c>
      <c r="AA385" s="194">
        <v>0.04</v>
      </c>
      <c r="AB385" s="197" t="s">
        <v>552</v>
      </c>
      <c r="AC385" s="188">
        <v>1.7000000000000001E-2</v>
      </c>
      <c r="AD385" s="184">
        <f t="shared" si="37"/>
        <v>5460.08</v>
      </c>
      <c r="AE385" s="184">
        <f t="shared" si="40"/>
        <v>812.51190476190482</v>
      </c>
      <c r="AF385" s="181">
        <f t="shared" si="36"/>
        <v>2320.5340000000001</v>
      </c>
      <c r="AG385" s="184">
        <f t="shared" si="41"/>
        <v>3133.0459047619051</v>
      </c>
      <c r="AH385" s="190">
        <v>0.03</v>
      </c>
      <c r="AI385" s="181">
        <f t="shared" si="39"/>
        <v>4095.06</v>
      </c>
    </row>
    <row r="386" spans="1:35" x14ac:dyDescent="0.25">
      <c r="A386" s="470" t="s">
        <v>615</v>
      </c>
      <c r="B386" s="180" t="s">
        <v>184</v>
      </c>
      <c r="C386" s="328" t="s">
        <v>184</v>
      </c>
      <c r="D386" s="180" t="s">
        <v>101</v>
      </c>
      <c r="E386" s="331" t="s">
        <v>417</v>
      </c>
      <c r="F386" s="180" t="s">
        <v>880</v>
      </c>
      <c r="G386" s="180" t="s">
        <v>669</v>
      </c>
      <c r="H386" s="186">
        <v>0</v>
      </c>
      <c r="I386" s="186">
        <v>20055</v>
      </c>
      <c r="J386" s="181">
        <f t="shared" si="35"/>
        <v>20055</v>
      </c>
      <c r="K386" s="180" t="s">
        <v>1644</v>
      </c>
      <c r="L386" s="180">
        <v>22439677</v>
      </c>
      <c r="M386" s="144">
        <v>45301</v>
      </c>
      <c r="N386" s="166" t="s">
        <v>210</v>
      </c>
      <c r="O386" s="180" t="s">
        <v>173</v>
      </c>
      <c r="P386" s="318" t="s">
        <v>463</v>
      </c>
      <c r="Q386" s="186">
        <v>0</v>
      </c>
      <c r="R386" s="186">
        <v>873780</v>
      </c>
      <c r="S386" s="182">
        <f t="shared" si="38"/>
        <v>873780</v>
      </c>
      <c r="T386" s="216">
        <v>30168</v>
      </c>
      <c r="U386" s="180">
        <v>168</v>
      </c>
      <c r="V386" s="180" t="s">
        <v>64</v>
      </c>
      <c r="W386" s="180" t="s">
        <v>64</v>
      </c>
      <c r="X386" s="180" t="s">
        <v>276</v>
      </c>
      <c r="Y386" s="180" t="s">
        <v>115</v>
      </c>
      <c r="Z386" s="180" t="s">
        <v>1645</v>
      </c>
      <c r="AA386" s="194">
        <v>0.04</v>
      </c>
      <c r="AB386" s="197" t="s">
        <v>552</v>
      </c>
      <c r="AC386" s="188">
        <v>1.7000000000000001E-2</v>
      </c>
      <c r="AD386" s="184">
        <f t="shared" si="37"/>
        <v>34951.199999999997</v>
      </c>
      <c r="AE386" s="184">
        <f t="shared" si="40"/>
        <v>5201.0714285714284</v>
      </c>
      <c r="AF386" s="181">
        <f t="shared" si="36"/>
        <v>14854.26</v>
      </c>
      <c r="AG386" s="184">
        <f t="shared" si="41"/>
        <v>20055.33142857143</v>
      </c>
      <c r="AH386" s="190">
        <v>0.03</v>
      </c>
      <c r="AI386" s="181">
        <f t="shared" si="39"/>
        <v>26213.399999999998</v>
      </c>
    </row>
    <row r="387" spans="1:35" x14ac:dyDescent="0.25">
      <c r="A387" s="470" t="s">
        <v>615</v>
      </c>
      <c r="B387" s="180" t="s">
        <v>29</v>
      </c>
      <c r="C387" s="328" t="s">
        <v>29</v>
      </c>
      <c r="D387" s="21" t="s">
        <v>168</v>
      </c>
      <c r="E387" s="21" t="s">
        <v>454</v>
      </c>
      <c r="F387" s="180" t="s">
        <v>881</v>
      </c>
      <c r="G387" s="171" t="s">
        <v>1646</v>
      </c>
      <c r="H387" s="186">
        <v>0</v>
      </c>
      <c r="I387" s="186">
        <v>5781</v>
      </c>
      <c r="J387" s="181">
        <f t="shared" si="35"/>
        <v>5781</v>
      </c>
      <c r="K387" s="180" t="s">
        <v>1647</v>
      </c>
      <c r="L387" s="180">
        <v>20754777</v>
      </c>
      <c r="M387" s="144">
        <v>45301</v>
      </c>
      <c r="N387" s="166" t="s">
        <v>210</v>
      </c>
      <c r="O387" s="180" t="s">
        <v>148</v>
      </c>
      <c r="P387" s="180" t="s">
        <v>264</v>
      </c>
      <c r="Q387" s="186">
        <v>0</v>
      </c>
      <c r="R387" s="186">
        <v>251873</v>
      </c>
      <c r="S387" s="182">
        <f t="shared" si="38"/>
        <v>251873</v>
      </c>
      <c r="T387" s="216">
        <v>17024</v>
      </c>
      <c r="U387" s="180">
        <v>168</v>
      </c>
      <c r="V387" s="355" t="s">
        <v>64</v>
      </c>
      <c r="W387" s="355" t="s">
        <v>64</v>
      </c>
      <c r="X387" s="180" t="s">
        <v>276</v>
      </c>
      <c r="Y387" s="180" t="s">
        <v>115</v>
      </c>
      <c r="Z387" s="180" t="s">
        <v>1648</v>
      </c>
      <c r="AA387" s="194">
        <v>0.04</v>
      </c>
      <c r="AB387" s="197" t="s">
        <v>552</v>
      </c>
      <c r="AC387" s="188">
        <v>1.7000000000000001E-2</v>
      </c>
      <c r="AD387" s="184">
        <f t="shared" si="37"/>
        <v>10074.92</v>
      </c>
      <c r="AE387" s="184">
        <f t="shared" si="40"/>
        <v>1499.2440476190477</v>
      </c>
      <c r="AF387" s="181">
        <f t="shared" si="36"/>
        <v>4281.8410000000003</v>
      </c>
      <c r="AG387" s="184">
        <f t="shared" si="41"/>
        <v>5781.0850476190481</v>
      </c>
      <c r="AH387" s="190">
        <v>0.03</v>
      </c>
      <c r="AI387" s="181">
        <f t="shared" si="39"/>
        <v>7556.19</v>
      </c>
    </row>
    <row r="388" spans="1:35" x14ac:dyDescent="0.25">
      <c r="A388" s="470" t="s">
        <v>615</v>
      </c>
      <c r="B388" s="180" t="s">
        <v>39</v>
      </c>
      <c r="C388" s="328" t="s">
        <v>39</v>
      </c>
      <c r="D388" s="180" t="s">
        <v>167</v>
      </c>
      <c r="E388" s="331" t="s">
        <v>451</v>
      </c>
      <c r="F388" s="180" t="s">
        <v>882</v>
      </c>
      <c r="G388" s="171" t="s">
        <v>734</v>
      </c>
      <c r="H388" s="186">
        <v>0</v>
      </c>
      <c r="I388" s="186">
        <v>3000</v>
      </c>
      <c r="J388" s="181">
        <f t="shared" si="35"/>
        <v>3000</v>
      </c>
      <c r="K388" s="180" t="s">
        <v>1649</v>
      </c>
      <c r="L388" s="180">
        <v>22052057</v>
      </c>
      <c r="M388" s="144">
        <v>45301</v>
      </c>
      <c r="N388" s="166" t="s">
        <v>210</v>
      </c>
      <c r="O388" s="180" t="s">
        <v>148</v>
      </c>
      <c r="P388" s="180" t="s">
        <v>258</v>
      </c>
      <c r="Q388" s="186">
        <v>0</v>
      </c>
      <c r="R388" s="186">
        <v>126350</v>
      </c>
      <c r="S388" s="182">
        <f t="shared" si="38"/>
        <v>126350</v>
      </c>
      <c r="T388" s="216">
        <v>41722</v>
      </c>
      <c r="U388" s="180">
        <v>168</v>
      </c>
      <c r="V388" s="180" t="s">
        <v>64</v>
      </c>
      <c r="W388" s="180" t="s">
        <v>64</v>
      </c>
      <c r="X388" s="180" t="s">
        <v>276</v>
      </c>
      <c r="Y388" s="180" t="s">
        <v>572</v>
      </c>
      <c r="Z388" s="180" t="s">
        <v>1650</v>
      </c>
      <c r="AA388" s="194">
        <v>0.04</v>
      </c>
      <c r="AB388" s="197" t="s">
        <v>552</v>
      </c>
      <c r="AC388" s="188">
        <v>1.7000000000000001E-2</v>
      </c>
      <c r="AD388" s="184">
        <f t="shared" si="37"/>
        <v>5054</v>
      </c>
      <c r="AE388" s="184">
        <f t="shared" si="40"/>
        <v>752.08333333333337</v>
      </c>
      <c r="AF388" s="181">
        <f t="shared" si="36"/>
        <v>2147.9500000000003</v>
      </c>
      <c r="AG388" s="184">
        <f t="shared" si="41"/>
        <v>2900.0333333333338</v>
      </c>
      <c r="AH388" s="190">
        <v>0.03</v>
      </c>
      <c r="AI388" s="181">
        <f t="shared" si="39"/>
        <v>3790.5</v>
      </c>
    </row>
    <row r="389" spans="1:35" x14ac:dyDescent="0.25">
      <c r="A389" s="470" t="s">
        <v>615</v>
      </c>
      <c r="B389" s="180" t="s">
        <v>47</v>
      </c>
      <c r="C389" s="328" t="s">
        <v>47</v>
      </c>
      <c r="D389" s="180" t="s">
        <v>99</v>
      </c>
      <c r="E389" s="331" t="s">
        <v>405</v>
      </c>
      <c r="F389" s="180" t="s">
        <v>554</v>
      </c>
      <c r="G389" s="171" t="s">
        <v>751</v>
      </c>
      <c r="H389" s="186">
        <v>0</v>
      </c>
      <c r="I389" s="186">
        <v>2164</v>
      </c>
      <c r="J389" s="181">
        <f t="shared" si="35"/>
        <v>2164</v>
      </c>
      <c r="K389" s="180" t="s">
        <v>1651</v>
      </c>
      <c r="L389" s="180">
        <v>24257266</v>
      </c>
      <c r="M389" s="144">
        <v>45301</v>
      </c>
      <c r="N389" s="166" t="s">
        <v>210</v>
      </c>
      <c r="O389" s="180" t="s">
        <v>148</v>
      </c>
      <c r="P389" s="180" t="s">
        <v>252</v>
      </c>
      <c r="Q389" s="186">
        <v>0</v>
      </c>
      <c r="R389" s="186">
        <v>80314</v>
      </c>
      <c r="S389" s="182">
        <f t="shared" si="38"/>
        <v>80314</v>
      </c>
      <c r="T389" s="216">
        <v>48000</v>
      </c>
      <c r="U389" s="180">
        <v>144</v>
      </c>
      <c r="V389" s="180" t="s">
        <v>64</v>
      </c>
      <c r="W389" s="180" t="s">
        <v>64</v>
      </c>
      <c r="X389" s="180" t="s">
        <v>276</v>
      </c>
      <c r="Y389" s="180" t="s">
        <v>611</v>
      </c>
      <c r="Z389" s="180" t="s">
        <v>1652</v>
      </c>
      <c r="AA389" s="194">
        <v>0.03</v>
      </c>
      <c r="AB389" s="197" t="s">
        <v>552</v>
      </c>
      <c r="AC389" s="188">
        <v>0.02</v>
      </c>
      <c r="AD389" s="184">
        <f t="shared" si="37"/>
        <v>2409.42</v>
      </c>
      <c r="AE389" s="184">
        <f t="shared" si="40"/>
        <v>557.73611111111109</v>
      </c>
      <c r="AF389" s="181">
        <f t="shared" si="36"/>
        <v>1606.28</v>
      </c>
      <c r="AG389" s="184">
        <f t="shared" si="41"/>
        <v>2164.0161111111111</v>
      </c>
      <c r="AH389" s="190">
        <v>0.06</v>
      </c>
      <c r="AI389" s="181">
        <f t="shared" si="39"/>
        <v>4818.84</v>
      </c>
    </row>
    <row r="390" spans="1:35" x14ac:dyDescent="0.25">
      <c r="A390" s="470" t="s">
        <v>615</v>
      </c>
      <c r="B390" s="180" t="s">
        <v>49</v>
      </c>
      <c r="C390" s="328" t="s">
        <v>49</v>
      </c>
      <c r="D390" s="180" t="s">
        <v>133</v>
      </c>
      <c r="E390" s="331" t="s">
        <v>549</v>
      </c>
      <c r="F390" s="180" t="s">
        <v>852</v>
      </c>
      <c r="G390" s="171" t="s">
        <v>1548</v>
      </c>
      <c r="H390" s="186">
        <v>0</v>
      </c>
      <c r="I390" s="186">
        <v>21804</v>
      </c>
      <c r="J390" s="181">
        <f t="shared" si="35"/>
        <v>21804</v>
      </c>
      <c r="K390" s="180" t="s">
        <v>1653</v>
      </c>
      <c r="L390" s="180">
        <v>21685751</v>
      </c>
      <c r="M390" s="144">
        <v>45301</v>
      </c>
      <c r="N390" s="166" t="s">
        <v>210</v>
      </c>
      <c r="O390" s="21" t="s">
        <v>148</v>
      </c>
      <c r="P390" s="21" t="s">
        <v>537</v>
      </c>
      <c r="Q390" s="274">
        <v>0</v>
      </c>
      <c r="R390" s="274">
        <v>950000</v>
      </c>
      <c r="S390" s="182">
        <f t="shared" si="38"/>
        <v>950000</v>
      </c>
      <c r="T390" s="216">
        <v>138885</v>
      </c>
      <c r="U390" s="180">
        <v>168</v>
      </c>
      <c r="V390" s="180" t="s">
        <v>64</v>
      </c>
      <c r="W390" s="180" t="s">
        <v>64</v>
      </c>
      <c r="X390" s="180" t="s">
        <v>276</v>
      </c>
      <c r="Y390" s="180" t="s">
        <v>534</v>
      </c>
      <c r="Z390" s="180" t="s">
        <v>1654</v>
      </c>
      <c r="AA390" s="194">
        <v>0.04</v>
      </c>
      <c r="AB390" s="197" t="s">
        <v>552</v>
      </c>
      <c r="AC390" s="188">
        <v>1.7000000000000001E-2</v>
      </c>
      <c r="AD390" s="184">
        <f t="shared" si="37"/>
        <v>38000</v>
      </c>
      <c r="AE390" s="184">
        <f t="shared" si="40"/>
        <v>5654.7619047619046</v>
      </c>
      <c r="AF390" s="181">
        <f t="shared" si="36"/>
        <v>16150.000000000002</v>
      </c>
      <c r="AG390" s="184">
        <f t="shared" si="41"/>
        <v>21804.761904761908</v>
      </c>
      <c r="AH390" s="190">
        <v>0.03</v>
      </c>
      <c r="AI390" s="181">
        <f t="shared" si="39"/>
        <v>28500</v>
      </c>
    </row>
    <row r="391" spans="1:35" x14ac:dyDescent="0.25">
      <c r="A391" s="470" t="s">
        <v>615</v>
      </c>
      <c r="B391" s="180" t="s">
        <v>38</v>
      </c>
      <c r="C391" s="180" t="s">
        <v>38</v>
      </c>
      <c r="D391" s="180" t="s">
        <v>101</v>
      </c>
      <c r="E391" s="371" t="s">
        <v>883</v>
      </c>
      <c r="F391" s="180" t="s">
        <v>680</v>
      </c>
      <c r="G391" s="180" t="s">
        <v>617</v>
      </c>
      <c r="H391" s="186">
        <v>13101</v>
      </c>
      <c r="I391" s="186">
        <v>12960</v>
      </c>
      <c r="J391" s="181">
        <f t="shared" si="35"/>
        <v>-141</v>
      </c>
      <c r="K391" s="180" t="s">
        <v>707</v>
      </c>
      <c r="L391" s="180">
        <v>33570361</v>
      </c>
      <c r="M391" s="144">
        <v>45301</v>
      </c>
      <c r="N391" s="166" t="s">
        <v>210</v>
      </c>
      <c r="O391" s="180" t="s">
        <v>128</v>
      </c>
      <c r="P391" s="180" t="s">
        <v>128</v>
      </c>
      <c r="Q391" s="186">
        <v>436032</v>
      </c>
      <c r="R391" s="186">
        <v>564650</v>
      </c>
      <c r="S391" s="182">
        <f t="shared" si="38"/>
        <v>128618</v>
      </c>
      <c r="T391" s="216">
        <v>93639</v>
      </c>
      <c r="U391" s="180">
        <v>168</v>
      </c>
      <c r="V391" s="180" t="s">
        <v>63</v>
      </c>
      <c r="W391" s="180" t="s">
        <v>63</v>
      </c>
      <c r="X391" s="180" t="s">
        <v>277</v>
      </c>
      <c r="Y391" s="180"/>
      <c r="Z391" s="180" t="s">
        <v>1655</v>
      </c>
      <c r="AA391" s="194">
        <v>0.04</v>
      </c>
      <c r="AB391" s="197" t="s">
        <v>552</v>
      </c>
      <c r="AC391" s="188">
        <v>1.7000000000000001E-2</v>
      </c>
      <c r="AD391" s="184">
        <f t="shared" si="37"/>
        <v>22586</v>
      </c>
      <c r="AE391" s="184">
        <f t="shared" si="40"/>
        <v>3361.0119047619046</v>
      </c>
      <c r="AF391" s="181">
        <f t="shared" si="36"/>
        <v>9599.0500000000011</v>
      </c>
      <c r="AG391" s="184">
        <f t="shared" si="41"/>
        <v>12960.061904761906</v>
      </c>
      <c r="AH391" s="190">
        <v>0.03</v>
      </c>
      <c r="AI391" s="181">
        <f t="shared" si="39"/>
        <v>3858.54</v>
      </c>
    </row>
    <row r="392" spans="1:35" x14ac:dyDescent="0.25">
      <c r="A392" s="470" t="s">
        <v>615</v>
      </c>
      <c r="B392" s="180" t="s">
        <v>24</v>
      </c>
      <c r="C392" s="328" t="s">
        <v>24</v>
      </c>
      <c r="D392" s="180" t="s">
        <v>420</v>
      </c>
      <c r="E392" s="371" t="s">
        <v>200</v>
      </c>
      <c r="F392" s="180" t="s">
        <v>827</v>
      </c>
      <c r="G392" s="180" t="s">
        <v>1656</v>
      </c>
      <c r="H392" s="186">
        <v>0</v>
      </c>
      <c r="I392" s="186">
        <v>8305</v>
      </c>
      <c r="J392" s="181">
        <f t="shared" si="35"/>
        <v>8305</v>
      </c>
      <c r="K392" s="180" t="s">
        <v>1657</v>
      </c>
      <c r="L392" s="180">
        <v>27387798</v>
      </c>
      <c r="M392" s="144">
        <v>45301</v>
      </c>
      <c r="N392" s="166" t="s">
        <v>210</v>
      </c>
      <c r="O392" s="180" t="s">
        <v>43</v>
      </c>
      <c r="P392" s="318" t="s">
        <v>43</v>
      </c>
      <c r="Q392" s="186">
        <v>0</v>
      </c>
      <c r="R392" s="186">
        <v>361842</v>
      </c>
      <c r="S392" s="182">
        <f t="shared" si="38"/>
        <v>361842</v>
      </c>
      <c r="T392" s="216">
        <v>22786</v>
      </c>
      <c r="U392" s="180">
        <v>168</v>
      </c>
      <c r="V392" s="180" t="s">
        <v>64</v>
      </c>
      <c r="W392" s="180" t="s">
        <v>64</v>
      </c>
      <c r="X392" s="180" t="s">
        <v>276</v>
      </c>
      <c r="Y392" s="180" t="s">
        <v>115</v>
      </c>
      <c r="Z392" s="180" t="s">
        <v>1658</v>
      </c>
      <c r="AA392" s="194">
        <v>0.04</v>
      </c>
      <c r="AB392" s="197" t="s">
        <v>552</v>
      </c>
      <c r="AC392" s="188">
        <v>1.7000000000000001E-2</v>
      </c>
      <c r="AD392" s="184">
        <f t="shared" si="37"/>
        <v>14473.68</v>
      </c>
      <c r="AE392" s="184">
        <f t="shared" si="40"/>
        <v>2153.8214285714284</v>
      </c>
      <c r="AF392" s="181">
        <f t="shared" si="36"/>
        <v>6151.3140000000003</v>
      </c>
      <c r="AG392" s="184">
        <f t="shared" si="41"/>
        <v>8305.1354285714297</v>
      </c>
      <c r="AH392" s="190">
        <v>0.03</v>
      </c>
      <c r="AI392" s="181">
        <f t="shared" si="39"/>
        <v>10855.26</v>
      </c>
    </row>
    <row r="393" spans="1:35" x14ac:dyDescent="0.25">
      <c r="A393" s="470" t="s">
        <v>615</v>
      </c>
      <c r="B393" s="180" t="s">
        <v>24</v>
      </c>
      <c r="C393" s="328" t="s">
        <v>24</v>
      </c>
      <c r="D393" s="180" t="s">
        <v>420</v>
      </c>
      <c r="E393" s="331" t="s">
        <v>200</v>
      </c>
      <c r="F393" s="180" t="s">
        <v>866</v>
      </c>
      <c r="G393" s="171" t="s">
        <v>1595</v>
      </c>
      <c r="H393" s="186">
        <v>0</v>
      </c>
      <c r="I393" s="186">
        <v>18574</v>
      </c>
      <c r="J393" s="181">
        <f t="shared" si="35"/>
        <v>18574</v>
      </c>
      <c r="K393" s="180" t="s">
        <v>1659</v>
      </c>
      <c r="L393" s="180">
        <v>31302230</v>
      </c>
      <c r="M393" s="144">
        <v>45301</v>
      </c>
      <c r="N393" s="166" t="s">
        <v>210</v>
      </c>
      <c r="O393" s="180" t="s">
        <v>148</v>
      </c>
      <c r="P393" s="21" t="s">
        <v>287</v>
      </c>
      <c r="Q393" s="186">
        <v>0</v>
      </c>
      <c r="R393" s="186">
        <v>809210</v>
      </c>
      <c r="S393" s="182">
        <f t="shared" si="38"/>
        <v>809210</v>
      </c>
      <c r="T393" s="216">
        <v>118000</v>
      </c>
      <c r="U393" s="180">
        <v>168</v>
      </c>
      <c r="V393" s="355" t="s">
        <v>64</v>
      </c>
      <c r="W393" s="355" t="s">
        <v>64</v>
      </c>
      <c r="X393" s="180" t="s">
        <v>276</v>
      </c>
      <c r="Y393" s="180" t="s">
        <v>115</v>
      </c>
      <c r="Z393" s="180" t="s">
        <v>1660</v>
      </c>
      <c r="AA393" s="194">
        <v>0.04</v>
      </c>
      <c r="AB393" s="197" t="s">
        <v>552</v>
      </c>
      <c r="AC393" s="188">
        <v>1.7000000000000001E-2</v>
      </c>
      <c r="AD393" s="184">
        <f t="shared" si="37"/>
        <v>32368.400000000001</v>
      </c>
      <c r="AE393" s="184">
        <f t="shared" si="40"/>
        <v>4816.7261904761908</v>
      </c>
      <c r="AF393" s="181">
        <f t="shared" si="36"/>
        <v>13756.570000000002</v>
      </c>
      <c r="AG393" s="184">
        <f t="shared" si="41"/>
        <v>18573.296190476191</v>
      </c>
      <c r="AH393" s="190">
        <v>0.03</v>
      </c>
      <c r="AI393" s="181">
        <f t="shared" si="39"/>
        <v>24276.3</v>
      </c>
    </row>
    <row r="394" spans="1:35" x14ac:dyDescent="0.25">
      <c r="A394" s="470" t="s">
        <v>615</v>
      </c>
      <c r="B394" s="180" t="s">
        <v>37</v>
      </c>
      <c r="C394" s="328" t="s">
        <v>37</v>
      </c>
      <c r="D394" s="180" t="s">
        <v>99</v>
      </c>
      <c r="E394" s="331" t="s">
        <v>459</v>
      </c>
      <c r="F394" s="180" t="s">
        <v>760</v>
      </c>
      <c r="G394" s="171" t="s">
        <v>761</v>
      </c>
      <c r="H394" s="186">
        <v>0</v>
      </c>
      <c r="I394" s="186">
        <v>500</v>
      </c>
      <c r="J394" s="181">
        <f t="shared" si="35"/>
        <v>500</v>
      </c>
      <c r="K394" s="180" t="s">
        <v>1661</v>
      </c>
      <c r="L394" s="180">
        <v>25654491</v>
      </c>
      <c r="M394" s="144">
        <v>45301</v>
      </c>
      <c r="N394" s="166" t="s">
        <v>210</v>
      </c>
      <c r="O394" s="180" t="s">
        <v>148</v>
      </c>
      <c r="P394" s="180" t="s">
        <v>252</v>
      </c>
      <c r="Q394" s="274">
        <v>0</v>
      </c>
      <c r="R394" s="274">
        <v>15033</v>
      </c>
      <c r="S394" s="182">
        <f t="shared" si="38"/>
        <v>15033</v>
      </c>
      <c r="T394" s="216">
        <v>13241</v>
      </c>
      <c r="U394" s="180">
        <v>108</v>
      </c>
      <c r="V394" s="180" t="s">
        <v>62</v>
      </c>
      <c r="W394" s="180" t="s">
        <v>62</v>
      </c>
      <c r="X394" s="180" t="s">
        <v>276</v>
      </c>
      <c r="Y394" s="180"/>
      <c r="Z394" s="180" t="s">
        <v>1662</v>
      </c>
      <c r="AA394" s="194">
        <v>0.03</v>
      </c>
      <c r="AB394" s="197" t="s">
        <v>552</v>
      </c>
      <c r="AC394" s="188">
        <v>2.4E-2</v>
      </c>
      <c r="AD394" s="184">
        <f t="shared" si="37"/>
        <v>450.99</v>
      </c>
      <c r="AE394" s="184">
        <f t="shared" si="40"/>
        <v>139.19444444444446</v>
      </c>
      <c r="AF394" s="181">
        <f t="shared" si="36"/>
        <v>360.79200000000003</v>
      </c>
      <c r="AG394" s="184">
        <f t="shared" si="41"/>
        <v>499.98644444444449</v>
      </c>
      <c r="AH394" s="190">
        <v>0.06</v>
      </c>
      <c r="AI394" s="181">
        <f t="shared" si="39"/>
        <v>901.98</v>
      </c>
    </row>
    <row r="395" spans="1:35" x14ac:dyDescent="0.25">
      <c r="A395" s="470" t="s">
        <v>615</v>
      </c>
      <c r="B395" s="180" t="s">
        <v>29</v>
      </c>
      <c r="C395" s="328" t="s">
        <v>29</v>
      </c>
      <c r="D395" s="21" t="s">
        <v>168</v>
      </c>
      <c r="E395" s="331" t="s">
        <v>455</v>
      </c>
      <c r="F395" s="488" t="s">
        <v>587</v>
      </c>
      <c r="G395" s="171" t="s">
        <v>593</v>
      </c>
      <c r="H395" s="186">
        <v>8667</v>
      </c>
      <c r="I395" s="186">
        <v>7526</v>
      </c>
      <c r="J395" s="181">
        <f t="shared" si="35"/>
        <v>-1141</v>
      </c>
      <c r="K395" s="331" t="s">
        <v>1663</v>
      </c>
      <c r="L395" s="331">
        <v>29293331</v>
      </c>
      <c r="M395" s="144">
        <v>45301</v>
      </c>
      <c r="N395" s="166" t="s">
        <v>210</v>
      </c>
      <c r="O395" s="180" t="s">
        <v>128</v>
      </c>
      <c r="P395" s="21" t="s">
        <v>128</v>
      </c>
      <c r="Q395" s="274">
        <v>299530</v>
      </c>
      <c r="R395" s="274">
        <v>327901</v>
      </c>
      <c r="S395" s="182">
        <f t="shared" si="38"/>
        <v>28371</v>
      </c>
      <c r="T395" s="216">
        <v>7596</v>
      </c>
      <c r="U395" s="180">
        <v>168</v>
      </c>
      <c r="V395" s="74" t="s">
        <v>63</v>
      </c>
      <c r="W395" s="74" t="s">
        <v>63</v>
      </c>
      <c r="X395" s="180" t="s">
        <v>277</v>
      </c>
      <c r="Y395" s="180"/>
      <c r="Z395" s="180" t="s">
        <v>1664</v>
      </c>
      <c r="AA395" s="194">
        <v>0.04</v>
      </c>
      <c r="AB395" s="197" t="s">
        <v>552</v>
      </c>
      <c r="AC395" s="188">
        <v>1.7000000000000001E-2</v>
      </c>
      <c r="AD395" s="184">
        <f t="shared" si="37"/>
        <v>13116.04</v>
      </c>
      <c r="AE395" s="184">
        <f t="shared" si="40"/>
        <v>1951.7916666666667</v>
      </c>
      <c r="AF395" s="181">
        <f t="shared" si="36"/>
        <v>5574.317</v>
      </c>
      <c r="AG395" s="184">
        <f t="shared" si="41"/>
        <v>7526.108666666667</v>
      </c>
      <c r="AH395" s="190">
        <v>0.03</v>
      </c>
      <c r="AI395" s="181">
        <f t="shared" si="39"/>
        <v>851.13</v>
      </c>
    </row>
    <row r="396" spans="1:35" x14ac:dyDescent="0.25">
      <c r="A396" s="470" t="s">
        <v>615</v>
      </c>
      <c r="B396" s="180" t="s">
        <v>33</v>
      </c>
      <c r="C396" s="328" t="s">
        <v>39</v>
      </c>
      <c r="D396" s="180" t="s">
        <v>167</v>
      </c>
      <c r="E396" s="19" t="s">
        <v>921</v>
      </c>
      <c r="F396" s="180" t="s">
        <v>884</v>
      </c>
      <c r="G396" s="171" t="s">
        <v>784</v>
      </c>
      <c r="H396" s="186">
        <v>0</v>
      </c>
      <c r="I396" s="186">
        <v>3083</v>
      </c>
      <c r="J396" s="181">
        <f t="shared" si="35"/>
        <v>3083</v>
      </c>
      <c r="K396" s="180" t="s">
        <v>1665</v>
      </c>
      <c r="L396" s="180">
        <v>25089197</v>
      </c>
      <c r="M396" s="144">
        <v>45301</v>
      </c>
      <c r="N396" s="166" t="s">
        <v>210</v>
      </c>
      <c r="O396" s="180" t="s">
        <v>148</v>
      </c>
      <c r="P396" s="21" t="s">
        <v>273</v>
      </c>
      <c r="Q396" s="274">
        <v>0</v>
      </c>
      <c r="R396" s="274">
        <v>100000</v>
      </c>
      <c r="S396" s="182">
        <f t="shared" si="38"/>
        <v>100000</v>
      </c>
      <c r="T396" s="216">
        <v>93900</v>
      </c>
      <c r="U396" s="180">
        <v>120</v>
      </c>
      <c r="V396" s="180" t="s">
        <v>62</v>
      </c>
      <c r="W396" s="180" t="s">
        <v>62</v>
      </c>
      <c r="X396" s="180" t="s">
        <v>276</v>
      </c>
      <c r="Y396" s="180"/>
      <c r="Z396" s="180" t="s">
        <v>1666</v>
      </c>
      <c r="AA396" s="194">
        <v>0.03</v>
      </c>
      <c r="AB396" s="197" t="s">
        <v>552</v>
      </c>
      <c r="AC396" s="188">
        <v>2.2499999999999999E-2</v>
      </c>
      <c r="AD396" s="180">
        <f t="shared" si="37"/>
        <v>3000</v>
      </c>
      <c r="AE396" s="180">
        <f t="shared" si="40"/>
        <v>833.33333333333337</v>
      </c>
      <c r="AF396" s="189">
        <f t="shared" si="36"/>
        <v>2250</v>
      </c>
      <c r="AG396" s="368">
        <f t="shared" si="41"/>
        <v>3083.3333333333335</v>
      </c>
      <c r="AH396" s="190">
        <v>0.06</v>
      </c>
      <c r="AI396" s="181">
        <f t="shared" si="39"/>
        <v>6000</v>
      </c>
    </row>
    <row r="397" spans="1:35" x14ac:dyDescent="0.25">
      <c r="A397" s="470" t="s">
        <v>615</v>
      </c>
      <c r="B397" s="180" t="s">
        <v>38</v>
      </c>
      <c r="C397" s="328" t="s">
        <v>38</v>
      </c>
      <c r="D397" s="180" t="s">
        <v>101</v>
      </c>
      <c r="E397" s="331" t="s">
        <v>883</v>
      </c>
      <c r="F397" s="180" t="s">
        <v>634</v>
      </c>
      <c r="G397" s="180" t="s">
        <v>630</v>
      </c>
      <c r="H397" s="186">
        <v>15487</v>
      </c>
      <c r="I397" s="186">
        <v>14635</v>
      </c>
      <c r="J397" s="181">
        <f t="shared" si="35"/>
        <v>-852</v>
      </c>
      <c r="K397" s="180" t="s">
        <v>1667</v>
      </c>
      <c r="L397" s="10">
        <v>29380230</v>
      </c>
      <c r="M397" s="144">
        <v>45301</v>
      </c>
      <c r="N397" s="166" t="s">
        <v>210</v>
      </c>
      <c r="O397" s="180" t="s">
        <v>327</v>
      </c>
      <c r="P397" s="21" t="s">
        <v>327</v>
      </c>
      <c r="Q397" s="274">
        <v>581672</v>
      </c>
      <c r="R397" s="274">
        <v>637620</v>
      </c>
      <c r="S397" s="182">
        <f t="shared" si="38"/>
        <v>55948</v>
      </c>
      <c r="T397" s="216">
        <v>16890</v>
      </c>
      <c r="U397" s="180">
        <v>168</v>
      </c>
      <c r="V397" s="180" t="s">
        <v>63</v>
      </c>
      <c r="W397" s="180" t="s">
        <v>63</v>
      </c>
      <c r="X397" s="180" t="s">
        <v>277</v>
      </c>
      <c r="Y397" s="180"/>
      <c r="Z397" s="10" t="s">
        <v>1668</v>
      </c>
      <c r="AA397" s="194">
        <v>0.04</v>
      </c>
      <c r="AB397" s="197" t="s">
        <v>552</v>
      </c>
      <c r="AC397" s="188">
        <v>1.7000000000000001E-2</v>
      </c>
      <c r="AD397" s="180">
        <f t="shared" si="37"/>
        <v>25504.799999999999</v>
      </c>
      <c r="AE397" s="180">
        <f t="shared" si="40"/>
        <v>3795.3571428571427</v>
      </c>
      <c r="AF397" s="189">
        <f t="shared" si="36"/>
        <v>10839.54</v>
      </c>
      <c r="AG397" s="368">
        <f t="shared" si="41"/>
        <v>14634.897142857144</v>
      </c>
      <c r="AH397" s="190">
        <v>0.03</v>
      </c>
      <c r="AI397" s="181">
        <f t="shared" si="39"/>
        <v>1678.4399999999998</v>
      </c>
    </row>
    <row r="398" spans="1:35" x14ac:dyDescent="0.25">
      <c r="A398" s="470" t="s">
        <v>615</v>
      </c>
      <c r="B398" s="180" t="s">
        <v>31</v>
      </c>
      <c r="C398" s="328" t="s">
        <v>31</v>
      </c>
      <c r="D398" s="180" t="s">
        <v>101</v>
      </c>
      <c r="E398" s="21" t="s">
        <v>456</v>
      </c>
      <c r="F398" s="180" t="s">
        <v>885</v>
      </c>
      <c r="G398" s="171" t="s">
        <v>1669</v>
      </c>
      <c r="H398" s="186">
        <v>0</v>
      </c>
      <c r="I398" s="186">
        <v>7000</v>
      </c>
      <c r="J398" s="181">
        <f t="shared" si="35"/>
        <v>7000</v>
      </c>
      <c r="K398" s="180" t="s">
        <v>1670</v>
      </c>
      <c r="L398" s="180">
        <v>27859464</v>
      </c>
      <c r="M398" s="144">
        <v>45301</v>
      </c>
      <c r="N398" s="166" t="s">
        <v>210</v>
      </c>
      <c r="O398" s="180" t="s">
        <v>43</v>
      </c>
      <c r="P398" s="180" t="s">
        <v>43</v>
      </c>
      <c r="Q398" s="274">
        <v>0</v>
      </c>
      <c r="R398" s="274">
        <v>259798</v>
      </c>
      <c r="S398" s="182">
        <f t="shared" si="38"/>
        <v>259798</v>
      </c>
      <c r="T398" s="216">
        <v>245708</v>
      </c>
      <c r="U398" s="180">
        <v>144</v>
      </c>
      <c r="V398" s="180" t="s">
        <v>62</v>
      </c>
      <c r="W398" s="180" t="s">
        <v>62</v>
      </c>
      <c r="X398" s="180" t="s">
        <v>276</v>
      </c>
      <c r="Y398" s="180"/>
      <c r="Z398" s="180" t="s">
        <v>1671</v>
      </c>
      <c r="AA398" s="194">
        <v>0.03</v>
      </c>
      <c r="AB398" s="197" t="s">
        <v>552</v>
      </c>
      <c r="AC398" s="188">
        <v>0.02</v>
      </c>
      <c r="AD398" s="180">
        <f t="shared" si="37"/>
        <v>7793.94</v>
      </c>
      <c r="AE398" s="180">
        <f t="shared" si="40"/>
        <v>1804.1527777777778</v>
      </c>
      <c r="AF398" s="189">
        <f t="shared" si="36"/>
        <v>5195.96</v>
      </c>
      <c r="AG398" s="368">
        <f t="shared" si="41"/>
        <v>7000.1127777777783</v>
      </c>
      <c r="AH398" s="190">
        <v>0.06</v>
      </c>
      <c r="AI398" s="181">
        <f t="shared" si="39"/>
        <v>15587.88</v>
      </c>
    </row>
    <row r="399" spans="1:35" x14ac:dyDescent="0.25">
      <c r="A399" s="470" t="s">
        <v>615</v>
      </c>
      <c r="B399" s="180" t="s">
        <v>37</v>
      </c>
      <c r="C399" s="328" t="s">
        <v>37</v>
      </c>
      <c r="D399" s="180" t="s">
        <v>99</v>
      </c>
      <c r="E399" s="331" t="s">
        <v>438</v>
      </c>
      <c r="F399" s="180" t="s">
        <v>677</v>
      </c>
      <c r="G399" s="171" t="s">
        <v>654</v>
      </c>
      <c r="H399" s="186">
        <v>4260</v>
      </c>
      <c r="I399" s="186">
        <v>4160</v>
      </c>
      <c r="J399" s="181">
        <f t="shared" si="35"/>
        <v>-100</v>
      </c>
      <c r="K399" s="180" t="s">
        <v>1672</v>
      </c>
      <c r="L399" s="180">
        <v>24863855</v>
      </c>
      <c r="M399" s="144">
        <v>45301</v>
      </c>
      <c r="N399" s="166" t="s">
        <v>210</v>
      </c>
      <c r="O399" s="180" t="s">
        <v>21</v>
      </c>
      <c r="P399" s="180" t="s">
        <v>21</v>
      </c>
      <c r="Q399" s="274">
        <v>141932</v>
      </c>
      <c r="R399" s="274">
        <v>181880</v>
      </c>
      <c r="S399" s="182">
        <f t="shared" si="38"/>
        <v>39948</v>
      </c>
      <c r="T399" s="216">
        <v>27340.13</v>
      </c>
      <c r="U399" s="180">
        <v>168</v>
      </c>
      <c r="V399" s="180" t="s">
        <v>63</v>
      </c>
      <c r="W399" s="180" t="s">
        <v>63</v>
      </c>
      <c r="X399" s="180" t="s">
        <v>277</v>
      </c>
      <c r="Y399" s="180"/>
      <c r="Z399" s="180" t="s">
        <v>1673</v>
      </c>
      <c r="AA399" s="194">
        <v>0.04</v>
      </c>
      <c r="AB399" s="197" t="s">
        <v>552</v>
      </c>
      <c r="AC399" s="188">
        <v>1.7000000000000001E-2</v>
      </c>
      <c r="AD399" s="180">
        <f t="shared" si="37"/>
        <v>7275.2</v>
      </c>
      <c r="AE399" s="180">
        <f t="shared" si="40"/>
        <v>1082.6190476190477</v>
      </c>
      <c r="AF399" s="189">
        <f t="shared" si="36"/>
        <v>3091.96</v>
      </c>
      <c r="AG399" s="368">
        <f t="shared" si="41"/>
        <v>4174.5790476190477</v>
      </c>
      <c r="AH399" s="190">
        <v>0.03</v>
      </c>
      <c r="AI399" s="181">
        <f t="shared" si="39"/>
        <v>1198.44</v>
      </c>
    </row>
    <row r="400" spans="1:35" x14ac:dyDescent="0.25">
      <c r="A400" s="470" t="s">
        <v>615</v>
      </c>
      <c r="B400" s="180" t="s">
        <v>38</v>
      </c>
      <c r="C400" s="328" t="s">
        <v>38</v>
      </c>
      <c r="D400" s="180" t="s">
        <v>101</v>
      </c>
      <c r="E400" s="331" t="s">
        <v>883</v>
      </c>
      <c r="F400" s="180" t="s">
        <v>680</v>
      </c>
      <c r="G400" s="171" t="s">
        <v>617</v>
      </c>
      <c r="H400" s="186">
        <v>4389</v>
      </c>
      <c r="I400" s="186">
        <v>4600</v>
      </c>
      <c r="J400" s="181">
        <f t="shared" si="35"/>
        <v>211</v>
      </c>
      <c r="K400" s="180" t="s">
        <v>1674</v>
      </c>
      <c r="L400" s="180">
        <v>22681972</v>
      </c>
      <c r="M400" s="144">
        <v>45302</v>
      </c>
      <c r="N400" s="166" t="s">
        <v>210</v>
      </c>
      <c r="O400" s="21" t="s">
        <v>21</v>
      </c>
      <c r="P400" s="21" t="s">
        <v>21</v>
      </c>
      <c r="Q400" s="274">
        <v>157716</v>
      </c>
      <c r="R400" s="274">
        <v>200410</v>
      </c>
      <c r="S400" s="182">
        <f t="shared" si="38"/>
        <v>42694</v>
      </c>
      <c r="T400" s="216">
        <v>27340.13</v>
      </c>
      <c r="U400" s="180">
        <v>168</v>
      </c>
      <c r="V400" s="180" t="s">
        <v>63</v>
      </c>
      <c r="W400" s="171" t="s">
        <v>63</v>
      </c>
      <c r="X400" s="180" t="s">
        <v>277</v>
      </c>
      <c r="Y400" s="180"/>
      <c r="Z400" s="180" t="s">
        <v>1675</v>
      </c>
      <c r="AA400" s="194">
        <v>0.04</v>
      </c>
      <c r="AB400" s="197" t="s">
        <v>552</v>
      </c>
      <c r="AC400" s="188">
        <v>1.7000000000000001E-2</v>
      </c>
      <c r="AD400" s="180">
        <f t="shared" si="37"/>
        <v>8016.4000000000005</v>
      </c>
      <c r="AE400" s="180">
        <f t="shared" si="40"/>
        <v>1192.9166666666667</v>
      </c>
      <c r="AF400" s="189">
        <f t="shared" si="36"/>
        <v>3406.9700000000003</v>
      </c>
      <c r="AG400" s="368">
        <f t="shared" si="41"/>
        <v>4599.8866666666672</v>
      </c>
      <c r="AH400" s="190">
        <v>0.03</v>
      </c>
      <c r="AI400" s="181">
        <f t="shared" si="39"/>
        <v>1280.82</v>
      </c>
    </row>
    <row r="401" spans="1:35" x14ac:dyDescent="0.25">
      <c r="A401" s="470" t="s">
        <v>615</v>
      </c>
      <c r="B401" s="180" t="s">
        <v>39</v>
      </c>
      <c r="C401" s="328" t="s">
        <v>39</v>
      </c>
      <c r="D401" s="180" t="s">
        <v>167</v>
      </c>
      <c r="E401" s="331" t="s">
        <v>451</v>
      </c>
      <c r="F401" s="180" t="s">
        <v>882</v>
      </c>
      <c r="G401" s="171" t="s">
        <v>734</v>
      </c>
      <c r="H401" s="186">
        <v>0</v>
      </c>
      <c r="I401" s="186">
        <v>1000</v>
      </c>
      <c r="J401" s="181">
        <f t="shared" si="35"/>
        <v>1000</v>
      </c>
      <c r="K401" s="180" t="s">
        <v>1676</v>
      </c>
      <c r="L401" s="180">
        <v>28078038</v>
      </c>
      <c r="M401" s="144">
        <v>45302</v>
      </c>
      <c r="N401" s="166" t="s">
        <v>210</v>
      </c>
      <c r="O401" s="21" t="s">
        <v>173</v>
      </c>
      <c r="P401" s="21" t="s">
        <v>463</v>
      </c>
      <c r="Q401" s="274">
        <v>0</v>
      </c>
      <c r="R401" s="274">
        <v>27060</v>
      </c>
      <c r="S401" s="182">
        <f t="shared" si="38"/>
        <v>27060</v>
      </c>
      <c r="T401" s="216">
        <v>24607</v>
      </c>
      <c r="U401" s="180">
        <v>108</v>
      </c>
      <c r="V401" s="180" t="s">
        <v>62</v>
      </c>
      <c r="W401" s="180" t="s">
        <v>62</v>
      </c>
      <c r="X401" s="180" t="s">
        <v>276</v>
      </c>
      <c r="Y401" s="180"/>
      <c r="Z401" s="180" t="s">
        <v>1677</v>
      </c>
      <c r="AA401" s="194">
        <v>0.03</v>
      </c>
      <c r="AB401" s="197" t="s">
        <v>552</v>
      </c>
      <c r="AC401" s="188">
        <v>2.4E-2</v>
      </c>
      <c r="AD401" s="180">
        <f t="shared" si="37"/>
        <v>811.8</v>
      </c>
      <c r="AE401" s="180">
        <f t="shared" si="40"/>
        <v>250.55555555555554</v>
      </c>
      <c r="AF401" s="189">
        <f t="shared" si="36"/>
        <v>649.44000000000005</v>
      </c>
      <c r="AG401" s="368">
        <f t="shared" si="41"/>
        <v>899.9955555555556</v>
      </c>
      <c r="AH401" s="190">
        <v>0.06</v>
      </c>
      <c r="AI401" s="181">
        <f t="shared" si="39"/>
        <v>1623.6</v>
      </c>
    </row>
    <row r="402" spans="1:35" x14ac:dyDescent="0.25">
      <c r="A402" s="470" t="s">
        <v>615</v>
      </c>
      <c r="B402" s="180" t="s">
        <v>24</v>
      </c>
      <c r="C402" s="328" t="s">
        <v>24</v>
      </c>
      <c r="D402" s="180" t="s">
        <v>420</v>
      </c>
      <c r="E402" s="331" t="s">
        <v>421</v>
      </c>
      <c r="F402" s="19" t="s">
        <v>888</v>
      </c>
      <c r="G402" s="171" t="s">
        <v>1678</v>
      </c>
      <c r="H402" s="186">
        <v>0</v>
      </c>
      <c r="I402" s="186">
        <v>2611</v>
      </c>
      <c r="J402" s="181">
        <f t="shared" si="35"/>
        <v>2611</v>
      </c>
      <c r="K402" s="180" t="s">
        <v>1679</v>
      </c>
      <c r="L402" s="180">
        <v>26746461</v>
      </c>
      <c r="M402" s="144">
        <v>45302</v>
      </c>
      <c r="N402" s="166" t="s">
        <v>210</v>
      </c>
      <c r="O402" s="180" t="s">
        <v>148</v>
      </c>
      <c r="P402" s="21" t="s">
        <v>343</v>
      </c>
      <c r="Q402" s="274">
        <v>0</v>
      </c>
      <c r="R402" s="274">
        <v>114200</v>
      </c>
      <c r="S402" s="182">
        <f t="shared" si="38"/>
        <v>114200</v>
      </c>
      <c r="T402" s="216">
        <v>21526</v>
      </c>
      <c r="U402" s="180">
        <v>168</v>
      </c>
      <c r="V402" s="180" t="s">
        <v>64</v>
      </c>
      <c r="W402" s="180" t="s">
        <v>64</v>
      </c>
      <c r="X402" s="180" t="s">
        <v>276</v>
      </c>
      <c r="Y402" s="180" t="s">
        <v>115</v>
      </c>
      <c r="Z402" s="180" t="s">
        <v>1680</v>
      </c>
      <c r="AA402" s="194">
        <v>0.04</v>
      </c>
      <c r="AB402" s="197" t="s">
        <v>552</v>
      </c>
      <c r="AC402" s="188">
        <v>1.7000000000000001E-2</v>
      </c>
      <c r="AD402" s="180">
        <f t="shared" si="37"/>
        <v>4568</v>
      </c>
      <c r="AE402" s="180">
        <f t="shared" si="40"/>
        <v>679.76190476190482</v>
      </c>
      <c r="AF402" s="189">
        <f t="shared" si="36"/>
        <v>1941.4</v>
      </c>
      <c r="AG402" s="368">
        <f t="shared" si="41"/>
        <v>2621.1619047619051</v>
      </c>
      <c r="AH402" s="190">
        <v>0.03</v>
      </c>
      <c r="AI402" s="181">
        <f t="shared" si="39"/>
        <v>3426</v>
      </c>
    </row>
    <row r="403" spans="1:35" x14ac:dyDescent="0.25">
      <c r="A403" s="470" t="s">
        <v>615</v>
      </c>
      <c r="B403" s="180" t="s">
        <v>29</v>
      </c>
      <c r="C403" s="328" t="s">
        <v>29</v>
      </c>
      <c r="D403" s="21" t="s">
        <v>168</v>
      </c>
      <c r="E403" s="331" t="s">
        <v>404</v>
      </c>
      <c r="F403" s="180" t="s">
        <v>764</v>
      </c>
      <c r="G403" s="171" t="s">
        <v>1681</v>
      </c>
      <c r="H403" s="186">
        <v>0</v>
      </c>
      <c r="I403" s="186">
        <v>678</v>
      </c>
      <c r="J403" s="181">
        <f t="shared" si="35"/>
        <v>678</v>
      </c>
      <c r="K403" s="180" t="s">
        <v>1682</v>
      </c>
      <c r="L403" s="180">
        <v>22288097</v>
      </c>
      <c r="M403" s="144">
        <v>45302</v>
      </c>
      <c r="N403" s="166" t="s">
        <v>210</v>
      </c>
      <c r="O403" s="180" t="s">
        <v>173</v>
      </c>
      <c r="P403" s="180" t="s">
        <v>328</v>
      </c>
      <c r="Q403" s="274">
        <v>0</v>
      </c>
      <c r="R403" s="274">
        <v>17378</v>
      </c>
      <c r="S403" s="182">
        <f t="shared" si="38"/>
        <v>17378</v>
      </c>
      <c r="T403" s="216">
        <v>15409.1</v>
      </c>
      <c r="U403" s="180">
        <v>108</v>
      </c>
      <c r="V403" s="180" t="s">
        <v>62</v>
      </c>
      <c r="W403" s="180" t="s">
        <v>62</v>
      </c>
      <c r="X403" s="180" t="s">
        <v>276</v>
      </c>
      <c r="Y403" s="180"/>
      <c r="Z403" s="180" t="s">
        <v>1683</v>
      </c>
      <c r="AA403" s="194">
        <v>0.03</v>
      </c>
      <c r="AB403" s="197" t="s">
        <v>552</v>
      </c>
      <c r="AC403" s="188">
        <v>0.02</v>
      </c>
      <c r="AD403" s="180">
        <f t="shared" si="37"/>
        <v>521.34</v>
      </c>
      <c r="AE403" s="180">
        <f t="shared" si="40"/>
        <v>160.90740740740742</v>
      </c>
      <c r="AF403" s="189">
        <f t="shared" si="36"/>
        <v>347.56</v>
      </c>
      <c r="AG403" s="368">
        <f t="shared" si="41"/>
        <v>508.46740740740745</v>
      </c>
      <c r="AH403" s="190">
        <v>0.06</v>
      </c>
      <c r="AI403" s="181">
        <f t="shared" si="39"/>
        <v>1042.68</v>
      </c>
    </row>
    <row r="404" spans="1:35" x14ac:dyDescent="0.25">
      <c r="A404" s="470" t="s">
        <v>615</v>
      </c>
      <c r="B404" s="180" t="s">
        <v>184</v>
      </c>
      <c r="C404" s="328" t="s">
        <v>184</v>
      </c>
      <c r="D404" s="180" t="s">
        <v>101</v>
      </c>
      <c r="E404" s="331" t="s">
        <v>405</v>
      </c>
      <c r="F404" s="180" t="s">
        <v>557</v>
      </c>
      <c r="G404" s="171" t="s">
        <v>559</v>
      </c>
      <c r="H404" s="186">
        <v>0</v>
      </c>
      <c r="I404" s="186">
        <v>8177</v>
      </c>
      <c r="J404" s="181">
        <f t="shared" si="35"/>
        <v>8177</v>
      </c>
      <c r="K404" s="180" t="s">
        <v>1684</v>
      </c>
      <c r="L404" s="180">
        <v>20363187</v>
      </c>
      <c r="M404" s="144">
        <v>45302</v>
      </c>
      <c r="N404" s="166" t="s">
        <v>210</v>
      </c>
      <c r="O404" s="21" t="s">
        <v>148</v>
      </c>
      <c r="P404" s="21" t="s">
        <v>290</v>
      </c>
      <c r="Q404" s="274">
        <v>0</v>
      </c>
      <c r="R404" s="274">
        <v>50063</v>
      </c>
      <c r="S404" s="182">
        <f t="shared" si="38"/>
        <v>50063</v>
      </c>
      <c r="T404" s="216">
        <v>46459</v>
      </c>
      <c r="U404" s="180">
        <v>12</v>
      </c>
      <c r="V404" s="180" t="s">
        <v>62</v>
      </c>
      <c r="W404" s="180" t="s">
        <v>62</v>
      </c>
      <c r="X404" s="180" t="s">
        <v>276</v>
      </c>
      <c r="Y404" s="180"/>
      <c r="Z404" s="180" t="s">
        <v>1685</v>
      </c>
      <c r="AA404" s="194">
        <v>0.03</v>
      </c>
      <c r="AB404" s="197" t="s">
        <v>552</v>
      </c>
      <c r="AC404" s="188">
        <v>0.08</v>
      </c>
      <c r="AD404" s="180">
        <f t="shared" si="37"/>
        <v>1501.8899999999999</v>
      </c>
      <c r="AE404" s="180">
        <f t="shared" si="40"/>
        <v>4171.916666666667</v>
      </c>
      <c r="AF404" s="189">
        <f t="shared" si="36"/>
        <v>4005.04</v>
      </c>
      <c r="AG404" s="368">
        <f t="shared" si="41"/>
        <v>8176.9566666666669</v>
      </c>
      <c r="AH404" s="190">
        <v>0.06</v>
      </c>
      <c r="AI404" s="181">
        <f t="shared" si="39"/>
        <v>3003.7799999999997</v>
      </c>
    </row>
    <row r="405" spans="1:35" x14ac:dyDescent="0.25">
      <c r="A405" s="470" t="s">
        <v>615</v>
      </c>
      <c r="B405" s="180" t="s">
        <v>37</v>
      </c>
      <c r="C405" s="328" t="s">
        <v>37</v>
      </c>
      <c r="D405" s="180" t="s">
        <v>99</v>
      </c>
      <c r="E405" s="331" t="s">
        <v>459</v>
      </c>
      <c r="F405" s="180" t="s">
        <v>889</v>
      </c>
      <c r="G405" s="180" t="s">
        <v>651</v>
      </c>
      <c r="H405" s="186">
        <v>4428</v>
      </c>
      <c r="I405" s="186">
        <v>4700</v>
      </c>
      <c r="J405" s="181">
        <f t="shared" si="35"/>
        <v>272</v>
      </c>
      <c r="K405" s="180" t="s">
        <v>652</v>
      </c>
      <c r="L405" s="180">
        <v>21714668</v>
      </c>
      <c r="M405" s="144">
        <v>45302</v>
      </c>
      <c r="N405" s="166" t="s">
        <v>210</v>
      </c>
      <c r="O405" s="180" t="s">
        <v>173</v>
      </c>
      <c r="P405" s="180" t="s">
        <v>328</v>
      </c>
      <c r="Q405" s="274">
        <v>166211.65</v>
      </c>
      <c r="R405" s="274">
        <v>192544</v>
      </c>
      <c r="S405" s="182">
        <f t="shared" si="38"/>
        <v>26332.350000000006</v>
      </c>
      <c r="T405" s="216"/>
      <c r="U405" s="180">
        <v>156</v>
      </c>
      <c r="V405" s="180" t="s">
        <v>63</v>
      </c>
      <c r="W405" s="180" t="s">
        <v>63</v>
      </c>
      <c r="X405" s="180" t="s">
        <v>277</v>
      </c>
      <c r="Y405" s="180"/>
      <c r="Z405" s="180" t="s">
        <v>1686</v>
      </c>
      <c r="AA405" s="194">
        <v>0.04</v>
      </c>
      <c r="AB405" s="197" t="s">
        <v>552</v>
      </c>
      <c r="AC405" s="188">
        <v>1.7999999999999999E-2</v>
      </c>
      <c r="AD405" s="180">
        <f t="shared" si="37"/>
        <v>7701.76</v>
      </c>
      <c r="AE405" s="180">
        <f t="shared" si="40"/>
        <v>1234.2564102564102</v>
      </c>
      <c r="AF405" s="189">
        <f t="shared" si="36"/>
        <v>3465.7919999999999</v>
      </c>
      <c r="AG405" s="368">
        <f t="shared" si="41"/>
        <v>4700.0484102564096</v>
      </c>
      <c r="AH405" s="190">
        <v>0.03</v>
      </c>
      <c r="AI405" s="181">
        <f t="shared" si="39"/>
        <v>789.97050000000013</v>
      </c>
    </row>
    <row r="406" spans="1:35" x14ac:dyDescent="0.25">
      <c r="A406" s="470" t="s">
        <v>615</v>
      </c>
      <c r="B406" s="180" t="s">
        <v>37</v>
      </c>
      <c r="C406" s="328" t="s">
        <v>37</v>
      </c>
      <c r="D406" s="180" t="s">
        <v>99</v>
      </c>
      <c r="E406" s="331" t="s">
        <v>438</v>
      </c>
      <c r="F406" s="180" t="s">
        <v>677</v>
      </c>
      <c r="G406" s="171" t="s">
        <v>654</v>
      </c>
      <c r="H406" s="186">
        <v>3183</v>
      </c>
      <c r="I406" s="186">
        <v>3700</v>
      </c>
      <c r="J406" s="181">
        <f t="shared" si="35"/>
        <v>517</v>
      </c>
      <c r="K406" s="180" t="s">
        <v>1687</v>
      </c>
      <c r="L406" s="180">
        <v>28315804</v>
      </c>
      <c r="M406" s="144">
        <v>45302</v>
      </c>
      <c r="N406" s="166" t="s">
        <v>210</v>
      </c>
      <c r="O406" s="180" t="s">
        <v>43</v>
      </c>
      <c r="P406" s="21" t="s">
        <v>43</v>
      </c>
      <c r="Q406" s="274">
        <v>100916</v>
      </c>
      <c r="R406" s="274">
        <v>161205</v>
      </c>
      <c r="S406" s="182">
        <f t="shared" si="38"/>
        <v>60289</v>
      </c>
      <c r="T406" s="216">
        <v>49516</v>
      </c>
      <c r="U406" s="180">
        <v>168</v>
      </c>
      <c r="V406" s="180" t="s">
        <v>63</v>
      </c>
      <c r="W406" s="180" t="s">
        <v>63</v>
      </c>
      <c r="X406" s="180" t="s">
        <v>277</v>
      </c>
      <c r="Y406" s="180"/>
      <c r="Z406" s="180" t="s">
        <v>1688</v>
      </c>
      <c r="AA406" s="194">
        <v>0.04</v>
      </c>
      <c r="AB406" s="197" t="s">
        <v>552</v>
      </c>
      <c r="AC406" s="188">
        <v>1.7000000000000001E-2</v>
      </c>
      <c r="AD406" s="180">
        <f t="shared" si="37"/>
        <v>6448.2</v>
      </c>
      <c r="AE406" s="180">
        <f t="shared" si="40"/>
        <v>959.55357142857144</v>
      </c>
      <c r="AF406" s="189">
        <f t="shared" si="36"/>
        <v>2740.4850000000001</v>
      </c>
      <c r="AG406" s="368">
        <f t="shared" si="41"/>
        <v>3700.0385714285717</v>
      </c>
      <c r="AH406" s="190">
        <v>0.03</v>
      </c>
      <c r="AI406" s="181">
        <f t="shared" si="39"/>
        <v>1808.6699999999998</v>
      </c>
    </row>
    <row r="407" spans="1:35" x14ac:dyDescent="0.25">
      <c r="A407" s="470" t="s">
        <v>615</v>
      </c>
      <c r="B407" s="180" t="s">
        <v>49</v>
      </c>
      <c r="C407" s="328" t="s">
        <v>49</v>
      </c>
      <c r="D407" s="180" t="s">
        <v>133</v>
      </c>
      <c r="E407" s="331" t="s">
        <v>189</v>
      </c>
      <c r="F407" s="180" t="s">
        <v>721</v>
      </c>
      <c r="G407" s="488" t="s">
        <v>631</v>
      </c>
      <c r="H407" s="186">
        <v>0</v>
      </c>
      <c r="I407" s="186">
        <v>12552</v>
      </c>
      <c r="J407" s="181">
        <f t="shared" si="35"/>
        <v>12552</v>
      </c>
      <c r="K407" s="180" t="s">
        <v>1689</v>
      </c>
      <c r="L407" s="10">
        <v>28887373</v>
      </c>
      <c r="M407" s="144">
        <v>45302</v>
      </c>
      <c r="N407" s="166" t="s">
        <v>210</v>
      </c>
      <c r="O407" s="180" t="s">
        <v>148</v>
      </c>
      <c r="P407" s="318" t="s">
        <v>260</v>
      </c>
      <c r="Q407" s="186">
        <v>0</v>
      </c>
      <c r="R407" s="186">
        <v>546880</v>
      </c>
      <c r="S407" s="182">
        <f t="shared" si="38"/>
        <v>546880</v>
      </c>
      <c r="T407" s="216">
        <v>65002</v>
      </c>
      <c r="U407" s="180">
        <v>168</v>
      </c>
      <c r="V407" s="171" t="s">
        <v>64</v>
      </c>
      <c r="W407" s="180" t="s">
        <v>64</v>
      </c>
      <c r="X407" s="180" t="s">
        <v>276</v>
      </c>
      <c r="Y407" s="180" t="s">
        <v>115</v>
      </c>
      <c r="Z407" s="180" t="s">
        <v>1690</v>
      </c>
      <c r="AA407" s="194">
        <v>0.04</v>
      </c>
      <c r="AB407" s="197" t="s">
        <v>552</v>
      </c>
      <c r="AC407" s="188">
        <v>1.7000000000000001E-2</v>
      </c>
      <c r="AD407" s="180">
        <f t="shared" si="37"/>
        <v>21875.200000000001</v>
      </c>
      <c r="AE407" s="180">
        <f t="shared" si="40"/>
        <v>3255.2380952380954</v>
      </c>
      <c r="AF407" s="189">
        <f t="shared" si="36"/>
        <v>9296.9600000000009</v>
      </c>
      <c r="AG407" s="368">
        <f t="shared" si="41"/>
        <v>12552.198095238096</v>
      </c>
      <c r="AH407" s="190">
        <v>0.03</v>
      </c>
      <c r="AI407" s="181">
        <f t="shared" si="39"/>
        <v>16406.399999999998</v>
      </c>
    </row>
    <row r="408" spans="1:35" x14ac:dyDescent="0.25">
      <c r="A408" s="470" t="s">
        <v>615</v>
      </c>
      <c r="B408" s="180" t="s">
        <v>37</v>
      </c>
      <c r="C408" s="328" t="s">
        <v>37</v>
      </c>
      <c r="D408" s="180" t="s">
        <v>99</v>
      </c>
      <c r="E408" s="21" t="s">
        <v>438</v>
      </c>
      <c r="F408" s="180" t="s">
        <v>677</v>
      </c>
      <c r="G408" s="171" t="s">
        <v>654</v>
      </c>
      <c r="H408" s="186">
        <v>3550</v>
      </c>
      <c r="I408" s="186">
        <v>3610</v>
      </c>
      <c r="J408" s="181">
        <f t="shared" si="35"/>
        <v>60</v>
      </c>
      <c r="K408" s="180" t="s">
        <v>747</v>
      </c>
      <c r="L408" s="180">
        <v>24429675</v>
      </c>
      <c r="M408" s="144">
        <v>45302</v>
      </c>
      <c r="N408" s="166" t="s">
        <v>210</v>
      </c>
      <c r="O408" s="180" t="s">
        <v>173</v>
      </c>
      <c r="P408" s="21" t="s">
        <v>479</v>
      </c>
      <c r="Q408" s="274">
        <v>113726</v>
      </c>
      <c r="R408" s="274">
        <v>157284</v>
      </c>
      <c r="S408" s="182">
        <f t="shared" si="38"/>
        <v>43558</v>
      </c>
      <c r="T408" s="216">
        <v>33020</v>
      </c>
      <c r="U408" s="180">
        <v>168</v>
      </c>
      <c r="V408" s="74" t="s">
        <v>63</v>
      </c>
      <c r="W408" s="74" t="s">
        <v>63</v>
      </c>
      <c r="X408" s="180" t="s">
        <v>277</v>
      </c>
      <c r="Y408" s="180"/>
      <c r="Z408" s="180" t="s">
        <v>1691</v>
      </c>
      <c r="AA408" s="194">
        <v>0.04</v>
      </c>
      <c r="AB408" s="197" t="s">
        <v>552</v>
      </c>
      <c r="AC408" s="188">
        <v>1.7000000000000001E-2</v>
      </c>
      <c r="AD408" s="180">
        <f t="shared" si="37"/>
        <v>6291.3600000000006</v>
      </c>
      <c r="AE408" s="180">
        <f t="shared" si="40"/>
        <v>936.21428571428567</v>
      </c>
      <c r="AF408" s="189">
        <f t="shared" si="36"/>
        <v>2673.828</v>
      </c>
      <c r="AG408" s="368">
        <f t="shared" si="41"/>
        <v>3610.0422857142858</v>
      </c>
      <c r="AH408" s="190">
        <v>0.03</v>
      </c>
      <c r="AI408" s="181">
        <f t="shared" si="39"/>
        <v>1306.74</v>
      </c>
    </row>
    <row r="409" spans="1:35" x14ac:dyDescent="0.25">
      <c r="A409" s="470" t="s">
        <v>615</v>
      </c>
      <c r="B409" s="180" t="s">
        <v>31</v>
      </c>
      <c r="C409" s="328" t="s">
        <v>31</v>
      </c>
      <c r="D409" s="180" t="s">
        <v>101</v>
      </c>
      <c r="E409" s="331" t="s">
        <v>456</v>
      </c>
      <c r="F409" s="180" t="s">
        <v>885</v>
      </c>
      <c r="G409" s="171" t="s">
        <v>1669</v>
      </c>
      <c r="H409" s="186">
        <v>0</v>
      </c>
      <c r="I409" s="186">
        <v>17060</v>
      </c>
      <c r="J409" s="181">
        <f t="shared" si="35"/>
        <v>17060</v>
      </c>
      <c r="K409" s="180" t="s">
        <v>1692</v>
      </c>
      <c r="L409" s="180">
        <v>22827184</v>
      </c>
      <c r="M409" s="144">
        <v>45302</v>
      </c>
      <c r="N409" s="166" t="s">
        <v>210</v>
      </c>
      <c r="O409" s="180" t="s">
        <v>43</v>
      </c>
      <c r="P409" s="180" t="s">
        <v>43</v>
      </c>
      <c r="Q409" s="274">
        <v>0</v>
      </c>
      <c r="R409" s="274">
        <v>743280</v>
      </c>
      <c r="S409" s="182">
        <f t="shared" si="38"/>
        <v>743280</v>
      </c>
      <c r="T409" s="216">
        <v>44614</v>
      </c>
      <c r="U409" s="180">
        <v>168</v>
      </c>
      <c r="V409" s="180" t="s">
        <v>64</v>
      </c>
      <c r="W409" s="180" t="s">
        <v>64</v>
      </c>
      <c r="X409" s="180" t="s">
        <v>276</v>
      </c>
      <c r="Y409" s="180" t="s">
        <v>115</v>
      </c>
      <c r="Z409" s="180" t="s">
        <v>1693</v>
      </c>
      <c r="AA409" s="194">
        <v>0.04</v>
      </c>
      <c r="AB409" s="197" t="s">
        <v>552</v>
      </c>
      <c r="AC409" s="188">
        <v>1.7000000000000001E-2</v>
      </c>
      <c r="AD409" s="180">
        <f t="shared" si="37"/>
        <v>29731.200000000001</v>
      </c>
      <c r="AE409" s="180">
        <f t="shared" si="40"/>
        <v>4424.2857142857147</v>
      </c>
      <c r="AF409" s="189">
        <f t="shared" si="36"/>
        <v>12635.76</v>
      </c>
      <c r="AG409" s="368">
        <f t="shared" si="41"/>
        <v>17060.045714285716</v>
      </c>
      <c r="AH409" s="190">
        <v>0.03</v>
      </c>
      <c r="AI409" s="181">
        <f t="shared" si="39"/>
        <v>22298.399999999998</v>
      </c>
    </row>
    <row r="410" spans="1:35" x14ac:dyDescent="0.25">
      <c r="A410" s="470" t="s">
        <v>615</v>
      </c>
      <c r="B410" s="180" t="s">
        <v>49</v>
      </c>
      <c r="C410" s="328" t="s">
        <v>49</v>
      </c>
      <c r="D410" s="180" t="s">
        <v>133</v>
      </c>
      <c r="E410" s="371" t="s">
        <v>189</v>
      </c>
      <c r="F410" s="180" t="s">
        <v>861</v>
      </c>
      <c r="G410" s="171" t="s">
        <v>1485</v>
      </c>
      <c r="H410" s="186">
        <v>0</v>
      </c>
      <c r="I410" s="186">
        <v>4100</v>
      </c>
      <c r="J410" s="181">
        <f t="shared" si="35"/>
        <v>4100</v>
      </c>
      <c r="K410" s="180" t="s">
        <v>1694</v>
      </c>
      <c r="L410" s="180">
        <v>30032146</v>
      </c>
      <c r="M410" s="144">
        <v>45302</v>
      </c>
      <c r="N410" s="166" t="s">
        <v>210</v>
      </c>
      <c r="O410" s="180" t="s">
        <v>43</v>
      </c>
      <c r="P410" s="318" t="s">
        <v>43</v>
      </c>
      <c r="Q410" s="186">
        <v>0</v>
      </c>
      <c r="R410" s="186">
        <v>178633</v>
      </c>
      <c r="S410" s="182">
        <f t="shared" si="38"/>
        <v>178633</v>
      </c>
      <c r="T410" s="216">
        <v>136215</v>
      </c>
      <c r="U410" s="180">
        <v>168</v>
      </c>
      <c r="V410" s="180" t="s">
        <v>64</v>
      </c>
      <c r="W410" s="180" t="s">
        <v>64</v>
      </c>
      <c r="X410" s="180" t="s">
        <v>276</v>
      </c>
      <c r="Y410" s="180"/>
      <c r="Z410" s="180" t="s">
        <v>1695</v>
      </c>
      <c r="AA410" s="194">
        <v>0.04</v>
      </c>
      <c r="AB410" s="197" t="s">
        <v>552</v>
      </c>
      <c r="AC410" s="188">
        <v>1.7000000000000001E-2</v>
      </c>
      <c r="AD410" s="180">
        <f t="shared" si="37"/>
        <v>7145.32</v>
      </c>
      <c r="AE410" s="180">
        <f t="shared" si="40"/>
        <v>1063.2916666666667</v>
      </c>
      <c r="AF410" s="189">
        <f t="shared" si="36"/>
        <v>3036.7610000000004</v>
      </c>
      <c r="AG410" s="368">
        <f t="shared" si="41"/>
        <v>4100.0526666666674</v>
      </c>
      <c r="AH410" s="190">
        <v>0.03</v>
      </c>
      <c r="AI410" s="181">
        <f t="shared" si="39"/>
        <v>5358.99</v>
      </c>
    </row>
    <row r="411" spans="1:35" x14ac:dyDescent="0.25">
      <c r="A411" s="470" t="s">
        <v>615</v>
      </c>
      <c r="B411" s="180" t="s">
        <v>29</v>
      </c>
      <c r="C411" s="328" t="s">
        <v>29</v>
      </c>
      <c r="D411" s="21" t="s">
        <v>168</v>
      </c>
      <c r="E411" s="19" t="s">
        <v>405</v>
      </c>
      <c r="F411" s="488" t="s">
        <v>587</v>
      </c>
      <c r="G411" s="171" t="s">
        <v>593</v>
      </c>
      <c r="H411" s="186">
        <v>15000</v>
      </c>
      <c r="I411" s="186">
        <v>15157</v>
      </c>
      <c r="J411" s="181">
        <f t="shared" si="35"/>
        <v>157</v>
      </c>
      <c r="K411" s="180" t="s">
        <v>1696</v>
      </c>
      <c r="L411" s="180">
        <v>30366267</v>
      </c>
      <c r="M411" s="144">
        <v>45302</v>
      </c>
      <c r="N411" s="166" t="s">
        <v>210</v>
      </c>
      <c r="O411" s="180" t="s">
        <v>128</v>
      </c>
      <c r="P411" s="180" t="s">
        <v>128</v>
      </c>
      <c r="Q411" s="274">
        <v>467008.09</v>
      </c>
      <c r="R411" s="274">
        <v>660378</v>
      </c>
      <c r="S411" s="182">
        <f t="shared" si="38"/>
        <v>193369.90999999997</v>
      </c>
      <c r="T411" s="216">
        <v>152647</v>
      </c>
      <c r="U411" s="180">
        <v>168</v>
      </c>
      <c r="V411" s="180" t="s">
        <v>63</v>
      </c>
      <c r="W411" s="180" t="s">
        <v>63</v>
      </c>
      <c r="X411" s="180" t="s">
        <v>277</v>
      </c>
      <c r="Y411" s="180"/>
      <c r="Z411" s="180" t="s">
        <v>1697</v>
      </c>
      <c r="AA411" s="194">
        <v>0.04</v>
      </c>
      <c r="AB411" s="197" t="s">
        <v>552</v>
      </c>
      <c r="AC411" s="188">
        <v>1.7000000000000001E-2</v>
      </c>
      <c r="AD411" s="180">
        <f t="shared" si="37"/>
        <v>26415.119999999999</v>
      </c>
      <c r="AE411" s="180">
        <f t="shared" si="40"/>
        <v>3930.8214285714284</v>
      </c>
      <c r="AF411" s="189">
        <f t="shared" si="36"/>
        <v>11226.426000000001</v>
      </c>
      <c r="AG411" s="368">
        <f t="shared" si="41"/>
        <v>15157.247428571431</v>
      </c>
      <c r="AH411" s="190">
        <v>0.03</v>
      </c>
      <c r="AI411" s="181">
        <f t="shared" si="39"/>
        <v>5801.0972999999994</v>
      </c>
    </row>
    <row r="412" spans="1:35" x14ac:dyDescent="0.25">
      <c r="A412" s="470" t="s">
        <v>615</v>
      </c>
      <c r="B412" s="180" t="s">
        <v>27</v>
      </c>
      <c r="C412" s="21" t="s">
        <v>27</v>
      </c>
      <c r="D412" s="180" t="s">
        <v>5938</v>
      </c>
      <c r="E412" s="331" t="s">
        <v>405</v>
      </c>
      <c r="F412" s="180" t="s">
        <v>579</v>
      </c>
      <c r="G412" s="171" t="s">
        <v>580</v>
      </c>
      <c r="H412" s="186">
        <v>4893</v>
      </c>
      <c r="I412" s="186">
        <v>4914</v>
      </c>
      <c r="J412" s="181">
        <f t="shared" si="35"/>
        <v>21</v>
      </c>
      <c r="K412" s="180" t="s">
        <v>1698</v>
      </c>
      <c r="L412" s="180">
        <v>22239698</v>
      </c>
      <c r="M412" s="144">
        <v>45302</v>
      </c>
      <c r="N412" s="166" t="s">
        <v>210</v>
      </c>
      <c r="O412" s="180" t="s">
        <v>43</v>
      </c>
      <c r="P412" s="180" t="s">
        <v>43</v>
      </c>
      <c r="Q412" s="274">
        <v>137638.42000000001</v>
      </c>
      <c r="R412" s="274">
        <v>214098</v>
      </c>
      <c r="S412" s="182">
        <f t="shared" si="38"/>
        <v>76459.579999999987</v>
      </c>
      <c r="T412" s="216">
        <v>62513</v>
      </c>
      <c r="U412" s="180">
        <v>168</v>
      </c>
      <c r="V412" s="180" t="s">
        <v>63</v>
      </c>
      <c r="W412" s="180" t="s">
        <v>63</v>
      </c>
      <c r="X412" s="180" t="s">
        <v>277</v>
      </c>
      <c r="Y412" s="180"/>
      <c r="Z412" s="180" t="s">
        <v>1699</v>
      </c>
      <c r="AA412" s="194">
        <v>0.04</v>
      </c>
      <c r="AB412" s="197" t="s">
        <v>552</v>
      </c>
      <c r="AC412" s="188">
        <v>1.7000000000000001E-2</v>
      </c>
      <c r="AD412" s="180">
        <f t="shared" si="37"/>
        <v>8563.92</v>
      </c>
      <c r="AE412" s="180">
        <f t="shared" si="40"/>
        <v>1274.3928571428571</v>
      </c>
      <c r="AF412" s="189">
        <f t="shared" si="36"/>
        <v>3639.6660000000002</v>
      </c>
      <c r="AG412" s="368">
        <f t="shared" si="41"/>
        <v>4914.0588571428571</v>
      </c>
      <c r="AH412" s="190">
        <v>0.03</v>
      </c>
      <c r="AI412" s="181">
        <f t="shared" si="39"/>
        <v>2293.7873999999997</v>
      </c>
    </row>
    <row r="413" spans="1:35" x14ac:dyDescent="0.25">
      <c r="A413" s="470" t="s">
        <v>615</v>
      </c>
      <c r="B413" s="180" t="s">
        <v>29</v>
      </c>
      <c r="C413" s="21" t="s">
        <v>29</v>
      </c>
      <c r="D413" s="21" t="s">
        <v>168</v>
      </c>
      <c r="E413" s="19" t="s">
        <v>405</v>
      </c>
      <c r="F413" s="8" t="s">
        <v>887</v>
      </c>
      <c r="G413" s="171" t="s">
        <v>570</v>
      </c>
      <c r="H413" s="186">
        <v>0</v>
      </c>
      <c r="I413" s="186">
        <v>661</v>
      </c>
      <c r="J413" s="181">
        <f t="shared" si="35"/>
        <v>661</v>
      </c>
      <c r="K413" s="180" t="s">
        <v>1700</v>
      </c>
      <c r="L413" s="180">
        <v>22623317</v>
      </c>
      <c r="M413" s="144">
        <v>45302</v>
      </c>
      <c r="N413" s="166" t="s">
        <v>210</v>
      </c>
      <c r="O413" s="435" t="s">
        <v>173</v>
      </c>
      <c r="P413" s="21" t="s">
        <v>520</v>
      </c>
      <c r="Q413" s="274">
        <v>0</v>
      </c>
      <c r="R413" s="274">
        <v>22490</v>
      </c>
      <c r="S413" s="182">
        <f t="shared" ref="S413:S476" si="42">R413-Q413</f>
        <v>22490</v>
      </c>
      <c r="T413" s="216">
        <v>5769</v>
      </c>
      <c r="U413" s="180">
        <v>108</v>
      </c>
      <c r="V413" s="180" t="s">
        <v>63</v>
      </c>
      <c r="W413" s="180" t="s">
        <v>63</v>
      </c>
      <c r="X413" s="180" t="s">
        <v>277</v>
      </c>
      <c r="Y413" s="180"/>
      <c r="Z413" s="180" t="s">
        <v>1701</v>
      </c>
      <c r="AA413" s="194">
        <v>0.03</v>
      </c>
      <c r="AB413" s="197" t="s">
        <v>552</v>
      </c>
      <c r="AC413" s="188">
        <v>2.4E-2</v>
      </c>
      <c r="AD413" s="180">
        <f t="shared" si="37"/>
        <v>674.69999999999993</v>
      </c>
      <c r="AE413" s="180">
        <f t="shared" si="40"/>
        <v>208.24074074074073</v>
      </c>
      <c r="AF413" s="189">
        <f t="shared" si="36"/>
        <v>539.76</v>
      </c>
      <c r="AG413" s="368">
        <f t="shared" si="41"/>
        <v>748.00074074074075</v>
      </c>
      <c r="AH413" s="190">
        <v>0.06</v>
      </c>
      <c r="AI413" s="181">
        <f t="shared" si="39"/>
        <v>1349.3999999999999</v>
      </c>
    </row>
    <row r="414" spans="1:35" x14ac:dyDescent="0.25">
      <c r="A414" s="470" t="s">
        <v>615</v>
      </c>
      <c r="B414" s="180" t="s">
        <v>27</v>
      </c>
      <c r="C414" s="328" t="s">
        <v>27</v>
      </c>
      <c r="D414" s="180" t="s">
        <v>5938</v>
      </c>
      <c r="E414" s="331" t="s">
        <v>209</v>
      </c>
      <c r="F414" s="180" t="s">
        <v>564</v>
      </c>
      <c r="G414" s="171" t="s">
        <v>565</v>
      </c>
      <c r="H414" s="186">
        <v>569</v>
      </c>
      <c r="I414" s="186">
        <v>1337</v>
      </c>
      <c r="J414" s="181">
        <f t="shared" si="35"/>
        <v>768</v>
      </c>
      <c r="K414" s="180" t="s">
        <v>1702</v>
      </c>
      <c r="L414" s="180">
        <v>20644148</v>
      </c>
      <c r="M414" s="144">
        <v>45302</v>
      </c>
      <c r="N414" s="166" t="s">
        <v>210</v>
      </c>
      <c r="O414" s="21" t="s">
        <v>43</v>
      </c>
      <c r="P414" s="21" t="s">
        <v>43</v>
      </c>
      <c r="Q414" s="274">
        <v>13746</v>
      </c>
      <c r="R414" s="274">
        <v>40191</v>
      </c>
      <c r="S414" s="182">
        <f t="shared" si="42"/>
        <v>26445</v>
      </c>
      <c r="T414" s="216">
        <v>23267</v>
      </c>
      <c r="U414" s="180">
        <v>120</v>
      </c>
      <c r="V414" s="180" t="s">
        <v>63</v>
      </c>
      <c r="W414" s="180" t="s">
        <v>63</v>
      </c>
      <c r="X414" s="180" t="s">
        <v>277</v>
      </c>
      <c r="Y414" s="180"/>
      <c r="Z414" s="180" t="s">
        <v>1703</v>
      </c>
      <c r="AA414" s="194">
        <v>0.03</v>
      </c>
      <c r="AB414" s="197" t="s">
        <v>552</v>
      </c>
      <c r="AC414" s="188">
        <v>2.2499999999999999E-2</v>
      </c>
      <c r="AD414" s="180">
        <f t="shared" si="37"/>
        <v>1205.73</v>
      </c>
      <c r="AE414" s="180">
        <f t="shared" si="40"/>
        <v>334.92500000000001</v>
      </c>
      <c r="AF414" s="189">
        <f t="shared" si="36"/>
        <v>904.29750000000001</v>
      </c>
      <c r="AG414" s="368">
        <f t="shared" si="41"/>
        <v>1239.2225000000001</v>
      </c>
      <c r="AH414" s="190">
        <v>0.06</v>
      </c>
      <c r="AI414" s="181">
        <f t="shared" si="39"/>
        <v>1586.7</v>
      </c>
    </row>
    <row r="415" spans="1:35" x14ac:dyDescent="0.25">
      <c r="A415" s="470" t="s">
        <v>615</v>
      </c>
      <c r="B415" s="180" t="s">
        <v>33</v>
      </c>
      <c r="C415" s="328" t="s">
        <v>39</v>
      </c>
      <c r="D415" s="180" t="s">
        <v>167</v>
      </c>
      <c r="E415" s="19" t="s">
        <v>921</v>
      </c>
      <c r="F415" s="180" t="s">
        <v>783</v>
      </c>
      <c r="G415" s="171" t="s">
        <v>784</v>
      </c>
      <c r="H415" s="186">
        <v>0</v>
      </c>
      <c r="I415" s="186">
        <v>5115</v>
      </c>
      <c r="J415" s="181">
        <f t="shared" si="35"/>
        <v>5115</v>
      </c>
      <c r="K415" s="180" t="s">
        <v>1704</v>
      </c>
      <c r="L415" s="180">
        <v>28016228</v>
      </c>
      <c r="M415" s="144">
        <v>45303</v>
      </c>
      <c r="N415" s="166" t="s">
        <v>210</v>
      </c>
      <c r="O415" s="180" t="s">
        <v>43</v>
      </c>
      <c r="P415" s="21" t="s">
        <v>43</v>
      </c>
      <c r="Q415" s="274">
        <v>0</v>
      </c>
      <c r="R415" s="274">
        <v>218499</v>
      </c>
      <c r="S415" s="182">
        <f t="shared" si="42"/>
        <v>218499</v>
      </c>
      <c r="T415" s="216">
        <v>19334</v>
      </c>
      <c r="U415" s="180">
        <v>168</v>
      </c>
      <c r="V415" s="180" t="s">
        <v>64</v>
      </c>
      <c r="W415" s="180" t="s">
        <v>64</v>
      </c>
      <c r="X415" s="180" t="s">
        <v>276</v>
      </c>
      <c r="Y415" s="180" t="s">
        <v>662</v>
      </c>
      <c r="Z415" s="180" t="s">
        <v>1705</v>
      </c>
      <c r="AA415" s="194">
        <v>0.04</v>
      </c>
      <c r="AB415" s="197" t="s">
        <v>552</v>
      </c>
      <c r="AC415" s="188">
        <v>1.7000000000000001E-2</v>
      </c>
      <c r="AD415" s="180">
        <f t="shared" si="37"/>
        <v>8739.9600000000009</v>
      </c>
      <c r="AE415" s="180">
        <f t="shared" si="40"/>
        <v>1300.5892857142858</v>
      </c>
      <c r="AF415" s="189">
        <f t="shared" si="36"/>
        <v>3714.4830000000002</v>
      </c>
      <c r="AG415" s="368">
        <f t="shared" si="41"/>
        <v>5015.0722857142864</v>
      </c>
      <c r="AH415" s="190">
        <v>0.03</v>
      </c>
      <c r="AI415" s="181">
        <f t="shared" si="39"/>
        <v>6554.9699999999993</v>
      </c>
    </row>
    <row r="416" spans="1:35" x14ac:dyDescent="0.25">
      <c r="A416" s="470" t="s">
        <v>615</v>
      </c>
      <c r="B416" s="180" t="s">
        <v>49</v>
      </c>
      <c r="C416" s="328" t="s">
        <v>49</v>
      </c>
      <c r="D416" s="180" t="s">
        <v>133</v>
      </c>
      <c r="E416" s="331" t="s">
        <v>549</v>
      </c>
      <c r="F416" s="180" t="s">
        <v>852</v>
      </c>
      <c r="G416" s="171" t="s">
        <v>1548</v>
      </c>
      <c r="H416" s="186">
        <v>0</v>
      </c>
      <c r="I416" s="186">
        <v>3703</v>
      </c>
      <c r="J416" s="181">
        <f t="shared" si="35"/>
        <v>3703</v>
      </c>
      <c r="K416" s="180" t="s">
        <v>1706</v>
      </c>
      <c r="L416" s="180">
        <v>23927470</v>
      </c>
      <c r="M416" s="144">
        <v>45303</v>
      </c>
      <c r="N416" s="166" t="s">
        <v>210</v>
      </c>
      <c r="O416" s="180" t="s">
        <v>43</v>
      </c>
      <c r="P416" s="180" t="s">
        <v>43</v>
      </c>
      <c r="Q416" s="274">
        <v>0</v>
      </c>
      <c r="R416" s="274">
        <v>161293</v>
      </c>
      <c r="S416" s="182">
        <f t="shared" si="42"/>
        <v>161293</v>
      </c>
      <c r="T416" s="216">
        <v>27933</v>
      </c>
      <c r="U416" s="180">
        <v>168</v>
      </c>
      <c r="V416" s="180" t="s">
        <v>64</v>
      </c>
      <c r="W416" s="180" t="s">
        <v>64</v>
      </c>
      <c r="X416" s="180" t="s">
        <v>276</v>
      </c>
      <c r="Y416" s="180" t="s">
        <v>115</v>
      </c>
      <c r="Z416" s="180" t="s">
        <v>1707</v>
      </c>
      <c r="AA416" s="194">
        <v>0.04</v>
      </c>
      <c r="AB416" s="197" t="s">
        <v>552</v>
      </c>
      <c r="AC416" s="188">
        <v>1.7000000000000001E-2</v>
      </c>
      <c r="AD416" s="180">
        <f t="shared" si="37"/>
        <v>6451.72</v>
      </c>
      <c r="AE416" s="180">
        <f t="shared" si="40"/>
        <v>960.07738095238096</v>
      </c>
      <c r="AF416" s="189">
        <f t="shared" si="36"/>
        <v>2741.9810000000002</v>
      </c>
      <c r="AG416" s="368">
        <f t="shared" si="41"/>
        <v>3702.0583809523814</v>
      </c>
      <c r="AH416" s="190">
        <v>0.03</v>
      </c>
      <c r="AI416" s="181">
        <f t="shared" si="39"/>
        <v>4838.79</v>
      </c>
    </row>
    <row r="417" spans="1:35" x14ac:dyDescent="0.25">
      <c r="A417" s="470" t="s">
        <v>615</v>
      </c>
      <c r="B417" s="180" t="s">
        <v>45</v>
      </c>
      <c r="C417" s="328" t="s">
        <v>184</v>
      </c>
      <c r="D417" s="180" t="s">
        <v>101</v>
      </c>
      <c r="E417" s="331" t="s">
        <v>212</v>
      </c>
      <c r="F417" s="180" t="s">
        <v>683</v>
      </c>
      <c r="G417" s="171" t="s">
        <v>656</v>
      </c>
      <c r="H417" s="186">
        <v>6019</v>
      </c>
      <c r="I417" s="186">
        <v>5370</v>
      </c>
      <c r="J417" s="181">
        <f t="shared" si="35"/>
        <v>-649</v>
      </c>
      <c r="K417" s="180" t="s">
        <v>686</v>
      </c>
      <c r="L417" s="180">
        <v>29255371</v>
      </c>
      <c r="M417" s="144">
        <v>45303</v>
      </c>
      <c r="N417" s="166" t="s">
        <v>210</v>
      </c>
      <c r="O417" s="180" t="s">
        <v>128</v>
      </c>
      <c r="P417" s="180" t="s">
        <v>128</v>
      </c>
      <c r="Q417" s="274">
        <v>198595.65</v>
      </c>
      <c r="R417" s="274">
        <v>233966</v>
      </c>
      <c r="S417" s="182">
        <f t="shared" si="42"/>
        <v>35370.350000000006</v>
      </c>
      <c r="T417" s="216">
        <v>20232.39</v>
      </c>
      <c r="U417" s="180">
        <v>168</v>
      </c>
      <c r="V417" s="180" t="s">
        <v>63</v>
      </c>
      <c r="W417" s="180" t="s">
        <v>63</v>
      </c>
      <c r="X417" s="180" t="s">
        <v>277</v>
      </c>
      <c r="Y417" s="180"/>
      <c r="Z417" s="180" t="s">
        <v>1708</v>
      </c>
      <c r="AA417" s="194">
        <v>0.04</v>
      </c>
      <c r="AB417" s="197" t="s">
        <v>552</v>
      </c>
      <c r="AC417" s="188">
        <v>1.7000000000000001E-2</v>
      </c>
      <c r="AD417" s="180">
        <f t="shared" si="37"/>
        <v>9358.64</v>
      </c>
      <c r="AE417" s="180">
        <f t="shared" si="40"/>
        <v>1392.6547619047619</v>
      </c>
      <c r="AF417" s="189">
        <f t="shared" si="36"/>
        <v>3977.4220000000005</v>
      </c>
      <c r="AG417" s="368">
        <f t="shared" si="41"/>
        <v>5370.076761904762</v>
      </c>
      <c r="AH417" s="190">
        <v>0.03</v>
      </c>
      <c r="AI417" s="181">
        <f t="shared" si="39"/>
        <v>1061.1105000000002</v>
      </c>
    </row>
    <row r="418" spans="1:35" x14ac:dyDescent="0.25">
      <c r="A418" s="470" t="s">
        <v>615</v>
      </c>
      <c r="B418" s="180" t="s">
        <v>49</v>
      </c>
      <c r="C418" s="328" t="s">
        <v>49</v>
      </c>
      <c r="D418" s="180" t="s">
        <v>133</v>
      </c>
      <c r="E418" s="331" t="s">
        <v>612</v>
      </c>
      <c r="F418" s="488" t="s">
        <v>890</v>
      </c>
      <c r="G418" s="180" t="s">
        <v>891</v>
      </c>
      <c r="H418" s="186">
        <v>26725</v>
      </c>
      <c r="I418" s="186">
        <v>23674</v>
      </c>
      <c r="J418" s="181">
        <f t="shared" si="35"/>
        <v>-3051</v>
      </c>
      <c r="K418" s="180" t="s">
        <v>1709</v>
      </c>
      <c r="L418" s="180">
        <v>33417185</v>
      </c>
      <c r="M418" s="144">
        <v>45303</v>
      </c>
      <c r="N418" s="166" t="s">
        <v>210</v>
      </c>
      <c r="O418" s="180" t="s">
        <v>128</v>
      </c>
      <c r="P418" s="318" t="s">
        <v>128</v>
      </c>
      <c r="Q418" s="186">
        <v>891806.02</v>
      </c>
      <c r="R418" s="186">
        <v>1031456</v>
      </c>
      <c r="S418" s="182">
        <f t="shared" si="42"/>
        <v>139649.97999999998</v>
      </c>
      <c r="T418" s="216">
        <v>76662</v>
      </c>
      <c r="U418" s="180">
        <v>168</v>
      </c>
      <c r="V418" s="180" t="s">
        <v>63</v>
      </c>
      <c r="W418" s="180" t="s">
        <v>63</v>
      </c>
      <c r="X418" s="180" t="s">
        <v>277</v>
      </c>
      <c r="Y418" s="180"/>
      <c r="Z418" s="180" t="s">
        <v>1710</v>
      </c>
      <c r="AA418" s="194">
        <v>0.04</v>
      </c>
      <c r="AB418" s="197" t="s">
        <v>552</v>
      </c>
      <c r="AC418" s="188">
        <v>1.7000000000000001E-2</v>
      </c>
      <c r="AD418" s="180">
        <f t="shared" si="37"/>
        <v>41258.239999999998</v>
      </c>
      <c r="AE418" s="180">
        <f t="shared" si="40"/>
        <v>6139.6190476190477</v>
      </c>
      <c r="AF418" s="189">
        <f t="shared" si="36"/>
        <v>17534.752</v>
      </c>
      <c r="AG418" s="368">
        <f t="shared" si="41"/>
        <v>23674.371047619046</v>
      </c>
      <c r="AH418" s="190">
        <v>0.03</v>
      </c>
      <c r="AI418" s="181">
        <f t="shared" si="39"/>
        <v>4189.4993999999997</v>
      </c>
    </row>
    <row r="419" spans="1:35" x14ac:dyDescent="0.25">
      <c r="A419" s="470" t="s">
        <v>615</v>
      </c>
      <c r="B419" s="180" t="s">
        <v>39</v>
      </c>
      <c r="C419" s="328" t="s">
        <v>39</v>
      </c>
      <c r="D419" s="180" t="s">
        <v>167</v>
      </c>
      <c r="E419" s="331" t="s">
        <v>451</v>
      </c>
      <c r="F419" s="180" t="s">
        <v>892</v>
      </c>
      <c r="G419" s="171" t="s">
        <v>598</v>
      </c>
      <c r="H419" s="186">
        <v>0</v>
      </c>
      <c r="I419" s="186">
        <v>4778</v>
      </c>
      <c r="J419" s="181">
        <f t="shared" si="35"/>
        <v>4778</v>
      </c>
      <c r="K419" s="180" t="s">
        <v>1711</v>
      </c>
      <c r="L419" s="180">
        <v>26363497</v>
      </c>
      <c r="M419" s="144">
        <v>45303</v>
      </c>
      <c r="N419" s="166" t="s">
        <v>210</v>
      </c>
      <c r="O419" s="180" t="s">
        <v>43</v>
      </c>
      <c r="P419" s="180" t="s">
        <v>43</v>
      </c>
      <c r="Q419" s="186">
        <v>0</v>
      </c>
      <c r="R419" s="186">
        <v>173619</v>
      </c>
      <c r="S419" s="182">
        <f t="shared" si="42"/>
        <v>173619</v>
      </c>
      <c r="T419" s="216">
        <v>163838</v>
      </c>
      <c r="U419" s="180">
        <v>144</v>
      </c>
      <c r="V419" s="180" t="s">
        <v>62</v>
      </c>
      <c r="W419" s="180" t="s">
        <v>62</v>
      </c>
      <c r="X419" s="180" t="s">
        <v>276</v>
      </c>
      <c r="Y419" s="180"/>
      <c r="Z419" s="180" t="s">
        <v>1712</v>
      </c>
      <c r="AA419" s="194">
        <v>0.03</v>
      </c>
      <c r="AB419" s="197" t="s">
        <v>552</v>
      </c>
      <c r="AC419" s="188">
        <v>0.02</v>
      </c>
      <c r="AD419" s="180">
        <f t="shared" si="37"/>
        <v>5208.57</v>
      </c>
      <c r="AE419" s="180">
        <f t="shared" si="40"/>
        <v>1205.6875</v>
      </c>
      <c r="AF419" s="189">
        <f t="shared" si="36"/>
        <v>3472.38</v>
      </c>
      <c r="AG419" s="368">
        <f t="shared" si="41"/>
        <v>4678.0675000000001</v>
      </c>
      <c r="AH419" s="190">
        <v>0.06</v>
      </c>
      <c r="AI419" s="181">
        <f t="shared" si="39"/>
        <v>10417.14</v>
      </c>
    </row>
    <row r="420" spans="1:35" x14ac:dyDescent="0.25">
      <c r="A420" s="470" t="s">
        <v>615</v>
      </c>
      <c r="B420" s="180" t="s">
        <v>49</v>
      </c>
      <c r="C420" s="328" t="s">
        <v>49</v>
      </c>
      <c r="D420" s="180" t="s">
        <v>133</v>
      </c>
      <c r="E420" s="331" t="s">
        <v>612</v>
      </c>
      <c r="F420" s="180" t="s">
        <v>890</v>
      </c>
      <c r="G420" s="180" t="s">
        <v>891</v>
      </c>
      <c r="H420" s="186">
        <v>11744</v>
      </c>
      <c r="I420" s="186">
        <v>12021</v>
      </c>
      <c r="J420" s="181">
        <f t="shared" si="35"/>
        <v>277</v>
      </c>
      <c r="K420" s="180" t="s">
        <v>1713</v>
      </c>
      <c r="L420" s="180">
        <v>28891579</v>
      </c>
      <c r="M420" s="144">
        <v>45303</v>
      </c>
      <c r="N420" s="166" t="s">
        <v>210</v>
      </c>
      <c r="O420" s="21" t="s">
        <v>157</v>
      </c>
      <c r="P420" s="21" t="s">
        <v>157</v>
      </c>
      <c r="Q420" s="274">
        <v>404064.93</v>
      </c>
      <c r="R420" s="274">
        <v>523745</v>
      </c>
      <c r="S420" s="182">
        <f t="shared" si="42"/>
        <v>119680.07</v>
      </c>
      <c r="T420" s="216">
        <v>87155</v>
      </c>
      <c r="U420" s="180">
        <v>168</v>
      </c>
      <c r="V420" s="180" t="s">
        <v>63</v>
      </c>
      <c r="W420" s="180" t="s">
        <v>63</v>
      </c>
      <c r="X420" s="180" t="s">
        <v>277</v>
      </c>
      <c r="Y420" s="180"/>
      <c r="Z420" s="180" t="s">
        <v>1714</v>
      </c>
      <c r="AA420" s="194">
        <v>0.04</v>
      </c>
      <c r="AB420" s="197" t="s">
        <v>552</v>
      </c>
      <c r="AC420" s="188">
        <v>1.7</v>
      </c>
      <c r="AD420" s="180">
        <f t="shared" si="37"/>
        <v>20949.8</v>
      </c>
      <c r="AE420" s="180">
        <f t="shared" si="40"/>
        <v>3117.5297619047619</v>
      </c>
      <c r="AF420" s="189">
        <f t="shared" si="36"/>
        <v>890366.5</v>
      </c>
      <c r="AG420" s="368">
        <f t="shared" si="41"/>
        <v>893484.02976190473</v>
      </c>
      <c r="AH420" s="190">
        <v>0.03</v>
      </c>
      <c r="AI420" s="181">
        <f t="shared" si="39"/>
        <v>3590.4021000000002</v>
      </c>
    </row>
    <row r="421" spans="1:35" x14ac:dyDescent="0.25">
      <c r="A421" s="470" t="s">
        <v>615</v>
      </c>
      <c r="B421" s="180" t="s">
        <v>24</v>
      </c>
      <c r="C421" s="328" t="s">
        <v>24</v>
      </c>
      <c r="D421" s="180" t="s">
        <v>420</v>
      </c>
      <c r="E421" s="331" t="s">
        <v>532</v>
      </c>
      <c r="F421" s="180" t="s">
        <v>853</v>
      </c>
      <c r="G421" s="171" t="s">
        <v>854</v>
      </c>
      <c r="H421" s="186">
        <v>0</v>
      </c>
      <c r="I421" s="186">
        <v>2697</v>
      </c>
      <c r="J421" s="181">
        <f t="shared" si="35"/>
        <v>2697</v>
      </c>
      <c r="K421" s="180" t="s">
        <v>1715</v>
      </c>
      <c r="L421" s="180">
        <v>22204934</v>
      </c>
      <c r="M421" s="144">
        <v>45303</v>
      </c>
      <c r="N421" s="166" t="s">
        <v>210</v>
      </c>
      <c r="O421" s="21" t="s">
        <v>43</v>
      </c>
      <c r="P421" s="21" t="s">
        <v>43</v>
      </c>
      <c r="Q421" s="274">
        <v>0</v>
      </c>
      <c r="R421" s="274">
        <v>117500</v>
      </c>
      <c r="S421" s="182">
        <f t="shared" si="42"/>
        <v>117500</v>
      </c>
      <c r="T421" s="216">
        <v>21360</v>
      </c>
      <c r="U421" s="180">
        <v>168</v>
      </c>
      <c r="V421" s="180" t="s">
        <v>64</v>
      </c>
      <c r="W421" s="180" t="s">
        <v>64</v>
      </c>
      <c r="X421" s="180" t="s">
        <v>276</v>
      </c>
      <c r="Y421" s="180" t="s">
        <v>572</v>
      </c>
      <c r="Z421" s="180" t="s">
        <v>1716</v>
      </c>
      <c r="AA421" s="194">
        <v>0.04</v>
      </c>
      <c r="AB421" s="197" t="s">
        <v>552</v>
      </c>
      <c r="AC421" s="188">
        <v>1.7000000000000001E-2</v>
      </c>
      <c r="AD421" s="180">
        <f t="shared" si="37"/>
        <v>4700</v>
      </c>
      <c r="AE421" s="180">
        <f t="shared" si="40"/>
        <v>699.40476190476193</v>
      </c>
      <c r="AF421" s="189">
        <f t="shared" si="36"/>
        <v>1997.5000000000002</v>
      </c>
      <c r="AG421" s="368">
        <f t="shared" si="41"/>
        <v>2696.9047619047624</v>
      </c>
      <c r="AH421" s="190">
        <v>0.03</v>
      </c>
      <c r="AI421" s="181">
        <f t="shared" si="39"/>
        <v>3525</v>
      </c>
    </row>
    <row r="422" spans="1:35" x14ac:dyDescent="0.25">
      <c r="A422" s="470" t="s">
        <v>615</v>
      </c>
      <c r="B422" s="180" t="s">
        <v>29</v>
      </c>
      <c r="C422" s="328" t="s">
        <v>29</v>
      </c>
      <c r="D422" s="21" t="s">
        <v>168</v>
      </c>
      <c r="E422" s="19" t="s">
        <v>405</v>
      </c>
      <c r="F422" s="180" t="s">
        <v>587</v>
      </c>
      <c r="G422" s="171" t="s">
        <v>593</v>
      </c>
      <c r="H422" s="186">
        <v>1665</v>
      </c>
      <c r="I422" s="186">
        <v>1849</v>
      </c>
      <c r="J422" s="181">
        <f t="shared" si="35"/>
        <v>184</v>
      </c>
      <c r="K422" s="180" t="s">
        <v>1717</v>
      </c>
      <c r="L422" s="180">
        <v>24029595</v>
      </c>
      <c r="M422" s="144">
        <v>45303</v>
      </c>
      <c r="N422" s="166" t="s">
        <v>210</v>
      </c>
      <c r="O422" s="180" t="s">
        <v>43</v>
      </c>
      <c r="P422" s="180" t="s">
        <v>43</v>
      </c>
      <c r="Q422" s="274">
        <v>42339.89</v>
      </c>
      <c r="R422" s="274">
        <v>59968</v>
      </c>
      <c r="S422" s="182">
        <f t="shared" si="42"/>
        <v>17628.11</v>
      </c>
      <c r="T422" s="216">
        <v>13529</v>
      </c>
      <c r="U422" s="180">
        <v>120</v>
      </c>
      <c r="V422" s="180" t="s">
        <v>63</v>
      </c>
      <c r="W422" s="180" t="s">
        <v>63</v>
      </c>
      <c r="X422" s="180" t="s">
        <v>277</v>
      </c>
      <c r="Y422" s="180"/>
      <c r="Z422" s="180" t="s">
        <v>1718</v>
      </c>
      <c r="AA422" s="194">
        <v>0.03</v>
      </c>
      <c r="AB422" s="197" t="s">
        <v>552</v>
      </c>
      <c r="AC422" s="188">
        <v>2.2499999999999999E-2</v>
      </c>
      <c r="AD422" s="180">
        <f t="shared" si="37"/>
        <v>1799.04</v>
      </c>
      <c r="AE422" s="180">
        <f t="shared" si="40"/>
        <v>499.73333333333335</v>
      </c>
      <c r="AF422" s="189">
        <f t="shared" si="36"/>
        <v>1349.28</v>
      </c>
      <c r="AG422" s="368">
        <f t="shared" si="41"/>
        <v>1849.0133333333333</v>
      </c>
      <c r="AH422" s="190">
        <v>0.06</v>
      </c>
      <c r="AI422" s="181">
        <f t="shared" si="39"/>
        <v>1057.6866</v>
      </c>
    </row>
    <row r="423" spans="1:35" x14ac:dyDescent="0.25">
      <c r="A423" s="470" t="s">
        <v>615</v>
      </c>
      <c r="B423" s="180" t="s">
        <v>24</v>
      </c>
      <c r="C423" s="328" t="s">
        <v>24</v>
      </c>
      <c r="D423" s="180" t="s">
        <v>420</v>
      </c>
      <c r="E423" s="331" t="s">
        <v>200</v>
      </c>
      <c r="F423" s="180" t="s">
        <v>800</v>
      </c>
      <c r="G423" s="171" t="s">
        <v>810</v>
      </c>
      <c r="H423" s="186">
        <v>0</v>
      </c>
      <c r="I423" s="186">
        <v>2080</v>
      </c>
      <c r="J423" s="181">
        <f t="shared" si="35"/>
        <v>2080</v>
      </c>
      <c r="K423" s="180" t="s">
        <v>1719</v>
      </c>
      <c r="L423" s="180">
        <v>24067030</v>
      </c>
      <c r="M423" s="144">
        <v>45303</v>
      </c>
      <c r="N423" s="166" t="s">
        <v>210</v>
      </c>
      <c r="O423" s="180" t="s">
        <v>43</v>
      </c>
      <c r="P423" s="21" t="s">
        <v>43</v>
      </c>
      <c r="Q423" s="274">
        <v>0</v>
      </c>
      <c r="R423" s="274">
        <v>67460</v>
      </c>
      <c r="S423" s="182">
        <f t="shared" si="42"/>
        <v>67460</v>
      </c>
      <c r="T423" s="216">
        <v>22381</v>
      </c>
      <c r="U423" s="180">
        <v>120</v>
      </c>
      <c r="V423" s="180" t="s">
        <v>64</v>
      </c>
      <c r="W423" s="180" t="s">
        <v>64</v>
      </c>
      <c r="X423" s="180" t="s">
        <v>276</v>
      </c>
      <c r="Y423" s="180" t="s">
        <v>1720</v>
      </c>
      <c r="Z423" s="180" t="s">
        <v>1721</v>
      </c>
      <c r="AA423" s="194">
        <v>0.03</v>
      </c>
      <c r="AB423" s="197" t="s">
        <v>552</v>
      </c>
      <c r="AC423" s="188">
        <v>2.2499999999999999E-2</v>
      </c>
      <c r="AD423" s="180">
        <f t="shared" si="37"/>
        <v>2023.8</v>
      </c>
      <c r="AE423" s="180">
        <f t="shared" si="40"/>
        <v>562.16666666666663</v>
      </c>
      <c r="AF423" s="189">
        <f t="shared" si="36"/>
        <v>1517.85</v>
      </c>
      <c r="AG423" s="368">
        <f t="shared" si="41"/>
        <v>2080.0166666666664</v>
      </c>
      <c r="AH423" s="190">
        <v>0.06</v>
      </c>
      <c r="AI423" s="181">
        <f t="shared" si="39"/>
        <v>4047.6</v>
      </c>
    </row>
    <row r="424" spans="1:35" x14ac:dyDescent="0.25">
      <c r="A424" s="470" t="s">
        <v>615</v>
      </c>
      <c r="B424" s="180" t="s">
        <v>24</v>
      </c>
      <c r="C424" s="328" t="s">
        <v>24</v>
      </c>
      <c r="D424" s="180" t="s">
        <v>420</v>
      </c>
      <c r="E424" s="331" t="s">
        <v>200</v>
      </c>
      <c r="F424" s="180" t="s">
        <v>800</v>
      </c>
      <c r="G424" s="171" t="s">
        <v>810</v>
      </c>
      <c r="H424" s="186">
        <v>0</v>
      </c>
      <c r="I424" s="186">
        <v>3845</v>
      </c>
      <c r="J424" s="181">
        <f t="shared" si="35"/>
        <v>3845</v>
      </c>
      <c r="K424" s="180" t="s">
        <v>1722</v>
      </c>
      <c r="L424" s="180">
        <v>22040421</v>
      </c>
      <c r="M424" s="144">
        <v>45303</v>
      </c>
      <c r="N424" s="166" t="s">
        <v>210</v>
      </c>
      <c r="O424" s="180" t="s">
        <v>43</v>
      </c>
      <c r="P424" s="180" t="s">
        <v>43</v>
      </c>
      <c r="Q424" s="274">
        <v>0</v>
      </c>
      <c r="R424" s="274">
        <v>167523</v>
      </c>
      <c r="S424" s="182">
        <f t="shared" si="42"/>
        <v>167523</v>
      </c>
      <c r="T424" s="216">
        <v>36446</v>
      </c>
      <c r="U424" s="180">
        <v>168</v>
      </c>
      <c r="V424" s="180" t="s">
        <v>64</v>
      </c>
      <c r="W424" s="180" t="s">
        <v>64</v>
      </c>
      <c r="X424" s="180" t="s">
        <v>276</v>
      </c>
      <c r="Y424" s="180" t="s">
        <v>1720</v>
      </c>
      <c r="Z424" s="180" t="s">
        <v>1723</v>
      </c>
      <c r="AA424" s="194">
        <v>0.04</v>
      </c>
      <c r="AB424" s="197" t="s">
        <v>552</v>
      </c>
      <c r="AC424" s="188">
        <v>1.7000000000000001E-2</v>
      </c>
      <c r="AD424" s="180">
        <f t="shared" si="37"/>
        <v>6700.92</v>
      </c>
      <c r="AE424" s="180">
        <f t="shared" si="40"/>
        <v>997.16071428571433</v>
      </c>
      <c r="AF424" s="189">
        <f t="shared" si="36"/>
        <v>2847.8910000000001</v>
      </c>
      <c r="AG424" s="368">
        <f t="shared" si="41"/>
        <v>3845.0517142857143</v>
      </c>
      <c r="AH424" s="190">
        <v>0.03</v>
      </c>
      <c r="AI424" s="181">
        <f t="shared" si="39"/>
        <v>5025.6899999999996</v>
      </c>
    </row>
    <row r="425" spans="1:35" x14ac:dyDescent="0.25">
      <c r="A425" s="470" t="s">
        <v>615</v>
      </c>
      <c r="B425" s="180" t="s">
        <v>37</v>
      </c>
      <c r="C425" s="328" t="s">
        <v>37</v>
      </c>
      <c r="D425" s="180" t="s">
        <v>99</v>
      </c>
      <c r="E425" s="331" t="s">
        <v>438</v>
      </c>
      <c r="F425" s="180" t="s">
        <v>772</v>
      </c>
      <c r="G425" s="171" t="s">
        <v>753</v>
      </c>
      <c r="H425" s="186">
        <v>0</v>
      </c>
      <c r="I425" s="186">
        <v>21333</v>
      </c>
      <c r="J425" s="181">
        <f t="shared" si="35"/>
        <v>21333</v>
      </c>
      <c r="K425" s="180" t="s">
        <v>1724</v>
      </c>
      <c r="L425" s="180">
        <v>30130340</v>
      </c>
      <c r="M425" s="144">
        <v>45303</v>
      </c>
      <c r="N425" s="166" t="s">
        <v>210</v>
      </c>
      <c r="O425" s="180" t="s">
        <v>173</v>
      </c>
      <c r="P425" s="21" t="s">
        <v>352</v>
      </c>
      <c r="Q425" s="274">
        <v>0</v>
      </c>
      <c r="R425" s="274">
        <v>200000</v>
      </c>
      <c r="S425" s="182">
        <f t="shared" si="42"/>
        <v>200000</v>
      </c>
      <c r="T425" s="216">
        <v>188900</v>
      </c>
      <c r="U425" s="180">
        <v>24</v>
      </c>
      <c r="V425" s="180" t="s">
        <v>62</v>
      </c>
      <c r="W425" s="180" t="s">
        <v>62</v>
      </c>
      <c r="X425" s="180" t="s">
        <v>276</v>
      </c>
      <c r="Y425" s="180"/>
      <c r="Z425" s="180" t="s">
        <v>1723</v>
      </c>
      <c r="AA425" s="194">
        <v>0.03</v>
      </c>
      <c r="AB425" s="197" t="s">
        <v>552</v>
      </c>
      <c r="AC425" s="188">
        <v>6.5000000000000002E-2</v>
      </c>
      <c r="AD425" s="180">
        <f t="shared" si="37"/>
        <v>6000</v>
      </c>
      <c r="AE425" s="180">
        <f t="shared" si="40"/>
        <v>8333.3333333333339</v>
      </c>
      <c r="AF425" s="189">
        <f t="shared" si="36"/>
        <v>13000</v>
      </c>
      <c r="AG425" s="368">
        <f t="shared" si="41"/>
        <v>21333.333333333336</v>
      </c>
      <c r="AH425" s="190">
        <v>0.06</v>
      </c>
      <c r="AI425" s="181">
        <f t="shared" si="39"/>
        <v>12000</v>
      </c>
    </row>
    <row r="426" spans="1:35" x14ac:dyDescent="0.25">
      <c r="A426" s="470" t="s">
        <v>615</v>
      </c>
      <c r="B426" s="180" t="s">
        <v>241</v>
      </c>
      <c r="C426" s="328" t="s">
        <v>241</v>
      </c>
      <c r="D426" s="180" t="s">
        <v>101</v>
      </c>
      <c r="E426" s="331" t="s">
        <v>489</v>
      </c>
      <c r="F426" s="180" t="s">
        <v>836</v>
      </c>
      <c r="G426" s="171" t="s">
        <v>605</v>
      </c>
      <c r="H426" s="186">
        <v>0</v>
      </c>
      <c r="I426" s="186">
        <v>12192</v>
      </c>
      <c r="J426" s="181">
        <f t="shared" si="35"/>
        <v>12192</v>
      </c>
      <c r="K426" s="180" t="s">
        <v>1725</v>
      </c>
      <c r="L426" s="180">
        <v>23739075</v>
      </c>
      <c r="M426" s="144">
        <v>45303</v>
      </c>
      <c r="N426" s="166" t="s">
        <v>210</v>
      </c>
      <c r="O426" s="180" t="s">
        <v>128</v>
      </c>
      <c r="P426" s="180" t="s">
        <v>128</v>
      </c>
      <c r="Q426" s="274">
        <v>0</v>
      </c>
      <c r="R426" s="274">
        <v>531195</v>
      </c>
      <c r="S426" s="182">
        <f t="shared" si="42"/>
        <v>531195</v>
      </c>
      <c r="T426" s="216">
        <v>31127</v>
      </c>
      <c r="U426" s="180">
        <v>168</v>
      </c>
      <c r="V426" s="180" t="s">
        <v>64</v>
      </c>
      <c r="W426" s="180" t="s">
        <v>64</v>
      </c>
      <c r="X426" s="180" t="s">
        <v>276</v>
      </c>
      <c r="Y426" s="180"/>
      <c r="Z426" s="180" t="s">
        <v>1726</v>
      </c>
      <c r="AA426" s="194">
        <v>0.04</v>
      </c>
      <c r="AB426" s="197" t="s">
        <v>552</v>
      </c>
      <c r="AC426" s="188">
        <v>1.7000000000000001E-2</v>
      </c>
      <c r="AD426" s="180">
        <f t="shared" si="37"/>
        <v>21247.8</v>
      </c>
      <c r="AE426" s="180">
        <f t="shared" si="40"/>
        <v>3161.875</v>
      </c>
      <c r="AF426" s="189">
        <f t="shared" si="36"/>
        <v>9030.3150000000005</v>
      </c>
      <c r="AG426" s="368">
        <f t="shared" si="41"/>
        <v>12192.19</v>
      </c>
      <c r="AH426" s="190">
        <v>0.03</v>
      </c>
      <c r="AI426" s="181">
        <f t="shared" si="39"/>
        <v>15935.849999999999</v>
      </c>
    </row>
    <row r="427" spans="1:35" x14ac:dyDescent="0.25">
      <c r="A427" s="470" t="s">
        <v>615</v>
      </c>
      <c r="B427" s="180" t="s">
        <v>39</v>
      </c>
      <c r="C427" s="328" t="s">
        <v>39</v>
      </c>
      <c r="D427" s="180" t="s">
        <v>167</v>
      </c>
      <c r="E427" s="331" t="s">
        <v>405</v>
      </c>
      <c r="F427" s="180" t="s">
        <v>897</v>
      </c>
      <c r="G427" s="171" t="s">
        <v>1727</v>
      </c>
      <c r="H427" s="186">
        <v>6900</v>
      </c>
      <c r="I427" s="186">
        <v>7200</v>
      </c>
      <c r="J427" s="181">
        <f t="shared" si="35"/>
        <v>300</v>
      </c>
      <c r="K427" s="180" t="s">
        <v>1728</v>
      </c>
      <c r="L427" s="180">
        <v>25674953</v>
      </c>
      <c r="M427" s="144">
        <v>45303</v>
      </c>
      <c r="N427" s="166" t="s">
        <v>210</v>
      </c>
      <c r="O427" s="180" t="s">
        <v>173</v>
      </c>
      <c r="P427" s="318" t="s">
        <v>479</v>
      </c>
      <c r="Q427" s="186">
        <v>234226</v>
      </c>
      <c r="R427" s="186">
        <v>309341</v>
      </c>
      <c r="S427" s="182">
        <f t="shared" si="42"/>
        <v>75115</v>
      </c>
      <c r="T427" s="216">
        <v>55453</v>
      </c>
      <c r="U427" s="180">
        <v>168</v>
      </c>
      <c r="V427" s="180" t="s">
        <v>63</v>
      </c>
      <c r="W427" s="180" t="s">
        <v>63</v>
      </c>
      <c r="X427" s="180" t="s">
        <v>277</v>
      </c>
      <c r="Y427" s="180"/>
      <c r="Z427" s="180" t="s">
        <v>1729</v>
      </c>
      <c r="AA427" s="194">
        <v>0.04</v>
      </c>
      <c r="AB427" s="197" t="s">
        <v>552</v>
      </c>
      <c r="AC427" s="188">
        <v>1.7000000000000001E-2</v>
      </c>
      <c r="AD427" s="180">
        <f t="shared" si="37"/>
        <v>12373.64</v>
      </c>
      <c r="AE427" s="180">
        <f t="shared" si="40"/>
        <v>1841.3154761904761</v>
      </c>
      <c r="AF427" s="189">
        <f t="shared" si="36"/>
        <v>5258.7970000000005</v>
      </c>
      <c r="AG427" s="368">
        <f t="shared" si="41"/>
        <v>7100.1124761904766</v>
      </c>
      <c r="AH427" s="190">
        <v>0.03</v>
      </c>
      <c r="AI427" s="181">
        <f t="shared" si="39"/>
        <v>2253.4499999999998</v>
      </c>
    </row>
    <row r="428" spans="1:35" x14ac:dyDescent="0.25">
      <c r="A428" s="470" t="s">
        <v>615</v>
      </c>
      <c r="B428" s="180" t="s">
        <v>27</v>
      </c>
      <c r="C428" s="328" t="s">
        <v>27</v>
      </c>
      <c r="D428" s="180" t="s">
        <v>5938</v>
      </c>
      <c r="E428" s="331" t="s">
        <v>405</v>
      </c>
      <c r="F428" s="180" t="s">
        <v>730</v>
      </c>
      <c r="G428" s="171" t="s">
        <v>601</v>
      </c>
      <c r="H428" s="186">
        <v>13506</v>
      </c>
      <c r="I428" s="186">
        <v>14018</v>
      </c>
      <c r="J428" s="181">
        <f t="shared" si="35"/>
        <v>512</v>
      </c>
      <c r="K428" s="180" t="s">
        <v>1730</v>
      </c>
      <c r="L428" s="180">
        <v>33500758</v>
      </c>
      <c r="M428" s="144">
        <v>45303</v>
      </c>
      <c r="N428" s="166" t="s">
        <v>210</v>
      </c>
      <c r="O428" s="180" t="s">
        <v>43</v>
      </c>
      <c r="P428" s="180" t="s">
        <v>43</v>
      </c>
      <c r="Q428" s="274">
        <v>549628</v>
      </c>
      <c r="R428" s="274">
        <v>610752</v>
      </c>
      <c r="S428" s="182">
        <f t="shared" si="42"/>
        <v>61124</v>
      </c>
      <c r="T428" s="216">
        <v>23278</v>
      </c>
      <c r="U428" s="180">
        <v>168</v>
      </c>
      <c r="V428" s="180" t="s">
        <v>63</v>
      </c>
      <c r="W428" s="180" t="s">
        <v>63</v>
      </c>
      <c r="X428" s="180" t="s">
        <v>277</v>
      </c>
      <c r="Y428" s="180"/>
      <c r="Z428" s="180" t="s">
        <v>1731</v>
      </c>
      <c r="AA428" s="194">
        <v>0.04</v>
      </c>
      <c r="AB428" s="197" t="s">
        <v>552</v>
      </c>
      <c r="AC428" s="188">
        <v>1.7000000000000001E-2</v>
      </c>
      <c r="AD428" s="180">
        <f t="shared" si="37"/>
        <v>24430.080000000002</v>
      </c>
      <c r="AE428" s="180">
        <f t="shared" si="40"/>
        <v>3635.4285714285716</v>
      </c>
      <c r="AF428" s="189">
        <f t="shared" si="36"/>
        <v>10382.784000000001</v>
      </c>
      <c r="AG428" s="368">
        <f t="shared" si="41"/>
        <v>14018.212571428572</v>
      </c>
      <c r="AH428" s="190">
        <v>0.03</v>
      </c>
      <c r="AI428" s="181">
        <f t="shared" si="39"/>
        <v>1833.72</v>
      </c>
    </row>
    <row r="429" spans="1:35" x14ac:dyDescent="0.25">
      <c r="A429" s="470" t="s">
        <v>615</v>
      </c>
      <c r="B429" s="470" t="s">
        <v>31</v>
      </c>
      <c r="C429" s="489" t="s">
        <v>31</v>
      </c>
      <c r="D429" s="470" t="s">
        <v>101</v>
      </c>
      <c r="E429" s="490" t="s">
        <v>32</v>
      </c>
      <c r="F429" s="470" t="s">
        <v>577</v>
      </c>
      <c r="G429" s="10" t="s">
        <v>618</v>
      </c>
      <c r="H429" s="485">
        <v>0</v>
      </c>
      <c r="I429" s="485">
        <v>16390</v>
      </c>
      <c r="J429" s="472">
        <f t="shared" si="35"/>
        <v>16390</v>
      </c>
      <c r="K429" s="470" t="s">
        <v>1732</v>
      </c>
      <c r="L429" s="470">
        <v>30543245</v>
      </c>
      <c r="M429" s="491">
        <v>45303</v>
      </c>
      <c r="N429" s="492" t="s">
        <v>210</v>
      </c>
      <c r="O429" s="470" t="s">
        <v>128</v>
      </c>
      <c r="P429" s="470" t="s">
        <v>128</v>
      </c>
      <c r="Q429" s="485">
        <v>0</v>
      </c>
      <c r="R429" s="485">
        <v>714085</v>
      </c>
      <c r="S429" s="493">
        <f t="shared" si="42"/>
        <v>714085</v>
      </c>
      <c r="T429" s="494">
        <v>13744</v>
      </c>
      <c r="U429" s="470">
        <v>168</v>
      </c>
      <c r="V429" s="470" t="s">
        <v>64</v>
      </c>
      <c r="W429" s="470" t="s">
        <v>64</v>
      </c>
      <c r="X429" s="470" t="s">
        <v>276</v>
      </c>
      <c r="Y429" s="470" t="s">
        <v>662</v>
      </c>
      <c r="Z429" s="470" t="s">
        <v>1733</v>
      </c>
      <c r="AA429" s="495">
        <v>0.04</v>
      </c>
      <c r="AB429" s="496" t="s">
        <v>552</v>
      </c>
      <c r="AC429" s="497">
        <v>1.7000000000000001E-2</v>
      </c>
      <c r="AD429" s="470">
        <f t="shared" si="37"/>
        <v>28563.4</v>
      </c>
      <c r="AE429" s="470">
        <f t="shared" si="40"/>
        <v>4250.5059523809523</v>
      </c>
      <c r="AF429" s="498">
        <f t="shared" si="36"/>
        <v>12139.445000000002</v>
      </c>
      <c r="AG429" s="499">
        <f t="shared" si="41"/>
        <v>16389.950952380954</v>
      </c>
      <c r="AH429" s="500">
        <v>0.03</v>
      </c>
      <c r="AI429" s="472">
        <f t="shared" si="39"/>
        <v>21422.55</v>
      </c>
    </row>
    <row r="430" spans="1:35" x14ac:dyDescent="0.25">
      <c r="A430" s="470" t="s">
        <v>615</v>
      </c>
      <c r="B430" s="180" t="s">
        <v>29</v>
      </c>
      <c r="C430" s="328" t="s">
        <v>29</v>
      </c>
      <c r="D430" s="21" t="s">
        <v>168</v>
      </c>
      <c r="E430" s="331" t="s">
        <v>455</v>
      </c>
      <c r="F430" s="180" t="s">
        <v>842</v>
      </c>
      <c r="G430" s="171" t="s">
        <v>1475</v>
      </c>
      <c r="H430" s="186">
        <v>2258</v>
      </c>
      <c r="I430" s="186">
        <v>2083</v>
      </c>
      <c r="J430" s="181">
        <f t="shared" si="35"/>
        <v>-175</v>
      </c>
      <c r="K430" s="180" t="s">
        <v>1734</v>
      </c>
      <c r="L430" s="180">
        <v>25137442</v>
      </c>
      <c r="M430" s="144">
        <v>45303</v>
      </c>
      <c r="N430" s="144" t="s">
        <v>210</v>
      </c>
      <c r="O430" s="180" t="s">
        <v>43</v>
      </c>
      <c r="P430" s="180" t="s">
        <v>43</v>
      </c>
      <c r="Q430" s="274">
        <v>56058</v>
      </c>
      <c r="R430" s="274">
        <v>67557</v>
      </c>
      <c r="S430" s="182">
        <f t="shared" si="42"/>
        <v>11499</v>
      </c>
      <c r="T430" s="216">
        <v>7020</v>
      </c>
      <c r="U430" s="180">
        <v>120</v>
      </c>
      <c r="V430" s="180" t="s">
        <v>63</v>
      </c>
      <c r="W430" s="180" t="s">
        <v>63</v>
      </c>
      <c r="X430" s="180" t="s">
        <v>277</v>
      </c>
      <c r="Y430" s="180"/>
      <c r="Z430" s="180" t="s">
        <v>1735</v>
      </c>
      <c r="AA430" s="194">
        <v>0.03</v>
      </c>
      <c r="AB430" s="197" t="s">
        <v>552</v>
      </c>
      <c r="AC430" s="188">
        <v>2.2499999999999999E-2</v>
      </c>
      <c r="AD430" s="180">
        <f t="shared" si="37"/>
        <v>2026.71</v>
      </c>
      <c r="AE430" s="180">
        <f t="shared" si="40"/>
        <v>562.97500000000002</v>
      </c>
      <c r="AF430" s="189">
        <f t="shared" si="36"/>
        <v>1520.0325</v>
      </c>
      <c r="AG430" s="368">
        <f t="shared" si="41"/>
        <v>2083.0075000000002</v>
      </c>
      <c r="AH430" s="190">
        <v>0.06</v>
      </c>
      <c r="AI430" s="181">
        <f t="shared" si="39"/>
        <v>689.93999999999994</v>
      </c>
    </row>
    <row r="431" spans="1:35" x14ac:dyDescent="0.25">
      <c r="A431" s="470" t="s">
        <v>615</v>
      </c>
      <c r="B431" s="180" t="s">
        <v>27</v>
      </c>
      <c r="C431" s="328" t="s">
        <v>27</v>
      </c>
      <c r="D431" s="180" t="s">
        <v>5938</v>
      </c>
      <c r="E431" s="331" t="s">
        <v>405</v>
      </c>
      <c r="F431" s="180" t="s">
        <v>644</v>
      </c>
      <c r="G431" s="180" t="s">
        <v>645</v>
      </c>
      <c r="H431" s="186">
        <v>3083</v>
      </c>
      <c r="I431" s="186">
        <v>2742</v>
      </c>
      <c r="J431" s="181">
        <f t="shared" si="35"/>
        <v>-341</v>
      </c>
      <c r="K431" s="180" t="s">
        <v>684</v>
      </c>
      <c r="L431" s="180">
        <v>37395213</v>
      </c>
      <c r="M431" s="144">
        <v>45303</v>
      </c>
      <c r="N431" s="144" t="s">
        <v>210</v>
      </c>
      <c r="O431" s="180" t="s">
        <v>148</v>
      </c>
      <c r="P431" s="180" t="s">
        <v>260</v>
      </c>
      <c r="Q431" s="274">
        <v>102583</v>
      </c>
      <c r="R431" s="274">
        <v>119466</v>
      </c>
      <c r="S431" s="182">
        <f t="shared" si="42"/>
        <v>16883</v>
      </c>
      <c r="T431" s="216">
        <v>8552</v>
      </c>
      <c r="U431" s="180">
        <v>168</v>
      </c>
      <c r="V431" s="180" t="s">
        <v>63</v>
      </c>
      <c r="W431" s="180" t="s">
        <v>63</v>
      </c>
      <c r="X431" s="180" t="s">
        <v>277</v>
      </c>
      <c r="Y431" s="180"/>
      <c r="Z431" s="180" t="s">
        <v>1736</v>
      </c>
      <c r="AA431" s="194">
        <v>0.04</v>
      </c>
      <c r="AB431" s="197" t="s">
        <v>552</v>
      </c>
      <c r="AC431" s="188">
        <v>1.7000000000000001E-2</v>
      </c>
      <c r="AD431" s="180">
        <f t="shared" si="37"/>
        <v>4778.6400000000003</v>
      </c>
      <c r="AE431" s="180">
        <f t="shared" si="40"/>
        <v>711.10714285714289</v>
      </c>
      <c r="AF431" s="189">
        <f t="shared" si="36"/>
        <v>2030.9220000000003</v>
      </c>
      <c r="AG431" s="368">
        <f t="shared" si="41"/>
        <v>2742.0291428571431</v>
      </c>
      <c r="AH431" s="190">
        <v>0.03</v>
      </c>
      <c r="AI431" s="181">
        <f t="shared" si="39"/>
        <v>506.49</v>
      </c>
    </row>
    <row r="432" spans="1:35" x14ac:dyDescent="0.25">
      <c r="A432" s="470" t="s">
        <v>615</v>
      </c>
      <c r="B432" s="180" t="s">
        <v>37</v>
      </c>
      <c r="C432" s="328" t="s">
        <v>37</v>
      </c>
      <c r="D432" s="180" t="s">
        <v>99</v>
      </c>
      <c r="E432" s="331" t="s">
        <v>457</v>
      </c>
      <c r="F432" s="180" t="s">
        <v>562</v>
      </c>
      <c r="G432" s="171" t="s">
        <v>563</v>
      </c>
      <c r="H432" s="186">
        <v>0</v>
      </c>
      <c r="I432" s="186">
        <v>5000</v>
      </c>
      <c r="J432" s="181">
        <f t="shared" ref="J432:J495" si="43">IF(H432=0,I432,(I432-H432))</f>
        <v>5000</v>
      </c>
      <c r="K432" s="180" t="s">
        <v>1737</v>
      </c>
      <c r="L432" s="180">
        <v>25307814</v>
      </c>
      <c r="M432" s="144">
        <v>45303</v>
      </c>
      <c r="N432" s="144" t="s">
        <v>210</v>
      </c>
      <c r="O432" s="180" t="s">
        <v>128</v>
      </c>
      <c r="P432" s="180" t="s">
        <v>128</v>
      </c>
      <c r="Q432" s="274">
        <v>0</v>
      </c>
      <c r="R432" s="274">
        <v>185570</v>
      </c>
      <c r="S432" s="182">
        <f t="shared" si="42"/>
        <v>185570</v>
      </c>
      <c r="T432" s="216">
        <v>171480</v>
      </c>
      <c r="U432" s="180">
        <v>144</v>
      </c>
      <c r="V432" s="180" t="s">
        <v>62</v>
      </c>
      <c r="W432" s="180" t="s">
        <v>62</v>
      </c>
      <c r="X432" s="180" t="s">
        <v>276</v>
      </c>
      <c r="Y432" s="180"/>
      <c r="Z432" s="180" t="s">
        <v>1738</v>
      </c>
      <c r="AA432" s="194">
        <v>0.03</v>
      </c>
      <c r="AB432" s="197" t="s">
        <v>552</v>
      </c>
      <c r="AC432" s="188">
        <v>0.02</v>
      </c>
      <c r="AD432" s="180">
        <f t="shared" si="37"/>
        <v>5567.0999999999995</v>
      </c>
      <c r="AE432" s="180">
        <f t="shared" si="40"/>
        <v>1288.6805555555557</v>
      </c>
      <c r="AF432" s="189">
        <f t="shared" si="36"/>
        <v>3711.4</v>
      </c>
      <c r="AG432" s="368">
        <f t="shared" si="41"/>
        <v>5000.0805555555562</v>
      </c>
      <c r="AH432" s="190">
        <v>0.06</v>
      </c>
      <c r="AI432" s="181">
        <f t="shared" si="39"/>
        <v>11134.199999999999</v>
      </c>
    </row>
    <row r="433" spans="1:35" x14ac:dyDescent="0.25">
      <c r="A433" s="470" t="s">
        <v>615</v>
      </c>
      <c r="B433" s="180" t="s">
        <v>37</v>
      </c>
      <c r="C433" s="328" t="s">
        <v>37</v>
      </c>
      <c r="D433" s="180" t="s">
        <v>99</v>
      </c>
      <c r="E433" s="331" t="s">
        <v>457</v>
      </c>
      <c r="F433" s="180" t="s">
        <v>562</v>
      </c>
      <c r="G433" s="171" t="s">
        <v>563</v>
      </c>
      <c r="H433" s="186">
        <v>0</v>
      </c>
      <c r="I433" s="186">
        <v>12800</v>
      </c>
      <c r="J433" s="181">
        <f t="shared" si="43"/>
        <v>12800</v>
      </c>
      <c r="K433" s="180" t="s">
        <v>1739</v>
      </c>
      <c r="L433" s="180">
        <v>27309470</v>
      </c>
      <c r="M433" s="144">
        <v>45303</v>
      </c>
      <c r="N433" s="144" t="s">
        <v>210</v>
      </c>
      <c r="O433" s="180" t="s">
        <v>173</v>
      </c>
      <c r="P433" s="180" t="s">
        <v>463</v>
      </c>
      <c r="Q433" s="274">
        <v>0</v>
      </c>
      <c r="R433" s="274">
        <v>475059</v>
      </c>
      <c r="S433" s="182">
        <f t="shared" si="42"/>
        <v>475059</v>
      </c>
      <c r="T433" s="216">
        <v>44919</v>
      </c>
      <c r="U433" s="180">
        <v>144</v>
      </c>
      <c r="V433" s="180" t="s">
        <v>64</v>
      </c>
      <c r="W433" s="180" t="s">
        <v>64</v>
      </c>
      <c r="X433" s="180" t="s">
        <v>276</v>
      </c>
      <c r="Y433" s="180" t="s">
        <v>534</v>
      </c>
      <c r="Z433" s="180" t="s">
        <v>1740</v>
      </c>
      <c r="AA433" s="194">
        <v>0.03</v>
      </c>
      <c r="AB433" s="197" t="s">
        <v>552</v>
      </c>
      <c r="AC433" s="188">
        <v>0.02</v>
      </c>
      <c r="AD433" s="180">
        <f t="shared" si="37"/>
        <v>14251.769999999999</v>
      </c>
      <c r="AE433" s="180">
        <f t="shared" si="40"/>
        <v>3299.0208333333335</v>
      </c>
      <c r="AF433" s="189">
        <f t="shared" si="36"/>
        <v>9501.18</v>
      </c>
      <c r="AG433" s="368">
        <f t="shared" si="41"/>
        <v>12800.200833333334</v>
      </c>
      <c r="AH433" s="190">
        <v>0.06</v>
      </c>
      <c r="AI433" s="181">
        <f t="shared" si="39"/>
        <v>28503.539999999997</v>
      </c>
    </row>
    <row r="434" spans="1:35" x14ac:dyDescent="0.25">
      <c r="A434" s="470" t="s">
        <v>615</v>
      </c>
      <c r="B434" s="180" t="s">
        <v>27</v>
      </c>
      <c r="C434" s="328" t="s">
        <v>27</v>
      </c>
      <c r="D434" s="180" t="s">
        <v>5938</v>
      </c>
      <c r="E434" s="331" t="s">
        <v>209</v>
      </c>
      <c r="F434" s="180" t="s">
        <v>564</v>
      </c>
      <c r="G434" s="171" t="s">
        <v>565</v>
      </c>
      <c r="H434" s="186">
        <v>13506</v>
      </c>
      <c r="I434" s="186">
        <v>14018</v>
      </c>
      <c r="J434" s="181">
        <f t="shared" si="43"/>
        <v>512</v>
      </c>
      <c r="K434" s="180" t="s">
        <v>633</v>
      </c>
      <c r="L434" s="180">
        <v>26718505</v>
      </c>
      <c r="M434" s="144">
        <v>45304</v>
      </c>
      <c r="N434" s="144" t="s">
        <v>210</v>
      </c>
      <c r="O434" s="180" t="s">
        <v>43</v>
      </c>
      <c r="P434" s="180" t="s">
        <v>43</v>
      </c>
      <c r="Q434" s="274">
        <v>578606</v>
      </c>
      <c r="R434" s="274">
        <v>647002</v>
      </c>
      <c r="S434" s="182">
        <f t="shared" si="42"/>
        <v>68396</v>
      </c>
      <c r="T434" s="216">
        <v>28475</v>
      </c>
      <c r="U434" s="180">
        <v>168</v>
      </c>
      <c r="V434" s="180" t="s">
        <v>63</v>
      </c>
      <c r="W434" s="180" t="s">
        <v>63</v>
      </c>
      <c r="X434" s="180" t="s">
        <v>277</v>
      </c>
      <c r="Y434" s="180"/>
      <c r="Z434" s="180" t="s">
        <v>1741</v>
      </c>
      <c r="AA434" s="194">
        <v>0.04</v>
      </c>
      <c r="AB434" s="197" t="s">
        <v>552</v>
      </c>
      <c r="AC434" s="188">
        <v>1.7000000000000001E-2</v>
      </c>
      <c r="AD434" s="180">
        <f t="shared" si="37"/>
        <v>25880.080000000002</v>
      </c>
      <c r="AE434" s="180">
        <f t="shared" si="40"/>
        <v>3851.2023809523807</v>
      </c>
      <c r="AF434" s="189">
        <f t="shared" si="36"/>
        <v>10999.034000000001</v>
      </c>
      <c r="AG434" s="368">
        <f t="shared" si="41"/>
        <v>14850.236380952381</v>
      </c>
      <c r="AH434" s="190">
        <v>0.03</v>
      </c>
      <c r="AI434" s="181">
        <f t="shared" si="39"/>
        <v>2051.88</v>
      </c>
    </row>
    <row r="435" spans="1:35" x14ac:dyDescent="0.25">
      <c r="A435" s="470" t="s">
        <v>615</v>
      </c>
      <c r="B435" s="180" t="s">
        <v>31</v>
      </c>
      <c r="C435" s="328" t="s">
        <v>31</v>
      </c>
      <c r="D435" s="180" t="s">
        <v>101</v>
      </c>
      <c r="E435" s="331" t="s">
        <v>32</v>
      </c>
      <c r="F435" s="180" t="s">
        <v>788</v>
      </c>
      <c r="G435" s="171" t="s">
        <v>1531</v>
      </c>
      <c r="H435" s="186">
        <v>0</v>
      </c>
      <c r="I435" s="186">
        <v>1900</v>
      </c>
      <c r="J435" s="181">
        <f t="shared" si="43"/>
        <v>1900</v>
      </c>
      <c r="K435" s="180" t="s">
        <v>1742</v>
      </c>
      <c r="L435" s="180">
        <v>23325265</v>
      </c>
      <c r="M435" s="144">
        <v>45304</v>
      </c>
      <c r="N435" s="144" t="s">
        <v>210</v>
      </c>
      <c r="O435" s="180" t="s">
        <v>148</v>
      </c>
      <c r="P435" s="180" t="s">
        <v>260</v>
      </c>
      <c r="Q435" s="274">
        <v>0</v>
      </c>
      <c r="R435" s="274">
        <v>61620</v>
      </c>
      <c r="S435" s="182">
        <f t="shared" si="42"/>
        <v>61620</v>
      </c>
      <c r="T435" s="216">
        <v>57439</v>
      </c>
      <c r="U435" s="180">
        <v>120</v>
      </c>
      <c r="V435" s="180" t="s">
        <v>62</v>
      </c>
      <c r="W435" s="180" t="s">
        <v>62</v>
      </c>
      <c r="X435" s="180" t="s">
        <v>276</v>
      </c>
      <c r="Y435" s="180"/>
      <c r="Z435" s="180" t="s">
        <v>1743</v>
      </c>
      <c r="AA435" s="194">
        <v>0.03</v>
      </c>
      <c r="AB435" s="197" t="s">
        <v>552</v>
      </c>
      <c r="AC435" s="188">
        <v>2.2499999999999999E-2</v>
      </c>
      <c r="AD435" s="180">
        <f t="shared" si="37"/>
        <v>1848.6</v>
      </c>
      <c r="AE435" s="180">
        <f t="shared" si="40"/>
        <v>513.5</v>
      </c>
      <c r="AF435" s="189">
        <f t="shared" si="36"/>
        <v>1386.45</v>
      </c>
      <c r="AG435" s="368">
        <f t="shared" si="41"/>
        <v>1899.95</v>
      </c>
      <c r="AH435" s="190">
        <v>0.06</v>
      </c>
      <c r="AI435" s="181">
        <f t="shared" si="39"/>
        <v>3697.2</v>
      </c>
    </row>
    <row r="436" spans="1:35" x14ac:dyDescent="0.25">
      <c r="A436" s="470" t="s">
        <v>615</v>
      </c>
      <c r="B436" s="180" t="s">
        <v>37</v>
      </c>
      <c r="C436" s="328" t="s">
        <v>37</v>
      </c>
      <c r="D436" s="180" t="s">
        <v>99</v>
      </c>
      <c r="E436" s="331" t="s">
        <v>902</v>
      </c>
      <c r="F436" s="180" t="s">
        <v>901</v>
      </c>
      <c r="G436" s="180"/>
      <c r="H436" s="186">
        <v>0</v>
      </c>
      <c r="I436" s="186">
        <v>2296</v>
      </c>
      <c r="J436" s="181">
        <f t="shared" si="43"/>
        <v>2296</v>
      </c>
      <c r="K436" s="180" t="s">
        <v>1744</v>
      </c>
      <c r="L436" s="180">
        <v>33000233</v>
      </c>
      <c r="M436" s="144">
        <v>45304</v>
      </c>
      <c r="N436" s="144" t="s">
        <v>210</v>
      </c>
      <c r="O436" s="180" t="s">
        <v>128</v>
      </c>
      <c r="P436" s="180" t="s">
        <v>128</v>
      </c>
      <c r="Q436" s="186">
        <v>0</v>
      </c>
      <c r="R436" s="186">
        <v>100000</v>
      </c>
      <c r="S436" s="182">
        <f t="shared" si="42"/>
        <v>100000</v>
      </c>
      <c r="T436" s="216">
        <v>93000</v>
      </c>
      <c r="U436" s="180">
        <v>168</v>
      </c>
      <c r="V436" s="180" t="s">
        <v>62</v>
      </c>
      <c r="W436" s="180" t="s">
        <v>62</v>
      </c>
      <c r="X436" s="180" t="s">
        <v>276</v>
      </c>
      <c r="Y436" s="180"/>
      <c r="Z436" s="180" t="s">
        <v>1745</v>
      </c>
      <c r="AA436" s="194">
        <v>0.04</v>
      </c>
      <c r="AB436" s="197" t="s">
        <v>552</v>
      </c>
      <c r="AC436" s="188">
        <v>1.7000000000000001E-2</v>
      </c>
      <c r="AD436" s="180">
        <f t="shared" si="37"/>
        <v>4000</v>
      </c>
      <c r="AE436" s="180">
        <f t="shared" si="40"/>
        <v>595.23809523809518</v>
      </c>
      <c r="AF436" s="189">
        <f t="shared" si="36"/>
        <v>1700.0000000000002</v>
      </c>
      <c r="AG436" s="368">
        <f t="shared" si="41"/>
        <v>2295.2380952380954</v>
      </c>
      <c r="AH436" s="190">
        <v>0.03</v>
      </c>
      <c r="AI436" s="181">
        <f t="shared" si="39"/>
        <v>3000</v>
      </c>
    </row>
    <row r="437" spans="1:35" x14ac:dyDescent="0.25">
      <c r="A437" s="470" t="s">
        <v>615</v>
      </c>
      <c r="B437" s="180" t="s">
        <v>49</v>
      </c>
      <c r="C437" s="328" t="s">
        <v>49</v>
      </c>
      <c r="D437" s="180" t="s">
        <v>133</v>
      </c>
      <c r="E437" s="331" t="s">
        <v>458</v>
      </c>
      <c r="F437" s="180" t="s">
        <v>757</v>
      </c>
      <c r="G437" s="171" t="s">
        <v>758</v>
      </c>
      <c r="H437" s="186">
        <v>0</v>
      </c>
      <c r="I437" s="186">
        <v>4311</v>
      </c>
      <c r="J437" s="181">
        <f t="shared" si="43"/>
        <v>4311</v>
      </c>
      <c r="K437" s="180" t="s">
        <v>1746</v>
      </c>
      <c r="L437" s="180">
        <v>26770314</v>
      </c>
      <c r="M437" s="144">
        <v>45304</v>
      </c>
      <c r="N437" s="144" t="s">
        <v>210</v>
      </c>
      <c r="O437" s="180" t="s">
        <v>148</v>
      </c>
      <c r="P437" s="180" t="s">
        <v>537</v>
      </c>
      <c r="Q437" s="274">
        <v>0</v>
      </c>
      <c r="R437" s="274">
        <v>160000</v>
      </c>
      <c r="S437" s="182">
        <f t="shared" si="42"/>
        <v>160000</v>
      </c>
      <c r="T437" s="216">
        <v>147300</v>
      </c>
      <c r="U437" s="180">
        <v>144</v>
      </c>
      <c r="V437" s="180" t="s">
        <v>62</v>
      </c>
      <c r="W437" s="180" t="s">
        <v>62</v>
      </c>
      <c r="X437" s="180" t="s">
        <v>276</v>
      </c>
      <c r="Y437" s="180"/>
      <c r="Z437" s="180" t="s">
        <v>1747</v>
      </c>
      <c r="AA437" s="194">
        <v>0.03</v>
      </c>
      <c r="AB437" s="197" t="s">
        <v>552</v>
      </c>
      <c r="AC437" s="188">
        <v>0.02</v>
      </c>
      <c r="AD437" s="180">
        <f t="shared" si="37"/>
        <v>4800</v>
      </c>
      <c r="AE437" s="180">
        <f t="shared" si="40"/>
        <v>1111.1111111111111</v>
      </c>
      <c r="AF437" s="189">
        <f t="shared" si="36"/>
        <v>3200</v>
      </c>
      <c r="AG437" s="368">
        <f t="shared" si="41"/>
        <v>4311.1111111111113</v>
      </c>
      <c r="AH437" s="190">
        <v>0.06</v>
      </c>
      <c r="AI437" s="181">
        <f t="shared" si="39"/>
        <v>9600</v>
      </c>
    </row>
    <row r="438" spans="1:35" x14ac:dyDescent="0.25">
      <c r="A438" s="470" t="s">
        <v>615</v>
      </c>
      <c r="B438" s="180" t="s">
        <v>29</v>
      </c>
      <c r="C438" s="328" t="s">
        <v>29</v>
      </c>
      <c r="D438" s="21" t="s">
        <v>168</v>
      </c>
      <c r="E438" s="331" t="s">
        <v>455</v>
      </c>
      <c r="F438" s="180" t="s">
        <v>587</v>
      </c>
      <c r="G438" s="171" t="s">
        <v>593</v>
      </c>
      <c r="H438" s="186">
        <v>19850</v>
      </c>
      <c r="I438" s="186">
        <v>18806</v>
      </c>
      <c r="J438" s="181">
        <f t="shared" si="43"/>
        <v>-1044</v>
      </c>
      <c r="K438" s="180" t="s">
        <v>1748</v>
      </c>
      <c r="L438" s="180">
        <v>22344984</v>
      </c>
      <c r="M438" s="144">
        <v>45304</v>
      </c>
      <c r="N438" s="144" t="s">
        <v>210</v>
      </c>
      <c r="O438" s="180" t="s">
        <v>128</v>
      </c>
      <c r="P438" s="180" t="s">
        <v>128</v>
      </c>
      <c r="Q438" s="274">
        <v>690445</v>
      </c>
      <c r="R438" s="274">
        <v>819362</v>
      </c>
      <c r="S438" s="182">
        <f t="shared" si="42"/>
        <v>128917</v>
      </c>
      <c r="T438" s="216">
        <v>78655</v>
      </c>
      <c r="U438" s="180">
        <v>168</v>
      </c>
      <c r="V438" s="180" t="s">
        <v>63</v>
      </c>
      <c r="W438" s="180" t="s">
        <v>63</v>
      </c>
      <c r="X438" s="180" t="s">
        <v>277</v>
      </c>
      <c r="Y438" s="180"/>
      <c r="Z438" s="180" t="s">
        <v>1749</v>
      </c>
      <c r="AA438" s="194">
        <v>0.04</v>
      </c>
      <c r="AB438" s="197" t="s">
        <v>552</v>
      </c>
      <c r="AC438" s="188">
        <v>1.7000000000000001E-2</v>
      </c>
      <c r="AD438" s="180">
        <f t="shared" si="37"/>
        <v>32774.480000000003</v>
      </c>
      <c r="AE438" s="180">
        <f t="shared" si="40"/>
        <v>4877.1547619047615</v>
      </c>
      <c r="AF438" s="189">
        <f t="shared" si="36"/>
        <v>13929.154</v>
      </c>
      <c r="AG438" s="368">
        <f t="shared" si="41"/>
        <v>18806.308761904762</v>
      </c>
      <c r="AH438" s="190">
        <v>0.03</v>
      </c>
      <c r="AI438" s="181">
        <f t="shared" si="39"/>
        <v>3867.5099999999998</v>
      </c>
    </row>
    <row r="439" spans="1:35" x14ac:dyDescent="0.25">
      <c r="A439" s="470" t="s">
        <v>615</v>
      </c>
      <c r="B439" s="180" t="s">
        <v>31</v>
      </c>
      <c r="C439" s="328" t="s">
        <v>31</v>
      </c>
      <c r="D439" s="180" t="s">
        <v>101</v>
      </c>
      <c r="E439" s="331" t="s">
        <v>456</v>
      </c>
      <c r="F439" s="180" t="s">
        <v>556</v>
      </c>
      <c r="G439" s="180" t="s">
        <v>561</v>
      </c>
      <c r="H439" s="186">
        <v>9481</v>
      </c>
      <c r="I439" s="186">
        <v>9277</v>
      </c>
      <c r="J439" s="181">
        <f t="shared" si="43"/>
        <v>-204</v>
      </c>
      <c r="K439" s="180" t="s">
        <v>1750</v>
      </c>
      <c r="L439" s="180">
        <v>23882500</v>
      </c>
      <c r="M439" s="144">
        <v>45304</v>
      </c>
      <c r="N439" s="144" t="s">
        <v>210</v>
      </c>
      <c r="O439" s="180" t="s">
        <v>148</v>
      </c>
      <c r="P439" s="180" t="s">
        <v>260</v>
      </c>
      <c r="Q439" s="186">
        <v>354359</v>
      </c>
      <c r="R439" s="186">
        <v>404192</v>
      </c>
      <c r="S439" s="182">
        <f t="shared" si="42"/>
        <v>49833</v>
      </c>
      <c r="T439" s="216">
        <v>24290</v>
      </c>
      <c r="U439" s="180">
        <v>168</v>
      </c>
      <c r="V439" s="180" t="s">
        <v>63</v>
      </c>
      <c r="W439" s="180" t="s">
        <v>63</v>
      </c>
      <c r="X439" s="180" t="s">
        <v>277</v>
      </c>
      <c r="Y439" s="180"/>
      <c r="Z439" s="180" t="s">
        <v>1751</v>
      </c>
      <c r="AA439" s="194">
        <v>0.04</v>
      </c>
      <c r="AB439" s="197" t="s">
        <v>552</v>
      </c>
      <c r="AC439" s="188">
        <v>1.7000000000000001E-2</v>
      </c>
      <c r="AD439" s="180">
        <f t="shared" si="37"/>
        <v>16167.68</v>
      </c>
      <c r="AE439" s="180">
        <f t="shared" si="40"/>
        <v>2405.9047619047619</v>
      </c>
      <c r="AF439" s="189">
        <f t="shared" si="36"/>
        <v>6871.2640000000001</v>
      </c>
      <c r="AG439" s="368">
        <f t="shared" si="41"/>
        <v>9277.1687619047625</v>
      </c>
      <c r="AH439" s="190">
        <v>0.03</v>
      </c>
      <c r="AI439" s="181">
        <f t="shared" si="39"/>
        <v>1494.99</v>
      </c>
    </row>
    <row r="440" spans="1:35" x14ac:dyDescent="0.25">
      <c r="A440" s="470" t="s">
        <v>615</v>
      </c>
      <c r="B440" s="180" t="s">
        <v>24</v>
      </c>
      <c r="C440" s="328" t="s">
        <v>24</v>
      </c>
      <c r="D440" s="180" t="s">
        <v>420</v>
      </c>
      <c r="E440" s="331" t="s">
        <v>200</v>
      </c>
      <c r="F440" s="180" t="s">
        <v>596</v>
      </c>
      <c r="G440" s="171" t="s">
        <v>905</v>
      </c>
      <c r="H440" s="186">
        <v>0</v>
      </c>
      <c r="I440" s="186">
        <v>1650</v>
      </c>
      <c r="J440" s="181">
        <f t="shared" si="43"/>
        <v>1650</v>
      </c>
      <c r="K440" s="180" t="s">
        <v>1752</v>
      </c>
      <c r="L440" s="180">
        <v>26705622</v>
      </c>
      <c r="M440" s="144">
        <v>45304</v>
      </c>
      <c r="N440" s="144" t="s">
        <v>210</v>
      </c>
      <c r="O440" s="180" t="s">
        <v>148</v>
      </c>
      <c r="P440" s="180" t="s">
        <v>287</v>
      </c>
      <c r="Q440" s="186">
        <v>0</v>
      </c>
      <c r="R440" s="186">
        <v>53514</v>
      </c>
      <c r="S440" s="182">
        <f t="shared" si="42"/>
        <v>53514</v>
      </c>
      <c r="T440" s="216">
        <v>49738</v>
      </c>
      <c r="U440" s="180">
        <v>120</v>
      </c>
      <c r="V440" s="180" t="s">
        <v>62</v>
      </c>
      <c r="W440" s="180" t="s">
        <v>62</v>
      </c>
      <c r="X440" s="180" t="s">
        <v>276</v>
      </c>
      <c r="Y440" s="180"/>
      <c r="Z440" s="180" t="s">
        <v>1753</v>
      </c>
      <c r="AA440" s="194">
        <v>0.03</v>
      </c>
      <c r="AB440" s="197" t="s">
        <v>552</v>
      </c>
      <c r="AC440" s="188">
        <v>2.2499999999999999E-2</v>
      </c>
      <c r="AD440" s="180">
        <f t="shared" si="37"/>
        <v>1605.4199999999998</v>
      </c>
      <c r="AE440" s="180">
        <f t="shared" ref="AE440:AE550" si="44">R440/U440</f>
        <v>445.95</v>
      </c>
      <c r="AF440" s="189">
        <f t="shared" si="36"/>
        <v>1204.0650000000001</v>
      </c>
      <c r="AG440" s="368">
        <f t="shared" ref="AG440:AG510" si="45">AE440+AF440</f>
        <v>1650.0150000000001</v>
      </c>
      <c r="AH440" s="190">
        <v>0.06</v>
      </c>
      <c r="AI440" s="181">
        <f t="shared" si="39"/>
        <v>3210.8399999999997</v>
      </c>
    </row>
    <row r="441" spans="1:35" x14ac:dyDescent="0.25">
      <c r="A441" s="470" t="s">
        <v>615</v>
      </c>
      <c r="B441" s="180" t="s">
        <v>39</v>
      </c>
      <c r="C441" s="328" t="s">
        <v>39</v>
      </c>
      <c r="D441" s="180" t="s">
        <v>167</v>
      </c>
      <c r="E441" s="331" t="s">
        <v>405</v>
      </c>
      <c r="F441" s="180" t="s">
        <v>846</v>
      </c>
      <c r="G441" s="171" t="s">
        <v>681</v>
      </c>
      <c r="H441" s="186">
        <v>3180</v>
      </c>
      <c r="I441" s="186">
        <v>3278</v>
      </c>
      <c r="J441" s="181">
        <f t="shared" si="43"/>
        <v>98</v>
      </c>
      <c r="K441" s="180" t="s">
        <v>1754</v>
      </c>
      <c r="L441" s="180">
        <v>20786791</v>
      </c>
      <c r="M441" s="144">
        <v>45306</v>
      </c>
      <c r="N441" s="144" t="s">
        <v>197</v>
      </c>
      <c r="O441" s="180" t="s">
        <v>43</v>
      </c>
      <c r="P441" s="180" t="s">
        <v>43</v>
      </c>
      <c r="Q441" s="274">
        <v>95650</v>
      </c>
      <c r="R441" s="274">
        <v>103071</v>
      </c>
      <c r="S441" s="182">
        <f t="shared" si="42"/>
        <v>7421</v>
      </c>
      <c r="T441" s="216">
        <v>5166</v>
      </c>
      <c r="U441" s="180">
        <v>120</v>
      </c>
      <c r="V441" s="180" t="s">
        <v>63</v>
      </c>
      <c r="W441" s="180" t="s">
        <v>63</v>
      </c>
      <c r="X441" s="180" t="s">
        <v>277</v>
      </c>
      <c r="Y441" s="180"/>
      <c r="Z441" s="180" t="s">
        <v>1755</v>
      </c>
      <c r="AA441" s="194">
        <v>0.03</v>
      </c>
      <c r="AB441" s="197" t="s">
        <v>552</v>
      </c>
      <c r="AC441" s="188">
        <v>2.2499999999999999E-2</v>
      </c>
      <c r="AD441" s="180">
        <f t="shared" si="37"/>
        <v>3092.13</v>
      </c>
      <c r="AE441" s="180">
        <f t="shared" si="44"/>
        <v>858.92499999999995</v>
      </c>
      <c r="AF441" s="189">
        <f t="shared" si="36"/>
        <v>2319.0974999999999</v>
      </c>
      <c r="AG441" s="368">
        <f t="shared" si="45"/>
        <v>3178.0225</v>
      </c>
      <c r="AH441" s="190">
        <v>0.06</v>
      </c>
      <c r="AI441" s="181">
        <f t="shared" si="39"/>
        <v>445.26</v>
      </c>
    </row>
    <row r="442" spans="1:35" x14ac:dyDescent="0.25">
      <c r="A442" s="470" t="s">
        <v>615</v>
      </c>
      <c r="B442" s="180" t="s">
        <v>23</v>
      </c>
      <c r="C442" s="328" t="s">
        <v>23</v>
      </c>
      <c r="D442" s="180" t="s">
        <v>5937</v>
      </c>
      <c r="E442" s="331" t="s">
        <v>447</v>
      </c>
      <c r="F442" s="180" t="s">
        <v>870</v>
      </c>
      <c r="G442" s="171" t="s">
        <v>1756</v>
      </c>
      <c r="H442" s="186">
        <v>0</v>
      </c>
      <c r="I442" s="186">
        <v>5940</v>
      </c>
      <c r="J442" s="181">
        <f t="shared" si="43"/>
        <v>5940</v>
      </c>
      <c r="K442" s="180" t="s">
        <v>1757</v>
      </c>
      <c r="L442" s="180">
        <v>24210481</v>
      </c>
      <c r="M442" s="144">
        <v>45306</v>
      </c>
      <c r="N442" s="144" t="s">
        <v>197</v>
      </c>
      <c r="O442" s="180" t="s">
        <v>43</v>
      </c>
      <c r="P442" s="180" t="s">
        <v>43</v>
      </c>
      <c r="Q442" s="186">
        <v>0</v>
      </c>
      <c r="R442" s="186">
        <v>258800</v>
      </c>
      <c r="S442" s="182">
        <f t="shared" si="42"/>
        <v>258800</v>
      </c>
      <c r="T442" s="216">
        <v>42381</v>
      </c>
      <c r="U442" s="180">
        <v>168</v>
      </c>
      <c r="V442" s="180" t="s">
        <v>64</v>
      </c>
      <c r="W442" s="180" t="s">
        <v>64</v>
      </c>
      <c r="X442" s="180" t="s">
        <v>276</v>
      </c>
      <c r="Y442" s="180"/>
      <c r="Z442" s="180" t="s">
        <v>1758</v>
      </c>
      <c r="AA442" s="194">
        <v>0.04</v>
      </c>
      <c r="AB442" s="197" t="s">
        <v>552</v>
      </c>
      <c r="AC442" s="188">
        <v>1.7000000000000001E-2</v>
      </c>
      <c r="AD442" s="180">
        <f t="shared" si="37"/>
        <v>10352</v>
      </c>
      <c r="AE442" s="180">
        <f t="shared" si="44"/>
        <v>1540.4761904761904</v>
      </c>
      <c r="AF442" s="189">
        <f t="shared" si="36"/>
        <v>4399.6000000000004</v>
      </c>
      <c r="AG442" s="368">
        <f t="shared" si="45"/>
        <v>5940.0761904761912</v>
      </c>
      <c r="AH442" s="190">
        <v>0.03</v>
      </c>
      <c r="AI442" s="181">
        <f t="shared" si="39"/>
        <v>7764</v>
      </c>
    </row>
    <row r="443" spans="1:35" x14ac:dyDescent="0.25">
      <c r="A443" s="470" t="s">
        <v>615</v>
      </c>
      <c r="B443" s="180" t="s">
        <v>23</v>
      </c>
      <c r="C443" s="328" t="s">
        <v>23</v>
      </c>
      <c r="D443" s="180" t="s">
        <v>5937</v>
      </c>
      <c r="E443" s="331" t="s">
        <v>447</v>
      </c>
      <c r="F443" s="180" t="s">
        <v>505</v>
      </c>
      <c r="G443" s="171" t="s">
        <v>573</v>
      </c>
      <c r="H443" s="186">
        <v>0</v>
      </c>
      <c r="I443" s="186">
        <v>9761</v>
      </c>
      <c r="J443" s="181">
        <f t="shared" si="43"/>
        <v>9761</v>
      </c>
      <c r="K443" s="180" t="s">
        <v>1759</v>
      </c>
      <c r="L443" s="180">
        <v>22337891</v>
      </c>
      <c r="M443" s="144">
        <v>45306</v>
      </c>
      <c r="N443" s="144" t="s">
        <v>197</v>
      </c>
      <c r="O443" s="180" t="s">
        <v>43</v>
      </c>
      <c r="P443" s="318" t="s">
        <v>43</v>
      </c>
      <c r="Q443" s="186">
        <v>0</v>
      </c>
      <c r="R443" s="186">
        <v>362269</v>
      </c>
      <c r="S443" s="182">
        <f t="shared" si="42"/>
        <v>362269</v>
      </c>
      <c r="T443" s="216">
        <v>55474</v>
      </c>
      <c r="U443" s="180">
        <v>144</v>
      </c>
      <c r="V443" s="180" t="s">
        <v>64</v>
      </c>
      <c r="W443" s="180" t="s">
        <v>64</v>
      </c>
      <c r="X443" s="180" t="s">
        <v>276</v>
      </c>
      <c r="Y443" s="180"/>
      <c r="Z443" s="180" t="s">
        <v>1760</v>
      </c>
      <c r="AA443" s="194">
        <v>0.03</v>
      </c>
      <c r="AB443" s="197" t="s">
        <v>552</v>
      </c>
      <c r="AC443" s="188">
        <v>0.02</v>
      </c>
      <c r="AD443" s="180">
        <f t="shared" si="37"/>
        <v>10868.07</v>
      </c>
      <c r="AE443" s="180">
        <f t="shared" si="44"/>
        <v>2515.7569444444443</v>
      </c>
      <c r="AF443" s="189">
        <f t="shared" si="36"/>
        <v>7245.38</v>
      </c>
      <c r="AG443" s="368">
        <f t="shared" si="45"/>
        <v>9761.1369444444445</v>
      </c>
      <c r="AH443" s="190">
        <v>0.06</v>
      </c>
      <c r="AI443" s="181">
        <f t="shared" si="39"/>
        <v>21736.14</v>
      </c>
    </row>
    <row r="444" spans="1:35" x14ac:dyDescent="0.25">
      <c r="A444" s="470" t="s">
        <v>615</v>
      </c>
      <c r="B444" s="180" t="s">
        <v>83</v>
      </c>
      <c r="C444" s="328" t="s">
        <v>23</v>
      </c>
      <c r="D444" s="180" t="s">
        <v>5937</v>
      </c>
      <c r="E444" s="331" t="s">
        <v>211</v>
      </c>
      <c r="F444" s="180" t="s">
        <v>848</v>
      </c>
      <c r="G444" s="171" t="s">
        <v>640</v>
      </c>
      <c r="H444" s="186">
        <v>0</v>
      </c>
      <c r="I444" s="186">
        <v>11287</v>
      </c>
      <c r="J444" s="181">
        <f t="shared" si="43"/>
        <v>11287</v>
      </c>
      <c r="K444" s="180" t="s">
        <v>1761</v>
      </c>
      <c r="L444" s="180">
        <v>606482</v>
      </c>
      <c r="M444" s="144">
        <v>45306</v>
      </c>
      <c r="N444" s="144" t="s">
        <v>197</v>
      </c>
      <c r="O444" s="180" t="s">
        <v>43</v>
      </c>
      <c r="P444" s="180" t="s">
        <v>43</v>
      </c>
      <c r="Q444" s="274">
        <v>0</v>
      </c>
      <c r="R444" s="274">
        <v>418905</v>
      </c>
      <c r="S444" s="182">
        <f t="shared" si="42"/>
        <v>418905</v>
      </c>
      <c r="T444" s="216">
        <v>144330</v>
      </c>
      <c r="U444" s="180">
        <v>144</v>
      </c>
      <c r="V444" s="180" t="s">
        <v>64</v>
      </c>
      <c r="W444" s="180" t="s">
        <v>64</v>
      </c>
      <c r="X444" s="180" t="s">
        <v>276</v>
      </c>
      <c r="Y444" s="180"/>
      <c r="Z444" s="180" t="s">
        <v>1762</v>
      </c>
      <c r="AA444" s="194">
        <v>0.03</v>
      </c>
      <c r="AB444" s="197" t="s">
        <v>552</v>
      </c>
      <c r="AC444" s="188">
        <v>0.02</v>
      </c>
      <c r="AD444" s="180">
        <f t="shared" si="37"/>
        <v>12567.15</v>
      </c>
      <c r="AE444" s="180">
        <f t="shared" si="44"/>
        <v>2909.0625</v>
      </c>
      <c r="AF444" s="189">
        <f t="shared" si="36"/>
        <v>8378.1</v>
      </c>
      <c r="AG444" s="368">
        <f t="shared" si="45"/>
        <v>11287.1625</v>
      </c>
      <c r="AH444" s="190">
        <v>0.06</v>
      </c>
      <c r="AI444" s="181">
        <f t="shared" si="39"/>
        <v>25134.3</v>
      </c>
    </row>
    <row r="445" spans="1:35" x14ac:dyDescent="0.25">
      <c r="A445" s="470" t="s">
        <v>615</v>
      </c>
      <c r="B445" s="180" t="s">
        <v>27</v>
      </c>
      <c r="C445" s="328" t="s">
        <v>27</v>
      </c>
      <c r="D445" s="180" t="s">
        <v>5938</v>
      </c>
      <c r="E445" s="331" t="s">
        <v>209</v>
      </c>
      <c r="F445" s="180" t="s">
        <v>564</v>
      </c>
      <c r="G445" s="171" t="s">
        <v>565</v>
      </c>
      <c r="H445" s="186">
        <v>14927</v>
      </c>
      <c r="I445" s="186">
        <v>15296</v>
      </c>
      <c r="J445" s="181">
        <f t="shared" si="43"/>
        <v>369</v>
      </c>
      <c r="K445" s="180" t="s">
        <v>1763</v>
      </c>
      <c r="L445" s="180">
        <v>27026797</v>
      </c>
      <c r="M445" s="144">
        <v>45306</v>
      </c>
      <c r="N445" s="144" t="s">
        <v>197</v>
      </c>
      <c r="O445" s="180" t="s">
        <v>173</v>
      </c>
      <c r="P445" s="180" t="s">
        <v>463</v>
      </c>
      <c r="Q445" s="274">
        <v>521827</v>
      </c>
      <c r="R445" s="274">
        <v>666434</v>
      </c>
      <c r="S445" s="182">
        <f t="shared" si="42"/>
        <v>144607</v>
      </c>
      <c r="T445" s="216">
        <v>103510</v>
      </c>
      <c r="U445" s="180">
        <v>168</v>
      </c>
      <c r="V445" s="180" t="s">
        <v>63</v>
      </c>
      <c r="W445" s="180" t="s">
        <v>63</v>
      </c>
      <c r="X445" s="180" t="s">
        <v>277</v>
      </c>
      <c r="Y445" s="180"/>
      <c r="Z445" s="180" t="s">
        <v>1764</v>
      </c>
      <c r="AA445" s="194">
        <v>0.04</v>
      </c>
      <c r="AB445" s="197" t="s">
        <v>552</v>
      </c>
      <c r="AC445" s="188">
        <v>1.7000000000000001E-2</v>
      </c>
      <c r="AD445" s="180">
        <f t="shared" si="37"/>
        <v>26657.360000000001</v>
      </c>
      <c r="AE445" s="180">
        <f t="shared" si="44"/>
        <v>3966.8690476190477</v>
      </c>
      <c r="AF445" s="189">
        <f t="shared" si="36"/>
        <v>11329.378000000001</v>
      </c>
      <c r="AG445" s="368">
        <f t="shared" si="45"/>
        <v>15296.247047619048</v>
      </c>
      <c r="AH445" s="190">
        <v>0.03</v>
      </c>
      <c r="AI445" s="181">
        <f t="shared" si="39"/>
        <v>4338.21</v>
      </c>
    </row>
    <row r="446" spans="1:35" x14ac:dyDescent="0.25">
      <c r="A446" s="470" t="s">
        <v>615</v>
      </c>
      <c r="B446" s="180" t="s">
        <v>29</v>
      </c>
      <c r="C446" s="328" t="s">
        <v>29</v>
      </c>
      <c r="D446" s="21" t="s">
        <v>168</v>
      </c>
      <c r="E446" s="21" t="s">
        <v>454</v>
      </c>
      <c r="F446" s="180" t="s">
        <v>906</v>
      </c>
      <c r="G446" s="171" t="s">
        <v>816</v>
      </c>
      <c r="H446" s="186">
        <v>0</v>
      </c>
      <c r="I446" s="186">
        <v>2713</v>
      </c>
      <c r="J446" s="181">
        <f t="shared" si="43"/>
        <v>2713</v>
      </c>
      <c r="K446" s="180" t="s">
        <v>1765</v>
      </c>
      <c r="L446" s="180">
        <v>24208370</v>
      </c>
      <c r="M446" s="144">
        <v>45306</v>
      </c>
      <c r="N446" s="144" t="s">
        <v>197</v>
      </c>
      <c r="O446" s="180" t="s">
        <v>43</v>
      </c>
      <c r="P446" s="318" t="s">
        <v>43</v>
      </c>
      <c r="Q446" s="186">
        <v>0</v>
      </c>
      <c r="R446" s="186">
        <v>118203</v>
      </c>
      <c r="S446" s="182">
        <f t="shared" si="42"/>
        <v>118203</v>
      </c>
      <c r="T446" s="216">
        <v>14043</v>
      </c>
      <c r="U446" s="180">
        <v>168</v>
      </c>
      <c r="V446" s="180" t="s">
        <v>64</v>
      </c>
      <c r="W446" s="180" t="s">
        <v>64</v>
      </c>
      <c r="X446" s="180" t="s">
        <v>276</v>
      </c>
      <c r="Y446" s="180"/>
      <c r="Z446" s="180" t="s">
        <v>1766</v>
      </c>
      <c r="AA446" s="194">
        <v>0.04</v>
      </c>
      <c r="AB446" s="197" t="s">
        <v>552</v>
      </c>
      <c r="AC446" s="188">
        <v>1.7000000000000001E-2</v>
      </c>
      <c r="AD446" s="180">
        <f t="shared" si="37"/>
        <v>4728.12</v>
      </c>
      <c r="AE446" s="180">
        <f t="shared" si="44"/>
        <v>703.58928571428567</v>
      </c>
      <c r="AF446" s="189">
        <f t="shared" si="36"/>
        <v>2009.4510000000002</v>
      </c>
      <c r="AG446" s="368">
        <f t="shared" si="45"/>
        <v>2713.0402857142858</v>
      </c>
      <c r="AH446" s="190">
        <v>0.03</v>
      </c>
      <c r="AI446" s="181">
        <f t="shared" si="39"/>
        <v>3546.0899999999997</v>
      </c>
    </row>
    <row r="447" spans="1:35" x14ac:dyDescent="0.25">
      <c r="A447" s="470" t="s">
        <v>615</v>
      </c>
      <c r="B447" s="180" t="s">
        <v>33</v>
      </c>
      <c r="C447" s="328" t="s">
        <v>39</v>
      </c>
      <c r="D447" s="180" t="s">
        <v>167</v>
      </c>
      <c r="E447" s="19" t="s">
        <v>921</v>
      </c>
      <c r="F447" s="180" t="s">
        <v>783</v>
      </c>
      <c r="G447" s="171" t="s">
        <v>784</v>
      </c>
      <c r="H447" s="186">
        <v>0</v>
      </c>
      <c r="I447" s="186">
        <v>5893</v>
      </c>
      <c r="J447" s="181">
        <f t="shared" si="43"/>
        <v>5893</v>
      </c>
      <c r="K447" s="180" t="s">
        <v>1767</v>
      </c>
      <c r="L447" s="180">
        <v>30264491</v>
      </c>
      <c r="M447" s="144">
        <v>45306</v>
      </c>
      <c r="N447" s="144" t="s">
        <v>197</v>
      </c>
      <c r="O447" s="180" t="s">
        <v>21</v>
      </c>
      <c r="P447" s="21" t="s">
        <v>21</v>
      </c>
      <c r="Q447" s="274">
        <v>0</v>
      </c>
      <c r="R447" s="274">
        <v>252396</v>
      </c>
      <c r="S447" s="182">
        <f t="shared" si="42"/>
        <v>252396</v>
      </c>
      <c r="T447" s="216">
        <v>37085</v>
      </c>
      <c r="U447" s="180">
        <v>168</v>
      </c>
      <c r="V447" s="180" t="s">
        <v>64</v>
      </c>
      <c r="W447" s="180" t="s">
        <v>64</v>
      </c>
      <c r="X447" s="180" t="s">
        <v>276</v>
      </c>
      <c r="Y447" s="180" t="s">
        <v>662</v>
      </c>
      <c r="Z447" s="180" t="s">
        <v>1768</v>
      </c>
      <c r="AA447" s="194">
        <v>0.04</v>
      </c>
      <c r="AB447" s="197" t="s">
        <v>552</v>
      </c>
      <c r="AC447" s="188">
        <v>1.7000000000000001E-2</v>
      </c>
      <c r="AD447" s="180">
        <f t="shared" si="37"/>
        <v>10095.84</v>
      </c>
      <c r="AE447" s="180">
        <f t="shared" si="44"/>
        <v>1502.3571428571429</v>
      </c>
      <c r="AF447" s="189">
        <f t="shared" si="36"/>
        <v>4290.732</v>
      </c>
      <c r="AG447" s="368">
        <f t="shared" si="45"/>
        <v>5793.0891428571431</v>
      </c>
      <c r="AH447" s="190">
        <v>0.03</v>
      </c>
      <c r="AI447" s="181">
        <f t="shared" si="39"/>
        <v>7571.88</v>
      </c>
    </row>
    <row r="448" spans="1:35" x14ac:dyDescent="0.25">
      <c r="A448" s="470" t="s">
        <v>615</v>
      </c>
      <c r="B448" s="180" t="s">
        <v>184</v>
      </c>
      <c r="C448" s="328" t="s">
        <v>184</v>
      </c>
      <c r="D448" s="180" t="s">
        <v>101</v>
      </c>
      <c r="E448" s="331" t="s">
        <v>212</v>
      </c>
      <c r="F448" s="180" t="s">
        <v>683</v>
      </c>
      <c r="G448" s="171" t="s">
        <v>656</v>
      </c>
      <c r="H448" s="186">
        <v>2730</v>
      </c>
      <c r="I448" s="186">
        <v>2730</v>
      </c>
      <c r="J448" s="181">
        <f t="shared" si="43"/>
        <v>0</v>
      </c>
      <c r="K448" s="180" t="s">
        <v>728</v>
      </c>
      <c r="L448" s="180">
        <v>25024791</v>
      </c>
      <c r="M448" s="144">
        <v>45306</v>
      </c>
      <c r="N448" s="144" t="s">
        <v>197</v>
      </c>
      <c r="O448" s="180" t="s">
        <v>43</v>
      </c>
      <c r="P448" s="180" t="s">
        <v>43</v>
      </c>
      <c r="Q448" s="274">
        <v>89284.29</v>
      </c>
      <c r="R448" s="274">
        <v>118954</v>
      </c>
      <c r="S448" s="182">
        <f t="shared" si="42"/>
        <v>29669.710000000006</v>
      </c>
      <c r="T448" s="216">
        <v>21432.47</v>
      </c>
      <c r="U448" s="180">
        <v>168</v>
      </c>
      <c r="V448" s="180" t="s">
        <v>63</v>
      </c>
      <c r="W448" s="180" t="s">
        <v>63</v>
      </c>
      <c r="X448" s="180" t="s">
        <v>277</v>
      </c>
      <c r="Y448" s="180"/>
      <c r="Z448" s="180" t="s">
        <v>1769</v>
      </c>
      <c r="AA448" s="194">
        <v>0.04</v>
      </c>
      <c r="AB448" s="197" t="s">
        <v>552</v>
      </c>
      <c r="AC448" s="188">
        <v>1.7000000000000001E-2</v>
      </c>
      <c r="AD448" s="180">
        <f t="shared" si="37"/>
        <v>4758.16</v>
      </c>
      <c r="AE448" s="180">
        <f t="shared" si="44"/>
        <v>708.05952380952385</v>
      </c>
      <c r="AF448" s="189">
        <f t="shared" si="36"/>
        <v>2022.2180000000001</v>
      </c>
      <c r="AG448" s="368">
        <f t="shared" si="45"/>
        <v>2730.2775238095237</v>
      </c>
      <c r="AH448" s="190">
        <v>0.03</v>
      </c>
      <c r="AI448" s="181">
        <f t="shared" si="39"/>
        <v>890.09130000000016</v>
      </c>
    </row>
    <row r="449" spans="1:35" x14ac:dyDescent="0.25">
      <c r="A449" s="470" t="s">
        <v>615</v>
      </c>
      <c r="B449" s="180" t="s">
        <v>47</v>
      </c>
      <c r="C449" s="328" t="s">
        <v>47</v>
      </c>
      <c r="D449" s="180" t="s">
        <v>99</v>
      </c>
      <c r="E449" s="331" t="s">
        <v>405</v>
      </c>
      <c r="F449" s="180" t="s">
        <v>535</v>
      </c>
      <c r="G449" s="180" t="s">
        <v>567</v>
      </c>
      <c r="H449" s="186">
        <v>0</v>
      </c>
      <c r="I449" s="186">
        <v>637</v>
      </c>
      <c r="J449" s="181">
        <f t="shared" si="43"/>
        <v>637</v>
      </c>
      <c r="K449" s="180" t="s">
        <v>1770</v>
      </c>
      <c r="L449" s="180">
        <v>28935216</v>
      </c>
      <c r="M449" s="144">
        <v>45306</v>
      </c>
      <c r="N449" s="144" t="s">
        <v>197</v>
      </c>
      <c r="O449" s="180" t="s">
        <v>128</v>
      </c>
      <c r="P449" s="318" t="s">
        <v>128</v>
      </c>
      <c r="Q449" s="186">
        <v>0</v>
      </c>
      <c r="R449" s="186">
        <v>19152</v>
      </c>
      <c r="S449" s="182">
        <f t="shared" si="42"/>
        <v>19152</v>
      </c>
      <c r="T449" s="216">
        <v>17094</v>
      </c>
      <c r="U449" s="180">
        <v>108</v>
      </c>
      <c r="V449" s="180" t="s">
        <v>62</v>
      </c>
      <c r="W449" s="180" t="s">
        <v>62</v>
      </c>
      <c r="X449" s="180" t="s">
        <v>276</v>
      </c>
      <c r="Y449" s="180"/>
      <c r="Z449" s="180" t="s">
        <v>1771</v>
      </c>
      <c r="AA449" s="194">
        <v>0.03</v>
      </c>
      <c r="AB449" s="197" t="s">
        <v>552</v>
      </c>
      <c r="AC449" s="188">
        <v>0.02</v>
      </c>
      <c r="AD449" s="180">
        <f t="shared" si="37"/>
        <v>574.55999999999995</v>
      </c>
      <c r="AE449" s="180">
        <f t="shared" si="44"/>
        <v>177.33333333333334</v>
      </c>
      <c r="AF449" s="189">
        <f t="shared" si="36"/>
        <v>383.04</v>
      </c>
      <c r="AG449" s="368">
        <f t="shared" si="45"/>
        <v>560.37333333333333</v>
      </c>
      <c r="AH449" s="190">
        <v>0.06</v>
      </c>
      <c r="AI449" s="181">
        <f t="shared" si="39"/>
        <v>1149.1199999999999</v>
      </c>
    </row>
    <row r="450" spans="1:35" x14ac:dyDescent="0.25">
      <c r="A450" s="470" t="s">
        <v>615</v>
      </c>
      <c r="B450" s="180" t="s">
        <v>37</v>
      </c>
      <c r="C450" s="328" t="s">
        <v>37</v>
      </c>
      <c r="D450" s="180" t="s">
        <v>99</v>
      </c>
      <c r="E450" s="487" t="s">
        <v>923</v>
      </c>
      <c r="F450" s="180" t="s">
        <v>876</v>
      </c>
      <c r="G450" s="171" t="s">
        <v>685</v>
      </c>
      <c r="H450" s="186">
        <v>4160</v>
      </c>
      <c r="I450" s="186">
        <v>4160</v>
      </c>
      <c r="J450" s="181">
        <f t="shared" si="43"/>
        <v>0</v>
      </c>
      <c r="K450" s="180" t="s">
        <v>1772</v>
      </c>
      <c r="L450" s="180">
        <v>25923591</v>
      </c>
      <c r="M450" s="144">
        <v>45306</v>
      </c>
      <c r="N450" s="144" t="s">
        <v>197</v>
      </c>
      <c r="O450" s="180" t="s">
        <v>43</v>
      </c>
      <c r="P450" s="180" t="s">
        <v>43</v>
      </c>
      <c r="Q450" s="274">
        <v>126238</v>
      </c>
      <c r="R450" s="274">
        <v>176890</v>
      </c>
      <c r="S450" s="182">
        <f t="shared" si="42"/>
        <v>50652</v>
      </c>
      <c r="T450" s="216">
        <v>38938</v>
      </c>
      <c r="U450" s="180">
        <v>168</v>
      </c>
      <c r="V450" s="180" t="s">
        <v>63</v>
      </c>
      <c r="W450" s="180" t="s">
        <v>63</v>
      </c>
      <c r="X450" s="180" t="s">
        <v>277</v>
      </c>
      <c r="Y450" s="180"/>
      <c r="Z450" s="180" t="s">
        <v>1773</v>
      </c>
      <c r="AA450" s="194">
        <v>0.04</v>
      </c>
      <c r="AB450" s="197" t="s">
        <v>552</v>
      </c>
      <c r="AC450" s="188">
        <v>1.7000000000000001E-2</v>
      </c>
      <c r="AD450" s="180">
        <f t="shared" si="37"/>
        <v>7075.6</v>
      </c>
      <c r="AE450" s="180">
        <f t="shared" si="44"/>
        <v>1052.9166666666667</v>
      </c>
      <c r="AF450" s="189">
        <f t="shared" si="36"/>
        <v>3007.13</v>
      </c>
      <c r="AG450" s="368">
        <f t="shared" si="45"/>
        <v>4060.0466666666671</v>
      </c>
      <c r="AH450" s="190">
        <v>0.03</v>
      </c>
      <c r="AI450" s="181">
        <f t="shared" si="39"/>
        <v>1519.56</v>
      </c>
    </row>
    <row r="451" spans="1:35" x14ac:dyDescent="0.25">
      <c r="A451" s="470" t="s">
        <v>615</v>
      </c>
      <c r="B451" s="180" t="s">
        <v>184</v>
      </c>
      <c r="C451" s="328" t="s">
        <v>184</v>
      </c>
      <c r="D451" s="180" t="s">
        <v>101</v>
      </c>
      <c r="E451" s="331" t="s">
        <v>417</v>
      </c>
      <c r="F451" s="180" t="s">
        <v>880</v>
      </c>
      <c r="G451" s="180" t="s">
        <v>669</v>
      </c>
      <c r="H451" s="186">
        <v>0</v>
      </c>
      <c r="I451" s="186">
        <v>7801</v>
      </c>
      <c r="J451" s="181">
        <f t="shared" si="43"/>
        <v>7801</v>
      </c>
      <c r="K451" s="180" t="s">
        <v>1774</v>
      </c>
      <c r="L451" s="180">
        <v>29298780</v>
      </c>
      <c r="M451" s="144">
        <v>45306</v>
      </c>
      <c r="N451" s="144" t="s">
        <v>197</v>
      </c>
      <c r="O451" s="180" t="s">
        <v>43</v>
      </c>
      <c r="P451" s="180" t="s">
        <v>43</v>
      </c>
      <c r="Q451" s="274">
        <v>0</v>
      </c>
      <c r="R451" s="274">
        <v>339883</v>
      </c>
      <c r="S451" s="182">
        <f t="shared" si="42"/>
        <v>339883</v>
      </c>
      <c r="T451" s="216">
        <v>73971</v>
      </c>
      <c r="U451" s="180">
        <v>168</v>
      </c>
      <c r="V451" s="180" t="s">
        <v>64</v>
      </c>
      <c r="W451" s="180" t="s">
        <v>64</v>
      </c>
      <c r="X451" s="180" t="s">
        <v>276</v>
      </c>
      <c r="Y451" s="180" t="s">
        <v>662</v>
      </c>
      <c r="Z451" s="180" t="s">
        <v>1775</v>
      </c>
      <c r="AA451" s="194">
        <v>0.04</v>
      </c>
      <c r="AB451" s="197" t="s">
        <v>552</v>
      </c>
      <c r="AC451" s="188">
        <v>1.7000000000000001E-2</v>
      </c>
      <c r="AD451" s="180">
        <f t="shared" si="37"/>
        <v>13595.32</v>
      </c>
      <c r="AE451" s="180">
        <f t="shared" si="44"/>
        <v>2023.1130952380952</v>
      </c>
      <c r="AF451" s="189">
        <f t="shared" si="36"/>
        <v>5778.0110000000004</v>
      </c>
      <c r="AG451" s="368">
        <f t="shared" si="45"/>
        <v>7801.1240952380958</v>
      </c>
      <c r="AH451" s="190">
        <v>0.03</v>
      </c>
      <c r="AI451" s="181">
        <f t="shared" si="39"/>
        <v>10196.49</v>
      </c>
    </row>
    <row r="452" spans="1:35" x14ac:dyDescent="0.25">
      <c r="A452" s="470" t="s">
        <v>615</v>
      </c>
      <c r="B452" s="180" t="s">
        <v>31</v>
      </c>
      <c r="C452" s="328" t="s">
        <v>31</v>
      </c>
      <c r="D452" s="180" t="s">
        <v>101</v>
      </c>
      <c r="E452" s="331" t="s">
        <v>32</v>
      </c>
      <c r="F452" s="180" t="s">
        <v>643</v>
      </c>
      <c r="G452" s="171" t="s">
        <v>620</v>
      </c>
      <c r="H452" s="186">
        <v>0</v>
      </c>
      <c r="I452" s="186">
        <v>26840</v>
      </c>
      <c r="J452" s="472">
        <f t="shared" si="43"/>
        <v>26840</v>
      </c>
      <c r="K452" s="501" t="s">
        <v>1776</v>
      </c>
      <c r="L452" s="180">
        <v>28672387</v>
      </c>
      <c r="M452" s="144">
        <v>45306</v>
      </c>
      <c r="N452" s="144" t="s">
        <v>197</v>
      </c>
      <c r="O452" s="19" t="s">
        <v>174</v>
      </c>
      <c r="P452" s="19" t="s">
        <v>174</v>
      </c>
      <c r="Q452" s="274">
        <v>0</v>
      </c>
      <c r="R452" s="274">
        <v>1424700</v>
      </c>
      <c r="S452" s="182">
        <f t="shared" si="42"/>
        <v>1424700</v>
      </c>
      <c r="T452" s="216">
        <v>160537</v>
      </c>
      <c r="U452" s="180">
        <v>168</v>
      </c>
      <c r="V452" s="180" t="s">
        <v>64</v>
      </c>
      <c r="W452" s="180" t="s">
        <v>64</v>
      </c>
      <c r="X452" s="180" t="s">
        <v>276</v>
      </c>
      <c r="Y452" s="180" t="s">
        <v>534</v>
      </c>
      <c r="Z452" s="180" t="s">
        <v>1777</v>
      </c>
      <c r="AA452" s="194">
        <v>0.04</v>
      </c>
      <c r="AB452" s="197" t="s">
        <v>552</v>
      </c>
      <c r="AC452" s="188">
        <v>1.7000000000000001E-2</v>
      </c>
      <c r="AD452" s="180">
        <f t="shared" si="37"/>
        <v>56988</v>
      </c>
      <c r="AE452" s="180">
        <f t="shared" si="44"/>
        <v>8480.3571428571431</v>
      </c>
      <c r="AF452" s="189">
        <f t="shared" si="36"/>
        <v>24219.9</v>
      </c>
      <c r="AG452" s="368">
        <f t="shared" si="45"/>
        <v>32700.257142857146</v>
      </c>
      <c r="AH452" s="190">
        <v>0.03</v>
      </c>
      <c r="AI452" s="181">
        <f t="shared" si="39"/>
        <v>42741</v>
      </c>
    </row>
    <row r="453" spans="1:35" x14ac:dyDescent="0.25">
      <c r="A453" s="470" t="s">
        <v>615</v>
      </c>
      <c r="B453" s="180" t="s">
        <v>37</v>
      </c>
      <c r="C453" s="328" t="s">
        <v>37</v>
      </c>
      <c r="D453" s="180" t="s">
        <v>99</v>
      </c>
      <c r="E453" s="331" t="s">
        <v>438</v>
      </c>
      <c r="F453" s="180" t="s">
        <v>677</v>
      </c>
      <c r="G453" s="171" t="s">
        <v>654</v>
      </c>
      <c r="H453" s="186">
        <v>2567</v>
      </c>
      <c r="I453" s="186">
        <v>3340</v>
      </c>
      <c r="J453" s="472">
        <f t="shared" si="43"/>
        <v>773</v>
      </c>
      <c r="K453" s="180" t="s">
        <v>1778</v>
      </c>
      <c r="L453" s="180">
        <v>11892518</v>
      </c>
      <c r="M453" s="144">
        <v>45306</v>
      </c>
      <c r="N453" s="144" t="s">
        <v>197</v>
      </c>
      <c r="O453" s="180" t="s">
        <v>128</v>
      </c>
      <c r="P453" s="180" t="s">
        <v>128</v>
      </c>
      <c r="Q453" s="274">
        <v>75400</v>
      </c>
      <c r="R453" s="274">
        <v>100423</v>
      </c>
      <c r="S453" s="182">
        <f t="shared" si="42"/>
        <v>25023</v>
      </c>
      <c r="T453" s="216">
        <v>18901</v>
      </c>
      <c r="U453" s="180">
        <v>168</v>
      </c>
      <c r="V453" s="180" t="s">
        <v>63</v>
      </c>
      <c r="W453" s="180" t="s">
        <v>63</v>
      </c>
      <c r="X453" s="180" t="s">
        <v>277</v>
      </c>
      <c r="Y453" s="180"/>
      <c r="Z453" s="180" t="s">
        <v>1779</v>
      </c>
      <c r="AA453" s="194">
        <v>0.04</v>
      </c>
      <c r="AB453" s="197" t="s">
        <v>552</v>
      </c>
      <c r="AC453" s="188">
        <v>1.7000000000000001E-2</v>
      </c>
      <c r="AD453" s="180">
        <f t="shared" si="37"/>
        <v>4016.92</v>
      </c>
      <c r="AE453" s="180">
        <f t="shared" si="44"/>
        <v>597.75595238095241</v>
      </c>
      <c r="AF453" s="189">
        <f t="shared" si="36"/>
        <v>1707.191</v>
      </c>
      <c r="AG453" s="368">
        <f t="shared" si="45"/>
        <v>2304.9469523809526</v>
      </c>
      <c r="AH453" s="190">
        <v>0.03</v>
      </c>
      <c r="AI453" s="181">
        <f t="shared" si="39"/>
        <v>750.68999999999994</v>
      </c>
    </row>
    <row r="454" spans="1:35" x14ac:dyDescent="0.25">
      <c r="A454" s="470" t="s">
        <v>615</v>
      </c>
      <c r="B454" s="180" t="s">
        <v>27</v>
      </c>
      <c r="C454" s="328" t="s">
        <v>27</v>
      </c>
      <c r="D454" s="180" t="s">
        <v>5938</v>
      </c>
      <c r="E454" s="331" t="s">
        <v>460</v>
      </c>
      <c r="F454" s="180" t="s">
        <v>834</v>
      </c>
      <c r="G454" s="180" t="s">
        <v>805</v>
      </c>
      <c r="H454" s="186">
        <v>0</v>
      </c>
      <c r="I454" s="186">
        <v>800</v>
      </c>
      <c r="J454" s="472">
        <f t="shared" si="43"/>
        <v>800</v>
      </c>
      <c r="K454" s="180" t="s">
        <v>741</v>
      </c>
      <c r="L454" s="180">
        <v>25931301</v>
      </c>
      <c r="M454" s="144">
        <v>45306</v>
      </c>
      <c r="N454" s="144" t="s">
        <v>197</v>
      </c>
      <c r="O454" s="180" t="s">
        <v>21</v>
      </c>
      <c r="P454" s="180" t="s">
        <v>21</v>
      </c>
      <c r="Q454" s="274">
        <v>0</v>
      </c>
      <c r="R454" s="274">
        <v>24053</v>
      </c>
      <c r="S454" s="182">
        <f t="shared" si="42"/>
        <v>24053</v>
      </c>
      <c r="T454" s="216">
        <v>21750</v>
      </c>
      <c r="U454" s="180">
        <v>108</v>
      </c>
      <c r="V454" s="180" t="s">
        <v>62</v>
      </c>
      <c r="W454" s="180" t="s">
        <v>62</v>
      </c>
      <c r="X454" s="180" t="s">
        <v>276</v>
      </c>
      <c r="Y454" s="180"/>
      <c r="Z454" s="180" t="s">
        <v>1780</v>
      </c>
      <c r="AA454" s="194">
        <v>0.03</v>
      </c>
      <c r="AB454" s="197" t="s">
        <v>552</v>
      </c>
      <c r="AC454" s="188">
        <v>2.4E-2</v>
      </c>
      <c r="AD454" s="180">
        <f t="shared" si="37"/>
        <v>721.58999999999992</v>
      </c>
      <c r="AE454" s="180">
        <f t="shared" si="44"/>
        <v>222.71296296296296</v>
      </c>
      <c r="AF454" s="189">
        <f t="shared" si="36"/>
        <v>577.27200000000005</v>
      </c>
      <c r="AG454" s="368">
        <f t="shared" si="45"/>
        <v>799.98496296296298</v>
      </c>
      <c r="AH454" s="190">
        <v>0.06</v>
      </c>
      <c r="AI454" s="181">
        <f t="shared" si="39"/>
        <v>1443.1799999999998</v>
      </c>
    </row>
    <row r="455" spans="1:35" x14ac:dyDescent="0.25">
      <c r="A455" s="470" t="s">
        <v>615</v>
      </c>
      <c r="B455" s="180" t="s">
        <v>29</v>
      </c>
      <c r="C455" s="328" t="s">
        <v>29</v>
      </c>
      <c r="D455" s="21" t="s">
        <v>168</v>
      </c>
      <c r="E455" s="21" t="s">
        <v>454</v>
      </c>
      <c r="F455" s="180" t="s">
        <v>635</v>
      </c>
      <c r="G455" s="171" t="s">
        <v>636</v>
      </c>
      <c r="H455" s="186">
        <v>1567</v>
      </c>
      <c r="I455" s="186">
        <v>2027</v>
      </c>
      <c r="J455" s="472">
        <f t="shared" si="43"/>
        <v>460</v>
      </c>
      <c r="K455" s="180" t="s">
        <v>691</v>
      </c>
      <c r="L455" s="180">
        <v>25174223</v>
      </c>
      <c r="M455" s="144">
        <v>45307</v>
      </c>
      <c r="N455" s="144" t="s">
        <v>197</v>
      </c>
      <c r="O455" s="180" t="s">
        <v>43</v>
      </c>
      <c r="P455" s="180" t="s">
        <v>43</v>
      </c>
      <c r="Q455" s="274">
        <v>36074</v>
      </c>
      <c r="R455" s="274">
        <v>65741</v>
      </c>
      <c r="S455" s="182">
        <f t="shared" si="42"/>
        <v>29667</v>
      </c>
      <c r="T455" s="216">
        <v>25280</v>
      </c>
      <c r="U455" s="180">
        <v>120</v>
      </c>
      <c r="V455" s="180" t="s">
        <v>63</v>
      </c>
      <c r="W455" s="180" t="s">
        <v>63</v>
      </c>
      <c r="X455" s="180" t="s">
        <v>277</v>
      </c>
      <c r="Y455" s="180"/>
      <c r="Z455" s="180" t="s">
        <v>1781</v>
      </c>
      <c r="AA455" s="194">
        <v>0.03</v>
      </c>
      <c r="AB455" s="197" t="s">
        <v>552</v>
      </c>
      <c r="AC455" s="188">
        <v>2.2499999999999999E-2</v>
      </c>
      <c r="AD455" s="180">
        <f t="shared" si="37"/>
        <v>1972.23</v>
      </c>
      <c r="AE455" s="180">
        <f t="shared" si="44"/>
        <v>547.8416666666667</v>
      </c>
      <c r="AF455" s="189">
        <f t="shared" si="36"/>
        <v>1479.1724999999999</v>
      </c>
      <c r="AG455" s="368">
        <f t="shared" si="45"/>
        <v>2027.0141666666666</v>
      </c>
      <c r="AH455" s="190">
        <v>0.06</v>
      </c>
      <c r="AI455" s="181">
        <f t="shared" si="39"/>
        <v>1780.02</v>
      </c>
    </row>
    <row r="456" spans="1:35" x14ac:dyDescent="0.25">
      <c r="A456" s="470" t="s">
        <v>615</v>
      </c>
      <c r="B456" s="180" t="s">
        <v>29</v>
      </c>
      <c r="C456" s="328" t="s">
        <v>29</v>
      </c>
      <c r="D456" s="21" t="s">
        <v>168</v>
      </c>
      <c r="E456" s="21" t="s">
        <v>454</v>
      </c>
      <c r="F456" s="180" t="s">
        <v>635</v>
      </c>
      <c r="G456" s="171" t="s">
        <v>636</v>
      </c>
      <c r="H456" s="186">
        <v>4681</v>
      </c>
      <c r="I456" s="186">
        <v>4593</v>
      </c>
      <c r="J456" s="472">
        <f t="shared" si="43"/>
        <v>-88</v>
      </c>
      <c r="K456" s="180" t="s">
        <v>1782</v>
      </c>
      <c r="L456" s="180">
        <v>22950190</v>
      </c>
      <c r="M456" s="144">
        <v>45307</v>
      </c>
      <c r="N456" s="144" t="s">
        <v>197</v>
      </c>
      <c r="O456" s="180" t="s">
        <v>43</v>
      </c>
      <c r="P456" s="180" t="s">
        <v>43</v>
      </c>
      <c r="Q456" s="274">
        <v>157769</v>
      </c>
      <c r="R456" s="274">
        <v>200113</v>
      </c>
      <c r="S456" s="182">
        <f t="shared" si="42"/>
        <v>42344</v>
      </c>
      <c r="T456" s="216">
        <v>29236</v>
      </c>
      <c r="U456" s="180">
        <v>168</v>
      </c>
      <c r="V456" s="180" t="s">
        <v>63</v>
      </c>
      <c r="W456" s="180" t="s">
        <v>63</v>
      </c>
      <c r="X456" s="180" t="s">
        <v>277</v>
      </c>
      <c r="Y456" s="180"/>
      <c r="Z456" s="180" t="s">
        <v>1783</v>
      </c>
      <c r="AA456" s="194">
        <v>0.04</v>
      </c>
      <c r="AB456" s="197" t="s">
        <v>552</v>
      </c>
      <c r="AC456" s="188">
        <v>1.7000000000000001E-2</v>
      </c>
      <c r="AD456" s="180">
        <f t="shared" si="37"/>
        <v>8004.52</v>
      </c>
      <c r="AE456" s="180">
        <f t="shared" si="44"/>
        <v>1191.1488095238096</v>
      </c>
      <c r="AF456" s="189">
        <f t="shared" si="36"/>
        <v>3401.9210000000003</v>
      </c>
      <c r="AG456" s="368">
        <f t="shared" si="45"/>
        <v>4593.0698095238095</v>
      </c>
      <c r="AH456" s="190">
        <v>0.03</v>
      </c>
      <c r="AI456" s="181">
        <f t="shared" si="39"/>
        <v>1270.32</v>
      </c>
    </row>
    <row r="457" spans="1:35" x14ac:dyDescent="0.25">
      <c r="A457" s="470" t="s">
        <v>615</v>
      </c>
      <c r="B457" s="180" t="s">
        <v>29</v>
      </c>
      <c r="C457" s="328" t="s">
        <v>29</v>
      </c>
      <c r="D457" s="21" t="s">
        <v>168</v>
      </c>
      <c r="E457" s="19" t="s">
        <v>405</v>
      </c>
      <c r="F457" s="180" t="s">
        <v>811</v>
      </c>
      <c r="G457" s="171" t="s">
        <v>812</v>
      </c>
      <c r="H457" s="186">
        <v>13137</v>
      </c>
      <c r="I457" s="186">
        <v>13137</v>
      </c>
      <c r="J457" s="472">
        <f t="shared" si="43"/>
        <v>0</v>
      </c>
      <c r="K457" s="180" t="s">
        <v>1784</v>
      </c>
      <c r="L457" s="180">
        <v>22136762</v>
      </c>
      <c r="M457" s="144">
        <v>45307</v>
      </c>
      <c r="N457" s="144" t="s">
        <v>197</v>
      </c>
      <c r="O457" s="180" t="s">
        <v>43</v>
      </c>
      <c r="P457" s="180" t="s">
        <v>43</v>
      </c>
      <c r="Q457" s="274">
        <v>469417</v>
      </c>
      <c r="R457" s="274">
        <v>572368</v>
      </c>
      <c r="S457" s="182">
        <f t="shared" si="42"/>
        <v>102951</v>
      </c>
      <c r="T457" s="216">
        <v>67508</v>
      </c>
      <c r="U457" s="180">
        <v>168</v>
      </c>
      <c r="V457" s="180" t="s">
        <v>63</v>
      </c>
      <c r="W457" s="180" t="s">
        <v>63</v>
      </c>
      <c r="X457" s="180" t="s">
        <v>277</v>
      </c>
      <c r="Y457" s="180"/>
      <c r="Z457" s="180" t="s">
        <v>1785</v>
      </c>
      <c r="AA457" s="194">
        <v>0.04</v>
      </c>
      <c r="AB457" s="197" t="s">
        <v>552</v>
      </c>
      <c r="AC457" s="188">
        <v>1.7000000000000001E-2</v>
      </c>
      <c r="AD457" s="180">
        <f t="shared" si="37"/>
        <v>22894.720000000001</v>
      </c>
      <c r="AE457" s="180">
        <f t="shared" si="44"/>
        <v>3406.9523809523807</v>
      </c>
      <c r="AF457" s="189">
        <f t="shared" si="36"/>
        <v>9730.2560000000012</v>
      </c>
      <c r="AG457" s="368">
        <f t="shared" si="45"/>
        <v>13137.208380952383</v>
      </c>
      <c r="AH457" s="190">
        <v>0.03</v>
      </c>
      <c r="AI457" s="181">
        <f t="shared" si="39"/>
        <v>3088.5299999999997</v>
      </c>
    </row>
    <row r="458" spans="1:35" x14ac:dyDescent="0.25">
      <c r="A458" s="470" t="s">
        <v>615</v>
      </c>
      <c r="B458" s="180" t="s">
        <v>37</v>
      </c>
      <c r="C458" s="328" t="s">
        <v>37</v>
      </c>
      <c r="D458" s="180" t="s">
        <v>99</v>
      </c>
      <c r="E458" s="331" t="s">
        <v>438</v>
      </c>
      <c r="F458" s="180" t="s">
        <v>913</v>
      </c>
      <c r="G458" s="180" t="s">
        <v>625</v>
      </c>
      <c r="H458" s="186">
        <v>7800</v>
      </c>
      <c r="I458" s="186">
        <v>7800</v>
      </c>
      <c r="J458" s="472">
        <f t="shared" si="43"/>
        <v>0</v>
      </c>
      <c r="K458" s="180" t="s">
        <v>1786</v>
      </c>
      <c r="L458" s="180">
        <v>26323717</v>
      </c>
      <c r="M458" s="144">
        <v>45307</v>
      </c>
      <c r="N458" s="144" t="s">
        <v>197</v>
      </c>
      <c r="O458" s="180" t="s">
        <v>148</v>
      </c>
      <c r="P458" s="180" t="s">
        <v>252</v>
      </c>
      <c r="Q458" s="274">
        <v>236328</v>
      </c>
      <c r="R458" s="274">
        <v>339839</v>
      </c>
      <c r="S458" s="182">
        <f t="shared" si="42"/>
        <v>103511</v>
      </c>
      <c r="T458" s="216">
        <v>82400</v>
      </c>
      <c r="U458" s="180">
        <v>168</v>
      </c>
      <c r="V458" s="180" t="s">
        <v>63</v>
      </c>
      <c r="W458" s="180" t="s">
        <v>63</v>
      </c>
      <c r="X458" s="180" t="s">
        <v>277</v>
      </c>
      <c r="Y458" s="180"/>
      <c r="Z458" s="180" t="s">
        <v>1787</v>
      </c>
      <c r="AA458" s="194">
        <v>0.04</v>
      </c>
      <c r="AB458" s="197" t="s">
        <v>552</v>
      </c>
      <c r="AC458" s="188">
        <v>1.7000000000000001E-2</v>
      </c>
      <c r="AD458" s="180">
        <f t="shared" si="37"/>
        <v>13593.56</v>
      </c>
      <c r="AE458" s="180">
        <f t="shared" si="44"/>
        <v>2022.8511904761904</v>
      </c>
      <c r="AF458" s="189">
        <f t="shared" si="36"/>
        <v>5777.2630000000008</v>
      </c>
      <c r="AG458" s="368">
        <f t="shared" si="45"/>
        <v>7800.1141904761917</v>
      </c>
      <c r="AH458" s="190">
        <v>0.03</v>
      </c>
      <c r="AI458" s="181">
        <f t="shared" si="39"/>
        <v>3105.33</v>
      </c>
    </row>
    <row r="459" spans="1:35" x14ac:dyDescent="0.25">
      <c r="A459" s="470" t="s">
        <v>615</v>
      </c>
      <c r="B459" s="180" t="s">
        <v>49</v>
      </c>
      <c r="C459" s="328" t="s">
        <v>49</v>
      </c>
      <c r="D459" s="180" t="s">
        <v>133</v>
      </c>
      <c r="E459" s="331" t="s">
        <v>549</v>
      </c>
      <c r="F459" s="180" t="s">
        <v>852</v>
      </c>
      <c r="G459" s="171" t="s">
        <v>1548</v>
      </c>
      <c r="H459" s="186">
        <v>0</v>
      </c>
      <c r="I459" s="186">
        <v>7778</v>
      </c>
      <c r="J459" s="472">
        <f t="shared" si="43"/>
        <v>7778</v>
      </c>
      <c r="K459" s="180" t="s">
        <v>1788</v>
      </c>
      <c r="L459" s="180">
        <v>9947803</v>
      </c>
      <c r="M459" s="144">
        <v>45307</v>
      </c>
      <c r="N459" s="144" t="s">
        <v>197</v>
      </c>
      <c r="O459" s="180" t="s">
        <v>148</v>
      </c>
      <c r="P459" s="180" t="s">
        <v>537</v>
      </c>
      <c r="Q459" s="274">
        <v>0</v>
      </c>
      <c r="R459" s="274">
        <v>100000</v>
      </c>
      <c r="S459" s="182">
        <f t="shared" si="42"/>
        <v>100000</v>
      </c>
      <c r="T459" s="216">
        <v>93900</v>
      </c>
      <c r="U459" s="180">
        <v>36</v>
      </c>
      <c r="V459" s="180" t="s">
        <v>62</v>
      </c>
      <c r="W459" s="180" t="s">
        <v>62</v>
      </c>
      <c r="X459" s="180" t="s">
        <v>276</v>
      </c>
      <c r="Y459" s="180"/>
      <c r="Z459" s="180" t="s">
        <v>1789</v>
      </c>
      <c r="AA459" s="194">
        <v>0.03</v>
      </c>
      <c r="AB459" s="197" t="s">
        <v>552</v>
      </c>
      <c r="AC459" s="188">
        <v>0.05</v>
      </c>
      <c r="AD459" s="180">
        <f t="shared" si="37"/>
        <v>3000</v>
      </c>
      <c r="AE459" s="180">
        <f t="shared" si="44"/>
        <v>2777.7777777777778</v>
      </c>
      <c r="AF459" s="189">
        <f t="shared" si="36"/>
        <v>5000</v>
      </c>
      <c r="AG459" s="368">
        <f t="shared" si="45"/>
        <v>7777.7777777777774</v>
      </c>
      <c r="AH459" s="190">
        <v>0.06</v>
      </c>
      <c r="AI459" s="181">
        <f t="shared" si="39"/>
        <v>6000</v>
      </c>
    </row>
    <row r="460" spans="1:35" x14ac:dyDescent="0.25">
      <c r="A460" s="470" t="s">
        <v>615</v>
      </c>
      <c r="B460" s="180" t="s">
        <v>31</v>
      </c>
      <c r="C460" s="328" t="s">
        <v>31</v>
      </c>
      <c r="D460" s="180" t="s">
        <v>101</v>
      </c>
      <c r="E460" s="331" t="s">
        <v>456</v>
      </c>
      <c r="F460" s="180" t="s">
        <v>914</v>
      </c>
      <c r="G460" s="171" t="s">
        <v>1790</v>
      </c>
      <c r="H460" s="186">
        <v>0</v>
      </c>
      <c r="I460" s="186">
        <v>31606</v>
      </c>
      <c r="J460" s="472">
        <f t="shared" si="43"/>
        <v>31606</v>
      </c>
      <c r="K460" s="180" t="s">
        <v>1791</v>
      </c>
      <c r="L460" s="180">
        <v>22207720</v>
      </c>
      <c r="M460" s="144">
        <v>45307</v>
      </c>
      <c r="N460" s="144" t="s">
        <v>197</v>
      </c>
      <c r="O460" s="180" t="s">
        <v>148</v>
      </c>
      <c r="P460" s="21" t="s">
        <v>915</v>
      </c>
      <c r="Q460" s="274">
        <v>0</v>
      </c>
      <c r="R460" s="274">
        <v>1377020</v>
      </c>
      <c r="S460" s="182">
        <f t="shared" si="42"/>
        <v>1377020</v>
      </c>
      <c r="T460" s="216">
        <v>37021.800000000003</v>
      </c>
      <c r="U460" s="180">
        <v>168</v>
      </c>
      <c r="V460" s="180" t="s">
        <v>64</v>
      </c>
      <c r="W460" s="180" t="s">
        <v>64</v>
      </c>
      <c r="X460" s="180" t="s">
        <v>276</v>
      </c>
      <c r="Y460" s="180" t="s">
        <v>115</v>
      </c>
      <c r="Z460" s="180" t="s">
        <v>1792</v>
      </c>
      <c r="AA460" s="194">
        <v>0.04</v>
      </c>
      <c r="AB460" s="197" t="s">
        <v>552</v>
      </c>
      <c r="AC460" s="188">
        <v>1.7000000000000001E-2</v>
      </c>
      <c r="AD460" s="180">
        <f t="shared" si="37"/>
        <v>55080.800000000003</v>
      </c>
      <c r="AE460" s="180">
        <f t="shared" si="44"/>
        <v>8196.5476190476184</v>
      </c>
      <c r="AF460" s="189">
        <f t="shared" si="36"/>
        <v>23409.34</v>
      </c>
      <c r="AG460" s="368">
        <f t="shared" si="45"/>
        <v>31605.887619047619</v>
      </c>
      <c r="AH460" s="190">
        <v>0.03</v>
      </c>
      <c r="AI460" s="181">
        <f t="shared" si="39"/>
        <v>41310.6</v>
      </c>
    </row>
    <row r="461" spans="1:35" x14ac:dyDescent="0.25">
      <c r="A461" s="470" t="s">
        <v>615</v>
      </c>
      <c r="B461" s="180" t="s">
        <v>29</v>
      </c>
      <c r="C461" s="328" t="s">
        <v>29</v>
      </c>
      <c r="D461" s="21" t="s">
        <v>168</v>
      </c>
      <c r="E461" s="19" t="s">
        <v>455</v>
      </c>
      <c r="F461" s="180" t="s">
        <v>587</v>
      </c>
      <c r="G461" s="171" t="s">
        <v>593</v>
      </c>
      <c r="H461" s="186">
        <v>0</v>
      </c>
      <c r="I461" s="186">
        <v>1937</v>
      </c>
      <c r="J461" s="472">
        <f t="shared" si="43"/>
        <v>1937</v>
      </c>
      <c r="K461" s="180" t="s">
        <v>916</v>
      </c>
      <c r="L461" s="180">
        <v>31304948</v>
      </c>
      <c r="M461" s="144">
        <v>45307</v>
      </c>
      <c r="N461" s="144" t="s">
        <v>197</v>
      </c>
      <c r="O461" s="180" t="s">
        <v>173</v>
      </c>
      <c r="P461" s="21" t="s">
        <v>475</v>
      </c>
      <c r="Q461" s="274">
        <v>0</v>
      </c>
      <c r="R461" s="274">
        <v>62822</v>
      </c>
      <c r="S461" s="182">
        <f t="shared" si="42"/>
        <v>62822</v>
      </c>
      <c r="T461" s="216">
        <v>58580</v>
      </c>
      <c r="U461" s="180">
        <v>120</v>
      </c>
      <c r="V461" s="180" t="s">
        <v>62</v>
      </c>
      <c r="W461" s="180" t="s">
        <v>62</v>
      </c>
      <c r="X461" s="180" t="s">
        <v>276</v>
      </c>
      <c r="Y461" s="180"/>
      <c r="Z461" s="180" t="s">
        <v>1793</v>
      </c>
      <c r="AA461" s="194">
        <v>0.03</v>
      </c>
      <c r="AB461" s="197" t="s">
        <v>552</v>
      </c>
      <c r="AC461" s="188">
        <v>2.2499999999999999E-2</v>
      </c>
      <c r="AD461" s="180">
        <f t="shared" si="37"/>
        <v>1884.6599999999999</v>
      </c>
      <c r="AE461" s="180">
        <f t="shared" si="44"/>
        <v>523.51666666666665</v>
      </c>
      <c r="AF461" s="189">
        <f t="shared" si="36"/>
        <v>1413.4949999999999</v>
      </c>
      <c r="AG461" s="368">
        <f t="shared" si="45"/>
        <v>1937.0116666666665</v>
      </c>
      <c r="AH461" s="190">
        <v>0.06</v>
      </c>
      <c r="AI461" s="181">
        <f t="shared" si="39"/>
        <v>3769.3199999999997</v>
      </c>
    </row>
    <row r="462" spans="1:35" x14ac:dyDescent="0.25">
      <c r="A462" s="470" t="s">
        <v>615</v>
      </c>
      <c r="B462" s="180" t="s">
        <v>24</v>
      </c>
      <c r="C462" s="328" t="s">
        <v>24</v>
      </c>
      <c r="D462" s="180" t="s">
        <v>420</v>
      </c>
      <c r="E462" s="331" t="s">
        <v>200</v>
      </c>
      <c r="F462" s="180" t="s">
        <v>827</v>
      </c>
      <c r="G462" s="180" t="s">
        <v>1656</v>
      </c>
      <c r="H462" s="186">
        <v>0</v>
      </c>
      <c r="I462" s="186">
        <v>8720</v>
      </c>
      <c r="J462" s="472">
        <f t="shared" si="43"/>
        <v>8720</v>
      </c>
      <c r="K462" s="180" t="s">
        <v>1794</v>
      </c>
      <c r="L462" s="180">
        <v>22088849</v>
      </c>
      <c r="M462" s="144">
        <v>45307</v>
      </c>
      <c r="N462" s="144" t="s">
        <v>197</v>
      </c>
      <c r="O462" s="180" t="s">
        <v>43</v>
      </c>
      <c r="P462" s="21" t="s">
        <v>43</v>
      </c>
      <c r="Q462" s="274">
        <v>0</v>
      </c>
      <c r="R462" s="274">
        <v>379923</v>
      </c>
      <c r="S462" s="182">
        <f t="shared" si="42"/>
        <v>379923</v>
      </c>
      <c r="T462" s="216">
        <v>38552.620000000003</v>
      </c>
      <c r="U462" s="180">
        <v>168</v>
      </c>
      <c r="V462" s="180" t="s">
        <v>64</v>
      </c>
      <c r="W462" s="180" t="s">
        <v>64</v>
      </c>
      <c r="X462" s="180" t="s">
        <v>276</v>
      </c>
      <c r="Y462" s="180" t="s">
        <v>115</v>
      </c>
      <c r="Z462" s="180" t="s">
        <v>1795</v>
      </c>
      <c r="AA462" s="194">
        <v>0.04</v>
      </c>
      <c r="AB462" s="197" t="s">
        <v>552</v>
      </c>
      <c r="AC462" s="188">
        <v>1.7000000000000001E-2</v>
      </c>
      <c r="AD462" s="180">
        <f t="shared" si="37"/>
        <v>15196.92</v>
      </c>
      <c r="AE462" s="180">
        <f t="shared" si="44"/>
        <v>2261.4464285714284</v>
      </c>
      <c r="AF462" s="189">
        <f t="shared" si="36"/>
        <v>6458.6910000000007</v>
      </c>
      <c r="AG462" s="368">
        <f t="shared" si="45"/>
        <v>8720.1374285714301</v>
      </c>
      <c r="AH462" s="190">
        <v>0.03</v>
      </c>
      <c r="AI462" s="181">
        <f t="shared" si="39"/>
        <v>11397.689999999999</v>
      </c>
    </row>
    <row r="463" spans="1:35" x14ac:dyDescent="0.25">
      <c r="A463" s="470" t="s">
        <v>615</v>
      </c>
      <c r="B463" s="180" t="s">
        <v>27</v>
      </c>
      <c r="C463" s="328" t="s">
        <v>27</v>
      </c>
      <c r="D463" s="180" t="s">
        <v>5938</v>
      </c>
      <c r="E463" s="331" t="s">
        <v>405</v>
      </c>
      <c r="F463" s="180" t="s">
        <v>730</v>
      </c>
      <c r="G463" s="171" t="s">
        <v>601</v>
      </c>
      <c r="H463" s="186">
        <v>0</v>
      </c>
      <c r="I463" s="186">
        <v>1871</v>
      </c>
      <c r="J463" s="472">
        <f t="shared" si="43"/>
        <v>1871</v>
      </c>
      <c r="K463" s="180" t="s">
        <v>1796</v>
      </c>
      <c r="L463" s="180">
        <v>23858493</v>
      </c>
      <c r="M463" s="144">
        <v>45307</v>
      </c>
      <c r="N463" s="144" t="s">
        <v>197</v>
      </c>
      <c r="O463" s="19" t="s">
        <v>56</v>
      </c>
      <c r="P463" s="19" t="s">
        <v>56</v>
      </c>
      <c r="Q463" s="274">
        <v>0</v>
      </c>
      <c r="R463" s="274">
        <v>50000</v>
      </c>
      <c r="S463" s="182">
        <f t="shared" si="42"/>
        <v>50000</v>
      </c>
      <c r="T463" s="216">
        <v>46400</v>
      </c>
      <c r="U463" s="180">
        <v>96</v>
      </c>
      <c r="V463" s="180" t="s">
        <v>62</v>
      </c>
      <c r="W463" s="180" t="s">
        <v>62</v>
      </c>
      <c r="X463" s="180" t="s">
        <v>276</v>
      </c>
      <c r="Y463" s="180"/>
      <c r="Z463" s="180" t="s">
        <v>1797</v>
      </c>
      <c r="AA463" s="194">
        <v>0.03</v>
      </c>
      <c r="AB463" s="197" t="s">
        <v>552</v>
      </c>
      <c r="AC463" s="188">
        <v>2.7E-2</v>
      </c>
      <c r="AD463" s="180">
        <f t="shared" si="37"/>
        <v>1500</v>
      </c>
      <c r="AE463" s="180">
        <f t="shared" si="44"/>
        <v>520.83333333333337</v>
      </c>
      <c r="AF463" s="189">
        <f t="shared" si="36"/>
        <v>1350</v>
      </c>
      <c r="AG463" s="368">
        <f t="shared" si="45"/>
        <v>1870.8333333333335</v>
      </c>
      <c r="AH463" s="190">
        <v>0.06</v>
      </c>
      <c r="AI463" s="181">
        <f t="shared" si="39"/>
        <v>3000</v>
      </c>
    </row>
    <row r="464" spans="1:35" x14ac:dyDescent="0.25">
      <c r="A464" s="470" t="s">
        <v>615</v>
      </c>
      <c r="B464" s="180" t="s">
        <v>23</v>
      </c>
      <c r="C464" s="328" t="s">
        <v>23</v>
      </c>
      <c r="D464" s="180" t="s">
        <v>5937</v>
      </c>
      <c r="E464" s="21" t="s">
        <v>448</v>
      </c>
      <c r="F464" s="180" t="s">
        <v>817</v>
      </c>
      <c r="G464" s="180" t="s">
        <v>818</v>
      </c>
      <c r="H464" s="186">
        <v>0</v>
      </c>
      <c r="I464" s="186">
        <v>5141</v>
      </c>
      <c r="J464" s="472">
        <f t="shared" si="43"/>
        <v>5141</v>
      </c>
      <c r="K464" s="180" t="s">
        <v>1798</v>
      </c>
      <c r="L464" s="180">
        <v>24894646</v>
      </c>
      <c r="M464" s="144">
        <v>45307</v>
      </c>
      <c r="N464" s="144" t="s">
        <v>197</v>
      </c>
      <c r="O464" s="180" t="s">
        <v>43</v>
      </c>
      <c r="P464" s="21" t="s">
        <v>43</v>
      </c>
      <c r="Q464" s="274">
        <v>0</v>
      </c>
      <c r="R464" s="274">
        <v>223989</v>
      </c>
      <c r="S464" s="182">
        <f t="shared" si="42"/>
        <v>223989</v>
      </c>
      <c r="T464" s="216">
        <v>12985</v>
      </c>
      <c r="U464" s="180">
        <v>168</v>
      </c>
      <c r="V464" s="180" t="s">
        <v>64</v>
      </c>
      <c r="W464" s="180" t="s">
        <v>64</v>
      </c>
      <c r="X464" s="180" t="s">
        <v>276</v>
      </c>
      <c r="Y464" s="180" t="s">
        <v>115</v>
      </c>
      <c r="Z464" s="180" t="s">
        <v>1799</v>
      </c>
      <c r="AA464" s="194">
        <v>0.04</v>
      </c>
      <c r="AB464" s="197" t="s">
        <v>552</v>
      </c>
      <c r="AC464" s="188">
        <v>1.7000000000000001E-2</v>
      </c>
      <c r="AD464" s="180">
        <f t="shared" si="37"/>
        <v>8959.56</v>
      </c>
      <c r="AE464" s="180">
        <f t="shared" si="44"/>
        <v>1333.2678571428571</v>
      </c>
      <c r="AF464" s="189">
        <f t="shared" ref="AF464:AF550" si="46">AC464*R464</f>
        <v>3807.8130000000001</v>
      </c>
      <c r="AG464" s="368">
        <f t="shared" si="45"/>
        <v>5141.080857142857</v>
      </c>
      <c r="AH464" s="190">
        <v>0.03</v>
      </c>
      <c r="AI464" s="181">
        <f t="shared" si="39"/>
        <v>6719.67</v>
      </c>
    </row>
    <row r="465" spans="1:35" x14ac:dyDescent="0.25">
      <c r="A465" s="470" t="s">
        <v>615</v>
      </c>
      <c r="B465" s="180" t="s">
        <v>37</v>
      </c>
      <c r="C465" s="328" t="s">
        <v>37</v>
      </c>
      <c r="D465" s="180" t="s">
        <v>99</v>
      </c>
      <c r="E465" s="487" t="s">
        <v>923</v>
      </c>
      <c r="F465" s="180" t="s">
        <v>876</v>
      </c>
      <c r="G465" s="171" t="s">
        <v>685</v>
      </c>
      <c r="H465" s="186">
        <v>0</v>
      </c>
      <c r="I465" s="186">
        <v>6583</v>
      </c>
      <c r="J465" s="472">
        <f t="shared" si="43"/>
        <v>6583</v>
      </c>
      <c r="K465" s="180" t="s">
        <v>1800</v>
      </c>
      <c r="L465" s="180">
        <v>22112359</v>
      </c>
      <c r="M465" s="144">
        <v>45307</v>
      </c>
      <c r="N465" s="144" t="s">
        <v>197</v>
      </c>
      <c r="O465" s="180" t="s">
        <v>148</v>
      </c>
      <c r="P465" s="180" t="s">
        <v>253</v>
      </c>
      <c r="Q465" s="274">
        <v>0</v>
      </c>
      <c r="R465" s="274">
        <v>150000</v>
      </c>
      <c r="S465" s="182">
        <f t="shared" si="42"/>
        <v>150000</v>
      </c>
      <c r="T465" s="216">
        <v>141400</v>
      </c>
      <c r="U465" s="180">
        <v>72</v>
      </c>
      <c r="V465" s="180" t="s">
        <v>62</v>
      </c>
      <c r="W465" s="180" t="s">
        <v>62</v>
      </c>
      <c r="X465" s="180" t="s">
        <v>276</v>
      </c>
      <c r="Y465" s="180"/>
      <c r="Z465" s="180" t="s">
        <v>1801</v>
      </c>
      <c r="AA465" s="194">
        <v>0.03</v>
      </c>
      <c r="AB465" s="197" t="s">
        <v>552</v>
      </c>
      <c r="AC465" s="188">
        <v>0.03</v>
      </c>
      <c r="AD465" s="180">
        <f t="shared" si="37"/>
        <v>4500</v>
      </c>
      <c r="AE465" s="180">
        <f t="shared" si="44"/>
        <v>2083.3333333333335</v>
      </c>
      <c r="AF465" s="189">
        <f t="shared" si="46"/>
        <v>4500</v>
      </c>
      <c r="AG465" s="368">
        <f t="shared" si="45"/>
        <v>6583.3333333333339</v>
      </c>
      <c r="AH465" s="190">
        <v>0.06</v>
      </c>
      <c r="AI465" s="181">
        <f t="shared" si="39"/>
        <v>9000</v>
      </c>
    </row>
    <row r="466" spans="1:35" x14ac:dyDescent="0.25">
      <c r="A466" s="470" t="s">
        <v>615</v>
      </c>
      <c r="B466" s="180" t="s">
        <v>24</v>
      </c>
      <c r="C466" s="328" t="s">
        <v>24</v>
      </c>
      <c r="D466" s="180" t="s">
        <v>420</v>
      </c>
      <c r="E466" s="331" t="s">
        <v>200</v>
      </c>
      <c r="F466" s="180" t="s">
        <v>800</v>
      </c>
      <c r="G466" s="171" t="s">
        <v>810</v>
      </c>
      <c r="H466" s="186">
        <v>0</v>
      </c>
      <c r="I466" s="186">
        <v>1705</v>
      </c>
      <c r="J466" s="472">
        <f t="shared" si="43"/>
        <v>1705</v>
      </c>
      <c r="K466" s="180" t="s">
        <v>1802</v>
      </c>
      <c r="L466" s="180">
        <v>23945923</v>
      </c>
      <c r="M466" s="144">
        <v>45307</v>
      </c>
      <c r="N466" s="144" t="s">
        <v>197</v>
      </c>
      <c r="O466" s="180" t="s">
        <v>43</v>
      </c>
      <c r="P466" s="180" t="s">
        <v>43</v>
      </c>
      <c r="Q466" s="274">
        <v>0</v>
      </c>
      <c r="R466" s="274">
        <v>55297</v>
      </c>
      <c r="S466" s="182">
        <f t="shared" si="42"/>
        <v>55297</v>
      </c>
      <c r="T466" s="216">
        <v>21378</v>
      </c>
      <c r="U466" s="180">
        <v>168</v>
      </c>
      <c r="V466" s="180" t="s">
        <v>64</v>
      </c>
      <c r="W466" s="180" t="s">
        <v>64</v>
      </c>
      <c r="X466" s="180" t="s">
        <v>276</v>
      </c>
      <c r="Y466" s="180" t="s">
        <v>674</v>
      </c>
      <c r="Z466" s="180" t="s">
        <v>1803</v>
      </c>
      <c r="AA466" s="194">
        <v>0.04</v>
      </c>
      <c r="AB466" s="197" t="s">
        <v>552</v>
      </c>
      <c r="AC466" s="188">
        <v>1.7000000000000001E-2</v>
      </c>
      <c r="AD466" s="180">
        <f t="shared" si="37"/>
        <v>2211.88</v>
      </c>
      <c r="AE466" s="180">
        <f t="shared" si="44"/>
        <v>329.14880952380952</v>
      </c>
      <c r="AF466" s="189">
        <f t="shared" si="46"/>
        <v>940.04900000000009</v>
      </c>
      <c r="AG466" s="368">
        <f t="shared" si="45"/>
        <v>1269.1978095238096</v>
      </c>
      <c r="AH466" s="190">
        <v>0.03</v>
      </c>
      <c r="AI466" s="181">
        <f t="shared" si="39"/>
        <v>1658.9099999999999</v>
      </c>
    </row>
    <row r="467" spans="1:35" x14ac:dyDescent="0.25">
      <c r="A467" s="470" t="s">
        <v>615</v>
      </c>
      <c r="B467" s="180" t="s">
        <v>24</v>
      </c>
      <c r="C467" s="328" t="s">
        <v>24</v>
      </c>
      <c r="D467" s="180" t="s">
        <v>420</v>
      </c>
      <c r="E467" s="331" t="s">
        <v>532</v>
      </c>
      <c r="F467" s="180" t="s">
        <v>604</v>
      </c>
      <c r="G467" s="180" t="s">
        <v>606</v>
      </c>
      <c r="H467" s="186">
        <v>0</v>
      </c>
      <c r="I467" s="186">
        <v>2156</v>
      </c>
      <c r="J467" s="472">
        <f t="shared" si="43"/>
        <v>2156</v>
      </c>
      <c r="K467" s="180" t="s">
        <v>1804</v>
      </c>
      <c r="L467" s="180">
        <v>30052433</v>
      </c>
      <c r="M467" s="144">
        <v>45308</v>
      </c>
      <c r="N467" s="144" t="s">
        <v>197</v>
      </c>
      <c r="O467" s="180" t="s">
        <v>128</v>
      </c>
      <c r="P467" s="180" t="s">
        <v>128</v>
      </c>
      <c r="Q467" s="274">
        <v>0</v>
      </c>
      <c r="R467" s="274">
        <v>80017</v>
      </c>
      <c r="S467" s="182">
        <f t="shared" si="42"/>
        <v>80017</v>
      </c>
      <c r="T467" s="216">
        <v>73315</v>
      </c>
      <c r="U467" s="180">
        <v>144</v>
      </c>
      <c r="V467" s="180" t="s">
        <v>62</v>
      </c>
      <c r="W467" s="180" t="s">
        <v>62</v>
      </c>
      <c r="X467" s="180" t="s">
        <v>276</v>
      </c>
      <c r="Y467" s="180"/>
      <c r="Z467" s="180" t="s">
        <v>1805</v>
      </c>
      <c r="AA467" s="194">
        <v>0.03</v>
      </c>
      <c r="AB467" s="197" t="s">
        <v>552</v>
      </c>
      <c r="AC467" s="188">
        <v>0.02</v>
      </c>
      <c r="AD467" s="180">
        <f t="shared" si="37"/>
        <v>2400.5099999999998</v>
      </c>
      <c r="AE467" s="180">
        <f t="shared" si="44"/>
        <v>555.67361111111109</v>
      </c>
      <c r="AF467" s="189">
        <f t="shared" si="46"/>
        <v>1600.3400000000001</v>
      </c>
      <c r="AG467" s="368">
        <f t="shared" si="45"/>
        <v>2156.0136111111115</v>
      </c>
      <c r="AH467" s="190">
        <v>0.06</v>
      </c>
      <c r="AI467" s="181">
        <f t="shared" si="39"/>
        <v>4801.0199999999995</v>
      </c>
    </row>
    <row r="468" spans="1:35" x14ac:dyDescent="0.25">
      <c r="A468" s="470" t="s">
        <v>615</v>
      </c>
      <c r="B468" s="180" t="s">
        <v>49</v>
      </c>
      <c r="C468" s="328" t="s">
        <v>49</v>
      </c>
      <c r="D468" s="180" t="s">
        <v>133</v>
      </c>
      <c r="E468" s="331" t="s">
        <v>189</v>
      </c>
      <c r="F468" s="180" t="s">
        <v>582</v>
      </c>
      <c r="G468" s="171" t="s">
        <v>583</v>
      </c>
      <c r="H468" s="186">
        <v>0</v>
      </c>
      <c r="I468" s="186">
        <v>3192</v>
      </c>
      <c r="J468" s="472">
        <f t="shared" si="43"/>
        <v>3192</v>
      </c>
      <c r="K468" s="180" t="s">
        <v>1806</v>
      </c>
      <c r="L468" s="180">
        <v>22401893</v>
      </c>
      <c r="M468" s="144">
        <v>45308</v>
      </c>
      <c r="N468" s="144" t="s">
        <v>197</v>
      </c>
      <c r="O468" s="180" t="s">
        <v>43</v>
      </c>
      <c r="P468" s="180" t="s">
        <v>43</v>
      </c>
      <c r="Q468" s="274">
        <v>0</v>
      </c>
      <c r="R468" s="274">
        <v>139072</v>
      </c>
      <c r="S468" s="182">
        <f t="shared" si="42"/>
        <v>139072</v>
      </c>
      <c r="T468" s="216">
        <v>21036</v>
      </c>
      <c r="U468" s="180">
        <v>168</v>
      </c>
      <c r="V468" s="180" t="s">
        <v>64</v>
      </c>
      <c r="W468" s="180" t="s">
        <v>64</v>
      </c>
      <c r="X468" s="180" t="s">
        <v>276</v>
      </c>
      <c r="Y468" s="180" t="s">
        <v>115</v>
      </c>
      <c r="Z468" s="180" t="s">
        <v>1807</v>
      </c>
      <c r="AA468" s="194">
        <v>0.04</v>
      </c>
      <c r="AB468" s="197" t="s">
        <v>552</v>
      </c>
      <c r="AC468" s="188">
        <v>1.7000000000000001E-2</v>
      </c>
      <c r="AD468" s="180">
        <f t="shared" si="37"/>
        <v>5562.88</v>
      </c>
      <c r="AE468" s="180">
        <f t="shared" si="44"/>
        <v>827.80952380952385</v>
      </c>
      <c r="AF468" s="189">
        <f t="shared" si="46"/>
        <v>2364.2240000000002</v>
      </c>
      <c r="AG468" s="368">
        <f t="shared" si="45"/>
        <v>3192.033523809524</v>
      </c>
      <c r="AH468" s="190">
        <v>0.03</v>
      </c>
      <c r="AI468" s="181">
        <f t="shared" si="39"/>
        <v>4172.16</v>
      </c>
    </row>
    <row r="469" spans="1:35" x14ac:dyDescent="0.25">
      <c r="A469" s="470" t="s">
        <v>615</v>
      </c>
      <c r="B469" s="180" t="s">
        <v>49</v>
      </c>
      <c r="C469" s="328" t="s">
        <v>49</v>
      </c>
      <c r="D469" s="180" t="s">
        <v>133</v>
      </c>
      <c r="E469" s="331" t="s">
        <v>189</v>
      </c>
      <c r="F469" s="180" t="s">
        <v>778</v>
      </c>
      <c r="G469" s="10" t="s">
        <v>782</v>
      </c>
      <c r="H469" s="186">
        <v>11600</v>
      </c>
      <c r="I469" s="186">
        <v>11700</v>
      </c>
      <c r="J469" s="472">
        <f t="shared" si="43"/>
        <v>100</v>
      </c>
      <c r="K469" s="180" t="s">
        <v>1808</v>
      </c>
      <c r="L469" s="180">
        <v>34678669</v>
      </c>
      <c r="M469" s="144">
        <v>45308</v>
      </c>
      <c r="N469" s="144" t="s">
        <v>197</v>
      </c>
      <c r="O469" s="180" t="s">
        <v>327</v>
      </c>
      <c r="P469" s="21" t="s">
        <v>327</v>
      </c>
      <c r="Q469" s="274">
        <v>376460</v>
      </c>
      <c r="R469" s="274">
        <v>430522</v>
      </c>
      <c r="S469" s="182">
        <f t="shared" si="42"/>
        <v>54062</v>
      </c>
      <c r="T469" s="216">
        <v>31426</v>
      </c>
      <c r="U469" s="180">
        <v>144</v>
      </c>
      <c r="V469" s="180" t="s">
        <v>63</v>
      </c>
      <c r="W469" s="74" t="s">
        <v>63</v>
      </c>
      <c r="X469" s="180" t="s">
        <v>277</v>
      </c>
      <c r="Y469" s="180"/>
      <c r="Z469" s="180" t="s">
        <v>1809</v>
      </c>
      <c r="AA469" s="194">
        <v>0.03</v>
      </c>
      <c r="AB469" s="197" t="s">
        <v>552</v>
      </c>
      <c r="AC469" s="188">
        <v>0.02</v>
      </c>
      <c r="AD469" s="180">
        <f t="shared" si="37"/>
        <v>12915.66</v>
      </c>
      <c r="AE469" s="180">
        <f t="shared" si="44"/>
        <v>2989.7361111111113</v>
      </c>
      <c r="AF469" s="189">
        <f t="shared" si="46"/>
        <v>8610.44</v>
      </c>
      <c r="AG469" s="368">
        <f t="shared" si="45"/>
        <v>11600.176111111112</v>
      </c>
      <c r="AH469" s="190">
        <v>0.06</v>
      </c>
      <c r="AI469" s="181">
        <f t="shared" si="39"/>
        <v>3243.72</v>
      </c>
    </row>
    <row r="470" spans="1:35" x14ac:dyDescent="0.25">
      <c r="A470" s="470" t="s">
        <v>615</v>
      </c>
      <c r="B470" s="180" t="s">
        <v>29</v>
      </c>
      <c r="C470" s="328" t="s">
        <v>29</v>
      </c>
      <c r="D470" s="21" t="s">
        <v>168</v>
      </c>
      <c r="E470" s="331" t="s">
        <v>455</v>
      </c>
      <c r="F470" s="180" t="s">
        <v>732</v>
      </c>
      <c r="G470" s="171" t="s">
        <v>1810</v>
      </c>
      <c r="H470" s="186">
        <v>0</v>
      </c>
      <c r="I470" s="186">
        <v>1955</v>
      </c>
      <c r="J470" s="472">
        <f t="shared" si="43"/>
        <v>1955</v>
      </c>
      <c r="K470" s="180" t="s">
        <v>1811</v>
      </c>
      <c r="L470" s="180">
        <v>25999853</v>
      </c>
      <c r="M470" s="144">
        <v>45308</v>
      </c>
      <c r="N470" s="144" t="s">
        <v>197</v>
      </c>
      <c r="O470" s="180" t="s">
        <v>43</v>
      </c>
      <c r="P470" s="180" t="s">
        <v>43</v>
      </c>
      <c r="Q470" s="274">
        <v>0</v>
      </c>
      <c r="R470" s="274">
        <v>63406</v>
      </c>
      <c r="S470" s="182">
        <f t="shared" si="42"/>
        <v>63406</v>
      </c>
      <c r="T470" s="216">
        <v>59135</v>
      </c>
      <c r="U470" s="180">
        <v>120</v>
      </c>
      <c r="V470" s="180" t="s">
        <v>62</v>
      </c>
      <c r="W470" s="180" t="s">
        <v>62</v>
      </c>
      <c r="X470" s="180" t="s">
        <v>276</v>
      </c>
      <c r="Y470" s="180"/>
      <c r="Z470" s="180" t="s">
        <v>1812</v>
      </c>
      <c r="AA470" s="194">
        <v>0.03</v>
      </c>
      <c r="AB470" s="197" t="s">
        <v>552</v>
      </c>
      <c r="AC470" s="188">
        <v>1.7000000000000001E-2</v>
      </c>
      <c r="AD470" s="180">
        <f t="shared" si="37"/>
        <v>1902.1799999999998</v>
      </c>
      <c r="AE470" s="180">
        <f t="shared" si="44"/>
        <v>528.38333333333333</v>
      </c>
      <c r="AF470" s="189">
        <f t="shared" si="46"/>
        <v>1077.902</v>
      </c>
      <c r="AG470" s="368">
        <f t="shared" si="45"/>
        <v>1606.2853333333333</v>
      </c>
      <c r="AH470" s="190">
        <v>0.06</v>
      </c>
      <c r="AI470" s="181">
        <f t="shared" si="39"/>
        <v>3804.3599999999997</v>
      </c>
    </row>
    <row r="471" spans="1:35" x14ac:dyDescent="0.25">
      <c r="A471" s="470" t="s">
        <v>615</v>
      </c>
      <c r="B471" s="180" t="s">
        <v>23</v>
      </c>
      <c r="C471" s="328" t="s">
        <v>23</v>
      </c>
      <c r="D471" s="180" t="s">
        <v>5937</v>
      </c>
      <c r="E471" s="331" t="s">
        <v>920</v>
      </c>
      <c r="F471" s="180" t="s">
        <v>551</v>
      </c>
      <c r="G471" s="171" t="s">
        <v>714</v>
      </c>
      <c r="H471" s="186">
        <v>2043</v>
      </c>
      <c r="I471" s="186">
        <v>2371</v>
      </c>
      <c r="J471" s="472">
        <f t="shared" si="43"/>
        <v>328</v>
      </c>
      <c r="K471" s="180" t="s">
        <v>1813</v>
      </c>
      <c r="L471" s="180">
        <v>14724103</v>
      </c>
      <c r="M471" s="144">
        <v>45308</v>
      </c>
      <c r="N471" s="144" t="s">
        <v>197</v>
      </c>
      <c r="O471" s="180" t="s">
        <v>43</v>
      </c>
      <c r="P471" s="180" t="s">
        <v>43</v>
      </c>
      <c r="Q471" s="274">
        <v>64119</v>
      </c>
      <c r="R471" s="274">
        <v>87997</v>
      </c>
      <c r="S471" s="182">
        <f t="shared" si="42"/>
        <v>23878</v>
      </c>
      <c r="T471" s="216">
        <v>19258</v>
      </c>
      <c r="U471" s="180">
        <v>144</v>
      </c>
      <c r="V471" s="180" t="s">
        <v>63</v>
      </c>
      <c r="W471" s="180" t="s">
        <v>63</v>
      </c>
      <c r="X471" s="180" t="s">
        <v>277</v>
      </c>
      <c r="Y471" s="180"/>
      <c r="Z471" s="180" t="s">
        <v>1814</v>
      </c>
      <c r="AA471" s="194">
        <v>0.03</v>
      </c>
      <c r="AB471" s="197" t="s">
        <v>552</v>
      </c>
      <c r="AC471" s="188">
        <v>0.02</v>
      </c>
      <c r="AD471" s="180">
        <f t="shared" si="37"/>
        <v>2639.91</v>
      </c>
      <c r="AE471" s="180">
        <f t="shared" si="44"/>
        <v>611.09027777777783</v>
      </c>
      <c r="AF471" s="189">
        <f t="shared" si="46"/>
        <v>1759.94</v>
      </c>
      <c r="AG471" s="368">
        <f t="shared" si="45"/>
        <v>2371.0302777777779</v>
      </c>
      <c r="AH471" s="190">
        <v>0.06</v>
      </c>
      <c r="AI471" s="181">
        <f t="shared" si="39"/>
        <v>1432.6799999999998</v>
      </c>
    </row>
    <row r="472" spans="1:35" x14ac:dyDescent="0.25">
      <c r="A472" s="470" t="s">
        <v>615</v>
      </c>
      <c r="B472" s="180" t="s">
        <v>37</v>
      </c>
      <c r="C472" s="328" t="s">
        <v>37</v>
      </c>
      <c r="D472" s="180" t="s">
        <v>99</v>
      </c>
      <c r="E472" s="331" t="s">
        <v>459</v>
      </c>
      <c r="F472" s="180" t="s">
        <v>760</v>
      </c>
      <c r="G472" s="171" t="s">
        <v>761</v>
      </c>
      <c r="H472" s="186">
        <v>2694</v>
      </c>
      <c r="I472" s="186">
        <v>9210</v>
      </c>
      <c r="J472" s="472">
        <f t="shared" si="43"/>
        <v>6516</v>
      </c>
      <c r="K472" s="180" t="s">
        <v>723</v>
      </c>
      <c r="L472" s="180">
        <v>33175379</v>
      </c>
      <c r="M472" s="144">
        <v>45308</v>
      </c>
      <c r="N472" s="144" t="s">
        <v>197</v>
      </c>
      <c r="O472" s="180" t="s">
        <v>148</v>
      </c>
      <c r="P472" s="180" t="s">
        <v>252</v>
      </c>
      <c r="Q472" s="274">
        <v>200666</v>
      </c>
      <c r="R472" s="274">
        <v>401272</v>
      </c>
      <c r="S472" s="182">
        <f t="shared" si="42"/>
        <v>200606</v>
      </c>
      <c r="T472" s="216">
        <v>50175.68</v>
      </c>
      <c r="U472" s="180">
        <v>168</v>
      </c>
      <c r="V472" s="180" t="s">
        <v>64</v>
      </c>
      <c r="W472" s="180" t="s">
        <v>64</v>
      </c>
      <c r="X472" s="180" t="s">
        <v>276</v>
      </c>
      <c r="Y472" s="180" t="s">
        <v>115</v>
      </c>
      <c r="Z472" s="180" t="s">
        <v>1815</v>
      </c>
      <c r="AA472" s="194">
        <v>0.04</v>
      </c>
      <c r="AB472" s="197" t="s">
        <v>552</v>
      </c>
      <c r="AC472" s="188">
        <v>1.7000000000000001E-2</v>
      </c>
      <c r="AD472" s="180">
        <f t="shared" si="37"/>
        <v>16050.880000000001</v>
      </c>
      <c r="AE472" s="180">
        <f t="shared" si="44"/>
        <v>2388.5238095238096</v>
      </c>
      <c r="AF472" s="189">
        <f t="shared" si="46"/>
        <v>6821.6240000000007</v>
      </c>
      <c r="AG472" s="368">
        <f t="shared" si="45"/>
        <v>9210.1478095238108</v>
      </c>
      <c r="AH472" s="190">
        <v>0.03</v>
      </c>
      <c r="AI472" s="181">
        <f t="shared" si="39"/>
        <v>6018.1799999999994</v>
      </c>
    </row>
    <row r="473" spans="1:35" x14ac:dyDescent="0.25">
      <c r="A473" s="470" t="s">
        <v>615</v>
      </c>
      <c r="B473" s="180" t="s">
        <v>37</v>
      </c>
      <c r="C473" s="328" t="s">
        <v>37</v>
      </c>
      <c r="D473" s="180" t="s">
        <v>99</v>
      </c>
      <c r="E473" s="331" t="s">
        <v>917</v>
      </c>
      <c r="F473" s="180" t="s">
        <v>918</v>
      </c>
      <c r="G473" s="171" t="s">
        <v>919</v>
      </c>
      <c r="H473" s="186">
        <v>0</v>
      </c>
      <c r="I473" s="186">
        <v>8000</v>
      </c>
      <c r="J473" s="472">
        <f t="shared" si="43"/>
        <v>8000</v>
      </c>
      <c r="K473" s="180" t="s">
        <v>1816</v>
      </c>
      <c r="L473" s="180">
        <v>27676531</v>
      </c>
      <c r="M473" s="144">
        <v>45308</v>
      </c>
      <c r="N473" s="144" t="s">
        <v>197</v>
      </c>
      <c r="O473" s="180" t="s">
        <v>148</v>
      </c>
      <c r="P473" s="318" t="s">
        <v>339</v>
      </c>
      <c r="Q473" s="186">
        <v>0</v>
      </c>
      <c r="R473" s="186">
        <v>30000</v>
      </c>
      <c r="S473" s="182">
        <f t="shared" si="42"/>
        <v>30000</v>
      </c>
      <c r="T473" s="216">
        <v>48000</v>
      </c>
      <c r="U473" s="180">
        <v>6</v>
      </c>
      <c r="V473" s="180" t="s">
        <v>62</v>
      </c>
      <c r="W473" s="180" t="s">
        <v>62</v>
      </c>
      <c r="X473" s="180" t="s">
        <v>276</v>
      </c>
      <c r="Y473" s="180"/>
      <c r="Z473" s="180" t="s">
        <v>1817</v>
      </c>
      <c r="AA473" s="194">
        <v>0.03</v>
      </c>
      <c r="AB473" s="197" t="s">
        <v>552</v>
      </c>
      <c r="AC473" s="188">
        <v>0.1</v>
      </c>
      <c r="AD473" s="180">
        <f t="shared" si="37"/>
        <v>900</v>
      </c>
      <c r="AE473" s="180">
        <f t="shared" si="44"/>
        <v>5000</v>
      </c>
      <c r="AF473" s="189">
        <f t="shared" si="46"/>
        <v>3000</v>
      </c>
      <c r="AG473" s="368">
        <f t="shared" si="45"/>
        <v>8000</v>
      </c>
      <c r="AH473" s="190">
        <v>0.06</v>
      </c>
      <c r="AI473" s="181">
        <f t="shared" si="39"/>
        <v>1800</v>
      </c>
    </row>
    <row r="474" spans="1:35" x14ac:dyDescent="0.25">
      <c r="A474" s="470" t="s">
        <v>615</v>
      </c>
      <c r="B474" s="180" t="s">
        <v>29</v>
      </c>
      <c r="C474" s="328" t="s">
        <v>29</v>
      </c>
      <c r="D474" s="21" t="s">
        <v>168</v>
      </c>
      <c r="E474" s="19" t="s">
        <v>405</v>
      </c>
      <c r="F474" s="171" t="s">
        <v>811</v>
      </c>
      <c r="G474" s="171" t="s">
        <v>812</v>
      </c>
      <c r="H474" s="186">
        <v>729</v>
      </c>
      <c r="I474" s="186">
        <v>1440</v>
      </c>
      <c r="J474" s="472">
        <f t="shared" si="43"/>
        <v>711</v>
      </c>
      <c r="K474" s="180" t="s">
        <v>1818</v>
      </c>
      <c r="L474" s="180">
        <v>24065018</v>
      </c>
      <c r="M474" s="144">
        <v>45308</v>
      </c>
      <c r="N474" s="144" t="s">
        <v>197</v>
      </c>
      <c r="O474" s="180" t="s">
        <v>43</v>
      </c>
      <c r="P474" s="180" t="s">
        <v>43</v>
      </c>
      <c r="Q474" s="186">
        <v>9921</v>
      </c>
      <c r="R474" s="186">
        <v>46703</v>
      </c>
      <c r="S474" s="182">
        <f t="shared" si="42"/>
        <v>36782</v>
      </c>
      <c r="T474" s="216">
        <v>33346</v>
      </c>
      <c r="U474" s="180">
        <v>120</v>
      </c>
      <c r="V474" s="180" t="s">
        <v>63</v>
      </c>
      <c r="W474" s="180" t="s">
        <v>63</v>
      </c>
      <c r="X474" s="180" t="s">
        <v>277</v>
      </c>
      <c r="Y474" s="180"/>
      <c r="Z474" s="180" t="s">
        <v>1819</v>
      </c>
      <c r="AA474" s="194">
        <v>0.03</v>
      </c>
      <c r="AB474" s="197" t="s">
        <v>552</v>
      </c>
      <c r="AC474" s="188">
        <v>2.2499999999999999E-2</v>
      </c>
      <c r="AD474" s="180">
        <f t="shared" si="37"/>
        <v>1401.09</v>
      </c>
      <c r="AE474" s="180">
        <f t="shared" si="44"/>
        <v>389.19166666666666</v>
      </c>
      <c r="AF474" s="189">
        <f t="shared" si="46"/>
        <v>1050.8174999999999</v>
      </c>
      <c r="AG474" s="368">
        <f t="shared" si="45"/>
        <v>1440.0091666666665</v>
      </c>
      <c r="AH474" s="190">
        <v>0.06</v>
      </c>
      <c r="AI474" s="181">
        <f t="shared" si="39"/>
        <v>2206.92</v>
      </c>
    </row>
    <row r="475" spans="1:35" x14ac:dyDescent="0.25">
      <c r="A475" s="470" t="s">
        <v>615</v>
      </c>
      <c r="B475" s="180" t="s">
        <v>29</v>
      </c>
      <c r="C475" s="328" t="s">
        <v>29</v>
      </c>
      <c r="D475" s="21" t="s">
        <v>168</v>
      </c>
      <c r="E475" s="19" t="s">
        <v>405</v>
      </c>
      <c r="F475" s="180" t="s">
        <v>732</v>
      </c>
      <c r="G475" s="171" t="s">
        <v>1810</v>
      </c>
      <c r="H475" s="186">
        <v>4455</v>
      </c>
      <c r="I475" s="186">
        <v>4083</v>
      </c>
      <c r="J475" s="472">
        <f t="shared" si="43"/>
        <v>-372</v>
      </c>
      <c r="K475" s="180" t="s">
        <v>1820</v>
      </c>
      <c r="L475" s="180">
        <v>25096455</v>
      </c>
      <c r="M475" s="144">
        <v>45308</v>
      </c>
      <c r="N475" s="144" t="s">
        <v>197</v>
      </c>
      <c r="O475" s="180" t="s">
        <v>43</v>
      </c>
      <c r="P475" s="180" t="s">
        <v>43</v>
      </c>
      <c r="Q475" s="274">
        <v>158983</v>
      </c>
      <c r="R475" s="274">
        <v>177892</v>
      </c>
      <c r="S475" s="182">
        <f t="shared" si="42"/>
        <v>18909</v>
      </c>
      <c r="T475" s="216">
        <v>7135</v>
      </c>
      <c r="U475" s="180">
        <v>168</v>
      </c>
      <c r="V475" s="180" t="s">
        <v>63</v>
      </c>
      <c r="W475" s="180" t="s">
        <v>63</v>
      </c>
      <c r="X475" s="180" t="s">
        <v>277</v>
      </c>
      <c r="Y475" s="180"/>
      <c r="Z475" s="180" t="s">
        <v>1821</v>
      </c>
      <c r="AA475" s="194">
        <v>0.04</v>
      </c>
      <c r="AB475" s="197" t="s">
        <v>552</v>
      </c>
      <c r="AC475" s="188">
        <v>1.7000000000000001E-2</v>
      </c>
      <c r="AD475" s="180">
        <f t="shared" si="37"/>
        <v>7115.68</v>
      </c>
      <c r="AE475" s="180">
        <f t="shared" si="44"/>
        <v>1058.8809523809523</v>
      </c>
      <c r="AF475" s="189">
        <f t="shared" si="46"/>
        <v>3024.1640000000002</v>
      </c>
      <c r="AG475" s="368">
        <f t="shared" si="45"/>
        <v>4083.0449523809525</v>
      </c>
      <c r="AH475" s="190">
        <v>0.03</v>
      </c>
      <c r="AI475" s="181">
        <f t="shared" si="39"/>
        <v>567.27</v>
      </c>
    </row>
    <row r="476" spans="1:35" x14ac:dyDescent="0.25">
      <c r="A476" s="470" t="s">
        <v>615</v>
      </c>
      <c r="B476" s="180" t="s">
        <v>44</v>
      </c>
      <c r="C476" s="328" t="s">
        <v>37</v>
      </c>
      <c r="D476" s="180" t="s">
        <v>99</v>
      </c>
      <c r="E476" s="331" t="s">
        <v>459</v>
      </c>
      <c r="F476" s="180" t="s">
        <v>935</v>
      </c>
      <c r="G476" s="171" t="s">
        <v>1822</v>
      </c>
      <c r="H476" s="186">
        <v>0</v>
      </c>
      <c r="I476" s="186">
        <v>6900</v>
      </c>
      <c r="J476" s="472">
        <f t="shared" si="43"/>
        <v>6900</v>
      </c>
      <c r="K476" s="180" t="s">
        <v>1823</v>
      </c>
      <c r="L476" s="180">
        <v>12489160</v>
      </c>
      <c r="M476" s="144">
        <v>45308</v>
      </c>
      <c r="N476" s="144" t="s">
        <v>197</v>
      </c>
      <c r="O476" s="180" t="s">
        <v>148</v>
      </c>
      <c r="P476" s="318" t="s">
        <v>334</v>
      </c>
      <c r="Q476" s="186">
        <v>0</v>
      </c>
      <c r="R476" s="186">
        <v>157214</v>
      </c>
      <c r="S476" s="182">
        <f t="shared" si="42"/>
        <v>157214</v>
      </c>
      <c r="T476" s="216">
        <v>87007</v>
      </c>
      <c r="U476" s="180">
        <v>72</v>
      </c>
      <c r="V476" s="180" t="s">
        <v>64</v>
      </c>
      <c r="W476" s="180" t="s">
        <v>64</v>
      </c>
      <c r="X476" s="180" t="s">
        <v>276</v>
      </c>
      <c r="Y476" s="180" t="s">
        <v>665</v>
      </c>
      <c r="Z476" s="180" t="s">
        <v>1824</v>
      </c>
      <c r="AA476" s="194">
        <v>0.03</v>
      </c>
      <c r="AB476" s="197" t="s">
        <v>552</v>
      </c>
      <c r="AC476" s="188">
        <v>0.03</v>
      </c>
      <c r="AD476" s="180">
        <f t="shared" si="37"/>
        <v>4716.42</v>
      </c>
      <c r="AE476" s="180">
        <f t="shared" si="44"/>
        <v>2183.5277777777778</v>
      </c>
      <c r="AF476" s="189">
        <f t="shared" si="46"/>
        <v>4716.42</v>
      </c>
      <c r="AG476" s="368">
        <f t="shared" si="45"/>
        <v>6899.9477777777774</v>
      </c>
      <c r="AH476" s="190">
        <v>0.06</v>
      </c>
      <c r="AI476" s="181">
        <f t="shared" si="39"/>
        <v>9432.84</v>
      </c>
    </row>
    <row r="477" spans="1:35" x14ac:dyDescent="0.25">
      <c r="A477" s="470" t="s">
        <v>615</v>
      </c>
      <c r="B477" s="180" t="s">
        <v>49</v>
      </c>
      <c r="C477" s="328" t="s">
        <v>49</v>
      </c>
      <c r="D477" s="180" t="s">
        <v>133</v>
      </c>
      <c r="E477" s="331" t="s">
        <v>189</v>
      </c>
      <c r="F477" s="180" t="s">
        <v>895</v>
      </c>
      <c r="G477" s="171" t="s">
        <v>1395</v>
      </c>
      <c r="H477" s="186">
        <v>0</v>
      </c>
      <c r="I477" s="186">
        <v>19235</v>
      </c>
      <c r="J477" s="472">
        <f t="shared" si="43"/>
        <v>19235</v>
      </c>
      <c r="K477" s="180" t="s">
        <v>1825</v>
      </c>
      <c r="L477" s="180">
        <v>26760408</v>
      </c>
      <c r="M477" s="144">
        <v>45308</v>
      </c>
      <c r="N477" s="144" t="s">
        <v>197</v>
      </c>
      <c r="O477" s="180" t="s">
        <v>128</v>
      </c>
      <c r="P477" s="180" t="s">
        <v>128</v>
      </c>
      <c r="Q477" s="186">
        <v>0</v>
      </c>
      <c r="R477" s="186">
        <v>838053</v>
      </c>
      <c r="S477" s="182">
        <f t="shared" ref="S477:S540" si="47">R477-Q477</f>
        <v>838053</v>
      </c>
      <c r="T477" s="216">
        <v>35533</v>
      </c>
      <c r="U477" s="180">
        <v>168</v>
      </c>
      <c r="V477" s="180" t="s">
        <v>64</v>
      </c>
      <c r="W477" s="180" t="s">
        <v>64</v>
      </c>
      <c r="X477" s="180" t="s">
        <v>276</v>
      </c>
      <c r="Y477" s="180" t="s">
        <v>609</v>
      </c>
      <c r="Z477" s="180" t="s">
        <v>1826</v>
      </c>
      <c r="AA477" s="194">
        <v>0.04</v>
      </c>
      <c r="AB477" s="197" t="s">
        <v>552</v>
      </c>
      <c r="AC477" s="188">
        <v>1.7000000000000001E-2</v>
      </c>
      <c r="AD477" s="180">
        <f t="shared" si="37"/>
        <v>33522.120000000003</v>
      </c>
      <c r="AE477" s="180">
        <f t="shared" si="44"/>
        <v>4988.4107142857147</v>
      </c>
      <c r="AF477" s="189">
        <f t="shared" si="46"/>
        <v>14246.901000000002</v>
      </c>
      <c r="AG477" s="368">
        <f t="shared" si="45"/>
        <v>19235.311714285715</v>
      </c>
      <c r="AH477" s="190">
        <v>0.03</v>
      </c>
      <c r="AI477" s="181">
        <f t="shared" si="39"/>
        <v>25141.59</v>
      </c>
    </row>
    <row r="478" spans="1:35" x14ac:dyDescent="0.25">
      <c r="A478" s="470" t="s">
        <v>615</v>
      </c>
      <c r="B478" s="180" t="s">
        <v>31</v>
      </c>
      <c r="C478" s="328" t="s">
        <v>31</v>
      </c>
      <c r="D478" s="180" t="s">
        <v>101</v>
      </c>
      <c r="E478" s="331" t="s">
        <v>32</v>
      </c>
      <c r="F478" s="180" t="s">
        <v>530</v>
      </c>
      <c r="G478" s="171" t="s">
        <v>569</v>
      </c>
      <c r="H478" s="186">
        <v>24860</v>
      </c>
      <c r="I478" s="186">
        <v>23700</v>
      </c>
      <c r="J478" s="472">
        <f t="shared" si="43"/>
        <v>-1160</v>
      </c>
      <c r="K478" s="180" t="s">
        <v>639</v>
      </c>
      <c r="L478" s="180">
        <v>28585238</v>
      </c>
      <c r="M478" s="144">
        <v>45308</v>
      </c>
      <c r="N478" s="144" t="s">
        <v>197</v>
      </c>
      <c r="O478" s="180" t="s">
        <v>128</v>
      </c>
      <c r="P478" s="180" t="s">
        <v>128</v>
      </c>
      <c r="Q478" s="274"/>
      <c r="R478" s="274">
        <v>1032570</v>
      </c>
      <c r="S478" s="182">
        <f t="shared" si="47"/>
        <v>1032570</v>
      </c>
      <c r="T478" s="216">
        <v>23700</v>
      </c>
      <c r="U478" s="180">
        <v>168</v>
      </c>
      <c r="V478" s="180" t="s">
        <v>63</v>
      </c>
      <c r="W478" s="180" t="s">
        <v>63</v>
      </c>
      <c r="X478" s="180" t="s">
        <v>277</v>
      </c>
      <c r="Y478" s="180"/>
      <c r="Z478" s="180" t="s">
        <v>1827</v>
      </c>
      <c r="AA478" s="194">
        <v>0.04</v>
      </c>
      <c r="AB478" s="197" t="s">
        <v>552</v>
      </c>
      <c r="AC478" s="188">
        <v>1.7000000000000001E-2</v>
      </c>
      <c r="AD478" s="180">
        <f t="shared" si="37"/>
        <v>41302.800000000003</v>
      </c>
      <c r="AE478" s="180">
        <f t="shared" si="44"/>
        <v>6146.25</v>
      </c>
      <c r="AF478" s="189">
        <f t="shared" si="46"/>
        <v>17553.690000000002</v>
      </c>
      <c r="AG478" s="368">
        <f t="shared" si="45"/>
        <v>23699.940000000002</v>
      </c>
      <c r="AH478" s="190">
        <v>0.03</v>
      </c>
      <c r="AI478" s="181">
        <f t="shared" si="39"/>
        <v>30977.1</v>
      </c>
    </row>
    <row r="479" spans="1:35" x14ac:dyDescent="0.25">
      <c r="A479" s="470" t="s">
        <v>615</v>
      </c>
      <c r="B479" s="180" t="s">
        <v>29</v>
      </c>
      <c r="C479" s="328" t="s">
        <v>29</v>
      </c>
      <c r="D479" s="21" t="s">
        <v>168</v>
      </c>
      <c r="E479" s="21" t="s">
        <v>454</v>
      </c>
      <c r="F479" s="180" t="s">
        <v>881</v>
      </c>
      <c r="G479" s="171" t="s">
        <v>1646</v>
      </c>
      <c r="H479" s="186">
        <v>0</v>
      </c>
      <c r="I479" s="186">
        <v>11391</v>
      </c>
      <c r="J479" s="472">
        <f t="shared" si="43"/>
        <v>11391</v>
      </c>
      <c r="K479" s="180" t="s">
        <v>1828</v>
      </c>
      <c r="L479" s="180">
        <v>25749325</v>
      </c>
      <c r="M479" s="144">
        <v>45308</v>
      </c>
      <c r="N479" s="144" t="s">
        <v>197</v>
      </c>
      <c r="O479" s="180" t="s">
        <v>148</v>
      </c>
      <c r="P479" s="180" t="s">
        <v>264</v>
      </c>
      <c r="Q479" s="274">
        <v>0</v>
      </c>
      <c r="R479" s="274">
        <v>496296</v>
      </c>
      <c r="S479" s="182">
        <f t="shared" si="47"/>
        <v>496296</v>
      </c>
      <c r="T479" s="216">
        <v>465418</v>
      </c>
      <c r="U479" s="180">
        <v>168</v>
      </c>
      <c r="V479" s="180" t="s">
        <v>62</v>
      </c>
      <c r="W479" s="180" t="s">
        <v>62</v>
      </c>
      <c r="X479" s="180" t="s">
        <v>276</v>
      </c>
      <c r="Y479" s="180"/>
      <c r="Z479" s="180" t="s">
        <v>1829</v>
      </c>
      <c r="AA479" s="194">
        <v>0.04</v>
      </c>
      <c r="AB479" s="197" t="s">
        <v>552</v>
      </c>
      <c r="AC479" s="188">
        <v>1.7000000000000001E-2</v>
      </c>
      <c r="AD479" s="180">
        <f t="shared" si="37"/>
        <v>19851.84</v>
      </c>
      <c r="AE479" s="180">
        <f t="shared" si="44"/>
        <v>2954.1428571428573</v>
      </c>
      <c r="AF479" s="189">
        <f t="shared" si="46"/>
        <v>8437.0320000000011</v>
      </c>
      <c r="AG479" s="368">
        <f t="shared" si="45"/>
        <v>11391.174857142858</v>
      </c>
      <c r="AH479" s="190">
        <v>0.03</v>
      </c>
      <c r="AI479" s="181">
        <f t="shared" si="39"/>
        <v>14888.88</v>
      </c>
    </row>
    <row r="480" spans="1:35" x14ac:dyDescent="0.25">
      <c r="A480" s="470" t="s">
        <v>615</v>
      </c>
      <c r="B480" s="180" t="s">
        <v>27</v>
      </c>
      <c r="C480" s="328" t="s">
        <v>27</v>
      </c>
      <c r="D480" s="180" t="s">
        <v>5938</v>
      </c>
      <c r="E480" s="331" t="s">
        <v>209</v>
      </c>
      <c r="F480" s="180" t="s">
        <v>564</v>
      </c>
      <c r="G480" s="171" t="s">
        <v>565</v>
      </c>
      <c r="H480" s="186">
        <v>0</v>
      </c>
      <c r="I480" s="186">
        <v>746</v>
      </c>
      <c r="J480" s="472">
        <f t="shared" si="43"/>
        <v>746</v>
      </c>
      <c r="K480" s="180" t="s">
        <v>1830</v>
      </c>
      <c r="L480" s="180">
        <v>24888593</v>
      </c>
      <c r="M480" s="144">
        <v>45308</v>
      </c>
      <c r="N480" s="144" t="s">
        <v>197</v>
      </c>
      <c r="O480" s="180" t="s">
        <v>128</v>
      </c>
      <c r="P480" s="180" t="s">
        <v>128</v>
      </c>
      <c r="Q480" s="274">
        <v>0</v>
      </c>
      <c r="R480" s="274">
        <v>22430</v>
      </c>
      <c r="S480" s="182">
        <f t="shared" si="47"/>
        <v>22430</v>
      </c>
      <c r="T480" s="216">
        <v>20208</v>
      </c>
      <c r="U480" s="180">
        <v>108</v>
      </c>
      <c r="V480" s="180" t="s">
        <v>62</v>
      </c>
      <c r="W480" s="180" t="s">
        <v>62</v>
      </c>
      <c r="X480" s="180" t="s">
        <v>276</v>
      </c>
      <c r="Y480" s="180"/>
      <c r="Z480" s="180" t="s">
        <v>1831</v>
      </c>
      <c r="AA480" s="194">
        <v>0.03</v>
      </c>
      <c r="AB480" s="197" t="s">
        <v>552</v>
      </c>
      <c r="AC480" s="188">
        <v>2.4E-2</v>
      </c>
      <c r="AD480" s="180">
        <f t="shared" si="37"/>
        <v>672.9</v>
      </c>
      <c r="AE480" s="180">
        <f t="shared" si="44"/>
        <v>207.68518518518519</v>
      </c>
      <c r="AF480" s="189">
        <f t="shared" si="46"/>
        <v>538.32000000000005</v>
      </c>
      <c r="AG480" s="368">
        <f t="shared" si="45"/>
        <v>746.00518518518527</v>
      </c>
      <c r="AH480" s="190">
        <v>0.06</v>
      </c>
      <c r="AI480" s="181">
        <f t="shared" si="39"/>
        <v>1345.8</v>
      </c>
    </row>
    <row r="481" spans="1:35" x14ac:dyDescent="0.25">
      <c r="A481" s="470" t="s">
        <v>615</v>
      </c>
      <c r="B481" s="180" t="s">
        <v>241</v>
      </c>
      <c r="C481" s="328" t="s">
        <v>241</v>
      </c>
      <c r="D481" s="180" t="s">
        <v>101</v>
      </c>
      <c r="E481" s="331" t="s">
        <v>489</v>
      </c>
      <c r="F481" s="180" t="s">
        <v>836</v>
      </c>
      <c r="G481" s="171" t="s">
        <v>605</v>
      </c>
      <c r="H481" s="186">
        <v>0</v>
      </c>
      <c r="I481" s="186">
        <v>8275</v>
      </c>
      <c r="J481" s="186">
        <f t="shared" si="43"/>
        <v>8275</v>
      </c>
      <c r="K481" s="180" t="s">
        <v>1832</v>
      </c>
      <c r="L481" s="180">
        <v>31972771</v>
      </c>
      <c r="M481" s="144">
        <v>45308</v>
      </c>
      <c r="N481" s="144" t="s">
        <v>197</v>
      </c>
      <c r="O481" s="180" t="s">
        <v>43</v>
      </c>
      <c r="P481" s="180" t="s">
        <v>43</v>
      </c>
      <c r="Q481" s="274">
        <v>0</v>
      </c>
      <c r="R481" s="274">
        <v>360535</v>
      </c>
      <c r="S481" s="182">
        <f t="shared" si="47"/>
        <v>360535</v>
      </c>
      <c r="T481" s="216">
        <v>38596.9</v>
      </c>
      <c r="U481" s="180">
        <v>168</v>
      </c>
      <c r="V481" s="180" t="s">
        <v>64</v>
      </c>
      <c r="W481" s="180" t="s">
        <v>64</v>
      </c>
      <c r="X481" s="180" t="s">
        <v>276</v>
      </c>
      <c r="Y481" s="180" t="s">
        <v>115</v>
      </c>
      <c r="Z481" s="180" t="s">
        <v>1833</v>
      </c>
      <c r="AA481" s="194">
        <v>0.04</v>
      </c>
      <c r="AB481" s="197" t="s">
        <v>552</v>
      </c>
      <c r="AC481" s="188">
        <v>1.7000000000000001E-2</v>
      </c>
      <c r="AD481" s="180">
        <f t="shared" si="37"/>
        <v>14421.4</v>
      </c>
      <c r="AE481" s="180">
        <f t="shared" si="44"/>
        <v>2146.0416666666665</v>
      </c>
      <c r="AF481" s="189">
        <f t="shared" si="46"/>
        <v>6129.0950000000003</v>
      </c>
      <c r="AG481" s="368">
        <f t="shared" si="45"/>
        <v>8275.1366666666672</v>
      </c>
      <c r="AH481" s="190">
        <v>0.03</v>
      </c>
      <c r="AI481" s="189">
        <f t="shared" si="39"/>
        <v>10816.05</v>
      </c>
    </row>
    <row r="482" spans="1:35" x14ac:dyDescent="0.25">
      <c r="A482" s="470" t="s">
        <v>615</v>
      </c>
      <c r="B482" s="180" t="s">
        <v>33</v>
      </c>
      <c r="C482" s="328" t="s">
        <v>39</v>
      </c>
      <c r="D482" s="180" t="s">
        <v>167</v>
      </c>
      <c r="E482" s="331" t="s">
        <v>921</v>
      </c>
      <c r="F482" s="180" t="s">
        <v>783</v>
      </c>
      <c r="G482" s="171" t="s">
        <v>784</v>
      </c>
      <c r="H482" s="186">
        <v>0</v>
      </c>
      <c r="I482" s="186">
        <v>4622</v>
      </c>
      <c r="J482" s="186">
        <f t="shared" si="43"/>
        <v>4622</v>
      </c>
      <c r="K482" s="502" t="s">
        <v>1834</v>
      </c>
      <c r="L482" s="180">
        <v>23533509</v>
      </c>
      <c r="M482" s="144">
        <v>45308</v>
      </c>
      <c r="N482" s="144" t="s">
        <v>197</v>
      </c>
      <c r="O482" s="180" t="s">
        <v>148</v>
      </c>
      <c r="P482" s="180" t="s">
        <v>273</v>
      </c>
      <c r="Q482" s="274">
        <v>0</v>
      </c>
      <c r="R482" s="274">
        <v>197019</v>
      </c>
      <c r="S482" s="182">
        <f t="shared" si="47"/>
        <v>197019</v>
      </c>
      <c r="T482" s="216">
        <v>27844.84</v>
      </c>
      <c r="U482" s="180">
        <v>168</v>
      </c>
      <c r="V482" s="180" t="s">
        <v>64</v>
      </c>
      <c r="W482" s="180" t="s">
        <v>64</v>
      </c>
      <c r="X482" s="180" t="s">
        <v>276</v>
      </c>
      <c r="Y482" s="180" t="s">
        <v>662</v>
      </c>
      <c r="Z482" s="180" t="s">
        <v>1835</v>
      </c>
      <c r="AA482" s="194">
        <v>0.04</v>
      </c>
      <c r="AB482" s="197" t="s">
        <v>552</v>
      </c>
      <c r="AC482" s="188">
        <v>1.7000000000000001E-2</v>
      </c>
      <c r="AD482" s="180">
        <f t="shared" si="37"/>
        <v>7880.76</v>
      </c>
      <c r="AE482" s="180">
        <f t="shared" si="44"/>
        <v>1172.7321428571429</v>
      </c>
      <c r="AF482" s="189">
        <f t="shared" si="46"/>
        <v>3349.3230000000003</v>
      </c>
      <c r="AG482" s="368">
        <f t="shared" si="45"/>
        <v>4522.0551428571434</v>
      </c>
      <c r="AH482" s="190">
        <v>0.03</v>
      </c>
      <c r="AI482" s="189">
        <f t="shared" si="39"/>
        <v>5910.57</v>
      </c>
    </row>
    <row r="483" spans="1:35" x14ac:dyDescent="0.25">
      <c r="A483" s="470" t="s">
        <v>615</v>
      </c>
      <c r="B483" s="180" t="s">
        <v>184</v>
      </c>
      <c r="C483" s="328" t="s">
        <v>184</v>
      </c>
      <c r="D483" s="180" t="s">
        <v>101</v>
      </c>
      <c r="E483" s="331" t="s">
        <v>417</v>
      </c>
      <c r="F483" s="180" t="s">
        <v>880</v>
      </c>
      <c r="G483" s="180" t="s">
        <v>669</v>
      </c>
      <c r="H483" s="186">
        <v>0</v>
      </c>
      <c r="I483" s="186">
        <v>13587</v>
      </c>
      <c r="J483" s="186">
        <f t="shared" si="43"/>
        <v>13587</v>
      </c>
      <c r="K483" s="180" t="s">
        <v>1836</v>
      </c>
      <c r="L483" s="180">
        <v>21778704</v>
      </c>
      <c r="M483" s="144">
        <v>45308</v>
      </c>
      <c r="N483" s="144" t="s">
        <v>197</v>
      </c>
      <c r="O483" s="180" t="s">
        <v>173</v>
      </c>
      <c r="P483" s="21" t="s">
        <v>352</v>
      </c>
      <c r="Q483" s="274">
        <v>0</v>
      </c>
      <c r="R483" s="274">
        <v>591974</v>
      </c>
      <c r="S483" s="182">
        <f t="shared" si="47"/>
        <v>591974</v>
      </c>
      <c r="T483" s="216">
        <v>40591</v>
      </c>
      <c r="U483" s="180">
        <v>168</v>
      </c>
      <c r="V483" s="180" t="s">
        <v>64</v>
      </c>
      <c r="W483" s="180" t="s">
        <v>64</v>
      </c>
      <c r="X483" s="180" t="s">
        <v>276</v>
      </c>
      <c r="Y483" s="180" t="s">
        <v>115</v>
      </c>
      <c r="Z483" s="180" t="s">
        <v>1837</v>
      </c>
      <c r="AA483" s="194">
        <v>0.04</v>
      </c>
      <c r="AB483" s="197" t="s">
        <v>552</v>
      </c>
      <c r="AC483" s="188">
        <v>1.7000000000000001E-2</v>
      </c>
      <c r="AD483" s="180">
        <f t="shared" si="37"/>
        <v>23678.959999999999</v>
      </c>
      <c r="AE483" s="180">
        <f t="shared" si="44"/>
        <v>3523.6547619047619</v>
      </c>
      <c r="AF483" s="189">
        <f t="shared" si="46"/>
        <v>10063.558000000001</v>
      </c>
      <c r="AG483" s="368">
        <f t="shared" si="45"/>
        <v>13587.212761904762</v>
      </c>
      <c r="AH483" s="190">
        <v>0.03</v>
      </c>
      <c r="AI483" s="189">
        <f t="shared" si="39"/>
        <v>17759.219999999998</v>
      </c>
    </row>
    <row r="484" spans="1:35" x14ac:dyDescent="0.25">
      <c r="A484" s="470" t="s">
        <v>615</v>
      </c>
      <c r="B484" s="180" t="s">
        <v>29</v>
      </c>
      <c r="C484" s="328" t="s">
        <v>29</v>
      </c>
      <c r="D484" s="21" t="s">
        <v>168</v>
      </c>
      <c r="E484" s="331" t="s">
        <v>455</v>
      </c>
      <c r="F484" s="180" t="s">
        <v>698</v>
      </c>
      <c r="G484" s="180" t="s">
        <v>655</v>
      </c>
      <c r="H484" s="186">
        <v>1763</v>
      </c>
      <c r="I484" s="186">
        <v>2051</v>
      </c>
      <c r="J484" s="186">
        <f t="shared" si="43"/>
        <v>288</v>
      </c>
      <c r="K484" s="180" t="s">
        <v>1838</v>
      </c>
      <c r="L484" s="180">
        <v>22337628</v>
      </c>
      <c r="M484" s="144">
        <v>45308</v>
      </c>
      <c r="N484" s="144" t="s">
        <v>197</v>
      </c>
      <c r="O484" s="180" t="s">
        <v>173</v>
      </c>
      <c r="P484" s="180" t="s">
        <v>463</v>
      </c>
      <c r="Q484" s="274">
        <v>42025</v>
      </c>
      <c r="R484" s="274">
        <v>66519</v>
      </c>
      <c r="S484" s="182">
        <f t="shared" si="47"/>
        <v>24494</v>
      </c>
      <c r="T484" s="216">
        <v>20067</v>
      </c>
      <c r="U484" s="180">
        <v>120</v>
      </c>
      <c r="V484" s="180" t="s">
        <v>63</v>
      </c>
      <c r="W484" s="180" t="s">
        <v>63</v>
      </c>
      <c r="X484" s="180" t="s">
        <v>277</v>
      </c>
      <c r="Y484" s="180"/>
      <c r="Z484" s="180" t="s">
        <v>1839</v>
      </c>
      <c r="AA484" s="194">
        <v>0.03</v>
      </c>
      <c r="AB484" s="197" t="s">
        <v>552</v>
      </c>
      <c r="AC484" s="188">
        <v>2.2499999999999999E-2</v>
      </c>
      <c r="AD484" s="180">
        <f t="shared" si="37"/>
        <v>1995.57</v>
      </c>
      <c r="AE484" s="180">
        <f t="shared" si="44"/>
        <v>554.32500000000005</v>
      </c>
      <c r="AF484" s="189">
        <f t="shared" si="46"/>
        <v>1496.6775</v>
      </c>
      <c r="AG484" s="368">
        <f t="shared" si="45"/>
        <v>2051.0025000000001</v>
      </c>
      <c r="AH484" s="190">
        <v>0.06</v>
      </c>
      <c r="AI484" s="189">
        <f t="shared" si="39"/>
        <v>1469.6399999999999</v>
      </c>
    </row>
    <row r="485" spans="1:35" x14ac:dyDescent="0.25">
      <c r="A485" s="470" t="s">
        <v>615</v>
      </c>
      <c r="B485" s="180" t="s">
        <v>29</v>
      </c>
      <c r="C485" s="328" t="s">
        <v>29</v>
      </c>
      <c r="D485" s="21" t="s">
        <v>168</v>
      </c>
      <c r="E485" s="21" t="s">
        <v>454</v>
      </c>
      <c r="F485" s="180" t="s">
        <v>845</v>
      </c>
      <c r="G485" s="171" t="s">
        <v>592</v>
      </c>
      <c r="H485" s="186">
        <v>8343</v>
      </c>
      <c r="I485" s="186">
        <v>8533</v>
      </c>
      <c r="J485" s="186">
        <f t="shared" si="43"/>
        <v>190</v>
      </c>
      <c r="K485" s="180" t="s">
        <v>1840</v>
      </c>
      <c r="L485" s="180">
        <v>29509461</v>
      </c>
      <c r="M485" s="144">
        <v>45309</v>
      </c>
      <c r="N485" s="144" t="s">
        <v>197</v>
      </c>
      <c r="O485" s="180" t="s">
        <v>43</v>
      </c>
      <c r="P485" s="21" t="s">
        <v>43</v>
      </c>
      <c r="Q485" s="274">
        <v>296668</v>
      </c>
      <c r="R485" s="274">
        <v>371775</v>
      </c>
      <c r="S485" s="182">
        <f t="shared" si="47"/>
        <v>75107</v>
      </c>
      <c r="T485" s="216">
        <v>51700</v>
      </c>
      <c r="U485" s="180">
        <v>168</v>
      </c>
      <c r="V485" s="180" t="s">
        <v>63</v>
      </c>
      <c r="W485" s="180" t="s">
        <v>63</v>
      </c>
      <c r="X485" s="180" t="s">
        <v>277</v>
      </c>
      <c r="Y485" s="180"/>
      <c r="Z485" s="180" t="s">
        <v>1841</v>
      </c>
      <c r="AA485" s="194">
        <v>0.04</v>
      </c>
      <c r="AB485" s="197" t="s">
        <v>552</v>
      </c>
      <c r="AC485" s="188">
        <v>1.7000000000000001E-2</v>
      </c>
      <c r="AD485" s="180">
        <f t="shared" si="37"/>
        <v>14871</v>
      </c>
      <c r="AE485" s="180">
        <f t="shared" si="44"/>
        <v>2212.9464285714284</v>
      </c>
      <c r="AF485" s="189">
        <f t="shared" si="46"/>
        <v>6320.1750000000002</v>
      </c>
      <c r="AG485" s="368">
        <f t="shared" si="45"/>
        <v>8533.1214285714286</v>
      </c>
      <c r="AH485" s="190">
        <v>0.03</v>
      </c>
      <c r="AI485" s="189">
        <f t="shared" si="39"/>
        <v>2253.21</v>
      </c>
    </row>
    <row r="486" spans="1:35" x14ac:dyDescent="0.25">
      <c r="A486" s="470" t="s">
        <v>615</v>
      </c>
      <c r="B486" s="180" t="s">
        <v>39</v>
      </c>
      <c r="C486" s="328" t="s">
        <v>39</v>
      </c>
      <c r="D486" s="180" t="s">
        <v>167</v>
      </c>
      <c r="E486" s="19" t="s">
        <v>405</v>
      </c>
      <c r="F486" s="180" t="s">
        <v>835</v>
      </c>
      <c r="G486" s="171" t="s">
        <v>581</v>
      </c>
      <c r="H486" s="186">
        <v>4112</v>
      </c>
      <c r="I486" s="186">
        <v>57284</v>
      </c>
      <c r="J486" s="186">
        <f t="shared" si="43"/>
        <v>53172</v>
      </c>
      <c r="K486" s="180" t="s">
        <v>1842</v>
      </c>
      <c r="L486" s="180">
        <v>22998138</v>
      </c>
      <c r="M486" s="144">
        <v>45309</v>
      </c>
      <c r="N486" s="144" t="s">
        <v>197</v>
      </c>
      <c r="O486" s="180" t="s">
        <v>148</v>
      </c>
      <c r="P486" s="180" t="s">
        <v>258</v>
      </c>
      <c r="Q486" s="274">
        <v>122638.1</v>
      </c>
      <c r="R486" s="274">
        <v>2491460</v>
      </c>
      <c r="S486" s="182">
        <f t="shared" si="47"/>
        <v>2368821.9</v>
      </c>
      <c r="T486" s="216">
        <v>303176</v>
      </c>
      <c r="U486" s="180">
        <v>168</v>
      </c>
      <c r="V486" s="180" t="s">
        <v>64</v>
      </c>
      <c r="W486" s="180" t="s">
        <v>64</v>
      </c>
      <c r="X486" s="180" t="s">
        <v>277</v>
      </c>
      <c r="Y486" s="180"/>
      <c r="Z486" s="180" t="s">
        <v>1843</v>
      </c>
      <c r="AA486" s="194">
        <v>0.04</v>
      </c>
      <c r="AB486" s="197" t="s">
        <v>552</v>
      </c>
      <c r="AC486" s="188">
        <v>1.7000000000000001E-2</v>
      </c>
      <c r="AD486" s="180">
        <f t="shared" si="37"/>
        <v>99658.400000000009</v>
      </c>
      <c r="AE486" s="180">
        <f t="shared" si="44"/>
        <v>14830.119047619048</v>
      </c>
      <c r="AF486" s="189">
        <f t="shared" si="46"/>
        <v>42354.82</v>
      </c>
      <c r="AG486" s="368">
        <f t="shared" si="45"/>
        <v>57184.939047619046</v>
      </c>
      <c r="AH486" s="190">
        <v>0.03</v>
      </c>
      <c r="AI486" s="189">
        <f t="shared" si="39"/>
        <v>71064.656999999992</v>
      </c>
    </row>
    <row r="487" spans="1:35" x14ac:dyDescent="0.25">
      <c r="A487" s="470" t="s">
        <v>615</v>
      </c>
      <c r="B487" s="180" t="s">
        <v>44</v>
      </c>
      <c r="C487" s="328" t="s">
        <v>37</v>
      </c>
      <c r="D487" s="180" t="s">
        <v>99</v>
      </c>
      <c r="E487" s="331" t="s">
        <v>459</v>
      </c>
      <c r="F487" s="180" t="s">
        <v>671</v>
      </c>
      <c r="G487" s="171" t="s">
        <v>624</v>
      </c>
      <c r="H487" s="186">
        <v>0</v>
      </c>
      <c r="I487" s="186">
        <v>1545</v>
      </c>
      <c r="J487" s="186">
        <f t="shared" si="43"/>
        <v>1545</v>
      </c>
      <c r="K487" s="180" t="s">
        <v>1844</v>
      </c>
      <c r="L487" s="180">
        <v>23655720</v>
      </c>
      <c r="M487" s="144">
        <v>45309</v>
      </c>
      <c r="N487" s="144" t="s">
        <v>197</v>
      </c>
      <c r="O487" s="180" t="s">
        <v>148</v>
      </c>
      <c r="P487" s="180" t="s">
        <v>252</v>
      </c>
      <c r="Q487" s="274">
        <v>0</v>
      </c>
      <c r="R487" s="274">
        <v>50108</v>
      </c>
      <c r="S487" s="182">
        <f t="shared" si="47"/>
        <v>50108</v>
      </c>
      <c r="T487" s="216">
        <v>46502</v>
      </c>
      <c r="U487" s="180">
        <v>120</v>
      </c>
      <c r="V487" s="180" t="s">
        <v>62</v>
      </c>
      <c r="W487" s="180" t="s">
        <v>62</v>
      </c>
      <c r="X487" s="180" t="s">
        <v>276</v>
      </c>
      <c r="Y487" s="180"/>
      <c r="Z487" s="180" t="s">
        <v>1845</v>
      </c>
      <c r="AA487" s="194">
        <v>0.03</v>
      </c>
      <c r="AB487" s="197" t="s">
        <v>552</v>
      </c>
      <c r="AC487" s="188">
        <v>2.2499999999999999E-2</v>
      </c>
      <c r="AD487" s="180">
        <f t="shared" si="37"/>
        <v>1503.24</v>
      </c>
      <c r="AE487" s="180">
        <f t="shared" si="44"/>
        <v>417.56666666666666</v>
      </c>
      <c r="AF487" s="189">
        <f t="shared" si="46"/>
        <v>1127.43</v>
      </c>
      <c r="AG487" s="368">
        <f t="shared" si="45"/>
        <v>1544.9966666666667</v>
      </c>
      <c r="AH487" s="190">
        <v>0.06</v>
      </c>
      <c r="AI487" s="189">
        <f t="shared" si="39"/>
        <v>3006.48</v>
      </c>
    </row>
    <row r="488" spans="1:35" x14ac:dyDescent="0.25">
      <c r="A488" s="470" t="s">
        <v>615</v>
      </c>
      <c r="B488" s="180" t="s">
        <v>37</v>
      </c>
      <c r="C488" s="328" t="s">
        <v>37</v>
      </c>
      <c r="D488" s="180" t="s">
        <v>99</v>
      </c>
      <c r="E488" s="331" t="s">
        <v>438</v>
      </c>
      <c r="F488" s="180" t="s">
        <v>939</v>
      </c>
      <c r="G488" s="180" t="s">
        <v>638</v>
      </c>
      <c r="H488" s="186">
        <v>1333</v>
      </c>
      <c r="I488" s="186">
        <v>2233</v>
      </c>
      <c r="J488" s="186">
        <f t="shared" si="43"/>
        <v>900</v>
      </c>
      <c r="K488" s="180" t="s">
        <v>1846</v>
      </c>
      <c r="L488" s="180">
        <v>25044119</v>
      </c>
      <c r="M488" s="144">
        <v>45309</v>
      </c>
      <c r="N488" s="144" t="s">
        <v>197</v>
      </c>
      <c r="O488" s="180" t="s">
        <v>148</v>
      </c>
      <c r="P488" s="180" t="s">
        <v>252</v>
      </c>
      <c r="Q488" s="274">
        <v>40366.67</v>
      </c>
      <c r="R488" s="274">
        <v>72452</v>
      </c>
      <c r="S488" s="182">
        <f t="shared" si="47"/>
        <v>32085.33</v>
      </c>
      <c r="T488" s="216">
        <v>27334</v>
      </c>
      <c r="U488" s="180">
        <v>120</v>
      </c>
      <c r="V488" s="180" t="s">
        <v>63</v>
      </c>
      <c r="W488" s="180" t="s">
        <v>63</v>
      </c>
      <c r="X488" s="180" t="s">
        <v>277</v>
      </c>
      <c r="Y488" s="180"/>
      <c r="Z488" s="180" t="s">
        <v>1847</v>
      </c>
      <c r="AA488" s="194">
        <v>0.03</v>
      </c>
      <c r="AB488" s="197" t="s">
        <v>552</v>
      </c>
      <c r="AC488" s="188">
        <v>2.2499999999999999E-2</v>
      </c>
      <c r="AD488" s="180">
        <f t="shared" si="37"/>
        <v>2173.56</v>
      </c>
      <c r="AE488" s="180">
        <f t="shared" si="44"/>
        <v>603.76666666666665</v>
      </c>
      <c r="AF488" s="189">
        <f t="shared" si="46"/>
        <v>1630.1699999999998</v>
      </c>
      <c r="AG488" s="368">
        <f t="shared" si="45"/>
        <v>2233.9366666666665</v>
      </c>
      <c r="AH488" s="190">
        <v>0.06</v>
      </c>
      <c r="AI488" s="189">
        <f t="shared" si="39"/>
        <v>1925.1197999999999</v>
      </c>
    </row>
    <row r="489" spans="1:35" x14ac:dyDescent="0.25">
      <c r="A489" s="470" t="s">
        <v>615</v>
      </c>
      <c r="B489" s="180" t="s">
        <v>27</v>
      </c>
      <c r="C489" s="328" t="s">
        <v>27</v>
      </c>
      <c r="D489" s="180" t="s">
        <v>5938</v>
      </c>
      <c r="E489" s="19" t="s">
        <v>926</v>
      </c>
      <c r="F489" s="180" t="s">
        <v>834</v>
      </c>
      <c r="G489" s="171" t="s">
        <v>805</v>
      </c>
      <c r="H489" s="186">
        <v>0</v>
      </c>
      <c r="I489" s="186">
        <v>990</v>
      </c>
      <c r="J489" s="186">
        <f t="shared" si="43"/>
        <v>990</v>
      </c>
      <c r="K489" s="180" t="s">
        <v>1848</v>
      </c>
      <c r="L489" s="180">
        <v>28520794</v>
      </c>
      <c r="M489" s="144">
        <v>45309</v>
      </c>
      <c r="N489" s="144" t="s">
        <v>197</v>
      </c>
      <c r="O489" s="180" t="s">
        <v>148</v>
      </c>
      <c r="P489" s="180" t="s">
        <v>290</v>
      </c>
      <c r="Q489" s="274">
        <v>0</v>
      </c>
      <c r="R489" s="274">
        <v>29766</v>
      </c>
      <c r="S489" s="182">
        <f t="shared" si="47"/>
        <v>29766</v>
      </c>
      <c r="T489" s="216"/>
      <c r="U489" s="180">
        <v>108</v>
      </c>
      <c r="V489" s="180" t="s">
        <v>62</v>
      </c>
      <c r="W489" s="180" t="s">
        <v>62</v>
      </c>
      <c r="X489" s="180" t="s">
        <v>276</v>
      </c>
      <c r="Y489" s="180"/>
      <c r="Z489" s="180" t="s">
        <v>1849</v>
      </c>
      <c r="AA489" s="194">
        <v>0.03</v>
      </c>
      <c r="AB489" s="197" t="s">
        <v>552</v>
      </c>
      <c r="AC489" s="188">
        <v>2.4E-2</v>
      </c>
      <c r="AD489" s="180">
        <f t="shared" si="37"/>
        <v>892.98</v>
      </c>
      <c r="AE489" s="180">
        <f t="shared" si="44"/>
        <v>275.61111111111109</v>
      </c>
      <c r="AF489" s="189">
        <f t="shared" si="46"/>
        <v>714.38400000000001</v>
      </c>
      <c r="AG489" s="368">
        <f t="shared" si="45"/>
        <v>989.9951111111111</v>
      </c>
      <c r="AH489" s="190">
        <v>0.06</v>
      </c>
      <c r="AI489" s="189">
        <f t="shared" si="39"/>
        <v>1785.96</v>
      </c>
    </row>
    <row r="490" spans="1:35" x14ac:dyDescent="0.25">
      <c r="A490" s="470" t="s">
        <v>615</v>
      </c>
      <c r="B490" s="180" t="s">
        <v>24</v>
      </c>
      <c r="C490" s="328" t="s">
        <v>24</v>
      </c>
      <c r="D490" s="180" t="s">
        <v>420</v>
      </c>
      <c r="E490" s="331" t="s">
        <v>200</v>
      </c>
      <c r="F490" s="180" t="s">
        <v>893</v>
      </c>
      <c r="G490" s="171" t="s">
        <v>1850</v>
      </c>
      <c r="H490" s="186">
        <v>0</v>
      </c>
      <c r="I490" s="186">
        <v>3385</v>
      </c>
      <c r="J490" s="186">
        <f t="shared" si="43"/>
        <v>3385</v>
      </c>
      <c r="K490" s="180" t="s">
        <v>1851</v>
      </c>
      <c r="L490" s="180">
        <v>22821873</v>
      </c>
      <c r="M490" s="144">
        <v>45309</v>
      </c>
      <c r="N490" s="144" t="s">
        <v>197</v>
      </c>
      <c r="O490" s="180" t="s">
        <v>128</v>
      </c>
      <c r="P490" s="180" t="s">
        <v>128</v>
      </c>
      <c r="Q490" s="274">
        <v>0</v>
      </c>
      <c r="R490" s="274">
        <v>147481</v>
      </c>
      <c r="S490" s="182">
        <f t="shared" si="47"/>
        <v>147481</v>
      </c>
      <c r="T490" s="216">
        <v>71019</v>
      </c>
      <c r="U490" s="180">
        <v>168</v>
      </c>
      <c r="V490" s="180" t="s">
        <v>64</v>
      </c>
      <c r="W490" s="180" t="s">
        <v>64</v>
      </c>
      <c r="X490" s="180" t="s">
        <v>276</v>
      </c>
      <c r="Y490" s="180" t="s">
        <v>662</v>
      </c>
      <c r="Z490" s="180" t="s">
        <v>1852</v>
      </c>
      <c r="AA490" s="194">
        <v>0.04</v>
      </c>
      <c r="AB490" s="197" t="s">
        <v>552</v>
      </c>
      <c r="AC490" s="188">
        <v>1.7000000000000001E-2</v>
      </c>
      <c r="AD490" s="180">
        <f t="shared" si="37"/>
        <v>5899.24</v>
      </c>
      <c r="AE490" s="180">
        <f t="shared" si="44"/>
        <v>877.86309523809518</v>
      </c>
      <c r="AF490" s="189">
        <f t="shared" si="46"/>
        <v>2507.1770000000001</v>
      </c>
      <c r="AG490" s="368">
        <f t="shared" si="45"/>
        <v>3385.0400952380951</v>
      </c>
      <c r="AH490" s="190">
        <v>0.03</v>
      </c>
      <c r="AI490" s="189">
        <f t="shared" si="39"/>
        <v>4424.43</v>
      </c>
    </row>
    <row r="491" spans="1:35" x14ac:dyDescent="0.25">
      <c r="A491" s="470" t="s">
        <v>615</v>
      </c>
      <c r="B491" s="180" t="s">
        <v>27</v>
      </c>
      <c r="C491" s="328" t="s">
        <v>27</v>
      </c>
      <c r="D491" s="180" t="s">
        <v>5938</v>
      </c>
      <c r="E491" s="331" t="s">
        <v>209</v>
      </c>
      <c r="F491" s="180" t="s">
        <v>564</v>
      </c>
      <c r="G491" s="171" t="s">
        <v>565</v>
      </c>
      <c r="H491" s="186">
        <v>4033</v>
      </c>
      <c r="I491" s="186">
        <v>3889</v>
      </c>
      <c r="J491" s="186">
        <f t="shared" si="43"/>
        <v>-144</v>
      </c>
      <c r="K491" s="180" t="s">
        <v>1853</v>
      </c>
      <c r="L491" s="180">
        <v>25832538</v>
      </c>
      <c r="M491" s="144">
        <v>45309</v>
      </c>
      <c r="N491" s="144" t="s">
        <v>197</v>
      </c>
      <c r="O491" s="180" t="s">
        <v>327</v>
      </c>
      <c r="P491" s="180" t="s">
        <v>327</v>
      </c>
      <c r="Q491" s="274">
        <v>19066</v>
      </c>
      <c r="R491" s="274">
        <v>144336</v>
      </c>
      <c r="S491" s="182">
        <f t="shared" si="47"/>
        <v>125270</v>
      </c>
      <c r="T491" s="216">
        <v>116952</v>
      </c>
      <c r="U491" s="180">
        <v>144</v>
      </c>
      <c r="V491" s="180" t="s">
        <v>63</v>
      </c>
      <c r="W491" s="180" t="s">
        <v>63</v>
      </c>
      <c r="X491" s="180" t="s">
        <v>277</v>
      </c>
      <c r="Y491" s="180"/>
      <c r="Z491" s="180" t="s">
        <v>1854</v>
      </c>
      <c r="AA491" s="194">
        <v>0.03</v>
      </c>
      <c r="AB491" s="197" t="s">
        <v>552</v>
      </c>
      <c r="AC491" s="188">
        <v>0.02</v>
      </c>
      <c r="AD491" s="180">
        <f t="shared" si="37"/>
        <v>4330.08</v>
      </c>
      <c r="AE491" s="180">
        <f t="shared" si="44"/>
        <v>1002.3333333333334</v>
      </c>
      <c r="AF491" s="189">
        <f t="shared" si="46"/>
        <v>2886.7200000000003</v>
      </c>
      <c r="AG491" s="368">
        <f t="shared" si="45"/>
        <v>3889.0533333333337</v>
      </c>
      <c r="AH491" s="190">
        <v>0.06</v>
      </c>
      <c r="AI491" s="189">
        <f t="shared" si="39"/>
        <v>7516.2</v>
      </c>
    </row>
    <row r="492" spans="1:35" x14ac:dyDescent="0.25">
      <c r="A492" s="470" t="s">
        <v>615</v>
      </c>
      <c r="B492" s="180" t="s">
        <v>184</v>
      </c>
      <c r="C492" s="328" t="s">
        <v>184</v>
      </c>
      <c r="D492" s="180" t="s">
        <v>101</v>
      </c>
      <c r="E492" s="331" t="s">
        <v>405</v>
      </c>
      <c r="F492" s="180" t="s">
        <v>647</v>
      </c>
      <c r="G492" s="171" t="s">
        <v>648</v>
      </c>
      <c r="H492" s="186"/>
      <c r="I492" s="186">
        <v>15903</v>
      </c>
      <c r="J492" s="186">
        <f t="shared" si="43"/>
        <v>15903</v>
      </c>
      <c r="K492" s="180" t="s">
        <v>1855</v>
      </c>
      <c r="L492" s="180">
        <v>27594022</v>
      </c>
      <c r="M492" s="144">
        <v>45309</v>
      </c>
      <c r="N492" s="144" t="s">
        <v>197</v>
      </c>
      <c r="O492" s="180" t="s">
        <v>128</v>
      </c>
      <c r="P492" s="180" t="s">
        <v>128</v>
      </c>
      <c r="Q492" s="274">
        <v>409530</v>
      </c>
      <c r="R492" s="274">
        <v>692880</v>
      </c>
      <c r="S492" s="182">
        <f t="shared" si="47"/>
        <v>283350</v>
      </c>
      <c r="T492" s="216">
        <v>57709</v>
      </c>
      <c r="U492" s="180">
        <v>168</v>
      </c>
      <c r="V492" s="180" t="s">
        <v>64</v>
      </c>
      <c r="W492" s="180" t="s">
        <v>64</v>
      </c>
      <c r="X492" s="180" t="s">
        <v>277</v>
      </c>
      <c r="Y492" s="180" t="s">
        <v>1856</v>
      </c>
      <c r="Z492" s="180" t="s">
        <v>1857</v>
      </c>
      <c r="AA492" s="194">
        <v>0.04</v>
      </c>
      <c r="AB492" s="197" t="s">
        <v>552</v>
      </c>
      <c r="AC492" s="188">
        <v>1.7000000000000001E-2</v>
      </c>
      <c r="AD492" s="180">
        <f t="shared" ref="AD492:AD550" si="48">AA492*R492</f>
        <v>27715.200000000001</v>
      </c>
      <c r="AE492" s="180">
        <f t="shared" si="44"/>
        <v>4124.2857142857147</v>
      </c>
      <c r="AF492" s="189">
        <f t="shared" si="46"/>
        <v>11778.960000000001</v>
      </c>
      <c r="AG492" s="368">
        <f t="shared" si="45"/>
        <v>15903.245714285717</v>
      </c>
      <c r="AH492" s="190">
        <v>0.03</v>
      </c>
      <c r="AI492" s="189">
        <f t="shared" si="39"/>
        <v>8500.5</v>
      </c>
    </row>
    <row r="493" spans="1:35" x14ac:dyDescent="0.25">
      <c r="A493" s="470" t="s">
        <v>615</v>
      </c>
      <c r="B493" s="180" t="s">
        <v>29</v>
      </c>
      <c r="C493" s="328" t="s">
        <v>29</v>
      </c>
      <c r="D493" s="180" t="s">
        <v>168</v>
      </c>
      <c r="E493" s="331" t="s">
        <v>454</v>
      </c>
      <c r="F493" s="180" t="s">
        <v>881</v>
      </c>
      <c r="G493" s="171" t="s">
        <v>1646</v>
      </c>
      <c r="H493" s="186">
        <v>0</v>
      </c>
      <c r="I493" s="186">
        <v>2300</v>
      </c>
      <c r="J493" s="186">
        <f t="shared" si="43"/>
        <v>2300</v>
      </c>
      <c r="K493" s="180" t="s">
        <v>1858</v>
      </c>
      <c r="L493" s="180">
        <v>24171875</v>
      </c>
      <c r="M493" s="144">
        <v>45309</v>
      </c>
      <c r="N493" s="144" t="s">
        <v>197</v>
      </c>
      <c r="O493" s="180" t="s">
        <v>43</v>
      </c>
      <c r="P493" s="180" t="s">
        <v>43</v>
      </c>
      <c r="Q493" s="274">
        <v>0</v>
      </c>
      <c r="R493" s="274">
        <v>100209</v>
      </c>
      <c r="S493" s="182">
        <f t="shared" si="47"/>
        <v>100209</v>
      </c>
      <c r="T493" s="216">
        <v>12437</v>
      </c>
      <c r="U493" s="180">
        <v>168</v>
      </c>
      <c r="V493" s="180" t="s">
        <v>64</v>
      </c>
      <c r="W493" s="180" t="s">
        <v>64</v>
      </c>
      <c r="X493" s="180" t="s">
        <v>276</v>
      </c>
      <c r="Y493" s="180" t="s">
        <v>121</v>
      </c>
      <c r="Z493" s="180" t="s">
        <v>1859</v>
      </c>
      <c r="AA493" s="194">
        <v>0.04</v>
      </c>
      <c r="AB493" s="197" t="s">
        <v>552</v>
      </c>
      <c r="AC493" s="188">
        <v>1.7000000000000001E-2</v>
      </c>
      <c r="AD493" s="180">
        <f t="shared" si="48"/>
        <v>4008.36</v>
      </c>
      <c r="AE493" s="180">
        <f t="shared" si="44"/>
        <v>596.48214285714289</v>
      </c>
      <c r="AF493" s="189">
        <f t="shared" si="46"/>
        <v>1703.5530000000001</v>
      </c>
      <c r="AG493" s="368">
        <f t="shared" si="45"/>
        <v>2300.035142857143</v>
      </c>
      <c r="AH493" s="190">
        <v>0.03</v>
      </c>
      <c r="AI493" s="189">
        <f t="shared" si="39"/>
        <v>3006.27</v>
      </c>
    </row>
    <row r="494" spans="1:35" x14ac:dyDescent="0.25">
      <c r="A494" s="470" t="s">
        <v>615</v>
      </c>
      <c r="B494" s="180" t="s">
        <v>29</v>
      </c>
      <c r="C494" s="328" t="s">
        <v>29</v>
      </c>
      <c r="D494" s="180" t="s">
        <v>168</v>
      </c>
      <c r="E494" s="331" t="s">
        <v>404</v>
      </c>
      <c r="F494" s="180" t="s">
        <v>608</v>
      </c>
      <c r="G494" s="180" t="s">
        <v>941</v>
      </c>
      <c r="H494" s="186">
        <v>0</v>
      </c>
      <c r="I494" s="186">
        <v>4391</v>
      </c>
      <c r="J494" s="186">
        <f t="shared" si="43"/>
        <v>4391</v>
      </c>
      <c r="K494" s="180" t="s">
        <v>1860</v>
      </c>
      <c r="L494" s="180">
        <v>11237281</v>
      </c>
      <c r="M494" s="144">
        <v>45309</v>
      </c>
      <c r="N494" s="144" t="s">
        <v>197</v>
      </c>
      <c r="O494" s="180" t="s">
        <v>148</v>
      </c>
      <c r="P494" s="180" t="s">
        <v>339</v>
      </c>
      <c r="Q494" s="186">
        <v>0</v>
      </c>
      <c r="R494" s="186">
        <v>97769</v>
      </c>
      <c r="S494" s="182">
        <f t="shared" si="47"/>
        <v>97769</v>
      </c>
      <c r="T494" s="216">
        <v>91780.55</v>
      </c>
      <c r="U494" s="180">
        <v>72</v>
      </c>
      <c r="V494" s="180" t="s">
        <v>62</v>
      </c>
      <c r="W494" s="180" t="s">
        <v>62</v>
      </c>
      <c r="X494" s="180" t="s">
        <v>276</v>
      </c>
      <c r="Y494" s="180"/>
      <c r="Z494" s="180" t="s">
        <v>1861</v>
      </c>
      <c r="AA494" s="194">
        <v>0.03</v>
      </c>
      <c r="AB494" s="197" t="s">
        <v>552</v>
      </c>
      <c r="AC494" s="188">
        <v>0.03</v>
      </c>
      <c r="AD494" s="180">
        <f t="shared" si="48"/>
        <v>2933.0699999999997</v>
      </c>
      <c r="AE494" s="180">
        <f t="shared" si="44"/>
        <v>1357.9027777777778</v>
      </c>
      <c r="AF494" s="189">
        <f t="shared" si="46"/>
        <v>2933.0699999999997</v>
      </c>
      <c r="AG494" s="368">
        <f t="shared" si="45"/>
        <v>4290.9727777777771</v>
      </c>
      <c r="AH494" s="190">
        <v>0.06</v>
      </c>
      <c r="AI494" s="189">
        <f t="shared" si="39"/>
        <v>5866.1399999999994</v>
      </c>
    </row>
    <row r="495" spans="1:35" x14ac:dyDescent="0.25">
      <c r="A495" s="470" t="s">
        <v>615</v>
      </c>
      <c r="B495" s="180" t="s">
        <v>49</v>
      </c>
      <c r="C495" s="328" t="s">
        <v>49</v>
      </c>
      <c r="D495" s="180" t="s">
        <v>133</v>
      </c>
      <c r="E495" s="331" t="s">
        <v>458</v>
      </c>
      <c r="F495" s="180" t="s">
        <v>940</v>
      </c>
      <c r="G495" s="10" t="s">
        <v>1862</v>
      </c>
      <c r="H495" s="186">
        <v>0</v>
      </c>
      <c r="I495" s="186">
        <v>14652</v>
      </c>
      <c r="J495" s="186">
        <f t="shared" si="43"/>
        <v>14652</v>
      </c>
      <c r="K495" s="180" t="s">
        <v>1863</v>
      </c>
      <c r="L495" s="180">
        <v>28594400</v>
      </c>
      <c r="M495" s="144">
        <v>45309</v>
      </c>
      <c r="N495" s="144" t="s">
        <v>197</v>
      </c>
      <c r="O495" s="180" t="s">
        <v>43</v>
      </c>
      <c r="P495" s="180" t="s">
        <v>43</v>
      </c>
      <c r="Q495" s="186">
        <v>0</v>
      </c>
      <c r="R495" s="186">
        <v>638340</v>
      </c>
      <c r="S495" s="182">
        <f t="shared" si="47"/>
        <v>638340</v>
      </c>
      <c r="T495" s="216">
        <v>46112</v>
      </c>
      <c r="U495" s="180">
        <v>168</v>
      </c>
      <c r="V495" s="180" t="s">
        <v>64</v>
      </c>
      <c r="W495" s="180" t="s">
        <v>64</v>
      </c>
      <c r="X495" s="180" t="s">
        <v>276</v>
      </c>
      <c r="Y495" s="180" t="s">
        <v>115</v>
      </c>
      <c r="Z495" s="180" t="s">
        <v>1864</v>
      </c>
      <c r="AA495" s="194">
        <v>0.04</v>
      </c>
      <c r="AB495" s="197" t="s">
        <v>552</v>
      </c>
      <c r="AC495" s="188">
        <v>1.7000000000000001E-2</v>
      </c>
      <c r="AD495" s="180">
        <f t="shared" si="48"/>
        <v>25533.600000000002</v>
      </c>
      <c r="AE495" s="180">
        <f t="shared" si="44"/>
        <v>3799.6428571428573</v>
      </c>
      <c r="AF495" s="189">
        <f t="shared" si="46"/>
        <v>10851.78</v>
      </c>
      <c r="AG495" s="368">
        <f t="shared" si="45"/>
        <v>14651.422857142858</v>
      </c>
      <c r="AH495" s="190">
        <v>0.03</v>
      </c>
      <c r="AI495" s="189">
        <f t="shared" si="39"/>
        <v>19150.2</v>
      </c>
    </row>
    <row r="496" spans="1:35" x14ac:dyDescent="0.25">
      <c r="A496" s="470" t="s">
        <v>615</v>
      </c>
      <c r="B496" s="180" t="s">
        <v>49</v>
      </c>
      <c r="C496" s="328" t="s">
        <v>49</v>
      </c>
      <c r="D496" s="180" t="s">
        <v>133</v>
      </c>
      <c r="E496" s="331" t="s">
        <v>458</v>
      </c>
      <c r="F496" s="180" t="s">
        <v>775</v>
      </c>
      <c r="G496" s="180" t="s">
        <v>776</v>
      </c>
      <c r="H496" s="186">
        <v>0</v>
      </c>
      <c r="I496" s="186">
        <v>4901</v>
      </c>
      <c r="J496" s="186">
        <f t="shared" ref="J496:J550" si="49">IF(H496=0,I496,(I496-H496))</f>
        <v>4901</v>
      </c>
      <c r="K496" s="180" t="s">
        <v>1865</v>
      </c>
      <c r="L496" s="180">
        <v>31730974</v>
      </c>
      <c r="M496" s="144">
        <v>45309</v>
      </c>
      <c r="N496" s="144" t="s">
        <v>197</v>
      </c>
      <c r="O496" s="180" t="s">
        <v>43</v>
      </c>
      <c r="P496" s="180" t="s">
        <v>43</v>
      </c>
      <c r="Q496" s="186">
        <v>0</v>
      </c>
      <c r="R496" s="186">
        <v>213500</v>
      </c>
      <c r="S496" s="182">
        <f t="shared" si="47"/>
        <v>213500</v>
      </c>
      <c r="T496" s="216">
        <v>30044</v>
      </c>
      <c r="U496" s="180">
        <v>168</v>
      </c>
      <c r="V496" s="180" t="s">
        <v>64</v>
      </c>
      <c r="W496" s="180" t="s">
        <v>64</v>
      </c>
      <c r="X496" s="180" t="s">
        <v>276</v>
      </c>
      <c r="Y496" s="180" t="s">
        <v>115</v>
      </c>
      <c r="Z496" s="180" t="s">
        <v>1866</v>
      </c>
      <c r="AA496" s="194">
        <v>0.04</v>
      </c>
      <c r="AB496" s="197" t="s">
        <v>552</v>
      </c>
      <c r="AC496" s="188">
        <v>1.7000000000000001E-2</v>
      </c>
      <c r="AD496" s="180">
        <f t="shared" si="48"/>
        <v>8540</v>
      </c>
      <c r="AE496" s="180">
        <f t="shared" si="44"/>
        <v>1270.8333333333333</v>
      </c>
      <c r="AF496" s="189">
        <f t="shared" si="46"/>
        <v>3629.5000000000005</v>
      </c>
      <c r="AG496" s="368">
        <f t="shared" si="45"/>
        <v>4900.3333333333339</v>
      </c>
      <c r="AH496" s="190">
        <v>0.03</v>
      </c>
      <c r="AI496" s="189">
        <f t="shared" si="39"/>
        <v>6405</v>
      </c>
    </row>
    <row r="497" spans="1:35" x14ac:dyDescent="0.25">
      <c r="A497" s="470" t="s">
        <v>615</v>
      </c>
      <c r="B497" s="180" t="s">
        <v>29</v>
      </c>
      <c r="C497" s="328" t="s">
        <v>29</v>
      </c>
      <c r="D497" s="180" t="s">
        <v>168</v>
      </c>
      <c r="E497" s="331" t="s">
        <v>454</v>
      </c>
      <c r="F497" s="180" t="s">
        <v>845</v>
      </c>
      <c r="G497" s="171" t="s">
        <v>592</v>
      </c>
      <c r="H497" s="186">
        <v>0</v>
      </c>
      <c r="I497" s="186">
        <v>23256</v>
      </c>
      <c r="J497" s="186">
        <f t="shared" si="49"/>
        <v>23256</v>
      </c>
      <c r="K497" s="180" t="s">
        <v>1867</v>
      </c>
      <c r="L497" s="180">
        <v>25912300</v>
      </c>
      <c r="M497" s="144">
        <v>45309</v>
      </c>
      <c r="N497" s="144" t="s">
        <v>197</v>
      </c>
      <c r="O497" s="180" t="s">
        <v>43</v>
      </c>
      <c r="P497" s="180" t="s">
        <v>43</v>
      </c>
      <c r="Q497" s="274">
        <v>0</v>
      </c>
      <c r="R497" s="274">
        <v>1013256</v>
      </c>
      <c r="S497" s="182">
        <f t="shared" si="47"/>
        <v>1013256</v>
      </c>
      <c r="T497" s="216">
        <v>76595</v>
      </c>
      <c r="U497" s="180">
        <v>168</v>
      </c>
      <c r="V497" s="180" t="s">
        <v>64</v>
      </c>
      <c r="W497" s="180" t="s">
        <v>64</v>
      </c>
      <c r="X497" s="180" t="s">
        <v>276</v>
      </c>
      <c r="Y497" s="180" t="s">
        <v>115</v>
      </c>
      <c r="Z497" s="180" t="s">
        <v>1868</v>
      </c>
      <c r="AA497" s="194">
        <v>0.04</v>
      </c>
      <c r="AB497" s="197" t="s">
        <v>552</v>
      </c>
      <c r="AC497" s="188">
        <v>1.7000000000000001E-2</v>
      </c>
      <c r="AD497" s="180">
        <f t="shared" si="48"/>
        <v>40530.239999999998</v>
      </c>
      <c r="AE497" s="180">
        <f t="shared" si="44"/>
        <v>6031.2857142857147</v>
      </c>
      <c r="AF497" s="189">
        <f t="shared" si="46"/>
        <v>17225.352000000003</v>
      </c>
      <c r="AG497" s="368">
        <f t="shared" si="45"/>
        <v>23256.637714285716</v>
      </c>
      <c r="AH497" s="190">
        <v>0.03</v>
      </c>
      <c r="AI497" s="189">
        <f t="shared" si="39"/>
        <v>30397.68</v>
      </c>
    </row>
    <row r="498" spans="1:35" x14ac:dyDescent="0.25">
      <c r="A498" s="470" t="s">
        <v>615</v>
      </c>
      <c r="B498" s="180" t="s">
        <v>27</v>
      </c>
      <c r="C498" s="328" t="s">
        <v>27</v>
      </c>
      <c r="D498" s="180" t="s">
        <v>5938</v>
      </c>
      <c r="E498" s="331" t="s">
        <v>405</v>
      </c>
      <c r="F498" s="180" t="s">
        <v>730</v>
      </c>
      <c r="G498" s="171" t="s">
        <v>601</v>
      </c>
      <c r="H498" s="186">
        <v>7400</v>
      </c>
      <c r="I498" s="186">
        <v>7237</v>
      </c>
      <c r="J498" s="186">
        <f t="shared" si="49"/>
        <v>-163</v>
      </c>
      <c r="K498" s="180" t="s">
        <v>1869</v>
      </c>
      <c r="L498" s="180">
        <v>24815549</v>
      </c>
      <c r="M498" s="144">
        <v>45309</v>
      </c>
      <c r="N498" s="144" t="s">
        <v>197</v>
      </c>
      <c r="O498" s="180" t="s">
        <v>128</v>
      </c>
      <c r="P498" s="180" t="s">
        <v>128</v>
      </c>
      <c r="Q498" s="274">
        <v>238165</v>
      </c>
      <c r="R498" s="274">
        <v>315310</v>
      </c>
      <c r="S498" s="182">
        <f t="shared" si="47"/>
        <v>77145</v>
      </c>
      <c r="T498" s="216">
        <v>57126</v>
      </c>
      <c r="U498" s="180">
        <v>168</v>
      </c>
      <c r="V498" s="180" t="s">
        <v>63</v>
      </c>
      <c r="W498" s="180" t="s">
        <v>63</v>
      </c>
      <c r="X498" s="180" t="s">
        <v>277</v>
      </c>
      <c r="Y498" s="180"/>
      <c r="Z498" s="180" t="s">
        <v>1870</v>
      </c>
      <c r="AA498" s="194">
        <v>0.04</v>
      </c>
      <c r="AB498" s="197" t="s">
        <v>552</v>
      </c>
      <c r="AC498" s="188">
        <v>1.7000000000000001E-2</v>
      </c>
      <c r="AD498" s="180">
        <f t="shared" si="48"/>
        <v>12612.4</v>
      </c>
      <c r="AE498" s="180">
        <f t="shared" si="44"/>
        <v>1876.8452380952381</v>
      </c>
      <c r="AF498" s="189">
        <f t="shared" si="46"/>
        <v>5360.27</v>
      </c>
      <c r="AG498" s="368">
        <f t="shared" si="45"/>
        <v>7237.115238095239</v>
      </c>
      <c r="AH498" s="190">
        <v>0.03</v>
      </c>
      <c r="AI498" s="189">
        <f t="shared" si="39"/>
        <v>2314.35</v>
      </c>
    </row>
    <row r="499" spans="1:35" x14ac:dyDescent="0.25">
      <c r="A499" s="470" t="s">
        <v>615</v>
      </c>
      <c r="B499" s="180" t="s">
        <v>39</v>
      </c>
      <c r="C499" s="328" t="s">
        <v>39</v>
      </c>
      <c r="D499" s="180" t="s">
        <v>167</v>
      </c>
      <c r="E499" s="331" t="s">
        <v>451</v>
      </c>
      <c r="F499" s="180" t="s">
        <v>739</v>
      </c>
      <c r="G499" s="171" t="s">
        <v>850</v>
      </c>
      <c r="H499" s="186">
        <v>0</v>
      </c>
      <c r="I499" s="186">
        <v>16433</v>
      </c>
      <c r="J499" s="186">
        <f t="shared" si="49"/>
        <v>16433</v>
      </c>
      <c r="K499" s="180" t="s">
        <v>1871</v>
      </c>
      <c r="L499" s="180">
        <v>10822369</v>
      </c>
      <c r="M499" s="144">
        <v>45309</v>
      </c>
      <c r="N499" s="144" t="s">
        <v>197</v>
      </c>
      <c r="O499" s="180" t="s">
        <v>148</v>
      </c>
      <c r="P499" s="180" t="s">
        <v>258</v>
      </c>
      <c r="Q499" s="274">
        <v>0</v>
      </c>
      <c r="R499" s="274">
        <v>100000</v>
      </c>
      <c r="S499" s="182">
        <f t="shared" si="47"/>
        <v>100000</v>
      </c>
      <c r="T499" s="216">
        <v>93900</v>
      </c>
      <c r="U499" s="180">
        <v>12</v>
      </c>
      <c r="V499" s="180" t="s">
        <v>62</v>
      </c>
      <c r="W499" s="180" t="s">
        <v>62</v>
      </c>
      <c r="X499" s="180" t="s">
        <v>276</v>
      </c>
      <c r="Y499" s="180"/>
      <c r="Z499" s="180" t="s">
        <v>1872</v>
      </c>
      <c r="AA499" s="194">
        <v>0.03</v>
      </c>
      <c r="AB499" s="197" t="s">
        <v>552</v>
      </c>
      <c r="AC499" s="188">
        <v>0.08</v>
      </c>
      <c r="AD499" s="180">
        <f t="shared" si="48"/>
        <v>3000</v>
      </c>
      <c r="AE499" s="180">
        <f t="shared" si="44"/>
        <v>8333.3333333333339</v>
      </c>
      <c r="AF499" s="189">
        <f t="shared" si="46"/>
        <v>8000</v>
      </c>
      <c r="AG499" s="368">
        <f t="shared" si="45"/>
        <v>16333.333333333334</v>
      </c>
      <c r="AH499" s="190">
        <v>0.06</v>
      </c>
      <c r="AI499" s="189">
        <f t="shared" si="39"/>
        <v>6000</v>
      </c>
    </row>
    <row r="500" spans="1:35" x14ac:dyDescent="0.25">
      <c r="A500" s="470" t="s">
        <v>615</v>
      </c>
      <c r="B500" s="180" t="s">
        <v>24</v>
      </c>
      <c r="C500" s="328" t="s">
        <v>24</v>
      </c>
      <c r="D500" s="180" t="s">
        <v>420</v>
      </c>
      <c r="E500" s="331" t="s">
        <v>421</v>
      </c>
      <c r="F500" s="180" t="s">
        <v>942</v>
      </c>
      <c r="G500" s="171" t="s">
        <v>679</v>
      </c>
      <c r="H500" s="186">
        <v>0</v>
      </c>
      <c r="I500" s="186">
        <v>9843</v>
      </c>
      <c r="J500" s="186">
        <f t="shared" si="49"/>
        <v>9843</v>
      </c>
      <c r="K500" s="180" t="s">
        <v>898</v>
      </c>
      <c r="L500" s="180">
        <v>26336478</v>
      </c>
      <c r="M500" s="144">
        <v>45309</v>
      </c>
      <c r="N500" s="144" t="s">
        <v>197</v>
      </c>
      <c r="O500" s="180" t="s">
        <v>327</v>
      </c>
      <c r="P500" s="180" t="s">
        <v>327</v>
      </c>
      <c r="Q500" s="274">
        <v>0</v>
      </c>
      <c r="R500" s="274">
        <v>365300</v>
      </c>
      <c r="S500" s="182">
        <f t="shared" si="47"/>
        <v>365300</v>
      </c>
      <c r="T500" s="216">
        <v>43637</v>
      </c>
      <c r="U500" s="180">
        <v>144</v>
      </c>
      <c r="V500" s="180" t="s">
        <v>64</v>
      </c>
      <c r="W500" s="180" t="s">
        <v>64</v>
      </c>
      <c r="X500" s="180" t="s">
        <v>276</v>
      </c>
      <c r="Y500" s="180" t="s">
        <v>662</v>
      </c>
      <c r="Z500" s="180" t="s">
        <v>1873</v>
      </c>
      <c r="AA500" s="194">
        <v>0.03</v>
      </c>
      <c r="AB500" s="197" t="s">
        <v>552</v>
      </c>
      <c r="AC500" s="188">
        <v>0.02</v>
      </c>
      <c r="AD500" s="180">
        <f t="shared" si="48"/>
        <v>10959</v>
      </c>
      <c r="AE500" s="180">
        <f t="shared" si="44"/>
        <v>2536.8055555555557</v>
      </c>
      <c r="AF500" s="189">
        <f t="shared" si="46"/>
        <v>7306</v>
      </c>
      <c r="AG500" s="368">
        <f t="shared" si="45"/>
        <v>9842.8055555555547</v>
      </c>
      <c r="AH500" s="190">
        <v>0.06</v>
      </c>
      <c r="AI500" s="189">
        <f t="shared" si="39"/>
        <v>21918</v>
      </c>
    </row>
    <row r="501" spans="1:35" x14ac:dyDescent="0.25">
      <c r="A501" s="470" t="s">
        <v>615</v>
      </c>
      <c r="B501" s="180" t="s">
        <v>83</v>
      </c>
      <c r="C501" s="328" t="s">
        <v>23</v>
      </c>
      <c r="D501" s="180" t="s">
        <v>5937</v>
      </c>
      <c r="E501" s="331" t="s">
        <v>211</v>
      </c>
      <c r="F501" s="180" t="s">
        <v>873</v>
      </c>
      <c r="G501" s="171" t="s">
        <v>657</v>
      </c>
      <c r="H501" s="186">
        <v>0</v>
      </c>
      <c r="I501" s="186">
        <v>4235</v>
      </c>
      <c r="J501" s="186">
        <f t="shared" si="49"/>
        <v>4235</v>
      </c>
      <c r="K501" s="180" t="s">
        <v>1874</v>
      </c>
      <c r="L501" s="180">
        <v>13070919</v>
      </c>
      <c r="M501" s="144">
        <v>45309</v>
      </c>
      <c r="N501" s="144" t="s">
        <v>197</v>
      </c>
      <c r="O501" s="180" t="s">
        <v>173</v>
      </c>
      <c r="P501" s="180" t="s">
        <v>463</v>
      </c>
      <c r="Q501" s="274">
        <v>0</v>
      </c>
      <c r="R501" s="274">
        <v>157177</v>
      </c>
      <c r="S501" s="182">
        <f t="shared" si="47"/>
        <v>157177</v>
      </c>
      <c r="T501" s="216">
        <v>17336</v>
      </c>
      <c r="U501" s="180">
        <v>144</v>
      </c>
      <c r="V501" s="180" t="s">
        <v>64</v>
      </c>
      <c r="W501" s="180" t="s">
        <v>64</v>
      </c>
      <c r="X501" s="180" t="s">
        <v>276</v>
      </c>
      <c r="Y501" s="180" t="s">
        <v>662</v>
      </c>
      <c r="Z501" s="180" t="s">
        <v>1875</v>
      </c>
      <c r="AA501" s="194">
        <v>0.03</v>
      </c>
      <c r="AB501" s="197" t="s">
        <v>552</v>
      </c>
      <c r="AC501" s="188">
        <v>0.02</v>
      </c>
      <c r="AD501" s="180">
        <f t="shared" si="48"/>
        <v>4715.3099999999995</v>
      </c>
      <c r="AE501" s="180">
        <f t="shared" si="44"/>
        <v>1091.5069444444443</v>
      </c>
      <c r="AF501" s="189">
        <f t="shared" si="46"/>
        <v>3143.54</v>
      </c>
      <c r="AG501" s="368">
        <f t="shared" si="45"/>
        <v>4235.0469444444443</v>
      </c>
      <c r="AH501" s="190">
        <v>0.06</v>
      </c>
      <c r="AI501" s="189">
        <f t="shared" si="39"/>
        <v>9430.619999999999</v>
      </c>
    </row>
    <row r="502" spans="1:35" x14ac:dyDescent="0.25">
      <c r="A502" s="470" t="s">
        <v>615</v>
      </c>
      <c r="B502" s="180" t="s">
        <v>29</v>
      </c>
      <c r="C502" s="328" t="s">
        <v>29</v>
      </c>
      <c r="D502" s="180" t="s">
        <v>168</v>
      </c>
      <c r="E502" s="331" t="s">
        <v>454</v>
      </c>
      <c r="F502" s="180" t="s">
        <v>943</v>
      </c>
      <c r="G502" s="171" t="s">
        <v>941</v>
      </c>
      <c r="H502" s="186">
        <v>0</v>
      </c>
      <c r="I502" s="186">
        <v>10419</v>
      </c>
      <c r="J502" s="186">
        <f t="shared" si="49"/>
        <v>10419</v>
      </c>
      <c r="K502" s="180" t="s">
        <v>1876</v>
      </c>
      <c r="L502" s="180">
        <v>22275896</v>
      </c>
      <c r="M502" s="144">
        <v>45309</v>
      </c>
      <c r="N502" s="144" t="s">
        <v>197</v>
      </c>
      <c r="O502" s="21" t="s">
        <v>21</v>
      </c>
      <c r="P502" s="21" t="s">
        <v>21</v>
      </c>
      <c r="Q502" s="274">
        <v>0</v>
      </c>
      <c r="R502" s="274">
        <v>453419</v>
      </c>
      <c r="S502" s="182">
        <f t="shared" si="47"/>
        <v>453419</v>
      </c>
      <c r="T502" s="216">
        <v>25143</v>
      </c>
      <c r="U502" s="180">
        <v>168</v>
      </c>
      <c r="V502" s="180" t="s">
        <v>64</v>
      </c>
      <c r="W502" s="180" t="s">
        <v>64</v>
      </c>
      <c r="X502" s="180" t="s">
        <v>276</v>
      </c>
      <c r="Y502" s="180" t="s">
        <v>673</v>
      </c>
      <c r="Z502" s="180" t="s">
        <v>1877</v>
      </c>
      <c r="AA502" s="194">
        <v>0.04</v>
      </c>
      <c r="AB502" s="197" t="s">
        <v>552</v>
      </c>
      <c r="AC502" s="188">
        <v>1.7000000000000001E-2</v>
      </c>
      <c r="AD502" s="180">
        <f t="shared" si="48"/>
        <v>18136.760000000002</v>
      </c>
      <c r="AE502" s="180">
        <f t="shared" si="44"/>
        <v>2698.9226190476193</v>
      </c>
      <c r="AF502" s="189">
        <f t="shared" si="46"/>
        <v>7708.1230000000005</v>
      </c>
      <c r="AG502" s="368">
        <f t="shared" si="45"/>
        <v>10407.04561904762</v>
      </c>
      <c r="AH502" s="190">
        <v>0.03</v>
      </c>
      <c r="AI502" s="189">
        <f t="shared" si="39"/>
        <v>13602.57</v>
      </c>
    </row>
    <row r="503" spans="1:35" x14ac:dyDescent="0.25">
      <c r="A503" s="470" t="s">
        <v>615</v>
      </c>
      <c r="B503" s="180" t="s">
        <v>37</v>
      </c>
      <c r="C503" s="328" t="s">
        <v>37</v>
      </c>
      <c r="D503" s="180" t="s">
        <v>99</v>
      </c>
      <c r="E503" s="371" t="s">
        <v>924</v>
      </c>
      <c r="F503" s="180" t="s">
        <v>948</v>
      </c>
      <c r="G503" s="171" t="s">
        <v>949</v>
      </c>
      <c r="H503" s="186">
        <v>0</v>
      </c>
      <c r="I503" s="186">
        <v>3671</v>
      </c>
      <c r="J503" s="186">
        <f t="shared" si="49"/>
        <v>3671</v>
      </c>
      <c r="K503" s="180" t="s">
        <v>1878</v>
      </c>
      <c r="L503" s="180">
        <v>28719439</v>
      </c>
      <c r="M503" s="144">
        <v>45309</v>
      </c>
      <c r="N503" s="144" t="s">
        <v>197</v>
      </c>
      <c r="O503" s="180" t="s">
        <v>21</v>
      </c>
      <c r="P503" s="180" t="s">
        <v>21</v>
      </c>
      <c r="Q503" s="186">
        <v>0</v>
      </c>
      <c r="R503" s="186">
        <v>159942</v>
      </c>
      <c r="S503" s="182">
        <f t="shared" si="47"/>
        <v>159942</v>
      </c>
      <c r="T503" s="216">
        <v>45269</v>
      </c>
      <c r="U503" s="180">
        <v>168</v>
      </c>
      <c r="V503" s="180" t="s">
        <v>64</v>
      </c>
      <c r="W503" s="180" t="s">
        <v>64</v>
      </c>
      <c r="X503" s="180" t="s">
        <v>276</v>
      </c>
      <c r="Y503" s="180" t="s">
        <v>662</v>
      </c>
      <c r="Z503" s="180" t="s">
        <v>899</v>
      </c>
      <c r="AA503" s="194">
        <v>0.04</v>
      </c>
      <c r="AB503" s="197" t="s">
        <v>552</v>
      </c>
      <c r="AC503" s="188">
        <v>1.7000000000000001E-2</v>
      </c>
      <c r="AD503" s="180">
        <f t="shared" si="48"/>
        <v>6397.68</v>
      </c>
      <c r="AE503" s="180">
        <f t="shared" si="44"/>
        <v>952.03571428571433</v>
      </c>
      <c r="AF503" s="189">
        <f t="shared" si="46"/>
        <v>2719.0140000000001</v>
      </c>
      <c r="AG503" s="368">
        <f t="shared" si="45"/>
        <v>3671.0497142857143</v>
      </c>
      <c r="AH503" s="190">
        <v>0.03</v>
      </c>
      <c r="AI503" s="189">
        <f t="shared" si="39"/>
        <v>4798.26</v>
      </c>
    </row>
    <row r="504" spans="1:35" x14ac:dyDescent="0.25">
      <c r="A504" s="470" t="s">
        <v>615</v>
      </c>
      <c r="B504" s="180" t="s">
        <v>241</v>
      </c>
      <c r="C504" s="328" t="s">
        <v>241</v>
      </c>
      <c r="D504" s="180" t="s">
        <v>101</v>
      </c>
      <c r="E504" s="331" t="s">
        <v>405</v>
      </c>
      <c r="F504" s="180" t="s">
        <v>836</v>
      </c>
      <c r="G504" s="180" t="s">
        <v>605</v>
      </c>
      <c r="H504" s="186">
        <v>0</v>
      </c>
      <c r="I504" s="186">
        <v>3233</v>
      </c>
      <c r="J504" s="186">
        <f t="shared" si="49"/>
        <v>3233</v>
      </c>
      <c r="K504" s="180" t="s">
        <v>1879</v>
      </c>
      <c r="L504" s="180">
        <v>23054487</v>
      </c>
      <c r="M504" s="144">
        <v>45309</v>
      </c>
      <c r="N504" s="144" t="s">
        <v>197</v>
      </c>
      <c r="O504" s="180" t="s">
        <v>43</v>
      </c>
      <c r="P504" s="180" t="s">
        <v>43</v>
      </c>
      <c r="Q504" s="274">
        <v>0</v>
      </c>
      <c r="R504" s="274">
        <v>120000</v>
      </c>
      <c r="S504" s="182">
        <f t="shared" si="47"/>
        <v>120000</v>
      </c>
      <c r="T504" s="216">
        <v>110500</v>
      </c>
      <c r="U504" s="180">
        <v>144</v>
      </c>
      <c r="V504" s="180" t="s">
        <v>62</v>
      </c>
      <c r="W504" s="180" t="s">
        <v>62</v>
      </c>
      <c r="X504" s="180" t="s">
        <v>276</v>
      </c>
      <c r="Y504" s="180"/>
      <c r="Z504" s="180" t="s">
        <v>1880</v>
      </c>
      <c r="AA504" s="194">
        <v>0.03</v>
      </c>
      <c r="AB504" s="197" t="s">
        <v>552</v>
      </c>
      <c r="AC504" s="188">
        <v>0.02</v>
      </c>
      <c r="AD504" s="180">
        <f t="shared" si="48"/>
        <v>3600</v>
      </c>
      <c r="AE504" s="180">
        <f t="shared" si="44"/>
        <v>833.33333333333337</v>
      </c>
      <c r="AF504" s="189">
        <f t="shared" si="46"/>
        <v>2400</v>
      </c>
      <c r="AG504" s="368">
        <f t="shared" si="45"/>
        <v>3233.3333333333335</v>
      </c>
      <c r="AH504" s="190">
        <v>0.06</v>
      </c>
      <c r="AI504" s="189">
        <f t="shared" si="39"/>
        <v>7200</v>
      </c>
    </row>
    <row r="505" spans="1:35" x14ac:dyDescent="0.25">
      <c r="A505" s="470" t="s">
        <v>615</v>
      </c>
      <c r="B505" s="180" t="s">
        <v>23</v>
      </c>
      <c r="C505" s="328" t="s">
        <v>23</v>
      </c>
      <c r="D505" s="180" t="s">
        <v>5937</v>
      </c>
      <c r="E505" s="371" t="s">
        <v>48</v>
      </c>
      <c r="F505" s="180" t="s">
        <v>688</v>
      </c>
      <c r="G505" s="180" t="s">
        <v>619</v>
      </c>
      <c r="H505" s="186">
        <v>8530</v>
      </c>
      <c r="I505" s="186">
        <v>8138</v>
      </c>
      <c r="J505" s="186">
        <f t="shared" si="49"/>
        <v>-392</v>
      </c>
      <c r="K505" s="180" t="s">
        <v>1881</v>
      </c>
      <c r="L505" s="180">
        <v>25173708</v>
      </c>
      <c r="M505" s="144">
        <v>45310</v>
      </c>
      <c r="N505" s="144" t="s">
        <v>197</v>
      </c>
      <c r="O505" s="180" t="s">
        <v>128</v>
      </c>
      <c r="P505" s="180" t="s">
        <v>128</v>
      </c>
      <c r="Q505" s="274">
        <v>269079.03999999998</v>
      </c>
      <c r="R505" s="274">
        <v>354566</v>
      </c>
      <c r="S505" s="182">
        <f t="shared" si="47"/>
        <v>85486.960000000021</v>
      </c>
      <c r="T505" s="216">
        <v>63113</v>
      </c>
      <c r="U505" s="180">
        <v>168</v>
      </c>
      <c r="V505" s="180" t="s">
        <v>63</v>
      </c>
      <c r="W505" s="180" t="s">
        <v>63</v>
      </c>
      <c r="X505" s="180" t="s">
        <v>277</v>
      </c>
      <c r="Y505" s="180"/>
      <c r="Z505" s="180" t="s">
        <v>1882</v>
      </c>
      <c r="AA505" s="194">
        <v>0.04</v>
      </c>
      <c r="AB505" s="197" t="s">
        <v>552</v>
      </c>
      <c r="AC505" s="188">
        <v>1.7000000000000001E-2</v>
      </c>
      <c r="AD505" s="180">
        <f t="shared" si="48"/>
        <v>14182.64</v>
      </c>
      <c r="AE505" s="180">
        <f t="shared" si="44"/>
        <v>2110.5119047619046</v>
      </c>
      <c r="AF505" s="189">
        <f t="shared" si="46"/>
        <v>6027.6220000000003</v>
      </c>
      <c r="AG505" s="368">
        <f t="shared" si="45"/>
        <v>8138.1339047619049</v>
      </c>
      <c r="AH505" s="190">
        <v>0.03</v>
      </c>
      <c r="AI505" s="189">
        <f t="shared" si="39"/>
        <v>2564.6088000000004</v>
      </c>
    </row>
    <row r="506" spans="1:35" x14ac:dyDescent="0.25">
      <c r="A506" s="470" t="s">
        <v>615</v>
      </c>
      <c r="B506" s="180" t="s">
        <v>49</v>
      </c>
      <c r="C506" s="328" t="s">
        <v>49</v>
      </c>
      <c r="D506" s="180" t="s">
        <v>133</v>
      </c>
      <c r="E506" s="331" t="s">
        <v>189</v>
      </c>
      <c r="F506" s="180" t="s">
        <v>589</v>
      </c>
      <c r="G506" s="180" t="s">
        <v>595</v>
      </c>
      <c r="H506" s="186">
        <v>11587</v>
      </c>
      <c r="I506" s="186">
        <v>10620</v>
      </c>
      <c r="J506" s="186">
        <f t="shared" si="49"/>
        <v>-967</v>
      </c>
      <c r="K506" s="180" t="s">
        <v>1883</v>
      </c>
      <c r="L506" s="180">
        <v>29934307</v>
      </c>
      <c r="M506" s="144">
        <v>45310</v>
      </c>
      <c r="N506" s="144" t="s">
        <v>197</v>
      </c>
      <c r="O506" s="180" t="s">
        <v>128</v>
      </c>
      <c r="P506" s="180" t="s">
        <v>128</v>
      </c>
      <c r="Q506" s="274">
        <v>401578</v>
      </c>
      <c r="R506" s="274">
        <v>458347</v>
      </c>
      <c r="S506" s="182">
        <f t="shared" si="47"/>
        <v>56769</v>
      </c>
      <c r="T506" s="216">
        <v>28688</v>
      </c>
      <c r="U506" s="180">
        <v>168</v>
      </c>
      <c r="V506" s="180" t="s">
        <v>63</v>
      </c>
      <c r="W506" s="180" t="s">
        <v>63</v>
      </c>
      <c r="X506" s="180" t="s">
        <v>277</v>
      </c>
      <c r="Y506" s="180"/>
      <c r="Z506" s="180" t="s">
        <v>1884</v>
      </c>
      <c r="AA506" s="194">
        <v>0.04</v>
      </c>
      <c r="AB506" s="197" t="s">
        <v>552</v>
      </c>
      <c r="AC506" s="188">
        <v>1.7000000000000001E-2</v>
      </c>
      <c r="AD506" s="180">
        <f t="shared" si="48"/>
        <v>18333.88</v>
      </c>
      <c r="AE506" s="180">
        <f t="shared" si="44"/>
        <v>2728.2559523809523</v>
      </c>
      <c r="AF506" s="189">
        <f t="shared" si="46"/>
        <v>7791.8990000000003</v>
      </c>
      <c r="AG506" s="368">
        <f t="shared" si="45"/>
        <v>10520.154952380952</v>
      </c>
      <c r="AH506" s="190">
        <v>0.03</v>
      </c>
      <c r="AI506" s="189">
        <f t="shared" si="39"/>
        <v>1703.07</v>
      </c>
    </row>
    <row r="507" spans="1:35" x14ac:dyDescent="0.25">
      <c r="A507" s="470" t="s">
        <v>615</v>
      </c>
      <c r="B507" s="180" t="s">
        <v>44</v>
      </c>
      <c r="C507" s="328" t="s">
        <v>37</v>
      </c>
      <c r="D507" s="180" t="s">
        <v>99</v>
      </c>
      <c r="E507" s="331" t="s">
        <v>459</v>
      </c>
      <c r="F507" s="171" t="s">
        <v>437</v>
      </c>
      <c r="G507" s="171" t="s">
        <v>649</v>
      </c>
      <c r="H507" s="186">
        <v>0</v>
      </c>
      <c r="I507" s="186">
        <v>2200</v>
      </c>
      <c r="J507" s="186">
        <f t="shared" si="49"/>
        <v>2200</v>
      </c>
      <c r="K507" s="180" t="s">
        <v>1885</v>
      </c>
      <c r="L507" s="180">
        <v>9769781</v>
      </c>
      <c r="M507" s="144">
        <v>45310</v>
      </c>
      <c r="N507" s="144" t="s">
        <v>197</v>
      </c>
      <c r="O507" s="180" t="s">
        <v>43</v>
      </c>
      <c r="P507" s="180" t="s">
        <v>43</v>
      </c>
      <c r="Q507" s="274">
        <v>0</v>
      </c>
      <c r="R507" s="274">
        <v>28285</v>
      </c>
      <c r="S507" s="182">
        <f t="shared" si="47"/>
        <v>28285</v>
      </c>
      <c r="T507" s="216">
        <v>25770</v>
      </c>
      <c r="U507" s="180">
        <v>36</v>
      </c>
      <c r="V507" s="180" t="s">
        <v>62</v>
      </c>
      <c r="W507" s="180" t="s">
        <v>62</v>
      </c>
      <c r="X507" s="180" t="s">
        <v>276</v>
      </c>
      <c r="Y507" s="180"/>
      <c r="Z507" s="180" t="s">
        <v>1886</v>
      </c>
      <c r="AA507" s="194">
        <v>0.03</v>
      </c>
      <c r="AB507" s="197" t="s">
        <v>552</v>
      </c>
      <c r="AC507" s="188">
        <v>0.05</v>
      </c>
      <c r="AD507" s="180">
        <f t="shared" si="48"/>
        <v>848.55</v>
      </c>
      <c r="AE507" s="180">
        <f t="shared" si="44"/>
        <v>785.69444444444446</v>
      </c>
      <c r="AF507" s="189">
        <f t="shared" si="46"/>
        <v>1414.25</v>
      </c>
      <c r="AG507" s="368">
        <f t="shared" si="45"/>
        <v>2199.9444444444443</v>
      </c>
      <c r="AH507" s="190">
        <v>0.06</v>
      </c>
      <c r="AI507" s="189">
        <f t="shared" si="39"/>
        <v>1697.1</v>
      </c>
    </row>
    <row r="508" spans="1:35" x14ac:dyDescent="0.25">
      <c r="A508" s="470" t="s">
        <v>615</v>
      </c>
      <c r="B508" s="180" t="s">
        <v>47</v>
      </c>
      <c r="C508" s="328" t="s">
        <v>47</v>
      </c>
      <c r="D508" s="180" t="s">
        <v>99</v>
      </c>
      <c r="E508" s="331" t="s">
        <v>405</v>
      </c>
      <c r="F508" s="180" t="s">
        <v>960</v>
      </c>
      <c r="G508" s="180" t="s">
        <v>1887</v>
      </c>
      <c r="H508" s="186">
        <v>6368</v>
      </c>
      <c r="I508" s="186">
        <v>6275</v>
      </c>
      <c r="J508" s="186">
        <f t="shared" si="49"/>
        <v>-93</v>
      </c>
      <c r="K508" s="180" t="s">
        <v>1888</v>
      </c>
      <c r="L508" s="180">
        <v>26361022</v>
      </c>
      <c r="M508" s="144">
        <v>45310</v>
      </c>
      <c r="N508" s="144" t="s">
        <v>197</v>
      </c>
      <c r="O508" s="180" t="s">
        <v>128</v>
      </c>
      <c r="P508" s="21" t="s">
        <v>128</v>
      </c>
      <c r="Q508" s="274">
        <v>209634.23</v>
      </c>
      <c r="R508" s="274">
        <v>273396</v>
      </c>
      <c r="S508" s="182">
        <f t="shared" si="47"/>
        <v>63761.76999999999</v>
      </c>
      <c r="T508" s="216">
        <v>46258.01</v>
      </c>
      <c r="U508" s="180">
        <v>168</v>
      </c>
      <c r="V508" s="180" t="s">
        <v>63</v>
      </c>
      <c r="W508" s="180" t="s">
        <v>63</v>
      </c>
      <c r="X508" s="180" t="s">
        <v>277</v>
      </c>
      <c r="Y508" s="180"/>
      <c r="Z508" s="180" t="s">
        <v>1889</v>
      </c>
      <c r="AA508" s="194">
        <v>0.04</v>
      </c>
      <c r="AB508" s="197" t="s">
        <v>552</v>
      </c>
      <c r="AC508" s="188">
        <v>1.7000000000000001E-2</v>
      </c>
      <c r="AD508" s="180">
        <f t="shared" si="48"/>
        <v>10935.84</v>
      </c>
      <c r="AE508" s="180">
        <f t="shared" si="44"/>
        <v>1627.3571428571429</v>
      </c>
      <c r="AF508" s="189">
        <f t="shared" si="46"/>
        <v>4647.732</v>
      </c>
      <c r="AG508" s="368">
        <f t="shared" si="45"/>
        <v>6275.0891428571431</v>
      </c>
      <c r="AH508" s="190">
        <v>0.03</v>
      </c>
      <c r="AI508" s="189">
        <f t="shared" si="39"/>
        <v>1912.8530999999996</v>
      </c>
    </row>
    <row r="509" spans="1:35" x14ac:dyDescent="0.25">
      <c r="A509" s="470" t="s">
        <v>615</v>
      </c>
      <c r="B509" s="180" t="s">
        <v>29</v>
      </c>
      <c r="C509" s="328" t="s">
        <v>29</v>
      </c>
      <c r="D509" s="180" t="s">
        <v>168</v>
      </c>
      <c r="E509" s="331" t="s">
        <v>405</v>
      </c>
      <c r="F509" s="180" t="s">
        <v>811</v>
      </c>
      <c r="G509" s="171" t="s">
        <v>812</v>
      </c>
      <c r="H509" s="186">
        <v>2220</v>
      </c>
      <c r="I509" s="186">
        <v>2220</v>
      </c>
      <c r="J509" s="186">
        <f t="shared" si="49"/>
        <v>0</v>
      </c>
      <c r="K509" s="180" t="s">
        <v>1890</v>
      </c>
      <c r="L509" s="180">
        <v>20286438</v>
      </c>
      <c r="M509" s="144">
        <v>45310</v>
      </c>
      <c r="N509" s="144" t="s">
        <v>197</v>
      </c>
      <c r="O509" s="180" t="s">
        <v>43</v>
      </c>
      <c r="P509" s="180" t="s">
        <v>43</v>
      </c>
      <c r="Q509" s="274">
        <v>42682</v>
      </c>
      <c r="R509" s="274">
        <v>82393</v>
      </c>
      <c r="S509" s="182">
        <f t="shared" si="47"/>
        <v>39711</v>
      </c>
      <c r="T509" s="216">
        <v>34490</v>
      </c>
      <c r="U509" s="180">
        <v>144</v>
      </c>
      <c r="V509" s="180" t="s">
        <v>63</v>
      </c>
      <c r="W509" s="180" t="s">
        <v>63</v>
      </c>
      <c r="X509" s="180" t="s">
        <v>277</v>
      </c>
      <c r="Y509" s="180"/>
      <c r="Z509" s="180" t="s">
        <v>1891</v>
      </c>
      <c r="AA509" s="194">
        <v>0.03</v>
      </c>
      <c r="AB509" s="197" t="s">
        <v>552</v>
      </c>
      <c r="AC509" s="188">
        <v>0.02</v>
      </c>
      <c r="AD509" s="180">
        <f t="shared" si="48"/>
        <v>2471.79</v>
      </c>
      <c r="AE509" s="180">
        <f t="shared" si="44"/>
        <v>572.17361111111109</v>
      </c>
      <c r="AF509" s="189">
        <f t="shared" si="46"/>
        <v>1647.8600000000001</v>
      </c>
      <c r="AG509" s="368">
        <f t="shared" si="45"/>
        <v>2220.033611111111</v>
      </c>
      <c r="AH509" s="190">
        <v>0.06</v>
      </c>
      <c r="AI509" s="189">
        <f t="shared" si="39"/>
        <v>2382.66</v>
      </c>
    </row>
    <row r="510" spans="1:35" x14ac:dyDescent="0.25">
      <c r="A510" s="470" t="s">
        <v>615</v>
      </c>
      <c r="B510" s="180" t="s">
        <v>39</v>
      </c>
      <c r="C510" s="328" t="s">
        <v>39</v>
      </c>
      <c r="D510" s="180" t="s">
        <v>167</v>
      </c>
      <c r="E510" s="331" t="s">
        <v>451</v>
      </c>
      <c r="F510" s="180" t="s">
        <v>771</v>
      </c>
      <c r="G510" s="171" t="s">
        <v>597</v>
      </c>
      <c r="H510" s="186">
        <v>0</v>
      </c>
      <c r="I510" s="186">
        <v>2788</v>
      </c>
      <c r="J510" s="186">
        <f t="shared" si="49"/>
        <v>2788</v>
      </c>
      <c r="K510" s="180" t="s">
        <v>1892</v>
      </c>
      <c r="L510" s="180">
        <v>22894313</v>
      </c>
      <c r="M510" s="144">
        <v>45310</v>
      </c>
      <c r="N510" s="144" t="s">
        <v>197</v>
      </c>
      <c r="O510" s="180" t="s">
        <v>43</v>
      </c>
      <c r="P510" s="180" t="s">
        <v>43</v>
      </c>
      <c r="Q510" s="274">
        <v>0</v>
      </c>
      <c r="R510" s="274">
        <v>117113</v>
      </c>
      <c r="S510" s="182">
        <f t="shared" si="47"/>
        <v>117113</v>
      </c>
      <c r="T510" s="216">
        <v>13753</v>
      </c>
      <c r="U510" s="180">
        <v>168</v>
      </c>
      <c r="V510" s="180" t="s">
        <v>64</v>
      </c>
      <c r="W510" s="180" t="s">
        <v>64</v>
      </c>
      <c r="X510" s="180" t="s">
        <v>276</v>
      </c>
      <c r="Y510" s="180" t="s">
        <v>662</v>
      </c>
      <c r="Z510" s="180" t="s">
        <v>1893</v>
      </c>
      <c r="AA510" s="194">
        <v>0.04</v>
      </c>
      <c r="AB510" s="197" t="s">
        <v>552</v>
      </c>
      <c r="AC510" s="188">
        <v>1.7000000000000001E-2</v>
      </c>
      <c r="AD510" s="180">
        <f t="shared" si="48"/>
        <v>4684.5200000000004</v>
      </c>
      <c r="AE510" s="180">
        <f t="shared" si="44"/>
        <v>697.10119047619048</v>
      </c>
      <c r="AF510" s="189">
        <f t="shared" si="46"/>
        <v>1990.921</v>
      </c>
      <c r="AG510" s="368">
        <f t="shared" si="45"/>
        <v>2688.0221904761906</v>
      </c>
      <c r="AH510" s="190">
        <v>0.03</v>
      </c>
      <c r="AI510" s="189">
        <f t="shared" si="39"/>
        <v>3513.39</v>
      </c>
    </row>
    <row r="511" spans="1:35" x14ac:dyDescent="0.25">
      <c r="A511" s="470" t="s">
        <v>615</v>
      </c>
      <c r="B511" s="180" t="s">
        <v>31</v>
      </c>
      <c r="C511" s="328" t="s">
        <v>31</v>
      </c>
      <c r="D511" s="180" t="s">
        <v>101</v>
      </c>
      <c r="E511" s="331" t="s">
        <v>32</v>
      </c>
      <c r="F511" s="180" t="s">
        <v>530</v>
      </c>
      <c r="G511" s="171" t="s">
        <v>569</v>
      </c>
      <c r="H511" s="186">
        <v>6520</v>
      </c>
      <c r="I511" s="186">
        <v>7020</v>
      </c>
      <c r="J511" s="186">
        <f t="shared" si="49"/>
        <v>500</v>
      </c>
      <c r="K511" s="180" t="s">
        <v>1894</v>
      </c>
      <c r="L511" s="180">
        <v>27958855</v>
      </c>
      <c r="M511" s="144">
        <v>45310</v>
      </c>
      <c r="N511" s="144" t="s">
        <v>197</v>
      </c>
      <c r="O511" s="180" t="s">
        <v>148</v>
      </c>
      <c r="P511" s="21" t="s">
        <v>340</v>
      </c>
      <c r="Q511" s="274"/>
      <c r="R511" s="274">
        <v>305850</v>
      </c>
      <c r="S511" s="182">
        <f t="shared" si="47"/>
        <v>305850</v>
      </c>
      <c r="T511" s="216">
        <v>61825</v>
      </c>
      <c r="U511" s="180">
        <v>168</v>
      </c>
      <c r="V511" s="180" t="s">
        <v>63</v>
      </c>
      <c r="W511" s="180" t="s">
        <v>63</v>
      </c>
      <c r="X511" s="180" t="s">
        <v>277</v>
      </c>
      <c r="Y511" s="180"/>
      <c r="Z511" s="180" t="s">
        <v>1895</v>
      </c>
      <c r="AA511" s="194">
        <v>0.04</v>
      </c>
      <c r="AB511" s="197" t="s">
        <v>552</v>
      </c>
      <c r="AC511" s="188">
        <v>1.7000000000000001E-2</v>
      </c>
      <c r="AD511" s="180">
        <f t="shared" si="48"/>
        <v>12234</v>
      </c>
      <c r="AE511" s="180">
        <f t="shared" si="44"/>
        <v>1820.5357142857142</v>
      </c>
      <c r="AF511" s="189">
        <f t="shared" si="46"/>
        <v>5199.4500000000007</v>
      </c>
      <c r="AG511" s="368">
        <f t="shared" ref="AG511:AG550" si="50">AE511+AF511</f>
        <v>7019.9857142857145</v>
      </c>
      <c r="AH511" s="190">
        <v>0.03</v>
      </c>
      <c r="AI511" s="189">
        <f t="shared" si="39"/>
        <v>9175.5</v>
      </c>
    </row>
    <row r="512" spans="1:35" x14ac:dyDescent="0.25">
      <c r="A512" s="470" t="s">
        <v>615</v>
      </c>
      <c r="B512" s="180" t="s">
        <v>49</v>
      </c>
      <c r="C512" s="328" t="s">
        <v>49</v>
      </c>
      <c r="D512" s="180" t="s">
        <v>133</v>
      </c>
      <c r="E512" s="331" t="s">
        <v>928</v>
      </c>
      <c r="F512" s="180" t="s">
        <v>801</v>
      </c>
      <c r="G512" s="171" t="s">
        <v>1589</v>
      </c>
      <c r="H512" s="186">
        <v>0</v>
      </c>
      <c r="I512" s="186">
        <v>11585</v>
      </c>
      <c r="J512" s="186">
        <f t="shared" si="49"/>
        <v>11585</v>
      </c>
      <c r="K512" s="180" t="s">
        <v>1896</v>
      </c>
      <c r="L512" s="180"/>
      <c r="M512" s="144">
        <v>45310</v>
      </c>
      <c r="N512" s="144" t="s">
        <v>197</v>
      </c>
      <c r="O512" s="180" t="s">
        <v>148</v>
      </c>
      <c r="P512" s="21" t="s">
        <v>340</v>
      </c>
      <c r="Q512" s="274">
        <v>0</v>
      </c>
      <c r="R512" s="274">
        <v>504749</v>
      </c>
      <c r="S512" s="182">
        <f t="shared" si="47"/>
        <v>504749</v>
      </c>
      <c r="T512" s="216">
        <v>71113</v>
      </c>
      <c r="U512" s="180">
        <v>168</v>
      </c>
      <c r="V512" s="180" t="s">
        <v>64</v>
      </c>
      <c r="W512" s="180" t="s">
        <v>64</v>
      </c>
      <c r="X512" s="180" t="s">
        <v>276</v>
      </c>
      <c r="Y512" s="180" t="s">
        <v>662</v>
      </c>
      <c r="Z512" s="180"/>
      <c r="AA512" s="194">
        <v>0.04</v>
      </c>
      <c r="AB512" s="197" t="s">
        <v>552</v>
      </c>
      <c r="AC512" s="188">
        <v>1.7000000000000001E-2</v>
      </c>
      <c r="AD512" s="180">
        <f t="shared" si="48"/>
        <v>20189.96</v>
      </c>
      <c r="AE512" s="180">
        <f t="shared" si="44"/>
        <v>3004.4583333333335</v>
      </c>
      <c r="AF512" s="189">
        <f t="shared" si="46"/>
        <v>8580.7330000000002</v>
      </c>
      <c r="AG512" s="368">
        <f t="shared" si="50"/>
        <v>11585.191333333334</v>
      </c>
      <c r="AH512" s="190">
        <v>0.03</v>
      </c>
      <c r="AI512" s="189">
        <f t="shared" si="39"/>
        <v>15142.47</v>
      </c>
    </row>
    <row r="513" spans="1:35" x14ac:dyDescent="0.25">
      <c r="A513" s="470" t="s">
        <v>615</v>
      </c>
      <c r="B513" s="180" t="s">
        <v>241</v>
      </c>
      <c r="C513" s="328" t="s">
        <v>241</v>
      </c>
      <c r="D513" s="180" t="s">
        <v>101</v>
      </c>
      <c r="E513" s="331" t="s">
        <v>405</v>
      </c>
      <c r="F513" s="180" t="s">
        <v>836</v>
      </c>
      <c r="G513" s="180" t="s">
        <v>605</v>
      </c>
      <c r="H513" s="186">
        <v>0</v>
      </c>
      <c r="I513" s="186">
        <v>950</v>
      </c>
      <c r="J513" s="186">
        <f t="shared" si="49"/>
        <v>950</v>
      </c>
      <c r="K513" s="180" t="s">
        <v>1897</v>
      </c>
      <c r="L513" s="180">
        <v>23204370</v>
      </c>
      <c r="M513" s="144">
        <v>45311</v>
      </c>
      <c r="N513" s="144" t="s">
        <v>197</v>
      </c>
      <c r="O513" s="180" t="s">
        <v>173</v>
      </c>
      <c r="P513" s="21" t="s">
        <v>345</v>
      </c>
      <c r="Q513" s="274">
        <v>0</v>
      </c>
      <c r="R513" s="274">
        <v>28563.69</v>
      </c>
      <c r="S513" s="182">
        <f t="shared" si="47"/>
        <v>28563.69</v>
      </c>
      <c r="T513" s="216">
        <v>26035</v>
      </c>
      <c r="U513" s="180">
        <v>108</v>
      </c>
      <c r="V513" s="180" t="s">
        <v>62</v>
      </c>
      <c r="W513" s="180" t="s">
        <v>62</v>
      </c>
      <c r="X513" s="180" t="s">
        <v>276</v>
      </c>
      <c r="Y513" s="180"/>
      <c r="Z513" s="180" t="s">
        <v>1898</v>
      </c>
      <c r="AA513" s="194">
        <v>0.03</v>
      </c>
      <c r="AB513" s="197" t="s">
        <v>552</v>
      </c>
      <c r="AC513" s="188">
        <v>2.4E-2</v>
      </c>
      <c r="AD513" s="180">
        <f t="shared" si="48"/>
        <v>856.91069999999991</v>
      </c>
      <c r="AE513" s="180">
        <f t="shared" si="44"/>
        <v>264.47861111111109</v>
      </c>
      <c r="AF513" s="189">
        <f t="shared" si="46"/>
        <v>685.52855999999997</v>
      </c>
      <c r="AG513" s="368">
        <f t="shared" si="50"/>
        <v>950.00717111111112</v>
      </c>
      <c r="AH513" s="190">
        <v>0.06</v>
      </c>
      <c r="AI513" s="189">
        <f t="shared" si="39"/>
        <v>1713.8213999999998</v>
      </c>
    </row>
    <row r="514" spans="1:35" x14ac:dyDescent="0.25">
      <c r="A514" s="470" t="s">
        <v>615</v>
      </c>
      <c r="B514" s="180" t="s">
        <v>37</v>
      </c>
      <c r="C514" s="328" t="s">
        <v>37</v>
      </c>
      <c r="D514" s="180" t="s">
        <v>99</v>
      </c>
      <c r="E514" s="331" t="s">
        <v>923</v>
      </c>
      <c r="F514" s="180" t="s">
        <v>876</v>
      </c>
      <c r="G514" s="171" t="s">
        <v>685</v>
      </c>
      <c r="H514" s="186">
        <v>0</v>
      </c>
      <c r="I514" s="186">
        <v>513</v>
      </c>
      <c r="J514" s="186">
        <f t="shared" si="49"/>
        <v>513</v>
      </c>
      <c r="K514" s="180" t="s">
        <v>1899</v>
      </c>
      <c r="L514" s="180">
        <v>21988080</v>
      </c>
      <c r="M514" s="144">
        <v>45313</v>
      </c>
      <c r="N514" s="144" t="s">
        <v>197</v>
      </c>
      <c r="O514" s="180" t="s">
        <v>173</v>
      </c>
      <c r="P514" s="21" t="s">
        <v>355</v>
      </c>
      <c r="Q514" s="274">
        <v>0</v>
      </c>
      <c r="R514" s="274">
        <v>15424</v>
      </c>
      <c r="S514" s="182">
        <f t="shared" si="47"/>
        <v>15424</v>
      </c>
      <c r="T514" s="216">
        <v>13552</v>
      </c>
      <c r="U514" s="180">
        <v>108</v>
      </c>
      <c r="V514" s="180" t="s">
        <v>62</v>
      </c>
      <c r="W514" s="180" t="s">
        <v>62</v>
      </c>
      <c r="X514" s="180" t="s">
        <v>276</v>
      </c>
      <c r="Y514" s="180"/>
      <c r="Z514" s="180" t="s">
        <v>1900</v>
      </c>
      <c r="AA514" s="194">
        <v>0.03</v>
      </c>
      <c r="AB514" s="197" t="s">
        <v>552</v>
      </c>
      <c r="AC514" s="188">
        <v>2.24E-2</v>
      </c>
      <c r="AD514" s="180">
        <f t="shared" si="48"/>
        <v>462.71999999999997</v>
      </c>
      <c r="AE514" s="180">
        <f t="shared" si="44"/>
        <v>142.81481481481481</v>
      </c>
      <c r="AF514" s="189">
        <f t="shared" si="46"/>
        <v>345.49759999999998</v>
      </c>
      <c r="AG514" s="368">
        <f t="shared" si="50"/>
        <v>488.31241481481482</v>
      </c>
      <c r="AH514" s="190">
        <v>0.06</v>
      </c>
      <c r="AI514" s="189">
        <f t="shared" si="39"/>
        <v>925.43999999999994</v>
      </c>
    </row>
    <row r="515" spans="1:35" x14ac:dyDescent="0.25">
      <c r="A515" s="470" t="s">
        <v>615</v>
      </c>
      <c r="B515" s="180" t="s">
        <v>29</v>
      </c>
      <c r="C515" s="328" t="s">
        <v>29</v>
      </c>
      <c r="D515" s="180" t="s">
        <v>168</v>
      </c>
      <c r="E515" s="331" t="s">
        <v>455</v>
      </c>
      <c r="F515" s="180" t="s">
        <v>587</v>
      </c>
      <c r="G515" s="171" t="s">
        <v>593</v>
      </c>
      <c r="H515" s="186">
        <v>19400</v>
      </c>
      <c r="I515" s="186">
        <v>19236</v>
      </c>
      <c r="J515" s="186">
        <f t="shared" si="49"/>
        <v>-164</v>
      </c>
      <c r="K515" s="180" t="s">
        <v>1901</v>
      </c>
      <c r="L515" s="180">
        <v>23005677</v>
      </c>
      <c r="M515" s="144">
        <v>45313</v>
      </c>
      <c r="N515" s="144" t="s">
        <v>197</v>
      </c>
      <c r="O515" s="180" t="s">
        <v>173</v>
      </c>
      <c r="P515" s="180" t="s">
        <v>463</v>
      </c>
      <c r="Q515" s="274">
        <v>624971.75</v>
      </c>
      <c r="R515" s="274">
        <v>833739</v>
      </c>
      <c r="S515" s="182">
        <f t="shared" si="47"/>
        <v>208767.25</v>
      </c>
      <c r="T515" s="216">
        <v>157642</v>
      </c>
      <c r="U515" s="180">
        <v>168</v>
      </c>
      <c r="V515" s="180" t="s">
        <v>63</v>
      </c>
      <c r="W515" s="180" t="s">
        <v>63</v>
      </c>
      <c r="X515" s="180" t="s">
        <v>277</v>
      </c>
      <c r="Y515" s="180"/>
      <c r="Z515" s="180" t="s">
        <v>1902</v>
      </c>
      <c r="AA515" s="194">
        <v>0.04</v>
      </c>
      <c r="AB515" s="197" t="s">
        <v>552</v>
      </c>
      <c r="AC515" s="188">
        <v>1.7000000000000001E-2</v>
      </c>
      <c r="AD515" s="180">
        <f t="shared" si="48"/>
        <v>33349.56</v>
      </c>
      <c r="AE515" s="180">
        <f t="shared" si="44"/>
        <v>4962.7321428571431</v>
      </c>
      <c r="AF515" s="189">
        <f t="shared" si="46"/>
        <v>14173.563000000002</v>
      </c>
      <c r="AG515" s="368">
        <f t="shared" si="50"/>
        <v>19136.295142857147</v>
      </c>
      <c r="AH515" s="190">
        <v>0.03</v>
      </c>
      <c r="AI515" s="189">
        <f t="shared" si="39"/>
        <v>6263.0174999999999</v>
      </c>
    </row>
    <row r="516" spans="1:35" x14ac:dyDescent="0.25">
      <c r="A516" s="470" t="s">
        <v>615</v>
      </c>
      <c r="B516" s="180" t="s">
        <v>24</v>
      </c>
      <c r="C516" s="328" t="s">
        <v>24</v>
      </c>
      <c r="D516" s="180" t="s">
        <v>420</v>
      </c>
      <c r="E516" s="331" t="s">
        <v>532</v>
      </c>
      <c r="F516" s="180" t="s">
        <v>838</v>
      </c>
      <c r="G516" s="171" t="s">
        <v>1467</v>
      </c>
      <c r="H516" s="186">
        <v>0</v>
      </c>
      <c r="I516" s="186">
        <v>5340</v>
      </c>
      <c r="J516" s="186">
        <f t="shared" si="49"/>
        <v>5340</v>
      </c>
      <c r="K516" s="180" t="s">
        <v>1903</v>
      </c>
      <c r="L516" s="180">
        <v>35068122</v>
      </c>
      <c r="M516" s="144">
        <v>45313</v>
      </c>
      <c r="N516" s="144" t="s">
        <v>197</v>
      </c>
      <c r="O516" s="180" t="s">
        <v>128</v>
      </c>
      <c r="P516" s="180" t="s">
        <v>128</v>
      </c>
      <c r="Q516" s="274">
        <v>0</v>
      </c>
      <c r="R516" s="274">
        <v>232659</v>
      </c>
      <c r="S516" s="182">
        <f t="shared" si="47"/>
        <v>232659</v>
      </c>
      <c r="T516" s="216">
        <v>20584</v>
      </c>
      <c r="U516" s="180">
        <v>168</v>
      </c>
      <c r="V516" s="180" t="s">
        <v>64</v>
      </c>
      <c r="W516" s="180" t="s">
        <v>64</v>
      </c>
      <c r="X516" s="180" t="s">
        <v>276</v>
      </c>
      <c r="Y516" s="180" t="s">
        <v>662</v>
      </c>
      <c r="Z516" s="180" t="s">
        <v>1904</v>
      </c>
      <c r="AA516" s="194">
        <v>0.04</v>
      </c>
      <c r="AB516" s="197" t="s">
        <v>552</v>
      </c>
      <c r="AC516" s="188">
        <v>1.7000000000000001E-2</v>
      </c>
      <c r="AD516" s="180">
        <f t="shared" si="48"/>
        <v>9306.36</v>
      </c>
      <c r="AE516" s="180">
        <f t="shared" si="44"/>
        <v>1384.875</v>
      </c>
      <c r="AF516" s="189">
        <f t="shared" si="46"/>
        <v>3955.2030000000004</v>
      </c>
      <c r="AG516" s="368">
        <f t="shared" si="50"/>
        <v>5340.0780000000004</v>
      </c>
      <c r="AH516" s="190">
        <v>0.03</v>
      </c>
      <c r="AI516" s="189">
        <f t="shared" si="39"/>
        <v>6979.7699999999995</v>
      </c>
    </row>
    <row r="517" spans="1:35" x14ac:dyDescent="0.25">
      <c r="A517" s="470" t="s">
        <v>615</v>
      </c>
      <c r="B517" s="180" t="s">
        <v>31</v>
      </c>
      <c r="C517" s="328" t="s">
        <v>31</v>
      </c>
      <c r="D517" s="180" t="s">
        <v>101</v>
      </c>
      <c r="E517" s="331" t="s">
        <v>456</v>
      </c>
      <c r="F517" s="8" t="s">
        <v>839</v>
      </c>
      <c r="G517" s="171" t="s">
        <v>566</v>
      </c>
      <c r="H517" s="186">
        <v>0</v>
      </c>
      <c r="I517" s="186">
        <v>8178</v>
      </c>
      <c r="J517" s="186">
        <f t="shared" si="49"/>
        <v>8178</v>
      </c>
      <c r="K517" s="180" t="s">
        <v>1905</v>
      </c>
      <c r="L517" s="180">
        <v>25068207</v>
      </c>
      <c r="M517" s="144">
        <v>45313</v>
      </c>
      <c r="N517" s="144" t="s">
        <v>197</v>
      </c>
      <c r="O517" s="180" t="s">
        <v>173</v>
      </c>
      <c r="P517" s="180" t="s">
        <v>463</v>
      </c>
      <c r="Q517" s="274">
        <v>0</v>
      </c>
      <c r="R517" s="274">
        <v>356265</v>
      </c>
      <c r="S517" s="182">
        <f t="shared" si="47"/>
        <v>356265</v>
      </c>
      <c r="T517" s="216">
        <v>81327</v>
      </c>
      <c r="U517" s="180">
        <v>168</v>
      </c>
      <c r="V517" s="180" t="s">
        <v>64</v>
      </c>
      <c r="W517" s="180" t="s">
        <v>64</v>
      </c>
      <c r="X517" s="180" t="s">
        <v>276</v>
      </c>
      <c r="Y517" s="180" t="s">
        <v>662</v>
      </c>
      <c r="Z517" s="180" t="s">
        <v>1906</v>
      </c>
      <c r="AA517" s="194">
        <v>0.04</v>
      </c>
      <c r="AB517" s="197" t="s">
        <v>552</v>
      </c>
      <c r="AC517" s="188">
        <v>1.7000000000000001E-2</v>
      </c>
      <c r="AD517" s="180">
        <f t="shared" si="48"/>
        <v>14250.6</v>
      </c>
      <c r="AE517" s="180">
        <f t="shared" si="44"/>
        <v>2120.625</v>
      </c>
      <c r="AF517" s="189">
        <f t="shared" si="46"/>
        <v>6056.5050000000001</v>
      </c>
      <c r="AG517" s="368">
        <f t="shared" si="50"/>
        <v>8177.13</v>
      </c>
      <c r="AH517" s="190">
        <v>0.03</v>
      </c>
      <c r="AI517" s="189">
        <f t="shared" si="39"/>
        <v>10687.949999999999</v>
      </c>
    </row>
    <row r="518" spans="1:35" x14ac:dyDescent="0.25">
      <c r="A518" s="470" t="s">
        <v>615</v>
      </c>
      <c r="B518" s="180" t="s">
        <v>33</v>
      </c>
      <c r="C518" s="328" t="s">
        <v>39</v>
      </c>
      <c r="D518" s="180" t="s">
        <v>167</v>
      </c>
      <c r="E518" s="331" t="s">
        <v>921</v>
      </c>
      <c r="F518" s="8" t="s">
        <v>884</v>
      </c>
      <c r="G518" s="171" t="s">
        <v>784</v>
      </c>
      <c r="H518" s="186">
        <v>0</v>
      </c>
      <c r="I518" s="186">
        <v>15455</v>
      </c>
      <c r="J518" s="186">
        <f t="shared" si="49"/>
        <v>15455</v>
      </c>
      <c r="K518" s="180" t="s">
        <v>1907</v>
      </c>
      <c r="L518" s="180">
        <v>24350695</v>
      </c>
      <c r="M518" s="144">
        <v>45313</v>
      </c>
      <c r="N518" s="144" t="s">
        <v>197</v>
      </c>
      <c r="O518" s="180" t="s">
        <v>128</v>
      </c>
      <c r="P518" s="180" t="s">
        <v>128</v>
      </c>
      <c r="Q518" s="274">
        <v>0</v>
      </c>
      <c r="R518" s="274">
        <v>669005</v>
      </c>
      <c r="S518" s="182">
        <f t="shared" si="47"/>
        <v>669005</v>
      </c>
      <c r="T518" s="216">
        <v>82661</v>
      </c>
      <c r="U518" s="180">
        <v>168</v>
      </c>
      <c r="V518" s="180" t="s">
        <v>64</v>
      </c>
      <c r="W518" s="180" t="s">
        <v>64</v>
      </c>
      <c r="X518" s="180" t="s">
        <v>276</v>
      </c>
      <c r="Y518" s="180" t="s">
        <v>662</v>
      </c>
      <c r="Z518" s="180" t="s">
        <v>1908</v>
      </c>
      <c r="AA518" s="194">
        <v>0.04</v>
      </c>
      <c r="AB518" s="197" t="s">
        <v>552</v>
      </c>
      <c r="AC518" s="188">
        <v>1.7000000000000001E-2</v>
      </c>
      <c r="AD518" s="180">
        <f t="shared" si="48"/>
        <v>26760.2</v>
      </c>
      <c r="AE518" s="180">
        <f t="shared" si="44"/>
        <v>3982.1726190476193</v>
      </c>
      <c r="AF518" s="189">
        <f t="shared" si="46"/>
        <v>11373.085000000001</v>
      </c>
      <c r="AG518" s="368">
        <f t="shared" si="50"/>
        <v>15355.257619047621</v>
      </c>
      <c r="AH518" s="190">
        <v>0.03</v>
      </c>
      <c r="AI518" s="189">
        <f t="shared" si="39"/>
        <v>20070.149999999998</v>
      </c>
    </row>
    <row r="519" spans="1:35" x14ac:dyDescent="0.25">
      <c r="A519" s="470" t="s">
        <v>615</v>
      </c>
      <c r="B519" s="180" t="s">
        <v>49</v>
      </c>
      <c r="C519" s="328" t="s">
        <v>49</v>
      </c>
      <c r="D519" s="180" t="s">
        <v>133</v>
      </c>
      <c r="E519" s="331" t="s">
        <v>189</v>
      </c>
      <c r="F519" s="180" t="s">
        <v>966</v>
      </c>
      <c r="G519" s="180" t="s">
        <v>967</v>
      </c>
      <c r="H519" s="186">
        <v>0</v>
      </c>
      <c r="I519" s="186">
        <v>5800</v>
      </c>
      <c r="J519" s="186">
        <f t="shared" si="49"/>
        <v>5800</v>
      </c>
      <c r="K519" s="180" t="s">
        <v>1909</v>
      </c>
      <c r="L519" s="180">
        <v>10566238</v>
      </c>
      <c r="M519" s="144">
        <v>45313</v>
      </c>
      <c r="N519" s="144" t="s">
        <v>197</v>
      </c>
      <c r="O519" s="180" t="s">
        <v>173</v>
      </c>
      <c r="P519" s="180" t="s">
        <v>463</v>
      </c>
      <c r="Q519" s="274">
        <v>0</v>
      </c>
      <c r="R519" s="274">
        <v>112257</v>
      </c>
      <c r="S519" s="182">
        <f t="shared" si="47"/>
        <v>112257</v>
      </c>
      <c r="T519" s="216">
        <v>106666</v>
      </c>
      <c r="U519" s="180">
        <v>60</v>
      </c>
      <c r="V519" s="180" t="s">
        <v>62</v>
      </c>
      <c r="W519" s="180" t="s">
        <v>62</v>
      </c>
      <c r="X519" s="180" t="s">
        <v>276</v>
      </c>
      <c r="Y519" s="180"/>
      <c r="Z519" s="180" t="s">
        <v>1910</v>
      </c>
      <c r="AA519" s="194">
        <v>0.03</v>
      </c>
      <c r="AB519" s="197" t="s">
        <v>552</v>
      </c>
      <c r="AC519" s="188">
        <v>3.5000000000000003E-2</v>
      </c>
      <c r="AD519" s="180">
        <f t="shared" si="48"/>
        <v>3367.71</v>
      </c>
      <c r="AE519" s="180">
        <f t="shared" si="44"/>
        <v>1870.95</v>
      </c>
      <c r="AF519" s="189">
        <f t="shared" si="46"/>
        <v>3928.9950000000003</v>
      </c>
      <c r="AG519" s="368">
        <f t="shared" si="50"/>
        <v>5799.9450000000006</v>
      </c>
      <c r="AH519" s="190">
        <v>0.06</v>
      </c>
      <c r="AI519" s="189">
        <f t="shared" si="39"/>
        <v>6735.42</v>
      </c>
    </row>
    <row r="520" spans="1:35" x14ac:dyDescent="0.25">
      <c r="A520" s="470" t="s">
        <v>615</v>
      </c>
      <c r="B520" s="180" t="s">
        <v>241</v>
      </c>
      <c r="C520" s="328" t="s">
        <v>241</v>
      </c>
      <c r="D520" s="180" t="s">
        <v>101</v>
      </c>
      <c r="E520" s="331" t="s">
        <v>489</v>
      </c>
      <c r="F520" s="180" t="s">
        <v>836</v>
      </c>
      <c r="G520" s="171" t="s">
        <v>605</v>
      </c>
      <c r="H520" s="186">
        <v>0</v>
      </c>
      <c r="I520" s="186">
        <v>1789</v>
      </c>
      <c r="J520" s="186">
        <f t="shared" si="49"/>
        <v>1789</v>
      </c>
      <c r="K520" s="180" t="s">
        <v>1911</v>
      </c>
      <c r="L520" s="180">
        <v>28344349</v>
      </c>
      <c r="M520" s="144">
        <v>45313</v>
      </c>
      <c r="N520" s="144" t="s">
        <v>197</v>
      </c>
      <c r="O520" s="180" t="s">
        <v>148</v>
      </c>
      <c r="P520" s="180" t="s">
        <v>340</v>
      </c>
      <c r="Q520" s="274">
        <v>0</v>
      </c>
      <c r="R520" s="274">
        <v>58000</v>
      </c>
      <c r="S520" s="182">
        <f t="shared" si="47"/>
        <v>58000</v>
      </c>
      <c r="T520" s="216">
        <v>54000</v>
      </c>
      <c r="U520" s="180">
        <v>120</v>
      </c>
      <c r="V520" s="180" t="s">
        <v>62</v>
      </c>
      <c r="W520" s="180" t="s">
        <v>62</v>
      </c>
      <c r="X520" s="180" t="s">
        <v>276</v>
      </c>
      <c r="Y520" s="180"/>
      <c r="Z520" s="180" t="s">
        <v>1912</v>
      </c>
      <c r="AA520" s="194">
        <v>0.03</v>
      </c>
      <c r="AB520" s="197" t="s">
        <v>552</v>
      </c>
      <c r="AC520" s="188">
        <v>2.2499999999999999E-2</v>
      </c>
      <c r="AD520" s="180">
        <f t="shared" si="48"/>
        <v>1740</v>
      </c>
      <c r="AE520" s="180">
        <f t="shared" si="44"/>
        <v>483.33333333333331</v>
      </c>
      <c r="AF520" s="189">
        <f t="shared" si="46"/>
        <v>1305</v>
      </c>
      <c r="AG520" s="368">
        <f t="shared" si="50"/>
        <v>1788.3333333333333</v>
      </c>
      <c r="AH520" s="190">
        <v>0.06</v>
      </c>
      <c r="AI520" s="189">
        <f t="shared" si="39"/>
        <v>3480</v>
      </c>
    </row>
    <row r="521" spans="1:35" x14ac:dyDescent="0.25">
      <c r="A521" s="470" t="s">
        <v>615</v>
      </c>
      <c r="B521" s="180" t="s">
        <v>31</v>
      </c>
      <c r="C521" s="328" t="s">
        <v>31</v>
      </c>
      <c r="D521" s="180" t="s">
        <v>101</v>
      </c>
      <c r="E521" s="331" t="s">
        <v>32</v>
      </c>
      <c r="F521" s="180" t="s">
        <v>550</v>
      </c>
      <c r="G521" s="171" t="s">
        <v>578</v>
      </c>
      <c r="H521" s="186">
        <v>21400</v>
      </c>
      <c r="I521" s="186">
        <v>20460</v>
      </c>
      <c r="J521" s="186">
        <f t="shared" si="49"/>
        <v>-940</v>
      </c>
      <c r="K521" s="180" t="s">
        <v>1913</v>
      </c>
      <c r="L521" s="180">
        <v>22748697</v>
      </c>
      <c r="M521" s="144">
        <v>45313</v>
      </c>
      <c r="N521" s="144" t="s">
        <v>197</v>
      </c>
      <c r="O521" s="180" t="s">
        <v>128</v>
      </c>
      <c r="P521" s="180" t="s">
        <v>128</v>
      </c>
      <c r="Q521" s="274">
        <v>692975</v>
      </c>
      <c r="R521" s="274">
        <v>891420</v>
      </c>
      <c r="S521" s="182">
        <f t="shared" si="47"/>
        <v>198445</v>
      </c>
      <c r="T521" s="216">
        <v>143859</v>
      </c>
      <c r="U521" s="180">
        <v>168</v>
      </c>
      <c r="V521" s="180" t="s">
        <v>63</v>
      </c>
      <c r="W521" s="180" t="s">
        <v>63</v>
      </c>
      <c r="X521" s="180" t="s">
        <v>277</v>
      </c>
      <c r="Y521" s="180"/>
      <c r="Z521" s="180" t="s">
        <v>1914</v>
      </c>
      <c r="AA521" s="194">
        <v>0.04</v>
      </c>
      <c r="AB521" s="197" t="s">
        <v>552</v>
      </c>
      <c r="AC521" s="188">
        <v>1.7000000000000001E-2</v>
      </c>
      <c r="AD521" s="180">
        <f t="shared" si="48"/>
        <v>35656.800000000003</v>
      </c>
      <c r="AE521" s="180">
        <f t="shared" si="44"/>
        <v>5306.0714285714284</v>
      </c>
      <c r="AF521" s="189">
        <f t="shared" si="46"/>
        <v>15154.140000000001</v>
      </c>
      <c r="AG521" s="368">
        <f t="shared" si="50"/>
        <v>20460.211428571431</v>
      </c>
      <c r="AH521" s="190">
        <v>0.03</v>
      </c>
      <c r="AI521" s="189">
        <f t="shared" si="39"/>
        <v>5953.3499999999995</v>
      </c>
    </row>
    <row r="522" spans="1:35" x14ac:dyDescent="0.25">
      <c r="A522" s="470" t="s">
        <v>615</v>
      </c>
      <c r="B522" s="180" t="s">
        <v>31</v>
      </c>
      <c r="C522" s="328" t="s">
        <v>31</v>
      </c>
      <c r="D522" s="180" t="s">
        <v>101</v>
      </c>
      <c r="E522" s="331" t="s">
        <v>32</v>
      </c>
      <c r="F522" s="171" t="s">
        <v>643</v>
      </c>
      <c r="G522" s="171" t="s">
        <v>620</v>
      </c>
      <c r="H522" s="186">
        <v>7204</v>
      </c>
      <c r="I522" s="186">
        <v>6349</v>
      </c>
      <c r="J522" s="186">
        <f t="shared" si="49"/>
        <v>-855</v>
      </c>
      <c r="K522" s="180" t="s">
        <v>1915</v>
      </c>
      <c r="L522" s="180">
        <v>29496206</v>
      </c>
      <c r="M522" s="144">
        <v>45313</v>
      </c>
      <c r="N522" s="144" t="s">
        <v>197</v>
      </c>
      <c r="O522" s="180" t="s">
        <v>128</v>
      </c>
      <c r="P522" s="180" t="s">
        <v>128</v>
      </c>
      <c r="Q522" s="274">
        <v>250182</v>
      </c>
      <c r="R522" s="274">
        <v>276615</v>
      </c>
      <c r="S522" s="182">
        <f t="shared" si="47"/>
        <v>26433</v>
      </c>
      <c r="T522" s="216">
        <v>8736</v>
      </c>
      <c r="U522" s="180">
        <v>168</v>
      </c>
      <c r="V522" s="180" t="s">
        <v>63</v>
      </c>
      <c r="W522" s="180" t="s">
        <v>63</v>
      </c>
      <c r="X522" s="180" t="s">
        <v>277</v>
      </c>
      <c r="Y522" s="180"/>
      <c r="Z522" s="180" t="s">
        <v>1916</v>
      </c>
      <c r="AA522" s="194">
        <v>0.04</v>
      </c>
      <c r="AB522" s="197" t="s">
        <v>552</v>
      </c>
      <c r="AC522" s="188">
        <v>1.7000000000000001E-2</v>
      </c>
      <c r="AD522" s="180">
        <f t="shared" si="48"/>
        <v>11064.6</v>
      </c>
      <c r="AE522" s="180">
        <f t="shared" si="44"/>
        <v>1646.5178571428571</v>
      </c>
      <c r="AF522" s="189">
        <f t="shared" si="46"/>
        <v>4702.4549999999999</v>
      </c>
      <c r="AG522" s="368">
        <f t="shared" si="50"/>
        <v>6348.9728571428568</v>
      </c>
      <c r="AH522" s="190">
        <v>0.03</v>
      </c>
      <c r="AI522" s="189">
        <f t="shared" si="39"/>
        <v>792.99</v>
      </c>
    </row>
    <row r="523" spans="1:35" x14ac:dyDescent="0.25">
      <c r="A523" s="470" t="s">
        <v>615</v>
      </c>
      <c r="B523" s="180" t="s">
        <v>31</v>
      </c>
      <c r="C523" s="328" t="s">
        <v>31</v>
      </c>
      <c r="D523" s="180" t="s">
        <v>101</v>
      </c>
      <c r="E523" s="331" t="s">
        <v>32</v>
      </c>
      <c r="F523" s="180" t="s">
        <v>643</v>
      </c>
      <c r="G523" s="171" t="s">
        <v>620</v>
      </c>
      <c r="H523" s="186">
        <v>22590</v>
      </c>
      <c r="I523" s="186">
        <v>21940</v>
      </c>
      <c r="J523" s="186">
        <f t="shared" si="49"/>
        <v>-650</v>
      </c>
      <c r="K523" s="180" t="s">
        <v>1917</v>
      </c>
      <c r="L523" s="180">
        <v>30792060</v>
      </c>
      <c r="M523" s="144">
        <v>45313</v>
      </c>
      <c r="N523" s="144" t="s">
        <v>197</v>
      </c>
      <c r="O523" s="180" t="s">
        <v>128</v>
      </c>
      <c r="P523" s="180" t="s">
        <v>128</v>
      </c>
      <c r="Q523" s="274">
        <v>797030</v>
      </c>
      <c r="R523" s="274">
        <v>955900</v>
      </c>
      <c r="S523" s="182">
        <f t="shared" si="47"/>
        <v>158870</v>
      </c>
      <c r="T523" s="216">
        <v>100416</v>
      </c>
      <c r="U523" s="180">
        <v>168</v>
      </c>
      <c r="V523" s="180" t="s">
        <v>63</v>
      </c>
      <c r="W523" s="180" t="s">
        <v>63</v>
      </c>
      <c r="X523" s="180" t="s">
        <v>277</v>
      </c>
      <c r="Y523" s="180"/>
      <c r="Z523" s="180" t="s">
        <v>1918</v>
      </c>
      <c r="AA523" s="194">
        <v>0.04</v>
      </c>
      <c r="AB523" s="197" t="s">
        <v>552</v>
      </c>
      <c r="AC523" s="188">
        <v>1.7000000000000001E-2</v>
      </c>
      <c r="AD523" s="180">
        <f t="shared" si="48"/>
        <v>38236</v>
      </c>
      <c r="AE523" s="180">
        <f t="shared" si="44"/>
        <v>5689.8809523809523</v>
      </c>
      <c r="AF523" s="189">
        <f t="shared" si="46"/>
        <v>16250.300000000001</v>
      </c>
      <c r="AG523" s="368">
        <f t="shared" si="50"/>
        <v>21940.180952380953</v>
      </c>
      <c r="AH523" s="190">
        <v>0.03</v>
      </c>
      <c r="AI523" s="189">
        <f t="shared" si="39"/>
        <v>4766.0999999999995</v>
      </c>
    </row>
    <row r="524" spans="1:35" x14ac:dyDescent="0.25">
      <c r="A524" s="470" t="s">
        <v>615</v>
      </c>
      <c r="B524" s="180" t="s">
        <v>45</v>
      </c>
      <c r="C524" s="328" t="s">
        <v>184</v>
      </c>
      <c r="D524" s="180" t="s">
        <v>101</v>
      </c>
      <c r="E524" s="331" t="s">
        <v>212</v>
      </c>
      <c r="F524" s="171" t="s">
        <v>832</v>
      </c>
      <c r="G524" s="171" t="s">
        <v>627</v>
      </c>
      <c r="H524" s="186">
        <v>20242</v>
      </c>
      <c r="I524" s="186">
        <v>23934</v>
      </c>
      <c r="J524" s="186">
        <f t="shared" si="49"/>
        <v>3692</v>
      </c>
      <c r="K524" s="180" t="s">
        <v>1919</v>
      </c>
      <c r="L524" s="180">
        <v>24171501</v>
      </c>
      <c r="M524" s="144">
        <v>45313</v>
      </c>
      <c r="N524" s="144" t="s">
        <v>197</v>
      </c>
      <c r="O524" s="180" t="s">
        <v>366</v>
      </c>
      <c r="P524" s="21" t="s">
        <v>331</v>
      </c>
      <c r="Q524" s="274">
        <v>646375</v>
      </c>
      <c r="R524" s="274">
        <v>1042784</v>
      </c>
      <c r="S524" s="182">
        <f t="shared" si="47"/>
        <v>396409</v>
      </c>
      <c r="T524" s="216">
        <v>92832.48</v>
      </c>
      <c r="U524" s="180">
        <v>168</v>
      </c>
      <c r="V524" s="180" t="s">
        <v>63</v>
      </c>
      <c r="W524" s="180" t="s">
        <v>63</v>
      </c>
      <c r="X524" s="180" t="s">
        <v>277</v>
      </c>
      <c r="Y524" s="180"/>
      <c r="Z524" s="180" t="s">
        <v>1920</v>
      </c>
      <c r="AA524" s="194">
        <v>0.04</v>
      </c>
      <c r="AB524" s="197" t="s">
        <v>552</v>
      </c>
      <c r="AC524" s="188">
        <v>1.7000000000000001E-2</v>
      </c>
      <c r="AD524" s="180">
        <f t="shared" si="48"/>
        <v>41711.360000000001</v>
      </c>
      <c r="AE524" s="180">
        <f t="shared" si="44"/>
        <v>6207.0476190476193</v>
      </c>
      <c r="AF524" s="189">
        <f t="shared" si="46"/>
        <v>17727.328000000001</v>
      </c>
      <c r="AG524" s="368">
        <f t="shared" si="50"/>
        <v>23934.37561904762</v>
      </c>
      <c r="AH524" s="190">
        <v>0.03</v>
      </c>
      <c r="AI524" s="189">
        <f t="shared" si="39"/>
        <v>11892.27</v>
      </c>
    </row>
    <row r="525" spans="1:35" x14ac:dyDescent="0.25">
      <c r="A525" s="470" t="s">
        <v>615</v>
      </c>
      <c r="B525" s="180" t="s">
        <v>37</v>
      </c>
      <c r="C525" s="328" t="s">
        <v>37</v>
      </c>
      <c r="D525" s="180" t="s">
        <v>99</v>
      </c>
      <c r="E525" s="331" t="s">
        <v>438</v>
      </c>
      <c r="F525" s="180" t="s">
        <v>693</v>
      </c>
      <c r="G525" s="180" t="s">
        <v>694</v>
      </c>
      <c r="H525" s="186">
        <v>0</v>
      </c>
      <c r="I525" s="186">
        <v>490</v>
      </c>
      <c r="J525" s="186">
        <f t="shared" si="49"/>
        <v>490</v>
      </c>
      <c r="K525" s="180" t="s">
        <v>1921</v>
      </c>
      <c r="L525" s="180">
        <v>22496469</v>
      </c>
      <c r="M525" s="144">
        <v>45313</v>
      </c>
      <c r="N525" s="144" t="s">
        <v>197</v>
      </c>
      <c r="O525" s="180" t="s">
        <v>173</v>
      </c>
      <c r="P525" s="180" t="s">
        <v>328</v>
      </c>
      <c r="Q525" s="274">
        <v>0</v>
      </c>
      <c r="R525" s="274">
        <v>11164</v>
      </c>
      <c r="S525" s="182">
        <f t="shared" si="47"/>
        <v>11164</v>
      </c>
      <c r="T525" s="216">
        <v>9505.86</v>
      </c>
      <c r="U525" s="180">
        <v>72</v>
      </c>
      <c r="V525" s="180" t="s">
        <v>62</v>
      </c>
      <c r="W525" s="180" t="s">
        <v>62</v>
      </c>
      <c r="X525" s="180" t="s">
        <v>276</v>
      </c>
      <c r="Y525" s="180"/>
      <c r="Z525" s="180" t="s">
        <v>1922</v>
      </c>
      <c r="AA525" s="194">
        <v>0.03</v>
      </c>
      <c r="AB525" s="197" t="s">
        <v>552</v>
      </c>
      <c r="AC525" s="188">
        <v>0.03</v>
      </c>
      <c r="AD525" s="180">
        <f t="shared" si="48"/>
        <v>334.92</v>
      </c>
      <c r="AE525" s="180">
        <f t="shared" si="44"/>
        <v>155.05555555555554</v>
      </c>
      <c r="AF525" s="189">
        <f t="shared" si="46"/>
        <v>334.92</v>
      </c>
      <c r="AG525" s="368">
        <f t="shared" si="50"/>
        <v>489.97555555555556</v>
      </c>
      <c r="AH525" s="190">
        <v>0.06</v>
      </c>
      <c r="AI525" s="189">
        <f t="shared" si="39"/>
        <v>669.84</v>
      </c>
    </row>
    <row r="526" spans="1:35" x14ac:dyDescent="0.25">
      <c r="A526" s="470" t="s">
        <v>615</v>
      </c>
      <c r="B526" s="180" t="s">
        <v>37</v>
      </c>
      <c r="C526" s="328" t="s">
        <v>37</v>
      </c>
      <c r="D526" s="180" t="s">
        <v>99</v>
      </c>
      <c r="E526" s="19" t="s">
        <v>925</v>
      </c>
      <c r="F526" s="180" t="s">
        <v>968</v>
      </c>
      <c r="G526" s="180" t="s">
        <v>1923</v>
      </c>
      <c r="H526" s="186">
        <v>0</v>
      </c>
      <c r="I526" s="186">
        <v>2746</v>
      </c>
      <c r="J526" s="186">
        <f t="shared" si="49"/>
        <v>2746</v>
      </c>
      <c r="K526" s="180" t="s">
        <v>1924</v>
      </c>
      <c r="L526" s="180">
        <v>8416628</v>
      </c>
      <c r="M526" s="144">
        <v>45313</v>
      </c>
      <c r="N526" s="144" t="s">
        <v>197</v>
      </c>
      <c r="O526" s="180" t="s">
        <v>148</v>
      </c>
      <c r="P526" s="180" t="s">
        <v>253</v>
      </c>
      <c r="Q526" s="274">
        <v>0</v>
      </c>
      <c r="R526" s="274">
        <v>21038</v>
      </c>
      <c r="S526" s="182">
        <f t="shared" si="47"/>
        <v>21038</v>
      </c>
      <c r="T526" s="216">
        <v>18886</v>
      </c>
      <c r="U526" s="180">
        <v>18</v>
      </c>
      <c r="V526" s="180" t="s">
        <v>62</v>
      </c>
      <c r="W526" s="180" t="s">
        <v>62</v>
      </c>
      <c r="X526" s="180" t="s">
        <v>276</v>
      </c>
      <c r="Y526" s="180"/>
      <c r="Z526" s="180" t="s">
        <v>1925</v>
      </c>
      <c r="AA526" s="194">
        <v>0.03</v>
      </c>
      <c r="AB526" s="197" t="s">
        <v>552</v>
      </c>
      <c r="AC526" s="188">
        <v>7.4999999999999997E-2</v>
      </c>
      <c r="AD526" s="180">
        <f t="shared" si="48"/>
        <v>631.14</v>
      </c>
      <c r="AE526" s="180">
        <f t="shared" si="44"/>
        <v>1168.7777777777778</v>
      </c>
      <c r="AF526" s="189">
        <f t="shared" si="46"/>
        <v>1577.85</v>
      </c>
      <c r="AG526" s="368">
        <f t="shared" si="50"/>
        <v>2746.6277777777777</v>
      </c>
      <c r="AH526" s="190">
        <v>0.06</v>
      </c>
      <c r="AI526" s="189">
        <f t="shared" si="39"/>
        <v>1262.28</v>
      </c>
    </row>
    <row r="527" spans="1:35" x14ac:dyDescent="0.25">
      <c r="A527" s="470" t="s">
        <v>615</v>
      </c>
      <c r="B527" s="180" t="s">
        <v>39</v>
      </c>
      <c r="C527" s="328" t="s">
        <v>39</v>
      </c>
      <c r="D527" s="180" t="s">
        <v>167</v>
      </c>
      <c r="E527" s="331" t="s">
        <v>451</v>
      </c>
      <c r="F527" s="180" t="s">
        <v>969</v>
      </c>
      <c r="G527" s="180" t="s">
        <v>571</v>
      </c>
      <c r="H527" s="186">
        <v>0</v>
      </c>
      <c r="I527" s="186">
        <v>3386</v>
      </c>
      <c r="J527" s="186">
        <f t="shared" si="49"/>
        <v>3386</v>
      </c>
      <c r="K527" s="180" t="s">
        <v>1926</v>
      </c>
      <c r="L527" s="180">
        <v>35513197</v>
      </c>
      <c r="M527" s="144">
        <v>45314</v>
      </c>
      <c r="N527" s="144" t="s">
        <v>197</v>
      </c>
      <c r="O527" s="180" t="s">
        <v>148</v>
      </c>
      <c r="P527" s="180" t="s">
        <v>273</v>
      </c>
      <c r="Q527" s="274">
        <v>0</v>
      </c>
      <c r="R527" s="274">
        <v>143037</v>
      </c>
      <c r="S527" s="182">
        <f t="shared" si="47"/>
        <v>143037</v>
      </c>
      <c r="T527" s="216">
        <v>33132</v>
      </c>
      <c r="U527" s="180">
        <v>168</v>
      </c>
      <c r="V527" s="180" t="s">
        <v>64</v>
      </c>
      <c r="W527" s="180" t="s">
        <v>64</v>
      </c>
      <c r="X527" s="180" t="s">
        <v>276</v>
      </c>
      <c r="Y527" s="180" t="s">
        <v>665</v>
      </c>
      <c r="Z527" s="180" t="s">
        <v>1927</v>
      </c>
      <c r="AA527" s="194">
        <v>0.04</v>
      </c>
      <c r="AB527" s="197" t="s">
        <v>552</v>
      </c>
      <c r="AC527" s="188">
        <v>1.7000000000000001E-2</v>
      </c>
      <c r="AD527" s="180">
        <f t="shared" si="48"/>
        <v>5721.4800000000005</v>
      </c>
      <c r="AE527" s="180">
        <f t="shared" si="44"/>
        <v>851.41071428571433</v>
      </c>
      <c r="AF527" s="189">
        <f t="shared" si="46"/>
        <v>2431.6290000000004</v>
      </c>
      <c r="AG527" s="368">
        <f t="shared" si="50"/>
        <v>3283.0397142857146</v>
      </c>
      <c r="AH527" s="190">
        <v>0.03</v>
      </c>
      <c r="AI527" s="189">
        <f t="shared" si="39"/>
        <v>4291.1099999999997</v>
      </c>
    </row>
    <row r="528" spans="1:35" x14ac:dyDescent="0.25">
      <c r="A528" s="470" t="s">
        <v>615</v>
      </c>
      <c r="B528" s="180" t="s">
        <v>24</v>
      </c>
      <c r="C528" s="328" t="s">
        <v>24</v>
      </c>
      <c r="D528" s="180" t="s">
        <v>420</v>
      </c>
      <c r="E528" s="331" t="s">
        <v>532</v>
      </c>
      <c r="F528" s="180" t="s">
        <v>853</v>
      </c>
      <c r="G528" s="171" t="s">
        <v>854</v>
      </c>
      <c r="H528" s="186">
        <v>0</v>
      </c>
      <c r="I528" s="186">
        <v>2479</v>
      </c>
      <c r="J528" s="186">
        <f t="shared" si="49"/>
        <v>2479</v>
      </c>
      <c r="K528" s="180" t="s">
        <v>1928</v>
      </c>
      <c r="L528" s="180">
        <v>23587988</v>
      </c>
      <c r="M528" s="144">
        <v>45314</v>
      </c>
      <c r="N528" s="144" t="s">
        <v>197</v>
      </c>
      <c r="O528" s="180" t="s">
        <v>21</v>
      </c>
      <c r="P528" s="180" t="s">
        <v>21</v>
      </c>
      <c r="Q528" s="274">
        <v>0</v>
      </c>
      <c r="R528" s="274">
        <v>108008</v>
      </c>
      <c r="S528" s="182">
        <f t="shared" si="47"/>
        <v>108008</v>
      </c>
      <c r="T528" s="216">
        <v>23414</v>
      </c>
      <c r="U528" s="180">
        <v>168</v>
      </c>
      <c r="V528" s="180" t="s">
        <v>64</v>
      </c>
      <c r="W528" s="180" t="s">
        <v>64</v>
      </c>
      <c r="X528" s="180" t="s">
        <v>276</v>
      </c>
      <c r="Y528" s="180" t="s">
        <v>662</v>
      </c>
      <c r="Z528" s="180" t="s">
        <v>1929</v>
      </c>
      <c r="AA528" s="194">
        <v>0.04</v>
      </c>
      <c r="AB528" s="197" t="s">
        <v>552</v>
      </c>
      <c r="AC528" s="188">
        <v>1.7000000000000001E-2</v>
      </c>
      <c r="AD528" s="180">
        <f t="shared" si="48"/>
        <v>4320.32</v>
      </c>
      <c r="AE528" s="180">
        <f t="shared" si="44"/>
        <v>642.90476190476193</v>
      </c>
      <c r="AF528" s="189">
        <f t="shared" si="46"/>
        <v>1836.1360000000002</v>
      </c>
      <c r="AG528" s="368">
        <f t="shared" si="50"/>
        <v>2479.0407619047619</v>
      </c>
      <c r="AH528" s="190">
        <v>0.03</v>
      </c>
      <c r="AI528" s="189">
        <f t="shared" si="39"/>
        <v>3240.24</v>
      </c>
    </row>
    <row r="529" spans="1:35" x14ac:dyDescent="0.25">
      <c r="A529" s="470" t="s">
        <v>615</v>
      </c>
      <c r="B529" s="180" t="s">
        <v>33</v>
      </c>
      <c r="C529" s="328" t="s">
        <v>39</v>
      </c>
      <c r="D529" s="180" t="s">
        <v>167</v>
      </c>
      <c r="E529" s="331" t="s">
        <v>921</v>
      </c>
      <c r="F529" s="180" t="s">
        <v>884</v>
      </c>
      <c r="G529" s="171" t="s">
        <v>784</v>
      </c>
      <c r="H529" s="186">
        <v>0</v>
      </c>
      <c r="I529" s="186">
        <v>13721</v>
      </c>
      <c r="J529" s="186">
        <f t="shared" si="49"/>
        <v>13721</v>
      </c>
      <c r="K529" s="180" t="s">
        <v>1930</v>
      </c>
      <c r="L529" s="180">
        <v>20984550</v>
      </c>
      <c r="M529" s="144">
        <v>45314</v>
      </c>
      <c r="N529" s="144" t="s">
        <v>197</v>
      </c>
      <c r="O529" s="180" t="s">
        <v>148</v>
      </c>
      <c r="P529" s="21" t="s">
        <v>221</v>
      </c>
      <c r="Q529" s="274">
        <v>0</v>
      </c>
      <c r="R529" s="274">
        <v>505529</v>
      </c>
      <c r="S529" s="182">
        <f t="shared" si="47"/>
        <v>505529</v>
      </c>
      <c r="T529" s="216">
        <v>23570</v>
      </c>
      <c r="U529" s="180">
        <v>144</v>
      </c>
      <c r="V529" s="180" t="s">
        <v>64</v>
      </c>
      <c r="W529" s="180" t="s">
        <v>64</v>
      </c>
      <c r="X529" s="180" t="s">
        <v>276</v>
      </c>
      <c r="Y529" s="180" t="s">
        <v>662</v>
      </c>
      <c r="Z529" s="180" t="s">
        <v>1931</v>
      </c>
      <c r="AA529" s="194">
        <v>0.03</v>
      </c>
      <c r="AB529" s="197" t="s">
        <v>552</v>
      </c>
      <c r="AC529" s="188">
        <v>0.02</v>
      </c>
      <c r="AD529" s="180">
        <f t="shared" si="48"/>
        <v>15165.869999999999</v>
      </c>
      <c r="AE529" s="180">
        <f t="shared" si="44"/>
        <v>3510.6180555555557</v>
      </c>
      <c r="AF529" s="189">
        <f t="shared" si="46"/>
        <v>10110.58</v>
      </c>
      <c r="AG529" s="368">
        <f t="shared" si="50"/>
        <v>13621.198055555556</v>
      </c>
      <c r="AH529" s="190">
        <v>0.06</v>
      </c>
      <c r="AI529" s="189">
        <f t="shared" si="39"/>
        <v>30331.739999999998</v>
      </c>
    </row>
    <row r="530" spans="1:35" x14ac:dyDescent="0.25">
      <c r="A530" s="470" t="s">
        <v>615</v>
      </c>
      <c r="B530" s="180" t="s">
        <v>83</v>
      </c>
      <c r="C530" s="328" t="s">
        <v>23</v>
      </c>
      <c r="D530" s="180" t="s">
        <v>5937</v>
      </c>
      <c r="E530" s="331" t="s">
        <v>211</v>
      </c>
      <c r="F530" s="180" t="s">
        <v>718</v>
      </c>
      <c r="G530" s="180" t="s">
        <v>719</v>
      </c>
      <c r="H530" s="186">
        <v>0</v>
      </c>
      <c r="I530" s="186">
        <v>11986</v>
      </c>
      <c r="J530" s="186">
        <f t="shared" si="49"/>
        <v>11986</v>
      </c>
      <c r="K530" s="180" t="s">
        <v>1932</v>
      </c>
      <c r="L530" s="180">
        <v>20677177</v>
      </c>
      <c r="M530" s="144">
        <v>45314</v>
      </c>
      <c r="N530" s="144" t="s">
        <v>197</v>
      </c>
      <c r="O530" s="180" t="s">
        <v>148</v>
      </c>
      <c r="P530" s="21" t="s">
        <v>613</v>
      </c>
      <c r="Q530" s="274">
        <v>0</v>
      </c>
      <c r="R530" s="274">
        <v>522220</v>
      </c>
      <c r="S530" s="182">
        <f t="shared" si="47"/>
        <v>522220</v>
      </c>
      <c r="T530" s="216">
        <v>155318</v>
      </c>
      <c r="U530" s="180">
        <v>168</v>
      </c>
      <c r="V530" s="180" t="s">
        <v>64</v>
      </c>
      <c r="W530" s="180" t="s">
        <v>64</v>
      </c>
      <c r="X530" s="180" t="s">
        <v>276</v>
      </c>
      <c r="Y530" s="180" t="s">
        <v>572</v>
      </c>
      <c r="Z530" s="180" t="s">
        <v>1933</v>
      </c>
      <c r="AA530" s="194">
        <v>0.04</v>
      </c>
      <c r="AB530" s="197" t="s">
        <v>552</v>
      </c>
      <c r="AC530" s="188">
        <v>1.7000000000000001E-2</v>
      </c>
      <c r="AD530" s="180">
        <f t="shared" si="48"/>
        <v>20888.8</v>
      </c>
      <c r="AE530" s="180">
        <f t="shared" si="44"/>
        <v>3108.4523809523807</v>
      </c>
      <c r="AF530" s="189">
        <f t="shared" si="46"/>
        <v>8877.74</v>
      </c>
      <c r="AG530" s="368">
        <f t="shared" si="50"/>
        <v>11986.19238095238</v>
      </c>
      <c r="AH530" s="190">
        <v>0.03</v>
      </c>
      <c r="AI530" s="189">
        <f t="shared" si="39"/>
        <v>15666.599999999999</v>
      </c>
    </row>
    <row r="531" spans="1:35" x14ac:dyDescent="0.25">
      <c r="A531" s="470" t="s">
        <v>615</v>
      </c>
      <c r="B531" s="180" t="s">
        <v>33</v>
      </c>
      <c r="C531" s="328" t="s">
        <v>39</v>
      </c>
      <c r="D531" s="180" t="s">
        <v>167</v>
      </c>
      <c r="E531" s="331" t="s">
        <v>921</v>
      </c>
      <c r="F531" s="180" t="s">
        <v>884</v>
      </c>
      <c r="G531" s="171" t="s">
        <v>784</v>
      </c>
      <c r="H531" s="186">
        <v>0</v>
      </c>
      <c r="I531" s="186">
        <v>1245</v>
      </c>
      <c r="J531" s="186">
        <f t="shared" si="49"/>
        <v>1245</v>
      </c>
      <c r="K531" s="180" t="s">
        <v>1934</v>
      </c>
      <c r="L531" s="180">
        <v>13569032</v>
      </c>
      <c r="M531" s="144">
        <v>45314</v>
      </c>
      <c r="N531" s="144" t="s">
        <v>197</v>
      </c>
      <c r="O531" s="180" t="s">
        <v>148</v>
      </c>
      <c r="P531" s="180" t="s">
        <v>221</v>
      </c>
      <c r="Q531" s="274">
        <v>0</v>
      </c>
      <c r="R531" s="274">
        <v>50000</v>
      </c>
      <c r="S531" s="182">
        <f t="shared" si="47"/>
        <v>50000</v>
      </c>
      <c r="T531" s="216">
        <v>46400</v>
      </c>
      <c r="U531" s="180">
        <v>120</v>
      </c>
      <c r="V531" s="180" t="s">
        <v>62</v>
      </c>
      <c r="W531" s="180" t="s">
        <v>62</v>
      </c>
      <c r="X531" s="180" t="s">
        <v>276</v>
      </c>
      <c r="Y531" s="180"/>
      <c r="Z531" s="180" t="s">
        <v>1935</v>
      </c>
      <c r="AA531" s="194">
        <v>0.03</v>
      </c>
      <c r="AB531" s="197" t="s">
        <v>552</v>
      </c>
      <c r="AC531" s="188">
        <v>2.2499999999999999E-2</v>
      </c>
      <c r="AD531" s="180">
        <f t="shared" si="48"/>
        <v>1500</v>
      </c>
      <c r="AE531" s="180">
        <f t="shared" si="44"/>
        <v>416.66666666666669</v>
      </c>
      <c r="AF531" s="189">
        <f t="shared" si="46"/>
        <v>1125</v>
      </c>
      <c r="AG531" s="368">
        <f t="shared" si="50"/>
        <v>1541.6666666666667</v>
      </c>
      <c r="AH531" s="190">
        <v>0.06</v>
      </c>
      <c r="AI531" s="189">
        <f t="shared" si="39"/>
        <v>3000</v>
      </c>
    </row>
    <row r="532" spans="1:35" x14ac:dyDescent="0.25">
      <c r="A532" s="470" t="s">
        <v>615</v>
      </c>
      <c r="B532" s="180" t="s">
        <v>49</v>
      </c>
      <c r="C532" s="328" t="s">
        <v>49</v>
      </c>
      <c r="D532" s="180" t="s">
        <v>133</v>
      </c>
      <c r="E532" s="371" t="s">
        <v>612</v>
      </c>
      <c r="F532" s="180" t="s">
        <v>974</v>
      </c>
      <c r="G532" s="180" t="s">
        <v>1936</v>
      </c>
      <c r="H532" s="186">
        <v>6690</v>
      </c>
      <c r="I532" s="186">
        <v>6690</v>
      </c>
      <c r="J532" s="186">
        <f t="shared" si="49"/>
        <v>0</v>
      </c>
      <c r="K532" s="180" t="s">
        <v>1937</v>
      </c>
      <c r="L532" s="180">
        <v>31313084</v>
      </c>
      <c r="M532" s="144">
        <v>45314</v>
      </c>
      <c r="N532" s="144" t="s">
        <v>197</v>
      </c>
      <c r="O532" s="180" t="s">
        <v>173</v>
      </c>
      <c r="P532" s="180" t="s">
        <v>328</v>
      </c>
      <c r="Q532" s="274">
        <v>235601.52</v>
      </c>
      <c r="R532" s="274">
        <v>291477</v>
      </c>
      <c r="S532" s="182">
        <f t="shared" si="47"/>
        <v>55875.48000000001</v>
      </c>
      <c r="T532" s="216">
        <v>37287</v>
      </c>
      <c r="U532" s="180">
        <v>168</v>
      </c>
      <c r="V532" s="180" t="s">
        <v>63</v>
      </c>
      <c r="W532" s="180" t="s">
        <v>63</v>
      </c>
      <c r="X532" s="180" t="s">
        <v>277</v>
      </c>
      <c r="Y532" s="180"/>
      <c r="Z532" s="180" t="s">
        <v>1938</v>
      </c>
      <c r="AA532" s="194">
        <v>0.04</v>
      </c>
      <c r="AB532" s="197" t="s">
        <v>552</v>
      </c>
      <c r="AC532" s="188">
        <v>1.7000000000000001E-2</v>
      </c>
      <c r="AD532" s="180">
        <f t="shared" si="48"/>
        <v>11659.08</v>
      </c>
      <c r="AE532" s="180">
        <f t="shared" si="44"/>
        <v>1734.9821428571429</v>
      </c>
      <c r="AF532" s="189">
        <f t="shared" si="46"/>
        <v>4955.1090000000004</v>
      </c>
      <c r="AG532" s="368">
        <f t="shared" si="50"/>
        <v>6690.0911428571435</v>
      </c>
      <c r="AH532" s="190">
        <v>0.03</v>
      </c>
      <c r="AI532" s="189">
        <f t="shared" si="39"/>
        <v>1676.2644000000003</v>
      </c>
    </row>
    <row r="533" spans="1:35" x14ac:dyDescent="0.25">
      <c r="A533" s="470" t="s">
        <v>615</v>
      </c>
      <c r="B533" s="180" t="s">
        <v>23</v>
      </c>
      <c r="C533" s="328" t="s">
        <v>23</v>
      </c>
      <c r="D533" s="180" t="s">
        <v>5937</v>
      </c>
      <c r="E533" s="331" t="s">
        <v>447</v>
      </c>
      <c r="F533" s="180" t="s">
        <v>855</v>
      </c>
      <c r="G533" s="171" t="s">
        <v>591</v>
      </c>
      <c r="H533" s="186">
        <v>0</v>
      </c>
      <c r="I533" s="186">
        <v>7089</v>
      </c>
      <c r="J533" s="186">
        <f t="shared" si="49"/>
        <v>7089</v>
      </c>
      <c r="K533" s="180" t="s">
        <v>1939</v>
      </c>
      <c r="L533" s="180">
        <v>36309460</v>
      </c>
      <c r="M533" s="144">
        <v>45314</v>
      </c>
      <c r="N533" s="144" t="s">
        <v>197</v>
      </c>
      <c r="O533" s="180" t="s">
        <v>128</v>
      </c>
      <c r="P533" s="180" t="s">
        <v>128</v>
      </c>
      <c r="Q533" s="274">
        <v>0</v>
      </c>
      <c r="R533" s="274">
        <v>308861</v>
      </c>
      <c r="S533" s="182">
        <f t="shared" si="47"/>
        <v>308861</v>
      </c>
      <c r="T533" s="216">
        <v>23806</v>
      </c>
      <c r="U533" s="180">
        <v>168</v>
      </c>
      <c r="V533" s="180" t="s">
        <v>64</v>
      </c>
      <c r="W533" s="180" t="s">
        <v>64</v>
      </c>
      <c r="X533" s="180" t="s">
        <v>276</v>
      </c>
      <c r="Y533" s="180" t="s">
        <v>650</v>
      </c>
      <c r="Z533" s="180" t="s">
        <v>1940</v>
      </c>
      <c r="AA533" s="194">
        <v>0.04</v>
      </c>
      <c r="AB533" s="197" t="s">
        <v>552</v>
      </c>
      <c r="AC533" s="188">
        <v>1.7000000000000001E-2</v>
      </c>
      <c r="AD533" s="180">
        <f t="shared" si="48"/>
        <v>12354.44</v>
      </c>
      <c r="AE533" s="180">
        <f t="shared" si="44"/>
        <v>1838.4583333333333</v>
      </c>
      <c r="AF533" s="189">
        <f t="shared" si="46"/>
        <v>5250.6370000000006</v>
      </c>
      <c r="AG533" s="368">
        <f t="shared" si="50"/>
        <v>7089.0953333333337</v>
      </c>
      <c r="AH533" s="190">
        <v>0.03</v>
      </c>
      <c r="AI533" s="189">
        <f t="shared" si="39"/>
        <v>9265.83</v>
      </c>
    </row>
    <row r="534" spans="1:35" x14ac:dyDescent="0.25">
      <c r="A534" s="470" t="s">
        <v>615</v>
      </c>
      <c r="B534" s="180" t="s">
        <v>27</v>
      </c>
      <c r="C534" s="328" t="s">
        <v>27</v>
      </c>
      <c r="D534" s="180" t="s">
        <v>5938</v>
      </c>
      <c r="E534" s="331" t="s">
        <v>460</v>
      </c>
      <c r="F534" s="180" t="s">
        <v>834</v>
      </c>
      <c r="G534" s="171" t="s">
        <v>805</v>
      </c>
      <c r="H534" s="186">
        <v>0</v>
      </c>
      <c r="I534" s="186">
        <v>1421</v>
      </c>
      <c r="J534" s="186">
        <f t="shared" si="49"/>
        <v>1421</v>
      </c>
      <c r="K534" s="180" t="s">
        <v>1941</v>
      </c>
      <c r="L534" s="180">
        <v>22507261</v>
      </c>
      <c r="M534" s="144">
        <v>45314</v>
      </c>
      <c r="N534" s="144" t="s">
        <v>197</v>
      </c>
      <c r="O534" s="180" t="s">
        <v>366</v>
      </c>
      <c r="P534" s="180" t="s">
        <v>469</v>
      </c>
      <c r="Q534" s="274">
        <v>0</v>
      </c>
      <c r="R534" s="274">
        <v>42725</v>
      </c>
      <c r="S534" s="182">
        <f t="shared" si="47"/>
        <v>42725</v>
      </c>
      <c r="T534" s="216">
        <v>39488</v>
      </c>
      <c r="U534" s="180">
        <v>108</v>
      </c>
      <c r="V534" s="180" t="s">
        <v>62</v>
      </c>
      <c r="W534" s="180" t="s">
        <v>62</v>
      </c>
      <c r="X534" s="180" t="s">
        <v>276</v>
      </c>
      <c r="Y534" s="180"/>
      <c r="Z534" s="180" t="s">
        <v>1942</v>
      </c>
      <c r="AA534" s="194">
        <v>0.03</v>
      </c>
      <c r="AB534" s="197" t="s">
        <v>552</v>
      </c>
      <c r="AC534" s="188">
        <v>2.4E-2</v>
      </c>
      <c r="AD534" s="180">
        <f t="shared" si="48"/>
        <v>1281.75</v>
      </c>
      <c r="AE534" s="180">
        <f t="shared" si="44"/>
        <v>395.60185185185185</v>
      </c>
      <c r="AF534" s="189">
        <f t="shared" si="46"/>
        <v>1025.4000000000001</v>
      </c>
      <c r="AG534" s="368">
        <f t="shared" si="50"/>
        <v>1421.0018518518518</v>
      </c>
      <c r="AH534" s="190">
        <v>0.06</v>
      </c>
      <c r="AI534" s="189">
        <f t="shared" si="39"/>
        <v>2563.5</v>
      </c>
    </row>
    <row r="535" spans="1:35" x14ac:dyDescent="0.25">
      <c r="A535" s="470" t="s">
        <v>615</v>
      </c>
      <c r="B535" s="180" t="s">
        <v>184</v>
      </c>
      <c r="C535" s="328" t="s">
        <v>184</v>
      </c>
      <c r="D535" s="180" t="s">
        <v>101</v>
      </c>
      <c r="E535" s="371" t="s">
        <v>483</v>
      </c>
      <c r="F535" s="180" t="s">
        <v>878</v>
      </c>
      <c r="G535" s="180" t="s">
        <v>1943</v>
      </c>
      <c r="H535" s="186">
        <v>0</v>
      </c>
      <c r="I535" s="186">
        <v>11058</v>
      </c>
      <c r="J535" s="186">
        <f t="shared" si="49"/>
        <v>11058</v>
      </c>
      <c r="K535" s="180" t="s">
        <v>1944</v>
      </c>
      <c r="L535" s="180">
        <v>26681758</v>
      </c>
      <c r="M535" s="144">
        <v>45314</v>
      </c>
      <c r="N535" s="144" t="s">
        <v>197</v>
      </c>
      <c r="O535" s="180" t="s">
        <v>128</v>
      </c>
      <c r="P535" s="180" t="s">
        <v>128</v>
      </c>
      <c r="Q535" s="274">
        <v>0</v>
      </c>
      <c r="R535" s="274">
        <v>481744</v>
      </c>
      <c r="S535" s="182">
        <f t="shared" si="47"/>
        <v>481744</v>
      </c>
      <c r="T535" s="216">
        <v>22544</v>
      </c>
      <c r="U535" s="180">
        <v>168</v>
      </c>
      <c r="V535" s="180" t="s">
        <v>64</v>
      </c>
      <c r="W535" s="180" t="s">
        <v>64</v>
      </c>
      <c r="X535" s="180" t="s">
        <v>276</v>
      </c>
      <c r="Y535" s="180" t="s">
        <v>115</v>
      </c>
      <c r="Z535" s="180" t="s">
        <v>1945</v>
      </c>
      <c r="AA535" s="194">
        <v>0.04</v>
      </c>
      <c r="AB535" s="197" t="s">
        <v>552</v>
      </c>
      <c r="AC535" s="188">
        <v>1.7000000000000001E-2</v>
      </c>
      <c r="AD535" s="180">
        <f t="shared" si="48"/>
        <v>19269.760000000002</v>
      </c>
      <c r="AE535" s="180">
        <f t="shared" si="44"/>
        <v>2867.5238095238096</v>
      </c>
      <c r="AF535" s="189">
        <f t="shared" si="46"/>
        <v>8189.6480000000001</v>
      </c>
      <c r="AG535" s="368">
        <f t="shared" si="50"/>
        <v>11057.17180952381</v>
      </c>
      <c r="AH535" s="190">
        <v>0.03</v>
      </c>
      <c r="AI535" s="189">
        <f t="shared" si="39"/>
        <v>14452.32</v>
      </c>
    </row>
    <row r="536" spans="1:35" x14ac:dyDescent="0.25">
      <c r="A536" s="470" t="s">
        <v>615</v>
      </c>
      <c r="B536" s="180" t="s">
        <v>49</v>
      </c>
      <c r="C536" s="328" t="s">
        <v>49</v>
      </c>
      <c r="D536" s="180" t="s">
        <v>133</v>
      </c>
      <c r="E536" s="331" t="s">
        <v>549</v>
      </c>
      <c r="F536" s="180" t="s">
        <v>852</v>
      </c>
      <c r="G536" s="171" t="s">
        <v>1548</v>
      </c>
      <c r="H536" s="186">
        <v>0</v>
      </c>
      <c r="I536" s="186">
        <v>19021</v>
      </c>
      <c r="J536" s="186">
        <f t="shared" si="49"/>
        <v>19021</v>
      </c>
      <c r="K536" s="180" t="s">
        <v>1946</v>
      </c>
      <c r="L536" s="180">
        <v>29578379</v>
      </c>
      <c r="M536" s="144">
        <v>45315</v>
      </c>
      <c r="N536" s="144" t="s">
        <v>197</v>
      </c>
      <c r="O536" s="180" t="s">
        <v>148</v>
      </c>
      <c r="P536" s="180" t="s">
        <v>537</v>
      </c>
      <c r="Q536" s="274">
        <v>0</v>
      </c>
      <c r="R536" s="274">
        <v>828729</v>
      </c>
      <c r="S536" s="182">
        <f t="shared" si="47"/>
        <v>828729</v>
      </c>
      <c r="T536" s="216">
        <v>61033</v>
      </c>
      <c r="U536" s="180">
        <v>168</v>
      </c>
      <c r="V536" s="180" t="s">
        <v>64</v>
      </c>
      <c r="W536" s="180" t="s">
        <v>64</v>
      </c>
      <c r="X536" s="180" t="s">
        <v>276</v>
      </c>
      <c r="Y536" s="180" t="s">
        <v>115</v>
      </c>
      <c r="Z536" s="180" t="s">
        <v>1947</v>
      </c>
      <c r="AA536" s="194">
        <v>0.04</v>
      </c>
      <c r="AB536" s="197" t="s">
        <v>552</v>
      </c>
      <c r="AC536" s="188">
        <v>1.7000000000000001E-2</v>
      </c>
      <c r="AD536" s="180">
        <f t="shared" si="48"/>
        <v>33149.160000000003</v>
      </c>
      <c r="AE536" s="180">
        <f t="shared" si="44"/>
        <v>4932.9107142857147</v>
      </c>
      <c r="AF536" s="189">
        <f t="shared" si="46"/>
        <v>14088.393000000002</v>
      </c>
      <c r="AG536" s="368">
        <f t="shared" si="50"/>
        <v>19021.303714285717</v>
      </c>
      <c r="AH536" s="190">
        <v>0.03</v>
      </c>
      <c r="AI536" s="189">
        <f t="shared" si="39"/>
        <v>24861.87</v>
      </c>
    </row>
    <row r="537" spans="1:35" x14ac:dyDescent="0.25">
      <c r="A537" s="470" t="s">
        <v>615</v>
      </c>
      <c r="B537" s="180" t="s">
        <v>27</v>
      </c>
      <c r="C537" s="328" t="s">
        <v>27</v>
      </c>
      <c r="D537" s="180" t="s">
        <v>5938</v>
      </c>
      <c r="E537" s="331" t="s">
        <v>209</v>
      </c>
      <c r="F537" s="180" t="s">
        <v>564</v>
      </c>
      <c r="G537" s="171" t="s">
        <v>565</v>
      </c>
      <c r="H537" s="186">
        <v>12100</v>
      </c>
      <c r="I537" s="186">
        <v>11884</v>
      </c>
      <c r="J537" s="186">
        <f t="shared" si="49"/>
        <v>-216</v>
      </c>
      <c r="K537" s="180" t="s">
        <v>1948</v>
      </c>
      <c r="L537" s="180">
        <v>27239209</v>
      </c>
      <c r="M537" s="144">
        <v>45315</v>
      </c>
      <c r="N537" s="144" t="s">
        <v>197</v>
      </c>
      <c r="O537" s="180" t="s">
        <v>21</v>
      </c>
      <c r="P537" s="180" t="s">
        <v>21</v>
      </c>
      <c r="Q537" s="274">
        <v>426126</v>
      </c>
      <c r="R537" s="274">
        <v>513419</v>
      </c>
      <c r="S537" s="182">
        <f t="shared" si="47"/>
        <v>87293</v>
      </c>
      <c r="T537" s="216">
        <v>55287</v>
      </c>
      <c r="U537" s="180">
        <v>168</v>
      </c>
      <c r="V537" s="180" t="s">
        <v>63</v>
      </c>
      <c r="W537" s="180" t="s">
        <v>63</v>
      </c>
      <c r="X537" s="180" t="s">
        <v>277</v>
      </c>
      <c r="Y537" s="180"/>
      <c r="Z537" s="180" t="s">
        <v>1949</v>
      </c>
      <c r="AA537" s="194">
        <v>0.04</v>
      </c>
      <c r="AB537" s="197" t="s">
        <v>552</v>
      </c>
      <c r="AC537" s="188">
        <v>1.7000000000000001E-2</v>
      </c>
      <c r="AD537" s="180">
        <f t="shared" si="48"/>
        <v>20536.760000000002</v>
      </c>
      <c r="AE537" s="180">
        <f t="shared" si="44"/>
        <v>3056.0654761904761</v>
      </c>
      <c r="AF537" s="189">
        <f t="shared" si="46"/>
        <v>8728.1230000000014</v>
      </c>
      <c r="AG537" s="368">
        <f t="shared" si="50"/>
        <v>11784.188476190477</v>
      </c>
      <c r="AH537" s="190">
        <v>0.03</v>
      </c>
      <c r="AI537" s="189">
        <f t="shared" si="39"/>
        <v>2618.79</v>
      </c>
    </row>
    <row r="538" spans="1:35" x14ac:dyDescent="0.25">
      <c r="A538" s="470" t="s">
        <v>615</v>
      </c>
      <c r="B538" s="180" t="s">
        <v>37</v>
      </c>
      <c r="C538" s="328" t="s">
        <v>37</v>
      </c>
      <c r="D538" s="180" t="s">
        <v>99</v>
      </c>
      <c r="E538" s="331" t="s">
        <v>457</v>
      </c>
      <c r="F538" s="180" t="s">
        <v>724</v>
      </c>
      <c r="G538" s="171" t="s">
        <v>725</v>
      </c>
      <c r="H538" s="186">
        <v>5938.42</v>
      </c>
      <c r="I538" s="186">
        <v>5590</v>
      </c>
      <c r="J538" s="186">
        <f t="shared" si="49"/>
        <v>-348.42000000000007</v>
      </c>
      <c r="K538" s="180" t="s">
        <v>1950</v>
      </c>
      <c r="L538" s="180">
        <v>27047231</v>
      </c>
      <c r="M538" s="144">
        <v>45315</v>
      </c>
      <c r="N538" s="144" t="s">
        <v>197</v>
      </c>
      <c r="O538" s="180" t="s">
        <v>21</v>
      </c>
      <c r="P538" s="180" t="s">
        <v>21</v>
      </c>
      <c r="Q538" s="274">
        <v>212191</v>
      </c>
      <c r="R538" s="274">
        <v>243551</v>
      </c>
      <c r="S538" s="182">
        <f t="shared" si="47"/>
        <v>31360</v>
      </c>
      <c r="T538" s="216">
        <v>15647</v>
      </c>
      <c r="U538" s="180">
        <v>168</v>
      </c>
      <c r="V538" s="180" t="s">
        <v>63</v>
      </c>
      <c r="W538" s="180" t="s">
        <v>63</v>
      </c>
      <c r="X538" s="180" t="s">
        <v>277</v>
      </c>
      <c r="Y538" s="180"/>
      <c r="Z538" s="180" t="s">
        <v>1951</v>
      </c>
      <c r="AA538" s="194">
        <v>0.04</v>
      </c>
      <c r="AB538" s="197" t="s">
        <v>552</v>
      </c>
      <c r="AC538" s="188">
        <v>1.7000000000000001E-2</v>
      </c>
      <c r="AD538" s="180">
        <f t="shared" si="48"/>
        <v>9742.0400000000009</v>
      </c>
      <c r="AE538" s="180">
        <f t="shared" si="44"/>
        <v>1449.7083333333333</v>
      </c>
      <c r="AF538" s="189">
        <f t="shared" si="46"/>
        <v>4140.3670000000002</v>
      </c>
      <c r="AG538" s="368">
        <f t="shared" si="50"/>
        <v>5590.0753333333332</v>
      </c>
      <c r="AH538" s="190">
        <v>0.03</v>
      </c>
      <c r="AI538" s="189">
        <f t="shared" si="39"/>
        <v>940.8</v>
      </c>
    </row>
    <row r="539" spans="1:35" x14ac:dyDescent="0.25">
      <c r="A539" s="470" t="s">
        <v>615</v>
      </c>
      <c r="B539" s="180" t="s">
        <v>39</v>
      </c>
      <c r="C539" s="328" t="s">
        <v>39</v>
      </c>
      <c r="D539" s="180" t="s">
        <v>167</v>
      </c>
      <c r="E539" s="331" t="s">
        <v>451</v>
      </c>
      <c r="F539" s="180" t="s">
        <v>975</v>
      </c>
      <c r="G539" s="180" t="s">
        <v>1233</v>
      </c>
      <c r="H539" s="186">
        <v>0</v>
      </c>
      <c r="I539" s="186">
        <v>6504</v>
      </c>
      <c r="J539" s="186">
        <f t="shared" si="49"/>
        <v>6504</v>
      </c>
      <c r="K539" s="180" t="s">
        <v>1952</v>
      </c>
      <c r="L539" s="180">
        <v>20865315</v>
      </c>
      <c r="M539" s="144">
        <v>45315</v>
      </c>
      <c r="N539" s="144" t="s">
        <v>197</v>
      </c>
      <c r="O539" s="180" t="s">
        <v>148</v>
      </c>
      <c r="P539" s="180" t="s">
        <v>258</v>
      </c>
      <c r="Q539" s="274">
        <v>0</v>
      </c>
      <c r="R539" s="274">
        <v>237678</v>
      </c>
      <c r="S539" s="182">
        <f t="shared" si="47"/>
        <v>237678</v>
      </c>
      <c r="T539" s="216">
        <v>224694</v>
      </c>
      <c r="U539" s="180">
        <v>144</v>
      </c>
      <c r="V539" s="180" t="s">
        <v>62</v>
      </c>
      <c r="W539" s="180" t="s">
        <v>62</v>
      </c>
      <c r="X539" s="180" t="s">
        <v>276</v>
      </c>
      <c r="Y539" s="180"/>
      <c r="Z539" s="180" t="s">
        <v>1953</v>
      </c>
      <c r="AA539" s="194">
        <v>0.03</v>
      </c>
      <c r="AB539" s="197" t="s">
        <v>552</v>
      </c>
      <c r="AC539" s="188">
        <v>0.02</v>
      </c>
      <c r="AD539" s="180">
        <f t="shared" si="48"/>
        <v>7130.34</v>
      </c>
      <c r="AE539" s="180">
        <f t="shared" si="44"/>
        <v>1650.5416666666667</v>
      </c>
      <c r="AF539" s="189">
        <f t="shared" si="46"/>
        <v>4753.5600000000004</v>
      </c>
      <c r="AG539" s="368">
        <f t="shared" si="50"/>
        <v>6404.1016666666674</v>
      </c>
      <c r="AH539" s="190">
        <v>0.06</v>
      </c>
      <c r="AI539" s="189">
        <f t="shared" si="39"/>
        <v>14260.68</v>
      </c>
    </row>
    <row r="540" spans="1:35" x14ac:dyDescent="0.25">
      <c r="A540" s="470" t="s">
        <v>615</v>
      </c>
      <c r="B540" s="180" t="s">
        <v>33</v>
      </c>
      <c r="C540" s="328" t="s">
        <v>39</v>
      </c>
      <c r="D540" s="180" t="s">
        <v>167</v>
      </c>
      <c r="E540" s="331" t="s">
        <v>921</v>
      </c>
      <c r="F540" s="180" t="s">
        <v>783</v>
      </c>
      <c r="G540" s="171" t="s">
        <v>784</v>
      </c>
      <c r="H540" s="186">
        <v>0</v>
      </c>
      <c r="I540" s="186">
        <v>32200</v>
      </c>
      <c r="J540" s="186">
        <f t="shared" si="49"/>
        <v>32200</v>
      </c>
      <c r="K540" s="180" t="s">
        <v>1954</v>
      </c>
      <c r="L540" s="180">
        <v>22684398</v>
      </c>
      <c r="M540" s="144">
        <v>45315</v>
      </c>
      <c r="N540" s="144" t="s">
        <v>197</v>
      </c>
      <c r="O540" s="180" t="s">
        <v>21</v>
      </c>
      <c r="P540" s="180" t="s">
        <v>21</v>
      </c>
      <c r="Q540" s="274">
        <v>0</v>
      </c>
      <c r="R540" s="274">
        <v>1398599</v>
      </c>
      <c r="S540" s="182">
        <f t="shared" si="47"/>
        <v>1398599</v>
      </c>
      <c r="T540" s="216">
        <v>147430</v>
      </c>
      <c r="U540" s="180">
        <v>168</v>
      </c>
      <c r="V540" s="180" t="s">
        <v>64</v>
      </c>
      <c r="W540" s="180" t="s">
        <v>64</v>
      </c>
      <c r="X540" s="180" t="s">
        <v>276</v>
      </c>
      <c r="Y540" s="180" t="s">
        <v>662</v>
      </c>
      <c r="Z540" s="180" t="s">
        <v>1955</v>
      </c>
      <c r="AA540" s="194">
        <v>0.04</v>
      </c>
      <c r="AB540" s="197" t="s">
        <v>552</v>
      </c>
      <c r="AC540" s="188">
        <v>1.7000000000000001E-2</v>
      </c>
      <c r="AD540" s="180">
        <f t="shared" si="48"/>
        <v>55943.96</v>
      </c>
      <c r="AE540" s="180">
        <f t="shared" si="44"/>
        <v>8324.9940476190477</v>
      </c>
      <c r="AF540" s="189">
        <f t="shared" si="46"/>
        <v>23776.183000000001</v>
      </c>
      <c r="AG540" s="368">
        <f t="shared" si="50"/>
        <v>32101.17704761905</v>
      </c>
      <c r="AH540" s="190">
        <v>0.03</v>
      </c>
      <c r="AI540" s="189">
        <f t="shared" si="39"/>
        <v>41957.97</v>
      </c>
    </row>
    <row r="541" spans="1:35" x14ac:dyDescent="0.25">
      <c r="A541" s="470" t="s">
        <v>615</v>
      </c>
      <c r="B541" s="180" t="s">
        <v>38</v>
      </c>
      <c r="C541" s="328" t="s">
        <v>38</v>
      </c>
      <c r="D541" s="180" t="s">
        <v>101</v>
      </c>
      <c r="E541" s="331" t="s">
        <v>883</v>
      </c>
      <c r="F541" s="180" t="s">
        <v>983</v>
      </c>
      <c r="G541" s="180" t="s">
        <v>984</v>
      </c>
      <c r="H541" s="186">
        <v>22275</v>
      </c>
      <c r="I541" s="186">
        <v>21205</v>
      </c>
      <c r="J541" s="186">
        <f t="shared" si="49"/>
        <v>-1070</v>
      </c>
      <c r="K541" s="180" t="s">
        <v>1956</v>
      </c>
      <c r="L541" s="180">
        <v>32530472</v>
      </c>
      <c r="M541" s="144">
        <v>45315</v>
      </c>
      <c r="N541" s="144" t="s">
        <v>197</v>
      </c>
      <c r="O541" s="180" t="s">
        <v>128</v>
      </c>
      <c r="P541" s="180" t="s">
        <v>128</v>
      </c>
      <c r="Q541" s="274">
        <v>792369</v>
      </c>
      <c r="R541" s="274">
        <v>923884</v>
      </c>
      <c r="S541" s="182">
        <f t="shared" ref="S541:S550" si="51">R541-Q541</f>
        <v>131515</v>
      </c>
      <c r="T541" s="216">
        <v>74981</v>
      </c>
      <c r="U541" s="180">
        <v>168</v>
      </c>
      <c r="V541" s="180" t="s">
        <v>63</v>
      </c>
      <c r="W541" s="180" t="s">
        <v>63</v>
      </c>
      <c r="X541" s="180" t="s">
        <v>277</v>
      </c>
      <c r="Y541" s="180"/>
      <c r="Z541" s="180" t="s">
        <v>1957</v>
      </c>
      <c r="AA541" s="194">
        <v>0.04</v>
      </c>
      <c r="AB541" s="197" t="s">
        <v>552</v>
      </c>
      <c r="AC541" s="188">
        <v>1.7000000000000001E-2</v>
      </c>
      <c r="AD541" s="180">
        <f t="shared" si="48"/>
        <v>36955.360000000001</v>
      </c>
      <c r="AE541" s="180">
        <f t="shared" si="44"/>
        <v>5499.3095238095239</v>
      </c>
      <c r="AF541" s="189">
        <f t="shared" si="46"/>
        <v>15706.028</v>
      </c>
      <c r="AG541" s="368">
        <f t="shared" si="50"/>
        <v>21205.337523809525</v>
      </c>
      <c r="AH541" s="190">
        <v>0.03</v>
      </c>
      <c r="AI541" s="189">
        <f t="shared" si="39"/>
        <v>3945.45</v>
      </c>
    </row>
    <row r="542" spans="1:35" x14ac:dyDescent="0.25">
      <c r="A542" s="470" t="s">
        <v>615</v>
      </c>
      <c r="B542" s="180" t="s">
        <v>24</v>
      </c>
      <c r="C542" s="328" t="s">
        <v>24</v>
      </c>
      <c r="D542" s="180" t="s">
        <v>420</v>
      </c>
      <c r="E542" s="331" t="s">
        <v>421</v>
      </c>
      <c r="F542" s="180" t="s">
        <v>833</v>
      </c>
      <c r="G542" s="171" t="s">
        <v>622</v>
      </c>
      <c r="H542" s="186">
        <v>0</v>
      </c>
      <c r="I542" s="186">
        <v>2312</v>
      </c>
      <c r="J542" s="186">
        <f t="shared" si="49"/>
        <v>2312</v>
      </c>
      <c r="K542" s="180" t="s">
        <v>1958</v>
      </c>
      <c r="L542" s="180">
        <v>29271273</v>
      </c>
      <c r="M542" s="144">
        <v>45315</v>
      </c>
      <c r="N542" s="144" t="s">
        <v>197</v>
      </c>
      <c r="O542" s="180" t="s">
        <v>173</v>
      </c>
      <c r="P542" s="180" t="s">
        <v>463</v>
      </c>
      <c r="Q542" s="274">
        <v>0</v>
      </c>
      <c r="R542" s="274">
        <v>74984</v>
      </c>
      <c r="S542" s="182">
        <f t="shared" si="51"/>
        <v>74984</v>
      </c>
      <c r="T542" s="216">
        <v>70134</v>
      </c>
      <c r="U542" s="180">
        <v>120</v>
      </c>
      <c r="V542" s="180" t="s">
        <v>62</v>
      </c>
      <c r="W542" s="180" t="s">
        <v>62</v>
      </c>
      <c r="X542" s="180" t="s">
        <v>276</v>
      </c>
      <c r="Y542" s="180"/>
      <c r="Z542" s="180" t="s">
        <v>1959</v>
      </c>
      <c r="AA542" s="194">
        <v>0.03</v>
      </c>
      <c r="AB542" s="197" t="s">
        <v>552</v>
      </c>
      <c r="AC542" s="188">
        <v>0.02</v>
      </c>
      <c r="AD542" s="180">
        <f t="shared" si="48"/>
        <v>2249.52</v>
      </c>
      <c r="AE542" s="180">
        <f t="shared" si="44"/>
        <v>624.86666666666667</v>
      </c>
      <c r="AF542" s="189">
        <f t="shared" si="46"/>
        <v>1499.68</v>
      </c>
      <c r="AG542" s="368">
        <f t="shared" si="50"/>
        <v>2124.5466666666666</v>
      </c>
      <c r="AH542" s="190">
        <v>0.06</v>
      </c>
      <c r="AI542" s="189">
        <f t="shared" si="39"/>
        <v>4499.04</v>
      </c>
    </row>
    <row r="543" spans="1:35" x14ac:dyDescent="0.25">
      <c r="A543" s="470" t="s">
        <v>615</v>
      </c>
      <c r="B543" s="180" t="s">
        <v>47</v>
      </c>
      <c r="C543" s="328" t="s">
        <v>47</v>
      </c>
      <c r="D543" s="180" t="s">
        <v>99</v>
      </c>
      <c r="E543" s="331" t="s">
        <v>405</v>
      </c>
      <c r="F543" s="180" t="s">
        <v>535</v>
      </c>
      <c r="G543" s="180" t="s">
        <v>567</v>
      </c>
      <c r="H543" s="186">
        <v>12791</v>
      </c>
      <c r="I543" s="186">
        <v>12350</v>
      </c>
      <c r="J543" s="186">
        <f t="shared" si="49"/>
        <v>-441</v>
      </c>
      <c r="K543" s="180" t="s">
        <v>1960</v>
      </c>
      <c r="L543" s="180">
        <v>33728964</v>
      </c>
      <c r="M543" s="144">
        <v>45315</v>
      </c>
      <c r="N543" s="144" t="s">
        <v>197</v>
      </c>
      <c r="O543" s="180" t="s">
        <v>148</v>
      </c>
      <c r="P543" s="21" t="s">
        <v>332</v>
      </c>
      <c r="Q543" s="274">
        <v>489462</v>
      </c>
      <c r="R543" s="274">
        <v>538079</v>
      </c>
      <c r="S543" s="182">
        <f t="shared" si="51"/>
        <v>48617</v>
      </c>
      <c r="T543" s="216">
        <v>15232</v>
      </c>
      <c r="U543" s="180">
        <v>168</v>
      </c>
      <c r="V543" s="180" t="s">
        <v>63</v>
      </c>
      <c r="W543" s="180" t="s">
        <v>63</v>
      </c>
      <c r="X543" s="180" t="s">
        <v>277</v>
      </c>
      <c r="Y543" s="180"/>
      <c r="Z543" s="180" t="s">
        <v>1961</v>
      </c>
      <c r="AA543" s="194">
        <v>0.04</v>
      </c>
      <c r="AB543" s="197" t="s">
        <v>552</v>
      </c>
      <c r="AC543" s="188">
        <v>1.7000000000000001E-2</v>
      </c>
      <c r="AD543" s="180">
        <f t="shared" si="48"/>
        <v>21523.16</v>
      </c>
      <c r="AE543" s="180">
        <f t="shared" si="44"/>
        <v>3202.8511904761904</v>
      </c>
      <c r="AF543" s="189">
        <f t="shared" si="46"/>
        <v>9147.3430000000008</v>
      </c>
      <c r="AG543" s="368">
        <f t="shared" si="50"/>
        <v>12350.194190476192</v>
      </c>
      <c r="AH543" s="190">
        <v>0.03</v>
      </c>
      <c r="AI543" s="189">
        <f t="shared" si="39"/>
        <v>1458.51</v>
      </c>
    </row>
    <row r="544" spans="1:35" x14ac:dyDescent="0.25">
      <c r="A544" s="470" t="s">
        <v>615</v>
      </c>
      <c r="B544" s="180" t="s">
        <v>31</v>
      </c>
      <c r="C544" s="328" t="s">
        <v>31</v>
      </c>
      <c r="D544" s="180" t="s">
        <v>101</v>
      </c>
      <c r="E544" s="331" t="s">
        <v>456</v>
      </c>
      <c r="F544" s="171" t="s">
        <v>839</v>
      </c>
      <c r="G544" s="171" t="s">
        <v>566</v>
      </c>
      <c r="H544" s="186">
        <v>0</v>
      </c>
      <c r="I544" s="186">
        <v>13852</v>
      </c>
      <c r="J544" s="186">
        <f t="shared" si="49"/>
        <v>13852</v>
      </c>
      <c r="K544" s="180" t="s">
        <v>1962</v>
      </c>
      <c r="L544" s="180">
        <v>24091150</v>
      </c>
      <c r="M544" s="144">
        <v>45315</v>
      </c>
      <c r="N544" s="144" t="s">
        <v>197</v>
      </c>
      <c r="O544" s="180" t="s">
        <v>148</v>
      </c>
      <c r="P544" s="180" t="s">
        <v>45</v>
      </c>
      <c r="Q544" s="274">
        <v>0</v>
      </c>
      <c r="R544" s="274">
        <v>603520</v>
      </c>
      <c r="S544" s="182">
        <f t="shared" si="51"/>
        <v>603520</v>
      </c>
      <c r="T544" s="216">
        <v>29034.799999999999</v>
      </c>
      <c r="U544" s="180">
        <v>168</v>
      </c>
      <c r="V544" s="180" t="s">
        <v>64</v>
      </c>
      <c r="W544" s="180" t="s">
        <v>64</v>
      </c>
      <c r="X544" s="180" t="s">
        <v>276</v>
      </c>
      <c r="Y544" s="180" t="s">
        <v>115</v>
      </c>
      <c r="Z544" s="180" t="s">
        <v>1963</v>
      </c>
      <c r="AA544" s="194">
        <v>0.04</v>
      </c>
      <c r="AB544" s="197" t="s">
        <v>552</v>
      </c>
      <c r="AC544" s="188">
        <v>1.7000000000000001E-2</v>
      </c>
      <c r="AD544" s="180">
        <f t="shared" si="48"/>
        <v>24140.799999999999</v>
      </c>
      <c r="AE544" s="180">
        <f t="shared" si="44"/>
        <v>3592.3809523809523</v>
      </c>
      <c r="AF544" s="189">
        <f t="shared" si="46"/>
        <v>10259.84</v>
      </c>
      <c r="AG544" s="368">
        <f t="shared" si="50"/>
        <v>13852.220952380952</v>
      </c>
      <c r="AH544" s="190">
        <v>0.03</v>
      </c>
      <c r="AI544" s="189">
        <f t="shared" si="39"/>
        <v>18105.599999999999</v>
      </c>
    </row>
    <row r="545" spans="1:35" x14ac:dyDescent="0.25">
      <c r="A545" s="470" t="s">
        <v>615</v>
      </c>
      <c r="B545" s="180" t="s">
        <v>45</v>
      </c>
      <c r="C545" s="328" t="s">
        <v>184</v>
      </c>
      <c r="D545" s="180" t="s">
        <v>101</v>
      </c>
      <c r="E545" s="331" t="s">
        <v>212</v>
      </c>
      <c r="F545" s="180" t="s">
        <v>804</v>
      </c>
      <c r="G545" s="180" t="s">
        <v>568</v>
      </c>
      <c r="H545" s="186">
        <v>8100.12</v>
      </c>
      <c r="I545" s="186">
        <v>7490</v>
      </c>
      <c r="J545" s="186">
        <f t="shared" si="49"/>
        <v>-610.11999999999989</v>
      </c>
      <c r="K545" s="180" t="s">
        <v>1964</v>
      </c>
      <c r="L545" s="180">
        <v>25159409</v>
      </c>
      <c r="M545" s="144">
        <v>45316</v>
      </c>
      <c r="N545" s="144" t="s">
        <v>197</v>
      </c>
      <c r="O545" s="180" t="s">
        <v>128</v>
      </c>
      <c r="P545" s="180" t="s">
        <v>128</v>
      </c>
      <c r="Q545" s="274">
        <v>293608.46000000002</v>
      </c>
      <c r="R545" s="274">
        <v>326333</v>
      </c>
      <c r="S545" s="182">
        <f t="shared" si="51"/>
        <v>32724.539999999979</v>
      </c>
      <c r="T545" s="216">
        <v>12044.56</v>
      </c>
      <c r="U545" s="180">
        <v>168</v>
      </c>
      <c r="V545" s="180" t="s">
        <v>63</v>
      </c>
      <c r="W545" s="180" t="s">
        <v>63</v>
      </c>
      <c r="X545" s="180" t="s">
        <v>277</v>
      </c>
      <c r="Y545" s="180"/>
      <c r="Z545" s="180" t="s">
        <v>1965</v>
      </c>
      <c r="AA545" s="194">
        <v>0.04</v>
      </c>
      <c r="AB545" s="197" t="s">
        <v>552</v>
      </c>
      <c r="AC545" s="188">
        <v>1.7000000000000001E-2</v>
      </c>
      <c r="AD545" s="180">
        <f t="shared" si="48"/>
        <v>13053.32</v>
      </c>
      <c r="AE545" s="180">
        <f t="shared" si="44"/>
        <v>1942.4583333333333</v>
      </c>
      <c r="AF545" s="189">
        <f t="shared" si="46"/>
        <v>5547.6610000000001</v>
      </c>
      <c r="AG545" s="368">
        <f t="shared" si="50"/>
        <v>7490.1193333333331</v>
      </c>
      <c r="AH545" s="190">
        <v>0.03</v>
      </c>
      <c r="AI545" s="189">
        <f t="shared" si="39"/>
        <v>981.73619999999937</v>
      </c>
    </row>
    <row r="546" spans="1:35" x14ac:dyDescent="0.25">
      <c r="A546" s="470" t="s">
        <v>615</v>
      </c>
      <c r="B546" s="180" t="s">
        <v>44</v>
      </c>
      <c r="C546" s="328" t="s">
        <v>37</v>
      </c>
      <c r="D546" s="180" t="s">
        <v>99</v>
      </c>
      <c r="E546" s="331" t="s">
        <v>459</v>
      </c>
      <c r="F546" s="180" t="s">
        <v>760</v>
      </c>
      <c r="G546" s="171" t="s">
        <v>761</v>
      </c>
      <c r="H546" s="186">
        <v>0</v>
      </c>
      <c r="I546" s="186">
        <v>5750</v>
      </c>
      <c r="J546" s="186">
        <f t="shared" si="49"/>
        <v>5750</v>
      </c>
      <c r="K546" s="180" t="s">
        <v>1966</v>
      </c>
      <c r="L546" s="180">
        <v>24875662</v>
      </c>
      <c r="M546" s="144">
        <v>45316</v>
      </c>
      <c r="N546" s="144" t="s">
        <v>197</v>
      </c>
      <c r="O546" s="180" t="s">
        <v>148</v>
      </c>
      <c r="P546" s="180" t="s">
        <v>252</v>
      </c>
      <c r="Q546" s="274">
        <v>0</v>
      </c>
      <c r="R546" s="274">
        <v>250522</v>
      </c>
      <c r="S546" s="182">
        <f t="shared" si="51"/>
        <v>250522</v>
      </c>
      <c r="T546" s="216">
        <v>15763</v>
      </c>
      <c r="U546" s="180">
        <v>168</v>
      </c>
      <c r="V546" s="180" t="s">
        <v>64</v>
      </c>
      <c r="W546" s="180" t="s">
        <v>64</v>
      </c>
      <c r="X546" s="180" t="s">
        <v>276</v>
      </c>
      <c r="Y546" s="180" t="s">
        <v>115</v>
      </c>
      <c r="Z546" s="180" t="s">
        <v>1967</v>
      </c>
      <c r="AA546" s="194">
        <v>0.04</v>
      </c>
      <c r="AB546" s="197" t="s">
        <v>552</v>
      </c>
      <c r="AC546" s="188">
        <v>1.7000000000000001E-2</v>
      </c>
      <c r="AD546" s="180">
        <f t="shared" si="48"/>
        <v>10020.880000000001</v>
      </c>
      <c r="AE546" s="180">
        <f t="shared" si="44"/>
        <v>1491.202380952381</v>
      </c>
      <c r="AF546" s="189">
        <f t="shared" si="46"/>
        <v>4258.8740000000007</v>
      </c>
      <c r="AG546" s="368">
        <f t="shared" si="50"/>
        <v>5750.0763809523814</v>
      </c>
      <c r="AH546" s="190">
        <v>0.03</v>
      </c>
      <c r="AI546" s="189">
        <f t="shared" si="39"/>
        <v>7515.66</v>
      </c>
    </row>
    <row r="547" spans="1:35" x14ac:dyDescent="0.25">
      <c r="A547" s="470" t="s">
        <v>615</v>
      </c>
      <c r="B547" s="180" t="s">
        <v>31</v>
      </c>
      <c r="C547" s="328" t="s">
        <v>31</v>
      </c>
      <c r="D547" s="180" t="s">
        <v>101</v>
      </c>
      <c r="E547" s="331" t="s">
        <v>456</v>
      </c>
      <c r="F547" s="180" t="s">
        <v>556</v>
      </c>
      <c r="G547" s="180" t="s">
        <v>561</v>
      </c>
      <c r="H547" s="186">
        <v>22049</v>
      </c>
      <c r="I547" s="186">
        <v>22049</v>
      </c>
      <c r="J547" s="186">
        <f t="shared" si="49"/>
        <v>0</v>
      </c>
      <c r="K547" s="180" t="s">
        <v>1968</v>
      </c>
      <c r="L547" s="180">
        <v>32978228</v>
      </c>
      <c r="M547" s="144">
        <v>45316</v>
      </c>
      <c r="N547" s="144" t="s">
        <v>197</v>
      </c>
      <c r="O547" s="180" t="s">
        <v>128</v>
      </c>
      <c r="P547" s="180" t="s">
        <v>128</v>
      </c>
      <c r="Q547" s="274">
        <v>821963</v>
      </c>
      <c r="R547" s="274">
        <v>960657</v>
      </c>
      <c r="S547" s="182">
        <f t="shared" si="51"/>
        <v>138694</v>
      </c>
      <c r="T547" s="216">
        <v>79964</v>
      </c>
      <c r="U547" s="180">
        <v>168</v>
      </c>
      <c r="V547" s="180" t="s">
        <v>63</v>
      </c>
      <c r="W547" s="180" t="s">
        <v>63</v>
      </c>
      <c r="X547" s="180" t="s">
        <v>277</v>
      </c>
      <c r="Y547" s="180"/>
      <c r="Z547" s="180" t="s">
        <v>1969</v>
      </c>
      <c r="AA547" s="194">
        <v>0.04</v>
      </c>
      <c r="AB547" s="197" t="s">
        <v>552</v>
      </c>
      <c r="AC547" s="188">
        <v>1.7000000000000001E-2</v>
      </c>
      <c r="AD547" s="180">
        <f t="shared" si="48"/>
        <v>38426.28</v>
      </c>
      <c r="AE547" s="180">
        <f t="shared" si="44"/>
        <v>5718.1964285714284</v>
      </c>
      <c r="AF547" s="189">
        <f t="shared" si="46"/>
        <v>16331.169000000002</v>
      </c>
      <c r="AG547" s="368">
        <f t="shared" si="50"/>
        <v>22049.365428571429</v>
      </c>
      <c r="AH547" s="190">
        <v>0.03</v>
      </c>
      <c r="AI547" s="189">
        <f t="shared" si="39"/>
        <v>4160.82</v>
      </c>
    </row>
    <row r="548" spans="1:35" x14ac:dyDescent="0.25">
      <c r="A548" s="470" t="s">
        <v>615</v>
      </c>
      <c r="B548" s="180" t="s">
        <v>37</v>
      </c>
      <c r="C548" s="328" t="s">
        <v>37</v>
      </c>
      <c r="D548" s="180" t="s">
        <v>99</v>
      </c>
      <c r="E548" s="331" t="s">
        <v>438</v>
      </c>
      <c r="F548" s="180" t="s">
        <v>677</v>
      </c>
      <c r="G548" s="171" t="s">
        <v>654</v>
      </c>
      <c r="H548" s="186">
        <v>0</v>
      </c>
      <c r="I548" s="186">
        <v>1250</v>
      </c>
      <c r="J548" s="186">
        <f t="shared" si="49"/>
        <v>1250</v>
      </c>
      <c r="K548" s="180" t="s">
        <v>1970</v>
      </c>
      <c r="L548" s="180">
        <v>32645506</v>
      </c>
      <c r="M548" s="144">
        <v>45316</v>
      </c>
      <c r="N548" s="144" t="s">
        <v>197</v>
      </c>
      <c r="O548" s="180" t="s">
        <v>128</v>
      </c>
      <c r="P548" s="180" t="s">
        <v>128</v>
      </c>
      <c r="Q548" s="274">
        <v>0</v>
      </c>
      <c r="R548" s="274">
        <v>40540</v>
      </c>
      <c r="S548" s="182">
        <f t="shared" si="51"/>
        <v>40540</v>
      </c>
      <c r="T548" s="216">
        <v>37330</v>
      </c>
      <c r="U548" s="180">
        <v>120</v>
      </c>
      <c r="V548" s="180" t="s">
        <v>62</v>
      </c>
      <c r="W548" s="180" t="s">
        <v>62</v>
      </c>
      <c r="X548" s="180" t="s">
        <v>276</v>
      </c>
      <c r="Y548" s="180"/>
      <c r="Z548" s="180" t="s">
        <v>1971</v>
      </c>
      <c r="AA548" s="194">
        <v>0.03</v>
      </c>
      <c r="AB548" s="197" t="s">
        <v>552</v>
      </c>
      <c r="AC548" s="188">
        <v>2.2499999999999999E-2</v>
      </c>
      <c r="AD548" s="180">
        <f t="shared" si="48"/>
        <v>1216.2</v>
      </c>
      <c r="AE548" s="180">
        <f t="shared" si="44"/>
        <v>337.83333333333331</v>
      </c>
      <c r="AF548" s="189">
        <f t="shared" si="46"/>
        <v>912.15</v>
      </c>
      <c r="AG548" s="368">
        <f t="shared" si="50"/>
        <v>1249.9833333333333</v>
      </c>
      <c r="AH548" s="190">
        <v>0.06</v>
      </c>
      <c r="AI548" s="189">
        <f t="shared" si="39"/>
        <v>2432.4</v>
      </c>
    </row>
    <row r="549" spans="1:35" x14ac:dyDescent="0.25">
      <c r="A549" s="470" t="s">
        <v>615</v>
      </c>
      <c r="B549" s="180" t="s">
        <v>24</v>
      </c>
      <c r="C549" s="328" t="s">
        <v>24</v>
      </c>
      <c r="D549" s="180" t="s">
        <v>420</v>
      </c>
      <c r="E549" s="331" t="s">
        <v>532</v>
      </c>
      <c r="F549" s="180" t="s">
        <v>853</v>
      </c>
      <c r="G549" s="171" t="s">
        <v>854</v>
      </c>
      <c r="H549" s="186">
        <v>0</v>
      </c>
      <c r="I549" s="186">
        <v>4065</v>
      </c>
      <c r="J549" s="186">
        <f t="shared" si="49"/>
        <v>4065</v>
      </c>
      <c r="K549" s="180" t="s">
        <v>1972</v>
      </c>
      <c r="L549" s="180">
        <v>34460796</v>
      </c>
      <c r="M549" s="144">
        <v>45316</v>
      </c>
      <c r="N549" s="144" t="s">
        <v>197</v>
      </c>
      <c r="O549" s="180" t="s">
        <v>21</v>
      </c>
      <c r="P549" s="180" t="s">
        <v>21</v>
      </c>
      <c r="Q549" s="274">
        <v>0</v>
      </c>
      <c r="R549" s="274">
        <v>177108</v>
      </c>
      <c r="S549" s="187">
        <f t="shared" si="51"/>
        <v>177108</v>
      </c>
      <c r="T549" s="216">
        <v>31991</v>
      </c>
      <c r="U549" s="180">
        <v>168</v>
      </c>
      <c r="V549" s="180" t="s">
        <v>64</v>
      </c>
      <c r="W549" s="180" t="s">
        <v>64</v>
      </c>
      <c r="X549" s="180" t="s">
        <v>276</v>
      </c>
      <c r="Y549" s="180" t="s">
        <v>1642</v>
      </c>
      <c r="Z549" s="180" t="s">
        <v>1973</v>
      </c>
      <c r="AA549" s="194">
        <v>0.04</v>
      </c>
      <c r="AB549" s="197" t="s">
        <v>552</v>
      </c>
      <c r="AC549" s="188">
        <v>1.7000000000000001E-2</v>
      </c>
      <c r="AD549" s="180">
        <f t="shared" si="48"/>
        <v>7084.32</v>
      </c>
      <c r="AE549" s="180">
        <f t="shared" si="44"/>
        <v>1054.2142857142858</v>
      </c>
      <c r="AF549" s="189">
        <f t="shared" si="46"/>
        <v>3010.8360000000002</v>
      </c>
      <c r="AG549" s="368">
        <f t="shared" si="50"/>
        <v>4065.050285714286</v>
      </c>
      <c r="AH549" s="190">
        <v>0.03</v>
      </c>
      <c r="AI549" s="189">
        <f t="shared" si="39"/>
        <v>5313.24</v>
      </c>
    </row>
    <row r="550" spans="1:35" x14ac:dyDescent="0.25">
      <c r="A550" s="470" t="s">
        <v>615</v>
      </c>
      <c r="B550" s="180" t="s">
        <v>39</v>
      </c>
      <c r="C550" s="328" t="s">
        <v>39</v>
      </c>
      <c r="D550" s="180" t="s">
        <v>167</v>
      </c>
      <c r="E550" s="331" t="s">
        <v>405</v>
      </c>
      <c r="F550" s="180" t="s">
        <v>892</v>
      </c>
      <c r="G550" s="171" t="s">
        <v>598</v>
      </c>
      <c r="H550" s="186">
        <v>3183</v>
      </c>
      <c r="I550" s="186">
        <v>3160</v>
      </c>
      <c r="J550" s="186">
        <f t="shared" si="49"/>
        <v>-23</v>
      </c>
      <c r="K550" s="180" t="s">
        <v>985</v>
      </c>
      <c r="L550" s="180">
        <v>14406291</v>
      </c>
      <c r="M550" s="144">
        <v>45316</v>
      </c>
      <c r="N550" s="144" t="s">
        <v>197</v>
      </c>
      <c r="O550" s="180" t="s">
        <v>21</v>
      </c>
      <c r="P550" s="180" t="s">
        <v>21</v>
      </c>
      <c r="Q550" s="274">
        <v>98417</v>
      </c>
      <c r="R550" s="274">
        <v>113568</v>
      </c>
      <c r="S550" s="187">
        <f t="shared" si="51"/>
        <v>15151</v>
      </c>
      <c r="T550" s="216">
        <v>8372</v>
      </c>
      <c r="U550" s="180">
        <v>144</v>
      </c>
      <c r="V550" s="180" t="s">
        <v>63</v>
      </c>
      <c r="W550" s="180" t="s">
        <v>63</v>
      </c>
      <c r="X550" s="180" t="s">
        <v>277</v>
      </c>
      <c r="Y550" s="180"/>
      <c r="Z550" s="180" t="s">
        <v>986</v>
      </c>
      <c r="AA550" s="194">
        <v>0.04</v>
      </c>
      <c r="AB550" s="197" t="s">
        <v>552</v>
      </c>
      <c r="AC550" s="188">
        <v>1.7000000000000001E-2</v>
      </c>
      <c r="AD550" s="180">
        <f t="shared" si="48"/>
        <v>4542.72</v>
      </c>
      <c r="AE550" s="180">
        <f t="shared" si="44"/>
        <v>788.66666666666663</v>
      </c>
      <c r="AF550" s="189">
        <f t="shared" si="46"/>
        <v>1930.6560000000002</v>
      </c>
      <c r="AG550" s="368">
        <f t="shared" si="50"/>
        <v>2719.3226666666669</v>
      </c>
      <c r="AH550" s="190">
        <v>0.03</v>
      </c>
      <c r="AI550" s="189">
        <f t="shared" si="39"/>
        <v>454.53</v>
      </c>
    </row>
    <row r="551" spans="1:35" x14ac:dyDescent="0.25">
      <c r="A551" s="503" t="s">
        <v>2126</v>
      </c>
      <c r="B551" s="180" t="s">
        <v>27</v>
      </c>
      <c r="C551" s="328" t="s">
        <v>27</v>
      </c>
      <c r="D551" s="180" t="s">
        <v>5938</v>
      </c>
      <c r="E551" s="331" t="s">
        <v>926</v>
      </c>
      <c r="F551" s="180" t="s">
        <v>1061</v>
      </c>
      <c r="G551" s="180" t="s">
        <v>1076</v>
      </c>
      <c r="H551" s="186">
        <v>0</v>
      </c>
      <c r="I551" s="186">
        <v>2230</v>
      </c>
      <c r="J551" s="186">
        <v>2230</v>
      </c>
      <c r="K551" s="180" t="s">
        <v>2227</v>
      </c>
      <c r="L551" s="180">
        <v>32737660</v>
      </c>
      <c r="M551" s="144">
        <v>45348</v>
      </c>
      <c r="N551" s="144" t="s">
        <v>195</v>
      </c>
      <c r="O551" s="180" t="s">
        <v>148</v>
      </c>
      <c r="P551" s="180" t="s">
        <v>290</v>
      </c>
      <c r="Q551" s="274">
        <v>0</v>
      </c>
      <c r="R551" s="274">
        <v>65828</v>
      </c>
      <c r="S551" s="182">
        <v>65828</v>
      </c>
      <c r="T551" s="216">
        <v>61466</v>
      </c>
      <c r="U551" s="180">
        <v>108</v>
      </c>
      <c r="V551" s="180" t="s">
        <v>62</v>
      </c>
      <c r="W551" s="180" t="s">
        <v>62</v>
      </c>
      <c r="X551" s="180" t="s">
        <v>276</v>
      </c>
      <c r="Y551" s="180"/>
      <c r="Z551" s="180" t="s">
        <v>2234</v>
      </c>
      <c r="AA551" s="194">
        <v>0.03</v>
      </c>
      <c r="AB551" s="197" t="s">
        <v>552</v>
      </c>
      <c r="AC551" s="188">
        <v>2.1999999999999999E-2</v>
      </c>
      <c r="AD551" s="180">
        <v>1974.84</v>
      </c>
      <c r="AE551" s="180">
        <v>609.51851851851848</v>
      </c>
      <c r="AF551" s="189">
        <v>1448.2159999999999</v>
      </c>
      <c r="AG551" s="368">
        <v>2057.7345185185186</v>
      </c>
      <c r="AH551" s="190">
        <v>0.06</v>
      </c>
      <c r="AI551" s="189">
        <v>3949.68</v>
      </c>
    </row>
    <row r="552" spans="1:35" x14ac:dyDescent="0.25">
      <c r="A552" s="503" t="s">
        <v>2126</v>
      </c>
      <c r="B552" s="8" t="s">
        <v>29</v>
      </c>
      <c r="C552" s="8" t="s">
        <v>29</v>
      </c>
      <c r="D552" s="8" t="s">
        <v>168</v>
      </c>
      <c r="E552" s="8" t="s">
        <v>922</v>
      </c>
      <c r="F552" s="8" t="s">
        <v>545</v>
      </c>
      <c r="G552" s="8" t="s">
        <v>603</v>
      </c>
      <c r="H552" s="116">
        <v>0</v>
      </c>
      <c r="I552" s="8">
        <v>15536</v>
      </c>
      <c r="J552" s="8">
        <v>15536</v>
      </c>
      <c r="K552" s="8" t="s">
        <v>2233</v>
      </c>
      <c r="L552" s="8">
        <v>25101252</v>
      </c>
      <c r="M552" s="38">
        <v>45348</v>
      </c>
      <c r="N552" s="8" t="s">
        <v>195</v>
      </c>
      <c r="O552" s="8" t="s">
        <v>173</v>
      </c>
      <c r="P552" s="8" t="s">
        <v>344</v>
      </c>
      <c r="Q552" s="8">
        <v>0</v>
      </c>
      <c r="R552" s="8">
        <v>676890</v>
      </c>
      <c r="S552" s="8">
        <v>676890</v>
      </c>
      <c r="T552" s="8">
        <v>635176</v>
      </c>
      <c r="U552" s="8">
        <v>168</v>
      </c>
      <c r="V552" s="8" t="s">
        <v>62</v>
      </c>
      <c r="W552" s="8" t="s">
        <v>62</v>
      </c>
      <c r="X552" s="8" t="s">
        <v>276</v>
      </c>
      <c r="Z552" s="8" t="s">
        <v>2235</v>
      </c>
      <c r="AA552" s="8">
        <v>0.04</v>
      </c>
      <c r="AB552" s="8" t="s">
        <v>552</v>
      </c>
      <c r="AC552" s="8">
        <v>1.7000000000000001E-2</v>
      </c>
      <c r="AD552" s="8">
        <v>27075.600000000002</v>
      </c>
      <c r="AE552" s="8">
        <v>4029.1071428571427</v>
      </c>
      <c r="AF552" s="8">
        <v>11507.130000000001</v>
      </c>
      <c r="AG552" s="8">
        <v>15536.237142857144</v>
      </c>
      <c r="AH552" s="8">
        <v>0.03</v>
      </c>
      <c r="AI552" s="8">
        <v>20306.7</v>
      </c>
    </row>
    <row r="553" spans="1:35" x14ac:dyDescent="0.25">
      <c r="A553" s="503" t="s">
        <v>2126</v>
      </c>
      <c r="B553" s="8" t="s">
        <v>49</v>
      </c>
      <c r="C553" s="8" t="s">
        <v>49</v>
      </c>
      <c r="D553" s="8" t="s">
        <v>133</v>
      </c>
      <c r="E553" s="8" t="s">
        <v>458</v>
      </c>
      <c r="F553" s="8" t="s">
        <v>757</v>
      </c>
      <c r="G553" s="8" t="s">
        <v>758</v>
      </c>
      <c r="H553" s="116">
        <v>0</v>
      </c>
      <c r="I553" s="8">
        <v>26800</v>
      </c>
      <c r="J553" s="8">
        <v>26800</v>
      </c>
      <c r="K553" s="8" t="s">
        <v>2236</v>
      </c>
      <c r="L553" s="8">
        <v>32885686</v>
      </c>
      <c r="M553" s="38">
        <v>45348</v>
      </c>
      <c r="N553" s="8" t="s">
        <v>195</v>
      </c>
      <c r="O553" s="8" t="s">
        <v>21</v>
      </c>
      <c r="P553" s="8" t="s">
        <v>21</v>
      </c>
      <c r="Q553" s="8">
        <v>0</v>
      </c>
      <c r="R553" s="8">
        <v>1167654</v>
      </c>
      <c r="S553" s="8">
        <v>1167654</v>
      </c>
      <c r="T553" s="8">
        <v>74053</v>
      </c>
      <c r="U553" s="8">
        <v>168</v>
      </c>
      <c r="V553" s="8" t="s">
        <v>64</v>
      </c>
      <c r="W553" s="8" t="s">
        <v>64</v>
      </c>
      <c r="X553" s="8" t="s">
        <v>276</v>
      </c>
      <c r="Y553" s="8" t="s">
        <v>2237</v>
      </c>
      <c r="Z553" s="8" t="s">
        <v>1364</v>
      </c>
      <c r="AA553" s="8">
        <v>0.04</v>
      </c>
      <c r="AB553" s="8" t="s">
        <v>552</v>
      </c>
      <c r="AC553" s="8">
        <v>1.7000000000000001E-2</v>
      </c>
      <c r="AD553" s="8">
        <v>46706.16</v>
      </c>
      <c r="AE553" s="8">
        <v>6950.3214285714284</v>
      </c>
      <c r="AF553" s="8">
        <v>19850.118000000002</v>
      </c>
      <c r="AG553" s="8">
        <v>26800.43942857143</v>
      </c>
      <c r="AH553" s="8">
        <v>0.03</v>
      </c>
      <c r="AI553" s="8">
        <v>35029.619999999995</v>
      </c>
    </row>
    <row r="554" spans="1:35" x14ac:dyDescent="0.25">
      <c r="A554" s="503" t="s">
        <v>2126</v>
      </c>
      <c r="B554" s="8" t="s">
        <v>184</v>
      </c>
      <c r="C554" s="8" t="s">
        <v>184</v>
      </c>
      <c r="D554" s="180" t="s">
        <v>101</v>
      </c>
      <c r="E554" s="8" t="s">
        <v>417</v>
      </c>
      <c r="F554" s="8" t="s">
        <v>496</v>
      </c>
      <c r="G554" s="8" t="s">
        <v>700</v>
      </c>
      <c r="H554" s="116">
        <v>0</v>
      </c>
      <c r="I554" s="8">
        <v>59201</v>
      </c>
      <c r="J554" s="8">
        <v>59201</v>
      </c>
      <c r="K554" s="8" t="s">
        <v>2238</v>
      </c>
      <c r="L554" s="8">
        <v>25301677</v>
      </c>
      <c r="M554" s="38">
        <v>45349</v>
      </c>
      <c r="N554" s="8" t="s">
        <v>195</v>
      </c>
      <c r="O554" s="8" t="s">
        <v>148</v>
      </c>
      <c r="P554" s="8" t="s">
        <v>340</v>
      </c>
      <c r="Q554" s="8">
        <v>0</v>
      </c>
      <c r="R554" s="8">
        <v>362455</v>
      </c>
      <c r="S554" s="8">
        <v>362455</v>
      </c>
      <c r="T554" s="8">
        <v>343232</v>
      </c>
      <c r="U554" s="8">
        <v>12</v>
      </c>
      <c r="V554" s="8" t="s">
        <v>62</v>
      </c>
      <c r="W554" s="8" t="s">
        <v>62</v>
      </c>
      <c r="X554" s="8" t="s">
        <v>276</v>
      </c>
      <c r="Z554" s="8" t="s">
        <v>2241</v>
      </c>
      <c r="AA554" s="8">
        <v>0.03</v>
      </c>
      <c r="AB554" s="8" t="s">
        <v>552</v>
      </c>
      <c r="AC554" s="8">
        <v>0.08</v>
      </c>
      <c r="AD554" s="8">
        <v>10873.65</v>
      </c>
      <c r="AE554" s="8">
        <v>30204.583333333332</v>
      </c>
      <c r="AF554" s="8">
        <v>28996.400000000001</v>
      </c>
      <c r="AG554" s="8">
        <v>59200.983333333337</v>
      </c>
      <c r="AH554" s="8">
        <v>0.06</v>
      </c>
      <c r="AI554" s="8">
        <v>21747.3</v>
      </c>
    </row>
    <row r="555" spans="1:35" x14ac:dyDescent="0.25">
      <c r="A555" s="503" t="s">
        <v>2126</v>
      </c>
      <c r="B555" s="8" t="s">
        <v>33</v>
      </c>
      <c r="C555" s="8" t="s">
        <v>39</v>
      </c>
      <c r="D555" s="8" t="s">
        <v>167</v>
      </c>
      <c r="E555" s="8" t="s">
        <v>921</v>
      </c>
      <c r="F555" s="8" t="s">
        <v>2239</v>
      </c>
      <c r="G555" s="8" t="s">
        <v>2243</v>
      </c>
      <c r="H555" s="116">
        <v>0</v>
      </c>
      <c r="I555" s="8">
        <v>4589</v>
      </c>
      <c r="J555" s="8">
        <v>4589</v>
      </c>
      <c r="K555" s="8" t="s">
        <v>2240</v>
      </c>
      <c r="L555" s="8">
        <v>21795048</v>
      </c>
      <c r="M555" s="38">
        <v>45349</v>
      </c>
      <c r="N555" s="8" t="s">
        <v>195</v>
      </c>
      <c r="O555" s="8" t="s">
        <v>148</v>
      </c>
      <c r="P555" s="8" t="s">
        <v>221</v>
      </c>
      <c r="Q555" s="8">
        <v>0</v>
      </c>
      <c r="R555" s="8">
        <v>100000</v>
      </c>
      <c r="S555" s="8">
        <v>100000</v>
      </c>
      <c r="T555" s="8">
        <v>93900</v>
      </c>
      <c r="U555" s="8">
        <v>72</v>
      </c>
      <c r="V555" s="8" t="s">
        <v>62</v>
      </c>
      <c r="W555" s="8" t="s">
        <v>62</v>
      </c>
      <c r="X555" s="8" t="s">
        <v>276</v>
      </c>
      <c r="Z555" s="8" t="s">
        <v>2242</v>
      </c>
      <c r="AA555" s="8">
        <v>0.03</v>
      </c>
      <c r="AB555" s="8" t="s">
        <v>552</v>
      </c>
      <c r="AC555" s="8">
        <v>0.03</v>
      </c>
      <c r="AD555" s="8">
        <v>3000</v>
      </c>
      <c r="AE555" s="8">
        <v>1388.8888888888889</v>
      </c>
      <c r="AF555" s="8">
        <v>3000</v>
      </c>
      <c r="AG555" s="8">
        <v>4388.8888888888887</v>
      </c>
      <c r="AH555" s="8">
        <v>0.06</v>
      </c>
      <c r="AI555" s="8">
        <v>6000</v>
      </c>
    </row>
    <row r="556" spans="1:35" x14ac:dyDescent="0.25">
      <c r="A556" s="503" t="s">
        <v>2126</v>
      </c>
      <c r="B556" s="8" t="s">
        <v>29</v>
      </c>
      <c r="C556" s="8" t="s">
        <v>29</v>
      </c>
      <c r="D556" s="8" t="s">
        <v>168</v>
      </c>
      <c r="E556" s="8" t="s">
        <v>405</v>
      </c>
      <c r="F556" s="8" t="s">
        <v>1244</v>
      </c>
      <c r="G556" s="8" t="s">
        <v>1247</v>
      </c>
      <c r="H556" s="116">
        <v>0</v>
      </c>
      <c r="I556" s="8">
        <v>5261</v>
      </c>
      <c r="J556" s="8">
        <v>5261</v>
      </c>
      <c r="K556" s="8" t="s">
        <v>2245</v>
      </c>
      <c r="L556" s="8">
        <v>23041562</v>
      </c>
      <c r="M556" s="38">
        <v>45349</v>
      </c>
      <c r="N556" s="8" t="s">
        <v>195</v>
      </c>
      <c r="O556" s="8" t="s">
        <v>148</v>
      </c>
      <c r="P556" s="8" t="s">
        <v>266</v>
      </c>
      <c r="Q556" s="8">
        <v>0</v>
      </c>
      <c r="R556" s="8">
        <v>229217</v>
      </c>
      <c r="S556" s="8">
        <v>229217</v>
      </c>
      <c r="T556" s="8">
        <v>47831</v>
      </c>
      <c r="U556" s="8">
        <v>168</v>
      </c>
      <c r="V556" s="8" t="s">
        <v>64</v>
      </c>
      <c r="W556" s="8" t="s">
        <v>64</v>
      </c>
      <c r="X556" s="8" t="s">
        <v>276</v>
      </c>
      <c r="Y556" s="8" t="s">
        <v>2248</v>
      </c>
      <c r="Z556" s="8" t="s">
        <v>1979</v>
      </c>
      <c r="AA556" s="8">
        <v>0.04</v>
      </c>
      <c r="AB556" s="8" t="s">
        <v>552</v>
      </c>
      <c r="AC556" s="8">
        <v>1.7000000000000001E-2</v>
      </c>
      <c r="AD556" s="8">
        <v>9168.68</v>
      </c>
      <c r="AE556" s="8">
        <v>1364.3869047619048</v>
      </c>
      <c r="AF556" s="8">
        <v>3896.6890000000003</v>
      </c>
      <c r="AG556" s="8">
        <v>5261.0759047619049</v>
      </c>
      <c r="AH556" s="8">
        <v>0.03</v>
      </c>
      <c r="AI556" s="8">
        <v>6876.5099999999993</v>
      </c>
    </row>
    <row r="557" spans="1:35" x14ac:dyDescent="0.25">
      <c r="A557" s="503" t="s">
        <v>2126</v>
      </c>
      <c r="B557" s="8" t="s">
        <v>24</v>
      </c>
      <c r="C557" s="8" t="s">
        <v>24</v>
      </c>
      <c r="D557" s="8" t="s">
        <v>420</v>
      </c>
      <c r="E557" s="8" t="s">
        <v>200</v>
      </c>
      <c r="F557" s="8" t="s">
        <v>1050</v>
      </c>
      <c r="G557" s="8" t="s">
        <v>1053</v>
      </c>
      <c r="H557" s="116">
        <v>0</v>
      </c>
      <c r="I557" s="8">
        <v>14965</v>
      </c>
      <c r="J557" s="8">
        <v>14965</v>
      </c>
      <c r="K557" s="8" t="s">
        <v>2246</v>
      </c>
      <c r="L557" s="8">
        <v>28631208</v>
      </c>
      <c r="M557" s="38">
        <v>45349</v>
      </c>
      <c r="N557" s="8" t="s">
        <v>195</v>
      </c>
      <c r="O557" s="8" t="s">
        <v>128</v>
      </c>
      <c r="P557" s="8" t="s">
        <v>128</v>
      </c>
      <c r="Q557" s="8">
        <v>0</v>
      </c>
      <c r="R557" s="8">
        <v>652012</v>
      </c>
      <c r="S557" s="8">
        <v>652012</v>
      </c>
      <c r="T557" s="8">
        <v>24597</v>
      </c>
      <c r="U557" s="8">
        <v>168</v>
      </c>
      <c r="V557" s="8" t="s">
        <v>64</v>
      </c>
      <c r="W557" s="8" t="s">
        <v>64</v>
      </c>
      <c r="X557" s="8" t="s">
        <v>276</v>
      </c>
      <c r="Y557" s="8" t="s">
        <v>609</v>
      </c>
      <c r="Z557" s="8" t="s">
        <v>2157</v>
      </c>
      <c r="AA557" s="8">
        <v>0.04</v>
      </c>
      <c r="AB557" s="8" t="s">
        <v>552</v>
      </c>
      <c r="AC557" s="8">
        <v>1.7000000000000001E-2</v>
      </c>
      <c r="AD557" s="8">
        <v>26080.48</v>
      </c>
      <c r="AE557" s="8">
        <v>3881.0238095238096</v>
      </c>
      <c r="AF557" s="8">
        <v>11084.204000000002</v>
      </c>
      <c r="AG557" s="8">
        <v>14965.227809523811</v>
      </c>
      <c r="AH557" s="8">
        <v>0.03</v>
      </c>
      <c r="AI557" s="8">
        <v>19560.36</v>
      </c>
    </row>
    <row r="558" spans="1:35" x14ac:dyDescent="0.25">
      <c r="A558" s="503" t="s">
        <v>2126</v>
      </c>
      <c r="B558" s="8" t="s">
        <v>49</v>
      </c>
      <c r="C558" s="8" t="s">
        <v>49</v>
      </c>
      <c r="D558" s="8" t="s">
        <v>133</v>
      </c>
      <c r="E558" s="8" t="s">
        <v>458</v>
      </c>
      <c r="F558" s="8" t="s">
        <v>2068</v>
      </c>
      <c r="G558" s="8" t="s">
        <v>2250</v>
      </c>
      <c r="H558" s="116">
        <v>0</v>
      </c>
      <c r="I558" s="8">
        <v>22507</v>
      </c>
      <c r="J558" s="8">
        <v>22507</v>
      </c>
      <c r="K558" s="8" t="s">
        <v>2247</v>
      </c>
      <c r="L558" s="8">
        <v>23251325</v>
      </c>
      <c r="M558" s="38">
        <v>45349</v>
      </c>
      <c r="N558" s="8" t="s">
        <v>195</v>
      </c>
      <c r="O558" s="8" t="s">
        <v>148</v>
      </c>
      <c r="P558" s="8" t="s">
        <v>266</v>
      </c>
      <c r="Q558" s="8">
        <v>0</v>
      </c>
      <c r="R558" s="8">
        <v>980600</v>
      </c>
      <c r="S558" s="8">
        <v>980600</v>
      </c>
      <c r="T558" s="8">
        <v>263125</v>
      </c>
      <c r="U558" s="8">
        <v>168</v>
      </c>
      <c r="V558" s="8" t="s">
        <v>64</v>
      </c>
      <c r="W558" s="8" t="s">
        <v>64</v>
      </c>
      <c r="X558" s="8" t="s">
        <v>276</v>
      </c>
      <c r="Y558" s="8" t="s">
        <v>609</v>
      </c>
      <c r="Z558" s="8" t="s">
        <v>2223</v>
      </c>
      <c r="AA558" s="8">
        <v>0.04</v>
      </c>
      <c r="AB558" s="8" t="s">
        <v>2249</v>
      </c>
      <c r="AC558" s="8">
        <v>1.7000000000000001E-2</v>
      </c>
      <c r="AD558" s="8">
        <v>39224</v>
      </c>
      <c r="AE558" s="8">
        <v>5836.9047619047615</v>
      </c>
      <c r="AF558" s="8">
        <v>16670.2</v>
      </c>
      <c r="AG558" s="8">
        <v>22507.10476190476</v>
      </c>
      <c r="AH558" s="8">
        <v>0.03</v>
      </c>
      <c r="AI558" s="8">
        <v>29418</v>
      </c>
    </row>
    <row r="559" spans="1:35" x14ac:dyDescent="0.25">
      <c r="A559" s="503" t="s">
        <v>2126</v>
      </c>
      <c r="B559" s="8" t="s">
        <v>47</v>
      </c>
      <c r="C559" s="8" t="s">
        <v>47</v>
      </c>
      <c r="D559" s="8" t="s">
        <v>99</v>
      </c>
      <c r="E559" s="8" t="s">
        <v>405</v>
      </c>
      <c r="F559" s="8" t="s">
        <v>1199</v>
      </c>
      <c r="G559" s="8" t="s">
        <v>621</v>
      </c>
      <c r="H559" s="116">
        <v>27500</v>
      </c>
      <c r="I559" s="8">
        <v>25440</v>
      </c>
      <c r="J559" s="8">
        <v>-2060</v>
      </c>
      <c r="K559" s="8" t="s">
        <v>2257</v>
      </c>
      <c r="L559" s="8">
        <v>26987434</v>
      </c>
      <c r="M559" s="38">
        <v>45350</v>
      </c>
      <c r="N559" s="8" t="s">
        <v>195</v>
      </c>
      <c r="O559" s="8" t="s">
        <v>218</v>
      </c>
      <c r="P559" s="8" t="s">
        <v>218</v>
      </c>
      <c r="Q559" s="8">
        <v>957882.14</v>
      </c>
      <c r="R559" s="8">
        <v>1042195</v>
      </c>
      <c r="S559" s="8">
        <v>84312.859999999986</v>
      </c>
      <c r="T559" s="8">
        <v>20681.16</v>
      </c>
      <c r="U559" s="8">
        <v>156</v>
      </c>
      <c r="V559" s="8" t="s">
        <v>63</v>
      </c>
      <c r="W559" s="8" t="s">
        <v>63</v>
      </c>
      <c r="X559" s="8" t="s">
        <v>277</v>
      </c>
      <c r="Z559" s="8" t="s">
        <v>2271</v>
      </c>
      <c r="AA559" s="8">
        <v>0.04</v>
      </c>
      <c r="AB559" s="8" t="s">
        <v>552</v>
      </c>
      <c r="AC559" s="8">
        <v>1.7999999999999999E-2</v>
      </c>
      <c r="AD559" s="8">
        <v>41687.800000000003</v>
      </c>
      <c r="AE559" s="8">
        <v>6680.7371794871797</v>
      </c>
      <c r="AF559" s="8">
        <v>18759.509999999998</v>
      </c>
      <c r="AG559" s="8">
        <v>25440.247179487178</v>
      </c>
      <c r="AH559" s="8">
        <v>0.03</v>
      </c>
      <c r="AI559" s="8">
        <v>2529.3857999999996</v>
      </c>
    </row>
    <row r="560" spans="1:35" x14ac:dyDescent="0.25">
      <c r="A560" s="503" t="s">
        <v>2126</v>
      </c>
      <c r="B560" s="8" t="s">
        <v>27</v>
      </c>
      <c r="C560" s="8" t="s">
        <v>27</v>
      </c>
      <c r="D560" s="180" t="s">
        <v>5938</v>
      </c>
      <c r="E560" s="8" t="s">
        <v>209</v>
      </c>
      <c r="F560" s="8" t="s">
        <v>564</v>
      </c>
      <c r="G560" s="8" t="s">
        <v>565</v>
      </c>
      <c r="H560" s="116">
        <v>4500</v>
      </c>
      <c r="I560" s="8">
        <v>5345</v>
      </c>
      <c r="J560" s="8">
        <v>845</v>
      </c>
      <c r="K560" s="8" t="s">
        <v>2258</v>
      </c>
      <c r="L560" s="8">
        <v>25199344</v>
      </c>
      <c r="M560" s="38">
        <v>45350</v>
      </c>
      <c r="N560" s="8" t="s">
        <v>195</v>
      </c>
      <c r="O560" s="8" t="s">
        <v>173</v>
      </c>
      <c r="P560" s="8" t="s">
        <v>463</v>
      </c>
      <c r="R560" s="8">
        <v>224163</v>
      </c>
      <c r="S560" s="8">
        <v>224163</v>
      </c>
      <c r="T560" s="8">
        <v>73679</v>
      </c>
      <c r="U560" s="8">
        <v>168</v>
      </c>
      <c r="V560" s="8" t="s">
        <v>63</v>
      </c>
      <c r="W560" s="8" t="s">
        <v>63</v>
      </c>
      <c r="X560" s="8" t="s">
        <v>277</v>
      </c>
      <c r="Z560" s="8" t="s">
        <v>2272</v>
      </c>
      <c r="AA560" s="8">
        <v>0.04</v>
      </c>
      <c r="AB560" s="8" t="s">
        <v>552</v>
      </c>
      <c r="AC560" s="8">
        <v>1.7000000000000001E-2</v>
      </c>
      <c r="AD560" s="8">
        <v>8966.52</v>
      </c>
      <c r="AE560" s="8">
        <v>1334.3035714285713</v>
      </c>
      <c r="AF560" s="8">
        <v>3810.7710000000002</v>
      </c>
      <c r="AG560" s="8">
        <v>5145.0745714285713</v>
      </c>
      <c r="AH560" s="8">
        <v>0.03</v>
      </c>
      <c r="AI560" s="8">
        <v>6724.8899999999994</v>
      </c>
    </row>
    <row r="561" spans="1:35" x14ac:dyDescent="0.25">
      <c r="A561" s="503" t="s">
        <v>2126</v>
      </c>
      <c r="B561" s="8" t="s">
        <v>47</v>
      </c>
      <c r="C561" s="8" t="s">
        <v>47</v>
      </c>
      <c r="D561" s="8" t="s">
        <v>99</v>
      </c>
      <c r="E561" s="8" t="s">
        <v>405</v>
      </c>
      <c r="F561" s="8" t="s">
        <v>737</v>
      </c>
      <c r="G561" s="8" t="s">
        <v>738</v>
      </c>
      <c r="H561" s="116">
        <v>4725</v>
      </c>
      <c r="I561" s="8">
        <v>5800</v>
      </c>
      <c r="J561" s="8">
        <v>1075</v>
      </c>
      <c r="K561" s="8" t="s">
        <v>2259</v>
      </c>
      <c r="L561" s="8">
        <v>24251050</v>
      </c>
      <c r="M561" s="38">
        <v>45350</v>
      </c>
      <c r="N561" s="8" t="s">
        <v>195</v>
      </c>
      <c r="O561" s="8" t="s">
        <v>148</v>
      </c>
      <c r="P561" s="8" t="s">
        <v>330</v>
      </c>
      <c r="Q561" s="8">
        <v>155125</v>
      </c>
      <c r="R561" s="8">
        <v>252701</v>
      </c>
      <c r="S561" s="8">
        <v>97576</v>
      </c>
      <c r="T561" s="8">
        <v>81313.94</v>
      </c>
      <c r="U561" s="8">
        <v>168</v>
      </c>
      <c r="V561" s="8" t="s">
        <v>63</v>
      </c>
      <c r="W561" s="8" t="s">
        <v>63</v>
      </c>
      <c r="X561" s="8" t="s">
        <v>277</v>
      </c>
      <c r="Z561" s="8" t="s">
        <v>2273</v>
      </c>
      <c r="AA561" s="8">
        <v>0.04</v>
      </c>
      <c r="AB561" s="8" t="s">
        <v>552</v>
      </c>
      <c r="AC561" s="8">
        <v>1.7000000000000001E-2</v>
      </c>
      <c r="AD561" s="8">
        <v>10108.040000000001</v>
      </c>
      <c r="AE561" s="8">
        <v>1504.172619047619</v>
      </c>
      <c r="AF561" s="8">
        <v>4295.9170000000004</v>
      </c>
      <c r="AG561" s="8">
        <v>5800.0896190476196</v>
      </c>
      <c r="AH561" s="8">
        <v>0.03</v>
      </c>
      <c r="AI561" s="8">
        <v>2927.2799999999997</v>
      </c>
    </row>
    <row r="562" spans="1:35" x14ac:dyDescent="0.25">
      <c r="A562" s="503" t="s">
        <v>2126</v>
      </c>
      <c r="B562" s="8" t="s">
        <v>27</v>
      </c>
      <c r="C562" s="8" t="s">
        <v>27</v>
      </c>
      <c r="D562" s="180" t="s">
        <v>5938</v>
      </c>
      <c r="E562" s="8" t="s">
        <v>209</v>
      </c>
      <c r="F562" s="8" t="s">
        <v>564</v>
      </c>
      <c r="G562" s="8" t="s">
        <v>565</v>
      </c>
      <c r="H562" s="116">
        <v>17412</v>
      </c>
      <c r="I562" s="8">
        <v>17469</v>
      </c>
      <c r="J562" s="8">
        <v>57</v>
      </c>
      <c r="K562" s="8" t="s">
        <v>2260</v>
      </c>
      <c r="L562" s="8">
        <v>24630171</v>
      </c>
      <c r="M562" s="38">
        <v>45350</v>
      </c>
      <c r="N562" s="8" t="s">
        <v>195</v>
      </c>
      <c r="O562" s="8" t="s">
        <v>173</v>
      </c>
      <c r="P562" s="8" t="s">
        <v>463</v>
      </c>
      <c r="Q562" s="8">
        <v>604251</v>
      </c>
      <c r="R562" s="8">
        <v>752396</v>
      </c>
      <c r="S562" s="8">
        <v>148145</v>
      </c>
      <c r="T562" s="8">
        <v>101859</v>
      </c>
      <c r="U562" s="8">
        <v>168</v>
      </c>
      <c r="V562" s="8" t="s">
        <v>63</v>
      </c>
      <c r="W562" s="8" t="s">
        <v>63</v>
      </c>
      <c r="X562" s="8" t="s">
        <v>277</v>
      </c>
      <c r="Z562" s="8" t="s">
        <v>2274</v>
      </c>
      <c r="AA562" s="8">
        <v>0.04</v>
      </c>
      <c r="AB562" s="8" t="s">
        <v>552</v>
      </c>
      <c r="AC562" s="8">
        <v>1.7000000000000001E-2</v>
      </c>
      <c r="AD562" s="8">
        <v>30095.84</v>
      </c>
      <c r="AE562" s="8">
        <v>4478.5476190476193</v>
      </c>
      <c r="AF562" s="8">
        <v>12790.732000000002</v>
      </c>
      <c r="AG562" s="8">
        <v>17269.279619047622</v>
      </c>
      <c r="AH562" s="8">
        <v>0.03</v>
      </c>
      <c r="AI562" s="8">
        <v>4444.3499999999995</v>
      </c>
    </row>
    <row r="563" spans="1:35" x14ac:dyDescent="0.25">
      <c r="A563" s="503" t="s">
        <v>2126</v>
      </c>
      <c r="B563" s="8" t="s">
        <v>29</v>
      </c>
      <c r="C563" s="8" t="s">
        <v>29</v>
      </c>
      <c r="D563" s="8" t="s">
        <v>168</v>
      </c>
      <c r="E563" s="8" t="s">
        <v>2081</v>
      </c>
      <c r="F563" s="8" t="s">
        <v>1172</v>
      </c>
      <c r="G563" s="8" t="s">
        <v>1182</v>
      </c>
      <c r="H563" s="116">
        <v>0</v>
      </c>
      <c r="I563" s="8">
        <v>1600</v>
      </c>
      <c r="J563" s="8">
        <v>1600</v>
      </c>
      <c r="K563" s="8" t="s">
        <v>2261</v>
      </c>
      <c r="L563" s="8">
        <v>20199775</v>
      </c>
      <c r="M563" s="38">
        <v>45350</v>
      </c>
      <c r="N563" s="8" t="s">
        <v>195</v>
      </c>
      <c r="O563" s="8" t="s">
        <v>128</v>
      </c>
      <c r="P563" s="8" t="s">
        <v>128</v>
      </c>
      <c r="Q563" s="8">
        <v>0</v>
      </c>
      <c r="R563" s="8">
        <v>51892</v>
      </c>
      <c r="S563" s="8">
        <v>51892</v>
      </c>
      <c r="T563" s="8">
        <v>48197</v>
      </c>
      <c r="U563" s="8">
        <v>120</v>
      </c>
      <c r="V563" s="8" t="s">
        <v>62</v>
      </c>
      <c r="W563" s="8" t="s">
        <v>62</v>
      </c>
      <c r="X563" s="8" t="s">
        <v>276</v>
      </c>
      <c r="Z563" s="8" t="s">
        <v>2275</v>
      </c>
      <c r="AA563" s="8">
        <v>0.03</v>
      </c>
      <c r="AB563" s="8" t="s">
        <v>552</v>
      </c>
      <c r="AC563" s="8">
        <v>2.2499999999999999E-2</v>
      </c>
      <c r="AD563" s="8">
        <v>1556.76</v>
      </c>
      <c r="AE563" s="8">
        <v>432.43333333333334</v>
      </c>
      <c r="AF563" s="8">
        <v>1167.57</v>
      </c>
      <c r="AG563" s="8">
        <v>1600.0033333333333</v>
      </c>
      <c r="AH563" s="8">
        <v>0.06</v>
      </c>
      <c r="AI563" s="8">
        <v>3113.52</v>
      </c>
    </row>
    <row r="564" spans="1:35" x14ac:dyDescent="0.25">
      <c r="A564" s="503" t="s">
        <v>2126</v>
      </c>
      <c r="B564" s="8" t="s">
        <v>24</v>
      </c>
      <c r="C564" s="8" t="s">
        <v>24</v>
      </c>
      <c r="D564" s="8" t="s">
        <v>420</v>
      </c>
      <c r="E564" s="8" t="s">
        <v>421</v>
      </c>
      <c r="F564" s="8" t="s">
        <v>553</v>
      </c>
      <c r="G564" s="8" t="s">
        <v>558</v>
      </c>
      <c r="H564" s="116">
        <v>0</v>
      </c>
      <c r="I564" s="8">
        <v>10465</v>
      </c>
      <c r="J564" s="8">
        <v>10465</v>
      </c>
      <c r="K564" s="8" t="s">
        <v>2262</v>
      </c>
      <c r="L564" s="8">
        <v>34828624</v>
      </c>
      <c r="M564" s="38">
        <v>45350</v>
      </c>
      <c r="N564" s="8" t="s">
        <v>195</v>
      </c>
      <c r="O564" s="8" t="s">
        <v>327</v>
      </c>
      <c r="P564" s="8" t="s">
        <v>327</v>
      </c>
      <c r="Q564" s="8">
        <v>0</v>
      </c>
      <c r="R564" s="8">
        <v>455951</v>
      </c>
      <c r="S564" s="8">
        <v>455951</v>
      </c>
      <c r="T564" s="8">
        <v>365166</v>
      </c>
      <c r="U564" s="8">
        <v>168</v>
      </c>
      <c r="V564" s="8" t="s">
        <v>64</v>
      </c>
      <c r="W564" s="8" t="s">
        <v>64</v>
      </c>
      <c r="X564" s="8" t="s">
        <v>276</v>
      </c>
      <c r="Y564" s="8" t="s">
        <v>2263</v>
      </c>
      <c r="Z564" s="8" t="s">
        <v>2276</v>
      </c>
      <c r="AA564" s="8">
        <v>0.04</v>
      </c>
      <c r="AB564" s="8" t="s">
        <v>552</v>
      </c>
      <c r="AC564" s="8">
        <v>1.7000000000000001E-2</v>
      </c>
      <c r="AD564" s="8">
        <v>18238.04</v>
      </c>
      <c r="AE564" s="8">
        <v>2713.9940476190477</v>
      </c>
      <c r="AF564" s="8">
        <v>7751.1670000000004</v>
      </c>
      <c r="AG564" s="8">
        <v>10465.161047619047</v>
      </c>
      <c r="AH564" s="8">
        <v>0.03</v>
      </c>
      <c r="AI564" s="8">
        <v>13678.529999999999</v>
      </c>
    </row>
    <row r="565" spans="1:35" x14ac:dyDescent="0.25">
      <c r="A565" s="503" t="s">
        <v>2126</v>
      </c>
      <c r="B565" s="8" t="s">
        <v>20</v>
      </c>
      <c r="C565" s="8" t="s">
        <v>184</v>
      </c>
      <c r="D565" s="180" t="s">
        <v>101</v>
      </c>
      <c r="E565" s="8" t="s">
        <v>206</v>
      </c>
      <c r="F565" s="8" t="s">
        <v>2075</v>
      </c>
      <c r="G565" s="8" t="s">
        <v>2122</v>
      </c>
      <c r="H565" s="116">
        <v>0</v>
      </c>
      <c r="I565" s="8">
        <v>2300</v>
      </c>
      <c r="J565" s="8">
        <v>2300</v>
      </c>
      <c r="K565" s="8" t="s">
        <v>2264</v>
      </c>
      <c r="L565" s="8">
        <v>24774956</v>
      </c>
      <c r="M565" s="38">
        <v>45350</v>
      </c>
      <c r="N565" s="8" t="s">
        <v>195</v>
      </c>
      <c r="O565" s="8" t="s">
        <v>148</v>
      </c>
      <c r="P565" s="8" t="s">
        <v>332</v>
      </c>
      <c r="Q565" s="8">
        <v>0</v>
      </c>
      <c r="R565" s="8">
        <v>100209</v>
      </c>
      <c r="S565" s="8">
        <v>100209</v>
      </c>
      <c r="T565" s="8">
        <v>93096</v>
      </c>
      <c r="U565" s="8">
        <v>168</v>
      </c>
      <c r="V565" s="8" t="s">
        <v>62</v>
      </c>
      <c r="W565" s="8" t="s">
        <v>62</v>
      </c>
      <c r="X565" s="8" t="s">
        <v>276</v>
      </c>
      <c r="Z565" s="8" t="s">
        <v>2277</v>
      </c>
      <c r="AA565" s="8">
        <v>0.04</v>
      </c>
      <c r="AB565" s="8" t="s">
        <v>552</v>
      </c>
      <c r="AC565" s="8">
        <v>1.7000000000000001E-2</v>
      </c>
      <c r="AD565" s="8">
        <v>4008.36</v>
      </c>
      <c r="AE565" s="8">
        <v>596.48214285714289</v>
      </c>
      <c r="AF565" s="8">
        <v>1703.5530000000001</v>
      </c>
      <c r="AG565" s="8">
        <v>2300.035142857143</v>
      </c>
      <c r="AH565" s="8">
        <v>0.03</v>
      </c>
      <c r="AI565" s="8">
        <v>3006.27</v>
      </c>
    </row>
    <row r="566" spans="1:35" x14ac:dyDescent="0.25">
      <c r="A566" s="503" t="s">
        <v>2126</v>
      </c>
      <c r="B566" s="8" t="s">
        <v>31</v>
      </c>
      <c r="C566" s="8" t="s">
        <v>31</v>
      </c>
      <c r="D566" s="8" t="s">
        <v>101</v>
      </c>
      <c r="E566" s="8" t="s">
        <v>456</v>
      </c>
      <c r="F566" s="8" t="s">
        <v>2265</v>
      </c>
      <c r="G566" s="8" t="s">
        <v>2279</v>
      </c>
      <c r="H566" s="116">
        <v>0</v>
      </c>
      <c r="I566" s="8">
        <v>5389</v>
      </c>
      <c r="J566" s="8">
        <v>5389</v>
      </c>
      <c r="K566" s="8" t="s">
        <v>2266</v>
      </c>
      <c r="L566" s="8">
        <v>30043768</v>
      </c>
      <c r="M566" s="38">
        <v>45350</v>
      </c>
      <c r="N566" s="8" t="s">
        <v>195</v>
      </c>
      <c r="O566" s="8" t="s">
        <v>148</v>
      </c>
      <c r="P566" s="8" t="s">
        <v>332</v>
      </c>
      <c r="Q566" s="8">
        <v>0</v>
      </c>
      <c r="R566" s="8">
        <v>200000</v>
      </c>
      <c r="S566" s="8">
        <v>200000</v>
      </c>
      <c r="T566" s="8">
        <v>188900</v>
      </c>
      <c r="U566" s="8">
        <v>144</v>
      </c>
      <c r="V566" s="8" t="s">
        <v>62</v>
      </c>
      <c r="W566" s="8" t="s">
        <v>62</v>
      </c>
      <c r="X566" s="8" t="s">
        <v>276</v>
      </c>
      <c r="Z566" s="8" t="s">
        <v>2278</v>
      </c>
      <c r="AA566" s="8">
        <v>0.03</v>
      </c>
      <c r="AB566" s="8" t="s">
        <v>552</v>
      </c>
      <c r="AC566" s="8">
        <v>0.02</v>
      </c>
      <c r="AD566" s="8">
        <v>6000</v>
      </c>
      <c r="AE566" s="8">
        <v>1388.8888888888889</v>
      </c>
      <c r="AF566" s="8">
        <v>4000</v>
      </c>
      <c r="AG566" s="8">
        <v>5388.8888888888887</v>
      </c>
      <c r="AH566" s="8">
        <v>0.06</v>
      </c>
      <c r="AI566" s="8">
        <v>12000</v>
      </c>
    </row>
    <row r="567" spans="1:35" x14ac:dyDescent="0.25">
      <c r="A567" s="503" t="s">
        <v>2126</v>
      </c>
      <c r="B567" s="8" t="s">
        <v>38</v>
      </c>
      <c r="C567" s="8" t="s">
        <v>38</v>
      </c>
      <c r="D567" s="8" t="s">
        <v>101</v>
      </c>
      <c r="E567" s="8" t="s">
        <v>2083</v>
      </c>
      <c r="F567" s="8" t="s">
        <v>730</v>
      </c>
      <c r="G567" s="8" t="s">
        <v>601</v>
      </c>
      <c r="H567" s="116">
        <v>3500</v>
      </c>
      <c r="I567" s="8">
        <v>2856</v>
      </c>
      <c r="J567" s="8">
        <v>-644</v>
      </c>
      <c r="K567" s="8" t="s">
        <v>2267</v>
      </c>
      <c r="L567" s="8">
        <v>27231050</v>
      </c>
      <c r="M567" s="38">
        <v>45350</v>
      </c>
      <c r="N567" s="8" t="s">
        <v>195</v>
      </c>
      <c r="O567" s="8" t="s">
        <v>128</v>
      </c>
      <c r="P567" s="8" t="s">
        <v>128</v>
      </c>
      <c r="Q567" s="8">
        <v>104850</v>
      </c>
      <c r="R567" s="8">
        <v>124434</v>
      </c>
      <c r="S567" s="8">
        <v>19584</v>
      </c>
      <c r="T567" s="8">
        <v>12118</v>
      </c>
      <c r="U567" s="8">
        <v>168</v>
      </c>
      <c r="V567" s="8" t="s">
        <v>63</v>
      </c>
      <c r="W567" s="8" t="s">
        <v>63</v>
      </c>
      <c r="X567" s="8" t="s">
        <v>277</v>
      </c>
      <c r="Z567" s="8" t="s">
        <v>2280</v>
      </c>
      <c r="AA567" s="8">
        <v>0.04</v>
      </c>
      <c r="AB567" s="8" t="s">
        <v>552</v>
      </c>
      <c r="AC567" s="8">
        <v>1.7000000000000001E-2</v>
      </c>
      <c r="AD567" s="8">
        <v>4977.3599999999997</v>
      </c>
      <c r="AE567" s="8">
        <v>740.67857142857144</v>
      </c>
      <c r="AF567" s="8">
        <v>2115.3780000000002</v>
      </c>
      <c r="AG567" s="8">
        <v>2856.0565714285717</v>
      </c>
      <c r="AH567" s="8">
        <v>0.03</v>
      </c>
      <c r="AI567" s="8">
        <v>587.52</v>
      </c>
    </row>
    <row r="568" spans="1:35" x14ac:dyDescent="0.25">
      <c r="A568" s="503" t="s">
        <v>2126</v>
      </c>
      <c r="B568" s="8" t="s">
        <v>23</v>
      </c>
      <c r="C568" s="8" t="s">
        <v>23</v>
      </c>
      <c r="D568" s="180" t="s">
        <v>5937</v>
      </c>
      <c r="E568" s="8" t="s">
        <v>920</v>
      </c>
      <c r="F568" s="8" t="s">
        <v>2268</v>
      </c>
      <c r="G568" s="8" t="s">
        <v>2282</v>
      </c>
      <c r="H568" s="116">
        <v>3676.98</v>
      </c>
      <c r="I568" s="8">
        <v>3092</v>
      </c>
      <c r="J568" s="8">
        <v>-584.98</v>
      </c>
      <c r="K568" s="8" t="s">
        <v>2269</v>
      </c>
      <c r="L568" s="8">
        <v>25938110</v>
      </c>
      <c r="M568" s="38">
        <v>45350</v>
      </c>
      <c r="N568" s="8" t="s">
        <v>195</v>
      </c>
      <c r="O568" s="8" t="s">
        <v>173</v>
      </c>
      <c r="P568" s="8" t="s">
        <v>463</v>
      </c>
      <c r="Q568" s="8">
        <v>119343.51</v>
      </c>
      <c r="R568" s="8">
        <v>134715</v>
      </c>
      <c r="S568" s="8">
        <v>15371.490000000005</v>
      </c>
      <c r="T568" s="8">
        <v>6188</v>
      </c>
      <c r="U568" s="8">
        <v>168</v>
      </c>
      <c r="V568" s="8" t="s">
        <v>63</v>
      </c>
      <c r="W568" s="8" t="s">
        <v>63</v>
      </c>
      <c r="X568" s="8" t="s">
        <v>277</v>
      </c>
      <c r="Z568" s="8" t="s">
        <v>2281</v>
      </c>
      <c r="AA568" s="8">
        <v>0.04</v>
      </c>
      <c r="AB568" s="8" t="s">
        <v>552</v>
      </c>
      <c r="AC568" s="8">
        <v>1.7000000000000001E-2</v>
      </c>
      <c r="AD568" s="8">
        <v>5388.6</v>
      </c>
      <c r="AE568" s="8">
        <v>801.875</v>
      </c>
      <c r="AF568" s="8">
        <v>2290.1550000000002</v>
      </c>
      <c r="AG568" s="8">
        <v>3092.03</v>
      </c>
      <c r="AH568" s="8">
        <v>0.03</v>
      </c>
      <c r="AI568" s="8">
        <v>461.14470000000011</v>
      </c>
    </row>
    <row r="569" spans="1:35" x14ac:dyDescent="0.25">
      <c r="A569" s="503" t="s">
        <v>2126</v>
      </c>
      <c r="B569" s="8" t="s">
        <v>45</v>
      </c>
      <c r="C569" s="8" t="s">
        <v>184</v>
      </c>
      <c r="D569" s="180" t="s">
        <v>101</v>
      </c>
      <c r="E569" s="8" t="s">
        <v>212</v>
      </c>
      <c r="F569" s="8" t="s">
        <v>804</v>
      </c>
      <c r="G569" s="8" t="s">
        <v>568</v>
      </c>
      <c r="H569" s="116">
        <v>0</v>
      </c>
      <c r="I569" s="8">
        <v>6243</v>
      </c>
      <c r="J569" s="8">
        <v>6243</v>
      </c>
      <c r="K569" s="8" t="s">
        <v>2270</v>
      </c>
      <c r="L569" s="8">
        <v>23894081</v>
      </c>
      <c r="M569" s="38">
        <v>45350</v>
      </c>
      <c r="N569" s="8" t="s">
        <v>195</v>
      </c>
      <c r="O569" s="8" t="s">
        <v>148</v>
      </c>
      <c r="P569" s="8" t="s">
        <v>252</v>
      </c>
      <c r="Q569" s="8">
        <v>0</v>
      </c>
      <c r="R569" s="8">
        <v>231704</v>
      </c>
      <c r="S569" s="8">
        <v>231704</v>
      </c>
      <c r="T569" s="8">
        <v>214384</v>
      </c>
      <c r="U569" s="8">
        <v>144</v>
      </c>
      <c r="V569" s="8" t="s">
        <v>62</v>
      </c>
      <c r="W569" s="8" t="s">
        <v>62</v>
      </c>
      <c r="X569" s="8" t="s">
        <v>276</v>
      </c>
      <c r="Z569" s="8" t="s">
        <v>2283</v>
      </c>
      <c r="AA569" s="8">
        <v>0.03</v>
      </c>
      <c r="AB569" s="8" t="s">
        <v>552</v>
      </c>
      <c r="AC569" s="8">
        <v>0.02</v>
      </c>
      <c r="AD569" s="8">
        <v>6951.12</v>
      </c>
      <c r="AE569" s="8">
        <v>1609.0555555555557</v>
      </c>
      <c r="AF569" s="8">
        <v>4634.08</v>
      </c>
      <c r="AG569" s="8">
        <v>6243.1355555555556</v>
      </c>
      <c r="AH569" s="8">
        <v>0.06</v>
      </c>
      <c r="AI569" s="8">
        <v>13902.24</v>
      </c>
    </row>
    <row r="570" spans="1:35" x14ac:dyDescent="0.25">
      <c r="A570" s="503" t="s">
        <v>2126</v>
      </c>
      <c r="B570" s="8" t="s">
        <v>49</v>
      </c>
      <c r="C570" s="8" t="s">
        <v>49</v>
      </c>
      <c r="D570" s="8" t="s">
        <v>133</v>
      </c>
      <c r="E570" s="8" t="s">
        <v>189</v>
      </c>
      <c r="F570" s="8" t="s">
        <v>2284</v>
      </c>
      <c r="G570" s="8" t="s">
        <v>2298</v>
      </c>
      <c r="H570" s="116">
        <v>0</v>
      </c>
      <c r="I570" s="8">
        <v>4738</v>
      </c>
      <c r="J570" s="8">
        <v>4738</v>
      </c>
      <c r="K570" s="8" t="s">
        <v>2285</v>
      </c>
      <c r="L570" s="8">
        <v>23253151</v>
      </c>
      <c r="M570" s="38">
        <v>45351</v>
      </c>
      <c r="N570" s="8" t="s">
        <v>195</v>
      </c>
      <c r="O570" s="8" t="s">
        <v>128</v>
      </c>
      <c r="P570" s="8" t="s">
        <v>128</v>
      </c>
      <c r="Q570" s="8">
        <v>0</v>
      </c>
      <c r="R570" s="8">
        <v>176847</v>
      </c>
      <c r="S570" s="8">
        <v>176847</v>
      </c>
      <c r="T570" s="8">
        <v>162436</v>
      </c>
      <c r="U570" s="8">
        <v>144</v>
      </c>
      <c r="V570" s="8" t="s">
        <v>62</v>
      </c>
      <c r="W570" s="8" t="s">
        <v>62</v>
      </c>
      <c r="X570" s="8" t="s">
        <v>276</v>
      </c>
      <c r="Z570" s="8" t="s">
        <v>2297</v>
      </c>
      <c r="AA570" s="8">
        <v>0.03</v>
      </c>
      <c r="AB570" s="8" t="s">
        <v>552</v>
      </c>
      <c r="AC570" s="8">
        <v>0.02</v>
      </c>
      <c r="AD570" s="8">
        <v>5305.41</v>
      </c>
      <c r="AE570" s="8">
        <v>1228.1041666666667</v>
      </c>
      <c r="AF570" s="8">
        <v>3536.94</v>
      </c>
      <c r="AG570" s="8">
        <v>4765.0441666666666</v>
      </c>
      <c r="AH570" s="8">
        <v>0.06</v>
      </c>
      <c r="AI570" s="8">
        <v>10610.82</v>
      </c>
    </row>
    <row r="571" spans="1:35" x14ac:dyDescent="0.25">
      <c r="A571" s="503" t="s">
        <v>2126</v>
      </c>
      <c r="B571" s="8" t="s">
        <v>45</v>
      </c>
      <c r="C571" s="8" t="s">
        <v>184</v>
      </c>
      <c r="D571" s="180" t="s">
        <v>101</v>
      </c>
      <c r="E571" s="8" t="s">
        <v>212</v>
      </c>
      <c r="F571" s="8" t="s">
        <v>1139</v>
      </c>
      <c r="G571" s="8" t="s">
        <v>1341</v>
      </c>
      <c r="H571" s="116">
        <v>0</v>
      </c>
      <c r="I571" s="8">
        <v>23600</v>
      </c>
      <c r="J571" s="8">
        <v>23600</v>
      </c>
      <c r="K571" s="8" t="s">
        <v>2286</v>
      </c>
      <c r="L571" s="8">
        <v>33596629</v>
      </c>
      <c r="M571" s="38">
        <v>45351</v>
      </c>
      <c r="N571" s="8" t="s">
        <v>195</v>
      </c>
      <c r="O571" s="8" t="s">
        <v>128</v>
      </c>
      <c r="P571" s="8" t="s">
        <v>128</v>
      </c>
      <c r="Q571" s="8">
        <v>0</v>
      </c>
      <c r="R571" s="8">
        <v>1028232</v>
      </c>
      <c r="S571" s="8">
        <v>1028232</v>
      </c>
      <c r="T571" s="8">
        <v>63726</v>
      </c>
      <c r="U571" s="8">
        <v>168</v>
      </c>
      <c r="V571" s="8" t="s">
        <v>64</v>
      </c>
      <c r="W571" s="8" t="s">
        <v>64</v>
      </c>
      <c r="X571" s="8" t="s">
        <v>276</v>
      </c>
      <c r="Y571" s="8" t="s">
        <v>509</v>
      </c>
      <c r="Z571" s="8" t="s">
        <v>1387</v>
      </c>
      <c r="AA571" s="8">
        <v>0.04</v>
      </c>
      <c r="AB571" s="8" t="s">
        <v>552</v>
      </c>
      <c r="AC571" s="8">
        <v>1.7000000000000001E-2</v>
      </c>
      <c r="AD571" s="8">
        <v>41129.279999999999</v>
      </c>
      <c r="AE571" s="8">
        <v>6120.4285714285716</v>
      </c>
      <c r="AF571" s="8">
        <v>17479.944</v>
      </c>
      <c r="AG571" s="8">
        <v>23600.372571428572</v>
      </c>
      <c r="AH571" s="8">
        <v>0.03</v>
      </c>
      <c r="AI571" s="8">
        <v>30846.959999999999</v>
      </c>
    </row>
    <row r="572" spans="1:35" x14ac:dyDescent="0.25">
      <c r="A572" s="503" t="s">
        <v>2126</v>
      </c>
      <c r="B572" s="8" t="s">
        <v>29</v>
      </c>
      <c r="C572" s="8" t="s">
        <v>29</v>
      </c>
      <c r="D572" s="8" t="s">
        <v>168</v>
      </c>
      <c r="E572" s="8" t="s">
        <v>454</v>
      </c>
      <c r="F572" s="8" t="s">
        <v>635</v>
      </c>
      <c r="G572" s="8" t="s">
        <v>636</v>
      </c>
      <c r="H572" s="116">
        <v>0</v>
      </c>
      <c r="I572" s="8">
        <v>2163</v>
      </c>
      <c r="J572" s="8">
        <v>2163</v>
      </c>
      <c r="K572" s="8" t="s">
        <v>2287</v>
      </c>
      <c r="L572" s="8">
        <v>28806885</v>
      </c>
      <c r="M572" s="38">
        <v>45351</v>
      </c>
      <c r="N572" s="8" t="s">
        <v>195</v>
      </c>
      <c r="O572" s="8" t="s">
        <v>43</v>
      </c>
      <c r="P572" s="8" t="s">
        <v>43</v>
      </c>
      <c r="Q572" s="8">
        <v>0</v>
      </c>
      <c r="R572" s="8">
        <v>80277</v>
      </c>
      <c r="S572" s="8">
        <v>80277</v>
      </c>
      <c r="T572" s="8">
        <v>11296</v>
      </c>
      <c r="U572" s="8">
        <v>144</v>
      </c>
      <c r="V572" s="8" t="s">
        <v>64</v>
      </c>
      <c r="W572" s="8" t="s">
        <v>64</v>
      </c>
      <c r="X572" s="8" t="s">
        <v>276</v>
      </c>
      <c r="Y572" s="8" t="s">
        <v>662</v>
      </c>
      <c r="Z572" s="8" t="s">
        <v>938</v>
      </c>
      <c r="AA572" s="8">
        <v>0.03</v>
      </c>
      <c r="AB572" s="8" t="s">
        <v>552</v>
      </c>
      <c r="AC572" s="8">
        <v>0.02</v>
      </c>
      <c r="AD572" s="8">
        <v>2408.31</v>
      </c>
      <c r="AE572" s="8">
        <v>557.47916666666663</v>
      </c>
      <c r="AF572" s="8">
        <v>1605.54</v>
      </c>
      <c r="AG572" s="8">
        <v>2163.0191666666665</v>
      </c>
      <c r="AH572" s="8">
        <v>0.06</v>
      </c>
      <c r="AI572" s="8">
        <v>4816.62</v>
      </c>
    </row>
    <row r="573" spans="1:35" x14ac:dyDescent="0.25">
      <c r="A573" s="503" t="s">
        <v>2126</v>
      </c>
      <c r="B573" s="8" t="s">
        <v>49</v>
      </c>
      <c r="C573" s="8" t="s">
        <v>49</v>
      </c>
      <c r="D573" s="8" t="s">
        <v>133</v>
      </c>
      <c r="E573" s="8" t="s">
        <v>458</v>
      </c>
      <c r="F573" s="8" t="s">
        <v>2288</v>
      </c>
      <c r="G573" s="8" t="s">
        <v>2300</v>
      </c>
      <c r="H573" s="116">
        <v>0</v>
      </c>
      <c r="I573" s="8">
        <v>665</v>
      </c>
      <c r="J573" s="8">
        <v>665</v>
      </c>
      <c r="K573" s="8" t="s">
        <v>2289</v>
      </c>
      <c r="L573" s="8">
        <v>26877683</v>
      </c>
      <c r="M573" s="38">
        <v>45351</v>
      </c>
      <c r="N573" s="8" t="s">
        <v>195</v>
      </c>
      <c r="O573" s="8" t="s">
        <v>43</v>
      </c>
      <c r="P573" s="8" t="s">
        <v>43</v>
      </c>
      <c r="Q573" s="8">
        <v>0</v>
      </c>
      <c r="R573" s="8">
        <v>20000</v>
      </c>
      <c r="S573" s="8">
        <v>20000</v>
      </c>
      <c r="T573" s="8">
        <v>17900</v>
      </c>
      <c r="U573" s="8">
        <v>108</v>
      </c>
      <c r="V573" s="8" t="s">
        <v>62</v>
      </c>
      <c r="W573" s="8" t="s">
        <v>62</v>
      </c>
      <c r="X573" s="8" t="s">
        <v>276</v>
      </c>
      <c r="Z573" s="8" t="s">
        <v>2299</v>
      </c>
      <c r="AA573" s="8">
        <v>0.03</v>
      </c>
      <c r="AB573" s="8" t="s">
        <v>552</v>
      </c>
      <c r="AC573" s="8">
        <v>2.4E-2</v>
      </c>
      <c r="AD573" s="8">
        <v>600</v>
      </c>
      <c r="AE573" s="8">
        <v>185.18518518518519</v>
      </c>
      <c r="AF573" s="8">
        <v>480</v>
      </c>
      <c r="AG573" s="8">
        <v>665.18518518518522</v>
      </c>
      <c r="AH573" s="8">
        <v>0.06</v>
      </c>
      <c r="AI573" s="8">
        <v>1200</v>
      </c>
    </row>
    <row r="574" spans="1:35" x14ac:dyDescent="0.25">
      <c r="A574" s="503" t="s">
        <v>2126</v>
      </c>
      <c r="B574" s="8" t="s">
        <v>39</v>
      </c>
      <c r="C574" s="8" t="s">
        <v>39</v>
      </c>
      <c r="D574" s="8" t="s">
        <v>167</v>
      </c>
      <c r="E574" s="8" t="s">
        <v>451</v>
      </c>
      <c r="F574" s="8" t="s">
        <v>859</v>
      </c>
      <c r="G574" s="8" t="s">
        <v>584</v>
      </c>
      <c r="H574" s="116">
        <v>0</v>
      </c>
      <c r="I574" s="8">
        <v>2000</v>
      </c>
      <c r="J574" s="8">
        <v>2000</v>
      </c>
      <c r="K574" s="8" t="s">
        <v>2290</v>
      </c>
      <c r="L574" s="8">
        <v>27595505</v>
      </c>
      <c r="M574" s="38">
        <v>45351</v>
      </c>
      <c r="N574" s="8" t="s">
        <v>195</v>
      </c>
      <c r="O574" s="8" t="s">
        <v>43</v>
      </c>
      <c r="P574" s="8" t="s">
        <v>43</v>
      </c>
      <c r="Q574" s="8">
        <v>0</v>
      </c>
      <c r="R574" s="8">
        <v>58379</v>
      </c>
      <c r="S574" s="8">
        <v>58379</v>
      </c>
      <c r="T574" s="8">
        <v>54360</v>
      </c>
      <c r="U574" s="8">
        <v>120</v>
      </c>
      <c r="V574" s="8" t="s">
        <v>62</v>
      </c>
      <c r="W574" s="8" t="s">
        <v>62</v>
      </c>
      <c r="X574" s="8" t="s">
        <v>276</v>
      </c>
      <c r="Z574" s="8" t="s">
        <v>2301</v>
      </c>
      <c r="AA574" s="8">
        <v>0.03</v>
      </c>
      <c r="AB574" s="8" t="s">
        <v>552</v>
      </c>
      <c r="AC574" s="8">
        <v>2.2499999999999999E-2</v>
      </c>
      <c r="AD574" s="8">
        <v>1751.37</v>
      </c>
      <c r="AE574" s="8">
        <v>486.49166666666667</v>
      </c>
      <c r="AF574" s="8">
        <v>1313.5274999999999</v>
      </c>
      <c r="AG574" s="8">
        <v>1800.0191666666665</v>
      </c>
      <c r="AH574" s="8">
        <v>0.06</v>
      </c>
      <c r="AI574" s="8">
        <v>3502.74</v>
      </c>
    </row>
    <row r="575" spans="1:35" x14ac:dyDescent="0.25">
      <c r="A575" s="503" t="s">
        <v>2126</v>
      </c>
      <c r="B575" s="8" t="s">
        <v>24</v>
      </c>
      <c r="C575" s="8" t="s">
        <v>24</v>
      </c>
      <c r="D575" s="8" t="s">
        <v>420</v>
      </c>
      <c r="E575" s="8" t="s">
        <v>532</v>
      </c>
      <c r="F575" s="8" t="s">
        <v>853</v>
      </c>
      <c r="G575" s="8" t="s">
        <v>854</v>
      </c>
      <c r="H575" s="116">
        <v>0</v>
      </c>
      <c r="I575" s="8">
        <v>2046</v>
      </c>
      <c r="J575" s="8">
        <v>2046</v>
      </c>
      <c r="K575" s="8" t="s">
        <v>2291</v>
      </c>
      <c r="L575" s="8">
        <v>24490304</v>
      </c>
      <c r="M575" s="38">
        <v>45351</v>
      </c>
      <c r="N575" s="8" t="s">
        <v>195</v>
      </c>
      <c r="O575" s="8" t="s">
        <v>43</v>
      </c>
      <c r="P575" s="8" t="s">
        <v>43</v>
      </c>
      <c r="Q575" s="8">
        <v>0</v>
      </c>
      <c r="R575" s="8">
        <v>116765</v>
      </c>
      <c r="S575" s="8">
        <v>116765</v>
      </c>
      <c r="T575" s="8">
        <v>16867</v>
      </c>
      <c r="U575" s="8">
        <v>168</v>
      </c>
      <c r="V575" s="8" t="s">
        <v>64</v>
      </c>
      <c r="W575" s="8" t="s">
        <v>64</v>
      </c>
      <c r="X575" s="8" t="s">
        <v>276</v>
      </c>
      <c r="Y575" s="8" t="s">
        <v>115</v>
      </c>
      <c r="Z575" s="8" t="s">
        <v>1299</v>
      </c>
      <c r="AA575" s="8">
        <v>0.03</v>
      </c>
      <c r="AB575" s="8" t="s">
        <v>552</v>
      </c>
      <c r="AC575" s="8">
        <v>1.7000000000000001E-2</v>
      </c>
      <c r="AD575" s="8">
        <v>3502.95</v>
      </c>
      <c r="AE575" s="8">
        <v>695.02976190476193</v>
      </c>
      <c r="AF575" s="8">
        <v>1985.0050000000001</v>
      </c>
      <c r="AG575" s="8">
        <v>2680.034761904762</v>
      </c>
      <c r="AH575" s="8">
        <v>0.03</v>
      </c>
      <c r="AI575" s="8">
        <v>3502.95</v>
      </c>
    </row>
    <row r="576" spans="1:35" x14ac:dyDescent="0.25">
      <c r="A576" s="503" t="s">
        <v>2126</v>
      </c>
      <c r="B576" s="8" t="s">
        <v>29</v>
      </c>
      <c r="C576" s="8" t="s">
        <v>29</v>
      </c>
      <c r="D576" s="8" t="s">
        <v>168</v>
      </c>
      <c r="E576" s="8" t="s">
        <v>455</v>
      </c>
      <c r="F576" s="8" t="s">
        <v>1356</v>
      </c>
      <c r="G576" s="8" t="s">
        <v>1359</v>
      </c>
      <c r="H576" s="116">
        <v>1053</v>
      </c>
      <c r="I576" s="8">
        <v>2023</v>
      </c>
      <c r="J576" s="8">
        <v>970</v>
      </c>
      <c r="K576" s="8" t="s">
        <v>2292</v>
      </c>
      <c r="L576" s="8">
        <v>23113460</v>
      </c>
      <c r="M576" s="38">
        <v>45351</v>
      </c>
      <c r="N576" s="8" t="s">
        <v>195</v>
      </c>
      <c r="O576" s="8" t="s">
        <v>43</v>
      </c>
      <c r="P576" s="8" t="s">
        <v>43</v>
      </c>
      <c r="Q576" s="8">
        <v>23817</v>
      </c>
      <c r="R576" s="8">
        <v>65611</v>
      </c>
      <c r="S576" s="8">
        <v>41794</v>
      </c>
      <c r="T576" s="8">
        <v>37412</v>
      </c>
      <c r="U576" s="8">
        <v>120</v>
      </c>
      <c r="V576" s="8" t="s">
        <v>63</v>
      </c>
      <c r="W576" s="8" t="s">
        <v>63</v>
      </c>
      <c r="X576" s="8" t="s">
        <v>277</v>
      </c>
      <c r="Z576" s="8" t="s">
        <v>2302</v>
      </c>
      <c r="AA576" s="8">
        <v>0.03</v>
      </c>
      <c r="AB576" s="8" t="s">
        <v>552</v>
      </c>
      <c r="AC576" s="8">
        <v>2.2499999999999999E-2</v>
      </c>
      <c r="AD576" s="8">
        <v>1968.33</v>
      </c>
      <c r="AE576" s="8">
        <v>546.75833333333333</v>
      </c>
      <c r="AF576" s="8">
        <v>1476.2474999999999</v>
      </c>
      <c r="AG576" s="8">
        <v>2023.0058333333332</v>
      </c>
      <c r="AH576" s="8">
        <v>0.06</v>
      </c>
      <c r="AI576" s="8">
        <v>2507.64</v>
      </c>
    </row>
    <row r="577" spans="1:35" x14ac:dyDescent="0.25">
      <c r="A577" s="503" t="s">
        <v>2126</v>
      </c>
      <c r="B577" s="8" t="s">
        <v>241</v>
      </c>
      <c r="C577" s="8" t="s">
        <v>241</v>
      </c>
      <c r="D577" s="180" t="s">
        <v>101</v>
      </c>
      <c r="E577" s="8" t="s">
        <v>489</v>
      </c>
      <c r="F577" s="8" t="s">
        <v>1216</v>
      </c>
      <c r="G577" s="8" t="s">
        <v>1403</v>
      </c>
      <c r="H577" s="116">
        <v>0</v>
      </c>
      <c r="I577" s="8">
        <v>78152</v>
      </c>
      <c r="J577" s="8">
        <v>78152</v>
      </c>
      <c r="K577" s="8" t="s">
        <v>2293</v>
      </c>
      <c r="L577" s="8">
        <v>14584601</v>
      </c>
      <c r="M577" s="38">
        <v>45351</v>
      </c>
      <c r="N577" s="8" t="s">
        <v>195</v>
      </c>
      <c r="O577" s="8" t="s">
        <v>148</v>
      </c>
      <c r="P577" s="8" t="s">
        <v>267</v>
      </c>
      <c r="Q577" s="8">
        <v>0</v>
      </c>
      <c r="R577" s="8">
        <v>2642440</v>
      </c>
      <c r="S577" s="8">
        <v>2642440</v>
      </c>
      <c r="T577" s="8">
        <v>116877</v>
      </c>
      <c r="U577" s="8">
        <v>132</v>
      </c>
      <c r="V577" s="8" t="s">
        <v>64</v>
      </c>
      <c r="W577" s="8" t="s">
        <v>64</v>
      </c>
      <c r="X577" s="8" t="s">
        <v>276</v>
      </c>
      <c r="Y577" s="8" t="s">
        <v>665</v>
      </c>
      <c r="Z577" s="8" t="s">
        <v>2160</v>
      </c>
      <c r="AA577" s="8">
        <v>0.03</v>
      </c>
      <c r="AB577" s="8" t="s">
        <v>552</v>
      </c>
      <c r="AC577" s="8">
        <v>2.1999999999999999E-2</v>
      </c>
      <c r="AD577" s="8">
        <v>79273.2</v>
      </c>
      <c r="AE577" s="8">
        <v>20018.484848484848</v>
      </c>
      <c r="AF577" s="8">
        <v>58133.679999999993</v>
      </c>
      <c r="AG577" s="8">
        <v>78152.164848484841</v>
      </c>
      <c r="AH577" s="8">
        <v>0.06</v>
      </c>
      <c r="AI577" s="8">
        <v>158546.4</v>
      </c>
    </row>
    <row r="578" spans="1:35" x14ac:dyDescent="0.25">
      <c r="A578" s="503" t="s">
        <v>2126</v>
      </c>
      <c r="B578" s="8" t="s">
        <v>184</v>
      </c>
      <c r="C578" s="8" t="s">
        <v>184</v>
      </c>
      <c r="D578" s="180" t="s">
        <v>101</v>
      </c>
      <c r="E578" s="8" t="s">
        <v>212</v>
      </c>
      <c r="F578" s="8" t="s">
        <v>804</v>
      </c>
      <c r="G578" s="8" t="s">
        <v>568</v>
      </c>
      <c r="H578" s="116">
        <v>0</v>
      </c>
      <c r="I578" s="8">
        <v>3243</v>
      </c>
      <c r="J578" s="8">
        <v>3243</v>
      </c>
      <c r="K578" s="8" t="s">
        <v>2294</v>
      </c>
      <c r="L578" s="8">
        <v>20015406</v>
      </c>
      <c r="M578" s="38">
        <v>45351</v>
      </c>
      <c r="N578" s="8" t="s">
        <v>195</v>
      </c>
      <c r="O578" s="8" t="s">
        <v>148</v>
      </c>
      <c r="P578" s="8" t="s">
        <v>252</v>
      </c>
      <c r="Q578" s="8">
        <v>0</v>
      </c>
      <c r="R578" s="8">
        <v>120360</v>
      </c>
      <c r="S578" s="8">
        <v>120360</v>
      </c>
      <c r="T578" s="8">
        <v>112038.39999999999</v>
      </c>
      <c r="U578" s="8">
        <v>144</v>
      </c>
      <c r="V578" s="8" t="s">
        <v>62</v>
      </c>
      <c r="W578" s="8" t="s">
        <v>62</v>
      </c>
      <c r="X578" s="8" t="s">
        <v>276</v>
      </c>
      <c r="Z578" s="8" t="s">
        <v>2303</v>
      </c>
      <c r="AA578" s="8">
        <v>0.03</v>
      </c>
      <c r="AB578" s="8" t="s">
        <v>552</v>
      </c>
      <c r="AC578" s="8">
        <v>0.02</v>
      </c>
      <c r="AD578" s="8">
        <v>3610.7999999999997</v>
      </c>
      <c r="AE578" s="8">
        <v>835.83333333333337</v>
      </c>
      <c r="AF578" s="8">
        <v>2407.2000000000003</v>
      </c>
      <c r="AG578" s="8">
        <v>3243.0333333333338</v>
      </c>
      <c r="AH578" s="8">
        <v>0.06</v>
      </c>
      <c r="AI578" s="8">
        <v>7221.5999999999995</v>
      </c>
    </row>
    <row r="579" spans="1:35" x14ac:dyDescent="0.25">
      <c r="A579" s="503" t="s">
        <v>2126</v>
      </c>
      <c r="B579" s="8" t="s">
        <v>49</v>
      </c>
      <c r="C579" s="8" t="s">
        <v>49</v>
      </c>
      <c r="D579" s="8" t="s">
        <v>133</v>
      </c>
      <c r="E579" s="8" t="s">
        <v>189</v>
      </c>
      <c r="F579" s="8" t="s">
        <v>582</v>
      </c>
      <c r="G579" s="8" t="s">
        <v>583</v>
      </c>
      <c r="H579" s="116">
        <v>0</v>
      </c>
      <c r="I579" s="8">
        <v>2375</v>
      </c>
      <c r="J579" s="8">
        <v>2375</v>
      </c>
      <c r="K579" s="8" t="s">
        <v>2296</v>
      </c>
      <c r="L579" s="8">
        <v>29019294</v>
      </c>
      <c r="M579" s="38">
        <v>45351</v>
      </c>
      <c r="N579" s="8" t="s">
        <v>195</v>
      </c>
      <c r="O579" s="8" t="s">
        <v>43</v>
      </c>
      <c r="P579" s="8" t="s">
        <v>43</v>
      </c>
      <c r="Q579" s="8">
        <v>0</v>
      </c>
      <c r="R579" s="8">
        <v>103475</v>
      </c>
      <c r="S579" s="8">
        <v>103475</v>
      </c>
      <c r="T579" s="8">
        <v>2995</v>
      </c>
      <c r="U579" s="8">
        <v>168</v>
      </c>
      <c r="V579" s="8" t="s">
        <v>64</v>
      </c>
      <c r="W579" s="8" t="s">
        <v>64</v>
      </c>
      <c r="X579" s="8" t="s">
        <v>276</v>
      </c>
      <c r="Y579" s="8" t="s">
        <v>44</v>
      </c>
      <c r="Z579" s="8" t="s">
        <v>2304</v>
      </c>
      <c r="AA579" s="8">
        <v>0.04</v>
      </c>
      <c r="AB579" s="8" t="s">
        <v>552</v>
      </c>
      <c r="AC579" s="8">
        <v>1.7000000000000001E-2</v>
      </c>
      <c r="AD579" s="8">
        <v>4139</v>
      </c>
      <c r="AE579" s="8">
        <v>615.92261904761904</v>
      </c>
      <c r="AF579" s="8">
        <v>1759.075</v>
      </c>
      <c r="AG579" s="8">
        <v>2374.9976190476191</v>
      </c>
      <c r="AH579" s="8">
        <v>0.03</v>
      </c>
      <c r="AI579" s="8">
        <v>3104.25</v>
      </c>
    </row>
    <row r="580" spans="1:35" x14ac:dyDescent="0.25">
      <c r="A580" s="503" t="s">
        <v>2126</v>
      </c>
      <c r="B580" s="8" t="s">
        <v>29</v>
      </c>
      <c r="C580" s="8" t="s">
        <v>29</v>
      </c>
      <c r="D580" s="8" t="s">
        <v>168</v>
      </c>
      <c r="E580" s="8" t="s">
        <v>455</v>
      </c>
      <c r="F580" s="8" t="s">
        <v>1356</v>
      </c>
      <c r="G580" s="8" t="s">
        <v>1359</v>
      </c>
      <c r="H580" s="116">
        <v>1794</v>
      </c>
      <c r="I580" s="8">
        <v>2130</v>
      </c>
      <c r="J580" s="8">
        <v>336</v>
      </c>
      <c r="K580" s="8" t="s">
        <v>2305</v>
      </c>
      <c r="L580" s="8">
        <v>26742639</v>
      </c>
      <c r="M580" s="38">
        <v>45351</v>
      </c>
      <c r="N580" s="8" t="s">
        <v>195</v>
      </c>
      <c r="O580" s="8" t="s">
        <v>43</v>
      </c>
      <c r="P580" s="8" t="s">
        <v>43</v>
      </c>
      <c r="Q580" s="8">
        <v>57275</v>
      </c>
      <c r="R580" s="8">
        <v>69081</v>
      </c>
      <c r="S580" s="8">
        <v>11806</v>
      </c>
      <c r="T580" s="8">
        <v>7250</v>
      </c>
      <c r="U580" s="8">
        <v>120</v>
      </c>
      <c r="V580" s="8" t="s">
        <v>63</v>
      </c>
      <c r="W580" s="8" t="s">
        <v>63</v>
      </c>
      <c r="X580" s="8" t="s">
        <v>277</v>
      </c>
      <c r="Z580" s="8" t="s">
        <v>2307</v>
      </c>
      <c r="AA580" s="8">
        <v>0.03</v>
      </c>
      <c r="AB580" s="8" t="s">
        <v>552</v>
      </c>
      <c r="AC580" s="8">
        <v>2.2499999999999999E-2</v>
      </c>
      <c r="AD580" s="8">
        <v>2072.4299999999998</v>
      </c>
      <c r="AE580" s="8">
        <v>575.67499999999995</v>
      </c>
      <c r="AF580" s="8">
        <v>1554.3225</v>
      </c>
      <c r="AG580" s="8">
        <v>2129.9974999999999</v>
      </c>
      <c r="AH580" s="8">
        <v>0.06</v>
      </c>
      <c r="AI580" s="8">
        <v>708.36</v>
      </c>
    </row>
    <row r="581" spans="1:35" x14ac:dyDescent="0.25">
      <c r="A581" s="503" t="s">
        <v>2126</v>
      </c>
      <c r="B581" s="8" t="s">
        <v>24</v>
      </c>
      <c r="C581" s="8" t="s">
        <v>24</v>
      </c>
      <c r="D581" s="8" t="s">
        <v>420</v>
      </c>
      <c r="E581" s="8" t="s">
        <v>421</v>
      </c>
      <c r="F581" s="8" t="s">
        <v>553</v>
      </c>
      <c r="G581" s="8" t="s">
        <v>558</v>
      </c>
      <c r="H581" s="116">
        <v>0</v>
      </c>
      <c r="I581" s="8">
        <v>3379</v>
      </c>
      <c r="J581" s="8">
        <v>3379</v>
      </c>
      <c r="K581" s="8" t="s">
        <v>2306</v>
      </c>
      <c r="L581" s="8">
        <v>22194730</v>
      </c>
      <c r="M581" s="38">
        <v>45351</v>
      </c>
      <c r="N581" s="8" t="s">
        <v>195</v>
      </c>
      <c r="O581" s="8" t="s">
        <v>43</v>
      </c>
      <c r="P581" s="8" t="s">
        <v>43</v>
      </c>
      <c r="Q581" s="8">
        <v>0</v>
      </c>
      <c r="R581" s="8">
        <v>138500</v>
      </c>
      <c r="S581" s="8">
        <v>138500</v>
      </c>
      <c r="T581" s="8">
        <v>25286</v>
      </c>
      <c r="U581" s="8">
        <v>168</v>
      </c>
      <c r="V581" s="8" t="s">
        <v>64</v>
      </c>
      <c r="W581" s="8" t="s">
        <v>64</v>
      </c>
      <c r="X581" s="8" t="s">
        <v>276</v>
      </c>
      <c r="Y581" s="8" t="s">
        <v>572</v>
      </c>
      <c r="Z581" s="8" t="s">
        <v>2308</v>
      </c>
      <c r="AA581" s="8">
        <v>0.04</v>
      </c>
      <c r="AB581" s="8" t="s">
        <v>552</v>
      </c>
      <c r="AC581" s="8">
        <v>1.7000000000000001E-2</v>
      </c>
      <c r="AD581" s="8">
        <v>5540</v>
      </c>
      <c r="AE581" s="8">
        <v>824.40476190476193</v>
      </c>
      <c r="AF581" s="8">
        <v>2354.5</v>
      </c>
      <c r="AG581" s="8">
        <v>3178.9047619047619</v>
      </c>
      <c r="AH581" s="8">
        <v>0.03</v>
      </c>
      <c r="AI581" s="8">
        <v>4155</v>
      </c>
    </row>
    <row r="582" spans="1:35" x14ac:dyDescent="0.25">
      <c r="A582" s="503" t="s">
        <v>2126</v>
      </c>
      <c r="B582" s="8" t="s">
        <v>29</v>
      </c>
      <c r="C582" s="8" t="s">
        <v>29</v>
      </c>
      <c r="D582" s="8" t="s">
        <v>168</v>
      </c>
      <c r="E582" s="8" t="s">
        <v>455</v>
      </c>
      <c r="F582" s="8" t="s">
        <v>871</v>
      </c>
      <c r="G582" s="8" t="s">
        <v>875</v>
      </c>
      <c r="H582" s="116">
        <v>0</v>
      </c>
      <c r="I582" s="8">
        <v>4590</v>
      </c>
      <c r="J582" s="8">
        <v>4590</v>
      </c>
      <c r="K582" s="8" t="s">
        <v>2310</v>
      </c>
      <c r="L582" s="8">
        <v>25025009</v>
      </c>
      <c r="M582" s="38">
        <v>45351</v>
      </c>
      <c r="N582" s="8" t="s">
        <v>195</v>
      </c>
      <c r="O582" s="8" t="s">
        <v>43</v>
      </c>
      <c r="P582" s="8" t="s">
        <v>43</v>
      </c>
      <c r="Q582" s="8">
        <v>0</v>
      </c>
      <c r="R582" s="8">
        <v>200000</v>
      </c>
      <c r="S582" s="8">
        <v>200000</v>
      </c>
      <c r="T582" s="8">
        <v>186900</v>
      </c>
      <c r="U582" s="8">
        <v>168</v>
      </c>
      <c r="V582" s="8" t="s">
        <v>62</v>
      </c>
      <c r="W582" s="8" t="s">
        <v>62</v>
      </c>
      <c r="X582" s="8" t="s">
        <v>276</v>
      </c>
      <c r="Z582" s="8" t="s">
        <v>2311</v>
      </c>
      <c r="AA582" s="8">
        <v>0.04</v>
      </c>
      <c r="AB582" s="8" t="s">
        <v>552</v>
      </c>
      <c r="AC582" s="8">
        <v>1.7000000000000001E-2</v>
      </c>
      <c r="AD582" s="8">
        <v>8000</v>
      </c>
      <c r="AE582" s="8">
        <v>1190.4761904761904</v>
      </c>
      <c r="AF582" s="8">
        <v>3400.0000000000005</v>
      </c>
      <c r="AG582" s="8">
        <v>4590.4761904761908</v>
      </c>
      <c r="AH582" s="8">
        <v>0.03</v>
      </c>
      <c r="AI582" s="8">
        <v>6000</v>
      </c>
    </row>
    <row r="583" spans="1:35" x14ac:dyDescent="0.25">
      <c r="A583" s="503" t="s">
        <v>2126</v>
      </c>
      <c r="B583" s="8" t="s">
        <v>24</v>
      </c>
      <c r="C583" s="8" t="s">
        <v>24</v>
      </c>
      <c r="D583" s="8" t="s">
        <v>420</v>
      </c>
      <c r="E583" s="8" t="s">
        <v>421</v>
      </c>
      <c r="F583" s="8" t="s">
        <v>2065</v>
      </c>
      <c r="G583" s="8" t="s">
        <v>2312</v>
      </c>
      <c r="H583" s="116">
        <v>0</v>
      </c>
      <c r="I583" s="8">
        <v>15620</v>
      </c>
      <c r="J583" s="8">
        <v>15620</v>
      </c>
      <c r="K583" s="8" t="s">
        <v>2050</v>
      </c>
      <c r="L583" s="8">
        <v>25325118</v>
      </c>
      <c r="M583" s="38">
        <v>45351</v>
      </c>
      <c r="N583" s="8" t="s">
        <v>195</v>
      </c>
      <c r="O583" s="8" t="s">
        <v>21</v>
      </c>
      <c r="P583" s="8" t="s">
        <v>21</v>
      </c>
      <c r="Q583" s="8">
        <v>0</v>
      </c>
      <c r="R583" s="8">
        <v>680550</v>
      </c>
      <c r="S583" s="8">
        <v>680550</v>
      </c>
      <c r="T583" s="8">
        <v>17061</v>
      </c>
      <c r="U583" s="8">
        <v>168</v>
      </c>
      <c r="V583" s="8" t="s">
        <v>64</v>
      </c>
      <c r="W583" s="8" t="s">
        <v>64</v>
      </c>
      <c r="X583" s="8" t="s">
        <v>276</v>
      </c>
      <c r="Y583" s="8" t="s">
        <v>609</v>
      </c>
      <c r="Z583" s="8" t="s">
        <v>2066</v>
      </c>
      <c r="AA583" s="8">
        <v>0.04</v>
      </c>
      <c r="AB583" s="8" t="s">
        <v>552</v>
      </c>
      <c r="AC583" s="8">
        <v>1.7000000000000001E-2</v>
      </c>
      <c r="AD583" s="8">
        <v>27222</v>
      </c>
      <c r="AE583" s="8">
        <v>4050.8928571428573</v>
      </c>
      <c r="AF583" s="8">
        <v>11569.35</v>
      </c>
      <c r="AG583" s="8">
        <v>15620.242857142857</v>
      </c>
      <c r="AH583" s="8">
        <v>0.03</v>
      </c>
      <c r="AI583" s="8">
        <v>20416.5</v>
      </c>
    </row>
    <row r="584" spans="1:35" x14ac:dyDescent="0.25">
      <c r="A584" s="503" t="s">
        <v>2126</v>
      </c>
      <c r="B584" s="8" t="s">
        <v>29</v>
      </c>
      <c r="C584" s="8" t="s">
        <v>29</v>
      </c>
      <c r="D584" s="8" t="s">
        <v>168</v>
      </c>
      <c r="E584" s="8" t="s">
        <v>455</v>
      </c>
      <c r="F584" s="8" t="s">
        <v>2313</v>
      </c>
      <c r="G584" s="8" t="s">
        <v>2319</v>
      </c>
      <c r="H584" s="116">
        <v>0</v>
      </c>
      <c r="I584" s="8">
        <v>1014</v>
      </c>
      <c r="J584" s="8">
        <v>1014</v>
      </c>
      <c r="K584" s="8" t="s">
        <v>2314</v>
      </c>
      <c r="L584" s="8">
        <v>33900534</v>
      </c>
      <c r="M584" s="38">
        <v>45352</v>
      </c>
      <c r="N584" s="8" t="s">
        <v>195</v>
      </c>
      <c r="O584" s="8" t="s">
        <v>43</v>
      </c>
      <c r="P584" s="8" t="s">
        <v>43</v>
      </c>
      <c r="Q584" s="8">
        <v>0</v>
      </c>
      <c r="R584" s="8">
        <v>30487</v>
      </c>
      <c r="S584" s="8">
        <v>30487</v>
      </c>
      <c r="T584" s="8">
        <v>27862</v>
      </c>
      <c r="U584" s="8">
        <v>108</v>
      </c>
      <c r="V584" s="8" t="s">
        <v>62</v>
      </c>
      <c r="W584" s="8" t="s">
        <v>62</v>
      </c>
      <c r="X584" s="8" t="s">
        <v>276</v>
      </c>
      <c r="Z584" s="8" t="s">
        <v>2318</v>
      </c>
      <c r="AA584" s="8">
        <v>0.03</v>
      </c>
      <c r="AB584" s="8" t="s">
        <v>552</v>
      </c>
      <c r="AC584" s="8">
        <v>2.4E-2</v>
      </c>
      <c r="AD584" s="8">
        <v>914.61</v>
      </c>
      <c r="AE584" s="8">
        <v>282.28703703703701</v>
      </c>
      <c r="AF584" s="8">
        <v>731.68799999999999</v>
      </c>
      <c r="AG584" s="8">
        <v>1013.9750370370371</v>
      </c>
      <c r="AH584" s="8">
        <v>0.06</v>
      </c>
      <c r="AI584" s="8">
        <v>1829.22</v>
      </c>
    </row>
    <row r="585" spans="1:35" x14ac:dyDescent="0.25">
      <c r="A585" s="503" t="s">
        <v>2126</v>
      </c>
      <c r="B585" s="8" t="s">
        <v>241</v>
      </c>
      <c r="C585" s="8" t="s">
        <v>241</v>
      </c>
      <c r="D585" s="180" t="s">
        <v>101</v>
      </c>
      <c r="E585" s="8" t="s">
        <v>405</v>
      </c>
      <c r="F585" s="8" t="s">
        <v>2315</v>
      </c>
      <c r="G585" s="8" t="s">
        <v>2327</v>
      </c>
      <c r="H585" s="116">
        <v>11988</v>
      </c>
      <c r="I585" s="8">
        <v>14175</v>
      </c>
      <c r="J585" s="8">
        <v>2187</v>
      </c>
      <c r="K585" s="8" t="s">
        <v>2316</v>
      </c>
      <c r="L585" s="8">
        <v>20792590</v>
      </c>
      <c r="M585" s="38">
        <v>45352</v>
      </c>
      <c r="N585" s="8" t="s">
        <v>195</v>
      </c>
      <c r="O585" s="8" t="s">
        <v>128</v>
      </c>
      <c r="P585" s="8" t="s">
        <v>128</v>
      </c>
      <c r="Q585" s="8">
        <v>353370</v>
      </c>
      <c r="R585" s="8">
        <v>580704.63</v>
      </c>
      <c r="S585" s="8">
        <v>227334.63</v>
      </c>
      <c r="T585" s="8">
        <v>191401.76</v>
      </c>
      <c r="U585" s="8">
        <v>156</v>
      </c>
      <c r="V585" s="8" t="s">
        <v>63</v>
      </c>
      <c r="W585" s="8" t="s">
        <v>63</v>
      </c>
      <c r="X585" s="8" t="s">
        <v>277</v>
      </c>
      <c r="Z585" s="8" t="s">
        <v>2326</v>
      </c>
      <c r="AA585" s="8">
        <v>0.04</v>
      </c>
      <c r="AB585" s="8" t="s">
        <v>552</v>
      </c>
      <c r="AC585" s="8">
        <v>1.7000000000000001E-2</v>
      </c>
      <c r="AD585" s="8">
        <v>23228.1852</v>
      </c>
      <c r="AE585" s="8">
        <v>3722.4655769230772</v>
      </c>
      <c r="AF585" s="8">
        <v>9871.9787100000012</v>
      </c>
      <c r="AG585" s="8">
        <v>13594.444286923079</v>
      </c>
      <c r="AH585" s="8">
        <v>0.03</v>
      </c>
      <c r="AI585" s="8">
        <v>6820.0388999999996</v>
      </c>
    </row>
    <row r="586" spans="1:35" x14ac:dyDescent="0.25">
      <c r="A586" s="503" t="s">
        <v>2126</v>
      </c>
      <c r="B586" s="8" t="s">
        <v>184</v>
      </c>
      <c r="C586" s="8" t="s">
        <v>184</v>
      </c>
      <c r="D586" s="180" t="s">
        <v>101</v>
      </c>
      <c r="E586" s="8" t="s">
        <v>405</v>
      </c>
      <c r="F586" s="8" t="s">
        <v>647</v>
      </c>
      <c r="G586" s="8" t="s">
        <v>2329</v>
      </c>
      <c r="H586" s="116">
        <v>0</v>
      </c>
      <c r="I586" s="8">
        <v>2296</v>
      </c>
      <c r="J586" s="8">
        <v>2296</v>
      </c>
      <c r="K586" s="8" t="s">
        <v>2317</v>
      </c>
      <c r="L586" s="8">
        <v>27093895</v>
      </c>
      <c r="M586" s="38">
        <v>45352</v>
      </c>
      <c r="N586" s="8" t="s">
        <v>195</v>
      </c>
      <c r="O586" s="8" t="s">
        <v>43</v>
      </c>
      <c r="P586" s="8" t="s">
        <v>43</v>
      </c>
      <c r="Q586" s="8">
        <v>0</v>
      </c>
      <c r="R586" s="8">
        <v>100034</v>
      </c>
      <c r="S586" s="8">
        <v>100034</v>
      </c>
      <c r="T586" s="8">
        <v>92931</v>
      </c>
      <c r="U586" s="8">
        <v>168</v>
      </c>
      <c r="V586" s="8" t="s">
        <v>62</v>
      </c>
      <c r="W586" s="8" t="s">
        <v>62</v>
      </c>
      <c r="X586" s="8" t="s">
        <v>276</v>
      </c>
      <c r="Z586" s="8" t="s">
        <v>2328</v>
      </c>
      <c r="AA586" s="8">
        <v>0.04</v>
      </c>
      <c r="AB586" s="8" t="s">
        <v>552</v>
      </c>
      <c r="AC586" s="8">
        <v>1.7000000000000001E-2</v>
      </c>
      <c r="AD586" s="8">
        <v>4001.36</v>
      </c>
      <c r="AE586" s="8">
        <v>595.44047619047615</v>
      </c>
      <c r="AF586" s="8">
        <v>1700.5780000000002</v>
      </c>
      <c r="AG586" s="8">
        <v>2296.0184761904766</v>
      </c>
      <c r="AH586" s="8">
        <v>0.03</v>
      </c>
      <c r="AI586" s="8">
        <v>3001.02</v>
      </c>
    </row>
    <row r="587" spans="1:35" x14ac:dyDescent="0.25">
      <c r="A587" s="503" t="s">
        <v>2126</v>
      </c>
      <c r="B587" s="8" t="s">
        <v>37</v>
      </c>
      <c r="C587" s="8" t="s">
        <v>37</v>
      </c>
      <c r="D587" s="8" t="s">
        <v>99</v>
      </c>
      <c r="E587" s="8" t="s">
        <v>925</v>
      </c>
      <c r="F587" s="8" t="s">
        <v>2091</v>
      </c>
      <c r="G587" s="8" t="s">
        <v>2094</v>
      </c>
      <c r="H587" s="116">
        <v>16800</v>
      </c>
      <c r="I587" s="8">
        <v>16601</v>
      </c>
      <c r="J587" s="8">
        <v>-199</v>
      </c>
      <c r="K587" s="8" t="s">
        <v>2320</v>
      </c>
      <c r="L587" s="8">
        <v>29520765</v>
      </c>
      <c r="M587" s="38">
        <v>45352</v>
      </c>
      <c r="N587" s="8" t="s">
        <v>195</v>
      </c>
      <c r="O587" s="8" t="s">
        <v>173</v>
      </c>
      <c r="P587" s="8" t="s">
        <v>328</v>
      </c>
      <c r="Q587" s="8">
        <v>596733.52</v>
      </c>
      <c r="R587" s="8">
        <v>723290</v>
      </c>
      <c r="S587" s="8">
        <v>126556.47999999998</v>
      </c>
      <c r="T587" s="8">
        <v>82059</v>
      </c>
      <c r="U587" s="8">
        <v>168</v>
      </c>
      <c r="V587" s="8" t="s">
        <v>63</v>
      </c>
      <c r="W587" s="8" t="s">
        <v>63</v>
      </c>
      <c r="X587" s="8" t="s">
        <v>277</v>
      </c>
      <c r="Z587" s="8" t="s">
        <v>2330</v>
      </c>
      <c r="AA587" s="8">
        <v>0.04</v>
      </c>
      <c r="AB587" s="8" t="s">
        <v>552</v>
      </c>
      <c r="AC587" s="8">
        <v>1.7000000000000001E-2</v>
      </c>
      <c r="AD587" s="8">
        <v>28931.600000000002</v>
      </c>
      <c r="AE587" s="8">
        <v>4305.2976190476193</v>
      </c>
      <c r="AF587" s="8">
        <v>12295.93</v>
      </c>
      <c r="AG587" s="8">
        <v>16601.227619047619</v>
      </c>
      <c r="AH587" s="8">
        <v>0.03</v>
      </c>
      <c r="AI587" s="8">
        <v>3796.6943999999994</v>
      </c>
    </row>
    <row r="588" spans="1:35" x14ac:dyDescent="0.25">
      <c r="A588" s="503" t="s">
        <v>2126</v>
      </c>
      <c r="B588" s="8" t="s">
        <v>29</v>
      </c>
      <c r="C588" s="8" t="s">
        <v>29</v>
      </c>
      <c r="D588" s="8" t="s">
        <v>168</v>
      </c>
      <c r="E588" s="8" t="s">
        <v>455</v>
      </c>
      <c r="F588" s="8" t="s">
        <v>1356</v>
      </c>
      <c r="G588" s="8" t="s">
        <v>1359</v>
      </c>
      <c r="H588" s="116">
        <v>539</v>
      </c>
      <c r="I588" s="8">
        <v>568</v>
      </c>
      <c r="J588" s="8">
        <v>29</v>
      </c>
      <c r="K588" s="8" t="s">
        <v>2321</v>
      </c>
      <c r="L588" s="8">
        <v>20531163</v>
      </c>
      <c r="M588" s="38">
        <v>45352</v>
      </c>
      <c r="N588" s="8" t="s">
        <v>195</v>
      </c>
      <c r="O588" s="8" t="s">
        <v>43</v>
      </c>
      <c r="P588" s="8" t="s">
        <v>43</v>
      </c>
      <c r="Q588" s="8">
        <v>8538.89</v>
      </c>
      <c r="R588" s="8">
        <v>17078</v>
      </c>
      <c r="S588" s="8">
        <v>8539.11</v>
      </c>
      <c r="T588" s="8">
        <v>6585</v>
      </c>
      <c r="U588" s="8">
        <v>108</v>
      </c>
      <c r="V588" s="8" t="s">
        <v>63</v>
      </c>
      <c r="W588" s="8" t="s">
        <v>63</v>
      </c>
      <c r="X588" s="8" t="s">
        <v>277</v>
      </c>
      <c r="Z588" s="8" t="s">
        <v>2331</v>
      </c>
      <c r="AA588" s="8">
        <v>0.03</v>
      </c>
      <c r="AB588" s="8" t="s">
        <v>552</v>
      </c>
      <c r="AC588" s="8">
        <v>2.4E-2</v>
      </c>
      <c r="AD588" s="8">
        <v>512.34</v>
      </c>
      <c r="AE588" s="8">
        <v>158.12962962962962</v>
      </c>
      <c r="AF588" s="8">
        <v>409.87200000000001</v>
      </c>
      <c r="AG588" s="8">
        <v>568.00162962962963</v>
      </c>
      <c r="AH588" s="8">
        <v>0.06</v>
      </c>
      <c r="AI588" s="8">
        <v>512.34659999999997</v>
      </c>
    </row>
    <row r="589" spans="1:35" x14ac:dyDescent="0.25">
      <c r="A589" s="503" t="s">
        <v>2126</v>
      </c>
      <c r="B589" s="8" t="s">
        <v>49</v>
      </c>
      <c r="C589" s="8" t="s">
        <v>49</v>
      </c>
      <c r="D589" s="8" t="s">
        <v>133</v>
      </c>
      <c r="E589" s="8" t="s">
        <v>189</v>
      </c>
      <c r="F589" s="8" t="s">
        <v>2322</v>
      </c>
      <c r="G589" s="8" t="s">
        <v>722</v>
      </c>
      <c r="H589" s="116">
        <v>0</v>
      </c>
      <c r="I589" s="8">
        <v>16400</v>
      </c>
      <c r="J589" s="8">
        <v>16400</v>
      </c>
      <c r="K589" s="8" t="s">
        <v>2332</v>
      </c>
      <c r="L589" s="8">
        <v>30025567</v>
      </c>
      <c r="M589" s="38">
        <v>45352</v>
      </c>
      <c r="N589" s="8" t="s">
        <v>195</v>
      </c>
      <c r="O589" s="8" t="s">
        <v>43</v>
      </c>
      <c r="P589" s="8" t="s">
        <v>43</v>
      </c>
      <c r="Q589" s="8">
        <v>0</v>
      </c>
      <c r="R589" s="8">
        <v>714534</v>
      </c>
      <c r="S589" s="8">
        <v>714534</v>
      </c>
      <c r="T589" s="8">
        <v>61696</v>
      </c>
      <c r="U589" s="8">
        <v>168</v>
      </c>
      <c r="V589" s="8" t="s">
        <v>64</v>
      </c>
      <c r="W589" s="8" t="s">
        <v>64</v>
      </c>
      <c r="X589" s="8" t="s">
        <v>276</v>
      </c>
      <c r="Y589" s="8" t="s">
        <v>670</v>
      </c>
      <c r="Z589" s="8" t="s">
        <v>2333</v>
      </c>
      <c r="AA589" s="8">
        <v>0.04</v>
      </c>
      <c r="AB589" s="8" t="s">
        <v>552</v>
      </c>
      <c r="AC589" s="8">
        <v>1.7000000000000001E-2</v>
      </c>
      <c r="AD589" s="8">
        <v>28581.360000000001</v>
      </c>
      <c r="AE589" s="8">
        <v>4253.1785714285716</v>
      </c>
      <c r="AF589" s="8">
        <v>12147.078000000001</v>
      </c>
      <c r="AG589" s="8">
        <v>16400.256571428574</v>
      </c>
      <c r="AH589" s="8">
        <v>0.03</v>
      </c>
      <c r="AI589" s="8">
        <v>21436.02</v>
      </c>
    </row>
    <row r="590" spans="1:35" x14ac:dyDescent="0.25">
      <c r="A590" s="503" t="s">
        <v>2126</v>
      </c>
      <c r="B590" s="8" t="s">
        <v>39</v>
      </c>
      <c r="C590" s="8" t="s">
        <v>39</v>
      </c>
      <c r="D590" s="8" t="s">
        <v>167</v>
      </c>
      <c r="E590" s="8" t="s">
        <v>451</v>
      </c>
      <c r="F590" s="8" t="s">
        <v>846</v>
      </c>
      <c r="G590" s="8" t="s">
        <v>681</v>
      </c>
      <c r="H590" s="116">
        <v>0</v>
      </c>
      <c r="I590" s="8">
        <v>705</v>
      </c>
      <c r="J590" s="8">
        <v>705</v>
      </c>
      <c r="K590" s="8" t="s">
        <v>2323</v>
      </c>
      <c r="L590" s="8">
        <v>31796973</v>
      </c>
      <c r="M590" s="38">
        <v>45352</v>
      </c>
      <c r="N590" s="8" t="s">
        <v>195</v>
      </c>
      <c r="O590" s="8" t="s">
        <v>43</v>
      </c>
      <c r="P590" s="8" t="s">
        <v>43</v>
      </c>
      <c r="Q590" s="8">
        <v>0</v>
      </c>
      <c r="R590" s="8">
        <v>15183</v>
      </c>
      <c r="S590" s="8">
        <v>15183</v>
      </c>
      <c r="T590" s="8">
        <v>13323</v>
      </c>
      <c r="U590" s="8">
        <v>108</v>
      </c>
      <c r="V590" s="8" t="s">
        <v>62</v>
      </c>
      <c r="W590" s="8" t="s">
        <v>62</v>
      </c>
      <c r="X590" s="8" t="s">
        <v>276</v>
      </c>
      <c r="Z590" s="8" t="s">
        <v>2334</v>
      </c>
      <c r="AA590" s="8">
        <v>0.03</v>
      </c>
      <c r="AB590" s="8" t="s">
        <v>552</v>
      </c>
      <c r="AC590" s="8">
        <v>2.4E-2</v>
      </c>
      <c r="AD590" s="8">
        <v>455.49</v>
      </c>
      <c r="AE590" s="8">
        <v>140.58333333333334</v>
      </c>
      <c r="AF590" s="8">
        <v>364.392</v>
      </c>
      <c r="AG590" s="8">
        <v>504.97533333333331</v>
      </c>
      <c r="AH590" s="8">
        <v>0.06</v>
      </c>
      <c r="AI590" s="8">
        <v>910.98</v>
      </c>
    </row>
    <row r="591" spans="1:35" x14ac:dyDescent="0.25">
      <c r="A591" s="503" t="s">
        <v>2126</v>
      </c>
      <c r="B591" s="8" t="s">
        <v>24</v>
      </c>
      <c r="C591" s="8" t="s">
        <v>24</v>
      </c>
      <c r="D591" s="8" t="s">
        <v>420</v>
      </c>
      <c r="E591" s="8" t="s">
        <v>532</v>
      </c>
      <c r="F591" s="8" t="s">
        <v>853</v>
      </c>
      <c r="G591" s="8" t="s">
        <v>854</v>
      </c>
      <c r="H591" s="116">
        <v>0</v>
      </c>
      <c r="I591" s="8">
        <v>23700</v>
      </c>
      <c r="J591" s="8">
        <v>23700</v>
      </c>
      <c r="K591" s="8" t="s">
        <v>2324</v>
      </c>
      <c r="L591" s="8">
        <v>26872391</v>
      </c>
      <c r="M591" s="38">
        <v>45352</v>
      </c>
      <c r="N591" s="8" t="s">
        <v>195</v>
      </c>
      <c r="O591" s="8" t="s">
        <v>128</v>
      </c>
      <c r="P591" s="8" t="s">
        <v>128</v>
      </c>
      <c r="Q591" s="8">
        <v>0</v>
      </c>
      <c r="R591" s="8">
        <v>1032589</v>
      </c>
      <c r="S591" s="8">
        <v>1032589</v>
      </c>
      <c r="T591" s="8">
        <v>64850</v>
      </c>
      <c r="U591" s="8">
        <v>168</v>
      </c>
      <c r="V591" s="8" t="s">
        <v>64</v>
      </c>
      <c r="W591" s="8" t="s">
        <v>64</v>
      </c>
      <c r="X591" s="8" t="s">
        <v>276</v>
      </c>
      <c r="Y591" s="8" t="s">
        <v>2325</v>
      </c>
      <c r="Z591" s="8" t="s">
        <v>2335</v>
      </c>
      <c r="AA591" s="8">
        <v>0.04</v>
      </c>
      <c r="AB591" s="8" t="s">
        <v>552</v>
      </c>
      <c r="AC591" s="8">
        <v>1.7000000000000001E-2</v>
      </c>
      <c r="AD591" s="8">
        <v>41303.56</v>
      </c>
      <c r="AE591" s="8">
        <v>6146.3630952380954</v>
      </c>
      <c r="AF591" s="8">
        <v>17554.013000000003</v>
      </c>
      <c r="AG591" s="8">
        <v>23700.376095238098</v>
      </c>
      <c r="AH591" s="8">
        <v>0.03</v>
      </c>
      <c r="AI591" s="8">
        <v>30977.67</v>
      </c>
    </row>
    <row r="592" spans="1:35" x14ac:dyDescent="0.25">
      <c r="A592" s="503" t="s">
        <v>2126</v>
      </c>
      <c r="B592" s="8" t="s">
        <v>24</v>
      </c>
      <c r="C592" s="8" t="s">
        <v>24</v>
      </c>
      <c r="D592" s="8" t="s">
        <v>420</v>
      </c>
      <c r="E592" s="8" t="s">
        <v>421</v>
      </c>
      <c r="F592" s="8" t="s">
        <v>1385</v>
      </c>
      <c r="G592" s="8" t="s">
        <v>2336</v>
      </c>
      <c r="H592" s="116">
        <v>0</v>
      </c>
      <c r="I592" s="8">
        <v>41752</v>
      </c>
      <c r="J592" s="8">
        <v>41752</v>
      </c>
      <c r="K592" s="8" t="s">
        <v>1377</v>
      </c>
      <c r="L592" s="8">
        <v>25659791</v>
      </c>
      <c r="M592" s="38">
        <v>45352</v>
      </c>
      <c r="N592" s="8" t="s">
        <v>195</v>
      </c>
      <c r="O592" s="8" t="s">
        <v>148</v>
      </c>
      <c r="P592" s="8" t="s">
        <v>287</v>
      </c>
      <c r="Q592" s="8">
        <v>0</v>
      </c>
      <c r="R592" s="8">
        <v>1819100</v>
      </c>
      <c r="S592" s="8">
        <v>1819100</v>
      </c>
      <c r="T592" s="8">
        <v>13696</v>
      </c>
      <c r="U592" s="8">
        <v>168</v>
      </c>
      <c r="V592" s="8" t="s">
        <v>64</v>
      </c>
      <c r="W592" s="8" t="s">
        <v>64</v>
      </c>
      <c r="X592" s="8" t="s">
        <v>276</v>
      </c>
      <c r="Y592" s="8" t="s">
        <v>665</v>
      </c>
      <c r="Z592" s="8" t="s">
        <v>1386</v>
      </c>
      <c r="AA592" s="8">
        <v>0.04</v>
      </c>
      <c r="AB592" s="8" t="s">
        <v>552</v>
      </c>
      <c r="AC592" s="8">
        <v>1.7000000000000001E-2</v>
      </c>
      <c r="AD592" s="8">
        <v>72764</v>
      </c>
      <c r="AE592" s="8">
        <v>10827.976190476191</v>
      </c>
      <c r="AF592" s="8">
        <v>30924.7</v>
      </c>
      <c r="AG592" s="8">
        <v>41752.676190476195</v>
      </c>
      <c r="AH592" s="8">
        <v>0.03</v>
      </c>
      <c r="AI592" s="8">
        <v>54573</v>
      </c>
    </row>
    <row r="593" spans="1:35" x14ac:dyDescent="0.25">
      <c r="A593" s="503" t="s">
        <v>2126</v>
      </c>
      <c r="B593" s="8" t="s">
        <v>29</v>
      </c>
      <c r="C593" s="8" t="s">
        <v>29</v>
      </c>
      <c r="D593" s="8" t="s">
        <v>168</v>
      </c>
      <c r="E593" s="8" t="s">
        <v>455</v>
      </c>
      <c r="F593" s="8" t="s">
        <v>1356</v>
      </c>
      <c r="G593" s="8" t="s">
        <v>1359</v>
      </c>
      <c r="H593" s="116">
        <v>808</v>
      </c>
      <c r="I593" s="8">
        <v>1044</v>
      </c>
      <c r="J593" s="8">
        <v>236</v>
      </c>
      <c r="K593" s="8" t="s">
        <v>2337</v>
      </c>
      <c r="L593" s="8">
        <v>29794214</v>
      </c>
      <c r="M593" s="38">
        <v>45352</v>
      </c>
      <c r="N593" s="8" t="s">
        <v>195</v>
      </c>
      <c r="O593" s="8" t="s">
        <v>148</v>
      </c>
      <c r="P593" s="8" t="s">
        <v>263</v>
      </c>
      <c r="Q593" s="8">
        <v>17693.349999999999</v>
      </c>
      <c r="R593" s="8">
        <v>31389</v>
      </c>
      <c r="S593" s="8">
        <v>13695.650000000001</v>
      </c>
      <c r="T593" s="8">
        <v>11026</v>
      </c>
      <c r="U593" s="8">
        <v>108</v>
      </c>
      <c r="V593" s="8" t="s">
        <v>63</v>
      </c>
      <c r="W593" s="8" t="s">
        <v>63</v>
      </c>
      <c r="X593" s="8" t="s">
        <v>277</v>
      </c>
      <c r="Z593" s="8" t="s">
        <v>2338</v>
      </c>
      <c r="AA593" s="8">
        <v>0.03</v>
      </c>
      <c r="AB593" s="8" t="s">
        <v>552</v>
      </c>
      <c r="AC593" s="8">
        <v>2.4E-2</v>
      </c>
      <c r="AD593" s="8">
        <v>941.67</v>
      </c>
      <c r="AE593" s="8">
        <v>290.63888888888891</v>
      </c>
      <c r="AF593" s="8">
        <v>753.33600000000001</v>
      </c>
      <c r="AG593" s="8">
        <v>1043.9748888888889</v>
      </c>
      <c r="AH593" s="8">
        <v>0.06</v>
      </c>
      <c r="AI593" s="8">
        <v>821.73900000000003</v>
      </c>
    </row>
    <row r="594" spans="1:35" x14ac:dyDescent="0.25">
      <c r="A594" s="503" t="s">
        <v>2126</v>
      </c>
      <c r="B594" s="8" t="s">
        <v>49</v>
      </c>
      <c r="C594" s="8" t="s">
        <v>49</v>
      </c>
      <c r="D594" s="8" t="s">
        <v>133</v>
      </c>
      <c r="E594" s="8" t="s">
        <v>928</v>
      </c>
      <c r="F594" s="8" t="s">
        <v>2339</v>
      </c>
      <c r="G594" s="8" t="s">
        <v>2342</v>
      </c>
      <c r="H594" s="116">
        <v>0</v>
      </c>
      <c r="I594" s="8">
        <v>1398</v>
      </c>
      <c r="J594" s="8">
        <v>1398</v>
      </c>
      <c r="K594" s="8" t="s">
        <v>2340</v>
      </c>
      <c r="L594" s="8">
        <v>29737406</v>
      </c>
      <c r="M594" s="38">
        <v>45352</v>
      </c>
      <c r="N594" s="8" t="s">
        <v>195</v>
      </c>
      <c r="O594" s="8" t="s">
        <v>43</v>
      </c>
      <c r="P594" s="8" t="s">
        <v>43</v>
      </c>
      <c r="Q594" s="8">
        <v>0</v>
      </c>
      <c r="R594" s="8">
        <v>36020</v>
      </c>
      <c r="S594" s="8">
        <v>36020</v>
      </c>
      <c r="U594" s="8">
        <v>108</v>
      </c>
      <c r="V594" s="8" t="s">
        <v>62</v>
      </c>
      <c r="W594" s="8" t="s">
        <v>62</v>
      </c>
      <c r="X594" s="8" t="s">
        <v>276</v>
      </c>
      <c r="Z594" s="8" t="s">
        <v>2341</v>
      </c>
      <c r="AA594" s="8">
        <v>0.03</v>
      </c>
      <c r="AB594" s="8" t="s">
        <v>552</v>
      </c>
      <c r="AC594" s="8">
        <v>2.4E-2</v>
      </c>
      <c r="AD594" s="8">
        <v>1080.5999999999999</v>
      </c>
      <c r="AE594" s="8">
        <v>333.51851851851853</v>
      </c>
      <c r="AF594" s="8">
        <v>864.48</v>
      </c>
      <c r="AG594" s="8">
        <v>1197.9985185185185</v>
      </c>
      <c r="AH594" s="8">
        <v>0.06</v>
      </c>
      <c r="AI594" s="8">
        <v>2161.1999999999998</v>
      </c>
    </row>
    <row r="595" spans="1:35" x14ac:dyDescent="0.25">
      <c r="A595" s="503" t="s">
        <v>2126</v>
      </c>
      <c r="B595" s="8" t="s">
        <v>184</v>
      </c>
      <c r="C595" s="8" t="s">
        <v>184</v>
      </c>
      <c r="D595" s="180" t="s">
        <v>101</v>
      </c>
      <c r="E595" s="8" t="s">
        <v>417</v>
      </c>
      <c r="F595" s="8" t="s">
        <v>1288</v>
      </c>
      <c r="G595" s="8" t="s">
        <v>1987</v>
      </c>
      <c r="H595" s="116">
        <v>0</v>
      </c>
      <c r="I595" s="8">
        <v>8807</v>
      </c>
      <c r="J595" s="8">
        <v>8807</v>
      </c>
      <c r="K595" s="8" t="s">
        <v>2064</v>
      </c>
      <c r="L595" s="8">
        <v>27208528</v>
      </c>
      <c r="M595" s="38">
        <v>45352</v>
      </c>
      <c r="N595" s="8" t="s">
        <v>195</v>
      </c>
      <c r="O595" s="8" t="s">
        <v>43</v>
      </c>
      <c r="P595" s="8" t="s">
        <v>43</v>
      </c>
      <c r="Q595" s="8">
        <v>0</v>
      </c>
      <c r="R595" s="8">
        <v>383713</v>
      </c>
      <c r="S595" s="8">
        <v>383713</v>
      </c>
      <c r="T595" s="8">
        <v>1479576</v>
      </c>
      <c r="U595" s="8">
        <v>168</v>
      </c>
      <c r="V595" s="8" t="s">
        <v>64</v>
      </c>
      <c r="W595" s="8" t="s">
        <v>64</v>
      </c>
      <c r="X595" s="8" t="s">
        <v>276</v>
      </c>
      <c r="Y595" s="8" t="s">
        <v>115</v>
      </c>
      <c r="Z595" s="8" t="s">
        <v>2074</v>
      </c>
      <c r="AA595" s="8">
        <v>0.04</v>
      </c>
      <c r="AB595" s="8" t="s">
        <v>552</v>
      </c>
      <c r="AC595" s="8">
        <v>1.7000000000000001E-2</v>
      </c>
      <c r="AD595" s="8">
        <v>15348.52</v>
      </c>
      <c r="AE595" s="8">
        <v>2284.0059523809523</v>
      </c>
      <c r="AF595" s="8">
        <v>6523.1210000000001</v>
      </c>
      <c r="AG595" s="8">
        <v>8807.1269523809533</v>
      </c>
      <c r="AH595" s="8">
        <v>0.03</v>
      </c>
      <c r="AI595" s="8">
        <v>11511.39</v>
      </c>
    </row>
    <row r="596" spans="1:35" x14ac:dyDescent="0.25">
      <c r="A596" s="503" t="s">
        <v>2126</v>
      </c>
      <c r="B596" s="8" t="s">
        <v>23</v>
      </c>
      <c r="C596" s="8" t="s">
        <v>23</v>
      </c>
      <c r="D596" s="180" t="s">
        <v>5937</v>
      </c>
      <c r="E596" s="8" t="s">
        <v>920</v>
      </c>
      <c r="F596" s="8" t="s">
        <v>551</v>
      </c>
      <c r="G596" s="8" t="s">
        <v>2344</v>
      </c>
      <c r="H596" s="116">
        <v>0</v>
      </c>
      <c r="I596" s="8">
        <v>6221</v>
      </c>
      <c r="J596" s="8">
        <v>6221</v>
      </c>
      <c r="K596" s="8" t="s">
        <v>2343</v>
      </c>
      <c r="L596" s="8">
        <v>20921439</v>
      </c>
      <c r="M596" s="38">
        <v>45352</v>
      </c>
      <c r="N596" s="8" t="s">
        <v>195</v>
      </c>
      <c r="O596" s="8" t="s">
        <v>43</v>
      </c>
      <c r="P596" s="8" t="s">
        <v>43</v>
      </c>
      <c r="Q596" s="8">
        <v>0</v>
      </c>
      <c r="R596" s="8">
        <v>271043</v>
      </c>
      <c r="S596" s="8">
        <v>271043</v>
      </c>
      <c r="T596" s="8">
        <v>19889</v>
      </c>
      <c r="U596" s="8">
        <v>168</v>
      </c>
      <c r="V596" s="8" t="s">
        <v>64</v>
      </c>
      <c r="W596" s="8" t="s">
        <v>64</v>
      </c>
      <c r="X596" s="8" t="s">
        <v>276</v>
      </c>
      <c r="Y596" s="8" t="s">
        <v>115</v>
      </c>
      <c r="Z596" s="8" t="s">
        <v>2161</v>
      </c>
      <c r="AA596" s="8">
        <v>0.04</v>
      </c>
      <c r="AB596" s="8" t="s">
        <v>552</v>
      </c>
      <c r="AC596" s="8">
        <v>1.7000000000000001E-2</v>
      </c>
      <c r="AD596" s="8">
        <v>10841.72</v>
      </c>
      <c r="AE596" s="8">
        <v>1613.3511904761904</v>
      </c>
      <c r="AF596" s="8">
        <v>4607.7310000000007</v>
      </c>
      <c r="AG596" s="8">
        <v>6221.0821904761906</v>
      </c>
      <c r="AH596" s="8">
        <v>0.03</v>
      </c>
      <c r="AI596" s="8">
        <v>8131.29</v>
      </c>
    </row>
    <row r="597" spans="1:35" x14ac:dyDescent="0.25">
      <c r="A597" s="503" t="s">
        <v>2126</v>
      </c>
      <c r="B597" s="8" t="s">
        <v>49</v>
      </c>
      <c r="C597" s="8" t="s">
        <v>49</v>
      </c>
      <c r="D597" s="8" t="s">
        <v>133</v>
      </c>
      <c r="E597" s="8" t="s">
        <v>929</v>
      </c>
      <c r="F597" s="8" t="s">
        <v>874</v>
      </c>
      <c r="G597" s="8" t="s">
        <v>2346</v>
      </c>
      <c r="H597" s="116">
        <v>0</v>
      </c>
      <c r="I597" s="8">
        <v>9670</v>
      </c>
      <c r="J597" s="8">
        <v>9670</v>
      </c>
      <c r="K597" s="8" t="s">
        <v>1105</v>
      </c>
      <c r="L597" s="8">
        <v>27164988</v>
      </c>
      <c r="M597" s="38">
        <v>45352</v>
      </c>
      <c r="N597" s="8" t="s">
        <v>195</v>
      </c>
      <c r="O597" s="8" t="s">
        <v>43</v>
      </c>
      <c r="P597" s="8" t="s">
        <v>43</v>
      </c>
      <c r="Q597" s="8">
        <v>0</v>
      </c>
      <c r="R597" s="8">
        <v>421314</v>
      </c>
      <c r="S597" s="8">
        <v>421314</v>
      </c>
      <c r="T597" s="8">
        <v>36855.160000000003</v>
      </c>
      <c r="U597" s="8">
        <v>168</v>
      </c>
      <c r="V597" s="8" t="s">
        <v>64</v>
      </c>
      <c r="W597" s="8" t="s">
        <v>64</v>
      </c>
      <c r="X597" s="8" t="s">
        <v>276</v>
      </c>
      <c r="Y597" s="8" t="s">
        <v>115</v>
      </c>
      <c r="Z597" s="8" t="s">
        <v>2345</v>
      </c>
      <c r="AA597" s="8">
        <v>0.04</v>
      </c>
      <c r="AB597" s="8" t="s">
        <v>552</v>
      </c>
      <c r="AC597" s="8">
        <v>1.7000000000000001E-2</v>
      </c>
      <c r="AD597" s="8">
        <v>16852.560000000001</v>
      </c>
      <c r="AE597" s="8">
        <v>2507.8214285714284</v>
      </c>
      <c r="AF597" s="8">
        <v>7162.3380000000006</v>
      </c>
      <c r="AG597" s="8">
        <v>9670.1594285714291</v>
      </c>
      <c r="AH597" s="8">
        <v>0.03</v>
      </c>
      <c r="AI597" s="8">
        <v>12639.42</v>
      </c>
    </row>
    <row r="598" spans="1:35" x14ac:dyDescent="0.25">
      <c r="A598" s="503" t="s">
        <v>2126</v>
      </c>
      <c r="B598" s="8" t="s">
        <v>39</v>
      </c>
      <c r="C598" s="8" t="s">
        <v>39</v>
      </c>
      <c r="D598" s="8" t="s">
        <v>167</v>
      </c>
      <c r="E598" s="8" t="s">
        <v>451</v>
      </c>
      <c r="F598" s="8" t="s">
        <v>1190</v>
      </c>
      <c r="G598" s="8" t="s">
        <v>734</v>
      </c>
      <c r="H598" s="116">
        <v>0</v>
      </c>
      <c r="I598" s="8">
        <v>1200</v>
      </c>
      <c r="J598" s="8">
        <v>1200</v>
      </c>
      <c r="K598" s="8" t="s">
        <v>2347</v>
      </c>
      <c r="L598" s="8">
        <v>26214890</v>
      </c>
      <c r="M598" s="38">
        <v>45352</v>
      </c>
      <c r="N598" s="8" t="s">
        <v>195</v>
      </c>
      <c r="O598" s="8" t="s">
        <v>43</v>
      </c>
      <c r="P598" s="8" t="s">
        <v>43</v>
      </c>
      <c r="Q598" s="8">
        <v>0</v>
      </c>
      <c r="R598" s="8">
        <v>30067</v>
      </c>
      <c r="S598" s="8">
        <v>30067</v>
      </c>
      <c r="T598" s="8">
        <v>27463</v>
      </c>
      <c r="U598" s="8">
        <v>108</v>
      </c>
      <c r="V598" s="8" t="s">
        <v>62</v>
      </c>
      <c r="W598" s="8" t="s">
        <v>62</v>
      </c>
      <c r="X598" s="8" t="s">
        <v>276</v>
      </c>
      <c r="Z598" s="8" t="s">
        <v>2348</v>
      </c>
      <c r="AA598" s="8">
        <v>0.03</v>
      </c>
      <c r="AB598" s="8" t="s">
        <v>552</v>
      </c>
      <c r="AC598" s="8">
        <v>2.4E-2</v>
      </c>
      <c r="AD598" s="8">
        <v>902.01</v>
      </c>
      <c r="AE598" s="8">
        <v>278.39814814814815</v>
      </c>
      <c r="AF598" s="8">
        <v>721.60800000000006</v>
      </c>
      <c r="AG598" s="8">
        <v>1000.0061481481482</v>
      </c>
      <c r="AH598" s="8">
        <v>0.06</v>
      </c>
      <c r="AI598" s="8">
        <v>1804.02</v>
      </c>
    </row>
    <row r="599" spans="1:35" x14ac:dyDescent="0.25">
      <c r="A599" s="503" t="s">
        <v>2126</v>
      </c>
      <c r="B599" s="8" t="s">
        <v>20</v>
      </c>
      <c r="C599" s="8" t="s">
        <v>184</v>
      </c>
      <c r="D599" s="180" t="s">
        <v>101</v>
      </c>
      <c r="E599" s="8" t="s">
        <v>206</v>
      </c>
      <c r="F599" s="8" t="s">
        <v>2075</v>
      </c>
      <c r="G599" s="8" t="s">
        <v>2122</v>
      </c>
      <c r="H599" s="116">
        <v>0</v>
      </c>
      <c r="I599" s="8">
        <v>22269</v>
      </c>
      <c r="J599" s="8">
        <v>22269</v>
      </c>
      <c r="K599" s="8" t="s">
        <v>2349</v>
      </c>
      <c r="L599" s="8">
        <v>23274548</v>
      </c>
      <c r="M599" s="38">
        <v>45352</v>
      </c>
      <c r="N599" s="8" t="s">
        <v>195</v>
      </c>
      <c r="O599" s="8" t="s">
        <v>43</v>
      </c>
      <c r="P599" s="8" t="s">
        <v>43</v>
      </c>
      <c r="Q599" s="8">
        <v>0</v>
      </c>
      <c r="R599" s="8">
        <v>970242</v>
      </c>
      <c r="S599" s="8">
        <v>970242</v>
      </c>
      <c r="T599" s="8">
        <v>70771</v>
      </c>
      <c r="U599" s="8">
        <v>168</v>
      </c>
      <c r="V599" s="8" t="s">
        <v>64</v>
      </c>
      <c r="W599" s="8" t="s">
        <v>64</v>
      </c>
      <c r="X599" s="8" t="s">
        <v>276</v>
      </c>
      <c r="Y599" s="8" t="s">
        <v>115</v>
      </c>
      <c r="Z599" s="8" t="s">
        <v>2076</v>
      </c>
      <c r="AA599" s="8">
        <v>0.04</v>
      </c>
      <c r="AB599" s="8" t="s">
        <v>552</v>
      </c>
      <c r="AC599" s="8">
        <v>1.7000000000000001E-2</v>
      </c>
      <c r="AD599" s="8">
        <v>38809.68</v>
      </c>
      <c r="AE599" s="8">
        <v>5775.25</v>
      </c>
      <c r="AF599" s="8">
        <v>16494.114000000001</v>
      </c>
      <c r="AG599" s="8">
        <v>22269.364000000001</v>
      </c>
      <c r="AH599" s="8">
        <v>0.03</v>
      </c>
      <c r="AI599" s="8">
        <v>29107.26</v>
      </c>
    </row>
    <row r="600" spans="1:35" x14ac:dyDescent="0.25">
      <c r="A600" s="503" t="s">
        <v>2126</v>
      </c>
      <c r="B600" s="8" t="s">
        <v>29</v>
      </c>
      <c r="C600" s="8" t="s">
        <v>29</v>
      </c>
      <c r="D600" s="8" t="s">
        <v>168</v>
      </c>
      <c r="E600" s="8" t="s">
        <v>404</v>
      </c>
      <c r="F600" s="8" t="s">
        <v>608</v>
      </c>
      <c r="G600" s="8" t="s">
        <v>2354</v>
      </c>
      <c r="H600" s="116">
        <v>8100</v>
      </c>
      <c r="I600" s="8">
        <v>11090</v>
      </c>
      <c r="J600" s="8">
        <v>2990</v>
      </c>
      <c r="K600" s="8" t="s">
        <v>2350</v>
      </c>
      <c r="L600" s="8">
        <v>21926220</v>
      </c>
      <c r="M600" s="38">
        <v>45352</v>
      </c>
      <c r="N600" s="8" t="s">
        <v>195</v>
      </c>
      <c r="O600" s="8" t="s">
        <v>173</v>
      </c>
      <c r="P600" s="8" t="s">
        <v>467</v>
      </c>
      <c r="Q600" s="8">
        <v>353880.88</v>
      </c>
      <c r="R600" s="8">
        <v>474468</v>
      </c>
      <c r="S600" s="8">
        <v>120587.12</v>
      </c>
      <c r="T600" s="8">
        <v>91018.92</v>
      </c>
      <c r="U600" s="8">
        <v>168</v>
      </c>
      <c r="V600" s="8" t="s">
        <v>63</v>
      </c>
      <c r="W600" s="8" t="s">
        <v>63</v>
      </c>
      <c r="X600" s="8" t="s">
        <v>277</v>
      </c>
      <c r="Z600" s="8" t="s">
        <v>2353</v>
      </c>
      <c r="AA600" s="8">
        <v>0.04</v>
      </c>
      <c r="AB600" s="8" t="s">
        <v>552</v>
      </c>
      <c r="AC600" s="8">
        <v>1.7000000000000001E-2</v>
      </c>
      <c r="AD600" s="8">
        <v>18978.72</v>
      </c>
      <c r="AE600" s="8">
        <v>2824.2142857142858</v>
      </c>
      <c r="AF600" s="8">
        <v>8065.9560000000001</v>
      </c>
      <c r="AG600" s="8">
        <v>10890.170285714286</v>
      </c>
      <c r="AH600" s="8">
        <v>0.03</v>
      </c>
      <c r="AI600" s="8">
        <v>3617.6135999999997</v>
      </c>
    </row>
    <row r="601" spans="1:35" x14ac:dyDescent="0.25">
      <c r="A601" s="503" t="s">
        <v>2126</v>
      </c>
      <c r="B601" s="8" t="s">
        <v>39</v>
      </c>
      <c r="C601" s="8" t="s">
        <v>39</v>
      </c>
      <c r="D601" s="8" t="s">
        <v>167</v>
      </c>
      <c r="E601" s="8" t="s">
        <v>451</v>
      </c>
      <c r="F601" s="8" t="s">
        <v>846</v>
      </c>
      <c r="G601" s="8" t="s">
        <v>681</v>
      </c>
      <c r="H601" s="116">
        <v>0</v>
      </c>
      <c r="I601" s="8">
        <v>4906</v>
      </c>
      <c r="J601" s="8">
        <v>4906</v>
      </c>
      <c r="K601" s="8" t="s">
        <v>2351</v>
      </c>
      <c r="L601" s="8">
        <v>24549376</v>
      </c>
      <c r="M601" s="38">
        <v>45353</v>
      </c>
      <c r="N601" s="8" t="s">
        <v>195</v>
      </c>
      <c r="O601" s="8" t="s">
        <v>43</v>
      </c>
      <c r="P601" s="8" t="s">
        <v>43</v>
      </c>
      <c r="Q601" s="8">
        <v>0</v>
      </c>
      <c r="R601" s="8">
        <v>205036</v>
      </c>
      <c r="S601" s="8">
        <v>205036</v>
      </c>
      <c r="T601" s="8">
        <v>25496</v>
      </c>
      <c r="U601" s="8">
        <v>168</v>
      </c>
      <c r="V601" s="8" t="s">
        <v>64</v>
      </c>
      <c r="W601" s="8" t="s">
        <v>64</v>
      </c>
      <c r="X601" s="8" t="s">
        <v>276</v>
      </c>
      <c r="Y601" s="8" t="s">
        <v>115</v>
      </c>
      <c r="Z601" s="8" t="s">
        <v>2355</v>
      </c>
      <c r="AA601" s="8">
        <v>0.04</v>
      </c>
      <c r="AB601" s="8" t="s">
        <v>552</v>
      </c>
      <c r="AC601" s="8">
        <v>1.7000000000000001E-2</v>
      </c>
      <c r="AD601" s="8">
        <v>8201.44</v>
      </c>
      <c r="AE601" s="8">
        <v>1220.452380952381</v>
      </c>
      <c r="AF601" s="8">
        <v>3485.6120000000001</v>
      </c>
      <c r="AG601" s="8">
        <v>4706.0643809523808</v>
      </c>
      <c r="AH601" s="8">
        <v>0.03</v>
      </c>
      <c r="AI601" s="8">
        <v>6151.08</v>
      </c>
    </row>
    <row r="602" spans="1:35" x14ac:dyDescent="0.25">
      <c r="A602" s="503" t="s">
        <v>2126</v>
      </c>
      <c r="B602" s="8" t="s">
        <v>29</v>
      </c>
      <c r="C602" s="8" t="s">
        <v>29</v>
      </c>
      <c r="D602" s="8" t="s">
        <v>168</v>
      </c>
      <c r="E602" s="8" t="s">
        <v>454</v>
      </c>
      <c r="F602" s="8" t="s">
        <v>820</v>
      </c>
      <c r="G602" s="8" t="s">
        <v>2357</v>
      </c>
      <c r="H602" s="116">
        <v>0</v>
      </c>
      <c r="I602" s="8">
        <v>23342</v>
      </c>
      <c r="J602" s="8">
        <v>23342</v>
      </c>
      <c r="K602" s="8" t="s">
        <v>2352</v>
      </c>
      <c r="L602" s="8">
        <v>22220729</v>
      </c>
      <c r="M602" s="38">
        <v>45353</v>
      </c>
      <c r="N602" s="8" t="s">
        <v>195</v>
      </c>
      <c r="O602" s="8" t="s">
        <v>43</v>
      </c>
      <c r="P602" s="8" t="s">
        <v>43</v>
      </c>
      <c r="Q602" s="8">
        <v>0</v>
      </c>
      <c r="R602" s="8">
        <v>1016991</v>
      </c>
      <c r="S602" s="8">
        <v>1016991</v>
      </c>
      <c r="T602" s="8">
        <v>47459</v>
      </c>
      <c r="U602" s="8">
        <v>168</v>
      </c>
      <c r="V602" s="8" t="s">
        <v>64</v>
      </c>
      <c r="W602" s="8" t="s">
        <v>64</v>
      </c>
      <c r="X602" s="8" t="s">
        <v>276</v>
      </c>
      <c r="Y602" s="8" t="s">
        <v>115</v>
      </c>
      <c r="Z602" s="8" t="s">
        <v>2356</v>
      </c>
      <c r="AA602" s="8">
        <v>0.04</v>
      </c>
      <c r="AB602" s="8" t="s">
        <v>552</v>
      </c>
      <c r="AC602" s="8">
        <v>1.7000000000000001E-2</v>
      </c>
      <c r="AD602" s="8">
        <v>40679.64</v>
      </c>
      <c r="AE602" s="8">
        <v>6053.5178571428569</v>
      </c>
      <c r="AF602" s="8">
        <v>17288.847000000002</v>
      </c>
      <c r="AG602" s="8">
        <v>23342.364857142857</v>
      </c>
      <c r="AH602" s="8">
        <v>0.03</v>
      </c>
      <c r="AI602" s="8">
        <v>30509.73</v>
      </c>
    </row>
    <row r="603" spans="1:35" x14ac:dyDescent="0.25">
      <c r="A603" s="503" t="s">
        <v>2126</v>
      </c>
      <c r="B603" s="8" t="s">
        <v>184</v>
      </c>
      <c r="C603" s="8" t="s">
        <v>184</v>
      </c>
      <c r="D603" s="180" t="s">
        <v>101</v>
      </c>
      <c r="E603" s="8" t="s">
        <v>405</v>
      </c>
      <c r="F603" s="8" t="s">
        <v>1063</v>
      </c>
      <c r="G603" s="8" t="s">
        <v>616</v>
      </c>
      <c r="H603" s="116">
        <v>0</v>
      </c>
      <c r="I603" s="8">
        <v>1378</v>
      </c>
      <c r="J603" s="8">
        <v>1378</v>
      </c>
      <c r="K603" s="8" t="s">
        <v>2363</v>
      </c>
      <c r="L603" s="8">
        <v>22144019</v>
      </c>
      <c r="M603" s="38">
        <v>45353</v>
      </c>
      <c r="N603" s="8" t="s">
        <v>195</v>
      </c>
      <c r="O603" s="8" t="s">
        <v>43</v>
      </c>
      <c r="P603" s="8" t="s">
        <v>43</v>
      </c>
      <c r="Q603" s="8">
        <v>0</v>
      </c>
      <c r="R603" s="8">
        <v>44692</v>
      </c>
      <c r="S603" s="8">
        <v>44692</v>
      </c>
      <c r="T603" s="8">
        <v>8208</v>
      </c>
      <c r="U603" s="8">
        <v>120</v>
      </c>
      <c r="V603" s="8" t="s">
        <v>64</v>
      </c>
      <c r="W603" s="8" t="s">
        <v>64</v>
      </c>
      <c r="X603" s="8" t="s">
        <v>276</v>
      </c>
      <c r="Y603" s="8" t="s">
        <v>115</v>
      </c>
      <c r="Z603" s="8" t="s">
        <v>2165</v>
      </c>
      <c r="AA603" s="8">
        <v>0.03</v>
      </c>
      <c r="AB603" s="8" t="s">
        <v>552</v>
      </c>
      <c r="AC603" s="8">
        <v>2.2499999999999999E-2</v>
      </c>
      <c r="AD603" s="8">
        <v>1340.76</v>
      </c>
      <c r="AE603" s="8">
        <v>372.43333333333334</v>
      </c>
      <c r="AF603" s="8">
        <v>1005.5699999999999</v>
      </c>
      <c r="AG603" s="8">
        <v>1378.0033333333333</v>
      </c>
      <c r="AH603" s="8">
        <v>0.06</v>
      </c>
      <c r="AI603" s="8">
        <v>2681.52</v>
      </c>
    </row>
    <row r="604" spans="1:35" x14ac:dyDescent="0.25">
      <c r="A604" s="503" t="s">
        <v>2126</v>
      </c>
      <c r="B604" s="8" t="s">
        <v>38</v>
      </c>
      <c r="C604" s="8" t="s">
        <v>38</v>
      </c>
      <c r="D604" s="8" t="s">
        <v>101</v>
      </c>
      <c r="E604" s="8" t="s">
        <v>2083</v>
      </c>
      <c r="F604" s="8" t="s">
        <v>546</v>
      </c>
      <c r="G604" s="8" t="s">
        <v>590</v>
      </c>
      <c r="H604" s="116">
        <v>0</v>
      </c>
      <c r="I604" s="8">
        <v>1622</v>
      </c>
      <c r="J604" s="8">
        <v>1622</v>
      </c>
      <c r="K604" s="8" t="s">
        <v>2364</v>
      </c>
      <c r="L604" s="8">
        <v>27477502</v>
      </c>
      <c r="M604" s="38">
        <v>45353</v>
      </c>
      <c r="N604" s="8" t="s">
        <v>195</v>
      </c>
      <c r="O604" s="8" t="s">
        <v>43</v>
      </c>
      <c r="P604" s="8" t="s">
        <v>43</v>
      </c>
      <c r="Q604" s="8">
        <v>0</v>
      </c>
      <c r="R604" s="8">
        <v>52605</v>
      </c>
      <c r="S604" s="8">
        <v>52605</v>
      </c>
      <c r="T604" s="8">
        <v>48874</v>
      </c>
      <c r="U604" s="8">
        <v>120</v>
      </c>
      <c r="V604" s="8" t="s">
        <v>62</v>
      </c>
      <c r="W604" s="8" t="s">
        <v>62</v>
      </c>
      <c r="X604" s="8" t="s">
        <v>276</v>
      </c>
      <c r="Z604" s="8" t="s">
        <v>2365</v>
      </c>
      <c r="AA604" s="8">
        <v>0.03</v>
      </c>
      <c r="AB604" s="8" t="s">
        <v>552</v>
      </c>
      <c r="AC604" s="8">
        <v>2.2499999999999999E-2</v>
      </c>
      <c r="AD604" s="8">
        <v>1578.1499999999999</v>
      </c>
      <c r="AE604" s="8">
        <v>438.375</v>
      </c>
      <c r="AF604" s="8">
        <v>1183.6125</v>
      </c>
      <c r="AG604" s="8">
        <v>1621.9875</v>
      </c>
      <c r="AH604" s="8">
        <v>0.06</v>
      </c>
      <c r="AI604" s="8">
        <v>3156.2999999999997</v>
      </c>
    </row>
    <row r="605" spans="1:35" x14ac:dyDescent="0.25">
      <c r="A605" s="503" t="s">
        <v>2126</v>
      </c>
      <c r="B605" s="8" t="s">
        <v>29</v>
      </c>
      <c r="C605" s="8" t="s">
        <v>29</v>
      </c>
      <c r="D605" s="8" t="s">
        <v>168</v>
      </c>
      <c r="E605" s="8" t="s">
        <v>2081</v>
      </c>
      <c r="F605" s="8" t="s">
        <v>2366</v>
      </c>
      <c r="G605" s="8" t="s">
        <v>2377</v>
      </c>
      <c r="H605" s="116">
        <v>2714</v>
      </c>
      <c r="I605" s="8">
        <v>2514</v>
      </c>
      <c r="J605" s="8">
        <v>-200</v>
      </c>
      <c r="K605" s="8" t="s">
        <v>2367</v>
      </c>
      <c r="L605" s="8">
        <v>26248528</v>
      </c>
      <c r="M605" s="38">
        <v>45355</v>
      </c>
      <c r="N605" s="8" t="s">
        <v>196</v>
      </c>
      <c r="O605" s="8" t="s">
        <v>43</v>
      </c>
      <c r="P605" s="8" t="s">
        <v>43</v>
      </c>
      <c r="Q605" s="8">
        <v>82731</v>
      </c>
      <c r="R605" s="8">
        <v>109532</v>
      </c>
      <c r="S605" s="8">
        <v>26801</v>
      </c>
      <c r="T605" s="8">
        <v>19130</v>
      </c>
      <c r="U605" s="8">
        <v>168</v>
      </c>
      <c r="V605" s="8" t="s">
        <v>63</v>
      </c>
      <c r="W605" s="8" t="s">
        <v>63</v>
      </c>
      <c r="X605" s="8" t="s">
        <v>277</v>
      </c>
      <c r="Z605" s="8" t="s">
        <v>2376</v>
      </c>
      <c r="AA605" s="8">
        <v>0.04</v>
      </c>
      <c r="AB605" s="8" t="s">
        <v>552</v>
      </c>
      <c r="AC605" s="8">
        <v>1.7000000000000001E-2</v>
      </c>
      <c r="AD605" s="8">
        <v>4381.28</v>
      </c>
      <c r="AE605" s="8">
        <v>651.97619047619048</v>
      </c>
      <c r="AF605" s="8">
        <v>1862.0440000000001</v>
      </c>
      <c r="AG605" s="8">
        <v>2514.0201904761907</v>
      </c>
      <c r="AH605" s="8">
        <v>0.03</v>
      </c>
      <c r="AI605" s="8">
        <v>804.03</v>
      </c>
    </row>
    <row r="606" spans="1:35" x14ac:dyDescent="0.25">
      <c r="A606" s="503" t="s">
        <v>2126</v>
      </c>
      <c r="B606" s="8" t="s">
        <v>39</v>
      </c>
      <c r="C606" s="8" t="s">
        <v>39</v>
      </c>
      <c r="D606" s="8" t="s">
        <v>167</v>
      </c>
      <c r="E606" s="8" t="s">
        <v>451</v>
      </c>
      <c r="F606" s="8" t="s">
        <v>1190</v>
      </c>
      <c r="G606" s="8" t="s">
        <v>734</v>
      </c>
      <c r="H606" s="116">
        <v>0</v>
      </c>
      <c r="I606" s="8">
        <v>4042</v>
      </c>
      <c r="J606" s="8">
        <v>4042</v>
      </c>
      <c r="K606" s="8" t="s">
        <v>2378</v>
      </c>
      <c r="L606" s="8">
        <v>24217227</v>
      </c>
      <c r="M606" s="38">
        <v>45355</v>
      </c>
      <c r="N606" s="8" t="s">
        <v>196</v>
      </c>
      <c r="O606" s="8" t="s">
        <v>43</v>
      </c>
      <c r="P606" s="8" t="s">
        <v>43</v>
      </c>
      <c r="Q606" s="8">
        <v>0</v>
      </c>
      <c r="R606" s="8">
        <v>167392</v>
      </c>
      <c r="S606" s="8">
        <v>167392</v>
      </c>
      <c r="T606" s="8">
        <v>77500</v>
      </c>
      <c r="U606" s="8">
        <v>168</v>
      </c>
      <c r="V606" s="8" t="s">
        <v>64</v>
      </c>
      <c r="W606" s="8" t="s">
        <v>64</v>
      </c>
      <c r="X606" s="8" t="s">
        <v>276</v>
      </c>
      <c r="Y606" s="8" t="s">
        <v>2368</v>
      </c>
      <c r="Z606" s="8" t="s">
        <v>2167</v>
      </c>
      <c r="AA606" s="8">
        <v>0.04</v>
      </c>
      <c r="AB606" s="8" t="s">
        <v>552</v>
      </c>
      <c r="AC606" s="8">
        <v>1.7000000000000001E-2</v>
      </c>
      <c r="AD606" s="8">
        <v>6695.68</v>
      </c>
      <c r="AE606" s="8">
        <v>996.38095238095241</v>
      </c>
      <c r="AF606" s="8">
        <v>2845.6640000000002</v>
      </c>
      <c r="AG606" s="8">
        <v>3842.0449523809525</v>
      </c>
      <c r="AH606" s="8">
        <v>0.03</v>
      </c>
      <c r="AI606" s="8">
        <v>5021.76</v>
      </c>
    </row>
    <row r="607" spans="1:35" x14ac:dyDescent="0.25">
      <c r="A607" s="503" t="s">
        <v>2126</v>
      </c>
      <c r="B607" s="8" t="s">
        <v>37</v>
      </c>
      <c r="C607" s="8" t="s">
        <v>37</v>
      </c>
      <c r="D607" s="8" t="s">
        <v>99</v>
      </c>
      <c r="E607" s="8" t="s">
        <v>917</v>
      </c>
      <c r="F607" s="8" t="s">
        <v>2369</v>
      </c>
      <c r="G607" s="8" t="s">
        <v>2380</v>
      </c>
      <c r="H607" s="116">
        <v>0</v>
      </c>
      <c r="I607" s="8">
        <v>2588</v>
      </c>
      <c r="J607" s="8">
        <v>2588</v>
      </c>
      <c r="K607" s="8" t="s">
        <v>2370</v>
      </c>
      <c r="L607" s="8">
        <v>25918847</v>
      </c>
      <c r="M607" s="38">
        <v>45355</v>
      </c>
      <c r="N607" s="8" t="s">
        <v>196</v>
      </c>
      <c r="O607" s="8" t="s">
        <v>43</v>
      </c>
      <c r="P607" s="8" t="s">
        <v>43</v>
      </c>
      <c r="Q607" s="8">
        <v>0</v>
      </c>
      <c r="R607" s="8">
        <v>104086</v>
      </c>
      <c r="S607" s="8">
        <v>104086</v>
      </c>
      <c r="T607" s="8">
        <v>96740</v>
      </c>
      <c r="U607" s="8">
        <v>168</v>
      </c>
      <c r="V607" s="8" t="s">
        <v>62</v>
      </c>
      <c r="W607" s="8" t="s">
        <v>62</v>
      </c>
      <c r="X607" s="8" t="s">
        <v>276</v>
      </c>
      <c r="Z607" s="8" t="s">
        <v>2379</v>
      </c>
      <c r="AA607" s="8">
        <v>0.04</v>
      </c>
      <c r="AB607" s="8" t="s">
        <v>552</v>
      </c>
      <c r="AC607" s="8">
        <v>1.7000000000000001E-2</v>
      </c>
      <c r="AD607" s="8">
        <v>4163.4400000000005</v>
      </c>
      <c r="AE607" s="8">
        <v>619.55952380952385</v>
      </c>
      <c r="AF607" s="8">
        <v>1769.4620000000002</v>
      </c>
      <c r="AG607" s="8">
        <v>2389.0215238095243</v>
      </c>
      <c r="AH607" s="8">
        <v>0.03</v>
      </c>
      <c r="AI607" s="8">
        <v>3122.58</v>
      </c>
    </row>
    <row r="608" spans="1:35" x14ac:dyDescent="0.25">
      <c r="A608" s="503" t="s">
        <v>2126</v>
      </c>
      <c r="B608" s="8" t="s">
        <v>37</v>
      </c>
      <c r="C608" s="8" t="s">
        <v>37</v>
      </c>
      <c r="D608" s="8" t="s">
        <v>99</v>
      </c>
      <c r="E608" s="8" t="s">
        <v>438</v>
      </c>
      <c r="F608" s="8" t="s">
        <v>677</v>
      </c>
      <c r="G608" s="8" t="s">
        <v>654</v>
      </c>
      <c r="H608" s="116">
        <v>0</v>
      </c>
      <c r="I608" s="8">
        <v>500</v>
      </c>
      <c r="J608" s="8">
        <v>500</v>
      </c>
      <c r="K608" s="8" t="s">
        <v>2371</v>
      </c>
      <c r="L608" s="8">
        <v>24399348</v>
      </c>
      <c r="M608" s="38">
        <v>45355</v>
      </c>
      <c r="N608" s="8" t="s">
        <v>196</v>
      </c>
      <c r="O608" s="8" t="s">
        <v>43</v>
      </c>
      <c r="P608" s="8" t="s">
        <v>43</v>
      </c>
      <c r="Q608" s="8">
        <v>0</v>
      </c>
      <c r="R608" s="8">
        <v>15033</v>
      </c>
      <c r="S608" s="8">
        <v>15033</v>
      </c>
      <c r="T608" s="8">
        <v>13040</v>
      </c>
      <c r="U608" s="8">
        <v>108</v>
      </c>
      <c r="V608" s="8" t="s">
        <v>62</v>
      </c>
      <c r="W608" s="8" t="s">
        <v>62</v>
      </c>
      <c r="X608" s="8" t="s">
        <v>276</v>
      </c>
      <c r="Z608" s="8" t="s">
        <v>2381</v>
      </c>
      <c r="AA608" s="8">
        <v>0.03</v>
      </c>
      <c r="AB608" s="8" t="s">
        <v>552</v>
      </c>
      <c r="AC608" s="8">
        <v>2.4E-2</v>
      </c>
      <c r="AD608" s="8">
        <v>450.99</v>
      </c>
      <c r="AE608" s="8">
        <v>139.19444444444446</v>
      </c>
      <c r="AF608" s="8">
        <v>360.79200000000003</v>
      </c>
      <c r="AG608" s="8">
        <v>499.98644444444449</v>
      </c>
      <c r="AH608" s="8">
        <v>0.06</v>
      </c>
      <c r="AI608" s="8">
        <v>901.98</v>
      </c>
    </row>
    <row r="609" spans="1:35" x14ac:dyDescent="0.25">
      <c r="A609" s="503" t="s">
        <v>2126</v>
      </c>
      <c r="B609" s="8" t="s">
        <v>29</v>
      </c>
      <c r="C609" s="8" t="s">
        <v>29</v>
      </c>
      <c r="D609" s="8" t="s">
        <v>167</v>
      </c>
      <c r="E609" s="8" t="s">
        <v>455</v>
      </c>
      <c r="F609" s="8" t="s">
        <v>660</v>
      </c>
      <c r="G609" s="8" t="s">
        <v>661</v>
      </c>
      <c r="H609" s="116">
        <v>660</v>
      </c>
      <c r="I609" s="8">
        <v>512</v>
      </c>
      <c r="J609" s="8">
        <v>-148</v>
      </c>
      <c r="K609" s="8" t="s">
        <v>2372</v>
      </c>
      <c r="L609" s="8">
        <v>22115250</v>
      </c>
      <c r="M609" s="38">
        <v>45355</v>
      </c>
      <c r="N609" s="8" t="s">
        <v>196</v>
      </c>
      <c r="O609" s="8" t="s">
        <v>43</v>
      </c>
      <c r="P609" s="8" t="s">
        <v>43</v>
      </c>
      <c r="Q609" s="8">
        <v>10185.94</v>
      </c>
      <c r="R609" s="8">
        <v>15394</v>
      </c>
      <c r="S609" s="8">
        <v>5208.0599999999995</v>
      </c>
      <c r="T609" s="8">
        <v>3338</v>
      </c>
      <c r="U609" s="8">
        <v>108</v>
      </c>
      <c r="V609" s="8" t="s">
        <v>63</v>
      </c>
      <c r="W609" s="8" t="s">
        <v>63</v>
      </c>
      <c r="X609" s="8" t="s">
        <v>277</v>
      </c>
      <c r="Z609" s="8" t="s">
        <v>2382</v>
      </c>
      <c r="AA609" s="8">
        <v>0.03</v>
      </c>
      <c r="AB609" s="8" t="s">
        <v>552</v>
      </c>
      <c r="AC609" s="8">
        <v>2.4E-2</v>
      </c>
      <c r="AD609" s="8">
        <v>461.82</v>
      </c>
      <c r="AE609" s="8">
        <v>142.53703703703704</v>
      </c>
      <c r="AF609" s="8">
        <v>369.45600000000002</v>
      </c>
      <c r="AG609" s="8">
        <v>511.99303703703708</v>
      </c>
      <c r="AH609" s="8">
        <v>0.06</v>
      </c>
      <c r="AI609" s="8">
        <v>312.48359999999997</v>
      </c>
    </row>
    <row r="610" spans="1:35" x14ac:dyDescent="0.25">
      <c r="A610" s="503" t="s">
        <v>2126</v>
      </c>
      <c r="B610" s="8" t="s">
        <v>49</v>
      </c>
      <c r="C610" s="8" t="s">
        <v>49</v>
      </c>
      <c r="D610" s="8" t="s">
        <v>133</v>
      </c>
      <c r="E610" s="8" t="s">
        <v>458</v>
      </c>
      <c r="F610" s="8" t="s">
        <v>2068</v>
      </c>
      <c r="G610" s="8" t="s">
        <v>2250</v>
      </c>
      <c r="H610" s="116">
        <v>0</v>
      </c>
      <c r="I610" s="8">
        <v>9706</v>
      </c>
      <c r="J610" s="8">
        <v>9706</v>
      </c>
      <c r="K610" s="8" t="s">
        <v>2373</v>
      </c>
      <c r="L610" s="8">
        <v>21673746</v>
      </c>
      <c r="M610" s="38">
        <v>45355</v>
      </c>
      <c r="N610" s="8" t="s">
        <v>196</v>
      </c>
      <c r="O610" s="8" t="s">
        <v>43</v>
      </c>
      <c r="P610" s="8" t="s">
        <v>43</v>
      </c>
      <c r="Q610" s="8">
        <v>0</v>
      </c>
      <c r="R610" s="8">
        <v>422875</v>
      </c>
      <c r="S610" s="8">
        <v>422875</v>
      </c>
      <c r="T610" s="8">
        <v>45883</v>
      </c>
      <c r="U610" s="8">
        <v>168</v>
      </c>
      <c r="V610" s="8" t="s">
        <v>64</v>
      </c>
      <c r="W610" s="8" t="s">
        <v>64</v>
      </c>
      <c r="X610" s="8" t="s">
        <v>276</v>
      </c>
      <c r="Y610" s="8" t="s">
        <v>2374</v>
      </c>
      <c r="Z610" s="8" t="s">
        <v>2069</v>
      </c>
      <c r="AA610" s="8">
        <v>0.04</v>
      </c>
      <c r="AB610" s="8" t="s">
        <v>552</v>
      </c>
      <c r="AC610" s="8">
        <v>1.7000000000000001E-2</v>
      </c>
      <c r="AD610" s="8">
        <v>16915</v>
      </c>
      <c r="AE610" s="8">
        <v>2517.1130952380954</v>
      </c>
      <c r="AF610" s="8">
        <v>7188.8750000000009</v>
      </c>
      <c r="AG610" s="8">
        <v>9705.9880952380954</v>
      </c>
      <c r="AH610" s="8">
        <v>0.03</v>
      </c>
      <c r="AI610" s="8">
        <v>12686.25</v>
      </c>
    </row>
    <row r="611" spans="1:35" x14ac:dyDescent="0.25">
      <c r="A611" s="503" t="s">
        <v>2126</v>
      </c>
      <c r="B611" s="8" t="s">
        <v>49</v>
      </c>
      <c r="C611" s="8" t="s">
        <v>49</v>
      </c>
      <c r="D611" s="8" t="s">
        <v>133</v>
      </c>
      <c r="E611" s="8" t="s">
        <v>458</v>
      </c>
      <c r="F611" s="8" t="s">
        <v>766</v>
      </c>
      <c r="G611" s="8" t="s">
        <v>2140</v>
      </c>
      <c r="H611" s="116">
        <v>0</v>
      </c>
      <c r="I611" s="8">
        <v>13771</v>
      </c>
      <c r="J611" s="8">
        <v>13771</v>
      </c>
      <c r="K611" s="8" t="s">
        <v>2375</v>
      </c>
      <c r="L611" s="8">
        <v>23734087</v>
      </c>
      <c r="M611" s="38">
        <v>45355</v>
      </c>
      <c r="N611" s="8" t="s">
        <v>196</v>
      </c>
      <c r="O611" s="8" t="s">
        <v>43</v>
      </c>
      <c r="P611" s="8" t="s">
        <v>43</v>
      </c>
      <c r="Q611" s="8">
        <v>0</v>
      </c>
      <c r="R611" s="8">
        <v>600000</v>
      </c>
      <c r="S611" s="8">
        <v>600000</v>
      </c>
      <c r="T611" s="8">
        <v>562900</v>
      </c>
      <c r="U611" s="8">
        <v>168</v>
      </c>
      <c r="V611" s="8" t="s">
        <v>62</v>
      </c>
      <c r="W611" s="8" t="s">
        <v>62</v>
      </c>
      <c r="X611" s="8" t="s">
        <v>276</v>
      </c>
      <c r="Z611" s="8" t="s">
        <v>2383</v>
      </c>
      <c r="AA611" s="8">
        <v>0.04</v>
      </c>
      <c r="AB611" s="8" t="s">
        <v>552</v>
      </c>
      <c r="AC611" s="8">
        <v>1.7000000000000001E-2</v>
      </c>
      <c r="AD611" s="8">
        <v>24000</v>
      </c>
      <c r="AE611" s="8">
        <v>3571.4285714285716</v>
      </c>
      <c r="AF611" s="8">
        <v>10200</v>
      </c>
      <c r="AG611" s="8">
        <v>13771.428571428572</v>
      </c>
      <c r="AH611" s="8">
        <v>0.03</v>
      </c>
      <c r="AI611" s="8">
        <v>18000</v>
      </c>
    </row>
    <row r="612" spans="1:35" x14ac:dyDescent="0.25">
      <c r="A612" s="503" t="s">
        <v>2126</v>
      </c>
      <c r="B612" s="8" t="s">
        <v>29</v>
      </c>
      <c r="C612" s="8" t="s">
        <v>29</v>
      </c>
      <c r="D612" s="8" t="s">
        <v>168</v>
      </c>
      <c r="E612" s="8" t="s">
        <v>405</v>
      </c>
      <c r="F612" s="8" t="s">
        <v>2403</v>
      </c>
      <c r="G612" s="8" t="s">
        <v>2406</v>
      </c>
      <c r="H612" s="116">
        <v>0</v>
      </c>
      <c r="I612" s="8">
        <v>748</v>
      </c>
      <c r="J612" s="8">
        <v>748</v>
      </c>
      <c r="K612" s="8" t="s">
        <v>2404</v>
      </c>
      <c r="L612" s="8">
        <v>27554071</v>
      </c>
      <c r="M612" s="38">
        <v>45355</v>
      </c>
      <c r="N612" s="8" t="s">
        <v>196</v>
      </c>
      <c r="O612" s="8" t="s">
        <v>43</v>
      </c>
      <c r="P612" s="8" t="s">
        <v>43</v>
      </c>
      <c r="Q612" s="8">
        <v>0</v>
      </c>
      <c r="R612" s="8">
        <v>20000</v>
      </c>
      <c r="S612" s="8">
        <v>20000</v>
      </c>
      <c r="T612" s="8">
        <v>17900</v>
      </c>
      <c r="U612" s="8">
        <v>96</v>
      </c>
      <c r="V612" s="8" t="s">
        <v>62</v>
      </c>
      <c r="W612" s="8" t="s">
        <v>62</v>
      </c>
      <c r="X612" s="8" t="s">
        <v>276</v>
      </c>
      <c r="Z612" s="8" t="s">
        <v>2405</v>
      </c>
      <c r="AA612" s="8">
        <v>0.03</v>
      </c>
      <c r="AB612" s="8" t="s">
        <v>552</v>
      </c>
      <c r="AC612" s="8">
        <v>2.7E-2</v>
      </c>
      <c r="AD612" s="8">
        <v>600</v>
      </c>
      <c r="AE612" s="8">
        <v>208.33333333333334</v>
      </c>
      <c r="AF612" s="8">
        <v>540</v>
      </c>
      <c r="AG612" s="8">
        <v>748.33333333333337</v>
      </c>
      <c r="AH612" s="8">
        <v>0.06</v>
      </c>
      <c r="AI612" s="8">
        <v>1200</v>
      </c>
    </row>
    <row r="613" spans="1:35" x14ac:dyDescent="0.25">
      <c r="A613" s="503" t="s">
        <v>2126</v>
      </c>
      <c r="B613" s="8" t="s">
        <v>39</v>
      </c>
      <c r="C613" s="8" t="s">
        <v>39</v>
      </c>
      <c r="D613" s="8" t="s">
        <v>167</v>
      </c>
      <c r="E613" s="8" t="s">
        <v>405</v>
      </c>
      <c r="F613" s="8" t="s">
        <v>975</v>
      </c>
      <c r="G613" s="8" t="s">
        <v>1233</v>
      </c>
      <c r="H613" s="116">
        <v>500</v>
      </c>
      <c r="I613" s="8">
        <v>828</v>
      </c>
      <c r="J613" s="8">
        <v>328</v>
      </c>
      <c r="K613" s="8" t="s">
        <v>2407</v>
      </c>
      <c r="L613" s="8">
        <v>24059632</v>
      </c>
      <c r="M613" s="38">
        <v>45356</v>
      </c>
      <c r="N613" s="8" t="s">
        <v>196</v>
      </c>
      <c r="O613" s="8" t="s">
        <v>43</v>
      </c>
      <c r="P613" s="8" t="s">
        <v>43</v>
      </c>
      <c r="Q613" s="8">
        <v>9094</v>
      </c>
      <c r="R613" s="8">
        <v>18882</v>
      </c>
      <c r="S613" s="8">
        <v>9788</v>
      </c>
      <c r="T613" s="8">
        <v>7743</v>
      </c>
      <c r="U613" s="8">
        <v>108</v>
      </c>
      <c r="V613" s="8" t="s">
        <v>63</v>
      </c>
      <c r="W613" s="8" t="s">
        <v>63</v>
      </c>
      <c r="X613" s="8" t="s">
        <v>277</v>
      </c>
      <c r="Z613" s="8" t="s">
        <v>2416</v>
      </c>
      <c r="AA613" s="8">
        <v>0.03</v>
      </c>
      <c r="AB613" s="8" t="s">
        <v>552</v>
      </c>
      <c r="AC613" s="8">
        <v>2.4E-2</v>
      </c>
      <c r="AD613" s="8">
        <v>566.45999999999992</v>
      </c>
      <c r="AE613" s="8">
        <v>174.83333333333334</v>
      </c>
      <c r="AF613" s="8">
        <v>453.16800000000001</v>
      </c>
      <c r="AG613" s="8">
        <v>628.00133333333338</v>
      </c>
      <c r="AH613" s="8">
        <v>0.06</v>
      </c>
      <c r="AI613" s="8">
        <v>587.28</v>
      </c>
    </row>
    <row r="614" spans="1:35" x14ac:dyDescent="0.25">
      <c r="A614" s="503" t="s">
        <v>2126</v>
      </c>
      <c r="B614" s="8" t="s">
        <v>47</v>
      </c>
      <c r="C614" s="8" t="s">
        <v>47</v>
      </c>
      <c r="D614" s="8" t="s">
        <v>99</v>
      </c>
      <c r="E614" s="8" t="s">
        <v>405</v>
      </c>
      <c r="F614" s="8" t="s">
        <v>2418</v>
      </c>
      <c r="G614" s="8" t="s">
        <v>567</v>
      </c>
      <c r="H614" s="116">
        <v>3564</v>
      </c>
      <c r="I614" s="8">
        <v>3364</v>
      </c>
      <c r="J614" s="8">
        <v>-200</v>
      </c>
      <c r="K614" s="8" t="s">
        <v>2408</v>
      </c>
      <c r="L614" s="8">
        <v>24938761</v>
      </c>
      <c r="M614" s="38">
        <v>45356</v>
      </c>
      <c r="N614" s="8" t="s">
        <v>196</v>
      </c>
      <c r="O614" s="8" t="s">
        <v>43</v>
      </c>
      <c r="P614" s="8" t="s">
        <v>43</v>
      </c>
      <c r="Q614" s="8">
        <v>123661.16</v>
      </c>
      <c r="R614" s="8">
        <v>146566</v>
      </c>
      <c r="S614" s="8">
        <v>22904.839999999997</v>
      </c>
      <c r="T614" s="8">
        <v>13010</v>
      </c>
      <c r="U614" s="8">
        <v>168</v>
      </c>
      <c r="V614" s="8" t="s">
        <v>63</v>
      </c>
      <c r="W614" s="8" t="s">
        <v>63</v>
      </c>
      <c r="X614" s="8" t="s">
        <v>277</v>
      </c>
      <c r="Z614" s="8" t="s">
        <v>2417</v>
      </c>
      <c r="AA614" s="8">
        <v>0.04</v>
      </c>
      <c r="AB614" s="8" t="s">
        <v>552</v>
      </c>
      <c r="AC614" s="8">
        <v>1.7000000000000001E-2</v>
      </c>
      <c r="AD614" s="8">
        <v>5862.64</v>
      </c>
      <c r="AE614" s="8">
        <v>872.41666666666663</v>
      </c>
      <c r="AF614" s="8">
        <v>2491.6220000000003</v>
      </c>
      <c r="AG614" s="8">
        <v>3364.0386666666668</v>
      </c>
      <c r="AH614" s="8">
        <v>0.03</v>
      </c>
      <c r="AI614" s="8">
        <v>687.14519999999982</v>
      </c>
    </row>
    <row r="615" spans="1:35" x14ac:dyDescent="0.25">
      <c r="A615" s="503" t="s">
        <v>2126</v>
      </c>
      <c r="B615" s="8" t="s">
        <v>39</v>
      </c>
      <c r="C615" s="8" t="s">
        <v>39</v>
      </c>
      <c r="D615" s="8" t="s">
        <v>167</v>
      </c>
      <c r="E615" s="8" t="s">
        <v>451</v>
      </c>
      <c r="F615" s="8" t="s">
        <v>1190</v>
      </c>
      <c r="G615" s="8" t="s">
        <v>734</v>
      </c>
      <c r="H615" s="116">
        <v>0</v>
      </c>
      <c r="I615" s="8">
        <v>1194</v>
      </c>
      <c r="J615" s="8">
        <v>1194</v>
      </c>
      <c r="K615" s="8" t="s">
        <v>2409</v>
      </c>
      <c r="L615" s="8">
        <v>29436473</v>
      </c>
      <c r="M615" s="38">
        <v>45356</v>
      </c>
      <c r="N615" s="8" t="s">
        <v>196</v>
      </c>
      <c r="O615" s="8" t="s">
        <v>43</v>
      </c>
      <c r="P615" s="8" t="s">
        <v>43</v>
      </c>
      <c r="Q615" s="8">
        <v>0</v>
      </c>
      <c r="R615" s="8">
        <v>29886</v>
      </c>
      <c r="S615" s="8">
        <v>29886</v>
      </c>
      <c r="T615" s="8">
        <v>27291</v>
      </c>
      <c r="U615" s="8">
        <v>108</v>
      </c>
      <c r="V615" s="8" t="s">
        <v>62</v>
      </c>
      <c r="W615" s="8" t="s">
        <v>62</v>
      </c>
      <c r="X615" s="8" t="s">
        <v>276</v>
      </c>
      <c r="Z615" s="8" t="s">
        <v>2419</v>
      </c>
      <c r="AA615" s="8">
        <v>0.03</v>
      </c>
      <c r="AB615" s="8" t="s">
        <v>552</v>
      </c>
      <c r="AC615" s="8">
        <v>2.4E-2</v>
      </c>
      <c r="AD615" s="8">
        <v>896.57999999999993</v>
      </c>
      <c r="AE615" s="8">
        <v>276.72222222222223</v>
      </c>
      <c r="AF615" s="8">
        <v>717.26400000000001</v>
      </c>
      <c r="AG615" s="8">
        <v>993.9862222222223</v>
      </c>
      <c r="AH615" s="8">
        <v>0.06</v>
      </c>
      <c r="AI615" s="8">
        <v>1793.1599999999999</v>
      </c>
    </row>
    <row r="616" spans="1:35" x14ac:dyDescent="0.25">
      <c r="A616" s="503" t="s">
        <v>2126</v>
      </c>
      <c r="B616" s="8" t="s">
        <v>241</v>
      </c>
      <c r="C616" s="8" t="s">
        <v>241</v>
      </c>
      <c r="D616" s="180" t="s">
        <v>101</v>
      </c>
      <c r="E616" s="8" t="s">
        <v>489</v>
      </c>
      <c r="F616" s="8" t="s">
        <v>836</v>
      </c>
      <c r="G616" s="8" t="s">
        <v>605</v>
      </c>
      <c r="H616" s="116">
        <v>0</v>
      </c>
      <c r="I616" s="8">
        <v>3021</v>
      </c>
      <c r="J616" s="8">
        <v>3021</v>
      </c>
      <c r="K616" s="8" t="s">
        <v>2062</v>
      </c>
      <c r="L616" s="8">
        <v>28637849</v>
      </c>
      <c r="M616" s="38">
        <v>45356</v>
      </c>
      <c r="N616" s="8" t="s">
        <v>196</v>
      </c>
      <c r="O616" s="8" t="s">
        <v>43</v>
      </c>
      <c r="P616" s="8" t="s">
        <v>43</v>
      </c>
      <c r="Q616" s="8">
        <v>0</v>
      </c>
      <c r="R616" s="8">
        <v>131622</v>
      </c>
      <c r="S616" s="8">
        <v>131622</v>
      </c>
      <c r="T616" s="8">
        <v>5800.68</v>
      </c>
      <c r="U616" s="8">
        <v>168</v>
      </c>
      <c r="V616" s="8" t="s">
        <v>64</v>
      </c>
      <c r="W616" s="8" t="s">
        <v>64</v>
      </c>
      <c r="X616" s="8" t="s">
        <v>276</v>
      </c>
      <c r="Y616" s="8" t="s">
        <v>665</v>
      </c>
      <c r="Z616" s="8" t="s">
        <v>2420</v>
      </c>
      <c r="AA616" s="8">
        <v>0.04</v>
      </c>
      <c r="AB616" s="8" t="s">
        <v>552</v>
      </c>
      <c r="AC616" s="8">
        <v>1.7000000000000001E-2</v>
      </c>
      <c r="AD616" s="8">
        <v>5264.88</v>
      </c>
      <c r="AE616" s="8">
        <v>783.46428571428567</v>
      </c>
      <c r="AF616" s="8">
        <v>2237.5740000000001</v>
      </c>
      <c r="AG616" s="8">
        <v>3021.0382857142858</v>
      </c>
      <c r="AH616" s="8">
        <v>0.03</v>
      </c>
      <c r="AI616" s="8">
        <v>3948.66</v>
      </c>
    </row>
    <row r="617" spans="1:35" x14ac:dyDescent="0.25">
      <c r="A617" s="503" t="s">
        <v>2126</v>
      </c>
      <c r="B617" s="8" t="s">
        <v>29</v>
      </c>
      <c r="C617" s="8" t="s">
        <v>29</v>
      </c>
      <c r="D617" s="8" t="s">
        <v>168</v>
      </c>
      <c r="E617" s="8" t="s">
        <v>454</v>
      </c>
      <c r="F617" s="8" t="s">
        <v>1372</v>
      </c>
      <c r="G617" s="8" t="s">
        <v>646</v>
      </c>
      <c r="H617" s="116">
        <v>6760</v>
      </c>
      <c r="I617" s="8">
        <v>7357</v>
      </c>
      <c r="J617" s="8">
        <v>597</v>
      </c>
      <c r="K617" s="8" t="s">
        <v>2410</v>
      </c>
      <c r="L617" s="8">
        <v>25029932</v>
      </c>
      <c r="M617" s="38">
        <v>45356</v>
      </c>
      <c r="N617" s="8" t="s">
        <v>196</v>
      </c>
      <c r="O617" s="8" t="s">
        <v>43</v>
      </c>
      <c r="P617" s="8" t="s">
        <v>43</v>
      </c>
      <c r="Q617" s="8">
        <v>267171</v>
      </c>
      <c r="R617" s="8">
        <v>320538</v>
      </c>
      <c r="S617" s="8">
        <v>53367</v>
      </c>
      <c r="T617" s="8">
        <v>33035</v>
      </c>
      <c r="U617" s="8">
        <v>168</v>
      </c>
      <c r="V617" s="8" t="s">
        <v>63</v>
      </c>
      <c r="W617" s="8" t="s">
        <v>63</v>
      </c>
      <c r="X617" s="8" t="s">
        <v>277</v>
      </c>
      <c r="Z617" s="8" t="s">
        <v>2421</v>
      </c>
      <c r="AA617" s="8">
        <v>0.04</v>
      </c>
      <c r="AB617" s="8" t="s">
        <v>552</v>
      </c>
      <c r="AC617" s="8">
        <v>1.7000000000000001E-2</v>
      </c>
      <c r="AD617" s="8">
        <v>12821.52</v>
      </c>
      <c r="AE617" s="8">
        <v>1907.9642857142858</v>
      </c>
      <c r="AF617" s="8">
        <v>5449.1460000000006</v>
      </c>
      <c r="AG617" s="8">
        <v>7357.1102857142869</v>
      </c>
      <c r="AH617" s="8">
        <v>0.03</v>
      </c>
      <c r="AI617" s="8">
        <v>1601.01</v>
      </c>
    </row>
    <row r="618" spans="1:35" x14ac:dyDescent="0.25">
      <c r="A618" s="503" t="s">
        <v>2126</v>
      </c>
      <c r="B618" s="8" t="s">
        <v>38</v>
      </c>
      <c r="C618" s="8" t="s">
        <v>38</v>
      </c>
      <c r="D618" s="8" t="s">
        <v>101</v>
      </c>
      <c r="E618" s="8" t="s">
        <v>2083</v>
      </c>
      <c r="F618" s="8" t="s">
        <v>546</v>
      </c>
      <c r="G618" s="8" t="s">
        <v>590</v>
      </c>
      <c r="H618" s="116">
        <v>0</v>
      </c>
      <c r="I618" s="8">
        <v>2000</v>
      </c>
      <c r="J618" s="8">
        <v>2000</v>
      </c>
      <c r="K618" s="8" t="s">
        <v>2412</v>
      </c>
      <c r="L618" s="8">
        <v>24836548</v>
      </c>
      <c r="M618" s="38">
        <v>45356</v>
      </c>
      <c r="N618" s="8" t="s">
        <v>196</v>
      </c>
      <c r="O618" s="8" t="s">
        <v>43</v>
      </c>
      <c r="P618" s="8" t="s">
        <v>43</v>
      </c>
      <c r="Q618" s="8">
        <v>0</v>
      </c>
      <c r="R618" s="8">
        <v>64865</v>
      </c>
      <c r="S618" s="8">
        <v>64865</v>
      </c>
      <c r="T618" s="8">
        <v>60521</v>
      </c>
      <c r="U618" s="8">
        <v>120</v>
      </c>
      <c r="V618" s="8" t="s">
        <v>62</v>
      </c>
      <c r="W618" s="8" t="s">
        <v>62</v>
      </c>
      <c r="X618" s="8" t="s">
        <v>276</v>
      </c>
      <c r="Z618" s="8" t="s">
        <v>2422</v>
      </c>
      <c r="AA618" s="8">
        <v>0.03</v>
      </c>
      <c r="AB618" s="8" t="s">
        <v>552</v>
      </c>
      <c r="AC618" s="8">
        <v>0.03</v>
      </c>
      <c r="AD618" s="8">
        <v>1945.9499999999998</v>
      </c>
      <c r="AE618" s="8">
        <v>540.54166666666663</v>
      </c>
      <c r="AF618" s="8">
        <v>1945.9499999999998</v>
      </c>
      <c r="AG618" s="8">
        <v>2486.4916666666663</v>
      </c>
      <c r="AH618" s="8">
        <v>0.06</v>
      </c>
      <c r="AI618" s="8">
        <v>3891.8999999999996</v>
      </c>
    </row>
    <row r="619" spans="1:35" x14ac:dyDescent="0.25">
      <c r="A619" s="503" t="s">
        <v>2126</v>
      </c>
      <c r="B619" s="8" t="s">
        <v>23</v>
      </c>
      <c r="C619" s="8" t="s">
        <v>23</v>
      </c>
      <c r="D619" s="180" t="s">
        <v>5937</v>
      </c>
      <c r="E619" s="8" t="s">
        <v>447</v>
      </c>
      <c r="F619" s="8" t="s">
        <v>857</v>
      </c>
      <c r="G619" s="8" t="s">
        <v>667</v>
      </c>
      <c r="H619" s="116">
        <v>5233</v>
      </c>
      <c r="I619" s="8">
        <v>5233</v>
      </c>
      <c r="J619" s="8">
        <v>0</v>
      </c>
      <c r="K619" s="8" t="s">
        <v>2413</v>
      </c>
      <c r="L619" s="8">
        <v>22506912</v>
      </c>
      <c r="M619" s="38">
        <v>45356</v>
      </c>
      <c r="N619" s="8" t="s">
        <v>196</v>
      </c>
      <c r="O619" s="8" t="s">
        <v>43</v>
      </c>
      <c r="P619" s="8" t="s">
        <v>43</v>
      </c>
      <c r="Q619" s="8">
        <v>180769</v>
      </c>
      <c r="R619" s="8">
        <v>219283</v>
      </c>
      <c r="S619" s="8">
        <v>38514</v>
      </c>
      <c r="T619" s="8">
        <v>24256</v>
      </c>
      <c r="U619" s="8">
        <v>168</v>
      </c>
      <c r="V619" s="8" t="s">
        <v>63</v>
      </c>
      <c r="W619" s="8" t="s">
        <v>63</v>
      </c>
      <c r="X619" s="8" t="s">
        <v>277</v>
      </c>
      <c r="Z619" s="8" t="s">
        <v>2423</v>
      </c>
      <c r="AA619" s="8">
        <v>0.04</v>
      </c>
      <c r="AB619" s="8" t="s">
        <v>552</v>
      </c>
      <c r="AC619" s="8">
        <v>1.7000000000000001E-2</v>
      </c>
      <c r="AD619" s="8">
        <v>8771.32</v>
      </c>
      <c r="AE619" s="8">
        <v>1305.2559523809523</v>
      </c>
      <c r="AF619" s="8">
        <v>3727.8110000000001</v>
      </c>
      <c r="AG619" s="8">
        <v>5033.066952380952</v>
      </c>
      <c r="AH619" s="8">
        <v>0.03</v>
      </c>
      <c r="AI619" s="8">
        <v>1155.4199999999998</v>
      </c>
    </row>
    <row r="620" spans="1:35" x14ac:dyDescent="0.25">
      <c r="A620" s="503" t="s">
        <v>2126</v>
      </c>
      <c r="B620" s="8" t="s">
        <v>29</v>
      </c>
      <c r="C620" s="8" t="s">
        <v>29</v>
      </c>
      <c r="D620" s="8" t="s">
        <v>168</v>
      </c>
      <c r="E620" s="8" t="s">
        <v>844</v>
      </c>
      <c r="F620" s="8" t="s">
        <v>2414</v>
      </c>
      <c r="G620" s="8" t="s">
        <v>2425</v>
      </c>
      <c r="H620" s="116">
        <v>0</v>
      </c>
      <c r="I620" s="8">
        <v>9235</v>
      </c>
      <c r="J620" s="8">
        <v>9235</v>
      </c>
      <c r="K620" s="8" t="s">
        <v>2415</v>
      </c>
      <c r="L620" s="8">
        <v>32197389</v>
      </c>
      <c r="M620" s="38">
        <v>45356</v>
      </c>
      <c r="N620" s="8" t="s">
        <v>196</v>
      </c>
      <c r="O620" s="8" t="s">
        <v>148</v>
      </c>
      <c r="P620" s="8" t="s">
        <v>251</v>
      </c>
      <c r="Q620" s="8">
        <v>0</v>
      </c>
      <c r="R620" s="8">
        <v>402361</v>
      </c>
      <c r="S620" s="8">
        <v>402361</v>
      </c>
      <c r="T620" s="8">
        <v>62824.03</v>
      </c>
      <c r="U620" s="8">
        <v>168</v>
      </c>
      <c r="V620" s="8" t="s">
        <v>64</v>
      </c>
      <c r="W620" s="8" t="s">
        <v>64</v>
      </c>
      <c r="X620" s="8" t="s">
        <v>276</v>
      </c>
      <c r="Y620" s="8" t="s">
        <v>572</v>
      </c>
      <c r="Z620" s="8" t="s">
        <v>2424</v>
      </c>
      <c r="AA620" s="8">
        <v>0.04</v>
      </c>
      <c r="AB620" s="8" t="s">
        <v>552</v>
      </c>
      <c r="AC620" s="8">
        <v>1.7000000000000001E-2</v>
      </c>
      <c r="AD620" s="8">
        <v>16094.44</v>
      </c>
      <c r="AE620" s="8">
        <v>2395.0059523809523</v>
      </c>
      <c r="AF620" s="8">
        <v>6840.1370000000006</v>
      </c>
      <c r="AG620" s="8">
        <v>9235.1429523809529</v>
      </c>
      <c r="AH620" s="8">
        <v>0.03</v>
      </c>
      <c r="AI620" s="8">
        <v>12070.83</v>
      </c>
    </row>
    <row r="621" spans="1:35" x14ac:dyDescent="0.25">
      <c r="A621" s="503" t="s">
        <v>2126</v>
      </c>
      <c r="B621" s="8" t="s">
        <v>29</v>
      </c>
      <c r="C621" s="8" t="s">
        <v>29</v>
      </c>
      <c r="D621" s="8" t="s">
        <v>168</v>
      </c>
      <c r="E621" s="8" t="s">
        <v>454</v>
      </c>
      <c r="F621" s="8" t="s">
        <v>887</v>
      </c>
      <c r="G621" s="8" t="s">
        <v>570</v>
      </c>
      <c r="H621" s="116">
        <v>11200</v>
      </c>
      <c r="I621" s="8">
        <v>10609</v>
      </c>
      <c r="J621" s="8">
        <v>-591</v>
      </c>
      <c r="K621" s="8" t="s">
        <v>2426</v>
      </c>
      <c r="L621" s="8">
        <v>27716572</v>
      </c>
      <c r="M621" s="38">
        <v>45356</v>
      </c>
      <c r="N621" s="8" t="s">
        <v>196</v>
      </c>
      <c r="O621" s="8" t="s">
        <v>128</v>
      </c>
      <c r="P621" s="8" t="s">
        <v>128</v>
      </c>
      <c r="Q621" s="8">
        <v>373744</v>
      </c>
      <c r="R621" s="8">
        <v>462225</v>
      </c>
      <c r="S621" s="8">
        <v>88481</v>
      </c>
      <c r="T621" s="8">
        <v>59649</v>
      </c>
      <c r="U621" s="8">
        <v>168</v>
      </c>
      <c r="V621" s="8" t="s">
        <v>63</v>
      </c>
      <c r="W621" s="8" t="s">
        <v>63</v>
      </c>
      <c r="X621" s="8" t="s">
        <v>277</v>
      </c>
      <c r="Z621" s="8" t="s">
        <v>2427</v>
      </c>
      <c r="AA621" s="8">
        <v>0.04</v>
      </c>
      <c r="AB621" s="8" t="s">
        <v>552</v>
      </c>
      <c r="AC621" s="8">
        <v>1.7000000000000001E-2</v>
      </c>
      <c r="AD621" s="8">
        <v>18489</v>
      </c>
      <c r="AE621" s="8">
        <v>2751.3392857142858</v>
      </c>
      <c r="AF621" s="8">
        <v>7857.8250000000007</v>
      </c>
      <c r="AG621" s="8">
        <v>10609.164285714287</v>
      </c>
      <c r="AH621" s="8">
        <v>0.03</v>
      </c>
      <c r="AI621" s="8">
        <v>2654.43</v>
      </c>
    </row>
    <row r="622" spans="1:35" x14ac:dyDescent="0.25">
      <c r="A622" s="503" t="s">
        <v>2126</v>
      </c>
      <c r="B622" s="8" t="s">
        <v>49</v>
      </c>
      <c r="C622" s="8" t="s">
        <v>49</v>
      </c>
      <c r="D622" s="8" t="s">
        <v>133</v>
      </c>
      <c r="E622" s="8" t="s">
        <v>458</v>
      </c>
      <c r="F622" s="8" t="s">
        <v>2435</v>
      </c>
      <c r="G622" s="8" t="s">
        <v>2442</v>
      </c>
      <c r="H622" s="116">
        <v>10310</v>
      </c>
      <c r="I622" s="8">
        <v>9778</v>
      </c>
      <c r="J622" s="8">
        <v>-532</v>
      </c>
      <c r="K622" s="8" t="s">
        <v>2436</v>
      </c>
      <c r="L622" s="8">
        <v>30072253</v>
      </c>
      <c r="M622" s="38">
        <v>45356</v>
      </c>
      <c r="N622" s="8" t="s">
        <v>196</v>
      </c>
      <c r="O622" s="8" t="s">
        <v>128</v>
      </c>
      <c r="P622" s="8" t="s">
        <v>128</v>
      </c>
      <c r="Q622" s="8">
        <v>357671.8</v>
      </c>
      <c r="R622" s="8">
        <v>417300</v>
      </c>
      <c r="S622" s="8">
        <v>59628.200000000012</v>
      </c>
      <c r="T622" s="8">
        <v>33490</v>
      </c>
      <c r="U622" s="8">
        <v>168</v>
      </c>
      <c r="V622" s="8" t="s">
        <v>63</v>
      </c>
      <c r="W622" s="8" t="s">
        <v>63</v>
      </c>
      <c r="X622" s="8" t="s">
        <v>277</v>
      </c>
      <c r="Z622" s="8" t="s">
        <v>2441</v>
      </c>
      <c r="AA622" s="8">
        <v>0.04</v>
      </c>
      <c r="AB622" s="8" t="s">
        <v>552</v>
      </c>
      <c r="AC622" s="8">
        <v>1.7000000000000001E-2</v>
      </c>
      <c r="AD622" s="8">
        <v>16692</v>
      </c>
      <c r="AE622" s="8">
        <v>2483.9285714285716</v>
      </c>
      <c r="AF622" s="8">
        <v>7094.1</v>
      </c>
      <c r="AG622" s="8">
        <v>9578.028571428571</v>
      </c>
      <c r="AH622" s="8">
        <v>0.03</v>
      </c>
      <c r="AI622" s="8">
        <v>1788.8460000000002</v>
      </c>
    </row>
    <row r="623" spans="1:35" x14ac:dyDescent="0.25">
      <c r="A623" s="503" t="s">
        <v>2126</v>
      </c>
      <c r="B623" s="8" t="s">
        <v>37</v>
      </c>
      <c r="C623" s="8" t="s">
        <v>37</v>
      </c>
      <c r="D623" s="8" t="s">
        <v>99</v>
      </c>
      <c r="E623" s="8" t="s">
        <v>925</v>
      </c>
      <c r="F623" s="8" t="s">
        <v>2437</v>
      </c>
      <c r="G623" s="8" t="s">
        <v>2444</v>
      </c>
      <c r="H623" s="116">
        <v>0</v>
      </c>
      <c r="I623" s="8">
        <v>12500</v>
      </c>
      <c r="J623" s="8">
        <v>12500</v>
      </c>
      <c r="K623" s="8" t="s">
        <v>2438</v>
      </c>
      <c r="L623" s="8">
        <v>22672313</v>
      </c>
      <c r="M623" s="38">
        <v>45356</v>
      </c>
      <c r="N623" s="8" t="s">
        <v>196</v>
      </c>
      <c r="O623" s="8" t="s">
        <v>173</v>
      </c>
      <c r="P623" s="8" t="s">
        <v>470</v>
      </c>
      <c r="Q623" s="8">
        <v>0</v>
      </c>
      <c r="R623" s="8">
        <v>241934</v>
      </c>
      <c r="S623" s="8">
        <v>241934</v>
      </c>
      <c r="T623" s="8">
        <v>228737</v>
      </c>
      <c r="U623" s="8">
        <v>60</v>
      </c>
      <c r="V623" s="8" t="s">
        <v>62</v>
      </c>
      <c r="W623" s="8" t="s">
        <v>62</v>
      </c>
      <c r="X623" s="8" t="s">
        <v>276</v>
      </c>
      <c r="Z623" s="8" t="s">
        <v>2443</v>
      </c>
      <c r="AA623" s="8">
        <v>0.03</v>
      </c>
      <c r="AB623" s="8" t="s">
        <v>552</v>
      </c>
      <c r="AC623" s="8">
        <v>3.5000000000000003E-2</v>
      </c>
      <c r="AD623" s="8">
        <v>7258.0199999999995</v>
      </c>
      <c r="AE623" s="8">
        <v>4032.2333333333331</v>
      </c>
      <c r="AF623" s="8">
        <v>8467.69</v>
      </c>
      <c r="AG623" s="8">
        <v>12499.923333333334</v>
      </c>
      <c r="AH623" s="8">
        <v>0.06</v>
      </c>
      <c r="AI623" s="8">
        <v>14516.039999999999</v>
      </c>
    </row>
    <row r="624" spans="1:35" x14ac:dyDescent="0.25">
      <c r="A624" s="503" t="s">
        <v>2126</v>
      </c>
      <c r="B624" s="8" t="s">
        <v>184</v>
      </c>
      <c r="C624" s="8" t="s">
        <v>184</v>
      </c>
      <c r="D624" s="180" t="s">
        <v>101</v>
      </c>
      <c r="E624" s="8" t="s">
        <v>417</v>
      </c>
      <c r="F624" s="8" t="s">
        <v>2230</v>
      </c>
      <c r="G624" s="8" t="s">
        <v>2445</v>
      </c>
      <c r="H624" s="116">
        <v>0</v>
      </c>
      <c r="I624" s="8">
        <v>3401</v>
      </c>
      <c r="J624" s="8">
        <v>3401</v>
      </c>
      <c r="K624" s="8" t="s">
        <v>2439</v>
      </c>
      <c r="L624" s="8">
        <v>26048613</v>
      </c>
      <c r="M624" s="38">
        <v>45356</v>
      </c>
      <c r="N624" s="8" t="s">
        <v>196</v>
      </c>
      <c r="O624" s="8" t="s">
        <v>173</v>
      </c>
      <c r="P624" s="8" t="s">
        <v>357</v>
      </c>
      <c r="Q624" s="8">
        <v>0</v>
      </c>
      <c r="R624" s="8">
        <v>148178</v>
      </c>
      <c r="S624" s="8">
        <v>148178</v>
      </c>
      <c r="T624" s="8">
        <v>58687</v>
      </c>
      <c r="U624" s="8">
        <v>168</v>
      </c>
      <c r="V624" s="8" t="s">
        <v>64</v>
      </c>
      <c r="W624" s="8" t="s">
        <v>64</v>
      </c>
      <c r="X624" s="8" t="s">
        <v>276</v>
      </c>
      <c r="Y624" s="8" t="s">
        <v>611</v>
      </c>
      <c r="Z624" s="8" t="s">
        <v>2231</v>
      </c>
      <c r="AA624" s="8">
        <v>0.04</v>
      </c>
      <c r="AB624" s="8" t="s">
        <v>552</v>
      </c>
      <c r="AC624" s="8">
        <v>1.7000000000000001E-2</v>
      </c>
      <c r="AD624" s="8">
        <v>5927.12</v>
      </c>
      <c r="AE624" s="8">
        <v>882.01190476190482</v>
      </c>
      <c r="AF624" s="8">
        <v>2519.0260000000003</v>
      </c>
      <c r="AG624" s="8">
        <v>3401.0379047619053</v>
      </c>
      <c r="AH624" s="8">
        <v>0.03</v>
      </c>
      <c r="AI624" s="8">
        <v>4445.34</v>
      </c>
    </row>
    <row r="625" spans="1:35" x14ac:dyDescent="0.25">
      <c r="A625" s="503" t="s">
        <v>2126</v>
      </c>
      <c r="B625" s="8" t="s">
        <v>31</v>
      </c>
      <c r="C625" s="8" t="s">
        <v>31</v>
      </c>
      <c r="D625" s="8" t="s">
        <v>101</v>
      </c>
      <c r="E625" s="8" t="s">
        <v>32</v>
      </c>
      <c r="F625" s="8" t="s">
        <v>530</v>
      </c>
      <c r="G625" s="8" t="s">
        <v>569</v>
      </c>
      <c r="H625" s="116">
        <v>1177</v>
      </c>
      <c r="I625" s="8">
        <v>1440</v>
      </c>
      <c r="J625" s="8">
        <v>263</v>
      </c>
      <c r="K625" s="8" t="s">
        <v>2440</v>
      </c>
      <c r="L625" s="8">
        <v>25321368</v>
      </c>
      <c r="M625" s="38">
        <v>45356</v>
      </c>
      <c r="N625" s="8" t="s">
        <v>196</v>
      </c>
      <c r="O625" s="8" t="s">
        <v>43</v>
      </c>
      <c r="P625" s="8" t="s">
        <v>43</v>
      </c>
      <c r="Q625" s="8">
        <v>31768</v>
      </c>
      <c r="R625" s="8">
        <v>46700</v>
      </c>
      <c r="S625" s="8">
        <v>14932</v>
      </c>
      <c r="T625" s="8">
        <v>11497</v>
      </c>
      <c r="U625" s="8">
        <v>168</v>
      </c>
      <c r="V625" s="8" t="s">
        <v>63</v>
      </c>
      <c r="W625" s="8" t="s">
        <v>63</v>
      </c>
      <c r="X625" s="8" t="s">
        <v>277</v>
      </c>
      <c r="Z625" s="8" t="s">
        <v>2446</v>
      </c>
      <c r="AA625" s="8">
        <v>0.03</v>
      </c>
      <c r="AB625" s="8" t="s">
        <v>552</v>
      </c>
      <c r="AC625" s="8">
        <v>1.7000000000000001E-2</v>
      </c>
      <c r="AD625" s="8">
        <v>1401</v>
      </c>
      <c r="AE625" s="8">
        <v>277.97619047619048</v>
      </c>
      <c r="AF625" s="8">
        <v>793.90000000000009</v>
      </c>
      <c r="AG625" s="8">
        <v>1071.8761904761905</v>
      </c>
      <c r="AH625" s="8">
        <v>0.03</v>
      </c>
      <c r="AI625" s="8">
        <v>447.96</v>
      </c>
    </row>
    <row r="626" spans="1:35" x14ac:dyDescent="0.25">
      <c r="A626" s="503" t="s">
        <v>2126</v>
      </c>
      <c r="B626" s="8" t="s">
        <v>23</v>
      </c>
      <c r="C626" s="8" t="s">
        <v>23</v>
      </c>
      <c r="D626" s="180" t="s">
        <v>5937</v>
      </c>
      <c r="E626" s="8" t="s">
        <v>211</v>
      </c>
      <c r="F626" s="8" t="s">
        <v>856</v>
      </c>
      <c r="G626" s="8" t="s">
        <v>806</v>
      </c>
      <c r="H626" s="116">
        <v>8669</v>
      </c>
      <c r="I626" s="8">
        <v>8705</v>
      </c>
      <c r="J626" s="8">
        <v>36</v>
      </c>
      <c r="K626" s="8" t="s">
        <v>2447</v>
      </c>
      <c r="L626" s="8">
        <v>29978801</v>
      </c>
      <c r="M626" s="38">
        <v>45356</v>
      </c>
      <c r="N626" s="8" t="s">
        <v>196</v>
      </c>
      <c r="O626" s="8" t="s">
        <v>128</v>
      </c>
      <c r="P626" s="8" t="s">
        <v>128</v>
      </c>
      <c r="Q626" s="8">
        <v>273063.23</v>
      </c>
      <c r="R626" s="8">
        <v>379270</v>
      </c>
      <c r="S626" s="8">
        <v>106206.77000000002</v>
      </c>
      <c r="T626" s="8">
        <v>82350</v>
      </c>
      <c r="U626" s="8">
        <v>168</v>
      </c>
      <c r="V626" s="8" t="s">
        <v>63</v>
      </c>
      <c r="W626" s="8" t="s">
        <v>63</v>
      </c>
      <c r="X626" s="8" t="s">
        <v>277</v>
      </c>
      <c r="Z626" s="8" t="s">
        <v>2448</v>
      </c>
      <c r="AA626" s="8">
        <v>0.04</v>
      </c>
      <c r="AB626" s="8" t="s">
        <v>552</v>
      </c>
      <c r="AC626" s="8">
        <v>1.7000000000000001E-2</v>
      </c>
      <c r="AD626" s="8">
        <v>15170.800000000001</v>
      </c>
      <c r="AE626" s="8">
        <v>2257.5595238095239</v>
      </c>
      <c r="AF626" s="8">
        <v>6447.59</v>
      </c>
      <c r="AG626" s="8">
        <v>8705.1495238095231</v>
      </c>
      <c r="AH626" s="8">
        <v>0.03</v>
      </c>
      <c r="AI626" s="8">
        <v>3186.2031000000006</v>
      </c>
    </row>
    <row r="627" spans="1:35" x14ac:dyDescent="0.25">
      <c r="A627" s="503" t="s">
        <v>2126</v>
      </c>
      <c r="B627" s="8" t="s">
        <v>44</v>
      </c>
      <c r="C627" s="8" t="s">
        <v>37</v>
      </c>
      <c r="D627" s="8" t="s">
        <v>99</v>
      </c>
      <c r="E627" s="8" t="s">
        <v>459</v>
      </c>
      <c r="F627" s="8" t="s">
        <v>437</v>
      </c>
      <c r="G627" s="8" t="s">
        <v>649</v>
      </c>
      <c r="H627" s="116">
        <v>0</v>
      </c>
      <c r="I627" s="8">
        <v>2004</v>
      </c>
      <c r="J627" s="8">
        <v>2004</v>
      </c>
      <c r="K627" s="8" t="s">
        <v>2450</v>
      </c>
      <c r="L627" s="8">
        <v>31623275</v>
      </c>
      <c r="M627" s="38">
        <v>45357</v>
      </c>
      <c r="N627" s="8" t="s">
        <v>196</v>
      </c>
      <c r="O627" s="8" t="s">
        <v>128</v>
      </c>
      <c r="P627" s="8" t="s">
        <v>128</v>
      </c>
      <c r="Q627" s="8">
        <v>0</v>
      </c>
      <c r="R627" s="8">
        <v>65000</v>
      </c>
      <c r="S627" s="8">
        <v>65000</v>
      </c>
      <c r="T627" s="8">
        <v>60650</v>
      </c>
      <c r="U627" s="8">
        <v>120</v>
      </c>
      <c r="V627" s="8" t="s">
        <v>62</v>
      </c>
      <c r="W627" s="8" t="s">
        <v>62</v>
      </c>
      <c r="X627" s="8" t="s">
        <v>276</v>
      </c>
      <c r="Z627" s="8" t="s">
        <v>2459</v>
      </c>
      <c r="AA627" s="8">
        <v>0.03</v>
      </c>
      <c r="AB627" s="8" t="s">
        <v>552</v>
      </c>
      <c r="AC627" s="8">
        <v>2.2499999999999999E-2</v>
      </c>
      <c r="AD627" s="8">
        <v>1950</v>
      </c>
      <c r="AE627" s="8">
        <v>541.66666666666663</v>
      </c>
      <c r="AF627" s="8">
        <v>1462.5</v>
      </c>
      <c r="AG627" s="8">
        <v>2004.1666666666665</v>
      </c>
      <c r="AH627" s="8">
        <v>0.06</v>
      </c>
      <c r="AI627" s="8">
        <v>3900</v>
      </c>
    </row>
    <row r="628" spans="1:35" x14ac:dyDescent="0.25">
      <c r="A628" s="503" t="s">
        <v>2126</v>
      </c>
      <c r="B628" s="8" t="s">
        <v>39</v>
      </c>
      <c r="C628" s="8" t="s">
        <v>39</v>
      </c>
      <c r="D628" s="8" t="s">
        <v>167</v>
      </c>
      <c r="E628" s="8" t="s">
        <v>451</v>
      </c>
      <c r="F628" s="8" t="s">
        <v>771</v>
      </c>
      <c r="G628" s="8" t="s">
        <v>597</v>
      </c>
      <c r="H628" s="116">
        <v>0</v>
      </c>
      <c r="I628" s="8">
        <v>6784</v>
      </c>
      <c r="J628" s="8">
        <v>6784</v>
      </c>
      <c r="K628" s="8" t="s">
        <v>2451</v>
      </c>
      <c r="L628" s="8">
        <v>35377479</v>
      </c>
      <c r="M628" s="38">
        <v>45357</v>
      </c>
      <c r="N628" s="8" t="s">
        <v>196</v>
      </c>
      <c r="O628" s="8" t="s">
        <v>128</v>
      </c>
      <c r="P628" s="8" t="s">
        <v>128</v>
      </c>
      <c r="Q628" s="8">
        <v>0</v>
      </c>
      <c r="R628" s="8">
        <v>150014</v>
      </c>
      <c r="S628" s="8">
        <v>150014</v>
      </c>
      <c r="T628" s="8">
        <v>141413</v>
      </c>
      <c r="U628" s="8">
        <v>72</v>
      </c>
      <c r="V628" s="8" t="s">
        <v>62</v>
      </c>
      <c r="W628" s="8" t="s">
        <v>62</v>
      </c>
      <c r="X628" s="8" t="s">
        <v>276</v>
      </c>
      <c r="Z628" s="8" t="s">
        <v>2460</v>
      </c>
      <c r="AA628" s="8">
        <v>0.03</v>
      </c>
      <c r="AB628" s="8" t="s">
        <v>552</v>
      </c>
      <c r="AC628" s="8">
        <v>0.03</v>
      </c>
      <c r="AD628" s="8">
        <v>4500.42</v>
      </c>
      <c r="AE628" s="8">
        <v>2083.5277777777778</v>
      </c>
      <c r="AF628" s="8">
        <v>4500.42</v>
      </c>
      <c r="AG628" s="8">
        <v>6583.9477777777774</v>
      </c>
      <c r="AH628" s="8">
        <v>0.03</v>
      </c>
      <c r="AI628" s="8">
        <v>4500.42</v>
      </c>
    </row>
    <row r="629" spans="1:35" x14ac:dyDescent="0.25">
      <c r="A629" s="503" t="s">
        <v>2126</v>
      </c>
      <c r="B629" s="8" t="s">
        <v>29</v>
      </c>
      <c r="C629" s="8" t="s">
        <v>29</v>
      </c>
      <c r="D629" s="8" t="s">
        <v>168</v>
      </c>
      <c r="E629" s="8" t="s">
        <v>455</v>
      </c>
      <c r="F629" s="8" t="s">
        <v>587</v>
      </c>
      <c r="G629" s="8" t="s">
        <v>593</v>
      </c>
      <c r="H629" s="116">
        <v>0</v>
      </c>
      <c r="I629" s="8">
        <v>1164</v>
      </c>
      <c r="J629" s="8">
        <v>1164</v>
      </c>
      <c r="K629" s="8" t="s">
        <v>2452</v>
      </c>
      <c r="L629" s="8">
        <v>13430701</v>
      </c>
      <c r="M629" s="38">
        <v>45357</v>
      </c>
      <c r="N629" s="8" t="s">
        <v>196</v>
      </c>
      <c r="O629" s="8" t="s">
        <v>43</v>
      </c>
      <c r="P629" s="8" t="s">
        <v>43</v>
      </c>
      <c r="Q629" s="8">
        <v>0</v>
      </c>
      <c r="R629" s="8">
        <v>35000</v>
      </c>
      <c r="S629" s="8">
        <v>35000</v>
      </c>
      <c r="T629" s="8">
        <v>32150</v>
      </c>
      <c r="U629" s="8">
        <v>108</v>
      </c>
      <c r="V629" s="8" t="s">
        <v>62</v>
      </c>
      <c r="W629" s="8" t="s">
        <v>62</v>
      </c>
      <c r="X629" s="8" t="s">
        <v>276</v>
      </c>
      <c r="Z629" s="8" t="s">
        <v>2461</v>
      </c>
      <c r="AA629" s="8">
        <v>0.03</v>
      </c>
      <c r="AB629" s="8" t="s">
        <v>552</v>
      </c>
      <c r="AC629" s="8">
        <v>2.4E-2</v>
      </c>
      <c r="AD629" s="8">
        <v>1050</v>
      </c>
      <c r="AE629" s="8">
        <v>324.07407407407408</v>
      </c>
      <c r="AF629" s="8">
        <v>840</v>
      </c>
      <c r="AG629" s="8">
        <v>1164.0740740740741</v>
      </c>
      <c r="AH629" s="8">
        <v>0.06</v>
      </c>
      <c r="AI629" s="8">
        <v>2100</v>
      </c>
    </row>
    <row r="630" spans="1:35" x14ac:dyDescent="0.25">
      <c r="A630" s="503" t="s">
        <v>2126</v>
      </c>
      <c r="B630" s="8" t="s">
        <v>49</v>
      </c>
      <c r="C630" s="8" t="s">
        <v>49</v>
      </c>
      <c r="D630" s="8" t="s">
        <v>133</v>
      </c>
      <c r="E630" s="8" t="s">
        <v>930</v>
      </c>
      <c r="F630" s="8" t="s">
        <v>1294</v>
      </c>
      <c r="G630" s="8" t="s">
        <v>2462</v>
      </c>
      <c r="H630" s="116">
        <v>0</v>
      </c>
      <c r="I630" s="8">
        <v>2779</v>
      </c>
      <c r="J630" s="8">
        <v>2779</v>
      </c>
      <c r="K630" s="8" t="s">
        <v>1281</v>
      </c>
      <c r="L630" s="8">
        <v>22332306</v>
      </c>
      <c r="M630" s="38">
        <v>45357</v>
      </c>
      <c r="N630" s="8" t="s">
        <v>196</v>
      </c>
      <c r="O630" s="8" t="s">
        <v>173</v>
      </c>
      <c r="P630" s="8" t="s">
        <v>463</v>
      </c>
      <c r="Q630" s="8">
        <v>0</v>
      </c>
      <c r="R630" s="8">
        <v>113846</v>
      </c>
      <c r="S630" s="8">
        <v>113846</v>
      </c>
      <c r="T630" s="8">
        <v>17166</v>
      </c>
      <c r="U630" s="8">
        <v>156</v>
      </c>
      <c r="V630" s="8" t="s">
        <v>64</v>
      </c>
      <c r="W630" s="8" t="s">
        <v>64</v>
      </c>
      <c r="X630" s="8" t="s">
        <v>276</v>
      </c>
      <c r="Y630" s="8" t="s">
        <v>115</v>
      </c>
      <c r="Z630" s="8" t="s">
        <v>1295</v>
      </c>
      <c r="AA630" s="8">
        <v>0.04</v>
      </c>
      <c r="AB630" s="8" t="s">
        <v>552</v>
      </c>
      <c r="AC630" s="8">
        <v>1.7999999999999999E-2</v>
      </c>
      <c r="AD630" s="8">
        <v>4553.84</v>
      </c>
      <c r="AE630" s="8">
        <v>729.78205128205127</v>
      </c>
      <c r="AF630" s="8">
        <v>2049.2280000000001</v>
      </c>
      <c r="AG630" s="8">
        <v>2779.0100512820513</v>
      </c>
      <c r="AH630" s="8">
        <v>0.03</v>
      </c>
      <c r="AI630" s="8">
        <v>3415.3799999999997</v>
      </c>
    </row>
    <row r="631" spans="1:35" x14ac:dyDescent="0.25">
      <c r="A631" s="503" t="s">
        <v>2126</v>
      </c>
      <c r="B631" s="8" t="s">
        <v>27</v>
      </c>
      <c r="C631" s="8" t="s">
        <v>27</v>
      </c>
      <c r="D631" s="180" t="s">
        <v>5938</v>
      </c>
      <c r="E631" s="8" t="s">
        <v>405</v>
      </c>
      <c r="F631" s="8" t="s">
        <v>2453</v>
      </c>
      <c r="G631" s="8" t="s">
        <v>2463</v>
      </c>
      <c r="H631" s="116">
        <v>0</v>
      </c>
      <c r="I631" s="8">
        <v>11379</v>
      </c>
      <c r="J631" s="8">
        <v>11379</v>
      </c>
      <c r="K631" s="8" t="s">
        <v>2454</v>
      </c>
      <c r="L631" s="8">
        <v>22871463</v>
      </c>
      <c r="M631" s="38">
        <v>45357</v>
      </c>
      <c r="N631" s="8" t="s">
        <v>196</v>
      </c>
      <c r="O631" s="8" t="s">
        <v>128</v>
      </c>
      <c r="P631" s="8" t="s">
        <v>128</v>
      </c>
      <c r="Q631" s="8">
        <v>0</v>
      </c>
      <c r="R631" s="8">
        <v>495773</v>
      </c>
      <c r="S631" s="8">
        <v>495773</v>
      </c>
      <c r="T631" s="8">
        <v>103850</v>
      </c>
      <c r="U631" s="8">
        <v>168</v>
      </c>
      <c r="V631" s="8" t="s">
        <v>64</v>
      </c>
      <c r="W631" s="8" t="s">
        <v>64</v>
      </c>
      <c r="X631" s="8" t="s">
        <v>276</v>
      </c>
      <c r="Y631" s="8" t="s">
        <v>115</v>
      </c>
      <c r="Z631" s="8" t="s">
        <v>2067</v>
      </c>
      <c r="AA631" s="8">
        <v>0.04</v>
      </c>
      <c r="AB631" s="8" t="s">
        <v>552</v>
      </c>
      <c r="AC631" s="8">
        <v>1.7000000000000001E-2</v>
      </c>
      <c r="AD631" s="8">
        <v>19830.920000000002</v>
      </c>
      <c r="AE631" s="8">
        <v>2951.0297619047619</v>
      </c>
      <c r="AF631" s="8">
        <v>8428.1410000000014</v>
      </c>
      <c r="AG631" s="8">
        <v>11379.170761904763</v>
      </c>
      <c r="AH631" s="8">
        <v>0.03</v>
      </c>
      <c r="AI631" s="8">
        <v>14873.189999999999</v>
      </c>
    </row>
    <row r="632" spans="1:35" x14ac:dyDescent="0.25">
      <c r="A632" s="503" t="s">
        <v>2126</v>
      </c>
      <c r="B632" s="8" t="s">
        <v>49</v>
      </c>
      <c r="C632" s="8" t="s">
        <v>49</v>
      </c>
      <c r="D632" s="8" t="s">
        <v>133</v>
      </c>
      <c r="E632" s="8" t="s">
        <v>189</v>
      </c>
      <c r="F632" s="8" t="s">
        <v>2322</v>
      </c>
      <c r="G632" s="8" t="s">
        <v>722</v>
      </c>
      <c r="H632" s="116">
        <v>0</v>
      </c>
      <c r="I632" s="8">
        <v>1048</v>
      </c>
      <c r="J632" s="8">
        <v>1048</v>
      </c>
      <c r="K632" s="8" t="s">
        <v>2455</v>
      </c>
      <c r="L632" s="8">
        <v>35165228</v>
      </c>
      <c r="M632" s="38">
        <v>45357</v>
      </c>
      <c r="N632" s="8" t="s">
        <v>196</v>
      </c>
      <c r="O632" s="8" t="s">
        <v>128</v>
      </c>
      <c r="P632" s="8" t="s">
        <v>128</v>
      </c>
      <c r="Q632" s="8">
        <v>0</v>
      </c>
      <c r="R632" s="8">
        <v>28000</v>
      </c>
      <c r="S632" s="8">
        <v>28000</v>
      </c>
      <c r="T632" s="8">
        <v>25500</v>
      </c>
      <c r="U632" s="8">
        <v>96</v>
      </c>
      <c r="V632" s="8" t="s">
        <v>62</v>
      </c>
      <c r="W632" s="8" t="s">
        <v>62</v>
      </c>
      <c r="X632" s="8" t="s">
        <v>276</v>
      </c>
      <c r="Z632" s="8" t="s">
        <v>2464</v>
      </c>
      <c r="AA632" s="8">
        <v>0.03</v>
      </c>
      <c r="AB632" s="8" t="s">
        <v>552</v>
      </c>
      <c r="AC632" s="8">
        <v>2.7E-2</v>
      </c>
      <c r="AD632" s="8">
        <v>840</v>
      </c>
      <c r="AE632" s="8">
        <v>291.66666666666669</v>
      </c>
      <c r="AF632" s="8">
        <v>756</v>
      </c>
      <c r="AG632" s="8">
        <v>1047.6666666666667</v>
      </c>
      <c r="AH632" s="8">
        <v>0.06</v>
      </c>
      <c r="AI632" s="8">
        <v>1680</v>
      </c>
    </row>
    <row r="633" spans="1:35" x14ac:dyDescent="0.25">
      <c r="A633" s="503" t="s">
        <v>2126</v>
      </c>
      <c r="B633" s="8" t="s">
        <v>29</v>
      </c>
      <c r="C633" s="8" t="s">
        <v>29</v>
      </c>
      <c r="D633" s="8" t="s">
        <v>168</v>
      </c>
      <c r="E633" s="8" t="s">
        <v>405</v>
      </c>
      <c r="F633" s="8" t="s">
        <v>811</v>
      </c>
      <c r="G633" s="8" t="s">
        <v>812</v>
      </c>
      <c r="H633" s="116">
        <v>5507</v>
      </c>
      <c r="I633" s="8">
        <v>5307</v>
      </c>
      <c r="J633" s="8">
        <v>-200</v>
      </c>
      <c r="K633" s="8" t="s">
        <v>2456</v>
      </c>
      <c r="L633" s="8">
        <v>21490937</v>
      </c>
      <c r="M633" s="38">
        <v>45357</v>
      </c>
      <c r="N633" s="8" t="s">
        <v>196</v>
      </c>
      <c r="O633" s="8" t="s">
        <v>43</v>
      </c>
      <c r="P633" s="8" t="s">
        <v>43</v>
      </c>
      <c r="Q633" s="8">
        <v>209056.09</v>
      </c>
      <c r="R633" s="8">
        <v>231221</v>
      </c>
      <c r="S633" s="8">
        <v>22164.910000000003</v>
      </c>
      <c r="T633" s="8">
        <v>7191</v>
      </c>
      <c r="U633" s="8">
        <v>168</v>
      </c>
      <c r="V633" s="8" t="s">
        <v>63</v>
      </c>
      <c r="W633" s="8" t="s">
        <v>63</v>
      </c>
      <c r="X633" s="8" t="s">
        <v>277</v>
      </c>
      <c r="Z633" s="8" t="s">
        <v>2465</v>
      </c>
      <c r="AA633" s="8">
        <v>0.04</v>
      </c>
      <c r="AB633" s="8" t="s">
        <v>552</v>
      </c>
      <c r="AC633" s="8">
        <v>1.7000000000000001E-2</v>
      </c>
      <c r="AD633" s="8">
        <v>9248.84</v>
      </c>
      <c r="AE633" s="8">
        <v>1376.3154761904761</v>
      </c>
      <c r="AF633" s="8">
        <v>3930.7570000000001</v>
      </c>
      <c r="AG633" s="8">
        <v>5307.0724761904767</v>
      </c>
      <c r="AH633" s="8">
        <v>0.03</v>
      </c>
      <c r="AI633" s="8">
        <v>664.94730000000004</v>
      </c>
    </row>
    <row r="634" spans="1:35" x14ac:dyDescent="0.25">
      <c r="A634" s="503" t="s">
        <v>2126</v>
      </c>
      <c r="B634" s="8" t="s">
        <v>49</v>
      </c>
      <c r="C634" s="8" t="s">
        <v>49</v>
      </c>
      <c r="D634" s="8" t="s">
        <v>133</v>
      </c>
      <c r="E634" s="8" t="s">
        <v>189</v>
      </c>
      <c r="F634" s="8" t="s">
        <v>589</v>
      </c>
      <c r="G634" s="8" t="s">
        <v>595</v>
      </c>
      <c r="H634" s="116">
        <v>2923</v>
      </c>
      <c r="I634" s="8">
        <v>4259</v>
      </c>
      <c r="J634" s="8">
        <v>1336</v>
      </c>
      <c r="K634" s="8" t="s">
        <v>2457</v>
      </c>
      <c r="L634" s="8">
        <v>24507651</v>
      </c>
      <c r="M634" s="38">
        <v>45357</v>
      </c>
      <c r="N634" s="8" t="s">
        <v>196</v>
      </c>
      <c r="O634" s="8" t="s">
        <v>128</v>
      </c>
      <c r="P634" s="8" t="s">
        <v>128</v>
      </c>
      <c r="Q634" s="8">
        <v>126172</v>
      </c>
      <c r="R634" s="8">
        <v>185561</v>
      </c>
      <c r="S634" s="8">
        <v>59389</v>
      </c>
      <c r="T634" s="8">
        <v>47157</v>
      </c>
      <c r="U634" s="8">
        <v>168</v>
      </c>
      <c r="V634" s="8" t="s">
        <v>63</v>
      </c>
      <c r="W634" s="8" t="s">
        <v>63</v>
      </c>
      <c r="X634" s="8" t="s">
        <v>277</v>
      </c>
      <c r="Z634" s="8" t="s">
        <v>2466</v>
      </c>
      <c r="AA634" s="8">
        <v>0.04</v>
      </c>
      <c r="AB634" s="8" t="s">
        <v>552</v>
      </c>
      <c r="AC634" s="8">
        <v>1.7000000000000001E-2</v>
      </c>
      <c r="AD634" s="8">
        <v>7422.4400000000005</v>
      </c>
      <c r="AE634" s="8">
        <v>1104.5297619047619</v>
      </c>
      <c r="AF634" s="8">
        <v>3154.5370000000003</v>
      </c>
      <c r="AG634" s="8">
        <v>4259.0667619047617</v>
      </c>
      <c r="AH634" s="8">
        <v>0.03</v>
      </c>
      <c r="AI634" s="8">
        <v>1781.6699999999998</v>
      </c>
    </row>
    <row r="635" spans="1:35" x14ac:dyDescent="0.25">
      <c r="A635" s="503" t="s">
        <v>2126</v>
      </c>
      <c r="B635" s="8" t="s">
        <v>29</v>
      </c>
      <c r="C635" s="8" t="s">
        <v>29</v>
      </c>
      <c r="D635" s="8" t="s">
        <v>168</v>
      </c>
      <c r="E635" s="8" t="s">
        <v>405</v>
      </c>
      <c r="F635" s="8" t="s">
        <v>811</v>
      </c>
      <c r="G635" s="8" t="s">
        <v>812</v>
      </c>
      <c r="H635" s="116">
        <v>12368</v>
      </c>
      <c r="I635" s="8">
        <v>12169</v>
      </c>
      <c r="J635" s="8">
        <v>-199</v>
      </c>
      <c r="K635" s="8" t="s">
        <v>2458</v>
      </c>
      <c r="L635" s="8">
        <v>22406608</v>
      </c>
      <c r="M635" s="38">
        <v>45357</v>
      </c>
      <c r="N635" s="8" t="s">
        <v>196</v>
      </c>
      <c r="O635" s="8" t="s">
        <v>173</v>
      </c>
      <c r="P635" s="8" t="s">
        <v>463</v>
      </c>
      <c r="Q635" s="8">
        <v>393226.59</v>
      </c>
      <c r="R635" s="8">
        <v>530193</v>
      </c>
      <c r="S635" s="8">
        <v>136966.40999999997</v>
      </c>
      <c r="T635" s="8">
        <v>104054</v>
      </c>
      <c r="U635" s="8">
        <v>168</v>
      </c>
      <c r="V635" s="8" t="s">
        <v>63</v>
      </c>
      <c r="W635" s="8" t="s">
        <v>63</v>
      </c>
      <c r="X635" s="8" t="s">
        <v>277</v>
      </c>
      <c r="Z635" s="8" t="s">
        <v>2467</v>
      </c>
      <c r="AA635" s="8">
        <v>0.04</v>
      </c>
      <c r="AB635" s="8" t="s">
        <v>552</v>
      </c>
      <c r="AC635" s="8">
        <v>1.7000000000000001E-2</v>
      </c>
      <c r="AD635" s="8">
        <v>21207.72</v>
      </c>
      <c r="AE635" s="8">
        <v>3155.9107142857142</v>
      </c>
      <c r="AF635" s="8">
        <v>9013.2810000000009</v>
      </c>
      <c r="AG635" s="8">
        <v>12169.191714285715</v>
      </c>
      <c r="AH635" s="8">
        <v>0.03</v>
      </c>
      <c r="AI635" s="8">
        <v>4108.992299999999</v>
      </c>
    </row>
    <row r="636" spans="1:35" x14ac:dyDescent="0.25">
      <c r="A636" s="503" t="s">
        <v>2126</v>
      </c>
      <c r="B636" s="8" t="s">
        <v>24</v>
      </c>
      <c r="C636" s="8" t="s">
        <v>24</v>
      </c>
      <c r="D636" s="8" t="s">
        <v>420</v>
      </c>
      <c r="E636" s="8" t="s">
        <v>200</v>
      </c>
      <c r="F636" s="8" t="s">
        <v>2001</v>
      </c>
      <c r="G636" s="8" t="s">
        <v>2006</v>
      </c>
      <c r="H636" s="116">
        <v>0</v>
      </c>
      <c r="I636" s="8">
        <v>2158</v>
      </c>
      <c r="J636" s="8">
        <v>2158</v>
      </c>
      <c r="K636" s="8" t="s">
        <v>2478</v>
      </c>
      <c r="L636" s="8">
        <v>14455231</v>
      </c>
      <c r="M636" s="38">
        <v>45357</v>
      </c>
      <c r="N636" s="8" t="s">
        <v>196</v>
      </c>
      <c r="O636" s="8" t="s">
        <v>173</v>
      </c>
      <c r="P636" s="8" t="s">
        <v>463</v>
      </c>
      <c r="Q636" s="8">
        <v>0</v>
      </c>
      <c r="R636" s="8">
        <v>70000</v>
      </c>
      <c r="S636" s="8">
        <v>70000</v>
      </c>
      <c r="T636" s="8">
        <v>65400</v>
      </c>
      <c r="U636" s="8">
        <v>120</v>
      </c>
      <c r="V636" s="8" t="s">
        <v>62</v>
      </c>
      <c r="W636" s="8" t="s">
        <v>62</v>
      </c>
      <c r="X636" s="8" t="s">
        <v>276</v>
      </c>
      <c r="Z636" s="8" t="s">
        <v>2382</v>
      </c>
      <c r="AA636" s="8">
        <v>0.03</v>
      </c>
      <c r="AB636" s="8" t="s">
        <v>552</v>
      </c>
      <c r="AC636" s="8">
        <v>2.2499999999999999E-2</v>
      </c>
      <c r="AD636" s="8">
        <v>2100</v>
      </c>
      <c r="AE636" s="8">
        <v>583.33333333333337</v>
      </c>
      <c r="AF636" s="8">
        <v>1575</v>
      </c>
      <c r="AG636" s="8">
        <v>2158.3333333333335</v>
      </c>
      <c r="AH636" s="8">
        <v>0.06</v>
      </c>
      <c r="AI636" s="8">
        <v>4200</v>
      </c>
    </row>
    <row r="637" spans="1:35" x14ac:dyDescent="0.25">
      <c r="A637" s="503" t="s">
        <v>2126</v>
      </c>
      <c r="B637" s="8" t="s">
        <v>29</v>
      </c>
      <c r="C637" s="8" t="s">
        <v>29</v>
      </c>
      <c r="D637" s="8" t="s">
        <v>168</v>
      </c>
      <c r="E637" s="8" t="s">
        <v>455</v>
      </c>
      <c r="F637" s="8" t="s">
        <v>1356</v>
      </c>
      <c r="G637" s="8" t="s">
        <v>1359</v>
      </c>
      <c r="H637" s="116">
        <v>25123</v>
      </c>
      <c r="I637" s="8">
        <v>24170</v>
      </c>
      <c r="J637" s="8">
        <v>-953</v>
      </c>
      <c r="K637" s="8" t="s">
        <v>2479</v>
      </c>
      <c r="L637" s="8">
        <v>24588414</v>
      </c>
      <c r="M637" s="38">
        <v>45357</v>
      </c>
      <c r="N637" s="8" t="s">
        <v>196</v>
      </c>
      <c r="O637" s="8" t="s">
        <v>128</v>
      </c>
      <c r="P637" s="8" t="s">
        <v>128</v>
      </c>
      <c r="Q637" s="8">
        <v>823192</v>
      </c>
      <c r="R637" s="8">
        <v>990167</v>
      </c>
      <c r="S637" s="8">
        <v>166975</v>
      </c>
      <c r="T637" s="8">
        <v>106464</v>
      </c>
      <c r="U637" s="8">
        <v>156</v>
      </c>
      <c r="V637" s="8" t="s">
        <v>63</v>
      </c>
      <c r="W637" s="8" t="s">
        <v>63</v>
      </c>
      <c r="X637" s="8" t="s">
        <v>277</v>
      </c>
      <c r="Z637" s="8" t="s">
        <v>2480</v>
      </c>
      <c r="AA637" s="8">
        <v>0.04</v>
      </c>
      <c r="AB637" s="8" t="s">
        <v>552</v>
      </c>
      <c r="AC637" s="8">
        <v>1.7999999999999999E-2</v>
      </c>
      <c r="AD637" s="8">
        <v>39606.68</v>
      </c>
      <c r="AE637" s="8">
        <v>6347.2243589743593</v>
      </c>
      <c r="AF637" s="8">
        <v>17823.005999999998</v>
      </c>
      <c r="AG637" s="8">
        <v>24170.230358974357</v>
      </c>
      <c r="AH637" s="8">
        <v>0.03</v>
      </c>
      <c r="AI637" s="8">
        <v>5009.25</v>
      </c>
    </row>
    <row r="638" spans="1:35" x14ac:dyDescent="0.25">
      <c r="A638" s="503" t="s">
        <v>2126</v>
      </c>
      <c r="B638" s="8" t="s">
        <v>29</v>
      </c>
      <c r="C638" s="8" t="s">
        <v>29</v>
      </c>
      <c r="D638" s="8" t="s">
        <v>168</v>
      </c>
      <c r="E638" s="8" t="s">
        <v>455</v>
      </c>
      <c r="F638" s="8" t="s">
        <v>1356</v>
      </c>
      <c r="G638" s="8" t="s">
        <v>1359</v>
      </c>
      <c r="H638" s="116">
        <v>3377</v>
      </c>
      <c r="I638" s="8">
        <v>3910</v>
      </c>
      <c r="J638" s="8">
        <v>533</v>
      </c>
      <c r="K638" s="8" t="s">
        <v>2481</v>
      </c>
      <c r="L638" s="8">
        <v>23867734</v>
      </c>
      <c r="M638" s="38">
        <v>45357</v>
      </c>
      <c r="N638" s="8" t="s">
        <v>196</v>
      </c>
      <c r="O638" s="8" t="s">
        <v>128</v>
      </c>
      <c r="P638" s="8" t="s">
        <v>128</v>
      </c>
      <c r="Q638" s="8">
        <v>98693</v>
      </c>
      <c r="R638" s="8">
        <v>170355</v>
      </c>
      <c r="S638" s="8">
        <v>71662</v>
      </c>
      <c r="T638" s="8">
        <v>60340</v>
      </c>
      <c r="U638" s="8">
        <v>168</v>
      </c>
      <c r="V638" s="8" t="s">
        <v>63</v>
      </c>
      <c r="W638" s="8" t="s">
        <v>63</v>
      </c>
      <c r="X638" s="8" t="s">
        <v>277</v>
      </c>
      <c r="Z638" s="8" t="s">
        <v>2482</v>
      </c>
      <c r="AA638" s="8">
        <v>0.04</v>
      </c>
      <c r="AB638" s="8" t="s">
        <v>552</v>
      </c>
      <c r="AC638" s="8">
        <v>1.7000000000000001E-2</v>
      </c>
      <c r="AD638" s="8">
        <v>6814.2</v>
      </c>
      <c r="AE638" s="8">
        <v>1014.0178571428571</v>
      </c>
      <c r="AF638" s="8">
        <v>2896.0350000000003</v>
      </c>
      <c r="AG638" s="8">
        <v>3910.0528571428576</v>
      </c>
      <c r="AH638" s="8">
        <v>0.03</v>
      </c>
      <c r="AI638" s="8">
        <v>2149.86</v>
      </c>
    </row>
    <row r="639" spans="1:35" x14ac:dyDescent="0.25">
      <c r="A639" s="503" t="s">
        <v>2126</v>
      </c>
      <c r="B639" s="8" t="s">
        <v>29</v>
      </c>
      <c r="C639" s="8" t="s">
        <v>29</v>
      </c>
      <c r="D639" s="8" t="s">
        <v>168</v>
      </c>
      <c r="E639" s="8" t="s">
        <v>455</v>
      </c>
      <c r="F639" s="8" t="s">
        <v>2483</v>
      </c>
      <c r="G639" s="8" t="s">
        <v>2486</v>
      </c>
      <c r="H639" s="116">
        <v>5569</v>
      </c>
      <c r="I639" s="8">
        <v>6900</v>
      </c>
      <c r="J639" s="8">
        <v>1331</v>
      </c>
      <c r="K639" s="8" t="s">
        <v>2484</v>
      </c>
      <c r="L639" s="8">
        <v>25102813</v>
      </c>
      <c r="M639" s="38">
        <v>45357</v>
      </c>
      <c r="N639" s="8" t="s">
        <v>196</v>
      </c>
      <c r="O639" s="8" t="s">
        <v>128</v>
      </c>
      <c r="P639" s="8" t="s">
        <v>128</v>
      </c>
      <c r="Q639" s="8">
        <v>206176</v>
      </c>
      <c r="R639" s="8">
        <v>242636</v>
      </c>
      <c r="S639" s="8">
        <v>36460</v>
      </c>
      <c r="T639" s="8">
        <v>20801</v>
      </c>
      <c r="U639" s="8">
        <v>168</v>
      </c>
      <c r="V639" s="8" t="s">
        <v>63</v>
      </c>
      <c r="W639" s="8" t="s">
        <v>63</v>
      </c>
      <c r="X639" s="8" t="s">
        <v>277</v>
      </c>
      <c r="Z639" s="8" t="s">
        <v>2485</v>
      </c>
      <c r="AA639" s="8">
        <v>0.04</v>
      </c>
      <c r="AB639" s="8" t="s">
        <v>552</v>
      </c>
      <c r="AC639" s="8">
        <v>1.7000000000000001E-2</v>
      </c>
      <c r="AD639" s="8">
        <v>9705.44</v>
      </c>
      <c r="AE639" s="8">
        <v>1444.2619047619048</v>
      </c>
      <c r="AF639" s="8">
        <v>4124.8119999999999</v>
      </c>
      <c r="AG639" s="8">
        <v>5569.0739047619045</v>
      </c>
      <c r="AH639" s="8">
        <v>0.03</v>
      </c>
      <c r="AI639" s="8">
        <v>1093.8</v>
      </c>
    </row>
    <row r="640" spans="1:35" x14ac:dyDescent="0.25">
      <c r="A640" s="503" t="s">
        <v>2126</v>
      </c>
      <c r="B640" s="8" t="s">
        <v>29</v>
      </c>
      <c r="C640" s="8" t="s">
        <v>29</v>
      </c>
      <c r="D640" s="8" t="s">
        <v>168</v>
      </c>
      <c r="E640" s="8" t="s">
        <v>405</v>
      </c>
      <c r="F640" s="8" t="s">
        <v>811</v>
      </c>
      <c r="G640" s="8" t="s">
        <v>812</v>
      </c>
      <c r="H640" s="116">
        <v>0</v>
      </c>
      <c r="I640" s="8">
        <v>2694</v>
      </c>
      <c r="J640" s="8">
        <v>2694</v>
      </c>
      <c r="K640" s="8" t="s">
        <v>2487</v>
      </c>
      <c r="L640" s="8">
        <v>38558599</v>
      </c>
      <c r="M640" s="38">
        <v>45357</v>
      </c>
      <c r="N640" s="8" t="s">
        <v>196</v>
      </c>
      <c r="O640" s="8" t="s">
        <v>148</v>
      </c>
      <c r="P640" s="8" t="s">
        <v>264</v>
      </c>
      <c r="Q640" s="8">
        <v>0</v>
      </c>
      <c r="R640" s="8">
        <v>100000</v>
      </c>
      <c r="S640" s="8">
        <v>100000</v>
      </c>
      <c r="T640" s="8">
        <v>91900</v>
      </c>
      <c r="U640" s="8">
        <v>144</v>
      </c>
      <c r="V640" s="8" t="s">
        <v>62</v>
      </c>
      <c r="W640" s="8" t="s">
        <v>62</v>
      </c>
      <c r="X640" s="8" t="s">
        <v>276</v>
      </c>
      <c r="Z640" s="8" t="s">
        <v>2489</v>
      </c>
      <c r="AA640" s="8">
        <v>0.03</v>
      </c>
      <c r="AB640" s="8" t="s">
        <v>552</v>
      </c>
      <c r="AC640" s="8">
        <v>0.02</v>
      </c>
      <c r="AD640" s="8">
        <v>3000</v>
      </c>
      <c r="AE640" s="8">
        <v>694.44444444444446</v>
      </c>
      <c r="AF640" s="8">
        <v>2000</v>
      </c>
      <c r="AG640" s="8">
        <v>2694.4444444444443</v>
      </c>
      <c r="AH640" s="8">
        <v>0.06</v>
      </c>
      <c r="AI640" s="8">
        <v>6000</v>
      </c>
    </row>
    <row r="641" spans="1:35" x14ac:dyDescent="0.25">
      <c r="A641" s="503" t="s">
        <v>2126</v>
      </c>
      <c r="B641" s="8" t="s">
        <v>184</v>
      </c>
      <c r="C641" s="8" t="s">
        <v>184</v>
      </c>
      <c r="D641" s="180" t="s">
        <v>101</v>
      </c>
      <c r="E641" s="8" t="s">
        <v>417</v>
      </c>
      <c r="F641" s="8" t="s">
        <v>496</v>
      </c>
      <c r="G641" s="8" t="s">
        <v>700</v>
      </c>
      <c r="H641" s="116">
        <v>0</v>
      </c>
      <c r="I641" s="8">
        <v>2295</v>
      </c>
      <c r="J641" s="8">
        <v>2295</v>
      </c>
      <c r="K641" s="8" t="s">
        <v>2488</v>
      </c>
      <c r="L641" s="8">
        <v>24637944</v>
      </c>
      <c r="M641" s="38">
        <v>45357</v>
      </c>
      <c r="N641" s="8" t="s">
        <v>196</v>
      </c>
      <c r="O641" s="8" t="s">
        <v>43</v>
      </c>
      <c r="P641" s="8" t="s">
        <v>43</v>
      </c>
      <c r="Q641" s="8">
        <v>0</v>
      </c>
      <c r="R641" s="8">
        <v>100000</v>
      </c>
      <c r="S641" s="8">
        <v>100000</v>
      </c>
      <c r="T641" s="8">
        <v>26502</v>
      </c>
      <c r="U641" s="8">
        <v>168</v>
      </c>
      <c r="V641" s="8" t="s">
        <v>64</v>
      </c>
      <c r="W641" s="8" t="s">
        <v>64</v>
      </c>
      <c r="X641" s="8" t="s">
        <v>276</v>
      </c>
      <c r="Y641" s="8" t="s">
        <v>1313</v>
      </c>
      <c r="Z641" s="8" t="s">
        <v>2397</v>
      </c>
      <c r="AA641" s="8">
        <v>0.04</v>
      </c>
      <c r="AB641" s="8" t="s">
        <v>552</v>
      </c>
      <c r="AC641" s="8">
        <v>1.7000000000000001E-2</v>
      </c>
      <c r="AD641" s="8">
        <v>4000</v>
      </c>
      <c r="AE641" s="8">
        <v>595.23809523809518</v>
      </c>
      <c r="AF641" s="8">
        <v>1700.0000000000002</v>
      </c>
      <c r="AG641" s="8">
        <v>2295.2380952380954</v>
      </c>
      <c r="AH641" s="8">
        <v>0.03</v>
      </c>
      <c r="AI641" s="8">
        <v>3000</v>
      </c>
    </row>
    <row r="642" spans="1:35" x14ac:dyDescent="0.25">
      <c r="A642" s="503" t="s">
        <v>2126</v>
      </c>
      <c r="B642" s="8" t="s">
        <v>31</v>
      </c>
      <c r="C642" s="8" t="s">
        <v>31</v>
      </c>
      <c r="D642" s="8" t="s">
        <v>101</v>
      </c>
      <c r="E642" s="8" t="s">
        <v>456</v>
      </c>
      <c r="F642" s="8" t="s">
        <v>839</v>
      </c>
      <c r="G642" s="8" t="s">
        <v>566</v>
      </c>
      <c r="H642" s="116">
        <v>16800</v>
      </c>
      <c r="I642" s="8">
        <v>27220</v>
      </c>
      <c r="J642" s="8">
        <v>10420</v>
      </c>
      <c r="K642" s="8" t="s">
        <v>2490</v>
      </c>
      <c r="L642" s="8">
        <v>23479316</v>
      </c>
      <c r="M642" s="38">
        <v>45357</v>
      </c>
      <c r="N642" s="8" t="s">
        <v>196</v>
      </c>
      <c r="O642" s="8" t="s">
        <v>21</v>
      </c>
      <c r="P642" s="8" t="s">
        <v>21</v>
      </c>
      <c r="Q642" s="8">
        <v>619800</v>
      </c>
      <c r="R642" s="8">
        <v>1185953</v>
      </c>
      <c r="S642" s="8">
        <v>566153</v>
      </c>
      <c r="T642" s="8">
        <v>43141</v>
      </c>
      <c r="U642" s="8">
        <v>168</v>
      </c>
      <c r="V642" s="8" t="s">
        <v>64</v>
      </c>
      <c r="W642" s="8" t="s">
        <v>64</v>
      </c>
      <c r="X642" s="8" t="s">
        <v>276</v>
      </c>
      <c r="Y642" s="8" t="s">
        <v>2491</v>
      </c>
      <c r="Z642" s="8" t="s">
        <v>2492</v>
      </c>
      <c r="AA642" s="8">
        <v>0.04</v>
      </c>
      <c r="AB642" s="8" t="s">
        <v>552</v>
      </c>
      <c r="AC642" s="8">
        <v>1.7000000000000001E-2</v>
      </c>
      <c r="AD642" s="8">
        <v>47438.12</v>
      </c>
      <c r="AE642" s="8">
        <v>7059.2440476190477</v>
      </c>
      <c r="AF642" s="8">
        <v>20161.201000000001</v>
      </c>
      <c r="AG642" s="8">
        <v>27220.445047619047</v>
      </c>
      <c r="AH642" s="8">
        <v>0.03</v>
      </c>
      <c r="AI642" s="8">
        <v>16984.59</v>
      </c>
    </row>
    <row r="643" spans="1:35" x14ac:dyDescent="0.25">
      <c r="A643" s="503" t="s">
        <v>2126</v>
      </c>
      <c r="B643" s="8" t="s">
        <v>31</v>
      </c>
      <c r="C643" s="8" t="s">
        <v>31</v>
      </c>
      <c r="D643" s="8" t="s">
        <v>101</v>
      </c>
      <c r="E643" s="8" t="s">
        <v>32</v>
      </c>
      <c r="F643" s="8" t="s">
        <v>530</v>
      </c>
      <c r="G643" s="8" t="s">
        <v>569</v>
      </c>
      <c r="H643" s="116">
        <v>25145</v>
      </c>
      <c r="I643" s="8">
        <v>26193</v>
      </c>
      <c r="J643" s="8">
        <v>1048</v>
      </c>
      <c r="K643" s="8" t="s">
        <v>2493</v>
      </c>
      <c r="L643" s="8">
        <v>24067667</v>
      </c>
      <c r="M643" s="38">
        <v>45357</v>
      </c>
      <c r="N643" s="8" t="s">
        <v>196</v>
      </c>
      <c r="O643" s="8" t="s">
        <v>327</v>
      </c>
      <c r="P643" s="8" t="s">
        <v>327</v>
      </c>
      <c r="Q643" s="8">
        <v>902764</v>
      </c>
      <c r="R643" s="8">
        <v>1030100</v>
      </c>
      <c r="S643" s="8">
        <v>127336</v>
      </c>
      <c r="T643" s="8">
        <v>64430</v>
      </c>
      <c r="U643" s="8">
        <v>168</v>
      </c>
      <c r="V643" s="8" t="s">
        <v>63</v>
      </c>
      <c r="W643" s="8" t="s">
        <v>63</v>
      </c>
      <c r="X643" s="8" t="s">
        <v>277</v>
      </c>
      <c r="Z643" s="8" t="s">
        <v>2495</v>
      </c>
      <c r="AA643" s="8">
        <v>0.04</v>
      </c>
      <c r="AB643" s="8" t="s">
        <v>552</v>
      </c>
      <c r="AC643" s="8">
        <v>1.7000000000000001E-2</v>
      </c>
      <c r="AD643" s="8">
        <v>41204</v>
      </c>
      <c r="AE643" s="8">
        <v>6131.5476190476193</v>
      </c>
      <c r="AF643" s="8">
        <v>17511.7</v>
      </c>
      <c r="AG643" s="8">
        <v>23643.247619047619</v>
      </c>
      <c r="AH643" s="8">
        <v>0.03</v>
      </c>
      <c r="AI643" s="8">
        <v>3820.08</v>
      </c>
    </row>
    <row r="644" spans="1:35" x14ac:dyDescent="0.25">
      <c r="A644" s="503" t="s">
        <v>2126</v>
      </c>
      <c r="B644" s="8" t="s">
        <v>31</v>
      </c>
      <c r="C644" s="8" t="s">
        <v>31</v>
      </c>
      <c r="D644" s="8" t="s">
        <v>101</v>
      </c>
      <c r="E644" s="8" t="s">
        <v>32</v>
      </c>
      <c r="F644" s="8" t="s">
        <v>550</v>
      </c>
      <c r="G644" s="8" t="s">
        <v>578</v>
      </c>
      <c r="H644" s="116">
        <v>16067</v>
      </c>
      <c r="I644" s="8">
        <v>15430</v>
      </c>
      <c r="J644" s="8">
        <v>-637</v>
      </c>
      <c r="K644" s="8" t="s">
        <v>2494</v>
      </c>
      <c r="L644" s="8">
        <v>31545426</v>
      </c>
      <c r="M644" s="38">
        <v>45357</v>
      </c>
      <c r="N644" s="8" t="s">
        <v>196</v>
      </c>
      <c r="O644" s="8" t="s">
        <v>327</v>
      </c>
      <c r="P644" s="8" t="s">
        <v>327</v>
      </c>
      <c r="Q644" s="8">
        <v>561726</v>
      </c>
      <c r="R644" s="8">
        <v>672260</v>
      </c>
      <c r="S644" s="8">
        <v>110534</v>
      </c>
      <c r="T644" s="8">
        <v>69098</v>
      </c>
      <c r="U644" s="8">
        <v>168</v>
      </c>
      <c r="V644" s="8" t="s">
        <v>63</v>
      </c>
      <c r="W644" s="8" t="s">
        <v>63</v>
      </c>
      <c r="X644" s="8" t="s">
        <v>277</v>
      </c>
      <c r="Z644" s="8" t="s">
        <v>2496</v>
      </c>
      <c r="AA644" s="8">
        <v>0.04</v>
      </c>
      <c r="AB644" s="8" t="s">
        <v>552</v>
      </c>
      <c r="AC644" s="8">
        <v>1.7000000000000001E-2</v>
      </c>
      <c r="AD644" s="8">
        <v>26890.400000000001</v>
      </c>
      <c r="AE644" s="8">
        <v>4001.5476190476193</v>
      </c>
      <c r="AF644" s="8">
        <v>11428.42</v>
      </c>
      <c r="AG644" s="8">
        <v>15429.96761904762</v>
      </c>
      <c r="AH644" s="8">
        <v>0.03</v>
      </c>
      <c r="AI644" s="8">
        <v>3316.02</v>
      </c>
    </row>
    <row r="645" spans="1:35" x14ac:dyDescent="0.25">
      <c r="A645" s="503" t="s">
        <v>2126</v>
      </c>
      <c r="B645" s="8" t="s">
        <v>24</v>
      </c>
      <c r="C645" s="8" t="s">
        <v>24</v>
      </c>
      <c r="D645" s="8" t="s">
        <v>420</v>
      </c>
      <c r="E645" s="8" t="s">
        <v>421</v>
      </c>
      <c r="F645" s="8" t="s">
        <v>2497</v>
      </c>
      <c r="G645" s="8" t="s">
        <v>2501</v>
      </c>
      <c r="H645" s="116">
        <v>0</v>
      </c>
      <c r="I645" s="8">
        <v>4958</v>
      </c>
      <c r="J645" s="8">
        <v>4958</v>
      </c>
      <c r="K645" s="8" t="s">
        <v>2498</v>
      </c>
      <c r="L645" s="8">
        <v>13591875</v>
      </c>
      <c r="M645" s="38">
        <v>45357</v>
      </c>
      <c r="N645" s="8" t="s">
        <v>196</v>
      </c>
      <c r="O645" s="8" t="s">
        <v>173</v>
      </c>
      <c r="P645" s="8" t="s">
        <v>357</v>
      </c>
      <c r="Q645" s="8">
        <v>0</v>
      </c>
      <c r="R645" s="8">
        <v>160800</v>
      </c>
      <c r="S645" s="8">
        <v>160800</v>
      </c>
      <c r="T645" s="8">
        <v>151660</v>
      </c>
      <c r="U645" s="8">
        <v>120</v>
      </c>
      <c r="V645" s="8" t="s">
        <v>62</v>
      </c>
      <c r="W645" s="8" t="s">
        <v>62</v>
      </c>
      <c r="X645" s="8" t="s">
        <v>276</v>
      </c>
      <c r="Z645" s="8" t="s">
        <v>2500</v>
      </c>
      <c r="AA645" s="8">
        <v>0.03</v>
      </c>
      <c r="AB645" s="8" t="s">
        <v>552</v>
      </c>
      <c r="AC645" s="8">
        <v>2.2499999999999999E-2</v>
      </c>
      <c r="AD645" s="8">
        <v>4824</v>
      </c>
      <c r="AE645" s="8">
        <v>1340</v>
      </c>
      <c r="AF645" s="8">
        <v>3618</v>
      </c>
      <c r="AG645" s="8">
        <v>4958</v>
      </c>
      <c r="AH645" s="8">
        <v>0.06</v>
      </c>
      <c r="AI645" s="8">
        <v>9648</v>
      </c>
    </row>
    <row r="646" spans="1:35" x14ac:dyDescent="0.25">
      <c r="A646" s="503" t="s">
        <v>2126</v>
      </c>
      <c r="B646" s="8" t="s">
        <v>47</v>
      </c>
      <c r="C646" s="8" t="s">
        <v>47</v>
      </c>
      <c r="D646" s="8" t="s">
        <v>99</v>
      </c>
      <c r="E646" s="8" t="s">
        <v>405</v>
      </c>
      <c r="F646" s="8" t="s">
        <v>737</v>
      </c>
      <c r="G646" s="8" t="s">
        <v>738</v>
      </c>
      <c r="H646" s="116">
        <v>5900</v>
      </c>
      <c r="I646" s="8">
        <v>7900</v>
      </c>
      <c r="J646" s="8">
        <v>2000</v>
      </c>
      <c r="K646" s="8" t="s">
        <v>2499</v>
      </c>
      <c r="L646" s="8">
        <v>37539787</v>
      </c>
      <c r="M646" s="38">
        <v>45357</v>
      </c>
      <c r="N646" s="8" t="s">
        <v>196</v>
      </c>
      <c r="O646" s="8" t="s">
        <v>21</v>
      </c>
      <c r="P646" s="8" t="s">
        <v>21</v>
      </c>
      <c r="Q646" s="8">
        <v>225750.57</v>
      </c>
      <c r="R646" s="8">
        <v>344196</v>
      </c>
      <c r="S646" s="8">
        <v>118445.43</v>
      </c>
      <c r="T646" s="8">
        <v>96693.67</v>
      </c>
      <c r="U646" s="8">
        <v>168</v>
      </c>
      <c r="V646" s="8" t="s">
        <v>63</v>
      </c>
      <c r="W646" s="8" t="s">
        <v>63</v>
      </c>
      <c r="X646" s="8" t="s">
        <v>277</v>
      </c>
      <c r="Z646" s="8" t="s">
        <v>2502</v>
      </c>
      <c r="AA646" s="8">
        <v>0.04</v>
      </c>
      <c r="AB646" s="8" t="s">
        <v>552</v>
      </c>
      <c r="AC646" s="8">
        <v>1.7000000000000001E-2</v>
      </c>
      <c r="AD646" s="8">
        <v>13767.84</v>
      </c>
      <c r="AE646" s="8">
        <v>2048.7857142857142</v>
      </c>
      <c r="AF646" s="8">
        <v>5851.3320000000003</v>
      </c>
      <c r="AG646" s="8">
        <v>7900.1177142857141</v>
      </c>
      <c r="AH646" s="8">
        <v>0.03</v>
      </c>
      <c r="AI646" s="8">
        <v>3553.3628999999996</v>
      </c>
    </row>
    <row r="647" spans="1:35" x14ac:dyDescent="0.25">
      <c r="A647" s="503" t="s">
        <v>2126</v>
      </c>
      <c r="B647" s="8" t="s">
        <v>29</v>
      </c>
      <c r="C647" s="8" t="s">
        <v>29</v>
      </c>
      <c r="D647" s="8" t="s">
        <v>168</v>
      </c>
      <c r="E647" s="8" t="s">
        <v>2081</v>
      </c>
      <c r="F647" s="8" t="s">
        <v>2366</v>
      </c>
      <c r="G647" s="8" t="s">
        <v>2377</v>
      </c>
      <c r="H647" s="116">
        <v>0</v>
      </c>
      <c r="I647" s="8">
        <v>3400</v>
      </c>
      <c r="J647" s="8">
        <v>3400</v>
      </c>
      <c r="K647" s="8" t="s">
        <v>2504</v>
      </c>
      <c r="L647" s="8">
        <v>27002417</v>
      </c>
      <c r="M647" s="38">
        <v>45358</v>
      </c>
      <c r="N647" s="8" t="s">
        <v>196</v>
      </c>
      <c r="O647" s="8" t="s">
        <v>43</v>
      </c>
      <c r="P647" s="8" t="s">
        <v>43</v>
      </c>
      <c r="Q647" s="8">
        <v>0</v>
      </c>
      <c r="R647" s="8">
        <v>148135</v>
      </c>
      <c r="S647" s="8">
        <v>148135</v>
      </c>
      <c r="T647" s="8">
        <v>32980</v>
      </c>
      <c r="U647" s="8">
        <v>168</v>
      </c>
      <c r="V647" s="8" t="s">
        <v>64</v>
      </c>
      <c r="W647" s="8" t="s">
        <v>64</v>
      </c>
      <c r="X647" s="8" t="s">
        <v>276</v>
      </c>
      <c r="Y647" s="8" t="s">
        <v>572</v>
      </c>
      <c r="Z647" s="8" t="s">
        <v>2517</v>
      </c>
      <c r="AA647" s="8">
        <v>0.04</v>
      </c>
      <c r="AB647" s="8" t="s">
        <v>552</v>
      </c>
      <c r="AC647" s="8">
        <v>1.7000000000000001E-2</v>
      </c>
      <c r="AD647" s="8">
        <v>5925.4000000000005</v>
      </c>
      <c r="AE647" s="8">
        <v>881.75595238095241</v>
      </c>
      <c r="AF647" s="8">
        <v>2518.2950000000001</v>
      </c>
      <c r="AG647" s="8">
        <v>3400.0509523809524</v>
      </c>
      <c r="AH647" s="8">
        <v>0.03</v>
      </c>
      <c r="AI647" s="8">
        <v>4444.05</v>
      </c>
    </row>
    <row r="648" spans="1:35" x14ac:dyDescent="0.25">
      <c r="A648" s="503" t="s">
        <v>2126</v>
      </c>
      <c r="B648" s="8" t="s">
        <v>39</v>
      </c>
      <c r="C648" s="8" t="s">
        <v>39</v>
      </c>
      <c r="D648" s="8" t="s">
        <v>167</v>
      </c>
      <c r="E648" s="8" t="s">
        <v>451</v>
      </c>
      <c r="F648" s="8" t="s">
        <v>975</v>
      </c>
      <c r="G648" s="8" t="s">
        <v>1233</v>
      </c>
      <c r="H648" s="116">
        <v>0</v>
      </c>
      <c r="I648" s="8">
        <v>144</v>
      </c>
      <c r="J648" s="8">
        <v>144</v>
      </c>
      <c r="K648" s="8" t="s">
        <v>2505</v>
      </c>
      <c r="L648" s="8">
        <v>38727631</v>
      </c>
      <c r="M648" s="38">
        <v>45358</v>
      </c>
      <c r="N648" s="8" t="s">
        <v>196</v>
      </c>
      <c r="O648" s="8" t="s">
        <v>148</v>
      </c>
      <c r="P648" s="8" t="s">
        <v>258</v>
      </c>
      <c r="Q648" s="8">
        <v>0</v>
      </c>
      <c r="R648" s="8">
        <v>200007</v>
      </c>
      <c r="S648" s="8">
        <v>200007</v>
      </c>
      <c r="T648" s="8">
        <v>184906</v>
      </c>
      <c r="U648" s="8">
        <v>144</v>
      </c>
      <c r="V648" s="8" t="s">
        <v>62</v>
      </c>
      <c r="W648" s="8" t="s">
        <v>62</v>
      </c>
      <c r="X648" s="8" t="s">
        <v>276</v>
      </c>
      <c r="Z648" s="8" t="s">
        <v>2518</v>
      </c>
      <c r="AA648" s="8">
        <v>0.03</v>
      </c>
      <c r="AB648" s="8" t="s">
        <v>552</v>
      </c>
      <c r="AC648" s="8">
        <v>0.02</v>
      </c>
      <c r="AD648" s="8">
        <v>6000.21</v>
      </c>
      <c r="AE648" s="8">
        <v>1388.9375</v>
      </c>
      <c r="AF648" s="8">
        <v>4000.14</v>
      </c>
      <c r="AG648" s="8">
        <v>5389.0774999999994</v>
      </c>
      <c r="AH648" s="8">
        <v>0.06</v>
      </c>
      <c r="AI648" s="8">
        <v>12000.42</v>
      </c>
    </row>
    <row r="649" spans="1:35" x14ac:dyDescent="0.25">
      <c r="A649" s="503" t="s">
        <v>2126</v>
      </c>
      <c r="B649" s="8" t="s">
        <v>29</v>
      </c>
      <c r="C649" s="8" t="s">
        <v>29</v>
      </c>
      <c r="D649" s="8" t="s">
        <v>168</v>
      </c>
      <c r="E649" s="8" t="s">
        <v>455</v>
      </c>
      <c r="F649" s="8" t="s">
        <v>587</v>
      </c>
      <c r="G649" s="8" t="s">
        <v>593</v>
      </c>
      <c r="H649" s="116">
        <v>1133</v>
      </c>
      <c r="I649" s="8">
        <v>1580</v>
      </c>
      <c r="J649" s="8">
        <v>447</v>
      </c>
      <c r="K649" s="8" t="s">
        <v>2506</v>
      </c>
      <c r="L649" s="8">
        <v>8780690</v>
      </c>
      <c r="M649" s="38">
        <v>45358</v>
      </c>
      <c r="N649" s="8" t="s">
        <v>196</v>
      </c>
      <c r="O649" s="8" t="s">
        <v>43</v>
      </c>
      <c r="P649" s="8" t="s">
        <v>43</v>
      </c>
      <c r="Q649" s="8">
        <v>12766</v>
      </c>
      <c r="R649" s="8">
        <v>20314</v>
      </c>
      <c r="S649" s="8">
        <v>7548</v>
      </c>
      <c r="T649" s="8">
        <v>5431</v>
      </c>
      <c r="U649" s="8">
        <v>36</v>
      </c>
      <c r="V649" s="8" t="s">
        <v>63</v>
      </c>
      <c r="W649" s="8" t="s">
        <v>63</v>
      </c>
      <c r="X649" s="8" t="s">
        <v>277</v>
      </c>
      <c r="Z649" s="8" t="s">
        <v>2519</v>
      </c>
      <c r="AA649" s="8">
        <v>0.03</v>
      </c>
      <c r="AB649" s="8" t="s">
        <v>552</v>
      </c>
      <c r="AC649" s="8">
        <v>0.05</v>
      </c>
      <c r="AD649" s="8">
        <v>609.41999999999996</v>
      </c>
      <c r="AE649" s="8">
        <v>564.27777777777783</v>
      </c>
      <c r="AF649" s="8">
        <v>1015.7</v>
      </c>
      <c r="AG649" s="8">
        <v>1579.9777777777779</v>
      </c>
      <c r="AH649" s="8">
        <v>0.06</v>
      </c>
      <c r="AI649" s="8">
        <v>452.88</v>
      </c>
    </row>
    <row r="650" spans="1:35" x14ac:dyDescent="0.25">
      <c r="A650" s="503" t="s">
        <v>2126</v>
      </c>
      <c r="B650" s="8" t="s">
        <v>24</v>
      </c>
      <c r="C650" s="8" t="s">
        <v>24</v>
      </c>
      <c r="D650" s="8" t="s">
        <v>420</v>
      </c>
      <c r="E650" s="8" t="s">
        <v>200</v>
      </c>
      <c r="F650" s="8" t="s">
        <v>2001</v>
      </c>
      <c r="G650" s="8" t="s">
        <v>2006</v>
      </c>
      <c r="H650" s="116">
        <v>0</v>
      </c>
      <c r="I650" s="8">
        <v>961</v>
      </c>
      <c r="J650" s="8">
        <v>961</v>
      </c>
      <c r="K650" s="8" t="s">
        <v>2507</v>
      </c>
      <c r="L650" s="8">
        <v>28284755</v>
      </c>
      <c r="M650" s="38">
        <v>45358</v>
      </c>
      <c r="N650" s="8" t="s">
        <v>196</v>
      </c>
      <c r="O650" s="8" t="s">
        <v>148</v>
      </c>
      <c r="P650" s="8" t="s">
        <v>287</v>
      </c>
      <c r="Q650" s="8">
        <v>0</v>
      </c>
      <c r="R650" s="8">
        <v>28894</v>
      </c>
      <c r="S650" s="8">
        <v>28894</v>
      </c>
      <c r="T650" s="8">
        <v>26637</v>
      </c>
      <c r="U650" s="8">
        <v>108</v>
      </c>
      <c r="V650" s="8" t="s">
        <v>62</v>
      </c>
      <c r="W650" s="8" t="s">
        <v>62</v>
      </c>
      <c r="X650" s="8" t="s">
        <v>276</v>
      </c>
      <c r="Z650" s="8" t="s">
        <v>2520</v>
      </c>
      <c r="AA650" s="8">
        <v>0.03</v>
      </c>
      <c r="AB650" s="8" t="s">
        <v>552</v>
      </c>
      <c r="AC650" s="8">
        <v>2.4E-2</v>
      </c>
      <c r="AD650" s="8">
        <v>866.81999999999994</v>
      </c>
      <c r="AE650" s="8">
        <v>267.53703703703701</v>
      </c>
      <c r="AF650" s="8">
        <v>693.45600000000002</v>
      </c>
      <c r="AG650" s="8">
        <v>960.99303703703708</v>
      </c>
      <c r="AH650" s="8">
        <v>0.06</v>
      </c>
      <c r="AI650" s="8">
        <v>1733.6399999999999</v>
      </c>
    </row>
    <row r="651" spans="1:35" x14ac:dyDescent="0.25">
      <c r="A651" s="503" t="s">
        <v>2126</v>
      </c>
      <c r="B651" s="8" t="s">
        <v>49</v>
      </c>
      <c r="C651" s="8" t="s">
        <v>49</v>
      </c>
      <c r="D651" s="8" t="s">
        <v>133</v>
      </c>
      <c r="E651" s="8" t="s">
        <v>931</v>
      </c>
      <c r="F651" s="8" t="s">
        <v>1291</v>
      </c>
      <c r="G651" s="8" t="s">
        <v>2031</v>
      </c>
      <c r="H651" s="116">
        <v>0</v>
      </c>
      <c r="I651" s="8">
        <v>3083</v>
      </c>
      <c r="J651" s="8">
        <v>3083</v>
      </c>
      <c r="K651" s="8" t="s">
        <v>2508</v>
      </c>
      <c r="L651" s="8">
        <v>14426623</v>
      </c>
      <c r="M651" s="38">
        <v>45358</v>
      </c>
      <c r="N651" s="8" t="s">
        <v>196</v>
      </c>
      <c r="O651" s="8" t="s">
        <v>148</v>
      </c>
      <c r="P651" s="8" t="s">
        <v>343</v>
      </c>
      <c r="Q651" s="8">
        <v>0</v>
      </c>
      <c r="R651" s="8">
        <v>100000</v>
      </c>
      <c r="S651" s="8">
        <v>100000</v>
      </c>
      <c r="T651" s="8">
        <v>93900</v>
      </c>
      <c r="U651" s="8">
        <v>120</v>
      </c>
      <c r="V651" s="8" t="s">
        <v>62</v>
      </c>
      <c r="W651" s="8" t="s">
        <v>62</v>
      </c>
      <c r="X651" s="8" t="s">
        <v>276</v>
      </c>
      <c r="Z651" s="8" t="s">
        <v>2521</v>
      </c>
      <c r="AA651" s="8">
        <v>0.03</v>
      </c>
      <c r="AB651" s="8" t="s">
        <v>552</v>
      </c>
      <c r="AC651" s="8">
        <v>2.2499999999999999E-2</v>
      </c>
      <c r="AD651" s="8">
        <v>3000</v>
      </c>
      <c r="AE651" s="8">
        <v>833.33333333333337</v>
      </c>
      <c r="AF651" s="8">
        <v>2250</v>
      </c>
      <c r="AG651" s="8">
        <v>3083.3333333333335</v>
      </c>
      <c r="AH651" s="8">
        <v>0.06</v>
      </c>
      <c r="AI651" s="8">
        <v>6000</v>
      </c>
    </row>
    <row r="652" spans="1:35" x14ac:dyDescent="0.25">
      <c r="A652" s="503" t="s">
        <v>2126</v>
      </c>
      <c r="B652" s="8" t="s">
        <v>38</v>
      </c>
      <c r="C652" s="8" t="s">
        <v>38</v>
      </c>
      <c r="D652" s="8" t="s">
        <v>101</v>
      </c>
      <c r="E652" s="8" t="s">
        <v>2083</v>
      </c>
      <c r="F652" s="8" t="s">
        <v>730</v>
      </c>
      <c r="G652" s="8" t="s">
        <v>601</v>
      </c>
      <c r="H652" s="116">
        <v>3492</v>
      </c>
      <c r="I652" s="8">
        <v>3283</v>
      </c>
      <c r="J652" s="8">
        <v>-209</v>
      </c>
      <c r="K652" s="8" t="s">
        <v>2509</v>
      </c>
      <c r="L652" s="8">
        <v>31244371</v>
      </c>
      <c r="M652" s="38">
        <v>45358</v>
      </c>
      <c r="N652" s="8" t="s">
        <v>196</v>
      </c>
      <c r="O652" s="8" t="s">
        <v>173</v>
      </c>
      <c r="P652" s="8" t="s">
        <v>328</v>
      </c>
      <c r="Q652" s="8">
        <v>99092</v>
      </c>
      <c r="R652" s="8">
        <v>143037</v>
      </c>
      <c r="S652" s="8">
        <v>43945</v>
      </c>
      <c r="T652" s="8">
        <v>35363</v>
      </c>
      <c r="U652" s="8">
        <v>168</v>
      </c>
      <c r="V652" s="8" t="s">
        <v>63</v>
      </c>
      <c r="W652" s="8" t="s">
        <v>63</v>
      </c>
      <c r="X652" s="8" t="s">
        <v>277</v>
      </c>
      <c r="Z652" s="8" t="s">
        <v>2522</v>
      </c>
      <c r="AA652" s="8">
        <v>0.04</v>
      </c>
      <c r="AB652" s="8" t="s">
        <v>552</v>
      </c>
      <c r="AC652" s="8">
        <v>1.7000000000000001E-2</v>
      </c>
      <c r="AD652" s="8">
        <v>5721.4800000000005</v>
      </c>
      <c r="AE652" s="8">
        <v>851.41071428571433</v>
      </c>
      <c r="AF652" s="8">
        <v>2431.6290000000004</v>
      </c>
      <c r="AG652" s="8">
        <v>3283.0397142857146</v>
      </c>
      <c r="AH652" s="8">
        <v>0.03</v>
      </c>
      <c r="AI652" s="8">
        <v>1318.35</v>
      </c>
    </row>
    <row r="653" spans="1:35" x14ac:dyDescent="0.25">
      <c r="A653" s="503" t="s">
        <v>2126</v>
      </c>
      <c r="B653" s="8" t="s">
        <v>47</v>
      </c>
      <c r="C653" s="8" t="s">
        <v>47</v>
      </c>
      <c r="D653" s="8" t="s">
        <v>99</v>
      </c>
      <c r="E653" s="8" t="s">
        <v>405</v>
      </c>
      <c r="F653" s="8" t="s">
        <v>2511</v>
      </c>
      <c r="G653" s="8" t="s">
        <v>2512</v>
      </c>
      <c r="H653" s="116">
        <v>0</v>
      </c>
      <c r="I653" s="8">
        <v>1542</v>
      </c>
      <c r="J653" s="8">
        <v>1542</v>
      </c>
      <c r="K653" s="8" t="s">
        <v>2510</v>
      </c>
      <c r="L653" s="8">
        <v>38979572</v>
      </c>
      <c r="M653" s="38">
        <v>45358</v>
      </c>
      <c r="N653" s="8" t="s">
        <v>196</v>
      </c>
      <c r="O653" s="8" t="s">
        <v>21</v>
      </c>
      <c r="P653" s="8" t="s">
        <v>21</v>
      </c>
      <c r="Q653" s="8">
        <v>0</v>
      </c>
      <c r="R653" s="8">
        <v>50000</v>
      </c>
      <c r="S653" s="8">
        <v>50000</v>
      </c>
      <c r="T653" s="8">
        <v>46400</v>
      </c>
      <c r="U653" s="8">
        <v>120</v>
      </c>
      <c r="V653" s="8" t="s">
        <v>62</v>
      </c>
      <c r="W653" s="8" t="s">
        <v>62</v>
      </c>
      <c r="X653" s="8" t="s">
        <v>276</v>
      </c>
      <c r="Z653" s="8" t="s">
        <v>2523</v>
      </c>
      <c r="AA653" s="8">
        <v>0.03</v>
      </c>
      <c r="AB653" s="8" t="s">
        <v>552</v>
      </c>
      <c r="AC653" s="8">
        <v>2.2499999999999999E-2</v>
      </c>
      <c r="AD653" s="8">
        <v>1500</v>
      </c>
      <c r="AE653" s="8">
        <v>416.66666666666669</v>
      </c>
      <c r="AF653" s="8">
        <v>1125</v>
      </c>
      <c r="AG653" s="8">
        <v>1541.6666666666667</v>
      </c>
      <c r="AH653" s="8">
        <v>0.06</v>
      </c>
      <c r="AI653" s="8">
        <v>3000</v>
      </c>
    </row>
    <row r="654" spans="1:35" x14ac:dyDescent="0.25">
      <c r="A654" s="503" t="s">
        <v>2126</v>
      </c>
      <c r="B654" s="8" t="s">
        <v>24</v>
      </c>
      <c r="C654" s="8" t="s">
        <v>24</v>
      </c>
      <c r="D654" s="8" t="s">
        <v>420</v>
      </c>
      <c r="E654" s="8" t="s">
        <v>405</v>
      </c>
      <c r="F654" s="8" t="s">
        <v>596</v>
      </c>
      <c r="G654" s="8" t="s">
        <v>905</v>
      </c>
      <c r="H654" s="116">
        <v>0</v>
      </c>
      <c r="I654" s="8">
        <v>6155</v>
      </c>
      <c r="J654" s="8">
        <v>6155</v>
      </c>
      <c r="K654" s="8" t="s">
        <v>2513</v>
      </c>
      <c r="L654" s="8">
        <v>29649016</v>
      </c>
      <c r="M654" s="38">
        <v>45358</v>
      </c>
      <c r="N654" s="8" t="s">
        <v>196</v>
      </c>
      <c r="O654" s="8" t="s">
        <v>43</v>
      </c>
      <c r="P654" s="8" t="s">
        <v>43</v>
      </c>
      <c r="Q654" s="8">
        <v>0</v>
      </c>
      <c r="R654" s="8">
        <v>268200</v>
      </c>
      <c r="S654" s="8">
        <v>268200</v>
      </c>
      <c r="T654" s="8">
        <v>43470.87</v>
      </c>
      <c r="U654" s="8">
        <v>168</v>
      </c>
      <c r="V654" s="8" t="s">
        <v>64</v>
      </c>
      <c r="W654" s="8" t="s">
        <v>64</v>
      </c>
      <c r="X654" s="8" t="s">
        <v>276</v>
      </c>
      <c r="Y654" s="8" t="s">
        <v>662</v>
      </c>
      <c r="Z654" s="8" t="s">
        <v>2524</v>
      </c>
      <c r="AA654" s="8">
        <v>0.04</v>
      </c>
      <c r="AB654" s="8" t="s">
        <v>552</v>
      </c>
      <c r="AC654" s="8">
        <v>1.7000000000000001E-2</v>
      </c>
      <c r="AD654" s="8">
        <v>10728</v>
      </c>
      <c r="AE654" s="8">
        <v>1596.4285714285713</v>
      </c>
      <c r="AF654" s="8">
        <v>4559.4000000000005</v>
      </c>
      <c r="AG654" s="8">
        <v>6155.8285714285721</v>
      </c>
      <c r="AH654" s="8">
        <v>0.03</v>
      </c>
      <c r="AI654" s="8">
        <v>8046</v>
      </c>
    </row>
    <row r="655" spans="1:35" x14ac:dyDescent="0.25">
      <c r="A655" s="503" t="s">
        <v>2126</v>
      </c>
      <c r="B655" s="8" t="s">
        <v>29</v>
      </c>
      <c r="C655" s="8" t="s">
        <v>29</v>
      </c>
      <c r="D655" s="8" t="s">
        <v>168</v>
      </c>
      <c r="E655" s="8" t="s">
        <v>454</v>
      </c>
      <c r="F655" s="8" t="s">
        <v>1372</v>
      </c>
      <c r="G655" s="8" t="s">
        <v>646</v>
      </c>
      <c r="H655" s="116">
        <v>0</v>
      </c>
      <c r="I655" s="8">
        <v>467</v>
      </c>
      <c r="J655" s="8">
        <v>467</v>
      </c>
      <c r="K655" s="8" t="s">
        <v>2514</v>
      </c>
      <c r="L655" s="8">
        <v>23346017</v>
      </c>
      <c r="M655" s="38">
        <v>45358</v>
      </c>
      <c r="N655" s="8" t="s">
        <v>196</v>
      </c>
      <c r="O655" s="8" t="s">
        <v>43</v>
      </c>
      <c r="P655" s="8" t="s">
        <v>43</v>
      </c>
      <c r="Q655" s="8">
        <v>0</v>
      </c>
      <c r="R655" s="8">
        <v>10640</v>
      </c>
      <c r="S655" s="8">
        <v>10640</v>
      </c>
      <c r="T655" s="8">
        <v>9008</v>
      </c>
      <c r="U655" s="8">
        <v>72</v>
      </c>
      <c r="V655" s="8" t="s">
        <v>62</v>
      </c>
      <c r="W655" s="8" t="s">
        <v>62</v>
      </c>
      <c r="X655" s="8" t="s">
        <v>276</v>
      </c>
      <c r="Z655" s="8" t="s">
        <v>2525</v>
      </c>
      <c r="AA655" s="8">
        <v>0.03</v>
      </c>
      <c r="AB655" s="8" t="s">
        <v>552</v>
      </c>
      <c r="AC655" s="8">
        <v>0.03</v>
      </c>
      <c r="AD655" s="8">
        <v>319.2</v>
      </c>
      <c r="AE655" s="8">
        <v>147.77777777777777</v>
      </c>
      <c r="AF655" s="8">
        <v>319.2</v>
      </c>
      <c r="AG655" s="8">
        <v>466.97777777777776</v>
      </c>
      <c r="AH655" s="8">
        <v>0.06</v>
      </c>
      <c r="AI655" s="8">
        <v>638.4</v>
      </c>
    </row>
    <row r="656" spans="1:35" x14ac:dyDescent="0.25">
      <c r="A656" s="503" t="s">
        <v>2126</v>
      </c>
      <c r="B656" s="8" t="s">
        <v>39</v>
      </c>
      <c r="C656" s="8" t="s">
        <v>39</v>
      </c>
      <c r="D656" s="8" t="s">
        <v>167</v>
      </c>
      <c r="E656" s="8" t="s">
        <v>405</v>
      </c>
      <c r="F656" s="8" t="s">
        <v>859</v>
      </c>
      <c r="G656" s="8" t="s">
        <v>584</v>
      </c>
      <c r="H656" s="116">
        <v>19790</v>
      </c>
      <c r="I656" s="8">
        <v>16695</v>
      </c>
      <c r="J656" s="8">
        <v>-3095</v>
      </c>
      <c r="K656" s="8" t="s">
        <v>2515</v>
      </c>
      <c r="L656" s="8">
        <v>28115235</v>
      </c>
      <c r="M656" s="38">
        <v>45358</v>
      </c>
      <c r="N656" s="8" t="s">
        <v>196</v>
      </c>
      <c r="O656" s="8" t="s">
        <v>148</v>
      </c>
      <c r="P656" s="8" t="s">
        <v>258</v>
      </c>
      <c r="Q656" s="8">
        <v>641182</v>
      </c>
      <c r="R656" s="8">
        <v>727387</v>
      </c>
      <c r="S656" s="8">
        <v>86205</v>
      </c>
      <c r="T656" s="8">
        <v>41461</v>
      </c>
      <c r="U656" s="8">
        <v>168</v>
      </c>
      <c r="V656" s="8" t="s">
        <v>63</v>
      </c>
      <c r="W656" s="8" t="s">
        <v>63</v>
      </c>
      <c r="X656" s="8" t="s">
        <v>277</v>
      </c>
      <c r="Z656" s="8" t="s">
        <v>2526</v>
      </c>
      <c r="AA656" s="8">
        <v>0.04</v>
      </c>
      <c r="AB656" s="8" t="s">
        <v>552</v>
      </c>
      <c r="AC656" s="8">
        <v>1.7000000000000001E-2</v>
      </c>
      <c r="AD656" s="8">
        <v>29095.48</v>
      </c>
      <c r="AE656" s="8">
        <v>4329.6845238095239</v>
      </c>
      <c r="AF656" s="8">
        <v>12365.579000000002</v>
      </c>
      <c r="AG656" s="8">
        <v>16695.263523809524</v>
      </c>
      <c r="AH656" s="8">
        <v>0.03</v>
      </c>
      <c r="AI656" s="8">
        <v>2586.15</v>
      </c>
    </row>
    <row r="657" spans="1:35" x14ac:dyDescent="0.25">
      <c r="A657" s="503" t="s">
        <v>2126</v>
      </c>
      <c r="B657" s="8" t="s">
        <v>24</v>
      </c>
      <c r="C657" s="8" t="s">
        <v>24</v>
      </c>
      <c r="D657" s="8" t="s">
        <v>420</v>
      </c>
      <c r="E657" s="8" t="s">
        <v>200</v>
      </c>
      <c r="F657" s="8" t="s">
        <v>800</v>
      </c>
      <c r="G657" s="8" t="s">
        <v>810</v>
      </c>
      <c r="H657" s="116">
        <v>0</v>
      </c>
      <c r="I657" s="8">
        <v>13638</v>
      </c>
      <c r="J657" s="8">
        <v>13638</v>
      </c>
      <c r="K657" s="8" t="s">
        <v>2219</v>
      </c>
      <c r="L657" s="8">
        <v>22897846</v>
      </c>
      <c r="M657" s="38">
        <v>45358</v>
      </c>
      <c r="N657" s="8" t="s">
        <v>196</v>
      </c>
      <c r="O657" s="8" t="s">
        <v>148</v>
      </c>
      <c r="P657" s="8" t="s">
        <v>287</v>
      </c>
      <c r="Q657" s="8">
        <v>0</v>
      </c>
      <c r="R657" s="8">
        <v>594196</v>
      </c>
      <c r="S657" s="8">
        <v>594196</v>
      </c>
      <c r="T657" s="8">
        <v>35694.239999999998</v>
      </c>
      <c r="U657" s="8">
        <v>168</v>
      </c>
      <c r="V657" s="8" t="s">
        <v>64</v>
      </c>
      <c r="W657" s="8" t="s">
        <v>64</v>
      </c>
      <c r="X657" s="8" t="s">
        <v>276</v>
      </c>
      <c r="Y657" s="8" t="s">
        <v>115</v>
      </c>
      <c r="Z657" s="8" t="s">
        <v>2222</v>
      </c>
      <c r="AA657" s="8">
        <v>0.04</v>
      </c>
      <c r="AB657" s="8" t="s">
        <v>552</v>
      </c>
      <c r="AC657" s="8">
        <v>1.7000000000000001E-2</v>
      </c>
      <c r="AD657" s="8">
        <v>23767.84</v>
      </c>
      <c r="AE657" s="8">
        <v>3536.8809523809523</v>
      </c>
      <c r="AF657" s="8">
        <v>10101.332</v>
      </c>
      <c r="AG657" s="8">
        <v>13638.212952380953</v>
      </c>
      <c r="AH657" s="8">
        <v>0.03</v>
      </c>
      <c r="AI657" s="8">
        <v>17825.88</v>
      </c>
    </row>
    <row r="658" spans="1:35" x14ac:dyDescent="0.25">
      <c r="A658" s="503" t="s">
        <v>2126</v>
      </c>
      <c r="B658" s="8" t="s">
        <v>29</v>
      </c>
      <c r="C658" s="8" t="s">
        <v>29</v>
      </c>
      <c r="D658" s="8" t="s">
        <v>168</v>
      </c>
      <c r="E658" s="8" t="s">
        <v>2081</v>
      </c>
      <c r="F658" s="8" t="s">
        <v>2366</v>
      </c>
      <c r="G658" s="8" t="s">
        <v>2377</v>
      </c>
      <c r="H658" s="116">
        <v>6454</v>
      </c>
      <c r="I658" s="8">
        <v>6400</v>
      </c>
      <c r="J658" s="8">
        <v>-54</v>
      </c>
      <c r="K658" s="8" t="s">
        <v>2516</v>
      </c>
      <c r="L658" s="8">
        <v>23469854</v>
      </c>
      <c r="M658" s="38">
        <v>45358</v>
      </c>
      <c r="N658" s="8" t="s">
        <v>196</v>
      </c>
      <c r="O658" s="8" t="s">
        <v>327</v>
      </c>
      <c r="P658" s="8" t="s">
        <v>327</v>
      </c>
      <c r="Q658" s="8">
        <v>231957</v>
      </c>
      <c r="R658" s="8">
        <v>278842</v>
      </c>
      <c r="S658" s="8">
        <v>46885</v>
      </c>
      <c r="T658" s="8">
        <v>29287</v>
      </c>
      <c r="U658" s="8">
        <v>168</v>
      </c>
      <c r="V658" s="8" t="s">
        <v>63</v>
      </c>
      <c r="W658" s="8" t="s">
        <v>63</v>
      </c>
      <c r="X658" s="8" t="s">
        <v>277</v>
      </c>
      <c r="Z658" s="8" t="s">
        <v>2527</v>
      </c>
      <c r="AA658" s="8">
        <v>0.04</v>
      </c>
      <c r="AB658" s="8" t="s">
        <v>552</v>
      </c>
      <c r="AC658" s="8">
        <v>1.7000000000000001E-2</v>
      </c>
      <c r="AD658" s="8">
        <v>11153.68</v>
      </c>
      <c r="AE658" s="8">
        <v>1659.7738095238096</v>
      </c>
      <c r="AF658" s="8">
        <v>4740.3140000000003</v>
      </c>
      <c r="AG658" s="8">
        <v>6400.0878095238095</v>
      </c>
      <c r="AH658" s="8">
        <v>0.03</v>
      </c>
      <c r="AI658" s="8">
        <v>1406.55</v>
      </c>
    </row>
    <row r="659" spans="1:35" x14ac:dyDescent="0.25">
      <c r="A659" s="503" t="s">
        <v>2126</v>
      </c>
      <c r="B659" s="8" t="s">
        <v>184</v>
      </c>
      <c r="C659" s="8" t="s">
        <v>184</v>
      </c>
      <c r="D659" s="180" t="s">
        <v>101</v>
      </c>
      <c r="E659" s="8" t="s">
        <v>499</v>
      </c>
      <c r="F659" s="8" t="s">
        <v>2528</v>
      </c>
      <c r="G659" s="8" t="s">
        <v>2531</v>
      </c>
      <c r="H659" s="116">
        <v>0</v>
      </c>
      <c r="I659" s="8">
        <v>3038</v>
      </c>
      <c r="J659" s="8">
        <v>3038</v>
      </c>
      <c r="K659" s="8" t="s">
        <v>2529</v>
      </c>
      <c r="L659" s="8">
        <v>34947236</v>
      </c>
      <c r="M659" s="38">
        <v>45358</v>
      </c>
      <c r="N659" s="8" t="s">
        <v>196</v>
      </c>
      <c r="O659" s="8" t="s">
        <v>21</v>
      </c>
      <c r="P659" s="8" t="s">
        <v>21</v>
      </c>
      <c r="Q659" s="8">
        <v>0</v>
      </c>
      <c r="R659" s="8">
        <v>98530</v>
      </c>
      <c r="S659" s="8">
        <v>98530</v>
      </c>
      <c r="U659" s="8">
        <v>120</v>
      </c>
      <c r="V659" s="8" t="s">
        <v>62</v>
      </c>
      <c r="W659" s="8" t="s">
        <v>62</v>
      </c>
      <c r="X659" s="8" t="s">
        <v>276</v>
      </c>
      <c r="Z659" s="8" t="s">
        <v>2530</v>
      </c>
      <c r="AA659" s="8">
        <v>0.03</v>
      </c>
      <c r="AB659" s="8" t="s">
        <v>552</v>
      </c>
      <c r="AC659" s="8">
        <v>2.2499999999999999E-2</v>
      </c>
      <c r="AD659" s="8">
        <v>2955.9</v>
      </c>
      <c r="AE659" s="8">
        <v>821.08333333333337</v>
      </c>
      <c r="AF659" s="8">
        <v>2216.9249999999997</v>
      </c>
      <c r="AG659" s="8">
        <v>3038.0083333333332</v>
      </c>
      <c r="AH659" s="8">
        <v>0.06</v>
      </c>
      <c r="AI659" s="8">
        <v>5911.8</v>
      </c>
    </row>
    <row r="660" spans="1:35" x14ac:dyDescent="0.25">
      <c r="A660" s="503" t="s">
        <v>2126</v>
      </c>
      <c r="B660" s="8" t="s">
        <v>37</v>
      </c>
      <c r="C660" s="8" t="s">
        <v>37</v>
      </c>
      <c r="D660" s="8" t="s">
        <v>99</v>
      </c>
      <c r="E660" s="8" t="s">
        <v>925</v>
      </c>
      <c r="F660" s="8" t="s">
        <v>2155</v>
      </c>
      <c r="G660" s="8" t="s">
        <v>2532</v>
      </c>
      <c r="H660" s="116">
        <v>0</v>
      </c>
      <c r="I660" s="8">
        <v>17205</v>
      </c>
      <c r="J660" s="8">
        <v>17205</v>
      </c>
      <c r="K660" s="8" t="s">
        <v>2149</v>
      </c>
      <c r="L660" s="8">
        <v>27889143</v>
      </c>
      <c r="M660" s="38">
        <v>45358</v>
      </c>
      <c r="N660" s="8" t="s">
        <v>196</v>
      </c>
      <c r="O660" s="8" t="s">
        <v>148</v>
      </c>
      <c r="P660" s="8" t="s">
        <v>253</v>
      </c>
      <c r="Q660" s="8">
        <v>0</v>
      </c>
      <c r="R660" s="8">
        <v>749607</v>
      </c>
      <c r="S660" s="8">
        <v>749607</v>
      </c>
      <c r="T660" s="8">
        <v>26618.16</v>
      </c>
      <c r="U660" s="8">
        <v>168</v>
      </c>
      <c r="V660" s="8" t="s">
        <v>64</v>
      </c>
      <c r="W660" s="8" t="s">
        <v>64</v>
      </c>
      <c r="X660" s="8" t="s">
        <v>276</v>
      </c>
      <c r="Y660" s="8" t="s">
        <v>665</v>
      </c>
      <c r="Z660" s="8" t="s">
        <v>2156</v>
      </c>
      <c r="AA660" s="8">
        <v>0.04</v>
      </c>
      <c r="AB660" s="8" t="s">
        <v>552</v>
      </c>
      <c r="AC660" s="8">
        <v>1.7000000000000001E-2</v>
      </c>
      <c r="AD660" s="8">
        <v>29984.28</v>
      </c>
      <c r="AE660" s="8">
        <v>4461.9464285714284</v>
      </c>
      <c r="AF660" s="8">
        <v>12743.319000000001</v>
      </c>
      <c r="AG660" s="8">
        <v>17205.265428571431</v>
      </c>
      <c r="AH660" s="8">
        <v>0.03</v>
      </c>
      <c r="AI660" s="8">
        <v>22488.21</v>
      </c>
    </row>
    <row r="661" spans="1:35" x14ac:dyDescent="0.25">
      <c r="A661" s="503" t="s">
        <v>2126</v>
      </c>
      <c r="B661" s="8" t="s">
        <v>31</v>
      </c>
      <c r="C661" s="8" t="s">
        <v>31</v>
      </c>
      <c r="D661" s="8" t="s">
        <v>101</v>
      </c>
      <c r="E661" s="8" t="s">
        <v>456</v>
      </c>
      <c r="F661" s="8" t="s">
        <v>839</v>
      </c>
      <c r="G661" s="8" t="s">
        <v>566</v>
      </c>
      <c r="H661" s="116">
        <v>0</v>
      </c>
      <c r="I661" s="8">
        <v>2694</v>
      </c>
      <c r="J661" s="8">
        <v>2694</v>
      </c>
      <c r="K661" s="8" t="s">
        <v>2547</v>
      </c>
      <c r="L661" s="8">
        <v>33526705</v>
      </c>
      <c r="M661" s="38">
        <v>45358</v>
      </c>
      <c r="N661" s="8" t="s">
        <v>196</v>
      </c>
      <c r="O661" s="8" t="s">
        <v>21</v>
      </c>
      <c r="P661" s="8" t="s">
        <v>21</v>
      </c>
      <c r="Q661" s="8">
        <v>0</v>
      </c>
      <c r="R661" s="8">
        <v>100000</v>
      </c>
      <c r="S661" s="8">
        <v>100000</v>
      </c>
      <c r="T661" s="8">
        <v>93900</v>
      </c>
      <c r="U661" s="8">
        <v>144</v>
      </c>
      <c r="V661" s="8" t="s">
        <v>62</v>
      </c>
      <c r="W661" s="8" t="s">
        <v>62</v>
      </c>
      <c r="X661" s="8" t="s">
        <v>276</v>
      </c>
      <c r="Z661" s="8" t="s">
        <v>2548</v>
      </c>
      <c r="AA661" s="8">
        <v>0.03</v>
      </c>
      <c r="AB661" s="8" t="s">
        <v>552</v>
      </c>
      <c r="AC661" s="8">
        <v>0.02</v>
      </c>
      <c r="AD661" s="8">
        <v>3000</v>
      </c>
      <c r="AE661" s="8">
        <v>694.44444444444446</v>
      </c>
      <c r="AF661" s="8">
        <v>2000</v>
      </c>
      <c r="AG661" s="8">
        <v>2694.4444444444443</v>
      </c>
      <c r="AH661" s="8">
        <v>0.06</v>
      </c>
      <c r="AI661" s="8">
        <v>6000</v>
      </c>
    </row>
    <row r="662" spans="1:35" x14ac:dyDescent="0.25">
      <c r="A662" s="503" t="s">
        <v>2126</v>
      </c>
      <c r="B662" s="8" t="s">
        <v>27</v>
      </c>
      <c r="C662" s="8" t="s">
        <v>27</v>
      </c>
      <c r="D662" s="180" t="s">
        <v>5938</v>
      </c>
      <c r="E662" s="8" t="s">
        <v>209</v>
      </c>
      <c r="F662" s="8" t="s">
        <v>2549</v>
      </c>
      <c r="G662" s="8" t="s">
        <v>2560</v>
      </c>
      <c r="H662" s="116">
        <v>0</v>
      </c>
      <c r="I662" s="8">
        <v>1600</v>
      </c>
      <c r="J662" s="8">
        <v>1600</v>
      </c>
      <c r="K662" s="8" t="s">
        <v>2550</v>
      </c>
      <c r="L662" s="8">
        <v>39767861</v>
      </c>
      <c r="M662" s="38">
        <v>45358</v>
      </c>
      <c r="N662" s="8" t="s">
        <v>196</v>
      </c>
      <c r="O662" s="8" t="s">
        <v>21</v>
      </c>
      <c r="P662" s="8" t="s">
        <v>21</v>
      </c>
      <c r="Q662" s="8">
        <v>0</v>
      </c>
      <c r="R662" s="8">
        <v>15000</v>
      </c>
      <c r="S662" s="8">
        <v>15000</v>
      </c>
      <c r="T662" s="8">
        <v>13150</v>
      </c>
      <c r="U662" s="8">
        <v>30</v>
      </c>
      <c r="V662" s="8" t="s">
        <v>62</v>
      </c>
      <c r="W662" s="8" t="s">
        <v>62</v>
      </c>
      <c r="X662" s="8" t="s">
        <v>276</v>
      </c>
      <c r="Z662" s="8" t="s">
        <v>2551</v>
      </c>
      <c r="AA662" s="8">
        <v>0.03</v>
      </c>
      <c r="AB662" s="8" t="s">
        <v>552</v>
      </c>
      <c r="AC662" s="8">
        <v>0.06</v>
      </c>
      <c r="AD662" s="8">
        <v>450</v>
      </c>
      <c r="AE662" s="8">
        <v>500</v>
      </c>
      <c r="AF662" s="8">
        <v>900</v>
      </c>
      <c r="AG662" s="8">
        <v>1400</v>
      </c>
      <c r="AH662" s="8">
        <v>0.06</v>
      </c>
      <c r="AI662" s="8">
        <v>900</v>
      </c>
    </row>
    <row r="663" spans="1:35" x14ac:dyDescent="0.25">
      <c r="A663" s="503" t="s">
        <v>2126</v>
      </c>
      <c r="B663" s="8" t="s">
        <v>27</v>
      </c>
      <c r="C663" s="8" t="s">
        <v>27</v>
      </c>
      <c r="D663" s="180" t="s">
        <v>5938</v>
      </c>
      <c r="E663" s="8" t="s">
        <v>209</v>
      </c>
      <c r="F663" s="8" t="s">
        <v>1005</v>
      </c>
      <c r="G663" s="8" t="s">
        <v>1008</v>
      </c>
      <c r="H663" s="116">
        <v>0</v>
      </c>
      <c r="I663" s="8">
        <v>3083</v>
      </c>
      <c r="J663" s="8">
        <v>3083</v>
      </c>
      <c r="K663" s="8" t="s">
        <v>2552</v>
      </c>
      <c r="L663" s="8">
        <v>25587697</v>
      </c>
      <c r="M663" s="38">
        <v>45358</v>
      </c>
      <c r="N663" s="8" t="s">
        <v>196</v>
      </c>
      <c r="O663" s="8" t="s">
        <v>173</v>
      </c>
      <c r="P663" s="8" t="s">
        <v>344</v>
      </c>
      <c r="Q663" s="8">
        <v>0</v>
      </c>
      <c r="R663" s="8">
        <v>100000</v>
      </c>
      <c r="S663" s="8">
        <v>100000</v>
      </c>
      <c r="T663" s="8">
        <v>93900</v>
      </c>
      <c r="U663" s="8">
        <v>120</v>
      </c>
      <c r="V663" s="8" t="s">
        <v>62</v>
      </c>
      <c r="W663" s="8" t="s">
        <v>62</v>
      </c>
      <c r="X663" s="8" t="s">
        <v>276</v>
      </c>
      <c r="Z663" s="8" t="s">
        <v>2556</v>
      </c>
      <c r="AA663" s="8">
        <v>0.03</v>
      </c>
      <c r="AB663" s="8" t="s">
        <v>552</v>
      </c>
      <c r="AC663" s="8">
        <v>2.2499999999999999E-2</v>
      </c>
      <c r="AD663" s="8">
        <v>3000</v>
      </c>
      <c r="AE663" s="8">
        <v>833.33333333333337</v>
      </c>
      <c r="AF663" s="8">
        <v>2250</v>
      </c>
      <c r="AG663" s="8">
        <v>3083.3333333333335</v>
      </c>
      <c r="AH663" s="8">
        <v>0.06</v>
      </c>
      <c r="AI663" s="8">
        <v>6000</v>
      </c>
    </row>
    <row r="664" spans="1:35" x14ac:dyDescent="0.25">
      <c r="A664" s="503" t="s">
        <v>2126</v>
      </c>
      <c r="B664" s="8" t="s">
        <v>37</v>
      </c>
      <c r="C664" s="8" t="s">
        <v>37</v>
      </c>
      <c r="D664" s="8" t="s">
        <v>99</v>
      </c>
      <c r="E664" s="8" t="s">
        <v>902</v>
      </c>
      <c r="F664" s="8" t="s">
        <v>2553</v>
      </c>
      <c r="G664" s="8" t="s">
        <v>2558</v>
      </c>
      <c r="H664" s="116">
        <v>8537</v>
      </c>
      <c r="I664" s="8">
        <v>7625</v>
      </c>
      <c r="J664" s="8">
        <v>-912</v>
      </c>
      <c r="K664" s="8" t="s">
        <v>2554</v>
      </c>
      <c r="L664" s="8">
        <v>33671679</v>
      </c>
      <c r="M664" s="38">
        <v>45358</v>
      </c>
      <c r="N664" s="8" t="s">
        <v>196</v>
      </c>
      <c r="O664" s="8" t="s">
        <v>128</v>
      </c>
      <c r="P664" s="8" t="s">
        <v>128</v>
      </c>
      <c r="Q664" s="8">
        <v>292776</v>
      </c>
      <c r="R664" s="8">
        <v>332215</v>
      </c>
      <c r="S664" s="8">
        <v>39439</v>
      </c>
      <c r="T664" s="8">
        <v>18406</v>
      </c>
      <c r="U664" s="8">
        <v>168</v>
      </c>
      <c r="V664" s="8" t="s">
        <v>63</v>
      </c>
      <c r="W664" s="8" t="s">
        <v>63</v>
      </c>
      <c r="X664" s="8" t="s">
        <v>277</v>
      </c>
      <c r="Z664" s="8" t="s">
        <v>2557</v>
      </c>
      <c r="AA664" s="8">
        <v>0.03</v>
      </c>
      <c r="AB664" s="8" t="s">
        <v>552</v>
      </c>
      <c r="AC664" s="8">
        <v>1.7000000000000001E-2</v>
      </c>
      <c r="AD664" s="8">
        <v>9966.4499999999989</v>
      </c>
      <c r="AE664" s="8">
        <v>1977.4702380952381</v>
      </c>
      <c r="AF664" s="8">
        <v>5647.6550000000007</v>
      </c>
      <c r="AG664" s="8">
        <v>7625.1252380952392</v>
      </c>
      <c r="AH664" s="8">
        <v>0.03</v>
      </c>
      <c r="AI664" s="8">
        <v>1183.1699999999998</v>
      </c>
    </row>
    <row r="665" spans="1:35" x14ac:dyDescent="0.25">
      <c r="A665" s="503" t="s">
        <v>2126</v>
      </c>
      <c r="B665" s="8" t="s">
        <v>23</v>
      </c>
      <c r="C665" s="8" t="s">
        <v>23</v>
      </c>
      <c r="D665" s="180" t="s">
        <v>5937</v>
      </c>
      <c r="E665" s="8" t="s">
        <v>447</v>
      </c>
      <c r="F665" s="8" t="s">
        <v>586</v>
      </c>
      <c r="G665" s="8" t="s">
        <v>591</v>
      </c>
      <c r="H665" s="116">
        <v>5771</v>
      </c>
      <c r="I665" s="8">
        <v>4794</v>
      </c>
      <c r="J665" s="8">
        <v>-977</v>
      </c>
      <c r="K665" s="8" t="s">
        <v>2555</v>
      </c>
      <c r="L665" s="8">
        <v>32647249</v>
      </c>
      <c r="M665" s="38">
        <v>45358</v>
      </c>
      <c r="N665" s="8" t="s">
        <v>196</v>
      </c>
      <c r="O665" s="8" t="s">
        <v>128</v>
      </c>
      <c r="P665" s="8" t="s">
        <v>128</v>
      </c>
      <c r="Q665" s="8">
        <v>185356</v>
      </c>
      <c r="R665" s="8">
        <v>208870</v>
      </c>
      <c r="S665" s="8">
        <v>23514</v>
      </c>
      <c r="T665" s="8">
        <v>9881</v>
      </c>
      <c r="U665" s="8">
        <v>168</v>
      </c>
      <c r="V665" s="8" t="s">
        <v>63</v>
      </c>
      <c r="W665" s="8" t="s">
        <v>63</v>
      </c>
      <c r="X665" s="8" t="s">
        <v>277</v>
      </c>
      <c r="Z665" s="8" t="s">
        <v>2559</v>
      </c>
      <c r="AA665" s="8">
        <v>0.04</v>
      </c>
      <c r="AB665" s="8" t="s">
        <v>552</v>
      </c>
      <c r="AC665" s="8">
        <v>1.7000000000000001E-2</v>
      </c>
      <c r="AD665" s="8">
        <v>8354.7999999999993</v>
      </c>
      <c r="AE665" s="8">
        <v>1243.2738095238096</v>
      </c>
      <c r="AF665" s="8">
        <v>3550.7900000000004</v>
      </c>
      <c r="AG665" s="8">
        <v>4794.0638095238101</v>
      </c>
      <c r="AH665" s="8">
        <v>0.03</v>
      </c>
      <c r="AI665" s="8">
        <v>705.42</v>
      </c>
    </row>
    <row r="666" spans="1:35" x14ac:dyDescent="0.25">
      <c r="A666" s="503" t="s">
        <v>2126</v>
      </c>
      <c r="B666" s="8" t="s">
        <v>37</v>
      </c>
      <c r="C666" s="8" t="s">
        <v>37</v>
      </c>
      <c r="D666" s="8" t="s">
        <v>99</v>
      </c>
      <c r="E666" s="8" t="s">
        <v>925</v>
      </c>
      <c r="F666" s="8" t="s">
        <v>2155</v>
      </c>
      <c r="G666" s="8" t="s">
        <v>2532</v>
      </c>
      <c r="H666" s="116">
        <v>1577</v>
      </c>
      <c r="I666" s="8">
        <v>3235</v>
      </c>
      <c r="J666" s="8">
        <v>1658</v>
      </c>
      <c r="K666" s="8" t="s">
        <v>2252</v>
      </c>
      <c r="L666" s="8">
        <v>28849081</v>
      </c>
      <c r="M666" s="38">
        <v>45358</v>
      </c>
      <c r="N666" s="8" t="s">
        <v>196</v>
      </c>
      <c r="O666" s="8" t="s">
        <v>148</v>
      </c>
      <c r="P666" s="8" t="s">
        <v>253</v>
      </c>
      <c r="Q666" s="8">
        <v>25326.76</v>
      </c>
      <c r="R666" s="8">
        <v>140946</v>
      </c>
      <c r="S666" s="8">
        <v>115619.24</v>
      </c>
      <c r="T666" s="8">
        <v>48509.67</v>
      </c>
      <c r="U666" s="8">
        <v>168</v>
      </c>
      <c r="V666" s="8" t="s">
        <v>64</v>
      </c>
      <c r="W666" s="8" t="s">
        <v>64</v>
      </c>
      <c r="X666" s="8" t="s">
        <v>276</v>
      </c>
      <c r="Y666" s="8" t="s">
        <v>665</v>
      </c>
      <c r="Z666" s="8" t="s">
        <v>2255</v>
      </c>
      <c r="AA666" s="8">
        <v>0.04</v>
      </c>
      <c r="AB666" s="8" t="s">
        <v>552</v>
      </c>
      <c r="AC666" s="8">
        <v>1.7000000000000001E-2</v>
      </c>
      <c r="AD666" s="8">
        <v>5637.84</v>
      </c>
      <c r="AE666" s="8">
        <v>838.96428571428567</v>
      </c>
      <c r="AF666" s="8">
        <v>2396.0820000000003</v>
      </c>
      <c r="AG666" s="8">
        <v>3235.0462857142861</v>
      </c>
      <c r="AH666" s="8">
        <v>0.03</v>
      </c>
      <c r="AI666" s="8">
        <v>3468.5772000000002</v>
      </c>
    </row>
    <row r="667" spans="1:35" x14ac:dyDescent="0.25">
      <c r="A667" s="503" t="s">
        <v>2126</v>
      </c>
      <c r="B667" s="8" t="s">
        <v>38</v>
      </c>
      <c r="C667" s="8" t="s">
        <v>38</v>
      </c>
      <c r="D667" s="8" t="s">
        <v>101</v>
      </c>
      <c r="E667" s="8" t="s">
        <v>883</v>
      </c>
      <c r="F667" s="8" t="s">
        <v>709</v>
      </c>
      <c r="G667" s="8" t="s">
        <v>710</v>
      </c>
      <c r="H667" s="116">
        <v>0</v>
      </c>
      <c r="I667" s="8">
        <v>5032</v>
      </c>
      <c r="J667" s="8">
        <v>5032</v>
      </c>
      <c r="K667" s="8" t="s">
        <v>2571</v>
      </c>
      <c r="L667" s="8">
        <v>28009589</v>
      </c>
      <c r="M667" s="38">
        <v>45359</v>
      </c>
      <c r="N667" s="8" t="s">
        <v>196</v>
      </c>
      <c r="O667" s="8" t="s">
        <v>43</v>
      </c>
      <c r="P667" s="8" t="s">
        <v>43</v>
      </c>
      <c r="Q667" s="8">
        <v>0</v>
      </c>
      <c r="R667" s="8">
        <v>186757</v>
      </c>
      <c r="S667" s="8">
        <v>186757</v>
      </c>
      <c r="T667" s="8">
        <v>16546</v>
      </c>
      <c r="U667" s="8">
        <v>144</v>
      </c>
      <c r="V667" s="8" t="s">
        <v>64</v>
      </c>
      <c r="W667" s="8" t="s">
        <v>64</v>
      </c>
      <c r="X667" s="8" t="s">
        <v>276</v>
      </c>
      <c r="Y667" s="8" t="s">
        <v>115</v>
      </c>
      <c r="Z667" s="8" t="s">
        <v>2572</v>
      </c>
      <c r="AA667" s="8">
        <v>0.03</v>
      </c>
      <c r="AB667" s="8" t="s">
        <v>552</v>
      </c>
      <c r="AC667" s="8">
        <v>0.02</v>
      </c>
      <c r="AD667" s="8">
        <v>5602.71</v>
      </c>
      <c r="AE667" s="8">
        <v>1296.9236111111111</v>
      </c>
      <c r="AF667" s="8">
        <v>3735.14</v>
      </c>
      <c r="AG667" s="8">
        <v>5032.0636111111107</v>
      </c>
      <c r="AH667" s="8">
        <v>0.06</v>
      </c>
      <c r="AI667" s="8">
        <v>11205.42</v>
      </c>
    </row>
    <row r="668" spans="1:35" x14ac:dyDescent="0.25">
      <c r="A668" s="503" t="s">
        <v>2126</v>
      </c>
      <c r="B668" s="8" t="s">
        <v>38</v>
      </c>
      <c r="C668" s="8" t="s">
        <v>38</v>
      </c>
      <c r="D668" s="8" t="s">
        <v>101</v>
      </c>
      <c r="E668" s="8" t="s">
        <v>2083</v>
      </c>
      <c r="F668" s="8" t="s">
        <v>2561</v>
      </c>
      <c r="G668" s="8" t="s">
        <v>2574</v>
      </c>
      <c r="H668" s="116">
        <v>0</v>
      </c>
      <c r="I668" s="8">
        <v>31000</v>
      </c>
      <c r="J668" s="8">
        <v>31000</v>
      </c>
      <c r="K668" s="8" t="s">
        <v>2562</v>
      </c>
      <c r="L668" s="8">
        <v>21882533</v>
      </c>
      <c r="M668" s="38">
        <v>45359</v>
      </c>
      <c r="N668" s="8" t="s">
        <v>196</v>
      </c>
      <c r="O668" s="8" t="s">
        <v>43</v>
      </c>
      <c r="P668" s="8" t="s">
        <v>43</v>
      </c>
      <c r="Q668" s="8">
        <v>0</v>
      </c>
      <c r="R668" s="8">
        <v>1005417</v>
      </c>
      <c r="S668" s="8">
        <v>1005417</v>
      </c>
      <c r="T668" s="8">
        <v>954046</v>
      </c>
      <c r="U668" s="8">
        <v>120</v>
      </c>
      <c r="V668" s="8" t="s">
        <v>62</v>
      </c>
      <c r="W668" s="8" t="s">
        <v>62</v>
      </c>
      <c r="X668" s="8" t="s">
        <v>276</v>
      </c>
      <c r="Z668" s="8" t="s">
        <v>2573</v>
      </c>
      <c r="AA668" s="8">
        <v>0.03</v>
      </c>
      <c r="AB668" s="8" t="s">
        <v>552</v>
      </c>
      <c r="AC668" s="8">
        <v>2.2499999999999999E-2</v>
      </c>
      <c r="AD668" s="8">
        <v>30162.51</v>
      </c>
      <c r="AE668" s="8">
        <v>8378.4750000000004</v>
      </c>
      <c r="AF668" s="8">
        <v>22621.8825</v>
      </c>
      <c r="AG668" s="8">
        <v>31000.357499999998</v>
      </c>
      <c r="AH668" s="8">
        <v>0.06</v>
      </c>
      <c r="AI668" s="8">
        <v>60325.02</v>
      </c>
    </row>
    <row r="669" spans="1:35" x14ac:dyDescent="0.25">
      <c r="A669" s="503" t="s">
        <v>2126</v>
      </c>
      <c r="B669" s="8" t="s">
        <v>49</v>
      </c>
      <c r="C669" s="8" t="s">
        <v>49</v>
      </c>
      <c r="D669" s="8" t="s">
        <v>133</v>
      </c>
      <c r="E669" s="8" t="s">
        <v>931</v>
      </c>
      <c r="F669" s="8" t="s">
        <v>1291</v>
      </c>
      <c r="G669" s="8" t="s">
        <v>2031</v>
      </c>
      <c r="H669" s="116">
        <v>10060</v>
      </c>
      <c r="I669" s="8">
        <v>9688</v>
      </c>
      <c r="J669" s="8">
        <v>-372</v>
      </c>
      <c r="K669" s="8" t="s">
        <v>2563</v>
      </c>
      <c r="L669" s="8">
        <v>22127825</v>
      </c>
      <c r="M669" s="38">
        <v>45359</v>
      </c>
      <c r="N669" s="8" t="s">
        <v>196</v>
      </c>
      <c r="O669" s="8" t="s">
        <v>173</v>
      </c>
      <c r="P669" s="8" t="s">
        <v>463</v>
      </c>
      <c r="Q669" s="8">
        <v>312547</v>
      </c>
      <c r="R669" s="8">
        <v>422098</v>
      </c>
      <c r="S669" s="8">
        <v>109551</v>
      </c>
      <c r="T669" s="8">
        <v>88124</v>
      </c>
      <c r="U669" s="8">
        <v>168</v>
      </c>
      <c r="V669" s="8" t="s">
        <v>63</v>
      </c>
      <c r="W669" s="8" t="s">
        <v>63</v>
      </c>
      <c r="X669" s="8" t="s">
        <v>277</v>
      </c>
      <c r="Z669" s="8" t="s">
        <v>2575</v>
      </c>
      <c r="AA669" s="8">
        <v>0.04</v>
      </c>
      <c r="AB669" s="8" t="s">
        <v>552</v>
      </c>
      <c r="AC669" s="8">
        <v>1.7000000000000001E-2</v>
      </c>
      <c r="AD669" s="8">
        <v>16883.920000000002</v>
      </c>
      <c r="AE669" s="8">
        <v>2512.4880952380954</v>
      </c>
      <c r="AF669" s="8">
        <v>7175.6660000000002</v>
      </c>
      <c r="AG669" s="8">
        <v>9688.1540952380965</v>
      </c>
      <c r="AH669" s="8">
        <v>0.03</v>
      </c>
      <c r="AI669" s="8">
        <v>3286.5299999999997</v>
      </c>
    </row>
    <row r="670" spans="1:35" x14ac:dyDescent="0.25">
      <c r="A670" s="503" t="s">
        <v>2126</v>
      </c>
      <c r="B670" s="8" t="s">
        <v>24</v>
      </c>
      <c r="C670" s="8" t="s">
        <v>24</v>
      </c>
      <c r="D670" s="8" t="s">
        <v>420</v>
      </c>
      <c r="E670" s="8" t="s">
        <v>2082</v>
      </c>
      <c r="F670" s="8" t="s">
        <v>1408</v>
      </c>
      <c r="G670" s="8" t="s">
        <v>1415</v>
      </c>
      <c r="H670" s="116">
        <v>0</v>
      </c>
      <c r="I670" s="8">
        <v>2467</v>
      </c>
      <c r="J670" s="8">
        <v>2467</v>
      </c>
      <c r="K670" s="8" t="s">
        <v>2564</v>
      </c>
      <c r="L670" s="8">
        <v>31827474</v>
      </c>
      <c r="M670" s="38">
        <v>45359</v>
      </c>
      <c r="N670" s="8" t="s">
        <v>196</v>
      </c>
      <c r="O670" s="8" t="s">
        <v>21</v>
      </c>
      <c r="P670" s="8" t="s">
        <v>21</v>
      </c>
      <c r="Q670" s="8">
        <v>0</v>
      </c>
      <c r="R670" s="8">
        <v>80000</v>
      </c>
      <c r="S670" s="8">
        <v>80000</v>
      </c>
      <c r="T670" s="8">
        <v>74900</v>
      </c>
      <c r="U670" s="8">
        <v>120</v>
      </c>
      <c r="V670" s="8" t="s">
        <v>62</v>
      </c>
      <c r="W670" s="8" t="s">
        <v>62</v>
      </c>
      <c r="X670" s="8" t="s">
        <v>276</v>
      </c>
      <c r="Z670" s="8" t="s">
        <v>2576</v>
      </c>
      <c r="AA670" s="8">
        <v>0.03</v>
      </c>
      <c r="AB670" s="8" t="s">
        <v>552</v>
      </c>
      <c r="AC670" s="8">
        <v>2.2499999999999999E-2</v>
      </c>
      <c r="AD670" s="8">
        <v>2400</v>
      </c>
      <c r="AE670" s="8">
        <v>666.66666666666663</v>
      </c>
      <c r="AF670" s="8">
        <v>1800</v>
      </c>
      <c r="AG670" s="8">
        <v>2466.6666666666665</v>
      </c>
      <c r="AH670" s="8">
        <v>0.06</v>
      </c>
      <c r="AI670" s="8">
        <v>4800</v>
      </c>
    </row>
    <row r="671" spans="1:35" x14ac:dyDescent="0.25">
      <c r="A671" s="503" t="s">
        <v>2126</v>
      </c>
      <c r="B671" s="8" t="s">
        <v>24</v>
      </c>
      <c r="C671" s="8" t="s">
        <v>24</v>
      </c>
      <c r="D671" s="8" t="s">
        <v>420</v>
      </c>
      <c r="E671" s="8" t="s">
        <v>2082</v>
      </c>
      <c r="F671" s="8" t="s">
        <v>1408</v>
      </c>
      <c r="G671" s="8" t="s">
        <v>1415</v>
      </c>
      <c r="H671" s="116">
        <v>0</v>
      </c>
      <c r="I671" s="8">
        <v>1542</v>
      </c>
      <c r="J671" s="8">
        <v>1542</v>
      </c>
      <c r="K671" s="8" t="s">
        <v>2565</v>
      </c>
      <c r="L671" s="8">
        <v>32586940</v>
      </c>
      <c r="M671" s="38">
        <v>45359</v>
      </c>
      <c r="N671" s="8" t="s">
        <v>196</v>
      </c>
      <c r="O671" s="8" t="s">
        <v>21</v>
      </c>
      <c r="P671" s="8" t="s">
        <v>21</v>
      </c>
      <c r="Q671" s="8">
        <v>0</v>
      </c>
      <c r="R671" s="8">
        <v>50000</v>
      </c>
      <c r="S671" s="8">
        <v>50000</v>
      </c>
      <c r="T671" s="8">
        <v>46400</v>
      </c>
      <c r="U671" s="8">
        <v>120</v>
      </c>
      <c r="V671" s="8" t="s">
        <v>62</v>
      </c>
      <c r="W671" s="8" t="s">
        <v>62</v>
      </c>
      <c r="X671" s="8" t="s">
        <v>276</v>
      </c>
      <c r="Z671" s="8" t="s">
        <v>2577</v>
      </c>
      <c r="AA671" s="8">
        <v>0.03</v>
      </c>
      <c r="AB671" s="8" t="s">
        <v>552</v>
      </c>
      <c r="AC671" s="8">
        <v>2.2499999999999999E-2</v>
      </c>
      <c r="AD671" s="8">
        <v>1500</v>
      </c>
      <c r="AE671" s="8">
        <v>416.66666666666669</v>
      </c>
      <c r="AF671" s="8">
        <v>1125</v>
      </c>
      <c r="AG671" s="8">
        <v>1541.6666666666667</v>
      </c>
      <c r="AH671" s="8">
        <v>0.06</v>
      </c>
      <c r="AI671" s="8">
        <v>3000</v>
      </c>
    </row>
    <row r="672" spans="1:35" x14ac:dyDescent="0.25">
      <c r="A672" s="503" t="s">
        <v>2126</v>
      </c>
      <c r="B672" s="8" t="s">
        <v>37</v>
      </c>
      <c r="C672" s="8" t="s">
        <v>37</v>
      </c>
      <c r="D672" s="8" t="s">
        <v>99</v>
      </c>
      <c r="E672" s="8" t="s">
        <v>457</v>
      </c>
      <c r="F672" s="8" t="s">
        <v>562</v>
      </c>
      <c r="G672" s="8" t="s">
        <v>563</v>
      </c>
      <c r="H672" s="116">
        <v>0</v>
      </c>
      <c r="I672" s="8">
        <v>10600</v>
      </c>
      <c r="J672" s="8">
        <v>10600</v>
      </c>
      <c r="K672" s="8" t="s">
        <v>2566</v>
      </c>
      <c r="L672" s="8">
        <v>30527047</v>
      </c>
      <c r="M672" s="38">
        <v>45359</v>
      </c>
      <c r="N672" s="8" t="s">
        <v>196</v>
      </c>
      <c r="O672" s="8" t="s">
        <v>43</v>
      </c>
      <c r="P672" s="8" t="s">
        <v>43</v>
      </c>
      <c r="Q672" s="8">
        <v>0</v>
      </c>
      <c r="R672" s="8">
        <v>461833</v>
      </c>
      <c r="S672" s="8">
        <v>461833</v>
      </c>
      <c r="T672" s="8">
        <v>120479</v>
      </c>
      <c r="U672" s="8">
        <v>168</v>
      </c>
      <c r="V672" s="8" t="s">
        <v>64</v>
      </c>
      <c r="W672" s="8" t="s">
        <v>64</v>
      </c>
      <c r="X672" s="8" t="s">
        <v>276</v>
      </c>
      <c r="Y672" s="8" t="s">
        <v>534</v>
      </c>
      <c r="Z672" s="8" t="s">
        <v>2432</v>
      </c>
      <c r="AA672" s="8">
        <v>0.04</v>
      </c>
      <c r="AB672" s="8" t="s">
        <v>552</v>
      </c>
      <c r="AC672" s="8">
        <v>1.7000000000000001E-2</v>
      </c>
      <c r="AD672" s="8">
        <v>18473.32</v>
      </c>
      <c r="AE672" s="8">
        <v>2749.0059523809523</v>
      </c>
      <c r="AF672" s="8">
        <v>7851.161000000001</v>
      </c>
      <c r="AG672" s="8">
        <v>10600.166952380954</v>
      </c>
      <c r="AH672" s="8">
        <v>0.03</v>
      </c>
      <c r="AI672" s="8">
        <v>13854.99</v>
      </c>
    </row>
    <row r="673" spans="1:35" x14ac:dyDescent="0.25">
      <c r="A673" s="503" t="s">
        <v>2126</v>
      </c>
      <c r="B673" s="8" t="s">
        <v>29</v>
      </c>
      <c r="C673" s="8" t="s">
        <v>29</v>
      </c>
      <c r="D673" s="8" t="s">
        <v>168</v>
      </c>
      <c r="E673" s="8" t="s">
        <v>455</v>
      </c>
      <c r="F673" s="8" t="s">
        <v>587</v>
      </c>
      <c r="G673" s="8" t="s">
        <v>593</v>
      </c>
      <c r="H673" s="116">
        <v>0</v>
      </c>
      <c r="I673" s="8">
        <v>831</v>
      </c>
      <c r="J673" s="8">
        <v>831</v>
      </c>
      <c r="K673" s="8" t="s">
        <v>2567</v>
      </c>
      <c r="L673" s="8">
        <v>14659157</v>
      </c>
      <c r="M673" s="38">
        <v>45359</v>
      </c>
      <c r="N673" s="8" t="s">
        <v>196</v>
      </c>
      <c r="O673" s="8" t="s">
        <v>43</v>
      </c>
      <c r="P673" s="8" t="s">
        <v>43</v>
      </c>
      <c r="Q673" s="8">
        <v>0</v>
      </c>
      <c r="R673" s="8">
        <v>25000</v>
      </c>
      <c r="S673" s="8">
        <v>25000</v>
      </c>
      <c r="T673" s="8">
        <v>22650</v>
      </c>
      <c r="U673" s="8">
        <v>108</v>
      </c>
      <c r="V673" s="8" t="s">
        <v>62</v>
      </c>
      <c r="W673" s="8" t="s">
        <v>62</v>
      </c>
      <c r="X673" s="8" t="s">
        <v>276</v>
      </c>
      <c r="Z673" s="8" t="s">
        <v>2578</v>
      </c>
      <c r="AA673" s="8">
        <v>0.03</v>
      </c>
      <c r="AB673" s="8" t="s">
        <v>552</v>
      </c>
      <c r="AC673" s="8">
        <v>2.4E-2</v>
      </c>
      <c r="AD673" s="8">
        <v>750</v>
      </c>
      <c r="AE673" s="8">
        <v>231.4814814814815</v>
      </c>
      <c r="AF673" s="8">
        <v>600</v>
      </c>
      <c r="AG673" s="8">
        <v>831.48148148148152</v>
      </c>
      <c r="AH673" s="8">
        <v>0.06</v>
      </c>
      <c r="AI673" s="8">
        <v>1500</v>
      </c>
    </row>
    <row r="674" spans="1:35" x14ac:dyDescent="0.25">
      <c r="A674" s="503" t="s">
        <v>2126</v>
      </c>
      <c r="B674" s="8" t="s">
        <v>37</v>
      </c>
      <c r="C674" s="8" t="s">
        <v>37</v>
      </c>
      <c r="D674" s="8" t="s">
        <v>99</v>
      </c>
      <c r="E674" s="8" t="s">
        <v>902</v>
      </c>
      <c r="F674" s="8" t="s">
        <v>2553</v>
      </c>
      <c r="G674" s="8" t="s">
        <v>2558</v>
      </c>
      <c r="H674" s="116">
        <v>0</v>
      </c>
      <c r="I674" s="8">
        <v>450</v>
      </c>
      <c r="J674" s="8">
        <v>450</v>
      </c>
      <c r="K674" s="8" t="s">
        <v>2568</v>
      </c>
      <c r="L674" s="8">
        <v>33134586</v>
      </c>
      <c r="M674" s="38">
        <v>45359</v>
      </c>
      <c r="N674" s="8" t="s">
        <v>196</v>
      </c>
      <c r="O674" s="8" t="s">
        <v>21</v>
      </c>
      <c r="P674" s="8" t="s">
        <v>21</v>
      </c>
      <c r="Q674" s="8">
        <v>0</v>
      </c>
      <c r="R674" s="8">
        <v>10253</v>
      </c>
      <c r="S674" s="8">
        <v>10253</v>
      </c>
      <c r="T674" s="8">
        <v>8640</v>
      </c>
      <c r="U674" s="8">
        <v>72</v>
      </c>
      <c r="V674" s="8" t="s">
        <v>62</v>
      </c>
      <c r="W674" s="8" t="s">
        <v>62</v>
      </c>
      <c r="X674" s="8" t="s">
        <v>276</v>
      </c>
      <c r="Z674" s="8" t="s">
        <v>2579</v>
      </c>
      <c r="AA674" s="8">
        <v>0.03</v>
      </c>
      <c r="AB674" s="8" t="s">
        <v>552</v>
      </c>
      <c r="AC674" s="8">
        <v>0.03</v>
      </c>
      <c r="AD674" s="8">
        <v>307.58999999999997</v>
      </c>
      <c r="AE674" s="8">
        <v>142.40277777777777</v>
      </c>
      <c r="AF674" s="8">
        <v>307.58999999999997</v>
      </c>
      <c r="AG674" s="8">
        <v>449.99277777777775</v>
      </c>
      <c r="AH674" s="8">
        <v>0.06</v>
      </c>
      <c r="AI674" s="8">
        <v>615.17999999999995</v>
      </c>
    </row>
    <row r="675" spans="1:35" x14ac:dyDescent="0.25">
      <c r="A675" s="503" t="s">
        <v>2126</v>
      </c>
      <c r="B675" s="8" t="s">
        <v>31</v>
      </c>
      <c r="C675" s="8" t="s">
        <v>31</v>
      </c>
      <c r="D675" s="8" t="s">
        <v>101</v>
      </c>
      <c r="E675" s="8" t="s">
        <v>32</v>
      </c>
      <c r="F675" s="8" t="s">
        <v>530</v>
      </c>
      <c r="G675" s="8" t="s">
        <v>569</v>
      </c>
      <c r="H675" s="116">
        <v>7570</v>
      </c>
      <c r="I675" s="8">
        <v>8135</v>
      </c>
      <c r="J675" s="8">
        <v>565</v>
      </c>
      <c r="K675" s="8" t="s">
        <v>2569</v>
      </c>
      <c r="L675" s="8">
        <v>29212245</v>
      </c>
      <c r="M675" s="38">
        <v>45359</v>
      </c>
      <c r="N675" s="8" t="s">
        <v>196</v>
      </c>
      <c r="O675" s="8" t="s">
        <v>128</v>
      </c>
      <c r="P675" s="8" t="s">
        <v>128</v>
      </c>
      <c r="Q675" s="8">
        <v>299069</v>
      </c>
      <c r="R675" s="8">
        <v>329810</v>
      </c>
      <c r="S675" s="8">
        <v>30741</v>
      </c>
      <c r="T675" s="8">
        <v>9852</v>
      </c>
      <c r="U675" s="8">
        <v>168</v>
      </c>
      <c r="V675" s="8" t="s">
        <v>63</v>
      </c>
      <c r="W675" s="8" t="s">
        <v>63</v>
      </c>
      <c r="X675" s="8" t="s">
        <v>277</v>
      </c>
      <c r="Z675" s="8" t="s">
        <v>2580</v>
      </c>
      <c r="AA675" s="8">
        <v>0.04</v>
      </c>
      <c r="AB675" s="8" t="s">
        <v>552</v>
      </c>
      <c r="AC675" s="8">
        <v>1.7000000000000001E-2</v>
      </c>
      <c r="AD675" s="8">
        <v>13192.4</v>
      </c>
      <c r="AE675" s="8">
        <v>1963.1547619047619</v>
      </c>
      <c r="AF675" s="8">
        <v>5606.77</v>
      </c>
      <c r="AG675" s="8">
        <v>7569.9247619047619</v>
      </c>
      <c r="AH675" s="8">
        <v>0.03</v>
      </c>
      <c r="AI675" s="8">
        <v>922.23</v>
      </c>
    </row>
    <row r="676" spans="1:35" x14ac:dyDescent="0.25">
      <c r="A676" s="503" t="s">
        <v>2126</v>
      </c>
      <c r="B676" s="8" t="s">
        <v>27</v>
      </c>
      <c r="C676" s="8" t="s">
        <v>27</v>
      </c>
      <c r="D676" s="180" t="s">
        <v>5938</v>
      </c>
      <c r="E676" s="8" t="s">
        <v>209</v>
      </c>
      <c r="F676" s="8" t="s">
        <v>2549</v>
      </c>
      <c r="G676" s="8" t="s">
        <v>2560</v>
      </c>
      <c r="H676" s="116">
        <v>0</v>
      </c>
      <c r="I676" s="8">
        <v>4413</v>
      </c>
      <c r="J676" s="8">
        <v>4413</v>
      </c>
      <c r="K676" s="8" t="s">
        <v>2570</v>
      </c>
      <c r="L676" s="8">
        <v>39260935</v>
      </c>
      <c r="M676" s="38">
        <v>45359</v>
      </c>
      <c r="N676" s="8" t="s">
        <v>196</v>
      </c>
      <c r="O676" s="8" t="s">
        <v>21</v>
      </c>
      <c r="P676" s="8" t="s">
        <v>21</v>
      </c>
      <c r="Q676" s="8">
        <v>0</v>
      </c>
      <c r="R676" s="8">
        <v>163784</v>
      </c>
      <c r="S676" s="8">
        <v>163784</v>
      </c>
      <c r="T676" s="8">
        <v>151219</v>
      </c>
      <c r="U676" s="8">
        <v>144</v>
      </c>
      <c r="V676" s="8" t="s">
        <v>62</v>
      </c>
      <c r="W676" s="8" t="s">
        <v>62</v>
      </c>
      <c r="X676" s="8" t="s">
        <v>276</v>
      </c>
      <c r="Z676" s="8" t="s">
        <v>2581</v>
      </c>
      <c r="AA676" s="8">
        <v>0.03</v>
      </c>
      <c r="AB676" s="8" t="s">
        <v>552</v>
      </c>
      <c r="AC676" s="8">
        <v>0.02</v>
      </c>
      <c r="AD676" s="8">
        <v>4913.5199999999995</v>
      </c>
      <c r="AE676" s="8">
        <v>1137.3888888888889</v>
      </c>
      <c r="AF676" s="8">
        <v>3275.6800000000003</v>
      </c>
      <c r="AG676" s="8">
        <v>4413.068888888889</v>
      </c>
      <c r="AH676" s="8">
        <v>0.06</v>
      </c>
      <c r="AI676" s="8">
        <v>9827.0399999999991</v>
      </c>
    </row>
    <row r="677" spans="1:35" x14ac:dyDescent="0.25">
      <c r="A677" s="503" t="s">
        <v>2126</v>
      </c>
      <c r="B677" s="8" t="s">
        <v>24</v>
      </c>
      <c r="C677" s="8" t="s">
        <v>24</v>
      </c>
      <c r="D677" s="8" t="s">
        <v>420</v>
      </c>
      <c r="E677" s="8" t="s">
        <v>2082</v>
      </c>
      <c r="F677" s="8" t="s">
        <v>2582</v>
      </c>
      <c r="G677" s="8" t="s">
        <v>2585</v>
      </c>
      <c r="H677" s="116">
        <v>0</v>
      </c>
      <c r="I677" s="8">
        <v>680</v>
      </c>
      <c r="J677" s="8">
        <v>680</v>
      </c>
      <c r="K677" s="8" t="s">
        <v>2583</v>
      </c>
      <c r="L677" s="8">
        <v>36471770</v>
      </c>
      <c r="M677" s="38">
        <v>45359</v>
      </c>
      <c r="N677" s="8" t="s">
        <v>196</v>
      </c>
      <c r="O677" s="8" t="s">
        <v>21</v>
      </c>
      <c r="P677" s="8" t="s">
        <v>21</v>
      </c>
      <c r="Q677" s="8">
        <v>0</v>
      </c>
      <c r="R677" s="8">
        <v>20445</v>
      </c>
      <c r="S677" s="8">
        <v>20445</v>
      </c>
      <c r="T677" s="8">
        <v>18323</v>
      </c>
      <c r="U677" s="8">
        <v>108</v>
      </c>
      <c r="V677" s="8" t="s">
        <v>62</v>
      </c>
      <c r="W677" s="8" t="s">
        <v>62</v>
      </c>
      <c r="X677" s="8" t="s">
        <v>276</v>
      </c>
      <c r="Z677" s="8" t="s">
        <v>2584</v>
      </c>
      <c r="AA677" s="8">
        <v>0.03</v>
      </c>
      <c r="AB677" s="8" t="s">
        <v>552</v>
      </c>
      <c r="AC677" s="8">
        <v>2.2499999999999999E-2</v>
      </c>
      <c r="AD677" s="8">
        <v>613.35</v>
      </c>
      <c r="AE677" s="8">
        <v>189.30555555555554</v>
      </c>
      <c r="AF677" s="8">
        <v>460.01249999999999</v>
      </c>
      <c r="AG677" s="8">
        <v>649.31805555555547</v>
      </c>
      <c r="AH677" s="8">
        <v>0.06</v>
      </c>
      <c r="AI677" s="8">
        <v>1226.7</v>
      </c>
    </row>
    <row r="678" spans="1:35" x14ac:dyDescent="0.25">
      <c r="A678" s="503" t="s">
        <v>2126</v>
      </c>
      <c r="B678" s="8" t="s">
        <v>241</v>
      </c>
      <c r="C678" s="8" t="s">
        <v>241</v>
      </c>
      <c r="D678" s="180" t="s">
        <v>101</v>
      </c>
      <c r="E678" s="8" t="s">
        <v>405</v>
      </c>
      <c r="F678" s="8" t="s">
        <v>1328</v>
      </c>
      <c r="G678" s="8" t="s">
        <v>2588</v>
      </c>
      <c r="H678" s="116">
        <v>11636</v>
      </c>
      <c r="I678" s="8">
        <v>21191.25</v>
      </c>
      <c r="J678" s="8">
        <v>9555.25</v>
      </c>
      <c r="K678" s="8" t="s">
        <v>2586</v>
      </c>
      <c r="L678" s="8">
        <v>11549144</v>
      </c>
      <c r="M678" s="38">
        <v>45359</v>
      </c>
      <c r="N678" s="8" t="s">
        <v>196</v>
      </c>
      <c r="O678" s="8" t="s">
        <v>43</v>
      </c>
      <c r="P678" s="8" t="s">
        <v>43</v>
      </c>
      <c r="Q678" s="8">
        <v>410975</v>
      </c>
      <c r="R678" s="8">
        <v>923285.55</v>
      </c>
      <c r="S678" s="8">
        <v>512310.55000000005</v>
      </c>
      <c r="T678" s="8">
        <v>455813.41</v>
      </c>
      <c r="U678" s="8">
        <v>168</v>
      </c>
      <c r="V678" s="8" t="s">
        <v>63</v>
      </c>
      <c r="W678" s="8" t="s">
        <v>63</v>
      </c>
      <c r="X678" s="8" t="s">
        <v>277</v>
      </c>
      <c r="Z678" s="8" t="s">
        <v>2587</v>
      </c>
      <c r="AA678" s="8">
        <v>0.04</v>
      </c>
      <c r="AB678" s="8" t="s">
        <v>552</v>
      </c>
      <c r="AC678" s="8">
        <v>1.7000000000000001E-2</v>
      </c>
      <c r="AD678" s="8">
        <v>36931.422000000006</v>
      </c>
      <c r="AE678" s="8">
        <v>5495.7473214285719</v>
      </c>
      <c r="AF678" s="8">
        <v>15695.854350000001</v>
      </c>
      <c r="AG678" s="8">
        <v>21191.601671428572</v>
      </c>
      <c r="AH678" s="8">
        <v>0.03</v>
      </c>
      <c r="AI678" s="8">
        <v>15369.316500000001</v>
      </c>
    </row>
    <row r="679" spans="1:35" x14ac:dyDescent="0.25">
      <c r="A679" s="503" t="s">
        <v>2126</v>
      </c>
      <c r="B679" s="8" t="s">
        <v>24</v>
      </c>
      <c r="C679" s="8" t="s">
        <v>24</v>
      </c>
      <c r="D679" s="8" t="s">
        <v>420</v>
      </c>
      <c r="E679" s="8" t="s">
        <v>2082</v>
      </c>
      <c r="F679" s="8" t="s">
        <v>2582</v>
      </c>
      <c r="G679" s="8" t="s">
        <v>2585</v>
      </c>
      <c r="H679" s="116">
        <v>0</v>
      </c>
      <c r="I679" s="8">
        <v>3083</v>
      </c>
      <c r="J679" s="8">
        <v>3083</v>
      </c>
      <c r="K679" s="8" t="s">
        <v>2589</v>
      </c>
      <c r="L679" s="8">
        <v>36460364</v>
      </c>
      <c r="M679" s="38">
        <v>45359</v>
      </c>
      <c r="N679" s="8" t="s">
        <v>196</v>
      </c>
      <c r="O679" s="8" t="s">
        <v>21</v>
      </c>
      <c r="P679" s="8" t="s">
        <v>21</v>
      </c>
      <c r="Q679" s="8">
        <v>0</v>
      </c>
      <c r="R679" s="8">
        <v>100000</v>
      </c>
      <c r="S679" s="8">
        <v>100000</v>
      </c>
      <c r="T679" s="8">
        <v>93900</v>
      </c>
      <c r="U679" s="8">
        <v>120</v>
      </c>
      <c r="V679" s="8" t="s">
        <v>62</v>
      </c>
      <c r="W679" s="8" t="s">
        <v>62</v>
      </c>
      <c r="X679" s="8" t="s">
        <v>276</v>
      </c>
      <c r="Z679" s="8" t="s">
        <v>2595</v>
      </c>
      <c r="AA679" s="8">
        <v>0.03</v>
      </c>
      <c r="AB679" s="8" t="s">
        <v>552</v>
      </c>
      <c r="AC679" s="8">
        <v>2.2499999999999999E-2</v>
      </c>
      <c r="AD679" s="8">
        <v>3000</v>
      </c>
      <c r="AE679" s="8">
        <v>833.33333333333337</v>
      </c>
      <c r="AF679" s="8">
        <v>2250</v>
      </c>
      <c r="AG679" s="8">
        <v>3083.3333333333335</v>
      </c>
      <c r="AH679" s="8">
        <v>0.06</v>
      </c>
      <c r="AI679" s="8">
        <v>6000</v>
      </c>
    </row>
    <row r="680" spans="1:35" x14ac:dyDescent="0.25">
      <c r="A680" s="503" t="s">
        <v>2126</v>
      </c>
      <c r="B680" s="8" t="s">
        <v>49</v>
      </c>
      <c r="C680" s="8" t="s">
        <v>49</v>
      </c>
      <c r="D680" s="8" t="s">
        <v>133</v>
      </c>
      <c r="E680" s="8" t="s">
        <v>189</v>
      </c>
      <c r="F680" s="8" t="s">
        <v>861</v>
      </c>
      <c r="G680" s="8" t="s">
        <v>2596</v>
      </c>
      <c r="H680" s="116">
        <v>0</v>
      </c>
      <c r="I680" s="8">
        <v>4615</v>
      </c>
      <c r="J680" s="8">
        <v>4615</v>
      </c>
      <c r="K680" s="8" t="s">
        <v>2151</v>
      </c>
      <c r="L680" s="8">
        <v>23065149</v>
      </c>
      <c r="M680" s="38">
        <v>45359</v>
      </c>
      <c r="N680" s="8" t="s">
        <v>196</v>
      </c>
      <c r="O680" s="8" t="s">
        <v>173</v>
      </c>
      <c r="P680" s="8" t="s">
        <v>463</v>
      </c>
      <c r="Q680" s="8">
        <v>0</v>
      </c>
      <c r="R680" s="8">
        <v>201071</v>
      </c>
      <c r="S680" s="8">
        <v>201071</v>
      </c>
      <c r="T680" s="8">
        <v>24895</v>
      </c>
      <c r="U680" s="8">
        <v>168</v>
      </c>
      <c r="V680" s="8" t="s">
        <v>64</v>
      </c>
      <c r="W680" s="8" t="s">
        <v>64</v>
      </c>
      <c r="X680" s="8" t="s">
        <v>276</v>
      </c>
      <c r="Y680" s="8" t="s">
        <v>115</v>
      </c>
      <c r="Z680" s="8" t="s">
        <v>2159</v>
      </c>
      <c r="AA680" s="8">
        <v>0.04</v>
      </c>
      <c r="AB680" s="8" t="s">
        <v>552</v>
      </c>
      <c r="AC680" s="8">
        <v>1.7000000000000001E-2</v>
      </c>
      <c r="AD680" s="8">
        <v>8042.84</v>
      </c>
      <c r="AE680" s="8">
        <v>1196.8511904761904</v>
      </c>
      <c r="AF680" s="8">
        <v>3418.2070000000003</v>
      </c>
      <c r="AG680" s="8">
        <v>4615.0581904761912</v>
      </c>
      <c r="AH680" s="8">
        <v>0.03</v>
      </c>
      <c r="AI680" s="8">
        <v>6032.13</v>
      </c>
    </row>
    <row r="681" spans="1:35" x14ac:dyDescent="0.25">
      <c r="A681" s="503" t="s">
        <v>2126</v>
      </c>
      <c r="B681" s="8" t="s">
        <v>49</v>
      </c>
      <c r="C681" s="8" t="s">
        <v>49</v>
      </c>
      <c r="D681" s="8" t="s">
        <v>133</v>
      </c>
      <c r="E681" s="8" t="s">
        <v>929</v>
      </c>
      <c r="F681" s="8" t="s">
        <v>1218</v>
      </c>
      <c r="G681" s="8" t="s">
        <v>1375</v>
      </c>
      <c r="H681" s="116">
        <v>0</v>
      </c>
      <c r="I681" s="8">
        <v>998</v>
      </c>
      <c r="J681" s="8">
        <v>998</v>
      </c>
      <c r="K681" s="8" t="s">
        <v>2590</v>
      </c>
      <c r="L681" s="8">
        <v>35071617</v>
      </c>
      <c r="M681" s="38">
        <v>45359</v>
      </c>
      <c r="N681" s="8" t="s">
        <v>196</v>
      </c>
      <c r="O681" s="8" t="s">
        <v>173</v>
      </c>
      <c r="P681" s="8" t="s">
        <v>463</v>
      </c>
      <c r="Q681" s="8">
        <v>0</v>
      </c>
      <c r="R681" s="8">
        <v>30000</v>
      </c>
      <c r="S681" s="8">
        <v>30000</v>
      </c>
      <c r="T681" s="8">
        <v>27400</v>
      </c>
      <c r="U681" s="8">
        <v>108</v>
      </c>
      <c r="V681" s="8" t="s">
        <v>62</v>
      </c>
      <c r="W681" s="8" t="s">
        <v>62</v>
      </c>
      <c r="X681" s="8" t="s">
        <v>276</v>
      </c>
      <c r="Z681" s="8" t="s">
        <v>2597</v>
      </c>
      <c r="AA681" s="8">
        <v>0.03</v>
      </c>
      <c r="AB681" s="8" t="s">
        <v>552</v>
      </c>
      <c r="AC681" s="8">
        <v>2.4E-2</v>
      </c>
      <c r="AD681" s="8">
        <v>900</v>
      </c>
      <c r="AE681" s="8">
        <v>277.77777777777777</v>
      </c>
      <c r="AF681" s="8">
        <v>720</v>
      </c>
      <c r="AG681" s="8">
        <v>997.77777777777783</v>
      </c>
      <c r="AH681" s="8">
        <v>0.06</v>
      </c>
      <c r="AI681" s="8">
        <v>1800</v>
      </c>
    </row>
    <row r="682" spans="1:35" x14ac:dyDescent="0.25">
      <c r="A682" s="503" t="s">
        <v>2126</v>
      </c>
      <c r="B682" s="8" t="s">
        <v>47</v>
      </c>
      <c r="C682" s="8" t="s">
        <v>47</v>
      </c>
      <c r="D682" s="8" t="s">
        <v>99</v>
      </c>
      <c r="E682" s="8" t="s">
        <v>405</v>
      </c>
      <c r="F682" s="8" t="s">
        <v>2591</v>
      </c>
      <c r="G682" s="8" t="s">
        <v>2599</v>
      </c>
      <c r="H682" s="116">
        <v>0</v>
      </c>
      <c r="I682" s="8">
        <v>5600</v>
      </c>
      <c r="J682" s="8">
        <v>5600</v>
      </c>
      <c r="K682" s="8" t="s">
        <v>2592</v>
      </c>
      <c r="L682" s="8">
        <v>32921228</v>
      </c>
      <c r="M682" s="38">
        <v>45359</v>
      </c>
      <c r="N682" s="8" t="s">
        <v>196</v>
      </c>
      <c r="O682" s="8" t="s">
        <v>21</v>
      </c>
      <c r="P682" s="8" t="s">
        <v>21</v>
      </c>
      <c r="Q682" s="8">
        <v>0</v>
      </c>
      <c r="R682" s="8">
        <v>207838</v>
      </c>
      <c r="S682" s="8">
        <v>207838</v>
      </c>
      <c r="T682" s="8">
        <v>199011</v>
      </c>
      <c r="U682" s="8">
        <v>144</v>
      </c>
      <c r="V682" s="8" t="s">
        <v>62</v>
      </c>
      <c r="W682" s="8" t="s">
        <v>62</v>
      </c>
      <c r="X682" s="8" t="s">
        <v>276</v>
      </c>
      <c r="Z682" s="8" t="s">
        <v>2598</v>
      </c>
      <c r="AA682" s="8">
        <v>0.03</v>
      </c>
      <c r="AB682" s="8" t="s">
        <v>552</v>
      </c>
      <c r="AC682" s="8">
        <v>0.02</v>
      </c>
      <c r="AD682" s="8">
        <v>6235.1399999999994</v>
      </c>
      <c r="AE682" s="8">
        <v>1443.3194444444443</v>
      </c>
      <c r="AF682" s="8">
        <v>4156.76</v>
      </c>
      <c r="AG682" s="8">
        <v>5600.0794444444446</v>
      </c>
      <c r="AH682" s="8">
        <v>0.06</v>
      </c>
      <c r="AI682" s="8">
        <v>12470.279999999999</v>
      </c>
    </row>
    <row r="683" spans="1:35" x14ac:dyDescent="0.25">
      <c r="A683" s="503" t="s">
        <v>2126</v>
      </c>
      <c r="B683" s="8" t="s">
        <v>33</v>
      </c>
      <c r="C683" s="8" t="s">
        <v>39</v>
      </c>
      <c r="D683" s="8" t="s">
        <v>167</v>
      </c>
      <c r="E683" s="8" t="s">
        <v>921</v>
      </c>
      <c r="F683" s="8" t="s">
        <v>2239</v>
      </c>
      <c r="G683" s="8" t="s">
        <v>2243</v>
      </c>
      <c r="H683" s="116">
        <v>0</v>
      </c>
      <c r="I683" s="8">
        <v>8113</v>
      </c>
      <c r="J683" s="8">
        <v>8113</v>
      </c>
      <c r="K683" s="8" t="s">
        <v>2359</v>
      </c>
      <c r="L683" s="8">
        <v>31537772</v>
      </c>
      <c r="M683" s="38">
        <v>45359</v>
      </c>
      <c r="N683" s="8" t="s">
        <v>196</v>
      </c>
      <c r="O683" s="8" t="s">
        <v>148</v>
      </c>
      <c r="P683" s="8" t="s">
        <v>221</v>
      </c>
      <c r="Q683" s="8">
        <v>0</v>
      </c>
      <c r="R683" s="8">
        <v>344777</v>
      </c>
      <c r="S683" s="8">
        <v>344777</v>
      </c>
      <c r="T683" s="8">
        <v>101408</v>
      </c>
      <c r="U683" s="8">
        <v>168</v>
      </c>
      <c r="V683" s="8" t="s">
        <v>64</v>
      </c>
      <c r="W683" s="8" t="s">
        <v>64</v>
      </c>
      <c r="X683" s="8" t="s">
        <v>276</v>
      </c>
      <c r="Y683" s="8" t="s">
        <v>534</v>
      </c>
      <c r="Z683" s="8" t="s">
        <v>2361</v>
      </c>
      <c r="AA683" s="8">
        <v>0.04</v>
      </c>
      <c r="AB683" s="8" t="s">
        <v>552</v>
      </c>
      <c r="AC683" s="8">
        <v>1.7000000000000001E-2</v>
      </c>
      <c r="AD683" s="8">
        <v>13791.08</v>
      </c>
      <c r="AE683" s="8">
        <v>2052.2440476190477</v>
      </c>
      <c r="AF683" s="8">
        <v>5861.2090000000007</v>
      </c>
      <c r="AG683" s="8">
        <v>7913.4530476190484</v>
      </c>
      <c r="AH683" s="8">
        <v>0.03</v>
      </c>
      <c r="AI683" s="8">
        <v>10343.31</v>
      </c>
    </row>
    <row r="684" spans="1:35" x14ac:dyDescent="0.25">
      <c r="A684" s="503" t="s">
        <v>2126</v>
      </c>
      <c r="B684" s="8" t="s">
        <v>45</v>
      </c>
      <c r="C684" s="8" t="s">
        <v>184</v>
      </c>
      <c r="D684" s="180" t="s">
        <v>101</v>
      </c>
      <c r="E684" s="8" t="s">
        <v>212</v>
      </c>
      <c r="F684" s="8" t="s">
        <v>1139</v>
      </c>
      <c r="G684" s="8" t="s">
        <v>1341</v>
      </c>
      <c r="H684" s="116">
        <v>0</v>
      </c>
      <c r="I684" s="8">
        <v>2644</v>
      </c>
      <c r="J684" s="8">
        <v>2644</v>
      </c>
      <c r="K684" s="8" t="s">
        <v>2593</v>
      </c>
      <c r="L684" s="8">
        <v>33527351</v>
      </c>
      <c r="M684" s="38">
        <v>45359</v>
      </c>
      <c r="N684" s="8" t="s">
        <v>196</v>
      </c>
      <c r="O684" s="8" t="s">
        <v>128</v>
      </c>
      <c r="P684" s="8" t="s">
        <v>128</v>
      </c>
      <c r="Q684" s="8">
        <v>0</v>
      </c>
      <c r="R684" s="8">
        <v>115196</v>
      </c>
      <c r="S684" s="8">
        <v>115196</v>
      </c>
      <c r="T684" s="8">
        <v>9860</v>
      </c>
      <c r="U684" s="8">
        <v>168</v>
      </c>
      <c r="V684" s="8" t="s">
        <v>64</v>
      </c>
      <c r="W684" s="8" t="s">
        <v>64</v>
      </c>
      <c r="X684" s="8" t="s">
        <v>276</v>
      </c>
      <c r="Y684" s="8" t="s">
        <v>1313</v>
      </c>
      <c r="Z684" s="8" t="s">
        <v>2362</v>
      </c>
      <c r="AA684" s="8">
        <v>0.04</v>
      </c>
      <c r="AB684" s="8" t="s">
        <v>552</v>
      </c>
      <c r="AC684" s="8">
        <v>1.7000000000000001E-2</v>
      </c>
      <c r="AD684" s="8">
        <v>4607.84</v>
      </c>
      <c r="AE684" s="8">
        <v>685.69047619047615</v>
      </c>
      <c r="AF684" s="8">
        <v>1958.3320000000001</v>
      </c>
      <c r="AG684" s="8">
        <v>2644.0224761904765</v>
      </c>
      <c r="AH684" s="8">
        <v>0.03</v>
      </c>
      <c r="AI684" s="8">
        <v>3455.8799999999997</v>
      </c>
    </row>
    <row r="685" spans="1:35" x14ac:dyDescent="0.25">
      <c r="A685" s="503" t="s">
        <v>2126</v>
      </c>
      <c r="B685" s="8" t="s">
        <v>31</v>
      </c>
      <c r="C685" s="8" t="s">
        <v>31</v>
      </c>
      <c r="D685" s="8" t="s">
        <v>101</v>
      </c>
      <c r="E685" s="8" t="s">
        <v>32</v>
      </c>
      <c r="F685" s="8" t="s">
        <v>643</v>
      </c>
      <c r="G685" s="8" t="s">
        <v>620</v>
      </c>
      <c r="H685" s="116">
        <v>0</v>
      </c>
      <c r="I685" s="8">
        <v>5480</v>
      </c>
      <c r="J685" s="8">
        <v>5480</v>
      </c>
      <c r="K685" s="8" t="s">
        <v>2594</v>
      </c>
      <c r="L685" s="8">
        <v>24019892</v>
      </c>
      <c r="M685" s="38">
        <v>45359</v>
      </c>
      <c r="N685" s="8" t="s">
        <v>196</v>
      </c>
      <c r="O685" s="8" t="s">
        <v>327</v>
      </c>
      <c r="P685" s="8" t="s">
        <v>327</v>
      </c>
      <c r="Q685" s="8">
        <v>0</v>
      </c>
      <c r="R685" s="8">
        <v>238750</v>
      </c>
      <c r="S685" s="8">
        <v>238750</v>
      </c>
      <c r="T685" s="8">
        <v>56334</v>
      </c>
      <c r="U685" s="8">
        <v>168</v>
      </c>
      <c r="V685" s="8" t="s">
        <v>62</v>
      </c>
      <c r="W685" s="8" t="s">
        <v>62</v>
      </c>
      <c r="X685" s="8" t="s">
        <v>276</v>
      </c>
      <c r="Z685" s="8" t="s">
        <v>2600</v>
      </c>
      <c r="AA685" s="8">
        <v>0.04</v>
      </c>
      <c r="AB685" s="8" t="s">
        <v>552</v>
      </c>
      <c r="AC685" s="8">
        <v>1.7000000000000001E-2</v>
      </c>
      <c r="AD685" s="8">
        <v>9550</v>
      </c>
      <c r="AE685" s="8">
        <v>1421.1309523809523</v>
      </c>
      <c r="AF685" s="8">
        <v>4058.7500000000005</v>
      </c>
      <c r="AG685" s="8">
        <v>5479.8809523809523</v>
      </c>
      <c r="AH685" s="8">
        <v>0.03</v>
      </c>
      <c r="AI685" s="8">
        <v>7162.5</v>
      </c>
    </row>
    <row r="686" spans="1:35" x14ac:dyDescent="0.25">
      <c r="A686" s="503" t="s">
        <v>2126</v>
      </c>
      <c r="B686" s="8" t="s">
        <v>45</v>
      </c>
      <c r="C686" s="8" t="s">
        <v>184</v>
      </c>
      <c r="D686" s="180" t="s">
        <v>101</v>
      </c>
      <c r="E686" s="8" t="s">
        <v>212</v>
      </c>
      <c r="F686" s="8" t="s">
        <v>1139</v>
      </c>
      <c r="G686" s="8" t="s">
        <v>1341</v>
      </c>
      <c r="H686" s="116">
        <v>0</v>
      </c>
      <c r="I686" s="8">
        <v>5300</v>
      </c>
      <c r="J686" s="8">
        <v>5300</v>
      </c>
      <c r="K686" s="8" t="s">
        <v>2358</v>
      </c>
      <c r="L686" s="8">
        <v>28992293</v>
      </c>
      <c r="M686" s="38">
        <v>45359</v>
      </c>
      <c r="N686" s="8" t="s">
        <v>196</v>
      </c>
      <c r="O686" s="8" t="s">
        <v>128</v>
      </c>
      <c r="P686" s="8" t="s">
        <v>128</v>
      </c>
      <c r="Q686" s="8">
        <v>0</v>
      </c>
      <c r="R686" s="8">
        <v>230916</v>
      </c>
      <c r="S686" s="8">
        <v>230916</v>
      </c>
      <c r="T686" s="8">
        <v>45036.45</v>
      </c>
      <c r="U686" s="8">
        <v>168</v>
      </c>
      <c r="V686" s="8" t="s">
        <v>64</v>
      </c>
      <c r="W686" s="8" t="s">
        <v>64</v>
      </c>
      <c r="X686" s="8" t="s">
        <v>276</v>
      </c>
      <c r="Y686" s="8" t="s">
        <v>1313</v>
      </c>
      <c r="Z686" s="8" t="s">
        <v>2360</v>
      </c>
      <c r="AA686" s="8">
        <v>0.04</v>
      </c>
      <c r="AB686" s="8" t="s">
        <v>552</v>
      </c>
      <c r="AC686" s="8">
        <v>1.7000000000000001E-2</v>
      </c>
      <c r="AD686" s="8">
        <v>9236.64</v>
      </c>
      <c r="AE686" s="8">
        <v>1374.5</v>
      </c>
      <c r="AF686" s="8">
        <v>3925.5720000000001</v>
      </c>
      <c r="AG686" s="8">
        <v>5300.0720000000001</v>
      </c>
      <c r="AH686" s="8">
        <v>0.03</v>
      </c>
      <c r="AI686" s="8">
        <v>6927.48</v>
      </c>
    </row>
    <row r="687" spans="1:35" x14ac:dyDescent="0.25">
      <c r="A687" s="503" t="s">
        <v>2126</v>
      </c>
      <c r="B687" s="8" t="s">
        <v>38</v>
      </c>
      <c r="C687" s="8" t="s">
        <v>38</v>
      </c>
      <c r="D687" s="8" t="s">
        <v>101</v>
      </c>
      <c r="E687" s="8" t="s">
        <v>883</v>
      </c>
      <c r="F687" s="8" t="s">
        <v>2601</v>
      </c>
      <c r="G687" s="8" t="s">
        <v>2605</v>
      </c>
      <c r="H687" s="116">
        <v>0</v>
      </c>
      <c r="I687" s="8">
        <v>3467</v>
      </c>
      <c r="J687" s="8">
        <v>3467</v>
      </c>
      <c r="K687" s="8" t="s">
        <v>2602</v>
      </c>
      <c r="L687" s="8">
        <v>24761646</v>
      </c>
      <c r="M687" s="38">
        <v>45359</v>
      </c>
      <c r="N687" s="8" t="s">
        <v>196</v>
      </c>
      <c r="O687" s="8" t="s">
        <v>128</v>
      </c>
      <c r="P687" s="8" t="s">
        <v>128</v>
      </c>
      <c r="Q687" s="8">
        <v>0</v>
      </c>
      <c r="R687" s="8">
        <v>128674</v>
      </c>
      <c r="S687" s="8">
        <v>128674</v>
      </c>
      <c r="T687" s="8">
        <v>121344</v>
      </c>
      <c r="U687" s="8">
        <v>144</v>
      </c>
      <c r="V687" s="8" t="s">
        <v>62</v>
      </c>
      <c r="W687" s="8" t="s">
        <v>62</v>
      </c>
      <c r="X687" s="8" t="s">
        <v>276</v>
      </c>
      <c r="Z687" s="8" t="s">
        <v>2604</v>
      </c>
      <c r="AA687" s="8">
        <v>0.03</v>
      </c>
      <c r="AB687" s="8" t="s">
        <v>552</v>
      </c>
      <c r="AC687" s="8">
        <v>0.02</v>
      </c>
      <c r="AD687" s="8">
        <v>3860.22</v>
      </c>
      <c r="AE687" s="8">
        <v>893.56944444444446</v>
      </c>
      <c r="AF687" s="8">
        <v>2573.48</v>
      </c>
      <c r="AG687" s="8">
        <v>3467.0494444444444</v>
      </c>
      <c r="AH687" s="8">
        <v>0.06</v>
      </c>
      <c r="AI687" s="8">
        <v>7720.44</v>
      </c>
    </row>
    <row r="688" spans="1:35" x14ac:dyDescent="0.25">
      <c r="A688" s="503" t="s">
        <v>2126</v>
      </c>
      <c r="B688" s="8" t="s">
        <v>49</v>
      </c>
      <c r="C688" s="8" t="s">
        <v>49</v>
      </c>
      <c r="D688" s="8" t="s">
        <v>133</v>
      </c>
      <c r="E688" s="8" t="s">
        <v>928</v>
      </c>
      <c r="F688" s="8" t="s">
        <v>801</v>
      </c>
      <c r="G688" s="8" t="s">
        <v>1589</v>
      </c>
      <c r="H688" s="116">
        <v>0</v>
      </c>
      <c r="I688" s="8">
        <v>1742</v>
      </c>
      <c r="J688" s="8">
        <v>1742</v>
      </c>
      <c r="K688" s="8" t="s">
        <v>2603</v>
      </c>
      <c r="L688" s="8">
        <v>39495724</v>
      </c>
      <c r="M688" s="38">
        <v>45359</v>
      </c>
      <c r="N688" s="8" t="s">
        <v>196</v>
      </c>
      <c r="O688" s="8" t="s">
        <v>21</v>
      </c>
      <c r="P688" s="8" t="s">
        <v>21</v>
      </c>
      <c r="Q688" s="8">
        <v>0</v>
      </c>
      <c r="R688" s="8">
        <v>50000</v>
      </c>
      <c r="S688" s="8">
        <v>50000</v>
      </c>
      <c r="T688" s="8">
        <v>46400</v>
      </c>
      <c r="U688" s="8">
        <v>120</v>
      </c>
      <c r="V688" s="8" t="s">
        <v>62</v>
      </c>
      <c r="W688" s="8" t="s">
        <v>62</v>
      </c>
      <c r="X688" s="8" t="s">
        <v>276</v>
      </c>
      <c r="Z688" s="8" t="s">
        <v>2606</v>
      </c>
      <c r="AA688" s="8">
        <v>0.03</v>
      </c>
      <c r="AB688" s="8" t="s">
        <v>552</v>
      </c>
      <c r="AC688" s="8">
        <v>2.2499999999999999E-2</v>
      </c>
      <c r="AD688" s="8">
        <v>1500</v>
      </c>
      <c r="AE688" s="8">
        <v>416.66666666666669</v>
      </c>
      <c r="AF688" s="8">
        <v>1125</v>
      </c>
      <c r="AG688" s="8">
        <v>1541.6666666666667</v>
      </c>
      <c r="AH688" s="8">
        <v>0.06</v>
      </c>
      <c r="AI688" s="8">
        <v>3000</v>
      </c>
    </row>
    <row r="689" spans="1:35" x14ac:dyDescent="0.25">
      <c r="A689" s="503" t="s">
        <v>2126</v>
      </c>
      <c r="B689" s="8" t="s">
        <v>37</v>
      </c>
      <c r="C689" s="8" t="s">
        <v>37</v>
      </c>
      <c r="D689" s="8" t="s">
        <v>99</v>
      </c>
      <c r="E689" s="8" t="s">
        <v>925</v>
      </c>
      <c r="F689" s="8" t="s">
        <v>2392</v>
      </c>
      <c r="G689" s="8" t="s">
        <v>2612</v>
      </c>
      <c r="H689" s="116">
        <v>4190</v>
      </c>
      <c r="I689" s="8">
        <v>3360</v>
      </c>
      <c r="J689" s="8">
        <v>-830</v>
      </c>
      <c r="K689" s="8" t="s">
        <v>2607</v>
      </c>
      <c r="L689" s="8">
        <v>24327609</v>
      </c>
      <c r="M689" s="38">
        <v>45359</v>
      </c>
      <c r="N689" s="8" t="s">
        <v>196</v>
      </c>
      <c r="O689" s="8" t="s">
        <v>128</v>
      </c>
      <c r="P689" s="8" t="s">
        <v>128</v>
      </c>
      <c r="Q689" s="8">
        <v>93523.81</v>
      </c>
      <c r="R689" s="8">
        <v>146408</v>
      </c>
      <c r="S689" s="8">
        <v>52884.19</v>
      </c>
      <c r="T689" s="8">
        <v>42999.71</v>
      </c>
      <c r="U689" s="8">
        <v>168</v>
      </c>
      <c r="V689" s="8" t="s">
        <v>63</v>
      </c>
      <c r="W689" s="8" t="s">
        <v>63</v>
      </c>
      <c r="X689" s="8" t="s">
        <v>277</v>
      </c>
      <c r="Z689" s="8" t="s">
        <v>2611</v>
      </c>
      <c r="AA689" s="8">
        <v>0.04</v>
      </c>
      <c r="AB689" s="8" t="s">
        <v>552</v>
      </c>
      <c r="AC689" s="8">
        <v>1.7000000000000001E-2</v>
      </c>
      <c r="AD689" s="8">
        <v>5856.32</v>
      </c>
      <c r="AE689" s="8">
        <v>871.47619047619048</v>
      </c>
      <c r="AF689" s="8">
        <v>2488.9360000000001</v>
      </c>
      <c r="AG689" s="8">
        <v>3360.4121904761905</v>
      </c>
      <c r="AH689" s="8">
        <v>0.03</v>
      </c>
      <c r="AI689" s="8">
        <v>1586.5256999999999</v>
      </c>
    </row>
    <row r="690" spans="1:35" x14ac:dyDescent="0.25">
      <c r="A690" s="503" t="s">
        <v>2126</v>
      </c>
      <c r="B690" s="8" t="s">
        <v>39</v>
      </c>
      <c r="C690" s="8" t="s">
        <v>39</v>
      </c>
      <c r="D690" s="8" t="s">
        <v>167</v>
      </c>
      <c r="E690" s="8" t="s">
        <v>451</v>
      </c>
      <c r="F690" s="8" t="s">
        <v>859</v>
      </c>
      <c r="G690" s="8" t="s">
        <v>584</v>
      </c>
      <c r="H690" s="116">
        <v>12992</v>
      </c>
      <c r="I690" s="8">
        <v>11772</v>
      </c>
      <c r="J690" s="8">
        <v>-1220</v>
      </c>
      <c r="K690" s="8" t="s">
        <v>2608</v>
      </c>
      <c r="L690" s="8">
        <v>28779422</v>
      </c>
      <c r="M690" s="38">
        <v>45359</v>
      </c>
      <c r="N690" s="8" t="s">
        <v>196</v>
      </c>
      <c r="O690" s="8" t="s">
        <v>148</v>
      </c>
      <c r="P690" s="8" t="s">
        <v>273</v>
      </c>
      <c r="Q690" s="8">
        <v>463446</v>
      </c>
      <c r="R690" s="8">
        <v>504182</v>
      </c>
      <c r="S690" s="8">
        <v>40736</v>
      </c>
      <c r="T690" s="8">
        <v>9384</v>
      </c>
      <c r="U690" s="8">
        <v>168</v>
      </c>
      <c r="V690" s="8" t="s">
        <v>63</v>
      </c>
      <c r="W690" s="8" t="s">
        <v>63</v>
      </c>
      <c r="X690" s="8" t="s">
        <v>277</v>
      </c>
      <c r="Z690" s="8" t="s">
        <v>2613</v>
      </c>
      <c r="AA690" s="8">
        <v>0.04</v>
      </c>
      <c r="AB690" s="8" t="s">
        <v>552</v>
      </c>
      <c r="AC690" s="8">
        <v>1.7000000000000001E-2</v>
      </c>
      <c r="AD690" s="8">
        <v>20167.28</v>
      </c>
      <c r="AE690" s="8">
        <v>3001.0833333333335</v>
      </c>
      <c r="AF690" s="8">
        <v>8571.094000000001</v>
      </c>
      <c r="AG690" s="8">
        <v>11572.177333333335</v>
      </c>
      <c r="AH690" s="8">
        <v>0.03</v>
      </c>
      <c r="AI690" s="8">
        <v>1222.08</v>
      </c>
    </row>
    <row r="691" spans="1:35" x14ac:dyDescent="0.25">
      <c r="A691" s="503" t="s">
        <v>2126</v>
      </c>
      <c r="B691" s="8" t="s">
        <v>29</v>
      </c>
      <c r="C691" s="8" t="s">
        <v>29</v>
      </c>
      <c r="D691" s="8" t="s">
        <v>168</v>
      </c>
      <c r="E691" s="8" t="s">
        <v>405</v>
      </c>
      <c r="F691" s="8" t="s">
        <v>811</v>
      </c>
      <c r="G691" s="8" t="s">
        <v>812</v>
      </c>
      <c r="H691" s="116">
        <v>0</v>
      </c>
      <c r="I691" s="8">
        <v>2450</v>
      </c>
      <c r="J691" s="8">
        <v>2450</v>
      </c>
      <c r="K691" s="8" t="s">
        <v>2609</v>
      </c>
      <c r="L691" s="8">
        <v>27642437</v>
      </c>
      <c r="M691" s="38">
        <v>45359</v>
      </c>
      <c r="N691" s="8" t="s">
        <v>196</v>
      </c>
      <c r="O691" s="8" t="s">
        <v>21</v>
      </c>
      <c r="P691" s="8" t="s">
        <v>21</v>
      </c>
      <c r="Q691" s="8">
        <v>0</v>
      </c>
      <c r="R691" s="8">
        <v>15000</v>
      </c>
      <c r="S691" s="8">
        <v>15000</v>
      </c>
      <c r="T691" s="8">
        <v>13150</v>
      </c>
      <c r="U691" s="8">
        <v>12</v>
      </c>
      <c r="V691" s="8" t="s">
        <v>62</v>
      </c>
      <c r="W691" s="8" t="s">
        <v>62</v>
      </c>
      <c r="X691" s="8" t="s">
        <v>276</v>
      </c>
      <c r="Z691" s="8" t="s">
        <v>2614</v>
      </c>
      <c r="AA691" s="8">
        <v>0.03</v>
      </c>
      <c r="AB691" s="8" t="s">
        <v>552</v>
      </c>
      <c r="AC691" s="8">
        <v>0.08</v>
      </c>
      <c r="AD691" s="8">
        <v>450</v>
      </c>
      <c r="AE691" s="8">
        <v>1250</v>
      </c>
      <c r="AF691" s="8">
        <v>1200</v>
      </c>
      <c r="AG691" s="8">
        <v>2450</v>
      </c>
      <c r="AH691" s="8">
        <v>0.06</v>
      </c>
      <c r="AI691" s="8">
        <v>900</v>
      </c>
    </row>
    <row r="692" spans="1:35" x14ac:dyDescent="0.25">
      <c r="A692" s="503" t="s">
        <v>2126</v>
      </c>
      <c r="B692" s="8" t="s">
        <v>29</v>
      </c>
      <c r="C692" s="8" t="s">
        <v>29</v>
      </c>
      <c r="D692" s="8" t="s">
        <v>168</v>
      </c>
      <c r="E692" s="8" t="s">
        <v>455</v>
      </c>
      <c r="F692" s="8" t="s">
        <v>698</v>
      </c>
      <c r="G692" s="8" t="s">
        <v>2616</v>
      </c>
      <c r="H692" s="116">
        <v>0</v>
      </c>
      <c r="I692" s="8">
        <v>884</v>
      </c>
      <c r="J692" s="8">
        <v>884</v>
      </c>
      <c r="K692" s="8" t="s">
        <v>2610</v>
      </c>
      <c r="L692" s="8">
        <v>32405411</v>
      </c>
      <c r="M692" s="38">
        <v>45359</v>
      </c>
      <c r="N692" s="8" t="s">
        <v>196</v>
      </c>
      <c r="O692" s="8" t="s">
        <v>21</v>
      </c>
      <c r="P692" s="8" t="s">
        <v>21</v>
      </c>
      <c r="Q692" s="8">
        <v>0</v>
      </c>
      <c r="R692" s="8">
        <v>26579</v>
      </c>
      <c r="S692" s="8">
        <v>26579</v>
      </c>
      <c r="T692" s="8">
        <v>24150</v>
      </c>
      <c r="U692" s="8">
        <v>108</v>
      </c>
      <c r="V692" s="8" t="s">
        <v>62</v>
      </c>
      <c r="W692" s="8" t="s">
        <v>62</v>
      </c>
      <c r="X692" s="8" t="s">
        <v>276</v>
      </c>
      <c r="Z692" s="8" t="s">
        <v>2615</v>
      </c>
      <c r="AA692" s="8">
        <v>0.03</v>
      </c>
      <c r="AB692" s="8" t="s">
        <v>552</v>
      </c>
      <c r="AC692" s="8">
        <v>2.4E-2</v>
      </c>
      <c r="AD692" s="8">
        <v>797.37</v>
      </c>
      <c r="AE692" s="8">
        <v>246.10185185185185</v>
      </c>
      <c r="AF692" s="8">
        <v>637.89599999999996</v>
      </c>
      <c r="AG692" s="8">
        <v>883.99785185185181</v>
      </c>
      <c r="AH692" s="8">
        <v>0.06</v>
      </c>
      <c r="AI692" s="8">
        <v>1594.74</v>
      </c>
    </row>
    <row r="693" spans="1:35" x14ac:dyDescent="0.25">
      <c r="A693" s="503" t="s">
        <v>2126</v>
      </c>
      <c r="B693" s="8" t="s">
        <v>49</v>
      </c>
      <c r="C693" s="8" t="s">
        <v>49</v>
      </c>
      <c r="D693" s="8" t="s">
        <v>133</v>
      </c>
      <c r="E693" s="8" t="s">
        <v>189</v>
      </c>
      <c r="F693" s="8" t="s">
        <v>966</v>
      </c>
      <c r="G693" s="8" t="s">
        <v>967</v>
      </c>
      <c r="H693" s="116">
        <v>0</v>
      </c>
      <c r="I693" s="8">
        <v>6010</v>
      </c>
      <c r="J693" s="8">
        <v>6010</v>
      </c>
      <c r="K693" s="8" t="s">
        <v>2061</v>
      </c>
      <c r="L693" s="8">
        <v>22704174</v>
      </c>
      <c r="M693" s="38">
        <v>45359</v>
      </c>
      <c r="N693" s="8" t="s">
        <v>196</v>
      </c>
      <c r="O693" s="8" t="s">
        <v>148</v>
      </c>
      <c r="P693" s="8" t="s">
        <v>1255</v>
      </c>
      <c r="Q693" s="8">
        <v>0</v>
      </c>
      <c r="R693" s="8">
        <v>261850</v>
      </c>
      <c r="S693" s="8">
        <v>261850</v>
      </c>
      <c r="T693" s="8">
        <v>23636</v>
      </c>
      <c r="U693" s="8">
        <v>168</v>
      </c>
      <c r="V693" s="8" t="s">
        <v>64</v>
      </c>
      <c r="W693" s="8" t="s">
        <v>64</v>
      </c>
      <c r="X693" s="8" t="s">
        <v>276</v>
      </c>
      <c r="Y693" s="8" t="s">
        <v>115</v>
      </c>
      <c r="Z693" s="8" t="s">
        <v>2071</v>
      </c>
      <c r="AA693" s="8">
        <v>0.04</v>
      </c>
      <c r="AB693" s="8" t="s">
        <v>552</v>
      </c>
      <c r="AC693" s="8">
        <v>1.7000000000000001E-2</v>
      </c>
      <c r="AD693" s="8">
        <v>10474</v>
      </c>
      <c r="AE693" s="8">
        <v>1558.6309523809523</v>
      </c>
      <c r="AF693" s="8">
        <v>4451.4500000000007</v>
      </c>
      <c r="AG693" s="8">
        <v>6010.080952380953</v>
      </c>
      <c r="AH693" s="8">
        <v>0.03</v>
      </c>
      <c r="AI693" s="8">
        <v>7855.5</v>
      </c>
    </row>
    <row r="694" spans="1:35" x14ac:dyDescent="0.25">
      <c r="A694" s="503" t="s">
        <v>2126</v>
      </c>
      <c r="B694" s="8" t="s">
        <v>184</v>
      </c>
      <c r="C694" s="8" t="s">
        <v>184</v>
      </c>
      <c r="D694" s="180" t="s">
        <v>101</v>
      </c>
      <c r="E694" s="8" t="s">
        <v>499</v>
      </c>
      <c r="F694" s="8" t="s">
        <v>755</v>
      </c>
      <c r="G694" s="8" t="s">
        <v>756</v>
      </c>
      <c r="H694" s="116">
        <v>0</v>
      </c>
      <c r="I694" s="8">
        <v>10126</v>
      </c>
      <c r="J694" s="8">
        <v>10126</v>
      </c>
      <c r="K694" s="8" t="s">
        <v>2150</v>
      </c>
      <c r="L694" s="8">
        <v>22976072</v>
      </c>
      <c r="M694" s="38">
        <v>45359</v>
      </c>
      <c r="N694" s="8" t="s">
        <v>196</v>
      </c>
      <c r="O694" s="8" t="s">
        <v>148</v>
      </c>
      <c r="P694" s="8" t="s">
        <v>340</v>
      </c>
      <c r="Q694" s="8">
        <v>0</v>
      </c>
      <c r="R694" s="8">
        <v>445538</v>
      </c>
      <c r="S694" s="8">
        <v>445538</v>
      </c>
      <c r="T694" s="8">
        <v>29523</v>
      </c>
      <c r="U694" s="8">
        <v>168</v>
      </c>
      <c r="V694" s="8" t="s">
        <v>64</v>
      </c>
      <c r="W694" s="8" t="s">
        <v>64</v>
      </c>
      <c r="X694" s="8" t="s">
        <v>276</v>
      </c>
      <c r="Y694" s="8" t="s">
        <v>609</v>
      </c>
      <c r="Z694" s="8" t="s">
        <v>2158</v>
      </c>
      <c r="AA694" s="8">
        <v>0.04</v>
      </c>
      <c r="AB694" s="8" t="s">
        <v>552</v>
      </c>
      <c r="AC694" s="8">
        <v>1.7000000000000001E-2</v>
      </c>
      <c r="AD694" s="8">
        <v>17821.52</v>
      </c>
      <c r="AE694" s="8">
        <v>2652.0119047619046</v>
      </c>
      <c r="AF694" s="8">
        <v>7574.1460000000006</v>
      </c>
      <c r="AG694" s="8">
        <v>10226.157904761905</v>
      </c>
      <c r="AH694" s="8">
        <v>0.03</v>
      </c>
      <c r="AI694" s="8">
        <v>13366.14</v>
      </c>
    </row>
    <row r="695" spans="1:35" x14ac:dyDescent="0.25">
      <c r="A695" s="503" t="s">
        <v>2126</v>
      </c>
      <c r="B695" s="8" t="s">
        <v>23</v>
      </c>
      <c r="C695" s="8" t="s">
        <v>23</v>
      </c>
      <c r="D695" s="180" t="s">
        <v>5937</v>
      </c>
      <c r="E695" s="8" t="s">
        <v>920</v>
      </c>
      <c r="F695" s="8" t="s">
        <v>2268</v>
      </c>
      <c r="G695" s="8" t="s">
        <v>2282</v>
      </c>
      <c r="H695" s="116">
        <v>2200</v>
      </c>
      <c r="I695" s="8">
        <v>1700</v>
      </c>
      <c r="J695" s="8">
        <v>-500</v>
      </c>
      <c r="K695" s="8" t="s">
        <v>2617</v>
      </c>
      <c r="L695" s="8">
        <v>29720425</v>
      </c>
      <c r="M695" s="38">
        <v>45359</v>
      </c>
      <c r="N695" s="8" t="s">
        <v>196</v>
      </c>
      <c r="O695" s="8" t="s">
        <v>128</v>
      </c>
      <c r="P695" s="8" t="s">
        <v>128</v>
      </c>
      <c r="Q695" s="8">
        <v>0</v>
      </c>
      <c r="R695" s="8">
        <v>81650</v>
      </c>
      <c r="S695" s="8">
        <v>81650</v>
      </c>
      <c r="T695" s="8">
        <v>34696</v>
      </c>
      <c r="U695" s="8">
        <v>144</v>
      </c>
      <c r="V695" s="8" t="s">
        <v>63</v>
      </c>
      <c r="W695" s="8" t="s">
        <v>63</v>
      </c>
      <c r="X695" s="8" t="s">
        <v>277</v>
      </c>
      <c r="Z695" s="8" t="s">
        <v>2620</v>
      </c>
      <c r="AA695" s="8">
        <v>0.03</v>
      </c>
      <c r="AB695" s="8" t="s">
        <v>552</v>
      </c>
      <c r="AC695" s="8">
        <v>0.02</v>
      </c>
      <c r="AD695" s="8">
        <v>2449.5</v>
      </c>
      <c r="AE695" s="8">
        <v>567.01388888888891</v>
      </c>
      <c r="AF695" s="8">
        <v>1633</v>
      </c>
      <c r="AG695" s="8">
        <v>2200.0138888888887</v>
      </c>
      <c r="AH695" s="8">
        <v>0.06</v>
      </c>
      <c r="AI695" s="8">
        <v>4899</v>
      </c>
    </row>
    <row r="696" spans="1:35" x14ac:dyDescent="0.25">
      <c r="A696" s="503" t="s">
        <v>2126</v>
      </c>
      <c r="B696" s="8" t="s">
        <v>24</v>
      </c>
      <c r="C696" s="8" t="s">
        <v>24</v>
      </c>
      <c r="D696" s="8" t="s">
        <v>420</v>
      </c>
      <c r="E696" s="8" t="s">
        <v>2082</v>
      </c>
      <c r="F696" s="8" t="s">
        <v>2618</v>
      </c>
      <c r="G696" s="8" t="s">
        <v>610</v>
      </c>
      <c r="H696" s="116">
        <v>0</v>
      </c>
      <c r="I696" s="8">
        <v>998</v>
      </c>
      <c r="J696" s="8">
        <v>998</v>
      </c>
      <c r="K696" s="8" t="s">
        <v>2619</v>
      </c>
      <c r="L696" s="8">
        <v>38433946</v>
      </c>
      <c r="M696" s="38">
        <v>45359</v>
      </c>
      <c r="N696" s="8" t="s">
        <v>196</v>
      </c>
      <c r="O696" s="8" t="s">
        <v>21</v>
      </c>
      <c r="P696" s="8" t="s">
        <v>21</v>
      </c>
      <c r="Q696" s="8">
        <v>0</v>
      </c>
      <c r="R696" s="8">
        <v>30000</v>
      </c>
      <c r="S696" s="8">
        <v>30000</v>
      </c>
      <c r="T696" s="8">
        <v>27900</v>
      </c>
      <c r="U696" s="8">
        <v>108</v>
      </c>
      <c r="V696" s="8" t="s">
        <v>62</v>
      </c>
      <c r="W696" s="8" t="s">
        <v>62</v>
      </c>
      <c r="X696" s="8" t="s">
        <v>276</v>
      </c>
      <c r="Z696" s="8" t="s">
        <v>2621</v>
      </c>
      <c r="AA696" s="8">
        <v>0.03</v>
      </c>
      <c r="AB696" s="8" t="s">
        <v>552</v>
      </c>
      <c r="AC696" s="8">
        <v>2.2499999999999999E-2</v>
      </c>
      <c r="AD696" s="8">
        <v>900</v>
      </c>
      <c r="AE696" s="8">
        <v>277.77777777777777</v>
      </c>
      <c r="AF696" s="8">
        <v>675</v>
      </c>
      <c r="AG696" s="8">
        <v>952.77777777777783</v>
      </c>
      <c r="AH696" s="8">
        <v>0.06</v>
      </c>
      <c r="AI696" s="8">
        <v>1800</v>
      </c>
    </row>
    <row r="697" spans="1:35" x14ac:dyDescent="0.25">
      <c r="A697" s="503" t="s">
        <v>2126</v>
      </c>
      <c r="B697" s="8" t="s">
        <v>23</v>
      </c>
      <c r="C697" s="8" t="s">
        <v>23</v>
      </c>
      <c r="D697" s="180" t="s">
        <v>5937</v>
      </c>
      <c r="E697" s="8" t="s">
        <v>447</v>
      </c>
      <c r="F697" s="8" t="s">
        <v>1998</v>
      </c>
      <c r="G697" s="8" t="s">
        <v>2004</v>
      </c>
      <c r="H697" s="116">
        <v>0</v>
      </c>
      <c r="I697" s="8">
        <v>5245</v>
      </c>
      <c r="J697" s="8">
        <v>5245</v>
      </c>
      <c r="K697" s="8" t="s">
        <v>2622</v>
      </c>
      <c r="L697" s="8">
        <v>318035</v>
      </c>
      <c r="M697" s="38">
        <v>45360</v>
      </c>
      <c r="N697" s="8" t="s">
        <v>196</v>
      </c>
      <c r="O697" s="8" t="s">
        <v>43</v>
      </c>
      <c r="P697" s="8" t="s">
        <v>43</v>
      </c>
      <c r="Q697" s="8">
        <v>0</v>
      </c>
      <c r="R697" s="8">
        <v>228520</v>
      </c>
      <c r="S697" s="8">
        <v>228520</v>
      </c>
      <c r="T697" s="8">
        <v>30379</v>
      </c>
      <c r="U697" s="8">
        <v>168</v>
      </c>
      <c r="V697" s="8" t="s">
        <v>64</v>
      </c>
      <c r="W697" s="8" t="s">
        <v>64</v>
      </c>
      <c r="X697" s="8" t="s">
        <v>276</v>
      </c>
      <c r="Y697" s="8" t="s">
        <v>115</v>
      </c>
      <c r="Z697" s="8" t="s">
        <v>2431</v>
      </c>
      <c r="AA697" s="8">
        <v>0.04</v>
      </c>
      <c r="AB697" s="8" t="s">
        <v>552</v>
      </c>
      <c r="AC697" s="8">
        <v>1.7000000000000001E-2</v>
      </c>
      <c r="AD697" s="8">
        <v>9140.8000000000011</v>
      </c>
      <c r="AE697" s="8">
        <v>1360.2380952380952</v>
      </c>
      <c r="AF697" s="8">
        <v>3884.84</v>
      </c>
      <c r="AG697" s="8">
        <v>5245.0780952380956</v>
      </c>
      <c r="AH697" s="8">
        <v>0.03</v>
      </c>
      <c r="AI697" s="8">
        <v>6855.5999999999995</v>
      </c>
    </row>
    <row r="698" spans="1:35" x14ac:dyDescent="0.25">
      <c r="A698" s="503" t="s">
        <v>2126</v>
      </c>
      <c r="B698" s="8" t="s">
        <v>184</v>
      </c>
      <c r="C698" s="8" t="s">
        <v>184</v>
      </c>
      <c r="D698" s="180" t="s">
        <v>101</v>
      </c>
      <c r="E698" s="8" t="s">
        <v>499</v>
      </c>
      <c r="F698" s="8" t="s">
        <v>2623</v>
      </c>
      <c r="G698" s="8" t="s">
        <v>2642</v>
      </c>
      <c r="H698" s="116">
        <v>0</v>
      </c>
      <c r="I698" s="8">
        <v>1315</v>
      </c>
      <c r="J698" s="8">
        <v>1315</v>
      </c>
      <c r="K698" s="8" t="s">
        <v>2624</v>
      </c>
      <c r="L698" s="8">
        <v>34758126</v>
      </c>
      <c r="M698" s="38">
        <v>45360</v>
      </c>
      <c r="N698" s="8" t="s">
        <v>196</v>
      </c>
      <c r="O698" s="8" t="s">
        <v>21</v>
      </c>
      <c r="P698" s="8" t="s">
        <v>21</v>
      </c>
      <c r="Q698" s="8">
        <v>0</v>
      </c>
      <c r="R698" s="8">
        <v>31380</v>
      </c>
      <c r="S698" s="8">
        <v>31380</v>
      </c>
      <c r="T698" s="8">
        <v>28711</v>
      </c>
      <c r="U698" s="8">
        <v>84</v>
      </c>
      <c r="V698" s="8" t="s">
        <v>62</v>
      </c>
      <c r="W698" s="8" t="s">
        <v>62</v>
      </c>
      <c r="X698" s="8" t="s">
        <v>276</v>
      </c>
      <c r="Z698" s="8" t="s">
        <v>2641</v>
      </c>
      <c r="AA698" s="8">
        <v>0.03</v>
      </c>
      <c r="AB698" s="8" t="s">
        <v>552</v>
      </c>
      <c r="AC698" s="8">
        <v>0.03</v>
      </c>
      <c r="AD698" s="8">
        <v>941.4</v>
      </c>
      <c r="AE698" s="8">
        <v>373.57142857142856</v>
      </c>
      <c r="AF698" s="8">
        <v>941.4</v>
      </c>
      <c r="AG698" s="8">
        <v>1314.9714285714285</v>
      </c>
      <c r="AH698" s="8">
        <v>0.06</v>
      </c>
      <c r="AI698" s="8">
        <v>1882.8</v>
      </c>
    </row>
    <row r="699" spans="1:35" x14ac:dyDescent="0.25">
      <c r="A699" s="503" t="s">
        <v>2126</v>
      </c>
      <c r="B699" s="8" t="s">
        <v>33</v>
      </c>
      <c r="C699" s="8" t="s">
        <v>39</v>
      </c>
      <c r="D699" s="8" t="s">
        <v>167</v>
      </c>
      <c r="E699" s="8" t="s">
        <v>921</v>
      </c>
      <c r="F699" s="8" t="s">
        <v>2239</v>
      </c>
      <c r="G699" s="8" t="s">
        <v>2243</v>
      </c>
      <c r="H699" s="116">
        <v>0</v>
      </c>
      <c r="I699" s="8">
        <v>5885</v>
      </c>
      <c r="J699" s="8">
        <v>5885</v>
      </c>
      <c r="K699" s="8" t="s">
        <v>2625</v>
      </c>
      <c r="L699" s="8">
        <v>23603343</v>
      </c>
      <c r="M699" s="38">
        <v>45360</v>
      </c>
      <c r="N699" s="8" t="s">
        <v>196</v>
      </c>
      <c r="O699" s="8" t="s">
        <v>43</v>
      </c>
      <c r="P699" s="8" t="s">
        <v>43</v>
      </c>
      <c r="Q699" s="8">
        <v>0</v>
      </c>
      <c r="R699" s="8">
        <v>247690</v>
      </c>
      <c r="S699" s="8">
        <v>247690</v>
      </c>
      <c r="T699" s="8">
        <v>52286</v>
      </c>
      <c r="U699" s="8">
        <v>168</v>
      </c>
      <c r="V699" s="8" t="s">
        <v>64</v>
      </c>
      <c r="W699" s="8" t="s">
        <v>64</v>
      </c>
      <c r="X699" s="8" t="s">
        <v>276</v>
      </c>
      <c r="Y699" s="8" t="s">
        <v>2626</v>
      </c>
      <c r="Z699" s="8" t="s">
        <v>2643</v>
      </c>
      <c r="AA699" s="8">
        <v>0.04</v>
      </c>
      <c r="AB699" s="8" t="s">
        <v>552</v>
      </c>
      <c r="AC699" s="8">
        <v>1.7000000000000001E-2</v>
      </c>
      <c r="AD699" s="8">
        <v>9907.6</v>
      </c>
      <c r="AE699" s="8">
        <v>1474.3452380952381</v>
      </c>
      <c r="AF699" s="8">
        <v>4210.7300000000005</v>
      </c>
      <c r="AG699" s="8">
        <v>5685.0752380952381</v>
      </c>
      <c r="AH699" s="8">
        <v>0.03</v>
      </c>
      <c r="AI699" s="8">
        <v>7430.7</v>
      </c>
    </row>
    <row r="700" spans="1:35" x14ac:dyDescent="0.25">
      <c r="A700" s="503" t="s">
        <v>2126</v>
      </c>
      <c r="B700" s="8" t="s">
        <v>31</v>
      </c>
      <c r="C700" s="8" t="s">
        <v>31</v>
      </c>
      <c r="D700" s="8" t="s">
        <v>101</v>
      </c>
      <c r="E700" s="8" t="s">
        <v>32</v>
      </c>
      <c r="F700" s="8" t="s">
        <v>642</v>
      </c>
      <c r="G700" s="8" t="s">
        <v>1995</v>
      </c>
      <c r="H700" s="116">
        <v>11200</v>
      </c>
      <c r="I700" s="8">
        <v>10855</v>
      </c>
      <c r="J700" s="8">
        <v>-345</v>
      </c>
      <c r="K700" s="8" t="s">
        <v>2627</v>
      </c>
      <c r="L700" s="8">
        <v>29061866</v>
      </c>
      <c r="M700" s="38">
        <v>45360</v>
      </c>
      <c r="N700" s="8" t="s">
        <v>196</v>
      </c>
      <c r="O700" s="8" t="s">
        <v>128</v>
      </c>
      <c r="P700" s="8" t="s">
        <v>128</v>
      </c>
      <c r="Q700" s="8">
        <v>403090</v>
      </c>
      <c r="R700" s="8">
        <v>472930</v>
      </c>
      <c r="S700" s="8">
        <v>69840</v>
      </c>
      <c r="T700" s="8">
        <v>40364</v>
      </c>
      <c r="U700" s="8">
        <v>168</v>
      </c>
      <c r="V700" s="8" t="s">
        <v>63</v>
      </c>
      <c r="W700" s="8" t="s">
        <v>63</v>
      </c>
      <c r="X700" s="8" t="s">
        <v>277</v>
      </c>
      <c r="Z700" s="8" t="s">
        <v>2644</v>
      </c>
      <c r="AA700" s="8">
        <v>0.04</v>
      </c>
      <c r="AB700" s="8" t="s">
        <v>552</v>
      </c>
      <c r="AC700" s="8">
        <v>1.7000000000000001E-2</v>
      </c>
      <c r="AD700" s="8">
        <v>18917.2</v>
      </c>
      <c r="AE700" s="8">
        <v>2815.0595238095239</v>
      </c>
      <c r="AF700" s="8">
        <v>8039.81</v>
      </c>
      <c r="AG700" s="8">
        <v>10854.869523809524</v>
      </c>
      <c r="AH700" s="8">
        <v>0.03</v>
      </c>
      <c r="AI700" s="8">
        <v>2095.1999999999998</v>
      </c>
    </row>
    <row r="701" spans="1:35" x14ac:dyDescent="0.25">
      <c r="A701" s="503" t="s">
        <v>2126</v>
      </c>
      <c r="B701" s="8" t="s">
        <v>38</v>
      </c>
      <c r="C701" s="8" t="s">
        <v>38</v>
      </c>
      <c r="D701" s="8" t="s">
        <v>101</v>
      </c>
      <c r="E701" s="8" t="s">
        <v>2083</v>
      </c>
      <c r="F701" s="8" t="s">
        <v>2083</v>
      </c>
      <c r="G701" s="8" t="s">
        <v>1250</v>
      </c>
      <c r="H701" s="116">
        <v>0</v>
      </c>
      <c r="I701" s="8">
        <v>4994</v>
      </c>
      <c r="J701" s="8">
        <v>4994</v>
      </c>
      <c r="K701" s="8" t="s">
        <v>2628</v>
      </c>
      <c r="L701" s="8">
        <v>25364666</v>
      </c>
      <c r="M701" s="38">
        <v>45360</v>
      </c>
      <c r="N701" s="8" t="s">
        <v>196</v>
      </c>
      <c r="O701" s="8" t="s">
        <v>173</v>
      </c>
      <c r="P701" s="8" t="s">
        <v>479</v>
      </c>
      <c r="Q701" s="8">
        <v>0</v>
      </c>
      <c r="R701" s="8">
        <v>217613</v>
      </c>
      <c r="S701" s="8">
        <v>217613</v>
      </c>
      <c r="T701" s="8">
        <v>203456</v>
      </c>
      <c r="U701" s="8">
        <v>168</v>
      </c>
      <c r="V701" s="8" t="s">
        <v>62</v>
      </c>
      <c r="W701" s="8" t="s">
        <v>62</v>
      </c>
      <c r="X701" s="8" t="s">
        <v>276</v>
      </c>
      <c r="Z701" s="8" t="s">
        <v>2645</v>
      </c>
      <c r="AA701" s="8">
        <v>0.04</v>
      </c>
      <c r="AB701" s="8" t="s">
        <v>552</v>
      </c>
      <c r="AC701" s="8">
        <v>1.7000000000000001E-2</v>
      </c>
      <c r="AD701" s="8">
        <v>8704.52</v>
      </c>
      <c r="AE701" s="8">
        <v>1295.3154761904761</v>
      </c>
      <c r="AF701" s="8">
        <v>3699.4210000000003</v>
      </c>
      <c r="AG701" s="8">
        <v>4994.7364761904764</v>
      </c>
      <c r="AH701" s="8">
        <v>0.03</v>
      </c>
      <c r="AI701" s="8">
        <v>6528.3899999999994</v>
      </c>
    </row>
    <row r="702" spans="1:35" x14ac:dyDescent="0.25">
      <c r="A702" s="503" t="s">
        <v>2126</v>
      </c>
      <c r="B702" s="8" t="s">
        <v>29</v>
      </c>
      <c r="C702" s="8" t="s">
        <v>29</v>
      </c>
      <c r="D702" s="8" t="s">
        <v>168</v>
      </c>
      <c r="E702" s="8" t="s">
        <v>404</v>
      </c>
      <c r="F702" s="8" t="s">
        <v>608</v>
      </c>
      <c r="G702" s="8" t="s">
        <v>2354</v>
      </c>
      <c r="H702" s="116">
        <v>0</v>
      </c>
      <c r="I702" s="8">
        <v>4022</v>
      </c>
      <c r="J702" s="8">
        <v>4022</v>
      </c>
      <c r="K702" s="8" t="s">
        <v>2385</v>
      </c>
      <c r="L702" s="8">
        <v>27450687</v>
      </c>
      <c r="M702" s="38">
        <v>45360</v>
      </c>
      <c r="N702" s="8" t="s">
        <v>196</v>
      </c>
      <c r="O702" s="8" t="s">
        <v>43</v>
      </c>
      <c r="P702" s="8" t="s">
        <v>43</v>
      </c>
      <c r="Q702" s="8">
        <v>0</v>
      </c>
      <c r="R702" s="8">
        <v>166521</v>
      </c>
      <c r="S702" s="8">
        <v>166521</v>
      </c>
      <c r="T702" s="8">
        <v>39743.730000000003</v>
      </c>
      <c r="U702" s="8">
        <v>168</v>
      </c>
      <c r="V702" s="8" t="s">
        <v>64</v>
      </c>
      <c r="W702" s="8" t="s">
        <v>64</v>
      </c>
      <c r="X702" s="8" t="s">
        <v>276</v>
      </c>
      <c r="Y702" s="8" t="s">
        <v>534</v>
      </c>
      <c r="Z702" s="8" t="s">
        <v>2391</v>
      </c>
      <c r="AA702" s="8">
        <v>0.04</v>
      </c>
      <c r="AB702" s="8" t="s">
        <v>552</v>
      </c>
      <c r="AC702" s="8">
        <v>1.7000000000000001E-2</v>
      </c>
      <c r="AD702" s="8">
        <v>6660.84</v>
      </c>
      <c r="AE702" s="8">
        <v>991.19642857142856</v>
      </c>
      <c r="AF702" s="8">
        <v>2830.8570000000004</v>
      </c>
      <c r="AG702" s="8">
        <v>3822.0534285714289</v>
      </c>
      <c r="AH702" s="8">
        <v>0.03</v>
      </c>
      <c r="AI702" s="8">
        <v>4995.63</v>
      </c>
    </row>
    <row r="703" spans="1:35" x14ac:dyDescent="0.25">
      <c r="A703" s="503" t="s">
        <v>2126</v>
      </c>
      <c r="B703" s="8" t="s">
        <v>39</v>
      </c>
      <c r="C703" s="8" t="s">
        <v>39</v>
      </c>
      <c r="D703" s="8" t="s">
        <v>167</v>
      </c>
      <c r="E703" s="8" t="s">
        <v>451</v>
      </c>
      <c r="F703" s="8" t="s">
        <v>859</v>
      </c>
      <c r="G703" s="8" t="s">
        <v>584</v>
      </c>
      <c r="H703" s="116">
        <v>4246</v>
      </c>
      <c r="I703" s="8">
        <v>4208</v>
      </c>
      <c r="J703" s="8">
        <v>-38</v>
      </c>
      <c r="K703" s="8" t="s">
        <v>2629</v>
      </c>
      <c r="L703" s="8">
        <v>27835987</v>
      </c>
      <c r="M703" s="38">
        <v>45360</v>
      </c>
      <c r="N703" s="8" t="s">
        <v>196</v>
      </c>
      <c r="O703" s="8" t="s">
        <v>43</v>
      </c>
      <c r="P703" s="8" t="s">
        <v>43</v>
      </c>
      <c r="Q703" s="8">
        <v>131049</v>
      </c>
      <c r="R703" s="8">
        <v>174668</v>
      </c>
      <c r="S703" s="8">
        <v>43619</v>
      </c>
      <c r="T703" s="8">
        <v>31998</v>
      </c>
      <c r="U703" s="8">
        <v>168</v>
      </c>
      <c r="V703" s="8" t="s">
        <v>63</v>
      </c>
      <c r="W703" s="8" t="s">
        <v>63</v>
      </c>
      <c r="X703" s="8" t="s">
        <v>277</v>
      </c>
      <c r="Z703" s="8" t="s">
        <v>2646</v>
      </c>
      <c r="AA703" s="8">
        <v>0.04</v>
      </c>
      <c r="AB703" s="8" t="s">
        <v>552</v>
      </c>
      <c r="AC703" s="8">
        <v>1.7000000000000001E-2</v>
      </c>
      <c r="AD703" s="8">
        <v>6986.72</v>
      </c>
      <c r="AE703" s="8">
        <v>1039.6904761904761</v>
      </c>
      <c r="AF703" s="8">
        <v>2969.3560000000002</v>
      </c>
      <c r="AG703" s="8">
        <v>4009.0464761904764</v>
      </c>
      <c r="AH703" s="8">
        <v>0.03</v>
      </c>
      <c r="AI703" s="8">
        <v>1308.57</v>
      </c>
    </row>
    <row r="704" spans="1:35" x14ac:dyDescent="0.25">
      <c r="A704" s="503" t="s">
        <v>2126</v>
      </c>
      <c r="B704" s="8" t="s">
        <v>23</v>
      </c>
      <c r="C704" s="8" t="s">
        <v>23</v>
      </c>
      <c r="D704" s="180" t="s">
        <v>5937</v>
      </c>
      <c r="E704" s="8" t="s">
        <v>48</v>
      </c>
      <c r="F704" s="8" t="s">
        <v>531</v>
      </c>
      <c r="G704" s="8" t="s">
        <v>659</v>
      </c>
      <c r="H704" s="116">
        <v>14020</v>
      </c>
      <c r="I704" s="8">
        <v>14130</v>
      </c>
      <c r="J704" s="8">
        <v>110</v>
      </c>
      <c r="K704" s="8" t="s">
        <v>2630</v>
      </c>
      <c r="L704" s="8">
        <v>21428698</v>
      </c>
      <c r="M704" s="38">
        <v>45360</v>
      </c>
      <c r="N704" s="8" t="s">
        <v>196</v>
      </c>
      <c r="O704" s="8" t="s">
        <v>43</v>
      </c>
      <c r="P704" s="8" t="s">
        <v>43</v>
      </c>
      <c r="Q704" s="8">
        <v>465413</v>
      </c>
      <c r="R704" s="8">
        <v>578861</v>
      </c>
      <c r="S704" s="8">
        <v>113448</v>
      </c>
      <c r="T704" s="8">
        <v>77616</v>
      </c>
      <c r="U704" s="8">
        <v>156</v>
      </c>
      <c r="V704" s="8" t="s">
        <v>63</v>
      </c>
      <c r="W704" s="8" t="s">
        <v>63</v>
      </c>
      <c r="X704" s="8" t="s">
        <v>277</v>
      </c>
      <c r="Z704" s="8" t="s">
        <v>2631</v>
      </c>
      <c r="AA704" s="8">
        <v>0.04</v>
      </c>
      <c r="AB704" s="8" t="s">
        <v>552</v>
      </c>
      <c r="AC704" s="8">
        <v>1.7999999999999999E-2</v>
      </c>
      <c r="AD704" s="8">
        <v>23154.44</v>
      </c>
      <c r="AE704" s="8">
        <v>3710.647435897436</v>
      </c>
      <c r="AF704" s="8">
        <v>10419.498</v>
      </c>
      <c r="AG704" s="8">
        <v>14130.145435897435</v>
      </c>
      <c r="AH704" s="8">
        <v>0.03</v>
      </c>
      <c r="AI704" s="8">
        <v>3403.44</v>
      </c>
    </row>
    <row r="705" spans="1:35" x14ac:dyDescent="0.25">
      <c r="A705" s="503" t="s">
        <v>2126</v>
      </c>
      <c r="B705" s="8" t="s">
        <v>31</v>
      </c>
      <c r="C705" s="8" t="s">
        <v>31</v>
      </c>
      <c r="D705" s="8" t="s">
        <v>101</v>
      </c>
      <c r="E705" s="8" t="s">
        <v>456</v>
      </c>
      <c r="F705" s="8" t="s">
        <v>1351</v>
      </c>
      <c r="G705" s="8">
        <v>21</v>
      </c>
      <c r="H705" s="116">
        <v>0</v>
      </c>
      <c r="I705" s="8">
        <v>4542</v>
      </c>
      <c r="J705" s="8">
        <v>4542</v>
      </c>
      <c r="K705" s="8" t="s">
        <v>2632</v>
      </c>
      <c r="L705" s="8">
        <v>23616258</v>
      </c>
      <c r="M705" s="38">
        <v>45360</v>
      </c>
      <c r="N705" s="8" t="s">
        <v>196</v>
      </c>
      <c r="O705" s="8" t="s">
        <v>128</v>
      </c>
      <c r="P705" s="8" t="s">
        <v>128</v>
      </c>
      <c r="Q705" s="8">
        <v>0</v>
      </c>
      <c r="R705" s="8">
        <v>197891</v>
      </c>
      <c r="S705" s="8">
        <v>197891</v>
      </c>
      <c r="T705" s="8">
        <v>18631</v>
      </c>
      <c r="U705" s="8">
        <v>168</v>
      </c>
      <c r="V705" s="8" t="s">
        <v>64</v>
      </c>
      <c r="W705" s="8" t="s">
        <v>64</v>
      </c>
      <c r="X705" s="8" t="s">
        <v>276</v>
      </c>
      <c r="Y705" s="8" t="s">
        <v>115</v>
      </c>
      <c r="Z705" s="8" t="s">
        <v>1352</v>
      </c>
      <c r="AA705" s="8">
        <v>0.04</v>
      </c>
      <c r="AB705" s="8" t="s">
        <v>552</v>
      </c>
      <c r="AC705" s="8">
        <v>1.7000000000000001E-2</v>
      </c>
      <c r="AD705" s="8">
        <v>7915.64</v>
      </c>
      <c r="AE705" s="8">
        <v>1177.922619047619</v>
      </c>
      <c r="AF705" s="8">
        <v>3364.1470000000004</v>
      </c>
      <c r="AG705" s="8">
        <v>4542.0696190476192</v>
      </c>
      <c r="AH705" s="8">
        <v>0.03</v>
      </c>
      <c r="AI705" s="8">
        <v>5936.73</v>
      </c>
    </row>
    <row r="706" spans="1:35" x14ac:dyDescent="0.25">
      <c r="A706" s="503" t="s">
        <v>2126</v>
      </c>
      <c r="B706" s="8" t="s">
        <v>24</v>
      </c>
      <c r="C706" s="8" t="s">
        <v>24</v>
      </c>
      <c r="D706" s="8" t="s">
        <v>420</v>
      </c>
      <c r="E706" s="8" t="s">
        <v>2082</v>
      </c>
      <c r="F706" s="8" t="s">
        <v>2582</v>
      </c>
      <c r="G706" s="8" t="s">
        <v>2585</v>
      </c>
      <c r="H706" s="116">
        <v>0</v>
      </c>
      <c r="I706" s="8">
        <v>4317</v>
      </c>
      <c r="J706" s="8">
        <v>4317</v>
      </c>
      <c r="K706" s="8" t="s">
        <v>2633</v>
      </c>
      <c r="L706" s="8">
        <v>39084077</v>
      </c>
      <c r="M706" s="38">
        <v>45360</v>
      </c>
      <c r="N706" s="8" t="s">
        <v>196</v>
      </c>
      <c r="O706" s="8" t="s">
        <v>21</v>
      </c>
      <c r="P706" s="8" t="s">
        <v>21</v>
      </c>
      <c r="Q706" s="8">
        <v>0</v>
      </c>
      <c r="R706" s="8">
        <v>140012</v>
      </c>
      <c r="S706" s="8">
        <v>140012</v>
      </c>
      <c r="T706" s="8">
        <v>131911</v>
      </c>
      <c r="U706" s="8">
        <v>120</v>
      </c>
      <c r="V706" s="8" t="s">
        <v>62</v>
      </c>
      <c r="W706" s="8" t="s">
        <v>62</v>
      </c>
      <c r="X706" s="8" t="s">
        <v>276</v>
      </c>
      <c r="Z706" s="8" t="s">
        <v>2647</v>
      </c>
      <c r="AA706" s="8">
        <v>0.03</v>
      </c>
      <c r="AB706" s="8" t="s">
        <v>552</v>
      </c>
      <c r="AC706" s="8">
        <v>2.2499999999999999E-2</v>
      </c>
      <c r="AD706" s="8">
        <v>4200.3599999999997</v>
      </c>
      <c r="AE706" s="8">
        <v>1166.7666666666667</v>
      </c>
      <c r="AF706" s="8">
        <v>3150.27</v>
      </c>
      <c r="AG706" s="8">
        <v>4317.0366666666669</v>
      </c>
      <c r="AH706" s="8">
        <v>0.06</v>
      </c>
      <c r="AI706" s="8">
        <v>8400.7199999999993</v>
      </c>
    </row>
    <row r="707" spans="1:35" x14ac:dyDescent="0.25">
      <c r="A707" s="503" t="s">
        <v>2126</v>
      </c>
      <c r="B707" s="8" t="s">
        <v>31</v>
      </c>
      <c r="C707" s="8" t="s">
        <v>31</v>
      </c>
      <c r="D707" s="8" t="s">
        <v>101</v>
      </c>
      <c r="E707" s="8" t="s">
        <v>2672</v>
      </c>
      <c r="F707" s="8" t="s">
        <v>2673</v>
      </c>
      <c r="G707" s="8" t="s">
        <v>2681</v>
      </c>
      <c r="H707" s="116">
        <v>0</v>
      </c>
      <c r="I707" s="8">
        <v>3643</v>
      </c>
      <c r="J707" s="8">
        <v>3643</v>
      </c>
      <c r="K707" s="8" t="s">
        <v>2674</v>
      </c>
      <c r="L707" s="8">
        <v>22560029</v>
      </c>
      <c r="M707" s="38">
        <v>45362</v>
      </c>
      <c r="N707" s="8" t="s">
        <v>210</v>
      </c>
      <c r="O707" s="8" t="s">
        <v>173</v>
      </c>
      <c r="P707" s="8" t="s">
        <v>479</v>
      </c>
      <c r="Q707" s="8">
        <v>0</v>
      </c>
      <c r="R707" s="8">
        <v>150000</v>
      </c>
      <c r="S707" s="8">
        <v>150000</v>
      </c>
      <c r="T707" s="8">
        <v>139900</v>
      </c>
      <c r="U707" s="8">
        <v>168</v>
      </c>
      <c r="V707" s="8" t="s">
        <v>62</v>
      </c>
      <c r="W707" s="8" t="s">
        <v>62</v>
      </c>
      <c r="X707" s="8" t="s">
        <v>276</v>
      </c>
      <c r="Z707" s="8" t="s">
        <v>2680</v>
      </c>
      <c r="AA707" s="8">
        <v>0.04</v>
      </c>
      <c r="AB707" s="8" t="s">
        <v>552</v>
      </c>
      <c r="AC707" s="8">
        <v>1.7000000000000001E-2</v>
      </c>
      <c r="AD707" s="8">
        <v>6000</v>
      </c>
      <c r="AE707" s="8">
        <v>892.85714285714289</v>
      </c>
      <c r="AF707" s="8">
        <v>2550</v>
      </c>
      <c r="AG707" s="8">
        <v>3442.8571428571431</v>
      </c>
      <c r="AH707" s="8">
        <v>0.03</v>
      </c>
      <c r="AI707" s="8">
        <v>4500</v>
      </c>
    </row>
    <row r="708" spans="1:35" x14ac:dyDescent="0.25">
      <c r="A708" s="503" t="s">
        <v>2126</v>
      </c>
      <c r="B708" s="8" t="s">
        <v>49</v>
      </c>
      <c r="C708" s="8" t="s">
        <v>49</v>
      </c>
      <c r="D708" s="8" t="s">
        <v>133</v>
      </c>
      <c r="E708" s="8" t="s">
        <v>189</v>
      </c>
      <c r="F708" s="8" t="s">
        <v>775</v>
      </c>
      <c r="G708" s="8" t="s">
        <v>776</v>
      </c>
      <c r="H708" s="116">
        <v>0</v>
      </c>
      <c r="I708" s="8">
        <v>3046</v>
      </c>
      <c r="J708" s="8">
        <v>3046</v>
      </c>
      <c r="K708" s="8" t="s">
        <v>2675</v>
      </c>
      <c r="L708" s="8">
        <v>25321955</v>
      </c>
      <c r="M708" s="38">
        <v>45362</v>
      </c>
      <c r="N708" s="8" t="s">
        <v>210</v>
      </c>
      <c r="O708" s="8" t="s">
        <v>43</v>
      </c>
      <c r="P708" s="8" t="s">
        <v>43</v>
      </c>
      <c r="Q708" s="8">
        <v>0</v>
      </c>
      <c r="R708" s="8">
        <v>132711</v>
      </c>
      <c r="S708" s="8">
        <v>132711</v>
      </c>
      <c r="T708" s="8">
        <v>123648</v>
      </c>
      <c r="U708" s="8">
        <v>168</v>
      </c>
      <c r="V708" s="8" t="s">
        <v>62</v>
      </c>
      <c r="W708" s="8" t="s">
        <v>62</v>
      </c>
      <c r="X708" s="8" t="s">
        <v>276</v>
      </c>
      <c r="Z708" s="8" t="s">
        <v>2682</v>
      </c>
      <c r="AA708" s="8">
        <v>0.04</v>
      </c>
      <c r="AB708" s="8" t="s">
        <v>552</v>
      </c>
      <c r="AC708" s="8">
        <v>1.7000000000000001E-2</v>
      </c>
      <c r="AD708" s="8">
        <v>5308.4400000000005</v>
      </c>
      <c r="AE708" s="8">
        <v>789.94642857142856</v>
      </c>
      <c r="AF708" s="8">
        <v>2256.087</v>
      </c>
      <c r="AG708" s="8">
        <v>3046.0334285714284</v>
      </c>
      <c r="AH708" s="8">
        <v>0.03</v>
      </c>
      <c r="AI708" s="8">
        <v>3981.33</v>
      </c>
    </row>
    <row r="709" spans="1:35" x14ac:dyDescent="0.25">
      <c r="A709" s="503" t="s">
        <v>2126</v>
      </c>
      <c r="B709" s="8" t="s">
        <v>38</v>
      </c>
      <c r="C709" s="8" t="s">
        <v>38</v>
      </c>
      <c r="D709" s="8" t="s">
        <v>101</v>
      </c>
      <c r="E709" s="8" t="s">
        <v>2083</v>
      </c>
      <c r="F709" s="8" t="s">
        <v>2676</v>
      </c>
      <c r="G709" s="8" t="s">
        <v>2684</v>
      </c>
      <c r="H709" s="116">
        <v>0</v>
      </c>
      <c r="I709" s="8">
        <v>2179</v>
      </c>
      <c r="J709" s="8">
        <v>2179</v>
      </c>
      <c r="K709" s="8" t="s">
        <v>2677</v>
      </c>
      <c r="L709" s="8">
        <v>22542664</v>
      </c>
      <c r="M709" s="38">
        <v>45362</v>
      </c>
      <c r="N709" s="8" t="s">
        <v>210</v>
      </c>
      <c r="O709" s="8" t="s">
        <v>173</v>
      </c>
      <c r="P709" s="8" t="s">
        <v>349</v>
      </c>
      <c r="Q709" s="8">
        <v>0</v>
      </c>
      <c r="R709" s="8">
        <v>80871</v>
      </c>
      <c r="S709" s="8">
        <v>80871</v>
      </c>
      <c r="T709" s="8">
        <v>75727</v>
      </c>
      <c r="U709" s="8">
        <v>144</v>
      </c>
      <c r="V709" s="8" t="s">
        <v>62</v>
      </c>
      <c r="W709" s="8" t="s">
        <v>62</v>
      </c>
      <c r="X709" s="8" t="s">
        <v>276</v>
      </c>
      <c r="Z709" s="8" t="s">
        <v>2683</v>
      </c>
      <c r="AA709" s="8">
        <v>0.03</v>
      </c>
      <c r="AB709" s="8" t="s">
        <v>552</v>
      </c>
      <c r="AC709" s="8">
        <v>0.02</v>
      </c>
      <c r="AD709" s="8">
        <v>2426.13</v>
      </c>
      <c r="AE709" s="8">
        <v>561.60416666666663</v>
      </c>
      <c r="AF709" s="8">
        <v>1617.42</v>
      </c>
      <c r="AG709" s="8">
        <v>2179.0241666666666</v>
      </c>
      <c r="AH709" s="8">
        <v>0.06</v>
      </c>
      <c r="AI709" s="8">
        <v>4852.26</v>
      </c>
    </row>
    <row r="710" spans="1:35" x14ac:dyDescent="0.25">
      <c r="A710" s="503" t="s">
        <v>2126</v>
      </c>
      <c r="B710" s="8" t="s">
        <v>20</v>
      </c>
      <c r="C710" s="8" t="s">
        <v>184</v>
      </c>
      <c r="D710" s="180" t="s">
        <v>101</v>
      </c>
      <c r="E710" s="8" t="s">
        <v>206</v>
      </c>
      <c r="F710" s="8" t="s">
        <v>2399</v>
      </c>
      <c r="G710" s="8" t="s">
        <v>2685</v>
      </c>
      <c r="H710" s="116">
        <v>0</v>
      </c>
      <c r="I710" s="8">
        <v>29111</v>
      </c>
      <c r="J710" s="8">
        <v>29111</v>
      </c>
      <c r="K710" s="8" t="s">
        <v>2388</v>
      </c>
      <c r="L710" s="8">
        <v>13832576</v>
      </c>
      <c r="M710" s="38">
        <v>45362</v>
      </c>
      <c r="N710" s="8" t="s">
        <v>210</v>
      </c>
      <c r="O710" s="8" t="s">
        <v>43</v>
      </c>
      <c r="P710" s="8" t="s">
        <v>43</v>
      </c>
      <c r="Q710" s="8">
        <v>0</v>
      </c>
      <c r="R710" s="8">
        <v>875281</v>
      </c>
      <c r="S710" s="8">
        <v>875281</v>
      </c>
      <c r="T710" s="8">
        <v>116611</v>
      </c>
      <c r="U710" s="8">
        <v>108</v>
      </c>
      <c r="V710" s="8" t="s">
        <v>64</v>
      </c>
      <c r="W710" s="8" t="s">
        <v>64</v>
      </c>
      <c r="X710" s="8" t="s">
        <v>276</v>
      </c>
      <c r="Y710" s="8" t="s">
        <v>534</v>
      </c>
      <c r="Z710" s="8" t="s">
        <v>2400</v>
      </c>
      <c r="AA710" s="8">
        <v>0.03</v>
      </c>
      <c r="AB710" s="8" t="s">
        <v>552</v>
      </c>
      <c r="AC710" s="8">
        <v>2.2499999999999999E-2</v>
      </c>
      <c r="AD710" s="8">
        <v>26258.43</v>
      </c>
      <c r="AE710" s="8">
        <v>8104.4537037037035</v>
      </c>
      <c r="AF710" s="8">
        <v>19693.822499999998</v>
      </c>
      <c r="AG710" s="8">
        <v>27798.276203703703</v>
      </c>
      <c r="AH710" s="8">
        <v>0.06</v>
      </c>
      <c r="AI710" s="8">
        <v>52516.86</v>
      </c>
    </row>
    <row r="711" spans="1:35" x14ac:dyDescent="0.25">
      <c r="A711" s="503" t="s">
        <v>2126</v>
      </c>
      <c r="B711" s="8" t="s">
        <v>20</v>
      </c>
      <c r="C711" s="8" t="s">
        <v>184</v>
      </c>
      <c r="D711" s="180" t="s">
        <v>101</v>
      </c>
      <c r="E711" s="8" t="s">
        <v>206</v>
      </c>
      <c r="F711" s="8" t="s">
        <v>2075</v>
      </c>
      <c r="G711" s="8" t="s">
        <v>2122</v>
      </c>
      <c r="H711" s="116">
        <v>0</v>
      </c>
      <c r="I711" s="8">
        <v>7000</v>
      </c>
      <c r="J711" s="8">
        <v>7000</v>
      </c>
      <c r="K711" s="8" t="s">
        <v>2678</v>
      </c>
      <c r="L711" s="8">
        <v>13523088</v>
      </c>
      <c r="M711" s="38">
        <v>45362</v>
      </c>
      <c r="N711" s="8" t="s">
        <v>210</v>
      </c>
      <c r="O711" s="8" t="s">
        <v>148</v>
      </c>
      <c r="P711" s="8" t="s">
        <v>343</v>
      </c>
      <c r="Q711" s="8">
        <v>0</v>
      </c>
      <c r="R711" s="8">
        <v>210469</v>
      </c>
      <c r="S711" s="8">
        <v>210469</v>
      </c>
      <c r="T711" s="8">
        <v>198845</v>
      </c>
      <c r="U711" s="8">
        <v>108</v>
      </c>
      <c r="V711" s="8" t="s">
        <v>62</v>
      </c>
      <c r="W711" s="8" t="s">
        <v>62</v>
      </c>
      <c r="X711" s="8" t="s">
        <v>276</v>
      </c>
      <c r="Z711" s="8" t="s">
        <v>2686</v>
      </c>
      <c r="AA711" s="8">
        <v>0.03</v>
      </c>
      <c r="AB711" s="8" t="s">
        <v>552</v>
      </c>
      <c r="AC711" s="8">
        <v>2.2499999999999999E-2</v>
      </c>
      <c r="AD711" s="8">
        <v>6314.07</v>
      </c>
      <c r="AE711" s="8">
        <v>1948.787037037037</v>
      </c>
      <c r="AF711" s="8">
        <v>4735.5524999999998</v>
      </c>
      <c r="AG711" s="8">
        <v>6684.3395370370363</v>
      </c>
      <c r="AH711" s="8">
        <v>0.06</v>
      </c>
      <c r="AI711" s="8">
        <v>12628.14</v>
      </c>
    </row>
    <row r="712" spans="1:35" x14ac:dyDescent="0.25">
      <c r="A712" s="503" t="s">
        <v>2126</v>
      </c>
      <c r="B712" s="8" t="s">
        <v>39</v>
      </c>
      <c r="C712" s="8" t="s">
        <v>39</v>
      </c>
      <c r="D712" s="8" t="s">
        <v>167</v>
      </c>
      <c r="E712" s="8" t="s">
        <v>451</v>
      </c>
      <c r="F712" s="8" t="s">
        <v>859</v>
      </c>
      <c r="G712" s="8" t="s">
        <v>584</v>
      </c>
      <c r="H712" s="116">
        <v>0</v>
      </c>
      <c r="I712" s="8">
        <v>639</v>
      </c>
      <c r="J712" s="8">
        <v>639</v>
      </c>
      <c r="K712" s="8" t="s">
        <v>2679</v>
      </c>
      <c r="L712" s="8">
        <v>27445062</v>
      </c>
      <c r="M712" s="38">
        <v>45362</v>
      </c>
      <c r="N712" s="8" t="s">
        <v>210</v>
      </c>
      <c r="O712" s="8" t="s">
        <v>43</v>
      </c>
      <c r="P712" s="8" t="s">
        <v>43</v>
      </c>
      <c r="Q712" s="8">
        <v>0</v>
      </c>
      <c r="R712" s="8">
        <v>10002</v>
      </c>
      <c r="S712" s="8">
        <v>10002</v>
      </c>
      <c r="T712" s="8">
        <v>8401</v>
      </c>
      <c r="U712" s="8">
        <v>72</v>
      </c>
      <c r="V712" s="8" t="s">
        <v>62</v>
      </c>
      <c r="W712" s="8" t="s">
        <v>62</v>
      </c>
      <c r="X712" s="8" t="s">
        <v>276</v>
      </c>
      <c r="Z712" s="8" t="s">
        <v>2687</v>
      </c>
      <c r="AA712" s="8">
        <v>0.03</v>
      </c>
      <c r="AB712" s="8" t="s">
        <v>552</v>
      </c>
      <c r="AC712" s="8">
        <v>0.03</v>
      </c>
      <c r="AD712" s="8">
        <v>300.06</v>
      </c>
      <c r="AE712" s="8">
        <v>138.91666666666666</v>
      </c>
      <c r="AF712" s="8">
        <v>300.06</v>
      </c>
      <c r="AG712" s="8">
        <v>438.97666666666669</v>
      </c>
      <c r="AH712" s="8">
        <v>0.06</v>
      </c>
      <c r="AI712" s="8">
        <v>600.12</v>
      </c>
    </row>
    <row r="713" spans="1:35" x14ac:dyDescent="0.25">
      <c r="A713" s="503" t="s">
        <v>2126</v>
      </c>
      <c r="B713" s="8" t="s">
        <v>49</v>
      </c>
      <c r="C713" s="8" t="s">
        <v>49</v>
      </c>
      <c r="D713" s="8" t="s">
        <v>133</v>
      </c>
      <c r="E713" s="8" t="s">
        <v>189</v>
      </c>
      <c r="F713" s="8" t="s">
        <v>966</v>
      </c>
      <c r="G713" s="8" t="s">
        <v>967</v>
      </c>
      <c r="H713" s="116">
        <v>0</v>
      </c>
      <c r="I713" s="8">
        <v>4750</v>
      </c>
      <c r="J713" s="8">
        <v>4750</v>
      </c>
      <c r="K713" s="8" t="s">
        <v>2688</v>
      </c>
      <c r="L713" s="8">
        <v>24192419</v>
      </c>
      <c r="M713" s="38">
        <v>45362</v>
      </c>
      <c r="N713" s="8" t="s">
        <v>210</v>
      </c>
      <c r="O713" s="8" t="s">
        <v>174</v>
      </c>
      <c r="P713" s="8" t="s">
        <v>174</v>
      </c>
      <c r="Q713" s="8">
        <v>0</v>
      </c>
      <c r="R713" s="8">
        <v>206954</v>
      </c>
      <c r="S713" s="8">
        <v>206954</v>
      </c>
      <c r="T713" s="8">
        <v>82490</v>
      </c>
      <c r="U713" s="8">
        <v>168</v>
      </c>
      <c r="V713" s="8" t="s">
        <v>64</v>
      </c>
      <c r="W713" s="8" t="s">
        <v>64</v>
      </c>
      <c r="X713" s="8" t="s">
        <v>276</v>
      </c>
      <c r="Y713" s="8" t="s">
        <v>115</v>
      </c>
      <c r="Z713" s="8" t="s">
        <v>2256</v>
      </c>
      <c r="AA713" s="8">
        <v>0.04</v>
      </c>
      <c r="AB713" s="8" t="s">
        <v>552</v>
      </c>
      <c r="AC713" s="8">
        <v>1.7000000000000001E-2</v>
      </c>
      <c r="AD713" s="8">
        <v>8278.16</v>
      </c>
      <c r="AE713" s="8">
        <v>1231.8690476190477</v>
      </c>
      <c r="AF713" s="8">
        <v>3518.2180000000003</v>
      </c>
      <c r="AG713" s="8">
        <v>4750.0870476190485</v>
      </c>
      <c r="AH713" s="8">
        <v>0.03</v>
      </c>
      <c r="AI713" s="8">
        <v>6208.62</v>
      </c>
    </row>
    <row r="714" spans="1:35" x14ac:dyDescent="0.25">
      <c r="A714" s="503" t="s">
        <v>2126</v>
      </c>
      <c r="B714" s="8" t="s">
        <v>23</v>
      </c>
      <c r="C714" s="8" t="s">
        <v>23</v>
      </c>
      <c r="D714" s="180" t="s">
        <v>5937</v>
      </c>
      <c r="E714" s="8" t="s">
        <v>48</v>
      </c>
      <c r="F714" s="8" t="s">
        <v>531</v>
      </c>
      <c r="G714" s="8" t="s">
        <v>659</v>
      </c>
      <c r="H714" s="116">
        <v>11356</v>
      </c>
      <c r="I714" s="8">
        <v>10470</v>
      </c>
      <c r="J714" s="8">
        <v>-886</v>
      </c>
      <c r="K714" s="8" t="s">
        <v>2689</v>
      </c>
      <c r="L714" s="8">
        <v>33773086</v>
      </c>
      <c r="M714" s="38">
        <v>45362</v>
      </c>
      <c r="N714" s="8" t="s">
        <v>210</v>
      </c>
      <c r="O714" s="8" t="s">
        <v>128</v>
      </c>
      <c r="P714" s="8" t="s">
        <v>128</v>
      </c>
      <c r="R714" s="8">
        <v>456169</v>
      </c>
      <c r="S714" s="8">
        <v>456169</v>
      </c>
      <c r="T714" s="8">
        <v>39733.160000000003</v>
      </c>
      <c r="U714" s="8">
        <v>168</v>
      </c>
      <c r="V714" s="8" t="s">
        <v>63</v>
      </c>
      <c r="W714" s="8" t="s">
        <v>63</v>
      </c>
      <c r="X714" s="8" t="s">
        <v>277</v>
      </c>
      <c r="Z714" s="8" t="s">
        <v>2691</v>
      </c>
      <c r="AA714" s="8">
        <v>0.04</v>
      </c>
      <c r="AB714" s="8" t="s">
        <v>552</v>
      </c>
      <c r="AC714" s="8">
        <v>1.7000000000000001E-2</v>
      </c>
      <c r="AD714" s="8">
        <v>18246.760000000002</v>
      </c>
      <c r="AE714" s="8">
        <v>2715.2916666666665</v>
      </c>
      <c r="AF714" s="8">
        <v>7754.8730000000005</v>
      </c>
      <c r="AG714" s="8">
        <v>10470.164666666667</v>
      </c>
      <c r="AH714" s="8">
        <v>0.03</v>
      </c>
      <c r="AI714" s="8">
        <v>13685.07</v>
      </c>
    </row>
    <row r="715" spans="1:35" x14ac:dyDescent="0.25">
      <c r="A715" s="503" t="s">
        <v>2126</v>
      </c>
      <c r="B715" s="8" t="s">
        <v>49</v>
      </c>
      <c r="C715" s="8" t="s">
        <v>49</v>
      </c>
      <c r="D715" s="8" t="s">
        <v>133</v>
      </c>
      <c r="E715" s="8" t="s">
        <v>189</v>
      </c>
      <c r="F715" s="8" t="s">
        <v>721</v>
      </c>
      <c r="G715" s="8" t="s">
        <v>631</v>
      </c>
      <c r="H715" s="116">
        <v>0</v>
      </c>
      <c r="I715" s="8">
        <v>4001</v>
      </c>
      <c r="J715" s="8">
        <v>4001</v>
      </c>
      <c r="K715" s="8" t="s">
        <v>2690</v>
      </c>
      <c r="L715" s="8">
        <v>29648961</v>
      </c>
      <c r="M715" s="38">
        <v>45362</v>
      </c>
      <c r="N715" s="8" t="s">
        <v>210</v>
      </c>
      <c r="O715" s="8" t="s">
        <v>157</v>
      </c>
      <c r="P715" s="8" t="s">
        <v>157</v>
      </c>
      <c r="Q715" s="8">
        <v>0</v>
      </c>
      <c r="R715" s="8">
        <v>174320</v>
      </c>
      <c r="S715" s="8">
        <v>174320</v>
      </c>
      <c r="T715" s="8">
        <v>25072</v>
      </c>
      <c r="U715" s="8">
        <v>168</v>
      </c>
      <c r="V715" s="8" t="s">
        <v>64</v>
      </c>
      <c r="W715" s="8" t="s">
        <v>64</v>
      </c>
      <c r="X715" s="8" t="s">
        <v>276</v>
      </c>
      <c r="Y715" s="8" t="s">
        <v>662</v>
      </c>
      <c r="Z715" s="8" t="s">
        <v>2428</v>
      </c>
      <c r="AA715" s="8">
        <v>0.04</v>
      </c>
      <c r="AB715" s="8" t="s">
        <v>552</v>
      </c>
      <c r="AC715" s="8">
        <v>1.7000000000000001E-2</v>
      </c>
      <c r="AD715" s="8">
        <v>6972.8</v>
      </c>
      <c r="AE715" s="8">
        <v>1037.6190476190477</v>
      </c>
      <c r="AF715" s="8">
        <v>2963.44</v>
      </c>
      <c r="AG715" s="8">
        <v>4001.0590476190478</v>
      </c>
      <c r="AH715" s="8">
        <v>0.03</v>
      </c>
      <c r="AI715" s="8">
        <v>5229.5999999999995</v>
      </c>
    </row>
    <row r="716" spans="1:35" x14ac:dyDescent="0.25">
      <c r="A716" s="503" t="s">
        <v>2126</v>
      </c>
      <c r="B716" s="8" t="s">
        <v>29</v>
      </c>
      <c r="C716" s="8" t="s">
        <v>29</v>
      </c>
      <c r="D716" s="8" t="s">
        <v>168</v>
      </c>
      <c r="E716" s="8" t="s">
        <v>454</v>
      </c>
      <c r="F716" s="8" t="s">
        <v>887</v>
      </c>
      <c r="G716" s="8" t="s">
        <v>570</v>
      </c>
      <c r="H716" s="116">
        <v>4055</v>
      </c>
      <c r="I716" s="8">
        <v>5242</v>
      </c>
      <c r="J716" s="8">
        <v>1187</v>
      </c>
      <c r="K716" s="8" t="s">
        <v>2692</v>
      </c>
      <c r="L716" s="8">
        <v>26928438</v>
      </c>
      <c r="M716" s="38">
        <v>45362</v>
      </c>
      <c r="N716" s="8" t="s">
        <v>210</v>
      </c>
      <c r="O716" s="8" t="s">
        <v>128</v>
      </c>
      <c r="P716" s="8" t="s">
        <v>128</v>
      </c>
      <c r="Q716" s="8">
        <v>125171</v>
      </c>
      <c r="R716" s="8">
        <v>228389</v>
      </c>
      <c r="S716" s="8">
        <v>103218</v>
      </c>
      <c r="T716" s="8">
        <v>88415</v>
      </c>
      <c r="U716" s="8">
        <v>168</v>
      </c>
      <c r="V716" s="8" t="s">
        <v>63</v>
      </c>
      <c r="W716" s="8" t="s">
        <v>63</v>
      </c>
      <c r="X716" s="8" t="s">
        <v>277</v>
      </c>
      <c r="Z716" s="8" t="s">
        <v>2695</v>
      </c>
      <c r="AA716" s="8">
        <v>0.04</v>
      </c>
      <c r="AB716" s="8" t="s">
        <v>552</v>
      </c>
      <c r="AC716" s="8">
        <v>1.7000000000000001E-2</v>
      </c>
      <c r="AD716" s="8">
        <v>9135.56</v>
      </c>
      <c r="AE716" s="8">
        <v>1359.4583333333333</v>
      </c>
      <c r="AF716" s="8">
        <v>3882.6130000000003</v>
      </c>
      <c r="AG716" s="8">
        <v>5242.0713333333333</v>
      </c>
      <c r="AH716" s="8">
        <v>0.03</v>
      </c>
      <c r="AI716" s="8">
        <v>3096.54</v>
      </c>
    </row>
    <row r="717" spans="1:35" x14ac:dyDescent="0.25">
      <c r="A717" s="503" t="s">
        <v>2126</v>
      </c>
      <c r="B717" s="8" t="s">
        <v>49</v>
      </c>
      <c r="C717" s="8" t="s">
        <v>49</v>
      </c>
      <c r="D717" s="8" t="s">
        <v>133</v>
      </c>
      <c r="E717" s="8" t="s">
        <v>931</v>
      </c>
      <c r="F717" s="8" t="s">
        <v>1285</v>
      </c>
      <c r="G717" s="8" t="s">
        <v>1989</v>
      </c>
      <c r="H717" s="116">
        <v>0</v>
      </c>
      <c r="I717" s="8">
        <v>980</v>
      </c>
      <c r="J717" s="8">
        <v>980</v>
      </c>
      <c r="K717" s="8" t="s">
        <v>2693</v>
      </c>
      <c r="L717" s="8">
        <v>32427408</v>
      </c>
      <c r="M717" s="38">
        <v>45362</v>
      </c>
      <c r="N717" s="8" t="s">
        <v>210</v>
      </c>
      <c r="O717" s="8" t="s">
        <v>43</v>
      </c>
      <c r="P717" s="8" t="s">
        <v>43</v>
      </c>
      <c r="Q717" s="8">
        <v>0</v>
      </c>
      <c r="R717" s="8">
        <v>29465</v>
      </c>
      <c r="S717" s="8">
        <v>29465</v>
      </c>
      <c r="T717" s="8">
        <v>26891</v>
      </c>
      <c r="U717" s="8">
        <v>108</v>
      </c>
      <c r="V717" s="8" t="s">
        <v>62</v>
      </c>
      <c r="W717" s="8" t="s">
        <v>62</v>
      </c>
      <c r="X717" s="8" t="s">
        <v>276</v>
      </c>
      <c r="Z717" s="8" t="s">
        <v>2694</v>
      </c>
      <c r="AA717" s="8">
        <v>0.03</v>
      </c>
      <c r="AB717" s="8" t="s">
        <v>552</v>
      </c>
      <c r="AC717" s="8">
        <v>2.4E-2</v>
      </c>
      <c r="AD717" s="8">
        <v>883.94999999999993</v>
      </c>
      <c r="AE717" s="8">
        <v>272.82407407407408</v>
      </c>
      <c r="AF717" s="8">
        <v>707.16</v>
      </c>
      <c r="AG717" s="8">
        <v>979.98407407407399</v>
      </c>
      <c r="AH717" s="8">
        <v>0.06</v>
      </c>
      <c r="AI717" s="8">
        <v>1767.8999999999999</v>
      </c>
    </row>
    <row r="718" spans="1:35" x14ac:dyDescent="0.25">
      <c r="A718" s="503" t="s">
        <v>2126</v>
      </c>
      <c r="B718" s="8" t="s">
        <v>27</v>
      </c>
      <c r="C718" s="8" t="s">
        <v>27</v>
      </c>
      <c r="D718" s="180" t="s">
        <v>5938</v>
      </c>
      <c r="E718" s="8" t="s">
        <v>209</v>
      </c>
      <c r="F718" s="8" t="s">
        <v>564</v>
      </c>
      <c r="G718" s="8" t="s">
        <v>565</v>
      </c>
      <c r="H718" s="116">
        <v>0</v>
      </c>
      <c r="I718" s="8">
        <v>9810</v>
      </c>
      <c r="J718" s="8">
        <v>9810</v>
      </c>
      <c r="K718" s="8" t="s">
        <v>2696</v>
      </c>
      <c r="L718" s="8">
        <v>32446391</v>
      </c>
      <c r="M718" s="38">
        <v>45362</v>
      </c>
      <c r="N718" s="8" t="s">
        <v>210</v>
      </c>
      <c r="O718" s="8" t="s">
        <v>128</v>
      </c>
      <c r="P718" s="8" t="s">
        <v>128</v>
      </c>
      <c r="Q718" s="8">
        <v>0</v>
      </c>
      <c r="R718" s="8">
        <v>427413</v>
      </c>
      <c r="S718" s="8">
        <v>427413</v>
      </c>
      <c r="T718" s="8">
        <v>67918</v>
      </c>
      <c r="U718" s="8">
        <v>168</v>
      </c>
      <c r="V718" s="8" t="s">
        <v>64</v>
      </c>
      <c r="W718" s="8" t="s">
        <v>64</v>
      </c>
      <c r="X718" s="8" t="s">
        <v>276</v>
      </c>
      <c r="Y718" s="8" t="s">
        <v>662</v>
      </c>
      <c r="Z718" s="8" t="s">
        <v>2398</v>
      </c>
      <c r="AA718" s="8">
        <v>0.04</v>
      </c>
      <c r="AB718" s="8" t="s">
        <v>552</v>
      </c>
      <c r="AC718" s="8">
        <v>1.7000000000000001E-2</v>
      </c>
      <c r="AD718" s="8">
        <v>17096.52</v>
      </c>
      <c r="AE718" s="8">
        <v>2544.125</v>
      </c>
      <c r="AF718" s="8">
        <v>7266.0210000000006</v>
      </c>
      <c r="AG718" s="8">
        <v>9810.1460000000006</v>
      </c>
      <c r="AH718" s="8">
        <v>0.03</v>
      </c>
      <c r="AI718" s="8">
        <v>12822.39</v>
      </c>
    </row>
    <row r="719" spans="1:35" x14ac:dyDescent="0.25">
      <c r="A719" s="503" t="s">
        <v>2126</v>
      </c>
      <c r="B719" s="8" t="s">
        <v>49</v>
      </c>
      <c r="C719" s="8" t="s">
        <v>49</v>
      </c>
      <c r="D719" s="8" t="s">
        <v>133</v>
      </c>
      <c r="E719" s="8" t="s">
        <v>549</v>
      </c>
      <c r="F719" s="8" t="s">
        <v>852</v>
      </c>
      <c r="G719" s="8" t="s">
        <v>1548</v>
      </c>
      <c r="I719" s="8">
        <v>0</v>
      </c>
      <c r="J719" s="8">
        <v>23013</v>
      </c>
      <c r="K719" s="8" t="s">
        <v>2697</v>
      </c>
      <c r="L719" s="8">
        <v>24760105</v>
      </c>
      <c r="M719" s="38">
        <v>45359</v>
      </c>
      <c r="N719" s="8" t="s">
        <v>196</v>
      </c>
      <c r="O719" s="8" t="s">
        <v>174</v>
      </c>
      <c r="P719" s="8" t="s">
        <v>174</v>
      </c>
      <c r="Q719" s="8">
        <v>0</v>
      </c>
      <c r="R719" s="8">
        <v>1002658</v>
      </c>
      <c r="S719" s="8">
        <v>1002658</v>
      </c>
      <c r="T719" s="8">
        <v>85963</v>
      </c>
      <c r="U719" s="8">
        <v>168</v>
      </c>
      <c r="V719" s="8" t="s">
        <v>64</v>
      </c>
      <c r="W719" s="8" t="s">
        <v>64</v>
      </c>
      <c r="X719" s="8" t="s">
        <v>276</v>
      </c>
      <c r="Y719" s="8" t="s">
        <v>115</v>
      </c>
      <c r="Z719" s="8" t="s">
        <v>2221</v>
      </c>
      <c r="AA719" s="8">
        <v>0.04</v>
      </c>
      <c r="AB719" s="8" t="s">
        <v>552</v>
      </c>
      <c r="AC719" s="8">
        <v>1.7000000000000001E-2</v>
      </c>
      <c r="AD719" s="8">
        <v>40106.32</v>
      </c>
      <c r="AE719" s="8">
        <v>5968.2023809523807</v>
      </c>
      <c r="AF719" s="8">
        <v>17045.186000000002</v>
      </c>
      <c r="AG719" s="8">
        <v>23013.388380952383</v>
      </c>
      <c r="AH719" s="8">
        <v>0.03</v>
      </c>
      <c r="AI719" s="8">
        <v>30079.739999999998</v>
      </c>
    </row>
    <row r="720" spans="1:35" x14ac:dyDescent="0.25">
      <c r="A720" s="503" t="s">
        <v>2126</v>
      </c>
      <c r="B720" s="8" t="s">
        <v>39</v>
      </c>
      <c r="C720" s="8" t="s">
        <v>39</v>
      </c>
      <c r="D720" s="8" t="s">
        <v>167</v>
      </c>
      <c r="E720" s="8" t="s">
        <v>451</v>
      </c>
      <c r="F720" s="8" t="s">
        <v>975</v>
      </c>
      <c r="G720" s="8" t="s">
        <v>1233</v>
      </c>
      <c r="H720" s="116">
        <v>0</v>
      </c>
      <c r="I720" s="8">
        <v>4867</v>
      </c>
      <c r="J720" s="8">
        <v>4867</v>
      </c>
      <c r="K720" s="8" t="s">
        <v>2698</v>
      </c>
      <c r="L720" s="8">
        <v>24756001</v>
      </c>
      <c r="M720" s="38">
        <v>45363</v>
      </c>
      <c r="N720" s="8" t="s">
        <v>210</v>
      </c>
      <c r="O720" s="8" t="s">
        <v>148</v>
      </c>
      <c r="P720" s="8" t="s">
        <v>258</v>
      </c>
      <c r="Q720" s="8">
        <v>0</v>
      </c>
      <c r="R720" s="8">
        <v>60007</v>
      </c>
      <c r="S720" s="8">
        <v>60007</v>
      </c>
      <c r="T720" s="8">
        <v>55906</v>
      </c>
      <c r="U720" s="8">
        <v>36</v>
      </c>
      <c r="V720" s="8" t="s">
        <v>62</v>
      </c>
      <c r="W720" s="8" t="s">
        <v>62</v>
      </c>
      <c r="X720" s="8" t="s">
        <v>276</v>
      </c>
      <c r="Z720" s="8" t="s">
        <v>2709</v>
      </c>
      <c r="AA720" s="8">
        <v>0.03</v>
      </c>
      <c r="AB720" s="8" t="s">
        <v>552</v>
      </c>
      <c r="AC720" s="8">
        <v>0.06</v>
      </c>
      <c r="AD720" s="8">
        <v>1800.21</v>
      </c>
      <c r="AE720" s="8">
        <v>1666.8611111111111</v>
      </c>
      <c r="AF720" s="8">
        <v>3600.42</v>
      </c>
      <c r="AG720" s="8">
        <v>5267.2811111111114</v>
      </c>
      <c r="AH720" s="8">
        <v>0.06</v>
      </c>
      <c r="AI720" s="8">
        <v>3600.42</v>
      </c>
    </row>
    <row r="721" spans="1:35" x14ac:dyDescent="0.25">
      <c r="A721" s="503" t="s">
        <v>2126</v>
      </c>
      <c r="B721" s="8" t="s">
        <v>184</v>
      </c>
      <c r="C721" s="8" t="s">
        <v>184</v>
      </c>
      <c r="D721" s="180" t="s">
        <v>101</v>
      </c>
      <c r="E721" s="8" t="s">
        <v>499</v>
      </c>
      <c r="F721" s="8" t="s">
        <v>2699</v>
      </c>
      <c r="G721" s="8" t="s">
        <v>2711</v>
      </c>
      <c r="H721" s="116">
        <v>0</v>
      </c>
      <c r="I721" s="8">
        <v>2000</v>
      </c>
      <c r="J721" s="8">
        <v>2000</v>
      </c>
      <c r="K721" s="8" t="s">
        <v>2700</v>
      </c>
      <c r="L721" s="8">
        <v>37862801</v>
      </c>
      <c r="M721" s="38">
        <v>45363</v>
      </c>
      <c r="N721" s="8" t="s">
        <v>210</v>
      </c>
      <c r="O721" s="8" t="s">
        <v>21</v>
      </c>
      <c r="P721" s="8" t="s">
        <v>21</v>
      </c>
      <c r="Q721" s="8">
        <v>0</v>
      </c>
      <c r="R721" s="8">
        <v>64865</v>
      </c>
      <c r="S721" s="8">
        <v>64865</v>
      </c>
      <c r="T721" s="8">
        <v>60521.75</v>
      </c>
      <c r="U721" s="8">
        <v>120</v>
      </c>
      <c r="V721" s="8" t="s">
        <v>62</v>
      </c>
      <c r="W721" s="8" t="s">
        <v>62</v>
      </c>
      <c r="X721" s="8" t="s">
        <v>276</v>
      </c>
      <c r="Z721" s="8" t="s">
        <v>2710</v>
      </c>
      <c r="AA721" s="8">
        <v>0.03</v>
      </c>
      <c r="AB721" s="8" t="s">
        <v>552</v>
      </c>
      <c r="AC721" s="8">
        <v>0.02</v>
      </c>
      <c r="AD721" s="8">
        <v>1945.9499999999998</v>
      </c>
      <c r="AE721" s="8">
        <v>540.54166666666663</v>
      </c>
      <c r="AF721" s="8">
        <v>1297.3</v>
      </c>
      <c r="AG721" s="8">
        <v>1837.8416666666667</v>
      </c>
      <c r="AH721" s="8">
        <v>0.06</v>
      </c>
      <c r="AI721" s="8">
        <v>3891.8999999999996</v>
      </c>
    </row>
    <row r="722" spans="1:35" x14ac:dyDescent="0.25">
      <c r="A722" s="503" t="s">
        <v>2126</v>
      </c>
      <c r="B722" s="8" t="s">
        <v>49</v>
      </c>
      <c r="C722" s="8" t="s">
        <v>49</v>
      </c>
      <c r="D722" s="8" t="s">
        <v>133</v>
      </c>
      <c r="E722" s="8" t="s">
        <v>929</v>
      </c>
      <c r="F722" s="8" t="s">
        <v>1218</v>
      </c>
      <c r="G722" s="8" t="s">
        <v>1375</v>
      </c>
      <c r="H722" s="116">
        <v>0</v>
      </c>
      <c r="I722" s="8">
        <v>10686</v>
      </c>
      <c r="J722" s="8">
        <v>10686</v>
      </c>
      <c r="K722" s="8" t="s">
        <v>2701</v>
      </c>
      <c r="L722" s="8">
        <v>22984627</v>
      </c>
      <c r="M722" s="38">
        <v>45363</v>
      </c>
      <c r="N722" s="8" t="s">
        <v>210</v>
      </c>
      <c r="O722" s="8" t="s">
        <v>148</v>
      </c>
      <c r="P722" s="8" t="s">
        <v>493</v>
      </c>
      <c r="Q722" s="8">
        <v>0</v>
      </c>
      <c r="R722" s="8">
        <v>465536</v>
      </c>
      <c r="S722" s="8">
        <v>465536</v>
      </c>
      <c r="T722" s="8">
        <v>20470</v>
      </c>
      <c r="U722" s="8">
        <v>168</v>
      </c>
      <c r="V722" s="8" t="s">
        <v>64</v>
      </c>
      <c r="W722" s="8" t="s">
        <v>64</v>
      </c>
      <c r="X722" s="8" t="s">
        <v>276</v>
      </c>
      <c r="Y722" s="8" t="s">
        <v>115</v>
      </c>
      <c r="Z722" s="8" t="s">
        <v>2164</v>
      </c>
      <c r="AA722" s="8">
        <v>0.04</v>
      </c>
      <c r="AB722" s="8" t="s">
        <v>552</v>
      </c>
      <c r="AC722" s="8">
        <v>1.7000000000000001E-2</v>
      </c>
      <c r="AD722" s="8">
        <v>18621.439999999999</v>
      </c>
      <c r="AE722" s="8">
        <v>2771.0476190476193</v>
      </c>
      <c r="AF722" s="8">
        <v>7914.112000000001</v>
      </c>
      <c r="AG722" s="8">
        <v>10685.159619047619</v>
      </c>
      <c r="AH722" s="8">
        <v>0.03</v>
      </c>
      <c r="AI722" s="8">
        <v>13966.08</v>
      </c>
    </row>
    <row r="723" spans="1:35" x14ac:dyDescent="0.25">
      <c r="A723" s="503" t="s">
        <v>2126</v>
      </c>
      <c r="B723" s="8" t="s">
        <v>38</v>
      </c>
      <c r="C723" s="8" t="s">
        <v>38</v>
      </c>
      <c r="D723" s="8" t="s">
        <v>101</v>
      </c>
      <c r="E723" s="8" t="s">
        <v>2083</v>
      </c>
      <c r="F723" s="8" t="s">
        <v>546</v>
      </c>
      <c r="G723" s="8" t="s">
        <v>590</v>
      </c>
      <c r="H723" s="116">
        <v>0</v>
      </c>
      <c r="I723" s="8">
        <v>4132</v>
      </c>
      <c r="J723" s="8">
        <v>4132</v>
      </c>
      <c r="K723" s="8" t="s">
        <v>2702</v>
      </c>
      <c r="L723" s="8">
        <v>24201487</v>
      </c>
      <c r="M723" s="38">
        <v>45363</v>
      </c>
      <c r="N723" s="8" t="s">
        <v>210</v>
      </c>
      <c r="O723" s="8" t="s">
        <v>148</v>
      </c>
      <c r="P723" s="8" t="s">
        <v>332</v>
      </c>
      <c r="Q723" s="8">
        <v>0</v>
      </c>
      <c r="R723" s="8">
        <v>180027</v>
      </c>
      <c r="S723" s="8">
        <v>180027</v>
      </c>
      <c r="T723" s="8">
        <v>168125</v>
      </c>
      <c r="U723" s="8">
        <v>168</v>
      </c>
      <c r="V723" s="8" t="s">
        <v>62</v>
      </c>
      <c r="W723" s="8" t="s">
        <v>62</v>
      </c>
      <c r="X723" s="8" t="s">
        <v>276</v>
      </c>
      <c r="Z723" s="8" t="s">
        <v>2712</v>
      </c>
      <c r="AA723" s="8">
        <v>0.04</v>
      </c>
      <c r="AB723" s="8" t="s">
        <v>552</v>
      </c>
      <c r="AC723" s="8">
        <v>1.7000000000000001E-2</v>
      </c>
      <c r="AD723" s="8">
        <v>7201.08</v>
      </c>
      <c r="AE723" s="8">
        <v>1071.5892857142858</v>
      </c>
      <c r="AF723" s="8">
        <v>3060.4590000000003</v>
      </c>
      <c r="AG723" s="8">
        <v>4132.0482857142861</v>
      </c>
      <c r="AH723" s="8">
        <v>0.03</v>
      </c>
      <c r="AI723" s="8">
        <v>5400.8099999999995</v>
      </c>
    </row>
    <row r="724" spans="1:35" x14ac:dyDescent="0.25">
      <c r="A724" s="503" t="s">
        <v>2126</v>
      </c>
      <c r="B724" s="8" t="s">
        <v>37</v>
      </c>
      <c r="C724" s="8" t="s">
        <v>37</v>
      </c>
      <c r="D724" s="8" t="s">
        <v>99</v>
      </c>
      <c r="E724" s="8" t="s">
        <v>438</v>
      </c>
      <c r="F724" s="8" t="s">
        <v>804</v>
      </c>
      <c r="G724" s="8" t="s">
        <v>568</v>
      </c>
      <c r="H724" s="116">
        <v>0</v>
      </c>
      <c r="I724" s="8">
        <v>6672</v>
      </c>
      <c r="J724" s="8">
        <v>6672</v>
      </c>
      <c r="K724" s="8" t="s">
        <v>2218</v>
      </c>
      <c r="L724" s="8">
        <v>21913724</v>
      </c>
      <c r="M724" s="38">
        <v>45363</v>
      </c>
      <c r="N724" s="8" t="s">
        <v>210</v>
      </c>
      <c r="O724" s="8" t="s">
        <v>148</v>
      </c>
      <c r="P724" s="8" t="s">
        <v>53</v>
      </c>
      <c r="Q724" s="8">
        <v>0</v>
      </c>
      <c r="R724" s="8">
        <v>290693</v>
      </c>
      <c r="S724" s="8">
        <v>290693</v>
      </c>
      <c r="T724" s="8">
        <v>54239</v>
      </c>
      <c r="U724" s="8">
        <v>168</v>
      </c>
      <c r="V724" s="8" t="s">
        <v>64</v>
      </c>
      <c r="W724" s="8" t="s">
        <v>64</v>
      </c>
      <c r="X724" s="8" t="s">
        <v>276</v>
      </c>
      <c r="Y724" s="8" t="s">
        <v>115</v>
      </c>
      <c r="Z724" s="8" t="s">
        <v>2220</v>
      </c>
      <c r="AA724" s="8">
        <v>0.04</v>
      </c>
      <c r="AB724" s="8" t="s">
        <v>552</v>
      </c>
      <c r="AC724" s="8">
        <v>1.7000000000000001E-2</v>
      </c>
      <c r="AD724" s="8">
        <v>11627.72</v>
      </c>
      <c r="AE724" s="8">
        <v>1730.3154761904761</v>
      </c>
      <c r="AF724" s="8">
        <v>4941.7809999999999</v>
      </c>
      <c r="AG724" s="8">
        <v>6672.0964761904761</v>
      </c>
      <c r="AH724" s="8">
        <v>0.03</v>
      </c>
      <c r="AI724" s="8">
        <v>8720.7899999999991</v>
      </c>
    </row>
    <row r="725" spans="1:35" x14ac:dyDescent="0.25">
      <c r="A725" s="503" t="s">
        <v>2126</v>
      </c>
      <c r="B725" s="8" t="s">
        <v>37</v>
      </c>
      <c r="C725" s="8" t="s">
        <v>37</v>
      </c>
      <c r="D725" s="8" t="s">
        <v>99</v>
      </c>
      <c r="E725" s="8" t="s">
        <v>438</v>
      </c>
      <c r="F725" s="8" t="s">
        <v>809</v>
      </c>
      <c r="G725" s="8" t="s">
        <v>753</v>
      </c>
      <c r="H725" s="116">
        <v>0</v>
      </c>
      <c r="I725" s="8">
        <v>3083</v>
      </c>
      <c r="J725" s="8">
        <v>3083</v>
      </c>
      <c r="K725" s="8" t="s">
        <v>2703</v>
      </c>
      <c r="L725" s="8">
        <v>28587858</v>
      </c>
      <c r="M725" s="38">
        <v>45363</v>
      </c>
      <c r="N725" s="8" t="s">
        <v>210</v>
      </c>
      <c r="O725" s="8" t="s">
        <v>173</v>
      </c>
      <c r="P725" s="8" t="s">
        <v>345</v>
      </c>
      <c r="Q725" s="8">
        <v>0</v>
      </c>
      <c r="R725" s="8">
        <v>100000</v>
      </c>
      <c r="S725" s="8">
        <v>100000</v>
      </c>
      <c r="T725" s="8">
        <v>93900</v>
      </c>
      <c r="U725" s="8">
        <v>120</v>
      </c>
      <c r="V725" s="8" t="s">
        <v>62</v>
      </c>
      <c r="W725" s="8" t="s">
        <v>62</v>
      </c>
      <c r="X725" s="8" t="s">
        <v>276</v>
      </c>
      <c r="Z725" s="8" t="s">
        <v>2713</v>
      </c>
      <c r="AA725" s="8">
        <v>0.03</v>
      </c>
      <c r="AB725" s="8" t="s">
        <v>552</v>
      </c>
      <c r="AC725" s="8">
        <v>2.2499999999999999E-2</v>
      </c>
      <c r="AD725" s="8">
        <v>3000</v>
      </c>
      <c r="AE725" s="8">
        <v>833.33333333333337</v>
      </c>
      <c r="AF725" s="8">
        <v>2250</v>
      </c>
      <c r="AG725" s="8">
        <v>3083.3333333333335</v>
      </c>
      <c r="AH725" s="8">
        <v>0.06</v>
      </c>
      <c r="AI725" s="8">
        <v>6000</v>
      </c>
    </row>
    <row r="726" spans="1:35" x14ac:dyDescent="0.25">
      <c r="A726" s="503" t="s">
        <v>2126</v>
      </c>
      <c r="B726" s="8" t="s">
        <v>27</v>
      </c>
      <c r="C726" s="8" t="s">
        <v>27</v>
      </c>
      <c r="D726" s="180" t="s">
        <v>5938</v>
      </c>
      <c r="E726" s="8" t="s">
        <v>209</v>
      </c>
      <c r="F726" s="8" t="s">
        <v>564</v>
      </c>
      <c r="G726" s="8" t="s">
        <v>565</v>
      </c>
      <c r="H726" s="116">
        <v>0</v>
      </c>
      <c r="I726" s="8">
        <v>5071</v>
      </c>
      <c r="J726" s="8">
        <v>5071</v>
      </c>
      <c r="K726" s="8" t="s">
        <v>2704</v>
      </c>
      <c r="L726" s="8">
        <v>32335769</v>
      </c>
      <c r="M726" s="38">
        <v>45363</v>
      </c>
      <c r="N726" s="8" t="s">
        <v>210</v>
      </c>
      <c r="O726" s="8" t="s">
        <v>43</v>
      </c>
      <c r="P726" s="8" t="s">
        <v>43</v>
      </c>
      <c r="Q726" s="8">
        <v>0</v>
      </c>
      <c r="R726" s="8">
        <v>188205</v>
      </c>
      <c r="S726" s="8">
        <v>188205</v>
      </c>
      <c r="T726" s="8">
        <v>177694</v>
      </c>
      <c r="U726" s="8">
        <v>144</v>
      </c>
      <c r="V726" s="8" t="s">
        <v>62</v>
      </c>
      <c r="W726" s="8" t="s">
        <v>62</v>
      </c>
      <c r="X726" s="8" t="s">
        <v>276</v>
      </c>
      <c r="Z726" s="8" t="s">
        <v>2714</v>
      </c>
      <c r="AA726" s="8">
        <v>0.03</v>
      </c>
      <c r="AB726" s="8" t="s">
        <v>552</v>
      </c>
      <c r="AC726" s="8">
        <v>0.02</v>
      </c>
      <c r="AD726" s="8">
        <v>5646.15</v>
      </c>
      <c r="AE726" s="8">
        <v>1306.9791666666667</v>
      </c>
      <c r="AF726" s="8">
        <v>3764.1</v>
      </c>
      <c r="AG726" s="8">
        <v>5071.0791666666664</v>
      </c>
      <c r="AH726" s="8">
        <v>0.06</v>
      </c>
      <c r="AI726" s="8">
        <v>11292.3</v>
      </c>
    </row>
    <row r="727" spans="1:35" x14ac:dyDescent="0.25">
      <c r="A727" s="503" t="s">
        <v>2126</v>
      </c>
      <c r="B727" s="8" t="s">
        <v>241</v>
      </c>
      <c r="C727" s="8" t="s">
        <v>241</v>
      </c>
      <c r="D727" s="180" t="s">
        <v>101</v>
      </c>
      <c r="E727" s="8" t="s">
        <v>489</v>
      </c>
      <c r="F727" s="8" t="s">
        <v>836</v>
      </c>
      <c r="G727" s="8" t="s">
        <v>605</v>
      </c>
      <c r="H727" s="116">
        <v>0</v>
      </c>
      <c r="I727" s="8">
        <v>3120</v>
      </c>
      <c r="J727" s="8">
        <v>3120</v>
      </c>
      <c r="K727" s="8" t="s">
        <v>2705</v>
      </c>
      <c r="L727" s="8">
        <v>32848939</v>
      </c>
      <c r="M727" s="38">
        <v>45363</v>
      </c>
      <c r="N727" s="8" t="s">
        <v>210</v>
      </c>
      <c r="O727" s="8" t="s">
        <v>43</v>
      </c>
      <c r="P727" s="8" t="s">
        <v>43</v>
      </c>
      <c r="Q727" s="8">
        <v>0</v>
      </c>
      <c r="R727" s="8">
        <v>135935</v>
      </c>
      <c r="S727" s="8">
        <v>135935</v>
      </c>
      <c r="T727" s="8">
        <v>6998.9</v>
      </c>
      <c r="U727" s="8">
        <v>168</v>
      </c>
      <c r="V727" s="8" t="s">
        <v>64</v>
      </c>
      <c r="W727" s="8" t="s">
        <v>64</v>
      </c>
      <c r="X727" s="8" t="s">
        <v>276</v>
      </c>
      <c r="Y727" s="8" t="s">
        <v>662</v>
      </c>
      <c r="Z727" s="8" t="s">
        <v>2434</v>
      </c>
      <c r="AA727" s="8">
        <v>0.04</v>
      </c>
      <c r="AB727" s="8" t="s">
        <v>552</v>
      </c>
      <c r="AC727" s="8">
        <v>1.7000000000000001E-2</v>
      </c>
      <c r="AD727" s="8">
        <v>5437.4000000000005</v>
      </c>
      <c r="AE727" s="8">
        <v>809.13690476190482</v>
      </c>
      <c r="AF727" s="8">
        <v>2310.895</v>
      </c>
      <c r="AG727" s="8">
        <v>3120.031904761905</v>
      </c>
      <c r="AH727" s="8">
        <v>0.03</v>
      </c>
      <c r="AI727" s="8">
        <v>4078.0499999999997</v>
      </c>
    </row>
    <row r="728" spans="1:35" x14ac:dyDescent="0.25">
      <c r="A728" s="503" t="s">
        <v>2126</v>
      </c>
      <c r="B728" s="8" t="s">
        <v>24</v>
      </c>
      <c r="C728" s="8" t="s">
        <v>24</v>
      </c>
      <c r="D728" s="8" t="s">
        <v>420</v>
      </c>
      <c r="E728" s="8" t="s">
        <v>200</v>
      </c>
      <c r="F728" s="8" t="s">
        <v>1345</v>
      </c>
      <c r="G728" s="8" t="s">
        <v>773</v>
      </c>
      <c r="H728" s="116">
        <v>0</v>
      </c>
      <c r="I728" s="8">
        <v>9250</v>
      </c>
      <c r="J728" s="8">
        <v>9250</v>
      </c>
      <c r="K728" s="8" t="s">
        <v>2706</v>
      </c>
      <c r="L728" s="8">
        <v>33511200</v>
      </c>
      <c r="M728" s="38">
        <v>45363</v>
      </c>
      <c r="N728" s="8" t="s">
        <v>210</v>
      </c>
      <c r="O728" s="8" t="s">
        <v>21</v>
      </c>
      <c r="P728" s="8" t="s">
        <v>21</v>
      </c>
      <c r="Q728" s="8">
        <v>0</v>
      </c>
      <c r="R728" s="8">
        <v>300000</v>
      </c>
      <c r="S728" s="8">
        <v>300000</v>
      </c>
      <c r="T728" s="8">
        <v>283900</v>
      </c>
      <c r="U728" s="8">
        <v>120</v>
      </c>
      <c r="V728" s="8" t="s">
        <v>62</v>
      </c>
      <c r="W728" s="8" t="s">
        <v>62</v>
      </c>
      <c r="X728" s="8" t="s">
        <v>276</v>
      </c>
      <c r="Z728" s="8" t="s">
        <v>2715</v>
      </c>
      <c r="AA728" s="8">
        <v>0.03</v>
      </c>
      <c r="AB728" s="8" t="s">
        <v>552</v>
      </c>
      <c r="AC728" s="8">
        <v>2.2499999999999999E-2</v>
      </c>
      <c r="AD728" s="8">
        <v>9000</v>
      </c>
      <c r="AE728" s="8">
        <v>2500</v>
      </c>
      <c r="AF728" s="8">
        <v>6750</v>
      </c>
      <c r="AG728" s="8">
        <v>9250</v>
      </c>
      <c r="AH728" s="8">
        <v>0.06</v>
      </c>
      <c r="AI728" s="8">
        <v>18000</v>
      </c>
    </row>
    <row r="729" spans="1:35" x14ac:dyDescent="0.25">
      <c r="A729" s="503" t="s">
        <v>2126</v>
      </c>
      <c r="B729" s="8" t="s">
        <v>31</v>
      </c>
      <c r="C729" s="8" t="s">
        <v>31</v>
      </c>
      <c r="D729" s="8" t="s">
        <v>101</v>
      </c>
      <c r="E729" s="8" t="s">
        <v>456</v>
      </c>
      <c r="F729" s="8" t="s">
        <v>2707</v>
      </c>
      <c r="G729" s="8" t="s">
        <v>2717</v>
      </c>
      <c r="H729" s="116">
        <v>6620</v>
      </c>
      <c r="I729" s="8">
        <v>5940</v>
      </c>
      <c r="J729" s="8">
        <v>-680</v>
      </c>
      <c r="K729" s="8" t="s">
        <v>2708</v>
      </c>
      <c r="L729" s="8">
        <v>30499586</v>
      </c>
      <c r="M729" s="38">
        <v>45363</v>
      </c>
      <c r="N729" s="8" t="s">
        <v>210</v>
      </c>
      <c r="O729" s="8" t="s">
        <v>21</v>
      </c>
      <c r="P729" s="8" t="s">
        <v>21</v>
      </c>
      <c r="Q729" s="8">
        <v>216172</v>
      </c>
      <c r="R729" s="8">
        <v>258800</v>
      </c>
      <c r="S729" s="8">
        <v>42628</v>
      </c>
      <c r="T729" s="8">
        <v>26000</v>
      </c>
      <c r="U729" s="8">
        <v>168</v>
      </c>
      <c r="V729" s="8" t="s">
        <v>63</v>
      </c>
      <c r="W729" s="8" t="s">
        <v>63</v>
      </c>
      <c r="X729" s="8" t="s">
        <v>277</v>
      </c>
      <c r="Z729" s="8" t="s">
        <v>2716</v>
      </c>
      <c r="AA729" s="8">
        <v>0.04</v>
      </c>
      <c r="AB729" s="8" t="s">
        <v>552</v>
      </c>
      <c r="AC729" s="8">
        <v>1.7000000000000001E-2</v>
      </c>
      <c r="AD729" s="8">
        <v>10352</v>
      </c>
      <c r="AE729" s="8">
        <v>1540.4761904761904</v>
      </c>
      <c r="AF729" s="8">
        <v>4399.6000000000004</v>
      </c>
      <c r="AG729" s="8">
        <v>5940.0761904761912</v>
      </c>
      <c r="AH729" s="8">
        <v>0.03</v>
      </c>
      <c r="AI729" s="8">
        <v>1278.8399999999999</v>
      </c>
    </row>
    <row r="730" spans="1:35" x14ac:dyDescent="0.25">
      <c r="A730" s="503" t="s">
        <v>2126</v>
      </c>
      <c r="B730" s="8" t="s">
        <v>29</v>
      </c>
      <c r="C730" s="8" t="s">
        <v>29</v>
      </c>
      <c r="D730" s="8" t="s">
        <v>168</v>
      </c>
      <c r="E730" s="8" t="s">
        <v>455</v>
      </c>
      <c r="F730" s="8" t="s">
        <v>2483</v>
      </c>
      <c r="G730" s="8" t="s">
        <v>2486</v>
      </c>
      <c r="H730" s="116">
        <v>1971</v>
      </c>
      <c r="I730" s="8">
        <v>2002</v>
      </c>
      <c r="J730" s="8">
        <v>31</v>
      </c>
      <c r="K730" s="8" t="s">
        <v>2718</v>
      </c>
      <c r="L730" s="8">
        <v>21323305</v>
      </c>
      <c r="M730" s="38">
        <v>45363</v>
      </c>
      <c r="N730" s="8" t="s">
        <v>210</v>
      </c>
      <c r="O730" s="8" t="s">
        <v>173</v>
      </c>
      <c r="P730" s="8" t="s">
        <v>328</v>
      </c>
      <c r="Q730" s="8">
        <v>36341</v>
      </c>
      <c r="R730" s="8">
        <v>64930</v>
      </c>
      <c r="S730" s="8">
        <v>28589</v>
      </c>
      <c r="T730" s="8">
        <v>24241</v>
      </c>
      <c r="U730" s="8">
        <v>120</v>
      </c>
      <c r="V730" s="8" t="s">
        <v>63</v>
      </c>
      <c r="W730" s="8" t="s">
        <v>63</v>
      </c>
      <c r="X730" s="8" t="s">
        <v>277</v>
      </c>
      <c r="Z730" s="8" t="s">
        <v>2726</v>
      </c>
      <c r="AA730" s="8">
        <v>0.03</v>
      </c>
      <c r="AB730" s="8" t="s">
        <v>552</v>
      </c>
      <c r="AC730" s="8">
        <v>2.2499999999999999E-2</v>
      </c>
      <c r="AD730" s="8">
        <v>1947.8999999999999</v>
      </c>
      <c r="AE730" s="8">
        <v>541.08333333333337</v>
      </c>
      <c r="AF730" s="8">
        <v>1460.925</v>
      </c>
      <c r="AG730" s="8">
        <v>2002.0083333333332</v>
      </c>
      <c r="AH730" s="8">
        <v>0.06</v>
      </c>
      <c r="AI730" s="8">
        <v>1715.34</v>
      </c>
    </row>
    <row r="731" spans="1:35" x14ac:dyDescent="0.25">
      <c r="A731" s="503" t="s">
        <v>2126</v>
      </c>
      <c r="B731" s="8" t="s">
        <v>49</v>
      </c>
      <c r="C731" s="8" t="s">
        <v>49</v>
      </c>
      <c r="D731" s="8" t="s">
        <v>133</v>
      </c>
      <c r="E731" s="8" t="s">
        <v>405</v>
      </c>
      <c r="F731" s="8" t="s">
        <v>861</v>
      </c>
      <c r="G731" s="8" t="s">
        <v>2596</v>
      </c>
      <c r="H731" s="116">
        <v>5383</v>
      </c>
      <c r="I731" s="8">
        <v>5754</v>
      </c>
      <c r="J731" s="8">
        <v>371</v>
      </c>
      <c r="K731" s="8" t="s">
        <v>2719</v>
      </c>
      <c r="L731" s="8">
        <v>32014004</v>
      </c>
      <c r="M731" s="38">
        <v>45363</v>
      </c>
      <c r="N731" s="8" t="s">
        <v>210</v>
      </c>
      <c r="O731" s="8" t="s">
        <v>128</v>
      </c>
      <c r="P731" s="8" t="s">
        <v>128</v>
      </c>
      <c r="Q731" s="8">
        <v>218402.59</v>
      </c>
      <c r="R731" s="8">
        <v>250697</v>
      </c>
      <c r="S731" s="8">
        <v>32294.410000000003</v>
      </c>
      <c r="T731" s="8">
        <v>16158</v>
      </c>
      <c r="U731" s="8">
        <v>168</v>
      </c>
      <c r="V731" s="8" t="s">
        <v>63</v>
      </c>
      <c r="W731" s="8" t="s">
        <v>63</v>
      </c>
      <c r="X731" s="8" t="s">
        <v>277</v>
      </c>
      <c r="Z731" s="8" t="s">
        <v>2727</v>
      </c>
      <c r="AA731" s="8">
        <v>0.04</v>
      </c>
      <c r="AB731" s="8" t="s">
        <v>552</v>
      </c>
      <c r="AC731" s="8">
        <v>1.7000000000000001E-2</v>
      </c>
      <c r="AD731" s="8">
        <v>10027.880000000001</v>
      </c>
      <c r="AE731" s="8">
        <v>1492.2440476190477</v>
      </c>
      <c r="AF731" s="8">
        <v>4261.8490000000002</v>
      </c>
      <c r="AG731" s="8">
        <v>5754.0930476190479</v>
      </c>
      <c r="AH731" s="8">
        <v>0.03</v>
      </c>
      <c r="AI731" s="8">
        <v>968.83230000000003</v>
      </c>
    </row>
    <row r="732" spans="1:35" x14ac:dyDescent="0.25">
      <c r="A732" s="503" t="s">
        <v>2126</v>
      </c>
      <c r="B732" s="8" t="s">
        <v>38</v>
      </c>
      <c r="C732" s="8" t="s">
        <v>38</v>
      </c>
      <c r="D732" s="8" t="s">
        <v>101</v>
      </c>
      <c r="E732" s="8" t="s">
        <v>883</v>
      </c>
      <c r="F732" s="8" t="s">
        <v>2720</v>
      </c>
      <c r="G732" s="8" t="s">
        <v>2729</v>
      </c>
      <c r="H732" s="116">
        <v>0</v>
      </c>
      <c r="I732" s="8">
        <v>3084</v>
      </c>
      <c r="J732" s="8">
        <v>3084</v>
      </c>
      <c r="K732" s="8" t="s">
        <v>2721</v>
      </c>
      <c r="L732" s="8">
        <v>27412158</v>
      </c>
      <c r="M732" s="38">
        <v>45363</v>
      </c>
      <c r="N732" s="8" t="s">
        <v>210</v>
      </c>
      <c r="O732" s="8" t="s">
        <v>148</v>
      </c>
      <c r="P732" s="8" t="s">
        <v>2663</v>
      </c>
      <c r="Q732" s="8">
        <v>0</v>
      </c>
      <c r="R732" s="8">
        <v>100022</v>
      </c>
      <c r="S732" s="8">
        <v>100022</v>
      </c>
      <c r="T732" s="8">
        <v>93920</v>
      </c>
      <c r="U732" s="8">
        <v>120</v>
      </c>
      <c r="V732" s="8" t="s">
        <v>62</v>
      </c>
      <c r="W732" s="8" t="s">
        <v>62</v>
      </c>
      <c r="X732" s="8" t="s">
        <v>276</v>
      </c>
      <c r="Z732" s="8" t="s">
        <v>2728</v>
      </c>
      <c r="AA732" s="8">
        <v>0.03</v>
      </c>
      <c r="AB732" s="8" t="s">
        <v>552</v>
      </c>
      <c r="AC732" s="8">
        <v>2.2499999999999999E-2</v>
      </c>
      <c r="AD732" s="8">
        <v>3000.66</v>
      </c>
      <c r="AE732" s="8">
        <v>833.51666666666665</v>
      </c>
      <c r="AF732" s="8">
        <v>2250.4949999999999</v>
      </c>
      <c r="AG732" s="8">
        <v>3084.0116666666663</v>
      </c>
      <c r="AH732" s="8">
        <v>0.06</v>
      </c>
      <c r="AI732" s="8">
        <v>6001.32</v>
      </c>
    </row>
    <row r="733" spans="1:35" x14ac:dyDescent="0.25">
      <c r="A733" s="503" t="s">
        <v>2126</v>
      </c>
      <c r="B733" s="8" t="s">
        <v>27</v>
      </c>
      <c r="C733" s="8" t="s">
        <v>27</v>
      </c>
      <c r="D733" s="180" t="s">
        <v>5938</v>
      </c>
      <c r="E733" s="8" t="s">
        <v>209</v>
      </c>
      <c r="F733" s="8" t="s">
        <v>564</v>
      </c>
      <c r="G733" s="8" t="s">
        <v>565</v>
      </c>
      <c r="H733" s="116">
        <v>5900</v>
      </c>
      <c r="I733" s="8">
        <v>5182</v>
      </c>
      <c r="J733" s="8">
        <v>-718</v>
      </c>
      <c r="K733" s="8" t="s">
        <v>2722</v>
      </c>
      <c r="L733" s="8">
        <v>34884303</v>
      </c>
      <c r="M733" s="38">
        <v>45363</v>
      </c>
      <c r="N733" s="8" t="s">
        <v>210</v>
      </c>
      <c r="O733" s="8" t="s">
        <v>21</v>
      </c>
      <c r="P733" s="8" t="s">
        <v>21</v>
      </c>
      <c r="Q733" s="8">
        <v>193107</v>
      </c>
      <c r="R733" s="8">
        <v>225775</v>
      </c>
      <c r="S733" s="8">
        <v>32668</v>
      </c>
      <c r="T733" s="8">
        <v>18021</v>
      </c>
      <c r="U733" s="8">
        <v>168</v>
      </c>
      <c r="V733" s="8" t="s">
        <v>63</v>
      </c>
      <c r="W733" s="8" t="s">
        <v>63</v>
      </c>
      <c r="X733" s="8" t="s">
        <v>277</v>
      </c>
      <c r="Z733" s="8" t="s">
        <v>2730</v>
      </c>
      <c r="AA733" s="8">
        <v>0.04</v>
      </c>
      <c r="AB733" s="8" t="s">
        <v>552</v>
      </c>
      <c r="AC733" s="8">
        <v>1.7000000000000001E-2</v>
      </c>
      <c r="AD733" s="8">
        <v>9031</v>
      </c>
      <c r="AE733" s="8">
        <v>1343.8988095238096</v>
      </c>
      <c r="AF733" s="8">
        <v>3838.1750000000002</v>
      </c>
      <c r="AG733" s="8">
        <v>5182.0738095238103</v>
      </c>
      <c r="AH733" s="8">
        <v>0.03</v>
      </c>
      <c r="AI733" s="8">
        <v>980.04</v>
      </c>
    </row>
    <row r="734" spans="1:35" x14ac:dyDescent="0.25">
      <c r="A734" s="503" t="s">
        <v>2126</v>
      </c>
      <c r="B734" s="8" t="s">
        <v>29</v>
      </c>
      <c r="C734" s="8" t="s">
        <v>29</v>
      </c>
      <c r="D734" s="8" t="s">
        <v>168</v>
      </c>
      <c r="E734" s="8" t="s">
        <v>454</v>
      </c>
      <c r="F734" s="8" t="s">
        <v>887</v>
      </c>
      <c r="G734" s="8" t="s">
        <v>570</v>
      </c>
      <c r="H734" s="116">
        <v>0</v>
      </c>
      <c r="I734" s="8">
        <v>14900</v>
      </c>
      <c r="J734" s="8">
        <v>14900</v>
      </c>
      <c r="K734" s="8" t="s">
        <v>2723</v>
      </c>
      <c r="L734" s="8">
        <v>34402185</v>
      </c>
      <c r="M734" s="38">
        <v>45363</v>
      </c>
      <c r="N734" s="8" t="s">
        <v>210</v>
      </c>
      <c r="O734" s="8" t="s">
        <v>128</v>
      </c>
      <c r="P734" s="8" t="s">
        <v>128</v>
      </c>
      <c r="Q734" s="8">
        <v>0</v>
      </c>
      <c r="R734" s="8">
        <v>552998</v>
      </c>
      <c r="S734" s="8">
        <v>552998</v>
      </c>
      <c r="T734" s="8">
        <v>185585</v>
      </c>
      <c r="U734" s="8">
        <v>144</v>
      </c>
      <c r="V734" s="8" t="s">
        <v>64</v>
      </c>
      <c r="W734" s="8" t="s">
        <v>64</v>
      </c>
      <c r="X734" s="8" t="s">
        <v>276</v>
      </c>
      <c r="Y734" s="8" t="s">
        <v>611</v>
      </c>
      <c r="Z734" s="8" t="s">
        <v>2309</v>
      </c>
      <c r="AA734" s="8">
        <v>0.03</v>
      </c>
      <c r="AB734" s="8" t="s">
        <v>552</v>
      </c>
      <c r="AC734" s="8">
        <v>0.02</v>
      </c>
      <c r="AD734" s="8">
        <v>16589.939999999999</v>
      </c>
      <c r="AE734" s="8">
        <v>3840.2638888888887</v>
      </c>
      <c r="AF734" s="8">
        <v>11059.960000000001</v>
      </c>
      <c r="AG734" s="8">
        <v>14900.22388888889</v>
      </c>
      <c r="AH734" s="8">
        <v>0.06</v>
      </c>
      <c r="AI734" s="8">
        <v>33179.879999999997</v>
      </c>
    </row>
    <row r="735" spans="1:35" x14ac:dyDescent="0.25">
      <c r="A735" s="503" t="s">
        <v>2126</v>
      </c>
      <c r="B735" s="8" t="s">
        <v>38</v>
      </c>
      <c r="C735" s="8" t="s">
        <v>38</v>
      </c>
      <c r="D735" s="8" t="s">
        <v>101</v>
      </c>
      <c r="E735" s="8" t="s">
        <v>2083</v>
      </c>
      <c r="F735" s="8" t="s">
        <v>2657</v>
      </c>
      <c r="G735" s="8" t="s">
        <v>2732</v>
      </c>
      <c r="H735" s="116">
        <v>2337</v>
      </c>
      <c r="I735" s="8">
        <v>2468</v>
      </c>
      <c r="J735" s="8">
        <v>131</v>
      </c>
      <c r="K735" s="8" t="s">
        <v>2724</v>
      </c>
      <c r="L735" s="8">
        <v>25537676</v>
      </c>
      <c r="M735" s="38">
        <v>45363</v>
      </c>
      <c r="N735" s="8" t="s">
        <v>210</v>
      </c>
      <c r="O735" s="8" t="s">
        <v>43</v>
      </c>
      <c r="P735" s="8" t="s">
        <v>43</v>
      </c>
      <c r="Q735" s="8">
        <v>86276</v>
      </c>
      <c r="R735" s="8">
        <v>107528</v>
      </c>
      <c r="S735" s="8">
        <v>21252</v>
      </c>
      <c r="T735" s="8">
        <v>13700</v>
      </c>
      <c r="U735" s="8">
        <v>168</v>
      </c>
      <c r="V735" s="8" t="s">
        <v>63</v>
      </c>
      <c r="W735" s="8" t="s">
        <v>63</v>
      </c>
      <c r="X735" s="8" t="s">
        <v>277</v>
      </c>
      <c r="Z735" s="8" t="s">
        <v>2731</v>
      </c>
      <c r="AA735" s="8">
        <v>0.04</v>
      </c>
      <c r="AB735" s="8" t="s">
        <v>552</v>
      </c>
      <c r="AC735" s="8">
        <v>1.7000000000000001E-2</v>
      </c>
      <c r="AD735" s="8">
        <v>4301.12</v>
      </c>
      <c r="AE735" s="8">
        <v>640.04761904761904</v>
      </c>
      <c r="AF735" s="8">
        <v>1827.9760000000001</v>
      </c>
      <c r="AG735" s="8">
        <v>2468.0236190476189</v>
      </c>
      <c r="AH735" s="8">
        <v>0.03</v>
      </c>
      <c r="AI735" s="8">
        <v>637.55999999999995</v>
      </c>
    </row>
    <row r="736" spans="1:35" x14ac:dyDescent="0.25">
      <c r="A736" s="503" t="s">
        <v>2126</v>
      </c>
      <c r="B736" s="8" t="s">
        <v>37</v>
      </c>
      <c r="C736" s="8" t="s">
        <v>37</v>
      </c>
      <c r="D736" s="8" t="s">
        <v>99</v>
      </c>
      <c r="E736" s="8" t="s">
        <v>457</v>
      </c>
      <c r="F736" s="8" t="s">
        <v>769</v>
      </c>
      <c r="G736" s="8" t="s">
        <v>770</v>
      </c>
      <c r="H736" s="116">
        <v>0</v>
      </c>
      <c r="I736" s="8">
        <v>16175</v>
      </c>
      <c r="J736" s="8">
        <v>16175</v>
      </c>
      <c r="K736" s="8" t="s">
        <v>2725</v>
      </c>
      <c r="L736" s="8">
        <v>24320087</v>
      </c>
      <c r="M736" s="38">
        <v>45363</v>
      </c>
      <c r="N736" s="8" t="s">
        <v>210</v>
      </c>
      <c r="O736" s="8" t="s">
        <v>327</v>
      </c>
      <c r="P736" s="8" t="s">
        <v>327</v>
      </c>
      <c r="Q736" s="8">
        <v>0</v>
      </c>
      <c r="R736" s="8">
        <v>704731</v>
      </c>
      <c r="S736" s="8">
        <v>704731</v>
      </c>
      <c r="T736" s="8">
        <v>57345</v>
      </c>
      <c r="U736" s="8">
        <v>168</v>
      </c>
      <c r="V736" s="8" t="s">
        <v>64</v>
      </c>
      <c r="W736" s="8" t="s">
        <v>64</v>
      </c>
      <c r="X736" s="8" t="s">
        <v>276</v>
      </c>
      <c r="Y736" s="8" t="s">
        <v>115</v>
      </c>
      <c r="Z736" s="8" t="s">
        <v>2224</v>
      </c>
      <c r="AA736" s="8">
        <v>0.04</v>
      </c>
      <c r="AB736" s="8" t="s">
        <v>552</v>
      </c>
      <c r="AC736" s="8">
        <v>1.7000000000000001E-2</v>
      </c>
      <c r="AD736" s="8">
        <v>28189.24</v>
      </c>
      <c r="AE736" s="8">
        <v>4194.8273809523807</v>
      </c>
      <c r="AF736" s="8">
        <v>11980.427000000001</v>
      </c>
      <c r="AG736" s="8">
        <v>16175.254380952381</v>
      </c>
      <c r="AH736" s="8">
        <v>0.03</v>
      </c>
      <c r="AI736" s="8">
        <v>21141.93</v>
      </c>
    </row>
    <row r="737" spans="1:35" x14ac:dyDescent="0.25">
      <c r="A737" s="503" t="s">
        <v>2126</v>
      </c>
      <c r="B737" s="8" t="s">
        <v>27</v>
      </c>
      <c r="C737" s="8" t="s">
        <v>27</v>
      </c>
      <c r="D737" s="180" t="s">
        <v>5938</v>
      </c>
      <c r="E737" s="8" t="s">
        <v>209</v>
      </c>
      <c r="F737" s="8" t="s">
        <v>847</v>
      </c>
      <c r="G737" s="8" t="s">
        <v>795</v>
      </c>
      <c r="H737" s="116">
        <v>0</v>
      </c>
      <c r="I737" s="8">
        <v>2231</v>
      </c>
      <c r="J737" s="8">
        <v>2231</v>
      </c>
      <c r="K737" s="8" t="s">
        <v>794</v>
      </c>
      <c r="L737" s="8">
        <v>30201622</v>
      </c>
      <c r="M737" s="38">
        <v>45363</v>
      </c>
      <c r="N737" s="8" t="s">
        <v>210</v>
      </c>
      <c r="O737" s="8" t="s">
        <v>43</v>
      </c>
      <c r="P737" s="8" t="s">
        <v>43</v>
      </c>
      <c r="Q737" s="8">
        <v>0</v>
      </c>
      <c r="R737" s="8">
        <v>82801</v>
      </c>
      <c r="S737" s="8">
        <v>82801</v>
      </c>
      <c r="T737" s="8">
        <v>77560</v>
      </c>
      <c r="U737" s="8">
        <v>144</v>
      </c>
      <c r="V737" s="8" t="s">
        <v>62</v>
      </c>
      <c r="W737" s="8" t="s">
        <v>62</v>
      </c>
      <c r="X737" s="8" t="s">
        <v>276</v>
      </c>
      <c r="Z737" s="8" t="s">
        <v>2733</v>
      </c>
      <c r="AA737" s="8">
        <v>0.03</v>
      </c>
      <c r="AB737" s="8" t="s">
        <v>552</v>
      </c>
      <c r="AC737" s="8">
        <v>0.02</v>
      </c>
      <c r="AD737" s="8">
        <v>2484.0299999999997</v>
      </c>
      <c r="AE737" s="8">
        <v>575.00694444444446</v>
      </c>
      <c r="AF737" s="8">
        <v>1656.02</v>
      </c>
      <c r="AG737" s="8">
        <v>2231.0269444444443</v>
      </c>
      <c r="AH737" s="8">
        <v>0.06</v>
      </c>
      <c r="AI737" s="8">
        <v>4968.0599999999995</v>
      </c>
    </row>
    <row r="738" spans="1:35" x14ac:dyDescent="0.25">
      <c r="A738" s="503" t="s">
        <v>2126</v>
      </c>
      <c r="B738" s="8" t="s">
        <v>37</v>
      </c>
      <c r="C738" s="8" t="s">
        <v>37</v>
      </c>
      <c r="D738" s="8" t="s">
        <v>99</v>
      </c>
      <c r="E738" s="8" t="s">
        <v>459</v>
      </c>
      <c r="F738" s="8" t="s">
        <v>437</v>
      </c>
      <c r="G738" s="8" t="s">
        <v>649</v>
      </c>
      <c r="H738" s="116">
        <v>0</v>
      </c>
      <c r="I738" s="8">
        <v>3083</v>
      </c>
      <c r="J738" s="8">
        <v>3083</v>
      </c>
      <c r="K738" s="8" t="s">
        <v>2734</v>
      </c>
      <c r="L738" s="8">
        <v>28093140</v>
      </c>
      <c r="M738" s="38">
        <v>45363</v>
      </c>
      <c r="N738" s="8" t="s">
        <v>210</v>
      </c>
      <c r="O738" s="8" t="s">
        <v>43</v>
      </c>
      <c r="P738" s="8" t="s">
        <v>43</v>
      </c>
      <c r="Q738" s="8">
        <v>0</v>
      </c>
      <c r="R738" s="8">
        <v>100000</v>
      </c>
      <c r="S738" s="8">
        <v>100000</v>
      </c>
      <c r="T738" s="8">
        <v>93900</v>
      </c>
      <c r="U738" s="8">
        <v>120</v>
      </c>
      <c r="V738" s="8" t="s">
        <v>62</v>
      </c>
      <c r="W738" s="8" t="s">
        <v>62</v>
      </c>
      <c r="X738" s="8" t="s">
        <v>276</v>
      </c>
      <c r="Z738" s="8" t="s">
        <v>2737</v>
      </c>
      <c r="AA738" s="8">
        <v>0.03</v>
      </c>
      <c r="AB738" s="8" t="s">
        <v>552</v>
      </c>
      <c r="AC738" s="8">
        <v>2.2499999999999999E-2</v>
      </c>
      <c r="AD738" s="8">
        <v>3000</v>
      </c>
      <c r="AE738" s="8">
        <v>833.33333333333337</v>
      </c>
      <c r="AF738" s="8">
        <v>2250</v>
      </c>
      <c r="AG738" s="8">
        <v>3083.3333333333335</v>
      </c>
      <c r="AH738" s="8">
        <v>0.06</v>
      </c>
      <c r="AI738" s="8">
        <v>6000</v>
      </c>
    </row>
    <row r="739" spans="1:35" x14ac:dyDescent="0.25">
      <c r="A739" s="503" t="s">
        <v>2126</v>
      </c>
      <c r="B739" s="8" t="s">
        <v>29</v>
      </c>
      <c r="C739" s="8" t="s">
        <v>29</v>
      </c>
      <c r="D739" s="8" t="s">
        <v>168</v>
      </c>
      <c r="E739" s="8" t="s">
        <v>404</v>
      </c>
      <c r="F739" s="8" t="s">
        <v>796</v>
      </c>
      <c r="G739" s="8" t="s">
        <v>2739</v>
      </c>
      <c r="H739" s="116">
        <v>0</v>
      </c>
      <c r="I739" s="8">
        <v>6000</v>
      </c>
      <c r="J739" s="8">
        <v>6000</v>
      </c>
      <c r="K739" s="8" t="s">
        <v>2735</v>
      </c>
      <c r="L739" s="8">
        <v>10467256</v>
      </c>
      <c r="M739" s="38">
        <v>45363</v>
      </c>
      <c r="N739" s="8" t="s">
        <v>210</v>
      </c>
      <c r="O739" s="8" t="s">
        <v>365</v>
      </c>
      <c r="P739" s="8" t="s">
        <v>1308</v>
      </c>
      <c r="Q739" s="8">
        <v>0</v>
      </c>
      <c r="R739" s="8">
        <v>99429</v>
      </c>
      <c r="S739" s="8">
        <v>99429</v>
      </c>
      <c r="T739" s="8">
        <v>93357</v>
      </c>
      <c r="U739" s="8">
        <v>48</v>
      </c>
      <c r="V739" s="8" t="s">
        <v>62</v>
      </c>
      <c r="W739" s="8" t="s">
        <v>62</v>
      </c>
      <c r="X739" s="8" t="s">
        <v>276</v>
      </c>
      <c r="Z739" s="8" t="s">
        <v>2738</v>
      </c>
      <c r="AA739" s="8">
        <v>0.03</v>
      </c>
      <c r="AB739" s="8" t="s">
        <v>552</v>
      </c>
      <c r="AC739" s="8">
        <v>3.7499999999999999E-2</v>
      </c>
      <c r="AD739" s="8">
        <v>2982.87</v>
      </c>
      <c r="AE739" s="8">
        <v>2071.4375</v>
      </c>
      <c r="AF739" s="8">
        <v>3728.5874999999996</v>
      </c>
      <c r="AG739" s="8">
        <v>5800.0249999999996</v>
      </c>
      <c r="AH739" s="8">
        <v>0.06</v>
      </c>
      <c r="AI739" s="8">
        <v>5965.74</v>
      </c>
    </row>
    <row r="740" spans="1:35" x14ac:dyDescent="0.25">
      <c r="A740" s="503" t="s">
        <v>2126</v>
      </c>
      <c r="B740" s="8" t="s">
        <v>24</v>
      </c>
      <c r="C740" s="8" t="s">
        <v>24</v>
      </c>
      <c r="D740" s="8" t="s">
        <v>420</v>
      </c>
      <c r="E740" s="8" t="s">
        <v>200</v>
      </c>
      <c r="F740" s="8" t="s">
        <v>2781</v>
      </c>
      <c r="G740" s="8" t="s">
        <v>2585</v>
      </c>
      <c r="H740" s="116">
        <v>0</v>
      </c>
      <c r="I740" s="8">
        <v>1542</v>
      </c>
      <c r="J740" s="8">
        <v>1542</v>
      </c>
      <c r="K740" s="8" t="s">
        <v>2736</v>
      </c>
      <c r="L740" s="8">
        <v>38543910</v>
      </c>
      <c r="M740" s="38">
        <v>45363</v>
      </c>
      <c r="N740" s="8" t="s">
        <v>210</v>
      </c>
      <c r="O740" s="8" t="s">
        <v>21</v>
      </c>
      <c r="P740" s="8" t="s">
        <v>21</v>
      </c>
      <c r="Q740" s="8">
        <v>0</v>
      </c>
      <c r="R740" s="8">
        <v>50000</v>
      </c>
      <c r="S740" s="8">
        <v>50000</v>
      </c>
      <c r="T740" s="8">
        <v>46400</v>
      </c>
      <c r="U740" s="8">
        <v>120</v>
      </c>
      <c r="V740" s="8" t="s">
        <v>62</v>
      </c>
      <c r="W740" s="8" t="s">
        <v>62</v>
      </c>
      <c r="X740" s="8" t="s">
        <v>276</v>
      </c>
      <c r="Z740" s="8" t="s">
        <v>2740</v>
      </c>
      <c r="AA740" s="8">
        <v>0.03</v>
      </c>
      <c r="AB740" s="8" t="s">
        <v>552</v>
      </c>
      <c r="AC740" s="8">
        <v>2.2499999999999999E-2</v>
      </c>
      <c r="AD740" s="8">
        <v>1500</v>
      </c>
      <c r="AE740" s="8">
        <v>416.66666666666669</v>
      </c>
      <c r="AF740" s="8">
        <v>1125</v>
      </c>
      <c r="AG740" s="8">
        <v>1541.6666666666667</v>
      </c>
      <c r="AH740" s="8">
        <v>0.06</v>
      </c>
      <c r="AI740" s="8">
        <v>3000</v>
      </c>
    </row>
    <row r="741" spans="1:35" x14ac:dyDescent="0.25">
      <c r="A741" s="503" t="s">
        <v>2126</v>
      </c>
      <c r="B741" s="8" t="s">
        <v>33</v>
      </c>
      <c r="C741" s="8" t="s">
        <v>39</v>
      </c>
      <c r="D741" s="8" t="s">
        <v>167</v>
      </c>
      <c r="E741" s="8" t="s">
        <v>921</v>
      </c>
      <c r="F741" s="8" t="s">
        <v>884</v>
      </c>
      <c r="G741" s="8" t="s">
        <v>2743</v>
      </c>
      <c r="H741" s="116">
        <v>0</v>
      </c>
      <c r="I741" s="8">
        <v>12320</v>
      </c>
      <c r="J741" s="8">
        <v>12320</v>
      </c>
      <c r="K741" s="8" t="s">
        <v>2741</v>
      </c>
      <c r="L741" s="8">
        <v>22992244</v>
      </c>
      <c r="M741" s="38">
        <v>45363</v>
      </c>
      <c r="N741" s="8" t="s">
        <v>210</v>
      </c>
      <c r="O741" s="8" t="s">
        <v>128</v>
      </c>
      <c r="P741" s="8" t="s">
        <v>128</v>
      </c>
      <c r="Q741" s="8">
        <v>0</v>
      </c>
      <c r="R741" s="8">
        <v>536772</v>
      </c>
      <c r="S741" s="8">
        <v>536772</v>
      </c>
      <c r="T741" s="8">
        <v>92172</v>
      </c>
      <c r="U741" s="8">
        <v>168</v>
      </c>
      <c r="V741" s="8" t="s">
        <v>64</v>
      </c>
      <c r="W741" s="8" t="s">
        <v>64</v>
      </c>
      <c r="X741" s="8" t="s">
        <v>276</v>
      </c>
      <c r="Y741" s="8" t="s">
        <v>662</v>
      </c>
      <c r="Z741" s="8" t="s">
        <v>2402</v>
      </c>
      <c r="AA741" s="8">
        <v>0.04</v>
      </c>
      <c r="AB741" s="8" t="s">
        <v>552</v>
      </c>
      <c r="AC741" s="8">
        <v>1.7000000000000001E-2</v>
      </c>
      <c r="AD741" s="8">
        <v>21470.880000000001</v>
      </c>
      <c r="AE741" s="8">
        <v>3195.0714285714284</v>
      </c>
      <c r="AF741" s="8">
        <v>9125.1239999999998</v>
      </c>
      <c r="AG741" s="8">
        <v>12320.195428571427</v>
      </c>
      <c r="AH741" s="8">
        <v>0.03</v>
      </c>
      <c r="AI741" s="8">
        <v>16103.16</v>
      </c>
    </row>
    <row r="742" spans="1:35" x14ac:dyDescent="0.25">
      <c r="A742" s="503" t="s">
        <v>2126</v>
      </c>
      <c r="B742" s="8" t="s">
        <v>31</v>
      </c>
      <c r="C742" s="8" t="s">
        <v>31</v>
      </c>
      <c r="D742" s="8" t="s">
        <v>101</v>
      </c>
      <c r="E742" s="8" t="s">
        <v>32</v>
      </c>
      <c r="F742" s="8" t="s">
        <v>643</v>
      </c>
      <c r="G742" s="8" t="s">
        <v>620</v>
      </c>
      <c r="H742" s="116">
        <v>2120</v>
      </c>
      <c r="I742" s="8">
        <v>2300</v>
      </c>
      <c r="J742" s="8">
        <v>180</v>
      </c>
      <c r="K742" s="8" t="s">
        <v>2742</v>
      </c>
      <c r="L742" s="8">
        <v>27243854</v>
      </c>
      <c r="M742" s="38">
        <v>45363</v>
      </c>
      <c r="N742" s="8" t="s">
        <v>210</v>
      </c>
      <c r="O742" s="8" t="s">
        <v>21</v>
      </c>
      <c r="P742" s="8" t="s">
        <v>21</v>
      </c>
      <c r="R742" s="8">
        <v>100200</v>
      </c>
      <c r="S742" s="8">
        <v>100200</v>
      </c>
      <c r="T742" s="8">
        <v>21416</v>
      </c>
      <c r="U742" s="8">
        <v>168</v>
      </c>
      <c r="V742" s="8" t="s">
        <v>63</v>
      </c>
      <c r="W742" s="8" t="s">
        <v>63</v>
      </c>
      <c r="X742" s="8" t="s">
        <v>277</v>
      </c>
      <c r="Z742" s="8" t="s">
        <v>2744</v>
      </c>
      <c r="AA742" s="8">
        <v>0.04</v>
      </c>
      <c r="AB742" s="8" t="s">
        <v>552</v>
      </c>
      <c r="AC742" s="8">
        <v>1.7000000000000001E-2</v>
      </c>
      <c r="AD742" s="8">
        <v>4008</v>
      </c>
      <c r="AE742" s="8">
        <v>596.42857142857144</v>
      </c>
      <c r="AF742" s="8">
        <v>1703.4</v>
      </c>
      <c r="AG742" s="8">
        <v>2299.8285714285716</v>
      </c>
      <c r="AH742" s="8">
        <v>0.03</v>
      </c>
      <c r="AI742" s="8">
        <v>3006</v>
      </c>
    </row>
    <row r="743" spans="1:35" x14ac:dyDescent="0.25">
      <c r="A743" s="503" t="s">
        <v>2126</v>
      </c>
      <c r="B743" s="8" t="s">
        <v>31</v>
      </c>
      <c r="C743" s="8" t="s">
        <v>31</v>
      </c>
      <c r="D743" s="8" t="s">
        <v>101</v>
      </c>
      <c r="E743" s="8" t="s">
        <v>32</v>
      </c>
      <c r="F743" s="8" t="s">
        <v>577</v>
      </c>
      <c r="G743" s="8" t="s">
        <v>618</v>
      </c>
      <c r="H743" s="116">
        <v>0</v>
      </c>
      <c r="I743" s="8">
        <v>4135</v>
      </c>
      <c r="J743" s="8">
        <v>4135</v>
      </c>
      <c r="K743" s="8" t="s">
        <v>2387</v>
      </c>
      <c r="L743" s="8">
        <v>27749991</v>
      </c>
      <c r="M743" s="38">
        <v>45363</v>
      </c>
      <c r="N743" s="8" t="s">
        <v>210</v>
      </c>
      <c r="O743" s="8" t="s">
        <v>128</v>
      </c>
      <c r="P743" s="8" t="s">
        <v>128</v>
      </c>
      <c r="Q743" s="8">
        <v>0</v>
      </c>
      <c r="R743" s="8">
        <v>180150</v>
      </c>
      <c r="S743" s="8">
        <v>180150</v>
      </c>
      <c r="T743" s="8">
        <v>18687</v>
      </c>
      <c r="U743" s="8">
        <v>168</v>
      </c>
      <c r="V743" s="8" t="s">
        <v>64</v>
      </c>
      <c r="W743" s="8" t="s">
        <v>64</v>
      </c>
      <c r="X743" s="8" t="s">
        <v>276</v>
      </c>
      <c r="Y743" s="8" t="s">
        <v>534</v>
      </c>
      <c r="Z743" s="8" t="s">
        <v>2394</v>
      </c>
      <c r="AA743" s="8">
        <v>0.04</v>
      </c>
      <c r="AB743" s="8" t="s">
        <v>552</v>
      </c>
      <c r="AC743" s="8">
        <v>1.7000000000000001E-2</v>
      </c>
      <c r="AD743" s="8">
        <v>7206</v>
      </c>
      <c r="AE743" s="8">
        <v>1072.3214285714287</v>
      </c>
      <c r="AF743" s="8">
        <v>3062.55</v>
      </c>
      <c r="AG743" s="8">
        <v>4134.8714285714286</v>
      </c>
      <c r="AH743" s="8">
        <v>0.03</v>
      </c>
      <c r="AI743" s="8">
        <v>5404.5</v>
      </c>
    </row>
    <row r="744" spans="1:35" x14ac:dyDescent="0.25">
      <c r="A744" s="503" t="s">
        <v>2126</v>
      </c>
      <c r="B744" s="8" t="s">
        <v>23</v>
      </c>
      <c r="C744" s="8" t="s">
        <v>23</v>
      </c>
      <c r="D744" s="180" t="s">
        <v>5937</v>
      </c>
      <c r="E744" s="8" t="s">
        <v>48</v>
      </c>
      <c r="F744" s="8" t="s">
        <v>2745</v>
      </c>
      <c r="G744" s="8" t="s">
        <v>2749</v>
      </c>
      <c r="H744" s="116">
        <v>0</v>
      </c>
      <c r="I744" s="8">
        <v>1871</v>
      </c>
      <c r="J744" s="8">
        <v>1871</v>
      </c>
      <c r="K744" s="8" t="s">
        <v>2746</v>
      </c>
      <c r="L744" s="8">
        <v>12915233</v>
      </c>
      <c r="M744" s="38">
        <v>45363</v>
      </c>
      <c r="N744" s="8" t="s">
        <v>210</v>
      </c>
      <c r="O744" s="8" t="s">
        <v>128</v>
      </c>
      <c r="P744" s="8" t="s">
        <v>128</v>
      </c>
      <c r="Q744" s="8">
        <v>0</v>
      </c>
      <c r="R744" s="8">
        <v>60681</v>
      </c>
      <c r="S744" s="8">
        <v>60681</v>
      </c>
      <c r="T744" s="8">
        <v>56547</v>
      </c>
      <c r="U744" s="8">
        <v>120</v>
      </c>
      <c r="V744" s="8" t="s">
        <v>62</v>
      </c>
      <c r="W744" s="8" t="s">
        <v>62</v>
      </c>
      <c r="X744" s="8" t="s">
        <v>276</v>
      </c>
      <c r="Z744" s="8" t="s">
        <v>2748</v>
      </c>
      <c r="AA744" s="8">
        <v>0.03</v>
      </c>
      <c r="AB744" s="8" t="s">
        <v>552</v>
      </c>
      <c r="AC744" s="8">
        <v>2.2499999999999999E-2</v>
      </c>
      <c r="AD744" s="8">
        <v>1820.4299999999998</v>
      </c>
      <c r="AE744" s="8">
        <v>505.67500000000001</v>
      </c>
      <c r="AF744" s="8">
        <v>1365.3225</v>
      </c>
      <c r="AG744" s="8">
        <v>1870.9974999999999</v>
      </c>
      <c r="AH744" s="8">
        <v>0.06</v>
      </c>
      <c r="AI744" s="8">
        <v>3640.8599999999997</v>
      </c>
    </row>
    <row r="745" spans="1:35" x14ac:dyDescent="0.25">
      <c r="A745" s="503" t="s">
        <v>2126</v>
      </c>
      <c r="B745" s="8" t="s">
        <v>29</v>
      </c>
      <c r="C745" s="8" t="s">
        <v>29</v>
      </c>
      <c r="D745" s="8" t="s">
        <v>168</v>
      </c>
      <c r="E745" s="8" t="s">
        <v>2081</v>
      </c>
      <c r="F745" s="8" t="s">
        <v>2747</v>
      </c>
      <c r="G745" s="8" t="s">
        <v>2752</v>
      </c>
      <c r="H745" s="116">
        <v>0</v>
      </c>
      <c r="I745" s="8">
        <v>12808</v>
      </c>
      <c r="J745" s="8">
        <v>12808</v>
      </c>
      <c r="K745" s="8" t="s">
        <v>2750</v>
      </c>
      <c r="L745" s="8">
        <v>29379586</v>
      </c>
      <c r="M745" s="38">
        <v>45363</v>
      </c>
      <c r="N745" s="8" t="s">
        <v>210</v>
      </c>
      <c r="O745" s="8" t="s">
        <v>148</v>
      </c>
      <c r="P745" s="8" t="s">
        <v>339</v>
      </c>
      <c r="Q745" s="8">
        <v>0</v>
      </c>
      <c r="R745" s="8">
        <v>558034</v>
      </c>
      <c r="S745" s="8">
        <v>558034</v>
      </c>
      <c r="T745" s="8">
        <v>69214</v>
      </c>
      <c r="U745" s="8">
        <v>168</v>
      </c>
      <c r="V745" s="8" t="s">
        <v>64</v>
      </c>
      <c r="W745" s="8" t="s">
        <v>64</v>
      </c>
      <c r="X745" s="8" t="s">
        <v>276</v>
      </c>
      <c r="Y745" s="8" t="s">
        <v>572</v>
      </c>
      <c r="Z745" s="8" t="s">
        <v>2751</v>
      </c>
      <c r="AA745" s="8">
        <v>0.04</v>
      </c>
      <c r="AB745" s="8" t="s">
        <v>552</v>
      </c>
      <c r="AC745" s="8">
        <v>1.7000000000000001E-2</v>
      </c>
      <c r="AD745" s="8">
        <v>22321.360000000001</v>
      </c>
      <c r="AE745" s="8">
        <v>3321.6309523809523</v>
      </c>
      <c r="AF745" s="8">
        <v>9486.5780000000013</v>
      </c>
      <c r="AG745" s="8">
        <v>12808.208952380954</v>
      </c>
      <c r="AH745" s="8">
        <v>0.03</v>
      </c>
      <c r="AI745" s="8">
        <v>16741.02</v>
      </c>
    </row>
    <row r="746" spans="1:35" x14ac:dyDescent="0.25">
      <c r="A746" s="503" t="s">
        <v>2126</v>
      </c>
      <c r="B746" s="8" t="s">
        <v>49</v>
      </c>
      <c r="C746" s="8" t="s">
        <v>49</v>
      </c>
      <c r="D746" s="8" t="s">
        <v>133</v>
      </c>
      <c r="E746" s="8" t="s">
        <v>458</v>
      </c>
      <c r="F746" s="8" t="s">
        <v>895</v>
      </c>
      <c r="G746" s="8" t="s">
        <v>1395</v>
      </c>
      <c r="H746" s="116">
        <v>0</v>
      </c>
      <c r="I746" s="8">
        <v>4317</v>
      </c>
      <c r="J746" s="8">
        <v>4317</v>
      </c>
      <c r="K746" s="8" t="s">
        <v>2753</v>
      </c>
      <c r="L746" s="8">
        <v>11289459</v>
      </c>
      <c r="M746" s="38">
        <v>45363</v>
      </c>
      <c r="N746" s="8" t="s">
        <v>210</v>
      </c>
      <c r="O746" s="8" t="s">
        <v>148</v>
      </c>
      <c r="P746" s="8" t="s">
        <v>2663</v>
      </c>
      <c r="Q746" s="8">
        <v>0</v>
      </c>
      <c r="R746" s="8">
        <v>140000</v>
      </c>
      <c r="S746" s="8">
        <v>140000</v>
      </c>
      <c r="T746" s="8">
        <v>109982</v>
      </c>
      <c r="U746" s="8">
        <v>120</v>
      </c>
      <c r="V746" s="8" t="s">
        <v>64</v>
      </c>
      <c r="W746" s="8" t="s">
        <v>64</v>
      </c>
      <c r="X746" s="8" t="s">
        <v>276</v>
      </c>
      <c r="Y746" s="8" t="s">
        <v>2754</v>
      </c>
      <c r="Z746" s="8" t="s">
        <v>2757</v>
      </c>
      <c r="AA746" s="8">
        <v>0.03</v>
      </c>
      <c r="AB746" s="8" t="s">
        <v>552</v>
      </c>
      <c r="AC746" s="8">
        <v>2.4E-2</v>
      </c>
      <c r="AD746" s="8">
        <v>4200</v>
      </c>
      <c r="AE746" s="8">
        <v>1166.6666666666667</v>
      </c>
      <c r="AF746" s="8">
        <v>3360</v>
      </c>
      <c r="AG746" s="8">
        <v>4526.666666666667</v>
      </c>
      <c r="AH746" s="8">
        <v>0.06</v>
      </c>
      <c r="AI746" s="8">
        <v>8400</v>
      </c>
    </row>
    <row r="747" spans="1:35" x14ac:dyDescent="0.25">
      <c r="A747" s="503" t="s">
        <v>2126</v>
      </c>
      <c r="B747" s="8" t="s">
        <v>29</v>
      </c>
      <c r="C747" s="8" t="s">
        <v>29</v>
      </c>
      <c r="D747" s="8" t="s">
        <v>168</v>
      </c>
      <c r="E747" s="8" t="s">
        <v>2081</v>
      </c>
      <c r="F747" s="8" t="s">
        <v>2747</v>
      </c>
      <c r="G747" s="8" t="s">
        <v>2752</v>
      </c>
      <c r="H747" s="116">
        <v>0</v>
      </c>
      <c r="I747" s="8">
        <v>10170</v>
      </c>
      <c r="J747" s="8">
        <v>10170</v>
      </c>
      <c r="K747" s="8" t="s">
        <v>2755</v>
      </c>
      <c r="L747" s="8">
        <v>24367844</v>
      </c>
      <c r="M747" s="38">
        <v>45363</v>
      </c>
      <c r="N747" s="8" t="s">
        <v>210</v>
      </c>
      <c r="O747" s="8" t="s">
        <v>148</v>
      </c>
      <c r="P747" s="8" t="s">
        <v>339</v>
      </c>
      <c r="Q747" s="8">
        <v>0</v>
      </c>
      <c r="R747" s="8">
        <v>443098</v>
      </c>
      <c r="S747" s="8">
        <v>443098</v>
      </c>
      <c r="T747" s="8">
        <v>119835</v>
      </c>
      <c r="U747" s="8">
        <v>168</v>
      </c>
      <c r="V747" s="8" t="s">
        <v>64</v>
      </c>
      <c r="W747" s="8" t="s">
        <v>64</v>
      </c>
      <c r="X747" s="8" t="s">
        <v>276</v>
      </c>
      <c r="Y747" s="8" t="s">
        <v>572</v>
      </c>
      <c r="Z747" s="8" t="s">
        <v>2758</v>
      </c>
      <c r="AA747" s="8">
        <v>0.04</v>
      </c>
      <c r="AB747" s="8" t="s">
        <v>552</v>
      </c>
      <c r="AC747" s="8">
        <v>1.7000000000000001E-2</v>
      </c>
      <c r="AD747" s="8">
        <v>17723.920000000002</v>
      </c>
      <c r="AE747" s="8">
        <v>2637.4880952380954</v>
      </c>
      <c r="AF747" s="8">
        <v>7532.6660000000002</v>
      </c>
      <c r="AG747" s="8">
        <v>10170.154095238096</v>
      </c>
      <c r="AH747" s="8">
        <v>0.03</v>
      </c>
      <c r="AI747" s="8">
        <v>13292.939999999999</v>
      </c>
    </row>
    <row r="748" spans="1:35" x14ac:dyDescent="0.25">
      <c r="A748" s="503" t="s">
        <v>2126</v>
      </c>
      <c r="B748" s="8" t="s">
        <v>24</v>
      </c>
      <c r="C748" s="8" t="s">
        <v>24</v>
      </c>
      <c r="D748" s="8" t="s">
        <v>420</v>
      </c>
      <c r="E748" s="8" t="s">
        <v>200</v>
      </c>
      <c r="F748" s="8" t="s">
        <v>2756</v>
      </c>
      <c r="G748" s="8" t="s">
        <v>2761</v>
      </c>
      <c r="H748" s="116">
        <v>0</v>
      </c>
      <c r="I748" s="8">
        <v>594</v>
      </c>
      <c r="J748" s="8">
        <v>594</v>
      </c>
      <c r="K748" s="8" t="s">
        <v>2759</v>
      </c>
      <c r="L748" s="8">
        <v>14458181</v>
      </c>
      <c r="M748" s="38">
        <v>45363</v>
      </c>
      <c r="N748" s="8" t="s">
        <v>210</v>
      </c>
      <c r="O748" s="8" t="s">
        <v>43</v>
      </c>
      <c r="P748" s="8" t="s">
        <v>43</v>
      </c>
      <c r="Q748" s="8">
        <v>0</v>
      </c>
      <c r="R748" s="8">
        <v>17859</v>
      </c>
      <c r="S748" s="8">
        <v>17859</v>
      </c>
      <c r="T748" s="8">
        <v>15866</v>
      </c>
      <c r="U748" s="8">
        <v>108</v>
      </c>
      <c r="V748" s="8" t="s">
        <v>62</v>
      </c>
      <c r="W748" s="8" t="s">
        <v>62</v>
      </c>
      <c r="X748" s="8" t="s">
        <v>276</v>
      </c>
      <c r="Z748" s="8" t="s">
        <v>2760</v>
      </c>
      <c r="AA748" s="8">
        <v>0.03</v>
      </c>
      <c r="AB748" s="8" t="s">
        <v>552</v>
      </c>
      <c r="AC748" s="8">
        <v>2.4E-2</v>
      </c>
      <c r="AD748" s="8">
        <v>535.77</v>
      </c>
      <c r="AE748" s="8">
        <v>165.36111111111111</v>
      </c>
      <c r="AF748" s="8">
        <v>428.61599999999999</v>
      </c>
      <c r="AG748" s="8">
        <v>593.97711111111107</v>
      </c>
      <c r="AH748" s="8">
        <v>0.06</v>
      </c>
      <c r="AI748" s="8">
        <v>1071.54</v>
      </c>
    </row>
    <row r="749" spans="1:35" x14ac:dyDescent="0.25">
      <c r="A749" s="503" t="s">
        <v>2126</v>
      </c>
      <c r="B749" s="8" t="s">
        <v>47</v>
      </c>
      <c r="C749" s="8" t="s">
        <v>47</v>
      </c>
      <c r="D749" s="8" t="s">
        <v>99</v>
      </c>
      <c r="E749" s="8" t="s">
        <v>405</v>
      </c>
      <c r="F749" s="8" t="s">
        <v>2591</v>
      </c>
      <c r="G749" s="8" t="s">
        <v>2599</v>
      </c>
      <c r="H749" s="116">
        <v>5303</v>
      </c>
      <c r="I749" s="8">
        <v>7638</v>
      </c>
      <c r="J749" s="8">
        <v>2335</v>
      </c>
      <c r="K749" s="8" t="s">
        <v>2762</v>
      </c>
      <c r="L749" s="8">
        <v>28516030</v>
      </c>
      <c r="M749" s="38">
        <v>45364</v>
      </c>
      <c r="N749" s="8" t="s">
        <v>210</v>
      </c>
      <c r="O749" s="8" t="s">
        <v>21</v>
      </c>
      <c r="P749" s="8" t="s">
        <v>21</v>
      </c>
      <c r="Q749" s="8">
        <v>227500</v>
      </c>
      <c r="R749" s="8">
        <v>332781</v>
      </c>
      <c r="S749" s="8">
        <v>105281</v>
      </c>
      <c r="T749" s="8">
        <v>84213.56</v>
      </c>
      <c r="U749" s="8">
        <v>168</v>
      </c>
      <c r="V749" s="8" t="s">
        <v>63</v>
      </c>
      <c r="W749" s="8" t="s">
        <v>63</v>
      </c>
      <c r="X749" s="8" t="s">
        <v>277</v>
      </c>
      <c r="Z749" s="8" t="s">
        <v>2768</v>
      </c>
      <c r="AA749" s="8">
        <v>0.04</v>
      </c>
      <c r="AB749" s="8" t="s">
        <v>552</v>
      </c>
      <c r="AC749" s="8">
        <v>1.7000000000000001E-2</v>
      </c>
      <c r="AD749" s="8">
        <v>13311.24</v>
      </c>
      <c r="AE749" s="8">
        <v>1980.8392857142858</v>
      </c>
      <c r="AF749" s="8">
        <v>5657.277</v>
      </c>
      <c r="AG749" s="8">
        <v>7638.1162857142863</v>
      </c>
      <c r="AH749" s="8">
        <v>0.03</v>
      </c>
      <c r="AI749" s="8">
        <v>3158.43</v>
      </c>
    </row>
    <row r="750" spans="1:35" x14ac:dyDescent="0.25">
      <c r="A750" s="503" t="s">
        <v>2126</v>
      </c>
      <c r="B750" s="8" t="s">
        <v>37</v>
      </c>
      <c r="C750" s="8" t="s">
        <v>37</v>
      </c>
      <c r="D750" s="8" t="s">
        <v>99</v>
      </c>
      <c r="E750" s="8" t="s">
        <v>923</v>
      </c>
      <c r="F750" s="8" t="s">
        <v>2072</v>
      </c>
      <c r="G750" s="8" t="s">
        <v>753</v>
      </c>
      <c r="H750" s="116">
        <v>0</v>
      </c>
      <c r="I750" s="8">
        <v>14717</v>
      </c>
      <c r="J750" s="8">
        <v>14717</v>
      </c>
      <c r="K750" s="8" t="s">
        <v>1687</v>
      </c>
      <c r="L750" s="8">
        <v>28315804</v>
      </c>
      <c r="M750" s="38">
        <v>45364</v>
      </c>
      <c r="N750" s="8" t="s">
        <v>210</v>
      </c>
      <c r="O750" s="8" t="s">
        <v>43</v>
      </c>
      <c r="P750" s="8" t="s">
        <v>43</v>
      </c>
      <c r="Q750" s="8">
        <v>0</v>
      </c>
      <c r="R750" s="8">
        <v>641207</v>
      </c>
      <c r="S750" s="8">
        <v>641207</v>
      </c>
      <c r="T750" s="8">
        <v>94828</v>
      </c>
      <c r="U750" s="8">
        <v>168</v>
      </c>
      <c r="V750" s="8" t="s">
        <v>64</v>
      </c>
      <c r="W750" s="8" t="s">
        <v>64</v>
      </c>
      <c r="X750" s="8" t="s">
        <v>276</v>
      </c>
      <c r="Y750" s="8" t="s">
        <v>115</v>
      </c>
      <c r="Z750" s="8" t="s">
        <v>1688</v>
      </c>
      <c r="AA750" s="8">
        <v>0.04</v>
      </c>
      <c r="AB750" s="8" t="s">
        <v>552</v>
      </c>
      <c r="AC750" s="8">
        <v>1.7000000000000001E-2</v>
      </c>
      <c r="AD750" s="8">
        <v>25648.28</v>
      </c>
      <c r="AE750" s="8">
        <v>3816.7083333333335</v>
      </c>
      <c r="AF750" s="8">
        <v>10900.519</v>
      </c>
      <c r="AG750" s="8">
        <v>14717.227333333334</v>
      </c>
      <c r="AH750" s="8">
        <v>0.03</v>
      </c>
      <c r="AI750" s="8">
        <v>19236.21</v>
      </c>
    </row>
    <row r="751" spans="1:35" x14ac:dyDescent="0.25">
      <c r="A751" s="503" t="s">
        <v>2126</v>
      </c>
      <c r="B751" s="8" t="s">
        <v>39</v>
      </c>
      <c r="C751" s="8" t="s">
        <v>39</v>
      </c>
      <c r="D751" s="8" t="s">
        <v>167</v>
      </c>
      <c r="E751" s="8" t="s">
        <v>405</v>
      </c>
      <c r="F751" s="8" t="s">
        <v>771</v>
      </c>
      <c r="G751" s="8" t="s">
        <v>597</v>
      </c>
      <c r="H751" s="116">
        <v>0</v>
      </c>
      <c r="I751" s="8">
        <v>17311</v>
      </c>
      <c r="J751" s="8">
        <v>17311</v>
      </c>
      <c r="K751" s="8" t="s">
        <v>2763</v>
      </c>
      <c r="L751" s="8">
        <v>28534929</v>
      </c>
      <c r="M751" s="38">
        <v>45364</v>
      </c>
      <c r="N751" s="8" t="s">
        <v>210</v>
      </c>
      <c r="O751" s="8" t="s">
        <v>173</v>
      </c>
      <c r="P751" s="8" t="s">
        <v>463</v>
      </c>
      <c r="Q751" s="8">
        <v>0</v>
      </c>
      <c r="R751" s="8">
        <v>220000</v>
      </c>
      <c r="S751" s="8">
        <v>220000</v>
      </c>
      <c r="T751" s="8">
        <v>207900</v>
      </c>
      <c r="U751" s="8">
        <v>36</v>
      </c>
      <c r="V751" s="8" t="s">
        <v>62</v>
      </c>
      <c r="W751" s="8" t="s">
        <v>62</v>
      </c>
      <c r="X751" s="8" t="s">
        <v>276</v>
      </c>
      <c r="Z751" s="8" t="s">
        <v>2769</v>
      </c>
      <c r="AA751" s="8">
        <v>0.03</v>
      </c>
      <c r="AB751" s="8" t="s">
        <v>552</v>
      </c>
      <c r="AC751" s="8">
        <v>0.05</v>
      </c>
      <c r="AD751" s="8">
        <v>6600</v>
      </c>
      <c r="AE751" s="8">
        <v>6111.1111111111113</v>
      </c>
      <c r="AF751" s="8">
        <v>11000</v>
      </c>
      <c r="AG751" s="8">
        <v>17111.111111111109</v>
      </c>
      <c r="AH751" s="8">
        <v>0.06</v>
      </c>
      <c r="AI751" s="8">
        <v>13200</v>
      </c>
    </row>
    <row r="752" spans="1:35" x14ac:dyDescent="0.25">
      <c r="A752" s="503" t="s">
        <v>2126</v>
      </c>
      <c r="B752" s="8" t="s">
        <v>24</v>
      </c>
      <c r="C752" s="8" t="s">
        <v>24</v>
      </c>
      <c r="D752" s="8" t="s">
        <v>420</v>
      </c>
      <c r="E752" s="8" t="s">
        <v>2082</v>
      </c>
      <c r="F752" s="8" t="s">
        <v>2582</v>
      </c>
      <c r="G752" s="8" t="s">
        <v>2585</v>
      </c>
      <c r="H752" s="116">
        <v>0</v>
      </c>
      <c r="I752" s="8">
        <v>4337</v>
      </c>
      <c r="J752" s="8">
        <v>4337</v>
      </c>
      <c r="K752" s="8" t="s">
        <v>2153</v>
      </c>
      <c r="L752" s="8">
        <v>29980212</v>
      </c>
      <c r="M752" s="38">
        <v>45364</v>
      </c>
      <c r="N752" s="8" t="s">
        <v>210</v>
      </c>
      <c r="O752" s="8" t="s">
        <v>128</v>
      </c>
      <c r="P752" s="8" t="s">
        <v>128</v>
      </c>
      <c r="Q752" s="8">
        <v>0</v>
      </c>
      <c r="R752" s="8">
        <v>188959</v>
      </c>
      <c r="S752" s="8">
        <v>188959</v>
      </c>
      <c r="T752" s="8">
        <v>43457</v>
      </c>
      <c r="U752" s="8">
        <v>168</v>
      </c>
      <c r="V752" s="8" t="s">
        <v>64</v>
      </c>
      <c r="W752" s="8" t="s">
        <v>64</v>
      </c>
      <c r="X752" s="8" t="s">
        <v>276</v>
      </c>
      <c r="Y752" s="8" t="s">
        <v>115</v>
      </c>
      <c r="Z752" s="8" t="s">
        <v>2168</v>
      </c>
      <c r="AA752" s="8">
        <v>0.04</v>
      </c>
      <c r="AB752" s="8" t="s">
        <v>552</v>
      </c>
      <c r="AC752" s="8">
        <v>1.7000000000000001E-2</v>
      </c>
      <c r="AD752" s="8">
        <v>7558.3600000000006</v>
      </c>
      <c r="AE752" s="8">
        <v>1124.7559523809523</v>
      </c>
      <c r="AF752" s="8">
        <v>3212.3030000000003</v>
      </c>
      <c r="AG752" s="8">
        <v>4337.0589523809522</v>
      </c>
      <c r="AH752" s="8">
        <v>0.03</v>
      </c>
      <c r="AI752" s="8">
        <v>5668.7699999999995</v>
      </c>
    </row>
    <row r="753" spans="1:35" x14ac:dyDescent="0.25">
      <c r="A753" s="503" t="s">
        <v>2126</v>
      </c>
      <c r="B753" s="8" t="s">
        <v>23</v>
      </c>
      <c r="C753" s="8" t="s">
        <v>23</v>
      </c>
      <c r="D753" s="180" t="s">
        <v>5937</v>
      </c>
      <c r="E753" s="8" t="s">
        <v>970</v>
      </c>
      <c r="F753" s="8" t="s">
        <v>971</v>
      </c>
      <c r="G753" s="8" t="s">
        <v>1331</v>
      </c>
      <c r="H753" s="116">
        <v>0</v>
      </c>
      <c r="I753" s="8">
        <v>9000</v>
      </c>
      <c r="J753" s="8">
        <v>9000</v>
      </c>
      <c r="K753" s="8" t="s">
        <v>2764</v>
      </c>
      <c r="L753" s="8">
        <v>28605242</v>
      </c>
      <c r="M753" s="38">
        <v>45364</v>
      </c>
      <c r="N753" s="8" t="s">
        <v>210</v>
      </c>
      <c r="O753" s="8" t="s">
        <v>173</v>
      </c>
      <c r="P753" s="8" t="s">
        <v>463</v>
      </c>
      <c r="Q753" s="8">
        <v>0</v>
      </c>
      <c r="R753" s="8">
        <v>392122</v>
      </c>
      <c r="S753" s="8">
        <v>392122</v>
      </c>
      <c r="T753" s="8">
        <v>28709</v>
      </c>
      <c r="U753" s="8">
        <v>168</v>
      </c>
      <c r="V753" s="8" t="s">
        <v>64</v>
      </c>
      <c r="W753" s="8" t="s">
        <v>64</v>
      </c>
      <c r="X753" s="8" t="s">
        <v>276</v>
      </c>
      <c r="Y753" s="8" t="s">
        <v>115</v>
      </c>
      <c r="Z753" s="8" t="s">
        <v>2162</v>
      </c>
      <c r="AA753" s="8">
        <v>0.04</v>
      </c>
      <c r="AB753" s="8" t="s">
        <v>552</v>
      </c>
      <c r="AC753" s="8">
        <v>1.7000000000000001E-2</v>
      </c>
      <c r="AD753" s="8">
        <v>15684.880000000001</v>
      </c>
      <c r="AE753" s="8">
        <v>2334.0595238095239</v>
      </c>
      <c r="AF753" s="8">
        <v>6666.0740000000005</v>
      </c>
      <c r="AG753" s="8">
        <v>9000.1335238095235</v>
      </c>
      <c r="AH753" s="8">
        <v>0.03</v>
      </c>
      <c r="AI753" s="8">
        <v>11763.66</v>
      </c>
    </row>
    <row r="754" spans="1:35" x14ac:dyDescent="0.25">
      <c r="A754" s="503" t="s">
        <v>2126</v>
      </c>
      <c r="B754" s="8" t="s">
        <v>23</v>
      </c>
      <c r="C754" s="8" t="s">
        <v>23</v>
      </c>
      <c r="D754" s="180" t="s">
        <v>5937</v>
      </c>
      <c r="E754" s="8" t="s">
        <v>447</v>
      </c>
      <c r="F754" s="8" t="s">
        <v>2395</v>
      </c>
      <c r="G754" s="8" t="s">
        <v>2770</v>
      </c>
      <c r="H754" s="116">
        <v>0</v>
      </c>
      <c r="I754" s="8">
        <v>6660</v>
      </c>
      <c r="J754" s="8">
        <v>6660</v>
      </c>
      <c r="K754" s="8" t="s">
        <v>2765</v>
      </c>
      <c r="L754" s="8">
        <v>24412367</v>
      </c>
      <c r="M754" s="38">
        <v>45364</v>
      </c>
      <c r="N754" s="8" t="s">
        <v>210</v>
      </c>
      <c r="O754" s="8" t="s">
        <v>128</v>
      </c>
      <c r="P754" s="8" t="s">
        <v>128</v>
      </c>
      <c r="Q754" s="8">
        <v>0</v>
      </c>
      <c r="R754" s="8">
        <v>290170</v>
      </c>
      <c r="S754" s="8">
        <v>290170</v>
      </c>
      <c r="T754" s="8">
        <v>78248</v>
      </c>
      <c r="U754" s="8">
        <v>168</v>
      </c>
      <c r="V754" s="8" t="s">
        <v>64</v>
      </c>
      <c r="W754" s="8" t="s">
        <v>64</v>
      </c>
      <c r="X754" s="8" t="s">
        <v>276</v>
      </c>
      <c r="Y754" s="8" t="s">
        <v>662</v>
      </c>
      <c r="Z754" s="8" t="s">
        <v>2396</v>
      </c>
      <c r="AA754" s="8">
        <v>0.04</v>
      </c>
      <c r="AB754" s="8" t="s">
        <v>552</v>
      </c>
      <c r="AC754" s="8">
        <v>1.7000000000000001E-2</v>
      </c>
      <c r="AD754" s="8">
        <v>11606.800000000001</v>
      </c>
      <c r="AE754" s="8">
        <v>1727.202380952381</v>
      </c>
      <c r="AF754" s="8">
        <v>4932.8900000000003</v>
      </c>
      <c r="AG754" s="8">
        <v>6660.0923809523811</v>
      </c>
      <c r="AH754" s="8">
        <v>0.03</v>
      </c>
      <c r="AI754" s="8">
        <v>8705.1</v>
      </c>
    </row>
    <row r="755" spans="1:35" x14ac:dyDescent="0.25">
      <c r="A755" s="503" t="s">
        <v>2126</v>
      </c>
      <c r="B755" s="8" t="s">
        <v>37</v>
      </c>
      <c r="C755" s="8" t="s">
        <v>37</v>
      </c>
      <c r="D755" s="8" t="s">
        <v>99</v>
      </c>
      <c r="E755" s="8" t="s">
        <v>459</v>
      </c>
      <c r="F755" s="8" t="s">
        <v>831</v>
      </c>
      <c r="G755" s="8" t="s">
        <v>761</v>
      </c>
      <c r="H755" s="116">
        <v>4142</v>
      </c>
      <c r="I755" s="8">
        <v>4222</v>
      </c>
      <c r="J755" s="8">
        <v>80</v>
      </c>
      <c r="K755" s="8" t="s">
        <v>2766</v>
      </c>
      <c r="L755" s="8">
        <v>22268354</v>
      </c>
      <c r="M755" s="38">
        <v>45364</v>
      </c>
      <c r="N755" s="8" t="s">
        <v>210</v>
      </c>
      <c r="O755" s="8" t="s">
        <v>148</v>
      </c>
      <c r="P755" s="8" t="s">
        <v>252</v>
      </c>
      <c r="Q755" s="8">
        <v>155875</v>
      </c>
      <c r="R755" s="8">
        <v>183949</v>
      </c>
      <c r="S755" s="8">
        <v>28074</v>
      </c>
      <c r="T755" s="8">
        <v>15937</v>
      </c>
      <c r="U755" s="8">
        <v>168</v>
      </c>
      <c r="V755" s="8" t="s">
        <v>63</v>
      </c>
      <c r="W755" s="8" t="s">
        <v>63</v>
      </c>
      <c r="X755" s="8" t="s">
        <v>277</v>
      </c>
      <c r="Z755" s="8" t="s">
        <v>2771</v>
      </c>
      <c r="AA755" s="8">
        <v>0.04</v>
      </c>
      <c r="AB755" s="8" t="s">
        <v>552</v>
      </c>
      <c r="AC755" s="8">
        <v>1.7000000000000001E-2</v>
      </c>
      <c r="AD755" s="8">
        <v>7357.96</v>
      </c>
      <c r="AE755" s="8">
        <v>1094.9345238095239</v>
      </c>
      <c r="AF755" s="8">
        <v>3127.1330000000003</v>
      </c>
      <c r="AG755" s="8">
        <v>4222.0675238095246</v>
      </c>
      <c r="AH755" s="8">
        <v>0.03</v>
      </c>
      <c r="AI755" s="8">
        <v>842.21999999999991</v>
      </c>
    </row>
    <row r="756" spans="1:35" x14ac:dyDescent="0.25">
      <c r="A756" s="503" t="s">
        <v>2126</v>
      </c>
      <c r="B756" s="8" t="s">
        <v>29</v>
      </c>
      <c r="C756" s="8" t="s">
        <v>29</v>
      </c>
      <c r="D756" s="8" t="s">
        <v>168</v>
      </c>
      <c r="E756" s="8" t="s">
        <v>405</v>
      </c>
      <c r="F756" s="8" t="s">
        <v>811</v>
      </c>
      <c r="G756" s="8" t="s">
        <v>812</v>
      </c>
      <c r="H756" s="116">
        <v>0</v>
      </c>
      <c r="I756" s="8">
        <v>1830</v>
      </c>
      <c r="J756" s="8">
        <v>1830</v>
      </c>
      <c r="K756" s="8" t="s">
        <v>1601</v>
      </c>
      <c r="L756" s="8">
        <v>27289742</v>
      </c>
      <c r="M756" s="38">
        <v>45364</v>
      </c>
      <c r="N756" s="8" t="s">
        <v>210</v>
      </c>
      <c r="O756" s="8" t="s">
        <v>43</v>
      </c>
      <c r="P756" s="8" t="s">
        <v>43</v>
      </c>
      <c r="Q756" s="8">
        <v>0</v>
      </c>
      <c r="R756" s="8">
        <v>59351</v>
      </c>
      <c r="S756" s="8">
        <v>59351</v>
      </c>
      <c r="T756" s="8">
        <v>55283</v>
      </c>
      <c r="U756" s="8">
        <v>120</v>
      </c>
      <c r="V756" s="8" t="s">
        <v>62</v>
      </c>
      <c r="W756" s="8" t="s">
        <v>62</v>
      </c>
      <c r="X756" s="8" t="s">
        <v>276</v>
      </c>
      <c r="Z756" s="8" t="s">
        <v>2772</v>
      </c>
      <c r="AA756" s="8">
        <v>0.03</v>
      </c>
      <c r="AB756" s="8" t="s">
        <v>552</v>
      </c>
      <c r="AC756" s="8">
        <v>2.2499999999999999E-2</v>
      </c>
      <c r="AD756" s="8">
        <v>1780.53</v>
      </c>
      <c r="AE756" s="8">
        <v>494.59166666666664</v>
      </c>
      <c r="AF756" s="8">
        <v>1335.3975</v>
      </c>
      <c r="AG756" s="8">
        <v>1829.9891666666667</v>
      </c>
      <c r="AH756" s="8">
        <v>0.06</v>
      </c>
      <c r="AI756" s="8">
        <v>3561.06</v>
      </c>
    </row>
    <row r="757" spans="1:35" x14ac:dyDescent="0.25">
      <c r="A757" s="503" t="s">
        <v>2126</v>
      </c>
      <c r="B757" s="8" t="s">
        <v>29</v>
      </c>
      <c r="C757" s="8" t="s">
        <v>29</v>
      </c>
      <c r="D757" s="8" t="s">
        <v>168</v>
      </c>
      <c r="E757" s="8" t="s">
        <v>455</v>
      </c>
      <c r="F757" s="8" t="s">
        <v>587</v>
      </c>
      <c r="G757" s="8" t="s">
        <v>593</v>
      </c>
      <c r="H757" s="116">
        <v>0</v>
      </c>
      <c r="I757" s="8">
        <v>9234</v>
      </c>
      <c r="J757" s="8">
        <v>9234</v>
      </c>
      <c r="K757" s="8" t="s">
        <v>2767</v>
      </c>
      <c r="L757" s="8">
        <v>27595289</v>
      </c>
      <c r="M757" s="38">
        <v>45364</v>
      </c>
      <c r="N757" s="8" t="s">
        <v>210</v>
      </c>
      <c r="O757" s="8" t="s">
        <v>148</v>
      </c>
      <c r="P757" s="8" t="s">
        <v>263</v>
      </c>
      <c r="Q757" s="8">
        <v>0</v>
      </c>
      <c r="R757" s="8">
        <v>402317</v>
      </c>
      <c r="S757" s="8">
        <v>402317</v>
      </c>
      <c r="T757" s="8">
        <v>55948</v>
      </c>
      <c r="U757" s="8">
        <v>168</v>
      </c>
      <c r="V757" s="8" t="s">
        <v>64</v>
      </c>
      <c r="W757" s="8" t="s">
        <v>64</v>
      </c>
      <c r="X757" s="8" t="s">
        <v>276</v>
      </c>
      <c r="Y757" s="8" t="s">
        <v>662</v>
      </c>
      <c r="Z757" s="8" t="s">
        <v>2773</v>
      </c>
      <c r="AA757" s="8">
        <v>0.04</v>
      </c>
      <c r="AB757" s="8" t="s">
        <v>552</v>
      </c>
      <c r="AC757" s="8">
        <v>1.7000000000000001E-2</v>
      </c>
      <c r="AD757" s="8">
        <v>16092.68</v>
      </c>
      <c r="AE757" s="8">
        <v>2394.7440476190477</v>
      </c>
      <c r="AF757" s="8">
        <v>6839.3890000000001</v>
      </c>
      <c r="AG757" s="8">
        <v>9234.1330476190487</v>
      </c>
      <c r="AH757" s="8">
        <v>0.03</v>
      </c>
      <c r="AI757" s="8">
        <v>12069.51</v>
      </c>
    </row>
    <row r="758" spans="1:35" x14ac:dyDescent="0.25">
      <c r="A758" s="503" t="s">
        <v>2126</v>
      </c>
      <c r="B758" s="8" t="s">
        <v>38</v>
      </c>
      <c r="C758" s="8" t="s">
        <v>38</v>
      </c>
      <c r="D758" s="8" t="s">
        <v>101</v>
      </c>
      <c r="E758" s="8" t="s">
        <v>2083</v>
      </c>
      <c r="F758" s="8" t="s">
        <v>2083</v>
      </c>
      <c r="G758" s="8" t="s">
        <v>1250</v>
      </c>
      <c r="H758" s="116">
        <v>0</v>
      </c>
      <c r="I758" s="8">
        <v>11621</v>
      </c>
      <c r="J758" s="8">
        <v>11621</v>
      </c>
      <c r="K758" s="8" t="s">
        <v>2774</v>
      </c>
      <c r="L758" s="8">
        <v>29799114</v>
      </c>
      <c r="M758" s="38">
        <v>45364</v>
      </c>
      <c r="N758" s="8" t="s">
        <v>210</v>
      </c>
      <c r="O758" s="8" t="s">
        <v>128</v>
      </c>
      <c r="P758" s="8" t="s">
        <v>128</v>
      </c>
      <c r="Q758" s="8">
        <v>0</v>
      </c>
      <c r="R758" s="8">
        <v>108946</v>
      </c>
      <c r="S758" s="8">
        <v>108946</v>
      </c>
      <c r="T758" s="8">
        <v>102398</v>
      </c>
      <c r="U758" s="8">
        <v>24</v>
      </c>
      <c r="V758" s="8" t="s">
        <v>62</v>
      </c>
      <c r="W758" s="8" t="s">
        <v>62</v>
      </c>
      <c r="X758" s="8" t="s">
        <v>276</v>
      </c>
      <c r="Z758" s="8" t="s">
        <v>2776</v>
      </c>
      <c r="AA758" s="8">
        <v>0.03</v>
      </c>
      <c r="AB758" s="8" t="s">
        <v>552</v>
      </c>
      <c r="AC758" s="8">
        <v>6.5000000000000002E-2</v>
      </c>
      <c r="AD758" s="8">
        <v>3268.3799999999997</v>
      </c>
      <c r="AE758" s="8">
        <v>4539.416666666667</v>
      </c>
      <c r="AF758" s="8">
        <v>7081.4900000000007</v>
      </c>
      <c r="AG758" s="8">
        <v>11620.906666666668</v>
      </c>
      <c r="AH758" s="8">
        <v>0.06</v>
      </c>
      <c r="AI758" s="8">
        <v>6536.7599999999993</v>
      </c>
    </row>
    <row r="759" spans="1:35" x14ac:dyDescent="0.25">
      <c r="A759" s="503" t="s">
        <v>2126</v>
      </c>
      <c r="B759" s="8" t="s">
        <v>29</v>
      </c>
      <c r="C759" s="8" t="s">
        <v>29</v>
      </c>
      <c r="D759" s="8" t="s">
        <v>168</v>
      </c>
      <c r="E759" s="8" t="s">
        <v>405</v>
      </c>
      <c r="F759" s="8" t="s">
        <v>695</v>
      </c>
      <c r="G759" s="8" t="s">
        <v>623</v>
      </c>
      <c r="H759" s="116">
        <v>4999</v>
      </c>
      <c r="I759" s="8">
        <v>7250</v>
      </c>
      <c r="J759" s="8">
        <v>2251</v>
      </c>
      <c r="K759" s="8" t="s">
        <v>2775</v>
      </c>
      <c r="L759" s="8">
        <v>30682781</v>
      </c>
      <c r="M759" s="38">
        <v>45364</v>
      </c>
      <c r="N759" s="8" t="s">
        <v>210</v>
      </c>
      <c r="O759" s="8" t="s">
        <v>327</v>
      </c>
      <c r="P759" s="8" t="s">
        <v>327</v>
      </c>
      <c r="Q759" s="8">
        <v>151092.03</v>
      </c>
      <c r="R759" s="8">
        <v>315876</v>
      </c>
      <c r="S759" s="8">
        <v>164783.97</v>
      </c>
      <c r="T759" s="8">
        <v>144731</v>
      </c>
      <c r="U759" s="8">
        <v>168</v>
      </c>
      <c r="V759" s="8" t="s">
        <v>63</v>
      </c>
      <c r="W759" s="8" t="s">
        <v>63</v>
      </c>
      <c r="X759" s="8" t="s">
        <v>277</v>
      </c>
      <c r="Z759" s="8" t="s">
        <v>2777</v>
      </c>
      <c r="AA759" s="8">
        <v>0.04</v>
      </c>
      <c r="AB759" s="8" t="s">
        <v>552</v>
      </c>
      <c r="AC759" s="8">
        <v>1.7000000000000001E-2</v>
      </c>
      <c r="AD759" s="8">
        <v>12635.04</v>
      </c>
      <c r="AE759" s="8">
        <v>1880.2142857142858</v>
      </c>
      <c r="AF759" s="8">
        <v>5369.8920000000007</v>
      </c>
      <c r="AG759" s="8">
        <v>7250.1062857142861</v>
      </c>
      <c r="AH759" s="8">
        <v>0.03</v>
      </c>
      <c r="AI759" s="8">
        <v>4943.5190999999995</v>
      </c>
    </row>
    <row r="760" spans="1:35" x14ac:dyDescent="0.25">
      <c r="A760" s="503" t="s">
        <v>2126</v>
      </c>
      <c r="B760" s="8" t="s">
        <v>27</v>
      </c>
      <c r="C760" s="8" t="s">
        <v>27</v>
      </c>
      <c r="D760" s="180" t="s">
        <v>5938</v>
      </c>
      <c r="E760" s="8" t="s">
        <v>405</v>
      </c>
      <c r="F760" s="8" t="s">
        <v>803</v>
      </c>
      <c r="G760" s="8" t="s">
        <v>786</v>
      </c>
      <c r="H760" s="116">
        <v>3183</v>
      </c>
      <c r="I760" s="8">
        <v>4042</v>
      </c>
      <c r="J760" s="8">
        <v>859</v>
      </c>
      <c r="K760" s="8" t="s">
        <v>2778</v>
      </c>
      <c r="L760" s="8">
        <v>27665241</v>
      </c>
      <c r="M760" s="38">
        <v>45364</v>
      </c>
      <c r="N760" s="8" t="s">
        <v>210</v>
      </c>
      <c r="O760" s="8" t="s">
        <v>173</v>
      </c>
      <c r="P760" s="8" t="s">
        <v>328</v>
      </c>
      <c r="Q760" s="8">
        <v>86750</v>
      </c>
      <c r="R760" s="8">
        <v>176106</v>
      </c>
      <c r="S760" s="8">
        <v>89356</v>
      </c>
      <c r="T760" s="8">
        <v>77689</v>
      </c>
      <c r="U760" s="8">
        <v>168</v>
      </c>
      <c r="V760" s="8" t="s">
        <v>63</v>
      </c>
      <c r="W760" s="8" t="s">
        <v>63</v>
      </c>
      <c r="X760" s="8" t="s">
        <v>277</v>
      </c>
      <c r="Z760" s="8" t="s">
        <v>2779</v>
      </c>
      <c r="AA760" s="8">
        <v>0.04</v>
      </c>
      <c r="AB760" s="8" t="s">
        <v>552</v>
      </c>
      <c r="AC760" s="8">
        <v>1.7000000000000001E-2</v>
      </c>
      <c r="AD760" s="8">
        <v>7044.24</v>
      </c>
      <c r="AE760" s="8">
        <v>1048.25</v>
      </c>
      <c r="AF760" s="8">
        <v>2993.8020000000001</v>
      </c>
      <c r="AG760" s="8">
        <v>4042.0520000000001</v>
      </c>
      <c r="AH760" s="8">
        <v>0.03</v>
      </c>
      <c r="AI760" s="8">
        <v>2680.68</v>
      </c>
    </row>
    <row r="761" spans="1:35" x14ac:dyDescent="0.25">
      <c r="A761" s="503" t="s">
        <v>2126</v>
      </c>
      <c r="B761" s="8" t="s">
        <v>37</v>
      </c>
      <c r="C761" s="8" t="s">
        <v>37</v>
      </c>
      <c r="D761" s="8" t="s">
        <v>99</v>
      </c>
      <c r="E761" s="8" t="s">
        <v>438</v>
      </c>
      <c r="F761" s="8" t="s">
        <v>809</v>
      </c>
      <c r="G761" s="8" t="s">
        <v>753</v>
      </c>
      <c r="H761" s="116">
        <v>0</v>
      </c>
      <c r="I761" s="8">
        <v>7302</v>
      </c>
      <c r="J761" s="8">
        <v>7302</v>
      </c>
      <c r="K761" s="8" t="s">
        <v>2468</v>
      </c>
      <c r="L761" s="8">
        <v>29343976</v>
      </c>
      <c r="M761" s="38">
        <v>45364</v>
      </c>
      <c r="N761" s="8" t="s">
        <v>210</v>
      </c>
      <c r="O761" s="8" t="s">
        <v>128</v>
      </c>
      <c r="P761" s="8" t="s">
        <v>128</v>
      </c>
      <c r="Q761" s="8">
        <v>0</v>
      </c>
      <c r="R761" s="8">
        <v>318142</v>
      </c>
      <c r="S761" s="8">
        <v>318142</v>
      </c>
      <c r="T761" s="8">
        <v>58676</v>
      </c>
      <c r="U761" s="8">
        <v>168</v>
      </c>
      <c r="V761" s="8" t="s">
        <v>64</v>
      </c>
      <c r="W761" s="8" t="s">
        <v>64</v>
      </c>
      <c r="X761" s="8" t="s">
        <v>276</v>
      </c>
      <c r="Y761" s="8" t="s">
        <v>662</v>
      </c>
      <c r="Z761" s="8" t="s">
        <v>2471</v>
      </c>
      <c r="AA761" s="8">
        <v>0.04</v>
      </c>
      <c r="AB761" s="8" t="s">
        <v>552</v>
      </c>
      <c r="AC761" s="8">
        <v>1.7000000000000001E-2</v>
      </c>
      <c r="AD761" s="8">
        <v>12725.68</v>
      </c>
      <c r="AE761" s="8">
        <v>1893.702380952381</v>
      </c>
      <c r="AF761" s="8">
        <v>5408.4140000000007</v>
      </c>
      <c r="AG761" s="8">
        <v>7302.1163809523814</v>
      </c>
      <c r="AH761" s="8">
        <v>0.03</v>
      </c>
      <c r="AI761" s="8">
        <v>9544.26</v>
      </c>
    </row>
    <row r="762" spans="1:35" x14ac:dyDescent="0.25">
      <c r="A762" s="503" t="s">
        <v>2126</v>
      </c>
      <c r="B762" s="8" t="s">
        <v>38</v>
      </c>
      <c r="C762" s="8" t="s">
        <v>38</v>
      </c>
      <c r="D762" s="8" t="s">
        <v>101</v>
      </c>
      <c r="E762" s="8" t="s">
        <v>883</v>
      </c>
      <c r="F762" s="8" t="s">
        <v>2253</v>
      </c>
      <c r="G762" s="8" t="s">
        <v>2780</v>
      </c>
      <c r="H762" s="116">
        <v>0</v>
      </c>
      <c r="I762" s="8">
        <v>21176</v>
      </c>
      <c r="J762" s="8">
        <v>21176</v>
      </c>
      <c r="K762" s="8" t="s">
        <v>2251</v>
      </c>
      <c r="L762" s="8">
        <v>23917008</v>
      </c>
      <c r="M762" s="38">
        <v>45364</v>
      </c>
      <c r="N762" s="8" t="s">
        <v>210</v>
      </c>
      <c r="O762" s="8" t="s">
        <v>173</v>
      </c>
      <c r="P762" s="8" t="s">
        <v>463</v>
      </c>
      <c r="Q762" s="8">
        <v>0</v>
      </c>
      <c r="R762" s="8">
        <v>913863</v>
      </c>
      <c r="S762" s="8">
        <v>913863</v>
      </c>
      <c r="T762" s="8">
        <v>53825</v>
      </c>
      <c r="U762" s="8">
        <v>168</v>
      </c>
      <c r="V762" s="8" t="s">
        <v>64</v>
      </c>
      <c r="W762" s="8" t="s">
        <v>64</v>
      </c>
      <c r="X762" s="8" t="s">
        <v>276</v>
      </c>
      <c r="Y762" s="8" t="s">
        <v>115</v>
      </c>
      <c r="Z762" s="8" t="s">
        <v>2254</v>
      </c>
      <c r="AA762" s="8">
        <v>0.04</v>
      </c>
      <c r="AB762" s="8" t="s">
        <v>552</v>
      </c>
      <c r="AC762" s="8">
        <v>1.7000000000000001E-2</v>
      </c>
      <c r="AD762" s="8">
        <v>36554.520000000004</v>
      </c>
      <c r="AE762" s="8">
        <v>5439.6607142857147</v>
      </c>
      <c r="AF762" s="8">
        <v>15535.671</v>
      </c>
      <c r="AG762" s="8">
        <v>20975.331714285716</v>
      </c>
      <c r="AH762" s="8">
        <v>0.03</v>
      </c>
      <c r="AI762" s="8">
        <v>27415.89</v>
      </c>
    </row>
    <row r="763" spans="1:35" x14ac:dyDescent="0.25">
      <c r="A763" s="503" t="s">
        <v>2126</v>
      </c>
      <c r="B763" s="8" t="s">
        <v>184</v>
      </c>
      <c r="C763" s="8" t="s">
        <v>184</v>
      </c>
      <c r="D763" s="180" t="s">
        <v>101</v>
      </c>
      <c r="E763" s="8" t="s">
        <v>499</v>
      </c>
      <c r="F763" s="8" t="s">
        <v>2782</v>
      </c>
      <c r="G763" s="8" t="s">
        <v>2531</v>
      </c>
      <c r="H763" s="116">
        <v>0</v>
      </c>
      <c r="I763" s="8">
        <v>3192</v>
      </c>
      <c r="J763" s="8">
        <v>3192</v>
      </c>
      <c r="K763" s="8" t="s">
        <v>2783</v>
      </c>
      <c r="L763" s="8">
        <v>33901697</v>
      </c>
      <c r="M763" s="38">
        <v>45365</v>
      </c>
      <c r="N763" s="8" t="s">
        <v>210</v>
      </c>
      <c r="O763" s="8" t="s">
        <v>21</v>
      </c>
      <c r="P763" s="8" t="s">
        <v>21</v>
      </c>
      <c r="Q763" s="8">
        <v>0</v>
      </c>
      <c r="R763" s="8">
        <v>61780</v>
      </c>
      <c r="S763" s="8">
        <v>61780</v>
      </c>
      <c r="T763" s="8">
        <v>57591</v>
      </c>
      <c r="U763" s="8">
        <v>60</v>
      </c>
      <c r="V763" s="8" t="s">
        <v>62</v>
      </c>
      <c r="W763" s="8" t="s">
        <v>62</v>
      </c>
      <c r="X763" s="8" t="s">
        <v>276</v>
      </c>
      <c r="Z763" s="8" t="s">
        <v>2788</v>
      </c>
      <c r="AA763" s="8">
        <v>0.03</v>
      </c>
      <c r="AB763" s="8" t="s">
        <v>552</v>
      </c>
      <c r="AC763" s="8">
        <v>3.5000000000000003E-2</v>
      </c>
      <c r="AD763" s="8">
        <v>1853.3999999999999</v>
      </c>
      <c r="AE763" s="8">
        <v>1029.6666666666667</v>
      </c>
      <c r="AF763" s="8">
        <v>2162.3000000000002</v>
      </c>
      <c r="AG763" s="8">
        <v>3191.9666666666672</v>
      </c>
      <c r="AH763" s="8">
        <v>0.06</v>
      </c>
      <c r="AI763" s="8">
        <v>3706.7999999999997</v>
      </c>
    </row>
    <row r="764" spans="1:35" x14ac:dyDescent="0.25">
      <c r="A764" s="503" t="s">
        <v>2126</v>
      </c>
      <c r="B764" s="8" t="s">
        <v>37</v>
      </c>
      <c r="C764" s="8" t="s">
        <v>37</v>
      </c>
      <c r="D764" s="8" t="s">
        <v>99</v>
      </c>
      <c r="E764" s="8" t="s">
        <v>925</v>
      </c>
      <c r="F764" s="8" t="s">
        <v>2392</v>
      </c>
      <c r="G764" s="8" t="s">
        <v>2612</v>
      </c>
      <c r="H764" s="116">
        <v>0</v>
      </c>
      <c r="I764" s="8">
        <v>5003</v>
      </c>
      <c r="J764" s="8">
        <v>5003</v>
      </c>
      <c r="K764" s="8" t="s">
        <v>2386</v>
      </c>
      <c r="L764" s="8">
        <v>31244740</v>
      </c>
      <c r="M764" s="38">
        <v>45365</v>
      </c>
      <c r="N764" s="8" t="s">
        <v>210</v>
      </c>
      <c r="O764" s="8" t="s">
        <v>43</v>
      </c>
      <c r="P764" s="8" t="s">
        <v>43</v>
      </c>
      <c r="Q764" s="8">
        <v>0</v>
      </c>
      <c r="R764" s="8">
        <v>217977</v>
      </c>
      <c r="S764" s="8">
        <v>217977</v>
      </c>
      <c r="T764" s="8">
        <v>51391.38</v>
      </c>
      <c r="U764" s="8">
        <v>168</v>
      </c>
      <c r="V764" s="8" t="s">
        <v>64</v>
      </c>
      <c r="W764" s="8" t="s">
        <v>64</v>
      </c>
      <c r="X764" s="8" t="s">
        <v>276</v>
      </c>
      <c r="Y764" s="8" t="s">
        <v>672</v>
      </c>
      <c r="Z764" s="8" t="s">
        <v>2393</v>
      </c>
      <c r="AA764" s="8">
        <v>0.04</v>
      </c>
      <c r="AB764" s="8" t="s">
        <v>552</v>
      </c>
      <c r="AC764" s="8">
        <v>1.7000000000000001E-2</v>
      </c>
      <c r="AD764" s="8">
        <v>8719.08</v>
      </c>
      <c r="AE764" s="8">
        <v>1297.4821428571429</v>
      </c>
      <c r="AF764" s="8">
        <v>3705.6090000000004</v>
      </c>
      <c r="AG764" s="8">
        <v>5003.0911428571435</v>
      </c>
      <c r="AH764" s="8">
        <v>0.03</v>
      </c>
      <c r="AI764" s="8">
        <v>6539.3099999999995</v>
      </c>
    </row>
    <row r="765" spans="1:35" x14ac:dyDescent="0.25">
      <c r="A765" s="503" t="s">
        <v>2126</v>
      </c>
      <c r="B765" s="8" t="s">
        <v>38</v>
      </c>
      <c r="C765" s="8" t="s">
        <v>38</v>
      </c>
      <c r="D765" s="8" t="s">
        <v>101</v>
      </c>
      <c r="E765" s="8" t="s">
        <v>883</v>
      </c>
      <c r="F765" s="8" t="s">
        <v>983</v>
      </c>
      <c r="G765" s="8" t="s">
        <v>984</v>
      </c>
      <c r="H765" s="116">
        <v>0</v>
      </c>
      <c r="I765" s="8">
        <v>7979</v>
      </c>
      <c r="J765" s="8">
        <v>7979</v>
      </c>
      <c r="K765" s="8" t="s">
        <v>2784</v>
      </c>
      <c r="L765" s="8">
        <v>24298362</v>
      </c>
      <c r="M765" s="38">
        <v>45365</v>
      </c>
      <c r="N765" s="8" t="s">
        <v>210</v>
      </c>
      <c r="O765" s="8" t="s">
        <v>43</v>
      </c>
      <c r="P765" s="8" t="s">
        <v>43</v>
      </c>
      <c r="Q765" s="8">
        <v>0</v>
      </c>
      <c r="R765" s="8">
        <v>347638</v>
      </c>
      <c r="S765" s="8">
        <v>347638</v>
      </c>
      <c r="T765" s="8">
        <v>22306</v>
      </c>
      <c r="U765" s="8">
        <v>168</v>
      </c>
      <c r="V765" s="8" t="s">
        <v>64</v>
      </c>
      <c r="W765" s="8" t="s">
        <v>64</v>
      </c>
      <c r="X765" s="8" t="s">
        <v>276</v>
      </c>
      <c r="Y765" s="8" t="s">
        <v>665</v>
      </c>
      <c r="Z765" s="8" t="s">
        <v>2472</v>
      </c>
      <c r="AA765" s="8">
        <v>0.04</v>
      </c>
      <c r="AB765" s="8" t="s">
        <v>552</v>
      </c>
      <c r="AC765" s="8">
        <v>1.7000000000000001E-2</v>
      </c>
      <c r="AD765" s="8">
        <v>13905.52</v>
      </c>
      <c r="AE765" s="8">
        <v>2069.2738095238096</v>
      </c>
      <c r="AF765" s="8">
        <v>5909.8460000000005</v>
      </c>
      <c r="AG765" s="8">
        <v>7979.1198095238105</v>
      </c>
      <c r="AH765" s="8">
        <v>0.03</v>
      </c>
      <c r="AI765" s="8">
        <v>10429.14</v>
      </c>
    </row>
    <row r="766" spans="1:35" x14ac:dyDescent="0.25">
      <c r="A766" s="503" t="s">
        <v>2126</v>
      </c>
      <c r="B766" s="8" t="s">
        <v>38</v>
      </c>
      <c r="C766" s="8" t="s">
        <v>38</v>
      </c>
      <c r="D766" s="8" t="s">
        <v>101</v>
      </c>
      <c r="E766" s="8" t="s">
        <v>2083</v>
      </c>
      <c r="F766" s="8" t="s">
        <v>759</v>
      </c>
      <c r="G766" s="8" t="s">
        <v>763</v>
      </c>
      <c r="H766" s="116">
        <v>0</v>
      </c>
      <c r="I766" s="8">
        <v>722</v>
      </c>
      <c r="J766" s="8">
        <v>722</v>
      </c>
      <c r="K766" s="8" t="s">
        <v>2785</v>
      </c>
      <c r="L766" s="8">
        <v>31802718</v>
      </c>
      <c r="M766" s="38">
        <v>45365</v>
      </c>
      <c r="N766" s="8" t="s">
        <v>210</v>
      </c>
      <c r="O766" s="8" t="s">
        <v>43</v>
      </c>
      <c r="P766" s="8" t="s">
        <v>43</v>
      </c>
      <c r="Q766" s="8">
        <v>0</v>
      </c>
      <c r="R766" s="8">
        <v>21728</v>
      </c>
      <c r="S766" s="8">
        <v>21728</v>
      </c>
      <c r="T766" s="8">
        <v>20041</v>
      </c>
      <c r="U766" s="8">
        <v>108</v>
      </c>
      <c r="V766" s="8" t="s">
        <v>62</v>
      </c>
      <c r="W766" s="8" t="s">
        <v>62</v>
      </c>
      <c r="X766" s="8" t="s">
        <v>276</v>
      </c>
      <c r="Z766" s="8" t="s">
        <v>2789</v>
      </c>
      <c r="AA766" s="8">
        <v>0.03</v>
      </c>
      <c r="AB766" s="8" t="s">
        <v>552</v>
      </c>
      <c r="AC766" s="8">
        <v>2.4E-2</v>
      </c>
      <c r="AD766" s="8">
        <v>651.84</v>
      </c>
      <c r="AE766" s="8">
        <v>201.18518518518519</v>
      </c>
      <c r="AF766" s="8">
        <v>521.47199999999998</v>
      </c>
      <c r="AG766" s="8">
        <v>722.6571851851852</v>
      </c>
      <c r="AH766" s="8">
        <v>0.06</v>
      </c>
      <c r="AI766" s="8">
        <v>1303.68</v>
      </c>
    </row>
    <row r="767" spans="1:35" x14ac:dyDescent="0.25">
      <c r="A767" s="503" t="s">
        <v>2126</v>
      </c>
      <c r="B767" s="8" t="s">
        <v>37</v>
      </c>
      <c r="C767" s="8" t="s">
        <v>37</v>
      </c>
      <c r="D767" s="8" t="s">
        <v>99</v>
      </c>
      <c r="E767" s="8" t="s">
        <v>925</v>
      </c>
      <c r="F767" s="8" t="s">
        <v>2473</v>
      </c>
      <c r="G767" s="8" t="s">
        <v>2790</v>
      </c>
      <c r="H767" s="116">
        <v>0</v>
      </c>
      <c r="I767" s="8">
        <v>12847</v>
      </c>
      <c r="J767" s="8">
        <v>12847</v>
      </c>
      <c r="K767" s="8" t="s">
        <v>2786</v>
      </c>
      <c r="L767" s="8">
        <v>29438416</v>
      </c>
      <c r="M767" s="38">
        <v>45365</v>
      </c>
      <c r="N767" s="8" t="s">
        <v>210</v>
      </c>
      <c r="O767" s="8" t="s">
        <v>43</v>
      </c>
      <c r="P767" s="8" t="s">
        <v>43</v>
      </c>
      <c r="Q767" s="8">
        <v>0</v>
      </c>
      <c r="R767" s="8">
        <v>559695</v>
      </c>
      <c r="S767" s="8">
        <v>559695</v>
      </c>
      <c r="T767" s="8">
        <v>86623</v>
      </c>
      <c r="U767" s="8">
        <v>168</v>
      </c>
      <c r="V767" s="8" t="s">
        <v>64</v>
      </c>
      <c r="W767" s="8" t="s">
        <v>64</v>
      </c>
      <c r="X767" s="8" t="s">
        <v>276</v>
      </c>
      <c r="Y767" s="8" t="s">
        <v>662</v>
      </c>
      <c r="Z767" s="8" t="s">
        <v>2474</v>
      </c>
      <c r="AA767" s="8">
        <v>0.04</v>
      </c>
      <c r="AB767" s="8" t="s">
        <v>552</v>
      </c>
      <c r="AC767" s="8">
        <v>1.7000000000000001E-2</v>
      </c>
      <c r="AD767" s="8">
        <v>22387.8</v>
      </c>
      <c r="AE767" s="8">
        <v>3331.5178571428573</v>
      </c>
      <c r="AF767" s="8">
        <v>9514.8150000000005</v>
      </c>
      <c r="AG767" s="8">
        <v>12846.332857142857</v>
      </c>
      <c r="AH767" s="8">
        <v>0.03</v>
      </c>
      <c r="AI767" s="8">
        <v>16790.849999999999</v>
      </c>
    </row>
    <row r="768" spans="1:35" x14ac:dyDescent="0.25">
      <c r="A768" s="503" t="s">
        <v>2126</v>
      </c>
      <c r="B768" s="8" t="s">
        <v>241</v>
      </c>
      <c r="C768" s="8" t="s">
        <v>241</v>
      </c>
      <c r="D768" s="180" t="s">
        <v>101</v>
      </c>
      <c r="E768" s="8" t="s">
        <v>489</v>
      </c>
      <c r="F768" s="8" t="s">
        <v>836</v>
      </c>
      <c r="G768" s="8" t="s">
        <v>605</v>
      </c>
      <c r="H768" s="116">
        <v>0</v>
      </c>
      <c r="I768" s="8">
        <v>3810</v>
      </c>
      <c r="J768" s="8">
        <v>3810</v>
      </c>
      <c r="K768" s="8" t="s">
        <v>2535</v>
      </c>
      <c r="L768" s="8">
        <v>29160752</v>
      </c>
      <c r="M768" s="38">
        <v>45365</v>
      </c>
      <c r="N768" s="8" t="s">
        <v>210</v>
      </c>
      <c r="O768" s="8" t="s">
        <v>43</v>
      </c>
      <c r="P768" s="8" t="s">
        <v>43</v>
      </c>
      <c r="Q768" s="8">
        <v>0</v>
      </c>
      <c r="R768" s="8">
        <v>165998</v>
      </c>
      <c r="S768" s="8">
        <v>165998</v>
      </c>
      <c r="T768" s="8">
        <v>40334</v>
      </c>
      <c r="U768" s="8">
        <v>168</v>
      </c>
      <c r="V768" s="8" t="s">
        <v>64</v>
      </c>
      <c r="W768" s="8" t="s">
        <v>64</v>
      </c>
      <c r="X768" s="8" t="s">
        <v>276</v>
      </c>
      <c r="Y768" s="8" t="s">
        <v>115</v>
      </c>
      <c r="Z768" s="8" t="s">
        <v>2546</v>
      </c>
      <c r="AA768" s="8">
        <v>0.04</v>
      </c>
      <c r="AB768" s="8" t="s">
        <v>552</v>
      </c>
      <c r="AC768" s="8">
        <v>1.7000000000000001E-2</v>
      </c>
      <c r="AD768" s="8">
        <v>6639.92</v>
      </c>
      <c r="AE768" s="8">
        <v>988.08333333333337</v>
      </c>
      <c r="AF768" s="8">
        <v>2821.9660000000003</v>
      </c>
      <c r="AG768" s="8">
        <v>3810.0493333333338</v>
      </c>
      <c r="AH768" s="8">
        <v>0.03</v>
      </c>
      <c r="AI768" s="8">
        <v>4979.9399999999996</v>
      </c>
    </row>
    <row r="769" spans="1:35" x14ac:dyDescent="0.25">
      <c r="A769" s="503" t="s">
        <v>2126</v>
      </c>
      <c r="B769" s="8" t="s">
        <v>23</v>
      </c>
      <c r="C769" s="8" t="s">
        <v>23</v>
      </c>
      <c r="D769" s="180" t="s">
        <v>5937</v>
      </c>
      <c r="E769" s="8" t="s">
        <v>48</v>
      </c>
      <c r="F769" s="8" t="s">
        <v>531</v>
      </c>
      <c r="G769" s="8" t="s">
        <v>659</v>
      </c>
      <c r="H769" s="116">
        <v>0</v>
      </c>
      <c r="I769" s="8">
        <v>2483</v>
      </c>
      <c r="J769" s="8">
        <v>2483</v>
      </c>
      <c r="K769" s="8" t="s">
        <v>2787</v>
      </c>
      <c r="L769" s="8">
        <v>27992133</v>
      </c>
      <c r="M769" s="38">
        <v>45365</v>
      </c>
      <c r="N769" s="8" t="s">
        <v>210</v>
      </c>
      <c r="O769" s="8" t="s">
        <v>43</v>
      </c>
      <c r="P769" s="8" t="s">
        <v>43</v>
      </c>
      <c r="Q769" s="8">
        <v>0</v>
      </c>
      <c r="R769" s="8">
        <v>108182</v>
      </c>
      <c r="S769" s="8">
        <v>108182</v>
      </c>
      <c r="T769" s="8">
        <v>100591</v>
      </c>
      <c r="U769" s="8">
        <v>168</v>
      </c>
      <c r="V769" s="8" t="s">
        <v>62</v>
      </c>
      <c r="W769" s="8" t="s">
        <v>62</v>
      </c>
      <c r="X769" s="8" t="s">
        <v>276</v>
      </c>
      <c r="Z769" s="8" t="s">
        <v>2791</v>
      </c>
      <c r="AA769" s="8">
        <v>0.04</v>
      </c>
      <c r="AB769" s="8" t="s">
        <v>552</v>
      </c>
      <c r="AC769" s="8">
        <v>1.7000000000000001E-2</v>
      </c>
      <c r="AD769" s="8">
        <v>4327.28</v>
      </c>
      <c r="AE769" s="8">
        <v>643.94047619047615</v>
      </c>
      <c r="AF769" s="8">
        <v>1839.0940000000001</v>
      </c>
      <c r="AG769" s="8">
        <v>2483.0344761904762</v>
      </c>
      <c r="AH769" s="8">
        <v>0.03</v>
      </c>
      <c r="AI769" s="8">
        <v>3245.46</v>
      </c>
    </row>
    <row r="770" spans="1:35" x14ac:dyDescent="0.25">
      <c r="A770" s="503" t="s">
        <v>2126</v>
      </c>
      <c r="B770" s="8" t="s">
        <v>23</v>
      </c>
      <c r="C770" s="8" t="s">
        <v>23</v>
      </c>
      <c r="D770" s="180" t="s">
        <v>5937</v>
      </c>
      <c r="E770" s="8" t="s">
        <v>447</v>
      </c>
      <c r="F770" s="8" t="s">
        <v>1998</v>
      </c>
      <c r="G770" s="8" t="s">
        <v>2004</v>
      </c>
      <c r="H770" s="116">
        <v>20205</v>
      </c>
      <c r="I770" s="8">
        <v>19535</v>
      </c>
      <c r="J770" s="8">
        <v>-670</v>
      </c>
      <c r="K770" s="8" t="s">
        <v>2792</v>
      </c>
      <c r="L770" s="8">
        <v>28486675</v>
      </c>
      <c r="M770" s="38">
        <v>45365</v>
      </c>
      <c r="N770" s="8" t="s">
        <v>210</v>
      </c>
      <c r="O770" s="8" t="s">
        <v>128</v>
      </c>
      <c r="P770" s="8" t="s">
        <v>2793</v>
      </c>
      <c r="Q770" s="8">
        <v>697675</v>
      </c>
      <c r="R770" s="8">
        <v>851124</v>
      </c>
      <c r="S770" s="8">
        <v>153449</v>
      </c>
      <c r="T770" s="8">
        <v>101281</v>
      </c>
      <c r="U770" s="8">
        <v>168</v>
      </c>
      <c r="V770" s="8" t="s">
        <v>63</v>
      </c>
      <c r="W770" s="8" t="s">
        <v>63</v>
      </c>
      <c r="X770" s="8" t="s">
        <v>277</v>
      </c>
      <c r="Z770" s="8" t="s">
        <v>2797</v>
      </c>
      <c r="AA770" s="8">
        <v>0.04</v>
      </c>
      <c r="AB770" s="8" t="s">
        <v>552</v>
      </c>
      <c r="AC770" s="8">
        <v>1.7000000000000001E-2</v>
      </c>
      <c r="AD770" s="8">
        <v>34044.959999999999</v>
      </c>
      <c r="AE770" s="8">
        <v>5066.2142857142853</v>
      </c>
      <c r="AF770" s="8">
        <v>14469.108</v>
      </c>
      <c r="AG770" s="8">
        <v>19535.322285714286</v>
      </c>
      <c r="AH770" s="8">
        <v>0.03</v>
      </c>
      <c r="AI770" s="8">
        <v>4603.47</v>
      </c>
    </row>
    <row r="771" spans="1:35" x14ac:dyDescent="0.25">
      <c r="A771" s="503" t="s">
        <v>2126</v>
      </c>
      <c r="B771" s="8" t="s">
        <v>38</v>
      </c>
      <c r="C771" s="8" t="s">
        <v>38</v>
      </c>
      <c r="D771" s="8" t="s">
        <v>101</v>
      </c>
      <c r="E771" s="8" t="s">
        <v>2083</v>
      </c>
      <c r="F771" s="8" t="s">
        <v>730</v>
      </c>
      <c r="G771" s="8" t="s">
        <v>601</v>
      </c>
      <c r="H771" s="116">
        <v>16267</v>
      </c>
      <c r="I771" s="8">
        <v>16880</v>
      </c>
      <c r="J771" s="8">
        <v>613</v>
      </c>
      <c r="K771" s="8" t="s">
        <v>2794</v>
      </c>
      <c r="L771" s="8">
        <v>31383754</v>
      </c>
      <c r="M771" s="38">
        <v>45365</v>
      </c>
      <c r="N771" s="8" t="s">
        <v>210</v>
      </c>
      <c r="O771" s="8" t="s">
        <v>43</v>
      </c>
      <c r="P771" s="8" t="s">
        <v>43</v>
      </c>
      <c r="Q771" s="8">
        <v>627666</v>
      </c>
      <c r="R771" s="8">
        <v>735447</v>
      </c>
      <c r="S771" s="8">
        <v>107781</v>
      </c>
      <c r="T771" s="8">
        <v>63654</v>
      </c>
      <c r="U771" s="8">
        <v>168</v>
      </c>
      <c r="V771" s="8" t="s">
        <v>63</v>
      </c>
      <c r="W771" s="8" t="s">
        <v>63</v>
      </c>
      <c r="X771" s="8" t="s">
        <v>277</v>
      </c>
      <c r="Z771" s="8" t="s">
        <v>2798</v>
      </c>
      <c r="AA771" s="8">
        <v>0.04</v>
      </c>
      <c r="AB771" s="8" t="s">
        <v>552</v>
      </c>
      <c r="AC771" s="8">
        <v>1.7000000000000001E-2</v>
      </c>
      <c r="AD771" s="8">
        <v>29417.88</v>
      </c>
      <c r="AE771" s="8">
        <v>4377.6607142857147</v>
      </c>
      <c r="AF771" s="8">
        <v>12502.599</v>
      </c>
      <c r="AG771" s="8">
        <v>16880.259714285716</v>
      </c>
      <c r="AH771" s="8">
        <v>0.03</v>
      </c>
      <c r="AI771" s="8">
        <v>3233.43</v>
      </c>
    </row>
    <row r="772" spans="1:35" x14ac:dyDescent="0.25">
      <c r="A772" s="503" t="s">
        <v>2126</v>
      </c>
      <c r="B772" s="8" t="s">
        <v>47</v>
      </c>
      <c r="C772" s="8" t="s">
        <v>47</v>
      </c>
      <c r="D772" s="8" t="s">
        <v>99</v>
      </c>
      <c r="E772" s="8" t="s">
        <v>405</v>
      </c>
      <c r="F772" s="8" t="s">
        <v>737</v>
      </c>
      <c r="G772" s="8" t="s">
        <v>738</v>
      </c>
      <c r="H772" s="116">
        <v>8127</v>
      </c>
      <c r="I772" s="8">
        <v>9754</v>
      </c>
      <c r="J772" s="8">
        <v>1627</v>
      </c>
      <c r="K772" s="8" t="s">
        <v>2795</v>
      </c>
      <c r="L772" s="8">
        <v>23390263</v>
      </c>
      <c r="M772" s="38">
        <v>45365</v>
      </c>
      <c r="N772" s="8" t="s">
        <v>210</v>
      </c>
      <c r="O772" s="8" t="s">
        <v>173</v>
      </c>
      <c r="P772" s="8" t="s">
        <v>357</v>
      </c>
      <c r="Q772" s="8">
        <v>260628</v>
      </c>
      <c r="R772" s="8">
        <v>424974</v>
      </c>
      <c r="S772" s="8">
        <v>164346</v>
      </c>
      <c r="T772" s="8">
        <v>137747.07</v>
      </c>
      <c r="U772" s="8">
        <v>168</v>
      </c>
      <c r="V772" s="8" t="s">
        <v>63</v>
      </c>
      <c r="W772" s="8" t="s">
        <v>63</v>
      </c>
      <c r="X772" s="8" t="s">
        <v>277</v>
      </c>
      <c r="Z772" s="8" t="s">
        <v>2799</v>
      </c>
      <c r="AA772" s="8">
        <v>0.04</v>
      </c>
      <c r="AB772" s="8" t="s">
        <v>552</v>
      </c>
      <c r="AC772" s="8">
        <v>1.7000000000000001E-2</v>
      </c>
      <c r="AD772" s="8">
        <v>16998.96</v>
      </c>
      <c r="AE772" s="8">
        <v>2529.6071428571427</v>
      </c>
      <c r="AF772" s="8">
        <v>7224.5580000000009</v>
      </c>
      <c r="AG772" s="8">
        <v>9754.165142857144</v>
      </c>
      <c r="AH772" s="8">
        <v>0.03</v>
      </c>
      <c r="AI772" s="8">
        <v>4930.38</v>
      </c>
    </row>
    <row r="773" spans="1:35" x14ac:dyDescent="0.25">
      <c r="A773" s="503" t="s">
        <v>2126</v>
      </c>
      <c r="B773" s="8" t="s">
        <v>184</v>
      </c>
      <c r="C773" s="8" t="s">
        <v>184</v>
      </c>
      <c r="D773" s="180" t="s">
        <v>101</v>
      </c>
      <c r="E773" s="8" t="s">
        <v>417</v>
      </c>
      <c r="F773" s="8" t="s">
        <v>496</v>
      </c>
      <c r="G773" s="8" t="s">
        <v>700</v>
      </c>
      <c r="H773" s="116">
        <v>0</v>
      </c>
      <c r="I773" s="8">
        <v>2450</v>
      </c>
      <c r="J773" s="8">
        <v>2450</v>
      </c>
      <c r="K773" s="8" t="s">
        <v>2796</v>
      </c>
      <c r="L773" s="8">
        <v>26431697</v>
      </c>
      <c r="M773" s="38">
        <v>45365</v>
      </c>
      <c r="N773" s="8" t="s">
        <v>210</v>
      </c>
      <c r="O773" s="8" t="s">
        <v>43</v>
      </c>
      <c r="P773" s="8" t="s">
        <v>43</v>
      </c>
      <c r="Q773" s="8">
        <v>0</v>
      </c>
      <c r="R773" s="8">
        <v>15000</v>
      </c>
      <c r="S773" s="8">
        <v>15000</v>
      </c>
      <c r="T773" s="8">
        <v>13150</v>
      </c>
      <c r="U773" s="8">
        <v>12</v>
      </c>
      <c r="V773" s="8" t="s">
        <v>62</v>
      </c>
      <c r="W773" s="8" t="s">
        <v>62</v>
      </c>
      <c r="X773" s="8" t="s">
        <v>276</v>
      </c>
      <c r="Z773" s="8" t="s">
        <v>2800</v>
      </c>
      <c r="AA773" s="8">
        <v>0.03</v>
      </c>
      <c r="AB773" s="8" t="s">
        <v>552</v>
      </c>
      <c r="AC773" s="8">
        <v>0.08</v>
      </c>
      <c r="AD773" s="8">
        <v>450</v>
      </c>
      <c r="AE773" s="8">
        <v>1250</v>
      </c>
      <c r="AF773" s="8">
        <v>1200</v>
      </c>
      <c r="AG773" s="8">
        <v>2450</v>
      </c>
      <c r="AH773" s="8">
        <v>0.06</v>
      </c>
      <c r="AI773" s="8">
        <v>900</v>
      </c>
    </row>
    <row r="774" spans="1:35" x14ac:dyDescent="0.25">
      <c r="A774" s="503" t="s">
        <v>2126</v>
      </c>
      <c r="B774" s="8" t="s">
        <v>20</v>
      </c>
      <c r="C774" s="8" t="s">
        <v>184</v>
      </c>
      <c r="D774" s="180" t="s">
        <v>101</v>
      </c>
      <c r="E774" s="8" t="s">
        <v>206</v>
      </c>
      <c r="F774" s="8" t="s">
        <v>2475</v>
      </c>
      <c r="G774" s="8" t="s">
        <v>2685</v>
      </c>
      <c r="H774" s="116">
        <v>0</v>
      </c>
      <c r="I774" s="8">
        <v>3125</v>
      </c>
      <c r="J774" s="8">
        <v>3125</v>
      </c>
      <c r="K774" s="8" t="s">
        <v>2469</v>
      </c>
      <c r="L774" s="8">
        <v>30351207</v>
      </c>
      <c r="M774" s="38">
        <v>45365</v>
      </c>
      <c r="N774" s="8" t="s">
        <v>210</v>
      </c>
      <c r="O774" s="8" t="s">
        <v>43</v>
      </c>
      <c r="P774" s="8" t="s">
        <v>43</v>
      </c>
      <c r="Q774" s="8">
        <v>0</v>
      </c>
      <c r="R774" s="8">
        <v>136156</v>
      </c>
      <c r="S774" s="8">
        <v>136156</v>
      </c>
      <c r="T774" s="8">
        <v>16388</v>
      </c>
      <c r="U774" s="8">
        <v>168</v>
      </c>
      <c r="V774" s="8" t="s">
        <v>64</v>
      </c>
      <c r="W774" s="8" t="s">
        <v>64</v>
      </c>
      <c r="X774" s="8" t="s">
        <v>276</v>
      </c>
      <c r="Y774" s="8" t="s">
        <v>662</v>
      </c>
      <c r="Z774" s="8" t="s">
        <v>2476</v>
      </c>
      <c r="AA774" s="8">
        <v>0.04</v>
      </c>
      <c r="AB774" s="8" t="s">
        <v>552</v>
      </c>
      <c r="AC774" s="8">
        <v>1.7000000000000001E-2</v>
      </c>
      <c r="AD774" s="8">
        <v>5446.24</v>
      </c>
      <c r="AE774" s="8">
        <v>810.45238095238096</v>
      </c>
      <c r="AF774" s="8">
        <v>2314.652</v>
      </c>
      <c r="AG774" s="8">
        <v>3125.1043809523808</v>
      </c>
      <c r="AH774" s="8">
        <v>0.03</v>
      </c>
      <c r="AI774" s="8">
        <v>4084.68</v>
      </c>
    </row>
    <row r="775" spans="1:35" x14ac:dyDescent="0.25">
      <c r="A775" s="503" t="s">
        <v>2126</v>
      </c>
      <c r="B775" s="8" t="s">
        <v>24</v>
      </c>
      <c r="C775" s="8" t="s">
        <v>24</v>
      </c>
      <c r="D775" s="8" t="s">
        <v>420</v>
      </c>
      <c r="E775" s="8" t="s">
        <v>532</v>
      </c>
      <c r="F775" s="8" t="s">
        <v>838</v>
      </c>
      <c r="G775" s="8" t="s">
        <v>1467</v>
      </c>
      <c r="H775" s="116">
        <v>0</v>
      </c>
      <c r="I775" s="8">
        <v>11717</v>
      </c>
      <c r="J775" s="8">
        <v>11717</v>
      </c>
      <c r="K775" s="8" t="s">
        <v>2801</v>
      </c>
      <c r="L775" s="8">
        <v>21994525</v>
      </c>
      <c r="M775" s="38">
        <v>45365</v>
      </c>
      <c r="N775" s="8" t="s">
        <v>210</v>
      </c>
      <c r="O775" s="8" t="s">
        <v>43</v>
      </c>
      <c r="P775" s="8" t="s">
        <v>43</v>
      </c>
      <c r="Q775" s="8">
        <v>0</v>
      </c>
      <c r="R775" s="8">
        <v>510468</v>
      </c>
      <c r="S775" s="8">
        <v>510468</v>
      </c>
      <c r="T775" s="8">
        <v>34794</v>
      </c>
      <c r="U775" s="8">
        <v>168</v>
      </c>
      <c r="V775" s="8" t="s">
        <v>64</v>
      </c>
      <c r="W775" s="8" t="s">
        <v>64</v>
      </c>
      <c r="X775" s="8" t="s">
        <v>276</v>
      </c>
      <c r="Y775" s="8" t="s">
        <v>115</v>
      </c>
      <c r="Z775" s="8" t="s">
        <v>1137</v>
      </c>
      <c r="AA775" s="8">
        <v>0.04</v>
      </c>
      <c r="AB775" s="8" t="s">
        <v>552</v>
      </c>
      <c r="AC775" s="8">
        <v>1.7000000000000001E-2</v>
      </c>
      <c r="AD775" s="8">
        <v>20418.72</v>
      </c>
      <c r="AE775" s="8">
        <v>3038.5</v>
      </c>
      <c r="AF775" s="8">
        <v>8677.9560000000001</v>
      </c>
      <c r="AG775" s="8">
        <v>11716.456</v>
      </c>
      <c r="AH775" s="8">
        <v>0.03</v>
      </c>
      <c r="AI775" s="8">
        <v>15314.039999999999</v>
      </c>
    </row>
    <row r="776" spans="1:35" x14ac:dyDescent="0.25">
      <c r="A776" s="503" t="s">
        <v>2126</v>
      </c>
      <c r="B776" s="8" t="s">
        <v>31</v>
      </c>
      <c r="C776" s="8" t="s">
        <v>31</v>
      </c>
      <c r="D776" s="8" t="s">
        <v>101</v>
      </c>
      <c r="E776" s="8" t="s">
        <v>32</v>
      </c>
      <c r="F776" s="8" t="s">
        <v>748</v>
      </c>
      <c r="G776" s="8" t="s">
        <v>653</v>
      </c>
      <c r="H776" s="116">
        <v>4290</v>
      </c>
      <c r="I776" s="8">
        <v>24720</v>
      </c>
      <c r="J776" s="8">
        <v>20430</v>
      </c>
      <c r="K776" s="8" t="s">
        <v>2802</v>
      </c>
      <c r="L776" s="8">
        <v>33216605</v>
      </c>
      <c r="M776" s="38">
        <v>45365</v>
      </c>
      <c r="N776" s="8" t="s">
        <v>210</v>
      </c>
      <c r="O776" s="8" t="s">
        <v>21</v>
      </c>
      <c r="P776" s="8" t="s">
        <v>21</v>
      </c>
      <c r="Q776" s="8">
        <v>100000</v>
      </c>
      <c r="R776" s="8">
        <v>1077020</v>
      </c>
      <c r="S776" s="8">
        <v>977020</v>
      </c>
      <c r="T776" s="8">
        <v>172756</v>
      </c>
      <c r="U776" s="8">
        <v>168</v>
      </c>
      <c r="V776" s="8" t="s">
        <v>64</v>
      </c>
      <c r="W776" s="8" t="s">
        <v>64</v>
      </c>
      <c r="X776" s="8" t="s">
        <v>276</v>
      </c>
      <c r="Y776" s="8" t="s">
        <v>2803</v>
      </c>
      <c r="Z776" s="8" t="s">
        <v>2477</v>
      </c>
      <c r="AA776" s="8">
        <v>0.04</v>
      </c>
      <c r="AB776" s="8" t="s">
        <v>552</v>
      </c>
      <c r="AC776" s="8">
        <v>1.7000000000000001E-2</v>
      </c>
      <c r="AD776" s="8">
        <v>43080.800000000003</v>
      </c>
      <c r="AE776" s="8">
        <v>6410.833333333333</v>
      </c>
      <c r="AF776" s="8">
        <v>18309.34</v>
      </c>
      <c r="AG776" s="8">
        <v>24720.173333333332</v>
      </c>
      <c r="AH776" s="8">
        <v>0.03</v>
      </c>
      <c r="AI776" s="8">
        <v>29310.6</v>
      </c>
    </row>
    <row r="777" spans="1:35" x14ac:dyDescent="0.25">
      <c r="A777" s="503" t="s">
        <v>2126</v>
      </c>
      <c r="B777" s="8" t="s">
        <v>29</v>
      </c>
      <c r="C777" s="8" t="s">
        <v>29</v>
      </c>
      <c r="D777" s="8" t="s">
        <v>168</v>
      </c>
      <c r="E777" s="8" t="s">
        <v>2081</v>
      </c>
      <c r="F777" s="8" t="s">
        <v>2804</v>
      </c>
      <c r="G777" s="8" t="s">
        <v>2810</v>
      </c>
      <c r="H777" s="116">
        <v>1331</v>
      </c>
      <c r="I777" s="8">
        <v>1725</v>
      </c>
      <c r="J777" s="8">
        <v>394</v>
      </c>
      <c r="K777" s="8" t="s">
        <v>2805</v>
      </c>
      <c r="L777" s="8">
        <v>21935128</v>
      </c>
      <c r="M777" s="38">
        <v>45365</v>
      </c>
      <c r="N777" s="8" t="s">
        <v>210</v>
      </c>
      <c r="O777" s="8" t="s">
        <v>43</v>
      </c>
      <c r="P777" s="8" t="s">
        <v>43</v>
      </c>
      <c r="Q777" s="8">
        <v>19083</v>
      </c>
      <c r="R777" s="8">
        <v>55946</v>
      </c>
      <c r="S777" s="8">
        <v>36863</v>
      </c>
      <c r="T777" s="8">
        <v>25630</v>
      </c>
      <c r="U777" s="8">
        <v>120</v>
      </c>
      <c r="V777" s="8" t="s">
        <v>64</v>
      </c>
      <c r="W777" s="8" t="s">
        <v>64</v>
      </c>
      <c r="X777" s="8" t="s">
        <v>276</v>
      </c>
      <c r="Y777" s="8" t="s">
        <v>2806</v>
      </c>
      <c r="Z777" s="8" t="s">
        <v>2809</v>
      </c>
      <c r="AA777" s="8">
        <v>0.03</v>
      </c>
      <c r="AB777" s="8" t="s">
        <v>552</v>
      </c>
      <c r="AC777" s="8">
        <v>2.2499999999999999E-2</v>
      </c>
      <c r="AD777" s="8">
        <v>1678.3799999999999</v>
      </c>
      <c r="AE777" s="8">
        <v>466.21666666666664</v>
      </c>
      <c r="AF777" s="8">
        <v>1258.7849999999999</v>
      </c>
      <c r="AG777" s="8">
        <v>1725.0016666666666</v>
      </c>
      <c r="AH777" s="8">
        <v>0.06</v>
      </c>
      <c r="AI777" s="8">
        <v>2211.7799999999997</v>
      </c>
    </row>
    <row r="778" spans="1:35" x14ac:dyDescent="0.25">
      <c r="A778" s="503" t="s">
        <v>2126</v>
      </c>
      <c r="B778" s="8" t="s">
        <v>31</v>
      </c>
      <c r="C778" s="8" t="s">
        <v>31</v>
      </c>
      <c r="D778" s="8" t="s">
        <v>101</v>
      </c>
      <c r="E778" s="8" t="s">
        <v>32</v>
      </c>
      <c r="F778" s="8" t="s">
        <v>643</v>
      </c>
      <c r="G778" s="8" t="s">
        <v>620</v>
      </c>
      <c r="H778" s="116">
        <v>0</v>
      </c>
      <c r="I778" s="8">
        <v>4910</v>
      </c>
      <c r="J778" s="8">
        <v>4910</v>
      </c>
      <c r="K778" s="8" t="s">
        <v>2807</v>
      </c>
      <c r="L778" s="8">
        <v>32196170</v>
      </c>
      <c r="M778" s="38">
        <v>45365</v>
      </c>
      <c r="N778" s="8" t="s">
        <v>210</v>
      </c>
      <c r="O778" s="8" t="s">
        <v>21</v>
      </c>
      <c r="P778" s="8" t="s">
        <v>21</v>
      </c>
      <c r="Q778" s="8">
        <v>0</v>
      </c>
      <c r="R778" s="8">
        <v>213920</v>
      </c>
      <c r="S778" s="8">
        <v>213920</v>
      </c>
      <c r="T778" s="8">
        <v>38086</v>
      </c>
      <c r="U778" s="8">
        <v>168</v>
      </c>
      <c r="V778" s="8" t="s">
        <v>64</v>
      </c>
      <c r="W778" s="8" t="s">
        <v>64</v>
      </c>
      <c r="X778" s="8" t="s">
        <v>276</v>
      </c>
      <c r="Y778" s="8" t="s">
        <v>2808</v>
      </c>
      <c r="Z778" s="8" t="s">
        <v>2811</v>
      </c>
      <c r="AA778" s="8">
        <v>0.04</v>
      </c>
      <c r="AB778" s="8" t="s">
        <v>552</v>
      </c>
      <c r="AC778" s="8">
        <v>1.7000000000000001E-2</v>
      </c>
      <c r="AD778" s="8">
        <v>8556.7999999999993</v>
      </c>
      <c r="AE778" s="8">
        <v>1273.3333333333333</v>
      </c>
      <c r="AF778" s="8">
        <v>3636.6400000000003</v>
      </c>
      <c r="AG778" s="8">
        <v>4909.9733333333334</v>
      </c>
      <c r="AH778" s="8">
        <v>0.03</v>
      </c>
      <c r="AI778" s="8">
        <v>6417.5999999999995</v>
      </c>
    </row>
    <row r="779" spans="1:35" x14ac:dyDescent="0.25">
      <c r="A779" s="503" t="s">
        <v>2126</v>
      </c>
      <c r="B779" s="8" t="s">
        <v>38</v>
      </c>
      <c r="C779" s="8" t="s">
        <v>38</v>
      </c>
      <c r="D779" s="8" t="s">
        <v>101</v>
      </c>
      <c r="E779" s="8" t="s">
        <v>2083</v>
      </c>
      <c r="F779" s="8" t="s">
        <v>2812</v>
      </c>
      <c r="H779" s="116">
        <v>0</v>
      </c>
      <c r="I779" s="8">
        <v>1736</v>
      </c>
      <c r="J779" s="8">
        <v>1736</v>
      </c>
      <c r="K779" s="8" t="s">
        <v>2813</v>
      </c>
      <c r="L779" s="8">
        <v>25888692</v>
      </c>
      <c r="M779" s="38">
        <v>45365</v>
      </c>
      <c r="N779" s="8" t="s">
        <v>210</v>
      </c>
      <c r="O779" s="8" t="s">
        <v>43</v>
      </c>
      <c r="P779" s="8" t="s">
        <v>43</v>
      </c>
      <c r="Q779" s="8">
        <v>0</v>
      </c>
      <c r="R779" s="8">
        <v>56303</v>
      </c>
      <c r="S779" s="8">
        <v>56303</v>
      </c>
      <c r="T779" s="8">
        <v>52387</v>
      </c>
      <c r="U779" s="8">
        <v>120</v>
      </c>
      <c r="V779" s="8" t="s">
        <v>62</v>
      </c>
      <c r="W779" s="8" t="s">
        <v>62</v>
      </c>
      <c r="X779" s="8" t="s">
        <v>276</v>
      </c>
      <c r="Z779" s="8" t="s">
        <v>2816</v>
      </c>
      <c r="AA779" s="8">
        <v>0.03</v>
      </c>
      <c r="AB779" s="8" t="s">
        <v>552</v>
      </c>
      <c r="AC779" s="8">
        <v>2.2499999999999999E-2</v>
      </c>
      <c r="AD779" s="8">
        <v>1689.09</v>
      </c>
      <c r="AE779" s="8">
        <v>469.19166666666666</v>
      </c>
      <c r="AF779" s="8">
        <v>1266.8174999999999</v>
      </c>
      <c r="AG779" s="8">
        <v>1736.0091666666665</v>
      </c>
      <c r="AH779" s="8">
        <v>0.06</v>
      </c>
      <c r="AI779" s="8">
        <v>3378.18</v>
      </c>
    </row>
    <row r="780" spans="1:35" x14ac:dyDescent="0.25">
      <c r="A780" s="503" t="s">
        <v>2126</v>
      </c>
      <c r="B780" s="8" t="s">
        <v>29</v>
      </c>
      <c r="C780" s="8" t="s">
        <v>29</v>
      </c>
      <c r="D780" s="8" t="s">
        <v>168</v>
      </c>
      <c r="E780" s="8" t="s">
        <v>454</v>
      </c>
      <c r="F780" s="8" t="s">
        <v>845</v>
      </c>
      <c r="G780" s="8" t="s">
        <v>592</v>
      </c>
      <c r="H780" s="116">
        <v>0</v>
      </c>
      <c r="I780" s="8">
        <v>3035</v>
      </c>
      <c r="J780" s="8">
        <v>3035</v>
      </c>
      <c r="K780" s="8" t="s">
        <v>2814</v>
      </c>
      <c r="L780" s="8">
        <v>25920740</v>
      </c>
      <c r="M780" s="38">
        <v>45365</v>
      </c>
      <c r="N780" s="8" t="s">
        <v>210</v>
      </c>
      <c r="O780" s="8" t="s">
        <v>128</v>
      </c>
      <c r="P780" s="8" t="s">
        <v>128</v>
      </c>
      <c r="Q780" s="8">
        <v>45300</v>
      </c>
      <c r="R780" s="8">
        <v>131012</v>
      </c>
      <c r="S780" s="8">
        <v>85712</v>
      </c>
      <c r="T780" s="8">
        <v>78061</v>
      </c>
      <c r="U780" s="8">
        <v>144</v>
      </c>
      <c r="V780" s="8" t="s">
        <v>63</v>
      </c>
      <c r="W780" s="8" t="s">
        <v>63</v>
      </c>
      <c r="X780" s="8" t="s">
        <v>277</v>
      </c>
      <c r="Z780" s="8" t="s">
        <v>2817</v>
      </c>
      <c r="AA780" s="8">
        <v>0.03</v>
      </c>
      <c r="AB780" s="8" t="s">
        <v>552</v>
      </c>
      <c r="AC780" s="8">
        <v>0.02</v>
      </c>
      <c r="AD780" s="8">
        <v>3930.3599999999997</v>
      </c>
      <c r="AE780" s="8">
        <v>909.80555555555554</v>
      </c>
      <c r="AF780" s="8">
        <v>2620.2400000000002</v>
      </c>
      <c r="AG780" s="8">
        <v>3530.0455555555559</v>
      </c>
      <c r="AH780" s="8">
        <v>0.06</v>
      </c>
      <c r="AI780" s="8">
        <v>5142.72</v>
      </c>
    </row>
    <row r="781" spans="1:35" x14ac:dyDescent="0.25">
      <c r="A781" s="503" t="s">
        <v>2126</v>
      </c>
      <c r="B781" s="8" t="s">
        <v>37</v>
      </c>
      <c r="C781" s="8" t="s">
        <v>37</v>
      </c>
      <c r="D781" s="8" t="s">
        <v>99</v>
      </c>
      <c r="E781" s="8" t="s">
        <v>925</v>
      </c>
      <c r="F781" s="8" t="s">
        <v>2155</v>
      </c>
      <c r="G781" s="8" t="s">
        <v>2532</v>
      </c>
      <c r="H781" s="116">
        <v>7260</v>
      </c>
      <c r="I781" s="8">
        <v>6788</v>
      </c>
      <c r="J781" s="8">
        <v>-472</v>
      </c>
      <c r="K781" s="8" t="s">
        <v>2815</v>
      </c>
      <c r="L781" s="8">
        <v>32216242</v>
      </c>
      <c r="M781" s="38">
        <v>45365</v>
      </c>
      <c r="N781" s="8" t="s">
        <v>210</v>
      </c>
      <c r="O781" s="8" t="s">
        <v>128</v>
      </c>
      <c r="P781" s="8" t="s">
        <v>128</v>
      </c>
      <c r="Q781" s="8">
        <v>261374.98</v>
      </c>
      <c r="R781" s="8">
        <v>295748</v>
      </c>
      <c r="S781" s="8">
        <v>34373.01999999999</v>
      </c>
      <c r="T781" s="8">
        <v>15525.14</v>
      </c>
      <c r="U781" s="8">
        <v>168</v>
      </c>
      <c r="V781" s="8" t="s">
        <v>63</v>
      </c>
      <c r="W781" s="8" t="s">
        <v>63</v>
      </c>
      <c r="X781" s="8" t="s">
        <v>277</v>
      </c>
      <c r="Z781" s="8" t="s">
        <v>2819</v>
      </c>
      <c r="AA781" s="8">
        <v>0.04</v>
      </c>
      <c r="AB781" s="8" t="s">
        <v>552</v>
      </c>
      <c r="AC781" s="8">
        <v>1.7000000000000001E-2</v>
      </c>
      <c r="AD781" s="8">
        <v>11829.92</v>
      </c>
      <c r="AE781" s="8">
        <v>1760.4047619047619</v>
      </c>
      <c r="AF781" s="8">
        <v>5027.7160000000003</v>
      </c>
      <c r="AG781" s="8">
        <v>6788.1207619047618</v>
      </c>
      <c r="AH781" s="8">
        <v>0.03</v>
      </c>
      <c r="AI781" s="8">
        <v>1031.1905999999997</v>
      </c>
    </row>
    <row r="782" spans="1:35" x14ac:dyDescent="0.25">
      <c r="A782" s="503" t="s">
        <v>2126</v>
      </c>
      <c r="B782" s="8" t="s">
        <v>37</v>
      </c>
      <c r="C782" s="8" t="s">
        <v>37</v>
      </c>
      <c r="D782" s="8" t="s">
        <v>99</v>
      </c>
      <c r="E782" s="8" t="s">
        <v>917</v>
      </c>
      <c r="F782" s="8" t="s">
        <v>948</v>
      </c>
      <c r="G782" s="8" t="s">
        <v>949</v>
      </c>
      <c r="H782" s="116">
        <v>0</v>
      </c>
      <c r="I782" s="8">
        <v>36924</v>
      </c>
      <c r="J782" s="8">
        <v>36924</v>
      </c>
      <c r="K782" s="8" t="s">
        <v>2818</v>
      </c>
      <c r="L782" s="8">
        <v>30118194</v>
      </c>
      <c r="M782" s="38">
        <v>45365</v>
      </c>
      <c r="N782" s="8" t="s">
        <v>210</v>
      </c>
      <c r="O782" s="8" t="s">
        <v>21</v>
      </c>
      <c r="P782" s="8" t="s">
        <v>21</v>
      </c>
      <c r="Q782" s="8">
        <v>0</v>
      </c>
      <c r="R782" s="8">
        <v>1600000</v>
      </c>
      <c r="S782" s="8">
        <v>1600000</v>
      </c>
      <c r="T782" s="8">
        <v>167968</v>
      </c>
      <c r="U782" s="8">
        <v>168</v>
      </c>
      <c r="V782" s="8" t="s">
        <v>64</v>
      </c>
      <c r="W782" s="8" t="s">
        <v>64</v>
      </c>
      <c r="X782" s="8" t="s">
        <v>276</v>
      </c>
      <c r="Y782" s="8" t="s">
        <v>662</v>
      </c>
      <c r="Z782" s="8" t="s">
        <v>2636</v>
      </c>
      <c r="AA782" s="8">
        <v>0.04</v>
      </c>
      <c r="AB782" s="8" t="s">
        <v>552</v>
      </c>
      <c r="AC782" s="8">
        <v>1.7000000000000001E-2</v>
      </c>
      <c r="AD782" s="8">
        <v>64000</v>
      </c>
      <c r="AE782" s="8">
        <v>9523.8095238095229</v>
      </c>
      <c r="AF782" s="8">
        <v>27200.000000000004</v>
      </c>
      <c r="AG782" s="8">
        <v>36723.809523809527</v>
      </c>
      <c r="AH782" s="8">
        <v>0.03</v>
      </c>
      <c r="AI782" s="8">
        <v>48000</v>
      </c>
    </row>
    <row r="783" spans="1:35" x14ac:dyDescent="0.25">
      <c r="A783" s="503" t="s">
        <v>2126</v>
      </c>
      <c r="B783" s="8" t="s">
        <v>37</v>
      </c>
      <c r="C783" s="8" t="s">
        <v>37</v>
      </c>
      <c r="D783" s="8" t="s">
        <v>99</v>
      </c>
      <c r="E783" s="8" t="s">
        <v>917</v>
      </c>
      <c r="F783" s="8" t="s">
        <v>2820</v>
      </c>
      <c r="G783" s="8" t="s">
        <v>2824</v>
      </c>
      <c r="H783" s="116">
        <v>0</v>
      </c>
      <c r="I783" s="8">
        <v>4044</v>
      </c>
      <c r="J783" s="8">
        <v>4044</v>
      </c>
      <c r="K783" s="8" t="s">
        <v>2821</v>
      </c>
      <c r="L783" s="8">
        <v>22967232</v>
      </c>
      <c r="M783" s="38">
        <v>45365</v>
      </c>
      <c r="N783" s="8" t="s">
        <v>210</v>
      </c>
      <c r="O783" s="8" t="s">
        <v>173</v>
      </c>
      <c r="P783" s="8" t="s">
        <v>346</v>
      </c>
      <c r="Q783" s="8">
        <v>0</v>
      </c>
      <c r="R783" s="8">
        <v>167479</v>
      </c>
      <c r="S783" s="8">
        <v>167479</v>
      </c>
      <c r="T783" s="8">
        <v>156330</v>
      </c>
      <c r="U783" s="8">
        <v>168</v>
      </c>
      <c r="V783" s="8" t="s">
        <v>62</v>
      </c>
      <c r="W783" s="8" t="s">
        <v>62</v>
      </c>
      <c r="X783" s="8" t="s">
        <v>276</v>
      </c>
      <c r="Z783" s="8" t="s">
        <v>2823</v>
      </c>
      <c r="AA783" s="8">
        <v>0.04</v>
      </c>
      <c r="AB783" s="8" t="s">
        <v>552</v>
      </c>
      <c r="AC783" s="8">
        <v>1.7000000000000001E-2</v>
      </c>
      <c r="AD783" s="8">
        <v>6699.16</v>
      </c>
      <c r="AE783" s="8">
        <v>996.89880952380952</v>
      </c>
      <c r="AF783" s="8">
        <v>2847.143</v>
      </c>
      <c r="AG783" s="8">
        <v>3844.0418095238097</v>
      </c>
      <c r="AH783" s="8">
        <v>0.03</v>
      </c>
      <c r="AI783" s="8">
        <v>5024.37</v>
      </c>
    </row>
    <row r="784" spans="1:35" x14ac:dyDescent="0.25">
      <c r="A784" s="503" t="s">
        <v>2126</v>
      </c>
      <c r="B784" s="8" t="s">
        <v>29</v>
      </c>
      <c r="C784" s="8" t="s">
        <v>29</v>
      </c>
      <c r="D784" s="8" t="s">
        <v>168</v>
      </c>
      <c r="E784" s="8" t="s">
        <v>404</v>
      </c>
      <c r="F784" s="8" t="s">
        <v>796</v>
      </c>
      <c r="G784" s="8" t="s">
        <v>2739</v>
      </c>
      <c r="H784" s="116">
        <v>0</v>
      </c>
      <c r="I784" s="8">
        <v>4300</v>
      </c>
      <c r="J784" s="8">
        <v>4300</v>
      </c>
      <c r="K784" s="8" t="s">
        <v>2822</v>
      </c>
      <c r="L784" s="8">
        <v>11585412</v>
      </c>
      <c r="M784" s="38">
        <v>45365</v>
      </c>
      <c r="N784" s="8" t="s">
        <v>210</v>
      </c>
      <c r="O784" s="8" t="s">
        <v>365</v>
      </c>
      <c r="P784" s="8" t="s">
        <v>1308</v>
      </c>
      <c r="Q784" s="8">
        <v>0</v>
      </c>
      <c r="R784" s="8">
        <v>97840</v>
      </c>
      <c r="S784" s="8">
        <v>97840</v>
      </c>
      <c r="U784" s="8">
        <v>84</v>
      </c>
      <c r="V784" s="8" t="s">
        <v>62</v>
      </c>
      <c r="W784" s="8" t="s">
        <v>62</v>
      </c>
      <c r="X784" s="8" t="s">
        <v>276</v>
      </c>
      <c r="Z784" s="8" t="s">
        <v>2825</v>
      </c>
      <c r="AA784" s="8">
        <v>0.03</v>
      </c>
      <c r="AB784" s="8" t="s">
        <v>552</v>
      </c>
      <c r="AC784" s="8">
        <v>0.03</v>
      </c>
      <c r="AD784" s="8">
        <v>2935.2</v>
      </c>
      <c r="AE784" s="8">
        <v>1164.7619047619048</v>
      </c>
      <c r="AF784" s="8">
        <v>2935.2</v>
      </c>
      <c r="AG784" s="8">
        <v>4099.9619047619044</v>
      </c>
      <c r="AH784" s="8">
        <v>0.06</v>
      </c>
      <c r="AI784" s="8">
        <v>5870.4</v>
      </c>
    </row>
    <row r="785" spans="1:35" x14ac:dyDescent="0.25">
      <c r="A785" s="503" t="s">
        <v>2126</v>
      </c>
      <c r="B785" s="8" t="s">
        <v>44</v>
      </c>
      <c r="C785" s="8" t="s">
        <v>37</v>
      </c>
      <c r="D785" s="8" t="s">
        <v>99</v>
      </c>
      <c r="E785" s="8" t="s">
        <v>459</v>
      </c>
      <c r="F785" s="8" t="s">
        <v>760</v>
      </c>
      <c r="G785" s="8" t="s">
        <v>2841</v>
      </c>
      <c r="H785" s="116">
        <v>0</v>
      </c>
      <c r="I785" s="8">
        <v>11408</v>
      </c>
      <c r="J785" s="8">
        <v>11408</v>
      </c>
      <c r="K785" s="8" t="s">
        <v>2826</v>
      </c>
      <c r="L785" s="8">
        <v>21052341</v>
      </c>
      <c r="M785" s="38">
        <v>45366</v>
      </c>
      <c r="N785" s="8" t="s">
        <v>210</v>
      </c>
      <c r="O785" s="8" t="s">
        <v>148</v>
      </c>
      <c r="P785" s="8" t="s">
        <v>252</v>
      </c>
      <c r="Q785" s="8">
        <v>0</v>
      </c>
      <c r="R785" s="8">
        <v>370000</v>
      </c>
      <c r="S785" s="8">
        <v>370000</v>
      </c>
      <c r="T785" s="8">
        <v>350400</v>
      </c>
      <c r="U785" s="8">
        <v>168</v>
      </c>
      <c r="V785" s="8" t="s">
        <v>62</v>
      </c>
      <c r="W785" s="8" t="s">
        <v>62</v>
      </c>
      <c r="X785" s="8" t="s">
        <v>276</v>
      </c>
      <c r="Z785" s="8" t="s">
        <v>2846</v>
      </c>
      <c r="AA785" s="8">
        <v>0.04</v>
      </c>
      <c r="AB785" s="8" t="s">
        <v>552</v>
      </c>
      <c r="AC785" s="8">
        <v>1.7000000000000001E-2</v>
      </c>
      <c r="AD785" s="8">
        <v>14800</v>
      </c>
      <c r="AE785" s="8">
        <v>2202.3809523809523</v>
      </c>
      <c r="AF785" s="8">
        <v>6290</v>
      </c>
      <c r="AG785" s="8">
        <v>8492.3809523809523</v>
      </c>
      <c r="AH785" s="8">
        <v>0.03</v>
      </c>
      <c r="AI785" s="8">
        <v>11100</v>
      </c>
    </row>
    <row r="786" spans="1:35" x14ac:dyDescent="0.25">
      <c r="A786" s="503" t="s">
        <v>2126</v>
      </c>
      <c r="B786" s="8" t="s">
        <v>49</v>
      </c>
      <c r="C786" s="8" t="s">
        <v>49</v>
      </c>
      <c r="D786" s="8" t="s">
        <v>133</v>
      </c>
      <c r="E786" s="8" t="s">
        <v>189</v>
      </c>
      <c r="F786" s="8" t="s">
        <v>701</v>
      </c>
      <c r="G786" s="8" t="s">
        <v>702</v>
      </c>
      <c r="H786" s="116">
        <v>0</v>
      </c>
      <c r="I786" s="8">
        <v>19300</v>
      </c>
      <c r="J786" s="8">
        <v>19300</v>
      </c>
      <c r="K786" s="8" t="s">
        <v>2827</v>
      </c>
      <c r="L786" s="8">
        <v>29200435</v>
      </c>
      <c r="M786" s="38">
        <v>45366</v>
      </c>
      <c r="N786" s="8" t="s">
        <v>210</v>
      </c>
      <c r="O786" s="8" t="s">
        <v>173</v>
      </c>
      <c r="P786" s="8" t="s">
        <v>2828</v>
      </c>
      <c r="Q786" s="8">
        <v>0</v>
      </c>
      <c r="R786" s="8">
        <v>840885</v>
      </c>
      <c r="S786" s="8">
        <v>840885</v>
      </c>
      <c r="T786" s="8">
        <v>131624</v>
      </c>
      <c r="U786" s="8">
        <v>168</v>
      </c>
      <c r="V786" s="8" t="s">
        <v>64</v>
      </c>
      <c r="W786" s="8" t="s">
        <v>64</v>
      </c>
      <c r="X786" s="8" t="s">
        <v>276</v>
      </c>
      <c r="Y786" s="8" t="s">
        <v>662</v>
      </c>
      <c r="Z786" s="8" t="s">
        <v>2539</v>
      </c>
      <c r="AA786" s="8">
        <v>0.04</v>
      </c>
      <c r="AB786" s="8" t="s">
        <v>552</v>
      </c>
      <c r="AC786" s="8">
        <v>1.7000000000000001E-2</v>
      </c>
      <c r="AD786" s="8">
        <v>33635.4</v>
      </c>
      <c r="AE786" s="8">
        <v>5005.2678571428569</v>
      </c>
      <c r="AF786" s="8">
        <v>14295.045000000002</v>
      </c>
      <c r="AG786" s="8">
        <v>19300.312857142861</v>
      </c>
      <c r="AH786" s="8">
        <v>0.03</v>
      </c>
      <c r="AI786" s="8">
        <v>25226.55</v>
      </c>
    </row>
    <row r="787" spans="1:35" x14ac:dyDescent="0.25">
      <c r="A787" s="503" t="s">
        <v>2126</v>
      </c>
      <c r="B787" s="8" t="s">
        <v>184</v>
      </c>
      <c r="C787" s="8" t="s">
        <v>184</v>
      </c>
      <c r="D787" s="180" t="s">
        <v>101</v>
      </c>
      <c r="E787" s="8" t="s">
        <v>499</v>
      </c>
      <c r="F787" s="8" t="s">
        <v>2842</v>
      </c>
      <c r="G787" s="8" t="s">
        <v>2531</v>
      </c>
      <c r="H787" s="116">
        <v>0</v>
      </c>
      <c r="I787" s="8">
        <v>1023</v>
      </c>
      <c r="J787" s="8">
        <v>1023</v>
      </c>
      <c r="K787" s="8" t="s">
        <v>2829</v>
      </c>
      <c r="L787" s="8">
        <v>34503015</v>
      </c>
      <c r="M787" s="38">
        <v>45366</v>
      </c>
      <c r="N787" s="8" t="s">
        <v>210</v>
      </c>
      <c r="O787" s="8" t="s">
        <v>21</v>
      </c>
      <c r="P787" s="8" t="s">
        <v>21</v>
      </c>
      <c r="Q787" s="8">
        <v>0</v>
      </c>
      <c r="R787" s="8">
        <v>30758</v>
      </c>
      <c r="S787" s="8">
        <v>30758</v>
      </c>
      <c r="T787" s="8">
        <v>28120</v>
      </c>
      <c r="U787" s="8">
        <v>120</v>
      </c>
      <c r="V787" s="8" t="s">
        <v>62</v>
      </c>
      <c r="W787" s="8" t="s">
        <v>62</v>
      </c>
      <c r="X787" s="8" t="s">
        <v>276</v>
      </c>
      <c r="Z787" s="8" t="s">
        <v>2847</v>
      </c>
      <c r="AA787" s="8">
        <v>0.04</v>
      </c>
      <c r="AB787" s="8" t="s">
        <v>552</v>
      </c>
      <c r="AC787" s="8">
        <v>1.7000000000000001E-2</v>
      </c>
      <c r="AD787" s="8">
        <v>1230.32</v>
      </c>
      <c r="AE787" s="8">
        <v>256.31666666666666</v>
      </c>
      <c r="AF787" s="8">
        <v>522.88600000000008</v>
      </c>
      <c r="AG787" s="8">
        <v>779.2026666666668</v>
      </c>
      <c r="AH787" s="8">
        <v>0.03</v>
      </c>
      <c r="AI787" s="8">
        <v>922.74</v>
      </c>
    </row>
    <row r="788" spans="1:35" x14ac:dyDescent="0.25">
      <c r="A788" s="503" t="s">
        <v>2126</v>
      </c>
      <c r="B788" s="8" t="s">
        <v>31</v>
      </c>
      <c r="C788" s="8" t="s">
        <v>31</v>
      </c>
      <c r="D788" s="8" t="s">
        <v>101</v>
      </c>
      <c r="E788" s="8" t="s">
        <v>32</v>
      </c>
      <c r="F788" s="8" t="s">
        <v>2638</v>
      </c>
      <c r="G788" s="8" t="s">
        <v>2843</v>
      </c>
      <c r="H788" s="116">
        <v>0</v>
      </c>
      <c r="I788" s="8">
        <v>3580</v>
      </c>
      <c r="J788" s="8">
        <v>3580</v>
      </c>
      <c r="K788" s="8" t="s">
        <v>2830</v>
      </c>
      <c r="L788" s="8">
        <v>27059318</v>
      </c>
      <c r="M788" s="38">
        <v>45366</v>
      </c>
      <c r="N788" s="8" t="s">
        <v>210</v>
      </c>
      <c r="O788" s="8" t="s">
        <v>128</v>
      </c>
      <c r="P788" s="8" t="s">
        <v>128</v>
      </c>
      <c r="Q788" s="8">
        <v>0</v>
      </c>
      <c r="R788" s="8">
        <v>155970</v>
      </c>
      <c r="S788" s="8">
        <v>155970</v>
      </c>
      <c r="T788" s="8">
        <v>16374</v>
      </c>
      <c r="U788" s="8">
        <v>168</v>
      </c>
      <c r="V788" s="8" t="s">
        <v>64</v>
      </c>
      <c r="W788" s="8" t="s">
        <v>64</v>
      </c>
      <c r="X788" s="8" t="s">
        <v>276</v>
      </c>
      <c r="Y788" s="8" t="s">
        <v>662</v>
      </c>
      <c r="Z788" s="8" t="s">
        <v>2639</v>
      </c>
      <c r="AA788" s="8">
        <v>0.04</v>
      </c>
      <c r="AB788" s="8" t="s">
        <v>552</v>
      </c>
      <c r="AC788" s="8">
        <v>1.7000000000000001E-2</v>
      </c>
      <c r="AD788" s="8">
        <v>6238.8</v>
      </c>
      <c r="AE788" s="8">
        <v>928.39285714285711</v>
      </c>
      <c r="AF788" s="8">
        <v>2651.4900000000002</v>
      </c>
      <c r="AG788" s="8">
        <v>3579.8828571428576</v>
      </c>
      <c r="AH788" s="8">
        <v>0.03</v>
      </c>
      <c r="AI788" s="8">
        <v>4679.0999999999995</v>
      </c>
    </row>
    <row r="789" spans="1:35" x14ac:dyDescent="0.25">
      <c r="A789" s="503" t="s">
        <v>2126</v>
      </c>
      <c r="B789" s="8" t="s">
        <v>27</v>
      </c>
      <c r="C789" s="8" t="s">
        <v>27</v>
      </c>
      <c r="D789" s="180" t="s">
        <v>5938</v>
      </c>
      <c r="E789" s="8" t="s">
        <v>209</v>
      </c>
      <c r="F789" s="8" t="s">
        <v>564</v>
      </c>
      <c r="G789" s="8" t="s">
        <v>565</v>
      </c>
      <c r="H789" s="116">
        <v>0</v>
      </c>
      <c r="I789" s="8">
        <v>3154</v>
      </c>
      <c r="J789" s="8">
        <v>3154</v>
      </c>
      <c r="K789" s="8" t="s">
        <v>2534</v>
      </c>
      <c r="L789" s="8">
        <v>24749076</v>
      </c>
      <c r="M789" s="38">
        <v>45366</v>
      </c>
      <c r="N789" s="8" t="s">
        <v>210</v>
      </c>
      <c r="O789" s="8" t="s">
        <v>128</v>
      </c>
      <c r="P789" s="8" t="s">
        <v>128</v>
      </c>
      <c r="Q789" s="8">
        <v>0</v>
      </c>
      <c r="R789" s="8">
        <v>137417</v>
      </c>
      <c r="S789" s="8">
        <v>137417</v>
      </c>
      <c r="T789" s="8">
        <v>28247</v>
      </c>
      <c r="U789" s="8">
        <v>168</v>
      </c>
      <c r="V789" s="8" t="s">
        <v>64</v>
      </c>
      <c r="W789" s="8" t="s">
        <v>64</v>
      </c>
      <c r="X789" s="8" t="s">
        <v>276</v>
      </c>
      <c r="Y789" s="8" t="s">
        <v>662</v>
      </c>
      <c r="Z789" s="8" t="s">
        <v>2544</v>
      </c>
      <c r="AA789" s="8">
        <v>0.04</v>
      </c>
      <c r="AB789" s="8" t="s">
        <v>552</v>
      </c>
      <c r="AC789" s="8">
        <v>1.7000000000000001E-2</v>
      </c>
      <c r="AD789" s="8">
        <v>5496.68</v>
      </c>
      <c r="AE789" s="8">
        <v>817.95833333333337</v>
      </c>
      <c r="AF789" s="8">
        <v>2336.0889999999999</v>
      </c>
      <c r="AG789" s="8">
        <v>3154.0473333333334</v>
      </c>
      <c r="AH789" s="8">
        <v>0.03</v>
      </c>
      <c r="AI789" s="8">
        <v>4122.51</v>
      </c>
    </row>
    <row r="790" spans="1:35" x14ac:dyDescent="0.25">
      <c r="A790" s="503" t="s">
        <v>2126</v>
      </c>
      <c r="B790" s="8" t="s">
        <v>37</v>
      </c>
      <c r="C790" s="8" t="s">
        <v>37</v>
      </c>
      <c r="D790" s="8" t="s">
        <v>99</v>
      </c>
      <c r="E790" s="8" t="s">
        <v>438</v>
      </c>
      <c r="F790" s="8" t="s">
        <v>2470</v>
      </c>
      <c r="G790" s="8" t="s">
        <v>753</v>
      </c>
      <c r="H790" s="116">
        <v>0</v>
      </c>
      <c r="I790" s="8">
        <v>10403</v>
      </c>
      <c r="J790" s="8">
        <v>10403</v>
      </c>
      <c r="K790" s="8" t="s">
        <v>2831</v>
      </c>
      <c r="L790" s="8">
        <v>30063974</v>
      </c>
      <c r="M790" s="38">
        <v>45366</v>
      </c>
      <c r="N790" s="8" t="s">
        <v>210</v>
      </c>
      <c r="O790" s="8" t="s">
        <v>128</v>
      </c>
      <c r="P790" s="8" t="s">
        <v>128</v>
      </c>
      <c r="Q790" s="8">
        <v>0</v>
      </c>
      <c r="R790" s="8">
        <v>453250</v>
      </c>
      <c r="S790" s="8">
        <v>453250</v>
      </c>
      <c r="T790" s="8">
        <v>68566</v>
      </c>
      <c r="U790" s="8">
        <v>168</v>
      </c>
      <c r="V790" s="8" t="s">
        <v>64</v>
      </c>
      <c r="W790" s="8" t="s">
        <v>64</v>
      </c>
      <c r="X790" s="8" t="s">
        <v>276</v>
      </c>
      <c r="Y790" s="8" t="s">
        <v>662</v>
      </c>
      <c r="Z790" s="8" t="s">
        <v>2540</v>
      </c>
      <c r="AA790" s="8">
        <v>0.04</v>
      </c>
      <c r="AB790" s="8" t="s">
        <v>552</v>
      </c>
      <c r="AC790" s="8">
        <v>1.7000000000000001E-2</v>
      </c>
      <c r="AD790" s="8">
        <v>18130</v>
      </c>
      <c r="AE790" s="8">
        <v>2697.9166666666665</v>
      </c>
      <c r="AF790" s="8">
        <v>7705.2500000000009</v>
      </c>
      <c r="AG790" s="8">
        <v>10403.166666666668</v>
      </c>
      <c r="AH790" s="8">
        <v>0.03</v>
      </c>
      <c r="AI790" s="8">
        <v>13597.5</v>
      </c>
    </row>
    <row r="791" spans="1:35" x14ac:dyDescent="0.25">
      <c r="A791" s="503" t="s">
        <v>2126</v>
      </c>
      <c r="B791" s="8" t="s">
        <v>37</v>
      </c>
      <c r="C791" s="8" t="s">
        <v>37</v>
      </c>
      <c r="D791" s="8" t="s">
        <v>99</v>
      </c>
      <c r="E791" s="8" t="s">
        <v>438</v>
      </c>
      <c r="F791" s="8" t="s">
        <v>2470</v>
      </c>
      <c r="G791" s="8" t="s">
        <v>753</v>
      </c>
      <c r="H791" s="116">
        <v>3700</v>
      </c>
      <c r="I791" s="8">
        <v>5764</v>
      </c>
      <c r="J791" s="8">
        <v>2064</v>
      </c>
      <c r="K791" s="8" t="s">
        <v>754</v>
      </c>
      <c r="L791" s="8">
        <v>32999923</v>
      </c>
      <c r="M791" s="38">
        <v>45366</v>
      </c>
      <c r="N791" s="8" t="s">
        <v>210</v>
      </c>
      <c r="O791" s="8" t="s">
        <v>56</v>
      </c>
      <c r="P791" s="8" t="s">
        <v>56</v>
      </c>
      <c r="Q791" s="8">
        <v>120610</v>
      </c>
      <c r="R791" s="8">
        <v>251132</v>
      </c>
      <c r="S791" s="8">
        <v>130522</v>
      </c>
      <c r="T791" s="8">
        <v>108000</v>
      </c>
      <c r="U791" s="8">
        <v>168</v>
      </c>
      <c r="V791" s="8" t="s">
        <v>63</v>
      </c>
      <c r="W791" s="8" t="s">
        <v>63</v>
      </c>
      <c r="X791" s="8" t="s">
        <v>277</v>
      </c>
      <c r="Z791" s="8" t="s">
        <v>2848</v>
      </c>
      <c r="AA791" s="8">
        <v>0.04</v>
      </c>
      <c r="AB791" s="8" t="s">
        <v>552</v>
      </c>
      <c r="AC791" s="8">
        <v>1.7000000000000001E-2</v>
      </c>
      <c r="AD791" s="8">
        <v>10045.280000000001</v>
      </c>
      <c r="AE791" s="8">
        <v>1494.8333333333333</v>
      </c>
      <c r="AF791" s="8">
        <v>4269.2440000000006</v>
      </c>
      <c r="AG791" s="8">
        <v>5764.0773333333336</v>
      </c>
      <c r="AH791" s="8">
        <v>0.03</v>
      </c>
      <c r="AI791" s="8">
        <v>3915.66</v>
      </c>
    </row>
    <row r="792" spans="1:35" x14ac:dyDescent="0.25">
      <c r="A792" s="503" t="s">
        <v>2126</v>
      </c>
      <c r="B792" s="8" t="s">
        <v>184</v>
      </c>
      <c r="C792" s="8" t="s">
        <v>184</v>
      </c>
      <c r="D792" s="180" t="s">
        <v>101</v>
      </c>
      <c r="E792" s="8" t="s">
        <v>499</v>
      </c>
      <c r="F792" s="8" t="s">
        <v>2842</v>
      </c>
      <c r="G792" s="8" t="s">
        <v>2531</v>
      </c>
      <c r="H792" s="116">
        <v>0</v>
      </c>
      <c r="I792" s="8">
        <v>3060</v>
      </c>
      <c r="J792" s="8">
        <v>3060</v>
      </c>
      <c r="K792" s="8" t="s">
        <v>2832</v>
      </c>
      <c r="L792" s="8">
        <v>35164158</v>
      </c>
      <c r="M792" s="38">
        <v>45366</v>
      </c>
      <c r="N792" s="8" t="s">
        <v>210</v>
      </c>
      <c r="O792" s="8" t="s">
        <v>21</v>
      </c>
      <c r="P792" s="8" t="s">
        <v>21</v>
      </c>
      <c r="Q792" s="8">
        <v>0</v>
      </c>
      <c r="R792" s="8">
        <v>99244</v>
      </c>
      <c r="S792" s="8">
        <v>99244</v>
      </c>
      <c r="T792" s="8">
        <v>92189</v>
      </c>
      <c r="U792" s="8">
        <v>120</v>
      </c>
      <c r="V792" s="8" t="s">
        <v>62</v>
      </c>
      <c r="W792" s="8" t="s">
        <v>62</v>
      </c>
      <c r="X792" s="8" t="s">
        <v>276</v>
      </c>
      <c r="Z792" s="8" t="s">
        <v>2849</v>
      </c>
      <c r="AA792" s="8">
        <v>0.04</v>
      </c>
      <c r="AB792" s="8" t="s">
        <v>552</v>
      </c>
      <c r="AC792" s="8">
        <v>1.7000000000000001E-2</v>
      </c>
      <c r="AD792" s="8">
        <v>3969.76</v>
      </c>
      <c r="AE792" s="8">
        <v>827.0333333333333</v>
      </c>
      <c r="AF792" s="8">
        <v>1687.1480000000001</v>
      </c>
      <c r="AG792" s="8">
        <v>2514.1813333333334</v>
      </c>
      <c r="AH792" s="8">
        <v>0.03</v>
      </c>
      <c r="AI792" s="8">
        <v>2977.3199999999997</v>
      </c>
    </row>
    <row r="793" spans="1:35" x14ac:dyDescent="0.25">
      <c r="A793" s="503" t="s">
        <v>2126</v>
      </c>
      <c r="B793" s="8" t="s">
        <v>39</v>
      </c>
      <c r="C793" s="8" t="s">
        <v>39</v>
      </c>
      <c r="D793" s="8" t="s">
        <v>167</v>
      </c>
      <c r="E793" s="8" t="s">
        <v>921</v>
      </c>
      <c r="F793" s="8" t="s">
        <v>2537</v>
      </c>
      <c r="G793" s="8" t="s">
        <v>2844</v>
      </c>
      <c r="H793" s="116">
        <v>0</v>
      </c>
      <c r="I793" s="8">
        <v>4199</v>
      </c>
      <c r="J793" s="8">
        <v>4199</v>
      </c>
      <c r="K793" s="8" t="s">
        <v>2833</v>
      </c>
      <c r="L793" s="8">
        <v>30022806</v>
      </c>
      <c r="M793" s="38">
        <v>45366</v>
      </c>
      <c r="N793" s="8" t="s">
        <v>210</v>
      </c>
      <c r="O793" s="8" t="s">
        <v>148</v>
      </c>
      <c r="P793" s="8" t="s">
        <v>221</v>
      </c>
      <c r="Q793" s="8">
        <v>0</v>
      </c>
      <c r="R793" s="8">
        <v>174233</v>
      </c>
      <c r="S793" s="8">
        <v>174233</v>
      </c>
      <c r="T793" s="8">
        <v>22939</v>
      </c>
      <c r="U793" s="8">
        <v>168</v>
      </c>
      <c r="V793" s="8" t="s">
        <v>64</v>
      </c>
      <c r="W793" s="8" t="s">
        <v>64</v>
      </c>
      <c r="X793" s="8" t="s">
        <v>276</v>
      </c>
      <c r="Y793" s="8" t="s">
        <v>662</v>
      </c>
      <c r="Z793" s="8" t="s">
        <v>2543</v>
      </c>
      <c r="AA793" s="8">
        <v>0.04</v>
      </c>
      <c r="AB793" s="8" t="s">
        <v>552</v>
      </c>
      <c r="AC793" s="8">
        <v>1.7000000000000001E-2</v>
      </c>
      <c r="AD793" s="8">
        <v>6969.32</v>
      </c>
      <c r="AE793" s="8">
        <v>1037.1011904761904</v>
      </c>
      <c r="AF793" s="8">
        <v>2961.9610000000002</v>
      </c>
      <c r="AG793" s="8">
        <v>3999.0621904761906</v>
      </c>
      <c r="AH793" s="8">
        <v>0.03</v>
      </c>
      <c r="AI793" s="8">
        <v>5226.99</v>
      </c>
    </row>
    <row r="794" spans="1:35" x14ac:dyDescent="0.25">
      <c r="A794" s="503" t="s">
        <v>2126</v>
      </c>
      <c r="B794" s="8" t="s">
        <v>241</v>
      </c>
      <c r="C794" s="8" t="s">
        <v>241</v>
      </c>
      <c r="D794" s="180" t="s">
        <v>101</v>
      </c>
      <c r="E794" s="8" t="s">
        <v>489</v>
      </c>
      <c r="F794" s="8" t="s">
        <v>1216</v>
      </c>
      <c r="G794" s="8" t="s">
        <v>1403</v>
      </c>
      <c r="H794" s="116">
        <v>0</v>
      </c>
      <c r="I794" s="8">
        <v>10531</v>
      </c>
      <c r="J794" s="8">
        <v>10531</v>
      </c>
      <c r="K794" s="8" t="s">
        <v>2648</v>
      </c>
      <c r="L794" s="8">
        <v>22802558</v>
      </c>
      <c r="M794" s="38">
        <v>45366</v>
      </c>
      <c r="N794" s="8" t="s">
        <v>210</v>
      </c>
      <c r="O794" s="8" t="s">
        <v>148</v>
      </c>
      <c r="P794" s="8" t="s">
        <v>267</v>
      </c>
      <c r="Q794" s="8">
        <v>0</v>
      </c>
      <c r="R794" s="8">
        <v>458827</v>
      </c>
      <c r="S794" s="8">
        <v>458827</v>
      </c>
      <c r="T794" s="8">
        <v>59297</v>
      </c>
      <c r="U794" s="8">
        <v>168</v>
      </c>
      <c r="V794" s="8" t="s">
        <v>64</v>
      </c>
      <c r="W794" s="8" t="s">
        <v>64</v>
      </c>
      <c r="X794" s="8" t="s">
        <v>276</v>
      </c>
      <c r="Y794" s="8" t="s">
        <v>607</v>
      </c>
      <c r="Z794" s="8" t="s">
        <v>2651</v>
      </c>
      <c r="AA794" s="8">
        <v>0.04</v>
      </c>
      <c r="AB794" s="8" t="s">
        <v>552</v>
      </c>
      <c r="AC794" s="8">
        <v>1.7000000000000001E-2</v>
      </c>
      <c r="AD794" s="8">
        <v>18353.080000000002</v>
      </c>
      <c r="AE794" s="8">
        <v>2731.1130952380954</v>
      </c>
      <c r="AF794" s="8">
        <v>7800.0590000000002</v>
      </c>
      <c r="AG794" s="8">
        <v>10531.172095238097</v>
      </c>
      <c r="AH794" s="8">
        <v>0.03</v>
      </c>
      <c r="AI794" s="8">
        <v>13764.81</v>
      </c>
    </row>
    <row r="795" spans="1:35" x14ac:dyDescent="0.25">
      <c r="A795" s="503" t="s">
        <v>2126</v>
      </c>
      <c r="B795" s="8" t="s">
        <v>38</v>
      </c>
      <c r="C795" s="8" t="s">
        <v>38</v>
      </c>
      <c r="D795" s="8" t="s">
        <v>101</v>
      </c>
      <c r="E795" s="8" t="s">
        <v>2083</v>
      </c>
      <c r="F795" s="8" t="s">
        <v>730</v>
      </c>
      <c r="G795" s="8" t="s">
        <v>601</v>
      </c>
      <c r="H795" s="116">
        <v>5817</v>
      </c>
      <c r="I795" s="8">
        <v>5617</v>
      </c>
      <c r="J795" s="8">
        <v>-200</v>
      </c>
      <c r="K795" s="8" t="s">
        <v>2834</v>
      </c>
      <c r="L795" s="8">
        <v>13203791</v>
      </c>
      <c r="M795" s="38">
        <v>45366</v>
      </c>
      <c r="N795" s="8" t="s">
        <v>210</v>
      </c>
      <c r="O795" s="8" t="s">
        <v>148</v>
      </c>
      <c r="P795" s="8" t="s">
        <v>256</v>
      </c>
      <c r="Q795" s="8">
        <v>28816</v>
      </c>
      <c r="R795" s="8">
        <v>127981</v>
      </c>
      <c r="S795" s="8">
        <v>99165</v>
      </c>
      <c r="T795" s="8">
        <v>92765</v>
      </c>
      <c r="U795" s="8">
        <v>72</v>
      </c>
      <c r="V795" s="8" t="s">
        <v>63</v>
      </c>
      <c r="W795" s="8" t="s">
        <v>63</v>
      </c>
      <c r="X795" s="8" t="s">
        <v>277</v>
      </c>
      <c r="Z795" s="8" t="s">
        <v>2850</v>
      </c>
      <c r="AA795" s="8">
        <v>0.04</v>
      </c>
      <c r="AB795" s="8" t="s">
        <v>552</v>
      </c>
      <c r="AC795" s="8">
        <v>1.7000000000000001E-2</v>
      </c>
      <c r="AD795" s="8">
        <v>5119.24</v>
      </c>
      <c r="AE795" s="8">
        <v>1777.5138888888889</v>
      </c>
      <c r="AF795" s="8">
        <v>2175.6770000000001</v>
      </c>
      <c r="AG795" s="8">
        <v>3953.1908888888893</v>
      </c>
      <c r="AH795" s="8">
        <v>0.03</v>
      </c>
      <c r="AI795" s="8">
        <v>2974.95</v>
      </c>
    </row>
    <row r="796" spans="1:35" x14ac:dyDescent="0.25">
      <c r="A796" s="503" t="s">
        <v>2126</v>
      </c>
      <c r="B796" s="8" t="s">
        <v>23</v>
      </c>
      <c r="C796" s="8" t="s">
        <v>23</v>
      </c>
      <c r="D796" s="180" t="s">
        <v>5937</v>
      </c>
      <c r="E796" s="8" t="s">
        <v>920</v>
      </c>
      <c r="F796" s="8" t="s">
        <v>2268</v>
      </c>
      <c r="G796" s="8" t="s">
        <v>2282</v>
      </c>
      <c r="H796" s="116">
        <v>0</v>
      </c>
      <c r="I796" s="8">
        <v>11997</v>
      </c>
      <c r="J796" s="8">
        <v>11997</v>
      </c>
      <c r="K796" s="8" t="s">
        <v>2835</v>
      </c>
      <c r="L796" s="8">
        <v>27734859</v>
      </c>
      <c r="M796" s="38">
        <v>45366</v>
      </c>
      <c r="N796" s="8" t="s">
        <v>210</v>
      </c>
      <c r="O796" s="8" t="s">
        <v>43</v>
      </c>
      <c r="P796" s="8" t="s">
        <v>43</v>
      </c>
      <c r="Q796" s="8">
        <v>0</v>
      </c>
      <c r="R796" s="8">
        <v>522699</v>
      </c>
      <c r="S796" s="8">
        <v>522699</v>
      </c>
      <c r="T796" s="8">
        <v>38151</v>
      </c>
      <c r="U796" s="8">
        <v>168</v>
      </c>
      <c r="V796" s="8" t="s">
        <v>62</v>
      </c>
      <c r="W796" s="8" t="s">
        <v>62</v>
      </c>
      <c r="X796" s="8" t="s">
        <v>276</v>
      </c>
      <c r="Y796" s="8" t="s">
        <v>115</v>
      </c>
      <c r="Z796" s="8" t="s">
        <v>2430</v>
      </c>
      <c r="AA796" s="8">
        <v>0.04</v>
      </c>
      <c r="AB796" s="8" t="s">
        <v>552</v>
      </c>
      <c r="AC796" s="8">
        <v>1.7000000000000001E-2</v>
      </c>
      <c r="AD796" s="8">
        <v>20907.96</v>
      </c>
      <c r="AE796" s="8">
        <v>3111.3035714285716</v>
      </c>
      <c r="AF796" s="8">
        <v>8885.8829999999998</v>
      </c>
      <c r="AG796" s="8">
        <v>11997.18657142857</v>
      </c>
      <c r="AH796" s="8">
        <v>0.03</v>
      </c>
      <c r="AI796" s="8">
        <v>15680.97</v>
      </c>
    </row>
    <row r="797" spans="1:35" x14ac:dyDescent="0.25">
      <c r="A797" s="503" t="s">
        <v>2126</v>
      </c>
      <c r="B797" s="8" t="s">
        <v>31</v>
      </c>
      <c r="C797" s="8" t="s">
        <v>31</v>
      </c>
      <c r="D797" s="8" t="s">
        <v>101</v>
      </c>
      <c r="E797" s="8" t="s">
        <v>32</v>
      </c>
      <c r="F797" s="8" t="s">
        <v>2836</v>
      </c>
      <c r="G797" s="8" t="s">
        <v>2845</v>
      </c>
      <c r="H797" s="116">
        <v>16950</v>
      </c>
      <c r="I797" s="8">
        <v>17520</v>
      </c>
      <c r="J797" s="8">
        <v>570</v>
      </c>
      <c r="K797" s="8" t="s">
        <v>2837</v>
      </c>
      <c r="L797" s="8">
        <v>22857928</v>
      </c>
      <c r="M797" s="38">
        <v>45366</v>
      </c>
      <c r="N797" s="8" t="s">
        <v>210</v>
      </c>
      <c r="O797" s="8" t="s">
        <v>43</v>
      </c>
      <c r="P797" s="8" t="s">
        <v>43</v>
      </c>
      <c r="Q797" s="8">
        <v>570715</v>
      </c>
      <c r="R797" s="8">
        <v>763320</v>
      </c>
      <c r="S797" s="8">
        <v>192605</v>
      </c>
      <c r="T797" s="8">
        <v>145704</v>
      </c>
      <c r="U797" s="8">
        <v>168</v>
      </c>
      <c r="V797" s="8" t="s">
        <v>63</v>
      </c>
      <c r="W797" s="8" t="s">
        <v>63</v>
      </c>
      <c r="X797" s="8" t="s">
        <v>277</v>
      </c>
      <c r="Z797" s="8" t="s">
        <v>2851</v>
      </c>
      <c r="AA797" s="8">
        <v>0.04</v>
      </c>
      <c r="AB797" s="8" t="s">
        <v>552</v>
      </c>
      <c r="AC797" s="8">
        <v>1.7000000000000001E-2</v>
      </c>
      <c r="AD797" s="8">
        <v>30532.799999999999</v>
      </c>
      <c r="AE797" s="8">
        <v>4543.5714285714284</v>
      </c>
      <c r="AF797" s="8">
        <v>12976.44</v>
      </c>
      <c r="AG797" s="8">
        <v>17520.01142857143</v>
      </c>
      <c r="AH797" s="8">
        <v>0.03</v>
      </c>
      <c r="AI797" s="8">
        <v>5778.15</v>
      </c>
    </row>
    <row r="798" spans="1:35" x14ac:dyDescent="0.25">
      <c r="A798" s="503" t="s">
        <v>2126</v>
      </c>
      <c r="B798" s="8" t="s">
        <v>23</v>
      </c>
      <c r="C798" s="8" t="s">
        <v>23</v>
      </c>
      <c r="D798" s="180" t="s">
        <v>5937</v>
      </c>
      <c r="E798" s="8" t="s">
        <v>48</v>
      </c>
      <c r="F798" s="8" t="s">
        <v>2838</v>
      </c>
      <c r="G798" s="8" t="s">
        <v>2840</v>
      </c>
      <c r="H798" s="116">
        <v>12978</v>
      </c>
      <c r="I798" s="8">
        <v>12778</v>
      </c>
      <c r="J798" s="8">
        <v>-200</v>
      </c>
      <c r="K798" s="8" t="s">
        <v>2839</v>
      </c>
      <c r="L798" s="8">
        <v>24099049</v>
      </c>
      <c r="M798" s="38">
        <v>45366</v>
      </c>
      <c r="N798" s="8" t="s">
        <v>210</v>
      </c>
      <c r="O798" s="8" t="s">
        <v>128</v>
      </c>
      <c r="P798" s="8" t="s">
        <v>128</v>
      </c>
      <c r="Q798" s="8">
        <v>457511</v>
      </c>
      <c r="R798" s="8">
        <v>556727</v>
      </c>
      <c r="S798" s="8">
        <v>99216</v>
      </c>
      <c r="T798" s="8">
        <v>70279</v>
      </c>
      <c r="U798" s="8">
        <v>168</v>
      </c>
      <c r="V798" s="8" t="s">
        <v>63</v>
      </c>
      <c r="W798" s="8" t="s">
        <v>63</v>
      </c>
      <c r="X798" s="8" t="s">
        <v>277</v>
      </c>
      <c r="Z798" s="8" t="s">
        <v>2852</v>
      </c>
      <c r="AA798" s="8">
        <v>0.04</v>
      </c>
      <c r="AB798" s="8" t="s">
        <v>552</v>
      </c>
      <c r="AC798" s="8">
        <v>1.7000000000000001E-2</v>
      </c>
      <c r="AD798" s="8">
        <v>22269.08</v>
      </c>
      <c r="AE798" s="8">
        <v>3313.8511904761904</v>
      </c>
      <c r="AF798" s="8">
        <v>9464.3590000000004</v>
      </c>
      <c r="AG798" s="8">
        <v>12778.210190476191</v>
      </c>
      <c r="AH798" s="8">
        <v>0.03</v>
      </c>
      <c r="AI798" s="8">
        <v>2976.48</v>
      </c>
    </row>
    <row r="799" spans="1:35" x14ac:dyDescent="0.25">
      <c r="A799" s="503" t="s">
        <v>2126</v>
      </c>
      <c r="B799" s="8" t="s">
        <v>45</v>
      </c>
      <c r="C799" s="8" t="s">
        <v>184</v>
      </c>
      <c r="D799" s="180" t="s">
        <v>101</v>
      </c>
      <c r="E799" s="8" t="s">
        <v>212</v>
      </c>
      <c r="F799" s="8" t="s">
        <v>832</v>
      </c>
      <c r="G799" s="8" t="s">
        <v>627</v>
      </c>
      <c r="H799" s="116">
        <v>4007</v>
      </c>
      <c r="I799" s="8">
        <v>4300</v>
      </c>
      <c r="J799" s="8">
        <v>293</v>
      </c>
      <c r="K799" s="8" t="s">
        <v>2862</v>
      </c>
      <c r="L799" s="8">
        <v>28144615</v>
      </c>
      <c r="M799" s="38">
        <v>45367</v>
      </c>
      <c r="N799" s="8" t="s">
        <v>210</v>
      </c>
      <c r="O799" s="8" t="s">
        <v>128</v>
      </c>
      <c r="P799" s="8" t="s">
        <v>128</v>
      </c>
      <c r="Q799" s="8">
        <v>143608.85</v>
      </c>
      <c r="R799" s="8">
        <v>187347</v>
      </c>
      <c r="S799" s="8">
        <v>43738.149999999994</v>
      </c>
      <c r="T799" s="8">
        <v>31397</v>
      </c>
      <c r="U799" s="8">
        <v>168</v>
      </c>
      <c r="V799" s="8" t="s">
        <v>63</v>
      </c>
      <c r="W799" s="8" t="s">
        <v>63</v>
      </c>
      <c r="X799" s="8" t="s">
        <v>277</v>
      </c>
      <c r="Z799" s="8" t="s">
        <v>2865</v>
      </c>
      <c r="AA799" s="8">
        <v>0.04</v>
      </c>
      <c r="AB799" s="8" t="s">
        <v>552</v>
      </c>
      <c r="AC799" s="8">
        <v>1.7000000000000001E-2</v>
      </c>
      <c r="AD799" s="8">
        <v>7493.88</v>
      </c>
      <c r="AE799" s="8">
        <v>1115.1607142857142</v>
      </c>
      <c r="AF799" s="8">
        <v>3184.8990000000003</v>
      </c>
      <c r="AG799" s="8">
        <v>4300.059714285715</v>
      </c>
      <c r="AH799" s="8">
        <v>0.03</v>
      </c>
      <c r="AI799" s="8">
        <v>1312.1444999999999</v>
      </c>
    </row>
    <row r="800" spans="1:35" x14ac:dyDescent="0.25">
      <c r="A800" s="503" t="s">
        <v>2126</v>
      </c>
      <c r="B800" s="8" t="s">
        <v>184</v>
      </c>
      <c r="C800" s="8" t="s">
        <v>184</v>
      </c>
      <c r="D800" s="180" t="s">
        <v>101</v>
      </c>
      <c r="E800" s="8" t="s">
        <v>499</v>
      </c>
      <c r="F800" s="8" t="s">
        <v>2868</v>
      </c>
      <c r="G800" s="8" t="s">
        <v>2711</v>
      </c>
      <c r="H800" s="116">
        <v>0</v>
      </c>
      <c r="I800" s="8">
        <v>1850</v>
      </c>
      <c r="J800" s="8">
        <v>1850</v>
      </c>
      <c r="K800" s="8" t="s">
        <v>2867</v>
      </c>
      <c r="L800" s="8">
        <v>39169722</v>
      </c>
      <c r="M800" s="38">
        <v>45367</v>
      </c>
      <c r="N800" s="8" t="s">
        <v>210</v>
      </c>
      <c r="O800" s="8" t="s">
        <v>21</v>
      </c>
      <c r="P800" s="8" t="s">
        <v>21</v>
      </c>
      <c r="Q800" s="8">
        <v>0</v>
      </c>
      <c r="R800" s="8">
        <v>35806</v>
      </c>
      <c r="S800" s="8">
        <v>35806</v>
      </c>
      <c r="T800" s="8">
        <v>32915</v>
      </c>
      <c r="U800" s="8">
        <v>60</v>
      </c>
      <c r="V800" s="8" t="s">
        <v>62</v>
      </c>
      <c r="W800" s="8" t="s">
        <v>62</v>
      </c>
      <c r="X800" s="8" t="s">
        <v>276</v>
      </c>
      <c r="Z800" s="8" t="s">
        <v>2866</v>
      </c>
      <c r="AA800" s="8">
        <v>0.03</v>
      </c>
      <c r="AB800" s="8" t="s">
        <v>552</v>
      </c>
      <c r="AC800" s="8">
        <v>3.5000000000000003E-2</v>
      </c>
      <c r="AD800" s="8">
        <v>1074.18</v>
      </c>
      <c r="AE800" s="8">
        <v>596.76666666666665</v>
      </c>
      <c r="AF800" s="8">
        <v>1253.21</v>
      </c>
      <c r="AG800" s="8">
        <v>1849.9766666666667</v>
      </c>
      <c r="AH800" s="8">
        <v>0.06</v>
      </c>
      <c r="AI800" s="8">
        <v>2148.36</v>
      </c>
    </row>
    <row r="801" spans="1:35" x14ac:dyDescent="0.25">
      <c r="A801" s="503" t="s">
        <v>2126</v>
      </c>
      <c r="B801" s="8" t="s">
        <v>39</v>
      </c>
      <c r="C801" s="8" t="s">
        <v>39</v>
      </c>
      <c r="D801" s="8" t="s">
        <v>167</v>
      </c>
      <c r="E801" s="8" t="s">
        <v>451</v>
      </c>
      <c r="F801" s="8" t="s">
        <v>846</v>
      </c>
      <c r="G801" s="8" t="s">
        <v>681</v>
      </c>
      <c r="H801" s="116">
        <v>702</v>
      </c>
      <c r="I801" s="8">
        <v>822</v>
      </c>
      <c r="J801" s="8">
        <v>120</v>
      </c>
      <c r="K801" s="8" t="s">
        <v>2870</v>
      </c>
      <c r="L801" s="8">
        <v>29316455</v>
      </c>
      <c r="M801" s="38">
        <v>45367</v>
      </c>
      <c r="N801" s="8" t="s">
        <v>210</v>
      </c>
      <c r="O801" s="8" t="s">
        <v>43</v>
      </c>
      <c r="P801" s="8" t="s">
        <v>43</v>
      </c>
      <c r="Q801" s="8">
        <v>11358</v>
      </c>
      <c r="R801" s="8">
        <v>18701</v>
      </c>
      <c r="S801" s="8">
        <v>7343</v>
      </c>
      <c r="T801" s="8">
        <v>5306</v>
      </c>
      <c r="U801" s="8">
        <v>108</v>
      </c>
      <c r="V801" s="8" t="s">
        <v>63</v>
      </c>
      <c r="W801" s="8" t="s">
        <v>63</v>
      </c>
      <c r="X801" s="8" t="s">
        <v>277</v>
      </c>
      <c r="Z801" s="8" t="s">
        <v>2869</v>
      </c>
      <c r="AA801" s="8">
        <v>0.03</v>
      </c>
      <c r="AB801" s="8" t="s">
        <v>552</v>
      </c>
      <c r="AC801" s="8">
        <v>0.04</v>
      </c>
      <c r="AD801" s="8">
        <v>561.03</v>
      </c>
      <c r="AE801" s="8">
        <v>173.15740740740742</v>
      </c>
      <c r="AF801" s="8">
        <v>748.04</v>
      </c>
      <c r="AG801" s="8">
        <v>921.19740740740735</v>
      </c>
      <c r="AH801" s="8">
        <v>0.06</v>
      </c>
      <c r="AI801" s="8">
        <v>440.58</v>
      </c>
    </row>
    <row r="802" spans="1:35" x14ac:dyDescent="0.25">
      <c r="A802" s="503" t="s">
        <v>2126</v>
      </c>
      <c r="B802" s="8" t="s">
        <v>37</v>
      </c>
      <c r="C802" s="8" t="s">
        <v>37</v>
      </c>
      <c r="D802" s="8" t="s">
        <v>99</v>
      </c>
      <c r="E802" s="8" t="s">
        <v>438</v>
      </c>
      <c r="F802" s="8" t="s">
        <v>677</v>
      </c>
      <c r="G802" s="8" t="s">
        <v>654</v>
      </c>
      <c r="H802" s="116">
        <v>10068</v>
      </c>
      <c r="I802" s="8">
        <v>10068</v>
      </c>
      <c r="J802" s="8">
        <v>0</v>
      </c>
      <c r="K802" s="8" t="s">
        <v>2864</v>
      </c>
      <c r="L802" s="8">
        <v>24193296</v>
      </c>
      <c r="M802" s="38">
        <v>45367</v>
      </c>
      <c r="N802" s="8" t="s">
        <v>210</v>
      </c>
      <c r="O802" s="8" t="s">
        <v>173</v>
      </c>
      <c r="P802" s="8" t="s">
        <v>463</v>
      </c>
      <c r="Q802" s="8">
        <v>197168</v>
      </c>
      <c r="R802" s="8">
        <v>429940</v>
      </c>
      <c r="S802" s="8">
        <v>232772</v>
      </c>
      <c r="T802" s="8">
        <v>78308</v>
      </c>
      <c r="U802" s="8">
        <v>168</v>
      </c>
      <c r="V802" s="8" t="s">
        <v>63</v>
      </c>
      <c r="W802" s="8" t="s">
        <v>63</v>
      </c>
      <c r="X802" s="8" t="s">
        <v>277</v>
      </c>
      <c r="Z802" s="8" t="s">
        <v>2863</v>
      </c>
      <c r="AA802" s="8">
        <v>0.04</v>
      </c>
      <c r="AB802" s="8" t="s">
        <v>552</v>
      </c>
      <c r="AC802" s="8">
        <v>1.7000000000000001E-2</v>
      </c>
      <c r="AD802" s="8">
        <v>17197.599999999999</v>
      </c>
      <c r="AE802" s="8">
        <v>2559.1666666666665</v>
      </c>
      <c r="AF802" s="8">
        <v>7308.9800000000005</v>
      </c>
      <c r="AG802" s="8">
        <v>9868.1466666666674</v>
      </c>
      <c r="AH802" s="8">
        <v>0.03</v>
      </c>
      <c r="AI802" s="8">
        <v>6983.16</v>
      </c>
    </row>
    <row r="803" spans="1:35" x14ac:dyDescent="0.25">
      <c r="A803" s="503" t="s">
        <v>2126</v>
      </c>
      <c r="B803" s="8" t="s">
        <v>29</v>
      </c>
      <c r="C803" s="8" t="s">
        <v>29</v>
      </c>
      <c r="D803" s="8" t="s">
        <v>168</v>
      </c>
      <c r="E803" s="8" t="s">
        <v>922</v>
      </c>
      <c r="F803" s="8" t="s">
        <v>2541</v>
      </c>
      <c r="G803" s="8" t="s">
        <v>2910</v>
      </c>
      <c r="H803" s="116">
        <v>0</v>
      </c>
      <c r="I803" s="8">
        <v>26712</v>
      </c>
      <c r="J803" s="8">
        <v>26712</v>
      </c>
      <c r="K803" s="8" t="s">
        <v>2533</v>
      </c>
      <c r="L803" s="8">
        <v>31197168</v>
      </c>
      <c r="M803" s="38">
        <v>45366</v>
      </c>
      <c r="N803" s="8" t="s">
        <v>210</v>
      </c>
      <c r="O803" s="8" t="s">
        <v>148</v>
      </c>
      <c r="P803" s="8" t="s">
        <v>251</v>
      </c>
      <c r="Q803" s="8">
        <v>0</v>
      </c>
      <c r="R803" s="8">
        <v>1155106</v>
      </c>
      <c r="S803" s="8">
        <v>1155106</v>
      </c>
      <c r="T803" s="8">
        <v>89904</v>
      </c>
      <c r="U803" s="8">
        <v>168</v>
      </c>
      <c r="V803" s="8" t="s">
        <v>64</v>
      </c>
      <c r="W803" s="8" t="s">
        <v>64</v>
      </c>
      <c r="X803" s="8" t="s">
        <v>276</v>
      </c>
      <c r="Y803" s="8" t="s">
        <v>506</v>
      </c>
      <c r="Z803" s="8" t="s">
        <v>2909</v>
      </c>
      <c r="AA803" s="8">
        <v>0.04</v>
      </c>
      <c r="AB803" s="8" t="s">
        <v>552</v>
      </c>
      <c r="AC803" s="8">
        <v>1.7000000000000001E-2</v>
      </c>
      <c r="AD803" s="8">
        <v>46204.24</v>
      </c>
      <c r="AE803" s="8">
        <v>6875.6309523809523</v>
      </c>
      <c r="AF803" s="8">
        <v>19636.802</v>
      </c>
      <c r="AG803" s="8">
        <v>26512.43295238095</v>
      </c>
      <c r="AH803" s="8">
        <v>0.03</v>
      </c>
      <c r="AI803" s="8">
        <v>34653.18</v>
      </c>
    </row>
    <row r="804" spans="1:35" x14ac:dyDescent="0.25">
      <c r="A804" s="503" t="s">
        <v>2126</v>
      </c>
      <c r="B804" s="8" t="s">
        <v>33</v>
      </c>
      <c r="C804" s="8" t="s">
        <v>39</v>
      </c>
      <c r="D804" s="8" t="s">
        <v>167</v>
      </c>
      <c r="E804" s="8" t="s">
        <v>921</v>
      </c>
      <c r="F804" s="8" t="s">
        <v>2239</v>
      </c>
      <c r="G804" s="8" t="s">
        <v>2243</v>
      </c>
      <c r="H804" s="116">
        <v>0</v>
      </c>
      <c r="I804" s="8">
        <v>3518</v>
      </c>
      <c r="J804" s="8">
        <v>3518</v>
      </c>
      <c r="K804" s="8" t="s">
        <v>2228</v>
      </c>
      <c r="L804" s="8">
        <v>27101048</v>
      </c>
      <c r="M804" s="38">
        <v>45366</v>
      </c>
      <c r="N804" s="8" t="s">
        <v>210</v>
      </c>
      <c r="O804" s="8" t="s">
        <v>128</v>
      </c>
      <c r="P804" s="8" t="s">
        <v>128</v>
      </c>
      <c r="Q804" s="8">
        <v>0</v>
      </c>
      <c r="R804" s="8">
        <v>144561</v>
      </c>
      <c r="S804" s="8">
        <v>144561</v>
      </c>
      <c r="T804" s="8">
        <v>12291</v>
      </c>
      <c r="U804" s="8">
        <v>168</v>
      </c>
      <c r="V804" s="8" t="s">
        <v>64</v>
      </c>
      <c r="W804" s="8" t="s">
        <v>64</v>
      </c>
      <c r="X804" s="8" t="s">
        <v>276</v>
      </c>
      <c r="Y804" s="8" t="s">
        <v>662</v>
      </c>
      <c r="Z804" s="8" t="s">
        <v>2229</v>
      </c>
      <c r="AA804" s="8">
        <v>0.04</v>
      </c>
      <c r="AB804" s="8" t="s">
        <v>552</v>
      </c>
      <c r="AC804" s="8">
        <v>1.7000000000000001E-2</v>
      </c>
      <c r="AD804" s="8">
        <v>5782.4400000000005</v>
      </c>
      <c r="AE804" s="8">
        <v>860.48214285714289</v>
      </c>
      <c r="AF804" s="8">
        <v>2457.5370000000003</v>
      </c>
      <c r="AG804" s="8">
        <v>3318.0191428571434</v>
      </c>
      <c r="AH804" s="8">
        <v>0.03</v>
      </c>
      <c r="AI804" s="8">
        <v>4336.83</v>
      </c>
    </row>
    <row r="805" spans="1:35" x14ac:dyDescent="0.25">
      <c r="A805" s="503" t="s">
        <v>2126</v>
      </c>
      <c r="B805" s="8" t="s">
        <v>49</v>
      </c>
      <c r="C805" s="8" t="s">
        <v>49</v>
      </c>
      <c r="D805" s="8" t="s">
        <v>133</v>
      </c>
      <c r="E805" s="8" t="s">
        <v>612</v>
      </c>
      <c r="F805" s="8" t="s">
        <v>890</v>
      </c>
      <c r="G805" s="8" t="s">
        <v>891</v>
      </c>
      <c r="H805" s="116">
        <v>0</v>
      </c>
      <c r="I805" s="8">
        <v>1291</v>
      </c>
      <c r="J805" s="8">
        <v>1291</v>
      </c>
      <c r="K805" s="8" t="s">
        <v>2882</v>
      </c>
      <c r="L805" s="8">
        <v>12651450</v>
      </c>
      <c r="M805" s="38">
        <v>45366</v>
      </c>
      <c r="N805" s="8" t="s">
        <v>210</v>
      </c>
      <c r="O805" s="8" t="s">
        <v>21</v>
      </c>
      <c r="P805" s="8" t="s">
        <v>21</v>
      </c>
      <c r="Q805" s="8">
        <v>0</v>
      </c>
      <c r="R805" s="8">
        <v>38816</v>
      </c>
      <c r="S805" s="8">
        <v>38816</v>
      </c>
      <c r="T805" s="8">
        <v>35775</v>
      </c>
      <c r="U805" s="8">
        <v>108</v>
      </c>
      <c r="V805" s="8" t="s">
        <v>62</v>
      </c>
      <c r="W805" s="8" t="s">
        <v>62</v>
      </c>
      <c r="X805" s="8" t="s">
        <v>276</v>
      </c>
      <c r="Z805" s="8" t="s">
        <v>2911</v>
      </c>
      <c r="AA805" s="8">
        <v>0.03</v>
      </c>
      <c r="AB805" s="8" t="s">
        <v>552</v>
      </c>
      <c r="AC805" s="8">
        <v>2.4E-2</v>
      </c>
      <c r="AD805" s="8">
        <v>1164.48</v>
      </c>
      <c r="AE805" s="8">
        <v>359.40740740740739</v>
      </c>
      <c r="AF805" s="8">
        <v>931.58400000000006</v>
      </c>
      <c r="AG805" s="8">
        <v>1290.9914074074075</v>
      </c>
      <c r="AH805" s="8">
        <v>0.06</v>
      </c>
      <c r="AI805" s="8">
        <v>2328.96</v>
      </c>
    </row>
    <row r="806" spans="1:35" x14ac:dyDescent="0.25">
      <c r="A806" s="503" t="s">
        <v>2126</v>
      </c>
      <c r="B806" s="8" t="s">
        <v>29</v>
      </c>
      <c r="C806" s="8" t="s">
        <v>29</v>
      </c>
      <c r="D806" s="8" t="s">
        <v>168</v>
      </c>
      <c r="E806" s="8" t="s">
        <v>455</v>
      </c>
      <c r="F806" s="8" t="s">
        <v>698</v>
      </c>
      <c r="G806" s="8" t="s">
        <v>2616</v>
      </c>
      <c r="H806" s="116">
        <v>0</v>
      </c>
      <c r="I806" s="8">
        <v>634</v>
      </c>
      <c r="J806" s="8">
        <v>634</v>
      </c>
      <c r="K806" s="8" t="s">
        <v>2871</v>
      </c>
      <c r="L806" s="8">
        <v>29994649</v>
      </c>
      <c r="M806" s="38">
        <v>45366</v>
      </c>
      <c r="N806" s="8" t="s">
        <v>210</v>
      </c>
      <c r="O806" s="8" t="s">
        <v>21</v>
      </c>
      <c r="P806" s="8" t="s">
        <v>21</v>
      </c>
      <c r="Q806" s="8">
        <v>0</v>
      </c>
      <c r="R806" s="8">
        <v>19062</v>
      </c>
      <c r="S806" s="8">
        <v>19062</v>
      </c>
      <c r="T806" s="8">
        <v>17008</v>
      </c>
      <c r="U806" s="8">
        <v>108</v>
      </c>
      <c r="V806" s="8" t="s">
        <v>62</v>
      </c>
      <c r="W806" s="8" t="s">
        <v>62</v>
      </c>
      <c r="X806" s="8" t="s">
        <v>276</v>
      </c>
      <c r="Z806" s="8" t="s">
        <v>2912</v>
      </c>
      <c r="AA806" s="8">
        <v>0.03</v>
      </c>
      <c r="AB806" s="8" t="s">
        <v>552</v>
      </c>
      <c r="AC806" s="8">
        <v>2.4E-2</v>
      </c>
      <c r="AD806" s="8">
        <v>571.86</v>
      </c>
      <c r="AE806" s="8">
        <v>176.5</v>
      </c>
      <c r="AF806" s="8">
        <v>457.488</v>
      </c>
      <c r="AG806" s="8">
        <v>633.98800000000006</v>
      </c>
      <c r="AH806" s="8">
        <v>0.06</v>
      </c>
      <c r="AI806" s="8">
        <v>1143.72</v>
      </c>
    </row>
    <row r="807" spans="1:35" x14ac:dyDescent="0.25">
      <c r="A807" s="503" t="s">
        <v>2126</v>
      </c>
      <c r="B807" s="8" t="s">
        <v>33</v>
      </c>
      <c r="C807" s="8" t="s">
        <v>39</v>
      </c>
      <c r="D807" s="8" t="s">
        <v>167</v>
      </c>
      <c r="E807" s="8" t="s">
        <v>921</v>
      </c>
      <c r="F807" s="8" t="s">
        <v>2537</v>
      </c>
      <c r="G807" s="8" t="s">
        <v>2844</v>
      </c>
      <c r="H807" s="116">
        <v>0</v>
      </c>
      <c r="I807" s="8">
        <v>4071</v>
      </c>
      <c r="J807" s="8">
        <v>4071</v>
      </c>
      <c r="K807" s="8" t="s">
        <v>2873</v>
      </c>
      <c r="L807" s="8">
        <v>28385317</v>
      </c>
      <c r="M807" s="38">
        <v>45366</v>
      </c>
      <c r="N807" s="8" t="s">
        <v>210</v>
      </c>
      <c r="O807" s="8" t="s">
        <v>43</v>
      </c>
      <c r="P807" s="8" t="s">
        <v>43</v>
      </c>
      <c r="Q807" s="8">
        <v>0</v>
      </c>
      <c r="R807" s="8">
        <v>168656</v>
      </c>
      <c r="S807" s="8">
        <v>168656</v>
      </c>
      <c r="T807" s="8">
        <v>9817</v>
      </c>
      <c r="U807" s="8">
        <v>168</v>
      </c>
      <c r="V807" s="8" t="s">
        <v>64</v>
      </c>
      <c r="W807" s="8" t="s">
        <v>64</v>
      </c>
      <c r="X807" s="8" t="s">
        <v>276</v>
      </c>
      <c r="Y807" s="8" t="s">
        <v>662</v>
      </c>
      <c r="Z807" s="8" t="s">
        <v>2538</v>
      </c>
      <c r="AA807" s="8">
        <v>0.04</v>
      </c>
      <c r="AB807" s="8" t="s">
        <v>552</v>
      </c>
      <c r="AC807" s="8">
        <v>1.7000000000000001E-2</v>
      </c>
      <c r="AD807" s="8">
        <v>6746.24</v>
      </c>
      <c r="AE807" s="8">
        <v>1003.9047619047619</v>
      </c>
      <c r="AF807" s="8">
        <v>2867.152</v>
      </c>
      <c r="AG807" s="8">
        <v>3871.056761904762</v>
      </c>
      <c r="AH807" s="8">
        <v>0.03</v>
      </c>
      <c r="AI807" s="8">
        <v>5059.6799999999994</v>
      </c>
    </row>
    <row r="808" spans="1:35" x14ac:dyDescent="0.25">
      <c r="A808" s="503" t="s">
        <v>2126</v>
      </c>
      <c r="B808" s="8" t="s">
        <v>24</v>
      </c>
      <c r="C808" s="8" t="s">
        <v>24</v>
      </c>
      <c r="D808" s="8" t="s">
        <v>420</v>
      </c>
      <c r="E808" s="8" t="s">
        <v>200</v>
      </c>
      <c r="F808" s="8" t="s">
        <v>2781</v>
      </c>
      <c r="G808" s="8" t="s">
        <v>774</v>
      </c>
      <c r="H808" s="116">
        <v>0</v>
      </c>
      <c r="I808" s="8">
        <v>16800</v>
      </c>
      <c r="J808" s="8">
        <v>16800</v>
      </c>
      <c r="K808" s="8" t="s">
        <v>2872</v>
      </c>
      <c r="L808" s="8">
        <v>22123863</v>
      </c>
      <c r="M808" s="38">
        <v>45366</v>
      </c>
      <c r="N808" s="8" t="s">
        <v>210</v>
      </c>
      <c r="O808" s="8" t="s">
        <v>173</v>
      </c>
      <c r="P808" s="8" t="s">
        <v>792</v>
      </c>
      <c r="Q808" s="8">
        <v>0</v>
      </c>
      <c r="R808" s="8">
        <v>623515</v>
      </c>
      <c r="S808" s="8">
        <v>623515</v>
      </c>
      <c r="T808" s="8">
        <v>578768</v>
      </c>
      <c r="U808" s="8">
        <v>144</v>
      </c>
      <c r="V808" s="8" t="s">
        <v>62</v>
      </c>
      <c r="W808" s="8" t="s">
        <v>62</v>
      </c>
      <c r="X808" s="8" t="s">
        <v>276</v>
      </c>
      <c r="Z808" s="8" t="s">
        <v>2913</v>
      </c>
      <c r="AA808" s="8">
        <v>0.03</v>
      </c>
      <c r="AB808" s="8" t="s">
        <v>552</v>
      </c>
      <c r="AC808" s="8">
        <v>0.02</v>
      </c>
      <c r="AD808" s="8">
        <v>18705.45</v>
      </c>
      <c r="AE808" s="8">
        <v>4329.9652777777774</v>
      </c>
      <c r="AF808" s="8">
        <v>12470.300000000001</v>
      </c>
      <c r="AG808" s="8">
        <v>16800.265277777777</v>
      </c>
      <c r="AH808" s="8">
        <v>0.06</v>
      </c>
      <c r="AI808" s="8">
        <v>37410.9</v>
      </c>
    </row>
    <row r="809" spans="1:35" x14ac:dyDescent="0.25">
      <c r="A809" s="503" t="s">
        <v>2126</v>
      </c>
      <c r="B809" s="8" t="s">
        <v>23</v>
      </c>
      <c r="C809" s="8" t="s">
        <v>23</v>
      </c>
      <c r="D809" s="180" t="s">
        <v>5937</v>
      </c>
      <c r="E809" s="8" t="s">
        <v>920</v>
      </c>
      <c r="F809" s="8" t="s">
        <v>551</v>
      </c>
      <c r="G809" s="8" t="s">
        <v>2344</v>
      </c>
      <c r="H809" s="116">
        <v>1950</v>
      </c>
      <c r="I809" s="8">
        <v>2398</v>
      </c>
      <c r="J809" s="8">
        <v>448</v>
      </c>
      <c r="K809" s="8" t="s">
        <v>2874</v>
      </c>
      <c r="L809" s="8">
        <v>27734859</v>
      </c>
      <c r="M809" s="38">
        <v>45366</v>
      </c>
      <c r="N809" s="8" t="s">
        <v>210</v>
      </c>
      <c r="O809" s="8" t="s">
        <v>43</v>
      </c>
      <c r="P809" s="8" t="s">
        <v>43</v>
      </c>
      <c r="Q809" s="8">
        <v>0</v>
      </c>
      <c r="R809" s="8">
        <v>104478</v>
      </c>
      <c r="S809" s="8">
        <v>104478</v>
      </c>
      <c r="T809" s="8">
        <v>46059</v>
      </c>
      <c r="U809" s="8">
        <v>168</v>
      </c>
      <c r="V809" s="8" t="s">
        <v>63</v>
      </c>
      <c r="W809" s="8" t="s">
        <v>63</v>
      </c>
      <c r="X809" s="8" t="s">
        <v>277</v>
      </c>
      <c r="Z809" s="8" t="s">
        <v>2914</v>
      </c>
      <c r="AA809" s="8">
        <v>0.04</v>
      </c>
      <c r="AB809" s="8" t="s">
        <v>552</v>
      </c>
      <c r="AC809" s="8">
        <v>1.7000000000000001E-2</v>
      </c>
      <c r="AD809" s="8">
        <v>4179.12</v>
      </c>
      <c r="AE809" s="8">
        <v>621.89285714285711</v>
      </c>
      <c r="AF809" s="8">
        <v>1776.1260000000002</v>
      </c>
      <c r="AG809" s="8">
        <v>2398.0188571428571</v>
      </c>
      <c r="AH809" s="8">
        <v>0.03</v>
      </c>
      <c r="AI809" s="8">
        <v>3134.3399999999997</v>
      </c>
    </row>
    <row r="810" spans="1:35" x14ac:dyDescent="0.25">
      <c r="A810" s="503" t="s">
        <v>2126</v>
      </c>
      <c r="B810" s="8" t="s">
        <v>24</v>
      </c>
      <c r="C810" s="8" t="s">
        <v>24</v>
      </c>
      <c r="D810" s="8" t="s">
        <v>420</v>
      </c>
      <c r="E810" s="8" t="s">
        <v>405</v>
      </c>
      <c r="F810" s="8" t="s">
        <v>596</v>
      </c>
      <c r="G810" s="8" t="s">
        <v>905</v>
      </c>
      <c r="H810" s="116">
        <v>0</v>
      </c>
      <c r="I810" s="8">
        <v>912</v>
      </c>
      <c r="J810" s="8">
        <v>912</v>
      </c>
      <c r="K810" s="8" t="s">
        <v>2875</v>
      </c>
      <c r="L810" s="8">
        <v>27310201</v>
      </c>
      <c r="M810" s="38">
        <v>45369</v>
      </c>
      <c r="N810" s="8" t="s">
        <v>197</v>
      </c>
      <c r="O810" s="8" t="s">
        <v>43</v>
      </c>
      <c r="P810" s="8" t="s">
        <v>43</v>
      </c>
      <c r="Q810" s="8">
        <v>0</v>
      </c>
      <c r="R810" s="8">
        <v>27400</v>
      </c>
      <c r="S810" s="8">
        <v>27400</v>
      </c>
      <c r="T810" s="8">
        <v>24930</v>
      </c>
      <c r="U810" s="8">
        <v>108</v>
      </c>
      <c r="V810" s="8" t="s">
        <v>62</v>
      </c>
      <c r="W810" s="8" t="s">
        <v>62</v>
      </c>
      <c r="X810" s="8" t="s">
        <v>276</v>
      </c>
      <c r="Z810" s="8" t="s">
        <v>2915</v>
      </c>
      <c r="AA810" s="8">
        <v>0.03</v>
      </c>
      <c r="AB810" s="8" t="s">
        <v>552</v>
      </c>
      <c r="AC810" s="8">
        <v>2.4E-2</v>
      </c>
      <c r="AD810" s="8">
        <v>822</v>
      </c>
      <c r="AE810" s="8">
        <v>253.7037037037037</v>
      </c>
      <c r="AF810" s="8">
        <v>657.6</v>
      </c>
      <c r="AG810" s="8">
        <v>911.30370370370372</v>
      </c>
      <c r="AH810" s="8">
        <v>0.06</v>
      </c>
      <c r="AI810" s="8">
        <v>1644</v>
      </c>
    </row>
    <row r="811" spans="1:35" x14ac:dyDescent="0.25">
      <c r="A811" s="503" t="s">
        <v>2126</v>
      </c>
      <c r="B811" s="8" t="s">
        <v>37</v>
      </c>
      <c r="C811" s="8" t="s">
        <v>37</v>
      </c>
      <c r="D811" s="8" t="s">
        <v>99</v>
      </c>
      <c r="E811" s="8" t="s">
        <v>405</v>
      </c>
      <c r="F811" s="8" t="s">
        <v>2883</v>
      </c>
      <c r="G811" s="8" t="s">
        <v>616</v>
      </c>
      <c r="H811" s="116">
        <v>4387</v>
      </c>
      <c r="I811" s="8">
        <v>4887</v>
      </c>
      <c r="J811" s="8">
        <v>500</v>
      </c>
      <c r="K811" s="8" t="s">
        <v>2876</v>
      </c>
      <c r="L811" s="8">
        <v>28074936</v>
      </c>
      <c r="M811" s="38">
        <v>45369</v>
      </c>
      <c r="N811" s="8" t="s">
        <v>197</v>
      </c>
      <c r="O811" s="8" t="s">
        <v>43</v>
      </c>
      <c r="P811" s="8" t="s">
        <v>43</v>
      </c>
      <c r="Q811" s="8">
        <v>176862</v>
      </c>
      <c r="R811" s="8">
        <v>212922</v>
      </c>
      <c r="S811" s="8">
        <v>36060</v>
      </c>
      <c r="T811" s="8">
        <v>22700</v>
      </c>
      <c r="U811" s="8">
        <v>168</v>
      </c>
      <c r="V811" s="8" t="s">
        <v>63</v>
      </c>
      <c r="W811" s="8" t="s">
        <v>63</v>
      </c>
      <c r="X811" s="8" t="s">
        <v>277</v>
      </c>
      <c r="Z811" s="8" t="s">
        <v>2916</v>
      </c>
      <c r="AA811" s="8">
        <v>0.04</v>
      </c>
      <c r="AB811" s="8" t="s">
        <v>552</v>
      </c>
      <c r="AC811" s="8">
        <v>1.7000000000000001E-2</v>
      </c>
      <c r="AD811" s="8">
        <v>8516.880000000001</v>
      </c>
      <c r="AE811" s="8">
        <v>1267.3928571428571</v>
      </c>
      <c r="AF811" s="8">
        <v>3619.6740000000004</v>
      </c>
      <c r="AG811" s="8">
        <v>4887.0668571428578</v>
      </c>
      <c r="AH811" s="8">
        <v>0.03</v>
      </c>
      <c r="AI811" s="8">
        <v>1081.8</v>
      </c>
    </row>
    <row r="812" spans="1:35" x14ac:dyDescent="0.25">
      <c r="A812" s="503" t="s">
        <v>2126</v>
      </c>
      <c r="B812" s="8" t="s">
        <v>29</v>
      </c>
      <c r="C812" s="8" t="s">
        <v>29</v>
      </c>
      <c r="D812" s="8" t="s">
        <v>168</v>
      </c>
      <c r="E812" s="8" t="s">
        <v>454</v>
      </c>
      <c r="F812" s="8" t="s">
        <v>1372</v>
      </c>
      <c r="G812" s="8" t="s">
        <v>646</v>
      </c>
      <c r="H812" s="116">
        <v>2081</v>
      </c>
      <c r="I812" s="8">
        <v>3962</v>
      </c>
      <c r="J812" s="8">
        <v>1881</v>
      </c>
      <c r="K812" s="8" t="s">
        <v>2634</v>
      </c>
      <c r="L812" s="8">
        <v>32721955</v>
      </c>
      <c r="M812" s="38">
        <v>45369</v>
      </c>
      <c r="N812" s="8" t="s">
        <v>197</v>
      </c>
      <c r="O812" s="8" t="s">
        <v>43</v>
      </c>
      <c r="P812" s="8" t="s">
        <v>43</v>
      </c>
      <c r="Q812" s="8">
        <v>62696.32</v>
      </c>
      <c r="R812" s="8">
        <v>171052</v>
      </c>
      <c r="S812" s="8">
        <v>108355.68</v>
      </c>
      <c r="T812" s="8">
        <v>30258</v>
      </c>
      <c r="U812" s="8">
        <v>168</v>
      </c>
      <c r="V812" s="8" t="s">
        <v>64</v>
      </c>
      <c r="W812" s="8" t="s">
        <v>64</v>
      </c>
      <c r="X812" s="8" t="s">
        <v>276</v>
      </c>
      <c r="Y812" s="8" t="s">
        <v>662</v>
      </c>
      <c r="Z812" s="8" t="s">
        <v>2637</v>
      </c>
      <c r="AA812" s="8">
        <v>0.04</v>
      </c>
      <c r="AB812" s="8" t="s">
        <v>552</v>
      </c>
      <c r="AC812" s="8">
        <v>1.7000000000000001E-2</v>
      </c>
      <c r="AD812" s="8">
        <v>6842.08</v>
      </c>
      <c r="AE812" s="8">
        <v>1018.1666666666666</v>
      </c>
      <c r="AF812" s="8">
        <v>2907.884</v>
      </c>
      <c r="AG812" s="8">
        <v>3926.0506666666665</v>
      </c>
      <c r="AH812" s="8">
        <v>0.03</v>
      </c>
      <c r="AI812" s="8">
        <v>3250.6703999999995</v>
      </c>
    </row>
    <row r="813" spans="1:35" x14ac:dyDescent="0.25">
      <c r="A813" s="503" t="s">
        <v>2126</v>
      </c>
      <c r="B813" s="8" t="s">
        <v>49</v>
      </c>
      <c r="C813" s="8" t="s">
        <v>49</v>
      </c>
      <c r="D813" s="8" t="s">
        <v>133</v>
      </c>
      <c r="E813" s="8" t="s">
        <v>189</v>
      </c>
      <c r="F813" s="8" t="s">
        <v>861</v>
      </c>
      <c r="G813" s="8" t="s">
        <v>2596</v>
      </c>
      <c r="H813" s="116">
        <v>0</v>
      </c>
      <c r="I813" s="8">
        <v>12394</v>
      </c>
      <c r="J813" s="8">
        <v>12394</v>
      </c>
      <c r="K813" s="8" t="s">
        <v>2877</v>
      </c>
      <c r="L813" s="8">
        <v>23712020</v>
      </c>
      <c r="M813" s="38">
        <v>45369</v>
      </c>
      <c r="N813" s="8" t="s">
        <v>197</v>
      </c>
      <c r="O813" s="8" t="s">
        <v>173</v>
      </c>
      <c r="P813" s="8" t="s">
        <v>353</v>
      </c>
      <c r="Q813" s="8">
        <v>0</v>
      </c>
      <c r="R813" s="8">
        <v>540000</v>
      </c>
      <c r="S813" s="8">
        <v>540000</v>
      </c>
      <c r="T813" s="8">
        <v>64765</v>
      </c>
      <c r="U813" s="8">
        <v>168</v>
      </c>
      <c r="V813" s="8" t="s">
        <v>64</v>
      </c>
      <c r="W813" s="8" t="s">
        <v>64</v>
      </c>
      <c r="X813" s="8" t="s">
        <v>276</v>
      </c>
      <c r="Y813" s="8" t="s">
        <v>115</v>
      </c>
      <c r="Z813" s="8" t="s">
        <v>2166</v>
      </c>
      <c r="AA813" s="8">
        <v>0.04</v>
      </c>
      <c r="AB813" s="8" t="s">
        <v>552</v>
      </c>
      <c r="AC813" s="8">
        <v>1.7000000000000001E-2</v>
      </c>
      <c r="AD813" s="8">
        <v>21600</v>
      </c>
      <c r="AE813" s="8">
        <v>3214.2857142857142</v>
      </c>
      <c r="AF813" s="8">
        <v>9180</v>
      </c>
      <c r="AG813" s="8">
        <v>12394.285714285714</v>
      </c>
      <c r="AH813" s="8">
        <v>0.03</v>
      </c>
      <c r="AI813" s="8">
        <v>16200</v>
      </c>
    </row>
    <row r="814" spans="1:35" x14ac:dyDescent="0.25">
      <c r="A814" s="503" t="s">
        <v>2126</v>
      </c>
      <c r="B814" s="8" t="s">
        <v>27</v>
      </c>
      <c r="C814" s="8" t="s">
        <v>27</v>
      </c>
      <c r="D814" s="180" t="s">
        <v>5938</v>
      </c>
      <c r="E814" s="8" t="s">
        <v>405</v>
      </c>
      <c r="F814" s="8" t="s">
        <v>564</v>
      </c>
      <c r="G814" s="8" t="s">
        <v>565</v>
      </c>
      <c r="H814" s="116">
        <v>17320</v>
      </c>
      <c r="I814" s="8">
        <v>17442</v>
      </c>
      <c r="J814" s="8">
        <v>122</v>
      </c>
      <c r="K814" s="8" t="s">
        <v>2878</v>
      </c>
      <c r="L814" s="8">
        <v>33905084</v>
      </c>
      <c r="M814" s="38">
        <v>45369</v>
      </c>
      <c r="N814" s="8" t="s">
        <v>197</v>
      </c>
      <c r="O814" s="8" t="s">
        <v>128</v>
      </c>
      <c r="P814" s="8" t="s">
        <v>128</v>
      </c>
      <c r="Q814" s="8">
        <v>623351</v>
      </c>
      <c r="R814" s="8">
        <v>759933</v>
      </c>
      <c r="S814" s="8">
        <v>136582</v>
      </c>
      <c r="T814" s="8">
        <v>89886</v>
      </c>
      <c r="U814" s="8">
        <v>168</v>
      </c>
      <c r="V814" s="8" t="s">
        <v>63</v>
      </c>
      <c r="W814" s="8" t="s">
        <v>63</v>
      </c>
      <c r="X814" s="8" t="s">
        <v>277</v>
      </c>
      <c r="Z814" s="8" t="s">
        <v>2917</v>
      </c>
      <c r="AA814" s="8">
        <v>0.04</v>
      </c>
      <c r="AB814" s="8" t="s">
        <v>552</v>
      </c>
      <c r="AC814" s="8">
        <v>1.7000000000000001E-2</v>
      </c>
      <c r="AD814" s="8">
        <v>30397.32</v>
      </c>
      <c r="AE814" s="8">
        <v>4523.4107142857147</v>
      </c>
      <c r="AF814" s="8">
        <v>12918.861000000001</v>
      </c>
      <c r="AG814" s="8">
        <v>17442.271714285715</v>
      </c>
      <c r="AH814" s="8">
        <v>0.03</v>
      </c>
      <c r="AI814" s="8">
        <v>4097.46</v>
      </c>
    </row>
    <row r="815" spans="1:35" x14ac:dyDescent="0.25">
      <c r="A815" s="503" t="s">
        <v>2126</v>
      </c>
      <c r="B815" s="8" t="s">
        <v>31</v>
      </c>
      <c r="C815" s="8" t="s">
        <v>31</v>
      </c>
      <c r="D815" s="8" t="s">
        <v>101</v>
      </c>
      <c r="E815" s="8" t="s">
        <v>32</v>
      </c>
      <c r="F815" s="8" t="s">
        <v>550</v>
      </c>
      <c r="G815" s="8" t="s">
        <v>578</v>
      </c>
      <c r="H815" s="116">
        <v>23330</v>
      </c>
      <c r="I815" s="8">
        <v>24900</v>
      </c>
      <c r="J815" s="8">
        <v>1570</v>
      </c>
      <c r="K815" s="8" t="s">
        <v>2879</v>
      </c>
      <c r="L815" s="8">
        <v>21983649</v>
      </c>
      <c r="M815" s="38">
        <v>45369</v>
      </c>
      <c r="N815" s="8" t="s">
        <v>197</v>
      </c>
      <c r="O815" s="8" t="s">
        <v>128</v>
      </c>
      <c r="P815" s="8" t="s">
        <v>128</v>
      </c>
      <c r="Q815" s="8">
        <v>854208</v>
      </c>
      <c r="R815" s="8">
        <v>1016450</v>
      </c>
      <c r="S815" s="8">
        <v>162242</v>
      </c>
      <c r="T815" s="8">
        <v>100155</v>
      </c>
      <c r="U815" s="8">
        <v>168</v>
      </c>
      <c r="V815" s="8" t="s">
        <v>63</v>
      </c>
      <c r="W815" s="8" t="s">
        <v>63</v>
      </c>
      <c r="X815" s="8" t="s">
        <v>277</v>
      </c>
      <c r="Z815" s="8" t="s">
        <v>2918</v>
      </c>
      <c r="AA815" s="8">
        <v>0.04</v>
      </c>
      <c r="AB815" s="8" t="s">
        <v>552</v>
      </c>
      <c r="AC815" s="8">
        <v>1.7000000000000001E-2</v>
      </c>
      <c r="AD815" s="8">
        <v>40658</v>
      </c>
      <c r="AE815" s="8">
        <v>6050.2976190476193</v>
      </c>
      <c r="AF815" s="8">
        <v>17279.650000000001</v>
      </c>
      <c r="AG815" s="8">
        <v>23329.94761904762</v>
      </c>
      <c r="AH815" s="8">
        <v>0.03</v>
      </c>
      <c r="AI815" s="8">
        <v>4867.26</v>
      </c>
    </row>
    <row r="816" spans="1:35" x14ac:dyDescent="0.25">
      <c r="A816" s="503" t="s">
        <v>2126</v>
      </c>
      <c r="B816" s="8" t="s">
        <v>31</v>
      </c>
      <c r="C816" s="8" t="s">
        <v>31</v>
      </c>
      <c r="D816" s="8" t="s">
        <v>101</v>
      </c>
      <c r="E816" s="8" t="s">
        <v>32</v>
      </c>
      <c r="F816" s="8" t="s">
        <v>643</v>
      </c>
      <c r="G816" s="8" t="s">
        <v>620</v>
      </c>
      <c r="H816" s="116">
        <v>0</v>
      </c>
      <c r="I816" s="8">
        <v>3084</v>
      </c>
      <c r="J816" s="8">
        <v>3084</v>
      </c>
      <c r="K816" s="8" t="s">
        <v>2880</v>
      </c>
      <c r="L816" s="8">
        <v>22866641</v>
      </c>
      <c r="M816" s="38">
        <v>45369</v>
      </c>
      <c r="N816" s="8" t="s">
        <v>197</v>
      </c>
      <c r="O816" s="8" t="s">
        <v>128</v>
      </c>
      <c r="P816" s="8" t="s">
        <v>128</v>
      </c>
      <c r="Q816" s="8">
        <v>0</v>
      </c>
      <c r="R816" s="8">
        <v>100000</v>
      </c>
      <c r="S816" s="8">
        <v>100000</v>
      </c>
      <c r="T816" s="8">
        <v>93900</v>
      </c>
      <c r="U816" s="8">
        <v>120</v>
      </c>
      <c r="V816" s="8" t="s">
        <v>62</v>
      </c>
      <c r="W816" s="8" t="s">
        <v>62</v>
      </c>
      <c r="X816" s="8" t="s">
        <v>276</v>
      </c>
      <c r="Z816" s="8" t="s">
        <v>2919</v>
      </c>
      <c r="AA816" s="8">
        <v>0.03</v>
      </c>
      <c r="AB816" s="8" t="s">
        <v>552</v>
      </c>
      <c r="AC816" s="8">
        <v>2.2499999999999999E-2</v>
      </c>
      <c r="AD816" s="8">
        <v>3000</v>
      </c>
      <c r="AE816" s="8">
        <v>833.33333333333337</v>
      </c>
      <c r="AF816" s="8">
        <v>2250</v>
      </c>
      <c r="AG816" s="8">
        <v>3083.3333333333335</v>
      </c>
      <c r="AH816" s="8">
        <v>0.06</v>
      </c>
      <c r="AI816" s="8">
        <v>6000</v>
      </c>
    </row>
    <row r="817" spans="1:35" x14ac:dyDescent="0.25">
      <c r="A817" s="503" t="s">
        <v>2126</v>
      </c>
      <c r="B817" s="8" t="s">
        <v>23</v>
      </c>
      <c r="C817" s="8" t="s">
        <v>23</v>
      </c>
      <c r="D817" s="180" t="s">
        <v>5937</v>
      </c>
      <c r="E817" s="8" t="s">
        <v>48</v>
      </c>
      <c r="F817" s="8" t="s">
        <v>531</v>
      </c>
      <c r="G817" s="8" t="s">
        <v>659</v>
      </c>
      <c r="H817" s="116">
        <v>0</v>
      </c>
      <c r="I817" s="8">
        <v>7601</v>
      </c>
      <c r="J817" s="8">
        <v>7601</v>
      </c>
      <c r="K817" s="8" t="s">
        <v>2881</v>
      </c>
      <c r="L817" s="8">
        <v>23788138</v>
      </c>
      <c r="M817" s="38">
        <v>45369</v>
      </c>
      <c r="N817" s="8" t="s">
        <v>197</v>
      </c>
      <c r="O817" s="8" t="s">
        <v>148</v>
      </c>
      <c r="P817" s="8" t="s">
        <v>256</v>
      </c>
      <c r="Q817" s="8">
        <v>281421.96000000002</v>
      </c>
      <c r="R817" s="8">
        <v>331517</v>
      </c>
      <c r="S817" s="8">
        <v>50095.039999999979</v>
      </c>
      <c r="T817" s="8">
        <v>29105</v>
      </c>
      <c r="U817" s="8">
        <v>168</v>
      </c>
      <c r="V817" s="8" t="s">
        <v>63</v>
      </c>
      <c r="W817" s="8" t="s">
        <v>63</v>
      </c>
      <c r="X817" s="8" t="s">
        <v>277</v>
      </c>
      <c r="Z817" s="8" t="s">
        <v>2920</v>
      </c>
      <c r="AA817" s="8">
        <v>0.04</v>
      </c>
      <c r="AB817" s="8" t="s">
        <v>552</v>
      </c>
      <c r="AC817" s="8">
        <v>1.7000000000000001E-2</v>
      </c>
      <c r="AD817" s="8">
        <v>13260.68</v>
      </c>
      <c r="AE817" s="8">
        <v>1973.3154761904761</v>
      </c>
      <c r="AF817" s="8">
        <v>5635.7890000000007</v>
      </c>
      <c r="AG817" s="8">
        <v>7609.1044761904768</v>
      </c>
      <c r="AH817" s="8">
        <v>0.03</v>
      </c>
      <c r="AI817" s="8">
        <v>1502.8511999999994</v>
      </c>
    </row>
    <row r="818" spans="1:35" x14ac:dyDescent="0.25">
      <c r="A818" s="503" t="s">
        <v>2126</v>
      </c>
      <c r="B818" s="8" t="s">
        <v>49</v>
      </c>
      <c r="C818" s="8" t="s">
        <v>49</v>
      </c>
      <c r="D818" s="8" t="s">
        <v>133</v>
      </c>
      <c r="E818" s="8" t="s">
        <v>549</v>
      </c>
      <c r="F818" s="8" t="s">
        <v>2884</v>
      </c>
      <c r="H818" s="116">
        <v>0</v>
      </c>
      <c r="I818" s="8">
        <v>700</v>
      </c>
      <c r="J818" s="8">
        <v>700</v>
      </c>
      <c r="K818" s="8" t="s">
        <v>2885</v>
      </c>
      <c r="L818" s="8">
        <v>25111873</v>
      </c>
      <c r="M818" s="38">
        <v>45370</v>
      </c>
      <c r="N818" s="8" t="s">
        <v>197</v>
      </c>
      <c r="O818" s="8" t="s">
        <v>148</v>
      </c>
      <c r="P818" s="8" t="s">
        <v>334</v>
      </c>
      <c r="Q818" s="8">
        <v>0</v>
      </c>
      <c r="R818" s="8">
        <v>15034</v>
      </c>
      <c r="S818" s="8">
        <v>15034</v>
      </c>
      <c r="T818" s="8">
        <v>13182</v>
      </c>
      <c r="U818" s="8">
        <v>108</v>
      </c>
      <c r="V818" s="8" t="s">
        <v>62</v>
      </c>
      <c r="W818" s="8" t="s">
        <v>62</v>
      </c>
      <c r="X818" s="8" t="s">
        <v>276</v>
      </c>
      <c r="Z818" s="8" t="s">
        <v>2921</v>
      </c>
      <c r="AA818" s="8">
        <v>0.03</v>
      </c>
      <c r="AB818" s="8" t="s">
        <v>552</v>
      </c>
      <c r="AC818" s="8">
        <v>2.4E-2</v>
      </c>
      <c r="AD818" s="8">
        <v>451.02</v>
      </c>
      <c r="AE818" s="8">
        <v>139.2037037037037</v>
      </c>
      <c r="AF818" s="8">
        <v>360.81600000000003</v>
      </c>
      <c r="AG818" s="8">
        <v>500.01970370370373</v>
      </c>
      <c r="AH818" s="8">
        <v>0.06</v>
      </c>
      <c r="AI818" s="8">
        <v>902.04</v>
      </c>
    </row>
    <row r="819" spans="1:35" x14ac:dyDescent="0.25">
      <c r="A819" s="503" t="s">
        <v>2126</v>
      </c>
      <c r="B819" s="8" t="s">
        <v>38</v>
      </c>
      <c r="C819" s="8" t="s">
        <v>38</v>
      </c>
      <c r="D819" s="8" t="s">
        <v>101</v>
      </c>
      <c r="E819" s="8" t="s">
        <v>883</v>
      </c>
      <c r="F819" s="8" t="s">
        <v>2667</v>
      </c>
      <c r="G819" s="8" t="s">
        <v>2922</v>
      </c>
      <c r="H819" s="116">
        <v>0</v>
      </c>
      <c r="I819" s="8">
        <v>5075</v>
      </c>
      <c r="J819" s="8">
        <v>5075</v>
      </c>
      <c r="K819" s="8" t="s">
        <v>2661</v>
      </c>
      <c r="L819" s="8">
        <v>31082462</v>
      </c>
      <c r="M819" s="38">
        <v>45370</v>
      </c>
      <c r="N819" s="8" t="s">
        <v>197</v>
      </c>
      <c r="O819" s="8" t="s">
        <v>43</v>
      </c>
      <c r="P819" s="8" t="s">
        <v>43</v>
      </c>
      <c r="Q819" s="8">
        <v>0</v>
      </c>
      <c r="R819" s="8">
        <v>221113</v>
      </c>
      <c r="S819" s="8">
        <v>221113</v>
      </c>
      <c r="T819" s="8">
        <v>18811</v>
      </c>
      <c r="U819" s="8">
        <v>168</v>
      </c>
      <c r="V819" s="8" t="s">
        <v>64</v>
      </c>
      <c r="W819" s="8" t="s">
        <v>64</v>
      </c>
      <c r="X819" s="8" t="s">
        <v>276</v>
      </c>
      <c r="Y819" s="8" t="s">
        <v>672</v>
      </c>
      <c r="Z819" s="8" t="s">
        <v>2668</v>
      </c>
      <c r="AA819" s="8">
        <v>0.04</v>
      </c>
      <c r="AB819" s="8" t="s">
        <v>552</v>
      </c>
      <c r="AC819" s="8">
        <v>1.7000000000000001E-2</v>
      </c>
      <c r="AD819" s="8">
        <v>8844.52</v>
      </c>
      <c r="AE819" s="8">
        <v>1316.1488095238096</v>
      </c>
      <c r="AF819" s="8">
        <v>3758.9210000000003</v>
      </c>
      <c r="AG819" s="8">
        <v>5075.0698095238095</v>
      </c>
      <c r="AH819" s="8">
        <v>0.03</v>
      </c>
      <c r="AI819" s="8">
        <v>6633.3899999999994</v>
      </c>
    </row>
    <row r="820" spans="1:35" x14ac:dyDescent="0.25">
      <c r="A820" s="503" t="s">
        <v>2126</v>
      </c>
      <c r="B820" s="8" t="s">
        <v>27</v>
      </c>
      <c r="C820" s="8" t="s">
        <v>27</v>
      </c>
      <c r="D820" s="180" t="s">
        <v>5938</v>
      </c>
      <c r="E820" s="8" t="s">
        <v>209</v>
      </c>
      <c r="F820" s="8" t="s">
        <v>564</v>
      </c>
      <c r="G820" s="8" t="s">
        <v>565</v>
      </c>
      <c r="H820" s="116">
        <v>0</v>
      </c>
      <c r="I820" s="8">
        <v>764</v>
      </c>
      <c r="J820" s="8">
        <v>764</v>
      </c>
      <c r="K820" s="8" t="s">
        <v>2886</v>
      </c>
      <c r="L820" s="8">
        <v>37791404</v>
      </c>
      <c r="M820" s="38">
        <v>45370</v>
      </c>
      <c r="N820" s="8" t="s">
        <v>197</v>
      </c>
      <c r="O820" s="8" t="s">
        <v>21</v>
      </c>
      <c r="P820" s="8" t="s">
        <v>21</v>
      </c>
      <c r="Q820" s="8">
        <v>0</v>
      </c>
      <c r="R820" s="8">
        <v>22971</v>
      </c>
      <c r="S820" s="8">
        <v>22971</v>
      </c>
      <c r="T820" s="8">
        <v>20722</v>
      </c>
      <c r="U820" s="8">
        <v>108</v>
      </c>
      <c r="V820" s="8" t="s">
        <v>62</v>
      </c>
      <c r="W820" s="8" t="s">
        <v>62</v>
      </c>
      <c r="X820" s="8" t="s">
        <v>276</v>
      </c>
      <c r="Z820" s="8" t="s">
        <v>2923</v>
      </c>
      <c r="AA820" s="8">
        <v>0.03</v>
      </c>
      <c r="AB820" s="8" t="s">
        <v>552</v>
      </c>
      <c r="AC820" s="8">
        <v>2.4E-2</v>
      </c>
      <c r="AD820" s="8">
        <v>689.13</v>
      </c>
      <c r="AE820" s="8">
        <v>212.69444444444446</v>
      </c>
      <c r="AF820" s="8">
        <v>551.30399999999997</v>
      </c>
      <c r="AG820" s="8">
        <v>763.99844444444443</v>
      </c>
      <c r="AH820" s="8">
        <v>0.06</v>
      </c>
      <c r="AI820" s="8">
        <v>1378.26</v>
      </c>
    </row>
    <row r="821" spans="1:35" x14ac:dyDescent="0.25">
      <c r="A821" s="503" t="s">
        <v>2126</v>
      </c>
      <c r="B821" s="8" t="s">
        <v>49</v>
      </c>
      <c r="C821" s="8" t="s">
        <v>49</v>
      </c>
      <c r="D821" s="8" t="s">
        <v>133</v>
      </c>
      <c r="E821" s="8" t="s">
        <v>928</v>
      </c>
      <c r="F821" s="8" t="s">
        <v>799</v>
      </c>
      <c r="G821" s="8" t="s">
        <v>1312</v>
      </c>
      <c r="H821" s="116">
        <v>0</v>
      </c>
      <c r="I821" s="8">
        <v>19001</v>
      </c>
      <c r="J821" s="8">
        <v>19001</v>
      </c>
      <c r="K821" s="8" t="s">
        <v>2658</v>
      </c>
      <c r="L821" s="8">
        <v>26880789</v>
      </c>
      <c r="M821" s="38">
        <v>45370</v>
      </c>
      <c r="N821" s="8" t="s">
        <v>197</v>
      </c>
      <c r="O821" s="8" t="s">
        <v>128</v>
      </c>
      <c r="P821" s="8" t="s">
        <v>128</v>
      </c>
      <c r="Q821" s="8">
        <v>0</v>
      </c>
      <c r="R821" s="8">
        <v>819100</v>
      </c>
      <c r="S821" s="8">
        <v>819100</v>
      </c>
      <c r="T821" s="8">
        <v>129674</v>
      </c>
      <c r="U821" s="8">
        <v>168</v>
      </c>
      <c r="V821" s="8" t="s">
        <v>64</v>
      </c>
      <c r="W821" s="8" t="s">
        <v>64</v>
      </c>
      <c r="X821" s="8" t="s">
        <v>276</v>
      </c>
      <c r="Y821" s="8" t="s">
        <v>609</v>
      </c>
      <c r="Z821" s="8" t="s">
        <v>2924</v>
      </c>
      <c r="AA821" s="8">
        <v>0.04</v>
      </c>
      <c r="AB821" s="8" t="s">
        <v>552</v>
      </c>
      <c r="AC821" s="8">
        <v>1.7000000000000001E-2</v>
      </c>
      <c r="AD821" s="8">
        <v>32764</v>
      </c>
      <c r="AE821" s="8">
        <v>4875.5952380952385</v>
      </c>
      <c r="AF821" s="8">
        <v>13924.7</v>
      </c>
      <c r="AG821" s="8">
        <v>18800.295238095241</v>
      </c>
      <c r="AH821" s="8">
        <v>0.03</v>
      </c>
      <c r="AI821" s="8">
        <v>24573</v>
      </c>
    </row>
    <row r="822" spans="1:35" x14ac:dyDescent="0.25">
      <c r="A822" s="503" t="s">
        <v>2126</v>
      </c>
      <c r="B822" s="8" t="s">
        <v>23</v>
      </c>
      <c r="C822" s="8" t="s">
        <v>23</v>
      </c>
      <c r="D822" s="180" t="s">
        <v>5937</v>
      </c>
      <c r="E822" s="8" t="s">
        <v>447</v>
      </c>
      <c r="F822" s="8" t="s">
        <v>1998</v>
      </c>
      <c r="G822" s="8" t="s">
        <v>2004</v>
      </c>
      <c r="H822" s="116">
        <v>5794</v>
      </c>
      <c r="I822" s="8">
        <v>5114</v>
      </c>
      <c r="J822" s="8">
        <v>-680</v>
      </c>
      <c r="K822" s="8" t="s">
        <v>2887</v>
      </c>
      <c r="L822" s="8">
        <v>23720791</v>
      </c>
      <c r="M822" s="38">
        <v>45370</v>
      </c>
      <c r="N822" s="8" t="s">
        <v>197</v>
      </c>
      <c r="O822" s="8" t="s">
        <v>128</v>
      </c>
      <c r="P822" s="8" t="s">
        <v>128</v>
      </c>
      <c r="Q822" s="8">
        <v>164819.76</v>
      </c>
      <c r="R822" s="8">
        <v>222812</v>
      </c>
      <c r="S822" s="8">
        <v>57992.239999999991</v>
      </c>
      <c r="T822" s="8">
        <v>45751</v>
      </c>
      <c r="U822" s="8">
        <v>168</v>
      </c>
      <c r="V822" s="8" t="s">
        <v>63</v>
      </c>
      <c r="W822" s="8" t="s">
        <v>63</v>
      </c>
      <c r="X822" s="8" t="s">
        <v>277</v>
      </c>
      <c r="Z822" s="8" t="s">
        <v>2925</v>
      </c>
      <c r="AA822" s="8">
        <v>0.04</v>
      </c>
      <c r="AB822" s="8" t="s">
        <v>552</v>
      </c>
      <c r="AC822" s="8">
        <v>1.7000000000000001E-2</v>
      </c>
      <c r="AD822" s="8">
        <v>8912.48</v>
      </c>
      <c r="AE822" s="8">
        <v>1326.2619047619048</v>
      </c>
      <c r="AF822" s="8">
        <v>3787.8040000000001</v>
      </c>
      <c r="AG822" s="8">
        <v>5114.0659047619047</v>
      </c>
      <c r="AH822" s="8">
        <v>0.03</v>
      </c>
      <c r="AI822" s="8">
        <v>1739.7671999999995</v>
      </c>
    </row>
    <row r="823" spans="1:35" x14ac:dyDescent="0.25">
      <c r="A823" s="503" t="s">
        <v>2126</v>
      </c>
      <c r="B823" s="8" t="s">
        <v>39</v>
      </c>
      <c r="C823" s="8" t="s">
        <v>39</v>
      </c>
      <c r="D823" s="8" t="s">
        <v>167</v>
      </c>
      <c r="E823" s="8" t="s">
        <v>451</v>
      </c>
      <c r="F823" s="8" t="s">
        <v>846</v>
      </c>
      <c r="G823" s="8" t="s">
        <v>681</v>
      </c>
      <c r="H823" s="116">
        <v>16579</v>
      </c>
      <c r="I823" s="8">
        <v>15910</v>
      </c>
      <c r="J823" s="8">
        <v>-669</v>
      </c>
      <c r="K823" s="8" t="s">
        <v>2888</v>
      </c>
      <c r="L823" s="8">
        <v>27864701</v>
      </c>
      <c r="M823" s="38">
        <v>45370</v>
      </c>
      <c r="N823" s="8" t="s">
        <v>197</v>
      </c>
      <c r="O823" s="8" t="s">
        <v>21</v>
      </c>
      <c r="P823" s="8" t="s">
        <v>21</v>
      </c>
      <c r="Q823" s="8">
        <v>519768</v>
      </c>
      <c r="R823" s="8">
        <v>684471</v>
      </c>
      <c r="S823" s="8">
        <v>164703</v>
      </c>
      <c r="T823" s="8">
        <v>122534</v>
      </c>
      <c r="U823" s="8">
        <v>168</v>
      </c>
      <c r="V823" s="8" t="s">
        <v>63</v>
      </c>
      <c r="W823" s="8" t="s">
        <v>63</v>
      </c>
      <c r="X823" s="8" t="s">
        <v>277</v>
      </c>
      <c r="Z823" s="8" t="s">
        <v>2926</v>
      </c>
      <c r="AA823" s="8">
        <v>0.04</v>
      </c>
      <c r="AB823" s="8" t="s">
        <v>552</v>
      </c>
      <c r="AC823" s="8">
        <v>1.7000000000000001E-2</v>
      </c>
      <c r="AD823" s="8">
        <v>27378.84</v>
      </c>
      <c r="AE823" s="8">
        <v>4074.2321428571427</v>
      </c>
      <c r="AF823" s="8">
        <v>11636.007000000001</v>
      </c>
      <c r="AG823" s="8">
        <v>15710.239142857145</v>
      </c>
      <c r="AH823" s="8">
        <v>0.03</v>
      </c>
      <c r="AI823" s="8">
        <v>4941.09</v>
      </c>
    </row>
    <row r="824" spans="1:35" x14ac:dyDescent="0.25">
      <c r="A824" s="503" t="s">
        <v>2126</v>
      </c>
      <c r="B824" s="8" t="s">
        <v>33</v>
      </c>
      <c r="C824" s="8" t="s">
        <v>39</v>
      </c>
      <c r="D824" s="8" t="s">
        <v>167</v>
      </c>
      <c r="E824" s="8" t="s">
        <v>921</v>
      </c>
      <c r="F824" s="8" t="s">
        <v>783</v>
      </c>
      <c r="G824" s="8" t="s">
        <v>784</v>
      </c>
      <c r="H824" s="116">
        <v>0</v>
      </c>
      <c r="I824" s="8">
        <v>2528</v>
      </c>
      <c r="J824" s="8">
        <v>2528</v>
      </c>
      <c r="K824" s="8" t="s">
        <v>2889</v>
      </c>
      <c r="L824" s="8">
        <v>37236022</v>
      </c>
      <c r="M824" s="38">
        <v>45370</v>
      </c>
      <c r="N824" s="8" t="s">
        <v>197</v>
      </c>
      <c r="O824" s="8" t="s">
        <v>21</v>
      </c>
      <c r="P824" s="8" t="s">
        <v>21</v>
      </c>
      <c r="Q824" s="8">
        <v>0</v>
      </c>
      <c r="R824" s="8">
        <v>70000</v>
      </c>
      <c r="S824" s="8">
        <v>70000</v>
      </c>
      <c r="T824" s="8">
        <v>65400</v>
      </c>
      <c r="U824" s="8">
        <v>108</v>
      </c>
      <c r="V824" s="8" t="s">
        <v>62</v>
      </c>
      <c r="W824" s="8" t="s">
        <v>62</v>
      </c>
      <c r="X824" s="8" t="s">
        <v>276</v>
      </c>
      <c r="Z824" s="8" t="s">
        <v>2927</v>
      </c>
      <c r="AA824" s="8">
        <v>0.03</v>
      </c>
      <c r="AB824" s="8" t="s">
        <v>552</v>
      </c>
      <c r="AC824" s="8">
        <v>2.4E-2</v>
      </c>
      <c r="AD824" s="8">
        <v>2100</v>
      </c>
      <c r="AE824" s="8">
        <v>648.14814814814815</v>
      </c>
      <c r="AF824" s="8">
        <v>1680</v>
      </c>
      <c r="AG824" s="8">
        <v>2328.1481481481483</v>
      </c>
      <c r="AH824" s="8">
        <v>0.06</v>
      </c>
      <c r="AI824" s="8">
        <v>4200</v>
      </c>
    </row>
    <row r="825" spans="1:35" x14ac:dyDescent="0.25">
      <c r="A825" s="503" t="s">
        <v>2126</v>
      </c>
      <c r="B825" s="8" t="s">
        <v>39</v>
      </c>
      <c r="C825" s="8" t="s">
        <v>39</v>
      </c>
      <c r="D825" s="8" t="s">
        <v>167</v>
      </c>
      <c r="E825" s="8" t="s">
        <v>405</v>
      </c>
      <c r="F825" s="8" t="s">
        <v>859</v>
      </c>
      <c r="G825" s="8" t="s">
        <v>584</v>
      </c>
      <c r="H825" s="116">
        <v>0</v>
      </c>
      <c r="I825" s="8">
        <v>2779</v>
      </c>
      <c r="J825" s="8">
        <v>2779</v>
      </c>
      <c r="K825" s="8" t="s">
        <v>2890</v>
      </c>
      <c r="L825" s="8">
        <v>32224864</v>
      </c>
      <c r="M825" s="38">
        <v>45370</v>
      </c>
      <c r="N825" s="8" t="s">
        <v>197</v>
      </c>
      <c r="O825" s="8" t="s">
        <v>21</v>
      </c>
      <c r="P825" s="8" t="s">
        <v>21</v>
      </c>
      <c r="Q825" s="8">
        <v>0</v>
      </c>
      <c r="R825" s="8">
        <v>112364</v>
      </c>
      <c r="S825" s="8">
        <v>112364</v>
      </c>
      <c r="T825" s="8">
        <v>16971</v>
      </c>
      <c r="U825" s="8">
        <v>168</v>
      </c>
      <c r="V825" s="8" t="s">
        <v>64</v>
      </c>
      <c r="W825" s="8" t="s">
        <v>64</v>
      </c>
      <c r="X825" s="8" t="s">
        <v>276</v>
      </c>
      <c r="Y825" s="8" t="s">
        <v>2491</v>
      </c>
      <c r="Z825" s="8" t="s">
        <v>2928</v>
      </c>
      <c r="AA825" s="8">
        <v>0.04</v>
      </c>
      <c r="AB825" s="8" t="s">
        <v>552</v>
      </c>
      <c r="AC825" s="8">
        <v>1.7000000000000001E-2</v>
      </c>
      <c r="AD825" s="8">
        <v>4494.5600000000004</v>
      </c>
      <c r="AE825" s="8">
        <v>668.83333333333337</v>
      </c>
      <c r="AF825" s="8">
        <v>1910.1880000000001</v>
      </c>
      <c r="AG825" s="8">
        <v>2579.0213333333336</v>
      </c>
      <c r="AH825" s="8">
        <v>0.03</v>
      </c>
      <c r="AI825" s="8">
        <v>3370.92</v>
      </c>
    </row>
    <row r="826" spans="1:35" x14ac:dyDescent="0.25">
      <c r="A826" s="503" t="s">
        <v>2126</v>
      </c>
      <c r="B826" s="8" t="s">
        <v>23</v>
      </c>
      <c r="C826" s="8" t="s">
        <v>23</v>
      </c>
      <c r="D826" s="180" t="s">
        <v>5937</v>
      </c>
      <c r="E826" s="8" t="s">
        <v>447</v>
      </c>
      <c r="F826" s="8" t="s">
        <v>1998</v>
      </c>
      <c r="G826" s="8" t="s">
        <v>2004</v>
      </c>
      <c r="H826" s="116">
        <v>14900</v>
      </c>
      <c r="I826" s="8">
        <v>14900</v>
      </c>
      <c r="J826" s="8">
        <v>0</v>
      </c>
      <c r="K826" s="8" t="s">
        <v>2891</v>
      </c>
      <c r="L826" s="8">
        <v>28950186</v>
      </c>
      <c r="M826" s="38">
        <v>45370</v>
      </c>
      <c r="N826" s="8" t="s">
        <v>197</v>
      </c>
      <c r="O826" s="8" t="s">
        <v>128</v>
      </c>
      <c r="P826" s="8" t="s">
        <v>128</v>
      </c>
      <c r="Q826" s="8">
        <v>525026.81999999995</v>
      </c>
      <c r="R826" s="8">
        <v>640467</v>
      </c>
      <c r="S826" s="8">
        <v>115440.18000000005</v>
      </c>
      <c r="T826" s="8">
        <v>75912</v>
      </c>
      <c r="U826" s="8">
        <v>168</v>
      </c>
      <c r="V826" s="8" t="s">
        <v>63</v>
      </c>
      <c r="W826" s="8" t="s">
        <v>63</v>
      </c>
      <c r="X826" s="8" t="s">
        <v>277</v>
      </c>
      <c r="Z826" s="8" t="s">
        <v>2929</v>
      </c>
      <c r="AA826" s="8">
        <v>0.04</v>
      </c>
      <c r="AB826" s="8" t="s">
        <v>552</v>
      </c>
      <c r="AC826" s="8">
        <v>1.7000000000000001E-2</v>
      </c>
      <c r="AD826" s="8">
        <v>25618.68</v>
      </c>
      <c r="AE826" s="8">
        <v>3812.3035714285716</v>
      </c>
      <c r="AF826" s="8">
        <v>10887.939</v>
      </c>
      <c r="AG826" s="8">
        <v>14700.242571428571</v>
      </c>
      <c r="AH826" s="8">
        <v>0.03</v>
      </c>
      <c r="AI826" s="8">
        <v>3463.2054000000012</v>
      </c>
    </row>
    <row r="827" spans="1:35" x14ac:dyDescent="0.25">
      <c r="A827" s="503" t="s">
        <v>2126</v>
      </c>
      <c r="B827" s="8" t="s">
        <v>37</v>
      </c>
      <c r="C827" s="8" t="s">
        <v>37</v>
      </c>
      <c r="D827" s="8" t="s">
        <v>99</v>
      </c>
      <c r="E827" s="8" t="s">
        <v>438</v>
      </c>
      <c r="F827" s="8" t="s">
        <v>677</v>
      </c>
      <c r="G827" s="8" t="s">
        <v>654</v>
      </c>
      <c r="H827" s="116">
        <v>2258</v>
      </c>
      <c r="I827" s="8">
        <v>2295</v>
      </c>
      <c r="J827" s="8">
        <v>37</v>
      </c>
      <c r="K827" s="8" t="s">
        <v>2892</v>
      </c>
      <c r="L827" s="8">
        <v>25452026</v>
      </c>
      <c r="M827" s="38">
        <v>45370</v>
      </c>
      <c r="N827" s="8" t="s">
        <v>197</v>
      </c>
      <c r="O827" s="8" t="s">
        <v>148</v>
      </c>
      <c r="P827" s="8" t="s">
        <v>253</v>
      </c>
      <c r="Q827" s="8">
        <v>67141.47</v>
      </c>
      <c r="R827" s="8">
        <v>99991</v>
      </c>
      <c r="S827" s="8">
        <v>32849.53</v>
      </c>
      <c r="T827" s="8">
        <v>25749</v>
      </c>
      <c r="U827" s="8">
        <v>168</v>
      </c>
      <c r="V827" s="8" t="s">
        <v>63</v>
      </c>
      <c r="W827" s="8" t="s">
        <v>63</v>
      </c>
      <c r="X827" s="8" t="s">
        <v>277</v>
      </c>
      <c r="Z827" s="8" t="s">
        <v>2930</v>
      </c>
      <c r="AA827" s="8">
        <v>0.04</v>
      </c>
      <c r="AB827" s="8" t="s">
        <v>552</v>
      </c>
      <c r="AC827" s="8">
        <v>1.7000000000000001E-2</v>
      </c>
      <c r="AD827" s="8">
        <v>3999.64</v>
      </c>
      <c r="AE827" s="8">
        <v>595.18452380952385</v>
      </c>
      <c r="AF827" s="8">
        <v>1699.8470000000002</v>
      </c>
      <c r="AG827" s="8">
        <v>2295.0315238095241</v>
      </c>
      <c r="AH827" s="8">
        <v>0.03</v>
      </c>
      <c r="AI827" s="8">
        <v>985.4858999999999</v>
      </c>
    </row>
    <row r="828" spans="1:35" x14ac:dyDescent="0.25">
      <c r="A828" s="503" t="s">
        <v>2126</v>
      </c>
      <c r="B828" s="8" t="s">
        <v>23</v>
      </c>
      <c r="C828" s="8" t="s">
        <v>23</v>
      </c>
      <c r="D828" s="180" t="s">
        <v>5937</v>
      </c>
      <c r="E828" s="8" t="s">
        <v>447</v>
      </c>
      <c r="F828" s="8" t="s">
        <v>857</v>
      </c>
      <c r="G828" s="8" t="s">
        <v>667</v>
      </c>
      <c r="H828" s="116">
        <v>6563</v>
      </c>
      <c r="I828" s="8">
        <v>7243</v>
      </c>
      <c r="J828" s="8">
        <v>680</v>
      </c>
      <c r="K828" s="8" t="s">
        <v>2893</v>
      </c>
      <c r="L828" s="8">
        <v>30327008</v>
      </c>
      <c r="M828" s="38">
        <v>45370</v>
      </c>
      <c r="N828" s="8" t="s">
        <v>197</v>
      </c>
      <c r="O828" s="8" t="s">
        <v>128</v>
      </c>
      <c r="P828" s="8" t="s">
        <v>128</v>
      </c>
      <c r="Q828" s="8">
        <v>230939</v>
      </c>
      <c r="R828" s="8">
        <v>315571</v>
      </c>
      <c r="S828" s="8">
        <v>84632</v>
      </c>
      <c r="T828" s="8">
        <v>64598</v>
      </c>
      <c r="U828" s="8">
        <v>168</v>
      </c>
      <c r="V828" s="8" t="s">
        <v>63</v>
      </c>
      <c r="W828" s="8" t="s">
        <v>63</v>
      </c>
      <c r="X828" s="8" t="s">
        <v>277</v>
      </c>
      <c r="Z828" s="8" t="s">
        <v>2931</v>
      </c>
      <c r="AA828" s="8">
        <v>0.04</v>
      </c>
      <c r="AB828" s="8" t="s">
        <v>552</v>
      </c>
      <c r="AC828" s="8">
        <v>1.7000000000000001E-2</v>
      </c>
      <c r="AD828" s="8">
        <v>12622.84</v>
      </c>
      <c r="AE828" s="8">
        <v>1878.3988095238096</v>
      </c>
      <c r="AF828" s="8">
        <v>5364.7070000000003</v>
      </c>
      <c r="AG828" s="8">
        <v>7243.1058095238095</v>
      </c>
      <c r="AH828" s="8">
        <v>0.03</v>
      </c>
      <c r="AI828" s="8">
        <v>2538.96</v>
      </c>
    </row>
    <row r="829" spans="1:35" x14ac:dyDescent="0.25">
      <c r="A829" s="503" t="s">
        <v>2126</v>
      </c>
      <c r="B829" s="8" t="s">
        <v>23</v>
      </c>
      <c r="C829" s="8" t="s">
        <v>23</v>
      </c>
      <c r="D829" s="180" t="s">
        <v>5937</v>
      </c>
      <c r="E829" s="8" t="s">
        <v>447</v>
      </c>
      <c r="F829" s="8" t="s">
        <v>1998</v>
      </c>
      <c r="G829" s="8" t="s">
        <v>2004</v>
      </c>
      <c r="H829" s="116">
        <v>19342</v>
      </c>
      <c r="I829" s="8">
        <v>18662</v>
      </c>
      <c r="J829" s="8">
        <v>-680</v>
      </c>
      <c r="K829" s="8" t="s">
        <v>2894</v>
      </c>
      <c r="L829" s="8">
        <v>29940569</v>
      </c>
      <c r="M829" s="38">
        <v>45370</v>
      </c>
      <c r="N829" s="8" t="s">
        <v>197</v>
      </c>
      <c r="O829" s="8" t="s">
        <v>128</v>
      </c>
      <c r="P829" s="8" t="s">
        <v>128</v>
      </c>
      <c r="Q829" s="8">
        <v>687564</v>
      </c>
      <c r="R829" s="8">
        <v>813088</v>
      </c>
      <c r="S829" s="8">
        <v>125524</v>
      </c>
      <c r="T829" s="8">
        <v>75637</v>
      </c>
      <c r="U829" s="8">
        <v>168</v>
      </c>
      <c r="V829" s="8" t="s">
        <v>63</v>
      </c>
      <c r="W829" s="8" t="s">
        <v>63</v>
      </c>
      <c r="X829" s="8" t="s">
        <v>277</v>
      </c>
      <c r="Z829" s="8" t="s">
        <v>2932</v>
      </c>
      <c r="AA829" s="8">
        <v>0.04</v>
      </c>
      <c r="AB829" s="8" t="s">
        <v>552</v>
      </c>
      <c r="AC829" s="8">
        <v>1.7000000000000001E-2</v>
      </c>
      <c r="AD829" s="8">
        <v>32523.52</v>
      </c>
      <c r="AE829" s="8">
        <v>4839.8095238095239</v>
      </c>
      <c r="AF829" s="8">
        <v>13822.496000000001</v>
      </c>
      <c r="AG829" s="8">
        <v>18662.305523809526</v>
      </c>
      <c r="AH829" s="8">
        <v>0.03</v>
      </c>
      <c r="AI829" s="8">
        <v>3765.72</v>
      </c>
    </row>
    <row r="830" spans="1:35" x14ac:dyDescent="0.25">
      <c r="A830" s="503" t="s">
        <v>2126</v>
      </c>
      <c r="B830" s="8" t="s">
        <v>38</v>
      </c>
      <c r="C830" s="8" t="s">
        <v>38</v>
      </c>
      <c r="D830" s="8" t="s">
        <v>101</v>
      </c>
      <c r="E830" s="8" t="s">
        <v>2083</v>
      </c>
      <c r="F830" s="8" t="s">
        <v>2895</v>
      </c>
      <c r="G830" s="8" t="s">
        <v>2934</v>
      </c>
      <c r="H830" s="116">
        <v>0</v>
      </c>
      <c r="I830" s="8">
        <v>1900</v>
      </c>
      <c r="J830" s="8">
        <v>1900</v>
      </c>
      <c r="K830" s="8" t="s">
        <v>2896</v>
      </c>
      <c r="L830" s="8">
        <v>23886222</v>
      </c>
      <c r="M830" s="38">
        <v>45371</v>
      </c>
      <c r="N830" s="8" t="s">
        <v>197</v>
      </c>
      <c r="O830" s="8" t="s">
        <v>43</v>
      </c>
      <c r="P830" s="8" t="s">
        <v>43</v>
      </c>
      <c r="Q830" s="8">
        <v>0</v>
      </c>
      <c r="R830" s="8">
        <v>61622</v>
      </c>
      <c r="S830" s="8">
        <v>61622</v>
      </c>
      <c r="T830" s="8">
        <v>57440</v>
      </c>
      <c r="U830" s="8">
        <v>120</v>
      </c>
      <c r="V830" s="8" t="s">
        <v>62</v>
      </c>
      <c r="W830" s="8" t="s">
        <v>62</v>
      </c>
      <c r="X830" s="8" t="s">
        <v>276</v>
      </c>
      <c r="Z830" s="8" t="s">
        <v>2933</v>
      </c>
      <c r="AA830" s="8">
        <v>0.03</v>
      </c>
      <c r="AB830" s="8" t="s">
        <v>552</v>
      </c>
      <c r="AC830" s="8">
        <v>2.2499999999999999E-2</v>
      </c>
      <c r="AD830" s="8">
        <v>1848.6599999999999</v>
      </c>
      <c r="AE830" s="8">
        <v>513.51666666666665</v>
      </c>
      <c r="AF830" s="8">
        <v>1386.4949999999999</v>
      </c>
      <c r="AG830" s="8">
        <v>1900.0116666666665</v>
      </c>
      <c r="AH830" s="8">
        <v>0.06</v>
      </c>
      <c r="AI830" s="8">
        <v>3697.3199999999997</v>
      </c>
    </row>
    <row r="831" spans="1:35" x14ac:dyDescent="0.25">
      <c r="A831" s="503" t="s">
        <v>2126</v>
      </c>
      <c r="B831" s="8" t="s">
        <v>27</v>
      </c>
      <c r="C831" s="8" t="s">
        <v>27</v>
      </c>
      <c r="D831" s="180" t="s">
        <v>5938</v>
      </c>
      <c r="E831" s="8" t="s">
        <v>209</v>
      </c>
      <c r="F831" s="8" t="s">
        <v>2954</v>
      </c>
      <c r="G831" s="8" t="s">
        <v>744</v>
      </c>
      <c r="H831" s="116">
        <v>19730</v>
      </c>
      <c r="I831" s="8">
        <v>17935</v>
      </c>
      <c r="J831" s="8">
        <v>-1795</v>
      </c>
      <c r="K831" s="8" t="s">
        <v>2955</v>
      </c>
      <c r="L831" s="8">
        <v>24814544</v>
      </c>
      <c r="M831" s="38">
        <v>45371</v>
      </c>
      <c r="N831" s="8" t="s">
        <v>197</v>
      </c>
      <c r="O831" s="8" t="s">
        <v>128</v>
      </c>
      <c r="P831" s="8" t="s">
        <v>128</v>
      </c>
      <c r="Q831" s="8">
        <v>720258</v>
      </c>
      <c r="R831" s="8">
        <v>781413</v>
      </c>
      <c r="S831" s="8">
        <v>61155</v>
      </c>
      <c r="T831" s="8">
        <v>13170</v>
      </c>
      <c r="U831" s="8">
        <v>168</v>
      </c>
      <c r="V831" s="8" t="s">
        <v>63</v>
      </c>
      <c r="W831" s="8" t="s">
        <v>63</v>
      </c>
      <c r="X831" s="8" t="s">
        <v>277</v>
      </c>
      <c r="Z831" s="8" t="s">
        <v>2966</v>
      </c>
      <c r="AA831" s="8">
        <v>0.04</v>
      </c>
      <c r="AB831" s="8" t="s">
        <v>552</v>
      </c>
      <c r="AC831" s="8">
        <v>1.7000000000000001E-2</v>
      </c>
      <c r="AD831" s="8">
        <v>31256.52</v>
      </c>
      <c r="AE831" s="8">
        <v>4651.2678571428569</v>
      </c>
      <c r="AF831" s="8">
        <v>13284.021000000001</v>
      </c>
      <c r="AG831" s="8">
        <v>17935.288857142856</v>
      </c>
      <c r="AH831" s="8">
        <v>0.03</v>
      </c>
      <c r="AI831" s="8">
        <v>1834.6499999999999</v>
      </c>
    </row>
    <row r="832" spans="1:35" x14ac:dyDescent="0.25">
      <c r="A832" s="503" t="s">
        <v>2126</v>
      </c>
      <c r="B832" s="8" t="s">
        <v>47</v>
      </c>
      <c r="C832" s="8" t="s">
        <v>47</v>
      </c>
      <c r="D832" s="8" t="s">
        <v>99</v>
      </c>
      <c r="E832" s="8" t="s">
        <v>2956</v>
      </c>
      <c r="F832" s="8" t="s">
        <v>2957</v>
      </c>
      <c r="G832" s="8" t="s">
        <v>2968</v>
      </c>
      <c r="H832" s="116">
        <v>3183</v>
      </c>
      <c r="I832" s="8">
        <v>2883</v>
      </c>
      <c r="J832" s="8">
        <v>-300</v>
      </c>
      <c r="K832" s="8" t="s">
        <v>2958</v>
      </c>
      <c r="L832" s="8">
        <v>27633594</v>
      </c>
      <c r="M832" s="38">
        <v>45371</v>
      </c>
      <c r="N832" s="8" t="s">
        <v>197</v>
      </c>
      <c r="O832" s="8" t="s">
        <v>128</v>
      </c>
      <c r="P832" s="8" t="s">
        <v>128</v>
      </c>
      <c r="Q832" s="8">
        <v>98416.67</v>
      </c>
      <c r="R832" s="8">
        <v>125609</v>
      </c>
      <c r="S832" s="8">
        <v>27192.33</v>
      </c>
      <c r="T832" s="8">
        <v>18555.79</v>
      </c>
      <c r="U832" s="8">
        <v>168</v>
      </c>
      <c r="V832" s="8" t="s">
        <v>63</v>
      </c>
      <c r="W832" s="8" t="s">
        <v>63</v>
      </c>
      <c r="X832" s="8" t="s">
        <v>277</v>
      </c>
      <c r="Z832" s="8" t="s">
        <v>2967</v>
      </c>
      <c r="AA832" s="8">
        <v>0.04</v>
      </c>
      <c r="AB832" s="8" t="s">
        <v>552</v>
      </c>
      <c r="AC832" s="8">
        <v>1.7000000000000001E-2</v>
      </c>
      <c r="AD832" s="8">
        <v>5024.3599999999997</v>
      </c>
      <c r="AE832" s="8">
        <v>747.67261904761904</v>
      </c>
      <c r="AF832" s="8">
        <v>2135.3530000000001</v>
      </c>
      <c r="AG832" s="8">
        <v>2883.0256190476193</v>
      </c>
      <c r="AH832" s="8">
        <v>0.03</v>
      </c>
      <c r="AI832" s="8">
        <v>815.76990000000001</v>
      </c>
    </row>
    <row r="833" spans="1:35" x14ac:dyDescent="0.25">
      <c r="A833" s="503" t="s">
        <v>2126</v>
      </c>
      <c r="B833" s="8" t="s">
        <v>37</v>
      </c>
      <c r="C833" s="8" t="s">
        <v>37</v>
      </c>
      <c r="D833" s="8" t="s">
        <v>99</v>
      </c>
      <c r="E833" s="8" t="s">
        <v>459</v>
      </c>
      <c r="F833" s="8" t="s">
        <v>437</v>
      </c>
      <c r="G833" s="8" t="s">
        <v>649</v>
      </c>
      <c r="H833" s="116">
        <v>5798</v>
      </c>
      <c r="I833" s="8">
        <v>6197</v>
      </c>
      <c r="J833" s="8">
        <v>399</v>
      </c>
      <c r="K833" s="8" t="s">
        <v>2959</v>
      </c>
      <c r="L833" s="8">
        <v>25282173</v>
      </c>
      <c r="M833" s="38">
        <v>45371</v>
      </c>
      <c r="N833" s="8" t="s">
        <v>197</v>
      </c>
      <c r="O833" s="8" t="s">
        <v>148</v>
      </c>
      <c r="P833" s="8" t="s">
        <v>252</v>
      </c>
      <c r="Q833" s="8">
        <v>226995.59</v>
      </c>
      <c r="R833" s="8">
        <v>270000</v>
      </c>
      <c r="S833" s="8">
        <v>43004.41</v>
      </c>
      <c r="T833" s="8">
        <v>25708</v>
      </c>
      <c r="U833" s="8">
        <v>168</v>
      </c>
      <c r="V833" s="8" t="s">
        <v>63</v>
      </c>
      <c r="W833" s="8" t="s">
        <v>63</v>
      </c>
      <c r="X833" s="8" t="s">
        <v>277</v>
      </c>
      <c r="Z833" s="8" t="s">
        <v>2969</v>
      </c>
      <c r="AA833" s="8">
        <v>0.04</v>
      </c>
      <c r="AB833" s="8" t="s">
        <v>552</v>
      </c>
      <c r="AC833" s="8">
        <v>1.7000000000000001E-2</v>
      </c>
      <c r="AD833" s="8">
        <v>10800</v>
      </c>
      <c r="AE833" s="8">
        <v>1607.1428571428571</v>
      </c>
      <c r="AF833" s="8">
        <v>4590</v>
      </c>
      <c r="AG833" s="8">
        <v>6197.1428571428569</v>
      </c>
      <c r="AH833" s="8">
        <v>0.03</v>
      </c>
      <c r="AI833" s="8">
        <v>1290.1323</v>
      </c>
    </row>
    <row r="834" spans="1:35" x14ac:dyDescent="0.25">
      <c r="A834" s="503" t="s">
        <v>2126</v>
      </c>
      <c r="B834" s="8" t="s">
        <v>29</v>
      </c>
      <c r="C834" s="8" t="s">
        <v>29</v>
      </c>
      <c r="D834" s="8" t="s">
        <v>168</v>
      </c>
      <c r="E834" s="8" t="s">
        <v>404</v>
      </c>
      <c r="F834" s="8" t="s">
        <v>2960</v>
      </c>
      <c r="G834" s="8" t="s">
        <v>2971</v>
      </c>
      <c r="H834" s="116">
        <v>0</v>
      </c>
      <c r="I834" s="8">
        <v>4825</v>
      </c>
      <c r="J834" s="8">
        <v>4825</v>
      </c>
      <c r="K834" s="8" t="s">
        <v>2961</v>
      </c>
      <c r="L834" s="8">
        <v>28295874</v>
      </c>
      <c r="M834" s="38">
        <v>45371</v>
      </c>
      <c r="N834" s="8" t="s">
        <v>197</v>
      </c>
      <c r="O834" s="8" t="s">
        <v>148</v>
      </c>
      <c r="P834" s="8" t="s">
        <v>339</v>
      </c>
      <c r="Q834" s="8">
        <v>0</v>
      </c>
      <c r="R834" s="8">
        <v>150000</v>
      </c>
      <c r="S834" s="8">
        <v>150000</v>
      </c>
      <c r="T834" s="8">
        <v>141400</v>
      </c>
      <c r="U834" s="8">
        <v>120</v>
      </c>
      <c r="V834" s="8" t="s">
        <v>62</v>
      </c>
      <c r="W834" s="8" t="s">
        <v>62</v>
      </c>
      <c r="X834" s="8" t="s">
        <v>276</v>
      </c>
      <c r="Z834" s="8" t="s">
        <v>2970</v>
      </c>
      <c r="AA834" s="8">
        <v>0.03</v>
      </c>
      <c r="AB834" s="8" t="s">
        <v>552</v>
      </c>
      <c r="AC834" s="8">
        <v>2.2499999999999999E-2</v>
      </c>
      <c r="AD834" s="8">
        <v>4500</v>
      </c>
      <c r="AE834" s="8">
        <v>1250</v>
      </c>
      <c r="AF834" s="8">
        <v>3375</v>
      </c>
      <c r="AG834" s="8">
        <v>4625</v>
      </c>
      <c r="AH834" s="8">
        <v>0.06</v>
      </c>
      <c r="AI834" s="8">
        <v>9000</v>
      </c>
    </row>
    <row r="835" spans="1:35" x14ac:dyDescent="0.25">
      <c r="A835" s="503" t="s">
        <v>2126</v>
      </c>
      <c r="B835" s="8" t="s">
        <v>27</v>
      </c>
      <c r="C835" s="8" t="s">
        <v>27</v>
      </c>
      <c r="D835" s="180" t="s">
        <v>5938</v>
      </c>
      <c r="E835" s="8" t="s">
        <v>209</v>
      </c>
      <c r="F835" s="8" t="s">
        <v>564</v>
      </c>
      <c r="G835" s="8" t="s">
        <v>565</v>
      </c>
      <c r="H835" s="116">
        <v>0</v>
      </c>
      <c r="I835" s="8">
        <v>5706</v>
      </c>
      <c r="J835" s="8">
        <v>5706</v>
      </c>
      <c r="K835" s="8" t="s">
        <v>2962</v>
      </c>
      <c r="L835" s="8">
        <v>27634307</v>
      </c>
      <c r="M835" s="38">
        <v>45371</v>
      </c>
      <c r="N835" s="8" t="s">
        <v>197</v>
      </c>
      <c r="O835" s="8" t="s">
        <v>128</v>
      </c>
      <c r="P835" s="8" t="s">
        <v>128</v>
      </c>
      <c r="Q835" s="8">
        <v>0</v>
      </c>
      <c r="R835" s="8">
        <v>248695</v>
      </c>
      <c r="S835" s="8">
        <v>248695</v>
      </c>
      <c r="T835" s="8">
        <v>218511</v>
      </c>
      <c r="U835" s="8">
        <v>168</v>
      </c>
      <c r="V835" s="8" t="s">
        <v>64</v>
      </c>
      <c r="W835" s="8" t="s">
        <v>64</v>
      </c>
      <c r="X835" s="8" t="s">
        <v>276</v>
      </c>
      <c r="Y835" s="8" t="s">
        <v>115</v>
      </c>
      <c r="Z835" s="8" t="s">
        <v>2295</v>
      </c>
      <c r="AA835" s="8">
        <v>0.04</v>
      </c>
      <c r="AB835" s="8" t="s">
        <v>552</v>
      </c>
      <c r="AC835" s="8">
        <v>1.7000000000000001E-2</v>
      </c>
      <c r="AD835" s="8">
        <v>9947.8000000000011</v>
      </c>
      <c r="AE835" s="8">
        <v>1480.327380952381</v>
      </c>
      <c r="AF835" s="8">
        <v>4227.8150000000005</v>
      </c>
      <c r="AG835" s="8">
        <v>5708.1423809523812</v>
      </c>
      <c r="AH835" s="8">
        <v>0.03</v>
      </c>
      <c r="AI835" s="8">
        <v>7460.8499999999995</v>
      </c>
    </row>
    <row r="836" spans="1:35" x14ac:dyDescent="0.25">
      <c r="A836" s="503" t="s">
        <v>2126</v>
      </c>
      <c r="B836" s="8" t="s">
        <v>49</v>
      </c>
      <c r="C836" s="8" t="s">
        <v>49</v>
      </c>
      <c r="D836" s="8" t="s">
        <v>133</v>
      </c>
      <c r="E836" s="8" t="s">
        <v>189</v>
      </c>
      <c r="F836" s="8" t="s">
        <v>966</v>
      </c>
      <c r="G836" s="8" t="s">
        <v>967</v>
      </c>
      <c r="H836" s="116">
        <v>0</v>
      </c>
      <c r="I836" s="8">
        <v>18925</v>
      </c>
      <c r="J836" s="8">
        <v>18925</v>
      </c>
      <c r="K836" s="8" t="s">
        <v>2963</v>
      </c>
      <c r="L836" s="8">
        <v>24077460</v>
      </c>
      <c r="M836" s="38">
        <v>45371</v>
      </c>
      <c r="N836" s="8" t="s">
        <v>197</v>
      </c>
      <c r="O836" s="8" t="s">
        <v>148</v>
      </c>
      <c r="P836" s="8" t="s">
        <v>2663</v>
      </c>
      <c r="Q836" s="8">
        <v>0</v>
      </c>
      <c r="R836" s="8">
        <v>824546</v>
      </c>
      <c r="S836" s="8">
        <v>824546</v>
      </c>
      <c r="T836" s="8">
        <v>91927</v>
      </c>
      <c r="U836" s="8">
        <v>168</v>
      </c>
      <c r="V836" s="8" t="s">
        <v>64</v>
      </c>
      <c r="W836" s="8" t="s">
        <v>64</v>
      </c>
      <c r="X836" s="8" t="s">
        <v>276</v>
      </c>
      <c r="Y836" s="8" t="s">
        <v>115</v>
      </c>
      <c r="Z836" s="8" t="s">
        <v>2664</v>
      </c>
      <c r="AA836" s="8">
        <v>0.04</v>
      </c>
      <c r="AB836" s="8" t="s">
        <v>552</v>
      </c>
      <c r="AC836" s="8">
        <v>1.7000000000000001E-2</v>
      </c>
      <c r="AD836" s="8">
        <v>32981.840000000004</v>
      </c>
      <c r="AE836" s="8">
        <v>4908.0119047619046</v>
      </c>
      <c r="AF836" s="8">
        <v>14017.282000000001</v>
      </c>
      <c r="AG836" s="8">
        <v>18925.293904761907</v>
      </c>
      <c r="AH836" s="8">
        <v>0.03</v>
      </c>
      <c r="AI836" s="8">
        <v>24736.379999999997</v>
      </c>
    </row>
    <row r="837" spans="1:35" x14ac:dyDescent="0.25">
      <c r="A837" s="503" t="s">
        <v>2126</v>
      </c>
      <c r="B837" s="8" t="s">
        <v>38</v>
      </c>
      <c r="C837" s="8" t="s">
        <v>38</v>
      </c>
      <c r="D837" s="8" t="s">
        <v>101</v>
      </c>
      <c r="E837" s="8" t="s">
        <v>883</v>
      </c>
      <c r="F837" s="8" t="s">
        <v>634</v>
      </c>
      <c r="G837" s="8" t="s">
        <v>630</v>
      </c>
      <c r="H837" s="116">
        <v>11820</v>
      </c>
      <c r="I837" s="8">
        <v>11130</v>
      </c>
      <c r="J837" s="8">
        <v>-690</v>
      </c>
      <c r="K837" s="8" t="s">
        <v>2964</v>
      </c>
      <c r="L837" s="8">
        <v>35862593</v>
      </c>
      <c r="M837" s="38">
        <v>45371</v>
      </c>
      <c r="N837" s="8" t="s">
        <v>197</v>
      </c>
      <c r="O837" s="8" t="s">
        <v>128</v>
      </c>
      <c r="P837" s="8" t="s">
        <v>128</v>
      </c>
      <c r="Q837" s="8">
        <v>377260</v>
      </c>
      <c r="R837" s="8">
        <v>484925</v>
      </c>
      <c r="S837" s="8">
        <v>107665</v>
      </c>
      <c r="T837" s="8">
        <v>77469</v>
      </c>
      <c r="U837" s="8">
        <v>144</v>
      </c>
      <c r="V837" s="8" t="s">
        <v>63</v>
      </c>
      <c r="W837" s="8" t="s">
        <v>63</v>
      </c>
      <c r="X837" s="8" t="s">
        <v>277</v>
      </c>
      <c r="Z837" s="8" t="s">
        <v>2972</v>
      </c>
      <c r="AA837" s="8">
        <v>0.03</v>
      </c>
      <c r="AB837" s="8" t="s">
        <v>552</v>
      </c>
      <c r="AC837" s="8">
        <v>0.02</v>
      </c>
      <c r="AD837" s="8">
        <v>14547.75</v>
      </c>
      <c r="AE837" s="8">
        <v>3367.5347222222222</v>
      </c>
      <c r="AF837" s="8">
        <v>9698.5</v>
      </c>
      <c r="AG837" s="8">
        <v>13066.034722222223</v>
      </c>
      <c r="AH837" s="8">
        <v>0.06</v>
      </c>
      <c r="AI837" s="8">
        <v>6459.9</v>
      </c>
    </row>
    <row r="838" spans="1:35" x14ac:dyDescent="0.25">
      <c r="A838" s="503" t="s">
        <v>2126</v>
      </c>
      <c r="B838" s="8" t="s">
        <v>31</v>
      </c>
      <c r="C838" s="8" t="s">
        <v>31</v>
      </c>
      <c r="D838" s="8" t="s">
        <v>101</v>
      </c>
      <c r="E838" s="8" t="s">
        <v>32</v>
      </c>
      <c r="F838" s="8" t="s">
        <v>577</v>
      </c>
      <c r="G838" s="8" t="s">
        <v>618</v>
      </c>
      <c r="H838" s="116">
        <v>0</v>
      </c>
      <c r="I838" s="8">
        <v>23040</v>
      </c>
      <c r="J838" s="8">
        <v>23040</v>
      </c>
      <c r="K838" s="8" t="s">
        <v>2384</v>
      </c>
      <c r="L838" s="8">
        <v>32398843</v>
      </c>
      <c r="M838" s="38">
        <v>45371</v>
      </c>
      <c r="N838" s="8" t="s">
        <v>197</v>
      </c>
      <c r="O838" s="8" t="s">
        <v>128</v>
      </c>
      <c r="P838" s="8" t="s">
        <v>128</v>
      </c>
      <c r="Q838" s="8">
        <v>0</v>
      </c>
      <c r="R838" s="8">
        <v>1003820</v>
      </c>
      <c r="S838" s="8">
        <v>1003820</v>
      </c>
      <c r="T838" s="8">
        <v>58484</v>
      </c>
      <c r="U838" s="8">
        <v>168</v>
      </c>
      <c r="V838" s="8" t="s">
        <v>64</v>
      </c>
      <c r="W838" s="8" t="s">
        <v>64</v>
      </c>
      <c r="X838" s="8" t="s">
        <v>276</v>
      </c>
      <c r="Y838" s="8" t="s">
        <v>115</v>
      </c>
      <c r="Z838" s="8" t="s">
        <v>2390</v>
      </c>
      <c r="AA838" s="8">
        <v>0.04</v>
      </c>
      <c r="AB838" s="8" t="s">
        <v>552</v>
      </c>
      <c r="AC838" s="8">
        <v>1.7000000000000001E-2</v>
      </c>
      <c r="AD838" s="8">
        <v>40152.800000000003</v>
      </c>
      <c r="AE838" s="8">
        <v>5975.1190476190477</v>
      </c>
      <c r="AF838" s="8">
        <v>17064.940000000002</v>
      </c>
      <c r="AG838" s="8">
        <v>23040.059047619048</v>
      </c>
      <c r="AH838" s="8">
        <v>0.03</v>
      </c>
      <c r="AI838" s="8">
        <v>30114.6</v>
      </c>
    </row>
    <row r="839" spans="1:35" x14ac:dyDescent="0.25">
      <c r="A839" s="503" t="s">
        <v>2126</v>
      </c>
      <c r="B839" s="8" t="s">
        <v>27</v>
      </c>
      <c r="C839" s="8" t="s">
        <v>27</v>
      </c>
      <c r="D839" s="180" t="s">
        <v>5938</v>
      </c>
      <c r="E839" s="8" t="s">
        <v>209</v>
      </c>
      <c r="F839" s="8" t="s">
        <v>2954</v>
      </c>
      <c r="G839" s="8" t="s">
        <v>744</v>
      </c>
      <c r="H839" s="116">
        <v>5242</v>
      </c>
      <c r="I839" s="8">
        <v>4707</v>
      </c>
      <c r="J839" s="8">
        <v>-535</v>
      </c>
      <c r="K839" s="8" t="s">
        <v>2965</v>
      </c>
      <c r="L839" s="8">
        <v>25014268</v>
      </c>
      <c r="M839" s="38">
        <v>45371</v>
      </c>
      <c r="N839" s="8" t="s">
        <v>197</v>
      </c>
      <c r="O839" s="8" t="s">
        <v>128</v>
      </c>
      <c r="P839" s="8" t="s">
        <v>128</v>
      </c>
      <c r="Q839" s="8">
        <v>148891</v>
      </c>
      <c r="R839" s="8">
        <v>205080</v>
      </c>
      <c r="S839" s="8">
        <v>56189</v>
      </c>
      <c r="T839" s="8">
        <v>42783</v>
      </c>
      <c r="U839" s="8">
        <v>168</v>
      </c>
      <c r="V839" s="8" t="s">
        <v>63</v>
      </c>
      <c r="W839" s="8" t="s">
        <v>63</v>
      </c>
      <c r="X839" s="8" t="s">
        <v>277</v>
      </c>
      <c r="Z839" s="8" t="s">
        <v>2973</v>
      </c>
      <c r="AA839" s="8">
        <v>0.04</v>
      </c>
      <c r="AB839" s="8" t="s">
        <v>552</v>
      </c>
      <c r="AC839" s="8">
        <v>1.7000000000000001E-2</v>
      </c>
      <c r="AD839" s="8">
        <v>8203.2000000000007</v>
      </c>
      <c r="AE839" s="8">
        <v>1220.7142857142858</v>
      </c>
      <c r="AF839" s="8">
        <v>3486.36</v>
      </c>
      <c r="AG839" s="8">
        <v>4707.0742857142859</v>
      </c>
      <c r="AH839" s="8">
        <v>0.03</v>
      </c>
      <c r="AI839" s="8">
        <v>1685.6699999999998</v>
      </c>
    </row>
    <row r="840" spans="1:35" x14ac:dyDescent="0.25">
      <c r="A840" s="503" t="s">
        <v>2126</v>
      </c>
      <c r="B840" s="8" t="s">
        <v>27</v>
      </c>
      <c r="C840" s="8" t="s">
        <v>27</v>
      </c>
      <c r="D840" s="180" t="s">
        <v>5938</v>
      </c>
      <c r="E840" s="8" t="s">
        <v>209</v>
      </c>
      <c r="F840" s="8" t="s">
        <v>847</v>
      </c>
      <c r="G840" s="8" t="s">
        <v>795</v>
      </c>
      <c r="H840" s="116">
        <v>0</v>
      </c>
      <c r="I840" s="8">
        <v>4390</v>
      </c>
      <c r="J840" s="8">
        <v>4390</v>
      </c>
      <c r="K840" s="8" t="s">
        <v>2974</v>
      </c>
      <c r="L840" s="8">
        <v>31144872</v>
      </c>
      <c r="M840" s="38">
        <v>45371</v>
      </c>
      <c r="N840" s="8" t="s">
        <v>197</v>
      </c>
      <c r="O840" s="8" t="s">
        <v>148</v>
      </c>
      <c r="P840" s="8" t="s">
        <v>537</v>
      </c>
      <c r="Q840" s="8">
        <v>0</v>
      </c>
      <c r="R840" s="8">
        <v>162930</v>
      </c>
      <c r="S840" s="8">
        <v>162930</v>
      </c>
      <c r="T840" s="8">
        <v>150424</v>
      </c>
      <c r="U840" s="8">
        <v>144</v>
      </c>
      <c r="V840" s="8" t="s">
        <v>62</v>
      </c>
      <c r="W840" s="8" t="s">
        <v>62</v>
      </c>
      <c r="X840" s="8" t="s">
        <v>276</v>
      </c>
      <c r="Z840" s="8" t="s">
        <v>2975</v>
      </c>
      <c r="AA840" s="8">
        <v>0.03</v>
      </c>
      <c r="AB840" s="8" t="s">
        <v>552</v>
      </c>
      <c r="AC840" s="8">
        <v>0.02</v>
      </c>
      <c r="AD840" s="8">
        <v>4887.8999999999996</v>
      </c>
      <c r="AE840" s="8">
        <v>1131.4583333333333</v>
      </c>
      <c r="AF840" s="8">
        <v>3258.6</v>
      </c>
      <c r="AG840" s="8">
        <v>4390.0583333333334</v>
      </c>
      <c r="AH840" s="8">
        <v>0.06</v>
      </c>
      <c r="AI840" s="8">
        <v>9775.7999999999993</v>
      </c>
    </row>
    <row r="841" spans="1:35" x14ac:dyDescent="0.25">
      <c r="A841" s="503" t="s">
        <v>2126</v>
      </c>
      <c r="B841" s="8" t="s">
        <v>38</v>
      </c>
      <c r="C841" s="8" t="s">
        <v>38</v>
      </c>
      <c r="D841" s="8" t="s">
        <v>101</v>
      </c>
      <c r="E841" s="8" t="s">
        <v>2083</v>
      </c>
      <c r="F841" s="8" t="s">
        <v>647</v>
      </c>
      <c r="G841" s="8" t="s">
        <v>2329</v>
      </c>
      <c r="H841" s="116">
        <v>0</v>
      </c>
      <c r="I841" s="8">
        <v>14819</v>
      </c>
      <c r="J841" s="8">
        <v>14819</v>
      </c>
      <c r="K841" s="8" t="s">
        <v>2977</v>
      </c>
      <c r="L841" s="8">
        <v>25252491</v>
      </c>
      <c r="M841" s="38">
        <v>45371</v>
      </c>
      <c r="N841" s="8" t="s">
        <v>197</v>
      </c>
      <c r="O841" s="8" t="s">
        <v>173</v>
      </c>
      <c r="P841" s="8" t="s">
        <v>463</v>
      </c>
      <c r="Q841" s="8">
        <v>0</v>
      </c>
      <c r="R841" s="8">
        <v>550000</v>
      </c>
      <c r="S841" s="8">
        <v>550000</v>
      </c>
      <c r="T841" s="8">
        <v>510400</v>
      </c>
      <c r="U841" s="8">
        <v>168</v>
      </c>
      <c r="V841" s="8" t="s">
        <v>62</v>
      </c>
      <c r="W841" s="8" t="s">
        <v>62</v>
      </c>
      <c r="X841" s="8" t="s">
        <v>276</v>
      </c>
      <c r="Z841" s="8" t="s">
        <v>2978</v>
      </c>
      <c r="AA841" s="8">
        <v>0.04</v>
      </c>
      <c r="AB841" s="8" t="s">
        <v>552</v>
      </c>
      <c r="AC841" s="8">
        <v>1.7000000000000001E-2</v>
      </c>
      <c r="AD841" s="8">
        <v>22000</v>
      </c>
      <c r="AE841" s="8">
        <v>3273.8095238095239</v>
      </c>
      <c r="AF841" s="8">
        <v>9350</v>
      </c>
      <c r="AG841" s="8">
        <v>12623.809523809523</v>
      </c>
      <c r="AH841" s="8">
        <v>0.03</v>
      </c>
      <c r="AI841" s="8">
        <v>16500</v>
      </c>
    </row>
    <row r="842" spans="1:35" x14ac:dyDescent="0.25">
      <c r="A842" s="503" t="s">
        <v>2126</v>
      </c>
      <c r="B842" s="8" t="s">
        <v>23</v>
      </c>
      <c r="C842" s="8" t="s">
        <v>23</v>
      </c>
      <c r="D842" s="180" t="s">
        <v>5937</v>
      </c>
      <c r="E842" s="8" t="s">
        <v>48</v>
      </c>
      <c r="F842" s="8" t="s">
        <v>688</v>
      </c>
      <c r="G842" s="8" t="s">
        <v>619</v>
      </c>
      <c r="H842" s="116">
        <v>0</v>
      </c>
      <c r="I842" s="8">
        <v>7568</v>
      </c>
      <c r="J842" s="8">
        <v>7568</v>
      </c>
      <c r="K842" s="8" t="s">
        <v>2976</v>
      </c>
      <c r="L842" s="8">
        <v>28290738</v>
      </c>
      <c r="M842" s="38">
        <v>45371</v>
      </c>
      <c r="N842" s="8" t="s">
        <v>197</v>
      </c>
      <c r="O842" s="8" t="s">
        <v>128</v>
      </c>
      <c r="P842" s="8" t="s">
        <v>128</v>
      </c>
      <c r="Q842" s="8">
        <v>0</v>
      </c>
      <c r="R842" s="8">
        <v>321061</v>
      </c>
      <c r="S842" s="8">
        <v>321061</v>
      </c>
      <c r="T842" s="8">
        <v>51034</v>
      </c>
      <c r="U842" s="8">
        <v>168</v>
      </c>
      <c r="V842" s="8" t="s">
        <v>64</v>
      </c>
      <c r="W842" s="8" t="s">
        <v>64</v>
      </c>
      <c r="X842" s="8" t="s">
        <v>276</v>
      </c>
      <c r="Y842" s="8" t="s">
        <v>115</v>
      </c>
      <c r="Z842" s="8" t="s">
        <v>2652</v>
      </c>
      <c r="AA842" s="8">
        <v>0.04</v>
      </c>
      <c r="AB842" s="8" t="s">
        <v>552</v>
      </c>
      <c r="AC842" s="8">
        <v>1.7000000000000001E-2</v>
      </c>
      <c r="AD842" s="8">
        <v>12842.44</v>
      </c>
      <c r="AE842" s="8">
        <v>1911.077380952381</v>
      </c>
      <c r="AF842" s="8">
        <v>5458.0370000000003</v>
      </c>
      <c r="AG842" s="8">
        <v>7369.114380952381</v>
      </c>
      <c r="AH842" s="8">
        <v>0.03</v>
      </c>
      <c r="AI842" s="8">
        <v>9631.83</v>
      </c>
    </row>
    <row r="843" spans="1:35" x14ac:dyDescent="0.25">
      <c r="A843" s="503" t="s">
        <v>2126</v>
      </c>
      <c r="B843" s="8" t="s">
        <v>20</v>
      </c>
      <c r="C843" s="8" t="s">
        <v>184</v>
      </c>
      <c r="D843" s="180" t="s">
        <v>101</v>
      </c>
      <c r="E843" s="8" t="s">
        <v>206</v>
      </c>
      <c r="F843" s="8" t="s">
        <v>2399</v>
      </c>
      <c r="G843" s="8" t="s">
        <v>2685</v>
      </c>
      <c r="H843" s="116">
        <v>0</v>
      </c>
      <c r="I843" s="8">
        <v>1000</v>
      </c>
      <c r="J843" s="8">
        <v>1000</v>
      </c>
      <c r="K843" s="8" t="s">
        <v>3000</v>
      </c>
      <c r="L843" s="8">
        <v>10641951</v>
      </c>
      <c r="M843" s="38">
        <v>45372</v>
      </c>
      <c r="N843" s="8" t="s">
        <v>197</v>
      </c>
      <c r="O843" s="8" t="s">
        <v>148</v>
      </c>
      <c r="P843" s="8" t="s">
        <v>332</v>
      </c>
      <c r="Q843" s="8">
        <v>0</v>
      </c>
      <c r="R843" s="8">
        <v>30067</v>
      </c>
      <c r="S843" s="8">
        <v>30067</v>
      </c>
      <c r="T843" s="8">
        <v>27463</v>
      </c>
      <c r="U843" s="8">
        <v>108</v>
      </c>
      <c r="V843" s="8" t="s">
        <v>62</v>
      </c>
      <c r="W843" s="8" t="s">
        <v>62</v>
      </c>
      <c r="X843" s="8" t="s">
        <v>276</v>
      </c>
      <c r="Z843" s="8" t="s">
        <v>3004</v>
      </c>
      <c r="AA843" s="8">
        <v>0.03</v>
      </c>
      <c r="AB843" s="8" t="s">
        <v>552</v>
      </c>
      <c r="AC843" s="8">
        <v>2.4E-2</v>
      </c>
      <c r="AD843" s="8">
        <v>902.01</v>
      </c>
      <c r="AE843" s="8">
        <v>278.39814814814815</v>
      </c>
      <c r="AF843" s="8">
        <v>721.60800000000006</v>
      </c>
      <c r="AG843" s="8">
        <v>1000.0061481481482</v>
      </c>
      <c r="AH843" s="8">
        <v>0.06</v>
      </c>
      <c r="AI843" s="8">
        <v>1804.02</v>
      </c>
    </row>
    <row r="844" spans="1:35" x14ac:dyDescent="0.25">
      <c r="A844" s="503" t="s">
        <v>2126</v>
      </c>
      <c r="B844" s="8" t="s">
        <v>38</v>
      </c>
      <c r="C844" s="8" t="s">
        <v>38</v>
      </c>
      <c r="D844" s="8" t="s">
        <v>101</v>
      </c>
      <c r="E844" s="8" t="s">
        <v>883</v>
      </c>
      <c r="F844" s="8" t="s">
        <v>983</v>
      </c>
      <c r="G844" s="8" t="s">
        <v>984</v>
      </c>
      <c r="H844" s="116">
        <v>0</v>
      </c>
      <c r="I844" s="8">
        <v>5470</v>
      </c>
      <c r="J844" s="8">
        <v>5470</v>
      </c>
      <c r="K844" s="8" t="s">
        <v>2650</v>
      </c>
      <c r="L844" s="8">
        <v>30121336</v>
      </c>
      <c r="M844" s="38">
        <v>45372</v>
      </c>
      <c r="N844" s="8" t="s">
        <v>197</v>
      </c>
      <c r="O844" s="8" t="s">
        <v>173</v>
      </c>
      <c r="P844" s="8" t="s">
        <v>353</v>
      </c>
      <c r="Q844" s="8">
        <v>0</v>
      </c>
      <c r="R844" s="8">
        <v>238323</v>
      </c>
      <c r="S844" s="8">
        <v>238323</v>
      </c>
      <c r="T844" s="8">
        <v>38698</v>
      </c>
      <c r="U844" s="8">
        <v>168</v>
      </c>
      <c r="V844" s="8" t="s">
        <v>64</v>
      </c>
      <c r="W844" s="8" t="s">
        <v>64</v>
      </c>
      <c r="X844" s="8" t="s">
        <v>276</v>
      </c>
      <c r="Y844" s="8" t="s">
        <v>115</v>
      </c>
      <c r="Z844" s="8" t="s">
        <v>2656</v>
      </c>
      <c r="AA844" s="8">
        <v>0.04</v>
      </c>
      <c r="AB844" s="8" t="s">
        <v>552</v>
      </c>
      <c r="AC844" s="8">
        <v>1.7000000000000001E-2</v>
      </c>
      <c r="AD844" s="8">
        <v>9532.92</v>
      </c>
      <c r="AE844" s="8">
        <v>1418.5892857142858</v>
      </c>
      <c r="AF844" s="8">
        <v>4051.4910000000004</v>
      </c>
      <c r="AG844" s="8">
        <v>5470.0802857142862</v>
      </c>
      <c r="AH844" s="8">
        <v>0.03</v>
      </c>
      <c r="AI844" s="8">
        <v>7149.69</v>
      </c>
    </row>
    <row r="845" spans="1:35" x14ac:dyDescent="0.25">
      <c r="A845" s="503" t="s">
        <v>2126</v>
      </c>
      <c r="B845" s="8" t="s">
        <v>29</v>
      </c>
      <c r="C845" s="8" t="s">
        <v>29</v>
      </c>
      <c r="D845" s="8" t="s">
        <v>168</v>
      </c>
      <c r="E845" s="8" t="s">
        <v>922</v>
      </c>
      <c r="F845" s="8" t="s">
        <v>2541</v>
      </c>
      <c r="G845" s="8" t="s">
        <v>2910</v>
      </c>
      <c r="H845" s="116">
        <v>0</v>
      </c>
      <c r="I845" s="8">
        <v>47471</v>
      </c>
      <c r="J845" s="8">
        <v>47471</v>
      </c>
      <c r="K845" s="8" t="s">
        <v>3001</v>
      </c>
      <c r="L845" s="8">
        <v>30860116</v>
      </c>
      <c r="M845" s="38">
        <v>45372</v>
      </c>
      <c r="N845" s="8" t="s">
        <v>197</v>
      </c>
      <c r="O845" s="8" t="s">
        <v>148</v>
      </c>
      <c r="P845" s="8" t="s">
        <v>251</v>
      </c>
      <c r="Q845" s="8">
        <v>0</v>
      </c>
      <c r="R845" s="8">
        <v>2068229</v>
      </c>
      <c r="S845" s="8">
        <v>2068229</v>
      </c>
      <c r="T845" s="8">
        <v>340929</v>
      </c>
      <c r="U845" s="8">
        <v>168</v>
      </c>
      <c r="V845" s="8" t="s">
        <v>64</v>
      </c>
      <c r="W845" s="8" t="s">
        <v>64</v>
      </c>
      <c r="X845" s="8" t="s">
        <v>276</v>
      </c>
      <c r="Y845" s="8" t="s">
        <v>572</v>
      </c>
      <c r="Z845" s="8" t="s">
        <v>2939</v>
      </c>
      <c r="AA845" s="8">
        <v>0.04</v>
      </c>
      <c r="AB845" s="8" t="s">
        <v>552</v>
      </c>
      <c r="AC845" s="8">
        <v>1.7000000000000001E-2</v>
      </c>
      <c r="AD845" s="8">
        <v>82729.16</v>
      </c>
      <c r="AE845" s="8">
        <v>12310.886904761905</v>
      </c>
      <c r="AF845" s="8">
        <v>35159.893000000004</v>
      </c>
      <c r="AG845" s="8">
        <v>47470.779904761905</v>
      </c>
      <c r="AH845" s="8">
        <v>0.03</v>
      </c>
      <c r="AI845" s="8">
        <v>62046.869999999995</v>
      </c>
    </row>
    <row r="846" spans="1:35" x14ac:dyDescent="0.25">
      <c r="A846" s="503" t="s">
        <v>2126</v>
      </c>
      <c r="B846" s="8" t="s">
        <v>31</v>
      </c>
      <c r="C846" s="8" t="s">
        <v>31</v>
      </c>
      <c r="D846" s="8" t="s">
        <v>101</v>
      </c>
      <c r="E846" s="8" t="s">
        <v>32</v>
      </c>
      <c r="F846" s="8" t="s">
        <v>3002</v>
      </c>
      <c r="G846" s="8" t="s">
        <v>3005</v>
      </c>
      <c r="H846" s="116">
        <v>0</v>
      </c>
      <c r="I846" s="8">
        <v>3845</v>
      </c>
      <c r="J846" s="8">
        <v>3845</v>
      </c>
      <c r="K846" s="8" t="s">
        <v>3003</v>
      </c>
      <c r="L846" s="8">
        <v>38607135</v>
      </c>
      <c r="M846" s="38">
        <v>45372</v>
      </c>
      <c r="N846" s="8" t="s">
        <v>197</v>
      </c>
      <c r="O846" s="8" t="s">
        <v>21</v>
      </c>
      <c r="P846" s="8" t="s">
        <v>21</v>
      </c>
      <c r="Q846" s="8">
        <v>0</v>
      </c>
      <c r="R846" s="8">
        <v>167520</v>
      </c>
      <c r="S846" s="8">
        <v>167520</v>
      </c>
      <c r="T846" s="8">
        <v>20303</v>
      </c>
      <c r="U846" s="8">
        <v>168</v>
      </c>
      <c r="V846" s="8" t="s">
        <v>64</v>
      </c>
      <c r="W846" s="8" t="s">
        <v>64</v>
      </c>
      <c r="X846" s="8" t="s">
        <v>276</v>
      </c>
      <c r="Y846" s="8" t="s">
        <v>2491</v>
      </c>
      <c r="Z846" s="8" t="s">
        <v>2996</v>
      </c>
      <c r="AA846" s="8">
        <v>0.04</v>
      </c>
      <c r="AB846" s="8" t="s">
        <v>552</v>
      </c>
      <c r="AC846" s="8">
        <v>1.7000000000000001E-2</v>
      </c>
      <c r="AD846" s="8">
        <v>6700.8</v>
      </c>
      <c r="AE846" s="8">
        <v>997.14285714285711</v>
      </c>
      <c r="AF846" s="8">
        <v>2847.84</v>
      </c>
      <c r="AG846" s="8">
        <v>3844.982857142857</v>
      </c>
      <c r="AH846" s="8">
        <v>0.03</v>
      </c>
      <c r="AI846" s="8">
        <v>5025.5999999999995</v>
      </c>
    </row>
    <row r="847" spans="1:35" x14ac:dyDescent="0.25">
      <c r="A847" s="503" t="s">
        <v>2126</v>
      </c>
      <c r="B847" s="8" t="s">
        <v>29</v>
      </c>
      <c r="C847" s="8" t="s">
        <v>29</v>
      </c>
      <c r="D847" s="8" t="s">
        <v>168</v>
      </c>
      <c r="E847" s="8" t="s">
        <v>844</v>
      </c>
      <c r="F847" s="8" t="s">
        <v>843</v>
      </c>
      <c r="G847" s="8" t="s">
        <v>1406</v>
      </c>
      <c r="H847" s="116">
        <v>0</v>
      </c>
      <c r="I847" s="8">
        <v>4720</v>
      </c>
      <c r="J847" s="8">
        <v>4720</v>
      </c>
      <c r="K847" s="8" t="s">
        <v>3006</v>
      </c>
      <c r="L847" s="8">
        <v>24199268</v>
      </c>
      <c r="M847" s="38">
        <v>45372</v>
      </c>
      <c r="N847" s="8" t="s">
        <v>197</v>
      </c>
      <c r="O847" s="8" t="s">
        <v>148</v>
      </c>
      <c r="P847" s="8" t="s">
        <v>251</v>
      </c>
      <c r="Q847" s="8">
        <v>0</v>
      </c>
      <c r="R847" s="8">
        <v>205646</v>
      </c>
      <c r="S847" s="8">
        <v>205646</v>
      </c>
      <c r="T847" s="8">
        <v>47828.24</v>
      </c>
      <c r="U847" s="8">
        <v>168</v>
      </c>
      <c r="V847" s="8" t="s">
        <v>64</v>
      </c>
      <c r="W847" s="8" t="s">
        <v>64</v>
      </c>
      <c r="X847" s="8" t="s">
        <v>276</v>
      </c>
      <c r="Y847" s="8" t="s">
        <v>115</v>
      </c>
      <c r="Z847" s="8" t="s">
        <v>2429</v>
      </c>
      <c r="AA847" s="8">
        <v>0.04</v>
      </c>
      <c r="AB847" s="8" t="s">
        <v>552</v>
      </c>
      <c r="AC847" s="8">
        <v>1.7000000000000001E-2</v>
      </c>
      <c r="AD847" s="8">
        <v>8225.84</v>
      </c>
      <c r="AE847" s="8">
        <v>1224.0833333333333</v>
      </c>
      <c r="AF847" s="8">
        <v>3495.9820000000004</v>
      </c>
      <c r="AG847" s="8">
        <v>4720.0653333333339</v>
      </c>
      <c r="AH847" s="8">
        <v>0.03</v>
      </c>
      <c r="AI847" s="8">
        <v>6169.38</v>
      </c>
    </row>
    <row r="848" spans="1:35" x14ac:dyDescent="0.25">
      <c r="A848" s="503" t="s">
        <v>2126</v>
      </c>
      <c r="B848" s="8" t="s">
        <v>44</v>
      </c>
      <c r="C848" s="8" t="s">
        <v>37</v>
      </c>
      <c r="D848" s="8" t="s">
        <v>99</v>
      </c>
      <c r="E848" s="8" t="s">
        <v>459</v>
      </c>
      <c r="F848" s="8" t="s">
        <v>939</v>
      </c>
      <c r="G848" s="8" t="s">
        <v>638</v>
      </c>
      <c r="H848" s="116">
        <v>0</v>
      </c>
      <c r="I848" s="8">
        <v>8983</v>
      </c>
      <c r="J848" s="8">
        <v>8983</v>
      </c>
      <c r="K848" s="8" t="s">
        <v>3007</v>
      </c>
      <c r="L848" s="8">
        <v>20123070</v>
      </c>
      <c r="M848" s="38">
        <v>45372</v>
      </c>
      <c r="N848" s="8" t="s">
        <v>197</v>
      </c>
      <c r="O848" s="8" t="s">
        <v>148</v>
      </c>
      <c r="P848" s="8" t="s">
        <v>252</v>
      </c>
      <c r="Q848" s="8">
        <v>0</v>
      </c>
      <c r="R848" s="8">
        <v>55000</v>
      </c>
      <c r="S848" s="8">
        <v>55000</v>
      </c>
      <c r="T848" s="8">
        <v>51150</v>
      </c>
      <c r="U848" s="8">
        <v>12</v>
      </c>
      <c r="V848" s="8" t="s">
        <v>62</v>
      </c>
      <c r="W848" s="8" t="s">
        <v>62</v>
      </c>
      <c r="X848" s="8" t="s">
        <v>276</v>
      </c>
      <c r="Z848" s="8" t="s">
        <v>3008</v>
      </c>
      <c r="AA848" s="8">
        <v>0.03</v>
      </c>
      <c r="AB848" s="8" t="s">
        <v>552</v>
      </c>
      <c r="AC848" s="8">
        <v>0.08</v>
      </c>
      <c r="AD848" s="8">
        <v>1650</v>
      </c>
      <c r="AE848" s="8">
        <v>4583.333333333333</v>
      </c>
      <c r="AF848" s="8">
        <v>4400</v>
      </c>
      <c r="AG848" s="8">
        <v>8983.3333333333321</v>
      </c>
      <c r="AH848" s="8">
        <v>0.06</v>
      </c>
      <c r="AI848" s="8">
        <v>3300</v>
      </c>
    </row>
    <row r="849" spans="1:35" x14ac:dyDescent="0.25">
      <c r="A849" s="503" t="s">
        <v>2126</v>
      </c>
      <c r="B849" s="8" t="s">
        <v>20</v>
      </c>
      <c r="C849" s="8" t="s">
        <v>184</v>
      </c>
      <c r="D849" s="180" t="s">
        <v>101</v>
      </c>
      <c r="E849" s="8" t="s">
        <v>405</v>
      </c>
      <c r="F849" s="8" t="s">
        <v>3009</v>
      </c>
      <c r="G849" s="8" t="s">
        <v>3012</v>
      </c>
      <c r="H849" s="116">
        <v>0</v>
      </c>
      <c r="I849" s="8">
        <v>16723</v>
      </c>
      <c r="J849" s="8">
        <v>16723</v>
      </c>
      <c r="K849" s="8" t="s">
        <v>3010</v>
      </c>
      <c r="L849" s="8">
        <v>22024181</v>
      </c>
      <c r="M849" s="38">
        <v>45372</v>
      </c>
      <c r="N849" s="8" t="s">
        <v>197</v>
      </c>
      <c r="O849" s="8" t="s">
        <v>173</v>
      </c>
      <c r="P849" s="8" t="s">
        <v>352</v>
      </c>
      <c r="Q849" s="8">
        <v>0</v>
      </c>
      <c r="R849" s="8">
        <v>215009</v>
      </c>
      <c r="S849" s="8">
        <v>215009</v>
      </c>
      <c r="T849" s="8">
        <v>203158</v>
      </c>
      <c r="U849" s="8">
        <v>36</v>
      </c>
      <c r="V849" s="8" t="s">
        <v>62</v>
      </c>
      <c r="W849" s="8" t="s">
        <v>62</v>
      </c>
      <c r="X849" s="8" t="s">
        <v>276</v>
      </c>
      <c r="Z849" s="8" t="s">
        <v>3011</v>
      </c>
      <c r="AA849" s="8">
        <v>0.03</v>
      </c>
      <c r="AB849" s="8" t="s">
        <v>552</v>
      </c>
      <c r="AC849" s="8">
        <v>0.05</v>
      </c>
      <c r="AD849" s="8">
        <v>6450.2699999999995</v>
      </c>
      <c r="AE849" s="8">
        <v>5972.4722222222226</v>
      </c>
      <c r="AF849" s="8">
        <v>10750.45</v>
      </c>
      <c r="AG849" s="8">
        <v>16722.922222222223</v>
      </c>
      <c r="AH849" s="8">
        <v>0.06</v>
      </c>
      <c r="AI849" s="8">
        <v>12900.539999999999</v>
      </c>
    </row>
    <row r="850" spans="1:35" x14ac:dyDescent="0.25">
      <c r="A850" s="503" t="s">
        <v>2126</v>
      </c>
      <c r="B850" s="8" t="s">
        <v>20</v>
      </c>
      <c r="C850" s="8" t="s">
        <v>184</v>
      </c>
      <c r="D850" s="180" t="s">
        <v>101</v>
      </c>
      <c r="E850" s="8" t="s">
        <v>405</v>
      </c>
      <c r="F850" s="8" t="s">
        <v>3009</v>
      </c>
      <c r="G850" s="8" t="s">
        <v>3012</v>
      </c>
      <c r="H850" s="116">
        <v>0</v>
      </c>
      <c r="I850" s="8">
        <v>2630</v>
      </c>
      <c r="J850" s="8">
        <v>2630</v>
      </c>
      <c r="K850" s="8" t="s">
        <v>3013</v>
      </c>
      <c r="L850" s="8">
        <v>20765961</v>
      </c>
      <c r="M850" s="38">
        <v>45373</v>
      </c>
      <c r="N850" s="8" t="s">
        <v>197</v>
      </c>
      <c r="O850" s="8" t="s">
        <v>148</v>
      </c>
      <c r="P850" s="8" t="s">
        <v>332</v>
      </c>
      <c r="Q850" s="8">
        <v>0</v>
      </c>
      <c r="R850" s="8">
        <v>97609</v>
      </c>
      <c r="S850" s="8">
        <v>97609</v>
      </c>
      <c r="T850" s="8">
        <v>90652</v>
      </c>
      <c r="U850" s="8">
        <v>144</v>
      </c>
      <c r="V850" s="8" t="s">
        <v>62</v>
      </c>
      <c r="W850" s="8" t="s">
        <v>62</v>
      </c>
      <c r="X850" s="8" t="s">
        <v>276</v>
      </c>
      <c r="Z850" s="8" t="s">
        <v>3015</v>
      </c>
      <c r="AA850" s="8">
        <v>0.03</v>
      </c>
      <c r="AB850" s="8" t="s">
        <v>552</v>
      </c>
      <c r="AC850" s="8">
        <v>0.02</v>
      </c>
      <c r="AD850" s="8">
        <v>2928.27</v>
      </c>
      <c r="AE850" s="8">
        <v>677.84027777777783</v>
      </c>
      <c r="AF850" s="8">
        <v>1952.18</v>
      </c>
      <c r="AG850" s="8">
        <v>2630.0202777777777</v>
      </c>
      <c r="AH850" s="8">
        <v>0.06</v>
      </c>
      <c r="AI850" s="8">
        <v>5856.54</v>
      </c>
    </row>
    <row r="851" spans="1:35" x14ac:dyDescent="0.25">
      <c r="A851" s="503" t="s">
        <v>2126</v>
      </c>
      <c r="B851" s="8" t="s">
        <v>49</v>
      </c>
      <c r="C851" s="8" t="s">
        <v>49</v>
      </c>
      <c r="D851" s="8" t="s">
        <v>133</v>
      </c>
      <c r="E851" s="8" t="s">
        <v>458</v>
      </c>
      <c r="F851" s="8" t="s">
        <v>766</v>
      </c>
      <c r="G851" s="8" t="s">
        <v>2140</v>
      </c>
      <c r="H851" s="116">
        <v>0</v>
      </c>
      <c r="I851" s="8">
        <v>4715</v>
      </c>
      <c r="J851" s="8">
        <v>4715</v>
      </c>
      <c r="K851" s="8" t="s">
        <v>1419</v>
      </c>
      <c r="L851" s="8">
        <v>26427168</v>
      </c>
      <c r="M851" s="38">
        <v>45373</v>
      </c>
      <c r="N851" s="8" t="s">
        <v>197</v>
      </c>
      <c r="O851" s="8" t="s">
        <v>173</v>
      </c>
      <c r="P851" s="8" t="s">
        <v>349</v>
      </c>
      <c r="Q851" s="8">
        <v>0</v>
      </c>
      <c r="R851" s="8">
        <v>175000</v>
      </c>
      <c r="S851" s="8">
        <v>175000</v>
      </c>
      <c r="T851" s="8">
        <v>165150</v>
      </c>
      <c r="U851" s="8">
        <v>144</v>
      </c>
      <c r="V851" s="8" t="s">
        <v>62</v>
      </c>
      <c r="W851" s="8" t="s">
        <v>62</v>
      </c>
      <c r="X851" s="8" t="s">
        <v>276</v>
      </c>
      <c r="Z851" s="8" t="s">
        <v>3016</v>
      </c>
      <c r="AA851" s="8">
        <v>0.03</v>
      </c>
      <c r="AB851" s="8" t="s">
        <v>552</v>
      </c>
      <c r="AC851" s="8">
        <v>0.02</v>
      </c>
      <c r="AD851" s="8">
        <v>5250</v>
      </c>
      <c r="AE851" s="8">
        <v>1215.2777777777778</v>
      </c>
      <c r="AF851" s="8">
        <v>3500</v>
      </c>
      <c r="AG851" s="8">
        <v>4715.2777777777774</v>
      </c>
      <c r="AH851" s="8">
        <v>0.06</v>
      </c>
      <c r="AI851" s="8">
        <v>10500</v>
      </c>
    </row>
    <row r="852" spans="1:35" x14ac:dyDescent="0.25">
      <c r="A852" s="503" t="s">
        <v>2126</v>
      </c>
      <c r="B852" s="8" t="s">
        <v>37</v>
      </c>
      <c r="C852" s="8" t="s">
        <v>37</v>
      </c>
      <c r="D852" s="8" t="s">
        <v>99</v>
      </c>
      <c r="E852" s="8" t="s">
        <v>925</v>
      </c>
      <c r="F852" s="8" t="s">
        <v>2392</v>
      </c>
      <c r="G852" s="8" t="s">
        <v>2612</v>
      </c>
      <c r="I852" s="8">
        <v>5744</v>
      </c>
      <c r="J852" s="8">
        <v>5744</v>
      </c>
      <c r="K852" s="8" t="s">
        <v>3014</v>
      </c>
      <c r="L852" s="8">
        <v>29944133</v>
      </c>
      <c r="M852" s="38">
        <v>45373</v>
      </c>
      <c r="N852" s="8" t="s">
        <v>197</v>
      </c>
      <c r="O852" s="8" t="s">
        <v>128</v>
      </c>
      <c r="P852" s="8" t="s">
        <v>128</v>
      </c>
      <c r="Q852" s="8">
        <v>49368.1</v>
      </c>
      <c r="R852" s="8">
        <v>250261</v>
      </c>
      <c r="S852" s="8">
        <v>200892.9</v>
      </c>
      <c r="T852" s="8">
        <v>23901.24</v>
      </c>
      <c r="U852" s="8">
        <v>168</v>
      </c>
      <c r="V852" s="8" t="s">
        <v>64</v>
      </c>
      <c r="W852" s="8" t="s">
        <v>64</v>
      </c>
      <c r="X852" s="8" t="s">
        <v>276</v>
      </c>
      <c r="Y852" s="8" t="s">
        <v>2984</v>
      </c>
      <c r="Z852" s="8" t="s">
        <v>2991</v>
      </c>
      <c r="AA852" s="8">
        <v>0.04</v>
      </c>
      <c r="AB852" s="8" t="s">
        <v>552</v>
      </c>
      <c r="AC852" s="8">
        <v>1.7000000000000001E-2</v>
      </c>
      <c r="AD852" s="8">
        <v>10010.44</v>
      </c>
      <c r="AE852" s="8">
        <v>1489.6488095238096</v>
      </c>
      <c r="AF852" s="8">
        <v>4254.4369999999999</v>
      </c>
      <c r="AG852" s="8">
        <v>5744.0858095238091</v>
      </c>
      <c r="AH852" s="8">
        <v>0.03</v>
      </c>
      <c r="AI852" s="8">
        <v>6026.7869999999994</v>
      </c>
    </row>
    <row r="853" spans="1:35" x14ac:dyDescent="0.25">
      <c r="A853" s="503" t="s">
        <v>2126</v>
      </c>
      <c r="B853" s="8" t="s">
        <v>29</v>
      </c>
      <c r="C853" s="8" t="s">
        <v>29</v>
      </c>
      <c r="D853" s="8" t="s">
        <v>168</v>
      </c>
      <c r="E853" s="8" t="s">
        <v>455</v>
      </c>
      <c r="F853" s="8" t="s">
        <v>587</v>
      </c>
      <c r="G853" s="8" t="s">
        <v>593</v>
      </c>
      <c r="H853" s="116">
        <v>0</v>
      </c>
      <c r="I853" s="8">
        <v>19962</v>
      </c>
      <c r="J853" s="8">
        <v>19962</v>
      </c>
      <c r="K853" s="8" t="s">
        <v>750</v>
      </c>
      <c r="L853" s="8">
        <v>28129980</v>
      </c>
      <c r="M853" s="38">
        <v>45373</v>
      </c>
      <c r="N853" s="8" t="s">
        <v>197</v>
      </c>
      <c r="O853" s="8" t="s">
        <v>173</v>
      </c>
      <c r="P853" s="8" t="s">
        <v>328</v>
      </c>
      <c r="Q853" s="8">
        <v>0</v>
      </c>
      <c r="R853" s="8">
        <v>869728</v>
      </c>
      <c r="S853" s="8">
        <v>869728</v>
      </c>
      <c r="T853" s="8">
        <v>80553</v>
      </c>
      <c r="U853" s="8">
        <v>168</v>
      </c>
      <c r="V853" s="8" t="s">
        <v>64</v>
      </c>
      <c r="W853" s="8" t="s">
        <v>64</v>
      </c>
      <c r="X853" s="8" t="s">
        <v>276</v>
      </c>
      <c r="Y853" s="8" t="s">
        <v>115</v>
      </c>
      <c r="Z853" s="8" t="s">
        <v>2654</v>
      </c>
      <c r="AA853" s="8">
        <v>0.04</v>
      </c>
      <c r="AB853" s="8" t="s">
        <v>552</v>
      </c>
      <c r="AC853" s="8">
        <v>1.7000000000000001E-2</v>
      </c>
      <c r="AD853" s="8">
        <v>34789.120000000003</v>
      </c>
      <c r="AE853" s="8">
        <v>5176.9523809523807</v>
      </c>
      <c r="AF853" s="8">
        <v>14785.376</v>
      </c>
      <c r="AG853" s="8">
        <v>19962.328380952382</v>
      </c>
      <c r="AH853" s="8">
        <v>0.03</v>
      </c>
      <c r="AI853" s="8">
        <v>26091.84</v>
      </c>
    </row>
    <row r="854" spans="1:35" x14ac:dyDescent="0.25">
      <c r="A854" s="503" t="s">
        <v>2126</v>
      </c>
      <c r="B854" s="8" t="s">
        <v>39</v>
      </c>
      <c r="C854" s="8" t="s">
        <v>39</v>
      </c>
      <c r="D854" s="8" t="s">
        <v>167</v>
      </c>
      <c r="E854" s="8" t="s">
        <v>405</v>
      </c>
      <c r="F854" s="8" t="s">
        <v>859</v>
      </c>
      <c r="G854" s="8" t="s">
        <v>584</v>
      </c>
      <c r="H854" s="116">
        <v>0</v>
      </c>
      <c r="I854" s="8">
        <v>8058</v>
      </c>
      <c r="J854" s="8">
        <v>8058</v>
      </c>
      <c r="K854" s="8" t="s">
        <v>3017</v>
      </c>
      <c r="L854" s="8">
        <v>32199343</v>
      </c>
      <c r="M854" s="38">
        <v>45373</v>
      </c>
      <c r="N854" s="8" t="s">
        <v>197</v>
      </c>
      <c r="O854" s="8" t="s">
        <v>148</v>
      </c>
      <c r="P854" s="8" t="s">
        <v>258</v>
      </c>
      <c r="Q854" s="8">
        <v>0</v>
      </c>
      <c r="R854" s="8">
        <v>342366</v>
      </c>
      <c r="S854" s="8">
        <v>342366</v>
      </c>
      <c r="T854" s="8">
        <v>10905</v>
      </c>
      <c r="U854" s="8">
        <v>168</v>
      </c>
      <c r="V854" s="8" t="s">
        <v>64</v>
      </c>
      <c r="W854" s="8" t="s">
        <v>64</v>
      </c>
      <c r="X854" s="8" t="s">
        <v>276</v>
      </c>
      <c r="Y854" s="8" t="s">
        <v>662</v>
      </c>
      <c r="Z854" s="8" t="s">
        <v>2545</v>
      </c>
      <c r="AA854" s="8">
        <v>0.04</v>
      </c>
      <c r="AB854" s="8" t="s">
        <v>552</v>
      </c>
      <c r="AC854" s="8">
        <v>1.7000000000000001E-2</v>
      </c>
      <c r="AD854" s="8">
        <v>13694.64</v>
      </c>
      <c r="AE854" s="8">
        <v>2037.8928571428571</v>
      </c>
      <c r="AF854" s="8">
        <v>5820.2220000000007</v>
      </c>
      <c r="AG854" s="8">
        <v>7858.1148571428575</v>
      </c>
      <c r="AH854" s="8">
        <v>0.03</v>
      </c>
      <c r="AI854" s="8">
        <v>10270.98</v>
      </c>
    </row>
    <row r="855" spans="1:35" x14ac:dyDescent="0.25">
      <c r="A855" s="503" t="s">
        <v>2126</v>
      </c>
      <c r="B855" s="8" t="s">
        <v>31</v>
      </c>
      <c r="C855" s="8" t="s">
        <v>31</v>
      </c>
      <c r="D855" s="8" t="s">
        <v>101</v>
      </c>
      <c r="E855" s="8" t="s">
        <v>456</v>
      </c>
      <c r="F855" s="8" t="s">
        <v>3018</v>
      </c>
      <c r="G855" s="8" t="s">
        <v>3020</v>
      </c>
      <c r="H855" s="116">
        <v>0</v>
      </c>
      <c r="I855" s="8">
        <v>6290</v>
      </c>
      <c r="J855" s="8">
        <v>6290</v>
      </c>
      <c r="K855" s="8" t="s">
        <v>3019</v>
      </c>
      <c r="L855" s="8">
        <v>22384873</v>
      </c>
      <c r="M855" s="38">
        <v>45373</v>
      </c>
      <c r="N855" s="8" t="s">
        <v>197</v>
      </c>
      <c r="O855" s="8" t="s">
        <v>21</v>
      </c>
      <c r="P855" s="8" t="s">
        <v>21</v>
      </c>
      <c r="Q855" s="8">
        <v>0</v>
      </c>
      <c r="R855" s="8">
        <v>274050</v>
      </c>
      <c r="S855" s="8">
        <v>274050</v>
      </c>
      <c r="T855" s="8">
        <v>54497</v>
      </c>
      <c r="U855" s="8">
        <v>168</v>
      </c>
      <c r="V855" s="8" t="s">
        <v>64</v>
      </c>
      <c r="W855" s="8" t="s">
        <v>64</v>
      </c>
      <c r="X855" s="8" t="s">
        <v>276</v>
      </c>
      <c r="Y855" s="8" t="s">
        <v>115</v>
      </c>
      <c r="Z855" s="8" t="s">
        <v>2999</v>
      </c>
      <c r="AA855" s="8">
        <v>0.04</v>
      </c>
      <c r="AB855" s="8" t="s">
        <v>552</v>
      </c>
      <c r="AC855" s="8">
        <v>1.7000000000000001E-2</v>
      </c>
      <c r="AD855" s="8">
        <v>10962</v>
      </c>
      <c r="AE855" s="8">
        <v>1631.25</v>
      </c>
      <c r="AF855" s="8">
        <v>4658.8500000000004</v>
      </c>
      <c r="AG855" s="8">
        <v>6290.1</v>
      </c>
      <c r="AH855" s="8">
        <v>0.03</v>
      </c>
      <c r="AI855" s="8">
        <v>8221.5</v>
      </c>
    </row>
    <row r="856" spans="1:35" x14ac:dyDescent="0.25">
      <c r="A856" s="503" t="s">
        <v>2126</v>
      </c>
      <c r="B856" s="8" t="s">
        <v>27</v>
      </c>
      <c r="C856" s="8" t="s">
        <v>27</v>
      </c>
      <c r="D856" s="180" t="s">
        <v>5938</v>
      </c>
      <c r="E856" s="8" t="s">
        <v>405</v>
      </c>
      <c r="F856" s="8" t="s">
        <v>803</v>
      </c>
      <c r="G856" s="8" t="s">
        <v>786</v>
      </c>
      <c r="H856" s="116">
        <v>0</v>
      </c>
      <c r="I856" s="8">
        <v>1866</v>
      </c>
      <c r="J856" s="8">
        <v>1866</v>
      </c>
      <c r="K856" s="8" t="s">
        <v>3021</v>
      </c>
      <c r="L856" s="8">
        <v>28335883</v>
      </c>
      <c r="M856" s="38">
        <v>45374</v>
      </c>
      <c r="N856" s="8" t="s">
        <v>197</v>
      </c>
      <c r="O856" s="8" t="s">
        <v>128</v>
      </c>
      <c r="P856" s="8" t="s">
        <v>128</v>
      </c>
      <c r="Q856" s="8">
        <v>0</v>
      </c>
      <c r="R856" s="8">
        <v>60519</v>
      </c>
      <c r="S856" s="8">
        <v>60519</v>
      </c>
      <c r="T856" s="8">
        <v>56393</v>
      </c>
      <c r="U856" s="8">
        <v>120</v>
      </c>
      <c r="V856" s="8" t="s">
        <v>62</v>
      </c>
      <c r="W856" s="8" t="s">
        <v>62</v>
      </c>
      <c r="X856" s="8" t="s">
        <v>276</v>
      </c>
      <c r="Z856" s="8" t="s">
        <v>3023</v>
      </c>
      <c r="AA856" s="8">
        <v>0.03</v>
      </c>
      <c r="AB856" s="8" t="s">
        <v>552</v>
      </c>
      <c r="AC856" s="8">
        <v>2.2499999999999999E-2</v>
      </c>
      <c r="AD856" s="8">
        <v>1815.57</v>
      </c>
      <c r="AE856" s="8">
        <v>504.32499999999999</v>
      </c>
      <c r="AF856" s="8">
        <v>1361.6775</v>
      </c>
      <c r="AG856" s="8">
        <v>1866.0025000000001</v>
      </c>
      <c r="AH856" s="8">
        <v>0.06</v>
      </c>
      <c r="AI856" s="8">
        <v>3631.14</v>
      </c>
    </row>
    <row r="857" spans="1:35" x14ac:dyDescent="0.25">
      <c r="A857" s="503" t="s">
        <v>2126</v>
      </c>
      <c r="B857" s="8" t="s">
        <v>38</v>
      </c>
      <c r="C857" s="8" t="s">
        <v>38</v>
      </c>
      <c r="D857" s="8" t="s">
        <v>101</v>
      </c>
      <c r="E857" s="8" t="s">
        <v>2083</v>
      </c>
      <c r="F857" s="8" t="s">
        <v>546</v>
      </c>
      <c r="G857" s="8" t="s">
        <v>590</v>
      </c>
      <c r="H857" s="116">
        <v>11956</v>
      </c>
      <c r="I857" s="8">
        <v>11860</v>
      </c>
      <c r="J857" s="8">
        <v>-96</v>
      </c>
      <c r="K857" s="8" t="s">
        <v>3022</v>
      </c>
      <c r="L857" s="8">
        <v>21669565</v>
      </c>
      <c r="M857" s="38">
        <v>45374</v>
      </c>
      <c r="N857" s="8" t="s">
        <v>197</v>
      </c>
      <c r="O857" s="8" t="s">
        <v>21</v>
      </c>
      <c r="P857" s="8" t="s">
        <v>21</v>
      </c>
      <c r="Q857" s="8">
        <v>362512</v>
      </c>
      <c r="R857" s="8">
        <v>485866</v>
      </c>
      <c r="S857" s="8">
        <v>123354</v>
      </c>
      <c r="T857" s="8">
        <v>94203</v>
      </c>
      <c r="U857" s="8">
        <v>156</v>
      </c>
      <c r="V857" s="8" t="s">
        <v>63</v>
      </c>
      <c r="W857" s="8" t="s">
        <v>63</v>
      </c>
      <c r="X857" s="8" t="s">
        <v>277</v>
      </c>
      <c r="Z857" s="8" t="s">
        <v>3024</v>
      </c>
      <c r="AA857" s="8">
        <v>0.04</v>
      </c>
      <c r="AB857" s="8" t="s">
        <v>552</v>
      </c>
      <c r="AC857" s="8">
        <v>1.7999999999999999E-2</v>
      </c>
      <c r="AD857" s="8">
        <v>19434.64</v>
      </c>
      <c r="AE857" s="8">
        <v>3114.5256410256411</v>
      </c>
      <c r="AF857" s="8">
        <v>8745.5879999999997</v>
      </c>
      <c r="AG857" s="8">
        <v>11860.11364102564</v>
      </c>
      <c r="AH857" s="8">
        <v>0.03</v>
      </c>
      <c r="AI857" s="8">
        <v>3700.62</v>
      </c>
    </row>
    <row r="858" spans="1:35" x14ac:dyDescent="0.25">
      <c r="A858" s="503" t="s">
        <v>2126</v>
      </c>
      <c r="B858" s="8" t="s">
        <v>184</v>
      </c>
      <c r="C858" s="8" t="s">
        <v>184</v>
      </c>
      <c r="D858" s="180" t="s">
        <v>101</v>
      </c>
      <c r="E858" s="8" t="s">
        <v>499</v>
      </c>
      <c r="F858" s="8" t="s">
        <v>878</v>
      </c>
      <c r="G858" s="8" t="s">
        <v>1943</v>
      </c>
      <c r="H858" s="116">
        <v>0</v>
      </c>
      <c r="I858" s="8">
        <v>3597</v>
      </c>
      <c r="J858" s="8">
        <v>3597</v>
      </c>
      <c r="K858" s="8" t="s">
        <v>3025</v>
      </c>
      <c r="L858" s="8">
        <v>37628179</v>
      </c>
      <c r="M858" s="38">
        <v>45376</v>
      </c>
      <c r="N858" s="8" t="s">
        <v>197</v>
      </c>
      <c r="O858" s="8" t="s">
        <v>21</v>
      </c>
      <c r="P858" s="8" t="s">
        <v>21</v>
      </c>
      <c r="Q858" s="8">
        <v>0</v>
      </c>
      <c r="R858" s="8">
        <v>116660</v>
      </c>
      <c r="S858" s="8">
        <v>116660</v>
      </c>
      <c r="T858" s="8">
        <v>109727</v>
      </c>
      <c r="U858" s="8">
        <v>120</v>
      </c>
      <c r="V858" s="8" t="s">
        <v>62</v>
      </c>
      <c r="W858" s="8" t="s">
        <v>62</v>
      </c>
      <c r="X858" s="8" t="s">
        <v>276</v>
      </c>
      <c r="Z858" s="8" t="s">
        <v>3028</v>
      </c>
      <c r="AA858" s="8">
        <v>0.03</v>
      </c>
      <c r="AB858" s="8" t="s">
        <v>552</v>
      </c>
      <c r="AC858" s="8">
        <v>2.2499999999999999E-2</v>
      </c>
      <c r="AD858" s="8">
        <v>3499.7999999999997</v>
      </c>
      <c r="AE858" s="8">
        <v>972.16666666666663</v>
      </c>
      <c r="AF858" s="8">
        <v>2624.85</v>
      </c>
      <c r="AG858" s="8">
        <v>3597.0166666666664</v>
      </c>
      <c r="AH858" s="8">
        <v>0.06</v>
      </c>
      <c r="AI858" s="8">
        <v>6999.5999999999995</v>
      </c>
    </row>
    <row r="859" spans="1:35" x14ac:dyDescent="0.25">
      <c r="A859" s="503" t="s">
        <v>2126</v>
      </c>
      <c r="B859" s="8" t="s">
        <v>184</v>
      </c>
      <c r="C859" s="8" t="s">
        <v>184</v>
      </c>
      <c r="D859" s="180" t="s">
        <v>101</v>
      </c>
      <c r="E859" s="8" t="s">
        <v>499</v>
      </c>
      <c r="F859" s="8" t="s">
        <v>2528</v>
      </c>
      <c r="G859" s="8" t="s">
        <v>2531</v>
      </c>
      <c r="H859" s="116">
        <v>0</v>
      </c>
      <c r="I859" s="8">
        <v>700</v>
      </c>
      <c r="J859" s="8">
        <v>700</v>
      </c>
      <c r="K859" s="8" t="s">
        <v>3026</v>
      </c>
      <c r="L859" s="8">
        <v>33332264</v>
      </c>
      <c r="M859" s="38">
        <v>45376</v>
      </c>
      <c r="N859" s="8" t="s">
        <v>197</v>
      </c>
      <c r="O859" s="8" t="s">
        <v>21</v>
      </c>
      <c r="P859" s="8" t="s">
        <v>21</v>
      </c>
      <c r="Q859" s="8">
        <v>0</v>
      </c>
      <c r="R859" s="8">
        <v>21046</v>
      </c>
      <c r="S859" s="8">
        <v>21046</v>
      </c>
      <c r="T859" s="8">
        <v>18893</v>
      </c>
      <c r="U859" s="8">
        <v>108</v>
      </c>
      <c r="V859" s="8" t="s">
        <v>62</v>
      </c>
      <c r="W859" s="8" t="s">
        <v>62</v>
      </c>
      <c r="X859" s="8" t="s">
        <v>276</v>
      </c>
      <c r="Z859" s="8" t="s">
        <v>3029</v>
      </c>
      <c r="AA859" s="8">
        <v>0.03</v>
      </c>
      <c r="AB859" s="8" t="s">
        <v>552</v>
      </c>
      <c r="AC859" s="8">
        <v>2.4E-2</v>
      </c>
      <c r="AD859" s="8">
        <v>631.38</v>
      </c>
      <c r="AE859" s="8">
        <v>194.87037037037038</v>
      </c>
      <c r="AF859" s="8">
        <v>505.10399999999998</v>
      </c>
      <c r="AG859" s="8">
        <v>699.97437037037037</v>
      </c>
      <c r="AH859" s="8">
        <v>0.06</v>
      </c>
      <c r="AI859" s="8">
        <v>1262.76</v>
      </c>
    </row>
    <row r="860" spans="1:35" x14ac:dyDescent="0.25">
      <c r="A860" s="503" t="s">
        <v>2126</v>
      </c>
      <c r="B860" s="8" t="s">
        <v>24</v>
      </c>
      <c r="C860" s="8" t="s">
        <v>24</v>
      </c>
      <c r="D860" s="8" t="s">
        <v>420</v>
      </c>
      <c r="E860" s="8" t="s">
        <v>2082</v>
      </c>
      <c r="F860" s="8" t="s">
        <v>1408</v>
      </c>
      <c r="G860" s="8" t="s">
        <v>1415</v>
      </c>
      <c r="H860" s="116">
        <v>0</v>
      </c>
      <c r="I860" s="8">
        <v>3083</v>
      </c>
      <c r="J860" s="8">
        <v>3083</v>
      </c>
      <c r="K860" s="8" t="s">
        <v>3027</v>
      </c>
      <c r="L860" s="8">
        <v>33805156</v>
      </c>
      <c r="M860" s="38">
        <v>45376</v>
      </c>
      <c r="N860" s="8" t="s">
        <v>197</v>
      </c>
      <c r="O860" s="8" t="s">
        <v>21</v>
      </c>
      <c r="P860" s="8" t="s">
        <v>21</v>
      </c>
      <c r="Q860" s="8">
        <v>0</v>
      </c>
      <c r="R860" s="8">
        <v>100000</v>
      </c>
      <c r="S860" s="8">
        <v>100000</v>
      </c>
      <c r="T860" s="8">
        <v>93900</v>
      </c>
      <c r="U860" s="8">
        <v>120</v>
      </c>
      <c r="V860" s="8" t="s">
        <v>62</v>
      </c>
      <c r="W860" s="8" t="s">
        <v>62</v>
      </c>
      <c r="X860" s="8" t="s">
        <v>276</v>
      </c>
      <c r="Z860" s="8" t="s">
        <v>3030</v>
      </c>
      <c r="AA860" s="8">
        <v>0.03</v>
      </c>
      <c r="AB860" s="8" t="s">
        <v>552</v>
      </c>
      <c r="AC860" s="8">
        <v>2.2499999999999999E-2</v>
      </c>
      <c r="AD860" s="8">
        <v>3000</v>
      </c>
      <c r="AE860" s="8">
        <v>833.33333333333337</v>
      </c>
      <c r="AF860" s="8">
        <v>2250</v>
      </c>
      <c r="AG860" s="8">
        <v>3083.3333333333335</v>
      </c>
      <c r="AH860" s="8">
        <v>0.06</v>
      </c>
      <c r="AI860" s="8">
        <v>6000</v>
      </c>
    </row>
    <row r="861" spans="1:35" x14ac:dyDescent="0.25">
      <c r="A861" s="8" t="s">
        <v>2127</v>
      </c>
      <c r="B861" s="8" t="s">
        <v>45</v>
      </c>
      <c r="C861" s="8" t="s">
        <v>184</v>
      </c>
      <c r="D861" s="180" t="s">
        <v>101</v>
      </c>
      <c r="E861" s="8" t="s">
        <v>212</v>
      </c>
      <c r="F861" s="8" t="s">
        <v>3031</v>
      </c>
      <c r="G861" s="8" t="s">
        <v>3059</v>
      </c>
      <c r="H861" s="116">
        <v>12733</v>
      </c>
      <c r="I861" s="8">
        <v>12170</v>
      </c>
      <c r="J861" s="8">
        <v>-563</v>
      </c>
      <c r="K861" s="8" t="s">
        <v>3032</v>
      </c>
      <c r="L861" s="8">
        <v>30540871</v>
      </c>
      <c r="M861" s="38">
        <v>45377</v>
      </c>
      <c r="N861" s="8" t="s">
        <v>195</v>
      </c>
      <c r="O861" s="8" t="s">
        <v>128</v>
      </c>
      <c r="P861" s="8" t="s">
        <v>128</v>
      </c>
      <c r="Q861" s="8">
        <v>451700.72</v>
      </c>
      <c r="R861" s="8">
        <v>530237</v>
      </c>
      <c r="S861" s="8">
        <v>78536.280000000028</v>
      </c>
      <c r="T861" s="8">
        <v>45623</v>
      </c>
      <c r="U861" s="8">
        <v>168</v>
      </c>
      <c r="V861" s="8" t="s">
        <v>63</v>
      </c>
      <c r="W861" s="8" t="s">
        <v>63</v>
      </c>
      <c r="X861" s="8" t="s">
        <v>277</v>
      </c>
      <c r="Z861" s="8" t="s">
        <v>3058</v>
      </c>
      <c r="AA861" s="8">
        <v>0.04</v>
      </c>
      <c r="AB861" s="8" t="s">
        <v>552</v>
      </c>
      <c r="AC861" s="8">
        <v>1.7000000000000001E-2</v>
      </c>
      <c r="AD861" s="8">
        <v>21209.48</v>
      </c>
      <c r="AE861" s="8">
        <v>3156.1726190476193</v>
      </c>
      <c r="AF861" s="8">
        <v>9014.0290000000005</v>
      </c>
      <c r="AG861" s="8">
        <v>12170.201619047621</v>
      </c>
      <c r="AH861" s="8">
        <v>0.03</v>
      </c>
      <c r="AI861" s="8">
        <v>2356.0884000000005</v>
      </c>
    </row>
    <row r="862" spans="1:35" x14ac:dyDescent="0.25">
      <c r="A862" s="8" t="s">
        <v>2127</v>
      </c>
      <c r="B862" s="8" t="s">
        <v>38</v>
      </c>
      <c r="C862" s="8" t="s">
        <v>38</v>
      </c>
      <c r="D862" s="8" t="s">
        <v>101</v>
      </c>
      <c r="E862" s="8" t="s">
        <v>405</v>
      </c>
      <c r="F862" s="8" t="s">
        <v>730</v>
      </c>
      <c r="G862" s="8">
        <v>66</v>
      </c>
      <c r="H862" s="116">
        <v>4579</v>
      </c>
      <c r="I862" s="8">
        <v>4031</v>
      </c>
      <c r="J862" s="8">
        <v>-548</v>
      </c>
      <c r="K862" s="8" t="s">
        <v>3057</v>
      </c>
      <c r="L862" s="8">
        <v>25389559</v>
      </c>
      <c r="M862" s="38">
        <v>45377</v>
      </c>
      <c r="N862" s="8" t="s">
        <v>195</v>
      </c>
      <c r="O862" s="8" t="s">
        <v>128</v>
      </c>
      <c r="P862" s="8" t="s">
        <v>128</v>
      </c>
      <c r="Q862" s="8">
        <v>157736</v>
      </c>
      <c r="R862" s="8">
        <v>175627</v>
      </c>
      <c r="S862" s="8">
        <v>17891</v>
      </c>
      <c r="T862" s="8">
        <v>6279</v>
      </c>
      <c r="U862" s="8">
        <v>168</v>
      </c>
      <c r="V862" s="8" t="s">
        <v>63</v>
      </c>
      <c r="W862" s="8" t="s">
        <v>63</v>
      </c>
      <c r="X862" s="8" t="s">
        <v>277</v>
      </c>
      <c r="Z862" s="8" t="s">
        <v>3060</v>
      </c>
      <c r="AA862" s="8">
        <v>0.04</v>
      </c>
      <c r="AB862" s="8" t="s">
        <v>552</v>
      </c>
      <c r="AC862" s="8">
        <v>1.7000000000000001E-2</v>
      </c>
      <c r="AD862" s="8">
        <v>7025.08</v>
      </c>
      <c r="AE862" s="8">
        <v>1045.3988095238096</v>
      </c>
      <c r="AF862" s="8">
        <v>2985.6590000000001</v>
      </c>
      <c r="AG862" s="8">
        <v>4031.0578095238097</v>
      </c>
      <c r="AH862" s="8">
        <v>0.03</v>
      </c>
      <c r="AI862" s="8">
        <v>536.73</v>
      </c>
    </row>
    <row r="863" spans="1:35" x14ac:dyDescent="0.25">
      <c r="A863" s="8" t="s">
        <v>2127</v>
      </c>
      <c r="B863" s="8" t="s">
        <v>39</v>
      </c>
      <c r="C863" s="8" t="s">
        <v>39</v>
      </c>
      <c r="D863" s="8" t="s">
        <v>167</v>
      </c>
      <c r="E863" s="8" t="s">
        <v>405</v>
      </c>
      <c r="F863" s="8" t="s">
        <v>771</v>
      </c>
      <c r="G863" s="8" t="s">
        <v>597</v>
      </c>
      <c r="H863" s="116">
        <v>0</v>
      </c>
      <c r="I863" s="8">
        <v>1600</v>
      </c>
      <c r="J863" s="8">
        <v>1600</v>
      </c>
      <c r="K863" s="8" t="s">
        <v>3061</v>
      </c>
      <c r="L863" s="8">
        <v>25081325</v>
      </c>
      <c r="M863" s="38">
        <v>45378</v>
      </c>
      <c r="N863" s="8" t="s">
        <v>195</v>
      </c>
      <c r="O863" s="8" t="s">
        <v>148</v>
      </c>
      <c r="P863" s="8" t="s">
        <v>258</v>
      </c>
      <c r="Q863" s="8">
        <v>0</v>
      </c>
      <c r="R863" s="8">
        <v>45405</v>
      </c>
      <c r="S863" s="8">
        <v>45405</v>
      </c>
      <c r="T863" s="8">
        <v>42034</v>
      </c>
      <c r="U863" s="8">
        <v>120</v>
      </c>
      <c r="V863" s="8" t="s">
        <v>62</v>
      </c>
      <c r="W863" s="8" t="s">
        <v>62</v>
      </c>
      <c r="X863" s="8" t="s">
        <v>276</v>
      </c>
      <c r="Z863" s="8" t="s">
        <v>3066</v>
      </c>
      <c r="AA863" s="8">
        <v>0.03</v>
      </c>
      <c r="AB863" s="8" t="s">
        <v>552</v>
      </c>
      <c r="AC863" s="8">
        <v>2.2499999999999999E-2</v>
      </c>
      <c r="AD863" s="8">
        <v>1362.1499999999999</v>
      </c>
      <c r="AE863" s="8">
        <v>378.375</v>
      </c>
      <c r="AF863" s="8">
        <v>1021.6125</v>
      </c>
      <c r="AG863" s="8">
        <v>1399.9875</v>
      </c>
      <c r="AH863" s="8">
        <v>0.06</v>
      </c>
      <c r="AI863" s="8">
        <v>2724.2999999999997</v>
      </c>
    </row>
    <row r="864" spans="1:35" x14ac:dyDescent="0.25">
      <c r="A864" s="8" t="s">
        <v>2127</v>
      </c>
      <c r="B864" s="8" t="s">
        <v>31</v>
      </c>
      <c r="C864" s="8" t="s">
        <v>31</v>
      </c>
      <c r="D864" s="8" t="s">
        <v>101</v>
      </c>
      <c r="E864" s="8" t="s">
        <v>32</v>
      </c>
      <c r="F864" s="8" t="s">
        <v>643</v>
      </c>
      <c r="G864" s="8" t="s">
        <v>620</v>
      </c>
      <c r="H864" s="116">
        <v>2195</v>
      </c>
      <c r="I864" s="8">
        <v>6405</v>
      </c>
      <c r="J864" s="8">
        <v>4210</v>
      </c>
      <c r="K864" s="8" t="s">
        <v>2659</v>
      </c>
      <c r="L864" s="8">
        <v>32426163</v>
      </c>
      <c r="M864" s="38">
        <v>45378</v>
      </c>
      <c r="N864" s="8" t="s">
        <v>195</v>
      </c>
      <c r="O864" s="8" t="s">
        <v>21</v>
      </c>
      <c r="P864" s="8" t="s">
        <v>21</v>
      </c>
      <c r="Q864" s="8">
        <v>0</v>
      </c>
      <c r="R864" s="8">
        <v>279050</v>
      </c>
      <c r="S864" s="8">
        <v>279050</v>
      </c>
      <c r="T864" s="8">
        <v>78127</v>
      </c>
      <c r="U864" s="8">
        <v>168</v>
      </c>
      <c r="V864" s="8" t="s">
        <v>64</v>
      </c>
      <c r="W864" s="8" t="s">
        <v>64</v>
      </c>
      <c r="X864" s="8" t="s">
        <v>276</v>
      </c>
      <c r="Y864" s="8" t="s">
        <v>121</v>
      </c>
      <c r="Z864" s="8" t="s">
        <v>2665</v>
      </c>
      <c r="AA864" s="8">
        <v>0.04</v>
      </c>
      <c r="AB864" s="8" t="s">
        <v>552</v>
      </c>
      <c r="AC864" s="8">
        <v>1.7000000000000001E-2</v>
      </c>
      <c r="AD864" s="8">
        <v>11162</v>
      </c>
      <c r="AE864" s="8">
        <v>1661.0119047619048</v>
      </c>
      <c r="AF864" s="8">
        <v>4743.8500000000004</v>
      </c>
      <c r="AG864" s="8">
        <v>6404.861904761905</v>
      </c>
      <c r="AH864" s="8">
        <v>0.03</v>
      </c>
      <c r="AI864" s="8">
        <v>8371.5</v>
      </c>
    </row>
    <row r="865" spans="1:35" x14ac:dyDescent="0.25">
      <c r="A865" s="8" t="s">
        <v>2127</v>
      </c>
      <c r="B865" s="8" t="s">
        <v>47</v>
      </c>
      <c r="C865" s="8" t="s">
        <v>47</v>
      </c>
      <c r="D865" s="8" t="s">
        <v>99</v>
      </c>
      <c r="E865" s="8" t="s">
        <v>2956</v>
      </c>
      <c r="F865" s="8" t="s">
        <v>3062</v>
      </c>
      <c r="G865" s="8" t="s">
        <v>3068</v>
      </c>
      <c r="H865" s="116">
        <v>0</v>
      </c>
      <c r="I865" s="8">
        <v>3248</v>
      </c>
      <c r="J865" s="8">
        <v>3248</v>
      </c>
      <c r="K865" s="8" t="s">
        <v>3063</v>
      </c>
      <c r="L865" s="8">
        <v>37773732</v>
      </c>
      <c r="M865" s="38">
        <v>45378</v>
      </c>
      <c r="N865" s="8" t="s">
        <v>195</v>
      </c>
      <c r="O865" s="8" t="s">
        <v>21</v>
      </c>
      <c r="P865" s="8" t="s">
        <v>21</v>
      </c>
      <c r="Q865" s="8">
        <v>0</v>
      </c>
      <c r="R865" s="8">
        <v>141512</v>
      </c>
      <c r="S865" s="8">
        <v>141512</v>
      </c>
      <c r="T865" s="8">
        <v>131921</v>
      </c>
      <c r="U865" s="8">
        <v>168</v>
      </c>
      <c r="V865" s="8" t="s">
        <v>62</v>
      </c>
      <c r="W865" s="8" t="s">
        <v>62</v>
      </c>
      <c r="X865" s="8" t="s">
        <v>276</v>
      </c>
      <c r="Z865" s="8" t="s">
        <v>3067</v>
      </c>
      <c r="AA865" s="8">
        <v>0.04</v>
      </c>
      <c r="AB865" s="8" t="s">
        <v>552</v>
      </c>
      <c r="AC865" s="8">
        <v>1.7000000000000001E-2</v>
      </c>
      <c r="AD865" s="8">
        <v>5660.4800000000005</v>
      </c>
      <c r="AE865" s="8">
        <v>842.33333333333337</v>
      </c>
      <c r="AF865" s="8">
        <v>2405.7040000000002</v>
      </c>
      <c r="AG865" s="8">
        <v>3248.0373333333337</v>
      </c>
      <c r="AH865" s="8">
        <v>0.03</v>
      </c>
      <c r="AI865" s="8">
        <v>4245.3599999999997</v>
      </c>
    </row>
    <row r="866" spans="1:35" x14ac:dyDescent="0.25">
      <c r="A866" s="8" t="s">
        <v>2127</v>
      </c>
      <c r="B866" s="8" t="s">
        <v>37</v>
      </c>
      <c r="C866" s="8" t="s">
        <v>37</v>
      </c>
      <c r="D866" s="8" t="s">
        <v>99</v>
      </c>
      <c r="E866" s="8" t="s">
        <v>925</v>
      </c>
      <c r="F866" s="8" t="s">
        <v>2392</v>
      </c>
      <c r="G866" s="8" t="s">
        <v>2612</v>
      </c>
      <c r="H866" s="116">
        <v>23245</v>
      </c>
      <c r="I866" s="8">
        <v>22360</v>
      </c>
      <c r="J866" s="8">
        <v>-885</v>
      </c>
      <c r="K866" s="8" t="s">
        <v>3064</v>
      </c>
      <c r="L866" s="8">
        <v>34107685</v>
      </c>
      <c r="M866" s="38">
        <v>45378</v>
      </c>
      <c r="N866" s="8" t="s">
        <v>195</v>
      </c>
      <c r="O866" s="8" t="s">
        <v>128</v>
      </c>
      <c r="P866" s="8" t="s">
        <v>128</v>
      </c>
      <c r="Q866" s="8">
        <v>833030.18</v>
      </c>
      <c r="R866" s="8">
        <v>974163</v>
      </c>
      <c r="S866" s="8">
        <v>141132.81999999995</v>
      </c>
      <c r="T866" s="8">
        <v>81583.039999999994</v>
      </c>
      <c r="U866" s="8">
        <v>168</v>
      </c>
      <c r="V866" s="8" t="s">
        <v>63</v>
      </c>
      <c r="W866" s="8" t="s">
        <v>63</v>
      </c>
      <c r="X866" s="8" t="s">
        <v>277</v>
      </c>
      <c r="Z866" s="8" t="s">
        <v>3069</v>
      </c>
      <c r="AA866" s="8">
        <v>0.04</v>
      </c>
      <c r="AB866" s="8" t="s">
        <v>552</v>
      </c>
      <c r="AC866" s="8">
        <v>1.7000000000000001E-2</v>
      </c>
      <c r="AD866" s="8">
        <v>38966.520000000004</v>
      </c>
      <c r="AE866" s="8">
        <v>5798.5892857142853</v>
      </c>
      <c r="AF866" s="8">
        <v>16560.771000000001</v>
      </c>
      <c r="AG866" s="8">
        <v>22359.360285714287</v>
      </c>
      <c r="AH866" s="8">
        <v>0.03</v>
      </c>
      <c r="AI866" s="8">
        <v>4233.984599999998</v>
      </c>
    </row>
    <row r="867" spans="1:35" x14ac:dyDescent="0.25">
      <c r="A867" s="8" t="s">
        <v>2127</v>
      </c>
      <c r="B867" s="8" t="s">
        <v>45</v>
      </c>
      <c r="C867" s="8" t="s">
        <v>184</v>
      </c>
      <c r="D867" s="180" t="s">
        <v>101</v>
      </c>
      <c r="E867" s="8" t="s">
        <v>212</v>
      </c>
      <c r="F867" s="8" t="s">
        <v>804</v>
      </c>
      <c r="G867" s="8" t="s">
        <v>568</v>
      </c>
      <c r="H867" s="116">
        <v>0</v>
      </c>
      <c r="I867" s="8">
        <v>4350</v>
      </c>
      <c r="J867" s="8">
        <v>4350</v>
      </c>
      <c r="K867" s="8" t="s">
        <v>2270</v>
      </c>
      <c r="L867" s="8">
        <v>23894081</v>
      </c>
      <c r="M867" s="38">
        <v>45378</v>
      </c>
      <c r="N867" s="8" t="s">
        <v>195</v>
      </c>
      <c r="O867" s="8" t="s">
        <v>148</v>
      </c>
      <c r="P867" s="8" t="s">
        <v>252</v>
      </c>
      <c r="Q867" s="8">
        <v>0</v>
      </c>
      <c r="R867" s="8">
        <v>161445</v>
      </c>
      <c r="S867" s="8">
        <v>161445</v>
      </c>
      <c r="T867" s="8">
        <v>152272</v>
      </c>
      <c r="U867" s="8">
        <v>144</v>
      </c>
      <c r="V867" s="8" t="s">
        <v>62</v>
      </c>
      <c r="W867" s="8" t="s">
        <v>62</v>
      </c>
      <c r="X867" s="8" t="s">
        <v>276</v>
      </c>
      <c r="Z867" s="8" t="s">
        <v>3070</v>
      </c>
      <c r="AA867" s="8">
        <v>0.03</v>
      </c>
      <c r="AB867" s="8" t="s">
        <v>552</v>
      </c>
      <c r="AC867" s="8">
        <v>0.02</v>
      </c>
      <c r="AD867" s="8">
        <v>4843.3499999999995</v>
      </c>
      <c r="AE867" s="8">
        <v>1121.1458333333333</v>
      </c>
      <c r="AF867" s="8">
        <v>3228.9</v>
      </c>
      <c r="AG867" s="8">
        <v>4350.0458333333336</v>
      </c>
      <c r="AH867" s="8">
        <v>0.06</v>
      </c>
      <c r="AI867" s="8">
        <v>9686.6999999999989</v>
      </c>
    </row>
    <row r="868" spans="1:35" x14ac:dyDescent="0.25">
      <c r="A868" s="8" t="s">
        <v>2127</v>
      </c>
      <c r="B868" s="8" t="s">
        <v>29</v>
      </c>
      <c r="C868" s="8" t="s">
        <v>29</v>
      </c>
      <c r="D868" s="8" t="s">
        <v>168</v>
      </c>
      <c r="E868" s="8" t="s">
        <v>454</v>
      </c>
      <c r="F868" s="8" t="s">
        <v>635</v>
      </c>
      <c r="G868" s="8" t="s">
        <v>636</v>
      </c>
      <c r="H868" s="116">
        <v>7632</v>
      </c>
      <c r="I868" s="8">
        <v>24896</v>
      </c>
      <c r="J868" s="8">
        <v>17264</v>
      </c>
      <c r="K868" s="8" t="s">
        <v>2649</v>
      </c>
      <c r="L868" s="8">
        <v>23041440</v>
      </c>
      <c r="M868" s="38">
        <v>45378</v>
      </c>
      <c r="N868" s="8" t="s">
        <v>195</v>
      </c>
      <c r="O868" s="8" t="s">
        <v>148</v>
      </c>
      <c r="P868" s="8" t="s">
        <v>264</v>
      </c>
      <c r="Q868" s="8">
        <v>222094</v>
      </c>
      <c r="R868" s="8">
        <v>1075984</v>
      </c>
      <c r="S868" s="8">
        <v>853890</v>
      </c>
      <c r="T868" s="8">
        <v>80710</v>
      </c>
      <c r="U868" s="8">
        <v>168</v>
      </c>
      <c r="V868" s="8" t="s">
        <v>64</v>
      </c>
      <c r="W868" s="8" t="s">
        <v>64</v>
      </c>
      <c r="X868" s="8" t="s">
        <v>276</v>
      </c>
      <c r="Y868" s="8" t="s">
        <v>3065</v>
      </c>
      <c r="Z868" s="8" t="s">
        <v>2655</v>
      </c>
      <c r="AA868" s="8">
        <v>0.04</v>
      </c>
      <c r="AB868" s="8" t="s">
        <v>552</v>
      </c>
      <c r="AC868" s="8">
        <v>1.7000000000000001E-2</v>
      </c>
      <c r="AD868" s="8">
        <v>43039.360000000001</v>
      </c>
      <c r="AE868" s="8">
        <v>6404.666666666667</v>
      </c>
      <c r="AF868" s="8">
        <v>18291.728000000003</v>
      </c>
      <c r="AG868" s="8">
        <v>24696.394666666671</v>
      </c>
      <c r="AH868" s="8">
        <v>0.03</v>
      </c>
      <c r="AI868" s="8">
        <v>25616.7</v>
      </c>
    </row>
    <row r="869" spans="1:35" x14ac:dyDescent="0.25">
      <c r="A869" s="8" t="s">
        <v>2127</v>
      </c>
      <c r="B869" s="8" t="s">
        <v>38</v>
      </c>
      <c r="C869" s="8" t="s">
        <v>38</v>
      </c>
      <c r="D869" s="8" t="s">
        <v>101</v>
      </c>
      <c r="E869" s="8" t="s">
        <v>883</v>
      </c>
      <c r="F869" s="8" t="s">
        <v>634</v>
      </c>
      <c r="G869" s="8" t="s">
        <v>630</v>
      </c>
      <c r="H869" s="116">
        <v>2085</v>
      </c>
      <c r="I869" s="8">
        <v>2195</v>
      </c>
      <c r="J869" s="8">
        <v>110</v>
      </c>
      <c r="K869" s="8" t="s">
        <v>3071</v>
      </c>
      <c r="L869" s="8">
        <v>31204459</v>
      </c>
      <c r="M869" s="38">
        <v>45378</v>
      </c>
      <c r="N869" s="8" t="s">
        <v>195</v>
      </c>
      <c r="O869" s="8" t="s">
        <v>128</v>
      </c>
      <c r="P869" s="8" t="s">
        <v>128</v>
      </c>
      <c r="Q869" s="8">
        <v>62824</v>
      </c>
      <c r="R869" s="8">
        <v>81465</v>
      </c>
      <c r="S869" s="8">
        <v>18641</v>
      </c>
      <c r="T869" s="8">
        <v>13467</v>
      </c>
      <c r="U869" s="8">
        <v>144</v>
      </c>
      <c r="V869" s="8" t="s">
        <v>63</v>
      </c>
      <c r="W869" s="8" t="s">
        <v>63</v>
      </c>
      <c r="X869" s="8" t="s">
        <v>277</v>
      </c>
      <c r="Z869" s="8" t="s">
        <v>3072</v>
      </c>
      <c r="AA869" s="8">
        <v>0.03</v>
      </c>
      <c r="AB869" s="8" t="s">
        <v>552</v>
      </c>
      <c r="AC869" s="8">
        <v>0.02</v>
      </c>
      <c r="AD869" s="8">
        <v>2443.9499999999998</v>
      </c>
      <c r="AE869" s="8">
        <v>565.72916666666663</v>
      </c>
      <c r="AF869" s="8">
        <v>1629.3</v>
      </c>
      <c r="AG869" s="8">
        <v>2195.0291666666667</v>
      </c>
      <c r="AH869" s="8">
        <v>0.06</v>
      </c>
      <c r="AI869" s="8">
        <v>1118.46</v>
      </c>
    </row>
    <row r="870" spans="1:35" x14ac:dyDescent="0.25">
      <c r="A870" s="8" t="s">
        <v>2127</v>
      </c>
      <c r="B870" s="8" t="s">
        <v>24</v>
      </c>
      <c r="C870" s="8" t="s">
        <v>24</v>
      </c>
      <c r="D870" s="8" t="s">
        <v>420</v>
      </c>
      <c r="E870" s="8" t="s">
        <v>532</v>
      </c>
      <c r="F870" s="8" t="s">
        <v>853</v>
      </c>
      <c r="G870" s="8" t="s">
        <v>854</v>
      </c>
      <c r="H870" s="116">
        <v>0</v>
      </c>
      <c r="I870" s="8">
        <v>4255</v>
      </c>
      <c r="J870" s="8">
        <v>4255</v>
      </c>
      <c r="K870" s="8" t="s">
        <v>3073</v>
      </c>
      <c r="L870" s="8">
        <v>34189437</v>
      </c>
      <c r="M870" s="38">
        <v>45378</v>
      </c>
      <c r="N870" s="8" t="s">
        <v>195</v>
      </c>
      <c r="O870" s="8" t="s">
        <v>21</v>
      </c>
      <c r="P870" s="8" t="s">
        <v>21</v>
      </c>
      <c r="Q870" s="8">
        <v>0</v>
      </c>
      <c r="R870" s="8">
        <v>138000</v>
      </c>
      <c r="S870" s="8">
        <v>138000</v>
      </c>
      <c r="T870" s="8">
        <v>130000</v>
      </c>
      <c r="U870" s="8">
        <v>120</v>
      </c>
      <c r="V870" s="8" t="s">
        <v>62</v>
      </c>
      <c r="W870" s="8" t="s">
        <v>62</v>
      </c>
      <c r="X870" s="8" t="s">
        <v>276</v>
      </c>
      <c r="Z870" s="8" t="s">
        <v>3074</v>
      </c>
      <c r="AA870" s="8">
        <v>0.03</v>
      </c>
      <c r="AB870" s="8" t="s">
        <v>552</v>
      </c>
      <c r="AC870" s="8">
        <v>2.2499999999999999E-2</v>
      </c>
      <c r="AD870" s="8">
        <v>4140</v>
      </c>
      <c r="AE870" s="8">
        <v>1150</v>
      </c>
      <c r="AF870" s="8">
        <v>3105</v>
      </c>
      <c r="AG870" s="8">
        <v>4255</v>
      </c>
      <c r="AH870" s="8">
        <v>0.06</v>
      </c>
      <c r="AI870" s="8">
        <v>8280</v>
      </c>
    </row>
    <row r="871" spans="1:35" x14ac:dyDescent="0.25">
      <c r="A871" s="8" t="s">
        <v>2127</v>
      </c>
      <c r="B871" s="8" t="s">
        <v>184</v>
      </c>
      <c r="C871" s="8" t="s">
        <v>184</v>
      </c>
      <c r="D871" s="180" t="s">
        <v>101</v>
      </c>
      <c r="E871" s="8" t="s">
        <v>212</v>
      </c>
      <c r="F871" s="8" t="s">
        <v>804</v>
      </c>
      <c r="G871" s="8" t="s">
        <v>568</v>
      </c>
      <c r="H871" s="116">
        <v>0</v>
      </c>
      <c r="I871" s="8">
        <v>1700</v>
      </c>
      <c r="J871" s="8">
        <v>1700</v>
      </c>
      <c r="K871" s="8" t="s">
        <v>3075</v>
      </c>
      <c r="L871" s="8">
        <v>20015406</v>
      </c>
      <c r="M871" s="38">
        <v>45379</v>
      </c>
      <c r="N871" s="8" t="s">
        <v>195</v>
      </c>
      <c r="O871" s="8" t="s">
        <v>148</v>
      </c>
      <c r="P871" s="8" t="s">
        <v>252</v>
      </c>
      <c r="Q871" s="8">
        <v>0</v>
      </c>
      <c r="R871" s="8">
        <v>55135</v>
      </c>
      <c r="S871" s="8">
        <v>55135</v>
      </c>
      <c r="T871" s="8">
        <v>51295.35</v>
      </c>
      <c r="U871" s="8">
        <v>120</v>
      </c>
      <c r="V871" s="8" t="s">
        <v>62</v>
      </c>
      <c r="W871" s="8" t="s">
        <v>62</v>
      </c>
      <c r="X871" s="8" t="s">
        <v>276</v>
      </c>
      <c r="Z871" s="8" t="s">
        <v>3088</v>
      </c>
      <c r="AA871" s="8">
        <v>0.03</v>
      </c>
      <c r="AB871" s="8" t="s">
        <v>552</v>
      </c>
      <c r="AC871" s="8">
        <v>2.2499999999999999E-2</v>
      </c>
      <c r="AD871" s="8">
        <v>1654.05</v>
      </c>
      <c r="AE871" s="8">
        <v>459.45833333333331</v>
      </c>
      <c r="AF871" s="8">
        <v>1240.5374999999999</v>
      </c>
      <c r="AG871" s="8">
        <v>1699.9958333333332</v>
      </c>
      <c r="AH871" s="8">
        <v>0.06</v>
      </c>
      <c r="AI871" s="8">
        <v>3308.1</v>
      </c>
    </row>
    <row r="872" spans="1:35" x14ac:dyDescent="0.25">
      <c r="A872" s="8" t="s">
        <v>2127</v>
      </c>
      <c r="B872" s="8" t="s">
        <v>24</v>
      </c>
      <c r="C872" s="8" t="s">
        <v>24</v>
      </c>
      <c r="D872" s="8" t="s">
        <v>420</v>
      </c>
      <c r="E872" s="8" t="s">
        <v>532</v>
      </c>
      <c r="F872" s="8" t="s">
        <v>3076</v>
      </c>
      <c r="G872" s="8" t="s">
        <v>3090</v>
      </c>
      <c r="H872" s="116">
        <v>0</v>
      </c>
      <c r="I872" s="8">
        <v>1233</v>
      </c>
      <c r="J872" s="8">
        <v>1233</v>
      </c>
      <c r="K872" s="8" t="s">
        <v>3077</v>
      </c>
      <c r="L872" s="8">
        <v>38363222</v>
      </c>
      <c r="M872" s="38">
        <v>45379</v>
      </c>
      <c r="N872" s="8" t="s">
        <v>195</v>
      </c>
      <c r="O872" s="8" t="s">
        <v>21</v>
      </c>
      <c r="P872" s="8" t="s">
        <v>21</v>
      </c>
      <c r="Q872" s="8">
        <v>0</v>
      </c>
      <c r="R872" s="8">
        <v>40000</v>
      </c>
      <c r="S872" s="8">
        <v>40000</v>
      </c>
      <c r="T872" s="8">
        <v>37800</v>
      </c>
      <c r="U872" s="8">
        <v>120</v>
      </c>
      <c r="V872" s="8" t="s">
        <v>62</v>
      </c>
      <c r="W872" s="8" t="s">
        <v>62</v>
      </c>
      <c r="X872" s="8" t="s">
        <v>276</v>
      </c>
      <c r="Z872" s="8" t="s">
        <v>3089</v>
      </c>
      <c r="AA872" s="8">
        <v>0.03</v>
      </c>
      <c r="AB872" s="8" t="s">
        <v>552</v>
      </c>
      <c r="AC872" s="8">
        <v>2.2499999999999999E-2</v>
      </c>
      <c r="AD872" s="8">
        <v>1200</v>
      </c>
      <c r="AE872" s="8">
        <v>333.33333333333331</v>
      </c>
      <c r="AF872" s="8">
        <v>900</v>
      </c>
      <c r="AG872" s="8">
        <v>1233.3333333333333</v>
      </c>
      <c r="AH872" s="8">
        <v>0.06</v>
      </c>
      <c r="AI872" s="8">
        <v>2400</v>
      </c>
    </row>
    <row r="873" spans="1:35" x14ac:dyDescent="0.25">
      <c r="A873" s="8" t="s">
        <v>2127</v>
      </c>
      <c r="B873" s="8" t="s">
        <v>39</v>
      </c>
      <c r="C873" s="8" t="s">
        <v>39</v>
      </c>
      <c r="D873" s="8" t="s">
        <v>167</v>
      </c>
      <c r="E873" s="8" t="s">
        <v>451</v>
      </c>
      <c r="F873" s="8" t="s">
        <v>3078</v>
      </c>
      <c r="G873" s="8" t="s">
        <v>3092</v>
      </c>
      <c r="H873" s="116">
        <v>0</v>
      </c>
      <c r="I873" s="8">
        <v>899</v>
      </c>
      <c r="J873" s="8">
        <v>899</v>
      </c>
      <c r="K873" s="8" t="s">
        <v>3079</v>
      </c>
      <c r="L873" s="8">
        <v>27779499</v>
      </c>
      <c r="M873" s="38">
        <v>45379</v>
      </c>
      <c r="N873" s="8" t="s">
        <v>195</v>
      </c>
      <c r="O873" s="8" t="s">
        <v>148</v>
      </c>
      <c r="P873" s="8" t="s">
        <v>258</v>
      </c>
      <c r="Q873" s="8">
        <v>0</v>
      </c>
      <c r="R873" s="8">
        <v>21016</v>
      </c>
      <c r="S873" s="8">
        <v>21016</v>
      </c>
      <c r="T873" s="8">
        <v>18865</v>
      </c>
      <c r="U873" s="8">
        <v>108</v>
      </c>
      <c r="V873" s="8" t="s">
        <v>62</v>
      </c>
      <c r="W873" s="8" t="s">
        <v>62</v>
      </c>
      <c r="X873" s="8" t="s">
        <v>276</v>
      </c>
      <c r="Z873" s="8" t="s">
        <v>3091</v>
      </c>
      <c r="AA873" s="8">
        <v>0.03</v>
      </c>
      <c r="AB873" s="8" t="s">
        <v>552</v>
      </c>
      <c r="AC873" s="8">
        <v>2.4E-2</v>
      </c>
      <c r="AD873" s="8">
        <v>630.48</v>
      </c>
      <c r="AE873" s="8">
        <v>194.59259259259258</v>
      </c>
      <c r="AF873" s="8">
        <v>504.38400000000001</v>
      </c>
      <c r="AG873" s="8">
        <v>698.97659259259262</v>
      </c>
      <c r="AH873" s="8">
        <v>0.06</v>
      </c>
      <c r="AI873" s="8">
        <v>1260.96</v>
      </c>
    </row>
    <row r="874" spans="1:35" x14ac:dyDescent="0.25">
      <c r="A874" s="8" t="s">
        <v>2127</v>
      </c>
      <c r="B874" s="8" t="s">
        <v>49</v>
      </c>
      <c r="C874" s="8" t="s">
        <v>49</v>
      </c>
      <c r="D874" s="8" t="s">
        <v>133</v>
      </c>
      <c r="E874" s="8" t="s">
        <v>929</v>
      </c>
      <c r="F874" s="8" t="s">
        <v>3080</v>
      </c>
      <c r="G874" s="8" t="s">
        <v>3081</v>
      </c>
      <c r="H874" s="116">
        <v>0</v>
      </c>
      <c r="I874" s="8">
        <v>3019</v>
      </c>
      <c r="J874" s="8">
        <v>3019</v>
      </c>
      <c r="K874" s="8" t="s">
        <v>3082</v>
      </c>
      <c r="L874" s="8">
        <v>30814650</v>
      </c>
      <c r="M874" s="38">
        <v>45379</v>
      </c>
      <c r="N874" s="8" t="s">
        <v>195</v>
      </c>
      <c r="O874" s="8" t="s">
        <v>128</v>
      </c>
      <c r="P874" s="8" t="s">
        <v>128</v>
      </c>
      <c r="Q874" s="8">
        <v>0</v>
      </c>
      <c r="R874" s="8">
        <v>131535</v>
      </c>
      <c r="S874" s="8">
        <v>131535</v>
      </c>
      <c r="T874" s="8">
        <v>15022</v>
      </c>
      <c r="U874" s="8">
        <v>168</v>
      </c>
      <c r="V874" s="8" t="s">
        <v>64</v>
      </c>
      <c r="W874" s="8" t="s">
        <v>64</v>
      </c>
      <c r="X874" s="8" t="s">
        <v>276</v>
      </c>
      <c r="Y874" s="8" t="s">
        <v>3083</v>
      </c>
      <c r="Z874" s="8" t="s">
        <v>3093</v>
      </c>
      <c r="AA874" s="8">
        <v>0.04</v>
      </c>
      <c r="AB874" s="8" t="s">
        <v>552</v>
      </c>
      <c r="AC874" s="8">
        <v>1.7000000000000001E-2</v>
      </c>
      <c r="AD874" s="8">
        <v>5261.4000000000005</v>
      </c>
      <c r="AE874" s="8">
        <v>782.94642857142856</v>
      </c>
      <c r="AF874" s="8">
        <v>2236.0950000000003</v>
      </c>
      <c r="AG874" s="8">
        <v>3019.0414285714287</v>
      </c>
      <c r="AH874" s="8">
        <v>0.03</v>
      </c>
      <c r="AI874" s="8">
        <v>3946.0499999999997</v>
      </c>
    </row>
    <row r="875" spans="1:35" x14ac:dyDescent="0.25">
      <c r="A875" s="8" t="s">
        <v>2127</v>
      </c>
      <c r="B875" s="8" t="s">
        <v>49</v>
      </c>
      <c r="C875" s="8" t="s">
        <v>49</v>
      </c>
      <c r="D875" s="8" t="s">
        <v>133</v>
      </c>
      <c r="E875" s="8" t="s">
        <v>458</v>
      </c>
      <c r="F875" s="8" t="s">
        <v>1418</v>
      </c>
      <c r="G875" s="8" t="s">
        <v>1423</v>
      </c>
      <c r="H875" s="116">
        <v>0</v>
      </c>
      <c r="I875" s="8">
        <v>18362</v>
      </c>
      <c r="J875" s="8">
        <v>18362</v>
      </c>
      <c r="K875" s="8" t="s">
        <v>3084</v>
      </c>
      <c r="L875" s="8">
        <v>23343951</v>
      </c>
      <c r="M875" s="38">
        <v>45379</v>
      </c>
      <c r="N875" s="8" t="s">
        <v>195</v>
      </c>
      <c r="O875" s="8" t="s">
        <v>173</v>
      </c>
      <c r="P875" s="8" t="s">
        <v>479</v>
      </c>
      <c r="Q875" s="8">
        <v>0</v>
      </c>
      <c r="R875" s="8">
        <v>800000</v>
      </c>
      <c r="S875" s="8">
        <v>800000</v>
      </c>
      <c r="T875" s="8">
        <v>27261</v>
      </c>
      <c r="U875" s="8">
        <v>168</v>
      </c>
      <c r="V875" s="8" t="s">
        <v>64</v>
      </c>
      <c r="W875" s="8" t="s">
        <v>64</v>
      </c>
      <c r="X875" s="8" t="s">
        <v>276</v>
      </c>
      <c r="Y875" s="8" t="s">
        <v>3085</v>
      </c>
      <c r="Z875" s="8" t="s">
        <v>2669</v>
      </c>
      <c r="AA875" s="8">
        <v>0.04</v>
      </c>
      <c r="AB875" s="8" t="s">
        <v>552</v>
      </c>
      <c r="AC875" s="8">
        <v>1.7000000000000001E-2</v>
      </c>
      <c r="AD875" s="8">
        <v>32000</v>
      </c>
      <c r="AE875" s="8">
        <v>4761.9047619047615</v>
      </c>
      <c r="AF875" s="8">
        <v>13600.000000000002</v>
      </c>
      <c r="AG875" s="8">
        <v>18361.904761904763</v>
      </c>
      <c r="AH875" s="8">
        <v>0.03</v>
      </c>
      <c r="AI875" s="8">
        <v>24000</v>
      </c>
    </row>
    <row r="876" spans="1:35" x14ac:dyDescent="0.25">
      <c r="A876" s="8" t="s">
        <v>2127</v>
      </c>
      <c r="B876" s="8" t="s">
        <v>47</v>
      </c>
      <c r="C876" s="8" t="s">
        <v>47</v>
      </c>
      <c r="D876" s="8" t="s">
        <v>99</v>
      </c>
      <c r="E876" s="8" t="s">
        <v>405</v>
      </c>
      <c r="F876" s="8" t="s">
        <v>3086</v>
      </c>
      <c r="G876" s="8" t="s">
        <v>3095</v>
      </c>
      <c r="H876" s="116">
        <v>26460</v>
      </c>
      <c r="I876" s="8">
        <v>25439</v>
      </c>
      <c r="J876" s="8">
        <v>-1021</v>
      </c>
      <c r="K876" s="8" t="s">
        <v>3087</v>
      </c>
      <c r="L876" s="8">
        <v>22785001</v>
      </c>
      <c r="M876" s="38">
        <v>45379</v>
      </c>
      <c r="N876" s="8" t="s">
        <v>195</v>
      </c>
      <c r="O876" s="8" t="s">
        <v>173</v>
      </c>
      <c r="P876" s="8" t="s">
        <v>468</v>
      </c>
      <c r="Q876" s="8">
        <v>956893.78</v>
      </c>
      <c r="R876" s="8">
        <v>1042155</v>
      </c>
      <c r="S876" s="8">
        <v>85261.219999999972</v>
      </c>
      <c r="T876" s="8">
        <v>21631.919999999998</v>
      </c>
      <c r="U876" s="8">
        <v>156</v>
      </c>
      <c r="V876" s="8" t="s">
        <v>63</v>
      </c>
      <c r="W876" s="8" t="s">
        <v>63</v>
      </c>
      <c r="X876" s="8" t="s">
        <v>277</v>
      </c>
      <c r="Z876" s="8" t="s">
        <v>3094</v>
      </c>
      <c r="AA876" s="8">
        <v>0.04</v>
      </c>
      <c r="AB876" s="8" t="s">
        <v>552</v>
      </c>
      <c r="AC876" s="8">
        <v>1.7999999999999999E-2</v>
      </c>
      <c r="AD876" s="8">
        <v>41686.200000000004</v>
      </c>
      <c r="AE876" s="8">
        <v>6680.4807692307695</v>
      </c>
      <c r="AF876" s="8">
        <v>18758.789999999997</v>
      </c>
      <c r="AG876" s="8">
        <v>25439.270769230767</v>
      </c>
      <c r="AH876" s="8">
        <v>0.03</v>
      </c>
      <c r="AI876" s="8">
        <v>2557.8365999999992</v>
      </c>
    </row>
    <row r="877" spans="1:35" x14ac:dyDescent="0.25">
      <c r="A877" s="8" t="s">
        <v>2127</v>
      </c>
      <c r="B877" s="8" t="s">
        <v>39</v>
      </c>
      <c r="C877" s="8" t="s">
        <v>39</v>
      </c>
      <c r="D877" s="8" t="s">
        <v>167</v>
      </c>
      <c r="E877" s="8" t="s">
        <v>451</v>
      </c>
      <c r="F877" s="8" t="s">
        <v>859</v>
      </c>
      <c r="G877" s="8" t="s">
        <v>584</v>
      </c>
      <c r="H877" s="116">
        <v>0</v>
      </c>
      <c r="I877" s="8">
        <v>19537</v>
      </c>
      <c r="J877" s="8">
        <v>19537</v>
      </c>
      <c r="K877" s="8" t="s">
        <v>2152</v>
      </c>
      <c r="L877" s="8">
        <v>26665114</v>
      </c>
      <c r="M877" s="38">
        <v>45379</v>
      </c>
      <c r="N877" s="8" t="s">
        <v>195</v>
      </c>
      <c r="O877" s="8" t="s">
        <v>148</v>
      </c>
      <c r="P877" s="8" t="s">
        <v>258</v>
      </c>
      <c r="Q877" s="8">
        <v>0</v>
      </c>
      <c r="R877" s="8">
        <v>842497</v>
      </c>
      <c r="S877" s="8">
        <v>842497</v>
      </c>
      <c r="T877" s="8">
        <v>289015</v>
      </c>
      <c r="U877" s="8">
        <v>168</v>
      </c>
      <c r="V877" s="8" t="s">
        <v>64</v>
      </c>
      <c r="W877" s="8" t="s">
        <v>64</v>
      </c>
      <c r="X877" s="8" t="s">
        <v>276</v>
      </c>
      <c r="Y877" s="8" t="s">
        <v>3085</v>
      </c>
      <c r="Z877" s="8" t="s">
        <v>2163</v>
      </c>
      <c r="AA877" s="8">
        <v>0.04</v>
      </c>
      <c r="AB877" s="8" t="s">
        <v>552</v>
      </c>
      <c r="AC877" s="8">
        <v>1.7000000000000001E-2</v>
      </c>
      <c r="AD877" s="8">
        <v>33699.879999999997</v>
      </c>
      <c r="AE877" s="8">
        <v>5014.8630952380954</v>
      </c>
      <c r="AF877" s="8">
        <v>14322.449000000001</v>
      </c>
      <c r="AG877" s="8">
        <v>19337.312095238096</v>
      </c>
      <c r="AH877" s="8">
        <v>0.03</v>
      </c>
      <c r="AI877" s="8">
        <v>25274.91</v>
      </c>
    </row>
    <row r="878" spans="1:35" x14ac:dyDescent="0.25">
      <c r="A878" s="8" t="s">
        <v>2127</v>
      </c>
      <c r="B878" s="8" t="s">
        <v>241</v>
      </c>
      <c r="C878" s="8" t="s">
        <v>241</v>
      </c>
      <c r="D878" s="180" t="s">
        <v>101</v>
      </c>
      <c r="E878" s="8" t="s">
        <v>489</v>
      </c>
      <c r="F878" s="8" t="s">
        <v>3096</v>
      </c>
      <c r="G878" s="8" t="s">
        <v>3101</v>
      </c>
      <c r="H878" s="116">
        <v>8480</v>
      </c>
      <c r="I878" s="8">
        <v>8280</v>
      </c>
      <c r="J878" s="8">
        <v>-200</v>
      </c>
      <c r="K878" s="8" t="s">
        <v>3097</v>
      </c>
      <c r="L878" s="8">
        <v>21233896</v>
      </c>
      <c r="M878" s="38">
        <v>45379</v>
      </c>
      <c r="N878" s="8" t="s">
        <v>195</v>
      </c>
      <c r="O878" s="8" t="s">
        <v>148</v>
      </c>
      <c r="P878" s="8" t="s">
        <v>613</v>
      </c>
      <c r="Q878" s="8">
        <v>308078</v>
      </c>
      <c r="R878" s="8">
        <v>360752</v>
      </c>
      <c r="S878" s="8">
        <v>52674</v>
      </c>
      <c r="T878" s="8">
        <v>29928.880000000001</v>
      </c>
      <c r="U878" s="8">
        <v>168</v>
      </c>
      <c r="V878" s="8" t="s">
        <v>63</v>
      </c>
      <c r="W878" s="8" t="s">
        <v>63</v>
      </c>
      <c r="X878" s="8" t="s">
        <v>277</v>
      </c>
      <c r="Z878" s="8" t="s">
        <v>3100</v>
      </c>
      <c r="AA878" s="8">
        <v>0.04</v>
      </c>
      <c r="AB878" s="8" t="s">
        <v>552</v>
      </c>
      <c r="AC878" s="8">
        <v>1.7000000000000001E-2</v>
      </c>
      <c r="AD878" s="8">
        <v>14430.08</v>
      </c>
      <c r="AE878" s="8">
        <v>2147.3333333333335</v>
      </c>
      <c r="AF878" s="8">
        <v>6132.7840000000006</v>
      </c>
      <c r="AG878" s="8">
        <v>8280.1173333333336</v>
      </c>
      <c r="AH878" s="8">
        <v>0.03</v>
      </c>
      <c r="AI878" s="8">
        <v>1580.22</v>
      </c>
    </row>
    <row r="879" spans="1:35" x14ac:dyDescent="0.25">
      <c r="A879" s="8" t="s">
        <v>2127</v>
      </c>
      <c r="B879" s="8" t="s">
        <v>29</v>
      </c>
      <c r="C879" s="8" t="s">
        <v>29</v>
      </c>
      <c r="D879" s="8" t="s">
        <v>168</v>
      </c>
      <c r="E879" s="8" t="s">
        <v>405</v>
      </c>
      <c r="F879" s="8" t="s">
        <v>3098</v>
      </c>
      <c r="G879" s="8" t="s">
        <v>3103</v>
      </c>
      <c r="H879" s="116">
        <v>0</v>
      </c>
      <c r="I879" s="8">
        <v>16500</v>
      </c>
      <c r="J879" s="8">
        <v>16500</v>
      </c>
      <c r="K879" s="8" t="s">
        <v>3099</v>
      </c>
      <c r="L879" s="8">
        <v>28708243</v>
      </c>
      <c r="M879" s="38">
        <v>45379</v>
      </c>
      <c r="N879" s="8" t="s">
        <v>195</v>
      </c>
      <c r="O879" s="8" t="s">
        <v>148</v>
      </c>
      <c r="P879" s="8" t="s">
        <v>339</v>
      </c>
      <c r="Q879" s="8">
        <v>0</v>
      </c>
      <c r="R879" s="8">
        <v>604958</v>
      </c>
      <c r="S879" s="8">
        <v>604958</v>
      </c>
      <c r="T879" s="8">
        <v>561510</v>
      </c>
      <c r="U879" s="8">
        <v>144</v>
      </c>
      <c r="V879" s="8" t="s">
        <v>62</v>
      </c>
      <c r="W879" s="8" t="s">
        <v>62</v>
      </c>
      <c r="X879" s="8" t="s">
        <v>276</v>
      </c>
      <c r="Z879" s="8" t="s">
        <v>3102</v>
      </c>
      <c r="AA879" s="8">
        <v>0.03</v>
      </c>
      <c r="AB879" s="8" t="s">
        <v>552</v>
      </c>
      <c r="AC879" s="8">
        <v>0.02</v>
      </c>
      <c r="AD879" s="8">
        <v>18148.739999999998</v>
      </c>
      <c r="AE879" s="8">
        <v>4201.0972222222226</v>
      </c>
      <c r="AF879" s="8">
        <v>12099.16</v>
      </c>
      <c r="AG879" s="8">
        <v>16300.257222222222</v>
      </c>
      <c r="AH879" s="8">
        <v>0.06</v>
      </c>
      <c r="AI879" s="8">
        <v>36297.479999999996</v>
      </c>
    </row>
    <row r="880" spans="1:35" x14ac:dyDescent="0.25">
      <c r="A880" s="8" t="s">
        <v>2127</v>
      </c>
      <c r="B880" s="8" t="s">
        <v>184</v>
      </c>
      <c r="C880" s="8" t="s">
        <v>184</v>
      </c>
      <c r="D880" s="180" t="s">
        <v>101</v>
      </c>
      <c r="E880" s="8" t="s">
        <v>499</v>
      </c>
      <c r="F880" s="8" t="s">
        <v>2528</v>
      </c>
      <c r="G880" s="8" t="s">
        <v>2531</v>
      </c>
      <c r="H880" s="116">
        <v>0</v>
      </c>
      <c r="I880" s="8">
        <v>841</v>
      </c>
      <c r="J880" s="8">
        <v>841</v>
      </c>
      <c r="K880" s="8" t="s">
        <v>3104</v>
      </c>
      <c r="L880" s="8">
        <v>40046769</v>
      </c>
      <c r="M880" s="38">
        <v>45379</v>
      </c>
      <c r="N880" s="8" t="s">
        <v>195</v>
      </c>
      <c r="O880" s="8" t="s">
        <v>21</v>
      </c>
      <c r="P880" s="8" t="s">
        <v>21</v>
      </c>
      <c r="Q880" s="8">
        <v>0</v>
      </c>
      <c r="R880" s="8">
        <v>25286</v>
      </c>
      <c r="S880" s="8">
        <v>25286</v>
      </c>
      <c r="T880" s="8">
        <v>22921</v>
      </c>
      <c r="U880" s="8">
        <v>108</v>
      </c>
      <c r="V880" s="8" t="s">
        <v>62</v>
      </c>
      <c r="W880" s="8" t="s">
        <v>62</v>
      </c>
      <c r="X880" s="8" t="s">
        <v>276</v>
      </c>
      <c r="Z880" s="8" t="s">
        <v>3105</v>
      </c>
      <c r="AA880" s="8">
        <v>0.03</v>
      </c>
      <c r="AB880" s="8" t="s">
        <v>552</v>
      </c>
      <c r="AC880" s="8">
        <v>2.4E-2</v>
      </c>
      <c r="AD880" s="8">
        <v>758.57999999999993</v>
      </c>
      <c r="AE880" s="8">
        <v>234.12962962962962</v>
      </c>
      <c r="AF880" s="8">
        <v>606.86400000000003</v>
      </c>
      <c r="AG880" s="8">
        <v>840.9936296296296</v>
      </c>
      <c r="AH880" s="8">
        <v>0.06</v>
      </c>
      <c r="AI880" s="8">
        <v>1517.1599999999999</v>
      </c>
    </row>
    <row r="881" spans="1:35" x14ac:dyDescent="0.25">
      <c r="A881" s="8" t="s">
        <v>2127</v>
      </c>
      <c r="B881" s="8" t="s">
        <v>31</v>
      </c>
      <c r="C881" s="8" t="s">
        <v>31</v>
      </c>
      <c r="D881" s="8" t="s">
        <v>101</v>
      </c>
      <c r="E881" s="8" t="s">
        <v>32</v>
      </c>
      <c r="F881" s="8" t="s">
        <v>550</v>
      </c>
      <c r="G881" s="8" t="s">
        <v>578</v>
      </c>
      <c r="H881" s="116">
        <v>24306</v>
      </c>
      <c r="I881" s="8">
        <v>23600</v>
      </c>
      <c r="J881" s="8">
        <v>-706</v>
      </c>
      <c r="K881" s="8" t="s">
        <v>3106</v>
      </c>
      <c r="L881" s="8">
        <v>23061690</v>
      </c>
      <c r="M881" s="38">
        <v>45379</v>
      </c>
      <c r="N881" s="8" t="s">
        <v>195</v>
      </c>
      <c r="O881" s="8" t="s">
        <v>327</v>
      </c>
      <c r="P881" s="8" t="s">
        <v>327</v>
      </c>
      <c r="Q881" s="8">
        <v>856022</v>
      </c>
      <c r="R881" s="8">
        <v>1028220</v>
      </c>
      <c r="S881" s="8">
        <v>172198</v>
      </c>
      <c r="T881" s="8">
        <v>109404</v>
      </c>
      <c r="U881" s="8">
        <v>168</v>
      </c>
      <c r="V881" s="8" t="s">
        <v>63</v>
      </c>
      <c r="W881" s="8" t="s">
        <v>63</v>
      </c>
      <c r="X881" s="8" t="s">
        <v>277</v>
      </c>
      <c r="Z881" s="8" t="s">
        <v>3110</v>
      </c>
      <c r="AA881" s="8">
        <v>0.04</v>
      </c>
      <c r="AB881" s="8" t="s">
        <v>552</v>
      </c>
      <c r="AC881" s="8">
        <v>1.7000000000000001E-2</v>
      </c>
      <c r="AD881" s="8">
        <v>41128.800000000003</v>
      </c>
      <c r="AE881" s="8">
        <v>6120.3571428571431</v>
      </c>
      <c r="AF881" s="8">
        <v>17479.740000000002</v>
      </c>
      <c r="AG881" s="8">
        <v>23600.097142857143</v>
      </c>
      <c r="AH881" s="8">
        <v>0.03</v>
      </c>
      <c r="AI881" s="8">
        <v>5165.9399999999996</v>
      </c>
    </row>
    <row r="882" spans="1:35" x14ac:dyDescent="0.25">
      <c r="A882" s="8" t="s">
        <v>2127</v>
      </c>
      <c r="B882" s="8" t="s">
        <v>49</v>
      </c>
      <c r="C882" s="8" t="s">
        <v>49</v>
      </c>
      <c r="D882" s="8" t="s">
        <v>133</v>
      </c>
      <c r="E882" s="8" t="s">
        <v>458</v>
      </c>
      <c r="F882" s="8" t="s">
        <v>3113</v>
      </c>
      <c r="G882" s="8" t="s">
        <v>3112</v>
      </c>
      <c r="H882" s="116">
        <v>0</v>
      </c>
      <c r="I882" s="8">
        <v>5333</v>
      </c>
      <c r="J882" s="8">
        <v>5333</v>
      </c>
      <c r="K882" s="8" t="s">
        <v>3107</v>
      </c>
      <c r="L882" s="8">
        <v>32586266</v>
      </c>
      <c r="M882" s="38">
        <v>45379</v>
      </c>
      <c r="N882" s="8" t="s">
        <v>195</v>
      </c>
      <c r="O882" s="8" t="s">
        <v>128</v>
      </c>
      <c r="P882" s="8" t="s">
        <v>128</v>
      </c>
      <c r="Q882" s="8">
        <v>0</v>
      </c>
      <c r="R882" s="8">
        <v>20000</v>
      </c>
      <c r="S882" s="8">
        <v>20000</v>
      </c>
      <c r="T882" s="8">
        <v>17900</v>
      </c>
      <c r="U882" s="8">
        <v>6</v>
      </c>
      <c r="V882" s="8" t="s">
        <v>62</v>
      </c>
      <c r="W882" s="8" t="s">
        <v>62</v>
      </c>
      <c r="X882" s="8" t="s">
        <v>276</v>
      </c>
      <c r="Z882" s="8" t="s">
        <v>3111</v>
      </c>
      <c r="AA882" s="8">
        <v>0.03</v>
      </c>
      <c r="AB882" s="8" t="s">
        <v>552</v>
      </c>
      <c r="AC882" s="8">
        <v>0.1</v>
      </c>
      <c r="AD882" s="8">
        <v>600</v>
      </c>
      <c r="AE882" s="8">
        <v>3333.3333333333335</v>
      </c>
      <c r="AF882" s="8">
        <v>2000</v>
      </c>
      <c r="AG882" s="8">
        <v>5333.3333333333339</v>
      </c>
      <c r="AH882" s="8">
        <v>0.06</v>
      </c>
      <c r="AI882" s="8">
        <v>1200</v>
      </c>
    </row>
    <row r="883" spans="1:35" x14ac:dyDescent="0.25">
      <c r="A883" s="8" t="s">
        <v>2127</v>
      </c>
      <c r="B883" s="8" t="s">
        <v>24</v>
      </c>
      <c r="C883" s="8" t="s">
        <v>24</v>
      </c>
      <c r="D883" s="8" t="s">
        <v>420</v>
      </c>
      <c r="E883" s="8" t="s">
        <v>421</v>
      </c>
      <c r="F883" s="8" t="s">
        <v>3108</v>
      </c>
      <c r="G883" s="8" t="s">
        <v>3115</v>
      </c>
      <c r="H883" s="116">
        <v>4217</v>
      </c>
      <c r="I883" s="8">
        <v>3877</v>
      </c>
      <c r="J883" s="8">
        <v>-340</v>
      </c>
      <c r="K883" s="8" t="s">
        <v>3109</v>
      </c>
      <c r="L883" s="8">
        <v>30161257</v>
      </c>
      <c r="M883" s="38">
        <v>45379</v>
      </c>
      <c r="N883" s="8" t="s">
        <v>195</v>
      </c>
      <c r="O883" s="8" t="s">
        <v>128</v>
      </c>
      <c r="P883" s="8" t="s">
        <v>128</v>
      </c>
      <c r="Q883" s="8">
        <v>137633</v>
      </c>
      <c r="R883" s="8">
        <v>168900</v>
      </c>
      <c r="S883" s="8">
        <v>31267</v>
      </c>
      <c r="T883" s="8">
        <v>20032</v>
      </c>
      <c r="U883" s="8">
        <v>168</v>
      </c>
      <c r="V883" s="8" t="s">
        <v>63</v>
      </c>
      <c r="W883" s="8" t="s">
        <v>63</v>
      </c>
      <c r="X883" s="8" t="s">
        <v>277</v>
      </c>
      <c r="Z883" s="8" t="s">
        <v>3114</v>
      </c>
      <c r="AA883" s="8">
        <v>0.04</v>
      </c>
      <c r="AB883" s="8" t="s">
        <v>552</v>
      </c>
      <c r="AC883" s="8">
        <v>1.7000000000000001E-2</v>
      </c>
      <c r="AD883" s="8">
        <v>6756</v>
      </c>
      <c r="AE883" s="8">
        <v>1005.3571428571429</v>
      </c>
      <c r="AF883" s="8">
        <v>2871.3</v>
      </c>
      <c r="AG883" s="8">
        <v>3876.6571428571433</v>
      </c>
      <c r="AH883" s="8">
        <v>0.03</v>
      </c>
      <c r="AI883" s="8">
        <v>938.01</v>
      </c>
    </row>
    <row r="884" spans="1:35" x14ac:dyDescent="0.25">
      <c r="A884" s="8" t="s">
        <v>2127</v>
      </c>
      <c r="B884" s="8" t="s">
        <v>38</v>
      </c>
      <c r="C884" s="8" t="s">
        <v>38</v>
      </c>
      <c r="D884" s="8" t="s">
        <v>101</v>
      </c>
      <c r="E884" s="8" t="s">
        <v>883</v>
      </c>
      <c r="F884" s="8" t="s">
        <v>255</v>
      </c>
      <c r="G884" s="8" t="s">
        <v>3119</v>
      </c>
      <c r="H884" s="116">
        <v>1757</v>
      </c>
      <c r="I884" s="8">
        <v>13220</v>
      </c>
      <c r="J884" s="8">
        <v>11463</v>
      </c>
      <c r="K884" s="8" t="s">
        <v>2660</v>
      </c>
      <c r="L884" s="8">
        <v>24470477</v>
      </c>
      <c r="M884" s="38">
        <v>45379</v>
      </c>
      <c r="N884" s="8" t="s">
        <v>195</v>
      </c>
      <c r="O884" s="8" t="s">
        <v>43</v>
      </c>
      <c r="P884" s="8" t="s">
        <v>43</v>
      </c>
      <c r="Q884" s="8">
        <v>57032</v>
      </c>
      <c r="R884" s="8">
        <v>575984</v>
      </c>
      <c r="S884" s="8">
        <v>518952</v>
      </c>
      <c r="T884" s="8">
        <v>97557</v>
      </c>
      <c r="U884" s="8">
        <v>168</v>
      </c>
      <c r="V884" s="8" t="s">
        <v>63</v>
      </c>
      <c r="W884" s="8" t="s">
        <v>63</v>
      </c>
      <c r="X884" s="8" t="s">
        <v>277</v>
      </c>
      <c r="Z884" s="8" t="s">
        <v>3118</v>
      </c>
      <c r="AA884" s="8">
        <v>0.04</v>
      </c>
      <c r="AB884" s="8" t="s">
        <v>552</v>
      </c>
      <c r="AC884" s="8">
        <v>1.7000000000000001E-2</v>
      </c>
      <c r="AD884" s="8">
        <v>23039.360000000001</v>
      </c>
      <c r="AE884" s="8">
        <v>3428.4761904761904</v>
      </c>
      <c r="AF884" s="8">
        <v>9791.728000000001</v>
      </c>
      <c r="AG884" s="8">
        <v>13220.204190476192</v>
      </c>
      <c r="AH884" s="8">
        <v>0.03</v>
      </c>
      <c r="AI884" s="8">
        <v>15568.56</v>
      </c>
    </row>
    <row r="885" spans="1:35" x14ac:dyDescent="0.25">
      <c r="A885" s="8" t="s">
        <v>2127</v>
      </c>
      <c r="B885" s="8" t="s">
        <v>29</v>
      </c>
      <c r="C885" s="8" t="s">
        <v>29</v>
      </c>
      <c r="D885" s="8" t="s">
        <v>168</v>
      </c>
      <c r="E885" s="8" t="s">
        <v>454</v>
      </c>
      <c r="F885" s="8" t="s">
        <v>845</v>
      </c>
      <c r="G885" s="8" t="s">
        <v>592</v>
      </c>
      <c r="H885" s="116">
        <v>0</v>
      </c>
      <c r="I885" s="8">
        <v>2156</v>
      </c>
      <c r="J885" s="8">
        <v>2156</v>
      </c>
      <c r="K885" s="8" t="s">
        <v>3116</v>
      </c>
      <c r="L885" s="8">
        <v>25728381</v>
      </c>
      <c r="M885" s="38">
        <v>45379</v>
      </c>
      <c r="N885" s="8" t="s">
        <v>195</v>
      </c>
      <c r="O885" s="8" t="s">
        <v>173</v>
      </c>
      <c r="P885" s="8" t="s">
        <v>328</v>
      </c>
      <c r="Q885" s="8">
        <v>0</v>
      </c>
      <c r="R885" s="8">
        <v>80000</v>
      </c>
      <c r="S885" s="8">
        <v>80000</v>
      </c>
      <c r="T885" s="8">
        <v>74900</v>
      </c>
      <c r="U885" s="8">
        <v>144</v>
      </c>
      <c r="V885" s="8" t="s">
        <v>62</v>
      </c>
      <c r="W885" s="8" t="s">
        <v>62</v>
      </c>
      <c r="X885" s="8" t="s">
        <v>276</v>
      </c>
      <c r="Z885" s="8" t="s">
        <v>3120</v>
      </c>
      <c r="AA885" s="8">
        <v>0.03</v>
      </c>
      <c r="AB885" s="8" t="s">
        <v>552</v>
      </c>
      <c r="AC885" s="8">
        <v>0.02</v>
      </c>
      <c r="AD885" s="8">
        <v>2400</v>
      </c>
      <c r="AE885" s="8">
        <v>555.55555555555554</v>
      </c>
      <c r="AF885" s="8">
        <v>1600</v>
      </c>
      <c r="AG885" s="8">
        <v>2155.5555555555557</v>
      </c>
      <c r="AH885" s="8">
        <v>0.06</v>
      </c>
      <c r="AI885" s="8">
        <v>4800</v>
      </c>
    </row>
    <row r="886" spans="1:35" x14ac:dyDescent="0.25">
      <c r="A886" s="8" t="s">
        <v>2127</v>
      </c>
      <c r="B886" s="8" t="s">
        <v>31</v>
      </c>
      <c r="C886" s="8" t="s">
        <v>31</v>
      </c>
      <c r="D886" s="8" t="s">
        <v>101</v>
      </c>
      <c r="E886" s="8" t="s">
        <v>32</v>
      </c>
      <c r="F886" s="8" t="s">
        <v>642</v>
      </c>
      <c r="G886" s="8" t="s">
        <v>1995</v>
      </c>
      <c r="H886" s="116">
        <v>0</v>
      </c>
      <c r="I886" s="8">
        <v>5389</v>
      </c>
      <c r="J886" s="8">
        <v>5389</v>
      </c>
      <c r="K886" s="8" t="s">
        <v>3117</v>
      </c>
      <c r="L886" s="8">
        <v>38763263</v>
      </c>
      <c r="M886" s="38">
        <v>45379</v>
      </c>
      <c r="N886" s="8" t="s">
        <v>195</v>
      </c>
      <c r="O886" s="8" t="s">
        <v>366</v>
      </c>
      <c r="P886" s="8" t="s">
        <v>331</v>
      </c>
      <c r="Q886" s="8">
        <v>0</v>
      </c>
      <c r="R886" s="8">
        <v>200000</v>
      </c>
      <c r="S886" s="8">
        <v>200000</v>
      </c>
      <c r="T886" s="8">
        <v>184900</v>
      </c>
      <c r="U886" s="8">
        <v>144</v>
      </c>
      <c r="V886" s="8" t="s">
        <v>62</v>
      </c>
      <c r="W886" s="8" t="s">
        <v>62</v>
      </c>
      <c r="X886" s="8" t="s">
        <v>276</v>
      </c>
      <c r="Z886" s="8" t="s">
        <v>3121</v>
      </c>
      <c r="AA886" s="8">
        <v>0.03</v>
      </c>
      <c r="AB886" s="8" t="s">
        <v>552</v>
      </c>
      <c r="AC886" s="8">
        <v>0.02</v>
      </c>
      <c r="AD886" s="8">
        <v>6000</v>
      </c>
      <c r="AE886" s="8">
        <v>1388.8888888888889</v>
      </c>
      <c r="AF886" s="8">
        <v>4000</v>
      </c>
      <c r="AG886" s="8">
        <v>5388.8888888888887</v>
      </c>
      <c r="AH886" s="8">
        <v>0.06</v>
      </c>
      <c r="AI886" s="8">
        <v>12000</v>
      </c>
    </row>
    <row r="887" spans="1:35" x14ac:dyDescent="0.25">
      <c r="A887" s="8" t="s">
        <v>2127</v>
      </c>
      <c r="B887" s="8" t="s">
        <v>24</v>
      </c>
      <c r="C887" s="8" t="s">
        <v>24</v>
      </c>
      <c r="D887" s="8" t="s">
        <v>420</v>
      </c>
      <c r="E887" s="8" t="s">
        <v>200</v>
      </c>
      <c r="F887" s="8" t="s">
        <v>3048</v>
      </c>
      <c r="G887" s="8" t="s">
        <v>3141</v>
      </c>
      <c r="H887" s="116">
        <v>0</v>
      </c>
      <c r="I887" s="8">
        <v>6540</v>
      </c>
      <c r="J887" s="8">
        <v>6540</v>
      </c>
      <c r="K887" s="8" t="s">
        <v>3122</v>
      </c>
      <c r="L887" s="8">
        <v>21842526</v>
      </c>
      <c r="M887" s="38">
        <v>45381</v>
      </c>
      <c r="N887" s="8" t="s">
        <v>195</v>
      </c>
      <c r="O887" s="8" t="s">
        <v>43</v>
      </c>
      <c r="P887" s="8" t="s">
        <v>43</v>
      </c>
      <c r="Q887" s="8">
        <v>0</v>
      </c>
      <c r="R887" s="8">
        <v>40040</v>
      </c>
      <c r="S887" s="8">
        <v>40040</v>
      </c>
      <c r="T887" s="8">
        <v>36938</v>
      </c>
      <c r="U887" s="8">
        <v>12</v>
      </c>
      <c r="V887" s="8" t="s">
        <v>62</v>
      </c>
      <c r="W887" s="8" t="s">
        <v>62</v>
      </c>
      <c r="X887" s="8" t="s">
        <v>276</v>
      </c>
      <c r="Z887" s="8" t="s">
        <v>3140</v>
      </c>
      <c r="AA887" s="8">
        <v>0.03</v>
      </c>
      <c r="AB887" s="8" t="s">
        <v>552</v>
      </c>
      <c r="AC887" s="8">
        <v>0.08</v>
      </c>
      <c r="AD887" s="8">
        <v>1201.2</v>
      </c>
      <c r="AE887" s="8">
        <v>3336.6666666666665</v>
      </c>
      <c r="AF887" s="8">
        <v>3203.2000000000003</v>
      </c>
      <c r="AG887" s="8">
        <v>6539.8666666666668</v>
      </c>
      <c r="AH887" s="8">
        <v>0.06</v>
      </c>
      <c r="AI887" s="8">
        <v>2402.4</v>
      </c>
    </row>
    <row r="888" spans="1:35" x14ac:dyDescent="0.25">
      <c r="A888" s="8" t="s">
        <v>2127</v>
      </c>
      <c r="B888" s="8" t="s">
        <v>24</v>
      </c>
      <c r="C888" s="8" t="s">
        <v>24</v>
      </c>
      <c r="D888" s="8" t="s">
        <v>420</v>
      </c>
      <c r="E888" s="8" t="s">
        <v>2082</v>
      </c>
      <c r="F888" s="8" t="s">
        <v>3123</v>
      </c>
      <c r="G888" s="8" t="s">
        <v>3143</v>
      </c>
      <c r="H888" s="116">
        <v>0</v>
      </c>
      <c r="I888" s="8">
        <v>1030</v>
      </c>
      <c r="J888" s="8">
        <v>1030</v>
      </c>
      <c r="K888" s="8" t="s">
        <v>3124</v>
      </c>
      <c r="L888" s="8">
        <v>30091631</v>
      </c>
      <c r="M888" s="38">
        <v>45381</v>
      </c>
      <c r="N888" s="8" t="s">
        <v>195</v>
      </c>
      <c r="O888" s="8" t="s">
        <v>148</v>
      </c>
      <c r="P888" s="8" t="s">
        <v>287</v>
      </c>
      <c r="Q888" s="8">
        <v>0</v>
      </c>
      <c r="R888" s="8">
        <v>30969</v>
      </c>
      <c r="S888" s="8">
        <v>30969</v>
      </c>
      <c r="T888" s="8">
        <v>28320</v>
      </c>
      <c r="U888" s="8">
        <v>108</v>
      </c>
      <c r="V888" s="8" t="s">
        <v>62</v>
      </c>
      <c r="W888" s="8" t="s">
        <v>62</v>
      </c>
      <c r="X888" s="8" t="s">
        <v>276</v>
      </c>
      <c r="Z888" s="8" t="s">
        <v>3142</v>
      </c>
      <c r="AA888" s="8">
        <v>0.03</v>
      </c>
      <c r="AB888" s="8" t="s">
        <v>552</v>
      </c>
      <c r="AC888" s="8">
        <v>0.03</v>
      </c>
      <c r="AD888" s="8">
        <v>929.06999999999994</v>
      </c>
      <c r="AE888" s="8">
        <v>286.75</v>
      </c>
      <c r="AF888" s="8">
        <v>929.06999999999994</v>
      </c>
      <c r="AG888" s="8">
        <v>1215.82</v>
      </c>
      <c r="AH888" s="8">
        <v>0.06</v>
      </c>
      <c r="AI888" s="8">
        <v>1858.1399999999999</v>
      </c>
    </row>
    <row r="889" spans="1:35" x14ac:dyDescent="0.25">
      <c r="A889" s="8" t="s">
        <v>2127</v>
      </c>
      <c r="B889" s="8" t="s">
        <v>49</v>
      </c>
      <c r="C889" s="8" t="s">
        <v>49</v>
      </c>
      <c r="D889" s="8" t="s">
        <v>133</v>
      </c>
      <c r="E889" s="8" t="s">
        <v>549</v>
      </c>
      <c r="F889" s="8" t="s">
        <v>852</v>
      </c>
      <c r="G889" s="8" t="s">
        <v>1548</v>
      </c>
      <c r="H889" s="116">
        <v>0</v>
      </c>
      <c r="I889" s="8">
        <v>2004</v>
      </c>
      <c r="J889" s="8">
        <v>2004</v>
      </c>
      <c r="K889" s="8" t="s">
        <v>3125</v>
      </c>
      <c r="L889" s="8">
        <v>34906176</v>
      </c>
      <c r="M889" s="38">
        <v>45381</v>
      </c>
      <c r="N889" s="8" t="s">
        <v>195</v>
      </c>
      <c r="O889" s="8" t="s">
        <v>43</v>
      </c>
      <c r="P889" s="8" t="s">
        <v>43</v>
      </c>
      <c r="Q889" s="8">
        <v>0</v>
      </c>
      <c r="R889" s="8">
        <v>65000</v>
      </c>
      <c r="S889" s="8">
        <v>65000</v>
      </c>
      <c r="T889" s="8">
        <v>60650</v>
      </c>
      <c r="U889" s="8">
        <v>120</v>
      </c>
      <c r="V889" s="8" t="s">
        <v>62</v>
      </c>
      <c r="W889" s="8" t="s">
        <v>62</v>
      </c>
      <c r="X889" s="8" t="s">
        <v>276</v>
      </c>
      <c r="Z889" s="8" t="s">
        <v>3144</v>
      </c>
      <c r="AA889" s="8">
        <v>0.03</v>
      </c>
      <c r="AB889" s="8" t="s">
        <v>552</v>
      </c>
      <c r="AC889" s="8">
        <v>2.2499999999999999E-2</v>
      </c>
      <c r="AD889" s="8">
        <v>1950</v>
      </c>
      <c r="AE889" s="8">
        <v>541.66666666666663</v>
      </c>
      <c r="AF889" s="8">
        <v>1462.5</v>
      </c>
      <c r="AG889" s="8">
        <v>2004.1666666666665</v>
      </c>
      <c r="AH889" s="8">
        <v>0.06</v>
      </c>
      <c r="AI889" s="8">
        <v>3900</v>
      </c>
    </row>
    <row r="890" spans="1:35" x14ac:dyDescent="0.25">
      <c r="A890" s="8" t="s">
        <v>2127</v>
      </c>
      <c r="B890" s="8" t="s">
        <v>38</v>
      </c>
      <c r="C890" s="8" t="s">
        <v>38</v>
      </c>
      <c r="D890" s="8" t="s">
        <v>101</v>
      </c>
      <c r="E890" s="8" t="s">
        <v>405</v>
      </c>
      <c r="F890" s="8" t="s">
        <v>730</v>
      </c>
      <c r="G890" s="8" t="s">
        <v>3146</v>
      </c>
      <c r="H890" s="116">
        <v>2598</v>
      </c>
      <c r="I890" s="8">
        <v>3595</v>
      </c>
      <c r="J890" s="8">
        <v>997</v>
      </c>
      <c r="K890" s="8" t="s">
        <v>3126</v>
      </c>
      <c r="L890" s="8">
        <v>30763006</v>
      </c>
      <c r="M890" s="38">
        <v>45381</v>
      </c>
      <c r="N890" s="8" t="s">
        <v>195</v>
      </c>
      <c r="O890" s="8" t="s">
        <v>43</v>
      </c>
      <c r="P890" s="8" t="s">
        <v>43</v>
      </c>
      <c r="Q890" s="8">
        <v>113090</v>
      </c>
      <c r="R890" s="8">
        <v>156631</v>
      </c>
      <c r="S890" s="8">
        <v>43541</v>
      </c>
      <c r="T890" s="8">
        <v>33043</v>
      </c>
      <c r="U890" s="8">
        <v>168</v>
      </c>
      <c r="V890" s="8" t="s">
        <v>63</v>
      </c>
      <c r="W890" s="8" t="s">
        <v>63</v>
      </c>
      <c r="X890" s="8" t="s">
        <v>277</v>
      </c>
      <c r="Z890" s="8" t="s">
        <v>3145</v>
      </c>
      <c r="AA890" s="8">
        <v>0.04</v>
      </c>
      <c r="AB890" s="8" t="s">
        <v>552</v>
      </c>
      <c r="AC890" s="8">
        <v>1.7000000000000001E-2</v>
      </c>
      <c r="AD890" s="8">
        <v>6265.24</v>
      </c>
      <c r="AE890" s="8">
        <v>932.32738095238096</v>
      </c>
      <c r="AF890" s="8">
        <v>2662.7270000000003</v>
      </c>
      <c r="AG890" s="8">
        <v>3595.0543809523815</v>
      </c>
      <c r="AH890" s="8">
        <v>0.03</v>
      </c>
      <c r="AI890" s="8">
        <v>1306.23</v>
      </c>
    </row>
    <row r="891" spans="1:35" x14ac:dyDescent="0.25">
      <c r="A891" s="8" t="s">
        <v>2127</v>
      </c>
      <c r="B891" s="8" t="s">
        <v>49</v>
      </c>
      <c r="C891" s="8" t="s">
        <v>49</v>
      </c>
      <c r="D891" s="8" t="s">
        <v>133</v>
      </c>
      <c r="E891" s="8" t="s">
        <v>549</v>
      </c>
      <c r="F891" s="8" t="s">
        <v>1430</v>
      </c>
      <c r="G891" s="8" t="s">
        <v>560</v>
      </c>
      <c r="H891" s="116">
        <v>0</v>
      </c>
      <c r="I891" s="8">
        <v>2004</v>
      </c>
      <c r="J891" s="8">
        <v>2004</v>
      </c>
      <c r="K891" s="8" t="s">
        <v>3127</v>
      </c>
      <c r="L891" s="8">
        <v>30257112</v>
      </c>
      <c r="M891" s="38">
        <v>45381</v>
      </c>
      <c r="N891" s="8" t="s">
        <v>195</v>
      </c>
      <c r="O891" s="8" t="s">
        <v>43</v>
      </c>
      <c r="P891" s="8" t="s">
        <v>43</v>
      </c>
      <c r="Q891" s="8">
        <v>0</v>
      </c>
      <c r="R891" s="8">
        <v>65000</v>
      </c>
      <c r="S891" s="8">
        <v>65000</v>
      </c>
      <c r="T891" s="8">
        <v>60650</v>
      </c>
      <c r="U891" s="8">
        <v>120</v>
      </c>
      <c r="V891" s="8" t="s">
        <v>62</v>
      </c>
      <c r="W891" s="8" t="s">
        <v>62</v>
      </c>
      <c r="X891" s="8" t="s">
        <v>276</v>
      </c>
      <c r="Z891" s="8" t="s">
        <v>3147</v>
      </c>
      <c r="AA891" s="8">
        <v>0.03</v>
      </c>
      <c r="AB891" s="8" t="s">
        <v>552</v>
      </c>
      <c r="AC891" s="8">
        <v>2.2499999999999999E-2</v>
      </c>
      <c r="AD891" s="8">
        <v>1950</v>
      </c>
      <c r="AE891" s="8">
        <v>541.66666666666663</v>
      </c>
      <c r="AF891" s="8">
        <v>1462.5</v>
      </c>
      <c r="AG891" s="8">
        <v>2004.1666666666665</v>
      </c>
      <c r="AH891" s="8">
        <v>0.06</v>
      </c>
      <c r="AI891" s="8">
        <v>3900</v>
      </c>
    </row>
    <row r="892" spans="1:35" x14ac:dyDescent="0.25">
      <c r="A892" s="8" t="s">
        <v>2127</v>
      </c>
      <c r="B892" s="8" t="s">
        <v>29</v>
      </c>
      <c r="C892" s="8" t="s">
        <v>29</v>
      </c>
      <c r="D892" s="8" t="s">
        <v>168</v>
      </c>
      <c r="E892" s="8" t="s">
        <v>455</v>
      </c>
      <c r="F892" s="8" t="s">
        <v>1356</v>
      </c>
      <c r="G892" s="8" t="s">
        <v>1359</v>
      </c>
      <c r="H892" s="116">
        <v>0</v>
      </c>
      <c r="I892" s="8">
        <v>1247</v>
      </c>
      <c r="J892" s="8">
        <v>1247</v>
      </c>
      <c r="K892" s="8" t="s">
        <v>3128</v>
      </c>
      <c r="L892" s="8">
        <v>27525581</v>
      </c>
      <c r="M892" s="38">
        <v>45381</v>
      </c>
      <c r="N892" s="8" t="s">
        <v>195</v>
      </c>
      <c r="O892" s="8" t="s">
        <v>43</v>
      </c>
      <c r="P892" s="8" t="s">
        <v>43</v>
      </c>
      <c r="Q892" s="8">
        <v>0</v>
      </c>
      <c r="R892" s="8">
        <v>40443</v>
      </c>
      <c r="S892" s="8">
        <v>40443</v>
      </c>
      <c r="T892" s="8">
        <v>37320</v>
      </c>
      <c r="U892" s="8">
        <v>120</v>
      </c>
      <c r="V892" s="8" t="s">
        <v>62</v>
      </c>
      <c r="W892" s="8" t="s">
        <v>62</v>
      </c>
      <c r="X892" s="8" t="s">
        <v>276</v>
      </c>
      <c r="Z892" s="8" t="s">
        <v>3148</v>
      </c>
      <c r="AA892" s="8">
        <v>0.03</v>
      </c>
      <c r="AB892" s="8" t="s">
        <v>552</v>
      </c>
      <c r="AC892" s="8">
        <v>2.2499999999999999E-2</v>
      </c>
      <c r="AD892" s="8">
        <v>1213.29</v>
      </c>
      <c r="AE892" s="8">
        <v>337.02499999999998</v>
      </c>
      <c r="AF892" s="8">
        <v>909.96749999999997</v>
      </c>
      <c r="AG892" s="8">
        <v>1246.9924999999998</v>
      </c>
      <c r="AH892" s="8">
        <v>0.06</v>
      </c>
      <c r="AI892" s="8">
        <v>2426.58</v>
      </c>
    </row>
    <row r="893" spans="1:35" x14ac:dyDescent="0.25">
      <c r="A893" s="8" t="s">
        <v>2127</v>
      </c>
      <c r="B893" s="8" t="s">
        <v>24</v>
      </c>
      <c r="C893" s="8" t="s">
        <v>24</v>
      </c>
      <c r="D893" s="8" t="s">
        <v>420</v>
      </c>
      <c r="E893" s="8" t="s">
        <v>200</v>
      </c>
      <c r="F893" s="8" t="s">
        <v>3048</v>
      </c>
      <c r="G893" s="8" t="s">
        <v>3141</v>
      </c>
      <c r="H893" s="116">
        <v>0</v>
      </c>
      <c r="I893" s="8">
        <v>1229</v>
      </c>
      <c r="J893" s="8">
        <v>1229</v>
      </c>
      <c r="K893" s="8" t="s">
        <v>3129</v>
      </c>
      <c r="L893" s="8">
        <v>31120283</v>
      </c>
      <c r="M893" s="38">
        <v>45381</v>
      </c>
      <c r="N893" s="8" t="s">
        <v>195</v>
      </c>
      <c r="O893" s="8" t="s">
        <v>148</v>
      </c>
      <c r="P893" s="8" t="s">
        <v>287</v>
      </c>
      <c r="Q893" s="8">
        <v>0</v>
      </c>
      <c r="R893" s="8">
        <v>39859</v>
      </c>
      <c r="S893" s="8">
        <v>39859</v>
      </c>
      <c r="T893" s="8">
        <v>36766</v>
      </c>
      <c r="U893" s="8">
        <v>120</v>
      </c>
      <c r="V893" s="8" t="s">
        <v>62</v>
      </c>
      <c r="W893" s="8" t="s">
        <v>62</v>
      </c>
      <c r="X893" s="8" t="s">
        <v>276</v>
      </c>
      <c r="Z893" s="8" t="s">
        <v>3149</v>
      </c>
      <c r="AA893" s="8">
        <v>0.03</v>
      </c>
      <c r="AB893" s="8" t="s">
        <v>552</v>
      </c>
      <c r="AC893" s="8">
        <v>2.2499999999999999E-2</v>
      </c>
      <c r="AD893" s="8">
        <v>1195.77</v>
      </c>
      <c r="AE893" s="8">
        <v>332.15833333333336</v>
      </c>
      <c r="AF893" s="8">
        <v>896.82749999999999</v>
      </c>
      <c r="AG893" s="8">
        <v>1228.9858333333334</v>
      </c>
      <c r="AH893" s="8">
        <v>0.06</v>
      </c>
      <c r="AI893" s="8">
        <v>2391.54</v>
      </c>
    </row>
    <row r="894" spans="1:35" x14ac:dyDescent="0.25">
      <c r="A894" s="8" t="s">
        <v>2127</v>
      </c>
      <c r="B894" s="8" t="s">
        <v>29</v>
      </c>
      <c r="C894" s="8" t="s">
        <v>29</v>
      </c>
      <c r="D894" s="8" t="s">
        <v>168</v>
      </c>
      <c r="E894" s="8" t="s">
        <v>405</v>
      </c>
      <c r="F894" s="8" t="s">
        <v>2244</v>
      </c>
      <c r="G894" s="8" t="s">
        <v>3151</v>
      </c>
      <c r="H894" s="116">
        <v>3624</v>
      </c>
      <c r="I894" s="8">
        <v>3505</v>
      </c>
      <c r="J894" s="8">
        <v>-119</v>
      </c>
      <c r="K894" s="8" t="s">
        <v>3130</v>
      </c>
      <c r="L894" s="8">
        <v>9985881</v>
      </c>
      <c r="M894" s="38">
        <v>45381</v>
      </c>
      <c r="N894" s="8" t="s">
        <v>195</v>
      </c>
      <c r="O894" s="8" t="s">
        <v>43</v>
      </c>
      <c r="P894" s="8" t="s">
        <v>43</v>
      </c>
      <c r="Q894" s="8">
        <v>62229</v>
      </c>
      <c r="R894" s="8">
        <v>105385</v>
      </c>
      <c r="S894" s="8">
        <v>43156</v>
      </c>
      <c r="T894" s="8">
        <v>29785</v>
      </c>
      <c r="U894" s="8">
        <v>108</v>
      </c>
      <c r="V894" s="8" t="s">
        <v>63</v>
      </c>
      <c r="W894" s="8" t="s">
        <v>63</v>
      </c>
      <c r="X894" s="8" t="s">
        <v>277</v>
      </c>
      <c r="Z894" s="8" t="s">
        <v>3150</v>
      </c>
      <c r="AA894" s="8">
        <v>0.03</v>
      </c>
      <c r="AB894" s="8" t="s">
        <v>552</v>
      </c>
      <c r="AC894" s="8">
        <v>2.4E-2</v>
      </c>
      <c r="AD894" s="8">
        <v>3161.5499999999997</v>
      </c>
      <c r="AE894" s="8">
        <v>975.78703703703707</v>
      </c>
      <c r="AF894" s="8">
        <v>2529.2400000000002</v>
      </c>
      <c r="AG894" s="8">
        <v>3505.0270370370372</v>
      </c>
      <c r="AH894" s="8">
        <v>0.06</v>
      </c>
      <c r="AI894" s="8">
        <v>2589.36</v>
      </c>
    </row>
    <row r="895" spans="1:35" x14ac:dyDescent="0.25">
      <c r="A895" s="8" t="s">
        <v>2127</v>
      </c>
      <c r="B895" s="8" t="s">
        <v>29</v>
      </c>
      <c r="C895" s="8" t="s">
        <v>29</v>
      </c>
      <c r="D895" s="8" t="s">
        <v>168</v>
      </c>
      <c r="E895" s="8" t="s">
        <v>455</v>
      </c>
      <c r="F895" s="8" t="s">
        <v>2483</v>
      </c>
      <c r="G895" s="8" t="s">
        <v>2486</v>
      </c>
      <c r="H895" s="116">
        <v>1679</v>
      </c>
      <c r="I895" s="8">
        <v>1806</v>
      </c>
      <c r="J895" s="8">
        <v>127</v>
      </c>
      <c r="K895" s="8" t="s">
        <v>3131</v>
      </c>
      <c r="L895" s="8">
        <v>20424452</v>
      </c>
      <c r="M895" s="38">
        <v>45381</v>
      </c>
      <c r="N895" s="8" t="s">
        <v>195</v>
      </c>
      <c r="O895" s="8" t="s">
        <v>43</v>
      </c>
      <c r="P895" s="8" t="s">
        <v>43</v>
      </c>
      <c r="Q895" s="8">
        <v>50826</v>
      </c>
      <c r="R895" s="8">
        <v>58573</v>
      </c>
      <c r="S895" s="8">
        <v>7747</v>
      </c>
      <c r="T895" s="8">
        <v>3717</v>
      </c>
      <c r="U895" s="8">
        <v>120</v>
      </c>
      <c r="V895" s="8" t="s">
        <v>63</v>
      </c>
      <c r="W895" s="8" t="s">
        <v>63</v>
      </c>
      <c r="X895" s="8" t="s">
        <v>277</v>
      </c>
      <c r="Z895" s="8" t="s">
        <v>3152</v>
      </c>
      <c r="AA895" s="8">
        <v>0.03</v>
      </c>
      <c r="AB895" s="8" t="s">
        <v>552</v>
      </c>
      <c r="AC895" s="8">
        <v>2.2499999999999999E-2</v>
      </c>
      <c r="AD895" s="8">
        <v>1757.1899999999998</v>
      </c>
      <c r="AE895" s="8">
        <v>488.10833333333335</v>
      </c>
      <c r="AF895" s="8">
        <v>1317.8924999999999</v>
      </c>
      <c r="AG895" s="8">
        <v>1806.0008333333333</v>
      </c>
      <c r="AH895" s="8">
        <v>0.06</v>
      </c>
      <c r="AI895" s="8">
        <v>464.82</v>
      </c>
    </row>
    <row r="896" spans="1:35" x14ac:dyDescent="0.25">
      <c r="A896" s="8" t="s">
        <v>2127</v>
      </c>
      <c r="B896" s="8" t="s">
        <v>37</v>
      </c>
      <c r="C896" s="8" t="s">
        <v>37</v>
      </c>
      <c r="D896" s="8" t="s">
        <v>99</v>
      </c>
      <c r="E896" s="8" t="s">
        <v>405</v>
      </c>
      <c r="F896" s="8" t="s">
        <v>730</v>
      </c>
      <c r="G896" s="8" t="s">
        <v>3146</v>
      </c>
      <c r="H896" s="116">
        <v>5605</v>
      </c>
      <c r="I896" s="8">
        <v>5605</v>
      </c>
      <c r="J896" s="8">
        <v>0</v>
      </c>
      <c r="K896" s="8" t="s">
        <v>3132</v>
      </c>
      <c r="L896" s="8">
        <v>24487837</v>
      </c>
      <c r="M896" s="38">
        <v>45384</v>
      </c>
      <c r="N896" s="8" t="s">
        <v>196</v>
      </c>
      <c r="O896" s="8" t="s">
        <v>43</v>
      </c>
      <c r="P896" s="8" t="s">
        <v>43</v>
      </c>
      <c r="Q896" s="8">
        <v>75680</v>
      </c>
      <c r="R896" s="8">
        <v>235491</v>
      </c>
      <c r="S896" s="8">
        <v>159811</v>
      </c>
      <c r="T896" s="8">
        <v>79222</v>
      </c>
      <c r="U896" s="8">
        <v>168</v>
      </c>
      <c r="V896" s="8" t="s">
        <v>63</v>
      </c>
      <c r="W896" s="8" t="s">
        <v>63</v>
      </c>
      <c r="X896" s="8" t="s">
        <v>277</v>
      </c>
      <c r="Z896" s="8" t="s">
        <v>3153</v>
      </c>
      <c r="AA896" s="8">
        <v>0.04</v>
      </c>
      <c r="AB896" s="8" t="s">
        <v>552</v>
      </c>
      <c r="AC896" s="8">
        <v>1.7000000000000001E-2</v>
      </c>
      <c r="AD896" s="8">
        <v>9419.64</v>
      </c>
      <c r="AE896" s="8">
        <v>1401.7321428571429</v>
      </c>
      <c r="AF896" s="8">
        <v>4003.3470000000002</v>
      </c>
      <c r="AG896" s="8">
        <v>5405.0791428571429</v>
      </c>
      <c r="AH896" s="8">
        <v>0.03</v>
      </c>
      <c r="AI896" s="8">
        <v>4794.33</v>
      </c>
    </row>
    <row r="897" spans="1:35" x14ac:dyDescent="0.25">
      <c r="A897" s="8" t="s">
        <v>2127</v>
      </c>
      <c r="B897" s="8" t="s">
        <v>23</v>
      </c>
      <c r="C897" s="8" t="s">
        <v>23</v>
      </c>
      <c r="D897" s="180" t="s">
        <v>5937</v>
      </c>
      <c r="E897" s="8" t="s">
        <v>447</v>
      </c>
      <c r="F897" s="8" t="s">
        <v>1998</v>
      </c>
      <c r="G897" s="8" t="s">
        <v>2004</v>
      </c>
      <c r="H897" s="116">
        <v>13357</v>
      </c>
      <c r="I897" s="8">
        <v>13065</v>
      </c>
      <c r="J897" s="8">
        <v>-292</v>
      </c>
      <c r="K897" s="8" t="s">
        <v>3133</v>
      </c>
      <c r="L897" s="8">
        <v>23958857</v>
      </c>
      <c r="M897" s="38">
        <v>45384</v>
      </c>
      <c r="N897" s="8" t="s">
        <v>196</v>
      </c>
      <c r="O897" s="8" t="s">
        <v>43</v>
      </c>
      <c r="P897" s="8" t="s">
        <v>43</v>
      </c>
      <c r="Q897" s="8">
        <v>423153</v>
      </c>
      <c r="R897" s="8">
        <v>569231</v>
      </c>
      <c r="S897" s="8">
        <v>146078</v>
      </c>
      <c r="T897" s="8">
        <v>110824</v>
      </c>
      <c r="U897" s="8">
        <v>168</v>
      </c>
      <c r="V897" s="8" t="s">
        <v>63</v>
      </c>
      <c r="W897" s="8" t="s">
        <v>63</v>
      </c>
      <c r="X897" s="8" t="s">
        <v>277</v>
      </c>
      <c r="Z897" s="8" t="s">
        <v>3154</v>
      </c>
      <c r="AA897" s="8">
        <v>0.04</v>
      </c>
      <c r="AB897" s="8" t="s">
        <v>552</v>
      </c>
      <c r="AC897" s="8">
        <v>1.7000000000000001E-2</v>
      </c>
      <c r="AD897" s="8">
        <v>22769.24</v>
      </c>
      <c r="AE897" s="8">
        <v>3388.2797619047619</v>
      </c>
      <c r="AF897" s="8">
        <v>9676.9270000000015</v>
      </c>
      <c r="AG897" s="8">
        <v>13065.206761904763</v>
      </c>
      <c r="AH897" s="8">
        <v>0.03</v>
      </c>
      <c r="AI897" s="8">
        <v>4382.34</v>
      </c>
    </row>
    <row r="898" spans="1:35" x14ac:dyDescent="0.25">
      <c r="A898" s="8" t="s">
        <v>2127</v>
      </c>
      <c r="B898" s="8" t="s">
        <v>49</v>
      </c>
      <c r="C898" s="8" t="s">
        <v>49</v>
      </c>
      <c r="D898" s="8" t="s">
        <v>133</v>
      </c>
      <c r="E898" s="8" t="s">
        <v>928</v>
      </c>
      <c r="F898" s="8" t="s">
        <v>2339</v>
      </c>
      <c r="G898" s="8" t="s">
        <v>2342</v>
      </c>
      <c r="H898" s="116">
        <v>0</v>
      </c>
      <c r="I898" s="8">
        <v>1955</v>
      </c>
      <c r="J898" s="8">
        <v>1955</v>
      </c>
      <c r="K898" s="8" t="s">
        <v>3134</v>
      </c>
      <c r="L898" s="8">
        <v>25280011</v>
      </c>
      <c r="M898" s="38">
        <v>45384</v>
      </c>
      <c r="N898" s="8" t="s">
        <v>196</v>
      </c>
      <c r="O898" s="8" t="s">
        <v>43</v>
      </c>
      <c r="P898" s="8" t="s">
        <v>43</v>
      </c>
      <c r="Q898" s="8">
        <v>0</v>
      </c>
      <c r="R898" s="8">
        <v>56919</v>
      </c>
      <c r="S898" s="8">
        <v>56919</v>
      </c>
      <c r="U898" s="8">
        <v>120</v>
      </c>
      <c r="V898" s="8" t="s">
        <v>62</v>
      </c>
      <c r="W898" s="8" t="s">
        <v>62</v>
      </c>
      <c r="X898" s="8" t="s">
        <v>276</v>
      </c>
      <c r="Z898" s="8" t="s">
        <v>3155</v>
      </c>
      <c r="AA898" s="8">
        <v>0.03</v>
      </c>
      <c r="AB898" s="8" t="s">
        <v>552</v>
      </c>
      <c r="AC898" s="8">
        <v>2.2499999999999999E-2</v>
      </c>
      <c r="AD898" s="8">
        <v>1707.57</v>
      </c>
      <c r="AE898" s="8">
        <v>474.32499999999999</v>
      </c>
      <c r="AF898" s="8">
        <v>1280.6775</v>
      </c>
      <c r="AG898" s="8">
        <v>1755.0025000000001</v>
      </c>
      <c r="AH898" s="8">
        <v>0.06</v>
      </c>
      <c r="AI898" s="8">
        <v>3415.14</v>
      </c>
    </row>
    <row r="899" spans="1:35" x14ac:dyDescent="0.25">
      <c r="A899" s="8" t="s">
        <v>2127</v>
      </c>
      <c r="B899" s="8" t="s">
        <v>29</v>
      </c>
      <c r="C899" s="8" t="s">
        <v>29</v>
      </c>
      <c r="D899" s="8" t="s">
        <v>168</v>
      </c>
      <c r="E899" s="8" t="s">
        <v>454</v>
      </c>
      <c r="F899" s="8" t="s">
        <v>3135</v>
      </c>
      <c r="G899" s="8" t="s">
        <v>3157</v>
      </c>
      <c r="H899" s="116">
        <v>4501</v>
      </c>
      <c r="I899" s="8">
        <v>4292</v>
      </c>
      <c r="J899" s="8">
        <v>-209</v>
      </c>
      <c r="K899" s="8" t="s">
        <v>3136</v>
      </c>
      <c r="L899" s="8">
        <v>30069549</v>
      </c>
      <c r="M899" s="38">
        <v>45384</v>
      </c>
      <c r="N899" s="8" t="s">
        <v>196</v>
      </c>
      <c r="O899" s="8" t="s">
        <v>43</v>
      </c>
      <c r="P899" s="8" t="s">
        <v>43</v>
      </c>
      <c r="Q899" s="8">
        <v>146203</v>
      </c>
      <c r="R899" s="8">
        <v>214839</v>
      </c>
      <c r="S899" s="8">
        <v>68636</v>
      </c>
      <c r="T899" s="8">
        <v>28476</v>
      </c>
      <c r="U899" s="8">
        <v>168</v>
      </c>
      <c r="V899" s="8" t="s">
        <v>63</v>
      </c>
      <c r="W899" s="8" t="s">
        <v>63</v>
      </c>
      <c r="X899" s="8" t="s">
        <v>277</v>
      </c>
      <c r="Z899" s="8" t="s">
        <v>3156</v>
      </c>
      <c r="AA899" s="8">
        <v>0.04</v>
      </c>
      <c r="AB899" s="8" t="s">
        <v>552</v>
      </c>
      <c r="AC899" s="8">
        <v>1.7000000000000001E-2</v>
      </c>
      <c r="AD899" s="8">
        <v>8593.56</v>
      </c>
      <c r="AE899" s="8">
        <v>1278.8035714285713</v>
      </c>
      <c r="AF899" s="8">
        <v>3652.2630000000004</v>
      </c>
      <c r="AG899" s="8">
        <v>4931.0665714285715</v>
      </c>
      <c r="AH899" s="8">
        <v>0.03</v>
      </c>
      <c r="AI899" s="8">
        <v>2059.08</v>
      </c>
    </row>
    <row r="900" spans="1:35" x14ac:dyDescent="0.25">
      <c r="A900" s="8" t="s">
        <v>2127</v>
      </c>
      <c r="B900" s="8" t="s">
        <v>39</v>
      </c>
      <c r="C900" s="8" t="s">
        <v>39</v>
      </c>
      <c r="D900" s="8" t="s">
        <v>167</v>
      </c>
      <c r="E900" s="8" t="s">
        <v>451</v>
      </c>
      <c r="F900" s="8" t="s">
        <v>859</v>
      </c>
      <c r="G900" s="8" t="s">
        <v>584</v>
      </c>
      <c r="H900" s="116">
        <v>500</v>
      </c>
      <c r="I900" s="8">
        <v>1296</v>
      </c>
      <c r="J900" s="8">
        <v>796</v>
      </c>
      <c r="K900" s="8" t="s">
        <v>3158</v>
      </c>
      <c r="L900" s="8">
        <v>13605623</v>
      </c>
      <c r="M900" s="38">
        <v>45384</v>
      </c>
      <c r="N900" s="8" t="s">
        <v>196</v>
      </c>
      <c r="O900" s="8" t="s">
        <v>43</v>
      </c>
      <c r="P900" s="8" t="s">
        <v>43</v>
      </c>
      <c r="Q900" s="8">
        <v>5622</v>
      </c>
      <c r="R900" s="8">
        <v>26970</v>
      </c>
      <c r="S900" s="8">
        <v>21348</v>
      </c>
      <c r="T900" s="8">
        <v>18899</v>
      </c>
      <c r="U900" s="8">
        <v>108</v>
      </c>
      <c r="V900" s="8" t="s">
        <v>63</v>
      </c>
      <c r="W900" s="8" t="s">
        <v>63</v>
      </c>
      <c r="X900" s="8" t="s">
        <v>277</v>
      </c>
      <c r="Z900" s="8" t="s">
        <v>3159</v>
      </c>
      <c r="AA900" s="8">
        <v>0.03</v>
      </c>
      <c r="AB900" s="8" t="s">
        <v>552</v>
      </c>
      <c r="AC900" s="8">
        <v>2.4E-2</v>
      </c>
      <c r="AD900" s="8">
        <v>809.1</v>
      </c>
      <c r="AE900" s="8">
        <v>249.72222222222223</v>
      </c>
      <c r="AF900" s="8">
        <v>647.28</v>
      </c>
      <c r="AG900" s="8">
        <v>897.00222222222214</v>
      </c>
      <c r="AH900" s="8">
        <v>0.06</v>
      </c>
      <c r="AI900" s="8">
        <v>1280.8799999999999</v>
      </c>
    </row>
    <row r="901" spans="1:35" x14ac:dyDescent="0.25">
      <c r="A901" s="8" t="s">
        <v>2127</v>
      </c>
      <c r="B901" s="8" t="s">
        <v>184</v>
      </c>
      <c r="C901" s="8" t="s">
        <v>184</v>
      </c>
      <c r="D901" s="180" t="s">
        <v>101</v>
      </c>
      <c r="E901" s="8" t="s">
        <v>212</v>
      </c>
      <c r="F901" s="8" t="s">
        <v>683</v>
      </c>
      <c r="G901" s="8" t="s">
        <v>656</v>
      </c>
      <c r="H901" s="116">
        <v>2400</v>
      </c>
      <c r="I901" s="8">
        <v>2470</v>
      </c>
      <c r="J901" s="8">
        <v>70</v>
      </c>
      <c r="K901" s="8" t="s">
        <v>1027</v>
      </c>
      <c r="L901" s="8">
        <v>24704946</v>
      </c>
      <c r="M901" s="38">
        <v>45384</v>
      </c>
      <c r="N901" s="8" t="s">
        <v>196</v>
      </c>
      <c r="O901" s="8" t="s">
        <v>43</v>
      </c>
      <c r="P901" s="8" t="s">
        <v>43</v>
      </c>
      <c r="Q901" s="8">
        <v>75956.92</v>
      </c>
      <c r="R901" s="8">
        <v>107615</v>
      </c>
      <c r="S901" s="8">
        <v>31658.080000000002</v>
      </c>
      <c r="T901" s="8">
        <v>23025</v>
      </c>
      <c r="U901" s="8">
        <v>168</v>
      </c>
      <c r="V901" s="8" t="s">
        <v>63</v>
      </c>
      <c r="W901" s="8" t="s">
        <v>63</v>
      </c>
      <c r="X901" s="8" t="s">
        <v>277</v>
      </c>
      <c r="Z901" s="8" t="s">
        <v>3160</v>
      </c>
      <c r="AA901" s="8">
        <v>0.04</v>
      </c>
      <c r="AB901" s="8" t="s">
        <v>552</v>
      </c>
      <c r="AC901" s="8">
        <v>1.7000000000000001E-2</v>
      </c>
      <c r="AD901" s="8">
        <v>4304.6000000000004</v>
      </c>
      <c r="AE901" s="8">
        <v>640.56547619047615</v>
      </c>
      <c r="AF901" s="8">
        <v>1829.4550000000002</v>
      </c>
      <c r="AG901" s="8">
        <v>2470.0204761904761</v>
      </c>
      <c r="AH901" s="8">
        <v>0.03</v>
      </c>
      <c r="AI901" s="8">
        <v>949.74239999999998</v>
      </c>
    </row>
    <row r="902" spans="1:35" x14ac:dyDescent="0.25">
      <c r="A902" s="8" t="s">
        <v>2127</v>
      </c>
      <c r="B902" s="8" t="s">
        <v>39</v>
      </c>
      <c r="C902" s="8" t="s">
        <v>39</v>
      </c>
      <c r="D902" s="8" t="s">
        <v>167</v>
      </c>
      <c r="E902" s="8" t="s">
        <v>405</v>
      </c>
      <c r="F902" s="8" t="s">
        <v>3137</v>
      </c>
      <c r="G902" s="8" t="s">
        <v>3162</v>
      </c>
      <c r="H902" s="116">
        <v>0</v>
      </c>
      <c r="I902" s="8">
        <v>1588</v>
      </c>
      <c r="J902" s="8">
        <v>1588</v>
      </c>
      <c r="K902" s="8" t="s">
        <v>3138</v>
      </c>
      <c r="L902" s="8">
        <v>28545236</v>
      </c>
      <c r="M902" s="38">
        <v>45384</v>
      </c>
      <c r="N902" s="8" t="s">
        <v>196</v>
      </c>
      <c r="O902" s="8" t="s">
        <v>43</v>
      </c>
      <c r="P902" s="8" t="s">
        <v>43</v>
      </c>
      <c r="Q902" s="8">
        <v>0</v>
      </c>
      <c r="R902" s="8">
        <v>45000</v>
      </c>
      <c r="S902" s="8">
        <v>45000</v>
      </c>
      <c r="T902" s="8">
        <v>41650</v>
      </c>
      <c r="U902" s="8">
        <v>120</v>
      </c>
      <c r="V902" s="8" t="s">
        <v>62</v>
      </c>
      <c r="W902" s="8" t="s">
        <v>62</v>
      </c>
      <c r="X902" s="8" t="s">
        <v>276</v>
      </c>
      <c r="Z902" s="8" t="s">
        <v>3161</v>
      </c>
      <c r="AA902" s="8">
        <v>0.03</v>
      </c>
      <c r="AB902" s="8" t="s">
        <v>552</v>
      </c>
      <c r="AC902" s="8">
        <v>2.2499999999999999E-2</v>
      </c>
      <c r="AD902" s="8">
        <v>1350</v>
      </c>
      <c r="AE902" s="8">
        <v>375</v>
      </c>
      <c r="AF902" s="8">
        <v>1012.5</v>
      </c>
      <c r="AG902" s="8">
        <v>1387.5</v>
      </c>
      <c r="AH902" s="8">
        <v>0.06</v>
      </c>
      <c r="AI902" s="8">
        <v>2700</v>
      </c>
    </row>
    <row r="903" spans="1:35" x14ac:dyDescent="0.25">
      <c r="A903" s="8" t="s">
        <v>2127</v>
      </c>
      <c r="B903" s="8" t="s">
        <v>241</v>
      </c>
      <c r="C903" s="8" t="s">
        <v>241</v>
      </c>
      <c r="D903" s="180" t="s">
        <v>101</v>
      </c>
      <c r="E903" s="8" t="s">
        <v>489</v>
      </c>
      <c r="F903" s="8" t="s">
        <v>836</v>
      </c>
      <c r="G903" s="8" t="s">
        <v>605</v>
      </c>
      <c r="H903" s="116">
        <v>0</v>
      </c>
      <c r="I903" s="8">
        <v>3351</v>
      </c>
      <c r="J903" s="8">
        <v>3351</v>
      </c>
      <c r="K903" s="8" t="s">
        <v>2635</v>
      </c>
      <c r="L903" s="8">
        <v>20126301</v>
      </c>
      <c r="M903" s="38">
        <v>45384</v>
      </c>
      <c r="N903" s="8" t="s">
        <v>196</v>
      </c>
      <c r="O903" s="8" t="s">
        <v>43</v>
      </c>
      <c r="P903" s="8" t="s">
        <v>43</v>
      </c>
      <c r="Q903" s="8">
        <v>0</v>
      </c>
      <c r="R903" s="8">
        <v>137279</v>
      </c>
      <c r="S903" s="8">
        <v>137279</v>
      </c>
      <c r="T903" s="8">
        <v>4493.26</v>
      </c>
      <c r="U903" s="8">
        <v>156</v>
      </c>
      <c r="V903" s="8" t="s">
        <v>64</v>
      </c>
      <c r="W903" s="8" t="s">
        <v>64</v>
      </c>
      <c r="X903" s="8" t="s">
        <v>276</v>
      </c>
      <c r="Y903" s="8" t="s">
        <v>662</v>
      </c>
      <c r="Z903" s="8" t="s">
        <v>2640</v>
      </c>
      <c r="AA903" s="8">
        <v>0.04</v>
      </c>
      <c r="AB903" s="8" t="s">
        <v>552</v>
      </c>
      <c r="AC903" s="8">
        <v>1.7999999999999999E-2</v>
      </c>
      <c r="AD903" s="8">
        <v>5491.16</v>
      </c>
      <c r="AE903" s="8">
        <v>879.99358974358972</v>
      </c>
      <c r="AF903" s="8">
        <v>2471.0219999999999</v>
      </c>
      <c r="AG903" s="8">
        <v>3351.0155897435898</v>
      </c>
      <c r="AH903" s="8">
        <v>0.03</v>
      </c>
      <c r="AI903" s="8">
        <v>4118.37</v>
      </c>
    </row>
    <row r="904" spans="1:35" x14ac:dyDescent="0.25">
      <c r="A904" s="8" t="s">
        <v>2127</v>
      </c>
      <c r="B904" s="8" t="s">
        <v>24</v>
      </c>
      <c r="C904" s="8" t="s">
        <v>24</v>
      </c>
      <c r="D904" s="8" t="s">
        <v>420</v>
      </c>
      <c r="E904" s="8" t="s">
        <v>2082</v>
      </c>
      <c r="F904" s="8" t="s">
        <v>1408</v>
      </c>
      <c r="G904" s="8" t="s">
        <v>1415</v>
      </c>
      <c r="H904" s="116">
        <v>0</v>
      </c>
      <c r="I904" s="8">
        <v>1300</v>
      </c>
      <c r="J904" s="8">
        <v>1300</v>
      </c>
      <c r="K904" s="8" t="s">
        <v>3139</v>
      </c>
      <c r="L904" s="8">
        <v>25167294</v>
      </c>
      <c r="M904" s="38">
        <v>45384</v>
      </c>
      <c r="N904" s="8" t="s">
        <v>196</v>
      </c>
      <c r="O904" s="8" t="s">
        <v>148</v>
      </c>
      <c r="P904" s="8" t="s">
        <v>287</v>
      </c>
      <c r="Q904" s="8">
        <v>0</v>
      </c>
      <c r="R904" s="8">
        <v>42162</v>
      </c>
      <c r="S904" s="8">
        <v>42162</v>
      </c>
      <c r="T904" s="8">
        <v>38954</v>
      </c>
      <c r="U904" s="8">
        <v>120</v>
      </c>
      <c r="V904" s="8" t="s">
        <v>62</v>
      </c>
      <c r="W904" s="8" t="s">
        <v>62</v>
      </c>
      <c r="X904" s="8" t="s">
        <v>276</v>
      </c>
      <c r="Z904" s="8" t="s">
        <v>3163</v>
      </c>
      <c r="AA904" s="8">
        <v>0.03</v>
      </c>
      <c r="AB904" s="8" t="s">
        <v>552</v>
      </c>
      <c r="AC904" s="8">
        <v>2.2499999999999999E-2</v>
      </c>
      <c r="AD904" s="8">
        <v>1264.8599999999999</v>
      </c>
      <c r="AE904" s="8">
        <v>351.35</v>
      </c>
      <c r="AF904" s="8">
        <v>948.64499999999998</v>
      </c>
      <c r="AG904" s="8">
        <v>1299.9949999999999</v>
      </c>
      <c r="AH904" s="8">
        <v>0.06</v>
      </c>
      <c r="AI904" s="8">
        <v>2529.7199999999998</v>
      </c>
    </row>
    <row r="905" spans="1:35" x14ac:dyDescent="0.25">
      <c r="A905" s="8" t="s">
        <v>2127</v>
      </c>
      <c r="B905" s="8" t="s">
        <v>241</v>
      </c>
      <c r="C905" s="8" t="s">
        <v>241</v>
      </c>
      <c r="D905" s="180" t="s">
        <v>101</v>
      </c>
      <c r="E905" s="8" t="s">
        <v>489</v>
      </c>
      <c r="F905" s="8" t="s">
        <v>836</v>
      </c>
      <c r="G905" s="8" t="s">
        <v>605</v>
      </c>
      <c r="H905" s="116">
        <v>0</v>
      </c>
      <c r="I905" s="8">
        <v>2834</v>
      </c>
      <c r="J905" s="8">
        <v>2834</v>
      </c>
      <c r="K905" s="8" t="s">
        <v>3164</v>
      </c>
      <c r="L905" s="8">
        <v>28908990</v>
      </c>
      <c r="M905" s="38">
        <v>45384</v>
      </c>
      <c r="N905" s="8" t="s">
        <v>196</v>
      </c>
      <c r="O905" s="8" t="s">
        <v>43</v>
      </c>
      <c r="P905" s="8" t="s">
        <v>43</v>
      </c>
      <c r="Q905" s="8">
        <v>0</v>
      </c>
      <c r="R905" s="8">
        <v>123475</v>
      </c>
      <c r="S905" s="8">
        <v>123475</v>
      </c>
      <c r="T905" s="8">
        <v>14271</v>
      </c>
      <c r="U905" s="8">
        <v>168</v>
      </c>
      <c r="V905" s="8" t="s">
        <v>64</v>
      </c>
      <c r="W905" s="8" t="s">
        <v>64</v>
      </c>
      <c r="X905" s="8" t="s">
        <v>276</v>
      </c>
      <c r="Y905" s="8" t="s">
        <v>3085</v>
      </c>
      <c r="Z905" s="8" t="s">
        <v>2653</v>
      </c>
      <c r="AA905" s="8">
        <v>0.04</v>
      </c>
      <c r="AB905" s="8" t="s">
        <v>552</v>
      </c>
      <c r="AC905" s="8">
        <v>1.7000000000000001E-2</v>
      </c>
      <c r="AD905" s="8">
        <v>4939</v>
      </c>
      <c r="AE905" s="8">
        <v>734.97023809523807</v>
      </c>
      <c r="AF905" s="8">
        <v>2099.0750000000003</v>
      </c>
      <c r="AG905" s="8">
        <v>2834.0452380952383</v>
      </c>
      <c r="AH905" s="8">
        <v>0.03</v>
      </c>
      <c r="AI905" s="8">
        <v>3704.25</v>
      </c>
    </row>
    <row r="906" spans="1:35" x14ac:dyDescent="0.25">
      <c r="A906" s="8" t="s">
        <v>2127</v>
      </c>
      <c r="B906" s="8" t="s">
        <v>45</v>
      </c>
      <c r="C906" s="8" t="s">
        <v>184</v>
      </c>
      <c r="D906" s="180" t="s">
        <v>101</v>
      </c>
      <c r="E906" s="8" t="s">
        <v>212</v>
      </c>
      <c r="F906" s="8" t="s">
        <v>3165</v>
      </c>
      <c r="G906" s="8" t="s">
        <v>3174</v>
      </c>
      <c r="H906" s="116">
        <v>15300</v>
      </c>
      <c r="I906" s="8">
        <v>15900</v>
      </c>
      <c r="J906" s="8">
        <v>600</v>
      </c>
      <c r="K906" s="8" t="s">
        <v>3166</v>
      </c>
      <c r="L906" s="8">
        <v>27259870</v>
      </c>
      <c r="M906" s="38">
        <v>45384</v>
      </c>
      <c r="N906" s="8" t="s">
        <v>196</v>
      </c>
      <c r="O906" s="8" t="s">
        <v>43</v>
      </c>
      <c r="P906" s="8" t="s">
        <v>43</v>
      </c>
      <c r="Q906" s="8">
        <v>636531.38</v>
      </c>
      <c r="R906" s="8">
        <v>692750</v>
      </c>
      <c r="S906" s="8">
        <v>56218.619999999995</v>
      </c>
      <c r="T906" s="8">
        <v>13553</v>
      </c>
      <c r="U906" s="8">
        <v>168</v>
      </c>
      <c r="V906" s="8" t="s">
        <v>63</v>
      </c>
      <c r="W906" s="8" t="s">
        <v>63</v>
      </c>
      <c r="X906" s="8" t="s">
        <v>277</v>
      </c>
      <c r="Z906" s="8" t="s">
        <v>3173</v>
      </c>
      <c r="AA906" s="8">
        <v>0.04</v>
      </c>
      <c r="AB906" s="8" t="s">
        <v>552</v>
      </c>
      <c r="AC906" s="8">
        <v>1.7000000000000001E-2</v>
      </c>
      <c r="AD906" s="8">
        <v>27710</v>
      </c>
      <c r="AE906" s="8">
        <v>4123.5119047619046</v>
      </c>
      <c r="AF906" s="8">
        <v>11776.75</v>
      </c>
      <c r="AG906" s="8">
        <v>15900.261904761905</v>
      </c>
      <c r="AH906" s="8">
        <v>0.03</v>
      </c>
      <c r="AI906" s="8">
        <v>1686.5585999999998</v>
      </c>
    </row>
    <row r="907" spans="1:35" x14ac:dyDescent="0.25">
      <c r="A907" s="8" t="s">
        <v>2127</v>
      </c>
      <c r="B907" s="8" t="s">
        <v>184</v>
      </c>
      <c r="C907" s="8" t="s">
        <v>184</v>
      </c>
      <c r="D907" s="180" t="s">
        <v>101</v>
      </c>
      <c r="E907" s="8" t="s">
        <v>405</v>
      </c>
      <c r="F907" s="8" t="s">
        <v>3167</v>
      </c>
      <c r="G907" s="8" t="s">
        <v>3176</v>
      </c>
      <c r="H907" s="116">
        <v>0</v>
      </c>
      <c r="I907" s="8">
        <v>1303</v>
      </c>
      <c r="J907" s="8">
        <v>1303</v>
      </c>
      <c r="K907" s="8" t="s">
        <v>3168</v>
      </c>
      <c r="L907" s="8">
        <v>22795951</v>
      </c>
      <c r="M907" s="38">
        <v>45384</v>
      </c>
      <c r="N907" s="8" t="s">
        <v>196</v>
      </c>
      <c r="O907" s="8" t="s">
        <v>43</v>
      </c>
      <c r="P907" s="8" t="s">
        <v>43</v>
      </c>
      <c r="Q907" s="8">
        <v>0</v>
      </c>
      <c r="R907" s="8">
        <v>33163</v>
      </c>
      <c r="S907" s="8">
        <v>33163</v>
      </c>
      <c r="T907" s="8">
        <v>30404</v>
      </c>
      <c r="U907" s="8">
        <v>108</v>
      </c>
      <c r="V907" s="8" t="s">
        <v>62</v>
      </c>
      <c r="W907" s="8" t="s">
        <v>62</v>
      </c>
      <c r="X907" s="8" t="s">
        <v>276</v>
      </c>
      <c r="Z907" s="8" t="s">
        <v>3175</v>
      </c>
      <c r="AA907" s="8">
        <v>0.03</v>
      </c>
      <c r="AB907" s="8" t="s">
        <v>552</v>
      </c>
      <c r="AC907" s="8">
        <v>2.4E-2</v>
      </c>
      <c r="AD907" s="8">
        <v>994.89</v>
      </c>
      <c r="AE907" s="8">
        <v>307.06481481481484</v>
      </c>
      <c r="AF907" s="8">
        <v>795.91200000000003</v>
      </c>
      <c r="AG907" s="8">
        <v>1102.9768148148148</v>
      </c>
      <c r="AH907" s="8">
        <v>0.06</v>
      </c>
      <c r="AI907" s="8">
        <v>1989.78</v>
      </c>
    </row>
    <row r="908" spans="1:35" x14ac:dyDescent="0.25">
      <c r="A908" s="8" t="s">
        <v>2127</v>
      </c>
      <c r="B908" s="8" t="s">
        <v>24</v>
      </c>
      <c r="C908" s="8" t="s">
        <v>24</v>
      </c>
      <c r="D908" s="8" t="s">
        <v>420</v>
      </c>
      <c r="E908" s="8" t="s">
        <v>200</v>
      </c>
      <c r="F908" s="8" t="s">
        <v>1289</v>
      </c>
      <c r="G908" s="8" t="s">
        <v>1416</v>
      </c>
      <c r="H908" s="116">
        <v>0</v>
      </c>
      <c r="I908" s="8">
        <v>1275</v>
      </c>
      <c r="J908" s="8">
        <v>1275</v>
      </c>
      <c r="K908" s="8" t="s">
        <v>3169</v>
      </c>
      <c r="L908" s="8">
        <v>21731387</v>
      </c>
      <c r="M908" s="38">
        <v>45384</v>
      </c>
      <c r="N908" s="8" t="s">
        <v>196</v>
      </c>
      <c r="O908" s="8" t="s">
        <v>148</v>
      </c>
      <c r="P908" s="8" t="s">
        <v>287</v>
      </c>
      <c r="Q908" s="8">
        <v>0</v>
      </c>
      <c r="R908" s="8">
        <v>41351</v>
      </c>
      <c r="S908" s="8">
        <v>41351</v>
      </c>
      <c r="T908" s="8">
        <v>38183</v>
      </c>
      <c r="U908" s="8">
        <v>120</v>
      </c>
      <c r="V908" s="8" t="s">
        <v>62</v>
      </c>
      <c r="W908" s="8" t="s">
        <v>62</v>
      </c>
      <c r="X908" s="8" t="s">
        <v>276</v>
      </c>
      <c r="Z908" s="8" t="s">
        <v>3177</v>
      </c>
      <c r="AA908" s="8">
        <v>0.03</v>
      </c>
      <c r="AB908" s="8" t="s">
        <v>552</v>
      </c>
      <c r="AC908" s="8">
        <v>2.2499999999999999E-2</v>
      </c>
      <c r="AD908" s="8">
        <v>1240.53</v>
      </c>
      <c r="AE908" s="8">
        <v>344.59166666666664</v>
      </c>
      <c r="AF908" s="8">
        <v>930.39749999999992</v>
      </c>
      <c r="AG908" s="8">
        <v>1274.9891666666665</v>
      </c>
      <c r="AH908" s="8">
        <v>0.06</v>
      </c>
      <c r="AI908" s="8">
        <v>2481.06</v>
      </c>
    </row>
    <row r="909" spans="1:35" x14ac:dyDescent="0.25">
      <c r="A909" s="8" t="s">
        <v>2127</v>
      </c>
      <c r="B909" s="8" t="s">
        <v>184</v>
      </c>
      <c r="C909" s="8" t="s">
        <v>184</v>
      </c>
      <c r="D909" s="180" t="s">
        <v>101</v>
      </c>
      <c r="E909" s="8" t="s">
        <v>212</v>
      </c>
      <c r="F909" s="8" t="s">
        <v>832</v>
      </c>
      <c r="G909" s="8" t="s">
        <v>627</v>
      </c>
      <c r="H909" s="116">
        <v>0</v>
      </c>
      <c r="I909" s="8">
        <v>2480</v>
      </c>
      <c r="J909" s="8">
        <v>2480</v>
      </c>
      <c r="K909" s="8" t="s">
        <v>3170</v>
      </c>
      <c r="L909" s="8">
        <v>29061556</v>
      </c>
      <c r="M909" s="38">
        <v>45384</v>
      </c>
      <c r="N909" s="8" t="s">
        <v>196</v>
      </c>
      <c r="O909" s="8" t="s">
        <v>43</v>
      </c>
      <c r="P909" s="8" t="s">
        <v>43</v>
      </c>
      <c r="Q909" s="8">
        <v>0</v>
      </c>
      <c r="R909" s="8">
        <v>92042</v>
      </c>
      <c r="S909" s="8">
        <v>92042</v>
      </c>
      <c r="T909" s="8">
        <v>84499</v>
      </c>
      <c r="U909" s="8">
        <v>144</v>
      </c>
      <c r="V909" s="8" t="s">
        <v>62</v>
      </c>
      <c r="W909" s="8" t="s">
        <v>62</v>
      </c>
      <c r="X909" s="8" t="s">
        <v>276</v>
      </c>
      <c r="Z909" s="8" t="s">
        <v>3178</v>
      </c>
      <c r="AA909" s="8">
        <v>0.03</v>
      </c>
      <c r="AB909" s="8" t="s">
        <v>552</v>
      </c>
      <c r="AC909" s="8">
        <v>0.02</v>
      </c>
      <c r="AD909" s="8">
        <v>2761.2599999999998</v>
      </c>
      <c r="AE909" s="8">
        <v>639.18055555555554</v>
      </c>
      <c r="AF909" s="8">
        <v>1840.8400000000001</v>
      </c>
      <c r="AG909" s="8">
        <v>2480.0205555555558</v>
      </c>
      <c r="AH909" s="8">
        <v>0.06</v>
      </c>
      <c r="AI909" s="8">
        <v>5522.5199999999995</v>
      </c>
    </row>
    <row r="910" spans="1:35" x14ac:dyDescent="0.25">
      <c r="A910" s="8" t="s">
        <v>2127</v>
      </c>
      <c r="B910" s="8" t="s">
        <v>39</v>
      </c>
      <c r="C910" s="8" t="s">
        <v>39</v>
      </c>
      <c r="D910" s="8" t="s">
        <v>167</v>
      </c>
      <c r="E910" s="8" t="s">
        <v>451</v>
      </c>
      <c r="F910" s="8" t="s">
        <v>771</v>
      </c>
      <c r="G910" s="8" t="s">
        <v>3180</v>
      </c>
      <c r="H910" s="116">
        <v>0</v>
      </c>
      <c r="I910" s="8">
        <v>1268</v>
      </c>
      <c r="J910" s="8">
        <v>1268</v>
      </c>
      <c r="K910" s="8" t="s">
        <v>3171</v>
      </c>
      <c r="L910" s="8">
        <v>33136914</v>
      </c>
      <c r="M910" s="38">
        <v>45384</v>
      </c>
      <c r="N910" s="8" t="s">
        <v>196</v>
      </c>
      <c r="O910" s="8" t="s">
        <v>43</v>
      </c>
      <c r="P910" s="8" t="s">
        <v>43</v>
      </c>
      <c r="Q910" s="8">
        <v>0</v>
      </c>
      <c r="R910" s="8">
        <v>32111</v>
      </c>
      <c r="S910" s="8">
        <v>32111</v>
      </c>
      <c r="T910" s="8">
        <v>29405</v>
      </c>
      <c r="U910" s="8">
        <v>108</v>
      </c>
      <c r="V910" s="8" t="s">
        <v>62</v>
      </c>
      <c r="W910" s="8" t="s">
        <v>62</v>
      </c>
      <c r="X910" s="8" t="s">
        <v>276</v>
      </c>
      <c r="Z910" s="8" t="s">
        <v>3179</v>
      </c>
      <c r="AA910" s="8">
        <v>0.03</v>
      </c>
      <c r="AB910" s="8" t="s">
        <v>552</v>
      </c>
      <c r="AC910" s="8">
        <v>2.4E-2</v>
      </c>
      <c r="AD910" s="8">
        <v>963.32999999999993</v>
      </c>
      <c r="AE910" s="8">
        <v>297.32407407407408</v>
      </c>
      <c r="AF910" s="8">
        <v>770.66399999999999</v>
      </c>
      <c r="AG910" s="8">
        <v>1067.9880740740741</v>
      </c>
      <c r="AH910" s="8">
        <v>0.06</v>
      </c>
      <c r="AI910" s="8">
        <v>1926.6599999999999</v>
      </c>
    </row>
    <row r="911" spans="1:35" x14ac:dyDescent="0.25">
      <c r="A911" s="8" t="s">
        <v>2127</v>
      </c>
      <c r="B911" s="8" t="s">
        <v>29</v>
      </c>
      <c r="C911" s="8" t="s">
        <v>29</v>
      </c>
      <c r="D911" s="8" t="s">
        <v>168</v>
      </c>
      <c r="E911" s="8" t="s">
        <v>454</v>
      </c>
      <c r="F911" s="8" t="s">
        <v>887</v>
      </c>
      <c r="G911" s="8" t="s">
        <v>3182</v>
      </c>
      <c r="H911" s="116">
        <v>7036</v>
      </c>
      <c r="I911" s="8">
        <v>9009</v>
      </c>
      <c r="J911" s="8">
        <v>1973</v>
      </c>
      <c r="K911" s="8" t="s">
        <v>3172</v>
      </c>
      <c r="L911" s="8">
        <v>35884658</v>
      </c>
      <c r="M911" s="38">
        <v>45384</v>
      </c>
      <c r="N911" s="8" t="s">
        <v>196</v>
      </c>
      <c r="O911" s="8" t="s">
        <v>43</v>
      </c>
      <c r="P911" s="8" t="s">
        <v>43</v>
      </c>
      <c r="Q911" s="8">
        <v>215258</v>
      </c>
      <c r="R911" s="8">
        <v>392514</v>
      </c>
      <c r="S911" s="8">
        <v>177256</v>
      </c>
      <c r="T911" s="8">
        <v>152605</v>
      </c>
      <c r="U911" s="8">
        <v>168</v>
      </c>
      <c r="V911" s="8" t="s">
        <v>63</v>
      </c>
      <c r="W911" s="8" t="s">
        <v>63</v>
      </c>
      <c r="X911" s="8" t="s">
        <v>277</v>
      </c>
      <c r="Z911" s="8" t="s">
        <v>3181</v>
      </c>
      <c r="AA911" s="8">
        <v>0.04</v>
      </c>
      <c r="AB911" s="8" t="s">
        <v>552</v>
      </c>
      <c r="AC911" s="8">
        <v>1.7000000000000001E-2</v>
      </c>
      <c r="AD911" s="8">
        <v>15700.56</v>
      </c>
      <c r="AE911" s="8">
        <v>2336.3928571428573</v>
      </c>
      <c r="AF911" s="8">
        <v>6672.7380000000003</v>
      </c>
      <c r="AG911" s="8">
        <v>9009.1308571428581</v>
      </c>
      <c r="AH911" s="8">
        <v>0.03</v>
      </c>
      <c r="AI911" s="8">
        <v>5317.6799999999994</v>
      </c>
    </row>
    <row r="912" spans="1:35" x14ac:dyDescent="0.25">
      <c r="A912" s="8" t="s">
        <v>2127</v>
      </c>
      <c r="B912" s="8" t="s">
        <v>27</v>
      </c>
      <c r="C912" s="8" t="s">
        <v>27</v>
      </c>
      <c r="D912" s="180" t="s">
        <v>5938</v>
      </c>
      <c r="E912" s="8" t="s">
        <v>209</v>
      </c>
      <c r="F912" s="8" t="s">
        <v>847</v>
      </c>
      <c r="G912" s="8" t="s">
        <v>795</v>
      </c>
      <c r="H912" s="116">
        <v>1967</v>
      </c>
      <c r="I912" s="8">
        <v>2365</v>
      </c>
      <c r="J912" s="8">
        <v>398</v>
      </c>
      <c r="K912" s="8" t="s">
        <v>3183</v>
      </c>
      <c r="L912" s="8">
        <v>28426733</v>
      </c>
      <c r="M912" s="38">
        <v>45384</v>
      </c>
      <c r="N912" s="8" t="s">
        <v>196</v>
      </c>
      <c r="O912" s="8" t="s">
        <v>43</v>
      </c>
      <c r="P912" s="8" t="s">
        <v>43</v>
      </c>
      <c r="Q912" s="8">
        <v>62570</v>
      </c>
      <c r="R912" s="8">
        <v>103041</v>
      </c>
      <c r="S912" s="8">
        <v>40471</v>
      </c>
      <c r="T912" s="8">
        <v>33137</v>
      </c>
      <c r="U912" s="8">
        <v>168</v>
      </c>
      <c r="V912" s="8" t="s">
        <v>63</v>
      </c>
      <c r="W912" s="8" t="s">
        <v>63</v>
      </c>
      <c r="X912" s="8" t="s">
        <v>277</v>
      </c>
      <c r="Z912" s="8" t="s">
        <v>3185</v>
      </c>
      <c r="AA912" s="8">
        <v>0.04</v>
      </c>
      <c r="AB912" s="8" t="s">
        <v>552</v>
      </c>
      <c r="AC912" s="8">
        <v>1.7000000000000001E-2</v>
      </c>
      <c r="AD912" s="8">
        <v>4121.6400000000003</v>
      </c>
      <c r="AE912" s="8">
        <v>613.33928571428567</v>
      </c>
      <c r="AF912" s="8">
        <v>1751.6970000000001</v>
      </c>
      <c r="AG912" s="8">
        <v>2365.0362857142859</v>
      </c>
      <c r="AH912" s="8">
        <v>0.03</v>
      </c>
      <c r="AI912" s="8">
        <v>1214.1299999999999</v>
      </c>
    </row>
    <row r="913" spans="1:35" x14ac:dyDescent="0.25">
      <c r="A913" s="8" t="s">
        <v>2127</v>
      </c>
      <c r="B913" s="8" t="s">
        <v>38</v>
      </c>
      <c r="C913" s="8" t="s">
        <v>38</v>
      </c>
      <c r="D913" s="8" t="s">
        <v>101</v>
      </c>
      <c r="E913" s="8" t="s">
        <v>405</v>
      </c>
      <c r="F913" s="8" t="s">
        <v>759</v>
      </c>
      <c r="G913" s="8" t="s">
        <v>3186</v>
      </c>
      <c r="H913" s="116">
        <v>0</v>
      </c>
      <c r="I913" s="8">
        <v>14648</v>
      </c>
      <c r="J913" s="8">
        <v>14648</v>
      </c>
      <c r="K913" s="8" t="s">
        <v>3184</v>
      </c>
      <c r="L913" s="8">
        <v>22998838</v>
      </c>
      <c r="M913" s="38">
        <v>45384</v>
      </c>
      <c r="N913" s="8" t="s">
        <v>196</v>
      </c>
      <c r="O913" s="8" t="s">
        <v>43</v>
      </c>
      <c r="P913" s="8" t="s">
        <v>43</v>
      </c>
      <c r="Q913" s="8">
        <v>0</v>
      </c>
      <c r="R913" s="8">
        <v>638201</v>
      </c>
      <c r="S913" s="8">
        <v>638201</v>
      </c>
      <c r="T913" s="8">
        <v>39074</v>
      </c>
      <c r="U913" s="8">
        <v>168</v>
      </c>
      <c r="V913" s="8" t="s">
        <v>64</v>
      </c>
      <c r="W913" s="8" t="s">
        <v>64</v>
      </c>
      <c r="X913" s="8" t="s">
        <v>276</v>
      </c>
      <c r="Y913" s="8" t="s">
        <v>3085</v>
      </c>
      <c r="Z913" s="8" t="s">
        <v>2666</v>
      </c>
      <c r="AA913" s="8">
        <v>0.04</v>
      </c>
      <c r="AB913" s="8" t="s">
        <v>552</v>
      </c>
      <c r="AC913" s="8">
        <v>1.7000000000000001E-2</v>
      </c>
      <c r="AD913" s="8">
        <v>25528.04</v>
      </c>
      <c r="AE913" s="8">
        <v>3798.8154761904761</v>
      </c>
      <c r="AF913" s="8">
        <v>10849.417000000001</v>
      </c>
      <c r="AG913" s="8">
        <v>14648.232476190478</v>
      </c>
      <c r="AH913" s="8">
        <v>0.03</v>
      </c>
      <c r="AI913" s="8">
        <v>19146.03</v>
      </c>
    </row>
    <row r="914" spans="1:35" x14ac:dyDescent="0.25">
      <c r="A914" s="8" t="s">
        <v>2127</v>
      </c>
      <c r="B914" s="8" t="s">
        <v>23</v>
      </c>
      <c r="C914" s="8" t="s">
        <v>23</v>
      </c>
      <c r="D914" s="180" t="s">
        <v>5937</v>
      </c>
      <c r="E914" s="8" t="s">
        <v>211</v>
      </c>
      <c r="F914" s="8" t="s">
        <v>873</v>
      </c>
      <c r="G914" s="8" t="s">
        <v>657</v>
      </c>
      <c r="H914" s="116">
        <v>0</v>
      </c>
      <c r="I914" s="8">
        <v>551</v>
      </c>
      <c r="J914" s="8">
        <v>551</v>
      </c>
      <c r="K914" s="8" t="s">
        <v>3187</v>
      </c>
      <c r="L914" s="8">
        <v>32140244</v>
      </c>
      <c r="M914" s="38">
        <v>45385</v>
      </c>
      <c r="N914" s="8" t="s">
        <v>196</v>
      </c>
      <c r="O914" s="8" t="s">
        <v>43</v>
      </c>
      <c r="P914" s="8" t="s">
        <v>43</v>
      </c>
      <c r="Q914" s="8">
        <v>0</v>
      </c>
      <c r="R914" s="8">
        <v>16566</v>
      </c>
      <c r="S914" s="8">
        <v>16566</v>
      </c>
      <c r="T914" s="8">
        <v>14638</v>
      </c>
      <c r="U914" s="8">
        <v>108</v>
      </c>
      <c r="V914" s="8" t="s">
        <v>62</v>
      </c>
      <c r="W914" s="8" t="s">
        <v>62</v>
      </c>
      <c r="X914" s="8" t="s">
        <v>276</v>
      </c>
      <c r="Z914" s="8" t="s">
        <v>3191</v>
      </c>
      <c r="AA914" s="8">
        <v>0.03</v>
      </c>
      <c r="AB914" s="8" t="s">
        <v>552</v>
      </c>
      <c r="AC914" s="8">
        <v>2.4E-2</v>
      </c>
      <c r="AD914" s="8">
        <v>496.97999999999996</v>
      </c>
      <c r="AE914" s="8">
        <v>153.38888888888889</v>
      </c>
      <c r="AF914" s="8">
        <v>397.584</v>
      </c>
      <c r="AG914" s="8">
        <v>550.97288888888886</v>
      </c>
      <c r="AH914" s="8">
        <v>0.06</v>
      </c>
      <c r="AI914" s="8">
        <v>993.95999999999992</v>
      </c>
    </row>
    <row r="915" spans="1:35" x14ac:dyDescent="0.25">
      <c r="A915" s="8" t="s">
        <v>2127</v>
      </c>
      <c r="B915" s="8" t="s">
        <v>29</v>
      </c>
      <c r="C915" s="8" t="s">
        <v>29</v>
      </c>
      <c r="D915" s="8" t="s">
        <v>168</v>
      </c>
      <c r="E915" s="8" t="s">
        <v>454</v>
      </c>
      <c r="F915" s="8" t="s">
        <v>1372</v>
      </c>
      <c r="G915" s="8" t="s">
        <v>646</v>
      </c>
      <c r="H915" s="116">
        <v>0</v>
      </c>
      <c r="I915" s="8">
        <v>522</v>
      </c>
      <c r="J915" s="8">
        <v>522</v>
      </c>
      <c r="K915" s="8" t="s">
        <v>3188</v>
      </c>
      <c r="L915" s="8">
        <v>13893040</v>
      </c>
      <c r="M915" s="38">
        <v>45385</v>
      </c>
      <c r="N915" s="8" t="s">
        <v>196</v>
      </c>
      <c r="O915" s="8" t="s">
        <v>43</v>
      </c>
      <c r="P915" s="8" t="s">
        <v>43</v>
      </c>
      <c r="Q915" s="8">
        <v>0</v>
      </c>
      <c r="R915" s="8">
        <v>15694</v>
      </c>
      <c r="S915" s="8">
        <v>15694</v>
      </c>
      <c r="T915" s="8">
        <v>13809</v>
      </c>
      <c r="U915" s="8">
        <v>108</v>
      </c>
      <c r="V915" s="8" t="s">
        <v>62</v>
      </c>
      <c r="W915" s="8" t="s">
        <v>62</v>
      </c>
      <c r="X915" s="8" t="s">
        <v>276</v>
      </c>
      <c r="Z915" s="8" t="s">
        <v>3192</v>
      </c>
      <c r="AA915" s="8">
        <v>0.03</v>
      </c>
      <c r="AB915" s="8" t="s">
        <v>552</v>
      </c>
      <c r="AC915" s="8">
        <v>2.4E-2</v>
      </c>
      <c r="AD915" s="8">
        <v>470.82</v>
      </c>
      <c r="AE915" s="8">
        <v>145.31481481481481</v>
      </c>
      <c r="AF915" s="8">
        <v>376.65600000000001</v>
      </c>
      <c r="AG915" s="8">
        <v>521.97081481481484</v>
      </c>
      <c r="AH915" s="8">
        <v>0.06</v>
      </c>
      <c r="AI915" s="8">
        <v>941.64</v>
      </c>
    </row>
    <row r="916" spans="1:35" x14ac:dyDescent="0.25">
      <c r="A916" s="8" t="s">
        <v>2127</v>
      </c>
      <c r="B916" s="8" t="s">
        <v>38</v>
      </c>
      <c r="C916" s="8" t="s">
        <v>38</v>
      </c>
      <c r="D916" s="8" t="s">
        <v>101</v>
      </c>
      <c r="E916" s="8" t="s">
        <v>405</v>
      </c>
      <c r="F916" s="8" t="s">
        <v>2657</v>
      </c>
      <c r="G916" s="8" t="s">
        <v>566</v>
      </c>
      <c r="H916" s="116">
        <v>0</v>
      </c>
      <c r="I916" s="8">
        <v>20887</v>
      </c>
      <c r="J916" s="8">
        <v>20887</v>
      </c>
      <c r="K916" s="8" t="s">
        <v>3189</v>
      </c>
      <c r="L916" s="8">
        <v>23651462</v>
      </c>
      <c r="M916" s="38">
        <v>45385</v>
      </c>
      <c r="N916" s="8" t="s">
        <v>196</v>
      </c>
      <c r="O916" s="8" t="s">
        <v>43</v>
      </c>
      <c r="P916" s="8" t="s">
        <v>43</v>
      </c>
      <c r="Q916" s="8">
        <v>0</v>
      </c>
      <c r="R916" s="8">
        <v>910029</v>
      </c>
      <c r="S916" s="8">
        <v>910029</v>
      </c>
      <c r="T916" s="8">
        <v>35586</v>
      </c>
      <c r="U916" s="8">
        <v>168</v>
      </c>
      <c r="V916" s="8" t="s">
        <v>64</v>
      </c>
      <c r="W916" s="8" t="s">
        <v>64</v>
      </c>
      <c r="X916" s="8" t="s">
        <v>276</v>
      </c>
      <c r="Y916" s="8" t="s">
        <v>3085</v>
      </c>
      <c r="Z916" s="8" t="s">
        <v>3194</v>
      </c>
      <c r="AA916" s="8">
        <v>0.04</v>
      </c>
      <c r="AB916" s="8" t="s">
        <v>552</v>
      </c>
      <c r="AC916" s="8">
        <v>1.7000000000000001E-2</v>
      </c>
      <c r="AD916" s="8">
        <v>36401.160000000003</v>
      </c>
      <c r="AE916" s="8">
        <v>5416.8392857142853</v>
      </c>
      <c r="AF916" s="8">
        <v>15470.493</v>
      </c>
      <c r="AG916" s="8">
        <v>20887.332285714285</v>
      </c>
      <c r="AH916" s="8">
        <v>0.03</v>
      </c>
      <c r="AI916" s="8">
        <v>27300.87</v>
      </c>
    </row>
    <row r="917" spans="1:35" x14ac:dyDescent="0.25">
      <c r="A917" s="8" t="s">
        <v>2127</v>
      </c>
      <c r="B917" s="8" t="s">
        <v>31</v>
      </c>
      <c r="C917" s="8" t="s">
        <v>31</v>
      </c>
      <c r="D917" s="8" t="s">
        <v>101</v>
      </c>
      <c r="E917" s="8" t="s">
        <v>456</v>
      </c>
      <c r="F917" s="8" t="s">
        <v>839</v>
      </c>
      <c r="G917" s="8" t="s">
        <v>566</v>
      </c>
      <c r="H917" s="116">
        <v>8366</v>
      </c>
      <c r="I917" s="8">
        <v>8270</v>
      </c>
      <c r="J917" s="8">
        <v>-96</v>
      </c>
      <c r="K917" s="8" t="s">
        <v>3190</v>
      </c>
      <c r="L917" s="8">
        <v>25154710</v>
      </c>
      <c r="M917" s="38">
        <v>45385</v>
      </c>
      <c r="N917" s="8" t="s">
        <v>196</v>
      </c>
      <c r="O917" s="8" t="s">
        <v>43</v>
      </c>
      <c r="P917" s="8" t="s">
        <v>43</v>
      </c>
      <c r="Q917" s="8">
        <v>279483</v>
      </c>
      <c r="R917" s="8">
        <v>360310</v>
      </c>
      <c r="S917" s="8">
        <v>80827</v>
      </c>
      <c r="T917" s="8">
        <v>58108</v>
      </c>
      <c r="U917" s="8">
        <v>168</v>
      </c>
      <c r="V917" s="8" t="s">
        <v>63</v>
      </c>
      <c r="W917" s="8" t="s">
        <v>63</v>
      </c>
      <c r="X917" s="8" t="s">
        <v>277</v>
      </c>
      <c r="Z917" s="8" t="s">
        <v>3193</v>
      </c>
      <c r="AA917" s="8">
        <v>0.04</v>
      </c>
      <c r="AB917" s="8" t="s">
        <v>552</v>
      </c>
      <c r="AC917" s="8">
        <v>1.7000000000000001E-2</v>
      </c>
      <c r="AD917" s="8">
        <v>14412.4</v>
      </c>
      <c r="AE917" s="8">
        <v>2144.7023809523807</v>
      </c>
      <c r="AF917" s="8">
        <v>6125.27</v>
      </c>
      <c r="AG917" s="8">
        <v>8269.9723809523821</v>
      </c>
      <c r="AH917" s="8">
        <v>0.03</v>
      </c>
      <c r="AI917" s="8">
        <v>2424.81</v>
      </c>
    </row>
    <row r="918" spans="1:35" x14ac:dyDescent="0.25">
      <c r="A918" s="8" t="s">
        <v>2127</v>
      </c>
      <c r="B918" s="8" t="s">
        <v>49</v>
      </c>
      <c r="C918" s="8" t="s">
        <v>49</v>
      </c>
      <c r="D918" s="8" t="s">
        <v>133</v>
      </c>
      <c r="E918" s="8" t="s">
        <v>928</v>
      </c>
      <c r="F918" s="8" t="s">
        <v>799</v>
      </c>
      <c r="G918" s="8" t="s">
        <v>1312</v>
      </c>
      <c r="H918" s="116">
        <v>0</v>
      </c>
      <c r="I918" s="8">
        <v>7791</v>
      </c>
      <c r="J918" s="8">
        <v>7791</v>
      </c>
      <c r="K918" s="8" t="s">
        <v>2855</v>
      </c>
      <c r="L918" s="8">
        <v>29321427</v>
      </c>
      <c r="M918" s="38">
        <v>45385</v>
      </c>
      <c r="N918" s="8" t="s">
        <v>196</v>
      </c>
      <c r="O918" s="8" t="s">
        <v>43</v>
      </c>
      <c r="P918" s="8" t="s">
        <v>43</v>
      </c>
      <c r="Q918" s="8">
        <v>0</v>
      </c>
      <c r="R918" s="8">
        <v>330733</v>
      </c>
      <c r="S918" s="8">
        <v>330733</v>
      </c>
      <c r="T918" s="8">
        <v>26586</v>
      </c>
      <c r="U918" s="8">
        <v>168</v>
      </c>
      <c r="V918" s="8" t="s">
        <v>64</v>
      </c>
      <c r="W918" s="8" t="s">
        <v>64</v>
      </c>
      <c r="X918" s="8" t="s">
        <v>276</v>
      </c>
      <c r="Y918" s="8" t="s">
        <v>665</v>
      </c>
      <c r="Z918" s="8" t="s">
        <v>2904</v>
      </c>
      <c r="AA918" s="8">
        <v>0.04</v>
      </c>
      <c r="AB918" s="8" t="s">
        <v>552</v>
      </c>
      <c r="AC918" s="8">
        <v>1.7000000000000001E-2</v>
      </c>
      <c r="AD918" s="8">
        <v>13229.32</v>
      </c>
      <c r="AE918" s="8">
        <v>1968.6488095238096</v>
      </c>
      <c r="AF918" s="8">
        <v>5622.4610000000002</v>
      </c>
      <c r="AG918" s="8">
        <v>7591.1098095238103</v>
      </c>
      <c r="AH918" s="8">
        <v>0.03</v>
      </c>
      <c r="AI918" s="8">
        <v>9921.99</v>
      </c>
    </row>
    <row r="919" spans="1:35" x14ac:dyDescent="0.25">
      <c r="A919" s="8" t="s">
        <v>2127</v>
      </c>
      <c r="B919" s="8" t="s">
        <v>39</v>
      </c>
      <c r="C919" s="8" t="s">
        <v>39</v>
      </c>
      <c r="D919" s="8" t="s">
        <v>167</v>
      </c>
      <c r="E919" s="8" t="s">
        <v>405</v>
      </c>
      <c r="F919" s="8" t="s">
        <v>3195</v>
      </c>
      <c r="G919" s="8" t="s">
        <v>3198</v>
      </c>
      <c r="H919" s="116">
        <v>1352</v>
      </c>
      <c r="I919" s="8">
        <v>1344</v>
      </c>
      <c r="J919" s="8">
        <v>-8</v>
      </c>
      <c r="K919" s="8" t="s">
        <v>3196</v>
      </c>
      <c r="L919" s="8">
        <v>20213723</v>
      </c>
      <c r="M919" s="38">
        <v>45385</v>
      </c>
      <c r="N919" s="8" t="s">
        <v>196</v>
      </c>
      <c r="O919" s="8" t="s">
        <v>43</v>
      </c>
      <c r="P919" s="8" t="s">
        <v>43</v>
      </c>
      <c r="Q919" s="8">
        <v>20852</v>
      </c>
      <c r="R919" s="8">
        <v>34393</v>
      </c>
      <c r="S919" s="8">
        <v>13541</v>
      </c>
      <c r="T919" s="8">
        <v>10724</v>
      </c>
      <c r="U919" s="8">
        <v>108</v>
      </c>
      <c r="V919" s="8" t="s">
        <v>63</v>
      </c>
      <c r="W919" s="8" t="s">
        <v>63</v>
      </c>
      <c r="X919" s="8" t="s">
        <v>277</v>
      </c>
      <c r="Z919" s="8" t="s">
        <v>3197</v>
      </c>
      <c r="AA919" s="8">
        <v>0.03</v>
      </c>
      <c r="AB919" s="8" t="s">
        <v>552</v>
      </c>
      <c r="AC919" s="8">
        <v>2.4E-2</v>
      </c>
      <c r="AD919" s="8">
        <v>1031.79</v>
      </c>
      <c r="AE919" s="8">
        <v>318.4537037037037</v>
      </c>
      <c r="AF919" s="8">
        <v>825.43200000000002</v>
      </c>
      <c r="AG919" s="8">
        <v>1143.8857037037037</v>
      </c>
      <c r="AH919" s="8">
        <v>0.06</v>
      </c>
      <c r="AI919" s="8">
        <v>812.45999999999992</v>
      </c>
    </row>
    <row r="920" spans="1:35" x14ac:dyDescent="0.25">
      <c r="A920" s="8" t="s">
        <v>2127</v>
      </c>
      <c r="B920" s="8" t="s">
        <v>29</v>
      </c>
      <c r="C920" s="8" t="s">
        <v>29</v>
      </c>
      <c r="D920" s="8" t="s">
        <v>168</v>
      </c>
      <c r="E920" s="8" t="s">
        <v>455</v>
      </c>
      <c r="F920" s="8" t="s">
        <v>587</v>
      </c>
      <c r="G920" s="8" t="s">
        <v>593</v>
      </c>
      <c r="H920" s="116">
        <v>5420</v>
      </c>
      <c r="I920" s="8">
        <v>5395</v>
      </c>
      <c r="J920" s="8">
        <v>-25</v>
      </c>
      <c r="K920" s="8" t="s">
        <v>3199</v>
      </c>
      <c r="L920" s="8">
        <v>29903183</v>
      </c>
      <c r="M920" s="38">
        <v>45385</v>
      </c>
      <c r="N920" s="8" t="s">
        <v>196</v>
      </c>
      <c r="O920" s="8" t="s">
        <v>43</v>
      </c>
      <c r="P920" s="8" t="s">
        <v>43</v>
      </c>
      <c r="Q920" s="8">
        <v>194210</v>
      </c>
      <c r="R920" s="8">
        <v>235055</v>
      </c>
      <c r="S920" s="8">
        <v>40845</v>
      </c>
      <c r="T920" s="8">
        <v>28492</v>
      </c>
      <c r="U920" s="8">
        <v>168</v>
      </c>
      <c r="V920" s="8" t="s">
        <v>63</v>
      </c>
      <c r="W920" s="8" t="s">
        <v>63</v>
      </c>
      <c r="X920" s="8" t="s">
        <v>277</v>
      </c>
      <c r="Z920" s="8" t="s">
        <v>3200</v>
      </c>
      <c r="AA920" s="8">
        <v>0.04</v>
      </c>
      <c r="AB920" s="8" t="s">
        <v>552</v>
      </c>
      <c r="AC920" s="8">
        <v>1.7000000000000001E-2</v>
      </c>
      <c r="AD920" s="8">
        <v>9402.2000000000007</v>
      </c>
      <c r="AE920" s="8">
        <v>1399.1369047619048</v>
      </c>
      <c r="AF920" s="8">
        <v>3995.9350000000004</v>
      </c>
      <c r="AG920" s="8">
        <v>5395.071904761905</v>
      </c>
      <c r="AH920" s="8">
        <v>0.03</v>
      </c>
      <c r="AI920" s="8">
        <v>1225.3499999999999</v>
      </c>
    </row>
    <row r="921" spans="1:35" x14ac:dyDescent="0.25">
      <c r="A921" s="8" t="s">
        <v>2127</v>
      </c>
      <c r="B921" s="8" t="s">
        <v>24</v>
      </c>
      <c r="C921" s="8" t="s">
        <v>24</v>
      </c>
      <c r="D921" s="8" t="s">
        <v>420</v>
      </c>
      <c r="E921" s="8" t="s">
        <v>421</v>
      </c>
      <c r="F921" s="8" t="s">
        <v>1385</v>
      </c>
      <c r="G921" s="8" t="s">
        <v>2336</v>
      </c>
      <c r="H921" s="116">
        <v>0</v>
      </c>
      <c r="I921" s="8">
        <v>2290</v>
      </c>
      <c r="J921" s="8">
        <v>2290</v>
      </c>
      <c r="K921" s="8" t="s">
        <v>3201</v>
      </c>
      <c r="L921" s="8">
        <v>22242197</v>
      </c>
      <c r="M921" s="38">
        <v>45385</v>
      </c>
      <c r="N921" s="8" t="s">
        <v>196</v>
      </c>
      <c r="O921" s="8" t="s">
        <v>43</v>
      </c>
      <c r="P921" s="8" t="s">
        <v>43</v>
      </c>
      <c r="Q921" s="8">
        <v>0</v>
      </c>
      <c r="R921" s="8">
        <v>85000</v>
      </c>
      <c r="S921" s="8">
        <v>85000</v>
      </c>
      <c r="T921" s="8">
        <v>77950</v>
      </c>
      <c r="U921" s="8">
        <v>144</v>
      </c>
      <c r="V921" s="8" t="s">
        <v>62</v>
      </c>
      <c r="W921" s="8" t="s">
        <v>62</v>
      </c>
      <c r="X921" s="8" t="s">
        <v>276</v>
      </c>
      <c r="Z921" s="8" t="s">
        <v>3202</v>
      </c>
      <c r="AA921" s="8">
        <v>0.03</v>
      </c>
      <c r="AB921" s="8" t="s">
        <v>552</v>
      </c>
      <c r="AC921" s="8">
        <v>0.02</v>
      </c>
      <c r="AD921" s="8">
        <v>2550</v>
      </c>
      <c r="AE921" s="8">
        <v>590.27777777777783</v>
      </c>
      <c r="AF921" s="8">
        <v>1700</v>
      </c>
      <c r="AG921" s="8">
        <v>2290.2777777777778</v>
      </c>
      <c r="AH921" s="8">
        <v>0.06</v>
      </c>
      <c r="AI921" s="8">
        <v>5100</v>
      </c>
    </row>
    <row r="922" spans="1:35" x14ac:dyDescent="0.25">
      <c r="A922" s="8" t="s">
        <v>2127</v>
      </c>
      <c r="B922" s="8" t="s">
        <v>20</v>
      </c>
      <c r="C922" s="8" t="s">
        <v>184</v>
      </c>
      <c r="D922" s="180" t="s">
        <v>101</v>
      </c>
      <c r="E922" s="8" t="s">
        <v>405</v>
      </c>
      <c r="F922" s="8" t="s">
        <v>3211</v>
      </c>
      <c r="G922" s="8" t="s">
        <v>3212</v>
      </c>
      <c r="H922" s="116">
        <v>0</v>
      </c>
      <c r="I922" s="8">
        <v>1445</v>
      </c>
      <c r="J922" s="8">
        <v>1445</v>
      </c>
      <c r="K922" s="8" t="s">
        <v>3203</v>
      </c>
      <c r="L922" s="8">
        <v>28061294</v>
      </c>
      <c r="M922" s="38">
        <v>45385</v>
      </c>
      <c r="N922" s="8" t="s">
        <v>196</v>
      </c>
      <c r="O922" s="8" t="s">
        <v>43</v>
      </c>
      <c r="P922" s="8" t="s">
        <v>43</v>
      </c>
      <c r="Q922" s="8">
        <v>0</v>
      </c>
      <c r="R922" s="8">
        <v>40378</v>
      </c>
      <c r="S922" s="8">
        <v>40378</v>
      </c>
      <c r="T922" s="8">
        <v>37259</v>
      </c>
      <c r="U922" s="8">
        <v>120</v>
      </c>
      <c r="V922" s="8" t="s">
        <v>62</v>
      </c>
      <c r="W922" s="8" t="s">
        <v>62</v>
      </c>
      <c r="X922" s="8" t="s">
        <v>276</v>
      </c>
      <c r="Z922" s="8" t="s">
        <v>3210</v>
      </c>
      <c r="AA922" s="8">
        <v>0.03</v>
      </c>
      <c r="AB922" s="8" t="s">
        <v>552</v>
      </c>
      <c r="AC922" s="8">
        <v>2.2499999999999999E-2</v>
      </c>
      <c r="AD922" s="8">
        <v>1211.3399999999999</v>
      </c>
      <c r="AE922" s="8">
        <v>336.48333333333335</v>
      </c>
      <c r="AF922" s="8">
        <v>908.505</v>
      </c>
      <c r="AG922" s="8">
        <v>1244.9883333333332</v>
      </c>
      <c r="AH922" s="8">
        <v>0.06</v>
      </c>
      <c r="AI922" s="8">
        <v>2422.6799999999998</v>
      </c>
    </row>
    <row r="923" spans="1:35" x14ac:dyDescent="0.25">
      <c r="A923" s="8" t="s">
        <v>2127</v>
      </c>
      <c r="B923" s="8" t="s">
        <v>29</v>
      </c>
      <c r="C923" s="8" t="s">
        <v>29</v>
      </c>
      <c r="D923" s="8" t="s">
        <v>168</v>
      </c>
      <c r="E923" s="8" t="s">
        <v>455</v>
      </c>
      <c r="F923" s="8" t="s">
        <v>2483</v>
      </c>
      <c r="G923" s="8" t="s">
        <v>2486</v>
      </c>
      <c r="H923" s="116">
        <v>1597</v>
      </c>
      <c r="I923" s="8">
        <v>1381</v>
      </c>
      <c r="J923" s="8">
        <v>-216</v>
      </c>
      <c r="K923" s="8" t="s">
        <v>3204</v>
      </c>
      <c r="L923" s="8">
        <v>25933850</v>
      </c>
      <c r="M923" s="38">
        <v>45386</v>
      </c>
      <c r="N923" s="8" t="s">
        <v>196</v>
      </c>
      <c r="O923" s="8" t="s">
        <v>43</v>
      </c>
      <c r="P923" s="8" t="s">
        <v>43</v>
      </c>
      <c r="Q923" s="8">
        <v>31573</v>
      </c>
      <c r="R923" s="8">
        <v>44789</v>
      </c>
      <c r="S923" s="8">
        <v>13216</v>
      </c>
      <c r="T923" s="8">
        <v>9876</v>
      </c>
      <c r="U923" s="8">
        <v>120</v>
      </c>
      <c r="V923" s="8" t="s">
        <v>63</v>
      </c>
      <c r="W923" s="8" t="s">
        <v>63</v>
      </c>
      <c r="X923" s="8" t="s">
        <v>277</v>
      </c>
      <c r="Z923" s="8" t="s">
        <v>3213</v>
      </c>
      <c r="AA923" s="8">
        <v>0.03</v>
      </c>
      <c r="AB923" s="8" t="s">
        <v>552</v>
      </c>
      <c r="AC923" s="8">
        <v>2.2499999999999999E-2</v>
      </c>
      <c r="AD923" s="8">
        <v>1343.6699999999998</v>
      </c>
      <c r="AE923" s="8">
        <v>373.24166666666667</v>
      </c>
      <c r="AF923" s="8">
        <v>1007.7524999999999</v>
      </c>
      <c r="AG923" s="8">
        <v>1380.9941666666666</v>
      </c>
      <c r="AH923" s="8">
        <v>0.06</v>
      </c>
      <c r="AI923" s="8">
        <v>792.95999999999992</v>
      </c>
    </row>
    <row r="924" spans="1:35" x14ac:dyDescent="0.25">
      <c r="A924" s="8" t="s">
        <v>2127</v>
      </c>
      <c r="B924" s="8" t="s">
        <v>23</v>
      </c>
      <c r="C924" s="8" t="s">
        <v>23</v>
      </c>
      <c r="D924" s="180" t="s">
        <v>5937</v>
      </c>
      <c r="E924" s="8" t="s">
        <v>48</v>
      </c>
      <c r="F924" s="8" t="s">
        <v>531</v>
      </c>
      <c r="G924" s="8" t="s">
        <v>659</v>
      </c>
      <c r="H924" s="116">
        <v>8379</v>
      </c>
      <c r="I924" s="8">
        <v>34410</v>
      </c>
      <c r="J924" s="8">
        <v>26031</v>
      </c>
      <c r="K924" s="8" t="s">
        <v>3205</v>
      </c>
      <c r="L924" s="8">
        <v>30573620</v>
      </c>
      <c r="M924" s="38">
        <v>45386</v>
      </c>
      <c r="N924" s="8" t="s">
        <v>196</v>
      </c>
      <c r="O924" s="8" t="s">
        <v>43</v>
      </c>
      <c r="P924" s="8" t="s">
        <v>43</v>
      </c>
      <c r="Q924" s="8">
        <v>305720.69</v>
      </c>
      <c r="R924" s="8">
        <v>1490499</v>
      </c>
      <c r="S924" s="8">
        <v>1184778.31</v>
      </c>
      <c r="T924" s="8">
        <v>27722</v>
      </c>
      <c r="U924" s="8">
        <v>168</v>
      </c>
      <c r="V924" s="8" t="s">
        <v>64</v>
      </c>
      <c r="W924" s="8" t="s">
        <v>64</v>
      </c>
      <c r="X924" s="8" t="s">
        <v>276</v>
      </c>
      <c r="Y924" s="8" t="s">
        <v>609</v>
      </c>
      <c r="Z924" s="8" t="s">
        <v>3214</v>
      </c>
      <c r="AA924" s="8">
        <v>0.04</v>
      </c>
      <c r="AB924" s="8" t="s">
        <v>552</v>
      </c>
      <c r="AC924" s="8">
        <v>1.7000000000000001E-2</v>
      </c>
      <c r="AD924" s="8">
        <v>59619.96</v>
      </c>
      <c r="AE924" s="8">
        <v>8872.0178571428569</v>
      </c>
      <c r="AF924" s="8">
        <v>25338.483</v>
      </c>
      <c r="AG924" s="8">
        <v>34210.500857142855</v>
      </c>
      <c r="AH924" s="8">
        <v>0.03</v>
      </c>
      <c r="AI924" s="8">
        <v>35543.349300000002</v>
      </c>
    </row>
    <row r="925" spans="1:35" x14ac:dyDescent="0.25">
      <c r="A925" s="8" t="s">
        <v>2127</v>
      </c>
      <c r="B925" s="8" t="s">
        <v>27</v>
      </c>
      <c r="C925" s="8" t="s">
        <v>27</v>
      </c>
      <c r="D925" s="180" t="s">
        <v>5938</v>
      </c>
      <c r="E925" s="8" t="s">
        <v>405</v>
      </c>
      <c r="F925" s="8" t="s">
        <v>2657</v>
      </c>
      <c r="G925" s="8" t="s">
        <v>566</v>
      </c>
      <c r="H925" s="116">
        <v>5089</v>
      </c>
      <c r="I925" s="8">
        <v>5072</v>
      </c>
      <c r="J925" s="8">
        <v>-17</v>
      </c>
      <c r="K925" s="8" t="s">
        <v>3206</v>
      </c>
      <c r="L925" s="8">
        <v>23964296</v>
      </c>
      <c r="M925" s="38">
        <v>45386</v>
      </c>
      <c r="N925" s="8" t="s">
        <v>196</v>
      </c>
      <c r="O925" s="8" t="s">
        <v>43</v>
      </c>
      <c r="P925" s="8" t="s">
        <v>43</v>
      </c>
      <c r="Q925" s="8">
        <v>166100</v>
      </c>
      <c r="R925" s="8">
        <v>220982</v>
      </c>
      <c r="S925" s="8">
        <v>54882</v>
      </c>
      <c r="T925" s="8">
        <v>40522</v>
      </c>
      <c r="U925" s="8">
        <v>168</v>
      </c>
      <c r="V925" s="8" t="s">
        <v>63</v>
      </c>
      <c r="W925" s="8" t="s">
        <v>63</v>
      </c>
      <c r="X925" s="8" t="s">
        <v>277</v>
      </c>
      <c r="Z925" s="8" t="s">
        <v>3215</v>
      </c>
      <c r="AA925" s="8">
        <v>0.04</v>
      </c>
      <c r="AB925" s="8" t="s">
        <v>552</v>
      </c>
      <c r="AC925" s="8">
        <v>1.7000000000000001E-2</v>
      </c>
      <c r="AD925" s="8">
        <v>8839.2800000000007</v>
      </c>
      <c r="AE925" s="8">
        <v>1315.3690476190477</v>
      </c>
      <c r="AF925" s="8">
        <v>3756.6940000000004</v>
      </c>
      <c r="AG925" s="8">
        <v>5072.0630476190481</v>
      </c>
      <c r="AH925" s="8">
        <v>0.03</v>
      </c>
      <c r="AI925" s="8">
        <v>1646.46</v>
      </c>
    </row>
    <row r="926" spans="1:35" x14ac:dyDescent="0.25">
      <c r="A926" s="8" t="s">
        <v>2127</v>
      </c>
      <c r="B926" s="8" t="s">
        <v>27</v>
      </c>
      <c r="C926" s="8" t="s">
        <v>27</v>
      </c>
      <c r="D926" s="180" t="s">
        <v>5938</v>
      </c>
      <c r="E926" s="8" t="s">
        <v>209</v>
      </c>
      <c r="F926" s="8" t="s">
        <v>1397</v>
      </c>
      <c r="G926" s="8" t="s">
        <v>706</v>
      </c>
      <c r="H926" s="116">
        <v>0</v>
      </c>
      <c r="I926" s="8">
        <v>2863</v>
      </c>
      <c r="J926" s="8">
        <v>2863</v>
      </c>
      <c r="K926" s="8" t="s">
        <v>3207</v>
      </c>
      <c r="L926" s="8">
        <v>30301277</v>
      </c>
      <c r="M926" s="38">
        <v>45386</v>
      </c>
      <c r="N926" s="8" t="s">
        <v>196</v>
      </c>
      <c r="O926" s="8" t="s">
        <v>43</v>
      </c>
      <c r="P926" s="8" t="s">
        <v>43</v>
      </c>
      <c r="Q926" s="8">
        <v>0</v>
      </c>
      <c r="R926" s="8">
        <v>124738</v>
      </c>
      <c r="S926" s="8">
        <v>124738</v>
      </c>
      <c r="T926" s="8">
        <v>16938</v>
      </c>
      <c r="U926" s="8">
        <v>168</v>
      </c>
      <c r="V926" s="8" t="s">
        <v>64</v>
      </c>
      <c r="W926" s="8" t="s">
        <v>64</v>
      </c>
      <c r="X926" s="8" t="s">
        <v>276</v>
      </c>
      <c r="Y926" s="8" t="s">
        <v>2988</v>
      </c>
      <c r="Z926" s="8" t="s">
        <v>2998</v>
      </c>
      <c r="AA926" s="8">
        <v>0.04</v>
      </c>
      <c r="AB926" s="8" t="s">
        <v>552</v>
      </c>
      <c r="AC926" s="8">
        <v>1.7000000000000001E-2</v>
      </c>
      <c r="AD926" s="8">
        <v>4989.5200000000004</v>
      </c>
      <c r="AE926" s="8">
        <v>742.48809523809518</v>
      </c>
      <c r="AF926" s="8">
        <v>2120.5460000000003</v>
      </c>
      <c r="AG926" s="8">
        <v>2863.0340952380957</v>
      </c>
      <c r="AH926" s="8">
        <v>0.03</v>
      </c>
      <c r="AI926" s="8">
        <v>3742.14</v>
      </c>
    </row>
    <row r="927" spans="1:35" x14ac:dyDescent="0.25">
      <c r="A927" s="8" t="s">
        <v>2127</v>
      </c>
      <c r="B927" s="8" t="s">
        <v>47</v>
      </c>
      <c r="C927" s="8" t="s">
        <v>47</v>
      </c>
      <c r="D927" s="8" t="s">
        <v>99</v>
      </c>
      <c r="E927" s="8" t="s">
        <v>405</v>
      </c>
      <c r="F927" s="8" t="s">
        <v>3208</v>
      </c>
      <c r="G927" s="8" t="s">
        <v>3217</v>
      </c>
      <c r="H927" s="116">
        <v>0</v>
      </c>
      <c r="J927" s="8">
        <v>0</v>
      </c>
      <c r="K927" s="8" t="s">
        <v>3209</v>
      </c>
      <c r="L927" s="8">
        <v>25089405</v>
      </c>
      <c r="M927" s="38">
        <v>45386</v>
      </c>
      <c r="N927" s="8" t="s">
        <v>196</v>
      </c>
      <c r="O927" s="8" t="s">
        <v>43</v>
      </c>
      <c r="P927" s="8" t="s">
        <v>43</v>
      </c>
      <c r="Q927" s="8">
        <v>0</v>
      </c>
      <c r="R927" s="8">
        <v>21046</v>
      </c>
      <c r="S927" s="8">
        <v>21046</v>
      </c>
      <c r="T927" s="8">
        <v>18893.3</v>
      </c>
      <c r="U927" s="8">
        <v>108</v>
      </c>
      <c r="V927" s="8" t="s">
        <v>62</v>
      </c>
      <c r="W927" s="8" t="s">
        <v>62</v>
      </c>
      <c r="X927" s="8" t="s">
        <v>276</v>
      </c>
      <c r="Z927" s="8" t="s">
        <v>3216</v>
      </c>
      <c r="AA927" s="8">
        <v>0.03</v>
      </c>
      <c r="AB927" s="8" t="s">
        <v>552</v>
      </c>
      <c r="AC927" s="8">
        <v>2.4E-2</v>
      </c>
      <c r="AD927" s="8">
        <v>631.38</v>
      </c>
      <c r="AE927" s="8">
        <v>194.87037037037038</v>
      </c>
      <c r="AF927" s="8">
        <v>505.10399999999998</v>
      </c>
      <c r="AG927" s="8">
        <v>699.97437037037037</v>
      </c>
      <c r="AH927" s="8">
        <v>0.06</v>
      </c>
      <c r="AI927" s="8">
        <v>1262.76</v>
      </c>
    </row>
    <row r="928" spans="1:35" x14ac:dyDescent="0.25">
      <c r="A928" s="8" t="s">
        <v>2127</v>
      </c>
      <c r="B928" s="8" t="s">
        <v>3218</v>
      </c>
      <c r="C928" s="8" t="s">
        <v>49</v>
      </c>
      <c r="D928" s="8" t="s">
        <v>133</v>
      </c>
      <c r="E928" s="8" t="s">
        <v>3219</v>
      </c>
      <c r="F928" s="8" t="s">
        <v>3220</v>
      </c>
      <c r="G928" s="8" t="s">
        <v>3259</v>
      </c>
      <c r="H928" s="116">
        <v>0</v>
      </c>
      <c r="I928" s="8">
        <v>5950</v>
      </c>
      <c r="J928" s="8">
        <v>5950</v>
      </c>
      <c r="K928" s="8" t="s">
        <v>3221</v>
      </c>
      <c r="L928" s="8">
        <v>27490888</v>
      </c>
      <c r="M928" s="38">
        <v>45386</v>
      </c>
      <c r="N928" s="8" t="s">
        <v>196</v>
      </c>
      <c r="O928" s="8" t="s">
        <v>43</v>
      </c>
      <c r="P928" s="8" t="s">
        <v>43</v>
      </c>
      <c r="Q928" s="8">
        <v>0</v>
      </c>
      <c r="R928" s="8">
        <v>259237</v>
      </c>
      <c r="S928" s="8">
        <v>259237</v>
      </c>
      <c r="T928" s="8">
        <v>242582</v>
      </c>
      <c r="U928" s="8">
        <v>168</v>
      </c>
      <c r="V928" s="8" t="s">
        <v>62</v>
      </c>
      <c r="W928" s="8" t="s">
        <v>62</v>
      </c>
      <c r="X928" s="8" t="s">
        <v>276</v>
      </c>
      <c r="Z928" s="8" t="s">
        <v>3258</v>
      </c>
      <c r="AA928" s="8">
        <v>0.04</v>
      </c>
      <c r="AB928" s="8" t="s">
        <v>552</v>
      </c>
      <c r="AC928" s="8">
        <v>1.7000000000000001E-2</v>
      </c>
      <c r="AD928" s="8">
        <v>10369.48</v>
      </c>
      <c r="AE928" s="8">
        <v>1543.077380952381</v>
      </c>
      <c r="AF928" s="8">
        <v>4407.0290000000005</v>
      </c>
      <c r="AG928" s="8">
        <v>5950.1063809523812</v>
      </c>
      <c r="AH928" s="8">
        <v>0.03</v>
      </c>
      <c r="AI928" s="8">
        <v>7777.11</v>
      </c>
    </row>
    <row r="929" spans="1:35" x14ac:dyDescent="0.25">
      <c r="A929" s="8" t="s">
        <v>2127</v>
      </c>
      <c r="B929" s="8" t="s">
        <v>49</v>
      </c>
      <c r="C929" s="8" t="s">
        <v>49</v>
      </c>
      <c r="D929" s="8" t="s">
        <v>133</v>
      </c>
      <c r="E929" s="8" t="s">
        <v>929</v>
      </c>
      <c r="F929" s="8" t="s">
        <v>3080</v>
      </c>
      <c r="G929" s="8" t="s">
        <v>3081</v>
      </c>
      <c r="H929" s="116">
        <v>0</v>
      </c>
      <c r="I929" s="8">
        <v>18316</v>
      </c>
      <c r="J929" s="8">
        <v>18316</v>
      </c>
      <c r="K929" s="8" t="s">
        <v>3222</v>
      </c>
      <c r="L929" s="8">
        <v>25503370</v>
      </c>
      <c r="M929" s="38">
        <v>45386</v>
      </c>
      <c r="N929" s="8" t="s">
        <v>196</v>
      </c>
      <c r="O929" s="8" t="s">
        <v>43</v>
      </c>
      <c r="P929" s="8" t="s">
        <v>43</v>
      </c>
      <c r="Q929" s="8">
        <v>0</v>
      </c>
      <c r="R929" s="571">
        <v>798013</v>
      </c>
      <c r="S929" s="571">
        <v>798013</v>
      </c>
      <c r="T929" s="8">
        <v>110737</v>
      </c>
      <c r="U929" s="8">
        <v>168</v>
      </c>
      <c r="V929" s="8" t="s">
        <v>64</v>
      </c>
      <c r="W929" s="8" t="s">
        <v>64</v>
      </c>
      <c r="X929" s="8" t="s">
        <v>276</v>
      </c>
      <c r="Y929" s="8" t="s">
        <v>650</v>
      </c>
      <c r="Z929" s="8" t="s">
        <v>2936</v>
      </c>
      <c r="AA929" s="8">
        <v>0.04</v>
      </c>
      <c r="AB929" s="8" t="s">
        <v>552</v>
      </c>
      <c r="AC929" s="8">
        <v>1.7000000000000001E-2</v>
      </c>
      <c r="AD929" s="8">
        <v>25559.200000000001</v>
      </c>
      <c r="AE929" s="8">
        <v>3803.4523809523807</v>
      </c>
      <c r="AF929" s="8">
        <v>10862.660000000002</v>
      </c>
      <c r="AG929" s="8">
        <v>14666.112380952381</v>
      </c>
      <c r="AH929" s="8">
        <v>0.03</v>
      </c>
      <c r="AI929" s="8">
        <v>19169.399999999998</v>
      </c>
    </row>
    <row r="930" spans="1:35" x14ac:dyDescent="0.25">
      <c r="A930" s="8" t="s">
        <v>2127</v>
      </c>
      <c r="B930" s="8" t="s">
        <v>23</v>
      </c>
      <c r="C930" s="8" t="s">
        <v>23</v>
      </c>
      <c r="D930" s="180" t="s">
        <v>5937</v>
      </c>
      <c r="E930" s="8" t="s">
        <v>48</v>
      </c>
      <c r="F930" s="8" t="s">
        <v>3255</v>
      </c>
      <c r="G930" s="8" t="s">
        <v>3261</v>
      </c>
      <c r="H930" s="116">
        <v>4351</v>
      </c>
      <c r="I930" s="8">
        <v>4451</v>
      </c>
      <c r="J930" s="8">
        <v>100</v>
      </c>
      <c r="K930" s="8" t="s">
        <v>3256</v>
      </c>
      <c r="L930" s="8">
        <v>22308660</v>
      </c>
      <c r="M930" s="38">
        <v>45386</v>
      </c>
      <c r="N930" s="8" t="s">
        <v>196</v>
      </c>
      <c r="O930" s="8" t="s">
        <v>128</v>
      </c>
      <c r="P930" s="8" t="s">
        <v>128</v>
      </c>
      <c r="Q930" s="8">
        <v>145379</v>
      </c>
      <c r="R930" s="8">
        <v>193910</v>
      </c>
      <c r="S930" s="8">
        <v>48531</v>
      </c>
      <c r="T930" s="8">
        <v>35796</v>
      </c>
      <c r="U930" s="8">
        <v>168</v>
      </c>
      <c r="V930" s="8" t="s">
        <v>63</v>
      </c>
      <c r="W930" s="8" t="s">
        <v>63</v>
      </c>
      <c r="X930" s="8" t="s">
        <v>277</v>
      </c>
      <c r="Z930" s="8" t="s">
        <v>3260</v>
      </c>
      <c r="AA930" s="8">
        <v>0.04</v>
      </c>
      <c r="AB930" s="8" t="s">
        <v>552</v>
      </c>
      <c r="AC930" s="8">
        <v>1.7000000000000001E-2</v>
      </c>
      <c r="AD930" s="8">
        <v>7756.4000000000005</v>
      </c>
      <c r="AE930" s="8">
        <v>1154.2261904761904</v>
      </c>
      <c r="AF930" s="8">
        <v>3296.4700000000003</v>
      </c>
      <c r="AG930" s="8">
        <v>4450.6961904761902</v>
      </c>
      <c r="AH930" s="8">
        <v>0.03</v>
      </c>
      <c r="AI930" s="8">
        <v>1455.9299999999998</v>
      </c>
    </row>
    <row r="931" spans="1:35" x14ac:dyDescent="0.25">
      <c r="A931" s="8" t="s">
        <v>2127</v>
      </c>
      <c r="B931" s="8" t="s">
        <v>49</v>
      </c>
      <c r="C931" s="8" t="s">
        <v>49</v>
      </c>
      <c r="D931" s="8" t="s">
        <v>133</v>
      </c>
      <c r="E931" s="8" t="s">
        <v>931</v>
      </c>
      <c r="F931" s="8" t="s">
        <v>1291</v>
      </c>
      <c r="G931" s="8" t="s">
        <v>2031</v>
      </c>
      <c r="H931" s="116">
        <v>0</v>
      </c>
      <c r="I931" s="8">
        <v>36521</v>
      </c>
      <c r="J931" s="8">
        <v>36521</v>
      </c>
      <c r="K931" s="8" t="s">
        <v>2861</v>
      </c>
      <c r="L931" s="8">
        <v>27345228</v>
      </c>
      <c r="M931" s="38">
        <v>45386</v>
      </c>
      <c r="N931" s="8" t="s">
        <v>196</v>
      </c>
      <c r="O931" s="8" t="s">
        <v>148</v>
      </c>
      <c r="P931" s="8" t="s">
        <v>332</v>
      </c>
      <c r="Q931" s="8">
        <v>0</v>
      </c>
      <c r="R931" s="8">
        <v>1591190</v>
      </c>
      <c r="S931" s="8">
        <v>1591190</v>
      </c>
      <c r="T931" s="8">
        <v>49385</v>
      </c>
      <c r="U931" s="8">
        <v>168</v>
      </c>
      <c r="V931" s="8" t="s">
        <v>64</v>
      </c>
      <c r="W931" s="8" t="s">
        <v>64</v>
      </c>
      <c r="X931" s="8" t="s">
        <v>276</v>
      </c>
      <c r="Y931" s="8" t="s">
        <v>3257</v>
      </c>
      <c r="Z931" s="8" t="s">
        <v>2938</v>
      </c>
      <c r="AA931" s="8">
        <v>0.04</v>
      </c>
      <c r="AB931" s="8" t="s">
        <v>552</v>
      </c>
      <c r="AC931" s="8">
        <v>1.7000000000000001E-2</v>
      </c>
      <c r="AD931" s="8">
        <v>63647.6</v>
      </c>
      <c r="AE931" s="8">
        <v>9471.3690476190477</v>
      </c>
      <c r="AF931" s="8">
        <v>27050.230000000003</v>
      </c>
      <c r="AG931" s="8">
        <v>36521.599047619049</v>
      </c>
      <c r="AH931" s="8">
        <v>0.03</v>
      </c>
      <c r="AI931" s="8">
        <v>47735.7</v>
      </c>
    </row>
    <row r="932" spans="1:35" x14ac:dyDescent="0.25">
      <c r="A932" s="8" t="s">
        <v>2127</v>
      </c>
      <c r="B932" s="8" t="s">
        <v>37</v>
      </c>
      <c r="C932" s="8" t="s">
        <v>37</v>
      </c>
      <c r="D932" s="8" t="s">
        <v>99</v>
      </c>
      <c r="E932" s="8" t="s">
        <v>459</v>
      </c>
      <c r="F932" s="8" t="s">
        <v>437</v>
      </c>
      <c r="G932" s="8" t="s">
        <v>649</v>
      </c>
      <c r="H932" s="116">
        <v>0</v>
      </c>
      <c r="I932" s="8">
        <v>665</v>
      </c>
      <c r="J932" s="8">
        <v>665</v>
      </c>
      <c r="K932" s="8" t="s">
        <v>3262</v>
      </c>
      <c r="L932" s="8">
        <v>31876648</v>
      </c>
      <c r="M932" s="38">
        <v>45386</v>
      </c>
      <c r="N932" s="8" t="s">
        <v>196</v>
      </c>
      <c r="O932" s="8" t="s">
        <v>148</v>
      </c>
      <c r="P932" s="8" t="s">
        <v>252</v>
      </c>
      <c r="Q932" s="8">
        <v>0</v>
      </c>
      <c r="R932" s="8">
        <v>20000</v>
      </c>
      <c r="S932" s="8">
        <v>20000</v>
      </c>
      <c r="T932" s="8">
        <v>17900</v>
      </c>
      <c r="U932" s="8">
        <v>108</v>
      </c>
      <c r="V932" s="8" t="s">
        <v>62</v>
      </c>
      <c r="W932" s="8" t="s">
        <v>62</v>
      </c>
      <c r="X932" s="8" t="s">
        <v>276</v>
      </c>
      <c r="Z932" s="8" t="s">
        <v>3263</v>
      </c>
      <c r="AA932" s="8">
        <v>0.03</v>
      </c>
      <c r="AB932" s="8" t="s">
        <v>552</v>
      </c>
      <c r="AC932" s="8">
        <v>2.4E-2</v>
      </c>
      <c r="AD932" s="8">
        <v>600</v>
      </c>
      <c r="AE932" s="8">
        <v>185.18518518518519</v>
      </c>
      <c r="AF932" s="8">
        <v>480</v>
      </c>
      <c r="AG932" s="8">
        <v>665.18518518518522</v>
      </c>
      <c r="AH932" s="8">
        <v>0.06</v>
      </c>
      <c r="AI932" s="8">
        <v>1200</v>
      </c>
    </row>
    <row r="933" spans="1:35" x14ac:dyDescent="0.25">
      <c r="A933" s="8" t="s">
        <v>2127</v>
      </c>
      <c r="B933" s="8" t="s">
        <v>241</v>
      </c>
      <c r="C933" s="8" t="s">
        <v>241</v>
      </c>
      <c r="D933" s="180" t="s">
        <v>101</v>
      </c>
      <c r="E933" s="8" t="s">
        <v>489</v>
      </c>
      <c r="F933" s="8" t="s">
        <v>836</v>
      </c>
      <c r="G933" s="8" t="s">
        <v>605</v>
      </c>
      <c r="H933" s="116">
        <v>0</v>
      </c>
      <c r="I933" s="8">
        <v>665</v>
      </c>
      <c r="J933" s="8">
        <v>665</v>
      </c>
      <c r="K933" s="8" t="s">
        <v>3288</v>
      </c>
      <c r="L933" s="8">
        <v>29103497</v>
      </c>
      <c r="M933" s="38">
        <v>45387</v>
      </c>
      <c r="N933" s="8" t="s">
        <v>196</v>
      </c>
      <c r="O933" s="8" t="s">
        <v>173</v>
      </c>
      <c r="P933" s="8" t="s">
        <v>463</v>
      </c>
      <c r="Q933" s="8">
        <v>0</v>
      </c>
      <c r="R933" s="8">
        <v>20000</v>
      </c>
      <c r="S933" s="8">
        <v>20000</v>
      </c>
      <c r="T933" s="8">
        <v>17900</v>
      </c>
      <c r="U933" s="8">
        <v>108</v>
      </c>
      <c r="V933" s="8" t="s">
        <v>62</v>
      </c>
      <c r="W933" s="8" t="s">
        <v>62</v>
      </c>
      <c r="X933" s="8" t="s">
        <v>276</v>
      </c>
      <c r="Z933" s="8" t="s">
        <v>3293</v>
      </c>
      <c r="AA933" s="8">
        <v>0.03</v>
      </c>
      <c r="AB933" s="8" t="s">
        <v>552</v>
      </c>
      <c r="AC933" s="8">
        <v>2.4E-2</v>
      </c>
      <c r="AD933" s="8">
        <v>600</v>
      </c>
      <c r="AE933" s="8">
        <v>185.18518518518519</v>
      </c>
      <c r="AF933" s="8">
        <v>480</v>
      </c>
      <c r="AG933" s="8">
        <v>665.18518518518522</v>
      </c>
      <c r="AH933" s="8">
        <v>0.06</v>
      </c>
      <c r="AI933" s="8">
        <v>1200</v>
      </c>
    </row>
    <row r="934" spans="1:35" x14ac:dyDescent="0.25">
      <c r="A934" s="8" t="s">
        <v>2127</v>
      </c>
      <c r="B934" s="8" t="s">
        <v>44</v>
      </c>
      <c r="C934" s="8" t="s">
        <v>37</v>
      </c>
      <c r="D934" s="8" t="s">
        <v>99</v>
      </c>
      <c r="E934" s="8" t="s">
        <v>459</v>
      </c>
      <c r="F934" s="8" t="s">
        <v>760</v>
      </c>
      <c r="G934" s="8" t="s">
        <v>761</v>
      </c>
      <c r="H934" s="116">
        <v>0</v>
      </c>
      <c r="I934" s="8">
        <v>1520</v>
      </c>
      <c r="J934" s="8">
        <v>1520</v>
      </c>
      <c r="K934" s="8" t="s">
        <v>1542</v>
      </c>
      <c r="L934" s="8">
        <v>9769608</v>
      </c>
      <c r="M934" s="38">
        <v>45387</v>
      </c>
      <c r="N934" s="8" t="s">
        <v>196</v>
      </c>
      <c r="O934" s="8" t="s">
        <v>148</v>
      </c>
      <c r="P934" s="8" t="s">
        <v>252</v>
      </c>
      <c r="Q934" s="8">
        <v>0</v>
      </c>
      <c r="R934" s="8">
        <v>34632</v>
      </c>
      <c r="S934" s="8">
        <v>34632</v>
      </c>
      <c r="T934" s="8">
        <v>25160</v>
      </c>
      <c r="U934" s="8">
        <v>72</v>
      </c>
      <c r="V934" s="8" t="s">
        <v>64</v>
      </c>
      <c r="W934" s="8" t="s">
        <v>64</v>
      </c>
      <c r="X934" s="8" t="s">
        <v>276</v>
      </c>
      <c r="Y934" s="8" t="s">
        <v>3289</v>
      </c>
      <c r="Z934" s="8" t="s">
        <v>3050</v>
      </c>
      <c r="AA934" s="8">
        <v>0.03</v>
      </c>
      <c r="AB934" s="8" t="s">
        <v>552</v>
      </c>
      <c r="AC934" s="8">
        <v>0.03</v>
      </c>
      <c r="AD934" s="8">
        <v>1038.96</v>
      </c>
      <c r="AE934" s="8">
        <v>481</v>
      </c>
      <c r="AF934" s="8">
        <v>1038.96</v>
      </c>
      <c r="AG934" s="8">
        <v>1519.96</v>
      </c>
      <c r="AH934" s="8">
        <v>0.06</v>
      </c>
      <c r="AI934" s="8">
        <v>2077.92</v>
      </c>
    </row>
    <row r="935" spans="1:35" x14ac:dyDescent="0.25">
      <c r="A935" s="8" t="s">
        <v>2127</v>
      </c>
      <c r="B935" s="8" t="s">
        <v>184</v>
      </c>
      <c r="C935" s="8" t="s">
        <v>184</v>
      </c>
      <c r="D935" s="180" t="s">
        <v>101</v>
      </c>
      <c r="E935" s="8" t="s">
        <v>405</v>
      </c>
      <c r="F935" s="8" t="s">
        <v>1174</v>
      </c>
      <c r="G935" s="8" t="s">
        <v>1184</v>
      </c>
      <c r="H935" s="116">
        <v>0</v>
      </c>
      <c r="I935" s="8">
        <v>1522</v>
      </c>
      <c r="J935" s="8">
        <v>1522</v>
      </c>
      <c r="K935" s="8" t="s">
        <v>3290</v>
      </c>
      <c r="L935" s="8">
        <v>26889730</v>
      </c>
      <c r="M935" s="38">
        <v>45387</v>
      </c>
      <c r="N935" s="8" t="s">
        <v>196</v>
      </c>
      <c r="O935" s="8" t="s">
        <v>43</v>
      </c>
      <c r="P935" s="8" t="s">
        <v>43</v>
      </c>
      <c r="Q935" s="8">
        <v>0</v>
      </c>
      <c r="R935" s="8">
        <v>49362</v>
      </c>
      <c r="S935" s="8">
        <v>49362</v>
      </c>
      <c r="T935" s="8">
        <v>45793</v>
      </c>
      <c r="U935" s="8">
        <v>120</v>
      </c>
      <c r="V935" s="8" t="s">
        <v>62</v>
      </c>
      <c r="W935" s="8" t="s">
        <v>62</v>
      </c>
      <c r="X935" s="8" t="s">
        <v>276</v>
      </c>
      <c r="Z935" s="8" t="s">
        <v>3294</v>
      </c>
      <c r="AA935" s="8">
        <v>0.03</v>
      </c>
      <c r="AB935" s="8" t="s">
        <v>552</v>
      </c>
      <c r="AC935" s="8">
        <v>2.2499999999999999E-2</v>
      </c>
      <c r="AD935" s="8">
        <v>1480.86</v>
      </c>
      <c r="AE935" s="8">
        <v>411.35</v>
      </c>
      <c r="AF935" s="8">
        <v>1110.645</v>
      </c>
      <c r="AG935" s="8">
        <v>1521.9949999999999</v>
      </c>
      <c r="AH935" s="8">
        <v>0.06</v>
      </c>
      <c r="AI935" s="8">
        <v>2961.72</v>
      </c>
    </row>
    <row r="936" spans="1:35" x14ac:dyDescent="0.25">
      <c r="A936" s="8" t="s">
        <v>2127</v>
      </c>
      <c r="B936" s="8" t="s">
        <v>29</v>
      </c>
      <c r="C936" s="8" t="s">
        <v>29</v>
      </c>
      <c r="D936" s="8" t="s">
        <v>168</v>
      </c>
      <c r="E936" s="8" t="s">
        <v>405</v>
      </c>
      <c r="F936" s="8" t="s">
        <v>3291</v>
      </c>
      <c r="G936" s="8" t="s">
        <v>2354</v>
      </c>
      <c r="H936" s="116">
        <v>1148</v>
      </c>
      <c r="I936" s="8">
        <v>948</v>
      </c>
      <c r="J936" s="8">
        <v>-200</v>
      </c>
      <c r="K936" s="8" t="s">
        <v>3292</v>
      </c>
      <c r="L936" s="8">
        <v>25038419</v>
      </c>
      <c r="M936" s="38">
        <v>45387</v>
      </c>
      <c r="N936" s="8" t="s">
        <v>196</v>
      </c>
      <c r="O936" s="8" t="s">
        <v>43</v>
      </c>
      <c r="P936" s="8" t="s">
        <v>43</v>
      </c>
      <c r="Q936" s="8">
        <v>15940</v>
      </c>
      <c r="R936" s="8">
        <v>28503</v>
      </c>
      <c r="S936" s="8">
        <v>12563</v>
      </c>
      <c r="T936" s="8">
        <v>10037</v>
      </c>
      <c r="U936" s="8">
        <v>108</v>
      </c>
      <c r="V936" s="8" t="s">
        <v>63</v>
      </c>
      <c r="W936" s="8" t="s">
        <v>63</v>
      </c>
      <c r="X936" s="8" t="s">
        <v>277</v>
      </c>
      <c r="Z936" s="8" t="s">
        <v>3295</v>
      </c>
      <c r="AA936" s="8">
        <v>0.03</v>
      </c>
      <c r="AB936" s="8" t="s">
        <v>552</v>
      </c>
      <c r="AC936" s="8">
        <v>2.4E-2</v>
      </c>
      <c r="AD936" s="8">
        <v>855.08999999999992</v>
      </c>
      <c r="AE936" s="8">
        <v>263.91666666666669</v>
      </c>
      <c r="AF936" s="8">
        <v>684.072</v>
      </c>
      <c r="AG936" s="8">
        <v>947.98866666666663</v>
      </c>
      <c r="AH936" s="8">
        <v>0.03</v>
      </c>
      <c r="AI936" s="8">
        <v>376.89</v>
      </c>
    </row>
    <row r="937" spans="1:35" x14ac:dyDescent="0.25">
      <c r="A937" s="8" t="s">
        <v>2127</v>
      </c>
      <c r="B937" s="8" t="s">
        <v>184</v>
      </c>
      <c r="C937" s="8" t="s">
        <v>184</v>
      </c>
      <c r="D937" s="180" t="s">
        <v>101</v>
      </c>
      <c r="E937" s="8" t="s">
        <v>417</v>
      </c>
      <c r="F937" s="8" t="s">
        <v>2230</v>
      </c>
      <c r="G937" s="8" t="s">
        <v>3298</v>
      </c>
      <c r="H937" s="116">
        <v>0</v>
      </c>
      <c r="I937" s="8">
        <v>19523</v>
      </c>
      <c r="J937" s="8">
        <v>19523</v>
      </c>
      <c r="K937" s="8" t="s">
        <v>3296</v>
      </c>
      <c r="L937" s="8">
        <v>21778252</v>
      </c>
      <c r="M937" s="38">
        <v>45387</v>
      </c>
      <c r="N937" s="8" t="s">
        <v>196</v>
      </c>
      <c r="O937" s="8" t="s">
        <v>173</v>
      </c>
      <c r="P937" s="8" t="s">
        <v>463</v>
      </c>
      <c r="Q937" s="8">
        <v>0</v>
      </c>
      <c r="R937" s="8">
        <v>850601</v>
      </c>
      <c r="S937" s="8">
        <v>850601</v>
      </c>
      <c r="T937" s="8">
        <v>284135</v>
      </c>
      <c r="U937" s="8">
        <v>168</v>
      </c>
      <c r="V937" s="8" t="s">
        <v>64</v>
      </c>
      <c r="W937" s="8" t="s">
        <v>64</v>
      </c>
      <c r="X937" s="8" t="s">
        <v>276</v>
      </c>
      <c r="Y937" s="8" t="s">
        <v>115</v>
      </c>
      <c r="Z937" s="8" t="s">
        <v>2542</v>
      </c>
      <c r="AA937" s="8">
        <v>0.04</v>
      </c>
      <c r="AB937" s="8" t="s">
        <v>552</v>
      </c>
      <c r="AC937" s="8">
        <v>1.7000000000000001E-2</v>
      </c>
      <c r="AD937" s="8">
        <v>34024.04</v>
      </c>
      <c r="AE937" s="8">
        <v>5063.1011904761908</v>
      </c>
      <c r="AF937" s="8">
        <v>14460.217000000001</v>
      </c>
      <c r="AG937" s="8">
        <v>19523.318190476191</v>
      </c>
      <c r="AH937" s="8">
        <v>0.03</v>
      </c>
      <c r="AI937" s="8">
        <v>25518.03</v>
      </c>
    </row>
    <row r="938" spans="1:35" x14ac:dyDescent="0.25">
      <c r="A938" s="8" t="s">
        <v>2127</v>
      </c>
      <c r="B938" s="8" t="s">
        <v>47</v>
      </c>
      <c r="C938" s="8" t="s">
        <v>47</v>
      </c>
      <c r="D938" s="8" t="s">
        <v>99</v>
      </c>
      <c r="E938" s="8" t="s">
        <v>405</v>
      </c>
      <c r="F938" s="8" t="s">
        <v>1199</v>
      </c>
      <c r="G938" s="8" t="s">
        <v>621</v>
      </c>
      <c r="H938" s="116">
        <v>0</v>
      </c>
      <c r="I938" s="8">
        <v>4477</v>
      </c>
      <c r="J938" s="8">
        <v>4477</v>
      </c>
      <c r="K938" s="8" t="s">
        <v>3039</v>
      </c>
      <c r="L938" s="8">
        <v>22291698</v>
      </c>
      <c r="M938" s="38">
        <v>45387</v>
      </c>
      <c r="N938" s="8" t="s">
        <v>196</v>
      </c>
      <c r="O938" s="8" t="s">
        <v>173</v>
      </c>
      <c r="P938" s="8" t="s">
        <v>354</v>
      </c>
      <c r="Q938" s="8">
        <v>0</v>
      </c>
      <c r="R938" s="8">
        <v>195059</v>
      </c>
      <c r="S938" s="8">
        <v>195059</v>
      </c>
      <c r="T938" s="8">
        <v>89855.46</v>
      </c>
      <c r="U938" s="8">
        <v>168</v>
      </c>
      <c r="V938" s="8" t="s">
        <v>64</v>
      </c>
      <c r="W938" s="8" t="s">
        <v>64</v>
      </c>
      <c r="X938" s="8" t="s">
        <v>276</v>
      </c>
      <c r="Y938" s="8" t="s">
        <v>3297</v>
      </c>
      <c r="Z938" s="8" t="s">
        <v>3056</v>
      </c>
      <c r="AA938" s="8">
        <v>0.04</v>
      </c>
      <c r="AB938" s="8" t="s">
        <v>552</v>
      </c>
      <c r="AC938" s="8">
        <v>1.7000000000000001E-2</v>
      </c>
      <c r="AD938" s="8">
        <v>7802.3600000000006</v>
      </c>
      <c r="AE938" s="8">
        <v>1161.0654761904761</v>
      </c>
      <c r="AF938" s="8">
        <v>3316.0030000000002</v>
      </c>
      <c r="AG938" s="8">
        <v>4477.0684761904758</v>
      </c>
      <c r="AH938" s="8">
        <v>0.03</v>
      </c>
      <c r="AI938" s="8">
        <v>5851.7699999999995</v>
      </c>
    </row>
    <row r="939" spans="1:35" x14ac:dyDescent="0.25">
      <c r="A939" s="8" t="s">
        <v>2127</v>
      </c>
      <c r="B939" s="8" t="s">
        <v>47</v>
      </c>
      <c r="C939" s="8" t="s">
        <v>47</v>
      </c>
      <c r="D939" s="8" t="s">
        <v>99</v>
      </c>
      <c r="E939" s="8" t="s">
        <v>405</v>
      </c>
      <c r="F939" s="8" t="s">
        <v>2591</v>
      </c>
      <c r="G939" s="8" t="s">
        <v>2599</v>
      </c>
      <c r="H939" s="116">
        <v>0</v>
      </c>
      <c r="I939" s="8">
        <v>1542</v>
      </c>
      <c r="J939" s="8">
        <v>1542</v>
      </c>
      <c r="K939" s="8" t="s">
        <v>3299</v>
      </c>
      <c r="L939" s="8">
        <v>22343363</v>
      </c>
      <c r="M939" s="38">
        <v>45387</v>
      </c>
      <c r="N939" s="8" t="s">
        <v>196</v>
      </c>
      <c r="O939" s="8" t="s">
        <v>43</v>
      </c>
      <c r="P939" s="8" t="s">
        <v>43</v>
      </c>
      <c r="Q939" s="8">
        <v>0</v>
      </c>
      <c r="R939" s="8">
        <v>50000</v>
      </c>
      <c r="S939" s="8">
        <v>50000</v>
      </c>
      <c r="T939" s="8">
        <v>46400</v>
      </c>
      <c r="U939" s="8">
        <v>120</v>
      </c>
      <c r="V939" s="8" t="s">
        <v>62</v>
      </c>
      <c r="W939" s="8" t="s">
        <v>62</v>
      </c>
      <c r="X939" s="8" t="s">
        <v>276</v>
      </c>
      <c r="Z939" s="8" t="s">
        <v>3301</v>
      </c>
      <c r="AA939" s="8">
        <v>0.03</v>
      </c>
      <c r="AB939" s="8" t="s">
        <v>552</v>
      </c>
      <c r="AC939" s="8">
        <v>2.2499999999999999E-2</v>
      </c>
      <c r="AD939" s="8">
        <v>1500</v>
      </c>
      <c r="AE939" s="8">
        <v>416.66666666666669</v>
      </c>
      <c r="AF939" s="8">
        <v>1125</v>
      </c>
      <c r="AG939" s="8">
        <v>1541.6666666666667</v>
      </c>
      <c r="AH939" s="8">
        <v>0.06</v>
      </c>
      <c r="AI939" s="8">
        <v>3000</v>
      </c>
    </row>
    <row r="940" spans="1:35" x14ac:dyDescent="0.25">
      <c r="A940" s="8" t="s">
        <v>2127</v>
      </c>
      <c r="B940" s="8" t="s">
        <v>29</v>
      </c>
      <c r="C940" s="8" t="s">
        <v>29</v>
      </c>
      <c r="D940" s="8" t="s">
        <v>168</v>
      </c>
      <c r="E940" s="8" t="s">
        <v>405</v>
      </c>
      <c r="F940" s="8" t="s">
        <v>2244</v>
      </c>
      <c r="G940" s="8" t="s">
        <v>3151</v>
      </c>
      <c r="H940" s="116">
        <v>3624</v>
      </c>
      <c r="I940" s="8">
        <v>3505</v>
      </c>
      <c r="J940" s="8">
        <v>-119</v>
      </c>
      <c r="K940" s="8" t="s">
        <v>3300</v>
      </c>
      <c r="L940" s="8">
        <v>14454030</v>
      </c>
      <c r="M940" s="38">
        <v>45387</v>
      </c>
      <c r="N940" s="8" t="s">
        <v>196</v>
      </c>
      <c r="O940" s="8" t="s">
        <v>173</v>
      </c>
      <c r="P940" s="8" t="s">
        <v>463</v>
      </c>
      <c r="Q940" s="8">
        <v>222601</v>
      </c>
      <c r="R940" s="8">
        <v>253104</v>
      </c>
      <c r="S940" s="8">
        <v>30503</v>
      </c>
      <c r="T940" s="8">
        <v>16747</v>
      </c>
      <c r="U940" s="8">
        <v>108</v>
      </c>
      <c r="V940" s="8" t="s">
        <v>63</v>
      </c>
      <c r="W940" s="8" t="s">
        <v>63</v>
      </c>
      <c r="X940" s="8" t="s">
        <v>277</v>
      </c>
      <c r="Z940" s="8" t="s">
        <v>3302</v>
      </c>
      <c r="AA940" s="8">
        <v>0.03</v>
      </c>
      <c r="AB940" s="8" t="s">
        <v>552</v>
      </c>
      <c r="AC940" s="8">
        <v>2.4E-2</v>
      </c>
      <c r="AD940" s="8">
        <v>7593.12</v>
      </c>
      <c r="AE940" s="8">
        <v>2343.5555555555557</v>
      </c>
      <c r="AF940" s="8">
        <v>6074.4960000000001</v>
      </c>
      <c r="AG940" s="8">
        <v>8418.0515555555558</v>
      </c>
      <c r="AH940" s="8">
        <v>0.06</v>
      </c>
      <c r="AI940" s="8">
        <v>1830.1799999999998</v>
      </c>
    </row>
    <row r="941" spans="1:35" x14ac:dyDescent="0.25">
      <c r="A941" s="8" t="s">
        <v>2127</v>
      </c>
      <c r="B941" s="8" t="s">
        <v>39</v>
      </c>
      <c r="C941" s="8" t="s">
        <v>39</v>
      </c>
      <c r="D941" s="8" t="s">
        <v>167</v>
      </c>
      <c r="E941" s="8" t="s">
        <v>451</v>
      </c>
      <c r="F941" s="8" t="s">
        <v>859</v>
      </c>
      <c r="G941" s="8" t="s">
        <v>584</v>
      </c>
      <c r="H941" s="116">
        <v>0</v>
      </c>
      <c r="I941" s="8">
        <v>2000</v>
      </c>
      <c r="J941" s="8">
        <v>2000</v>
      </c>
      <c r="K941" s="8" t="s">
        <v>3303</v>
      </c>
      <c r="L941" s="8">
        <v>25970701</v>
      </c>
      <c r="M941" s="38">
        <v>45388</v>
      </c>
      <c r="N941" s="8" t="s">
        <v>196</v>
      </c>
      <c r="O941" s="8" t="s">
        <v>173</v>
      </c>
      <c r="P941" s="8" t="s">
        <v>463</v>
      </c>
      <c r="Q941" s="8">
        <v>0</v>
      </c>
      <c r="R941" s="8">
        <v>58379</v>
      </c>
      <c r="S941" s="8">
        <v>58379</v>
      </c>
      <c r="T941" s="8">
        <v>54360</v>
      </c>
      <c r="U941" s="8">
        <v>120</v>
      </c>
      <c r="V941" s="8" t="s">
        <v>62</v>
      </c>
      <c r="W941" s="8" t="s">
        <v>62</v>
      </c>
      <c r="X941" s="8" t="s">
        <v>276</v>
      </c>
      <c r="Z941" s="8" t="s">
        <v>3311</v>
      </c>
      <c r="AA941" s="8">
        <v>0.03</v>
      </c>
      <c r="AB941" s="8" t="s">
        <v>552</v>
      </c>
      <c r="AC941" s="8">
        <v>2.2499999999999999E-2</v>
      </c>
      <c r="AD941" s="8">
        <v>1751.37</v>
      </c>
      <c r="AE941" s="8">
        <v>486.49166666666667</v>
      </c>
      <c r="AF941" s="8">
        <v>1313.5274999999999</v>
      </c>
      <c r="AG941" s="8">
        <v>1800.0191666666665</v>
      </c>
      <c r="AH941" s="8">
        <v>0.06</v>
      </c>
      <c r="AI941" s="8">
        <v>3502.74</v>
      </c>
    </row>
    <row r="942" spans="1:35" x14ac:dyDescent="0.25">
      <c r="A942" s="8" t="s">
        <v>2127</v>
      </c>
      <c r="B942" s="8" t="s">
        <v>27</v>
      </c>
      <c r="C942" s="8" t="s">
        <v>27</v>
      </c>
      <c r="D942" s="180" t="s">
        <v>5938</v>
      </c>
      <c r="E942" s="8" t="s">
        <v>209</v>
      </c>
      <c r="F942" s="8" t="s">
        <v>3304</v>
      </c>
      <c r="G942" s="8" t="s">
        <v>3313</v>
      </c>
      <c r="H942" s="116">
        <v>0</v>
      </c>
      <c r="I942" s="8">
        <v>1237</v>
      </c>
      <c r="J942" s="8">
        <v>1237</v>
      </c>
      <c r="K942" s="8" t="s">
        <v>3305</v>
      </c>
      <c r="L942" s="8">
        <v>24298009</v>
      </c>
      <c r="M942" s="38">
        <v>45388</v>
      </c>
      <c r="N942" s="8" t="s">
        <v>196</v>
      </c>
      <c r="O942" s="8" t="s">
        <v>43</v>
      </c>
      <c r="P942" s="8" t="s">
        <v>43</v>
      </c>
      <c r="Q942" s="8">
        <v>0</v>
      </c>
      <c r="R942" s="8">
        <v>40119</v>
      </c>
      <c r="S942" s="8">
        <v>40119</v>
      </c>
      <c r="U942" s="8">
        <v>120</v>
      </c>
      <c r="V942" s="8" t="s">
        <v>62</v>
      </c>
      <c r="W942" s="8" t="s">
        <v>62</v>
      </c>
      <c r="X942" s="8" t="s">
        <v>276</v>
      </c>
      <c r="Z942" s="8" t="s">
        <v>3312</v>
      </c>
      <c r="AA942" s="8">
        <v>0.03</v>
      </c>
      <c r="AB942" s="8" t="s">
        <v>552</v>
      </c>
      <c r="AC942" s="8">
        <v>2.2499999999999999E-2</v>
      </c>
      <c r="AD942" s="8">
        <v>1203.57</v>
      </c>
      <c r="AE942" s="8">
        <v>334.32499999999999</v>
      </c>
      <c r="AF942" s="8">
        <v>902.67750000000001</v>
      </c>
      <c r="AG942" s="8">
        <v>1237.0025000000001</v>
      </c>
      <c r="AH942" s="8">
        <v>0.06</v>
      </c>
      <c r="AI942" s="8">
        <v>2407.14</v>
      </c>
    </row>
    <row r="943" spans="1:35" x14ac:dyDescent="0.25">
      <c r="A943" s="8" t="s">
        <v>2127</v>
      </c>
      <c r="B943" s="8" t="s">
        <v>39</v>
      </c>
      <c r="C943" s="8" t="s">
        <v>39</v>
      </c>
      <c r="D943" s="8" t="s">
        <v>167</v>
      </c>
      <c r="E943" s="8" t="s">
        <v>405</v>
      </c>
      <c r="F943" s="8" t="s">
        <v>3306</v>
      </c>
      <c r="G943" s="8" t="s">
        <v>598</v>
      </c>
      <c r="H943" s="116">
        <v>4472</v>
      </c>
      <c r="I943" s="8">
        <v>4462</v>
      </c>
      <c r="J943" s="8">
        <v>-10</v>
      </c>
      <c r="K943" s="8" t="s">
        <v>3307</v>
      </c>
      <c r="L943" s="8">
        <v>23057375</v>
      </c>
      <c r="M943" s="38">
        <v>45388</v>
      </c>
      <c r="N943" s="8" t="s">
        <v>196</v>
      </c>
      <c r="O943" s="8" t="s">
        <v>43</v>
      </c>
      <c r="P943" s="8" t="s">
        <v>43</v>
      </c>
      <c r="Q943" s="8">
        <v>167490</v>
      </c>
      <c r="R943" s="8">
        <v>185691</v>
      </c>
      <c r="S943" s="8">
        <v>18201</v>
      </c>
      <c r="T943" s="8">
        <v>5959</v>
      </c>
      <c r="U943" s="8">
        <v>168</v>
      </c>
      <c r="V943" s="8" t="s">
        <v>63</v>
      </c>
      <c r="W943" s="8" t="s">
        <v>63</v>
      </c>
      <c r="X943" s="8" t="s">
        <v>277</v>
      </c>
      <c r="Z943" s="8" t="s">
        <v>3314</v>
      </c>
      <c r="AA943" s="8">
        <v>0.04</v>
      </c>
      <c r="AB943" s="8" t="s">
        <v>552</v>
      </c>
      <c r="AC943" s="8">
        <v>1.7000000000000001E-2</v>
      </c>
      <c r="AD943" s="8">
        <v>7427.64</v>
      </c>
      <c r="AE943" s="8">
        <v>1105.3035714285713</v>
      </c>
      <c r="AF943" s="8">
        <v>3156.7470000000003</v>
      </c>
      <c r="AG943" s="8">
        <v>4262.0505714285719</v>
      </c>
      <c r="AH943" s="8">
        <v>0.03</v>
      </c>
      <c r="AI943" s="8">
        <v>546.03</v>
      </c>
    </row>
    <row r="944" spans="1:35" x14ac:dyDescent="0.25">
      <c r="A944" s="8" t="s">
        <v>2127</v>
      </c>
      <c r="B944" s="8" t="s">
        <v>29</v>
      </c>
      <c r="C944" s="8" t="s">
        <v>29</v>
      </c>
      <c r="D944" s="8" t="s">
        <v>168</v>
      </c>
      <c r="E944" s="8" t="s">
        <v>405</v>
      </c>
      <c r="F944" s="8" t="s">
        <v>811</v>
      </c>
      <c r="G944" s="8" t="s">
        <v>812</v>
      </c>
      <c r="H944" s="116">
        <v>5323</v>
      </c>
      <c r="I944" s="8">
        <v>5110</v>
      </c>
      <c r="J944" s="8">
        <v>-213</v>
      </c>
      <c r="K944" s="8" t="s">
        <v>3308</v>
      </c>
      <c r="L944" s="8">
        <v>23237395</v>
      </c>
      <c r="M944" s="38">
        <v>45388</v>
      </c>
      <c r="N944" s="8" t="s">
        <v>196</v>
      </c>
      <c r="O944" s="8" t="s">
        <v>43</v>
      </c>
      <c r="P944" s="8" t="s">
        <v>43</v>
      </c>
      <c r="Q944" s="8">
        <v>192256</v>
      </c>
      <c r="R944" s="8">
        <v>222638</v>
      </c>
      <c r="S944" s="8">
        <v>30382</v>
      </c>
      <c r="T944" s="8">
        <v>15920</v>
      </c>
      <c r="U944" s="8">
        <v>168</v>
      </c>
      <c r="V944" s="8" t="s">
        <v>63</v>
      </c>
      <c r="W944" s="8" t="s">
        <v>63</v>
      </c>
      <c r="X944" s="8" t="s">
        <v>277</v>
      </c>
      <c r="Z944" s="8" t="s">
        <v>3315</v>
      </c>
      <c r="AA944" s="8">
        <v>0.04</v>
      </c>
      <c r="AB944" s="8" t="s">
        <v>552</v>
      </c>
      <c r="AC944" s="8">
        <v>1.7000000000000001E-2</v>
      </c>
      <c r="AD944" s="8">
        <v>8905.52</v>
      </c>
      <c r="AE944" s="8">
        <v>1325.2261904761904</v>
      </c>
      <c r="AF944" s="8">
        <v>3784.8460000000005</v>
      </c>
      <c r="AG944" s="8">
        <v>5110.0721904761904</v>
      </c>
      <c r="AH944" s="8">
        <v>0.03</v>
      </c>
      <c r="AI944" s="8">
        <v>911.45999999999992</v>
      </c>
    </row>
    <row r="945" spans="1:35" x14ac:dyDescent="0.25">
      <c r="A945" s="8" t="s">
        <v>2127</v>
      </c>
      <c r="B945" s="8" t="s">
        <v>37</v>
      </c>
      <c r="C945" s="8" t="s">
        <v>37</v>
      </c>
      <c r="D945" s="8" t="s">
        <v>99</v>
      </c>
      <c r="E945" s="8" t="s">
        <v>902</v>
      </c>
      <c r="F945" s="8" t="s">
        <v>3309</v>
      </c>
      <c r="G945" s="8" t="s">
        <v>949</v>
      </c>
      <c r="H945" s="116">
        <v>0</v>
      </c>
      <c r="I945" s="8">
        <v>1871</v>
      </c>
      <c r="J945" s="8">
        <v>1871</v>
      </c>
      <c r="K945" s="8" t="s">
        <v>3310</v>
      </c>
      <c r="L945" s="8">
        <v>32090689</v>
      </c>
      <c r="M945" s="38">
        <v>45388</v>
      </c>
      <c r="N945" s="8" t="s">
        <v>196</v>
      </c>
      <c r="O945" s="8" t="s">
        <v>43</v>
      </c>
      <c r="P945" s="8" t="s">
        <v>43</v>
      </c>
      <c r="Q945" s="8">
        <v>0</v>
      </c>
      <c r="R945" s="8">
        <v>50000</v>
      </c>
      <c r="S945" s="8">
        <v>50000</v>
      </c>
      <c r="T945" s="8">
        <v>46400</v>
      </c>
      <c r="U945" s="8">
        <v>96</v>
      </c>
      <c r="V945" s="8" t="s">
        <v>62</v>
      </c>
      <c r="W945" s="8" t="s">
        <v>62</v>
      </c>
      <c r="X945" s="8" t="s">
        <v>276</v>
      </c>
      <c r="Z945" s="8" t="s">
        <v>3316</v>
      </c>
      <c r="AA945" s="8">
        <v>0.03</v>
      </c>
      <c r="AB945" s="8" t="s">
        <v>552</v>
      </c>
      <c r="AC945" s="8">
        <v>2.2499999999999999E-2</v>
      </c>
      <c r="AD945" s="8">
        <v>1500</v>
      </c>
      <c r="AE945" s="8">
        <v>520.83333333333337</v>
      </c>
      <c r="AF945" s="8">
        <v>1125</v>
      </c>
      <c r="AG945" s="8">
        <v>1645.8333333333335</v>
      </c>
      <c r="AH945" s="8">
        <v>0.06</v>
      </c>
      <c r="AI945" s="8">
        <v>3000</v>
      </c>
    </row>
    <row r="946" spans="1:35" x14ac:dyDescent="0.25">
      <c r="A946" s="8" t="s">
        <v>2127</v>
      </c>
      <c r="B946" s="8" t="s">
        <v>27</v>
      </c>
      <c r="C946" s="8" t="s">
        <v>27</v>
      </c>
      <c r="D946" s="180" t="s">
        <v>5938</v>
      </c>
      <c r="E946" s="8" t="s">
        <v>209</v>
      </c>
      <c r="F946" s="8" t="s">
        <v>834</v>
      </c>
      <c r="G946" s="8" t="s">
        <v>805</v>
      </c>
      <c r="H946" s="116">
        <v>3717</v>
      </c>
      <c r="I946" s="8">
        <v>3917</v>
      </c>
      <c r="J946" s="8">
        <v>200</v>
      </c>
      <c r="K946" s="8" t="s">
        <v>3317</v>
      </c>
      <c r="L946" s="8">
        <v>32930139</v>
      </c>
      <c r="M946" s="38">
        <v>45388</v>
      </c>
      <c r="N946" s="8" t="s">
        <v>196</v>
      </c>
      <c r="O946" s="8" t="s">
        <v>43</v>
      </c>
      <c r="P946" s="8" t="s">
        <v>43</v>
      </c>
      <c r="Q946" s="8">
        <v>63350</v>
      </c>
      <c r="R946" s="8">
        <v>137952</v>
      </c>
      <c r="S946" s="8">
        <v>74602</v>
      </c>
      <c r="T946" s="8">
        <v>66604</v>
      </c>
      <c r="U946" s="8">
        <v>144</v>
      </c>
      <c r="V946" s="8" t="s">
        <v>63</v>
      </c>
      <c r="W946" s="8" t="s">
        <v>63</v>
      </c>
      <c r="X946" s="8" t="s">
        <v>277</v>
      </c>
      <c r="Z946" s="8" t="s">
        <v>3318</v>
      </c>
      <c r="AA946" s="8">
        <v>0.03</v>
      </c>
      <c r="AB946" s="8" t="s">
        <v>552</v>
      </c>
      <c r="AC946" s="8">
        <v>0.02</v>
      </c>
      <c r="AD946" s="8">
        <v>4138.5599999999995</v>
      </c>
      <c r="AE946" s="8">
        <v>958</v>
      </c>
      <c r="AF946" s="8">
        <v>2759.04</v>
      </c>
      <c r="AG946" s="8">
        <v>3717.04</v>
      </c>
      <c r="AH946" s="8">
        <v>0.06</v>
      </c>
      <c r="AI946" s="8">
        <v>4476.12</v>
      </c>
    </row>
    <row r="947" spans="1:35" s="180" customFormat="1" x14ac:dyDescent="0.25">
      <c r="A947" s="8" t="s">
        <v>2127</v>
      </c>
      <c r="B947" s="180" t="s">
        <v>20</v>
      </c>
      <c r="C947" s="180" t="s">
        <v>184</v>
      </c>
      <c r="D947" s="180" t="s">
        <v>101</v>
      </c>
      <c r="E947" s="180" t="s">
        <v>206</v>
      </c>
      <c r="F947" s="180" t="s">
        <v>2945</v>
      </c>
      <c r="G947" s="180" t="s">
        <v>3321</v>
      </c>
      <c r="H947" s="186">
        <v>0</v>
      </c>
      <c r="I947" s="186">
        <v>5830</v>
      </c>
      <c r="J947" s="186">
        <f t="shared" ref="J947:J955" si="52">IF(H947=0,I947,(I947-H947))</f>
        <v>5830</v>
      </c>
      <c r="K947" s="180" t="s">
        <v>3319</v>
      </c>
      <c r="L947" s="180">
        <v>22842557</v>
      </c>
      <c r="M947" s="144">
        <v>45388</v>
      </c>
      <c r="N947" s="144" t="s">
        <v>196</v>
      </c>
      <c r="O947" s="180" t="s">
        <v>43</v>
      </c>
      <c r="P947" s="180" t="s">
        <v>43</v>
      </c>
      <c r="Q947" s="274">
        <v>0</v>
      </c>
      <c r="R947" s="274">
        <v>254008</v>
      </c>
      <c r="S947" s="182">
        <f t="shared" ref="S947:S955" si="53">R947-Q947</f>
        <v>254008</v>
      </c>
      <c r="T947" s="216">
        <v>237667</v>
      </c>
      <c r="U947" s="180">
        <v>168</v>
      </c>
      <c r="V947" s="180" t="s">
        <v>62</v>
      </c>
      <c r="W947" s="180" t="s">
        <v>62</v>
      </c>
      <c r="X947" s="180" t="s">
        <v>276</v>
      </c>
      <c r="Z947" s="180" t="s">
        <v>3320</v>
      </c>
      <c r="AA947" s="194">
        <v>0.04</v>
      </c>
      <c r="AB947" s="197" t="s">
        <v>552</v>
      </c>
      <c r="AC947" s="188">
        <v>1.7000000000000001E-2</v>
      </c>
      <c r="AD947" s="274">
        <f t="shared" ref="AD947:AD955" si="54">AA947*R947</f>
        <v>10160.32</v>
      </c>
      <c r="AE947" s="274">
        <f t="shared" ref="AE947:AE955" si="55">IFERROR((R947/U947),0)</f>
        <v>1511.952380952381</v>
      </c>
      <c r="AF947" s="189">
        <f t="shared" ref="AF947:AF955" si="56">AC947*R947</f>
        <v>4318.1360000000004</v>
      </c>
      <c r="AG947" s="368">
        <f t="shared" ref="AG947:AG955" si="57">AE947+AF947</f>
        <v>5830.0883809523812</v>
      </c>
      <c r="AH947" s="190">
        <v>0.03</v>
      </c>
      <c r="AI947" s="189">
        <f t="shared" ref="AI947:AI955" si="58">S947*AH947</f>
        <v>7620.24</v>
      </c>
    </row>
    <row r="948" spans="1:35" x14ac:dyDescent="0.25">
      <c r="A948" s="8" t="s">
        <v>2127</v>
      </c>
      <c r="B948" s="180" t="s">
        <v>24</v>
      </c>
      <c r="C948" s="180" t="s">
        <v>24</v>
      </c>
      <c r="D948" s="180" t="s">
        <v>420</v>
      </c>
      <c r="E948" s="180" t="s">
        <v>405</v>
      </c>
      <c r="F948" s="180" t="s">
        <v>596</v>
      </c>
      <c r="G948" s="180" t="s">
        <v>905</v>
      </c>
      <c r="H948" s="186">
        <v>0</v>
      </c>
      <c r="I948" s="186">
        <v>3083</v>
      </c>
      <c r="J948" s="186">
        <f t="shared" si="52"/>
        <v>3083</v>
      </c>
      <c r="K948" s="180" t="s">
        <v>3322</v>
      </c>
      <c r="L948" s="180">
        <v>22922057</v>
      </c>
      <c r="M948" s="144">
        <v>45388</v>
      </c>
      <c r="N948" s="144" t="s">
        <v>196</v>
      </c>
      <c r="O948" s="180" t="s">
        <v>173</v>
      </c>
      <c r="P948" s="21" t="s">
        <v>354</v>
      </c>
      <c r="Q948" s="274">
        <v>0</v>
      </c>
      <c r="R948" s="274">
        <v>100000</v>
      </c>
      <c r="S948" s="182">
        <f t="shared" si="53"/>
        <v>100000</v>
      </c>
      <c r="T948" s="216">
        <v>93900</v>
      </c>
      <c r="U948" s="180">
        <v>120</v>
      </c>
      <c r="V948" s="180" t="s">
        <v>62</v>
      </c>
      <c r="W948" s="180" t="s">
        <v>62</v>
      </c>
      <c r="X948" s="180" t="s">
        <v>276</v>
      </c>
      <c r="Y948" s="180"/>
      <c r="Z948" s="180" t="s">
        <v>3328</v>
      </c>
      <c r="AA948" s="194">
        <v>0.03</v>
      </c>
      <c r="AB948" s="197" t="s">
        <v>552</v>
      </c>
      <c r="AC948" s="188">
        <v>2.2499999999999999E-2</v>
      </c>
      <c r="AD948" s="274">
        <f t="shared" si="54"/>
        <v>3000</v>
      </c>
      <c r="AE948" s="274">
        <f t="shared" si="55"/>
        <v>833.33333333333337</v>
      </c>
      <c r="AF948" s="189">
        <f t="shared" si="56"/>
        <v>2250</v>
      </c>
      <c r="AG948" s="368">
        <f t="shared" si="57"/>
        <v>3083.3333333333335</v>
      </c>
      <c r="AH948" s="190">
        <v>0.06</v>
      </c>
      <c r="AI948" s="189">
        <f t="shared" si="58"/>
        <v>6000</v>
      </c>
    </row>
    <row r="949" spans="1:35" x14ac:dyDescent="0.25">
      <c r="A949" s="8" t="s">
        <v>2127</v>
      </c>
      <c r="B949" s="180" t="s">
        <v>24</v>
      </c>
      <c r="C949" s="180" t="s">
        <v>24</v>
      </c>
      <c r="D949" s="180" t="s">
        <v>420</v>
      </c>
      <c r="E949" s="180" t="s">
        <v>405</v>
      </c>
      <c r="F949" s="180" t="s">
        <v>596</v>
      </c>
      <c r="G949" s="180" t="s">
        <v>905</v>
      </c>
      <c r="H949" s="186">
        <v>0</v>
      </c>
      <c r="I949" s="186">
        <v>2694</v>
      </c>
      <c r="J949" s="186">
        <f t="shared" si="52"/>
        <v>2694</v>
      </c>
      <c r="K949" s="180" t="s">
        <v>3323</v>
      </c>
      <c r="L949" s="180">
        <v>31991205</v>
      </c>
      <c r="M949" s="144">
        <v>45388</v>
      </c>
      <c r="N949" s="144" t="s">
        <v>196</v>
      </c>
      <c r="O949" s="180" t="s">
        <v>21</v>
      </c>
      <c r="P949" s="180" t="s">
        <v>21</v>
      </c>
      <c r="Q949" s="274">
        <v>0</v>
      </c>
      <c r="R949" s="274">
        <v>100000</v>
      </c>
      <c r="S949" s="182">
        <f t="shared" si="53"/>
        <v>100000</v>
      </c>
      <c r="T949" s="216">
        <v>91900</v>
      </c>
      <c r="U949" s="180">
        <v>144</v>
      </c>
      <c r="V949" s="180" t="s">
        <v>62</v>
      </c>
      <c r="W949" s="180" t="s">
        <v>62</v>
      </c>
      <c r="X949" s="180" t="s">
        <v>276</v>
      </c>
      <c r="Y949" s="180"/>
      <c r="Z949" s="180" t="s">
        <v>3329</v>
      </c>
      <c r="AA949" s="194">
        <v>0.03</v>
      </c>
      <c r="AB949" s="197" t="s">
        <v>552</v>
      </c>
      <c r="AC949" s="188">
        <v>0.02</v>
      </c>
      <c r="AD949" s="274">
        <f t="shared" si="54"/>
        <v>3000</v>
      </c>
      <c r="AE949" s="274">
        <f t="shared" si="55"/>
        <v>694.44444444444446</v>
      </c>
      <c r="AF949" s="189">
        <f t="shared" si="56"/>
        <v>2000</v>
      </c>
      <c r="AG949" s="368">
        <f t="shared" si="57"/>
        <v>2694.4444444444443</v>
      </c>
      <c r="AH949" s="190">
        <v>0.06</v>
      </c>
      <c r="AI949" s="189">
        <f t="shared" si="58"/>
        <v>6000</v>
      </c>
    </row>
    <row r="950" spans="1:35" x14ac:dyDescent="0.25">
      <c r="A950" s="8" t="s">
        <v>2127</v>
      </c>
      <c r="B950" s="180" t="s">
        <v>39</v>
      </c>
      <c r="C950" s="180" t="s">
        <v>39</v>
      </c>
      <c r="D950" s="180" t="s">
        <v>167</v>
      </c>
      <c r="E950" s="180" t="s">
        <v>451</v>
      </c>
      <c r="F950" s="8" t="s">
        <v>834</v>
      </c>
      <c r="G950" s="180" t="s">
        <v>805</v>
      </c>
      <c r="H950" s="186">
        <v>0</v>
      </c>
      <c r="I950" s="186">
        <v>9381</v>
      </c>
      <c r="J950" s="186">
        <f t="shared" si="52"/>
        <v>9381</v>
      </c>
      <c r="K950" s="180" t="s">
        <v>3324</v>
      </c>
      <c r="L950" s="180">
        <v>23592725</v>
      </c>
      <c r="M950" s="144">
        <v>45388</v>
      </c>
      <c r="N950" s="144" t="s">
        <v>196</v>
      </c>
      <c r="O950" s="180" t="s">
        <v>173</v>
      </c>
      <c r="P950" s="180" t="s">
        <v>463</v>
      </c>
      <c r="Q950" s="274">
        <v>0</v>
      </c>
      <c r="R950" s="274">
        <v>400008</v>
      </c>
      <c r="S950" s="182">
        <f t="shared" si="53"/>
        <v>400008</v>
      </c>
      <c r="T950" s="216">
        <v>374900</v>
      </c>
      <c r="U950" s="180">
        <v>168</v>
      </c>
      <c r="V950" s="180" t="s">
        <v>62</v>
      </c>
      <c r="W950" s="180" t="s">
        <v>62</v>
      </c>
      <c r="X950" s="180" t="s">
        <v>276</v>
      </c>
      <c r="Y950" s="180"/>
      <c r="Z950" s="180" t="s">
        <v>3330</v>
      </c>
      <c r="AA950" s="194">
        <v>0.04</v>
      </c>
      <c r="AB950" s="197" t="s">
        <v>552</v>
      </c>
      <c r="AC950" s="188">
        <v>1.7000000000000001E-2</v>
      </c>
      <c r="AD950" s="274">
        <f t="shared" si="54"/>
        <v>16000.32</v>
      </c>
      <c r="AE950" s="274">
        <f t="shared" si="55"/>
        <v>2381</v>
      </c>
      <c r="AF950" s="189">
        <f t="shared" si="56"/>
        <v>6800.1360000000004</v>
      </c>
      <c r="AG950" s="368">
        <f t="shared" si="57"/>
        <v>9181.1360000000004</v>
      </c>
      <c r="AH950" s="190">
        <v>0.03</v>
      </c>
      <c r="AI950" s="189">
        <f t="shared" si="58"/>
        <v>12000.24</v>
      </c>
    </row>
    <row r="951" spans="1:35" x14ac:dyDescent="0.25">
      <c r="A951" s="8" t="s">
        <v>2127</v>
      </c>
      <c r="B951" s="180" t="s">
        <v>184</v>
      </c>
      <c r="C951" s="180" t="s">
        <v>184</v>
      </c>
      <c r="D951" s="180" t="s">
        <v>101</v>
      </c>
      <c r="E951" s="180" t="s">
        <v>417</v>
      </c>
      <c r="F951" s="8" t="s">
        <v>880</v>
      </c>
      <c r="G951" s="180" t="s">
        <v>669</v>
      </c>
      <c r="H951" s="186">
        <v>0</v>
      </c>
      <c r="I951" s="186">
        <v>7458</v>
      </c>
      <c r="J951" s="186">
        <f t="shared" si="52"/>
        <v>7458</v>
      </c>
      <c r="K951" s="180" t="s">
        <v>1774</v>
      </c>
      <c r="L951" s="180">
        <v>29298780</v>
      </c>
      <c r="M951" s="144">
        <v>45388</v>
      </c>
      <c r="N951" s="144" t="s">
        <v>196</v>
      </c>
      <c r="O951" s="180" t="s">
        <v>43</v>
      </c>
      <c r="P951" s="180" t="s">
        <v>43</v>
      </c>
      <c r="Q951" s="274">
        <v>0</v>
      </c>
      <c r="R951" s="274">
        <v>324939</v>
      </c>
      <c r="S951" s="182">
        <f t="shared" si="53"/>
        <v>324939</v>
      </c>
      <c r="T951" s="216">
        <v>12088</v>
      </c>
      <c r="U951" s="180">
        <v>168</v>
      </c>
      <c r="V951" s="180" t="s">
        <v>64</v>
      </c>
      <c r="W951" s="180" t="s">
        <v>64</v>
      </c>
      <c r="X951" s="180" t="s">
        <v>276</v>
      </c>
      <c r="Y951" s="180" t="s">
        <v>115</v>
      </c>
      <c r="Z951" s="180" t="s">
        <v>2943</v>
      </c>
      <c r="AA951" s="194">
        <v>0.04</v>
      </c>
      <c r="AB951" s="197" t="s">
        <v>552</v>
      </c>
      <c r="AC951" s="188">
        <v>1.7000000000000001E-2</v>
      </c>
      <c r="AD951" s="274">
        <f t="shared" si="54"/>
        <v>12997.56</v>
      </c>
      <c r="AE951" s="274">
        <f t="shared" si="55"/>
        <v>1934.1607142857142</v>
      </c>
      <c r="AF951" s="189">
        <f t="shared" si="56"/>
        <v>5523.9630000000006</v>
      </c>
      <c r="AG951" s="368">
        <f t="shared" si="57"/>
        <v>7458.1237142857153</v>
      </c>
      <c r="AH951" s="190">
        <v>0.03</v>
      </c>
      <c r="AI951" s="189">
        <f t="shared" si="58"/>
        <v>9748.17</v>
      </c>
    </row>
    <row r="952" spans="1:35" x14ac:dyDescent="0.25">
      <c r="A952" s="8" t="s">
        <v>2127</v>
      </c>
      <c r="B952" s="180" t="s">
        <v>184</v>
      </c>
      <c r="C952" s="180" t="s">
        <v>184</v>
      </c>
      <c r="D952" s="180" t="s">
        <v>101</v>
      </c>
      <c r="E952" s="180" t="s">
        <v>212</v>
      </c>
      <c r="F952" s="8" t="s">
        <v>832</v>
      </c>
      <c r="G952" s="180" t="s">
        <v>627</v>
      </c>
      <c r="H952" s="186">
        <v>7778</v>
      </c>
      <c r="I952" s="186">
        <v>7671</v>
      </c>
      <c r="J952" s="186">
        <f t="shared" si="52"/>
        <v>-107</v>
      </c>
      <c r="K952" s="180" t="s">
        <v>3325</v>
      </c>
      <c r="L952" s="180">
        <v>25651719</v>
      </c>
      <c r="M952" s="144">
        <v>45388</v>
      </c>
      <c r="N952" s="144" t="s">
        <v>196</v>
      </c>
      <c r="O952" s="180" t="s">
        <v>43</v>
      </c>
      <c r="P952" s="180" t="s">
        <v>43</v>
      </c>
      <c r="Q952" s="274">
        <v>158819.70000000001</v>
      </c>
      <c r="R952" s="274">
        <v>334219</v>
      </c>
      <c r="S952" s="182">
        <f>R952-Q952</f>
        <v>175399.3</v>
      </c>
      <c r="T952" s="216">
        <v>154246</v>
      </c>
      <c r="U952" s="180">
        <v>168</v>
      </c>
      <c r="V952" s="180" t="s">
        <v>63</v>
      </c>
      <c r="W952" s="180" t="s">
        <v>63</v>
      </c>
      <c r="X952" s="180" t="s">
        <v>277</v>
      </c>
      <c r="Y952" s="180"/>
      <c r="Z952" s="180" t="s">
        <v>3331</v>
      </c>
      <c r="AA952" s="194">
        <v>0.04</v>
      </c>
      <c r="AB952" s="197" t="s">
        <v>552</v>
      </c>
      <c r="AC952" s="188">
        <v>1.7000000000000001E-2</v>
      </c>
      <c r="AD952" s="274">
        <f>AA952*R952</f>
        <v>13368.76</v>
      </c>
      <c r="AE952" s="274">
        <f>IFERROR((R952/U952),0)</f>
        <v>1989.3988095238096</v>
      </c>
      <c r="AF952" s="189">
        <f>AC952*R952</f>
        <v>5681.723</v>
      </c>
      <c r="AG952" s="368">
        <f t="shared" si="57"/>
        <v>7671.1218095238091</v>
      </c>
      <c r="AH952" s="190">
        <v>0.03</v>
      </c>
      <c r="AI952" s="189">
        <f t="shared" si="58"/>
        <v>5261.9789999999994</v>
      </c>
    </row>
    <row r="953" spans="1:35" x14ac:dyDescent="0.25">
      <c r="A953" s="8" t="s">
        <v>2127</v>
      </c>
      <c r="B953" s="180" t="s">
        <v>39</v>
      </c>
      <c r="C953" s="180" t="s">
        <v>39</v>
      </c>
      <c r="D953" s="180" t="s">
        <v>167</v>
      </c>
      <c r="E953" s="180" t="s">
        <v>451</v>
      </c>
      <c r="F953" s="180" t="s">
        <v>859</v>
      </c>
      <c r="G953" s="180" t="s">
        <v>584</v>
      </c>
      <c r="H953" s="186">
        <v>5328</v>
      </c>
      <c r="I953" s="186">
        <v>5828</v>
      </c>
      <c r="J953" s="186">
        <f t="shared" si="52"/>
        <v>500</v>
      </c>
      <c r="K953" s="180" t="s">
        <v>3326</v>
      </c>
      <c r="L953" s="180">
        <v>23314179</v>
      </c>
      <c r="M953" s="144">
        <v>45388</v>
      </c>
      <c r="N953" s="144" t="s">
        <v>196</v>
      </c>
      <c r="O953" s="180" t="s">
        <v>43</v>
      </c>
      <c r="P953" s="180" t="s">
        <v>43</v>
      </c>
      <c r="Q953" s="274">
        <v>169292</v>
      </c>
      <c r="R953" s="274">
        <v>245207</v>
      </c>
      <c r="S953" s="182">
        <f t="shared" si="53"/>
        <v>75915</v>
      </c>
      <c r="T953" s="216">
        <v>60101</v>
      </c>
      <c r="U953" s="180">
        <v>168</v>
      </c>
      <c r="V953" s="180" t="s">
        <v>63</v>
      </c>
      <c r="W953" s="180" t="s">
        <v>63</v>
      </c>
      <c r="X953" s="180" t="s">
        <v>277</v>
      </c>
      <c r="Y953" s="180"/>
      <c r="Z953" s="180" t="s">
        <v>3332</v>
      </c>
      <c r="AA953" s="194">
        <v>0.04</v>
      </c>
      <c r="AB953" s="197" t="s">
        <v>552</v>
      </c>
      <c r="AC953" s="188">
        <v>1.7000000000000001E-2</v>
      </c>
      <c r="AD953" s="274">
        <f t="shared" si="54"/>
        <v>9808.2800000000007</v>
      </c>
      <c r="AE953" s="274">
        <f t="shared" si="55"/>
        <v>1459.5654761904761</v>
      </c>
      <c r="AF953" s="189">
        <f t="shared" si="56"/>
        <v>4168.5190000000002</v>
      </c>
      <c r="AG953" s="368">
        <f t="shared" si="57"/>
        <v>5628.0844761904764</v>
      </c>
      <c r="AH953" s="190">
        <v>0.03</v>
      </c>
      <c r="AI953" s="189">
        <f t="shared" si="58"/>
        <v>2277.4499999999998</v>
      </c>
    </row>
    <row r="954" spans="1:35" x14ac:dyDescent="0.25">
      <c r="A954" s="8" t="s">
        <v>2127</v>
      </c>
      <c r="B954" s="180" t="s">
        <v>39</v>
      </c>
      <c r="C954" s="180" t="s">
        <v>39</v>
      </c>
      <c r="D954" s="180" t="s">
        <v>167</v>
      </c>
      <c r="E954" s="180" t="s">
        <v>405</v>
      </c>
      <c r="F954" s="561" t="s">
        <v>3137</v>
      </c>
      <c r="G954" s="180" t="s">
        <v>3162</v>
      </c>
      <c r="H954" s="186">
        <v>0</v>
      </c>
      <c r="I954" s="186">
        <v>2358</v>
      </c>
      <c r="J954" s="186">
        <f t="shared" si="52"/>
        <v>2358</v>
      </c>
      <c r="K954" s="180" t="s">
        <v>3327</v>
      </c>
      <c r="L954" s="180">
        <v>24666661</v>
      </c>
      <c r="M954" s="144">
        <v>45388</v>
      </c>
      <c r="N954" s="144" t="s">
        <v>196</v>
      </c>
      <c r="O954" s="180" t="s">
        <v>148</v>
      </c>
      <c r="P954" s="180" t="s">
        <v>258</v>
      </c>
      <c r="Q954" s="274">
        <v>0</v>
      </c>
      <c r="R954" s="274">
        <v>70000</v>
      </c>
      <c r="S954" s="182">
        <f t="shared" si="53"/>
        <v>70000</v>
      </c>
      <c r="T954" s="216">
        <v>65400</v>
      </c>
      <c r="U954" s="180">
        <v>120</v>
      </c>
      <c r="V954" s="180" t="s">
        <v>62</v>
      </c>
      <c r="W954" s="180" t="s">
        <v>62</v>
      </c>
      <c r="X954" s="180" t="s">
        <v>276</v>
      </c>
      <c r="Y954" s="180"/>
      <c r="Z954" s="180" t="s">
        <v>3333</v>
      </c>
      <c r="AA954" s="194">
        <v>0.03</v>
      </c>
      <c r="AB954" s="197" t="s">
        <v>552</v>
      </c>
      <c r="AC954" s="188">
        <v>2.2499999999999999E-2</v>
      </c>
      <c r="AD954" s="274">
        <f t="shared" si="54"/>
        <v>2100</v>
      </c>
      <c r="AE954" s="274">
        <f t="shared" si="55"/>
        <v>583.33333333333337</v>
      </c>
      <c r="AF954" s="189">
        <f t="shared" si="56"/>
        <v>1575</v>
      </c>
      <c r="AG954" s="368">
        <f t="shared" si="57"/>
        <v>2158.3333333333335</v>
      </c>
      <c r="AH954" s="190">
        <v>0.06</v>
      </c>
      <c r="AI954" s="189">
        <f t="shared" si="58"/>
        <v>4200</v>
      </c>
    </row>
    <row r="955" spans="1:35" x14ac:dyDescent="0.25">
      <c r="A955" s="8" t="s">
        <v>2127</v>
      </c>
      <c r="B955" s="180" t="s">
        <v>23</v>
      </c>
      <c r="C955" s="180" t="s">
        <v>23</v>
      </c>
      <c r="D955" s="180" t="s">
        <v>5937</v>
      </c>
      <c r="E955" s="180" t="s">
        <v>970</v>
      </c>
      <c r="F955" s="180" t="s">
        <v>3334</v>
      </c>
      <c r="G955" s="180" t="s">
        <v>3335</v>
      </c>
      <c r="H955" s="186">
        <v>0</v>
      </c>
      <c r="I955" s="186">
        <v>21412</v>
      </c>
      <c r="J955" s="186">
        <f t="shared" si="52"/>
        <v>21412</v>
      </c>
      <c r="K955" s="180" t="s">
        <v>2860</v>
      </c>
      <c r="L955" s="180">
        <v>28201052</v>
      </c>
      <c r="M955" s="144">
        <v>45388</v>
      </c>
      <c r="N955" s="144" t="s">
        <v>196</v>
      </c>
      <c r="O955" s="180" t="s">
        <v>173</v>
      </c>
      <c r="P955" s="180" t="s">
        <v>463</v>
      </c>
      <c r="Q955" s="274">
        <v>0</v>
      </c>
      <c r="R955" s="274">
        <v>932908</v>
      </c>
      <c r="S955" s="182">
        <f t="shared" si="53"/>
        <v>932908</v>
      </c>
      <c r="T955" s="216">
        <v>6765</v>
      </c>
      <c r="U955" s="180">
        <v>168</v>
      </c>
      <c r="V955" s="180" t="s">
        <v>64</v>
      </c>
      <c r="W955" s="180" t="s">
        <v>64</v>
      </c>
      <c r="X955" s="180" t="s">
        <v>276</v>
      </c>
      <c r="Y955" s="180" t="s">
        <v>115</v>
      </c>
      <c r="Z955" s="180" t="s">
        <v>2937</v>
      </c>
      <c r="AA955" s="194">
        <v>0.04</v>
      </c>
      <c r="AB955" s="197" t="s">
        <v>552</v>
      </c>
      <c r="AC955" s="188">
        <v>1.7000000000000001E-2</v>
      </c>
      <c r="AD955" s="274">
        <f t="shared" si="54"/>
        <v>37316.32</v>
      </c>
      <c r="AE955" s="274">
        <f t="shared" si="55"/>
        <v>5553.0238095238092</v>
      </c>
      <c r="AF955" s="189">
        <f t="shared" si="56"/>
        <v>15859.436000000002</v>
      </c>
      <c r="AG955" s="368">
        <f t="shared" si="57"/>
        <v>21412.459809523811</v>
      </c>
      <c r="AH955" s="190">
        <v>0.03</v>
      </c>
      <c r="AI955" s="189">
        <f t="shared" si="58"/>
        <v>27987.239999999998</v>
      </c>
    </row>
    <row r="956" spans="1:35" x14ac:dyDescent="0.25">
      <c r="A956" s="8" t="s">
        <v>2127</v>
      </c>
      <c r="B956" s="8" t="s">
        <v>184</v>
      </c>
      <c r="C956" s="8" t="s">
        <v>184</v>
      </c>
      <c r="D956" s="180" t="s">
        <v>101</v>
      </c>
      <c r="E956" s="8" t="s">
        <v>206</v>
      </c>
      <c r="F956" s="8" t="s">
        <v>2945</v>
      </c>
      <c r="G956" s="8" t="s">
        <v>3321</v>
      </c>
      <c r="H956" s="116">
        <v>0</v>
      </c>
      <c r="I956" s="8">
        <v>21170</v>
      </c>
      <c r="J956" s="8">
        <v>21170</v>
      </c>
      <c r="K956" s="8" t="s">
        <v>3337</v>
      </c>
      <c r="L956" s="8">
        <v>23678843</v>
      </c>
      <c r="M956" s="38">
        <v>45390</v>
      </c>
      <c r="N956" s="8" t="s">
        <v>210</v>
      </c>
      <c r="O956" s="8" t="s">
        <v>43</v>
      </c>
      <c r="P956" s="8" t="s">
        <v>43</v>
      </c>
      <c r="Q956" s="8">
        <v>0</v>
      </c>
      <c r="R956" s="8">
        <v>922359</v>
      </c>
      <c r="S956" s="8">
        <v>922359</v>
      </c>
      <c r="T956" s="8">
        <v>27532</v>
      </c>
      <c r="U956" s="8">
        <v>168</v>
      </c>
      <c r="V956" s="8" t="s">
        <v>64</v>
      </c>
      <c r="W956" s="8" t="s">
        <v>64</v>
      </c>
      <c r="X956" s="8" t="s">
        <v>276</v>
      </c>
      <c r="Y956" s="8" t="s">
        <v>3085</v>
      </c>
      <c r="Z956" s="8" t="s">
        <v>2946</v>
      </c>
      <c r="AA956" s="8">
        <v>0.04</v>
      </c>
      <c r="AB956" s="8" t="s">
        <v>552</v>
      </c>
      <c r="AC956" s="8">
        <v>1.7000000000000001E-2</v>
      </c>
      <c r="AD956" s="8">
        <v>36894.36</v>
      </c>
      <c r="AE956" s="8">
        <v>5490.2321428571431</v>
      </c>
      <c r="AF956" s="8">
        <v>15680.103000000001</v>
      </c>
      <c r="AG956" s="8">
        <v>21170.335142857144</v>
      </c>
      <c r="AH956" s="8">
        <v>0.03</v>
      </c>
      <c r="AI956" s="8">
        <v>27670.77</v>
      </c>
    </row>
    <row r="957" spans="1:35" x14ac:dyDescent="0.25">
      <c r="A957" s="8" t="s">
        <v>2127</v>
      </c>
      <c r="B957" s="8" t="s">
        <v>27</v>
      </c>
      <c r="C957" s="8" t="s">
        <v>27</v>
      </c>
      <c r="D957" s="180" t="s">
        <v>5938</v>
      </c>
      <c r="E957" s="8" t="s">
        <v>209</v>
      </c>
      <c r="F957" s="8" t="s">
        <v>1397</v>
      </c>
      <c r="G957" s="8" t="s">
        <v>706</v>
      </c>
      <c r="H957" s="116">
        <v>2135</v>
      </c>
      <c r="I957" s="8">
        <v>2495</v>
      </c>
      <c r="J957" s="8">
        <v>360</v>
      </c>
      <c r="K957" s="8" t="s">
        <v>3338</v>
      </c>
      <c r="L957" s="8">
        <v>32632616</v>
      </c>
      <c r="M957" s="38">
        <v>45390</v>
      </c>
      <c r="N957" s="8" t="s">
        <v>210</v>
      </c>
      <c r="O957" s="8" t="s">
        <v>43</v>
      </c>
      <c r="P957" s="8" t="s">
        <v>43</v>
      </c>
      <c r="Q957" s="8">
        <v>69007</v>
      </c>
      <c r="R957" s="8">
        <v>100000</v>
      </c>
      <c r="S957" s="8">
        <v>30993</v>
      </c>
      <c r="T957" s="8">
        <v>23599</v>
      </c>
      <c r="U957" s="8">
        <v>168</v>
      </c>
      <c r="V957" s="8" t="s">
        <v>63</v>
      </c>
      <c r="W957" s="8" t="s">
        <v>63</v>
      </c>
      <c r="X957" s="8" t="s">
        <v>277</v>
      </c>
      <c r="Z957" s="8" t="s">
        <v>3349</v>
      </c>
      <c r="AA957" s="8">
        <v>0.04</v>
      </c>
      <c r="AB957" s="8" t="s">
        <v>552</v>
      </c>
      <c r="AC957" s="8">
        <v>1.7000000000000001E-2</v>
      </c>
      <c r="AD957" s="8">
        <v>4000</v>
      </c>
      <c r="AE957" s="8">
        <v>595.23809523809518</v>
      </c>
      <c r="AF957" s="8">
        <v>1700.0000000000002</v>
      </c>
      <c r="AG957" s="8">
        <v>2295.2380952380954</v>
      </c>
      <c r="AH957" s="8">
        <v>0.03</v>
      </c>
      <c r="AI957" s="8">
        <v>929.79</v>
      </c>
    </row>
    <row r="958" spans="1:35" x14ac:dyDescent="0.25">
      <c r="A958" s="8" t="s">
        <v>2127</v>
      </c>
      <c r="B958" s="8" t="s">
        <v>39</v>
      </c>
      <c r="C958" s="8" t="s">
        <v>39</v>
      </c>
      <c r="D958" s="8" t="s">
        <v>167</v>
      </c>
      <c r="E958" s="8" t="s">
        <v>451</v>
      </c>
      <c r="F958" s="8" t="s">
        <v>3339</v>
      </c>
      <c r="G958" s="8" t="s">
        <v>1233</v>
      </c>
      <c r="H958" s="116">
        <v>766</v>
      </c>
      <c r="I958" s="8">
        <v>726</v>
      </c>
      <c r="J958" s="8">
        <v>-40</v>
      </c>
      <c r="K958" s="8" t="s">
        <v>3340</v>
      </c>
      <c r="L958" s="8">
        <v>24724492</v>
      </c>
      <c r="M958" s="38">
        <v>45390</v>
      </c>
      <c r="N958" s="8" t="s">
        <v>210</v>
      </c>
      <c r="O958" s="8" t="s">
        <v>43</v>
      </c>
      <c r="P958" s="8" t="s">
        <v>43</v>
      </c>
      <c r="Q958" s="8">
        <v>5483</v>
      </c>
      <c r="R958" s="8">
        <v>15815</v>
      </c>
      <c r="S958" s="8">
        <v>10332</v>
      </c>
      <c r="T958" s="8">
        <v>8440</v>
      </c>
      <c r="U958" s="8">
        <v>108</v>
      </c>
      <c r="V958" s="8" t="s">
        <v>63</v>
      </c>
      <c r="W958" s="8" t="s">
        <v>63</v>
      </c>
      <c r="X958" s="8" t="s">
        <v>277</v>
      </c>
      <c r="Z958" s="8" t="s">
        <v>3350</v>
      </c>
      <c r="AA958" s="8">
        <v>0.03</v>
      </c>
      <c r="AB958" s="8" t="s">
        <v>552</v>
      </c>
      <c r="AC958" s="8">
        <v>2.4E-2</v>
      </c>
      <c r="AD958" s="8">
        <v>474.45</v>
      </c>
      <c r="AE958" s="8">
        <v>146.43518518518519</v>
      </c>
      <c r="AF958" s="8">
        <v>379.56</v>
      </c>
      <c r="AG958" s="8">
        <v>525.99518518518516</v>
      </c>
      <c r="AH958" s="8">
        <v>0.03</v>
      </c>
      <c r="AI958" s="8">
        <v>309.95999999999998</v>
      </c>
    </row>
    <row r="959" spans="1:35" x14ac:dyDescent="0.25">
      <c r="A959" s="8" t="s">
        <v>2127</v>
      </c>
      <c r="B959" s="8" t="s">
        <v>23</v>
      </c>
      <c r="C959" s="8" t="s">
        <v>23</v>
      </c>
      <c r="D959" s="180" t="s">
        <v>5937</v>
      </c>
      <c r="E959" s="8" t="s">
        <v>405</v>
      </c>
      <c r="F959" s="8" t="s">
        <v>3341</v>
      </c>
      <c r="G959" s="8" t="s">
        <v>3352</v>
      </c>
      <c r="H959" s="116">
        <v>848</v>
      </c>
      <c r="I959" s="8">
        <v>978</v>
      </c>
      <c r="J959" s="8">
        <v>130</v>
      </c>
      <c r="K959" s="8" t="s">
        <v>3342</v>
      </c>
      <c r="L959" s="8">
        <v>22206253</v>
      </c>
      <c r="M959" s="38">
        <v>45390</v>
      </c>
      <c r="N959" s="8" t="s">
        <v>210</v>
      </c>
      <c r="O959" s="8" t="s">
        <v>43</v>
      </c>
      <c r="P959" s="8" t="s">
        <v>43</v>
      </c>
      <c r="Q959" s="8">
        <v>14120</v>
      </c>
      <c r="R959" s="8">
        <v>23392</v>
      </c>
      <c r="S959" s="8">
        <v>9272</v>
      </c>
      <c r="T959" s="8">
        <v>7002</v>
      </c>
      <c r="U959" s="8">
        <v>108</v>
      </c>
      <c r="V959" s="8" t="s">
        <v>63</v>
      </c>
      <c r="W959" s="8" t="s">
        <v>63</v>
      </c>
      <c r="X959" s="8" t="s">
        <v>277</v>
      </c>
      <c r="Z959" s="8" t="s">
        <v>3351</v>
      </c>
      <c r="AA959" s="8">
        <v>0.03</v>
      </c>
      <c r="AB959" s="8" t="s">
        <v>552</v>
      </c>
      <c r="AC959" s="8">
        <v>2.4E-2</v>
      </c>
      <c r="AD959" s="8">
        <v>701.76</v>
      </c>
      <c r="AE959" s="8">
        <v>216.59259259259258</v>
      </c>
      <c r="AF959" s="8">
        <v>561.40800000000002</v>
      </c>
      <c r="AG959" s="8">
        <v>778.00059259259262</v>
      </c>
      <c r="AH959" s="8">
        <v>0.06</v>
      </c>
      <c r="AI959" s="8">
        <v>556.31999999999994</v>
      </c>
    </row>
    <row r="960" spans="1:35" x14ac:dyDescent="0.25">
      <c r="A960" s="8" t="s">
        <v>2127</v>
      </c>
      <c r="B960" s="8" t="s">
        <v>20</v>
      </c>
      <c r="C960" s="8" t="s">
        <v>184</v>
      </c>
      <c r="D960" s="180" t="s">
        <v>101</v>
      </c>
      <c r="E960" s="8" t="s">
        <v>405</v>
      </c>
      <c r="F960" s="8" t="s">
        <v>3343</v>
      </c>
      <c r="G960" s="8" t="s">
        <v>3354</v>
      </c>
      <c r="H960" s="116">
        <v>0</v>
      </c>
      <c r="I960" s="8">
        <v>557</v>
      </c>
      <c r="J960" s="8">
        <v>557</v>
      </c>
      <c r="K960" s="8" t="s">
        <v>3344</v>
      </c>
      <c r="L960" s="8">
        <v>21141681</v>
      </c>
      <c r="M960" s="38">
        <v>45390</v>
      </c>
      <c r="N960" s="8" t="s">
        <v>210</v>
      </c>
      <c r="O960" s="8" t="s">
        <v>148</v>
      </c>
      <c r="P960" s="8" t="s">
        <v>332</v>
      </c>
      <c r="Q960" s="8">
        <v>0</v>
      </c>
      <c r="R960" s="8">
        <v>16747</v>
      </c>
      <c r="S960" s="8">
        <v>16747</v>
      </c>
      <c r="T960" s="8">
        <v>14809</v>
      </c>
      <c r="U960" s="8">
        <v>108</v>
      </c>
      <c r="V960" s="8" t="s">
        <v>62</v>
      </c>
      <c r="W960" s="8" t="s">
        <v>62</v>
      </c>
      <c r="X960" s="8" t="s">
        <v>276</v>
      </c>
      <c r="Z960" s="8" t="s">
        <v>3353</v>
      </c>
      <c r="AA960" s="8">
        <v>0.03</v>
      </c>
      <c r="AB960" s="8" t="s">
        <v>552</v>
      </c>
      <c r="AC960" s="8">
        <v>2.5000000000000001E-2</v>
      </c>
      <c r="AD960" s="8">
        <v>502.40999999999997</v>
      </c>
      <c r="AE960" s="8">
        <v>155.06481481481481</v>
      </c>
      <c r="AF960" s="8">
        <v>418.67500000000001</v>
      </c>
      <c r="AG960" s="8">
        <v>573.73981481481485</v>
      </c>
      <c r="AH960" s="8">
        <v>0.06</v>
      </c>
      <c r="AI960" s="8">
        <v>1004.8199999999999</v>
      </c>
    </row>
    <row r="961" spans="1:35" x14ac:dyDescent="0.25">
      <c r="A961" s="8" t="s">
        <v>2127</v>
      </c>
      <c r="B961" s="8" t="s">
        <v>38</v>
      </c>
      <c r="C961" s="8" t="s">
        <v>38</v>
      </c>
      <c r="D961" s="8" t="s">
        <v>101</v>
      </c>
      <c r="E961" s="8" t="s">
        <v>405</v>
      </c>
      <c r="F961" s="8" t="s">
        <v>2952</v>
      </c>
      <c r="G961" s="8" t="s">
        <v>3355</v>
      </c>
      <c r="H961" s="116">
        <v>0</v>
      </c>
      <c r="I961" s="8">
        <v>4181</v>
      </c>
      <c r="J961" s="8">
        <v>4181</v>
      </c>
      <c r="K961" s="8" t="s">
        <v>3345</v>
      </c>
      <c r="L961" s="8">
        <v>23328554</v>
      </c>
      <c r="M961" s="38">
        <v>45390</v>
      </c>
      <c r="N961" s="8" t="s">
        <v>210</v>
      </c>
      <c r="O961" s="8" t="s">
        <v>43</v>
      </c>
      <c r="P961" s="8" t="s">
        <v>43</v>
      </c>
      <c r="Q961" s="8">
        <v>0</v>
      </c>
      <c r="R961" s="8">
        <v>173448</v>
      </c>
      <c r="S961" s="8">
        <v>173448</v>
      </c>
      <c r="T961" s="8">
        <v>120731</v>
      </c>
      <c r="U961" s="8">
        <v>168</v>
      </c>
      <c r="V961" s="8" t="s">
        <v>64</v>
      </c>
      <c r="W961" s="8" t="s">
        <v>64</v>
      </c>
      <c r="X961" s="8" t="s">
        <v>276</v>
      </c>
      <c r="Y961" s="8" t="s">
        <v>3346</v>
      </c>
      <c r="Z961" s="8" t="s">
        <v>2953</v>
      </c>
      <c r="AA961" s="8">
        <v>0.04</v>
      </c>
      <c r="AB961" s="8" t="s">
        <v>552</v>
      </c>
      <c r="AC961" s="8">
        <v>1.7000000000000001E-2</v>
      </c>
      <c r="AD961" s="8">
        <v>6937.92</v>
      </c>
      <c r="AE961" s="8">
        <v>1032.4285714285713</v>
      </c>
      <c r="AF961" s="8">
        <v>2948.616</v>
      </c>
      <c r="AG961" s="8">
        <v>3981.0445714285715</v>
      </c>
      <c r="AH961" s="8">
        <v>0.03</v>
      </c>
      <c r="AI961" s="8">
        <v>5203.4399999999996</v>
      </c>
    </row>
    <row r="962" spans="1:35" x14ac:dyDescent="0.25">
      <c r="A962" s="8" t="s">
        <v>2127</v>
      </c>
      <c r="B962" s="8" t="s">
        <v>37</v>
      </c>
      <c r="C962" s="8" t="s">
        <v>37</v>
      </c>
      <c r="D962" s="8" t="s">
        <v>99</v>
      </c>
      <c r="E962" s="8" t="s">
        <v>405</v>
      </c>
      <c r="F962" s="8" t="s">
        <v>730</v>
      </c>
      <c r="G962" s="8">
        <v>66</v>
      </c>
      <c r="H962" s="116">
        <v>7840</v>
      </c>
      <c r="I962" s="8">
        <v>7840</v>
      </c>
      <c r="J962" s="8">
        <v>0</v>
      </c>
      <c r="K962" s="8" t="s">
        <v>3347</v>
      </c>
      <c r="L962" s="8">
        <v>20384502</v>
      </c>
      <c r="M962" s="38">
        <v>45390</v>
      </c>
      <c r="N962" s="8" t="s">
        <v>210</v>
      </c>
      <c r="O962" s="8" t="s">
        <v>173</v>
      </c>
      <c r="P962" s="8" t="s">
        <v>463</v>
      </c>
      <c r="Q962" s="8">
        <v>276567</v>
      </c>
      <c r="R962" s="8">
        <v>312986</v>
      </c>
      <c r="S962" s="8">
        <v>36419</v>
      </c>
      <c r="T962" s="8">
        <v>16539</v>
      </c>
      <c r="U962" s="8">
        <v>156</v>
      </c>
      <c r="V962" s="8" t="s">
        <v>63</v>
      </c>
      <c r="W962" s="8" t="s">
        <v>63</v>
      </c>
      <c r="X962" s="8" t="s">
        <v>277</v>
      </c>
      <c r="Z962" s="8" t="s">
        <v>3356</v>
      </c>
      <c r="AA962" s="8">
        <v>0.04</v>
      </c>
      <c r="AB962" s="8" t="s">
        <v>552</v>
      </c>
      <c r="AC962" s="8">
        <v>1.7999999999999999E-2</v>
      </c>
      <c r="AD962" s="8">
        <v>12519.44</v>
      </c>
      <c r="AE962" s="8">
        <v>2006.3205128205129</v>
      </c>
      <c r="AF962" s="8">
        <v>5633.7479999999996</v>
      </c>
      <c r="AG962" s="8">
        <v>7640.0685128205123</v>
      </c>
      <c r="AH962" s="8">
        <v>0.03</v>
      </c>
      <c r="AI962" s="8">
        <v>1092.57</v>
      </c>
    </row>
    <row r="963" spans="1:35" x14ac:dyDescent="0.25">
      <c r="A963" s="8" t="s">
        <v>2127</v>
      </c>
      <c r="B963" s="8" t="s">
        <v>39</v>
      </c>
      <c r="C963" s="8" t="s">
        <v>39</v>
      </c>
      <c r="D963" s="8" t="s">
        <v>99</v>
      </c>
      <c r="E963" s="8" t="s">
        <v>405</v>
      </c>
      <c r="F963" s="8" t="s">
        <v>3137</v>
      </c>
      <c r="G963" s="8" t="s">
        <v>3162</v>
      </c>
      <c r="H963" s="116">
        <v>0</v>
      </c>
      <c r="I963" s="8">
        <v>13956</v>
      </c>
      <c r="J963" s="8">
        <v>13956</v>
      </c>
      <c r="K963" s="8" t="s">
        <v>3348</v>
      </c>
      <c r="L963" s="8">
        <v>24105395</v>
      </c>
      <c r="M963" s="38">
        <v>45390</v>
      </c>
      <c r="N963" s="8" t="s">
        <v>210</v>
      </c>
      <c r="O963" s="8" t="s">
        <v>43</v>
      </c>
      <c r="P963" s="8" t="s">
        <v>43</v>
      </c>
      <c r="Q963" s="8">
        <v>0</v>
      </c>
      <c r="R963" s="8">
        <v>510540</v>
      </c>
      <c r="S963" s="8">
        <v>510540</v>
      </c>
      <c r="T963" s="8">
        <v>94291</v>
      </c>
      <c r="U963" s="8">
        <v>144</v>
      </c>
      <c r="V963" s="8" t="s">
        <v>64</v>
      </c>
      <c r="W963" s="8" t="s">
        <v>64</v>
      </c>
      <c r="X963" s="8" t="s">
        <v>276</v>
      </c>
      <c r="Y963" s="8" t="s">
        <v>2325</v>
      </c>
      <c r="Z963" s="8" t="s">
        <v>3357</v>
      </c>
      <c r="AA963" s="8">
        <v>0.04</v>
      </c>
      <c r="AB963" s="8" t="s">
        <v>552</v>
      </c>
      <c r="AC963" s="8">
        <v>1.7000000000000001E-2</v>
      </c>
      <c r="AD963" s="8">
        <v>20421.600000000002</v>
      </c>
      <c r="AE963" s="8">
        <v>3545.4166666666665</v>
      </c>
      <c r="AF963" s="8">
        <v>8679.18</v>
      </c>
      <c r="AG963" s="8">
        <v>12224.596666666666</v>
      </c>
      <c r="AH963" s="8">
        <v>0.03</v>
      </c>
      <c r="AI963" s="8">
        <v>15316.199999999999</v>
      </c>
    </row>
    <row r="964" spans="1:35" x14ac:dyDescent="0.25">
      <c r="A964" s="8" t="s">
        <v>2127</v>
      </c>
      <c r="B964" s="8" t="s">
        <v>31</v>
      </c>
      <c r="C964" s="8" t="s">
        <v>31</v>
      </c>
      <c r="D964" s="8" t="s">
        <v>101</v>
      </c>
      <c r="E964" s="8" t="s">
        <v>456</v>
      </c>
      <c r="F964" s="8" t="s">
        <v>556</v>
      </c>
      <c r="G964" s="8" t="s">
        <v>561</v>
      </c>
      <c r="H964" s="116">
        <v>12107</v>
      </c>
      <c r="I964" s="8">
        <v>10890</v>
      </c>
      <c r="J964" s="8">
        <v>-1217</v>
      </c>
      <c r="K964" s="8" t="s">
        <v>3358</v>
      </c>
      <c r="L964" s="8">
        <v>27921586</v>
      </c>
      <c r="M964" s="38">
        <v>45390</v>
      </c>
      <c r="N964" s="8" t="s">
        <v>210</v>
      </c>
      <c r="O964" s="8" t="s">
        <v>21</v>
      </c>
      <c r="P964" s="8" t="s">
        <v>21</v>
      </c>
      <c r="Q964" s="8">
        <v>293460</v>
      </c>
      <c r="R964" s="8">
        <v>474468</v>
      </c>
      <c r="S964" s="8">
        <v>181008</v>
      </c>
      <c r="T964" s="8">
        <v>32465</v>
      </c>
      <c r="U964" s="8">
        <v>168</v>
      </c>
      <c r="V964" s="8" t="s">
        <v>64</v>
      </c>
      <c r="W964" s="8" t="s">
        <v>64</v>
      </c>
      <c r="X964" s="8" t="s">
        <v>276</v>
      </c>
      <c r="Y964" s="8" t="s">
        <v>3359</v>
      </c>
      <c r="Z964" s="8" t="s">
        <v>3363</v>
      </c>
      <c r="AA964" s="8">
        <v>0.04</v>
      </c>
      <c r="AB964" s="8" t="s">
        <v>552</v>
      </c>
      <c r="AC964" s="8">
        <v>1.7000000000000001E-2</v>
      </c>
      <c r="AD964" s="8">
        <v>18978.72</v>
      </c>
      <c r="AE964" s="8">
        <v>2824.2142857142858</v>
      </c>
      <c r="AF964" s="8">
        <v>8065.9560000000001</v>
      </c>
      <c r="AG964" s="8">
        <v>10890.170285714286</v>
      </c>
      <c r="AH964" s="8">
        <v>0.03</v>
      </c>
      <c r="AI964" s="8">
        <v>5430.24</v>
      </c>
    </row>
    <row r="965" spans="1:35" x14ac:dyDescent="0.25">
      <c r="A965" s="8" t="s">
        <v>2127</v>
      </c>
      <c r="B965" s="8" t="s">
        <v>37</v>
      </c>
      <c r="C965" s="8" t="s">
        <v>37</v>
      </c>
      <c r="D965" s="8" t="s">
        <v>99</v>
      </c>
      <c r="E965" s="8" t="s">
        <v>902</v>
      </c>
      <c r="F965" s="8" t="s">
        <v>1366</v>
      </c>
      <c r="G965" s="8" t="s">
        <v>2185</v>
      </c>
      <c r="H965" s="116">
        <v>0</v>
      </c>
      <c r="I965" s="8">
        <v>9205</v>
      </c>
      <c r="J965" s="8">
        <v>9205</v>
      </c>
      <c r="K965" s="8" t="s">
        <v>3360</v>
      </c>
      <c r="L965" s="8">
        <v>21800209</v>
      </c>
      <c r="M965" s="38">
        <v>45390</v>
      </c>
      <c r="N965" s="8" t="s">
        <v>210</v>
      </c>
      <c r="O965" s="8" t="s">
        <v>173</v>
      </c>
      <c r="P965" s="8" t="s">
        <v>463</v>
      </c>
      <c r="Q965" s="8">
        <v>0</v>
      </c>
      <c r="R965" s="8">
        <v>401054</v>
      </c>
      <c r="S965" s="8">
        <v>401054</v>
      </c>
      <c r="T965" s="8">
        <v>29994.86</v>
      </c>
      <c r="U965" s="8">
        <v>168</v>
      </c>
      <c r="V965" s="8" t="s">
        <v>64</v>
      </c>
      <c r="W965" s="8" t="s">
        <v>64</v>
      </c>
      <c r="X965" s="8" t="s">
        <v>276</v>
      </c>
      <c r="Y965" s="8" t="s">
        <v>3361</v>
      </c>
      <c r="Z965" s="8" t="s">
        <v>2940</v>
      </c>
      <c r="AA965" s="8">
        <v>0.04</v>
      </c>
      <c r="AB965" s="8" t="s">
        <v>552</v>
      </c>
      <c r="AC965" s="8">
        <v>1.7000000000000001E-2</v>
      </c>
      <c r="AD965" s="8">
        <v>16042.16</v>
      </c>
      <c r="AE965" s="8">
        <v>2387.2261904761904</v>
      </c>
      <c r="AF965" s="8">
        <v>6817.9180000000006</v>
      </c>
      <c r="AG965" s="8">
        <v>9205.1441904761905</v>
      </c>
      <c r="AH965" s="8">
        <v>0.03</v>
      </c>
      <c r="AI965" s="8">
        <v>12031.619999999999</v>
      </c>
    </row>
    <row r="966" spans="1:35" x14ac:dyDescent="0.25">
      <c r="A966" s="8" t="s">
        <v>2127</v>
      </c>
      <c r="B966" s="8" t="s">
        <v>241</v>
      </c>
      <c r="C966" s="8" t="s">
        <v>241</v>
      </c>
      <c r="D966" s="180" t="s">
        <v>101</v>
      </c>
      <c r="E966" s="8" t="s">
        <v>489</v>
      </c>
      <c r="F966" s="8" t="s">
        <v>836</v>
      </c>
      <c r="G966" s="8" t="s">
        <v>605</v>
      </c>
      <c r="H966" s="116">
        <v>0</v>
      </c>
      <c r="I966" s="8">
        <v>4738</v>
      </c>
      <c r="J966" s="8">
        <v>4738</v>
      </c>
      <c r="K966" s="8" t="s">
        <v>2857</v>
      </c>
      <c r="L966" s="8">
        <v>32853623</v>
      </c>
      <c r="M966" s="38">
        <v>45390</v>
      </c>
      <c r="N966" s="8" t="s">
        <v>210</v>
      </c>
      <c r="O966" s="8" t="s">
        <v>173</v>
      </c>
      <c r="P966" s="8" t="s">
        <v>463</v>
      </c>
      <c r="Q966" s="8">
        <v>0</v>
      </c>
      <c r="R966" s="8">
        <v>206430</v>
      </c>
      <c r="S966" s="8">
        <v>206430</v>
      </c>
      <c r="T966" s="8">
        <v>18066.2</v>
      </c>
      <c r="U966" s="8">
        <v>168</v>
      </c>
      <c r="V966" s="8" t="s">
        <v>64</v>
      </c>
      <c r="W966" s="8" t="s">
        <v>64</v>
      </c>
      <c r="X966" s="8" t="s">
        <v>276</v>
      </c>
      <c r="Y966" s="8" t="s">
        <v>3085</v>
      </c>
      <c r="Z966" s="8" t="s">
        <v>2906</v>
      </c>
      <c r="AA966" s="8">
        <v>0.04</v>
      </c>
      <c r="AB966" s="8" t="s">
        <v>552</v>
      </c>
      <c r="AC966" s="8">
        <v>1.7000000000000001E-2</v>
      </c>
      <c r="AD966" s="8">
        <v>8257.2000000000007</v>
      </c>
      <c r="AE966" s="8">
        <v>1228.75</v>
      </c>
      <c r="AF966" s="8">
        <v>3509.3100000000004</v>
      </c>
      <c r="AG966" s="8">
        <v>4738.0600000000004</v>
      </c>
      <c r="AH966" s="8">
        <v>0.03</v>
      </c>
      <c r="AI966" s="8">
        <v>6192.9</v>
      </c>
    </row>
    <row r="967" spans="1:35" x14ac:dyDescent="0.25">
      <c r="A967" s="8" t="s">
        <v>2127</v>
      </c>
      <c r="B967" s="8" t="s">
        <v>23</v>
      </c>
      <c r="C967" s="8" t="s">
        <v>23</v>
      </c>
      <c r="D967" s="180" t="s">
        <v>5937</v>
      </c>
      <c r="E967" s="8" t="s">
        <v>447</v>
      </c>
      <c r="F967" s="8" t="s">
        <v>857</v>
      </c>
      <c r="G967" s="8" t="s">
        <v>664</v>
      </c>
      <c r="H967" s="116">
        <v>3787</v>
      </c>
      <c r="I967" s="8">
        <v>3887</v>
      </c>
      <c r="J967" s="8">
        <v>100</v>
      </c>
      <c r="K967" s="8" t="s">
        <v>3362</v>
      </c>
      <c r="L967" s="8">
        <v>30817980</v>
      </c>
      <c r="M967" s="38">
        <v>45390</v>
      </c>
      <c r="N967" s="8" t="s">
        <v>210</v>
      </c>
      <c r="O967" s="8" t="s">
        <v>128</v>
      </c>
      <c r="P967" s="8" t="s">
        <v>128</v>
      </c>
      <c r="Q967" s="8">
        <v>119375</v>
      </c>
      <c r="R967" s="8">
        <v>156282</v>
      </c>
      <c r="S967" s="8">
        <v>36907</v>
      </c>
      <c r="T967" s="8">
        <v>26430</v>
      </c>
      <c r="U967" s="8">
        <v>168</v>
      </c>
      <c r="V967" s="8" t="s">
        <v>63</v>
      </c>
      <c r="W967" s="8" t="s">
        <v>63</v>
      </c>
      <c r="X967" s="8" t="s">
        <v>277</v>
      </c>
      <c r="Z967" s="8" t="s">
        <v>3364</v>
      </c>
      <c r="AA967" s="8">
        <v>0.04</v>
      </c>
      <c r="AB967" s="8" t="s">
        <v>552</v>
      </c>
      <c r="AC967" s="8">
        <v>1.7000000000000001E-2</v>
      </c>
      <c r="AD967" s="8">
        <v>6251.28</v>
      </c>
      <c r="AE967" s="8">
        <v>930.25</v>
      </c>
      <c r="AF967" s="8">
        <v>2656.7940000000003</v>
      </c>
      <c r="AG967" s="8">
        <v>3587.0440000000003</v>
      </c>
      <c r="AH967" s="8">
        <v>0.03</v>
      </c>
      <c r="AI967" s="8">
        <v>1107.21</v>
      </c>
    </row>
    <row r="968" spans="1:35" x14ac:dyDescent="0.25">
      <c r="A968" s="8" t="s">
        <v>2127</v>
      </c>
      <c r="B968" s="8" t="s">
        <v>49</v>
      </c>
      <c r="C968" s="8" t="s">
        <v>49</v>
      </c>
      <c r="D968" s="8" t="s">
        <v>133</v>
      </c>
      <c r="E968" s="8" t="s">
        <v>458</v>
      </c>
      <c r="F968" s="8" t="s">
        <v>766</v>
      </c>
      <c r="G968" s="8" t="s">
        <v>2140</v>
      </c>
      <c r="H968" s="116">
        <v>0</v>
      </c>
      <c r="I968" s="8">
        <v>1588</v>
      </c>
      <c r="J968" s="8">
        <v>1588</v>
      </c>
      <c r="K968" s="8" t="s">
        <v>1465</v>
      </c>
      <c r="L968" s="8">
        <v>26877683</v>
      </c>
      <c r="M968" s="38">
        <v>45390</v>
      </c>
      <c r="N968" s="8" t="s">
        <v>210</v>
      </c>
      <c r="O968" s="8" t="s">
        <v>43</v>
      </c>
      <c r="P968" s="8" t="s">
        <v>43</v>
      </c>
      <c r="Q968" s="8">
        <v>0</v>
      </c>
      <c r="R968" s="8">
        <v>45000</v>
      </c>
      <c r="S968" s="8">
        <v>45000</v>
      </c>
      <c r="T968" s="8">
        <v>41650</v>
      </c>
      <c r="U968" s="8">
        <v>120</v>
      </c>
      <c r="V968" s="8" t="s">
        <v>62</v>
      </c>
      <c r="W968" s="8" t="s">
        <v>62</v>
      </c>
      <c r="X968" s="8" t="s">
        <v>276</v>
      </c>
      <c r="Z968" s="8" t="s">
        <v>3370</v>
      </c>
      <c r="AA968" s="8">
        <v>0.03</v>
      </c>
      <c r="AB968" s="8" t="s">
        <v>552</v>
      </c>
      <c r="AC968" s="8">
        <v>2.2499999999999999E-2</v>
      </c>
      <c r="AD968" s="8">
        <v>1350</v>
      </c>
      <c r="AE968" s="8">
        <v>375</v>
      </c>
      <c r="AF968" s="8">
        <v>1012.5</v>
      </c>
      <c r="AG968" s="8">
        <v>1387.5</v>
      </c>
      <c r="AH968" s="8">
        <v>0.03</v>
      </c>
      <c r="AI968" s="8">
        <v>1350</v>
      </c>
    </row>
    <row r="969" spans="1:35" x14ac:dyDescent="0.25">
      <c r="A969" s="8" t="s">
        <v>2127</v>
      </c>
      <c r="B969" s="8" t="s">
        <v>38</v>
      </c>
      <c r="C969" s="8" t="s">
        <v>38</v>
      </c>
      <c r="D969" s="8" t="s">
        <v>101</v>
      </c>
      <c r="E969" s="8" t="s">
        <v>883</v>
      </c>
      <c r="F969" s="8" t="s">
        <v>983</v>
      </c>
      <c r="G969" s="8" t="s">
        <v>984</v>
      </c>
      <c r="H969" s="116">
        <v>0</v>
      </c>
      <c r="I969" s="8">
        <v>11920</v>
      </c>
      <c r="J969" s="8">
        <v>11920</v>
      </c>
      <c r="K969" s="8" t="s">
        <v>2859</v>
      </c>
      <c r="L969" s="8">
        <v>29004393</v>
      </c>
      <c r="M969" s="38">
        <v>45390</v>
      </c>
      <c r="N969" s="8" t="s">
        <v>210</v>
      </c>
      <c r="O969" s="8" t="s">
        <v>21</v>
      </c>
      <c r="P969" s="8" t="s">
        <v>21</v>
      </c>
      <c r="Q969" s="8">
        <v>0</v>
      </c>
      <c r="R969" s="8">
        <v>519780</v>
      </c>
      <c r="S969" s="8">
        <v>519780</v>
      </c>
      <c r="T969" s="8">
        <v>56688</v>
      </c>
      <c r="U969" s="8">
        <v>168</v>
      </c>
      <c r="V969" s="8" t="s">
        <v>64</v>
      </c>
      <c r="W969" s="8" t="s">
        <v>64</v>
      </c>
      <c r="X969" s="8" t="s">
        <v>276</v>
      </c>
      <c r="Y969" s="8" t="s">
        <v>650</v>
      </c>
      <c r="Z969" s="8" t="s">
        <v>2935</v>
      </c>
      <c r="AA969" s="8">
        <v>0.04</v>
      </c>
      <c r="AB969" s="8" t="s">
        <v>552</v>
      </c>
      <c r="AC969" s="8">
        <v>1.7000000000000001E-2</v>
      </c>
      <c r="AD969" s="8">
        <v>20791.2</v>
      </c>
      <c r="AE969" s="8">
        <v>3093.9285714285716</v>
      </c>
      <c r="AF969" s="8">
        <v>8836.26</v>
      </c>
      <c r="AG969" s="8">
        <v>11930.188571428571</v>
      </c>
      <c r="AH969" s="8">
        <v>0.03</v>
      </c>
      <c r="AI969" s="8">
        <v>15593.4</v>
      </c>
    </row>
    <row r="970" spans="1:35" x14ac:dyDescent="0.25">
      <c r="A970" s="8" t="s">
        <v>2127</v>
      </c>
      <c r="B970" s="8" t="s">
        <v>24</v>
      </c>
      <c r="C970" s="8" t="s">
        <v>24</v>
      </c>
      <c r="D970" s="8" t="s">
        <v>420</v>
      </c>
      <c r="E970" s="8" t="s">
        <v>200</v>
      </c>
      <c r="F970" s="8" t="s">
        <v>1345</v>
      </c>
      <c r="G970" s="8" t="s">
        <v>610</v>
      </c>
      <c r="H970" s="116">
        <v>0</v>
      </c>
      <c r="I970" s="8">
        <v>3213</v>
      </c>
      <c r="J970" s="8">
        <v>3213</v>
      </c>
      <c r="K970" s="8" t="s">
        <v>3365</v>
      </c>
      <c r="L970" s="8">
        <v>33831056</v>
      </c>
      <c r="M970" s="38">
        <v>45390</v>
      </c>
      <c r="N970" s="8" t="s">
        <v>210</v>
      </c>
      <c r="O970" s="8" t="s">
        <v>148</v>
      </c>
      <c r="P970" s="8" t="s">
        <v>252</v>
      </c>
      <c r="Q970" s="8">
        <v>0</v>
      </c>
      <c r="R970" s="8">
        <v>140000</v>
      </c>
      <c r="S970" s="8">
        <v>140000</v>
      </c>
      <c r="T970" s="8">
        <v>19957</v>
      </c>
      <c r="U970" s="8">
        <v>168</v>
      </c>
      <c r="V970" s="8" t="s">
        <v>64</v>
      </c>
      <c r="W970" s="8" t="s">
        <v>64</v>
      </c>
      <c r="X970" s="8" t="s">
        <v>276</v>
      </c>
      <c r="Y970" s="8" t="s">
        <v>3085</v>
      </c>
      <c r="Z970" s="8" t="s">
        <v>3052</v>
      </c>
      <c r="AA970" s="8">
        <v>0.04</v>
      </c>
      <c r="AB970" s="8" t="s">
        <v>552</v>
      </c>
      <c r="AC970" s="8">
        <v>1.7000000000000001E-2</v>
      </c>
      <c r="AD970" s="8">
        <v>5600</v>
      </c>
      <c r="AE970" s="8">
        <v>833.33333333333337</v>
      </c>
      <c r="AF970" s="8">
        <v>2380</v>
      </c>
      <c r="AG970" s="8">
        <v>3213.3333333333335</v>
      </c>
      <c r="AH970" s="8">
        <v>0.03</v>
      </c>
      <c r="AI970" s="8">
        <v>4200</v>
      </c>
    </row>
    <row r="971" spans="1:35" x14ac:dyDescent="0.25">
      <c r="A971" s="8" t="s">
        <v>2127</v>
      </c>
      <c r="B971" s="8" t="s">
        <v>49</v>
      </c>
      <c r="C971" s="8" t="s">
        <v>49</v>
      </c>
      <c r="D971" s="8" t="s">
        <v>133</v>
      </c>
      <c r="E971" s="8" t="s">
        <v>458</v>
      </c>
      <c r="F971" s="8" t="s">
        <v>766</v>
      </c>
      <c r="G971" s="8" t="s">
        <v>2140</v>
      </c>
      <c r="H971" s="116">
        <v>0</v>
      </c>
      <c r="I971" s="8">
        <v>3083</v>
      </c>
      <c r="J971" s="8">
        <v>3083</v>
      </c>
      <c r="K971" s="8" t="s">
        <v>3366</v>
      </c>
      <c r="L971" s="8">
        <v>38749058</v>
      </c>
      <c r="M971" s="38">
        <v>45390</v>
      </c>
      <c r="N971" s="8" t="s">
        <v>210</v>
      </c>
      <c r="O971" s="8" t="s">
        <v>21</v>
      </c>
      <c r="P971" s="8" t="s">
        <v>21</v>
      </c>
      <c r="Q971" s="8">
        <v>0</v>
      </c>
      <c r="R971" s="8">
        <v>100000</v>
      </c>
      <c r="S971" s="8">
        <v>100000</v>
      </c>
      <c r="T971" s="8">
        <v>93900</v>
      </c>
      <c r="U971" s="8">
        <v>120</v>
      </c>
      <c r="V971" s="8" t="s">
        <v>62</v>
      </c>
      <c r="W971" s="8" t="s">
        <v>62</v>
      </c>
      <c r="X971" s="8" t="s">
        <v>276</v>
      </c>
      <c r="Z971" s="8" t="s">
        <v>3371</v>
      </c>
      <c r="AA971" s="8">
        <v>0.03</v>
      </c>
      <c r="AB971" s="8" t="s">
        <v>552</v>
      </c>
      <c r="AC971" s="8">
        <v>2.4E-2</v>
      </c>
      <c r="AD971" s="8">
        <v>3000</v>
      </c>
      <c r="AE971" s="8">
        <v>833.33333333333337</v>
      </c>
      <c r="AF971" s="8">
        <v>2400</v>
      </c>
      <c r="AG971" s="8">
        <v>3233.3333333333335</v>
      </c>
      <c r="AH971" s="8">
        <v>0.06</v>
      </c>
      <c r="AI971" s="8">
        <v>6000</v>
      </c>
    </row>
    <row r="972" spans="1:35" x14ac:dyDescent="0.25">
      <c r="A972" s="8" t="s">
        <v>2127</v>
      </c>
      <c r="B972" s="8" t="s">
        <v>31</v>
      </c>
      <c r="C972" s="8" t="s">
        <v>31</v>
      </c>
      <c r="D972" s="8" t="s">
        <v>101</v>
      </c>
      <c r="E972" s="8" t="s">
        <v>32</v>
      </c>
      <c r="F972" s="8" t="s">
        <v>642</v>
      </c>
      <c r="G972" s="8" t="s">
        <v>1995</v>
      </c>
      <c r="H972" s="116">
        <v>0</v>
      </c>
      <c r="I972" s="8">
        <v>1000</v>
      </c>
      <c r="J972" s="8">
        <v>1000</v>
      </c>
      <c r="K972" s="8" t="s">
        <v>1630</v>
      </c>
      <c r="L972" s="8">
        <v>11888789</v>
      </c>
      <c r="M972" s="38">
        <v>45390</v>
      </c>
      <c r="N972" s="8" t="s">
        <v>210</v>
      </c>
      <c r="O972" s="8" t="s">
        <v>148</v>
      </c>
      <c r="P972" s="8" t="s">
        <v>252</v>
      </c>
      <c r="Q972" s="8">
        <v>0</v>
      </c>
      <c r="R972" s="8">
        <v>30065</v>
      </c>
      <c r="S972" s="8">
        <v>30065</v>
      </c>
      <c r="T972" s="8">
        <v>28461</v>
      </c>
      <c r="U972" s="8">
        <v>108</v>
      </c>
      <c r="V972" s="8" t="s">
        <v>62</v>
      </c>
      <c r="W972" s="8" t="s">
        <v>62</v>
      </c>
      <c r="X972" s="8" t="s">
        <v>276</v>
      </c>
      <c r="Z972" s="8" t="s">
        <v>3372</v>
      </c>
      <c r="AA972" s="8">
        <v>0.03</v>
      </c>
      <c r="AB972" s="8" t="s">
        <v>552</v>
      </c>
      <c r="AC972" s="8">
        <v>1.7000000000000001E-2</v>
      </c>
      <c r="AD972" s="8">
        <v>901.94999999999993</v>
      </c>
      <c r="AE972" s="8">
        <v>278.37962962962962</v>
      </c>
      <c r="AF972" s="8">
        <v>511.10500000000002</v>
      </c>
      <c r="AG972" s="8">
        <v>789.48462962962958</v>
      </c>
      <c r="AH972" s="8">
        <v>0.06</v>
      </c>
      <c r="AI972" s="8">
        <v>1803.8999999999999</v>
      </c>
    </row>
    <row r="973" spans="1:35" x14ac:dyDescent="0.25">
      <c r="A973" s="8" t="s">
        <v>2127</v>
      </c>
      <c r="B973" s="8" t="s">
        <v>23</v>
      </c>
      <c r="C973" s="8" t="s">
        <v>23</v>
      </c>
      <c r="D973" s="180" t="s">
        <v>5937</v>
      </c>
      <c r="E973" s="8" t="s">
        <v>211</v>
      </c>
      <c r="F973" s="8" t="s">
        <v>3367</v>
      </c>
      <c r="G973" s="8" t="s">
        <v>3374</v>
      </c>
      <c r="H973" s="116">
        <v>3243</v>
      </c>
      <c r="I973" s="8">
        <v>3050</v>
      </c>
      <c r="J973" s="8">
        <v>-193</v>
      </c>
      <c r="K973" s="8" t="s">
        <v>3368</v>
      </c>
      <c r="L973" s="8">
        <v>11427278</v>
      </c>
      <c r="M973" s="38">
        <v>45390</v>
      </c>
      <c r="N973" s="8" t="s">
        <v>210</v>
      </c>
      <c r="O973" s="8" t="s">
        <v>148</v>
      </c>
      <c r="P973" s="8" t="s">
        <v>3369</v>
      </c>
      <c r="Q973" s="8">
        <v>52285</v>
      </c>
      <c r="R973" s="8">
        <v>81513</v>
      </c>
      <c r="S973" s="8">
        <v>29228</v>
      </c>
      <c r="T973" s="8">
        <v>24051</v>
      </c>
      <c r="U973" s="8">
        <v>96</v>
      </c>
      <c r="V973" s="8" t="s">
        <v>63</v>
      </c>
      <c r="W973" s="8" t="s">
        <v>63</v>
      </c>
      <c r="X973" s="8" t="s">
        <v>277</v>
      </c>
      <c r="Z973" s="8" t="s">
        <v>3373</v>
      </c>
      <c r="AA973" s="8">
        <v>0.03</v>
      </c>
      <c r="AB973" s="8" t="s">
        <v>552</v>
      </c>
      <c r="AC973" s="8">
        <v>2.7E-2</v>
      </c>
      <c r="AD973" s="8">
        <v>2445.39</v>
      </c>
      <c r="AE973" s="8">
        <v>849.09375</v>
      </c>
      <c r="AF973" s="8">
        <v>2200.8510000000001</v>
      </c>
      <c r="AG973" s="8">
        <v>3049.9447500000001</v>
      </c>
      <c r="AH973" s="8">
        <v>0.06</v>
      </c>
      <c r="AI973" s="8">
        <v>1753.6799999999998</v>
      </c>
    </row>
    <row r="974" spans="1:35" x14ac:dyDescent="0.25">
      <c r="A974" s="8" t="s">
        <v>2127</v>
      </c>
      <c r="B974" s="8" t="s">
        <v>24</v>
      </c>
      <c r="C974" s="8" t="s">
        <v>24</v>
      </c>
      <c r="D974" s="8" t="s">
        <v>420</v>
      </c>
      <c r="E974" s="8" t="s">
        <v>200</v>
      </c>
      <c r="F974" s="8" t="s">
        <v>800</v>
      </c>
      <c r="G974" s="8" t="s">
        <v>810</v>
      </c>
      <c r="H974" s="116">
        <v>0</v>
      </c>
      <c r="I974" s="8">
        <v>11530</v>
      </c>
      <c r="J974" s="8">
        <v>11530</v>
      </c>
      <c r="K974" s="8" t="s">
        <v>3406</v>
      </c>
      <c r="L974" s="8">
        <v>23994723</v>
      </c>
      <c r="M974" s="38">
        <v>45391</v>
      </c>
      <c r="N974" s="8" t="s">
        <v>210</v>
      </c>
      <c r="O974" s="8" t="s">
        <v>148</v>
      </c>
      <c r="P974" s="8" t="s">
        <v>287</v>
      </c>
      <c r="Q974" s="8">
        <v>0</v>
      </c>
      <c r="R974" s="8">
        <v>502352</v>
      </c>
      <c r="S974" s="8">
        <v>502352</v>
      </c>
      <c r="T974" s="8">
        <v>77750.149999999994</v>
      </c>
      <c r="U974" s="8">
        <v>168</v>
      </c>
      <c r="V974" s="8" t="s">
        <v>64</v>
      </c>
      <c r="W974" s="8" t="s">
        <v>64</v>
      </c>
      <c r="X974" s="8" t="s">
        <v>276</v>
      </c>
      <c r="Y974" s="8" t="s">
        <v>3407</v>
      </c>
      <c r="Z974" s="8" t="s">
        <v>3042</v>
      </c>
      <c r="AA974" s="8">
        <v>0.04</v>
      </c>
      <c r="AB974" s="8" t="s">
        <v>552</v>
      </c>
      <c r="AC974" s="8">
        <v>1.7000000000000001E-2</v>
      </c>
      <c r="AD974" s="8">
        <v>20094.080000000002</v>
      </c>
      <c r="AE974" s="8">
        <v>2990.1904761904761</v>
      </c>
      <c r="AF974" s="8">
        <v>8539.9840000000004</v>
      </c>
      <c r="AG974" s="8">
        <v>11530.174476190477</v>
      </c>
      <c r="AH974" s="8">
        <v>0.03</v>
      </c>
      <c r="AI974" s="8">
        <v>15070.56</v>
      </c>
    </row>
    <row r="975" spans="1:35" x14ac:dyDescent="0.25">
      <c r="A975" s="8" t="s">
        <v>2127</v>
      </c>
      <c r="B975" s="8" t="s">
        <v>24</v>
      </c>
      <c r="C975" s="8" t="s">
        <v>24</v>
      </c>
      <c r="D975" s="8" t="s">
        <v>420</v>
      </c>
      <c r="E975" s="8" t="s">
        <v>421</v>
      </c>
      <c r="F975" s="8" t="s">
        <v>2582</v>
      </c>
      <c r="G975" s="8" t="s">
        <v>2585</v>
      </c>
      <c r="H975" s="116">
        <v>0</v>
      </c>
      <c r="I975" s="8">
        <v>830</v>
      </c>
      <c r="J975" s="8">
        <v>830</v>
      </c>
      <c r="K975" s="8" t="s">
        <v>3408</v>
      </c>
      <c r="L975" s="8">
        <v>39065449</v>
      </c>
      <c r="M975" s="38">
        <v>45391</v>
      </c>
      <c r="N975" s="8" t="s">
        <v>210</v>
      </c>
      <c r="O975" s="8" t="s">
        <v>21</v>
      </c>
      <c r="P975" s="8" t="s">
        <v>21</v>
      </c>
      <c r="Q975" s="8">
        <v>0</v>
      </c>
      <c r="R975" s="8">
        <v>18942</v>
      </c>
      <c r="S975" s="8">
        <v>18942</v>
      </c>
      <c r="T975" s="8">
        <v>16894</v>
      </c>
      <c r="U975" s="8">
        <v>108</v>
      </c>
      <c r="V975" s="8" t="s">
        <v>62</v>
      </c>
      <c r="W975" s="8" t="s">
        <v>62</v>
      </c>
      <c r="X975" s="8" t="s">
        <v>276</v>
      </c>
      <c r="Z975" s="8" t="s">
        <v>3413</v>
      </c>
      <c r="AA975" s="8">
        <v>0.03</v>
      </c>
      <c r="AB975" s="8" t="s">
        <v>552</v>
      </c>
      <c r="AC975" s="8">
        <v>2.4E-2</v>
      </c>
      <c r="AD975" s="8">
        <v>568.26</v>
      </c>
      <c r="AE975" s="8">
        <v>175.38888888888889</v>
      </c>
      <c r="AF975" s="8">
        <v>454.608</v>
      </c>
      <c r="AG975" s="8">
        <v>629.99688888888886</v>
      </c>
      <c r="AH975" s="8">
        <v>0.06</v>
      </c>
      <c r="AI975" s="8">
        <v>1136.52</v>
      </c>
    </row>
    <row r="976" spans="1:35" x14ac:dyDescent="0.25">
      <c r="A976" s="8" t="s">
        <v>2127</v>
      </c>
      <c r="B976" s="8" t="s">
        <v>38</v>
      </c>
      <c r="C976" s="8" t="s">
        <v>38</v>
      </c>
      <c r="D976" s="8" t="s">
        <v>101</v>
      </c>
      <c r="E976" s="8" t="s">
        <v>405</v>
      </c>
      <c r="F976" s="8" t="s">
        <v>730</v>
      </c>
      <c r="G976" s="8">
        <v>66</v>
      </c>
      <c r="H976" s="116">
        <v>0</v>
      </c>
      <c r="I976" s="8">
        <v>2370</v>
      </c>
      <c r="J976" s="8">
        <v>2370</v>
      </c>
      <c r="K976" s="8" t="s">
        <v>2853</v>
      </c>
      <c r="L976" s="8">
        <v>38809126</v>
      </c>
      <c r="M976" s="38">
        <v>45391</v>
      </c>
      <c r="N976" s="8" t="s">
        <v>210</v>
      </c>
      <c r="O976" s="8" t="s">
        <v>128</v>
      </c>
      <c r="P976" s="8" t="s">
        <v>128</v>
      </c>
      <c r="Q976" s="8">
        <v>0</v>
      </c>
      <c r="R976" s="8">
        <v>80537</v>
      </c>
      <c r="S976" s="8">
        <v>80537</v>
      </c>
      <c r="T976" s="8">
        <v>30734</v>
      </c>
      <c r="U976" s="8">
        <v>144</v>
      </c>
      <c r="V976" s="8" t="s">
        <v>64</v>
      </c>
      <c r="W976" s="8" t="s">
        <v>64</v>
      </c>
      <c r="X976" s="8" t="s">
        <v>276</v>
      </c>
      <c r="Y976" s="8" t="s">
        <v>3085</v>
      </c>
      <c r="Z976" s="8" t="s">
        <v>2903</v>
      </c>
      <c r="AA976" s="8">
        <v>0.03</v>
      </c>
      <c r="AB976" s="8" t="s">
        <v>552</v>
      </c>
      <c r="AC976" s="8">
        <v>0.02</v>
      </c>
      <c r="AD976" s="8">
        <v>2416.11</v>
      </c>
      <c r="AE976" s="8">
        <v>559.28472222222217</v>
      </c>
      <c r="AF976" s="8">
        <v>1610.74</v>
      </c>
      <c r="AG976" s="8">
        <v>2170.0247222222224</v>
      </c>
      <c r="AH976" s="8">
        <v>0.06</v>
      </c>
      <c r="AI976" s="8">
        <v>4832.22</v>
      </c>
    </row>
    <row r="977" spans="1:35" x14ac:dyDescent="0.25">
      <c r="A977" s="8" t="s">
        <v>2127</v>
      </c>
      <c r="B977" s="8" t="s">
        <v>24</v>
      </c>
      <c r="C977" s="8" t="s">
        <v>24</v>
      </c>
      <c r="D977" s="8" t="s">
        <v>420</v>
      </c>
      <c r="E977" s="8" t="s">
        <v>421</v>
      </c>
      <c r="F977" s="8" t="s">
        <v>2582</v>
      </c>
      <c r="G977" s="8" t="s">
        <v>2585</v>
      </c>
      <c r="H977" s="116">
        <v>0</v>
      </c>
      <c r="I977" s="8">
        <v>1542</v>
      </c>
      <c r="J977" s="8">
        <v>1542</v>
      </c>
      <c r="K977" s="8" t="s">
        <v>3409</v>
      </c>
      <c r="L977" s="8">
        <v>32239152</v>
      </c>
      <c r="M977" s="38">
        <v>45391</v>
      </c>
      <c r="N977" s="8" t="s">
        <v>210</v>
      </c>
      <c r="O977" s="8" t="s">
        <v>21</v>
      </c>
      <c r="P977" s="8" t="s">
        <v>21</v>
      </c>
      <c r="Q977" s="8">
        <v>0</v>
      </c>
      <c r="R977" s="8">
        <v>50000</v>
      </c>
      <c r="S977" s="8">
        <v>50000</v>
      </c>
      <c r="T977" s="8">
        <v>46400</v>
      </c>
      <c r="U977" s="8">
        <v>120</v>
      </c>
      <c r="V977" s="8" t="s">
        <v>62</v>
      </c>
      <c r="W977" s="8" t="s">
        <v>62</v>
      </c>
      <c r="X977" s="8" t="s">
        <v>276</v>
      </c>
      <c r="Z977" s="8" t="s">
        <v>3414</v>
      </c>
      <c r="AA977" s="8">
        <v>0.03</v>
      </c>
      <c r="AB977" s="8" t="s">
        <v>552</v>
      </c>
      <c r="AC977" s="8">
        <v>0.02</v>
      </c>
      <c r="AD977" s="8">
        <v>1500</v>
      </c>
      <c r="AE977" s="8">
        <v>416.66666666666669</v>
      </c>
      <c r="AF977" s="8">
        <v>1000</v>
      </c>
      <c r="AG977" s="8">
        <v>1416.6666666666667</v>
      </c>
      <c r="AH977" s="8">
        <v>0.06</v>
      </c>
      <c r="AI977" s="8">
        <v>3000</v>
      </c>
    </row>
    <row r="978" spans="1:35" x14ac:dyDescent="0.25">
      <c r="A978" s="8" t="s">
        <v>2127</v>
      </c>
      <c r="B978" s="8" t="s">
        <v>37</v>
      </c>
      <c r="C978" s="8" t="s">
        <v>37</v>
      </c>
      <c r="D978" s="8" t="s">
        <v>99</v>
      </c>
      <c r="E978" s="8" t="s">
        <v>925</v>
      </c>
      <c r="F978" s="8" t="s">
        <v>2155</v>
      </c>
      <c r="H978" s="116">
        <v>0</v>
      </c>
      <c r="I978" s="8">
        <v>5413</v>
      </c>
      <c r="J978" s="8">
        <v>5413</v>
      </c>
      <c r="K978" s="8" t="s">
        <v>3410</v>
      </c>
      <c r="L978" s="8">
        <v>8459426</v>
      </c>
      <c r="M978" s="38">
        <v>45391</v>
      </c>
      <c r="N978" s="8" t="s">
        <v>210</v>
      </c>
      <c r="O978" s="8" t="s">
        <v>43</v>
      </c>
      <c r="P978" s="8" t="s">
        <v>43</v>
      </c>
      <c r="Q978" s="8">
        <v>0</v>
      </c>
      <c r="R978" s="8">
        <v>39925</v>
      </c>
      <c r="S978" s="8">
        <v>39925</v>
      </c>
      <c r="T978" s="8">
        <v>36832.550000000003</v>
      </c>
      <c r="U978" s="8">
        <v>18</v>
      </c>
      <c r="V978" s="8" t="s">
        <v>62</v>
      </c>
      <c r="W978" s="8" t="s">
        <v>62</v>
      </c>
      <c r="X978" s="8" t="s">
        <v>276</v>
      </c>
      <c r="Z978" s="8" t="s">
        <v>3415</v>
      </c>
      <c r="AA978" s="8">
        <v>0.03</v>
      </c>
      <c r="AB978" s="8" t="s">
        <v>552</v>
      </c>
      <c r="AC978" s="8">
        <v>7.4999999999999997E-2</v>
      </c>
      <c r="AD978" s="8">
        <v>1197.75</v>
      </c>
      <c r="AE978" s="8">
        <v>2218.0555555555557</v>
      </c>
      <c r="AF978" s="8">
        <v>2994.375</v>
      </c>
      <c r="AG978" s="8">
        <v>5212.4305555555557</v>
      </c>
      <c r="AH978" s="8">
        <v>0.06</v>
      </c>
      <c r="AI978" s="8">
        <v>2395.5</v>
      </c>
    </row>
    <row r="979" spans="1:35" x14ac:dyDescent="0.25">
      <c r="A979" s="8" t="s">
        <v>2127</v>
      </c>
      <c r="B979" s="8" t="s">
        <v>29</v>
      </c>
      <c r="C979" s="8" t="s">
        <v>29</v>
      </c>
      <c r="D979" s="8" t="s">
        <v>168</v>
      </c>
      <c r="E979" s="8" t="s">
        <v>2081</v>
      </c>
      <c r="F979" s="8" t="s">
        <v>2366</v>
      </c>
      <c r="G979" s="8" t="s">
        <v>2377</v>
      </c>
      <c r="H979" s="116">
        <v>1211</v>
      </c>
      <c r="I979" s="8">
        <v>1745</v>
      </c>
      <c r="J979" s="8">
        <v>534</v>
      </c>
      <c r="K979" s="8" t="s">
        <v>3411</v>
      </c>
      <c r="L979" s="8">
        <v>22073957</v>
      </c>
      <c r="M979" s="38">
        <v>45391</v>
      </c>
      <c r="N979" s="8" t="s">
        <v>210</v>
      </c>
      <c r="O979" s="8" t="s">
        <v>43</v>
      </c>
      <c r="P979" s="8" t="s">
        <v>43</v>
      </c>
      <c r="Q979" s="8">
        <v>34571</v>
      </c>
      <c r="R979" s="8">
        <v>50108</v>
      </c>
      <c r="S979" s="8">
        <v>15537</v>
      </c>
      <c r="T979" s="8">
        <v>11530</v>
      </c>
      <c r="U979" s="8">
        <v>120</v>
      </c>
      <c r="V979" s="8" t="s">
        <v>63</v>
      </c>
      <c r="W979" s="8" t="s">
        <v>63</v>
      </c>
      <c r="X979" s="8" t="s">
        <v>277</v>
      </c>
      <c r="Z979" s="8" t="s">
        <v>3416</v>
      </c>
      <c r="AA979" s="8">
        <v>0.03</v>
      </c>
      <c r="AB979" s="8" t="s">
        <v>552</v>
      </c>
      <c r="AC979" s="8">
        <v>2.2499999999999999E-2</v>
      </c>
      <c r="AD979" s="8">
        <v>1503.24</v>
      </c>
      <c r="AE979" s="8">
        <v>417.56666666666666</v>
      </c>
      <c r="AF979" s="8">
        <v>1127.43</v>
      </c>
      <c r="AG979" s="8">
        <v>1544.9966666666667</v>
      </c>
      <c r="AH979" s="8">
        <v>0.06</v>
      </c>
      <c r="AI979" s="8">
        <v>932.21999999999991</v>
      </c>
    </row>
    <row r="980" spans="1:35" x14ac:dyDescent="0.25">
      <c r="A980" s="8" t="s">
        <v>2127</v>
      </c>
      <c r="B980" s="8" t="s">
        <v>49</v>
      </c>
      <c r="C980" s="8" t="s">
        <v>49</v>
      </c>
      <c r="D980" s="8" t="s">
        <v>133</v>
      </c>
      <c r="E980" s="8" t="s">
        <v>549</v>
      </c>
      <c r="F980" s="8" t="s">
        <v>852</v>
      </c>
      <c r="G980" s="8" t="s">
        <v>1548</v>
      </c>
      <c r="H980" s="116">
        <v>0</v>
      </c>
      <c r="I980" s="8">
        <v>1589</v>
      </c>
      <c r="J980" s="8">
        <v>1589</v>
      </c>
      <c r="K980" s="8" t="s">
        <v>3125</v>
      </c>
      <c r="L980" s="8">
        <v>34906176</v>
      </c>
      <c r="M980" s="38">
        <v>45391</v>
      </c>
      <c r="N980" s="8" t="s">
        <v>210</v>
      </c>
      <c r="O980" s="8" t="s">
        <v>43</v>
      </c>
      <c r="P980" s="8" t="s">
        <v>43</v>
      </c>
      <c r="Q980" s="8">
        <v>0</v>
      </c>
      <c r="R980" s="8">
        <v>45049</v>
      </c>
      <c r="S980" s="8">
        <v>45049</v>
      </c>
      <c r="T980" s="8">
        <v>41296</v>
      </c>
      <c r="U980" s="8">
        <v>120</v>
      </c>
      <c r="V980" s="8" t="s">
        <v>62</v>
      </c>
      <c r="W980" s="8" t="s">
        <v>62</v>
      </c>
      <c r="X980" s="8" t="s">
        <v>276</v>
      </c>
      <c r="Z980" s="8" t="s">
        <v>3417</v>
      </c>
      <c r="AA980" s="8">
        <v>0.03</v>
      </c>
      <c r="AB980" s="8" t="s">
        <v>552</v>
      </c>
      <c r="AC980" s="8">
        <v>2.2499999999999999E-2</v>
      </c>
      <c r="AD980" s="8">
        <v>1351.47</v>
      </c>
      <c r="AE980" s="8">
        <v>375.40833333333336</v>
      </c>
      <c r="AF980" s="8">
        <v>1013.6025</v>
      </c>
      <c r="AG980" s="8">
        <v>1389.0108333333333</v>
      </c>
      <c r="AH980" s="8">
        <v>0.06</v>
      </c>
      <c r="AI980" s="8">
        <v>2702.94</v>
      </c>
    </row>
    <row r="981" spans="1:35" x14ac:dyDescent="0.25">
      <c r="A981" s="8" t="s">
        <v>2127</v>
      </c>
      <c r="B981" s="8" t="s">
        <v>31</v>
      </c>
      <c r="C981" s="8" t="s">
        <v>31</v>
      </c>
      <c r="D981" s="8" t="s">
        <v>101</v>
      </c>
      <c r="E981" s="8" t="s">
        <v>456</v>
      </c>
      <c r="F981" s="8" t="s">
        <v>839</v>
      </c>
      <c r="G981" s="8" t="s">
        <v>566</v>
      </c>
      <c r="H981" s="116">
        <v>0</v>
      </c>
      <c r="I981" s="8">
        <v>1817</v>
      </c>
      <c r="J981" s="8">
        <v>1817</v>
      </c>
      <c r="K981" s="8" t="s">
        <v>3412</v>
      </c>
      <c r="L981" s="8">
        <v>22504698</v>
      </c>
      <c r="M981" s="38">
        <v>45391</v>
      </c>
      <c r="N981" s="8" t="s">
        <v>210</v>
      </c>
      <c r="O981" s="8" t="s">
        <v>43</v>
      </c>
      <c r="P981" s="8" t="s">
        <v>43</v>
      </c>
      <c r="Q981" s="8">
        <v>0</v>
      </c>
      <c r="R981" s="8">
        <v>58930</v>
      </c>
      <c r="S981" s="8">
        <v>58930</v>
      </c>
      <c r="T981" s="8">
        <v>54483</v>
      </c>
      <c r="U981" s="8">
        <v>120</v>
      </c>
      <c r="V981" s="8" t="s">
        <v>62</v>
      </c>
      <c r="W981" s="8" t="s">
        <v>62</v>
      </c>
      <c r="X981" s="8" t="s">
        <v>276</v>
      </c>
      <c r="Z981" s="8" t="s">
        <v>3418</v>
      </c>
      <c r="AA981" s="8">
        <v>0.03</v>
      </c>
      <c r="AB981" s="8" t="s">
        <v>552</v>
      </c>
      <c r="AC981" s="8">
        <v>2.2499999999999999E-2</v>
      </c>
      <c r="AD981" s="8">
        <v>1767.8999999999999</v>
      </c>
      <c r="AE981" s="8">
        <v>491.08333333333331</v>
      </c>
      <c r="AF981" s="8">
        <v>1325.925</v>
      </c>
      <c r="AG981" s="8">
        <v>1817.0083333333332</v>
      </c>
      <c r="AH981" s="8">
        <v>0.06</v>
      </c>
      <c r="AI981" s="8">
        <v>3535.7999999999997</v>
      </c>
    </row>
    <row r="982" spans="1:35" x14ac:dyDescent="0.25">
      <c r="A982" s="8" t="s">
        <v>2127</v>
      </c>
      <c r="B982" s="8" t="s">
        <v>49</v>
      </c>
      <c r="C982" s="8" t="s">
        <v>49</v>
      </c>
      <c r="D982" s="8" t="s">
        <v>133</v>
      </c>
      <c r="E982" s="8" t="s">
        <v>3219</v>
      </c>
      <c r="F982" s="8" t="s">
        <v>3419</v>
      </c>
      <c r="G982" s="8" t="s">
        <v>3422</v>
      </c>
      <c r="H982" s="116">
        <v>0</v>
      </c>
      <c r="I982" s="8">
        <v>5135</v>
      </c>
      <c r="J982" s="8">
        <v>5135</v>
      </c>
      <c r="K982" s="8" t="s">
        <v>3420</v>
      </c>
      <c r="L982" s="8">
        <v>27204619</v>
      </c>
      <c r="M982" s="38">
        <v>45391</v>
      </c>
      <c r="N982" s="8" t="s">
        <v>210</v>
      </c>
      <c r="O982" s="8" t="s">
        <v>43</v>
      </c>
      <c r="P982" s="8" t="s">
        <v>43</v>
      </c>
      <c r="Q982" s="8">
        <v>0</v>
      </c>
      <c r="R982" s="8">
        <v>215014</v>
      </c>
      <c r="S982" s="8">
        <v>215014</v>
      </c>
      <c r="T982" s="8">
        <v>201013</v>
      </c>
      <c r="U982" s="8">
        <v>168</v>
      </c>
      <c r="V982" s="8" t="s">
        <v>62</v>
      </c>
      <c r="W982" s="8" t="s">
        <v>62</v>
      </c>
      <c r="X982" s="8" t="s">
        <v>276</v>
      </c>
      <c r="Z982" s="8" t="s">
        <v>3421</v>
      </c>
      <c r="AA982" s="8">
        <v>0.04</v>
      </c>
      <c r="AB982" s="8" t="s">
        <v>552</v>
      </c>
      <c r="AC982" s="8">
        <v>1.7000000000000001E-2</v>
      </c>
      <c r="AD982" s="8">
        <v>8600.56</v>
      </c>
      <c r="AE982" s="8">
        <v>1279.8452380952381</v>
      </c>
      <c r="AF982" s="8">
        <v>3655.2380000000003</v>
      </c>
      <c r="AG982" s="8">
        <v>4935.0832380952379</v>
      </c>
      <c r="AH982" s="8">
        <v>0.03</v>
      </c>
      <c r="AI982" s="8">
        <v>6450.42</v>
      </c>
    </row>
    <row r="983" spans="1:35" x14ac:dyDescent="0.25">
      <c r="A983" s="8" t="s">
        <v>2127</v>
      </c>
      <c r="B983" s="8" t="s">
        <v>44</v>
      </c>
      <c r="C983" s="8" t="s">
        <v>37</v>
      </c>
      <c r="D983" s="8" t="s">
        <v>99</v>
      </c>
      <c r="E983" s="8" t="s">
        <v>459</v>
      </c>
      <c r="F983" s="8" t="s">
        <v>3423</v>
      </c>
      <c r="G983" s="8" t="s">
        <v>3428</v>
      </c>
      <c r="H983" s="116">
        <v>0</v>
      </c>
      <c r="I983" s="8">
        <v>1896</v>
      </c>
      <c r="J983" s="8">
        <v>1896</v>
      </c>
      <c r="K983" s="8" t="s">
        <v>3424</v>
      </c>
      <c r="L983" s="8">
        <v>30478083</v>
      </c>
      <c r="M983" s="38">
        <v>45391</v>
      </c>
      <c r="N983" s="8" t="s">
        <v>210</v>
      </c>
      <c r="O983" s="8" t="s">
        <v>21</v>
      </c>
      <c r="P983" s="8" t="s">
        <v>21</v>
      </c>
      <c r="Q983" s="8">
        <v>0</v>
      </c>
      <c r="R983" s="8">
        <v>55000</v>
      </c>
      <c r="S983" s="8">
        <v>55000</v>
      </c>
      <c r="T983" s="8">
        <v>51150</v>
      </c>
      <c r="U983" s="8">
        <v>120</v>
      </c>
      <c r="V983" s="8" t="s">
        <v>62</v>
      </c>
      <c r="W983" s="8" t="s">
        <v>62</v>
      </c>
      <c r="X983" s="8" t="s">
        <v>276</v>
      </c>
      <c r="Z983" s="8" t="s">
        <v>3427</v>
      </c>
      <c r="AA983" s="8">
        <v>0.03</v>
      </c>
      <c r="AB983" s="8" t="s">
        <v>552</v>
      </c>
      <c r="AC983" s="8">
        <v>2.2499999999999999E-2</v>
      </c>
      <c r="AD983" s="8">
        <v>1650</v>
      </c>
      <c r="AE983" s="8">
        <v>458.33333333333331</v>
      </c>
      <c r="AF983" s="8">
        <v>1237.5</v>
      </c>
      <c r="AG983" s="8">
        <v>1695.8333333333333</v>
      </c>
      <c r="AH983" s="8">
        <v>0.06</v>
      </c>
      <c r="AI983" s="8">
        <v>3300</v>
      </c>
    </row>
    <row r="984" spans="1:35" x14ac:dyDescent="0.25">
      <c r="A984" s="8" t="s">
        <v>2127</v>
      </c>
      <c r="B984" s="8" t="s">
        <v>38</v>
      </c>
      <c r="C984" s="8" t="s">
        <v>38</v>
      </c>
      <c r="D984" s="8" t="s">
        <v>101</v>
      </c>
      <c r="E984" s="8" t="s">
        <v>883</v>
      </c>
      <c r="F984" s="8" t="s">
        <v>983</v>
      </c>
      <c r="G984" s="8" t="s">
        <v>984</v>
      </c>
      <c r="H984" s="116">
        <v>0</v>
      </c>
      <c r="I984" s="8">
        <v>16340</v>
      </c>
      <c r="J984" s="8">
        <v>16340</v>
      </c>
      <c r="K984" s="8" t="s">
        <v>3425</v>
      </c>
      <c r="L984" s="8">
        <v>29748554</v>
      </c>
      <c r="M984" s="38">
        <v>45391</v>
      </c>
      <c r="N984" s="8" t="s">
        <v>210</v>
      </c>
      <c r="O984" s="8" t="s">
        <v>43</v>
      </c>
      <c r="P984" s="8" t="s">
        <v>43</v>
      </c>
      <c r="Q984" s="8">
        <v>0</v>
      </c>
      <c r="R984" s="8">
        <v>711920</v>
      </c>
      <c r="S984" s="8">
        <v>711920</v>
      </c>
      <c r="T984" s="8">
        <v>55480</v>
      </c>
      <c r="U984" s="8">
        <v>168</v>
      </c>
      <c r="V984" s="8" t="s">
        <v>64</v>
      </c>
      <c r="W984" s="8" t="s">
        <v>64</v>
      </c>
      <c r="X984" s="8" t="s">
        <v>276</v>
      </c>
      <c r="Y984" s="8" t="s">
        <v>3083</v>
      </c>
      <c r="Z984" s="8" t="s">
        <v>3429</v>
      </c>
      <c r="AA984" s="8">
        <v>0.04</v>
      </c>
      <c r="AB984" s="8" t="s">
        <v>552</v>
      </c>
      <c r="AC984" s="8">
        <v>1.7000000000000001E-2</v>
      </c>
      <c r="AD984" s="8">
        <v>28476.799999999999</v>
      </c>
      <c r="AE984" s="8">
        <v>4237.6190476190477</v>
      </c>
      <c r="AF984" s="8">
        <v>12102.640000000001</v>
      </c>
      <c r="AG984" s="8">
        <v>16340.259047619049</v>
      </c>
      <c r="AH984" s="8">
        <v>0.03</v>
      </c>
      <c r="AI984" s="8">
        <v>21357.599999999999</v>
      </c>
    </row>
    <row r="985" spans="1:35" x14ac:dyDescent="0.25">
      <c r="A985" s="8" t="s">
        <v>2127</v>
      </c>
      <c r="B985" s="8" t="s">
        <v>27</v>
      </c>
      <c r="C985" s="8" t="s">
        <v>27</v>
      </c>
      <c r="D985" s="180" t="s">
        <v>5938</v>
      </c>
      <c r="E985" s="8" t="s">
        <v>209</v>
      </c>
      <c r="F985" s="8" t="s">
        <v>564</v>
      </c>
      <c r="G985" s="8" t="s">
        <v>565</v>
      </c>
      <c r="H985" s="116">
        <v>2960</v>
      </c>
      <c r="I985" s="8">
        <v>3025</v>
      </c>
      <c r="J985" s="8">
        <v>65</v>
      </c>
      <c r="K985" s="8" t="s">
        <v>3426</v>
      </c>
      <c r="L985" s="8">
        <v>32273263</v>
      </c>
      <c r="M985" s="38">
        <v>45391</v>
      </c>
      <c r="N985" s="8" t="s">
        <v>210</v>
      </c>
      <c r="O985" s="8" t="s">
        <v>128</v>
      </c>
      <c r="P985" s="8" t="s">
        <v>128</v>
      </c>
      <c r="Q985" s="8">
        <v>61891</v>
      </c>
      <c r="R985" s="8">
        <v>131796</v>
      </c>
      <c r="S985" s="8">
        <v>69905</v>
      </c>
      <c r="T985" s="8">
        <v>60896</v>
      </c>
      <c r="U985" s="8">
        <v>168</v>
      </c>
      <c r="V985" s="8" t="s">
        <v>63</v>
      </c>
      <c r="W985" s="8" t="s">
        <v>63</v>
      </c>
      <c r="X985" s="8" t="s">
        <v>277</v>
      </c>
      <c r="Z985" s="8" t="s">
        <v>3430</v>
      </c>
      <c r="AA985" s="8">
        <v>0.04</v>
      </c>
      <c r="AB985" s="8" t="s">
        <v>552</v>
      </c>
      <c r="AC985" s="8">
        <v>1.7000000000000001E-2</v>
      </c>
      <c r="AD985" s="8">
        <v>5271.84</v>
      </c>
      <c r="AE985" s="8">
        <v>784.5</v>
      </c>
      <c r="AF985" s="8">
        <v>2240.5320000000002</v>
      </c>
      <c r="AG985" s="8">
        <v>3025.0320000000002</v>
      </c>
      <c r="AH985" s="8">
        <v>0.03</v>
      </c>
      <c r="AI985" s="8">
        <v>2097.15</v>
      </c>
    </row>
    <row r="986" spans="1:35" x14ac:dyDescent="0.25">
      <c r="A986" s="8" t="s">
        <v>2127</v>
      </c>
      <c r="B986" s="8" t="s">
        <v>24</v>
      </c>
      <c r="C986" s="8" t="s">
        <v>24</v>
      </c>
      <c r="D986" s="8" t="s">
        <v>420</v>
      </c>
      <c r="E986" s="8" t="s">
        <v>421</v>
      </c>
      <c r="F986" s="8" t="s">
        <v>2582</v>
      </c>
      <c r="G986" s="8" t="s">
        <v>2585</v>
      </c>
      <c r="H986" s="116">
        <v>0</v>
      </c>
      <c r="I986" s="8">
        <v>1198</v>
      </c>
      <c r="J986" s="8">
        <v>1198</v>
      </c>
      <c r="K986" s="8" t="s">
        <v>3437</v>
      </c>
      <c r="L986" s="8">
        <v>34119671</v>
      </c>
      <c r="M986" s="38">
        <v>45391</v>
      </c>
      <c r="N986" s="8" t="s">
        <v>210</v>
      </c>
      <c r="O986" s="8" t="s">
        <v>21</v>
      </c>
      <c r="P986" s="8" t="s">
        <v>21</v>
      </c>
      <c r="Q986" s="8">
        <v>0</v>
      </c>
      <c r="R986" s="8">
        <v>30006</v>
      </c>
      <c r="S986" s="8">
        <v>30006</v>
      </c>
      <c r="T986" s="8">
        <v>27405</v>
      </c>
      <c r="U986" s="8">
        <v>120</v>
      </c>
      <c r="V986" s="8" t="s">
        <v>62</v>
      </c>
      <c r="W986" s="8" t="s">
        <v>62</v>
      </c>
      <c r="X986" s="8" t="s">
        <v>276</v>
      </c>
      <c r="Z986" s="8" t="s">
        <v>3441</v>
      </c>
      <c r="AA986" s="8">
        <v>0.03</v>
      </c>
      <c r="AB986" s="8" t="s">
        <v>552</v>
      </c>
      <c r="AC986" s="8">
        <v>2.2499999999999999E-2</v>
      </c>
      <c r="AD986" s="8">
        <v>900.18</v>
      </c>
      <c r="AE986" s="8">
        <v>250.05</v>
      </c>
      <c r="AF986" s="8">
        <v>675.13499999999999</v>
      </c>
      <c r="AG986" s="8">
        <v>925.18499999999995</v>
      </c>
      <c r="AH986" s="8">
        <v>0.06</v>
      </c>
      <c r="AI986" s="8">
        <v>1800.36</v>
      </c>
    </row>
    <row r="987" spans="1:35" x14ac:dyDescent="0.25">
      <c r="A987" s="8" t="s">
        <v>2127</v>
      </c>
      <c r="B987" s="8" t="s">
        <v>24</v>
      </c>
      <c r="C987" s="8" t="s">
        <v>24</v>
      </c>
      <c r="D987" s="8" t="s">
        <v>420</v>
      </c>
      <c r="E987" s="8" t="s">
        <v>532</v>
      </c>
      <c r="F987" s="8" t="s">
        <v>2670</v>
      </c>
      <c r="G987" s="8" t="s">
        <v>3442</v>
      </c>
      <c r="H987" s="116">
        <v>0</v>
      </c>
      <c r="I987" s="8">
        <v>9975</v>
      </c>
      <c r="J987" s="8">
        <v>9975</v>
      </c>
      <c r="K987" s="8" t="s">
        <v>3438</v>
      </c>
      <c r="L987" s="8">
        <v>29549522</v>
      </c>
      <c r="M987" s="38">
        <v>45391</v>
      </c>
      <c r="N987" s="8" t="s">
        <v>210</v>
      </c>
      <c r="O987" s="8" t="s">
        <v>148</v>
      </c>
      <c r="P987" s="8" t="s">
        <v>287</v>
      </c>
      <c r="Q987" s="8">
        <v>0</v>
      </c>
      <c r="R987" s="8">
        <v>434602</v>
      </c>
      <c r="S987" s="8">
        <v>434602</v>
      </c>
      <c r="T987" s="8">
        <v>32027</v>
      </c>
      <c r="U987" s="8">
        <v>168</v>
      </c>
      <c r="V987" s="8" t="s">
        <v>64</v>
      </c>
      <c r="W987" s="8" t="s">
        <v>64</v>
      </c>
      <c r="X987" s="8" t="s">
        <v>276</v>
      </c>
      <c r="Y987" s="8" t="s">
        <v>3085</v>
      </c>
      <c r="Z987" s="8" t="s">
        <v>2671</v>
      </c>
      <c r="AA987" s="8">
        <v>0.04</v>
      </c>
      <c r="AB987" s="8" t="s">
        <v>552</v>
      </c>
      <c r="AC987" s="8">
        <v>1.7000000000000001E-2</v>
      </c>
      <c r="AD987" s="8">
        <v>17384.080000000002</v>
      </c>
      <c r="AE987" s="8">
        <v>2586.9166666666665</v>
      </c>
      <c r="AF987" s="8">
        <v>7388.2340000000004</v>
      </c>
      <c r="AG987" s="8">
        <v>9975.1506666666664</v>
      </c>
      <c r="AH987" s="8">
        <v>0.03</v>
      </c>
      <c r="AI987" s="8">
        <v>13038.06</v>
      </c>
    </row>
    <row r="988" spans="1:35" x14ac:dyDescent="0.25">
      <c r="A988" s="8" t="s">
        <v>2127</v>
      </c>
      <c r="B988" s="8" t="s">
        <v>27</v>
      </c>
      <c r="C988" s="8" t="s">
        <v>27</v>
      </c>
      <c r="D988" s="180" t="s">
        <v>5938</v>
      </c>
      <c r="E988" s="8" t="s">
        <v>209</v>
      </c>
      <c r="F988" s="8" t="s">
        <v>564</v>
      </c>
      <c r="G988" s="8" t="s">
        <v>565</v>
      </c>
      <c r="H988" s="116">
        <v>0</v>
      </c>
      <c r="I988" s="8">
        <v>948</v>
      </c>
      <c r="J988" s="8">
        <v>948</v>
      </c>
      <c r="K988" s="8" t="s">
        <v>3439</v>
      </c>
      <c r="L988" s="8">
        <v>23858493</v>
      </c>
      <c r="M988" s="38">
        <v>45391</v>
      </c>
      <c r="N988" s="8" t="s">
        <v>210</v>
      </c>
      <c r="O988" s="8" t="s">
        <v>56</v>
      </c>
      <c r="P988" s="8" t="s">
        <v>56</v>
      </c>
      <c r="Q988" s="8">
        <v>0</v>
      </c>
      <c r="R988" s="8">
        <v>30000</v>
      </c>
      <c r="S988" s="8">
        <v>30000</v>
      </c>
      <c r="T988" s="8">
        <v>27400</v>
      </c>
      <c r="U988" s="8">
        <v>108</v>
      </c>
      <c r="V988" s="8" t="s">
        <v>62</v>
      </c>
      <c r="W988" s="8" t="s">
        <v>62</v>
      </c>
      <c r="X988" s="8" t="s">
        <v>276</v>
      </c>
      <c r="Z988" s="8" t="s">
        <v>3443</v>
      </c>
      <c r="AA988" s="8">
        <v>0.03</v>
      </c>
      <c r="AB988" s="8" t="s">
        <v>552</v>
      </c>
      <c r="AC988" s="8">
        <v>2.4E-2</v>
      </c>
      <c r="AD988" s="8">
        <v>900</v>
      </c>
      <c r="AE988" s="8">
        <v>277.77777777777777</v>
      </c>
      <c r="AF988" s="8">
        <v>720</v>
      </c>
      <c r="AG988" s="8">
        <v>997.77777777777783</v>
      </c>
      <c r="AH988" s="8">
        <v>0.06</v>
      </c>
      <c r="AI988" s="8">
        <v>1800</v>
      </c>
    </row>
    <row r="989" spans="1:35" x14ac:dyDescent="0.25">
      <c r="A989" s="8" t="s">
        <v>2127</v>
      </c>
      <c r="B989" s="8" t="s">
        <v>38</v>
      </c>
      <c r="C989" s="8" t="s">
        <v>38</v>
      </c>
      <c r="D989" s="8" t="s">
        <v>101</v>
      </c>
      <c r="E989" s="8" t="s">
        <v>883</v>
      </c>
      <c r="F989" s="8" t="s">
        <v>255</v>
      </c>
      <c r="G989" s="8" t="s">
        <v>3119</v>
      </c>
      <c r="H989" s="116">
        <v>0</v>
      </c>
      <c r="I989" s="8">
        <v>12000</v>
      </c>
      <c r="J989" s="8">
        <v>12000</v>
      </c>
      <c r="K989" s="8" t="s">
        <v>3440</v>
      </c>
      <c r="L989" s="8">
        <v>27254763</v>
      </c>
      <c r="M989" s="38">
        <v>45391</v>
      </c>
      <c r="N989" s="8" t="s">
        <v>210</v>
      </c>
      <c r="O989" s="8" t="s">
        <v>56</v>
      </c>
      <c r="P989" s="8" t="s">
        <v>56</v>
      </c>
      <c r="Q989" s="8">
        <v>0</v>
      </c>
      <c r="R989" s="8">
        <v>45000</v>
      </c>
      <c r="S989" s="8">
        <v>45000</v>
      </c>
      <c r="T989" s="8">
        <v>41650</v>
      </c>
      <c r="U989" s="8">
        <v>6</v>
      </c>
      <c r="V989" s="8" t="s">
        <v>62</v>
      </c>
      <c r="W989" s="8" t="s">
        <v>62</v>
      </c>
      <c r="X989" s="8" t="s">
        <v>276</v>
      </c>
      <c r="Z989" s="8" t="s">
        <v>3444</v>
      </c>
      <c r="AA989" s="8">
        <v>0.03</v>
      </c>
      <c r="AB989" s="8" t="s">
        <v>552</v>
      </c>
      <c r="AC989" s="8">
        <v>0.1</v>
      </c>
      <c r="AD989" s="8">
        <v>1350</v>
      </c>
      <c r="AE989" s="8">
        <v>7500</v>
      </c>
      <c r="AF989" s="8">
        <v>4500</v>
      </c>
      <c r="AG989" s="8">
        <v>12000</v>
      </c>
      <c r="AH989" s="8">
        <v>0.06</v>
      </c>
      <c r="AI989" s="8">
        <v>2700</v>
      </c>
    </row>
    <row r="990" spans="1:35" x14ac:dyDescent="0.25">
      <c r="A990" s="8" t="s">
        <v>2127</v>
      </c>
      <c r="B990" s="8" t="s">
        <v>49</v>
      </c>
      <c r="C990" s="8" t="s">
        <v>49</v>
      </c>
      <c r="D990" s="8" t="s">
        <v>133</v>
      </c>
      <c r="E990" s="8" t="s">
        <v>931</v>
      </c>
      <c r="F990" s="8" t="s">
        <v>3445</v>
      </c>
      <c r="G990" s="8" t="s">
        <v>3450</v>
      </c>
      <c r="H990" s="116">
        <v>0</v>
      </c>
      <c r="I990" s="8">
        <v>20484</v>
      </c>
      <c r="J990" s="8">
        <v>20484</v>
      </c>
      <c r="K990" s="8" t="s">
        <v>3446</v>
      </c>
      <c r="L990" s="8">
        <v>30613354</v>
      </c>
      <c r="M990" s="38">
        <v>45391</v>
      </c>
      <c r="N990" s="8" t="s">
        <v>210</v>
      </c>
      <c r="O990" s="8" t="s">
        <v>148</v>
      </c>
      <c r="P990" s="8" t="s">
        <v>287</v>
      </c>
      <c r="Q990" s="8">
        <v>0</v>
      </c>
      <c r="R990" s="8">
        <v>892471</v>
      </c>
      <c r="S990" s="8">
        <v>892471</v>
      </c>
      <c r="T990" s="8">
        <v>151676</v>
      </c>
      <c r="U990" s="8">
        <v>168</v>
      </c>
      <c r="V990" s="8" t="s">
        <v>64</v>
      </c>
      <c r="W990" s="8" t="s">
        <v>64</v>
      </c>
      <c r="X990" s="8" t="s">
        <v>276</v>
      </c>
      <c r="Y990" s="8" t="s">
        <v>3083</v>
      </c>
      <c r="Z990" s="8" t="s">
        <v>3449</v>
      </c>
      <c r="AA990" s="8">
        <v>0.04</v>
      </c>
      <c r="AB990" s="8" t="s">
        <v>552</v>
      </c>
      <c r="AC990" s="8">
        <v>1.7000000000000001E-2</v>
      </c>
      <c r="AD990" s="8">
        <v>35698.840000000004</v>
      </c>
      <c r="AE990" s="8">
        <v>5312.3273809523807</v>
      </c>
      <c r="AF990" s="8">
        <v>15172.007000000001</v>
      </c>
      <c r="AG990" s="8">
        <v>20484.334380952383</v>
      </c>
      <c r="AH990" s="8">
        <v>0.03</v>
      </c>
      <c r="AI990" s="8">
        <v>26774.129999999997</v>
      </c>
    </row>
    <row r="991" spans="1:35" x14ac:dyDescent="0.25">
      <c r="A991" s="8" t="s">
        <v>2127</v>
      </c>
      <c r="B991" s="8" t="s">
        <v>39</v>
      </c>
      <c r="C991" s="8" t="s">
        <v>39</v>
      </c>
      <c r="D991" s="8" t="s">
        <v>167</v>
      </c>
      <c r="E991" s="8" t="s">
        <v>451</v>
      </c>
      <c r="F991" s="8" t="s">
        <v>3447</v>
      </c>
      <c r="G991" s="8" t="s">
        <v>3452</v>
      </c>
      <c r="H991" s="116">
        <v>1602</v>
      </c>
      <c r="I991" s="8">
        <v>2085</v>
      </c>
      <c r="J991" s="8">
        <v>483</v>
      </c>
      <c r="K991" s="8" t="s">
        <v>3448</v>
      </c>
      <c r="L991" s="8">
        <v>25772099</v>
      </c>
      <c r="M991" s="38">
        <v>45391</v>
      </c>
      <c r="N991" s="8" t="s">
        <v>210</v>
      </c>
      <c r="O991" s="8" t="s">
        <v>43</v>
      </c>
      <c r="P991" s="8" t="s">
        <v>43</v>
      </c>
      <c r="Q991" s="8">
        <v>48349</v>
      </c>
      <c r="R991" s="8">
        <v>61135</v>
      </c>
      <c r="S991" s="8">
        <v>12786</v>
      </c>
      <c r="T991" s="8">
        <v>8629</v>
      </c>
      <c r="U991" s="8">
        <v>120</v>
      </c>
      <c r="V991" s="8" t="s">
        <v>63</v>
      </c>
      <c r="W991" s="8" t="s">
        <v>63</v>
      </c>
      <c r="X991" s="8" t="s">
        <v>277</v>
      </c>
      <c r="Z991" s="8" t="s">
        <v>3451</v>
      </c>
      <c r="AA991" s="8">
        <v>0.03</v>
      </c>
      <c r="AB991" s="8" t="s">
        <v>552</v>
      </c>
      <c r="AC991" s="8">
        <v>2.2499999999999999E-2</v>
      </c>
      <c r="AD991" s="8">
        <v>1834.05</v>
      </c>
      <c r="AE991" s="8">
        <v>509.45833333333331</v>
      </c>
      <c r="AF991" s="8">
        <v>1375.5374999999999</v>
      </c>
      <c r="AG991" s="8">
        <v>1884.9958333333332</v>
      </c>
      <c r="AH991" s="8">
        <v>0.06</v>
      </c>
      <c r="AI991" s="8">
        <v>767.16</v>
      </c>
    </row>
    <row r="992" spans="1:35" x14ac:dyDescent="0.25">
      <c r="A992" s="8" t="s">
        <v>2127</v>
      </c>
      <c r="B992" s="8" t="s">
        <v>49</v>
      </c>
      <c r="C992" s="8" t="s">
        <v>49</v>
      </c>
      <c r="D992" s="8" t="s">
        <v>133</v>
      </c>
      <c r="E992" s="8" t="s">
        <v>458</v>
      </c>
      <c r="F992" s="8" t="s">
        <v>3453</v>
      </c>
      <c r="G992" s="8" t="s">
        <v>3468</v>
      </c>
      <c r="H992" s="116">
        <v>0</v>
      </c>
      <c r="I992" s="8">
        <v>3700</v>
      </c>
      <c r="J992" s="8">
        <v>3700</v>
      </c>
      <c r="K992" s="8" t="s">
        <v>3454</v>
      </c>
      <c r="L992" s="8">
        <v>28623245</v>
      </c>
      <c r="M992" s="38">
        <v>45393</v>
      </c>
      <c r="N992" s="8" t="s">
        <v>210</v>
      </c>
      <c r="O992" s="8" t="s">
        <v>128</v>
      </c>
      <c r="P992" s="8" t="s">
        <v>128</v>
      </c>
      <c r="Q992" s="8">
        <v>0</v>
      </c>
      <c r="R992" s="8">
        <v>50000</v>
      </c>
      <c r="S992" s="8">
        <v>50000</v>
      </c>
      <c r="T992" s="8">
        <v>46400</v>
      </c>
      <c r="U992" s="8">
        <v>40</v>
      </c>
      <c r="V992" s="8" t="s">
        <v>62</v>
      </c>
      <c r="W992" s="8" t="s">
        <v>62</v>
      </c>
      <c r="X992" s="8" t="s">
        <v>276</v>
      </c>
      <c r="Z992" s="8" t="s">
        <v>3467</v>
      </c>
      <c r="AA992" s="8">
        <v>0.03</v>
      </c>
      <c r="AB992" s="8" t="s">
        <v>552</v>
      </c>
      <c r="AC992" s="8">
        <v>2.4E-2</v>
      </c>
      <c r="AD992" s="8">
        <v>1500</v>
      </c>
      <c r="AE992" s="8">
        <v>1250</v>
      </c>
      <c r="AF992" s="8">
        <v>1200</v>
      </c>
      <c r="AG992" s="8">
        <v>2450</v>
      </c>
      <c r="AH992" s="8">
        <v>0.06</v>
      </c>
      <c r="AI992" s="8">
        <v>3000</v>
      </c>
    </row>
    <row r="993" spans="1:35" x14ac:dyDescent="0.25">
      <c r="A993" s="8" t="s">
        <v>2127</v>
      </c>
      <c r="B993" s="8" t="s">
        <v>27</v>
      </c>
      <c r="C993" s="8" t="s">
        <v>27</v>
      </c>
      <c r="D993" s="180" t="s">
        <v>5938</v>
      </c>
      <c r="E993" s="8" t="s">
        <v>405</v>
      </c>
      <c r="F993" s="8" t="s">
        <v>730</v>
      </c>
      <c r="G993" s="8">
        <v>66</v>
      </c>
      <c r="H993" s="116">
        <v>5386</v>
      </c>
      <c r="I993" s="8">
        <v>6805</v>
      </c>
      <c r="J993" s="8">
        <v>1419</v>
      </c>
      <c r="K993" s="8" t="s">
        <v>3455</v>
      </c>
      <c r="L993" s="8">
        <v>38605384</v>
      </c>
      <c r="M993" s="38">
        <v>45393</v>
      </c>
      <c r="N993" s="8" t="s">
        <v>210</v>
      </c>
      <c r="O993" s="8" t="s">
        <v>21</v>
      </c>
      <c r="P993" s="8" t="s">
        <v>21</v>
      </c>
      <c r="Q993" s="8">
        <v>179295</v>
      </c>
      <c r="R993" s="8">
        <v>287774</v>
      </c>
      <c r="S993" s="8">
        <v>108479</v>
      </c>
      <c r="T993" s="8">
        <v>90112</v>
      </c>
      <c r="U993" s="8">
        <v>168</v>
      </c>
      <c r="V993" s="8" t="s">
        <v>63</v>
      </c>
      <c r="W993" s="8" t="s">
        <v>63</v>
      </c>
      <c r="X993" s="8" t="s">
        <v>277</v>
      </c>
      <c r="Z993" s="8" t="s">
        <v>3469</v>
      </c>
      <c r="AA993" s="8">
        <v>0.04</v>
      </c>
      <c r="AB993" s="8" t="s">
        <v>552</v>
      </c>
      <c r="AC993" s="8">
        <v>1.7000000000000001E-2</v>
      </c>
      <c r="AD993" s="8">
        <v>11510.960000000001</v>
      </c>
      <c r="AE993" s="8">
        <v>1712.9404761904761</v>
      </c>
      <c r="AF993" s="8">
        <v>4892.1580000000004</v>
      </c>
      <c r="AG993" s="8">
        <v>6605.0984761904765</v>
      </c>
      <c r="AH993" s="8">
        <v>0.03</v>
      </c>
      <c r="AI993" s="8">
        <v>3254.37</v>
      </c>
    </row>
    <row r="994" spans="1:35" x14ac:dyDescent="0.25">
      <c r="A994" s="8" t="s">
        <v>2127</v>
      </c>
      <c r="B994" s="8" t="s">
        <v>20</v>
      </c>
      <c r="C994" s="8" t="s">
        <v>184</v>
      </c>
      <c r="D994" s="180" t="s">
        <v>101</v>
      </c>
      <c r="E994" s="8" t="s">
        <v>206</v>
      </c>
      <c r="F994" s="8" t="s">
        <v>2945</v>
      </c>
      <c r="G994" s="8" t="s">
        <v>3321</v>
      </c>
      <c r="H994" s="116">
        <v>0</v>
      </c>
      <c r="I994" s="8">
        <v>4572</v>
      </c>
      <c r="J994" s="8">
        <v>4572</v>
      </c>
      <c r="K994" s="8" t="s">
        <v>3273</v>
      </c>
      <c r="L994" s="8">
        <v>28360625</v>
      </c>
      <c r="M994" s="38">
        <v>45393</v>
      </c>
      <c r="N994" s="8" t="s">
        <v>210</v>
      </c>
      <c r="O994" s="8" t="s">
        <v>43</v>
      </c>
      <c r="P994" s="8" t="s">
        <v>43</v>
      </c>
      <c r="Q994" s="8">
        <v>0</v>
      </c>
      <c r="R994" s="8">
        <v>199198</v>
      </c>
      <c r="S994" s="8">
        <v>199198</v>
      </c>
      <c r="T994" s="8">
        <v>149886</v>
      </c>
      <c r="U994" s="8">
        <v>168</v>
      </c>
      <c r="V994" s="8" t="s">
        <v>64</v>
      </c>
      <c r="W994" s="8" t="s">
        <v>64</v>
      </c>
      <c r="X994" s="8" t="s">
        <v>276</v>
      </c>
      <c r="Y994" s="8" t="s">
        <v>607</v>
      </c>
      <c r="Z994" s="8" t="s">
        <v>3287</v>
      </c>
      <c r="AA994" s="8">
        <v>0.04</v>
      </c>
      <c r="AB994" s="8" t="s">
        <v>552</v>
      </c>
      <c r="AC994" s="8">
        <v>1.7000000000000001E-2</v>
      </c>
      <c r="AD994" s="8">
        <v>7967.92</v>
      </c>
      <c r="AE994" s="8">
        <v>1185.702380952381</v>
      </c>
      <c r="AF994" s="8">
        <v>3386.3660000000004</v>
      </c>
      <c r="AG994" s="8">
        <v>4572.0683809523816</v>
      </c>
      <c r="AH994" s="8">
        <v>0.03</v>
      </c>
      <c r="AI994" s="8">
        <v>5975.94</v>
      </c>
    </row>
    <row r="995" spans="1:35" x14ac:dyDescent="0.25">
      <c r="A995" s="8" t="s">
        <v>2127</v>
      </c>
      <c r="B995" s="8" t="s">
        <v>49</v>
      </c>
      <c r="C995" s="8" t="s">
        <v>49</v>
      </c>
      <c r="D995" s="8" t="s">
        <v>133</v>
      </c>
      <c r="E995" s="8" t="s">
        <v>458</v>
      </c>
      <c r="F995" s="8" t="s">
        <v>757</v>
      </c>
      <c r="G995" s="8" t="s">
        <v>758</v>
      </c>
      <c r="H995" s="116">
        <v>0</v>
      </c>
      <c r="I995" s="8">
        <v>14564</v>
      </c>
      <c r="J995" s="8">
        <v>14564</v>
      </c>
      <c r="K995" s="8" t="s">
        <v>3456</v>
      </c>
      <c r="L995" s="8">
        <v>22338526</v>
      </c>
      <c r="M995" s="38">
        <v>45393</v>
      </c>
      <c r="N995" s="8" t="s">
        <v>210</v>
      </c>
      <c r="O995" s="8" t="s">
        <v>21</v>
      </c>
      <c r="P995" s="8" t="s">
        <v>21</v>
      </c>
      <c r="Q995" s="8">
        <v>0</v>
      </c>
      <c r="R995" s="8">
        <v>625800</v>
      </c>
      <c r="S995" s="8">
        <v>625800</v>
      </c>
      <c r="T995" s="8">
        <v>33758</v>
      </c>
      <c r="U995" s="8">
        <v>168</v>
      </c>
      <c r="V995" s="8" t="s">
        <v>64</v>
      </c>
      <c r="W995" s="8" t="s">
        <v>64</v>
      </c>
      <c r="X995" s="8" t="s">
        <v>276</v>
      </c>
      <c r="Y995" s="8" t="s">
        <v>777</v>
      </c>
      <c r="Z995" s="8" t="s">
        <v>2901</v>
      </c>
      <c r="AA995" s="8">
        <v>0.04</v>
      </c>
      <c r="AB995" s="8" t="s">
        <v>552</v>
      </c>
      <c r="AC995" s="8">
        <v>1.7000000000000001E-2</v>
      </c>
      <c r="AD995" s="8">
        <v>25032</v>
      </c>
      <c r="AE995" s="8">
        <v>3725</v>
      </c>
      <c r="AF995" s="8">
        <v>10638.6</v>
      </c>
      <c r="AG995" s="8">
        <v>14363.6</v>
      </c>
      <c r="AH995" s="8">
        <v>0.03</v>
      </c>
      <c r="AI995" s="8">
        <v>18774</v>
      </c>
    </row>
    <row r="996" spans="1:35" x14ac:dyDescent="0.25">
      <c r="A996" s="8" t="s">
        <v>2127</v>
      </c>
      <c r="B996" s="8" t="s">
        <v>29</v>
      </c>
      <c r="C996" s="8" t="s">
        <v>29</v>
      </c>
      <c r="D996" s="8" t="s">
        <v>168</v>
      </c>
      <c r="E996" s="8" t="s">
        <v>455</v>
      </c>
      <c r="F996" s="8" t="s">
        <v>698</v>
      </c>
      <c r="G996" s="8" t="s">
        <v>585</v>
      </c>
      <c r="H996" s="116">
        <v>0</v>
      </c>
      <c r="I996" s="8">
        <v>2548</v>
      </c>
      <c r="J996" s="8">
        <v>2548</v>
      </c>
      <c r="K996" s="8" t="s">
        <v>3464</v>
      </c>
      <c r="L996" s="8">
        <v>21985998</v>
      </c>
      <c r="M996" s="38">
        <v>45393</v>
      </c>
      <c r="N996" s="8" t="s">
        <v>210</v>
      </c>
      <c r="O996" s="8" t="s">
        <v>43</v>
      </c>
      <c r="P996" s="8" t="s">
        <v>43</v>
      </c>
      <c r="Q996" s="8">
        <v>0</v>
      </c>
      <c r="R996" s="8">
        <v>111014</v>
      </c>
      <c r="S996" s="8">
        <v>111014</v>
      </c>
      <c r="T996" s="8">
        <v>10463</v>
      </c>
      <c r="U996" s="8">
        <v>168</v>
      </c>
      <c r="V996" s="8" t="s">
        <v>64</v>
      </c>
      <c r="W996" s="8" t="s">
        <v>64</v>
      </c>
      <c r="X996" s="8" t="s">
        <v>276</v>
      </c>
      <c r="Y996" s="8" t="s">
        <v>662</v>
      </c>
      <c r="Z996" s="8" t="s">
        <v>3470</v>
      </c>
      <c r="AA996" s="8">
        <v>0.04</v>
      </c>
      <c r="AB996" s="8" t="s">
        <v>552</v>
      </c>
      <c r="AC996" s="8">
        <v>1.7000000000000001E-2</v>
      </c>
      <c r="AD996" s="8">
        <v>4440.5600000000004</v>
      </c>
      <c r="AE996" s="8">
        <v>660.79761904761904</v>
      </c>
      <c r="AF996" s="8">
        <v>1887.2380000000001</v>
      </c>
      <c r="AG996" s="8">
        <v>2548.0356190476191</v>
      </c>
      <c r="AH996" s="8">
        <v>0.03</v>
      </c>
      <c r="AI996" s="8">
        <v>3330.42</v>
      </c>
    </row>
    <row r="997" spans="1:35" x14ac:dyDescent="0.25">
      <c r="A997" s="8" t="s">
        <v>2127</v>
      </c>
      <c r="B997" s="8" t="s">
        <v>31</v>
      </c>
      <c r="C997" s="8" t="s">
        <v>31</v>
      </c>
      <c r="D997" s="8" t="s">
        <v>101</v>
      </c>
      <c r="E997" s="8" t="s">
        <v>32</v>
      </c>
      <c r="F997" s="8" t="s">
        <v>642</v>
      </c>
      <c r="G997" s="8" t="s">
        <v>1995</v>
      </c>
      <c r="H997" s="116">
        <v>0</v>
      </c>
      <c r="I997" s="8">
        <v>17550</v>
      </c>
      <c r="J997" s="8">
        <v>17550</v>
      </c>
      <c r="K997" s="8" t="s">
        <v>1150</v>
      </c>
      <c r="L997" s="8">
        <v>23880479</v>
      </c>
      <c r="M997" s="38">
        <v>45393</v>
      </c>
      <c r="N997" s="8" t="s">
        <v>210</v>
      </c>
      <c r="O997" s="8" t="s">
        <v>174</v>
      </c>
      <c r="P997" s="8" t="s">
        <v>174</v>
      </c>
      <c r="Q997" s="8">
        <v>0</v>
      </c>
      <c r="R997" s="8">
        <v>643920</v>
      </c>
      <c r="S997" s="8">
        <v>643920</v>
      </c>
      <c r="T997" s="8">
        <v>98994</v>
      </c>
      <c r="U997" s="8">
        <v>144</v>
      </c>
      <c r="V997" s="8" t="s">
        <v>64</v>
      </c>
      <c r="W997" s="8" t="s">
        <v>64</v>
      </c>
      <c r="X997" s="8" t="s">
        <v>276</v>
      </c>
      <c r="Y997" s="8" t="s">
        <v>3465</v>
      </c>
      <c r="Z997" s="8" t="s">
        <v>1159</v>
      </c>
      <c r="AA997" s="8">
        <v>0.03</v>
      </c>
      <c r="AB997" s="8" t="s">
        <v>552</v>
      </c>
      <c r="AC997" s="8">
        <v>0.02</v>
      </c>
      <c r="AD997" s="8">
        <v>19317.599999999999</v>
      </c>
      <c r="AE997" s="8">
        <v>4471.666666666667</v>
      </c>
      <c r="AF997" s="8">
        <v>12878.4</v>
      </c>
      <c r="AG997" s="8">
        <v>17350.066666666666</v>
      </c>
      <c r="AH997" s="8">
        <v>0.06</v>
      </c>
      <c r="AI997" s="8">
        <v>38635.199999999997</v>
      </c>
    </row>
    <row r="998" spans="1:35" x14ac:dyDescent="0.25">
      <c r="A998" s="8" t="s">
        <v>2127</v>
      </c>
      <c r="B998" s="8" t="s">
        <v>39</v>
      </c>
      <c r="C998" s="8" t="s">
        <v>39</v>
      </c>
      <c r="D998" s="8" t="s">
        <v>167</v>
      </c>
      <c r="E998" s="8" t="s">
        <v>405</v>
      </c>
      <c r="F998" s="8" t="s">
        <v>3137</v>
      </c>
      <c r="G998" s="8" t="s">
        <v>3162</v>
      </c>
      <c r="H998" s="116">
        <v>0</v>
      </c>
      <c r="I998" s="8">
        <v>1294</v>
      </c>
      <c r="J998" s="8">
        <v>1294</v>
      </c>
      <c r="K998" s="8" t="s">
        <v>3138</v>
      </c>
      <c r="L998" s="8">
        <v>28545236</v>
      </c>
      <c r="M998" s="38">
        <v>45393</v>
      </c>
      <c r="N998" s="8" t="s">
        <v>210</v>
      </c>
      <c r="O998" s="8" t="s">
        <v>43</v>
      </c>
      <c r="P998" s="8" t="s">
        <v>43</v>
      </c>
      <c r="Q998" s="8">
        <v>0</v>
      </c>
      <c r="R998" s="8">
        <v>32893</v>
      </c>
      <c r="S998" s="8">
        <v>32893</v>
      </c>
      <c r="T998" s="8">
        <v>30148</v>
      </c>
      <c r="U998" s="8">
        <v>108</v>
      </c>
      <c r="V998" s="8" t="s">
        <v>62</v>
      </c>
      <c r="W998" s="8" t="s">
        <v>62</v>
      </c>
      <c r="X998" s="8" t="s">
        <v>276</v>
      </c>
      <c r="Z998" s="8" t="s">
        <v>3471</v>
      </c>
      <c r="AA998" s="8">
        <v>0.03</v>
      </c>
      <c r="AB998" s="8" t="s">
        <v>552</v>
      </c>
      <c r="AC998" s="8">
        <v>2.4E-2</v>
      </c>
      <c r="AD998" s="8">
        <v>986.79</v>
      </c>
      <c r="AE998" s="8">
        <v>304.56481481481484</v>
      </c>
      <c r="AF998" s="8">
        <v>789.43200000000002</v>
      </c>
      <c r="AG998" s="8">
        <v>1093.9968148148148</v>
      </c>
      <c r="AH998" s="8">
        <v>0.06</v>
      </c>
      <c r="AI998" s="8">
        <v>1973.58</v>
      </c>
    </row>
    <row r="999" spans="1:35" x14ac:dyDescent="0.25">
      <c r="A999" s="8" t="s">
        <v>2127</v>
      </c>
      <c r="B999" s="8" t="s">
        <v>39</v>
      </c>
      <c r="C999" s="8" t="s">
        <v>39</v>
      </c>
      <c r="D999" s="8" t="s">
        <v>167</v>
      </c>
      <c r="E999" s="8" t="s">
        <v>451</v>
      </c>
      <c r="F999" s="8" t="s">
        <v>846</v>
      </c>
      <c r="G999" s="8" t="s">
        <v>681</v>
      </c>
      <c r="H999" s="116">
        <v>9386</v>
      </c>
      <c r="I999" s="8">
        <v>9386</v>
      </c>
      <c r="J999" s="8">
        <v>0</v>
      </c>
      <c r="K999" s="8" t="s">
        <v>3466</v>
      </c>
      <c r="L999" s="8">
        <v>22870103</v>
      </c>
      <c r="M999" s="38">
        <v>45393</v>
      </c>
      <c r="N999" s="8" t="s">
        <v>210</v>
      </c>
      <c r="O999" s="8" t="s">
        <v>173</v>
      </c>
      <c r="P999" s="8" t="s">
        <v>463</v>
      </c>
      <c r="Q999" s="8">
        <v>334240</v>
      </c>
      <c r="R999" s="8">
        <v>400226</v>
      </c>
      <c r="S999" s="8">
        <v>65986</v>
      </c>
      <c r="T999" s="8">
        <v>40871</v>
      </c>
      <c r="U999" s="8">
        <v>168</v>
      </c>
      <c r="V999" s="8" t="s">
        <v>63</v>
      </c>
      <c r="W999" s="8" t="s">
        <v>63</v>
      </c>
      <c r="X999" s="8" t="s">
        <v>277</v>
      </c>
      <c r="Z999" s="8" t="s">
        <v>3472</v>
      </c>
      <c r="AA999" s="8">
        <v>0.04</v>
      </c>
      <c r="AB999" s="8" t="s">
        <v>552</v>
      </c>
      <c r="AC999" s="8">
        <v>1.7000000000000001E-2</v>
      </c>
      <c r="AD999" s="8">
        <v>16009.04</v>
      </c>
      <c r="AE999" s="8">
        <v>2382.2976190476193</v>
      </c>
      <c r="AF999" s="8">
        <v>6803.8420000000006</v>
      </c>
      <c r="AG999" s="8">
        <v>9186.1396190476189</v>
      </c>
      <c r="AH999" s="8">
        <v>0.03</v>
      </c>
      <c r="AI999" s="8">
        <v>1979.58</v>
      </c>
    </row>
    <row r="1000" spans="1:35" x14ac:dyDescent="0.25">
      <c r="A1000" s="8" t="s">
        <v>2127</v>
      </c>
      <c r="B1000" s="8" t="s">
        <v>29</v>
      </c>
      <c r="C1000" s="8" t="s">
        <v>29</v>
      </c>
      <c r="D1000" s="8" t="s">
        <v>168</v>
      </c>
      <c r="E1000" s="8" t="s">
        <v>2081</v>
      </c>
      <c r="F1000" s="8" t="s">
        <v>1172</v>
      </c>
      <c r="G1000" s="8" t="s">
        <v>1182</v>
      </c>
      <c r="H1000" s="116">
        <v>0</v>
      </c>
      <c r="I1000" s="8">
        <v>1400</v>
      </c>
      <c r="J1000" s="8">
        <v>1400</v>
      </c>
      <c r="K1000" s="8" t="s">
        <v>2981</v>
      </c>
      <c r="L1000" s="8">
        <v>24404479</v>
      </c>
      <c r="M1000" s="38">
        <v>45393</v>
      </c>
      <c r="N1000" s="8" t="s">
        <v>210</v>
      </c>
      <c r="O1000" s="8" t="s">
        <v>148</v>
      </c>
      <c r="P1000" s="8" t="s">
        <v>362</v>
      </c>
      <c r="Q1000" s="8">
        <v>0</v>
      </c>
      <c r="R1000" s="8">
        <v>45405</v>
      </c>
      <c r="S1000" s="8">
        <v>45405</v>
      </c>
      <c r="T1000" s="8">
        <v>13732</v>
      </c>
      <c r="U1000" s="8">
        <v>120</v>
      </c>
      <c r="V1000" s="8" t="s">
        <v>64</v>
      </c>
      <c r="W1000" s="8" t="s">
        <v>64</v>
      </c>
      <c r="X1000" s="8" t="s">
        <v>276</v>
      </c>
      <c r="Y1000" s="8" t="s">
        <v>572</v>
      </c>
      <c r="Z1000" s="8" t="s">
        <v>2995</v>
      </c>
      <c r="AA1000" s="8">
        <v>0.03</v>
      </c>
      <c r="AB1000" s="8" t="s">
        <v>552</v>
      </c>
      <c r="AC1000" s="8">
        <v>2.2599999999999999E-2</v>
      </c>
      <c r="AD1000" s="8">
        <v>1362.1499999999999</v>
      </c>
      <c r="AE1000" s="8">
        <v>378.375</v>
      </c>
      <c r="AF1000" s="8">
        <v>1026.153</v>
      </c>
      <c r="AG1000" s="8">
        <v>1404.528</v>
      </c>
      <c r="AH1000" s="8">
        <v>0.06</v>
      </c>
      <c r="AI1000" s="8">
        <v>2724.2999999999997</v>
      </c>
    </row>
    <row r="1001" spans="1:35" x14ac:dyDescent="0.25">
      <c r="A1001" s="8" t="s">
        <v>2127</v>
      </c>
      <c r="B1001" s="8" t="s">
        <v>29</v>
      </c>
      <c r="C1001" s="8" t="s">
        <v>29</v>
      </c>
      <c r="D1001" s="8" t="s">
        <v>168</v>
      </c>
      <c r="E1001" s="8" t="s">
        <v>2081</v>
      </c>
      <c r="F1001" s="8" t="s">
        <v>2366</v>
      </c>
      <c r="G1001" s="8" t="s">
        <v>2377</v>
      </c>
      <c r="H1001" s="116">
        <v>0</v>
      </c>
      <c r="I1001" s="8">
        <v>12900</v>
      </c>
      <c r="J1001" s="8">
        <v>12900</v>
      </c>
      <c r="K1001" s="8" t="s">
        <v>3473</v>
      </c>
      <c r="L1001" s="8">
        <v>22662942</v>
      </c>
      <c r="M1001" s="38">
        <v>45393</v>
      </c>
      <c r="N1001" s="8" t="s">
        <v>210</v>
      </c>
      <c r="O1001" s="8" t="s">
        <v>148</v>
      </c>
      <c r="P1001" s="8" t="s">
        <v>264</v>
      </c>
      <c r="Q1001" s="8">
        <v>0</v>
      </c>
      <c r="R1001" s="8">
        <v>562042</v>
      </c>
      <c r="S1001" s="8">
        <v>562042</v>
      </c>
      <c r="T1001" s="8">
        <v>140881</v>
      </c>
      <c r="U1001" s="8">
        <v>168</v>
      </c>
      <c r="V1001" s="8" t="s">
        <v>64</v>
      </c>
      <c r="W1001" s="8" t="s">
        <v>64</v>
      </c>
      <c r="X1001" s="8" t="s">
        <v>276</v>
      </c>
      <c r="Y1001" s="8" t="s">
        <v>572</v>
      </c>
      <c r="Z1001" s="8" t="s">
        <v>3474</v>
      </c>
      <c r="AA1001" s="8">
        <v>0.04</v>
      </c>
      <c r="AB1001" s="8" t="s">
        <v>552</v>
      </c>
      <c r="AC1001" s="8">
        <v>1.7000000000000001E-2</v>
      </c>
      <c r="AD1001" s="8">
        <v>22481.68</v>
      </c>
      <c r="AE1001" s="8">
        <v>3345.4880952380954</v>
      </c>
      <c r="AF1001" s="8">
        <v>9554.7139999999999</v>
      </c>
      <c r="AG1001" s="8">
        <v>12900.202095238095</v>
      </c>
      <c r="AH1001" s="8">
        <v>0.03</v>
      </c>
      <c r="AI1001" s="8">
        <v>16861.259999999998</v>
      </c>
    </row>
    <row r="1002" spans="1:35" x14ac:dyDescent="0.25">
      <c r="A1002" s="8" t="s">
        <v>2127</v>
      </c>
      <c r="B1002" s="8" t="s">
        <v>29</v>
      </c>
      <c r="C1002" s="8" t="s">
        <v>29</v>
      </c>
      <c r="D1002" s="8" t="s">
        <v>168</v>
      </c>
      <c r="E1002" s="8" t="s">
        <v>2081</v>
      </c>
      <c r="F1002" s="8" t="s">
        <v>1172</v>
      </c>
      <c r="G1002" s="8" t="s">
        <v>1182</v>
      </c>
      <c r="H1002" s="116">
        <v>0</v>
      </c>
      <c r="I1002" s="8">
        <v>21300</v>
      </c>
      <c r="J1002" s="8">
        <v>21300</v>
      </c>
      <c r="K1002" s="8" t="s">
        <v>3223</v>
      </c>
      <c r="L1002" s="8">
        <v>22644438</v>
      </c>
      <c r="M1002" s="38">
        <v>45393</v>
      </c>
      <c r="N1002" s="8" t="s">
        <v>210</v>
      </c>
      <c r="O1002" s="8" t="s">
        <v>148</v>
      </c>
      <c r="P1002" s="8" t="s">
        <v>264</v>
      </c>
      <c r="Q1002" s="8">
        <v>0</v>
      </c>
      <c r="R1002" s="8">
        <v>928023</v>
      </c>
      <c r="S1002" s="8">
        <v>928023</v>
      </c>
      <c r="T1002" s="8">
        <v>216672</v>
      </c>
      <c r="U1002" s="8">
        <v>168</v>
      </c>
      <c r="V1002" s="8" t="s">
        <v>64</v>
      </c>
      <c r="W1002" s="8" t="s">
        <v>64</v>
      </c>
      <c r="X1002" s="8" t="s">
        <v>276</v>
      </c>
      <c r="Y1002" s="8" t="s">
        <v>121</v>
      </c>
      <c r="Z1002" s="8" t="s">
        <v>3254</v>
      </c>
      <c r="AA1002" s="8">
        <v>0.04</v>
      </c>
      <c r="AB1002" s="8" t="s">
        <v>552</v>
      </c>
      <c r="AC1002" s="8">
        <v>1.7000000000000001E-2</v>
      </c>
      <c r="AD1002" s="8">
        <v>37120.92</v>
      </c>
      <c r="AE1002" s="8">
        <v>5523.9464285714284</v>
      </c>
      <c r="AF1002" s="8">
        <v>15776.391000000001</v>
      </c>
      <c r="AG1002" s="8">
        <v>21300.337428571431</v>
      </c>
      <c r="AH1002" s="8">
        <v>0.03</v>
      </c>
      <c r="AI1002" s="8">
        <v>27840.69</v>
      </c>
    </row>
    <row r="1003" spans="1:35" x14ac:dyDescent="0.25">
      <c r="A1003" s="8" t="s">
        <v>2127</v>
      </c>
      <c r="B1003" s="8" t="s">
        <v>49</v>
      </c>
      <c r="C1003" s="8" t="s">
        <v>49</v>
      </c>
      <c r="D1003" s="8" t="s">
        <v>133</v>
      </c>
      <c r="E1003" s="8" t="s">
        <v>929</v>
      </c>
      <c r="F1003" s="8" t="s">
        <v>874</v>
      </c>
      <c r="G1003" s="8" t="s">
        <v>1375</v>
      </c>
      <c r="H1003" s="8">
        <v>0</v>
      </c>
      <c r="I1003" s="116">
        <v>5967</v>
      </c>
      <c r="J1003" s="8">
        <v>5967</v>
      </c>
      <c r="K1003" s="8" t="s">
        <v>1210</v>
      </c>
      <c r="L1003" s="8">
        <v>29741240</v>
      </c>
      <c r="M1003" s="38">
        <v>45394</v>
      </c>
      <c r="N1003" s="38" t="s">
        <v>210</v>
      </c>
      <c r="O1003" s="8" t="s">
        <v>43</v>
      </c>
      <c r="P1003" s="8" t="s">
        <v>43</v>
      </c>
      <c r="Q1003" s="8">
        <v>0</v>
      </c>
      <c r="R1003" s="8">
        <v>251263</v>
      </c>
      <c r="S1003" s="8">
        <v>251263</v>
      </c>
      <c r="T1003" s="8">
        <v>35727.19</v>
      </c>
      <c r="U1003" s="8">
        <v>168</v>
      </c>
      <c r="V1003" s="8" t="s">
        <v>64</v>
      </c>
      <c r="W1003" s="8" t="s">
        <v>64</v>
      </c>
      <c r="X1003" s="8" t="s">
        <v>276</v>
      </c>
      <c r="Y1003" s="8" t="s">
        <v>662</v>
      </c>
      <c r="Z1003" s="8" t="s">
        <v>1219</v>
      </c>
      <c r="AA1003" s="8">
        <v>0.04</v>
      </c>
      <c r="AB1003" s="8" t="s">
        <v>552</v>
      </c>
      <c r="AC1003" s="8">
        <v>1.7000000000000001E-2</v>
      </c>
      <c r="AD1003" s="8">
        <v>10050.52</v>
      </c>
      <c r="AE1003" s="8">
        <v>1495.6130952380952</v>
      </c>
      <c r="AF1003" s="8">
        <v>4271.4710000000005</v>
      </c>
      <c r="AG1003" s="8">
        <v>5767.0840952380959</v>
      </c>
      <c r="AH1003" s="8">
        <v>0.03</v>
      </c>
      <c r="AI1003" s="8">
        <v>7537.8899999999994</v>
      </c>
    </row>
    <row r="1004" spans="1:35" x14ac:dyDescent="0.25">
      <c r="A1004" s="8" t="s">
        <v>2127</v>
      </c>
      <c r="B1004" s="8" t="s">
        <v>24</v>
      </c>
      <c r="C1004" s="8" t="s">
        <v>24</v>
      </c>
      <c r="D1004" s="8" t="s">
        <v>420</v>
      </c>
      <c r="E1004" s="8" t="s">
        <v>532</v>
      </c>
      <c r="F1004" s="8" t="s">
        <v>853</v>
      </c>
      <c r="G1004" s="8" t="s">
        <v>854</v>
      </c>
      <c r="H1004" s="8">
        <v>0</v>
      </c>
      <c r="I1004" s="116">
        <v>7805</v>
      </c>
      <c r="J1004" s="8">
        <v>7805</v>
      </c>
      <c r="K1004" s="8" t="s">
        <v>3475</v>
      </c>
      <c r="L1004" s="8">
        <v>23647208</v>
      </c>
      <c r="M1004" s="38">
        <v>45394</v>
      </c>
      <c r="N1004" s="38" t="s">
        <v>210</v>
      </c>
      <c r="O1004" s="8" t="s">
        <v>43</v>
      </c>
      <c r="P1004" s="8" t="s">
        <v>43</v>
      </c>
      <c r="Q1004" s="8">
        <v>0</v>
      </c>
      <c r="R1004" s="8">
        <v>340057</v>
      </c>
      <c r="S1004" s="8">
        <v>340057</v>
      </c>
      <c r="T1004" s="8">
        <v>51708</v>
      </c>
      <c r="U1004" s="8">
        <v>168</v>
      </c>
      <c r="V1004" s="8" t="s">
        <v>64</v>
      </c>
      <c r="W1004" s="8" t="s">
        <v>64</v>
      </c>
      <c r="X1004" s="8" t="s">
        <v>276</v>
      </c>
      <c r="Y1004" s="8" t="s">
        <v>662</v>
      </c>
      <c r="Z1004" s="8" t="s">
        <v>3482</v>
      </c>
      <c r="AA1004" s="8">
        <v>0.04</v>
      </c>
      <c r="AB1004" s="8" t="s">
        <v>552</v>
      </c>
      <c r="AC1004" s="8">
        <v>1.7000000000000001E-2</v>
      </c>
      <c r="AD1004" s="8">
        <v>13602.28</v>
      </c>
      <c r="AE1004" s="8">
        <v>2024.1488095238096</v>
      </c>
      <c r="AF1004" s="8">
        <v>5780.9690000000001</v>
      </c>
      <c r="AG1004" s="8">
        <v>7805.1178095238101</v>
      </c>
      <c r="AH1004" s="8">
        <v>0.03</v>
      </c>
      <c r="AI1004" s="8">
        <v>10201.709999999999</v>
      </c>
    </row>
    <row r="1005" spans="1:35" x14ac:dyDescent="0.25">
      <c r="A1005" s="8" t="s">
        <v>2127</v>
      </c>
      <c r="B1005" s="8" t="s">
        <v>38</v>
      </c>
      <c r="C1005" s="8" t="s">
        <v>38</v>
      </c>
      <c r="D1005" s="8" t="s">
        <v>101</v>
      </c>
      <c r="E1005" s="8" t="s">
        <v>405</v>
      </c>
      <c r="F1005" s="8" t="s">
        <v>3476</v>
      </c>
      <c r="G1005" s="8" t="s">
        <v>3484</v>
      </c>
      <c r="H1005" s="8">
        <v>0</v>
      </c>
      <c r="I1005" s="116">
        <v>998</v>
      </c>
      <c r="J1005" s="8">
        <v>998</v>
      </c>
      <c r="K1005" s="8" t="s">
        <v>3477</v>
      </c>
      <c r="L1005" s="8">
        <v>29993342</v>
      </c>
      <c r="M1005" s="38">
        <v>45394</v>
      </c>
      <c r="N1005" s="38" t="s">
        <v>210</v>
      </c>
      <c r="O1005" s="8" t="s">
        <v>43</v>
      </c>
      <c r="P1005" s="8" t="s">
        <v>43</v>
      </c>
      <c r="Q1005" s="8">
        <v>0</v>
      </c>
      <c r="R1005" s="8">
        <v>30000</v>
      </c>
      <c r="S1005" s="8">
        <v>30000</v>
      </c>
      <c r="T1005" s="8">
        <v>27400</v>
      </c>
      <c r="U1005" s="8">
        <v>108</v>
      </c>
      <c r="V1005" s="8" t="s">
        <v>62</v>
      </c>
      <c r="W1005" s="8" t="s">
        <v>62</v>
      </c>
      <c r="X1005" s="8" t="s">
        <v>276</v>
      </c>
      <c r="Z1005" s="8" t="s">
        <v>3483</v>
      </c>
      <c r="AA1005" s="8">
        <v>0.03</v>
      </c>
      <c r="AB1005" s="8" t="s">
        <v>552</v>
      </c>
      <c r="AC1005" s="8">
        <v>2.4E-2</v>
      </c>
      <c r="AD1005" s="8">
        <v>900</v>
      </c>
      <c r="AE1005" s="8">
        <v>277.77777777777777</v>
      </c>
      <c r="AF1005" s="8">
        <v>720</v>
      </c>
      <c r="AG1005" s="8">
        <v>997.77777777777783</v>
      </c>
      <c r="AH1005" s="8">
        <v>0.06</v>
      </c>
      <c r="AI1005" s="8">
        <v>1800</v>
      </c>
    </row>
    <row r="1006" spans="1:35" x14ac:dyDescent="0.25">
      <c r="A1006" s="8" t="s">
        <v>2127</v>
      </c>
      <c r="B1006" s="8" t="s">
        <v>39</v>
      </c>
      <c r="C1006" s="8" t="s">
        <v>39</v>
      </c>
      <c r="D1006" s="8" t="s">
        <v>167</v>
      </c>
      <c r="E1006" s="8" t="s">
        <v>405</v>
      </c>
      <c r="F1006" s="8" t="s">
        <v>3137</v>
      </c>
      <c r="G1006" s="8" t="s">
        <v>3162</v>
      </c>
      <c r="H1006" s="8">
        <v>0</v>
      </c>
      <c r="I1006" s="116">
        <v>3510</v>
      </c>
      <c r="J1006" s="8">
        <v>3510</v>
      </c>
      <c r="K1006" s="8" t="s">
        <v>3232</v>
      </c>
      <c r="L1006" s="8">
        <v>24324055</v>
      </c>
      <c r="M1006" s="38">
        <v>45394</v>
      </c>
      <c r="N1006" s="38" t="s">
        <v>210</v>
      </c>
      <c r="O1006" s="8" t="s">
        <v>43</v>
      </c>
      <c r="P1006" s="8" t="s">
        <v>43</v>
      </c>
      <c r="Q1006" s="8">
        <v>0</v>
      </c>
      <c r="R1006" s="8">
        <v>144214</v>
      </c>
      <c r="S1006" s="8">
        <v>144214</v>
      </c>
      <c r="T1006" s="8">
        <v>31117</v>
      </c>
      <c r="U1006" s="8">
        <v>168</v>
      </c>
      <c r="V1006" s="8" t="s">
        <v>64</v>
      </c>
      <c r="W1006" s="8" t="s">
        <v>64</v>
      </c>
      <c r="X1006" s="8" t="s">
        <v>276</v>
      </c>
      <c r="Y1006" s="8" t="s">
        <v>662</v>
      </c>
      <c r="Z1006" s="8" t="s">
        <v>3485</v>
      </c>
      <c r="AA1006" s="8">
        <v>0.04</v>
      </c>
      <c r="AB1006" s="8" t="s">
        <v>552</v>
      </c>
      <c r="AC1006" s="8">
        <v>1.7000000000000001E-2</v>
      </c>
      <c r="AD1006" s="8">
        <v>5768.56</v>
      </c>
      <c r="AE1006" s="8">
        <v>858.41666666666663</v>
      </c>
      <c r="AF1006" s="8">
        <v>2451.6380000000004</v>
      </c>
      <c r="AG1006" s="8">
        <v>3310.0546666666669</v>
      </c>
      <c r="AH1006" s="8">
        <v>0.03</v>
      </c>
      <c r="AI1006" s="8">
        <v>4326.42</v>
      </c>
    </row>
    <row r="1007" spans="1:35" x14ac:dyDescent="0.25">
      <c r="A1007" s="8" t="s">
        <v>2127</v>
      </c>
      <c r="B1007" s="8" t="s">
        <v>24</v>
      </c>
      <c r="C1007" s="8" t="s">
        <v>24</v>
      </c>
      <c r="D1007" s="8" t="s">
        <v>420</v>
      </c>
      <c r="E1007" s="8" t="s">
        <v>405</v>
      </c>
      <c r="F1007" s="8" t="s">
        <v>3251</v>
      </c>
      <c r="G1007" s="8" t="s">
        <v>3487</v>
      </c>
      <c r="H1007" s="8">
        <v>0</v>
      </c>
      <c r="I1007" s="116">
        <v>36264</v>
      </c>
      <c r="J1007" s="8">
        <v>36264</v>
      </c>
      <c r="K1007" s="8" t="s">
        <v>3230</v>
      </c>
      <c r="L1007" s="8">
        <v>29939796</v>
      </c>
      <c r="M1007" s="38">
        <v>45394</v>
      </c>
      <c r="N1007" s="38" t="s">
        <v>210</v>
      </c>
      <c r="O1007" s="8" t="s">
        <v>43</v>
      </c>
      <c r="P1007" s="8" t="s">
        <v>43</v>
      </c>
      <c r="Q1007" s="8">
        <v>0</v>
      </c>
      <c r="R1007" s="8">
        <v>1579970</v>
      </c>
      <c r="S1007" s="8">
        <v>1579970</v>
      </c>
      <c r="T1007" s="8">
        <v>244768</v>
      </c>
      <c r="U1007" s="8">
        <v>168</v>
      </c>
      <c r="V1007" s="8" t="s">
        <v>64</v>
      </c>
      <c r="W1007" s="8" t="s">
        <v>64</v>
      </c>
      <c r="X1007" s="8" t="s">
        <v>276</v>
      </c>
      <c r="Y1007" s="8" t="s">
        <v>662</v>
      </c>
      <c r="Z1007" s="8" t="s">
        <v>3486</v>
      </c>
      <c r="AA1007" s="8">
        <v>0.04</v>
      </c>
      <c r="AB1007" s="8" t="s">
        <v>552</v>
      </c>
      <c r="AC1007" s="8">
        <v>1.7000000000000001E-2</v>
      </c>
      <c r="AD1007" s="8">
        <v>63198.8</v>
      </c>
      <c r="AE1007" s="8">
        <v>9404.5833333333339</v>
      </c>
      <c r="AF1007" s="8">
        <v>26859.49</v>
      </c>
      <c r="AG1007" s="8">
        <v>36264.073333333334</v>
      </c>
      <c r="AH1007" s="8">
        <v>0.03</v>
      </c>
      <c r="AI1007" s="8">
        <v>47399.1</v>
      </c>
    </row>
    <row r="1008" spans="1:35" x14ac:dyDescent="0.25">
      <c r="A1008" s="8" t="s">
        <v>2127</v>
      </c>
      <c r="B1008" s="8" t="s">
        <v>24</v>
      </c>
      <c r="C1008" s="8" t="s">
        <v>24</v>
      </c>
      <c r="D1008" s="8" t="s">
        <v>420</v>
      </c>
      <c r="E1008" s="8" t="s">
        <v>3478</v>
      </c>
      <c r="F1008" s="8" t="s">
        <v>3123</v>
      </c>
      <c r="G1008" s="8" t="s">
        <v>3143</v>
      </c>
      <c r="H1008" s="8">
        <v>0</v>
      </c>
      <c r="I1008" s="116">
        <v>4667</v>
      </c>
      <c r="J1008" s="8">
        <v>4667</v>
      </c>
      <c r="K1008" s="8" t="s">
        <v>3479</v>
      </c>
      <c r="L1008" s="8">
        <v>23634833</v>
      </c>
      <c r="M1008" s="38">
        <v>45394</v>
      </c>
      <c r="N1008" s="38" t="s">
        <v>210</v>
      </c>
      <c r="O1008" s="8" t="s">
        <v>43</v>
      </c>
      <c r="P1008" s="8" t="s">
        <v>43</v>
      </c>
      <c r="Q1008" s="8">
        <v>0</v>
      </c>
      <c r="R1008" s="8">
        <v>80000</v>
      </c>
      <c r="S1008" s="8">
        <v>80000</v>
      </c>
      <c r="T1008" s="8">
        <v>74900</v>
      </c>
      <c r="U1008" s="8">
        <v>48</v>
      </c>
      <c r="V1008" s="8" t="s">
        <v>62</v>
      </c>
      <c r="W1008" s="8" t="s">
        <v>62</v>
      </c>
      <c r="X1008" s="8" t="s">
        <v>276</v>
      </c>
      <c r="Z1008" s="8" t="s">
        <v>3488</v>
      </c>
      <c r="AA1008" s="8">
        <v>0.03</v>
      </c>
      <c r="AB1008" s="8" t="s">
        <v>552</v>
      </c>
      <c r="AC1008" s="8">
        <v>3.7499999999999999E-2</v>
      </c>
      <c r="AD1008" s="8">
        <v>2400</v>
      </c>
      <c r="AE1008" s="8">
        <v>1666.6666666666667</v>
      </c>
      <c r="AF1008" s="8">
        <v>3000</v>
      </c>
      <c r="AG1008" s="8">
        <v>4666.666666666667</v>
      </c>
      <c r="AH1008" s="8">
        <v>0.06</v>
      </c>
      <c r="AI1008" s="8">
        <v>4800</v>
      </c>
    </row>
    <row r="1009" spans="1:35" x14ac:dyDescent="0.25">
      <c r="A1009" s="8" t="s">
        <v>2127</v>
      </c>
      <c r="B1009" s="8" t="s">
        <v>49</v>
      </c>
      <c r="C1009" s="8" t="s">
        <v>49</v>
      </c>
      <c r="D1009" s="8" t="s">
        <v>133</v>
      </c>
      <c r="E1009" s="8" t="s">
        <v>612</v>
      </c>
      <c r="F1009" s="8" t="s">
        <v>890</v>
      </c>
      <c r="G1009" s="8" t="s">
        <v>891</v>
      </c>
      <c r="H1009" s="8"/>
      <c r="I1009" s="116">
        <v>12558</v>
      </c>
      <c r="J1009" s="8">
        <v>12558</v>
      </c>
      <c r="K1009" s="8" t="s">
        <v>3480</v>
      </c>
      <c r="L1009" s="8">
        <v>22882820</v>
      </c>
      <c r="M1009" s="38">
        <v>45394</v>
      </c>
      <c r="N1009" s="38" t="s">
        <v>210</v>
      </c>
      <c r="O1009" s="8" t="s">
        <v>148</v>
      </c>
      <c r="P1009" s="8" t="s">
        <v>362</v>
      </c>
      <c r="Q1009" s="8">
        <v>429165.37</v>
      </c>
      <c r="R1009" s="8">
        <v>538428</v>
      </c>
      <c r="S1009" s="8">
        <v>109262.63</v>
      </c>
      <c r="U1009" s="8">
        <v>168</v>
      </c>
      <c r="V1009" s="8" t="s">
        <v>63</v>
      </c>
      <c r="W1009" s="8" t="s">
        <v>63</v>
      </c>
      <c r="X1009" s="8" t="s">
        <v>277</v>
      </c>
      <c r="Z1009" s="8" t="s">
        <v>3489</v>
      </c>
      <c r="AA1009" s="8">
        <v>0.04</v>
      </c>
      <c r="AB1009" s="8" t="s">
        <v>552</v>
      </c>
      <c r="AC1009" s="8">
        <v>1.7000000000000001E-2</v>
      </c>
      <c r="AD1009" s="8">
        <v>21537.119999999999</v>
      </c>
      <c r="AE1009" s="8">
        <v>3204.9285714285716</v>
      </c>
      <c r="AF1009" s="8">
        <v>9153.2759999999998</v>
      </c>
      <c r="AG1009" s="8">
        <v>12358.20457142857</v>
      </c>
      <c r="AH1009" s="8">
        <v>0.03</v>
      </c>
      <c r="AI1009" s="8">
        <v>3277.8789000000002</v>
      </c>
    </row>
    <row r="1010" spans="1:35" x14ac:dyDescent="0.25">
      <c r="A1010" s="8" t="s">
        <v>2127</v>
      </c>
      <c r="B1010" s="8" t="s">
        <v>49</v>
      </c>
      <c r="C1010" s="8" t="s">
        <v>49</v>
      </c>
      <c r="D1010" s="8" t="s">
        <v>133</v>
      </c>
      <c r="E1010" s="8" t="s">
        <v>929</v>
      </c>
      <c r="F1010" s="8" t="s">
        <v>3080</v>
      </c>
      <c r="G1010" s="8" t="s">
        <v>3081</v>
      </c>
      <c r="H1010" s="8">
        <v>0</v>
      </c>
      <c r="I1010" s="116">
        <v>3192</v>
      </c>
      <c r="J1010" s="8">
        <v>3192</v>
      </c>
      <c r="K1010" s="8" t="s">
        <v>3481</v>
      </c>
      <c r="L1010" s="8">
        <v>31941789</v>
      </c>
      <c r="M1010" s="38">
        <v>45394</v>
      </c>
      <c r="N1010" s="38" t="s">
        <v>210</v>
      </c>
      <c r="O1010" s="8" t="s">
        <v>43</v>
      </c>
      <c r="P1010" s="8" t="s">
        <v>43</v>
      </c>
      <c r="Q1010" s="8">
        <v>0</v>
      </c>
      <c r="R1010" s="8">
        <v>130402</v>
      </c>
      <c r="S1010" s="8">
        <v>130402</v>
      </c>
      <c r="T1010" s="8">
        <v>18702.59</v>
      </c>
      <c r="U1010" s="8">
        <v>168</v>
      </c>
      <c r="V1010" s="8" t="s">
        <v>64</v>
      </c>
      <c r="W1010" s="8" t="s">
        <v>64</v>
      </c>
      <c r="X1010" s="8" t="s">
        <v>276</v>
      </c>
      <c r="Y1010" s="8" t="s">
        <v>662</v>
      </c>
      <c r="Z1010" s="8" t="s">
        <v>3245</v>
      </c>
      <c r="AA1010" s="8">
        <v>0.04</v>
      </c>
      <c r="AB1010" s="8" t="s">
        <v>552</v>
      </c>
      <c r="AC1010" s="8">
        <v>1.7000000000000001E-2</v>
      </c>
      <c r="AD1010" s="8">
        <v>5216.08</v>
      </c>
      <c r="AE1010" s="8">
        <v>776.20238095238096</v>
      </c>
      <c r="AF1010" s="8">
        <v>2216.8340000000003</v>
      </c>
      <c r="AG1010" s="8">
        <v>2993.0363809523815</v>
      </c>
      <c r="AH1010" s="8">
        <v>0.03</v>
      </c>
      <c r="AI1010" s="8">
        <v>3912.06</v>
      </c>
    </row>
    <row r="1011" spans="1:35" x14ac:dyDescent="0.25">
      <c r="A1011" s="8" t="s">
        <v>2127</v>
      </c>
      <c r="B1011" s="8" t="s">
        <v>29</v>
      </c>
      <c r="C1011" s="8" t="s">
        <v>29</v>
      </c>
      <c r="D1011" s="8" t="s">
        <v>168</v>
      </c>
      <c r="E1011" s="8" t="s">
        <v>454</v>
      </c>
      <c r="F1011" s="8" t="s">
        <v>906</v>
      </c>
      <c r="G1011" s="8" t="s">
        <v>816</v>
      </c>
      <c r="H1011" s="8">
        <v>0</v>
      </c>
      <c r="I1011" s="116">
        <v>2605</v>
      </c>
      <c r="J1011" s="8">
        <v>2605</v>
      </c>
      <c r="K1011" s="8" t="s">
        <v>3490</v>
      </c>
      <c r="L1011" s="8">
        <v>25149348</v>
      </c>
      <c r="M1011" s="38">
        <v>45394</v>
      </c>
      <c r="N1011" s="38" t="s">
        <v>210</v>
      </c>
      <c r="O1011" s="8" t="s">
        <v>43</v>
      </c>
      <c r="P1011" s="8" t="s">
        <v>43</v>
      </c>
      <c r="Q1011" s="8">
        <v>0</v>
      </c>
      <c r="R1011" s="8">
        <v>113497</v>
      </c>
      <c r="S1011" s="8">
        <v>113497</v>
      </c>
      <c r="T1011" s="8">
        <v>35112</v>
      </c>
      <c r="U1011" s="8">
        <v>168</v>
      </c>
      <c r="V1011" s="8" t="s">
        <v>64</v>
      </c>
      <c r="W1011" s="8" t="s">
        <v>64</v>
      </c>
      <c r="X1011" s="8" t="s">
        <v>276</v>
      </c>
      <c r="Y1011" s="8" t="s">
        <v>3491</v>
      </c>
      <c r="Z1011" s="8" t="s">
        <v>3495</v>
      </c>
      <c r="AA1011" s="8">
        <v>0.04</v>
      </c>
      <c r="AB1011" s="8" t="s">
        <v>552</v>
      </c>
      <c r="AC1011" s="8">
        <v>1.7000000000000001E-2</v>
      </c>
      <c r="AD1011" s="8">
        <v>4539.88</v>
      </c>
      <c r="AE1011" s="8">
        <v>675.57738095238096</v>
      </c>
      <c r="AF1011" s="8">
        <v>1929.4490000000001</v>
      </c>
      <c r="AG1011" s="8">
        <v>2605.0263809523813</v>
      </c>
      <c r="AH1011" s="8">
        <v>0.03</v>
      </c>
      <c r="AI1011" s="8">
        <v>3404.91</v>
      </c>
    </row>
    <row r="1012" spans="1:35" x14ac:dyDescent="0.25">
      <c r="A1012" s="8" t="s">
        <v>2127</v>
      </c>
      <c r="B1012" s="8" t="s">
        <v>39</v>
      </c>
      <c r="C1012" s="8" t="s">
        <v>39</v>
      </c>
      <c r="D1012" s="8" t="s">
        <v>167</v>
      </c>
      <c r="E1012" s="8" t="s">
        <v>405</v>
      </c>
      <c r="F1012" s="8" t="s">
        <v>3137</v>
      </c>
      <c r="G1012" s="8" t="s">
        <v>3162</v>
      </c>
      <c r="H1012" s="8">
        <v>0</v>
      </c>
      <c r="I1012" s="116">
        <v>3283</v>
      </c>
      <c r="J1012" s="8">
        <v>3283</v>
      </c>
      <c r="K1012" s="8" t="s">
        <v>3492</v>
      </c>
      <c r="L1012" s="8">
        <v>22800044</v>
      </c>
      <c r="M1012" s="38">
        <v>45394</v>
      </c>
      <c r="N1012" s="38" t="s">
        <v>210</v>
      </c>
      <c r="O1012" s="8" t="s">
        <v>148</v>
      </c>
      <c r="P1012" s="8" t="s">
        <v>258</v>
      </c>
      <c r="Q1012" s="8">
        <v>0</v>
      </c>
      <c r="R1012" s="8">
        <v>100000</v>
      </c>
      <c r="S1012" s="8">
        <v>100000</v>
      </c>
      <c r="T1012" s="8">
        <v>93900</v>
      </c>
      <c r="U1012" s="8">
        <v>120</v>
      </c>
      <c r="V1012" s="8" t="s">
        <v>62</v>
      </c>
      <c r="W1012" s="8" t="s">
        <v>62</v>
      </c>
      <c r="X1012" s="8" t="s">
        <v>276</v>
      </c>
      <c r="Z1012" s="8" t="s">
        <v>3496</v>
      </c>
      <c r="AA1012" s="8">
        <v>0.03</v>
      </c>
      <c r="AB1012" s="8" t="s">
        <v>552</v>
      </c>
      <c r="AC1012" s="8">
        <v>2.2499999999999999E-2</v>
      </c>
      <c r="AD1012" s="8">
        <v>3000</v>
      </c>
      <c r="AE1012" s="8">
        <v>833.33333333333337</v>
      </c>
      <c r="AF1012" s="8">
        <v>2250</v>
      </c>
      <c r="AG1012" s="8">
        <v>3083.3333333333335</v>
      </c>
      <c r="AH1012" s="8">
        <v>0.06</v>
      </c>
      <c r="AI1012" s="8">
        <v>6000</v>
      </c>
    </row>
    <row r="1013" spans="1:35" x14ac:dyDescent="0.25">
      <c r="A1013" s="8" t="s">
        <v>2127</v>
      </c>
      <c r="B1013" s="8" t="s">
        <v>241</v>
      </c>
      <c r="C1013" s="8" t="s">
        <v>241</v>
      </c>
      <c r="D1013" s="180" t="s">
        <v>101</v>
      </c>
      <c r="E1013" s="8" t="s">
        <v>489</v>
      </c>
      <c r="F1013" s="8" t="s">
        <v>836</v>
      </c>
      <c r="G1013" s="8" t="s">
        <v>605</v>
      </c>
      <c r="H1013" s="8">
        <v>0</v>
      </c>
      <c r="I1013" s="116">
        <v>10500</v>
      </c>
      <c r="J1013" s="8">
        <v>10500</v>
      </c>
      <c r="K1013" s="8" t="s">
        <v>3033</v>
      </c>
      <c r="L1013" s="8">
        <v>30050745</v>
      </c>
      <c r="M1013" s="38">
        <v>45394</v>
      </c>
      <c r="N1013" s="38" t="s">
        <v>210</v>
      </c>
      <c r="O1013" s="8" t="s">
        <v>173</v>
      </c>
      <c r="P1013" s="8" t="s">
        <v>463</v>
      </c>
      <c r="Q1013" s="8">
        <v>0</v>
      </c>
      <c r="R1013" s="8">
        <v>457476</v>
      </c>
      <c r="S1013" s="8">
        <v>457476</v>
      </c>
      <c r="T1013" s="8">
        <v>24514.44</v>
      </c>
      <c r="U1013" s="8">
        <v>168</v>
      </c>
      <c r="V1013" s="8" t="s">
        <v>64</v>
      </c>
      <c r="W1013" s="8" t="s">
        <v>64</v>
      </c>
      <c r="X1013" s="8" t="s">
        <v>276</v>
      </c>
      <c r="Y1013" s="8" t="s">
        <v>3085</v>
      </c>
      <c r="Z1013" s="8" t="s">
        <v>3041</v>
      </c>
      <c r="AA1013" s="8">
        <v>0.04</v>
      </c>
      <c r="AB1013" s="8" t="s">
        <v>552</v>
      </c>
      <c r="AC1013" s="8">
        <v>1.7000000000000001E-2</v>
      </c>
      <c r="AD1013" s="8">
        <v>18299.04</v>
      </c>
      <c r="AE1013" s="8">
        <v>2723.0714285714284</v>
      </c>
      <c r="AF1013" s="8">
        <v>7777.0920000000006</v>
      </c>
      <c r="AG1013" s="8">
        <v>10500.163428571428</v>
      </c>
      <c r="AH1013" s="8">
        <v>0.03</v>
      </c>
      <c r="AI1013" s="8">
        <v>13724.279999999999</v>
      </c>
    </row>
    <row r="1014" spans="1:35" x14ac:dyDescent="0.25">
      <c r="A1014" s="8" t="s">
        <v>2127</v>
      </c>
      <c r="B1014" s="8" t="s">
        <v>31</v>
      </c>
      <c r="C1014" s="8" t="s">
        <v>31</v>
      </c>
      <c r="D1014" s="8" t="s">
        <v>101</v>
      </c>
      <c r="E1014" s="8" t="s">
        <v>32</v>
      </c>
      <c r="F1014" s="8" t="s">
        <v>530</v>
      </c>
      <c r="G1014" s="8" t="s">
        <v>569</v>
      </c>
      <c r="H1014" s="8">
        <v>0</v>
      </c>
      <c r="I1014" s="116">
        <v>2120</v>
      </c>
      <c r="J1014" s="8">
        <v>2120</v>
      </c>
      <c r="K1014" s="8" t="s">
        <v>3493</v>
      </c>
      <c r="L1014" s="8">
        <v>22550453</v>
      </c>
      <c r="M1014" s="38">
        <v>45394</v>
      </c>
      <c r="N1014" s="38" t="s">
        <v>210</v>
      </c>
      <c r="O1014" s="8" t="s">
        <v>43</v>
      </c>
      <c r="P1014" s="8" t="s">
        <v>43</v>
      </c>
      <c r="Q1014" s="8">
        <v>0</v>
      </c>
      <c r="R1014" s="8">
        <v>62260</v>
      </c>
      <c r="S1014" s="8">
        <v>62260</v>
      </c>
      <c r="T1014" s="8">
        <v>58047</v>
      </c>
      <c r="U1014" s="8">
        <v>120</v>
      </c>
      <c r="V1014" s="8" t="s">
        <v>62</v>
      </c>
      <c r="W1014" s="8" t="s">
        <v>62</v>
      </c>
      <c r="X1014" s="8" t="s">
        <v>276</v>
      </c>
      <c r="Z1014" s="8" t="s">
        <v>3497</v>
      </c>
      <c r="AA1014" s="8">
        <v>0.03</v>
      </c>
      <c r="AB1014" s="8" t="s">
        <v>552</v>
      </c>
      <c r="AC1014" s="8">
        <v>2.7E-2</v>
      </c>
      <c r="AD1014" s="8">
        <v>1867.8</v>
      </c>
      <c r="AE1014" s="8">
        <v>518.83333333333337</v>
      </c>
      <c r="AF1014" s="8">
        <v>1681.02</v>
      </c>
      <c r="AG1014" s="8">
        <v>2199.8533333333335</v>
      </c>
      <c r="AH1014" s="8">
        <v>0.06</v>
      </c>
      <c r="AI1014" s="8">
        <v>3735.6</v>
      </c>
    </row>
    <row r="1015" spans="1:35" x14ac:dyDescent="0.25">
      <c r="A1015" s="8" t="s">
        <v>2127</v>
      </c>
      <c r="B1015" s="8" t="s">
        <v>37</v>
      </c>
      <c r="C1015" s="8" t="s">
        <v>37</v>
      </c>
      <c r="D1015" s="8" t="s">
        <v>99</v>
      </c>
      <c r="E1015" s="8" t="s">
        <v>438</v>
      </c>
      <c r="F1015" s="8" t="s">
        <v>2072</v>
      </c>
      <c r="G1015" s="8" t="s">
        <v>3499</v>
      </c>
      <c r="H1015" s="8">
        <v>5089</v>
      </c>
      <c r="I1015" s="116">
        <v>5889</v>
      </c>
      <c r="J1015" s="8">
        <v>800</v>
      </c>
      <c r="K1015" s="8" t="s">
        <v>1624</v>
      </c>
      <c r="L1015" s="8">
        <v>27364616</v>
      </c>
      <c r="M1015" s="38">
        <v>45394</v>
      </c>
      <c r="N1015" s="38" t="s">
        <v>210</v>
      </c>
      <c r="O1015" s="8" t="s">
        <v>43</v>
      </c>
      <c r="P1015" s="8" t="s">
        <v>43</v>
      </c>
      <c r="Q1015" s="8">
        <v>159411</v>
      </c>
      <c r="R1015" s="8">
        <v>247865</v>
      </c>
      <c r="S1015" s="8">
        <v>88454</v>
      </c>
      <c r="T1015" s="8">
        <v>72482</v>
      </c>
      <c r="U1015" s="8">
        <v>168</v>
      </c>
      <c r="V1015" s="8" t="s">
        <v>63</v>
      </c>
      <c r="W1015" s="8" t="s">
        <v>63</v>
      </c>
      <c r="X1015" s="8" t="s">
        <v>277</v>
      </c>
      <c r="Z1015" s="8" t="s">
        <v>3498</v>
      </c>
      <c r="AA1015" s="8">
        <v>0.04</v>
      </c>
      <c r="AB1015" s="8" t="s">
        <v>552</v>
      </c>
      <c r="AC1015" s="8">
        <v>1.7000000000000001E-2</v>
      </c>
      <c r="AD1015" s="8">
        <v>9914.6</v>
      </c>
      <c r="AE1015" s="8">
        <v>1475.3869047619048</v>
      </c>
      <c r="AF1015" s="8">
        <v>4213.7049999999999</v>
      </c>
      <c r="AG1015" s="8">
        <v>5689.0919047619045</v>
      </c>
      <c r="AH1015" s="8">
        <v>0.03</v>
      </c>
      <c r="AI1015" s="8">
        <v>2653.62</v>
      </c>
    </row>
    <row r="1016" spans="1:35" x14ac:dyDescent="0.25">
      <c r="A1016" s="8" t="s">
        <v>2127</v>
      </c>
      <c r="B1016" s="8" t="s">
        <v>23</v>
      </c>
      <c r="C1016" s="8" t="s">
        <v>23</v>
      </c>
      <c r="D1016" s="180" t="s">
        <v>5937</v>
      </c>
      <c r="E1016" s="8" t="s">
        <v>211</v>
      </c>
      <c r="F1016" s="8" t="s">
        <v>3274</v>
      </c>
      <c r="G1016" s="8" t="s">
        <v>3374</v>
      </c>
      <c r="H1016" s="8">
        <v>0</v>
      </c>
      <c r="I1016" s="116">
        <v>15917</v>
      </c>
      <c r="J1016" s="8">
        <v>15917</v>
      </c>
      <c r="K1016" s="8" t="s">
        <v>3264</v>
      </c>
      <c r="L1016" s="8">
        <v>25972008</v>
      </c>
      <c r="M1016" s="38">
        <v>45394</v>
      </c>
      <c r="N1016" s="38" t="s">
        <v>210</v>
      </c>
      <c r="O1016" s="8" t="s">
        <v>148</v>
      </c>
      <c r="P1016" s="8" t="s">
        <v>3369</v>
      </c>
      <c r="Q1016" s="8">
        <v>0</v>
      </c>
      <c r="R1016" s="8">
        <v>693490</v>
      </c>
      <c r="S1016" s="8">
        <v>693490</v>
      </c>
      <c r="T1016" s="8">
        <v>103987</v>
      </c>
      <c r="U1016" s="8">
        <v>168</v>
      </c>
      <c r="V1016" s="8" t="s">
        <v>64</v>
      </c>
      <c r="W1016" s="8" t="s">
        <v>64</v>
      </c>
      <c r="X1016" s="8" t="s">
        <v>276</v>
      </c>
      <c r="Y1016" s="8" t="s">
        <v>662</v>
      </c>
      <c r="Z1016" s="8" t="s">
        <v>3500</v>
      </c>
      <c r="AA1016" s="8">
        <v>0.04</v>
      </c>
      <c r="AB1016" s="8" t="s">
        <v>552</v>
      </c>
      <c r="AC1016" s="8">
        <v>1.7000000000000001E-2</v>
      </c>
      <c r="AD1016" s="8">
        <v>27739.600000000002</v>
      </c>
      <c r="AE1016" s="8">
        <v>4127.916666666667</v>
      </c>
      <c r="AF1016" s="8">
        <v>11789.330000000002</v>
      </c>
      <c r="AG1016" s="8">
        <v>15917.24666666667</v>
      </c>
      <c r="AH1016" s="8">
        <v>0.03</v>
      </c>
      <c r="AI1016" s="8">
        <v>20804.7</v>
      </c>
    </row>
    <row r="1017" spans="1:35" x14ac:dyDescent="0.25">
      <c r="A1017" s="8" t="s">
        <v>2127</v>
      </c>
      <c r="B1017" s="8" t="s">
        <v>184</v>
      </c>
      <c r="C1017" s="8" t="s">
        <v>184</v>
      </c>
      <c r="D1017" s="180" t="s">
        <v>101</v>
      </c>
      <c r="E1017" s="8" t="s">
        <v>417</v>
      </c>
      <c r="F1017" s="8" t="s">
        <v>496</v>
      </c>
      <c r="G1017" s="8" t="s">
        <v>700</v>
      </c>
      <c r="H1017" s="8">
        <v>0</v>
      </c>
      <c r="I1017" s="116">
        <v>7278</v>
      </c>
      <c r="J1017" s="8">
        <v>7278</v>
      </c>
      <c r="K1017" s="8" t="s">
        <v>3494</v>
      </c>
      <c r="L1017" s="8">
        <v>37185471</v>
      </c>
      <c r="M1017" s="38">
        <v>45394</v>
      </c>
      <c r="N1017" s="38" t="s">
        <v>210</v>
      </c>
      <c r="O1017" s="8" t="s">
        <v>148</v>
      </c>
      <c r="P1017" s="8" t="s">
        <v>225</v>
      </c>
      <c r="Q1017" s="8">
        <v>0</v>
      </c>
      <c r="R1017" s="8">
        <v>317097</v>
      </c>
      <c r="S1017" s="8">
        <v>317097</v>
      </c>
      <c r="T1017" s="8">
        <v>63516</v>
      </c>
      <c r="U1017" s="8">
        <v>168</v>
      </c>
      <c r="V1017" s="8" t="s">
        <v>64</v>
      </c>
      <c r="W1017" s="8" t="s">
        <v>64</v>
      </c>
      <c r="X1017" s="8" t="s">
        <v>276</v>
      </c>
      <c r="Y1017" s="8" t="s">
        <v>3085</v>
      </c>
      <c r="Z1017" s="8" t="s">
        <v>2950</v>
      </c>
      <c r="AA1017" s="8">
        <v>0.04</v>
      </c>
      <c r="AB1017" s="8" t="s">
        <v>552</v>
      </c>
      <c r="AC1017" s="8">
        <v>1.7000000000000001E-2</v>
      </c>
      <c r="AD1017" s="8">
        <v>12683.880000000001</v>
      </c>
      <c r="AE1017" s="8">
        <v>1887.4821428571429</v>
      </c>
      <c r="AF1017" s="8">
        <v>5390.6490000000003</v>
      </c>
      <c r="AG1017" s="8">
        <v>7278.1311428571435</v>
      </c>
      <c r="AH1017" s="8">
        <v>0.03</v>
      </c>
      <c r="AI1017" s="8">
        <v>9512.91</v>
      </c>
    </row>
    <row r="1018" spans="1:35" x14ac:dyDescent="0.25">
      <c r="A1018" s="8" t="s">
        <v>2127</v>
      </c>
      <c r="B1018" s="8" t="s">
        <v>29</v>
      </c>
      <c r="C1018" s="8" t="s">
        <v>29</v>
      </c>
      <c r="D1018" s="8" t="s">
        <v>168</v>
      </c>
      <c r="E1018" s="8" t="s">
        <v>455</v>
      </c>
      <c r="F1018" s="8" t="s">
        <v>3098</v>
      </c>
      <c r="G1018" s="8" t="s">
        <v>3103</v>
      </c>
      <c r="H1018" s="8">
        <v>0</v>
      </c>
      <c r="I1018" s="116">
        <v>13994</v>
      </c>
      <c r="J1018" s="8">
        <v>13994</v>
      </c>
      <c r="K1018" s="8" t="s">
        <v>3501</v>
      </c>
      <c r="L1018" s="8">
        <v>27450687</v>
      </c>
      <c r="M1018" s="38">
        <v>45394</v>
      </c>
      <c r="N1018" s="38" t="s">
        <v>210</v>
      </c>
      <c r="O1018" s="8" t="s">
        <v>43</v>
      </c>
      <c r="P1018" s="8" t="s">
        <v>43</v>
      </c>
      <c r="Q1018" s="8">
        <v>0</v>
      </c>
      <c r="R1018" s="8">
        <v>606707</v>
      </c>
      <c r="S1018" s="8">
        <v>606707</v>
      </c>
      <c r="T1018" s="8">
        <v>60361</v>
      </c>
      <c r="U1018" s="8">
        <v>168</v>
      </c>
      <c r="V1018" s="8" t="s">
        <v>64</v>
      </c>
      <c r="W1018" s="8" t="s">
        <v>64</v>
      </c>
      <c r="X1018" s="8" t="s">
        <v>276</v>
      </c>
      <c r="Y1018" s="8" t="s">
        <v>662</v>
      </c>
      <c r="Z1018" s="8" t="s">
        <v>3234</v>
      </c>
      <c r="AA1018" s="8">
        <v>0.04</v>
      </c>
      <c r="AB1018" s="8" t="s">
        <v>552</v>
      </c>
      <c r="AC1018" s="8">
        <v>1.7000000000000001E-2</v>
      </c>
      <c r="AD1018" s="8">
        <v>24268.28</v>
      </c>
      <c r="AE1018" s="8">
        <v>3611.3511904761904</v>
      </c>
      <c r="AF1018" s="8">
        <v>10314.019</v>
      </c>
      <c r="AG1018" s="8">
        <v>13925.370190476191</v>
      </c>
      <c r="AH1018" s="8">
        <v>0.03</v>
      </c>
      <c r="AI1018" s="8">
        <v>18201.21</v>
      </c>
    </row>
    <row r="1019" spans="1:35" x14ac:dyDescent="0.25">
      <c r="A1019" s="8" t="s">
        <v>2127</v>
      </c>
      <c r="B1019" s="8" t="s">
        <v>23</v>
      </c>
      <c r="C1019" s="8" t="s">
        <v>23</v>
      </c>
      <c r="D1019" s="180" t="s">
        <v>5937</v>
      </c>
      <c r="E1019" s="8" t="s">
        <v>447</v>
      </c>
      <c r="F1019" s="8" t="s">
        <v>2395</v>
      </c>
      <c r="G1019" s="8" t="s">
        <v>2770</v>
      </c>
      <c r="H1019" s="8">
        <v>0</v>
      </c>
      <c r="I1019" s="116">
        <v>5335</v>
      </c>
      <c r="J1019" s="8">
        <v>5335</v>
      </c>
      <c r="K1019" s="8" t="s">
        <v>3502</v>
      </c>
      <c r="L1019" s="8">
        <v>29263536</v>
      </c>
      <c r="M1019" s="38">
        <v>45394</v>
      </c>
      <c r="N1019" s="38" t="s">
        <v>210</v>
      </c>
      <c r="O1019" s="8" t="s">
        <v>128</v>
      </c>
      <c r="P1019" s="8" t="s">
        <v>128</v>
      </c>
      <c r="Q1019" s="8">
        <v>0</v>
      </c>
      <c r="R1019" s="8">
        <v>232441</v>
      </c>
      <c r="S1019" s="8">
        <v>232441</v>
      </c>
      <c r="T1019" s="8">
        <v>27394</v>
      </c>
      <c r="U1019" s="8">
        <v>168</v>
      </c>
      <c r="V1019" s="8" t="s">
        <v>64</v>
      </c>
      <c r="W1019" s="8" t="s">
        <v>64</v>
      </c>
      <c r="X1019" s="8" t="s">
        <v>276</v>
      </c>
      <c r="Y1019" s="8" t="s">
        <v>3085</v>
      </c>
      <c r="Z1019" s="8" t="s">
        <v>3503</v>
      </c>
      <c r="AA1019" s="8">
        <v>0.04</v>
      </c>
      <c r="AB1019" s="8" t="s">
        <v>552</v>
      </c>
      <c r="AC1019" s="8">
        <v>1.7000000000000001E-2</v>
      </c>
      <c r="AD1019" s="8">
        <v>9297.64</v>
      </c>
      <c r="AE1019" s="8">
        <v>1383.577380952381</v>
      </c>
      <c r="AF1019" s="8">
        <v>3951.4970000000003</v>
      </c>
      <c r="AG1019" s="8">
        <v>5335.074380952381</v>
      </c>
      <c r="AH1019" s="8">
        <v>0.03</v>
      </c>
      <c r="AI1019" s="8">
        <v>6973.23</v>
      </c>
    </row>
    <row r="1020" spans="1:35" x14ac:dyDescent="0.25">
      <c r="A1020" s="8" t="s">
        <v>2127</v>
      </c>
      <c r="B1020" s="8" t="s">
        <v>38</v>
      </c>
      <c r="C1020" s="8" t="s">
        <v>38</v>
      </c>
      <c r="D1020" s="8" t="s">
        <v>101</v>
      </c>
      <c r="E1020" s="8" t="s">
        <v>883</v>
      </c>
      <c r="F1020" s="8" t="s">
        <v>2253</v>
      </c>
      <c r="G1020" s="8" t="s">
        <v>2780</v>
      </c>
      <c r="H1020" s="8">
        <v>0</v>
      </c>
      <c r="I1020" s="116">
        <v>4000</v>
      </c>
      <c r="J1020" s="8">
        <v>4000</v>
      </c>
      <c r="K1020" s="8" t="s">
        <v>3504</v>
      </c>
      <c r="L1020" s="8">
        <v>22088821</v>
      </c>
      <c r="M1020" s="38">
        <v>45394</v>
      </c>
      <c r="N1020" s="38" t="s">
        <v>210</v>
      </c>
      <c r="O1020" s="8" t="s">
        <v>174</v>
      </c>
      <c r="P1020" s="8" t="s">
        <v>174</v>
      </c>
      <c r="Q1020" s="8">
        <v>0</v>
      </c>
      <c r="R1020" s="8">
        <v>141033</v>
      </c>
      <c r="S1020" s="8">
        <v>141033</v>
      </c>
      <c r="T1020" s="8">
        <v>130060</v>
      </c>
      <c r="U1020" s="8">
        <v>144</v>
      </c>
      <c r="V1020" s="8" t="s">
        <v>62</v>
      </c>
      <c r="W1020" s="8" t="s">
        <v>62</v>
      </c>
      <c r="X1020" s="8" t="s">
        <v>276</v>
      </c>
      <c r="Z1020" s="8" t="s">
        <v>3523</v>
      </c>
      <c r="AA1020" s="8">
        <v>0.03</v>
      </c>
      <c r="AB1020" s="8" t="s">
        <v>552</v>
      </c>
      <c r="AC1020" s="8">
        <v>0.02</v>
      </c>
      <c r="AD1020" s="8">
        <v>4230.99</v>
      </c>
      <c r="AE1020" s="8">
        <v>979.39583333333337</v>
      </c>
      <c r="AF1020" s="8">
        <v>2820.66</v>
      </c>
      <c r="AG1020" s="8">
        <v>3800.0558333333333</v>
      </c>
      <c r="AH1020" s="8">
        <v>0.06</v>
      </c>
      <c r="AI1020" s="8">
        <v>8461.98</v>
      </c>
    </row>
    <row r="1021" spans="1:35" x14ac:dyDescent="0.25">
      <c r="A1021" s="8" t="s">
        <v>2127</v>
      </c>
      <c r="B1021" s="8" t="s">
        <v>49</v>
      </c>
      <c r="C1021" s="8" t="s">
        <v>49</v>
      </c>
      <c r="D1021" s="8" t="s">
        <v>133</v>
      </c>
      <c r="E1021" s="8" t="s">
        <v>931</v>
      </c>
      <c r="F1021" s="8" t="s">
        <v>3386</v>
      </c>
      <c r="G1021" s="8" t="s">
        <v>1989</v>
      </c>
      <c r="H1021" s="8">
        <v>0</v>
      </c>
      <c r="I1021" s="116">
        <v>7734</v>
      </c>
      <c r="J1021" s="8">
        <v>7734</v>
      </c>
      <c r="K1021" s="8" t="s">
        <v>3505</v>
      </c>
      <c r="L1021" s="8">
        <v>30262998</v>
      </c>
      <c r="M1021" s="38">
        <v>45394</v>
      </c>
      <c r="N1021" s="38" t="s">
        <v>210</v>
      </c>
      <c r="O1021" s="8" t="s">
        <v>43</v>
      </c>
      <c r="P1021" s="8" t="s">
        <v>43</v>
      </c>
      <c r="Q1021" s="8">
        <v>0</v>
      </c>
      <c r="R1021" s="8">
        <v>328250</v>
      </c>
      <c r="S1021" s="8">
        <v>328250</v>
      </c>
      <c r="T1021" s="8">
        <v>29030</v>
      </c>
      <c r="U1021" s="8">
        <v>168</v>
      </c>
      <c r="V1021" s="8" t="s">
        <v>64</v>
      </c>
      <c r="W1021" s="8" t="s">
        <v>64</v>
      </c>
      <c r="X1021" s="8" t="s">
        <v>276</v>
      </c>
      <c r="Y1021" s="8" t="s">
        <v>3083</v>
      </c>
      <c r="Z1021" s="8" t="s">
        <v>3524</v>
      </c>
      <c r="AA1021" s="8">
        <v>0.04</v>
      </c>
      <c r="AB1021" s="8" t="s">
        <v>552</v>
      </c>
      <c r="AC1021" s="8">
        <v>1.7000000000000001E-2</v>
      </c>
      <c r="AD1021" s="8">
        <v>13130</v>
      </c>
      <c r="AE1021" s="8">
        <v>1953.8690476190477</v>
      </c>
      <c r="AF1021" s="8">
        <v>5580.25</v>
      </c>
      <c r="AG1021" s="8">
        <v>7534.1190476190477</v>
      </c>
      <c r="AH1021" s="8">
        <v>0.03</v>
      </c>
      <c r="AI1021" s="8">
        <v>9847.5</v>
      </c>
    </row>
    <row r="1022" spans="1:35" x14ac:dyDescent="0.25">
      <c r="A1022" s="8" t="s">
        <v>2127</v>
      </c>
      <c r="B1022" s="8" t="s">
        <v>47</v>
      </c>
      <c r="C1022" s="8" t="s">
        <v>47</v>
      </c>
      <c r="D1022" s="8" t="s">
        <v>99</v>
      </c>
      <c r="E1022" s="8" t="s">
        <v>405</v>
      </c>
      <c r="F1022" s="8" t="s">
        <v>3506</v>
      </c>
      <c r="G1022" s="8" t="s">
        <v>2599</v>
      </c>
      <c r="H1022" s="8">
        <v>0</v>
      </c>
      <c r="I1022" s="116">
        <v>2840</v>
      </c>
      <c r="J1022" s="8">
        <v>2840</v>
      </c>
      <c r="K1022" s="8" t="s">
        <v>3507</v>
      </c>
      <c r="L1022" s="8">
        <v>33608573</v>
      </c>
      <c r="M1022" s="38">
        <v>45394</v>
      </c>
      <c r="N1022" s="38" t="s">
        <v>210</v>
      </c>
      <c r="O1022" s="8" t="s">
        <v>21</v>
      </c>
      <c r="P1022" s="8" t="s">
        <v>21</v>
      </c>
      <c r="Q1022" s="8">
        <v>0</v>
      </c>
      <c r="R1022" s="8">
        <v>85622</v>
      </c>
      <c r="S1022" s="8">
        <v>85622</v>
      </c>
      <c r="T1022" s="8">
        <v>80240.899999999994</v>
      </c>
      <c r="U1022" s="8">
        <v>120</v>
      </c>
      <c r="V1022" s="8" t="s">
        <v>62</v>
      </c>
      <c r="W1022" s="8" t="s">
        <v>62</v>
      </c>
      <c r="X1022" s="8" t="s">
        <v>276</v>
      </c>
      <c r="Z1022" s="8" t="s">
        <v>3525</v>
      </c>
      <c r="AA1022" s="8">
        <v>0.03</v>
      </c>
      <c r="AB1022" s="8" t="s">
        <v>552</v>
      </c>
      <c r="AC1022" s="8">
        <v>2.2499999999999999E-2</v>
      </c>
      <c r="AD1022" s="8">
        <v>2568.66</v>
      </c>
      <c r="AE1022" s="8">
        <v>713.51666666666665</v>
      </c>
      <c r="AF1022" s="8">
        <v>1926.4949999999999</v>
      </c>
      <c r="AG1022" s="8">
        <v>2640.0116666666663</v>
      </c>
      <c r="AH1022" s="8">
        <v>0.06</v>
      </c>
      <c r="AI1022" s="8">
        <v>5137.32</v>
      </c>
    </row>
    <row r="1023" spans="1:35" x14ac:dyDescent="0.25">
      <c r="A1023" s="8" t="s">
        <v>2127</v>
      </c>
      <c r="B1023" s="8" t="s">
        <v>31</v>
      </c>
      <c r="C1023" s="8" t="s">
        <v>31</v>
      </c>
      <c r="D1023" s="8" t="s">
        <v>101</v>
      </c>
      <c r="E1023" s="8" t="s">
        <v>456</v>
      </c>
      <c r="F1023" s="8" t="s">
        <v>839</v>
      </c>
      <c r="G1023" s="8" t="s">
        <v>566</v>
      </c>
      <c r="H1023" s="8">
        <v>7100</v>
      </c>
      <c r="I1023" s="116">
        <v>14921</v>
      </c>
      <c r="J1023" s="8">
        <v>7821</v>
      </c>
      <c r="K1023" s="8" t="s">
        <v>1670</v>
      </c>
      <c r="L1023" s="8">
        <v>27859464</v>
      </c>
      <c r="M1023" s="38">
        <v>45394</v>
      </c>
      <c r="N1023" s="38" t="s">
        <v>210</v>
      </c>
      <c r="O1023" s="8" t="s">
        <v>43</v>
      </c>
      <c r="P1023" s="8" t="s">
        <v>43</v>
      </c>
      <c r="Q1023" s="8">
        <v>271778</v>
      </c>
      <c r="R1023" s="8">
        <v>650080</v>
      </c>
      <c r="S1023" s="8">
        <v>378302</v>
      </c>
      <c r="T1023" s="8">
        <v>32193</v>
      </c>
      <c r="U1023" s="8">
        <v>168</v>
      </c>
      <c r="V1023" s="8" t="s">
        <v>64</v>
      </c>
      <c r="W1023" s="8" t="s">
        <v>64</v>
      </c>
      <c r="X1023" s="8" t="s">
        <v>276</v>
      </c>
      <c r="Y1023" s="8" t="s">
        <v>3085</v>
      </c>
      <c r="Z1023" s="8" t="s">
        <v>3526</v>
      </c>
      <c r="AA1023" s="8">
        <v>0.04</v>
      </c>
      <c r="AB1023" s="8" t="s">
        <v>552</v>
      </c>
      <c r="AC1023" s="8">
        <v>1.7000000000000001E-2</v>
      </c>
      <c r="AD1023" s="8">
        <v>26003.200000000001</v>
      </c>
      <c r="AE1023" s="8">
        <v>3869.5238095238096</v>
      </c>
      <c r="AF1023" s="8">
        <v>11051.36</v>
      </c>
      <c r="AG1023" s="8">
        <v>14920.88380952381</v>
      </c>
      <c r="AH1023" s="8">
        <v>0.03</v>
      </c>
      <c r="AI1023" s="8">
        <v>11349.06</v>
      </c>
    </row>
    <row r="1024" spans="1:35" x14ac:dyDescent="0.25">
      <c r="A1024" s="8" t="s">
        <v>2127</v>
      </c>
      <c r="B1024" s="8" t="s">
        <v>20</v>
      </c>
      <c r="C1024" s="8" t="s">
        <v>184</v>
      </c>
      <c r="D1024" s="180" t="s">
        <v>101</v>
      </c>
      <c r="E1024" s="8" t="s">
        <v>206</v>
      </c>
      <c r="F1024" s="8" t="s">
        <v>3508</v>
      </c>
      <c r="G1024" s="8" t="s">
        <v>3528</v>
      </c>
      <c r="H1024" s="8">
        <v>0</v>
      </c>
      <c r="I1024" s="116">
        <v>825</v>
      </c>
      <c r="J1024" s="8">
        <v>825</v>
      </c>
      <c r="K1024" s="8" t="s">
        <v>3509</v>
      </c>
      <c r="L1024" s="8">
        <v>24751036</v>
      </c>
      <c r="M1024" s="38">
        <v>45394</v>
      </c>
      <c r="N1024" s="38" t="s">
        <v>210</v>
      </c>
      <c r="O1024" s="8" t="s">
        <v>43</v>
      </c>
      <c r="P1024" s="8" t="s">
        <v>43</v>
      </c>
      <c r="Q1024" s="8">
        <v>0</v>
      </c>
      <c r="R1024" s="8">
        <v>24805</v>
      </c>
      <c r="S1024" s="8">
        <v>24805</v>
      </c>
      <c r="T1024" s="8">
        <v>22464</v>
      </c>
      <c r="U1024" s="8">
        <v>108</v>
      </c>
      <c r="V1024" s="8" t="s">
        <v>62</v>
      </c>
      <c r="W1024" s="8" t="s">
        <v>62</v>
      </c>
      <c r="X1024" s="8" t="s">
        <v>276</v>
      </c>
      <c r="Z1024" s="8" t="s">
        <v>3527</v>
      </c>
      <c r="AA1024" s="8">
        <v>0.03</v>
      </c>
      <c r="AB1024" s="8" t="s">
        <v>552</v>
      </c>
      <c r="AC1024" s="8">
        <v>2.4E-2</v>
      </c>
      <c r="AD1024" s="8">
        <v>744.15</v>
      </c>
      <c r="AE1024" s="8">
        <v>229.67592592592592</v>
      </c>
      <c r="AF1024" s="8">
        <v>595.32000000000005</v>
      </c>
      <c r="AG1024" s="8">
        <v>824.99592592592603</v>
      </c>
      <c r="AH1024" s="8">
        <v>0.06</v>
      </c>
      <c r="AI1024" s="8">
        <v>1488.3</v>
      </c>
    </row>
    <row r="1025" spans="1:35" x14ac:dyDescent="0.25">
      <c r="A1025" s="8" t="s">
        <v>2127</v>
      </c>
      <c r="B1025" s="8" t="s">
        <v>27</v>
      </c>
      <c r="C1025" s="8" t="s">
        <v>27</v>
      </c>
      <c r="D1025" s="180" t="s">
        <v>5938</v>
      </c>
      <c r="E1025" s="8" t="s">
        <v>209</v>
      </c>
      <c r="F1025" s="8" t="s">
        <v>564</v>
      </c>
      <c r="G1025" s="8" t="s">
        <v>565</v>
      </c>
      <c r="H1025" s="8">
        <v>29111</v>
      </c>
      <c r="I1025" s="116">
        <v>28552</v>
      </c>
      <c r="J1025" s="8">
        <v>-559</v>
      </c>
      <c r="K1025" s="8" t="s">
        <v>3510</v>
      </c>
      <c r="L1025" s="8">
        <v>27227477</v>
      </c>
      <c r="M1025" s="38">
        <v>45394</v>
      </c>
      <c r="N1025" s="38" t="s">
        <v>210</v>
      </c>
      <c r="O1025" s="8" t="s">
        <v>43</v>
      </c>
      <c r="P1025" s="8" t="s">
        <v>43</v>
      </c>
      <c r="Q1025" s="8">
        <v>1081766</v>
      </c>
      <c r="R1025" s="8">
        <v>1243987</v>
      </c>
      <c r="S1025" s="8">
        <v>162221</v>
      </c>
      <c r="T1025" s="8">
        <v>86481</v>
      </c>
      <c r="U1025" s="8">
        <v>168</v>
      </c>
      <c r="V1025" s="8" t="s">
        <v>63</v>
      </c>
      <c r="W1025" s="8" t="s">
        <v>63</v>
      </c>
      <c r="X1025" s="8" t="s">
        <v>277</v>
      </c>
      <c r="Z1025" s="8" t="s">
        <v>3529</v>
      </c>
      <c r="AA1025" s="8">
        <v>0.04</v>
      </c>
      <c r="AB1025" s="8" t="s">
        <v>552</v>
      </c>
      <c r="AC1025" s="8">
        <v>1.7000000000000001E-2</v>
      </c>
      <c r="AD1025" s="8">
        <v>49759.48</v>
      </c>
      <c r="AE1025" s="8">
        <v>7404.6845238095239</v>
      </c>
      <c r="AF1025" s="8">
        <v>21147.779000000002</v>
      </c>
      <c r="AG1025" s="8">
        <v>28552.463523809525</v>
      </c>
      <c r="AH1025" s="8">
        <v>0.03</v>
      </c>
      <c r="AI1025" s="8">
        <v>4866.63</v>
      </c>
    </row>
    <row r="1026" spans="1:35" x14ac:dyDescent="0.25">
      <c r="A1026" s="8" t="s">
        <v>2127</v>
      </c>
      <c r="B1026" s="8" t="s">
        <v>29</v>
      </c>
      <c r="C1026" s="8" t="s">
        <v>29</v>
      </c>
      <c r="D1026" s="8" t="s">
        <v>168</v>
      </c>
      <c r="E1026" s="8" t="s">
        <v>405</v>
      </c>
      <c r="F1026" s="8" t="s">
        <v>811</v>
      </c>
      <c r="G1026" s="8" t="s">
        <v>812</v>
      </c>
      <c r="H1026" s="8">
        <v>0</v>
      </c>
      <c r="I1026" s="116">
        <v>837</v>
      </c>
      <c r="J1026" s="8">
        <v>837</v>
      </c>
      <c r="K1026" s="8" t="s">
        <v>3511</v>
      </c>
      <c r="L1026" s="8">
        <v>23203797</v>
      </c>
      <c r="M1026" s="38">
        <v>45394</v>
      </c>
      <c r="N1026" s="38" t="s">
        <v>210</v>
      </c>
      <c r="O1026" s="8" t="s">
        <v>173</v>
      </c>
      <c r="P1026" s="8" t="s">
        <v>463</v>
      </c>
      <c r="Q1026" s="8">
        <v>0</v>
      </c>
      <c r="R1026" s="8">
        <v>19152</v>
      </c>
      <c r="S1026" s="8">
        <v>19152</v>
      </c>
      <c r="T1026" s="8">
        <v>17094</v>
      </c>
      <c r="U1026" s="8">
        <v>108</v>
      </c>
      <c r="V1026" s="8" t="s">
        <v>62</v>
      </c>
      <c r="W1026" s="8" t="s">
        <v>62</v>
      </c>
      <c r="X1026" s="8" t="s">
        <v>276</v>
      </c>
      <c r="Z1026" s="8" t="s">
        <v>3530</v>
      </c>
      <c r="AA1026" s="8">
        <v>0.03</v>
      </c>
      <c r="AB1026" s="8" t="s">
        <v>552</v>
      </c>
      <c r="AC1026" s="8">
        <v>2.4E-2</v>
      </c>
      <c r="AD1026" s="8">
        <v>574.55999999999995</v>
      </c>
      <c r="AE1026" s="8">
        <v>177.33333333333334</v>
      </c>
      <c r="AF1026" s="8">
        <v>459.64800000000002</v>
      </c>
      <c r="AG1026" s="8">
        <v>636.9813333333334</v>
      </c>
      <c r="AH1026" s="8">
        <v>0.06</v>
      </c>
      <c r="AI1026" s="8">
        <v>1149.1199999999999</v>
      </c>
    </row>
    <row r="1027" spans="1:35" x14ac:dyDescent="0.25">
      <c r="A1027" s="8" t="s">
        <v>2127</v>
      </c>
      <c r="B1027" s="8" t="s">
        <v>31</v>
      </c>
      <c r="C1027" s="8" t="s">
        <v>31</v>
      </c>
      <c r="D1027" s="8" t="s">
        <v>101</v>
      </c>
      <c r="E1027" s="8" t="s">
        <v>32</v>
      </c>
      <c r="F1027" s="8" t="s">
        <v>530</v>
      </c>
      <c r="G1027" s="8" t="s">
        <v>569</v>
      </c>
      <c r="H1027" s="8">
        <v>1535</v>
      </c>
      <c r="I1027" s="116">
        <v>2420</v>
      </c>
      <c r="J1027" s="8">
        <v>885</v>
      </c>
      <c r="K1027" s="8" t="s">
        <v>3531</v>
      </c>
      <c r="L1027" s="8">
        <v>29750996</v>
      </c>
      <c r="M1027" s="38">
        <v>45394</v>
      </c>
      <c r="N1027" s="38" t="s">
        <v>210</v>
      </c>
      <c r="O1027" s="8" t="s">
        <v>128</v>
      </c>
      <c r="P1027" s="8" t="s">
        <v>128</v>
      </c>
      <c r="Q1027" s="8">
        <v>42257</v>
      </c>
      <c r="R1027" s="8">
        <v>82390</v>
      </c>
      <c r="S1027" s="8">
        <v>40133</v>
      </c>
      <c r="T1027" s="8">
        <v>34913</v>
      </c>
      <c r="U1027" s="8">
        <v>144</v>
      </c>
      <c r="V1027" s="8" t="s">
        <v>63</v>
      </c>
      <c r="W1027" s="8" t="s">
        <v>63</v>
      </c>
      <c r="X1027" s="8" t="s">
        <v>277</v>
      </c>
      <c r="Z1027" s="8" t="s">
        <v>3532</v>
      </c>
      <c r="AA1027" s="8">
        <v>0.03</v>
      </c>
      <c r="AB1027" s="8" t="s">
        <v>552</v>
      </c>
      <c r="AC1027" s="8">
        <v>0.02</v>
      </c>
      <c r="AD1027" s="8">
        <v>2471.6999999999998</v>
      </c>
      <c r="AE1027" s="8">
        <v>572.15277777777783</v>
      </c>
      <c r="AF1027" s="8">
        <v>1647.8</v>
      </c>
      <c r="AG1027" s="8">
        <v>2219.9527777777776</v>
      </c>
      <c r="AH1027" s="8">
        <v>0.06</v>
      </c>
      <c r="AI1027" s="8">
        <v>2407.98</v>
      </c>
    </row>
    <row r="1028" spans="1:35" x14ac:dyDescent="0.25">
      <c r="A1028" s="8" t="s">
        <v>2127</v>
      </c>
      <c r="B1028" s="8" t="s">
        <v>31</v>
      </c>
      <c r="C1028" s="8" t="s">
        <v>31</v>
      </c>
      <c r="D1028" s="8" t="s">
        <v>101</v>
      </c>
      <c r="E1028" s="8" t="s">
        <v>456</v>
      </c>
      <c r="F1028" s="8" t="s">
        <v>3018</v>
      </c>
      <c r="G1028" s="8" t="s">
        <v>3020</v>
      </c>
      <c r="H1028" s="8">
        <v>6460</v>
      </c>
      <c r="I1028" s="116">
        <v>6820</v>
      </c>
      <c r="J1028" s="8">
        <v>360</v>
      </c>
      <c r="K1028" s="8" t="s">
        <v>3533</v>
      </c>
      <c r="L1028" s="8">
        <v>26570472</v>
      </c>
      <c r="M1028" s="38">
        <v>45395</v>
      </c>
      <c r="N1028" s="38" t="s">
        <v>210</v>
      </c>
      <c r="O1028" s="8" t="s">
        <v>43</v>
      </c>
      <c r="P1028" s="8" t="s">
        <v>43</v>
      </c>
      <c r="Q1028" s="8">
        <v>232640</v>
      </c>
      <c r="R1028" s="8">
        <v>288428</v>
      </c>
      <c r="S1028" s="8">
        <v>55788</v>
      </c>
      <c r="T1028" s="8">
        <v>37382</v>
      </c>
      <c r="U1028" s="8">
        <v>168</v>
      </c>
      <c r="V1028" s="8" t="s">
        <v>63</v>
      </c>
      <c r="W1028" s="8" t="s">
        <v>63</v>
      </c>
      <c r="X1028" s="8" t="s">
        <v>277</v>
      </c>
      <c r="Z1028" s="8" t="s">
        <v>3541</v>
      </c>
      <c r="AA1028" s="8">
        <v>0.04</v>
      </c>
      <c r="AB1028" s="8" t="s">
        <v>552</v>
      </c>
      <c r="AC1028" s="8">
        <v>1.7000000000000001E-2</v>
      </c>
      <c r="AD1028" s="8">
        <v>11537.12</v>
      </c>
      <c r="AE1028" s="8">
        <v>1716.8333333333333</v>
      </c>
      <c r="AF1028" s="8">
        <v>4903.2760000000007</v>
      </c>
      <c r="AG1028" s="8">
        <v>6620.1093333333338</v>
      </c>
      <c r="AH1028" s="8">
        <v>0.03</v>
      </c>
      <c r="AI1028" s="8">
        <v>1673.6399999999999</v>
      </c>
    </row>
    <row r="1029" spans="1:35" x14ac:dyDescent="0.25">
      <c r="A1029" s="8" t="s">
        <v>2127</v>
      </c>
      <c r="B1029" s="8" t="s">
        <v>49</v>
      </c>
      <c r="C1029" s="8" t="s">
        <v>49</v>
      </c>
      <c r="D1029" s="8" t="s">
        <v>133</v>
      </c>
      <c r="E1029" s="8" t="s">
        <v>929</v>
      </c>
      <c r="F1029" s="8" t="s">
        <v>3080</v>
      </c>
      <c r="G1029" s="8" t="s">
        <v>3081</v>
      </c>
      <c r="H1029" s="8">
        <v>0</v>
      </c>
      <c r="I1029" s="116">
        <v>2693</v>
      </c>
      <c r="J1029" s="8">
        <v>2693</v>
      </c>
      <c r="K1029" s="8" t="s">
        <v>3534</v>
      </c>
      <c r="L1029" s="8">
        <v>23788134</v>
      </c>
      <c r="M1029" s="38">
        <v>45395</v>
      </c>
      <c r="N1029" s="38" t="s">
        <v>210</v>
      </c>
      <c r="O1029" s="8" t="s">
        <v>43</v>
      </c>
      <c r="P1029" s="8" t="s">
        <v>43</v>
      </c>
      <c r="Q1029" s="8">
        <v>0</v>
      </c>
      <c r="R1029" s="8">
        <v>108617</v>
      </c>
      <c r="S1029" s="8">
        <v>108617</v>
      </c>
      <c r="T1029" s="8">
        <v>31509</v>
      </c>
      <c r="U1029" s="8">
        <v>168</v>
      </c>
      <c r="V1029" s="8" t="s">
        <v>64</v>
      </c>
      <c r="W1029" s="8" t="s">
        <v>64</v>
      </c>
      <c r="X1029" s="8" t="s">
        <v>276</v>
      </c>
      <c r="Y1029" s="8" t="s">
        <v>673</v>
      </c>
      <c r="Z1029" s="8" t="s">
        <v>3542</v>
      </c>
      <c r="AA1029" s="8">
        <v>0.04</v>
      </c>
      <c r="AB1029" s="8" t="s">
        <v>552</v>
      </c>
      <c r="AC1029" s="8">
        <v>1.7000000000000001E-2</v>
      </c>
      <c r="AD1029" s="8">
        <v>4344.68</v>
      </c>
      <c r="AE1029" s="8">
        <v>646.52976190476193</v>
      </c>
      <c r="AF1029" s="8">
        <v>1846.489</v>
      </c>
      <c r="AG1029" s="8">
        <v>2493.018761904762</v>
      </c>
      <c r="AH1029" s="8">
        <v>0.03</v>
      </c>
      <c r="AI1029" s="8">
        <v>3258.5099999999998</v>
      </c>
    </row>
    <row r="1030" spans="1:35" x14ac:dyDescent="0.25">
      <c r="A1030" s="8" t="s">
        <v>2127</v>
      </c>
      <c r="B1030" s="8" t="s">
        <v>45</v>
      </c>
      <c r="C1030" s="8" t="s">
        <v>184</v>
      </c>
      <c r="D1030" s="180" t="s">
        <v>101</v>
      </c>
      <c r="E1030" s="8" t="s">
        <v>212</v>
      </c>
      <c r="F1030" s="8" t="s">
        <v>731</v>
      </c>
      <c r="G1030" s="8" t="s">
        <v>733</v>
      </c>
      <c r="H1030" s="8">
        <v>0</v>
      </c>
      <c r="I1030" s="116">
        <v>3480</v>
      </c>
      <c r="J1030" s="8">
        <v>3480</v>
      </c>
      <c r="K1030" s="8" t="s">
        <v>3535</v>
      </c>
      <c r="L1030" s="8">
        <v>12740545</v>
      </c>
      <c r="M1030" s="38">
        <v>45395</v>
      </c>
      <c r="N1030" s="38" t="s">
        <v>210</v>
      </c>
      <c r="O1030" s="8" t="s">
        <v>21</v>
      </c>
      <c r="P1030" s="8" t="s">
        <v>21</v>
      </c>
      <c r="Q1030" s="8">
        <v>0</v>
      </c>
      <c r="R1030" s="8">
        <v>90867</v>
      </c>
      <c r="S1030" s="8">
        <v>90867</v>
      </c>
      <c r="T1030" s="8">
        <v>82177</v>
      </c>
      <c r="U1030" s="8">
        <v>96</v>
      </c>
      <c r="V1030" s="8" t="s">
        <v>62</v>
      </c>
      <c r="W1030" s="8" t="s">
        <v>62</v>
      </c>
      <c r="X1030" s="8" t="s">
        <v>276</v>
      </c>
      <c r="Z1030" s="8" t="s">
        <v>3543</v>
      </c>
      <c r="AA1030" s="8">
        <v>0.03</v>
      </c>
      <c r="AB1030" s="8" t="s">
        <v>552</v>
      </c>
      <c r="AC1030" s="8">
        <v>2.7E-2</v>
      </c>
      <c r="AD1030" s="8">
        <v>2726.0099999999998</v>
      </c>
      <c r="AE1030" s="8">
        <v>946.53125</v>
      </c>
      <c r="AF1030" s="8">
        <v>2453.4090000000001</v>
      </c>
      <c r="AG1030" s="8">
        <v>3399.9402500000001</v>
      </c>
      <c r="AH1030" s="8">
        <v>0.06</v>
      </c>
      <c r="AI1030" s="8">
        <v>5452.0199999999995</v>
      </c>
    </row>
    <row r="1031" spans="1:35" x14ac:dyDescent="0.25">
      <c r="A1031" s="8" t="s">
        <v>2127</v>
      </c>
      <c r="B1031" s="8" t="s">
        <v>29</v>
      </c>
      <c r="C1031" s="8" t="s">
        <v>29</v>
      </c>
      <c r="D1031" s="8" t="s">
        <v>168</v>
      </c>
      <c r="E1031" s="8" t="s">
        <v>455</v>
      </c>
      <c r="F1031" s="8" t="s">
        <v>1220</v>
      </c>
      <c r="G1031" s="8" t="s">
        <v>2033</v>
      </c>
      <c r="H1031" s="8">
        <v>0</v>
      </c>
      <c r="I1031" s="116">
        <v>4900</v>
      </c>
      <c r="J1031" s="8">
        <v>4900</v>
      </c>
      <c r="K1031" s="8" t="s">
        <v>3536</v>
      </c>
      <c r="L1031" s="8">
        <v>29654880</v>
      </c>
      <c r="M1031" s="38">
        <v>45395</v>
      </c>
      <c r="N1031" s="38" t="s">
        <v>210</v>
      </c>
      <c r="O1031" s="8" t="s">
        <v>43</v>
      </c>
      <c r="P1031" s="8" t="s">
        <v>43</v>
      </c>
      <c r="Q1031" s="8">
        <v>0</v>
      </c>
      <c r="R1031" s="8">
        <v>213489</v>
      </c>
      <c r="S1031" s="8">
        <v>213489</v>
      </c>
      <c r="T1031" s="8">
        <v>86048</v>
      </c>
      <c r="U1031" s="8">
        <v>168</v>
      </c>
      <c r="V1031" s="8" t="s">
        <v>64</v>
      </c>
      <c r="W1031" s="8" t="s">
        <v>64</v>
      </c>
      <c r="X1031" s="8" t="s">
        <v>276</v>
      </c>
      <c r="Y1031" s="8" t="s">
        <v>672</v>
      </c>
      <c r="Z1031" s="8" t="s">
        <v>3544</v>
      </c>
      <c r="AA1031" s="8">
        <v>0.04</v>
      </c>
      <c r="AB1031" s="8" t="s">
        <v>552</v>
      </c>
      <c r="AC1031" s="8">
        <v>1.7000000000000001E-2</v>
      </c>
      <c r="AD1031" s="8">
        <v>8539.56</v>
      </c>
      <c r="AE1031" s="8">
        <v>1270.7678571428571</v>
      </c>
      <c r="AF1031" s="8">
        <v>3629.3130000000001</v>
      </c>
      <c r="AG1031" s="8">
        <v>4900.080857142857</v>
      </c>
      <c r="AH1031" s="8">
        <v>0.03</v>
      </c>
      <c r="AI1031" s="8">
        <v>6404.67</v>
      </c>
    </row>
    <row r="1032" spans="1:35" x14ac:dyDescent="0.25">
      <c r="A1032" s="8" t="s">
        <v>2127</v>
      </c>
      <c r="B1032" s="8" t="s">
        <v>44</v>
      </c>
      <c r="C1032" s="8" t="s">
        <v>37</v>
      </c>
      <c r="D1032" s="8" t="s">
        <v>99</v>
      </c>
      <c r="E1032" s="8" t="s">
        <v>459</v>
      </c>
      <c r="F1032" s="8" t="s">
        <v>939</v>
      </c>
      <c r="G1032" s="8" t="s">
        <v>638</v>
      </c>
      <c r="H1032" s="8">
        <v>3183</v>
      </c>
      <c r="I1032" s="116">
        <v>3870</v>
      </c>
      <c r="J1032" s="8">
        <v>687</v>
      </c>
      <c r="K1032" s="8" t="s">
        <v>3537</v>
      </c>
      <c r="L1032" s="8">
        <v>22417620</v>
      </c>
      <c r="M1032" s="38">
        <v>45395</v>
      </c>
      <c r="N1032" s="38" t="s">
        <v>210</v>
      </c>
      <c r="O1032" s="8" t="s">
        <v>43</v>
      </c>
      <c r="P1032" s="8" t="s">
        <v>43</v>
      </c>
      <c r="Q1032" s="8">
        <v>93417</v>
      </c>
      <c r="R1032" s="8">
        <v>159898</v>
      </c>
      <c r="S1032" s="8">
        <v>66481</v>
      </c>
      <c r="T1032" s="8">
        <v>55786</v>
      </c>
      <c r="U1032" s="8">
        <v>168</v>
      </c>
      <c r="V1032" s="8" t="s">
        <v>63</v>
      </c>
      <c r="W1032" s="8" t="s">
        <v>63</v>
      </c>
      <c r="X1032" s="8" t="s">
        <v>277</v>
      </c>
      <c r="Z1032" s="8" t="s">
        <v>3545</v>
      </c>
      <c r="AA1032" s="8">
        <v>0.04</v>
      </c>
      <c r="AB1032" s="8" t="s">
        <v>552</v>
      </c>
      <c r="AC1032" s="8">
        <v>1.7000000000000001E-2</v>
      </c>
      <c r="AD1032" s="8">
        <v>6395.92</v>
      </c>
      <c r="AE1032" s="8">
        <v>951.77380952380952</v>
      </c>
      <c r="AF1032" s="8">
        <v>2718.2660000000001</v>
      </c>
      <c r="AG1032" s="8">
        <v>3670.0398095238097</v>
      </c>
      <c r="AH1032" s="8">
        <v>0.03</v>
      </c>
      <c r="AI1032" s="8">
        <v>1994.4299999999998</v>
      </c>
    </row>
    <row r="1033" spans="1:35" x14ac:dyDescent="0.25">
      <c r="A1033" s="8" t="s">
        <v>2127</v>
      </c>
      <c r="B1033" s="8" t="s">
        <v>23</v>
      </c>
      <c r="C1033" s="8" t="s">
        <v>23</v>
      </c>
      <c r="D1033" s="180" t="s">
        <v>5937</v>
      </c>
      <c r="E1033" s="8" t="s">
        <v>211</v>
      </c>
      <c r="F1033" s="8" t="s">
        <v>848</v>
      </c>
      <c r="G1033" s="8" t="s">
        <v>640</v>
      </c>
      <c r="H1033" s="8">
        <v>12571</v>
      </c>
      <c r="I1033" s="116">
        <v>12360</v>
      </c>
      <c r="J1033" s="8">
        <v>-211</v>
      </c>
      <c r="K1033" s="8" t="s">
        <v>1761</v>
      </c>
      <c r="L1033" s="8">
        <v>23679782</v>
      </c>
      <c r="M1033" s="38">
        <v>45395</v>
      </c>
      <c r="N1033" s="38" t="s">
        <v>210</v>
      </c>
      <c r="O1033" s="8" t="s">
        <v>43</v>
      </c>
      <c r="P1033" s="8" t="s">
        <v>43</v>
      </c>
      <c r="Q1033" s="8">
        <v>463812</v>
      </c>
      <c r="R1033" s="8">
        <v>538515</v>
      </c>
      <c r="S1033" s="8">
        <v>74703</v>
      </c>
      <c r="T1033" s="8">
        <v>41291</v>
      </c>
      <c r="U1033" s="8">
        <v>168</v>
      </c>
      <c r="V1033" s="8" t="s">
        <v>63</v>
      </c>
      <c r="W1033" s="8" t="s">
        <v>63</v>
      </c>
      <c r="X1033" s="8" t="s">
        <v>277</v>
      </c>
      <c r="Z1033" s="8" t="s">
        <v>3546</v>
      </c>
      <c r="AA1033" s="8">
        <v>0.04</v>
      </c>
      <c r="AB1033" s="8" t="s">
        <v>552</v>
      </c>
      <c r="AC1033" s="8">
        <v>1.7000000000000001E-2</v>
      </c>
      <c r="AD1033" s="8">
        <v>21540.600000000002</v>
      </c>
      <c r="AE1033" s="8">
        <v>3205.4464285714284</v>
      </c>
      <c r="AF1033" s="8">
        <v>9154.755000000001</v>
      </c>
      <c r="AG1033" s="8">
        <v>12360.201428571429</v>
      </c>
      <c r="AH1033" s="8">
        <v>0.03</v>
      </c>
      <c r="AI1033" s="8">
        <v>2241.0899999999997</v>
      </c>
    </row>
    <row r="1034" spans="1:35" x14ac:dyDescent="0.25">
      <c r="A1034" s="8" t="s">
        <v>2127</v>
      </c>
      <c r="B1034" s="8" t="s">
        <v>20</v>
      </c>
      <c r="C1034" s="8" t="s">
        <v>184</v>
      </c>
      <c r="D1034" s="180" t="s">
        <v>101</v>
      </c>
      <c r="E1034" s="8" t="s">
        <v>206</v>
      </c>
      <c r="F1034" s="8" t="s">
        <v>3047</v>
      </c>
      <c r="G1034" s="8" t="s">
        <v>3548</v>
      </c>
      <c r="H1034" s="8">
        <v>0</v>
      </c>
      <c r="I1034" s="116">
        <v>14869</v>
      </c>
      <c r="J1034" s="8">
        <v>14869</v>
      </c>
      <c r="K1034" s="8" t="s">
        <v>3036</v>
      </c>
      <c r="L1034" s="8">
        <v>28614251</v>
      </c>
      <c r="M1034" s="38">
        <v>45395</v>
      </c>
      <c r="N1034" s="38" t="s">
        <v>210</v>
      </c>
      <c r="O1034" s="8" t="s">
        <v>43</v>
      </c>
      <c r="P1034" s="8" t="s">
        <v>43</v>
      </c>
      <c r="Q1034" s="8">
        <v>0</v>
      </c>
      <c r="R1034" s="8">
        <v>639116</v>
      </c>
      <c r="S1034" s="8">
        <v>639116</v>
      </c>
      <c r="T1034" s="8">
        <v>36886</v>
      </c>
      <c r="U1034" s="8">
        <v>168</v>
      </c>
      <c r="V1034" s="8" t="s">
        <v>64</v>
      </c>
      <c r="W1034" s="8" t="s">
        <v>64</v>
      </c>
      <c r="X1034" s="8" t="s">
        <v>276</v>
      </c>
      <c r="Y1034" s="8" t="s">
        <v>3085</v>
      </c>
      <c r="Z1034" s="8" t="s">
        <v>3547</v>
      </c>
      <c r="AA1034" s="8">
        <v>0.04</v>
      </c>
      <c r="AB1034" s="8" t="s">
        <v>552</v>
      </c>
      <c r="AC1034" s="8">
        <v>1.7000000000000001E-2</v>
      </c>
      <c r="AD1034" s="8">
        <v>25564.639999999999</v>
      </c>
      <c r="AE1034" s="8">
        <v>3804.2619047619046</v>
      </c>
      <c r="AF1034" s="8">
        <v>10864.972000000002</v>
      </c>
      <c r="AG1034" s="8">
        <v>14669.233904761906</v>
      </c>
      <c r="AH1034" s="8">
        <v>0.03</v>
      </c>
      <c r="AI1034" s="8">
        <v>19173.48</v>
      </c>
    </row>
    <row r="1035" spans="1:35" x14ac:dyDescent="0.25">
      <c r="A1035" s="8" t="s">
        <v>2127</v>
      </c>
      <c r="B1035" s="8" t="s">
        <v>38</v>
      </c>
      <c r="C1035" s="8" t="s">
        <v>38</v>
      </c>
      <c r="D1035" s="8" t="s">
        <v>101</v>
      </c>
      <c r="E1035" s="8" t="s">
        <v>3538</v>
      </c>
      <c r="F1035" s="8" t="s">
        <v>3539</v>
      </c>
      <c r="G1035" s="8" t="s">
        <v>3550</v>
      </c>
      <c r="H1035" s="8">
        <v>0</v>
      </c>
      <c r="I1035" s="116">
        <v>7760</v>
      </c>
      <c r="J1035" s="8">
        <v>7760</v>
      </c>
      <c r="K1035" s="8" t="s">
        <v>3540</v>
      </c>
      <c r="L1035" s="8">
        <v>12536228</v>
      </c>
      <c r="M1035" s="38">
        <v>45395</v>
      </c>
      <c r="N1035" s="38" t="s">
        <v>210</v>
      </c>
      <c r="O1035" s="8" t="s">
        <v>148</v>
      </c>
      <c r="P1035" s="8" t="s">
        <v>260</v>
      </c>
      <c r="Q1035" s="8">
        <v>0</v>
      </c>
      <c r="R1035" s="8">
        <v>207392</v>
      </c>
      <c r="S1035" s="8">
        <v>207392</v>
      </c>
      <c r="T1035" s="8">
        <v>195922</v>
      </c>
      <c r="U1035" s="8">
        <v>96</v>
      </c>
      <c r="V1035" s="8" t="s">
        <v>62</v>
      </c>
      <c r="W1035" s="8" t="s">
        <v>62</v>
      </c>
      <c r="X1035" s="8" t="s">
        <v>276</v>
      </c>
      <c r="Z1035" s="8" t="s">
        <v>3549</v>
      </c>
      <c r="AA1035" s="8">
        <v>0.03</v>
      </c>
      <c r="AB1035" s="8" t="s">
        <v>552</v>
      </c>
      <c r="AC1035" s="8">
        <v>2.7E-2</v>
      </c>
      <c r="AD1035" s="8">
        <v>6221.76</v>
      </c>
      <c r="AE1035" s="8">
        <v>2160.3333333333335</v>
      </c>
      <c r="AF1035" s="8">
        <v>5599.5839999999998</v>
      </c>
      <c r="AG1035" s="8">
        <v>7759.9173333333329</v>
      </c>
      <c r="AH1035" s="8">
        <v>0.06</v>
      </c>
      <c r="AI1035" s="8">
        <v>12443.52</v>
      </c>
    </row>
    <row r="1036" spans="1:35" x14ac:dyDescent="0.25">
      <c r="A1036" s="8" t="s">
        <v>2127</v>
      </c>
      <c r="B1036" s="8" t="s">
        <v>37</v>
      </c>
      <c r="C1036" s="8" t="s">
        <v>37</v>
      </c>
      <c r="D1036" s="8" t="s">
        <v>99</v>
      </c>
      <c r="E1036" s="8" t="s">
        <v>438</v>
      </c>
      <c r="F1036" s="8" t="s">
        <v>562</v>
      </c>
      <c r="G1036" s="8" t="s">
        <v>563</v>
      </c>
      <c r="H1036" s="8">
        <v>0</v>
      </c>
      <c r="I1036" s="116">
        <v>6900</v>
      </c>
      <c r="J1036" s="8">
        <v>6900</v>
      </c>
      <c r="K1036" s="8" t="s">
        <v>3224</v>
      </c>
      <c r="L1036" s="8">
        <v>23746847</v>
      </c>
      <c r="M1036" s="38">
        <v>45394</v>
      </c>
      <c r="N1036" s="38" t="s">
        <v>210</v>
      </c>
      <c r="O1036" s="8" t="s">
        <v>148</v>
      </c>
      <c r="P1036" s="8" t="s">
        <v>537</v>
      </c>
      <c r="Q1036" s="8">
        <v>0</v>
      </c>
      <c r="R1036" s="8">
        <v>300627</v>
      </c>
      <c r="S1036" s="8">
        <v>300627</v>
      </c>
      <c r="T1036" s="8">
        <v>85375</v>
      </c>
      <c r="U1036" s="8">
        <v>168</v>
      </c>
      <c r="V1036" s="8" t="s">
        <v>64</v>
      </c>
      <c r="W1036" s="8" t="s">
        <v>64</v>
      </c>
      <c r="X1036" s="8" t="s">
        <v>276</v>
      </c>
      <c r="Y1036" s="8" t="s">
        <v>3465</v>
      </c>
      <c r="Z1036" s="8" t="s">
        <v>3238</v>
      </c>
      <c r="AA1036" s="8">
        <v>0.04</v>
      </c>
      <c r="AB1036" s="8" t="s">
        <v>552</v>
      </c>
      <c r="AC1036" s="8">
        <v>1.7000000000000001E-2</v>
      </c>
      <c r="AD1036" s="8">
        <v>12025.08</v>
      </c>
      <c r="AE1036" s="8">
        <v>1789.4464285714287</v>
      </c>
      <c r="AF1036" s="8">
        <v>5110.6590000000006</v>
      </c>
      <c r="AG1036" s="8">
        <v>6900.105428571429</v>
      </c>
      <c r="AH1036" s="8">
        <v>0.03</v>
      </c>
      <c r="AI1036" s="8">
        <v>9018.81</v>
      </c>
    </row>
    <row r="1037" spans="1:35" x14ac:dyDescent="0.25">
      <c r="A1037" s="8" t="s">
        <v>2127</v>
      </c>
      <c r="B1037" s="8" t="s">
        <v>184</v>
      </c>
      <c r="C1037" s="8" t="s">
        <v>184</v>
      </c>
      <c r="D1037" s="180" t="s">
        <v>101</v>
      </c>
      <c r="E1037" s="8" t="s">
        <v>417</v>
      </c>
      <c r="F1037" s="8" t="s">
        <v>496</v>
      </c>
      <c r="G1037" s="8" t="s">
        <v>700</v>
      </c>
      <c r="H1037" s="8">
        <v>0</v>
      </c>
      <c r="I1037" s="116">
        <v>10738</v>
      </c>
      <c r="J1037" s="8">
        <v>10738</v>
      </c>
      <c r="K1037" s="8" t="s">
        <v>2854</v>
      </c>
      <c r="L1037" s="8">
        <v>34982052</v>
      </c>
      <c r="M1037" s="38">
        <v>45395</v>
      </c>
      <c r="N1037" s="38" t="s">
        <v>210</v>
      </c>
      <c r="O1037" s="8" t="s">
        <v>148</v>
      </c>
      <c r="P1037" s="8" t="s">
        <v>225</v>
      </c>
      <c r="Q1037" s="8">
        <v>0</v>
      </c>
      <c r="R1037" s="8">
        <v>467845</v>
      </c>
      <c r="S1037" s="8">
        <v>467845</v>
      </c>
      <c r="T1037" s="8">
        <v>38066</v>
      </c>
      <c r="U1037" s="8">
        <v>168</v>
      </c>
      <c r="V1037" s="8" t="s">
        <v>64</v>
      </c>
      <c r="W1037" s="8" t="s">
        <v>64</v>
      </c>
      <c r="X1037" s="8" t="s">
        <v>276</v>
      </c>
      <c r="Y1037" s="8" t="s">
        <v>3085</v>
      </c>
      <c r="Z1037" s="8" t="s">
        <v>2902</v>
      </c>
      <c r="AA1037" s="8">
        <v>0.04</v>
      </c>
      <c r="AB1037" s="8" t="s">
        <v>552</v>
      </c>
      <c r="AC1037" s="8">
        <v>1.7000000000000001E-2</v>
      </c>
      <c r="AD1037" s="8">
        <v>18713.8</v>
      </c>
      <c r="AE1037" s="8">
        <v>2784.7916666666665</v>
      </c>
      <c r="AF1037" s="8">
        <v>7953.3650000000007</v>
      </c>
      <c r="AG1037" s="8">
        <v>10738.156666666668</v>
      </c>
      <c r="AH1037" s="8">
        <v>0.03</v>
      </c>
      <c r="AI1037" s="8">
        <v>14035.35</v>
      </c>
    </row>
    <row r="1038" spans="1:35" x14ac:dyDescent="0.25">
      <c r="A1038" s="8" t="s">
        <v>2127</v>
      </c>
      <c r="B1038" s="8" t="s">
        <v>24</v>
      </c>
      <c r="C1038" s="8" t="s">
        <v>24</v>
      </c>
      <c r="D1038" s="8" t="s">
        <v>420</v>
      </c>
      <c r="E1038" s="8" t="s">
        <v>200</v>
      </c>
      <c r="F1038" s="8" t="s">
        <v>2582</v>
      </c>
      <c r="G1038" s="8" t="s">
        <v>2585</v>
      </c>
      <c r="H1038" s="8">
        <v>0</v>
      </c>
      <c r="I1038" s="116">
        <v>5490</v>
      </c>
      <c r="J1038" s="8">
        <v>5490</v>
      </c>
      <c r="K1038" s="8" t="s">
        <v>2411</v>
      </c>
      <c r="L1038" s="8">
        <v>23523993</v>
      </c>
      <c r="M1038" s="38">
        <v>45397</v>
      </c>
      <c r="N1038" s="38" t="s">
        <v>197</v>
      </c>
      <c r="O1038" s="8" t="s">
        <v>148</v>
      </c>
      <c r="P1038" s="8" t="s">
        <v>287</v>
      </c>
      <c r="Q1038" s="8">
        <v>0</v>
      </c>
      <c r="R1038" s="8">
        <v>230481</v>
      </c>
      <c r="S1038" s="8">
        <v>230481</v>
      </c>
      <c r="T1038" s="8">
        <v>52346</v>
      </c>
      <c r="U1038" s="8">
        <v>168</v>
      </c>
      <c r="V1038" s="8" t="s">
        <v>64</v>
      </c>
      <c r="W1038" s="8" t="s">
        <v>64</v>
      </c>
      <c r="X1038" s="8" t="s">
        <v>276</v>
      </c>
      <c r="Y1038" s="8" t="s">
        <v>3465</v>
      </c>
      <c r="Z1038" s="8" t="s">
        <v>2433</v>
      </c>
      <c r="AA1038" s="8">
        <v>0.04</v>
      </c>
      <c r="AB1038" s="8" t="s">
        <v>552</v>
      </c>
      <c r="AC1038" s="8">
        <v>1.7000000000000001E-2</v>
      </c>
      <c r="AD1038" s="8">
        <v>9219.24</v>
      </c>
      <c r="AE1038" s="8">
        <v>1371.9107142857142</v>
      </c>
      <c r="AF1038" s="8">
        <v>3918.1770000000001</v>
      </c>
      <c r="AG1038" s="8">
        <v>5290.0877142857144</v>
      </c>
      <c r="AH1038" s="8">
        <v>0.03</v>
      </c>
      <c r="AI1038" s="8">
        <v>6914.4299999999994</v>
      </c>
    </row>
    <row r="1039" spans="1:35" x14ac:dyDescent="0.25">
      <c r="A1039" s="8" t="s">
        <v>2127</v>
      </c>
      <c r="B1039" s="8" t="s">
        <v>44</v>
      </c>
      <c r="C1039" s="8" t="s">
        <v>37</v>
      </c>
      <c r="D1039" s="8" t="s">
        <v>99</v>
      </c>
      <c r="E1039" s="8" t="s">
        <v>459</v>
      </c>
      <c r="F1039" s="8" t="s">
        <v>889</v>
      </c>
      <c r="H1039" s="8">
        <v>2320</v>
      </c>
      <c r="I1039" s="116">
        <v>2680</v>
      </c>
      <c r="J1039" s="8">
        <v>360</v>
      </c>
      <c r="K1039" s="8" t="s">
        <v>3551</v>
      </c>
      <c r="L1039" s="8">
        <v>4659692</v>
      </c>
      <c r="M1039" s="38">
        <v>45397</v>
      </c>
      <c r="N1039" s="38" t="s">
        <v>197</v>
      </c>
      <c r="O1039" s="8" t="s">
        <v>148</v>
      </c>
      <c r="P1039" s="8" t="s">
        <v>252</v>
      </c>
      <c r="Q1039" s="8">
        <v>0</v>
      </c>
      <c r="R1039" s="8">
        <v>108051</v>
      </c>
      <c r="S1039" s="8">
        <v>108051</v>
      </c>
      <c r="T1039" s="8">
        <v>14847</v>
      </c>
      <c r="U1039" s="8">
        <v>168</v>
      </c>
      <c r="V1039" s="8" t="s">
        <v>63</v>
      </c>
      <c r="W1039" s="8" t="s">
        <v>63</v>
      </c>
      <c r="X1039" s="8" t="s">
        <v>277</v>
      </c>
      <c r="Z1039" s="8" t="s">
        <v>3553</v>
      </c>
      <c r="AA1039" s="8">
        <v>0.04</v>
      </c>
      <c r="AB1039" s="8" t="s">
        <v>552</v>
      </c>
      <c r="AC1039" s="8">
        <v>1.7000000000000001E-2</v>
      </c>
      <c r="AD1039" s="8">
        <v>4322.04</v>
      </c>
      <c r="AE1039" s="8">
        <v>643.16071428571433</v>
      </c>
      <c r="AF1039" s="8">
        <v>1836.8670000000002</v>
      </c>
      <c r="AG1039" s="8">
        <v>2480.0277142857144</v>
      </c>
      <c r="AH1039" s="8">
        <v>0.03</v>
      </c>
      <c r="AI1039" s="8">
        <v>3241.5299999999997</v>
      </c>
    </row>
    <row r="1040" spans="1:35" x14ac:dyDescent="0.25">
      <c r="A1040" s="8" t="s">
        <v>2127</v>
      </c>
      <c r="B1040" s="8" t="s">
        <v>29</v>
      </c>
      <c r="C1040" s="8" t="s">
        <v>29</v>
      </c>
      <c r="D1040" s="8" t="s">
        <v>168</v>
      </c>
      <c r="E1040" s="8" t="s">
        <v>455</v>
      </c>
      <c r="F1040" s="8" t="s">
        <v>3390</v>
      </c>
      <c r="G1040" s="8" t="s">
        <v>3554</v>
      </c>
      <c r="H1040" s="8">
        <v>0</v>
      </c>
      <c r="I1040" s="116">
        <v>11348</v>
      </c>
      <c r="J1040" s="8">
        <v>11348</v>
      </c>
      <c r="K1040" s="8" t="s">
        <v>3552</v>
      </c>
      <c r="L1040" s="8">
        <v>21540308</v>
      </c>
      <c r="M1040" s="38">
        <v>45397</v>
      </c>
      <c r="N1040" s="38" t="s">
        <v>197</v>
      </c>
      <c r="O1040" s="8" t="s">
        <v>43</v>
      </c>
      <c r="P1040" s="8" t="s">
        <v>43</v>
      </c>
      <c r="Q1040" s="8">
        <v>0</v>
      </c>
      <c r="R1040" s="8">
        <v>383689</v>
      </c>
      <c r="S1040" s="8">
        <v>383689</v>
      </c>
      <c r="T1040" s="8">
        <v>19588</v>
      </c>
      <c r="U1040" s="8">
        <v>132</v>
      </c>
      <c r="V1040" s="8" t="s">
        <v>64</v>
      </c>
      <c r="W1040" s="8" t="s">
        <v>64</v>
      </c>
      <c r="X1040" s="8" t="s">
        <v>276</v>
      </c>
      <c r="Y1040" s="8" t="s">
        <v>662</v>
      </c>
      <c r="Z1040" s="8" t="s">
        <v>3391</v>
      </c>
      <c r="AA1040" s="8">
        <v>0.03</v>
      </c>
      <c r="AB1040" s="8" t="s">
        <v>552</v>
      </c>
      <c r="AC1040" s="8">
        <v>2.1999999999999999E-2</v>
      </c>
      <c r="AD1040" s="8">
        <v>11510.67</v>
      </c>
      <c r="AE1040" s="8">
        <v>2906.7348484848485</v>
      </c>
      <c r="AF1040" s="8">
        <v>8441.1579999999994</v>
      </c>
      <c r="AG1040" s="8">
        <v>11347.892848484847</v>
      </c>
      <c r="AH1040" s="8">
        <v>0.06</v>
      </c>
      <c r="AI1040" s="8">
        <v>23021.34</v>
      </c>
    </row>
    <row r="1041" spans="1:35" x14ac:dyDescent="0.25">
      <c r="A1041" s="8" t="s">
        <v>2127</v>
      </c>
      <c r="B1041" s="8" t="s">
        <v>37</v>
      </c>
      <c r="C1041" s="8" t="s">
        <v>37</v>
      </c>
      <c r="D1041" s="8" t="s">
        <v>99</v>
      </c>
      <c r="E1041" s="8" t="s">
        <v>438</v>
      </c>
      <c r="F1041" s="8" t="s">
        <v>677</v>
      </c>
      <c r="G1041" s="8" t="s">
        <v>654</v>
      </c>
      <c r="H1041" s="8">
        <v>5542</v>
      </c>
      <c r="I1041" s="116">
        <v>5400</v>
      </c>
      <c r="J1041" s="8">
        <v>-142</v>
      </c>
      <c r="K1041" s="8" t="s">
        <v>1495</v>
      </c>
      <c r="L1041" s="8">
        <v>29199674</v>
      </c>
      <c r="M1041" s="38">
        <v>45397</v>
      </c>
      <c r="N1041" s="38" t="s">
        <v>197</v>
      </c>
      <c r="O1041" s="8" t="s">
        <v>43</v>
      </c>
      <c r="P1041" s="8" t="s">
        <v>43</v>
      </c>
      <c r="Q1041" s="8">
        <v>101739</v>
      </c>
      <c r="R1041" s="8">
        <v>138974</v>
      </c>
      <c r="S1041" s="8">
        <v>37235</v>
      </c>
      <c r="T1041" s="8">
        <v>29000</v>
      </c>
      <c r="U1041" s="8">
        <v>96</v>
      </c>
      <c r="V1041" s="8" t="s">
        <v>63</v>
      </c>
      <c r="W1041" s="8" t="s">
        <v>63</v>
      </c>
      <c r="X1041" s="8" t="s">
        <v>277</v>
      </c>
      <c r="Z1041" s="8" t="s">
        <v>3555</v>
      </c>
      <c r="AA1041" s="8">
        <v>0.03</v>
      </c>
      <c r="AB1041" s="8" t="s">
        <v>552</v>
      </c>
      <c r="AC1041" s="8">
        <v>2.7E-2</v>
      </c>
      <c r="AD1041" s="8">
        <v>4169.22</v>
      </c>
      <c r="AE1041" s="8">
        <v>1447.6458333333333</v>
      </c>
      <c r="AF1041" s="8">
        <v>3752.2979999999998</v>
      </c>
      <c r="AG1041" s="8">
        <v>5199.9438333333328</v>
      </c>
      <c r="AH1041" s="8">
        <v>0.06</v>
      </c>
      <c r="AI1041" s="8">
        <v>2234.1</v>
      </c>
    </row>
    <row r="1042" spans="1:35" x14ac:dyDescent="0.25">
      <c r="A1042" s="8" t="s">
        <v>2127</v>
      </c>
      <c r="B1042" s="8" t="s">
        <v>184</v>
      </c>
      <c r="C1042" s="8" t="s">
        <v>184</v>
      </c>
      <c r="D1042" s="180" t="s">
        <v>101</v>
      </c>
      <c r="E1042" s="8" t="s">
        <v>417</v>
      </c>
      <c r="F1042" s="8" t="s">
        <v>880</v>
      </c>
      <c r="G1042" s="8" t="s">
        <v>669</v>
      </c>
      <c r="H1042" s="8">
        <v>0</v>
      </c>
      <c r="I1042" s="116">
        <v>33363</v>
      </c>
      <c r="J1042" s="8">
        <v>33363</v>
      </c>
      <c r="K1042" s="8" t="s">
        <v>908</v>
      </c>
      <c r="L1042" s="8">
        <v>22971209</v>
      </c>
      <c r="M1042" s="38">
        <v>45397</v>
      </c>
      <c r="N1042" s="38" t="s">
        <v>197</v>
      </c>
      <c r="O1042" s="8" t="s">
        <v>173</v>
      </c>
      <c r="P1042" s="8" t="s">
        <v>352</v>
      </c>
      <c r="Q1042" s="8">
        <v>0</v>
      </c>
      <c r="R1042" s="8">
        <v>1453598</v>
      </c>
      <c r="S1042" s="8">
        <v>1453598</v>
      </c>
      <c r="T1042" s="8">
        <v>85797</v>
      </c>
      <c r="U1042" s="8">
        <v>168</v>
      </c>
      <c r="V1042" s="8" t="s">
        <v>64</v>
      </c>
      <c r="W1042" s="8" t="s">
        <v>64</v>
      </c>
      <c r="X1042" s="8" t="s">
        <v>276</v>
      </c>
      <c r="Y1042" s="8" t="s">
        <v>3085</v>
      </c>
      <c r="Z1042" s="8" t="s">
        <v>2992</v>
      </c>
      <c r="AA1042" s="8">
        <v>0.04</v>
      </c>
      <c r="AB1042" s="8" t="s">
        <v>552</v>
      </c>
      <c r="AC1042" s="8">
        <v>1.7000000000000001E-2</v>
      </c>
      <c r="AD1042" s="8">
        <v>58143.92</v>
      </c>
      <c r="AE1042" s="8">
        <v>8652.3690476190477</v>
      </c>
      <c r="AF1042" s="8">
        <v>24711.166000000001</v>
      </c>
      <c r="AG1042" s="8">
        <v>33363.535047619051</v>
      </c>
      <c r="AH1042" s="8">
        <v>0.03</v>
      </c>
      <c r="AI1042" s="8">
        <v>43607.939999999995</v>
      </c>
    </row>
    <row r="1043" spans="1:35" x14ac:dyDescent="0.25">
      <c r="A1043" s="8" t="s">
        <v>2127</v>
      </c>
      <c r="B1043" s="8" t="s">
        <v>49</v>
      </c>
      <c r="C1043" s="8" t="s">
        <v>49</v>
      </c>
      <c r="D1043" s="8" t="s">
        <v>133</v>
      </c>
      <c r="E1043" s="8" t="s">
        <v>189</v>
      </c>
      <c r="F1043" s="8" t="s">
        <v>3556</v>
      </c>
      <c r="G1043" s="8" t="s">
        <v>3559</v>
      </c>
      <c r="H1043" s="8"/>
      <c r="I1043" s="116">
        <v>5570</v>
      </c>
      <c r="J1043" s="8">
        <v>5570</v>
      </c>
      <c r="K1043" s="8" t="s">
        <v>3557</v>
      </c>
      <c r="L1043" s="8">
        <v>35410354</v>
      </c>
      <c r="M1043" s="38">
        <v>45397</v>
      </c>
      <c r="N1043" s="38" t="s">
        <v>197</v>
      </c>
      <c r="O1043" s="8" t="s">
        <v>21</v>
      </c>
      <c r="P1043" s="8" t="s">
        <v>21</v>
      </c>
      <c r="Q1043" s="8">
        <v>210386</v>
      </c>
      <c r="R1043" s="8">
        <v>233966</v>
      </c>
      <c r="S1043" s="8">
        <v>23580</v>
      </c>
      <c r="T1043" s="8">
        <v>8399</v>
      </c>
      <c r="U1043" s="8">
        <v>168</v>
      </c>
      <c r="V1043" s="8" t="s">
        <v>63</v>
      </c>
      <c r="W1043" s="8" t="s">
        <v>63</v>
      </c>
      <c r="X1043" s="8" t="s">
        <v>277</v>
      </c>
      <c r="Z1043" s="8" t="s">
        <v>3558</v>
      </c>
      <c r="AA1043" s="8">
        <v>0.04</v>
      </c>
      <c r="AB1043" s="8" t="s">
        <v>552</v>
      </c>
      <c r="AC1043" s="8">
        <v>1.7000000000000001E-2</v>
      </c>
      <c r="AD1043" s="8">
        <v>9358.64</v>
      </c>
      <c r="AE1043" s="8">
        <v>1392.6547619047619</v>
      </c>
      <c r="AF1043" s="8">
        <v>3977.4220000000005</v>
      </c>
      <c r="AG1043" s="8">
        <v>5370.076761904762</v>
      </c>
      <c r="AH1043" s="8">
        <v>0.03</v>
      </c>
      <c r="AI1043" s="8">
        <v>707.4</v>
      </c>
    </row>
    <row r="1044" spans="1:35" x14ac:dyDescent="0.25">
      <c r="A1044" s="8" t="s">
        <v>2127</v>
      </c>
      <c r="B1044" s="8" t="s">
        <v>20</v>
      </c>
      <c r="C1044" s="8" t="s">
        <v>184</v>
      </c>
      <c r="D1044" s="180" t="s">
        <v>101</v>
      </c>
      <c r="E1044" s="8" t="s">
        <v>206</v>
      </c>
      <c r="F1044" s="8" t="s">
        <v>3047</v>
      </c>
      <c r="G1044" s="8" t="s">
        <v>3548</v>
      </c>
      <c r="H1044" s="8">
        <v>0</v>
      </c>
      <c r="I1044" s="116">
        <v>2895</v>
      </c>
      <c r="J1044" s="8">
        <v>2895</v>
      </c>
      <c r="K1044" s="8" t="s">
        <v>3560</v>
      </c>
      <c r="L1044" s="8">
        <v>29347216</v>
      </c>
      <c r="M1044" s="38">
        <v>45397</v>
      </c>
      <c r="N1044" s="38" t="s">
        <v>197</v>
      </c>
      <c r="O1044" s="8" t="s">
        <v>148</v>
      </c>
      <c r="P1044" s="8" t="s">
        <v>332</v>
      </c>
      <c r="Q1044" s="8">
        <v>0</v>
      </c>
      <c r="R1044" s="8">
        <v>117418</v>
      </c>
      <c r="S1044" s="8">
        <v>117418</v>
      </c>
      <c r="T1044" s="8">
        <v>109272</v>
      </c>
      <c r="U1044" s="8">
        <v>168</v>
      </c>
      <c r="V1044" s="8" t="s">
        <v>62</v>
      </c>
      <c r="W1044" s="8" t="s">
        <v>62</v>
      </c>
      <c r="X1044" s="8" t="s">
        <v>276</v>
      </c>
      <c r="Z1044" s="8" t="s">
        <v>3563</v>
      </c>
      <c r="AA1044" s="8">
        <v>0.04</v>
      </c>
      <c r="AB1044" s="8" t="s">
        <v>552</v>
      </c>
      <c r="AC1044" s="8">
        <v>1.7000000000000001E-2</v>
      </c>
      <c r="AD1044" s="8">
        <v>4696.72</v>
      </c>
      <c r="AE1044" s="8">
        <v>698.91666666666663</v>
      </c>
      <c r="AF1044" s="8">
        <v>1996.1060000000002</v>
      </c>
      <c r="AG1044" s="8">
        <v>2695.0226666666667</v>
      </c>
      <c r="AH1044" s="8">
        <v>0.03</v>
      </c>
      <c r="AI1044" s="8">
        <v>3522.54</v>
      </c>
    </row>
    <row r="1045" spans="1:35" x14ac:dyDescent="0.25">
      <c r="A1045" s="8" t="s">
        <v>2127</v>
      </c>
      <c r="B1045" s="8" t="s">
        <v>31</v>
      </c>
      <c r="C1045" s="8" t="s">
        <v>31</v>
      </c>
      <c r="D1045" s="8" t="s">
        <v>101</v>
      </c>
      <c r="E1045" s="8" t="s">
        <v>32</v>
      </c>
      <c r="F1045" s="8" t="s">
        <v>577</v>
      </c>
      <c r="G1045" s="8" t="s">
        <v>618</v>
      </c>
      <c r="H1045" s="8">
        <v>0</v>
      </c>
      <c r="I1045" s="116">
        <v>7410</v>
      </c>
      <c r="J1045" s="8">
        <v>7410</v>
      </c>
      <c r="K1045" s="8" t="s">
        <v>3561</v>
      </c>
      <c r="L1045" s="8">
        <v>20647242</v>
      </c>
      <c r="M1045" s="38">
        <v>45397</v>
      </c>
      <c r="N1045" s="38" t="s">
        <v>197</v>
      </c>
      <c r="O1045" s="8" t="s">
        <v>148</v>
      </c>
      <c r="P1045" s="8" t="s">
        <v>340</v>
      </c>
      <c r="Q1045" s="8">
        <v>0</v>
      </c>
      <c r="R1045" s="8">
        <v>275000</v>
      </c>
      <c r="S1045" s="8">
        <v>275000</v>
      </c>
      <c r="T1045" s="8">
        <v>1067040</v>
      </c>
      <c r="U1045" s="8">
        <v>144</v>
      </c>
      <c r="V1045" s="8" t="s">
        <v>62</v>
      </c>
      <c r="W1045" s="8" t="s">
        <v>62</v>
      </c>
      <c r="X1045" s="8" t="s">
        <v>276</v>
      </c>
      <c r="Z1045" s="8" t="s">
        <v>3564</v>
      </c>
      <c r="AA1045" s="8">
        <v>0.03</v>
      </c>
      <c r="AB1045" s="8" t="s">
        <v>552</v>
      </c>
      <c r="AC1045" s="8">
        <v>0.02</v>
      </c>
      <c r="AD1045" s="8">
        <v>8250</v>
      </c>
      <c r="AE1045" s="8">
        <v>1909.7222222222222</v>
      </c>
      <c r="AF1045" s="8">
        <v>5500</v>
      </c>
      <c r="AG1045" s="8">
        <v>7409.7222222222226</v>
      </c>
      <c r="AH1045" s="8">
        <v>0.06</v>
      </c>
      <c r="AI1045" s="8">
        <v>16500</v>
      </c>
    </row>
    <row r="1046" spans="1:35" x14ac:dyDescent="0.25">
      <c r="A1046" s="8" t="s">
        <v>2127</v>
      </c>
      <c r="B1046" s="8" t="s">
        <v>45</v>
      </c>
      <c r="C1046" s="8" t="s">
        <v>184</v>
      </c>
      <c r="D1046" s="180" t="s">
        <v>101</v>
      </c>
      <c r="E1046" s="8" t="s">
        <v>212</v>
      </c>
      <c r="F1046" s="8" t="s">
        <v>832</v>
      </c>
      <c r="G1046" s="8" t="s">
        <v>627</v>
      </c>
      <c r="H1046" s="8">
        <v>5400</v>
      </c>
      <c r="I1046" s="116">
        <v>5498</v>
      </c>
      <c r="J1046" s="8">
        <v>98</v>
      </c>
      <c r="K1046" s="8" t="s">
        <v>3562</v>
      </c>
      <c r="L1046" s="8">
        <v>27462856</v>
      </c>
      <c r="M1046" s="38">
        <v>45397</v>
      </c>
      <c r="N1046" s="38" t="s">
        <v>197</v>
      </c>
      <c r="O1046" s="8" t="s">
        <v>43</v>
      </c>
      <c r="P1046" s="8" t="s">
        <v>43</v>
      </c>
      <c r="Q1046" s="8">
        <v>209656.36</v>
      </c>
      <c r="R1046" s="8">
        <v>230829</v>
      </c>
      <c r="S1046" s="8">
        <v>21172.640000000014</v>
      </c>
      <c r="T1046" s="8">
        <v>6222</v>
      </c>
      <c r="U1046" s="8">
        <v>168</v>
      </c>
      <c r="V1046" s="8" t="s">
        <v>63</v>
      </c>
      <c r="W1046" s="8" t="s">
        <v>63</v>
      </c>
      <c r="X1046" s="8" t="s">
        <v>277</v>
      </c>
      <c r="Z1046" s="8" t="s">
        <v>3565</v>
      </c>
      <c r="AA1046" s="8">
        <v>0.04</v>
      </c>
      <c r="AB1046" s="8" t="s">
        <v>552</v>
      </c>
      <c r="AC1046" s="8">
        <v>1.7000000000000001E-2</v>
      </c>
      <c r="AD1046" s="8">
        <v>9233.16</v>
      </c>
      <c r="AE1046" s="8">
        <v>1373.9821428571429</v>
      </c>
      <c r="AF1046" s="8">
        <v>3924.0930000000003</v>
      </c>
      <c r="AG1046" s="8">
        <v>5298.075142857143</v>
      </c>
      <c r="AH1046" s="8">
        <v>0.03</v>
      </c>
      <c r="AI1046" s="8">
        <v>635.17920000000038</v>
      </c>
    </row>
    <row r="1047" spans="1:35" x14ac:dyDescent="0.25">
      <c r="A1047" s="8" t="s">
        <v>2127</v>
      </c>
      <c r="B1047" s="8" t="s">
        <v>29</v>
      </c>
      <c r="C1047" s="8" t="s">
        <v>29</v>
      </c>
      <c r="D1047" s="8" t="s">
        <v>168</v>
      </c>
      <c r="E1047" s="8" t="s">
        <v>454</v>
      </c>
      <c r="F1047" s="8" t="s">
        <v>3043</v>
      </c>
      <c r="G1047" s="8" t="s">
        <v>3566</v>
      </c>
      <c r="H1047" s="8">
        <v>0</v>
      </c>
      <c r="I1047" s="116">
        <v>2295</v>
      </c>
      <c r="J1047" s="8">
        <v>2295</v>
      </c>
      <c r="K1047" s="8" t="s">
        <v>3034</v>
      </c>
      <c r="L1047" s="8">
        <v>26210429</v>
      </c>
      <c r="M1047" s="38">
        <v>45397</v>
      </c>
      <c r="N1047" s="38" t="s">
        <v>197</v>
      </c>
      <c r="O1047" s="8" t="s">
        <v>173</v>
      </c>
      <c r="P1047" s="8" t="s">
        <v>463</v>
      </c>
      <c r="Q1047" s="8">
        <v>0</v>
      </c>
      <c r="R1047" s="8">
        <v>100000</v>
      </c>
      <c r="S1047" s="8">
        <v>100000</v>
      </c>
      <c r="T1047" s="8">
        <v>5405</v>
      </c>
      <c r="U1047" s="8">
        <v>168</v>
      </c>
      <c r="V1047" s="8" t="s">
        <v>64</v>
      </c>
      <c r="W1047" s="8" t="s">
        <v>64</v>
      </c>
      <c r="X1047" s="8" t="s">
        <v>276</v>
      </c>
      <c r="Y1047" s="8" t="s">
        <v>3085</v>
      </c>
      <c r="Z1047" s="8" t="s">
        <v>3044</v>
      </c>
      <c r="AA1047" s="8">
        <v>0.04</v>
      </c>
      <c r="AB1047" s="8" t="s">
        <v>552</v>
      </c>
      <c r="AC1047" s="8">
        <v>1.7000000000000001E-2</v>
      </c>
      <c r="AD1047" s="8">
        <v>4000</v>
      </c>
      <c r="AE1047" s="8">
        <v>595.23809523809518</v>
      </c>
      <c r="AF1047" s="8">
        <v>1700.0000000000002</v>
      </c>
      <c r="AG1047" s="8">
        <v>2295.2380952380954</v>
      </c>
      <c r="AH1047" s="8">
        <v>0.03</v>
      </c>
      <c r="AI1047" s="8">
        <v>3000</v>
      </c>
    </row>
    <row r="1048" spans="1:35" x14ac:dyDescent="0.25">
      <c r="A1048" s="8" t="s">
        <v>2127</v>
      </c>
      <c r="B1048" s="8" t="s">
        <v>38</v>
      </c>
      <c r="C1048" s="8" t="s">
        <v>38</v>
      </c>
      <c r="D1048" s="8" t="s">
        <v>101</v>
      </c>
      <c r="E1048" s="8" t="s">
        <v>883</v>
      </c>
      <c r="F1048" s="8" t="s">
        <v>2253</v>
      </c>
      <c r="G1048" s="8" t="s">
        <v>2780</v>
      </c>
      <c r="H1048" s="8">
        <v>0</v>
      </c>
      <c r="I1048" s="116">
        <v>3000</v>
      </c>
      <c r="J1048" s="8">
        <v>3000</v>
      </c>
      <c r="K1048" s="8" t="s">
        <v>3567</v>
      </c>
      <c r="L1048" s="8">
        <v>14735035</v>
      </c>
      <c r="M1048" s="38">
        <v>45398</v>
      </c>
      <c r="N1048" s="38" t="s">
        <v>197</v>
      </c>
      <c r="O1048" s="8" t="s">
        <v>148</v>
      </c>
      <c r="P1048" s="8" t="s">
        <v>2663</v>
      </c>
      <c r="Q1048" s="8">
        <v>0</v>
      </c>
      <c r="R1048" s="8">
        <v>90811</v>
      </c>
      <c r="S1048" s="8">
        <v>90811</v>
      </c>
      <c r="T1048" s="8">
        <v>85170</v>
      </c>
      <c r="U1048" s="8">
        <v>120</v>
      </c>
      <c r="V1048" s="8" t="s">
        <v>62</v>
      </c>
      <c r="W1048" s="8" t="s">
        <v>62</v>
      </c>
      <c r="X1048" s="8" t="s">
        <v>276</v>
      </c>
      <c r="Z1048" s="8" t="s">
        <v>3582</v>
      </c>
      <c r="AA1048" s="8">
        <v>0.03</v>
      </c>
      <c r="AB1048" s="8" t="s">
        <v>552</v>
      </c>
      <c r="AC1048" s="8">
        <v>2.2499999999999999E-2</v>
      </c>
      <c r="AD1048" s="8">
        <v>2724.33</v>
      </c>
      <c r="AE1048" s="8">
        <v>756.75833333333333</v>
      </c>
      <c r="AF1048" s="8">
        <v>2043.2474999999999</v>
      </c>
      <c r="AG1048" s="8">
        <v>2800.0058333333332</v>
      </c>
      <c r="AH1048" s="8">
        <v>0.06</v>
      </c>
      <c r="AI1048" s="8">
        <v>5448.66</v>
      </c>
    </row>
    <row r="1049" spans="1:35" x14ac:dyDescent="0.25">
      <c r="A1049" s="8" t="s">
        <v>2127</v>
      </c>
      <c r="B1049" s="8" t="s">
        <v>37</v>
      </c>
      <c r="C1049" s="8" t="s">
        <v>37</v>
      </c>
      <c r="D1049" s="8" t="s">
        <v>99</v>
      </c>
      <c r="E1049" s="8" t="s">
        <v>925</v>
      </c>
      <c r="F1049" s="8" t="s">
        <v>2155</v>
      </c>
      <c r="G1049" s="8" t="s">
        <v>2532</v>
      </c>
      <c r="H1049" s="8">
        <v>10201</v>
      </c>
      <c r="I1049" s="116">
        <v>9438</v>
      </c>
      <c r="J1049" s="8">
        <v>-763</v>
      </c>
      <c r="K1049" s="8" t="s">
        <v>3568</v>
      </c>
      <c r="L1049" s="8">
        <v>31783751</v>
      </c>
      <c r="M1049" s="38">
        <v>45398</v>
      </c>
      <c r="N1049" s="38" t="s">
        <v>197</v>
      </c>
      <c r="O1049" s="8" t="s">
        <v>21</v>
      </c>
      <c r="P1049" s="8" t="s">
        <v>21</v>
      </c>
      <c r="Q1049" s="8">
        <v>360933.17</v>
      </c>
      <c r="R1049" s="8">
        <v>402492</v>
      </c>
      <c r="S1049" s="8">
        <v>41558.830000000016</v>
      </c>
      <c r="T1049" s="8">
        <v>16308.64</v>
      </c>
      <c r="U1049" s="8">
        <v>168</v>
      </c>
      <c r="V1049" s="8" t="s">
        <v>63</v>
      </c>
      <c r="W1049" s="8" t="s">
        <v>63</v>
      </c>
      <c r="X1049" s="8" t="s">
        <v>277</v>
      </c>
      <c r="Z1049" s="8" t="s">
        <v>3583</v>
      </c>
      <c r="AA1049" s="8">
        <v>0.04</v>
      </c>
      <c r="AB1049" s="8" t="s">
        <v>552</v>
      </c>
      <c r="AC1049" s="8">
        <v>1.7000000000000001E-2</v>
      </c>
      <c r="AD1049" s="8">
        <v>16099.68</v>
      </c>
      <c r="AE1049" s="8">
        <v>2395.7857142857142</v>
      </c>
      <c r="AF1049" s="8">
        <v>6842.3640000000005</v>
      </c>
      <c r="AG1049" s="8">
        <v>9238.1497142857152</v>
      </c>
      <c r="AH1049" s="8">
        <v>0.03</v>
      </c>
      <c r="AI1049" s="8">
        <v>1246.7649000000004</v>
      </c>
    </row>
    <row r="1050" spans="1:35" x14ac:dyDescent="0.25">
      <c r="A1050" s="8" t="s">
        <v>2127</v>
      </c>
      <c r="B1050" s="8" t="s">
        <v>31</v>
      </c>
      <c r="C1050" s="8" t="s">
        <v>31</v>
      </c>
      <c r="D1050" s="8" t="s">
        <v>101</v>
      </c>
      <c r="E1050" s="8" t="s">
        <v>456</v>
      </c>
      <c r="F1050" s="8" t="s">
        <v>3393</v>
      </c>
      <c r="G1050" s="8" t="s">
        <v>3585</v>
      </c>
      <c r="H1050" s="8">
        <v>0</v>
      </c>
      <c r="I1050" s="116">
        <v>3456</v>
      </c>
      <c r="J1050" s="8">
        <v>3456</v>
      </c>
      <c r="K1050" s="8" t="s">
        <v>3569</v>
      </c>
      <c r="L1050" s="8">
        <v>22405068</v>
      </c>
      <c r="M1050" s="38">
        <v>45398</v>
      </c>
      <c r="N1050" s="38" t="s">
        <v>197</v>
      </c>
      <c r="O1050" s="8" t="s">
        <v>43</v>
      </c>
      <c r="P1050" s="8" t="s">
        <v>43</v>
      </c>
      <c r="Q1050" s="8">
        <v>0</v>
      </c>
      <c r="R1050" s="8">
        <v>141861</v>
      </c>
      <c r="S1050" s="8">
        <v>141861</v>
      </c>
      <c r="T1050" s="8">
        <v>21071</v>
      </c>
      <c r="U1050" s="8">
        <v>168</v>
      </c>
      <c r="V1050" s="8" t="s">
        <v>64</v>
      </c>
      <c r="W1050" s="8" t="s">
        <v>64</v>
      </c>
      <c r="X1050" s="8" t="s">
        <v>276</v>
      </c>
      <c r="Y1050" s="8" t="s">
        <v>662</v>
      </c>
      <c r="Z1050" s="8" t="s">
        <v>3584</v>
      </c>
      <c r="AA1050" s="8">
        <v>0.04</v>
      </c>
      <c r="AB1050" s="8" t="s">
        <v>552</v>
      </c>
      <c r="AC1050" s="8">
        <v>1.7000000000000001E-2</v>
      </c>
      <c r="AD1050" s="8">
        <v>5674.4400000000005</v>
      </c>
      <c r="AE1050" s="8">
        <v>844.41071428571433</v>
      </c>
      <c r="AF1050" s="8">
        <v>2411.6370000000002</v>
      </c>
      <c r="AG1050" s="8">
        <v>3256.0477142857144</v>
      </c>
      <c r="AH1050" s="8">
        <v>0.03</v>
      </c>
      <c r="AI1050" s="8">
        <v>4255.83</v>
      </c>
    </row>
    <row r="1051" spans="1:35" x14ac:dyDescent="0.25">
      <c r="A1051" s="8" t="s">
        <v>2127</v>
      </c>
      <c r="B1051" s="8" t="s">
        <v>24</v>
      </c>
      <c r="C1051" s="8" t="s">
        <v>24</v>
      </c>
      <c r="D1051" s="8" t="s">
        <v>420</v>
      </c>
      <c r="E1051" s="8" t="s">
        <v>3478</v>
      </c>
      <c r="F1051" s="8" t="s">
        <v>3570</v>
      </c>
      <c r="G1051" s="8" t="s">
        <v>3587</v>
      </c>
      <c r="H1051" s="8">
        <v>0</v>
      </c>
      <c r="I1051" s="116">
        <v>2156</v>
      </c>
      <c r="J1051" s="8">
        <v>2156</v>
      </c>
      <c r="K1051" s="8" t="s">
        <v>3571</v>
      </c>
      <c r="L1051" s="8">
        <v>27068122</v>
      </c>
      <c r="M1051" s="38">
        <v>45398</v>
      </c>
      <c r="N1051" s="38" t="s">
        <v>197</v>
      </c>
      <c r="O1051" s="8" t="s">
        <v>148</v>
      </c>
      <c r="P1051" s="8" t="s">
        <v>343</v>
      </c>
      <c r="Q1051" s="8">
        <v>0</v>
      </c>
      <c r="R1051" s="8">
        <v>80000</v>
      </c>
      <c r="S1051" s="8">
        <v>80000</v>
      </c>
      <c r="T1051" s="8">
        <v>73300</v>
      </c>
      <c r="U1051" s="8">
        <v>144</v>
      </c>
      <c r="V1051" s="8" t="s">
        <v>62</v>
      </c>
      <c r="W1051" s="8" t="s">
        <v>62</v>
      </c>
      <c r="X1051" s="8" t="s">
        <v>276</v>
      </c>
      <c r="Z1051" s="8" t="s">
        <v>3586</v>
      </c>
      <c r="AA1051" s="8">
        <v>0.03</v>
      </c>
      <c r="AB1051" s="8" t="s">
        <v>552</v>
      </c>
      <c r="AC1051" s="8">
        <v>0.02</v>
      </c>
      <c r="AD1051" s="8">
        <v>2400</v>
      </c>
      <c r="AE1051" s="8">
        <v>555.55555555555554</v>
      </c>
      <c r="AF1051" s="8">
        <v>1600</v>
      </c>
      <c r="AG1051" s="8">
        <v>2155.5555555555557</v>
      </c>
      <c r="AH1051" s="8">
        <v>0.06</v>
      </c>
      <c r="AI1051" s="8">
        <v>4800</v>
      </c>
    </row>
    <row r="1052" spans="1:35" x14ac:dyDescent="0.25">
      <c r="A1052" s="8" t="s">
        <v>2127</v>
      </c>
      <c r="B1052" s="8" t="s">
        <v>29</v>
      </c>
      <c r="C1052" s="8" t="s">
        <v>29</v>
      </c>
      <c r="D1052" s="8" t="s">
        <v>168</v>
      </c>
      <c r="E1052" s="8" t="s">
        <v>2081</v>
      </c>
      <c r="F1052" s="8" t="s">
        <v>2747</v>
      </c>
      <c r="G1052" s="8" t="s">
        <v>2752</v>
      </c>
      <c r="H1052" s="8">
        <v>0</v>
      </c>
      <c r="I1052" s="116">
        <v>7100</v>
      </c>
      <c r="J1052" s="8">
        <v>7100</v>
      </c>
      <c r="K1052" s="8" t="s">
        <v>3572</v>
      </c>
      <c r="L1052" s="8">
        <v>22339197</v>
      </c>
      <c r="M1052" s="38">
        <v>45398</v>
      </c>
      <c r="N1052" s="38" t="s">
        <v>197</v>
      </c>
      <c r="O1052" s="8" t="s">
        <v>148</v>
      </c>
      <c r="P1052" s="8" t="s">
        <v>339</v>
      </c>
      <c r="Q1052" s="8">
        <v>0</v>
      </c>
      <c r="R1052" s="8">
        <v>309341</v>
      </c>
      <c r="S1052" s="8">
        <v>309341</v>
      </c>
      <c r="T1052" s="8">
        <v>37574</v>
      </c>
      <c r="U1052" s="8">
        <v>168</v>
      </c>
      <c r="V1052" s="8" t="s">
        <v>64</v>
      </c>
      <c r="W1052" s="8" t="s">
        <v>64</v>
      </c>
      <c r="X1052" s="8" t="s">
        <v>276</v>
      </c>
      <c r="Y1052" s="8" t="s">
        <v>572</v>
      </c>
      <c r="Z1052" s="8" t="s">
        <v>3588</v>
      </c>
      <c r="AA1052" s="8">
        <v>0.04</v>
      </c>
      <c r="AB1052" s="8" t="s">
        <v>552</v>
      </c>
      <c r="AC1052" s="8">
        <v>1.7000000000000001E-2</v>
      </c>
      <c r="AD1052" s="8">
        <v>12373.64</v>
      </c>
      <c r="AE1052" s="8">
        <v>1841.3154761904761</v>
      </c>
      <c r="AF1052" s="8">
        <v>5258.7970000000005</v>
      </c>
      <c r="AG1052" s="8">
        <v>7100.1124761904766</v>
      </c>
      <c r="AH1052" s="8">
        <v>0.03</v>
      </c>
      <c r="AI1052" s="8">
        <v>9280.23</v>
      </c>
    </row>
    <row r="1053" spans="1:35" x14ac:dyDescent="0.25">
      <c r="A1053" s="8" t="s">
        <v>2127</v>
      </c>
      <c r="B1053" s="8" t="s">
        <v>29</v>
      </c>
      <c r="C1053" s="8" t="s">
        <v>29</v>
      </c>
      <c r="D1053" s="8" t="s">
        <v>168</v>
      </c>
      <c r="E1053" s="8" t="s">
        <v>455</v>
      </c>
      <c r="F1053" s="8" t="s">
        <v>3573</v>
      </c>
      <c r="G1053" s="8" t="s">
        <v>3590</v>
      </c>
      <c r="H1053" s="8">
        <v>0</v>
      </c>
      <c r="I1053" s="116">
        <v>5360</v>
      </c>
      <c r="J1053" s="8">
        <v>5360</v>
      </c>
      <c r="K1053" s="8" t="s">
        <v>3574</v>
      </c>
      <c r="L1053" s="8">
        <v>27160692</v>
      </c>
      <c r="M1053" s="38">
        <v>45398</v>
      </c>
      <c r="N1053" s="38" t="s">
        <v>197</v>
      </c>
      <c r="O1053" s="8" t="s">
        <v>148</v>
      </c>
      <c r="P1053" s="8" t="s">
        <v>339</v>
      </c>
      <c r="Q1053" s="8">
        <v>0</v>
      </c>
      <c r="R1053" s="8">
        <v>233530</v>
      </c>
      <c r="S1053" s="8">
        <v>233530</v>
      </c>
      <c r="T1053" s="8">
        <v>36031</v>
      </c>
      <c r="U1053" s="8">
        <v>168</v>
      </c>
      <c r="V1053" s="8" t="s">
        <v>64</v>
      </c>
      <c r="W1053" s="8" t="s">
        <v>64</v>
      </c>
      <c r="X1053" s="8" t="s">
        <v>276</v>
      </c>
      <c r="Y1053" s="8" t="s">
        <v>572</v>
      </c>
      <c r="Z1053" s="8" t="s">
        <v>3589</v>
      </c>
      <c r="AA1053" s="8">
        <v>0.04</v>
      </c>
      <c r="AB1053" s="8" t="s">
        <v>552</v>
      </c>
      <c r="AC1053" s="8">
        <v>1.7000000000000001E-2</v>
      </c>
      <c r="AD1053" s="8">
        <v>9341.2000000000007</v>
      </c>
      <c r="AE1053" s="8">
        <v>1390.0595238095239</v>
      </c>
      <c r="AF1053" s="8">
        <v>3970.01</v>
      </c>
      <c r="AG1053" s="8">
        <v>5360.0695238095241</v>
      </c>
      <c r="AH1053" s="8">
        <v>0.03</v>
      </c>
      <c r="AI1053" s="8">
        <v>7005.9</v>
      </c>
    </row>
    <row r="1054" spans="1:35" x14ac:dyDescent="0.25">
      <c r="A1054" s="8" t="s">
        <v>2127</v>
      </c>
      <c r="B1054" s="8" t="s">
        <v>23</v>
      </c>
      <c r="C1054" s="8" t="s">
        <v>23</v>
      </c>
      <c r="D1054" s="180" t="s">
        <v>5937</v>
      </c>
      <c r="E1054" s="8" t="s">
        <v>447</v>
      </c>
      <c r="F1054" s="8" t="s">
        <v>586</v>
      </c>
      <c r="G1054" s="8" t="s">
        <v>591</v>
      </c>
      <c r="H1054" s="8">
        <v>13975</v>
      </c>
      <c r="I1054" s="116">
        <v>13440</v>
      </c>
      <c r="J1054" s="8">
        <v>-535</v>
      </c>
      <c r="K1054" s="8" t="s">
        <v>3575</v>
      </c>
      <c r="L1054" s="8">
        <v>28681088</v>
      </c>
      <c r="M1054" s="38">
        <v>45398</v>
      </c>
      <c r="N1054" s="38" t="s">
        <v>197</v>
      </c>
      <c r="O1054" s="8" t="s">
        <v>128</v>
      </c>
      <c r="P1054" s="8" t="s">
        <v>128</v>
      </c>
      <c r="Q1054" s="8">
        <v>450375</v>
      </c>
      <c r="R1054" s="8">
        <v>576856</v>
      </c>
      <c r="S1054" s="8">
        <v>126481</v>
      </c>
      <c r="T1054" s="8">
        <v>90769</v>
      </c>
      <c r="U1054" s="8">
        <v>168</v>
      </c>
      <c r="V1054" s="8" t="s">
        <v>63</v>
      </c>
      <c r="W1054" s="8" t="s">
        <v>63</v>
      </c>
      <c r="X1054" s="8" t="s">
        <v>277</v>
      </c>
      <c r="Z1054" s="8" t="s">
        <v>3591</v>
      </c>
      <c r="AA1054" s="8">
        <v>0.04</v>
      </c>
      <c r="AB1054" s="8" t="s">
        <v>552</v>
      </c>
      <c r="AC1054" s="8">
        <v>1.7000000000000001E-2</v>
      </c>
      <c r="AD1054" s="8">
        <v>23074.240000000002</v>
      </c>
      <c r="AE1054" s="8">
        <v>3433.6666666666665</v>
      </c>
      <c r="AF1054" s="8">
        <v>9806.5520000000015</v>
      </c>
      <c r="AG1054" s="8">
        <v>13240.218666666668</v>
      </c>
      <c r="AH1054" s="8">
        <v>0.03</v>
      </c>
      <c r="AI1054" s="8">
        <v>3794.43</v>
      </c>
    </row>
    <row r="1055" spans="1:35" x14ac:dyDescent="0.25">
      <c r="A1055" s="8" t="s">
        <v>2127</v>
      </c>
      <c r="B1055" s="8" t="s">
        <v>38</v>
      </c>
      <c r="C1055" s="8" t="s">
        <v>38</v>
      </c>
      <c r="D1055" s="8" t="s">
        <v>101</v>
      </c>
      <c r="E1055" s="8" t="s">
        <v>405</v>
      </c>
      <c r="F1055" s="8" t="s">
        <v>2561</v>
      </c>
      <c r="G1055" s="8" t="s">
        <v>2574</v>
      </c>
      <c r="H1055" s="8">
        <v>0</v>
      </c>
      <c r="I1055" s="116">
        <v>5330</v>
      </c>
      <c r="J1055" s="8">
        <v>5330</v>
      </c>
      <c r="K1055" s="8" t="s">
        <v>3576</v>
      </c>
      <c r="L1055" s="8">
        <v>21609624</v>
      </c>
      <c r="M1055" s="38">
        <v>45398</v>
      </c>
      <c r="N1055" s="38" t="s">
        <v>197</v>
      </c>
      <c r="O1055" s="8" t="s">
        <v>148</v>
      </c>
      <c r="P1055" s="8" t="s">
        <v>225</v>
      </c>
      <c r="Q1055" s="8">
        <v>0</v>
      </c>
      <c r="R1055" s="8">
        <v>232223</v>
      </c>
      <c r="S1055" s="8">
        <v>232223</v>
      </c>
      <c r="T1055" s="8">
        <v>218289</v>
      </c>
      <c r="U1055" s="8">
        <v>168</v>
      </c>
      <c r="V1055" s="8" t="s">
        <v>62</v>
      </c>
      <c r="W1055" s="8" t="s">
        <v>62</v>
      </c>
      <c r="X1055" s="8" t="s">
        <v>276</v>
      </c>
      <c r="Z1055" s="8" t="s">
        <v>3592</v>
      </c>
      <c r="AA1055" s="8">
        <v>0.04</v>
      </c>
      <c r="AB1055" s="8" t="s">
        <v>552</v>
      </c>
      <c r="AC1055" s="8">
        <v>1.7000000000000001E-2</v>
      </c>
      <c r="AD1055" s="8">
        <v>9288.92</v>
      </c>
      <c r="AE1055" s="8">
        <v>1382.2797619047619</v>
      </c>
      <c r="AF1055" s="8">
        <v>3947.7910000000002</v>
      </c>
      <c r="AG1055" s="8">
        <v>5330.0707619047625</v>
      </c>
      <c r="AH1055" s="8">
        <v>0.03</v>
      </c>
      <c r="AI1055" s="8">
        <v>6966.69</v>
      </c>
    </row>
    <row r="1056" spans="1:35" x14ac:dyDescent="0.25">
      <c r="A1056" s="8" t="s">
        <v>2127</v>
      </c>
      <c r="B1056" s="8" t="s">
        <v>49</v>
      </c>
      <c r="C1056" s="8" t="s">
        <v>49</v>
      </c>
      <c r="D1056" s="8" t="s">
        <v>133</v>
      </c>
      <c r="E1056" s="8" t="s">
        <v>929</v>
      </c>
      <c r="F1056" s="8" t="s">
        <v>1218</v>
      </c>
      <c r="G1056" s="8" t="s">
        <v>1375</v>
      </c>
      <c r="H1056" s="8">
        <v>0</v>
      </c>
      <c r="I1056" s="116">
        <v>12200</v>
      </c>
      <c r="J1056" s="8">
        <v>12200</v>
      </c>
      <c r="K1056" s="8" t="s">
        <v>2590</v>
      </c>
      <c r="L1056" s="8">
        <v>35071617</v>
      </c>
      <c r="M1056" s="38">
        <v>45398</v>
      </c>
      <c r="N1056" s="38" t="s">
        <v>197</v>
      </c>
      <c r="O1056" s="8" t="s">
        <v>173</v>
      </c>
      <c r="P1056" s="8" t="s">
        <v>463</v>
      </c>
      <c r="Q1056" s="8">
        <v>0</v>
      </c>
      <c r="R1056" s="8">
        <v>522830</v>
      </c>
      <c r="S1056" s="8">
        <v>522830</v>
      </c>
      <c r="T1056" s="8">
        <v>68035</v>
      </c>
      <c r="U1056" s="8">
        <v>168</v>
      </c>
      <c r="V1056" s="8" t="s">
        <v>64</v>
      </c>
      <c r="W1056" s="8" t="s">
        <v>64</v>
      </c>
      <c r="X1056" s="8" t="s">
        <v>276</v>
      </c>
      <c r="Y1056" s="8" t="s">
        <v>3085</v>
      </c>
      <c r="Z1056" s="8" t="s">
        <v>3593</v>
      </c>
      <c r="AA1056" s="8">
        <v>0.04</v>
      </c>
      <c r="AB1056" s="8" t="s">
        <v>552</v>
      </c>
      <c r="AC1056" s="8">
        <v>1.7000000000000001E-2</v>
      </c>
      <c r="AD1056" s="8">
        <v>20913.2</v>
      </c>
      <c r="AE1056" s="8">
        <v>3112.0833333333335</v>
      </c>
      <c r="AF1056" s="8">
        <v>8888.11</v>
      </c>
      <c r="AG1056" s="8">
        <v>12000.193333333335</v>
      </c>
      <c r="AH1056" s="8">
        <v>0.03</v>
      </c>
      <c r="AI1056" s="8">
        <v>15684.9</v>
      </c>
    </row>
    <row r="1057" spans="1:35" x14ac:dyDescent="0.25">
      <c r="A1057" s="8" t="s">
        <v>2127</v>
      </c>
      <c r="B1057" s="8" t="s">
        <v>37</v>
      </c>
      <c r="C1057" s="8" t="s">
        <v>37</v>
      </c>
      <c r="D1057" s="8" t="s">
        <v>99</v>
      </c>
      <c r="E1057" s="8" t="s">
        <v>438</v>
      </c>
      <c r="F1057" s="8" t="s">
        <v>2072</v>
      </c>
      <c r="G1057" s="8" t="s">
        <v>3499</v>
      </c>
      <c r="H1057" s="8">
        <v>4323</v>
      </c>
      <c r="I1057" s="116">
        <v>7357</v>
      </c>
      <c r="J1057" s="8">
        <v>3034</v>
      </c>
      <c r="K1057" s="8" t="s">
        <v>3266</v>
      </c>
      <c r="L1057" s="8">
        <v>14606668</v>
      </c>
      <c r="M1057" s="38">
        <v>45398</v>
      </c>
      <c r="N1057" s="38" t="s">
        <v>197</v>
      </c>
      <c r="O1057" s="8" t="s">
        <v>148</v>
      </c>
      <c r="P1057" s="8" t="s">
        <v>253</v>
      </c>
      <c r="Q1057" s="8">
        <v>127541</v>
      </c>
      <c r="R1057" s="8">
        <v>273041</v>
      </c>
      <c r="S1057" s="8">
        <v>145500</v>
      </c>
      <c r="T1057" s="8">
        <v>59670</v>
      </c>
      <c r="U1057" s="8">
        <v>168</v>
      </c>
      <c r="V1057" s="8" t="s">
        <v>64</v>
      </c>
      <c r="W1057" s="8" t="s">
        <v>64</v>
      </c>
      <c r="X1057" s="8" t="s">
        <v>276</v>
      </c>
      <c r="Z1057" s="8" t="s">
        <v>3277</v>
      </c>
      <c r="AA1057" s="8">
        <v>0.03</v>
      </c>
      <c r="AB1057" s="8" t="s">
        <v>552</v>
      </c>
      <c r="AC1057" s="8">
        <v>0.02</v>
      </c>
      <c r="AD1057" s="8">
        <v>8191.23</v>
      </c>
      <c r="AE1057" s="8">
        <v>1625.2440476190477</v>
      </c>
      <c r="AF1057" s="8">
        <v>5460.82</v>
      </c>
      <c r="AG1057" s="8">
        <v>7086.0640476190474</v>
      </c>
      <c r="AH1057" s="8">
        <v>0.06</v>
      </c>
      <c r="AI1057" s="8">
        <v>8730</v>
      </c>
    </row>
    <row r="1058" spans="1:35" x14ac:dyDescent="0.25">
      <c r="A1058" s="8" t="s">
        <v>2127</v>
      </c>
      <c r="B1058" s="8" t="s">
        <v>31</v>
      </c>
      <c r="C1058" s="8" t="s">
        <v>31</v>
      </c>
      <c r="D1058" s="8" t="s">
        <v>101</v>
      </c>
      <c r="E1058" s="8" t="s">
        <v>32</v>
      </c>
      <c r="F1058" s="8" t="s">
        <v>748</v>
      </c>
      <c r="G1058" s="8" t="s">
        <v>653</v>
      </c>
      <c r="H1058" s="8">
        <v>0</v>
      </c>
      <c r="I1058" s="116">
        <v>4280</v>
      </c>
      <c r="J1058" s="8">
        <v>4280</v>
      </c>
      <c r="K1058" s="8" t="s">
        <v>2802</v>
      </c>
      <c r="L1058" s="8">
        <v>33216605</v>
      </c>
      <c r="M1058" s="38">
        <v>45398</v>
      </c>
      <c r="N1058" s="38" t="s">
        <v>197</v>
      </c>
      <c r="O1058" s="8" t="s">
        <v>21</v>
      </c>
      <c r="P1058" s="8" t="s">
        <v>21</v>
      </c>
      <c r="Q1058" s="8">
        <v>0</v>
      </c>
      <c r="R1058" s="8">
        <v>186470</v>
      </c>
      <c r="S1058" s="8">
        <v>186470</v>
      </c>
      <c r="T1058" s="8">
        <v>58705</v>
      </c>
      <c r="U1058" s="8">
        <v>168</v>
      </c>
      <c r="V1058" s="8" t="s">
        <v>64</v>
      </c>
      <c r="W1058" s="8" t="s">
        <v>64</v>
      </c>
      <c r="X1058" s="8" t="s">
        <v>276</v>
      </c>
      <c r="Y1058" s="8" t="s">
        <v>3085</v>
      </c>
      <c r="Z1058" s="8" t="s">
        <v>3594</v>
      </c>
      <c r="AA1058" s="8">
        <v>0.04</v>
      </c>
      <c r="AB1058" s="8" t="s">
        <v>552</v>
      </c>
      <c r="AC1058" s="8">
        <v>1.7000000000000001E-2</v>
      </c>
      <c r="AD1058" s="8">
        <v>7458.8</v>
      </c>
      <c r="AE1058" s="8">
        <v>1109.9404761904761</v>
      </c>
      <c r="AF1058" s="8">
        <v>3169.9900000000002</v>
      </c>
      <c r="AG1058" s="8">
        <v>4279.9304761904768</v>
      </c>
      <c r="AH1058" s="8">
        <v>0.03</v>
      </c>
      <c r="AI1058" s="8">
        <v>5594.0999999999995</v>
      </c>
    </row>
    <row r="1059" spans="1:35" x14ac:dyDescent="0.25">
      <c r="A1059" s="8" t="s">
        <v>2127</v>
      </c>
      <c r="B1059" s="8" t="s">
        <v>39</v>
      </c>
      <c r="C1059" s="8" t="s">
        <v>39</v>
      </c>
      <c r="D1059" s="8" t="s">
        <v>167</v>
      </c>
      <c r="E1059" s="8" t="s">
        <v>451</v>
      </c>
      <c r="F1059" s="8" t="s">
        <v>739</v>
      </c>
      <c r="G1059" s="8" t="s">
        <v>3599</v>
      </c>
      <c r="H1059" s="8">
        <v>0</v>
      </c>
      <c r="I1059" s="116">
        <v>3272</v>
      </c>
      <c r="J1059" s="8">
        <v>3272</v>
      </c>
      <c r="K1059" s="8" t="s">
        <v>3578</v>
      </c>
      <c r="L1059" s="8">
        <v>25689102</v>
      </c>
      <c r="M1059" s="38">
        <v>45398</v>
      </c>
      <c r="N1059" s="38" t="s">
        <v>197</v>
      </c>
      <c r="O1059" s="8" t="s">
        <v>173</v>
      </c>
      <c r="P1059" s="8" t="s">
        <v>352</v>
      </c>
      <c r="Q1059" s="8">
        <v>0</v>
      </c>
      <c r="R1059" s="8">
        <v>133844</v>
      </c>
      <c r="S1059" s="8">
        <v>133844</v>
      </c>
      <c r="T1059" s="8">
        <v>18278</v>
      </c>
      <c r="U1059" s="8">
        <v>168</v>
      </c>
      <c r="V1059" s="8" t="s">
        <v>64</v>
      </c>
      <c r="W1059" s="8" t="s">
        <v>64</v>
      </c>
      <c r="X1059" s="8" t="s">
        <v>276</v>
      </c>
      <c r="Y1059" s="8" t="s">
        <v>662</v>
      </c>
      <c r="Z1059" s="8" t="s">
        <v>3402</v>
      </c>
      <c r="AA1059" s="8">
        <v>0.04</v>
      </c>
      <c r="AB1059" s="8" t="s">
        <v>552</v>
      </c>
      <c r="AC1059" s="8">
        <v>1.7000000000000001E-2</v>
      </c>
      <c r="AD1059" s="8">
        <v>5353.76</v>
      </c>
      <c r="AE1059" s="8">
        <v>796.69047619047615</v>
      </c>
      <c r="AF1059" s="8">
        <v>2275.348</v>
      </c>
      <c r="AG1059" s="8">
        <v>3072.0384761904761</v>
      </c>
      <c r="AH1059" s="8">
        <v>0.03</v>
      </c>
      <c r="AI1059" s="8">
        <v>4015.3199999999997</v>
      </c>
    </row>
    <row r="1060" spans="1:35" x14ac:dyDescent="0.25">
      <c r="A1060" s="8" t="s">
        <v>2127</v>
      </c>
      <c r="B1060" s="8" t="s">
        <v>49</v>
      </c>
      <c r="C1060" s="8" t="s">
        <v>49</v>
      </c>
      <c r="D1060" s="8" t="s">
        <v>133</v>
      </c>
      <c r="E1060" s="8" t="s">
        <v>189</v>
      </c>
      <c r="F1060" s="8" t="s">
        <v>966</v>
      </c>
      <c r="G1060" s="8" t="s">
        <v>722</v>
      </c>
      <c r="H1060" s="8">
        <v>0</v>
      </c>
      <c r="I1060" s="116">
        <v>6560</v>
      </c>
      <c r="J1060" s="8">
        <v>6560</v>
      </c>
      <c r="K1060" s="8" t="s">
        <v>3595</v>
      </c>
      <c r="L1060" s="8">
        <v>34168314</v>
      </c>
      <c r="M1060" s="38">
        <v>45398</v>
      </c>
      <c r="N1060" s="38" t="s">
        <v>197</v>
      </c>
      <c r="O1060" s="8" t="s">
        <v>21</v>
      </c>
      <c r="P1060" s="8" t="s">
        <v>21</v>
      </c>
      <c r="Q1060" s="8">
        <v>0</v>
      </c>
      <c r="R1060" s="8">
        <v>285813</v>
      </c>
      <c r="S1060" s="8">
        <v>285813</v>
      </c>
      <c r="T1060" s="8">
        <v>49071.22</v>
      </c>
      <c r="U1060" s="8">
        <v>168</v>
      </c>
      <c r="V1060" s="8" t="s">
        <v>64</v>
      </c>
      <c r="W1060" s="8" t="s">
        <v>64</v>
      </c>
      <c r="X1060" s="8" t="s">
        <v>276</v>
      </c>
      <c r="Y1060" s="8" t="s">
        <v>3596</v>
      </c>
      <c r="Z1060" s="8" t="s">
        <v>3600</v>
      </c>
      <c r="AA1060" s="8">
        <v>0.04</v>
      </c>
      <c r="AB1060" s="8" t="s">
        <v>552</v>
      </c>
      <c r="AC1060" s="8">
        <v>1.7000000000000001E-2</v>
      </c>
      <c r="AD1060" s="8">
        <v>11432.52</v>
      </c>
      <c r="AE1060" s="8">
        <v>1701.2678571428571</v>
      </c>
      <c r="AF1060" s="8">
        <v>4858.8209999999999</v>
      </c>
      <c r="AG1060" s="8">
        <v>6560.0888571428568</v>
      </c>
      <c r="AH1060" s="8">
        <v>0.03</v>
      </c>
      <c r="AI1060" s="8">
        <v>8574.39</v>
      </c>
    </row>
    <row r="1061" spans="1:35" x14ac:dyDescent="0.25">
      <c r="A1061" s="8" t="s">
        <v>2127</v>
      </c>
      <c r="B1061" s="8" t="s">
        <v>85</v>
      </c>
      <c r="C1061" s="8" t="s">
        <v>24</v>
      </c>
      <c r="D1061" s="8" t="s">
        <v>420</v>
      </c>
      <c r="E1061" s="8" t="s">
        <v>532</v>
      </c>
      <c r="F1061" s="8" t="s">
        <v>3076</v>
      </c>
      <c r="G1061" s="8" t="s">
        <v>3090</v>
      </c>
      <c r="H1061" s="8">
        <v>0</v>
      </c>
      <c r="I1061" s="116">
        <v>5437</v>
      </c>
      <c r="J1061" s="8">
        <v>5437</v>
      </c>
      <c r="K1061" s="8" t="s">
        <v>3597</v>
      </c>
      <c r="L1061" s="8">
        <v>27297252</v>
      </c>
      <c r="M1061" s="38">
        <v>45398</v>
      </c>
      <c r="N1061" s="38" t="s">
        <v>197</v>
      </c>
      <c r="O1061" s="8" t="s">
        <v>21</v>
      </c>
      <c r="P1061" s="8" t="s">
        <v>21</v>
      </c>
      <c r="Q1061" s="8">
        <v>0</v>
      </c>
      <c r="R1061" s="8">
        <v>228172</v>
      </c>
      <c r="S1061" s="8">
        <v>228172</v>
      </c>
      <c r="T1061" s="8">
        <v>25392</v>
      </c>
      <c r="U1061" s="8">
        <v>168</v>
      </c>
      <c r="V1061" s="8" t="s">
        <v>64</v>
      </c>
      <c r="W1061" s="8" t="s">
        <v>64</v>
      </c>
      <c r="X1061" s="8" t="s">
        <v>276</v>
      </c>
      <c r="Y1061" s="8" t="s">
        <v>121</v>
      </c>
      <c r="Z1061" s="8" t="s">
        <v>3601</v>
      </c>
      <c r="AA1061" s="8">
        <v>0.04</v>
      </c>
      <c r="AB1061" s="8" t="s">
        <v>552</v>
      </c>
      <c r="AC1061" s="8">
        <v>1.7000000000000001E-2</v>
      </c>
      <c r="AD1061" s="8">
        <v>9126.880000000001</v>
      </c>
      <c r="AE1061" s="8">
        <v>1358.1666666666667</v>
      </c>
      <c r="AF1061" s="8">
        <v>3878.9240000000004</v>
      </c>
      <c r="AG1061" s="8">
        <v>5237.0906666666669</v>
      </c>
      <c r="AH1061" s="8">
        <v>0.03</v>
      </c>
      <c r="AI1061" s="8">
        <v>6845.16</v>
      </c>
    </row>
    <row r="1062" spans="1:35" x14ac:dyDescent="0.25">
      <c r="A1062" s="8" t="s">
        <v>2127</v>
      </c>
      <c r="B1062" s="8" t="s">
        <v>27</v>
      </c>
      <c r="C1062" s="8" t="s">
        <v>27</v>
      </c>
      <c r="D1062" s="180" t="s">
        <v>5938</v>
      </c>
      <c r="E1062" s="8" t="s">
        <v>209</v>
      </c>
      <c r="F1062" s="8" t="s">
        <v>564</v>
      </c>
      <c r="G1062" s="8" t="s">
        <v>565</v>
      </c>
      <c r="H1062" s="8">
        <v>3591</v>
      </c>
      <c r="I1062" s="116">
        <v>3109</v>
      </c>
      <c r="J1062" s="8">
        <v>-482</v>
      </c>
      <c r="K1062" s="8" t="s">
        <v>3598</v>
      </c>
      <c r="L1062" s="8">
        <v>30374416</v>
      </c>
      <c r="M1062" s="38">
        <v>45398</v>
      </c>
      <c r="N1062" s="38" t="s">
        <v>197</v>
      </c>
      <c r="O1062" s="8" t="s">
        <v>21</v>
      </c>
      <c r="P1062" s="8" t="s">
        <v>21</v>
      </c>
      <c r="Q1062" s="8">
        <v>103945</v>
      </c>
      <c r="R1062" s="8">
        <v>126742</v>
      </c>
      <c r="S1062" s="8">
        <v>22797</v>
      </c>
      <c r="T1062" s="8">
        <v>14091</v>
      </c>
      <c r="U1062" s="8">
        <v>168</v>
      </c>
      <c r="V1062" s="8" t="s">
        <v>63</v>
      </c>
      <c r="W1062" s="8" t="s">
        <v>63</v>
      </c>
      <c r="X1062" s="8" t="s">
        <v>277</v>
      </c>
      <c r="Z1062" s="8" t="s">
        <v>3602</v>
      </c>
      <c r="AA1062" s="8">
        <v>0.04</v>
      </c>
      <c r="AB1062" s="8" t="s">
        <v>552</v>
      </c>
      <c r="AC1062" s="8">
        <v>1.7000000000000001E-2</v>
      </c>
      <c r="AD1062" s="8">
        <v>5069.68</v>
      </c>
      <c r="AE1062" s="8">
        <v>754.41666666666663</v>
      </c>
      <c r="AF1062" s="8">
        <v>2154.614</v>
      </c>
      <c r="AG1062" s="8">
        <v>2909.0306666666665</v>
      </c>
      <c r="AH1062" s="8">
        <v>0.03</v>
      </c>
      <c r="AI1062" s="8">
        <v>683.91</v>
      </c>
    </row>
    <row r="1063" spans="1:35" x14ac:dyDescent="0.25">
      <c r="A1063" s="8" t="s">
        <v>2127</v>
      </c>
      <c r="B1063" s="8" t="s">
        <v>49</v>
      </c>
      <c r="C1063" s="8" t="s">
        <v>49</v>
      </c>
      <c r="D1063" s="8" t="s">
        <v>133</v>
      </c>
      <c r="E1063" s="8" t="s">
        <v>928</v>
      </c>
      <c r="F1063" s="8" t="s">
        <v>1032</v>
      </c>
      <c r="G1063" s="8" t="s">
        <v>1034</v>
      </c>
      <c r="H1063" s="8">
        <v>0</v>
      </c>
      <c r="I1063" s="116">
        <v>11854</v>
      </c>
      <c r="J1063" s="8">
        <v>11854</v>
      </c>
      <c r="K1063" s="8" t="s">
        <v>3375</v>
      </c>
      <c r="L1063" s="8">
        <v>30911575</v>
      </c>
      <c r="M1063" s="38">
        <v>45398</v>
      </c>
      <c r="N1063" s="38" t="s">
        <v>197</v>
      </c>
      <c r="O1063" s="8" t="s">
        <v>43</v>
      </c>
      <c r="P1063" s="8" t="s">
        <v>43</v>
      </c>
      <c r="Q1063" s="8">
        <v>0</v>
      </c>
      <c r="R1063" s="8">
        <v>507755</v>
      </c>
      <c r="S1063" s="8">
        <v>507755</v>
      </c>
      <c r="T1063" s="8">
        <v>61605</v>
      </c>
      <c r="U1063" s="8">
        <v>168</v>
      </c>
      <c r="V1063" s="8" t="s">
        <v>64</v>
      </c>
      <c r="W1063" s="8" t="s">
        <v>64</v>
      </c>
      <c r="X1063" s="8" t="s">
        <v>276</v>
      </c>
      <c r="Y1063" s="8" t="s">
        <v>662</v>
      </c>
      <c r="Z1063" s="8" t="s">
        <v>3383</v>
      </c>
      <c r="AA1063" s="8">
        <v>0.04</v>
      </c>
      <c r="AB1063" s="8" t="s">
        <v>552</v>
      </c>
      <c r="AC1063" s="8">
        <v>1.7000000000000001E-2</v>
      </c>
      <c r="AD1063" s="8">
        <v>20310.2</v>
      </c>
      <c r="AE1063" s="8">
        <v>3022.3511904761904</v>
      </c>
      <c r="AF1063" s="8">
        <v>8631.8350000000009</v>
      </c>
      <c r="AG1063" s="8">
        <v>11654.186190476192</v>
      </c>
      <c r="AH1063" s="8">
        <v>0.03</v>
      </c>
      <c r="AI1063" s="8">
        <v>15232.65</v>
      </c>
    </row>
    <row r="1064" spans="1:35" x14ac:dyDescent="0.25">
      <c r="A1064" s="8" t="s">
        <v>2127</v>
      </c>
      <c r="B1064" s="8" t="s">
        <v>27</v>
      </c>
      <c r="C1064" s="8" t="s">
        <v>27</v>
      </c>
      <c r="D1064" s="180" t="s">
        <v>5938</v>
      </c>
      <c r="E1064" s="8" t="s">
        <v>209</v>
      </c>
      <c r="F1064" s="8" t="s">
        <v>847</v>
      </c>
      <c r="G1064" s="8" t="s">
        <v>795</v>
      </c>
      <c r="H1064" s="8">
        <v>0</v>
      </c>
      <c r="I1064" s="116">
        <v>1031</v>
      </c>
      <c r="J1064" s="8">
        <v>1031</v>
      </c>
      <c r="K1064" s="8" t="s">
        <v>3603</v>
      </c>
      <c r="L1064" s="8">
        <v>32668614</v>
      </c>
      <c r="M1064" s="38">
        <v>45398</v>
      </c>
      <c r="N1064" s="38" t="s">
        <v>197</v>
      </c>
      <c r="O1064" s="8" t="s">
        <v>43</v>
      </c>
      <c r="P1064" s="8" t="s">
        <v>43</v>
      </c>
      <c r="Q1064" s="8">
        <v>0</v>
      </c>
      <c r="R1064" s="8">
        <v>25000</v>
      </c>
      <c r="S1064" s="8">
        <v>25000</v>
      </c>
      <c r="T1064" s="8">
        <v>22650</v>
      </c>
      <c r="U1064" s="8">
        <v>108</v>
      </c>
      <c r="V1064" s="8" t="s">
        <v>62</v>
      </c>
      <c r="W1064" s="8" t="s">
        <v>62</v>
      </c>
      <c r="X1064" s="8" t="s">
        <v>276</v>
      </c>
      <c r="Z1064" s="8" t="s">
        <v>3604</v>
      </c>
      <c r="AA1064" s="8">
        <v>0.03</v>
      </c>
      <c r="AB1064" s="8" t="s">
        <v>552</v>
      </c>
      <c r="AC1064" s="8">
        <v>2.4E-2</v>
      </c>
      <c r="AD1064" s="8">
        <v>750</v>
      </c>
      <c r="AE1064" s="8">
        <v>231.4814814814815</v>
      </c>
      <c r="AF1064" s="8">
        <v>600</v>
      </c>
      <c r="AG1064" s="8">
        <v>831.48148148148152</v>
      </c>
      <c r="AH1064" s="8">
        <v>0.06</v>
      </c>
      <c r="AI1064" s="8">
        <v>1500</v>
      </c>
    </row>
    <row r="1065" spans="1:35" x14ac:dyDescent="0.25">
      <c r="A1065" s="8" t="s">
        <v>2127</v>
      </c>
      <c r="B1065" s="8" t="s">
        <v>49</v>
      </c>
      <c r="C1065" s="8" t="s">
        <v>49</v>
      </c>
      <c r="D1065" s="8" t="s">
        <v>133</v>
      </c>
      <c r="E1065" s="8" t="s">
        <v>458</v>
      </c>
      <c r="F1065" s="8" t="s">
        <v>2068</v>
      </c>
      <c r="G1065" s="8" t="s">
        <v>2250</v>
      </c>
      <c r="H1065" s="8">
        <v>0</v>
      </c>
      <c r="I1065" s="116">
        <v>15346</v>
      </c>
      <c r="J1065" s="8">
        <v>15346</v>
      </c>
      <c r="K1065" s="8" t="s">
        <v>3231</v>
      </c>
      <c r="L1065" s="8">
        <v>25188524</v>
      </c>
      <c r="M1065" s="38">
        <v>45399</v>
      </c>
      <c r="N1065" s="38" t="s">
        <v>197</v>
      </c>
      <c r="O1065" s="8" t="s">
        <v>43</v>
      </c>
      <c r="P1065" s="8" t="s">
        <v>43</v>
      </c>
      <c r="Q1065" s="8">
        <v>0</v>
      </c>
      <c r="R1065" s="8">
        <v>659860</v>
      </c>
      <c r="S1065" s="8">
        <v>659860</v>
      </c>
      <c r="T1065" s="8">
        <v>42869</v>
      </c>
      <c r="U1065" s="8">
        <v>168</v>
      </c>
      <c r="V1065" s="8" t="s">
        <v>64</v>
      </c>
      <c r="W1065" s="8" t="s">
        <v>64</v>
      </c>
      <c r="X1065" s="8" t="s">
        <v>276</v>
      </c>
      <c r="Y1065" s="8" t="s">
        <v>3085</v>
      </c>
      <c r="Z1065" s="8" t="s">
        <v>3252</v>
      </c>
      <c r="AA1065" s="8">
        <v>0.04</v>
      </c>
      <c r="AB1065" s="8" t="s">
        <v>552</v>
      </c>
      <c r="AC1065" s="8">
        <v>1.7000000000000001E-2</v>
      </c>
      <c r="AD1065" s="8">
        <v>26394.400000000001</v>
      </c>
      <c r="AE1065" s="8">
        <v>3927.7380952380954</v>
      </c>
      <c r="AF1065" s="8">
        <v>11217.62</v>
      </c>
      <c r="AG1065" s="8">
        <v>15145.358095238096</v>
      </c>
      <c r="AH1065" s="8">
        <v>0.03</v>
      </c>
      <c r="AI1065" s="8">
        <v>19795.8</v>
      </c>
    </row>
    <row r="1066" spans="1:35" x14ac:dyDescent="0.25">
      <c r="A1066" s="8" t="s">
        <v>2127</v>
      </c>
      <c r="B1066" s="8" t="s">
        <v>38</v>
      </c>
      <c r="C1066" s="8" t="s">
        <v>38</v>
      </c>
      <c r="D1066" s="8" t="s">
        <v>101</v>
      </c>
      <c r="E1066" s="8" t="s">
        <v>405</v>
      </c>
      <c r="F1066" s="8" t="s">
        <v>2952</v>
      </c>
      <c r="G1066" s="8" t="s">
        <v>3355</v>
      </c>
      <c r="H1066" s="8">
        <v>0</v>
      </c>
      <c r="I1066" s="116">
        <v>20800</v>
      </c>
      <c r="J1066" s="8">
        <v>20800</v>
      </c>
      <c r="K1066" s="8" t="s">
        <v>3605</v>
      </c>
      <c r="L1066" s="8">
        <v>35523923</v>
      </c>
      <c r="M1066" s="38">
        <v>45399</v>
      </c>
      <c r="N1066" s="38" t="s">
        <v>197</v>
      </c>
      <c r="O1066" s="8" t="s">
        <v>173</v>
      </c>
      <c r="Q1066" s="8">
        <v>0</v>
      </c>
      <c r="R1066" s="8">
        <v>159318</v>
      </c>
      <c r="S1066" s="8">
        <v>159318</v>
      </c>
      <c r="T1066" s="8">
        <v>150252</v>
      </c>
      <c r="U1066" s="8">
        <v>18</v>
      </c>
      <c r="V1066" s="8" t="s">
        <v>62</v>
      </c>
      <c r="W1066" s="8" t="s">
        <v>62</v>
      </c>
      <c r="X1066" s="8" t="s">
        <v>276</v>
      </c>
      <c r="Z1066" s="8" t="s">
        <v>3609</v>
      </c>
      <c r="AA1066" s="8">
        <v>0.03</v>
      </c>
      <c r="AB1066" s="8" t="s">
        <v>552</v>
      </c>
      <c r="AC1066" s="8">
        <v>7.4999999999999997E-2</v>
      </c>
      <c r="AD1066" s="8">
        <v>4779.54</v>
      </c>
      <c r="AE1066" s="8">
        <v>8851</v>
      </c>
      <c r="AF1066" s="8">
        <v>11948.85</v>
      </c>
      <c r="AG1066" s="8">
        <v>20799.849999999999</v>
      </c>
      <c r="AH1066" s="8">
        <v>0.06</v>
      </c>
      <c r="AI1066" s="8">
        <v>9559.08</v>
      </c>
    </row>
    <row r="1067" spans="1:35" x14ac:dyDescent="0.25">
      <c r="A1067" s="8" t="s">
        <v>2127</v>
      </c>
      <c r="B1067" s="8" t="s">
        <v>24</v>
      </c>
      <c r="C1067" s="8" t="s">
        <v>24</v>
      </c>
      <c r="D1067" s="8" t="s">
        <v>420</v>
      </c>
      <c r="E1067" s="8" t="s">
        <v>405</v>
      </c>
      <c r="F1067" s="8" t="s">
        <v>596</v>
      </c>
      <c r="G1067" s="8" t="s">
        <v>905</v>
      </c>
      <c r="H1067" s="8">
        <v>0</v>
      </c>
      <c r="I1067" s="116">
        <v>6021</v>
      </c>
      <c r="J1067" s="8">
        <v>6021</v>
      </c>
      <c r="K1067" s="8" t="s">
        <v>3432</v>
      </c>
      <c r="L1067" s="8">
        <v>37029285</v>
      </c>
      <c r="M1067" s="38">
        <v>45399</v>
      </c>
      <c r="N1067" s="38" t="s">
        <v>197</v>
      </c>
      <c r="O1067" s="8" t="s">
        <v>21</v>
      </c>
      <c r="P1067" s="8" t="s">
        <v>21</v>
      </c>
      <c r="Q1067" s="8">
        <v>0</v>
      </c>
      <c r="R1067" s="8">
        <v>262330</v>
      </c>
      <c r="S1067" s="8">
        <v>262330</v>
      </c>
      <c r="T1067" s="8">
        <v>33185.440000000002</v>
      </c>
      <c r="U1067" s="8">
        <v>168</v>
      </c>
      <c r="V1067" s="8" t="s">
        <v>64</v>
      </c>
      <c r="W1067" s="8" t="s">
        <v>64</v>
      </c>
      <c r="X1067" s="8" t="s">
        <v>276</v>
      </c>
      <c r="Y1067" s="8" t="s">
        <v>662</v>
      </c>
      <c r="Z1067" s="8" t="s">
        <v>3435</v>
      </c>
      <c r="AA1067" s="8">
        <v>0.04</v>
      </c>
      <c r="AB1067" s="8" t="s">
        <v>552</v>
      </c>
      <c r="AC1067" s="8">
        <v>1.7000000000000001E-2</v>
      </c>
      <c r="AD1067" s="8">
        <v>10493.2</v>
      </c>
      <c r="AE1067" s="8">
        <v>1561.4880952380952</v>
      </c>
      <c r="AF1067" s="8">
        <v>4459.6100000000006</v>
      </c>
      <c r="AG1067" s="8">
        <v>6021.098095238096</v>
      </c>
      <c r="AH1067" s="8">
        <v>0.03</v>
      </c>
      <c r="AI1067" s="8">
        <v>7869.9</v>
      </c>
    </row>
    <row r="1068" spans="1:35" x14ac:dyDescent="0.25">
      <c r="A1068" s="8" t="s">
        <v>2127</v>
      </c>
      <c r="B1068" s="8" t="s">
        <v>38</v>
      </c>
      <c r="C1068" s="8" t="s">
        <v>38</v>
      </c>
      <c r="D1068" s="8" t="s">
        <v>101</v>
      </c>
      <c r="E1068" s="8" t="s">
        <v>883</v>
      </c>
      <c r="F1068" s="8" t="s">
        <v>983</v>
      </c>
      <c r="G1068" s="8" t="s">
        <v>984</v>
      </c>
      <c r="H1068" s="8">
        <v>0</v>
      </c>
      <c r="I1068" s="116">
        <v>5490</v>
      </c>
      <c r="J1068" s="8">
        <v>5490</v>
      </c>
      <c r="K1068" s="8" t="s">
        <v>3610</v>
      </c>
      <c r="L1068" s="8">
        <v>34799052</v>
      </c>
      <c r="M1068" s="38">
        <v>45399</v>
      </c>
      <c r="N1068" s="38" t="s">
        <v>197</v>
      </c>
      <c r="O1068" s="8" t="s">
        <v>148</v>
      </c>
      <c r="P1068" s="8" t="s">
        <v>260</v>
      </c>
      <c r="Q1068" s="8">
        <v>0</v>
      </c>
      <c r="R1068" s="8">
        <v>239194</v>
      </c>
      <c r="S1068" s="8">
        <v>239194</v>
      </c>
      <c r="T1068" s="8">
        <v>38291</v>
      </c>
      <c r="U1068" s="8">
        <v>168</v>
      </c>
      <c r="V1068" s="8" t="s">
        <v>64</v>
      </c>
      <c r="W1068" s="8" t="s">
        <v>64</v>
      </c>
      <c r="X1068" s="8" t="s">
        <v>276</v>
      </c>
      <c r="Y1068" s="8" t="s">
        <v>3611</v>
      </c>
      <c r="Z1068" s="8" t="s">
        <v>3612</v>
      </c>
      <c r="AA1068" s="8">
        <v>0.04</v>
      </c>
      <c r="AB1068" s="8" t="s">
        <v>552</v>
      </c>
      <c r="AC1068" s="8">
        <v>1.7000000000000001E-2</v>
      </c>
      <c r="AD1068" s="8">
        <v>9567.76</v>
      </c>
      <c r="AE1068" s="8">
        <v>1423.7738095238096</v>
      </c>
      <c r="AF1068" s="8">
        <v>4066.2980000000002</v>
      </c>
      <c r="AG1068" s="8">
        <v>5490.0718095238099</v>
      </c>
      <c r="AH1068" s="8">
        <v>0.03</v>
      </c>
      <c r="AI1068" s="8">
        <v>7175.82</v>
      </c>
    </row>
    <row r="1069" spans="1:35" x14ac:dyDescent="0.25">
      <c r="A1069" s="8" t="s">
        <v>2127</v>
      </c>
      <c r="B1069" s="8" t="s">
        <v>29</v>
      </c>
      <c r="C1069" s="8" t="s">
        <v>29</v>
      </c>
      <c r="D1069" s="8" t="s">
        <v>168</v>
      </c>
      <c r="E1069" s="8" t="s">
        <v>455</v>
      </c>
      <c r="F1069" s="8" t="s">
        <v>2483</v>
      </c>
      <c r="G1069" s="8" t="s">
        <v>2486</v>
      </c>
      <c r="H1069" s="8">
        <v>0</v>
      </c>
      <c r="I1069" s="116">
        <v>4843</v>
      </c>
      <c r="J1069" s="8">
        <v>4843</v>
      </c>
      <c r="K1069" s="8" t="s">
        <v>3619</v>
      </c>
      <c r="L1069" s="8">
        <v>25765435</v>
      </c>
      <c r="M1069" s="38">
        <v>45399</v>
      </c>
      <c r="N1069" s="38" t="s">
        <v>197</v>
      </c>
      <c r="O1069" s="8" t="s">
        <v>43</v>
      </c>
      <c r="P1069" s="8" t="s">
        <v>43</v>
      </c>
      <c r="Q1069" s="8">
        <v>0</v>
      </c>
      <c r="R1069" s="8">
        <v>202291</v>
      </c>
      <c r="S1069" s="8">
        <v>202291</v>
      </c>
      <c r="T1069" s="8">
        <v>30469</v>
      </c>
      <c r="U1069" s="8">
        <v>168</v>
      </c>
      <c r="V1069" s="8" t="s">
        <v>64</v>
      </c>
      <c r="W1069" s="8" t="s">
        <v>64</v>
      </c>
      <c r="X1069" s="8" t="s">
        <v>276</v>
      </c>
      <c r="Y1069" s="8" t="s">
        <v>662</v>
      </c>
      <c r="Z1069" s="8" t="s">
        <v>3623</v>
      </c>
      <c r="AA1069" s="8">
        <v>0.04</v>
      </c>
      <c r="AB1069" s="8" t="s">
        <v>552</v>
      </c>
      <c r="AC1069" s="8">
        <v>1.7000000000000001E-2</v>
      </c>
      <c r="AD1069" s="8">
        <v>8091.64</v>
      </c>
      <c r="AE1069" s="8">
        <v>1204.1130952380952</v>
      </c>
      <c r="AF1069" s="8">
        <v>3438.9470000000001</v>
      </c>
      <c r="AG1069" s="8">
        <v>4643.0600952380955</v>
      </c>
      <c r="AH1069" s="8">
        <v>0.03</v>
      </c>
      <c r="AI1069" s="8">
        <v>6068.73</v>
      </c>
    </row>
    <row r="1070" spans="1:35" x14ac:dyDescent="0.25">
      <c r="A1070" s="8" t="s">
        <v>2127</v>
      </c>
      <c r="B1070" s="8" t="s">
        <v>39</v>
      </c>
      <c r="C1070" s="8" t="s">
        <v>39</v>
      </c>
      <c r="D1070" s="8" t="s">
        <v>167</v>
      </c>
      <c r="E1070" s="8" t="s">
        <v>451</v>
      </c>
      <c r="F1070" s="8" t="s">
        <v>783</v>
      </c>
      <c r="G1070" s="8" t="s">
        <v>784</v>
      </c>
      <c r="H1070" s="8">
        <v>0</v>
      </c>
      <c r="I1070" s="116">
        <v>1846</v>
      </c>
      <c r="J1070" s="8">
        <v>1846</v>
      </c>
      <c r="K1070" s="8" t="s">
        <v>3620</v>
      </c>
      <c r="L1070" s="8">
        <v>13081561</v>
      </c>
      <c r="M1070" s="38">
        <v>45399</v>
      </c>
      <c r="N1070" s="38" t="s">
        <v>197</v>
      </c>
      <c r="O1070" s="8" t="s">
        <v>43</v>
      </c>
      <c r="P1070" s="8" t="s">
        <v>43</v>
      </c>
      <c r="Q1070" s="8">
        <v>0</v>
      </c>
      <c r="R1070" s="8">
        <v>43990</v>
      </c>
      <c r="S1070" s="8">
        <v>43990</v>
      </c>
      <c r="T1070" s="8">
        <v>22789</v>
      </c>
      <c r="U1070" s="8">
        <v>108</v>
      </c>
      <c r="V1070" s="8" t="s">
        <v>64</v>
      </c>
      <c r="W1070" s="8" t="s">
        <v>64</v>
      </c>
      <c r="X1070" s="8" t="s">
        <v>276</v>
      </c>
      <c r="Y1070" s="8" t="s">
        <v>3621</v>
      </c>
      <c r="Z1070" s="8" t="s">
        <v>2908</v>
      </c>
      <c r="AA1070" s="8">
        <v>0.03</v>
      </c>
      <c r="AB1070" s="8" t="s">
        <v>552</v>
      </c>
      <c r="AC1070" s="8">
        <v>2.4E-2</v>
      </c>
      <c r="AD1070" s="8">
        <v>1319.7</v>
      </c>
      <c r="AE1070" s="8">
        <v>407.31481481481484</v>
      </c>
      <c r="AF1070" s="8">
        <v>1055.76</v>
      </c>
      <c r="AG1070" s="8">
        <v>1463.0748148148148</v>
      </c>
      <c r="AH1070" s="8">
        <v>0.06</v>
      </c>
      <c r="AI1070" s="8">
        <v>2639.4</v>
      </c>
    </row>
    <row r="1071" spans="1:35" x14ac:dyDescent="0.25">
      <c r="A1071" s="8" t="s">
        <v>2127</v>
      </c>
      <c r="B1071" s="8" t="s">
        <v>29</v>
      </c>
      <c r="C1071" s="8" t="s">
        <v>29</v>
      </c>
      <c r="D1071" s="8" t="s">
        <v>168</v>
      </c>
      <c r="E1071" s="8" t="s">
        <v>454</v>
      </c>
      <c r="F1071" s="8" t="s">
        <v>845</v>
      </c>
      <c r="G1071" s="8" t="s">
        <v>592</v>
      </c>
      <c r="H1071" s="8">
        <v>3172</v>
      </c>
      <c r="I1071" s="116">
        <v>3433</v>
      </c>
      <c r="J1071" s="8">
        <v>261</v>
      </c>
      <c r="K1071" s="8" t="s">
        <v>3622</v>
      </c>
      <c r="L1071" s="8">
        <v>32010985</v>
      </c>
      <c r="M1071" s="38">
        <v>45399</v>
      </c>
      <c r="N1071" s="38" t="s">
        <v>197</v>
      </c>
      <c r="O1071" s="8" t="s">
        <v>43</v>
      </c>
      <c r="P1071" s="8" t="s">
        <v>43</v>
      </c>
      <c r="Q1071" s="8">
        <v>68522</v>
      </c>
      <c r="R1071" s="8">
        <v>120000</v>
      </c>
      <c r="S1071" s="8">
        <v>51478</v>
      </c>
      <c r="T1071" s="8">
        <v>44378</v>
      </c>
      <c r="U1071" s="8">
        <v>144</v>
      </c>
      <c r="V1071" s="8" t="s">
        <v>63</v>
      </c>
      <c r="W1071" s="8" t="s">
        <v>63</v>
      </c>
      <c r="X1071" s="8" t="s">
        <v>277</v>
      </c>
      <c r="Z1071" s="8" t="s">
        <v>3624</v>
      </c>
      <c r="AA1071" s="8">
        <v>0.03</v>
      </c>
      <c r="AB1071" s="8" t="s">
        <v>552</v>
      </c>
      <c r="AC1071" s="8">
        <v>0.02</v>
      </c>
      <c r="AD1071" s="8">
        <v>3600</v>
      </c>
      <c r="AE1071" s="8">
        <v>833.33333333333337</v>
      </c>
      <c r="AF1071" s="8">
        <v>2400</v>
      </c>
      <c r="AG1071" s="8">
        <v>3233.3333333333335</v>
      </c>
      <c r="AH1071" s="8">
        <v>0.06</v>
      </c>
      <c r="AI1071" s="8">
        <v>3088.68</v>
      </c>
    </row>
    <row r="1072" spans="1:35" x14ac:dyDescent="0.25">
      <c r="A1072" s="8" t="s">
        <v>2127</v>
      </c>
      <c r="B1072" s="8" t="s">
        <v>20</v>
      </c>
      <c r="C1072" s="8" t="s">
        <v>184</v>
      </c>
      <c r="D1072" s="180" t="s">
        <v>101</v>
      </c>
      <c r="E1072" s="8" t="s">
        <v>206</v>
      </c>
      <c r="F1072" s="8" t="s">
        <v>2945</v>
      </c>
      <c r="G1072" s="8" t="s">
        <v>3321</v>
      </c>
      <c r="H1072" s="8">
        <v>0</v>
      </c>
      <c r="I1072" s="116">
        <v>3000</v>
      </c>
      <c r="J1072" s="8">
        <v>3000</v>
      </c>
      <c r="K1072" s="8" t="s">
        <v>3458</v>
      </c>
      <c r="L1072" s="8">
        <v>22890575</v>
      </c>
      <c r="M1072" s="38">
        <v>45399</v>
      </c>
      <c r="N1072" s="38" t="s">
        <v>197</v>
      </c>
      <c r="O1072" s="8" t="s">
        <v>43</v>
      </c>
      <c r="P1072" s="8" t="s">
        <v>43</v>
      </c>
      <c r="Q1072" s="8">
        <v>0</v>
      </c>
      <c r="R1072" s="8">
        <v>121993</v>
      </c>
      <c r="S1072" s="8">
        <v>121993</v>
      </c>
      <c r="T1072" s="8">
        <v>22426</v>
      </c>
      <c r="U1072" s="8">
        <v>168</v>
      </c>
      <c r="V1072" s="8" t="s">
        <v>64</v>
      </c>
      <c r="W1072" s="8" t="s">
        <v>64</v>
      </c>
      <c r="X1072" s="8" t="s">
        <v>276</v>
      </c>
      <c r="Y1072" s="8" t="s">
        <v>662</v>
      </c>
      <c r="Z1072" s="8" t="s">
        <v>3625</v>
      </c>
      <c r="AA1072" s="8">
        <v>0.04</v>
      </c>
      <c r="AB1072" s="8" t="s">
        <v>552</v>
      </c>
      <c r="AC1072" s="8">
        <v>1.7000000000000001E-2</v>
      </c>
      <c r="AD1072" s="8">
        <v>4879.72</v>
      </c>
      <c r="AE1072" s="8">
        <v>726.14880952380952</v>
      </c>
      <c r="AF1072" s="8">
        <v>2073.8810000000003</v>
      </c>
      <c r="AG1072" s="8">
        <v>2800.0298095238099</v>
      </c>
      <c r="AH1072" s="8">
        <v>0.03</v>
      </c>
      <c r="AI1072" s="8">
        <v>3659.79</v>
      </c>
    </row>
    <row r="1073" spans="1:35" x14ac:dyDescent="0.25">
      <c r="A1073" s="8" t="s">
        <v>2127</v>
      </c>
      <c r="B1073" s="8" t="s">
        <v>31</v>
      </c>
      <c r="C1073" s="8" t="s">
        <v>31</v>
      </c>
      <c r="D1073" s="8" t="s">
        <v>101</v>
      </c>
      <c r="E1073" s="8" t="s">
        <v>32</v>
      </c>
      <c r="F1073" s="8" t="s">
        <v>530</v>
      </c>
      <c r="G1073" s="8" t="s">
        <v>569</v>
      </c>
      <c r="H1073" s="8">
        <v>3000</v>
      </c>
      <c r="I1073" s="116">
        <v>4000</v>
      </c>
      <c r="J1073" s="8">
        <v>1000</v>
      </c>
      <c r="K1073" s="8" t="s">
        <v>3626</v>
      </c>
      <c r="L1073" s="8">
        <v>22537046</v>
      </c>
      <c r="M1073" s="38">
        <v>45399</v>
      </c>
      <c r="N1073" s="38" t="s">
        <v>197</v>
      </c>
      <c r="O1073" s="8" t="s">
        <v>148</v>
      </c>
      <c r="P1073" s="8" t="s">
        <v>260</v>
      </c>
      <c r="R1073" s="8">
        <v>165550</v>
      </c>
      <c r="S1073" s="8">
        <v>165550</v>
      </c>
      <c r="T1073" s="8">
        <v>44922</v>
      </c>
      <c r="U1073" s="8">
        <v>168</v>
      </c>
      <c r="V1073" s="8" t="s">
        <v>63</v>
      </c>
      <c r="W1073" s="8" t="s">
        <v>63</v>
      </c>
      <c r="X1073" s="8" t="s">
        <v>277</v>
      </c>
      <c r="Z1073" s="8" t="s">
        <v>3628</v>
      </c>
      <c r="AA1073" s="8">
        <v>0.04</v>
      </c>
      <c r="AB1073" s="8" t="s">
        <v>552</v>
      </c>
      <c r="AC1073" s="8">
        <v>1.7000000000000001E-2</v>
      </c>
      <c r="AD1073" s="8">
        <v>6622</v>
      </c>
      <c r="AE1073" s="8">
        <v>985.41666666666663</v>
      </c>
      <c r="AF1073" s="8">
        <v>2814.3500000000004</v>
      </c>
      <c r="AG1073" s="8">
        <v>3799.7666666666669</v>
      </c>
      <c r="AH1073" s="8">
        <v>0.03</v>
      </c>
      <c r="AI1073" s="8">
        <v>4966.5</v>
      </c>
    </row>
    <row r="1074" spans="1:35" x14ac:dyDescent="0.25">
      <c r="A1074" s="8" t="s">
        <v>2127</v>
      </c>
      <c r="B1074" s="8" t="s">
        <v>24</v>
      </c>
      <c r="C1074" s="8" t="s">
        <v>24</v>
      </c>
      <c r="D1074" s="8" t="s">
        <v>420</v>
      </c>
      <c r="E1074" s="8" t="s">
        <v>200</v>
      </c>
      <c r="F1074" s="8" t="s">
        <v>768</v>
      </c>
      <c r="G1074" s="8" t="s">
        <v>628</v>
      </c>
      <c r="H1074" s="8">
        <v>10000</v>
      </c>
      <c r="I1074" s="116">
        <v>10050</v>
      </c>
      <c r="J1074" s="8">
        <v>50</v>
      </c>
      <c r="K1074" s="8" t="s">
        <v>3627</v>
      </c>
      <c r="L1074" s="8">
        <v>13445220</v>
      </c>
      <c r="M1074" s="38">
        <v>45399</v>
      </c>
      <c r="N1074" s="38" t="s">
        <v>197</v>
      </c>
      <c r="O1074" s="8" t="s">
        <v>43</v>
      </c>
      <c r="P1074" s="8" t="s">
        <v>43</v>
      </c>
      <c r="Q1074" s="8">
        <v>332054.37</v>
      </c>
      <c r="R1074" s="8">
        <v>437870</v>
      </c>
      <c r="S1074" s="8">
        <v>105815.63</v>
      </c>
      <c r="T1074" s="8">
        <v>78443</v>
      </c>
      <c r="U1074" s="8">
        <v>168</v>
      </c>
      <c r="V1074" s="8" t="s">
        <v>63</v>
      </c>
      <c r="W1074" s="8" t="s">
        <v>63</v>
      </c>
      <c r="X1074" s="8" t="s">
        <v>277</v>
      </c>
      <c r="Z1074" s="8" t="s">
        <v>3629</v>
      </c>
      <c r="AA1074" s="8">
        <v>0.04</v>
      </c>
      <c r="AB1074" s="8" t="s">
        <v>552</v>
      </c>
      <c r="AC1074" s="8">
        <v>1.7000000000000001E-2</v>
      </c>
      <c r="AD1074" s="8">
        <v>17514.8</v>
      </c>
      <c r="AE1074" s="8">
        <v>2606.3690476190477</v>
      </c>
      <c r="AF1074" s="8">
        <v>7443.7900000000009</v>
      </c>
      <c r="AG1074" s="8">
        <v>10050.159047619049</v>
      </c>
      <c r="AH1074" s="8">
        <v>0.03</v>
      </c>
      <c r="AI1074" s="8">
        <v>3174.4688999999998</v>
      </c>
    </row>
    <row r="1075" spans="1:35" x14ac:dyDescent="0.25">
      <c r="A1075" s="8" t="s">
        <v>2127</v>
      </c>
      <c r="B1075" s="8" t="s">
        <v>24</v>
      </c>
      <c r="C1075" s="8" t="s">
        <v>24</v>
      </c>
      <c r="D1075" s="8" t="s">
        <v>420</v>
      </c>
      <c r="E1075" s="8" t="s">
        <v>200</v>
      </c>
      <c r="F1075" s="8" t="s">
        <v>3400</v>
      </c>
      <c r="G1075" s="8" t="s">
        <v>3634</v>
      </c>
      <c r="H1075" s="8">
        <v>0</v>
      </c>
      <c r="I1075" s="116">
        <v>6820</v>
      </c>
      <c r="J1075" s="8">
        <v>6820</v>
      </c>
      <c r="K1075" s="8" t="s">
        <v>3630</v>
      </c>
      <c r="L1075" s="8">
        <v>1111979</v>
      </c>
      <c r="M1075" s="38">
        <v>45400</v>
      </c>
      <c r="N1075" s="38" t="s">
        <v>197</v>
      </c>
      <c r="O1075" s="8" t="s">
        <v>148</v>
      </c>
      <c r="P1075" s="8" t="s">
        <v>287</v>
      </c>
      <c r="Q1075" s="8">
        <v>0</v>
      </c>
      <c r="R1075" s="8">
        <v>297141</v>
      </c>
      <c r="S1075" s="8">
        <v>297141</v>
      </c>
      <c r="T1075" s="8">
        <v>23968.54</v>
      </c>
      <c r="U1075" s="8">
        <v>168</v>
      </c>
      <c r="V1075" s="8" t="s">
        <v>64</v>
      </c>
      <c r="W1075" s="8" t="s">
        <v>64</v>
      </c>
      <c r="X1075" s="8" t="s">
        <v>276</v>
      </c>
      <c r="Y1075" s="8" t="s">
        <v>115</v>
      </c>
      <c r="Z1075" s="8" t="s">
        <v>3401</v>
      </c>
      <c r="AA1075" s="8">
        <v>0.04</v>
      </c>
      <c r="AB1075" s="8" t="s">
        <v>552</v>
      </c>
      <c r="AC1075" s="8">
        <v>1.7000000000000001E-2</v>
      </c>
      <c r="AD1075" s="8">
        <v>11885.64</v>
      </c>
      <c r="AE1075" s="8">
        <v>1768.6964285714287</v>
      </c>
      <c r="AF1075" s="8">
        <v>5051.3969999999999</v>
      </c>
      <c r="AG1075" s="8">
        <v>6820.0934285714284</v>
      </c>
      <c r="AH1075" s="8">
        <v>0.03</v>
      </c>
      <c r="AI1075" s="8">
        <v>8914.23</v>
      </c>
    </row>
    <row r="1076" spans="1:35" x14ac:dyDescent="0.25">
      <c r="A1076" s="8" t="s">
        <v>2127</v>
      </c>
      <c r="B1076" s="8" t="s">
        <v>24</v>
      </c>
      <c r="C1076" s="8" t="s">
        <v>24</v>
      </c>
      <c r="D1076" s="8" t="s">
        <v>420</v>
      </c>
      <c r="E1076" s="8" t="s">
        <v>200</v>
      </c>
      <c r="F1076" s="8" t="s">
        <v>800</v>
      </c>
      <c r="G1076" s="8" t="s">
        <v>810</v>
      </c>
      <c r="H1076" s="8">
        <v>0</v>
      </c>
      <c r="I1076" s="116">
        <v>4793</v>
      </c>
      <c r="J1076" s="8">
        <v>4793</v>
      </c>
      <c r="K1076" s="8" t="s">
        <v>3631</v>
      </c>
      <c r="L1076" s="8">
        <v>25883608</v>
      </c>
      <c r="M1076" s="38">
        <v>45400</v>
      </c>
      <c r="N1076" s="38" t="s">
        <v>197</v>
      </c>
      <c r="O1076" s="8" t="s">
        <v>148</v>
      </c>
      <c r="P1076" s="8" t="s">
        <v>287</v>
      </c>
      <c r="Q1076" s="8">
        <v>0</v>
      </c>
      <c r="R1076" s="8">
        <v>208827</v>
      </c>
      <c r="S1076" s="8">
        <v>208827</v>
      </c>
      <c r="T1076" s="8">
        <v>39057</v>
      </c>
      <c r="U1076" s="8">
        <v>168</v>
      </c>
      <c r="V1076" s="8" t="s">
        <v>64</v>
      </c>
      <c r="W1076" s="8" t="s">
        <v>64</v>
      </c>
      <c r="X1076" s="8" t="s">
        <v>276</v>
      </c>
      <c r="Y1076" s="8" t="s">
        <v>115</v>
      </c>
      <c r="Z1076" s="8" t="s">
        <v>3040</v>
      </c>
      <c r="AA1076" s="8">
        <v>0.04</v>
      </c>
      <c r="AB1076" s="8" t="s">
        <v>552</v>
      </c>
      <c r="AC1076" s="8">
        <v>1.7000000000000001E-2</v>
      </c>
      <c r="AD1076" s="8">
        <v>8353.08</v>
      </c>
      <c r="AE1076" s="8">
        <v>1243.0178571428571</v>
      </c>
      <c r="AF1076" s="8">
        <v>3550.0590000000002</v>
      </c>
      <c r="AG1076" s="8">
        <v>4793.0768571428571</v>
      </c>
      <c r="AH1076" s="8">
        <v>0.03</v>
      </c>
      <c r="AI1076" s="8">
        <v>6264.8099999999995</v>
      </c>
    </row>
    <row r="1077" spans="1:35" x14ac:dyDescent="0.25">
      <c r="A1077" s="8" t="s">
        <v>2127</v>
      </c>
      <c r="B1077" s="8" t="s">
        <v>24</v>
      </c>
      <c r="C1077" s="8" t="s">
        <v>24</v>
      </c>
      <c r="D1077" s="8" t="s">
        <v>420</v>
      </c>
      <c r="E1077" s="8" t="s">
        <v>200</v>
      </c>
      <c r="F1077" s="8" t="s">
        <v>800</v>
      </c>
      <c r="G1077" s="8" t="s">
        <v>810</v>
      </c>
      <c r="H1077" s="8">
        <v>0</v>
      </c>
      <c r="I1077" s="116">
        <v>7470</v>
      </c>
      <c r="J1077" s="8">
        <v>7470</v>
      </c>
      <c r="K1077" s="8" t="s">
        <v>3380</v>
      </c>
      <c r="L1077" s="8">
        <v>22241116</v>
      </c>
      <c r="M1077" s="38">
        <v>45400</v>
      </c>
      <c r="N1077" s="38" t="s">
        <v>197</v>
      </c>
      <c r="O1077" s="8" t="s">
        <v>148</v>
      </c>
      <c r="P1077" s="8" t="s">
        <v>287</v>
      </c>
      <c r="Q1077" s="8">
        <v>0</v>
      </c>
      <c r="R1077" s="8">
        <v>325461</v>
      </c>
      <c r="S1077" s="8">
        <v>325461</v>
      </c>
      <c r="T1077" s="8">
        <v>17268</v>
      </c>
      <c r="U1077" s="8">
        <v>168</v>
      </c>
      <c r="V1077" s="8" t="s">
        <v>64</v>
      </c>
      <c r="W1077" s="8" t="s">
        <v>64</v>
      </c>
      <c r="X1077" s="8" t="s">
        <v>276</v>
      </c>
      <c r="Y1077" s="8" t="s">
        <v>115</v>
      </c>
      <c r="Z1077" s="8" t="s">
        <v>3394</v>
      </c>
      <c r="AA1077" s="8">
        <v>0.04</v>
      </c>
      <c r="AB1077" s="8" t="s">
        <v>552</v>
      </c>
      <c r="AC1077" s="8">
        <v>1.7000000000000001E-2</v>
      </c>
      <c r="AD1077" s="8">
        <v>13018.44</v>
      </c>
      <c r="AE1077" s="8">
        <v>1937.2678571428571</v>
      </c>
      <c r="AF1077" s="8">
        <v>5532.8370000000004</v>
      </c>
      <c r="AG1077" s="8">
        <v>7470.1048571428573</v>
      </c>
      <c r="AH1077" s="8">
        <v>0.03</v>
      </c>
      <c r="AI1077" s="8">
        <v>9763.83</v>
      </c>
    </row>
    <row r="1078" spans="1:35" x14ac:dyDescent="0.25">
      <c r="A1078" s="8" t="s">
        <v>2127</v>
      </c>
      <c r="B1078" s="8" t="s">
        <v>38</v>
      </c>
      <c r="C1078" s="8" t="s">
        <v>38</v>
      </c>
      <c r="D1078" s="8" t="s">
        <v>101</v>
      </c>
      <c r="E1078" s="8" t="s">
        <v>405</v>
      </c>
      <c r="F1078" s="8" t="s">
        <v>1174</v>
      </c>
      <c r="G1078" s="8" t="s">
        <v>1184</v>
      </c>
      <c r="H1078" s="8">
        <v>0</v>
      </c>
      <c r="I1078" s="116">
        <v>3392</v>
      </c>
      <c r="J1078" s="8">
        <v>3392</v>
      </c>
      <c r="K1078" s="8" t="s">
        <v>3632</v>
      </c>
      <c r="L1078" s="8">
        <v>32844067</v>
      </c>
      <c r="M1078" s="38">
        <v>45400</v>
      </c>
      <c r="N1078" s="38" t="s">
        <v>197</v>
      </c>
      <c r="O1078" s="8" t="s">
        <v>43</v>
      </c>
      <c r="P1078" s="8" t="s">
        <v>43</v>
      </c>
      <c r="Q1078" s="8">
        <v>0</v>
      </c>
      <c r="R1078" s="8">
        <v>110000</v>
      </c>
      <c r="S1078" s="8">
        <v>110000</v>
      </c>
      <c r="T1078" s="8">
        <v>103400</v>
      </c>
      <c r="U1078" s="8">
        <v>120</v>
      </c>
      <c r="V1078" s="8" t="s">
        <v>62</v>
      </c>
      <c r="W1078" s="8" t="s">
        <v>62</v>
      </c>
      <c r="X1078" s="8" t="s">
        <v>276</v>
      </c>
      <c r="Z1078" s="8" t="s">
        <v>3635</v>
      </c>
      <c r="AA1078" s="8">
        <v>0.03</v>
      </c>
      <c r="AB1078" s="8" t="s">
        <v>552</v>
      </c>
      <c r="AC1078" s="8">
        <v>2.2499999999999999E-2</v>
      </c>
      <c r="AD1078" s="8">
        <v>3300</v>
      </c>
      <c r="AE1078" s="8">
        <v>916.66666666666663</v>
      </c>
      <c r="AF1078" s="8">
        <v>2475</v>
      </c>
      <c r="AG1078" s="8">
        <v>3391.6666666666665</v>
      </c>
      <c r="AH1078" s="8">
        <v>0.06</v>
      </c>
      <c r="AI1078" s="8">
        <v>6600</v>
      </c>
    </row>
    <row r="1079" spans="1:35" x14ac:dyDescent="0.25">
      <c r="A1079" s="8" t="s">
        <v>2127</v>
      </c>
      <c r="B1079" s="8" t="s">
        <v>29</v>
      </c>
      <c r="C1079" s="8" t="s">
        <v>29</v>
      </c>
      <c r="D1079" s="8" t="s">
        <v>168</v>
      </c>
      <c r="E1079" s="8" t="s">
        <v>454</v>
      </c>
      <c r="F1079" s="8" t="s">
        <v>3395</v>
      </c>
      <c r="G1079" s="8" t="s">
        <v>3637</v>
      </c>
      <c r="H1079" s="8">
        <v>0</v>
      </c>
      <c r="I1079" s="116">
        <v>1375</v>
      </c>
      <c r="J1079" s="8">
        <v>1375</v>
      </c>
      <c r="K1079" s="8" t="s">
        <v>3633</v>
      </c>
      <c r="L1079" s="8">
        <v>26480313</v>
      </c>
      <c r="M1079" s="38">
        <v>45400</v>
      </c>
      <c r="N1079" s="38" t="s">
        <v>197</v>
      </c>
      <c r="O1079" s="8" t="s">
        <v>43</v>
      </c>
      <c r="P1079" s="8" t="s">
        <v>43</v>
      </c>
      <c r="Q1079" s="8">
        <v>0</v>
      </c>
      <c r="R1079" s="8">
        <v>35328</v>
      </c>
      <c r="S1079" s="8">
        <v>35328</v>
      </c>
      <c r="T1079" s="8">
        <v>32461</v>
      </c>
      <c r="U1079" s="8">
        <v>108</v>
      </c>
      <c r="V1079" s="8" t="s">
        <v>62</v>
      </c>
      <c r="W1079" s="8" t="s">
        <v>62</v>
      </c>
      <c r="X1079" s="8" t="s">
        <v>276</v>
      </c>
      <c r="Z1079" s="8" t="s">
        <v>3636</v>
      </c>
      <c r="AA1079" s="8">
        <v>0.03</v>
      </c>
      <c r="AB1079" s="8" t="s">
        <v>552</v>
      </c>
      <c r="AC1079" s="8">
        <v>2.4E-2</v>
      </c>
      <c r="AD1079" s="8">
        <v>1059.8399999999999</v>
      </c>
      <c r="AE1079" s="8">
        <v>327.11111111111109</v>
      </c>
      <c r="AF1079" s="8">
        <v>847.87200000000007</v>
      </c>
      <c r="AG1079" s="8">
        <v>1174.9831111111112</v>
      </c>
      <c r="AH1079" s="8">
        <v>0.06</v>
      </c>
      <c r="AI1079" s="8">
        <v>2119.6799999999998</v>
      </c>
    </row>
    <row r="1080" spans="1:35" x14ac:dyDescent="0.25">
      <c r="A1080" s="8" t="s">
        <v>2127</v>
      </c>
      <c r="B1080" s="8" t="s">
        <v>20</v>
      </c>
      <c r="C1080" s="8" t="s">
        <v>184</v>
      </c>
      <c r="D1080" s="180" t="s">
        <v>101</v>
      </c>
      <c r="E1080" s="8" t="s">
        <v>206</v>
      </c>
      <c r="F1080" s="8" t="s">
        <v>2945</v>
      </c>
      <c r="G1080" s="8" t="s">
        <v>3321</v>
      </c>
      <c r="H1080" s="8">
        <v>0</v>
      </c>
      <c r="I1080" s="116">
        <v>10985</v>
      </c>
      <c r="J1080" s="8">
        <v>10985</v>
      </c>
      <c r="K1080" s="8" t="s">
        <v>3457</v>
      </c>
      <c r="L1080" s="8">
        <v>30228852</v>
      </c>
      <c r="M1080" s="38">
        <v>45400</v>
      </c>
      <c r="N1080" s="38" t="s">
        <v>197</v>
      </c>
      <c r="O1080" s="8" t="s">
        <v>43</v>
      </c>
      <c r="P1080" s="8" t="s">
        <v>43</v>
      </c>
      <c r="Q1080" s="8">
        <v>0</v>
      </c>
      <c r="R1080" s="8">
        <v>469893</v>
      </c>
      <c r="S1080" s="8">
        <v>469893</v>
      </c>
      <c r="T1080" s="8">
        <v>90914</v>
      </c>
      <c r="U1080" s="8">
        <v>168</v>
      </c>
      <c r="V1080" s="8" t="s">
        <v>64</v>
      </c>
      <c r="W1080" s="8" t="s">
        <v>64</v>
      </c>
      <c r="X1080" s="8" t="s">
        <v>276</v>
      </c>
      <c r="Y1080" s="8" t="s">
        <v>3611</v>
      </c>
      <c r="Z1080" s="8" t="s">
        <v>3460</v>
      </c>
      <c r="AA1080" s="8">
        <v>0.04</v>
      </c>
      <c r="AB1080" s="8" t="s">
        <v>552</v>
      </c>
      <c r="AC1080" s="8">
        <v>1.7000000000000001E-2</v>
      </c>
      <c r="AD1080" s="8">
        <v>18795.72</v>
      </c>
      <c r="AE1080" s="8">
        <v>2796.9821428571427</v>
      </c>
      <c r="AF1080" s="8">
        <v>7988.1810000000005</v>
      </c>
      <c r="AG1080" s="8">
        <v>10785.163142857144</v>
      </c>
      <c r="AH1080" s="8">
        <v>0.03</v>
      </c>
      <c r="AI1080" s="8">
        <v>14096.789999999999</v>
      </c>
    </row>
    <row r="1081" spans="1:35" x14ac:dyDescent="0.25">
      <c r="A1081" s="8" t="s">
        <v>2127</v>
      </c>
      <c r="B1081" s="8" t="s">
        <v>24</v>
      </c>
      <c r="C1081" s="8" t="s">
        <v>24</v>
      </c>
      <c r="D1081" s="8" t="s">
        <v>420</v>
      </c>
      <c r="E1081" s="8" t="s">
        <v>200</v>
      </c>
      <c r="F1081" s="8" t="s">
        <v>3048</v>
      </c>
      <c r="G1081" s="8" t="s">
        <v>3141</v>
      </c>
      <c r="H1081" s="8">
        <v>0</v>
      </c>
      <c r="I1081" s="116">
        <v>3838</v>
      </c>
      <c r="J1081" s="8">
        <v>3838</v>
      </c>
      <c r="K1081" s="8" t="s">
        <v>3638</v>
      </c>
      <c r="L1081" s="8">
        <v>29483386</v>
      </c>
      <c r="M1081" s="38">
        <v>45400</v>
      </c>
      <c r="N1081" s="38" t="s">
        <v>197</v>
      </c>
      <c r="O1081" s="8" t="s">
        <v>148</v>
      </c>
      <c r="P1081" s="8" t="s">
        <v>287</v>
      </c>
      <c r="Q1081" s="8">
        <v>0</v>
      </c>
      <c r="R1081" s="8">
        <v>167218</v>
      </c>
      <c r="S1081" s="8">
        <v>167218</v>
      </c>
      <c r="T1081" s="8">
        <v>26077.919999999998</v>
      </c>
      <c r="U1081" s="8">
        <v>168</v>
      </c>
      <c r="V1081" s="8" t="s">
        <v>64</v>
      </c>
      <c r="W1081" s="8" t="s">
        <v>64</v>
      </c>
      <c r="X1081" s="8" t="s">
        <v>276</v>
      </c>
      <c r="Y1081" s="8" t="s">
        <v>115</v>
      </c>
      <c r="Z1081" s="8" t="s">
        <v>3049</v>
      </c>
      <c r="AA1081" s="8">
        <v>0.04</v>
      </c>
      <c r="AB1081" s="8" t="s">
        <v>552</v>
      </c>
      <c r="AC1081" s="8">
        <v>1.7000000000000001E-2</v>
      </c>
      <c r="AD1081" s="8">
        <v>6688.72</v>
      </c>
      <c r="AE1081" s="8">
        <v>995.34523809523807</v>
      </c>
      <c r="AF1081" s="8">
        <v>2842.7060000000001</v>
      </c>
      <c r="AG1081" s="8">
        <v>3838.0512380952382</v>
      </c>
      <c r="AH1081" s="8">
        <v>0.03</v>
      </c>
      <c r="AI1081" s="8">
        <v>5016.54</v>
      </c>
    </row>
    <row r="1082" spans="1:35" x14ac:dyDescent="0.25">
      <c r="A1082" s="8" t="s">
        <v>2127</v>
      </c>
      <c r="B1082" s="8" t="s">
        <v>241</v>
      </c>
      <c r="C1082" s="8" t="s">
        <v>241</v>
      </c>
      <c r="D1082" s="180" t="s">
        <v>101</v>
      </c>
      <c r="E1082" s="8" t="s">
        <v>489</v>
      </c>
      <c r="F1082" s="8" t="s">
        <v>1216</v>
      </c>
      <c r="G1082" s="8" t="s">
        <v>1403</v>
      </c>
      <c r="H1082" s="8">
        <v>0</v>
      </c>
      <c r="I1082" s="116">
        <v>23125</v>
      </c>
      <c r="J1082" s="8">
        <v>23125</v>
      </c>
      <c r="K1082" s="8" t="s">
        <v>3639</v>
      </c>
      <c r="L1082" s="8">
        <v>33042792</v>
      </c>
      <c r="M1082" s="38">
        <v>45400</v>
      </c>
      <c r="N1082" s="38" t="s">
        <v>197</v>
      </c>
      <c r="O1082" s="8" t="s">
        <v>148</v>
      </c>
      <c r="P1082" s="8" t="s">
        <v>267</v>
      </c>
      <c r="Q1082" s="8">
        <v>0</v>
      </c>
      <c r="R1082" s="8">
        <v>750000</v>
      </c>
      <c r="S1082" s="8">
        <v>750000</v>
      </c>
      <c r="T1082" s="8">
        <v>711400</v>
      </c>
      <c r="U1082" s="8">
        <v>120</v>
      </c>
      <c r="V1082" s="8" t="s">
        <v>62</v>
      </c>
      <c r="W1082" s="8" t="s">
        <v>62</v>
      </c>
      <c r="X1082" s="8" t="s">
        <v>276</v>
      </c>
      <c r="Z1082" s="8" t="s">
        <v>3640</v>
      </c>
      <c r="AA1082" s="8">
        <v>0.03</v>
      </c>
      <c r="AB1082" s="8" t="s">
        <v>552</v>
      </c>
      <c r="AC1082" s="8">
        <v>2.2499999999999999E-2</v>
      </c>
      <c r="AD1082" s="8">
        <v>22500</v>
      </c>
      <c r="AE1082" s="8">
        <v>6250</v>
      </c>
      <c r="AF1082" s="8">
        <v>16875</v>
      </c>
      <c r="AG1082" s="8">
        <v>23125</v>
      </c>
      <c r="AH1082" s="8">
        <v>0.06</v>
      </c>
      <c r="AI1082" s="8">
        <v>45000</v>
      </c>
    </row>
    <row r="1083" spans="1:35" x14ac:dyDescent="0.25">
      <c r="A1083" s="8" t="s">
        <v>2127</v>
      </c>
      <c r="B1083" s="8" t="s">
        <v>23</v>
      </c>
      <c r="C1083" s="8" t="s">
        <v>23</v>
      </c>
      <c r="D1083" s="180" t="s">
        <v>5937</v>
      </c>
      <c r="E1083" s="8" t="s">
        <v>211</v>
      </c>
      <c r="F1083" s="8" t="s">
        <v>856</v>
      </c>
      <c r="G1083" s="8" t="s">
        <v>806</v>
      </c>
      <c r="H1083" s="8">
        <v>0</v>
      </c>
      <c r="I1083" s="116">
        <v>9328</v>
      </c>
      <c r="J1083" s="8">
        <v>9328</v>
      </c>
      <c r="K1083" s="8" t="s">
        <v>3641</v>
      </c>
      <c r="L1083" s="8">
        <v>31818976</v>
      </c>
      <c r="M1083" s="38">
        <v>45400</v>
      </c>
      <c r="N1083" s="38" t="s">
        <v>197</v>
      </c>
      <c r="O1083" s="8" t="s">
        <v>21</v>
      </c>
      <c r="P1083" s="8" t="s">
        <v>21</v>
      </c>
      <c r="Q1083" s="8">
        <v>0</v>
      </c>
      <c r="R1083" s="8">
        <v>406413</v>
      </c>
      <c r="S1083" s="8">
        <v>406413</v>
      </c>
      <c r="T1083" s="8">
        <v>82422</v>
      </c>
      <c r="U1083" s="8">
        <v>168</v>
      </c>
      <c r="V1083" s="8" t="s">
        <v>64</v>
      </c>
      <c r="W1083" s="8" t="s">
        <v>64</v>
      </c>
      <c r="X1083" s="8" t="s">
        <v>276</v>
      </c>
      <c r="Y1083" s="8" t="s">
        <v>662</v>
      </c>
      <c r="Z1083" s="8" t="s">
        <v>1355</v>
      </c>
      <c r="AA1083" s="8">
        <v>0.04</v>
      </c>
      <c r="AB1083" s="8" t="s">
        <v>552</v>
      </c>
      <c r="AC1083" s="8">
        <v>1.7000000000000001E-2</v>
      </c>
      <c r="AD1083" s="8">
        <v>16256.52</v>
      </c>
      <c r="AE1083" s="8">
        <v>2419.125</v>
      </c>
      <c r="AF1083" s="8">
        <v>6909.0210000000006</v>
      </c>
      <c r="AG1083" s="8">
        <v>9328.1460000000006</v>
      </c>
      <c r="AH1083" s="8">
        <v>0.03</v>
      </c>
      <c r="AI1083" s="8">
        <v>12192.39</v>
      </c>
    </row>
    <row r="1084" spans="1:35" x14ac:dyDescent="0.25">
      <c r="A1084" s="8" t="s">
        <v>2127</v>
      </c>
      <c r="B1084" s="8" t="s">
        <v>49</v>
      </c>
      <c r="C1084" s="8" t="s">
        <v>49</v>
      </c>
      <c r="D1084" s="8" t="s">
        <v>133</v>
      </c>
      <c r="E1084" s="8" t="s">
        <v>189</v>
      </c>
      <c r="F1084" s="8" t="s">
        <v>966</v>
      </c>
      <c r="G1084" s="8" t="s">
        <v>722</v>
      </c>
      <c r="H1084" s="8">
        <v>0</v>
      </c>
      <c r="I1084" s="116">
        <v>4684</v>
      </c>
      <c r="J1084" s="8">
        <v>4684</v>
      </c>
      <c r="K1084" s="8" t="s">
        <v>2721</v>
      </c>
      <c r="L1084" s="8">
        <v>27412158</v>
      </c>
      <c r="M1084" s="38">
        <v>45400</v>
      </c>
      <c r="N1084" s="38" t="s">
        <v>197</v>
      </c>
      <c r="O1084" s="8" t="s">
        <v>148</v>
      </c>
      <c r="P1084" s="8" t="s">
        <v>2663</v>
      </c>
      <c r="Q1084" s="8">
        <v>0</v>
      </c>
      <c r="R1084" s="8">
        <v>195364</v>
      </c>
      <c r="S1084" s="8">
        <v>195364</v>
      </c>
      <c r="T1084" s="8">
        <v>96364</v>
      </c>
      <c r="U1084" s="8">
        <v>168</v>
      </c>
      <c r="V1084" s="8" t="s">
        <v>62</v>
      </c>
      <c r="W1084" s="8" t="s">
        <v>62</v>
      </c>
      <c r="X1084" s="8" t="s">
        <v>276</v>
      </c>
      <c r="Z1084" s="8" t="s">
        <v>3655</v>
      </c>
      <c r="AA1084" s="8">
        <v>0.04</v>
      </c>
      <c r="AB1084" s="8" t="s">
        <v>552</v>
      </c>
      <c r="AC1084" s="8">
        <v>1.7000000000000001E-2</v>
      </c>
      <c r="AD1084" s="8">
        <v>7814.56</v>
      </c>
      <c r="AE1084" s="8">
        <v>1162.8809523809523</v>
      </c>
      <c r="AF1084" s="8">
        <v>3321.1880000000001</v>
      </c>
      <c r="AG1084" s="8">
        <v>4484.0689523809524</v>
      </c>
      <c r="AH1084" s="8">
        <v>0.03</v>
      </c>
      <c r="AI1084" s="8">
        <v>5860.92</v>
      </c>
    </row>
    <row r="1085" spans="1:35" x14ac:dyDescent="0.25">
      <c r="A1085" s="8" t="s">
        <v>2127</v>
      </c>
      <c r="B1085" s="8" t="s">
        <v>27</v>
      </c>
      <c r="C1085" s="8" t="s">
        <v>27</v>
      </c>
      <c r="D1085" s="180" t="s">
        <v>5938</v>
      </c>
      <c r="E1085" s="8" t="s">
        <v>209</v>
      </c>
      <c r="F1085" s="8" t="s">
        <v>3304</v>
      </c>
      <c r="G1085" s="8" t="s">
        <v>3313</v>
      </c>
      <c r="H1085" s="8">
        <v>0</v>
      </c>
      <c r="I1085" s="116">
        <v>1310</v>
      </c>
      <c r="J1085" s="8">
        <v>1310</v>
      </c>
      <c r="K1085" s="8" t="s">
        <v>3644</v>
      </c>
      <c r="L1085" s="8">
        <v>29430900</v>
      </c>
      <c r="M1085" s="38">
        <v>45400</v>
      </c>
      <c r="N1085" s="38" t="s">
        <v>197</v>
      </c>
      <c r="O1085" s="8" t="s">
        <v>21</v>
      </c>
      <c r="P1085" s="8" t="s">
        <v>21</v>
      </c>
      <c r="Q1085" s="8">
        <v>0</v>
      </c>
      <c r="R1085" s="8">
        <v>33374</v>
      </c>
      <c r="S1085" s="8">
        <v>33374</v>
      </c>
      <c r="T1085" s="8">
        <v>30605</v>
      </c>
      <c r="U1085" s="8">
        <v>108</v>
      </c>
      <c r="V1085" s="8" t="s">
        <v>62</v>
      </c>
      <c r="W1085" s="8" t="s">
        <v>62</v>
      </c>
      <c r="X1085" s="8" t="s">
        <v>276</v>
      </c>
      <c r="Z1085" s="8" t="s">
        <v>3656</v>
      </c>
      <c r="AA1085" s="8">
        <v>0.03</v>
      </c>
      <c r="AB1085" s="8" t="s">
        <v>552</v>
      </c>
      <c r="AC1085" s="8">
        <v>2.4E-2</v>
      </c>
      <c r="AD1085" s="8">
        <v>1001.2199999999999</v>
      </c>
      <c r="AE1085" s="8">
        <v>309.01851851851853</v>
      </c>
      <c r="AF1085" s="8">
        <v>800.976</v>
      </c>
      <c r="AG1085" s="8">
        <v>1109.9945185185186</v>
      </c>
      <c r="AH1085" s="8">
        <v>0.06</v>
      </c>
      <c r="AI1085" s="8">
        <v>2002.4399999999998</v>
      </c>
    </row>
    <row r="1086" spans="1:35" x14ac:dyDescent="0.25">
      <c r="A1086" s="8" t="s">
        <v>2127</v>
      </c>
      <c r="B1086" s="8" t="s">
        <v>24</v>
      </c>
      <c r="C1086" s="8" t="s">
        <v>24</v>
      </c>
      <c r="D1086" s="8" t="s">
        <v>420</v>
      </c>
      <c r="E1086" s="8" t="s">
        <v>200</v>
      </c>
      <c r="F1086" s="8" t="s">
        <v>2781</v>
      </c>
      <c r="G1086" s="8" t="s">
        <v>774</v>
      </c>
      <c r="H1086" s="8">
        <v>0</v>
      </c>
      <c r="I1086" s="116">
        <v>6054</v>
      </c>
      <c r="J1086" s="8">
        <v>6054</v>
      </c>
      <c r="K1086" s="8" t="s">
        <v>3651</v>
      </c>
      <c r="L1086" s="8">
        <v>38543910</v>
      </c>
      <c r="M1086" s="38">
        <v>45400</v>
      </c>
      <c r="N1086" s="38" t="s">
        <v>197</v>
      </c>
      <c r="O1086" s="8" t="s">
        <v>21</v>
      </c>
      <c r="P1086" s="8" t="s">
        <v>21</v>
      </c>
      <c r="Q1086" s="8">
        <v>0</v>
      </c>
      <c r="R1086" s="8">
        <v>255054</v>
      </c>
      <c r="S1086" s="8">
        <v>255054</v>
      </c>
      <c r="T1086" s="8">
        <v>46538.76</v>
      </c>
      <c r="U1086" s="8">
        <v>168</v>
      </c>
      <c r="V1086" s="8" t="s">
        <v>64</v>
      </c>
      <c r="W1086" s="8" t="s">
        <v>64</v>
      </c>
      <c r="X1086" s="8" t="s">
        <v>276</v>
      </c>
      <c r="Y1086" s="8" t="s">
        <v>3652</v>
      </c>
      <c r="Z1086" s="8" t="s">
        <v>3657</v>
      </c>
      <c r="AA1086" s="8">
        <v>0.04</v>
      </c>
      <c r="AB1086" s="8" t="s">
        <v>552</v>
      </c>
      <c r="AC1086" s="8">
        <v>1.7000000000000001E-2</v>
      </c>
      <c r="AD1086" s="8">
        <v>10202.16</v>
      </c>
      <c r="AE1086" s="8">
        <v>1518.1785714285713</v>
      </c>
      <c r="AF1086" s="8">
        <v>4335.9180000000006</v>
      </c>
      <c r="AG1086" s="8">
        <v>5854.0965714285721</v>
      </c>
      <c r="AH1086" s="8">
        <v>0.03</v>
      </c>
      <c r="AI1086" s="8">
        <v>7651.62</v>
      </c>
    </row>
    <row r="1087" spans="1:35" x14ac:dyDescent="0.25">
      <c r="A1087" s="8" t="s">
        <v>2127</v>
      </c>
      <c r="B1087" s="8" t="s">
        <v>24</v>
      </c>
      <c r="C1087" s="8" t="s">
        <v>24</v>
      </c>
      <c r="D1087" s="8" t="s">
        <v>420</v>
      </c>
      <c r="E1087" s="8" t="s">
        <v>200</v>
      </c>
      <c r="F1087" s="8" t="s">
        <v>3653</v>
      </c>
      <c r="G1087" s="8" t="s">
        <v>3659</v>
      </c>
      <c r="H1087" s="8">
        <v>0</v>
      </c>
      <c r="I1087" s="116">
        <v>12480</v>
      </c>
      <c r="J1087" s="8">
        <v>12480</v>
      </c>
      <c r="K1087" s="8" t="s">
        <v>3654</v>
      </c>
      <c r="L1087" s="8">
        <v>24418311</v>
      </c>
      <c r="M1087" s="38">
        <v>45400</v>
      </c>
      <c r="N1087" s="38" t="s">
        <v>197</v>
      </c>
      <c r="O1087" s="8" t="s">
        <v>148</v>
      </c>
      <c r="P1087" s="8" t="s">
        <v>287</v>
      </c>
      <c r="Q1087" s="8">
        <v>0</v>
      </c>
      <c r="R1087" s="8">
        <v>463182</v>
      </c>
      <c r="S1087" s="8">
        <v>463182</v>
      </c>
      <c r="T1087" s="8">
        <v>122510.35</v>
      </c>
      <c r="U1087" s="8">
        <v>144</v>
      </c>
      <c r="V1087" s="8" t="s">
        <v>64</v>
      </c>
      <c r="W1087" s="8" t="s">
        <v>64</v>
      </c>
      <c r="X1087" s="8" t="s">
        <v>276</v>
      </c>
      <c r="Y1087" s="8" t="s">
        <v>572</v>
      </c>
      <c r="Z1087" s="8" t="s">
        <v>3658</v>
      </c>
      <c r="AA1087" s="8">
        <v>0.03</v>
      </c>
      <c r="AB1087" s="8" t="s">
        <v>552</v>
      </c>
      <c r="AC1087" s="8">
        <v>0.02</v>
      </c>
      <c r="AD1087" s="8">
        <v>13895.46</v>
      </c>
      <c r="AE1087" s="8">
        <v>3216.5416666666665</v>
      </c>
      <c r="AF1087" s="8">
        <v>9263.64</v>
      </c>
      <c r="AG1087" s="8">
        <v>12480.181666666665</v>
      </c>
      <c r="AH1087" s="8">
        <v>0.06</v>
      </c>
      <c r="AI1087" s="8">
        <v>27790.92</v>
      </c>
    </row>
    <row r="1088" spans="1:35" x14ac:dyDescent="0.25">
      <c r="A1088" s="8" t="s">
        <v>2127</v>
      </c>
      <c r="B1088" s="8" t="s">
        <v>49</v>
      </c>
      <c r="C1088" s="8" t="s">
        <v>49</v>
      </c>
      <c r="D1088" s="8" t="s">
        <v>133</v>
      </c>
      <c r="E1088" s="8" t="s">
        <v>928</v>
      </c>
      <c r="F1088" s="8" t="s">
        <v>1032</v>
      </c>
      <c r="G1088" s="8" t="s">
        <v>1034</v>
      </c>
      <c r="H1088" s="8">
        <v>0</v>
      </c>
      <c r="I1088" s="116">
        <v>5855</v>
      </c>
      <c r="J1088" s="8">
        <v>5855</v>
      </c>
      <c r="K1088" s="8" t="s">
        <v>3382</v>
      </c>
      <c r="L1088" s="8">
        <v>27796998</v>
      </c>
      <c r="M1088" s="38">
        <v>45401</v>
      </c>
      <c r="N1088" s="38" t="s">
        <v>197</v>
      </c>
      <c r="O1088" s="8" t="s">
        <v>43</v>
      </c>
      <c r="P1088" s="8" t="s">
        <v>43</v>
      </c>
      <c r="Q1088" s="8">
        <v>0</v>
      </c>
      <c r="R1088" s="8">
        <v>246383</v>
      </c>
      <c r="S1088" s="8">
        <v>246383</v>
      </c>
      <c r="T1088" s="8">
        <v>24887</v>
      </c>
      <c r="U1088" s="8">
        <v>168</v>
      </c>
      <c r="V1088" s="8" t="s">
        <v>64</v>
      </c>
      <c r="W1088" s="8" t="s">
        <v>64</v>
      </c>
      <c r="X1088" s="8" t="s">
        <v>276</v>
      </c>
      <c r="Y1088" s="8" t="s">
        <v>115</v>
      </c>
      <c r="Z1088" s="8" t="s">
        <v>3403</v>
      </c>
      <c r="AA1088" s="8">
        <v>0.04</v>
      </c>
      <c r="AB1088" s="8" t="s">
        <v>552</v>
      </c>
      <c r="AC1088" s="8">
        <v>1.7000000000000001E-2</v>
      </c>
      <c r="AD1088" s="8">
        <v>9855.32</v>
      </c>
      <c r="AE1088" s="8">
        <v>1466.5654761904761</v>
      </c>
      <c r="AF1088" s="8">
        <v>4188.5110000000004</v>
      </c>
      <c r="AG1088" s="8">
        <v>5655.0764761904766</v>
      </c>
      <c r="AH1088" s="8">
        <v>0.03</v>
      </c>
      <c r="AI1088" s="8">
        <v>7391.49</v>
      </c>
    </row>
    <row r="1089" spans="1:35" x14ac:dyDescent="0.25">
      <c r="A1089" s="8" t="s">
        <v>2127</v>
      </c>
      <c r="B1089" s="8" t="s">
        <v>184</v>
      </c>
      <c r="C1089" s="8" t="s">
        <v>184</v>
      </c>
      <c r="D1089" s="180" t="s">
        <v>101</v>
      </c>
      <c r="E1089" s="8" t="s">
        <v>405</v>
      </c>
      <c r="F1089" s="8" t="s">
        <v>2782</v>
      </c>
      <c r="G1089" s="8" t="s">
        <v>2531</v>
      </c>
      <c r="H1089" s="8">
        <v>0</v>
      </c>
      <c r="I1089" s="116">
        <v>1850</v>
      </c>
      <c r="J1089" s="8">
        <v>1850</v>
      </c>
      <c r="K1089" s="8" t="s">
        <v>3660</v>
      </c>
      <c r="L1089" s="8">
        <v>34995477</v>
      </c>
      <c r="M1089" s="38">
        <v>45401</v>
      </c>
      <c r="N1089" s="38" t="s">
        <v>197</v>
      </c>
      <c r="O1089" s="8" t="s">
        <v>21</v>
      </c>
      <c r="P1089" s="8" t="s">
        <v>21</v>
      </c>
      <c r="Q1089" s="8">
        <v>0</v>
      </c>
      <c r="R1089" s="8">
        <v>60000</v>
      </c>
      <c r="S1089" s="8">
        <v>60000</v>
      </c>
      <c r="U1089" s="8">
        <v>120</v>
      </c>
      <c r="V1089" s="8" t="s">
        <v>62</v>
      </c>
      <c r="W1089" s="8" t="s">
        <v>62</v>
      </c>
      <c r="X1089" s="8" t="s">
        <v>276</v>
      </c>
      <c r="Z1089" s="8" t="s">
        <v>3669</v>
      </c>
      <c r="AA1089" s="8">
        <v>0.03</v>
      </c>
      <c r="AB1089" s="8" t="s">
        <v>552</v>
      </c>
      <c r="AC1089" s="8">
        <v>0.02</v>
      </c>
      <c r="AD1089" s="8">
        <v>1800</v>
      </c>
      <c r="AE1089" s="8">
        <v>500</v>
      </c>
      <c r="AF1089" s="8">
        <v>1200</v>
      </c>
      <c r="AG1089" s="8">
        <v>1700</v>
      </c>
      <c r="AH1089" s="8">
        <v>0.06</v>
      </c>
      <c r="AI1089" s="8">
        <v>3600</v>
      </c>
    </row>
    <row r="1090" spans="1:35" x14ac:dyDescent="0.25">
      <c r="A1090" s="8" t="s">
        <v>2127</v>
      </c>
      <c r="B1090" s="8" t="s">
        <v>20</v>
      </c>
      <c r="C1090" s="8" t="s">
        <v>184</v>
      </c>
      <c r="D1090" s="180" t="s">
        <v>101</v>
      </c>
      <c r="E1090" s="8" t="s">
        <v>405</v>
      </c>
      <c r="F1090" s="8" t="s">
        <v>3661</v>
      </c>
      <c r="G1090" s="8" t="s">
        <v>3671</v>
      </c>
      <c r="H1090" s="8">
        <v>0</v>
      </c>
      <c r="I1090" s="116">
        <v>1434</v>
      </c>
      <c r="J1090" s="8">
        <v>1434</v>
      </c>
      <c r="K1090" s="8" t="s">
        <v>3662</v>
      </c>
      <c r="L1090" s="8">
        <v>20636807</v>
      </c>
      <c r="M1090" s="38">
        <v>45401</v>
      </c>
      <c r="N1090" s="38" t="s">
        <v>197</v>
      </c>
      <c r="O1090" s="8" t="s">
        <v>148</v>
      </c>
      <c r="P1090" s="8" t="s">
        <v>332</v>
      </c>
      <c r="Q1090" s="8">
        <v>0</v>
      </c>
      <c r="R1090" s="8">
        <v>40022</v>
      </c>
      <c r="S1090" s="8">
        <v>40022</v>
      </c>
      <c r="T1090" s="8">
        <v>36920</v>
      </c>
      <c r="U1090" s="8">
        <v>120</v>
      </c>
      <c r="V1090" s="8" t="s">
        <v>62</v>
      </c>
      <c r="W1090" s="8" t="s">
        <v>62</v>
      </c>
      <c r="X1090" s="8" t="s">
        <v>276</v>
      </c>
      <c r="Z1090" s="8" t="s">
        <v>3670</v>
      </c>
      <c r="AA1090" s="8">
        <v>0.03</v>
      </c>
      <c r="AB1090" s="8" t="s">
        <v>552</v>
      </c>
      <c r="AC1090" s="8">
        <v>2.2499999999999999E-2</v>
      </c>
      <c r="AD1090" s="8">
        <v>1200.6599999999999</v>
      </c>
      <c r="AE1090" s="8">
        <v>333.51666666666665</v>
      </c>
      <c r="AF1090" s="8">
        <v>900.495</v>
      </c>
      <c r="AG1090" s="8">
        <v>1234.0116666666668</v>
      </c>
      <c r="AH1090" s="8">
        <v>0.06</v>
      </c>
      <c r="AI1090" s="8">
        <v>2401.3199999999997</v>
      </c>
    </row>
    <row r="1091" spans="1:35" x14ac:dyDescent="0.25">
      <c r="A1091" s="8" t="s">
        <v>2127</v>
      </c>
      <c r="B1091" s="8" t="s">
        <v>27</v>
      </c>
      <c r="C1091" s="8" t="s">
        <v>27</v>
      </c>
      <c r="D1091" s="180" t="s">
        <v>5938</v>
      </c>
      <c r="E1091" s="8" t="s">
        <v>209</v>
      </c>
      <c r="F1091" s="8" t="s">
        <v>3404</v>
      </c>
      <c r="G1091" s="8" t="s">
        <v>3672</v>
      </c>
      <c r="H1091" s="8">
        <v>0</v>
      </c>
      <c r="I1091" s="116">
        <v>19249</v>
      </c>
      <c r="J1091" s="8">
        <v>19249</v>
      </c>
      <c r="K1091" s="8" t="s">
        <v>3663</v>
      </c>
      <c r="L1091" s="8">
        <v>29321742</v>
      </c>
      <c r="M1091" s="38">
        <v>45401</v>
      </c>
      <c r="N1091" s="38" t="s">
        <v>197</v>
      </c>
      <c r="O1091" s="8" t="s">
        <v>148</v>
      </c>
      <c r="P1091" s="8" t="s">
        <v>3398</v>
      </c>
      <c r="Q1091" s="8">
        <v>0</v>
      </c>
      <c r="R1091" s="8">
        <v>832127</v>
      </c>
      <c r="S1091" s="8">
        <v>832127</v>
      </c>
      <c r="T1091" s="8">
        <v>130601</v>
      </c>
      <c r="U1091" s="8">
        <v>168</v>
      </c>
      <c r="V1091" s="8" t="s">
        <v>64</v>
      </c>
      <c r="W1091" s="8" t="s">
        <v>64</v>
      </c>
      <c r="X1091" s="8" t="s">
        <v>276</v>
      </c>
      <c r="Y1091" s="8" t="s">
        <v>662</v>
      </c>
      <c r="Z1091" s="8" t="s">
        <v>3405</v>
      </c>
      <c r="AA1091" s="8">
        <v>0.04</v>
      </c>
      <c r="AB1091" s="8" t="s">
        <v>552</v>
      </c>
      <c r="AC1091" s="8">
        <v>1.7000000000000001E-2</v>
      </c>
      <c r="AD1091" s="8">
        <v>33285.08</v>
      </c>
      <c r="AE1091" s="8">
        <v>4953.1369047619046</v>
      </c>
      <c r="AF1091" s="8">
        <v>14146.159000000001</v>
      </c>
      <c r="AG1091" s="8">
        <v>19099.295904761908</v>
      </c>
      <c r="AH1091" s="8">
        <v>0.03</v>
      </c>
      <c r="AI1091" s="8">
        <v>24963.809999999998</v>
      </c>
    </row>
    <row r="1092" spans="1:35" x14ac:dyDescent="0.25">
      <c r="A1092" s="8" t="s">
        <v>2127</v>
      </c>
      <c r="B1092" s="8" t="s">
        <v>29</v>
      </c>
      <c r="C1092" s="8" t="s">
        <v>29</v>
      </c>
      <c r="D1092" s="8" t="s">
        <v>168</v>
      </c>
      <c r="E1092" s="8" t="s">
        <v>454</v>
      </c>
      <c r="F1092" s="8" t="s">
        <v>3664</v>
      </c>
      <c r="G1092" s="8" t="s">
        <v>3673</v>
      </c>
      <c r="H1092" s="8">
        <v>0</v>
      </c>
      <c r="I1092" s="116">
        <v>5535</v>
      </c>
      <c r="J1092" s="8">
        <v>5535</v>
      </c>
      <c r="K1092" s="8" t="s">
        <v>3665</v>
      </c>
      <c r="L1092" s="8">
        <v>21960063</v>
      </c>
      <c r="M1092" s="38">
        <v>45401</v>
      </c>
      <c r="N1092" s="38" t="s">
        <v>197</v>
      </c>
      <c r="O1092" s="8" t="s">
        <v>148</v>
      </c>
      <c r="P1092" s="8" t="s">
        <v>264</v>
      </c>
      <c r="Q1092" s="8">
        <v>0</v>
      </c>
      <c r="R1092" s="8">
        <v>241155</v>
      </c>
      <c r="S1092" s="8">
        <v>241155</v>
      </c>
      <c r="T1092" s="8">
        <v>15907</v>
      </c>
      <c r="U1092" s="8">
        <v>168</v>
      </c>
      <c r="V1092" s="8" t="s">
        <v>64</v>
      </c>
      <c r="W1092" s="8" t="s">
        <v>64</v>
      </c>
      <c r="X1092" s="8" t="s">
        <v>276</v>
      </c>
      <c r="Y1092" s="8" t="s">
        <v>3621</v>
      </c>
      <c r="Z1092" s="8" t="s">
        <v>2949</v>
      </c>
      <c r="AA1092" s="8">
        <v>0.04</v>
      </c>
      <c r="AB1092" s="8" t="s">
        <v>552</v>
      </c>
      <c r="AC1092" s="8">
        <v>1.7000000000000001E-2</v>
      </c>
      <c r="AD1092" s="8">
        <v>9646.2000000000007</v>
      </c>
      <c r="AE1092" s="8">
        <v>1435.4464285714287</v>
      </c>
      <c r="AF1092" s="8">
        <v>4099.6350000000002</v>
      </c>
      <c r="AG1092" s="8">
        <v>5535.0814285714287</v>
      </c>
      <c r="AH1092" s="8">
        <v>0.03</v>
      </c>
      <c r="AI1092" s="8">
        <v>7234.65</v>
      </c>
    </row>
    <row r="1093" spans="1:35" x14ac:dyDescent="0.25">
      <c r="A1093" s="8" t="s">
        <v>2127</v>
      </c>
      <c r="B1093" s="8" t="s">
        <v>49</v>
      </c>
      <c r="C1093" s="8" t="s">
        <v>49</v>
      </c>
      <c r="D1093" s="8" t="s">
        <v>133</v>
      </c>
      <c r="E1093" s="8" t="s">
        <v>612</v>
      </c>
      <c r="F1093" s="8" t="s">
        <v>890</v>
      </c>
      <c r="G1093" s="8" t="s">
        <v>891</v>
      </c>
      <c r="H1093" s="8">
        <v>0</v>
      </c>
      <c r="I1093" s="116">
        <v>13500</v>
      </c>
      <c r="J1093" s="8">
        <v>13500</v>
      </c>
      <c r="K1093" s="8" t="s">
        <v>3666</v>
      </c>
      <c r="L1093" s="8">
        <v>23698113</v>
      </c>
      <c r="M1093" s="38">
        <v>45401</v>
      </c>
      <c r="N1093" s="38" t="s">
        <v>197</v>
      </c>
      <c r="O1093" s="8" t="s">
        <v>56</v>
      </c>
      <c r="P1093" s="8" t="s">
        <v>56</v>
      </c>
      <c r="Q1093" s="8">
        <v>0</v>
      </c>
      <c r="R1093" s="8">
        <v>579470</v>
      </c>
      <c r="S1093" s="8">
        <v>579470</v>
      </c>
      <c r="U1093" s="8">
        <v>168</v>
      </c>
      <c r="V1093" s="8" t="s">
        <v>64</v>
      </c>
      <c r="W1093" s="8" t="s">
        <v>64</v>
      </c>
      <c r="X1093" s="8" t="s">
        <v>276</v>
      </c>
      <c r="Y1093" s="8" t="s">
        <v>3491</v>
      </c>
      <c r="Z1093" s="8" t="s">
        <v>2997</v>
      </c>
      <c r="AA1093" s="8">
        <v>0.04</v>
      </c>
      <c r="AB1093" s="8" t="s">
        <v>552</v>
      </c>
      <c r="AC1093" s="8">
        <v>1.7000000000000001E-2</v>
      </c>
      <c r="AD1093" s="8">
        <v>23178.799999999999</v>
      </c>
      <c r="AE1093" s="8">
        <v>3449.2261904761904</v>
      </c>
      <c r="AF1093" s="8">
        <v>9850.9900000000016</v>
      </c>
      <c r="AG1093" s="8">
        <v>13300.216190476192</v>
      </c>
      <c r="AH1093" s="8">
        <v>0.03</v>
      </c>
      <c r="AI1093" s="8">
        <v>17384.099999999999</v>
      </c>
    </row>
    <row r="1094" spans="1:35" x14ac:dyDescent="0.25">
      <c r="A1094" s="8" t="s">
        <v>2127</v>
      </c>
      <c r="B1094" s="8" t="s">
        <v>29</v>
      </c>
      <c r="C1094" s="8" t="s">
        <v>29</v>
      </c>
      <c r="D1094" s="8" t="s">
        <v>168</v>
      </c>
      <c r="E1094" s="8" t="s">
        <v>454</v>
      </c>
      <c r="F1094" s="8" t="s">
        <v>3395</v>
      </c>
      <c r="G1094" s="8" t="s">
        <v>3637</v>
      </c>
      <c r="H1094" s="8">
        <v>0</v>
      </c>
      <c r="I1094" s="116">
        <v>803</v>
      </c>
      <c r="J1094" s="8">
        <v>803</v>
      </c>
      <c r="K1094" s="8" t="s">
        <v>3667</v>
      </c>
      <c r="L1094" s="8">
        <v>28471373</v>
      </c>
      <c r="M1094" s="38">
        <v>45401</v>
      </c>
      <c r="N1094" s="38" t="s">
        <v>197</v>
      </c>
      <c r="O1094" s="8" t="s">
        <v>148</v>
      </c>
      <c r="P1094" s="8" t="s">
        <v>264</v>
      </c>
      <c r="Q1094" s="8">
        <v>0</v>
      </c>
      <c r="R1094" s="8">
        <v>18130</v>
      </c>
      <c r="S1094" s="8">
        <v>18130</v>
      </c>
      <c r="T1094" s="8">
        <v>16124</v>
      </c>
      <c r="U1094" s="8">
        <v>108</v>
      </c>
      <c r="V1094" s="8" t="s">
        <v>62</v>
      </c>
      <c r="W1094" s="8" t="s">
        <v>62</v>
      </c>
      <c r="X1094" s="8" t="s">
        <v>276</v>
      </c>
      <c r="Z1094" s="8" t="s">
        <v>3674</v>
      </c>
      <c r="AA1094" s="8">
        <v>0.03</v>
      </c>
      <c r="AB1094" s="8" t="s">
        <v>552</v>
      </c>
      <c r="AC1094" s="8">
        <v>2.4E-2</v>
      </c>
      <c r="AD1094" s="8">
        <v>543.9</v>
      </c>
      <c r="AE1094" s="8">
        <v>167.87037037037038</v>
      </c>
      <c r="AF1094" s="8">
        <v>435.12</v>
      </c>
      <c r="AG1094" s="8">
        <v>602.99037037037033</v>
      </c>
      <c r="AH1094" s="8">
        <v>0.06</v>
      </c>
      <c r="AI1094" s="8">
        <v>1087.8</v>
      </c>
    </row>
    <row r="1095" spans="1:35" x14ac:dyDescent="0.25">
      <c r="A1095" s="8" t="s">
        <v>2127</v>
      </c>
      <c r="B1095" s="8" t="s">
        <v>27</v>
      </c>
      <c r="C1095" s="8" t="s">
        <v>27</v>
      </c>
      <c r="D1095" s="180" t="s">
        <v>5938</v>
      </c>
      <c r="E1095" s="8" t="s">
        <v>209</v>
      </c>
      <c r="F1095" s="8" t="s">
        <v>3519</v>
      </c>
      <c r="G1095" s="8" t="s">
        <v>565</v>
      </c>
      <c r="H1095" s="8">
        <v>0</v>
      </c>
      <c r="I1095" s="116">
        <v>9921</v>
      </c>
      <c r="J1095" s="8">
        <v>9921</v>
      </c>
      <c r="K1095" s="8" t="s">
        <v>3514</v>
      </c>
      <c r="L1095" s="8">
        <v>34090191</v>
      </c>
      <c r="M1095" s="38">
        <v>45401</v>
      </c>
      <c r="N1095" s="38" t="s">
        <v>197</v>
      </c>
      <c r="O1095" s="8" t="s">
        <v>21</v>
      </c>
      <c r="P1095" s="8" t="s">
        <v>21</v>
      </c>
      <c r="Q1095" s="8">
        <v>0</v>
      </c>
      <c r="R1095" s="8">
        <v>423536</v>
      </c>
      <c r="S1095" s="8">
        <v>423536</v>
      </c>
      <c r="T1095" s="8">
        <v>34025</v>
      </c>
      <c r="U1095" s="8">
        <v>168</v>
      </c>
      <c r="V1095" s="8" t="s">
        <v>64</v>
      </c>
      <c r="W1095" s="8" t="s">
        <v>64</v>
      </c>
      <c r="X1095" s="8" t="s">
        <v>276</v>
      </c>
      <c r="Y1095" s="8" t="s">
        <v>3621</v>
      </c>
      <c r="Z1095" s="8" t="s">
        <v>3520</v>
      </c>
      <c r="AA1095" s="8">
        <v>0.04</v>
      </c>
      <c r="AB1095" s="8" t="s">
        <v>552</v>
      </c>
      <c r="AC1095" s="8">
        <v>1.7000000000000001E-2</v>
      </c>
      <c r="AD1095" s="8">
        <v>16941.439999999999</v>
      </c>
      <c r="AE1095" s="8">
        <v>2521.0476190476193</v>
      </c>
      <c r="AF1095" s="8">
        <v>7200.1120000000001</v>
      </c>
      <c r="AG1095" s="8">
        <v>9721.1596190476193</v>
      </c>
      <c r="AH1095" s="8">
        <v>0.03</v>
      </c>
      <c r="AI1095" s="8">
        <v>12706.08</v>
      </c>
    </row>
    <row r="1096" spans="1:35" x14ac:dyDescent="0.25">
      <c r="A1096" s="8" t="s">
        <v>2127</v>
      </c>
      <c r="B1096" s="8" t="s">
        <v>49</v>
      </c>
      <c r="C1096" s="8" t="s">
        <v>49</v>
      </c>
      <c r="D1096" s="8" t="s">
        <v>133</v>
      </c>
      <c r="E1096" s="8" t="s">
        <v>458</v>
      </c>
      <c r="F1096" s="8" t="s">
        <v>895</v>
      </c>
      <c r="G1096" s="8" t="s">
        <v>1395</v>
      </c>
      <c r="H1096" s="8">
        <v>0</v>
      </c>
      <c r="I1096" s="116">
        <v>13253</v>
      </c>
      <c r="J1096" s="8">
        <v>13253</v>
      </c>
      <c r="K1096" s="8" t="s">
        <v>3668</v>
      </c>
      <c r="L1096" s="8">
        <v>35612034</v>
      </c>
      <c r="M1096" s="38">
        <v>45401</v>
      </c>
      <c r="N1096" s="38" t="s">
        <v>197</v>
      </c>
      <c r="O1096" s="8" t="s">
        <v>21</v>
      </c>
      <c r="P1096" s="8" t="s">
        <v>21</v>
      </c>
      <c r="Q1096" s="8">
        <v>0</v>
      </c>
      <c r="R1096" s="8">
        <v>568700</v>
      </c>
      <c r="S1096" s="8">
        <v>568700</v>
      </c>
      <c r="T1096" s="8">
        <v>72782</v>
      </c>
      <c r="U1096" s="8">
        <v>168</v>
      </c>
      <c r="V1096" s="8" t="s">
        <v>64</v>
      </c>
      <c r="W1096" s="8" t="s">
        <v>64</v>
      </c>
      <c r="X1096" s="8" t="s">
        <v>276</v>
      </c>
      <c r="Y1096" s="8" t="s">
        <v>3491</v>
      </c>
      <c r="Z1096" s="8" t="s">
        <v>3675</v>
      </c>
      <c r="AA1096" s="8">
        <v>0.04</v>
      </c>
      <c r="AB1096" s="8" t="s">
        <v>552</v>
      </c>
      <c r="AC1096" s="8">
        <v>1.7000000000000001E-2</v>
      </c>
      <c r="AD1096" s="8">
        <v>22748</v>
      </c>
      <c r="AE1096" s="8">
        <v>3385.1190476190477</v>
      </c>
      <c r="AF1096" s="8">
        <v>9667.9000000000015</v>
      </c>
      <c r="AG1096" s="8">
        <v>13053.019047619049</v>
      </c>
      <c r="AH1096" s="8">
        <v>0.03</v>
      </c>
      <c r="AI1096" s="8">
        <v>17061</v>
      </c>
    </row>
    <row r="1097" spans="1:35" x14ac:dyDescent="0.25">
      <c r="A1097" s="8" t="s">
        <v>2127</v>
      </c>
      <c r="B1097" s="8" t="s">
        <v>37</v>
      </c>
      <c r="C1097" s="8" t="s">
        <v>37</v>
      </c>
      <c r="D1097" s="8" t="s">
        <v>99</v>
      </c>
      <c r="E1097" s="8" t="s">
        <v>438</v>
      </c>
      <c r="F1097" s="8" t="s">
        <v>677</v>
      </c>
      <c r="G1097" s="8" t="s">
        <v>654</v>
      </c>
      <c r="H1097" s="116">
        <v>9966</v>
      </c>
      <c r="I1097" s="8">
        <v>8214</v>
      </c>
      <c r="J1097" s="8">
        <v>-1752</v>
      </c>
      <c r="K1097" s="8" t="s">
        <v>3676</v>
      </c>
      <c r="L1097" s="8">
        <v>25702347</v>
      </c>
      <c r="M1097" s="38">
        <v>45401</v>
      </c>
      <c r="N1097" s="8" t="s">
        <v>197</v>
      </c>
      <c r="O1097" s="8" t="s">
        <v>21</v>
      </c>
      <c r="P1097" s="8" t="s">
        <v>21</v>
      </c>
      <c r="Q1097" s="8">
        <v>298915.58</v>
      </c>
      <c r="R1097" s="8">
        <v>349163</v>
      </c>
      <c r="S1097" s="8">
        <v>50247.419999999984</v>
      </c>
      <c r="T1097" s="8">
        <v>28197</v>
      </c>
      <c r="U1097" s="8">
        <v>168</v>
      </c>
      <c r="V1097" s="8" t="s">
        <v>63</v>
      </c>
      <c r="W1097" s="8" t="s">
        <v>63</v>
      </c>
      <c r="X1097" s="8" t="s">
        <v>277</v>
      </c>
      <c r="Z1097" s="8" t="s">
        <v>3677</v>
      </c>
      <c r="AA1097" s="8">
        <v>0.04</v>
      </c>
      <c r="AB1097" s="8" t="s">
        <v>552</v>
      </c>
      <c r="AC1097" s="8">
        <v>1.7000000000000001E-2</v>
      </c>
      <c r="AD1097" s="8">
        <v>13966.52</v>
      </c>
      <c r="AE1097" s="8">
        <v>2078.3511904761904</v>
      </c>
      <c r="AF1097" s="8">
        <v>5935.7710000000006</v>
      </c>
      <c r="AG1097" s="8">
        <v>8014.1221904761915</v>
      </c>
      <c r="AH1097" s="8">
        <v>0.03</v>
      </c>
      <c r="AI1097" s="8">
        <v>1507.4225999999994</v>
      </c>
    </row>
    <row r="1098" spans="1:35" x14ac:dyDescent="0.25">
      <c r="A1098" s="8" t="s">
        <v>2127</v>
      </c>
      <c r="B1098" s="8" t="s">
        <v>29</v>
      </c>
      <c r="C1098" s="8" t="s">
        <v>29</v>
      </c>
      <c r="D1098" s="8" t="s">
        <v>168</v>
      </c>
      <c r="E1098" s="8" t="s">
        <v>455</v>
      </c>
      <c r="F1098" s="8" t="s">
        <v>3461</v>
      </c>
      <c r="G1098" s="8" t="s">
        <v>3695</v>
      </c>
      <c r="H1098" s="116">
        <v>0</v>
      </c>
      <c r="I1098" s="8">
        <v>26959</v>
      </c>
      <c r="J1098" s="8">
        <v>26959</v>
      </c>
      <c r="K1098" s="8" t="s">
        <v>3696</v>
      </c>
      <c r="L1098" s="8">
        <v>22378864</v>
      </c>
      <c r="M1098" s="38">
        <v>45402</v>
      </c>
      <c r="N1098" s="8" t="s">
        <v>197</v>
      </c>
      <c r="O1098" s="8" t="s">
        <v>148</v>
      </c>
      <c r="P1098" s="8" t="s">
        <v>258</v>
      </c>
      <c r="Q1098" s="8">
        <v>0</v>
      </c>
      <c r="R1098" s="8">
        <v>1165867</v>
      </c>
      <c r="S1098" s="8">
        <v>1165867</v>
      </c>
      <c r="T1098" s="8">
        <v>144475</v>
      </c>
      <c r="U1098" s="8">
        <v>168</v>
      </c>
      <c r="V1098" s="8" t="s">
        <v>64</v>
      </c>
      <c r="W1098" s="8" t="s">
        <v>64</v>
      </c>
      <c r="X1098" s="8" t="s">
        <v>276</v>
      </c>
      <c r="Y1098" s="8" t="s">
        <v>115</v>
      </c>
      <c r="Z1098" s="8" t="s">
        <v>3462</v>
      </c>
      <c r="AA1098" s="8">
        <v>0.04</v>
      </c>
      <c r="AB1098" s="8" t="s">
        <v>552</v>
      </c>
      <c r="AC1098" s="8">
        <v>1.7000000000000001E-2</v>
      </c>
      <c r="AD1098" s="8">
        <v>46634.68</v>
      </c>
      <c r="AE1098" s="8">
        <v>6939.6845238095239</v>
      </c>
      <c r="AF1098" s="8">
        <v>19819.739000000001</v>
      </c>
      <c r="AG1098" s="8">
        <v>26759.423523809524</v>
      </c>
      <c r="AH1098" s="8">
        <v>0.03</v>
      </c>
      <c r="AI1098" s="8">
        <v>34976.01</v>
      </c>
    </row>
    <row r="1099" spans="1:35" x14ac:dyDescent="0.25">
      <c r="A1099" s="8" t="s">
        <v>2128</v>
      </c>
      <c r="B1099" s="8" t="s">
        <v>23</v>
      </c>
      <c r="C1099" s="8" t="s">
        <v>23</v>
      </c>
      <c r="D1099" s="180" t="s">
        <v>5937</v>
      </c>
      <c r="E1099" s="8" t="s">
        <v>447</v>
      </c>
      <c r="F1099" s="8" t="s">
        <v>855</v>
      </c>
      <c r="G1099" s="8" t="s">
        <v>1203</v>
      </c>
      <c r="H1099" s="116">
        <v>0</v>
      </c>
      <c r="I1099" s="8">
        <v>33260</v>
      </c>
      <c r="J1099" s="8">
        <v>33260</v>
      </c>
      <c r="K1099" s="8" t="s">
        <v>3702</v>
      </c>
      <c r="L1099" s="8">
        <v>23757198</v>
      </c>
      <c r="M1099" s="38">
        <v>45404</v>
      </c>
      <c r="N1099" s="8" t="s">
        <v>195</v>
      </c>
      <c r="O1099" s="8" t="s">
        <v>173</v>
      </c>
      <c r="P1099" s="8" t="s">
        <v>470</v>
      </c>
      <c r="Q1099" s="8">
        <v>417722</v>
      </c>
      <c r="R1099" s="8">
        <v>1440380</v>
      </c>
      <c r="S1099" s="8">
        <v>1022658</v>
      </c>
      <c r="T1099" s="8">
        <v>106235</v>
      </c>
      <c r="U1099" s="8">
        <v>168</v>
      </c>
      <c r="V1099" s="8" t="s">
        <v>64</v>
      </c>
      <c r="W1099" s="8" t="s">
        <v>64</v>
      </c>
      <c r="X1099" s="8" t="s">
        <v>276</v>
      </c>
      <c r="Y1099" s="8" t="s">
        <v>115</v>
      </c>
      <c r="Z1099" s="8" t="s">
        <v>3515</v>
      </c>
      <c r="AA1099" s="8">
        <v>0.04</v>
      </c>
      <c r="AB1099" s="8" t="s">
        <v>552</v>
      </c>
      <c r="AC1099" s="8">
        <v>1.7000000000000001E-2</v>
      </c>
      <c r="AD1099" s="8">
        <v>57615.200000000004</v>
      </c>
      <c r="AE1099" s="8">
        <v>8573.6904761904771</v>
      </c>
      <c r="AF1099" s="8">
        <v>24486.460000000003</v>
      </c>
      <c r="AG1099" s="8">
        <v>33060.15047619048</v>
      </c>
      <c r="AH1099" s="8">
        <v>0.03</v>
      </c>
      <c r="AI1099" s="8">
        <v>30679.739999999998</v>
      </c>
    </row>
    <row r="1100" spans="1:35" x14ac:dyDescent="0.25">
      <c r="A1100" s="8" t="s">
        <v>2128</v>
      </c>
      <c r="B1100" s="8" t="s">
        <v>39</v>
      </c>
      <c r="C1100" s="8" t="s">
        <v>39</v>
      </c>
      <c r="D1100" s="8" t="s">
        <v>167</v>
      </c>
      <c r="E1100" s="8" t="s">
        <v>451</v>
      </c>
      <c r="F1100" s="8" t="s">
        <v>859</v>
      </c>
      <c r="G1100" s="8" t="s">
        <v>584</v>
      </c>
      <c r="H1100" s="116">
        <v>0</v>
      </c>
      <c r="I1100" s="8">
        <v>6372</v>
      </c>
      <c r="J1100" s="8">
        <v>6372</v>
      </c>
      <c r="K1100" s="8" t="s">
        <v>3513</v>
      </c>
      <c r="L1100" s="8">
        <v>30631981</v>
      </c>
      <c r="M1100" s="38">
        <v>45404</v>
      </c>
      <c r="N1100" s="8" t="s">
        <v>195</v>
      </c>
      <c r="O1100" s="8" t="s">
        <v>148</v>
      </c>
      <c r="P1100" s="8" t="s">
        <v>258</v>
      </c>
      <c r="Q1100" s="8">
        <v>0</v>
      </c>
      <c r="R1100" s="8">
        <v>268909</v>
      </c>
      <c r="S1100" s="8">
        <v>268909</v>
      </c>
      <c r="T1100" s="8">
        <v>72839</v>
      </c>
      <c r="U1100" s="8">
        <v>168</v>
      </c>
      <c r="V1100" s="8" t="s">
        <v>64</v>
      </c>
      <c r="W1100" s="8" t="s">
        <v>64</v>
      </c>
      <c r="X1100" s="8" t="s">
        <v>276</v>
      </c>
      <c r="Y1100" s="8" t="s">
        <v>3703</v>
      </c>
      <c r="Z1100" s="8" t="s">
        <v>3518</v>
      </c>
      <c r="AA1100" s="8">
        <v>0.04</v>
      </c>
      <c r="AB1100" s="8" t="s">
        <v>552</v>
      </c>
      <c r="AC1100" s="8">
        <v>1.7000000000000001E-2</v>
      </c>
      <c r="AD1100" s="8">
        <v>10756.36</v>
      </c>
      <c r="AE1100" s="8">
        <v>1600.6488095238096</v>
      </c>
      <c r="AF1100" s="8">
        <v>4571.4530000000004</v>
      </c>
      <c r="AG1100" s="8">
        <v>6172.1018095238105</v>
      </c>
      <c r="AH1100" s="8">
        <v>0.03</v>
      </c>
      <c r="AI1100" s="8">
        <v>8067.2699999999995</v>
      </c>
    </row>
    <row r="1101" spans="1:35" x14ac:dyDescent="0.25">
      <c r="A1101" s="8" t="s">
        <v>2128</v>
      </c>
      <c r="B1101" s="8" t="s">
        <v>184</v>
      </c>
      <c r="C1101" s="8" t="s">
        <v>184</v>
      </c>
      <c r="D1101" s="180" t="s">
        <v>101</v>
      </c>
      <c r="E1101" s="8" t="s">
        <v>417</v>
      </c>
      <c r="F1101" s="8" t="s">
        <v>3704</v>
      </c>
      <c r="G1101" s="8" t="s">
        <v>3298</v>
      </c>
      <c r="H1101" s="116">
        <v>0</v>
      </c>
      <c r="I1101" s="8">
        <v>9603</v>
      </c>
      <c r="J1101" s="8">
        <v>9603</v>
      </c>
      <c r="K1101" s="8" t="s">
        <v>3459</v>
      </c>
      <c r="L1101" s="8">
        <v>23663712</v>
      </c>
      <c r="M1101" s="38">
        <v>45405</v>
      </c>
      <c r="N1101" s="8" t="s">
        <v>195</v>
      </c>
      <c r="O1101" s="8" t="s">
        <v>148</v>
      </c>
      <c r="P1101" s="8" t="s">
        <v>225</v>
      </c>
      <c r="Q1101" s="8">
        <v>0</v>
      </c>
      <c r="R1101" s="8">
        <v>409670</v>
      </c>
      <c r="S1101" s="8">
        <v>409670</v>
      </c>
      <c r="T1101" s="8">
        <v>45817</v>
      </c>
      <c r="U1101" s="8">
        <v>168</v>
      </c>
      <c r="V1101" s="8" t="s">
        <v>64</v>
      </c>
      <c r="W1101" s="8" t="s">
        <v>64</v>
      </c>
      <c r="X1101" s="8" t="s">
        <v>276</v>
      </c>
      <c r="Y1101" s="8" t="s">
        <v>115</v>
      </c>
      <c r="Z1101" s="8" t="s">
        <v>3463</v>
      </c>
      <c r="AA1101" s="8">
        <v>0.04</v>
      </c>
      <c r="AB1101" s="8" t="s">
        <v>552</v>
      </c>
      <c r="AC1101" s="8">
        <v>1.7000000000000001E-2</v>
      </c>
      <c r="AD1101" s="8">
        <v>16386.8</v>
      </c>
      <c r="AE1101" s="8">
        <v>2438.5119047619046</v>
      </c>
      <c r="AF1101" s="8">
        <v>6964.39</v>
      </c>
      <c r="AG1101" s="8">
        <v>9402.901904761904</v>
      </c>
      <c r="AH1101" s="8">
        <v>0.03</v>
      </c>
      <c r="AI1101" s="8">
        <v>12290.1</v>
      </c>
    </row>
    <row r="1102" spans="1:35" x14ac:dyDescent="0.25">
      <c r="A1102" s="8" t="s">
        <v>2128</v>
      </c>
      <c r="B1102" s="8" t="s">
        <v>49</v>
      </c>
      <c r="C1102" s="8" t="s">
        <v>49</v>
      </c>
      <c r="D1102" s="8" t="s">
        <v>133</v>
      </c>
      <c r="E1102" s="8" t="s">
        <v>458</v>
      </c>
      <c r="F1102" s="8" t="s">
        <v>895</v>
      </c>
      <c r="G1102" s="8" t="s">
        <v>1395</v>
      </c>
      <c r="H1102" s="116">
        <v>0</v>
      </c>
      <c r="I1102" s="8">
        <v>1034</v>
      </c>
      <c r="J1102" s="8">
        <v>1034</v>
      </c>
      <c r="K1102" s="8" t="s">
        <v>3705</v>
      </c>
      <c r="L1102" s="8">
        <v>11289459</v>
      </c>
      <c r="M1102" s="38">
        <v>45405</v>
      </c>
      <c r="N1102" s="8" t="s">
        <v>195</v>
      </c>
      <c r="O1102" s="8" t="s">
        <v>148</v>
      </c>
      <c r="P1102" s="8" t="s">
        <v>2663</v>
      </c>
      <c r="Q1102" s="8">
        <v>0</v>
      </c>
      <c r="R1102" s="8">
        <v>25100</v>
      </c>
      <c r="S1102" s="8">
        <v>25100</v>
      </c>
      <c r="T1102" s="8">
        <v>22745</v>
      </c>
      <c r="U1102" s="8">
        <v>108</v>
      </c>
      <c r="V1102" s="8" t="s">
        <v>62</v>
      </c>
      <c r="W1102" s="8" t="s">
        <v>62</v>
      </c>
      <c r="X1102" s="8" t="s">
        <v>276</v>
      </c>
      <c r="Z1102" s="8" t="s">
        <v>3706</v>
      </c>
      <c r="AA1102" s="8">
        <v>0.03</v>
      </c>
      <c r="AB1102" s="8" t="s">
        <v>552</v>
      </c>
      <c r="AC1102" s="8">
        <v>2.4E-2</v>
      </c>
      <c r="AD1102" s="8">
        <v>753</v>
      </c>
      <c r="AE1102" s="8">
        <v>232.40740740740742</v>
      </c>
      <c r="AF1102" s="8">
        <v>602.4</v>
      </c>
      <c r="AG1102" s="8">
        <v>834.80740740740737</v>
      </c>
      <c r="AH1102" s="8">
        <v>0.06</v>
      </c>
      <c r="AI1102" s="8">
        <v>1506</v>
      </c>
    </row>
    <row r="1103" spans="1:35" x14ac:dyDescent="0.25">
      <c r="A1103" s="8" t="s">
        <v>2128</v>
      </c>
      <c r="B1103" s="8" t="s">
        <v>39</v>
      </c>
      <c r="C1103" s="8" t="s">
        <v>39</v>
      </c>
      <c r="D1103" s="8" t="s">
        <v>167</v>
      </c>
      <c r="E1103" s="8" t="s">
        <v>451</v>
      </c>
      <c r="F1103" s="8" t="s">
        <v>3339</v>
      </c>
      <c r="G1103" s="8" t="s">
        <v>1233</v>
      </c>
      <c r="H1103" s="116">
        <v>0</v>
      </c>
      <c r="I1103" s="8">
        <v>1031</v>
      </c>
      <c r="J1103" s="8">
        <v>1031</v>
      </c>
      <c r="K1103" s="8" t="s">
        <v>3711</v>
      </c>
      <c r="L1103" s="8">
        <v>26355232</v>
      </c>
      <c r="M1103" s="38">
        <v>45406</v>
      </c>
      <c r="N1103" s="8" t="s">
        <v>195</v>
      </c>
      <c r="O1103" s="8" t="s">
        <v>148</v>
      </c>
      <c r="P1103" s="8" t="s">
        <v>258</v>
      </c>
      <c r="Q1103" s="8">
        <v>0</v>
      </c>
      <c r="R1103" s="8">
        <v>25000</v>
      </c>
      <c r="S1103" s="8">
        <v>25000</v>
      </c>
      <c r="T1103" s="8">
        <v>22650</v>
      </c>
      <c r="U1103" s="8">
        <v>108</v>
      </c>
      <c r="V1103" s="8" t="s">
        <v>62</v>
      </c>
      <c r="W1103" s="8" t="s">
        <v>62</v>
      </c>
      <c r="X1103" s="8" t="s">
        <v>276</v>
      </c>
      <c r="Z1103" s="8" t="s">
        <v>3717</v>
      </c>
      <c r="AA1103" s="8">
        <v>0.03</v>
      </c>
      <c r="AB1103" s="8" t="s">
        <v>552</v>
      </c>
      <c r="AC1103" s="8">
        <v>2.4E-2</v>
      </c>
      <c r="AD1103" s="8">
        <v>750</v>
      </c>
      <c r="AE1103" s="8">
        <v>231.4814814814815</v>
      </c>
      <c r="AF1103" s="8">
        <v>600</v>
      </c>
      <c r="AG1103" s="8">
        <v>831.48148148148152</v>
      </c>
      <c r="AH1103" s="8">
        <v>0.06</v>
      </c>
      <c r="AI1103" s="8">
        <v>1500</v>
      </c>
    </row>
    <row r="1104" spans="1:35" x14ac:dyDescent="0.25">
      <c r="A1104" s="8" t="s">
        <v>2128</v>
      </c>
      <c r="B1104" s="8" t="s">
        <v>23</v>
      </c>
      <c r="C1104" s="8" t="s">
        <v>23</v>
      </c>
      <c r="D1104" s="180" t="s">
        <v>5937</v>
      </c>
      <c r="E1104" s="8" t="s">
        <v>48</v>
      </c>
      <c r="F1104" s="8" t="s">
        <v>864</v>
      </c>
      <c r="G1104" s="8" t="s">
        <v>3718</v>
      </c>
      <c r="H1104" s="116">
        <v>0</v>
      </c>
      <c r="I1104" s="8">
        <v>17642</v>
      </c>
      <c r="J1104" s="8">
        <v>17642</v>
      </c>
      <c r="K1104" s="8" t="s">
        <v>3379</v>
      </c>
      <c r="L1104" s="8">
        <v>36863017</v>
      </c>
      <c r="M1104" s="38">
        <v>45406</v>
      </c>
      <c r="N1104" s="8" t="s">
        <v>195</v>
      </c>
      <c r="O1104" s="8" t="s">
        <v>148</v>
      </c>
      <c r="P1104" s="8" t="s">
        <v>329</v>
      </c>
      <c r="Q1104" s="8">
        <v>0</v>
      </c>
      <c r="R1104" s="8">
        <v>768647</v>
      </c>
      <c r="S1104" s="8">
        <v>768647</v>
      </c>
      <c r="T1104" s="8">
        <v>80373</v>
      </c>
      <c r="U1104" s="8">
        <v>168</v>
      </c>
      <c r="V1104" s="8" t="s">
        <v>64</v>
      </c>
      <c r="W1104" s="8" t="s">
        <v>64</v>
      </c>
      <c r="X1104" s="8" t="s">
        <v>276</v>
      </c>
      <c r="Y1104" s="8" t="s">
        <v>3712</v>
      </c>
      <c r="Z1104" s="8" t="s">
        <v>3392</v>
      </c>
      <c r="AA1104" s="8">
        <v>0.04</v>
      </c>
      <c r="AB1104" s="8" t="s">
        <v>552</v>
      </c>
      <c r="AC1104" s="8">
        <v>1.7000000000000001E-2</v>
      </c>
      <c r="AD1104" s="8">
        <v>30745.88</v>
      </c>
      <c r="AE1104" s="8">
        <v>4575.2797619047615</v>
      </c>
      <c r="AF1104" s="8">
        <v>13066.999000000002</v>
      </c>
      <c r="AG1104" s="8">
        <v>17642.278761904763</v>
      </c>
      <c r="AH1104" s="8">
        <v>0.03</v>
      </c>
      <c r="AI1104" s="8">
        <v>23059.41</v>
      </c>
    </row>
    <row r="1105" spans="1:35" x14ac:dyDescent="0.25">
      <c r="A1105" s="8" t="s">
        <v>2128</v>
      </c>
      <c r="B1105" s="8" t="s">
        <v>44</v>
      </c>
      <c r="C1105" s="8" t="s">
        <v>37</v>
      </c>
      <c r="D1105" s="8" t="s">
        <v>99</v>
      </c>
      <c r="E1105" s="8" t="s">
        <v>459</v>
      </c>
      <c r="F1105" s="8" t="s">
        <v>760</v>
      </c>
      <c r="G1105" s="8" t="s">
        <v>761</v>
      </c>
      <c r="H1105" s="116">
        <v>7446</v>
      </c>
      <c r="I1105" s="8">
        <v>10439</v>
      </c>
      <c r="J1105" s="8">
        <v>2993</v>
      </c>
      <c r="K1105" s="8" t="s">
        <v>3713</v>
      </c>
      <c r="L1105" s="8">
        <v>25053870</v>
      </c>
      <c r="M1105" s="38">
        <v>45406</v>
      </c>
      <c r="N1105" s="8" t="s">
        <v>195</v>
      </c>
      <c r="O1105" s="8" t="s">
        <v>148</v>
      </c>
      <c r="P1105" s="8" t="s">
        <v>252</v>
      </c>
      <c r="Q1105" s="8">
        <v>219195</v>
      </c>
      <c r="R1105" s="8">
        <v>380000</v>
      </c>
      <c r="S1105" s="8">
        <v>160805</v>
      </c>
      <c r="T1105" s="8">
        <v>140704</v>
      </c>
      <c r="U1105" s="8">
        <v>144</v>
      </c>
      <c r="V1105" s="8" t="s">
        <v>63</v>
      </c>
      <c r="W1105" s="8" t="s">
        <v>63</v>
      </c>
      <c r="X1105" s="8" t="s">
        <v>277</v>
      </c>
      <c r="Z1105" s="8" t="s">
        <v>3719</v>
      </c>
      <c r="AA1105" s="8">
        <v>0.03</v>
      </c>
      <c r="AB1105" s="8" t="s">
        <v>552</v>
      </c>
      <c r="AC1105" s="8">
        <v>0.02</v>
      </c>
      <c r="AD1105" s="8">
        <v>11400</v>
      </c>
      <c r="AE1105" s="8">
        <v>2638.8888888888887</v>
      </c>
      <c r="AF1105" s="8">
        <v>7600</v>
      </c>
      <c r="AG1105" s="8">
        <v>10238.888888888889</v>
      </c>
      <c r="AH1105" s="8">
        <v>0.06</v>
      </c>
      <c r="AI1105" s="8">
        <v>9648.2999999999993</v>
      </c>
    </row>
    <row r="1106" spans="1:35" x14ac:dyDescent="0.25">
      <c r="A1106" s="8" t="s">
        <v>2128</v>
      </c>
      <c r="B1106" s="8" t="s">
        <v>184</v>
      </c>
      <c r="C1106" s="8" t="s">
        <v>184</v>
      </c>
      <c r="D1106" s="180" t="s">
        <v>101</v>
      </c>
      <c r="E1106" s="8" t="s">
        <v>212</v>
      </c>
      <c r="F1106" s="8" t="s">
        <v>804</v>
      </c>
      <c r="G1106" s="8" t="s">
        <v>568</v>
      </c>
      <c r="H1106" s="116">
        <v>0</v>
      </c>
      <c r="I1106" s="8">
        <v>9200</v>
      </c>
      <c r="J1106" s="8">
        <v>9200</v>
      </c>
      <c r="K1106" s="8" t="s">
        <v>3714</v>
      </c>
      <c r="L1106" s="8">
        <v>20015406</v>
      </c>
      <c r="M1106" s="38">
        <v>45406</v>
      </c>
      <c r="N1106" s="8" t="s">
        <v>195</v>
      </c>
      <c r="O1106" s="8" t="s">
        <v>148</v>
      </c>
      <c r="P1106" s="8" t="s">
        <v>252</v>
      </c>
      <c r="Q1106" s="8">
        <v>0</v>
      </c>
      <c r="R1106" s="8">
        <v>334026</v>
      </c>
      <c r="S1106" s="8">
        <v>334026</v>
      </c>
      <c r="T1106" s="8">
        <v>316224</v>
      </c>
      <c r="U1106" s="8">
        <v>144</v>
      </c>
      <c r="V1106" s="8" t="s">
        <v>62</v>
      </c>
      <c r="W1106" s="8" t="s">
        <v>62</v>
      </c>
      <c r="X1106" s="8" t="s">
        <v>276</v>
      </c>
      <c r="Z1106" s="8" t="s">
        <v>3720</v>
      </c>
      <c r="AA1106" s="8">
        <v>0.03</v>
      </c>
      <c r="AB1106" s="8" t="s">
        <v>552</v>
      </c>
      <c r="AC1106" s="8">
        <v>0.02</v>
      </c>
      <c r="AD1106" s="8">
        <v>10020.779999999999</v>
      </c>
      <c r="AE1106" s="8">
        <v>2319.625</v>
      </c>
      <c r="AF1106" s="8">
        <v>6680.52</v>
      </c>
      <c r="AG1106" s="8">
        <v>9000.1450000000004</v>
      </c>
      <c r="AH1106" s="8">
        <v>0.06</v>
      </c>
      <c r="AI1106" s="8">
        <v>20041.559999999998</v>
      </c>
    </row>
    <row r="1107" spans="1:35" x14ac:dyDescent="0.25">
      <c r="A1107" s="8" t="s">
        <v>2128</v>
      </c>
      <c r="B1107" s="8" t="s">
        <v>49</v>
      </c>
      <c r="C1107" s="8" t="s">
        <v>49</v>
      </c>
      <c r="D1107" s="8" t="s">
        <v>133</v>
      </c>
      <c r="E1107" s="8" t="s">
        <v>612</v>
      </c>
      <c r="F1107" s="8" t="s">
        <v>3715</v>
      </c>
      <c r="G1107" s="8" t="s">
        <v>3722</v>
      </c>
      <c r="H1107" s="116">
        <v>0</v>
      </c>
      <c r="I1107" s="8">
        <v>1524</v>
      </c>
      <c r="J1107" s="8">
        <v>1524</v>
      </c>
      <c r="K1107" s="8" t="s">
        <v>3716</v>
      </c>
      <c r="L1107" s="8">
        <v>34228315</v>
      </c>
      <c r="M1107" s="38">
        <v>45406</v>
      </c>
      <c r="N1107" s="8" t="s">
        <v>195</v>
      </c>
      <c r="O1107" s="8" t="s">
        <v>21</v>
      </c>
      <c r="P1107" s="8" t="s">
        <v>21</v>
      </c>
      <c r="Q1107" s="8">
        <v>0</v>
      </c>
      <c r="R1107" s="8">
        <v>42941</v>
      </c>
      <c r="S1107" s="8">
        <v>42941</v>
      </c>
      <c r="T1107" s="8">
        <v>39693</v>
      </c>
      <c r="U1107" s="8">
        <v>120</v>
      </c>
      <c r="V1107" s="8" t="s">
        <v>62</v>
      </c>
      <c r="W1107" s="8" t="s">
        <v>62</v>
      </c>
      <c r="X1107" s="8" t="s">
        <v>276</v>
      </c>
      <c r="Z1107" s="8" t="s">
        <v>3721</v>
      </c>
      <c r="AA1107" s="8">
        <v>0.03</v>
      </c>
      <c r="AB1107" s="8" t="s">
        <v>552</v>
      </c>
      <c r="AC1107" s="8">
        <v>2.2499999999999999E-2</v>
      </c>
      <c r="AD1107" s="8">
        <v>1288.23</v>
      </c>
      <c r="AE1107" s="8">
        <v>357.84166666666664</v>
      </c>
      <c r="AF1107" s="8">
        <v>966.17250000000001</v>
      </c>
      <c r="AG1107" s="8">
        <v>1324.0141666666666</v>
      </c>
      <c r="AH1107" s="8">
        <v>0.06</v>
      </c>
      <c r="AI1107" s="8">
        <v>2576.46</v>
      </c>
    </row>
    <row r="1108" spans="1:35" x14ac:dyDescent="0.25">
      <c r="A1108" s="8" t="s">
        <v>2128</v>
      </c>
      <c r="B1108" s="8" t="s">
        <v>37</v>
      </c>
      <c r="C1108" s="8" t="s">
        <v>37</v>
      </c>
      <c r="D1108" s="8" t="s">
        <v>99</v>
      </c>
      <c r="E1108" s="8" t="s">
        <v>902</v>
      </c>
      <c r="F1108" s="8" t="s">
        <v>3309</v>
      </c>
      <c r="G1108" s="8" t="s">
        <v>949</v>
      </c>
      <c r="H1108" s="116">
        <v>0</v>
      </c>
      <c r="I1108" s="8">
        <v>6837</v>
      </c>
      <c r="J1108" s="8">
        <v>6837</v>
      </c>
      <c r="K1108" s="8" t="s">
        <v>3512</v>
      </c>
      <c r="L1108" s="8">
        <v>13474607</v>
      </c>
      <c r="M1108" s="38">
        <v>45406</v>
      </c>
      <c r="N1108" s="8" t="s">
        <v>195</v>
      </c>
      <c r="O1108" s="8" t="s">
        <v>148</v>
      </c>
      <c r="P1108" s="8" t="s">
        <v>253</v>
      </c>
      <c r="Q1108" s="8">
        <v>0</v>
      </c>
      <c r="R1108" s="8">
        <v>215256</v>
      </c>
      <c r="S1108" s="8">
        <v>215256</v>
      </c>
      <c r="T1108" s="8">
        <v>136893.20000000001</v>
      </c>
      <c r="U1108" s="8">
        <v>120</v>
      </c>
      <c r="V1108" s="8" t="s">
        <v>64</v>
      </c>
      <c r="W1108" s="8" t="s">
        <v>64</v>
      </c>
      <c r="X1108" s="8" t="s">
        <v>276</v>
      </c>
      <c r="Y1108" s="8" t="s">
        <v>3289</v>
      </c>
      <c r="Z1108" s="8" t="s">
        <v>3517</v>
      </c>
      <c r="AA1108" s="8">
        <v>0.03</v>
      </c>
      <c r="AB1108" s="8" t="s">
        <v>552</v>
      </c>
      <c r="AC1108" s="8">
        <v>2.2499999999999999E-2</v>
      </c>
      <c r="AD1108" s="8">
        <v>6457.6799999999994</v>
      </c>
      <c r="AE1108" s="8">
        <v>1793.8</v>
      </c>
      <c r="AF1108" s="8">
        <v>4843.26</v>
      </c>
      <c r="AG1108" s="8">
        <v>6637.06</v>
      </c>
      <c r="AH1108" s="8">
        <v>0.06</v>
      </c>
      <c r="AI1108" s="8">
        <v>12915.359999999999</v>
      </c>
    </row>
    <row r="1109" spans="1:35" x14ac:dyDescent="0.25">
      <c r="A1109" s="8" t="s">
        <v>2128</v>
      </c>
      <c r="B1109" s="8" t="s">
        <v>23</v>
      </c>
      <c r="C1109" s="8" t="s">
        <v>23</v>
      </c>
      <c r="D1109" s="180" t="s">
        <v>5937</v>
      </c>
      <c r="E1109" s="8" t="s">
        <v>48</v>
      </c>
      <c r="F1109" s="8" t="s">
        <v>2745</v>
      </c>
      <c r="G1109" s="8" t="s">
        <v>2749</v>
      </c>
      <c r="H1109" s="116">
        <v>0</v>
      </c>
      <c r="I1109" s="8">
        <v>3733</v>
      </c>
      <c r="J1109" s="8">
        <v>3733</v>
      </c>
      <c r="K1109" s="8" t="s">
        <v>3723</v>
      </c>
      <c r="L1109" s="8">
        <v>23636682</v>
      </c>
      <c r="M1109" s="38">
        <v>45407</v>
      </c>
      <c r="N1109" s="8" t="s">
        <v>195</v>
      </c>
      <c r="O1109" s="8" t="s">
        <v>148</v>
      </c>
      <c r="P1109" s="8" t="s">
        <v>329</v>
      </c>
      <c r="Q1109" s="8">
        <v>0</v>
      </c>
      <c r="R1109" s="8">
        <v>35000</v>
      </c>
      <c r="S1109" s="8">
        <v>35000</v>
      </c>
      <c r="T1109" s="8">
        <v>32150</v>
      </c>
      <c r="U1109" s="8">
        <v>24</v>
      </c>
      <c r="V1109" s="8" t="s">
        <v>62</v>
      </c>
      <c r="W1109" s="8" t="s">
        <v>62</v>
      </c>
      <c r="X1109" s="8" t="s">
        <v>276</v>
      </c>
      <c r="Z1109" s="8" t="s">
        <v>3726</v>
      </c>
      <c r="AA1109" s="8">
        <v>0.03</v>
      </c>
      <c r="AB1109" s="8" t="s">
        <v>552</v>
      </c>
      <c r="AC1109" s="8">
        <v>6.5000000000000002E-2</v>
      </c>
      <c r="AD1109" s="8">
        <v>1050</v>
      </c>
      <c r="AE1109" s="8">
        <v>1458.3333333333333</v>
      </c>
      <c r="AF1109" s="8">
        <v>2275</v>
      </c>
      <c r="AG1109" s="8">
        <v>3733.333333333333</v>
      </c>
      <c r="AH1109" s="8">
        <v>0.06</v>
      </c>
      <c r="AI1109" s="8">
        <v>2100</v>
      </c>
    </row>
    <row r="1110" spans="1:35" x14ac:dyDescent="0.25">
      <c r="A1110" s="8" t="s">
        <v>2128</v>
      </c>
      <c r="B1110" s="8" t="s">
        <v>38</v>
      </c>
      <c r="C1110" s="8" t="s">
        <v>38</v>
      </c>
      <c r="D1110" s="8" t="s">
        <v>101</v>
      </c>
      <c r="E1110" s="8" t="s">
        <v>883</v>
      </c>
      <c r="F1110" s="8" t="s">
        <v>3384</v>
      </c>
      <c r="G1110" s="8" t="s">
        <v>3728</v>
      </c>
      <c r="H1110" s="116">
        <v>0</v>
      </c>
      <c r="I1110" s="8">
        <v>6460</v>
      </c>
      <c r="J1110" s="8">
        <v>6460</v>
      </c>
      <c r="K1110" s="8" t="s">
        <v>3376</v>
      </c>
      <c r="L1110" s="8">
        <v>31603347</v>
      </c>
      <c r="M1110" s="38">
        <v>45407</v>
      </c>
      <c r="N1110" s="8" t="s">
        <v>195</v>
      </c>
      <c r="O1110" s="8" t="s">
        <v>21</v>
      </c>
      <c r="P1110" s="8" t="s">
        <v>21</v>
      </c>
      <c r="Q1110" s="8">
        <v>0</v>
      </c>
      <c r="R1110" s="8">
        <v>281456</v>
      </c>
      <c r="S1110" s="8">
        <v>281456</v>
      </c>
      <c r="T1110" s="8">
        <v>44263</v>
      </c>
      <c r="U1110" s="8">
        <v>168</v>
      </c>
      <c r="V1110" s="8" t="s">
        <v>64</v>
      </c>
      <c r="W1110" s="8" t="s">
        <v>64</v>
      </c>
      <c r="X1110" s="8" t="s">
        <v>276</v>
      </c>
      <c r="Y1110" s="8" t="s">
        <v>3724</v>
      </c>
      <c r="Z1110" s="8" t="s">
        <v>3727</v>
      </c>
      <c r="AA1110" s="8">
        <v>0.04</v>
      </c>
      <c r="AB1110" s="8" t="s">
        <v>552</v>
      </c>
      <c r="AC1110" s="8">
        <v>1.7000000000000001E-2</v>
      </c>
      <c r="AD1110" s="8">
        <v>11258.24</v>
      </c>
      <c r="AE1110" s="8">
        <v>1675.3333333333333</v>
      </c>
      <c r="AF1110" s="8">
        <v>4784.7520000000004</v>
      </c>
      <c r="AG1110" s="8">
        <v>6460.0853333333334</v>
      </c>
      <c r="AH1110" s="8">
        <v>0.03</v>
      </c>
      <c r="AI1110" s="8">
        <v>8443.68</v>
      </c>
    </row>
    <row r="1111" spans="1:35" x14ac:dyDescent="0.25">
      <c r="A1111" s="8" t="s">
        <v>2128</v>
      </c>
      <c r="B1111" s="8" t="s">
        <v>184</v>
      </c>
      <c r="C1111" s="8" t="s">
        <v>184</v>
      </c>
      <c r="D1111" s="180" t="s">
        <v>101</v>
      </c>
      <c r="E1111" s="8" t="s">
        <v>405</v>
      </c>
      <c r="F1111" s="8" t="s">
        <v>1174</v>
      </c>
      <c r="G1111" s="8" t="s">
        <v>1184</v>
      </c>
      <c r="H1111" s="116">
        <v>0</v>
      </c>
      <c r="I1111" s="8">
        <v>168</v>
      </c>
      <c r="J1111" s="8">
        <v>168</v>
      </c>
      <c r="K1111" s="8" t="s">
        <v>2564</v>
      </c>
      <c r="L1111" s="8">
        <v>31827474</v>
      </c>
      <c r="M1111" s="38">
        <v>45407</v>
      </c>
      <c r="N1111" s="8" t="s">
        <v>195</v>
      </c>
      <c r="O1111" s="8" t="s">
        <v>21</v>
      </c>
      <c r="P1111" s="8" t="s">
        <v>21</v>
      </c>
      <c r="Q1111" s="8">
        <v>0</v>
      </c>
      <c r="R1111" s="8">
        <v>141512</v>
      </c>
      <c r="S1111" s="8">
        <v>141512</v>
      </c>
      <c r="T1111" s="8">
        <v>41015</v>
      </c>
      <c r="U1111" s="8">
        <v>168</v>
      </c>
      <c r="V1111" s="8" t="s">
        <v>64</v>
      </c>
      <c r="W1111" s="8" t="s">
        <v>64</v>
      </c>
      <c r="X1111" s="8" t="s">
        <v>276</v>
      </c>
      <c r="Y1111" s="8" t="s">
        <v>509</v>
      </c>
      <c r="Z1111" s="8" t="s">
        <v>3729</v>
      </c>
      <c r="AA1111" s="8">
        <v>0.04</v>
      </c>
      <c r="AB1111" s="8" t="s">
        <v>552</v>
      </c>
      <c r="AC1111" s="8">
        <v>1.7000000000000001E-2</v>
      </c>
      <c r="AD1111" s="8">
        <v>5660.4800000000005</v>
      </c>
      <c r="AE1111" s="8">
        <v>842.33333333333337</v>
      </c>
      <c r="AF1111" s="8">
        <v>2405.7040000000002</v>
      </c>
      <c r="AG1111" s="8">
        <v>3248.0373333333337</v>
      </c>
      <c r="AH1111" s="8">
        <v>0.03</v>
      </c>
      <c r="AI1111" s="8">
        <v>4245.3599999999997</v>
      </c>
    </row>
    <row r="1112" spans="1:35" x14ac:dyDescent="0.25">
      <c r="A1112" s="8" t="s">
        <v>2128</v>
      </c>
      <c r="B1112" s="8" t="s">
        <v>37</v>
      </c>
      <c r="C1112" s="8" t="s">
        <v>37</v>
      </c>
      <c r="D1112" s="8" t="s">
        <v>99</v>
      </c>
      <c r="E1112" s="8" t="s">
        <v>438</v>
      </c>
      <c r="F1112" s="8" t="s">
        <v>677</v>
      </c>
      <c r="G1112" s="8" t="s">
        <v>654</v>
      </c>
      <c r="H1112" s="116">
        <v>0</v>
      </c>
      <c r="I1112" s="8">
        <v>950</v>
      </c>
      <c r="J1112" s="8">
        <v>950</v>
      </c>
      <c r="K1112" s="8" t="s">
        <v>3725</v>
      </c>
      <c r="L1112" s="8">
        <v>29832534</v>
      </c>
      <c r="M1112" s="38">
        <v>45407</v>
      </c>
      <c r="N1112" s="8" t="s">
        <v>195</v>
      </c>
      <c r="O1112" s="8" t="s">
        <v>21</v>
      </c>
      <c r="P1112" s="8" t="s">
        <v>21</v>
      </c>
      <c r="Q1112" s="8">
        <v>0</v>
      </c>
      <c r="R1112" s="8">
        <v>22550</v>
      </c>
      <c r="S1112" s="8">
        <v>22550</v>
      </c>
      <c r="T1112" s="8">
        <v>20500</v>
      </c>
      <c r="U1112" s="8">
        <v>108</v>
      </c>
      <c r="V1112" s="8" t="s">
        <v>62</v>
      </c>
      <c r="W1112" s="8" t="s">
        <v>62</v>
      </c>
      <c r="X1112" s="8" t="s">
        <v>276</v>
      </c>
      <c r="Z1112" s="8" t="s">
        <v>3730</v>
      </c>
      <c r="AA1112" s="8">
        <v>0.03</v>
      </c>
      <c r="AB1112" s="8" t="s">
        <v>552</v>
      </c>
      <c r="AC1112" s="8">
        <v>2.4E-2</v>
      </c>
      <c r="AD1112" s="8">
        <v>676.5</v>
      </c>
      <c r="AE1112" s="8">
        <v>208.7962962962963</v>
      </c>
      <c r="AF1112" s="8">
        <v>541.20000000000005</v>
      </c>
      <c r="AG1112" s="8">
        <v>749.99629629629635</v>
      </c>
      <c r="AH1112" s="8">
        <v>0.06</v>
      </c>
      <c r="AI1112" s="8">
        <v>1353</v>
      </c>
    </row>
    <row r="1113" spans="1:35" x14ac:dyDescent="0.25">
      <c r="A1113" s="8" t="s">
        <v>2128</v>
      </c>
      <c r="B1113" s="8" t="s">
        <v>49</v>
      </c>
      <c r="C1113" s="8" t="s">
        <v>49</v>
      </c>
      <c r="D1113" s="8" t="s">
        <v>133</v>
      </c>
      <c r="E1113" s="8" t="s">
        <v>929</v>
      </c>
      <c r="F1113" s="8" t="s">
        <v>3731</v>
      </c>
      <c r="G1113" s="8" t="s">
        <v>1264</v>
      </c>
      <c r="H1113" s="116">
        <v>0</v>
      </c>
      <c r="I1113" s="8">
        <v>1070</v>
      </c>
      <c r="J1113" s="8">
        <v>1070</v>
      </c>
      <c r="K1113" s="8" t="s">
        <v>3732</v>
      </c>
      <c r="L1113" s="8">
        <v>27533356</v>
      </c>
      <c r="M1113" s="38">
        <v>45407</v>
      </c>
      <c r="N1113" s="8" t="s">
        <v>195</v>
      </c>
      <c r="O1113" s="8" t="s">
        <v>148</v>
      </c>
      <c r="P1113" s="8" t="s">
        <v>1255</v>
      </c>
      <c r="Q1113" s="8">
        <v>0</v>
      </c>
      <c r="R1113" s="8">
        <v>26158</v>
      </c>
      <c r="S1113" s="8">
        <v>26158</v>
      </c>
      <c r="T1113" s="8">
        <v>23350</v>
      </c>
      <c r="U1113" s="8">
        <v>108</v>
      </c>
      <c r="V1113" s="8" t="s">
        <v>62</v>
      </c>
      <c r="W1113" s="8" t="s">
        <v>62</v>
      </c>
      <c r="X1113" s="8" t="s">
        <v>276</v>
      </c>
      <c r="Z1113" s="8" t="s">
        <v>3733</v>
      </c>
      <c r="AA1113" s="8">
        <v>0.03</v>
      </c>
      <c r="AB1113" s="8" t="s">
        <v>552</v>
      </c>
      <c r="AC1113" s="8">
        <v>2.4E-2</v>
      </c>
      <c r="AD1113" s="8">
        <v>784.74</v>
      </c>
      <c r="AE1113" s="8">
        <v>242.2037037037037</v>
      </c>
      <c r="AF1113" s="8">
        <v>627.79200000000003</v>
      </c>
      <c r="AG1113" s="8">
        <v>869.99570370370373</v>
      </c>
      <c r="AH1113" s="8">
        <v>0.06</v>
      </c>
      <c r="AI1113" s="8">
        <v>1569.48</v>
      </c>
    </row>
    <row r="1114" spans="1:35" x14ac:dyDescent="0.25">
      <c r="A1114" s="8" t="s">
        <v>2128</v>
      </c>
      <c r="B1114" s="8" t="s">
        <v>47</v>
      </c>
      <c r="C1114" s="8" t="s">
        <v>47</v>
      </c>
      <c r="D1114" s="8" t="s">
        <v>99</v>
      </c>
      <c r="E1114" s="8" t="s">
        <v>3681</v>
      </c>
      <c r="F1114" s="8" t="s">
        <v>3237</v>
      </c>
      <c r="G1114" s="8" t="s">
        <v>2185</v>
      </c>
      <c r="H1114" s="116">
        <v>0</v>
      </c>
      <c r="I1114" s="8">
        <v>13800</v>
      </c>
      <c r="J1114" s="8">
        <v>13800</v>
      </c>
      <c r="K1114" s="8" t="s">
        <v>2898</v>
      </c>
      <c r="L1114" s="8">
        <v>34014417</v>
      </c>
      <c r="M1114" s="38">
        <v>45407</v>
      </c>
      <c r="N1114" s="8" t="s">
        <v>195</v>
      </c>
      <c r="O1114" s="8" t="s">
        <v>56</v>
      </c>
      <c r="P1114" s="8" t="s">
        <v>56</v>
      </c>
      <c r="Q1114" s="8">
        <v>0</v>
      </c>
      <c r="R1114" s="8">
        <v>601254</v>
      </c>
      <c r="S1114" s="8">
        <v>601254</v>
      </c>
      <c r="T1114" s="8">
        <v>44926.36</v>
      </c>
      <c r="U1114" s="8">
        <v>168</v>
      </c>
      <c r="V1114" s="8" t="s">
        <v>64</v>
      </c>
      <c r="W1114" s="8" t="s">
        <v>64</v>
      </c>
      <c r="X1114" s="8" t="s">
        <v>276</v>
      </c>
      <c r="Y1114" s="8" t="s">
        <v>3734</v>
      </c>
      <c r="Z1114" s="8" t="s">
        <v>2942</v>
      </c>
      <c r="AA1114" s="8">
        <v>0.04</v>
      </c>
      <c r="AB1114" s="8" t="s">
        <v>552</v>
      </c>
      <c r="AC1114" s="8">
        <v>1.7000000000000001E-2</v>
      </c>
      <c r="AD1114" s="8">
        <v>24050.16</v>
      </c>
      <c r="AE1114" s="8">
        <v>3578.8928571428573</v>
      </c>
      <c r="AF1114" s="8">
        <v>10221.318000000001</v>
      </c>
      <c r="AG1114" s="8">
        <v>13800.210857142858</v>
      </c>
      <c r="AH1114" s="8">
        <v>0.03</v>
      </c>
      <c r="AI1114" s="8">
        <v>18037.62</v>
      </c>
    </row>
    <row r="1115" spans="1:35" x14ac:dyDescent="0.25">
      <c r="A1115" s="8" t="s">
        <v>2128</v>
      </c>
      <c r="B1115" s="8" t="s">
        <v>38</v>
      </c>
      <c r="C1115" s="8" t="s">
        <v>38</v>
      </c>
      <c r="D1115" s="8" t="s">
        <v>101</v>
      </c>
      <c r="E1115" s="8" t="s">
        <v>405</v>
      </c>
      <c r="F1115" s="8" t="s">
        <v>1063</v>
      </c>
      <c r="G1115" s="8" t="s">
        <v>616</v>
      </c>
      <c r="H1115" s="116">
        <v>0</v>
      </c>
      <c r="I1115" s="8">
        <v>3056</v>
      </c>
      <c r="J1115" s="8">
        <v>3056</v>
      </c>
      <c r="K1115" s="8" t="s">
        <v>3735</v>
      </c>
      <c r="L1115" s="8">
        <v>7420356</v>
      </c>
      <c r="M1115" s="38">
        <v>45407</v>
      </c>
      <c r="N1115" s="8" t="s">
        <v>195</v>
      </c>
      <c r="O1115" s="8" t="s">
        <v>21</v>
      </c>
      <c r="P1115" s="8" t="s">
        <v>21</v>
      </c>
      <c r="Q1115" s="8">
        <v>0</v>
      </c>
      <c r="R1115" s="8">
        <v>55008</v>
      </c>
      <c r="S1115" s="8">
        <v>55008</v>
      </c>
      <c r="T1115" s="8">
        <v>21136</v>
      </c>
      <c r="U1115" s="8">
        <v>18</v>
      </c>
      <c r="V1115" s="8" t="s">
        <v>62</v>
      </c>
      <c r="W1115" s="8" t="s">
        <v>62</v>
      </c>
      <c r="X1115" s="8" t="s">
        <v>276</v>
      </c>
      <c r="Z1115" s="8" t="s">
        <v>3736</v>
      </c>
      <c r="AA1115" s="8">
        <v>0.03</v>
      </c>
      <c r="AB1115" s="8" t="s">
        <v>552</v>
      </c>
      <c r="AC1115" s="8">
        <v>7.4999999999999997E-2</v>
      </c>
      <c r="AD1115" s="8">
        <v>1650.24</v>
      </c>
      <c r="AE1115" s="8">
        <v>3056</v>
      </c>
      <c r="AF1115" s="8">
        <v>4125.5999999999995</v>
      </c>
      <c r="AG1115" s="8">
        <v>7181.5999999999995</v>
      </c>
      <c r="AH1115" s="8">
        <v>0.06</v>
      </c>
      <c r="AI1115" s="8">
        <v>3300.48</v>
      </c>
    </row>
    <row r="1116" spans="1:35" x14ac:dyDescent="0.25">
      <c r="A1116" s="8" t="s">
        <v>2128</v>
      </c>
      <c r="B1116" s="8" t="s">
        <v>39</v>
      </c>
      <c r="C1116" s="8" t="s">
        <v>39</v>
      </c>
      <c r="D1116" s="8" t="s">
        <v>167</v>
      </c>
      <c r="E1116" s="8" t="s">
        <v>451</v>
      </c>
      <c r="F1116" s="8" t="s">
        <v>3647</v>
      </c>
      <c r="G1116" s="8" t="s">
        <v>666</v>
      </c>
      <c r="H1116" s="116">
        <v>0</v>
      </c>
      <c r="I1116" s="8">
        <v>6224</v>
      </c>
      <c r="J1116" s="8">
        <v>6224</v>
      </c>
      <c r="K1116" s="8" t="s">
        <v>3643</v>
      </c>
      <c r="L1116" s="8">
        <v>39156520</v>
      </c>
      <c r="M1116" s="38">
        <v>45407</v>
      </c>
      <c r="N1116" s="8" t="s">
        <v>195</v>
      </c>
      <c r="O1116" s="8" t="s">
        <v>148</v>
      </c>
      <c r="P1116" s="8" t="s">
        <v>258</v>
      </c>
      <c r="Q1116" s="8">
        <v>0</v>
      </c>
      <c r="R1116" s="8">
        <v>262460</v>
      </c>
      <c r="S1116" s="8">
        <v>262460</v>
      </c>
      <c r="T1116" s="8">
        <v>31296</v>
      </c>
      <c r="U1116" s="8">
        <v>168</v>
      </c>
      <c r="V1116" s="8" t="s">
        <v>64</v>
      </c>
      <c r="W1116" s="8" t="s">
        <v>64</v>
      </c>
      <c r="X1116" s="8" t="s">
        <v>276</v>
      </c>
      <c r="Y1116" s="8" t="s">
        <v>662</v>
      </c>
      <c r="Z1116" s="8" t="s">
        <v>3648</v>
      </c>
      <c r="AA1116" s="8">
        <v>0.04</v>
      </c>
      <c r="AB1116" s="8" t="s">
        <v>552</v>
      </c>
      <c r="AC1116" s="8">
        <v>1.7000000000000001E-2</v>
      </c>
      <c r="AD1116" s="8">
        <v>10498.4</v>
      </c>
      <c r="AE1116" s="8">
        <v>1562.2619047619048</v>
      </c>
      <c r="AF1116" s="8">
        <v>4461.8200000000006</v>
      </c>
      <c r="AG1116" s="8">
        <v>6024.0819047619052</v>
      </c>
      <c r="AH1116" s="8">
        <v>0.03</v>
      </c>
      <c r="AI1116" s="8">
        <v>7873.7999999999993</v>
      </c>
    </row>
    <row r="1117" spans="1:35" x14ac:dyDescent="0.25">
      <c r="A1117" s="8" t="s">
        <v>2128</v>
      </c>
      <c r="B1117" s="8" t="s">
        <v>24</v>
      </c>
      <c r="C1117" s="8" t="s">
        <v>24</v>
      </c>
      <c r="D1117" s="8" t="s">
        <v>420</v>
      </c>
      <c r="E1117" s="8" t="s">
        <v>200</v>
      </c>
      <c r="F1117" s="8" t="s">
        <v>2781</v>
      </c>
      <c r="G1117" s="8" t="s">
        <v>774</v>
      </c>
      <c r="H1117" s="116">
        <v>0</v>
      </c>
      <c r="I1117" s="8">
        <v>3185</v>
      </c>
      <c r="J1117" s="8">
        <v>3185</v>
      </c>
      <c r="K1117" s="8" t="s">
        <v>3737</v>
      </c>
      <c r="L1117" s="8">
        <v>37797577</v>
      </c>
      <c r="M1117" s="38">
        <v>45407</v>
      </c>
      <c r="N1117" s="8" t="s">
        <v>195</v>
      </c>
      <c r="O1117" s="8" t="s">
        <v>21</v>
      </c>
      <c r="P1117" s="8" t="s">
        <v>21</v>
      </c>
      <c r="Q1117" s="8">
        <v>0</v>
      </c>
      <c r="R1117" s="8">
        <v>118208</v>
      </c>
      <c r="S1117" s="8">
        <v>118208</v>
      </c>
      <c r="T1117" s="8">
        <v>110015</v>
      </c>
      <c r="U1117" s="8">
        <v>144</v>
      </c>
      <c r="V1117" s="8" t="s">
        <v>62</v>
      </c>
      <c r="W1117" s="8" t="s">
        <v>62</v>
      </c>
      <c r="X1117" s="8" t="s">
        <v>276</v>
      </c>
      <c r="Z1117" s="8" t="s">
        <v>3738</v>
      </c>
      <c r="AA1117" s="8">
        <v>0.03</v>
      </c>
      <c r="AB1117" s="8" t="s">
        <v>552</v>
      </c>
      <c r="AC1117" s="8">
        <v>0.02</v>
      </c>
      <c r="AD1117" s="8">
        <v>3546.24</v>
      </c>
      <c r="AE1117" s="8">
        <v>820.88888888888891</v>
      </c>
      <c r="AF1117" s="8">
        <v>2364.16</v>
      </c>
      <c r="AG1117" s="8">
        <v>3185.0488888888885</v>
      </c>
      <c r="AH1117" s="8">
        <v>0.06</v>
      </c>
      <c r="AI1117" s="8">
        <v>7092.48</v>
      </c>
    </row>
    <row r="1118" spans="1:35" x14ac:dyDescent="0.25">
      <c r="A1118" s="8" t="s">
        <v>2128</v>
      </c>
      <c r="B1118" s="8" t="s">
        <v>24</v>
      </c>
      <c r="C1118" s="8" t="s">
        <v>24</v>
      </c>
      <c r="D1118" s="8" t="s">
        <v>420</v>
      </c>
      <c r="E1118" s="8" t="s">
        <v>405</v>
      </c>
      <c r="F1118" s="8" t="s">
        <v>3739</v>
      </c>
      <c r="G1118" s="8" t="s">
        <v>3744</v>
      </c>
      <c r="H1118" s="116">
        <v>0</v>
      </c>
      <c r="I1118" s="8">
        <v>5000</v>
      </c>
      <c r="J1118" s="8">
        <v>5000</v>
      </c>
      <c r="K1118" s="8" t="s">
        <v>3740</v>
      </c>
      <c r="L1118" s="8">
        <v>24662873</v>
      </c>
      <c r="M1118" s="38">
        <v>45408</v>
      </c>
      <c r="N1118" s="8" t="s">
        <v>195</v>
      </c>
      <c r="O1118" s="8" t="s">
        <v>43</v>
      </c>
      <c r="P1118" s="8" t="s">
        <v>43</v>
      </c>
      <c r="Q1118" s="8">
        <v>0</v>
      </c>
      <c r="R1118" s="8">
        <v>209132</v>
      </c>
      <c r="S1118" s="8">
        <v>209132</v>
      </c>
      <c r="T1118" s="8">
        <v>195484.08</v>
      </c>
      <c r="U1118" s="8">
        <v>168</v>
      </c>
      <c r="V1118" s="8" t="s">
        <v>62</v>
      </c>
      <c r="W1118" s="8" t="s">
        <v>62</v>
      </c>
      <c r="X1118" s="8" t="s">
        <v>276</v>
      </c>
      <c r="Z1118" s="8" t="s">
        <v>3743</v>
      </c>
      <c r="AA1118" s="8">
        <v>0.04</v>
      </c>
      <c r="AB1118" s="8" t="s">
        <v>552</v>
      </c>
      <c r="AC1118" s="8">
        <v>1.7000000000000001E-2</v>
      </c>
      <c r="AD1118" s="8">
        <v>8365.2800000000007</v>
      </c>
      <c r="AE1118" s="8">
        <v>1244.8333333333333</v>
      </c>
      <c r="AF1118" s="8">
        <v>3555.2440000000001</v>
      </c>
      <c r="AG1118" s="8">
        <v>4800.0773333333336</v>
      </c>
      <c r="AH1118" s="8">
        <v>0.03</v>
      </c>
      <c r="AI1118" s="8">
        <v>6273.96</v>
      </c>
    </row>
    <row r="1119" spans="1:35" x14ac:dyDescent="0.25">
      <c r="A1119" s="8" t="s">
        <v>2128</v>
      </c>
      <c r="B1119" s="8" t="s">
        <v>39</v>
      </c>
      <c r="C1119" s="8" t="s">
        <v>39</v>
      </c>
      <c r="D1119" s="8" t="s">
        <v>167</v>
      </c>
      <c r="E1119" s="8" t="s">
        <v>451</v>
      </c>
      <c r="F1119" s="8" t="s">
        <v>3615</v>
      </c>
      <c r="G1119" s="8" t="s">
        <v>3745</v>
      </c>
      <c r="H1119" s="116">
        <v>0</v>
      </c>
      <c r="I1119" s="8">
        <v>18725</v>
      </c>
      <c r="J1119" s="8">
        <v>18725</v>
      </c>
      <c r="K1119" s="8" t="s">
        <v>3608</v>
      </c>
      <c r="L1119" s="8">
        <v>22667310</v>
      </c>
      <c r="M1119" s="38">
        <v>45408</v>
      </c>
      <c r="N1119" s="8" t="s">
        <v>195</v>
      </c>
      <c r="O1119" s="8" t="s">
        <v>148</v>
      </c>
      <c r="P1119" s="8" t="s">
        <v>258</v>
      </c>
      <c r="Q1119" s="8">
        <v>0</v>
      </c>
      <c r="R1119" s="8">
        <v>807113</v>
      </c>
      <c r="S1119" s="8">
        <v>807113</v>
      </c>
      <c r="T1119" s="8">
        <v>125284</v>
      </c>
      <c r="U1119" s="8">
        <v>168</v>
      </c>
      <c r="V1119" s="8" t="s">
        <v>64</v>
      </c>
      <c r="W1119" s="8" t="s">
        <v>64</v>
      </c>
      <c r="X1119" s="8" t="s">
        <v>276</v>
      </c>
      <c r="Y1119" s="8" t="s">
        <v>665</v>
      </c>
      <c r="Z1119" s="8" t="s">
        <v>3616</v>
      </c>
      <c r="AA1119" s="8">
        <v>0.04</v>
      </c>
      <c r="AB1119" s="8" t="s">
        <v>552</v>
      </c>
      <c r="AC1119" s="8">
        <v>1.7000000000000001E-2</v>
      </c>
      <c r="AD1119" s="8">
        <v>32284.52</v>
      </c>
      <c r="AE1119" s="8">
        <v>4804.2440476190477</v>
      </c>
      <c r="AF1119" s="8">
        <v>13720.921</v>
      </c>
      <c r="AG1119" s="8">
        <v>18525.165047619048</v>
      </c>
      <c r="AH1119" s="8">
        <v>0.03</v>
      </c>
      <c r="AI1119" s="8">
        <v>24213.39</v>
      </c>
    </row>
    <row r="1120" spans="1:35" x14ac:dyDescent="0.25">
      <c r="A1120" s="8" t="s">
        <v>2128</v>
      </c>
      <c r="B1120" s="8" t="s">
        <v>39</v>
      </c>
      <c r="C1120" s="8" t="s">
        <v>39</v>
      </c>
      <c r="D1120" s="8" t="s">
        <v>167</v>
      </c>
      <c r="E1120" s="8" t="s">
        <v>405</v>
      </c>
      <c r="F1120" s="8" t="s">
        <v>3580</v>
      </c>
      <c r="G1120" s="8" t="s">
        <v>681</v>
      </c>
      <c r="H1120" s="116">
        <v>0</v>
      </c>
      <c r="I1120" s="8">
        <v>4835</v>
      </c>
      <c r="J1120" s="8">
        <v>4835</v>
      </c>
      <c r="K1120" s="8" t="s">
        <v>3577</v>
      </c>
      <c r="L1120" s="8">
        <v>29346181</v>
      </c>
      <c r="M1120" s="38">
        <v>45408</v>
      </c>
      <c r="N1120" s="8" t="s">
        <v>195</v>
      </c>
      <c r="O1120" s="8" t="s">
        <v>43</v>
      </c>
      <c r="P1120" s="8" t="s">
        <v>43</v>
      </c>
      <c r="Q1120" s="8">
        <v>0</v>
      </c>
      <c r="R1120" s="8">
        <v>201943</v>
      </c>
      <c r="S1120" s="8">
        <v>201943</v>
      </c>
      <c r="T1120" s="8">
        <v>14567</v>
      </c>
      <c r="U1120" s="8">
        <v>168</v>
      </c>
      <c r="V1120" s="8" t="s">
        <v>64</v>
      </c>
      <c r="W1120" s="8" t="s">
        <v>64</v>
      </c>
      <c r="X1120" s="8" t="s">
        <v>276</v>
      </c>
      <c r="Y1120" s="8" t="s">
        <v>115</v>
      </c>
      <c r="Z1120" s="8" t="s">
        <v>3581</v>
      </c>
      <c r="AA1120" s="8">
        <v>0.04</v>
      </c>
      <c r="AB1120" s="8" t="s">
        <v>552</v>
      </c>
      <c r="AC1120" s="8">
        <v>1.7000000000000001E-2</v>
      </c>
      <c r="AD1120" s="8">
        <v>8077.72</v>
      </c>
      <c r="AE1120" s="8">
        <v>1202.0416666666667</v>
      </c>
      <c r="AF1120" s="8">
        <v>3433.0310000000004</v>
      </c>
      <c r="AG1120" s="8">
        <v>4635.0726666666669</v>
      </c>
      <c r="AH1120" s="8">
        <v>0.03</v>
      </c>
      <c r="AI1120" s="8">
        <v>6058.29</v>
      </c>
    </row>
    <row r="1121" spans="1:35" x14ac:dyDescent="0.25">
      <c r="A1121" s="8" t="s">
        <v>2128</v>
      </c>
      <c r="B1121" s="8" t="s">
        <v>49</v>
      </c>
      <c r="C1121" s="8" t="s">
        <v>49</v>
      </c>
      <c r="D1121" s="8" t="s">
        <v>133</v>
      </c>
      <c r="E1121" s="8" t="s">
        <v>931</v>
      </c>
      <c r="F1121" s="8" t="s">
        <v>3283</v>
      </c>
      <c r="G1121" s="8" t="s">
        <v>3746</v>
      </c>
      <c r="H1121" s="116">
        <v>0</v>
      </c>
      <c r="I1121" s="8">
        <v>13950</v>
      </c>
      <c r="J1121" s="8">
        <v>13950</v>
      </c>
      <c r="K1121" s="8" t="s">
        <v>3741</v>
      </c>
      <c r="L1121" s="8">
        <v>28800556</v>
      </c>
      <c r="M1121" s="38">
        <v>45408</v>
      </c>
      <c r="N1121" s="8" t="s">
        <v>195</v>
      </c>
      <c r="O1121" s="8" t="s">
        <v>43</v>
      </c>
      <c r="P1121" s="8" t="s">
        <v>43</v>
      </c>
      <c r="Q1121" s="8">
        <v>0</v>
      </c>
      <c r="R1121" s="8">
        <v>607790</v>
      </c>
      <c r="S1121" s="8">
        <v>607790</v>
      </c>
      <c r="T1121" s="8">
        <v>30986</v>
      </c>
      <c r="U1121" s="8">
        <v>168</v>
      </c>
      <c r="V1121" s="8" t="s">
        <v>64</v>
      </c>
      <c r="W1121" s="8" t="s">
        <v>64</v>
      </c>
      <c r="X1121" s="8" t="s">
        <v>276</v>
      </c>
      <c r="Y1121" s="8" t="s">
        <v>3742</v>
      </c>
      <c r="Z1121" s="8" t="s">
        <v>3284</v>
      </c>
      <c r="AA1121" s="8">
        <v>0.04</v>
      </c>
      <c r="AB1121" s="8" t="s">
        <v>552</v>
      </c>
      <c r="AC1121" s="8">
        <v>1.7000000000000001E-2</v>
      </c>
      <c r="AD1121" s="8">
        <v>24311.600000000002</v>
      </c>
      <c r="AE1121" s="8">
        <v>3617.7976190476193</v>
      </c>
      <c r="AF1121" s="8">
        <v>10332.43</v>
      </c>
      <c r="AG1121" s="8">
        <v>13950.227619047619</v>
      </c>
      <c r="AH1121" s="8">
        <v>0.03</v>
      </c>
      <c r="AI1121" s="8">
        <v>18233.7</v>
      </c>
    </row>
    <row r="1122" spans="1:35" x14ac:dyDescent="0.25">
      <c r="A1122" s="8" t="s">
        <v>2128</v>
      </c>
      <c r="B1122" s="8" t="s">
        <v>49</v>
      </c>
      <c r="C1122" s="8" t="s">
        <v>49</v>
      </c>
      <c r="D1122" s="8" t="s">
        <v>133</v>
      </c>
      <c r="E1122" s="8" t="s">
        <v>931</v>
      </c>
      <c r="F1122" s="8" t="s">
        <v>3386</v>
      </c>
      <c r="G1122" s="8" t="s">
        <v>1989</v>
      </c>
      <c r="H1122" s="116">
        <v>0</v>
      </c>
      <c r="I1122" s="8">
        <v>5623</v>
      </c>
      <c r="J1122" s="8">
        <v>5623</v>
      </c>
      <c r="K1122" s="8" t="s">
        <v>3747</v>
      </c>
      <c r="L1122" s="8">
        <v>27588788</v>
      </c>
      <c r="M1122" s="38">
        <v>45408</v>
      </c>
      <c r="N1122" s="8" t="s">
        <v>195</v>
      </c>
      <c r="O1122" s="8" t="s">
        <v>43</v>
      </c>
      <c r="P1122" s="8" t="s">
        <v>43</v>
      </c>
      <c r="Q1122" s="8">
        <v>0</v>
      </c>
      <c r="R1122" s="8">
        <v>244989</v>
      </c>
      <c r="S1122" s="8">
        <v>244989</v>
      </c>
      <c r="T1122" s="8">
        <v>16675</v>
      </c>
      <c r="U1122" s="8">
        <v>168</v>
      </c>
      <c r="V1122" s="8" t="s">
        <v>64</v>
      </c>
      <c r="W1122" s="8" t="s">
        <v>64</v>
      </c>
      <c r="X1122" s="8" t="s">
        <v>276</v>
      </c>
      <c r="Y1122" s="8" t="s">
        <v>115</v>
      </c>
      <c r="Z1122" s="8" t="s">
        <v>3387</v>
      </c>
      <c r="AA1122" s="8">
        <v>0.04</v>
      </c>
      <c r="AB1122" s="8" t="s">
        <v>552</v>
      </c>
      <c r="AC1122" s="8">
        <v>1.7000000000000001E-2</v>
      </c>
      <c r="AD1122" s="8">
        <v>9799.56</v>
      </c>
      <c r="AE1122" s="8">
        <v>1458.2678571428571</v>
      </c>
      <c r="AF1122" s="8">
        <v>4164.8130000000001</v>
      </c>
      <c r="AG1122" s="8">
        <v>5623.080857142857</v>
      </c>
      <c r="AH1122" s="8">
        <v>0.03</v>
      </c>
      <c r="AI1122" s="8">
        <v>7349.67</v>
      </c>
    </row>
    <row r="1123" spans="1:35" x14ac:dyDescent="0.25">
      <c r="A1123" s="8" t="s">
        <v>2128</v>
      </c>
      <c r="B1123" s="8" t="s">
        <v>38</v>
      </c>
      <c r="C1123" s="8" t="s">
        <v>38</v>
      </c>
      <c r="D1123" s="8" t="s">
        <v>101</v>
      </c>
      <c r="E1123" s="8" t="s">
        <v>405</v>
      </c>
      <c r="F1123" s="8" t="s">
        <v>546</v>
      </c>
      <c r="G1123" s="8" t="s">
        <v>590</v>
      </c>
      <c r="H1123" s="116">
        <v>0</v>
      </c>
      <c r="I1123" s="8">
        <v>14933</v>
      </c>
      <c r="J1123" s="8">
        <v>14933</v>
      </c>
      <c r="K1123" s="8" t="s">
        <v>3748</v>
      </c>
      <c r="L1123" s="8">
        <v>28869041</v>
      </c>
      <c r="M1123" s="38">
        <v>45409</v>
      </c>
      <c r="N1123" s="8" t="s">
        <v>195</v>
      </c>
      <c r="O1123" s="8" t="s">
        <v>148</v>
      </c>
      <c r="P1123" s="8" t="s">
        <v>329</v>
      </c>
      <c r="Q1123" s="8">
        <v>0</v>
      </c>
      <c r="R1123" s="8">
        <v>140000</v>
      </c>
      <c r="S1123" s="8">
        <v>140000</v>
      </c>
      <c r="T1123" s="8">
        <v>131900</v>
      </c>
      <c r="U1123" s="8">
        <v>24</v>
      </c>
      <c r="V1123" s="8" t="s">
        <v>62</v>
      </c>
      <c r="W1123" s="8" t="s">
        <v>62</v>
      </c>
      <c r="X1123" s="8" t="s">
        <v>276</v>
      </c>
      <c r="Z1123" s="8" t="s">
        <v>3749</v>
      </c>
      <c r="AA1123" s="8">
        <v>0.03</v>
      </c>
      <c r="AB1123" s="8" t="s">
        <v>552</v>
      </c>
      <c r="AC1123" s="8">
        <v>6.5000000000000002E-2</v>
      </c>
      <c r="AD1123" s="8">
        <v>4200</v>
      </c>
      <c r="AE1123" s="8">
        <v>5833.333333333333</v>
      </c>
      <c r="AF1123" s="8">
        <v>9100</v>
      </c>
      <c r="AG1123" s="8">
        <v>14933.333333333332</v>
      </c>
      <c r="AH1123" s="8">
        <v>0.06</v>
      </c>
      <c r="AI1123" s="8">
        <v>8400</v>
      </c>
    </row>
    <row r="1124" spans="1:35" x14ac:dyDescent="0.25">
      <c r="A1124" s="8" t="s">
        <v>2128</v>
      </c>
      <c r="B1124" s="8" t="s">
        <v>20</v>
      </c>
      <c r="C1124" s="8" t="s">
        <v>20</v>
      </c>
      <c r="D1124" s="8" t="s">
        <v>420</v>
      </c>
      <c r="E1124" s="8" t="s">
        <v>206</v>
      </c>
      <c r="F1124" s="8" t="s">
        <v>2075</v>
      </c>
      <c r="G1124" s="8" t="s">
        <v>2122</v>
      </c>
      <c r="H1124" s="116">
        <v>0</v>
      </c>
      <c r="I1124" s="8">
        <v>7462</v>
      </c>
      <c r="J1124" s="8">
        <v>7462</v>
      </c>
      <c r="K1124" s="8" t="s">
        <v>3707</v>
      </c>
      <c r="L1124" s="8">
        <v>7945388</v>
      </c>
      <c r="M1124" s="38">
        <v>45409</v>
      </c>
      <c r="N1124" s="8" t="s">
        <v>195</v>
      </c>
      <c r="O1124" s="8" t="s">
        <v>43</v>
      </c>
      <c r="P1124" s="8" t="s">
        <v>43</v>
      </c>
      <c r="Q1124" s="8">
        <v>0</v>
      </c>
      <c r="R1124" s="8">
        <v>140553</v>
      </c>
      <c r="S1124" s="8">
        <v>140553</v>
      </c>
      <c r="T1124" s="8">
        <v>72296</v>
      </c>
      <c r="U1124" s="8">
        <v>60</v>
      </c>
      <c r="V1124" s="8" t="s">
        <v>64</v>
      </c>
      <c r="W1124" s="8" t="s">
        <v>64</v>
      </c>
      <c r="X1124" s="8" t="s">
        <v>276</v>
      </c>
      <c r="Y1124" s="8" t="s">
        <v>607</v>
      </c>
      <c r="Z1124" s="8" t="s">
        <v>3709</v>
      </c>
      <c r="AA1124" s="8">
        <v>0.03</v>
      </c>
      <c r="AB1124" s="8" t="s">
        <v>552</v>
      </c>
      <c r="AC1124" s="8">
        <v>3.5000000000000003E-2</v>
      </c>
      <c r="AD1124" s="8">
        <v>4216.59</v>
      </c>
      <c r="AE1124" s="8">
        <v>2342.5500000000002</v>
      </c>
      <c r="AF1124" s="8">
        <v>4919.3550000000005</v>
      </c>
      <c r="AG1124" s="8">
        <v>7261.9050000000007</v>
      </c>
      <c r="AH1124" s="8">
        <v>0.06</v>
      </c>
      <c r="AI1124" s="8">
        <v>8433.18</v>
      </c>
    </row>
    <row r="1125" spans="1:35" x14ac:dyDescent="0.25">
      <c r="A1125" s="8" t="s">
        <v>2128</v>
      </c>
      <c r="B1125" s="8" t="s">
        <v>20</v>
      </c>
      <c r="C1125" s="8" t="s">
        <v>20</v>
      </c>
      <c r="D1125" s="8" t="s">
        <v>420</v>
      </c>
      <c r="E1125" s="8" t="s">
        <v>206</v>
      </c>
      <c r="F1125" s="8" t="s">
        <v>2945</v>
      </c>
      <c r="G1125" s="8" t="s">
        <v>3321</v>
      </c>
      <c r="H1125" s="116">
        <v>0</v>
      </c>
      <c r="I1125" s="8">
        <v>15880</v>
      </c>
      <c r="J1125" s="8">
        <v>15880</v>
      </c>
      <c r="K1125" s="8" t="s">
        <v>3377</v>
      </c>
      <c r="L1125" s="8">
        <v>24754463</v>
      </c>
      <c r="M1125" s="38">
        <v>45409</v>
      </c>
      <c r="N1125" s="8" t="s">
        <v>195</v>
      </c>
      <c r="O1125" s="8" t="s">
        <v>43</v>
      </c>
      <c r="P1125" s="8" t="s">
        <v>43</v>
      </c>
      <c r="Q1125" s="8">
        <v>0</v>
      </c>
      <c r="R1125" s="8">
        <v>683164</v>
      </c>
      <c r="S1125" s="8">
        <v>683164</v>
      </c>
      <c r="T1125" s="8">
        <v>136396</v>
      </c>
      <c r="U1125" s="8">
        <v>168</v>
      </c>
      <c r="V1125" s="8" t="s">
        <v>64</v>
      </c>
      <c r="W1125" s="8" t="s">
        <v>64</v>
      </c>
      <c r="X1125" s="8" t="s">
        <v>276</v>
      </c>
      <c r="Y1125" s="8" t="s">
        <v>3750</v>
      </c>
      <c r="Z1125" s="8" t="s">
        <v>3385</v>
      </c>
      <c r="AA1125" s="8">
        <v>0.04</v>
      </c>
      <c r="AB1125" s="8" t="s">
        <v>552</v>
      </c>
      <c r="AC1125" s="8">
        <v>1.7000000000000001E-2</v>
      </c>
      <c r="AD1125" s="8">
        <v>27326.560000000001</v>
      </c>
      <c r="AE1125" s="8">
        <v>4066.4523809523807</v>
      </c>
      <c r="AF1125" s="8">
        <v>11613.788</v>
      </c>
      <c r="AG1125" s="8">
        <v>15680.240380952382</v>
      </c>
      <c r="AH1125" s="8">
        <v>0.03</v>
      </c>
      <c r="AI1125" s="8">
        <v>20494.919999999998</v>
      </c>
    </row>
    <row r="1126" spans="1:35" x14ac:dyDescent="0.25">
      <c r="A1126" s="8" t="s">
        <v>2128</v>
      </c>
      <c r="B1126" s="8" t="s">
        <v>29</v>
      </c>
      <c r="C1126" s="8" t="s">
        <v>29</v>
      </c>
      <c r="D1126" s="8" t="s">
        <v>168</v>
      </c>
      <c r="E1126" s="8" t="s">
        <v>455</v>
      </c>
      <c r="F1126" s="8" t="s">
        <v>3395</v>
      </c>
      <c r="G1126" s="8" t="s">
        <v>3637</v>
      </c>
      <c r="H1126" s="116">
        <v>0</v>
      </c>
      <c r="I1126" s="8">
        <v>3022</v>
      </c>
      <c r="J1126" s="8">
        <v>3022</v>
      </c>
      <c r="K1126" s="8" t="s">
        <v>3751</v>
      </c>
      <c r="L1126" s="8">
        <v>24538124</v>
      </c>
      <c r="M1126" s="38">
        <v>45409</v>
      </c>
      <c r="N1126" s="8" t="s">
        <v>195</v>
      </c>
      <c r="O1126" s="8" t="s">
        <v>43</v>
      </c>
      <c r="P1126" s="8" t="s">
        <v>43</v>
      </c>
      <c r="Q1126" s="8">
        <v>0</v>
      </c>
      <c r="R1126" s="8">
        <v>131666</v>
      </c>
      <c r="S1126" s="8">
        <v>131666</v>
      </c>
      <c r="T1126" s="8">
        <v>18930</v>
      </c>
      <c r="U1126" s="8">
        <v>168</v>
      </c>
      <c r="V1126" s="8" t="s">
        <v>64</v>
      </c>
      <c r="W1126" s="8" t="s">
        <v>64</v>
      </c>
      <c r="X1126" s="8" t="s">
        <v>276</v>
      </c>
      <c r="Y1126" s="8" t="s">
        <v>662</v>
      </c>
      <c r="Z1126" s="8" t="s">
        <v>3396</v>
      </c>
      <c r="AA1126" s="8">
        <v>0.04</v>
      </c>
      <c r="AB1126" s="8" t="s">
        <v>552</v>
      </c>
      <c r="AC1126" s="8">
        <v>1.7000000000000001E-2</v>
      </c>
      <c r="AD1126" s="8">
        <v>5266.64</v>
      </c>
      <c r="AE1126" s="8">
        <v>783.72619047619048</v>
      </c>
      <c r="AF1126" s="8">
        <v>2238.3220000000001</v>
      </c>
      <c r="AG1126" s="8">
        <v>3022.0481904761905</v>
      </c>
      <c r="AH1126" s="8">
        <v>0.03</v>
      </c>
      <c r="AI1126" s="8">
        <v>3949.98</v>
      </c>
    </row>
    <row r="1127" spans="1:35" x14ac:dyDescent="0.25">
      <c r="A1127" s="8" t="s">
        <v>2128</v>
      </c>
      <c r="B1127" s="8" t="s">
        <v>23</v>
      </c>
      <c r="C1127" s="8" t="s">
        <v>23</v>
      </c>
      <c r="D1127" s="180" t="s">
        <v>5937</v>
      </c>
      <c r="E1127" s="8" t="s">
        <v>447</v>
      </c>
      <c r="F1127" s="8" t="s">
        <v>1998</v>
      </c>
      <c r="G1127" s="8" t="s">
        <v>2004</v>
      </c>
      <c r="H1127" s="116">
        <v>0</v>
      </c>
      <c r="I1127" s="8">
        <v>2893</v>
      </c>
      <c r="J1127" s="8">
        <v>2893</v>
      </c>
      <c r="K1127" s="8" t="s">
        <v>3752</v>
      </c>
      <c r="L1127" s="8">
        <v>28585603</v>
      </c>
      <c r="M1127" s="38">
        <v>45411</v>
      </c>
      <c r="N1127" s="8" t="s">
        <v>196</v>
      </c>
      <c r="O1127" s="8" t="s">
        <v>43</v>
      </c>
      <c r="P1127" s="8" t="s">
        <v>43</v>
      </c>
      <c r="Q1127" s="8">
        <v>0</v>
      </c>
      <c r="R1127" s="8">
        <v>126045</v>
      </c>
      <c r="S1127" s="8">
        <v>126045</v>
      </c>
      <c r="T1127" s="8">
        <v>14406</v>
      </c>
      <c r="U1127" s="8">
        <v>168</v>
      </c>
      <c r="V1127" s="8" t="s">
        <v>64</v>
      </c>
      <c r="W1127" s="8" t="s">
        <v>64</v>
      </c>
      <c r="X1127" s="8" t="s">
        <v>276</v>
      </c>
      <c r="Y1127" s="8" t="s">
        <v>115</v>
      </c>
      <c r="Z1127" s="8" t="s">
        <v>3253</v>
      </c>
      <c r="AA1127" s="8">
        <v>0.04</v>
      </c>
      <c r="AB1127" s="8" t="s">
        <v>552</v>
      </c>
      <c r="AC1127" s="8">
        <v>1.7000000000000001E-2</v>
      </c>
      <c r="AD1127" s="8">
        <v>5041.8</v>
      </c>
      <c r="AE1127" s="8">
        <v>750.26785714285711</v>
      </c>
      <c r="AF1127" s="8">
        <v>2142.7650000000003</v>
      </c>
      <c r="AG1127" s="8">
        <v>2893.0328571428572</v>
      </c>
      <c r="AH1127" s="8">
        <v>0.03</v>
      </c>
      <c r="AI1127" s="8">
        <v>3781.35</v>
      </c>
    </row>
    <row r="1128" spans="1:35" x14ac:dyDescent="0.25">
      <c r="A1128" s="8" t="s">
        <v>2128</v>
      </c>
      <c r="B1128" s="8" t="s">
        <v>37</v>
      </c>
      <c r="C1128" s="8" t="s">
        <v>37</v>
      </c>
      <c r="D1128" s="8" t="s">
        <v>99</v>
      </c>
      <c r="E1128" s="8" t="s">
        <v>917</v>
      </c>
      <c r="F1128" s="8" t="s">
        <v>2155</v>
      </c>
      <c r="G1128" s="8" t="s">
        <v>2532</v>
      </c>
      <c r="I1128" s="8">
        <v>1749</v>
      </c>
      <c r="J1128" s="8">
        <v>1749</v>
      </c>
      <c r="K1128" s="8" t="s">
        <v>1519</v>
      </c>
      <c r="L1128" s="8">
        <v>24305743</v>
      </c>
      <c r="M1128" s="38">
        <v>45411</v>
      </c>
      <c r="N1128" s="8" t="s">
        <v>196</v>
      </c>
      <c r="O1128" s="8" t="s">
        <v>43</v>
      </c>
      <c r="P1128" s="8" t="s">
        <v>43</v>
      </c>
      <c r="Q1128" s="8">
        <v>35002.959999999999</v>
      </c>
      <c r="R1128" s="8">
        <v>50253</v>
      </c>
      <c r="S1128" s="8">
        <v>15250.04</v>
      </c>
      <c r="T1128" s="8">
        <v>11637</v>
      </c>
      <c r="U1128" s="8">
        <v>120</v>
      </c>
      <c r="V1128" s="8" t="s">
        <v>63</v>
      </c>
      <c r="W1128" s="8" t="s">
        <v>63</v>
      </c>
      <c r="X1128" s="8" t="s">
        <v>277</v>
      </c>
      <c r="Z1128" s="8" t="s">
        <v>3767</v>
      </c>
      <c r="AA1128" s="8">
        <v>0.03</v>
      </c>
      <c r="AB1128" s="8" t="s">
        <v>552</v>
      </c>
      <c r="AC1128" s="8">
        <v>2.2499999999999999E-2</v>
      </c>
      <c r="AD1128" s="8">
        <v>1507.59</v>
      </c>
      <c r="AE1128" s="8">
        <v>418.77499999999998</v>
      </c>
      <c r="AF1128" s="8">
        <v>1130.6924999999999</v>
      </c>
      <c r="AG1128" s="8">
        <v>1549.4674999999997</v>
      </c>
      <c r="AH1128" s="8">
        <v>0.06</v>
      </c>
      <c r="AI1128" s="8">
        <v>915.00239999999997</v>
      </c>
    </row>
    <row r="1129" spans="1:35" x14ac:dyDescent="0.25">
      <c r="A1129" s="8" t="s">
        <v>2128</v>
      </c>
      <c r="B1129" s="8" t="s">
        <v>29</v>
      </c>
      <c r="C1129" s="8" t="s">
        <v>29</v>
      </c>
      <c r="D1129" s="8" t="s">
        <v>168</v>
      </c>
      <c r="E1129" s="8" t="s">
        <v>455</v>
      </c>
      <c r="F1129" s="8" t="s">
        <v>3521</v>
      </c>
      <c r="G1129" s="8" t="s">
        <v>3768</v>
      </c>
      <c r="H1129" s="116">
        <v>0</v>
      </c>
      <c r="I1129" s="8">
        <v>1514</v>
      </c>
      <c r="J1129" s="8">
        <v>1514</v>
      </c>
      <c r="K1129" s="8" t="s">
        <v>3753</v>
      </c>
      <c r="L1129" s="8">
        <v>23752705</v>
      </c>
      <c r="M1129" s="38">
        <v>45411</v>
      </c>
      <c r="N1129" s="8" t="s">
        <v>196</v>
      </c>
      <c r="O1129" s="8" t="s">
        <v>43</v>
      </c>
      <c r="P1129" s="8" t="s">
        <v>43</v>
      </c>
      <c r="Q1129" s="8">
        <v>0</v>
      </c>
      <c r="R1129" s="8">
        <v>42616</v>
      </c>
      <c r="S1129" s="8">
        <v>42616</v>
      </c>
      <c r="T1129" s="8">
        <v>6781</v>
      </c>
      <c r="U1129" s="8">
        <v>120</v>
      </c>
      <c r="V1129" s="8" t="s">
        <v>64</v>
      </c>
      <c r="W1129" s="8" t="s">
        <v>64</v>
      </c>
      <c r="X1129" s="8" t="s">
        <v>276</v>
      </c>
      <c r="Y1129" s="8" t="s">
        <v>611</v>
      </c>
      <c r="Z1129" s="8" t="s">
        <v>3522</v>
      </c>
      <c r="AA1129" s="8">
        <v>0.03</v>
      </c>
      <c r="AB1129" s="8" t="s">
        <v>552</v>
      </c>
      <c r="AC1129" s="8">
        <v>2.2499999999999999E-2</v>
      </c>
      <c r="AD1129" s="8">
        <v>1278.48</v>
      </c>
      <c r="AE1129" s="8">
        <v>355.13333333333333</v>
      </c>
      <c r="AF1129" s="8">
        <v>958.86</v>
      </c>
      <c r="AG1129" s="8">
        <v>1313.9933333333333</v>
      </c>
      <c r="AH1129" s="8">
        <v>0.06</v>
      </c>
      <c r="AI1129" s="8">
        <v>2556.96</v>
      </c>
    </row>
    <row r="1130" spans="1:35" x14ac:dyDescent="0.25">
      <c r="A1130" s="8" t="s">
        <v>2128</v>
      </c>
      <c r="B1130" s="8" t="s">
        <v>27</v>
      </c>
      <c r="C1130" s="8" t="s">
        <v>27</v>
      </c>
      <c r="D1130" s="180" t="s">
        <v>5938</v>
      </c>
      <c r="E1130" s="8" t="s">
        <v>209</v>
      </c>
      <c r="F1130" s="8" t="s">
        <v>564</v>
      </c>
      <c r="G1130" s="8" t="s">
        <v>565</v>
      </c>
      <c r="H1130" s="116">
        <v>0</v>
      </c>
      <c r="I1130" s="8">
        <v>1588</v>
      </c>
      <c r="J1130" s="8">
        <v>1588</v>
      </c>
      <c r="K1130" s="8" t="s">
        <v>3754</v>
      </c>
      <c r="L1130" s="8">
        <v>23154474</v>
      </c>
      <c r="M1130" s="38">
        <v>45411</v>
      </c>
      <c r="N1130" s="8" t="s">
        <v>196</v>
      </c>
      <c r="O1130" s="8" t="s">
        <v>43</v>
      </c>
      <c r="P1130" s="8" t="s">
        <v>43</v>
      </c>
      <c r="Q1130" s="8">
        <v>0</v>
      </c>
      <c r="R1130" s="8">
        <v>45000</v>
      </c>
      <c r="S1130" s="8">
        <v>45000</v>
      </c>
      <c r="T1130" s="8">
        <v>41650</v>
      </c>
      <c r="U1130" s="8">
        <v>120</v>
      </c>
      <c r="V1130" s="8" t="s">
        <v>62</v>
      </c>
      <c r="W1130" s="8" t="s">
        <v>62</v>
      </c>
      <c r="X1130" s="8" t="s">
        <v>276</v>
      </c>
      <c r="Z1130" s="8" t="s">
        <v>3769</v>
      </c>
      <c r="AA1130" s="8">
        <v>0.03</v>
      </c>
      <c r="AB1130" s="8" t="s">
        <v>552</v>
      </c>
      <c r="AC1130" s="8">
        <v>2.2499999999999999E-2</v>
      </c>
      <c r="AD1130" s="8">
        <v>1350</v>
      </c>
      <c r="AE1130" s="8">
        <v>375</v>
      </c>
      <c r="AF1130" s="8">
        <v>1012.5</v>
      </c>
      <c r="AG1130" s="8">
        <v>1387.5</v>
      </c>
      <c r="AH1130" s="8">
        <v>0.06</v>
      </c>
      <c r="AI1130" s="8">
        <v>2700</v>
      </c>
    </row>
    <row r="1131" spans="1:35" x14ac:dyDescent="0.25">
      <c r="A1131" s="8" t="s">
        <v>2128</v>
      </c>
      <c r="B1131" s="8" t="s">
        <v>241</v>
      </c>
      <c r="C1131" s="8" t="s">
        <v>241</v>
      </c>
      <c r="D1131" s="180" t="s">
        <v>101</v>
      </c>
      <c r="E1131" s="8" t="s">
        <v>405</v>
      </c>
      <c r="F1131" s="8" t="s">
        <v>3755</v>
      </c>
      <c r="G1131" s="8" t="s">
        <v>3771</v>
      </c>
      <c r="H1131" s="116">
        <v>14052</v>
      </c>
      <c r="I1131" s="8">
        <v>13874.98</v>
      </c>
      <c r="J1131" s="8">
        <v>-177.02000000000044</v>
      </c>
      <c r="K1131" s="8" t="s">
        <v>3756</v>
      </c>
      <c r="L1131" s="8">
        <v>20091228</v>
      </c>
      <c r="M1131" s="38">
        <v>45411</v>
      </c>
      <c r="N1131" s="8" t="s">
        <v>196</v>
      </c>
      <c r="O1131" s="8" t="s">
        <v>43</v>
      </c>
      <c r="P1131" s="8" t="s">
        <v>43</v>
      </c>
      <c r="Q1131" s="8">
        <v>470315.89</v>
      </c>
      <c r="R1131" s="8">
        <v>514953.98</v>
      </c>
      <c r="S1131" s="8">
        <v>44638.089999999967</v>
      </c>
      <c r="T1131" s="8">
        <v>17790.28</v>
      </c>
      <c r="U1131" s="8">
        <v>144</v>
      </c>
      <c r="V1131" s="8" t="s">
        <v>63</v>
      </c>
      <c r="W1131" s="8" t="s">
        <v>63</v>
      </c>
      <c r="X1131" s="8" t="s">
        <v>277</v>
      </c>
      <c r="Z1131" s="8" t="s">
        <v>3770</v>
      </c>
      <c r="AA1131" s="8">
        <v>0.03</v>
      </c>
      <c r="AB1131" s="8" t="s">
        <v>552</v>
      </c>
      <c r="AC1131" s="8">
        <v>0.02</v>
      </c>
      <c r="AD1131" s="8">
        <v>15448.6194</v>
      </c>
      <c r="AE1131" s="8">
        <v>3576.0693055555553</v>
      </c>
      <c r="AF1131" s="8">
        <v>10299.079599999999</v>
      </c>
      <c r="AG1131" s="8">
        <v>13875.148905555554</v>
      </c>
      <c r="AH1131" s="8">
        <v>0.06</v>
      </c>
      <c r="AI1131" s="8">
        <v>2678.2853999999979</v>
      </c>
    </row>
    <row r="1132" spans="1:35" x14ac:dyDescent="0.25">
      <c r="A1132" s="8" t="s">
        <v>2128</v>
      </c>
      <c r="B1132" s="8" t="s">
        <v>29</v>
      </c>
      <c r="C1132" s="8" t="s">
        <v>29</v>
      </c>
      <c r="D1132" s="8" t="s">
        <v>168</v>
      </c>
      <c r="E1132" s="8" t="s">
        <v>454</v>
      </c>
      <c r="F1132" s="8" t="s">
        <v>887</v>
      </c>
      <c r="G1132" s="8" t="s">
        <v>570</v>
      </c>
      <c r="H1132" s="116">
        <v>0</v>
      </c>
      <c r="I1132" s="8">
        <v>1876</v>
      </c>
      <c r="J1132" s="8">
        <v>1876</v>
      </c>
      <c r="K1132" s="8" t="s">
        <v>3757</v>
      </c>
      <c r="L1132" s="8">
        <v>28739967</v>
      </c>
      <c r="M1132" s="38">
        <v>45411</v>
      </c>
      <c r="N1132" s="8" t="s">
        <v>196</v>
      </c>
      <c r="O1132" s="8" t="s">
        <v>43</v>
      </c>
      <c r="P1132" s="8" t="s">
        <v>43</v>
      </c>
      <c r="Q1132" s="8">
        <v>0</v>
      </c>
      <c r="R1132" s="8">
        <v>54357</v>
      </c>
      <c r="S1132" s="8">
        <v>54357</v>
      </c>
      <c r="T1132" s="8">
        <v>50539.15</v>
      </c>
      <c r="U1132" s="8">
        <v>120</v>
      </c>
      <c r="V1132" s="8" t="s">
        <v>62</v>
      </c>
      <c r="W1132" s="8" t="s">
        <v>62</v>
      </c>
      <c r="X1132" s="8" t="s">
        <v>276</v>
      </c>
      <c r="Z1132" s="8" t="s">
        <v>3772</v>
      </c>
      <c r="AA1132" s="8">
        <v>0.03</v>
      </c>
      <c r="AB1132" s="8" t="s">
        <v>552</v>
      </c>
      <c r="AC1132" s="8">
        <v>2.2499999999999999E-2</v>
      </c>
      <c r="AD1132" s="8">
        <v>1630.71</v>
      </c>
      <c r="AE1132" s="8">
        <v>452.97500000000002</v>
      </c>
      <c r="AF1132" s="8">
        <v>1223.0325</v>
      </c>
      <c r="AG1132" s="8">
        <v>1676.0075000000002</v>
      </c>
      <c r="AH1132" s="8">
        <v>0.06</v>
      </c>
      <c r="AI1132" s="8">
        <v>3261.42</v>
      </c>
    </row>
    <row r="1133" spans="1:35" x14ac:dyDescent="0.25">
      <c r="A1133" s="8" t="s">
        <v>2128</v>
      </c>
      <c r="B1133" s="8" t="s">
        <v>39</v>
      </c>
      <c r="C1133" s="8" t="s">
        <v>39</v>
      </c>
      <c r="D1133" s="8" t="s">
        <v>167</v>
      </c>
      <c r="E1133" s="8" t="s">
        <v>405</v>
      </c>
      <c r="F1133" s="8" t="s">
        <v>3137</v>
      </c>
      <c r="G1133" s="8" t="s">
        <v>3162</v>
      </c>
      <c r="H1133" s="116">
        <v>0</v>
      </c>
      <c r="I1133" s="8">
        <v>5028</v>
      </c>
      <c r="J1133" s="8">
        <v>5028</v>
      </c>
      <c r="K1133" s="8" t="s">
        <v>3758</v>
      </c>
      <c r="L1133" s="8">
        <v>25666231</v>
      </c>
      <c r="M1133" s="38">
        <v>45411</v>
      </c>
      <c r="N1133" s="8" t="s">
        <v>196</v>
      </c>
      <c r="O1133" s="8" t="s">
        <v>43</v>
      </c>
      <c r="P1133" s="8" t="s">
        <v>43</v>
      </c>
      <c r="Q1133" s="8">
        <v>0</v>
      </c>
      <c r="R1133" s="8">
        <v>110000</v>
      </c>
      <c r="S1133" s="8">
        <v>110000</v>
      </c>
      <c r="T1133" s="8">
        <v>103400</v>
      </c>
      <c r="U1133" s="8">
        <v>72</v>
      </c>
      <c r="V1133" s="8" t="s">
        <v>62</v>
      </c>
      <c r="W1133" s="8" t="s">
        <v>62</v>
      </c>
      <c r="X1133" s="8" t="s">
        <v>276</v>
      </c>
      <c r="Z1133" s="8" t="s">
        <v>3773</v>
      </c>
      <c r="AA1133" s="8">
        <v>0.03</v>
      </c>
      <c r="AB1133" s="8" t="s">
        <v>552</v>
      </c>
      <c r="AC1133" s="8">
        <v>0.03</v>
      </c>
      <c r="AD1133" s="8">
        <v>3300</v>
      </c>
      <c r="AE1133" s="8">
        <v>1527.7777777777778</v>
      </c>
      <c r="AF1133" s="8">
        <v>3300</v>
      </c>
      <c r="AG1133" s="8">
        <v>4827.7777777777774</v>
      </c>
      <c r="AH1133" s="8">
        <v>0.06</v>
      </c>
      <c r="AI1133" s="8">
        <v>6600</v>
      </c>
    </row>
    <row r="1134" spans="1:35" x14ac:dyDescent="0.25">
      <c r="A1134" s="8" t="s">
        <v>2128</v>
      </c>
      <c r="B1134" s="8" t="s">
        <v>29</v>
      </c>
      <c r="C1134" s="8" t="s">
        <v>29</v>
      </c>
      <c r="D1134" s="8" t="s">
        <v>168</v>
      </c>
      <c r="E1134" s="8" t="s">
        <v>455</v>
      </c>
      <c r="F1134" s="8" t="s">
        <v>587</v>
      </c>
      <c r="G1134" s="8" t="s">
        <v>941</v>
      </c>
      <c r="H1134" s="116">
        <v>0</v>
      </c>
      <c r="I1134" s="8">
        <v>11179</v>
      </c>
      <c r="J1134" s="8">
        <v>11179</v>
      </c>
      <c r="K1134" s="8" t="s">
        <v>3759</v>
      </c>
      <c r="L1134" s="8">
        <v>24451463</v>
      </c>
      <c r="M1134" s="38">
        <v>45411</v>
      </c>
      <c r="N1134" s="8" t="s">
        <v>196</v>
      </c>
      <c r="O1134" s="8" t="s">
        <v>43</v>
      </c>
      <c r="P1134" s="8" t="s">
        <v>43</v>
      </c>
      <c r="Q1134" s="8">
        <v>0</v>
      </c>
      <c r="R1134" s="8">
        <v>478346</v>
      </c>
      <c r="S1134" s="8">
        <v>478346</v>
      </c>
      <c r="T1134" s="8">
        <v>32602</v>
      </c>
      <c r="U1134" s="8">
        <v>168</v>
      </c>
      <c r="V1134" s="8" t="s">
        <v>64</v>
      </c>
      <c r="W1134" s="8" t="s">
        <v>64</v>
      </c>
      <c r="X1134" s="8" t="s">
        <v>276</v>
      </c>
      <c r="Y1134" s="8" t="s">
        <v>670</v>
      </c>
      <c r="Z1134" s="8" t="s">
        <v>3774</v>
      </c>
      <c r="AA1134" s="8">
        <v>0.04</v>
      </c>
      <c r="AB1134" s="8" t="s">
        <v>552</v>
      </c>
      <c r="AC1134" s="8">
        <v>1.7000000000000001E-2</v>
      </c>
      <c r="AD1134" s="8">
        <v>19133.84</v>
      </c>
      <c r="AE1134" s="8">
        <v>2847.2976190476193</v>
      </c>
      <c r="AF1134" s="8">
        <v>8131.8820000000005</v>
      </c>
      <c r="AG1134" s="8">
        <v>10979.17961904762</v>
      </c>
      <c r="AH1134" s="8">
        <v>0.03</v>
      </c>
      <c r="AI1134" s="8">
        <v>14350.38</v>
      </c>
    </row>
    <row r="1135" spans="1:35" x14ac:dyDescent="0.25">
      <c r="A1135" s="8" t="s">
        <v>2128</v>
      </c>
      <c r="B1135" s="8" t="s">
        <v>37</v>
      </c>
      <c r="C1135" s="8" t="s">
        <v>37</v>
      </c>
      <c r="D1135" s="8" t="s">
        <v>99</v>
      </c>
      <c r="E1135" s="8" t="s">
        <v>405</v>
      </c>
      <c r="F1135" s="8" t="s">
        <v>759</v>
      </c>
      <c r="G1135" s="8" t="s">
        <v>763</v>
      </c>
      <c r="H1135" s="116">
        <v>0</v>
      </c>
      <c r="I1135" s="8">
        <v>1164</v>
      </c>
      <c r="J1135" s="8">
        <v>1164</v>
      </c>
      <c r="K1135" s="8" t="s">
        <v>3760</v>
      </c>
      <c r="L1135" s="8">
        <v>29148185</v>
      </c>
      <c r="M1135" s="38">
        <v>45411</v>
      </c>
      <c r="N1135" s="8" t="s">
        <v>196</v>
      </c>
      <c r="O1135" s="8" t="s">
        <v>43</v>
      </c>
      <c r="P1135" s="8" t="s">
        <v>43</v>
      </c>
      <c r="Q1135" s="8">
        <v>0</v>
      </c>
      <c r="R1135" s="8">
        <v>35000</v>
      </c>
      <c r="S1135" s="8">
        <v>35000</v>
      </c>
      <c r="T1135" s="8">
        <v>32150</v>
      </c>
      <c r="U1135" s="8">
        <v>108</v>
      </c>
      <c r="V1135" s="8" t="s">
        <v>62</v>
      </c>
      <c r="W1135" s="8" t="s">
        <v>62</v>
      </c>
      <c r="X1135" s="8" t="s">
        <v>276</v>
      </c>
      <c r="Z1135" s="8" t="s">
        <v>3775</v>
      </c>
      <c r="AA1135" s="8">
        <v>0.03</v>
      </c>
      <c r="AB1135" s="8" t="s">
        <v>552</v>
      </c>
      <c r="AC1135" s="8">
        <v>2.4E-2</v>
      </c>
      <c r="AD1135" s="8">
        <v>1050</v>
      </c>
      <c r="AE1135" s="8">
        <v>324.07407407407408</v>
      </c>
      <c r="AF1135" s="8">
        <v>840</v>
      </c>
      <c r="AG1135" s="8">
        <v>1164.0740740740741</v>
      </c>
      <c r="AH1135" s="8">
        <v>0.06</v>
      </c>
      <c r="AI1135" s="8">
        <v>2100</v>
      </c>
    </row>
    <row r="1136" spans="1:35" x14ac:dyDescent="0.25">
      <c r="A1136" s="8" t="s">
        <v>2128</v>
      </c>
      <c r="B1136" s="8" t="s">
        <v>29</v>
      </c>
      <c r="C1136" s="8" t="s">
        <v>29</v>
      </c>
      <c r="D1136" s="8" t="s">
        <v>168</v>
      </c>
      <c r="E1136" s="8" t="s">
        <v>454</v>
      </c>
      <c r="F1136" s="8" t="s">
        <v>635</v>
      </c>
      <c r="G1136" s="8" t="s">
        <v>636</v>
      </c>
      <c r="H1136" s="116">
        <v>14583</v>
      </c>
      <c r="I1136" s="8">
        <v>15104</v>
      </c>
      <c r="J1136" s="8">
        <v>521</v>
      </c>
      <c r="K1136" s="8" t="s">
        <v>3761</v>
      </c>
      <c r="L1136" s="8">
        <v>20019194</v>
      </c>
      <c r="M1136" s="38">
        <v>45411</v>
      </c>
      <c r="N1136" s="8" t="s">
        <v>196</v>
      </c>
      <c r="O1136" s="8" t="s">
        <v>43</v>
      </c>
      <c r="P1136" s="8" t="s">
        <v>43</v>
      </c>
      <c r="Q1136" s="8">
        <v>336783.33</v>
      </c>
      <c r="R1136" s="8">
        <v>503922</v>
      </c>
      <c r="S1136" s="8">
        <v>167138.66999999998</v>
      </c>
      <c r="T1136" s="8">
        <v>135803.35</v>
      </c>
      <c r="U1136" s="8">
        <v>132</v>
      </c>
      <c r="V1136" s="8" t="s">
        <v>63</v>
      </c>
      <c r="W1136" s="8" t="s">
        <v>63</v>
      </c>
      <c r="X1136" s="8" t="s">
        <v>277</v>
      </c>
      <c r="Z1136" s="8" t="s">
        <v>3776</v>
      </c>
      <c r="AA1136" s="8">
        <v>0.03</v>
      </c>
      <c r="AB1136" s="8" t="s">
        <v>552</v>
      </c>
      <c r="AC1136" s="8">
        <v>2.1999999999999999E-2</v>
      </c>
      <c r="AD1136" s="8">
        <v>15117.66</v>
      </c>
      <c r="AE1136" s="8">
        <v>3817.590909090909</v>
      </c>
      <c r="AF1136" s="8">
        <v>11086.284</v>
      </c>
      <c r="AG1136" s="8">
        <v>14903.874909090908</v>
      </c>
      <c r="AH1136" s="8">
        <v>0.06</v>
      </c>
      <c r="AI1136" s="8">
        <v>10028.320199999998</v>
      </c>
    </row>
    <row r="1137" spans="1:35" x14ac:dyDescent="0.25">
      <c r="A1137" s="8" t="s">
        <v>2128</v>
      </c>
      <c r="B1137" s="8" t="s">
        <v>29</v>
      </c>
      <c r="C1137" s="8" t="s">
        <v>29</v>
      </c>
      <c r="D1137" s="8" t="s">
        <v>168</v>
      </c>
      <c r="E1137" s="8" t="s">
        <v>454</v>
      </c>
      <c r="F1137" s="8" t="s">
        <v>820</v>
      </c>
      <c r="G1137" s="8" t="s">
        <v>2357</v>
      </c>
      <c r="H1137" s="116">
        <v>3663</v>
      </c>
      <c r="I1137" s="8">
        <v>3683</v>
      </c>
      <c r="J1137" s="8">
        <v>20</v>
      </c>
      <c r="K1137" s="8" t="s">
        <v>3762</v>
      </c>
      <c r="L1137" s="8">
        <v>27849807</v>
      </c>
      <c r="M1137" s="38">
        <v>45411</v>
      </c>
      <c r="N1137" s="8" t="s">
        <v>196</v>
      </c>
      <c r="O1137" s="8" t="s">
        <v>43</v>
      </c>
      <c r="P1137" s="8" t="s">
        <v>43</v>
      </c>
      <c r="Q1137" s="8">
        <v>99584</v>
      </c>
      <c r="R1137" s="8">
        <v>151751</v>
      </c>
      <c r="S1137" s="8">
        <v>52167</v>
      </c>
      <c r="T1137" s="8">
        <v>43478</v>
      </c>
      <c r="U1137" s="8">
        <v>168</v>
      </c>
      <c r="V1137" s="8" t="s">
        <v>63</v>
      </c>
      <c r="W1137" s="8" t="s">
        <v>63</v>
      </c>
      <c r="X1137" s="8" t="s">
        <v>277</v>
      </c>
      <c r="Z1137" s="8" t="s">
        <v>3777</v>
      </c>
      <c r="AA1137" s="8">
        <v>0.04</v>
      </c>
      <c r="AB1137" s="8" t="s">
        <v>552</v>
      </c>
      <c r="AC1137" s="8">
        <v>1.7000000000000001E-2</v>
      </c>
      <c r="AD1137" s="8">
        <v>6070.04</v>
      </c>
      <c r="AE1137" s="8">
        <v>903.27976190476193</v>
      </c>
      <c r="AF1137" s="8">
        <v>2579.7670000000003</v>
      </c>
      <c r="AG1137" s="8">
        <v>3483.0467619047622</v>
      </c>
      <c r="AH1137" s="8">
        <v>0.03</v>
      </c>
      <c r="AI1137" s="8">
        <v>1565.01</v>
      </c>
    </row>
    <row r="1138" spans="1:35" x14ac:dyDescent="0.25">
      <c r="A1138" s="8" t="s">
        <v>2128</v>
      </c>
      <c r="B1138" s="8" t="s">
        <v>37</v>
      </c>
      <c r="C1138" s="8" t="s">
        <v>37</v>
      </c>
      <c r="D1138" s="8" t="s">
        <v>99</v>
      </c>
      <c r="E1138" s="8" t="s">
        <v>925</v>
      </c>
      <c r="F1138" s="8" t="s">
        <v>2392</v>
      </c>
      <c r="G1138" s="8" t="s">
        <v>2612</v>
      </c>
      <c r="H1138" s="116">
        <v>23700</v>
      </c>
      <c r="I1138" s="8">
        <v>23700</v>
      </c>
      <c r="J1138" s="8">
        <v>0</v>
      </c>
      <c r="K1138" s="8" t="s">
        <v>3763</v>
      </c>
      <c r="L1138" s="8">
        <v>29746975</v>
      </c>
      <c r="M1138" s="38">
        <v>45411</v>
      </c>
      <c r="N1138" s="8" t="s">
        <v>196</v>
      </c>
      <c r="O1138" s="8" t="s">
        <v>43</v>
      </c>
      <c r="P1138" s="8" t="s">
        <v>43</v>
      </c>
      <c r="Q1138" s="8">
        <v>782461.73</v>
      </c>
      <c r="R1138" s="8">
        <v>1023875</v>
      </c>
      <c r="S1138" s="8">
        <v>241413.27000000002</v>
      </c>
      <c r="T1138" s="8">
        <v>178880</v>
      </c>
      <c r="U1138" s="8">
        <v>168</v>
      </c>
      <c r="V1138" s="8" t="s">
        <v>63</v>
      </c>
      <c r="W1138" s="8" t="s">
        <v>63</v>
      </c>
      <c r="X1138" s="8" t="s">
        <v>277</v>
      </c>
      <c r="Z1138" s="8" t="s">
        <v>3778</v>
      </c>
      <c r="AA1138" s="8">
        <v>0.04</v>
      </c>
      <c r="AB1138" s="8" t="s">
        <v>552</v>
      </c>
      <c r="AC1138" s="8">
        <v>1.7000000000000001E-2</v>
      </c>
      <c r="AD1138" s="8">
        <v>40955</v>
      </c>
      <c r="AE1138" s="8">
        <v>6094.4940476190477</v>
      </c>
      <c r="AF1138" s="8">
        <v>17405.875</v>
      </c>
      <c r="AG1138" s="8">
        <v>23500.369047619046</v>
      </c>
      <c r="AH1138" s="8">
        <v>0.03</v>
      </c>
      <c r="AI1138" s="8">
        <v>7242.3981000000003</v>
      </c>
    </row>
    <row r="1139" spans="1:35" x14ac:dyDescent="0.25">
      <c r="A1139" s="8" t="s">
        <v>2128</v>
      </c>
      <c r="B1139" s="8" t="s">
        <v>45</v>
      </c>
      <c r="C1139" s="8" t="s">
        <v>184</v>
      </c>
      <c r="D1139" s="180" t="s">
        <v>101</v>
      </c>
      <c r="E1139" s="8" t="s">
        <v>212</v>
      </c>
      <c r="F1139" s="8" t="s">
        <v>804</v>
      </c>
      <c r="G1139" s="8" t="s">
        <v>568</v>
      </c>
      <c r="H1139" s="116">
        <v>0</v>
      </c>
      <c r="I1139" s="8">
        <v>6025</v>
      </c>
      <c r="J1139" s="8">
        <v>6025</v>
      </c>
      <c r="K1139" s="8" t="s">
        <v>3764</v>
      </c>
      <c r="L1139" s="8">
        <v>27029523</v>
      </c>
      <c r="M1139" s="38">
        <v>45411</v>
      </c>
      <c r="N1139" s="8" t="s">
        <v>196</v>
      </c>
      <c r="O1139" s="8" t="s">
        <v>43</v>
      </c>
      <c r="P1139" s="8" t="s">
        <v>43</v>
      </c>
      <c r="Q1139" s="8">
        <v>0</v>
      </c>
      <c r="R1139" s="8">
        <v>253790</v>
      </c>
      <c r="S1139" s="8">
        <v>253790</v>
      </c>
      <c r="T1139" s="8">
        <v>15010</v>
      </c>
      <c r="U1139" s="8">
        <v>168</v>
      </c>
      <c r="V1139" s="8" t="s">
        <v>64</v>
      </c>
      <c r="W1139" s="8" t="s">
        <v>64</v>
      </c>
      <c r="X1139" s="8" t="s">
        <v>276</v>
      </c>
      <c r="Y1139" s="8" t="s">
        <v>115</v>
      </c>
      <c r="Z1139" s="8" t="s">
        <v>3646</v>
      </c>
      <c r="AA1139" s="8">
        <v>0.04</v>
      </c>
      <c r="AB1139" s="8" t="s">
        <v>552</v>
      </c>
      <c r="AC1139" s="8">
        <v>1.7000000000000001E-2</v>
      </c>
      <c r="AD1139" s="8">
        <v>10151.6</v>
      </c>
      <c r="AE1139" s="8">
        <v>1510.6547619047619</v>
      </c>
      <c r="AF1139" s="8">
        <v>4314.43</v>
      </c>
      <c r="AG1139" s="8">
        <v>5825.0847619047618</v>
      </c>
      <c r="AH1139" s="8">
        <v>0.03</v>
      </c>
      <c r="AI1139" s="8">
        <v>7613.7</v>
      </c>
    </row>
    <row r="1140" spans="1:35" x14ac:dyDescent="0.25">
      <c r="A1140" s="8" t="s">
        <v>2128</v>
      </c>
      <c r="B1140" s="8" t="s">
        <v>31</v>
      </c>
      <c r="C1140" s="8" t="s">
        <v>31</v>
      </c>
      <c r="D1140" s="8" t="s">
        <v>101</v>
      </c>
      <c r="E1140" s="8" t="s">
        <v>456</v>
      </c>
      <c r="F1140" s="8" t="s">
        <v>3018</v>
      </c>
      <c r="G1140" s="8" t="s">
        <v>3020</v>
      </c>
      <c r="H1140" s="116">
        <v>1863</v>
      </c>
      <c r="I1140" s="8">
        <v>2493</v>
      </c>
      <c r="J1140" s="8">
        <v>630</v>
      </c>
      <c r="K1140" s="8" t="s">
        <v>3765</v>
      </c>
      <c r="L1140" s="8">
        <v>24207647</v>
      </c>
      <c r="M1140" s="38">
        <v>45411</v>
      </c>
      <c r="N1140" s="8" t="s">
        <v>196</v>
      </c>
      <c r="O1140" s="8" t="s">
        <v>43</v>
      </c>
      <c r="P1140" s="8" t="s">
        <v>43</v>
      </c>
      <c r="R1140" s="8">
        <v>85102</v>
      </c>
      <c r="S1140" s="8">
        <v>85102</v>
      </c>
      <c r="T1140" s="8">
        <v>23550</v>
      </c>
      <c r="U1140" s="8">
        <v>168</v>
      </c>
      <c r="V1140" s="8" t="s">
        <v>63</v>
      </c>
      <c r="W1140" s="8" t="s">
        <v>63</v>
      </c>
      <c r="X1140" s="8" t="s">
        <v>277</v>
      </c>
      <c r="Z1140" s="8" t="s">
        <v>3779</v>
      </c>
      <c r="AA1140" s="8">
        <v>0.04</v>
      </c>
      <c r="AB1140" s="8" t="s">
        <v>552</v>
      </c>
      <c r="AC1140" s="8">
        <v>1.7000000000000001E-2</v>
      </c>
      <c r="AD1140" s="8">
        <v>3404.08</v>
      </c>
      <c r="AE1140" s="8">
        <v>506.5595238095238</v>
      </c>
      <c r="AF1140" s="8">
        <v>1446.7340000000002</v>
      </c>
      <c r="AG1140" s="8">
        <v>1953.293523809524</v>
      </c>
      <c r="AH1140" s="8">
        <v>0.03</v>
      </c>
      <c r="AI1140" s="8">
        <v>2553.06</v>
      </c>
    </row>
    <row r="1141" spans="1:35" x14ac:dyDescent="0.25">
      <c r="A1141" s="8" t="s">
        <v>2128</v>
      </c>
      <c r="B1141" s="8" t="s">
        <v>24</v>
      </c>
      <c r="C1141" s="8" t="s">
        <v>24</v>
      </c>
      <c r="D1141" s="8" t="s">
        <v>420</v>
      </c>
      <c r="E1141" s="8" t="s">
        <v>405</v>
      </c>
      <c r="F1141" s="8" t="s">
        <v>3739</v>
      </c>
      <c r="G1141" s="8" t="s">
        <v>3744</v>
      </c>
      <c r="H1141" s="116">
        <v>0</v>
      </c>
      <c r="I1141" s="8">
        <v>1250</v>
      </c>
      <c r="J1141" s="8">
        <v>1250</v>
      </c>
      <c r="K1141" s="8" t="s">
        <v>3766</v>
      </c>
      <c r="L1141" s="8">
        <v>29615397</v>
      </c>
      <c r="M1141" s="38">
        <v>45411</v>
      </c>
      <c r="N1141" s="8" t="s">
        <v>196</v>
      </c>
      <c r="O1141" s="8" t="s">
        <v>43</v>
      </c>
      <c r="P1141" s="8" t="s">
        <v>43</v>
      </c>
      <c r="Q1141" s="8">
        <v>0</v>
      </c>
      <c r="R1141" s="8">
        <v>40540</v>
      </c>
      <c r="S1141" s="8">
        <v>40540</v>
      </c>
      <c r="T1141" s="8">
        <v>36602.199999999997</v>
      </c>
      <c r="U1141" s="8">
        <v>120</v>
      </c>
      <c r="V1141" s="8" t="s">
        <v>62</v>
      </c>
      <c r="W1141" s="8" t="s">
        <v>62</v>
      </c>
      <c r="X1141" s="8" t="s">
        <v>276</v>
      </c>
      <c r="Z1141" s="8" t="s">
        <v>3780</v>
      </c>
      <c r="AA1141" s="8">
        <v>0.03</v>
      </c>
      <c r="AB1141" s="8" t="s">
        <v>552</v>
      </c>
      <c r="AC1141" s="8">
        <v>2.2499999999999999E-2</v>
      </c>
      <c r="AD1141" s="8">
        <v>1216.2</v>
      </c>
      <c r="AE1141" s="8">
        <v>337.83333333333331</v>
      </c>
      <c r="AF1141" s="8">
        <v>912.15</v>
      </c>
      <c r="AG1141" s="8">
        <v>1249.9833333333333</v>
      </c>
      <c r="AH1141" s="8">
        <v>0.06</v>
      </c>
      <c r="AI1141" s="8">
        <v>2432.4</v>
      </c>
    </row>
    <row r="1142" spans="1:35" x14ac:dyDescent="0.25">
      <c r="A1142" s="8" t="s">
        <v>2128</v>
      </c>
      <c r="B1142" s="8" t="s">
        <v>38</v>
      </c>
      <c r="C1142" s="8" t="s">
        <v>38</v>
      </c>
      <c r="D1142" s="8" t="s">
        <v>101</v>
      </c>
      <c r="E1142" s="8" t="s">
        <v>883</v>
      </c>
      <c r="F1142" s="8" t="s">
        <v>983</v>
      </c>
      <c r="G1142" s="8" t="s">
        <v>984</v>
      </c>
      <c r="H1142" s="116">
        <v>0</v>
      </c>
      <c r="I1142" s="8">
        <v>3075</v>
      </c>
      <c r="J1142" s="8">
        <v>3075</v>
      </c>
      <c r="K1142" s="8" t="s">
        <v>3781</v>
      </c>
      <c r="L1142" s="8">
        <v>32402344</v>
      </c>
      <c r="M1142" s="38">
        <v>45411</v>
      </c>
      <c r="N1142" s="8" t="s">
        <v>196</v>
      </c>
      <c r="O1142" s="8" t="s">
        <v>43</v>
      </c>
      <c r="P1142" s="8" t="s">
        <v>43</v>
      </c>
      <c r="Q1142" s="8">
        <v>0</v>
      </c>
      <c r="R1142" s="8">
        <v>125261</v>
      </c>
      <c r="S1142" s="8">
        <v>125261</v>
      </c>
      <c r="T1142" s="8">
        <v>116645</v>
      </c>
      <c r="U1142" s="8">
        <v>168</v>
      </c>
      <c r="V1142" s="8" t="s">
        <v>62</v>
      </c>
      <c r="W1142" s="8" t="s">
        <v>62</v>
      </c>
      <c r="X1142" s="8" t="s">
        <v>276</v>
      </c>
      <c r="Z1142" s="8" t="s">
        <v>3782</v>
      </c>
      <c r="AA1142" s="8">
        <v>0.04</v>
      </c>
      <c r="AB1142" s="8" t="s">
        <v>552</v>
      </c>
      <c r="AC1142" s="8">
        <v>1.7000000000000001E-2</v>
      </c>
      <c r="AD1142" s="8">
        <v>5010.4400000000005</v>
      </c>
      <c r="AE1142" s="8">
        <v>745.60119047619048</v>
      </c>
      <c r="AF1142" s="8">
        <v>2129.4370000000004</v>
      </c>
      <c r="AG1142" s="8">
        <v>2875.0381904761907</v>
      </c>
      <c r="AH1142" s="8">
        <v>0.03</v>
      </c>
      <c r="AI1142" s="8">
        <v>3757.83</v>
      </c>
    </row>
    <row r="1143" spans="1:35" x14ac:dyDescent="0.25">
      <c r="A1143" s="8" t="s">
        <v>2128</v>
      </c>
      <c r="B1143" s="8" t="s">
        <v>37</v>
      </c>
      <c r="C1143" s="8" t="s">
        <v>37</v>
      </c>
      <c r="D1143" s="8" t="s">
        <v>99</v>
      </c>
      <c r="E1143" s="8" t="s">
        <v>438</v>
      </c>
      <c r="F1143" s="8" t="s">
        <v>3783</v>
      </c>
      <c r="G1143" s="8" t="s">
        <v>3789</v>
      </c>
      <c r="H1143" s="116">
        <v>0</v>
      </c>
      <c r="I1143" s="8">
        <v>6800</v>
      </c>
      <c r="J1143" s="8">
        <v>6800</v>
      </c>
      <c r="K1143" s="8" t="s">
        <v>3784</v>
      </c>
      <c r="L1143" s="8">
        <v>23655530</v>
      </c>
      <c r="M1143" s="38">
        <v>45411</v>
      </c>
      <c r="N1143" s="8" t="s">
        <v>196</v>
      </c>
      <c r="O1143" s="8" t="s">
        <v>173</v>
      </c>
      <c r="P1143" s="8" t="s">
        <v>463</v>
      </c>
      <c r="Q1143" s="8">
        <v>0</v>
      </c>
      <c r="R1143" s="8">
        <v>244952</v>
      </c>
      <c r="S1143" s="8">
        <v>244952</v>
      </c>
      <c r="T1143" s="8">
        <v>225670</v>
      </c>
      <c r="U1143" s="8">
        <v>144</v>
      </c>
      <c r="V1143" s="8" t="s">
        <v>62</v>
      </c>
      <c r="W1143" s="8" t="s">
        <v>62</v>
      </c>
      <c r="X1143" s="8" t="s">
        <v>276</v>
      </c>
      <c r="Z1143" s="8" t="s">
        <v>3788</v>
      </c>
      <c r="AA1143" s="8">
        <v>0.03</v>
      </c>
      <c r="AB1143" s="8" t="s">
        <v>552</v>
      </c>
      <c r="AC1143" s="8">
        <v>0.02</v>
      </c>
      <c r="AD1143" s="8">
        <v>7348.5599999999995</v>
      </c>
      <c r="AE1143" s="8">
        <v>1701.0555555555557</v>
      </c>
      <c r="AF1143" s="8">
        <v>4899.04</v>
      </c>
      <c r="AG1143" s="8">
        <v>6600.0955555555556</v>
      </c>
      <c r="AH1143" s="8">
        <v>0.06</v>
      </c>
      <c r="AI1143" s="8">
        <v>14697.119999999999</v>
      </c>
    </row>
    <row r="1144" spans="1:35" x14ac:dyDescent="0.25">
      <c r="A1144" s="8" t="s">
        <v>2128</v>
      </c>
      <c r="B1144" s="8" t="s">
        <v>27</v>
      </c>
      <c r="C1144" s="8" t="s">
        <v>27</v>
      </c>
      <c r="D1144" s="180" t="s">
        <v>5938</v>
      </c>
      <c r="E1144" s="8" t="s">
        <v>209</v>
      </c>
      <c r="F1144" s="8" t="s">
        <v>564</v>
      </c>
      <c r="G1144" s="8" t="s">
        <v>565</v>
      </c>
      <c r="H1144" s="116">
        <v>0</v>
      </c>
      <c r="I1144" s="8">
        <v>3000</v>
      </c>
      <c r="J1144" s="8">
        <v>3000</v>
      </c>
      <c r="K1144" s="8" t="s">
        <v>3785</v>
      </c>
      <c r="L1144" s="8">
        <v>35606360</v>
      </c>
      <c r="M1144" s="38">
        <v>45411</v>
      </c>
      <c r="N1144" s="8" t="s">
        <v>196</v>
      </c>
      <c r="O1144" s="8" t="s">
        <v>21</v>
      </c>
      <c r="P1144" s="8" t="s">
        <v>21</v>
      </c>
      <c r="Q1144" s="8">
        <v>0</v>
      </c>
      <c r="R1144" s="8">
        <v>121993</v>
      </c>
      <c r="S1144" s="8">
        <v>121993</v>
      </c>
      <c r="T1144" s="8">
        <v>113573</v>
      </c>
      <c r="U1144" s="8">
        <v>168</v>
      </c>
      <c r="V1144" s="8" t="s">
        <v>62</v>
      </c>
      <c r="W1144" s="8" t="s">
        <v>62</v>
      </c>
      <c r="X1144" s="8" t="s">
        <v>276</v>
      </c>
      <c r="Z1144" s="8" t="s">
        <v>3790</v>
      </c>
      <c r="AA1144" s="8">
        <v>0.04</v>
      </c>
      <c r="AB1144" s="8" t="s">
        <v>552</v>
      </c>
      <c r="AC1144" s="8">
        <v>1.7000000000000001E-2</v>
      </c>
      <c r="AD1144" s="8">
        <v>4879.72</v>
      </c>
      <c r="AE1144" s="8">
        <v>726.14880952380952</v>
      </c>
      <c r="AF1144" s="8">
        <v>2073.8810000000003</v>
      </c>
      <c r="AG1144" s="8">
        <v>2800.0298095238099</v>
      </c>
      <c r="AH1144" s="8">
        <v>0.03</v>
      </c>
      <c r="AI1144" s="8">
        <v>3659.79</v>
      </c>
    </row>
    <row r="1145" spans="1:35" x14ac:dyDescent="0.25">
      <c r="A1145" s="8" t="s">
        <v>2128</v>
      </c>
      <c r="B1145" s="8" t="s">
        <v>39</v>
      </c>
      <c r="C1145" s="8" t="s">
        <v>39</v>
      </c>
      <c r="D1145" s="8" t="s">
        <v>167</v>
      </c>
      <c r="E1145" s="8" t="s">
        <v>405</v>
      </c>
      <c r="F1145" s="8" t="s">
        <v>3786</v>
      </c>
      <c r="G1145" s="8" t="s">
        <v>3180</v>
      </c>
      <c r="H1145" s="116">
        <v>2863</v>
      </c>
      <c r="I1145" s="8">
        <v>2863</v>
      </c>
      <c r="J1145" s="8">
        <v>0</v>
      </c>
      <c r="K1145" s="8" t="s">
        <v>3787</v>
      </c>
      <c r="L1145" s="8">
        <v>13389025</v>
      </c>
      <c r="M1145" s="38">
        <v>45411</v>
      </c>
      <c r="N1145" s="8" t="s">
        <v>196</v>
      </c>
      <c r="O1145" s="8" t="s">
        <v>43</v>
      </c>
      <c r="P1145" s="8" t="s">
        <v>43</v>
      </c>
      <c r="Q1145" s="8">
        <v>96047</v>
      </c>
      <c r="R1145" s="8">
        <v>116024</v>
      </c>
      <c r="S1145" s="8">
        <v>19977</v>
      </c>
      <c r="T1145" s="8">
        <v>11915</v>
      </c>
      <c r="U1145" s="8">
        <v>168</v>
      </c>
      <c r="V1145" s="8" t="s">
        <v>63</v>
      </c>
      <c r="W1145" s="8" t="s">
        <v>63</v>
      </c>
      <c r="X1145" s="8" t="s">
        <v>277</v>
      </c>
      <c r="Z1145" s="8" t="s">
        <v>3791</v>
      </c>
      <c r="AA1145" s="8">
        <v>0.04</v>
      </c>
      <c r="AB1145" s="8" t="s">
        <v>552</v>
      </c>
      <c r="AC1145" s="8">
        <v>1.7000000000000001E-2</v>
      </c>
      <c r="AD1145" s="8">
        <v>4640.96</v>
      </c>
      <c r="AE1145" s="8">
        <v>690.61904761904759</v>
      </c>
      <c r="AF1145" s="8">
        <v>1972.4080000000001</v>
      </c>
      <c r="AG1145" s="8">
        <v>2663.0270476190476</v>
      </c>
      <c r="AH1145" s="8">
        <v>0.03</v>
      </c>
      <c r="AI1145" s="8">
        <v>599.30999999999995</v>
      </c>
    </row>
    <row r="1146" spans="1:35" x14ac:dyDescent="0.25">
      <c r="A1146" s="8" t="s">
        <v>2128</v>
      </c>
      <c r="B1146" s="8" t="s">
        <v>39</v>
      </c>
      <c r="C1146" s="8" t="s">
        <v>39</v>
      </c>
      <c r="D1146" s="8" t="s">
        <v>167</v>
      </c>
      <c r="E1146" s="8" t="s">
        <v>3793</v>
      </c>
      <c r="F1146" s="8" t="s">
        <v>3792</v>
      </c>
      <c r="G1146" s="8" t="s">
        <v>3796</v>
      </c>
      <c r="H1146" s="116">
        <v>0</v>
      </c>
      <c r="I1146" s="8">
        <v>4872</v>
      </c>
      <c r="J1146" s="8">
        <v>4872</v>
      </c>
      <c r="K1146" s="8" t="s">
        <v>3794</v>
      </c>
      <c r="L1146" s="8">
        <v>7008170</v>
      </c>
      <c r="M1146" s="38">
        <v>45411</v>
      </c>
      <c r="N1146" s="8" t="s">
        <v>196</v>
      </c>
      <c r="O1146" s="8" t="s">
        <v>148</v>
      </c>
      <c r="P1146" s="8" t="s">
        <v>273</v>
      </c>
      <c r="Q1146" s="8">
        <v>0</v>
      </c>
      <c r="R1146" s="8">
        <v>90425</v>
      </c>
      <c r="S1146" s="8">
        <v>90425</v>
      </c>
      <c r="T1146" s="8">
        <v>84803</v>
      </c>
      <c r="U1146" s="8">
        <v>60</v>
      </c>
      <c r="V1146" s="8" t="s">
        <v>62</v>
      </c>
      <c r="W1146" s="8" t="s">
        <v>62</v>
      </c>
      <c r="X1146" s="8" t="s">
        <v>276</v>
      </c>
      <c r="Z1146" s="8" t="s">
        <v>3795</v>
      </c>
      <c r="AA1146" s="8">
        <v>0.03</v>
      </c>
      <c r="AB1146" s="8" t="s">
        <v>552</v>
      </c>
      <c r="AC1146" s="8">
        <v>3.5000000000000003E-2</v>
      </c>
      <c r="AD1146" s="8">
        <v>2712.75</v>
      </c>
      <c r="AE1146" s="8">
        <v>1507.0833333333333</v>
      </c>
      <c r="AF1146" s="8">
        <v>3164.8750000000005</v>
      </c>
      <c r="AG1146" s="8">
        <v>4671.9583333333339</v>
      </c>
      <c r="AH1146" s="8">
        <v>0.06</v>
      </c>
      <c r="AI1146" s="8">
        <v>5425.5</v>
      </c>
    </row>
    <row r="1147" spans="1:35" x14ac:dyDescent="0.25">
      <c r="A1147" s="8" t="s">
        <v>2128</v>
      </c>
      <c r="B1147" s="8" t="s">
        <v>24</v>
      </c>
      <c r="C1147" s="8" t="s">
        <v>24</v>
      </c>
      <c r="D1147" s="8" t="s">
        <v>420</v>
      </c>
      <c r="E1147" s="8" t="s">
        <v>200</v>
      </c>
      <c r="F1147" s="8" t="s">
        <v>1289</v>
      </c>
      <c r="G1147" s="8" t="s">
        <v>1416</v>
      </c>
      <c r="H1147" s="116">
        <v>0</v>
      </c>
      <c r="I1147" s="8">
        <v>453</v>
      </c>
      <c r="J1147" s="8">
        <v>453</v>
      </c>
      <c r="K1147" s="8" t="s">
        <v>3797</v>
      </c>
      <c r="L1147" s="8">
        <v>12535963</v>
      </c>
      <c r="M1147" s="38">
        <v>45408</v>
      </c>
      <c r="N1147" s="8" t="s">
        <v>196</v>
      </c>
      <c r="O1147" s="8" t="s">
        <v>43</v>
      </c>
      <c r="P1147" s="8" t="s">
        <v>43</v>
      </c>
      <c r="Q1147" s="8">
        <v>0</v>
      </c>
      <c r="R1147" s="8">
        <v>10321</v>
      </c>
      <c r="S1147" s="8">
        <v>10321</v>
      </c>
      <c r="T1147" s="8">
        <v>8704</v>
      </c>
      <c r="U1147" s="8">
        <v>72</v>
      </c>
      <c r="V1147" s="8" t="s">
        <v>62</v>
      </c>
      <c r="W1147" s="8" t="s">
        <v>62</v>
      </c>
      <c r="X1147" s="8" t="s">
        <v>276</v>
      </c>
      <c r="Z1147" s="8" t="s">
        <v>3798</v>
      </c>
      <c r="AA1147" s="8">
        <v>0.03</v>
      </c>
      <c r="AB1147" s="8" t="s">
        <v>552</v>
      </c>
      <c r="AC1147" s="8">
        <v>0.03</v>
      </c>
      <c r="AD1147" s="8">
        <v>309.63</v>
      </c>
      <c r="AE1147" s="8">
        <v>143.34722222222223</v>
      </c>
      <c r="AF1147" s="8">
        <v>309.63</v>
      </c>
      <c r="AG1147" s="8">
        <v>452.97722222222222</v>
      </c>
      <c r="AH1147" s="8">
        <v>0.06</v>
      </c>
      <c r="AI1147" s="8">
        <v>619.26</v>
      </c>
    </row>
    <row r="1148" spans="1:35" x14ac:dyDescent="0.25">
      <c r="A1148" s="8" t="s">
        <v>2128</v>
      </c>
      <c r="B1148" s="8" t="s">
        <v>29</v>
      </c>
      <c r="C1148" s="8" t="s">
        <v>29</v>
      </c>
      <c r="D1148" s="8" t="s">
        <v>168</v>
      </c>
      <c r="E1148" s="8" t="s">
        <v>455</v>
      </c>
      <c r="F1148" s="8" t="s">
        <v>587</v>
      </c>
      <c r="G1148" s="8" t="s">
        <v>941</v>
      </c>
      <c r="H1148" s="116">
        <v>1467</v>
      </c>
      <c r="I1148" s="8">
        <v>1655</v>
      </c>
      <c r="J1148" s="8">
        <v>188</v>
      </c>
      <c r="K1148" s="8" t="s">
        <v>3799</v>
      </c>
      <c r="L1148" s="8">
        <v>25236465</v>
      </c>
      <c r="M1148" s="38">
        <v>45411</v>
      </c>
      <c r="N1148" s="8" t="s">
        <v>196</v>
      </c>
      <c r="O1148" s="8" t="s">
        <v>43</v>
      </c>
      <c r="P1148" s="8" t="s">
        <v>43</v>
      </c>
      <c r="Q1148" s="8">
        <v>37971</v>
      </c>
      <c r="R1148" s="8">
        <v>47189</v>
      </c>
      <c r="S1148" s="8">
        <v>9218</v>
      </c>
      <c r="T1148" s="8">
        <v>5758</v>
      </c>
      <c r="U1148" s="8">
        <v>120</v>
      </c>
      <c r="V1148" s="8" t="s">
        <v>63</v>
      </c>
      <c r="W1148" s="8" t="s">
        <v>63</v>
      </c>
      <c r="X1148" s="8" t="s">
        <v>277</v>
      </c>
      <c r="Z1148" s="8" t="s">
        <v>3812</v>
      </c>
      <c r="AA1148" s="8">
        <v>0.03</v>
      </c>
      <c r="AB1148" s="8" t="s">
        <v>552</v>
      </c>
      <c r="AC1148" s="8">
        <v>2.2499999999999999E-2</v>
      </c>
      <c r="AD1148" s="8">
        <v>1415.6699999999998</v>
      </c>
      <c r="AE1148" s="8">
        <v>393.24166666666667</v>
      </c>
      <c r="AF1148" s="8">
        <v>1061.7525000000001</v>
      </c>
      <c r="AG1148" s="8">
        <v>1454.9941666666668</v>
      </c>
      <c r="AH1148" s="8">
        <v>0.06</v>
      </c>
      <c r="AI1148" s="8">
        <v>553.07999999999993</v>
      </c>
    </row>
    <row r="1149" spans="1:35" x14ac:dyDescent="0.25">
      <c r="A1149" s="8" t="s">
        <v>2128</v>
      </c>
      <c r="B1149" s="8" t="s">
        <v>49</v>
      </c>
      <c r="C1149" s="8" t="s">
        <v>49</v>
      </c>
      <c r="D1149" s="8" t="s">
        <v>133</v>
      </c>
      <c r="E1149" s="8" t="s">
        <v>929</v>
      </c>
      <c r="F1149" s="8" t="s">
        <v>874</v>
      </c>
      <c r="G1149" s="8" t="s">
        <v>1262</v>
      </c>
      <c r="H1149" s="116">
        <v>0</v>
      </c>
      <c r="I1149" s="8">
        <v>9425</v>
      </c>
      <c r="J1149" s="8">
        <v>9425</v>
      </c>
      <c r="K1149" s="8" t="s">
        <v>3800</v>
      </c>
      <c r="L1149" s="8">
        <v>29379124</v>
      </c>
      <c r="M1149" s="38">
        <v>45412</v>
      </c>
      <c r="N1149" s="8" t="s">
        <v>196</v>
      </c>
      <c r="O1149" s="8" t="s">
        <v>173</v>
      </c>
      <c r="P1149" s="8" t="s">
        <v>463</v>
      </c>
      <c r="Q1149" s="8">
        <v>0</v>
      </c>
      <c r="R1149" s="8">
        <v>342374</v>
      </c>
      <c r="S1149" s="8">
        <v>342374</v>
      </c>
      <c r="T1149" s="8">
        <v>54638</v>
      </c>
      <c r="U1149" s="8">
        <v>144</v>
      </c>
      <c r="V1149" s="8" t="s">
        <v>64</v>
      </c>
      <c r="W1149" s="8" t="s">
        <v>64</v>
      </c>
      <c r="X1149" s="8" t="s">
        <v>276</v>
      </c>
      <c r="Y1149" s="8" t="s">
        <v>777</v>
      </c>
      <c r="Z1149" s="8" t="s">
        <v>3579</v>
      </c>
      <c r="AA1149" s="8">
        <v>0.03</v>
      </c>
      <c r="AB1149" s="8" t="s">
        <v>552</v>
      </c>
      <c r="AC1149" s="8">
        <v>0.02</v>
      </c>
      <c r="AD1149" s="8">
        <v>10271.219999999999</v>
      </c>
      <c r="AE1149" s="8">
        <v>2377.5972222222222</v>
      </c>
      <c r="AF1149" s="8">
        <v>6847.4800000000005</v>
      </c>
      <c r="AG1149" s="8">
        <v>9225.0772222222222</v>
      </c>
      <c r="AH1149" s="8">
        <v>0.06</v>
      </c>
      <c r="AI1149" s="8">
        <v>20542.439999999999</v>
      </c>
    </row>
    <row r="1150" spans="1:35" x14ac:dyDescent="0.25">
      <c r="A1150" s="8" t="s">
        <v>2128</v>
      </c>
      <c r="B1150" s="8" t="s">
        <v>31</v>
      </c>
      <c r="C1150" s="8" t="s">
        <v>31</v>
      </c>
      <c r="D1150" s="8" t="s">
        <v>101</v>
      </c>
      <c r="E1150" s="8" t="s">
        <v>32</v>
      </c>
      <c r="F1150" s="8" t="s">
        <v>530</v>
      </c>
      <c r="G1150" s="8" t="s">
        <v>569</v>
      </c>
      <c r="H1150" s="116">
        <v>0</v>
      </c>
      <c r="I1150" s="8">
        <v>3283</v>
      </c>
      <c r="J1150" s="8">
        <v>3283</v>
      </c>
      <c r="K1150" s="8" t="s">
        <v>3801</v>
      </c>
      <c r="L1150" s="8">
        <v>23161299</v>
      </c>
      <c r="M1150" s="38">
        <v>45412</v>
      </c>
      <c r="N1150" s="8" t="s">
        <v>196</v>
      </c>
      <c r="O1150" s="8" t="s">
        <v>43</v>
      </c>
      <c r="P1150" s="8" t="s">
        <v>43</v>
      </c>
      <c r="Q1150" s="8">
        <v>0</v>
      </c>
      <c r="R1150" s="8">
        <v>100000</v>
      </c>
      <c r="S1150" s="8">
        <v>100000</v>
      </c>
      <c r="T1150" s="8">
        <v>93900</v>
      </c>
      <c r="U1150" s="8">
        <v>120</v>
      </c>
      <c r="V1150" s="8" t="s">
        <v>62</v>
      </c>
      <c r="W1150" s="8" t="s">
        <v>62</v>
      </c>
      <c r="X1150" s="8" t="s">
        <v>276</v>
      </c>
      <c r="Z1150" s="8" t="s">
        <v>3813</v>
      </c>
      <c r="AA1150" s="8">
        <v>0.03</v>
      </c>
      <c r="AB1150" s="8" t="s">
        <v>552</v>
      </c>
      <c r="AC1150" s="8">
        <v>2.2499999999999999E-2</v>
      </c>
      <c r="AD1150" s="8">
        <v>3000</v>
      </c>
      <c r="AE1150" s="8">
        <v>833.33333333333337</v>
      </c>
      <c r="AF1150" s="8">
        <v>2250</v>
      </c>
      <c r="AG1150" s="8">
        <v>3083.3333333333335</v>
      </c>
      <c r="AH1150" s="8">
        <v>0.06</v>
      </c>
      <c r="AI1150" s="8">
        <v>6000</v>
      </c>
    </row>
    <row r="1151" spans="1:35" x14ac:dyDescent="0.25">
      <c r="A1151" s="8" t="s">
        <v>2128</v>
      </c>
      <c r="B1151" s="8" t="s">
        <v>44</v>
      </c>
      <c r="C1151" s="8" t="s">
        <v>37</v>
      </c>
      <c r="D1151" s="8" t="s">
        <v>99</v>
      </c>
      <c r="E1151" s="8" t="s">
        <v>459</v>
      </c>
      <c r="F1151" s="8" t="s">
        <v>760</v>
      </c>
      <c r="G1151" s="8" t="s">
        <v>761</v>
      </c>
      <c r="H1151" s="116">
        <v>0</v>
      </c>
      <c r="I1151" s="8">
        <v>733</v>
      </c>
      <c r="J1151" s="8">
        <v>733</v>
      </c>
      <c r="K1151" s="8" t="s">
        <v>3802</v>
      </c>
      <c r="L1151" s="8">
        <v>10310021</v>
      </c>
      <c r="M1151" s="38">
        <v>45412</v>
      </c>
      <c r="N1151" s="8" t="s">
        <v>196</v>
      </c>
      <c r="O1151" s="8" t="s">
        <v>43</v>
      </c>
      <c r="P1151" s="8" t="s">
        <v>43</v>
      </c>
      <c r="Q1151" s="8">
        <v>0</v>
      </c>
      <c r="R1151" s="8">
        <v>5000</v>
      </c>
      <c r="S1151" s="8">
        <v>5000</v>
      </c>
      <c r="T1151" s="8">
        <v>3650</v>
      </c>
      <c r="U1151" s="8">
        <v>24</v>
      </c>
      <c r="V1151" s="8" t="s">
        <v>62</v>
      </c>
      <c r="W1151" s="8" t="s">
        <v>62</v>
      </c>
      <c r="X1151" s="8" t="s">
        <v>276</v>
      </c>
      <c r="Z1151" s="8" t="s">
        <v>3814</v>
      </c>
      <c r="AA1151" s="8">
        <v>0.03</v>
      </c>
      <c r="AB1151" s="8" t="s">
        <v>552</v>
      </c>
      <c r="AC1151" s="8">
        <v>6.5000000000000002E-2</v>
      </c>
      <c r="AD1151" s="8">
        <v>150</v>
      </c>
      <c r="AE1151" s="8">
        <v>208.33333333333334</v>
      </c>
      <c r="AF1151" s="8">
        <v>325</v>
      </c>
      <c r="AG1151" s="8">
        <v>533.33333333333337</v>
      </c>
      <c r="AH1151" s="8">
        <v>0.06</v>
      </c>
      <c r="AI1151" s="8">
        <v>300</v>
      </c>
    </row>
    <row r="1152" spans="1:35" x14ac:dyDescent="0.25">
      <c r="A1152" s="8" t="s">
        <v>2128</v>
      </c>
      <c r="B1152" s="8" t="s">
        <v>29</v>
      </c>
      <c r="C1152" s="8" t="s">
        <v>29</v>
      </c>
      <c r="D1152" s="8" t="s">
        <v>168</v>
      </c>
      <c r="E1152" s="8" t="s">
        <v>455</v>
      </c>
      <c r="F1152" s="8" t="s">
        <v>2313</v>
      </c>
      <c r="G1152" s="8" t="s">
        <v>2319</v>
      </c>
      <c r="H1152" s="116">
        <v>4265</v>
      </c>
      <c r="I1152" s="8">
        <v>4933</v>
      </c>
      <c r="J1152" s="8">
        <v>668</v>
      </c>
      <c r="K1152" s="8" t="s">
        <v>3803</v>
      </c>
      <c r="L1152" s="8">
        <v>20311110</v>
      </c>
      <c r="M1152" s="38">
        <v>45412</v>
      </c>
      <c r="N1152" s="8" t="s">
        <v>196</v>
      </c>
      <c r="O1152" s="8" t="s">
        <v>43</v>
      </c>
      <c r="P1152" s="8" t="s">
        <v>43</v>
      </c>
      <c r="Q1152" s="8">
        <v>140237.5</v>
      </c>
      <c r="R1152" s="8">
        <v>160028</v>
      </c>
      <c r="S1152" s="8">
        <v>19790.5</v>
      </c>
      <c r="T1152" s="8">
        <v>10689</v>
      </c>
      <c r="U1152" s="8">
        <v>132</v>
      </c>
      <c r="V1152" s="8" t="s">
        <v>63</v>
      </c>
      <c r="W1152" s="8" t="s">
        <v>63</v>
      </c>
      <c r="X1152" s="8" t="s">
        <v>277</v>
      </c>
      <c r="Z1152" s="8" t="s">
        <v>3816</v>
      </c>
      <c r="AA1152" s="8">
        <v>0.03</v>
      </c>
      <c r="AB1152" s="8" t="s">
        <v>552</v>
      </c>
      <c r="AC1152" s="8">
        <v>2.1999999999999999E-2</v>
      </c>
      <c r="AD1152" s="8">
        <v>4800.84</v>
      </c>
      <c r="AE1152" s="8">
        <v>1212.3333333333333</v>
      </c>
      <c r="AF1152" s="8">
        <v>3520.616</v>
      </c>
      <c r="AG1152" s="8">
        <v>4732.949333333333</v>
      </c>
      <c r="AH1152" s="8">
        <v>0.06</v>
      </c>
      <c r="AI1152" s="8">
        <v>1187.43</v>
      </c>
    </row>
    <row r="1153" spans="1:35" x14ac:dyDescent="0.25">
      <c r="A1153" s="8" t="s">
        <v>2128</v>
      </c>
      <c r="B1153" s="8" t="s">
        <v>29</v>
      </c>
      <c r="C1153" s="8" t="s">
        <v>29</v>
      </c>
      <c r="D1153" s="8" t="s">
        <v>168</v>
      </c>
      <c r="E1153" s="8" t="s">
        <v>455</v>
      </c>
      <c r="F1153" s="8" t="s">
        <v>695</v>
      </c>
      <c r="G1153" s="8" t="s">
        <v>623</v>
      </c>
      <c r="H1153" s="116">
        <v>0</v>
      </c>
      <c r="I1153" s="8">
        <v>819</v>
      </c>
      <c r="J1153" s="8">
        <v>819</v>
      </c>
      <c r="K1153" s="8" t="s">
        <v>3804</v>
      </c>
      <c r="L1153" s="8">
        <v>20038734</v>
      </c>
      <c r="M1153" s="38">
        <v>45412</v>
      </c>
      <c r="N1153" s="8" t="s">
        <v>196</v>
      </c>
      <c r="O1153" s="8" t="s">
        <v>43</v>
      </c>
      <c r="P1153" s="8" t="s">
        <v>43</v>
      </c>
      <c r="Q1153" s="8">
        <v>0</v>
      </c>
      <c r="R1153" s="8">
        <v>18611</v>
      </c>
      <c r="S1153" s="8">
        <v>18611</v>
      </c>
      <c r="T1153" s="8">
        <v>16580</v>
      </c>
      <c r="U1153" s="8">
        <v>108</v>
      </c>
      <c r="V1153" s="8" t="s">
        <v>62</v>
      </c>
      <c r="W1153" s="8" t="s">
        <v>62</v>
      </c>
      <c r="X1153" s="8" t="s">
        <v>276</v>
      </c>
      <c r="Z1153" s="8" t="s">
        <v>3815</v>
      </c>
      <c r="AA1153" s="8">
        <v>0.03</v>
      </c>
      <c r="AB1153" s="8" t="s">
        <v>552</v>
      </c>
      <c r="AC1153" s="8">
        <v>2.4E-2</v>
      </c>
      <c r="AD1153" s="8">
        <v>558.32999999999993</v>
      </c>
      <c r="AE1153" s="8">
        <v>172.32407407407408</v>
      </c>
      <c r="AF1153" s="8">
        <v>446.66399999999999</v>
      </c>
      <c r="AG1153" s="8">
        <v>618.98807407407412</v>
      </c>
      <c r="AH1153" s="8">
        <v>0.06</v>
      </c>
      <c r="AI1153" s="8">
        <v>1116.6599999999999</v>
      </c>
    </row>
    <row r="1154" spans="1:35" x14ac:dyDescent="0.25">
      <c r="A1154" s="8" t="s">
        <v>2128</v>
      </c>
      <c r="B1154" s="8" t="s">
        <v>45</v>
      </c>
      <c r="C1154" s="8" t="s">
        <v>184</v>
      </c>
      <c r="D1154" s="180" t="s">
        <v>101</v>
      </c>
      <c r="E1154" s="8" t="s">
        <v>212</v>
      </c>
      <c r="F1154" s="8" t="s">
        <v>804</v>
      </c>
      <c r="G1154" s="8" t="s">
        <v>568</v>
      </c>
      <c r="H1154" s="116">
        <v>0</v>
      </c>
      <c r="I1154" s="8">
        <v>800</v>
      </c>
      <c r="J1154" s="8">
        <v>800</v>
      </c>
      <c r="K1154" s="8" t="s">
        <v>3805</v>
      </c>
      <c r="L1154" s="8">
        <v>28913765</v>
      </c>
      <c r="M1154" s="38">
        <v>45412</v>
      </c>
      <c r="N1154" s="8" t="s">
        <v>196</v>
      </c>
      <c r="O1154" s="8" t="s">
        <v>21</v>
      </c>
      <c r="P1154" s="8" t="s">
        <v>21</v>
      </c>
      <c r="Q1154" s="8">
        <v>0</v>
      </c>
      <c r="R1154" s="8">
        <v>24053</v>
      </c>
      <c r="S1154" s="8">
        <v>24053</v>
      </c>
      <c r="T1154" s="8">
        <v>21750</v>
      </c>
      <c r="U1154" s="8">
        <v>108</v>
      </c>
      <c r="V1154" s="8" t="s">
        <v>62</v>
      </c>
      <c r="W1154" s="8" t="s">
        <v>62</v>
      </c>
      <c r="X1154" s="8" t="s">
        <v>276</v>
      </c>
      <c r="Z1154" s="8" t="s">
        <v>3817</v>
      </c>
      <c r="AA1154" s="8">
        <v>0.03</v>
      </c>
      <c r="AB1154" s="8" t="s">
        <v>552</v>
      </c>
      <c r="AC1154" s="8">
        <v>2.4E-2</v>
      </c>
      <c r="AD1154" s="8">
        <v>721.58999999999992</v>
      </c>
      <c r="AE1154" s="8">
        <v>222.71296296296296</v>
      </c>
      <c r="AF1154" s="8">
        <v>577.27200000000005</v>
      </c>
      <c r="AG1154" s="8">
        <v>799.98496296296298</v>
      </c>
      <c r="AH1154" s="8">
        <v>0.06</v>
      </c>
      <c r="AI1154" s="8">
        <v>1443.1799999999998</v>
      </c>
    </row>
    <row r="1155" spans="1:35" x14ac:dyDescent="0.25">
      <c r="A1155" s="8" t="s">
        <v>2128</v>
      </c>
      <c r="B1155" s="8" t="s">
        <v>38</v>
      </c>
      <c r="C1155" s="8" t="s">
        <v>38</v>
      </c>
      <c r="D1155" s="8" t="s">
        <v>101</v>
      </c>
      <c r="E1155" s="8" t="s">
        <v>3538</v>
      </c>
      <c r="F1155" s="8" t="s">
        <v>3806</v>
      </c>
      <c r="G1155" s="8" t="s">
        <v>3819</v>
      </c>
      <c r="H1155" s="116">
        <v>0</v>
      </c>
      <c r="I1155" s="8">
        <v>2600</v>
      </c>
      <c r="J1155" s="8">
        <v>2600</v>
      </c>
      <c r="K1155" s="8" t="s">
        <v>3807</v>
      </c>
      <c r="L1155" s="8">
        <v>13020977</v>
      </c>
      <c r="M1155" s="38">
        <v>45412</v>
      </c>
      <c r="N1155" s="8" t="s">
        <v>196</v>
      </c>
      <c r="O1155" s="8" t="s">
        <v>43</v>
      </c>
      <c r="P1155" s="8" t="s">
        <v>43</v>
      </c>
      <c r="Q1155" s="8">
        <v>0</v>
      </c>
      <c r="R1155" s="8">
        <v>64141</v>
      </c>
      <c r="S1155" s="8">
        <v>64141</v>
      </c>
      <c r="T1155" s="8">
        <v>59833</v>
      </c>
      <c r="U1155" s="8">
        <v>96</v>
      </c>
      <c r="V1155" s="8" t="s">
        <v>62</v>
      </c>
      <c r="W1155" s="8" t="s">
        <v>62</v>
      </c>
      <c r="X1155" s="8" t="s">
        <v>276</v>
      </c>
      <c r="Z1155" s="8" t="s">
        <v>3818</v>
      </c>
      <c r="AA1155" s="8">
        <v>0.03</v>
      </c>
      <c r="AB1155" s="8" t="s">
        <v>552</v>
      </c>
      <c r="AC1155" s="8">
        <v>2.7E-2</v>
      </c>
      <c r="AD1155" s="8">
        <v>1924.23</v>
      </c>
      <c r="AE1155" s="8">
        <v>668.13541666666663</v>
      </c>
      <c r="AF1155" s="8">
        <v>1731.807</v>
      </c>
      <c r="AG1155" s="8">
        <v>2399.9424166666668</v>
      </c>
      <c r="AH1155" s="8">
        <v>0.06</v>
      </c>
      <c r="AI1155" s="8">
        <v>3848.46</v>
      </c>
    </row>
    <row r="1156" spans="1:35" x14ac:dyDescent="0.25">
      <c r="A1156" s="8" t="s">
        <v>2128</v>
      </c>
      <c r="B1156" s="8" t="s">
        <v>184</v>
      </c>
      <c r="C1156" s="8" t="s">
        <v>184</v>
      </c>
      <c r="D1156" s="180" t="s">
        <v>101</v>
      </c>
      <c r="E1156" s="8" t="s">
        <v>405</v>
      </c>
      <c r="F1156" s="8" t="s">
        <v>647</v>
      </c>
      <c r="G1156" s="8" t="s">
        <v>648</v>
      </c>
      <c r="H1156" s="116">
        <v>2973</v>
      </c>
      <c r="I1156" s="8">
        <v>2998</v>
      </c>
      <c r="J1156" s="8">
        <v>25</v>
      </c>
      <c r="K1156" s="8" t="s">
        <v>3808</v>
      </c>
      <c r="L1156" s="8">
        <v>25181796</v>
      </c>
      <c r="M1156" s="38">
        <v>45412</v>
      </c>
      <c r="N1156" s="8" t="s">
        <v>196</v>
      </c>
      <c r="O1156" s="8" t="s">
        <v>43</v>
      </c>
      <c r="P1156" s="8" t="s">
        <v>43</v>
      </c>
      <c r="Q1156" s="8">
        <v>92484.77</v>
      </c>
      <c r="R1156" s="8">
        <v>121906</v>
      </c>
      <c r="S1156" s="8">
        <v>29421.229999999996</v>
      </c>
      <c r="T1156" s="8">
        <v>22225</v>
      </c>
      <c r="U1156" s="8">
        <v>168</v>
      </c>
      <c r="V1156" s="8" t="s">
        <v>63</v>
      </c>
      <c r="W1156" s="8" t="s">
        <v>63</v>
      </c>
      <c r="X1156" s="8" t="s">
        <v>277</v>
      </c>
      <c r="Z1156" s="8" t="s">
        <v>3820</v>
      </c>
      <c r="AA1156" s="8">
        <v>0.04</v>
      </c>
      <c r="AB1156" s="8" t="s">
        <v>552</v>
      </c>
      <c r="AC1156" s="8">
        <v>1.7000000000000001E-2</v>
      </c>
      <c r="AD1156" s="8">
        <v>4876.24</v>
      </c>
      <c r="AE1156" s="8">
        <v>725.63095238095241</v>
      </c>
      <c r="AF1156" s="8">
        <v>2072.402</v>
      </c>
      <c r="AG1156" s="8">
        <v>2798.0329523809523</v>
      </c>
      <c r="AH1156" s="8">
        <v>0.03</v>
      </c>
      <c r="AI1156" s="8">
        <v>882.63689999999986</v>
      </c>
    </row>
    <row r="1157" spans="1:35" x14ac:dyDescent="0.25">
      <c r="A1157" s="8" t="s">
        <v>2128</v>
      </c>
      <c r="B1157" s="8" t="s">
        <v>29</v>
      </c>
      <c r="C1157" s="8" t="s">
        <v>29</v>
      </c>
      <c r="D1157" s="8" t="s">
        <v>168</v>
      </c>
      <c r="E1157" s="8" t="s">
        <v>454</v>
      </c>
      <c r="F1157" s="8" t="s">
        <v>887</v>
      </c>
      <c r="G1157" s="8" t="s">
        <v>570</v>
      </c>
      <c r="H1157" s="116">
        <v>0</v>
      </c>
      <c r="I1157" s="8">
        <v>950</v>
      </c>
      <c r="J1157" s="8">
        <v>950</v>
      </c>
      <c r="K1157" s="8" t="s">
        <v>3809</v>
      </c>
      <c r="L1157" s="8">
        <v>23237144</v>
      </c>
      <c r="M1157" s="38">
        <v>45412</v>
      </c>
      <c r="N1157" s="8" t="s">
        <v>196</v>
      </c>
      <c r="O1157" s="8" t="s">
        <v>43</v>
      </c>
      <c r="P1157" s="8" t="s">
        <v>43</v>
      </c>
      <c r="Q1157" s="8">
        <v>0</v>
      </c>
      <c r="R1157" s="8">
        <v>22550</v>
      </c>
      <c r="S1157" s="8">
        <v>22550</v>
      </c>
      <c r="T1157" s="8">
        <v>20323</v>
      </c>
      <c r="U1157" s="8">
        <v>108</v>
      </c>
      <c r="V1157" s="8" t="s">
        <v>62</v>
      </c>
      <c r="W1157" s="8" t="s">
        <v>62</v>
      </c>
      <c r="X1157" s="8" t="s">
        <v>276</v>
      </c>
      <c r="Z1157" s="8" t="s">
        <v>3821</v>
      </c>
      <c r="AA1157" s="8">
        <v>0.03</v>
      </c>
      <c r="AB1157" s="8" t="s">
        <v>552</v>
      </c>
      <c r="AC1157" s="8">
        <v>2.4E-2</v>
      </c>
      <c r="AD1157" s="8">
        <v>676.5</v>
      </c>
      <c r="AE1157" s="8">
        <v>208.7962962962963</v>
      </c>
      <c r="AF1157" s="8">
        <v>541.20000000000005</v>
      </c>
      <c r="AG1157" s="8">
        <v>749.99629629629635</v>
      </c>
      <c r="AH1157" s="8">
        <v>0.06</v>
      </c>
      <c r="AI1157" s="8">
        <v>1353</v>
      </c>
    </row>
    <row r="1158" spans="1:35" x14ac:dyDescent="0.25">
      <c r="A1158" s="8" t="s">
        <v>2128</v>
      </c>
      <c r="B1158" s="8" t="s">
        <v>20</v>
      </c>
      <c r="C1158" s="8" t="s">
        <v>20</v>
      </c>
      <c r="D1158" s="8" t="s">
        <v>420</v>
      </c>
      <c r="E1158" s="8" t="s">
        <v>206</v>
      </c>
      <c r="F1158" s="8" t="s">
        <v>3810</v>
      </c>
      <c r="G1158" s="8" t="s">
        <v>3823</v>
      </c>
      <c r="H1158" s="116">
        <v>0</v>
      </c>
      <c r="I1158" s="8">
        <v>639</v>
      </c>
      <c r="J1158" s="8">
        <v>639</v>
      </c>
      <c r="K1158" s="8" t="s">
        <v>3811</v>
      </c>
      <c r="L1158" s="8">
        <v>25432237</v>
      </c>
      <c r="M1158" s="38">
        <v>45412</v>
      </c>
      <c r="N1158" s="8" t="s">
        <v>196</v>
      </c>
      <c r="O1158" s="8" t="s">
        <v>43</v>
      </c>
      <c r="P1158" s="8" t="s">
        <v>43</v>
      </c>
      <c r="Q1158" s="8">
        <v>0</v>
      </c>
      <c r="R1158" s="8">
        <v>10002</v>
      </c>
      <c r="S1158" s="8">
        <v>10002</v>
      </c>
      <c r="T1158" s="8">
        <v>8401</v>
      </c>
      <c r="U1158" s="8">
        <v>72</v>
      </c>
      <c r="V1158" s="8" t="s">
        <v>62</v>
      </c>
      <c r="W1158" s="8" t="s">
        <v>62</v>
      </c>
      <c r="X1158" s="8" t="s">
        <v>276</v>
      </c>
      <c r="Z1158" s="8" t="s">
        <v>3822</v>
      </c>
      <c r="AA1158" s="8">
        <v>0.03</v>
      </c>
      <c r="AB1158" s="8" t="s">
        <v>552</v>
      </c>
      <c r="AC1158" s="8">
        <v>2.2499999999999999E-2</v>
      </c>
      <c r="AD1158" s="8">
        <v>300.06</v>
      </c>
      <c r="AE1158" s="8">
        <v>138.91666666666666</v>
      </c>
      <c r="AF1158" s="8">
        <v>225.04499999999999</v>
      </c>
      <c r="AG1158" s="8">
        <v>363.96166666666664</v>
      </c>
      <c r="AH1158" s="8">
        <v>0.06</v>
      </c>
      <c r="AI1158" s="8">
        <v>600.12</v>
      </c>
    </row>
    <row r="1159" spans="1:35" x14ac:dyDescent="0.25">
      <c r="A1159" s="8" t="s">
        <v>2128</v>
      </c>
      <c r="B1159" s="8" t="s">
        <v>38</v>
      </c>
      <c r="C1159" s="8" t="s">
        <v>38</v>
      </c>
      <c r="D1159" s="8" t="s">
        <v>101</v>
      </c>
      <c r="E1159" s="8" t="s">
        <v>405</v>
      </c>
      <c r="F1159" s="8" t="s">
        <v>579</v>
      </c>
      <c r="G1159" s="8" t="s">
        <v>580</v>
      </c>
      <c r="H1159" s="116">
        <v>0</v>
      </c>
      <c r="I1159" s="8">
        <v>1850</v>
      </c>
      <c r="J1159" s="8">
        <v>1850</v>
      </c>
      <c r="K1159" s="8" t="s">
        <v>3824</v>
      </c>
      <c r="L1159" s="8">
        <v>25659321</v>
      </c>
      <c r="M1159" s="38">
        <v>45412</v>
      </c>
      <c r="N1159" s="8" t="s">
        <v>196</v>
      </c>
      <c r="O1159" s="8" t="s">
        <v>43</v>
      </c>
      <c r="P1159" s="8" t="s">
        <v>43</v>
      </c>
      <c r="Q1159" s="8">
        <v>0</v>
      </c>
      <c r="R1159" s="8">
        <v>60000</v>
      </c>
      <c r="S1159" s="8">
        <v>60000</v>
      </c>
      <c r="T1159" s="8">
        <v>55900</v>
      </c>
      <c r="U1159" s="8">
        <v>120</v>
      </c>
      <c r="V1159" s="8" t="s">
        <v>62</v>
      </c>
      <c r="W1159" s="8" t="s">
        <v>62</v>
      </c>
      <c r="X1159" s="8" t="s">
        <v>276</v>
      </c>
      <c r="Z1159" s="8" t="s">
        <v>3825</v>
      </c>
      <c r="AA1159" s="8">
        <v>0.03</v>
      </c>
      <c r="AB1159" s="8" t="s">
        <v>552</v>
      </c>
      <c r="AC1159" s="8">
        <v>2.2499999999999999E-2</v>
      </c>
      <c r="AD1159" s="8">
        <v>1800</v>
      </c>
      <c r="AE1159" s="8">
        <v>500</v>
      </c>
      <c r="AF1159" s="8">
        <v>1350</v>
      </c>
      <c r="AG1159" s="8">
        <v>1850</v>
      </c>
      <c r="AH1159" s="8">
        <v>0.06</v>
      </c>
      <c r="AI1159" s="8">
        <v>3600</v>
      </c>
    </row>
    <row r="1160" spans="1:35" x14ac:dyDescent="0.25">
      <c r="A1160" s="8" t="s">
        <v>2128</v>
      </c>
      <c r="B1160" s="8" t="s">
        <v>38</v>
      </c>
      <c r="C1160" s="8" t="s">
        <v>38</v>
      </c>
      <c r="D1160" s="8" t="s">
        <v>101</v>
      </c>
      <c r="E1160" s="8" t="s">
        <v>405</v>
      </c>
      <c r="F1160" s="8" t="s">
        <v>3826</v>
      </c>
      <c r="G1160" s="8" t="s">
        <v>3829</v>
      </c>
      <c r="H1160" s="116">
        <v>0</v>
      </c>
      <c r="I1160" s="8">
        <v>815</v>
      </c>
      <c r="J1160" s="8">
        <v>815</v>
      </c>
      <c r="K1160" s="8" t="s">
        <v>3827</v>
      </c>
      <c r="L1160" s="8">
        <v>23811150</v>
      </c>
      <c r="M1160" s="38">
        <v>45412</v>
      </c>
      <c r="N1160" s="8" t="s">
        <v>196</v>
      </c>
      <c r="O1160" s="8" t="s">
        <v>43</v>
      </c>
      <c r="P1160" s="8" t="s">
        <v>43</v>
      </c>
      <c r="Q1160" s="8">
        <v>0</v>
      </c>
      <c r="R1160" s="8">
        <v>24504</v>
      </c>
      <c r="S1160" s="8">
        <v>24504</v>
      </c>
      <c r="T1160" s="8">
        <v>22178</v>
      </c>
      <c r="U1160" s="8">
        <v>108</v>
      </c>
      <c r="V1160" s="8" t="s">
        <v>62</v>
      </c>
      <c r="W1160" s="8" t="s">
        <v>62</v>
      </c>
      <c r="X1160" s="8" t="s">
        <v>276</v>
      </c>
      <c r="Z1160" s="8" t="s">
        <v>3828</v>
      </c>
      <c r="AA1160" s="8">
        <v>0.03</v>
      </c>
      <c r="AB1160" s="8" t="s">
        <v>552</v>
      </c>
      <c r="AC1160" s="8">
        <v>2.4E-2</v>
      </c>
      <c r="AD1160" s="8">
        <v>735.12</v>
      </c>
      <c r="AE1160" s="8">
        <v>226.88888888888889</v>
      </c>
      <c r="AF1160" s="8">
        <v>588.096</v>
      </c>
      <c r="AG1160" s="8">
        <v>814.98488888888892</v>
      </c>
      <c r="AH1160" s="8">
        <v>0.06</v>
      </c>
      <c r="AI1160" s="8">
        <v>1470.24</v>
      </c>
    </row>
    <row r="1161" spans="1:35" x14ac:dyDescent="0.25">
      <c r="A1161" s="8" t="s">
        <v>2128</v>
      </c>
      <c r="B1161" s="8" t="s">
        <v>38</v>
      </c>
      <c r="C1161" s="8" t="s">
        <v>38</v>
      </c>
      <c r="D1161" s="8" t="s">
        <v>101</v>
      </c>
      <c r="E1161" s="8" t="s">
        <v>405</v>
      </c>
      <c r="F1161" s="8" t="s">
        <v>2210</v>
      </c>
      <c r="G1161" s="8" t="s">
        <v>2213</v>
      </c>
      <c r="H1161" s="116">
        <v>4247</v>
      </c>
      <c r="I1161" s="8">
        <v>4447</v>
      </c>
      <c r="J1161" s="8">
        <v>200</v>
      </c>
      <c r="K1161" s="8" t="s">
        <v>3830</v>
      </c>
      <c r="L1161" s="8">
        <v>20812489</v>
      </c>
      <c r="M1161" s="38">
        <v>45412</v>
      </c>
      <c r="N1161" s="8" t="s">
        <v>196</v>
      </c>
      <c r="O1161" s="8" t="s">
        <v>173</v>
      </c>
      <c r="P1161" s="8" t="s">
        <v>463</v>
      </c>
      <c r="Q1161" s="8">
        <v>141803</v>
      </c>
      <c r="R1161" s="8">
        <v>173986</v>
      </c>
      <c r="S1161" s="8">
        <v>32183</v>
      </c>
      <c r="T1161" s="8">
        <v>20642</v>
      </c>
      <c r="U1161" s="8">
        <v>156</v>
      </c>
      <c r="V1161" s="8" t="s">
        <v>63</v>
      </c>
      <c r="W1161" s="8" t="s">
        <v>63</v>
      </c>
      <c r="X1161" s="8" t="s">
        <v>277</v>
      </c>
      <c r="Z1161" s="8" t="s">
        <v>3831</v>
      </c>
      <c r="AA1161" s="8">
        <v>0.04</v>
      </c>
      <c r="AB1161" s="8" t="s">
        <v>552</v>
      </c>
      <c r="AC1161" s="8">
        <v>1.7999999999999999E-2</v>
      </c>
      <c r="AD1161" s="8">
        <v>6959.4400000000005</v>
      </c>
      <c r="AE1161" s="8">
        <v>1115.2948717948718</v>
      </c>
      <c r="AF1161" s="8">
        <v>3131.7479999999996</v>
      </c>
      <c r="AG1161" s="8">
        <v>4247.0428717948716</v>
      </c>
      <c r="AH1161" s="8">
        <v>0.03</v>
      </c>
      <c r="AI1161" s="8">
        <v>965.49</v>
      </c>
    </row>
    <row r="1162" spans="1:35" x14ac:dyDescent="0.25">
      <c r="A1162" s="8" t="s">
        <v>2128</v>
      </c>
      <c r="B1162" s="8" t="s">
        <v>31</v>
      </c>
      <c r="C1162" s="8" t="s">
        <v>31</v>
      </c>
      <c r="D1162" s="8" t="s">
        <v>101</v>
      </c>
      <c r="E1162" s="8" t="s">
        <v>32</v>
      </c>
      <c r="F1162" s="8" t="s">
        <v>530</v>
      </c>
      <c r="G1162" s="8" t="s">
        <v>569</v>
      </c>
      <c r="H1162" s="116">
        <v>6127</v>
      </c>
      <c r="I1162" s="8">
        <v>6180</v>
      </c>
      <c r="J1162" s="8">
        <v>53</v>
      </c>
      <c r="K1162" s="8" t="s">
        <v>3832</v>
      </c>
      <c r="L1162" s="8">
        <v>21343301</v>
      </c>
      <c r="M1162" s="38">
        <v>45412</v>
      </c>
      <c r="N1162" s="8" t="s">
        <v>196</v>
      </c>
      <c r="O1162" s="8" t="s">
        <v>173</v>
      </c>
      <c r="P1162" s="8" t="s">
        <v>328</v>
      </c>
      <c r="Q1162" s="8">
        <v>214456</v>
      </c>
      <c r="R1162" s="8">
        <v>260540</v>
      </c>
      <c r="S1162" s="8">
        <v>46084</v>
      </c>
      <c r="T1162" s="8">
        <v>29351</v>
      </c>
      <c r="U1162" s="8">
        <v>168</v>
      </c>
      <c r="V1162" s="8" t="s">
        <v>63</v>
      </c>
      <c r="W1162" s="8" t="s">
        <v>63</v>
      </c>
      <c r="X1162" s="8" t="s">
        <v>277</v>
      </c>
      <c r="Z1162" s="8" t="s">
        <v>3833</v>
      </c>
      <c r="AA1162" s="8">
        <v>0.04</v>
      </c>
      <c r="AB1162" s="8" t="s">
        <v>552</v>
      </c>
      <c r="AC1162" s="8">
        <v>1.7000000000000001E-2</v>
      </c>
      <c r="AD1162" s="8">
        <v>10421.6</v>
      </c>
      <c r="AE1162" s="8">
        <v>1550.8333333333333</v>
      </c>
      <c r="AF1162" s="8">
        <v>4429.18</v>
      </c>
      <c r="AG1162" s="8">
        <v>5980.0133333333333</v>
      </c>
      <c r="AH1162" s="8">
        <v>0.03</v>
      </c>
      <c r="AI1162" s="8">
        <v>1382.52</v>
      </c>
    </row>
    <row r="1163" spans="1:35" x14ac:dyDescent="0.25">
      <c r="A1163" s="8" t="s">
        <v>2128</v>
      </c>
      <c r="B1163" s="8" t="s">
        <v>241</v>
      </c>
      <c r="C1163" s="8" t="s">
        <v>241</v>
      </c>
      <c r="D1163" s="180" t="s">
        <v>101</v>
      </c>
      <c r="E1163" s="8" t="s">
        <v>489</v>
      </c>
      <c r="F1163" s="8" t="s">
        <v>836</v>
      </c>
      <c r="G1163" s="8" t="s">
        <v>605</v>
      </c>
      <c r="H1163" s="116">
        <v>0</v>
      </c>
      <c r="I1163" s="8">
        <v>899</v>
      </c>
      <c r="J1163" s="8">
        <v>899</v>
      </c>
      <c r="K1163" s="8" t="s">
        <v>3834</v>
      </c>
      <c r="L1163" s="8">
        <v>22011378</v>
      </c>
      <c r="M1163" s="38">
        <v>45412</v>
      </c>
      <c r="N1163" s="8" t="s">
        <v>196</v>
      </c>
      <c r="O1163" s="8" t="s">
        <v>43</v>
      </c>
      <c r="P1163" s="8" t="s">
        <v>43</v>
      </c>
      <c r="Q1163" s="8">
        <v>0</v>
      </c>
      <c r="R1163" s="8">
        <v>27030</v>
      </c>
      <c r="S1163" s="8">
        <v>27030</v>
      </c>
      <c r="T1163" s="8">
        <v>24578</v>
      </c>
      <c r="U1163" s="8">
        <v>108</v>
      </c>
      <c r="V1163" s="8" t="s">
        <v>62</v>
      </c>
      <c r="W1163" s="8" t="s">
        <v>62</v>
      </c>
      <c r="X1163" s="8" t="s">
        <v>276</v>
      </c>
      <c r="Z1163" s="8" t="s">
        <v>3835</v>
      </c>
      <c r="AA1163" s="8">
        <v>0.03</v>
      </c>
      <c r="AB1163" s="8" t="s">
        <v>552</v>
      </c>
      <c r="AC1163" s="8">
        <v>2.4E-2</v>
      </c>
      <c r="AD1163" s="8">
        <v>810.9</v>
      </c>
      <c r="AE1163" s="8">
        <v>250.27777777777777</v>
      </c>
      <c r="AF1163" s="8">
        <v>648.72</v>
      </c>
      <c r="AG1163" s="8">
        <v>898.99777777777786</v>
      </c>
      <c r="AH1163" s="8">
        <v>0.06</v>
      </c>
      <c r="AI1163" s="8">
        <v>1621.8</v>
      </c>
    </row>
    <row r="1164" spans="1:35" x14ac:dyDescent="0.25">
      <c r="A1164" s="8" t="s">
        <v>2128</v>
      </c>
      <c r="B1164" s="8" t="s">
        <v>20</v>
      </c>
      <c r="C1164" s="8" t="s">
        <v>20</v>
      </c>
      <c r="D1164" s="8" t="s">
        <v>420</v>
      </c>
      <c r="E1164" s="8" t="s">
        <v>206</v>
      </c>
      <c r="F1164" s="8" t="s">
        <v>2075</v>
      </c>
      <c r="G1164" s="8" t="s">
        <v>2122</v>
      </c>
      <c r="H1164" s="116">
        <v>0</v>
      </c>
      <c r="I1164" s="8">
        <v>3260</v>
      </c>
      <c r="J1164" s="8">
        <v>3260</v>
      </c>
      <c r="K1164" s="8" t="s">
        <v>3836</v>
      </c>
      <c r="L1164" s="8">
        <v>10979669</v>
      </c>
      <c r="M1164" s="38">
        <v>45412</v>
      </c>
      <c r="N1164" s="8" t="s">
        <v>196</v>
      </c>
      <c r="O1164" s="8" t="s">
        <v>43</v>
      </c>
      <c r="P1164" s="8" t="s">
        <v>43</v>
      </c>
      <c r="Q1164" s="8">
        <v>0</v>
      </c>
      <c r="R1164" s="8">
        <v>69721</v>
      </c>
      <c r="S1164" s="8">
        <v>69721</v>
      </c>
      <c r="T1164" s="8">
        <v>65134</v>
      </c>
      <c r="U1164" s="8">
        <v>72</v>
      </c>
      <c r="V1164" s="8" t="s">
        <v>62</v>
      </c>
      <c r="W1164" s="8" t="s">
        <v>62</v>
      </c>
      <c r="X1164" s="8" t="s">
        <v>276</v>
      </c>
      <c r="Z1164" s="8" t="s">
        <v>3837</v>
      </c>
      <c r="AA1164" s="8">
        <v>0.03</v>
      </c>
      <c r="AB1164" s="8" t="s">
        <v>552</v>
      </c>
      <c r="AC1164" s="8">
        <v>2.2499999999999999E-2</v>
      </c>
      <c r="AD1164" s="8">
        <v>2091.63</v>
      </c>
      <c r="AE1164" s="8">
        <v>968.34722222222217</v>
      </c>
      <c r="AF1164" s="8">
        <v>1568.7224999999999</v>
      </c>
      <c r="AG1164" s="8">
        <v>2537.069722222222</v>
      </c>
      <c r="AH1164" s="8">
        <v>0.06</v>
      </c>
      <c r="AI1164" s="8">
        <v>4183.26</v>
      </c>
    </row>
    <row r="1165" spans="1:35" x14ac:dyDescent="0.25">
      <c r="A1165" s="8" t="s">
        <v>2128</v>
      </c>
      <c r="B1165" s="8" t="s">
        <v>31</v>
      </c>
      <c r="C1165" s="8" t="s">
        <v>31</v>
      </c>
      <c r="D1165" s="8" t="s">
        <v>101</v>
      </c>
      <c r="E1165" s="8" t="s">
        <v>456</v>
      </c>
      <c r="F1165" s="8" t="s">
        <v>839</v>
      </c>
      <c r="G1165" s="8" t="s">
        <v>566</v>
      </c>
      <c r="H1165" s="116">
        <v>0</v>
      </c>
      <c r="I1165" s="8">
        <v>2700</v>
      </c>
      <c r="J1165" s="8">
        <v>2700</v>
      </c>
      <c r="K1165" s="8" t="s">
        <v>3838</v>
      </c>
      <c r="L1165" s="8">
        <v>31694250</v>
      </c>
      <c r="M1165" s="38">
        <v>45412</v>
      </c>
      <c r="N1165" s="8" t="s">
        <v>196</v>
      </c>
      <c r="O1165" s="8" t="s">
        <v>21</v>
      </c>
      <c r="P1165" s="8" t="s">
        <v>21</v>
      </c>
      <c r="Q1165" s="8">
        <v>0</v>
      </c>
      <c r="R1165" s="8">
        <v>92785</v>
      </c>
      <c r="S1165" s="8">
        <v>92785</v>
      </c>
      <c r="T1165" s="8">
        <v>87045</v>
      </c>
      <c r="U1165" s="8">
        <v>144</v>
      </c>
      <c r="V1165" s="8" t="s">
        <v>62</v>
      </c>
      <c r="W1165" s="8" t="s">
        <v>62</v>
      </c>
      <c r="X1165" s="8" t="s">
        <v>276</v>
      </c>
      <c r="Z1165" s="8" t="s">
        <v>3840</v>
      </c>
      <c r="AA1165" s="8">
        <v>0.03</v>
      </c>
      <c r="AB1165" s="8" t="s">
        <v>552</v>
      </c>
      <c r="AC1165" s="8">
        <v>0.02</v>
      </c>
      <c r="AD1165" s="8">
        <v>2783.5499999999997</v>
      </c>
      <c r="AE1165" s="8">
        <v>644.34027777777783</v>
      </c>
      <c r="AF1165" s="8">
        <v>1855.7</v>
      </c>
      <c r="AG1165" s="8">
        <v>2500.0402777777781</v>
      </c>
      <c r="AH1165" s="8">
        <v>0.06</v>
      </c>
      <c r="AI1165" s="8">
        <v>5567.0999999999995</v>
      </c>
    </row>
    <row r="1166" spans="1:35" x14ac:dyDescent="0.25">
      <c r="A1166" s="8" t="s">
        <v>2128</v>
      </c>
      <c r="B1166" s="8" t="s">
        <v>24</v>
      </c>
      <c r="C1166" s="8" t="s">
        <v>24</v>
      </c>
      <c r="D1166" s="8" t="s">
        <v>420</v>
      </c>
      <c r="E1166" s="8" t="s">
        <v>200</v>
      </c>
      <c r="F1166" s="8" t="s">
        <v>3649</v>
      </c>
      <c r="G1166" s="8" t="s">
        <v>3841</v>
      </c>
      <c r="H1166" s="116">
        <v>0</v>
      </c>
      <c r="I1166" s="8">
        <v>5850</v>
      </c>
      <c r="J1166" s="8">
        <v>5850</v>
      </c>
      <c r="K1166" s="8" t="s">
        <v>3839</v>
      </c>
      <c r="L1166" s="8">
        <v>22974733</v>
      </c>
      <c r="M1166" s="38">
        <v>45412</v>
      </c>
      <c r="N1166" s="8" t="s">
        <v>196</v>
      </c>
      <c r="O1166" s="8" t="s">
        <v>148</v>
      </c>
      <c r="P1166" s="8" t="s">
        <v>287</v>
      </c>
      <c r="Q1166" s="8">
        <v>0</v>
      </c>
      <c r="R1166" s="8">
        <v>254879</v>
      </c>
      <c r="S1166" s="8">
        <v>254879</v>
      </c>
      <c r="T1166" s="8">
        <v>18227.259999999998</v>
      </c>
      <c r="U1166" s="8">
        <v>168</v>
      </c>
      <c r="V1166" s="8" t="s">
        <v>64</v>
      </c>
      <c r="W1166" s="8" t="s">
        <v>64</v>
      </c>
      <c r="X1166" s="8" t="s">
        <v>276</v>
      </c>
      <c r="Y1166" s="8" t="s">
        <v>115</v>
      </c>
      <c r="Z1166" s="8" t="s">
        <v>3650</v>
      </c>
      <c r="AA1166" s="8">
        <v>0.04</v>
      </c>
      <c r="AB1166" s="8" t="s">
        <v>552</v>
      </c>
      <c r="AC1166" s="8">
        <v>1.7000000000000001E-2</v>
      </c>
      <c r="AD1166" s="8">
        <v>10195.16</v>
      </c>
      <c r="AE1166" s="8">
        <v>1517.1369047619048</v>
      </c>
      <c r="AF1166" s="8">
        <v>4332.9430000000002</v>
      </c>
      <c r="AG1166" s="8">
        <v>5850.0799047619048</v>
      </c>
      <c r="AH1166" s="8">
        <v>0.03</v>
      </c>
      <c r="AI1166" s="8">
        <v>7646.37</v>
      </c>
    </row>
    <row r="1167" spans="1:35" x14ac:dyDescent="0.25">
      <c r="A1167" s="8" t="s">
        <v>2128</v>
      </c>
      <c r="B1167" s="8" t="s">
        <v>47</v>
      </c>
      <c r="C1167" s="8" t="s">
        <v>47</v>
      </c>
      <c r="D1167" s="8" t="s">
        <v>99</v>
      </c>
      <c r="E1167" s="8" t="s">
        <v>405</v>
      </c>
      <c r="F1167" s="8" t="s">
        <v>737</v>
      </c>
      <c r="G1167" s="8" t="s">
        <v>738</v>
      </c>
      <c r="H1167" s="116">
        <v>2922</v>
      </c>
      <c r="I1167" s="8">
        <v>4122</v>
      </c>
      <c r="J1167" s="8">
        <v>1200</v>
      </c>
      <c r="K1167" s="8" t="s">
        <v>3842</v>
      </c>
      <c r="L1167" s="8">
        <v>20381880</v>
      </c>
      <c r="M1167" s="38">
        <v>45412</v>
      </c>
      <c r="N1167" s="8" t="s">
        <v>196</v>
      </c>
      <c r="O1167" s="8" t="s">
        <v>21</v>
      </c>
      <c r="P1167" s="8" t="s">
        <v>21</v>
      </c>
      <c r="Q1167" s="8">
        <v>85151.51</v>
      </c>
      <c r="R1167" s="8">
        <v>145561</v>
      </c>
      <c r="S1167" s="8">
        <v>60409.490000000005</v>
      </c>
      <c r="T1167" s="8">
        <v>51631.56</v>
      </c>
      <c r="U1167" s="8">
        <v>144</v>
      </c>
      <c r="V1167" s="8" t="s">
        <v>63</v>
      </c>
      <c r="W1167" s="8" t="s">
        <v>63</v>
      </c>
      <c r="X1167" s="8" t="s">
        <v>277</v>
      </c>
      <c r="Z1167" s="8" t="s">
        <v>3843</v>
      </c>
      <c r="AA1167" s="8">
        <v>0.03</v>
      </c>
      <c r="AB1167" s="8" t="s">
        <v>552</v>
      </c>
      <c r="AC1167" s="8">
        <v>0.02</v>
      </c>
      <c r="AD1167" s="8">
        <v>4366.83</v>
      </c>
      <c r="AE1167" s="8">
        <v>1010.8402777777778</v>
      </c>
      <c r="AF1167" s="8">
        <v>2911.2200000000003</v>
      </c>
      <c r="AG1167" s="8">
        <v>3922.0602777777781</v>
      </c>
      <c r="AH1167" s="8">
        <v>0.06</v>
      </c>
      <c r="AI1167" s="8">
        <v>3624.5694000000003</v>
      </c>
    </row>
    <row r="1168" spans="1:35" x14ac:dyDescent="0.25">
      <c r="A1168" s="8" t="s">
        <v>2128</v>
      </c>
      <c r="B1168" s="8" t="s">
        <v>39</v>
      </c>
      <c r="C1168" s="8" t="s">
        <v>39</v>
      </c>
      <c r="D1168" s="8" t="s">
        <v>167</v>
      </c>
      <c r="E1168" s="8" t="s">
        <v>451</v>
      </c>
      <c r="F1168" s="8" t="s">
        <v>859</v>
      </c>
      <c r="G1168" s="8" t="s">
        <v>584</v>
      </c>
      <c r="H1168" s="116">
        <v>1703</v>
      </c>
      <c r="I1168" s="8">
        <v>2214</v>
      </c>
      <c r="J1168" s="8">
        <v>511</v>
      </c>
      <c r="K1168" s="8" t="s">
        <v>3844</v>
      </c>
      <c r="L1168" s="8">
        <v>25036090</v>
      </c>
      <c r="M1168" s="38">
        <v>45412</v>
      </c>
      <c r="N1168" s="8" t="s">
        <v>196</v>
      </c>
      <c r="O1168" s="8" t="s">
        <v>43</v>
      </c>
      <c r="P1168" s="8" t="s">
        <v>43</v>
      </c>
      <c r="Q1168" s="8">
        <v>42961</v>
      </c>
      <c r="R1168" s="8">
        <v>65287</v>
      </c>
      <c r="S1168" s="8">
        <v>22326</v>
      </c>
      <c r="T1168" s="8">
        <v>17327</v>
      </c>
      <c r="U1168" s="8">
        <v>120</v>
      </c>
      <c r="V1168" s="8" t="s">
        <v>63</v>
      </c>
      <c r="W1168" s="8" t="s">
        <v>63</v>
      </c>
      <c r="X1168" s="8" t="s">
        <v>277</v>
      </c>
      <c r="Z1168" s="8" t="s">
        <v>3845</v>
      </c>
      <c r="AA1168" s="8">
        <v>0.03</v>
      </c>
      <c r="AB1168" s="8" t="s">
        <v>552</v>
      </c>
      <c r="AC1168" s="8">
        <v>2.2499999999999999E-2</v>
      </c>
      <c r="AD1168" s="8">
        <v>1958.61</v>
      </c>
      <c r="AE1168" s="8">
        <v>544.05833333333328</v>
      </c>
      <c r="AF1168" s="8">
        <v>1468.9575</v>
      </c>
      <c r="AG1168" s="8">
        <v>2013.0158333333334</v>
      </c>
      <c r="AH1168" s="8">
        <v>0.06</v>
      </c>
      <c r="AI1168" s="8">
        <v>1339.56</v>
      </c>
    </row>
    <row r="1169" spans="1:35" x14ac:dyDescent="0.25">
      <c r="A1169" s="8" t="s">
        <v>2128</v>
      </c>
      <c r="B1169" s="8" t="s">
        <v>37</v>
      </c>
      <c r="C1169" s="8" t="s">
        <v>37</v>
      </c>
      <c r="D1169" s="8" t="s">
        <v>99</v>
      </c>
      <c r="E1169" s="8" t="s">
        <v>917</v>
      </c>
      <c r="F1169" s="8" t="s">
        <v>948</v>
      </c>
      <c r="G1169" s="8" t="s">
        <v>949</v>
      </c>
      <c r="H1169" s="116">
        <v>0</v>
      </c>
      <c r="I1169" s="8">
        <v>2200</v>
      </c>
      <c r="J1169" s="8">
        <v>2200</v>
      </c>
      <c r="K1169" s="8" t="s">
        <v>3846</v>
      </c>
      <c r="L1169" s="8">
        <v>29700698</v>
      </c>
      <c r="M1169" s="38">
        <v>45414</v>
      </c>
      <c r="N1169" s="8" t="s">
        <v>196</v>
      </c>
      <c r="O1169" s="8" t="s">
        <v>148</v>
      </c>
      <c r="P1169" s="8" t="s">
        <v>334</v>
      </c>
      <c r="Q1169" s="8">
        <v>0</v>
      </c>
      <c r="R1169" s="8">
        <v>25713</v>
      </c>
      <c r="S1169" s="8">
        <v>25713</v>
      </c>
      <c r="T1169" s="8">
        <v>23327</v>
      </c>
      <c r="U1169" s="8">
        <v>36</v>
      </c>
      <c r="V1169" s="8" t="s">
        <v>62</v>
      </c>
      <c r="W1169" s="8" t="s">
        <v>62</v>
      </c>
      <c r="X1169" s="8" t="s">
        <v>276</v>
      </c>
      <c r="Z1169" s="8" t="s">
        <v>3857</v>
      </c>
      <c r="AA1169" s="8">
        <v>0.03</v>
      </c>
      <c r="AB1169" s="8" t="s">
        <v>552</v>
      </c>
      <c r="AC1169" s="8">
        <v>0.05</v>
      </c>
      <c r="AD1169" s="8">
        <v>771.39</v>
      </c>
      <c r="AE1169" s="8">
        <v>714.25</v>
      </c>
      <c r="AF1169" s="8">
        <v>1285.6500000000001</v>
      </c>
      <c r="AG1169" s="8">
        <v>1999.9</v>
      </c>
      <c r="AH1169" s="8">
        <v>0.06</v>
      </c>
      <c r="AI1169" s="8">
        <v>1542.78</v>
      </c>
    </row>
    <row r="1170" spans="1:35" x14ac:dyDescent="0.25">
      <c r="A1170" s="8" t="s">
        <v>2128</v>
      </c>
      <c r="B1170" s="8" t="s">
        <v>49</v>
      </c>
      <c r="C1170" s="8" t="s">
        <v>49</v>
      </c>
      <c r="D1170" s="8" t="s">
        <v>133</v>
      </c>
      <c r="E1170" s="8" t="s">
        <v>189</v>
      </c>
      <c r="F1170" s="8" t="s">
        <v>3556</v>
      </c>
      <c r="G1170" s="8" t="s">
        <v>3559</v>
      </c>
      <c r="H1170" s="116">
        <v>1038</v>
      </c>
      <c r="I1170" s="8">
        <v>1410</v>
      </c>
      <c r="J1170" s="8">
        <v>372</v>
      </c>
      <c r="K1170" s="8" t="s">
        <v>3847</v>
      </c>
      <c r="L1170" s="8">
        <v>33695951</v>
      </c>
      <c r="M1170" s="38">
        <v>45414</v>
      </c>
      <c r="N1170" s="8" t="s">
        <v>196</v>
      </c>
      <c r="O1170" s="8" t="s">
        <v>43</v>
      </c>
      <c r="P1170" s="8" t="s">
        <v>43</v>
      </c>
      <c r="Q1170" s="8">
        <v>29188</v>
      </c>
      <c r="R1170" s="8">
        <v>36381</v>
      </c>
      <c r="S1170" s="8">
        <v>7193</v>
      </c>
      <c r="T1170" s="8">
        <v>4297</v>
      </c>
      <c r="U1170" s="8">
        <v>108</v>
      </c>
      <c r="V1170" s="8" t="s">
        <v>63</v>
      </c>
      <c r="W1170" s="8" t="s">
        <v>63</v>
      </c>
      <c r="X1170" s="8" t="s">
        <v>277</v>
      </c>
      <c r="Z1170" s="8" t="s">
        <v>3858</v>
      </c>
      <c r="AA1170" s="8">
        <v>0.03</v>
      </c>
      <c r="AB1170" s="8" t="s">
        <v>552</v>
      </c>
      <c r="AC1170" s="8">
        <v>2.4E-2</v>
      </c>
      <c r="AD1170" s="8">
        <v>1091.43</v>
      </c>
      <c r="AE1170" s="8">
        <v>336.86111111111109</v>
      </c>
      <c r="AF1170" s="8">
        <v>873.14400000000001</v>
      </c>
      <c r="AG1170" s="8">
        <v>1210.0051111111111</v>
      </c>
      <c r="AH1170" s="8">
        <v>0.06</v>
      </c>
      <c r="AI1170" s="8">
        <v>431.58</v>
      </c>
    </row>
    <row r="1171" spans="1:35" x14ac:dyDescent="0.25">
      <c r="A1171" s="8" t="s">
        <v>2128</v>
      </c>
      <c r="B1171" s="8" t="s">
        <v>38</v>
      </c>
      <c r="C1171" s="8" t="s">
        <v>38</v>
      </c>
      <c r="D1171" s="8" t="s">
        <v>101</v>
      </c>
      <c r="E1171" s="8" t="s">
        <v>405</v>
      </c>
      <c r="F1171" s="8" t="s">
        <v>3848</v>
      </c>
      <c r="G1171" s="8" t="s">
        <v>3859</v>
      </c>
      <c r="H1171" s="116">
        <v>0</v>
      </c>
      <c r="I1171" s="8">
        <v>4890</v>
      </c>
      <c r="J1171" s="8">
        <v>4890</v>
      </c>
      <c r="K1171" s="8" t="s">
        <v>3607</v>
      </c>
      <c r="L1171" s="8">
        <v>32595581</v>
      </c>
      <c r="M1171" s="38">
        <v>45414</v>
      </c>
      <c r="N1171" s="8" t="s">
        <v>196</v>
      </c>
      <c r="O1171" s="8" t="s">
        <v>43</v>
      </c>
      <c r="P1171" s="8" t="s">
        <v>43</v>
      </c>
      <c r="Q1171" s="8">
        <v>0</v>
      </c>
      <c r="R1171" s="8">
        <v>213053</v>
      </c>
      <c r="S1171" s="8">
        <v>213053</v>
      </c>
      <c r="T1171" s="8">
        <v>70360</v>
      </c>
      <c r="U1171" s="8">
        <v>168</v>
      </c>
      <c r="V1171" s="8" t="s">
        <v>64</v>
      </c>
      <c r="W1171" s="8" t="s">
        <v>64</v>
      </c>
      <c r="X1171" s="8" t="s">
        <v>276</v>
      </c>
      <c r="Y1171" s="8" t="s">
        <v>672</v>
      </c>
      <c r="Z1171" s="8" t="s">
        <v>3614</v>
      </c>
      <c r="AA1171" s="8">
        <v>0.04</v>
      </c>
      <c r="AB1171" s="8" t="s">
        <v>552</v>
      </c>
      <c r="AC1171" s="8">
        <v>1.7000000000000001E-2</v>
      </c>
      <c r="AD1171" s="8">
        <v>8522.1200000000008</v>
      </c>
      <c r="AE1171" s="8">
        <v>1268.172619047619</v>
      </c>
      <c r="AF1171" s="8">
        <v>3621.9010000000003</v>
      </c>
      <c r="AG1171" s="8">
        <v>4890.0736190476191</v>
      </c>
      <c r="AH1171" s="8">
        <v>0.03</v>
      </c>
      <c r="AI1171" s="8">
        <v>6391.59</v>
      </c>
    </row>
    <row r="1172" spans="1:35" x14ac:dyDescent="0.25">
      <c r="A1172" s="8" t="s">
        <v>2128</v>
      </c>
      <c r="B1172" s="8" t="s">
        <v>49</v>
      </c>
      <c r="C1172" s="8" t="s">
        <v>49</v>
      </c>
      <c r="D1172" s="8" t="s">
        <v>133</v>
      </c>
      <c r="E1172" s="8" t="s">
        <v>189</v>
      </c>
      <c r="F1172" s="8" t="s">
        <v>589</v>
      </c>
      <c r="G1172" s="8" t="s">
        <v>595</v>
      </c>
      <c r="H1172" s="116">
        <v>1038</v>
      </c>
      <c r="I1172" s="8">
        <v>1183</v>
      </c>
      <c r="J1172" s="8">
        <v>145</v>
      </c>
      <c r="K1172" s="8" t="s">
        <v>3849</v>
      </c>
      <c r="L1172" s="8">
        <v>24490145</v>
      </c>
      <c r="M1172" s="38">
        <v>45414</v>
      </c>
      <c r="N1172" s="8" t="s">
        <v>196</v>
      </c>
      <c r="O1172" s="8" t="s">
        <v>43</v>
      </c>
      <c r="P1172" s="8" t="s">
        <v>43</v>
      </c>
      <c r="Q1172" s="8">
        <v>23081</v>
      </c>
      <c r="R1172" s="8">
        <v>29555</v>
      </c>
      <c r="S1172" s="8">
        <v>6474</v>
      </c>
      <c r="T1172" s="8">
        <v>3896</v>
      </c>
      <c r="U1172" s="8">
        <v>108</v>
      </c>
      <c r="V1172" s="8" t="s">
        <v>63</v>
      </c>
      <c r="W1172" s="8" t="s">
        <v>63</v>
      </c>
      <c r="X1172" s="8" t="s">
        <v>277</v>
      </c>
      <c r="Z1172" s="8" t="s">
        <v>3860</v>
      </c>
      <c r="AA1172" s="8">
        <v>0.03</v>
      </c>
      <c r="AB1172" s="8" t="s">
        <v>552</v>
      </c>
      <c r="AC1172" s="8">
        <v>2.4E-2</v>
      </c>
      <c r="AD1172" s="8">
        <v>886.65</v>
      </c>
      <c r="AE1172" s="8">
        <v>273.65740740740739</v>
      </c>
      <c r="AF1172" s="8">
        <v>709.32</v>
      </c>
      <c r="AG1172" s="8">
        <v>982.97740740740744</v>
      </c>
      <c r="AH1172" s="8">
        <v>0.06</v>
      </c>
      <c r="AI1172" s="8">
        <v>388.44</v>
      </c>
    </row>
    <row r="1173" spans="1:35" x14ac:dyDescent="0.25">
      <c r="A1173" s="8" t="s">
        <v>2128</v>
      </c>
      <c r="B1173" s="8" t="s">
        <v>29</v>
      </c>
      <c r="C1173" s="8" t="s">
        <v>29</v>
      </c>
      <c r="D1173" s="8" t="s">
        <v>168</v>
      </c>
      <c r="E1173" s="8" t="s">
        <v>455</v>
      </c>
      <c r="F1173" s="8" t="s">
        <v>587</v>
      </c>
      <c r="G1173" s="8" t="s">
        <v>941</v>
      </c>
      <c r="H1173" s="116">
        <v>0</v>
      </c>
      <c r="I1173" s="8">
        <v>2533</v>
      </c>
      <c r="J1173" s="8">
        <v>2533</v>
      </c>
      <c r="K1173" s="8" t="s">
        <v>3850</v>
      </c>
      <c r="L1173" s="8">
        <v>13888347</v>
      </c>
      <c r="M1173" s="38">
        <v>45414</v>
      </c>
      <c r="N1173" s="8" t="s">
        <v>196</v>
      </c>
      <c r="O1173" s="8" t="s">
        <v>43</v>
      </c>
      <c r="P1173" s="8" t="s">
        <v>43</v>
      </c>
      <c r="Q1173" s="8">
        <v>0</v>
      </c>
      <c r="R1173" s="8">
        <v>25000</v>
      </c>
      <c r="S1173" s="8">
        <v>25000</v>
      </c>
      <c r="T1173" s="8">
        <v>22650</v>
      </c>
      <c r="U1173" s="8">
        <v>30</v>
      </c>
      <c r="V1173" s="8" t="s">
        <v>62</v>
      </c>
      <c r="W1173" s="8" t="s">
        <v>62</v>
      </c>
      <c r="X1173" s="8" t="s">
        <v>276</v>
      </c>
      <c r="Z1173" s="8" t="s">
        <v>3861</v>
      </c>
      <c r="AA1173" s="8">
        <v>0.03</v>
      </c>
      <c r="AB1173" s="8" t="s">
        <v>552</v>
      </c>
      <c r="AC1173" s="8">
        <v>0.06</v>
      </c>
      <c r="AD1173" s="8">
        <v>750</v>
      </c>
      <c r="AE1173" s="8">
        <v>833.33333333333337</v>
      </c>
      <c r="AF1173" s="8">
        <v>1500</v>
      </c>
      <c r="AG1173" s="8">
        <v>2333.3333333333335</v>
      </c>
      <c r="AH1173" s="8">
        <v>0.06</v>
      </c>
      <c r="AI1173" s="8">
        <v>1500</v>
      </c>
    </row>
    <row r="1174" spans="1:35" x14ac:dyDescent="0.25">
      <c r="A1174" s="8" t="s">
        <v>2128</v>
      </c>
      <c r="B1174" s="8" t="s">
        <v>27</v>
      </c>
      <c r="C1174" s="8" t="s">
        <v>27</v>
      </c>
      <c r="D1174" s="180" t="s">
        <v>5938</v>
      </c>
      <c r="E1174" s="8" t="s">
        <v>209</v>
      </c>
      <c r="F1174" s="8" t="s">
        <v>847</v>
      </c>
      <c r="G1174" s="8" t="s">
        <v>795</v>
      </c>
      <c r="H1174" s="116">
        <v>0</v>
      </c>
      <c r="I1174" s="8">
        <v>6006</v>
      </c>
      <c r="J1174" s="8">
        <v>6006</v>
      </c>
      <c r="K1174" s="8" t="s">
        <v>3851</v>
      </c>
      <c r="L1174" s="8">
        <v>29039753</v>
      </c>
      <c r="M1174" s="38">
        <v>45414</v>
      </c>
      <c r="N1174" s="8" t="s">
        <v>196</v>
      </c>
      <c r="O1174" s="8" t="s">
        <v>43</v>
      </c>
      <c r="P1174" s="8" t="s">
        <v>43</v>
      </c>
      <c r="Q1174" s="8">
        <v>0</v>
      </c>
      <c r="R1174" s="8">
        <v>252962</v>
      </c>
      <c r="S1174" s="8">
        <v>252962</v>
      </c>
      <c r="T1174" s="8">
        <v>9730</v>
      </c>
      <c r="U1174" s="8">
        <v>168</v>
      </c>
      <c r="V1174" s="8" t="s">
        <v>64</v>
      </c>
      <c r="W1174" s="8" t="s">
        <v>64</v>
      </c>
      <c r="X1174" s="8" t="s">
        <v>276</v>
      </c>
      <c r="Y1174" s="8" t="s">
        <v>670</v>
      </c>
      <c r="Z1174" s="8" t="s">
        <v>3862</v>
      </c>
      <c r="AA1174" s="8">
        <v>0.04</v>
      </c>
      <c r="AB1174" s="8" t="s">
        <v>552</v>
      </c>
      <c r="AC1174" s="8">
        <v>1.7000000000000001E-2</v>
      </c>
      <c r="AD1174" s="8">
        <v>10118.48</v>
      </c>
      <c r="AE1174" s="8">
        <v>1505.7261904761904</v>
      </c>
      <c r="AF1174" s="8">
        <v>4300.3540000000003</v>
      </c>
      <c r="AG1174" s="8">
        <v>5806.0801904761902</v>
      </c>
      <c r="AH1174" s="8">
        <v>0.03</v>
      </c>
      <c r="AI1174" s="8">
        <v>7588.86</v>
      </c>
    </row>
    <row r="1175" spans="1:35" x14ac:dyDescent="0.25">
      <c r="A1175" s="8" t="s">
        <v>2128</v>
      </c>
      <c r="B1175" s="8" t="s">
        <v>24</v>
      </c>
      <c r="C1175" s="8" t="s">
        <v>24</v>
      </c>
      <c r="D1175" s="8" t="s">
        <v>420</v>
      </c>
      <c r="E1175" s="8" t="s">
        <v>200</v>
      </c>
      <c r="F1175" s="8" t="s">
        <v>2001</v>
      </c>
      <c r="G1175" s="8" t="s">
        <v>2006</v>
      </c>
      <c r="H1175" s="116">
        <v>0</v>
      </c>
      <c r="I1175" s="8">
        <v>10239</v>
      </c>
      <c r="J1175" s="8">
        <v>10239</v>
      </c>
      <c r="K1175" s="8" t="s">
        <v>3852</v>
      </c>
      <c r="L1175" s="8">
        <v>29462016</v>
      </c>
      <c r="M1175" s="38">
        <v>45414</v>
      </c>
      <c r="N1175" s="8" t="s">
        <v>196</v>
      </c>
      <c r="O1175" s="8" t="s">
        <v>43</v>
      </c>
      <c r="P1175" s="8" t="s">
        <v>43</v>
      </c>
      <c r="Q1175" s="8">
        <v>0</v>
      </c>
      <c r="R1175" s="8">
        <v>380010</v>
      </c>
      <c r="S1175" s="8">
        <v>380010</v>
      </c>
      <c r="T1175" s="8">
        <v>352309</v>
      </c>
      <c r="U1175" s="8">
        <v>144</v>
      </c>
      <c r="V1175" s="8" t="s">
        <v>62</v>
      </c>
      <c r="W1175" s="8" t="s">
        <v>62</v>
      </c>
      <c r="X1175" s="8" t="s">
        <v>276</v>
      </c>
      <c r="Z1175" s="8" t="s">
        <v>3863</v>
      </c>
      <c r="AA1175" s="8">
        <v>0.03</v>
      </c>
      <c r="AB1175" s="8" t="s">
        <v>552</v>
      </c>
      <c r="AC1175" s="8">
        <v>1.7000000000000001E-2</v>
      </c>
      <c r="AD1175" s="8">
        <v>11400.3</v>
      </c>
      <c r="AE1175" s="8">
        <v>2638.9583333333335</v>
      </c>
      <c r="AF1175" s="8">
        <v>6460.17</v>
      </c>
      <c r="AG1175" s="8">
        <v>9099.128333333334</v>
      </c>
      <c r="AH1175" s="8">
        <v>0.06</v>
      </c>
      <c r="AI1175" s="8">
        <v>22800.6</v>
      </c>
    </row>
    <row r="1176" spans="1:35" x14ac:dyDescent="0.25">
      <c r="A1176" s="8" t="s">
        <v>2128</v>
      </c>
      <c r="B1176" s="8" t="s">
        <v>49</v>
      </c>
      <c r="C1176" s="8" t="s">
        <v>49</v>
      </c>
      <c r="D1176" s="8" t="s">
        <v>133</v>
      </c>
      <c r="E1176" s="8" t="s">
        <v>189</v>
      </c>
      <c r="F1176" s="8" t="s">
        <v>2839</v>
      </c>
      <c r="G1176" s="8" t="s">
        <v>3865</v>
      </c>
      <c r="H1176" s="116">
        <v>0</v>
      </c>
      <c r="I1176" s="8">
        <v>9666</v>
      </c>
      <c r="J1176" s="8">
        <v>9666</v>
      </c>
      <c r="K1176" s="8" t="s">
        <v>3853</v>
      </c>
      <c r="L1176" s="8">
        <v>13572582</v>
      </c>
      <c r="M1176" s="38">
        <v>45414</v>
      </c>
      <c r="N1176" s="8" t="s">
        <v>196</v>
      </c>
      <c r="O1176" s="8" t="s">
        <v>173</v>
      </c>
      <c r="P1176" s="8" t="s">
        <v>463</v>
      </c>
      <c r="Q1176" s="8">
        <v>0</v>
      </c>
      <c r="R1176" s="8">
        <v>320000</v>
      </c>
      <c r="S1176" s="8">
        <v>320000</v>
      </c>
      <c r="T1176" s="8">
        <v>302900</v>
      </c>
      <c r="U1176" s="8">
        <v>132</v>
      </c>
      <c r="V1176" s="8" t="s">
        <v>62</v>
      </c>
      <c r="W1176" s="8" t="s">
        <v>62</v>
      </c>
      <c r="X1176" s="8" t="s">
        <v>276</v>
      </c>
      <c r="Z1176" s="8" t="s">
        <v>3864</v>
      </c>
      <c r="AA1176" s="8">
        <v>0.03</v>
      </c>
      <c r="AB1176" s="8" t="s">
        <v>552</v>
      </c>
      <c r="AC1176" s="8">
        <v>2.1999999999999999E-2</v>
      </c>
      <c r="AD1176" s="8">
        <v>9600</v>
      </c>
      <c r="AE1176" s="8">
        <v>2424.242424242424</v>
      </c>
      <c r="AF1176" s="8">
        <v>7040</v>
      </c>
      <c r="AG1176" s="8">
        <v>9464.242424242424</v>
      </c>
      <c r="AH1176" s="8">
        <v>0.06</v>
      </c>
      <c r="AI1176" s="8">
        <v>19200</v>
      </c>
    </row>
    <row r="1177" spans="1:35" x14ac:dyDescent="0.25">
      <c r="A1177" s="8" t="s">
        <v>2128</v>
      </c>
      <c r="B1177" s="8" t="s">
        <v>20</v>
      </c>
      <c r="C1177" s="8" t="s">
        <v>20</v>
      </c>
      <c r="D1177" s="8" t="s">
        <v>420</v>
      </c>
      <c r="E1177" s="8" t="s">
        <v>3678</v>
      </c>
      <c r="F1177" s="8" t="s">
        <v>3854</v>
      </c>
      <c r="G1177" s="8" t="s">
        <v>3867</v>
      </c>
      <c r="H1177" s="116">
        <v>0</v>
      </c>
      <c r="I1177" s="8">
        <v>2296</v>
      </c>
      <c r="J1177" s="8">
        <v>2296</v>
      </c>
      <c r="K1177" s="8" t="s">
        <v>3855</v>
      </c>
      <c r="L1177" s="8">
        <v>21779813</v>
      </c>
      <c r="M1177" s="38">
        <v>45414</v>
      </c>
      <c r="N1177" s="8" t="s">
        <v>196</v>
      </c>
      <c r="O1177" s="8" t="s">
        <v>43</v>
      </c>
      <c r="P1177" s="8" t="s">
        <v>43</v>
      </c>
      <c r="Q1177" s="8">
        <v>0</v>
      </c>
      <c r="R1177" s="8">
        <v>50017</v>
      </c>
      <c r="S1177" s="8">
        <v>50017</v>
      </c>
      <c r="T1177" s="8">
        <v>46216</v>
      </c>
      <c r="U1177" s="8">
        <v>84</v>
      </c>
      <c r="V1177" s="8" t="s">
        <v>62</v>
      </c>
      <c r="W1177" s="8" t="s">
        <v>62</v>
      </c>
      <c r="X1177" s="8" t="s">
        <v>276</v>
      </c>
      <c r="Z1177" s="8" t="s">
        <v>3866</v>
      </c>
      <c r="AA1177" s="8">
        <v>0.03</v>
      </c>
      <c r="AB1177" s="8" t="s">
        <v>552</v>
      </c>
      <c r="AC1177" s="8">
        <v>0.03</v>
      </c>
      <c r="AD1177" s="8">
        <v>1500.51</v>
      </c>
      <c r="AE1177" s="8">
        <v>595.44047619047615</v>
      </c>
      <c r="AF1177" s="8">
        <v>1500.51</v>
      </c>
      <c r="AG1177" s="8">
        <v>2095.9504761904764</v>
      </c>
      <c r="AH1177" s="8">
        <v>0.06</v>
      </c>
      <c r="AI1177" s="8">
        <v>3001.02</v>
      </c>
    </row>
    <row r="1178" spans="1:35" x14ac:dyDescent="0.25">
      <c r="A1178" s="8" t="s">
        <v>2128</v>
      </c>
      <c r="B1178" s="8" t="s">
        <v>24</v>
      </c>
      <c r="C1178" s="8" t="s">
        <v>24</v>
      </c>
      <c r="D1178" s="8" t="s">
        <v>420</v>
      </c>
      <c r="E1178" s="8" t="s">
        <v>3679</v>
      </c>
      <c r="F1178" s="8" t="s">
        <v>3570</v>
      </c>
      <c r="G1178" s="8" t="s">
        <v>3587</v>
      </c>
      <c r="H1178" s="116">
        <v>0</v>
      </c>
      <c r="I1178" s="8">
        <v>2050</v>
      </c>
      <c r="J1178" s="8">
        <v>2050</v>
      </c>
      <c r="K1178" s="8" t="s">
        <v>3856</v>
      </c>
      <c r="L1178" s="8">
        <v>24993379</v>
      </c>
      <c r="M1178" s="38">
        <v>45414</v>
      </c>
      <c r="N1178" s="8" t="s">
        <v>196</v>
      </c>
      <c r="O1178" s="8" t="s">
        <v>43</v>
      </c>
      <c r="P1178" s="8" t="s">
        <v>43</v>
      </c>
      <c r="Q1178" s="8">
        <v>0</v>
      </c>
      <c r="R1178" s="8">
        <v>66487</v>
      </c>
      <c r="S1178" s="8">
        <v>66487</v>
      </c>
      <c r="T1178" s="8">
        <v>62062</v>
      </c>
      <c r="U1178" s="8">
        <v>120</v>
      </c>
      <c r="V1178" s="8" t="s">
        <v>62</v>
      </c>
      <c r="W1178" s="8" t="s">
        <v>62</v>
      </c>
      <c r="X1178" s="8" t="s">
        <v>276</v>
      </c>
      <c r="Z1178" s="8" t="s">
        <v>3868</v>
      </c>
      <c r="AA1178" s="8">
        <v>0.03</v>
      </c>
      <c r="AB1178" s="8" t="s">
        <v>552</v>
      </c>
      <c r="AC1178" s="8">
        <v>2.2499999999999999E-2</v>
      </c>
      <c r="AD1178" s="8">
        <v>1994.61</v>
      </c>
      <c r="AE1178" s="8">
        <v>554.05833333333328</v>
      </c>
      <c r="AF1178" s="8">
        <v>1495.9575</v>
      </c>
      <c r="AG1178" s="8">
        <v>2050.0158333333334</v>
      </c>
      <c r="AH1178" s="8">
        <v>0.06</v>
      </c>
      <c r="AI1178" s="8">
        <v>3989.22</v>
      </c>
    </row>
    <row r="1179" spans="1:35" x14ac:dyDescent="0.25">
      <c r="A1179" s="8" t="s">
        <v>2128</v>
      </c>
      <c r="B1179" s="8" t="s">
        <v>24</v>
      </c>
      <c r="C1179" s="8" t="s">
        <v>24</v>
      </c>
      <c r="D1179" s="8" t="s">
        <v>420</v>
      </c>
      <c r="E1179" s="8" t="s">
        <v>405</v>
      </c>
      <c r="F1179" s="8" t="s">
        <v>596</v>
      </c>
      <c r="G1179" s="8" t="s">
        <v>905</v>
      </c>
      <c r="H1179" s="116">
        <v>0</v>
      </c>
      <c r="I1179" s="8">
        <v>452</v>
      </c>
      <c r="J1179" s="8">
        <v>452</v>
      </c>
      <c r="K1179" s="8" t="s">
        <v>3877</v>
      </c>
      <c r="L1179" s="8">
        <v>22947553</v>
      </c>
      <c r="M1179" s="38">
        <v>45414</v>
      </c>
      <c r="N1179" s="8" t="s">
        <v>196</v>
      </c>
      <c r="O1179" s="8" t="s">
        <v>43</v>
      </c>
      <c r="P1179" s="8" t="s">
        <v>43</v>
      </c>
      <c r="Q1179" s="8">
        <v>0</v>
      </c>
      <c r="R1179" s="8">
        <v>10317</v>
      </c>
      <c r="S1179" s="8">
        <v>10317</v>
      </c>
      <c r="U1179" s="8">
        <v>72</v>
      </c>
      <c r="V1179" s="8" t="s">
        <v>62</v>
      </c>
      <c r="W1179" s="8" t="s">
        <v>62</v>
      </c>
      <c r="X1179" s="8" t="s">
        <v>276</v>
      </c>
      <c r="Z1179" s="8" t="s">
        <v>3878</v>
      </c>
      <c r="AA1179" s="8">
        <v>0.03</v>
      </c>
      <c r="AB1179" s="8" t="s">
        <v>552</v>
      </c>
      <c r="AC1179" s="8">
        <v>0.03</v>
      </c>
      <c r="AD1179" s="8">
        <v>309.51</v>
      </c>
      <c r="AE1179" s="8">
        <v>143.29166666666666</v>
      </c>
      <c r="AF1179" s="8">
        <v>309.51</v>
      </c>
      <c r="AG1179" s="8">
        <v>452.80166666666662</v>
      </c>
      <c r="AH1179" s="8">
        <v>0.06</v>
      </c>
      <c r="AI1179" s="8">
        <v>619.02</v>
      </c>
    </row>
    <row r="1180" spans="1:35" x14ac:dyDescent="0.25">
      <c r="A1180" s="8" t="s">
        <v>2128</v>
      </c>
      <c r="B1180" s="8" t="s">
        <v>24</v>
      </c>
      <c r="C1180" s="8" t="s">
        <v>24</v>
      </c>
      <c r="D1180" s="8" t="s">
        <v>420</v>
      </c>
      <c r="E1180" s="8" t="s">
        <v>3679</v>
      </c>
      <c r="F1180" s="8" t="s">
        <v>3123</v>
      </c>
      <c r="G1180" s="8" t="s">
        <v>3143</v>
      </c>
      <c r="H1180" s="116">
        <v>0</v>
      </c>
      <c r="I1180" s="8">
        <v>2200</v>
      </c>
      <c r="J1180" s="8">
        <v>2200</v>
      </c>
      <c r="K1180" s="8" t="s">
        <v>3879</v>
      </c>
      <c r="L1180" s="8">
        <v>23524904</v>
      </c>
      <c r="M1180" s="38">
        <v>45415</v>
      </c>
      <c r="N1180" s="8" t="s">
        <v>196</v>
      </c>
      <c r="O1180" s="8" t="s">
        <v>43</v>
      </c>
      <c r="P1180" s="8" t="s">
        <v>43</v>
      </c>
      <c r="Q1180" s="8">
        <v>0</v>
      </c>
      <c r="R1180" s="8">
        <v>82393</v>
      </c>
      <c r="S1180" s="8">
        <v>82393</v>
      </c>
      <c r="T1180" s="8">
        <v>76025</v>
      </c>
      <c r="U1180" s="8">
        <v>144</v>
      </c>
      <c r="V1180" s="8" t="s">
        <v>62</v>
      </c>
      <c r="W1180" s="8" t="s">
        <v>62</v>
      </c>
      <c r="X1180" s="8" t="s">
        <v>276</v>
      </c>
      <c r="Z1180" s="8" t="s">
        <v>3883</v>
      </c>
      <c r="AA1180" s="8">
        <v>0.03</v>
      </c>
      <c r="AB1180" s="8" t="s">
        <v>552</v>
      </c>
      <c r="AC1180" s="8">
        <v>0.02</v>
      </c>
      <c r="AD1180" s="8">
        <v>2471.79</v>
      </c>
      <c r="AE1180" s="8">
        <v>572.17361111111109</v>
      </c>
      <c r="AF1180" s="8">
        <v>1647.8600000000001</v>
      </c>
      <c r="AG1180" s="8">
        <v>2220.033611111111</v>
      </c>
      <c r="AH1180" s="8">
        <v>0.06</v>
      </c>
      <c r="AI1180" s="8">
        <v>4943.58</v>
      </c>
    </row>
    <row r="1181" spans="1:35" x14ac:dyDescent="0.25">
      <c r="A1181" s="8" t="s">
        <v>2128</v>
      </c>
      <c r="B1181" s="8" t="s">
        <v>39</v>
      </c>
      <c r="C1181" s="8" t="s">
        <v>39</v>
      </c>
      <c r="D1181" s="8" t="s">
        <v>167</v>
      </c>
      <c r="E1181" s="8" t="s">
        <v>405</v>
      </c>
      <c r="F1181" s="8" t="s">
        <v>3137</v>
      </c>
      <c r="G1181" s="8" t="s">
        <v>3162</v>
      </c>
      <c r="H1181" s="116">
        <v>0</v>
      </c>
      <c r="I1181" s="8">
        <v>1433</v>
      </c>
      <c r="J1181" s="8">
        <v>1433</v>
      </c>
      <c r="K1181" s="8" t="s">
        <v>3138</v>
      </c>
      <c r="L1181" s="8">
        <v>28545236</v>
      </c>
      <c r="M1181" s="38">
        <v>45415</v>
      </c>
      <c r="N1181" s="8" t="s">
        <v>196</v>
      </c>
      <c r="O1181" s="8" t="s">
        <v>43</v>
      </c>
      <c r="P1181" s="8" t="s">
        <v>43</v>
      </c>
      <c r="Q1181" s="8">
        <v>0</v>
      </c>
      <c r="R1181" s="8">
        <v>40000</v>
      </c>
      <c r="S1181" s="8">
        <v>40000</v>
      </c>
      <c r="T1181" s="8">
        <v>36900</v>
      </c>
      <c r="U1181" s="8">
        <v>120</v>
      </c>
      <c r="V1181" s="8" t="s">
        <v>62</v>
      </c>
      <c r="W1181" s="8" t="s">
        <v>62</v>
      </c>
      <c r="X1181" s="8" t="s">
        <v>276</v>
      </c>
      <c r="Z1181" s="8" t="s">
        <v>3884</v>
      </c>
      <c r="AA1181" s="8">
        <v>0.03</v>
      </c>
      <c r="AB1181" s="8" t="s">
        <v>552</v>
      </c>
      <c r="AC1181" s="8">
        <v>2.2499999999999999E-2</v>
      </c>
      <c r="AD1181" s="8">
        <v>1200</v>
      </c>
      <c r="AE1181" s="8">
        <v>333.33333333333331</v>
      </c>
      <c r="AF1181" s="8">
        <v>900</v>
      </c>
      <c r="AG1181" s="8">
        <v>1233.3333333333333</v>
      </c>
      <c r="AH1181" s="8">
        <v>0.06</v>
      </c>
      <c r="AI1181" s="8">
        <v>2400</v>
      </c>
    </row>
    <row r="1182" spans="1:35" x14ac:dyDescent="0.25">
      <c r="A1182" s="8" t="s">
        <v>2128</v>
      </c>
      <c r="B1182" s="8" t="s">
        <v>38</v>
      </c>
      <c r="C1182" s="8" t="s">
        <v>38</v>
      </c>
      <c r="D1182" s="8" t="s">
        <v>101</v>
      </c>
      <c r="E1182" s="8" t="s">
        <v>883</v>
      </c>
      <c r="F1182" s="8" t="s">
        <v>3880</v>
      </c>
      <c r="G1182" s="8" t="s">
        <v>3886</v>
      </c>
      <c r="H1182" s="116">
        <v>0</v>
      </c>
      <c r="I1182" s="8">
        <v>2000</v>
      </c>
      <c r="J1182" s="8">
        <v>2000</v>
      </c>
      <c r="K1182" s="8" t="s">
        <v>2784</v>
      </c>
      <c r="L1182" s="8">
        <v>24298362</v>
      </c>
      <c r="M1182" s="38">
        <v>45415</v>
      </c>
      <c r="N1182" s="8" t="s">
        <v>196</v>
      </c>
      <c r="O1182" s="8" t="s">
        <v>43</v>
      </c>
      <c r="P1182" s="8" t="s">
        <v>43</v>
      </c>
      <c r="Q1182" s="8">
        <v>0</v>
      </c>
      <c r="R1182" s="8">
        <v>58376</v>
      </c>
      <c r="S1182" s="8">
        <v>58376</v>
      </c>
      <c r="U1182" s="8">
        <v>120</v>
      </c>
      <c r="V1182" s="8" t="s">
        <v>62</v>
      </c>
      <c r="W1182" s="8" t="s">
        <v>62</v>
      </c>
      <c r="X1182" s="8" t="s">
        <v>276</v>
      </c>
      <c r="Z1182" s="8" t="s">
        <v>3885</v>
      </c>
      <c r="AA1182" s="8">
        <v>0.03</v>
      </c>
      <c r="AB1182" s="8" t="s">
        <v>552</v>
      </c>
      <c r="AC1182" s="8">
        <v>2.2499999999999999E-2</v>
      </c>
      <c r="AD1182" s="8">
        <v>1751.28</v>
      </c>
      <c r="AE1182" s="8">
        <v>486.46666666666664</v>
      </c>
      <c r="AF1182" s="8">
        <v>1313.46</v>
      </c>
      <c r="AG1182" s="8">
        <v>1799.9266666666667</v>
      </c>
      <c r="AH1182" s="8">
        <v>0.06</v>
      </c>
      <c r="AI1182" s="8">
        <v>3502.56</v>
      </c>
    </row>
    <row r="1183" spans="1:35" x14ac:dyDescent="0.25">
      <c r="A1183" s="8" t="s">
        <v>2128</v>
      </c>
      <c r="B1183" s="8" t="s">
        <v>184</v>
      </c>
      <c r="C1183" s="8" t="s">
        <v>184</v>
      </c>
      <c r="D1183" s="180" t="s">
        <v>101</v>
      </c>
      <c r="E1183" s="8" t="s">
        <v>212</v>
      </c>
      <c r="F1183" s="8" t="s">
        <v>804</v>
      </c>
      <c r="G1183" s="8" t="s">
        <v>568</v>
      </c>
      <c r="H1183" s="116">
        <v>0</v>
      </c>
      <c r="I1183" s="8">
        <v>12090</v>
      </c>
      <c r="J1183" s="8">
        <v>12090</v>
      </c>
      <c r="K1183" s="8" t="s">
        <v>3881</v>
      </c>
      <c r="L1183" s="8">
        <v>8946907</v>
      </c>
      <c r="M1183" s="38">
        <v>45415</v>
      </c>
      <c r="N1183" s="8" t="s">
        <v>196</v>
      </c>
      <c r="O1183" s="8" t="s">
        <v>43</v>
      </c>
      <c r="P1183" s="8" t="s">
        <v>43</v>
      </c>
      <c r="Q1183" s="8">
        <v>0</v>
      </c>
      <c r="R1183" s="8">
        <v>152870</v>
      </c>
      <c r="S1183" s="8">
        <v>152870</v>
      </c>
      <c r="T1183" s="8">
        <v>144126</v>
      </c>
      <c r="U1183" s="8">
        <v>36</v>
      </c>
      <c r="V1183" s="8" t="s">
        <v>62</v>
      </c>
      <c r="W1183" s="8" t="s">
        <v>62</v>
      </c>
      <c r="X1183" s="8" t="s">
        <v>276</v>
      </c>
      <c r="Z1183" s="8" t="s">
        <v>3887</v>
      </c>
      <c r="AA1183" s="8">
        <v>0.03</v>
      </c>
      <c r="AB1183" s="8" t="s">
        <v>552</v>
      </c>
      <c r="AC1183" s="8">
        <v>0.05</v>
      </c>
      <c r="AD1183" s="8">
        <v>4586.0999999999995</v>
      </c>
      <c r="AE1183" s="8">
        <v>4246.3888888888887</v>
      </c>
      <c r="AF1183" s="8">
        <v>7643.5</v>
      </c>
      <c r="AG1183" s="8">
        <v>11889.888888888889</v>
      </c>
      <c r="AH1183" s="8">
        <v>0.06</v>
      </c>
      <c r="AI1183" s="8">
        <v>9172.1999999999989</v>
      </c>
    </row>
    <row r="1184" spans="1:35" x14ac:dyDescent="0.25">
      <c r="A1184" s="8" t="s">
        <v>2128</v>
      </c>
      <c r="B1184" s="8" t="s">
        <v>241</v>
      </c>
      <c r="C1184" s="8" t="s">
        <v>241</v>
      </c>
      <c r="D1184" s="180" t="s">
        <v>101</v>
      </c>
      <c r="E1184" s="8" t="s">
        <v>489</v>
      </c>
      <c r="F1184" s="8" t="s">
        <v>836</v>
      </c>
      <c r="G1184" s="8" t="s">
        <v>605</v>
      </c>
      <c r="H1184" s="116">
        <v>0</v>
      </c>
      <c r="I1184" s="8">
        <v>5333</v>
      </c>
      <c r="J1184" s="8">
        <v>5333</v>
      </c>
      <c r="K1184" s="8" t="s">
        <v>3882</v>
      </c>
      <c r="L1184" s="8">
        <v>33043199</v>
      </c>
      <c r="M1184" s="38">
        <v>45415</v>
      </c>
      <c r="N1184" s="8" t="s">
        <v>196</v>
      </c>
      <c r="O1184" s="8" t="s">
        <v>173</v>
      </c>
      <c r="P1184" s="8" t="s">
        <v>463</v>
      </c>
      <c r="Q1184" s="8">
        <v>0</v>
      </c>
      <c r="R1184" s="8">
        <v>50000</v>
      </c>
      <c r="S1184" s="8">
        <v>50000</v>
      </c>
      <c r="T1184" s="8">
        <v>46400</v>
      </c>
      <c r="U1184" s="8">
        <v>24</v>
      </c>
      <c r="V1184" s="8" t="s">
        <v>62</v>
      </c>
      <c r="W1184" s="8" t="s">
        <v>62</v>
      </c>
      <c r="X1184" s="8" t="s">
        <v>276</v>
      </c>
      <c r="Z1184" s="8" t="s">
        <v>3888</v>
      </c>
      <c r="AA1184" s="8">
        <v>0.03</v>
      </c>
      <c r="AB1184" s="8" t="s">
        <v>552</v>
      </c>
      <c r="AC1184" s="8">
        <v>6.5000000000000002E-2</v>
      </c>
      <c r="AD1184" s="8">
        <v>1500</v>
      </c>
      <c r="AE1184" s="8">
        <v>2083.3333333333335</v>
      </c>
      <c r="AF1184" s="8">
        <v>3250</v>
      </c>
      <c r="AG1184" s="8">
        <v>5333.3333333333339</v>
      </c>
      <c r="AH1184" s="8">
        <v>0.06</v>
      </c>
      <c r="AI1184" s="8">
        <v>3000</v>
      </c>
    </row>
    <row r="1185" spans="1:35" x14ac:dyDescent="0.25">
      <c r="A1185" s="8" t="s">
        <v>2128</v>
      </c>
      <c r="B1185" s="8" t="s">
        <v>24</v>
      </c>
      <c r="C1185" s="8" t="s">
        <v>24</v>
      </c>
      <c r="D1185" s="8" t="s">
        <v>420</v>
      </c>
      <c r="E1185" s="8" t="s">
        <v>3679</v>
      </c>
      <c r="F1185" s="8" t="s">
        <v>3570</v>
      </c>
      <c r="G1185" s="8" t="s">
        <v>3587</v>
      </c>
      <c r="H1185" s="116">
        <v>0</v>
      </c>
      <c r="I1185" s="8">
        <v>3742</v>
      </c>
      <c r="J1185" s="8">
        <v>3742</v>
      </c>
      <c r="K1185" s="8" t="s">
        <v>3889</v>
      </c>
      <c r="L1185" s="8">
        <v>11857887</v>
      </c>
      <c r="M1185" s="38">
        <v>45415</v>
      </c>
      <c r="N1185" s="8" t="s">
        <v>196</v>
      </c>
      <c r="O1185" s="8" t="s">
        <v>148</v>
      </c>
      <c r="P1185" s="8" t="s">
        <v>287</v>
      </c>
      <c r="Q1185" s="8">
        <v>0</v>
      </c>
      <c r="R1185" s="8">
        <v>100000</v>
      </c>
      <c r="S1185" s="8">
        <v>100000</v>
      </c>
      <c r="U1185" s="8">
        <v>96</v>
      </c>
      <c r="V1185" s="8" t="s">
        <v>62</v>
      </c>
      <c r="W1185" s="8" t="s">
        <v>62</v>
      </c>
      <c r="X1185" s="8" t="s">
        <v>276</v>
      </c>
      <c r="Z1185" s="8" t="s">
        <v>3890</v>
      </c>
      <c r="AA1185" s="8">
        <v>0.03</v>
      </c>
      <c r="AB1185" s="8" t="s">
        <v>552</v>
      </c>
      <c r="AC1185" s="8">
        <v>2.7E-2</v>
      </c>
      <c r="AD1185" s="8">
        <v>3000</v>
      </c>
      <c r="AE1185" s="8">
        <v>1041.6666666666667</v>
      </c>
      <c r="AF1185" s="8">
        <v>2700</v>
      </c>
      <c r="AG1185" s="8">
        <v>3741.666666666667</v>
      </c>
      <c r="AH1185" s="8">
        <v>0.06</v>
      </c>
      <c r="AI1185" s="8">
        <v>6000</v>
      </c>
    </row>
    <row r="1186" spans="1:35" x14ac:dyDescent="0.25">
      <c r="A1186" s="8" t="s">
        <v>2128</v>
      </c>
      <c r="B1186" s="8" t="s">
        <v>184</v>
      </c>
      <c r="C1186" s="8" t="s">
        <v>184</v>
      </c>
      <c r="D1186" s="180" t="s">
        <v>101</v>
      </c>
      <c r="E1186" s="8" t="s">
        <v>405</v>
      </c>
      <c r="F1186" s="8" t="s">
        <v>1063</v>
      </c>
      <c r="G1186" s="8" t="s">
        <v>616</v>
      </c>
      <c r="H1186" s="116">
        <v>0</v>
      </c>
      <c r="I1186" s="8">
        <v>998</v>
      </c>
      <c r="J1186" s="8">
        <v>998</v>
      </c>
      <c r="K1186" s="8" t="s">
        <v>3891</v>
      </c>
      <c r="L1186" s="8">
        <v>29081125</v>
      </c>
      <c r="M1186" s="38">
        <v>45415</v>
      </c>
      <c r="N1186" s="8" t="s">
        <v>196</v>
      </c>
      <c r="O1186" s="8" t="s">
        <v>43</v>
      </c>
      <c r="P1186" s="8" t="s">
        <v>43</v>
      </c>
      <c r="Q1186" s="8">
        <v>0</v>
      </c>
      <c r="R1186" s="8">
        <v>30006</v>
      </c>
      <c r="S1186" s="8">
        <v>30006</v>
      </c>
      <c r="T1186" s="8">
        <v>27405</v>
      </c>
      <c r="U1186" s="8">
        <v>108</v>
      </c>
      <c r="V1186" s="8" t="s">
        <v>62</v>
      </c>
      <c r="W1186" s="8" t="s">
        <v>62</v>
      </c>
      <c r="X1186" s="8" t="s">
        <v>276</v>
      </c>
      <c r="Z1186" s="8" t="s">
        <v>3892</v>
      </c>
      <c r="AA1186" s="8">
        <v>0.03</v>
      </c>
      <c r="AB1186" s="8" t="s">
        <v>552</v>
      </c>
      <c r="AC1186" s="8">
        <v>2.4E-2</v>
      </c>
      <c r="AD1186" s="8">
        <v>900.18</v>
      </c>
      <c r="AE1186" s="8">
        <v>277.83333333333331</v>
      </c>
      <c r="AF1186" s="8">
        <v>720.14400000000001</v>
      </c>
      <c r="AG1186" s="8">
        <v>997.97733333333326</v>
      </c>
      <c r="AH1186" s="8">
        <v>0.06</v>
      </c>
      <c r="AI1186" s="8">
        <v>1800.36</v>
      </c>
    </row>
    <row r="1187" spans="1:35" x14ac:dyDescent="0.25">
      <c r="A1187" s="8" t="s">
        <v>2128</v>
      </c>
      <c r="B1187" s="8" t="s">
        <v>47</v>
      </c>
      <c r="C1187" s="8" t="s">
        <v>47</v>
      </c>
      <c r="D1187" s="8" t="s">
        <v>99</v>
      </c>
      <c r="E1187" s="8" t="s">
        <v>405</v>
      </c>
      <c r="F1187" s="8" t="s">
        <v>3893</v>
      </c>
      <c r="G1187" s="8" t="s">
        <v>2512</v>
      </c>
      <c r="H1187" s="116">
        <v>539</v>
      </c>
      <c r="I1187" s="8">
        <v>735</v>
      </c>
      <c r="J1187" s="8">
        <v>196</v>
      </c>
      <c r="K1187" s="8" t="s">
        <v>3894</v>
      </c>
      <c r="L1187" s="8">
        <v>23454904</v>
      </c>
      <c r="M1187" s="38">
        <v>45415</v>
      </c>
      <c r="N1187" s="8" t="s">
        <v>196</v>
      </c>
      <c r="O1187" s="8" t="s">
        <v>128</v>
      </c>
      <c r="P1187" s="8" t="s">
        <v>128</v>
      </c>
      <c r="Q1187" s="8">
        <v>8677.7800000000007</v>
      </c>
      <c r="R1187" s="8">
        <v>14304</v>
      </c>
      <c r="S1187" s="8">
        <v>5626.2199999999993</v>
      </c>
      <c r="T1187" s="8">
        <v>3811</v>
      </c>
      <c r="U1187" s="8">
        <v>96</v>
      </c>
      <c r="V1187" s="8" t="s">
        <v>63</v>
      </c>
      <c r="W1187" s="8" t="s">
        <v>63</v>
      </c>
      <c r="X1187" s="8" t="s">
        <v>277</v>
      </c>
      <c r="Z1187" s="8" t="s">
        <v>3895</v>
      </c>
      <c r="AA1187" s="8">
        <v>0.03</v>
      </c>
      <c r="AB1187" s="8" t="s">
        <v>552</v>
      </c>
      <c r="AC1187" s="8">
        <v>2.7E-2</v>
      </c>
      <c r="AD1187" s="8">
        <v>429.12</v>
      </c>
      <c r="AE1187" s="8">
        <v>149</v>
      </c>
      <c r="AF1187" s="8">
        <v>386.20799999999997</v>
      </c>
      <c r="AG1187" s="8">
        <v>535.20799999999997</v>
      </c>
      <c r="AH1187" s="8">
        <v>0.06</v>
      </c>
      <c r="AI1187" s="8">
        <v>337.57319999999993</v>
      </c>
    </row>
    <row r="1188" spans="1:35" x14ac:dyDescent="0.25">
      <c r="A1188" s="8" t="s">
        <v>2128</v>
      </c>
      <c r="B1188" s="8" t="s">
        <v>24</v>
      </c>
      <c r="C1188" s="8" t="s">
        <v>24</v>
      </c>
      <c r="D1188" s="8" t="s">
        <v>420</v>
      </c>
      <c r="E1188" s="8" t="s">
        <v>3679</v>
      </c>
      <c r="F1188" s="8" t="s">
        <v>3123</v>
      </c>
      <c r="G1188" s="8" t="s">
        <v>3143</v>
      </c>
      <c r="H1188" s="116">
        <v>0</v>
      </c>
      <c r="I1188" s="8">
        <v>533</v>
      </c>
      <c r="J1188" s="8">
        <v>533</v>
      </c>
      <c r="K1188" s="8" t="s">
        <v>3896</v>
      </c>
      <c r="L1188" s="8">
        <v>30610490</v>
      </c>
      <c r="M1188" s="38">
        <v>45416</v>
      </c>
      <c r="N1188" s="8" t="s">
        <v>196</v>
      </c>
      <c r="O1188" s="8" t="s">
        <v>43</v>
      </c>
      <c r="P1188" s="8" t="s">
        <v>43</v>
      </c>
      <c r="Q1188" s="8">
        <v>0</v>
      </c>
      <c r="R1188" s="8">
        <v>10000</v>
      </c>
      <c r="S1188" s="8">
        <v>10000</v>
      </c>
      <c r="T1188" s="8">
        <v>8900</v>
      </c>
      <c r="U1188" s="8">
        <v>48</v>
      </c>
      <c r="V1188" s="8" t="s">
        <v>62</v>
      </c>
      <c r="W1188" s="8" t="s">
        <v>62</v>
      </c>
      <c r="X1188" s="8" t="s">
        <v>276</v>
      </c>
      <c r="Z1188" s="8" t="s">
        <v>3897</v>
      </c>
      <c r="AA1188" s="8">
        <v>0.03</v>
      </c>
      <c r="AB1188" s="8" t="s">
        <v>552</v>
      </c>
      <c r="AC1188" s="8">
        <v>3.7499999999999999E-2</v>
      </c>
      <c r="AD1188" s="8">
        <v>300</v>
      </c>
      <c r="AE1188" s="8">
        <v>208.33333333333334</v>
      </c>
      <c r="AF1188" s="8">
        <v>375</v>
      </c>
      <c r="AG1188" s="8">
        <v>583.33333333333337</v>
      </c>
      <c r="AH1188" s="8">
        <v>0.06</v>
      </c>
      <c r="AI1188" s="8">
        <v>600</v>
      </c>
    </row>
    <row r="1189" spans="1:35" x14ac:dyDescent="0.25">
      <c r="A1189" s="8" t="s">
        <v>2128</v>
      </c>
      <c r="B1189" s="8" t="s">
        <v>49</v>
      </c>
      <c r="C1189" s="8" t="s">
        <v>49</v>
      </c>
      <c r="D1189" s="8" t="s">
        <v>133</v>
      </c>
      <c r="E1189" s="8" t="s">
        <v>931</v>
      </c>
      <c r="F1189" s="8" t="s">
        <v>3445</v>
      </c>
      <c r="G1189" s="8" t="s">
        <v>3450</v>
      </c>
      <c r="H1189" s="116">
        <v>0</v>
      </c>
      <c r="I1189" s="8">
        <v>7262</v>
      </c>
      <c r="J1189" s="8">
        <v>7262</v>
      </c>
      <c r="K1189" s="8" t="s">
        <v>3898</v>
      </c>
      <c r="L1189" s="8">
        <v>27343498</v>
      </c>
      <c r="M1189" s="38">
        <v>45418</v>
      </c>
      <c r="N1189" s="8" t="s">
        <v>210</v>
      </c>
      <c r="O1189" s="8" t="s">
        <v>43</v>
      </c>
      <c r="P1189" s="8" t="s">
        <v>43</v>
      </c>
      <c r="Q1189" s="8">
        <v>0</v>
      </c>
      <c r="R1189" s="8">
        <v>307685</v>
      </c>
      <c r="S1189" s="8">
        <v>307685</v>
      </c>
      <c r="T1189" s="8">
        <v>10366</v>
      </c>
      <c r="U1189" s="8">
        <v>168</v>
      </c>
      <c r="V1189" s="8" t="s">
        <v>64</v>
      </c>
      <c r="W1189" s="8" t="s">
        <v>64</v>
      </c>
      <c r="X1189" s="8" t="s">
        <v>276</v>
      </c>
      <c r="Y1189" s="8" t="s">
        <v>670</v>
      </c>
      <c r="Z1189" s="8" t="s">
        <v>3914</v>
      </c>
      <c r="AA1189" s="8">
        <v>0.04</v>
      </c>
      <c r="AB1189" s="8" t="s">
        <v>552</v>
      </c>
      <c r="AC1189" s="8">
        <v>1.7000000000000001E-2</v>
      </c>
      <c r="AD1189" s="8">
        <v>12307.4</v>
      </c>
      <c r="AE1189" s="8">
        <v>1831.4583333333333</v>
      </c>
      <c r="AF1189" s="8">
        <v>5230.6450000000004</v>
      </c>
      <c r="AG1189" s="8">
        <v>7062.1033333333335</v>
      </c>
      <c r="AH1189" s="8">
        <v>0.03</v>
      </c>
      <c r="AI1189" s="8">
        <v>9230.5499999999993</v>
      </c>
    </row>
    <row r="1190" spans="1:35" x14ac:dyDescent="0.25">
      <c r="A1190" s="8" t="s">
        <v>2128</v>
      </c>
      <c r="B1190" s="8" t="s">
        <v>49</v>
      </c>
      <c r="C1190" s="8" t="s">
        <v>49</v>
      </c>
      <c r="D1190" s="8" t="s">
        <v>133</v>
      </c>
      <c r="E1190" s="8" t="s">
        <v>3219</v>
      </c>
      <c r="F1190" s="8" t="s">
        <v>3220</v>
      </c>
      <c r="G1190" s="8" t="s">
        <v>3259</v>
      </c>
      <c r="H1190" s="116">
        <v>0</v>
      </c>
      <c r="I1190" s="8">
        <v>37800</v>
      </c>
      <c r="J1190" s="8">
        <v>37800</v>
      </c>
      <c r="K1190" s="8" t="s">
        <v>3899</v>
      </c>
      <c r="L1190" s="8">
        <v>32544463</v>
      </c>
      <c r="M1190" s="38">
        <v>45418</v>
      </c>
      <c r="N1190" s="8" t="s">
        <v>210</v>
      </c>
      <c r="O1190" s="8" t="s">
        <v>43</v>
      </c>
      <c r="P1190" s="8" t="s">
        <v>43</v>
      </c>
      <c r="Q1190" s="8">
        <v>0</v>
      </c>
      <c r="R1190" s="8">
        <v>1638201</v>
      </c>
      <c r="S1190" s="8">
        <v>1638201</v>
      </c>
      <c r="T1190" s="8">
        <v>275416</v>
      </c>
      <c r="U1190" s="8">
        <v>168</v>
      </c>
      <c r="V1190" s="8" t="s">
        <v>64</v>
      </c>
      <c r="W1190" s="8" t="s">
        <v>64</v>
      </c>
      <c r="X1190" s="8" t="s">
        <v>276</v>
      </c>
      <c r="Y1190" s="8" t="s">
        <v>115</v>
      </c>
      <c r="Z1190" s="8" t="s">
        <v>3915</v>
      </c>
      <c r="AA1190" s="8">
        <v>0.04</v>
      </c>
      <c r="AB1190" s="8" t="s">
        <v>552</v>
      </c>
      <c r="AC1190" s="8">
        <v>1.7000000000000001E-2</v>
      </c>
      <c r="AD1190" s="8">
        <v>65528.04</v>
      </c>
      <c r="AE1190" s="8">
        <v>9751.1964285714294</v>
      </c>
      <c r="AF1190" s="8">
        <v>27849.417000000001</v>
      </c>
      <c r="AG1190" s="8">
        <v>37600.613428571429</v>
      </c>
      <c r="AH1190" s="8">
        <v>0.03</v>
      </c>
      <c r="AI1190" s="8">
        <v>49146.03</v>
      </c>
    </row>
    <row r="1191" spans="1:35" x14ac:dyDescent="0.25">
      <c r="A1191" s="8" t="s">
        <v>2128</v>
      </c>
      <c r="B1191" s="8" t="s">
        <v>24</v>
      </c>
      <c r="C1191" s="8" t="s">
        <v>24</v>
      </c>
      <c r="D1191" s="8" t="s">
        <v>420</v>
      </c>
      <c r="E1191" s="8" t="s">
        <v>3679</v>
      </c>
      <c r="F1191" s="8" t="s">
        <v>3617</v>
      </c>
      <c r="G1191" s="8" t="s">
        <v>1415</v>
      </c>
      <c r="H1191" s="116">
        <v>0</v>
      </c>
      <c r="I1191" s="8">
        <v>4900</v>
      </c>
      <c r="J1191" s="8">
        <v>4900</v>
      </c>
      <c r="K1191" s="8" t="s">
        <v>3700</v>
      </c>
      <c r="L1191" s="8">
        <v>36582850</v>
      </c>
      <c r="M1191" s="38">
        <v>45418</v>
      </c>
      <c r="N1191" s="8" t="s">
        <v>210</v>
      </c>
      <c r="O1191" s="8" t="s">
        <v>43</v>
      </c>
      <c r="P1191" s="8" t="s">
        <v>43</v>
      </c>
      <c r="Q1191" s="8">
        <v>0</v>
      </c>
      <c r="R1191" s="8">
        <v>213489</v>
      </c>
      <c r="S1191" s="8">
        <v>213489</v>
      </c>
      <c r="T1191" s="8">
        <v>35356.660000000003</v>
      </c>
      <c r="U1191" s="8">
        <v>168</v>
      </c>
      <c r="V1191" s="8" t="s">
        <v>64</v>
      </c>
      <c r="W1191" s="8" t="s">
        <v>64</v>
      </c>
      <c r="X1191" s="8" t="s">
        <v>276</v>
      </c>
      <c r="Y1191" s="8" t="s">
        <v>115</v>
      </c>
      <c r="Z1191" s="8" t="s">
        <v>3916</v>
      </c>
      <c r="AA1191" s="8">
        <v>0.04</v>
      </c>
      <c r="AB1191" s="8" t="s">
        <v>552</v>
      </c>
      <c r="AC1191" s="8">
        <v>1.7000000000000001E-2</v>
      </c>
      <c r="AD1191" s="8">
        <v>8539.56</v>
      </c>
      <c r="AE1191" s="8">
        <v>1270.7678571428571</v>
      </c>
      <c r="AF1191" s="8">
        <v>3629.3130000000001</v>
      </c>
      <c r="AG1191" s="8">
        <v>4900.080857142857</v>
      </c>
      <c r="AH1191" s="8">
        <v>0.03</v>
      </c>
      <c r="AI1191" s="8">
        <v>6404.67</v>
      </c>
    </row>
    <row r="1192" spans="1:35" x14ac:dyDescent="0.25">
      <c r="A1192" s="8" t="s">
        <v>2128</v>
      </c>
      <c r="B1192" s="8" t="s">
        <v>241</v>
      </c>
      <c r="C1192" s="8" t="s">
        <v>241</v>
      </c>
      <c r="D1192" s="180" t="s">
        <v>101</v>
      </c>
      <c r="E1192" s="8" t="s">
        <v>489</v>
      </c>
      <c r="F1192" s="8" t="s">
        <v>836</v>
      </c>
      <c r="G1192" s="8" t="s">
        <v>605</v>
      </c>
      <c r="H1192" s="116">
        <v>2237</v>
      </c>
      <c r="I1192" s="8">
        <v>2796</v>
      </c>
      <c r="J1192" s="8">
        <v>559</v>
      </c>
      <c r="K1192" s="8" t="s">
        <v>3900</v>
      </c>
      <c r="L1192" s="8">
        <v>25886021</v>
      </c>
      <c r="M1192" s="38">
        <v>45418</v>
      </c>
      <c r="N1192" s="8" t="s">
        <v>210</v>
      </c>
      <c r="O1192" s="8" t="s">
        <v>43</v>
      </c>
      <c r="P1192" s="8" t="s">
        <v>43</v>
      </c>
      <c r="Q1192" s="8">
        <v>73409</v>
      </c>
      <c r="R1192" s="8">
        <v>113105</v>
      </c>
      <c r="S1192" s="8">
        <v>39696</v>
      </c>
      <c r="T1192" s="8">
        <v>31809</v>
      </c>
      <c r="U1192" s="8">
        <v>168</v>
      </c>
      <c r="V1192" s="8" t="s">
        <v>63</v>
      </c>
      <c r="W1192" s="8" t="s">
        <v>63</v>
      </c>
      <c r="X1192" s="8" t="s">
        <v>277</v>
      </c>
      <c r="Z1192" s="8" t="s">
        <v>3917</v>
      </c>
      <c r="AA1192" s="8">
        <v>0.04</v>
      </c>
      <c r="AB1192" s="8" t="s">
        <v>552</v>
      </c>
      <c r="AC1192" s="8">
        <v>1.7000000000000001E-2</v>
      </c>
      <c r="AD1192" s="8">
        <v>4524.2</v>
      </c>
      <c r="AE1192" s="8">
        <v>673.24404761904759</v>
      </c>
      <c r="AF1192" s="8">
        <v>1922.7850000000001</v>
      </c>
      <c r="AG1192" s="8">
        <v>2596.0290476190476</v>
      </c>
      <c r="AH1192" s="8">
        <v>0.03</v>
      </c>
      <c r="AI1192" s="8">
        <v>1190.8799999999999</v>
      </c>
    </row>
    <row r="1193" spans="1:35" x14ac:dyDescent="0.25">
      <c r="A1193" s="8" t="s">
        <v>2128</v>
      </c>
      <c r="B1193" s="8" t="s">
        <v>49</v>
      </c>
      <c r="C1193" s="8" t="s">
        <v>49</v>
      </c>
      <c r="D1193" s="8" t="s">
        <v>133</v>
      </c>
      <c r="E1193" s="8" t="s">
        <v>458</v>
      </c>
      <c r="F1193" s="8" t="s">
        <v>1418</v>
      </c>
      <c r="G1193" s="8" t="s">
        <v>1423</v>
      </c>
      <c r="H1193" s="116">
        <v>0</v>
      </c>
      <c r="I1193" s="8">
        <v>4790</v>
      </c>
      <c r="J1193" s="8">
        <v>4790</v>
      </c>
      <c r="K1193" s="8" t="s">
        <v>3901</v>
      </c>
      <c r="L1193" s="8">
        <v>24239212</v>
      </c>
      <c r="M1193" s="38">
        <v>45418</v>
      </c>
      <c r="N1193" s="8" t="s">
        <v>210</v>
      </c>
      <c r="O1193" s="8" t="s">
        <v>173</v>
      </c>
      <c r="P1193" s="8" t="s">
        <v>464</v>
      </c>
      <c r="Q1193" s="8">
        <v>0</v>
      </c>
      <c r="R1193" s="8">
        <v>200000</v>
      </c>
      <c r="S1193" s="8">
        <v>200000</v>
      </c>
      <c r="T1193" s="8">
        <v>186900</v>
      </c>
      <c r="U1193" s="8">
        <v>168</v>
      </c>
      <c r="V1193" s="8" t="s">
        <v>62</v>
      </c>
      <c r="W1193" s="8" t="s">
        <v>62</v>
      </c>
      <c r="X1193" s="8" t="s">
        <v>276</v>
      </c>
      <c r="Z1193" s="8" t="s">
        <v>3918</v>
      </c>
      <c r="AA1193" s="8">
        <v>0.04</v>
      </c>
      <c r="AB1193" s="8" t="s">
        <v>552</v>
      </c>
      <c r="AC1193" s="8">
        <v>1.7000000000000001E-2</v>
      </c>
      <c r="AD1193" s="8">
        <v>8000</v>
      </c>
      <c r="AE1193" s="8">
        <v>1190.4761904761904</v>
      </c>
      <c r="AF1193" s="8">
        <v>3400.0000000000005</v>
      </c>
      <c r="AG1193" s="8">
        <v>4590.4761904761908</v>
      </c>
      <c r="AH1193" s="8">
        <v>0.03</v>
      </c>
      <c r="AI1193" s="8">
        <v>6000</v>
      </c>
    </row>
    <row r="1194" spans="1:35" x14ac:dyDescent="0.25">
      <c r="A1194" s="8" t="s">
        <v>2128</v>
      </c>
      <c r="B1194" s="8" t="s">
        <v>39</v>
      </c>
      <c r="C1194" s="8" t="s">
        <v>39</v>
      </c>
      <c r="D1194" s="8" t="s">
        <v>167</v>
      </c>
      <c r="E1194" s="8" t="s">
        <v>451</v>
      </c>
      <c r="F1194" s="8" t="s">
        <v>859</v>
      </c>
      <c r="G1194" s="8" t="s">
        <v>584</v>
      </c>
      <c r="H1194" s="116">
        <v>0</v>
      </c>
      <c r="I1194" s="8">
        <v>2333</v>
      </c>
      <c r="J1194" s="8">
        <v>2333</v>
      </c>
      <c r="K1194" s="8" t="s">
        <v>3902</v>
      </c>
      <c r="L1194" s="8">
        <v>24068208</v>
      </c>
      <c r="M1194" s="38">
        <v>45418</v>
      </c>
      <c r="N1194" s="8" t="s">
        <v>210</v>
      </c>
      <c r="O1194" s="8" t="s">
        <v>43</v>
      </c>
      <c r="P1194" s="8" t="s">
        <v>43</v>
      </c>
      <c r="Q1194" s="8">
        <v>0</v>
      </c>
      <c r="R1194" s="8">
        <v>20000</v>
      </c>
      <c r="S1194" s="8">
        <v>20000</v>
      </c>
      <c r="T1194" s="8">
        <v>17900</v>
      </c>
      <c r="U1194" s="8">
        <v>24</v>
      </c>
      <c r="V1194" s="8" t="s">
        <v>62</v>
      </c>
      <c r="W1194" s="8" t="s">
        <v>62</v>
      </c>
      <c r="X1194" s="8" t="s">
        <v>276</v>
      </c>
      <c r="Z1194" s="8" t="s">
        <v>3919</v>
      </c>
      <c r="AA1194" s="8">
        <v>0.03</v>
      </c>
      <c r="AB1194" s="8" t="s">
        <v>552</v>
      </c>
      <c r="AC1194" s="8">
        <v>6.5000000000000002E-2</v>
      </c>
      <c r="AD1194" s="8">
        <v>600</v>
      </c>
      <c r="AE1194" s="8">
        <v>833.33333333333337</v>
      </c>
      <c r="AF1194" s="8">
        <v>1300</v>
      </c>
      <c r="AG1194" s="8">
        <v>2133.3333333333335</v>
      </c>
      <c r="AH1194" s="8">
        <v>0.06</v>
      </c>
      <c r="AI1194" s="8">
        <v>1200</v>
      </c>
    </row>
    <row r="1195" spans="1:35" x14ac:dyDescent="0.25">
      <c r="A1195" s="8" t="s">
        <v>2128</v>
      </c>
      <c r="B1195" s="8" t="s">
        <v>241</v>
      </c>
      <c r="C1195" s="8" t="s">
        <v>241</v>
      </c>
      <c r="D1195" s="180" t="s">
        <v>101</v>
      </c>
      <c r="E1195" s="8" t="s">
        <v>3680</v>
      </c>
      <c r="F1195" s="8" t="s">
        <v>3903</v>
      </c>
      <c r="G1195" s="8" t="s">
        <v>3921</v>
      </c>
      <c r="H1195" s="116">
        <v>0</v>
      </c>
      <c r="I1195" s="8">
        <v>561</v>
      </c>
      <c r="J1195" s="8">
        <v>561</v>
      </c>
      <c r="K1195" s="8" t="s">
        <v>3904</v>
      </c>
      <c r="L1195" s="8">
        <v>13716361</v>
      </c>
      <c r="M1195" s="38">
        <v>45418</v>
      </c>
      <c r="N1195" s="8" t="s">
        <v>210</v>
      </c>
      <c r="O1195" s="8" t="s">
        <v>43</v>
      </c>
      <c r="P1195" s="8" t="s">
        <v>43</v>
      </c>
      <c r="Q1195" s="8">
        <v>0</v>
      </c>
      <c r="R1195" s="8">
        <v>15000</v>
      </c>
      <c r="S1195" s="8">
        <v>15000</v>
      </c>
      <c r="T1195" s="8">
        <v>13150</v>
      </c>
      <c r="U1195" s="8">
        <v>96</v>
      </c>
      <c r="V1195" s="8" t="s">
        <v>62</v>
      </c>
      <c r="W1195" s="8" t="s">
        <v>62</v>
      </c>
      <c r="X1195" s="8" t="s">
        <v>276</v>
      </c>
      <c r="Z1195" s="8" t="s">
        <v>3920</v>
      </c>
      <c r="AA1195" s="8">
        <v>0.03</v>
      </c>
      <c r="AB1195" s="8" t="s">
        <v>552</v>
      </c>
      <c r="AC1195" s="8">
        <v>2.7E-2</v>
      </c>
      <c r="AD1195" s="8">
        <v>450</v>
      </c>
      <c r="AE1195" s="8">
        <v>156.25</v>
      </c>
      <c r="AF1195" s="8">
        <v>405</v>
      </c>
      <c r="AG1195" s="8">
        <v>561.25</v>
      </c>
      <c r="AH1195" s="8">
        <v>0.06</v>
      </c>
      <c r="AI1195" s="8">
        <v>900</v>
      </c>
    </row>
    <row r="1196" spans="1:35" x14ac:dyDescent="0.25">
      <c r="A1196" s="8" t="s">
        <v>2128</v>
      </c>
      <c r="B1196" s="8" t="s">
        <v>44</v>
      </c>
      <c r="C1196" s="8" t="s">
        <v>37</v>
      </c>
      <c r="D1196" s="8" t="s">
        <v>99</v>
      </c>
      <c r="E1196" s="8" t="s">
        <v>459</v>
      </c>
      <c r="F1196" s="8" t="s">
        <v>3423</v>
      </c>
      <c r="G1196" s="8" t="s">
        <v>3428</v>
      </c>
      <c r="H1196" s="116">
        <v>0</v>
      </c>
      <c r="I1196" s="8">
        <v>540</v>
      </c>
      <c r="J1196" s="8">
        <v>540</v>
      </c>
      <c r="K1196" s="8" t="s">
        <v>3905</v>
      </c>
      <c r="L1196" s="8">
        <v>22748606</v>
      </c>
      <c r="M1196" s="38">
        <v>45418</v>
      </c>
      <c r="N1196" s="8" t="s">
        <v>210</v>
      </c>
      <c r="O1196" s="8" t="s">
        <v>21</v>
      </c>
      <c r="P1196" s="8" t="s">
        <v>21</v>
      </c>
      <c r="Q1196" s="8">
        <v>0</v>
      </c>
      <c r="R1196" s="8">
        <v>3187</v>
      </c>
      <c r="S1196" s="8">
        <v>3187</v>
      </c>
      <c r="U1196" s="8">
        <v>24</v>
      </c>
      <c r="V1196" s="8" t="s">
        <v>62</v>
      </c>
      <c r="W1196" s="8" t="s">
        <v>62</v>
      </c>
      <c r="X1196" s="8" t="s">
        <v>276</v>
      </c>
      <c r="Z1196" s="8" t="s">
        <v>3922</v>
      </c>
      <c r="AA1196" s="8">
        <v>0.03</v>
      </c>
      <c r="AB1196" s="8" t="s">
        <v>552</v>
      </c>
      <c r="AC1196" s="8">
        <v>6.5000000000000002E-2</v>
      </c>
      <c r="AD1196" s="8">
        <v>95.61</v>
      </c>
      <c r="AE1196" s="8">
        <v>132.79166666666666</v>
      </c>
      <c r="AF1196" s="8">
        <v>207.155</v>
      </c>
      <c r="AG1196" s="8">
        <v>339.94666666666666</v>
      </c>
      <c r="AH1196" s="8">
        <v>0.06</v>
      </c>
      <c r="AI1196" s="8">
        <v>191.22</v>
      </c>
    </row>
    <row r="1197" spans="1:35" x14ac:dyDescent="0.25">
      <c r="A1197" s="8" t="s">
        <v>2128</v>
      </c>
      <c r="B1197" s="8" t="s">
        <v>49</v>
      </c>
      <c r="C1197" s="8" t="s">
        <v>49</v>
      </c>
      <c r="D1197" s="8" t="s">
        <v>133</v>
      </c>
      <c r="E1197" s="8" t="s">
        <v>929</v>
      </c>
      <c r="F1197" s="8" t="s">
        <v>3080</v>
      </c>
      <c r="G1197" s="8" t="s">
        <v>3081</v>
      </c>
      <c r="H1197" s="116">
        <v>0</v>
      </c>
      <c r="I1197" s="8">
        <v>1537</v>
      </c>
      <c r="J1197" s="8">
        <v>1537</v>
      </c>
      <c r="K1197" s="8" t="s">
        <v>3906</v>
      </c>
      <c r="L1197" s="8">
        <v>28101037</v>
      </c>
      <c r="M1197" s="38">
        <v>45418</v>
      </c>
      <c r="N1197" s="8" t="s">
        <v>210</v>
      </c>
      <c r="O1197" s="8" t="s">
        <v>173</v>
      </c>
      <c r="P1197" s="8" t="s">
        <v>463</v>
      </c>
      <c r="Q1197" s="8">
        <v>0</v>
      </c>
      <c r="R1197" s="8">
        <v>43362</v>
      </c>
      <c r="S1197" s="8">
        <v>43362</v>
      </c>
      <c r="T1197" s="8">
        <v>40093</v>
      </c>
      <c r="U1197" s="8">
        <v>120</v>
      </c>
      <c r="V1197" s="8" t="s">
        <v>62</v>
      </c>
      <c r="W1197" s="8" t="s">
        <v>62</v>
      </c>
      <c r="X1197" s="8" t="s">
        <v>276</v>
      </c>
      <c r="Z1197" s="8" t="s">
        <v>3923</v>
      </c>
      <c r="AA1197" s="8">
        <v>0.03</v>
      </c>
      <c r="AB1197" s="8" t="s">
        <v>552</v>
      </c>
      <c r="AC1197" s="8">
        <v>2.2499999999999999E-2</v>
      </c>
      <c r="AD1197" s="8">
        <v>1300.8599999999999</v>
      </c>
      <c r="AE1197" s="8">
        <v>361.35</v>
      </c>
      <c r="AF1197" s="8">
        <v>975.64499999999998</v>
      </c>
      <c r="AG1197" s="8">
        <v>1336.9949999999999</v>
      </c>
      <c r="AH1197" s="8">
        <v>0.06</v>
      </c>
      <c r="AI1197" s="8">
        <v>2601.7199999999998</v>
      </c>
    </row>
    <row r="1198" spans="1:35" x14ac:dyDescent="0.25">
      <c r="A1198" s="8" t="s">
        <v>2128</v>
      </c>
      <c r="B1198" s="8" t="s">
        <v>23</v>
      </c>
      <c r="C1198" s="8" t="s">
        <v>23</v>
      </c>
      <c r="D1198" s="180" t="s">
        <v>5937</v>
      </c>
      <c r="E1198" s="8" t="s">
        <v>447</v>
      </c>
      <c r="F1198" s="8" t="s">
        <v>586</v>
      </c>
      <c r="G1198" s="8" t="s">
        <v>591</v>
      </c>
      <c r="H1198" s="116">
        <v>0</v>
      </c>
      <c r="I1198" s="8">
        <v>2000</v>
      </c>
      <c r="J1198" s="8">
        <v>2000</v>
      </c>
      <c r="K1198" s="8" t="s">
        <v>3940</v>
      </c>
      <c r="L1198" s="8">
        <v>7060950</v>
      </c>
      <c r="M1198" s="38">
        <v>45418</v>
      </c>
      <c r="N1198" s="8" t="s">
        <v>210</v>
      </c>
      <c r="O1198" s="8" t="s">
        <v>148</v>
      </c>
      <c r="P1198" s="8" t="s">
        <v>329</v>
      </c>
      <c r="Q1198" s="8">
        <v>0</v>
      </c>
      <c r="R1198" s="8">
        <v>23142</v>
      </c>
      <c r="S1198" s="8">
        <v>23142</v>
      </c>
      <c r="T1198" s="8">
        <v>20884</v>
      </c>
      <c r="U1198" s="8">
        <v>36</v>
      </c>
      <c r="V1198" s="8" t="s">
        <v>62</v>
      </c>
      <c r="W1198" s="8" t="s">
        <v>62</v>
      </c>
      <c r="X1198" s="8" t="s">
        <v>276</v>
      </c>
      <c r="Z1198" s="8" t="s">
        <v>3943</v>
      </c>
      <c r="AA1198" s="8">
        <v>0.03</v>
      </c>
      <c r="AB1198" s="8" t="s">
        <v>552</v>
      </c>
      <c r="AC1198" s="8">
        <v>0.05</v>
      </c>
      <c r="AD1198" s="8">
        <v>694.26</v>
      </c>
      <c r="AE1198" s="8">
        <v>642.83333333333337</v>
      </c>
      <c r="AF1198" s="8">
        <v>1157.1000000000001</v>
      </c>
      <c r="AG1198" s="8">
        <v>1799.9333333333334</v>
      </c>
      <c r="AH1198" s="8">
        <v>0.06</v>
      </c>
      <c r="AI1198" s="8">
        <v>1388.52</v>
      </c>
    </row>
    <row r="1199" spans="1:35" x14ac:dyDescent="0.25">
      <c r="A1199" s="8" t="s">
        <v>2128</v>
      </c>
      <c r="B1199" s="8" t="s">
        <v>27</v>
      </c>
      <c r="C1199" s="8" t="s">
        <v>27</v>
      </c>
      <c r="D1199" s="180" t="s">
        <v>5938</v>
      </c>
      <c r="E1199" s="8" t="s">
        <v>209</v>
      </c>
      <c r="F1199" s="8" t="s">
        <v>564</v>
      </c>
      <c r="G1199" s="8" t="s">
        <v>565</v>
      </c>
      <c r="H1199" s="116">
        <v>0</v>
      </c>
      <c r="I1199" s="8">
        <v>980</v>
      </c>
      <c r="J1199" s="8">
        <v>980</v>
      </c>
      <c r="K1199" s="8" t="s">
        <v>3785</v>
      </c>
      <c r="L1199" s="8">
        <v>35606360</v>
      </c>
      <c r="M1199" s="38">
        <v>45418</v>
      </c>
      <c r="N1199" s="8" t="s">
        <v>210</v>
      </c>
      <c r="O1199" s="8" t="s">
        <v>21</v>
      </c>
      <c r="P1199" s="8" t="s">
        <v>21</v>
      </c>
      <c r="Q1199" s="8">
        <v>0</v>
      </c>
      <c r="R1199" s="8">
        <v>23452</v>
      </c>
      <c r="S1199" s="8">
        <v>23452</v>
      </c>
      <c r="T1199" s="8">
        <v>21179</v>
      </c>
      <c r="U1199" s="8">
        <v>108</v>
      </c>
      <c r="V1199" s="8" t="s">
        <v>62</v>
      </c>
      <c r="W1199" s="8" t="s">
        <v>62</v>
      </c>
      <c r="X1199" s="8" t="s">
        <v>276</v>
      </c>
      <c r="Z1199" s="8" t="s">
        <v>3944</v>
      </c>
      <c r="AA1199" s="8">
        <v>0.03</v>
      </c>
      <c r="AB1199" s="8" t="s">
        <v>552</v>
      </c>
      <c r="AC1199" s="8">
        <v>2.4E-2</v>
      </c>
      <c r="AD1199" s="8">
        <v>703.56</v>
      </c>
      <c r="AE1199" s="8">
        <v>217.14814814814815</v>
      </c>
      <c r="AF1199" s="8">
        <v>562.84799999999996</v>
      </c>
      <c r="AG1199" s="8">
        <v>779.99614814814811</v>
      </c>
      <c r="AH1199" s="8">
        <v>0.06</v>
      </c>
      <c r="AI1199" s="8">
        <v>1407.12</v>
      </c>
    </row>
    <row r="1200" spans="1:35" x14ac:dyDescent="0.25">
      <c r="A1200" s="8" t="s">
        <v>2128</v>
      </c>
      <c r="B1200" s="8" t="s">
        <v>38</v>
      </c>
      <c r="C1200" s="8" t="s">
        <v>38</v>
      </c>
      <c r="D1200" s="8" t="s">
        <v>101</v>
      </c>
      <c r="E1200" s="8" t="s">
        <v>405</v>
      </c>
      <c r="F1200" s="8" t="s">
        <v>3848</v>
      </c>
      <c r="G1200" s="8" t="s">
        <v>3859</v>
      </c>
      <c r="H1200" s="116">
        <v>0</v>
      </c>
      <c r="I1200" s="8">
        <v>2425</v>
      </c>
      <c r="J1200" s="8">
        <v>2425</v>
      </c>
      <c r="K1200" s="8" t="s">
        <v>3941</v>
      </c>
      <c r="L1200" s="8">
        <v>29395718</v>
      </c>
      <c r="M1200" s="38">
        <v>45418</v>
      </c>
      <c r="N1200" s="8" t="s">
        <v>210</v>
      </c>
      <c r="O1200" s="8" t="s">
        <v>148</v>
      </c>
      <c r="P1200" s="8" t="s">
        <v>258</v>
      </c>
      <c r="Q1200" s="8">
        <v>0</v>
      </c>
      <c r="R1200" s="8">
        <v>90000</v>
      </c>
      <c r="S1200" s="8">
        <v>90000</v>
      </c>
      <c r="T1200" s="8">
        <v>84400</v>
      </c>
      <c r="U1200" s="8">
        <v>144</v>
      </c>
      <c r="V1200" s="8" t="s">
        <v>62</v>
      </c>
      <c r="W1200" s="8" t="s">
        <v>62</v>
      </c>
      <c r="X1200" s="8" t="s">
        <v>276</v>
      </c>
      <c r="Z1200" s="8" t="s">
        <v>3945</v>
      </c>
      <c r="AA1200" s="8">
        <v>0.03</v>
      </c>
      <c r="AB1200" s="8" t="s">
        <v>552</v>
      </c>
      <c r="AC1200" s="8">
        <v>0.02</v>
      </c>
      <c r="AD1200" s="8">
        <v>2700</v>
      </c>
      <c r="AE1200" s="8">
        <v>625</v>
      </c>
      <c r="AF1200" s="8">
        <v>1800</v>
      </c>
      <c r="AG1200" s="8">
        <v>2425</v>
      </c>
      <c r="AH1200" s="8">
        <v>0.06</v>
      </c>
      <c r="AI1200" s="8">
        <v>5400</v>
      </c>
    </row>
    <row r="1201" spans="1:35" x14ac:dyDescent="0.25">
      <c r="A1201" s="8" t="s">
        <v>2128</v>
      </c>
      <c r="B1201" s="8" t="s">
        <v>24</v>
      </c>
      <c r="C1201" s="8" t="s">
        <v>24</v>
      </c>
      <c r="D1201" s="8" t="s">
        <v>420</v>
      </c>
      <c r="E1201" s="8" t="s">
        <v>200</v>
      </c>
      <c r="F1201" s="8" t="s">
        <v>827</v>
      </c>
      <c r="G1201" s="8" t="s">
        <v>1656</v>
      </c>
      <c r="H1201" s="116">
        <v>0</v>
      </c>
      <c r="I1201" s="8">
        <v>3200</v>
      </c>
      <c r="J1201" s="8">
        <v>3200</v>
      </c>
      <c r="K1201" s="8" t="s">
        <v>3942</v>
      </c>
      <c r="L1201" s="8">
        <v>23233323</v>
      </c>
      <c r="M1201" s="38">
        <v>45418</v>
      </c>
      <c r="N1201" s="8" t="s">
        <v>210</v>
      </c>
      <c r="O1201" s="8" t="s">
        <v>148</v>
      </c>
      <c r="P1201" s="8" t="s">
        <v>287</v>
      </c>
      <c r="Q1201" s="8">
        <v>0</v>
      </c>
      <c r="R1201" s="8">
        <v>111342</v>
      </c>
      <c r="S1201" s="8">
        <v>111342</v>
      </c>
      <c r="T1201" s="8">
        <v>102448</v>
      </c>
      <c r="U1201" s="8">
        <v>144</v>
      </c>
      <c r="V1201" s="8" t="s">
        <v>62</v>
      </c>
      <c r="W1201" s="8" t="s">
        <v>62</v>
      </c>
      <c r="X1201" s="8" t="s">
        <v>276</v>
      </c>
      <c r="Z1201" s="8" t="s">
        <v>3946</v>
      </c>
      <c r="AA1201" s="8">
        <v>0.03</v>
      </c>
      <c r="AB1201" s="8" t="s">
        <v>552</v>
      </c>
      <c r="AC1201" s="8">
        <v>0.02</v>
      </c>
      <c r="AD1201" s="8">
        <v>3340.2599999999998</v>
      </c>
      <c r="AE1201" s="8">
        <v>773.20833333333337</v>
      </c>
      <c r="AF1201" s="8">
        <v>2226.84</v>
      </c>
      <c r="AG1201" s="8">
        <v>3000.0483333333336</v>
      </c>
      <c r="AH1201" s="8">
        <v>0.06</v>
      </c>
      <c r="AI1201" s="8">
        <v>6680.5199999999995</v>
      </c>
    </row>
    <row r="1202" spans="1:35" x14ac:dyDescent="0.25">
      <c r="A1202" s="8" t="s">
        <v>2128</v>
      </c>
      <c r="B1202" s="8" t="s">
        <v>29</v>
      </c>
      <c r="C1202" s="8" t="s">
        <v>29</v>
      </c>
      <c r="D1202" s="8" t="s">
        <v>168</v>
      </c>
      <c r="E1202" s="8" t="s">
        <v>454</v>
      </c>
      <c r="F1202" s="8" t="s">
        <v>845</v>
      </c>
      <c r="G1202" s="8" t="s">
        <v>592</v>
      </c>
      <c r="H1202" s="116">
        <v>10185</v>
      </c>
      <c r="I1202" s="8">
        <v>9408</v>
      </c>
      <c r="J1202" s="8">
        <v>-777</v>
      </c>
      <c r="K1202" s="8" t="s">
        <v>3947</v>
      </c>
      <c r="L1202" s="8">
        <v>22014742</v>
      </c>
      <c r="M1202" s="38">
        <v>45419</v>
      </c>
      <c r="N1202" s="8" t="s">
        <v>210</v>
      </c>
      <c r="O1202" s="8" t="s">
        <v>21</v>
      </c>
      <c r="P1202" s="8" t="s">
        <v>21</v>
      </c>
      <c r="Q1202" s="8">
        <v>362961.21</v>
      </c>
      <c r="R1202" s="8">
        <v>409898</v>
      </c>
      <c r="S1202" s="8">
        <v>46936.789999999979</v>
      </c>
      <c r="T1202" s="8">
        <v>21243</v>
      </c>
      <c r="U1202" s="8">
        <v>168</v>
      </c>
      <c r="V1202" s="8" t="s">
        <v>63</v>
      </c>
      <c r="W1202" s="8" t="s">
        <v>63</v>
      </c>
      <c r="X1202" s="8" t="s">
        <v>277</v>
      </c>
      <c r="Z1202" s="8" t="s">
        <v>3954</v>
      </c>
      <c r="AA1202" s="8">
        <v>0.04</v>
      </c>
      <c r="AB1202" s="8" t="s">
        <v>552</v>
      </c>
      <c r="AC1202" s="8">
        <v>1.7000000000000001E-2</v>
      </c>
      <c r="AD1202" s="8">
        <v>16395.920000000002</v>
      </c>
      <c r="AE1202" s="8">
        <v>2439.8690476190477</v>
      </c>
      <c r="AF1202" s="8">
        <v>6968.2660000000005</v>
      </c>
      <c r="AG1202" s="8">
        <v>9408.1350476190491</v>
      </c>
      <c r="AH1202" s="8">
        <v>0.03</v>
      </c>
      <c r="AI1202" s="8">
        <v>1408.1036999999992</v>
      </c>
    </row>
    <row r="1203" spans="1:35" x14ac:dyDescent="0.25">
      <c r="A1203" s="8" t="s">
        <v>2128</v>
      </c>
      <c r="B1203" s="8" t="s">
        <v>47</v>
      </c>
      <c r="C1203" s="8" t="s">
        <v>47</v>
      </c>
      <c r="D1203" s="8" t="s">
        <v>99</v>
      </c>
      <c r="E1203" s="8" t="s">
        <v>405</v>
      </c>
      <c r="F1203" s="8" t="s">
        <v>3948</v>
      </c>
      <c r="G1203" s="8" t="s">
        <v>621</v>
      </c>
      <c r="H1203" s="116">
        <v>1600</v>
      </c>
      <c r="I1203" s="8">
        <v>2000</v>
      </c>
      <c r="J1203" s="8">
        <v>400</v>
      </c>
      <c r="K1203" s="8" t="s">
        <v>3949</v>
      </c>
      <c r="L1203" s="8">
        <v>30500847</v>
      </c>
      <c r="M1203" s="38">
        <v>45419</v>
      </c>
      <c r="N1203" s="8" t="s">
        <v>210</v>
      </c>
      <c r="O1203" s="8" t="s">
        <v>21</v>
      </c>
      <c r="P1203" s="8" t="s">
        <v>21</v>
      </c>
      <c r="Q1203" s="8">
        <v>47067.91</v>
      </c>
      <c r="R1203" s="8">
        <v>58379</v>
      </c>
      <c r="S1203" s="8">
        <v>11311.089999999997</v>
      </c>
      <c r="T1203" s="8">
        <v>7292</v>
      </c>
      <c r="U1203" s="8">
        <v>120</v>
      </c>
      <c r="V1203" s="8" t="s">
        <v>63</v>
      </c>
      <c r="W1203" s="8" t="s">
        <v>63</v>
      </c>
      <c r="X1203" s="8" t="s">
        <v>277</v>
      </c>
      <c r="Z1203" s="8" t="s">
        <v>3955</v>
      </c>
      <c r="AA1203" s="8">
        <v>0.03</v>
      </c>
      <c r="AB1203" s="8" t="s">
        <v>552</v>
      </c>
      <c r="AC1203" s="8">
        <v>2.2499999999999999E-2</v>
      </c>
      <c r="AD1203" s="8">
        <v>1751.37</v>
      </c>
      <c r="AE1203" s="8">
        <v>486.49166666666667</v>
      </c>
      <c r="AF1203" s="8">
        <v>1313.5274999999999</v>
      </c>
      <c r="AG1203" s="8">
        <v>1800.0191666666665</v>
      </c>
      <c r="AH1203" s="8">
        <v>0.06</v>
      </c>
      <c r="AI1203" s="8">
        <v>678.66539999999975</v>
      </c>
    </row>
    <row r="1204" spans="1:35" x14ac:dyDescent="0.25">
      <c r="A1204" s="8" t="s">
        <v>2128</v>
      </c>
      <c r="B1204" s="8" t="s">
        <v>39</v>
      </c>
      <c r="C1204" s="8" t="s">
        <v>39</v>
      </c>
      <c r="D1204" s="8" t="s">
        <v>167</v>
      </c>
      <c r="E1204" s="8" t="s">
        <v>451</v>
      </c>
      <c r="F1204" s="8" t="s">
        <v>739</v>
      </c>
      <c r="G1204" s="8" t="s">
        <v>850</v>
      </c>
      <c r="H1204" s="116">
        <v>0</v>
      </c>
      <c r="I1204" s="8">
        <v>1500</v>
      </c>
      <c r="J1204" s="8">
        <v>1500</v>
      </c>
      <c r="K1204" s="8" t="s">
        <v>3950</v>
      </c>
      <c r="L1204" s="8">
        <v>14677600</v>
      </c>
      <c r="M1204" s="38">
        <v>45419</v>
      </c>
      <c r="N1204" s="8" t="s">
        <v>210</v>
      </c>
      <c r="O1204" s="8" t="s">
        <v>43</v>
      </c>
      <c r="P1204" s="8" t="s">
        <v>43</v>
      </c>
      <c r="Q1204" s="8">
        <v>0</v>
      </c>
      <c r="R1204" s="8">
        <v>42162</v>
      </c>
      <c r="S1204" s="8">
        <v>42162</v>
      </c>
      <c r="T1204" s="8">
        <v>38953</v>
      </c>
      <c r="U1204" s="8">
        <v>120</v>
      </c>
      <c r="V1204" s="8" t="s">
        <v>62</v>
      </c>
      <c r="W1204" s="8" t="s">
        <v>62</v>
      </c>
      <c r="X1204" s="8" t="s">
        <v>276</v>
      </c>
      <c r="Z1204" s="8" t="s">
        <v>3956</v>
      </c>
      <c r="AA1204" s="8">
        <v>0.03</v>
      </c>
      <c r="AB1204" s="8" t="s">
        <v>552</v>
      </c>
      <c r="AC1204" s="8">
        <v>2.2499999999999999E-2</v>
      </c>
      <c r="AD1204" s="8">
        <v>1264.8599999999999</v>
      </c>
      <c r="AE1204" s="8">
        <v>351.35</v>
      </c>
      <c r="AF1204" s="8">
        <v>948.64499999999998</v>
      </c>
      <c r="AG1204" s="8">
        <v>1299.9949999999999</v>
      </c>
      <c r="AH1204" s="8">
        <v>0.06</v>
      </c>
      <c r="AI1204" s="8">
        <v>2529.7199999999998</v>
      </c>
    </row>
    <row r="1205" spans="1:35" x14ac:dyDescent="0.25">
      <c r="A1205" s="8" t="s">
        <v>2128</v>
      </c>
      <c r="B1205" s="8" t="s">
        <v>20</v>
      </c>
      <c r="C1205" s="8" t="s">
        <v>20</v>
      </c>
      <c r="D1205" s="8" t="s">
        <v>420</v>
      </c>
      <c r="E1205" s="8" t="s">
        <v>206</v>
      </c>
      <c r="F1205" s="8" t="s">
        <v>3244</v>
      </c>
      <c r="G1205" s="8" t="s">
        <v>3823</v>
      </c>
      <c r="H1205" s="116">
        <v>0</v>
      </c>
      <c r="I1205" s="8">
        <v>13988</v>
      </c>
      <c r="J1205" s="8">
        <v>13988</v>
      </c>
      <c r="K1205" s="8" t="s">
        <v>3228</v>
      </c>
      <c r="L1205" s="8">
        <v>27375071</v>
      </c>
      <c r="M1205" s="38">
        <v>45419</v>
      </c>
      <c r="N1205" s="8" t="s">
        <v>210</v>
      </c>
      <c r="O1205" s="8" t="s">
        <v>148</v>
      </c>
      <c r="P1205" s="8" t="s">
        <v>332</v>
      </c>
      <c r="Q1205" s="8">
        <v>0</v>
      </c>
      <c r="R1205" s="8">
        <v>609445</v>
      </c>
      <c r="S1205" s="8">
        <v>609445</v>
      </c>
      <c r="T1205" s="8">
        <v>116893</v>
      </c>
      <c r="U1205" s="8">
        <v>168</v>
      </c>
      <c r="V1205" s="8" t="s">
        <v>64</v>
      </c>
      <c r="W1205" s="8" t="s">
        <v>64</v>
      </c>
      <c r="X1205" s="8" t="s">
        <v>276</v>
      </c>
      <c r="Y1205" s="8" t="s">
        <v>534</v>
      </c>
      <c r="Z1205" s="8" t="s">
        <v>3957</v>
      </c>
      <c r="AA1205" s="8">
        <v>0.04</v>
      </c>
      <c r="AB1205" s="8" t="s">
        <v>552</v>
      </c>
      <c r="AC1205" s="8">
        <v>1.7000000000000001E-2</v>
      </c>
      <c r="AD1205" s="8">
        <v>24377.8</v>
      </c>
      <c r="AE1205" s="8">
        <v>3627.6488095238096</v>
      </c>
      <c r="AF1205" s="8">
        <v>10360.565000000001</v>
      </c>
      <c r="AG1205" s="8">
        <v>13988.21380952381</v>
      </c>
      <c r="AH1205" s="8">
        <v>0.03</v>
      </c>
      <c r="AI1205" s="8">
        <v>18283.349999999999</v>
      </c>
    </row>
    <row r="1206" spans="1:35" x14ac:dyDescent="0.25">
      <c r="A1206" s="8" t="s">
        <v>2128</v>
      </c>
      <c r="B1206" s="8" t="s">
        <v>29</v>
      </c>
      <c r="C1206" s="8" t="s">
        <v>29</v>
      </c>
      <c r="D1206" s="8" t="s">
        <v>168</v>
      </c>
      <c r="E1206" s="8" t="s">
        <v>2081</v>
      </c>
      <c r="F1206" s="8" t="s">
        <v>1172</v>
      </c>
      <c r="G1206" s="8" t="s">
        <v>1182</v>
      </c>
      <c r="H1206" s="116">
        <v>0</v>
      </c>
      <c r="I1206" s="8">
        <v>1588</v>
      </c>
      <c r="J1206" s="8">
        <v>1588</v>
      </c>
      <c r="K1206" s="8" t="s">
        <v>3951</v>
      </c>
      <c r="L1206" s="8">
        <v>20708922</v>
      </c>
      <c r="M1206" s="38">
        <v>45419</v>
      </c>
      <c r="N1206" s="8" t="s">
        <v>210</v>
      </c>
      <c r="O1206" s="8" t="s">
        <v>43</v>
      </c>
      <c r="P1206" s="8" t="s">
        <v>43</v>
      </c>
      <c r="Q1206" s="8">
        <v>0</v>
      </c>
      <c r="R1206" s="8">
        <v>45000</v>
      </c>
      <c r="S1206" s="8">
        <v>45000</v>
      </c>
      <c r="T1206" s="8">
        <v>41650</v>
      </c>
      <c r="U1206" s="8">
        <v>120</v>
      </c>
      <c r="V1206" s="8" t="s">
        <v>62</v>
      </c>
      <c r="W1206" s="8" t="s">
        <v>62</v>
      </c>
      <c r="X1206" s="8" t="s">
        <v>276</v>
      </c>
      <c r="Z1206" s="8" t="s">
        <v>3958</v>
      </c>
      <c r="AA1206" s="8">
        <v>0.03</v>
      </c>
      <c r="AB1206" s="8" t="s">
        <v>552</v>
      </c>
      <c r="AC1206" s="8">
        <v>2.2499999999999999E-2</v>
      </c>
      <c r="AD1206" s="8">
        <v>1350</v>
      </c>
      <c r="AE1206" s="8">
        <v>375</v>
      </c>
      <c r="AF1206" s="8">
        <v>1012.5</v>
      </c>
      <c r="AG1206" s="8">
        <v>1387.5</v>
      </c>
      <c r="AH1206" s="8">
        <v>0.06</v>
      </c>
      <c r="AI1206" s="8">
        <v>2700</v>
      </c>
    </row>
    <row r="1207" spans="1:35" x14ac:dyDescent="0.25">
      <c r="A1207" s="8" t="s">
        <v>2128</v>
      </c>
      <c r="B1207" s="8" t="s">
        <v>45</v>
      </c>
      <c r="C1207" s="8" t="s">
        <v>184</v>
      </c>
      <c r="D1207" s="180" t="s">
        <v>101</v>
      </c>
      <c r="E1207" s="8" t="s">
        <v>212</v>
      </c>
      <c r="F1207" s="8" t="s">
        <v>832</v>
      </c>
      <c r="G1207" s="8" t="s">
        <v>627</v>
      </c>
      <c r="H1207" s="116">
        <v>8550</v>
      </c>
      <c r="I1207" s="8">
        <v>13000</v>
      </c>
      <c r="J1207" s="8">
        <v>4450</v>
      </c>
      <c r="K1207" s="8" t="s">
        <v>3952</v>
      </c>
      <c r="L1207" s="8">
        <v>23651152</v>
      </c>
      <c r="M1207" s="38">
        <v>45419</v>
      </c>
      <c r="N1207" s="8" t="s">
        <v>210</v>
      </c>
      <c r="O1207" s="8" t="s">
        <v>148</v>
      </c>
      <c r="P1207" s="8" t="s">
        <v>225</v>
      </c>
      <c r="Q1207" s="8">
        <v>369340.74</v>
      </c>
      <c r="R1207" s="8">
        <v>475059</v>
      </c>
      <c r="S1207" s="8">
        <v>105718.26000000001</v>
      </c>
      <c r="T1207" s="8">
        <v>80865</v>
      </c>
      <c r="U1207" s="8">
        <v>144</v>
      </c>
      <c r="V1207" s="8" t="s">
        <v>63</v>
      </c>
      <c r="W1207" s="8" t="s">
        <v>63</v>
      </c>
      <c r="X1207" s="8" t="s">
        <v>277</v>
      </c>
      <c r="Z1207" s="8" t="s">
        <v>3959</v>
      </c>
      <c r="AA1207" s="8">
        <v>0.03</v>
      </c>
      <c r="AB1207" s="8" t="s">
        <v>552</v>
      </c>
      <c r="AC1207" s="8">
        <v>0.02</v>
      </c>
      <c r="AD1207" s="8">
        <v>14251.769999999999</v>
      </c>
      <c r="AE1207" s="8">
        <v>3299.0208333333335</v>
      </c>
      <c r="AF1207" s="8">
        <v>9501.18</v>
      </c>
      <c r="AG1207" s="8">
        <v>12800.200833333334</v>
      </c>
      <c r="AH1207" s="8">
        <v>0.06</v>
      </c>
      <c r="AI1207" s="8">
        <v>6343.0956000000006</v>
      </c>
    </row>
    <row r="1208" spans="1:35" x14ac:dyDescent="0.25">
      <c r="A1208" s="8" t="s">
        <v>2128</v>
      </c>
      <c r="B1208" s="8" t="s">
        <v>29</v>
      </c>
      <c r="C1208" s="8" t="s">
        <v>29</v>
      </c>
      <c r="D1208" s="8" t="s">
        <v>168</v>
      </c>
      <c r="E1208" s="8" t="s">
        <v>454</v>
      </c>
      <c r="F1208" s="8" t="s">
        <v>1372</v>
      </c>
      <c r="G1208" s="8" t="s">
        <v>646</v>
      </c>
      <c r="H1208" s="116">
        <v>0</v>
      </c>
      <c r="I1208" s="8">
        <v>1206</v>
      </c>
      <c r="J1208" s="8">
        <v>1206</v>
      </c>
      <c r="K1208" s="8" t="s">
        <v>3953</v>
      </c>
      <c r="L1208" s="8">
        <v>20180980</v>
      </c>
      <c r="M1208" s="38">
        <v>45419</v>
      </c>
      <c r="N1208" s="8" t="s">
        <v>210</v>
      </c>
      <c r="O1208" s="8" t="s">
        <v>148</v>
      </c>
      <c r="P1208" s="8" t="s">
        <v>264</v>
      </c>
      <c r="Q1208" s="8">
        <v>0</v>
      </c>
      <c r="R1208" s="8">
        <v>30247</v>
      </c>
      <c r="S1208" s="8">
        <v>30247</v>
      </c>
      <c r="T1208" s="8">
        <v>27635</v>
      </c>
      <c r="U1208" s="8">
        <v>108</v>
      </c>
      <c r="V1208" s="8" t="s">
        <v>62</v>
      </c>
      <c r="W1208" s="8" t="s">
        <v>62</v>
      </c>
      <c r="X1208" s="8" t="s">
        <v>276</v>
      </c>
      <c r="Z1208" s="8" t="s">
        <v>3960</v>
      </c>
      <c r="AA1208" s="8">
        <v>0.03</v>
      </c>
      <c r="AB1208" s="8" t="s">
        <v>552</v>
      </c>
      <c r="AC1208" s="8">
        <v>2.4E-2</v>
      </c>
      <c r="AD1208" s="8">
        <v>907.41</v>
      </c>
      <c r="AE1208" s="8">
        <v>280.06481481481484</v>
      </c>
      <c r="AF1208" s="8">
        <v>725.928</v>
      </c>
      <c r="AG1208" s="8">
        <v>1005.9928148148149</v>
      </c>
      <c r="AH1208" s="8">
        <v>0.06</v>
      </c>
      <c r="AI1208" s="8">
        <v>1814.82</v>
      </c>
    </row>
    <row r="1209" spans="1:35" x14ac:dyDescent="0.25">
      <c r="A1209" s="8" t="s">
        <v>2128</v>
      </c>
      <c r="B1209" s="8" t="s">
        <v>47</v>
      </c>
      <c r="C1209" s="8" t="s">
        <v>47</v>
      </c>
      <c r="D1209" s="8" t="s">
        <v>99</v>
      </c>
      <c r="E1209" s="8" t="s">
        <v>405</v>
      </c>
      <c r="F1209" s="8" t="s">
        <v>3961</v>
      </c>
      <c r="G1209" s="8" t="s">
        <v>3975</v>
      </c>
      <c r="H1209" s="116">
        <v>0</v>
      </c>
      <c r="I1209" s="8">
        <v>2495</v>
      </c>
      <c r="J1209" s="8">
        <v>2495</v>
      </c>
      <c r="K1209" s="8" t="s">
        <v>3962</v>
      </c>
      <c r="L1209" s="8">
        <v>31811415</v>
      </c>
      <c r="M1209" s="38">
        <v>45419</v>
      </c>
      <c r="N1209" s="8" t="s">
        <v>210</v>
      </c>
      <c r="O1209" s="8" t="s">
        <v>21</v>
      </c>
      <c r="P1209" s="8" t="s">
        <v>21</v>
      </c>
      <c r="Q1209" s="8">
        <v>0</v>
      </c>
      <c r="R1209" s="8">
        <v>100000</v>
      </c>
      <c r="S1209" s="8">
        <v>100000</v>
      </c>
      <c r="T1209" s="8">
        <v>92900</v>
      </c>
      <c r="U1209" s="8">
        <v>168</v>
      </c>
      <c r="V1209" s="8" t="s">
        <v>62</v>
      </c>
      <c r="W1209" s="8" t="s">
        <v>62</v>
      </c>
      <c r="X1209" s="8" t="s">
        <v>276</v>
      </c>
      <c r="Z1209" s="8" t="s">
        <v>3974</v>
      </c>
      <c r="AA1209" s="8">
        <v>0.04</v>
      </c>
      <c r="AB1209" s="8" t="s">
        <v>552</v>
      </c>
      <c r="AC1209" s="8">
        <v>1.7000000000000001E-2</v>
      </c>
      <c r="AD1209" s="8">
        <v>4000</v>
      </c>
      <c r="AE1209" s="8">
        <v>595.23809523809518</v>
      </c>
      <c r="AF1209" s="8">
        <v>1700.0000000000002</v>
      </c>
      <c r="AG1209" s="8">
        <v>2295.2380952380954</v>
      </c>
      <c r="AH1209" s="8">
        <v>0.03</v>
      </c>
      <c r="AI1209" s="8">
        <v>3000</v>
      </c>
    </row>
    <row r="1210" spans="1:35" x14ac:dyDescent="0.25">
      <c r="A1210" s="8" t="s">
        <v>2128</v>
      </c>
      <c r="B1210" s="8" t="s">
        <v>184</v>
      </c>
      <c r="C1210" s="8" t="s">
        <v>184</v>
      </c>
      <c r="D1210" s="180" t="s">
        <v>101</v>
      </c>
      <c r="E1210" s="8" t="s">
        <v>405</v>
      </c>
      <c r="F1210" s="8" t="s">
        <v>2782</v>
      </c>
      <c r="G1210" s="8" t="s">
        <v>2531</v>
      </c>
      <c r="H1210" s="116">
        <v>0</v>
      </c>
      <c r="I1210" s="8">
        <v>5962</v>
      </c>
      <c r="J1210" s="8">
        <v>5962</v>
      </c>
      <c r="K1210" s="8" t="s">
        <v>3708</v>
      </c>
      <c r="L1210" s="8">
        <v>29241994</v>
      </c>
      <c r="M1210" s="38">
        <v>45419</v>
      </c>
      <c r="N1210" s="8" t="s">
        <v>210</v>
      </c>
      <c r="O1210" s="8" t="s">
        <v>43</v>
      </c>
      <c r="P1210" s="8" t="s">
        <v>43</v>
      </c>
      <c r="Q1210" s="8">
        <v>0</v>
      </c>
      <c r="R1210" s="8">
        <v>259759</v>
      </c>
      <c r="S1210" s="8">
        <v>259759</v>
      </c>
      <c r="T1210" s="8">
        <v>33971.46</v>
      </c>
      <c r="U1210" s="8">
        <v>168</v>
      </c>
      <c r="V1210" s="8" t="s">
        <v>64</v>
      </c>
      <c r="W1210" s="8" t="s">
        <v>64</v>
      </c>
      <c r="X1210" s="8" t="s">
        <v>276</v>
      </c>
      <c r="Y1210" s="8" t="s">
        <v>115</v>
      </c>
      <c r="Z1210" s="8" t="s">
        <v>3710</v>
      </c>
      <c r="AA1210" s="8">
        <v>0.04</v>
      </c>
      <c r="AB1210" s="8" t="s">
        <v>552</v>
      </c>
      <c r="AC1210" s="8">
        <v>1.7000000000000001E-2</v>
      </c>
      <c r="AD1210" s="8">
        <v>10390.36</v>
      </c>
      <c r="AE1210" s="8">
        <v>1546.1845238095239</v>
      </c>
      <c r="AF1210" s="8">
        <v>4415.9030000000002</v>
      </c>
      <c r="AG1210" s="8">
        <v>5962.0875238095241</v>
      </c>
      <c r="AH1210" s="8">
        <v>0.03</v>
      </c>
      <c r="AI1210" s="8">
        <v>7792.7699999999995</v>
      </c>
    </row>
    <row r="1211" spans="1:35" x14ac:dyDescent="0.25">
      <c r="A1211" s="8" t="s">
        <v>2128</v>
      </c>
      <c r="B1211" s="8" t="s">
        <v>31</v>
      </c>
      <c r="C1211" s="8" t="s">
        <v>31</v>
      </c>
      <c r="D1211" s="8" t="s">
        <v>101</v>
      </c>
      <c r="E1211" s="8" t="s">
        <v>32</v>
      </c>
      <c r="F1211" s="8" t="s">
        <v>550</v>
      </c>
      <c r="G1211" s="8" t="s">
        <v>578</v>
      </c>
      <c r="H1211" s="116">
        <v>3482</v>
      </c>
      <c r="I1211" s="8">
        <v>3495</v>
      </c>
      <c r="J1211" s="8">
        <v>13</v>
      </c>
      <c r="K1211" s="8" t="s">
        <v>3963</v>
      </c>
      <c r="L1211" s="8">
        <v>25009610</v>
      </c>
      <c r="M1211" s="38">
        <v>45419</v>
      </c>
      <c r="N1211" s="8" t="s">
        <v>210</v>
      </c>
      <c r="O1211" s="8" t="s">
        <v>148</v>
      </c>
      <c r="P1211" s="8" t="s">
        <v>339</v>
      </c>
      <c r="Q1211" s="8">
        <v>103675</v>
      </c>
      <c r="R1211" s="8">
        <v>143550</v>
      </c>
      <c r="S1211" s="8">
        <v>39875</v>
      </c>
      <c r="T1211" s="8">
        <v>30162</v>
      </c>
      <c r="U1211" s="8">
        <v>168</v>
      </c>
      <c r="V1211" s="8" t="s">
        <v>63</v>
      </c>
      <c r="W1211" s="8" t="s">
        <v>63</v>
      </c>
      <c r="X1211" s="8" t="s">
        <v>277</v>
      </c>
      <c r="Z1211" s="8" t="s">
        <v>3976</v>
      </c>
      <c r="AA1211" s="8">
        <v>0.04</v>
      </c>
      <c r="AB1211" s="8" t="s">
        <v>552</v>
      </c>
      <c r="AC1211" s="8">
        <v>1.7000000000000001E-2</v>
      </c>
      <c r="AD1211" s="8">
        <v>5742</v>
      </c>
      <c r="AE1211" s="8">
        <v>854.46428571428567</v>
      </c>
      <c r="AF1211" s="8">
        <v>2440.3500000000004</v>
      </c>
      <c r="AG1211" s="8">
        <v>3294.8142857142861</v>
      </c>
      <c r="AH1211" s="8">
        <v>0.03</v>
      </c>
      <c r="AI1211" s="8">
        <v>1196.25</v>
      </c>
    </row>
    <row r="1212" spans="1:35" x14ac:dyDescent="0.25">
      <c r="A1212" s="8" t="s">
        <v>2128</v>
      </c>
      <c r="B1212" s="8" t="s">
        <v>23</v>
      </c>
      <c r="C1212" s="8" t="s">
        <v>23</v>
      </c>
      <c r="D1212" s="180" t="s">
        <v>5937</v>
      </c>
      <c r="E1212" s="8" t="s">
        <v>48</v>
      </c>
      <c r="F1212" s="8" t="s">
        <v>2838</v>
      </c>
      <c r="G1212" s="8" t="s">
        <v>1302</v>
      </c>
      <c r="H1212" s="116">
        <v>0</v>
      </c>
      <c r="I1212" s="8">
        <v>4046</v>
      </c>
      <c r="J1212" s="8">
        <v>4046</v>
      </c>
      <c r="K1212" s="8" t="s">
        <v>3268</v>
      </c>
      <c r="L1212" s="8">
        <v>37516525</v>
      </c>
      <c r="M1212" s="38">
        <v>45419</v>
      </c>
      <c r="N1212" s="8" t="s">
        <v>210</v>
      </c>
      <c r="O1212" s="8" t="s">
        <v>148</v>
      </c>
      <c r="P1212" s="8" t="s">
        <v>329</v>
      </c>
      <c r="Q1212" s="8">
        <v>0</v>
      </c>
      <c r="R1212" s="8">
        <v>176281</v>
      </c>
      <c r="S1212" s="8">
        <v>176281</v>
      </c>
      <c r="T1212" s="8">
        <v>40179</v>
      </c>
      <c r="U1212" s="8">
        <v>168</v>
      </c>
      <c r="V1212" s="8" t="s">
        <v>64</v>
      </c>
      <c r="W1212" s="8" t="s">
        <v>64</v>
      </c>
      <c r="X1212" s="8" t="s">
        <v>276</v>
      </c>
      <c r="Y1212" s="8" t="s">
        <v>534</v>
      </c>
      <c r="Z1212" s="8" t="s">
        <v>3279</v>
      </c>
      <c r="AA1212" s="8">
        <v>0.04</v>
      </c>
      <c r="AB1212" s="8" t="s">
        <v>552</v>
      </c>
      <c r="AC1212" s="8">
        <v>1.7000000000000001E-2</v>
      </c>
      <c r="AD1212" s="8">
        <v>7051.24</v>
      </c>
      <c r="AE1212" s="8">
        <v>1049.2916666666667</v>
      </c>
      <c r="AF1212" s="8">
        <v>2996.777</v>
      </c>
      <c r="AG1212" s="8">
        <v>4046.068666666667</v>
      </c>
      <c r="AH1212" s="8">
        <v>0.03</v>
      </c>
      <c r="AI1212" s="8">
        <v>5288.4299999999994</v>
      </c>
    </row>
    <row r="1213" spans="1:35" x14ac:dyDescent="0.25">
      <c r="A1213" s="8" t="s">
        <v>2128</v>
      </c>
      <c r="B1213" s="8" t="s">
        <v>38</v>
      </c>
      <c r="C1213" s="8" t="s">
        <v>38</v>
      </c>
      <c r="D1213" s="8" t="s">
        <v>101</v>
      </c>
      <c r="E1213" s="8" t="s">
        <v>883</v>
      </c>
      <c r="F1213" s="8" t="s">
        <v>3880</v>
      </c>
      <c r="G1213" s="8" t="s">
        <v>3886</v>
      </c>
      <c r="H1213" s="116">
        <v>0</v>
      </c>
      <c r="I1213" s="8">
        <v>3042</v>
      </c>
      <c r="J1213" s="8">
        <v>3042</v>
      </c>
      <c r="K1213" s="8" t="s">
        <v>3964</v>
      </c>
      <c r="L1213" s="8">
        <v>33625791</v>
      </c>
      <c r="M1213" s="38">
        <v>45419</v>
      </c>
      <c r="N1213" s="8" t="s">
        <v>210</v>
      </c>
      <c r="O1213" s="8" t="s">
        <v>56</v>
      </c>
      <c r="P1213" s="8" t="s">
        <v>56</v>
      </c>
      <c r="Q1213" s="8">
        <v>0</v>
      </c>
      <c r="R1213" s="8">
        <v>55000</v>
      </c>
      <c r="S1213" s="8">
        <v>55000</v>
      </c>
      <c r="U1213" s="8">
        <v>60</v>
      </c>
      <c r="V1213" s="8" t="s">
        <v>62</v>
      </c>
      <c r="W1213" s="8" t="s">
        <v>62</v>
      </c>
      <c r="X1213" s="8" t="s">
        <v>276</v>
      </c>
      <c r="Z1213" s="8" t="s">
        <v>3977</v>
      </c>
      <c r="AA1213" s="8">
        <v>0.03</v>
      </c>
      <c r="AB1213" s="8" t="s">
        <v>552</v>
      </c>
      <c r="AC1213" s="8">
        <v>3.5000000000000003E-2</v>
      </c>
      <c r="AD1213" s="8">
        <v>1650</v>
      </c>
      <c r="AE1213" s="8">
        <v>916.66666666666663</v>
      </c>
      <c r="AF1213" s="8">
        <v>1925.0000000000002</v>
      </c>
      <c r="AG1213" s="8">
        <v>2841.666666666667</v>
      </c>
      <c r="AH1213" s="8">
        <v>0.06</v>
      </c>
      <c r="AI1213" s="8">
        <v>3300</v>
      </c>
    </row>
    <row r="1214" spans="1:35" x14ac:dyDescent="0.25">
      <c r="A1214" s="8" t="s">
        <v>2128</v>
      </c>
      <c r="B1214" s="8" t="s">
        <v>31</v>
      </c>
      <c r="C1214" s="8" t="s">
        <v>31</v>
      </c>
      <c r="D1214" s="8" t="s">
        <v>101</v>
      </c>
      <c r="E1214" s="8" t="s">
        <v>32</v>
      </c>
      <c r="F1214" s="8" t="s">
        <v>530</v>
      </c>
      <c r="G1214" s="8" t="s">
        <v>569</v>
      </c>
      <c r="H1214" s="116">
        <v>0</v>
      </c>
      <c r="I1214" s="8">
        <v>10070</v>
      </c>
      <c r="J1214" s="8">
        <v>10070</v>
      </c>
      <c r="K1214" s="8" t="s">
        <v>762</v>
      </c>
      <c r="L1214" s="8">
        <v>24899931</v>
      </c>
      <c r="M1214" s="38">
        <v>45419</v>
      </c>
      <c r="N1214" s="8" t="s">
        <v>210</v>
      </c>
      <c r="O1214" s="8" t="s">
        <v>173</v>
      </c>
      <c r="P1214" s="8" t="s">
        <v>463</v>
      </c>
      <c r="Q1214" s="8">
        <v>0</v>
      </c>
      <c r="R1214" s="8">
        <v>430000</v>
      </c>
      <c r="S1214" s="8">
        <v>430000</v>
      </c>
      <c r="T1214" s="8">
        <v>403100</v>
      </c>
      <c r="U1214" s="8">
        <v>168</v>
      </c>
      <c r="V1214" s="8" t="s">
        <v>62</v>
      </c>
      <c r="W1214" s="8" t="s">
        <v>62</v>
      </c>
      <c r="X1214" s="8" t="s">
        <v>276</v>
      </c>
      <c r="Z1214" s="8" t="s">
        <v>3978</v>
      </c>
      <c r="AA1214" s="8">
        <v>0.04</v>
      </c>
      <c r="AB1214" s="8" t="s">
        <v>552</v>
      </c>
      <c r="AC1214" s="8">
        <v>1.7000000000000001E-2</v>
      </c>
      <c r="AD1214" s="8">
        <v>17200</v>
      </c>
      <c r="AE1214" s="8">
        <v>2559.5238095238096</v>
      </c>
      <c r="AF1214" s="8">
        <v>7310.0000000000009</v>
      </c>
      <c r="AG1214" s="8">
        <v>9869.523809523811</v>
      </c>
      <c r="AH1214" s="8">
        <v>0.03</v>
      </c>
      <c r="AI1214" s="8">
        <v>12900</v>
      </c>
    </row>
    <row r="1215" spans="1:35" x14ac:dyDescent="0.25">
      <c r="A1215" s="8" t="s">
        <v>2128</v>
      </c>
      <c r="B1215" s="8" t="s">
        <v>241</v>
      </c>
      <c r="C1215" s="8" t="s">
        <v>241</v>
      </c>
      <c r="D1215" s="180" t="s">
        <v>101</v>
      </c>
      <c r="E1215" s="8" t="s">
        <v>489</v>
      </c>
      <c r="F1215" s="8" t="s">
        <v>3965</v>
      </c>
      <c r="G1215" s="8" t="s">
        <v>3979</v>
      </c>
      <c r="H1215" s="116">
        <v>0</v>
      </c>
      <c r="I1215" s="8">
        <v>12387</v>
      </c>
      <c r="J1215" s="8">
        <v>12387</v>
      </c>
      <c r="K1215" s="8" t="s">
        <v>3699</v>
      </c>
      <c r="L1215" s="8">
        <v>23559602</v>
      </c>
      <c r="M1215" s="38">
        <v>45419</v>
      </c>
      <c r="N1215" s="8" t="s">
        <v>210</v>
      </c>
      <c r="O1215" s="8" t="s">
        <v>148</v>
      </c>
      <c r="P1215" s="8" t="s">
        <v>260</v>
      </c>
      <c r="Q1215" s="8">
        <v>0</v>
      </c>
      <c r="R1215" s="8">
        <v>539691</v>
      </c>
      <c r="S1215" s="8">
        <v>539691</v>
      </c>
      <c r="T1215" s="8">
        <v>68354.539999999994</v>
      </c>
      <c r="U1215" s="8">
        <v>168</v>
      </c>
      <c r="V1215" s="8" t="s">
        <v>64</v>
      </c>
      <c r="W1215" s="8" t="s">
        <v>64</v>
      </c>
      <c r="X1215" s="8" t="s">
        <v>276</v>
      </c>
      <c r="Y1215" s="8" t="s">
        <v>115</v>
      </c>
      <c r="Z1215" s="8" t="s">
        <v>3701</v>
      </c>
      <c r="AA1215" s="8">
        <v>0.04</v>
      </c>
      <c r="AB1215" s="8" t="s">
        <v>552</v>
      </c>
      <c r="AC1215" s="8">
        <v>1.7000000000000001E-2</v>
      </c>
      <c r="AD1215" s="8">
        <v>21587.64</v>
      </c>
      <c r="AE1215" s="8">
        <v>3212.4464285714284</v>
      </c>
      <c r="AF1215" s="8">
        <v>9174.7470000000012</v>
      </c>
      <c r="AG1215" s="8">
        <v>12387.193428571431</v>
      </c>
      <c r="AH1215" s="8">
        <v>0.03</v>
      </c>
      <c r="AI1215" s="8">
        <v>16190.73</v>
      </c>
    </row>
    <row r="1216" spans="1:35" x14ac:dyDescent="0.25">
      <c r="A1216" s="8" t="s">
        <v>2128</v>
      </c>
      <c r="B1216" s="8" t="s">
        <v>27</v>
      </c>
      <c r="C1216" s="8" t="s">
        <v>27</v>
      </c>
      <c r="D1216" s="180" t="s">
        <v>5938</v>
      </c>
      <c r="E1216" s="8" t="s">
        <v>209</v>
      </c>
      <c r="F1216" s="8" t="s">
        <v>1005</v>
      </c>
      <c r="G1216" s="8" t="s">
        <v>1008</v>
      </c>
      <c r="H1216" s="116">
        <v>2525</v>
      </c>
      <c r="I1216" s="8">
        <v>3375</v>
      </c>
      <c r="J1216" s="8">
        <v>850</v>
      </c>
      <c r="K1216" s="8" t="s">
        <v>794</v>
      </c>
      <c r="L1216" s="8">
        <v>30201622</v>
      </c>
      <c r="M1216" s="38">
        <v>45419</v>
      </c>
      <c r="N1216" s="8" t="s">
        <v>210</v>
      </c>
      <c r="O1216" s="8" t="s">
        <v>43</v>
      </c>
      <c r="P1216" s="8" t="s">
        <v>43</v>
      </c>
      <c r="Q1216" s="8">
        <v>117281</v>
      </c>
      <c r="R1216" s="8">
        <v>138332</v>
      </c>
      <c r="S1216" s="8">
        <v>21051</v>
      </c>
      <c r="T1216" s="8">
        <v>567000</v>
      </c>
      <c r="U1216" s="8">
        <v>168</v>
      </c>
      <c r="V1216" s="8" t="s">
        <v>63</v>
      </c>
      <c r="W1216" s="8" t="s">
        <v>63</v>
      </c>
      <c r="X1216" s="8" t="s">
        <v>277</v>
      </c>
      <c r="Z1216" s="8" t="s">
        <v>3980</v>
      </c>
      <c r="AA1216" s="8">
        <v>0.04</v>
      </c>
      <c r="AB1216" s="8" t="s">
        <v>552</v>
      </c>
      <c r="AC1216" s="8">
        <v>1.7000000000000001E-2</v>
      </c>
      <c r="AD1216" s="8">
        <v>5533.28</v>
      </c>
      <c r="AE1216" s="8">
        <v>823.40476190476193</v>
      </c>
      <c r="AF1216" s="8">
        <v>2351.6440000000002</v>
      </c>
      <c r="AG1216" s="8">
        <v>3175.0487619047622</v>
      </c>
      <c r="AH1216" s="8">
        <v>0.03</v>
      </c>
      <c r="AI1216" s="8">
        <v>631.53</v>
      </c>
    </row>
    <row r="1217" spans="1:35" x14ac:dyDescent="0.25">
      <c r="A1217" s="8" t="s">
        <v>2128</v>
      </c>
      <c r="B1217" s="8" t="s">
        <v>241</v>
      </c>
      <c r="C1217" s="8" t="s">
        <v>241</v>
      </c>
      <c r="D1217" s="180" t="s">
        <v>101</v>
      </c>
      <c r="E1217" s="8" t="s">
        <v>3680</v>
      </c>
      <c r="F1217" s="8" t="s">
        <v>3903</v>
      </c>
      <c r="G1217" s="8" t="s">
        <v>3921</v>
      </c>
      <c r="H1217" s="116">
        <v>0</v>
      </c>
      <c r="I1217" s="8">
        <v>665</v>
      </c>
      <c r="J1217" s="8">
        <v>665</v>
      </c>
      <c r="K1217" s="8" t="s">
        <v>3981</v>
      </c>
      <c r="L1217" s="8">
        <v>1154489</v>
      </c>
      <c r="M1217" s="38">
        <v>45419</v>
      </c>
      <c r="N1217" s="8" t="s">
        <v>210</v>
      </c>
      <c r="O1217" s="8" t="s">
        <v>43</v>
      </c>
      <c r="P1217" s="8" t="s">
        <v>43</v>
      </c>
      <c r="Q1217" s="8">
        <v>0</v>
      </c>
      <c r="R1217" s="8">
        <v>20000</v>
      </c>
      <c r="S1217" s="8">
        <v>20000</v>
      </c>
      <c r="T1217" s="8">
        <v>17900</v>
      </c>
      <c r="U1217" s="8">
        <v>108</v>
      </c>
      <c r="V1217" s="8" t="s">
        <v>62</v>
      </c>
      <c r="W1217" s="8" t="s">
        <v>62</v>
      </c>
      <c r="X1217" s="8" t="s">
        <v>276</v>
      </c>
      <c r="Z1217" s="8" t="s">
        <v>3982</v>
      </c>
      <c r="AA1217" s="8">
        <v>0.03</v>
      </c>
      <c r="AB1217" s="8" t="s">
        <v>552</v>
      </c>
      <c r="AC1217" s="8">
        <v>2.4E-2</v>
      </c>
      <c r="AD1217" s="8">
        <v>600</v>
      </c>
      <c r="AE1217" s="8">
        <v>185.18518518518519</v>
      </c>
      <c r="AF1217" s="8">
        <v>480</v>
      </c>
      <c r="AG1217" s="8">
        <v>665.18518518518522</v>
      </c>
      <c r="AH1217" s="8">
        <v>0.06</v>
      </c>
      <c r="AI1217" s="8">
        <v>1200</v>
      </c>
    </row>
    <row r="1218" spans="1:35" x14ac:dyDescent="0.25">
      <c r="A1218" s="8" t="s">
        <v>2128</v>
      </c>
      <c r="B1218" s="8" t="s">
        <v>24</v>
      </c>
      <c r="C1218" s="8" t="s">
        <v>24</v>
      </c>
      <c r="D1218" s="8" t="s">
        <v>420</v>
      </c>
      <c r="E1218" s="8" t="s">
        <v>3679</v>
      </c>
      <c r="F1218" s="8" t="s">
        <v>3570</v>
      </c>
      <c r="G1218" s="8" t="s">
        <v>3587</v>
      </c>
      <c r="H1218" s="116">
        <v>0</v>
      </c>
      <c r="I1218" s="8">
        <v>715</v>
      </c>
      <c r="J1218" s="8">
        <v>715</v>
      </c>
      <c r="K1218" s="8" t="s">
        <v>3983</v>
      </c>
      <c r="L1218" s="8">
        <v>13592399</v>
      </c>
      <c r="M1218" s="38">
        <v>45419</v>
      </c>
      <c r="N1218" s="8" t="s">
        <v>210</v>
      </c>
      <c r="O1218" s="8" t="s">
        <v>148</v>
      </c>
      <c r="P1218" s="8" t="s">
        <v>287</v>
      </c>
      <c r="Q1218" s="8">
        <v>0</v>
      </c>
      <c r="R1218" s="8">
        <v>21497</v>
      </c>
      <c r="S1218" s="8">
        <v>21497</v>
      </c>
      <c r="T1218" s="8">
        <v>19322.150000000001</v>
      </c>
      <c r="U1218" s="8">
        <v>108</v>
      </c>
      <c r="V1218" s="8" t="s">
        <v>62</v>
      </c>
      <c r="W1218" s="8" t="s">
        <v>62</v>
      </c>
      <c r="X1218" s="8" t="s">
        <v>276</v>
      </c>
      <c r="Z1218" s="8" t="s">
        <v>3987</v>
      </c>
      <c r="AA1218" s="8">
        <v>0.03</v>
      </c>
      <c r="AB1218" s="8" t="s">
        <v>552</v>
      </c>
      <c r="AC1218" s="8">
        <v>2.4E-2</v>
      </c>
      <c r="AD1218" s="8">
        <v>644.91</v>
      </c>
      <c r="AE1218" s="8">
        <v>199.0462962962963</v>
      </c>
      <c r="AF1218" s="8">
        <v>515.928</v>
      </c>
      <c r="AG1218" s="8">
        <v>714.9742962962963</v>
      </c>
      <c r="AH1218" s="8">
        <v>0.06</v>
      </c>
      <c r="AI1218" s="8">
        <v>1289.82</v>
      </c>
    </row>
    <row r="1219" spans="1:35" x14ac:dyDescent="0.25">
      <c r="A1219" s="8" t="s">
        <v>2128</v>
      </c>
      <c r="B1219" s="8" t="s">
        <v>31</v>
      </c>
      <c r="C1219" s="8" t="s">
        <v>31</v>
      </c>
      <c r="D1219" s="8" t="s">
        <v>101</v>
      </c>
      <c r="E1219" s="8" t="s">
        <v>32</v>
      </c>
      <c r="F1219" s="8" t="s">
        <v>788</v>
      </c>
      <c r="G1219" s="8" t="s">
        <v>1531</v>
      </c>
      <c r="H1219" s="116">
        <v>0</v>
      </c>
      <c r="I1219" s="8">
        <v>3760</v>
      </c>
      <c r="J1219" s="8">
        <v>3760</v>
      </c>
      <c r="K1219" s="8" t="s">
        <v>3642</v>
      </c>
      <c r="L1219" s="8">
        <v>24156290</v>
      </c>
      <c r="M1219" s="38">
        <v>45419</v>
      </c>
      <c r="N1219" s="8" t="s">
        <v>210</v>
      </c>
      <c r="O1219" s="8" t="s">
        <v>148</v>
      </c>
      <c r="P1219" s="8" t="s">
        <v>260</v>
      </c>
      <c r="Q1219" s="8">
        <v>0</v>
      </c>
      <c r="R1219" s="8">
        <v>155100</v>
      </c>
      <c r="S1219" s="8">
        <v>155100</v>
      </c>
      <c r="T1219" s="8">
        <v>14676</v>
      </c>
      <c r="U1219" s="8">
        <v>168</v>
      </c>
      <c r="V1219" s="8" t="s">
        <v>64</v>
      </c>
      <c r="W1219" s="8" t="s">
        <v>64</v>
      </c>
      <c r="X1219" s="8" t="s">
        <v>276</v>
      </c>
      <c r="Y1219" s="8" t="s">
        <v>115</v>
      </c>
      <c r="Z1219" s="8" t="s">
        <v>3645</v>
      </c>
      <c r="AA1219" s="8">
        <v>0.04</v>
      </c>
      <c r="AB1219" s="8" t="s">
        <v>552</v>
      </c>
      <c r="AC1219" s="8">
        <v>1.7000000000000001E-2</v>
      </c>
      <c r="AD1219" s="8">
        <v>6204</v>
      </c>
      <c r="AE1219" s="8">
        <v>923.21428571428567</v>
      </c>
      <c r="AF1219" s="8">
        <v>2636.7000000000003</v>
      </c>
      <c r="AG1219" s="8">
        <v>3559.9142857142861</v>
      </c>
      <c r="AH1219" s="8">
        <v>0.03</v>
      </c>
      <c r="AI1219" s="8">
        <v>4653</v>
      </c>
    </row>
    <row r="1220" spans="1:35" x14ac:dyDescent="0.25">
      <c r="A1220" s="8" t="s">
        <v>2128</v>
      </c>
      <c r="B1220" s="8" t="s">
        <v>241</v>
      </c>
      <c r="C1220" s="8" t="s">
        <v>241</v>
      </c>
      <c r="D1220" s="180" t="s">
        <v>101</v>
      </c>
      <c r="E1220" s="8" t="s">
        <v>489</v>
      </c>
      <c r="F1220" s="8" t="s">
        <v>836</v>
      </c>
      <c r="G1220" s="8" t="s">
        <v>605</v>
      </c>
      <c r="H1220" s="116">
        <v>0</v>
      </c>
      <c r="I1220" s="8">
        <v>7086</v>
      </c>
      <c r="J1220" s="8">
        <v>7086</v>
      </c>
      <c r="K1220" s="8" t="s">
        <v>3984</v>
      </c>
      <c r="L1220" s="8">
        <v>30633350</v>
      </c>
      <c r="M1220" s="38">
        <v>45419</v>
      </c>
      <c r="N1220" s="8" t="s">
        <v>210</v>
      </c>
      <c r="O1220" s="8" t="s">
        <v>43</v>
      </c>
      <c r="P1220" s="8" t="s">
        <v>43</v>
      </c>
      <c r="Q1220" s="8">
        <v>0</v>
      </c>
      <c r="R1220" s="8">
        <v>300000</v>
      </c>
      <c r="S1220" s="8">
        <v>300000</v>
      </c>
      <c r="T1220" s="8">
        <v>280900</v>
      </c>
      <c r="U1220" s="8">
        <v>168</v>
      </c>
      <c r="V1220" s="8" t="s">
        <v>62</v>
      </c>
      <c r="W1220" s="8" t="s">
        <v>62</v>
      </c>
      <c r="X1220" s="8" t="s">
        <v>276</v>
      </c>
      <c r="Z1220" s="8" t="s">
        <v>3988</v>
      </c>
      <c r="AA1220" s="8">
        <v>0.04</v>
      </c>
      <c r="AB1220" s="8" t="s">
        <v>552</v>
      </c>
      <c r="AC1220" s="8">
        <v>1.7000000000000001E-2</v>
      </c>
      <c r="AD1220" s="8">
        <v>12000</v>
      </c>
      <c r="AE1220" s="8">
        <v>1785.7142857142858</v>
      </c>
      <c r="AF1220" s="8">
        <v>5100</v>
      </c>
      <c r="AG1220" s="8">
        <v>6885.7142857142862</v>
      </c>
      <c r="AH1220" s="8">
        <v>0.03</v>
      </c>
      <c r="AI1220" s="8">
        <v>9000</v>
      </c>
    </row>
    <row r="1221" spans="1:35" x14ac:dyDescent="0.25">
      <c r="A1221" s="8" t="s">
        <v>2128</v>
      </c>
      <c r="B1221" s="8" t="s">
        <v>29</v>
      </c>
      <c r="C1221" s="8" t="s">
        <v>29</v>
      </c>
      <c r="D1221" s="8" t="s">
        <v>168</v>
      </c>
      <c r="E1221" s="8" t="s">
        <v>455</v>
      </c>
      <c r="F1221" s="8" t="s">
        <v>3573</v>
      </c>
      <c r="G1221" s="8" t="s">
        <v>3590</v>
      </c>
      <c r="H1221" s="116">
        <v>0</v>
      </c>
      <c r="I1221" s="8">
        <v>11094</v>
      </c>
      <c r="J1221" s="8">
        <v>11094</v>
      </c>
      <c r="K1221" s="8" t="s">
        <v>3985</v>
      </c>
      <c r="L1221" s="8">
        <v>23022936</v>
      </c>
      <c r="M1221" s="38">
        <v>45419</v>
      </c>
      <c r="N1221" s="8" t="s">
        <v>210</v>
      </c>
      <c r="O1221" s="8" t="s">
        <v>148</v>
      </c>
      <c r="P1221" s="8" t="s">
        <v>537</v>
      </c>
      <c r="Q1221" s="8">
        <v>0</v>
      </c>
      <c r="R1221" s="8">
        <v>474642</v>
      </c>
      <c r="S1221" s="8">
        <v>474642</v>
      </c>
      <c r="T1221" s="8">
        <v>24663</v>
      </c>
      <c r="U1221" s="8">
        <v>168</v>
      </c>
      <c r="V1221" s="8" t="s">
        <v>64</v>
      </c>
      <c r="W1221" s="8" t="s">
        <v>64</v>
      </c>
      <c r="X1221" s="8" t="s">
        <v>276</v>
      </c>
      <c r="Y1221" s="8" t="s">
        <v>115</v>
      </c>
      <c r="Z1221" s="8" t="s">
        <v>3989</v>
      </c>
      <c r="AA1221" s="8">
        <v>0.04</v>
      </c>
      <c r="AB1221" s="8" t="s">
        <v>552</v>
      </c>
      <c r="AC1221" s="8">
        <v>1.7000000000000001E-2</v>
      </c>
      <c r="AD1221" s="8">
        <v>18985.68</v>
      </c>
      <c r="AE1221" s="8">
        <v>2825.25</v>
      </c>
      <c r="AF1221" s="8">
        <v>8068.9140000000007</v>
      </c>
      <c r="AG1221" s="8">
        <v>10894.164000000001</v>
      </c>
      <c r="AH1221" s="8">
        <v>0.03</v>
      </c>
      <c r="AI1221" s="8">
        <v>14239.26</v>
      </c>
    </row>
    <row r="1222" spans="1:35" x14ac:dyDescent="0.25">
      <c r="A1222" s="8" t="s">
        <v>2128</v>
      </c>
      <c r="B1222" s="8" t="s">
        <v>39</v>
      </c>
      <c r="C1222" s="8" t="s">
        <v>39</v>
      </c>
      <c r="D1222" s="8" t="s">
        <v>167</v>
      </c>
      <c r="E1222" s="8" t="s">
        <v>451</v>
      </c>
      <c r="F1222" s="8" t="s">
        <v>3647</v>
      </c>
      <c r="G1222" s="8" t="s">
        <v>666</v>
      </c>
      <c r="H1222" s="116">
        <v>0</v>
      </c>
      <c r="I1222" s="8">
        <v>869</v>
      </c>
      <c r="J1222" s="8">
        <v>869</v>
      </c>
      <c r="K1222" s="8" t="s">
        <v>3986</v>
      </c>
      <c r="L1222" s="8">
        <v>21764247</v>
      </c>
      <c r="M1222" s="38">
        <v>45419</v>
      </c>
      <c r="N1222" s="8" t="s">
        <v>210</v>
      </c>
      <c r="O1222" s="8" t="s">
        <v>43</v>
      </c>
      <c r="P1222" s="8" t="s">
        <v>43</v>
      </c>
      <c r="Q1222" s="8">
        <v>0</v>
      </c>
      <c r="R1222" s="8">
        <v>20084</v>
      </c>
      <c r="S1222" s="8">
        <v>20084</v>
      </c>
      <c r="T1222" s="8">
        <v>17974</v>
      </c>
      <c r="U1222" s="8">
        <v>108</v>
      </c>
      <c r="V1222" s="8" t="s">
        <v>62</v>
      </c>
      <c r="W1222" s="8" t="s">
        <v>62</v>
      </c>
      <c r="X1222" s="8" t="s">
        <v>276</v>
      </c>
      <c r="Z1222" s="8" t="s">
        <v>3990</v>
      </c>
      <c r="AA1222" s="8">
        <v>0.03</v>
      </c>
      <c r="AB1222" s="8" t="s">
        <v>552</v>
      </c>
      <c r="AC1222" s="8">
        <v>2.4E-2</v>
      </c>
      <c r="AD1222" s="8">
        <v>602.52</v>
      </c>
      <c r="AE1222" s="8">
        <v>185.96296296296296</v>
      </c>
      <c r="AF1222" s="8">
        <v>482.01600000000002</v>
      </c>
      <c r="AG1222" s="8">
        <v>667.97896296296301</v>
      </c>
      <c r="AH1222" s="8">
        <v>0.06</v>
      </c>
      <c r="AI1222" s="8">
        <v>1205.04</v>
      </c>
    </row>
    <row r="1223" spans="1:35" x14ac:dyDescent="0.25">
      <c r="A1223" s="8" t="s">
        <v>2128</v>
      </c>
      <c r="B1223" s="8" t="s">
        <v>24</v>
      </c>
      <c r="C1223" s="8" t="s">
        <v>24</v>
      </c>
      <c r="D1223" s="8" t="s">
        <v>420</v>
      </c>
      <c r="E1223" s="8" t="s">
        <v>200</v>
      </c>
      <c r="F1223" s="8" t="s">
        <v>1050</v>
      </c>
      <c r="G1223" s="8" t="s">
        <v>1053</v>
      </c>
      <c r="H1223" s="116">
        <v>0</v>
      </c>
      <c r="I1223" s="8">
        <v>4871</v>
      </c>
      <c r="J1223" s="8">
        <v>4871</v>
      </c>
      <c r="K1223" s="8" t="s">
        <v>3991</v>
      </c>
      <c r="L1223" s="8">
        <v>35871220</v>
      </c>
      <c r="M1223" s="38">
        <v>45420</v>
      </c>
      <c r="N1223" s="8" t="s">
        <v>210</v>
      </c>
      <c r="O1223" s="8" t="s">
        <v>21</v>
      </c>
      <c r="P1223" s="8" t="s">
        <v>21</v>
      </c>
      <c r="Q1223" s="8">
        <v>0</v>
      </c>
      <c r="R1223" s="8">
        <v>212225</v>
      </c>
      <c r="S1223" s="8">
        <v>212225</v>
      </c>
      <c r="T1223" s="8">
        <v>32195</v>
      </c>
      <c r="U1223" s="8">
        <v>168</v>
      </c>
      <c r="V1223" s="8" t="s">
        <v>64</v>
      </c>
      <c r="W1223" s="8" t="s">
        <v>64</v>
      </c>
      <c r="X1223" s="8" t="s">
        <v>276</v>
      </c>
      <c r="Y1223" s="8" t="s">
        <v>3992</v>
      </c>
      <c r="Z1223" s="8" t="s">
        <v>4024</v>
      </c>
      <c r="AA1223" s="8">
        <v>0.04</v>
      </c>
      <c r="AB1223" s="8" t="s">
        <v>552</v>
      </c>
      <c r="AC1223" s="8">
        <v>1.7000000000000001E-2</v>
      </c>
      <c r="AD1223" s="8">
        <v>8489</v>
      </c>
      <c r="AE1223" s="8">
        <v>1263.2440476190477</v>
      </c>
      <c r="AF1223" s="8">
        <v>3607.8250000000003</v>
      </c>
      <c r="AG1223" s="8">
        <v>4871.0690476190484</v>
      </c>
      <c r="AH1223" s="8">
        <v>0.03</v>
      </c>
      <c r="AI1223" s="8">
        <v>6366.75</v>
      </c>
    </row>
    <row r="1224" spans="1:35" x14ac:dyDescent="0.25">
      <c r="A1224" s="8" t="s">
        <v>2128</v>
      </c>
      <c r="B1224" s="8" t="s">
        <v>49</v>
      </c>
      <c r="C1224" s="8" t="s">
        <v>49</v>
      </c>
      <c r="D1224" s="8" t="s">
        <v>133</v>
      </c>
      <c r="E1224" s="8" t="s">
        <v>189</v>
      </c>
      <c r="F1224" s="8" t="s">
        <v>3246</v>
      </c>
      <c r="G1224" s="8" t="s">
        <v>4025</v>
      </c>
      <c r="H1224" s="116">
        <v>0</v>
      </c>
      <c r="I1224" s="8">
        <v>9481</v>
      </c>
      <c r="J1224" s="8">
        <v>9481</v>
      </c>
      <c r="K1224" s="8" t="s">
        <v>3993</v>
      </c>
      <c r="L1224" s="8">
        <v>12881142</v>
      </c>
      <c r="M1224" s="38">
        <v>45420</v>
      </c>
      <c r="N1224" s="8" t="s">
        <v>210</v>
      </c>
      <c r="O1224" s="8" t="s">
        <v>43</v>
      </c>
      <c r="P1224" s="8" t="s">
        <v>43</v>
      </c>
      <c r="Q1224" s="8">
        <v>0</v>
      </c>
      <c r="R1224" s="8">
        <v>320563</v>
      </c>
      <c r="S1224" s="8">
        <v>320563</v>
      </c>
      <c r="T1224" s="8">
        <v>31135</v>
      </c>
      <c r="U1224" s="8">
        <v>132</v>
      </c>
      <c r="V1224" s="8" t="s">
        <v>64</v>
      </c>
      <c r="W1224" s="8" t="s">
        <v>64</v>
      </c>
      <c r="X1224" s="8" t="s">
        <v>276</v>
      </c>
      <c r="Y1224" s="8" t="s">
        <v>534</v>
      </c>
      <c r="Z1224" s="8" t="s">
        <v>3247</v>
      </c>
      <c r="AA1224" s="8">
        <v>0.03</v>
      </c>
      <c r="AB1224" s="8" t="s">
        <v>552</v>
      </c>
      <c r="AC1224" s="8">
        <v>2.1999999999999999E-2</v>
      </c>
      <c r="AD1224" s="8">
        <v>9616.89</v>
      </c>
      <c r="AE1224" s="8">
        <v>2428.507575757576</v>
      </c>
      <c r="AF1224" s="8">
        <v>7052.3859999999995</v>
      </c>
      <c r="AG1224" s="8">
        <v>9480.8935757575746</v>
      </c>
      <c r="AH1224" s="8">
        <v>0.06</v>
      </c>
      <c r="AI1224" s="8">
        <v>19233.78</v>
      </c>
    </row>
    <row r="1225" spans="1:35" x14ac:dyDescent="0.25">
      <c r="A1225" s="8" t="s">
        <v>2128</v>
      </c>
      <c r="B1225" s="8" t="s">
        <v>49</v>
      </c>
      <c r="C1225" s="8" t="s">
        <v>49</v>
      </c>
      <c r="D1225" s="8" t="s">
        <v>133</v>
      </c>
      <c r="E1225" s="8" t="s">
        <v>3219</v>
      </c>
      <c r="F1225" s="8" t="s">
        <v>3994</v>
      </c>
      <c r="G1225" s="8" t="s">
        <v>4027</v>
      </c>
      <c r="H1225" s="116">
        <v>0</v>
      </c>
      <c r="I1225" s="8">
        <v>3300</v>
      </c>
      <c r="J1225" s="8">
        <v>3300</v>
      </c>
      <c r="K1225" s="8" t="s">
        <v>3995</v>
      </c>
      <c r="L1225" s="8">
        <v>34113578</v>
      </c>
      <c r="M1225" s="38">
        <v>45420</v>
      </c>
      <c r="N1225" s="8" t="s">
        <v>210</v>
      </c>
      <c r="O1225" s="8" t="s">
        <v>21</v>
      </c>
      <c r="P1225" s="8" t="s">
        <v>21</v>
      </c>
      <c r="Q1225" s="8">
        <v>0</v>
      </c>
      <c r="R1225" s="8">
        <v>135064</v>
      </c>
      <c r="S1225" s="8">
        <v>135064</v>
      </c>
      <c r="T1225" s="8">
        <v>125860.16</v>
      </c>
      <c r="U1225" s="8">
        <v>168</v>
      </c>
      <c r="V1225" s="8" t="s">
        <v>62</v>
      </c>
      <c r="W1225" s="8" t="s">
        <v>62</v>
      </c>
      <c r="X1225" s="8" t="s">
        <v>276</v>
      </c>
      <c r="Z1225" s="8" t="s">
        <v>4026</v>
      </c>
      <c r="AA1225" s="8">
        <v>0.04</v>
      </c>
      <c r="AB1225" s="8" t="s">
        <v>552</v>
      </c>
      <c r="AC1225" s="8">
        <v>1.7000000000000001E-2</v>
      </c>
      <c r="AD1225" s="8">
        <v>5402.56</v>
      </c>
      <c r="AE1225" s="8">
        <v>803.95238095238096</v>
      </c>
      <c r="AF1225" s="8">
        <v>2296.0880000000002</v>
      </c>
      <c r="AG1225" s="8">
        <v>3100.0403809523814</v>
      </c>
      <c r="AH1225" s="8">
        <v>0.03</v>
      </c>
      <c r="AI1225" s="8">
        <v>4051.92</v>
      </c>
    </row>
    <row r="1226" spans="1:35" x14ac:dyDescent="0.25">
      <c r="A1226" s="8" t="s">
        <v>2128</v>
      </c>
      <c r="B1226" s="8" t="s">
        <v>49</v>
      </c>
      <c r="C1226" s="8" t="s">
        <v>49</v>
      </c>
      <c r="D1226" s="8" t="s">
        <v>133</v>
      </c>
      <c r="E1226" s="8" t="s">
        <v>189</v>
      </c>
      <c r="F1226" s="8" t="s">
        <v>3731</v>
      </c>
      <c r="G1226" s="8" t="s">
        <v>1264</v>
      </c>
      <c r="H1226" s="116">
        <v>2128</v>
      </c>
      <c r="I1226" s="8">
        <v>2709</v>
      </c>
      <c r="J1226" s="8">
        <v>581</v>
      </c>
      <c r="K1226" s="8" t="s">
        <v>1254</v>
      </c>
      <c r="L1226" s="8">
        <v>28214579</v>
      </c>
      <c r="M1226" s="38">
        <v>45420</v>
      </c>
      <c r="N1226" s="8" t="s">
        <v>210</v>
      </c>
      <c r="O1226" s="8" t="s">
        <v>148</v>
      </c>
      <c r="P1226" s="8" t="s">
        <v>1255</v>
      </c>
      <c r="Q1226" s="8">
        <v>73084</v>
      </c>
      <c r="R1226" s="8">
        <v>109315</v>
      </c>
      <c r="S1226" s="8">
        <v>36231</v>
      </c>
      <c r="T1226" s="8">
        <v>28567</v>
      </c>
      <c r="U1226" s="8">
        <v>168</v>
      </c>
      <c r="V1226" s="8" t="s">
        <v>63</v>
      </c>
      <c r="W1226" s="8" t="s">
        <v>63</v>
      </c>
      <c r="X1226" s="8" t="s">
        <v>277</v>
      </c>
      <c r="Z1226" s="8" t="s">
        <v>4028</v>
      </c>
      <c r="AA1226" s="8">
        <v>0.04</v>
      </c>
      <c r="AB1226" s="8" t="s">
        <v>552</v>
      </c>
      <c r="AC1226" s="8">
        <v>1.7000000000000001E-2</v>
      </c>
      <c r="AD1226" s="8">
        <v>4372.6000000000004</v>
      </c>
      <c r="AE1226" s="8">
        <v>650.68452380952385</v>
      </c>
      <c r="AF1226" s="8">
        <v>1858.3550000000002</v>
      </c>
      <c r="AG1226" s="8">
        <v>2509.0395238095243</v>
      </c>
      <c r="AH1226" s="8">
        <v>0.03</v>
      </c>
      <c r="AI1226" s="8">
        <v>1086.93</v>
      </c>
    </row>
    <row r="1227" spans="1:35" x14ac:dyDescent="0.25">
      <c r="A1227" s="8" t="s">
        <v>2128</v>
      </c>
      <c r="B1227" s="8" t="s">
        <v>20</v>
      </c>
      <c r="C1227" s="8" t="s">
        <v>20</v>
      </c>
      <c r="D1227" s="8" t="s">
        <v>420</v>
      </c>
      <c r="E1227" s="8" t="s">
        <v>3678</v>
      </c>
      <c r="F1227" s="8" t="s">
        <v>3996</v>
      </c>
      <c r="G1227" s="8" t="s">
        <v>4030</v>
      </c>
      <c r="H1227" s="116">
        <v>0</v>
      </c>
      <c r="I1227" s="8">
        <v>1364</v>
      </c>
      <c r="J1227" s="8">
        <v>1364</v>
      </c>
      <c r="K1227" s="8" t="s">
        <v>3997</v>
      </c>
      <c r="L1227" s="8">
        <v>26195558</v>
      </c>
      <c r="M1227" s="38">
        <v>45420</v>
      </c>
      <c r="N1227" s="8" t="s">
        <v>210</v>
      </c>
      <c r="O1227" s="8" t="s">
        <v>43</v>
      </c>
      <c r="P1227" s="8" t="s">
        <v>43</v>
      </c>
      <c r="Q1227" s="8">
        <v>0</v>
      </c>
      <c r="R1227" s="8">
        <v>35004</v>
      </c>
      <c r="S1227" s="8">
        <v>35004</v>
      </c>
      <c r="T1227" s="8">
        <v>32150</v>
      </c>
      <c r="U1227" s="8">
        <v>108</v>
      </c>
      <c r="V1227" s="8" t="s">
        <v>62</v>
      </c>
      <c r="W1227" s="8" t="s">
        <v>62</v>
      </c>
      <c r="X1227" s="8" t="s">
        <v>276</v>
      </c>
      <c r="Z1227" s="8" t="s">
        <v>4029</v>
      </c>
      <c r="AA1227" s="8">
        <v>0.03</v>
      </c>
      <c r="AB1227" s="8" t="s">
        <v>552</v>
      </c>
      <c r="AC1227" s="8">
        <v>2.4E-2</v>
      </c>
      <c r="AD1227" s="8">
        <v>1050.1199999999999</v>
      </c>
      <c r="AE1227" s="8">
        <v>324.11111111111109</v>
      </c>
      <c r="AF1227" s="8">
        <v>840.096</v>
      </c>
      <c r="AG1227" s="8">
        <v>1164.2071111111111</v>
      </c>
      <c r="AH1227" s="8">
        <v>0.06</v>
      </c>
      <c r="AI1227" s="8">
        <v>2100.2399999999998</v>
      </c>
    </row>
    <row r="1228" spans="1:35" x14ac:dyDescent="0.25">
      <c r="A1228" s="8" t="s">
        <v>2128</v>
      </c>
      <c r="B1228" s="8" t="s">
        <v>39</v>
      </c>
      <c r="C1228" s="8" t="s">
        <v>39</v>
      </c>
      <c r="D1228" s="8" t="s">
        <v>167</v>
      </c>
      <c r="E1228" s="8" t="s">
        <v>451</v>
      </c>
      <c r="F1228" s="8" t="s">
        <v>3998</v>
      </c>
      <c r="G1228" s="8" t="s">
        <v>2743</v>
      </c>
      <c r="H1228" s="116">
        <v>0</v>
      </c>
      <c r="I1228" s="8">
        <v>16133</v>
      </c>
      <c r="J1228" s="8">
        <v>16133</v>
      </c>
      <c r="K1228" s="8" t="s">
        <v>2389</v>
      </c>
      <c r="L1228" s="8">
        <v>25796958</v>
      </c>
      <c r="M1228" s="38">
        <v>45420</v>
      </c>
      <c r="N1228" s="8" t="s">
        <v>210</v>
      </c>
      <c r="O1228" s="8" t="s">
        <v>173</v>
      </c>
      <c r="P1228" s="8" t="s">
        <v>470</v>
      </c>
      <c r="Q1228" s="8">
        <v>0</v>
      </c>
      <c r="R1228" s="8">
        <v>694187</v>
      </c>
      <c r="S1228" s="8">
        <v>694187</v>
      </c>
      <c r="T1228" s="8">
        <v>220199</v>
      </c>
      <c r="U1228" s="8">
        <v>168</v>
      </c>
      <c r="V1228" s="8" t="s">
        <v>64</v>
      </c>
      <c r="W1228" s="8" t="s">
        <v>64</v>
      </c>
      <c r="X1228" s="8" t="s">
        <v>276</v>
      </c>
      <c r="Y1228" s="8" t="s">
        <v>534</v>
      </c>
      <c r="Z1228" s="8" t="s">
        <v>2401</v>
      </c>
      <c r="AA1228" s="8">
        <v>0.04</v>
      </c>
      <c r="AB1228" s="8" t="s">
        <v>552</v>
      </c>
      <c r="AC1228" s="8">
        <v>1.7000000000000001E-2</v>
      </c>
      <c r="AD1228" s="8">
        <v>27767.48</v>
      </c>
      <c r="AE1228" s="8">
        <v>4132.0654761904761</v>
      </c>
      <c r="AF1228" s="8">
        <v>11801.179</v>
      </c>
      <c r="AG1228" s="8">
        <v>15933.244476190477</v>
      </c>
      <c r="AH1228" s="8">
        <v>0.03</v>
      </c>
      <c r="AI1228" s="8">
        <v>20825.61</v>
      </c>
    </row>
    <row r="1229" spans="1:35" x14ac:dyDescent="0.25">
      <c r="A1229" s="8" t="s">
        <v>2128</v>
      </c>
      <c r="B1229" s="8" t="s">
        <v>44</v>
      </c>
      <c r="C1229" s="8" t="s">
        <v>37</v>
      </c>
      <c r="D1229" s="8" t="s">
        <v>99</v>
      </c>
      <c r="E1229" s="8" t="s">
        <v>459</v>
      </c>
      <c r="F1229" s="8" t="s">
        <v>3999</v>
      </c>
      <c r="G1229" s="8" t="s">
        <v>4032</v>
      </c>
      <c r="H1229" s="116">
        <v>0</v>
      </c>
      <c r="I1229" s="8">
        <v>23152</v>
      </c>
      <c r="J1229" s="8">
        <v>23152</v>
      </c>
      <c r="K1229" s="8" t="s">
        <v>4000</v>
      </c>
      <c r="L1229" s="8">
        <v>34196817</v>
      </c>
      <c r="M1229" s="38">
        <v>45420</v>
      </c>
      <c r="N1229" s="8" t="s">
        <v>210</v>
      </c>
      <c r="O1229" s="8" t="s">
        <v>43</v>
      </c>
      <c r="P1229" s="8" t="s">
        <v>43</v>
      </c>
      <c r="Q1229" s="8">
        <v>0</v>
      </c>
      <c r="R1229" s="8">
        <v>1000000</v>
      </c>
      <c r="S1229" s="8">
        <v>1000000</v>
      </c>
      <c r="U1229" s="8">
        <v>168</v>
      </c>
      <c r="V1229" s="8" t="s">
        <v>64</v>
      </c>
      <c r="W1229" s="8" t="s">
        <v>64</v>
      </c>
      <c r="X1229" s="8" t="s">
        <v>276</v>
      </c>
      <c r="Y1229" s="8" t="s">
        <v>4001</v>
      </c>
      <c r="Z1229" s="8" t="s">
        <v>4031</v>
      </c>
      <c r="AA1229" s="8">
        <v>0.04</v>
      </c>
      <c r="AB1229" s="8" t="s">
        <v>552</v>
      </c>
      <c r="AC1229" s="8">
        <v>1.7000000000000001E-2</v>
      </c>
      <c r="AD1229" s="8">
        <v>40000</v>
      </c>
      <c r="AE1229" s="8">
        <v>5952.3809523809523</v>
      </c>
      <c r="AF1229" s="8">
        <v>17000</v>
      </c>
      <c r="AG1229" s="8">
        <v>22952.380952380954</v>
      </c>
      <c r="AH1229" s="8">
        <v>0.03</v>
      </c>
      <c r="AI1229" s="8">
        <v>30000</v>
      </c>
    </row>
    <row r="1230" spans="1:35" x14ac:dyDescent="0.25">
      <c r="A1230" s="8" t="s">
        <v>2128</v>
      </c>
      <c r="B1230" s="8" t="s">
        <v>29</v>
      </c>
      <c r="C1230" s="8" t="s">
        <v>29</v>
      </c>
      <c r="D1230" s="8" t="s">
        <v>168</v>
      </c>
      <c r="E1230" s="8" t="s">
        <v>455</v>
      </c>
      <c r="F1230" s="8" t="s">
        <v>2313</v>
      </c>
      <c r="G1230" s="8" t="s">
        <v>2319</v>
      </c>
      <c r="H1230" s="116">
        <v>0</v>
      </c>
      <c r="I1230" s="8">
        <v>17910</v>
      </c>
      <c r="J1230" s="8">
        <v>17910</v>
      </c>
      <c r="K1230" s="8" t="s">
        <v>4002</v>
      </c>
      <c r="M1230" s="38">
        <v>45420</v>
      </c>
      <c r="N1230" s="8" t="s">
        <v>210</v>
      </c>
      <c r="O1230" s="8" t="s">
        <v>173</v>
      </c>
      <c r="P1230" s="8" t="s">
        <v>463</v>
      </c>
      <c r="Q1230" s="8">
        <v>0</v>
      </c>
      <c r="R1230" s="8">
        <v>780324</v>
      </c>
      <c r="S1230" s="8">
        <v>780324</v>
      </c>
      <c r="T1230" s="8">
        <v>146371</v>
      </c>
      <c r="U1230" s="8">
        <v>168</v>
      </c>
      <c r="V1230" s="8" t="s">
        <v>64</v>
      </c>
      <c r="W1230" s="8" t="s">
        <v>64</v>
      </c>
      <c r="X1230" s="8" t="s">
        <v>276</v>
      </c>
      <c r="Y1230" s="8" t="s">
        <v>572</v>
      </c>
      <c r="Z1230" s="8" t="s">
        <v>4033</v>
      </c>
      <c r="AA1230" s="8">
        <v>0.04</v>
      </c>
      <c r="AB1230" s="8" t="s">
        <v>552</v>
      </c>
      <c r="AC1230" s="8">
        <v>1.7000000000000001E-2</v>
      </c>
      <c r="AD1230" s="8">
        <v>31212.959999999999</v>
      </c>
      <c r="AE1230" s="8">
        <v>4644.7857142857147</v>
      </c>
      <c r="AF1230" s="8">
        <v>13265.508000000002</v>
      </c>
      <c r="AG1230" s="8">
        <v>17910.293714285715</v>
      </c>
      <c r="AH1230" s="8">
        <v>0.03</v>
      </c>
      <c r="AI1230" s="8">
        <v>23409.719999999998</v>
      </c>
    </row>
    <row r="1231" spans="1:35" x14ac:dyDescent="0.25">
      <c r="A1231" s="8" t="s">
        <v>2128</v>
      </c>
      <c r="B1231" s="8" t="s">
        <v>37</v>
      </c>
      <c r="C1231" s="8" t="s">
        <v>37</v>
      </c>
      <c r="D1231" s="8" t="s">
        <v>99</v>
      </c>
      <c r="E1231" s="8" t="s">
        <v>925</v>
      </c>
      <c r="F1231" s="8" t="s">
        <v>2392</v>
      </c>
      <c r="G1231" s="8" t="s">
        <v>2612</v>
      </c>
      <c r="H1231" s="116">
        <v>0</v>
      </c>
      <c r="I1231" s="8">
        <v>7702</v>
      </c>
      <c r="J1231" s="8">
        <v>7702</v>
      </c>
      <c r="K1231" s="8" t="s">
        <v>3606</v>
      </c>
      <c r="L1231" s="8">
        <v>30236079</v>
      </c>
      <c r="M1231" s="38">
        <v>45420</v>
      </c>
      <c r="N1231" s="8" t="s">
        <v>210</v>
      </c>
      <c r="O1231" s="8" t="s">
        <v>173</v>
      </c>
      <c r="P1231" s="8" t="s">
        <v>463</v>
      </c>
      <c r="Q1231" s="8">
        <v>0</v>
      </c>
      <c r="R1231" s="8">
        <v>326856</v>
      </c>
      <c r="S1231" s="8">
        <v>326856</v>
      </c>
      <c r="T1231" s="8">
        <v>27053.64</v>
      </c>
      <c r="U1231" s="8">
        <v>168</v>
      </c>
      <c r="V1231" s="8" t="s">
        <v>64</v>
      </c>
      <c r="W1231" s="8" t="s">
        <v>64</v>
      </c>
      <c r="X1231" s="8" t="s">
        <v>276</v>
      </c>
      <c r="Y1231" s="8" t="s">
        <v>115</v>
      </c>
      <c r="Z1231" s="8" t="s">
        <v>3613</v>
      </c>
      <c r="AA1231" s="8">
        <v>0.04</v>
      </c>
      <c r="AB1231" s="8" t="s">
        <v>552</v>
      </c>
      <c r="AC1231" s="8">
        <v>1.7000000000000001E-2</v>
      </c>
      <c r="AD1231" s="8">
        <v>13074.24</v>
      </c>
      <c r="AE1231" s="8">
        <v>1945.5714285714287</v>
      </c>
      <c r="AF1231" s="8">
        <v>5556.5520000000006</v>
      </c>
      <c r="AG1231" s="8">
        <v>7502.123428571429</v>
      </c>
      <c r="AH1231" s="8">
        <v>0.03</v>
      </c>
      <c r="AI1231" s="8">
        <v>9805.68</v>
      </c>
    </row>
    <row r="1232" spans="1:35" x14ac:dyDescent="0.25">
      <c r="A1232" s="8" t="s">
        <v>2128</v>
      </c>
      <c r="B1232" s="8" t="s">
        <v>24</v>
      </c>
      <c r="C1232" s="8" t="s">
        <v>24</v>
      </c>
      <c r="D1232" s="8" t="s">
        <v>420</v>
      </c>
      <c r="E1232" s="8" t="s">
        <v>405</v>
      </c>
      <c r="F1232" s="8" t="s">
        <v>3739</v>
      </c>
      <c r="G1232" s="8" t="s">
        <v>3744</v>
      </c>
      <c r="H1232" s="116">
        <v>0</v>
      </c>
      <c r="I1232" s="8">
        <v>3083</v>
      </c>
      <c r="J1232" s="8">
        <v>3083</v>
      </c>
      <c r="K1232" s="8" t="s">
        <v>4003</v>
      </c>
      <c r="L1232" s="8">
        <v>25191110</v>
      </c>
      <c r="M1232" s="38">
        <v>45420</v>
      </c>
      <c r="N1232" s="8" t="s">
        <v>210</v>
      </c>
      <c r="O1232" s="8" t="s">
        <v>173</v>
      </c>
      <c r="P1232" s="8" t="s">
        <v>349</v>
      </c>
      <c r="Q1232" s="8">
        <v>0</v>
      </c>
      <c r="R1232" s="8">
        <v>100000</v>
      </c>
      <c r="S1232" s="8">
        <v>100000</v>
      </c>
      <c r="T1232" s="8">
        <v>93900</v>
      </c>
      <c r="U1232" s="8">
        <v>120</v>
      </c>
      <c r="V1232" s="8" t="s">
        <v>62</v>
      </c>
      <c r="W1232" s="8" t="s">
        <v>62</v>
      </c>
      <c r="X1232" s="8" t="s">
        <v>276</v>
      </c>
      <c r="Z1232" s="8" t="s">
        <v>4034</v>
      </c>
      <c r="AA1232" s="8">
        <v>0.03</v>
      </c>
      <c r="AB1232" s="8" t="s">
        <v>552</v>
      </c>
      <c r="AC1232" s="8">
        <v>2.2499999999999999E-2</v>
      </c>
      <c r="AD1232" s="8">
        <v>3000</v>
      </c>
      <c r="AE1232" s="8">
        <v>833.33333333333337</v>
      </c>
      <c r="AF1232" s="8">
        <v>2250</v>
      </c>
      <c r="AG1232" s="8">
        <v>3083.3333333333335</v>
      </c>
      <c r="AH1232" s="8">
        <v>0.06</v>
      </c>
      <c r="AI1232" s="8">
        <v>6000</v>
      </c>
    </row>
    <row r="1233" spans="1:35" x14ac:dyDescent="0.25">
      <c r="A1233" s="8" t="s">
        <v>2128</v>
      </c>
      <c r="B1233" s="8" t="s">
        <v>38</v>
      </c>
      <c r="C1233" s="8" t="s">
        <v>38</v>
      </c>
      <c r="D1233" s="8" t="s">
        <v>101</v>
      </c>
      <c r="E1233" s="8" t="s">
        <v>405</v>
      </c>
      <c r="F1233" s="8" t="s">
        <v>1174</v>
      </c>
      <c r="G1233" s="8" t="s">
        <v>1184</v>
      </c>
      <c r="H1233" s="116">
        <v>0</v>
      </c>
      <c r="I1233" s="8">
        <v>4958</v>
      </c>
      <c r="J1233" s="8">
        <v>4958</v>
      </c>
      <c r="K1233" s="8" t="s">
        <v>4035</v>
      </c>
      <c r="L1233" s="8">
        <v>23646793</v>
      </c>
      <c r="M1233" s="38">
        <v>45420</v>
      </c>
      <c r="N1233" s="8" t="s">
        <v>210</v>
      </c>
      <c r="O1233" s="8" t="s">
        <v>173</v>
      </c>
      <c r="P1233" s="8" t="s">
        <v>357</v>
      </c>
      <c r="Q1233" s="8">
        <v>0</v>
      </c>
      <c r="R1233" s="8">
        <v>207302</v>
      </c>
      <c r="S1233" s="8">
        <v>207302</v>
      </c>
      <c r="T1233" s="8">
        <v>193763</v>
      </c>
      <c r="U1233" s="8">
        <v>168</v>
      </c>
      <c r="V1233" s="8" t="s">
        <v>62</v>
      </c>
      <c r="W1233" s="8" t="s">
        <v>62</v>
      </c>
      <c r="X1233" s="8" t="s">
        <v>276</v>
      </c>
      <c r="Z1233" s="8" t="s">
        <v>4038</v>
      </c>
      <c r="AA1233" s="8">
        <v>0.04</v>
      </c>
      <c r="AB1233" s="8" t="s">
        <v>552</v>
      </c>
      <c r="AC1233" s="8">
        <v>1.7000000000000001E-2</v>
      </c>
      <c r="AD1233" s="8">
        <v>8292.08</v>
      </c>
      <c r="AE1233" s="8">
        <v>1233.9404761904761</v>
      </c>
      <c r="AF1233" s="8">
        <v>3524.1340000000005</v>
      </c>
      <c r="AG1233" s="8">
        <v>4758.0744761904771</v>
      </c>
      <c r="AH1233" s="8">
        <v>0.03</v>
      </c>
      <c r="AI1233" s="8">
        <v>6219.0599999999995</v>
      </c>
    </row>
    <row r="1234" spans="1:35" x14ac:dyDescent="0.25">
      <c r="A1234" s="8" t="s">
        <v>2128</v>
      </c>
      <c r="B1234" s="8" t="s">
        <v>23</v>
      </c>
      <c r="C1234" s="8" t="s">
        <v>23</v>
      </c>
      <c r="D1234" s="180" t="s">
        <v>5937</v>
      </c>
      <c r="E1234" s="8" t="s">
        <v>447</v>
      </c>
      <c r="F1234" s="8" t="s">
        <v>505</v>
      </c>
      <c r="G1234" s="8" t="s">
        <v>573</v>
      </c>
      <c r="H1234" s="116">
        <v>9861</v>
      </c>
      <c r="I1234" s="8">
        <v>9861</v>
      </c>
      <c r="J1234" s="8">
        <v>0</v>
      </c>
      <c r="K1234" s="8" t="s">
        <v>4036</v>
      </c>
      <c r="L1234" s="8">
        <v>22337891</v>
      </c>
      <c r="M1234" s="38">
        <v>45420</v>
      </c>
      <c r="N1234" s="8" t="s">
        <v>210</v>
      </c>
      <c r="O1234" s="8" t="s">
        <v>43</v>
      </c>
      <c r="P1234" s="8" t="s">
        <v>43</v>
      </c>
      <c r="Q1234" s="8">
        <v>378973</v>
      </c>
      <c r="R1234" s="8">
        <v>420921</v>
      </c>
      <c r="S1234" s="8">
        <v>41948</v>
      </c>
      <c r="T1234" s="8">
        <v>15192</v>
      </c>
      <c r="U1234" s="8">
        <v>168</v>
      </c>
      <c r="V1234" s="8" t="s">
        <v>63</v>
      </c>
      <c r="W1234" s="8" t="s">
        <v>63</v>
      </c>
      <c r="X1234" s="8" t="s">
        <v>277</v>
      </c>
      <c r="Z1234" s="8" t="s">
        <v>4039</v>
      </c>
      <c r="AA1234" s="8">
        <v>0.04</v>
      </c>
      <c r="AB1234" s="8" t="s">
        <v>552</v>
      </c>
      <c r="AC1234" s="8">
        <v>1.7000000000000001E-2</v>
      </c>
      <c r="AD1234" s="8">
        <v>16836.84</v>
      </c>
      <c r="AE1234" s="8">
        <v>2505.4821428571427</v>
      </c>
      <c r="AF1234" s="8">
        <v>7155.6570000000002</v>
      </c>
      <c r="AG1234" s="8">
        <v>9661.1391428571424</v>
      </c>
      <c r="AH1234" s="8">
        <v>0.03</v>
      </c>
      <c r="AI1234" s="8">
        <v>1258.44</v>
      </c>
    </row>
    <row r="1235" spans="1:35" x14ac:dyDescent="0.25">
      <c r="A1235" s="8" t="s">
        <v>2128</v>
      </c>
      <c r="B1235" s="8" t="s">
        <v>38</v>
      </c>
      <c r="C1235" s="8" t="s">
        <v>38</v>
      </c>
      <c r="D1235" s="8" t="s">
        <v>101</v>
      </c>
      <c r="E1235" s="8" t="s">
        <v>883</v>
      </c>
      <c r="F1235" s="8" t="s">
        <v>634</v>
      </c>
      <c r="G1235" s="8" t="s">
        <v>630</v>
      </c>
      <c r="H1235" s="116">
        <v>3571</v>
      </c>
      <c r="I1235" s="8">
        <v>3471</v>
      </c>
      <c r="J1235" s="8">
        <v>-100</v>
      </c>
      <c r="K1235" s="8" t="s">
        <v>4037</v>
      </c>
      <c r="L1235" s="8">
        <v>26982244</v>
      </c>
      <c r="M1235" s="38">
        <v>45420</v>
      </c>
      <c r="N1235" s="8" t="s">
        <v>210</v>
      </c>
      <c r="O1235" s="8" t="s">
        <v>43</v>
      </c>
      <c r="P1235" s="8" t="s">
        <v>43</v>
      </c>
      <c r="Q1235" s="8">
        <v>116421</v>
      </c>
      <c r="R1235" s="8">
        <v>146828</v>
      </c>
      <c r="S1235" s="8">
        <v>30407</v>
      </c>
      <c r="T1235" s="8">
        <v>151921</v>
      </c>
      <c r="U1235" s="8">
        <v>168</v>
      </c>
      <c r="V1235" s="8" t="s">
        <v>63</v>
      </c>
      <c r="W1235" s="8" t="s">
        <v>63</v>
      </c>
      <c r="X1235" s="8" t="s">
        <v>277</v>
      </c>
      <c r="Z1235" s="8" t="s">
        <v>4040</v>
      </c>
      <c r="AA1235" s="8">
        <v>0.04</v>
      </c>
      <c r="AB1235" s="8" t="s">
        <v>552</v>
      </c>
      <c r="AC1235" s="8">
        <v>1.7000000000000001E-2</v>
      </c>
      <c r="AD1235" s="8">
        <v>5873.12</v>
      </c>
      <c r="AE1235" s="8">
        <v>873.97619047619048</v>
      </c>
      <c r="AF1235" s="8">
        <v>2496.076</v>
      </c>
      <c r="AG1235" s="8">
        <v>3370.0521904761904</v>
      </c>
      <c r="AH1235" s="8">
        <v>0.03</v>
      </c>
      <c r="AI1235" s="8">
        <v>912.20999999999992</v>
      </c>
    </row>
    <row r="1236" spans="1:35" x14ac:dyDescent="0.25">
      <c r="A1236" s="8" t="s">
        <v>2128</v>
      </c>
      <c r="B1236" s="8" t="s">
        <v>24</v>
      </c>
      <c r="C1236" s="8" t="s">
        <v>24</v>
      </c>
      <c r="D1236" s="8" t="s">
        <v>420</v>
      </c>
      <c r="E1236" s="8" t="s">
        <v>200</v>
      </c>
      <c r="F1236" s="8" t="s">
        <v>827</v>
      </c>
      <c r="G1236" s="8" t="s">
        <v>1656</v>
      </c>
      <c r="H1236" s="116">
        <v>2153</v>
      </c>
      <c r="I1236" s="8">
        <v>2648</v>
      </c>
      <c r="J1236" s="8">
        <v>495</v>
      </c>
      <c r="K1236" s="8" t="s">
        <v>4041</v>
      </c>
      <c r="L1236" s="8">
        <v>29846240</v>
      </c>
      <c r="M1236" s="38">
        <v>45420</v>
      </c>
      <c r="N1236" s="8" t="s">
        <v>210</v>
      </c>
      <c r="O1236" s="8" t="s">
        <v>43</v>
      </c>
      <c r="P1236" s="8" t="s">
        <v>43</v>
      </c>
      <c r="Q1236" s="8">
        <v>30076.67</v>
      </c>
      <c r="R1236" s="8">
        <v>106657</v>
      </c>
      <c r="S1236" s="8">
        <v>76580.33</v>
      </c>
      <c r="T1236" s="8">
        <v>69080</v>
      </c>
      <c r="U1236" s="8">
        <v>168</v>
      </c>
      <c r="V1236" s="8" t="s">
        <v>63</v>
      </c>
      <c r="W1236" s="8" t="s">
        <v>63</v>
      </c>
      <c r="X1236" s="8" t="s">
        <v>277</v>
      </c>
      <c r="Z1236" s="8" t="s">
        <v>4042</v>
      </c>
      <c r="AA1236" s="8">
        <v>0.04</v>
      </c>
      <c r="AB1236" s="8" t="s">
        <v>552</v>
      </c>
      <c r="AC1236" s="8">
        <v>1.7000000000000001E-2</v>
      </c>
      <c r="AD1236" s="8">
        <v>4266.28</v>
      </c>
      <c r="AE1236" s="8">
        <v>634.86309523809518</v>
      </c>
      <c r="AF1236" s="8">
        <v>1813.1690000000001</v>
      </c>
      <c r="AG1236" s="8">
        <v>2448.0320952380953</v>
      </c>
      <c r="AH1236" s="8">
        <v>0.03</v>
      </c>
      <c r="AI1236" s="8">
        <v>2297.4099000000001</v>
      </c>
    </row>
    <row r="1237" spans="1:35" x14ac:dyDescent="0.25">
      <c r="A1237" s="8" t="s">
        <v>2128</v>
      </c>
      <c r="B1237" s="8" t="s">
        <v>38</v>
      </c>
      <c r="C1237" s="8" t="s">
        <v>38</v>
      </c>
      <c r="D1237" s="8" t="s">
        <v>101</v>
      </c>
      <c r="E1237" s="8" t="s">
        <v>883</v>
      </c>
      <c r="F1237" s="8" t="s">
        <v>983</v>
      </c>
      <c r="G1237" s="8" t="s">
        <v>984</v>
      </c>
      <c r="H1237" s="116">
        <v>0</v>
      </c>
      <c r="I1237" s="8">
        <v>5200</v>
      </c>
      <c r="J1237" s="8">
        <v>5200</v>
      </c>
      <c r="K1237" s="8" t="s">
        <v>4043</v>
      </c>
      <c r="L1237" s="8">
        <v>28572966</v>
      </c>
      <c r="M1237" s="38">
        <v>45420</v>
      </c>
      <c r="N1237" s="8" t="s">
        <v>210</v>
      </c>
      <c r="O1237" s="8" t="s">
        <v>43</v>
      </c>
      <c r="P1237" s="8" t="s">
        <v>43</v>
      </c>
      <c r="Q1237" s="8">
        <v>0</v>
      </c>
      <c r="R1237" s="8">
        <v>162163</v>
      </c>
      <c r="S1237" s="8">
        <v>162163</v>
      </c>
      <c r="T1237" s="8">
        <v>152954</v>
      </c>
      <c r="U1237" s="8">
        <v>120</v>
      </c>
      <c r="V1237" s="8" t="s">
        <v>62</v>
      </c>
      <c r="W1237" s="8" t="s">
        <v>62</v>
      </c>
      <c r="X1237" s="8" t="s">
        <v>276</v>
      </c>
      <c r="Z1237" s="8" t="s">
        <v>4044</v>
      </c>
      <c r="AA1237" s="8">
        <v>0.03</v>
      </c>
      <c r="AB1237" s="8" t="s">
        <v>552</v>
      </c>
      <c r="AC1237" s="8">
        <v>2.2499999999999999E-2</v>
      </c>
      <c r="AD1237" s="8">
        <v>4864.8899999999994</v>
      </c>
      <c r="AE1237" s="8">
        <v>1351.3583333333333</v>
      </c>
      <c r="AF1237" s="8">
        <v>3648.6675</v>
      </c>
      <c r="AG1237" s="8">
        <v>5000.0258333333331</v>
      </c>
      <c r="AH1237" s="8">
        <v>0.06</v>
      </c>
      <c r="AI1237" s="8">
        <v>9729.7799999999988</v>
      </c>
    </row>
    <row r="1238" spans="1:35" x14ac:dyDescent="0.25">
      <c r="A1238" s="8" t="s">
        <v>2128</v>
      </c>
      <c r="B1238" s="8" t="s">
        <v>38</v>
      </c>
      <c r="C1238" s="8" t="s">
        <v>38</v>
      </c>
      <c r="D1238" s="8" t="s">
        <v>101</v>
      </c>
      <c r="E1238" s="8" t="s">
        <v>405</v>
      </c>
      <c r="F1238" s="8" t="s">
        <v>3388</v>
      </c>
      <c r="G1238" s="8">
        <v>66</v>
      </c>
      <c r="H1238" s="116">
        <v>3663</v>
      </c>
      <c r="I1238" s="8">
        <v>8770</v>
      </c>
      <c r="J1238" s="8">
        <v>5107</v>
      </c>
      <c r="K1238" s="8" t="s">
        <v>4045</v>
      </c>
      <c r="L1238" s="8">
        <v>11238879</v>
      </c>
      <c r="M1238" s="38">
        <v>45420</v>
      </c>
      <c r="N1238" s="8" t="s">
        <v>210</v>
      </c>
      <c r="O1238" s="8" t="s">
        <v>173</v>
      </c>
      <c r="P1238" s="8" t="s">
        <v>358</v>
      </c>
      <c r="Q1238" s="8">
        <v>115388</v>
      </c>
      <c r="R1238" s="8">
        <v>165869</v>
      </c>
      <c r="S1238" s="8">
        <v>50481</v>
      </c>
      <c r="T1238" s="8">
        <v>41087</v>
      </c>
      <c r="U1238" s="8">
        <v>60</v>
      </c>
      <c r="V1238" s="8" t="s">
        <v>63</v>
      </c>
      <c r="W1238" s="8" t="s">
        <v>63</v>
      </c>
      <c r="X1238" s="8" t="s">
        <v>277</v>
      </c>
      <c r="Z1238" s="8" t="s">
        <v>4046</v>
      </c>
      <c r="AA1238" s="8">
        <v>0.04</v>
      </c>
      <c r="AB1238" s="8" t="s">
        <v>552</v>
      </c>
      <c r="AC1238" s="8">
        <v>1.7000000000000001E-2</v>
      </c>
      <c r="AD1238" s="8">
        <v>6634.76</v>
      </c>
      <c r="AE1238" s="8">
        <v>2764.4833333333331</v>
      </c>
      <c r="AF1238" s="8">
        <v>2819.7730000000001</v>
      </c>
      <c r="AG1238" s="8">
        <v>5584.2563333333328</v>
      </c>
      <c r="AH1238" s="8">
        <v>0.03</v>
      </c>
      <c r="AI1238" s="8">
        <v>1514.4299999999998</v>
      </c>
    </row>
    <row r="1239" spans="1:35" x14ac:dyDescent="0.25">
      <c r="A1239" s="8" t="s">
        <v>2128</v>
      </c>
      <c r="B1239" s="8" t="s">
        <v>241</v>
      </c>
      <c r="C1239" s="8" t="s">
        <v>241</v>
      </c>
      <c r="D1239" s="180" t="s">
        <v>101</v>
      </c>
      <c r="E1239" s="8" t="s">
        <v>489</v>
      </c>
      <c r="F1239" s="8" t="s">
        <v>836</v>
      </c>
      <c r="G1239" s="8" t="s">
        <v>605</v>
      </c>
      <c r="H1239" s="116">
        <v>0</v>
      </c>
      <c r="I1239" s="8">
        <v>6100</v>
      </c>
      <c r="J1239" s="8">
        <v>6100</v>
      </c>
      <c r="K1239" s="8" t="s">
        <v>4047</v>
      </c>
      <c r="L1239" s="8">
        <v>26958891</v>
      </c>
      <c r="M1239" s="38">
        <v>45420</v>
      </c>
      <c r="N1239" s="8" t="s">
        <v>210</v>
      </c>
      <c r="O1239" s="8" t="s">
        <v>21</v>
      </c>
      <c r="P1239" s="8" t="s">
        <v>21</v>
      </c>
      <c r="Q1239" s="8">
        <v>0</v>
      </c>
      <c r="R1239" s="8">
        <v>265772</v>
      </c>
      <c r="S1239" s="8">
        <v>265772</v>
      </c>
      <c r="T1239" s="8">
        <v>36290.68</v>
      </c>
      <c r="U1239" s="8">
        <v>168</v>
      </c>
      <c r="V1239" s="8" t="s">
        <v>64</v>
      </c>
      <c r="W1239" s="8" t="s">
        <v>64</v>
      </c>
      <c r="X1239" s="8" t="s">
        <v>276</v>
      </c>
      <c r="Y1239" s="8" t="s">
        <v>3992</v>
      </c>
      <c r="Z1239" s="8" t="s">
        <v>4048</v>
      </c>
      <c r="AA1239" s="8">
        <v>0.04</v>
      </c>
      <c r="AB1239" s="8" t="s">
        <v>552</v>
      </c>
      <c r="AC1239" s="8">
        <v>1.7000000000000001E-2</v>
      </c>
      <c r="AD1239" s="8">
        <v>10630.880000000001</v>
      </c>
      <c r="AE1239" s="8">
        <v>1581.9761904761904</v>
      </c>
      <c r="AF1239" s="8">
        <v>4518.1240000000007</v>
      </c>
      <c r="AG1239" s="8">
        <v>6100.1001904761906</v>
      </c>
      <c r="AH1239" s="8">
        <v>0.03</v>
      </c>
      <c r="AI1239" s="8">
        <v>7973.16</v>
      </c>
    </row>
    <row r="1240" spans="1:35" x14ac:dyDescent="0.25">
      <c r="A1240" s="8" t="s">
        <v>2128</v>
      </c>
      <c r="B1240" s="8" t="s">
        <v>24</v>
      </c>
      <c r="C1240" s="8" t="s">
        <v>24</v>
      </c>
      <c r="D1240" s="8" t="s">
        <v>420</v>
      </c>
      <c r="E1240" s="8" t="s">
        <v>405</v>
      </c>
      <c r="F1240" s="8" t="s">
        <v>3739</v>
      </c>
      <c r="G1240" s="8" t="s">
        <v>3744</v>
      </c>
      <c r="H1240" s="116">
        <v>0</v>
      </c>
      <c r="I1240" s="8">
        <v>6775</v>
      </c>
      <c r="J1240" s="8">
        <v>6775</v>
      </c>
      <c r="K1240" s="8" t="s">
        <v>4049</v>
      </c>
      <c r="L1240" s="8">
        <v>33441463</v>
      </c>
      <c r="M1240" s="38">
        <v>45420</v>
      </c>
      <c r="N1240" s="8" t="s">
        <v>210</v>
      </c>
      <c r="O1240" s="8" t="s">
        <v>148</v>
      </c>
      <c r="P1240" s="8" t="s">
        <v>287</v>
      </c>
      <c r="Q1240" s="8">
        <v>0</v>
      </c>
      <c r="R1240" s="8">
        <v>295180</v>
      </c>
      <c r="S1240" s="8">
        <v>295180</v>
      </c>
      <c r="T1240" s="8">
        <v>276369.2</v>
      </c>
      <c r="U1240" s="8">
        <v>168</v>
      </c>
      <c r="V1240" s="8" t="s">
        <v>62</v>
      </c>
      <c r="W1240" s="8" t="s">
        <v>62</v>
      </c>
      <c r="X1240" s="8" t="s">
        <v>276</v>
      </c>
      <c r="Z1240" s="8" t="s">
        <v>4050</v>
      </c>
      <c r="AA1240" s="8">
        <v>0.04</v>
      </c>
      <c r="AB1240" s="8" t="s">
        <v>552</v>
      </c>
      <c r="AC1240" s="8">
        <v>1.7000000000000001E-2</v>
      </c>
      <c r="AD1240" s="8">
        <v>11807.2</v>
      </c>
      <c r="AE1240" s="8">
        <v>1757.0238095238096</v>
      </c>
      <c r="AF1240" s="8">
        <v>5018.0600000000004</v>
      </c>
      <c r="AG1240" s="8">
        <v>6775.0838095238105</v>
      </c>
      <c r="AH1240" s="8">
        <v>0.03</v>
      </c>
      <c r="AI1240" s="8">
        <v>8855.4</v>
      </c>
    </row>
    <row r="1241" spans="1:35" x14ac:dyDescent="0.25">
      <c r="A1241" s="8" t="s">
        <v>2128</v>
      </c>
      <c r="B1241" s="8" t="s">
        <v>29</v>
      </c>
      <c r="C1241" s="8" t="s">
        <v>29</v>
      </c>
      <c r="D1241" s="8" t="s">
        <v>168</v>
      </c>
      <c r="E1241" s="8" t="s">
        <v>455</v>
      </c>
      <c r="F1241" s="8" t="s">
        <v>587</v>
      </c>
      <c r="G1241" s="8" t="s">
        <v>941</v>
      </c>
      <c r="H1241" s="116">
        <v>599</v>
      </c>
      <c r="I1241" s="8">
        <v>1044</v>
      </c>
      <c r="J1241" s="8">
        <v>445</v>
      </c>
      <c r="K1241" s="8" t="s">
        <v>4057</v>
      </c>
      <c r="L1241" s="8">
        <v>20191007</v>
      </c>
      <c r="M1241" s="38">
        <v>45421</v>
      </c>
      <c r="N1241" s="8" t="s">
        <v>210</v>
      </c>
      <c r="O1241" s="8" t="s">
        <v>43</v>
      </c>
      <c r="P1241" s="8" t="s">
        <v>43</v>
      </c>
      <c r="Q1241" s="8">
        <v>7497.2</v>
      </c>
      <c r="R1241" s="8">
        <v>25376</v>
      </c>
      <c r="S1241" s="8">
        <v>17878.8</v>
      </c>
      <c r="T1241" s="8">
        <v>15509</v>
      </c>
      <c r="U1241" s="8">
        <v>108</v>
      </c>
      <c r="V1241" s="8" t="s">
        <v>63</v>
      </c>
      <c r="W1241" s="8" t="s">
        <v>63</v>
      </c>
      <c r="X1241" s="8" t="s">
        <v>277</v>
      </c>
      <c r="Z1241" s="8" t="s">
        <v>4078</v>
      </c>
      <c r="AA1241" s="8">
        <v>0.03</v>
      </c>
      <c r="AB1241" s="8" t="s">
        <v>552</v>
      </c>
      <c r="AC1241" s="8">
        <v>2.4E-2</v>
      </c>
      <c r="AD1241" s="8">
        <v>761.28</v>
      </c>
      <c r="AE1241" s="8">
        <v>234.96296296296296</v>
      </c>
      <c r="AF1241" s="8">
        <v>609.024</v>
      </c>
      <c r="AG1241" s="8">
        <v>843.98696296296293</v>
      </c>
      <c r="AH1241" s="8">
        <v>0.06</v>
      </c>
      <c r="AI1241" s="8">
        <v>1072.7279999999998</v>
      </c>
    </row>
    <row r="1242" spans="1:35" x14ac:dyDescent="0.25">
      <c r="A1242" s="8" t="s">
        <v>2128</v>
      </c>
      <c r="B1242" s="8" t="s">
        <v>24</v>
      </c>
      <c r="C1242" s="8" t="s">
        <v>24</v>
      </c>
      <c r="D1242" s="8" t="s">
        <v>420</v>
      </c>
      <c r="E1242" s="8" t="s">
        <v>200</v>
      </c>
      <c r="F1242" s="8" t="s">
        <v>827</v>
      </c>
      <c r="G1242" s="8" t="s">
        <v>1656</v>
      </c>
      <c r="H1242" s="116">
        <v>0</v>
      </c>
      <c r="I1242" s="8">
        <v>575</v>
      </c>
      <c r="J1242" s="8">
        <v>575</v>
      </c>
      <c r="K1242" s="8" t="s">
        <v>4058</v>
      </c>
      <c r="L1242" s="8">
        <v>30664669</v>
      </c>
      <c r="M1242" s="38">
        <v>45421</v>
      </c>
      <c r="N1242" s="8" t="s">
        <v>210</v>
      </c>
      <c r="O1242" s="8" t="s">
        <v>148</v>
      </c>
      <c r="P1242" s="8" t="s">
        <v>287</v>
      </c>
      <c r="Q1242" s="8">
        <v>0</v>
      </c>
      <c r="R1242" s="8">
        <v>17288</v>
      </c>
      <c r="S1242" s="8">
        <v>17288</v>
      </c>
      <c r="T1242" s="8">
        <v>15323</v>
      </c>
      <c r="U1242" s="8">
        <v>108</v>
      </c>
      <c r="V1242" s="8" t="s">
        <v>62</v>
      </c>
      <c r="W1242" s="8" t="s">
        <v>62</v>
      </c>
      <c r="X1242" s="8" t="s">
        <v>276</v>
      </c>
      <c r="Z1242" s="8" t="s">
        <v>4079</v>
      </c>
      <c r="AA1242" s="8">
        <v>0.03</v>
      </c>
      <c r="AB1242" s="8" t="s">
        <v>552</v>
      </c>
      <c r="AC1242" s="8">
        <v>2.4E-2</v>
      </c>
      <c r="AD1242" s="8">
        <v>518.64</v>
      </c>
      <c r="AE1242" s="8">
        <v>160.07407407407408</v>
      </c>
      <c r="AF1242" s="8">
        <v>414.91200000000003</v>
      </c>
      <c r="AG1242" s="8">
        <v>574.98607407407417</v>
      </c>
      <c r="AH1242" s="8">
        <v>0.06</v>
      </c>
      <c r="AI1242" s="8">
        <v>1037.28</v>
      </c>
    </row>
    <row r="1243" spans="1:35" x14ac:dyDescent="0.25">
      <c r="A1243" s="8" t="s">
        <v>2128</v>
      </c>
      <c r="B1243" s="8" t="s">
        <v>24</v>
      </c>
      <c r="C1243" s="8" t="s">
        <v>24</v>
      </c>
      <c r="D1243" s="8" t="s">
        <v>420</v>
      </c>
      <c r="E1243" s="8" t="s">
        <v>200</v>
      </c>
      <c r="F1243" s="8" t="s">
        <v>1050</v>
      </c>
      <c r="G1243" s="8" t="s">
        <v>1053</v>
      </c>
      <c r="H1243" s="116">
        <v>0</v>
      </c>
      <c r="I1243" s="8">
        <v>1834</v>
      </c>
      <c r="J1243" s="8">
        <v>1834</v>
      </c>
      <c r="K1243" s="8" t="s">
        <v>4059</v>
      </c>
      <c r="L1243" s="8">
        <v>36346995</v>
      </c>
      <c r="M1243" s="38">
        <v>45421</v>
      </c>
      <c r="N1243" s="8" t="s">
        <v>210</v>
      </c>
      <c r="O1243" s="8" t="s">
        <v>21</v>
      </c>
      <c r="P1243" s="8" t="s">
        <v>21</v>
      </c>
      <c r="Q1243" s="8">
        <v>0</v>
      </c>
      <c r="R1243" s="8">
        <v>52995</v>
      </c>
      <c r="S1243" s="8">
        <v>52995</v>
      </c>
      <c r="T1243" s="8">
        <v>49245</v>
      </c>
      <c r="U1243" s="8">
        <v>120</v>
      </c>
      <c r="V1243" s="8" t="s">
        <v>62</v>
      </c>
      <c r="W1243" s="8" t="s">
        <v>62</v>
      </c>
      <c r="X1243" s="8" t="s">
        <v>276</v>
      </c>
      <c r="Z1243" s="8" t="s">
        <v>4080</v>
      </c>
      <c r="AA1243" s="8">
        <v>0.03</v>
      </c>
      <c r="AB1243" s="8" t="s">
        <v>552</v>
      </c>
      <c r="AC1243" s="8">
        <v>2.2499999999999999E-2</v>
      </c>
      <c r="AD1243" s="8">
        <v>1589.85</v>
      </c>
      <c r="AE1243" s="8">
        <v>441.625</v>
      </c>
      <c r="AF1243" s="8">
        <v>1192.3875</v>
      </c>
      <c r="AG1243" s="8">
        <v>1634.0125</v>
      </c>
      <c r="AH1243" s="8">
        <v>0.06</v>
      </c>
      <c r="AI1243" s="8">
        <v>3179.7</v>
      </c>
    </row>
    <row r="1244" spans="1:35" x14ac:dyDescent="0.25">
      <c r="A1244" s="8" t="s">
        <v>2128</v>
      </c>
      <c r="B1244" s="8" t="s">
        <v>38</v>
      </c>
      <c r="C1244" s="8" t="s">
        <v>38</v>
      </c>
      <c r="D1244" s="8" t="s">
        <v>101</v>
      </c>
      <c r="E1244" s="8" t="s">
        <v>405</v>
      </c>
      <c r="F1244" s="8" t="s">
        <v>1063</v>
      </c>
      <c r="G1244" s="8" t="s">
        <v>616</v>
      </c>
      <c r="H1244" s="116">
        <v>0</v>
      </c>
      <c r="I1244" s="8">
        <v>1125</v>
      </c>
      <c r="J1244" s="8">
        <v>1125</v>
      </c>
      <c r="K1244" s="8" t="s">
        <v>4060</v>
      </c>
      <c r="L1244" s="8">
        <v>10797125</v>
      </c>
      <c r="M1244" s="38">
        <v>45421</v>
      </c>
      <c r="N1244" s="8" t="s">
        <v>210</v>
      </c>
      <c r="O1244" s="8" t="s">
        <v>43</v>
      </c>
      <c r="P1244" s="8" t="s">
        <v>43</v>
      </c>
      <c r="Q1244" s="8">
        <v>0</v>
      </c>
      <c r="R1244" s="8">
        <v>21774</v>
      </c>
      <c r="S1244" s="8">
        <v>21774</v>
      </c>
      <c r="T1244" s="8">
        <v>20085</v>
      </c>
      <c r="U1244" s="8">
        <v>60</v>
      </c>
      <c r="V1244" s="8" t="s">
        <v>62</v>
      </c>
      <c r="W1244" s="8" t="s">
        <v>62</v>
      </c>
      <c r="X1244" s="8" t="s">
        <v>276</v>
      </c>
      <c r="Z1244" s="8" t="s">
        <v>4081</v>
      </c>
      <c r="AA1244" s="8">
        <v>0.03</v>
      </c>
      <c r="AB1244" s="8" t="s">
        <v>552</v>
      </c>
      <c r="AC1244" s="8">
        <v>3.5000000000000003E-2</v>
      </c>
      <c r="AD1244" s="8">
        <v>653.22</v>
      </c>
      <c r="AE1244" s="8">
        <v>362.9</v>
      </c>
      <c r="AF1244" s="8">
        <v>762.09</v>
      </c>
      <c r="AG1244" s="8">
        <v>1124.99</v>
      </c>
      <c r="AH1244" s="8">
        <v>0.06</v>
      </c>
      <c r="AI1244" s="8">
        <v>1306.44</v>
      </c>
    </row>
    <row r="1245" spans="1:35" x14ac:dyDescent="0.25">
      <c r="A1245" s="8" t="s">
        <v>2128</v>
      </c>
      <c r="B1245" s="8" t="s">
        <v>24</v>
      </c>
      <c r="C1245" s="8" t="s">
        <v>24</v>
      </c>
      <c r="D1245" s="8" t="s">
        <v>420</v>
      </c>
      <c r="E1245" s="8" t="s">
        <v>3679</v>
      </c>
      <c r="F1245" s="8" t="s">
        <v>4061</v>
      </c>
      <c r="G1245" s="8" t="s">
        <v>2585</v>
      </c>
      <c r="H1245" s="116">
        <v>0</v>
      </c>
      <c r="I1245" s="8">
        <v>1356</v>
      </c>
      <c r="J1245" s="8">
        <v>1356</v>
      </c>
      <c r="K1245" s="8" t="s">
        <v>4062</v>
      </c>
      <c r="L1245" s="8">
        <v>36870612</v>
      </c>
      <c r="M1245" s="38">
        <v>45421</v>
      </c>
      <c r="N1245" s="8" t="s">
        <v>210</v>
      </c>
      <c r="O1245" s="8" t="s">
        <v>21</v>
      </c>
      <c r="P1245" s="8" t="s">
        <v>21</v>
      </c>
      <c r="Q1245" s="8">
        <v>0</v>
      </c>
      <c r="R1245" s="8">
        <v>43978</v>
      </c>
      <c r="S1245" s="8">
        <v>43978</v>
      </c>
      <c r="T1245" s="8">
        <v>40679</v>
      </c>
      <c r="U1245" s="8">
        <v>120</v>
      </c>
      <c r="V1245" s="8" t="s">
        <v>62</v>
      </c>
      <c r="W1245" s="8" t="s">
        <v>62</v>
      </c>
      <c r="X1245" s="8" t="s">
        <v>276</v>
      </c>
      <c r="Z1245" s="8" t="s">
        <v>4082</v>
      </c>
      <c r="AA1245" s="8">
        <v>0.03</v>
      </c>
      <c r="AB1245" s="8" t="s">
        <v>552</v>
      </c>
      <c r="AC1245" s="8">
        <v>2.2499999999999999E-2</v>
      </c>
      <c r="AD1245" s="8">
        <v>1319.34</v>
      </c>
      <c r="AE1245" s="8">
        <v>366.48333333333335</v>
      </c>
      <c r="AF1245" s="8">
        <v>989.505</v>
      </c>
      <c r="AG1245" s="8">
        <v>1355.9883333333332</v>
      </c>
      <c r="AH1245" s="8">
        <v>0.06</v>
      </c>
      <c r="AI1245" s="8">
        <v>2638.68</v>
      </c>
    </row>
    <row r="1246" spans="1:35" x14ac:dyDescent="0.25">
      <c r="A1246" s="8" t="s">
        <v>2128</v>
      </c>
      <c r="B1246" s="8" t="s">
        <v>31</v>
      </c>
      <c r="C1246" s="8" t="s">
        <v>31</v>
      </c>
      <c r="D1246" s="8" t="s">
        <v>101</v>
      </c>
      <c r="E1246" s="8" t="s">
        <v>456</v>
      </c>
      <c r="F1246" s="8" t="s">
        <v>4083</v>
      </c>
      <c r="G1246" s="8" t="s">
        <v>4098</v>
      </c>
      <c r="H1246" s="116">
        <v>4164</v>
      </c>
      <c r="I1246" s="8">
        <v>3945</v>
      </c>
      <c r="J1246" s="8">
        <v>-219</v>
      </c>
      <c r="K1246" s="8" t="s">
        <v>4084</v>
      </c>
      <c r="L1246" s="8">
        <v>31028368</v>
      </c>
      <c r="M1246" s="38">
        <v>45421</v>
      </c>
      <c r="N1246" s="8" t="s">
        <v>210</v>
      </c>
      <c r="O1246" s="8" t="s">
        <v>21</v>
      </c>
      <c r="P1246" s="8" t="s">
        <v>21</v>
      </c>
      <c r="R1246" s="8">
        <v>163166</v>
      </c>
      <c r="S1246" s="8">
        <v>163166</v>
      </c>
      <c r="T1246" s="8">
        <v>10202</v>
      </c>
      <c r="U1246" s="8">
        <v>168</v>
      </c>
      <c r="V1246" s="8" t="s">
        <v>63</v>
      </c>
      <c r="W1246" s="8" t="s">
        <v>63</v>
      </c>
      <c r="X1246" s="8" t="s">
        <v>277</v>
      </c>
      <c r="Z1246" s="8" t="s">
        <v>4097</v>
      </c>
      <c r="AA1246" s="8">
        <v>0.04</v>
      </c>
      <c r="AB1246" s="8" t="s">
        <v>552</v>
      </c>
      <c r="AC1246" s="8">
        <v>1.7000000000000001E-2</v>
      </c>
      <c r="AD1246" s="8">
        <v>6526.64</v>
      </c>
      <c r="AE1246" s="8">
        <v>971.22619047619048</v>
      </c>
      <c r="AF1246" s="8">
        <v>2773.8220000000001</v>
      </c>
      <c r="AG1246" s="8">
        <v>3745.0481904761905</v>
      </c>
      <c r="AH1246" s="8">
        <v>0.03</v>
      </c>
      <c r="AI1246" s="8">
        <v>4894.9799999999996</v>
      </c>
    </row>
    <row r="1247" spans="1:35" x14ac:dyDescent="0.25">
      <c r="A1247" s="8" t="s">
        <v>2128</v>
      </c>
      <c r="B1247" s="8" t="s">
        <v>20</v>
      </c>
      <c r="C1247" s="8" t="s">
        <v>20</v>
      </c>
      <c r="D1247" s="8" t="s">
        <v>420</v>
      </c>
      <c r="E1247" s="8" t="s">
        <v>405</v>
      </c>
      <c r="F1247" s="8" t="s">
        <v>3009</v>
      </c>
      <c r="G1247" s="8" t="s">
        <v>3012</v>
      </c>
      <c r="H1247" s="116">
        <v>0</v>
      </c>
      <c r="I1247" s="8">
        <v>34393</v>
      </c>
      <c r="J1247" s="8">
        <v>34393</v>
      </c>
      <c r="K1247" s="8" t="s">
        <v>3267</v>
      </c>
      <c r="L1247" s="8">
        <v>22024255</v>
      </c>
      <c r="M1247" s="38">
        <v>45421</v>
      </c>
      <c r="N1247" s="8" t="s">
        <v>210</v>
      </c>
      <c r="O1247" s="8" t="s">
        <v>173</v>
      </c>
      <c r="P1247" s="8" t="s">
        <v>352</v>
      </c>
      <c r="Q1247" s="8">
        <v>0</v>
      </c>
      <c r="R1247" s="8">
        <v>919181</v>
      </c>
      <c r="S1247" s="8">
        <v>919181</v>
      </c>
      <c r="T1247" s="8">
        <v>293740.90999999997</v>
      </c>
      <c r="U1247" s="8">
        <v>96</v>
      </c>
      <c r="V1247" s="8" t="s">
        <v>64</v>
      </c>
      <c r="W1247" s="8" t="s">
        <v>64</v>
      </c>
      <c r="X1247" s="8" t="s">
        <v>276</v>
      </c>
      <c r="Y1247" s="8" t="s">
        <v>534</v>
      </c>
      <c r="Z1247" s="8" t="s">
        <v>3278</v>
      </c>
      <c r="AA1247" s="8">
        <v>0.03</v>
      </c>
      <c r="AB1247" s="8" t="s">
        <v>552</v>
      </c>
      <c r="AC1247" s="8">
        <v>2.7E-2</v>
      </c>
      <c r="AD1247" s="8">
        <v>27575.43</v>
      </c>
      <c r="AE1247" s="8">
        <v>9574.8020833333339</v>
      </c>
      <c r="AF1247" s="8">
        <v>24817.886999999999</v>
      </c>
      <c r="AG1247" s="8">
        <v>34392.689083333331</v>
      </c>
      <c r="AH1247" s="8">
        <v>0.06</v>
      </c>
      <c r="AI1247" s="8">
        <v>55150.86</v>
      </c>
    </row>
    <row r="1248" spans="1:35" x14ac:dyDescent="0.25">
      <c r="A1248" s="8" t="s">
        <v>2128</v>
      </c>
      <c r="B1248" s="8" t="s">
        <v>31</v>
      </c>
      <c r="C1248" s="8" t="s">
        <v>31</v>
      </c>
      <c r="D1248" s="8" t="s">
        <v>101</v>
      </c>
      <c r="E1248" s="8" t="s">
        <v>32</v>
      </c>
      <c r="F1248" s="8" t="s">
        <v>642</v>
      </c>
      <c r="G1248" s="8" t="s">
        <v>1995</v>
      </c>
      <c r="H1248" s="116">
        <v>3063</v>
      </c>
      <c r="I1248" s="8">
        <v>2920</v>
      </c>
      <c r="J1248" s="8">
        <v>-143</v>
      </c>
      <c r="K1248" s="8" t="s">
        <v>4085</v>
      </c>
      <c r="L1248" s="8">
        <v>27589731</v>
      </c>
      <c r="M1248" s="38">
        <v>45421</v>
      </c>
      <c r="N1248" s="8" t="s">
        <v>210</v>
      </c>
      <c r="O1248" s="8" t="s">
        <v>43</v>
      </c>
      <c r="P1248" s="8" t="s">
        <v>43</v>
      </c>
      <c r="R1248" s="8">
        <v>118495</v>
      </c>
      <c r="S1248" s="8">
        <v>118495</v>
      </c>
      <c r="T1248" s="8">
        <v>19622</v>
      </c>
      <c r="U1248" s="8">
        <v>168</v>
      </c>
      <c r="V1248" s="8" t="s">
        <v>63</v>
      </c>
      <c r="W1248" s="8" t="s">
        <v>63</v>
      </c>
      <c r="X1248" s="8" t="s">
        <v>277</v>
      </c>
      <c r="Z1248" s="8" t="s">
        <v>4099</v>
      </c>
      <c r="AA1248" s="8">
        <v>0.04</v>
      </c>
      <c r="AB1248" s="8" t="s">
        <v>552</v>
      </c>
      <c r="AC1248" s="8">
        <v>1.7000000000000001E-2</v>
      </c>
      <c r="AD1248" s="8">
        <v>4739.8</v>
      </c>
      <c r="AE1248" s="8">
        <v>705.32738095238096</v>
      </c>
      <c r="AF1248" s="8">
        <v>2014.4150000000002</v>
      </c>
      <c r="AG1248" s="8">
        <v>2719.7423809523812</v>
      </c>
      <c r="AH1248" s="8">
        <v>0.03</v>
      </c>
      <c r="AI1248" s="8">
        <v>3554.85</v>
      </c>
    </row>
    <row r="1249" spans="1:35" x14ac:dyDescent="0.25">
      <c r="A1249" s="8" t="s">
        <v>2128</v>
      </c>
      <c r="B1249" s="8" t="s">
        <v>31</v>
      </c>
      <c r="C1249" s="8" t="s">
        <v>31</v>
      </c>
      <c r="D1249" s="8" t="s">
        <v>101</v>
      </c>
      <c r="E1249" s="8" t="s">
        <v>32</v>
      </c>
      <c r="F1249" s="8" t="s">
        <v>643</v>
      </c>
      <c r="G1249" s="8" t="s">
        <v>620</v>
      </c>
      <c r="H1249" s="116">
        <v>0</v>
      </c>
      <c r="I1249" s="8">
        <v>8160</v>
      </c>
      <c r="J1249" s="8">
        <v>8160</v>
      </c>
      <c r="K1249" s="8" t="s">
        <v>1532</v>
      </c>
      <c r="L1249" s="8">
        <v>25692057</v>
      </c>
      <c r="M1249" s="38">
        <v>45421</v>
      </c>
      <c r="N1249" s="8" t="s">
        <v>210</v>
      </c>
      <c r="O1249" s="8" t="s">
        <v>173</v>
      </c>
      <c r="P1249" s="8" t="s">
        <v>349</v>
      </c>
      <c r="Q1249" s="8">
        <v>0</v>
      </c>
      <c r="R1249" s="8">
        <v>346790</v>
      </c>
      <c r="S1249" s="8">
        <v>346790</v>
      </c>
      <c r="T1249" s="8">
        <v>324483</v>
      </c>
      <c r="U1249" s="8">
        <v>168</v>
      </c>
      <c r="V1249" s="8" t="s">
        <v>62</v>
      </c>
      <c r="W1249" s="8" t="s">
        <v>62</v>
      </c>
      <c r="X1249" s="8" t="s">
        <v>276</v>
      </c>
      <c r="Z1249" s="8" t="s">
        <v>4100</v>
      </c>
      <c r="AA1249" s="8">
        <v>0.04</v>
      </c>
      <c r="AB1249" s="8" t="s">
        <v>552</v>
      </c>
      <c r="AC1249" s="8">
        <v>1.7000000000000001E-2</v>
      </c>
      <c r="AD1249" s="8">
        <v>13871.6</v>
      </c>
      <c r="AE1249" s="8">
        <v>2064.2261904761904</v>
      </c>
      <c r="AF1249" s="8">
        <v>5895.43</v>
      </c>
      <c r="AG1249" s="8">
        <v>7959.6561904761911</v>
      </c>
      <c r="AH1249" s="8">
        <v>0.03</v>
      </c>
      <c r="AI1249" s="8">
        <v>10403.699999999999</v>
      </c>
    </row>
    <row r="1250" spans="1:35" x14ac:dyDescent="0.25">
      <c r="A1250" s="8" t="s">
        <v>2128</v>
      </c>
      <c r="B1250" s="8" t="s">
        <v>27</v>
      </c>
      <c r="C1250" s="8" t="s">
        <v>27</v>
      </c>
      <c r="D1250" s="180" t="s">
        <v>5938</v>
      </c>
      <c r="E1250" s="8" t="s">
        <v>405</v>
      </c>
      <c r="F1250" s="8" t="s">
        <v>803</v>
      </c>
      <c r="G1250" s="8" t="s">
        <v>786</v>
      </c>
      <c r="H1250" s="116">
        <v>0</v>
      </c>
      <c r="I1250" s="8">
        <v>934</v>
      </c>
      <c r="J1250" s="8">
        <v>934</v>
      </c>
      <c r="K1250" s="8" t="s">
        <v>4086</v>
      </c>
      <c r="L1250" s="8">
        <v>26288976</v>
      </c>
      <c r="M1250" s="38">
        <v>45421</v>
      </c>
      <c r="N1250" s="8" t="s">
        <v>210</v>
      </c>
      <c r="O1250" s="8" t="s">
        <v>43</v>
      </c>
      <c r="P1250" s="8" t="s">
        <v>43</v>
      </c>
      <c r="Q1250" s="8">
        <v>0</v>
      </c>
      <c r="R1250" s="8">
        <v>22069</v>
      </c>
      <c r="S1250" s="8">
        <v>22069</v>
      </c>
      <c r="T1250" s="8">
        <v>14152</v>
      </c>
      <c r="U1250" s="8">
        <v>108</v>
      </c>
      <c r="V1250" s="8" t="s">
        <v>62</v>
      </c>
      <c r="W1250" s="8" t="s">
        <v>62</v>
      </c>
      <c r="X1250" s="8" t="s">
        <v>276</v>
      </c>
      <c r="Z1250" s="8" t="s">
        <v>4101</v>
      </c>
      <c r="AA1250" s="8">
        <v>0.03</v>
      </c>
      <c r="AB1250" s="8" t="s">
        <v>552</v>
      </c>
      <c r="AC1250" s="8">
        <v>2.4E-2</v>
      </c>
      <c r="AD1250" s="8">
        <v>662.06999999999994</v>
      </c>
      <c r="AE1250" s="8">
        <v>204.34259259259258</v>
      </c>
      <c r="AF1250" s="8">
        <v>529.65600000000006</v>
      </c>
      <c r="AG1250" s="8">
        <v>733.99859259259267</v>
      </c>
      <c r="AH1250" s="8">
        <v>0.06</v>
      </c>
      <c r="AI1250" s="8">
        <v>1324.1399999999999</v>
      </c>
    </row>
    <row r="1251" spans="1:35" x14ac:dyDescent="0.25">
      <c r="A1251" s="8" t="s">
        <v>2128</v>
      </c>
      <c r="B1251" s="8" t="s">
        <v>24</v>
      </c>
      <c r="C1251" s="8" t="s">
        <v>24</v>
      </c>
      <c r="D1251" s="8" t="s">
        <v>420</v>
      </c>
      <c r="E1251" s="8" t="s">
        <v>200</v>
      </c>
      <c r="F1251" s="8" t="s">
        <v>3649</v>
      </c>
      <c r="G1251" s="8" t="s">
        <v>3841</v>
      </c>
      <c r="H1251" s="116">
        <v>0</v>
      </c>
      <c r="I1251" s="8">
        <v>4835</v>
      </c>
      <c r="J1251" s="8">
        <v>4835</v>
      </c>
      <c r="K1251" s="8" t="s">
        <v>3909</v>
      </c>
      <c r="L1251" s="8">
        <v>24694861</v>
      </c>
      <c r="M1251" s="38">
        <v>45421</v>
      </c>
      <c r="N1251" s="8" t="s">
        <v>210</v>
      </c>
      <c r="O1251" s="8" t="s">
        <v>148</v>
      </c>
      <c r="P1251" s="8" t="s">
        <v>287</v>
      </c>
      <c r="Q1251" s="8">
        <v>0</v>
      </c>
      <c r="R1251" s="8">
        <v>201943</v>
      </c>
      <c r="S1251" s="8">
        <v>201943</v>
      </c>
      <c r="T1251" s="8">
        <v>36340</v>
      </c>
      <c r="U1251" s="8">
        <v>168</v>
      </c>
      <c r="V1251" s="8" t="s">
        <v>64</v>
      </c>
      <c r="W1251" s="8" t="s">
        <v>64</v>
      </c>
      <c r="X1251" s="8" t="s">
        <v>276</v>
      </c>
      <c r="Y1251" s="8" t="s">
        <v>4087</v>
      </c>
      <c r="Z1251" s="8" t="s">
        <v>3930</v>
      </c>
      <c r="AA1251" s="8">
        <v>0.04</v>
      </c>
      <c r="AB1251" s="8" t="s">
        <v>552</v>
      </c>
      <c r="AC1251" s="8">
        <v>1.7000000000000001E-2</v>
      </c>
      <c r="AD1251" s="8">
        <v>8077.72</v>
      </c>
      <c r="AE1251" s="8">
        <v>1202.0416666666667</v>
      </c>
      <c r="AF1251" s="8">
        <v>3433.0310000000004</v>
      </c>
      <c r="AG1251" s="8">
        <v>4635.0726666666669</v>
      </c>
      <c r="AH1251" s="8">
        <v>0.03</v>
      </c>
      <c r="AI1251" s="8">
        <v>6058.29</v>
      </c>
    </row>
    <row r="1252" spans="1:35" x14ac:dyDescent="0.25">
      <c r="A1252" s="8" t="s">
        <v>2128</v>
      </c>
      <c r="B1252" s="8" t="s">
        <v>24</v>
      </c>
      <c r="C1252" s="8" t="s">
        <v>24</v>
      </c>
      <c r="D1252" s="8" t="s">
        <v>420</v>
      </c>
      <c r="E1252" s="8" t="s">
        <v>200</v>
      </c>
      <c r="F1252" s="8" t="s">
        <v>3653</v>
      </c>
      <c r="G1252" s="8" t="s">
        <v>3659</v>
      </c>
      <c r="H1252" s="116">
        <v>0</v>
      </c>
      <c r="I1252" s="8">
        <v>13655</v>
      </c>
      <c r="J1252" s="8">
        <v>13655</v>
      </c>
      <c r="K1252" s="8" t="s">
        <v>4088</v>
      </c>
      <c r="L1252" s="8">
        <v>31030188</v>
      </c>
      <c r="M1252" s="38">
        <v>45421</v>
      </c>
      <c r="N1252" s="8" t="s">
        <v>210</v>
      </c>
      <c r="O1252" s="8" t="s">
        <v>148</v>
      </c>
      <c r="P1252" s="8" t="s">
        <v>287</v>
      </c>
      <c r="Q1252" s="8">
        <v>0</v>
      </c>
      <c r="R1252" s="8">
        <v>594937</v>
      </c>
      <c r="S1252" s="8">
        <v>594937</v>
      </c>
      <c r="T1252" s="8">
        <v>179584</v>
      </c>
      <c r="U1252" s="8">
        <v>168</v>
      </c>
      <c r="V1252" s="8" t="s">
        <v>64</v>
      </c>
      <c r="W1252" s="8" t="s">
        <v>64</v>
      </c>
      <c r="X1252" s="8" t="s">
        <v>276</v>
      </c>
      <c r="Y1252" s="8" t="s">
        <v>572</v>
      </c>
      <c r="Z1252" s="8" t="s">
        <v>4102</v>
      </c>
      <c r="AA1252" s="8">
        <v>0.04</v>
      </c>
      <c r="AB1252" s="8" t="s">
        <v>552</v>
      </c>
      <c r="AC1252" s="8">
        <v>1.7000000000000001E-2</v>
      </c>
      <c r="AD1252" s="8">
        <v>23797.48</v>
      </c>
      <c r="AE1252" s="8">
        <v>3541.2916666666665</v>
      </c>
      <c r="AF1252" s="8">
        <v>10113.929</v>
      </c>
      <c r="AG1252" s="8">
        <v>13655.220666666666</v>
      </c>
      <c r="AH1252" s="8">
        <v>0.03</v>
      </c>
      <c r="AI1252" s="8">
        <v>17848.11</v>
      </c>
    </row>
    <row r="1253" spans="1:35" x14ac:dyDescent="0.25">
      <c r="A1253" s="8" t="s">
        <v>2128</v>
      </c>
      <c r="B1253" s="8" t="s">
        <v>37</v>
      </c>
      <c r="C1253" s="8" t="s">
        <v>37</v>
      </c>
      <c r="D1253" s="8" t="s">
        <v>99</v>
      </c>
      <c r="E1253" s="8" t="s">
        <v>917</v>
      </c>
      <c r="F1253" s="8" t="s">
        <v>4089</v>
      </c>
      <c r="G1253" s="8" t="s">
        <v>4104</v>
      </c>
      <c r="I1253" s="8">
        <v>1764</v>
      </c>
      <c r="J1253" s="8">
        <v>1764</v>
      </c>
      <c r="K1253" s="8" t="s">
        <v>4090</v>
      </c>
      <c r="L1253" s="8">
        <v>27469826</v>
      </c>
      <c r="M1253" s="38">
        <v>45421</v>
      </c>
      <c r="N1253" s="8" t="s">
        <v>210</v>
      </c>
      <c r="O1253" s="8" t="s">
        <v>43</v>
      </c>
      <c r="P1253" s="8" t="s">
        <v>43</v>
      </c>
      <c r="Q1253" s="8">
        <v>21112.85</v>
      </c>
      <c r="R1253" s="8">
        <v>50724</v>
      </c>
      <c r="S1253" s="8">
        <v>29611.15</v>
      </c>
      <c r="T1253" s="8">
        <v>25974</v>
      </c>
      <c r="U1253" s="8">
        <v>120</v>
      </c>
      <c r="V1253" s="8" t="s">
        <v>63</v>
      </c>
      <c r="W1253" s="8" t="s">
        <v>63</v>
      </c>
      <c r="X1253" s="8" t="s">
        <v>277</v>
      </c>
      <c r="Z1253" s="8" t="s">
        <v>4103</v>
      </c>
      <c r="AA1253" s="8">
        <v>0.03</v>
      </c>
      <c r="AB1253" s="8" t="s">
        <v>552</v>
      </c>
      <c r="AC1253" s="8">
        <v>2.2499999999999999E-2</v>
      </c>
      <c r="AD1253" s="8">
        <v>1521.72</v>
      </c>
      <c r="AE1253" s="8">
        <v>422.7</v>
      </c>
      <c r="AF1253" s="8">
        <v>1141.29</v>
      </c>
      <c r="AG1253" s="8">
        <v>1563.99</v>
      </c>
      <c r="AH1253" s="8">
        <v>0.06</v>
      </c>
      <c r="AI1253" s="8">
        <v>1776.6690000000001</v>
      </c>
    </row>
    <row r="1254" spans="1:35" x14ac:dyDescent="0.25">
      <c r="A1254" s="8" t="s">
        <v>2128</v>
      </c>
      <c r="B1254" s="8" t="s">
        <v>45</v>
      </c>
      <c r="C1254" s="8" t="s">
        <v>184</v>
      </c>
      <c r="D1254" s="180" t="s">
        <v>101</v>
      </c>
      <c r="E1254" s="8" t="s">
        <v>212</v>
      </c>
      <c r="F1254" s="8" t="s">
        <v>832</v>
      </c>
      <c r="G1254" s="8" t="s">
        <v>627</v>
      </c>
      <c r="H1254" s="116">
        <v>0</v>
      </c>
      <c r="I1254" s="8">
        <v>20000</v>
      </c>
      <c r="J1254" s="8">
        <v>20000</v>
      </c>
      <c r="K1254" s="8" t="s">
        <v>4091</v>
      </c>
      <c r="L1254" s="8">
        <v>20969240</v>
      </c>
      <c r="M1254" s="38">
        <v>45421</v>
      </c>
      <c r="N1254" s="8" t="s">
        <v>210</v>
      </c>
      <c r="O1254" s="8" t="s">
        <v>128</v>
      </c>
      <c r="P1254" s="8" t="s">
        <v>128</v>
      </c>
      <c r="Q1254" s="8">
        <v>0</v>
      </c>
      <c r="R1254" s="8">
        <v>24053</v>
      </c>
      <c r="S1254" s="8">
        <v>24053</v>
      </c>
      <c r="T1254" s="8">
        <v>21750</v>
      </c>
      <c r="U1254" s="8">
        <v>108</v>
      </c>
      <c r="V1254" s="8" t="s">
        <v>62</v>
      </c>
      <c r="W1254" s="8" t="s">
        <v>62</v>
      </c>
      <c r="X1254" s="8" t="s">
        <v>276</v>
      </c>
      <c r="Z1254" s="8" t="s">
        <v>4105</v>
      </c>
      <c r="AA1254" s="8">
        <v>0.03</v>
      </c>
      <c r="AB1254" s="8" t="s">
        <v>552</v>
      </c>
      <c r="AC1254" s="8">
        <v>2.4E-2</v>
      </c>
      <c r="AD1254" s="8">
        <v>721.58999999999992</v>
      </c>
      <c r="AE1254" s="8">
        <v>222.71296296296296</v>
      </c>
      <c r="AF1254" s="8">
        <v>577.27200000000005</v>
      </c>
      <c r="AG1254" s="8">
        <v>799.98496296296298</v>
      </c>
      <c r="AH1254" s="8">
        <v>0.06</v>
      </c>
      <c r="AI1254" s="8">
        <v>1443.1799999999998</v>
      </c>
    </row>
    <row r="1255" spans="1:35" x14ac:dyDescent="0.25">
      <c r="A1255" s="8" t="s">
        <v>2128</v>
      </c>
      <c r="B1255" s="8" t="s">
        <v>241</v>
      </c>
      <c r="C1255" s="8" t="s">
        <v>241</v>
      </c>
      <c r="D1255" s="180" t="s">
        <v>101</v>
      </c>
      <c r="E1255" s="8" t="s">
        <v>405</v>
      </c>
      <c r="F1255" s="8" t="s">
        <v>1328</v>
      </c>
      <c r="G1255" s="8" t="s">
        <v>1336</v>
      </c>
      <c r="H1255" s="116">
        <v>0</v>
      </c>
      <c r="I1255" s="8">
        <v>4985.12</v>
      </c>
      <c r="J1255" s="8">
        <v>4985.12</v>
      </c>
      <c r="K1255" s="8" t="s">
        <v>4092</v>
      </c>
      <c r="L1255" s="8">
        <v>31431974</v>
      </c>
      <c r="M1255" s="38">
        <v>45421</v>
      </c>
      <c r="N1255" s="8" t="s">
        <v>210</v>
      </c>
      <c r="O1255" s="8" t="s">
        <v>43</v>
      </c>
      <c r="P1255" s="8" t="s">
        <v>43</v>
      </c>
      <c r="Q1255" s="8">
        <v>0</v>
      </c>
      <c r="R1255" s="8">
        <v>185017.12</v>
      </c>
      <c r="S1255" s="8">
        <v>185017.12</v>
      </c>
      <c r="T1255" s="8">
        <v>21064.55</v>
      </c>
      <c r="U1255" s="8">
        <v>144</v>
      </c>
      <c r="V1255" s="8" t="s">
        <v>64</v>
      </c>
      <c r="W1255" s="8" t="s">
        <v>64</v>
      </c>
      <c r="X1255" s="8" t="s">
        <v>276</v>
      </c>
      <c r="Y1255" s="8" t="s">
        <v>672</v>
      </c>
      <c r="Z1255" s="8" t="s">
        <v>3931</v>
      </c>
      <c r="AA1255" s="8">
        <v>0.03</v>
      </c>
      <c r="AB1255" s="8" t="s">
        <v>552</v>
      </c>
      <c r="AC1255" s="8">
        <v>0.02</v>
      </c>
      <c r="AD1255" s="8">
        <v>5550.5135999999993</v>
      </c>
      <c r="AE1255" s="8">
        <v>1284.8411111111111</v>
      </c>
      <c r="AF1255" s="8">
        <v>3700.3424</v>
      </c>
      <c r="AG1255" s="8">
        <v>4985.1835111111113</v>
      </c>
      <c r="AH1255" s="8">
        <v>0.06</v>
      </c>
      <c r="AI1255" s="8">
        <v>11101.027199999999</v>
      </c>
    </row>
    <row r="1256" spans="1:35" x14ac:dyDescent="0.25">
      <c r="A1256" s="8" t="s">
        <v>2128</v>
      </c>
      <c r="B1256" s="8" t="s">
        <v>37</v>
      </c>
      <c r="C1256" s="8" t="s">
        <v>37</v>
      </c>
      <c r="D1256" s="8" t="s">
        <v>99</v>
      </c>
      <c r="E1256" s="8" t="s">
        <v>438</v>
      </c>
      <c r="F1256" s="8" t="s">
        <v>4093</v>
      </c>
      <c r="G1256" s="8" t="s">
        <v>4107</v>
      </c>
      <c r="H1256" s="116">
        <v>0</v>
      </c>
      <c r="I1256" s="8">
        <v>4957</v>
      </c>
      <c r="J1256" s="8">
        <v>4957</v>
      </c>
      <c r="K1256" s="8" t="s">
        <v>4094</v>
      </c>
      <c r="L1256" s="8">
        <v>27800984</v>
      </c>
      <c r="M1256" s="38">
        <v>45421</v>
      </c>
      <c r="N1256" s="8" t="s">
        <v>210</v>
      </c>
      <c r="O1256" s="8" t="s">
        <v>43</v>
      </c>
      <c r="P1256" s="8" t="s">
        <v>43</v>
      </c>
      <c r="Q1256" s="8">
        <v>0</v>
      </c>
      <c r="R1256" s="8">
        <v>202258</v>
      </c>
      <c r="S1256" s="8">
        <v>202258</v>
      </c>
      <c r="T1256" s="8">
        <v>45802</v>
      </c>
      <c r="U1256" s="8">
        <v>168</v>
      </c>
      <c r="V1256" s="8" t="s">
        <v>64</v>
      </c>
      <c r="W1256" s="8" t="s">
        <v>64</v>
      </c>
      <c r="X1256" s="8" t="s">
        <v>276</v>
      </c>
      <c r="Y1256" s="8" t="s">
        <v>672</v>
      </c>
      <c r="Z1256" s="8" t="s">
        <v>4106</v>
      </c>
      <c r="AA1256" s="8">
        <v>0.04</v>
      </c>
      <c r="AB1256" s="8" t="s">
        <v>552</v>
      </c>
      <c r="AC1256" s="8">
        <v>1.7000000000000001E-2</v>
      </c>
      <c r="AD1256" s="8">
        <v>8090.3200000000006</v>
      </c>
      <c r="AE1256" s="8">
        <v>1203.9166666666667</v>
      </c>
      <c r="AF1256" s="8">
        <v>3438.3860000000004</v>
      </c>
      <c r="AG1256" s="8">
        <v>4642.3026666666674</v>
      </c>
      <c r="AH1256" s="8">
        <v>0.03</v>
      </c>
      <c r="AI1256" s="8">
        <v>6067.74</v>
      </c>
    </row>
    <row r="1257" spans="1:35" x14ac:dyDescent="0.25">
      <c r="A1257" s="8" t="s">
        <v>2128</v>
      </c>
      <c r="B1257" s="8" t="s">
        <v>31</v>
      </c>
      <c r="C1257" s="8" t="s">
        <v>31</v>
      </c>
      <c r="D1257" s="8" t="s">
        <v>101</v>
      </c>
      <c r="E1257" s="8" t="s">
        <v>456</v>
      </c>
      <c r="F1257" s="8" t="s">
        <v>839</v>
      </c>
      <c r="G1257" s="8" t="s">
        <v>566</v>
      </c>
      <c r="H1257" s="116">
        <v>0</v>
      </c>
      <c r="I1257" s="8">
        <v>16240</v>
      </c>
      <c r="J1257" s="8">
        <v>16240</v>
      </c>
      <c r="K1257" s="8" t="s">
        <v>4095</v>
      </c>
      <c r="L1257" s="8">
        <v>28381973</v>
      </c>
      <c r="M1257" s="38">
        <v>45421</v>
      </c>
      <c r="N1257" s="8" t="s">
        <v>210</v>
      </c>
      <c r="O1257" s="8" t="s">
        <v>21</v>
      </c>
      <c r="P1257" s="8" t="s">
        <v>21</v>
      </c>
      <c r="Q1257" s="8">
        <v>0</v>
      </c>
      <c r="R1257" s="8">
        <v>595305</v>
      </c>
      <c r="S1257" s="8">
        <v>595305</v>
      </c>
      <c r="T1257" s="8">
        <v>17814</v>
      </c>
      <c r="U1257" s="8">
        <v>144</v>
      </c>
      <c r="V1257" s="8" t="s">
        <v>64</v>
      </c>
      <c r="W1257" s="8" t="s">
        <v>64</v>
      </c>
      <c r="X1257" s="8" t="s">
        <v>276</v>
      </c>
      <c r="Y1257" s="8" t="s">
        <v>572</v>
      </c>
      <c r="Z1257" s="8" t="s">
        <v>3248</v>
      </c>
      <c r="AA1257" s="8">
        <v>0.03</v>
      </c>
      <c r="AB1257" s="8" t="s">
        <v>552</v>
      </c>
      <c r="AC1257" s="8">
        <v>0.02</v>
      </c>
      <c r="AD1257" s="8">
        <v>17859.149999999998</v>
      </c>
      <c r="AE1257" s="8">
        <v>4134.0625</v>
      </c>
      <c r="AF1257" s="8">
        <v>11906.1</v>
      </c>
      <c r="AG1257" s="8">
        <v>16040.1625</v>
      </c>
      <c r="AH1257" s="8">
        <v>0.06</v>
      </c>
      <c r="AI1257" s="8">
        <v>35718.299999999996</v>
      </c>
    </row>
    <row r="1258" spans="1:35" x14ac:dyDescent="0.25">
      <c r="A1258" s="8" t="s">
        <v>2128</v>
      </c>
      <c r="B1258" s="8" t="s">
        <v>49</v>
      </c>
      <c r="C1258" s="8" t="s">
        <v>49</v>
      </c>
      <c r="D1258" s="8" t="s">
        <v>133</v>
      </c>
      <c r="E1258" s="8" t="s">
        <v>549</v>
      </c>
      <c r="F1258" s="8" t="s">
        <v>852</v>
      </c>
      <c r="G1258" s="8" t="s">
        <v>1548</v>
      </c>
      <c r="H1258" s="116">
        <v>0</v>
      </c>
      <c r="I1258" s="8">
        <v>11648</v>
      </c>
      <c r="J1258" s="8">
        <v>11648</v>
      </c>
      <c r="K1258" s="8" t="s">
        <v>4096</v>
      </c>
      <c r="L1258" s="8">
        <v>34906176</v>
      </c>
      <c r="M1258" s="38">
        <v>45421</v>
      </c>
      <c r="N1258" s="8" t="s">
        <v>210</v>
      </c>
      <c r="O1258" s="8" t="s">
        <v>43</v>
      </c>
      <c r="P1258" s="8" t="s">
        <v>43</v>
      </c>
      <c r="Q1258" s="8">
        <v>0</v>
      </c>
      <c r="R1258" s="8">
        <v>507493</v>
      </c>
      <c r="S1258" s="8">
        <v>507493</v>
      </c>
      <c r="T1258" s="8">
        <v>71364</v>
      </c>
      <c r="U1258" s="8">
        <v>168</v>
      </c>
      <c r="V1258" s="8" t="s">
        <v>64</v>
      </c>
      <c r="W1258" s="8" t="s">
        <v>64</v>
      </c>
      <c r="X1258" s="8" t="s">
        <v>276</v>
      </c>
      <c r="Y1258" s="8" t="s">
        <v>534</v>
      </c>
      <c r="Z1258" s="8" t="s">
        <v>3936</v>
      </c>
      <c r="AA1258" s="8">
        <v>0.04</v>
      </c>
      <c r="AB1258" s="8" t="s">
        <v>552</v>
      </c>
      <c r="AC1258" s="8">
        <v>1.7000000000000001E-2</v>
      </c>
      <c r="AD1258" s="8">
        <v>20299.72</v>
      </c>
      <c r="AE1258" s="8">
        <v>3020.7916666666665</v>
      </c>
      <c r="AF1258" s="8">
        <v>8627.3810000000012</v>
      </c>
      <c r="AG1258" s="8">
        <v>11648.172666666667</v>
      </c>
      <c r="AH1258" s="8">
        <v>0.03</v>
      </c>
      <c r="AI1258" s="8">
        <v>15224.789999999999</v>
      </c>
    </row>
    <row r="1259" spans="1:35" x14ac:dyDescent="0.25">
      <c r="A1259" s="8" t="s">
        <v>2128</v>
      </c>
      <c r="B1259" s="8" t="s">
        <v>37</v>
      </c>
      <c r="C1259" s="8" t="s">
        <v>37</v>
      </c>
      <c r="D1259" s="8" t="s">
        <v>99</v>
      </c>
      <c r="E1259" s="8" t="s">
        <v>438</v>
      </c>
      <c r="F1259" s="8" t="s">
        <v>562</v>
      </c>
      <c r="G1259" s="8" t="s">
        <v>563</v>
      </c>
      <c r="H1259" s="116">
        <v>0</v>
      </c>
      <c r="I1259" s="8">
        <v>9600</v>
      </c>
      <c r="J1259" s="8">
        <v>9600</v>
      </c>
      <c r="K1259" s="8" t="s">
        <v>4108</v>
      </c>
      <c r="L1259" s="8">
        <v>25782761</v>
      </c>
      <c r="M1259" s="38">
        <v>45419</v>
      </c>
      <c r="N1259" s="8" t="s">
        <v>210</v>
      </c>
      <c r="O1259" s="8" t="s">
        <v>148</v>
      </c>
      <c r="P1259" s="8" t="s">
        <v>537</v>
      </c>
      <c r="Q1259" s="8">
        <v>0</v>
      </c>
      <c r="R1259" s="8">
        <v>418264</v>
      </c>
      <c r="S1259" s="8">
        <v>418264</v>
      </c>
      <c r="T1259" s="8">
        <v>139879</v>
      </c>
      <c r="U1259" s="8">
        <v>168</v>
      </c>
      <c r="V1259" s="8" t="s">
        <v>64</v>
      </c>
      <c r="W1259" s="8" t="s">
        <v>64</v>
      </c>
      <c r="X1259" s="8" t="s">
        <v>276</v>
      </c>
      <c r="Y1259" s="8" t="s">
        <v>534</v>
      </c>
      <c r="Z1259" s="8" t="s">
        <v>3235</v>
      </c>
      <c r="AA1259" s="8">
        <v>0.04</v>
      </c>
      <c r="AB1259" s="8" t="s">
        <v>552</v>
      </c>
      <c r="AC1259" s="8">
        <v>1.7000000000000001E-2</v>
      </c>
      <c r="AD1259" s="8">
        <v>16730.560000000001</v>
      </c>
      <c r="AE1259" s="8">
        <v>2489.6666666666665</v>
      </c>
      <c r="AF1259" s="8">
        <v>7110.4880000000003</v>
      </c>
      <c r="AG1259" s="8">
        <v>9600.1546666666673</v>
      </c>
      <c r="AH1259" s="8">
        <v>0.03</v>
      </c>
      <c r="AI1259" s="8">
        <v>12547.92</v>
      </c>
    </row>
    <row r="1260" spans="1:35" x14ac:dyDescent="0.25">
      <c r="A1260" s="8" t="s">
        <v>2128</v>
      </c>
      <c r="B1260" s="8" t="s">
        <v>27</v>
      </c>
      <c r="C1260" s="8" t="s">
        <v>27</v>
      </c>
      <c r="D1260" s="180" t="s">
        <v>5938</v>
      </c>
      <c r="E1260" s="8" t="s">
        <v>209</v>
      </c>
      <c r="F1260" s="8" t="s">
        <v>564</v>
      </c>
      <c r="G1260" s="8" t="s">
        <v>565</v>
      </c>
      <c r="H1260" s="116">
        <v>0</v>
      </c>
      <c r="I1260" s="8">
        <v>987</v>
      </c>
      <c r="J1260" s="8">
        <v>987</v>
      </c>
      <c r="K1260" s="8" t="s">
        <v>4109</v>
      </c>
      <c r="L1260" s="8">
        <v>13893099</v>
      </c>
      <c r="M1260" s="38">
        <v>45423</v>
      </c>
      <c r="N1260" s="8" t="s">
        <v>210</v>
      </c>
      <c r="O1260" s="8" t="s">
        <v>43</v>
      </c>
      <c r="P1260" s="8" t="s">
        <v>43</v>
      </c>
      <c r="Q1260" s="8">
        <v>0</v>
      </c>
      <c r="R1260" s="8">
        <v>23662</v>
      </c>
      <c r="S1260" s="8">
        <v>23662</v>
      </c>
      <c r="T1260" s="8">
        <v>21378</v>
      </c>
      <c r="U1260" s="8">
        <v>108</v>
      </c>
      <c r="V1260" s="8" t="s">
        <v>62</v>
      </c>
      <c r="W1260" s="8" t="s">
        <v>62</v>
      </c>
      <c r="X1260" s="8" t="s">
        <v>276</v>
      </c>
      <c r="Z1260" s="8" t="s">
        <v>4110</v>
      </c>
      <c r="AA1260" s="8">
        <v>0.03</v>
      </c>
      <c r="AB1260" s="8" t="s">
        <v>552</v>
      </c>
      <c r="AC1260" s="8">
        <v>2.4E-2</v>
      </c>
      <c r="AD1260" s="8">
        <v>709.86</v>
      </c>
      <c r="AE1260" s="8">
        <v>219.09259259259258</v>
      </c>
      <c r="AF1260" s="8">
        <v>567.88800000000003</v>
      </c>
      <c r="AG1260" s="8">
        <v>786.98059259259264</v>
      </c>
      <c r="AH1260" s="8">
        <v>0.06</v>
      </c>
      <c r="AI1260" s="8">
        <v>1419.72</v>
      </c>
    </row>
    <row r="1261" spans="1:35" x14ac:dyDescent="0.25">
      <c r="A1261" s="8" t="s">
        <v>2128</v>
      </c>
      <c r="B1261" s="8" t="s">
        <v>27</v>
      </c>
      <c r="C1261" s="8" t="s">
        <v>27</v>
      </c>
      <c r="D1261" s="180" t="s">
        <v>5938</v>
      </c>
      <c r="E1261" s="8" t="s">
        <v>405</v>
      </c>
      <c r="F1261" s="8" t="s">
        <v>546</v>
      </c>
      <c r="G1261" s="8" t="s">
        <v>590</v>
      </c>
      <c r="H1261" s="116">
        <v>0</v>
      </c>
      <c r="I1261" s="8">
        <v>2295</v>
      </c>
      <c r="J1261" s="8">
        <v>2295</v>
      </c>
      <c r="K1261" s="8" t="s">
        <v>4111</v>
      </c>
      <c r="L1261" s="8">
        <v>22593089</v>
      </c>
      <c r="M1261" s="38">
        <v>45423</v>
      </c>
      <c r="N1261" s="8" t="s">
        <v>210</v>
      </c>
      <c r="O1261" s="8" t="s">
        <v>43</v>
      </c>
      <c r="P1261" s="8" t="s">
        <v>43</v>
      </c>
      <c r="Q1261" s="8">
        <v>0</v>
      </c>
      <c r="R1261" s="8">
        <v>100000</v>
      </c>
      <c r="S1261" s="8">
        <v>100000</v>
      </c>
      <c r="T1261" s="8">
        <v>92900</v>
      </c>
      <c r="U1261" s="8">
        <v>168</v>
      </c>
      <c r="V1261" s="8" t="s">
        <v>62</v>
      </c>
      <c r="W1261" s="8" t="s">
        <v>62</v>
      </c>
      <c r="X1261" s="8" t="s">
        <v>276</v>
      </c>
      <c r="Z1261" s="8" t="s">
        <v>4112</v>
      </c>
      <c r="AA1261" s="8">
        <v>0.03</v>
      </c>
      <c r="AB1261" s="8" t="s">
        <v>552</v>
      </c>
      <c r="AC1261" s="8">
        <v>1.7000000000000001E-2</v>
      </c>
      <c r="AD1261" s="8">
        <v>3000</v>
      </c>
      <c r="AE1261" s="8">
        <v>595.23809523809518</v>
      </c>
      <c r="AF1261" s="8">
        <v>1700.0000000000002</v>
      </c>
      <c r="AG1261" s="8">
        <v>2295.2380952380954</v>
      </c>
      <c r="AH1261" s="8">
        <v>0.03</v>
      </c>
      <c r="AI1261" s="8">
        <v>3000</v>
      </c>
    </row>
    <row r="1262" spans="1:35" x14ac:dyDescent="0.25">
      <c r="A1262" s="8" t="s">
        <v>2128</v>
      </c>
      <c r="B1262" s="8" t="s">
        <v>20</v>
      </c>
      <c r="C1262" s="8" t="s">
        <v>20</v>
      </c>
      <c r="D1262" s="8" t="s">
        <v>420</v>
      </c>
      <c r="E1262" s="8" t="s">
        <v>206</v>
      </c>
      <c r="F1262" s="8" t="s">
        <v>2945</v>
      </c>
      <c r="G1262" s="8" t="s">
        <v>3321</v>
      </c>
      <c r="H1262" s="116">
        <v>0</v>
      </c>
      <c r="I1262" s="8">
        <v>24878</v>
      </c>
      <c r="J1262" s="8">
        <v>24878</v>
      </c>
      <c r="K1262" s="8" t="s">
        <v>3967</v>
      </c>
      <c r="L1262" s="8">
        <v>21707548</v>
      </c>
      <c r="M1262" s="38">
        <v>45425</v>
      </c>
      <c r="N1262" s="8" t="s">
        <v>197</v>
      </c>
      <c r="O1262" s="8" t="s">
        <v>43</v>
      </c>
      <c r="P1262" s="8" t="s">
        <v>43</v>
      </c>
      <c r="Q1262" s="8">
        <v>0</v>
      </c>
      <c r="R1262" s="8">
        <v>1079557</v>
      </c>
      <c r="S1262" s="8">
        <v>1079557</v>
      </c>
      <c r="T1262" s="8">
        <v>439477</v>
      </c>
      <c r="U1262" s="8">
        <v>168</v>
      </c>
      <c r="V1262" s="8" t="s">
        <v>64</v>
      </c>
      <c r="W1262" s="8" t="s">
        <v>64</v>
      </c>
      <c r="X1262" s="8" t="s">
        <v>276</v>
      </c>
      <c r="Y1262" s="8" t="s">
        <v>607</v>
      </c>
      <c r="Z1262" s="8" t="s">
        <v>4006</v>
      </c>
      <c r="AA1262" s="8">
        <v>0.04</v>
      </c>
      <c r="AB1262" s="8" t="s">
        <v>552</v>
      </c>
      <c r="AC1262" s="8">
        <v>1.7000000000000001E-2</v>
      </c>
      <c r="AD1262" s="8">
        <v>43182.28</v>
      </c>
      <c r="AE1262" s="8">
        <v>6425.9345238095239</v>
      </c>
      <c r="AF1262" s="8">
        <v>18352.469000000001</v>
      </c>
      <c r="AG1262" s="8">
        <v>24778.403523809524</v>
      </c>
      <c r="AH1262" s="8">
        <v>0.03</v>
      </c>
      <c r="AI1262" s="8">
        <v>32386.71</v>
      </c>
    </row>
    <row r="1263" spans="1:35" x14ac:dyDescent="0.25">
      <c r="A1263" s="8" t="s">
        <v>2128</v>
      </c>
      <c r="B1263" s="8" t="s">
        <v>47</v>
      </c>
      <c r="C1263" s="8" t="s">
        <v>47</v>
      </c>
      <c r="D1263" s="8" t="s">
        <v>99</v>
      </c>
      <c r="E1263" s="8" t="s">
        <v>405</v>
      </c>
      <c r="F1263" s="8" t="s">
        <v>737</v>
      </c>
      <c r="G1263" s="8" t="s">
        <v>738</v>
      </c>
      <c r="H1263" s="116">
        <v>0</v>
      </c>
      <c r="I1263" s="8">
        <v>1800</v>
      </c>
      <c r="J1263" s="8">
        <v>1800</v>
      </c>
      <c r="K1263" s="8" t="s">
        <v>4146</v>
      </c>
      <c r="L1263" s="8">
        <v>29437776</v>
      </c>
      <c r="M1263" s="38">
        <v>45425</v>
      </c>
      <c r="N1263" s="8" t="s">
        <v>197</v>
      </c>
      <c r="O1263" s="8" t="s">
        <v>43</v>
      </c>
      <c r="P1263" s="8" t="s">
        <v>43</v>
      </c>
      <c r="Q1263" s="8">
        <v>0</v>
      </c>
      <c r="R1263" s="8">
        <v>15000</v>
      </c>
      <c r="S1263" s="8">
        <v>15000</v>
      </c>
      <c r="T1263" s="8">
        <v>13500</v>
      </c>
      <c r="U1263" s="8">
        <v>25</v>
      </c>
      <c r="V1263" s="8" t="s">
        <v>62</v>
      </c>
      <c r="W1263" s="8" t="s">
        <v>62</v>
      </c>
      <c r="X1263" s="8" t="s">
        <v>276</v>
      </c>
      <c r="Z1263" s="8" t="s">
        <v>4153</v>
      </c>
      <c r="AA1263" s="8">
        <v>0.03</v>
      </c>
      <c r="AB1263" s="8" t="s">
        <v>552</v>
      </c>
      <c r="AC1263" s="8">
        <v>6.5000000000000002E-2</v>
      </c>
      <c r="AD1263" s="8">
        <v>450</v>
      </c>
      <c r="AE1263" s="8">
        <v>600</v>
      </c>
      <c r="AF1263" s="8">
        <v>975</v>
      </c>
      <c r="AG1263" s="8">
        <v>1575</v>
      </c>
      <c r="AH1263" s="8">
        <v>0.06</v>
      </c>
      <c r="AI1263" s="8">
        <v>900</v>
      </c>
    </row>
    <row r="1264" spans="1:35" x14ac:dyDescent="0.25">
      <c r="A1264" s="8" t="s">
        <v>2128</v>
      </c>
      <c r="B1264" s="8" t="s">
        <v>29</v>
      </c>
      <c r="C1264" s="8" t="s">
        <v>29</v>
      </c>
      <c r="D1264" s="8" t="s">
        <v>168</v>
      </c>
      <c r="E1264" s="8" t="s">
        <v>454</v>
      </c>
      <c r="F1264" s="8" t="s">
        <v>4147</v>
      </c>
      <c r="G1264" s="8" t="s">
        <v>4155</v>
      </c>
      <c r="H1264" s="116">
        <v>0</v>
      </c>
      <c r="I1264" s="8">
        <v>2924</v>
      </c>
      <c r="J1264" s="8">
        <v>2924</v>
      </c>
      <c r="K1264" s="8" t="s">
        <v>4148</v>
      </c>
      <c r="L1264" s="8">
        <v>20821932</v>
      </c>
      <c r="M1264" s="38">
        <v>45425</v>
      </c>
      <c r="N1264" s="8" t="s">
        <v>197</v>
      </c>
      <c r="O1264" s="8" t="s">
        <v>43</v>
      </c>
      <c r="P1264" s="8" t="s">
        <v>43</v>
      </c>
      <c r="Q1264" s="8">
        <v>0</v>
      </c>
      <c r="R1264" s="8">
        <v>92101</v>
      </c>
      <c r="S1264" s="8">
        <v>92101</v>
      </c>
      <c r="T1264" s="8">
        <v>22338</v>
      </c>
      <c r="U1264" s="8">
        <v>132</v>
      </c>
      <c r="V1264" s="8" t="s">
        <v>64</v>
      </c>
      <c r="W1264" s="8" t="s">
        <v>64</v>
      </c>
      <c r="X1264" s="8" t="s">
        <v>276</v>
      </c>
      <c r="Y1264" s="8" t="s">
        <v>572</v>
      </c>
      <c r="Z1264" s="8" t="s">
        <v>4154</v>
      </c>
      <c r="AA1264" s="8">
        <v>0.03</v>
      </c>
      <c r="AB1264" s="8" t="s">
        <v>552</v>
      </c>
      <c r="AC1264" s="8">
        <v>2.1999999999999999E-2</v>
      </c>
      <c r="AD1264" s="8">
        <v>2763.0299999999997</v>
      </c>
      <c r="AE1264" s="8">
        <v>697.7348484848485</v>
      </c>
      <c r="AF1264" s="8">
        <v>2026.222</v>
      </c>
      <c r="AG1264" s="8">
        <v>2723.9568484848487</v>
      </c>
      <c r="AH1264" s="8">
        <v>0.06</v>
      </c>
      <c r="AI1264" s="8">
        <v>5526.0599999999995</v>
      </c>
    </row>
    <row r="1265" spans="1:35" x14ac:dyDescent="0.25">
      <c r="A1265" s="8" t="s">
        <v>2128</v>
      </c>
      <c r="B1265" s="8" t="s">
        <v>38</v>
      </c>
      <c r="C1265" s="8" t="s">
        <v>38</v>
      </c>
      <c r="D1265" s="8" t="s">
        <v>101</v>
      </c>
      <c r="E1265" s="8" t="s">
        <v>405</v>
      </c>
      <c r="F1265" s="8" t="s">
        <v>3388</v>
      </c>
      <c r="G1265" s="8">
        <v>66</v>
      </c>
      <c r="H1265" s="116">
        <v>5539</v>
      </c>
      <c r="I1265" s="8">
        <v>5343</v>
      </c>
      <c r="J1265" s="8">
        <v>-196</v>
      </c>
      <c r="K1265" s="8" t="s">
        <v>4149</v>
      </c>
      <c r="L1265" s="8">
        <v>22035750</v>
      </c>
      <c r="M1265" s="38">
        <v>45425</v>
      </c>
      <c r="N1265" s="8" t="s">
        <v>197</v>
      </c>
      <c r="O1265" s="8" t="s">
        <v>43</v>
      </c>
      <c r="P1265" s="8" t="s">
        <v>43</v>
      </c>
      <c r="Q1265" s="8">
        <v>195751.04000000001</v>
      </c>
      <c r="R1265" s="8">
        <v>232790</v>
      </c>
      <c r="S1265" s="8">
        <v>37038.959999999992</v>
      </c>
      <c r="T1265" s="8">
        <v>24299</v>
      </c>
      <c r="U1265" s="8">
        <v>168</v>
      </c>
      <c r="V1265" s="8" t="s">
        <v>63</v>
      </c>
      <c r="W1265" s="8" t="s">
        <v>63</v>
      </c>
      <c r="X1265" s="8" t="s">
        <v>277</v>
      </c>
      <c r="Z1265" s="8" t="s">
        <v>4156</v>
      </c>
      <c r="AA1265" s="8">
        <v>0.04</v>
      </c>
      <c r="AB1265" s="8" t="s">
        <v>552</v>
      </c>
      <c r="AC1265" s="8">
        <v>1.7000000000000001E-2</v>
      </c>
      <c r="AD1265" s="8">
        <v>9311.6</v>
      </c>
      <c r="AE1265" s="8">
        <v>1385.6547619047619</v>
      </c>
      <c r="AF1265" s="8">
        <v>3957.4300000000003</v>
      </c>
      <c r="AG1265" s="8">
        <v>5343.0847619047618</v>
      </c>
      <c r="AH1265" s="8">
        <v>0.03</v>
      </c>
      <c r="AI1265" s="8">
        <v>1111.1687999999997</v>
      </c>
    </row>
    <row r="1266" spans="1:35" x14ac:dyDescent="0.25">
      <c r="A1266" s="8" t="s">
        <v>2128</v>
      </c>
      <c r="B1266" s="8" t="s">
        <v>31</v>
      </c>
      <c r="C1266" s="8" t="s">
        <v>31</v>
      </c>
      <c r="D1266" s="8" t="s">
        <v>101</v>
      </c>
      <c r="E1266" s="8" t="s">
        <v>32</v>
      </c>
      <c r="F1266" s="8" t="s">
        <v>577</v>
      </c>
      <c r="G1266" s="8" t="s">
        <v>618</v>
      </c>
      <c r="H1266" s="116">
        <v>3492</v>
      </c>
      <c r="I1266" s="8">
        <v>4350</v>
      </c>
      <c r="J1266" s="8">
        <v>858</v>
      </c>
      <c r="K1266" s="8" t="s">
        <v>4150</v>
      </c>
      <c r="L1266" s="8">
        <v>30749087</v>
      </c>
      <c r="M1266" s="38">
        <v>45425</v>
      </c>
      <c r="N1266" s="8" t="s">
        <v>197</v>
      </c>
      <c r="O1266" s="8" t="s">
        <v>173</v>
      </c>
      <c r="P1266" s="8" t="s">
        <v>328</v>
      </c>
      <c r="Q1266" s="8">
        <v>100925</v>
      </c>
      <c r="R1266" s="8">
        <v>180790</v>
      </c>
      <c r="S1266" s="8">
        <v>79865</v>
      </c>
      <c r="T1266" s="8">
        <v>67917</v>
      </c>
      <c r="U1266" s="8">
        <v>168</v>
      </c>
      <c r="V1266" s="8" t="s">
        <v>63</v>
      </c>
      <c r="W1266" s="8" t="s">
        <v>63</v>
      </c>
      <c r="X1266" s="8" t="s">
        <v>277</v>
      </c>
      <c r="Z1266" s="8" t="s">
        <v>4157</v>
      </c>
      <c r="AA1266" s="8">
        <v>0.04</v>
      </c>
      <c r="AB1266" s="8" t="s">
        <v>552</v>
      </c>
      <c r="AC1266" s="8">
        <v>1.7000000000000001E-2</v>
      </c>
      <c r="AD1266" s="8">
        <v>7231.6</v>
      </c>
      <c r="AE1266" s="8">
        <v>1076.1309523809523</v>
      </c>
      <c r="AF1266" s="8">
        <v>3073.4300000000003</v>
      </c>
      <c r="AG1266" s="8">
        <v>4149.5609523809526</v>
      </c>
      <c r="AH1266" s="8">
        <v>0.03</v>
      </c>
      <c r="AI1266" s="8">
        <v>2395.9499999999998</v>
      </c>
    </row>
    <row r="1267" spans="1:35" x14ac:dyDescent="0.25">
      <c r="A1267" s="8" t="s">
        <v>2128</v>
      </c>
      <c r="B1267" s="8" t="s">
        <v>37</v>
      </c>
      <c r="C1267" s="8" t="s">
        <v>37</v>
      </c>
      <c r="D1267" s="8" t="s">
        <v>99</v>
      </c>
      <c r="E1267" s="8" t="s">
        <v>438</v>
      </c>
      <c r="F1267" s="8" t="s">
        <v>562</v>
      </c>
      <c r="G1267" s="8" t="s">
        <v>563</v>
      </c>
      <c r="H1267" s="116">
        <v>0</v>
      </c>
      <c r="I1267" s="8">
        <v>2258</v>
      </c>
      <c r="J1267" s="8">
        <v>2258</v>
      </c>
      <c r="K1267" s="8" t="s">
        <v>4151</v>
      </c>
      <c r="L1267" s="8">
        <v>27695731</v>
      </c>
      <c r="M1267" s="38">
        <v>45425</v>
      </c>
      <c r="N1267" s="8" t="s">
        <v>197</v>
      </c>
      <c r="O1267" s="8" t="s">
        <v>173</v>
      </c>
      <c r="P1267" s="8" t="s">
        <v>470</v>
      </c>
      <c r="Q1267" s="8">
        <v>0</v>
      </c>
      <c r="R1267" s="8">
        <v>66746</v>
      </c>
      <c r="S1267" s="8">
        <v>66746</v>
      </c>
      <c r="T1267" s="8">
        <v>62308</v>
      </c>
      <c r="U1267" s="8">
        <v>120</v>
      </c>
      <c r="V1267" s="8" t="s">
        <v>62</v>
      </c>
      <c r="W1267" s="8" t="s">
        <v>62</v>
      </c>
      <c r="X1267" s="8" t="s">
        <v>276</v>
      </c>
      <c r="Z1267" s="8" t="s">
        <v>4158</v>
      </c>
      <c r="AA1267" s="8">
        <v>0.03</v>
      </c>
      <c r="AB1267" s="8" t="s">
        <v>552</v>
      </c>
      <c r="AC1267" s="8">
        <v>2.2499999999999999E-2</v>
      </c>
      <c r="AD1267" s="8">
        <v>2002.3799999999999</v>
      </c>
      <c r="AE1267" s="8">
        <v>556.2166666666667</v>
      </c>
      <c r="AF1267" s="8">
        <v>1501.7849999999999</v>
      </c>
      <c r="AG1267" s="8">
        <v>2058.0016666666666</v>
      </c>
      <c r="AH1267" s="8">
        <v>0.06</v>
      </c>
      <c r="AI1267" s="8">
        <v>4004.7599999999998</v>
      </c>
    </row>
    <row r="1268" spans="1:35" x14ac:dyDescent="0.25">
      <c r="A1268" s="8" t="s">
        <v>2128</v>
      </c>
      <c r="B1268" s="8" t="s">
        <v>184</v>
      </c>
      <c r="C1268" s="8" t="s">
        <v>184</v>
      </c>
      <c r="D1268" s="180" t="s">
        <v>101</v>
      </c>
      <c r="E1268" s="8" t="s">
        <v>405</v>
      </c>
      <c r="F1268" s="8" t="s">
        <v>647</v>
      </c>
      <c r="G1268" s="8" t="s">
        <v>648</v>
      </c>
      <c r="H1268" s="116">
        <v>0</v>
      </c>
      <c r="I1268" s="8">
        <v>9710</v>
      </c>
      <c r="J1268" s="8">
        <v>9710</v>
      </c>
      <c r="K1268" s="8" t="s">
        <v>3973</v>
      </c>
      <c r="L1268" s="8">
        <v>22021801</v>
      </c>
      <c r="M1268" s="38">
        <v>45425</v>
      </c>
      <c r="N1268" s="8" t="s">
        <v>197</v>
      </c>
      <c r="O1268" s="8" t="s">
        <v>43</v>
      </c>
      <c r="P1268" s="8" t="s">
        <v>43</v>
      </c>
      <c r="Q1268" s="8">
        <v>0</v>
      </c>
      <c r="R1268" s="8">
        <v>414324</v>
      </c>
      <c r="S1268" s="8">
        <v>414324</v>
      </c>
      <c r="T1268" s="8">
        <v>175031</v>
      </c>
      <c r="U1268" s="8">
        <v>168</v>
      </c>
      <c r="V1268" s="8" t="s">
        <v>64</v>
      </c>
      <c r="W1268" s="8" t="s">
        <v>64</v>
      </c>
      <c r="X1268" s="8" t="s">
        <v>276</v>
      </c>
      <c r="Y1268" s="8" t="s">
        <v>115</v>
      </c>
      <c r="Z1268" s="8" t="s">
        <v>4021</v>
      </c>
      <c r="AA1268" s="8">
        <v>0.04</v>
      </c>
      <c r="AB1268" s="8" t="s">
        <v>552</v>
      </c>
      <c r="AC1268" s="8">
        <v>1.7000000000000001E-2</v>
      </c>
      <c r="AD1268" s="8">
        <v>16572.96</v>
      </c>
      <c r="AE1268" s="8">
        <v>2466.2142857142858</v>
      </c>
      <c r="AF1268" s="8">
        <v>7043.5080000000007</v>
      </c>
      <c r="AG1268" s="8">
        <v>9509.722285714286</v>
      </c>
      <c r="AH1268" s="8">
        <v>0.03</v>
      </c>
      <c r="AI1268" s="8">
        <v>12429.72</v>
      </c>
    </row>
    <row r="1269" spans="1:35" x14ac:dyDescent="0.25">
      <c r="A1269" s="8" t="s">
        <v>2128</v>
      </c>
      <c r="B1269" s="8" t="s">
        <v>37</v>
      </c>
      <c r="C1269" s="8" t="s">
        <v>37</v>
      </c>
      <c r="D1269" s="8" t="s">
        <v>99</v>
      </c>
      <c r="E1269" s="8" t="s">
        <v>917</v>
      </c>
      <c r="F1269" s="8" t="s">
        <v>4089</v>
      </c>
      <c r="G1269" s="8" t="s">
        <v>4104</v>
      </c>
      <c r="I1269" s="8">
        <v>2931</v>
      </c>
      <c r="J1269" s="8">
        <v>2931</v>
      </c>
      <c r="K1269" s="8" t="s">
        <v>1622</v>
      </c>
      <c r="L1269" s="8">
        <v>25663323</v>
      </c>
      <c r="M1269" s="38">
        <v>45425</v>
      </c>
      <c r="N1269" s="8" t="s">
        <v>197</v>
      </c>
      <c r="O1269" s="8" t="s">
        <v>43</v>
      </c>
      <c r="P1269" s="8" t="s">
        <v>43</v>
      </c>
      <c r="Q1269" s="8">
        <v>103476.92</v>
      </c>
      <c r="R1269" s="8">
        <v>118987</v>
      </c>
      <c r="S1269" s="8">
        <v>15510.080000000002</v>
      </c>
      <c r="T1269" s="8">
        <v>8460</v>
      </c>
      <c r="U1269" s="8">
        <v>168</v>
      </c>
      <c r="V1269" s="8" t="s">
        <v>63</v>
      </c>
      <c r="W1269" s="8" t="s">
        <v>63</v>
      </c>
      <c r="X1269" s="8" t="s">
        <v>277</v>
      </c>
      <c r="Z1269" s="8" t="s">
        <v>4159</v>
      </c>
      <c r="AA1269" s="8">
        <v>0.04</v>
      </c>
      <c r="AB1269" s="8" t="s">
        <v>552</v>
      </c>
      <c r="AC1269" s="8">
        <v>1.7000000000000001E-2</v>
      </c>
      <c r="AD1269" s="8">
        <v>4759.4800000000005</v>
      </c>
      <c r="AE1269" s="8">
        <v>708.25595238095241</v>
      </c>
      <c r="AF1269" s="8">
        <v>2022.7790000000002</v>
      </c>
      <c r="AG1269" s="8">
        <v>2731.0349523809527</v>
      </c>
      <c r="AH1269" s="8">
        <v>0.03</v>
      </c>
      <c r="AI1269" s="8">
        <v>465.30240000000003</v>
      </c>
    </row>
    <row r="1270" spans="1:35" x14ac:dyDescent="0.25">
      <c r="A1270" s="8" t="s">
        <v>2128</v>
      </c>
      <c r="B1270" s="8" t="s">
        <v>39</v>
      </c>
      <c r="C1270" s="8" t="s">
        <v>39</v>
      </c>
      <c r="D1270" s="8" t="s">
        <v>167</v>
      </c>
      <c r="E1270" s="8" t="s">
        <v>451</v>
      </c>
      <c r="F1270" s="8" t="s">
        <v>859</v>
      </c>
      <c r="G1270" s="8" t="s">
        <v>584</v>
      </c>
      <c r="H1270" s="116">
        <v>0</v>
      </c>
      <c r="I1270" s="8">
        <v>2800</v>
      </c>
      <c r="J1270" s="8">
        <v>2800</v>
      </c>
      <c r="K1270" s="8" t="s">
        <v>4152</v>
      </c>
      <c r="L1270" s="8">
        <v>28657099</v>
      </c>
      <c r="M1270" s="38">
        <v>45425</v>
      </c>
      <c r="N1270" s="8" t="s">
        <v>197</v>
      </c>
      <c r="O1270" s="8" t="s">
        <v>43</v>
      </c>
      <c r="P1270" s="8" t="s">
        <v>43</v>
      </c>
      <c r="Q1270" s="8">
        <v>0</v>
      </c>
      <c r="R1270" s="8">
        <v>96496</v>
      </c>
      <c r="S1270" s="8">
        <v>96496</v>
      </c>
      <c r="T1270" s="8">
        <v>51392</v>
      </c>
      <c r="U1270" s="8">
        <v>144</v>
      </c>
      <c r="V1270" s="8" t="s">
        <v>64</v>
      </c>
      <c r="W1270" s="8" t="s">
        <v>64</v>
      </c>
      <c r="X1270" s="8" t="s">
        <v>276</v>
      </c>
      <c r="Y1270" s="8" t="s">
        <v>335</v>
      </c>
      <c r="Z1270" s="8" t="s">
        <v>4160</v>
      </c>
      <c r="AA1270" s="8">
        <v>0.03</v>
      </c>
      <c r="AB1270" s="8" t="s">
        <v>552</v>
      </c>
      <c r="AC1270" s="8">
        <v>0.02</v>
      </c>
      <c r="AD1270" s="8">
        <v>2894.88</v>
      </c>
      <c r="AE1270" s="8">
        <v>670.11111111111109</v>
      </c>
      <c r="AF1270" s="8">
        <v>1929.92</v>
      </c>
      <c r="AG1270" s="8">
        <v>2600.0311111111114</v>
      </c>
      <c r="AH1270" s="8">
        <v>0.06</v>
      </c>
      <c r="AI1270" s="8">
        <v>5789.76</v>
      </c>
    </row>
    <row r="1271" spans="1:35" x14ac:dyDescent="0.25">
      <c r="A1271" s="8" t="s">
        <v>2128</v>
      </c>
      <c r="B1271" s="8" t="s">
        <v>49</v>
      </c>
      <c r="C1271" s="8" t="s">
        <v>49</v>
      </c>
      <c r="D1271" s="8" t="s">
        <v>133</v>
      </c>
      <c r="E1271" s="8" t="s">
        <v>458</v>
      </c>
      <c r="F1271" s="8" t="s">
        <v>2435</v>
      </c>
      <c r="G1271" s="8" t="s">
        <v>2442</v>
      </c>
      <c r="H1271" s="116">
        <v>0</v>
      </c>
      <c r="I1271" s="8">
        <v>11849</v>
      </c>
      <c r="J1271" s="8">
        <v>11849</v>
      </c>
      <c r="K1271" s="8" t="s">
        <v>3907</v>
      </c>
      <c r="L1271" s="8">
        <v>29252131</v>
      </c>
      <c r="M1271" s="38">
        <v>45425</v>
      </c>
      <c r="N1271" s="8" t="s">
        <v>197</v>
      </c>
      <c r="O1271" s="8" t="s">
        <v>43</v>
      </c>
      <c r="P1271" s="8" t="s">
        <v>43</v>
      </c>
      <c r="Q1271" s="8">
        <v>0</v>
      </c>
      <c r="R1271" s="8">
        <v>507550</v>
      </c>
      <c r="S1271" s="8">
        <v>507550</v>
      </c>
      <c r="T1271" s="8">
        <v>11617</v>
      </c>
      <c r="U1271" s="8">
        <v>168</v>
      </c>
      <c r="V1271" s="8" t="s">
        <v>64</v>
      </c>
      <c r="W1271" s="8" t="s">
        <v>64</v>
      </c>
      <c r="X1271" s="8" t="s">
        <v>276</v>
      </c>
      <c r="Y1271" s="8" t="s">
        <v>777</v>
      </c>
      <c r="Z1271" s="8" t="s">
        <v>3924</v>
      </c>
      <c r="AA1271" s="8">
        <v>0.04</v>
      </c>
      <c r="AB1271" s="8" t="s">
        <v>552</v>
      </c>
      <c r="AC1271" s="8">
        <v>1.7000000000000001E-2</v>
      </c>
      <c r="AD1271" s="8">
        <v>20302</v>
      </c>
      <c r="AE1271" s="8">
        <v>3021.1309523809523</v>
      </c>
      <c r="AF1271" s="8">
        <v>8628.35</v>
      </c>
      <c r="AG1271" s="8">
        <v>11649.480952380953</v>
      </c>
      <c r="AH1271" s="8">
        <v>0.03</v>
      </c>
      <c r="AI1271" s="8">
        <v>15226.5</v>
      </c>
    </row>
    <row r="1272" spans="1:35" x14ac:dyDescent="0.25">
      <c r="A1272" s="8" t="s">
        <v>2128</v>
      </c>
      <c r="B1272" s="8" t="s">
        <v>49</v>
      </c>
      <c r="C1272" s="8" t="s">
        <v>49</v>
      </c>
      <c r="D1272" s="8" t="s">
        <v>133</v>
      </c>
      <c r="E1272" s="8" t="s">
        <v>189</v>
      </c>
      <c r="F1272" s="8" t="s">
        <v>2839</v>
      </c>
      <c r="G1272" s="8" t="s">
        <v>3865</v>
      </c>
      <c r="H1272" s="116">
        <v>0</v>
      </c>
      <c r="I1272" s="8">
        <v>2429</v>
      </c>
      <c r="J1272" s="8">
        <v>2429</v>
      </c>
      <c r="K1272" s="8" t="s">
        <v>4161</v>
      </c>
      <c r="L1272" s="8">
        <v>34555489</v>
      </c>
      <c r="M1272" s="38">
        <v>45425</v>
      </c>
      <c r="N1272" s="8" t="s">
        <v>197</v>
      </c>
      <c r="O1272" s="8" t="s">
        <v>148</v>
      </c>
      <c r="P1272" s="8" t="s">
        <v>1255</v>
      </c>
      <c r="Q1272" s="8">
        <v>0</v>
      </c>
      <c r="R1272" s="8">
        <v>82727</v>
      </c>
      <c r="S1272" s="8">
        <v>82727</v>
      </c>
      <c r="T1272" s="8">
        <v>75836</v>
      </c>
      <c r="U1272" s="8">
        <v>144</v>
      </c>
      <c r="V1272" s="8" t="s">
        <v>62</v>
      </c>
      <c r="W1272" s="8" t="s">
        <v>62</v>
      </c>
      <c r="X1272" s="8" t="s">
        <v>276</v>
      </c>
      <c r="Z1272" s="8" t="s">
        <v>4163</v>
      </c>
      <c r="AA1272" s="8">
        <v>0.03</v>
      </c>
      <c r="AB1272" s="8" t="s">
        <v>552</v>
      </c>
      <c r="AC1272" s="8">
        <v>0.02</v>
      </c>
      <c r="AD1272" s="8">
        <v>2481.81</v>
      </c>
      <c r="AE1272" s="8">
        <v>574.49305555555554</v>
      </c>
      <c r="AF1272" s="8">
        <v>1654.54</v>
      </c>
      <c r="AG1272" s="8">
        <v>2229.0330555555556</v>
      </c>
      <c r="AH1272" s="8">
        <v>0.06</v>
      </c>
      <c r="AI1272" s="8">
        <v>4963.62</v>
      </c>
    </row>
    <row r="1273" spans="1:35" x14ac:dyDescent="0.25">
      <c r="A1273" s="8" t="s">
        <v>2128</v>
      </c>
      <c r="B1273" s="8" t="s">
        <v>38</v>
      </c>
      <c r="C1273" s="8" t="s">
        <v>38</v>
      </c>
      <c r="D1273" s="8" t="s">
        <v>101</v>
      </c>
      <c r="E1273" s="8" t="s">
        <v>405</v>
      </c>
      <c r="F1273" s="8" t="s">
        <v>3388</v>
      </c>
      <c r="G1273" s="8">
        <v>66</v>
      </c>
      <c r="H1273" s="116">
        <v>5582</v>
      </c>
      <c r="I1273" s="8">
        <v>5381</v>
      </c>
      <c r="J1273" s="8">
        <v>-201</v>
      </c>
      <c r="K1273" s="8" t="s">
        <v>4162</v>
      </c>
      <c r="L1273" s="8">
        <v>23733217</v>
      </c>
      <c r="M1273" s="38">
        <v>45425</v>
      </c>
      <c r="N1273" s="8" t="s">
        <v>197</v>
      </c>
      <c r="O1273" s="8" t="s">
        <v>173</v>
      </c>
      <c r="P1273" s="8" t="s">
        <v>328</v>
      </c>
      <c r="Q1273" s="8">
        <v>176105.07</v>
      </c>
      <c r="R1273" s="8">
        <v>234445</v>
      </c>
      <c r="S1273" s="8">
        <v>58339.929999999993</v>
      </c>
      <c r="T1273" s="8">
        <v>43173</v>
      </c>
      <c r="U1273" s="8">
        <v>168</v>
      </c>
      <c r="V1273" s="8" t="s">
        <v>63</v>
      </c>
      <c r="W1273" s="8" t="s">
        <v>63</v>
      </c>
      <c r="X1273" s="8" t="s">
        <v>277</v>
      </c>
      <c r="Z1273" s="8" t="s">
        <v>4164</v>
      </c>
      <c r="AA1273" s="8">
        <v>0.04</v>
      </c>
      <c r="AB1273" s="8" t="s">
        <v>552</v>
      </c>
      <c r="AC1273" s="8">
        <v>1.7000000000000001E-2</v>
      </c>
      <c r="AD1273" s="8">
        <v>9377.8000000000011</v>
      </c>
      <c r="AE1273" s="8">
        <v>1395.5059523809523</v>
      </c>
      <c r="AF1273" s="8">
        <v>3985.5650000000005</v>
      </c>
      <c r="AG1273" s="8">
        <v>5381.0709523809528</v>
      </c>
      <c r="AH1273" s="8">
        <v>0.03</v>
      </c>
      <c r="AI1273" s="8">
        <v>1750.1978999999997</v>
      </c>
    </row>
    <row r="1274" spans="1:35" x14ac:dyDescent="0.25">
      <c r="A1274" s="8" t="s">
        <v>2128</v>
      </c>
      <c r="B1274" s="8" t="s">
        <v>24</v>
      </c>
      <c r="C1274" s="8" t="s">
        <v>24</v>
      </c>
      <c r="D1274" s="8" t="s">
        <v>420</v>
      </c>
      <c r="E1274" s="8" t="s">
        <v>405</v>
      </c>
      <c r="F1274" s="8" t="s">
        <v>596</v>
      </c>
      <c r="G1274" s="8" t="s">
        <v>905</v>
      </c>
      <c r="H1274" s="116">
        <v>0</v>
      </c>
      <c r="I1274" s="8">
        <v>7644</v>
      </c>
      <c r="J1274" s="8">
        <v>7644</v>
      </c>
      <c r="K1274" s="8" t="s">
        <v>3970</v>
      </c>
      <c r="L1274" s="8">
        <v>32495984</v>
      </c>
      <c r="M1274" s="38">
        <v>45426</v>
      </c>
      <c r="N1274" s="8" t="s">
        <v>197</v>
      </c>
      <c r="O1274" s="8" t="s">
        <v>43</v>
      </c>
      <c r="P1274" s="8" t="s">
        <v>43</v>
      </c>
      <c r="Q1274" s="8">
        <v>0</v>
      </c>
      <c r="R1274" s="8">
        <v>333042</v>
      </c>
      <c r="S1274" s="8">
        <v>333042</v>
      </c>
      <c r="U1274" s="8">
        <v>168</v>
      </c>
      <c r="V1274" s="8" t="s">
        <v>64</v>
      </c>
      <c r="W1274" s="8" t="s">
        <v>64</v>
      </c>
      <c r="X1274" s="8" t="s">
        <v>276</v>
      </c>
      <c r="Y1274" s="8" t="s">
        <v>662</v>
      </c>
      <c r="Z1274" s="8" t="s">
        <v>4016</v>
      </c>
      <c r="AA1274" s="8">
        <v>0.04</v>
      </c>
      <c r="AB1274" s="8" t="s">
        <v>552</v>
      </c>
      <c r="AC1274" s="8">
        <v>1.7000000000000001E-2</v>
      </c>
      <c r="AD1274" s="8">
        <v>13321.68</v>
      </c>
      <c r="AE1274" s="8">
        <v>1982.3928571428571</v>
      </c>
      <c r="AF1274" s="8">
        <v>5661.7140000000009</v>
      </c>
      <c r="AG1274" s="8">
        <v>7644.1068571428577</v>
      </c>
      <c r="AH1274" s="8">
        <v>0.03</v>
      </c>
      <c r="AI1274" s="8">
        <v>9991.26</v>
      </c>
    </row>
    <row r="1275" spans="1:35" x14ac:dyDescent="0.25">
      <c r="A1275" s="8" t="s">
        <v>2128</v>
      </c>
      <c r="B1275" s="8" t="s">
        <v>39</v>
      </c>
      <c r="C1275" s="8" t="s">
        <v>39</v>
      </c>
      <c r="D1275" s="8" t="s">
        <v>167</v>
      </c>
      <c r="E1275" s="8" t="s">
        <v>4113</v>
      </c>
      <c r="F1275" s="8" t="s">
        <v>3792</v>
      </c>
      <c r="G1275" s="8" t="s">
        <v>3796</v>
      </c>
      <c r="H1275" s="116">
        <v>0</v>
      </c>
      <c r="I1275" s="8">
        <v>6575</v>
      </c>
      <c r="J1275" s="8">
        <v>6575</v>
      </c>
      <c r="K1275" s="8" t="s">
        <v>3911</v>
      </c>
      <c r="L1275" s="8">
        <v>27000810</v>
      </c>
      <c r="M1275" s="38">
        <v>45426</v>
      </c>
      <c r="N1275" s="8" t="s">
        <v>197</v>
      </c>
      <c r="O1275" s="8" t="s">
        <v>43</v>
      </c>
      <c r="P1275" s="8" t="s">
        <v>43</v>
      </c>
      <c r="Q1275" s="8">
        <v>0</v>
      </c>
      <c r="R1275" s="8">
        <v>277753</v>
      </c>
      <c r="S1275" s="8">
        <v>277753</v>
      </c>
      <c r="T1275" s="8">
        <v>40807</v>
      </c>
      <c r="U1275" s="8">
        <v>168</v>
      </c>
      <c r="V1275" s="8" t="s">
        <v>64</v>
      </c>
      <c r="W1275" s="8" t="s">
        <v>64</v>
      </c>
      <c r="X1275" s="8" t="s">
        <v>276</v>
      </c>
      <c r="Y1275" s="8" t="s">
        <v>662</v>
      </c>
      <c r="Z1275" s="8" t="s">
        <v>3932</v>
      </c>
      <c r="AA1275" s="8">
        <v>0.04</v>
      </c>
      <c r="AB1275" s="8" t="s">
        <v>552</v>
      </c>
      <c r="AC1275" s="8">
        <v>1.7000000000000001E-2</v>
      </c>
      <c r="AD1275" s="8">
        <v>11110.12</v>
      </c>
      <c r="AE1275" s="8">
        <v>1653.2916666666667</v>
      </c>
      <c r="AF1275" s="8">
        <v>4721.8010000000004</v>
      </c>
      <c r="AG1275" s="8">
        <v>6375.0926666666674</v>
      </c>
      <c r="AH1275" s="8">
        <v>0.03</v>
      </c>
      <c r="AI1275" s="8">
        <v>8332.59</v>
      </c>
    </row>
    <row r="1276" spans="1:35" x14ac:dyDescent="0.25">
      <c r="A1276" s="8" t="s">
        <v>2128</v>
      </c>
      <c r="B1276" s="8" t="s">
        <v>37</v>
      </c>
      <c r="C1276" s="8" t="s">
        <v>37</v>
      </c>
      <c r="D1276" s="8" t="s">
        <v>99</v>
      </c>
      <c r="E1276" s="8" t="s">
        <v>917</v>
      </c>
      <c r="F1276" s="8" t="s">
        <v>2473</v>
      </c>
      <c r="G1276" s="8" t="s">
        <v>2790</v>
      </c>
      <c r="H1276" s="116">
        <v>0</v>
      </c>
      <c r="I1276" s="8">
        <v>3005</v>
      </c>
      <c r="J1276" s="8">
        <v>3005</v>
      </c>
      <c r="K1276" s="8" t="s">
        <v>4125</v>
      </c>
      <c r="L1276" s="8">
        <v>32999951</v>
      </c>
      <c r="M1276" s="38">
        <v>45426</v>
      </c>
      <c r="N1276" s="8" t="s">
        <v>197</v>
      </c>
      <c r="O1276" s="8" t="s">
        <v>43</v>
      </c>
      <c r="P1276" s="8" t="s">
        <v>43</v>
      </c>
      <c r="Q1276" s="8">
        <v>0</v>
      </c>
      <c r="R1276" s="8">
        <v>122211</v>
      </c>
      <c r="S1276" s="8">
        <v>122211</v>
      </c>
      <c r="T1276" s="8">
        <v>69903</v>
      </c>
      <c r="U1276" s="8">
        <v>168</v>
      </c>
      <c r="V1276" s="8" t="s">
        <v>64</v>
      </c>
      <c r="W1276" s="8" t="s">
        <v>64</v>
      </c>
      <c r="X1276" s="8" t="s">
        <v>276</v>
      </c>
      <c r="Y1276" s="8" t="s">
        <v>4136</v>
      </c>
      <c r="Z1276" s="8" t="s">
        <v>4176</v>
      </c>
      <c r="AA1276" s="8">
        <v>0.04</v>
      </c>
      <c r="AB1276" s="8" t="s">
        <v>552</v>
      </c>
      <c r="AC1276" s="8">
        <v>1.7000000000000001E-2</v>
      </c>
      <c r="AD1276" s="8">
        <v>4888.4400000000005</v>
      </c>
      <c r="AE1276" s="8">
        <v>727.44642857142856</v>
      </c>
      <c r="AF1276" s="8">
        <v>2077.587</v>
      </c>
      <c r="AG1276" s="8">
        <v>2805.0334285714284</v>
      </c>
      <c r="AH1276" s="8">
        <v>0.03</v>
      </c>
      <c r="AI1276" s="8">
        <v>3666.33</v>
      </c>
    </row>
    <row r="1277" spans="1:35" x14ac:dyDescent="0.25">
      <c r="A1277" s="8" t="s">
        <v>2128</v>
      </c>
      <c r="B1277" s="8" t="s">
        <v>20</v>
      </c>
      <c r="C1277" s="8" t="s">
        <v>20</v>
      </c>
      <c r="D1277" s="8" t="s">
        <v>420</v>
      </c>
      <c r="E1277" s="8" t="s">
        <v>206</v>
      </c>
      <c r="F1277" s="8" t="s">
        <v>2945</v>
      </c>
      <c r="G1277" s="8" t="s">
        <v>3321</v>
      </c>
      <c r="H1277" s="116">
        <v>0</v>
      </c>
      <c r="I1277" s="8">
        <v>10269</v>
      </c>
      <c r="J1277" s="8">
        <v>10269</v>
      </c>
      <c r="K1277" s="8" t="s">
        <v>4165</v>
      </c>
      <c r="L1277" s="8">
        <v>13305160</v>
      </c>
      <c r="M1277" s="38">
        <v>45426</v>
      </c>
      <c r="N1277" s="8" t="s">
        <v>197</v>
      </c>
      <c r="O1277" s="8" t="s">
        <v>43</v>
      </c>
      <c r="P1277" s="8" t="s">
        <v>43</v>
      </c>
      <c r="Q1277" s="8">
        <v>0</v>
      </c>
      <c r="R1277" s="8">
        <v>302745</v>
      </c>
      <c r="S1277" s="8">
        <v>302745</v>
      </c>
      <c r="T1277" s="8">
        <v>19131</v>
      </c>
      <c r="U1277" s="8">
        <v>108</v>
      </c>
      <c r="V1277" s="8" t="s">
        <v>64</v>
      </c>
      <c r="W1277" s="8" t="s">
        <v>64</v>
      </c>
      <c r="X1277" s="8" t="s">
        <v>276</v>
      </c>
      <c r="Y1277" s="8" t="s">
        <v>662</v>
      </c>
      <c r="Z1277" s="8" t="s">
        <v>4177</v>
      </c>
      <c r="AA1277" s="8">
        <v>0.03</v>
      </c>
      <c r="AB1277" s="8" t="s">
        <v>552</v>
      </c>
      <c r="AC1277" s="8">
        <v>2.2499999999999999E-2</v>
      </c>
      <c r="AD1277" s="8">
        <v>9082.35</v>
      </c>
      <c r="AE1277" s="8">
        <v>2803.1944444444443</v>
      </c>
      <c r="AF1277" s="8">
        <v>6811.7624999999998</v>
      </c>
      <c r="AG1277" s="8">
        <v>9614.9569444444442</v>
      </c>
      <c r="AH1277" s="8">
        <v>0.06</v>
      </c>
      <c r="AI1277" s="8">
        <v>18164.7</v>
      </c>
    </row>
    <row r="1278" spans="1:35" x14ac:dyDescent="0.25">
      <c r="A1278" s="8" t="s">
        <v>2128</v>
      </c>
      <c r="B1278" s="8" t="s">
        <v>49</v>
      </c>
      <c r="C1278" s="8" t="s">
        <v>49</v>
      </c>
      <c r="D1278" s="8" t="s">
        <v>133</v>
      </c>
      <c r="E1278" s="8" t="s">
        <v>929</v>
      </c>
      <c r="F1278" s="8" t="s">
        <v>4166</v>
      </c>
      <c r="G1278" s="8" t="s">
        <v>4179</v>
      </c>
      <c r="H1278" s="116">
        <v>0</v>
      </c>
      <c r="I1278" s="8">
        <v>3467</v>
      </c>
      <c r="J1278" s="8">
        <v>3467</v>
      </c>
      <c r="K1278" s="8" t="s">
        <v>4167</v>
      </c>
      <c r="L1278" s="8">
        <v>25077233</v>
      </c>
      <c r="M1278" s="38">
        <v>45426</v>
      </c>
      <c r="N1278" s="8" t="s">
        <v>197</v>
      </c>
      <c r="O1278" s="8" t="s">
        <v>43</v>
      </c>
      <c r="P1278" s="8" t="s">
        <v>43</v>
      </c>
      <c r="Q1278" s="8">
        <v>0</v>
      </c>
      <c r="R1278" s="8">
        <v>20000</v>
      </c>
      <c r="S1278" s="8">
        <v>20000</v>
      </c>
      <c r="T1278" s="8">
        <v>17900</v>
      </c>
      <c r="U1278" s="8">
        <v>12</v>
      </c>
      <c r="V1278" s="8" t="s">
        <v>62</v>
      </c>
      <c r="W1278" s="8" t="s">
        <v>62</v>
      </c>
      <c r="X1278" s="8" t="s">
        <v>276</v>
      </c>
      <c r="Z1278" s="8" t="s">
        <v>4178</v>
      </c>
      <c r="AA1278" s="8">
        <v>0.03</v>
      </c>
      <c r="AB1278" s="8" t="s">
        <v>552</v>
      </c>
      <c r="AC1278" s="8">
        <v>0.08</v>
      </c>
      <c r="AD1278" s="8">
        <v>600</v>
      </c>
      <c r="AE1278" s="8">
        <v>1666.6666666666667</v>
      </c>
      <c r="AF1278" s="8">
        <v>1600</v>
      </c>
      <c r="AG1278" s="8">
        <v>3266.666666666667</v>
      </c>
      <c r="AH1278" s="8">
        <v>0.06</v>
      </c>
      <c r="AI1278" s="8">
        <v>1200</v>
      </c>
    </row>
    <row r="1279" spans="1:35" x14ac:dyDescent="0.25">
      <c r="A1279" s="8" t="s">
        <v>2128</v>
      </c>
      <c r="B1279" s="8" t="s">
        <v>37</v>
      </c>
      <c r="C1279" s="8" t="s">
        <v>37</v>
      </c>
      <c r="D1279" s="8" t="s">
        <v>99</v>
      </c>
      <c r="E1279" s="8" t="s">
        <v>438</v>
      </c>
      <c r="F1279" s="8" t="s">
        <v>4168</v>
      </c>
      <c r="G1279" s="8" t="s">
        <v>1822</v>
      </c>
      <c r="H1279" s="116">
        <v>0</v>
      </c>
      <c r="I1279" s="8">
        <v>3900</v>
      </c>
      <c r="J1279" s="8">
        <v>3900</v>
      </c>
      <c r="K1279" s="8" t="s">
        <v>4169</v>
      </c>
      <c r="L1279" s="8">
        <v>22297529</v>
      </c>
      <c r="M1279" s="38">
        <v>45426</v>
      </c>
      <c r="N1279" s="8" t="s">
        <v>197</v>
      </c>
      <c r="O1279" s="8" t="s">
        <v>148</v>
      </c>
      <c r="P1279" s="8" t="s">
        <v>334</v>
      </c>
      <c r="Q1279" s="8">
        <v>0</v>
      </c>
      <c r="R1279" s="8">
        <v>120000</v>
      </c>
      <c r="S1279" s="8">
        <v>120000</v>
      </c>
      <c r="T1279" s="8">
        <v>112900</v>
      </c>
      <c r="U1279" s="8">
        <v>120</v>
      </c>
      <c r="V1279" s="8" t="s">
        <v>62</v>
      </c>
      <c r="W1279" s="8" t="s">
        <v>62</v>
      </c>
      <c r="X1279" s="8" t="s">
        <v>276</v>
      </c>
      <c r="Z1279" s="8" t="s">
        <v>4180</v>
      </c>
      <c r="AA1279" s="8">
        <v>0.03</v>
      </c>
      <c r="AB1279" s="8" t="s">
        <v>552</v>
      </c>
      <c r="AC1279" s="8">
        <v>2.2499999999999999E-2</v>
      </c>
      <c r="AD1279" s="8">
        <v>3600</v>
      </c>
      <c r="AE1279" s="8">
        <v>1000</v>
      </c>
      <c r="AF1279" s="8">
        <v>2700</v>
      </c>
      <c r="AG1279" s="8">
        <v>3700</v>
      </c>
      <c r="AH1279" s="8">
        <v>0.06</v>
      </c>
      <c r="AI1279" s="8">
        <v>7200</v>
      </c>
    </row>
    <row r="1280" spans="1:35" x14ac:dyDescent="0.25">
      <c r="A1280" s="8" t="s">
        <v>2128</v>
      </c>
      <c r="B1280" s="8" t="s">
        <v>39</v>
      </c>
      <c r="C1280" s="8" t="s">
        <v>39</v>
      </c>
      <c r="D1280" s="8" t="s">
        <v>167</v>
      </c>
      <c r="E1280" s="8" t="s">
        <v>451</v>
      </c>
      <c r="F1280" s="8" t="s">
        <v>3926</v>
      </c>
      <c r="G1280" s="8" t="s">
        <v>3198</v>
      </c>
      <c r="H1280" s="116">
        <v>0</v>
      </c>
      <c r="I1280" s="8">
        <v>7722</v>
      </c>
      <c r="J1280" s="8">
        <v>7722</v>
      </c>
      <c r="K1280" s="8" t="s">
        <v>4170</v>
      </c>
      <c r="L1280" s="8">
        <v>26134926</v>
      </c>
      <c r="M1280" s="38">
        <v>45426</v>
      </c>
      <c r="N1280" s="8" t="s">
        <v>197</v>
      </c>
      <c r="O1280" s="8" t="s">
        <v>43</v>
      </c>
      <c r="P1280" s="8" t="s">
        <v>43</v>
      </c>
      <c r="Q1280" s="8">
        <v>0</v>
      </c>
      <c r="R1280" s="8">
        <v>327727</v>
      </c>
      <c r="S1280" s="8">
        <v>327727</v>
      </c>
      <c r="T1280" s="8">
        <v>50999</v>
      </c>
      <c r="U1280" s="8">
        <v>168</v>
      </c>
      <c r="V1280" s="8" t="s">
        <v>64</v>
      </c>
      <c r="W1280" s="8" t="s">
        <v>64</v>
      </c>
      <c r="X1280" s="8" t="s">
        <v>276</v>
      </c>
      <c r="Y1280" s="8" t="s">
        <v>662</v>
      </c>
      <c r="Z1280" s="8" t="s">
        <v>3927</v>
      </c>
      <c r="AA1280" s="8">
        <v>0.04</v>
      </c>
      <c r="AB1280" s="8" t="s">
        <v>552</v>
      </c>
      <c r="AC1280" s="8">
        <v>1.7000000000000001E-2</v>
      </c>
      <c r="AD1280" s="8">
        <v>13109.08</v>
      </c>
      <c r="AE1280" s="8">
        <v>1950.7559523809523</v>
      </c>
      <c r="AF1280" s="8">
        <v>5571.3590000000004</v>
      </c>
      <c r="AG1280" s="8">
        <v>7522.1149523809527</v>
      </c>
      <c r="AH1280" s="8">
        <v>0.03</v>
      </c>
      <c r="AI1280" s="8">
        <v>9831.81</v>
      </c>
    </row>
    <row r="1281" spans="1:35" x14ac:dyDescent="0.25">
      <c r="A1281" s="8" t="s">
        <v>2128</v>
      </c>
      <c r="B1281" s="8" t="s">
        <v>20</v>
      </c>
      <c r="C1281" s="8" t="s">
        <v>20</v>
      </c>
      <c r="D1281" s="8" t="s">
        <v>420</v>
      </c>
      <c r="E1281" s="8" t="s">
        <v>405</v>
      </c>
      <c r="F1281" s="8" t="s">
        <v>4012</v>
      </c>
      <c r="G1281" s="8" t="s">
        <v>3212</v>
      </c>
      <c r="H1281" s="116">
        <v>0</v>
      </c>
      <c r="I1281" s="8">
        <v>3854</v>
      </c>
      <c r="J1281" s="8">
        <v>3854</v>
      </c>
      <c r="K1281" s="8" t="s">
        <v>4171</v>
      </c>
      <c r="L1281" s="8">
        <v>27533747</v>
      </c>
      <c r="M1281" s="38">
        <v>45426</v>
      </c>
      <c r="N1281" s="8" t="s">
        <v>197</v>
      </c>
      <c r="O1281" s="8" t="s">
        <v>43</v>
      </c>
      <c r="P1281" s="8" t="s">
        <v>43</v>
      </c>
      <c r="Q1281" s="8">
        <v>0</v>
      </c>
      <c r="R1281" s="8">
        <v>159201</v>
      </c>
      <c r="S1281" s="8">
        <v>159201</v>
      </c>
      <c r="T1281" s="8">
        <v>23374.33</v>
      </c>
      <c r="U1281" s="8">
        <v>168</v>
      </c>
      <c r="V1281" s="8" t="s">
        <v>64</v>
      </c>
      <c r="W1281" s="8" t="s">
        <v>64</v>
      </c>
      <c r="X1281" s="8" t="s">
        <v>276</v>
      </c>
      <c r="Y1281" s="8" t="s">
        <v>115</v>
      </c>
      <c r="Z1281" s="8" t="s">
        <v>4013</v>
      </c>
      <c r="AA1281" s="8">
        <v>0.04</v>
      </c>
      <c r="AB1281" s="8" t="s">
        <v>552</v>
      </c>
      <c r="AC1281" s="8">
        <v>1.7000000000000001E-2</v>
      </c>
      <c r="AD1281" s="8">
        <v>6368.04</v>
      </c>
      <c r="AE1281" s="8">
        <v>947.625</v>
      </c>
      <c r="AF1281" s="8">
        <v>2706.4170000000004</v>
      </c>
      <c r="AG1281" s="8">
        <v>3654.0420000000004</v>
      </c>
      <c r="AH1281" s="8">
        <v>0.03</v>
      </c>
      <c r="AI1281" s="8">
        <v>4776.03</v>
      </c>
    </row>
    <row r="1282" spans="1:35" x14ac:dyDescent="0.25">
      <c r="A1282" s="8" t="s">
        <v>2128</v>
      </c>
      <c r="B1282" s="8" t="s">
        <v>20</v>
      </c>
      <c r="C1282" s="8" t="s">
        <v>20</v>
      </c>
      <c r="D1282" s="8" t="s">
        <v>420</v>
      </c>
      <c r="E1282" s="8" t="s">
        <v>206</v>
      </c>
      <c r="F1282" s="8" t="s">
        <v>720</v>
      </c>
      <c r="G1282" s="8" t="s">
        <v>2178</v>
      </c>
      <c r="H1282" s="116">
        <v>0</v>
      </c>
      <c r="I1282" s="8">
        <v>9949</v>
      </c>
      <c r="J1282" s="8">
        <v>9949</v>
      </c>
      <c r="K1282" s="8" t="s">
        <v>3913</v>
      </c>
      <c r="L1282" s="8">
        <v>22313627</v>
      </c>
      <c r="M1282" s="38">
        <v>45426</v>
      </c>
      <c r="N1282" s="8" t="s">
        <v>197</v>
      </c>
      <c r="O1282" s="8" t="s">
        <v>148</v>
      </c>
      <c r="P1282" s="8" t="s">
        <v>332</v>
      </c>
      <c r="Q1282" s="8">
        <v>0</v>
      </c>
      <c r="R1282" s="8">
        <v>424756</v>
      </c>
      <c r="S1282" s="8">
        <v>424756</v>
      </c>
      <c r="T1282" s="8">
        <v>55233</v>
      </c>
      <c r="U1282" s="8">
        <v>168</v>
      </c>
      <c r="V1282" s="8" t="s">
        <v>64</v>
      </c>
      <c r="W1282" s="8" t="s">
        <v>64</v>
      </c>
      <c r="X1282" s="8" t="s">
        <v>276</v>
      </c>
      <c r="Y1282" s="8" t="s">
        <v>534</v>
      </c>
      <c r="Z1282" s="8" t="s">
        <v>3939</v>
      </c>
      <c r="AA1282" s="8">
        <v>0.04</v>
      </c>
      <c r="AB1282" s="8" t="s">
        <v>552</v>
      </c>
      <c r="AC1282" s="8">
        <v>1.7000000000000001E-2</v>
      </c>
      <c r="AD1282" s="8">
        <v>16990.240000000002</v>
      </c>
      <c r="AE1282" s="8">
        <v>2528.3095238095239</v>
      </c>
      <c r="AF1282" s="8">
        <v>7220.8520000000008</v>
      </c>
      <c r="AG1282" s="8">
        <v>9749.1615238095255</v>
      </c>
      <c r="AH1282" s="8">
        <v>0.03</v>
      </c>
      <c r="AI1282" s="8">
        <v>12742.68</v>
      </c>
    </row>
    <row r="1283" spans="1:35" x14ac:dyDescent="0.25">
      <c r="A1283" s="8" t="s">
        <v>2128</v>
      </c>
      <c r="B1283" s="8" t="s">
        <v>27</v>
      </c>
      <c r="C1283" s="8" t="s">
        <v>27</v>
      </c>
      <c r="D1283" s="180" t="s">
        <v>5938</v>
      </c>
      <c r="E1283" s="8" t="s">
        <v>209</v>
      </c>
      <c r="F1283" s="8" t="s">
        <v>4172</v>
      </c>
      <c r="G1283" s="8" t="s">
        <v>2560</v>
      </c>
      <c r="H1283" s="116">
        <v>0</v>
      </c>
      <c r="I1283" s="8">
        <v>639</v>
      </c>
      <c r="J1283" s="8">
        <v>639</v>
      </c>
      <c r="K1283" s="8" t="s">
        <v>4173</v>
      </c>
      <c r="L1283" s="8">
        <v>37226484</v>
      </c>
      <c r="M1283" s="38">
        <v>45426</v>
      </c>
      <c r="N1283" s="8" t="s">
        <v>197</v>
      </c>
      <c r="O1283" s="8" t="s">
        <v>21</v>
      </c>
      <c r="P1283" s="8" t="s">
        <v>21</v>
      </c>
      <c r="Q1283" s="8">
        <v>0</v>
      </c>
      <c r="R1283" s="8">
        <v>10000</v>
      </c>
      <c r="S1283" s="8">
        <v>10000</v>
      </c>
      <c r="T1283" s="8">
        <v>8400</v>
      </c>
      <c r="U1283" s="8">
        <v>108</v>
      </c>
      <c r="V1283" s="8" t="s">
        <v>62</v>
      </c>
      <c r="W1283" s="8" t="s">
        <v>62</v>
      </c>
      <c r="X1283" s="8" t="s">
        <v>276</v>
      </c>
      <c r="Z1283" s="8" t="s">
        <v>4181</v>
      </c>
      <c r="AA1283" s="8">
        <v>0.03</v>
      </c>
      <c r="AB1283" s="8" t="s">
        <v>552</v>
      </c>
      <c r="AC1283" s="8">
        <v>2.4E-2</v>
      </c>
      <c r="AD1283" s="8">
        <v>300</v>
      </c>
      <c r="AE1283" s="8">
        <v>92.592592592592595</v>
      </c>
      <c r="AF1283" s="8">
        <v>240</v>
      </c>
      <c r="AG1283" s="8">
        <v>332.59259259259261</v>
      </c>
      <c r="AH1283" s="8">
        <v>0.06</v>
      </c>
      <c r="AI1283" s="8">
        <v>600</v>
      </c>
    </row>
    <row r="1284" spans="1:35" x14ac:dyDescent="0.25">
      <c r="A1284" s="8" t="s">
        <v>2128</v>
      </c>
      <c r="B1284" s="8" t="s">
        <v>39</v>
      </c>
      <c r="C1284" s="8" t="s">
        <v>39</v>
      </c>
      <c r="D1284" s="8" t="s">
        <v>167</v>
      </c>
      <c r="E1284" s="8" t="s">
        <v>451</v>
      </c>
      <c r="F1284" s="8" t="s">
        <v>739</v>
      </c>
      <c r="G1284" s="8" t="s">
        <v>850</v>
      </c>
      <c r="H1284" s="116">
        <v>0</v>
      </c>
      <c r="I1284" s="8">
        <v>1200</v>
      </c>
      <c r="J1284" s="8">
        <v>1200</v>
      </c>
      <c r="K1284" s="8" t="s">
        <v>4174</v>
      </c>
      <c r="L1284" s="8">
        <v>14677600</v>
      </c>
      <c r="M1284" s="38">
        <v>45426</v>
      </c>
      <c r="N1284" s="8" t="s">
        <v>197</v>
      </c>
      <c r="O1284" s="8" t="s">
        <v>43</v>
      </c>
      <c r="P1284" s="8" t="s">
        <v>43</v>
      </c>
      <c r="Q1284" s="8">
        <v>0</v>
      </c>
      <c r="R1284" s="8">
        <v>30067</v>
      </c>
      <c r="S1284" s="8">
        <v>30067</v>
      </c>
      <c r="T1284" s="8">
        <v>27463</v>
      </c>
      <c r="U1284" s="8">
        <v>108</v>
      </c>
      <c r="V1284" s="8" t="s">
        <v>62</v>
      </c>
      <c r="W1284" s="8" t="s">
        <v>62</v>
      </c>
      <c r="X1284" s="8" t="s">
        <v>276</v>
      </c>
      <c r="Z1284" s="8" t="s">
        <v>4182</v>
      </c>
      <c r="AA1284" s="8">
        <v>0.03</v>
      </c>
      <c r="AB1284" s="8" t="s">
        <v>552</v>
      </c>
      <c r="AC1284" s="8">
        <v>2.4E-2</v>
      </c>
      <c r="AD1284" s="8">
        <v>902.01</v>
      </c>
      <c r="AE1284" s="8">
        <v>278.39814814814815</v>
      </c>
      <c r="AF1284" s="8">
        <v>721.60800000000006</v>
      </c>
      <c r="AG1284" s="8">
        <v>1000.0061481481482</v>
      </c>
      <c r="AH1284" s="8">
        <v>0.06</v>
      </c>
      <c r="AI1284" s="8">
        <v>1804.02</v>
      </c>
    </row>
    <row r="1285" spans="1:35" x14ac:dyDescent="0.25">
      <c r="A1285" s="8" t="s">
        <v>2128</v>
      </c>
      <c r="B1285" s="8" t="s">
        <v>20</v>
      </c>
      <c r="C1285" s="8" t="s">
        <v>20</v>
      </c>
      <c r="D1285" s="8" t="s">
        <v>420</v>
      </c>
      <c r="E1285" s="8" t="s">
        <v>405</v>
      </c>
      <c r="F1285" s="8" t="s">
        <v>3343</v>
      </c>
      <c r="G1285" s="8" t="s">
        <v>4183</v>
      </c>
      <c r="H1285" s="116">
        <v>0</v>
      </c>
      <c r="I1285" s="8">
        <v>4691</v>
      </c>
      <c r="J1285" s="8">
        <v>4691</v>
      </c>
      <c r="K1285" s="8" t="s">
        <v>3969</v>
      </c>
      <c r="L1285" s="8">
        <v>24992078</v>
      </c>
      <c r="M1285" s="38">
        <v>45426</v>
      </c>
      <c r="N1285" s="8" t="s">
        <v>197</v>
      </c>
      <c r="O1285" s="8" t="s">
        <v>43</v>
      </c>
      <c r="P1285" s="8" t="s">
        <v>43</v>
      </c>
      <c r="Q1285" s="8">
        <v>0</v>
      </c>
      <c r="R1285" s="8">
        <v>195669</v>
      </c>
      <c r="S1285" s="8">
        <v>195669</v>
      </c>
      <c r="T1285" s="8">
        <v>26862.560000000001</v>
      </c>
      <c r="U1285" s="8">
        <v>168</v>
      </c>
      <c r="V1285" s="8" t="s">
        <v>64</v>
      </c>
      <c r="W1285" s="8" t="s">
        <v>64</v>
      </c>
      <c r="X1285" s="8" t="s">
        <v>276</v>
      </c>
      <c r="Y1285" s="8" t="s">
        <v>607</v>
      </c>
      <c r="Z1285" s="8" t="s">
        <v>4010</v>
      </c>
      <c r="AA1285" s="8">
        <v>0.04</v>
      </c>
      <c r="AB1285" s="8" t="s">
        <v>552</v>
      </c>
      <c r="AC1285" s="8">
        <v>1.7000000000000001E-2</v>
      </c>
      <c r="AD1285" s="8">
        <v>7826.76</v>
      </c>
      <c r="AE1285" s="8">
        <v>1164.6964285714287</v>
      </c>
      <c r="AF1285" s="8">
        <v>3326.373</v>
      </c>
      <c r="AG1285" s="8">
        <v>4491.0694285714289</v>
      </c>
      <c r="AH1285" s="8">
        <v>0.03</v>
      </c>
      <c r="AI1285" s="8">
        <v>5870.07</v>
      </c>
    </row>
    <row r="1286" spans="1:35" x14ac:dyDescent="0.25">
      <c r="A1286" s="8" t="s">
        <v>2128</v>
      </c>
      <c r="B1286" s="8" t="s">
        <v>27</v>
      </c>
      <c r="C1286" s="8" t="s">
        <v>27</v>
      </c>
      <c r="D1286" s="180" t="s">
        <v>5938</v>
      </c>
      <c r="E1286" s="8" t="s">
        <v>405</v>
      </c>
      <c r="F1286" s="8" t="s">
        <v>3872</v>
      </c>
      <c r="G1286" s="8" t="s">
        <v>4184</v>
      </c>
      <c r="H1286" s="116">
        <v>0</v>
      </c>
      <c r="I1286" s="8">
        <v>4696</v>
      </c>
      <c r="J1286" s="8">
        <v>4696</v>
      </c>
      <c r="K1286" s="8" t="s">
        <v>3869</v>
      </c>
      <c r="L1286" s="8">
        <v>33591779</v>
      </c>
      <c r="M1286" s="38">
        <v>45426</v>
      </c>
      <c r="N1286" s="8" t="s">
        <v>197</v>
      </c>
      <c r="O1286" s="8" t="s">
        <v>43</v>
      </c>
      <c r="P1286" s="8" t="s">
        <v>43</v>
      </c>
      <c r="Q1286" s="8">
        <v>0</v>
      </c>
      <c r="R1286" s="8">
        <v>195887</v>
      </c>
      <c r="S1286" s="8">
        <v>195887</v>
      </c>
      <c r="T1286" s="8">
        <v>33250</v>
      </c>
      <c r="U1286" s="8">
        <v>168</v>
      </c>
      <c r="V1286" s="8" t="s">
        <v>64</v>
      </c>
      <c r="W1286" s="8" t="s">
        <v>64</v>
      </c>
      <c r="X1286" s="8" t="s">
        <v>276</v>
      </c>
      <c r="Y1286" s="8" t="s">
        <v>672</v>
      </c>
      <c r="Z1286" s="8" t="s">
        <v>3873</v>
      </c>
      <c r="AA1286" s="8">
        <v>0.04</v>
      </c>
      <c r="AB1286" s="8" t="s">
        <v>552</v>
      </c>
      <c r="AC1286" s="8">
        <v>1.7000000000000001E-2</v>
      </c>
      <c r="AD1286" s="8">
        <v>7835.4800000000005</v>
      </c>
      <c r="AE1286" s="8">
        <v>1165.9940476190477</v>
      </c>
      <c r="AF1286" s="8">
        <v>3330.0790000000002</v>
      </c>
      <c r="AG1286" s="8">
        <v>4496.0730476190474</v>
      </c>
      <c r="AH1286" s="8">
        <v>0.03</v>
      </c>
      <c r="AI1286" s="8">
        <v>5876.61</v>
      </c>
    </row>
    <row r="1287" spans="1:35" x14ac:dyDescent="0.25">
      <c r="A1287" s="8" t="s">
        <v>2128</v>
      </c>
      <c r="B1287" s="8" t="s">
        <v>184</v>
      </c>
      <c r="C1287" s="8" t="s">
        <v>184</v>
      </c>
      <c r="D1287" s="180" t="s">
        <v>101</v>
      </c>
      <c r="E1287" s="8" t="s">
        <v>417</v>
      </c>
      <c r="F1287" s="8" t="s">
        <v>496</v>
      </c>
      <c r="G1287" s="8" t="s">
        <v>700</v>
      </c>
      <c r="H1287" s="116">
        <v>3950</v>
      </c>
      <c r="I1287" s="8">
        <v>6250</v>
      </c>
      <c r="J1287" s="8">
        <v>2300</v>
      </c>
      <c r="K1287" s="8" t="s">
        <v>4175</v>
      </c>
      <c r="L1287" s="8">
        <v>23561764</v>
      </c>
      <c r="M1287" s="38">
        <v>45426</v>
      </c>
      <c r="N1287" s="8" t="s">
        <v>197</v>
      </c>
      <c r="O1287" s="8" t="s">
        <v>43</v>
      </c>
      <c r="P1287" s="8" t="s">
        <v>43</v>
      </c>
      <c r="Q1287" s="8">
        <v>95598.94</v>
      </c>
      <c r="R1287" s="8">
        <v>263593</v>
      </c>
      <c r="S1287" s="8">
        <v>167994.06</v>
      </c>
      <c r="T1287" s="8">
        <v>151096</v>
      </c>
      <c r="U1287" s="8">
        <v>168</v>
      </c>
      <c r="V1287" s="8" t="s">
        <v>63</v>
      </c>
      <c r="W1287" s="8" t="s">
        <v>63</v>
      </c>
      <c r="X1287" s="8" t="s">
        <v>277</v>
      </c>
      <c r="Z1287" s="8" t="s">
        <v>4185</v>
      </c>
      <c r="AA1287" s="8">
        <v>0.04</v>
      </c>
      <c r="AB1287" s="8" t="s">
        <v>552</v>
      </c>
      <c r="AC1287" s="8">
        <v>1.7000000000000001E-2</v>
      </c>
      <c r="AD1287" s="8">
        <v>10543.72</v>
      </c>
      <c r="AE1287" s="8">
        <v>1569.0059523809523</v>
      </c>
      <c r="AF1287" s="8">
        <v>4481.0810000000001</v>
      </c>
      <c r="AG1287" s="8">
        <v>6050.0869523809524</v>
      </c>
      <c r="AH1287" s="8">
        <v>0.03</v>
      </c>
      <c r="AI1287" s="8">
        <v>5039.8217999999997</v>
      </c>
    </row>
    <row r="1288" spans="1:35" x14ac:dyDescent="0.25">
      <c r="A1288" s="8" t="s">
        <v>2128</v>
      </c>
      <c r="B1288" s="8" t="s">
        <v>39</v>
      </c>
      <c r="C1288" s="8" t="s">
        <v>39</v>
      </c>
      <c r="D1288" s="8" t="s">
        <v>167</v>
      </c>
      <c r="E1288" s="8" t="s">
        <v>451</v>
      </c>
      <c r="F1288" s="8" t="s">
        <v>859</v>
      </c>
      <c r="G1288" s="8" t="s">
        <v>584</v>
      </c>
      <c r="H1288" s="116">
        <v>3000</v>
      </c>
      <c r="I1288" s="8">
        <v>3000</v>
      </c>
      <c r="J1288" s="8">
        <v>0</v>
      </c>
      <c r="K1288" s="8" t="s">
        <v>4192</v>
      </c>
      <c r="L1288" s="8">
        <v>33020583</v>
      </c>
      <c r="M1288" s="38">
        <v>45426</v>
      </c>
      <c r="N1288" s="8" t="s">
        <v>197</v>
      </c>
      <c r="O1288" s="8" t="s">
        <v>43</v>
      </c>
      <c r="P1288" s="8" t="s">
        <v>43</v>
      </c>
      <c r="Q1288" s="8">
        <v>41213</v>
      </c>
      <c r="R1288" s="8">
        <v>74832</v>
      </c>
      <c r="S1288" s="8">
        <v>33619</v>
      </c>
      <c r="T1288" s="8">
        <v>28148</v>
      </c>
      <c r="U1288" s="8">
        <v>96</v>
      </c>
      <c r="V1288" s="8" t="s">
        <v>63</v>
      </c>
      <c r="W1288" s="8" t="s">
        <v>63</v>
      </c>
      <c r="X1288" s="8" t="s">
        <v>277</v>
      </c>
      <c r="Z1288" s="8" t="s">
        <v>4194</v>
      </c>
      <c r="AA1288" s="8">
        <v>0.03</v>
      </c>
      <c r="AB1288" s="8" t="s">
        <v>552</v>
      </c>
      <c r="AC1288" s="8">
        <v>2.7E-2</v>
      </c>
      <c r="AD1288" s="8">
        <v>2244.96</v>
      </c>
      <c r="AE1288" s="8">
        <v>779.5</v>
      </c>
      <c r="AF1288" s="8">
        <v>2020.4639999999999</v>
      </c>
      <c r="AG1288" s="8">
        <v>2799.9639999999999</v>
      </c>
      <c r="AH1288" s="8">
        <v>0.06</v>
      </c>
      <c r="AI1288" s="8">
        <v>2017.1399999999999</v>
      </c>
    </row>
    <row r="1289" spans="1:35" x14ac:dyDescent="0.25">
      <c r="A1289" s="8" t="s">
        <v>2128</v>
      </c>
      <c r="B1289" s="8" t="s">
        <v>24</v>
      </c>
      <c r="C1289" s="8" t="s">
        <v>24</v>
      </c>
      <c r="D1289" s="8" t="s">
        <v>420</v>
      </c>
      <c r="E1289" s="8" t="s">
        <v>200</v>
      </c>
      <c r="F1289" s="8" t="s">
        <v>3048</v>
      </c>
      <c r="G1289" s="8" t="s">
        <v>3141</v>
      </c>
      <c r="H1289" s="116">
        <v>0</v>
      </c>
      <c r="I1289" s="8">
        <v>2159</v>
      </c>
      <c r="J1289" s="8">
        <v>2159</v>
      </c>
      <c r="K1289" s="8" t="s">
        <v>4193</v>
      </c>
      <c r="L1289" s="8">
        <v>38284639</v>
      </c>
      <c r="M1289" s="38">
        <v>45426</v>
      </c>
      <c r="N1289" s="8" t="s">
        <v>197</v>
      </c>
      <c r="O1289" s="8" t="s">
        <v>21</v>
      </c>
      <c r="P1289" s="8" t="s">
        <v>21</v>
      </c>
      <c r="Q1289" s="8">
        <v>0</v>
      </c>
      <c r="R1289" s="8">
        <v>70022</v>
      </c>
      <c r="S1289" s="8">
        <v>70022</v>
      </c>
      <c r="T1289" s="8">
        <v>65420</v>
      </c>
      <c r="U1289" s="8">
        <v>120</v>
      </c>
      <c r="V1289" s="8" t="s">
        <v>62</v>
      </c>
      <c r="W1289" s="8" t="s">
        <v>62</v>
      </c>
      <c r="X1289" s="8" t="s">
        <v>276</v>
      </c>
      <c r="Z1289" s="8" t="s">
        <v>4195</v>
      </c>
      <c r="AA1289" s="8">
        <v>0.03</v>
      </c>
      <c r="AB1289" s="8" t="s">
        <v>552</v>
      </c>
      <c r="AC1289" s="8">
        <v>2.2499999999999999E-2</v>
      </c>
      <c r="AD1289" s="8">
        <v>2100.66</v>
      </c>
      <c r="AE1289" s="8">
        <v>583.51666666666665</v>
      </c>
      <c r="AF1289" s="8">
        <v>1575.4949999999999</v>
      </c>
      <c r="AG1289" s="8">
        <v>2159.0116666666663</v>
      </c>
      <c r="AH1289" s="8">
        <v>0.06</v>
      </c>
      <c r="AI1289" s="8">
        <v>4201.32</v>
      </c>
    </row>
    <row r="1290" spans="1:35" x14ac:dyDescent="0.25">
      <c r="A1290" s="8" t="s">
        <v>2128</v>
      </c>
      <c r="B1290" s="8" t="s">
        <v>20</v>
      </c>
      <c r="C1290" s="8" t="s">
        <v>20</v>
      </c>
      <c r="D1290" s="8" t="s">
        <v>420</v>
      </c>
      <c r="E1290" s="8" t="s">
        <v>206</v>
      </c>
      <c r="F1290" s="8" t="s">
        <v>3047</v>
      </c>
      <c r="G1290" s="8" t="s">
        <v>3548</v>
      </c>
      <c r="H1290" s="116">
        <v>0</v>
      </c>
      <c r="I1290" s="8">
        <v>13422</v>
      </c>
      <c r="J1290" s="8">
        <v>13422</v>
      </c>
      <c r="K1290" s="8" t="s">
        <v>3908</v>
      </c>
      <c r="L1290" s="8">
        <v>23243752</v>
      </c>
      <c r="M1290" s="38">
        <v>45426</v>
      </c>
      <c r="N1290" s="8" t="s">
        <v>197</v>
      </c>
      <c r="O1290" s="8" t="s">
        <v>43</v>
      </c>
      <c r="P1290" s="8" t="s">
        <v>43</v>
      </c>
      <c r="Q1290" s="8">
        <v>0</v>
      </c>
      <c r="R1290" s="8">
        <v>576071</v>
      </c>
      <c r="S1290" s="8">
        <v>576071</v>
      </c>
      <c r="T1290" s="8">
        <v>136350</v>
      </c>
      <c r="U1290" s="8">
        <v>168</v>
      </c>
      <c r="V1290" s="8" t="s">
        <v>64</v>
      </c>
      <c r="W1290" s="8" t="s">
        <v>64</v>
      </c>
      <c r="X1290" s="8" t="s">
        <v>276</v>
      </c>
      <c r="Y1290" s="8" t="s">
        <v>609</v>
      </c>
      <c r="Z1290" s="8" t="s">
        <v>3925</v>
      </c>
      <c r="AA1290" s="8">
        <v>0.04</v>
      </c>
      <c r="AB1290" s="8" t="s">
        <v>552</v>
      </c>
      <c r="AC1290" s="8">
        <v>1.7000000000000001E-2</v>
      </c>
      <c r="AD1290" s="8">
        <v>23042.84</v>
      </c>
      <c r="AE1290" s="8">
        <v>3428.9940476190477</v>
      </c>
      <c r="AF1290" s="8">
        <v>9793.2070000000003</v>
      </c>
      <c r="AG1290" s="8">
        <v>13222.201047619048</v>
      </c>
      <c r="AH1290" s="8">
        <v>0.03</v>
      </c>
      <c r="AI1290" s="8">
        <v>17282.13</v>
      </c>
    </row>
    <row r="1291" spans="1:35" x14ac:dyDescent="0.25">
      <c r="A1291" s="8" t="s">
        <v>2128</v>
      </c>
      <c r="B1291" s="8" t="s">
        <v>29</v>
      </c>
      <c r="C1291" s="8" t="s">
        <v>29</v>
      </c>
      <c r="D1291" s="8" t="s">
        <v>168</v>
      </c>
      <c r="E1291" s="8" t="s">
        <v>455</v>
      </c>
      <c r="F1291" s="8" t="s">
        <v>2313</v>
      </c>
      <c r="G1291" s="8" t="s">
        <v>2319</v>
      </c>
      <c r="H1291" s="116">
        <v>0</v>
      </c>
      <c r="I1291" s="8">
        <v>6667</v>
      </c>
      <c r="J1291" s="8">
        <v>6667</v>
      </c>
      <c r="K1291" s="8" t="s">
        <v>4218</v>
      </c>
      <c r="L1291" s="8">
        <v>33992665</v>
      </c>
      <c r="M1291" s="38">
        <v>45426</v>
      </c>
      <c r="N1291" s="8" t="s">
        <v>197</v>
      </c>
      <c r="O1291" s="8" t="s">
        <v>21</v>
      </c>
      <c r="P1291" s="8" t="s">
        <v>21</v>
      </c>
      <c r="Q1291" s="8">
        <v>0</v>
      </c>
      <c r="R1291" s="8">
        <v>281761</v>
      </c>
      <c r="S1291" s="8">
        <v>281761</v>
      </c>
      <c r="T1291" s="8">
        <v>24442</v>
      </c>
      <c r="U1291" s="8">
        <v>168</v>
      </c>
      <c r="V1291" s="8" t="s">
        <v>64</v>
      </c>
      <c r="W1291" s="8" t="s">
        <v>64</v>
      </c>
      <c r="X1291" s="8" t="s">
        <v>276</v>
      </c>
      <c r="Y1291" s="8" t="s">
        <v>572</v>
      </c>
      <c r="Z1291" s="8" t="s">
        <v>4220</v>
      </c>
      <c r="AA1291" s="8">
        <v>0.04</v>
      </c>
      <c r="AB1291" s="8" t="s">
        <v>552</v>
      </c>
      <c r="AC1291" s="8">
        <v>1.7000000000000001E-2</v>
      </c>
      <c r="AD1291" s="8">
        <v>11270.44</v>
      </c>
      <c r="AE1291" s="8">
        <v>1677.1488095238096</v>
      </c>
      <c r="AF1291" s="8">
        <v>4789.9369999999999</v>
      </c>
      <c r="AG1291" s="8">
        <v>6467.0858095238091</v>
      </c>
      <c r="AH1291" s="8">
        <v>0.03</v>
      </c>
      <c r="AI1291" s="8">
        <v>8452.83</v>
      </c>
    </row>
    <row r="1292" spans="1:35" x14ac:dyDescent="0.25">
      <c r="A1292" s="8" t="s">
        <v>2128</v>
      </c>
      <c r="B1292" s="8" t="s">
        <v>45</v>
      </c>
      <c r="C1292" s="8" t="s">
        <v>184</v>
      </c>
      <c r="D1292" s="180" t="s">
        <v>101</v>
      </c>
      <c r="E1292" s="8" t="s">
        <v>212</v>
      </c>
      <c r="F1292" s="8" t="s">
        <v>1139</v>
      </c>
      <c r="G1292" s="8" t="s">
        <v>1341</v>
      </c>
      <c r="H1292" s="116">
        <v>0</v>
      </c>
      <c r="I1292" s="8">
        <v>3718</v>
      </c>
      <c r="J1292" s="8">
        <v>3718</v>
      </c>
      <c r="K1292" s="8" t="s">
        <v>4219</v>
      </c>
      <c r="L1292" s="8">
        <v>24519252</v>
      </c>
      <c r="M1292" s="38">
        <v>45426</v>
      </c>
      <c r="N1292" s="8" t="s">
        <v>197</v>
      </c>
      <c r="O1292" s="8" t="s">
        <v>173</v>
      </c>
      <c r="P1292" s="8" t="s">
        <v>21</v>
      </c>
      <c r="Q1292" s="8">
        <v>0</v>
      </c>
      <c r="R1292" s="8">
        <v>161990</v>
      </c>
      <c r="S1292" s="8">
        <v>161990</v>
      </c>
      <c r="T1292" s="8">
        <v>34899.599999999999</v>
      </c>
      <c r="U1292" s="8">
        <v>168</v>
      </c>
      <c r="V1292" s="8" t="s">
        <v>64</v>
      </c>
      <c r="W1292" s="8" t="s">
        <v>64</v>
      </c>
      <c r="X1292" s="8" t="s">
        <v>276</v>
      </c>
      <c r="Y1292" s="8" t="s">
        <v>4087</v>
      </c>
      <c r="Z1292" s="8" t="s">
        <v>3249</v>
      </c>
      <c r="AA1292" s="8">
        <v>0.04</v>
      </c>
      <c r="AB1292" s="8" t="s">
        <v>552</v>
      </c>
      <c r="AC1292" s="8">
        <v>1.7000000000000001E-2</v>
      </c>
      <c r="AD1292" s="8">
        <v>6479.6</v>
      </c>
      <c r="AE1292" s="8">
        <v>964.22619047619048</v>
      </c>
      <c r="AF1292" s="8">
        <v>2753.8300000000004</v>
      </c>
      <c r="AG1292" s="8">
        <v>3718.0561904761907</v>
      </c>
      <c r="AH1292" s="8">
        <v>0.03</v>
      </c>
      <c r="AI1292" s="8">
        <v>4859.7</v>
      </c>
    </row>
    <row r="1293" spans="1:35" x14ac:dyDescent="0.25">
      <c r="A1293" s="8" t="s">
        <v>2128</v>
      </c>
      <c r="B1293" s="8" t="s">
        <v>47</v>
      </c>
      <c r="C1293" s="8" t="s">
        <v>47</v>
      </c>
      <c r="D1293" s="8" t="s">
        <v>99</v>
      </c>
      <c r="E1293" s="8" t="s">
        <v>405</v>
      </c>
      <c r="F1293" s="8" t="s">
        <v>2591</v>
      </c>
      <c r="G1293" s="8" t="s">
        <v>2599</v>
      </c>
      <c r="H1293" s="116">
        <v>0</v>
      </c>
      <c r="I1293" s="8">
        <v>4005</v>
      </c>
      <c r="J1293" s="8">
        <v>4005</v>
      </c>
      <c r="K1293" s="8" t="s">
        <v>4221</v>
      </c>
      <c r="L1293" s="8">
        <v>28517177</v>
      </c>
      <c r="M1293" s="38">
        <v>45426</v>
      </c>
      <c r="N1293" s="8" t="s">
        <v>197</v>
      </c>
      <c r="O1293" s="8" t="s">
        <v>21</v>
      </c>
      <c r="P1293" s="8" t="s">
        <v>21</v>
      </c>
      <c r="Q1293" s="8">
        <v>0</v>
      </c>
      <c r="R1293" s="8">
        <v>165780</v>
      </c>
      <c r="S1293" s="8">
        <v>165780</v>
      </c>
      <c r="T1293" s="8">
        <v>11952</v>
      </c>
      <c r="U1293" s="8">
        <v>168</v>
      </c>
      <c r="V1293" s="8" t="s">
        <v>64</v>
      </c>
      <c r="W1293" s="8" t="s">
        <v>64</v>
      </c>
      <c r="X1293" s="8" t="s">
        <v>276</v>
      </c>
      <c r="Y1293" s="8" t="s">
        <v>4222</v>
      </c>
      <c r="Z1293" s="8" t="s">
        <v>4223</v>
      </c>
      <c r="AA1293" s="8">
        <v>0.04</v>
      </c>
      <c r="AB1293" s="8" t="s">
        <v>552</v>
      </c>
      <c r="AC1293" s="8">
        <v>1.7000000000000001E-2</v>
      </c>
      <c r="AD1293" s="8">
        <v>6631.2</v>
      </c>
      <c r="AE1293" s="8">
        <v>986.78571428571433</v>
      </c>
      <c r="AF1293" s="8">
        <v>2818.26</v>
      </c>
      <c r="AG1293" s="8">
        <v>3805.0457142857144</v>
      </c>
      <c r="AH1293" s="8">
        <v>0.03</v>
      </c>
      <c r="AI1293" s="8">
        <v>4973.3999999999996</v>
      </c>
    </row>
    <row r="1294" spans="1:35" x14ac:dyDescent="0.25">
      <c r="A1294" s="8" t="s">
        <v>2128</v>
      </c>
      <c r="B1294" s="8" t="s">
        <v>241</v>
      </c>
      <c r="C1294" s="8" t="s">
        <v>241</v>
      </c>
      <c r="D1294" s="180" t="s">
        <v>101</v>
      </c>
      <c r="E1294" s="8" t="s">
        <v>489</v>
      </c>
      <c r="F1294" s="8" t="s">
        <v>836</v>
      </c>
      <c r="G1294" s="8" t="s">
        <v>605</v>
      </c>
      <c r="H1294" s="116">
        <v>0</v>
      </c>
      <c r="I1294" s="8">
        <v>3643</v>
      </c>
      <c r="J1294" s="8">
        <v>3643</v>
      </c>
      <c r="K1294" s="8" t="s">
        <v>4224</v>
      </c>
      <c r="L1294" s="8">
        <v>32720071</v>
      </c>
      <c r="M1294" s="38">
        <v>45426</v>
      </c>
      <c r="N1294" s="8" t="s">
        <v>197</v>
      </c>
      <c r="O1294" s="8" t="s">
        <v>43</v>
      </c>
      <c r="P1294" s="8" t="s">
        <v>43</v>
      </c>
      <c r="Q1294" s="8">
        <v>0</v>
      </c>
      <c r="R1294" s="8">
        <v>150000</v>
      </c>
      <c r="S1294" s="8">
        <v>150000</v>
      </c>
      <c r="T1294" s="8">
        <v>139900</v>
      </c>
      <c r="U1294" s="8">
        <v>168</v>
      </c>
      <c r="V1294" s="8" t="s">
        <v>62</v>
      </c>
      <c r="W1294" s="8" t="s">
        <v>62</v>
      </c>
      <c r="X1294" s="8" t="s">
        <v>276</v>
      </c>
      <c r="Z1294" s="8" t="s">
        <v>4225</v>
      </c>
      <c r="AA1294" s="8">
        <v>0.04</v>
      </c>
      <c r="AB1294" s="8" t="s">
        <v>552</v>
      </c>
      <c r="AC1294" s="8">
        <v>1.7000000000000001E-2</v>
      </c>
      <c r="AD1294" s="8">
        <v>6000</v>
      </c>
      <c r="AE1294" s="8">
        <v>892.85714285714289</v>
      </c>
      <c r="AF1294" s="8">
        <v>2550</v>
      </c>
      <c r="AG1294" s="8">
        <v>3442.8571428571431</v>
      </c>
      <c r="AH1294" s="8">
        <v>0.03</v>
      </c>
      <c r="AI1294" s="8">
        <v>4500</v>
      </c>
    </row>
    <row r="1295" spans="1:35" x14ac:dyDescent="0.25">
      <c r="A1295" s="8" t="s">
        <v>2128</v>
      </c>
      <c r="B1295" s="8" t="s">
        <v>24</v>
      </c>
      <c r="C1295" s="8" t="s">
        <v>24</v>
      </c>
      <c r="D1295" s="8" t="s">
        <v>420</v>
      </c>
      <c r="E1295" s="8" t="s">
        <v>200</v>
      </c>
      <c r="F1295" s="8" t="s">
        <v>3649</v>
      </c>
      <c r="G1295" s="8" t="s">
        <v>3841</v>
      </c>
      <c r="H1295" s="116">
        <v>0</v>
      </c>
      <c r="I1295" s="8">
        <v>13055</v>
      </c>
      <c r="J1295" s="8">
        <v>13055</v>
      </c>
      <c r="K1295" s="8" t="s">
        <v>4226</v>
      </c>
      <c r="L1295" s="8">
        <v>28496307</v>
      </c>
      <c r="M1295" s="38">
        <v>45427</v>
      </c>
      <c r="N1295" s="8" t="s">
        <v>197</v>
      </c>
      <c r="O1295" s="8" t="s">
        <v>148</v>
      </c>
      <c r="P1295" s="8" t="s">
        <v>287</v>
      </c>
      <c r="Q1295" s="8">
        <v>0</v>
      </c>
      <c r="R1295" s="8">
        <v>568790</v>
      </c>
      <c r="S1295" s="8">
        <v>568790</v>
      </c>
      <c r="T1295" s="8">
        <v>48416.6</v>
      </c>
      <c r="U1295" s="8">
        <v>168</v>
      </c>
      <c r="V1295" s="8" t="s">
        <v>64</v>
      </c>
      <c r="W1295" s="8" t="s">
        <v>64</v>
      </c>
      <c r="X1295" s="8" t="s">
        <v>276</v>
      </c>
      <c r="Y1295" s="8" t="s">
        <v>115</v>
      </c>
      <c r="Z1295" s="8" t="s">
        <v>4131</v>
      </c>
      <c r="AA1295" s="8">
        <v>0.04</v>
      </c>
      <c r="AB1295" s="8" t="s">
        <v>552</v>
      </c>
      <c r="AC1295" s="8">
        <v>1.7000000000000001E-2</v>
      </c>
      <c r="AD1295" s="8">
        <v>22751.600000000002</v>
      </c>
      <c r="AE1295" s="8">
        <v>3385.6547619047619</v>
      </c>
      <c r="AF1295" s="8">
        <v>9669.43</v>
      </c>
      <c r="AG1295" s="8">
        <v>13055.084761904762</v>
      </c>
      <c r="AH1295" s="8">
        <v>0.03</v>
      </c>
      <c r="AI1295" s="8">
        <v>17063.7</v>
      </c>
    </row>
    <row r="1296" spans="1:35" x14ac:dyDescent="0.25">
      <c r="A1296" s="8" t="s">
        <v>2128</v>
      </c>
      <c r="B1296" s="8" t="s">
        <v>24</v>
      </c>
      <c r="C1296" s="8" t="s">
        <v>24</v>
      </c>
      <c r="D1296" s="8" t="s">
        <v>420</v>
      </c>
      <c r="E1296" s="8" t="s">
        <v>405</v>
      </c>
      <c r="F1296" s="8" t="s">
        <v>596</v>
      </c>
      <c r="G1296" s="8" t="s">
        <v>905</v>
      </c>
      <c r="H1296" s="116">
        <v>0</v>
      </c>
      <c r="I1296" s="8">
        <v>800</v>
      </c>
      <c r="J1296" s="8">
        <v>800</v>
      </c>
      <c r="K1296" s="8" t="s">
        <v>4227</v>
      </c>
      <c r="L1296" s="8">
        <v>27638258</v>
      </c>
      <c r="M1296" s="38">
        <v>45427</v>
      </c>
      <c r="N1296" s="8" t="s">
        <v>197</v>
      </c>
      <c r="O1296" s="8" t="s">
        <v>43</v>
      </c>
      <c r="P1296" s="8" t="s">
        <v>43</v>
      </c>
      <c r="Q1296" s="8">
        <v>0</v>
      </c>
      <c r="R1296" s="8">
        <v>24053</v>
      </c>
      <c r="S1296" s="8">
        <v>24053</v>
      </c>
      <c r="T1296" s="8">
        <v>21750</v>
      </c>
      <c r="U1296" s="8">
        <v>108</v>
      </c>
      <c r="V1296" s="8" t="s">
        <v>62</v>
      </c>
      <c r="W1296" s="8" t="s">
        <v>62</v>
      </c>
      <c r="X1296" s="8" t="s">
        <v>276</v>
      </c>
      <c r="Z1296" s="8" t="s">
        <v>4238</v>
      </c>
      <c r="AA1296" s="8">
        <v>0.03</v>
      </c>
      <c r="AB1296" s="8" t="s">
        <v>552</v>
      </c>
      <c r="AC1296" s="8">
        <v>2.4E-2</v>
      </c>
      <c r="AD1296" s="8">
        <v>721.58999999999992</v>
      </c>
      <c r="AE1296" s="8">
        <v>222.71296296296296</v>
      </c>
      <c r="AF1296" s="8">
        <v>577.27200000000005</v>
      </c>
      <c r="AG1296" s="8">
        <v>799.98496296296298</v>
      </c>
      <c r="AH1296" s="8">
        <v>0.06</v>
      </c>
      <c r="AI1296" s="8">
        <v>1443.1799999999998</v>
      </c>
    </row>
    <row r="1297" spans="1:35" x14ac:dyDescent="0.25">
      <c r="A1297" s="8" t="s">
        <v>2128</v>
      </c>
      <c r="B1297" s="8" t="s">
        <v>37</v>
      </c>
      <c r="C1297" s="8" t="s">
        <v>37</v>
      </c>
      <c r="D1297" s="8" t="s">
        <v>99</v>
      </c>
      <c r="E1297" s="8" t="s">
        <v>438</v>
      </c>
      <c r="F1297" s="8" t="s">
        <v>4093</v>
      </c>
      <c r="G1297" s="8" t="s">
        <v>4107</v>
      </c>
      <c r="H1297" s="116">
        <v>0</v>
      </c>
      <c r="I1297" s="8">
        <v>6082</v>
      </c>
      <c r="J1297" s="8">
        <v>6082</v>
      </c>
      <c r="K1297" s="8" t="s">
        <v>4126</v>
      </c>
      <c r="L1297" s="8">
        <v>28813079</v>
      </c>
      <c r="M1297" s="38">
        <v>45427</v>
      </c>
      <c r="N1297" s="8" t="s">
        <v>197</v>
      </c>
      <c r="O1297" s="8" t="s">
        <v>43</v>
      </c>
      <c r="P1297" s="8" t="s">
        <v>43</v>
      </c>
      <c r="Q1297" s="8">
        <v>0</v>
      </c>
      <c r="R1297" s="8">
        <v>256273</v>
      </c>
      <c r="S1297" s="8">
        <v>256273</v>
      </c>
      <c r="T1297" s="8">
        <v>13500</v>
      </c>
      <c r="U1297" s="8">
        <v>168</v>
      </c>
      <c r="V1297" s="8" t="s">
        <v>64</v>
      </c>
      <c r="W1297" s="8" t="s">
        <v>64</v>
      </c>
      <c r="X1297" s="8" t="s">
        <v>276</v>
      </c>
      <c r="Y1297" s="8" t="s">
        <v>115</v>
      </c>
      <c r="Z1297" s="8" t="s">
        <v>4137</v>
      </c>
      <c r="AA1297" s="8">
        <v>0.04</v>
      </c>
      <c r="AB1297" s="8" t="s">
        <v>552</v>
      </c>
      <c r="AC1297" s="8">
        <v>1.7000000000000001E-2</v>
      </c>
      <c r="AD1297" s="8">
        <v>10250.92</v>
      </c>
      <c r="AE1297" s="8">
        <v>1525.4345238095239</v>
      </c>
      <c r="AF1297" s="8">
        <v>4356.6410000000005</v>
      </c>
      <c r="AG1297" s="8">
        <v>5882.0755238095244</v>
      </c>
      <c r="AH1297" s="8">
        <v>0.03</v>
      </c>
      <c r="AI1297" s="8">
        <v>7688.19</v>
      </c>
    </row>
    <row r="1298" spans="1:35" x14ac:dyDescent="0.25">
      <c r="A1298" s="8" t="s">
        <v>2128</v>
      </c>
      <c r="B1298" s="8" t="s">
        <v>184</v>
      </c>
      <c r="C1298" s="8" t="s">
        <v>184</v>
      </c>
      <c r="D1298" s="180" t="s">
        <v>101</v>
      </c>
      <c r="E1298" s="8" t="s">
        <v>405</v>
      </c>
      <c r="F1298" s="8" t="s">
        <v>4228</v>
      </c>
      <c r="G1298" s="8" t="s">
        <v>4240</v>
      </c>
      <c r="H1298" s="116">
        <v>0</v>
      </c>
      <c r="I1298" s="8">
        <v>4316</v>
      </c>
      <c r="J1298" s="8">
        <v>4316</v>
      </c>
      <c r="K1298" s="8" t="s">
        <v>4229</v>
      </c>
      <c r="L1298" s="8">
        <v>23687596</v>
      </c>
      <c r="M1298" s="38">
        <v>45427</v>
      </c>
      <c r="N1298" s="8" t="s">
        <v>197</v>
      </c>
      <c r="O1298" s="8" t="s">
        <v>21</v>
      </c>
      <c r="P1298" s="8" t="s">
        <v>21</v>
      </c>
      <c r="Q1298" s="8">
        <v>153103</v>
      </c>
      <c r="R1298" s="8">
        <v>188044</v>
      </c>
      <c r="S1298" s="8">
        <v>34941</v>
      </c>
      <c r="T1298" s="8">
        <v>22558</v>
      </c>
      <c r="U1298" s="8">
        <v>168</v>
      </c>
      <c r="V1298" s="8" t="s">
        <v>63</v>
      </c>
      <c r="W1298" s="8" t="s">
        <v>63</v>
      </c>
      <c r="X1298" s="8" t="s">
        <v>277</v>
      </c>
      <c r="Z1298" s="8" t="s">
        <v>4239</v>
      </c>
      <c r="AA1298" s="8">
        <v>0.04</v>
      </c>
      <c r="AB1298" s="8" t="s">
        <v>552</v>
      </c>
      <c r="AC1298" s="8">
        <v>1.7000000000000001E-2</v>
      </c>
      <c r="AD1298" s="8">
        <v>7521.76</v>
      </c>
      <c r="AE1298" s="8">
        <v>1119.3095238095239</v>
      </c>
      <c r="AF1298" s="8">
        <v>3196.748</v>
      </c>
      <c r="AG1298" s="8">
        <v>4316.0575238095244</v>
      </c>
      <c r="AH1298" s="8">
        <v>0.03</v>
      </c>
      <c r="AI1298" s="8">
        <v>1048.23</v>
      </c>
    </row>
    <row r="1299" spans="1:35" x14ac:dyDescent="0.25">
      <c r="A1299" s="8" t="s">
        <v>2128</v>
      </c>
      <c r="B1299" s="8" t="s">
        <v>29</v>
      </c>
      <c r="C1299" s="8" t="s">
        <v>29</v>
      </c>
      <c r="D1299" s="8" t="s">
        <v>168</v>
      </c>
      <c r="E1299" s="8" t="s">
        <v>454</v>
      </c>
      <c r="F1299" s="8" t="s">
        <v>3098</v>
      </c>
      <c r="G1299" s="8" t="s">
        <v>3103</v>
      </c>
      <c r="H1299" s="116">
        <v>0</v>
      </c>
      <c r="I1299" s="8">
        <v>3576</v>
      </c>
      <c r="J1299" s="8">
        <v>3576</v>
      </c>
      <c r="K1299" s="8" t="s">
        <v>1130</v>
      </c>
      <c r="L1299" s="8">
        <v>34747602</v>
      </c>
      <c r="M1299" s="38">
        <v>45427</v>
      </c>
      <c r="N1299" s="8" t="s">
        <v>197</v>
      </c>
      <c r="O1299" s="8" t="s">
        <v>173</v>
      </c>
      <c r="P1299" s="8" t="s">
        <v>463</v>
      </c>
      <c r="Q1299" s="8">
        <v>0</v>
      </c>
      <c r="R1299" s="8">
        <v>147089</v>
      </c>
      <c r="S1299" s="8">
        <v>147089</v>
      </c>
      <c r="T1299" s="8">
        <v>13999</v>
      </c>
      <c r="U1299" s="8">
        <v>168</v>
      </c>
      <c r="V1299" s="8" t="s">
        <v>64</v>
      </c>
      <c r="W1299" s="8" t="s">
        <v>64</v>
      </c>
      <c r="X1299" s="8" t="s">
        <v>276</v>
      </c>
      <c r="Y1299" s="8" t="s">
        <v>115</v>
      </c>
      <c r="Z1299" s="8" t="s">
        <v>3516</v>
      </c>
      <c r="AA1299" s="8">
        <v>0.04</v>
      </c>
      <c r="AB1299" s="8" t="s">
        <v>552</v>
      </c>
      <c r="AC1299" s="8">
        <v>1.7000000000000001E-2</v>
      </c>
      <c r="AD1299" s="8">
        <v>5883.56</v>
      </c>
      <c r="AE1299" s="8">
        <v>875.52976190476193</v>
      </c>
      <c r="AF1299" s="8">
        <v>2500.5130000000004</v>
      </c>
      <c r="AG1299" s="8">
        <v>3376.0427619047623</v>
      </c>
      <c r="AH1299" s="8">
        <v>0.03</v>
      </c>
      <c r="AI1299" s="8">
        <v>4412.67</v>
      </c>
    </row>
    <row r="1300" spans="1:35" x14ac:dyDescent="0.25">
      <c r="A1300" s="8" t="s">
        <v>2128</v>
      </c>
      <c r="B1300" s="8" t="s">
        <v>20</v>
      </c>
      <c r="C1300" s="8" t="s">
        <v>20</v>
      </c>
      <c r="D1300" s="8" t="s">
        <v>420</v>
      </c>
      <c r="E1300" s="8" t="s">
        <v>405</v>
      </c>
      <c r="F1300" s="8" t="s">
        <v>3343</v>
      </c>
      <c r="G1300" s="8" t="s">
        <v>4183</v>
      </c>
      <c r="H1300" s="116">
        <v>0</v>
      </c>
      <c r="I1300" s="8">
        <v>1873</v>
      </c>
      <c r="J1300" s="8">
        <v>1873</v>
      </c>
      <c r="K1300" s="8" t="s">
        <v>4230</v>
      </c>
      <c r="L1300" s="8">
        <v>10978502</v>
      </c>
      <c r="M1300" s="38">
        <v>45427</v>
      </c>
      <c r="N1300" s="8" t="s">
        <v>197</v>
      </c>
      <c r="O1300" s="8" t="s">
        <v>43</v>
      </c>
      <c r="P1300" s="8" t="s">
        <v>43</v>
      </c>
      <c r="Q1300" s="8">
        <v>0</v>
      </c>
      <c r="R1300" s="8">
        <v>32380.43</v>
      </c>
      <c r="S1300" s="8">
        <v>32380.43</v>
      </c>
      <c r="T1300" s="8">
        <v>29661</v>
      </c>
      <c r="U1300" s="8">
        <v>60</v>
      </c>
      <c r="V1300" s="8" t="s">
        <v>62</v>
      </c>
      <c r="W1300" s="8" t="s">
        <v>62</v>
      </c>
      <c r="X1300" s="8" t="s">
        <v>276</v>
      </c>
      <c r="Z1300" s="8" t="s">
        <v>4241</v>
      </c>
      <c r="AA1300" s="8">
        <v>0.03</v>
      </c>
      <c r="AB1300" s="8" t="s">
        <v>552</v>
      </c>
      <c r="AC1300" s="8">
        <v>3.5000000000000003E-2</v>
      </c>
      <c r="AD1300" s="8">
        <v>971.41289999999992</v>
      </c>
      <c r="AE1300" s="8">
        <v>539.67383333333339</v>
      </c>
      <c r="AF1300" s="8">
        <v>1133.3150500000002</v>
      </c>
      <c r="AG1300" s="8">
        <v>1672.9888833333334</v>
      </c>
      <c r="AH1300" s="8">
        <v>0.06</v>
      </c>
      <c r="AI1300" s="8">
        <v>1942.8257999999998</v>
      </c>
    </row>
    <row r="1301" spans="1:35" x14ac:dyDescent="0.25">
      <c r="A1301" s="8" t="s">
        <v>2128</v>
      </c>
      <c r="B1301" s="8" t="s">
        <v>44</v>
      </c>
      <c r="C1301" s="8" t="s">
        <v>37</v>
      </c>
      <c r="D1301" s="8" t="s">
        <v>99</v>
      </c>
      <c r="E1301" s="8" t="s">
        <v>459</v>
      </c>
      <c r="F1301" s="8" t="s">
        <v>831</v>
      </c>
      <c r="G1301" s="8" t="s">
        <v>761</v>
      </c>
      <c r="H1301" s="116">
        <v>2413</v>
      </c>
      <c r="I1301" s="8">
        <v>2600</v>
      </c>
      <c r="J1301" s="8">
        <v>187</v>
      </c>
      <c r="K1301" s="8" t="s">
        <v>4231</v>
      </c>
      <c r="L1301" s="8">
        <v>24108828</v>
      </c>
      <c r="M1301" s="38">
        <v>45427</v>
      </c>
      <c r="N1301" s="8" t="s">
        <v>197</v>
      </c>
      <c r="O1301" s="8" t="s">
        <v>148</v>
      </c>
      <c r="P1301" s="8" t="s">
        <v>252</v>
      </c>
      <c r="Q1301" s="8">
        <v>67562.5</v>
      </c>
      <c r="R1301" s="8">
        <v>104566</v>
      </c>
      <c r="S1301" s="8">
        <v>37003.5</v>
      </c>
      <c r="T1301" s="8">
        <v>24556</v>
      </c>
      <c r="U1301" s="8">
        <v>168</v>
      </c>
      <c r="V1301" s="8" t="s">
        <v>63</v>
      </c>
      <c r="W1301" s="8" t="s">
        <v>63</v>
      </c>
      <c r="X1301" s="8" t="s">
        <v>277</v>
      </c>
      <c r="Z1301" s="8" t="s">
        <v>4242</v>
      </c>
      <c r="AA1301" s="8">
        <v>0.04</v>
      </c>
      <c r="AB1301" s="8" t="s">
        <v>552</v>
      </c>
      <c r="AC1301" s="8">
        <v>1.7000000000000001E-2</v>
      </c>
      <c r="AD1301" s="8">
        <v>4182.6400000000003</v>
      </c>
      <c r="AE1301" s="8">
        <v>622.41666666666663</v>
      </c>
      <c r="AF1301" s="8">
        <v>1777.6220000000001</v>
      </c>
      <c r="AG1301" s="8">
        <v>2400.0386666666668</v>
      </c>
      <c r="AH1301" s="8">
        <v>0.03</v>
      </c>
      <c r="AI1301" s="8">
        <v>1110.105</v>
      </c>
    </row>
    <row r="1302" spans="1:35" x14ac:dyDescent="0.25">
      <c r="A1302" s="8" t="s">
        <v>2128</v>
      </c>
      <c r="B1302" s="8" t="s">
        <v>37</v>
      </c>
      <c r="C1302" s="8" t="s">
        <v>37</v>
      </c>
      <c r="D1302" s="8" t="s">
        <v>99</v>
      </c>
      <c r="E1302" s="8" t="s">
        <v>438</v>
      </c>
      <c r="F1302" s="8" t="s">
        <v>902</v>
      </c>
      <c r="G1302" s="8" t="s">
        <v>4244</v>
      </c>
      <c r="H1302" s="116">
        <v>0</v>
      </c>
      <c r="I1302" s="8">
        <v>6856</v>
      </c>
      <c r="J1302" s="8">
        <v>6856</v>
      </c>
      <c r="K1302" s="8" t="s">
        <v>4232</v>
      </c>
      <c r="L1302" s="8">
        <v>23709666</v>
      </c>
      <c r="M1302" s="38">
        <v>45427</v>
      </c>
      <c r="N1302" s="8" t="s">
        <v>197</v>
      </c>
      <c r="O1302" s="8" t="s">
        <v>148</v>
      </c>
      <c r="P1302" s="8" t="s">
        <v>253</v>
      </c>
      <c r="Q1302" s="8">
        <v>0</v>
      </c>
      <c r="R1302" s="8">
        <v>290000</v>
      </c>
      <c r="S1302" s="8">
        <v>290000</v>
      </c>
      <c r="T1302" s="8">
        <v>271500</v>
      </c>
      <c r="U1302" s="8">
        <v>168</v>
      </c>
      <c r="V1302" s="8" t="s">
        <v>62</v>
      </c>
      <c r="W1302" s="8" t="s">
        <v>62</v>
      </c>
      <c r="X1302" s="8" t="s">
        <v>276</v>
      </c>
      <c r="Z1302" s="8" t="s">
        <v>4243</v>
      </c>
      <c r="AA1302" s="8">
        <v>0.04</v>
      </c>
      <c r="AB1302" s="8" t="s">
        <v>552</v>
      </c>
      <c r="AC1302" s="8">
        <v>1.7000000000000001E-2</v>
      </c>
      <c r="AD1302" s="8">
        <v>11600</v>
      </c>
      <c r="AE1302" s="8">
        <v>1726.1904761904761</v>
      </c>
      <c r="AF1302" s="8">
        <v>4930</v>
      </c>
      <c r="AG1302" s="8">
        <v>6656.1904761904761</v>
      </c>
      <c r="AH1302" s="8">
        <v>0.03</v>
      </c>
      <c r="AI1302" s="8">
        <v>8700</v>
      </c>
    </row>
    <row r="1303" spans="1:35" x14ac:dyDescent="0.25">
      <c r="A1303" s="8" t="s">
        <v>2128</v>
      </c>
      <c r="B1303" s="8" t="s">
        <v>29</v>
      </c>
      <c r="C1303" s="8" t="s">
        <v>29</v>
      </c>
      <c r="D1303" s="8" t="s">
        <v>168</v>
      </c>
      <c r="E1303" s="8" t="s">
        <v>454</v>
      </c>
      <c r="F1303" s="8" t="s">
        <v>3043</v>
      </c>
      <c r="G1303" s="8" t="s">
        <v>3566</v>
      </c>
      <c r="H1303" s="116">
        <v>0</v>
      </c>
      <c r="I1303" s="8">
        <v>1164</v>
      </c>
      <c r="J1303" s="8">
        <v>1164</v>
      </c>
      <c r="K1303" s="8" t="s">
        <v>4233</v>
      </c>
      <c r="L1303" s="8">
        <v>30214223</v>
      </c>
      <c r="M1303" s="38">
        <v>45427</v>
      </c>
      <c r="N1303" s="8" t="s">
        <v>197</v>
      </c>
      <c r="O1303" s="8" t="s">
        <v>21</v>
      </c>
      <c r="P1303" s="8" t="s">
        <v>21</v>
      </c>
      <c r="Q1303" s="8">
        <v>0</v>
      </c>
      <c r="R1303" s="8">
        <v>28984</v>
      </c>
      <c r="S1303" s="8">
        <v>28984</v>
      </c>
      <c r="T1303" s="8">
        <v>26435</v>
      </c>
      <c r="U1303" s="8">
        <v>108</v>
      </c>
      <c r="V1303" s="8" t="s">
        <v>62</v>
      </c>
      <c r="W1303" s="8" t="s">
        <v>62</v>
      </c>
      <c r="X1303" s="8" t="s">
        <v>276</v>
      </c>
      <c r="Z1303" s="8" t="s">
        <v>4245</v>
      </c>
      <c r="AA1303" s="8">
        <v>0.03</v>
      </c>
      <c r="AB1303" s="8" t="s">
        <v>552</v>
      </c>
      <c r="AC1303" s="8">
        <v>2.4E-2</v>
      </c>
      <c r="AD1303" s="8">
        <v>869.52</v>
      </c>
      <c r="AE1303" s="8">
        <v>268.37037037037038</v>
      </c>
      <c r="AF1303" s="8">
        <v>695.61599999999999</v>
      </c>
      <c r="AG1303" s="8">
        <v>963.98637037037042</v>
      </c>
      <c r="AH1303" s="8">
        <v>0.06</v>
      </c>
      <c r="AI1303" s="8">
        <v>1739.04</v>
      </c>
    </row>
    <row r="1304" spans="1:35" x14ac:dyDescent="0.25">
      <c r="A1304" s="8" t="s">
        <v>2128</v>
      </c>
      <c r="B1304" s="8" t="s">
        <v>24</v>
      </c>
      <c r="C1304" s="8" t="s">
        <v>24</v>
      </c>
      <c r="D1304" s="8" t="s">
        <v>420</v>
      </c>
      <c r="E1304" s="8" t="s">
        <v>3679</v>
      </c>
      <c r="F1304" s="8" t="s">
        <v>4061</v>
      </c>
      <c r="G1304" s="8" t="s">
        <v>2585</v>
      </c>
      <c r="H1304" s="116">
        <v>0</v>
      </c>
      <c r="I1304" s="8">
        <v>2900</v>
      </c>
      <c r="J1304" s="8">
        <v>2900</v>
      </c>
      <c r="K1304" s="8" t="s">
        <v>4234</v>
      </c>
      <c r="L1304" s="8">
        <v>28854580</v>
      </c>
      <c r="M1304" s="38">
        <v>45427</v>
      </c>
      <c r="N1304" s="8" t="s">
        <v>197</v>
      </c>
      <c r="O1304" s="8" t="s">
        <v>148</v>
      </c>
      <c r="P1304" s="8" t="s">
        <v>287</v>
      </c>
      <c r="Q1304" s="8">
        <v>0</v>
      </c>
      <c r="R1304" s="8">
        <v>87568</v>
      </c>
      <c r="S1304" s="8">
        <v>87568</v>
      </c>
      <c r="T1304" s="8">
        <v>82089.600000000006</v>
      </c>
      <c r="U1304" s="8">
        <v>120</v>
      </c>
      <c r="V1304" s="8" t="s">
        <v>62</v>
      </c>
      <c r="W1304" s="8" t="s">
        <v>62</v>
      </c>
      <c r="X1304" s="8" t="s">
        <v>276</v>
      </c>
      <c r="Z1304" s="8" t="s">
        <v>4246</v>
      </c>
      <c r="AA1304" s="8">
        <v>0.03</v>
      </c>
      <c r="AB1304" s="8" t="s">
        <v>552</v>
      </c>
      <c r="AC1304" s="8">
        <v>2.2499999999999999E-2</v>
      </c>
      <c r="AD1304" s="8">
        <v>2627.04</v>
      </c>
      <c r="AE1304" s="8">
        <v>729.73333333333335</v>
      </c>
      <c r="AF1304" s="8">
        <v>1970.28</v>
      </c>
      <c r="AG1304" s="8">
        <v>2700.0133333333333</v>
      </c>
      <c r="AH1304" s="8">
        <v>0.06</v>
      </c>
      <c r="AI1304" s="8">
        <v>5254.08</v>
      </c>
    </row>
    <row r="1305" spans="1:35" x14ac:dyDescent="0.25">
      <c r="A1305" s="8" t="s">
        <v>2128</v>
      </c>
      <c r="B1305" s="8" t="s">
        <v>27</v>
      </c>
      <c r="C1305" s="8" t="s">
        <v>27</v>
      </c>
      <c r="D1305" s="180" t="s">
        <v>5938</v>
      </c>
      <c r="E1305" s="8" t="s">
        <v>405</v>
      </c>
      <c r="F1305" s="8" t="s">
        <v>2657</v>
      </c>
      <c r="G1305" s="8" t="s">
        <v>2732</v>
      </c>
      <c r="H1305" s="116">
        <v>2010</v>
      </c>
      <c r="I1305" s="8">
        <v>3392</v>
      </c>
      <c r="J1305" s="8">
        <v>1382</v>
      </c>
      <c r="K1305" s="8" t="s">
        <v>4235</v>
      </c>
      <c r="L1305" s="8">
        <v>11754972</v>
      </c>
      <c r="M1305" s="38">
        <v>45427</v>
      </c>
      <c r="N1305" s="8" t="s">
        <v>197</v>
      </c>
      <c r="O1305" s="8" t="s">
        <v>148</v>
      </c>
      <c r="P1305" s="8" t="s">
        <v>260</v>
      </c>
      <c r="Q1305" s="8">
        <v>52757</v>
      </c>
      <c r="R1305" s="8">
        <v>85308</v>
      </c>
      <c r="S1305" s="8">
        <v>32551</v>
      </c>
      <c r="T1305" s="8">
        <v>27184</v>
      </c>
      <c r="U1305" s="8">
        <v>96</v>
      </c>
      <c r="V1305" s="8" t="s">
        <v>63</v>
      </c>
      <c r="W1305" s="8" t="s">
        <v>63</v>
      </c>
      <c r="X1305" s="8" t="s">
        <v>277</v>
      </c>
      <c r="Z1305" s="8" t="s">
        <v>4247</v>
      </c>
      <c r="AA1305" s="8">
        <v>0.03</v>
      </c>
      <c r="AB1305" s="8" t="s">
        <v>552</v>
      </c>
      <c r="AC1305" s="8">
        <v>2.4E-2</v>
      </c>
      <c r="AD1305" s="8">
        <v>2559.2399999999998</v>
      </c>
      <c r="AE1305" s="8">
        <v>888.625</v>
      </c>
      <c r="AF1305" s="8">
        <v>2047.3920000000001</v>
      </c>
      <c r="AG1305" s="8">
        <v>2936.0169999999998</v>
      </c>
      <c r="AH1305" s="8">
        <v>0.06</v>
      </c>
      <c r="AI1305" s="8">
        <v>1953.06</v>
      </c>
    </row>
    <row r="1306" spans="1:35" x14ac:dyDescent="0.25">
      <c r="A1306" s="8" t="s">
        <v>2128</v>
      </c>
      <c r="B1306" s="8" t="s">
        <v>37</v>
      </c>
      <c r="C1306" s="8" t="s">
        <v>37</v>
      </c>
      <c r="D1306" s="8" t="s">
        <v>99</v>
      </c>
      <c r="E1306" s="8" t="s">
        <v>438</v>
      </c>
      <c r="F1306" s="8" t="s">
        <v>2072</v>
      </c>
      <c r="G1306" s="8" t="s">
        <v>3499</v>
      </c>
      <c r="H1306" s="116">
        <v>8040</v>
      </c>
      <c r="I1306" s="8">
        <v>8140</v>
      </c>
      <c r="J1306" s="8">
        <v>100</v>
      </c>
      <c r="K1306" s="8" t="s">
        <v>4236</v>
      </c>
      <c r="L1306" s="8">
        <v>27491273</v>
      </c>
      <c r="M1306" s="38">
        <v>45427</v>
      </c>
      <c r="N1306" s="8" t="s">
        <v>197</v>
      </c>
      <c r="O1306" s="8" t="s">
        <v>43</v>
      </c>
      <c r="P1306" s="8" t="s">
        <v>43</v>
      </c>
      <c r="Q1306" s="8">
        <v>244834</v>
      </c>
      <c r="R1306" s="8">
        <v>345939</v>
      </c>
      <c r="S1306" s="8">
        <v>101105</v>
      </c>
      <c r="T1306" s="8">
        <v>79248</v>
      </c>
      <c r="U1306" s="8">
        <v>168</v>
      </c>
      <c r="V1306" s="8" t="s">
        <v>63</v>
      </c>
      <c r="W1306" s="8" t="s">
        <v>63</v>
      </c>
      <c r="X1306" s="8" t="s">
        <v>277</v>
      </c>
      <c r="Z1306" s="8" t="s">
        <v>4248</v>
      </c>
      <c r="AA1306" s="8">
        <v>0.04</v>
      </c>
      <c r="AB1306" s="8" t="s">
        <v>552</v>
      </c>
      <c r="AC1306" s="8">
        <v>1.7000000000000001E-2</v>
      </c>
      <c r="AD1306" s="8">
        <v>13837.56</v>
      </c>
      <c r="AE1306" s="8">
        <v>2059.1607142857142</v>
      </c>
      <c r="AF1306" s="8">
        <v>5880.9630000000006</v>
      </c>
      <c r="AG1306" s="8">
        <v>7940.1237142857153</v>
      </c>
      <c r="AH1306" s="8">
        <v>0.03</v>
      </c>
      <c r="AI1306" s="8">
        <v>3033.15</v>
      </c>
    </row>
    <row r="1307" spans="1:35" x14ac:dyDescent="0.25">
      <c r="A1307" s="8" t="s">
        <v>2128</v>
      </c>
      <c r="B1307" s="8" t="s">
        <v>29</v>
      </c>
      <c r="C1307" s="8" t="s">
        <v>29</v>
      </c>
      <c r="D1307" s="8" t="s">
        <v>168</v>
      </c>
      <c r="E1307" s="8" t="s">
        <v>454</v>
      </c>
      <c r="F1307" s="8" t="s">
        <v>845</v>
      </c>
      <c r="G1307" s="8" t="s">
        <v>592</v>
      </c>
      <c r="H1307" s="116">
        <v>6658</v>
      </c>
      <c r="I1307" s="8">
        <v>6357</v>
      </c>
      <c r="J1307" s="8">
        <v>-301</v>
      </c>
      <c r="K1307" s="8" t="s">
        <v>4237</v>
      </c>
      <c r="L1307" s="8">
        <v>27618415</v>
      </c>
      <c r="M1307" s="38">
        <v>45427</v>
      </c>
      <c r="N1307" s="8" t="s">
        <v>197</v>
      </c>
      <c r="O1307" s="8" t="s">
        <v>43</v>
      </c>
      <c r="P1307" s="8" t="s">
        <v>43</v>
      </c>
      <c r="Q1307" s="8">
        <v>204645</v>
      </c>
      <c r="R1307" s="8">
        <v>268255</v>
      </c>
      <c r="S1307" s="8">
        <v>63610</v>
      </c>
      <c r="T1307" s="8">
        <v>46415</v>
      </c>
      <c r="U1307" s="8">
        <v>168</v>
      </c>
      <c r="V1307" s="8" t="s">
        <v>63</v>
      </c>
      <c r="W1307" s="8" t="s">
        <v>63</v>
      </c>
      <c r="X1307" s="8" t="s">
        <v>277</v>
      </c>
      <c r="Z1307" s="8" t="s">
        <v>4249</v>
      </c>
      <c r="AA1307" s="8">
        <v>0.04</v>
      </c>
      <c r="AB1307" s="8" t="s">
        <v>552</v>
      </c>
      <c r="AC1307" s="8">
        <v>1.7000000000000001E-2</v>
      </c>
      <c r="AD1307" s="8">
        <v>10730.2</v>
      </c>
      <c r="AE1307" s="8">
        <v>1596.7559523809523</v>
      </c>
      <c r="AF1307" s="8">
        <v>4560.335</v>
      </c>
      <c r="AG1307" s="8">
        <v>6157.0909523809523</v>
      </c>
      <c r="AH1307" s="8">
        <v>0.03</v>
      </c>
      <c r="AI1307" s="8">
        <v>1908.3</v>
      </c>
    </row>
    <row r="1308" spans="1:35" x14ac:dyDescent="0.25">
      <c r="A1308" s="8" t="s">
        <v>2128</v>
      </c>
      <c r="B1308" s="8" t="s">
        <v>38</v>
      </c>
      <c r="C1308" s="8" t="s">
        <v>38</v>
      </c>
      <c r="D1308" s="8" t="s">
        <v>101</v>
      </c>
      <c r="E1308" s="8" t="s">
        <v>3538</v>
      </c>
      <c r="F1308" s="8" t="s">
        <v>4139</v>
      </c>
      <c r="G1308" s="8" t="s">
        <v>4252</v>
      </c>
      <c r="H1308" s="116">
        <v>1264</v>
      </c>
      <c r="I1308" s="8">
        <v>6290</v>
      </c>
      <c r="J1308" s="8">
        <v>5026</v>
      </c>
      <c r="K1308" s="8" t="s">
        <v>4250</v>
      </c>
      <c r="L1308" s="8">
        <v>30383494</v>
      </c>
      <c r="M1308" s="38">
        <v>45427</v>
      </c>
      <c r="N1308" s="8" t="s">
        <v>197</v>
      </c>
      <c r="O1308" s="8" t="s">
        <v>21</v>
      </c>
      <c r="P1308" s="8" t="s">
        <v>21</v>
      </c>
      <c r="Q1308" s="8">
        <v>145941</v>
      </c>
      <c r="R1308" s="8">
        <v>249487</v>
      </c>
      <c r="S1308" s="8">
        <v>103546</v>
      </c>
      <c r="T1308" s="8">
        <v>87476</v>
      </c>
      <c r="U1308" s="8">
        <v>156</v>
      </c>
      <c r="V1308" s="8" t="s">
        <v>63</v>
      </c>
      <c r="W1308" s="8" t="s">
        <v>63</v>
      </c>
      <c r="X1308" s="8" t="s">
        <v>277</v>
      </c>
      <c r="Z1308" s="8" t="s">
        <v>4251</v>
      </c>
      <c r="AA1308" s="8">
        <v>0.04</v>
      </c>
      <c r="AB1308" s="8" t="s">
        <v>552</v>
      </c>
      <c r="AC1308" s="8">
        <v>1.7999999999999999E-2</v>
      </c>
      <c r="AD1308" s="8">
        <v>9979.48</v>
      </c>
      <c r="AE1308" s="8">
        <v>1599.2756410256411</v>
      </c>
      <c r="AF1308" s="8">
        <v>4490.7659999999996</v>
      </c>
      <c r="AG1308" s="8">
        <v>6090.0416410256403</v>
      </c>
      <c r="AH1308" s="8">
        <v>0.03</v>
      </c>
      <c r="AI1308" s="8">
        <v>3106.38</v>
      </c>
    </row>
    <row r="1309" spans="1:35" x14ac:dyDescent="0.25">
      <c r="A1309" s="8" t="s">
        <v>2128</v>
      </c>
      <c r="B1309" s="8" t="s">
        <v>38</v>
      </c>
      <c r="C1309" s="8" t="s">
        <v>38</v>
      </c>
      <c r="D1309" s="8" t="s">
        <v>101</v>
      </c>
      <c r="E1309" s="8" t="s">
        <v>883</v>
      </c>
      <c r="F1309" s="8" t="s">
        <v>983</v>
      </c>
      <c r="G1309" s="8" t="s">
        <v>984</v>
      </c>
      <c r="H1309" s="116">
        <v>0</v>
      </c>
      <c r="I1309" s="8">
        <v>2513</v>
      </c>
      <c r="J1309" s="8">
        <v>2513</v>
      </c>
      <c r="K1309" s="8" t="s">
        <v>4253</v>
      </c>
      <c r="L1309" s="8">
        <v>28629718</v>
      </c>
      <c r="M1309" s="38">
        <v>45427</v>
      </c>
      <c r="N1309" s="8" t="s">
        <v>197</v>
      </c>
      <c r="O1309" s="8" t="s">
        <v>43</v>
      </c>
      <c r="P1309" s="8" t="s">
        <v>43</v>
      </c>
      <c r="Q1309" s="8">
        <v>0</v>
      </c>
      <c r="R1309" s="8">
        <v>100775</v>
      </c>
      <c r="S1309" s="8">
        <v>100775</v>
      </c>
      <c r="T1309" s="8">
        <v>34428</v>
      </c>
      <c r="U1309" s="8">
        <v>168</v>
      </c>
      <c r="V1309" s="8" t="s">
        <v>64</v>
      </c>
      <c r="W1309" s="8" t="s">
        <v>64</v>
      </c>
      <c r="X1309" s="8" t="s">
        <v>276</v>
      </c>
      <c r="Y1309" s="8" t="s">
        <v>2988</v>
      </c>
      <c r="Z1309" s="8" t="s">
        <v>4254</v>
      </c>
      <c r="AA1309" s="8">
        <v>0.04</v>
      </c>
      <c r="AB1309" s="8" t="s">
        <v>552</v>
      </c>
      <c r="AC1309" s="8">
        <v>1.7000000000000001E-2</v>
      </c>
      <c r="AD1309" s="8">
        <v>4031</v>
      </c>
      <c r="AE1309" s="8">
        <v>599.85119047619048</v>
      </c>
      <c r="AF1309" s="8">
        <v>1713.1750000000002</v>
      </c>
      <c r="AG1309" s="8">
        <v>2313.0261904761905</v>
      </c>
      <c r="AH1309" s="8">
        <v>0.03</v>
      </c>
      <c r="AI1309" s="8">
        <v>3023.25</v>
      </c>
    </row>
    <row r="1310" spans="1:35" x14ac:dyDescent="0.25">
      <c r="A1310" s="8" t="s">
        <v>2128</v>
      </c>
      <c r="B1310" s="8" t="s">
        <v>29</v>
      </c>
      <c r="C1310" s="8" t="s">
        <v>29</v>
      </c>
      <c r="D1310" s="8" t="s">
        <v>168</v>
      </c>
      <c r="E1310" s="8" t="s">
        <v>454</v>
      </c>
      <c r="F1310" s="8" t="s">
        <v>1372</v>
      </c>
      <c r="G1310" s="8" t="s">
        <v>646</v>
      </c>
      <c r="H1310" s="116">
        <v>0</v>
      </c>
      <c r="I1310" s="8">
        <v>5184</v>
      </c>
      <c r="J1310" s="8">
        <v>5184</v>
      </c>
      <c r="K1310" s="8" t="s">
        <v>4255</v>
      </c>
      <c r="L1310" s="8">
        <v>33976152</v>
      </c>
      <c r="M1310" s="38">
        <v>45427</v>
      </c>
      <c r="N1310" s="8" t="s">
        <v>197</v>
      </c>
      <c r="O1310" s="8" t="s">
        <v>21</v>
      </c>
      <c r="P1310" s="8" t="s">
        <v>21</v>
      </c>
      <c r="Q1310" s="8">
        <v>0</v>
      </c>
      <c r="R1310" s="8">
        <v>184976</v>
      </c>
      <c r="S1310" s="8">
        <v>184976</v>
      </c>
      <c r="T1310" s="8">
        <v>99736</v>
      </c>
      <c r="U1310" s="8">
        <v>144</v>
      </c>
      <c r="V1310" s="8" t="s">
        <v>64</v>
      </c>
      <c r="W1310" s="8" t="s">
        <v>64</v>
      </c>
      <c r="X1310" s="8" t="s">
        <v>276</v>
      </c>
      <c r="Y1310" s="8" t="s">
        <v>4256</v>
      </c>
      <c r="Z1310" s="8" t="s">
        <v>4257</v>
      </c>
      <c r="AA1310" s="8">
        <v>0.03</v>
      </c>
      <c r="AB1310" s="8" t="s">
        <v>552</v>
      </c>
      <c r="AC1310" s="8">
        <v>0.02</v>
      </c>
      <c r="AD1310" s="8">
        <v>5549.28</v>
      </c>
      <c r="AE1310" s="8">
        <v>1284.5555555555557</v>
      </c>
      <c r="AF1310" s="8">
        <v>3699.52</v>
      </c>
      <c r="AG1310" s="8">
        <v>4984.0755555555552</v>
      </c>
      <c r="AH1310" s="8">
        <v>0.06</v>
      </c>
      <c r="AI1310" s="8">
        <v>11098.56</v>
      </c>
    </row>
    <row r="1311" spans="1:35" x14ac:dyDescent="0.25">
      <c r="A1311" s="8" t="s">
        <v>2128</v>
      </c>
      <c r="B1311" s="8" t="s">
        <v>24</v>
      </c>
      <c r="C1311" s="8" t="s">
        <v>24</v>
      </c>
      <c r="D1311" s="8" t="s">
        <v>420</v>
      </c>
      <c r="E1311" s="8" t="s">
        <v>3679</v>
      </c>
      <c r="F1311" s="8" t="s">
        <v>3617</v>
      </c>
      <c r="G1311" s="8" t="s">
        <v>1415</v>
      </c>
      <c r="I1311" s="8">
        <v>3276</v>
      </c>
      <c r="J1311" s="8">
        <v>3276</v>
      </c>
      <c r="K1311" s="8" t="s">
        <v>4259</v>
      </c>
      <c r="L1311" s="8">
        <v>26590599</v>
      </c>
      <c r="M1311" s="38">
        <v>45428</v>
      </c>
      <c r="N1311" s="8" t="s">
        <v>197</v>
      </c>
      <c r="O1311" s="8" t="s">
        <v>43</v>
      </c>
      <c r="P1311" s="8" t="s">
        <v>43</v>
      </c>
      <c r="Q1311" s="8">
        <v>106686.68</v>
      </c>
      <c r="R1311" s="8">
        <v>142732</v>
      </c>
      <c r="S1311" s="8">
        <v>36045.320000000007</v>
      </c>
      <c r="T1311" s="8">
        <v>26381.4</v>
      </c>
      <c r="U1311" s="8">
        <v>168</v>
      </c>
      <c r="V1311" s="8" t="s">
        <v>63</v>
      </c>
      <c r="W1311" s="8" t="s">
        <v>63</v>
      </c>
      <c r="X1311" s="8" t="s">
        <v>277</v>
      </c>
      <c r="Z1311" s="8" t="s">
        <v>4268</v>
      </c>
      <c r="AA1311" s="8">
        <v>0.04</v>
      </c>
      <c r="AB1311" s="8" t="s">
        <v>552</v>
      </c>
      <c r="AC1311" s="8">
        <v>1.7000000000000001E-2</v>
      </c>
      <c r="AD1311" s="8">
        <v>5709.28</v>
      </c>
      <c r="AE1311" s="8">
        <v>849.59523809523807</v>
      </c>
      <c r="AF1311" s="8">
        <v>2426.444</v>
      </c>
      <c r="AG1311" s="8">
        <v>3276.039238095238</v>
      </c>
      <c r="AH1311" s="8">
        <v>0.03</v>
      </c>
      <c r="AI1311" s="8">
        <v>1081.3596000000002</v>
      </c>
    </row>
    <row r="1312" spans="1:35" x14ac:dyDescent="0.25">
      <c r="A1312" s="8" t="s">
        <v>2128</v>
      </c>
      <c r="B1312" s="8" t="s">
        <v>20</v>
      </c>
      <c r="C1312" s="8" t="s">
        <v>20</v>
      </c>
      <c r="D1312" s="8" t="s">
        <v>420</v>
      </c>
      <c r="E1312" s="8" t="s">
        <v>405</v>
      </c>
      <c r="F1312" s="8" t="s">
        <v>3343</v>
      </c>
      <c r="G1312" s="8" t="s">
        <v>4183</v>
      </c>
      <c r="H1312" s="116">
        <v>0</v>
      </c>
      <c r="I1312" s="8">
        <v>2256</v>
      </c>
      <c r="J1312" s="8">
        <v>2256</v>
      </c>
      <c r="K1312" s="8" t="s">
        <v>4056</v>
      </c>
      <c r="L1312" s="8">
        <v>21947115</v>
      </c>
      <c r="M1312" s="38">
        <v>45428</v>
      </c>
      <c r="N1312" s="8" t="s">
        <v>197</v>
      </c>
      <c r="O1312" s="8" t="s">
        <v>43</v>
      </c>
      <c r="P1312" s="8" t="s">
        <v>43</v>
      </c>
      <c r="Q1312" s="8">
        <v>0</v>
      </c>
      <c r="R1312" s="8">
        <v>66681</v>
      </c>
      <c r="S1312" s="8">
        <v>66681</v>
      </c>
      <c r="T1312" s="8">
        <v>15708.68</v>
      </c>
      <c r="U1312" s="8">
        <v>120</v>
      </c>
      <c r="V1312" s="8" t="s">
        <v>64</v>
      </c>
      <c r="W1312" s="8" t="s">
        <v>64</v>
      </c>
      <c r="X1312" s="8" t="s">
        <v>276</v>
      </c>
      <c r="Y1312" s="8" t="s">
        <v>662</v>
      </c>
      <c r="Z1312" s="8" t="s">
        <v>4269</v>
      </c>
      <c r="AA1312" s="8">
        <v>0.03</v>
      </c>
      <c r="AB1312" s="8" t="s">
        <v>552</v>
      </c>
      <c r="AC1312" s="8">
        <v>2.2499999999999999E-2</v>
      </c>
      <c r="AD1312" s="8">
        <v>2000.4299999999998</v>
      </c>
      <c r="AE1312" s="8">
        <v>555.67499999999995</v>
      </c>
      <c r="AF1312" s="8">
        <v>1500.3225</v>
      </c>
      <c r="AG1312" s="8">
        <v>2055.9974999999999</v>
      </c>
      <c r="AH1312" s="8">
        <v>0.06</v>
      </c>
      <c r="AI1312" s="8">
        <v>4000.8599999999997</v>
      </c>
    </row>
    <row r="1313" spans="1:35" x14ac:dyDescent="0.25">
      <c r="A1313" s="8" t="s">
        <v>2128</v>
      </c>
      <c r="B1313" s="8" t="s">
        <v>27</v>
      </c>
      <c r="C1313" s="8" t="s">
        <v>27</v>
      </c>
      <c r="D1313" s="180" t="s">
        <v>5938</v>
      </c>
      <c r="E1313" s="8" t="s">
        <v>209</v>
      </c>
      <c r="F1313" s="8" t="s">
        <v>564</v>
      </c>
      <c r="G1313" s="8" t="s">
        <v>565</v>
      </c>
      <c r="H1313" s="116">
        <v>0</v>
      </c>
      <c r="I1313" s="8">
        <v>19367</v>
      </c>
      <c r="J1313" s="8">
        <v>19367</v>
      </c>
      <c r="K1313" s="8" t="s">
        <v>4124</v>
      </c>
      <c r="L1313" s="8">
        <v>25561048</v>
      </c>
      <c r="M1313" s="38">
        <v>45428</v>
      </c>
      <c r="N1313" s="8" t="s">
        <v>197</v>
      </c>
      <c r="O1313" s="8" t="s">
        <v>43</v>
      </c>
      <c r="P1313" s="8" t="s">
        <v>43</v>
      </c>
      <c r="Q1313" s="8">
        <v>0</v>
      </c>
      <c r="R1313" s="8">
        <v>835090</v>
      </c>
      <c r="S1313" s="8">
        <v>835090</v>
      </c>
      <c r="T1313" s="8">
        <v>193281</v>
      </c>
      <c r="U1313" s="8">
        <v>168</v>
      </c>
      <c r="V1313" s="8" t="s">
        <v>64</v>
      </c>
      <c r="W1313" s="8" t="s">
        <v>64</v>
      </c>
      <c r="X1313" s="8" t="s">
        <v>276</v>
      </c>
      <c r="Y1313" s="8" t="s">
        <v>662</v>
      </c>
      <c r="Z1313" s="8" t="s">
        <v>4135</v>
      </c>
      <c r="AA1313" s="8">
        <v>0.04</v>
      </c>
      <c r="AB1313" s="8" t="s">
        <v>552</v>
      </c>
      <c r="AC1313" s="8">
        <v>1.7000000000000001E-2</v>
      </c>
      <c r="AD1313" s="8">
        <v>33403.599999999999</v>
      </c>
      <c r="AE1313" s="8">
        <v>4970.7738095238092</v>
      </c>
      <c r="AF1313" s="8">
        <v>14196.53</v>
      </c>
      <c r="AG1313" s="8">
        <v>19167.303809523808</v>
      </c>
      <c r="AH1313" s="8">
        <v>0.03</v>
      </c>
      <c r="AI1313" s="8">
        <v>25052.7</v>
      </c>
    </row>
    <row r="1314" spans="1:35" x14ac:dyDescent="0.25">
      <c r="A1314" s="8" t="s">
        <v>2128</v>
      </c>
      <c r="B1314" s="8" t="s">
        <v>31</v>
      </c>
      <c r="C1314" s="8" t="s">
        <v>31</v>
      </c>
      <c r="D1314" s="8" t="s">
        <v>101</v>
      </c>
      <c r="E1314" s="8" t="s">
        <v>32</v>
      </c>
      <c r="F1314" s="8" t="s">
        <v>788</v>
      </c>
      <c r="G1314" s="8" t="s">
        <v>1531</v>
      </c>
      <c r="H1314" s="116">
        <v>0</v>
      </c>
      <c r="I1314" s="8">
        <v>8030</v>
      </c>
      <c r="J1314" s="8">
        <v>8030</v>
      </c>
      <c r="K1314" s="8" t="s">
        <v>4260</v>
      </c>
      <c r="L1314" s="8">
        <v>28512104</v>
      </c>
      <c r="M1314" s="38">
        <v>45428</v>
      </c>
      <c r="N1314" s="8" t="s">
        <v>197</v>
      </c>
      <c r="O1314" s="8" t="s">
        <v>43</v>
      </c>
      <c r="P1314" s="8" t="s">
        <v>43</v>
      </c>
      <c r="Q1314" s="8">
        <v>0</v>
      </c>
      <c r="R1314" s="8">
        <v>341140</v>
      </c>
      <c r="S1314" s="8">
        <v>341140</v>
      </c>
      <c r="T1314" s="8">
        <v>21072</v>
      </c>
      <c r="U1314" s="8">
        <v>168</v>
      </c>
      <c r="V1314" s="8" t="s">
        <v>64</v>
      </c>
      <c r="W1314" s="8" t="s">
        <v>64</v>
      </c>
      <c r="X1314" s="8" t="s">
        <v>276</v>
      </c>
      <c r="Y1314" s="8" t="s">
        <v>115</v>
      </c>
      <c r="Z1314" s="8" t="s">
        <v>4011</v>
      </c>
      <c r="AA1314" s="8">
        <v>0.04</v>
      </c>
      <c r="AB1314" s="8" t="s">
        <v>552</v>
      </c>
      <c r="AC1314" s="8">
        <v>1.7000000000000001E-2</v>
      </c>
      <c r="AD1314" s="8">
        <v>13645.6</v>
      </c>
      <c r="AE1314" s="8">
        <v>2030.5952380952381</v>
      </c>
      <c r="AF1314" s="8">
        <v>5799.38</v>
      </c>
      <c r="AG1314" s="8">
        <v>7829.9752380952377</v>
      </c>
      <c r="AH1314" s="8">
        <v>0.03</v>
      </c>
      <c r="AI1314" s="8">
        <v>10234.199999999999</v>
      </c>
    </row>
    <row r="1315" spans="1:35" x14ac:dyDescent="0.25">
      <c r="A1315" s="8" t="s">
        <v>2128</v>
      </c>
      <c r="B1315" s="8" t="s">
        <v>44</v>
      </c>
      <c r="C1315" s="8" t="s">
        <v>37</v>
      </c>
      <c r="D1315" s="8" t="s">
        <v>99</v>
      </c>
      <c r="E1315" s="8" t="s">
        <v>459</v>
      </c>
      <c r="F1315" s="8" t="s">
        <v>831</v>
      </c>
      <c r="G1315" s="8" t="s">
        <v>761</v>
      </c>
      <c r="H1315" s="116">
        <v>7557</v>
      </c>
      <c r="I1315" s="8">
        <v>7545</v>
      </c>
      <c r="J1315" s="8">
        <v>-12</v>
      </c>
      <c r="K1315" s="8" t="s">
        <v>4261</v>
      </c>
      <c r="L1315" s="8">
        <v>22746107</v>
      </c>
      <c r="M1315" s="38">
        <v>45428</v>
      </c>
      <c r="N1315" s="8" t="s">
        <v>197</v>
      </c>
      <c r="O1315" s="8" t="s">
        <v>148</v>
      </c>
      <c r="P1315" s="8" t="s">
        <v>252</v>
      </c>
      <c r="R1315" s="8">
        <v>320000</v>
      </c>
      <c r="S1315" s="8">
        <v>320000</v>
      </c>
      <c r="T1315" s="8">
        <v>27440</v>
      </c>
      <c r="U1315" s="8">
        <v>168</v>
      </c>
      <c r="V1315" s="8" t="s">
        <v>63</v>
      </c>
      <c r="W1315" s="8" t="s">
        <v>63</v>
      </c>
      <c r="X1315" s="8" t="s">
        <v>277</v>
      </c>
      <c r="Z1315" s="8" t="s">
        <v>4270</v>
      </c>
      <c r="AA1315" s="8">
        <v>0.04</v>
      </c>
      <c r="AB1315" s="8" t="s">
        <v>552</v>
      </c>
      <c r="AC1315" s="8">
        <v>1.7000000000000001E-2</v>
      </c>
      <c r="AD1315" s="8">
        <v>12800</v>
      </c>
      <c r="AE1315" s="8">
        <v>1904.7619047619048</v>
      </c>
      <c r="AF1315" s="8">
        <v>5440</v>
      </c>
      <c r="AG1315" s="8">
        <v>7344.7619047619046</v>
      </c>
      <c r="AH1315" s="8">
        <v>0.03</v>
      </c>
      <c r="AI1315" s="8">
        <v>9600</v>
      </c>
    </row>
    <row r="1316" spans="1:35" x14ac:dyDescent="0.25">
      <c r="A1316" s="8" t="s">
        <v>2128</v>
      </c>
      <c r="B1316" s="8" t="s">
        <v>23</v>
      </c>
      <c r="C1316" s="8" t="s">
        <v>23</v>
      </c>
      <c r="D1316" s="180" t="s">
        <v>5937</v>
      </c>
      <c r="E1316" s="8" t="s">
        <v>447</v>
      </c>
      <c r="F1316" s="8" t="s">
        <v>586</v>
      </c>
      <c r="G1316" s="8" t="s">
        <v>591</v>
      </c>
      <c r="H1316" s="116">
        <v>0</v>
      </c>
      <c r="I1316" s="8">
        <v>26388</v>
      </c>
      <c r="J1316" s="8">
        <v>26388</v>
      </c>
      <c r="K1316" s="8" t="s">
        <v>4262</v>
      </c>
      <c r="L1316" s="8">
        <v>21740565</v>
      </c>
      <c r="M1316" s="38">
        <v>45428</v>
      </c>
      <c r="N1316" s="8" t="s">
        <v>197</v>
      </c>
      <c r="O1316" s="8" t="s">
        <v>148</v>
      </c>
      <c r="P1316" s="8" t="s">
        <v>356</v>
      </c>
      <c r="Q1316" s="8">
        <v>0</v>
      </c>
      <c r="R1316" s="8">
        <v>1140989</v>
      </c>
      <c r="S1316" s="8">
        <v>1140989</v>
      </c>
      <c r="T1316" s="8">
        <v>35005</v>
      </c>
      <c r="U1316" s="8">
        <v>168</v>
      </c>
      <c r="V1316" s="8" t="s">
        <v>64</v>
      </c>
      <c r="W1316" s="8" t="s">
        <v>64</v>
      </c>
      <c r="X1316" s="8" t="s">
        <v>276</v>
      </c>
      <c r="Y1316" s="8" t="s">
        <v>4263</v>
      </c>
      <c r="Z1316" s="8" t="s">
        <v>4271</v>
      </c>
      <c r="AA1316" s="8">
        <v>0.04</v>
      </c>
      <c r="AB1316" s="8" t="s">
        <v>552</v>
      </c>
      <c r="AC1316" s="8">
        <v>1.7000000000000001E-2</v>
      </c>
      <c r="AD1316" s="8">
        <v>45639.56</v>
      </c>
      <c r="AE1316" s="8">
        <v>6791.6011904761908</v>
      </c>
      <c r="AF1316" s="8">
        <v>19396.813000000002</v>
      </c>
      <c r="AG1316" s="8">
        <v>26188.414190476193</v>
      </c>
      <c r="AH1316" s="8">
        <v>0.03</v>
      </c>
      <c r="AI1316" s="8">
        <v>34229.67</v>
      </c>
    </row>
    <row r="1317" spans="1:35" x14ac:dyDescent="0.25">
      <c r="A1317" s="8" t="s">
        <v>2128</v>
      </c>
      <c r="B1317" s="8" t="s">
        <v>44</v>
      </c>
      <c r="C1317" s="8" t="s">
        <v>37</v>
      </c>
      <c r="D1317" s="8" t="s">
        <v>99</v>
      </c>
      <c r="E1317" s="8" t="s">
        <v>459</v>
      </c>
      <c r="F1317" s="8" t="s">
        <v>831</v>
      </c>
      <c r="G1317" s="8" t="s">
        <v>761</v>
      </c>
      <c r="H1317" s="116">
        <v>0</v>
      </c>
      <c r="I1317" s="8">
        <v>35240</v>
      </c>
      <c r="J1317" s="8">
        <v>35240</v>
      </c>
      <c r="K1317" s="8" t="s">
        <v>4264</v>
      </c>
      <c r="L1317" s="8">
        <v>27545807</v>
      </c>
      <c r="M1317" s="38">
        <v>45428</v>
      </c>
      <c r="N1317" s="8" t="s">
        <v>197</v>
      </c>
      <c r="O1317" s="8" t="s">
        <v>148</v>
      </c>
      <c r="P1317" s="8" t="s">
        <v>252</v>
      </c>
      <c r="Q1317" s="8">
        <v>0</v>
      </c>
      <c r="R1317" s="8">
        <v>1526664</v>
      </c>
      <c r="S1317" s="8">
        <v>1526664</v>
      </c>
      <c r="T1317" s="8">
        <v>92574</v>
      </c>
      <c r="U1317" s="8">
        <v>168</v>
      </c>
      <c r="V1317" s="8" t="s">
        <v>64</v>
      </c>
      <c r="W1317" s="8" t="s">
        <v>64</v>
      </c>
      <c r="X1317" s="8" t="s">
        <v>276</v>
      </c>
      <c r="Y1317" s="8" t="s">
        <v>115</v>
      </c>
      <c r="Z1317" s="8" t="s">
        <v>4008</v>
      </c>
      <c r="AA1317" s="8">
        <v>0.04</v>
      </c>
      <c r="AB1317" s="8" t="s">
        <v>552</v>
      </c>
      <c r="AC1317" s="8">
        <v>1.7000000000000001E-2</v>
      </c>
      <c r="AD1317" s="8">
        <v>61066.559999999998</v>
      </c>
      <c r="AE1317" s="8">
        <v>9087.2857142857138</v>
      </c>
      <c r="AF1317" s="8">
        <v>25953.288</v>
      </c>
      <c r="AG1317" s="8">
        <v>35040.573714285711</v>
      </c>
      <c r="AH1317" s="8">
        <v>0.03</v>
      </c>
      <c r="AI1317" s="8">
        <v>45799.92</v>
      </c>
    </row>
    <row r="1318" spans="1:35" x14ac:dyDescent="0.25">
      <c r="A1318" s="8" t="s">
        <v>2128</v>
      </c>
      <c r="B1318" s="8" t="s">
        <v>24</v>
      </c>
      <c r="C1318" s="8" t="s">
        <v>24</v>
      </c>
      <c r="D1318" s="8" t="s">
        <v>420</v>
      </c>
      <c r="E1318" s="8" t="s">
        <v>405</v>
      </c>
      <c r="F1318" s="8" t="s">
        <v>596</v>
      </c>
      <c r="G1318" s="8" t="s">
        <v>905</v>
      </c>
      <c r="H1318" s="116">
        <v>0</v>
      </c>
      <c r="I1318" s="8">
        <v>1663</v>
      </c>
      <c r="J1318" s="8">
        <v>1663</v>
      </c>
      <c r="K1318" s="8" t="s">
        <v>3322</v>
      </c>
      <c r="L1318" s="8">
        <v>22922057</v>
      </c>
      <c r="M1318" s="38">
        <v>45428</v>
      </c>
      <c r="N1318" s="8" t="s">
        <v>197</v>
      </c>
      <c r="O1318" s="8" t="s">
        <v>173</v>
      </c>
      <c r="P1318" s="8" t="s">
        <v>354</v>
      </c>
      <c r="Q1318" s="8">
        <v>0</v>
      </c>
      <c r="R1318" s="8">
        <v>50000</v>
      </c>
      <c r="S1318" s="8">
        <v>50000</v>
      </c>
      <c r="T1318" s="8">
        <v>46400</v>
      </c>
      <c r="U1318" s="8">
        <v>108</v>
      </c>
      <c r="V1318" s="8" t="s">
        <v>62</v>
      </c>
      <c r="W1318" s="8" t="s">
        <v>62</v>
      </c>
      <c r="X1318" s="8" t="s">
        <v>276</v>
      </c>
      <c r="Z1318" s="8" t="s">
        <v>4272</v>
      </c>
      <c r="AA1318" s="8">
        <v>0.03</v>
      </c>
      <c r="AB1318" s="8" t="s">
        <v>552</v>
      </c>
      <c r="AC1318" s="8">
        <v>2.4E-2</v>
      </c>
      <c r="AD1318" s="8">
        <v>1500</v>
      </c>
      <c r="AE1318" s="8">
        <v>462.96296296296299</v>
      </c>
      <c r="AF1318" s="8">
        <v>1200</v>
      </c>
      <c r="AG1318" s="8">
        <v>1662.962962962963</v>
      </c>
      <c r="AH1318" s="8">
        <v>0.06</v>
      </c>
      <c r="AI1318" s="8">
        <v>3000</v>
      </c>
    </row>
    <row r="1319" spans="1:35" x14ac:dyDescent="0.25">
      <c r="A1319" s="8" t="s">
        <v>2128</v>
      </c>
      <c r="B1319" s="8" t="s">
        <v>37</v>
      </c>
      <c r="C1319" s="8" t="s">
        <v>37</v>
      </c>
      <c r="D1319" s="8" t="s">
        <v>99</v>
      </c>
      <c r="E1319" s="8" t="s">
        <v>917</v>
      </c>
      <c r="F1319" s="8" t="s">
        <v>4089</v>
      </c>
      <c r="G1319" s="8" t="s">
        <v>4104</v>
      </c>
      <c r="I1319" s="8">
        <v>2285</v>
      </c>
      <c r="J1319" s="8">
        <v>2285</v>
      </c>
      <c r="K1319" s="8" t="s">
        <v>4265</v>
      </c>
      <c r="L1319" s="8">
        <v>28251405</v>
      </c>
      <c r="M1319" s="38">
        <v>45428</v>
      </c>
      <c r="N1319" s="8" t="s">
        <v>197</v>
      </c>
      <c r="O1319" s="8" t="s">
        <v>43</v>
      </c>
      <c r="P1319" s="8" t="s">
        <v>43</v>
      </c>
      <c r="Q1319" s="8">
        <v>56679.08</v>
      </c>
      <c r="R1319" s="8">
        <v>67622</v>
      </c>
      <c r="S1319" s="8">
        <v>10942.919999999998</v>
      </c>
      <c r="T1319" s="8">
        <v>6461</v>
      </c>
      <c r="U1319" s="8">
        <v>120</v>
      </c>
      <c r="V1319" s="8" t="s">
        <v>63</v>
      </c>
      <c r="W1319" s="8" t="s">
        <v>63</v>
      </c>
      <c r="X1319" s="8" t="s">
        <v>277</v>
      </c>
      <c r="Z1319" s="8" t="s">
        <v>4273</v>
      </c>
      <c r="AA1319" s="8">
        <v>0.03</v>
      </c>
      <c r="AB1319" s="8" t="s">
        <v>552</v>
      </c>
      <c r="AC1319" s="8">
        <v>2.2499999999999999E-2</v>
      </c>
      <c r="AD1319" s="8">
        <v>2028.6599999999999</v>
      </c>
      <c r="AE1319" s="8">
        <v>563.51666666666665</v>
      </c>
      <c r="AF1319" s="8">
        <v>1521.4949999999999</v>
      </c>
      <c r="AG1319" s="8">
        <v>2085.0116666666663</v>
      </c>
      <c r="AH1319" s="8">
        <v>0.06</v>
      </c>
      <c r="AI1319" s="8">
        <v>656.57519999999988</v>
      </c>
    </row>
    <row r="1320" spans="1:35" x14ac:dyDescent="0.25">
      <c r="A1320" s="8" t="s">
        <v>2128</v>
      </c>
      <c r="B1320" s="8" t="s">
        <v>44</v>
      </c>
      <c r="C1320" s="8" t="s">
        <v>37</v>
      </c>
      <c r="D1320" s="8" t="s">
        <v>99</v>
      </c>
      <c r="E1320" s="8" t="s">
        <v>459</v>
      </c>
      <c r="F1320" s="8" t="s">
        <v>3999</v>
      </c>
      <c r="G1320" s="8" t="s">
        <v>4032</v>
      </c>
      <c r="H1320" s="116">
        <v>0</v>
      </c>
      <c r="I1320" s="8">
        <v>22350</v>
      </c>
      <c r="J1320" s="8">
        <v>22350</v>
      </c>
      <c r="K1320" s="8" t="s">
        <v>3870</v>
      </c>
      <c r="L1320" s="8">
        <v>25316823</v>
      </c>
      <c r="M1320" s="38">
        <v>45428</v>
      </c>
      <c r="N1320" s="8" t="s">
        <v>197</v>
      </c>
      <c r="O1320" s="8" t="s">
        <v>21</v>
      </c>
      <c r="P1320" s="8" t="s">
        <v>21</v>
      </c>
      <c r="Q1320" s="8">
        <v>0</v>
      </c>
      <c r="R1320" s="8">
        <v>973771</v>
      </c>
      <c r="S1320" s="8">
        <v>973771</v>
      </c>
      <c r="U1320" s="8">
        <v>168</v>
      </c>
      <c r="V1320" s="8" t="s">
        <v>64</v>
      </c>
      <c r="W1320" s="8" t="s">
        <v>64</v>
      </c>
      <c r="X1320" s="8" t="s">
        <v>276</v>
      </c>
      <c r="Y1320" s="8" t="s">
        <v>609</v>
      </c>
      <c r="Z1320" s="8" t="s">
        <v>3874</v>
      </c>
      <c r="AA1320" s="8">
        <v>0.04</v>
      </c>
      <c r="AB1320" s="8" t="s">
        <v>552</v>
      </c>
      <c r="AC1320" s="8">
        <v>1.7000000000000001E-2</v>
      </c>
      <c r="AD1320" s="8">
        <v>38950.840000000004</v>
      </c>
      <c r="AE1320" s="8">
        <v>5796.2559523809523</v>
      </c>
      <c r="AF1320" s="8">
        <v>16554.107</v>
      </c>
      <c r="AG1320" s="8">
        <v>22350.36295238095</v>
      </c>
      <c r="AH1320" s="8">
        <v>0.03</v>
      </c>
      <c r="AI1320" s="8">
        <v>29213.129999999997</v>
      </c>
    </row>
    <row r="1321" spans="1:35" x14ac:dyDescent="0.25">
      <c r="A1321" s="8" t="s">
        <v>2128</v>
      </c>
      <c r="B1321" s="8" t="s">
        <v>4266</v>
      </c>
      <c r="C1321" s="8" t="s">
        <v>39</v>
      </c>
      <c r="D1321" s="8" t="s">
        <v>167</v>
      </c>
      <c r="E1321" s="8" t="s">
        <v>4113</v>
      </c>
      <c r="F1321" s="8" t="s">
        <v>3792</v>
      </c>
      <c r="G1321" s="8" t="s">
        <v>3796</v>
      </c>
      <c r="H1321" s="116">
        <v>0</v>
      </c>
      <c r="I1321" s="8">
        <v>643</v>
      </c>
      <c r="J1321" s="8">
        <v>643</v>
      </c>
      <c r="K1321" s="8" t="s">
        <v>4267</v>
      </c>
      <c r="L1321" s="8">
        <v>22923787</v>
      </c>
      <c r="M1321" s="38">
        <v>45428</v>
      </c>
      <c r="N1321" s="8" t="s">
        <v>197</v>
      </c>
      <c r="O1321" s="8" t="s">
        <v>43</v>
      </c>
      <c r="P1321" s="8" t="s">
        <v>43</v>
      </c>
      <c r="Q1321" s="8">
        <v>0</v>
      </c>
      <c r="R1321" s="8">
        <v>13319</v>
      </c>
      <c r="S1321" s="8">
        <v>13319</v>
      </c>
      <c r="T1321" s="8">
        <v>11553</v>
      </c>
      <c r="U1321" s="8">
        <v>108</v>
      </c>
      <c r="V1321" s="8" t="s">
        <v>62</v>
      </c>
      <c r="W1321" s="8" t="s">
        <v>62</v>
      </c>
      <c r="X1321" s="8" t="s">
        <v>276</v>
      </c>
      <c r="Z1321" s="8" t="s">
        <v>4274</v>
      </c>
      <c r="AA1321" s="8">
        <v>0.03</v>
      </c>
      <c r="AB1321" s="8" t="s">
        <v>552</v>
      </c>
      <c r="AC1321" s="8">
        <v>2.4E-2</v>
      </c>
      <c r="AD1321" s="8">
        <v>399.57</v>
      </c>
      <c r="AE1321" s="8">
        <v>123.32407407407408</v>
      </c>
      <c r="AF1321" s="8">
        <v>319.65600000000001</v>
      </c>
      <c r="AG1321" s="8">
        <v>442.98007407407408</v>
      </c>
      <c r="AH1321" s="8">
        <v>0.06</v>
      </c>
      <c r="AI1321" s="8">
        <v>799.14</v>
      </c>
    </row>
    <row r="1322" spans="1:35" x14ac:dyDescent="0.25">
      <c r="A1322" s="8" t="s">
        <v>2128</v>
      </c>
      <c r="B1322" s="8" t="s">
        <v>27</v>
      </c>
      <c r="C1322" s="8" t="s">
        <v>27</v>
      </c>
      <c r="D1322" s="180" t="s">
        <v>5938</v>
      </c>
      <c r="E1322" s="8" t="s">
        <v>209</v>
      </c>
      <c r="F1322" s="8" t="s">
        <v>564</v>
      </c>
      <c r="G1322" s="8" t="s">
        <v>565</v>
      </c>
      <c r="H1322" s="116">
        <v>0</v>
      </c>
      <c r="I1322" s="8">
        <v>3277</v>
      </c>
      <c r="J1322" s="8">
        <v>3277</v>
      </c>
      <c r="K1322" s="8" t="s">
        <v>3207</v>
      </c>
      <c r="L1322" s="8">
        <v>30301277</v>
      </c>
      <c r="M1322" s="38">
        <v>45428</v>
      </c>
      <c r="N1322" s="8" t="s">
        <v>197</v>
      </c>
      <c r="O1322" s="8" t="s">
        <v>43</v>
      </c>
      <c r="P1322" s="8" t="s">
        <v>43</v>
      </c>
      <c r="Q1322" s="8">
        <v>0</v>
      </c>
      <c r="R1322" s="8">
        <v>134095</v>
      </c>
      <c r="S1322" s="8">
        <v>134095</v>
      </c>
      <c r="T1322" s="8">
        <v>10274</v>
      </c>
      <c r="U1322" s="8">
        <v>168</v>
      </c>
      <c r="V1322" s="8" t="s">
        <v>64</v>
      </c>
      <c r="W1322" s="8" t="s">
        <v>64</v>
      </c>
      <c r="X1322" s="8" t="s">
        <v>276</v>
      </c>
      <c r="Y1322" s="8" t="s">
        <v>115</v>
      </c>
      <c r="Z1322" s="8" t="s">
        <v>3937</v>
      </c>
      <c r="AA1322" s="8">
        <v>0.04</v>
      </c>
      <c r="AB1322" s="8" t="s">
        <v>552</v>
      </c>
      <c r="AC1322" s="8">
        <v>1.7000000000000001E-2</v>
      </c>
      <c r="AD1322" s="8">
        <v>5363.8</v>
      </c>
      <c r="AE1322" s="8">
        <v>798.18452380952385</v>
      </c>
      <c r="AF1322" s="8">
        <v>2279.6150000000002</v>
      </c>
      <c r="AG1322" s="8">
        <v>3077.7995238095241</v>
      </c>
      <c r="AH1322" s="8">
        <v>0.03</v>
      </c>
      <c r="AI1322" s="8">
        <v>4022.85</v>
      </c>
    </row>
    <row r="1323" spans="1:35" x14ac:dyDescent="0.25">
      <c r="A1323" s="8" t="s">
        <v>2128</v>
      </c>
      <c r="B1323" s="8" t="s">
        <v>49</v>
      </c>
      <c r="C1323" s="8" t="s">
        <v>49</v>
      </c>
      <c r="D1323" s="8" t="s">
        <v>133</v>
      </c>
      <c r="E1323" s="8" t="s">
        <v>549</v>
      </c>
      <c r="F1323" s="8" t="s">
        <v>3999</v>
      </c>
      <c r="G1323" s="8" t="s">
        <v>4032</v>
      </c>
      <c r="H1323" s="116">
        <v>0</v>
      </c>
      <c r="I1323" s="8">
        <v>20814</v>
      </c>
      <c r="J1323" s="8">
        <v>20814</v>
      </c>
      <c r="K1323" s="8" t="s">
        <v>4275</v>
      </c>
      <c r="L1323" s="8">
        <v>31099740</v>
      </c>
      <c r="M1323" s="38">
        <v>45428</v>
      </c>
      <c r="N1323" s="8" t="s">
        <v>197</v>
      </c>
      <c r="O1323" s="8" t="s">
        <v>21</v>
      </c>
      <c r="P1323" s="8" t="s">
        <v>21</v>
      </c>
      <c r="Q1323" s="8">
        <v>0</v>
      </c>
      <c r="R1323" s="8">
        <v>898135</v>
      </c>
      <c r="S1323" s="8">
        <v>898135</v>
      </c>
      <c r="T1323" s="8">
        <v>93407</v>
      </c>
      <c r="U1323" s="8">
        <v>168</v>
      </c>
      <c r="V1323" s="8" t="s">
        <v>64</v>
      </c>
      <c r="W1323" s="8" t="s">
        <v>64</v>
      </c>
      <c r="X1323" s="8" t="s">
        <v>276</v>
      </c>
      <c r="Y1323" s="8" t="s">
        <v>509</v>
      </c>
      <c r="Z1323" s="8" t="s">
        <v>4122</v>
      </c>
      <c r="AA1323" s="8">
        <v>0.04</v>
      </c>
      <c r="AB1323" s="8" t="s">
        <v>552</v>
      </c>
      <c r="AC1323" s="8">
        <v>1.7000000000000001E-2</v>
      </c>
      <c r="AD1323" s="8">
        <v>35925.4</v>
      </c>
      <c r="AE1323" s="8">
        <v>5346.041666666667</v>
      </c>
      <c r="AF1323" s="8">
        <v>15268.295000000002</v>
      </c>
      <c r="AG1323" s="8">
        <v>20614.33666666667</v>
      </c>
      <c r="AH1323" s="8">
        <v>0.03</v>
      </c>
      <c r="AI1323" s="8">
        <v>26944.05</v>
      </c>
    </row>
    <row r="1324" spans="1:35" x14ac:dyDescent="0.25">
      <c r="A1324" s="8" t="s">
        <v>2128</v>
      </c>
      <c r="B1324" s="8" t="s">
        <v>39</v>
      </c>
      <c r="C1324" s="8" t="s">
        <v>39</v>
      </c>
      <c r="D1324" s="8" t="s">
        <v>167</v>
      </c>
      <c r="E1324" s="8" t="s">
        <v>4113</v>
      </c>
      <c r="F1324" s="8" t="s">
        <v>2537</v>
      </c>
      <c r="G1324" s="8" t="s">
        <v>784</v>
      </c>
      <c r="H1324" s="116">
        <v>0</v>
      </c>
      <c r="I1324" s="8">
        <v>8504</v>
      </c>
      <c r="J1324" s="8">
        <v>8504</v>
      </c>
      <c r="K1324" s="8" t="s">
        <v>4128</v>
      </c>
      <c r="L1324" s="8">
        <v>27812891</v>
      </c>
      <c r="M1324" s="38">
        <v>45428</v>
      </c>
      <c r="N1324" s="8" t="s">
        <v>197</v>
      </c>
      <c r="O1324" s="8" t="s">
        <v>148</v>
      </c>
      <c r="P1324" s="8" t="s">
        <v>221</v>
      </c>
      <c r="Q1324" s="8">
        <v>0</v>
      </c>
      <c r="R1324" s="8">
        <v>361828</v>
      </c>
      <c r="S1324" s="8">
        <v>361828</v>
      </c>
      <c r="T1324" s="8">
        <v>67567</v>
      </c>
      <c r="U1324" s="8">
        <v>168</v>
      </c>
      <c r="V1324" s="8" t="s">
        <v>64</v>
      </c>
      <c r="W1324" s="8" t="s">
        <v>64</v>
      </c>
      <c r="X1324" s="8" t="s">
        <v>276</v>
      </c>
      <c r="Y1324" s="8" t="s">
        <v>662</v>
      </c>
      <c r="Z1324" s="8" t="s">
        <v>4145</v>
      </c>
      <c r="AA1324" s="8">
        <v>0.04</v>
      </c>
      <c r="AB1324" s="8" t="s">
        <v>552</v>
      </c>
      <c r="AC1324" s="8">
        <v>1.7000000000000001E-2</v>
      </c>
      <c r="AD1324" s="8">
        <v>14473.12</v>
      </c>
      <c r="AE1324" s="8">
        <v>2153.7380952380954</v>
      </c>
      <c r="AF1324" s="8">
        <v>6151.076</v>
      </c>
      <c r="AG1324" s="8">
        <v>8304.8140952380963</v>
      </c>
      <c r="AH1324" s="8">
        <v>0.03</v>
      </c>
      <c r="AI1324" s="8">
        <v>10854.84</v>
      </c>
    </row>
    <row r="1325" spans="1:35" x14ac:dyDescent="0.25">
      <c r="A1325" s="8" t="s">
        <v>2128</v>
      </c>
      <c r="B1325" s="8" t="s">
        <v>24</v>
      </c>
      <c r="C1325" s="8" t="s">
        <v>24</v>
      </c>
      <c r="D1325" s="8" t="s">
        <v>420</v>
      </c>
      <c r="E1325" s="8" t="s">
        <v>405</v>
      </c>
      <c r="F1325" s="8" t="s">
        <v>4067</v>
      </c>
      <c r="G1325" s="8" t="s">
        <v>3212</v>
      </c>
      <c r="H1325" s="116">
        <v>0</v>
      </c>
      <c r="I1325" s="8">
        <v>3344</v>
      </c>
      <c r="J1325" s="8">
        <v>3344</v>
      </c>
      <c r="K1325" s="8" t="s">
        <v>4053</v>
      </c>
      <c r="L1325" s="8">
        <v>23655047</v>
      </c>
      <c r="M1325" s="38">
        <v>45428</v>
      </c>
      <c r="N1325" s="8" t="s">
        <v>197</v>
      </c>
      <c r="O1325" s="8" t="s">
        <v>43</v>
      </c>
      <c r="P1325" s="8" t="s">
        <v>43</v>
      </c>
      <c r="Q1325" s="8">
        <v>0</v>
      </c>
      <c r="R1325" s="8">
        <v>136981</v>
      </c>
      <c r="S1325" s="8">
        <v>136981</v>
      </c>
      <c r="T1325" s="8">
        <v>25307.49</v>
      </c>
      <c r="U1325" s="8">
        <v>168</v>
      </c>
      <c r="V1325" s="8" t="s">
        <v>64</v>
      </c>
      <c r="W1325" s="8" t="s">
        <v>64</v>
      </c>
      <c r="X1325" s="8" t="s">
        <v>276</v>
      </c>
      <c r="Y1325" s="8" t="s">
        <v>4263</v>
      </c>
      <c r="Z1325" s="8" t="s">
        <v>4068</v>
      </c>
      <c r="AA1325" s="8">
        <v>0.04</v>
      </c>
      <c r="AB1325" s="8" t="s">
        <v>552</v>
      </c>
      <c r="AC1325" s="8">
        <v>1.7000000000000001E-2</v>
      </c>
      <c r="AD1325" s="8">
        <v>5479.24</v>
      </c>
      <c r="AE1325" s="8">
        <v>815.36309523809518</v>
      </c>
      <c r="AF1325" s="8">
        <v>2328.6770000000001</v>
      </c>
      <c r="AG1325" s="8">
        <v>3144.0400952380951</v>
      </c>
      <c r="AH1325" s="8">
        <v>0.03</v>
      </c>
      <c r="AI1325" s="8">
        <v>4109.43</v>
      </c>
    </row>
    <row r="1326" spans="1:35" x14ac:dyDescent="0.25">
      <c r="A1326" s="8" t="s">
        <v>2128</v>
      </c>
      <c r="B1326" s="8" t="s">
        <v>39</v>
      </c>
      <c r="C1326" s="8" t="s">
        <v>39</v>
      </c>
      <c r="D1326" s="8" t="s">
        <v>167</v>
      </c>
      <c r="E1326" s="8" t="s">
        <v>4113</v>
      </c>
      <c r="F1326" s="8" t="s">
        <v>3792</v>
      </c>
      <c r="G1326" s="8" t="s">
        <v>3796</v>
      </c>
      <c r="H1326" s="116">
        <v>0</v>
      </c>
      <c r="I1326" s="8">
        <v>10638</v>
      </c>
      <c r="J1326" s="8">
        <v>10638</v>
      </c>
      <c r="K1326" s="8" t="s">
        <v>4276</v>
      </c>
      <c r="L1326" s="8">
        <v>34731955</v>
      </c>
      <c r="M1326" s="38">
        <v>45428</v>
      </c>
      <c r="N1326" s="8" t="s">
        <v>197</v>
      </c>
      <c r="O1326" s="8" t="s">
        <v>148</v>
      </c>
      <c r="P1326" s="8" t="s">
        <v>273</v>
      </c>
      <c r="Q1326" s="8">
        <v>0</v>
      </c>
      <c r="R1326" s="8">
        <v>454775</v>
      </c>
      <c r="S1326" s="8">
        <v>454775</v>
      </c>
      <c r="T1326" s="8">
        <v>52634</v>
      </c>
      <c r="U1326" s="8">
        <v>168</v>
      </c>
      <c r="V1326" s="8" t="s">
        <v>64</v>
      </c>
      <c r="W1326" s="8" t="s">
        <v>64</v>
      </c>
      <c r="X1326" s="8" t="s">
        <v>276</v>
      </c>
      <c r="Y1326" s="8" t="s">
        <v>662</v>
      </c>
      <c r="Z1326" s="8" t="s">
        <v>4069</v>
      </c>
      <c r="AA1326" s="8">
        <v>0.04</v>
      </c>
      <c r="AB1326" s="8" t="s">
        <v>552</v>
      </c>
      <c r="AC1326" s="8">
        <v>1.7000000000000001E-2</v>
      </c>
      <c r="AD1326" s="8">
        <v>18191</v>
      </c>
      <c r="AE1326" s="8">
        <v>2706.9940476190477</v>
      </c>
      <c r="AF1326" s="8">
        <v>7731.1750000000002</v>
      </c>
      <c r="AG1326" s="8">
        <v>10438.169047619049</v>
      </c>
      <c r="AH1326" s="8">
        <v>0.03</v>
      </c>
      <c r="AI1326" s="8">
        <v>13643.25</v>
      </c>
    </row>
    <row r="1327" spans="1:35" x14ac:dyDescent="0.25">
      <c r="A1327" s="8" t="s">
        <v>2128</v>
      </c>
      <c r="B1327" s="8" t="s">
        <v>49</v>
      </c>
      <c r="C1327" s="8" t="s">
        <v>49</v>
      </c>
      <c r="D1327" s="8" t="s">
        <v>133</v>
      </c>
      <c r="E1327" s="8" t="s">
        <v>189</v>
      </c>
      <c r="F1327" s="8" t="s">
        <v>721</v>
      </c>
      <c r="G1327" s="8" t="s">
        <v>631</v>
      </c>
      <c r="H1327" s="116">
        <v>0</v>
      </c>
      <c r="I1327" s="8">
        <v>3738</v>
      </c>
      <c r="J1327" s="8">
        <v>3738</v>
      </c>
      <c r="K1327" s="8" t="s">
        <v>2690</v>
      </c>
      <c r="L1327" s="8">
        <v>29648961</v>
      </c>
      <c r="M1327" s="38">
        <v>45428</v>
      </c>
      <c r="N1327" s="8" t="s">
        <v>197</v>
      </c>
      <c r="O1327" s="8" t="s">
        <v>157</v>
      </c>
      <c r="P1327" s="8" t="s">
        <v>157</v>
      </c>
      <c r="Q1327" s="8">
        <v>0</v>
      </c>
      <c r="R1327" s="8">
        <v>154191</v>
      </c>
      <c r="S1327" s="8">
        <v>154191</v>
      </c>
      <c r="T1327" s="8">
        <v>24158</v>
      </c>
      <c r="U1327" s="8">
        <v>168</v>
      </c>
      <c r="V1327" s="8" t="s">
        <v>64</v>
      </c>
      <c r="W1327" s="8" t="s">
        <v>64</v>
      </c>
      <c r="X1327" s="8" t="s">
        <v>276</v>
      </c>
      <c r="Y1327" s="8" t="s">
        <v>662</v>
      </c>
      <c r="Z1327" s="8" t="s">
        <v>4019</v>
      </c>
      <c r="AA1327" s="8">
        <v>0.04</v>
      </c>
      <c r="AB1327" s="8" t="s">
        <v>552</v>
      </c>
      <c r="AC1327" s="8">
        <v>1.7000000000000001E-2</v>
      </c>
      <c r="AD1327" s="8">
        <v>6167.64</v>
      </c>
      <c r="AE1327" s="8">
        <v>917.80357142857144</v>
      </c>
      <c r="AF1327" s="8">
        <v>2621.2470000000003</v>
      </c>
      <c r="AG1327" s="8">
        <v>3539.0505714285719</v>
      </c>
      <c r="AH1327" s="8">
        <v>0.03</v>
      </c>
      <c r="AI1327" s="8">
        <v>4625.7299999999996</v>
      </c>
    </row>
    <row r="1328" spans="1:35" x14ac:dyDescent="0.25">
      <c r="A1328" s="8" t="s">
        <v>2128</v>
      </c>
      <c r="B1328" s="8" t="s">
        <v>27</v>
      </c>
      <c r="C1328" s="8" t="s">
        <v>27</v>
      </c>
      <c r="D1328" s="180" t="s">
        <v>5938</v>
      </c>
      <c r="E1328" s="8" t="s">
        <v>3304</v>
      </c>
      <c r="F1328" s="8" t="s">
        <v>4206</v>
      </c>
      <c r="G1328" s="8" t="s">
        <v>786</v>
      </c>
      <c r="H1328" s="116">
        <v>0</v>
      </c>
      <c r="I1328" s="8">
        <v>1427</v>
      </c>
      <c r="J1328" s="8">
        <v>1427</v>
      </c>
      <c r="K1328" s="8" t="s">
        <v>4187</v>
      </c>
      <c r="L1328" s="8">
        <v>14474326</v>
      </c>
      <c r="M1328" s="38">
        <v>45428</v>
      </c>
      <c r="N1328" s="8" t="s">
        <v>197</v>
      </c>
      <c r="O1328" s="8" t="s">
        <v>173</v>
      </c>
      <c r="P1328" s="8" t="s">
        <v>349</v>
      </c>
      <c r="Q1328" s="8">
        <v>0</v>
      </c>
      <c r="R1328" s="8">
        <v>36892</v>
      </c>
      <c r="S1328" s="8">
        <v>36892</v>
      </c>
      <c r="T1328" s="8">
        <v>21125</v>
      </c>
      <c r="U1328" s="8">
        <v>108</v>
      </c>
      <c r="V1328" s="8" t="s">
        <v>64</v>
      </c>
      <c r="W1328" s="8" t="s">
        <v>64</v>
      </c>
      <c r="X1328" s="8" t="s">
        <v>276</v>
      </c>
      <c r="Y1328" s="8" t="s">
        <v>4196</v>
      </c>
      <c r="Z1328" s="8" t="s">
        <v>4207</v>
      </c>
      <c r="AA1328" s="8">
        <v>0.03</v>
      </c>
      <c r="AB1328" s="8" t="s">
        <v>552</v>
      </c>
      <c r="AC1328" s="8">
        <v>2.4E-2</v>
      </c>
      <c r="AD1328" s="8">
        <v>1106.76</v>
      </c>
      <c r="AE1328" s="8">
        <v>341.59259259259261</v>
      </c>
      <c r="AF1328" s="8">
        <v>885.40800000000002</v>
      </c>
      <c r="AG1328" s="8">
        <v>1227.0005925925925</v>
      </c>
      <c r="AH1328" s="8">
        <v>0.06</v>
      </c>
      <c r="AI1328" s="8">
        <v>2213.52</v>
      </c>
    </row>
    <row r="1329" spans="1:35" x14ac:dyDescent="0.25">
      <c r="A1329" s="8" t="s">
        <v>2128</v>
      </c>
      <c r="B1329" s="8" t="s">
        <v>49</v>
      </c>
      <c r="C1329" s="8" t="s">
        <v>49</v>
      </c>
      <c r="D1329" s="8" t="s">
        <v>133</v>
      </c>
      <c r="E1329" s="8" t="s">
        <v>458</v>
      </c>
      <c r="F1329" s="8" t="s">
        <v>895</v>
      </c>
      <c r="G1329" s="8" t="s">
        <v>1395</v>
      </c>
      <c r="H1329" s="116">
        <v>0</v>
      </c>
      <c r="I1329" s="8">
        <v>5541</v>
      </c>
      <c r="J1329" s="8">
        <v>5541</v>
      </c>
      <c r="K1329" s="8" t="s">
        <v>4277</v>
      </c>
      <c r="L1329" s="8">
        <v>21610242</v>
      </c>
      <c r="M1329" s="38">
        <v>45428</v>
      </c>
      <c r="N1329" s="8" t="s">
        <v>197</v>
      </c>
      <c r="O1329" s="8" t="s">
        <v>148</v>
      </c>
      <c r="P1329" s="8" t="s">
        <v>2663</v>
      </c>
      <c r="Q1329" s="8">
        <v>0</v>
      </c>
      <c r="R1329" s="8">
        <v>232700</v>
      </c>
      <c r="S1329" s="8">
        <v>232700</v>
      </c>
      <c r="T1329" s="8">
        <v>217638</v>
      </c>
      <c r="U1329" s="8">
        <v>168</v>
      </c>
      <c r="V1329" s="8" t="s">
        <v>62</v>
      </c>
      <c r="W1329" s="8" t="s">
        <v>62</v>
      </c>
      <c r="X1329" s="8" t="s">
        <v>276</v>
      </c>
      <c r="Z1329" s="8" t="s">
        <v>4278</v>
      </c>
      <c r="AA1329" s="8">
        <v>0.04</v>
      </c>
      <c r="AB1329" s="8" t="s">
        <v>552</v>
      </c>
      <c r="AC1329" s="8">
        <v>1.7000000000000001E-2</v>
      </c>
      <c r="AD1329" s="8">
        <v>9308</v>
      </c>
      <c r="AE1329" s="8">
        <v>1385.1190476190477</v>
      </c>
      <c r="AF1329" s="8">
        <v>3955.9</v>
      </c>
      <c r="AG1329" s="8">
        <v>5341.0190476190473</v>
      </c>
      <c r="AH1329" s="8">
        <v>0.03</v>
      </c>
      <c r="AI1329" s="8">
        <v>6981</v>
      </c>
    </row>
    <row r="1330" spans="1:35" x14ac:dyDescent="0.25">
      <c r="A1330" s="8" t="s">
        <v>2128</v>
      </c>
      <c r="B1330" s="8" t="s">
        <v>49</v>
      </c>
      <c r="C1330" s="8" t="s">
        <v>49</v>
      </c>
      <c r="D1330" s="8" t="s">
        <v>133</v>
      </c>
      <c r="E1330" s="8" t="s">
        <v>931</v>
      </c>
      <c r="F1330" s="8" t="s">
        <v>3875</v>
      </c>
      <c r="G1330" s="8" t="s">
        <v>4283</v>
      </c>
      <c r="H1330" s="116">
        <v>0</v>
      </c>
      <c r="I1330" s="8">
        <v>9187</v>
      </c>
      <c r="J1330" s="8">
        <v>9187</v>
      </c>
      <c r="K1330" s="8" t="s">
        <v>4279</v>
      </c>
      <c r="L1330" s="8">
        <v>22322518</v>
      </c>
      <c r="M1330" s="38">
        <v>45428</v>
      </c>
      <c r="N1330" s="8" t="s">
        <v>197</v>
      </c>
      <c r="O1330" s="8" t="s">
        <v>148</v>
      </c>
      <c r="P1330" s="8" t="s">
        <v>343</v>
      </c>
      <c r="Q1330" s="8">
        <v>0</v>
      </c>
      <c r="R1330" s="8">
        <v>391556</v>
      </c>
      <c r="S1330" s="8">
        <v>391556</v>
      </c>
      <c r="T1330" s="8">
        <v>79000</v>
      </c>
      <c r="U1330" s="8">
        <v>168</v>
      </c>
      <c r="V1330" s="8" t="s">
        <v>64</v>
      </c>
      <c r="W1330" s="8" t="s">
        <v>64</v>
      </c>
      <c r="X1330" s="8" t="s">
        <v>276</v>
      </c>
      <c r="Y1330" s="8" t="s">
        <v>3871</v>
      </c>
      <c r="Z1330" s="8" t="s">
        <v>4282</v>
      </c>
      <c r="AA1330" s="8">
        <v>0.04</v>
      </c>
      <c r="AB1330" s="8" t="s">
        <v>552</v>
      </c>
      <c r="AC1330" s="8">
        <v>1.7000000000000001E-2</v>
      </c>
      <c r="AD1330" s="8">
        <v>15662.24</v>
      </c>
      <c r="AE1330" s="8">
        <v>2330.6904761904761</v>
      </c>
      <c r="AF1330" s="8">
        <v>6656.4520000000002</v>
      </c>
      <c r="AG1330" s="8">
        <v>8987.1424761904764</v>
      </c>
      <c r="AH1330" s="8">
        <v>0.03</v>
      </c>
      <c r="AI1330" s="8">
        <v>11746.68</v>
      </c>
    </row>
    <row r="1331" spans="1:35" x14ac:dyDescent="0.25">
      <c r="A1331" s="8" t="s">
        <v>2128</v>
      </c>
      <c r="B1331" s="8" t="s">
        <v>23</v>
      </c>
      <c r="C1331" s="8" t="s">
        <v>23</v>
      </c>
      <c r="D1331" s="180" t="s">
        <v>5937</v>
      </c>
      <c r="E1331" s="8" t="s">
        <v>211</v>
      </c>
      <c r="F1331" s="8" t="s">
        <v>873</v>
      </c>
      <c r="G1331" s="8" t="s">
        <v>657</v>
      </c>
      <c r="H1331" s="116">
        <v>13511</v>
      </c>
      <c r="I1331" s="8">
        <v>15936</v>
      </c>
      <c r="J1331" s="8">
        <v>2425</v>
      </c>
      <c r="K1331" s="8" t="s">
        <v>4280</v>
      </c>
      <c r="L1331" s="8">
        <v>21478623</v>
      </c>
      <c r="M1331" s="38">
        <v>45428</v>
      </c>
      <c r="N1331" s="8" t="s">
        <v>197</v>
      </c>
      <c r="O1331" s="8" t="s">
        <v>173</v>
      </c>
      <c r="P1331" s="8" t="s">
        <v>463</v>
      </c>
      <c r="Q1331" s="8">
        <v>589759</v>
      </c>
      <c r="R1331" s="8">
        <v>694318</v>
      </c>
      <c r="S1331" s="8">
        <v>104559</v>
      </c>
      <c r="T1331" s="8">
        <v>61799</v>
      </c>
      <c r="U1331" s="8">
        <v>168</v>
      </c>
      <c r="V1331" s="8" t="s">
        <v>63</v>
      </c>
      <c r="W1331" s="8" t="s">
        <v>63</v>
      </c>
      <c r="X1331" s="8" t="s">
        <v>277</v>
      </c>
      <c r="Z1331" s="8" t="s">
        <v>4281</v>
      </c>
      <c r="AA1331" s="8">
        <v>0.04</v>
      </c>
      <c r="AB1331" s="8" t="s">
        <v>552</v>
      </c>
      <c r="AC1331" s="8">
        <v>1.7000000000000001E-2</v>
      </c>
      <c r="AD1331" s="8">
        <v>27772.720000000001</v>
      </c>
      <c r="AE1331" s="8">
        <v>4132.8452380952385</v>
      </c>
      <c r="AF1331" s="8">
        <v>11803.406000000001</v>
      </c>
      <c r="AG1331" s="8">
        <v>15936.251238095239</v>
      </c>
      <c r="AH1331" s="8">
        <v>0.03</v>
      </c>
      <c r="AI1331" s="8">
        <v>3136.77</v>
      </c>
    </row>
    <row r="1332" spans="1:35" x14ac:dyDescent="0.25">
      <c r="A1332" s="8" t="s">
        <v>2128</v>
      </c>
      <c r="B1332" s="8" t="s">
        <v>37</v>
      </c>
      <c r="C1332" s="8" t="s">
        <v>37</v>
      </c>
      <c r="D1332" s="8" t="s">
        <v>99</v>
      </c>
      <c r="E1332" s="8" t="s">
        <v>917</v>
      </c>
      <c r="F1332" s="8" t="s">
        <v>4065</v>
      </c>
      <c r="G1332" s="8" t="s">
        <v>4319</v>
      </c>
      <c r="H1332" s="116">
        <v>0</v>
      </c>
      <c r="I1332" s="8">
        <v>16163</v>
      </c>
      <c r="J1332" s="8">
        <v>16163</v>
      </c>
      <c r="K1332" s="8" t="s">
        <v>4052</v>
      </c>
      <c r="L1332" s="8">
        <v>22951340</v>
      </c>
      <c r="M1332" s="38">
        <v>45429</v>
      </c>
      <c r="N1332" s="8" t="s">
        <v>197</v>
      </c>
      <c r="O1332" s="8" t="s">
        <v>173</v>
      </c>
      <c r="P1332" s="8" t="s">
        <v>463</v>
      </c>
      <c r="Q1332" s="8">
        <v>0</v>
      </c>
      <c r="R1332" s="8">
        <v>695494</v>
      </c>
      <c r="S1332" s="8">
        <v>695494</v>
      </c>
      <c r="T1332" s="8">
        <v>106564</v>
      </c>
      <c r="U1332" s="8">
        <v>168</v>
      </c>
      <c r="V1332" s="8" t="s">
        <v>64</v>
      </c>
      <c r="W1332" s="8" t="s">
        <v>64</v>
      </c>
      <c r="X1332" s="8" t="s">
        <v>276</v>
      </c>
      <c r="Y1332" s="8" t="s">
        <v>662</v>
      </c>
      <c r="Z1332" s="8" t="s">
        <v>4066</v>
      </c>
      <c r="AA1332" s="8">
        <v>0.04</v>
      </c>
      <c r="AB1332" s="8" t="s">
        <v>552</v>
      </c>
      <c r="AC1332" s="8">
        <v>1.7000000000000001E-2</v>
      </c>
      <c r="AD1332" s="8">
        <v>27819.760000000002</v>
      </c>
      <c r="AE1332" s="8">
        <v>4139.8452380952385</v>
      </c>
      <c r="AF1332" s="8">
        <v>11823.398000000001</v>
      </c>
      <c r="AG1332" s="8">
        <v>15963.24323809524</v>
      </c>
      <c r="AH1332" s="8">
        <v>0.03</v>
      </c>
      <c r="AI1332" s="8">
        <v>20864.82</v>
      </c>
    </row>
    <row r="1333" spans="1:35" x14ac:dyDescent="0.25">
      <c r="A1333" s="8" t="s">
        <v>2128</v>
      </c>
      <c r="B1333" s="8" t="s">
        <v>29</v>
      </c>
      <c r="C1333" s="8" t="s">
        <v>29</v>
      </c>
      <c r="D1333" s="8" t="s">
        <v>168</v>
      </c>
      <c r="E1333" s="8" t="s">
        <v>455</v>
      </c>
      <c r="F1333" s="8" t="s">
        <v>3390</v>
      </c>
      <c r="G1333" s="8" t="s">
        <v>3554</v>
      </c>
      <c r="H1333" s="116">
        <v>0</v>
      </c>
      <c r="I1333" s="8">
        <v>6277</v>
      </c>
      <c r="J1333" s="8">
        <v>6277</v>
      </c>
      <c r="K1333" s="8" t="s">
        <v>4284</v>
      </c>
      <c r="L1333" s="8">
        <v>24588312</v>
      </c>
      <c r="M1333" s="38">
        <v>45429</v>
      </c>
      <c r="N1333" s="8" t="s">
        <v>197</v>
      </c>
      <c r="O1333" s="8" t="s">
        <v>43</v>
      </c>
      <c r="P1333" s="8" t="s">
        <v>43</v>
      </c>
      <c r="Q1333" s="8">
        <v>0</v>
      </c>
      <c r="R1333" s="8">
        <v>264769</v>
      </c>
      <c r="S1333" s="8">
        <v>264769</v>
      </c>
      <c r="T1333" s="8">
        <v>14688</v>
      </c>
      <c r="U1333" s="8">
        <v>168</v>
      </c>
      <c r="V1333" s="8" t="s">
        <v>64</v>
      </c>
      <c r="W1333" s="8" t="s">
        <v>64</v>
      </c>
      <c r="X1333" s="8" t="s">
        <v>276</v>
      </c>
      <c r="Y1333" s="8" t="s">
        <v>662</v>
      </c>
      <c r="Z1333" s="8" t="s">
        <v>4320</v>
      </c>
      <c r="AA1333" s="8">
        <v>0.04</v>
      </c>
      <c r="AB1333" s="8" t="s">
        <v>552</v>
      </c>
      <c r="AC1333" s="8">
        <v>1.7000000000000001E-2</v>
      </c>
      <c r="AD1333" s="8">
        <v>10590.76</v>
      </c>
      <c r="AE1333" s="8">
        <v>1576.0059523809523</v>
      </c>
      <c r="AF1333" s="8">
        <v>4501.0730000000003</v>
      </c>
      <c r="AG1333" s="8">
        <v>6077.0789523809526</v>
      </c>
      <c r="AH1333" s="8">
        <v>0.03</v>
      </c>
      <c r="AI1333" s="8">
        <v>7943.07</v>
      </c>
    </row>
    <row r="1334" spans="1:35" x14ac:dyDescent="0.25">
      <c r="A1334" s="8" t="s">
        <v>2128</v>
      </c>
      <c r="B1334" s="8" t="s">
        <v>241</v>
      </c>
      <c r="C1334" s="8" t="s">
        <v>241</v>
      </c>
      <c r="D1334" s="180" t="s">
        <v>101</v>
      </c>
      <c r="E1334" s="8" t="s">
        <v>489</v>
      </c>
      <c r="F1334" s="8" t="s">
        <v>836</v>
      </c>
      <c r="G1334" s="8" t="s">
        <v>605</v>
      </c>
      <c r="H1334" s="116">
        <v>0</v>
      </c>
      <c r="I1334" s="8">
        <v>1663</v>
      </c>
      <c r="J1334" s="8">
        <v>1663</v>
      </c>
      <c r="K1334" s="8" t="s">
        <v>3033</v>
      </c>
      <c r="L1334" s="8">
        <v>30050745</v>
      </c>
      <c r="M1334" s="38">
        <v>45429</v>
      </c>
      <c r="N1334" s="8" t="s">
        <v>197</v>
      </c>
      <c r="O1334" s="8" t="s">
        <v>173</v>
      </c>
      <c r="P1334" s="8" t="s">
        <v>463</v>
      </c>
      <c r="Q1334" s="8">
        <v>0</v>
      </c>
      <c r="R1334" s="8">
        <v>50000</v>
      </c>
      <c r="S1334" s="8">
        <v>50000</v>
      </c>
      <c r="T1334" s="8">
        <v>45900</v>
      </c>
      <c r="U1334" s="8">
        <v>108</v>
      </c>
      <c r="V1334" s="8" t="s">
        <v>62</v>
      </c>
      <c r="W1334" s="8" t="s">
        <v>62</v>
      </c>
      <c r="X1334" s="8" t="s">
        <v>276</v>
      </c>
      <c r="Z1334" s="8" t="s">
        <v>4321</v>
      </c>
      <c r="AA1334" s="8">
        <v>0.03</v>
      </c>
      <c r="AB1334" s="8" t="s">
        <v>552</v>
      </c>
      <c r="AC1334" s="8">
        <v>2.4E-2</v>
      </c>
      <c r="AD1334" s="8">
        <v>1500</v>
      </c>
      <c r="AE1334" s="8">
        <v>462.96296296296299</v>
      </c>
      <c r="AF1334" s="8">
        <v>1200</v>
      </c>
      <c r="AG1334" s="8">
        <v>1662.962962962963</v>
      </c>
      <c r="AH1334" s="8">
        <v>0.06</v>
      </c>
      <c r="AI1334" s="8">
        <v>3000</v>
      </c>
    </row>
    <row r="1335" spans="1:35" x14ac:dyDescent="0.25">
      <c r="A1335" s="8" t="s">
        <v>2128</v>
      </c>
      <c r="B1335" s="8" t="s">
        <v>184</v>
      </c>
      <c r="C1335" s="8" t="s">
        <v>184</v>
      </c>
      <c r="D1335" s="180" t="s">
        <v>101</v>
      </c>
      <c r="E1335" s="8" t="s">
        <v>417</v>
      </c>
      <c r="F1335" s="8" t="s">
        <v>496</v>
      </c>
      <c r="G1335" s="8" t="s">
        <v>700</v>
      </c>
      <c r="H1335" s="116">
        <v>0</v>
      </c>
      <c r="I1335" s="8">
        <v>24311</v>
      </c>
      <c r="J1335" s="8">
        <v>24311</v>
      </c>
      <c r="K1335" s="8" t="s">
        <v>3968</v>
      </c>
      <c r="L1335" s="8">
        <v>32652612</v>
      </c>
      <c r="M1335" s="38">
        <v>45429</v>
      </c>
      <c r="N1335" s="8" t="s">
        <v>197</v>
      </c>
      <c r="O1335" s="8" t="s">
        <v>148</v>
      </c>
      <c r="P1335" s="8" t="s">
        <v>221</v>
      </c>
      <c r="Q1335" s="8">
        <v>0</v>
      </c>
      <c r="R1335" s="8">
        <v>1050496</v>
      </c>
      <c r="S1335" s="8">
        <v>1050496</v>
      </c>
      <c r="T1335" s="8">
        <v>117810</v>
      </c>
      <c r="U1335" s="8">
        <v>168</v>
      </c>
      <c r="V1335" s="8" t="s">
        <v>64</v>
      </c>
      <c r="W1335" s="8" t="s">
        <v>64</v>
      </c>
      <c r="X1335" s="8" t="s">
        <v>276</v>
      </c>
      <c r="Y1335" s="8" t="s">
        <v>115</v>
      </c>
      <c r="Z1335" s="8" t="s">
        <v>4007</v>
      </c>
      <c r="AA1335" s="8">
        <v>0.04</v>
      </c>
      <c r="AB1335" s="8" t="s">
        <v>552</v>
      </c>
      <c r="AC1335" s="8">
        <v>1.7000000000000001E-2</v>
      </c>
      <c r="AD1335" s="8">
        <v>42019.840000000004</v>
      </c>
      <c r="AE1335" s="8">
        <v>6252.9523809523807</v>
      </c>
      <c r="AF1335" s="8">
        <v>17858.432000000001</v>
      </c>
      <c r="AG1335" s="8">
        <v>24111.384380952382</v>
      </c>
      <c r="AH1335" s="8">
        <v>0.03</v>
      </c>
      <c r="AI1335" s="8">
        <v>31514.879999999997</v>
      </c>
    </row>
    <row r="1336" spans="1:35" x14ac:dyDescent="0.25">
      <c r="A1336" s="8" t="s">
        <v>2128</v>
      </c>
      <c r="B1336" s="8" t="s">
        <v>37</v>
      </c>
      <c r="C1336" s="8" t="s">
        <v>37</v>
      </c>
      <c r="D1336" s="8" t="s">
        <v>99</v>
      </c>
      <c r="E1336" s="8" t="s">
        <v>438</v>
      </c>
      <c r="F1336" s="8" t="s">
        <v>4093</v>
      </c>
      <c r="G1336" s="8" t="s">
        <v>4107</v>
      </c>
      <c r="H1336" s="116">
        <v>0</v>
      </c>
      <c r="I1336" s="8">
        <v>3335</v>
      </c>
      <c r="J1336" s="8">
        <v>3335</v>
      </c>
      <c r="K1336" s="8" t="s">
        <v>4285</v>
      </c>
      <c r="L1336" s="8">
        <v>27163583</v>
      </c>
      <c r="M1336" s="38">
        <v>45429</v>
      </c>
      <c r="N1336" s="8" t="s">
        <v>197</v>
      </c>
      <c r="O1336" s="8" t="s">
        <v>148</v>
      </c>
      <c r="P1336" s="8" t="s">
        <v>334</v>
      </c>
      <c r="Q1336" s="8">
        <v>0</v>
      </c>
      <c r="R1336" s="8">
        <v>136586</v>
      </c>
      <c r="S1336" s="8">
        <v>136586</v>
      </c>
      <c r="T1336" s="8">
        <v>42105</v>
      </c>
      <c r="U1336" s="8">
        <v>168</v>
      </c>
      <c r="V1336" s="8" t="s">
        <v>64</v>
      </c>
      <c r="W1336" s="8" t="s">
        <v>64</v>
      </c>
      <c r="X1336" s="8" t="s">
        <v>276</v>
      </c>
      <c r="Y1336" s="8" t="s">
        <v>662</v>
      </c>
      <c r="Z1336" s="8" t="s">
        <v>4144</v>
      </c>
      <c r="AA1336" s="8">
        <v>0.04</v>
      </c>
      <c r="AB1336" s="8" t="s">
        <v>552</v>
      </c>
      <c r="AC1336" s="8">
        <v>1.7000000000000001E-2</v>
      </c>
      <c r="AD1336" s="8">
        <v>5463.4400000000005</v>
      </c>
      <c r="AE1336" s="8">
        <v>813.01190476190482</v>
      </c>
      <c r="AF1336" s="8">
        <v>2321.962</v>
      </c>
      <c r="AG1336" s="8">
        <v>3134.973904761905</v>
      </c>
      <c r="AH1336" s="8">
        <v>0.03</v>
      </c>
      <c r="AI1336" s="8">
        <v>4097.58</v>
      </c>
    </row>
    <row r="1337" spans="1:35" x14ac:dyDescent="0.25">
      <c r="A1337" s="8" t="s">
        <v>2128</v>
      </c>
      <c r="B1337" s="8" t="s">
        <v>37</v>
      </c>
      <c r="C1337" s="8" t="s">
        <v>37</v>
      </c>
      <c r="D1337" s="8" t="s">
        <v>99</v>
      </c>
      <c r="E1337" s="8" t="s">
        <v>438</v>
      </c>
      <c r="F1337" s="8" t="s">
        <v>1378</v>
      </c>
      <c r="G1337" s="8" t="s">
        <v>1391</v>
      </c>
      <c r="H1337" s="116">
        <v>0</v>
      </c>
      <c r="I1337" s="8">
        <v>2495</v>
      </c>
      <c r="J1337" s="8">
        <v>2495</v>
      </c>
      <c r="K1337" s="8" t="s">
        <v>4055</v>
      </c>
      <c r="L1337" s="8">
        <v>27254911</v>
      </c>
      <c r="M1337" s="38">
        <v>45429</v>
      </c>
      <c r="N1337" s="8" t="s">
        <v>197</v>
      </c>
      <c r="O1337" s="8" t="s">
        <v>148</v>
      </c>
      <c r="P1337" s="8" t="s">
        <v>267</v>
      </c>
      <c r="Q1337" s="8">
        <v>0</v>
      </c>
      <c r="R1337" s="8">
        <v>100000</v>
      </c>
      <c r="S1337" s="8">
        <v>100000</v>
      </c>
      <c r="T1337" s="8">
        <v>30432</v>
      </c>
      <c r="U1337" s="8">
        <v>168</v>
      </c>
      <c r="V1337" s="8" t="s">
        <v>64</v>
      </c>
      <c r="W1337" s="8" t="s">
        <v>64</v>
      </c>
      <c r="X1337" s="8" t="s">
        <v>276</v>
      </c>
      <c r="Y1337" s="8" t="s">
        <v>611</v>
      </c>
      <c r="Z1337" s="8" t="s">
        <v>4073</v>
      </c>
      <c r="AA1337" s="8">
        <v>0.04</v>
      </c>
      <c r="AB1337" s="8" t="s">
        <v>552</v>
      </c>
      <c r="AC1337" s="8">
        <v>1.7000000000000001E-2</v>
      </c>
      <c r="AD1337" s="8">
        <v>4000</v>
      </c>
      <c r="AE1337" s="8">
        <v>595.23809523809518</v>
      </c>
      <c r="AF1337" s="8">
        <v>1700.0000000000002</v>
      </c>
      <c r="AG1337" s="8">
        <v>2295.2380952380954</v>
      </c>
      <c r="AH1337" s="8">
        <v>0.03</v>
      </c>
      <c r="AI1337" s="8">
        <v>3000</v>
      </c>
    </row>
    <row r="1338" spans="1:35" x14ac:dyDescent="0.25">
      <c r="A1338" s="8" t="s">
        <v>2128</v>
      </c>
      <c r="B1338" s="8" t="s">
        <v>47</v>
      </c>
      <c r="C1338" s="8" t="s">
        <v>47</v>
      </c>
      <c r="D1338" s="8" t="s">
        <v>99</v>
      </c>
      <c r="E1338" s="8" t="s">
        <v>405</v>
      </c>
      <c r="F1338" s="8" t="s">
        <v>4142</v>
      </c>
      <c r="G1338" s="8" t="s">
        <v>4286</v>
      </c>
      <c r="H1338" s="116">
        <v>0</v>
      </c>
      <c r="I1338" s="8">
        <v>6005</v>
      </c>
      <c r="J1338" s="8">
        <v>6005</v>
      </c>
      <c r="K1338" s="8" t="s">
        <v>4287</v>
      </c>
      <c r="L1338" s="8">
        <v>35750882</v>
      </c>
      <c r="M1338" s="38">
        <v>45429</v>
      </c>
      <c r="N1338" s="8" t="s">
        <v>197</v>
      </c>
      <c r="O1338" s="8" t="s">
        <v>21</v>
      </c>
      <c r="P1338" s="8" t="s">
        <v>21</v>
      </c>
      <c r="Q1338" s="8">
        <v>0</v>
      </c>
      <c r="R1338" s="8">
        <v>252919</v>
      </c>
      <c r="S1338" s="8">
        <v>252919</v>
      </c>
      <c r="T1338" s="8">
        <v>32686</v>
      </c>
      <c r="U1338" s="8">
        <v>168</v>
      </c>
      <c r="V1338" s="8" t="s">
        <v>64</v>
      </c>
      <c r="W1338" s="8" t="s">
        <v>64</v>
      </c>
      <c r="X1338" s="8" t="s">
        <v>276</v>
      </c>
      <c r="Y1338" s="8" t="s">
        <v>662</v>
      </c>
      <c r="Z1338" s="8" t="s">
        <v>4143</v>
      </c>
      <c r="AA1338" s="8">
        <v>0.04</v>
      </c>
      <c r="AB1338" s="8" t="s">
        <v>552</v>
      </c>
      <c r="AC1338" s="8">
        <v>1.7000000000000001E-2</v>
      </c>
      <c r="AD1338" s="8">
        <v>10116.76</v>
      </c>
      <c r="AE1338" s="8">
        <v>1505.4702380952381</v>
      </c>
      <c r="AF1338" s="8">
        <v>4299.6230000000005</v>
      </c>
      <c r="AG1338" s="8">
        <v>5805.0932380952381</v>
      </c>
      <c r="AH1338" s="8">
        <v>0.03</v>
      </c>
      <c r="AI1338" s="8">
        <v>7587.57</v>
      </c>
    </row>
    <row r="1339" spans="1:35" x14ac:dyDescent="0.25">
      <c r="A1339" s="8" t="s">
        <v>2128</v>
      </c>
      <c r="B1339" s="8" t="s">
        <v>37</v>
      </c>
      <c r="C1339" s="8" t="s">
        <v>37</v>
      </c>
      <c r="D1339" s="8" t="s">
        <v>99</v>
      </c>
      <c r="E1339" s="8" t="s">
        <v>459</v>
      </c>
      <c r="F1339" s="8" t="s">
        <v>4168</v>
      </c>
      <c r="G1339" s="8" t="s">
        <v>1822</v>
      </c>
      <c r="H1339" s="116">
        <v>0</v>
      </c>
      <c r="I1339" s="8">
        <v>1490</v>
      </c>
      <c r="J1339" s="8">
        <v>1490</v>
      </c>
      <c r="K1339" s="8" t="s">
        <v>4288</v>
      </c>
      <c r="L1339" s="8">
        <v>21848077</v>
      </c>
      <c r="M1339" s="38">
        <v>45429</v>
      </c>
      <c r="N1339" s="8" t="s">
        <v>197</v>
      </c>
      <c r="O1339" s="8" t="s">
        <v>148</v>
      </c>
      <c r="P1339" s="8" t="s">
        <v>334</v>
      </c>
      <c r="Q1339" s="8">
        <v>0</v>
      </c>
      <c r="R1339" s="8">
        <v>41838</v>
      </c>
      <c r="S1339" s="8">
        <v>41838</v>
      </c>
      <c r="T1339" s="8">
        <v>37827</v>
      </c>
      <c r="U1339" s="8">
        <v>120</v>
      </c>
      <c r="V1339" s="8" t="s">
        <v>62</v>
      </c>
      <c r="W1339" s="8" t="s">
        <v>62</v>
      </c>
      <c r="X1339" s="8" t="s">
        <v>276</v>
      </c>
      <c r="Z1339" s="8" t="s">
        <v>4322</v>
      </c>
      <c r="AA1339" s="8">
        <v>0.03</v>
      </c>
      <c r="AB1339" s="8" t="s">
        <v>552</v>
      </c>
      <c r="AC1339" s="8">
        <v>2.2499999999999999E-2</v>
      </c>
      <c r="AD1339" s="8">
        <v>1255.1399999999999</v>
      </c>
      <c r="AE1339" s="8">
        <v>348.65</v>
      </c>
      <c r="AF1339" s="8">
        <v>941.35500000000002</v>
      </c>
      <c r="AG1339" s="8">
        <v>1290.0050000000001</v>
      </c>
      <c r="AH1339" s="8">
        <v>0.06</v>
      </c>
      <c r="AI1339" s="8">
        <v>2510.2799999999997</v>
      </c>
    </row>
    <row r="1340" spans="1:35" x14ac:dyDescent="0.25">
      <c r="A1340" s="8" t="s">
        <v>2128</v>
      </c>
      <c r="B1340" s="8" t="s">
        <v>47</v>
      </c>
      <c r="C1340" s="8" t="s">
        <v>47</v>
      </c>
      <c r="D1340" s="8" t="s">
        <v>99</v>
      </c>
      <c r="E1340" s="8" t="s">
        <v>405</v>
      </c>
      <c r="F1340" s="8" t="s">
        <v>3948</v>
      </c>
      <c r="G1340" s="8" t="s">
        <v>621</v>
      </c>
      <c r="H1340" s="116">
        <v>0</v>
      </c>
      <c r="I1340" s="8">
        <v>1360</v>
      </c>
      <c r="J1340" s="8">
        <v>1360</v>
      </c>
      <c r="K1340" s="8" t="s">
        <v>4289</v>
      </c>
      <c r="L1340" s="8">
        <v>11378317</v>
      </c>
      <c r="M1340" s="38">
        <v>45429</v>
      </c>
      <c r="N1340" s="8" t="s">
        <v>197</v>
      </c>
      <c r="O1340" s="8" t="s">
        <v>43</v>
      </c>
      <c r="P1340" s="8" t="s">
        <v>43</v>
      </c>
      <c r="Q1340" s="8">
        <v>18768.93</v>
      </c>
      <c r="R1340" s="8">
        <v>26430</v>
      </c>
      <c r="S1340" s="8">
        <v>7661.07</v>
      </c>
      <c r="T1340" s="8">
        <v>5239</v>
      </c>
      <c r="U1340" s="8">
        <v>72</v>
      </c>
      <c r="V1340" s="8" t="s">
        <v>63</v>
      </c>
      <c r="W1340" s="8" t="s">
        <v>63</v>
      </c>
      <c r="X1340" s="8" t="s">
        <v>277</v>
      </c>
      <c r="Z1340" s="8" t="s">
        <v>4323</v>
      </c>
      <c r="AA1340" s="8">
        <v>0.03</v>
      </c>
      <c r="AB1340" s="8" t="s">
        <v>552</v>
      </c>
      <c r="AC1340" s="8">
        <v>0.03</v>
      </c>
      <c r="AD1340" s="8">
        <v>792.9</v>
      </c>
      <c r="AE1340" s="8">
        <v>367.08333333333331</v>
      </c>
      <c r="AF1340" s="8">
        <v>792.9</v>
      </c>
      <c r="AG1340" s="8">
        <v>1159.9833333333333</v>
      </c>
      <c r="AH1340" s="8">
        <v>0.06</v>
      </c>
      <c r="AI1340" s="8">
        <v>459.66419999999999</v>
      </c>
    </row>
    <row r="1341" spans="1:35" x14ac:dyDescent="0.25">
      <c r="A1341" s="8" t="s">
        <v>2128</v>
      </c>
      <c r="B1341" s="8" t="s">
        <v>37</v>
      </c>
      <c r="C1341" s="8" t="s">
        <v>37</v>
      </c>
      <c r="D1341" s="8" t="s">
        <v>99</v>
      </c>
      <c r="E1341" s="8" t="s">
        <v>438</v>
      </c>
      <c r="F1341" s="8" t="s">
        <v>772</v>
      </c>
      <c r="G1341" s="8" t="s">
        <v>753</v>
      </c>
      <c r="H1341" s="116">
        <v>6367</v>
      </c>
      <c r="I1341" s="8">
        <v>10708</v>
      </c>
      <c r="J1341" s="8">
        <v>4341</v>
      </c>
      <c r="K1341" s="8" t="s">
        <v>2703</v>
      </c>
      <c r="L1341" s="8">
        <v>28587858</v>
      </c>
      <c r="M1341" s="38">
        <v>45429</v>
      </c>
      <c r="N1341" s="8" t="s">
        <v>197</v>
      </c>
      <c r="O1341" s="8" t="s">
        <v>173</v>
      </c>
      <c r="P1341" s="8" t="s">
        <v>345</v>
      </c>
      <c r="Q1341" s="8">
        <v>210166.67</v>
      </c>
      <c r="R1341" s="8">
        <v>390000</v>
      </c>
      <c r="S1341" s="8">
        <v>179833.33</v>
      </c>
      <c r="T1341" s="8">
        <v>158000</v>
      </c>
      <c r="U1341" s="8">
        <v>144</v>
      </c>
      <c r="V1341" s="8" t="s">
        <v>63</v>
      </c>
      <c r="W1341" s="8" t="s">
        <v>63</v>
      </c>
      <c r="X1341" s="8" t="s">
        <v>277</v>
      </c>
      <c r="Z1341" s="8" t="s">
        <v>4324</v>
      </c>
      <c r="AA1341" s="8">
        <v>0.03</v>
      </c>
      <c r="AB1341" s="8" t="s">
        <v>552</v>
      </c>
      <c r="AC1341" s="8">
        <v>0.02</v>
      </c>
      <c r="AD1341" s="8">
        <v>11700</v>
      </c>
      <c r="AE1341" s="8">
        <v>2708.3333333333335</v>
      </c>
      <c r="AF1341" s="8">
        <v>7800</v>
      </c>
      <c r="AG1341" s="8">
        <v>10508.333333333334</v>
      </c>
      <c r="AH1341" s="8">
        <v>0.06</v>
      </c>
      <c r="AI1341" s="8">
        <v>10789.9998</v>
      </c>
    </row>
    <row r="1342" spans="1:35" x14ac:dyDescent="0.25">
      <c r="A1342" s="8" t="s">
        <v>2128</v>
      </c>
      <c r="B1342" s="8" t="s">
        <v>49</v>
      </c>
      <c r="C1342" s="8" t="s">
        <v>49</v>
      </c>
      <c r="D1342" s="8" t="s">
        <v>133</v>
      </c>
      <c r="E1342" s="8" t="s">
        <v>458</v>
      </c>
      <c r="F1342" s="8" t="s">
        <v>1418</v>
      </c>
      <c r="G1342" s="8" t="s">
        <v>1423</v>
      </c>
      <c r="H1342" s="116">
        <v>0</v>
      </c>
      <c r="I1342" s="8">
        <v>22004</v>
      </c>
      <c r="J1342" s="8">
        <v>22004</v>
      </c>
      <c r="K1342" s="8" t="s">
        <v>4290</v>
      </c>
      <c r="L1342" s="8">
        <v>22862563</v>
      </c>
      <c r="M1342" s="38">
        <v>45429</v>
      </c>
      <c r="N1342" s="8" t="s">
        <v>197</v>
      </c>
      <c r="O1342" s="8" t="s">
        <v>173</v>
      </c>
      <c r="P1342" s="8" t="s">
        <v>349</v>
      </c>
      <c r="Q1342" s="8">
        <v>0</v>
      </c>
      <c r="R1342" s="8">
        <v>950000</v>
      </c>
      <c r="S1342" s="8">
        <v>950000</v>
      </c>
      <c r="T1342" s="8">
        <v>112159</v>
      </c>
      <c r="U1342" s="8">
        <v>168</v>
      </c>
      <c r="V1342" s="8" t="s">
        <v>64</v>
      </c>
      <c r="W1342" s="8" t="s">
        <v>64</v>
      </c>
      <c r="X1342" s="8" t="s">
        <v>276</v>
      </c>
      <c r="Y1342" s="8" t="s">
        <v>115</v>
      </c>
      <c r="Z1342" s="8" t="s">
        <v>4197</v>
      </c>
      <c r="AA1342" s="8">
        <v>0.04</v>
      </c>
      <c r="AB1342" s="8" t="s">
        <v>552</v>
      </c>
      <c r="AC1342" s="8">
        <v>1.7000000000000001E-2</v>
      </c>
      <c r="AD1342" s="8">
        <v>38000</v>
      </c>
      <c r="AE1342" s="8">
        <v>5654.7619047619046</v>
      </c>
      <c r="AF1342" s="8">
        <v>16150.000000000002</v>
      </c>
      <c r="AG1342" s="8">
        <v>21804.761904761908</v>
      </c>
      <c r="AH1342" s="8">
        <v>0.03</v>
      </c>
      <c r="AI1342" s="8">
        <v>28500</v>
      </c>
    </row>
    <row r="1343" spans="1:35" x14ac:dyDescent="0.25">
      <c r="A1343" s="8" t="s">
        <v>2128</v>
      </c>
      <c r="B1343" s="8" t="s">
        <v>184</v>
      </c>
      <c r="C1343" s="8" t="s">
        <v>184</v>
      </c>
      <c r="D1343" s="180" t="s">
        <v>101</v>
      </c>
      <c r="E1343" s="8" t="s">
        <v>417</v>
      </c>
      <c r="F1343" s="8" t="s">
        <v>1288</v>
      </c>
      <c r="G1343" s="8" t="s">
        <v>1987</v>
      </c>
      <c r="H1343" s="116">
        <v>0</v>
      </c>
      <c r="I1343" s="8">
        <v>2848</v>
      </c>
      <c r="J1343" s="8">
        <v>2848</v>
      </c>
      <c r="K1343" s="8" t="s">
        <v>4291</v>
      </c>
      <c r="L1343" s="8">
        <v>39841679</v>
      </c>
      <c r="M1343" s="38">
        <v>45429</v>
      </c>
      <c r="N1343" s="8" t="s">
        <v>197</v>
      </c>
      <c r="O1343" s="8" t="s">
        <v>21</v>
      </c>
      <c r="P1343" s="8" t="s">
        <v>21</v>
      </c>
      <c r="Q1343" s="8">
        <v>0</v>
      </c>
      <c r="R1343" s="8">
        <v>115371</v>
      </c>
      <c r="S1343" s="8">
        <v>115371</v>
      </c>
      <c r="T1343" s="8">
        <v>10291</v>
      </c>
      <c r="U1343" s="8">
        <v>168</v>
      </c>
      <c r="V1343" s="8" t="s">
        <v>64</v>
      </c>
      <c r="W1343" s="8" t="s">
        <v>64</v>
      </c>
      <c r="X1343" s="8" t="s">
        <v>276</v>
      </c>
      <c r="Y1343" s="8" t="s">
        <v>673</v>
      </c>
      <c r="Z1343" s="8" t="s">
        <v>4325</v>
      </c>
      <c r="AA1343" s="8">
        <v>0.04</v>
      </c>
      <c r="AB1343" s="8" t="s">
        <v>552</v>
      </c>
      <c r="AC1343" s="8">
        <v>1.7000000000000001E-2</v>
      </c>
      <c r="AD1343" s="8">
        <v>4614.84</v>
      </c>
      <c r="AE1343" s="8">
        <v>686.73214285714289</v>
      </c>
      <c r="AF1343" s="8">
        <v>1961.3070000000002</v>
      </c>
      <c r="AG1343" s="8">
        <v>2648.0391428571429</v>
      </c>
      <c r="AH1343" s="8">
        <v>0.03</v>
      </c>
      <c r="AI1343" s="8">
        <v>3461.1299999999997</v>
      </c>
    </row>
    <row r="1344" spans="1:35" x14ac:dyDescent="0.25">
      <c r="A1344" s="8" t="s">
        <v>2128</v>
      </c>
      <c r="B1344" s="8" t="s">
        <v>49</v>
      </c>
      <c r="C1344" s="8" t="s">
        <v>49</v>
      </c>
      <c r="D1344" s="8" t="s">
        <v>133</v>
      </c>
      <c r="E1344" s="8" t="s">
        <v>189</v>
      </c>
      <c r="F1344" s="8" t="s">
        <v>4292</v>
      </c>
      <c r="G1344" s="8" t="s">
        <v>4327</v>
      </c>
      <c r="H1344" s="116">
        <v>0</v>
      </c>
      <c r="I1344" s="8">
        <v>17573</v>
      </c>
      <c r="J1344" s="8">
        <v>17573</v>
      </c>
      <c r="K1344" s="8" t="s">
        <v>4293</v>
      </c>
      <c r="L1344" s="8">
        <v>28473837</v>
      </c>
      <c r="M1344" s="38">
        <v>45429</v>
      </c>
      <c r="N1344" s="8" t="s">
        <v>197</v>
      </c>
      <c r="O1344" s="8" t="s">
        <v>173</v>
      </c>
      <c r="P1344" s="8" t="s">
        <v>463</v>
      </c>
      <c r="Q1344" s="8">
        <v>0</v>
      </c>
      <c r="R1344" s="8">
        <v>756927</v>
      </c>
      <c r="S1344" s="8">
        <v>756927</v>
      </c>
      <c r="T1344" s="8">
        <v>18194</v>
      </c>
      <c r="U1344" s="8">
        <v>168</v>
      </c>
      <c r="V1344" s="8" t="s">
        <v>64</v>
      </c>
      <c r="W1344" s="8" t="s">
        <v>64</v>
      </c>
      <c r="X1344" s="8" t="s">
        <v>276</v>
      </c>
      <c r="Y1344" s="8" t="s">
        <v>115</v>
      </c>
      <c r="Z1344" s="8" t="s">
        <v>4326</v>
      </c>
      <c r="AA1344" s="8">
        <v>0.04</v>
      </c>
      <c r="AB1344" s="8" t="s">
        <v>552</v>
      </c>
      <c r="AC1344" s="8">
        <v>1.7000000000000001E-2</v>
      </c>
      <c r="AD1344" s="8">
        <v>30277.08</v>
      </c>
      <c r="AE1344" s="8">
        <v>4505.5178571428569</v>
      </c>
      <c r="AF1344" s="8">
        <v>12867.759000000002</v>
      </c>
      <c r="AG1344" s="8">
        <v>17373.276857142861</v>
      </c>
      <c r="AH1344" s="8">
        <v>0.03</v>
      </c>
      <c r="AI1344" s="8">
        <v>22707.809999999998</v>
      </c>
    </row>
    <row r="1345" spans="1:35" x14ac:dyDescent="0.25">
      <c r="A1345" s="8" t="s">
        <v>2128</v>
      </c>
      <c r="B1345" s="8" t="s">
        <v>49</v>
      </c>
      <c r="C1345" s="8" t="s">
        <v>49</v>
      </c>
      <c r="D1345" s="8" t="s">
        <v>133</v>
      </c>
      <c r="E1345" s="8" t="s">
        <v>929</v>
      </c>
      <c r="F1345" s="8" t="s">
        <v>874</v>
      </c>
      <c r="G1345" s="8" t="s">
        <v>1262</v>
      </c>
      <c r="H1345" s="116">
        <v>0</v>
      </c>
      <c r="I1345" s="8">
        <v>20859</v>
      </c>
      <c r="J1345" s="8">
        <v>20859</v>
      </c>
      <c r="K1345" s="8" t="s">
        <v>4189</v>
      </c>
      <c r="L1345" s="8">
        <v>27344844</v>
      </c>
      <c r="M1345" s="38">
        <v>45429</v>
      </c>
      <c r="N1345" s="8" t="s">
        <v>197</v>
      </c>
      <c r="O1345" s="8" t="s">
        <v>173</v>
      </c>
      <c r="P1345" s="8" t="s">
        <v>475</v>
      </c>
      <c r="Q1345" s="8">
        <v>0</v>
      </c>
      <c r="R1345" s="8">
        <v>900095</v>
      </c>
      <c r="S1345" s="8">
        <v>900095</v>
      </c>
      <c r="T1345" s="8">
        <v>199389</v>
      </c>
      <c r="U1345" s="8">
        <v>168</v>
      </c>
      <c r="V1345" s="8" t="s">
        <v>64</v>
      </c>
      <c r="W1345" s="8" t="s">
        <v>64</v>
      </c>
      <c r="X1345" s="8" t="s">
        <v>276</v>
      </c>
      <c r="Y1345" s="8" t="s">
        <v>777</v>
      </c>
      <c r="Z1345" s="8" t="s">
        <v>4211</v>
      </c>
      <c r="AA1345" s="8">
        <v>0.04</v>
      </c>
      <c r="AB1345" s="8" t="s">
        <v>552</v>
      </c>
      <c r="AC1345" s="8">
        <v>1.7000000000000001E-2</v>
      </c>
      <c r="AD1345" s="8">
        <v>36003.800000000003</v>
      </c>
      <c r="AE1345" s="8">
        <v>5357.708333333333</v>
      </c>
      <c r="AF1345" s="8">
        <v>15301.615000000002</v>
      </c>
      <c r="AG1345" s="8">
        <v>20659.323333333334</v>
      </c>
      <c r="AH1345" s="8">
        <v>0.03</v>
      </c>
      <c r="AI1345" s="8">
        <v>27002.85</v>
      </c>
    </row>
    <row r="1346" spans="1:35" x14ac:dyDescent="0.25">
      <c r="A1346" s="8" t="s">
        <v>2128</v>
      </c>
      <c r="B1346" s="8" t="s">
        <v>38</v>
      </c>
      <c r="C1346" s="8" t="s">
        <v>38</v>
      </c>
      <c r="D1346" s="8" t="s">
        <v>101</v>
      </c>
      <c r="E1346" s="8" t="s">
        <v>883</v>
      </c>
      <c r="F1346" s="8" t="s">
        <v>680</v>
      </c>
      <c r="G1346" s="8" t="s">
        <v>617</v>
      </c>
      <c r="H1346" s="116">
        <v>0</v>
      </c>
      <c r="I1346" s="8">
        <v>21585</v>
      </c>
      <c r="J1346" s="8">
        <v>21585</v>
      </c>
      <c r="K1346" s="8" t="s">
        <v>4294</v>
      </c>
      <c r="L1346" s="8">
        <v>26172440</v>
      </c>
      <c r="M1346" s="38">
        <v>45429</v>
      </c>
      <c r="N1346" s="8" t="s">
        <v>197</v>
      </c>
      <c r="O1346" s="8" t="s">
        <v>21</v>
      </c>
      <c r="P1346" s="8" t="s">
        <v>21</v>
      </c>
      <c r="Q1346" s="8">
        <v>0</v>
      </c>
      <c r="R1346" s="8">
        <v>931727</v>
      </c>
      <c r="S1346" s="8">
        <v>931727</v>
      </c>
      <c r="T1346" s="8">
        <v>456787</v>
      </c>
      <c r="U1346" s="8">
        <v>168</v>
      </c>
      <c r="V1346" s="8" t="s">
        <v>64</v>
      </c>
      <c r="W1346" s="8" t="s">
        <v>64</v>
      </c>
      <c r="X1346" s="8" t="s">
        <v>276</v>
      </c>
      <c r="Y1346" s="8" t="s">
        <v>673</v>
      </c>
      <c r="Z1346" s="8" t="s">
        <v>4328</v>
      </c>
      <c r="AA1346" s="8">
        <v>0.04</v>
      </c>
      <c r="AB1346" s="8" t="s">
        <v>552</v>
      </c>
      <c r="AC1346" s="8">
        <v>1.7000000000000001E-2</v>
      </c>
      <c r="AD1346" s="8">
        <v>37269.08</v>
      </c>
      <c r="AE1346" s="8">
        <v>5545.9940476190477</v>
      </c>
      <c r="AF1346" s="8">
        <v>15839.359</v>
      </c>
      <c r="AG1346" s="8">
        <v>21385.35304761905</v>
      </c>
      <c r="AH1346" s="8">
        <v>0.03</v>
      </c>
      <c r="AI1346" s="8">
        <v>27951.809999999998</v>
      </c>
    </row>
    <row r="1347" spans="1:35" x14ac:dyDescent="0.25">
      <c r="A1347" s="8" t="s">
        <v>2128</v>
      </c>
      <c r="B1347" s="8" t="s">
        <v>47</v>
      </c>
      <c r="C1347" s="8" t="s">
        <v>47</v>
      </c>
      <c r="D1347" s="8" t="s">
        <v>99</v>
      </c>
      <c r="E1347" s="8" t="s">
        <v>405</v>
      </c>
      <c r="F1347" s="8" t="s">
        <v>737</v>
      </c>
      <c r="G1347" s="8" t="s">
        <v>738</v>
      </c>
      <c r="H1347" s="116">
        <v>0</v>
      </c>
      <c r="I1347" s="8">
        <v>865</v>
      </c>
      <c r="J1347" s="8">
        <v>865</v>
      </c>
      <c r="K1347" s="8" t="s">
        <v>4146</v>
      </c>
      <c r="L1347" s="8">
        <v>29437776</v>
      </c>
      <c r="M1347" s="38">
        <v>45429</v>
      </c>
      <c r="N1347" s="8" t="s">
        <v>197</v>
      </c>
      <c r="O1347" s="8" t="s">
        <v>43</v>
      </c>
      <c r="P1347" s="8" t="s">
        <v>43</v>
      </c>
      <c r="Q1347" s="8">
        <v>0</v>
      </c>
      <c r="R1347" s="8">
        <v>20000</v>
      </c>
      <c r="S1347" s="8">
        <v>20000</v>
      </c>
      <c r="T1347" s="8">
        <v>17900</v>
      </c>
      <c r="U1347" s="8">
        <v>108</v>
      </c>
      <c r="V1347" s="8" t="s">
        <v>62</v>
      </c>
      <c r="W1347" s="8" t="s">
        <v>62</v>
      </c>
      <c r="X1347" s="8" t="s">
        <v>276</v>
      </c>
      <c r="Z1347" s="8" t="s">
        <v>4329</v>
      </c>
      <c r="AA1347" s="8">
        <v>0.03</v>
      </c>
      <c r="AB1347" s="8" t="s">
        <v>552</v>
      </c>
      <c r="AC1347" s="8">
        <v>2.4E-2</v>
      </c>
      <c r="AD1347" s="8">
        <v>600</v>
      </c>
      <c r="AE1347" s="8">
        <v>185.18518518518519</v>
      </c>
      <c r="AF1347" s="8">
        <v>480</v>
      </c>
      <c r="AG1347" s="8">
        <v>665.18518518518522</v>
      </c>
      <c r="AH1347" s="8">
        <v>0.06</v>
      </c>
      <c r="AI1347" s="8">
        <v>1200</v>
      </c>
    </row>
    <row r="1348" spans="1:35" x14ac:dyDescent="0.25">
      <c r="A1348" s="8" t="s">
        <v>2128</v>
      </c>
      <c r="B1348" s="8" t="s">
        <v>24</v>
      </c>
      <c r="C1348" s="8" t="s">
        <v>24</v>
      </c>
      <c r="D1348" s="8" t="s">
        <v>420</v>
      </c>
      <c r="E1348" s="8" t="s">
        <v>405</v>
      </c>
      <c r="F1348" s="8" t="s">
        <v>596</v>
      </c>
      <c r="G1348" s="8" t="s">
        <v>905</v>
      </c>
      <c r="H1348" s="116">
        <v>0</v>
      </c>
      <c r="I1348" s="8">
        <v>1130</v>
      </c>
      <c r="J1348" s="8">
        <v>1130</v>
      </c>
      <c r="K1348" s="8" t="s">
        <v>4295</v>
      </c>
      <c r="L1348" s="8">
        <v>34026171</v>
      </c>
      <c r="M1348" s="38">
        <v>45429</v>
      </c>
      <c r="N1348" s="8" t="s">
        <v>197</v>
      </c>
      <c r="O1348" s="8" t="s">
        <v>21</v>
      </c>
      <c r="P1348" s="8" t="s">
        <v>21</v>
      </c>
      <c r="Q1348" s="8">
        <v>0</v>
      </c>
      <c r="R1348" s="8">
        <v>33975</v>
      </c>
      <c r="S1348" s="8">
        <v>33975</v>
      </c>
      <c r="T1348" s="8">
        <v>31176</v>
      </c>
      <c r="U1348" s="8">
        <v>108</v>
      </c>
      <c r="V1348" s="8" t="s">
        <v>62</v>
      </c>
      <c r="W1348" s="8" t="s">
        <v>62</v>
      </c>
      <c r="X1348" s="8" t="s">
        <v>276</v>
      </c>
      <c r="Z1348" s="8" t="s">
        <v>4330</v>
      </c>
      <c r="AA1348" s="8">
        <v>0.03</v>
      </c>
      <c r="AB1348" s="8" t="s">
        <v>552</v>
      </c>
      <c r="AC1348" s="8">
        <v>2.4E-2</v>
      </c>
      <c r="AD1348" s="8">
        <v>1019.25</v>
      </c>
      <c r="AE1348" s="8">
        <v>314.58333333333331</v>
      </c>
      <c r="AF1348" s="8">
        <v>815.4</v>
      </c>
      <c r="AG1348" s="8">
        <v>1129.9833333333333</v>
      </c>
      <c r="AH1348" s="8">
        <v>0.06</v>
      </c>
      <c r="AI1348" s="8">
        <v>2038.5</v>
      </c>
    </row>
    <row r="1349" spans="1:35" x14ac:dyDescent="0.25">
      <c r="A1349" s="8" t="s">
        <v>2128</v>
      </c>
      <c r="B1349" s="8" t="s">
        <v>29</v>
      </c>
      <c r="C1349" s="8" t="s">
        <v>29</v>
      </c>
      <c r="D1349" s="8" t="s">
        <v>168</v>
      </c>
      <c r="E1349" s="8" t="s">
        <v>405</v>
      </c>
      <c r="F1349" s="8" t="s">
        <v>4296</v>
      </c>
      <c r="G1349" s="8" t="s">
        <v>4332</v>
      </c>
      <c r="H1349" s="116">
        <v>0</v>
      </c>
      <c r="I1349" s="8">
        <v>6300</v>
      </c>
      <c r="J1349" s="8">
        <v>6300</v>
      </c>
      <c r="K1349" s="8" t="s">
        <v>4297</v>
      </c>
      <c r="L1349" s="8">
        <v>35845688</v>
      </c>
      <c r="M1349" s="38">
        <v>45429</v>
      </c>
      <c r="N1349" s="8" t="s">
        <v>197</v>
      </c>
      <c r="O1349" s="8" t="s">
        <v>148</v>
      </c>
      <c r="P1349" s="8" t="s">
        <v>264</v>
      </c>
      <c r="Q1349" s="8">
        <v>0</v>
      </c>
      <c r="R1349" s="8">
        <v>226395</v>
      </c>
      <c r="S1349" s="8">
        <v>226395</v>
      </c>
      <c r="T1349" s="8">
        <v>213975</v>
      </c>
      <c r="U1349" s="8">
        <v>144</v>
      </c>
      <c r="V1349" s="8" t="s">
        <v>62</v>
      </c>
      <c r="W1349" s="8" t="s">
        <v>62</v>
      </c>
      <c r="X1349" s="8" t="s">
        <v>276</v>
      </c>
      <c r="Z1349" s="8" t="s">
        <v>4331</v>
      </c>
      <c r="AA1349" s="8">
        <v>0.03</v>
      </c>
      <c r="AB1349" s="8" t="s">
        <v>552</v>
      </c>
      <c r="AC1349" s="8">
        <v>0.02</v>
      </c>
      <c r="AD1349" s="8">
        <v>6791.8499999999995</v>
      </c>
      <c r="AE1349" s="8">
        <v>1572.1875</v>
      </c>
      <c r="AF1349" s="8">
        <v>4527.9000000000005</v>
      </c>
      <c r="AG1349" s="8">
        <v>6100.0875000000005</v>
      </c>
      <c r="AH1349" s="8">
        <v>0.06</v>
      </c>
      <c r="AI1349" s="8">
        <v>13583.699999999999</v>
      </c>
    </row>
    <row r="1350" spans="1:35" x14ac:dyDescent="0.25">
      <c r="A1350" s="8" t="s">
        <v>2128</v>
      </c>
      <c r="B1350" s="8" t="s">
        <v>31</v>
      </c>
      <c r="C1350" s="8" t="s">
        <v>31</v>
      </c>
      <c r="D1350" s="8" t="s">
        <v>101</v>
      </c>
      <c r="E1350" s="8" t="s">
        <v>32</v>
      </c>
      <c r="F1350" s="8" t="s">
        <v>643</v>
      </c>
      <c r="G1350" s="8" t="s">
        <v>620</v>
      </c>
      <c r="H1350" s="116">
        <v>0</v>
      </c>
      <c r="I1350" s="8">
        <v>8060</v>
      </c>
      <c r="J1350" s="8">
        <v>8060</v>
      </c>
      <c r="K1350" s="8" t="s">
        <v>4298</v>
      </c>
      <c r="L1350" s="8">
        <v>27924701</v>
      </c>
      <c r="M1350" s="38">
        <v>45430</v>
      </c>
      <c r="N1350" s="8" t="s">
        <v>197</v>
      </c>
      <c r="O1350" s="8" t="s">
        <v>148</v>
      </c>
      <c r="P1350" s="8" t="s">
        <v>340</v>
      </c>
      <c r="Q1350" s="8">
        <v>0</v>
      </c>
      <c r="R1350" s="8">
        <v>332900</v>
      </c>
      <c r="S1350" s="8">
        <v>332900</v>
      </c>
      <c r="T1350" s="8">
        <v>332900</v>
      </c>
      <c r="U1350" s="8">
        <v>168</v>
      </c>
      <c r="V1350" s="8" t="s">
        <v>62</v>
      </c>
      <c r="W1350" s="8" t="s">
        <v>62</v>
      </c>
      <c r="X1350" s="8" t="s">
        <v>276</v>
      </c>
      <c r="Z1350" s="8" t="s">
        <v>4333</v>
      </c>
      <c r="AA1350" s="8">
        <v>0.04</v>
      </c>
      <c r="AB1350" s="8" t="s">
        <v>552</v>
      </c>
      <c r="AC1350" s="8">
        <v>1.7000000000000001E-2</v>
      </c>
      <c r="AD1350" s="8">
        <v>13316</v>
      </c>
      <c r="AE1350" s="8">
        <v>1981.547619047619</v>
      </c>
      <c r="AF1350" s="8">
        <v>5659.3</v>
      </c>
      <c r="AG1350" s="8">
        <v>7640.8476190476194</v>
      </c>
      <c r="AH1350" s="8">
        <v>0.03</v>
      </c>
      <c r="AI1350" s="8">
        <v>9987</v>
      </c>
    </row>
    <row r="1351" spans="1:35" x14ac:dyDescent="0.25">
      <c r="A1351" s="8" t="s">
        <v>2128</v>
      </c>
      <c r="B1351" s="8" t="s">
        <v>31</v>
      </c>
      <c r="C1351" s="8" t="s">
        <v>31</v>
      </c>
      <c r="D1351" s="8" t="s">
        <v>101</v>
      </c>
      <c r="E1351" s="8" t="s">
        <v>32</v>
      </c>
      <c r="F1351" s="8" t="s">
        <v>642</v>
      </c>
      <c r="G1351" s="8" t="s">
        <v>1995</v>
      </c>
      <c r="H1351" s="116">
        <v>651</v>
      </c>
      <c r="I1351" s="8">
        <v>21270</v>
      </c>
      <c r="J1351" s="8">
        <v>20619</v>
      </c>
      <c r="K1351" s="8" t="s">
        <v>4299</v>
      </c>
      <c r="L1351" s="8">
        <v>26055231</v>
      </c>
      <c r="M1351" s="38">
        <v>45430</v>
      </c>
      <c r="N1351" s="8" t="s">
        <v>197</v>
      </c>
      <c r="O1351" s="8" t="s">
        <v>43</v>
      </c>
      <c r="P1351" s="8" t="s">
        <v>43</v>
      </c>
      <c r="R1351" s="8">
        <v>917990</v>
      </c>
      <c r="S1351" s="8">
        <v>917990</v>
      </c>
      <c r="T1351" s="8">
        <v>39230</v>
      </c>
      <c r="U1351" s="8">
        <v>168</v>
      </c>
      <c r="V1351" s="8" t="s">
        <v>63</v>
      </c>
      <c r="W1351" s="8" t="s">
        <v>63</v>
      </c>
      <c r="X1351" s="8" t="s">
        <v>277</v>
      </c>
      <c r="Z1351" s="8" t="s">
        <v>4009</v>
      </c>
      <c r="AA1351" s="8">
        <v>0.04</v>
      </c>
      <c r="AB1351" s="8" t="s">
        <v>552</v>
      </c>
      <c r="AC1351" s="8">
        <v>1.7000000000000001E-2</v>
      </c>
      <c r="AD1351" s="8">
        <v>36719.599999999999</v>
      </c>
      <c r="AE1351" s="8">
        <v>5464.2261904761908</v>
      </c>
      <c r="AF1351" s="8">
        <v>15605.830000000002</v>
      </c>
      <c r="AG1351" s="8">
        <v>21070.056190476193</v>
      </c>
      <c r="AH1351" s="8">
        <v>0.03</v>
      </c>
      <c r="AI1351" s="8">
        <v>27539.7</v>
      </c>
    </row>
    <row r="1352" spans="1:35" x14ac:dyDescent="0.25">
      <c r="A1352" s="8" t="s">
        <v>2128</v>
      </c>
      <c r="B1352" s="8" t="s">
        <v>29</v>
      </c>
      <c r="C1352" s="8" t="s">
        <v>29</v>
      </c>
      <c r="D1352" s="8" t="s">
        <v>168</v>
      </c>
      <c r="E1352" s="8" t="s">
        <v>455</v>
      </c>
      <c r="F1352" s="8" t="s">
        <v>3461</v>
      </c>
      <c r="G1352" s="8" t="s">
        <v>941</v>
      </c>
      <c r="H1352" s="116">
        <v>0</v>
      </c>
      <c r="I1352" s="8">
        <v>20527</v>
      </c>
      <c r="J1352" s="8">
        <v>20527</v>
      </c>
      <c r="K1352" s="8" t="s">
        <v>4300</v>
      </c>
      <c r="L1352" s="8">
        <v>22378864</v>
      </c>
      <c r="M1352" s="38">
        <v>45430</v>
      </c>
      <c r="N1352" s="8" t="s">
        <v>197</v>
      </c>
      <c r="O1352" s="8" t="s">
        <v>148</v>
      </c>
      <c r="P1352" s="8" t="s">
        <v>258</v>
      </c>
      <c r="Q1352" s="8">
        <v>0</v>
      </c>
      <c r="R1352" s="8">
        <v>885630</v>
      </c>
      <c r="S1352" s="8">
        <v>885630</v>
      </c>
      <c r="T1352" s="8">
        <v>104001</v>
      </c>
      <c r="U1352" s="8">
        <v>168</v>
      </c>
      <c r="V1352" s="8" t="s">
        <v>64</v>
      </c>
      <c r="W1352" s="8" t="s">
        <v>64</v>
      </c>
      <c r="X1352" s="8" t="s">
        <v>276</v>
      </c>
      <c r="Y1352" s="8" t="s">
        <v>662</v>
      </c>
      <c r="Z1352" s="8" t="s">
        <v>4334</v>
      </c>
      <c r="AA1352" s="8">
        <v>0.04</v>
      </c>
      <c r="AB1352" s="8" t="s">
        <v>552</v>
      </c>
      <c r="AC1352" s="8">
        <v>1.7000000000000001E-2</v>
      </c>
      <c r="AD1352" s="8">
        <v>35425.200000000004</v>
      </c>
      <c r="AE1352" s="8">
        <v>5271.6071428571431</v>
      </c>
      <c r="AF1352" s="8">
        <v>15055.710000000001</v>
      </c>
      <c r="AG1352" s="8">
        <v>20327.317142857144</v>
      </c>
      <c r="AH1352" s="8">
        <v>0.03</v>
      </c>
      <c r="AI1352" s="8">
        <v>26568.899999999998</v>
      </c>
    </row>
    <row r="1353" spans="1:35" x14ac:dyDescent="0.25">
      <c r="A1353" s="8" t="s">
        <v>2128</v>
      </c>
      <c r="B1353" s="8" t="s">
        <v>23</v>
      </c>
      <c r="C1353" s="8" t="s">
        <v>23</v>
      </c>
      <c r="D1353" s="180" t="s">
        <v>5937</v>
      </c>
      <c r="E1353" s="8" t="s">
        <v>447</v>
      </c>
      <c r="F1353" s="8" t="s">
        <v>3934</v>
      </c>
      <c r="G1353" s="8" t="s">
        <v>4336</v>
      </c>
      <c r="H1353" s="116">
        <v>0</v>
      </c>
      <c r="I1353" s="8">
        <v>2820</v>
      </c>
      <c r="J1353" s="8">
        <v>2820</v>
      </c>
      <c r="K1353" s="8" t="s">
        <v>4335</v>
      </c>
      <c r="L1353" s="8">
        <v>29433700</v>
      </c>
      <c r="M1353" s="38">
        <v>45430</v>
      </c>
      <c r="N1353" s="8" t="s">
        <v>197</v>
      </c>
      <c r="O1353" s="8" t="s">
        <v>148</v>
      </c>
      <c r="P1353" s="8" t="s">
        <v>329</v>
      </c>
      <c r="Q1353" s="8">
        <v>0</v>
      </c>
      <c r="R1353" s="8">
        <v>114151</v>
      </c>
      <c r="S1353" s="8">
        <v>114151</v>
      </c>
      <c r="T1353" s="8">
        <v>13259</v>
      </c>
      <c r="U1353" s="8">
        <v>168</v>
      </c>
      <c r="V1353" s="8" t="s">
        <v>64</v>
      </c>
      <c r="W1353" s="8" t="s">
        <v>64</v>
      </c>
      <c r="X1353" s="8" t="s">
        <v>276</v>
      </c>
      <c r="Y1353" s="8" t="s">
        <v>115</v>
      </c>
      <c r="Z1353" s="8" t="s">
        <v>3935</v>
      </c>
      <c r="AA1353" s="8">
        <v>0.04</v>
      </c>
      <c r="AB1353" s="8" t="s">
        <v>552</v>
      </c>
      <c r="AC1353" s="8">
        <v>1.7000000000000001E-2</v>
      </c>
      <c r="AD1353" s="8">
        <v>4566.04</v>
      </c>
      <c r="AE1353" s="8">
        <v>679.47023809523807</v>
      </c>
      <c r="AF1353" s="8">
        <v>1940.5670000000002</v>
      </c>
      <c r="AG1353" s="8">
        <v>2620.0372380952385</v>
      </c>
      <c r="AH1353" s="8">
        <v>0.03</v>
      </c>
      <c r="AI1353" s="8">
        <v>3424.5299999999997</v>
      </c>
    </row>
    <row r="1354" spans="1:35" x14ac:dyDescent="0.25">
      <c r="A1354" s="8" t="s">
        <v>2128</v>
      </c>
      <c r="B1354" s="8" t="s">
        <v>23</v>
      </c>
      <c r="C1354" s="8" t="s">
        <v>23</v>
      </c>
      <c r="D1354" s="180" t="s">
        <v>5937</v>
      </c>
      <c r="E1354" s="8" t="s">
        <v>48</v>
      </c>
      <c r="F1354" s="8" t="s">
        <v>551</v>
      </c>
      <c r="G1354" s="8" t="s">
        <v>714</v>
      </c>
      <c r="H1354" s="116">
        <v>0</v>
      </c>
      <c r="I1354" s="8">
        <v>21813</v>
      </c>
      <c r="J1354" s="8">
        <v>21813</v>
      </c>
      <c r="K1354" s="8" t="s">
        <v>4337</v>
      </c>
      <c r="L1354" s="8">
        <v>29570947</v>
      </c>
      <c r="M1354" s="38">
        <v>45430</v>
      </c>
      <c r="N1354" s="8" t="s">
        <v>197</v>
      </c>
      <c r="O1354" s="8" t="s">
        <v>148</v>
      </c>
      <c r="P1354" s="8" t="s">
        <v>329</v>
      </c>
      <c r="Q1354" s="8">
        <v>0</v>
      </c>
      <c r="R1354" s="8">
        <v>950375</v>
      </c>
      <c r="S1354" s="8">
        <v>950375</v>
      </c>
      <c r="T1354" s="8">
        <v>141121</v>
      </c>
      <c r="U1354" s="8">
        <v>168</v>
      </c>
      <c r="V1354" s="8" t="s">
        <v>64</v>
      </c>
      <c r="W1354" s="8" t="s">
        <v>64</v>
      </c>
      <c r="X1354" s="8" t="s">
        <v>276</v>
      </c>
      <c r="Y1354" s="8" t="s">
        <v>662</v>
      </c>
      <c r="Z1354" s="8" t="s">
        <v>4020</v>
      </c>
      <c r="AA1354" s="8">
        <v>0.04</v>
      </c>
      <c r="AB1354" s="8" t="s">
        <v>552</v>
      </c>
      <c r="AC1354" s="8">
        <v>1.7000000000000001E-2</v>
      </c>
      <c r="AD1354" s="8">
        <v>38015</v>
      </c>
      <c r="AE1354" s="8">
        <v>5656.9940476190477</v>
      </c>
      <c r="AF1354" s="8">
        <v>16156.375000000002</v>
      </c>
      <c r="AG1354" s="8">
        <v>21813.36904761905</v>
      </c>
      <c r="AH1354" s="8">
        <v>0.03</v>
      </c>
      <c r="AI1354" s="8">
        <v>28511.25</v>
      </c>
    </row>
    <row r="1355" spans="1:35" x14ac:dyDescent="0.25">
      <c r="A1355" s="8" t="s">
        <v>2128</v>
      </c>
      <c r="B1355" s="8" t="s">
        <v>24</v>
      </c>
      <c r="C1355" s="8" t="s">
        <v>24</v>
      </c>
      <c r="D1355" s="8" t="s">
        <v>420</v>
      </c>
      <c r="E1355" s="8" t="s">
        <v>200</v>
      </c>
      <c r="F1355" s="8" t="s">
        <v>800</v>
      </c>
      <c r="G1355" s="8" t="s">
        <v>810</v>
      </c>
      <c r="H1355" s="116">
        <v>0</v>
      </c>
      <c r="I1355" s="8">
        <v>13835</v>
      </c>
      <c r="J1355" s="8">
        <v>13835</v>
      </c>
      <c r="K1355" s="8" t="s">
        <v>4338</v>
      </c>
      <c r="L1355" s="8">
        <v>28299553</v>
      </c>
      <c r="M1355" s="38">
        <v>45430</v>
      </c>
      <c r="N1355" s="8" t="s">
        <v>197</v>
      </c>
      <c r="O1355" s="8" t="s">
        <v>148</v>
      </c>
      <c r="P1355" s="8" t="s">
        <v>287</v>
      </c>
      <c r="Q1355" s="8">
        <v>0</v>
      </c>
      <c r="R1355" s="8">
        <v>594065</v>
      </c>
      <c r="S1355" s="8">
        <v>594065</v>
      </c>
      <c r="T1355" s="8">
        <v>123209</v>
      </c>
      <c r="U1355" s="8">
        <v>168</v>
      </c>
      <c r="V1355" s="8" t="s">
        <v>64</v>
      </c>
      <c r="W1355" s="8" t="s">
        <v>64</v>
      </c>
      <c r="X1355" s="8" t="s">
        <v>276</v>
      </c>
      <c r="Y1355" s="8" t="s">
        <v>115</v>
      </c>
      <c r="Z1355" s="8" t="s">
        <v>4138</v>
      </c>
      <c r="AA1355" s="8">
        <v>0.04</v>
      </c>
      <c r="AB1355" s="8" t="s">
        <v>552</v>
      </c>
      <c r="AC1355" s="8">
        <v>1.7000000000000001E-2</v>
      </c>
      <c r="AD1355" s="8">
        <v>23762.600000000002</v>
      </c>
      <c r="AE1355" s="8">
        <v>3536.1011904761904</v>
      </c>
      <c r="AF1355" s="8">
        <v>10099.105000000001</v>
      </c>
      <c r="AG1355" s="8">
        <v>13635.206190476192</v>
      </c>
      <c r="AH1355" s="8">
        <v>0.03</v>
      </c>
      <c r="AI1355" s="8">
        <v>17821.95</v>
      </c>
    </row>
    <row r="1356" spans="1:35" x14ac:dyDescent="0.25">
      <c r="A1356" s="8" t="s">
        <v>2128</v>
      </c>
      <c r="B1356" s="8" t="s">
        <v>49</v>
      </c>
      <c r="C1356" s="8" t="s">
        <v>49</v>
      </c>
      <c r="D1356" s="8" t="s">
        <v>133</v>
      </c>
      <c r="E1356" s="8" t="s">
        <v>931</v>
      </c>
      <c r="F1356" s="8" t="s">
        <v>1291</v>
      </c>
      <c r="G1356" s="8" t="s">
        <v>2031</v>
      </c>
      <c r="H1356" s="116">
        <v>0</v>
      </c>
      <c r="I1356" s="8">
        <v>10080</v>
      </c>
      <c r="J1356" s="8">
        <v>10080</v>
      </c>
      <c r="K1356" s="8" t="s">
        <v>4339</v>
      </c>
      <c r="L1356" s="8">
        <v>23035799</v>
      </c>
      <c r="M1356" s="38">
        <v>45430</v>
      </c>
      <c r="N1356" s="8" t="s">
        <v>197</v>
      </c>
      <c r="O1356" s="8" t="s">
        <v>148</v>
      </c>
      <c r="P1356" s="8" t="s">
        <v>260</v>
      </c>
      <c r="Q1356" s="8">
        <v>0</v>
      </c>
      <c r="R1356" s="8">
        <v>430463</v>
      </c>
      <c r="S1356" s="8">
        <v>430463</v>
      </c>
      <c r="T1356" s="8">
        <v>156754</v>
      </c>
      <c r="U1356" s="8">
        <v>168</v>
      </c>
      <c r="V1356" s="8" t="s">
        <v>64</v>
      </c>
      <c r="W1356" s="8" t="s">
        <v>64</v>
      </c>
      <c r="X1356" s="8" t="s">
        <v>276</v>
      </c>
      <c r="Y1356" s="8" t="s">
        <v>4263</v>
      </c>
      <c r="Z1356" s="8" t="s">
        <v>4342</v>
      </c>
      <c r="AA1356" s="8">
        <v>0.04</v>
      </c>
      <c r="AB1356" s="8" t="s">
        <v>552</v>
      </c>
      <c r="AC1356" s="8">
        <v>1.7000000000000001E-2</v>
      </c>
      <c r="AD1356" s="8">
        <v>17218.52</v>
      </c>
      <c r="AE1356" s="8">
        <v>2562.2797619047619</v>
      </c>
      <c r="AF1356" s="8">
        <v>7317.8710000000001</v>
      </c>
      <c r="AG1356" s="8">
        <v>9880.1507619047625</v>
      </c>
      <c r="AH1356" s="8">
        <v>0.03</v>
      </c>
      <c r="AI1356" s="8">
        <v>12913.89</v>
      </c>
    </row>
    <row r="1357" spans="1:35" x14ac:dyDescent="0.25">
      <c r="A1357" s="8" t="s">
        <v>2128</v>
      </c>
      <c r="B1357" s="8" t="s">
        <v>29</v>
      </c>
      <c r="C1357" s="8" t="s">
        <v>29</v>
      </c>
      <c r="D1357" s="8" t="s">
        <v>168</v>
      </c>
      <c r="E1357" s="8" t="s">
        <v>454</v>
      </c>
      <c r="F1357" s="8" t="s">
        <v>1372</v>
      </c>
      <c r="G1357" s="8" t="s">
        <v>646</v>
      </c>
      <c r="I1357" s="8">
        <v>8218</v>
      </c>
      <c r="J1357" s="8">
        <v>8218</v>
      </c>
      <c r="K1357" s="8" t="s">
        <v>1320</v>
      </c>
      <c r="L1357" s="8">
        <v>24383716</v>
      </c>
      <c r="M1357" s="38">
        <v>45430</v>
      </c>
      <c r="N1357" s="8" t="s">
        <v>197</v>
      </c>
      <c r="O1357" s="8" t="s">
        <v>148</v>
      </c>
      <c r="P1357" s="8" t="s">
        <v>264</v>
      </c>
      <c r="Q1357" s="8">
        <v>309118</v>
      </c>
      <c r="R1357" s="8">
        <v>339600</v>
      </c>
      <c r="S1357" s="8">
        <v>30482</v>
      </c>
      <c r="T1357" s="8">
        <v>30482</v>
      </c>
      <c r="U1357" s="8">
        <v>168</v>
      </c>
      <c r="V1357" s="8" t="s">
        <v>63</v>
      </c>
      <c r="W1357" s="8" t="s">
        <v>63</v>
      </c>
      <c r="X1357" s="8" t="s">
        <v>277</v>
      </c>
      <c r="Z1357" s="8" t="s">
        <v>4343</v>
      </c>
      <c r="AA1357" s="8">
        <v>0.04</v>
      </c>
      <c r="AB1357" s="8" t="s">
        <v>552</v>
      </c>
      <c r="AC1357" s="8">
        <v>1.7000000000000001E-2</v>
      </c>
      <c r="AD1357" s="8">
        <v>13584</v>
      </c>
      <c r="AE1357" s="8">
        <v>2021.4285714285713</v>
      </c>
      <c r="AF1357" s="8">
        <v>5773.2000000000007</v>
      </c>
      <c r="AG1357" s="8">
        <v>7794.6285714285723</v>
      </c>
      <c r="AH1357" s="8">
        <v>0.03</v>
      </c>
      <c r="AI1357" s="8">
        <v>914.45999999999992</v>
      </c>
    </row>
    <row r="1358" spans="1:35" x14ac:dyDescent="0.25">
      <c r="A1358" s="8" t="s">
        <v>2128</v>
      </c>
      <c r="B1358" s="8" t="s">
        <v>29</v>
      </c>
      <c r="C1358" s="8" t="s">
        <v>29</v>
      </c>
      <c r="D1358" s="8" t="s">
        <v>168</v>
      </c>
      <c r="E1358" s="8" t="s">
        <v>2081</v>
      </c>
      <c r="F1358" s="8" t="s">
        <v>4340</v>
      </c>
      <c r="G1358" s="8" t="s">
        <v>812</v>
      </c>
      <c r="H1358" s="116">
        <v>0</v>
      </c>
      <c r="I1358" s="8">
        <v>1741</v>
      </c>
      <c r="J1358" s="8">
        <v>1741</v>
      </c>
      <c r="K1358" s="8" t="s">
        <v>4341</v>
      </c>
      <c r="L1358" s="8">
        <v>22730334</v>
      </c>
      <c r="M1358" s="38">
        <v>45430</v>
      </c>
      <c r="N1358" s="8" t="s">
        <v>197</v>
      </c>
      <c r="O1358" s="8" t="s">
        <v>43</v>
      </c>
      <c r="P1358" s="8" t="s">
        <v>43</v>
      </c>
      <c r="Q1358" s="8">
        <v>5583</v>
      </c>
      <c r="R1358" s="8">
        <v>47300</v>
      </c>
      <c r="S1358" s="8">
        <v>41717</v>
      </c>
      <c r="T1358" s="8">
        <v>41716</v>
      </c>
      <c r="U1358" s="8">
        <v>120</v>
      </c>
      <c r="V1358" s="8" t="s">
        <v>63</v>
      </c>
      <c r="W1358" s="8" t="s">
        <v>63</v>
      </c>
      <c r="X1358" s="8" t="s">
        <v>277</v>
      </c>
      <c r="Z1358" s="8" t="s">
        <v>4344</v>
      </c>
      <c r="AA1358" s="8">
        <v>0.03</v>
      </c>
      <c r="AB1358" s="8" t="s">
        <v>552</v>
      </c>
      <c r="AC1358" s="8">
        <v>2.2499999999999999E-2</v>
      </c>
      <c r="AD1358" s="8">
        <v>1419</v>
      </c>
      <c r="AE1358" s="8">
        <v>394.16666666666669</v>
      </c>
      <c r="AF1358" s="8">
        <v>1064.25</v>
      </c>
      <c r="AG1358" s="8">
        <v>1458.4166666666667</v>
      </c>
      <c r="AH1358" s="8">
        <v>0.06</v>
      </c>
      <c r="AI1358" s="8">
        <v>2503.02</v>
      </c>
    </row>
    <row r="1359" spans="1:35" x14ac:dyDescent="0.25">
      <c r="A1359" s="8" t="s">
        <v>2128</v>
      </c>
      <c r="B1359" s="8" t="s">
        <v>23</v>
      </c>
      <c r="C1359" s="8" t="s">
        <v>23</v>
      </c>
      <c r="D1359" s="180" t="s">
        <v>5937</v>
      </c>
      <c r="E1359" s="8" t="s">
        <v>48</v>
      </c>
      <c r="F1359" s="8" t="s">
        <v>531</v>
      </c>
      <c r="G1359" s="8" t="s">
        <v>659</v>
      </c>
      <c r="I1359" s="8">
        <v>4735</v>
      </c>
      <c r="J1359" s="8">
        <v>4735</v>
      </c>
      <c r="K1359" s="8" t="s">
        <v>4345</v>
      </c>
      <c r="L1359" s="8">
        <v>27242185</v>
      </c>
      <c r="M1359" s="38">
        <v>45430</v>
      </c>
      <c r="N1359" s="8" t="s">
        <v>197</v>
      </c>
      <c r="O1359" s="8" t="s">
        <v>21</v>
      </c>
      <c r="P1359" s="8" t="s">
        <v>21</v>
      </c>
      <c r="Q1359" s="8">
        <v>164158.43</v>
      </c>
      <c r="R1359" s="8">
        <v>206300</v>
      </c>
      <c r="S1359" s="8">
        <v>42141.570000000007</v>
      </c>
      <c r="T1359" s="8">
        <v>28663.57</v>
      </c>
      <c r="U1359" s="8">
        <v>168</v>
      </c>
      <c r="V1359" s="8" t="s">
        <v>63</v>
      </c>
      <c r="W1359" s="8" t="s">
        <v>63</v>
      </c>
      <c r="X1359" s="8" t="s">
        <v>277</v>
      </c>
      <c r="Z1359" s="8" t="s">
        <v>4346</v>
      </c>
      <c r="AA1359" s="8">
        <v>0.04</v>
      </c>
      <c r="AB1359" s="8" t="s">
        <v>552</v>
      </c>
      <c r="AC1359" s="8">
        <v>1.7000000000000001E-2</v>
      </c>
      <c r="AD1359" s="8">
        <v>8252</v>
      </c>
      <c r="AE1359" s="8">
        <v>1227.9761904761904</v>
      </c>
      <c r="AF1359" s="8">
        <v>3507.1000000000004</v>
      </c>
      <c r="AG1359" s="8">
        <v>4735.0761904761912</v>
      </c>
      <c r="AH1359" s="8">
        <v>0.03</v>
      </c>
      <c r="AI1359" s="8">
        <v>1264.2471000000003</v>
      </c>
    </row>
    <row r="1360" spans="1:35" x14ac:dyDescent="0.25">
      <c r="A1360" s="8" t="s">
        <v>2128</v>
      </c>
      <c r="B1360" s="8" t="s">
        <v>39</v>
      </c>
      <c r="C1360" s="8" t="s">
        <v>39</v>
      </c>
      <c r="D1360" s="8" t="s">
        <v>167</v>
      </c>
      <c r="E1360" s="8" t="s">
        <v>405</v>
      </c>
      <c r="F1360" s="8" t="s">
        <v>3786</v>
      </c>
      <c r="G1360" s="8" t="s">
        <v>3180</v>
      </c>
      <c r="H1360" s="116">
        <v>0</v>
      </c>
      <c r="I1360" s="8">
        <v>700</v>
      </c>
      <c r="J1360" s="8">
        <v>700</v>
      </c>
      <c r="K1360" s="8" t="s">
        <v>3079</v>
      </c>
      <c r="L1360" s="8">
        <v>27779499</v>
      </c>
      <c r="M1360" s="38">
        <v>45430</v>
      </c>
      <c r="N1360" s="8" t="s">
        <v>197</v>
      </c>
      <c r="O1360" s="8" t="s">
        <v>148</v>
      </c>
      <c r="P1360" s="8" t="s">
        <v>258</v>
      </c>
      <c r="Q1360" s="8">
        <v>0</v>
      </c>
      <c r="R1360" s="8">
        <v>15033</v>
      </c>
      <c r="S1360" s="8">
        <v>15033</v>
      </c>
      <c r="T1360" s="8">
        <v>13181</v>
      </c>
      <c r="U1360" s="8">
        <v>108</v>
      </c>
      <c r="V1360" s="8" t="s">
        <v>62</v>
      </c>
      <c r="W1360" s="8" t="s">
        <v>62</v>
      </c>
      <c r="X1360" s="8" t="s">
        <v>276</v>
      </c>
      <c r="Z1360" s="8" t="s">
        <v>4347</v>
      </c>
      <c r="AA1360" s="8">
        <v>0.03</v>
      </c>
      <c r="AB1360" s="8" t="s">
        <v>552</v>
      </c>
      <c r="AC1360" s="8">
        <v>2.4E-2</v>
      </c>
      <c r="AD1360" s="8">
        <v>450.99</v>
      </c>
      <c r="AE1360" s="8">
        <v>139.19444444444446</v>
      </c>
      <c r="AF1360" s="8">
        <v>360.79200000000003</v>
      </c>
      <c r="AG1360" s="8">
        <v>499.98644444444449</v>
      </c>
      <c r="AH1360" s="8">
        <v>0.06</v>
      </c>
      <c r="AI1360" s="8">
        <v>901.98</v>
      </c>
    </row>
    <row r="1361" spans="1:35" x14ac:dyDescent="0.25">
      <c r="A1361" s="8" t="s">
        <v>2128</v>
      </c>
      <c r="B1361" s="8" t="s">
        <v>37</v>
      </c>
      <c r="C1361" s="8" t="s">
        <v>37</v>
      </c>
      <c r="D1361" s="8" t="s">
        <v>99</v>
      </c>
      <c r="E1361" s="8" t="s">
        <v>925</v>
      </c>
      <c r="F1361" s="8" t="s">
        <v>4353</v>
      </c>
      <c r="G1361" s="8" t="s">
        <v>4365</v>
      </c>
      <c r="H1361" s="116">
        <v>2460</v>
      </c>
      <c r="I1361" s="8">
        <v>2512</v>
      </c>
      <c r="J1361" s="8">
        <v>52</v>
      </c>
      <c r="K1361" s="8" t="s">
        <v>4354</v>
      </c>
      <c r="L1361" s="8">
        <v>21940504</v>
      </c>
      <c r="M1361" s="38">
        <v>45432</v>
      </c>
      <c r="N1361" s="8" t="s">
        <v>197</v>
      </c>
      <c r="O1361" s="8" t="s">
        <v>43</v>
      </c>
      <c r="P1361" s="8" t="s">
        <v>43</v>
      </c>
      <c r="Q1361" s="8">
        <v>69588.53</v>
      </c>
      <c r="R1361" s="8">
        <v>100775</v>
      </c>
      <c r="S1361" s="8">
        <v>31186.47</v>
      </c>
      <c r="T1361" s="8">
        <v>24039.97</v>
      </c>
      <c r="U1361" s="8">
        <v>168</v>
      </c>
      <c r="V1361" s="8" t="s">
        <v>63</v>
      </c>
      <c r="W1361" s="8" t="s">
        <v>63</v>
      </c>
      <c r="X1361" s="8" t="s">
        <v>277</v>
      </c>
      <c r="Z1361" s="8" t="s">
        <v>4364</v>
      </c>
      <c r="AA1361" s="8">
        <v>0.04</v>
      </c>
      <c r="AB1361" s="8" t="s">
        <v>552</v>
      </c>
      <c r="AC1361" s="8">
        <v>1.7000000000000001E-2</v>
      </c>
      <c r="AD1361" s="8">
        <v>4031</v>
      </c>
      <c r="AE1361" s="8">
        <v>599.85119047619048</v>
      </c>
      <c r="AF1361" s="8">
        <v>1713.1750000000002</v>
      </c>
      <c r="AG1361" s="8">
        <v>2313.0261904761905</v>
      </c>
      <c r="AH1361" s="8">
        <v>0.03</v>
      </c>
      <c r="AI1361" s="8">
        <v>935.59410000000003</v>
      </c>
    </row>
    <row r="1362" spans="1:35" x14ac:dyDescent="0.25">
      <c r="A1362" s="8" t="s">
        <v>2128</v>
      </c>
      <c r="B1362" s="8" t="s">
        <v>24</v>
      </c>
      <c r="C1362" s="8" t="s">
        <v>24</v>
      </c>
      <c r="D1362" s="8" t="s">
        <v>420</v>
      </c>
      <c r="E1362" s="8" t="s">
        <v>405</v>
      </c>
      <c r="F1362" s="8" t="s">
        <v>4004</v>
      </c>
      <c r="G1362" s="8" t="s">
        <v>4366</v>
      </c>
      <c r="H1362" s="116">
        <v>0</v>
      </c>
      <c r="I1362" s="8">
        <v>28491</v>
      </c>
      <c r="J1362" s="8">
        <v>28491</v>
      </c>
      <c r="K1362" s="8" t="s">
        <v>3966</v>
      </c>
      <c r="L1362" s="8">
        <v>24560656</v>
      </c>
      <c r="M1362" s="38">
        <v>45432</v>
      </c>
      <c r="N1362" s="8" t="s">
        <v>197</v>
      </c>
      <c r="O1362" s="8" t="s">
        <v>43</v>
      </c>
      <c r="P1362" s="8" t="s">
        <v>43</v>
      </c>
      <c r="Q1362" s="8">
        <v>0</v>
      </c>
      <c r="R1362" s="8">
        <v>1241329</v>
      </c>
      <c r="S1362" s="8">
        <v>1241329</v>
      </c>
      <c r="T1362" s="8">
        <v>136913.26</v>
      </c>
      <c r="U1362" s="8">
        <v>168</v>
      </c>
      <c r="V1362" s="8" t="s">
        <v>64</v>
      </c>
      <c r="W1362" s="8" t="s">
        <v>64</v>
      </c>
      <c r="X1362" s="8" t="s">
        <v>276</v>
      </c>
      <c r="Y1362" s="8" t="s">
        <v>115</v>
      </c>
      <c r="Z1362" s="8" t="s">
        <v>4005</v>
      </c>
      <c r="AA1362" s="8">
        <v>0.04</v>
      </c>
      <c r="AB1362" s="8" t="s">
        <v>552</v>
      </c>
      <c r="AC1362" s="8">
        <v>1.7000000000000001E-2</v>
      </c>
      <c r="AD1362" s="8">
        <v>49653.16</v>
      </c>
      <c r="AE1362" s="8">
        <v>7388.8630952380954</v>
      </c>
      <c r="AF1362" s="8">
        <v>21102.593000000001</v>
      </c>
      <c r="AG1362" s="8">
        <v>28491.456095238096</v>
      </c>
      <c r="AH1362" s="8">
        <v>0.03</v>
      </c>
      <c r="AI1362" s="8">
        <v>37239.869999999995</v>
      </c>
    </row>
    <row r="1363" spans="1:35" x14ac:dyDescent="0.25">
      <c r="A1363" s="8" t="s">
        <v>2128</v>
      </c>
      <c r="B1363" s="8" t="s">
        <v>44</v>
      </c>
      <c r="C1363" s="8" t="s">
        <v>37</v>
      </c>
      <c r="D1363" s="8" t="s">
        <v>99</v>
      </c>
      <c r="E1363" s="8" t="s">
        <v>459</v>
      </c>
      <c r="F1363" s="8" t="s">
        <v>437</v>
      </c>
      <c r="G1363" s="8" t="s">
        <v>649</v>
      </c>
      <c r="H1363" s="116">
        <v>0</v>
      </c>
      <c r="I1363" s="8">
        <v>2495</v>
      </c>
      <c r="J1363" s="8">
        <v>2495</v>
      </c>
      <c r="K1363" s="8" t="s">
        <v>4355</v>
      </c>
      <c r="L1363" s="8">
        <v>22705382</v>
      </c>
      <c r="M1363" s="38">
        <v>45432</v>
      </c>
      <c r="N1363" s="8" t="s">
        <v>197</v>
      </c>
      <c r="O1363" s="8" t="s">
        <v>173</v>
      </c>
      <c r="P1363" s="8" t="s">
        <v>354</v>
      </c>
      <c r="Q1363" s="8">
        <v>0</v>
      </c>
      <c r="R1363" s="8">
        <v>100000</v>
      </c>
      <c r="S1363" s="8">
        <v>100000</v>
      </c>
      <c r="T1363" s="8">
        <v>92500</v>
      </c>
      <c r="U1363" s="8">
        <v>168</v>
      </c>
      <c r="V1363" s="8" t="s">
        <v>62</v>
      </c>
      <c r="W1363" s="8" t="s">
        <v>62</v>
      </c>
      <c r="X1363" s="8" t="s">
        <v>276</v>
      </c>
      <c r="Z1363" s="8" t="s">
        <v>4367</v>
      </c>
      <c r="AA1363" s="8">
        <v>0.04</v>
      </c>
      <c r="AB1363" s="8" t="s">
        <v>552</v>
      </c>
      <c r="AC1363" s="8">
        <v>1.7000000000000001E-2</v>
      </c>
      <c r="AD1363" s="8">
        <v>4000</v>
      </c>
      <c r="AE1363" s="8">
        <v>595.23809523809518</v>
      </c>
      <c r="AF1363" s="8">
        <v>1700.0000000000002</v>
      </c>
      <c r="AG1363" s="8">
        <v>2295.2380952380954</v>
      </c>
      <c r="AH1363" s="8">
        <v>0.03</v>
      </c>
      <c r="AI1363" s="8">
        <v>3000</v>
      </c>
    </row>
    <row r="1364" spans="1:35" x14ac:dyDescent="0.25">
      <c r="A1364" s="8" t="s">
        <v>2128</v>
      </c>
      <c r="B1364" s="8" t="s">
        <v>49</v>
      </c>
      <c r="C1364" s="8" t="s">
        <v>49</v>
      </c>
      <c r="D1364" s="8" t="s">
        <v>133</v>
      </c>
      <c r="E1364" s="8" t="s">
        <v>612</v>
      </c>
      <c r="F1364" s="8" t="s">
        <v>2987</v>
      </c>
      <c r="G1364" s="8" t="s">
        <v>891</v>
      </c>
      <c r="H1364" s="116">
        <v>0</v>
      </c>
      <c r="I1364" s="8">
        <v>15911</v>
      </c>
      <c r="J1364" s="8">
        <v>15911</v>
      </c>
      <c r="K1364" s="8" t="s">
        <v>4356</v>
      </c>
      <c r="L1364" s="8">
        <v>25983607</v>
      </c>
      <c r="M1364" s="38">
        <v>45432</v>
      </c>
      <c r="N1364" s="8" t="s">
        <v>197</v>
      </c>
      <c r="O1364" s="8" t="s">
        <v>173</v>
      </c>
      <c r="P1364" s="8" t="s">
        <v>479</v>
      </c>
      <c r="Q1364" s="8">
        <v>0</v>
      </c>
      <c r="R1364" s="8">
        <v>583098</v>
      </c>
      <c r="S1364" s="8">
        <v>583098</v>
      </c>
      <c r="T1364" s="8">
        <v>174322</v>
      </c>
      <c r="U1364" s="8">
        <v>144</v>
      </c>
      <c r="V1364" s="8" t="s">
        <v>64</v>
      </c>
      <c r="W1364" s="8" t="s">
        <v>64</v>
      </c>
      <c r="X1364" s="8" t="s">
        <v>276</v>
      </c>
      <c r="Y1364" s="8" t="s">
        <v>115</v>
      </c>
      <c r="Z1364" s="8" t="s">
        <v>4134</v>
      </c>
      <c r="AA1364" s="8">
        <v>0.03</v>
      </c>
      <c r="AB1364" s="8" t="s">
        <v>552</v>
      </c>
      <c r="AC1364" s="8">
        <v>0.02</v>
      </c>
      <c r="AD1364" s="8">
        <v>17492.939999999999</v>
      </c>
      <c r="AE1364" s="8">
        <v>4049.2916666666665</v>
      </c>
      <c r="AF1364" s="8">
        <v>11661.960000000001</v>
      </c>
      <c r="AG1364" s="8">
        <v>15711.251666666667</v>
      </c>
      <c r="AH1364" s="8">
        <v>0.06</v>
      </c>
      <c r="AI1364" s="8">
        <v>34985.879999999997</v>
      </c>
    </row>
    <row r="1365" spans="1:35" x14ac:dyDescent="0.25">
      <c r="A1365" s="8" t="s">
        <v>2128</v>
      </c>
      <c r="B1365" s="8" t="s">
        <v>45</v>
      </c>
      <c r="C1365" s="8" t="s">
        <v>184</v>
      </c>
      <c r="D1365" s="180" t="s">
        <v>101</v>
      </c>
      <c r="E1365" s="8" t="s">
        <v>212</v>
      </c>
      <c r="F1365" s="8" t="s">
        <v>832</v>
      </c>
      <c r="G1365" s="8" t="s">
        <v>627</v>
      </c>
      <c r="H1365" s="116">
        <v>0</v>
      </c>
      <c r="I1365" s="8">
        <v>9731</v>
      </c>
      <c r="J1365" s="8">
        <v>9731</v>
      </c>
      <c r="K1365" s="8" t="s">
        <v>4357</v>
      </c>
      <c r="L1365" s="8">
        <v>33805991</v>
      </c>
      <c r="M1365" s="38">
        <v>45432</v>
      </c>
      <c r="N1365" s="8" t="s">
        <v>197</v>
      </c>
      <c r="O1365" s="8" t="s">
        <v>173</v>
      </c>
      <c r="P1365" s="8" t="s">
        <v>352</v>
      </c>
      <c r="Q1365" s="8">
        <v>0</v>
      </c>
      <c r="R1365" s="8">
        <v>415257</v>
      </c>
      <c r="S1365" s="8">
        <v>415257</v>
      </c>
      <c r="T1365" s="8">
        <v>29010</v>
      </c>
      <c r="U1365" s="8">
        <v>168</v>
      </c>
      <c r="V1365" s="8" t="s">
        <v>64</v>
      </c>
      <c r="W1365" s="8" t="s">
        <v>64</v>
      </c>
      <c r="X1365" s="8" t="s">
        <v>276</v>
      </c>
      <c r="Y1365" s="8" t="s">
        <v>4129</v>
      </c>
      <c r="Z1365" s="8" t="s">
        <v>4130</v>
      </c>
      <c r="AA1365" s="8">
        <v>0.04</v>
      </c>
      <c r="AB1365" s="8" t="s">
        <v>552</v>
      </c>
      <c r="AC1365" s="8">
        <v>1.7000000000000001E-2</v>
      </c>
      <c r="AD1365" s="8">
        <v>16610.28</v>
      </c>
      <c r="AE1365" s="8">
        <v>2471.7678571428573</v>
      </c>
      <c r="AF1365" s="8">
        <v>7059.3690000000006</v>
      </c>
      <c r="AG1365" s="8">
        <v>9531.1368571428575</v>
      </c>
      <c r="AH1365" s="8">
        <v>0.03</v>
      </c>
      <c r="AI1365" s="8">
        <v>12457.71</v>
      </c>
    </row>
    <row r="1366" spans="1:35" x14ac:dyDescent="0.25">
      <c r="A1366" s="8" t="s">
        <v>2128</v>
      </c>
      <c r="B1366" s="8" t="s">
        <v>37</v>
      </c>
      <c r="C1366" s="8" t="s">
        <v>37</v>
      </c>
      <c r="D1366" s="8" t="s">
        <v>99</v>
      </c>
      <c r="E1366" s="8" t="s">
        <v>438</v>
      </c>
      <c r="F1366" s="8" t="s">
        <v>1378</v>
      </c>
      <c r="G1366" s="8" t="s">
        <v>1391</v>
      </c>
      <c r="H1366" s="116">
        <v>0</v>
      </c>
      <c r="I1366" s="8">
        <v>815</v>
      </c>
      <c r="J1366" s="8">
        <v>815</v>
      </c>
      <c r="K1366" s="8" t="s">
        <v>4358</v>
      </c>
      <c r="L1366" s="8">
        <v>23999001</v>
      </c>
      <c r="M1366" s="38">
        <v>45432</v>
      </c>
      <c r="N1366" s="8" t="s">
        <v>197</v>
      </c>
      <c r="O1366" s="8" t="s">
        <v>43</v>
      </c>
      <c r="P1366" s="8" t="s">
        <v>43</v>
      </c>
      <c r="Q1366" s="8">
        <v>0</v>
      </c>
      <c r="R1366" s="8">
        <v>16500</v>
      </c>
      <c r="S1366" s="8">
        <v>16500</v>
      </c>
      <c r="T1366" s="8">
        <v>16500</v>
      </c>
      <c r="U1366" s="8">
        <v>108</v>
      </c>
      <c r="V1366" s="8" t="s">
        <v>62</v>
      </c>
      <c r="W1366" s="8" t="s">
        <v>62</v>
      </c>
      <c r="X1366" s="8" t="s">
        <v>276</v>
      </c>
      <c r="Z1366" s="8" t="s">
        <v>4368</v>
      </c>
      <c r="AA1366" s="8">
        <v>0.03</v>
      </c>
      <c r="AB1366" s="8" t="s">
        <v>552</v>
      </c>
      <c r="AC1366" s="8">
        <v>2.4E-2</v>
      </c>
      <c r="AD1366" s="8">
        <v>495</v>
      </c>
      <c r="AE1366" s="8">
        <v>152.77777777777777</v>
      </c>
      <c r="AF1366" s="8">
        <v>396</v>
      </c>
      <c r="AG1366" s="8">
        <v>548.77777777777783</v>
      </c>
      <c r="AH1366" s="8">
        <v>0.06</v>
      </c>
      <c r="AI1366" s="8">
        <v>990</v>
      </c>
    </row>
    <row r="1367" spans="1:35" x14ac:dyDescent="0.25">
      <c r="A1367" s="8" t="s">
        <v>2128</v>
      </c>
      <c r="B1367" s="8" t="s">
        <v>49</v>
      </c>
      <c r="C1367" s="8" t="s">
        <v>49</v>
      </c>
      <c r="D1367" s="8" t="s">
        <v>133</v>
      </c>
      <c r="E1367" s="8" t="s">
        <v>189</v>
      </c>
      <c r="F1367" s="8" t="s">
        <v>721</v>
      </c>
      <c r="G1367" s="8" t="s">
        <v>631</v>
      </c>
      <c r="H1367" s="116">
        <v>3516</v>
      </c>
      <c r="I1367" s="8">
        <v>3964</v>
      </c>
      <c r="J1367" s="8">
        <v>448</v>
      </c>
      <c r="K1367" s="8" t="s">
        <v>4359</v>
      </c>
      <c r="L1367" s="8">
        <v>27844935</v>
      </c>
      <c r="M1367" s="38">
        <v>45432</v>
      </c>
      <c r="N1367" s="8" t="s">
        <v>197</v>
      </c>
      <c r="O1367" s="8" t="s">
        <v>43</v>
      </c>
      <c r="P1367" s="8" t="s">
        <v>43</v>
      </c>
      <c r="Q1367" s="8">
        <v>144147</v>
      </c>
      <c r="R1367" s="8">
        <v>158300</v>
      </c>
      <c r="S1367" s="8">
        <v>14153</v>
      </c>
      <c r="T1367" s="8">
        <v>14157</v>
      </c>
      <c r="U1367" s="8">
        <v>168</v>
      </c>
      <c r="V1367" s="8" t="s">
        <v>63</v>
      </c>
      <c r="W1367" s="8" t="s">
        <v>63</v>
      </c>
      <c r="X1367" s="8" t="s">
        <v>277</v>
      </c>
      <c r="Z1367" s="8" t="s">
        <v>4369</v>
      </c>
      <c r="AA1367" s="8">
        <v>0.04</v>
      </c>
      <c r="AB1367" s="8" t="s">
        <v>552</v>
      </c>
      <c r="AC1367" s="8">
        <v>1.7000000000000001E-2</v>
      </c>
      <c r="AD1367" s="8">
        <v>6332</v>
      </c>
      <c r="AE1367" s="8">
        <v>942.26190476190482</v>
      </c>
      <c r="AF1367" s="8">
        <v>2691.1000000000004</v>
      </c>
      <c r="AG1367" s="8">
        <v>3633.361904761905</v>
      </c>
      <c r="AH1367" s="8">
        <v>0.03</v>
      </c>
      <c r="AI1367" s="8">
        <v>424.59</v>
      </c>
    </row>
    <row r="1368" spans="1:35" x14ac:dyDescent="0.25">
      <c r="A1368" s="8" t="s">
        <v>2128</v>
      </c>
      <c r="B1368" s="8" t="s">
        <v>29</v>
      </c>
      <c r="C1368" s="8" t="s">
        <v>29</v>
      </c>
      <c r="D1368" s="8" t="s">
        <v>168</v>
      </c>
      <c r="E1368" s="8" t="s">
        <v>454</v>
      </c>
      <c r="F1368" s="8" t="s">
        <v>3098</v>
      </c>
      <c r="G1368" s="8" t="s">
        <v>3103</v>
      </c>
      <c r="H1368" s="116">
        <v>0</v>
      </c>
      <c r="I1368" s="8">
        <v>20956</v>
      </c>
      <c r="J1368" s="8">
        <v>20956</v>
      </c>
      <c r="K1368" s="8" t="s">
        <v>4191</v>
      </c>
      <c r="L1368" s="8">
        <v>24717941</v>
      </c>
      <c r="M1368" s="38">
        <v>45432</v>
      </c>
      <c r="N1368" s="8" t="s">
        <v>197</v>
      </c>
      <c r="O1368" s="8" t="s">
        <v>43</v>
      </c>
      <c r="P1368" s="8" t="s">
        <v>43</v>
      </c>
      <c r="Q1368" s="8">
        <v>0</v>
      </c>
      <c r="R1368" s="8">
        <v>904322</v>
      </c>
      <c r="S1368" s="8">
        <v>904322</v>
      </c>
      <c r="T1368" s="8">
        <v>92652</v>
      </c>
      <c r="U1368" s="8">
        <v>168</v>
      </c>
      <c r="V1368" s="8" t="s">
        <v>64</v>
      </c>
      <c r="W1368" s="8" t="s">
        <v>64</v>
      </c>
      <c r="X1368" s="8" t="s">
        <v>276</v>
      </c>
      <c r="Y1368" s="8" t="s">
        <v>665</v>
      </c>
      <c r="Z1368" s="8" t="s">
        <v>4217</v>
      </c>
      <c r="AA1368" s="8">
        <v>0.04</v>
      </c>
      <c r="AB1368" s="8" t="s">
        <v>552</v>
      </c>
      <c r="AC1368" s="8">
        <v>1.7000000000000001E-2</v>
      </c>
      <c r="AD1368" s="8">
        <v>36172.879999999997</v>
      </c>
      <c r="AE1368" s="8">
        <v>5382.8690476190477</v>
      </c>
      <c r="AF1368" s="8">
        <v>15373.474000000002</v>
      </c>
      <c r="AG1368" s="8">
        <v>20756.343047619048</v>
      </c>
      <c r="AH1368" s="8">
        <v>0.03</v>
      </c>
      <c r="AI1368" s="8">
        <v>27129.66</v>
      </c>
    </row>
    <row r="1369" spans="1:35" x14ac:dyDescent="0.25">
      <c r="A1369" s="8" t="s">
        <v>2128</v>
      </c>
      <c r="B1369" s="8" t="s">
        <v>29</v>
      </c>
      <c r="C1369" s="8" t="s">
        <v>29</v>
      </c>
      <c r="D1369" s="8" t="s">
        <v>168</v>
      </c>
      <c r="E1369" s="8" t="s">
        <v>455</v>
      </c>
      <c r="F1369" s="8" t="s">
        <v>695</v>
      </c>
      <c r="G1369" s="8" t="s">
        <v>623</v>
      </c>
      <c r="H1369" s="116">
        <v>0</v>
      </c>
      <c r="I1369" s="8">
        <v>6180</v>
      </c>
      <c r="J1369" s="8">
        <v>6180</v>
      </c>
      <c r="K1369" s="8" t="s">
        <v>4360</v>
      </c>
      <c r="L1369" s="8">
        <v>30173559</v>
      </c>
      <c r="M1369" s="38">
        <v>45432</v>
      </c>
      <c r="N1369" s="8" t="s">
        <v>197</v>
      </c>
      <c r="O1369" s="8" t="s">
        <v>148</v>
      </c>
      <c r="P1369" s="8" t="s">
        <v>264</v>
      </c>
      <c r="Q1369" s="8">
        <v>0</v>
      </c>
      <c r="R1369" s="8">
        <v>260543</v>
      </c>
      <c r="S1369" s="8">
        <v>260543</v>
      </c>
      <c r="T1369" s="8">
        <v>101776</v>
      </c>
      <c r="U1369" s="8">
        <v>168</v>
      </c>
      <c r="V1369" s="8" t="s">
        <v>64</v>
      </c>
      <c r="W1369" s="8" t="s">
        <v>64</v>
      </c>
      <c r="X1369" s="8" t="s">
        <v>276</v>
      </c>
      <c r="Y1369" s="8" t="s">
        <v>115</v>
      </c>
      <c r="Z1369" s="8" t="s">
        <v>3929</v>
      </c>
      <c r="AA1369" s="8">
        <v>0.04</v>
      </c>
      <c r="AB1369" s="8" t="s">
        <v>552</v>
      </c>
      <c r="AC1369" s="8">
        <v>1.7000000000000001E-2</v>
      </c>
      <c r="AD1369" s="8">
        <v>10421.719999999999</v>
      </c>
      <c r="AE1369" s="8">
        <v>1550.8511904761904</v>
      </c>
      <c r="AF1369" s="8">
        <v>4429.2310000000007</v>
      </c>
      <c r="AG1369" s="8">
        <v>5980.0821904761906</v>
      </c>
      <c r="AH1369" s="8">
        <v>0.03</v>
      </c>
      <c r="AI1369" s="8">
        <v>7816.29</v>
      </c>
    </row>
    <row r="1370" spans="1:35" x14ac:dyDescent="0.25">
      <c r="A1370" s="8" t="s">
        <v>2128</v>
      </c>
      <c r="B1370" s="8" t="s">
        <v>29</v>
      </c>
      <c r="C1370" s="8" t="s">
        <v>29</v>
      </c>
      <c r="D1370" s="8" t="s">
        <v>168</v>
      </c>
      <c r="E1370" s="8" t="s">
        <v>2081</v>
      </c>
      <c r="F1370" s="8" t="s">
        <v>2366</v>
      </c>
      <c r="G1370" s="8" t="s">
        <v>2377</v>
      </c>
      <c r="H1370" s="116">
        <v>0</v>
      </c>
      <c r="I1370" s="8">
        <v>28637</v>
      </c>
      <c r="J1370" s="8">
        <v>28637</v>
      </c>
      <c r="K1370" s="8" t="s">
        <v>4361</v>
      </c>
      <c r="L1370" s="8">
        <v>28459847</v>
      </c>
      <c r="M1370" s="38">
        <v>45432</v>
      </c>
      <c r="N1370" s="8" t="s">
        <v>197</v>
      </c>
      <c r="O1370" s="8" t="s">
        <v>21</v>
      </c>
      <c r="P1370" s="8" t="s">
        <v>21</v>
      </c>
      <c r="Q1370" s="8">
        <v>0</v>
      </c>
      <c r="R1370" s="8">
        <v>1238976</v>
      </c>
      <c r="S1370" s="8">
        <v>1238976</v>
      </c>
      <c r="T1370" s="8">
        <v>84712</v>
      </c>
      <c r="U1370" s="8">
        <v>168</v>
      </c>
      <c r="V1370" s="8" t="s">
        <v>64</v>
      </c>
      <c r="W1370" s="8" t="s">
        <v>64</v>
      </c>
      <c r="X1370" s="8" t="s">
        <v>276</v>
      </c>
      <c r="Y1370" s="8" t="s">
        <v>4362</v>
      </c>
      <c r="Z1370" s="8" t="s">
        <v>4076</v>
      </c>
      <c r="AA1370" s="8">
        <v>0.04</v>
      </c>
      <c r="AB1370" s="8" t="s">
        <v>552</v>
      </c>
      <c r="AC1370" s="8">
        <v>1.7000000000000001E-2</v>
      </c>
      <c r="AD1370" s="8">
        <v>49559.040000000001</v>
      </c>
      <c r="AE1370" s="8">
        <v>7374.8571428571431</v>
      </c>
      <c r="AF1370" s="8">
        <v>21062.592000000001</v>
      </c>
      <c r="AG1370" s="8">
        <v>28437.449142857142</v>
      </c>
      <c r="AH1370" s="8">
        <v>0.03</v>
      </c>
      <c r="AI1370" s="8">
        <v>37169.279999999999</v>
      </c>
    </row>
    <row r="1371" spans="1:35" x14ac:dyDescent="0.25">
      <c r="A1371" s="8" t="s">
        <v>2128</v>
      </c>
      <c r="B1371" s="8" t="s">
        <v>49</v>
      </c>
      <c r="C1371" s="8" t="s">
        <v>49</v>
      </c>
      <c r="D1371" s="8" t="s">
        <v>133</v>
      </c>
      <c r="E1371" s="8" t="s">
        <v>189</v>
      </c>
      <c r="F1371" s="8" t="s">
        <v>582</v>
      </c>
      <c r="G1371" s="8" t="s">
        <v>583</v>
      </c>
      <c r="H1371" s="116">
        <v>2083</v>
      </c>
      <c r="I1371" s="8">
        <v>2228</v>
      </c>
      <c r="J1371" s="8">
        <v>145</v>
      </c>
      <c r="K1371" s="8" t="s">
        <v>4363</v>
      </c>
      <c r="L1371" s="8">
        <v>28506645</v>
      </c>
      <c r="M1371" s="38">
        <v>45432</v>
      </c>
      <c r="N1371" s="8" t="s">
        <v>197</v>
      </c>
      <c r="O1371" s="8" t="s">
        <v>174</v>
      </c>
      <c r="P1371" s="8" t="s">
        <v>174</v>
      </c>
      <c r="Q1371" s="8">
        <v>64904</v>
      </c>
      <c r="R1371" s="8">
        <v>84300</v>
      </c>
      <c r="S1371" s="8">
        <v>19396</v>
      </c>
      <c r="T1371" s="8">
        <v>19573</v>
      </c>
      <c r="U1371" s="8">
        <v>168</v>
      </c>
      <c r="V1371" s="8" t="s">
        <v>63</v>
      </c>
      <c r="W1371" s="8" t="s">
        <v>63</v>
      </c>
      <c r="X1371" s="8" t="s">
        <v>277</v>
      </c>
      <c r="Z1371" s="8" t="s">
        <v>4370</v>
      </c>
      <c r="AA1371" s="8">
        <v>0.04</v>
      </c>
      <c r="AB1371" s="8" t="s">
        <v>552</v>
      </c>
      <c r="AC1371" s="8">
        <v>1.7000000000000001E-2</v>
      </c>
      <c r="AD1371" s="8">
        <v>3372</v>
      </c>
      <c r="AE1371" s="8">
        <v>501.78571428571428</v>
      </c>
      <c r="AF1371" s="8">
        <v>1433.1000000000001</v>
      </c>
      <c r="AG1371" s="8">
        <v>1934.8857142857144</v>
      </c>
      <c r="AH1371" s="8">
        <v>0.03</v>
      </c>
      <c r="AI1371" s="8">
        <v>581.88</v>
      </c>
    </row>
    <row r="1372" spans="1:35" x14ac:dyDescent="0.25">
      <c r="A1372" s="8" t="s">
        <v>2128</v>
      </c>
      <c r="B1372" s="8" t="s">
        <v>37</v>
      </c>
      <c r="C1372" s="8" t="s">
        <v>37</v>
      </c>
      <c r="D1372" s="8" t="s">
        <v>99</v>
      </c>
      <c r="E1372" s="8" t="s">
        <v>925</v>
      </c>
      <c r="F1372" s="8" t="s">
        <v>1257</v>
      </c>
      <c r="G1372" s="8" t="s">
        <v>4374</v>
      </c>
      <c r="H1372" s="116">
        <v>2130</v>
      </c>
      <c r="I1372" s="8">
        <v>2320</v>
      </c>
      <c r="J1372" s="8">
        <v>190</v>
      </c>
      <c r="K1372" s="8" t="s">
        <v>4371</v>
      </c>
      <c r="L1372" s="8">
        <v>27718310</v>
      </c>
      <c r="M1372" s="38">
        <v>45432</v>
      </c>
      <c r="N1372" s="8" t="s">
        <v>197</v>
      </c>
      <c r="O1372" s="8" t="s">
        <v>148</v>
      </c>
      <c r="P1372" s="8" t="s">
        <v>253</v>
      </c>
      <c r="Q1372" s="8">
        <v>64987</v>
      </c>
      <c r="R1372" s="8">
        <v>88200</v>
      </c>
      <c r="S1372" s="8">
        <v>23213</v>
      </c>
      <c r="T1372" s="8">
        <v>23212</v>
      </c>
      <c r="U1372" s="8">
        <v>168</v>
      </c>
      <c r="V1372" s="8" t="s">
        <v>63</v>
      </c>
      <c r="W1372" s="8" t="s">
        <v>63</v>
      </c>
      <c r="X1372" s="8" t="s">
        <v>277</v>
      </c>
      <c r="Z1372" s="8" t="s">
        <v>4373</v>
      </c>
      <c r="AA1372" s="8">
        <v>0.04</v>
      </c>
      <c r="AB1372" s="8" t="s">
        <v>552</v>
      </c>
      <c r="AC1372" s="8">
        <v>1.7000000000000001E-2</v>
      </c>
      <c r="AD1372" s="8">
        <v>3528</v>
      </c>
      <c r="AE1372" s="8">
        <v>525</v>
      </c>
      <c r="AF1372" s="8">
        <v>1499.4</v>
      </c>
      <c r="AG1372" s="8">
        <v>2024.4</v>
      </c>
      <c r="AH1372" s="8">
        <v>0.03</v>
      </c>
      <c r="AI1372" s="8">
        <v>696.39</v>
      </c>
    </row>
    <row r="1373" spans="1:35" x14ac:dyDescent="0.25">
      <c r="A1373" s="8" t="s">
        <v>2128</v>
      </c>
      <c r="B1373" s="8" t="s">
        <v>49</v>
      </c>
      <c r="C1373" s="8" t="s">
        <v>49</v>
      </c>
      <c r="D1373" s="8" t="s">
        <v>133</v>
      </c>
      <c r="E1373" s="8" t="s">
        <v>189</v>
      </c>
      <c r="F1373" s="8" t="s">
        <v>2839</v>
      </c>
      <c r="G1373" s="8" t="s">
        <v>3865</v>
      </c>
      <c r="H1373" s="116">
        <v>0</v>
      </c>
      <c r="I1373" s="8">
        <v>2894</v>
      </c>
      <c r="J1373" s="8">
        <v>2894</v>
      </c>
      <c r="K1373" s="8" t="s">
        <v>4372</v>
      </c>
      <c r="L1373" s="8">
        <v>30821045</v>
      </c>
      <c r="M1373" s="38">
        <v>45432</v>
      </c>
      <c r="N1373" s="8" t="s">
        <v>197</v>
      </c>
      <c r="O1373" s="8" t="s">
        <v>21</v>
      </c>
      <c r="P1373" s="8" t="s">
        <v>21</v>
      </c>
      <c r="Q1373" s="8">
        <v>0</v>
      </c>
      <c r="R1373" s="8">
        <v>100000</v>
      </c>
      <c r="S1373" s="8">
        <v>100000</v>
      </c>
      <c r="T1373" s="8">
        <v>91900</v>
      </c>
      <c r="U1373" s="8">
        <v>144</v>
      </c>
      <c r="V1373" s="8" t="s">
        <v>62</v>
      </c>
      <c r="W1373" s="8" t="s">
        <v>62</v>
      </c>
      <c r="X1373" s="8" t="s">
        <v>276</v>
      </c>
      <c r="Z1373" s="8" t="s">
        <v>4375</v>
      </c>
      <c r="AA1373" s="8">
        <v>0.03</v>
      </c>
      <c r="AB1373" s="8" t="s">
        <v>552</v>
      </c>
      <c r="AC1373" s="8">
        <v>0.02</v>
      </c>
      <c r="AD1373" s="8">
        <v>3000</v>
      </c>
      <c r="AE1373" s="8">
        <v>694.44444444444446</v>
      </c>
      <c r="AF1373" s="8">
        <v>2000</v>
      </c>
      <c r="AG1373" s="8">
        <v>2694.4444444444443</v>
      </c>
      <c r="AH1373" s="8">
        <v>0.06</v>
      </c>
      <c r="AI1373" s="8">
        <v>6000</v>
      </c>
    </row>
    <row r="1374" spans="1:35" x14ac:dyDescent="0.25">
      <c r="A1374" s="8" t="s">
        <v>2128</v>
      </c>
      <c r="B1374" s="8" t="s">
        <v>49</v>
      </c>
      <c r="C1374" s="8" t="s">
        <v>49</v>
      </c>
      <c r="D1374" s="8" t="s">
        <v>133</v>
      </c>
      <c r="E1374" s="8" t="s">
        <v>189</v>
      </c>
      <c r="F1374" s="8" t="s">
        <v>966</v>
      </c>
      <c r="G1374" s="8" t="s">
        <v>967</v>
      </c>
      <c r="H1374" s="116">
        <v>0</v>
      </c>
      <c r="I1374" s="8">
        <v>4472</v>
      </c>
      <c r="J1374" s="8">
        <v>4472</v>
      </c>
      <c r="K1374" s="8" t="s">
        <v>4190</v>
      </c>
      <c r="L1374" s="8">
        <v>21761023</v>
      </c>
      <c r="M1374" s="38">
        <v>45432</v>
      </c>
      <c r="N1374" s="8" t="s">
        <v>197</v>
      </c>
      <c r="O1374" s="8" t="s">
        <v>148</v>
      </c>
      <c r="P1374" s="8" t="s">
        <v>1255</v>
      </c>
      <c r="Q1374" s="8">
        <v>0</v>
      </c>
      <c r="R1374" s="8">
        <v>174010</v>
      </c>
      <c r="S1374" s="8">
        <v>174010</v>
      </c>
      <c r="T1374" s="8">
        <v>7000</v>
      </c>
      <c r="U1374" s="8">
        <v>156</v>
      </c>
      <c r="V1374" s="8" t="s">
        <v>64</v>
      </c>
      <c r="W1374" s="8" t="s">
        <v>64</v>
      </c>
      <c r="X1374" s="8" t="s">
        <v>276</v>
      </c>
      <c r="Y1374" s="8" t="s">
        <v>115</v>
      </c>
      <c r="Z1374" s="8" t="s">
        <v>4214</v>
      </c>
      <c r="AA1374" s="8">
        <v>0.04</v>
      </c>
      <c r="AB1374" s="8" t="s">
        <v>552</v>
      </c>
      <c r="AC1374" s="8">
        <v>1.7999999999999999E-2</v>
      </c>
      <c r="AD1374" s="8">
        <v>6960.4000000000005</v>
      </c>
      <c r="AE1374" s="8">
        <v>1115.448717948718</v>
      </c>
      <c r="AF1374" s="8">
        <v>3132.18</v>
      </c>
      <c r="AG1374" s="8">
        <v>4247.6287179487181</v>
      </c>
      <c r="AH1374" s="8">
        <v>0.03</v>
      </c>
      <c r="AI1374" s="8">
        <v>5220.3</v>
      </c>
    </row>
    <row r="1375" spans="1:35" x14ac:dyDescent="0.25">
      <c r="A1375" s="8" t="s">
        <v>2128</v>
      </c>
      <c r="B1375" s="8" t="s">
        <v>39</v>
      </c>
      <c r="C1375" s="8" t="s">
        <v>39</v>
      </c>
      <c r="D1375" s="8" t="s">
        <v>167</v>
      </c>
      <c r="E1375" s="8" t="s">
        <v>4113</v>
      </c>
      <c r="F1375" s="8" t="s">
        <v>3792</v>
      </c>
      <c r="G1375" s="8" t="s">
        <v>3796</v>
      </c>
      <c r="H1375" s="116">
        <v>0</v>
      </c>
      <c r="I1375" s="8">
        <v>4872</v>
      </c>
      <c r="J1375" s="8">
        <v>4872</v>
      </c>
      <c r="K1375" s="8" t="s">
        <v>3794</v>
      </c>
      <c r="L1375" s="8">
        <v>7008170</v>
      </c>
      <c r="M1375" s="38">
        <v>45411</v>
      </c>
      <c r="N1375" s="8" t="s">
        <v>196</v>
      </c>
      <c r="O1375" s="8" t="s">
        <v>148</v>
      </c>
      <c r="P1375" s="8" t="s">
        <v>273</v>
      </c>
      <c r="Q1375" s="8">
        <v>0</v>
      </c>
      <c r="R1375" s="8">
        <v>90425</v>
      </c>
      <c r="S1375" s="8">
        <v>90425</v>
      </c>
      <c r="T1375" s="8">
        <v>84803</v>
      </c>
      <c r="U1375" s="8">
        <v>60</v>
      </c>
      <c r="V1375" s="8" t="s">
        <v>62</v>
      </c>
      <c r="W1375" s="8" t="s">
        <v>62</v>
      </c>
      <c r="X1375" s="8" t="s">
        <v>276</v>
      </c>
      <c r="Z1375" s="8" t="s">
        <v>3795</v>
      </c>
      <c r="AA1375" s="8">
        <v>0.03</v>
      </c>
      <c r="AB1375" s="8" t="s">
        <v>552</v>
      </c>
      <c r="AC1375" s="8">
        <v>3.5000000000000003E-2</v>
      </c>
      <c r="AD1375" s="8">
        <v>2712.75</v>
      </c>
      <c r="AE1375" s="8">
        <v>1507.0833333333333</v>
      </c>
      <c r="AF1375" s="8">
        <v>3164.8750000000005</v>
      </c>
      <c r="AG1375" s="8">
        <v>4671.9583333333339</v>
      </c>
      <c r="AH1375" s="8">
        <v>0.06</v>
      </c>
      <c r="AI1375" s="8">
        <v>5425.5</v>
      </c>
    </row>
    <row r="1376" spans="1:35" x14ac:dyDescent="0.25">
      <c r="A1376" s="8" t="s">
        <v>2129</v>
      </c>
      <c r="B1376" s="8" t="s">
        <v>39</v>
      </c>
      <c r="C1376" s="8" t="s">
        <v>39</v>
      </c>
      <c r="D1376" s="8" t="s">
        <v>167</v>
      </c>
      <c r="E1376" s="8" t="s">
        <v>451</v>
      </c>
      <c r="F1376" s="8" t="s">
        <v>3285</v>
      </c>
      <c r="G1376" s="8" t="s">
        <v>734</v>
      </c>
      <c r="H1376" s="116">
        <v>0</v>
      </c>
      <c r="I1376" s="8">
        <v>2638</v>
      </c>
      <c r="J1376" s="8">
        <v>2638</v>
      </c>
      <c r="K1376" s="8" t="s">
        <v>3271</v>
      </c>
      <c r="L1376" s="8">
        <v>27210713</v>
      </c>
      <c r="M1376" s="38">
        <v>45433</v>
      </c>
      <c r="N1376" s="8" t="s">
        <v>195</v>
      </c>
      <c r="O1376" s="8" t="s">
        <v>43</v>
      </c>
      <c r="P1376" s="8" t="s">
        <v>43</v>
      </c>
      <c r="Q1376" s="8">
        <v>0</v>
      </c>
      <c r="R1376" s="8">
        <v>106221</v>
      </c>
      <c r="S1376" s="8">
        <v>106221</v>
      </c>
      <c r="T1376" s="8">
        <v>7658</v>
      </c>
      <c r="U1376" s="8">
        <v>168</v>
      </c>
      <c r="V1376" s="8" t="s">
        <v>64</v>
      </c>
      <c r="W1376" s="8" t="s">
        <v>64</v>
      </c>
      <c r="X1376" s="8" t="s">
        <v>276</v>
      </c>
      <c r="Y1376" s="8" t="s">
        <v>115</v>
      </c>
      <c r="Z1376" s="8" t="s">
        <v>3286</v>
      </c>
      <c r="AA1376" s="8">
        <v>0.04</v>
      </c>
      <c r="AB1376" s="8" t="s">
        <v>552</v>
      </c>
      <c r="AC1376" s="8">
        <v>1.7000000000000001E-2</v>
      </c>
      <c r="AD1376" s="8">
        <v>4248.84</v>
      </c>
      <c r="AE1376" s="8">
        <v>632.26785714285711</v>
      </c>
      <c r="AF1376" s="8">
        <v>1805.7570000000001</v>
      </c>
      <c r="AG1376" s="8">
        <v>2438.0248571428574</v>
      </c>
      <c r="AH1376" s="8">
        <v>0.03</v>
      </c>
      <c r="AI1376" s="8">
        <v>3186.63</v>
      </c>
    </row>
    <row r="1377" spans="1:35" x14ac:dyDescent="0.25">
      <c r="A1377" s="8" t="s">
        <v>2129</v>
      </c>
      <c r="B1377" s="8" t="s">
        <v>29</v>
      </c>
      <c r="C1377" s="8" t="s">
        <v>29</v>
      </c>
      <c r="D1377" s="8" t="s">
        <v>168</v>
      </c>
      <c r="E1377" s="8" t="s">
        <v>455</v>
      </c>
      <c r="F1377" s="8" t="s">
        <v>3395</v>
      </c>
      <c r="G1377" s="8" t="s">
        <v>3637</v>
      </c>
      <c r="H1377" s="116">
        <v>0</v>
      </c>
      <c r="I1377" s="8">
        <v>6520</v>
      </c>
      <c r="J1377" s="8">
        <v>6520</v>
      </c>
      <c r="K1377" s="8" t="s">
        <v>4380</v>
      </c>
      <c r="L1377" s="8">
        <v>30320164</v>
      </c>
      <c r="M1377" s="38">
        <v>45433</v>
      </c>
      <c r="N1377" s="8" t="s">
        <v>195</v>
      </c>
      <c r="O1377" s="8" t="s">
        <v>148</v>
      </c>
      <c r="P1377" s="8" t="s">
        <v>339</v>
      </c>
      <c r="Q1377" s="8">
        <v>0</v>
      </c>
      <c r="R1377" s="8">
        <v>275357</v>
      </c>
      <c r="S1377" s="8">
        <v>275357</v>
      </c>
      <c r="T1377" s="8">
        <v>35371</v>
      </c>
      <c r="U1377" s="8">
        <v>168</v>
      </c>
      <c r="V1377" s="8" t="s">
        <v>64</v>
      </c>
      <c r="W1377" s="8" t="s">
        <v>64</v>
      </c>
      <c r="X1377" s="8" t="s">
        <v>276</v>
      </c>
      <c r="Y1377" s="8" t="s">
        <v>662</v>
      </c>
      <c r="Z1377" s="8" t="s">
        <v>4075</v>
      </c>
      <c r="AA1377" s="8">
        <v>0.04</v>
      </c>
      <c r="AB1377" s="8" t="s">
        <v>552</v>
      </c>
      <c r="AC1377" s="8">
        <v>1.7000000000000001E-2</v>
      </c>
      <c r="AD1377" s="8">
        <v>11014.28</v>
      </c>
      <c r="AE1377" s="8">
        <v>1639.0297619047619</v>
      </c>
      <c r="AF1377" s="8">
        <v>4681.0690000000004</v>
      </c>
      <c r="AG1377" s="8">
        <v>6320.0987619047628</v>
      </c>
      <c r="AH1377" s="8">
        <v>0.03</v>
      </c>
      <c r="AI1377" s="8">
        <v>8260.7099999999991</v>
      </c>
    </row>
    <row r="1378" spans="1:35" x14ac:dyDescent="0.25">
      <c r="A1378" s="8" t="s">
        <v>2129</v>
      </c>
      <c r="B1378" s="8" t="s">
        <v>29</v>
      </c>
      <c r="C1378" s="8" t="s">
        <v>29</v>
      </c>
      <c r="D1378" s="8" t="s">
        <v>168</v>
      </c>
      <c r="E1378" s="8" t="s">
        <v>454</v>
      </c>
      <c r="F1378" s="8" t="s">
        <v>906</v>
      </c>
      <c r="G1378" s="8" t="s">
        <v>816</v>
      </c>
      <c r="H1378" s="116">
        <v>0</v>
      </c>
      <c r="I1378" s="8">
        <v>1069</v>
      </c>
      <c r="J1378" s="8">
        <v>1069</v>
      </c>
      <c r="K1378" s="8" t="s">
        <v>4381</v>
      </c>
      <c r="L1378" s="8">
        <v>26422702</v>
      </c>
      <c r="M1378" s="38">
        <v>45433</v>
      </c>
      <c r="N1378" s="8" t="s">
        <v>195</v>
      </c>
      <c r="O1378" s="8" t="s">
        <v>148</v>
      </c>
      <c r="P1378" s="8" t="s">
        <v>267</v>
      </c>
      <c r="Q1378" s="8">
        <v>0</v>
      </c>
      <c r="R1378" s="8">
        <v>26128</v>
      </c>
      <c r="S1378" s="8">
        <v>26128</v>
      </c>
      <c r="T1378" s="8">
        <v>23721</v>
      </c>
      <c r="U1378" s="8">
        <v>108</v>
      </c>
      <c r="V1378" s="8" t="s">
        <v>62</v>
      </c>
      <c r="W1378" s="8" t="s">
        <v>62</v>
      </c>
      <c r="X1378" s="8" t="s">
        <v>276</v>
      </c>
      <c r="Z1378" s="8" t="s">
        <v>4382</v>
      </c>
      <c r="AA1378" s="8">
        <v>0.03</v>
      </c>
      <c r="AB1378" s="8" t="s">
        <v>552</v>
      </c>
      <c r="AC1378" s="8">
        <v>2.4E-2</v>
      </c>
      <c r="AD1378" s="8">
        <v>783.83999999999992</v>
      </c>
      <c r="AE1378" s="8">
        <v>241.92592592592592</v>
      </c>
      <c r="AF1378" s="8">
        <v>627.072</v>
      </c>
      <c r="AG1378" s="8">
        <v>868.99792592592598</v>
      </c>
      <c r="AH1378" s="8">
        <v>0.06</v>
      </c>
      <c r="AI1378" s="8">
        <v>1567.6799999999998</v>
      </c>
    </row>
    <row r="1379" spans="1:35" x14ac:dyDescent="0.25">
      <c r="A1379" s="8" t="s">
        <v>2129</v>
      </c>
      <c r="B1379" s="8" t="s">
        <v>23</v>
      </c>
      <c r="C1379" s="8" t="s">
        <v>23</v>
      </c>
      <c r="D1379" s="180" t="s">
        <v>5937</v>
      </c>
      <c r="E1379" s="8" t="s">
        <v>447</v>
      </c>
      <c r="F1379" s="8" t="s">
        <v>4070</v>
      </c>
      <c r="G1379" s="8" t="s">
        <v>4396</v>
      </c>
      <c r="H1379" s="116">
        <v>0</v>
      </c>
      <c r="I1379" s="8">
        <v>10880</v>
      </c>
      <c r="J1379" s="8">
        <v>10880</v>
      </c>
      <c r="K1379" s="8" t="s">
        <v>4394</v>
      </c>
      <c r="L1379" s="8">
        <v>32645562</v>
      </c>
      <c r="M1379" s="38">
        <v>45433</v>
      </c>
      <c r="N1379" s="8" t="s">
        <v>195</v>
      </c>
      <c r="O1379" s="8" t="s">
        <v>148</v>
      </c>
      <c r="P1379" s="8" t="s">
        <v>329</v>
      </c>
      <c r="Q1379" s="8">
        <v>0</v>
      </c>
      <c r="R1379" s="8">
        <v>453100</v>
      </c>
      <c r="S1379" s="8">
        <v>453100</v>
      </c>
      <c r="T1379" s="8">
        <v>118352</v>
      </c>
      <c r="U1379" s="8">
        <v>168</v>
      </c>
      <c r="V1379" s="8" t="s">
        <v>64</v>
      </c>
      <c r="W1379" s="8" t="s">
        <v>64</v>
      </c>
      <c r="X1379" s="8" t="s">
        <v>276</v>
      </c>
      <c r="Y1379" s="8" t="s">
        <v>115</v>
      </c>
      <c r="Z1379" s="8" t="s">
        <v>4395</v>
      </c>
      <c r="AA1379" s="8">
        <v>0.04</v>
      </c>
      <c r="AB1379" s="8" t="s">
        <v>552</v>
      </c>
      <c r="AC1379" s="8">
        <v>1.7000000000000001E-2</v>
      </c>
      <c r="AD1379" s="8">
        <v>18124</v>
      </c>
      <c r="AE1379" s="8">
        <v>2697.0238095238096</v>
      </c>
      <c r="AF1379" s="8">
        <v>7702.7000000000007</v>
      </c>
      <c r="AG1379" s="8">
        <v>10399.72380952381</v>
      </c>
      <c r="AH1379" s="8">
        <v>0.03</v>
      </c>
      <c r="AI1379" s="8">
        <v>13593</v>
      </c>
    </row>
    <row r="1380" spans="1:35" x14ac:dyDescent="0.25">
      <c r="A1380" s="8" t="s">
        <v>2129</v>
      </c>
      <c r="B1380" s="8" t="s">
        <v>33</v>
      </c>
      <c r="C1380" s="8" t="s">
        <v>39</v>
      </c>
      <c r="D1380" s="8" t="s">
        <v>167</v>
      </c>
      <c r="E1380" s="8" t="s">
        <v>921</v>
      </c>
      <c r="F1380" s="8" t="s">
        <v>2537</v>
      </c>
      <c r="G1380" s="8" t="s">
        <v>2844</v>
      </c>
      <c r="H1380" s="116">
        <v>0</v>
      </c>
      <c r="I1380" s="8">
        <v>2010</v>
      </c>
      <c r="J1380" s="8">
        <v>2010</v>
      </c>
      <c r="K1380" s="8" t="s">
        <v>4397</v>
      </c>
      <c r="L1380" s="8">
        <v>22664306</v>
      </c>
      <c r="M1380" s="38">
        <v>45433</v>
      </c>
      <c r="N1380" s="8" t="s">
        <v>195</v>
      </c>
      <c r="O1380" s="8" t="s">
        <v>43</v>
      </c>
      <c r="P1380" s="8" t="s">
        <v>43</v>
      </c>
      <c r="Q1380" s="8">
        <v>0</v>
      </c>
      <c r="R1380" s="8">
        <v>75000</v>
      </c>
      <c r="S1380" s="8">
        <v>75000</v>
      </c>
      <c r="T1380" s="8">
        <v>75000</v>
      </c>
      <c r="U1380" s="8">
        <v>168</v>
      </c>
      <c r="V1380" s="8" t="s">
        <v>62</v>
      </c>
      <c r="W1380" s="8" t="s">
        <v>62</v>
      </c>
      <c r="X1380" s="8" t="s">
        <v>276</v>
      </c>
      <c r="Z1380" s="8" t="s">
        <v>4398</v>
      </c>
      <c r="AA1380" s="8">
        <v>0.04</v>
      </c>
      <c r="AB1380" s="8" t="s">
        <v>552</v>
      </c>
      <c r="AC1380" s="8">
        <v>1.7000000000000001E-2</v>
      </c>
      <c r="AD1380" s="8">
        <v>3000</v>
      </c>
      <c r="AE1380" s="8">
        <v>446.42857142857144</v>
      </c>
      <c r="AF1380" s="8">
        <v>1275</v>
      </c>
      <c r="AG1380" s="8">
        <v>1721.4285714285716</v>
      </c>
      <c r="AH1380" s="8">
        <v>0.03</v>
      </c>
      <c r="AI1380" s="8">
        <v>2250</v>
      </c>
    </row>
    <row r="1381" spans="1:35" x14ac:dyDescent="0.25">
      <c r="A1381" s="8" t="s">
        <v>2129</v>
      </c>
      <c r="B1381" s="8" t="s">
        <v>37</v>
      </c>
      <c r="C1381" s="8" t="s">
        <v>37</v>
      </c>
      <c r="D1381" s="8" t="s">
        <v>99</v>
      </c>
      <c r="E1381" s="8" t="s">
        <v>438</v>
      </c>
      <c r="F1381" s="8" t="s">
        <v>562</v>
      </c>
      <c r="G1381" s="8" t="s">
        <v>563</v>
      </c>
      <c r="H1381" s="116">
        <v>4300</v>
      </c>
      <c r="I1381" s="8">
        <v>3689</v>
      </c>
      <c r="J1381" s="8">
        <v>-611</v>
      </c>
      <c r="K1381" s="8" t="s">
        <v>4399</v>
      </c>
      <c r="L1381" s="8">
        <v>30060655</v>
      </c>
      <c r="M1381" s="38">
        <v>45434</v>
      </c>
      <c r="N1381" s="8" t="s">
        <v>195</v>
      </c>
      <c r="O1381" s="8" t="s">
        <v>148</v>
      </c>
      <c r="P1381" s="8" t="s">
        <v>332</v>
      </c>
      <c r="Q1381" s="8">
        <v>41100</v>
      </c>
      <c r="R1381" s="8">
        <v>124800</v>
      </c>
      <c r="S1381" s="8">
        <v>83700</v>
      </c>
      <c r="T1381" s="8">
        <v>83700</v>
      </c>
      <c r="U1381" s="8">
        <v>144</v>
      </c>
      <c r="V1381" s="8" t="s">
        <v>63</v>
      </c>
      <c r="W1381" s="8" t="s">
        <v>63</v>
      </c>
      <c r="X1381" s="8" t="s">
        <v>277</v>
      </c>
      <c r="Z1381" s="8" t="s">
        <v>4405</v>
      </c>
      <c r="AA1381" s="8">
        <v>0.03</v>
      </c>
      <c r="AB1381" s="8" t="s">
        <v>552</v>
      </c>
      <c r="AC1381" s="8">
        <v>0.02</v>
      </c>
      <c r="AD1381" s="8">
        <v>3744</v>
      </c>
      <c r="AE1381" s="8">
        <v>866.66666666666663</v>
      </c>
      <c r="AF1381" s="8">
        <v>2496</v>
      </c>
      <c r="AG1381" s="8">
        <v>3362.6666666666665</v>
      </c>
      <c r="AH1381" s="8">
        <v>0.06</v>
      </c>
      <c r="AI1381" s="8">
        <v>5022</v>
      </c>
    </row>
    <row r="1382" spans="1:35" x14ac:dyDescent="0.25">
      <c r="A1382" s="8" t="s">
        <v>2129</v>
      </c>
      <c r="B1382" s="8" t="s">
        <v>29</v>
      </c>
      <c r="C1382" s="8" t="s">
        <v>29</v>
      </c>
      <c r="D1382" s="8" t="s">
        <v>168</v>
      </c>
      <c r="E1382" s="8" t="s">
        <v>922</v>
      </c>
      <c r="F1382" s="8" t="s">
        <v>3933</v>
      </c>
      <c r="G1382" s="8" t="s">
        <v>603</v>
      </c>
      <c r="H1382" s="116">
        <v>0</v>
      </c>
      <c r="I1382" s="8">
        <v>26700</v>
      </c>
      <c r="J1382" s="8">
        <v>26700</v>
      </c>
      <c r="K1382" s="8" t="s">
        <v>3912</v>
      </c>
      <c r="L1382" s="8">
        <v>21177803</v>
      </c>
      <c r="M1382" s="38">
        <v>45434</v>
      </c>
      <c r="N1382" s="8" t="s">
        <v>195</v>
      </c>
      <c r="O1382" s="8" t="s">
        <v>148</v>
      </c>
      <c r="P1382" s="8" t="s">
        <v>258</v>
      </c>
      <c r="Q1382" s="8">
        <v>0</v>
      </c>
      <c r="R1382" s="8">
        <v>1085620</v>
      </c>
      <c r="S1382" s="8">
        <v>1085620</v>
      </c>
      <c r="T1382" s="8">
        <v>456787</v>
      </c>
      <c r="U1382" s="8">
        <v>156</v>
      </c>
      <c r="V1382" s="8" t="s">
        <v>64</v>
      </c>
      <c r="W1382" s="8" t="s">
        <v>64</v>
      </c>
      <c r="X1382" s="8" t="s">
        <v>276</v>
      </c>
      <c r="Y1382" s="8" t="s">
        <v>4400</v>
      </c>
      <c r="Z1382" s="8" t="s">
        <v>4406</v>
      </c>
      <c r="AA1382" s="8">
        <v>0.04</v>
      </c>
      <c r="AB1382" s="8" t="s">
        <v>552</v>
      </c>
      <c r="AC1382" s="8">
        <v>1.7999999999999999E-2</v>
      </c>
      <c r="AD1382" s="8">
        <v>43424.800000000003</v>
      </c>
      <c r="AE1382" s="8">
        <v>6959.1025641025644</v>
      </c>
      <c r="AF1382" s="8">
        <v>19541.16</v>
      </c>
      <c r="AG1382" s="8">
        <v>26500.262564102566</v>
      </c>
      <c r="AH1382" s="8">
        <v>0.03</v>
      </c>
      <c r="AI1382" s="8">
        <v>32568.6</v>
      </c>
    </row>
    <row r="1383" spans="1:35" x14ac:dyDescent="0.25">
      <c r="A1383" s="8" t="s">
        <v>2129</v>
      </c>
      <c r="B1383" s="8" t="s">
        <v>29</v>
      </c>
      <c r="C1383" s="8" t="s">
        <v>29</v>
      </c>
      <c r="D1383" s="8" t="s">
        <v>168</v>
      </c>
      <c r="E1383" s="8" t="s">
        <v>454</v>
      </c>
      <c r="F1383" s="8" t="s">
        <v>887</v>
      </c>
      <c r="G1383" s="8" t="s">
        <v>570</v>
      </c>
      <c r="I1383" s="8">
        <v>2465</v>
      </c>
      <c r="J1383" s="8">
        <v>2465</v>
      </c>
      <c r="K1383" s="8" t="s">
        <v>4401</v>
      </c>
      <c r="L1383" s="8">
        <v>22424721</v>
      </c>
      <c r="M1383" s="38">
        <v>45434</v>
      </c>
      <c r="N1383" s="8" t="s">
        <v>195</v>
      </c>
      <c r="O1383" s="8" t="s">
        <v>43</v>
      </c>
      <c r="P1383" s="8" t="s">
        <v>43</v>
      </c>
      <c r="Q1383" s="8">
        <v>76182.12</v>
      </c>
      <c r="R1383" s="8">
        <v>414120</v>
      </c>
      <c r="S1383" s="8">
        <v>337937.88</v>
      </c>
      <c r="T1383" s="8">
        <v>18218</v>
      </c>
      <c r="U1383" s="8">
        <v>168</v>
      </c>
      <c r="V1383" s="8" t="s">
        <v>63</v>
      </c>
      <c r="W1383" s="8" t="s">
        <v>63</v>
      </c>
      <c r="X1383" s="8" t="s">
        <v>277</v>
      </c>
      <c r="Z1383" s="8" t="s">
        <v>4407</v>
      </c>
      <c r="AA1383" s="8">
        <v>0.04</v>
      </c>
      <c r="AB1383" s="8" t="s">
        <v>552</v>
      </c>
      <c r="AC1383" s="8">
        <v>1.7000000000000001E-2</v>
      </c>
      <c r="AD1383" s="8">
        <v>16564.8</v>
      </c>
      <c r="AE1383" s="8">
        <v>2465</v>
      </c>
      <c r="AF1383" s="8">
        <v>7040.0400000000009</v>
      </c>
      <c r="AG1383" s="8">
        <v>9505.0400000000009</v>
      </c>
      <c r="AH1383" s="8">
        <v>0.03</v>
      </c>
      <c r="AI1383" s="8">
        <v>10138.136399999999</v>
      </c>
    </row>
    <row r="1384" spans="1:35" x14ac:dyDescent="0.25">
      <c r="A1384" s="8" t="s">
        <v>2129</v>
      </c>
      <c r="B1384" s="8" t="s">
        <v>38</v>
      </c>
      <c r="C1384" s="8" t="s">
        <v>38</v>
      </c>
      <c r="D1384" s="8" t="s">
        <v>101</v>
      </c>
      <c r="E1384" s="8" t="s">
        <v>3538</v>
      </c>
      <c r="F1384" s="8" t="s">
        <v>4139</v>
      </c>
      <c r="G1384" s="8" t="s">
        <v>4252</v>
      </c>
      <c r="H1384" s="116">
        <v>4919</v>
      </c>
      <c r="I1384" s="8">
        <v>16075</v>
      </c>
      <c r="J1384" s="8">
        <v>11156</v>
      </c>
      <c r="K1384" s="8" t="s">
        <v>4127</v>
      </c>
      <c r="L1384" s="8">
        <v>22340283</v>
      </c>
      <c r="M1384" s="38">
        <v>45434</v>
      </c>
      <c r="N1384" s="8" t="s">
        <v>195</v>
      </c>
      <c r="O1384" s="8" t="s">
        <v>21</v>
      </c>
      <c r="P1384" s="8" t="s">
        <v>21</v>
      </c>
      <c r="Q1384" s="8">
        <v>288544</v>
      </c>
      <c r="R1384" s="8">
        <v>691660</v>
      </c>
      <c r="S1384" s="8">
        <v>403116</v>
      </c>
      <c r="T1384" s="8">
        <v>42570</v>
      </c>
      <c r="U1384" s="8">
        <v>168</v>
      </c>
      <c r="V1384" s="8" t="s">
        <v>64</v>
      </c>
      <c r="W1384" s="8" t="s">
        <v>64</v>
      </c>
      <c r="X1384" s="8" t="s">
        <v>276</v>
      </c>
      <c r="Y1384" s="8" t="s">
        <v>335</v>
      </c>
      <c r="Z1384" s="8" t="s">
        <v>4140</v>
      </c>
      <c r="AA1384" s="8">
        <v>0.04</v>
      </c>
      <c r="AB1384" s="8" t="s">
        <v>552</v>
      </c>
      <c r="AC1384" s="8">
        <v>1.7000000000000001E-2</v>
      </c>
      <c r="AD1384" s="8">
        <v>27666.400000000001</v>
      </c>
      <c r="AE1384" s="8">
        <v>4117.0238095238092</v>
      </c>
      <c r="AF1384" s="8">
        <v>11758.220000000001</v>
      </c>
      <c r="AG1384" s="8">
        <v>15875.24380952381</v>
      </c>
      <c r="AH1384" s="8">
        <v>0.03</v>
      </c>
      <c r="AI1384" s="8">
        <v>12093.48</v>
      </c>
    </row>
    <row r="1385" spans="1:35" x14ac:dyDescent="0.25">
      <c r="A1385" s="8" t="s">
        <v>2129</v>
      </c>
      <c r="B1385" s="8" t="s">
        <v>27</v>
      </c>
      <c r="C1385" s="8" t="s">
        <v>27</v>
      </c>
      <c r="D1385" s="180" t="s">
        <v>5938</v>
      </c>
      <c r="E1385" s="8" t="s">
        <v>209</v>
      </c>
      <c r="F1385" s="8" t="s">
        <v>564</v>
      </c>
      <c r="G1385" s="8" t="s">
        <v>565</v>
      </c>
      <c r="H1385" s="116">
        <v>5262</v>
      </c>
      <c r="I1385" s="8">
        <v>5262</v>
      </c>
      <c r="J1385" s="8">
        <v>0</v>
      </c>
      <c r="K1385" s="8" t="s">
        <v>4402</v>
      </c>
      <c r="L1385" s="8">
        <v>29259194</v>
      </c>
      <c r="M1385" s="38">
        <v>45434</v>
      </c>
      <c r="N1385" s="8" t="s">
        <v>195</v>
      </c>
      <c r="O1385" s="8" t="s">
        <v>43</v>
      </c>
      <c r="P1385" s="8" t="s">
        <v>43</v>
      </c>
      <c r="Q1385" s="8">
        <v>184469</v>
      </c>
      <c r="R1385" s="8">
        <v>213600</v>
      </c>
      <c r="S1385" s="8">
        <v>29131</v>
      </c>
      <c r="T1385" s="8">
        <v>29130</v>
      </c>
      <c r="U1385" s="8">
        <v>168</v>
      </c>
      <c r="V1385" s="8" t="s">
        <v>63</v>
      </c>
      <c r="W1385" s="8" t="s">
        <v>63</v>
      </c>
      <c r="X1385" s="8" t="s">
        <v>277</v>
      </c>
      <c r="Z1385" s="8" t="s">
        <v>4408</v>
      </c>
      <c r="AA1385" s="8">
        <v>0.04</v>
      </c>
      <c r="AB1385" s="8" t="s">
        <v>552</v>
      </c>
      <c r="AC1385" s="8">
        <v>1.7000000000000001E-2</v>
      </c>
      <c r="AD1385" s="8">
        <v>8544</v>
      </c>
      <c r="AE1385" s="8">
        <v>1271.4285714285713</v>
      </c>
      <c r="AF1385" s="8">
        <v>3631.2000000000003</v>
      </c>
      <c r="AG1385" s="8">
        <v>4902.6285714285714</v>
      </c>
      <c r="AH1385" s="8">
        <v>0.03</v>
      </c>
      <c r="AI1385" s="8">
        <v>873.93</v>
      </c>
    </row>
    <row r="1386" spans="1:35" x14ac:dyDescent="0.25">
      <c r="A1386" s="8" t="s">
        <v>2129</v>
      </c>
      <c r="B1386" s="8" t="s">
        <v>38</v>
      </c>
      <c r="C1386" s="8" t="s">
        <v>38</v>
      </c>
      <c r="D1386" s="8" t="s">
        <v>101</v>
      </c>
      <c r="E1386" s="8" t="s">
        <v>883</v>
      </c>
      <c r="F1386" s="8" t="s">
        <v>680</v>
      </c>
      <c r="G1386" s="8" t="s">
        <v>617</v>
      </c>
      <c r="H1386" s="116">
        <v>0</v>
      </c>
      <c r="I1386" s="8">
        <v>4015</v>
      </c>
      <c r="J1386" s="8">
        <v>4015</v>
      </c>
      <c r="K1386" s="8" t="s">
        <v>4403</v>
      </c>
      <c r="L1386" s="8">
        <v>25947973</v>
      </c>
      <c r="M1386" s="38">
        <v>45434</v>
      </c>
      <c r="N1386" s="8" t="s">
        <v>195</v>
      </c>
      <c r="O1386" s="8" t="s">
        <v>174</v>
      </c>
      <c r="P1386" s="8" t="s">
        <v>174</v>
      </c>
      <c r="Q1386" s="8">
        <v>0</v>
      </c>
      <c r="R1386" s="8">
        <v>166216</v>
      </c>
      <c r="S1386" s="8">
        <v>166216</v>
      </c>
      <c r="T1386" s="8">
        <v>43062</v>
      </c>
      <c r="U1386" s="8">
        <v>168</v>
      </c>
      <c r="V1386" s="8" t="s">
        <v>64</v>
      </c>
      <c r="W1386" s="8" t="s">
        <v>64</v>
      </c>
      <c r="X1386" s="8" t="s">
        <v>276</v>
      </c>
      <c r="Y1386" s="8" t="s">
        <v>672</v>
      </c>
      <c r="Z1386" s="8" t="s">
        <v>4215</v>
      </c>
      <c r="AA1386" s="8">
        <v>0.04</v>
      </c>
      <c r="AB1386" s="8" t="s">
        <v>552</v>
      </c>
      <c r="AC1386" s="8">
        <v>1.7000000000000001E-2</v>
      </c>
      <c r="AD1386" s="8">
        <v>6648.64</v>
      </c>
      <c r="AE1386" s="8">
        <v>989.38095238095241</v>
      </c>
      <c r="AF1386" s="8">
        <v>2825.672</v>
      </c>
      <c r="AG1386" s="8">
        <v>3815.0529523809523</v>
      </c>
      <c r="AH1386" s="8">
        <v>0.03</v>
      </c>
      <c r="AI1386" s="8">
        <v>4986.4799999999996</v>
      </c>
    </row>
    <row r="1387" spans="1:35" x14ac:dyDescent="0.25">
      <c r="A1387" s="8" t="s">
        <v>2129</v>
      </c>
      <c r="B1387" s="8" t="s">
        <v>47</v>
      </c>
      <c r="C1387" s="8" t="s">
        <v>47</v>
      </c>
      <c r="D1387" s="8" t="s">
        <v>99</v>
      </c>
      <c r="E1387" s="8" t="s">
        <v>405</v>
      </c>
      <c r="F1387" s="8" t="s">
        <v>2591</v>
      </c>
      <c r="G1387" s="8" t="s">
        <v>2599</v>
      </c>
      <c r="H1387" s="116">
        <v>0</v>
      </c>
      <c r="I1387" s="8">
        <v>10338</v>
      </c>
      <c r="J1387" s="8">
        <v>10338</v>
      </c>
      <c r="K1387" s="8" t="s">
        <v>4404</v>
      </c>
      <c r="L1387" s="8">
        <v>27879406</v>
      </c>
      <c r="M1387" s="38">
        <v>45434</v>
      </c>
      <c r="N1387" s="8" t="s">
        <v>195</v>
      </c>
      <c r="O1387" s="8" t="s">
        <v>21</v>
      </c>
      <c r="P1387" s="8" t="s">
        <v>21</v>
      </c>
      <c r="Q1387" s="8">
        <v>0</v>
      </c>
      <c r="R1387" s="8">
        <v>441704</v>
      </c>
      <c r="S1387" s="8">
        <v>441704</v>
      </c>
      <c r="T1387" s="8">
        <v>15377</v>
      </c>
      <c r="U1387" s="8">
        <v>168</v>
      </c>
      <c r="V1387" s="8" t="s">
        <v>64</v>
      </c>
      <c r="W1387" s="8" t="s">
        <v>64</v>
      </c>
      <c r="X1387" s="8" t="s">
        <v>276</v>
      </c>
      <c r="Y1387" s="8" t="s">
        <v>115</v>
      </c>
      <c r="Z1387" s="8" t="s">
        <v>3876</v>
      </c>
      <c r="AA1387" s="8">
        <v>0.04</v>
      </c>
      <c r="AB1387" s="8" t="s">
        <v>552</v>
      </c>
      <c r="AC1387" s="8">
        <v>1.7000000000000001E-2</v>
      </c>
      <c r="AD1387" s="8">
        <v>17668.16</v>
      </c>
      <c r="AE1387" s="8">
        <v>2629.1904761904761</v>
      </c>
      <c r="AF1387" s="8">
        <v>7508.9680000000008</v>
      </c>
      <c r="AG1387" s="8">
        <v>10138.158476190478</v>
      </c>
      <c r="AH1387" s="8">
        <v>0.03</v>
      </c>
      <c r="AI1387" s="8">
        <v>13251.119999999999</v>
      </c>
    </row>
    <row r="1388" spans="1:35" x14ac:dyDescent="0.25">
      <c r="A1388" s="8" t="s">
        <v>2129</v>
      </c>
      <c r="B1388" s="8" t="s">
        <v>39</v>
      </c>
      <c r="C1388" s="8" t="s">
        <v>39</v>
      </c>
      <c r="D1388" s="8" t="s">
        <v>167</v>
      </c>
      <c r="E1388" s="8" t="s">
        <v>405</v>
      </c>
      <c r="F1388" s="8" t="s">
        <v>3137</v>
      </c>
      <c r="G1388" s="8" t="s">
        <v>3162</v>
      </c>
      <c r="H1388" s="116">
        <v>8935</v>
      </c>
      <c r="I1388" s="8">
        <v>18741</v>
      </c>
      <c r="J1388" s="8">
        <v>9806</v>
      </c>
      <c r="K1388" s="8" t="s">
        <v>3910</v>
      </c>
      <c r="L1388" s="8">
        <v>25223689</v>
      </c>
      <c r="M1388" s="38">
        <v>45435</v>
      </c>
      <c r="N1388" s="8" t="s">
        <v>195</v>
      </c>
      <c r="O1388" s="8" t="s">
        <v>148</v>
      </c>
      <c r="P1388" s="8" t="s">
        <v>258</v>
      </c>
      <c r="Q1388" s="8">
        <v>274877.02</v>
      </c>
      <c r="R1388" s="8">
        <v>807816</v>
      </c>
      <c r="S1388" s="8">
        <v>532938.98</v>
      </c>
      <c r="T1388" s="8">
        <v>91643.02</v>
      </c>
      <c r="U1388" s="8">
        <v>168</v>
      </c>
      <c r="V1388" s="8" t="s">
        <v>63</v>
      </c>
      <c r="W1388" s="8" t="s">
        <v>63</v>
      </c>
      <c r="X1388" s="8" t="s">
        <v>277</v>
      </c>
      <c r="Z1388" s="8" t="s">
        <v>4426</v>
      </c>
      <c r="AA1388" s="8">
        <v>0.04</v>
      </c>
      <c r="AB1388" s="8" t="s">
        <v>552</v>
      </c>
      <c r="AC1388" s="8">
        <v>1.7000000000000001E-2</v>
      </c>
      <c r="AD1388" s="8">
        <v>32312.639999999999</v>
      </c>
      <c r="AE1388" s="8">
        <v>4808.4285714285716</v>
      </c>
      <c r="AF1388" s="8">
        <v>13732.872000000001</v>
      </c>
      <c r="AG1388" s="8">
        <v>18541.300571428572</v>
      </c>
      <c r="AH1388" s="8">
        <v>0.03</v>
      </c>
      <c r="AI1388" s="8">
        <v>15988.169399999999</v>
      </c>
    </row>
    <row r="1389" spans="1:35" x14ac:dyDescent="0.25">
      <c r="A1389" s="8" t="s">
        <v>2129</v>
      </c>
      <c r="B1389" s="8" t="s">
        <v>39</v>
      </c>
      <c r="C1389" s="8" t="s">
        <v>39</v>
      </c>
      <c r="D1389" s="8" t="s">
        <v>167</v>
      </c>
      <c r="E1389" s="8" t="s">
        <v>4113</v>
      </c>
      <c r="F1389" s="8" t="s">
        <v>3998</v>
      </c>
      <c r="G1389" s="8" t="s">
        <v>2743</v>
      </c>
      <c r="H1389" s="116">
        <v>3183</v>
      </c>
      <c r="I1389" s="8">
        <v>3183</v>
      </c>
      <c r="J1389" s="8">
        <v>0</v>
      </c>
      <c r="K1389" s="8" t="s">
        <v>1665</v>
      </c>
      <c r="L1389" s="8">
        <v>25089197</v>
      </c>
      <c r="M1389" s="38">
        <v>45435</v>
      </c>
      <c r="N1389" s="8" t="s">
        <v>195</v>
      </c>
      <c r="O1389" s="8" t="s">
        <v>148</v>
      </c>
      <c r="P1389" s="8" t="s">
        <v>273</v>
      </c>
      <c r="Q1389" s="8">
        <v>104250</v>
      </c>
      <c r="R1389" s="8">
        <v>125000</v>
      </c>
      <c r="S1389" s="8">
        <v>20750</v>
      </c>
      <c r="T1389" s="8">
        <v>20750</v>
      </c>
      <c r="U1389" s="8">
        <v>168</v>
      </c>
      <c r="V1389" s="8" t="s">
        <v>63</v>
      </c>
      <c r="W1389" s="8" t="s">
        <v>63</v>
      </c>
      <c r="X1389" s="8" t="s">
        <v>277</v>
      </c>
      <c r="Z1389" s="8" t="s">
        <v>4427</v>
      </c>
      <c r="AA1389" s="8">
        <v>0.04</v>
      </c>
      <c r="AB1389" s="8" t="s">
        <v>552</v>
      </c>
      <c r="AC1389" s="8">
        <v>1.7000000000000001E-2</v>
      </c>
      <c r="AD1389" s="8">
        <v>5000</v>
      </c>
      <c r="AE1389" s="8">
        <v>744.04761904761904</v>
      </c>
      <c r="AF1389" s="8">
        <v>2125</v>
      </c>
      <c r="AG1389" s="8">
        <v>2869.0476190476193</v>
      </c>
      <c r="AH1389" s="8">
        <v>0.03</v>
      </c>
      <c r="AI1389" s="8">
        <v>622.5</v>
      </c>
    </row>
    <row r="1390" spans="1:35" x14ac:dyDescent="0.25">
      <c r="A1390" s="8" t="s">
        <v>2129</v>
      </c>
      <c r="B1390" s="8" t="s">
        <v>37</v>
      </c>
      <c r="C1390" s="8" t="s">
        <v>37</v>
      </c>
      <c r="D1390" s="8" t="s">
        <v>99</v>
      </c>
      <c r="E1390" s="8" t="s">
        <v>438</v>
      </c>
      <c r="F1390" s="8" t="s">
        <v>1378</v>
      </c>
      <c r="G1390" s="8" t="s">
        <v>1391</v>
      </c>
      <c r="H1390" s="116">
        <v>25038</v>
      </c>
      <c r="I1390" s="8">
        <v>25038</v>
      </c>
      <c r="J1390" s="8">
        <v>0</v>
      </c>
      <c r="K1390" s="8" t="s">
        <v>4420</v>
      </c>
      <c r="L1390" s="8">
        <v>24883043</v>
      </c>
      <c r="M1390" s="38">
        <v>45435</v>
      </c>
      <c r="N1390" s="8" t="s">
        <v>195</v>
      </c>
      <c r="O1390" s="8" t="s">
        <v>148</v>
      </c>
      <c r="P1390" s="8" t="s">
        <v>342</v>
      </c>
      <c r="Q1390" s="8">
        <v>1039294</v>
      </c>
      <c r="R1390" s="8">
        <v>1056600</v>
      </c>
      <c r="S1390" s="8">
        <v>17306</v>
      </c>
      <c r="T1390" s="8">
        <v>17028</v>
      </c>
      <c r="U1390" s="8">
        <v>168</v>
      </c>
      <c r="V1390" s="8" t="s">
        <v>63</v>
      </c>
      <c r="W1390" s="8" t="s">
        <v>63</v>
      </c>
      <c r="X1390" s="8" t="s">
        <v>277</v>
      </c>
      <c r="Z1390" s="8" t="s">
        <v>4428</v>
      </c>
      <c r="AA1390" s="8">
        <v>0.04</v>
      </c>
      <c r="AB1390" s="8" t="s">
        <v>552</v>
      </c>
      <c r="AC1390" s="8">
        <v>1.7000000000000001E-2</v>
      </c>
      <c r="AD1390" s="8">
        <v>42264</v>
      </c>
      <c r="AE1390" s="8">
        <v>6289.2857142857147</v>
      </c>
      <c r="AF1390" s="8">
        <v>17962.2</v>
      </c>
      <c r="AG1390" s="8">
        <v>24251.485714285714</v>
      </c>
      <c r="AH1390" s="8">
        <v>0.03</v>
      </c>
      <c r="AI1390" s="8">
        <v>519.17999999999995</v>
      </c>
    </row>
    <row r="1391" spans="1:35" x14ac:dyDescent="0.25">
      <c r="A1391" s="8" t="s">
        <v>2129</v>
      </c>
      <c r="B1391" s="8" t="s">
        <v>49</v>
      </c>
      <c r="C1391" s="8" t="s">
        <v>49</v>
      </c>
      <c r="D1391" s="8" t="s">
        <v>133</v>
      </c>
      <c r="E1391" s="8" t="s">
        <v>189</v>
      </c>
      <c r="F1391" s="8" t="s">
        <v>2839</v>
      </c>
      <c r="G1391" s="8" t="s">
        <v>3865</v>
      </c>
      <c r="H1391" s="116">
        <v>0</v>
      </c>
      <c r="I1391" s="8">
        <v>44539</v>
      </c>
      <c r="J1391" s="8">
        <v>44539</v>
      </c>
      <c r="K1391" s="8" t="s">
        <v>4305</v>
      </c>
      <c r="L1391" s="8">
        <v>22628536</v>
      </c>
      <c r="M1391" s="38">
        <v>45435</v>
      </c>
      <c r="N1391" s="8" t="s">
        <v>195</v>
      </c>
      <c r="O1391" s="8" t="s">
        <v>173</v>
      </c>
      <c r="P1391" s="8" t="s">
        <v>357</v>
      </c>
      <c r="Q1391" s="8">
        <v>0</v>
      </c>
      <c r="R1391" s="8">
        <v>1887900</v>
      </c>
      <c r="S1391" s="8">
        <v>1887900</v>
      </c>
      <c r="T1391" s="8">
        <v>424813</v>
      </c>
      <c r="U1391" s="8">
        <v>168</v>
      </c>
      <c r="V1391" s="8" t="s">
        <v>64</v>
      </c>
      <c r="W1391" s="8" t="s">
        <v>64</v>
      </c>
      <c r="X1391" s="8" t="s">
        <v>276</v>
      </c>
      <c r="Y1391" s="8" t="s">
        <v>607</v>
      </c>
      <c r="Z1391" s="8" t="s">
        <v>4313</v>
      </c>
      <c r="AA1391" s="8">
        <v>0.04</v>
      </c>
      <c r="AB1391" s="8" t="s">
        <v>552</v>
      </c>
      <c r="AC1391" s="8">
        <v>1.7000000000000001E-2</v>
      </c>
      <c r="AD1391" s="8">
        <v>75516</v>
      </c>
      <c r="AE1391" s="8">
        <v>11237.5</v>
      </c>
      <c r="AF1391" s="8">
        <v>32094.300000000003</v>
      </c>
      <c r="AG1391" s="8">
        <v>43331.8</v>
      </c>
      <c r="AH1391" s="8">
        <v>0.03</v>
      </c>
      <c r="AI1391" s="8">
        <v>56637</v>
      </c>
    </row>
    <row r="1392" spans="1:35" x14ac:dyDescent="0.25">
      <c r="A1392" s="8" t="s">
        <v>2129</v>
      </c>
      <c r="B1392" s="8" t="s">
        <v>31</v>
      </c>
      <c r="C1392" s="8" t="s">
        <v>31</v>
      </c>
      <c r="D1392" s="8" t="s">
        <v>101</v>
      </c>
      <c r="E1392" s="8" t="s">
        <v>32</v>
      </c>
      <c r="F1392" s="8" t="s">
        <v>530</v>
      </c>
      <c r="G1392" s="8" t="s">
        <v>569</v>
      </c>
      <c r="H1392" s="116">
        <v>21100</v>
      </c>
      <c r="I1392" s="8">
        <v>21200</v>
      </c>
      <c r="J1392" s="8">
        <v>100</v>
      </c>
      <c r="K1392" s="8" t="s">
        <v>4421</v>
      </c>
      <c r="L1392" s="8">
        <v>11061345</v>
      </c>
      <c r="M1392" s="38">
        <v>45435</v>
      </c>
      <c r="N1392" s="8" t="s">
        <v>195</v>
      </c>
      <c r="O1392" s="8" t="s">
        <v>148</v>
      </c>
      <c r="P1392" s="8" t="s">
        <v>260</v>
      </c>
      <c r="R1392" s="8">
        <v>348500</v>
      </c>
      <c r="S1392" s="8">
        <v>348500</v>
      </c>
      <c r="T1392" s="8">
        <v>218000</v>
      </c>
      <c r="U1392" s="8">
        <v>48</v>
      </c>
      <c r="V1392" s="8" t="s">
        <v>63</v>
      </c>
      <c r="W1392" s="8" t="s">
        <v>63</v>
      </c>
      <c r="X1392" s="8" t="s">
        <v>277</v>
      </c>
      <c r="Z1392" s="8" t="s">
        <v>4429</v>
      </c>
      <c r="AA1392" s="8">
        <v>0.03</v>
      </c>
      <c r="AB1392" s="8" t="s">
        <v>552</v>
      </c>
      <c r="AC1392" s="8">
        <v>3.7499999999999999E-2</v>
      </c>
      <c r="AD1392" s="8">
        <v>10455</v>
      </c>
      <c r="AE1392" s="8">
        <v>7260.416666666667</v>
      </c>
      <c r="AF1392" s="8">
        <v>13068.75</v>
      </c>
      <c r="AG1392" s="8">
        <v>20329.166666666668</v>
      </c>
      <c r="AH1392" s="8">
        <v>0.06</v>
      </c>
      <c r="AI1392" s="8">
        <v>20910</v>
      </c>
    </row>
    <row r="1393" spans="1:35" x14ac:dyDescent="0.25">
      <c r="A1393" s="8" t="s">
        <v>2129</v>
      </c>
      <c r="B1393" s="8" t="s">
        <v>49</v>
      </c>
      <c r="C1393" s="8" t="s">
        <v>49</v>
      </c>
      <c r="D1393" s="8" t="s">
        <v>133</v>
      </c>
      <c r="E1393" s="8" t="s">
        <v>189</v>
      </c>
      <c r="F1393" s="8" t="s">
        <v>966</v>
      </c>
      <c r="G1393" s="8" t="s">
        <v>967</v>
      </c>
      <c r="H1393" s="116">
        <v>0</v>
      </c>
      <c r="I1393" s="8">
        <v>12091</v>
      </c>
      <c r="J1393" s="8">
        <v>12091</v>
      </c>
      <c r="K1393" s="8" t="s">
        <v>4422</v>
      </c>
      <c r="L1393" s="8">
        <v>13214132</v>
      </c>
      <c r="M1393" s="38">
        <v>45435</v>
      </c>
      <c r="N1393" s="8" t="s">
        <v>195</v>
      </c>
      <c r="O1393" s="8" t="s">
        <v>148</v>
      </c>
      <c r="P1393" s="8" t="s">
        <v>340</v>
      </c>
      <c r="Q1393" s="8">
        <v>0</v>
      </c>
      <c r="R1393" s="8">
        <v>441322</v>
      </c>
      <c r="S1393" s="8">
        <v>441322</v>
      </c>
      <c r="T1393" s="8">
        <v>175761</v>
      </c>
      <c r="U1393" s="8">
        <v>144</v>
      </c>
      <c r="V1393" s="8" t="s">
        <v>64</v>
      </c>
      <c r="W1393" s="8" t="s">
        <v>64</v>
      </c>
      <c r="X1393" s="8" t="s">
        <v>276</v>
      </c>
      <c r="Y1393" s="8" t="s">
        <v>662</v>
      </c>
      <c r="Z1393" s="8" t="s">
        <v>3928</v>
      </c>
      <c r="AA1393" s="8">
        <v>0.03</v>
      </c>
      <c r="AB1393" s="8" t="s">
        <v>552</v>
      </c>
      <c r="AC1393" s="8">
        <v>0.02</v>
      </c>
      <c r="AD1393" s="8">
        <v>13239.66</v>
      </c>
      <c r="AE1393" s="8">
        <v>3064.7361111111113</v>
      </c>
      <c r="AF1393" s="8">
        <v>8826.44</v>
      </c>
      <c r="AG1393" s="8">
        <v>11891.176111111112</v>
      </c>
      <c r="AH1393" s="8">
        <v>0.06</v>
      </c>
      <c r="AI1393" s="8">
        <v>26479.32</v>
      </c>
    </row>
    <row r="1394" spans="1:35" x14ac:dyDescent="0.25">
      <c r="A1394" s="8" t="s">
        <v>2129</v>
      </c>
      <c r="B1394" s="8" t="s">
        <v>29</v>
      </c>
      <c r="C1394" s="8" t="s">
        <v>29</v>
      </c>
      <c r="D1394" s="8" t="s">
        <v>168</v>
      </c>
      <c r="E1394" s="8" t="s">
        <v>405</v>
      </c>
      <c r="F1394" s="8" t="s">
        <v>3291</v>
      </c>
      <c r="G1394" s="8" t="s">
        <v>2354</v>
      </c>
      <c r="H1394" s="116">
        <v>4519</v>
      </c>
      <c r="I1394" s="8">
        <v>4519</v>
      </c>
      <c r="J1394" s="8">
        <v>0</v>
      </c>
      <c r="K1394" s="8" t="s">
        <v>4423</v>
      </c>
      <c r="L1394" s="8">
        <v>23021258</v>
      </c>
      <c r="M1394" s="38">
        <v>45435</v>
      </c>
      <c r="N1394" s="8" t="s">
        <v>195</v>
      </c>
      <c r="O1394" s="8" t="s">
        <v>173</v>
      </c>
      <c r="P1394" s="8" t="s">
        <v>328</v>
      </c>
      <c r="Q1394" s="8">
        <v>169290.64</v>
      </c>
      <c r="R1394" s="8">
        <v>181900</v>
      </c>
      <c r="S1394" s="8">
        <v>12609.359999999986</v>
      </c>
      <c r="T1394" s="8">
        <v>12609</v>
      </c>
      <c r="U1394" s="8">
        <v>168</v>
      </c>
      <c r="V1394" s="8" t="s">
        <v>63</v>
      </c>
      <c r="W1394" s="8" t="s">
        <v>63</v>
      </c>
      <c r="X1394" s="8" t="s">
        <v>277</v>
      </c>
      <c r="Z1394" s="8" t="s">
        <v>4430</v>
      </c>
      <c r="AA1394" s="8">
        <v>0.04</v>
      </c>
      <c r="AB1394" s="8" t="s">
        <v>552</v>
      </c>
      <c r="AC1394" s="8">
        <v>1.7000000000000001E-2</v>
      </c>
      <c r="AD1394" s="8">
        <v>7276</v>
      </c>
      <c r="AE1394" s="8">
        <v>1082.7380952380952</v>
      </c>
      <c r="AF1394" s="8">
        <v>3092.3</v>
      </c>
      <c r="AG1394" s="8">
        <v>4175.0380952380956</v>
      </c>
      <c r="AH1394" s="8">
        <v>0.03</v>
      </c>
      <c r="AI1394" s="8">
        <v>378.28079999999954</v>
      </c>
    </row>
    <row r="1395" spans="1:35" x14ac:dyDescent="0.25">
      <c r="A1395" s="8" t="s">
        <v>2129</v>
      </c>
      <c r="B1395" s="8" t="s">
        <v>24</v>
      </c>
      <c r="C1395" s="8" t="s">
        <v>24</v>
      </c>
      <c r="D1395" s="8" t="s">
        <v>420</v>
      </c>
      <c r="E1395" s="8" t="s">
        <v>200</v>
      </c>
      <c r="F1395" s="8" t="s">
        <v>1050</v>
      </c>
      <c r="G1395" s="8" t="s">
        <v>1053</v>
      </c>
      <c r="H1395" s="116">
        <v>0</v>
      </c>
      <c r="I1395" s="8">
        <v>3279</v>
      </c>
      <c r="J1395" s="8">
        <v>3279</v>
      </c>
      <c r="K1395" s="8" t="s">
        <v>4424</v>
      </c>
      <c r="L1395" s="8">
        <v>12445982</v>
      </c>
      <c r="M1395" s="38">
        <v>45435</v>
      </c>
      <c r="N1395" s="8" t="s">
        <v>195</v>
      </c>
      <c r="O1395" s="8" t="s">
        <v>21</v>
      </c>
      <c r="P1395" s="8" t="s">
        <v>21</v>
      </c>
      <c r="Q1395" s="8">
        <v>0</v>
      </c>
      <c r="R1395" s="8">
        <v>79000</v>
      </c>
      <c r="S1395" s="8">
        <v>79000</v>
      </c>
      <c r="T1395" s="8">
        <v>4069</v>
      </c>
      <c r="U1395" s="8">
        <v>96</v>
      </c>
      <c r="V1395" s="8" t="s">
        <v>64</v>
      </c>
      <c r="W1395" s="8" t="s">
        <v>64</v>
      </c>
      <c r="X1395" s="8" t="s">
        <v>276</v>
      </c>
      <c r="Y1395" s="8" t="s">
        <v>4425</v>
      </c>
      <c r="Z1395" s="8" t="s">
        <v>4216</v>
      </c>
      <c r="AA1395" s="8">
        <v>0.03</v>
      </c>
      <c r="AB1395" s="8" t="s">
        <v>552</v>
      </c>
      <c r="AC1395" s="8">
        <v>2.7E-2</v>
      </c>
      <c r="AD1395" s="8">
        <v>2370</v>
      </c>
      <c r="AE1395" s="8">
        <v>822.91666666666663</v>
      </c>
      <c r="AF1395" s="8">
        <v>2133</v>
      </c>
      <c r="AG1395" s="8">
        <v>2955.9166666666665</v>
      </c>
      <c r="AH1395" s="8">
        <v>0.06</v>
      </c>
      <c r="AI1395" s="8">
        <v>4740</v>
      </c>
    </row>
    <row r="1396" spans="1:35" x14ac:dyDescent="0.25">
      <c r="A1396" s="8" t="s">
        <v>2129</v>
      </c>
      <c r="B1396" s="8" t="s">
        <v>23</v>
      </c>
      <c r="C1396" s="8" t="s">
        <v>23</v>
      </c>
      <c r="D1396" s="180" t="s">
        <v>5937</v>
      </c>
      <c r="E1396" s="8" t="s">
        <v>48</v>
      </c>
      <c r="F1396" s="8" t="s">
        <v>4433</v>
      </c>
      <c r="G1396" s="8" t="s">
        <v>4448</v>
      </c>
      <c r="I1396" s="8">
        <v>34928</v>
      </c>
      <c r="J1396" s="8">
        <v>34928</v>
      </c>
      <c r="K1396" s="8" t="s">
        <v>4434</v>
      </c>
      <c r="L1396" s="8">
        <v>22000782</v>
      </c>
      <c r="M1396" s="38">
        <v>45436</v>
      </c>
      <c r="N1396" s="8" t="s">
        <v>195</v>
      </c>
      <c r="O1396" s="8" t="s">
        <v>148</v>
      </c>
      <c r="P1396" s="8" t="s">
        <v>339</v>
      </c>
      <c r="Q1396" s="8">
        <v>1233555.56</v>
      </c>
      <c r="R1396" s="8">
        <v>1521784</v>
      </c>
      <c r="S1396" s="8">
        <v>288228.43999999994</v>
      </c>
      <c r="T1396" s="8">
        <v>195821.4</v>
      </c>
      <c r="U1396" s="8">
        <v>168</v>
      </c>
      <c r="V1396" s="8" t="s">
        <v>63</v>
      </c>
      <c r="W1396" s="8" t="s">
        <v>63</v>
      </c>
      <c r="X1396" s="8" t="s">
        <v>277</v>
      </c>
      <c r="Z1396" s="8" t="s">
        <v>4447</v>
      </c>
      <c r="AA1396" s="8">
        <v>0.04</v>
      </c>
      <c r="AB1396" s="8" t="s">
        <v>552</v>
      </c>
      <c r="AC1396" s="8">
        <v>1.7000000000000001E-2</v>
      </c>
      <c r="AD1396" s="8">
        <v>60871.360000000001</v>
      </c>
      <c r="AE1396" s="8">
        <v>9058.2380952380954</v>
      </c>
      <c r="AF1396" s="8">
        <v>25870.328000000001</v>
      </c>
      <c r="AG1396" s="8">
        <v>34928.5660952381</v>
      </c>
      <c r="AH1396" s="8">
        <v>0.03</v>
      </c>
      <c r="AI1396" s="8">
        <v>8646.8531999999977</v>
      </c>
    </row>
    <row r="1397" spans="1:35" x14ac:dyDescent="0.25">
      <c r="A1397" s="8" t="s">
        <v>2129</v>
      </c>
      <c r="B1397" s="8" t="s">
        <v>39</v>
      </c>
      <c r="C1397" s="8" t="s">
        <v>39</v>
      </c>
      <c r="D1397" s="8" t="s">
        <v>167</v>
      </c>
      <c r="E1397" s="8" t="s">
        <v>451</v>
      </c>
      <c r="F1397" s="8" t="s">
        <v>859</v>
      </c>
      <c r="G1397" s="8" t="s">
        <v>584</v>
      </c>
      <c r="H1397" s="116">
        <v>0</v>
      </c>
      <c r="I1397" s="8">
        <v>22292</v>
      </c>
      <c r="J1397" s="8">
        <v>22292</v>
      </c>
      <c r="K1397" s="8" t="s">
        <v>4435</v>
      </c>
      <c r="L1397" s="8">
        <v>25092915</v>
      </c>
      <c r="M1397" s="38">
        <v>45436</v>
      </c>
      <c r="N1397" s="8" t="s">
        <v>195</v>
      </c>
      <c r="O1397" s="8" t="s">
        <v>148</v>
      </c>
      <c r="P1397" s="8" t="s">
        <v>258</v>
      </c>
      <c r="Q1397" s="8">
        <v>0</v>
      </c>
      <c r="R1397" s="8">
        <v>200000</v>
      </c>
      <c r="S1397" s="8">
        <v>200000</v>
      </c>
      <c r="T1397" s="8">
        <v>200000</v>
      </c>
      <c r="U1397" s="8">
        <v>24</v>
      </c>
      <c r="V1397" s="8" t="s">
        <v>62</v>
      </c>
      <c r="W1397" s="8" t="s">
        <v>62</v>
      </c>
      <c r="X1397" s="8" t="s">
        <v>276</v>
      </c>
      <c r="Z1397" s="8" t="s">
        <v>4449</v>
      </c>
      <c r="AA1397" s="8">
        <v>0.03</v>
      </c>
      <c r="AB1397" s="8" t="s">
        <v>552</v>
      </c>
      <c r="AC1397" s="8">
        <v>6.5000000000000002E-2</v>
      </c>
      <c r="AD1397" s="8">
        <v>6000</v>
      </c>
      <c r="AE1397" s="8">
        <v>8333.3333333333339</v>
      </c>
      <c r="AF1397" s="8">
        <v>13000</v>
      </c>
      <c r="AG1397" s="8">
        <v>21333.333333333336</v>
      </c>
      <c r="AH1397" s="8">
        <v>0.06</v>
      </c>
      <c r="AI1397" s="8">
        <v>12000</v>
      </c>
    </row>
    <row r="1398" spans="1:35" x14ac:dyDescent="0.25">
      <c r="A1398" s="8" t="s">
        <v>2129</v>
      </c>
      <c r="B1398" s="8" t="s">
        <v>39</v>
      </c>
      <c r="C1398" s="8" t="s">
        <v>39</v>
      </c>
      <c r="D1398" s="8" t="s">
        <v>167</v>
      </c>
      <c r="E1398" s="8" t="s">
        <v>405</v>
      </c>
      <c r="F1398" s="8" t="s">
        <v>3137</v>
      </c>
      <c r="G1398" s="8" t="s">
        <v>3162</v>
      </c>
      <c r="H1398" s="116">
        <v>0</v>
      </c>
      <c r="I1398" s="8">
        <v>8367</v>
      </c>
      <c r="J1398" s="8">
        <v>8367</v>
      </c>
      <c r="K1398" s="8" t="s">
        <v>4436</v>
      </c>
      <c r="L1398" s="8">
        <v>33977161</v>
      </c>
      <c r="M1398" s="38">
        <v>45436</v>
      </c>
      <c r="N1398" s="8" t="s">
        <v>195</v>
      </c>
      <c r="O1398" s="8" t="s">
        <v>148</v>
      </c>
      <c r="P1398" s="8" t="s">
        <v>258</v>
      </c>
      <c r="Q1398" s="8">
        <v>0</v>
      </c>
      <c r="R1398" s="8">
        <v>60000</v>
      </c>
      <c r="S1398" s="8">
        <v>60000</v>
      </c>
      <c r="T1398" s="8">
        <v>55600</v>
      </c>
      <c r="U1398" s="8">
        <v>18</v>
      </c>
      <c r="V1398" s="8" t="s">
        <v>62</v>
      </c>
      <c r="W1398" s="8" t="s">
        <v>62</v>
      </c>
      <c r="X1398" s="8" t="s">
        <v>276</v>
      </c>
      <c r="Z1398" s="8" t="s">
        <v>4450</v>
      </c>
      <c r="AA1398" s="8">
        <v>0.03</v>
      </c>
      <c r="AB1398" s="8" t="s">
        <v>552</v>
      </c>
      <c r="AC1398" s="8">
        <v>7.4999999999999997E-2</v>
      </c>
      <c r="AD1398" s="8">
        <v>1800</v>
      </c>
      <c r="AE1398" s="8">
        <v>3333.3333333333335</v>
      </c>
      <c r="AF1398" s="8">
        <v>4500</v>
      </c>
      <c r="AG1398" s="8">
        <v>7833.3333333333339</v>
      </c>
      <c r="AH1398" s="8">
        <v>0.06</v>
      </c>
      <c r="AI1398" s="8">
        <v>3600</v>
      </c>
    </row>
    <row r="1399" spans="1:35" x14ac:dyDescent="0.25">
      <c r="A1399" s="8" t="s">
        <v>2129</v>
      </c>
      <c r="B1399" s="8" t="s">
        <v>49</v>
      </c>
      <c r="C1399" s="8" t="s">
        <v>49</v>
      </c>
      <c r="D1399" s="8" t="s">
        <v>133</v>
      </c>
      <c r="E1399" s="8" t="s">
        <v>4117</v>
      </c>
      <c r="F1399" s="8" t="s">
        <v>4200</v>
      </c>
      <c r="G1399" s="8" t="s">
        <v>4451</v>
      </c>
      <c r="H1399" s="116">
        <v>7390</v>
      </c>
      <c r="I1399" s="8">
        <v>7315</v>
      </c>
      <c r="J1399" s="8">
        <v>-75</v>
      </c>
      <c r="K1399" s="8" t="s">
        <v>4437</v>
      </c>
      <c r="L1399" s="8">
        <v>22083337</v>
      </c>
      <c r="M1399" s="38">
        <v>45436</v>
      </c>
      <c r="N1399" s="8" t="s">
        <v>195</v>
      </c>
      <c r="O1399" s="8" t="s">
        <v>43</v>
      </c>
      <c r="P1399" s="8" t="s">
        <v>43</v>
      </c>
      <c r="R1399" s="8">
        <v>309994</v>
      </c>
      <c r="S1399" s="8">
        <v>309994</v>
      </c>
      <c r="T1399" s="8">
        <v>54000</v>
      </c>
      <c r="U1399" s="8">
        <v>168</v>
      </c>
      <c r="V1399" s="8" t="s">
        <v>64</v>
      </c>
      <c r="W1399" s="8" t="s">
        <v>64</v>
      </c>
      <c r="X1399" s="8" t="s">
        <v>276</v>
      </c>
      <c r="Y1399" s="8" t="s">
        <v>115</v>
      </c>
      <c r="Z1399" s="8" t="s">
        <v>4201</v>
      </c>
      <c r="AA1399" s="8">
        <v>0.04</v>
      </c>
      <c r="AB1399" s="8" t="s">
        <v>552</v>
      </c>
      <c r="AC1399" s="8">
        <v>1.7000000000000001E-2</v>
      </c>
      <c r="AD1399" s="8">
        <v>12399.76</v>
      </c>
      <c r="AE1399" s="8">
        <v>1845.202380952381</v>
      </c>
      <c r="AF1399" s="8">
        <v>5269.8980000000001</v>
      </c>
      <c r="AG1399" s="8">
        <v>7115.1003809523809</v>
      </c>
      <c r="AH1399" s="8">
        <v>0.03</v>
      </c>
      <c r="AI1399" s="8">
        <v>9299.82</v>
      </c>
    </row>
    <row r="1400" spans="1:35" x14ac:dyDescent="0.25">
      <c r="A1400" s="8" t="s">
        <v>2129</v>
      </c>
      <c r="B1400" s="8" t="s">
        <v>37</v>
      </c>
      <c r="C1400" s="8" t="s">
        <v>37</v>
      </c>
      <c r="D1400" s="8" t="s">
        <v>99</v>
      </c>
      <c r="E1400" s="8" t="s">
        <v>925</v>
      </c>
      <c r="F1400" s="8" t="s">
        <v>2392</v>
      </c>
      <c r="G1400" s="8" t="s">
        <v>2612</v>
      </c>
      <c r="H1400" s="116">
        <v>0</v>
      </c>
      <c r="I1400" s="8">
        <v>21940</v>
      </c>
      <c r="J1400" s="8">
        <v>21940</v>
      </c>
      <c r="K1400" s="8" t="s">
        <v>4438</v>
      </c>
      <c r="L1400" s="8">
        <v>25734675</v>
      </c>
      <c r="M1400" s="38">
        <v>45436</v>
      </c>
      <c r="N1400" s="8" t="s">
        <v>195</v>
      </c>
      <c r="O1400" s="8" t="s">
        <v>21</v>
      </c>
      <c r="P1400" s="8" t="s">
        <v>21</v>
      </c>
      <c r="Q1400" s="8">
        <v>630876.46</v>
      </c>
      <c r="R1400" s="8">
        <v>947194</v>
      </c>
      <c r="S1400" s="8">
        <v>316317.54000000004</v>
      </c>
      <c r="T1400" s="8">
        <v>45849.9</v>
      </c>
      <c r="U1400" s="8">
        <v>168</v>
      </c>
      <c r="V1400" s="8" t="s">
        <v>64</v>
      </c>
      <c r="W1400" s="8" t="s">
        <v>64</v>
      </c>
      <c r="X1400" s="8" t="s">
        <v>276</v>
      </c>
      <c r="Y1400" s="8" t="s">
        <v>4439</v>
      </c>
      <c r="Z1400" s="8" t="s">
        <v>4452</v>
      </c>
      <c r="AA1400" s="8">
        <v>0.04</v>
      </c>
      <c r="AB1400" s="8" t="s">
        <v>552</v>
      </c>
      <c r="AC1400" s="8">
        <v>1.7000000000000001E-2</v>
      </c>
      <c r="AD1400" s="8">
        <v>37887.760000000002</v>
      </c>
      <c r="AE1400" s="8">
        <v>5638.0595238095239</v>
      </c>
      <c r="AF1400" s="8">
        <v>16102.298000000001</v>
      </c>
      <c r="AG1400" s="8">
        <v>21740.357523809525</v>
      </c>
      <c r="AH1400" s="8">
        <v>0.03</v>
      </c>
      <c r="AI1400" s="8">
        <v>9489.5262000000002</v>
      </c>
    </row>
    <row r="1401" spans="1:35" x14ac:dyDescent="0.25">
      <c r="A1401" s="8" t="s">
        <v>2129</v>
      </c>
      <c r="B1401" s="8" t="s">
        <v>27</v>
      </c>
      <c r="C1401" s="8" t="s">
        <v>27</v>
      </c>
      <c r="D1401" s="180" t="s">
        <v>5938</v>
      </c>
      <c r="E1401" s="8" t="s">
        <v>3304</v>
      </c>
      <c r="F1401" s="8" t="s">
        <v>1005</v>
      </c>
      <c r="G1401" s="8" t="s">
        <v>1008</v>
      </c>
      <c r="H1401" s="116">
        <v>0</v>
      </c>
      <c r="I1401" s="8">
        <v>2443</v>
      </c>
      <c r="J1401" s="8">
        <v>2443</v>
      </c>
      <c r="K1401" s="8" t="s">
        <v>3644</v>
      </c>
      <c r="L1401" s="8">
        <v>29430900</v>
      </c>
      <c r="M1401" s="38">
        <v>45436</v>
      </c>
      <c r="N1401" s="8" t="s">
        <v>195</v>
      </c>
      <c r="O1401" s="8" t="s">
        <v>21</v>
      </c>
      <c r="P1401" s="8" t="s">
        <v>21</v>
      </c>
      <c r="Q1401" s="8">
        <v>0</v>
      </c>
      <c r="R1401" s="8">
        <v>93400</v>
      </c>
      <c r="S1401" s="8">
        <v>93400</v>
      </c>
      <c r="T1401" s="8">
        <v>8639</v>
      </c>
      <c r="U1401" s="8">
        <v>168</v>
      </c>
      <c r="V1401" s="8" t="s">
        <v>64</v>
      </c>
      <c r="W1401" s="8" t="s">
        <v>64</v>
      </c>
      <c r="X1401" s="8" t="s">
        <v>276</v>
      </c>
      <c r="Y1401" s="8" t="s">
        <v>121</v>
      </c>
      <c r="Z1401" s="8" t="s">
        <v>4453</v>
      </c>
      <c r="AA1401" s="8">
        <v>0.04</v>
      </c>
      <c r="AB1401" s="8" t="s">
        <v>552</v>
      </c>
      <c r="AC1401" s="8">
        <v>1.7000000000000001E-2</v>
      </c>
      <c r="AD1401" s="8">
        <v>3736</v>
      </c>
      <c r="AE1401" s="8">
        <v>555.95238095238096</v>
      </c>
      <c r="AF1401" s="8">
        <v>1587.8000000000002</v>
      </c>
      <c r="AG1401" s="8">
        <v>2143.7523809523809</v>
      </c>
      <c r="AH1401" s="8">
        <v>0.03</v>
      </c>
      <c r="AI1401" s="8">
        <v>2802</v>
      </c>
    </row>
    <row r="1402" spans="1:35" x14ac:dyDescent="0.25">
      <c r="A1402" s="8" t="s">
        <v>2129</v>
      </c>
      <c r="B1402" s="8" t="s">
        <v>49</v>
      </c>
      <c r="C1402" s="8" t="s">
        <v>49</v>
      </c>
      <c r="D1402" s="8" t="s">
        <v>133</v>
      </c>
      <c r="E1402" s="8" t="s">
        <v>189</v>
      </c>
      <c r="F1402" s="8" t="s">
        <v>966</v>
      </c>
      <c r="G1402" s="8" t="s">
        <v>967</v>
      </c>
      <c r="H1402" s="116">
        <v>0</v>
      </c>
      <c r="I1402" s="8">
        <v>2500</v>
      </c>
      <c r="J1402" s="8">
        <v>2500</v>
      </c>
      <c r="K1402" s="8" t="s">
        <v>2721</v>
      </c>
      <c r="L1402" s="8">
        <v>27412158</v>
      </c>
      <c r="M1402" s="38">
        <v>45436</v>
      </c>
      <c r="N1402" s="8" t="s">
        <v>195</v>
      </c>
      <c r="O1402" s="8" t="s">
        <v>148</v>
      </c>
      <c r="P1402" s="8" t="s">
        <v>2663</v>
      </c>
      <c r="Q1402" s="8">
        <v>0</v>
      </c>
      <c r="R1402" s="8">
        <v>81700</v>
      </c>
      <c r="S1402" s="8">
        <v>81700</v>
      </c>
      <c r="T1402" s="8">
        <v>78676</v>
      </c>
      <c r="U1402" s="8">
        <v>144</v>
      </c>
      <c r="V1402" s="8" t="s">
        <v>62</v>
      </c>
      <c r="W1402" s="8" t="s">
        <v>62</v>
      </c>
      <c r="X1402" s="8" t="s">
        <v>276</v>
      </c>
      <c r="Z1402" s="8" t="s">
        <v>4454</v>
      </c>
      <c r="AA1402" s="8">
        <v>0.03</v>
      </c>
      <c r="AB1402" s="8" t="s">
        <v>552</v>
      </c>
      <c r="AC1402" s="8">
        <v>0.02</v>
      </c>
      <c r="AD1402" s="8">
        <v>2451</v>
      </c>
      <c r="AE1402" s="8">
        <v>567.36111111111109</v>
      </c>
      <c r="AF1402" s="8">
        <v>1634</v>
      </c>
      <c r="AG1402" s="8">
        <v>2201.3611111111113</v>
      </c>
      <c r="AH1402" s="8">
        <v>0.06</v>
      </c>
      <c r="AI1402" s="8">
        <v>4902</v>
      </c>
    </row>
    <row r="1403" spans="1:35" x14ac:dyDescent="0.25">
      <c r="A1403" s="8" t="s">
        <v>2129</v>
      </c>
      <c r="B1403" s="8" t="s">
        <v>27</v>
      </c>
      <c r="C1403" s="8" t="s">
        <v>27</v>
      </c>
      <c r="D1403" s="180" t="s">
        <v>5938</v>
      </c>
      <c r="E1403" s="8" t="s">
        <v>209</v>
      </c>
      <c r="F1403" s="8" t="s">
        <v>4455</v>
      </c>
      <c r="G1403" s="8" t="s">
        <v>4458</v>
      </c>
      <c r="H1403" s="116">
        <v>0</v>
      </c>
      <c r="I1403" s="8">
        <v>2112</v>
      </c>
      <c r="J1403" s="8">
        <v>2112</v>
      </c>
      <c r="K1403" s="8" t="s">
        <v>4456</v>
      </c>
      <c r="L1403" s="8">
        <v>34532883</v>
      </c>
      <c r="M1403" s="38">
        <v>45436</v>
      </c>
      <c r="N1403" s="8" t="s">
        <v>195</v>
      </c>
      <c r="O1403" s="8" t="s">
        <v>21</v>
      </c>
      <c r="P1403" s="8" t="s">
        <v>21</v>
      </c>
      <c r="Q1403" s="8">
        <v>0</v>
      </c>
      <c r="R1403" s="8">
        <v>79300</v>
      </c>
      <c r="S1403" s="8">
        <v>79300</v>
      </c>
      <c r="T1403" s="8">
        <v>79300</v>
      </c>
      <c r="U1403" s="8">
        <v>168</v>
      </c>
      <c r="V1403" s="8" t="s">
        <v>62</v>
      </c>
      <c r="W1403" s="8" t="s">
        <v>62</v>
      </c>
      <c r="X1403" s="8" t="s">
        <v>276</v>
      </c>
      <c r="Z1403" s="8" t="s">
        <v>4457</v>
      </c>
      <c r="AA1403" s="8">
        <v>0.04</v>
      </c>
      <c r="AB1403" s="8" t="s">
        <v>552</v>
      </c>
      <c r="AC1403" s="8">
        <v>1.7000000000000001E-2</v>
      </c>
      <c r="AD1403" s="8">
        <v>3172</v>
      </c>
      <c r="AE1403" s="8">
        <v>472.02380952380952</v>
      </c>
      <c r="AF1403" s="8">
        <v>1348.1000000000001</v>
      </c>
      <c r="AG1403" s="8">
        <v>1820.1238095238095</v>
      </c>
      <c r="AH1403" s="8">
        <v>0.03</v>
      </c>
      <c r="AI1403" s="8">
        <v>2379</v>
      </c>
    </row>
    <row r="1404" spans="1:35" x14ac:dyDescent="0.25">
      <c r="A1404" s="8" t="s">
        <v>2129</v>
      </c>
      <c r="B1404" s="8" t="s">
        <v>29</v>
      </c>
      <c r="C1404" s="8" t="s">
        <v>29</v>
      </c>
      <c r="D1404" s="8" t="s">
        <v>168</v>
      </c>
      <c r="E1404" s="8" t="s">
        <v>422</v>
      </c>
      <c r="F1404" s="8" t="s">
        <v>4459</v>
      </c>
      <c r="G1404" s="8" t="s">
        <v>4462</v>
      </c>
      <c r="H1404" s="116">
        <v>0</v>
      </c>
      <c r="I1404" s="8">
        <v>1157</v>
      </c>
      <c r="J1404" s="8">
        <v>1157</v>
      </c>
      <c r="K1404" s="8" t="s">
        <v>4460</v>
      </c>
      <c r="L1404" s="8">
        <v>24706483</v>
      </c>
      <c r="M1404" s="38">
        <v>45436</v>
      </c>
      <c r="N1404" s="8" t="s">
        <v>195</v>
      </c>
      <c r="O1404" s="8" t="s">
        <v>148</v>
      </c>
      <c r="P1404" s="8" t="s">
        <v>264</v>
      </c>
      <c r="Q1404" s="8">
        <v>0</v>
      </c>
      <c r="R1404" s="8">
        <v>30000</v>
      </c>
      <c r="S1404" s="8">
        <v>30000</v>
      </c>
      <c r="T1404" s="8">
        <v>30000</v>
      </c>
      <c r="U1404" s="8">
        <v>132</v>
      </c>
      <c r="V1404" s="8" t="s">
        <v>62</v>
      </c>
      <c r="W1404" s="8" t="s">
        <v>62</v>
      </c>
      <c r="X1404" s="8" t="s">
        <v>276</v>
      </c>
      <c r="Z1404" s="8" t="s">
        <v>4461</v>
      </c>
      <c r="AA1404" s="8">
        <v>0.03</v>
      </c>
      <c r="AB1404" s="8" t="s">
        <v>552</v>
      </c>
      <c r="AC1404" s="8">
        <v>2.1999999999999999E-2</v>
      </c>
      <c r="AD1404" s="8">
        <v>900</v>
      </c>
      <c r="AE1404" s="8">
        <v>227.27272727272728</v>
      </c>
      <c r="AF1404" s="8">
        <v>660</v>
      </c>
      <c r="AG1404" s="8">
        <v>887.27272727272725</v>
      </c>
      <c r="AH1404" s="8">
        <v>0.06</v>
      </c>
      <c r="AI1404" s="8">
        <v>1800</v>
      </c>
    </row>
    <row r="1405" spans="1:35" x14ac:dyDescent="0.25">
      <c r="A1405" s="8" t="s">
        <v>2129</v>
      </c>
      <c r="B1405" s="8" t="s">
        <v>23</v>
      </c>
      <c r="C1405" s="8" t="s">
        <v>23</v>
      </c>
      <c r="D1405" s="180" t="s">
        <v>5937</v>
      </c>
      <c r="E1405" s="8" t="s">
        <v>447</v>
      </c>
      <c r="F1405" s="8" t="s">
        <v>2395</v>
      </c>
      <c r="G1405" s="8" t="s">
        <v>2770</v>
      </c>
      <c r="H1405" s="116">
        <v>0</v>
      </c>
      <c r="I1405" s="8">
        <v>20346</v>
      </c>
      <c r="J1405" s="8">
        <v>20346</v>
      </c>
      <c r="K1405" s="8" t="s">
        <v>4463</v>
      </c>
      <c r="L1405" s="8">
        <v>24929531</v>
      </c>
      <c r="M1405" s="38">
        <v>45437</v>
      </c>
      <c r="N1405" s="8" t="s">
        <v>195</v>
      </c>
      <c r="O1405" s="8" t="s">
        <v>148</v>
      </c>
      <c r="P1405" s="8" t="s">
        <v>342</v>
      </c>
      <c r="Q1405" s="8">
        <v>0</v>
      </c>
      <c r="R1405" s="8">
        <v>856600</v>
      </c>
      <c r="S1405" s="8">
        <v>856600</v>
      </c>
      <c r="T1405" s="8">
        <v>54882</v>
      </c>
      <c r="U1405" s="8">
        <v>168</v>
      </c>
      <c r="V1405" s="8" t="s">
        <v>64</v>
      </c>
      <c r="W1405" s="8" t="s">
        <v>64</v>
      </c>
      <c r="X1405" s="8" t="s">
        <v>276</v>
      </c>
      <c r="Y1405" s="8" t="s">
        <v>115</v>
      </c>
      <c r="Z1405" s="8" t="s">
        <v>4464</v>
      </c>
      <c r="AA1405" s="8">
        <v>0.04</v>
      </c>
      <c r="AB1405" s="8" t="s">
        <v>552</v>
      </c>
      <c r="AC1405" s="8">
        <v>1.7000000000000001E-2</v>
      </c>
      <c r="AD1405" s="8">
        <v>34264</v>
      </c>
      <c r="AE1405" s="8">
        <v>5098.8095238095239</v>
      </c>
      <c r="AF1405" s="8">
        <v>14562.2</v>
      </c>
      <c r="AG1405" s="8">
        <v>19661.009523809524</v>
      </c>
      <c r="AH1405" s="8">
        <v>0.03</v>
      </c>
      <c r="AI1405" s="8">
        <v>25698</v>
      </c>
    </row>
    <row r="1406" spans="1:35" x14ac:dyDescent="0.25">
      <c r="A1406" s="8" t="s">
        <v>2129</v>
      </c>
      <c r="B1406" s="8" t="s">
        <v>49</v>
      </c>
      <c r="C1406" s="8" t="s">
        <v>49</v>
      </c>
      <c r="D1406" s="8" t="s">
        <v>133</v>
      </c>
      <c r="E1406" s="8" t="s">
        <v>549</v>
      </c>
      <c r="F1406" s="8" t="s">
        <v>2884</v>
      </c>
      <c r="G1406" s="8" t="s">
        <v>4476</v>
      </c>
      <c r="H1406" s="116">
        <v>0</v>
      </c>
      <c r="I1406" s="8">
        <v>592</v>
      </c>
      <c r="J1406" s="8">
        <v>592</v>
      </c>
      <c r="K1406" s="8" t="s">
        <v>4470</v>
      </c>
      <c r="L1406" s="8">
        <v>11655738</v>
      </c>
      <c r="M1406" s="38">
        <v>45439</v>
      </c>
      <c r="N1406" s="8" t="s">
        <v>196</v>
      </c>
      <c r="O1406" s="8" t="s">
        <v>148</v>
      </c>
      <c r="P1406" s="8" t="s">
        <v>334</v>
      </c>
      <c r="Q1406" s="8">
        <v>0</v>
      </c>
      <c r="R1406" s="8">
        <v>3100</v>
      </c>
      <c r="S1406" s="8">
        <v>3100</v>
      </c>
      <c r="T1406" s="8">
        <v>3100</v>
      </c>
      <c r="U1406" s="8">
        <v>24</v>
      </c>
      <c r="V1406" s="8" t="s">
        <v>62</v>
      </c>
      <c r="W1406" s="8" t="s">
        <v>62</v>
      </c>
      <c r="X1406" s="8" t="s">
        <v>276</v>
      </c>
      <c r="Z1406" s="8" t="s">
        <v>4475</v>
      </c>
      <c r="AA1406" s="8">
        <v>0.03</v>
      </c>
      <c r="AB1406" s="8" t="s">
        <v>552</v>
      </c>
      <c r="AC1406" s="8">
        <v>6.5000000000000002E-2</v>
      </c>
      <c r="AD1406" s="8">
        <v>93</v>
      </c>
      <c r="AE1406" s="8">
        <v>129.16666666666666</v>
      </c>
      <c r="AF1406" s="8">
        <v>201.5</v>
      </c>
      <c r="AG1406" s="8">
        <v>330.66666666666663</v>
      </c>
      <c r="AH1406" s="8">
        <v>0.06</v>
      </c>
      <c r="AI1406" s="8">
        <v>186</v>
      </c>
    </row>
    <row r="1407" spans="1:35" x14ac:dyDescent="0.25">
      <c r="A1407" s="8" t="s">
        <v>2129</v>
      </c>
      <c r="B1407" s="8" t="s">
        <v>33</v>
      </c>
      <c r="C1407" s="8" t="s">
        <v>39</v>
      </c>
      <c r="D1407" s="8" t="s">
        <v>167</v>
      </c>
      <c r="E1407" s="8" t="s">
        <v>921</v>
      </c>
      <c r="F1407" s="8" t="s">
        <v>2537</v>
      </c>
      <c r="G1407" s="8" t="s">
        <v>2844</v>
      </c>
      <c r="H1407" s="116">
        <v>0</v>
      </c>
      <c r="I1407" s="8">
        <v>1640</v>
      </c>
      <c r="J1407" s="8">
        <v>1640</v>
      </c>
      <c r="K1407" s="8" t="s">
        <v>4471</v>
      </c>
      <c r="L1407" s="8">
        <v>29152831</v>
      </c>
      <c r="M1407" s="38">
        <v>45439</v>
      </c>
      <c r="N1407" s="8" t="s">
        <v>196</v>
      </c>
      <c r="O1407" s="8" t="s">
        <v>148</v>
      </c>
      <c r="P1407" s="8" t="s">
        <v>221</v>
      </c>
      <c r="Q1407" s="8">
        <v>0</v>
      </c>
      <c r="R1407" s="8">
        <v>44000</v>
      </c>
      <c r="S1407" s="8">
        <v>44000</v>
      </c>
      <c r="T1407" s="8">
        <v>44000</v>
      </c>
      <c r="U1407" s="8">
        <v>120</v>
      </c>
      <c r="V1407" s="8" t="s">
        <v>62</v>
      </c>
      <c r="W1407" s="8" t="s">
        <v>62</v>
      </c>
      <c r="X1407" s="8" t="s">
        <v>276</v>
      </c>
      <c r="Z1407" s="8" t="s">
        <v>4477</v>
      </c>
      <c r="AA1407" s="8">
        <v>0.03</v>
      </c>
      <c r="AB1407" s="8" t="s">
        <v>552</v>
      </c>
      <c r="AC1407" s="8">
        <v>2.4E-2</v>
      </c>
      <c r="AD1407" s="8">
        <v>1320</v>
      </c>
      <c r="AE1407" s="8">
        <v>366.66666666666669</v>
      </c>
      <c r="AF1407" s="8">
        <v>1056</v>
      </c>
      <c r="AG1407" s="8">
        <v>1422.6666666666667</v>
      </c>
      <c r="AH1407" s="8">
        <v>0.06</v>
      </c>
      <c r="AI1407" s="8">
        <v>2640</v>
      </c>
    </row>
    <row r="1408" spans="1:35" x14ac:dyDescent="0.25">
      <c r="A1408" s="8" t="s">
        <v>2129</v>
      </c>
      <c r="B1408" s="8" t="s">
        <v>24</v>
      </c>
      <c r="C1408" s="8" t="s">
        <v>24</v>
      </c>
      <c r="D1408" s="8" t="s">
        <v>420</v>
      </c>
      <c r="E1408" s="8" t="s">
        <v>3679</v>
      </c>
      <c r="F1408" s="8" t="s">
        <v>3617</v>
      </c>
      <c r="G1408" s="8" t="s">
        <v>1415</v>
      </c>
      <c r="H1408" s="116">
        <v>0</v>
      </c>
      <c r="I1408" s="8">
        <v>4039</v>
      </c>
      <c r="J1408" s="8">
        <v>4039</v>
      </c>
      <c r="K1408" s="8" t="s">
        <v>4472</v>
      </c>
      <c r="L1408" s="8">
        <v>30143635</v>
      </c>
      <c r="M1408" s="38">
        <v>45439</v>
      </c>
      <c r="N1408" s="8" t="s">
        <v>196</v>
      </c>
      <c r="O1408" s="8" t="s">
        <v>21</v>
      </c>
      <c r="P1408" s="8" t="s">
        <v>21</v>
      </c>
      <c r="Q1408" s="8">
        <v>0</v>
      </c>
      <c r="R1408" s="8">
        <v>175975</v>
      </c>
      <c r="S1408" s="8">
        <v>175975</v>
      </c>
      <c r="T1408" s="8">
        <v>12723</v>
      </c>
      <c r="U1408" s="8">
        <v>168</v>
      </c>
      <c r="V1408" s="8" t="s">
        <v>64</v>
      </c>
      <c r="W1408" s="8" t="s">
        <v>64</v>
      </c>
      <c r="X1408" s="8" t="s">
        <v>276</v>
      </c>
      <c r="Y1408" s="8" t="s">
        <v>115</v>
      </c>
      <c r="Z1408" s="8" t="s">
        <v>3618</v>
      </c>
      <c r="AA1408" s="8">
        <v>0.04</v>
      </c>
      <c r="AB1408" s="8" t="s">
        <v>552</v>
      </c>
      <c r="AC1408" s="8">
        <v>1.7000000000000001E-2</v>
      </c>
      <c r="AD1408" s="8">
        <v>7039</v>
      </c>
      <c r="AE1408" s="8">
        <v>1047.4702380952381</v>
      </c>
      <c r="AF1408" s="8">
        <v>2991.5750000000003</v>
      </c>
      <c r="AG1408" s="8">
        <v>4039.0452380952383</v>
      </c>
      <c r="AH1408" s="8">
        <v>0.03</v>
      </c>
      <c r="AI1408" s="8">
        <v>5279.25</v>
      </c>
    </row>
    <row r="1409" spans="1:35" x14ac:dyDescent="0.25">
      <c r="A1409" s="8" t="s">
        <v>2129</v>
      </c>
      <c r="B1409" s="8" t="s">
        <v>44</v>
      </c>
      <c r="C1409" s="8" t="s">
        <v>37</v>
      </c>
      <c r="D1409" s="8" t="s">
        <v>99</v>
      </c>
      <c r="E1409" s="8" t="s">
        <v>459</v>
      </c>
      <c r="F1409" s="8" t="s">
        <v>760</v>
      </c>
      <c r="G1409" s="8" t="s">
        <v>2841</v>
      </c>
      <c r="H1409" s="116">
        <v>0</v>
      </c>
      <c r="I1409" s="8">
        <v>10163</v>
      </c>
      <c r="J1409" s="8">
        <v>10163</v>
      </c>
      <c r="K1409" s="8" t="s">
        <v>4473</v>
      </c>
      <c r="L1409" s="8">
        <v>23893625</v>
      </c>
      <c r="M1409" s="38">
        <v>45439</v>
      </c>
      <c r="N1409" s="8" t="s">
        <v>196</v>
      </c>
      <c r="O1409" s="8" t="s">
        <v>148</v>
      </c>
      <c r="P1409" s="8" t="s">
        <v>4474</v>
      </c>
      <c r="Q1409" s="8">
        <v>0</v>
      </c>
      <c r="R1409" s="8">
        <v>360000</v>
      </c>
      <c r="S1409" s="8">
        <v>360000</v>
      </c>
      <c r="T1409" s="8">
        <v>360000</v>
      </c>
      <c r="U1409" s="8">
        <v>144</v>
      </c>
      <c r="V1409" s="8" t="s">
        <v>62</v>
      </c>
      <c r="W1409" s="8" t="s">
        <v>62</v>
      </c>
      <c r="X1409" s="8" t="s">
        <v>276</v>
      </c>
      <c r="Z1409" s="8" t="s">
        <v>4478</v>
      </c>
      <c r="AA1409" s="8">
        <v>0.03</v>
      </c>
      <c r="AB1409" s="8" t="s">
        <v>552</v>
      </c>
      <c r="AC1409" s="8">
        <v>0.02</v>
      </c>
      <c r="AD1409" s="8">
        <v>10800</v>
      </c>
      <c r="AE1409" s="8">
        <v>2500</v>
      </c>
      <c r="AF1409" s="8">
        <v>7200</v>
      </c>
      <c r="AG1409" s="8">
        <v>9700</v>
      </c>
      <c r="AH1409" s="8">
        <v>0.06</v>
      </c>
      <c r="AI1409" s="8">
        <v>21600</v>
      </c>
    </row>
    <row r="1410" spans="1:35" x14ac:dyDescent="0.25">
      <c r="A1410" s="8" t="s">
        <v>2129</v>
      </c>
      <c r="B1410" s="8" t="s">
        <v>49</v>
      </c>
      <c r="C1410" s="8" t="s">
        <v>49</v>
      </c>
      <c r="D1410" s="8" t="s">
        <v>133</v>
      </c>
      <c r="E1410" s="8" t="s">
        <v>929</v>
      </c>
      <c r="F1410" s="8" t="s">
        <v>1218</v>
      </c>
      <c r="G1410" s="8" t="s">
        <v>1375</v>
      </c>
      <c r="H1410" s="116">
        <v>0</v>
      </c>
      <c r="I1410" s="8">
        <v>3745</v>
      </c>
      <c r="J1410" s="8">
        <v>3745</v>
      </c>
      <c r="K1410" s="8" t="s">
        <v>4479</v>
      </c>
      <c r="L1410" s="8">
        <v>38955878</v>
      </c>
      <c r="M1410" s="38">
        <v>45439</v>
      </c>
      <c r="N1410" s="8" t="s">
        <v>196</v>
      </c>
      <c r="O1410" s="8" t="s">
        <v>21</v>
      </c>
      <c r="P1410" s="8" t="s">
        <v>21</v>
      </c>
      <c r="Q1410" s="8">
        <v>0</v>
      </c>
      <c r="R1410" s="8">
        <v>148900</v>
      </c>
      <c r="S1410" s="8">
        <v>148900</v>
      </c>
      <c r="T1410" s="8">
        <v>148900</v>
      </c>
      <c r="U1410" s="8">
        <v>168</v>
      </c>
      <c r="V1410" s="8" t="s">
        <v>62</v>
      </c>
      <c r="W1410" s="8" t="s">
        <v>62</v>
      </c>
      <c r="X1410" s="8" t="s">
        <v>276</v>
      </c>
      <c r="Z1410" s="8" t="s">
        <v>4482</v>
      </c>
      <c r="AA1410" s="8">
        <v>0.04</v>
      </c>
      <c r="AB1410" s="8" t="s">
        <v>552</v>
      </c>
      <c r="AC1410" s="8">
        <v>1.7000000000000001E-2</v>
      </c>
      <c r="AD1410" s="8">
        <v>5956</v>
      </c>
      <c r="AE1410" s="8">
        <v>886.30952380952385</v>
      </c>
      <c r="AF1410" s="8">
        <v>2531.3000000000002</v>
      </c>
      <c r="AG1410" s="8">
        <v>3417.609523809524</v>
      </c>
      <c r="AH1410" s="8">
        <v>0.03</v>
      </c>
      <c r="AI1410" s="8">
        <v>4467</v>
      </c>
    </row>
    <row r="1411" spans="1:35" x14ac:dyDescent="0.25">
      <c r="A1411" s="8" t="s">
        <v>2129</v>
      </c>
      <c r="B1411" s="8" t="s">
        <v>49</v>
      </c>
      <c r="C1411" s="8" t="s">
        <v>49</v>
      </c>
      <c r="D1411" s="8" t="s">
        <v>133</v>
      </c>
      <c r="E1411" s="8" t="s">
        <v>458</v>
      </c>
      <c r="F1411" s="8" t="s">
        <v>895</v>
      </c>
      <c r="G1411" s="8" t="s">
        <v>1395</v>
      </c>
      <c r="H1411" s="116">
        <v>0</v>
      </c>
      <c r="I1411" s="8">
        <v>5389</v>
      </c>
      <c r="J1411" s="8">
        <v>5389</v>
      </c>
      <c r="K1411" s="8" t="s">
        <v>2858</v>
      </c>
      <c r="L1411" s="8">
        <v>40188943</v>
      </c>
      <c r="M1411" s="38">
        <v>45439</v>
      </c>
      <c r="N1411" s="8" t="s">
        <v>196</v>
      </c>
      <c r="O1411" s="8" t="s">
        <v>21</v>
      </c>
      <c r="P1411" s="8" t="s">
        <v>21</v>
      </c>
      <c r="Q1411" s="8">
        <v>0</v>
      </c>
      <c r="R1411" s="8">
        <v>200000</v>
      </c>
      <c r="S1411" s="8">
        <v>200000</v>
      </c>
      <c r="T1411" s="8">
        <v>121479</v>
      </c>
      <c r="U1411" s="8">
        <v>144</v>
      </c>
      <c r="V1411" s="8" t="s">
        <v>64</v>
      </c>
      <c r="W1411" s="8" t="s">
        <v>64</v>
      </c>
      <c r="X1411" s="8" t="s">
        <v>276</v>
      </c>
      <c r="Y1411" s="8" t="s">
        <v>115</v>
      </c>
      <c r="Z1411" s="8" t="s">
        <v>2907</v>
      </c>
      <c r="AA1411" s="8">
        <v>0.03</v>
      </c>
      <c r="AB1411" s="8" t="s">
        <v>552</v>
      </c>
      <c r="AC1411" s="8">
        <v>0.02</v>
      </c>
      <c r="AD1411" s="8">
        <v>6000</v>
      </c>
      <c r="AE1411" s="8">
        <v>1388.8888888888889</v>
      </c>
      <c r="AF1411" s="8">
        <v>4000</v>
      </c>
      <c r="AG1411" s="8">
        <v>5388.8888888888887</v>
      </c>
      <c r="AH1411" s="8">
        <v>0.06</v>
      </c>
      <c r="AI1411" s="8">
        <v>12000</v>
      </c>
    </row>
    <row r="1412" spans="1:35" x14ac:dyDescent="0.25">
      <c r="A1412" s="8" t="s">
        <v>2129</v>
      </c>
      <c r="B1412" s="8" t="s">
        <v>27</v>
      </c>
      <c r="C1412" s="8" t="s">
        <v>27</v>
      </c>
      <c r="D1412" s="180" t="s">
        <v>5938</v>
      </c>
      <c r="E1412" s="8" t="s">
        <v>209</v>
      </c>
      <c r="F1412" s="8" t="s">
        <v>4480</v>
      </c>
      <c r="G1412" s="8" t="s">
        <v>4484</v>
      </c>
      <c r="H1412" s="116">
        <v>21444</v>
      </c>
      <c r="I1412" s="8">
        <v>21444</v>
      </c>
      <c r="J1412" s="8">
        <v>0</v>
      </c>
      <c r="K1412" s="8" t="s">
        <v>4481</v>
      </c>
      <c r="L1412" s="8">
        <v>32649657</v>
      </c>
      <c r="M1412" s="38">
        <v>45439</v>
      </c>
      <c r="N1412" s="8" t="s">
        <v>196</v>
      </c>
      <c r="O1412" s="8" t="s">
        <v>173</v>
      </c>
      <c r="P1412" s="8" t="s">
        <v>328</v>
      </c>
      <c r="Q1412" s="8">
        <v>751672</v>
      </c>
      <c r="R1412" s="8">
        <v>903400</v>
      </c>
      <c r="S1412" s="8">
        <v>151728</v>
      </c>
      <c r="T1412" s="8">
        <v>151727</v>
      </c>
      <c r="U1412" s="8">
        <v>168</v>
      </c>
      <c r="V1412" s="8" t="s">
        <v>63</v>
      </c>
      <c r="W1412" s="8" t="s">
        <v>63</v>
      </c>
      <c r="X1412" s="8" t="s">
        <v>277</v>
      </c>
      <c r="Z1412" s="8" t="s">
        <v>4483</v>
      </c>
      <c r="AA1412" s="8">
        <v>0.04</v>
      </c>
      <c r="AB1412" s="8" t="s">
        <v>552</v>
      </c>
      <c r="AC1412" s="8">
        <v>1.7000000000000001E-2</v>
      </c>
      <c r="AD1412" s="8">
        <v>36136</v>
      </c>
      <c r="AE1412" s="8">
        <v>5377.3809523809523</v>
      </c>
      <c r="AF1412" s="8">
        <v>15357.800000000001</v>
      </c>
      <c r="AG1412" s="8">
        <v>20735.180952380953</v>
      </c>
      <c r="AH1412" s="8">
        <v>0.03</v>
      </c>
      <c r="AI1412" s="8">
        <v>4551.84</v>
      </c>
    </row>
    <row r="1413" spans="1:35" x14ac:dyDescent="0.25">
      <c r="A1413" s="8" t="s">
        <v>2129</v>
      </c>
      <c r="B1413" s="8" t="s">
        <v>38</v>
      </c>
      <c r="C1413" s="8" t="s">
        <v>38</v>
      </c>
      <c r="D1413" s="8" t="s">
        <v>101</v>
      </c>
      <c r="E1413" s="8" t="s">
        <v>405</v>
      </c>
      <c r="F1413" s="8" t="s">
        <v>2676</v>
      </c>
      <c r="G1413" s="8" t="s">
        <v>2684</v>
      </c>
      <c r="H1413" s="116">
        <v>0</v>
      </c>
      <c r="I1413" s="8">
        <v>2709</v>
      </c>
      <c r="J1413" s="8">
        <v>2709</v>
      </c>
      <c r="K1413" s="8" t="s">
        <v>4485</v>
      </c>
      <c r="L1413" s="8">
        <v>30532318</v>
      </c>
      <c r="M1413" s="38">
        <v>45439</v>
      </c>
      <c r="N1413" s="8" t="s">
        <v>196</v>
      </c>
      <c r="O1413" s="8" t="s">
        <v>366</v>
      </c>
      <c r="P1413" s="8" t="s">
        <v>331</v>
      </c>
      <c r="Q1413" s="8">
        <v>0</v>
      </c>
      <c r="R1413" s="8">
        <v>104800</v>
      </c>
      <c r="S1413" s="8">
        <v>104800</v>
      </c>
      <c r="T1413" s="8">
        <v>77718</v>
      </c>
      <c r="U1413" s="8">
        <v>168</v>
      </c>
      <c r="V1413" s="8" t="s">
        <v>64</v>
      </c>
      <c r="W1413" s="8" t="s">
        <v>64</v>
      </c>
      <c r="X1413" s="8" t="s">
        <v>276</v>
      </c>
      <c r="Y1413" s="8" t="s">
        <v>4486</v>
      </c>
      <c r="Z1413" s="8" t="s">
        <v>4442</v>
      </c>
      <c r="AA1413" s="8">
        <v>0.04</v>
      </c>
      <c r="AB1413" s="8" t="s">
        <v>552</v>
      </c>
      <c r="AC1413" s="8">
        <v>1.7000000000000001E-2</v>
      </c>
      <c r="AD1413" s="8">
        <v>4192</v>
      </c>
      <c r="AE1413" s="8">
        <v>623.80952380952385</v>
      </c>
      <c r="AF1413" s="8">
        <v>1781.6000000000001</v>
      </c>
      <c r="AG1413" s="8">
        <v>2405.4095238095242</v>
      </c>
      <c r="AH1413" s="8">
        <v>0.03</v>
      </c>
      <c r="AI1413" s="8">
        <v>3144</v>
      </c>
    </row>
    <row r="1414" spans="1:35" x14ac:dyDescent="0.25">
      <c r="A1414" s="8" t="s">
        <v>2129</v>
      </c>
      <c r="B1414" s="8" t="s">
        <v>37</v>
      </c>
      <c r="C1414" s="8" t="s">
        <v>37</v>
      </c>
      <c r="D1414" s="8" t="s">
        <v>99</v>
      </c>
      <c r="E1414" s="8" t="s">
        <v>917</v>
      </c>
      <c r="F1414" s="8" t="s">
        <v>4089</v>
      </c>
      <c r="G1414" s="8" t="s">
        <v>4104</v>
      </c>
      <c r="H1414" s="116">
        <v>0</v>
      </c>
      <c r="I1414" s="8">
        <v>1279</v>
      </c>
      <c r="J1414" s="8">
        <v>1279</v>
      </c>
      <c r="K1414" s="8" t="s">
        <v>4498</v>
      </c>
      <c r="L1414" s="8">
        <v>12829819</v>
      </c>
      <c r="M1414" s="38">
        <v>45437</v>
      </c>
      <c r="N1414" s="8" t="s">
        <v>196</v>
      </c>
      <c r="O1414" s="8" t="s">
        <v>43</v>
      </c>
      <c r="P1414" s="8" t="s">
        <v>43</v>
      </c>
      <c r="Q1414" s="8">
        <v>0</v>
      </c>
      <c r="R1414" s="8">
        <v>32442</v>
      </c>
      <c r="S1414" s="8">
        <v>32442</v>
      </c>
      <c r="T1414" s="8">
        <v>29719</v>
      </c>
      <c r="U1414" s="8">
        <v>108</v>
      </c>
      <c r="V1414" s="8" t="s">
        <v>62</v>
      </c>
      <c r="W1414" s="8" t="s">
        <v>62</v>
      </c>
      <c r="X1414" s="8" t="s">
        <v>276</v>
      </c>
      <c r="Z1414" s="8" t="s">
        <v>4499</v>
      </c>
      <c r="AA1414" s="8">
        <v>0.03</v>
      </c>
      <c r="AB1414" s="8" t="s">
        <v>552</v>
      </c>
      <c r="AC1414" s="8">
        <v>2.4E-2</v>
      </c>
      <c r="AD1414" s="8">
        <v>973.26</v>
      </c>
      <c r="AE1414" s="8">
        <v>300.38888888888891</v>
      </c>
      <c r="AF1414" s="8">
        <v>778.60800000000006</v>
      </c>
      <c r="AG1414" s="8">
        <v>1078.9968888888889</v>
      </c>
      <c r="AH1414" s="8">
        <v>0.06</v>
      </c>
      <c r="AI1414" s="8">
        <v>1946.52</v>
      </c>
    </row>
    <row r="1415" spans="1:35" x14ac:dyDescent="0.25">
      <c r="A1415" s="8" t="s">
        <v>2129</v>
      </c>
      <c r="B1415" s="8" t="s">
        <v>29</v>
      </c>
      <c r="C1415" s="8" t="s">
        <v>29</v>
      </c>
      <c r="D1415" s="8" t="s">
        <v>168</v>
      </c>
      <c r="E1415" s="8" t="s">
        <v>454</v>
      </c>
      <c r="F1415" s="8" t="s">
        <v>4077</v>
      </c>
      <c r="G1415" s="8" t="s">
        <v>3157</v>
      </c>
      <c r="H1415" s="116">
        <v>0</v>
      </c>
      <c r="I1415" s="8">
        <v>5201</v>
      </c>
      <c r="J1415" s="8">
        <v>5201</v>
      </c>
      <c r="K1415" s="8" t="s">
        <v>4500</v>
      </c>
      <c r="L1415" s="8">
        <v>31275935</v>
      </c>
      <c r="M1415" s="38">
        <v>45440</v>
      </c>
      <c r="N1415" s="8" t="s">
        <v>196</v>
      </c>
      <c r="O1415" s="8" t="s">
        <v>43</v>
      </c>
      <c r="P1415" s="8" t="s">
        <v>43</v>
      </c>
      <c r="Q1415" s="8">
        <v>0</v>
      </c>
      <c r="R1415" s="8">
        <v>217899</v>
      </c>
      <c r="S1415" s="8">
        <v>217899</v>
      </c>
      <c r="T1415" s="8">
        <v>30209</v>
      </c>
      <c r="U1415" s="8">
        <v>168</v>
      </c>
      <c r="V1415" s="8" t="s">
        <v>64</v>
      </c>
      <c r="W1415" s="8" t="s">
        <v>64</v>
      </c>
      <c r="X1415" s="8" t="s">
        <v>276</v>
      </c>
      <c r="Y1415" s="8" t="s">
        <v>662</v>
      </c>
      <c r="Z1415" s="8" t="s">
        <v>4504</v>
      </c>
      <c r="AA1415" s="8">
        <v>0.04</v>
      </c>
      <c r="AB1415" s="8" t="s">
        <v>552</v>
      </c>
      <c r="AC1415" s="8">
        <v>1.7000000000000001E-2</v>
      </c>
      <c r="AD1415" s="8">
        <v>8715.9600000000009</v>
      </c>
      <c r="AE1415" s="8">
        <v>1297.0178571428571</v>
      </c>
      <c r="AF1415" s="8">
        <v>3704.2830000000004</v>
      </c>
      <c r="AG1415" s="8">
        <v>5001.3008571428572</v>
      </c>
      <c r="AH1415" s="8">
        <v>0.03</v>
      </c>
      <c r="AI1415" s="8">
        <v>6536.9699999999993</v>
      </c>
    </row>
    <row r="1416" spans="1:35" x14ac:dyDescent="0.25">
      <c r="A1416" s="8" t="s">
        <v>2129</v>
      </c>
      <c r="B1416" s="8" t="s">
        <v>47</v>
      </c>
      <c r="C1416" s="8" t="s">
        <v>47</v>
      </c>
      <c r="D1416" s="8" t="s">
        <v>99</v>
      </c>
      <c r="E1416" s="8" t="s">
        <v>405</v>
      </c>
      <c r="F1416" s="8" t="s">
        <v>4501</v>
      </c>
      <c r="G1416" s="8" t="s">
        <v>4506</v>
      </c>
      <c r="H1416" s="116">
        <v>0</v>
      </c>
      <c r="I1416" s="8">
        <v>881</v>
      </c>
      <c r="J1416" s="8">
        <v>881</v>
      </c>
      <c r="K1416" s="8" t="s">
        <v>4502</v>
      </c>
      <c r="L1416" s="8">
        <v>23624966</v>
      </c>
      <c r="M1416" s="38">
        <v>45440</v>
      </c>
      <c r="N1416" s="8" t="s">
        <v>196</v>
      </c>
      <c r="O1416" s="8" t="s">
        <v>173</v>
      </c>
      <c r="P1416" s="8" t="s">
        <v>463</v>
      </c>
      <c r="Q1416" s="8">
        <v>0</v>
      </c>
      <c r="R1416" s="8">
        <v>20000</v>
      </c>
      <c r="S1416" s="8">
        <v>20000</v>
      </c>
      <c r="T1416" s="8">
        <v>20000</v>
      </c>
      <c r="U1416" s="8">
        <v>120</v>
      </c>
      <c r="V1416" s="8" t="s">
        <v>62</v>
      </c>
      <c r="W1416" s="8" t="s">
        <v>62</v>
      </c>
      <c r="X1416" s="8" t="s">
        <v>276</v>
      </c>
      <c r="Z1416" s="8" t="s">
        <v>4505</v>
      </c>
      <c r="AA1416" s="8">
        <v>0.03</v>
      </c>
      <c r="AB1416" s="8" t="s">
        <v>552</v>
      </c>
      <c r="AC1416" s="8">
        <v>2.2499999999999999E-2</v>
      </c>
      <c r="AD1416" s="8">
        <v>600</v>
      </c>
      <c r="AE1416" s="8">
        <v>166.66666666666666</v>
      </c>
      <c r="AF1416" s="8">
        <v>450</v>
      </c>
      <c r="AG1416" s="8">
        <v>616.66666666666663</v>
      </c>
      <c r="AH1416" s="8">
        <v>0.06</v>
      </c>
      <c r="AI1416" s="8">
        <v>1200</v>
      </c>
    </row>
    <row r="1417" spans="1:35" x14ac:dyDescent="0.25">
      <c r="A1417" s="8" t="s">
        <v>2129</v>
      </c>
      <c r="B1417" s="8" t="s">
        <v>49</v>
      </c>
      <c r="C1417" s="8" t="s">
        <v>49</v>
      </c>
      <c r="D1417" s="8" t="s">
        <v>133</v>
      </c>
      <c r="E1417" s="8" t="s">
        <v>189</v>
      </c>
      <c r="F1417" s="8" t="s">
        <v>4022</v>
      </c>
      <c r="G1417" s="8" t="s">
        <v>4507</v>
      </c>
      <c r="H1417" s="116">
        <v>0</v>
      </c>
      <c r="I1417" s="8">
        <v>8150</v>
      </c>
      <c r="J1417" s="8">
        <v>8150</v>
      </c>
      <c r="K1417" s="8" t="s">
        <v>4503</v>
      </c>
      <c r="L1417" s="8">
        <v>38935608</v>
      </c>
      <c r="M1417" s="38">
        <v>45440</v>
      </c>
      <c r="N1417" s="8" t="s">
        <v>196</v>
      </c>
      <c r="O1417" s="8" t="s">
        <v>148</v>
      </c>
      <c r="P1417" s="8" t="s">
        <v>260</v>
      </c>
      <c r="Q1417" s="8">
        <v>0</v>
      </c>
      <c r="R1417" s="8">
        <v>346375</v>
      </c>
      <c r="S1417" s="8">
        <v>346375</v>
      </c>
      <c r="T1417" s="8">
        <v>17921</v>
      </c>
      <c r="U1417" s="8">
        <v>168</v>
      </c>
      <c r="V1417" s="8" t="s">
        <v>64</v>
      </c>
      <c r="W1417" s="8" t="s">
        <v>64</v>
      </c>
      <c r="X1417" s="8" t="s">
        <v>276</v>
      </c>
      <c r="Y1417" s="8" t="s">
        <v>115</v>
      </c>
      <c r="Z1417" s="8" t="s">
        <v>4023</v>
      </c>
      <c r="AA1417" s="8">
        <v>0.04</v>
      </c>
      <c r="AB1417" s="8" t="s">
        <v>552</v>
      </c>
      <c r="AC1417" s="8">
        <v>1.7000000000000001E-2</v>
      </c>
      <c r="AD1417" s="8">
        <v>13855</v>
      </c>
      <c r="AE1417" s="8">
        <v>2061.7559523809523</v>
      </c>
      <c r="AF1417" s="8">
        <v>5888.375</v>
      </c>
      <c r="AG1417" s="8">
        <v>7950.1309523809523</v>
      </c>
      <c r="AH1417" s="8">
        <v>0.03</v>
      </c>
      <c r="AI1417" s="8">
        <v>10391.25</v>
      </c>
    </row>
    <row r="1418" spans="1:35" x14ac:dyDescent="0.25">
      <c r="A1418" s="8" t="s">
        <v>2129</v>
      </c>
      <c r="B1418" s="8" t="s">
        <v>49</v>
      </c>
      <c r="C1418" s="8" t="s">
        <v>49</v>
      </c>
      <c r="D1418" s="8" t="s">
        <v>133</v>
      </c>
      <c r="E1418" s="8" t="s">
        <v>189</v>
      </c>
      <c r="F1418" s="8" t="s">
        <v>2839</v>
      </c>
      <c r="G1418" s="8" t="s">
        <v>3865</v>
      </c>
      <c r="H1418" s="116">
        <v>0</v>
      </c>
      <c r="I1418" s="8">
        <v>3647</v>
      </c>
      <c r="J1418" s="8">
        <v>3647</v>
      </c>
      <c r="K1418" s="8" t="s">
        <v>4378</v>
      </c>
      <c r="L1418" s="8">
        <v>20196871</v>
      </c>
      <c r="M1418" s="38">
        <v>45440</v>
      </c>
      <c r="N1418" s="8" t="s">
        <v>196</v>
      </c>
      <c r="O1418" s="8" t="s">
        <v>43</v>
      </c>
      <c r="P1418" s="8" t="s">
        <v>43</v>
      </c>
      <c r="Q1418" s="8">
        <v>0</v>
      </c>
      <c r="R1418" s="8">
        <v>116547</v>
      </c>
      <c r="S1418" s="8">
        <v>116547</v>
      </c>
      <c r="T1418" s="8">
        <v>17000</v>
      </c>
      <c r="U1418" s="8">
        <v>132</v>
      </c>
      <c r="V1418" s="8" t="s">
        <v>64</v>
      </c>
      <c r="W1418" s="8" t="s">
        <v>64</v>
      </c>
      <c r="X1418" s="8" t="s">
        <v>276</v>
      </c>
      <c r="Y1418" s="8" t="s">
        <v>607</v>
      </c>
      <c r="Z1418" s="8" t="s">
        <v>4387</v>
      </c>
      <c r="AA1418" s="8">
        <v>0.04</v>
      </c>
      <c r="AB1418" s="8" t="s">
        <v>552</v>
      </c>
      <c r="AC1418" s="8">
        <v>1.7000000000000001E-2</v>
      </c>
      <c r="AD1418" s="8">
        <v>4661.88</v>
      </c>
      <c r="AE1418" s="8">
        <v>882.93181818181813</v>
      </c>
      <c r="AF1418" s="8">
        <v>1981.2990000000002</v>
      </c>
      <c r="AG1418" s="8">
        <v>2864.2308181818184</v>
      </c>
      <c r="AH1418" s="8">
        <v>0.03</v>
      </c>
      <c r="AI1418" s="8">
        <v>3496.41</v>
      </c>
    </row>
    <row r="1419" spans="1:35" x14ac:dyDescent="0.25">
      <c r="A1419" s="8" t="s">
        <v>2129</v>
      </c>
      <c r="B1419" s="8" t="s">
        <v>23</v>
      </c>
      <c r="C1419" s="8" t="s">
        <v>23</v>
      </c>
      <c r="D1419" s="180" t="s">
        <v>5937</v>
      </c>
      <c r="E1419" s="8" t="s">
        <v>447</v>
      </c>
      <c r="F1419" s="8" t="s">
        <v>4508</v>
      </c>
      <c r="G1419" s="8" t="s">
        <v>4513</v>
      </c>
      <c r="H1419" s="116">
        <v>0</v>
      </c>
      <c r="I1419" s="8">
        <v>2926</v>
      </c>
      <c r="J1419" s="8">
        <v>2926</v>
      </c>
      <c r="K1419" s="8" t="s">
        <v>4509</v>
      </c>
      <c r="L1419" s="8">
        <v>21912720</v>
      </c>
      <c r="M1419" s="38">
        <v>45440</v>
      </c>
      <c r="N1419" s="8" t="s">
        <v>196</v>
      </c>
      <c r="O1419" s="8" t="s">
        <v>43</v>
      </c>
      <c r="P1419" s="8" t="s">
        <v>43</v>
      </c>
      <c r="Q1419" s="8">
        <v>0</v>
      </c>
      <c r="R1419" s="8">
        <v>97100</v>
      </c>
      <c r="S1419" s="8">
        <v>97100</v>
      </c>
      <c r="T1419" s="8">
        <v>97100</v>
      </c>
      <c r="U1419" s="8">
        <v>144</v>
      </c>
      <c r="V1419" s="8" t="s">
        <v>62</v>
      </c>
      <c r="W1419" s="8" t="s">
        <v>62</v>
      </c>
      <c r="X1419" s="8" t="s">
        <v>276</v>
      </c>
      <c r="Z1419" s="8" t="s">
        <v>4512</v>
      </c>
      <c r="AA1419" s="8">
        <v>0.03</v>
      </c>
      <c r="AB1419" s="8" t="s">
        <v>552</v>
      </c>
      <c r="AC1419" s="8">
        <v>0.02</v>
      </c>
      <c r="AD1419" s="8">
        <v>2913</v>
      </c>
      <c r="AE1419" s="8">
        <v>674.30555555555554</v>
      </c>
      <c r="AF1419" s="8">
        <v>1942</v>
      </c>
      <c r="AG1419" s="8">
        <v>2616.3055555555557</v>
      </c>
      <c r="AH1419" s="8">
        <v>0.06</v>
      </c>
      <c r="AI1419" s="8">
        <v>5826</v>
      </c>
    </row>
    <row r="1420" spans="1:35" x14ac:dyDescent="0.25">
      <c r="A1420" s="8" t="s">
        <v>2129</v>
      </c>
      <c r="B1420" s="8" t="s">
        <v>184</v>
      </c>
      <c r="C1420" s="8" t="s">
        <v>184</v>
      </c>
      <c r="D1420" s="180" t="s">
        <v>101</v>
      </c>
      <c r="E1420" s="8" t="s">
        <v>212</v>
      </c>
      <c r="F1420" s="8" t="s">
        <v>4212</v>
      </c>
      <c r="G1420" s="8" t="s">
        <v>4514</v>
      </c>
      <c r="H1420" s="116">
        <v>0</v>
      </c>
      <c r="I1420" s="8">
        <v>7160</v>
      </c>
      <c r="J1420" s="8">
        <v>7160</v>
      </c>
      <c r="K1420" s="8" t="s">
        <v>4510</v>
      </c>
      <c r="L1420" s="8">
        <v>28786188</v>
      </c>
      <c r="M1420" s="38">
        <v>45440</v>
      </c>
      <c r="N1420" s="8" t="s">
        <v>196</v>
      </c>
      <c r="O1420" s="8" t="s">
        <v>43</v>
      </c>
      <c r="P1420" s="8" t="s">
        <v>43</v>
      </c>
      <c r="Q1420" s="8">
        <v>0</v>
      </c>
      <c r="R1420" s="8">
        <v>303241</v>
      </c>
      <c r="S1420" s="8">
        <v>303241</v>
      </c>
      <c r="T1420" s="8">
        <v>18390</v>
      </c>
      <c r="U1420" s="8">
        <v>168</v>
      </c>
      <c r="V1420" s="8" t="s">
        <v>64</v>
      </c>
      <c r="W1420" s="8" t="s">
        <v>64</v>
      </c>
      <c r="X1420" s="8" t="s">
        <v>276</v>
      </c>
      <c r="Y1420" s="8" t="s">
        <v>115</v>
      </c>
      <c r="Z1420" s="8" t="s">
        <v>4213</v>
      </c>
      <c r="AA1420" s="8">
        <v>0.04</v>
      </c>
      <c r="AB1420" s="8" t="s">
        <v>552</v>
      </c>
      <c r="AC1420" s="8">
        <v>1.7000000000000001E-2</v>
      </c>
      <c r="AD1420" s="8">
        <v>12129.64</v>
      </c>
      <c r="AE1420" s="8">
        <v>1805.0059523809523</v>
      </c>
      <c r="AF1420" s="8">
        <v>5155.0970000000007</v>
      </c>
      <c r="AG1420" s="8">
        <v>6960.102952380953</v>
      </c>
      <c r="AH1420" s="8">
        <v>0.03</v>
      </c>
      <c r="AI1420" s="8">
        <v>9097.23</v>
      </c>
    </row>
    <row r="1421" spans="1:35" x14ac:dyDescent="0.25">
      <c r="A1421" s="8" t="s">
        <v>2129</v>
      </c>
      <c r="B1421" s="8" t="s">
        <v>38</v>
      </c>
      <c r="C1421" s="8" t="s">
        <v>38</v>
      </c>
      <c r="D1421" s="8" t="s">
        <v>101</v>
      </c>
      <c r="E1421" s="8" t="s">
        <v>3538</v>
      </c>
      <c r="F1421" s="8" t="s">
        <v>3539</v>
      </c>
      <c r="G1421" s="8" t="s">
        <v>3550</v>
      </c>
      <c r="H1421" s="116">
        <v>0</v>
      </c>
      <c r="I1421" s="8">
        <v>9800</v>
      </c>
      <c r="J1421" s="8">
        <v>9800</v>
      </c>
      <c r="K1421" s="8" t="s">
        <v>4511</v>
      </c>
      <c r="L1421" s="8">
        <v>27768687</v>
      </c>
      <c r="M1421" s="38">
        <v>45440</v>
      </c>
      <c r="N1421" s="8" t="s">
        <v>196</v>
      </c>
      <c r="O1421" s="8" t="s">
        <v>148</v>
      </c>
      <c r="P1421" s="8" t="s">
        <v>260</v>
      </c>
      <c r="Q1421" s="8">
        <v>0</v>
      </c>
      <c r="R1421" s="8">
        <v>393281</v>
      </c>
      <c r="S1421" s="8">
        <v>393281</v>
      </c>
      <c r="T1421" s="8">
        <v>123223</v>
      </c>
      <c r="U1421" s="8">
        <v>156</v>
      </c>
      <c r="V1421" s="8" t="s">
        <v>64</v>
      </c>
      <c r="W1421" s="8" t="s">
        <v>64</v>
      </c>
      <c r="X1421" s="8" t="s">
        <v>276</v>
      </c>
      <c r="Y1421" s="8" t="s">
        <v>662</v>
      </c>
      <c r="Z1421" s="8" t="s">
        <v>4074</v>
      </c>
      <c r="AA1421" s="8">
        <v>0.04</v>
      </c>
      <c r="AB1421" s="8" t="s">
        <v>552</v>
      </c>
      <c r="AC1421" s="8">
        <v>1.7999999999999999E-2</v>
      </c>
      <c r="AD1421" s="8">
        <v>15731.24</v>
      </c>
      <c r="AE1421" s="8">
        <v>2521.0320512820513</v>
      </c>
      <c r="AF1421" s="8">
        <v>7079.0579999999991</v>
      </c>
      <c r="AG1421" s="8">
        <v>9600.0900512820499</v>
      </c>
      <c r="AH1421" s="8">
        <v>0.03</v>
      </c>
      <c r="AI1421" s="8">
        <v>11798.43</v>
      </c>
    </row>
    <row r="1422" spans="1:35" x14ac:dyDescent="0.25">
      <c r="A1422" s="8" t="s">
        <v>2129</v>
      </c>
      <c r="B1422" s="8" t="s">
        <v>31</v>
      </c>
      <c r="C1422" s="8" t="s">
        <v>31</v>
      </c>
      <c r="D1422" s="8" t="s">
        <v>101</v>
      </c>
      <c r="E1422" s="8" t="s">
        <v>32</v>
      </c>
      <c r="F1422" s="8" t="s">
        <v>530</v>
      </c>
      <c r="G1422" s="8" t="s">
        <v>569</v>
      </c>
      <c r="H1422" s="116">
        <v>0</v>
      </c>
      <c r="I1422" s="8">
        <v>6650</v>
      </c>
      <c r="J1422" s="8">
        <v>6650</v>
      </c>
      <c r="K1422" s="8" t="s">
        <v>4306</v>
      </c>
      <c r="L1422" s="8">
        <v>24595528</v>
      </c>
      <c r="M1422" s="38">
        <v>45440</v>
      </c>
      <c r="N1422" s="8" t="s">
        <v>196</v>
      </c>
      <c r="O1422" s="8" t="s">
        <v>43</v>
      </c>
      <c r="P1422" s="8" t="s">
        <v>43</v>
      </c>
      <c r="Q1422" s="8">
        <v>0</v>
      </c>
      <c r="R1422" s="8">
        <v>281010</v>
      </c>
      <c r="S1422" s="8">
        <v>281010</v>
      </c>
      <c r="T1422" s="8">
        <v>62517</v>
      </c>
      <c r="U1422" s="8">
        <v>168</v>
      </c>
      <c r="V1422" s="8" t="s">
        <v>64</v>
      </c>
      <c r="W1422" s="8" t="s">
        <v>64</v>
      </c>
      <c r="X1422" s="8" t="s">
        <v>276</v>
      </c>
      <c r="Y1422" s="8" t="s">
        <v>662</v>
      </c>
      <c r="Z1422" s="8" t="s">
        <v>4317</v>
      </c>
      <c r="AA1422" s="8">
        <v>0.04</v>
      </c>
      <c r="AB1422" s="8" t="s">
        <v>552</v>
      </c>
      <c r="AC1422" s="8">
        <v>1.7000000000000001E-2</v>
      </c>
      <c r="AD1422" s="8">
        <v>11240.4</v>
      </c>
      <c r="AE1422" s="8">
        <v>1672.6785714285713</v>
      </c>
      <c r="AF1422" s="8">
        <v>4777.17</v>
      </c>
      <c r="AG1422" s="8">
        <v>6449.8485714285716</v>
      </c>
      <c r="AH1422" s="8">
        <v>0.03</v>
      </c>
      <c r="AI1422" s="8">
        <v>8430.2999999999993</v>
      </c>
    </row>
    <row r="1423" spans="1:35" x14ac:dyDescent="0.25">
      <c r="A1423" s="8" t="s">
        <v>2129</v>
      </c>
      <c r="B1423" s="8" t="s">
        <v>241</v>
      </c>
      <c r="C1423" s="8" t="s">
        <v>241</v>
      </c>
      <c r="D1423" s="180" t="s">
        <v>101</v>
      </c>
      <c r="E1423" s="8" t="s">
        <v>489</v>
      </c>
      <c r="F1423" s="8" t="s">
        <v>836</v>
      </c>
      <c r="G1423" s="8" t="s">
        <v>605</v>
      </c>
      <c r="H1423" s="116">
        <v>0</v>
      </c>
      <c r="I1423" s="8">
        <v>2173</v>
      </c>
      <c r="J1423" s="8">
        <v>2173</v>
      </c>
      <c r="K1423" s="8" t="s">
        <v>4515</v>
      </c>
      <c r="L1423" s="8">
        <v>23647655</v>
      </c>
      <c r="M1423" s="38">
        <v>45440</v>
      </c>
      <c r="N1423" s="8" t="s">
        <v>196</v>
      </c>
      <c r="O1423" s="8" t="s">
        <v>173</v>
      </c>
      <c r="P1423" s="8" t="s">
        <v>463</v>
      </c>
      <c r="Q1423" s="8">
        <v>0</v>
      </c>
      <c r="R1423" s="8">
        <v>81900</v>
      </c>
      <c r="S1423" s="8">
        <v>81900</v>
      </c>
      <c r="T1423" s="8">
        <v>81900</v>
      </c>
      <c r="U1423" s="8">
        <v>168</v>
      </c>
      <c r="V1423" s="8" t="s">
        <v>62</v>
      </c>
      <c r="W1423" s="8" t="s">
        <v>62</v>
      </c>
      <c r="X1423" s="8" t="s">
        <v>276</v>
      </c>
      <c r="Z1423" s="8" t="s">
        <v>4516</v>
      </c>
      <c r="AA1423" s="8">
        <v>0.04</v>
      </c>
      <c r="AB1423" s="8" t="s">
        <v>552</v>
      </c>
      <c r="AC1423" s="8">
        <v>1.7000000000000001E-2</v>
      </c>
      <c r="AD1423" s="8">
        <v>3276</v>
      </c>
      <c r="AE1423" s="8">
        <v>487.5</v>
      </c>
      <c r="AF1423" s="8">
        <v>1392.3000000000002</v>
      </c>
      <c r="AG1423" s="8">
        <v>1879.8000000000002</v>
      </c>
      <c r="AH1423" s="8">
        <v>0.03</v>
      </c>
      <c r="AI1423" s="8">
        <v>2457</v>
      </c>
    </row>
    <row r="1424" spans="1:35" x14ac:dyDescent="0.25">
      <c r="A1424" s="8" t="s">
        <v>2129</v>
      </c>
      <c r="B1424" s="8" t="s">
        <v>49</v>
      </c>
      <c r="C1424" s="8" t="s">
        <v>49</v>
      </c>
      <c r="D1424" s="8" t="s">
        <v>133</v>
      </c>
      <c r="E1424" s="8" t="s">
        <v>189</v>
      </c>
      <c r="F1424" s="8" t="s">
        <v>966</v>
      </c>
      <c r="G1424" s="8" t="s">
        <v>967</v>
      </c>
      <c r="H1424" s="116">
        <v>0</v>
      </c>
      <c r="I1424" s="8">
        <v>11597</v>
      </c>
      <c r="J1424" s="8">
        <v>11597</v>
      </c>
      <c r="K1424" s="8" t="s">
        <v>4303</v>
      </c>
      <c r="L1424" s="8">
        <v>22808519</v>
      </c>
      <c r="M1424" s="38">
        <v>45440</v>
      </c>
      <c r="N1424" s="8" t="s">
        <v>196</v>
      </c>
      <c r="O1424" s="8" t="s">
        <v>43</v>
      </c>
      <c r="P1424" s="8" t="s">
        <v>43</v>
      </c>
      <c r="Q1424" s="8">
        <v>0</v>
      </c>
      <c r="R1424" s="8">
        <v>496558</v>
      </c>
      <c r="S1424" s="8">
        <v>496558</v>
      </c>
      <c r="T1424" s="8">
        <v>31001</v>
      </c>
      <c r="U1424" s="8">
        <v>168</v>
      </c>
      <c r="V1424" s="8" t="s">
        <v>64</v>
      </c>
      <c r="W1424" s="8" t="s">
        <v>64</v>
      </c>
      <c r="X1424" s="8" t="s">
        <v>276</v>
      </c>
      <c r="Y1424" s="8" t="s">
        <v>115</v>
      </c>
      <c r="Z1424" s="8" t="s">
        <v>4310</v>
      </c>
      <c r="AA1424" s="8">
        <v>0.04</v>
      </c>
      <c r="AB1424" s="8" t="s">
        <v>552</v>
      </c>
      <c r="AC1424" s="8">
        <v>1.7000000000000001E-2</v>
      </c>
      <c r="AD1424" s="8">
        <v>19862.32</v>
      </c>
      <c r="AE1424" s="8">
        <v>2955.7023809523807</v>
      </c>
      <c r="AF1424" s="8">
        <v>8441.4860000000008</v>
      </c>
      <c r="AG1424" s="8">
        <v>11397.188380952382</v>
      </c>
      <c r="AH1424" s="8">
        <v>0.03</v>
      </c>
      <c r="AI1424" s="8">
        <v>14896.74</v>
      </c>
    </row>
    <row r="1425" spans="1:35" x14ac:dyDescent="0.25">
      <c r="A1425" s="8" t="s">
        <v>2129</v>
      </c>
      <c r="B1425" s="8" t="s">
        <v>27</v>
      </c>
      <c r="C1425" s="8" t="s">
        <v>27</v>
      </c>
      <c r="D1425" s="180" t="s">
        <v>5938</v>
      </c>
      <c r="E1425" s="8" t="s">
        <v>3304</v>
      </c>
      <c r="F1425" s="8" t="s">
        <v>4517</v>
      </c>
      <c r="G1425" s="8" t="s">
        <v>4519</v>
      </c>
      <c r="H1425" s="116">
        <v>0</v>
      </c>
      <c r="I1425" s="8">
        <v>725</v>
      </c>
      <c r="J1425" s="8">
        <v>725</v>
      </c>
      <c r="K1425" s="8" t="s">
        <v>4518</v>
      </c>
      <c r="L1425" s="8">
        <v>23122450</v>
      </c>
      <c r="M1425" s="38">
        <v>45440</v>
      </c>
      <c r="N1425" s="8" t="s">
        <v>196</v>
      </c>
      <c r="O1425" s="8" t="s">
        <v>43</v>
      </c>
      <c r="P1425" s="8" t="s">
        <v>43</v>
      </c>
      <c r="Q1425" s="8">
        <v>0</v>
      </c>
      <c r="R1425" s="8">
        <v>12400</v>
      </c>
      <c r="S1425" s="8">
        <v>12400</v>
      </c>
      <c r="T1425" s="8">
        <v>12400</v>
      </c>
      <c r="U1425" s="8">
        <v>96</v>
      </c>
      <c r="V1425" s="8" t="s">
        <v>62</v>
      </c>
      <c r="W1425" s="8" t="s">
        <v>62</v>
      </c>
      <c r="X1425" s="8" t="s">
        <v>276</v>
      </c>
      <c r="Z1425" s="8" t="s">
        <v>4520</v>
      </c>
      <c r="AA1425" s="8">
        <v>0.03</v>
      </c>
      <c r="AB1425" s="8" t="s">
        <v>552</v>
      </c>
      <c r="AC1425" s="8">
        <v>2.7E-2</v>
      </c>
      <c r="AD1425" s="8">
        <v>372</v>
      </c>
      <c r="AE1425" s="8">
        <v>129.16666666666666</v>
      </c>
      <c r="AF1425" s="8">
        <v>334.8</v>
      </c>
      <c r="AG1425" s="8">
        <v>463.9666666666667</v>
      </c>
      <c r="AH1425" s="8">
        <v>0.06</v>
      </c>
      <c r="AI1425" s="8">
        <v>744</v>
      </c>
    </row>
    <row r="1426" spans="1:35" x14ac:dyDescent="0.25">
      <c r="A1426" s="8" t="s">
        <v>2129</v>
      </c>
      <c r="B1426" s="8" t="s">
        <v>44</v>
      </c>
      <c r="C1426" s="8" t="s">
        <v>37</v>
      </c>
      <c r="D1426" s="8" t="s">
        <v>99</v>
      </c>
      <c r="E1426" s="8" t="s">
        <v>459</v>
      </c>
      <c r="F1426" s="8" t="s">
        <v>889</v>
      </c>
      <c r="G1426" s="8" t="s">
        <v>651</v>
      </c>
      <c r="H1426" s="116">
        <v>700</v>
      </c>
      <c r="I1426" s="8">
        <v>980</v>
      </c>
      <c r="J1426" s="8">
        <v>280</v>
      </c>
      <c r="K1426" s="8" t="s">
        <v>4521</v>
      </c>
      <c r="L1426" s="8">
        <v>27367966</v>
      </c>
      <c r="M1426" s="38">
        <v>45441</v>
      </c>
      <c r="N1426" s="8" t="s">
        <v>196</v>
      </c>
      <c r="O1426" s="8" t="s">
        <v>148</v>
      </c>
      <c r="P1426" s="8" t="s">
        <v>4474</v>
      </c>
      <c r="R1426" s="8">
        <v>23100</v>
      </c>
      <c r="S1426" s="8">
        <v>23100</v>
      </c>
      <c r="T1426" s="8">
        <v>11233</v>
      </c>
      <c r="U1426" s="8">
        <v>120</v>
      </c>
      <c r="V1426" s="8" t="s">
        <v>63</v>
      </c>
      <c r="W1426" s="8" t="s">
        <v>63</v>
      </c>
      <c r="X1426" s="8" t="s">
        <v>277</v>
      </c>
      <c r="Z1426" s="8" t="s">
        <v>4536</v>
      </c>
      <c r="AA1426" s="8">
        <v>0.03</v>
      </c>
      <c r="AB1426" s="8" t="s">
        <v>552</v>
      </c>
      <c r="AC1426" s="8">
        <v>2.2499999999999999E-2</v>
      </c>
      <c r="AD1426" s="8">
        <v>693</v>
      </c>
      <c r="AE1426" s="8">
        <v>192.5</v>
      </c>
      <c r="AF1426" s="8">
        <v>519.75</v>
      </c>
      <c r="AG1426" s="8">
        <v>712.25</v>
      </c>
      <c r="AH1426" s="8">
        <v>0.06</v>
      </c>
      <c r="AI1426" s="8">
        <v>1386</v>
      </c>
    </row>
    <row r="1427" spans="1:35" x14ac:dyDescent="0.25">
      <c r="A1427" s="8" t="s">
        <v>2129</v>
      </c>
      <c r="B1427" s="8" t="s">
        <v>47</v>
      </c>
      <c r="C1427" s="8" t="s">
        <v>47</v>
      </c>
      <c r="D1427" s="8" t="s">
        <v>99</v>
      </c>
      <c r="E1427" s="8" t="s">
        <v>405</v>
      </c>
      <c r="F1427" s="8" t="s">
        <v>2591</v>
      </c>
      <c r="G1427" s="8" t="s">
        <v>2599</v>
      </c>
      <c r="H1427" s="116">
        <v>0</v>
      </c>
      <c r="I1427" s="8">
        <v>18196</v>
      </c>
      <c r="J1427" s="8">
        <v>18196</v>
      </c>
      <c r="K1427" s="8" t="s">
        <v>4301</v>
      </c>
      <c r="L1427" s="8">
        <v>30584060</v>
      </c>
      <c r="M1427" s="38">
        <v>45441</v>
      </c>
      <c r="N1427" s="8" t="s">
        <v>196</v>
      </c>
      <c r="O1427" s="8" t="s">
        <v>43</v>
      </c>
      <c r="P1427" s="8" t="s">
        <v>43</v>
      </c>
      <c r="Q1427" s="8">
        <v>0</v>
      </c>
      <c r="R1427" s="8">
        <v>765000</v>
      </c>
      <c r="S1427" s="8">
        <v>765000</v>
      </c>
      <c r="T1427" s="8">
        <v>20159</v>
      </c>
      <c r="U1427" s="8">
        <v>168</v>
      </c>
      <c r="V1427" s="8" t="s">
        <v>64</v>
      </c>
      <c r="W1427" s="8" t="s">
        <v>64</v>
      </c>
      <c r="X1427" s="8" t="s">
        <v>276</v>
      </c>
      <c r="Y1427" s="8" t="s">
        <v>115</v>
      </c>
      <c r="Z1427" s="8" t="s">
        <v>4537</v>
      </c>
      <c r="AA1427" s="8">
        <v>0.04</v>
      </c>
      <c r="AB1427" s="8" t="s">
        <v>552</v>
      </c>
      <c r="AC1427" s="8">
        <v>1.7000000000000001E-2</v>
      </c>
      <c r="AD1427" s="8">
        <v>30600</v>
      </c>
      <c r="AE1427" s="8">
        <v>4553.5714285714284</v>
      </c>
      <c r="AF1427" s="8">
        <v>13005.000000000002</v>
      </c>
      <c r="AG1427" s="8">
        <v>17558.571428571431</v>
      </c>
      <c r="AH1427" s="8">
        <v>0.03</v>
      </c>
      <c r="AI1427" s="8">
        <v>22950</v>
      </c>
    </row>
    <row r="1428" spans="1:35" x14ac:dyDescent="0.25">
      <c r="A1428" s="8" t="s">
        <v>2129</v>
      </c>
      <c r="B1428" s="8" t="s">
        <v>23</v>
      </c>
      <c r="C1428" s="8" t="s">
        <v>23</v>
      </c>
      <c r="D1428" s="180" t="s">
        <v>5937</v>
      </c>
      <c r="E1428" s="8" t="s">
        <v>447</v>
      </c>
      <c r="F1428" s="8" t="s">
        <v>4508</v>
      </c>
      <c r="G1428" s="8" t="s">
        <v>4513</v>
      </c>
      <c r="H1428" s="116">
        <v>0</v>
      </c>
      <c r="I1428" s="8">
        <v>2900</v>
      </c>
      <c r="J1428" s="8">
        <v>2900</v>
      </c>
      <c r="K1428" s="8" t="s">
        <v>4522</v>
      </c>
      <c r="L1428" s="8">
        <v>20601119</v>
      </c>
      <c r="M1428" s="38">
        <v>45441</v>
      </c>
      <c r="N1428" s="8" t="s">
        <v>196</v>
      </c>
      <c r="O1428" s="8" t="s">
        <v>43</v>
      </c>
      <c r="P1428" s="8" t="s">
        <v>43</v>
      </c>
      <c r="Q1428" s="8">
        <v>0</v>
      </c>
      <c r="R1428" s="8">
        <v>96200</v>
      </c>
      <c r="S1428" s="8">
        <v>96200</v>
      </c>
      <c r="T1428" s="8">
        <v>96200</v>
      </c>
      <c r="U1428" s="8">
        <v>144</v>
      </c>
      <c r="V1428" s="8" t="s">
        <v>62</v>
      </c>
      <c r="W1428" s="8" t="s">
        <v>62</v>
      </c>
      <c r="X1428" s="8" t="s">
        <v>276</v>
      </c>
      <c r="Z1428" s="8" t="s">
        <v>4538</v>
      </c>
      <c r="AA1428" s="8">
        <v>0.03</v>
      </c>
      <c r="AB1428" s="8" t="s">
        <v>552</v>
      </c>
      <c r="AC1428" s="8">
        <v>0.02</v>
      </c>
      <c r="AD1428" s="8">
        <v>2886</v>
      </c>
      <c r="AE1428" s="8">
        <v>668.05555555555554</v>
      </c>
      <c r="AF1428" s="8">
        <v>1924</v>
      </c>
      <c r="AG1428" s="8">
        <v>2592.0555555555557</v>
      </c>
      <c r="AH1428" s="8">
        <v>0.06</v>
      </c>
      <c r="AI1428" s="8">
        <v>5772</v>
      </c>
    </row>
    <row r="1429" spans="1:35" x14ac:dyDescent="0.25">
      <c r="A1429" s="8" t="s">
        <v>2129</v>
      </c>
      <c r="B1429" s="8" t="s">
        <v>49</v>
      </c>
      <c r="C1429" s="8" t="s">
        <v>49</v>
      </c>
      <c r="D1429" s="8" t="s">
        <v>133</v>
      </c>
      <c r="E1429" s="8" t="s">
        <v>189</v>
      </c>
      <c r="F1429" s="8" t="s">
        <v>4022</v>
      </c>
      <c r="G1429" s="8" t="s">
        <v>4507</v>
      </c>
      <c r="H1429" s="116">
        <v>0</v>
      </c>
      <c r="I1429" s="8">
        <v>7654</v>
      </c>
      <c r="J1429" s="8">
        <v>7654</v>
      </c>
      <c r="K1429" s="8" t="s">
        <v>4413</v>
      </c>
      <c r="L1429" s="8">
        <v>28087236</v>
      </c>
      <c r="M1429" s="38">
        <v>45441</v>
      </c>
      <c r="N1429" s="8" t="s">
        <v>196</v>
      </c>
      <c r="O1429" s="8" t="s">
        <v>43</v>
      </c>
      <c r="P1429" s="8" t="s">
        <v>43</v>
      </c>
      <c r="Q1429" s="8">
        <v>0</v>
      </c>
      <c r="R1429" s="8">
        <v>315600</v>
      </c>
      <c r="S1429" s="8">
        <v>315600</v>
      </c>
      <c r="T1429" s="8">
        <v>22584</v>
      </c>
      <c r="U1429" s="8">
        <v>168</v>
      </c>
      <c r="V1429" s="8" t="s">
        <v>64</v>
      </c>
      <c r="W1429" s="8" t="s">
        <v>64</v>
      </c>
      <c r="X1429" s="8" t="s">
        <v>276</v>
      </c>
      <c r="Y1429" s="8" t="s">
        <v>115</v>
      </c>
      <c r="Z1429" s="8" t="s">
        <v>4539</v>
      </c>
      <c r="AA1429" s="8">
        <v>0.04</v>
      </c>
      <c r="AB1429" s="8" t="s">
        <v>552</v>
      </c>
      <c r="AC1429" s="8">
        <v>1.7000000000000001E-2</v>
      </c>
      <c r="AD1429" s="8">
        <v>12624</v>
      </c>
      <c r="AE1429" s="8">
        <v>1878.5714285714287</v>
      </c>
      <c r="AF1429" s="8">
        <v>5365.2000000000007</v>
      </c>
      <c r="AG1429" s="8">
        <v>7243.7714285714292</v>
      </c>
      <c r="AH1429" s="8">
        <v>0.03</v>
      </c>
      <c r="AI1429" s="8">
        <v>9468</v>
      </c>
    </row>
    <row r="1430" spans="1:35" x14ac:dyDescent="0.25">
      <c r="A1430" s="8" t="s">
        <v>2129</v>
      </c>
      <c r="B1430" s="8" t="s">
        <v>49</v>
      </c>
      <c r="C1430" s="8" t="s">
        <v>49</v>
      </c>
      <c r="D1430" s="8" t="s">
        <v>133</v>
      </c>
      <c r="E1430" s="8" t="s">
        <v>928</v>
      </c>
      <c r="F1430" s="8" t="s">
        <v>4132</v>
      </c>
      <c r="G1430" s="8" t="s">
        <v>4540</v>
      </c>
      <c r="H1430" s="116">
        <v>0</v>
      </c>
      <c r="I1430" s="8">
        <v>5905</v>
      </c>
      <c r="J1430" s="8">
        <v>5905</v>
      </c>
      <c r="K1430" s="8" t="s">
        <v>4523</v>
      </c>
      <c r="L1430" s="8">
        <v>24286331</v>
      </c>
      <c r="M1430" s="38">
        <v>45441</v>
      </c>
      <c r="N1430" s="8" t="s">
        <v>196</v>
      </c>
      <c r="O1430" s="8" t="s">
        <v>43</v>
      </c>
      <c r="P1430" s="8" t="s">
        <v>43</v>
      </c>
      <c r="Q1430" s="8">
        <v>0</v>
      </c>
      <c r="R1430" s="8">
        <v>243200</v>
      </c>
      <c r="S1430" s="8">
        <v>243200</v>
      </c>
      <c r="T1430" s="8">
        <v>54334</v>
      </c>
      <c r="U1430" s="8">
        <v>168</v>
      </c>
      <c r="V1430" s="8" t="s">
        <v>64</v>
      </c>
      <c r="W1430" s="8" t="s">
        <v>64</v>
      </c>
      <c r="X1430" s="8" t="s">
        <v>276</v>
      </c>
      <c r="Y1430" s="8" t="s">
        <v>115</v>
      </c>
      <c r="Z1430" s="8" t="s">
        <v>4133</v>
      </c>
      <c r="AA1430" s="8">
        <v>0.04</v>
      </c>
      <c r="AB1430" s="8" t="s">
        <v>552</v>
      </c>
      <c r="AC1430" s="8">
        <v>1.7000000000000001E-2</v>
      </c>
      <c r="AD1430" s="8">
        <v>9728</v>
      </c>
      <c r="AE1430" s="8">
        <v>1447.6190476190477</v>
      </c>
      <c r="AF1430" s="8">
        <v>4134.4000000000005</v>
      </c>
      <c r="AG1430" s="8">
        <v>5582.0190476190483</v>
      </c>
      <c r="AH1430" s="8">
        <v>0.03</v>
      </c>
      <c r="AI1430" s="8">
        <v>7296</v>
      </c>
    </row>
    <row r="1431" spans="1:35" x14ac:dyDescent="0.25">
      <c r="A1431" s="8" t="s">
        <v>2129</v>
      </c>
      <c r="B1431" s="8" t="s">
        <v>38</v>
      </c>
      <c r="C1431" s="8" t="s">
        <v>38</v>
      </c>
      <c r="D1431" s="8" t="s">
        <v>101</v>
      </c>
      <c r="E1431" s="8" t="s">
        <v>405</v>
      </c>
      <c r="F1431" s="8" t="s">
        <v>1174</v>
      </c>
      <c r="G1431" s="8" t="s">
        <v>1184</v>
      </c>
      <c r="H1431" s="116">
        <v>0</v>
      </c>
      <c r="I1431" s="8">
        <v>834</v>
      </c>
      <c r="J1431" s="8">
        <v>834</v>
      </c>
      <c r="K1431" s="8" t="s">
        <v>4524</v>
      </c>
      <c r="L1431" s="8">
        <v>22842557</v>
      </c>
      <c r="M1431" s="38">
        <v>45441</v>
      </c>
      <c r="N1431" s="8" t="s">
        <v>196</v>
      </c>
      <c r="O1431" s="8" t="s">
        <v>43</v>
      </c>
      <c r="P1431" s="8" t="s">
        <v>43</v>
      </c>
      <c r="Q1431" s="8">
        <v>0</v>
      </c>
      <c r="R1431" s="8">
        <v>17100</v>
      </c>
      <c r="S1431" s="8">
        <v>17100</v>
      </c>
      <c r="T1431" s="8">
        <v>17100</v>
      </c>
      <c r="U1431" s="8">
        <v>108</v>
      </c>
      <c r="V1431" s="8" t="s">
        <v>62</v>
      </c>
      <c r="W1431" s="8" t="s">
        <v>62</v>
      </c>
      <c r="X1431" s="8" t="s">
        <v>276</v>
      </c>
      <c r="Z1431" s="8" t="s">
        <v>4541</v>
      </c>
      <c r="AA1431" s="8">
        <v>0.03</v>
      </c>
      <c r="AB1431" s="8" t="s">
        <v>552</v>
      </c>
      <c r="AC1431" s="8">
        <v>2.4E-2</v>
      </c>
      <c r="AD1431" s="8">
        <v>513</v>
      </c>
      <c r="AE1431" s="8">
        <v>158.33333333333334</v>
      </c>
      <c r="AF1431" s="8">
        <v>410.40000000000003</v>
      </c>
      <c r="AG1431" s="8">
        <v>568.73333333333335</v>
      </c>
      <c r="AH1431" s="8">
        <v>0.06</v>
      </c>
      <c r="AI1431" s="8">
        <v>1026</v>
      </c>
    </row>
    <row r="1432" spans="1:35" x14ac:dyDescent="0.25">
      <c r="A1432" s="8" t="s">
        <v>2129</v>
      </c>
      <c r="B1432" s="8" t="s">
        <v>241</v>
      </c>
      <c r="C1432" s="8" t="s">
        <v>241</v>
      </c>
      <c r="D1432" s="180" t="s">
        <v>101</v>
      </c>
      <c r="E1432" s="8" t="s">
        <v>405</v>
      </c>
      <c r="F1432" s="8" t="s">
        <v>4525</v>
      </c>
      <c r="G1432" s="8" t="s">
        <v>4543</v>
      </c>
      <c r="H1432" s="116">
        <v>0</v>
      </c>
      <c r="I1432" s="8">
        <v>4109</v>
      </c>
      <c r="J1432" s="8">
        <v>4109</v>
      </c>
      <c r="K1432" s="8" t="s">
        <v>4526</v>
      </c>
      <c r="L1432" s="8">
        <v>31385986</v>
      </c>
      <c r="M1432" s="38">
        <v>45441</v>
      </c>
      <c r="N1432" s="8" t="s">
        <v>196</v>
      </c>
      <c r="O1432" s="8" t="s">
        <v>43</v>
      </c>
      <c r="P1432" s="8" t="s">
        <v>43</v>
      </c>
      <c r="Q1432" s="8">
        <v>0</v>
      </c>
      <c r="R1432" s="8">
        <v>164500</v>
      </c>
      <c r="S1432" s="8">
        <v>164500</v>
      </c>
      <c r="T1432" s="8">
        <v>50259</v>
      </c>
      <c r="U1432" s="8">
        <v>168</v>
      </c>
      <c r="V1432" s="8" t="s">
        <v>64</v>
      </c>
      <c r="W1432" s="8" t="s">
        <v>64</v>
      </c>
      <c r="X1432" s="8" t="s">
        <v>276</v>
      </c>
      <c r="Y1432" s="8" t="s">
        <v>663</v>
      </c>
      <c r="Z1432" s="8" t="s">
        <v>4542</v>
      </c>
      <c r="AA1432" s="8">
        <v>0.04</v>
      </c>
      <c r="AB1432" s="8" t="s">
        <v>552</v>
      </c>
      <c r="AC1432" s="8">
        <v>1.7000000000000001E-2</v>
      </c>
      <c r="AD1432" s="8">
        <v>6580</v>
      </c>
      <c r="AE1432" s="8">
        <v>979.16666666666663</v>
      </c>
      <c r="AF1432" s="8">
        <v>2796.5</v>
      </c>
      <c r="AG1432" s="8">
        <v>3775.6666666666665</v>
      </c>
      <c r="AH1432" s="8">
        <v>0.03</v>
      </c>
      <c r="AI1432" s="8">
        <v>4935</v>
      </c>
    </row>
    <row r="1433" spans="1:35" x14ac:dyDescent="0.25">
      <c r="A1433" s="8" t="s">
        <v>2129</v>
      </c>
      <c r="B1433" s="8" t="s">
        <v>27</v>
      </c>
      <c r="C1433" s="8" t="s">
        <v>27</v>
      </c>
      <c r="D1433" s="180" t="s">
        <v>5938</v>
      </c>
      <c r="E1433" s="8" t="s">
        <v>3304</v>
      </c>
      <c r="F1433" s="8" t="s">
        <v>4308</v>
      </c>
      <c r="G1433" s="8" t="s">
        <v>4545</v>
      </c>
      <c r="H1433" s="116">
        <v>0</v>
      </c>
      <c r="I1433" s="8">
        <v>10200</v>
      </c>
      <c r="J1433" s="8">
        <v>10200</v>
      </c>
      <c r="K1433" s="8" t="s">
        <v>4527</v>
      </c>
      <c r="L1433" s="8">
        <v>38993000</v>
      </c>
      <c r="M1433" s="38">
        <v>45441</v>
      </c>
      <c r="N1433" s="8" t="s">
        <v>196</v>
      </c>
      <c r="O1433" s="8" t="s">
        <v>21</v>
      </c>
      <c r="P1433" s="8" t="s">
        <v>21</v>
      </c>
      <c r="Q1433" s="8">
        <v>0</v>
      </c>
      <c r="R1433" s="8">
        <v>435691</v>
      </c>
      <c r="S1433" s="8">
        <v>435691</v>
      </c>
      <c r="T1433" s="8">
        <v>270301</v>
      </c>
      <c r="U1433" s="8">
        <v>168</v>
      </c>
      <c r="V1433" s="8" t="s">
        <v>64</v>
      </c>
      <c r="W1433" s="8" t="s">
        <v>64</v>
      </c>
      <c r="X1433" s="8" t="s">
        <v>276</v>
      </c>
      <c r="Y1433" s="8" t="s">
        <v>115</v>
      </c>
      <c r="Z1433" s="8" t="s">
        <v>4544</v>
      </c>
      <c r="AA1433" s="8">
        <v>0.04</v>
      </c>
      <c r="AB1433" s="8" t="s">
        <v>552</v>
      </c>
      <c r="AC1433" s="8">
        <v>1.7000000000000001E-2</v>
      </c>
      <c r="AD1433" s="8">
        <v>17427.64</v>
      </c>
      <c r="AE1433" s="8">
        <v>2593.3988095238096</v>
      </c>
      <c r="AF1433" s="8">
        <v>7406.7470000000003</v>
      </c>
      <c r="AG1433" s="8">
        <v>10000.14580952381</v>
      </c>
      <c r="AH1433" s="8">
        <v>0.03</v>
      </c>
      <c r="AI1433" s="8">
        <v>13070.73</v>
      </c>
    </row>
    <row r="1434" spans="1:35" x14ac:dyDescent="0.25">
      <c r="A1434" s="8" t="s">
        <v>2129</v>
      </c>
      <c r="B1434" s="8" t="s">
        <v>184</v>
      </c>
      <c r="C1434" s="8" t="s">
        <v>184</v>
      </c>
      <c r="D1434" s="180" t="s">
        <v>101</v>
      </c>
      <c r="E1434" s="8" t="s">
        <v>212</v>
      </c>
      <c r="F1434" s="8" t="s">
        <v>832</v>
      </c>
      <c r="G1434" s="8" t="s">
        <v>627</v>
      </c>
      <c r="H1434" s="116">
        <v>25341</v>
      </c>
      <c r="I1434" s="8">
        <v>29597</v>
      </c>
      <c r="J1434" s="8">
        <v>4256</v>
      </c>
      <c r="K1434" s="8" t="s">
        <v>1027</v>
      </c>
      <c r="L1434" s="8">
        <v>24704946</v>
      </c>
      <c r="M1434" s="38">
        <v>45441</v>
      </c>
      <c r="N1434" s="8" t="s">
        <v>196</v>
      </c>
      <c r="O1434" s="8" t="s">
        <v>43</v>
      </c>
      <c r="P1434" s="8" t="s">
        <v>43</v>
      </c>
      <c r="Q1434" s="8">
        <v>1142723.17</v>
      </c>
      <c r="R1434" s="8">
        <v>1251000</v>
      </c>
      <c r="S1434" s="8">
        <v>108276.83000000007</v>
      </c>
      <c r="T1434" s="8">
        <v>108276.83</v>
      </c>
      <c r="U1434" s="8">
        <v>168</v>
      </c>
      <c r="V1434" s="8" t="s">
        <v>63</v>
      </c>
      <c r="W1434" s="8" t="s">
        <v>63</v>
      </c>
      <c r="X1434" s="8" t="s">
        <v>277</v>
      </c>
      <c r="Z1434" s="8" t="s">
        <v>4546</v>
      </c>
      <c r="AA1434" s="8">
        <v>0.04</v>
      </c>
      <c r="AB1434" s="8" t="s">
        <v>552</v>
      </c>
      <c r="AC1434" s="8">
        <v>1.7000000000000001E-2</v>
      </c>
      <c r="AD1434" s="8">
        <v>50040</v>
      </c>
      <c r="AE1434" s="8">
        <v>7446.4285714285716</v>
      </c>
      <c r="AF1434" s="8">
        <v>21267</v>
      </c>
      <c r="AG1434" s="8">
        <v>28713.428571428572</v>
      </c>
      <c r="AH1434" s="8">
        <v>0.03</v>
      </c>
      <c r="AI1434" s="8">
        <v>3248.3049000000019</v>
      </c>
    </row>
    <row r="1435" spans="1:35" x14ac:dyDescent="0.25">
      <c r="A1435" s="8" t="s">
        <v>2129</v>
      </c>
      <c r="B1435" s="8" t="s">
        <v>241</v>
      </c>
      <c r="C1435" s="8" t="s">
        <v>241</v>
      </c>
      <c r="D1435" s="180" t="s">
        <v>101</v>
      </c>
      <c r="E1435" s="8" t="s">
        <v>489</v>
      </c>
      <c r="F1435" s="8" t="s">
        <v>836</v>
      </c>
      <c r="G1435" s="8" t="s">
        <v>605</v>
      </c>
      <c r="H1435" s="116">
        <v>0</v>
      </c>
      <c r="I1435" s="8">
        <v>913</v>
      </c>
      <c r="J1435" s="8">
        <v>913</v>
      </c>
      <c r="K1435" s="8" t="s">
        <v>4528</v>
      </c>
      <c r="L1435" s="8">
        <v>29148185</v>
      </c>
      <c r="M1435" s="38">
        <v>45441</v>
      </c>
      <c r="N1435" s="8" t="s">
        <v>196</v>
      </c>
      <c r="O1435" s="8" t="s">
        <v>43</v>
      </c>
      <c r="P1435" s="8" t="s">
        <v>43</v>
      </c>
      <c r="Q1435" s="8">
        <v>0</v>
      </c>
      <c r="R1435" s="8">
        <v>21000</v>
      </c>
      <c r="S1435" s="8">
        <v>21000</v>
      </c>
      <c r="T1435" s="8">
        <v>21000</v>
      </c>
      <c r="U1435" s="8">
        <v>168</v>
      </c>
      <c r="V1435" s="8" t="s">
        <v>62</v>
      </c>
      <c r="W1435" s="8" t="s">
        <v>62</v>
      </c>
      <c r="X1435" s="8" t="s">
        <v>276</v>
      </c>
      <c r="Z1435" s="8" t="s">
        <v>4547</v>
      </c>
      <c r="AA1435" s="8">
        <v>0.04</v>
      </c>
      <c r="AB1435" s="8" t="s">
        <v>552</v>
      </c>
      <c r="AC1435" s="8">
        <v>1.7000000000000001E-2</v>
      </c>
      <c r="AD1435" s="8">
        <v>840</v>
      </c>
      <c r="AE1435" s="8">
        <v>125</v>
      </c>
      <c r="AF1435" s="8">
        <v>357</v>
      </c>
      <c r="AG1435" s="8">
        <v>482</v>
      </c>
      <c r="AH1435" s="8">
        <v>0.03</v>
      </c>
      <c r="AI1435" s="8">
        <v>630</v>
      </c>
    </row>
    <row r="1436" spans="1:35" x14ac:dyDescent="0.25">
      <c r="A1436" s="8" t="s">
        <v>2129</v>
      </c>
      <c r="B1436" s="8" t="s">
        <v>24</v>
      </c>
      <c r="C1436" s="8" t="s">
        <v>24</v>
      </c>
      <c r="D1436" s="8" t="s">
        <v>420</v>
      </c>
      <c r="E1436" s="8" t="s">
        <v>200</v>
      </c>
      <c r="F1436" s="8" t="s">
        <v>4529</v>
      </c>
      <c r="G1436" s="8" t="s">
        <v>3634</v>
      </c>
      <c r="H1436" s="116">
        <v>0</v>
      </c>
      <c r="I1436" s="8">
        <v>13032</v>
      </c>
      <c r="J1436" s="8">
        <v>13032</v>
      </c>
      <c r="K1436" s="8" t="s">
        <v>4307</v>
      </c>
      <c r="L1436" s="8">
        <v>33757473</v>
      </c>
      <c r="M1436" s="38">
        <v>45441</v>
      </c>
      <c r="N1436" s="8" t="s">
        <v>196</v>
      </c>
      <c r="O1436" s="8" t="s">
        <v>148</v>
      </c>
      <c r="P1436" s="8" t="s">
        <v>287</v>
      </c>
      <c r="Q1436" s="8">
        <v>0</v>
      </c>
      <c r="R1436" s="8">
        <v>567793</v>
      </c>
      <c r="S1436" s="8">
        <v>567793</v>
      </c>
      <c r="T1436" s="8">
        <v>39447</v>
      </c>
      <c r="U1436" s="8">
        <v>168</v>
      </c>
      <c r="V1436" s="8" t="s">
        <v>64</v>
      </c>
      <c r="W1436" s="8" t="s">
        <v>64</v>
      </c>
      <c r="X1436" s="8" t="s">
        <v>276</v>
      </c>
      <c r="Y1436" s="8" t="s">
        <v>115</v>
      </c>
      <c r="Z1436" s="8" t="s">
        <v>4318</v>
      </c>
      <c r="AA1436" s="8">
        <v>0.04</v>
      </c>
      <c r="AB1436" s="8" t="s">
        <v>552</v>
      </c>
      <c r="AC1436" s="8">
        <v>1.7000000000000001E-2</v>
      </c>
      <c r="AD1436" s="8">
        <v>22711.72</v>
      </c>
      <c r="AE1436" s="8">
        <v>3379.7202380952381</v>
      </c>
      <c r="AF1436" s="8">
        <v>9652.4810000000016</v>
      </c>
      <c r="AG1436" s="8">
        <v>13032.20123809524</v>
      </c>
      <c r="AH1436" s="8">
        <v>0.03</v>
      </c>
      <c r="AI1436" s="8">
        <v>17033.79</v>
      </c>
    </row>
    <row r="1437" spans="1:35" x14ac:dyDescent="0.25">
      <c r="A1437" s="8" t="s">
        <v>2129</v>
      </c>
      <c r="B1437" s="8" t="s">
        <v>38</v>
      </c>
      <c r="C1437" s="8" t="s">
        <v>38</v>
      </c>
      <c r="D1437" s="8" t="s">
        <v>101</v>
      </c>
      <c r="E1437" s="8" t="s">
        <v>405</v>
      </c>
      <c r="F1437" s="8" t="s">
        <v>3826</v>
      </c>
      <c r="G1437" s="8" t="s">
        <v>3829</v>
      </c>
      <c r="H1437" s="116">
        <v>0</v>
      </c>
      <c r="I1437" s="8">
        <v>4950</v>
      </c>
      <c r="J1437" s="8">
        <v>4950</v>
      </c>
      <c r="K1437" s="8" t="s">
        <v>4530</v>
      </c>
      <c r="L1437" s="8">
        <v>20408476</v>
      </c>
      <c r="M1437" s="38">
        <v>45441</v>
      </c>
      <c r="N1437" s="8" t="s">
        <v>196</v>
      </c>
      <c r="O1437" s="8" t="s">
        <v>148</v>
      </c>
      <c r="P1437" s="8" t="s">
        <v>340</v>
      </c>
      <c r="Q1437" s="8">
        <v>0</v>
      </c>
      <c r="R1437" s="8">
        <v>202785</v>
      </c>
      <c r="S1437" s="8">
        <v>202785</v>
      </c>
      <c r="T1437" s="8">
        <v>190618</v>
      </c>
      <c r="U1437" s="8">
        <v>156</v>
      </c>
      <c r="V1437" s="8" t="s">
        <v>62</v>
      </c>
      <c r="W1437" s="8" t="s">
        <v>62</v>
      </c>
      <c r="X1437" s="8" t="s">
        <v>276</v>
      </c>
      <c r="Z1437" s="8" t="s">
        <v>4548</v>
      </c>
      <c r="AA1437" s="8">
        <v>0.04</v>
      </c>
      <c r="AB1437" s="8" t="s">
        <v>552</v>
      </c>
      <c r="AC1437" s="8">
        <v>1.7999999999999999E-2</v>
      </c>
      <c r="AD1437" s="8">
        <v>8111.4000000000005</v>
      </c>
      <c r="AE1437" s="8">
        <v>1299.9038461538462</v>
      </c>
      <c r="AF1437" s="8">
        <v>3650.1299999999997</v>
      </c>
      <c r="AG1437" s="8">
        <v>4950.0338461538458</v>
      </c>
      <c r="AH1437" s="8">
        <v>0.03</v>
      </c>
      <c r="AI1437" s="8">
        <v>6083.55</v>
      </c>
    </row>
    <row r="1438" spans="1:35" x14ac:dyDescent="0.25">
      <c r="A1438" s="8" t="s">
        <v>2129</v>
      </c>
      <c r="B1438" s="8" t="s">
        <v>49</v>
      </c>
      <c r="C1438" s="8" t="s">
        <v>49</v>
      </c>
      <c r="D1438" s="8" t="s">
        <v>133</v>
      </c>
      <c r="E1438" s="8" t="s">
        <v>3219</v>
      </c>
      <c r="F1438" s="8" t="s">
        <v>3220</v>
      </c>
      <c r="G1438" s="8" t="s">
        <v>3259</v>
      </c>
      <c r="H1438" s="116">
        <v>0</v>
      </c>
      <c r="I1438" s="8">
        <v>32517</v>
      </c>
      <c r="J1438" s="8">
        <v>32517</v>
      </c>
      <c r="K1438" s="8" t="s">
        <v>4531</v>
      </c>
      <c r="L1438" s="8">
        <v>23361927</v>
      </c>
      <c r="M1438" s="38">
        <v>45441</v>
      </c>
      <c r="N1438" s="8" t="s">
        <v>196</v>
      </c>
      <c r="O1438" s="8" t="s">
        <v>21</v>
      </c>
      <c r="P1438" s="8" t="s">
        <v>21</v>
      </c>
      <c r="Q1438" s="8">
        <v>0</v>
      </c>
      <c r="R1438" s="8">
        <v>1408025</v>
      </c>
      <c r="S1438" s="8">
        <v>1408025</v>
      </c>
      <c r="T1438" s="8">
        <v>103505.5</v>
      </c>
      <c r="U1438" s="8">
        <v>168</v>
      </c>
      <c r="V1438" s="8" t="s">
        <v>64</v>
      </c>
      <c r="W1438" s="8" t="s">
        <v>64</v>
      </c>
      <c r="X1438" s="8" t="s">
        <v>276</v>
      </c>
      <c r="Y1438" s="8" t="s">
        <v>115</v>
      </c>
      <c r="Z1438" s="8" t="s">
        <v>4386</v>
      </c>
      <c r="AA1438" s="8">
        <v>0.04</v>
      </c>
      <c r="AB1438" s="8" t="s">
        <v>552</v>
      </c>
      <c r="AC1438" s="8">
        <v>1.7000000000000001E-2</v>
      </c>
      <c r="AD1438" s="8">
        <v>56321</v>
      </c>
      <c r="AE1438" s="8">
        <v>8381.1011904761908</v>
      </c>
      <c r="AF1438" s="8">
        <v>23936.425000000003</v>
      </c>
      <c r="AG1438" s="8">
        <v>32317.526190476194</v>
      </c>
      <c r="AH1438" s="8">
        <v>0.03</v>
      </c>
      <c r="AI1438" s="8">
        <v>42240.75</v>
      </c>
    </row>
    <row r="1439" spans="1:35" x14ac:dyDescent="0.25">
      <c r="A1439" s="8" t="s">
        <v>2129</v>
      </c>
      <c r="B1439" s="8" t="s">
        <v>24</v>
      </c>
      <c r="C1439" s="8" t="s">
        <v>24</v>
      </c>
      <c r="D1439" s="8" t="s">
        <v>420</v>
      </c>
      <c r="E1439" s="8" t="s">
        <v>200</v>
      </c>
      <c r="F1439" s="8" t="s">
        <v>2781</v>
      </c>
      <c r="G1439" s="8" t="s">
        <v>774</v>
      </c>
      <c r="H1439" s="116">
        <v>0</v>
      </c>
      <c r="I1439" s="8">
        <v>4330</v>
      </c>
      <c r="J1439" s="8">
        <v>4330</v>
      </c>
      <c r="K1439" s="8" t="s">
        <v>4051</v>
      </c>
      <c r="L1439" s="8">
        <v>21830560</v>
      </c>
      <c r="M1439" s="38">
        <v>45441</v>
      </c>
      <c r="N1439" s="8" t="s">
        <v>196</v>
      </c>
      <c r="O1439" s="8" t="s">
        <v>148</v>
      </c>
      <c r="P1439" s="8" t="s">
        <v>287</v>
      </c>
      <c r="Q1439" s="8">
        <v>0</v>
      </c>
      <c r="R1439" s="8">
        <v>188654</v>
      </c>
      <c r="S1439" s="8">
        <v>188654</v>
      </c>
      <c r="T1439" s="8">
        <v>22954</v>
      </c>
      <c r="U1439" s="8">
        <v>168</v>
      </c>
      <c r="V1439" s="8" t="s">
        <v>64</v>
      </c>
      <c r="W1439" s="8" t="s">
        <v>64</v>
      </c>
      <c r="X1439" s="8" t="s">
        <v>276</v>
      </c>
      <c r="Y1439" s="8" t="s">
        <v>662</v>
      </c>
      <c r="Z1439" s="8" t="s">
        <v>4064</v>
      </c>
      <c r="AA1439" s="8">
        <v>0.04</v>
      </c>
      <c r="AB1439" s="8" t="s">
        <v>552</v>
      </c>
      <c r="AC1439" s="8">
        <v>1.7000000000000001E-2</v>
      </c>
      <c r="AD1439" s="8">
        <v>7546.16</v>
      </c>
      <c r="AE1439" s="8">
        <v>1122.9404761904761</v>
      </c>
      <c r="AF1439" s="8">
        <v>3207.1180000000004</v>
      </c>
      <c r="AG1439" s="8">
        <v>4330.0584761904765</v>
      </c>
      <c r="AH1439" s="8">
        <v>0.03</v>
      </c>
      <c r="AI1439" s="8">
        <v>5659.62</v>
      </c>
    </row>
    <row r="1440" spans="1:35" x14ac:dyDescent="0.25">
      <c r="A1440" s="8" t="s">
        <v>2129</v>
      </c>
      <c r="B1440" s="8" t="s">
        <v>27</v>
      </c>
      <c r="C1440" s="8" t="s">
        <v>27</v>
      </c>
      <c r="D1440" s="180" t="s">
        <v>5938</v>
      </c>
      <c r="E1440" s="8" t="s">
        <v>3304</v>
      </c>
      <c r="F1440" s="8" t="s">
        <v>4517</v>
      </c>
      <c r="G1440" s="8" t="s">
        <v>4519</v>
      </c>
      <c r="H1440" s="116">
        <v>0</v>
      </c>
      <c r="I1440" s="8">
        <v>5173</v>
      </c>
      <c r="J1440" s="8">
        <v>5173</v>
      </c>
      <c r="K1440" s="8" t="s">
        <v>4532</v>
      </c>
      <c r="L1440" s="8">
        <v>21747878</v>
      </c>
      <c r="M1440" s="38">
        <v>45441</v>
      </c>
      <c r="N1440" s="8" t="s">
        <v>196</v>
      </c>
      <c r="O1440" s="8" t="s">
        <v>43</v>
      </c>
      <c r="P1440" s="8" t="s">
        <v>43</v>
      </c>
      <c r="Q1440" s="8">
        <v>0</v>
      </c>
      <c r="R1440" s="8">
        <v>209800</v>
      </c>
      <c r="S1440" s="8">
        <v>209800</v>
      </c>
      <c r="T1440" s="8">
        <v>209800</v>
      </c>
      <c r="U1440" s="8">
        <v>168</v>
      </c>
      <c r="V1440" s="8" t="s">
        <v>62</v>
      </c>
      <c r="W1440" s="8" t="s">
        <v>62</v>
      </c>
      <c r="X1440" s="8" t="s">
        <v>276</v>
      </c>
      <c r="Z1440" s="8" t="s">
        <v>4549</v>
      </c>
      <c r="AA1440" s="8">
        <v>0.04</v>
      </c>
      <c r="AB1440" s="8" t="s">
        <v>552</v>
      </c>
      <c r="AC1440" s="8">
        <v>1.7000000000000001E-2</v>
      </c>
      <c r="AD1440" s="8">
        <v>8392</v>
      </c>
      <c r="AE1440" s="8">
        <v>1248.8095238095239</v>
      </c>
      <c r="AF1440" s="8">
        <v>3566.6000000000004</v>
      </c>
      <c r="AG1440" s="8">
        <v>4815.4095238095242</v>
      </c>
      <c r="AH1440" s="8">
        <v>0.03</v>
      </c>
      <c r="AI1440" s="8">
        <v>6294</v>
      </c>
    </row>
    <row r="1441" spans="1:35" x14ac:dyDescent="0.25">
      <c r="A1441" s="8" t="s">
        <v>2129</v>
      </c>
      <c r="B1441" s="8" t="s">
        <v>24</v>
      </c>
      <c r="C1441" s="8" t="s">
        <v>24</v>
      </c>
      <c r="D1441" s="8" t="s">
        <v>420</v>
      </c>
      <c r="E1441" s="8" t="s">
        <v>200</v>
      </c>
      <c r="F1441" s="8" t="s">
        <v>827</v>
      </c>
      <c r="G1441" s="8" t="s">
        <v>1656</v>
      </c>
      <c r="H1441" s="116">
        <v>0</v>
      </c>
      <c r="I1441" s="8">
        <v>1903</v>
      </c>
      <c r="J1441" s="8">
        <v>1903</v>
      </c>
      <c r="K1441" s="8" t="s">
        <v>4533</v>
      </c>
      <c r="L1441" s="8">
        <v>22227591</v>
      </c>
      <c r="M1441" s="38">
        <v>45441</v>
      </c>
      <c r="N1441" s="8" t="s">
        <v>196</v>
      </c>
      <c r="O1441" s="8" t="s">
        <v>148</v>
      </c>
      <c r="P1441" s="8" t="s">
        <v>287</v>
      </c>
      <c r="Q1441" s="8">
        <v>0</v>
      </c>
      <c r="R1441" s="8">
        <v>60000</v>
      </c>
      <c r="S1441" s="8">
        <v>60000</v>
      </c>
      <c r="T1441" s="8">
        <v>60000</v>
      </c>
      <c r="U1441" s="8">
        <v>144</v>
      </c>
      <c r="V1441" s="8" t="s">
        <v>62</v>
      </c>
      <c r="W1441" s="8" t="s">
        <v>62</v>
      </c>
      <c r="X1441" s="8" t="s">
        <v>276</v>
      </c>
      <c r="Z1441" s="8" t="s">
        <v>4550</v>
      </c>
      <c r="AA1441" s="8">
        <v>0.03</v>
      </c>
      <c r="AB1441" s="8" t="s">
        <v>552</v>
      </c>
      <c r="AC1441" s="8">
        <v>0.02</v>
      </c>
      <c r="AD1441" s="8">
        <v>1800</v>
      </c>
      <c r="AE1441" s="8">
        <v>416.66666666666669</v>
      </c>
      <c r="AF1441" s="8">
        <v>1200</v>
      </c>
      <c r="AG1441" s="8">
        <v>1616.6666666666667</v>
      </c>
      <c r="AH1441" s="8">
        <v>0.06</v>
      </c>
      <c r="AI1441" s="8">
        <v>3600</v>
      </c>
    </row>
    <row r="1442" spans="1:35" x14ac:dyDescent="0.25">
      <c r="A1442" s="8" t="s">
        <v>2129</v>
      </c>
      <c r="B1442" s="8" t="s">
        <v>31</v>
      </c>
      <c r="C1442" s="8" t="s">
        <v>31</v>
      </c>
      <c r="D1442" s="8" t="s">
        <v>101</v>
      </c>
      <c r="E1442" s="8" t="s">
        <v>32</v>
      </c>
      <c r="F1442" s="8" t="s">
        <v>577</v>
      </c>
      <c r="G1442" s="8" t="s">
        <v>618</v>
      </c>
      <c r="H1442" s="116">
        <v>0</v>
      </c>
      <c r="I1442" s="8">
        <v>9338</v>
      </c>
      <c r="J1442" s="8">
        <v>9338</v>
      </c>
      <c r="K1442" s="8" t="s">
        <v>4534</v>
      </c>
      <c r="L1442" s="8">
        <v>26576372</v>
      </c>
      <c r="M1442" s="38">
        <v>45441</v>
      </c>
      <c r="N1442" s="8" t="s">
        <v>196</v>
      </c>
      <c r="O1442" s="8" t="s">
        <v>173</v>
      </c>
      <c r="P1442" s="8" t="s">
        <v>328</v>
      </c>
      <c r="Q1442" s="8">
        <v>0</v>
      </c>
      <c r="R1442" s="8">
        <v>387400</v>
      </c>
      <c r="S1442" s="8">
        <v>387400</v>
      </c>
      <c r="T1442" s="8">
        <v>37752</v>
      </c>
      <c r="U1442" s="8">
        <v>168</v>
      </c>
      <c r="V1442" s="8" t="s">
        <v>64</v>
      </c>
      <c r="W1442" s="8" t="s">
        <v>64</v>
      </c>
      <c r="X1442" s="8" t="s">
        <v>276</v>
      </c>
      <c r="Y1442" s="8" t="s">
        <v>115</v>
      </c>
      <c r="Z1442" s="8" t="s">
        <v>4388</v>
      </c>
      <c r="AA1442" s="8">
        <v>0.04</v>
      </c>
      <c r="AB1442" s="8" t="s">
        <v>552</v>
      </c>
      <c r="AC1442" s="8">
        <v>1.7000000000000001E-2</v>
      </c>
      <c r="AD1442" s="8">
        <v>15496</v>
      </c>
      <c r="AE1442" s="8">
        <v>2305.9523809523807</v>
      </c>
      <c r="AF1442" s="8">
        <v>6585.8</v>
      </c>
      <c r="AG1442" s="8">
        <v>8891.7523809523809</v>
      </c>
      <c r="AH1442" s="8">
        <v>0.03</v>
      </c>
      <c r="AI1442" s="8">
        <v>11622</v>
      </c>
    </row>
    <row r="1443" spans="1:35" x14ac:dyDescent="0.25">
      <c r="A1443" s="8" t="s">
        <v>2129</v>
      </c>
      <c r="B1443" s="8" t="s">
        <v>38</v>
      </c>
      <c r="C1443" s="8" t="s">
        <v>38</v>
      </c>
      <c r="D1443" s="8" t="s">
        <v>101</v>
      </c>
      <c r="E1443" s="8" t="s">
        <v>883</v>
      </c>
      <c r="F1443" s="8" t="s">
        <v>3880</v>
      </c>
      <c r="G1443" s="8" t="s">
        <v>3886</v>
      </c>
      <c r="H1443" s="116">
        <v>0</v>
      </c>
      <c r="I1443" s="8">
        <v>16320</v>
      </c>
      <c r="J1443" s="8">
        <v>16320</v>
      </c>
      <c r="K1443" s="8" t="s">
        <v>4535</v>
      </c>
      <c r="L1443" s="8">
        <v>7277623</v>
      </c>
      <c r="M1443" s="38">
        <v>45441</v>
      </c>
      <c r="N1443" s="8" t="s">
        <v>196</v>
      </c>
      <c r="O1443" s="8" t="s">
        <v>148</v>
      </c>
      <c r="P1443" s="8" t="s">
        <v>260</v>
      </c>
      <c r="Q1443" s="8">
        <v>0</v>
      </c>
      <c r="R1443" s="8">
        <v>52700</v>
      </c>
      <c r="S1443" s="8">
        <v>52700</v>
      </c>
      <c r="T1443" s="8">
        <v>52700</v>
      </c>
      <c r="U1443" s="8">
        <v>6</v>
      </c>
      <c r="V1443" s="8" t="s">
        <v>62</v>
      </c>
      <c r="W1443" s="8" t="s">
        <v>62</v>
      </c>
      <c r="X1443" s="8" t="s">
        <v>276</v>
      </c>
      <c r="Z1443" s="8" t="s">
        <v>4551</v>
      </c>
      <c r="AA1443" s="8">
        <v>0.03</v>
      </c>
      <c r="AB1443" s="8" t="s">
        <v>552</v>
      </c>
      <c r="AC1443" s="8">
        <v>0.1</v>
      </c>
      <c r="AD1443" s="8">
        <v>1581</v>
      </c>
      <c r="AE1443" s="8">
        <v>8783.3333333333339</v>
      </c>
      <c r="AF1443" s="8">
        <v>5270</v>
      </c>
      <c r="AG1443" s="8">
        <v>14053.333333333334</v>
      </c>
      <c r="AH1443" s="8">
        <v>0.06</v>
      </c>
      <c r="AI1443" s="8">
        <v>3162</v>
      </c>
    </row>
    <row r="1444" spans="1:35" x14ac:dyDescent="0.25">
      <c r="A1444" s="8" t="s">
        <v>2129</v>
      </c>
      <c r="B1444" s="8" t="s">
        <v>29</v>
      </c>
      <c r="C1444" s="8" t="s">
        <v>29</v>
      </c>
      <c r="D1444" s="8" t="s">
        <v>168</v>
      </c>
      <c r="E1444" s="8" t="s">
        <v>454</v>
      </c>
      <c r="F1444" s="8" t="s">
        <v>103</v>
      </c>
      <c r="G1444" s="8" t="s">
        <v>4553</v>
      </c>
      <c r="H1444" s="116">
        <v>0</v>
      </c>
      <c r="I1444" s="8">
        <v>4613</v>
      </c>
      <c r="J1444" s="8">
        <v>4613</v>
      </c>
      <c r="K1444" s="8" t="s">
        <v>4377</v>
      </c>
      <c r="L1444" s="8">
        <v>25260971</v>
      </c>
      <c r="M1444" s="38">
        <v>45441</v>
      </c>
      <c r="N1444" s="8" t="s">
        <v>196</v>
      </c>
      <c r="O1444" s="8" t="s">
        <v>43</v>
      </c>
      <c r="P1444" s="8" t="s">
        <v>43</v>
      </c>
      <c r="Q1444" s="8">
        <v>0</v>
      </c>
      <c r="R1444" s="8">
        <v>186000</v>
      </c>
      <c r="S1444" s="8">
        <v>186000</v>
      </c>
      <c r="T1444" s="8">
        <v>38256</v>
      </c>
      <c r="U1444" s="8">
        <v>168</v>
      </c>
      <c r="V1444" s="8" t="s">
        <v>64</v>
      </c>
      <c r="W1444" s="8" t="s">
        <v>64</v>
      </c>
      <c r="X1444" s="8" t="s">
        <v>276</v>
      </c>
      <c r="Y1444" s="8" t="s">
        <v>115</v>
      </c>
      <c r="Z1444" s="8" t="s">
        <v>4552</v>
      </c>
      <c r="AA1444" s="8">
        <v>0.04</v>
      </c>
      <c r="AB1444" s="8" t="s">
        <v>552</v>
      </c>
      <c r="AC1444" s="8">
        <v>1.7000000000000001E-2</v>
      </c>
      <c r="AD1444" s="8">
        <v>7440</v>
      </c>
      <c r="AE1444" s="8">
        <v>1107.1428571428571</v>
      </c>
      <c r="AF1444" s="8">
        <v>3162</v>
      </c>
      <c r="AG1444" s="8">
        <v>4269.1428571428569</v>
      </c>
      <c r="AH1444" s="8">
        <v>0.03</v>
      </c>
      <c r="AI1444" s="8">
        <v>5580</v>
      </c>
    </row>
    <row r="1445" spans="1:35" x14ac:dyDescent="0.25">
      <c r="A1445" s="8" t="s">
        <v>2129</v>
      </c>
      <c r="B1445" s="8" t="s">
        <v>31</v>
      </c>
      <c r="C1445" s="8" t="s">
        <v>31</v>
      </c>
      <c r="D1445" s="8" t="s">
        <v>101</v>
      </c>
      <c r="E1445" s="8" t="s">
        <v>32</v>
      </c>
      <c r="F1445" s="8" t="s">
        <v>550</v>
      </c>
      <c r="G1445" s="8" t="s">
        <v>578</v>
      </c>
      <c r="H1445" s="116">
        <v>1036</v>
      </c>
      <c r="I1445" s="8">
        <v>1036</v>
      </c>
      <c r="J1445" s="8">
        <v>0</v>
      </c>
      <c r="K1445" s="8" t="s">
        <v>4554</v>
      </c>
      <c r="L1445" s="8">
        <v>28074126</v>
      </c>
      <c r="M1445" s="38">
        <v>45441</v>
      </c>
      <c r="N1445" s="8" t="s">
        <v>196</v>
      </c>
      <c r="O1445" s="8" t="s">
        <v>173</v>
      </c>
      <c r="P1445" s="8" t="s">
        <v>355</v>
      </c>
      <c r="Q1445" s="8">
        <v>21557</v>
      </c>
      <c r="R1445" s="8">
        <v>26000</v>
      </c>
      <c r="S1445" s="8">
        <v>4443</v>
      </c>
      <c r="T1445" s="8">
        <v>4443</v>
      </c>
      <c r="U1445" s="8">
        <v>132</v>
      </c>
      <c r="V1445" s="8" t="s">
        <v>63</v>
      </c>
      <c r="W1445" s="8" t="s">
        <v>63</v>
      </c>
      <c r="X1445" s="8" t="s">
        <v>277</v>
      </c>
      <c r="Z1445" s="8" t="s">
        <v>4556</v>
      </c>
      <c r="AA1445" s="8">
        <v>0.03</v>
      </c>
      <c r="AB1445" s="8" t="s">
        <v>552</v>
      </c>
      <c r="AC1445" s="8">
        <v>2.1999999999999999E-2</v>
      </c>
      <c r="AD1445" s="8">
        <v>780</v>
      </c>
      <c r="AE1445" s="8">
        <v>196.96969696969697</v>
      </c>
      <c r="AF1445" s="8">
        <v>572</v>
      </c>
      <c r="AG1445" s="8">
        <v>768.969696969697</v>
      </c>
      <c r="AH1445" s="8">
        <v>0.06</v>
      </c>
      <c r="AI1445" s="8">
        <v>266.58</v>
      </c>
    </row>
    <row r="1446" spans="1:35" x14ac:dyDescent="0.25">
      <c r="A1446" s="8" t="s">
        <v>2129</v>
      </c>
      <c r="B1446" s="8" t="s">
        <v>33</v>
      </c>
      <c r="C1446" s="8" t="s">
        <v>39</v>
      </c>
      <c r="D1446" s="8" t="s">
        <v>167</v>
      </c>
      <c r="E1446" s="8" t="s">
        <v>4113</v>
      </c>
      <c r="F1446" s="8" t="s">
        <v>3792</v>
      </c>
      <c r="G1446" s="8" t="s">
        <v>3796</v>
      </c>
      <c r="H1446" s="116">
        <v>0</v>
      </c>
      <c r="I1446" s="8">
        <v>7665</v>
      </c>
      <c r="J1446" s="8">
        <v>7665</v>
      </c>
      <c r="K1446" s="8" t="s">
        <v>4555</v>
      </c>
      <c r="L1446" s="8">
        <v>35397865</v>
      </c>
      <c r="M1446" s="38">
        <v>45441</v>
      </c>
      <c r="N1446" s="8" t="s">
        <v>196</v>
      </c>
      <c r="O1446" s="8" t="s">
        <v>148</v>
      </c>
      <c r="P1446" s="8" t="s">
        <v>221</v>
      </c>
      <c r="Q1446" s="8">
        <v>0</v>
      </c>
      <c r="R1446" s="8">
        <v>325243</v>
      </c>
      <c r="S1446" s="8">
        <v>325243</v>
      </c>
      <c r="T1446" s="8">
        <v>87654</v>
      </c>
      <c r="U1446" s="8">
        <v>168</v>
      </c>
      <c r="V1446" s="8" t="s">
        <v>64</v>
      </c>
      <c r="W1446" s="8" t="s">
        <v>64</v>
      </c>
      <c r="X1446" s="8" t="s">
        <v>276</v>
      </c>
      <c r="Y1446" s="8" t="s">
        <v>115</v>
      </c>
      <c r="Z1446" s="8" t="s">
        <v>4390</v>
      </c>
      <c r="AA1446" s="8">
        <v>0.04</v>
      </c>
      <c r="AB1446" s="8" t="s">
        <v>552</v>
      </c>
      <c r="AC1446" s="8">
        <v>1.7000000000000001E-2</v>
      </c>
      <c r="AD1446" s="8">
        <v>13009.720000000001</v>
      </c>
      <c r="AE1446" s="8">
        <v>1935.9702380952381</v>
      </c>
      <c r="AF1446" s="8">
        <v>5529.1310000000003</v>
      </c>
      <c r="AG1446" s="8">
        <v>7465.1012380952379</v>
      </c>
      <c r="AH1446" s="8">
        <v>0.03</v>
      </c>
      <c r="AI1446" s="8">
        <v>9757.2899999999991</v>
      </c>
    </row>
    <row r="1447" spans="1:35" x14ac:dyDescent="0.25">
      <c r="A1447" s="8" t="s">
        <v>2129</v>
      </c>
      <c r="B1447" s="8" t="s">
        <v>24</v>
      </c>
      <c r="C1447" s="8" t="s">
        <v>24</v>
      </c>
      <c r="D1447" s="8" t="s">
        <v>420</v>
      </c>
      <c r="E1447" s="8" t="s">
        <v>3679</v>
      </c>
      <c r="F1447" s="8" t="s">
        <v>4557</v>
      </c>
      <c r="G1447" s="8" t="s">
        <v>4560</v>
      </c>
      <c r="H1447" s="116">
        <v>0</v>
      </c>
      <c r="I1447" s="8">
        <v>1528</v>
      </c>
      <c r="J1447" s="8">
        <v>1528</v>
      </c>
      <c r="K1447" s="8" t="s">
        <v>4558</v>
      </c>
      <c r="L1447" s="8">
        <v>22289877</v>
      </c>
      <c r="M1447" s="38">
        <v>45441</v>
      </c>
      <c r="N1447" s="8" t="s">
        <v>196</v>
      </c>
      <c r="O1447" s="8" t="s">
        <v>148</v>
      </c>
      <c r="P1447" s="8" t="s">
        <v>287</v>
      </c>
      <c r="Q1447" s="8">
        <v>0</v>
      </c>
      <c r="R1447" s="8">
        <v>40500</v>
      </c>
      <c r="S1447" s="8">
        <v>40500</v>
      </c>
      <c r="T1447" s="8">
        <v>40500</v>
      </c>
      <c r="U1447" s="8">
        <v>120</v>
      </c>
      <c r="V1447" s="8" t="s">
        <v>62</v>
      </c>
      <c r="W1447" s="8" t="s">
        <v>62</v>
      </c>
      <c r="X1447" s="8" t="s">
        <v>276</v>
      </c>
      <c r="Z1447" s="8" t="s">
        <v>4559</v>
      </c>
      <c r="AA1447" s="8">
        <v>0.03</v>
      </c>
      <c r="AB1447" s="8" t="s">
        <v>552</v>
      </c>
      <c r="AC1447" s="8">
        <v>2.2499999999999999E-2</v>
      </c>
      <c r="AD1447" s="8">
        <v>1215</v>
      </c>
      <c r="AE1447" s="8">
        <v>337.5</v>
      </c>
      <c r="AF1447" s="8">
        <v>911.25</v>
      </c>
      <c r="AG1447" s="8">
        <v>1248.75</v>
      </c>
      <c r="AH1447" s="8">
        <v>0.06</v>
      </c>
      <c r="AI1447" s="8">
        <v>2430</v>
      </c>
    </row>
    <row r="1448" spans="1:35" x14ac:dyDescent="0.25">
      <c r="A1448" s="8" t="s">
        <v>2129</v>
      </c>
      <c r="B1448" s="8" t="s">
        <v>38</v>
      </c>
      <c r="C1448" s="8" t="s">
        <v>38</v>
      </c>
      <c r="D1448" s="8" t="s">
        <v>101</v>
      </c>
      <c r="E1448" s="8" t="s">
        <v>405</v>
      </c>
      <c r="F1448" s="8" t="s">
        <v>4561</v>
      </c>
      <c r="G1448" s="8" t="s">
        <v>4578</v>
      </c>
      <c r="H1448" s="116">
        <v>0</v>
      </c>
      <c r="I1448" s="8">
        <v>2472</v>
      </c>
      <c r="J1448" s="8">
        <v>2472</v>
      </c>
      <c r="K1448" s="8" t="s">
        <v>4562</v>
      </c>
      <c r="L1448" s="8">
        <v>30527047</v>
      </c>
      <c r="M1448" s="38">
        <v>45442</v>
      </c>
      <c r="N1448" s="8" t="s">
        <v>196</v>
      </c>
      <c r="O1448" s="8" t="s">
        <v>43</v>
      </c>
      <c r="P1448" s="8" t="s">
        <v>43</v>
      </c>
      <c r="Q1448" s="8">
        <v>0</v>
      </c>
      <c r="R1448" s="8">
        <v>94700</v>
      </c>
      <c r="S1448" s="8">
        <v>94700</v>
      </c>
      <c r="T1448" s="8">
        <v>94700</v>
      </c>
      <c r="U1448" s="8">
        <v>168</v>
      </c>
      <c r="V1448" s="8" t="s">
        <v>62</v>
      </c>
      <c r="W1448" s="8" t="s">
        <v>62</v>
      </c>
      <c r="X1448" s="8" t="s">
        <v>276</v>
      </c>
      <c r="Z1448" s="8" t="s">
        <v>4577</v>
      </c>
      <c r="AA1448" s="8">
        <v>0.04</v>
      </c>
      <c r="AB1448" s="8" t="s">
        <v>552</v>
      </c>
      <c r="AC1448" s="8">
        <v>1.7000000000000001E-2</v>
      </c>
      <c r="AD1448" s="8">
        <v>3788</v>
      </c>
      <c r="AE1448" s="8">
        <v>563.69047619047615</v>
      </c>
      <c r="AF1448" s="8">
        <v>1609.9</v>
      </c>
      <c r="AG1448" s="8">
        <v>2173.5904761904762</v>
      </c>
      <c r="AH1448" s="8">
        <v>0.03</v>
      </c>
      <c r="AI1448" s="8">
        <v>2841</v>
      </c>
    </row>
    <row r="1449" spans="1:35" x14ac:dyDescent="0.25">
      <c r="A1449" s="8" t="s">
        <v>2129</v>
      </c>
      <c r="B1449" s="8" t="s">
        <v>24</v>
      </c>
      <c r="C1449" s="8" t="s">
        <v>24</v>
      </c>
      <c r="D1449" s="8" t="s">
        <v>420</v>
      </c>
      <c r="E1449" s="8" t="s">
        <v>405</v>
      </c>
      <c r="F1449" s="8" t="s">
        <v>3739</v>
      </c>
      <c r="G1449" s="8" t="s">
        <v>3744</v>
      </c>
      <c r="H1449" s="116">
        <v>0</v>
      </c>
      <c r="I1449" s="8">
        <v>3405</v>
      </c>
      <c r="J1449" s="8">
        <v>3405</v>
      </c>
      <c r="K1449" s="8" t="s">
        <v>4003</v>
      </c>
      <c r="L1449" s="8">
        <v>25191110</v>
      </c>
      <c r="M1449" s="38">
        <v>45442</v>
      </c>
      <c r="N1449" s="8" t="s">
        <v>196</v>
      </c>
      <c r="O1449" s="8" t="s">
        <v>173</v>
      </c>
      <c r="P1449" s="8" t="s">
        <v>349</v>
      </c>
      <c r="Q1449" s="8">
        <v>0</v>
      </c>
      <c r="R1449" s="8">
        <v>100000</v>
      </c>
      <c r="S1449" s="8">
        <v>100000</v>
      </c>
      <c r="T1449" s="8">
        <v>100000</v>
      </c>
      <c r="U1449" s="8">
        <v>120</v>
      </c>
      <c r="V1449" s="8" t="s">
        <v>62</v>
      </c>
      <c r="W1449" s="8" t="s">
        <v>62</v>
      </c>
      <c r="X1449" s="8" t="s">
        <v>276</v>
      </c>
      <c r="Z1449" s="8" t="s">
        <v>4579</v>
      </c>
      <c r="AA1449" s="8">
        <v>0.03</v>
      </c>
      <c r="AB1449" s="8" t="s">
        <v>552</v>
      </c>
      <c r="AC1449" s="8">
        <v>2.2499999999999999E-2</v>
      </c>
      <c r="AD1449" s="8">
        <v>3000</v>
      </c>
      <c r="AE1449" s="8">
        <v>833.33333333333337</v>
      </c>
      <c r="AF1449" s="8">
        <v>2250</v>
      </c>
      <c r="AG1449" s="8">
        <v>3083.3333333333335</v>
      </c>
      <c r="AH1449" s="8">
        <v>0.06</v>
      </c>
      <c r="AI1449" s="8">
        <v>6000</v>
      </c>
    </row>
    <row r="1450" spans="1:35" x14ac:dyDescent="0.25">
      <c r="A1450" s="8" t="s">
        <v>2129</v>
      </c>
      <c r="B1450" s="8" t="s">
        <v>24</v>
      </c>
      <c r="C1450" s="8" t="s">
        <v>24</v>
      </c>
      <c r="D1450" s="8" t="s">
        <v>420</v>
      </c>
      <c r="E1450" s="8" t="s">
        <v>405</v>
      </c>
      <c r="F1450" s="8" t="s">
        <v>4004</v>
      </c>
      <c r="G1450" s="8" t="s">
        <v>4366</v>
      </c>
      <c r="H1450" s="116">
        <v>38669</v>
      </c>
      <c r="I1450" s="8">
        <v>37408</v>
      </c>
      <c r="J1450" s="8">
        <v>-1261</v>
      </c>
      <c r="K1450" s="8" t="s">
        <v>4563</v>
      </c>
      <c r="L1450" s="8">
        <v>27395179</v>
      </c>
      <c r="M1450" s="38">
        <v>45442</v>
      </c>
      <c r="N1450" s="8" t="s">
        <v>196</v>
      </c>
      <c r="O1450" s="8" t="s">
        <v>148</v>
      </c>
      <c r="P1450" s="8" t="s">
        <v>287</v>
      </c>
      <c r="R1450" s="8">
        <v>1629836</v>
      </c>
      <c r="S1450" s="8">
        <v>1629836</v>
      </c>
      <c r="T1450" s="8">
        <v>389925.49</v>
      </c>
      <c r="U1450" s="8">
        <v>168</v>
      </c>
      <c r="V1450" s="8" t="s">
        <v>64</v>
      </c>
      <c r="W1450" s="8" t="s">
        <v>64</v>
      </c>
      <c r="X1450" s="8" t="s">
        <v>276</v>
      </c>
      <c r="Z1450" s="8" t="s">
        <v>4580</v>
      </c>
      <c r="AA1450" s="8">
        <v>0.04</v>
      </c>
      <c r="AB1450" s="8" t="s">
        <v>552</v>
      </c>
      <c r="AC1450" s="8">
        <v>1.7000000000000001E-2</v>
      </c>
      <c r="AD1450" s="8">
        <v>65193.440000000002</v>
      </c>
      <c r="AE1450" s="8">
        <v>9701.4047619047615</v>
      </c>
      <c r="AF1450" s="8">
        <v>27707.212000000003</v>
      </c>
      <c r="AG1450" s="8">
        <v>37408.616761904763</v>
      </c>
      <c r="AH1450" s="8">
        <v>0.03</v>
      </c>
      <c r="AI1450" s="8">
        <v>48895.08</v>
      </c>
    </row>
    <row r="1451" spans="1:35" x14ac:dyDescent="0.25">
      <c r="A1451" s="8" t="s">
        <v>2129</v>
      </c>
      <c r="B1451" s="8" t="s">
        <v>44</v>
      </c>
      <c r="C1451" s="8" t="s">
        <v>37</v>
      </c>
      <c r="D1451" s="8" t="s">
        <v>99</v>
      </c>
      <c r="E1451" s="8" t="s">
        <v>459</v>
      </c>
      <c r="F1451" s="8" t="s">
        <v>437</v>
      </c>
      <c r="G1451" s="8" t="s">
        <v>649</v>
      </c>
      <c r="H1451" s="116">
        <v>620</v>
      </c>
      <c r="I1451" s="8">
        <v>1145</v>
      </c>
      <c r="J1451" s="8">
        <v>525</v>
      </c>
      <c r="K1451" s="8" t="s">
        <v>4564</v>
      </c>
      <c r="L1451" s="8">
        <v>27678513</v>
      </c>
      <c r="M1451" s="38">
        <v>45442</v>
      </c>
      <c r="N1451" s="8" t="s">
        <v>196</v>
      </c>
      <c r="O1451" s="8" t="s">
        <v>43</v>
      </c>
      <c r="P1451" s="8" t="s">
        <v>43</v>
      </c>
      <c r="R1451" s="8">
        <v>29600</v>
      </c>
      <c r="S1451" s="8">
        <v>29600</v>
      </c>
      <c r="T1451" s="8">
        <v>17564</v>
      </c>
      <c r="U1451" s="8">
        <v>132</v>
      </c>
      <c r="V1451" s="8" t="s">
        <v>63</v>
      </c>
      <c r="W1451" s="8" t="s">
        <v>63</v>
      </c>
      <c r="X1451" s="8" t="s">
        <v>277</v>
      </c>
      <c r="Z1451" s="8" t="s">
        <v>4581</v>
      </c>
      <c r="AA1451" s="8">
        <v>0.03</v>
      </c>
      <c r="AB1451" s="8" t="s">
        <v>552</v>
      </c>
      <c r="AC1451" s="8">
        <v>2.1999999999999999E-2</v>
      </c>
      <c r="AD1451" s="8">
        <v>888</v>
      </c>
      <c r="AE1451" s="8">
        <v>224.24242424242425</v>
      </c>
      <c r="AF1451" s="8">
        <v>651.19999999999993</v>
      </c>
      <c r="AG1451" s="8">
        <v>875.44242424242418</v>
      </c>
      <c r="AH1451" s="8">
        <v>0.06</v>
      </c>
      <c r="AI1451" s="8">
        <v>1776</v>
      </c>
    </row>
    <row r="1452" spans="1:35" x14ac:dyDescent="0.25">
      <c r="A1452" s="8" t="s">
        <v>2129</v>
      </c>
      <c r="B1452" s="8" t="s">
        <v>20</v>
      </c>
      <c r="C1452" s="8" t="s">
        <v>20</v>
      </c>
      <c r="D1452" s="8" t="s">
        <v>420</v>
      </c>
      <c r="E1452" s="8" t="s">
        <v>206</v>
      </c>
      <c r="F1452" s="8" t="s">
        <v>2945</v>
      </c>
      <c r="G1452" s="8" t="s">
        <v>3321</v>
      </c>
      <c r="H1452" s="116">
        <v>0</v>
      </c>
      <c r="I1452" s="8">
        <v>116333</v>
      </c>
      <c r="J1452" s="8">
        <v>116333</v>
      </c>
      <c r="K1452" s="8" t="s">
        <v>4565</v>
      </c>
      <c r="L1452" s="8">
        <v>13549364</v>
      </c>
      <c r="M1452" s="38">
        <v>45442</v>
      </c>
      <c r="N1452" s="8" t="s">
        <v>196</v>
      </c>
      <c r="O1452" s="8" t="s">
        <v>43</v>
      </c>
      <c r="P1452" s="8" t="s">
        <v>43</v>
      </c>
      <c r="Q1452" s="8">
        <v>0</v>
      </c>
      <c r="R1452" s="8">
        <v>498126</v>
      </c>
      <c r="S1452" s="8">
        <v>498126</v>
      </c>
      <c r="T1452" s="8">
        <v>21405</v>
      </c>
      <c r="U1452" s="8">
        <v>168</v>
      </c>
      <c r="V1452" s="8" t="s">
        <v>64</v>
      </c>
      <c r="W1452" s="8" t="s">
        <v>64</v>
      </c>
      <c r="X1452" s="8" t="s">
        <v>276</v>
      </c>
      <c r="Y1452" s="8" t="s">
        <v>115</v>
      </c>
      <c r="Z1452" s="8" t="s">
        <v>4315</v>
      </c>
      <c r="AA1452" s="8">
        <v>0.04</v>
      </c>
      <c r="AB1452" s="8" t="s">
        <v>552</v>
      </c>
      <c r="AC1452" s="8">
        <v>1.7000000000000001E-2</v>
      </c>
      <c r="AD1452" s="8">
        <v>19925.04</v>
      </c>
      <c r="AE1452" s="8">
        <v>2965.0357142857142</v>
      </c>
      <c r="AF1452" s="8">
        <v>8468.1419999999998</v>
      </c>
      <c r="AG1452" s="8">
        <v>11433.177714285714</v>
      </c>
      <c r="AH1452" s="8">
        <v>0.03</v>
      </c>
      <c r="AI1452" s="8">
        <v>14943.779999999999</v>
      </c>
    </row>
    <row r="1453" spans="1:35" x14ac:dyDescent="0.25">
      <c r="A1453" s="8" t="s">
        <v>2129</v>
      </c>
      <c r="B1453" s="8" t="s">
        <v>38</v>
      </c>
      <c r="C1453" s="8" t="s">
        <v>38</v>
      </c>
      <c r="D1453" s="8" t="s">
        <v>101</v>
      </c>
      <c r="E1453" s="8" t="s">
        <v>3538</v>
      </c>
      <c r="F1453" s="8" t="s">
        <v>4566</v>
      </c>
      <c r="G1453" s="8" t="s">
        <v>4583</v>
      </c>
      <c r="H1453" s="116">
        <v>0</v>
      </c>
      <c r="I1453" s="8">
        <v>1400</v>
      </c>
      <c r="J1453" s="8">
        <v>1400</v>
      </c>
      <c r="K1453" s="8" t="s">
        <v>4567</v>
      </c>
      <c r="L1453" s="8">
        <v>32704768</v>
      </c>
      <c r="M1453" s="38">
        <v>45442</v>
      </c>
      <c r="N1453" s="8" t="s">
        <v>196</v>
      </c>
      <c r="O1453" s="8" t="s">
        <v>148</v>
      </c>
      <c r="P1453" s="8" t="s">
        <v>260</v>
      </c>
      <c r="Q1453" s="8">
        <v>0</v>
      </c>
      <c r="R1453" s="8">
        <v>30000</v>
      </c>
      <c r="S1453" s="8">
        <v>30000</v>
      </c>
      <c r="T1453" s="8">
        <v>30000</v>
      </c>
      <c r="U1453" s="8">
        <v>96</v>
      </c>
      <c r="V1453" s="8" t="s">
        <v>62</v>
      </c>
      <c r="W1453" s="8" t="s">
        <v>62</v>
      </c>
      <c r="X1453" s="8" t="s">
        <v>276</v>
      </c>
      <c r="Z1453" s="8" t="s">
        <v>4582</v>
      </c>
      <c r="AA1453" s="8">
        <v>0.03</v>
      </c>
      <c r="AB1453" s="8" t="s">
        <v>552</v>
      </c>
      <c r="AC1453" s="8">
        <v>2.7E-2</v>
      </c>
      <c r="AD1453" s="8">
        <v>900</v>
      </c>
      <c r="AE1453" s="8">
        <v>312.5</v>
      </c>
      <c r="AF1453" s="8">
        <v>810</v>
      </c>
      <c r="AG1453" s="8">
        <v>1122.5</v>
      </c>
      <c r="AH1453" s="8">
        <v>0.06</v>
      </c>
      <c r="AI1453" s="8">
        <v>1800</v>
      </c>
    </row>
    <row r="1454" spans="1:35" x14ac:dyDescent="0.25">
      <c r="A1454" s="8" t="s">
        <v>2129</v>
      </c>
      <c r="B1454" s="8" t="s">
        <v>38</v>
      </c>
      <c r="C1454" s="8" t="s">
        <v>38</v>
      </c>
      <c r="D1454" s="8" t="s">
        <v>101</v>
      </c>
      <c r="E1454" s="8" t="s">
        <v>405</v>
      </c>
      <c r="F1454" s="8" t="s">
        <v>1063</v>
      </c>
      <c r="G1454" s="8" t="s">
        <v>616</v>
      </c>
      <c r="H1454" s="116">
        <v>0</v>
      </c>
      <c r="I1454" s="8">
        <v>600</v>
      </c>
      <c r="J1454" s="8">
        <v>600</v>
      </c>
      <c r="K1454" s="8" t="s">
        <v>4568</v>
      </c>
      <c r="L1454" s="8">
        <v>30473446</v>
      </c>
      <c r="M1454" s="38">
        <v>45442</v>
      </c>
      <c r="N1454" s="8" t="s">
        <v>196</v>
      </c>
      <c r="O1454" s="8" t="s">
        <v>43</v>
      </c>
      <c r="P1454" s="8" t="s">
        <v>43</v>
      </c>
      <c r="Q1454" s="8">
        <v>0</v>
      </c>
      <c r="R1454" s="8">
        <v>7700</v>
      </c>
      <c r="S1454" s="8">
        <v>7700</v>
      </c>
      <c r="T1454" s="8">
        <v>7700</v>
      </c>
      <c r="U1454" s="8">
        <v>72</v>
      </c>
      <c r="V1454" s="8" t="s">
        <v>62</v>
      </c>
      <c r="W1454" s="8" t="s">
        <v>62</v>
      </c>
      <c r="X1454" s="8" t="s">
        <v>276</v>
      </c>
      <c r="Z1454" s="8" t="s">
        <v>4584</v>
      </c>
      <c r="AA1454" s="8">
        <v>0.03</v>
      </c>
      <c r="AB1454" s="8" t="s">
        <v>552</v>
      </c>
      <c r="AC1454" s="8">
        <v>0.03</v>
      </c>
      <c r="AD1454" s="8">
        <v>231</v>
      </c>
      <c r="AE1454" s="8">
        <v>106.94444444444444</v>
      </c>
      <c r="AF1454" s="8">
        <v>231</v>
      </c>
      <c r="AG1454" s="8">
        <v>337.94444444444446</v>
      </c>
      <c r="AH1454" s="8">
        <v>0.06</v>
      </c>
      <c r="AI1454" s="8">
        <v>462</v>
      </c>
    </row>
    <row r="1455" spans="1:35" x14ac:dyDescent="0.25">
      <c r="A1455" s="8" t="s">
        <v>2129</v>
      </c>
      <c r="B1455" s="8" t="s">
        <v>39</v>
      </c>
      <c r="C1455" s="8" t="s">
        <v>39</v>
      </c>
      <c r="D1455" s="8" t="s">
        <v>167</v>
      </c>
      <c r="E1455" s="8" t="s">
        <v>4113</v>
      </c>
      <c r="F1455" s="8" t="s">
        <v>3792</v>
      </c>
      <c r="G1455" s="8" t="s">
        <v>3796</v>
      </c>
      <c r="H1455" s="116">
        <v>0</v>
      </c>
      <c r="I1455" s="8">
        <v>5265</v>
      </c>
      <c r="J1455" s="8">
        <v>5265</v>
      </c>
      <c r="K1455" s="8" t="s">
        <v>4569</v>
      </c>
      <c r="L1455" s="8">
        <v>28355396</v>
      </c>
      <c r="M1455" s="38">
        <v>45442</v>
      </c>
      <c r="N1455" s="8" t="s">
        <v>196</v>
      </c>
      <c r="O1455" s="8" t="s">
        <v>148</v>
      </c>
      <c r="P1455" s="8" t="s">
        <v>221</v>
      </c>
      <c r="Q1455" s="8">
        <v>0</v>
      </c>
      <c r="R1455" s="8">
        <v>229391</v>
      </c>
      <c r="S1455" s="8">
        <v>229391</v>
      </c>
      <c r="T1455" s="8">
        <v>35479</v>
      </c>
      <c r="U1455" s="8">
        <v>168</v>
      </c>
      <c r="V1455" s="8" t="s">
        <v>64</v>
      </c>
      <c r="W1455" s="8" t="s">
        <v>64</v>
      </c>
      <c r="X1455" s="8" t="s">
        <v>276</v>
      </c>
      <c r="Y1455" s="8" t="s">
        <v>115</v>
      </c>
      <c r="Z1455" s="8" t="s">
        <v>4141</v>
      </c>
      <c r="AA1455" s="8">
        <v>0.04</v>
      </c>
      <c r="AB1455" s="8" t="s">
        <v>552</v>
      </c>
      <c r="AC1455" s="8">
        <v>1.7000000000000001E-2</v>
      </c>
      <c r="AD1455" s="8">
        <v>9175.64</v>
      </c>
      <c r="AE1455" s="8">
        <v>1365.422619047619</v>
      </c>
      <c r="AF1455" s="8">
        <v>3899.6470000000004</v>
      </c>
      <c r="AG1455" s="8">
        <v>5265.0696190476192</v>
      </c>
      <c r="AH1455" s="8">
        <v>0.03</v>
      </c>
      <c r="AI1455" s="8">
        <v>6881.73</v>
      </c>
    </row>
    <row r="1456" spans="1:35" x14ac:dyDescent="0.25">
      <c r="A1456" s="8" t="s">
        <v>2129</v>
      </c>
      <c r="B1456" s="8" t="s">
        <v>29</v>
      </c>
      <c r="C1456" s="8" t="s">
        <v>29</v>
      </c>
      <c r="D1456" s="8" t="s">
        <v>168</v>
      </c>
      <c r="E1456" s="8" t="s">
        <v>455</v>
      </c>
      <c r="F1456" s="8" t="s">
        <v>695</v>
      </c>
      <c r="G1456" s="8" t="s">
        <v>623</v>
      </c>
      <c r="H1456" s="116">
        <v>12123</v>
      </c>
      <c r="I1456" s="8">
        <v>16950</v>
      </c>
      <c r="J1456" s="8">
        <v>4827</v>
      </c>
      <c r="K1456" s="8" t="s">
        <v>4570</v>
      </c>
      <c r="L1456" s="8">
        <v>23885694</v>
      </c>
      <c r="M1456" s="38">
        <v>45442</v>
      </c>
      <c r="N1456" s="8" t="s">
        <v>196</v>
      </c>
      <c r="O1456" s="8" t="s">
        <v>43</v>
      </c>
      <c r="P1456" s="8" t="s">
        <v>43</v>
      </c>
      <c r="Q1456" s="8">
        <v>500768.75</v>
      </c>
      <c r="R1456" s="8">
        <v>711900</v>
      </c>
      <c r="S1456" s="8">
        <v>211131.25</v>
      </c>
      <c r="T1456" s="8">
        <v>21530</v>
      </c>
      <c r="U1456" s="8">
        <v>168</v>
      </c>
      <c r="V1456" s="8" t="s">
        <v>63</v>
      </c>
      <c r="W1456" s="8" t="s">
        <v>63</v>
      </c>
      <c r="X1456" s="8" t="s">
        <v>277</v>
      </c>
      <c r="Z1456" s="8" t="s">
        <v>4585</v>
      </c>
      <c r="AA1456" s="8">
        <v>0.04</v>
      </c>
      <c r="AB1456" s="8" t="s">
        <v>552</v>
      </c>
      <c r="AC1456" s="8">
        <v>1.7000000000000001E-2</v>
      </c>
      <c r="AD1456" s="8">
        <v>28476</v>
      </c>
      <c r="AE1456" s="8">
        <v>4237.5</v>
      </c>
      <c r="AF1456" s="8">
        <v>12102.300000000001</v>
      </c>
      <c r="AG1456" s="8">
        <v>16339.800000000001</v>
      </c>
      <c r="AH1456" s="8">
        <v>0.03</v>
      </c>
      <c r="AI1456" s="8">
        <v>6333.9375</v>
      </c>
    </row>
    <row r="1457" spans="1:35" x14ac:dyDescent="0.25">
      <c r="A1457" s="8" t="s">
        <v>2129</v>
      </c>
      <c r="B1457" s="8" t="s">
        <v>38</v>
      </c>
      <c r="C1457" s="8" t="s">
        <v>38</v>
      </c>
      <c r="D1457" s="8" t="s">
        <v>101</v>
      </c>
      <c r="E1457" s="8" t="s">
        <v>405</v>
      </c>
      <c r="F1457" s="8" t="s">
        <v>4571</v>
      </c>
      <c r="G1457" s="8" t="s">
        <v>4587</v>
      </c>
      <c r="H1457" s="116">
        <v>5933</v>
      </c>
      <c r="I1457" s="8">
        <v>8000</v>
      </c>
      <c r="J1457" s="8">
        <v>2067</v>
      </c>
      <c r="K1457" s="8" t="s">
        <v>4572</v>
      </c>
      <c r="L1457" s="8">
        <v>32526743</v>
      </c>
      <c r="M1457" s="38">
        <v>45442</v>
      </c>
      <c r="N1457" s="8" t="s">
        <v>196</v>
      </c>
      <c r="O1457" s="8" t="s">
        <v>43</v>
      </c>
      <c r="P1457" s="8" t="s">
        <v>43</v>
      </c>
      <c r="Q1457" s="8">
        <v>98750</v>
      </c>
      <c r="R1457" s="8">
        <v>145900</v>
      </c>
      <c r="S1457" s="8">
        <v>47150</v>
      </c>
      <c r="T1457" s="8">
        <v>47150</v>
      </c>
      <c r="U1457" s="8">
        <v>60</v>
      </c>
      <c r="V1457" s="8" t="s">
        <v>63</v>
      </c>
      <c r="W1457" s="8" t="s">
        <v>63</v>
      </c>
      <c r="X1457" s="8" t="s">
        <v>277</v>
      </c>
      <c r="Z1457" s="8" t="s">
        <v>4586</v>
      </c>
      <c r="AA1457" s="8">
        <v>0.03</v>
      </c>
      <c r="AB1457" s="8" t="s">
        <v>552</v>
      </c>
      <c r="AC1457" s="8">
        <v>3.5000000000000003E-2</v>
      </c>
      <c r="AD1457" s="8">
        <v>4377</v>
      </c>
      <c r="AE1457" s="8">
        <v>2431.6666666666665</v>
      </c>
      <c r="AF1457" s="8">
        <v>5106.5000000000009</v>
      </c>
      <c r="AG1457" s="8">
        <v>7538.1666666666679</v>
      </c>
      <c r="AH1457" s="8">
        <v>0.06</v>
      </c>
      <c r="AI1457" s="8">
        <v>2829</v>
      </c>
    </row>
    <row r="1458" spans="1:35" x14ac:dyDescent="0.25">
      <c r="A1458" s="8" t="s">
        <v>2129</v>
      </c>
      <c r="B1458" s="8" t="s">
        <v>38</v>
      </c>
      <c r="C1458" s="8" t="s">
        <v>38</v>
      </c>
      <c r="D1458" s="8" t="s">
        <v>101</v>
      </c>
      <c r="E1458" s="8" t="s">
        <v>405</v>
      </c>
      <c r="F1458" s="8" t="s">
        <v>546</v>
      </c>
      <c r="G1458" s="8" t="s">
        <v>590</v>
      </c>
      <c r="H1458" s="116">
        <v>0</v>
      </c>
      <c r="I1458" s="8">
        <v>3535</v>
      </c>
      <c r="J1458" s="8">
        <v>3535</v>
      </c>
      <c r="K1458" s="8" t="s">
        <v>4573</v>
      </c>
      <c r="L1458" s="8">
        <v>28423118</v>
      </c>
      <c r="M1458" s="38">
        <v>45442</v>
      </c>
      <c r="N1458" s="8" t="s">
        <v>196</v>
      </c>
      <c r="O1458" s="8" t="s">
        <v>43</v>
      </c>
      <c r="P1458" s="8" t="s">
        <v>43</v>
      </c>
      <c r="Q1458" s="8">
        <v>0</v>
      </c>
      <c r="R1458" s="8">
        <v>140000</v>
      </c>
      <c r="S1458" s="8">
        <v>140000</v>
      </c>
      <c r="T1458" s="8">
        <v>140000</v>
      </c>
      <c r="U1458" s="8">
        <v>168</v>
      </c>
      <c r="V1458" s="8" t="s">
        <v>62</v>
      </c>
      <c r="W1458" s="8" t="s">
        <v>62</v>
      </c>
      <c r="X1458" s="8" t="s">
        <v>276</v>
      </c>
      <c r="Z1458" s="8" t="s">
        <v>4589</v>
      </c>
      <c r="AA1458" s="8">
        <v>0.04</v>
      </c>
      <c r="AB1458" s="8" t="s">
        <v>552</v>
      </c>
      <c r="AC1458" s="8">
        <v>1.7000000000000001E-2</v>
      </c>
      <c r="AD1458" s="8">
        <v>5600</v>
      </c>
      <c r="AE1458" s="8">
        <v>833.33333333333337</v>
      </c>
      <c r="AF1458" s="8">
        <v>2380</v>
      </c>
      <c r="AG1458" s="8">
        <v>3213.3333333333335</v>
      </c>
      <c r="AH1458" s="8">
        <v>0.03</v>
      </c>
      <c r="AI1458" s="8">
        <v>4200</v>
      </c>
    </row>
    <row r="1459" spans="1:35" x14ac:dyDescent="0.25">
      <c r="A1459" s="8" t="s">
        <v>2129</v>
      </c>
      <c r="B1459" s="8" t="s">
        <v>29</v>
      </c>
      <c r="C1459" s="8" t="s">
        <v>29</v>
      </c>
      <c r="D1459" s="8" t="s">
        <v>168</v>
      </c>
      <c r="E1459" s="8" t="s">
        <v>2081</v>
      </c>
      <c r="F1459" s="8" t="s">
        <v>1172</v>
      </c>
      <c r="G1459" s="8" t="s">
        <v>1182</v>
      </c>
      <c r="H1459" s="116">
        <v>1488</v>
      </c>
      <c r="I1459" s="8">
        <v>1843</v>
      </c>
      <c r="J1459" s="8">
        <v>355</v>
      </c>
      <c r="K1459" s="8" t="s">
        <v>4574</v>
      </c>
      <c r="L1459" s="8">
        <v>27289742</v>
      </c>
      <c r="M1459" s="38">
        <v>45442</v>
      </c>
      <c r="N1459" s="8" t="s">
        <v>196</v>
      </c>
      <c r="O1459" s="8" t="s">
        <v>43</v>
      </c>
      <c r="P1459" s="8" t="s">
        <v>43</v>
      </c>
      <c r="Q1459" s="8">
        <v>47287</v>
      </c>
      <c r="R1459" s="8">
        <v>57800</v>
      </c>
      <c r="S1459" s="8">
        <v>10513</v>
      </c>
      <c r="T1459" s="8">
        <v>10512</v>
      </c>
      <c r="U1459" s="8">
        <v>144</v>
      </c>
      <c r="V1459" s="8" t="s">
        <v>63</v>
      </c>
      <c r="W1459" s="8" t="s">
        <v>63</v>
      </c>
      <c r="X1459" s="8" t="s">
        <v>277</v>
      </c>
      <c r="Z1459" s="8" t="s">
        <v>4590</v>
      </c>
      <c r="AA1459" s="8">
        <v>0.03</v>
      </c>
      <c r="AB1459" s="8" t="s">
        <v>552</v>
      </c>
      <c r="AC1459" s="8">
        <v>0.02</v>
      </c>
      <c r="AD1459" s="8">
        <v>1734</v>
      </c>
      <c r="AE1459" s="8">
        <v>401.38888888888891</v>
      </c>
      <c r="AF1459" s="8">
        <v>1156</v>
      </c>
      <c r="AG1459" s="8">
        <v>1557.3888888888889</v>
      </c>
      <c r="AH1459" s="8">
        <v>0.06</v>
      </c>
      <c r="AI1459" s="8">
        <v>630.78</v>
      </c>
    </row>
    <row r="1460" spans="1:35" x14ac:dyDescent="0.25">
      <c r="A1460" s="8" t="s">
        <v>2129</v>
      </c>
      <c r="B1460" s="8" t="s">
        <v>31</v>
      </c>
      <c r="C1460" s="8" t="s">
        <v>31</v>
      </c>
      <c r="D1460" s="8" t="s">
        <v>101</v>
      </c>
      <c r="E1460" s="8" t="s">
        <v>32</v>
      </c>
      <c r="F1460" s="8" t="s">
        <v>643</v>
      </c>
      <c r="G1460" s="8" t="s">
        <v>620</v>
      </c>
      <c r="H1460" s="116">
        <v>3800</v>
      </c>
      <c r="I1460" s="8">
        <v>3800</v>
      </c>
      <c r="J1460" s="8">
        <v>0</v>
      </c>
      <c r="K1460" s="8" t="s">
        <v>4575</v>
      </c>
      <c r="L1460" s="8">
        <v>27555982</v>
      </c>
      <c r="M1460" s="38">
        <v>45442</v>
      </c>
      <c r="N1460" s="8" t="s">
        <v>196</v>
      </c>
      <c r="O1460" s="8" t="s">
        <v>173</v>
      </c>
      <c r="P1460" s="8" t="s">
        <v>355</v>
      </c>
      <c r="Q1460" s="8">
        <v>116100</v>
      </c>
      <c r="R1460" s="8">
        <v>151300</v>
      </c>
      <c r="S1460" s="8">
        <v>35200</v>
      </c>
      <c r="T1460" s="8">
        <v>35200</v>
      </c>
      <c r="U1460" s="8">
        <v>168</v>
      </c>
      <c r="V1460" s="8" t="s">
        <v>63</v>
      </c>
      <c r="W1460" s="8" t="s">
        <v>63</v>
      </c>
      <c r="X1460" s="8" t="s">
        <v>277</v>
      </c>
      <c r="Z1460" s="8" t="s">
        <v>4591</v>
      </c>
      <c r="AA1460" s="8">
        <v>0.04</v>
      </c>
      <c r="AB1460" s="8" t="s">
        <v>552</v>
      </c>
      <c r="AC1460" s="8">
        <v>1.7000000000000001E-2</v>
      </c>
      <c r="AD1460" s="8">
        <v>6052</v>
      </c>
      <c r="AE1460" s="8">
        <v>900.59523809523807</v>
      </c>
      <c r="AF1460" s="8">
        <v>2572.1000000000004</v>
      </c>
      <c r="AG1460" s="8">
        <v>3472.6952380952384</v>
      </c>
      <c r="AH1460" s="8">
        <v>0.03</v>
      </c>
      <c r="AI1460" s="8">
        <v>1056</v>
      </c>
    </row>
    <row r="1461" spans="1:35" x14ac:dyDescent="0.25">
      <c r="A1461" s="8" t="s">
        <v>2129</v>
      </c>
      <c r="B1461" s="8" t="s">
        <v>29</v>
      </c>
      <c r="C1461" s="8" t="s">
        <v>29</v>
      </c>
      <c r="D1461" s="8" t="s">
        <v>168</v>
      </c>
      <c r="E1461" s="8" t="s">
        <v>405</v>
      </c>
      <c r="F1461" s="8" t="s">
        <v>2244</v>
      </c>
      <c r="G1461" s="8" t="s">
        <v>3151</v>
      </c>
      <c r="H1461" s="116">
        <v>16415</v>
      </c>
      <c r="I1461" s="8">
        <v>16415</v>
      </c>
      <c r="J1461" s="8">
        <v>0</v>
      </c>
      <c r="K1461" s="8" t="s">
        <v>4576</v>
      </c>
      <c r="L1461" s="8">
        <v>22907871</v>
      </c>
      <c r="M1461" s="38">
        <v>45442</v>
      </c>
      <c r="N1461" s="8" t="s">
        <v>196</v>
      </c>
      <c r="O1461" s="8" t="s">
        <v>43</v>
      </c>
      <c r="P1461" s="8" t="s">
        <v>43</v>
      </c>
      <c r="Q1461" s="8">
        <v>677157</v>
      </c>
      <c r="R1461" s="8">
        <v>689000</v>
      </c>
      <c r="S1461" s="8">
        <v>11843</v>
      </c>
      <c r="T1461" s="8">
        <v>11843</v>
      </c>
      <c r="U1461" s="8">
        <v>168</v>
      </c>
      <c r="V1461" s="8" t="s">
        <v>63</v>
      </c>
      <c r="W1461" s="8" t="s">
        <v>63</v>
      </c>
      <c r="X1461" s="8" t="s">
        <v>277</v>
      </c>
      <c r="Z1461" s="8" t="s">
        <v>4592</v>
      </c>
      <c r="AA1461" s="8">
        <v>0.04</v>
      </c>
      <c r="AB1461" s="8" t="s">
        <v>552</v>
      </c>
      <c r="AC1461" s="8">
        <v>1.7000000000000001E-2</v>
      </c>
      <c r="AD1461" s="8">
        <v>27560</v>
      </c>
      <c r="AE1461" s="8">
        <v>4101.1904761904761</v>
      </c>
      <c r="AF1461" s="8">
        <v>11713</v>
      </c>
      <c r="AG1461" s="8">
        <v>15814.190476190477</v>
      </c>
      <c r="AH1461" s="8">
        <v>0.03</v>
      </c>
      <c r="AI1461" s="8">
        <v>355.28999999999996</v>
      </c>
    </row>
    <row r="1462" spans="1:35" x14ac:dyDescent="0.25">
      <c r="A1462" s="8" t="s">
        <v>2129</v>
      </c>
      <c r="B1462" s="8" t="s">
        <v>27</v>
      </c>
      <c r="C1462" s="8" t="s">
        <v>27</v>
      </c>
      <c r="D1462" s="180" t="s">
        <v>5938</v>
      </c>
      <c r="E1462" s="8" t="s">
        <v>3304</v>
      </c>
      <c r="F1462" s="8" t="s">
        <v>4517</v>
      </c>
      <c r="G1462" s="8" t="s">
        <v>4519</v>
      </c>
      <c r="H1462" s="116">
        <v>0</v>
      </c>
      <c r="I1462" s="8">
        <v>1508</v>
      </c>
      <c r="J1462" s="8">
        <v>1508</v>
      </c>
      <c r="K1462" s="8" t="s">
        <v>4593</v>
      </c>
      <c r="L1462" s="8">
        <v>23854998</v>
      </c>
      <c r="M1462" s="38">
        <v>45442</v>
      </c>
      <c r="N1462" s="8" t="s">
        <v>196</v>
      </c>
      <c r="O1462" s="8" t="s">
        <v>43</v>
      </c>
      <c r="P1462" s="8" t="s">
        <v>43</v>
      </c>
      <c r="Q1462" s="8">
        <v>0</v>
      </c>
      <c r="R1462" s="8">
        <v>41600</v>
      </c>
      <c r="S1462" s="8">
        <v>41600</v>
      </c>
      <c r="T1462" s="8">
        <v>41600</v>
      </c>
      <c r="U1462" s="8">
        <v>132</v>
      </c>
      <c r="V1462" s="8" t="s">
        <v>62</v>
      </c>
      <c r="W1462" s="8" t="s">
        <v>62</v>
      </c>
      <c r="X1462" s="8" t="s">
        <v>276</v>
      </c>
      <c r="Z1462" s="8" t="s">
        <v>4594</v>
      </c>
      <c r="AA1462" s="8">
        <v>0.03</v>
      </c>
      <c r="AB1462" s="8" t="s">
        <v>552</v>
      </c>
      <c r="AC1462" s="8">
        <v>1.7000000000000001E-2</v>
      </c>
      <c r="AD1462" s="8">
        <v>1248</v>
      </c>
      <c r="AE1462" s="8">
        <v>315.15151515151513</v>
      </c>
      <c r="AF1462" s="8">
        <v>707.2</v>
      </c>
      <c r="AG1462" s="8">
        <v>1022.3515151515152</v>
      </c>
      <c r="AH1462" s="8">
        <v>0.06</v>
      </c>
      <c r="AI1462" s="8">
        <v>2496</v>
      </c>
    </row>
    <row r="1463" spans="1:35" x14ac:dyDescent="0.25">
      <c r="A1463" s="8" t="s">
        <v>2129</v>
      </c>
      <c r="B1463" s="8" t="s">
        <v>23</v>
      </c>
      <c r="C1463" s="8" t="s">
        <v>23</v>
      </c>
      <c r="D1463" s="180" t="s">
        <v>5937</v>
      </c>
      <c r="E1463" s="8" t="s">
        <v>48</v>
      </c>
      <c r="F1463" s="8" t="s">
        <v>531</v>
      </c>
      <c r="G1463" s="8" t="s">
        <v>659</v>
      </c>
      <c r="H1463" s="116">
        <v>0</v>
      </c>
      <c r="I1463" s="8">
        <v>9214</v>
      </c>
      <c r="J1463" s="8">
        <v>9214</v>
      </c>
      <c r="K1463" s="8" t="s">
        <v>4595</v>
      </c>
      <c r="L1463" s="8">
        <v>22217010</v>
      </c>
      <c r="M1463" s="38">
        <v>45442</v>
      </c>
      <c r="N1463" s="8" t="s">
        <v>196</v>
      </c>
      <c r="O1463" s="8" t="s">
        <v>173</v>
      </c>
      <c r="P1463" s="8" t="s">
        <v>465</v>
      </c>
      <c r="R1463" s="8">
        <v>392776</v>
      </c>
      <c r="S1463" s="8">
        <v>392776</v>
      </c>
      <c r="T1463" s="8">
        <v>61544.44</v>
      </c>
      <c r="U1463" s="8">
        <v>168</v>
      </c>
      <c r="V1463" s="8" t="s">
        <v>64</v>
      </c>
      <c r="W1463" s="8" t="s">
        <v>64</v>
      </c>
      <c r="X1463" s="8" t="s">
        <v>276</v>
      </c>
      <c r="Z1463" s="8" t="s">
        <v>4203</v>
      </c>
      <c r="AA1463" s="8">
        <v>0.04</v>
      </c>
      <c r="AB1463" s="8" t="s">
        <v>552</v>
      </c>
      <c r="AC1463" s="8">
        <v>1.7000000000000001E-2</v>
      </c>
      <c r="AD1463" s="8">
        <v>15711.04</v>
      </c>
      <c r="AE1463" s="8">
        <v>2337.9523809523807</v>
      </c>
      <c r="AF1463" s="8">
        <v>6677.1920000000009</v>
      </c>
      <c r="AG1463" s="8">
        <v>9015.1443809523807</v>
      </c>
      <c r="AH1463" s="8">
        <v>0.03</v>
      </c>
      <c r="AI1463" s="8">
        <v>11783.279999999999</v>
      </c>
    </row>
    <row r="1464" spans="1:35" x14ac:dyDescent="0.25">
      <c r="A1464" s="8" t="s">
        <v>2129</v>
      </c>
      <c r="B1464" s="8" t="s">
        <v>29</v>
      </c>
      <c r="C1464" s="8" t="s">
        <v>29</v>
      </c>
      <c r="D1464" s="8" t="s">
        <v>168</v>
      </c>
      <c r="E1464" s="8" t="s">
        <v>455</v>
      </c>
      <c r="F1464" s="8" t="s">
        <v>3573</v>
      </c>
      <c r="G1464" s="8" t="s">
        <v>3590</v>
      </c>
      <c r="H1464" s="116">
        <v>0</v>
      </c>
      <c r="I1464" s="8">
        <v>6988</v>
      </c>
      <c r="J1464" s="8">
        <v>6988</v>
      </c>
      <c r="K1464" s="8" t="s">
        <v>4602</v>
      </c>
      <c r="L1464" s="8">
        <v>12828871</v>
      </c>
      <c r="M1464" s="38">
        <v>45442</v>
      </c>
      <c r="N1464" s="8" t="s">
        <v>196</v>
      </c>
      <c r="O1464" s="8" t="s">
        <v>157</v>
      </c>
      <c r="P1464" s="8" t="s">
        <v>157</v>
      </c>
      <c r="Q1464" s="8">
        <v>0</v>
      </c>
      <c r="R1464" s="8">
        <v>222900</v>
      </c>
      <c r="S1464" s="8">
        <v>222900</v>
      </c>
      <c r="T1464" s="8">
        <v>13393</v>
      </c>
      <c r="U1464" s="8">
        <v>132</v>
      </c>
      <c r="V1464" s="8" t="s">
        <v>64</v>
      </c>
      <c r="W1464" s="8" t="s">
        <v>64</v>
      </c>
      <c r="X1464" s="8" t="s">
        <v>276</v>
      </c>
      <c r="Y1464" s="8" t="s">
        <v>572</v>
      </c>
      <c r="Z1464" s="8" t="s">
        <v>4601</v>
      </c>
      <c r="AA1464" s="8">
        <v>0.03</v>
      </c>
      <c r="AB1464" s="8" t="s">
        <v>552</v>
      </c>
      <c r="AC1464" s="8">
        <v>2.1999999999999999E-2</v>
      </c>
      <c r="AD1464" s="8">
        <v>6687</v>
      </c>
      <c r="AE1464" s="8">
        <v>1688.6363636363637</v>
      </c>
      <c r="AF1464" s="8">
        <v>4903.7999999999993</v>
      </c>
      <c r="AG1464" s="8">
        <v>6592.4363636363632</v>
      </c>
      <c r="AH1464" s="8">
        <v>0.06</v>
      </c>
      <c r="AI1464" s="8">
        <v>13374</v>
      </c>
    </row>
    <row r="1465" spans="1:35" x14ac:dyDescent="0.25">
      <c r="A1465" s="8" t="s">
        <v>2129</v>
      </c>
      <c r="B1465" s="8" t="s">
        <v>39</v>
      </c>
      <c r="C1465" s="8" t="s">
        <v>39</v>
      </c>
      <c r="D1465" s="8" t="s">
        <v>167</v>
      </c>
      <c r="E1465" s="8" t="s">
        <v>4113</v>
      </c>
      <c r="F1465" s="8" t="s">
        <v>3792</v>
      </c>
      <c r="G1465" s="8" t="s">
        <v>3796</v>
      </c>
      <c r="H1465" s="116">
        <v>0</v>
      </c>
      <c r="I1465" s="8">
        <v>2794</v>
      </c>
      <c r="J1465" s="8">
        <v>2794</v>
      </c>
      <c r="K1465" s="8" t="s">
        <v>4596</v>
      </c>
      <c r="L1465" s="8">
        <v>34123937</v>
      </c>
      <c r="M1465" s="38">
        <v>45442</v>
      </c>
      <c r="N1465" s="8" t="s">
        <v>196</v>
      </c>
      <c r="O1465" s="8" t="s">
        <v>148</v>
      </c>
      <c r="P1465" s="8" t="s">
        <v>221</v>
      </c>
      <c r="Q1465" s="8">
        <v>0</v>
      </c>
      <c r="R1465" s="8">
        <v>113018</v>
      </c>
      <c r="S1465" s="8">
        <v>113018</v>
      </c>
      <c r="T1465" s="8">
        <v>7725</v>
      </c>
      <c r="U1465" s="8">
        <v>168</v>
      </c>
      <c r="V1465" s="8" t="s">
        <v>64</v>
      </c>
      <c r="W1465" s="8" t="s">
        <v>64</v>
      </c>
      <c r="X1465" s="8" t="s">
        <v>276</v>
      </c>
      <c r="Y1465" s="8" t="s">
        <v>662</v>
      </c>
      <c r="Z1465" s="8" t="s">
        <v>4314</v>
      </c>
      <c r="AA1465" s="8">
        <v>0.04</v>
      </c>
      <c r="AB1465" s="8" t="s">
        <v>552</v>
      </c>
      <c r="AC1465" s="8">
        <v>1.7000000000000001E-2</v>
      </c>
      <c r="AD1465" s="8">
        <v>4520.72</v>
      </c>
      <c r="AE1465" s="8">
        <v>672.72619047619048</v>
      </c>
      <c r="AF1465" s="8">
        <v>1921.306</v>
      </c>
      <c r="AG1465" s="8">
        <v>2594.0321904761904</v>
      </c>
      <c r="AH1465" s="8">
        <v>0.03</v>
      </c>
      <c r="AI1465" s="8">
        <v>3390.54</v>
      </c>
    </row>
    <row r="1466" spans="1:35" x14ac:dyDescent="0.25">
      <c r="A1466" s="8" t="s">
        <v>2129</v>
      </c>
      <c r="B1466" s="8" t="s">
        <v>39</v>
      </c>
      <c r="C1466" s="8" t="s">
        <v>39</v>
      </c>
      <c r="D1466" s="8" t="s">
        <v>167</v>
      </c>
      <c r="E1466" s="8" t="s">
        <v>451</v>
      </c>
      <c r="F1466" s="8" t="s">
        <v>739</v>
      </c>
      <c r="G1466" s="8" t="s">
        <v>3599</v>
      </c>
      <c r="H1466" s="116">
        <v>605</v>
      </c>
      <c r="I1466" s="8">
        <v>1242</v>
      </c>
      <c r="J1466" s="8">
        <v>637</v>
      </c>
      <c r="K1466" s="8" t="s">
        <v>4603</v>
      </c>
      <c r="L1466" s="8">
        <v>22882249</v>
      </c>
      <c r="M1466" s="38">
        <v>45442</v>
      </c>
      <c r="N1466" s="8" t="s">
        <v>196</v>
      </c>
      <c r="O1466" s="8" t="s">
        <v>43</v>
      </c>
      <c r="P1466" s="8" t="s">
        <v>43</v>
      </c>
      <c r="Q1466" s="8">
        <v>15686</v>
      </c>
      <c r="R1466" s="8">
        <v>31400</v>
      </c>
      <c r="S1466" s="8">
        <v>15714</v>
      </c>
      <c r="T1466" s="8">
        <v>15686</v>
      </c>
      <c r="U1466" s="8">
        <v>120</v>
      </c>
      <c r="V1466" s="8" t="s">
        <v>63</v>
      </c>
      <c r="W1466" s="8" t="s">
        <v>63</v>
      </c>
      <c r="X1466" s="8" t="s">
        <v>277</v>
      </c>
      <c r="Z1466" s="8" t="s">
        <v>4604</v>
      </c>
      <c r="AA1466" s="8">
        <v>0.03</v>
      </c>
      <c r="AB1466" s="8" t="s">
        <v>552</v>
      </c>
      <c r="AC1466" s="8">
        <v>2.2499999999999999E-2</v>
      </c>
      <c r="AD1466" s="8">
        <v>942</v>
      </c>
      <c r="AE1466" s="8">
        <v>261.66666666666669</v>
      </c>
      <c r="AF1466" s="8">
        <v>706.5</v>
      </c>
      <c r="AG1466" s="8">
        <v>968.16666666666674</v>
      </c>
      <c r="AH1466" s="8">
        <v>0.06</v>
      </c>
      <c r="AI1466" s="8">
        <v>942.83999999999992</v>
      </c>
    </row>
    <row r="1467" spans="1:35" x14ac:dyDescent="0.25">
      <c r="A1467" s="8" t="s">
        <v>2129</v>
      </c>
      <c r="B1467" s="8" t="s">
        <v>24</v>
      </c>
      <c r="C1467" s="8" t="s">
        <v>24</v>
      </c>
      <c r="D1467" s="8" t="s">
        <v>420</v>
      </c>
      <c r="E1467" s="8" t="s">
        <v>200</v>
      </c>
      <c r="F1467" s="8" t="s">
        <v>4605</v>
      </c>
      <c r="G1467" s="8" t="s">
        <v>1416</v>
      </c>
      <c r="H1467" s="116">
        <v>0</v>
      </c>
      <c r="I1467" s="8">
        <v>847</v>
      </c>
      <c r="J1467" s="8">
        <v>847</v>
      </c>
      <c r="K1467" s="8" t="s">
        <v>4606</v>
      </c>
      <c r="L1467" s="8">
        <v>22717832</v>
      </c>
      <c r="M1467" s="38">
        <v>45442</v>
      </c>
      <c r="N1467" s="8" t="s">
        <v>196</v>
      </c>
      <c r="O1467" s="8" t="s">
        <v>173</v>
      </c>
      <c r="P1467" s="8" t="s">
        <v>328</v>
      </c>
      <c r="Q1467" s="8">
        <v>0</v>
      </c>
      <c r="R1467" s="8">
        <v>17500</v>
      </c>
      <c r="S1467" s="8">
        <v>17500</v>
      </c>
      <c r="T1467" s="8">
        <v>17500</v>
      </c>
      <c r="U1467" s="8">
        <v>108</v>
      </c>
      <c r="V1467" s="8" t="s">
        <v>62</v>
      </c>
      <c r="W1467" s="8" t="s">
        <v>62</v>
      </c>
      <c r="X1467" s="8" t="s">
        <v>276</v>
      </c>
      <c r="Z1467" s="8" t="s">
        <v>4607</v>
      </c>
      <c r="AA1467" s="8">
        <v>0.03</v>
      </c>
      <c r="AB1467" s="8" t="s">
        <v>552</v>
      </c>
      <c r="AC1467" s="8">
        <v>2.4E-2</v>
      </c>
      <c r="AD1467" s="8">
        <v>525</v>
      </c>
      <c r="AE1467" s="8">
        <v>162.03703703703704</v>
      </c>
      <c r="AF1467" s="8">
        <v>420</v>
      </c>
      <c r="AG1467" s="8">
        <v>582.03703703703707</v>
      </c>
      <c r="AH1467" s="8">
        <v>0.06</v>
      </c>
      <c r="AI1467" s="8">
        <v>1050</v>
      </c>
    </row>
    <row r="1468" spans="1:35" x14ac:dyDescent="0.25">
      <c r="A1468" s="8" t="s">
        <v>2129</v>
      </c>
      <c r="B1468" s="8" t="s">
        <v>38</v>
      </c>
      <c r="C1468" s="8" t="s">
        <v>38</v>
      </c>
      <c r="D1468" s="8" t="s">
        <v>101</v>
      </c>
      <c r="E1468" s="8" t="s">
        <v>405</v>
      </c>
      <c r="F1468" s="8" t="s">
        <v>1063</v>
      </c>
      <c r="G1468" s="8" t="s">
        <v>616</v>
      </c>
      <c r="H1468" s="116">
        <v>3745</v>
      </c>
      <c r="I1468" s="8">
        <v>4745</v>
      </c>
      <c r="J1468" s="8">
        <v>1000</v>
      </c>
      <c r="K1468" s="8" t="s">
        <v>4608</v>
      </c>
      <c r="L1468" s="8">
        <v>23314743</v>
      </c>
      <c r="M1468" s="38">
        <v>45443</v>
      </c>
      <c r="N1468" s="8" t="s">
        <v>196</v>
      </c>
      <c r="O1468" s="8" t="s">
        <v>43</v>
      </c>
      <c r="P1468" s="8" t="s">
        <v>43</v>
      </c>
      <c r="Q1468" s="8">
        <v>105887</v>
      </c>
      <c r="R1468" s="8">
        <v>163200</v>
      </c>
      <c r="S1468" s="8">
        <v>57313</v>
      </c>
      <c r="T1468" s="8">
        <v>683280</v>
      </c>
      <c r="U1468" s="8">
        <v>120</v>
      </c>
      <c r="V1468" s="8" t="s">
        <v>63</v>
      </c>
      <c r="W1468" s="8" t="s">
        <v>63</v>
      </c>
      <c r="X1468" s="8" t="s">
        <v>277</v>
      </c>
      <c r="Z1468" s="8" t="s">
        <v>4626</v>
      </c>
      <c r="AA1468" s="8">
        <v>0.03</v>
      </c>
      <c r="AB1468" s="8" t="s">
        <v>552</v>
      </c>
      <c r="AC1468" s="8">
        <v>0.02</v>
      </c>
      <c r="AD1468" s="8">
        <v>4896</v>
      </c>
      <c r="AE1468" s="8">
        <v>1360</v>
      </c>
      <c r="AF1468" s="8">
        <v>3264</v>
      </c>
      <c r="AG1468" s="8">
        <v>4624</v>
      </c>
      <c r="AH1468" s="8">
        <v>0.06</v>
      </c>
      <c r="AI1468" s="8">
        <v>3438.7799999999997</v>
      </c>
    </row>
    <row r="1469" spans="1:35" x14ac:dyDescent="0.25">
      <c r="A1469" s="8" t="s">
        <v>2129</v>
      </c>
      <c r="B1469" s="8" t="s">
        <v>38</v>
      </c>
      <c r="C1469" s="8" t="s">
        <v>38</v>
      </c>
      <c r="D1469" s="8" t="s">
        <v>101</v>
      </c>
      <c r="E1469" s="8" t="s">
        <v>405</v>
      </c>
      <c r="F1469" s="8" t="s">
        <v>4609</v>
      </c>
      <c r="G1469" s="8" t="s">
        <v>4628</v>
      </c>
      <c r="I1469" s="8">
        <v>5097</v>
      </c>
      <c r="J1469" s="8">
        <v>5097</v>
      </c>
      <c r="K1469" s="8" t="s">
        <v>4610</v>
      </c>
      <c r="L1469" s="8">
        <v>25659321</v>
      </c>
      <c r="M1469" s="38">
        <v>45443</v>
      </c>
      <c r="N1469" s="8" t="s">
        <v>196</v>
      </c>
      <c r="O1469" s="8" t="s">
        <v>43</v>
      </c>
      <c r="P1469" s="8" t="s">
        <v>43</v>
      </c>
      <c r="Q1469" s="8">
        <v>144544</v>
      </c>
      <c r="R1469" s="8">
        <v>206600</v>
      </c>
      <c r="S1469" s="8">
        <v>62056</v>
      </c>
      <c r="T1469" s="8">
        <v>62056</v>
      </c>
      <c r="U1469" s="8">
        <v>168</v>
      </c>
      <c r="V1469" s="8" t="s">
        <v>63</v>
      </c>
      <c r="W1469" s="8" t="s">
        <v>63</v>
      </c>
      <c r="X1469" s="8" t="s">
        <v>277</v>
      </c>
      <c r="Z1469" s="8" t="s">
        <v>4627</v>
      </c>
      <c r="AA1469" s="8">
        <v>0.04</v>
      </c>
      <c r="AB1469" s="8" t="s">
        <v>552</v>
      </c>
      <c r="AC1469" s="8">
        <v>1.7000000000000001E-2</v>
      </c>
      <c r="AD1469" s="8">
        <v>8264</v>
      </c>
      <c r="AE1469" s="8">
        <v>1229.7619047619048</v>
      </c>
      <c r="AF1469" s="8">
        <v>3512.2000000000003</v>
      </c>
      <c r="AG1469" s="8">
        <v>4741.9619047619053</v>
      </c>
      <c r="AH1469" s="8">
        <v>0.03</v>
      </c>
      <c r="AI1469" s="8">
        <v>1861.6799999999998</v>
      </c>
    </row>
    <row r="1470" spans="1:35" x14ac:dyDescent="0.25">
      <c r="A1470" s="8" t="s">
        <v>2129</v>
      </c>
      <c r="B1470" s="8" t="s">
        <v>23</v>
      </c>
      <c r="C1470" s="8" t="s">
        <v>23</v>
      </c>
      <c r="D1470" s="180" t="s">
        <v>5937</v>
      </c>
      <c r="E1470" s="8" t="s">
        <v>970</v>
      </c>
      <c r="F1470" s="8" t="s">
        <v>4611</v>
      </c>
      <c r="G1470" s="8" t="s">
        <v>1331</v>
      </c>
      <c r="H1470" s="116">
        <v>0</v>
      </c>
      <c r="I1470" s="8">
        <v>3769</v>
      </c>
      <c r="J1470" s="8">
        <v>3769</v>
      </c>
      <c r="K1470" s="8" t="s">
        <v>4612</v>
      </c>
      <c r="L1470" s="8">
        <v>27938134</v>
      </c>
      <c r="M1470" s="38">
        <v>45443</v>
      </c>
      <c r="N1470" s="8" t="s">
        <v>196</v>
      </c>
      <c r="O1470" s="8" t="s">
        <v>148</v>
      </c>
      <c r="P1470" s="8" t="s">
        <v>4613</v>
      </c>
      <c r="Q1470" s="8">
        <v>0</v>
      </c>
      <c r="R1470" s="8">
        <v>150000</v>
      </c>
      <c r="S1470" s="8">
        <v>150000</v>
      </c>
      <c r="T1470" s="8">
        <v>150000</v>
      </c>
      <c r="U1470" s="8">
        <v>168</v>
      </c>
      <c r="V1470" s="8" t="s">
        <v>62</v>
      </c>
      <c r="W1470" s="8" t="s">
        <v>62</v>
      </c>
      <c r="X1470" s="8" t="s">
        <v>276</v>
      </c>
      <c r="Z1470" s="8" t="s">
        <v>4629</v>
      </c>
      <c r="AA1470" s="8">
        <v>0.04</v>
      </c>
      <c r="AB1470" s="8" t="s">
        <v>552</v>
      </c>
      <c r="AC1470" s="8">
        <v>1.7000000000000001E-2</v>
      </c>
      <c r="AD1470" s="8">
        <v>6000</v>
      </c>
      <c r="AE1470" s="8">
        <v>892.85714285714289</v>
      </c>
      <c r="AF1470" s="8">
        <v>2550</v>
      </c>
      <c r="AG1470" s="8">
        <v>3442.8571428571431</v>
      </c>
      <c r="AH1470" s="8">
        <v>0.03</v>
      </c>
      <c r="AI1470" s="8">
        <v>4500</v>
      </c>
    </row>
    <row r="1471" spans="1:35" x14ac:dyDescent="0.25">
      <c r="A1471" s="8" t="s">
        <v>2129</v>
      </c>
      <c r="B1471" s="8" t="s">
        <v>49</v>
      </c>
      <c r="C1471" s="8" t="s">
        <v>49</v>
      </c>
      <c r="D1471" s="8" t="s">
        <v>133</v>
      </c>
      <c r="E1471" s="8" t="s">
        <v>928</v>
      </c>
      <c r="F1471" s="8" t="s">
        <v>799</v>
      </c>
      <c r="G1471" s="8" t="s">
        <v>1312</v>
      </c>
      <c r="H1471" s="116">
        <v>0</v>
      </c>
      <c r="I1471" s="8">
        <v>20425</v>
      </c>
      <c r="J1471" s="8">
        <v>20425</v>
      </c>
      <c r="K1471" s="8" t="s">
        <v>4302</v>
      </c>
      <c r="L1471" s="8">
        <v>24623897</v>
      </c>
      <c r="M1471" s="38">
        <v>45443</v>
      </c>
      <c r="N1471" s="8" t="s">
        <v>196</v>
      </c>
      <c r="O1471" s="8" t="s">
        <v>43</v>
      </c>
      <c r="P1471" s="8" t="s">
        <v>43</v>
      </c>
      <c r="Q1471" s="8">
        <v>0</v>
      </c>
      <c r="R1471" s="8">
        <v>881186</v>
      </c>
      <c r="S1471" s="8">
        <v>881186</v>
      </c>
      <c r="T1471" s="8">
        <v>324210</v>
      </c>
      <c r="U1471" s="8">
        <v>168</v>
      </c>
      <c r="V1471" s="8" t="s">
        <v>64</v>
      </c>
      <c r="W1471" s="8" t="s">
        <v>64</v>
      </c>
      <c r="X1471" s="8" t="s">
        <v>276</v>
      </c>
      <c r="Y1471" s="8" t="s">
        <v>115</v>
      </c>
      <c r="Z1471" s="8" t="s">
        <v>4309</v>
      </c>
      <c r="AA1471" s="8">
        <v>0.04</v>
      </c>
      <c r="AB1471" s="8" t="s">
        <v>552</v>
      </c>
      <c r="AC1471" s="8">
        <v>1.7000000000000001E-2</v>
      </c>
      <c r="AD1471" s="8">
        <v>35247.440000000002</v>
      </c>
      <c r="AE1471" s="8">
        <v>5245.1547619047615</v>
      </c>
      <c r="AF1471" s="8">
        <v>14980.162</v>
      </c>
      <c r="AG1471" s="8">
        <v>20225.31676190476</v>
      </c>
      <c r="AH1471" s="8">
        <v>0.03</v>
      </c>
      <c r="AI1471" s="8">
        <v>26435.579999999998</v>
      </c>
    </row>
    <row r="1472" spans="1:35" x14ac:dyDescent="0.25">
      <c r="A1472" s="8" t="s">
        <v>2129</v>
      </c>
      <c r="B1472" s="8" t="s">
        <v>241</v>
      </c>
      <c r="C1472" s="8" t="s">
        <v>241</v>
      </c>
      <c r="D1472" s="180" t="s">
        <v>101</v>
      </c>
      <c r="E1472" s="8" t="s">
        <v>489</v>
      </c>
      <c r="F1472" s="8" t="s">
        <v>836</v>
      </c>
      <c r="G1472" s="8" t="s">
        <v>605</v>
      </c>
      <c r="H1472" s="116">
        <v>0</v>
      </c>
      <c r="I1472" s="8">
        <v>2996</v>
      </c>
      <c r="J1472" s="8">
        <v>2996</v>
      </c>
      <c r="K1472" s="8" t="s">
        <v>4614</v>
      </c>
      <c r="L1472" s="8">
        <v>21657185</v>
      </c>
      <c r="M1472" s="38">
        <v>45443</v>
      </c>
      <c r="N1472" s="8" t="s">
        <v>196</v>
      </c>
      <c r="O1472" s="8" t="s">
        <v>43</v>
      </c>
      <c r="P1472" s="8" t="s">
        <v>43</v>
      </c>
      <c r="Q1472" s="8">
        <v>0</v>
      </c>
      <c r="R1472" s="8">
        <v>110000</v>
      </c>
      <c r="S1472" s="8">
        <v>110000</v>
      </c>
      <c r="T1472" s="8">
        <v>110000</v>
      </c>
      <c r="U1472" s="8">
        <v>156</v>
      </c>
      <c r="V1472" s="8" t="s">
        <v>62</v>
      </c>
      <c r="W1472" s="8" t="s">
        <v>62</v>
      </c>
      <c r="X1472" s="8" t="s">
        <v>276</v>
      </c>
      <c r="Z1472" s="8" t="s">
        <v>4630</v>
      </c>
      <c r="AA1472" s="8">
        <v>0.04</v>
      </c>
      <c r="AB1472" s="8" t="s">
        <v>552</v>
      </c>
      <c r="AC1472" s="8">
        <v>1.7999999999999999E-2</v>
      </c>
      <c r="AD1472" s="8">
        <v>4400</v>
      </c>
      <c r="AE1472" s="8">
        <v>705.12820512820508</v>
      </c>
      <c r="AF1472" s="8">
        <v>1979.9999999999998</v>
      </c>
      <c r="AG1472" s="8">
        <v>2685.1282051282051</v>
      </c>
      <c r="AH1472" s="8">
        <v>0.03</v>
      </c>
      <c r="AI1472" s="8">
        <v>3300</v>
      </c>
    </row>
    <row r="1473" spans="1:35" x14ac:dyDescent="0.25">
      <c r="A1473" s="8" t="s">
        <v>2129</v>
      </c>
      <c r="B1473" s="8" t="s">
        <v>49</v>
      </c>
      <c r="C1473" s="8" t="s">
        <v>49</v>
      </c>
      <c r="D1473" s="8" t="s">
        <v>133</v>
      </c>
      <c r="E1473" s="8" t="s">
        <v>458</v>
      </c>
      <c r="F1473" s="8" t="s">
        <v>757</v>
      </c>
      <c r="G1473" s="8" t="s">
        <v>758</v>
      </c>
      <c r="H1473" s="116">
        <v>0</v>
      </c>
      <c r="I1473" s="8">
        <v>3667</v>
      </c>
      <c r="J1473" s="8">
        <v>3667</v>
      </c>
      <c r="K1473" s="8" t="s">
        <v>4615</v>
      </c>
      <c r="L1473" s="8">
        <v>35265165</v>
      </c>
      <c r="M1473" s="38">
        <v>45443</v>
      </c>
      <c r="N1473" s="8" t="s">
        <v>196</v>
      </c>
      <c r="O1473" s="8" t="s">
        <v>43</v>
      </c>
      <c r="P1473" s="8" t="s">
        <v>43</v>
      </c>
      <c r="Q1473" s="8">
        <v>0</v>
      </c>
      <c r="R1473" s="8">
        <v>145600</v>
      </c>
      <c r="S1473" s="8">
        <v>145600</v>
      </c>
      <c r="T1473" s="8">
        <v>35152</v>
      </c>
      <c r="U1473" s="8">
        <v>168</v>
      </c>
      <c r="V1473" s="8" t="s">
        <v>64</v>
      </c>
      <c r="W1473" s="8" t="s">
        <v>64</v>
      </c>
      <c r="X1473" s="8" t="s">
        <v>276</v>
      </c>
      <c r="Y1473" s="8" t="s">
        <v>115</v>
      </c>
      <c r="Z1473" s="8" t="s">
        <v>4208</v>
      </c>
      <c r="AA1473" s="8">
        <v>0.04</v>
      </c>
      <c r="AB1473" s="8" t="s">
        <v>552</v>
      </c>
      <c r="AC1473" s="8">
        <v>1.7000000000000001E-2</v>
      </c>
      <c r="AD1473" s="8">
        <v>5824</v>
      </c>
      <c r="AE1473" s="8">
        <v>866.66666666666663</v>
      </c>
      <c r="AF1473" s="8">
        <v>2475.2000000000003</v>
      </c>
      <c r="AG1473" s="8">
        <v>3341.8666666666668</v>
      </c>
      <c r="AH1473" s="8">
        <v>0.03</v>
      </c>
      <c r="AI1473" s="8">
        <v>4368</v>
      </c>
    </row>
    <row r="1474" spans="1:35" x14ac:dyDescent="0.25">
      <c r="A1474" s="8" t="s">
        <v>2129</v>
      </c>
      <c r="B1474" s="8" t="s">
        <v>27</v>
      </c>
      <c r="C1474" s="8" t="s">
        <v>27</v>
      </c>
      <c r="D1474" s="180" t="s">
        <v>5938</v>
      </c>
      <c r="E1474" s="8" t="s">
        <v>3304</v>
      </c>
      <c r="F1474" s="8" t="s">
        <v>4616</v>
      </c>
      <c r="G1474" s="8" t="s">
        <v>4632</v>
      </c>
      <c r="H1474" s="116">
        <v>0</v>
      </c>
      <c r="I1474" s="8">
        <v>6258</v>
      </c>
      <c r="J1474" s="8">
        <v>6258</v>
      </c>
      <c r="K1474" s="8" t="s">
        <v>4617</v>
      </c>
      <c r="L1474" s="8">
        <v>33124045</v>
      </c>
      <c r="M1474" s="38">
        <v>45443</v>
      </c>
      <c r="N1474" s="8" t="s">
        <v>196</v>
      </c>
      <c r="O1474" s="8" t="s">
        <v>43</v>
      </c>
      <c r="P1474" s="8" t="s">
        <v>43</v>
      </c>
      <c r="Q1474" s="8">
        <v>0</v>
      </c>
      <c r="R1474" s="8">
        <v>264200</v>
      </c>
      <c r="S1474" s="8">
        <v>264200</v>
      </c>
      <c r="T1474" s="8">
        <v>13772</v>
      </c>
      <c r="U1474" s="8">
        <v>168</v>
      </c>
      <c r="V1474" s="8" t="s">
        <v>64</v>
      </c>
      <c r="W1474" s="8" t="s">
        <v>64</v>
      </c>
      <c r="X1474" s="8" t="s">
        <v>276</v>
      </c>
      <c r="Y1474" s="8" t="s">
        <v>121</v>
      </c>
      <c r="Z1474" s="8" t="s">
        <v>4631</v>
      </c>
      <c r="AA1474" s="8">
        <v>0.04</v>
      </c>
      <c r="AB1474" s="8" t="s">
        <v>552</v>
      </c>
      <c r="AC1474" s="8">
        <v>1.7000000000000001E-2</v>
      </c>
      <c r="AD1474" s="8">
        <v>10568</v>
      </c>
      <c r="AE1474" s="8">
        <v>1572.6190476190477</v>
      </c>
      <c r="AF1474" s="8">
        <v>4491.4000000000005</v>
      </c>
      <c r="AG1474" s="8">
        <v>6064.0190476190483</v>
      </c>
      <c r="AH1474" s="8">
        <v>0.03</v>
      </c>
      <c r="AI1474" s="8">
        <v>7926</v>
      </c>
    </row>
    <row r="1475" spans="1:35" x14ac:dyDescent="0.25">
      <c r="A1475" s="8" t="s">
        <v>2129</v>
      </c>
      <c r="B1475" s="8" t="s">
        <v>38</v>
      </c>
      <c r="C1475" s="8" t="s">
        <v>38</v>
      </c>
      <c r="D1475" s="8" t="s">
        <v>101</v>
      </c>
      <c r="E1475" s="8" t="s">
        <v>405</v>
      </c>
      <c r="F1475" s="8" t="s">
        <v>4618</v>
      </c>
      <c r="G1475" s="8" t="s">
        <v>4634</v>
      </c>
      <c r="H1475" s="116">
        <v>0</v>
      </c>
      <c r="I1475" s="8">
        <v>2560</v>
      </c>
      <c r="J1475" s="8">
        <v>2560</v>
      </c>
      <c r="K1475" s="8" t="s">
        <v>4619</v>
      </c>
      <c r="L1475" s="8">
        <v>30247348</v>
      </c>
      <c r="M1475" s="38">
        <v>45443</v>
      </c>
      <c r="N1475" s="8" t="s">
        <v>196</v>
      </c>
      <c r="O1475" s="8" t="s">
        <v>148</v>
      </c>
      <c r="P1475" s="8" t="s">
        <v>330</v>
      </c>
      <c r="Q1475" s="8">
        <v>0</v>
      </c>
      <c r="R1475" s="8">
        <v>98400</v>
      </c>
      <c r="S1475" s="8">
        <v>98400</v>
      </c>
      <c r="T1475" s="8">
        <v>98400</v>
      </c>
      <c r="U1475" s="8">
        <v>168</v>
      </c>
      <c r="V1475" s="8" t="s">
        <v>62</v>
      </c>
      <c r="W1475" s="8" t="s">
        <v>62</v>
      </c>
      <c r="X1475" s="8" t="s">
        <v>276</v>
      </c>
      <c r="Z1475" s="8" t="s">
        <v>4633</v>
      </c>
      <c r="AA1475" s="8">
        <v>0.04</v>
      </c>
      <c r="AB1475" s="8" t="s">
        <v>552</v>
      </c>
      <c r="AC1475" s="8">
        <v>1.7000000000000001E-2</v>
      </c>
      <c r="AD1475" s="8">
        <v>3936</v>
      </c>
      <c r="AE1475" s="8">
        <v>585.71428571428567</v>
      </c>
      <c r="AF1475" s="8">
        <v>1672.8000000000002</v>
      </c>
      <c r="AG1475" s="8">
        <v>2258.514285714286</v>
      </c>
      <c r="AH1475" s="8">
        <v>0.03</v>
      </c>
      <c r="AI1475" s="8">
        <v>2952</v>
      </c>
    </row>
    <row r="1476" spans="1:35" x14ac:dyDescent="0.25">
      <c r="A1476" s="8" t="s">
        <v>2129</v>
      </c>
      <c r="B1476" s="8" t="s">
        <v>29</v>
      </c>
      <c r="C1476" s="8" t="s">
        <v>29</v>
      </c>
      <c r="D1476" s="8" t="s">
        <v>168</v>
      </c>
      <c r="E1476" s="8" t="s">
        <v>4620</v>
      </c>
      <c r="F1476" s="8" t="s">
        <v>872</v>
      </c>
      <c r="G1476" s="8" t="s">
        <v>4636</v>
      </c>
      <c r="H1476" s="116">
        <v>0</v>
      </c>
      <c r="I1476" s="8">
        <v>708</v>
      </c>
      <c r="J1476" s="8">
        <v>708</v>
      </c>
      <c r="K1476" s="8" t="s">
        <v>4621</v>
      </c>
      <c r="L1476" s="8">
        <v>24591871</v>
      </c>
      <c r="M1476" s="38">
        <v>45443</v>
      </c>
      <c r="N1476" s="8" t="s">
        <v>196</v>
      </c>
      <c r="O1476" s="8" t="s">
        <v>173</v>
      </c>
      <c r="P1476" s="8" t="s">
        <v>328</v>
      </c>
      <c r="Q1476" s="8">
        <v>0</v>
      </c>
      <c r="R1476" s="8">
        <v>11955</v>
      </c>
      <c r="S1476" s="8">
        <v>11955</v>
      </c>
      <c r="T1476" s="8">
        <v>11955</v>
      </c>
      <c r="U1476" s="8">
        <v>96</v>
      </c>
      <c r="V1476" s="8" t="s">
        <v>62</v>
      </c>
      <c r="W1476" s="8" t="s">
        <v>62</v>
      </c>
      <c r="X1476" s="8" t="s">
        <v>276</v>
      </c>
      <c r="Z1476" s="8" t="s">
        <v>4635</v>
      </c>
      <c r="AA1476" s="8">
        <v>0.03</v>
      </c>
      <c r="AB1476" s="8" t="s">
        <v>552</v>
      </c>
      <c r="AC1476" s="8">
        <v>0.03</v>
      </c>
      <c r="AD1476" s="8">
        <v>358.65</v>
      </c>
      <c r="AE1476" s="8">
        <v>124.53125</v>
      </c>
      <c r="AF1476" s="8">
        <v>358.65</v>
      </c>
      <c r="AG1476" s="8">
        <v>483.18124999999998</v>
      </c>
      <c r="AH1476" s="8">
        <v>0.06</v>
      </c>
      <c r="AI1476" s="8">
        <v>717.3</v>
      </c>
    </row>
    <row r="1477" spans="1:35" x14ac:dyDescent="0.25">
      <c r="A1477" s="8" t="s">
        <v>2129</v>
      </c>
      <c r="B1477" s="8" t="s">
        <v>24</v>
      </c>
      <c r="C1477" s="8" t="s">
        <v>24</v>
      </c>
      <c r="D1477" s="8" t="s">
        <v>420</v>
      </c>
      <c r="E1477" s="8" t="s">
        <v>200</v>
      </c>
      <c r="F1477" s="8" t="s">
        <v>4623</v>
      </c>
      <c r="G1477" s="8" t="s">
        <v>1595</v>
      </c>
      <c r="H1477" s="116">
        <v>0</v>
      </c>
      <c r="I1477" s="8">
        <v>12720</v>
      </c>
      <c r="J1477" s="8">
        <v>12720</v>
      </c>
      <c r="K1477" s="8" t="s">
        <v>4622</v>
      </c>
      <c r="L1477" s="8">
        <v>31302230</v>
      </c>
      <c r="M1477" s="38">
        <v>45443</v>
      </c>
      <c r="N1477" s="8" t="s">
        <v>196</v>
      </c>
      <c r="O1477" s="8" t="s">
        <v>148</v>
      </c>
      <c r="P1477" s="8" t="s">
        <v>287</v>
      </c>
      <c r="Q1477" s="8">
        <v>0</v>
      </c>
      <c r="R1477" s="8">
        <v>554200</v>
      </c>
      <c r="S1477" s="8">
        <v>554200</v>
      </c>
      <c r="T1477" s="8">
        <v>50544</v>
      </c>
      <c r="U1477" s="8">
        <v>168</v>
      </c>
      <c r="V1477" s="8" t="s">
        <v>64</v>
      </c>
      <c r="W1477" s="8" t="s">
        <v>64</v>
      </c>
      <c r="X1477" s="8" t="s">
        <v>276</v>
      </c>
      <c r="Y1477" s="8" t="s">
        <v>115</v>
      </c>
      <c r="Z1477" s="8" t="s">
        <v>4392</v>
      </c>
      <c r="AA1477" s="8">
        <v>0.04</v>
      </c>
      <c r="AB1477" s="8" t="s">
        <v>552</v>
      </c>
      <c r="AC1477" s="8">
        <v>1.7000000000000001E-2</v>
      </c>
      <c r="AD1477" s="8">
        <v>22168</v>
      </c>
      <c r="AE1477" s="8">
        <v>3298.8095238095239</v>
      </c>
      <c r="AF1477" s="8">
        <v>9421.4000000000015</v>
      </c>
      <c r="AG1477" s="8">
        <v>12720.209523809524</v>
      </c>
      <c r="AH1477" s="8">
        <v>0.03</v>
      </c>
      <c r="AI1477" s="8">
        <v>16626</v>
      </c>
    </row>
    <row r="1478" spans="1:35" x14ac:dyDescent="0.25">
      <c r="A1478" s="8" t="s">
        <v>2129</v>
      </c>
      <c r="B1478" s="8" t="s">
        <v>24</v>
      </c>
      <c r="C1478" s="8" t="s">
        <v>24</v>
      </c>
      <c r="D1478" s="8" t="s">
        <v>420</v>
      </c>
      <c r="E1478" s="8" t="s">
        <v>200</v>
      </c>
      <c r="F1478" s="8" t="s">
        <v>4204</v>
      </c>
      <c r="G1478" s="8" t="s">
        <v>4637</v>
      </c>
      <c r="H1478" s="116">
        <v>0</v>
      </c>
      <c r="I1478" s="8">
        <v>3835</v>
      </c>
      <c r="J1478" s="8">
        <v>3835</v>
      </c>
      <c r="K1478" s="8" t="s">
        <v>4186</v>
      </c>
      <c r="L1478" s="8">
        <v>24010173</v>
      </c>
      <c r="M1478" s="38">
        <v>45443</v>
      </c>
      <c r="N1478" s="8" t="s">
        <v>196</v>
      </c>
      <c r="O1478" s="8" t="s">
        <v>148</v>
      </c>
      <c r="P1478" s="8" t="s">
        <v>287</v>
      </c>
      <c r="Q1478" s="8">
        <v>0</v>
      </c>
      <c r="R1478" s="8">
        <v>167087</v>
      </c>
      <c r="S1478" s="8">
        <v>167087</v>
      </c>
      <c r="T1478" s="8">
        <v>19075</v>
      </c>
      <c r="U1478" s="8">
        <v>168</v>
      </c>
      <c r="V1478" s="8" t="s">
        <v>64</v>
      </c>
      <c r="W1478" s="8" t="s">
        <v>64</v>
      </c>
      <c r="X1478" s="8" t="s">
        <v>276</v>
      </c>
      <c r="Y1478" s="8" t="s">
        <v>115</v>
      </c>
      <c r="Z1478" s="8" t="s">
        <v>4205</v>
      </c>
      <c r="AA1478" s="8">
        <v>0.04</v>
      </c>
      <c r="AB1478" s="8" t="s">
        <v>552</v>
      </c>
      <c r="AC1478" s="8">
        <v>1.7000000000000001E-2</v>
      </c>
      <c r="AD1478" s="8">
        <v>6683.4800000000005</v>
      </c>
      <c r="AE1478" s="8">
        <v>994.56547619047615</v>
      </c>
      <c r="AF1478" s="8">
        <v>2840.4790000000003</v>
      </c>
      <c r="AG1478" s="8">
        <v>3835.0444761904764</v>
      </c>
      <c r="AH1478" s="8">
        <v>0.03</v>
      </c>
      <c r="AI1478" s="8">
        <v>5012.6099999999997</v>
      </c>
    </row>
    <row r="1479" spans="1:35" x14ac:dyDescent="0.25">
      <c r="A1479" s="8" t="s">
        <v>2129</v>
      </c>
      <c r="B1479" s="8" t="s">
        <v>24</v>
      </c>
      <c r="C1479" s="8" t="s">
        <v>24</v>
      </c>
      <c r="D1479" s="8" t="s">
        <v>420</v>
      </c>
      <c r="E1479" s="8" t="s">
        <v>200</v>
      </c>
      <c r="F1479" s="8" t="s">
        <v>4204</v>
      </c>
      <c r="G1479" s="8" t="s">
        <v>4637</v>
      </c>
      <c r="H1479" s="116">
        <v>0</v>
      </c>
      <c r="I1479" s="8">
        <v>8127</v>
      </c>
      <c r="J1479" s="8">
        <v>8127</v>
      </c>
      <c r="K1479" s="8" t="s">
        <v>4624</v>
      </c>
      <c r="L1479" s="8">
        <v>22917465</v>
      </c>
      <c r="M1479" s="38">
        <v>45443</v>
      </c>
      <c r="N1479" s="8" t="s">
        <v>196</v>
      </c>
      <c r="O1479" s="8" t="s">
        <v>148</v>
      </c>
      <c r="P1479" s="8" t="s">
        <v>287</v>
      </c>
      <c r="Q1479" s="8">
        <v>0</v>
      </c>
      <c r="R1479" s="8">
        <v>335700</v>
      </c>
      <c r="S1479" s="8">
        <v>335700</v>
      </c>
      <c r="T1479" s="8">
        <v>43623</v>
      </c>
      <c r="U1479" s="8">
        <v>168</v>
      </c>
      <c r="V1479" s="8" t="s">
        <v>64</v>
      </c>
      <c r="W1479" s="8" t="s">
        <v>64</v>
      </c>
      <c r="X1479" s="8" t="s">
        <v>276</v>
      </c>
      <c r="Y1479" s="8" t="s">
        <v>115</v>
      </c>
      <c r="Z1479" s="8" t="s">
        <v>4411</v>
      </c>
      <c r="AA1479" s="8">
        <v>0.04</v>
      </c>
      <c r="AB1479" s="8" t="s">
        <v>552</v>
      </c>
      <c r="AC1479" s="8">
        <v>1.7000000000000001E-2</v>
      </c>
      <c r="AD1479" s="8">
        <v>13428</v>
      </c>
      <c r="AE1479" s="8">
        <v>1998.2142857142858</v>
      </c>
      <c r="AF1479" s="8">
        <v>5706.9000000000005</v>
      </c>
      <c r="AG1479" s="8">
        <v>7705.1142857142859</v>
      </c>
      <c r="AH1479" s="8">
        <v>0.03</v>
      </c>
      <c r="AI1479" s="8">
        <v>10071</v>
      </c>
    </row>
    <row r="1480" spans="1:35" x14ac:dyDescent="0.25">
      <c r="A1480" s="8" t="s">
        <v>2129</v>
      </c>
      <c r="B1480" s="8" t="s">
        <v>31</v>
      </c>
      <c r="C1480" s="8" t="s">
        <v>31</v>
      </c>
      <c r="D1480" s="8" t="s">
        <v>101</v>
      </c>
      <c r="E1480" s="8" t="s">
        <v>32</v>
      </c>
      <c r="F1480" s="8" t="s">
        <v>530</v>
      </c>
      <c r="G1480" s="8" t="s">
        <v>569</v>
      </c>
      <c r="H1480" s="116">
        <v>4378</v>
      </c>
      <c r="I1480" s="8">
        <v>4680</v>
      </c>
      <c r="J1480" s="8">
        <v>302</v>
      </c>
      <c r="K1480" s="8" t="s">
        <v>4625</v>
      </c>
      <c r="L1480" s="8">
        <v>22628908</v>
      </c>
      <c r="M1480" s="38">
        <v>45443</v>
      </c>
      <c r="N1480" s="8" t="s">
        <v>196</v>
      </c>
      <c r="O1480" s="8" t="s">
        <v>173</v>
      </c>
      <c r="P1480" s="8" t="s">
        <v>477</v>
      </c>
      <c r="Q1480" s="8">
        <v>0</v>
      </c>
      <c r="R1480" s="8">
        <v>140400</v>
      </c>
      <c r="S1480" s="8">
        <v>140400</v>
      </c>
      <c r="T1480" s="8">
        <v>101594</v>
      </c>
      <c r="U1480" s="8">
        <v>120</v>
      </c>
      <c r="V1480" s="8" t="s">
        <v>63</v>
      </c>
      <c r="W1480" s="8" t="s">
        <v>63</v>
      </c>
      <c r="X1480" s="8" t="s">
        <v>277</v>
      </c>
      <c r="Z1480" s="8" t="s">
        <v>4638</v>
      </c>
      <c r="AA1480" s="8">
        <v>0.03</v>
      </c>
      <c r="AB1480" s="8" t="s">
        <v>552</v>
      </c>
      <c r="AC1480" s="8">
        <v>2.2499999999999999E-2</v>
      </c>
      <c r="AD1480" s="8">
        <v>4212</v>
      </c>
      <c r="AE1480" s="8">
        <v>1170</v>
      </c>
      <c r="AF1480" s="8">
        <v>3159</v>
      </c>
      <c r="AG1480" s="8">
        <v>4329</v>
      </c>
      <c r="AH1480" s="8">
        <v>0.06</v>
      </c>
      <c r="AI1480" s="8">
        <v>8424</v>
      </c>
    </row>
    <row r="1481" spans="1:35" x14ac:dyDescent="0.25">
      <c r="A1481" s="8" t="s">
        <v>2129</v>
      </c>
      <c r="B1481" s="8" t="s">
        <v>23</v>
      </c>
      <c r="C1481" s="8" t="s">
        <v>23</v>
      </c>
      <c r="D1481" s="180" t="s">
        <v>5937</v>
      </c>
      <c r="E1481" s="8" t="s">
        <v>211</v>
      </c>
      <c r="F1481" s="8" t="s">
        <v>3274</v>
      </c>
      <c r="G1481" s="8" t="s">
        <v>4650</v>
      </c>
      <c r="H1481" s="116">
        <v>26540</v>
      </c>
      <c r="I1481" s="8">
        <v>26617</v>
      </c>
      <c r="J1481" s="8">
        <v>77</v>
      </c>
      <c r="K1481" s="8" t="s">
        <v>4639</v>
      </c>
      <c r="L1481" s="8">
        <v>22224499</v>
      </c>
      <c r="M1481" s="38">
        <v>45443</v>
      </c>
      <c r="N1481" s="8" t="s">
        <v>196</v>
      </c>
      <c r="O1481" s="8" t="s">
        <v>43</v>
      </c>
      <c r="P1481" s="8" t="s">
        <v>43</v>
      </c>
      <c r="R1481" s="8">
        <v>1124000</v>
      </c>
      <c r="S1481" s="8">
        <v>1124000</v>
      </c>
      <c r="T1481" s="8">
        <v>34466</v>
      </c>
      <c r="U1481" s="8">
        <v>168</v>
      </c>
      <c r="V1481" s="8" t="s">
        <v>63</v>
      </c>
      <c r="W1481" s="8" t="s">
        <v>63</v>
      </c>
      <c r="X1481" s="8" t="s">
        <v>277</v>
      </c>
      <c r="Z1481" s="8" t="s">
        <v>4649</v>
      </c>
      <c r="AA1481" s="8">
        <v>0.04</v>
      </c>
      <c r="AB1481" s="8" t="s">
        <v>552</v>
      </c>
      <c r="AC1481" s="8">
        <v>1.7000000000000001E-2</v>
      </c>
      <c r="AD1481" s="8">
        <v>44960</v>
      </c>
      <c r="AE1481" s="8">
        <v>6690.4761904761908</v>
      </c>
      <c r="AF1481" s="8">
        <v>19108</v>
      </c>
      <c r="AG1481" s="8">
        <v>25798.476190476191</v>
      </c>
      <c r="AH1481" s="8">
        <v>0.03</v>
      </c>
      <c r="AI1481" s="8">
        <v>33720</v>
      </c>
    </row>
    <row r="1482" spans="1:35" x14ac:dyDescent="0.25">
      <c r="A1482" s="8" t="s">
        <v>2129</v>
      </c>
      <c r="B1482" s="8" t="s">
        <v>184</v>
      </c>
      <c r="C1482" s="8" t="s">
        <v>184</v>
      </c>
      <c r="D1482" s="180" t="s">
        <v>101</v>
      </c>
      <c r="E1482" s="8" t="s">
        <v>417</v>
      </c>
      <c r="F1482" s="8" t="s">
        <v>4640</v>
      </c>
      <c r="G1482" s="8" t="s">
        <v>4652</v>
      </c>
      <c r="H1482" s="116">
        <v>0</v>
      </c>
      <c r="I1482" s="8">
        <v>3407</v>
      </c>
      <c r="J1482" s="8">
        <v>3407</v>
      </c>
      <c r="K1482" s="8" t="s">
        <v>4641</v>
      </c>
      <c r="L1482" s="8">
        <v>14423363</v>
      </c>
      <c r="M1482" s="38">
        <v>45443</v>
      </c>
      <c r="N1482" s="8" t="s">
        <v>196</v>
      </c>
      <c r="O1482" s="8" t="s">
        <v>173</v>
      </c>
      <c r="P1482" s="8" t="s">
        <v>463</v>
      </c>
      <c r="Q1482" s="8">
        <v>0</v>
      </c>
      <c r="R1482" s="8">
        <v>100000</v>
      </c>
      <c r="S1482" s="8">
        <v>100000</v>
      </c>
      <c r="T1482" s="8">
        <v>100000</v>
      </c>
      <c r="U1482" s="8">
        <v>120</v>
      </c>
      <c r="V1482" s="8" t="s">
        <v>62</v>
      </c>
      <c r="W1482" s="8" t="s">
        <v>62</v>
      </c>
      <c r="X1482" s="8" t="s">
        <v>276</v>
      </c>
      <c r="Z1482" s="8" t="s">
        <v>4651</v>
      </c>
      <c r="AA1482" s="8">
        <v>0.03</v>
      </c>
      <c r="AB1482" s="8" t="s">
        <v>552</v>
      </c>
      <c r="AC1482" s="8">
        <v>2.2499999999999999E-2</v>
      </c>
      <c r="AD1482" s="8">
        <v>3000</v>
      </c>
      <c r="AE1482" s="8">
        <v>833.33333333333337</v>
      </c>
      <c r="AF1482" s="8">
        <v>2250</v>
      </c>
      <c r="AG1482" s="8">
        <v>3083.3333333333335</v>
      </c>
      <c r="AH1482" s="8">
        <v>0.06</v>
      </c>
      <c r="AI1482" s="8">
        <v>6000</v>
      </c>
    </row>
    <row r="1483" spans="1:35" x14ac:dyDescent="0.25">
      <c r="A1483" s="8" t="s">
        <v>2129</v>
      </c>
      <c r="B1483" s="8" t="s">
        <v>24</v>
      </c>
      <c r="C1483" s="8" t="s">
        <v>24</v>
      </c>
      <c r="D1483" s="8" t="s">
        <v>420</v>
      </c>
      <c r="E1483" s="8" t="s">
        <v>3679</v>
      </c>
      <c r="F1483" s="8" t="s">
        <v>4642</v>
      </c>
      <c r="G1483" s="8" t="s">
        <v>854</v>
      </c>
      <c r="H1483" s="116">
        <v>0</v>
      </c>
      <c r="I1483" s="8">
        <v>43768</v>
      </c>
      <c r="J1483" s="8">
        <v>43768</v>
      </c>
      <c r="K1483" s="8" t="s">
        <v>4643</v>
      </c>
      <c r="L1483" s="8">
        <v>25341380</v>
      </c>
      <c r="M1483" s="38">
        <v>45443</v>
      </c>
      <c r="N1483" s="8" t="s">
        <v>196</v>
      </c>
      <c r="O1483" s="8" t="s">
        <v>148</v>
      </c>
      <c r="P1483" s="8" t="s">
        <v>4644</v>
      </c>
      <c r="Q1483" s="8">
        <v>0</v>
      </c>
      <c r="R1483" s="8">
        <v>1906936</v>
      </c>
      <c r="S1483" s="8">
        <v>1906936</v>
      </c>
      <c r="T1483" s="8">
        <v>79010</v>
      </c>
      <c r="U1483" s="8">
        <v>168</v>
      </c>
      <c r="V1483" s="8" t="s">
        <v>64</v>
      </c>
      <c r="W1483" s="8" t="s">
        <v>64</v>
      </c>
      <c r="X1483" s="8" t="s">
        <v>276</v>
      </c>
      <c r="Y1483" s="8" t="s">
        <v>4645</v>
      </c>
      <c r="Z1483" s="8" t="s">
        <v>2232</v>
      </c>
      <c r="AA1483" s="8">
        <v>0.04</v>
      </c>
      <c r="AB1483" s="8" t="s">
        <v>552</v>
      </c>
      <c r="AC1483" s="8">
        <v>1.7000000000000001E-2</v>
      </c>
      <c r="AD1483" s="8">
        <v>76277.440000000002</v>
      </c>
      <c r="AE1483" s="8">
        <v>11350.809523809523</v>
      </c>
      <c r="AF1483" s="8">
        <v>32417.912000000004</v>
      </c>
      <c r="AG1483" s="8">
        <v>43768.721523809523</v>
      </c>
      <c r="AH1483" s="8">
        <v>0.03</v>
      </c>
      <c r="AI1483" s="8">
        <v>57208.079999999994</v>
      </c>
    </row>
    <row r="1484" spans="1:35" x14ac:dyDescent="0.25">
      <c r="A1484" s="8" t="s">
        <v>2129</v>
      </c>
      <c r="B1484" s="8" t="s">
        <v>241</v>
      </c>
      <c r="C1484" s="8" t="s">
        <v>241</v>
      </c>
      <c r="D1484" s="180" t="s">
        <v>101</v>
      </c>
      <c r="E1484" s="8" t="s">
        <v>489</v>
      </c>
      <c r="F1484" s="8" t="s">
        <v>836</v>
      </c>
      <c r="G1484" s="8" t="s">
        <v>605</v>
      </c>
      <c r="H1484" s="116">
        <v>0</v>
      </c>
      <c r="I1484" s="8">
        <v>9634</v>
      </c>
      <c r="J1484" s="8">
        <v>9634</v>
      </c>
      <c r="K1484" s="8" t="s">
        <v>4646</v>
      </c>
      <c r="L1484" s="8">
        <v>26181948</v>
      </c>
      <c r="M1484" s="38">
        <v>45443</v>
      </c>
      <c r="N1484" s="8" t="s">
        <v>196</v>
      </c>
      <c r="O1484" s="8" t="s">
        <v>43</v>
      </c>
      <c r="P1484" s="8" t="s">
        <v>43</v>
      </c>
      <c r="Q1484" s="8">
        <v>0</v>
      </c>
      <c r="R1484" s="8">
        <v>400000</v>
      </c>
      <c r="S1484" s="8">
        <v>400000</v>
      </c>
      <c r="T1484" s="8">
        <v>400000</v>
      </c>
      <c r="U1484" s="8">
        <v>168</v>
      </c>
      <c r="V1484" s="8" t="s">
        <v>62</v>
      </c>
      <c r="W1484" s="8" t="s">
        <v>62</v>
      </c>
      <c r="X1484" s="8" t="s">
        <v>276</v>
      </c>
      <c r="Z1484" s="8" t="s">
        <v>4653</v>
      </c>
      <c r="AA1484" s="8">
        <v>0.04</v>
      </c>
      <c r="AB1484" s="8" t="s">
        <v>552</v>
      </c>
      <c r="AC1484" s="8">
        <v>1.7000000000000001E-2</v>
      </c>
      <c r="AD1484" s="8">
        <v>16000</v>
      </c>
      <c r="AE1484" s="8">
        <v>2380.9523809523807</v>
      </c>
      <c r="AF1484" s="8">
        <v>6800.0000000000009</v>
      </c>
      <c r="AG1484" s="8">
        <v>9180.9523809523816</v>
      </c>
      <c r="AH1484" s="8">
        <v>0.03</v>
      </c>
      <c r="AI1484" s="8">
        <v>12000</v>
      </c>
    </row>
    <row r="1485" spans="1:35" x14ac:dyDescent="0.25">
      <c r="A1485" s="8" t="s">
        <v>2129</v>
      </c>
      <c r="B1485" s="8" t="s">
        <v>24</v>
      </c>
      <c r="C1485" s="8" t="s">
        <v>24</v>
      </c>
      <c r="D1485" s="8" t="s">
        <v>420</v>
      </c>
      <c r="E1485" s="8" t="s">
        <v>3679</v>
      </c>
      <c r="F1485" s="8" t="s">
        <v>4468</v>
      </c>
      <c r="G1485" s="8" t="s">
        <v>3143</v>
      </c>
      <c r="H1485" s="116">
        <v>0</v>
      </c>
      <c r="I1485" s="8">
        <v>1770</v>
      </c>
      <c r="J1485" s="8">
        <v>1770</v>
      </c>
      <c r="K1485" s="8" t="s">
        <v>4647</v>
      </c>
      <c r="L1485" s="8">
        <v>24375002</v>
      </c>
      <c r="M1485" s="38">
        <v>45443</v>
      </c>
      <c r="N1485" s="8" t="s">
        <v>196</v>
      </c>
      <c r="O1485" s="8" t="s">
        <v>173</v>
      </c>
      <c r="P1485" s="8" t="s">
        <v>357</v>
      </c>
      <c r="Q1485" s="8">
        <v>0</v>
      </c>
      <c r="R1485" s="8">
        <v>52600</v>
      </c>
      <c r="S1485" s="8">
        <v>52600</v>
      </c>
      <c r="T1485" s="8">
        <v>52600</v>
      </c>
      <c r="U1485" s="8">
        <v>144</v>
      </c>
      <c r="V1485" s="8" t="s">
        <v>62</v>
      </c>
      <c r="W1485" s="8" t="s">
        <v>62</v>
      </c>
      <c r="X1485" s="8" t="s">
        <v>276</v>
      </c>
      <c r="Z1485" s="8" t="s">
        <v>4654</v>
      </c>
      <c r="AA1485" s="8">
        <v>0.03</v>
      </c>
      <c r="AB1485" s="8" t="s">
        <v>552</v>
      </c>
      <c r="AC1485" s="8">
        <v>2.1999999999999999E-2</v>
      </c>
      <c r="AD1485" s="8">
        <v>1578</v>
      </c>
      <c r="AE1485" s="8">
        <v>365.27777777777777</v>
      </c>
      <c r="AF1485" s="8">
        <v>1157.2</v>
      </c>
      <c r="AG1485" s="8">
        <v>1522.4777777777779</v>
      </c>
      <c r="AH1485" s="8">
        <v>0.06</v>
      </c>
      <c r="AI1485" s="8">
        <v>3156</v>
      </c>
    </row>
    <row r="1486" spans="1:35" x14ac:dyDescent="0.25">
      <c r="A1486" s="8" t="s">
        <v>2129</v>
      </c>
      <c r="B1486" s="8" t="s">
        <v>24</v>
      </c>
      <c r="C1486" s="8" t="s">
        <v>24</v>
      </c>
      <c r="D1486" s="8" t="s">
        <v>420</v>
      </c>
      <c r="E1486" s="8" t="s">
        <v>200</v>
      </c>
      <c r="F1486" s="8" t="s">
        <v>827</v>
      </c>
      <c r="G1486" s="8" t="s">
        <v>1656</v>
      </c>
      <c r="H1486" s="116">
        <v>0</v>
      </c>
      <c r="I1486" s="8">
        <v>3100</v>
      </c>
      <c r="J1486" s="8">
        <v>3100</v>
      </c>
      <c r="K1486" s="8" t="s">
        <v>4648</v>
      </c>
      <c r="L1486" s="8">
        <v>29695834</v>
      </c>
      <c r="M1486" s="38">
        <v>45443</v>
      </c>
      <c r="N1486" s="8" t="s">
        <v>196</v>
      </c>
      <c r="O1486" s="8" t="s">
        <v>148</v>
      </c>
      <c r="P1486" s="8" t="s">
        <v>287</v>
      </c>
      <c r="Q1486" s="8">
        <v>46506</v>
      </c>
      <c r="R1486" s="8">
        <v>74400</v>
      </c>
      <c r="S1486" s="8">
        <v>27894</v>
      </c>
      <c r="T1486" s="8">
        <v>27893</v>
      </c>
      <c r="U1486" s="8">
        <v>96</v>
      </c>
      <c r="V1486" s="8" t="s">
        <v>63</v>
      </c>
      <c r="W1486" s="8" t="s">
        <v>63</v>
      </c>
      <c r="X1486" s="8" t="s">
        <v>277</v>
      </c>
      <c r="Z1486" s="8" t="s">
        <v>4655</v>
      </c>
      <c r="AA1486" s="8">
        <v>0.03</v>
      </c>
      <c r="AB1486" s="8" t="s">
        <v>552</v>
      </c>
      <c r="AC1486" s="8">
        <v>2.7E-2</v>
      </c>
      <c r="AD1486" s="8">
        <v>2232</v>
      </c>
      <c r="AE1486" s="8">
        <v>775</v>
      </c>
      <c r="AF1486" s="8">
        <v>2008.8</v>
      </c>
      <c r="AG1486" s="8">
        <v>2783.8</v>
      </c>
      <c r="AH1486" s="8">
        <v>0.06</v>
      </c>
      <c r="AI1486" s="8">
        <v>1673.6399999999999</v>
      </c>
    </row>
    <row r="1487" spans="1:35" x14ac:dyDescent="0.25">
      <c r="A1487" s="8" t="s">
        <v>2129</v>
      </c>
      <c r="B1487" s="8" t="s">
        <v>241</v>
      </c>
      <c r="C1487" s="8" t="s">
        <v>241</v>
      </c>
      <c r="D1487" s="180" t="s">
        <v>101</v>
      </c>
      <c r="E1487" s="8" t="s">
        <v>489</v>
      </c>
      <c r="F1487" s="8" t="s">
        <v>836</v>
      </c>
      <c r="G1487" s="8" t="s">
        <v>605</v>
      </c>
      <c r="H1487" s="116">
        <v>1266</v>
      </c>
      <c r="I1487" s="8">
        <v>1999</v>
      </c>
      <c r="J1487" s="8">
        <v>733</v>
      </c>
      <c r="K1487" s="8" t="s">
        <v>4656</v>
      </c>
      <c r="L1487" s="8">
        <v>22517006</v>
      </c>
      <c r="M1487" s="38">
        <v>45443</v>
      </c>
      <c r="N1487" s="8" t="s">
        <v>196</v>
      </c>
      <c r="O1487" s="8" t="s">
        <v>43</v>
      </c>
      <c r="P1487" s="8" t="s">
        <v>43</v>
      </c>
      <c r="Q1487" s="8">
        <v>46855</v>
      </c>
      <c r="R1487" s="8">
        <v>63500</v>
      </c>
      <c r="S1487" s="8">
        <v>16645</v>
      </c>
      <c r="T1487" s="8">
        <v>16645</v>
      </c>
      <c r="U1487" s="8">
        <v>144</v>
      </c>
      <c r="V1487" s="8" t="s">
        <v>63</v>
      </c>
      <c r="W1487" s="8" t="s">
        <v>63</v>
      </c>
      <c r="X1487" s="8" t="s">
        <v>277</v>
      </c>
      <c r="Z1487" s="8" t="s">
        <v>4660</v>
      </c>
      <c r="AA1487" s="8">
        <v>0.03</v>
      </c>
      <c r="AB1487" s="8" t="s">
        <v>552</v>
      </c>
      <c r="AC1487" s="8">
        <v>0.02</v>
      </c>
      <c r="AD1487" s="8">
        <v>1905</v>
      </c>
      <c r="AE1487" s="8">
        <v>440.97222222222223</v>
      </c>
      <c r="AF1487" s="8">
        <v>1270</v>
      </c>
      <c r="AG1487" s="8">
        <v>1710.9722222222222</v>
      </c>
      <c r="AH1487" s="8">
        <v>0.06</v>
      </c>
      <c r="AI1487" s="8">
        <v>998.69999999999993</v>
      </c>
    </row>
    <row r="1488" spans="1:35" x14ac:dyDescent="0.25">
      <c r="A1488" s="8" t="s">
        <v>2129</v>
      </c>
      <c r="B1488" s="8" t="s">
        <v>31</v>
      </c>
      <c r="C1488" s="8" t="s">
        <v>31</v>
      </c>
      <c r="D1488" s="8" t="s">
        <v>101</v>
      </c>
      <c r="E1488" s="8" t="s">
        <v>32</v>
      </c>
      <c r="F1488" s="8" t="s">
        <v>577</v>
      </c>
      <c r="G1488" s="8" t="s">
        <v>618</v>
      </c>
      <c r="H1488" s="116">
        <v>4421</v>
      </c>
      <c r="I1488" s="8">
        <v>6000</v>
      </c>
      <c r="J1488" s="8">
        <v>1579</v>
      </c>
      <c r="K1488" s="8" t="s">
        <v>4657</v>
      </c>
      <c r="L1488" s="8">
        <v>24793765</v>
      </c>
      <c r="M1488" s="38">
        <v>45443</v>
      </c>
      <c r="N1488" s="8" t="s">
        <v>196</v>
      </c>
      <c r="O1488" s="8" t="s">
        <v>43</v>
      </c>
      <c r="P1488" s="8" t="s">
        <v>43</v>
      </c>
      <c r="Q1488" s="8">
        <v>148832</v>
      </c>
      <c r="R1488" s="8">
        <v>245100</v>
      </c>
      <c r="S1488" s="8">
        <v>96268</v>
      </c>
      <c r="T1488" s="8">
        <v>96268</v>
      </c>
      <c r="U1488" s="8">
        <v>168</v>
      </c>
      <c r="V1488" s="8" t="s">
        <v>63</v>
      </c>
      <c r="W1488" s="8" t="s">
        <v>63</v>
      </c>
      <c r="X1488" s="8" t="s">
        <v>277</v>
      </c>
      <c r="Z1488" s="8" t="s">
        <v>4661</v>
      </c>
      <c r="AA1488" s="8">
        <v>0.04</v>
      </c>
      <c r="AB1488" s="8" t="s">
        <v>552</v>
      </c>
      <c r="AC1488" s="8">
        <v>1.7000000000000001E-2</v>
      </c>
      <c r="AD1488" s="8">
        <v>9804</v>
      </c>
      <c r="AE1488" s="8">
        <v>1458.9285714285713</v>
      </c>
      <c r="AF1488" s="8">
        <v>4166.7000000000007</v>
      </c>
      <c r="AG1488" s="8">
        <v>5625.6285714285723</v>
      </c>
      <c r="AH1488" s="8">
        <v>0.03</v>
      </c>
      <c r="AI1488" s="8">
        <v>2888.04</v>
      </c>
    </row>
    <row r="1489" spans="1:35" x14ac:dyDescent="0.25">
      <c r="A1489" s="8" t="s">
        <v>2129</v>
      </c>
      <c r="B1489" s="8" t="s">
        <v>27</v>
      </c>
      <c r="C1489" s="8" t="s">
        <v>27</v>
      </c>
      <c r="D1489" s="180" t="s">
        <v>5938</v>
      </c>
      <c r="E1489" s="8" t="s">
        <v>209</v>
      </c>
      <c r="F1489" s="8" t="s">
        <v>4480</v>
      </c>
      <c r="G1489" s="8" t="s">
        <v>4484</v>
      </c>
      <c r="H1489" s="116">
        <v>19570</v>
      </c>
      <c r="I1489" s="8">
        <v>19570</v>
      </c>
      <c r="J1489" s="8">
        <v>0</v>
      </c>
      <c r="K1489" s="8" t="s">
        <v>2704</v>
      </c>
      <c r="L1489" s="8">
        <v>32335769</v>
      </c>
      <c r="M1489" s="38">
        <v>45443</v>
      </c>
      <c r="N1489" s="8" t="s">
        <v>196</v>
      </c>
      <c r="O1489" s="8" t="s">
        <v>43</v>
      </c>
      <c r="P1489" s="8" t="s">
        <v>43</v>
      </c>
      <c r="Q1489" s="8">
        <v>807873</v>
      </c>
      <c r="R1489" s="8">
        <v>823500</v>
      </c>
      <c r="S1489" s="8">
        <v>15627</v>
      </c>
      <c r="T1489" s="8">
        <v>15627</v>
      </c>
      <c r="U1489" s="8">
        <v>168</v>
      </c>
      <c r="V1489" s="8" t="s">
        <v>63</v>
      </c>
      <c r="W1489" s="8" t="s">
        <v>63</v>
      </c>
      <c r="X1489" s="8" t="s">
        <v>277</v>
      </c>
      <c r="Z1489" s="8" t="s">
        <v>4662</v>
      </c>
      <c r="AA1489" s="8">
        <v>0.04</v>
      </c>
      <c r="AB1489" s="8" t="s">
        <v>552</v>
      </c>
      <c r="AC1489" s="8">
        <v>1.7000000000000001E-2</v>
      </c>
      <c r="AD1489" s="8">
        <v>32940</v>
      </c>
      <c r="AE1489" s="8">
        <v>4901.7857142857147</v>
      </c>
      <c r="AF1489" s="8">
        <v>13999.500000000002</v>
      </c>
      <c r="AG1489" s="8">
        <v>18901.285714285717</v>
      </c>
      <c r="AH1489" s="8">
        <v>0.03</v>
      </c>
      <c r="AI1489" s="8">
        <v>468.81</v>
      </c>
    </row>
    <row r="1490" spans="1:35" x14ac:dyDescent="0.25">
      <c r="A1490" s="8" t="s">
        <v>2129</v>
      </c>
      <c r="B1490" s="8" t="s">
        <v>39</v>
      </c>
      <c r="C1490" s="8" t="s">
        <v>39</v>
      </c>
      <c r="D1490" s="8" t="s">
        <v>167</v>
      </c>
      <c r="E1490" s="8" t="s">
        <v>451</v>
      </c>
      <c r="F1490" s="8" t="s">
        <v>3926</v>
      </c>
      <c r="G1490" s="8" t="s">
        <v>3198</v>
      </c>
      <c r="H1490" s="116">
        <v>0</v>
      </c>
      <c r="I1490" s="8">
        <v>2956</v>
      </c>
      <c r="J1490" s="8">
        <v>2956</v>
      </c>
      <c r="K1490" s="8" t="s">
        <v>4658</v>
      </c>
      <c r="L1490" s="8">
        <v>9307467</v>
      </c>
      <c r="M1490" s="38">
        <v>45443</v>
      </c>
      <c r="N1490" s="8" t="s">
        <v>196</v>
      </c>
      <c r="O1490" s="8" t="s">
        <v>43</v>
      </c>
      <c r="P1490" s="8" t="s">
        <v>43</v>
      </c>
      <c r="Q1490" s="8">
        <v>0</v>
      </c>
      <c r="R1490" s="8">
        <v>20000</v>
      </c>
      <c r="S1490" s="8">
        <v>20000</v>
      </c>
      <c r="T1490" s="8">
        <v>20000</v>
      </c>
      <c r="U1490" s="8">
        <v>18</v>
      </c>
      <c r="V1490" s="8" t="s">
        <v>62</v>
      </c>
      <c r="W1490" s="8" t="s">
        <v>62</v>
      </c>
      <c r="X1490" s="8" t="s">
        <v>276</v>
      </c>
      <c r="Z1490" s="8" t="s">
        <v>4663</v>
      </c>
      <c r="AA1490" s="8">
        <v>0.03</v>
      </c>
      <c r="AB1490" s="8" t="s">
        <v>552</v>
      </c>
      <c r="AC1490" s="8">
        <v>7.4999999999999997E-2</v>
      </c>
      <c r="AD1490" s="8">
        <v>600</v>
      </c>
      <c r="AE1490" s="8">
        <v>1111.1111111111111</v>
      </c>
      <c r="AF1490" s="8">
        <v>1500</v>
      </c>
      <c r="AG1490" s="8">
        <v>2611.1111111111113</v>
      </c>
      <c r="AH1490" s="8">
        <v>0.06</v>
      </c>
      <c r="AI1490" s="8">
        <v>1200</v>
      </c>
    </row>
    <row r="1491" spans="1:35" x14ac:dyDescent="0.25">
      <c r="A1491" s="8" t="s">
        <v>2129</v>
      </c>
      <c r="B1491" s="8" t="s">
        <v>24</v>
      </c>
      <c r="C1491" s="8" t="s">
        <v>24</v>
      </c>
      <c r="D1491" s="8" t="s">
        <v>420</v>
      </c>
      <c r="E1491" s="8" t="s">
        <v>200</v>
      </c>
      <c r="F1491" s="8" t="s">
        <v>800</v>
      </c>
      <c r="G1491" s="8" t="s">
        <v>810</v>
      </c>
      <c r="I1491" s="8">
        <v>2712</v>
      </c>
      <c r="J1491" s="8">
        <v>2712</v>
      </c>
      <c r="K1491" s="8" t="s">
        <v>1958</v>
      </c>
      <c r="L1491" s="8">
        <v>29271273</v>
      </c>
      <c r="M1491" s="38">
        <v>45443</v>
      </c>
      <c r="N1491" s="8" t="s">
        <v>196</v>
      </c>
      <c r="O1491" s="8" t="s">
        <v>173</v>
      </c>
      <c r="P1491" s="8" t="s">
        <v>463</v>
      </c>
      <c r="R1491" s="8">
        <v>104900</v>
      </c>
      <c r="S1491" s="8">
        <v>104900</v>
      </c>
      <c r="T1491" s="8">
        <v>26104</v>
      </c>
      <c r="U1491" s="8">
        <v>168</v>
      </c>
      <c r="V1491" s="8" t="s">
        <v>63</v>
      </c>
      <c r="W1491" s="8" t="s">
        <v>63</v>
      </c>
      <c r="X1491" s="8" t="s">
        <v>277</v>
      </c>
      <c r="Z1491" s="8" t="s">
        <v>4664</v>
      </c>
      <c r="AA1491" s="8">
        <v>0.04</v>
      </c>
      <c r="AB1491" s="8" t="s">
        <v>552</v>
      </c>
      <c r="AC1491" s="8">
        <v>1.7000000000000001E-2</v>
      </c>
      <c r="AD1491" s="8">
        <v>4196</v>
      </c>
      <c r="AE1491" s="8">
        <v>624.40476190476193</v>
      </c>
      <c r="AF1491" s="8">
        <v>1783.3000000000002</v>
      </c>
      <c r="AG1491" s="8">
        <v>2407.7047619047621</v>
      </c>
      <c r="AH1491" s="8">
        <v>0.03</v>
      </c>
      <c r="AI1491" s="8">
        <v>3147</v>
      </c>
    </row>
    <row r="1492" spans="1:35" x14ac:dyDescent="0.25">
      <c r="A1492" s="8" t="s">
        <v>2129</v>
      </c>
      <c r="B1492" s="8" t="s">
        <v>38</v>
      </c>
      <c r="C1492" s="8" t="s">
        <v>38</v>
      </c>
      <c r="D1492" s="8" t="s">
        <v>101</v>
      </c>
      <c r="E1492" s="8" t="s">
        <v>883</v>
      </c>
      <c r="F1492" s="8" t="s">
        <v>983</v>
      </c>
      <c r="G1492" s="8" t="s">
        <v>984</v>
      </c>
      <c r="H1492" s="116">
        <v>0</v>
      </c>
      <c r="I1492" s="8">
        <v>58070</v>
      </c>
      <c r="J1492" s="8">
        <v>58070</v>
      </c>
      <c r="K1492" s="8" t="s">
        <v>4659</v>
      </c>
      <c r="L1492" s="8">
        <v>27807869</v>
      </c>
      <c r="M1492" s="38">
        <v>45443</v>
      </c>
      <c r="N1492" s="8" t="s">
        <v>196</v>
      </c>
      <c r="O1492" s="8" t="s">
        <v>148</v>
      </c>
      <c r="P1492" s="8" t="s">
        <v>287</v>
      </c>
      <c r="Q1492" s="8">
        <v>2381219</v>
      </c>
      <c r="R1492" s="8">
        <v>2464700</v>
      </c>
      <c r="S1492" s="8">
        <v>83481</v>
      </c>
      <c r="T1492" s="8">
        <v>58070</v>
      </c>
      <c r="U1492" s="8">
        <v>168</v>
      </c>
      <c r="V1492" s="8" t="s">
        <v>63</v>
      </c>
      <c r="W1492" s="8" t="s">
        <v>63</v>
      </c>
      <c r="X1492" s="8" t="s">
        <v>277</v>
      </c>
      <c r="Z1492" s="8" t="s">
        <v>4665</v>
      </c>
      <c r="AA1492" s="8">
        <v>0.04</v>
      </c>
      <c r="AB1492" s="8" t="s">
        <v>552</v>
      </c>
      <c r="AC1492" s="8">
        <v>1.7000000000000001E-2</v>
      </c>
      <c r="AD1492" s="8">
        <v>98588</v>
      </c>
      <c r="AE1492" s="8">
        <v>14670.833333333334</v>
      </c>
      <c r="AF1492" s="8">
        <v>41899.9</v>
      </c>
      <c r="AG1492" s="8">
        <v>56570.733333333337</v>
      </c>
      <c r="AH1492" s="8">
        <v>0.03</v>
      </c>
      <c r="AI1492" s="8">
        <v>2504.4299999999998</v>
      </c>
    </row>
    <row r="1493" spans="1:35" x14ac:dyDescent="0.25">
      <c r="A1493" s="8" t="s">
        <v>2129</v>
      </c>
      <c r="B1493" s="8" t="s">
        <v>37</v>
      </c>
      <c r="C1493" s="8" t="s">
        <v>37</v>
      </c>
      <c r="D1493" s="8" t="s">
        <v>99</v>
      </c>
      <c r="E1493" s="8" t="s">
        <v>917</v>
      </c>
      <c r="F1493" s="8" t="s">
        <v>4674</v>
      </c>
      <c r="G1493" s="8" t="s">
        <v>4688</v>
      </c>
      <c r="H1493" s="116">
        <v>0</v>
      </c>
      <c r="I1493" s="8">
        <v>11029</v>
      </c>
      <c r="J1493" s="8">
        <v>11029</v>
      </c>
      <c r="K1493" s="8" t="s">
        <v>4675</v>
      </c>
      <c r="L1493" s="8">
        <v>20714577</v>
      </c>
      <c r="M1493" s="38">
        <v>45444</v>
      </c>
      <c r="N1493" s="8" t="s">
        <v>196</v>
      </c>
      <c r="O1493" s="8" t="s">
        <v>148</v>
      </c>
      <c r="P1493" s="8" t="s">
        <v>334</v>
      </c>
      <c r="Q1493" s="8">
        <v>0</v>
      </c>
      <c r="R1493" s="8">
        <v>471810</v>
      </c>
      <c r="S1493" s="8">
        <v>471810</v>
      </c>
      <c r="T1493" s="8">
        <v>172387.4</v>
      </c>
      <c r="U1493" s="8">
        <v>168</v>
      </c>
      <c r="V1493" s="8" t="s">
        <v>64</v>
      </c>
      <c r="W1493" s="8" t="s">
        <v>64</v>
      </c>
      <c r="X1493" s="8" t="s">
        <v>276</v>
      </c>
      <c r="Y1493" s="8" t="s">
        <v>4676</v>
      </c>
      <c r="Z1493" s="8" t="s">
        <v>4687</v>
      </c>
      <c r="AA1493" s="8">
        <v>0.04</v>
      </c>
      <c r="AB1493" s="8" t="s">
        <v>552</v>
      </c>
      <c r="AC1493" s="8">
        <v>1.7000000000000001E-2</v>
      </c>
      <c r="AD1493" s="8">
        <v>18872.400000000001</v>
      </c>
      <c r="AE1493" s="8">
        <v>2808.3928571428573</v>
      </c>
      <c r="AF1493" s="8">
        <v>8020.77</v>
      </c>
      <c r="AG1493" s="8">
        <v>10829.162857142857</v>
      </c>
      <c r="AH1493" s="8">
        <v>0.03</v>
      </c>
      <c r="AI1493" s="8">
        <v>14154.3</v>
      </c>
    </row>
    <row r="1494" spans="1:35" x14ac:dyDescent="0.25">
      <c r="A1494" s="8" t="s">
        <v>2129</v>
      </c>
      <c r="B1494" s="8" t="s">
        <v>33</v>
      </c>
      <c r="C1494" s="8" t="s">
        <v>39</v>
      </c>
      <c r="D1494" s="8" t="s">
        <v>167</v>
      </c>
      <c r="E1494" s="8" t="s">
        <v>921</v>
      </c>
      <c r="F1494" s="8" t="s">
        <v>2537</v>
      </c>
      <c r="G1494" s="8" t="s">
        <v>2844</v>
      </c>
      <c r="H1494" s="116">
        <v>0</v>
      </c>
      <c r="I1494" s="8">
        <v>17560</v>
      </c>
      <c r="J1494" s="8">
        <v>17560</v>
      </c>
      <c r="K1494" s="8" t="s">
        <v>4677</v>
      </c>
      <c r="L1494" s="8">
        <v>27825563</v>
      </c>
      <c r="M1494" s="38">
        <v>45446</v>
      </c>
      <c r="N1494" s="8" t="s">
        <v>210</v>
      </c>
      <c r="O1494" s="8" t="s">
        <v>148</v>
      </c>
      <c r="P1494" s="8" t="s">
        <v>273</v>
      </c>
      <c r="Q1494" s="8">
        <v>0</v>
      </c>
      <c r="R1494" s="8">
        <v>737900</v>
      </c>
      <c r="S1494" s="8">
        <v>737900</v>
      </c>
      <c r="T1494" s="8">
        <v>256000</v>
      </c>
      <c r="U1494" s="8">
        <v>168</v>
      </c>
      <c r="V1494" s="8" t="s">
        <v>64</v>
      </c>
      <c r="W1494" s="8" t="s">
        <v>64</v>
      </c>
      <c r="X1494" s="8" t="s">
        <v>276</v>
      </c>
      <c r="Y1494" s="8" t="s">
        <v>4678</v>
      </c>
      <c r="Z1494" s="8" t="s">
        <v>4490</v>
      </c>
      <c r="AA1494" s="8">
        <v>0.04</v>
      </c>
      <c r="AB1494" s="8" t="s">
        <v>552</v>
      </c>
      <c r="AC1494" s="8">
        <v>1.7000000000000001E-2</v>
      </c>
      <c r="AD1494" s="8">
        <v>29516</v>
      </c>
      <c r="AE1494" s="8">
        <v>4392.2619047619046</v>
      </c>
      <c r="AF1494" s="8">
        <v>12544.300000000001</v>
      </c>
      <c r="AG1494" s="8">
        <v>16936.561904761904</v>
      </c>
      <c r="AH1494" s="8">
        <v>0.03</v>
      </c>
      <c r="AI1494" s="8">
        <v>22137</v>
      </c>
    </row>
    <row r="1495" spans="1:35" x14ac:dyDescent="0.25">
      <c r="A1495" s="8" t="s">
        <v>2129</v>
      </c>
      <c r="B1495" s="8" t="s">
        <v>38</v>
      </c>
      <c r="C1495" s="8" t="s">
        <v>38</v>
      </c>
      <c r="D1495" s="8" t="s">
        <v>101</v>
      </c>
      <c r="E1495" s="8" t="s">
        <v>883</v>
      </c>
      <c r="F1495" s="8" t="s">
        <v>680</v>
      </c>
      <c r="G1495" s="8" t="s">
        <v>617</v>
      </c>
      <c r="I1495" s="8">
        <v>2057</v>
      </c>
      <c r="J1495" s="8">
        <v>2057</v>
      </c>
      <c r="K1495" s="8" t="s">
        <v>4679</v>
      </c>
      <c r="L1495" s="8">
        <v>22679293</v>
      </c>
      <c r="M1495" s="38">
        <v>45446</v>
      </c>
      <c r="N1495" s="8" t="s">
        <v>210</v>
      </c>
      <c r="O1495" s="8" t="s">
        <v>43</v>
      </c>
      <c r="P1495" s="8" t="s">
        <v>43</v>
      </c>
      <c r="Q1495" s="8">
        <v>54537</v>
      </c>
      <c r="R1495" s="8">
        <v>77000</v>
      </c>
      <c r="S1495" s="8">
        <v>22463</v>
      </c>
      <c r="T1495" s="8">
        <v>22463</v>
      </c>
      <c r="U1495" s="8">
        <v>168</v>
      </c>
      <c r="V1495" s="8" t="s">
        <v>63</v>
      </c>
      <c r="W1495" s="8" t="s">
        <v>63</v>
      </c>
      <c r="X1495" s="8" t="s">
        <v>277</v>
      </c>
      <c r="Z1495" s="8" t="s">
        <v>4689</v>
      </c>
      <c r="AA1495" s="8">
        <v>0.04</v>
      </c>
      <c r="AB1495" s="8" t="s">
        <v>552</v>
      </c>
      <c r="AC1495" s="8">
        <v>1.7000000000000001E-2</v>
      </c>
      <c r="AD1495" s="8">
        <v>3080</v>
      </c>
      <c r="AE1495" s="8">
        <v>458.33333333333331</v>
      </c>
      <c r="AF1495" s="8">
        <v>1309</v>
      </c>
      <c r="AG1495" s="8">
        <v>1767.3333333333333</v>
      </c>
      <c r="AH1495" s="8">
        <v>0.03</v>
      </c>
      <c r="AI1495" s="8">
        <v>673.89</v>
      </c>
    </row>
    <row r="1496" spans="1:35" x14ac:dyDescent="0.25">
      <c r="A1496" s="8" t="s">
        <v>2129</v>
      </c>
      <c r="B1496" s="8" t="s">
        <v>24</v>
      </c>
      <c r="C1496" s="8" t="s">
        <v>24</v>
      </c>
      <c r="D1496" s="8" t="s">
        <v>420</v>
      </c>
      <c r="E1496" s="8" t="s">
        <v>405</v>
      </c>
      <c r="F1496" s="8" t="s">
        <v>4004</v>
      </c>
      <c r="G1496" s="8" t="s">
        <v>4366</v>
      </c>
      <c r="H1496" s="116">
        <v>0</v>
      </c>
      <c r="I1496" s="8">
        <v>17243</v>
      </c>
      <c r="J1496" s="8">
        <v>17243</v>
      </c>
      <c r="K1496" s="8" t="s">
        <v>4680</v>
      </c>
      <c r="L1496" s="8">
        <v>26517612</v>
      </c>
      <c r="M1496" s="38">
        <v>45446</v>
      </c>
      <c r="N1496" s="8" t="s">
        <v>210</v>
      </c>
      <c r="O1496" s="8" t="s">
        <v>43</v>
      </c>
      <c r="P1496" s="8" t="s">
        <v>43</v>
      </c>
      <c r="Q1496" s="8">
        <v>0</v>
      </c>
      <c r="R1496" s="8">
        <v>751263</v>
      </c>
      <c r="S1496" s="8">
        <v>751263</v>
      </c>
      <c r="T1496" s="8">
        <v>43132.02</v>
      </c>
      <c r="U1496" s="8">
        <v>168</v>
      </c>
      <c r="V1496" s="8" t="s">
        <v>64</v>
      </c>
      <c r="W1496" s="8" t="s">
        <v>64</v>
      </c>
      <c r="X1496" s="8" t="s">
        <v>276</v>
      </c>
      <c r="Y1496" s="8" t="s">
        <v>115</v>
      </c>
      <c r="Z1496" s="8" t="s">
        <v>4316</v>
      </c>
      <c r="AA1496" s="8">
        <v>0.04</v>
      </c>
      <c r="AB1496" s="8" t="s">
        <v>552</v>
      </c>
      <c r="AC1496" s="8">
        <v>1.7000000000000001E-2</v>
      </c>
      <c r="AD1496" s="8">
        <v>30050.52</v>
      </c>
      <c r="AE1496" s="8">
        <v>4471.8035714285716</v>
      </c>
      <c r="AF1496" s="8">
        <v>12771.471000000001</v>
      </c>
      <c r="AG1496" s="8">
        <v>17243.274571428574</v>
      </c>
      <c r="AH1496" s="8">
        <v>0.03</v>
      </c>
      <c r="AI1496" s="8">
        <v>22537.89</v>
      </c>
    </row>
    <row r="1497" spans="1:35" x14ac:dyDescent="0.25">
      <c r="A1497" s="8" t="s">
        <v>2129</v>
      </c>
      <c r="B1497" s="8" t="s">
        <v>38</v>
      </c>
      <c r="C1497" s="8" t="s">
        <v>38</v>
      </c>
      <c r="D1497" s="8" t="s">
        <v>101</v>
      </c>
      <c r="E1497" s="8" t="s">
        <v>405</v>
      </c>
      <c r="F1497" s="8" t="s">
        <v>3848</v>
      </c>
      <c r="H1497" s="116">
        <v>0</v>
      </c>
      <c r="I1497" s="8">
        <v>4462</v>
      </c>
      <c r="J1497" s="8">
        <v>4462</v>
      </c>
      <c r="K1497" s="8" t="s">
        <v>4681</v>
      </c>
      <c r="L1497" s="8">
        <v>28231138</v>
      </c>
      <c r="M1497" s="38">
        <v>45446</v>
      </c>
      <c r="N1497" s="8" t="s">
        <v>210</v>
      </c>
      <c r="O1497" s="8" t="s">
        <v>43</v>
      </c>
      <c r="P1497" s="8" t="s">
        <v>43</v>
      </c>
      <c r="Q1497" s="8">
        <v>116115.13</v>
      </c>
      <c r="R1497" s="8">
        <v>179500</v>
      </c>
      <c r="S1497" s="8">
        <v>63384.869999999995</v>
      </c>
      <c r="T1497" s="8">
        <v>63385</v>
      </c>
      <c r="U1497" s="8">
        <v>168</v>
      </c>
      <c r="V1497" s="8" t="s">
        <v>63</v>
      </c>
      <c r="W1497" s="8" t="s">
        <v>63</v>
      </c>
      <c r="X1497" s="8" t="s">
        <v>277</v>
      </c>
      <c r="Z1497" s="8" t="s">
        <v>4690</v>
      </c>
      <c r="AA1497" s="8">
        <v>0.04</v>
      </c>
      <c r="AB1497" s="8" t="s">
        <v>552</v>
      </c>
      <c r="AC1497" s="8">
        <v>1.7000000000000001E-2</v>
      </c>
      <c r="AD1497" s="8">
        <v>7180</v>
      </c>
      <c r="AE1497" s="8">
        <v>1068.452380952381</v>
      </c>
      <c r="AF1497" s="8">
        <v>3051.5</v>
      </c>
      <c r="AG1497" s="8">
        <v>4119.9523809523807</v>
      </c>
      <c r="AH1497" s="8">
        <v>0.03</v>
      </c>
      <c r="AI1497" s="8">
        <v>1901.5460999999998</v>
      </c>
    </row>
    <row r="1498" spans="1:35" x14ac:dyDescent="0.25">
      <c r="A1498" s="8" t="s">
        <v>2129</v>
      </c>
      <c r="B1498" s="8" t="s">
        <v>38</v>
      </c>
      <c r="C1498" s="8" t="s">
        <v>38</v>
      </c>
      <c r="D1498" s="8" t="s">
        <v>101</v>
      </c>
      <c r="E1498" s="8" t="s">
        <v>405</v>
      </c>
      <c r="F1498" s="8" t="s">
        <v>3872</v>
      </c>
      <c r="G1498" s="8" t="s">
        <v>4184</v>
      </c>
      <c r="H1498" s="116">
        <v>0</v>
      </c>
      <c r="I1498" s="8">
        <v>1036</v>
      </c>
      <c r="J1498" s="8">
        <v>1036</v>
      </c>
      <c r="K1498" s="8" t="s">
        <v>4682</v>
      </c>
      <c r="L1498" s="8">
        <v>26871507</v>
      </c>
      <c r="M1498" s="38">
        <v>45446</v>
      </c>
      <c r="N1498" s="8" t="s">
        <v>210</v>
      </c>
      <c r="O1498" s="8" t="s">
        <v>43</v>
      </c>
      <c r="P1498" s="8" t="s">
        <v>43</v>
      </c>
      <c r="Q1498" s="8">
        <v>0</v>
      </c>
      <c r="R1498" s="8">
        <v>26000</v>
      </c>
      <c r="S1498" s="8">
        <v>26000</v>
      </c>
      <c r="T1498" s="8">
        <v>26000</v>
      </c>
      <c r="U1498" s="8">
        <v>108</v>
      </c>
      <c r="V1498" s="8" t="s">
        <v>62</v>
      </c>
      <c r="W1498" s="8" t="s">
        <v>62</v>
      </c>
      <c r="X1498" s="8" t="s">
        <v>276</v>
      </c>
      <c r="Z1498" s="8" t="s">
        <v>4691</v>
      </c>
      <c r="AA1498" s="8">
        <v>0.03</v>
      </c>
      <c r="AB1498" s="8" t="s">
        <v>552</v>
      </c>
      <c r="AC1498" s="8">
        <v>2.1999999999999999E-2</v>
      </c>
      <c r="AD1498" s="8">
        <v>780</v>
      </c>
      <c r="AE1498" s="8">
        <v>240.74074074074073</v>
      </c>
      <c r="AF1498" s="8">
        <v>572</v>
      </c>
      <c r="AG1498" s="8">
        <v>812.74074074074076</v>
      </c>
      <c r="AH1498" s="8">
        <v>0.06</v>
      </c>
      <c r="AI1498" s="8">
        <v>1560</v>
      </c>
    </row>
    <row r="1499" spans="1:35" x14ac:dyDescent="0.25">
      <c r="A1499" s="8" t="s">
        <v>2129</v>
      </c>
      <c r="B1499" s="8" t="s">
        <v>241</v>
      </c>
      <c r="C1499" s="8" t="s">
        <v>241</v>
      </c>
      <c r="D1499" s="180" t="s">
        <v>101</v>
      </c>
      <c r="E1499" s="8" t="s">
        <v>405</v>
      </c>
      <c r="F1499" s="8" t="s">
        <v>4525</v>
      </c>
      <c r="G1499" s="8" t="s">
        <v>4543</v>
      </c>
      <c r="I1499" s="8">
        <v>2345</v>
      </c>
      <c r="J1499" s="8">
        <v>2345</v>
      </c>
      <c r="K1499" s="8" t="s">
        <v>4683</v>
      </c>
      <c r="L1499" s="8">
        <v>26524417</v>
      </c>
      <c r="M1499" s="38">
        <v>45446</v>
      </c>
      <c r="N1499" s="8" t="s">
        <v>210</v>
      </c>
      <c r="O1499" s="8" t="s">
        <v>43</v>
      </c>
      <c r="P1499" s="8" t="s">
        <v>43</v>
      </c>
      <c r="Q1499" s="8">
        <v>83689</v>
      </c>
      <c r="R1499" s="8">
        <v>89300</v>
      </c>
      <c r="S1499" s="8">
        <v>5611</v>
      </c>
      <c r="T1499" s="8">
        <v>5611</v>
      </c>
      <c r="U1499" s="8">
        <v>168</v>
      </c>
      <c r="V1499" s="8" t="s">
        <v>63</v>
      </c>
      <c r="W1499" s="8" t="s">
        <v>63</v>
      </c>
      <c r="X1499" s="8" t="s">
        <v>277</v>
      </c>
      <c r="Z1499" s="8" t="s">
        <v>4692</v>
      </c>
      <c r="AA1499" s="8">
        <v>0.04</v>
      </c>
      <c r="AB1499" s="8" t="s">
        <v>552</v>
      </c>
      <c r="AC1499" s="8">
        <v>1.7000000000000001E-2</v>
      </c>
      <c r="AD1499" s="8">
        <v>3572</v>
      </c>
      <c r="AE1499" s="8">
        <v>531.54761904761904</v>
      </c>
      <c r="AF1499" s="8">
        <v>1518.1000000000001</v>
      </c>
      <c r="AG1499" s="8">
        <v>2049.6476190476192</v>
      </c>
      <c r="AH1499" s="8">
        <v>0.03</v>
      </c>
      <c r="AI1499" s="8">
        <v>168.32999999999998</v>
      </c>
    </row>
    <row r="1500" spans="1:35" x14ac:dyDescent="0.25">
      <c r="A1500" s="8" t="s">
        <v>2129</v>
      </c>
      <c r="B1500" s="8" t="s">
        <v>23</v>
      </c>
      <c r="C1500" s="8" t="s">
        <v>23</v>
      </c>
      <c r="D1500" s="180" t="s">
        <v>5937</v>
      </c>
      <c r="E1500" s="8" t="s">
        <v>447</v>
      </c>
      <c r="F1500" s="8" t="s">
        <v>4508</v>
      </c>
      <c r="G1500" s="8" t="s">
        <v>4513</v>
      </c>
      <c r="H1500" s="116">
        <v>0</v>
      </c>
      <c r="I1500" s="8">
        <v>1225</v>
      </c>
      <c r="J1500" s="8">
        <v>1225</v>
      </c>
      <c r="K1500" s="8" t="s">
        <v>4684</v>
      </c>
      <c r="L1500" s="8">
        <v>11040433</v>
      </c>
      <c r="M1500" s="38">
        <v>45446</v>
      </c>
      <c r="N1500" s="8" t="s">
        <v>210</v>
      </c>
      <c r="O1500" s="8" t="s">
        <v>43</v>
      </c>
      <c r="P1500" s="8" t="s">
        <v>43</v>
      </c>
      <c r="Q1500" s="8">
        <v>0</v>
      </c>
      <c r="R1500" s="8">
        <v>22700</v>
      </c>
      <c r="S1500" s="8">
        <v>22700</v>
      </c>
      <c r="T1500" s="8">
        <v>22700</v>
      </c>
      <c r="U1500" s="8">
        <v>84</v>
      </c>
      <c r="V1500" s="8" t="s">
        <v>62</v>
      </c>
      <c r="W1500" s="8" t="s">
        <v>62</v>
      </c>
      <c r="X1500" s="8" t="s">
        <v>276</v>
      </c>
      <c r="Z1500" s="8" t="s">
        <v>4693</v>
      </c>
      <c r="AA1500" s="8">
        <v>0.03</v>
      </c>
      <c r="AB1500" s="8" t="s">
        <v>552</v>
      </c>
      <c r="AC1500" s="8">
        <v>0.03</v>
      </c>
      <c r="AD1500" s="8">
        <v>681</v>
      </c>
      <c r="AE1500" s="8">
        <v>270.23809523809524</v>
      </c>
      <c r="AF1500" s="8">
        <v>681</v>
      </c>
      <c r="AG1500" s="8">
        <v>951.23809523809518</v>
      </c>
      <c r="AH1500" s="8">
        <v>0.06</v>
      </c>
      <c r="AI1500" s="8">
        <v>1362</v>
      </c>
    </row>
    <row r="1501" spans="1:35" x14ac:dyDescent="0.25">
      <c r="A1501" s="8" t="s">
        <v>2129</v>
      </c>
      <c r="B1501" s="8" t="s">
        <v>39</v>
      </c>
      <c r="C1501" s="8" t="s">
        <v>39</v>
      </c>
      <c r="D1501" s="8" t="s">
        <v>167</v>
      </c>
      <c r="E1501" s="8" t="s">
        <v>451</v>
      </c>
      <c r="F1501" s="8" t="s">
        <v>3647</v>
      </c>
      <c r="G1501" s="8" t="s">
        <v>666</v>
      </c>
      <c r="H1501" s="116">
        <v>0</v>
      </c>
      <c r="I1501" s="8">
        <v>5090</v>
      </c>
      <c r="J1501" s="8">
        <v>5090</v>
      </c>
      <c r="K1501" s="8" t="s">
        <v>4685</v>
      </c>
      <c r="L1501" s="8">
        <v>30890473</v>
      </c>
      <c r="M1501" s="38">
        <v>45446</v>
      </c>
      <c r="N1501" s="8" t="s">
        <v>210</v>
      </c>
      <c r="O1501" s="8" t="s">
        <v>43</v>
      </c>
      <c r="P1501" s="8" t="s">
        <v>43</v>
      </c>
      <c r="Q1501" s="8">
        <v>0</v>
      </c>
      <c r="R1501" s="8">
        <v>213053</v>
      </c>
      <c r="S1501" s="8">
        <v>213053</v>
      </c>
      <c r="T1501" s="8">
        <v>37602</v>
      </c>
      <c r="U1501" s="8">
        <v>168</v>
      </c>
      <c r="V1501" s="8" t="s">
        <v>64</v>
      </c>
      <c r="W1501" s="8" t="s">
        <v>64</v>
      </c>
      <c r="X1501" s="8" t="s">
        <v>276</v>
      </c>
      <c r="Y1501" s="8" t="s">
        <v>672</v>
      </c>
      <c r="Z1501" s="8" t="s">
        <v>4202</v>
      </c>
      <c r="AA1501" s="8">
        <v>0.04</v>
      </c>
      <c r="AB1501" s="8" t="s">
        <v>552</v>
      </c>
      <c r="AC1501" s="8">
        <v>1.7000000000000001E-2</v>
      </c>
      <c r="AD1501" s="8">
        <v>8522.1200000000008</v>
      </c>
      <c r="AE1501" s="8">
        <v>1268.172619047619</v>
      </c>
      <c r="AF1501" s="8">
        <v>3621.9010000000003</v>
      </c>
      <c r="AG1501" s="8">
        <v>4890.0736190476191</v>
      </c>
      <c r="AH1501" s="8">
        <v>0.03</v>
      </c>
      <c r="AI1501" s="8">
        <v>6391.59</v>
      </c>
    </row>
    <row r="1502" spans="1:35" x14ac:dyDescent="0.25">
      <c r="A1502" s="8" t="s">
        <v>2129</v>
      </c>
      <c r="B1502" s="8" t="s">
        <v>29</v>
      </c>
      <c r="C1502" s="8" t="s">
        <v>29</v>
      </c>
      <c r="D1502" s="8" t="s">
        <v>168</v>
      </c>
      <c r="E1502" s="8" t="s">
        <v>405</v>
      </c>
      <c r="F1502" s="8" t="s">
        <v>4414</v>
      </c>
      <c r="G1502" s="8" t="s">
        <v>4694</v>
      </c>
      <c r="H1502" s="116">
        <v>3258</v>
      </c>
      <c r="I1502" s="8">
        <v>4602</v>
      </c>
      <c r="J1502" s="8">
        <v>1344</v>
      </c>
      <c r="K1502" s="8" t="s">
        <v>4686</v>
      </c>
      <c r="L1502" s="8">
        <v>22654872</v>
      </c>
      <c r="M1502" s="38">
        <v>45446</v>
      </c>
      <c r="N1502" s="8" t="s">
        <v>210</v>
      </c>
      <c r="O1502" s="8" t="s">
        <v>43</v>
      </c>
      <c r="P1502" s="8" t="s">
        <v>43</v>
      </c>
      <c r="Q1502" s="8">
        <v>126140.3</v>
      </c>
      <c r="R1502" s="8">
        <v>185500</v>
      </c>
      <c r="S1502" s="8">
        <v>59359.7</v>
      </c>
      <c r="T1502" s="8">
        <v>7511</v>
      </c>
      <c r="U1502" s="8">
        <v>168</v>
      </c>
      <c r="V1502" s="8" t="s">
        <v>64</v>
      </c>
      <c r="W1502" s="8" t="s">
        <v>64</v>
      </c>
      <c r="X1502" s="8" t="s">
        <v>276</v>
      </c>
      <c r="Z1502" s="8" t="s">
        <v>4419</v>
      </c>
      <c r="AA1502" s="8">
        <v>0.04</v>
      </c>
      <c r="AB1502" s="8" t="s">
        <v>552</v>
      </c>
      <c r="AC1502" s="8">
        <v>1.7000000000000001E-2</v>
      </c>
      <c r="AD1502" s="8">
        <v>7420</v>
      </c>
      <c r="AE1502" s="8">
        <v>1104.1666666666667</v>
      </c>
      <c r="AF1502" s="8">
        <v>3153.5</v>
      </c>
      <c r="AG1502" s="8">
        <v>4257.666666666667</v>
      </c>
      <c r="AH1502" s="8">
        <v>0.03</v>
      </c>
      <c r="AI1502" s="8">
        <v>1780.7909999999999</v>
      </c>
    </row>
    <row r="1503" spans="1:35" x14ac:dyDescent="0.25">
      <c r="A1503" s="8" t="s">
        <v>2129</v>
      </c>
      <c r="B1503" s="8" t="s">
        <v>37</v>
      </c>
      <c r="C1503" s="8" t="s">
        <v>37</v>
      </c>
      <c r="D1503" s="8" t="s">
        <v>99</v>
      </c>
      <c r="E1503" s="8" t="s">
        <v>438</v>
      </c>
      <c r="F1503" s="8" t="s">
        <v>677</v>
      </c>
      <c r="G1503" s="8" t="s">
        <v>654</v>
      </c>
      <c r="H1503" s="116">
        <v>0</v>
      </c>
      <c r="I1503" s="8">
        <v>1000</v>
      </c>
      <c r="J1503" s="8">
        <v>1000</v>
      </c>
      <c r="K1503" s="8" t="s">
        <v>2371</v>
      </c>
      <c r="L1503" s="8">
        <v>24399348</v>
      </c>
      <c r="M1503" s="38">
        <v>45447</v>
      </c>
      <c r="N1503" s="8" t="s">
        <v>210</v>
      </c>
      <c r="O1503" s="8" t="s">
        <v>43</v>
      </c>
      <c r="P1503" s="8" t="s">
        <v>43</v>
      </c>
      <c r="Q1503" s="8">
        <v>0</v>
      </c>
      <c r="R1503" s="8">
        <v>23700</v>
      </c>
      <c r="S1503" s="8">
        <v>23700</v>
      </c>
      <c r="T1503" s="8">
        <v>23700</v>
      </c>
      <c r="U1503" s="8">
        <v>120</v>
      </c>
      <c r="V1503" s="8" t="s">
        <v>62</v>
      </c>
      <c r="W1503" s="8" t="s">
        <v>62</v>
      </c>
      <c r="X1503" s="8" t="s">
        <v>276</v>
      </c>
      <c r="Z1503" s="8" t="s">
        <v>4704</v>
      </c>
      <c r="AA1503" s="8">
        <v>0.03</v>
      </c>
      <c r="AB1503" s="8" t="s">
        <v>552</v>
      </c>
      <c r="AC1503" s="8">
        <v>2.2499999999999999E-2</v>
      </c>
      <c r="AD1503" s="8">
        <v>711</v>
      </c>
      <c r="AE1503" s="8">
        <v>197.5</v>
      </c>
      <c r="AF1503" s="8">
        <v>533.25</v>
      </c>
      <c r="AG1503" s="8">
        <v>730.75</v>
      </c>
      <c r="AH1503" s="8">
        <v>0.06</v>
      </c>
      <c r="AI1503" s="8">
        <v>1422</v>
      </c>
    </row>
    <row r="1504" spans="1:35" x14ac:dyDescent="0.25">
      <c r="A1504" s="8" t="s">
        <v>2129</v>
      </c>
      <c r="B1504" s="8" t="s">
        <v>39</v>
      </c>
      <c r="C1504" s="8" t="s">
        <v>39</v>
      </c>
      <c r="D1504" s="8" t="s">
        <v>167</v>
      </c>
      <c r="E1504" s="8" t="s">
        <v>405</v>
      </c>
      <c r="F1504" s="8" t="s">
        <v>4695</v>
      </c>
      <c r="G1504" s="8" t="s">
        <v>4706</v>
      </c>
      <c r="H1504" s="116">
        <v>0</v>
      </c>
      <c r="I1504" s="8">
        <v>2000</v>
      </c>
      <c r="J1504" s="8">
        <v>2000</v>
      </c>
      <c r="K1504" s="8" t="s">
        <v>4696</v>
      </c>
      <c r="L1504" s="8">
        <v>26258307</v>
      </c>
      <c r="M1504" s="38">
        <v>45447</v>
      </c>
      <c r="N1504" s="8" t="s">
        <v>210</v>
      </c>
      <c r="O1504" s="8" t="s">
        <v>148</v>
      </c>
      <c r="P1504" s="8" t="s">
        <v>258</v>
      </c>
      <c r="Q1504" s="8">
        <v>0</v>
      </c>
      <c r="R1504" s="8">
        <v>55400</v>
      </c>
      <c r="S1504" s="8">
        <v>55400</v>
      </c>
      <c r="T1504" s="8">
        <v>55400</v>
      </c>
      <c r="U1504" s="8">
        <v>120</v>
      </c>
      <c r="V1504" s="8" t="s">
        <v>62</v>
      </c>
      <c r="W1504" s="8" t="s">
        <v>62</v>
      </c>
      <c r="X1504" s="8" t="s">
        <v>276</v>
      </c>
      <c r="Z1504" s="8" t="s">
        <v>4705</v>
      </c>
      <c r="AA1504" s="8">
        <v>0.03</v>
      </c>
      <c r="AB1504" s="8" t="s">
        <v>552</v>
      </c>
      <c r="AC1504" s="8">
        <v>2.2499999999999999E-2</v>
      </c>
      <c r="AD1504" s="8">
        <v>1662</v>
      </c>
      <c r="AE1504" s="8">
        <v>461.66666666666669</v>
      </c>
      <c r="AF1504" s="8">
        <v>1246.5</v>
      </c>
      <c r="AG1504" s="8">
        <v>1708.1666666666667</v>
      </c>
      <c r="AH1504" s="8">
        <v>0.06</v>
      </c>
      <c r="AI1504" s="8">
        <v>3324</v>
      </c>
    </row>
    <row r="1505" spans="1:35" x14ac:dyDescent="0.25">
      <c r="A1505" s="8" t="s">
        <v>2129</v>
      </c>
      <c r="B1505" s="8" t="s">
        <v>23</v>
      </c>
      <c r="C1505" s="8" t="s">
        <v>23</v>
      </c>
      <c r="D1505" s="180" t="s">
        <v>5937</v>
      </c>
      <c r="E1505" s="8" t="s">
        <v>211</v>
      </c>
      <c r="F1505" s="8" t="s">
        <v>856</v>
      </c>
      <c r="G1505" s="8" t="s">
        <v>806</v>
      </c>
      <c r="H1505" s="116">
        <v>0</v>
      </c>
      <c r="I1505" s="8">
        <v>1030</v>
      </c>
      <c r="J1505" s="8">
        <v>1030</v>
      </c>
      <c r="K1505" s="8" t="s">
        <v>4697</v>
      </c>
      <c r="L1505" s="8">
        <v>20011101</v>
      </c>
      <c r="M1505" s="38">
        <v>45447</v>
      </c>
      <c r="N1505" s="8" t="s">
        <v>210</v>
      </c>
      <c r="O1505" s="8" t="s">
        <v>43</v>
      </c>
      <c r="P1505" s="8" t="s">
        <v>43</v>
      </c>
      <c r="Q1505" s="8">
        <v>0</v>
      </c>
      <c r="R1505" s="8">
        <v>22900</v>
      </c>
      <c r="S1505" s="8">
        <v>22900</v>
      </c>
      <c r="T1505" s="8">
        <v>22900</v>
      </c>
      <c r="U1505" s="8">
        <v>108</v>
      </c>
      <c r="V1505" s="8" t="s">
        <v>62</v>
      </c>
      <c r="W1505" s="8" t="s">
        <v>62</v>
      </c>
      <c r="X1505" s="8" t="s">
        <v>276</v>
      </c>
      <c r="Z1505" s="8" t="s">
        <v>4707</v>
      </c>
      <c r="AA1505" s="8">
        <v>0.03</v>
      </c>
      <c r="AB1505" s="8" t="s">
        <v>552</v>
      </c>
      <c r="AC1505" s="8">
        <v>2.4E-2</v>
      </c>
      <c r="AD1505" s="8">
        <v>687</v>
      </c>
      <c r="AE1505" s="8">
        <v>212.03703703703704</v>
      </c>
      <c r="AF1505" s="8">
        <v>549.6</v>
      </c>
      <c r="AG1505" s="8">
        <v>761.63703703703709</v>
      </c>
      <c r="AH1505" s="8">
        <v>0.06</v>
      </c>
      <c r="AI1505" s="8">
        <v>1374</v>
      </c>
    </row>
    <row r="1506" spans="1:35" x14ac:dyDescent="0.25">
      <c r="A1506" s="8" t="s">
        <v>2129</v>
      </c>
      <c r="B1506" s="8" t="s">
        <v>49</v>
      </c>
      <c r="C1506" s="8" t="s">
        <v>49</v>
      </c>
      <c r="D1506" s="8" t="s">
        <v>133</v>
      </c>
      <c r="E1506" s="8" t="s">
        <v>929</v>
      </c>
      <c r="F1506" s="8" t="s">
        <v>4698</v>
      </c>
      <c r="G1506" s="8" t="s">
        <v>4709</v>
      </c>
      <c r="H1506" s="116">
        <v>0</v>
      </c>
      <c r="I1506" s="8">
        <v>1493</v>
      </c>
      <c r="J1506" s="8">
        <v>1493</v>
      </c>
      <c r="K1506" s="8" t="s">
        <v>4699</v>
      </c>
      <c r="L1506" s="8">
        <v>28742773</v>
      </c>
      <c r="M1506" s="38">
        <v>45447</v>
      </c>
      <c r="N1506" s="8" t="s">
        <v>210</v>
      </c>
      <c r="O1506" s="8" t="s">
        <v>43</v>
      </c>
      <c r="P1506" s="8" t="s">
        <v>43</v>
      </c>
      <c r="Q1506" s="8">
        <v>0</v>
      </c>
      <c r="R1506" s="8">
        <v>41100</v>
      </c>
      <c r="S1506" s="8">
        <v>41100</v>
      </c>
      <c r="T1506" s="8">
        <v>41100</v>
      </c>
      <c r="U1506" s="8">
        <v>132</v>
      </c>
      <c r="V1506" s="8" t="s">
        <v>62</v>
      </c>
      <c r="W1506" s="8" t="s">
        <v>62</v>
      </c>
      <c r="X1506" s="8" t="s">
        <v>276</v>
      </c>
      <c r="Z1506" s="8" t="s">
        <v>4708</v>
      </c>
      <c r="AA1506" s="8">
        <v>0.03</v>
      </c>
      <c r="AB1506" s="8" t="s">
        <v>552</v>
      </c>
      <c r="AC1506" s="8">
        <v>2.1999999999999999E-2</v>
      </c>
      <c r="AD1506" s="8">
        <v>1233</v>
      </c>
      <c r="AE1506" s="8">
        <v>311.36363636363637</v>
      </c>
      <c r="AF1506" s="8">
        <v>904.19999999999993</v>
      </c>
      <c r="AG1506" s="8">
        <v>1215.5636363636363</v>
      </c>
      <c r="AH1506" s="8">
        <v>0.06</v>
      </c>
      <c r="AI1506" s="8">
        <v>2466</v>
      </c>
    </row>
    <row r="1507" spans="1:35" x14ac:dyDescent="0.25">
      <c r="A1507" s="8" t="s">
        <v>2129</v>
      </c>
      <c r="B1507" s="8" t="s">
        <v>49</v>
      </c>
      <c r="C1507" s="8" t="s">
        <v>49</v>
      </c>
      <c r="D1507" s="8" t="s">
        <v>133</v>
      </c>
      <c r="E1507" s="8" t="s">
        <v>458</v>
      </c>
      <c r="F1507" s="8" t="s">
        <v>766</v>
      </c>
      <c r="G1507" s="8" t="s">
        <v>2140</v>
      </c>
      <c r="H1507" s="116">
        <v>1950</v>
      </c>
      <c r="I1507" s="8">
        <v>3004</v>
      </c>
      <c r="J1507" s="8">
        <v>1054</v>
      </c>
      <c r="K1507" s="8" t="s">
        <v>2289</v>
      </c>
      <c r="L1507" s="8">
        <v>26877683</v>
      </c>
      <c r="M1507" s="38">
        <v>45447</v>
      </c>
      <c r="N1507" s="8" t="s">
        <v>210</v>
      </c>
      <c r="O1507" s="8" t="s">
        <v>43</v>
      </c>
      <c r="P1507" s="8" t="s">
        <v>43</v>
      </c>
      <c r="Q1507" s="8">
        <v>62550</v>
      </c>
      <c r="R1507" s="8">
        <v>100000</v>
      </c>
      <c r="S1507" s="8">
        <v>37450</v>
      </c>
      <c r="T1507" s="8">
        <v>37450</v>
      </c>
      <c r="U1507" s="8">
        <v>144</v>
      </c>
      <c r="V1507" s="8" t="s">
        <v>63</v>
      </c>
      <c r="W1507" s="8" t="s">
        <v>63</v>
      </c>
      <c r="X1507" s="8" t="s">
        <v>277</v>
      </c>
      <c r="Z1507" s="8" t="s">
        <v>4710</v>
      </c>
      <c r="AA1507" s="8">
        <v>0.03</v>
      </c>
      <c r="AB1507" s="8" t="s">
        <v>552</v>
      </c>
      <c r="AC1507" s="8">
        <v>0.02</v>
      </c>
      <c r="AD1507" s="8">
        <v>3000</v>
      </c>
      <c r="AE1507" s="8">
        <v>694.44444444444446</v>
      </c>
      <c r="AF1507" s="8">
        <v>2000</v>
      </c>
      <c r="AG1507" s="8">
        <v>2694.4444444444443</v>
      </c>
      <c r="AH1507" s="8">
        <v>0.06</v>
      </c>
      <c r="AI1507" s="8">
        <v>2247</v>
      </c>
    </row>
    <row r="1508" spans="1:35" x14ac:dyDescent="0.25">
      <c r="A1508" s="8" t="s">
        <v>2129</v>
      </c>
      <c r="B1508" s="8" t="s">
        <v>39</v>
      </c>
      <c r="C1508" s="8" t="s">
        <v>39</v>
      </c>
      <c r="D1508" s="8" t="s">
        <v>167</v>
      </c>
      <c r="E1508" s="8" t="s">
        <v>405</v>
      </c>
      <c r="F1508" s="8" t="s">
        <v>4311</v>
      </c>
      <c r="G1508" s="8" t="s">
        <v>4711</v>
      </c>
      <c r="H1508" s="116">
        <v>0</v>
      </c>
      <c r="I1508" s="8">
        <v>14002</v>
      </c>
      <c r="J1508" s="8">
        <v>14002</v>
      </c>
      <c r="K1508" s="8" t="s">
        <v>4304</v>
      </c>
      <c r="L1508" s="8">
        <v>24564262</v>
      </c>
      <c r="M1508" s="38">
        <v>45447</v>
      </c>
      <c r="N1508" s="8" t="s">
        <v>210</v>
      </c>
      <c r="O1508" s="8" t="s">
        <v>148</v>
      </c>
      <c r="P1508" s="8" t="s">
        <v>258</v>
      </c>
      <c r="Q1508" s="8">
        <v>0</v>
      </c>
      <c r="R1508" s="8">
        <v>601342</v>
      </c>
      <c r="S1508" s="8">
        <v>601342</v>
      </c>
      <c r="T1508" s="8">
        <v>58707</v>
      </c>
      <c r="U1508" s="8">
        <v>168</v>
      </c>
      <c r="V1508" s="8" t="s">
        <v>64</v>
      </c>
      <c r="W1508" s="8" t="s">
        <v>64</v>
      </c>
      <c r="X1508" s="8" t="s">
        <v>276</v>
      </c>
      <c r="Y1508" s="8" t="s">
        <v>665</v>
      </c>
      <c r="Z1508" s="8" t="s">
        <v>4312</v>
      </c>
      <c r="AA1508" s="8">
        <v>0.04</v>
      </c>
      <c r="AB1508" s="8" t="s">
        <v>552</v>
      </c>
      <c r="AC1508" s="8">
        <v>1.7000000000000001E-2</v>
      </c>
      <c r="AD1508" s="8">
        <v>24053.68</v>
      </c>
      <c r="AE1508" s="8">
        <v>3579.4166666666665</v>
      </c>
      <c r="AF1508" s="8">
        <v>10222.814</v>
      </c>
      <c r="AG1508" s="8">
        <v>13802.230666666666</v>
      </c>
      <c r="AH1508" s="8">
        <v>0.03</v>
      </c>
      <c r="AI1508" s="8">
        <v>18040.259999999998</v>
      </c>
    </row>
    <row r="1509" spans="1:35" x14ac:dyDescent="0.25">
      <c r="A1509" s="8" t="s">
        <v>2129</v>
      </c>
      <c r="B1509" s="8" t="s">
        <v>38</v>
      </c>
      <c r="C1509" s="8" t="s">
        <v>38</v>
      </c>
      <c r="D1509" s="8" t="s">
        <v>101</v>
      </c>
      <c r="E1509" s="8" t="s">
        <v>883</v>
      </c>
      <c r="F1509" s="8" t="s">
        <v>634</v>
      </c>
      <c r="G1509" s="8" t="s">
        <v>630</v>
      </c>
      <c r="H1509" s="116">
        <v>0</v>
      </c>
      <c r="I1509" s="8">
        <v>3004</v>
      </c>
      <c r="J1509" s="8">
        <v>3004</v>
      </c>
      <c r="K1509" s="8" t="s">
        <v>4700</v>
      </c>
      <c r="L1509" s="8">
        <v>35078054</v>
      </c>
      <c r="M1509" s="38">
        <v>45447</v>
      </c>
      <c r="N1509" s="8" t="s">
        <v>210</v>
      </c>
      <c r="O1509" s="8" t="s">
        <v>43</v>
      </c>
      <c r="P1509" s="8" t="s">
        <v>43</v>
      </c>
      <c r="Q1509" s="8">
        <v>113142</v>
      </c>
      <c r="R1509" s="8">
        <v>117300</v>
      </c>
      <c r="S1509" s="8">
        <v>4158</v>
      </c>
      <c r="T1509" s="8">
        <v>4158</v>
      </c>
      <c r="U1509" s="8">
        <v>168</v>
      </c>
      <c r="V1509" s="8" t="s">
        <v>63</v>
      </c>
      <c r="W1509" s="8" t="s">
        <v>63</v>
      </c>
      <c r="X1509" s="8" t="s">
        <v>277</v>
      </c>
      <c r="Z1509" s="8" t="s">
        <v>4712</v>
      </c>
      <c r="AA1509" s="8">
        <v>0.04</v>
      </c>
      <c r="AB1509" s="8" t="s">
        <v>552</v>
      </c>
      <c r="AC1509" s="8">
        <v>1.7000000000000001E-2</v>
      </c>
      <c r="AD1509" s="8">
        <v>4692</v>
      </c>
      <c r="AE1509" s="8">
        <v>698.21428571428567</v>
      </c>
      <c r="AF1509" s="8">
        <v>1994.1000000000001</v>
      </c>
      <c r="AG1509" s="8">
        <v>2692.3142857142857</v>
      </c>
      <c r="AH1509" s="8">
        <v>0.03</v>
      </c>
      <c r="AI1509" s="8">
        <v>124.74</v>
      </c>
    </row>
    <row r="1510" spans="1:35" x14ac:dyDescent="0.25">
      <c r="A1510" s="8" t="s">
        <v>2129</v>
      </c>
      <c r="B1510" s="8" t="s">
        <v>23</v>
      </c>
      <c r="C1510" s="8" t="s">
        <v>23</v>
      </c>
      <c r="D1510" s="180" t="s">
        <v>5937</v>
      </c>
      <c r="E1510" s="8" t="s">
        <v>447</v>
      </c>
      <c r="F1510" s="8" t="s">
        <v>2395</v>
      </c>
      <c r="G1510" s="8" t="s">
        <v>2770</v>
      </c>
      <c r="H1510" s="116">
        <v>0</v>
      </c>
      <c r="I1510" s="8">
        <v>7086</v>
      </c>
      <c r="J1510" s="8">
        <v>7086</v>
      </c>
      <c r="K1510" s="8" t="s">
        <v>4701</v>
      </c>
      <c r="L1510" s="8">
        <v>23404594</v>
      </c>
      <c r="M1510" s="38">
        <v>45447</v>
      </c>
      <c r="N1510" s="8" t="s">
        <v>210</v>
      </c>
      <c r="O1510" s="8" t="s">
        <v>43</v>
      </c>
      <c r="P1510" s="8" t="s">
        <v>43</v>
      </c>
      <c r="Q1510" s="8">
        <v>0</v>
      </c>
      <c r="R1510" s="8">
        <v>291400</v>
      </c>
      <c r="S1510" s="8">
        <v>291400</v>
      </c>
      <c r="T1510" s="8">
        <v>41400</v>
      </c>
      <c r="U1510" s="8">
        <v>168</v>
      </c>
      <c r="V1510" s="8" t="s">
        <v>64</v>
      </c>
      <c r="W1510" s="8" t="s">
        <v>64</v>
      </c>
      <c r="X1510" s="8" t="s">
        <v>276</v>
      </c>
      <c r="Y1510" s="8" t="s">
        <v>115</v>
      </c>
      <c r="Z1510" s="8" t="s">
        <v>4495</v>
      </c>
      <c r="AA1510" s="8">
        <v>0.04</v>
      </c>
      <c r="AB1510" s="8" t="s">
        <v>552</v>
      </c>
      <c r="AC1510" s="8">
        <v>1.7000000000000001E-2</v>
      </c>
      <c r="AD1510" s="8">
        <v>11656</v>
      </c>
      <c r="AE1510" s="8">
        <v>1734.5238095238096</v>
      </c>
      <c r="AF1510" s="8">
        <v>4953.8</v>
      </c>
      <c r="AG1510" s="8">
        <v>6688.3238095238103</v>
      </c>
      <c r="AH1510" s="8">
        <v>0.03</v>
      </c>
      <c r="AI1510" s="8">
        <v>8742</v>
      </c>
    </row>
    <row r="1511" spans="1:35" x14ac:dyDescent="0.25">
      <c r="A1511" s="8" t="s">
        <v>2129</v>
      </c>
      <c r="B1511" s="8" t="s">
        <v>184</v>
      </c>
      <c r="C1511" s="8" t="s">
        <v>184</v>
      </c>
      <c r="D1511" s="180" t="s">
        <v>101</v>
      </c>
      <c r="E1511" s="8" t="s">
        <v>405</v>
      </c>
      <c r="F1511" s="8" t="s">
        <v>496</v>
      </c>
      <c r="G1511" s="8" t="s">
        <v>700</v>
      </c>
      <c r="H1511" s="116">
        <v>0</v>
      </c>
      <c r="I1511" s="8">
        <v>2494</v>
      </c>
      <c r="J1511" s="8">
        <v>2494</v>
      </c>
      <c r="K1511" s="8" t="s">
        <v>4175</v>
      </c>
      <c r="L1511" s="8">
        <v>23561764</v>
      </c>
      <c r="M1511" s="38">
        <v>45447</v>
      </c>
      <c r="N1511" s="8" t="s">
        <v>210</v>
      </c>
      <c r="O1511" s="8" t="s">
        <v>43</v>
      </c>
      <c r="P1511" s="8" t="s">
        <v>43</v>
      </c>
      <c r="Q1511" s="8">
        <v>0</v>
      </c>
      <c r="R1511" s="8">
        <v>95600</v>
      </c>
      <c r="S1511" s="8">
        <v>95600</v>
      </c>
      <c r="T1511" s="8">
        <v>2494</v>
      </c>
      <c r="U1511" s="8">
        <v>168</v>
      </c>
      <c r="V1511" s="8" t="s">
        <v>63</v>
      </c>
      <c r="W1511" s="8" t="s">
        <v>63</v>
      </c>
      <c r="X1511" s="8" t="s">
        <v>277</v>
      </c>
      <c r="Z1511" s="8" t="s">
        <v>4713</v>
      </c>
      <c r="AA1511" s="8">
        <v>0.04</v>
      </c>
      <c r="AB1511" s="8" t="s">
        <v>552</v>
      </c>
      <c r="AC1511" s="8">
        <v>1.7000000000000001E-2</v>
      </c>
      <c r="AD1511" s="8">
        <v>3824</v>
      </c>
      <c r="AE1511" s="8">
        <v>569.04761904761904</v>
      </c>
      <c r="AF1511" s="8">
        <v>1625.2</v>
      </c>
      <c r="AG1511" s="8">
        <v>2194.2476190476191</v>
      </c>
      <c r="AH1511" s="8">
        <v>0.03</v>
      </c>
      <c r="AI1511" s="8">
        <v>2868</v>
      </c>
    </row>
    <row r="1512" spans="1:35" x14ac:dyDescent="0.25">
      <c r="A1512" s="8" t="s">
        <v>2129</v>
      </c>
      <c r="B1512" s="8" t="s">
        <v>29</v>
      </c>
      <c r="C1512" s="8" t="s">
        <v>29</v>
      </c>
      <c r="D1512" s="8" t="s">
        <v>168</v>
      </c>
      <c r="E1512" s="8" t="s">
        <v>455</v>
      </c>
      <c r="F1512" s="8" t="s">
        <v>3461</v>
      </c>
      <c r="G1512" s="8" t="s">
        <v>4714</v>
      </c>
      <c r="H1512" s="116">
        <v>0</v>
      </c>
      <c r="I1512" s="8">
        <v>6700</v>
      </c>
      <c r="J1512" s="8">
        <v>6700</v>
      </c>
      <c r="K1512" s="8" t="s">
        <v>4702</v>
      </c>
      <c r="L1512" s="8">
        <v>24584731</v>
      </c>
      <c r="M1512" s="38">
        <v>45447</v>
      </c>
      <c r="N1512" s="8" t="s">
        <v>210</v>
      </c>
      <c r="O1512" s="8" t="s">
        <v>43</v>
      </c>
      <c r="P1512" s="8" t="s">
        <v>43</v>
      </c>
      <c r="Q1512" s="8">
        <v>0</v>
      </c>
      <c r="R1512" s="8">
        <v>274900</v>
      </c>
      <c r="S1512" s="8">
        <v>274900</v>
      </c>
      <c r="T1512" s="8">
        <v>23193</v>
      </c>
      <c r="U1512" s="8">
        <v>168</v>
      </c>
      <c r="V1512" s="8" t="s">
        <v>64</v>
      </c>
      <c r="W1512" s="8" t="s">
        <v>64</v>
      </c>
      <c r="X1512" s="8" t="s">
        <v>276</v>
      </c>
      <c r="Y1512" s="8" t="s">
        <v>115</v>
      </c>
      <c r="Z1512" s="8" t="s">
        <v>4418</v>
      </c>
      <c r="AA1512" s="8">
        <v>0.04</v>
      </c>
      <c r="AB1512" s="8" t="s">
        <v>552</v>
      </c>
      <c r="AC1512" s="8">
        <v>1.7000000000000001E-2</v>
      </c>
      <c r="AD1512" s="8">
        <v>10996</v>
      </c>
      <c r="AE1512" s="8">
        <v>1636.3095238095239</v>
      </c>
      <c r="AF1512" s="8">
        <v>4673.3</v>
      </c>
      <c r="AG1512" s="8">
        <v>6309.609523809524</v>
      </c>
      <c r="AH1512" s="8">
        <v>0.03</v>
      </c>
      <c r="AI1512" s="8">
        <v>8247</v>
      </c>
    </row>
    <row r="1513" spans="1:35" x14ac:dyDescent="0.25">
      <c r="A1513" s="8" t="s">
        <v>2129</v>
      </c>
      <c r="B1513" s="8" t="s">
        <v>37</v>
      </c>
      <c r="C1513" s="8" t="s">
        <v>37</v>
      </c>
      <c r="D1513" s="8" t="s">
        <v>99</v>
      </c>
      <c r="E1513" s="8" t="s">
        <v>459</v>
      </c>
      <c r="F1513" s="8" t="s">
        <v>760</v>
      </c>
      <c r="G1513" s="8" t="s">
        <v>2841</v>
      </c>
      <c r="I1513" s="8">
        <v>5207</v>
      </c>
      <c r="J1513" s="8">
        <v>5207</v>
      </c>
      <c r="K1513" s="8" t="s">
        <v>4703</v>
      </c>
      <c r="L1513" s="8">
        <v>25521990</v>
      </c>
      <c r="M1513" s="38">
        <v>45447</v>
      </c>
      <c r="N1513" s="8" t="s">
        <v>210</v>
      </c>
      <c r="O1513" s="8" t="s">
        <v>148</v>
      </c>
      <c r="P1513" s="8" t="s">
        <v>4474</v>
      </c>
      <c r="Q1513" s="8">
        <v>0</v>
      </c>
      <c r="R1513" s="8">
        <v>180000</v>
      </c>
      <c r="S1513" s="8">
        <v>180000</v>
      </c>
      <c r="T1513" s="8">
        <v>123655</v>
      </c>
      <c r="U1513" s="8">
        <v>144</v>
      </c>
      <c r="V1513" s="8" t="s">
        <v>63</v>
      </c>
      <c r="W1513" s="8" t="s">
        <v>63</v>
      </c>
      <c r="X1513" s="8" t="s">
        <v>277</v>
      </c>
      <c r="Z1513" s="8" t="s">
        <v>4715</v>
      </c>
      <c r="AA1513" s="8">
        <v>0.03</v>
      </c>
      <c r="AB1513" s="8" t="s">
        <v>552</v>
      </c>
      <c r="AC1513" s="8">
        <v>0.02</v>
      </c>
      <c r="AD1513" s="8">
        <v>5400</v>
      </c>
      <c r="AE1513" s="8">
        <v>1250</v>
      </c>
      <c r="AF1513" s="8">
        <v>3600</v>
      </c>
      <c r="AG1513" s="8">
        <v>4850</v>
      </c>
      <c r="AH1513" s="8">
        <v>0.06</v>
      </c>
      <c r="AI1513" s="8">
        <v>10800</v>
      </c>
    </row>
    <row r="1514" spans="1:35" x14ac:dyDescent="0.25">
      <c r="A1514" s="8" t="s">
        <v>2129</v>
      </c>
      <c r="B1514" s="8" t="s">
        <v>27</v>
      </c>
      <c r="C1514" s="8" t="s">
        <v>27</v>
      </c>
      <c r="D1514" s="180" t="s">
        <v>5938</v>
      </c>
      <c r="E1514" s="8" t="s">
        <v>209</v>
      </c>
      <c r="F1514" s="8" t="s">
        <v>803</v>
      </c>
      <c r="G1514" s="8" t="s">
        <v>786</v>
      </c>
      <c r="H1514" s="116">
        <v>0</v>
      </c>
      <c r="I1514" s="8">
        <v>60399</v>
      </c>
      <c r="J1514" s="8">
        <v>60399</v>
      </c>
      <c r="K1514" s="8" t="s">
        <v>4716</v>
      </c>
      <c r="L1514" s="8">
        <v>8773717</v>
      </c>
      <c r="M1514" s="38">
        <v>45447</v>
      </c>
      <c r="N1514" s="8" t="s">
        <v>210</v>
      </c>
      <c r="O1514" s="8" t="s">
        <v>43</v>
      </c>
      <c r="P1514" s="8" t="s">
        <v>43</v>
      </c>
      <c r="Q1514" s="8">
        <v>0</v>
      </c>
      <c r="R1514" s="8">
        <v>1165115</v>
      </c>
      <c r="S1514" s="8">
        <v>1165115</v>
      </c>
      <c r="T1514" s="8">
        <v>346506</v>
      </c>
      <c r="U1514" s="8">
        <v>60</v>
      </c>
      <c r="V1514" s="8" t="s">
        <v>64</v>
      </c>
      <c r="W1514" s="8" t="s">
        <v>64</v>
      </c>
      <c r="X1514" s="8" t="s">
        <v>276</v>
      </c>
      <c r="Y1514" s="8" t="s">
        <v>115</v>
      </c>
      <c r="Z1514" s="8" t="s">
        <v>3938</v>
      </c>
      <c r="AA1514" s="8">
        <v>0.03</v>
      </c>
      <c r="AB1514" s="8" t="s">
        <v>552</v>
      </c>
      <c r="AC1514" s="8">
        <v>3.5000000000000003E-2</v>
      </c>
      <c r="AD1514" s="8">
        <v>34953.449999999997</v>
      </c>
      <c r="AE1514" s="8">
        <v>19418.583333333332</v>
      </c>
      <c r="AF1514" s="8">
        <v>40779.025000000001</v>
      </c>
      <c r="AG1514" s="8">
        <v>60197.608333333337</v>
      </c>
      <c r="AH1514" s="8">
        <v>0.06</v>
      </c>
      <c r="AI1514" s="8">
        <v>69906.899999999994</v>
      </c>
    </row>
    <row r="1515" spans="1:35" x14ac:dyDescent="0.25">
      <c r="A1515" s="8" t="s">
        <v>2129</v>
      </c>
      <c r="B1515" s="8" t="s">
        <v>24</v>
      </c>
      <c r="C1515" s="8" t="s">
        <v>24</v>
      </c>
      <c r="D1515" s="8" t="s">
        <v>420</v>
      </c>
      <c r="E1515" s="8" t="s">
        <v>200</v>
      </c>
      <c r="F1515" s="8" t="s">
        <v>3048</v>
      </c>
      <c r="G1515" s="8" t="s">
        <v>3141</v>
      </c>
      <c r="H1515" s="116">
        <v>0</v>
      </c>
      <c r="I1515" s="8">
        <v>635</v>
      </c>
      <c r="J1515" s="8">
        <v>635</v>
      </c>
      <c r="K1515" s="8" t="s">
        <v>4717</v>
      </c>
      <c r="L1515" s="8">
        <v>22586325</v>
      </c>
      <c r="M1515" s="38">
        <v>45447</v>
      </c>
      <c r="N1515" s="8" t="s">
        <v>210</v>
      </c>
      <c r="O1515" s="8" t="s">
        <v>173</v>
      </c>
      <c r="P1515" s="8" t="s">
        <v>328</v>
      </c>
      <c r="Q1515" s="8">
        <v>0</v>
      </c>
      <c r="R1515" s="8">
        <v>10000</v>
      </c>
      <c r="S1515" s="8">
        <v>10000</v>
      </c>
      <c r="T1515" s="8">
        <v>10000</v>
      </c>
      <c r="U1515" s="8">
        <v>96</v>
      </c>
      <c r="V1515" s="8" t="s">
        <v>62</v>
      </c>
      <c r="W1515" s="8" t="s">
        <v>62</v>
      </c>
      <c r="X1515" s="8" t="s">
        <v>276</v>
      </c>
      <c r="Z1515" s="8" t="s">
        <v>4718</v>
      </c>
      <c r="AA1515" s="8">
        <v>0.03</v>
      </c>
      <c r="AB1515" s="8" t="s">
        <v>552</v>
      </c>
      <c r="AC1515" s="8">
        <v>2.7E-2</v>
      </c>
      <c r="AD1515" s="8">
        <v>300</v>
      </c>
      <c r="AE1515" s="8">
        <v>104.16666666666667</v>
      </c>
      <c r="AF1515" s="8">
        <v>270</v>
      </c>
      <c r="AG1515" s="8">
        <v>374.16666666666669</v>
      </c>
      <c r="AH1515" s="8">
        <v>0.06</v>
      </c>
      <c r="AI1515" s="8">
        <v>600</v>
      </c>
    </row>
    <row r="1516" spans="1:35" x14ac:dyDescent="0.25">
      <c r="A1516" s="8" t="s">
        <v>2129</v>
      </c>
      <c r="B1516" s="8" t="s">
        <v>37</v>
      </c>
      <c r="C1516" s="8" t="s">
        <v>37</v>
      </c>
      <c r="D1516" s="8" t="s">
        <v>99</v>
      </c>
      <c r="E1516" s="8" t="s">
        <v>459</v>
      </c>
      <c r="F1516" s="8" t="s">
        <v>437</v>
      </c>
      <c r="G1516" s="8" t="s">
        <v>649</v>
      </c>
      <c r="H1516" s="116">
        <v>0</v>
      </c>
      <c r="I1516" s="8">
        <v>1275</v>
      </c>
      <c r="J1516" s="8">
        <v>1275</v>
      </c>
      <c r="K1516" s="8" t="s">
        <v>4719</v>
      </c>
      <c r="L1516" s="8">
        <v>12728499</v>
      </c>
      <c r="M1516" s="38">
        <v>45448</v>
      </c>
      <c r="N1516" s="8" t="s">
        <v>210</v>
      </c>
      <c r="O1516" s="8" t="s">
        <v>43</v>
      </c>
      <c r="P1516" s="8" t="s">
        <v>43</v>
      </c>
      <c r="Q1516" s="8">
        <v>0</v>
      </c>
      <c r="R1516" s="8">
        <v>30100</v>
      </c>
      <c r="S1516" s="8">
        <v>30100</v>
      </c>
      <c r="T1516" s="8">
        <v>30100</v>
      </c>
      <c r="U1516" s="8">
        <v>108</v>
      </c>
      <c r="V1516" s="8" t="s">
        <v>62</v>
      </c>
      <c r="W1516" s="8" t="s">
        <v>62</v>
      </c>
      <c r="X1516" s="8" t="s">
        <v>276</v>
      </c>
      <c r="Z1516" s="8" t="s">
        <v>4723</v>
      </c>
      <c r="AA1516" s="8">
        <v>0.03</v>
      </c>
      <c r="AB1516" s="8" t="s">
        <v>552</v>
      </c>
      <c r="AC1516" s="8">
        <v>2.4E-2</v>
      </c>
      <c r="AD1516" s="8">
        <v>903</v>
      </c>
      <c r="AE1516" s="8">
        <v>278.7037037037037</v>
      </c>
      <c r="AF1516" s="8">
        <v>722.4</v>
      </c>
      <c r="AG1516" s="8">
        <v>1001.1037037037037</v>
      </c>
      <c r="AH1516" s="8">
        <v>0.06</v>
      </c>
      <c r="AI1516" s="8">
        <v>1806</v>
      </c>
    </row>
    <row r="1517" spans="1:35" x14ac:dyDescent="0.25">
      <c r="A1517" s="8" t="s">
        <v>2129</v>
      </c>
      <c r="B1517" s="8" t="s">
        <v>38</v>
      </c>
      <c r="C1517" s="8" t="s">
        <v>38</v>
      </c>
      <c r="D1517" s="8" t="s">
        <v>101</v>
      </c>
      <c r="E1517" s="8" t="s">
        <v>405</v>
      </c>
      <c r="F1517" s="8" t="s">
        <v>3826</v>
      </c>
      <c r="G1517" s="8" t="s">
        <v>3829</v>
      </c>
      <c r="H1517" s="116">
        <v>0</v>
      </c>
      <c r="I1517" s="8">
        <v>2719</v>
      </c>
      <c r="J1517" s="8">
        <v>2719</v>
      </c>
      <c r="K1517" s="8" t="s">
        <v>4720</v>
      </c>
      <c r="L1517" s="8">
        <v>27507730</v>
      </c>
      <c r="M1517" s="38">
        <v>45448</v>
      </c>
      <c r="N1517" s="8" t="s">
        <v>210</v>
      </c>
      <c r="O1517" s="8" t="s">
        <v>43</v>
      </c>
      <c r="P1517" s="8" t="s">
        <v>43</v>
      </c>
      <c r="Q1517" s="8">
        <v>0</v>
      </c>
      <c r="R1517" s="8">
        <v>118444</v>
      </c>
      <c r="S1517" s="8">
        <v>118444</v>
      </c>
      <c r="T1517" s="8">
        <v>6812</v>
      </c>
      <c r="U1517" s="8">
        <v>168</v>
      </c>
      <c r="V1517" s="8" t="s">
        <v>64</v>
      </c>
      <c r="W1517" s="8" t="s">
        <v>64</v>
      </c>
      <c r="X1517" s="8" t="s">
        <v>276</v>
      </c>
      <c r="Y1517" s="8" t="s">
        <v>4400</v>
      </c>
      <c r="Z1517" s="8" t="s">
        <v>4724</v>
      </c>
      <c r="AA1517" s="8">
        <v>0.04</v>
      </c>
      <c r="AB1517" s="8" t="s">
        <v>552</v>
      </c>
      <c r="AC1517" s="8">
        <v>1.7000000000000001E-2</v>
      </c>
      <c r="AD1517" s="8">
        <v>4737.76</v>
      </c>
      <c r="AE1517" s="8">
        <v>705.02380952380952</v>
      </c>
      <c r="AF1517" s="8">
        <v>2013.5480000000002</v>
      </c>
      <c r="AG1517" s="8">
        <v>2718.5718095238099</v>
      </c>
      <c r="AH1517" s="8">
        <v>0.03</v>
      </c>
      <c r="AI1517" s="8">
        <v>3553.3199999999997</v>
      </c>
    </row>
    <row r="1518" spans="1:35" x14ac:dyDescent="0.25">
      <c r="A1518" s="8" t="s">
        <v>2129</v>
      </c>
      <c r="B1518" s="8" t="s">
        <v>47</v>
      </c>
      <c r="C1518" s="8" t="s">
        <v>47</v>
      </c>
      <c r="D1518" s="8" t="s">
        <v>99</v>
      </c>
      <c r="E1518" s="8" t="s">
        <v>405</v>
      </c>
      <c r="F1518" s="8" t="s">
        <v>737</v>
      </c>
      <c r="G1518" s="8" t="s">
        <v>738</v>
      </c>
      <c r="H1518" s="116">
        <v>0</v>
      </c>
      <c r="I1518" s="8">
        <v>15837</v>
      </c>
      <c r="J1518" s="8">
        <v>15837</v>
      </c>
      <c r="K1518" s="8" t="s">
        <v>4721</v>
      </c>
      <c r="L1518" s="8">
        <v>13798558</v>
      </c>
      <c r="M1518" s="38">
        <v>45448</v>
      </c>
      <c r="N1518" s="8" t="s">
        <v>210</v>
      </c>
      <c r="O1518" s="8" t="s">
        <v>43</v>
      </c>
      <c r="P1518" s="8" t="s">
        <v>43</v>
      </c>
      <c r="Q1518" s="8">
        <v>512920</v>
      </c>
      <c r="R1518" s="8">
        <v>561700</v>
      </c>
      <c r="S1518" s="8">
        <v>48780</v>
      </c>
      <c r="T1518" s="8">
        <v>48779</v>
      </c>
      <c r="U1518" s="8">
        <v>140</v>
      </c>
      <c r="V1518" s="8" t="s">
        <v>63</v>
      </c>
      <c r="W1518" s="8" t="s">
        <v>63</v>
      </c>
      <c r="X1518" s="8" t="s">
        <v>277</v>
      </c>
      <c r="Z1518" s="8" t="s">
        <v>4725</v>
      </c>
      <c r="AA1518" s="8">
        <v>0.03</v>
      </c>
      <c r="AB1518" s="8" t="s">
        <v>552</v>
      </c>
      <c r="AC1518" s="8">
        <v>0.02</v>
      </c>
      <c r="AD1518" s="8">
        <v>16851</v>
      </c>
      <c r="AE1518" s="8">
        <v>4012.1428571428573</v>
      </c>
      <c r="AF1518" s="8">
        <v>11234</v>
      </c>
      <c r="AG1518" s="8">
        <v>15246.142857142857</v>
      </c>
      <c r="AH1518" s="8">
        <v>0.06</v>
      </c>
      <c r="AI1518" s="8">
        <v>2926.7999999999997</v>
      </c>
    </row>
    <row r="1519" spans="1:35" x14ac:dyDescent="0.25">
      <c r="A1519" s="8" t="s">
        <v>2129</v>
      </c>
      <c r="B1519" s="8" t="s">
        <v>38</v>
      </c>
      <c r="C1519" s="8" t="s">
        <v>38</v>
      </c>
      <c r="D1519" s="8" t="s">
        <v>101</v>
      </c>
      <c r="E1519" s="8" t="s">
        <v>405</v>
      </c>
      <c r="F1519" s="8" t="s">
        <v>4561</v>
      </c>
      <c r="G1519" s="8" t="s">
        <v>4578</v>
      </c>
      <c r="H1519" s="116">
        <v>0</v>
      </c>
      <c r="I1519" s="8">
        <v>1600</v>
      </c>
      <c r="J1519" s="8">
        <v>1600</v>
      </c>
      <c r="K1519" s="8" t="s">
        <v>4722</v>
      </c>
      <c r="L1519" s="8">
        <v>24443166</v>
      </c>
      <c r="M1519" s="38">
        <v>45448</v>
      </c>
      <c r="N1519" s="8" t="s">
        <v>210</v>
      </c>
      <c r="O1519" s="8" t="s">
        <v>173</v>
      </c>
      <c r="P1519" s="8" t="s">
        <v>328</v>
      </c>
      <c r="Q1519" s="8">
        <v>0</v>
      </c>
      <c r="R1519" s="8">
        <v>44600</v>
      </c>
      <c r="S1519" s="8">
        <v>44600</v>
      </c>
      <c r="T1519" s="8">
        <v>44600</v>
      </c>
      <c r="U1519" s="8">
        <v>132</v>
      </c>
      <c r="V1519" s="8" t="s">
        <v>62</v>
      </c>
      <c r="W1519" s="8" t="s">
        <v>62</v>
      </c>
      <c r="X1519" s="8" t="s">
        <v>276</v>
      </c>
      <c r="Z1519" s="8" t="s">
        <v>4726</v>
      </c>
      <c r="AA1519" s="8">
        <v>0.03</v>
      </c>
      <c r="AB1519" s="8" t="s">
        <v>552</v>
      </c>
      <c r="AC1519" s="8">
        <v>2.1999999999999999E-2</v>
      </c>
      <c r="AD1519" s="8">
        <v>1338</v>
      </c>
      <c r="AE1519" s="8">
        <v>337.87878787878788</v>
      </c>
      <c r="AF1519" s="8">
        <v>981.19999999999993</v>
      </c>
      <c r="AG1519" s="8">
        <v>1319.0787878787878</v>
      </c>
      <c r="AH1519" s="8">
        <v>0.06</v>
      </c>
      <c r="AI1519" s="8">
        <v>2676</v>
      </c>
    </row>
    <row r="1520" spans="1:35" x14ac:dyDescent="0.25">
      <c r="A1520" s="8" t="s">
        <v>2129</v>
      </c>
      <c r="B1520" s="8" t="s">
        <v>39</v>
      </c>
      <c r="C1520" s="8" t="s">
        <v>39</v>
      </c>
      <c r="D1520" s="8" t="s">
        <v>167</v>
      </c>
      <c r="E1520" s="8" t="s">
        <v>451</v>
      </c>
      <c r="F1520" s="8" t="s">
        <v>3580</v>
      </c>
      <c r="G1520" s="8" t="s">
        <v>681</v>
      </c>
      <c r="H1520" s="116">
        <v>856</v>
      </c>
      <c r="I1520" s="8">
        <v>537</v>
      </c>
      <c r="J1520" s="8">
        <v>-319</v>
      </c>
      <c r="K1520" s="8" t="s">
        <v>4727</v>
      </c>
      <c r="L1520" s="8">
        <v>27229471</v>
      </c>
      <c r="M1520" s="38">
        <v>45448</v>
      </c>
      <c r="N1520" s="8" t="s">
        <v>210</v>
      </c>
      <c r="O1520" s="8" t="s">
        <v>43</v>
      </c>
      <c r="P1520" s="8" t="s">
        <v>43</v>
      </c>
      <c r="Q1520" s="8">
        <v>9927</v>
      </c>
      <c r="R1520" s="8">
        <v>17700</v>
      </c>
      <c r="S1520" s="8">
        <v>7773</v>
      </c>
      <c r="T1520" s="8">
        <v>7772</v>
      </c>
      <c r="U1520" s="8">
        <v>108</v>
      </c>
      <c r="V1520" s="8" t="s">
        <v>63</v>
      </c>
      <c r="W1520" s="8" t="s">
        <v>63</v>
      </c>
      <c r="X1520" s="8" t="s">
        <v>277</v>
      </c>
      <c r="Z1520" s="8" t="s">
        <v>4728</v>
      </c>
      <c r="AA1520" s="8">
        <v>0.03</v>
      </c>
      <c r="AB1520" s="8" t="s">
        <v>552</v>
      </c>
      <c r="AC1520" s="8">
        <v>2.4E-2</v>
      </c>
      <c r="AD1520" s="8">
        <v>531</v>
      </c>
      <c r="AE1520" s="8">
        <v>163.88888888888889</v>
      </c>
      <c r="AF1520" s="8">
        <v>424.8</v>
      </c>
      <c r="AG1520" s="8">
        <v>588.68888888888887</v>
      </c>
      <c r="AH1520" s="8">
        <v>0.06</v>
      </c>
      <c r="AI1520" s="8">
        <v>466.38</v>
      </c>
    </row>
    <row r="1521" spans="1:35" x14ac:dyDescent="0.25">
      <c r="A1521" s="8" t="s">
        <v>2129</v>
      </c>
      <c r="B1521" s="8" t="s">
        <v>241</v>
      </c>
      <c r="C1521" s="8" t="s">
        <v>241</v>
      </c>
      <c r="D1521" s="180" t="s">
        <v>101</v>
      </c>
      <c r="E1521" s="8" t="s">
        <v>489</v>
      </c>
      <c r="F1521" s="8" t="s">
        <v>836</v>
      </c>
      <c r="G1521" s="8" t="s">
        <v>605</v>
      </c>
      <c r="H1521" s="116">
        <v>4142</v>
      </c>
      <c r="I1521" s="8">
        <v>4378</v>
      </c>
      <c r="J1521" s="8">
        <v>236</v>
      </c>
      <c r="K1521" s="8" t="s">
        <v>4729</v>
      </c>
      <c r="L1521" s="8">
        <v>33121937</v>
      </c>
      <c r="M1521" s="38">
        <v>45448</v>
      </c>
      <c r="N1521" s="8" t="s">
        <v>210</v>
      </c>
      <c r="O1521" s="8" t="s">
        <v>173</v>
      </c>
      <c r="P1521" s="8" t="s">
        <v>347</v>
      </c>
      <c r="Q1521" s="8">
        <v>131917</v>
      </c>
      <c r="R1521" s="8">
        <v>175900</v>
      </c>
      <c r="S1521" s="8">
        <v>43983</v>
      </c>
      <c r="T1521" s="8">
        <v>43983</v>
      </c>
      <c r="U1521" s="8">
        <v>168</v>
      </c>
      <c r="V1521" s="8" t="s">
        <v>63</v>
      </c>
      <c r="W1521" s="8" t="s">
        <v>63</v>
      </c>
      <c r="X1521" s="8" t="s">
        <v>277</v>
      </c>
      <c r="Z1521" s="8" t="s">
        <v>4730</v>
      </c>
      <c r="AA1521" s="8">
        <v>0.04</v>
      </c>
      <c r="AB1521" s="8" t="s">
        <v>552</v>
      </c>
      <c r="AC1521" s="8">
        <v>1.7000000000000001E-2</v>
      </c>
      <c r="AD1521" s="8">
        <v>7036</v>
      </c>
      <c r="AE1521" s="8">
        <v>1047.0238095238096</v>
      </c>
      <c r="AF1521" s="8">
        <v>2990.3</v>
      </c>
      <c r="AG1521" s="8">
        <v>4037.3238095238098</v>
      </c>
      <c r="AH1521" s="8">
        <v>0.03</v>
      </c>
      <c r="AI1521" s="8">
        <v>1319.49</v>
      </c>
    </row>
    <row r="1522" spans="1:35" x14ac:dyDescent="0.25">
      <c r="A1522" s="8" t="s">
        <v>2129</v>
      </c>
      <c r="B1522" s="8" t="s">
        <v>23</v>
      </c>
      <c r="C1522" s="8" t="s">
        <v>23</v>
      </c>
      <c r="D1522" s="180" t="s">
        <v>5937</v>
      </c>
      <c r="E1522" s="8" t="s">
        <v>447</v>
      </c>
      <c r="F1522" s="8" t="s">
        <v>4731</v>
      </c>
      <c r="G1522" s="8" t="s">
        <v>4735</v>
      </c>
      <c r="H1522" s="116">
        <v>0</v>
      </c>
      <c r="I1522" s="8">
        <v>16419</v>
      </c>
      <c r="J1522" s="8">
        <v>16419</v>
      </c>
      <c r="K1522" s="8" t="s">
        <v>4732</v>
      </c>
      <c r="L1522" s="8">
        <v>22019422</v>
      </c>
      <c r="M1522" s="38">
        <v>45448</v>
      </c>
      <c r="N1522" s="8" t="s">
        <v>210</v>
      </c>
      <c r="O1522" s="8" t="s">
        <v>43</v>
      </c>
      <c r="P1522" s="8" t="s">
        <v>43</v>
      </c>
      <c r="Q1522" s="8">
        <v>0</v>
      </c>
      <c r="R1522" s="8">
        <v>587200</v>
      </c>
      <c r="S1522" s="8">
        <v>587200</v>
      </c>
      <c r="T1522" s="8">
        <v>167822</v>
      </c>
      <c r="U1522" s="8">
        <v>144</v>
      </c>
      <c r="V1522" s="8" t="s">
        <v>64</v>
      </c>
      <c r="W1522" s="8" t="s">
        <v>64</v>
      </c>
      <c r="X1522" s="8" t="s">
        <v>276</v>
      </c>
      <c r="Y1522" s="8" t="s">
        <v>4425</v>
      </c>
      <c r="Z1522" s="8" t="s">
        <v>4734</v>
      </c>
      <c r="AA1522" s="8">
        <v>0.03</v>
      </c>
      <c r="AB1522" s="8" t="s">
        <v>552</v>
      </c>
      <c r="AC1522" s="8">
        <v>0.02</v>
      </c>
      <c r="AD1522" s="8">
        <v>17616</v>
      </c>
      <c r="AE1522" s="8">
        <v>4077.7777777777778</v>
      </c>
      <c r="AF1522" s="8">
        <v>11744</v>
      </c>
      <c r="AG1522" s="8">
        <v>15821.777777777777</v>
      </c>
      <c r="AH1522" s="8">
        <v>0.06</v>
      </c>
      <c r="AI1522" s="8">
        <v>35232</v>
      </c>
    </row>
    <row r="1523" spans="1:35" x14ac:dyDescent="0.25">
      <c r="A1523" s="8" t="s">
        <v>2129</v>
      </c>
      <c r="B1523" s="8" t="s">
        <v>20</v>
      </c>
      <c r="C1523" s="8" t="s">
        <v>20</v>
      </c>
      <c r="D1523" s="8" t="s">
        <v>420</v>
      </c>
      <c r="E1523" s="8" t="s">
        <v>206</v>
      </c>
      <c r="F1523" s="8" t="s">
        <v>2075</v>
      </c>
      <c r="G1523" s="8" t="s">
        <v>2122</v>
      </c>
      <c r="H1523" s="116">
        <v>0</v>
      </c>
      <c r="I1523" s="8">
        <v>10000</v>
      </c>
      <c r="J1523" s="8">
        <v>10000</v>
      </c>
      <c r="K1523" s="8" t="s">
        <v>4733</v>
      </c>
      <c r="L1523" s="8">
        <v>29165565</v>
      </c>
      <c r="M1523" s="38">
        <v>45448</v>
      </c>
      <c r="N1523" s="8" t="s">
        <v>210</v>
      </c>
      <c r="O1523" s="8" t="s">
        <v>148</v>
      </c>
      <c r="P1523" s="8" t="s">
        <v>332</v>
      </c>
      <c r="Q1523" s="8">
        <v>0</v>
      </c>
      <c r="R1523" s="8">
        <v>415600</v>
      </c>
      <c r="S1523" s="8">
        <v>415600</v>
      </c>
      <c r="T1523" s="8">
        <v>415600</v>
      </c>
      <c r="U1523" s="8">
        <v>168</v>
      </c>
      <c r="V1523" s="8" t="s">
        <v>62</v>
      </c>
      <c r="W1523" s="8" t="s">
        <v>62</v>
      </c>
      <c r="X1523" s="8" t="s">
        <v>276</v>
      </c>
      <c r="Z1523" s="8" t="s">
        <v>4736</v>
      </c>
      <c r="AA1523" s="8">
        <v>0.04</v>
      </c>
      <c r="AB1523" s="8" t="s">
        <v>552</v>
      </c>
      <c r="AC1523" s="8">
        <v>1.7000000000000001E-2</v>
      </c>
      <c r="AD1523" s="8">
        <v>16624</v>
      </c>
      <c r="AE1523" s="8">
        <v>2473.8095238095239</v>
      </c>
      <c r="AF1523" s="8">
        <v>7065.2000000000007</v>
      </c>
      <c r="AG1523" s="8">
        <v>9539.0095238095237</v>
      </c>
      <c r="AH1523" s="8">
        <v>0.03</v>
      </c>
      <c r="AI1523" s="8">
        <v>12468</v>
      </c>
    </row>
    <row r="1524" spans="1:35" x14ac:dyDescent="0.25">
      <c r="A1524" s="8" t="s">
        <v>2129</v>
      </c>
      <c r="B1524" s="8" t="s">
        <v>29</v>
      </c>
      <c r="C1524" s="8" t="s">
        <v>29</v>
      </c>
      <c r="D1524" s="8" t="s">
        <v>168</v>
      </c>
      <c r="E1524" s="8" t="s">
        <v>455</v>
      </c>
      <c r="F1524" s="8" t="s">
        <v>587</v>
      </c>
      <c r="G1524" s="8" t="s">
        <v>593</v>
      </c>
      <c r="H1524" s="116">
        <v>0</v>
      </c>
      <c r="I1524" s="8">
        <v>14675</v>
      </c>
      <c r="J1524" s="8">
        <v>14675</v>
      </c>
      <c r="K1524" s="8" t="s">
        <v>4737</v>
      </c>
      <c r="L1524" s="8">
        <v>2416</v>
      </c>
      <c r="M1524" s="38">
        <v>45448</v>
      </c>
      <c r="N1524" s="8" t="s">
        <v>210</v>
      </c>
      <c r="O1524" s="8" t="s">
        <v>148</v>
      </c>
      <c r="P1524" s="8" t="s">
        <v>264</v>
      </c>
      <c r="Q1524" s="8">
        <v>0</v>
      </c>
      <c r="R1524" s="8">
        <v>200000</v>
      </c>
      <c r="S1524" s="8">
        <v>200000</v>
      </c>
      <c r="T1524" s="8">
        <v>200000</v>
      </c>
      <c r="U1524" s="8">
        <v>40</v>
      </c>
      <c r="V1524" s="8" t="s">
        <v>62</v>
      </c>
      <c r="W1524" s="8" t="s">
        <v>62</v>
      </c>
      <c r="X1524" s="8" t="s">
        <v>276</v>
      </c>
      <c r="Z1524" s="8" t="s">
        <v>4738</v>
      </c>
      <c r="AA1524" s="8">
        <v>0.03</v>
      </c>
      <c r="AB1524" s="8" t="s">
        <v>552</v>
      </c>
      <c r="AC1524" s="8">
        <v>4.4999999999999998E-2</v>
      </c>
      <c r="AD1524" s="8">
        <v>6000</v>
      </c>
      <c r="AE1524" s="8">
        <v>5000</v>
      </c>
      <c r="AF1524" s="8">
        <v>9000</v>
      </c>
      <c r="AG1524" s="8">
        <v>14000</v>
      </c>
      <c r="AH1524" s="8">
        <v>0.06</v>
      </c>
      <c r="AI1524" s="8">
        <v>12000</v>
      </c>
    </row>
    <row r="1525" spans="1:35" x14ac:dyDescent="0.25">
      <c r="A1525" s="8" t="s">
        <v>2129</v>
      </c>
      <c r="B1525" s="8" t="s">
        <v>29</v>
      </c>
      <c r="C1525" s="8" t="s">
        <v>29</v>
      </c>
      <c r="D1525" s="8" t="s">
        <v>168</v>
      </c>
      <c r="E1525" s="8" t="s">
        <v>405</v>
      </c>
      <c r="F1525" s="8" t="s">
        <v>3291</v>
      </c>
      <c r="G1525" s="8" t="s">
        <v>2354</v>
      </c>
      <c r="H1525" s="116">
        <v>0</v>
      </c>
      <c r="I1525" s="8">
        <v>5225</v>
      </c>
      <c r="J1525" s="8">
        <v>5225</v>
      </c>
      <c r="K1525" s="8" t="s">
        <v>4739</v>
      </c>
      <c r="L1525" s="8">
        <v>23466967</v>
      </c>
      <c r="M1525" s="38">
        <v>45448</v>
      </c>
      <c r="N1525" s="8" t="s">
        <v>210</v>
      </c>
      <c r="O1525" s="8" t="s">
        <v>173</v>
      </c>
      <c r="P1525" s="8" t="s">
        <v>328</v>
      </c>
      <c r="Q1525" s="8">
        <v>0</v>
      </c>
      <c r="R1525" s="8">
        <v>180600</v>
      </c>
      <c r="S1525" s="8">
        <v>180600</v>
      </c>
      <c r="T1525" s="8">
        <v>180600</v>
      </c>
      <c r="U1525" s="8">
        <v>144</v>
      </c>
      <c r="V1525" s="8" t="s">
        <v>62</v>
      </c>
      <c r="W1525" s="8" t="s">
        <v>62</v>
      </c>
      <c r="X1525" s="8" t="s">
        <v>276</v>
      </c>
      <c r="Z1525" s="8" t="s">
        <v>4740</v>
      </c>
      <c r="AA1525" s="8">
        <v>0.03</v>
      </c>
      <c r="AB1525" s="8" t="s">
        <v>552</v>
      </c>
      <c r="AC1525" s="8">
        <v>0.02</v>
      </c>
      <c r="AD1525" s="8">
        <v>5418</v>
      </c>
      <c r="AE1525" s="8">
        <v>1254.1666666666667</v>
      </c>
      <c r="AF1525" s="8">
        <v>3612</v>
      </c>
      <c r="AG1525" s="8">
        <v>4866.166666666667</v>
      </c>
      <c r="AH1525" s="8">
        <v>0.06</v>
      </c>
      <c r="AI1525" s="8">
        <v>10836</v>
      </c>
    </row>
    <row r="1526" spans="1:35" x14ac:dyDescent="0.25">
      <c r="A1526" s="8" t="s">
        <v>2129</v>
      </c>
      <c r="B1526" s="8" t="s">
        <v>20</v>
      </c>
      <c r="C1526" s="8" t="s">
        <v>20</v>
      </c>
      <c r="D1526" s="8" t="s">
        <v>420</v>
      </c>
      <c r="E1526" s="8" t="s">
        <v>405</v>
      </c>
      <c r="F1526" s="8" t="s">
        <v>4741</v>
      </c>
      <c r="G1526" s="8" t="s">
        <v>4766</v>
      </c>
      <c r="H1526" s="116">
        <v>0</v>
      </c>
      <c r="I1526" s="8">
        <v>634</v>
      </c>
      <c r="J1526" s="8">
        <v>634</v>
      </c>
      <c r="K1526" s="8" t="s">
        <v>4742</v>
      </c>
      <c r="L1526" s="8">
        <v>20787797</v>
      </c>
      <c r="M1526" s="38">
        <v>45448</v>
      </c>
      <c r="N1526" s="8" t="s">
        <v>210</v>
      </c>
      <c r="O1526" s="8" t="s">
        <v>148</v>
      </c>
      <c r="P1526" s="8" t="s">
        <v>332</v>
      </c>
      <c r="Q1526" s="8">
        <v>0</v>
      </c>
      <c r="R1526" s="8">
        <v>10000</v>
      </c>
      <c r="S1526" s="8">
        <v>10000</v>
      </c>
      <c r="T1526" s="8">
        <v>10000</v>
      </c>
      <c r="U1526" s="8">
        <v>96</v>
      </c>
      <c r="V1526" s="8" t="s">
        <v>62</v>
      </c>
      <c r="W1526" s="8" t="s">
        <v>62</v>
      </c>
      <c r="X1526" s="8" t="s">
        <v>276</v>
      </c>
      <c r="Z1526" s="8" t="s">
        <v>4765</v>
      </c>
      <c r="AA1526" s="8">
        <v>0.03</v>
      </c>
      <c r="AB1526" s="8" t="s">
        <v>552</v>
      </c>
      <c r="AC1526" s="8">
        <v>2.7E-2</v>
      </c>
      <c r="AD1526" s="8">
        <v>300</v>
      </c>
      <c r="AE1526" s="8">
        <v>104.16666666666667</v>
      </c>
      <c r="AF1526" s="8">
        <v>270</v>
      </c>
      <c r="AG1526" s="8">
        <v>374.16666666666669</v>
      </c>
      <c r="AH1526" s="8">
        <v>0.06</v>
      </c>
      <c r="AI1526" s="8">
        <v>600</v>
      </c>
    </row>
    <row r="1527" spans="1:35" x14ac:dyDescent="0.25">
      <c r="A1527" s="8" t="s">
        <v>2129</v>
      </c>
      <c r="B1527" s="8" t="s">
        <v>49</v>
      </c>
      <c r="C1527" s="8" t="s">
        <v>49</v>
      </c>
      <c r="D1527" s="8" t="s">
        <v>133</v>
      </c>
      <c r="E1527" s="8" t="s">
        <v>549</v>
      </c>
      <c r="F1527" s="8" t="s">
        <v>2884</v>
      </c>
      <c r="G1527" s="8" t="s">
        <v>4476</v>
      </c>
      <c r="H1527" s="116">
        <v>0</v>
      </c>
      <c r="I1527" s="8">
        <v>2966</v>
      </c>
      <c r="J1527" s="8">
        <v>2966</v>
      </c>
      <c r="K1527" s="8" t="s">
        <v>4743</v>
      </c>
      <c r="L1527" s="8">
        <v>34108503</v>
      </c>
      <c r="M1527" s="38">
        <v>45448</v>
      </c>
      <c r="N1527" s="8" t="s">
        <v>210</v>
      </c>
      <c r="O1527" s="8" t="s">
        <v>148</v>
      </c>
      <c r="P1527" s="8" t="s">
        <v>334</v>
      </c>
      <c r="Q1527" s="8">
        <v>0</v>
      </c>
      <c r="R1527" s="8">
        <v>120512</v>
      </c>
      <c r="S1527" s="8">
        <v>120512</v>
      </c>
      <c r="T1527" s="8">
        <v>36855</v>
      </c>
      <c r="U1527" s="8">
        <v>168</v>
      </c>
      <c r="V1527" s="8" t="s">
        <v>64</v>
      </c>
      <c r="W1527" s="8" t="s">
        <v>64</v>
      </c>
      <c r="X1527" s="8" t="s">
        <v>276</v>
      </c>
      <c r="Y1527" s="8" t="s">
        <v>115</v>
      </c>
      <c r="Z1527" s="8" t="s">
        <v>4123</v>
      </c>
      <c r="AA1527" s="8">
        <v>0.04</v>
      </c>
      <c r="AB1527" s="8" t="s">
        <v>552</v>
      </c>
      <c r="AC1527" s="8">
        <v>1.7000000000000001E-2</v>
      </c>
      <c r="AD1527" s="8">
        <v>4820.4800000000005</v>
      </c>
      <c r="AE1527" s="8">
        <v>717.33333333333337</v>
      </c>
      <c r="AF1527" s="8">
        <v>2048.7040000000002</v>
      </c>
      <c r="AG1527" s="8">
        <v>2766.0373333333337</v>
      </c>
      <c r="AH1527" s="8">
        <v>0.03</v>
      </c>
      <c r="AI1527" s="8">
        <v>3615.3599999999997</v>
      </c>
    </row>
    <row r="1528" spans="1:35" x14ac:dyDescent="0.25">
      <c r="A1528" s="8" t="s">
        <v>2129</v>
      </c>
      <c r="B1528" s="8" t="s">
        <v>49</v>
      </c>
      <c r="C1528" s="8" t="s">
        <v>49</v>
      </c>
      <c r="D1528" s="8" t="s">
        <v>133</v>
      </c>
      <c r="E1528" s="8" t="s">
        <v>458</v>
      </c>
      <c r="F1528" s="8" t="s">
        <v>1418</v>
      </c>
      <c r="G1528" s="8" t="s">
        <v>1395</v>
      </c>
      <c r="H1528" s="116">
        <v>0</v>
      </c>
      <c r="I1528" s="8">
        <v>17915</v>
      </c>
      <c r="J1528" s="8">
        <v>17915</v>
      </c>
      <c r="K1528" s="8" t="s">
        <v>4489</v>
      </c>
      <c r="L1528" s="8">
        <v>29259389</v>
      </c>
      <c r="M1528" s="38">
        <v>45449</v>
      </c>
      <c r="N1528" s="8" t="s">
        <v>210</v>
      </c>
      <c r="O1528" s="8" t="s">
        <v>174</v>
      </c>
      <c r="P1528" s="8" t="s">
        <v>174</v>
      </c>
      <c r="Q1528" s="8">
        <v>0</v>
      </c>
      <c r="R1528" s="8">
        <v>753000</v>
      </c>
      <c r="S1528" s="8">
        <v>753000</v>
      </c>
      <c r="T1528" s="8">
        <v>81879</v>
      </c>
      <c r="U1528" s="8">
        <v>168</v>
      </c>
      <c r="V1528" s="8" t="s">
        <v>64</v>
      </c>
      <c r="W1528" s="8" t="s">
        <v>64</v>
      </c>
      <c r="X1528" s="8" t="s">
        <v>276</v>
      </c>
      <c r="Y1528" s="8" t="s">
        <v>115</v>
      </c>
      <c r="Z1528" s="8" t="s">
        <v>4494</v>
      </c>
      <c r="AA1528" s="8">
        <v>0.04</v>
      </c>
      <c r="AB1528" s="8" t="s">
        <v>552</v>
      </c>
      <c r="AC1528" s="8">
        <v>1.7000000000000001E-2</v>
      </c>
      <c r="AD1528" s="8">
        <v>30120</v>
      </c>
      <c r="AE1528" s="8">
        <v>4482.1428571428569</v>
      </c>
      <c r="AF1528" s="8">
        <v>12801.000000000002</v>
      </c>
      <c r="AG1528" s="8">
        <v>17283.142857142859</v>
      </c>
      <c r="AH1528" s="8">
        <v>0.03</v>
      </c>
      <c r="AI1528" s="8">
        <v>22590</v>
      </c>
    </row>
    <row r="1529" spans="1:35" x14ac:dyDescent="0.25">
      <c r="A1529" s="8" t="s">
        <v>2129</v>
      </c>
      <c r="B1529" s="8" t="s">
        <v>184</v>
      </c>
      <c r="C1529" s="8" t="s">
        <v>184</v>
      </c>
      <c r="D1529" s="180" t="s">
        <v>101</v>
      </c>
      <c r="E1529" s="8" t="s">
        <v>405</v>
      </c>
      <c r="F1529" s="8" t="s">
        <v>2895</v>
      </c>
      <c r="G1529" s="8" t="s">
        <v>2934</v>
      </c>
      <c r="H1529" s="116">
        <v>0</v>
      </c>
      <c r="I1529" s="8">
        <v>6115</v>
      </c>
      <c r="J1529" s="8">
        <v>6115</v>
      </c>
      <c r="K1529" s="8" t="s">
        <v>4757</v>
      </c>
      <c r="L1529" s="8">
        <v>30220595</v>
      </c>
      <c r="M1529" s="38">
        <v>45449</v>
      </c>
      <c r="N1529" s="8" t="s">
        <v>210</v>
      </c>
      <c r="O1529" s="8" t="s">
        <v>43</v>
      </c>
      <c r="P1529" s="8" t="s">
        <v>43</v>
      </c>
      <c r="Q1529" s="8">
        <v>0</v>
      </c>
      <c r="R1529" s="8">
        <v>250000</v>
      </c>
      <c r="S1529" s="8">
        <v>250000</v>
      </c>
      <c r="T1529" s="8">
        <v>202169</v>
      </c>
      <c r="U1529" s="8">
        <v>168</v>
      </c>
      <c r="V1529" s="8" t="s">
        <v>64</v>
      </c>
      <c r="W1529" s="8" t="s">
        <v>64</v>
      </c>
      <c r="X1529" s="8" t="s">
        <v>276</v>
      </c>
      <c r="Y1529" s="8" t="s">
        <v>672</v>
      </c>
      <c r="Z1529" s="8" t="s">
        <v>4673</v>
      </c>
      <c r="AA1529" s="8">
        <v>0.04</v>
      </c>
      <c r="AB1529" s="8" t="s">
        <v>552</v>
      </c>
      <c r="AC1529" s="8">
        <v>1.7000000000000001E-2</v>
      </c>
      <c r="AD1529" s="8">
        <v>10000</v>
      </c>
      <c r="AE1529" s="8">
        <v>1488.0952380952381</v>
      </c>
      <c r="AF1529" s="8">
        <v>4250</v>
      </c>
      <c r="AG1529" s="8">
        <v>5738.0952380952385</v>
      </c>
      <c r="AH1529" s="8">
        <v>0.03</v>
      </c>
      <c r="AI1529" s="8">
        <v>7500</v>
      </c>
    </row>
    <row r="1530" spans="1:35" x14ac:dyDescent="0.25">
      <c r="A1530" s="8" t="s">
        <v>2129</v>
      </c>
      <c r="B1530" s="8" t="s">
        <v>37</v>
      </c>
      <c r="C1530" s="8" t="s">
        <v>37</v>
      </c>
      <c r="D1530" s="8" t="s">
        <v>99</v>
      </c>
      <c r="E1530" s="8" t="s">
        <v>438</v>
      </c>
      <c r="F1530" s="8" t="s">
        <v>4758</v>
      </c>
      <c r="G1530" s="8" t="s">
        <v>4768</v>
      </c>
      <c r="H1530" s="116">
        <v>0</v>
      </c>
      <c r="I1530" s="8">
        <v>1353</v>
      </c>
      <c r="J1530" s="8">
        <v>1353</v>
      </c>
      <c r="K1530" s="8" t="s">
        <v>4151</v>
      </c>
      <c r="L1530" s="8">
        <v>27695731</v>
      </c>
      <c r="M1530" s="38">
        <v>45449</v>
      </c>
      <c r="N1530" s="8" t="s">
        <v>210</v>
      </c>
      <c r="O1530" s="8" t="s">
        <v>157</v>
      </c>
      <c r="P1530" s="8" t="s">
        <v>157</v>
      </c>
      <c r="Q1530" s="8">
        <v>0</v>
      </c>
      <c r="R1530" s="8">
        <v>10000</v>
      </c>
      <c r="S1530" s="8">
        <v>10000</v>
      </c>
      <c r="T1530" s="8">
        <v>10000</v>
      </c>
      <c r="U1530" s="8">
        <v>24</v>
      </c>
      <c r="V1530" s="8" t="s">
        <v>62</v>
      </c>
      <c r="W1530" s="8" t="s">
        <v>62</v>
      </c>
      <c r="X1530" s="8" t="s">
        <v>276</v>
      </c>
      <c r="Z1530" s="8" t="s">
        <v>4767</v>
      </c>
      <c r="AA1530" s="8">
        <v>0.03</v>
      </c>
      <c r="AB1530" s="8" t="s">
        <v>552</v>
      </c>
      <c r="AC1530" s="8">
        <v>6.5000000000000002E-2</v>
      </c>
      <c r="AD1530" s="8">
        <v>300</v>
      </c>
      <c r="AE1530" s="8">
        <v>416.66666666666669</v>
      </c>
      <c r="AF1530" s="8">
        <v>650</v>
      </c>
      <c r="AG1530" s="8">
        <v>1066.6666666666667</v>
      </c>
      <c r="AH1530" s="8">
        <v>0.06</v>
      </c>
      <c r="AI1530" s="8">
        <v>600</v>
      </c>
    </row>
    <row r="1531" spans="1:35" x14ac:dyDescent="0.25">
      <c r="A1531" s="8" t="s">
        <v>2129</v>
      </c>
      <c r="B1531" s="8" t="s">
        <v>27</v>
      </c>
      <c r="C1531" s="8" t="s">
        <v>27</v>
      </c>
      <c r="D1531" s="180" t="s">
        <v>5938</v>
      </c>
      <c r="E1531" s="8" t="s">
        <v>4759</v>
      </c>
      <c r="F1531" s="8" t="s">
        <v>4760</v>
      </c>
      <c r="G1531" s="8" t="s">
        <v>4770</v>
      </c>
      <c r="H1531" s="116">
        <v>0</v>
      </c>
      <c r="I1531" s="8">
        <v>4260</v>
      </c>
      <c r="J1531" s="8">
        <v>4260</v>
      </c>
      <c r="K1531" s="8" t="s">
        <v>4761</v>
      </c>
      <c r="L1531" s="8">
        <v>22623135</v>
      </c>
      <c r="M1531" s="38">
        <v>45449</v>
      </c>
      <c r="N1531" s="8" t="s">
        <v>210</v>
      </c>
      <c r="O1531" s="8" t="s">
        <v>173</v>
      </c>
      <c r="P1531" s="8" t="s">
        <v>354</v>
      </c>
      <c r="Q1531" s="8">
        <v>0</v>
      </c>
      <c r="R1531" s="8">
        <v>170900</v>
      </c>
      <c r="S1531" s="8">
        <v>170900</v>
      </c>
      <c r="T1531" s="8">
        <v>170900</v>
      </c>
      <c r="U1531" s="8">
        <v>168</v>
      </c>
      <c r="V1531" s="8" t="s">
        <v>62</v>
      </c>
      <c r="W1531" s="8" t="s">
        <v>62</v>
      </c>
      <c r="X1531" s="8" t="s">
        <v>276</v>
      </c>
      <c r="Z1531" s="8" t="s">
        <v>4769</v>
      </c>
      <c r="AA1531" s="8">
        <v>0.04</v>
      </c>
      <c r="AB1531" s="8" t="s">
        <v>552</v>
      </c>
      <c r="AC1531" s="8">
        <v>1.7000000000000001E-2</v>
      </c>
      <c r="AD1531" s="8">
        <v>6836</v>
      </c>
      <c r="AE1531" s="8">
        <v>1017.2619047619048</v>
      </c>
      <c r="AF1531" s="8">
        <v>2905.3</v>
      </c>
      <c r="AG1531" s="8">
        <v>3922.5619047619048</v>
      </c>
      <c r="AH1531" s="8">
        <v>0.03</v>
      </c>
      <c r="AI1531" s="8">
        <v>5127</v>
      </c>
    </row>
    <row r="1532" spans="1:35" x14ac:dyDescent="0.25">
      <c r="A1532" s="8" t="s">
        <v>2129</v>
      </c>
      <c r="B1532" s="8" t="s">
        <v>37</v>
      </c>
      <c r="C1532" s="8" t="s">
        <v>37</v>
      </c>
      <c r="D1532" s="8" t="s">
        <v>99</v>
      </c>
      <c r="E1532" s="8" t="s">
        <v>925</v>
      </c>
      <c r="F1532" s="8" t="s">
        <v>2392</v>
      </c>
      <c r="G1532" s="8" t="s">
        <v>2612</v>
      </c>
      <c r="H1532" s="116">
        <v>7887</v>
      </c>
      <c r="I1532" s="8">
        <v>9000</v>
      </c>
      <c r="J1532" s="8">
        <v>1113</v>
      </c>
      <c r="K1532" s="8" t="s">
        <v>4762</v>
      </c>
      <c r="L1532" s="8">
        <v>25214140</v>
      </c>
      <c r="M1532" s="38">
        <v>45449</v>
      </c>
      <c r="N1532" s="8" t="s">
        <v>210</v>
      </c>
      <c r="O1532" s="8" t="s">
        <v>43</v>
      </c>
      <c r="P1532" s="8" t="s">
        <v>43</v>
      </c>
      <c r="Q1532" s="8">
        <v>284377.03999999998</v>
      </c>
      <c r="R1532" s="8">
        <v>373000</v>
      </c>
      <c r="S1532" s="8">
        <v>88622.960000000021</v>
      </c>
      <c r="T1532" s="8">
        <v>88622.96</v>
      </c>
      <c r="U1532" s="8">
        <v>168</v>
      </c>
      <c r="V1532" s="8" t="s">
        <v>63</v>
      </c>
      <c r="W1532" s="8" t="s">
        <v>63</v>
      </c>
      <c r="X1532" s="8" t="s">
        <v>277</v>
      </c>
      <c r="Z1532" s="8" t="s">
        <v>4771</v>
      </c>
      <c r="AA1532" s="8">
        <v>0.04</v>
      </c>
      <c r="AB1532" s="8" t="s">
        <v>552</v>
      </c>
      <c r="AC1532" s="8">
        <v>1.7000000000000001E-2</v>
      </c>
      <c r="AD1532" s="8">
        <v>14920</v>
      </c>
      <c r="AE1532" s="8">
        <v>2220.2380952380954</v>
      </c>
      <c r="AF1532" s="8">
        <v>6341.0000000000009</v>
      </c>
      <c r="AG1532" s="8">
        <v>8561.2380952380954</v>
      </c>
      <c r="AH1532" s="8">
        <v>0.03</v>
      </c>
      <c r="AI1532" s="8">
        <v>2658.6888000000004</v>
      </c>
    </row>
    <row r="1533" spans="1:35" x14ac:dyDescent="0.25">
      <c r="A1533" s="8" t="s">
        <v>2129</v>
      </c>
      <c r="B1533" s="8" t="s">
        <v>184</v>
      </c>
      <c r="C1533" s="8" t="s">
        <v>184</v>
      </c>
      <c r="D1533" s="180" t="s">
        <v>101</v>
      </c>
      <c r="E1533" s="8" t="s">
        <v>417</v>
      </c>
      <c r="F1533" s="8" t="s">
        <v>1288</v>
      </c>
      <c r="G1533" s="8" t="s">
        <v>1987</v>
      </c>
      <c r="H1533" s="116">
        <v>0</v>
      </c>
      <c r="I1533" s="8">
        <v>4758</v>
      </c>
      <c r="J1533" s="8">
        <v>4758</v>
      </c>
      <c r="K1533" s="8" t="s">
        <v>4487</v>
      </c>
      <c r="L1533" s="8">
        <v>23050167</v>
      </c>
      <c r="M1533" s="38">
        <v>45449</v>
      </c>
      <c r="N1533" s="8" t="s">
        <v>210</v>
      </c>
      <c r="O1533" s="8" t="s">
        <v>148</v>
      </c>
      <c r="P1533" s="8" t="s">
        <v>45</v>
      </c>
      <c r="Q1533" s="8">
        <v>0</v>
      </c>
      <c r="R1533" s="8">
        <v>192100</v>
      </c>
      <c r="S1533" s="8">
        <v>192100</v>
      </c>
      <c r="T1533" s="8">
        <v>88725</v>
      </c>
      <c r="U1533" s="8">
        <v>168</v>
      </c>
      <c r="V1533" s="8" t="s">
        <v>64</v>
      </c>
      <c r="W1533" s="8" t="s">
        <v>64</v>
      </c>
      <c r="X1533" s="8" t="s">
        <v>276</v>
      </c>
      <c r="Y1533" s="8" t="s">
        <v>611</v>
      </c>
      <c r="Z1533" s="8" t="s">
        <v>4491</v>
      </c>
      <c r="AA1533" s="8">
        <v>0.04</v>
      </c>
      <c r="AB1533" s="8" t="s">
        <v>552</v>
      </c>
      <c r="AC1533" s="8">
        <v>1.7000000000000001E-2</v>
      </c>
      <c r="AD1533" s="8">
        <v>7684</v>
      </c>
      <c r="AE1533" s="8">
        <v>1143.452380952381</v>
      </c>
      <c r="AF1533" s="8">
        <v>3265.7000000000003</v>
      </c>
      <c r="AG1533" s="8">
        <v>4409.1523809523815</v>
      </c>
      <c r="AH1533" s="8">
        <v>0.03</v>
      </c>
      <c r="AI1533" s="8">
        <v>5763</v>
      </c>
    </row>
    <row r="1534" spans="1:35" x14ac:dyDescent="0.25">
      <c r="A1534" s="8" t="s">
        <v>2129</v>
      </c>
      <c r="B1534" s="8" t="s">
        <v>241</v>
      </c>
      <c r="C1534" s="8" t="s">
        <v>241</v>
      </c>
      <c r="D1534" s="180" t="s">
        <v>101</v>
      </c>
      <c r="E1534" s="8" t="s">
        <v>489</v>
      </c>
      <c r="F1534" s="8" t="s">
        <v>836</v>
      </c>
      <c r="G1534" s="8" t="s">
        <v>605</v>
      </c>
      <c r="H1534" s="116">
        <v>0</v>
      </c>
      <c r="I1534" s="8">
        <v>9132</v>
      </c>
      <c r="J1534" s="8">
        <v>9132</v>
      </c>
      <c r="K1534" s="8" t="s">
        <v>4763</v>
      </c>
      <c r="L1534" s="8">
        <v>25585222</v>
      </c>
      <c r="M1534" s="38">
        <v>45449</v>
      </c>
      <c r="N1534" s="8" t="s">
        <v>210</v>
      </c>
      <c r="O1534" s="8" t="s">
        <v>43</v>
      </c>
      <c r="P1534" s="8" t="s">
        <v>43</v>
      </c>
      <c r="Q1534" s="8">
        <v>0</v>
      </c>
      <c r="R1534" s="8">
        <v>378600</v>
      </c>
      <c r="S1534" s="8">
        <v>378600</v>
      </c>
      <c r="T1534" s="8">
        <v>378600</v>
      </c>
      <c r="U1534" s="8">
        <v>168</v>
      </c>
      <c r="V1534" s="8" t="s">
        <v>62</v>
      </c>
      <c r="W1534" s="8" t="s">
        <v>62</v>
      </c>
      <c r="X1534" s="8" t="s">
        <v>276</v>
      </c>
      <c r="Z1534" s="8" t="s">
        <v>4772</v>
      </c>
      <c r="AA1534" s="8">
        <v>0.04</v>
      </c>
      <c r="AB1534" s="8" t="s">
        <v>552</v>
      </c>
      <c r="AC1534" s="8">
        <v>1.7000000000000001E-2</v>
      </c>
      <c r="AD1534" s="8">
        <v>15144</v>
      </c>
      <c r="AE1534" s="8">
        <v>2253.5714285714284</v>
      </c>
      <c r="AF1534" s="8">
        <v>6436.2000000000007</v>
      </c>
      <c r="AG1534" s="8">
        <v>8689.7714285714283</v>
      </c>
      <c r="AH1534" s="8">
        <v>0.03</v>
      </c>
      <c r="AI1534" s="8">
        <v>11358</v>
      </c>
    </row>
    <row r="1535" spans="1:35" x14ac:dyDescent="0.25">
      <c r="A1535" s="8" t="s">
        <v>2129</v>
      </c>
      <c r="B1535" s="8" t="s">
        <v>31</v>
      </c>
      <c r="C1535" s="8" t="s">
        <v>31</v>
      </c>
      <c r="D1535" s="8" t="s">
        <v>101</v>
      </c>
      <c r="E1535" s="8" t="s">
        <v>32</v>
      </c>
      <c r="F1535" s="8" t="s">
        <v>530</v>
      </c>
      <c r="G1535" s="8" t="s">
        <v>569</v>
      </c>
      <c r="H1535" s="116">
        <v>0</v>
      </c>
      <c r="I1535" s="8">
        <v>3405</v>
      </c>
      <c r="J1535" s="8">
        <v>3405</v>
      </c>
      <c r="K1535" s="8" t="s">
        <v>1187</v>
      </c>
      <c r="L1535" s="8">
        <v>13068776</v>
      </c>
      <c r="M1535" s="38">
        <v>45449</v>
      </c>
      <c r="N1535" s="8" t="s">
        <v>210</v>
      </c>
      <c r="O1535" s="8" t="s">
        <v>148</v>
      </c>
      <c r="P1535" s="8" t="s">
        <v>260</v>
      </c>
      <c r="Q1535" s="8">
        <v>0</v>
      </c>
      <c r="R1535" s="8">
        <v>100000</v>
      </c>
      <c r="S1535" s="8">
        <v>100000</v>
      </c>
      <c r="T1535" s="8">
        <v>68226</v>
      </c>
      <c r="U1535" s="8">
        <v>120</v>
      </c>
      <c r="V1535" s="8" t="s">
        <v>64</v>
      </c>
      <c r="W1535" s="8" t="s">
        <v>64</v>
      </c>
      <c r="X1535" s="8" t="s">
        <v>276</v>
      </c>
      <c r="Y1535" s="8" t="s">
        <v>4764</v>
      </c>
      <c r="Z1535" s="8" t="s">
        <v>4493</v>
      </c>
      <c r="AA1535" s="8">
        <v>0.03</v>
      </c>
      <c r="AB1535" s="8" t="s">
        <v>552</v>
      </c>
      <c r="AC1535" s="8">
        <v>2.2499999999999999E-2</v>
      </c>
      <c r="AD1535" s="8">
        <v>3000</v>
      </c>
      <c r="AE1535" s="8">
        <v>833.33333333333337</v>
      </c>
      <c r="AF1535" s="8">
        <v>2250</v>
      </c>
      <c r="AG1535" s="8">
        <v>3083.3333333333335</v>
      </c>
      <c r="AH1535" s="8">
        <v>0.06</v>
      </c>
      <c r="AI1535" s="8">
        <v>6000</v>
      </c>
    </row>
    <row r="1536" spans="1:35" x14ac:dyDescent="0.25">
      <c r="A1536" s="8" t="s">
        <v>2129</v>
      </c>
      <c r="B1536" s="8" t="s">
        <v>241</v>
      </c>
      <c r="C1536" s="8" t="s">
        <v>241</v>
      </c>
      <c r="D1536" s="180" t="s">
        <v>101</v>
      </c>
      <c r="E1536" s="8" t="s">
        <v>489</v>
      </c>
      <c r="F1536" s="8" t="s">
        <v>3965</v>
      </c>
      <c r="G1536" s="8" t="s">
        <v>3979</v>
      </c>
      <c r="H1536" s="116">
        <v>0</v>
      </c>
      <c r="I1536" s="8">
        <v>5727</v>
      </c>
      <c r="J1536" s="8">
        <v>5727</v>
      </c>
      <c r="K1536" s="8" t="s">
        <v>3699</v>
      </c>
      <c r="L1536" s="8">
        <v>23559602</v>
      </c>
      <c r="M1536" s="38">
        <v>45449</v>
      </c>
      <c r="N1536" s="8" t="s">
        <v>210</v>
      </c>
      <c r="O1536" s="8" t="s">
        <v>148</v>
      </c>
      <c r="P1536" s="8" t="s">
        <v>260</v>
      </c>
      <c r="Q1536" s="8">
        <v>0</v>
      </c>
      <c r="R1536" s="8">
        <v>233400</v>
      </c>
      <c r="S1536" s="8">
        <v>233400</v>
      </c>
      <c r="T1536" s="8">
        <v>41449</v>
      </c>
      <c r="U1536" s="8">
        <v>168</v>
      </c>
      <c r="V1536" s="8" t="s">
        <v>64</v>
      </c>
      <c r="W1536" s="8" t="s">
        <v>64</v>
      </c>
      <c r="X1536" s="8" t="s">
        <v>276</v>
      </c>
      <c r="Y1536" s="8" t="s">
        <v>115</v>
      </c>
      <c r="Z1536" s="8" t="s">
        <v>4773</v>
      </c>
      <c r="AA1536" s="8">
        <v>0.04</v>
      </c>
      <c r="AB1536" s="8" t="s">
        <v>552</v>
      </c>
      <c r="AC1536" s="8">
        <v>1.7000000000000001E-2</v>
      </c>
      <c r="AD1536" s="8">
        <v>9336</v>
      </c>
      <c r="AE1536" s="8">
        <v>1389.2857142857142</v>
      </c>
      <c r="AF1536" s="8">
        <v>3967.8</v>
      </c>
      <c r="AG1536" s="8">
        <v>5357.0857142857149</v>
      </c>
      <c r="AH1536" s="8">
        <v>0.03</v>
      </c>
      <c r="AI1536" s="8">
        <v>7002</v>
      </c>
    </row>
    <row r="1537" spans="1:35" x14ac:dyDescent="0.25">
      <c r="A1537" s="8" t="s">
        <v>2129</v>
      </c>
      <c r="B1537" s="8" t="s">
        <v>37</v>
      </c>
      <c r="C1537" s="8" t="s">
        <v>37</v>
      </c>
      <c r="D1537" s="8" t="s">
        <v>99</v>
      </c>
      <c r="E1537" s="8" t="s">
        <v>925</v>
      </c>
      <c r="F1537" s="8" t="s">
        <v>437</v>
      </c>
      <c r="G1537" s="8" t="s">
        <v>649</v>
      </c>
      <c r="H1537" s="116">
        <v>0</v>
      </c>
      <c r="I1537" s="8">
        <v>5542</v>
      </c>
      <c r="J1537" s="8">
        <v>5542</v>
      </c>
      <c r="K1537" s="8" t="s">
        <v>4774</v>
      </c>
      <c r="L1537" s="8">
        <v>37900747</v>
      </c>
      <c r="M1537" s="38">
        <v>45449</v>
      </c>
      <c r="N1537" s="8" t="s">
        <v>210</v>
      </c>
      <c r="O1537" s="8" t="s">
        <v>148</v>
      </c>
      <c r="P1537" s="8" t="s">
        <v>253</v>
      </c>
      <c r="Q1537" s="8">
        <v>101842.68</v>
      </c>
      <c r="R1537" s="8">
        <v>225500</v>
      </c>
      <c r="S1537" s="8">
        <v>123657.32</v>
      </c>
      <c r="T1537" s="8">
        <v>123657.32</v>
      </c>
      <c r="U1537" s="8">
        <v>168</v>
      </c>
      <c r="V1537" s="8" t="s">
        <v>63</v>
      </c>
      <c r="W1537" s="8" t="s">
        <v>63</v>
      </c>
      <c r="X1537" s="8" t="s">
        <v>277</v>
      </c>
      <c r="Z1537" s="8" t="s">
        <v>4775</v>
      </c>
      <c r="AA1537" s="8">
        <v>0.04</v>
      </c>
      <c r="AB1537" s="8" t="s">
        <v>552</v>
      </c>
      <c r="AC1537" s="8">
        <v>1.7000000000000001E-2</v>
      </c>
      <c r="AD1537" s="8">
        <v>9020</v>
      </c>
      <c r="AE1537" s="8">
        <v>1342.2619047619048</v>
      </c>
      <c r="AF1537" s="8">
        <v>3833.5000000000005</v>
      </c>
      <c r="AG1537" s="8">
        <v>5175.7619047619055</v>
      </c>
      <c r="AH1537" s="8">
        <v>0.03</v>
      </c>
      <c r="AI1537" s="8">
        <v>3709.7195999999999</v>
      </c>
    </row>
    <row r="1538" spans="1:35" x14ac:dyDescent="0.25">
      <c r="A1538" s="8" t="s">
        <v>2129</v>
      </c>
      <c r="B1538" s="8" t="s">
        <v>38</v>
      </c>
      <c r="C1538" s="8" t="s">
        <v>38</v>
      </c>
      <c r="D1538" s="8" t="s">
        <v>101</v>
      </c>
      <c r="E1538" s="8" t="s">
        <v>3538</v>
      </c>
      <c r="F1538" s="8" t="s">
        <v>3539</v>
      </c>
      <c r="G1538" s="8" t="s">
        <v>3550</v>
      </c>
      <c r="H1538" s="116">
        <v>0</v>
      </c>
      <c r="I1538" s="8">
        <v>6192</v>
      </c>
      <c r="J1538" s="8">
        <v>6192</v>
      </c>
      <c r="K1538" s="8" t="s">
        <v>4808</v>
      </c>
      <c r="L1538" s="8">
        <v>33518708</v>
      </c>
      <c r="M1538" s="38">
        <v>45449</v>
      </c>
      <c r="N1538" s="8" t="s">
        <v>210</v>
      </c>
      <c r="O1538" s="8" t="s">
        <v>148</v>
      </c>
      <c r="P1538" s="8" t="s">
        <v>260</v>
      </c>
      <c r="Q1538" s="8">
        <v>0</v>
      </c>
      <c r="R1538" s="8">
        <v>393281</v>
      </c>
      <c r="S1538" s="8">
        <v>393281</v>
      </c>
      <c r="T1538" s="8">
        <v>144332</v>
      </c>
      <c r="U1538" s="8">
        <v>168</v>
      </c>
      <c r="V1538" s="8" t="s">
        <v>64</v>
      </c>
      <c r="W1538" s="8" t="s">
        <v>64</v>
      </c>
      <c r="X1538" s="8" t="s">
        <v>276</v>
      </c>
      <c r="Y1538" s="8" t="s">
        <v>662</v>
      </c>
      <c r="Z1538" s="8" t="s">
        <v>4063</v>
      </c>
      <c r="AA1538" s="8">
        <v>0.04</v>
      </c>
      <c r="AB1538" s="8" t="s">
        <v>552</v>
      </c>
      <c r="AC1538" s="8">
        <v>1.7000000000000001E-2</v>
      </c>
      <c r="AD1538" s="8">
        <v>15731.24</v>
      </c>
      <c r="AE1538" s="8">
        <v>2340.9583333333335</v>
      </c>
      <c r="AF1538" s="8">
        <v>6685.777</v>
      </c>
      <c r="AG1538" s="8">
        <v>9026.735333333334</v>
      </c>
      <c r="AH1538" s="8">
        <v>0.03</v>
      </c>
      <c r="AI1538" s="8">
        <v>11798.43</v>
      </c>
    </row>
    <row r="1539" spans="1:35" x14ac:dyDescent="0.25">
      <c r="A1539" s="8" t="s">
        <v>2129</v>
      </c>
      <c r="B1539" s="8" t="s">
        <v>49</v>
      </c>
      <c r="C1539" s="8" t="s">
        <v>49</v>
      </c>
      <c r="D1539" s="8" t="s">
        <v>133</v>
      </c>
      <c r="E1539" s="8" t="s">
        <v>189</v>
      </c>
      <c r="F1539" s="8" t="s">
        <v>582</v>
      </c>
      <c r="G1539" s="8" t="s">
        <v>583</v>
      </c>
      <c r="H1539" s="116">
        <v>0</v>
      </c>
      <c r="I1539" s="8">
        <v>2630</v>
      </c>
      <c r="J1539" s="8">
        <v>2630</v>
      </c>
      <c r="K1539" s="8" t="s">
        <v>4809</v>
      </c>
      <c r="L1539" s="8">
        <v>31213903</v>
      </c>
      <c r="M1539" s="38">
        <v>45449</v>
      </c>
      <c r="N1539" s="8" t="s">
        <v>210</v>
      </c>
      <c r="O1539" s="8" t="s">
        <v>174</v>
      </c>
      <c r="P1539" s="8" t="s">
        <v>174</v>
      </c>
      <c r="Q1539" s="8">
        <v>0</v>
      </c>
      <c r="R1539" s="8">
        <v>86400</v>
      </c>
      <c r="S1539" s="8">
        <v>86400</v>
      </c>
      <c r="T1539" s="8">
        <v>86400</v>
      </c>
      <c r="U1539" s="8">
        <v>144</v>
      </c>
      <c r="V1539" s="8" t="s">
        <v>62</v>
      </c>
      <c r="W1539" s="8" t="s">
        <v>62</v>
      </c>
      <c r="X1539" s="8" t="s">
        <v>276</v>
      </c>
      <c r="Z1539" s="8" t="s">
        <v>4814</v>
      </c>
      <c r="AA1539" s="8">
        <v>0.03</v>
      </c>
      <c r="AB1539" s="8" t="s">
        <v>552</v>
      </c>
      <c r="AC1539" s="8">
        <v>0.02</v>
      </c>
      <c r="AD1539" s="8">
        <v>2592</v>
      </c>
      <c r="AE1539" s="8">
        <v>600</v>
      </c>
      <c r="AF1539" s="8">
        <v>1728</v>
      </c>
      <c r="AG1539" s="8">
        <v>2328</v>
      </c>
      <c r="AH1539" s="8">
        <v>0.06</v>
      </c>
      <c r="AI1539" s="8">
        <v>5184</v>
      </c>
    </row>
    <row r="1540" spans="1:35" x14ac:dyDescent="0.25">
      <c r="A1540" s="8" t="s">
        <v>2129</v>
      </c>
      <c r="B1540" s="8" t="s">
        <v>37</v>
      </c>
      <c r="C1540" s="8" t="s">
        <v>37</v>
      </c>
      <c r="D1540" s="8" t="s">
        <v>99</v>
      </c>
      <c r="E1540" s="8" t="s">
        <v>438</v>
      </c>
      <c r="F1540" s="8" t="s">
        <v>4810</v>
      </c>
      <c r="G1540" s="8" t="s">
        <v>4107</v>
      </c>
      <c r="H1540" s="116">
        <v>0</v>
      </c>
      <c r="I1540" s="8">
        <v>15090</v>
      </c>
      <c r="J1540" s="8">
        <v>15090</v>
      </c>
      <c r="K1540" s="8" t="s">
        <v>4811</v>
      </c>
      <c r="L1540" s="8">
        <v>33023017</v>
      </c>
      <c r="M1540" s="38">
        <v>45449</v>
      </c>
      <c r="N1540" s="8" t="s">
        <v>210</v>
      </c>
      <c r="O1540" s="8" t="s">
        <v>148</v>
      </c>
      <c r="P1540" s="8" t="s">
        <v>253</v>
      </c>
      <c r="Q1540" s="8">
        <v>0</v>
      </c>
      <c r="R1540" s="8">
        <v>632600</v>
      </c>
      <c r="S1540" s="8">
        <v>632600</v>
      </c>
      <c r="T1540" s="8">
        <v>140160</v>
      </c>
      <c r="U1540" s="8">
        <v>168</v>
      </c>
      <c r="V1540" s="8" t="s">
        <v>64</v>
      </c>
      <c r="W1540" s="8" t="s">
        <v>64</v>
      </c>
      <c r="X1540" s="8" t="s">
        <v>276</v>
      </c>
      <c r="Y1540" s="8" t="s">
        <v>607</v>
      </c>
      <c r="Z1540" s="8" t="s">
        <v>4815</v>
      </c>
      <c r="AA1540" s="8">
        <v>0.04</v>
      </c>
      <c r="AB1540" s="8" t="s">
        <v>552</v>
      </c>
      <c r="AC1540" s="8">
        <v>1.7000000000000001E-2</v>
      </c>
      <c r="AD1540" s="8">
        <v>25304</v>
      </c>
      <c r="AE1540" s="8">
        <v>3765.4761904761904</v>
      </c>
      <c r="AF1540" s="8">
        <v>10754.2</v>
      </c>
      <c r="AG1540" s="8">
        <v>14519.676190476192</v>
      </c>
      <c r="AH1540" s="8">
        <v>0.03</v>
      </c>
      <c r="AI1540" s="8">
        <v>18978</v>
      </c>
    </row>
    <row r="1541" spans="1:35" x14ac:dyDescent="0.25">
      <c r="A1541" s="8" t="s">
        <v>2129</v>
      </c>
      <c r="B1541" s="8" t="s">
        <v>37</v>
      </c>
      <c r="C1541" s="8" t="s">
        <v>37</v>
      </c>
      <c r="D1541" s="8" t="s">
        <v>99</v>
      </c>
      <c r="E1541" s="8" t="s">
        <v>438</v>
      </c>
      <c r="F1541" s="8" t="s">
        <v>562</v>
      </c>
      <c r="G1541" s="8" t="s">
        <v>563</v>
      </c>
      <c r="H1541" s="116">
        <v>0</v>
      </c>
      <c r="I1541" s="8">
        <v>17292</v>
      </c>
      <c r="J1541" s="8">
        <v>17292</v>
      </c>
      <c r="K1541" s="8" t="s">
        <v>4812</v>
      </c>
      <c r="L1541" s="8">
        <v>32323437</v>
      </c>
      <c r="M1541" s="38">
        <v>45449</v>
      </c>
      <c r="N1541" s="8" t="s">
        <v>210</v>
      </c>
      <c r="O1541" s="8" t="s">
        <v>148</v>
      </c>
      <c r="P1541" s="8" t="s">
        <v>253</v>
      </c>
      <c r="Q1541" s="8">
        <v>0</v>
      </c>
      <c r="R1541" s="8">
        <v>100000</v>
      </c>
      <c r="S1541" s="8">
        <v>100000</v>
      </c>
      <c r="T1541" s="8">
        <v>100000</v>
      </c>
      <c r="U1541" s="8">
        <v>12</v>
      </c>
      <c r="V1541" s="8" t="s">
        <v>62</v>
      </c>
      <c r="W1541" s="8" t="s">
        <v>62</v>
      </c>
      <c r="X1541" s="8" t="s">
        <v>276</v>
      </c>
      <c r="Z1541" s="8" t="s">
        <v>4816</v>
      </c>
      <c r="AA1541" s="8">
        <v>0.03</v>
      </c>
      <c r="AB1541" s="8" t="s">
        <v>552</v>
      </c>
      <c r="AC1541" s="8">
        <v>0.08</v>
      </c>
      <c r="AD1541" s="8">
        <v>3000</v>
      </c>
      <c r="AE1541" s="8">
        <v>8333.3333333333339</v>
      </c>
      <c r="AF1541" s="8">
        <v>8000</v>
      </c>
      <c r="AG1541" s="8">
        <v>16333.333333333334</v>
      </c>
      <c r="AH1541" s="8">
        <v>0.06</v>
      </c>
      <c r="AI1541" s="8">
        <v>6000</v>
      </c>
    </row>
    <row r="1542" spans="1:35" x14ac:dyDescent="0.25">
      <c r="A1542" s="8" t="s">
        <v>2129</v>
      </c>
      <c r="B1542" s="8" t="s">
        <v>29</v>
      </c>
      <c r="C1542" s="8" t="s">
        <v>29</v>
      </c>
      <c r="D1542" s="8" t="s">
        <v>168</v>
      </c>
      <c r="E1542" s="8" t="s">
        <v>455</v>
      </c>
      <c r="F1542" s="8" t="s">
        <v>587</v>
      </c>
      <c r="G1542" s="8" t="s">
        <v>593</v>
      </c>
      <c r="H1542" s="116">
        <v>702</v>
      </c>
      <c r="I1542" s="8">
        <v>1277</v>
      </c>
      <c r="J1542" s="8">
        <v>575</v>
      </c>
      <c r="K1542" s="8" t="s">
        <v>4813</v>
      </c>
      <c r="L1542" s="8">
        <v>26044157</v>
      </c>
      <c r="M1542" s="38">
        <v>45449</v>
      </c>
      <c r="N1542" s="8" t="s">
        <v>210</v>
      </c>
      <c r="O1542" s="8" t="s">
        <v>148</v>
      </c>
      <c r="P1542" s="8" t="s">
        <v>263</v>
      </c>
      <c r="Q1542" s="8">
        <v>18565.240000000002</v>
      </c>
      <c r="R1542" s="8">
        <v>33900</v>
      </c>
      <c r="S1542" s="8">
        <v>15334.759999999998</v>
      </c>
      <c r="T1542" s="8">
        <v>15335</v>
      </c>
      <c r="U1542" s="8">
        <v>132</v>
      </c>
      <c r="V1542" s="8" t="s">
        <v>63</v>
      </c>
      <c r="W1542" s="8" t="s">
        <v>63</v>
      </c>
      <c r="X1542" s="8" t="s">
        <v>277</v>
      </c>
      <c r="Z1542" s="8" t="s">
        <v>4817</v>
      </c>
      <c r="AA1542" s="8">
        <v>0.03</v>
      </c>
      <c r="AB1542" s="8" t="s">
        <v>552</v>
      </c>
      <c r="AC1542" s="8">
        <v>2.1999999999999999E-2</v>
      </c>
      <c r="AD1542" s="8">
        <v>1017</v>
      </c>
      <c r="AE1542" s="8">
        <v>256.81818181818181</v>
      </c>
      <c r="AF1542" s="8">
        <v>745.8</v>
      </c>
      <c r="AG1542" s="8">
        <v>1002.6181818181817</v>
      </c>
      <c r="AH1542" s="8">
        <v>0.06</v>
      </c>
      <c r="AI1542" s="8">
        <v>920.08559999999989</v>
      </c>
    </row>
    <row r="1543" spans="1:35" x14ac:dyDescent="0.25">
      <c r="A1543" s="8" t="s">
        <v>2129</v>
      </c>
      <c r="B1543" s="8" t="s">
        <v>31</v>
      </c>
      <c r="C1543" s="8" t="s">
        <v>31</v>
      </c>
      <c r="D1543" s="8" t="s">
        <v>101</v>
      </c>
      <c r="E1543" s="8" t="s">
        <v>32</v>
      </c>
      <c r="F1543" s="8" t="s">
        <v>748</v>
      </c>
      <c r="G1543" s="8" t="s">
        <v>653</v>
      </c>
      <c r="H1543" s="116">
        <v>5489</v>
      </c>
      <c r="I1543" s="8">
        <v>5850</v>
      </c>
      <c r="J1543" s="8">
        <v>361</v>
      </c>
      <c r="K1543" s="8" t="s">
        <v>4818</v>
      </c>
      <c r="L1543" s="8">
        <v>28214177</v>
      </c>
      <c r="M1543" s="38">
        <v>45450</v>
      </c>
      <c r="N1543" s="8" t="s">
        <v>210</v>
      </c>
      <c r="O1543" s="8" t="s">
        <v>43</v>
      </c>
      <c r="P1543" s="8" t="s">
        <v>43</v>
      </c>
      <c r="R1543" s="8">
        <v>238700</v>
      </c>
      <c r="S1543" s="8">
        <v>238700</v>
      </c>
      <c r="T1543" s="8">
        <v>48922</v>
      </c>
      <c r="U1543" s="8">
        <v>168</v>
      </c>
      <c r="V1543" s="8" t="s">
        <v>63</v>
      </c>
      <c r="W1543" s="8" t="s">
        <v>63</v>
      </c>
      <c r="X1543" s="8" t="s">
        <v>277</v>
      </c>
      <c r="Z1543" s="8" t="s">
        <v>4832</v>
      </c>
      <c r="AA1543" s="8">
        <v>0.04</v>
      </c>
      <c r="AB1543" s="8" t="s">
        <v>552</v>
      </c>
      <c r="AC1543" s="8">
        <v>1.7000000000000001E-2</v>
      </c>
      <c r="AD1543" s="8">
        <v>9548</v>
      </c>
      <c r="AE1543" s="8">
        <v>1420.8333333333333</v>
      </c>
      <c r="AF1543" s="8">
        <v>4057.9</v>
      </c>
      <c r="AG1543" s="8">
        <v>5478.7333333333336</v>
      </c>
      <c r="AH1543" s="8">
        <v>0.03</v>
      </c>
      <c r="AI1543" s="8">
        <v>7161</v>
      </c>
    </row>
    <row r="1544" spans="1:35" x14ac:dyDescent="0.25">
      <c r="A1544" s="8" t="s">
        <v>2129</v>
      </c>
      <c r="B1544" s="8" t="s">
        <v>49</v>
      </c>
      <c r="C1544" s="8" t="s">
        <v>49</v>
      </c>
      <c r="D1544" s="8" t="s">
        <v>133</v>
      </c>
      <c r="E1544" s="8" t="s">
        <v>929</v>
      </c>
      <c r="F1544" s="8" t="s">
        <v>874</v>
      </c>
      <c r="G1544" s="8" t="s">
        <v>1262</v>
      </c>
      <c r="H1544" s="116">
        <v>0</v>
      </c>
      <c r="I1544" s="8">
        <v>5906</v>
      </c>
      <c r="J1544" s="8">
        <v>5906</v>
      </c>
      <c r="K1544" s="8" t="s">
        <v>4819</v>
      </c>
      <c r="L1544" s="8">
        <v>27938020</v>
      </c>
      <c r="M1544" s="38">
        <v>45450</v>
      </c>
      <c r="N1544" s="8" t="s">
        <v>210</v>
      </c>
      <c r="O1544" s="8" t="s">
        <v>173</v>
      </c>
      <c r="P1544" s="8" t="s">
        <v>463</v>
      </c>
      <c r="Q1544" s="8">
        <v>0</v>
      </c>
      <c r="R1544" s="8">
        <v>241100</v>
      </c>
      <c r="S1544" s="8">
        <v>241100</v>
      </c>
      <c r="T1544" s="8">
        <v>241100</v>
      </c>
      <c r="U1544" s="8">
        <v>168</v>
      </c>
      <c r="V1544" s="8" t="s">
        <v>62</v>
      </c>
      <c r="W1544" s="8" t="s">
        <v>62</v>
      </c>
      <c r="X1544" s="8" t="s">
        <v>276</v>
      </c>
      <c r="Z1544" s="8" t="s">
        <v>4833</v>
      </c>
      <c r="AA1544" s="8">
        <v>0.04</v>
      </c>
      <c r="AB1544" s="8" t="s">
        <v>552</v>
      </c>
      <c r="AC1544" s="8">
        <v>1.7000000000000001E-2</v>
      </c>
      <c r="AD1544" s="8">
        <v>9644</v>
      </c>
      <c r="AE1544" s="8">
        <v>1435.1190476190477</v>
      </c>
      <c r="AF1544" s="8">
        <v>4098.7000000000007</v>
      </c>
      <c r="AG1544" s="8">
        <v>5533.8190476190484</v>
      </c>
      <c r="AH1544" s="8">
        <v>0.03</v>
      </c>
      <c r="AI1544" s="8">
        <v>7233</v>
      </c>
    </row>
    <row r="1545" spans="1:35" x14ac:dyDescent="0.25">
      <c r="A1545" s="8" t="s">
        <v>2129</v>
      </c>
      <c r="B1545" s="8" t="s">
        <v>38</v>
      </c>
      <c r="C1545" s="8" t="s">
        <v>38</v>
      </c>
      <c r="D1545" s="8" t="s">
        <v>101</v>
      </c>
      <c r="E1545" s="8" t="s">
        <v>3538</v>
      </c>
      <c r="F1545" s="8" t="s">
        <v>4139</v>
      </c>
      <c r="G1545" s="8" t="s">
        <v>4252</v>
      </c>
      <c r="H1545" s="116">
        <v>0</v>
      </c>
      <c r="I1545" s="8">
        <v>7000</v>
      </c>
      <c r="J1545" s="8">
        <v>7000</v>
      </c>
      <c r="K1545" s="8" t="s">
        <v>4820</v>
      </c>
      <c r="L1545" s="8">
        <v>21899388</v>
      </c>
      <c r="M1545" s="38">
        <v>45450</v>
      </c>
      <c r="N1545" s="8" t="s">
        <v>210</v>
      </c>
      <c r="O1545" s="8" t="s">
        <v>148</v>
      </c>
      <c r="P1545" s="8" t="s">
        <v>260</v>
      </c>
      <c r="Q1545" s="8">
        <v>0</v>
      </c>
      <c r="R1545" s="8">
        <v>270400</v>
      </c>
      <c r="S1545" s="8">
        <v>270400</v>
      </c>
      <c r="T1545" s="8">
        <v>270400</v>
      </c>
      <c r="U1545" s="8">
        <v>156</v>
      </c>
      <c r="V1545" s="8" t="s">
        <v>62</v>
      </c>
      <c r="W1545" s="8" t="s">
        <v>62</v>
      </c>
      <c r="X1545" s="8" t="s">
        <v>276</v>
      </c>
      <c r="Z1545" s="8" t="s">
        <v>4834</v>
      </c>
      <c r="AA1545" s="8">
        <v>0.04</v>
      </c>
      <c r="AB1545" s="8" t="s">
        <v>552</v>
      </c>
      <c r="AC1545" s="8">
        <v>1.7999999999999999E-2</v>
      </c>
      <c r="AD1545" s="8">
        <v>10816</v>
      </c>
      <c r="AE1545" s="8">
        <v>1733.3333333333333</v>
      </c>
      <c r="AF1545" s="8">
        <v>4867.2</v>
      </c>
      <c r="AG1545" s="8">
        <v>6600.5333333333328</v>
      </c>
      <c r="AH1545" s="8">
        <v>0.03</v>
      </c>
      <c r="AI1545" s="8">
        <v>8112</v>
      </c>
    </row>
    <row r="1546" spans="1:35" x14ac:dyDescent="0.25">
      <c r="A1546" s="8" t="s">
        <v>2129</v>
      </c>
      <c r="B1546" s="8" t="s">
        <v>49</v>
      </c>
      <c r="C1546" s="8" t="s">
        <v>49</v>
      </c>
      <c r="D1546" s="8" t="s">
        <v>133</v>
      </c>
      <c r="E1546" s="8" t="s">
        <v>189</v>
      </c>
      <c r="F1546" s="8" t="s">
        <v>966</v>
      </c>
      <c r="G1546" s="8" t="s">
        <v>967</v>
      </c>
      <c r="H1546" s="116">
        <v>0</v>
      </c>
      <c r="I1546" s="8">
        <v>40022</v>
      </c>
      <c r="J1546" s="8">
        <v>40022</v>
      </c>
      <c r="K1546" s="8" t="s">
        <v>4409</v>
      </c>
      <c r="L1546" s="8">
        <v>24799831</v>
      </c>
      <c r="M1546" s="38">
        <v>45450</v>
      </c>
      <c r="N1546" s="8" t="s">
        <v>210</v>
      </c>
      <c r="O1546" s="8" t="s">
        <v>148</v>
      </c>
      <c r="P1546" s="8" t="s">
        <v>2663</v>
      </c>
      <c r="Q1546" s="8">
        <v>0</v>
      </c>
      <c r="R1546" s="8">
        <v>1695400</v>
      </c>
      <c r="S1546" s="8">
        <v>1695400</v>
      </c>
      <c r="T1546" s="8">
        <v>147625</v>
      </c>
      <c r="U1546" s="8">
        <v>168</v>
      </c>
      <c r="V1546" s="8" t="s">
        <v>64</v>
      </c>
      <c r="W1546" s="8" t="s">
        <v>64</v>
      </c>
      <c r="X1546" s="8" t="s">
        <v>276</v>
      </c>
      <c r="Y1546" s="8" t="s">
        <v>115</v>
      </c>
      <c r="Z1546" s="8" t="s">
        <v>4410</v>
      </c>
      <c r="AA1546" s="8">
        <v>0.04</v>
      </c>
      <c r="AB1546" s="8" t="s">
        <v>552</v>
      </c>
      <c r="AC1546" s="8">
        <v>1.7000000000000001E-2</v>
      </c>
      <c r="AD1546" s="8">
        <v>67816</v>
      </c>
      <c r="AE1546" s="8">
        <v>10091.666666666666</v>
      </c>
      <c r="AF1546" s="8">
        <v>28821.800000000003</v>
      </c>
      <c r="AG1546" s="8">
        <v>38913.466666666667</v>
      </c>
      <c r="AH1546" s="8">
        <v>0.03</v>
      </c>
      <c r="AI1546" s="8">
        <v>50862</v>
      </c>
    </row>
    <row r="1547" spans="1:35" x14ac:dyDescent="0.25">
      <c r="A1547" s="8" t="s">
        <v>2129</v>
      </c>
      <c r="B1547" s="8" t="s">
        <v>49</v>
      </c>
      <c r="C1547" s="8" t="s">
        <v>49</v>
      </c>
      <c r="D1547" s="8" t="s">
        <v>133</v>
      </c>
      <c r="E1547" s="8" t="s">
        <v>3219</v>
      </c>
      <c r="F1547" s="8" t="s">
        <v>4198</v>
      </c>
      <c r="G1547" s="8" t="s">
        <v>4835</v>
      </c>
      <c r="H1547" s="116">
        <v>0</v>
      </c>
      <c r="I1547" s="8">
        <v>12775</v>
      </c>
      <c r="J1547" s="8">
        <v>12775</v>
      </c>
      <c r="K1547" s="8" t="s">
        <v>4821</v>
      </c>
      <c r="L1547" s="8">
        <v>29573268</v>
      </c>
      <c r="M1547" s="38">
        <v>45450</v>
      </c>
      <c r="N1547" s="8" t="s">
        <v>210</v>
      </c>
      <c r="O1547" s="8" t="s">
        <v>173</v>
      </c>
      <c r="P1547" s="8" t="s">
        <v>840</v>
      </c>
      <c r="Q1547" s="8">
        <v>0</v>
      </c>
      <c r="R1547" s="8">
        <v>533900</v>
      </c>
      <c r="S1547" s="8">
        <v>533900</v>
      </c>
      <c r="T1547" s="8">
        <v>189770</v>
      </c>
      <c r="U1547" s="8">
        <v>168</v>
      </c>
      <c r="V1547" s="8" t="s">
        <v>64</v>
      </c>
      <c r="W1547" s="8" t="s">
        <v>64</v>
      </c>
      <c r="X1547" s="8" t="s">
        <v>276</v>
      </c>
      <c r="Y1547" s="8" t="s">
        <v>607</v>
      </c>
      <c r="Z1547" s="8" t="s">
        <v>4443</v>
      </c>
      <c r="AA1547" s="8">
        <v>0.04</v>
      </c>
      <c r="AB1547" s="8" t="s">
        <v>552</v>
      </c>
      <c r="AC1547" s="8">
        <v>1.7000000000000001E-2</v>
      </c>
      <c r="AD1547" s="8">
        <v>21356</v>
      </c>
      <c r="AE1547" s="8">
        <v>3177.9761904761904</v>
      </c>
      <c r="AF1547" s="8">
        <v>9076.3000000000011</v>
      </c>
      <c r="AG1547" s="8">
        <v>12254.276190476192</v>
      </c>
      <c r="AH1547" s="8">
        <v>0.03</v>
      </c>
      <c r="AI1547" s="8">
        <v>16017</v>
      </c>
    </row>
    <row r="1548" spans="1:35" x14ac:dyDescent="0.25">
      <c r="A1548" s="8" t="s">
        <v>2129</v>
      </c>
      <c r="B1548" s="8" t="s">
        <v>24</v>
      </c>
      <c r="C1548" s="8" t="s">
        <v>24</v>
      </c>
      <c r="D1548" s="8" t="s">
        <v>420</v>
      </c>
      <c r="E1548" s="8" t="s">
        <v>3679</v>
      </c>
      <c r="F1548" s="8" t="s">
        <v>4822</v>
      </c>
      <c r="G1548" s="8" t="s">
        <v>4837</v>
      </c>
      <c r="H1548" s="116">
        <v>0</v>
      </c>
      <c r="I1548" s="8">
        <v>881</v>
      </c>
      <c r="J1548" s="8">
        <v>881</v>
      </c>
      <c r="K1548" s="8" t="s">
        <v>4823</v>
      </c>
      <c r="L1548" s="8">
        <v>28545468</v>
      </c>
      <c r="M1548" s="38">
        <v>45450</v>
      </c>
      <c r="N1548" s="8" t="s">
        <v>210</v>
      </c>
      <c r="O1548" s="8" t="s">
        <v>43</v>
      </c>
      <c r="P1548" s="8" t="s">
        <v>43</v>
      </c>
      <c r="Q1548" s="8">
        <v>0</v>
      </c>
      <c r="R1548" s="8">
        <v>20000</v>
      </c>
      <c r="S1548" s="8">
        <v>20000</v>
      </c>
      <c r="T1548" s="8">
        <v>20000</v>
      </c>
      <c r="U1548" s="8">
        <v>108</v>
      </c>
      <c r="V1548" s="8" t="s">
        <v>62</v>
      </c>
      <c r="W1548" s="8" t="s">
        <v>62</v>
      </c>
      <c r="X1548" s="8" t="s">
        <v>276</v>
      </c>
      <c r="Z1548" s="8" t="s">
        <v>4836</v>
      </c>
      <c r="AA1548" s="8">
        <v>0.03</v>
      </c>
      <c r="AB1548" s="8" t="s">
        <v>552</v>
      </c>
      <c r="AC1548" s="8">
        <v>2.2499999999999999E-2</v>
      </c>
      <c r="AD1548" s="8">
        <v>600</v>
      </c>
      <c r="AE1548" s="8">
        <v>185.18518518518519</v>
      </c>
      <c r="AF1548" s="8">
        <v>450</v>
      </c>
      <c r="AG1548" s="8">
        <v>635.18518518518522</v>
      </c>
      <c r="AH1548" s="8">
        <v>0.06</v>
      </c>
      <c r="AI1548" s="8">
        <v>1200</v>
      </c>
    </row>
    <row r="1549" spans="1:35" x14ac:dyDescent="0.25">
      <c r="A1549" s="8" t="s">
        <v>2129</v>
      </c>
      <c r="B1549" s="8" t="s">
        <v>38</v>
      </c>
      <c r="C1549" s="8" t="s">
        <v>38</v>
      </c>
      <c r="D1549" s="8" t="s">
        <v>101</v>
      </c>
      <c r="E1549" s="8" t="s">
        <v>3538</v>
      </c>
      <c r="F1549" s="8" t="s">
        <v>4824</v>
      </c>
      <c r="G1549" s="8" t="s">
        <v>4839</v>
      </c>
      <c r="H1549" s="116">
        <v>0</v>
      </c>
      <c r="I1549" s="8">
        <v>5445</v>
      </c>
      <c r="J1549" s="8">
        <v>5445</v>
      </c>
      <c r="K1549" s="8" t="s">
        <v>4825</v>
      </c>
      <c r="L1549" s="8">
        <v>25354534</v>
      </c>
      <c r="M1549" s="38">
        <v>45450</v>
      </c>
      <c r="N1549" s="8" t="s">
        <v>210</v>
      </c>
      <c r="O1549" s="8" t="s">
        <v>43</v>
      </c>
      <c r="P1549" s="8" t="s">
        <v>43</v>
      </c>
      <c r="Q1549" s="8">
        <v>0</v>
      </c>
      <c r="R1549" s="8">
        <v>221400</v>
      </c>
      <c r="S1549" s="8">
        <v>221400</v>
      </c>
      <c r="T1549" s="8">
        <v>221400</v>
      </c>
      <c r="U1549" s="8">
        <v>168</v>
      </c>
      <c r="V1549" s="8" t="s">
        <v>62</v>
      </c>
      <c r="W1549" s="8" t="s">
        <v>62</v>
      </c>
      <c r="X1549" s="8" t="s">
        <v>276</v>
      </c>
      <c r="Z1549" s="8" t="s">
        <v>4838</v>
      </c>
      <c r="AA1549" s="8">
        <v>0.04</v>
      </c>
      <c r="AB1549" s="8" t="s">
        <v>552</v>
      </c>
      <c r="AC1549" s="8">
        <v>1.7000000000000001E-2</v>
      </c>
      <c r="AD1549" s="8">
        <v>8856</v>
      </c>
      <c r="AE1549" s="8">
        <v>1317.8571428571429</v>
      </c>
      <c r="AF1549" s="8">
        <v>3763.8</v>
      </c>
      <c r="AG1549" s="8">
        <v>5081.6571428571433</v>
      </c>
      <c r="AH1549" s="8">
        <v>0.03</v>
      </c>
      <c r="AI1549" s="8">
        <v>6642</v>
      </c>
    </row>
    <row r="1550" spans="1:35" x14ac:dyDescent="0.25">
      <c r="A1550" s="8" t="s">
        <v>2129</v>
      </c>
      <c r="B1550" s="8" t="s">
        <v>37</v>
      </c>
      <c r="C1550" s="8" t="s">
        <v>37</v>
      </c>
      <c r="D1550" s="8" t="s">
        <v>99</v>
      </c>
      <c r="E1550" s="8" t="s">
        <v>925</v>
      </c>
      <c r="F1550" s="8" t="s">
        <v>2392</v>
      </c>
      <c r="G1550" s="8" t="s">
        <v>2612</v>
      </c>
      <c r="I1550" s="8">
        <v>7036</v>
      </c>
      <c r="J1550" s="8">
        <v>7036</v>
      </c>
      <c r="K1550" s="8" t="s">
        <v>4826</v>
      </c>
      <c r="L1550" s="8">
        <v>22528063</v>
      </c>
      <c r="M1550" s="38">
        <v>45450</v>
      </c>
      <c r="N1550" s="8" t="s">
        <v>210</v>
      </c>
      <c r="O1550" s="8" t="s">
        <v>43</v>
      </c>
      <c r="P1550" s="8" t="s">
        <v>43</v>
      </c>
      <c r="Q1550" s="8">
        <v>243148.24</v>
      </c>
      <c r="R1550" s="8">
        <v>289200</v>
      </c>
      <c r="S1550" s="8">
        <v>46051.760000000009</v>
      </c>
      <c r="T1550" s="8">
        <v>46051.76</v>
      </c>
      <c r="U1550" s="8">
        <v>168</v>
      </c>
      <c r="V1550" s="8" t="s">
        <v>63</v>
      </c>
      <c r="W1550" s="8" t="s">
        <v>63</v>
      </c>
      <c r="X1550" s="8" t="s">
        <v>277</v>
      </c>
      <c r="Z1550" s="8" t="s">
        <v>4840</v>
      </c>
      <c r="AA1550" s="8">
        <v>0.04</v>
      </c>
      <c r="AB1550" s="8" t="s">
        <v>552</v>
      </c>
      <c r="AC1550" s="8">
        <v>1.7000000000000001E-2</v>
      </c>
      <c r="AD1550" s="8">
        <v>11568</v>
      </c>
      <c r="AE1550" s="8">
        <v>1721.4285714285713</v>
      </c>
      <c r="AF1550" s="8">
        <v>4916.4000000000005</v>
      </c>
      <c r="AG1550" s="8">
        <v>6637.8285714285721</v>
      </c>
      <c r="AH1550" s="8">
        <v>0.03</v>
      </c>
      <c r="AI1550" s="8">
        <v>1381.5528000000002</v>
      </c>
    </row>
    <row r="1551" spans="1:35" x14ac:dyDescent="0.25">
      <c r="A1551" s="8" t="s">
        <v>2129</v>
      </c>
      <c r="B1551" s="8" t="s">
        <v>184</v>
      </c>
      <c r="C1551" s="8" t="s">
        <v>184</v>
      </c>
      <c r="D1551" s="180" t="s">
        <v>101</v>
      </c>
      <c r="E1551" s="8" t="s">
        <v>417</v>
      </c>
      <c r="F1551" s="8" t="s">
        <v>4827</v>
      </c>
      <c r="G1551" s="8" t="s">
        <v>669</v>
      </c>
      <c r="H1551" s="116">
        <v>0</v>
      </c>
      <c r="I1551" s="8">
        <v>29388</v>
      </c>
      <c r="J1551" s="8">
        <v>29388</v>
      </c>
      <c r="K1551" s="8" t="s">
        <v>4828</v>
      </c>
      <c r="L1551" s="8">
        <v>30638592</v>
      </c>
      <c r="M1551" s="38">
        <v>45450</v>
      </c>
      <c r="N1551" s="8" t="s">
        <v>210</v>
      </c>
      <c r="O1551" s="8" t="s">
        <v>173</v>
      </c>
      <c r="P1551" s="8" t="s">
        <v>347</v>
      </c>
      <c r="Q1551" s="8">
        <v>0</v>
      </c>
      <c r="R1551" s="8">
        <v>1242100</v>
      </c>
      <c r="S1551" s="8">
        <v>1242100</v>
      </c>
      <c r="T1551" s="8">
        <v>211747</v>
      </c>
      <c r="U1551" s="8">
        <v>168</v>
      </c>
      <c r="V1551" s="8" t="s">
        <v>64</v>
      </c>
      <c r="W1551" s="8" t="s">
        <v>64</v>
      </c>
      <c r="X1551" s="8" t="s">
        <v>276</v>
      </c>
      <c r="Y1551" s="8" t="s">
        <v>115</v>
      </c>
      <c r="Z1551" s="8" t="s">
        <v>4841</v>
      </c>
      <c r="AA1551" s="8">
        <v>0.04</v>
      </c>
      <c r="AB1551" s="8" t="s">
        <v>552</v>
      </c>
      <c r="AC1551" s="8">
        <v>1.7000000000000001E-2</v>
      </c>
      <c r="AD1551" s="8">
        <v>49684</v>
      </c>
      <c r="AE1551" s="8">
        <v>7393.4523809523807</v>
      </c>
      <c r="AF1551" s="8">
        <v>21115.7</v>
      </c>
      <c r="AG1551" s="8">
        <v>28509.152380952382</v>
      </c>
      <c r="AH1551" s="8">
        <v>0.03</v>
      </c>
      <c r="AI1551" s="8">
        <v>37263</v>
      </c>
    </row>
    <row r="1552" spans="1:35" x14ac:dyDescent="0.25">
      <c r="A1552" s="8" t="s">
        <v>2129</v>
      </c>
      <c r="B1552" s="8" t="s">
        <v>38</v>
      </c>
      <c r="C1552" s="8" t="s">
        <v>38</v>
      </c>
      <c r="D1552" s="8" t="s">
        <v>101</v>
      </c>
      <c r="E1552" s="8" t="s">
        <v>405</v>
      </c>
      <c r="F1552" s="8" t="s">
        <v>4829</v>
      </c>
      <c r="G1552" s="8" t="s">
        <v>4843</v>
      </c>
      <c r="H1552" s="116">
        <v>0</v>
      </c>
      <c r="I1552" s="8">
        <v>6001</v>
      </c>
      <c r="J1552" s="8">
        <v>6001</v>
      </c>
      <c r="K1552" s="8" t="s">
        <v>4830</v>
      </c>
      <c r="L1552" s="8">
        <v>14443690</v>
      </c>
      <c r="M1552" s="38">
        <v>45450</v>
      </c>
      <c r="N1552" s="8" t="s">
        <v>210</v>
      </c>
      <c r="O1552" s="8" t="s">
        <v>43</v>
      </c>
      <c r="P1552" s="8" t="s">
        <v>43</v>
      </c>
      <c r="Q1552" s="8">
        <v>172405</v>
      </c>
      <c r="R1552" s="8">
        <v>208800</v>
      </c>
      <c r="S1552" s="8">
        <v>36395</v>
      </c>
      <c r="T1552" s="8">
        <v>36395</v>
      </c>
      <c r="U1552" s="8">
        <v>144</v>
      </c>
      <c r="V1552" s="8" t="s">
        <v>63</v>
      </c>
      <c r="W1552" s="8" t="s">
        <v>63</v>
      </c>
      <c r="X1552" s="8" t="s">
        <v>277</v>
      </c>
      <c r="Z1552" s="8" t="s">
        <v>4842</v>
      </c>
      <c r="AA1552" s="8">
        <v>0.03</v>
      </c>
      <c r="AB1552" s="8" t="s">
        <v>552</v>
      </c>
      <c r="AC1552" s="8">
        <v>0.02</v>
      </c>
      <c r="AD1552" s="8">
        <v>6264</v>
      </c>
      <c r="AE1552" s="8">
        <v>1450</v>
      </c>
      <c r="AF1552" s="8">
        <v>4176</v>
      </c>
      <c r="AG1552" s="8">
        <v>5626</v>
      </c>
      <c r="AH1552" s="8">
        <v>0.06</v>
      </c>
      <c r="AI1552" s="8">
        <v>2183.6999999999998</v>
      </c>
    </row>
    <row r="1553" spans="1:35" x14ac:dyDescent="0.25">
      <c r="A1553" s="8" t="s">
        <v>2129</v>
      </c>
      <c r="B1553" s="8" t="s">
        <v>184</v>
      </c>
      <c r="C1553" s="8" t="s">
        <v>184</v>
      </c>
      <c r="D1553" s="180" t="s">
        <v>101</v>
      </c>
      <c r="E1553" s="8" t="s">
        <v>417</v>
      </c>
      <c r="F1553" s="8" t="s">
        <v>1288</v>
      </c>
      <c r="G1553" s="8" t="s">
        <v>1987</v>
      </c>
      <c r="H1553" s="116">
        <v>0</v>
      </c>
      <c r="I1553" s="8">
        <v>14094</v>
      </c>
      <c r="J1553" s="8">
        <v>14094</v>
      </c>
      <c r="K1553" s="8" t="s">
        <v>4831</v>
      </c>
      <c r="L1553" s="8">
        <v>24749287</v>
      </c>
      <c r="M1553" s="38">
        <v>45450</v>
      </c>
      <c r="N1553" s="8" t="s">
        <v>210</v>
      </c>
      <c r="O1553" s="8" t="s">
        <v>173</v>
      </c>
      <c r="P1553" s="8" t="s">
        <v>463</v>
      </c>
      <c r="Q1553" s="8">
        <v>0</v>
      </c>
      <c r="R1553" s="8">
        <v>590100</v>
      </c>
      <c r="S1553" s="8">
        <v>590100</v>
      </c>
      <c r="T1553" s="8">
        <v>75855</v>
      </c>
      <c r="U1553" s="8">
        <v>168</v>
      </c>
      <c r="V1553" s="8" t="s">
        <v>64</v>
      </c>
      <c r="W1553" s="8" t="s">
        <v>64</v>
      </c>
      <c r="X1553" s="8" t="s">
        <v>276</v>
      </c>
      <c r="Y1553" s="8" t="s">
        <v>115</v>
      </c>
      <c r="Z1553" s="8" t="s">
        <v>4844</v>
      </c>
      <c r="AA1553" s="8">
        <v>0.04</v>
      </c>
      <c r="AB1553" s="8" t="s">
        <v>552</v>
      </c>
      <c r="AC1553" s="8">
        <v>1.7000000000000001E-2</v>
      </c>
      <c r="AD1553" s="8">
        <v>23604</v>
      </c>
      <c r="AE1553" s="8">
        <v>3512.5</v>
      </c>
      <c r="AF1553" s="8">
        <v>10031.700000000001</v>
      </c>
      <c r="AG1553" s="8">
        <v>13544.2</v>
      </c>
      <c r="AH1553" s="8">
        <v>0.03</v>
      </c>
      <c r="AI1553" s="8">
        <v>17703</v>
      </c>
    </row>
    <row r="1554" spans="1:35" x14ac:dyDescent="0.25">
      <c r="A1554" s="8" t="s">
        <v>2129</v>
      </c>
      <c r="B1554" s="8" t="s">
        <v>241</v>
      </c>
      <c r="C1554" s="8" t="s">
        <v>241</v>
      </c>
      <c r="D1554" s="180" t="s">
        <v>101</v>
      </c>
      <c r="E1554" s="8" t="s">
        <v>489</v>
      </c>
      <c r="F1554" s="8" t="s">
        <v>1216</v>
      </c>
      <c r="G1554" s="8" t="s">
        <v>1403</v>
      </c>
      <c r="H1554" s="116">
        <v>0</v>
      </c>
      <c r="I1554" s="8">
        <v>7192</v>
      </c>
      <c r="J1554" s="8">
        <v>7192</v>
      </c>
      <c r="K1554" s="8" t="s">
        <v>4465</v>
      </c>
      <c r="L1554" s="8">
        <v>22390335</v>
      </c>
      <c r="M1554" s="38">
        <v>45450</v>
      </c>
      <c r="N1554" s="8" t="s">
        <v>210</v>
      </c>
      <c r="O1554" s="8" t="s">
        <v>148</v>
      </c>
      <c r="P1554" s="8" t="s">
        <v>267</v>
      </c>
      <c r="Q1554" s="8">
        <v>0</v>
      </c>
      <c r="R1554" s="8">
        <v>252100</v>
      </c>
      <c r="S1554" s="8">
        <v>252100</v>
      </c>
      <c r="T1554" s="8">
        <v>172210</v>
      </c>
      <c r="U1554" s="8">
        <v>144</v>
      </c>
      <c r="V1554" s="8" t="s">
        <v>64</v>
      </c>
      <c r="W1554" s="8" t="s">
        <v>64</v>
      </c>
      <c r="X1554" s="8" t="s">
        <v>276</v>
      </c>
      <c r="Y1554" s="8" t="s">
        <v>387</v>
      </c>
      <c r="Z1554" s="8" t="s">
        <v>4467</v>
      </c>
      <c r="AA1554" s="8">
        <v>0.03</v>
      </c>
      <c r="AB1554" s="8" t="s">
        <v>552</v>
      </c>
      <c r="AC1554" s="8">
        <v>0.02</v>
      </c>
      <c r="AD1554" s="8">
        <v>7563</v>
      </c>
      <c r="AE1554" s="8">
        <v>1750.6944444444443</v>
      </c>
      <c r="AF1554" s="8">
        <v>5042</v>
      </c>
      <c r="AG1554" s="8">
        <v>6792.6944444444443</v>
      </c>
      <c r="AH1554" s="8">
        <v>0.06</v>
      </c>
      <c r="AI1554" s="8">
        <v>15126</v>
      </c>
    </row>
    <row r="1555" spans="1:35" x14ac:dyDescent="0.25">
      <c r="A1555" s="8" t="s">
        <v>2129</v>
      </c>
      <c r="B1555" s="8" t="s">
        <v>49</v>
      </c>
      <c r="C1555" s="8" t="s">
        <v>49</v>
      </c>
      <c r="D1555" s="8" t="s">
        <v>133</v>
      </c>
      <c r="E1555" s="8" t="s">
        <v>189</v>
      </c>
      <c r="F1555" s="8" t="s">
        <v>2839</v>
      </c>
      <c r="G1555" s="8" t="s">
        <v>3865</v>
      </c>
      <c r="H1555" s="116">
        <v>0</v>
      </c>
      <c r="I1555" s="8">
        <v>1628</v>
      </c>
      <c r="J1555" s="8">
        <v>1628</v>
      </c>
      <c r="K1555" s="8" t="s">
        <v>4845</v>
      </c>
      <c r="L1555" s="8">
        <v>24941101</v>
      </c>
      <c r="M1555" s="38">
        <v>45450</v>
      </c>
      <c r="N1555" s="8" t="s">
        <v>210</v>
      </c>
      <c r="O1555" s="8" t="s">
        <v>174</v>
      </c>
      <c r="P1555" s="8" t="s">
        <v>174</v>
      </c>
      <c r="Q1555" s="8">
        <v>0</v>
      </c>
      <c r="R1555" s="8">
        <v>50000</v>
      </c>
      <c r="S1555" s="8">
        <v>50000</v>
      </c>
      <c r="T1555" s="8">
        <v>50000</v>
      </c>
      <c r="U1555" s="8">
        <v>144</v>
      </c>
      <c r="V1555" s="8" t="s">
        <v>62</v>
      </c>
      <c r="W1555" s="8" t="s">
        <v>62</v>
      </c>
      <c r="X1555" s="8" t="s">
        <v>276</v>
      </c>
      <c r="Z1555" s="8" t="s">
        <v>4848</v>
      </c>
      <c r="AA1555" s="8">
        <v>0.03</v>
      </c>
      <c r="AB1555" s="8" t="s">
        <v>552</v>
      </c>
      <c r="AC1555" s="8">
        <v>0.02</v>
      </c>
      <c r="AD1555" s="8">
        <v>1500</v>
      </c>
      <c r="AE1555" s="8">
        <v>347.22222222222223</v>
      </c>
      <c r="AF1555" s="8">
        <v>1000</v>
      </c>
      <c r="AG1555" s="8">
        <v>1347.2222222222222</v>
      </c>
      <c r="AH1555" s="8">
        <v>0.06</v>
      </c>
      <c r="AI1555" s="8">
        <v>3000</v>
      </c>
    </row>
    <row r="1556" spans="1:35" x14ac:dyDescent="0.25">
      <c r="A1556" s="8" t="s">
        <v>2129</v>
      </c>
      <c r="B1556" s="8" t="s">
        <v>37</v>
      </c>
      <c r="C1556" s="8" t="s">
        <v>37</v>
      </c>
      <c r="D1556" s="8" t="s">
        <v>99</v>
      </c>
      <c r="E1556" s="8" t="s">
        <v>925</v>
      </c>
      <c r="F1556" s="8" t="s">
        <v>2392</v>
      </c>
      <c r="G1556" s="8" t="s">
        <v>2612</v>
      </c>
      <c r="H1556" s="116">
        <v>0</v>
      </c>
      <c r="I1556" s="8">
        <v>5116.5</v>
      </c>
      <c r="J1556" s="8">
        <v>5116.5</v>
      </c>
      <c r="K1556" s="8" t="s">
        <v>3606</v>
      </c>
      <c r="L1556" s="8">
        <v>30236079</v>
      </c>
      <c r="M1556" s="38">
        <v>45450</v>
      </c>
      <c r="N1556" s="8" t="s">
        <v>210</v>
      </c>
      <c r="O1556" s="8" t="s">
        <v>173</v>
      </c>
      <c r="P1556" s="8" t="s">
        <v>463</v>
      </c>
      <c r="Q1556" s="8">
        <v>0</v>
      </c>
      <c r="R1556" s="8">
        <v>207400</v>
      </c>
      <c r="S1556" s="8">
        <v>207400</v>
      </c>
      <c r="T1556" s="8">
        <v>25536</v>
      </c>
      <c r="U1556" s="8">
        <v>168</v>
      </c>
      <c r="V1556" s="8" t="s">
        <v>64</v>
      </c>
      <c r="W1556" s="8" t="s">
        <v>64</v>
      </c>
      <c r="X1556" s="8" t="s">
        <v>276</v>
      </c>
      <c r="Y1556" s="8" t="s">
        <v>4846</v>
      </c>
      <c r="Z1556" s="8" t="s">
        <v>4849</v>
      </c>
      <c r="AA1556" s="8">
        <v>0.04</v>
      </c>
      <c r="AB1556" s="8" t="s">
        <v>552</v>
      </c>
      <c r="AC1556" s="8">
        <v>1.7000000000000001E-2</v>
      </c>
      <c r="AD1556" s="8">
        <v>8296</v>
      </c>
      <c r="AE1556" s="8">
        <v>1234.5238095238096</v>
      </c>
      <c r="AF1556" s="8">
        <v>3525.8</v>
      </c>
      <c r="AG1556" s="8">
        <v>4760.3238095238103</v>
      </c>
      <c r="AH1556" s="8">
        <v>0.03</v>
      </c>
      <c r="AI1556" s="8">
        <v>6222</v>
      </c>
    </row>
    <row r="1557" spans="1:35" x14ac:dyDescent="0.25">
      <c r="A1557" s="8" t="s">
        <v>2129</v>
      </c>
      <c r="B1557" s="8" t="s">
        <v>39</v>
      </c>
      <c r="C1557" s="8" t="s">
        <v>39</v>
      </c>
      <c r="D1557" s="8" t="s">
        <v>167</v>
      </c>
      <c r="E1557" s="8" t="s">
        <v>4894</v>
      </c>
      <c r="F1557" s="8" t="s">
        <v>4496</v>
      </c>
      <c r="G1557" s="8" t="s">
        <v>4850</v>
      </c>
      <c r="H1557" s="116">
        <v>0</v>
      </c>
      <c r="I1557" s="8">
        <v>4527</v>
      </c>
      <c r="J1557" s="8">
        <v>4527</v>
      </c>
      <c r="K1557" s="8" t="s">
        <v>4847</v>
      </c>
      <c r="L1557" s="8">
        <v>29606221</v>
      </c>
      <c r="M1557" s="38">
        <v>45450</v>
      </c>
      <c r="N1557" s="8" t="s">
        <v>210</v>
      </c>
      <c r="O1557" s="8" t="s">
        <v>43</v>
      </c>
      <c r="P1557" s="8" t="s">
        <v>43</v>
      </c>
      <c r="Q1557" s="8">
        <v>0</v>
      </c>
      <c r="R1557" s="8">
        <v>182300</v>
      </c>
      <c r="S1557" s="8">
        <v>182300</v>
      </c>
      <c r="T1557" s="8">
        <v>39474</v>
      </c>
      <c r="U1557" s="8">
        <v>168</v>
      </c>
      <c r="V1557" s="8" t="s">
        <v>64</v>
      </c>
      <c r="W1557" s="8" t="s">
        <v>64</v>
      </c>
      <c r="X1557" s="8" t="s">
        <v>276</v>
      </c>
      <c r="Y1557" s="8" t="s">
        <v>672</v>
      </c>
      <c r="Z1557" s="8" t="s">
        <v>4597</v>
      </c>
      <c r="AA1557" s="8">
        <v>0.04</v>
      </c>
      <c r="AB1557" s="8" t="s">
        <v>552</v>
      </c>
      <c r="AC1557" s="8">
        <v>1.7000000000000001E-2</v>
      </c>
      <c r="AD1557" s="8">
        <v>7292</v>
      </c>
      <c r="AE1557" s="8">
        <v>1085.1190476190477</v>
      </c>
      <c r="AF1557" s="8">
        <v>3099.1000000000004</v>
      </c>
      <c r="AG1557" s="8">
        <v>4184.2190476190481</v>
      </c>
      <c r="AH1557" s="8">
        <v>0.03</v>
      </c>
      <c r="AI1557" s="8">
        <v>5469</v>
      </c>
    </row>
    <row r="1558" spans="1:35" x14ac:dyDescent="0.25">
      <c r="A1558" s="8" t="s">
        <v>2129</v>
      </c>
      <c r="B1558" s="8" t="s">
        <v>184</v>
      </c>
      <c r="C1558" s="8" t="s">
        <v>184</v>
      </c>
      <c r="D1558" s="180" t="s">
        <v>101</v>
      </c>
      <c r="E1558" s="8" t="s">
        <v>417</v>
      </c>
      <c r="F1558" s="8" t="s">
        <v>4859</v>
      </c>
      <c r="G1558" s="8" t="s">
        <v>4862</v>
      </c>
      <c r="H1558" s="116">
        <v>8945</v>
      </c>
      <c r="I1558" s="8">
        <v>8945</v>
      </c>
      <c r="J1558" s="8">
        <v>0</v>
      </c>
      <c r="K1558" s="8" t="s">
        <v>4860</v>
      </c>
      <c r="L1558" s="8">
        <v>27911273</v>
      </c>
      <c r="M1558" s="38">
        <v>45450</v>
      </c>
      <c r="N1558" s="8" t="s">
        <v>210</v>
      </c>
      <c r="O1558" s="8" t="s">
        <v>43</v>
      </c>
      <c r="P1558" s="8" t="s">
        <v>43</v>
      </c>
      <c r="Q1558" s="8">
        <v>297816</v>
      </c>
      <c r="R1558" s="8">
        <v>370600</v>
      </c>
      <c r="S1558" s="8">
        <v>72784</v>
      </c>
      <c r="T1558" s="8">
        <v>72783</v>
      </c>
      <c r="U1558" s="8">
        <v>168</v>
      </c>
      <c r="V1558" s="8" t="s">
        <v>63</v>
      </c>
      <c r="W1558" s="8" t="s">
        <v>63</v>
      </c>
      <c r="X1558" s="8" t="s">
        <v>277</v>
      </c>
      <c r="Z1558" s="8" t="s">
        <v>4861</v>
      </c>
      <c r="AA1558" s="8">
        <v>0.04</v>
      </c>
      <c r="AB1558" s="8" t="s">
        <v>552</v>
      </c>
      <c r="AC1558" s="8">
        <v>1.7000000000000001E-2</v>
      </c>
      <c r="AD1558" s="8">
        <v>14824</v>
      </c>
      <c r="AE1558" s="8">
        <v>2205.9523809523807</v>
      </c>
      <c r="AF1558" s="8">
        <v>6300.2000000000007</v>
      </c>
      <c r="AG1558" s="8">
        <v>8506.1523809523824</v>
      </c>
      <c r="AH1558" s="8">
        <v>0.03</v>
      </c>
      <c r="AI1558" s="8">
        <v>2183.52</v>
      </c>
    </row>
    <row r="1559" spans="1:35" x14ac:dyDescent="0.25">
      <c r="A1559" s="8" t="s">
        <v>2129</v>
      </c>
      <c r="B1559" s="8" t="s">
        <v>24</v>
      </c>
      <c r="C1559" s="8" t="s">
        <v>24</v>
      </c>
      <c r="D1559" s="8" t="s">
        <v>420</v>
      </c>
      <c r="E1559" s="8" t="s">
        <v>3679</v>
      </c>
      <c r="F1559" s="8" t="s">
        <v>4468</v>
      </c>
      <c r="G1559" s="8" t="s">
        <v>3143</v>
      </c>
      <c r="H1559" s="116">
        <v>0</v>
      </c>
      <c r="I1559" s="8">
        <v>1153</v>
      </c>
      <c r="J1559" s="8">
        <v>1153</v>
      </c>
      <c r="K1559" s="8" t="s">
        <v>4877</v>
      </c>
      <c r="L1559" s="8">
        <v>8636776</v>
      </c>
      <c r="M1559" s="38">
        <v>45450</v>
      </c>
      <c r="N1559" s="8" t="s">
        <v>210</v>
      </c>
      <c r="O1559" s="8" t="s">
        <v>43</v>
      </c>
      <c r="P1559" s="8" t="s">
        <v>43</v>
      </c>
      <c r="Q1559" s="8">
        <v>0</v>
      </c>
      <c r="R1559" s="8">
        <v>8100</v>
      </c>
      <c r="S1559" s="8">
        <v>8100</v>
      </c>
      <c r="T1559" s="8">
        <v>8100</v>
      </c>
      <c r="U1559" s="8">
        <v>36</v>
      </c>
      <c r="V1559" s="8" t="s">
        <v>62</v>
      </c>
      <c r="W1559" s="8" t="s">
        <v>62</v>
      </c>
      <c r="X1559" s="8" t="s">
        <v>276</v>
      </c>
      <c r="Z1559" s="8" t="s">
        <v>4879</v>
      </c>
      <c r="AA1559" s="8">
        <v>0.03</v>
      </c>
      <c r="AB1559" s="8" t="s">
        <v>552</v>
      </c>
      <c r="AC1559" s="8">
        <v>6.5000000000000002E-2</v>
      </c>
      <c r="AD1559" s="8">
        <v>243</v>
      </c>
      <c r="AE1559" s="8">
        <v>225</v>
      </c>
      <c r="AF1559" s="8">
        <v>526.5</v>
      </c>
      <c r="AG1559" s="8">
        <v>751.5</v>
      </c>
      <c r="AH1559" s="8">
        <v>0.06</v>
      </c>
      <c r="AI1559" s="8">
        <v>486</v>
      </c>
    </row>
    <row r="1560" spans="1:35" x14ac:dyDescent="0.25">
      <c r="A1560" s="8" t="s">
        <v>2129</v>
      </c>
      <c r="B1560" s="8" t="s">
        <v>24</v>
      </c>
      <c r="C1560" s="8" t="s">
        <v>24</v>
      </c>
      <c r="D1560" s="8" t="s">
        <v>420</v>
      </c>
      <c r="E1560" s="8" t="s">
        <v>200</v>
      </c>
      <c r="F1560" s="8" t="s">
        <v>2001</v>
      </c>
      <c r="G1560" s="8" t="s">
        <v>2006</v>
      </c>
      <c r="H1560" s="116">
        <v>0</v>
      </c>
      <c r="I1560" s="8">
        <v>1900</v>
      </c>
      <c r="J1560" s="8">
        <v>1900</v>
      </c>
      <c r="K1560" s="8" t="s">
        <v>4878</v>
      </c>
      <c r="L1560" s="8">
        <v>27461224</v>
      </c>
      <c r="M1560" s="38">
        <v>45450</v>
      </c>
      <c r="N1560" s="8" t="s">
        <v>210</v>
      </c>
      <c r="O1560" s="8" t="s">
        <v>43</v>
      </c>
      <c r="P1560" s="8" t="s">
        <v>43</v>
      </c>
      <c r="Q1560" s="8">
        <v>0</v>
      </c>
      <c r="R1560" s="8">
        <v>52300</v>
      </c>
      <c r="S1560" s="8">
        <v>52300</v>
      </c>
      <c r="T1560" s="8">
        <v>52300</v>
      </c>
      <c r="U1560" s="8">
        <v>120</v>
      </c>
      <c r="V1560" s="8" t="s">
        <v>62</v>
      </c>
      <c r="W1560" s="8" t="s">
        <v>62</v>
      </c>
      <c r="X1560" s="8" t="s">
        <v>276</v>
      </c>
      <c r="Z1560" s="8" t="s">
        <v>4880</v>
      </c>
      <c r="AA1560" s="8">
        <v>0.03</v>
      </c>
      <c r="AB1560" s="8" t="s">
        <v>552</v>
      </c>
      <c r="AC1560" s="8">
        <v>2.2499999999999999E-2</v>
      </c>
      <c r="AD1560" s="8">
        <v>1569</v>
      </c>
      <c r="AE1560" s="8">
        <v>435.83333333333331</v>
      </c>
      <c r="AF1560" s="8">
        <v>1176.75</v>
      </c>
      <c r="AG1560" s="8">
        <v>1612.5833333333333</v>
      </c>
      <c r="AH1560" s="8">
        <v>0.06</v>
      </c>
      <c r="AI1560" s="8">
        <v>3138</v>
      </c>
    </row>
    <row r="1561" spans="1:35" x14ac:dyDescent="0.25">
      <c r="A1561" s="8" t="s">
        <v>2129</v>
      </c>
      <c r="B1561" s="8" t="s">
        <v>27</v>
      </c>
      <c r="C1561" s="8" t="s">
        <v>27</v>
      </c>
      <c r="D1561" s="180" t="s">
        <v>5938</v>
      </c>
      <c r="E1561" s="8" t="s">
        <v>209</v>
      </c>
      <c r="F1561" s="8" t="s">
        <v>564</v>
      </c>
      <c r="G1561" s="8" t="s">
        <v>565</v>
      </c>
      <c r="H1561" s="116">
        <v>0</v>
      </c>
      <c r="I1561" s="8">
        <v>16265</v>
      </c>
      <c r="J1561" s="8">
        <v>16265</v>
      </c>
      <c r="K1561" s="8" t="s">
        <v>4881</v>
      </c>
      <c r="L1561" s="8">
        <v>30467228</v>
      </c>
      <c r="M1561" s="38">
        <v>45451</v>
      </c>
      <c r="N1561" s="8" t="s">
        <v>210</v>
      </c>
      <c r="O1561" s="8" t="s">
        <v>43</v>
      </c>
      <c r="P1561" s="8" t="s">
        <v>43</v>
      </c>
      <c r="Q1561" s="8">
        <v>0</v>
      </c>
      <c r="R1561" s="8">
        <v>682600</v>
      </c>
      <c r="S1561" s="8">
        <v>682600</v>
      </c>
      <c r="T1561" s="8">
        <v>137952</v>
      </c>
      <c r="U1561" s="8">
        <v>168</v>
      </c>
      <c r="V1561" s="8" t="s">
        <v>64</v>
      </c>
      <c r="W1561" s="8" t="s">
        <v>64</v>
      </c>
      <c r="X1561" s="8" t="s">
        <v>276</v>
      </c>
      <c r="Y1561" s="8" t="s">
        <v>4882</v>
      </c>
      <c r="Z1561" s="8" t="s">
        <v>4888</v>
      </c>
      <c r="AA1561" s="8">
        <v>0.04</v>
      </c>
      <c r="AB1561" s="8" t="s">
        <v>552</v>
      </c>
      <c r="AC1561" s="8">
        <v>1.7000000000000001E-2</v>
      </c>
      <c r="AD1561" s="8">
        <v>27304</v>
      </c>
      <c r="AE1561" s="8">
        <v>4063.0952380952381</v>
      </c>
      <c r="AF1561" s="8">
        <v>11604.2</v>
      </c>
      <c r="AG1561" s="8">
        <v>15667.295238095239</v>
      </c>
      <c r="AH1561" s="8">
        <v>0.03</v>
      </c>
      <c r="AI1561" s="8">
        <v>20478</v>
      </c>
    </row>
    <row r="1562" spans="1:35" x14ac:dyDescent="0.25">
      <c r="A1562" s="8" t="s">
        <v>2129</v>
      </c>
      <c r="B1562" s="8" t="s">
        <v>38</v>
      </c>
      <c r="C1562" s="8" t="s">
        <v>38</v>
      </c>
      <c r="D1562" s="8" t="s">
        <v>101</v>
      </c>
      <c r="E1562" s="8" t="s">
        <v>405</v>
      </c>
      <c r="F1562" s="8" t="s">
        <v>2952</v>
      </c>
      <c r="G1562" s="8" t="s">
        <v>3355</v>
      </c>
      <c r="H1562" s="116">
        <v>0</v>
      </c>
      <c r="I1562" s="8">
        <v>5284</v>
      </c>
      <c r="J1562" s="8">
        <v>5284</v>
      </c>
      <c r="K1562" s="8" t="s">
        <v>4883</v>
      </c>
      <c r="L1562" s="8">
        <v>28050813</v>
      </c>
      <c r="M1562" s="38">
        <v>45451</v>
      </c>
      <c r="N1562" s="8" t="s">
        <v>210</v>
      </c>
      <c r="O1562" s="8" t="s">
        <v>43</v>
      </c>
      <c r="P1562" s="8" t="s">
        <v>43</v>
      </c>
      <c r="Q1562" s="8">
        <v>0</v>
      </c>
      <c r="R1562" s="8">
        <v>214500</v>
      </c>
      <c r="S1562" s="8">
        <v>214500</v>
      </c>
      <c r="T1562" s="8">
        <v>74414</v>
      </c>
      <c r="U1562" s="8">
        <v>168</v>
      </c>
      <c r="V1562" s="8" t="s">
        <v>64</v>
      </c>
      <c r="W1562" s="8" t="s">
        <v>64</v>
      </c>
      <c r="X1562" s="8" t="s">
        <v>276</v>
      </c>
      <c r="Y1562" s="8" t="s">
        <v>4136</v>
      </c>
      <c r="Z1562" s="8" t="s">
        <v>4598</v>
      </c>
      <c r="AA1562" s="8">
        <v>0.04</v>
      </c>
      <c r="AB1562" s="8" t="s">
        <v>552</v>
      </c>
      <c r="AC1562" s="8">
        <v>1.7000000000000001E-2</v>
      </c>
      <c r="AD1562" s="8">
        <v>8580</v>
      </c>
      <c r="AE1562" s="8">
        <v>1276.7857142857142</v>
      </c>
      <c r="AF1562" s="8">
        <v>3646.5000000000005</v>
      </c>
      <c r="AG1562" s="8">
        <v>4923.2857142857147</v>
      </c>
      <c r="AH1562" s="8">
        <v>0.03</v>
      </c>
      <c r="AI1562" s="8">
        <v>6435</v>
      </c>
    </row>
    <row r="1563" spans="1:35" x14ac:dyDescent="0.25">
      <c r="A1563" s="8" t="s">
        <v>2129</v>
      </c>
      <c r="B1563" s="8" t="s">
        <v>49</v>
      </c>
      <c r="C1563" s="8" t="s">
        <v>49</v>
      </c>
      <c r="D1563" s="8" t="s">
        <v>133</v>
      </c>
      <c r="E1563" s="8" t="s">
        <v>931</v>
      </c>
      <c r="F1563" s="8" t="s">
        <v>1291</v>
      </c>
      <c r="G1563" s="8" t="s">
        <v>2031</v>
      </c>
      <c r="H1563" s="116">
        <v>0</v>
      </c>
      <c r="I1563" s="8">
        <v>18356</v>
      </c>
      <c r="J1563" s="8">
        <v>18356</v>
      </c>
      <c r="K1563" s="8" t="s">
        <v>4884</v>
      </c>
      <c r="L1563" s="8">
        <v>26355807</v>
      </c>
      <c r="M1563" s="38">
        <v>45451</v>
      </c>
      <c r="N1563" s="8" t="s">
        <v>210</v>
      </c>
      <c r="O1563" s="8" t="s">
        <v>43</v>
      </c>
      <c r="P1563" s="8" t="s">
        <v>43</v>
      </c>
      <c r="Q1563" s="8">
        <v>0</v>
      </c>
      <c r="R1563" s="8">
        <v>771800</v>
      </c>
      <c r="S1563" s="8">
        <v>771800</v>
      </c>
      <c r="T1563" s="8">
        <v>88165</v>
      </c>
      <c r="U1563" s="8">
        <v>168</v>
      </c>
      <c r="V1563" s="8" t="s">
        <v>64</v>
      </c>
      <c r="W1563" s="8" t="s">
        <v>64</v>
      </c>
      <c r="X1563" s="8" t="s">
        <v>276</v>
      </c>
      <c r="Y1563" s="8" t="s">
        <v>115</v>
      </c>
      <c r="Z1563" s="8" t="s">
        <v>4670</v>
      </c>
      <c r="AA1563" s="8">
        <v>0.04</v>
      </c>
      <c r="AB1563" s="8" t="s">
        <v>552</v>
      </c>
      <c r="AC1563" s="8">
        <v>1.7000000000000001E-2</v>
      </c>
      <c r="AD1563" s="8">
        <v>30872</v>
      </c>
      <c r="AE1563" s="8">
        <v>4594.0476190476193</v>
      </c>
      <c r="AF1563" s="8">
        <v>13120.6</v>
      </c>
      <c r="AG1563" s="8">
        <v>17714.647619047621</v>
      </c>
      <c r="AH1563" s="8">
        <v>0.03</v>
      </c>
      <c r="AI1563" s="8">
        <v>23154</v>
      </c>
    </row>
    <row r="1564" spans="1:35" x14ac:dyDescent="0.25">
      <c r="A1564" s="8" t="s">
        <v>2129</v>
      </c>
      <c r="B1564" s="8" t="s">
        <v>24</v>
      </c>
      <c r="C1564" s="8" t="s">
        <v>24</v>
      </c>
      <c r="D1564" s="8" t="s">
        <v>420</v>
      </c>
      <c r="E1564" s="8" t="s">
        <v>3679</v>
      </c>
      <c r="F1564" s="8" t="s">
        <v>3617</v>
      </c>
      <c r="G1564" s="8" t="s">
        <v>1415</v>
      </c>
      <c r="H1564" s="116">
        <v>0</v>
      </c>
      <c r="I1564" s="8">
        <v>13252</v>
      </c>
      <c r="J1564" s="8">
        <v>13252</v>
      </c>
      <c r="K1564" s="8" t="s">
        <v>4431</v>
      </c>
      <c r="L1564" s="8">
        <v>20759074</v>
      </c>
      <c r="M1564" s="38">
        <v>45451</v>
      </c>
      <c r="N1564" s="8" t="s">
        <v>210</v>
      </c>
      <c r="O1564" s="8" t="s">
        <v>148</v>
      </c>
      <c r="P1564" s="8" t="s">
        <v>287</v>
      </c>
      <c r="Q1564" s="8">
        <v>0</v>
      </c>
      <c r="R1564" s="8">
        <v>472200</v>
      </c>
      <c r="S1564" s="8">
        <v>472200</v>
      </c>
      <c r="T1564" s="8">
        <v>64061</v>
      </c>
      <c r="U1564" s="8">
        <v>144</v>
      </c>
      <c r="V1564" s="8" t="s">
        <v>64</v>
      </c>
      <c r="W1564" s="8" t="s">
        <v>64</v>
      </c>
      <c r="X1564" s="8" t="s">
        <v>276</v>
      </c>
      <c r="Y1564" s="8" t="s">
        <v>115</v>
      </c>
      <c r="Z1564" s="8" t="s">
        <v>4444</v>
      </c>
      <c r="AA1564" s="8">
        <v>0.04</v>
      </c>
      <c r="AB1564" s="8" t="s">
        <v>552</v>
      </c>
      <c r="AC1564" s="8">
        <v>1.7000000000000001E-2</v>
      </c>
      <c r="AD1564" s="8">
        <v>18888</v>
      </c>
      <c r="AE1564" s="8">
        <v>3279.1666666666665</v>
      </c>
      <c r="AF1564" s="8">
        <v>8027.4000000000005</v>
      </c>
      <c r="AG1564" s="8">
        <v>11306.566666666668</v>
      </c>
      <c r="AH1564" s="8">
        <v>0.03</v>
      </c>
      <c r="AI1564" s="8">
        <v>14166</v>
      </c>
    </row>
    <row r="1565" spans="1:35" x14ac:dyDescent="0.25">
      <c r="A1565" s="8" t="s">
        <v>2129</v>
      </c>
      <c r="B1565" s="8" t="s">
        <v>39</v>
      </c>
      <c r="C1565" s="8" t="s">
        <v>39</v>
      </c>
      <c r="D1565" s="8" t="s">
        <v>167</v>
      </c>
      <c r="E1565" s="8" t="s">
        <v>405</v>
      </c>
      <c r="F1565" s="8" t="s">
        <v>4885</v>
      </c>
      <c r="H1565" s="116">
        <v>0</v>
      </c>
      <c r="I1565" s="8">
        <v>716</v>
      </c>
      <c r="J1565" s="8">
        <v>716</v>
      </c>
      <c r="K1565" s="8" t="s">
        <v>3079</v>
      </c>
      <c r="L1565" s="8">
        <v>27779499</v>
      </c>
      <c r="M1565" s="38">
        <v>45451</v>
      </c>
      <c r="N1565" s="8" t="s">
        <v>210</v>
      </c>
      <c r="O1565" s="8" t="s">
        <v>148</v>
      </c>
      <c r="P1565" s="8" t="s">
        <v>258</v>
      </c>
      <c r="Q1565" s="8">
        <v>0</v>
      </c>
      <c r="R1565" s="8">
        <v>15000</v>
      </c>
      <c r="S1565" s="8">
        <v>15000</v>
      </c>
      <c r="T1565" s="8">
        <v>15000</v>
      </c>
      <c r="U1565" s="8">
        <v>108</v>
      </c>
      <c r="V1565" s="8" t="s">
        <v>62</v>
      </c>
      <c r="W1565" s="8" t="s">
        <v>62</v>
      </c>
      <c r="X1565" s="8" t="s">
        <v>276</v>
      </c>
      <c r="Z1565" s="8" t="s">
        <v>4889</v>
      </c>
      <c r="AA1565" s="8">
        <v>0.03</v>
      </c>
      <c r="AB1565" s="8" t="s">
        <v>552</v>
      </c>
      <c r="AC1565" s="8">
        <v>2.4E-2</v>
      </c>
      <c r="AD1565" s="8">
        <v>450</v>
      </c>
      <c r="AE1565" s="8">
        <v>138.88888888888889</v>
      </c>
      <c r="AF1565" s="8">
        <v>360</v>
      </c>
      <c r="AG1565" s="8">
        <v>498.88888888888891</v>
      </c>
      <c r="AH1565" s="8">
        <v>0.06</v>
      </c>
      <c r="AI1565" s="8">
        <v>900</v>
      </c>
    </row>
    <row r="1566" spans="1:35" x14ac:dyDescent="0.25">
      <c r="A1566" s="8" t="s">
        <v>2129</v>
      </c>
      <c r="B1566" s="8" t="s">
        <v>27</v>
      </c>
      <c r="C1566" s="8" t="s">
        <v>27</v>
      </c>
      <c r="D1566" s="180" t="s">
        <v>5938</v>
      </c>
      <c r="E1566" s="8" t="s">
        <v>209</v>
      </c>
      <c r="F1566" s="8" t="s">
        <v>564</v>
      </c>
      <c r="G1566" s="8" t="s">
        <v>565</v>
      </c>
      <c r="H1566" s="116">
        <v>1796</v>
      </c>
      <c r="I1566" s="8">
        <v>2506</v>
      </c>
      <c r="J1566" s="8">
        <v>710</v>
      </c>
      <c r="K1566" s="8" t="s">
        <v>4886</v>
      </c>
      <c r="L1566" s="8">
        <v>33491411</v>
      </c>
      <c r="M1566" s="38">
        <v>45451</v>
      </c>
      <c r="N1566" s="8" t="s">
        <v>210</v>
      </c>
      <c r="O1566" s="8" t="s">
        <v>43</v>
      </c>
      <c r="P1566" s="8" t="s">
        <v>43</v>
      </c>
      <c r="Q1566" s="8">
        <v>53213</v>
      </c>
      <c r="R1566" s="8">
        <v>100000</v>
      </c>
      <c r="S1566" s="8">
        <v>46787</v>
      </c>
      <c r="T1566" s="8">
        <v>46787</v>
      </c>
      <c r="U1566" s="8">
        <v>168</v>
      </c>
      <c r="V1566" s="8" t="s">
        <v>63</v>
      </c>
      <c r="W1566" s="8" t="s">
        <v>63</v>
      </c>
      <c r="X1566" s="8" t="s">
        <v>277</v>
      </c>
      <c r="Z1566" s="8" t="s">
        <v>4890</v>
      </c>
      <c r="AA1566" s="8">
        <v>0.04</v>
      </c>
      <c r="AB1566" s="8" t="s">
        <v>552</v>
      </c>
      <c r="AC1566" s="8">
        <v>1.7000000000000001E-2</v>
      </c>
      <c r="AD1566" s="8">
        <v>4000</v>
      </c>
      <c r="AE1566" s="8">
        <v>595.23809523809518</v>
      </c>
      <c r="AF1566" s="8">
        <v>1700.0000000000002</v>
      </c>
      <c r="AG1566" s="8">
        <v>2295.2380952380954</v>
      </c>
      <c r="AH1566" s="8">
        <v>0.03</v>
      </c>
      <c r="AI1566" s="8">
        <v>1403.61</v>
      </c>
    </row>
    <row r="1567" spans="1:35" x14ac:dyDescent="0.25">
      <c r="A1567" s="8" t="s">
        <v>2129</v>
      </c>
      <c r="B1567" s="8" t="s">
        <v>37</v>
      </c>
      <c r="C1567" s="8" t="s">
        <v>37</v>
      </c>
      <c r="D1567" s="8" t="s">
        <v>99</v>
      </c>
      <c r="E1567" s="8" t="s">
        <v>405</v>
      </c>
      <c r="F1567" s="8" t="s">
        <v>3388</v>
      </c>
      <c r="G1567" s="8" t="s">
        <v>3146</v>
      </c>
      <c r="H1567" s="116">
        <v>2882</v>
      </c>
      <c r="I1567" s="8">
        <v>2882</v>
      </c>
      <c r="J1567" s="8">
        <v>0</v>
      </c>
      <c r="K1567" s="8" t="s">
        <v>3138</v>
      </c>
      <c r="L1567" s="8">
        <v>28545236</v>
      </c>
      <c r="M1567" s="38">
        <v>45451</v>
      </c>
      <c r="N1567" s="8" t="s">
        <v>210</v>
      </c>
      <c r="O1567" s="8" t="s">
        <v>43</v>
      </c>
      <c r="P1567" s="8" t="s">
        <v>43</v>
      </c>
      <c r="Q1567" s="8">
        <v>83289</v>
      </c>
      <c r="R1567" s="8">
        <v>112100</v>
      </c>
      <c r="S1567" s="8">
        <v>28811</v>
      </c>
      <c r="T1567" s="8">
        <v>28840</v>
      </c>
      <c r="U1567" s="8">
        <v>168</v>
      </c>
      <c r="V1567" s="8" t="s">
        <v>63</v>
      </c>
      <c r="W1567" s="8" t="s">
        <v>63</v>
      </c>
      <c r="X1567" s="8" t="s">
        <v>277</v>
      </c>
      <c r="Z1567" s="8" t="s">
        <v>4891</v>
      </c>
      <c r="AA1567" s="8">
        <v>0.04</v>
      </c>
      <c r="AB1567" s="8" t="s">
        <v>552</v>
      </c>
      <c r="AC1567" s="8">
        <v>1.7000000000000001E-2</v>
      </c>
      <c r="AD1567" s="8">
        <v>4484</v>
      </c>
      <c r="AE1567" s="8">
        <v>667.26190476190482</v>
      </c>
      <c r="AF1567" s="8">
        <v>1905.7</v>
      </c>
      <c r="AG1567" s="8">
        <v>2572.9619047619049</v>
      </c>
      <c r="AH1567" s="8">
        <v>0.03</v>
      </c>
      <c r="AI1567" s="8">
        <v>864.32999999999993</v>
      </c>
    </row>
    <row r="1568" spans="1:35" x14ac:dyDescent="0.25">
      <c r="A1568" s="8" t="s">
        <v>2129</v>
      </c>
      <c r="B1568" s="8" t="s">
        <v>29</v>
      </c>
      <c r="C1568" s="8" t="s">
        <v>29</v>
      </c>
      <c r="D1568" s="8" t="s">
        <v>168</v>
      </c>
      <c r="E1568" s="8" t="s">
        <v>454</v>
      </c>
      <c r="F1568" s="8" t="s">
        <v>635</v>
      </c>
      <c r="G1568" s="8" t="s">
        <v>636</v>
      </c>
      <c r="H1568" s="116">
        <v>1893</v>
      </c>
      <c r="I1568" s="8">
        <v>1893</v>
      </c>
      <c r="J1568" s="8">
        <v>0</v>
      </c>
      <c r="K1568" s="8" t="s">
        <v>4887</v>
      </c>
      <c r="L1568" s="8">
        <v>23998485</v>
      </c>
      <c r="M1568" s="38">
        <v>45451</v>
      </c>
      <c r="N1568" s="8" t="s">
        <v>210</v>
      </c>
      <c r="O1568" s="8" t="s">
        <v>43</v>
      </c>
      <c r="P1568" s="8" t="s">
        <v>43</v>
      </c>
      <c r="Q1568" s="8">
        <v>59759</v>
      </c>
      <c r="R1568" s="8">
        <v>65850</v>
      </c>
      <c r="S1568" s="8">
        <v>6091</v>
      </c>
      <c r="T1568" s="8">
        <v>6681</v>
      </c>
      <c r="U1568" s="8">
        <v>156</v>
      </c>
      <c r="V1568" s="8" t="s">
        <v>63</v>
      </c>
      <c r="W1568" s="8" t="s">
        <v>63</v>
      </c>
      <c r="X1568" s="8" t="s">
        <v>277</v>
      </c>
      <c r="Z1568" s="8" t="s">
        <v>4892</v>
      </c>
      <c r="AA1568" s="8">
        <v>0.04</v>
      </c>
      <c r="AB1568" s="8" t="s">
        <v>552</v>
      </c>
      <c r="AC1568" s="8">
        <v>1.7999999999999999E-2</v>
      </c>
      <c r="AD1568" s="8">
        <v>2634</v>
      </c>
      <c r="AE1568" s="8">
        <v>422.11538461538464</v>
      </c>
      <c r="AF1568" s="8">
        <v>1185.3</v>
      </c>
      <c r="AG1568" s="8">
        <v>1607.4153846153845</v>
      </c>
      <c r="AH1568" s="8">
        <v>0.03</v>
      </c>
      <c r="AI1568" s="8">
        <v>182.73</v>
      </c>
    </row>
    <row r="1569" spans="1:35" x14ac:dyDescent="0.25">
      <c r="A1569" s="8" t="s">
        <v>2129</v>
      </c>
      <c r="B1569" s="8" t="s">
        <v>29</v>
      </c>
      <c r="C1569" s="8" t="s">
        <v>29</v>
      </c>
      <c r="D1569" s="8" t="s">
        <v>168</v>
      </c>
      <c r="E1569" s="8" t="s">
        <v>2081</v>
      </c>
      <c r="F1569" s="8" t="s">
        <v>2366</v>
      </c>
      <c r="G1569" s="8" t="s">
        <v>2377</v>
      </c>
      <c r="H1569" s="116">
        <v>2250</v>
      </c>
      <c r="I1569" s="8">
        <v>2252</v>
      </c>
      <c r="J1569" s="8">
        <v>2</v>
      </c>
      <c r="K1569" s="8" t="s">
        <v>4918</v>
      </c>
      <c r="L1569" s="8">
        <v>23157855</v>
      </c>
      <c r="M1569" s="38">
        <v>45453</v>
      </c>
      <c r="N1569" s="8" t="s">
        <v>197</v>
      </c>
      <c r="O1569" s="8" t="s">
        <v>43</v>
      </c>
      <c r="P1569" s="8" t="s">
        <v>43</v>
      </c>
      <c r="Q1569" s="8">
        <v>60144</v>
      </c>
      <c r="R1569" s="8">
        <v>85300</v>
      </c>
      <c r="S1569" s="8">
        <v>25156</v>
      </c>
      <c r="T1569" s="8">
        <v>25156</v>
      </c>
      <c r="U1569" s="8">
        <v>168</v>
      </c>
      <c r="V1569" s="8" t="s">
        <v>63</v>
      </c>
      <c r="W1569" s="8" t="s">
        <v>63</v>
      </c>
      <c r="X1569" s="8" t="s">
        <v>277</v>
      </c>
      <c r="Z1569" s="8" t="s">
        <v>4929</v>
      </c>
      <c r="AA1569" s="8">
        <v>0.04</v>
      </c>
      <c r="AB1569" s="8" t="s">
        <v>552</v>
      </c>
      <c r="AC1569" s="8">
        <v>1.7000000000000001E-2</v>
      </c>
      <c r="AD1569" s="8">
        <v>3412</v>
      </c>
      <c r="AE1569" s="8">
        <v>507.73809523809524</v>
      </c>
      <c r="AF1569" s="8">
        <v>1450.1000000000001</v>
      </c>
      <c r="AG1569" s="8">
        <v>1957.8380952380953</v>
      </c>
      <c r="AH1569" s="8">
        <v>0.03</v>
      </c>
      <c r="AI1569" s="8">
        <v>754.68</v>
      </c>
    </row>
    <row r="1570" spans="1:35" x14ac:dyDescent="0.25">
      <c r="A1570" s="8" t="s">
        <v>2129</v>
      </c>
      <c r="B1570" s="8" t="s">
        <v>24</v>
      </c>
      <c r="C1570" s="8" t="s">
        <v>24</v>
      </c>
      <c r="D1570" s="8" t="s">
        <v>420</v>
      </c>
      <c r="E1570" s="8" t="s">
        <v>405</v>
      </c>
      <c r="F1570" s="8" t="s">
        <v>3739</v>
      </c>
      <c r="G1570" s="8" t="s">
        <v>3744</v>
      </c>
      <c r="H1570" s="116">
        <v>0</v>
      </c>
      <c r="I1570" s="8">
        <v>8789</v>
      </c>
      <c r="J1570" s="8">
        <v>8789</v>
      </c>
      <c r="K1570" s="8" t="s">
        <v>4919</v>
      </c>
      <c r="L1570" s="8">
        <v>31198700</v>
      </c>
      <c r="M1570" s="38">
        <v>45453</v>
      </c>
      <c r="N1570" s="8" t="s">
        <v>197</v>
      </c>
      <c r="O1570" s="8" t="s">
        <v>43</v>
      </c>
      <c r="P1570" s="8" t="s">
        <v>43</v>
      </c>
      <c r="Q1570" s="8">
        <v>0</v>
      </c>
      <c r="R1570" s="8">
        <v>364000</v>
      </c>
      <c r="S1570" s="8">
        <v>364000</v>
      </c>
      <c r="T1570" s="8">
        <v>364000</v>
      </c>
      <c r="U1570" s="8">
        <v>168</v>
      </c>
      <c r="V1570" s="8" t="s">
        <v>62</v>
      </c>
      <c r="W1570" s="8" t="s">
        <v>62</v>
      </c>
      <c r="X1570" s="8" t="s">
        <v>276</v>
      </c>
      <c r="Z1570" s="8" t="s">
        <v>4930</v>
      </c>
      <c r="AA1570" s="8">
        <v>0.04</v>
      </c>
      <c r="AB1570" s="8" t="s">
        <v>552</v>
      </c>
      <c r="AC1570" s="8">
        <v>1.7000000000000001E-2</v>
      </c>
      <c r="AD1570" s="8">
        <v>14560</v>
      </c>
      <c r="AE1570" s="8">
        <v>2166.6666666666665</v>
      </c>
      <c r="AF1570" s="8">
        <v>6188</v>
      </c>
      <c r="AG1570" s="8">
        <v>8354.6666666666661</v>
      </c>
      <c r="AH1570" s="8">
        <v>0.03</v>
      </c>
      <c r="AI1570" s="8">
        <v>10920</v>
      </c>
    </row>
    <row r="1571" spans="1:35" x14ac:dyDescent="0.25">
      <c r="A1571" s="8" t="s">
        <v>2129</v>
      </c>
      <c r="B1571" s="8" t="s">
        <v>23</v>
      </c>
      <c r="C1571" s="8" t="s">
        <v>23</v>
      </c>
      <c r="D1571" s="180" t="s">
        <v>5937</v>
      </c>
      <c r="E1571" s="8" t="s">
        <v>48</v>
      </c>
      <c r="F1571" s="8" t="s">
        <v>4920</v>
      </c>
      <c r="G1571" s="8" t="s">
        <v>4932</v>
      </c>
      <c r="H1571" s="116">
        <v>0</v>
      </c>
      <c r="I1571" s="8">
        <v>920</v>
      </c>
      <c r="J1571" s="8">
        <v>920</v>
      </c>
      <c r="K1571" s="8" t="s">
        <v>4921</v>
      </c>
      <c r="L1571" s="8">
        <v>9404954</v>
      </c>
      <c r="M1571" s="38">
        <v>45453</v>
      </c>
      <c r="N1571" s="8" t="s">
        <v>197</v>
      </c>
      <c r="O1571" s="8" t="s">
        <v>43</v>
      </c>
      <c r="P1571" s="8" t="s">
        <v>43</v>
      </c>
      <c r="Q1571" s="8">
        <v>0</v>
      </c>
      <c r="R1571" s="8">
        <v>12100</v>
      </c>
      <c r="S1571" s="8">
        <v>12100</v>
      </c>
      <c r="T1571" s="8">
        <v>12100</v>
      </c>
      <c r="U1571" s="8">
        <v>54</v>
      </c>
      <c r="V1571" s="8" t="s">
        <v>62</v>
      </c>
      <c r="W1571" s="8" t="s">
        <v>62</v>
      </c>
      <c r="X1571" s="8" t="s">
        <v>276</v>
      </c>
      <c r="Z1571" s="8" t="s">
        <v>4931</v>
      </c>
      <c r="AA1571" s="8">
        <v>0.03</v>
      </c>
      <c r="AB1571" s="8" t="s">
        <v>552</v>
      </c>
      <c r="AC1571" s="8">
        <v>3.5000000000000003E-2</v>
      </c>
      <c r="AD1571" s="8">
        <v>363</v>
      </c>
      <c r="AE1571" s="8">
        <v>224.07407407407408</v>
      </c>
      <c r="AF1571" s="8">
        <v>423.50000000000006</v>
      </c>
      <c r="AG1571" s="8">
        <v>647.57407407407413</v>
      </c>
      <c r="AH1571" s="8">
        <v>0.06</v>
      </c>
      <c r="AI1571" s="8">
        <v>726</v>
      </c>
    </row>
    <row r="1572" spans="1:35" x14ac:dyDescent="0.25">
      <c r="A1572" s="8" t="s">
        <v>2129</v>
      </c>
      <c r="B1572" s="8" t="s">
        <v>24</v>
      </c>
      <c r="C1572" s="8" t="s">
        <v>24</v>
      </c>
      <c r="D1572" s="8" t="s">
        <v>420</v>
      </c>
      <c r="E1572" s="8" t="s">
        <v>3679</v>
      </c>
      <c r="F1572" s="8" t="s">
        <v>4061</v>
      </c>
      <c r="G1572" s="8" t="s">
        <v>2585</v>
      </c>
      <c r="H1572" s="116">
        <v>0</v>
      </c>
      <c r="I1572" s="8">
        <v>1797</v>
      </c>
      <c r="J1572" s="8">
        <v>1797</v>
      </c>
      <c r="K1572" s="8" t="s">
        <v>4922</v>
      </c>
      <c r="L1572" s="8">
        <v>29747330</v>
      </c>
      <c r="M1572" s="38">
        <v>45453</v>
      </c>
      <c r="N1572" s="8" t="s">
        <v>197</v>
      </c>
      <c r="O1572" s="8" t="s">
        <v>43</v>
      </c>
      <c r="P1572" s="8" t="s">
        <v>43</v>
      </c>
      <c r="Q1572" s="8">
        <v>0</v>
      </c>
      <c r="R1572" s="8">
        <v>56100</v>
      </c>
      <c r="S1572" s="8">
        <v>56100</v>
      </c>
      <c r="T1572" s="8">
        <v>9561</v>
      </c>
      <c r="U1572" s="8">
        <v>144</v>
      </c>
      <c r="V1572" s="8" t="s">
        <v>64</v>
      </c>
      <c r="W1572" s="8" t="s">
        <v>64</v>
      </c>
      <c r="X1572" s="8" t="s">
        <v>276</v>
      </c>
      <c r="Y1572" s="8" t="s">
        <v>4923</v>
      </c>
      <c r="Z1572" s="8" t="s">
        <v>4933</v>
      </c>
      <c r="AA1572" s="8">
        <v>0.03</v>
      </c>
      <c r="AB1572" s="8" t="s">
        <v>552</v>
      </c>
      <c r="AC1572" s="8">
        <v>0.02</v>
      </c>
      <c r="AD1572" s="8">
        <v>1683</v>
      </c>
      <c r="AE1572" s="8">
        <v>389.58333333333331</v>
      </c>
      <c r="AF1572" s="8">
        <v>1122</v>
      </c>
      <c r="AG1572" s="8">
        <v>1511.5833333333333</v>
      </c>
      <c r="AH1572" s="8">
        <v>0.06</v>
      </c>
      <c r="AI1572" s="8">
        <v>3366</v>
      </c>
    </row>
    <row r="1573" spans="1:35" x14ac:dyDescent="0.25">
      <c r="A1573" s="8" t="s">
        <v>2129</v>
      </c>
      <c r="B1573" s="8" t="s">
        <v>29</v>
      </c>
      <c r="C1573" s="8" t="s">
        <v>29</v>
      </c>
      <c r="D1573" s="8" t="s">
        <v>168</v>
      </c>
      <c r="E1573" s="8" t="s">
        <v>454</v>
      </c>
      <c r="F1573" s="8" t="s">
        <v>4077</v>
      </c>
      <c r="G1573" s="8" t="s">
        <v>3157</v>
      </c>
      <c r="H1573" s="116">
        <v>0</v>
      </c>
      <c r="I1573" s="8">
        <v>2338</v>
      </c>
      <c r="J1573" s="8">
        <v>2338</v>
      </c>
      <c r="K1573" s="8" t="s">
        <v>4924</v>
      </c>
      <c r="L1573" s="8">
        <v>21568152</v>
      </c>
      <c r="M1573" s="38">
        <v>45453</v>
      </c>
      <c r="N1573" s="8" t="s">
        <v>197</v>
      </c>
      <c r="O1573" s="8" t="s">
        <v>43</v>
      </c>
      <c r="P1573" s="8" t="s">
        <v>43</v>
      </c>
      <c r="Q1573" s="8">
        <v>0</v>
      </c>
      <c r="R1573" s="8">
        <v>89000</v>
      </c>
      <c r="S1573" s="8">
        <v>89000</v>
      </c>
      <c r="T1573" s="8">
        <v>11946</v>
      </c>
      <c r="U1573" s="8">
        <v>168</v>
      </c>
      <c r="V1573" s="8" t="s">
        <v>64</v>
      </c>
      <c r="W1573" s="8" t="s">
        <v>64</v>
      </c>
      <c r="X1573" s="8" t="s">
        <v>276</v>
      </c>
      <c r="Y1573" s="8" t="s">
        <v>572</v>
      </c>
      <c r="Z1573" s="8" t="s">
        <v>4934</v>
      </c>
      <c r="AA1573" s="8">
        <v>0.04</v>
      </c>
      <c r="AB1573" s="8" t="s">
        <v>552</v>
      </c>
      <c r="AC1573" s="8">
        <v>1.7000000000000001E-2</v>
      </c>
      <c r="AD1573" s="8">
        <v>3560</v>
      </c>
      <c r="AE1573" s="8">
        <v>529.76190476190482</v>
      </c>
      <c r="AF1573" s="8">
        <v>1513</v>
      </c>
      <c r="AG1573" s="8">
        <v>2042.7619047619048</v>
      </c>
      <c r="AH1573" s="8">
        <v>0.03</v>
      </c>
      <c r="AI1573" s="8">
        <v>2670</v>
      </c>
    </row>
    <row r="1574" spans="1:35" x14ac:dyDescent="0.25">
      <c r="A1574" s="8" t="s">
        <v>2129</v>
      </c>
      <c r="B1574" s="8" t="s">
        <v>29</v>
      </c>
      <c r="C1574" s="8" t="s">
        <v>29</v>
      </c>
      <c r="D1574" s="8" t="s">
        <v>168</v>
      </c>
      <c r="E1574" s="8" t="s">
        <v>455</v>
      </c>
      <c r="F1574" s="8" t="s">
        <v>4147</v>
      </c>
      <c r="G1574" s="8" t="s">
        <v>4155</v>
      </c>
      <c r="H1574" s="116">
        <v>0</v>
      </c>
      <c r="I1574" s="8">
        <v>2985</v>
      </c>
      <c r="J1574" s="8">
        <v>2985</v>
      </c>
      <c r="K1574" s="8" t="s">
        <v>4925</v>
      </c>
      <c r="L1574" s="8">
        <v>23713403</v>
      </c>
      <c r="M1574" s="38">
        <v>45453</v>
      </c>
      <c r="N1574" s="8" t="s">
        <v>197</v>
      </c>
      <c r="O1574" s="8" t="s">
        <v>43</v>
      </c>
      <c r="P1574" s="8" t="s">
        <v>43</v>
      </c>
      <c r="Q1574" s="8">
        <v>0</v>
      </c>
      <c r="R1574" s="8">
        <v>116600</v>
      </c>
      <c r="S1574" s="8">
        <v>116600</v>
      </c>
      <c r="T1574" s="8">
        <v>8829</v>
      </c>
      <c r="U1574" s="8">
        <v>168</v>
      </c>
      <c r="V1574" s="8" t="s">
        <v>64</v>
      </c>
      <c r="W1574" s="8" t="s">
        <v>64</v>
      </c>
      <c r="X1574" s="8" t="s">
        <v>276</v>
      </c>
      <c r="Y1574" s="8" t="s">
        <v>572</v>
      </c>
      <c r="Z1574" s="8" t="s">
        <v>4935</v>
      </c>
      <c r="AA1574" s="8">
        <v>0.04</v>
      </c>
      <c r="AB1574" s="8" t="s">
        <v>552</v>
      </c>
      <c r="AC1574" s="8">
        <v>1.7000000000000001E-2</v>
      </c>
      <c r="AD1574" s="8">
        <v>4664</v>
      </c>
      <c r="AE1574" s="8">
        <v>694.04761904761904</v>
      </c>
      <c r="AF1574" s="8">
        <v>1982.2</v>
      </c>
      <c r="AG1574" s="8">
        <v>2676.2476190476191</v>
      </c>
      <c r="AH1574" s="8">
        <v>0.03</v>
      </c>
      <c r="AI1574" s="8">
        <v>3498</v>
      </c>
    </row>
    <row r="1575" spans="1:35" x14ac:dyDescent="0.25">
      <c r="A1575" s="8" t="s">
        <v>2129</v>
      </c>
      <c r="B1575" s="8" t="s">
        <v>37</v>
      </c>
      <c r="C1575" s="8" t="s">
        <v>37</v>
      </c>
      <c r="D1575" s="8" t="s">
        <v>99</v>
      </c>
      <c r="E1575" s="8" t="s">
        <v>438</v>
      </c>
      <c r="F1575" s="8" t="s">
        <v>4926</v>
      </c>
      <c r="G1575" s="8" t="s">
        <v>3789</v>
      </c>
      <c r="H1575" s="116">
        <v>0</v>
      </c>
      <c r="I1575" s="8">
        <v>3004</v>
      </c>
      <c r="J1575" s="8">
        <v>3004</v>
      </c>
      <c r="K1575" s="8" t="s">
        <v>747</v>
      </c>
      <c r="L1575" s="8">
        <v>24429675</v>
      </c>
      <c r="M1575" s="38">
        <v>45453</v>
      </c>
      <c r="N1575" s="8" t="s">
        <v>197</v>
      </c>
      <c r="O1575" s="8" t="s">
        <v>173</v>
      </c>
      <c r="P1575" s="8" t="s">
        <v>479</v>
      </c>
      <c r="Q1575" s="8">
        <v>0</v>
      </c>
      <c r="R1575" s="8">
        <v>100000</v>
      </c>
      <c r="S1575" s="8">
        <v>100000</v>
      </c>
      <c r="T1575" s="8">
        <v>100000</v>
      </c>
      <c r="U1575" s="8">
        <v>144</v>
      </c>
      <c r="V1575" s="8" t="s">
        <v>62</v>
      </c>
      <c r="W1575" s="8" t="s">
        <v>62</v>
      </c>
      <c r="X1575" s="8" t="s">
        <v>276</v>
      </c>
      <c r="Z1575" s="8" t="s">
        <v>4936</v>
      </c>
      <c r="AA1575" s="8">
        <v>0.03</v>
      </c>
      <c r="AB1575" s="8" t="s">
        <v>552</v>
      </c>
      <c r="AC1575" s="8">
        <v>0.02</v>
      </c>
      <c r="AD1575" s="8">
        <v>3000</v>
      </c>
      <c r="AE1575" s="8">
        <v>694.44444444444446</v>
      </c>
      <c r="AF1575" s="8">
        <v>2000</v>
      </c>
      <c r="AG1575" s="8">
        <v>2694.4444444444443</v>
      </c>
      <c r="AH1575" s="8">
        <v>0.06</v>
      </c>
      <c r="AI1575" s="8">
        <v>6000</v>
      </c>
    </row>
    <row r="1576" spans="1:35" x14ac:dyDescent="0.25">
      <c r="A1576" s="8" t="s">
        <v>2129</v>
      </c>
      <c r="B1576" s="8" t="s">
        <v>38</v>
      </c>
      <c r="C1576" s="8" t="s">
        <v>38</v>
      </c>
      <c r="D1576" s="8" t="s">
        <v>101</v>
      </c>
      <c r="E1576" s="8" t="s">
        <v>405</v>
      </c>
      <c r="F1576" s="8" t="s">
        <v>1174</v>
      </c>
      <c r="G1576" s="8" t="s">
        <v>1184</v>
      </c>
      <c r="H1576" s="116">
        <v>0</v>
      </c>
      <c r="I1576" s="8">
        <v>6500</v>
      </c>
      <c r="J1576" s="8">
        <v>6500</v>
      </c>
      <c r="K1576" s="8" t="s">
        <v>3229</v>
      </c>
      <c r="L1576" s="8">
        <v>20672589</v>
      </c>
      <c r="M1576" s="38">
        <v>45453</v>
      </c>
      <c r="N1576" s="8" t="s">
        <v>197</v>
      </c>
      <c r="O1576" s="8" t="s">
        <v>43</v>
      </c>
      <c r="P1576" s="8" t="s">
        <v>43</v>
      </c>
      <c r="Q1576" s="8">
        <v>0</v>
      </c>
      <c r="R1576" s="8">
        <v>219772</v>
      </c>
      <c r="S1576" s="8">
        <v>219772</v>
      </c>
      <c r="T1576" s="8">
        <v>28845</v>
      </c>
      <c r="U1576" s="8">
        <v>132</v>
      </c>
      <c r="V1576" s="8" t="s">
        <v>64</v>
      </c>
      <c r="W1576" s="8" t="s">
        <v>64</v>
      </c>
      <c r="X1576" s="8" t="s">
        <v>276</v>
      </c>
      <c r="Y1576" s="8" t="s">
        <v>534</v>
      </c>
      <c r="Z1576" s="8" t="s">
        <v>3250</v>
      </c>
      <c r="AA1576" s="8">
        <v>0.03</v>
      </c>
      <c r="AB1576" s="8" t="s">
        <v>552</v>
      </c>
      <c r="AC1576" s="8">
        <v>2.1999999999999999E-2</v>
      </c>
      <c r="AD1576" s="8">
        <v>6593.16</v>
      </c>
      <c r="AE1576" s="8">
        <v>1664.939393939394</v>
      </c>
      <c r="AF1576" s="8">
        <v>4834.9839999999995</v>
      </c>
      <c r="AG1576" s="8">
        <v>6499.9233939393935</v>
      </c>
      <c r="AH1576" s="8">
        <v>0.06</v>
      </c>
      <c r="AI1576" s="8">
        <v>13186.32</v>
      </c>
    </row>
    <row r="1577" spans="1:35" x14ac:dyDescent="0.25">
      <c r="A1577" s="8" t="s">
        <v>2129</v>
      </c>
      <c r="B1577" s="8" t="s">
        <v>31</v>
      </c>
      <c r="C1577" s="8" t="s">
        <v>31</v>
      </c>
      <c r="D1577" s="8" t="s">
        <v>101</v>
      </c>
      <c r="E1577" s="8" t="s">
        <v>32</v>
      </c>
      <c r="F1577" s="8" t="s">
        <v>550</v>
      </c>
      <c r="G1577" s="8" t="s">
        <v>578</v>
      </c>
      <c r="H1577" s="116">
        <v>24830</v>
      </c>
      <c r="I1577" s="8">
        <v>24515</v>
      </c>
      <c r="J1577" s="8">
        <v>-315</v>
      </c>
      <c r="K1577" s="8" t="s">
        <v>4927</v>
      </c>
      <c r="L1577" s="8">
        <v>26115464</v>
      </c>
      <c r="M1577" s="38">
        <v>45453</v>
      </c>
      <c r="N1577" s="8" t="s">
        <v>197</v>
      </c>
      <c r="O1577" s="8" t="s">
        <v>148</v>
      </c>
      <c r="P1577" s="8" t="s">
        <v>253</v>
      </c>
      <c r="Q1577" s="8">
        <v>1003079</v>
      </c>
      <c r="R1577" s="8">
        <v>1034350</v>
      </c>
      <c r="S1577" s="8">
        <v>31271</v>
      </c>
      <c r="T1577" s="8">
        <v>31271</v>
      </c>
      <c r="U1577" s="8">
        <v>168</v>
      </c>
      <c r="V1577" s="8" t="s">
        <v>63</v>
      </c>
      <c r="W1577" s="8" t="s">
        <v>63</v>
      </c>
      <c r="X1577" s="8" t="s">
        <v>277</v>
      </c>
      <c r="Z1577" s="8" t="s">
        <v>4937</v>
      </c>
      <c r="AA1577" s="8">
        <v>0.04</v>
      </c>
      <c r="AB1577" s="8" t="s">
        <v>552</v>
      </c>
      <c r="AC1577" s="8">
        <v>1.7000000000000001E-2</v>
      </c>
      <c r="AD1577" s="8">
        <v>41374</v>
      </c>
      <c r="AE1577" s="8">
        <v>6156.8452380952385</v>
      </c>
      <c r="AF1577" s="8">
        <v>17583.95</v>
      </c>
      <c r="AG1577" s="8">
        <v>23740.795238095241</v>
      </c>
      <c r="AH1577" s="8">
        <v>0.03</v>
      </c>
      <c r="AI1577" s="8">
        <v>938.13</v>
      </c>
    </row>
    <row r="1578" spans="1:35" x14ac:dyDescent="0.25">
      <c r="A1578" s="8" t="s">
        <v>2129</v>
      </c>
      <c r="B1578" s="8" t="s">
        <v>29</v>
      </c>
      <c r="C1578" s="8" t="s">
        <v>29</v>
      </c>
      <c r="D1578" s="8" t="s">
        <v>168</v>
      </c>
      <c r="E1578" s="8" t="s">
        <v>455</v>
      </c>
      <c r="F1578" s="8" t="s">
        <v>3395</v>
      </c>
      <c r="G1578" s="8" t="s">
        <v>3637</v>
      </c>
      <c r="H1578" s="116">
        <v>0</v>
      </c>
      <c r="I1578" s="8">
        <v>1459</v>
      </c>
      <c r="J1578" s="8">
        <v>1459</v>
      </c>
      <c r="K1578" s="8" t="s">
        <v>4928</v>
      </c>
      <c r="L1578" s="8">
        <v>23658631</v>
      </c>
      <c r="M1578" s="38">
        <v>45453</v>
      </c>
      <c r="N1578" s="8" t="s">
        <v>197</v>
      </c>
      <c r="O1578" s="8" t="s">
        <v>43</v>
      </c>
      <c r="P1578" s="8" t="s">
        <v>43</v>
      </c>
      <c r="Q1578" s="8">
        <v>0</v>
      </c>
      <c r="R1578" s="8">
        <v>40000</v>
      </c>
      <c r="S1578" s="8">
        <v>40000</v>
      </c>
      <c r="T1578" s="8">
        <v>40000</v>
      </c>
      <c r="U1578" s="8">
        <v>132</v>
      </c>
      <c r="V1578" s="8" t="s">
        <v>62</v>
      </c>
      <c r="W1578" s="8" t="s">
        <v>62</v>
      </c>
      <c r="X1578" s="8" t="s">
        <v>276</v>
      </c>
      <c r="Z1578" s="8" t="s">
        <v>4938</v>
      </c>
      <c r="AA1578" s="8">
        <v>0.03</v>
      </c>
      <c r="AB1578" s="8" t="s">
        <v>552</v>
      </c>
      <c r="AC1578" s="8">
        <v>2.1999999999999999E-2</v>
      </c>
      <c r="AD1578" s="8">
        <v>1200</v>
      </c>
      <c r="AE1578" s="8">
        <v>303.030303030303</v>
      </c>
      <c r="AF1578" s="8">
        <v>880</v>
      </c>
      <c r="AG1578" s="8">
        <v>1183.030303030303</v>
      </c>
      <c r="AH1578" s="8">
        <v>0.06</v>
      </c>
      <c r="AI1578" s="8">
        <v>2400</v>
      </c>
    </row>
    <row r="1579" spans="1:35" x14ac:dyDescent="0.25">
      <c r="A1579" s="8" t="s">
        <v>2129</v>
      </c>
      <c r="B1579" s="8" t="s">
        <v>29</v>
      </c>
      <c r="C1579" s="8" t="s">
        <v>29</v>
      </c>
      <c r="D1579" s="8" t="s">
        <v>168</v>
      </c>
      <c r="E1579" s="8" t="s">
        <v>455</v>
      </c>
      <c r="F1579" s="8" t="s">
        <v>3461</v>
      </c>
      <c r="G1579" s="8" t="s">
        <v>4714</v>
      </c>
      <c r="H1579" s="116">
        <v>0</v>
      </c>
      <c r="I1579" s="8">
        <v>43253</v>
      </c>
      <c r="J1579" s="8">
        <v>43253</v>
      </c>
      <c r="K1579" s="8" t="s">
        <v>4376</v>
      </c>
      <c r="L1579" s="8">
        <v>23015276</v>
      </c>
      <c r="M1579" s="38">
        <v>45454</v>
      </c>
      <c r="N1579" s="8" t="s">
        <v>197</v>
      </c>
      <c r="O1579" s="8" t="s">
        <v>148</v>
      </c>
      <c r="P1579" s="8" t="s">
        <v>258</v>
      </c>
      <c r="Q1579" s="8">
        <v>0</v>
      </c>
      <c r="R1579" s="8">
        <v>1833200</v>
      </c>
      <c r="S1579" s="8">
        <v>1833200</v>
      </c>
      <c r="T1579" s="8">
        <v>372712</v>
      </c>
      <c r="U1579" s="8">
        <v>168</v>
      </c>
      <c r="V1579" s="8" t="s">
        <v>64</v>
      </c>
      <c r="W1579" s="8" t="s">
        <v>64</v>
      </c>
      <c r="X1579" s="8" t="s">
        <v>276</v>
      </c>
      <c r="Y1579" s="8" t="s">
        <v>115</v>
      </c>
      <c r="Z1579" s="8" t="s">
        <v>4383</v>
      </c>
      <c r="AA1579" s="8">
        <v>0.04</v>
      </c>
      <c r="AB1579" s="8" t="s">
        <v>552</v>
      </c>
      <c r="AC1579" s="8">
        <v>1.7000000000000001E-2</v>
      </c>
      <c r="AD1579" s="8">
        <v>73328</v>
      </c>
      <c r="AE1579" s="8">
        <v>10911.904761904761</v>
      </c>
      <c r="AF1579" s="8">
        <v>31164.400000000001</v>
      </c>
      <c r="AG1579" s="8">
        <v>42076.304761904765</v>
      </c>
      <c r="AH1579" s="8">
        <v>0.03</v>
      </c>
      <c r="AI1579" s="8">
        <v>54996</v>
      </c>
    </row>
    <row r="1580" spans="1:35" x14ac:dyDescent="0.25">
      <c r="A1580" s="8" t="s">
        <v>2129</v>
      </c>
      <c r="B1580" s="8" t="s">
        <v>29</v>
      </c>
      <c r="C1580" s="8" t="s">
        <v>29</v>
      </c>
      <c r="D1580" s="8" t="s">
        <v>168</v>
      </c>
      <c r="E1580" s="8" t="s">
        <v>454</v>
      </c>
      <c r="F1580" s="8" t="s">
        <v>4964</v>
      </c>
      <c r="G1580" s="8" t="s">
        <v>2357</v>
      </c>
      <c r="H1580" s="116">
        <v>0</v>
      </c>
      <c r="I1580" s="8">
        <v>15043</v>
      </c>
      <c r="J1580" s="8">
        <v>15043</v>
      </c>
      <c r="K1580" s="8" t="s">
        <v>4965</v>
      </c>
      <c r="L1580" s="8">
        <v>32693099</v>
      </c>
      <c r="M1580" s="38">
        <v>45454</v>
      </c>
      <c r="N1580" s="8" t="s">
        <v>197</v>
      </c>
      <c r="O1580" s="8" t="s">
        <v>148</v>
      </c>
      <c r="P1580" s="8" t="s">
        <v>915</v>
      </c>
      <c r="Q1580" s="8">
        <v>0</v>
      </c>
      <c r="R1580" s="8">
        <v>630600</v>
      </c>
      <c r="S1580" s="8">
        <v>630600</v>
      </c>
      <c r="T1580" s="8">
        <v>47211</v>
      </c>
      <c r="U1580" s="8">
        <v>168</v>
      </c>
      <c r="V1580" s="8" t="s">
        <v>64</v>
      </c>
      <c r="W1580" s="8" t="s">
        <v>64</v>
      </c>
      <c r="X1580" s="8" t="s">
        <v>276</v>
      </c>
      <c r="Y1580" s="8" t="s">
        <v>665</v>
      </c>
      <c r="Z1580" s="8" t="s">
        <v>4668</v>
      </c>
      <c r="AA1580" s="8">
        <v>0.04</v>
      </c>
      <c r="AB1580" s="8" t="s">
        <v>552</v>
      </c>
      <c r="AC1580" s="8">
        <v>1.7000000000000001E-2</v>
      </c>
      <c r="AD1580" s="8">
        <v>25224</v>
      </c>
      <c r="AE1580" s="8">
        <v>3753.5714285714284</v>
      </c>
      <c r="AF1580" s="8">
        <v>10720.2</v>
      </c>
      <c r="AG1580" s="8">
        <v>14473.771428571428</v>
      </c>
      <c r="AH1580" s="8">
        <v>0.03</v>
      </c>
      <c r="AI1580" s="8">
        <v>18918</v>
      </c>
    </row>
    <row r="1581" spans="1:35" x14ac:dyDescent="0.25">
      <c r="A1581" s="8" t="s">
        <v>2129</v>
      </c>
      <c r="B1581" s="8" t="s">
        <v>38</v>
      </c>
      <c r="C1581" s="8" t="s">
        <v>38</v>
      </c>
      <c r="D1581" s="8" t="s">
        <v>101</v>
      </c>
      <c r="E1581" s="8" t="s">
        <v>4114</v>
      </c>
      <c r="F1581" s="8" t="s">
        <v>4966</v>
      </c>
      <c r="G1581" s="8" t="s">
        <v>5003</v>
      </c>
      <c r="H1581" s="116">
        <v>0</v>
      </c>
      <c r="I1581" s="8">
        <v>1100</v>
      </c>
      <c r="J1581" s="8">
        <v>1100</v>
      </c>
      <c r="K1581" s="8" t="s">
        <v>4967</v>
      </c>
      <c r="L1581" s="8">
        <v>27298625</v>
      </c>
      <c r="M1581" s="38">
        <v>45454</v>
      </c>
      <c r="N1581" s="8" t="s">
        <v>197</v>
      </c>
      <c r="O1581" s="8" t="s">
        <v>56</v>
      </c>
      <c r="P1581" s="8" t="s">
        <v>56</v>
      </c>
      <c r="Q1581" s="8">
        <v>0</v>
      </c>
      <c r="R1581" s="8">
        <v>28100</v>
      </c>
      <c r="S1581" s="8">
        <v>28100</v>
      </c>
      <c r="T1581" s="8">
        <v>28100</v>
      </c>
      <c r="U1581" s="8">
        <v>132</v>
      </c>
      <c r="V1581" s="8" t="s">
        <v>62</v>
      </c>
      <c r="W1581" s="8" t="s">
        <v>62</v>
      </c>
      <c r="X1581" s="8" t="s">
        <v>276</v>
      </c>
      <c r="Z1581" s="8" t="s">
        <v>5002</v>
      </c>
      <c r="AA1581" s="8">
        <v>0.03</v>
      </c>
      <c r="AB1581" s="8" t="s">
        <v>552</v>
      </c>
      <c r="AC1581" s="8">
        <v>2.3E-2</v>
      </c>
      <c r="AD1581" s="8">
        <v>843</v>
      </c>
      <c r="AE1581" s="8">
        <v>212.87878787878788</v>
      </c>
      <c r="AF1581" s="8">
        <v>646.29999999999995</v>
      </c>
      <c r="AG1581" s="8">
        <v>859.17878787878783</v>
      </c>
      <c r="AH1581" s="8">
        <v>0.06</v>
      </c>
      <c r="AI1581" s="8">
        <v>1686</v>
      </c>
    </row>
    <row r="1582" spans="1:35" x14ac:dyDescent="0.25">
      <c r="A1582" s="8" t="s">
        <v>2129</v>
      </c>
      <c r="B1582" s="8" t="s">
        <v>24</v>
      </c>
      <c r="C1582" s="8" t="s">
        <v>24</v>
      </c>
      <c r="D1582" s="8" t="s">
        <v>420</v>
      </c>
      <c r="E1582" s="8" t="s">
        <v>200</v>
      </c>
      <c r="F1582" s="8" t="s">
        <v>3048</v>
      </c>
      <c r="G1582" s="8" t="s">
        <v>3141</v>
      </c>
      <c r="H1582" s="116">
        <v>0</v>
      </c>
      <c r="I1582" s="8">
        <v>4535</v>
      </c>
      <c r="J1582" s="8">
        <v>4535</v>
      </c>
      <c r="K1582" s="8" t="s">
        <v>4968</v>
      </c>
      <c r="L1582" s="8">
        <v>25497129</v>
      </c>
      <c r="M1582" s="38">
        <v>45454</v>
      </c>
      <c r="N1582" s="8" t="s">
        <v>197</v>
      </c>
      <c r="O1582" s="8" t="s">
        <v>148</v>
      </c>
      <c r="P1582" s="8" t="s">
        <v>915</v>
      </c>
      <c r="Q1582" s="8">
        <v>0</v>
      </c>
      <c r="R1582" s="8">
        <v>182600</v>
      </c>
      <c r="S1582" s="8">
        <v>182600</v>
      </c>
      <c r="T1582" s="8">
        <v>81151</v>
      </c>
      <c r="U1582" s="8">
        <v>168</v>
      </c>
      <c r="V1582" s="8" t="s">
        <v>64</v>
      </c>
      <c r="W1582" s="8" t="s">
        <v>64</v>
      </c>
      <c r="X1582" s="8" t="s">
        <v>276</v>
      </c>
      <c r="Y1582" s="8" t="s">
        <v>572</v>
      </c>
      <c r="Z1582" s="8" t="s">
        <v>5004</v>
      </c>
      <c r="AA1582" s="8">
        <v>0.04</v>
      </c>
      <c r="AB1582" s="8" t="s">
        <v>552</v>
      </c>
      <c r="AC1582" s="8">
        <v>1.7000000000000001E-2</v>
      </c>
      <c r="AD1582" s="8">
        <v>7304</v>
      </c>
      <c r="AE1582" s="8">
        <v>1086.9047619047619</v>
      </c>
      <c r="AF1582" s="8">
        <v>3104.2000000000003</v>
      </c>
      <c r="AG1582" s="8">
        <v>4191.1047619047622</v>
      </c>
      <c r="AH1582" s="8">
        <v>0.03</v>
      </c>
      <c r="AI1582" s="8">
        <v>5478</v>
      </c>
    </row>
    <row r="1583" spans="1:35" x14ac:dyDescent="0.25">
      <c r="A1583" s="8" t="s">
        <v>2129</v>
      </c>
      <c r="B1583" s="8" t="s">
        <v>20</v>
      </c>
      <c r="C1583" s="8" t="s">
        <v>20</v>
      </c>
      <c r="D1583" s="8" t="s">
        <v>420</v>
      </c>
      <c r="E1583" s="8" t="s">
        <v>405</v>
      </c>
      <c r="F1583" s="8" t="s">
        <v>4012</v>
      </c>
      <c r="G1583" s="8" t="s">
        <v>3212</v>
      </c>
      <c r="H1583" s="116">
        <v>0</v>
      </c>
      <c r="I1583" s="8">
        <v>8700</v>
      </c>
      <c r="J1583" s="8">
        <v>8700</v>
      </c>
      <c r="K1583" s="8" t="s">
        <v>4969</v>
      </c>
      <c r="L1583" s="8">
        <v>10892261</v>
      </c>
      <c r="M1583" s="38">
        <v>45454</v>
      </c>
      <c r="N1583" s="8" t="s">
        <v>197</v>
      </c>
      <c r="O1583" s="8" t="s">
        <v>148</v>
      </c>
      <c r="P1583" s="8" t="s">
        <v>332</v>
      </c>
      <c r="Q1583" s="8">
        <v>0</v>
      </c>
      <c r="R1583" s="8">
        <v>140500</v>
      </c>
      <c r="S1583" s="8">
        <v>140500</v>
      </c>
      <c r="T1583" s="8">
        <v>140500</v>
      </c>
      <c r="U1583" s="8">
        <v>48</v>
      </c>
      <c r="V1583" s="8" t="s">
        <v>62</v>
      </c>
      <c r="W1583" s="8" t="s">
        <v>62</v>
      </c>
      <c r="X1583" s="8" t="s">
        <v>276</v>
      </c>
      <c r="Z1583" s="8" t="s">
        <v>5005</v>
      </c>
      <c r="AA1583" s="8">
        <v>0.03</v>
      </c>
      <c r="AB1583" s="8" t="s">
        <v>552</v>
      </c>
      <c r="AC1583" s="8">
        <v>3.5000000000000003E-2</v>
      </c>
      <c r="AD1583" s="8">
        <v>4215</v>
      </c>
      <c r="AE1583" s="8">
        <v>2927.0833333333335</v>
      </c>
      <c r="AF1583" s="8">
        <v>4917.5000000000009</v>
      </c>
      <c r="AG1583" s="8">
        <v>7844.5833333333339</v>
      </c>
      <c r="AH1583" s="8">
        <v>0.06</v>
      </c>
      <c r="AI1583" s="8">
        <v>8430</v>
      </c>
    </row>
    <row r="1584" spans="1:35" x14ac:dyDescent="0.25">
      <c r="A1584" s="8" t="s">
        <v>2129</v>
      </c>
      <c r="B1584" s="8" t="s">
        <v>29</v>
      </c>
      <c r="C1584" s="8" t="s">
        <v>29</v>
      </c>
      <c r="D1584" s="8" t="s">
        <v>168</v>
      </c>
      <c r="E1584" s="8" t="s">
        <v>454</v>
      </c>
      <c r="F1584" s="8" t="s">
        <v>4077</v>
      </c>
      <c r="G1584" s="8" t="s">
        <v>3157</v>
      </c>
      <c r="H1584" s="116">
        <v>0</v>
      </c>
      <c r="I1584" s="8">
        <v>2590</v>
      </c>
      <c r="J1584" s="8">
        <v>2590</v>
      </c>
      <c r="K1584" s="8" t="s">
        <v>4970</v>
      </c>
      <c r="L1584" s="8">
        <v>30665686</v>
      </c>
      <c r="M1584" s="38">
        <v>45454</v>
      </c>
      <c r="N1584" s="8" t="s">
        <v>197</v>
      </c>
      <c r="O1584" s="8" t="s">
        <v>43</v>
      </c>
      <c r="P1584" s="8" t="s">
        <v>43</v>
      </c>
      <c r="Q1584" s="8">
        <v>0</v>
      </c>
      <c r="R1584" s="8">
        <v>99750</v>
      </c>
      <c r="S1584" s="8">
        <v>99750</v>
      </c>
      <c r="T1584" s="8">
        <v>26844</v>
      </c>
      <c r="U1584" s="8">
        <v>168</v>
      </c>
      <c r="V1584" s="8" t="s">
        <v>64</v>
      </c>
      <c r="W1584" s="8" t="s">
        <v>64</v>
      </c>
      <c r="X1584" s="8" t="s">
        <v>276</v>
      </c>
      <c r="Y1584" s="8" t="s">
        <v>662</v>
      </c>
      <c r="Z1584" s="8" t="s">
        <v>5006</v>
      </c>
      <c r="AA1584" s="8">
        <v>0.04</v>
      </c>
      <c r="AB1584" s="8" t="s">
        <v>552</v>
      </c>
      <c r="AC1584" s="8">
        <v>1.7000000000000001E-2</v>
      </c>
      <c r="AD1584" s="8">
        <v>3990</v>
      </c>
      <c r="AE1584" s="8">
        <v>593.75</v>
      </c>
      <c r="AF1584" s="8">
        <v>1695.7500000000002</v>
      </c>
      <c r="AG1584" s="8">
        <v>2289.5</v>
      </c>
      <c r="AH1584" s="8">
        <v>0.03</v>
      </c>
      <c r="AI1584" s="8">
        <v>2992.5</v>
      </c>
    </row>
    <row r="1585" spans="1:35" x14ac:dyDescent="0.25">
      <c r="A1585" s="8" t="s">
        <v>2129</v>
      </c>
      <c r="B1585" s="8" t="s">
        <v>38</v>
      </c>
      <c r="C1585" s="8" t="s">
        <v>38</v>
      </c>
      <c r="D1585" s="8" t="s">
        <v>101</v>
      </c>
      <c r="E1585" s="8" t="s">
        <v>405</v>
      </c>
      <c r="F1585" s="8" t="s">
        <v>3848</v>
      </c>
      <c r="G1585" s="8" t="s">
        <v>3484</v>
      </c>
      <c r="H1585" s="116">
        <v>27600</v>
      </c>
      <c r="I1585" s="8">
        <v>27171</v>
      </c>
      <c r="J1585" s="8">
        <v>-429</v>
      </c>
      <c r="K1585" s="8" t="s">
        <v>4971</v>
      </c>
      <c r="L1585" s="8">
        <v>22115295</v>
      </c>
      <c r="M1585" s="38">
        <v>45454</v>
      </c>
      <c r="N1585" s="8" t="s">
        <v>197</v>
      </c>
      <c r="O1585" s="8" t="s">
        <v>173</v>
      </c>
      <c r="P1585" s="8" t="s">
        <v>345</v>
      </c>
      <c r="Q1585" s="8">
        <v>904679</v>
      </c>
      <c r="R1585" s="8">
        <v>1147600</v>
      </c>
      <c r="S1585" s="8">
        <v>242921</v>
      </c>
      <c r="T1585" s="8">
        <v>242921</v>
      </c>
      <c r="U1585" s="8">
        <v>168</v>
      </c>
      <c r="V1585" s="8" t="s">
        <v>63</v>
      </c>
      <c r="W1585" s="8" t="s">
        <v>63</v>
      </c>
      <c r="X1585" s="8" t="s">
        <v>277</v>
      </c>
      <c r="Z1585" s="8" t="s">
        <v>5007</v>
      </c>
      <c r="AA1585" s="8">
        <v>0.04</v>
      </c>
      <c r="AB1585" s="8" t="s">
        <v>552</v>
      </c>
      <c r="AC1585" s="8">
        <v>1.7000000000000001E-2</v>
      </c>
      <c r="AD1585" s="8">
        <v>45904</v>
      </c>
      <c r="AE1585" s="8">
        <v>6830.9523809523807</v>
      </c>
      <c r="AF1585" s="8">
        <v>19509.2</v>
      </c>
      <c r="AG1585" s="8">
        <v>26340.152380952382</v>
      </c>
      <c r="AH1585" s="8">
        <v>0.03</v>
      </c>
      <c r="AI1585" s="8">
        <v>7287.63</v>
      </c>
    </row>
    <row r="1586" spans="1:35" x14ac:dyDescent="0.25">
      <c r="A1586" s="8" t="s">
        <v>2129</v>
      </c>
      <c r="B1586" s="8" t="s">
        <v>49</v>
      </c>
      <c r="C1586" s="8" t="s">
        <v>49</v>
      </c>
      <c r="D1586" s="8" t="s">
        <v>133</v>
      </c>
      <c r="E1586" s="8" t="s">
        <v>929</v>
      </c>
      <c r="F1586" s="8" t="s">
        <v>874</v>
      </c>
      <c r="G1586" s="8" t="s">
        <v>1262</v>
      </c>
      <c r="H1586" s="116">
        <v>0</v>
      </c>
      <c r="I1586" s="8">
        <v>2114</v>
      </c>
      <c r="J1586" s="8">
        <v>2114</v>
      </c>
      <c r="K1586" s="8" t="s">
        <v>4972</v>
      </c>
      <c r="L1586" s="8">
        <v>28953473</v>
      </c>
      <c r="M1586" s="38">
        <v>45454</v>
      </c>
      <c r="N1586" s="8" t="s">
        <v>197</v>
      </c>
      <c r="O1586" s="8" t="s">
        <v>148</v>
      </c>
      <c r="P1586" s="8" t="s">
        <v>340</v>
      </c>
      <c r="Q1586" s="8">
        <v>0</v>
      </c>
      <c r="R1586" s="8">
        <v>79400</v>
      </c>
      <c r="S1586" s="8">
        <v>79400</v>
      </c>
      <c r="T1586" s="8">
        <v>22352</v>
      </c>
      <c r="U1586" s="8">
        <v>168</v>
      </c>
      <c r="V1586" s="8" t="s">
        <v>64</v>
      </c>
      <c r="W1586" s="8" t="s">
        <v>64</v>
      </c>
      <c r="X1586" s="8" t="s">
        <v>276</v>
      </c>
      <c r="Y1586" s="8" t="s">
        <v>4973</v>
      </c>
      <c r="Z1586" s="8" t="s">
        <v>5008</v>
      </c>
      <c r="AA1586" s="8">
        <v>0.04</v>
      </c>
      <c r="AB1586" s="8" t="s">
        <v>552</v>
      </c>
      <c r="AC1586" s="8">
        <v>1.7000000000000001E-2</v>
      </c>
      <c r="AD1586" s="8">
        <v>3176</v>
      </c>
      <c r="AE1586" s="8">
        <v>472.61904761904759</v>
      </c>
      <c r="AF1586" s="8">
        <v>1349.8000000000002</v>
      </c>
      <c r="AG1586" s="8">
        <v>1822.4190476190479</v>
      </c>
      <c r="AH1586" s="8">
        <v>0.03</v>
      </c>
      <c r="AI1586" s="8">
        <v>2382</v>
      </c>
    </row>
    <row r="1587" spans="1:35" x14ac:dyDescent="0.25">
      <c r="A1587" s="8" t="s">
        <v>2129</v>
      </c>
      <c r="B1587" s="8" t="s">
        <v>49</v>
      </c>
      <c r="C1587" s="8" t="s">
        <v>49</v>
      </c>
      <c r="D1587" s="8" t="s">
        <v>133</v>
      </c>
      <c r="E1587" s="8" t="s">
        <v>929</v>
      </c>
      <c r="F1587" s="8" t="s">
        <v>861</v>
      </c>
      <c r="G1587" s="8" t="s">
        <v>2596</v>
      </c>
      <c r="H1587" s="116">
        <v>27994</v>
      </c>
      <c r="I1587" s="8">
        <v>27994</v>
      </c>
      <c r="J1587" s="8">
        <v>0</v>
      </c>
      <c r="K1587" s="8" t="s">
        <v>4974</v>
      </c>
      <c r="L1587" s="8">
        <v>28881978</v>
      </c>
      <c r="M1587" s="38">
        <v>45454</v>
      </c>
      <c r="N1587" s="8" t="s">
        <v>197</v>
      </c>
      <c r="O1587" s="8" t="s">
        <v>148</v>
      </c>
      <c r="P1587" s="8" t="s">
        <v>340</v>
      </c>
      <c r="Q1587" s="8">
        <v>1104574</v>
      </c>
      <c r="R1587" s="8">
        <v>1182600</v>
      </c>
      <c r="S1587" s="8">
        <v>78026</v>
      </c>
      <c r="T1587" s="8">
        <v>78026</v>
      </c>
      <c r="U1587" s="8">
        <v>168</v>
      </c>
      <c r="V1587" s="8" t="s">
        <v>63</v>
      </c>
      <c r="W1587" s="8" t="s">
        <v>63</v>
      </c>
      <c r="X1587" s="8" t="s">
        <v>276</v>
      </c>
      <c r="Z1587" s="8" t="s">
        <v>5009</v>
      </c>
      <c r="AA1587" s="8">
        <v>0.04</v>
      </c>
      <c r="AB1587" s="8" t="s">
        <v>552</v>
      </c>
      <c r="AC1587" s="8">
        <v>1.7000000000000001E-2</v>
      </c>
      <c r="AD1587" s="8">
        <v>47304</v>
      </c>
      <c r="AE1587" s="8">
        <v>7039.2857142857147</v>
      </c>
      <c r="AF1587" s="8">
        <v>20104.2</v>
      </c>
      <c r="AG1587" s="8">
        <v>27143.485714285714</v>
      </c>
      <c r="AH1587" s="8">
        <v>0.03</v>
      </c>
      <c r="AI1587" s="8">
        <v>2340.7799999999997</v>
      </c>
    </row>
    <row r="1588" spans="1:35" x14ac:dyDescent="0.25">
      <c r="A1588" s="8" t="s">
        <v>2129</v>
      </c>
      <c r="B1588" s="8" t="s">
        <v>37</v>
      </c>
      <c r="C1588" s="8" t="s">
        <v>37</v>
      </c>
      <c r="D1588" s="8" t="s">
        <v>99</v>
      </c>
      <c r="E1588" s="8" t="s">
        <v>438</v>
      </c>
      <c r="F1588" s="8" t="s">
        <v>4975</v>
      </c>
      <c r="G1588" s="8" t="s">
        <v>3499</v>
      </c>
      <c r="H1588" s="116">
        <v>5091</v>
      </c>
      <c r="I1588" s="8">
        <v>5091</v>
      </c>
      <c r="J1588" s="8">
        <v>0</v>
      </c>
      <c r="K1588" s="8" t="s">
        <v>4976</v>
      </c>
      <c r="L1588" s="8">
        <v>21769201</v>
      </c>
      <c r="M1588" s="38">
        <v>45454</v>
      </c>
      <c r="N1588" s="8" t="s">
        <v>197</v>
      </c>
      <c r="O1588" s="8" t="s">
        <v>43</v>
      </c>
      <c r="P1588" s="8" t="s">
        <v>43</v>
      </c>
      <c r="Q1588" s="8">
        <v>160332</v>
      </c>
      <c r="R1588" s="8">
        <v>206300</v>
      </c>
      <c r="S1588" s="8">
        <v>45968</v>
      </c>
      <c r="T1588" s="8">
        <v>45968</v>
      </c>
      <c r="U1588" s="8">
        <v>168</v>
      </c>
      <c r="V1588" s="8" t="s">
        <v>63</v>
      </c>
      <c r="W1588" s="8" t="s">
        <v>63</v>
      </c>
      <c r="X1588" s="8" t="s">
        <v>277</v>
      </c>
      <c r="Z1588" s="8" t="s">
        <v>5010</v>
      </c>
      <c r="AA1588" s="8">
        <v>0.04</v>
      </c>
      <c r="AB1588" s="8" t="s">
        <v>552</v>
      </c>
      <c r="AC1588" s="8">
        <v>1.7000000000000001E-2</v>
      </c>
      <c r="AD1588" s="8">
        <v>8252</v>
      </c>
      <c r="AE1588" s="8">
        <v>1227.9761904761904</v>
      </c>
      <c r="AF1588" s="8">
        <v>3507.1000000000004</v>
      </c>
      <c r="AG1588" s="8">
        <v>4735.0761904761912</v>
      </c>
      <c r="AH1588" s="8">
        <v>0.03</v>
      </c>
      <c r="AI1588" s="8">
        <v>1379.04</v>
      </c>
    </row>
    <row r="1589" spans="1:35" x14ac:dyDescent="0.25">
      <c r="A1589" s="8" t="s">
        <v>2129</v>
      </c>
      <c r="B1589" s="8" t="s">
        <v>38</v>
      </c>
      <c r="C1589" s="8" t="s">
        <v>38</v>
      </c>
      <c r="D1589" s="8" t="s">
        <v>101</v>
      </c>
      <c r="E1589" s="8" t="s">
        <v>3538</v>
      </c>
      <c r="F1589" s="8" t="s">
        <v>4977</v>
      </c>
      <c r="G1589" s="8" t="s">
        <v>5012</v>
      </c>
      <c r="H1589" s="116">
        <v>0</v>
      </c>
      <c r="I1589" s="8">
        <v>2184</v>
      </c>
      <c r="J1589" s="8">
        <v>2184</v>
      </c>
      <c r="K1589" s="8" t="s">
        <v>4978</v>
      </c>
      <c r="L1589" s="8">
        <v>24110827</v>
      </c>
      <c r="M1589" s="38">
        <v>45454</v>
      </c>
      <c r="N1589" s="8" t="s">
        <v>197</v>
      </c>
      <c r="O1589" s="8" t="s">
        <v>43</v>
      </c>
      <c r="P1589" s="8" t="s">
        <v>43</v>
      </c>
      <c r="Q1589" s="8">
        <v>0</v>
      </c>
      <c r="R1589" s="8">
        <v>82400</v>
      </c>
      <c r="S1589" s="8">
        <v>82400</v>
      </c>
      <c r="T1589" s="8">
        <v>45443</v>
      </c>
      <c r="U1589" s="8">
        <v>168</v>
      </c>
      <c r="V1589" s="8" t="s">
        <v>64</v>
      </c>
      <c r="W1589" s="8" t="s">
        <v>64</v>
      </c>
      <c r="X1589" s="8" t="s">
        <v>276</v>
      </c>
      <c r="Y1589" s="8" t="s">
        <v>4425</v>
      </c>
      <c r="Z1589" s="8" t="s">
        <v>5011</v>
      </c>
      <c r="AA1589" s="8">
        <v>0.04</v>
      </c>
      <c r="AB1589" s="8" t="s">
        <v>552</v>
      </c>
      <c r="AC1589" s="8">
        <v>1.7000000000000001E-2</v>
      </c>
      <c r="AD1589" s="8">
        <v>3296</v>
      </c>
      <c r="AE1589" s="8">
        <v>490.47619047619048</v>
      </c>
      <c r="AF1589" s="8">
        <v>1400.8000000000002</v>
      </c>
      <c r="AG1589" s="8">
        <v>1891.2761904761905</v>
      </c>
      <c r="AH1589" s="8">
        <v>0.03</v>
      </c>
      <c r="AI1589" s="8">
        <v>2472</v>
      </c>
    </row>
    <row r="1590" spans="1:35" x14ac:dyDescent="0.25">
      <c r="A1590" s="8" t="s">
        <v>2129</v>
      </c>
      <c r="B1590" s="8" t="s">
        <v>241</v>
      </c>
      <c r="C1590" s="8" t="s">
        <v>241</v>
      </c>
      <c r="D1590" s="180" t="s">
        <v>101</v>
      </c>
      <c r="E1590" s="8" t="s">
        <v>405</v>
      </c>
      <c r="F1590" s="8" t="s">
        <v>836</v>
      </c>
      <c r="G1590" s="8" t="s">
        <v>605</v>
      </c>
      <c r="H1590" s="116">
        <v>3333</v>
      </c>
      <c r="I1590" s="8">
        <v>6425</v>
      </c>
      <c r="J1590" s="8">
        <v>3092</v>
      </c>
      <c r="K1590" s="8" t="s">
        <v>1879</v>
      </c>
      <c r="L1590" s="8">
        <v>23054487</v>
      </c>
      <c r="M1590" s="38">
        <v>45454</v>
      </c>
      <c r="N1590" s="8" t="s">
        <v>197</v>
      </c>
      <c r="O1590" s="8" t="s">
        <v>43</v>
      </c>
      <c r="P1590" s="8" t="s">
        <v>43</v>
      </c>
      <c r="Q1590" s="8">
        <v>124700</v>
      </c>
      <c r="R1590" s="8">
        <v>263200</v>
      </c>
      <c r="S1590" s="8">
        <v>138500</v>
      </c>
      <c r="T1590" s="8">
        <v>106245</v>
      </c>
      <c r="U1590" s="8">
        <v>168</v>
      </c>
      <c r="V1590" s="8" t="s">
        <v>63</v>
      </c>
      <c r="W1590" s="8" t="s">
        <v>63</v>
      </c>
      <c r="X1590" s="8" t="s">
        <v>277</v>
      </c>
      <c r="Z1590" s="8" t="s">
        <v>5013</v>
      </c>
      <c r="AA1590" s="8">
        <v>0.04</v>
      </c>
      <c r="AB1590" s="8" t="s">
        <v>552</v>
      </c>
      <c r="AC1590" s="8">
        <v>1.7000000000000001E-2</v>
      </c>
      <c r="AD1590" s="8">
        <v>10528</v>
      </c>
      <c r="AE1590" s="8">
        <v>1566.6666666666667</v>
      </c>
      <c r="AF1590" s="8">
        <v>4474.4000000000005</v>
      </c>
      <c r="AG1590" s="8">
        <v>6041.0666666666675</v>
      </c>
      <c r="AH1590" s="8">
        <v>0.03</v>
      </c>
      <c r="AI1590" s="8">
        <v>4155</v>
      </c>
    </row>
    <row r="1591" spans="1:35" x14ac:dyDescent="0.25">
      <c r="A1591" s="8" t="s">
        <v>2129</v>
      </c>
      <c r="B1591" s="8" t="s">
        <v>49</v>
      </c>
      <c r="C1591" s="8" t="s">
        <v>49</v>
      </c>
      <c r="D1591" s="8" t="s">
        <v>133</v>
      </c>
      <c r="E1591" s="8" t="s">
        <v>931</v>
      </c>
      <c r="F1591" s="8" t="s">
        <v>1285</v>
      </c>
      <c r="G1591" s="8" t="s">
        <v>1989</v>
      </c>
      <c r="H1591" s="116">
        <v>16319</v>
      </c>
      <c r="I1591" s="8">
        <v>16319</v>
      </c>
      <c r="J1591" s="8">
        <v>0</v>
      </c>
      <c r="K1591" s="8" t="s">
        <v>4979</v>
      </c>
      <c r="L1591" s="8">
        <v>25173976</v>
      </c>
      <c r="M1591" s="38">
        <v>45454</v>
      </c>
      <c r="N1591" s="8" t="s">
        <v>197</v>
      </c>
      <c r="O1591" s="8" t="s">
        <v>173</v>
      </c>
      <c r="P1591" s="8" t="s">
        <v>355</v>
      </c>
      <c r="Q1591" s="8">
        <v>530162</v>
      </c>
      <c r="R1591" s="8">
        <v>685000</v>
      </c>
      <c r="S1591" s="8">
        <v>154838</v>
      </c>
      <c r="T1591" s="8">
        <v>154837</v>
      </c>
      <c r="U1591" s="8">
        <v>168</v>
      </c>
      <c r="V1591" s="8" t="s">
        <v>63</v>
      </c>
      <c r="W1591" s="8" t="s">
        <v>63</v>
      </c>
      <c r="X1591" s="8" t="s">
        <v>277</v>
      </c>
      <c r="Z1591" s="8" t="s">
        <v>5014</v>
      </c>
      <c r="AA1591" s="8">
        <v>0.04</v>
      </c>
      <c r="AB1591" s="8" t="s">
        <v>552</v>
      </c>
      <c r="AC1591" s="8">
        <v>1.7000000000000001E-2</v>
      </c>
      <c r="AD1591" s="8">
        <v>27400</v>
      </c>
      <c r="AE1591" s="8">
        <v>4077.3809523809523</v>
      </c>
      <c r="AF1591" s="8">
        <v>11645</v>
      </c>
      <c r="AG1591" s="8">
        <v>15722.380952380952</v>
      </c>
      <c r="AH1591" s="8">
        <v>0.03</v>
      </c>
      <c r="AI1591" s="8">
        <v>4645.1399999999994</v>
      </c>
    </row>
    <row r="1592" spans="1:35" x14ac:dyDescent="0.25">
      <c r="A1592" s="8" t="s">
        <v>2129</v>
      </c>
      <c r="B1592" s="8" t="s">
        <v>20</v>
      </c>
      <c r="C1592" s="8" t="s">
        <v>20</v>
      </c>
      <c r="D1592" s="8" t="s">
        <v>420</v>
      </c>
      <c r="E1592" s="8" t="s">
        <v>206</v>
      </c>
      <c r="F1592" s="8" t="s">
        <v>4980</v>
      </c>
      <c r="G1592" s="8" t="s">
        <v>5016</v>
      </c>
      <c r="H1592" s="116">
        <v>0</v>
      </c>
      <c r="I1592" s="8">
        <v>12867</v>
      </c>
      <c r="J1592" s="8">
        <v>12867</v>
      </c>
      <c r="K1592" s="8" t="s">
        <v>4981</v>
      </c>
      <c r="L1592" s="8">
        <v>23316029</v>
      </c>
      <c r="M1592" s="38">
        <v>45454</v>
      </c>
      <c r="N1592" s="8" t="s">
        <v>197</v>
      </c>
      <c r="O1592" s="8" t="s">
        <v>148</v>
      </c>
      <c r="P1592" s="8" t="s">
        <v>332</v>
      </c>
      <c r="Q1592" s="8">
        <v>0</v>
      </c>
      <c r="R1592" s="8">
        <v>400000</v>
      </c>
      <c r="S1592" s="8">
        <v>400000</v>
      </c>
      <c r="T1592" s="8">
        <v>400000</v>
      </c>
      <c r="U1592" s="8">
        <v>120</v>
      </c>
      <c r="V1592" s="8" t="s">
        <v>62</v>
      </c>
      <c r="W1592" s="8" t="s">
        <v>62</v>
      </c>
      <c r="X1592" s="8" t="s">
        <v>276</v>
      </c>
      <c r="Z1592" s="8" t="s">
        <v>5015</v>
      </c>
      <c r="AA1592" s="8">
        <v>0.03</v>
      </c>
      <c r="AB1592" s="8" t="s">
        <v>552</v>
      </c>
      <c r="AC1592" s="8">
        <v>2.2499999999999999E-2</v>
      </c>
      <c r="AD1592" s="8">
        <v>12000</v>
      </c>
      <c r="AE1592" s="8">
        <v>3333.3333333333335</v>
      </c>
      <c r="AF1592" s="8">
        <v>9000</v>
      </c>
      <c r="AG1592" s="8">
        <v>12333.333333333334</v>
      </c>
      <c r="AH1592" s="8">
        <v>0.06</v>
      </c>
      <c r="AI1592" s="8">
        <v>24000</v>
      </c>
    </row>
    <row r="1593" spans="1:35" x14ac:dyDescent="0.25">
      <c r="A1593" s="8" t="s">
        <v>2129</v>
      </c>
      <c r="B1593" s="8" t="s">
        <v>47</v>
      </c>
      <c r="C1593" s="8" t="s">
        <v>47</v>
      </c>
      <c r="D1593" s="8" t="s">
        <v>99</v>
      </c>
      <c r="E1593" s="8" t="s">
        <v>405</v>
      </c>
      <c r="F1593" s="8" t="s">
        <v>737</v>
      </c>
      <c r="G1593" s="8" t="s">
        <v>738</v>
      </c>
      <c r="H1593" s="116">
        <v>0</v>
      </c>
      <c r="I1593" s="8">
        <v>3694</v>
      </c>
      <c r="J1593" s="8">
        <v>3694</v>
      </c>
      <c r="K1593" s="8" t="s">
        <v>4982</v>
      </c>
      <c r="L1593" s="8">
        <v>22151264</v>
      </c>
      <c r="M1593" s="38">
        <v>45454</v>
      </c>
      <c r="N1593" s="8" t="s">
        <v>197</v>
      </c>
      <c r="O1593" s="8" t="s">
        <v>43</v>
      </c>
      <c r="P1593" s="8" t="s">
        <v>43</v>
      </c>
      <c r="Q1593" s="8">
        <v>0</v>
      </c>
      <c r="R1593" s="8">
        <v>146800</v>
      </c>
      <c r="S1593" s="8">
        <v>146800</v>
      </c>
      <c r="T1593" s="8">
        <v>41190</v>
      </c>
      <c r="U1593" s="8">
        <v>168</v>
      </c>
      <c r="V1593" s="8" t="s">
        <v>64</v>
      </c>
      <c r="W1593" s="8" t="s">
        <v>64</v>
      </c>
      <c r="X1593" s="8" t="s">
        <v>276</v>
      </c>
      <c r="Y1593" s="8" t="s">
        <v>4001</v>
      </c>
      <c r="Z1593" s="8" t="s">
        <v>5017</v>
      </c>
      <c r="AA1593" s="8">
        <v>0.04</v>
      </c>
      <c r="AB1593" s="8" t="s">
        <v>552</v>
      </c>
      <c r="AC1593" s="8">
        <v>1.7000000000000001E-2</v>
      </c>
      <c r="AD1593" s="8">
        <v>5872</v>
      </c>
      <c r="AE1593" s="8">
        <v>873.80952380952385</v>
      </c>
      <c r="AF1593" s="8">
        <v>2495.6000000000004</v>
      </c>
      <c r="AG1593" s="8">
        <v>3369.4095238095242</v>
      </c>
      <c r="AH1593" s="8">
        <v>0.03</v>
      </c>
      <c r="AI1593" s="8">
        <v>4404</v>
      </c>
    </row>
    <row r="1594" spans="1:35" x14ac:dyDescent="0.25">
      <c r="A1594" s="8" t="s">
        <v>2129</v>
      </c>
      <c r="B1594" s="8" t="s">
        <v>47</v>
      </c>
      <c r="C1594" s="8" t="s">
        <v>47</v>
      </c>
      <c r="D1594" s="8" t="s">
        <v>99</v>
      </c>
      <c r="E1594" s="8" t="s">
        <v>405</v>
      </c>
      <c r="F1594" s="8" t="s">
        <v>4983</v>
      </c>
      <c r="G1594" s="8" t="s">
        <v>5019</v>
      </c>
      <c r="H1594" s="116">
        <v>1333</v>
      </c>
      <c r="I1594" s="8">
        <v>1952</v>
      </c>
      <c r="J1594" s="8">
        <v>619</v>
      </c>
      <c r="K1594" s="8" t="s">
        <v>4984</v>
      </c>
      <c r="L1594" s="8">
        <v>22264488</v>
      </c>
      <c r="M1594" s="38">
        <v>45454</v>
      </c>
      <c r="N1594" s="8" t="s">
        <v>197</v>
      </c>
      <c r="O1594" s="8" t="s">
        <v>43</v>
      </c>
      <c r="P1594" s="8" t="s">
        <v>43</v>
      </c>
      <c r="Q1594" s="8">
        <v>41033</v>
      </c>
      <c r="R1594" s="8">
        <v>61800</v>
      </c>
      <c r="S1594" s="8">
        <v>20767</v>
      </c>
      <c r="T1594" s="8">
        <v>20766</v>
      </c>
      <c r="U1594" s="8">
        <v>144</v>
      </c>
      <c r="V1594" s="8" t="s">
        <v>63</v>
      </c>
      <c r="W1594" s="8" t="s">
        <v>63</v>
      </c>
      <c r="X1594" s="8" t="s">
        <v>277</v>
      </c>
      <c r="Z1594" s="8" t="s">
        <v>5018</v>
      </c>
      <c r="AA1594" s="8">
        <v>0.03</v>
      </c>
      <c r="AB1594" s="8" t="s">
        <v>552</v>
      </c>
      <c r="AC1594" s="8">
        <v>0.02</v>
      </c>
      <c r="AD1594" s="8">
        <v>1854</v>
      </c>
      <c r="AE1594" s="8">
        <v>429.16666666666669</v>
      </c>
      <c r="AF1594" s="8">
        <v>1236</v>
      </c>
      <c r="AG1594" s="8">
        <v>1665.1666666666667</v>
      </c>
      <c r="AH1594" s="8">
        <v>0.06</v>
      </c>
      <c r="AI1594" s="8">
        <v>1246.02</v>
      </c>
    </row>
    <row r="1595" spans="1:35" x14ac:dyDescent="0.25">
      <c r="A1595" s="8" t="s">
        <v>2129</v>
      </c>
      <c r="B1595" s="8" t="s">
        <v>37</v>
      </c>
      <c r="C1595" s="8" t="s">
        <v>37</v>
      </c>
      <c r="D1595" s="8" t="s">
        <v>99</v>
      </c>
      <c r="E1595" s="8" t="s">
        <v>438</v>
      </c>
      <c r="F1595" s="8" t="s">
        <v>677</v>
      </c>
      <c r="G1595" s="8" t="s">
        <v>654</v>
      </c>
      <c r="H1595" s="116">
        <v>0</v>
      </c>
      <c r="I1595" s="8">
        <v>13940</v>
      </c>
      <c r="J1595" s="8">
        <v>13940</v>
      </c>
      <c r="K1595" s="8" t="s">
        <v>4985</v>
      </c>
      <c r="L1595" s="8">
        <v>24193296</v>
      </c>
      <c r="M1595" s="38">
        <v>45454</v>
      </c>
      <c r="N1595" s="8" t="s">
        <v>197</v>
      </c>
      <c r="O1595" s="8" t="s">
        <v>173</v>
      </c>
      <c r="P1595" s="8" t="s">
        <v>463</v>
      </c>
      <c r="Q1595" s="8">
        <v>0</v>
      </c>
      <c r="R1595" s="8">
        <v>583500</v>
      </c>
      <c r="S1595" s="8">
        <v>583500</v>
      </c>
      <c r="T1595" s="8">
        <v>71888</v>
      </c>
      <c r="U1595" s="8">
        <v>168</v>
      </c>
      <c r="V1595" s="8" t="s">
        <v>64</v>
      </c>
      <c r="W1595" s="8" t="s">
        <v>64</v>
      </c>
      <c r="X1595" s="8" t="s">
        <v>276</v>
      </c>
      <c r="Y1595" s="8" t="s">
        <v>115</v>
      </c>
      <c r="Z1595" s="8" t="s">
        <v>4669</v>
      </c>
      <c r="AA1595" s="8">
        <v>0.04</v>
      </c>
      <c r="AB1595" s="8" t="s">
        <v>552</v>
      </c>
      <c r="AC1595" s="8">
        <v>1.7000000000000001E-2</v>
      </c>
      <c r="AD1595" s="8">
        <v>23340</v>
      </c>
      <c r="AE1595" s="8">
        <v>3473.2142857142858</v>
      </c>
      <c r="AF1595" s="8">
        <v>9919.5</v>
      </c>
      <c r="AG1595" s="8">
        <v>13392.714285714286</v>
      </c>
      <c r="AH1595" s="8">
        <v>0.03</v>
      </c>
      <c r="AI1595" s="8">
        <v>17505</v>
      </c>
    </row>
    <row r="1596" spans="1:35" x14ac:dyDescent="0.25">
      <c r="A1596" s="8" t="s">
        <v>2129</v>
      </c>
      <c r="B1596" s="8" t="s">
        <v>29</v>
      </c>
      <c r="C1596" s="8" t="s">
        <v>29</v>
      </c>
      <c r="D1596" s="8" t="s">
        <v>168</v>
      </c>
      <c r="E1596" s="8" t="s">
        <v>454</v>
      </c>
      <c r="F1596" s="8" t="s">
        <v>4986</v>
      </c>
      <c r="G1596" s="8" t="s">
        <v>3566</v>
      </c>
      <c r="H1596" s="116">
        <v>0</v>
      </c>
      <c r="I1596" s="8">
        <v>1791</v>
      </c>
      <c r="J1596" s="8">
        <v>1791</v>
      </c>
      <c r="K1596" s="8" t="s">
        <v>4987</v>
      </c>
      <c r="L1596" s="8">
        <v>25422297</v>
      </c>
      <c r="M1596" s="38">
        <v>45454</v>
      </c>
      <c r="N1596" s="8" t="s">
        <v>197</v>
      </c>
      <c r="O1596" s="8" t="s">
        <v>43</v>
      </c>
      <c r="P1596" s="8" t="s">
        <v>43</v>
      </c>
      <c r="Q1596" s="8">
        <v>0</v>
      </c>
      <c r="R1596" s="8">
        <v>55900</v>
      </c>
      <c r="S1596" s="8">
        <v>55900</v>
      </c>
      <c r="T1596" s="8">
        <v>55900</v>
      </c>
      <c r="U1596" s="8">
        <v>144</v>
      </c>
      <c r="V1596" s="8" t="s">
        <v>62</v>
      </c>
      <c r="W1596" s="8" t="s">
        <v>62</v>
      </c>
      <c r="X1596" s="8" t="s">
        <v>276</v>
      </c>
      <c r="Z1596" s="8" t="s">
        <v>5020</v>
      </c>
      <c r="AA1596" s="8">
        <v>0.03</v>
      </c>
      <c r="AB1596" s="8" t="s">
        <v>552</v>
      </c>
      <c r="AC1596" s="8">
        <v>0.02</v>
      </c>
      <c r="AD1596" s="8">
        <v>1677</v>
      </c>
      <c r="AE1596" s="8">
        <v>388.19444444444446</v>
      </c>
      <c r="AF1596" s="8">
        <v>1118</v>
      </c>
      <c r="AG1596" s="8">
        <v>1506.1944444444443</v>
      </c>
      <c r="AH1596" s="8">
        <v>0.06</v>
      </c>
      <c r="AI1596" s="8">
        <v>3354</v>
      </c>
    </row>
    <row r="1597" spans="1:35" x14ac:dyDescent="0.25">
      <c r="A1597" s="8" t="s">
        <v>2129</v>
      </c>
      <c r="B1597" s="8" t="s">
        <v>39</v>
      </c>
      <c r="C1597" s="8" t="s">
        <v>39</v>
      </c>
      <c r="D1597" s="8" t="s">
        <v>167</v>
      </c>
      <c r="E1597" s="8" t="s">
        <v>4895</v>
      </c>
      <c r="F1597" s="8" t="s">
        <v>4999</v>
      </c>
      <c r="G1597" s="8" t="s">
        <v>5022</v>
      </c>
      <c r="H1597" s="116">
        <v>0</v>
      </c>
      <c r="I1597" s="8">
        <v>1501</v>
      </c>
      <c r="J1597" s="8">
        <v>1501</v>
      </c>
      <c r="K1597" s="8" t="s">
        <v>5000</v>
      </c>
      <c r="L1597" s="8">
        <v>26336531</v>
      </c>
      <c r="M1597" s="38">
        <v>45454</v>
      </c>
      <c r="N1597" s="8" t="s">
        <v>197</v>
      </c>
      <c r="O1597" s="8" t="s">
        <v>43</v>
      </c>
      <c r="P1597" s="8" t="s">
        <v>43</v>
      </c>
      <c r="Q1597" s="8">
        <v>0</v>
      </c>
      <c r="R1597" s="8">
        <v>39600</v>
      </c>
      <c r="S1597" s="8">
        <v>39600</v>
      </c>
      <c r="T1597" s="8">
        <v>39600</v>
      </c>
      <c r="U1597" s="8">
        <v>120</v>
      </c>
      <c r="V1597" s="8" t="s">
        <v>62</v>
      </c>
      <c r="W1597" s="8" t="s">
        <v>62</v>
      </c>
      <c r="X1597" s="8" t="s">
        <v>276</v>
      </c>
      <c r="Z1597" s="8" t="s">
        <v>5021</v>
      </c>
      <c r="AA1597" s="8">
        <v>0.03</v>
      </c>
      <c r="AB1597" s="8" t="s">
        <v>552</v>
      </c>
      <c r="AC1597" s="8">
        <v>2.2499999999999999E-2</v>
      </c>
      <c r="AD1597" s="8">
        <v>1188</v>
      </c>
      <c r="AE1597" s="8">
        <v>330</v>
      </c>
      <c r="AF1597" s="8">
        <v>891</v>
      </c>
      <c r="AG1597" s="8">
        <v>1221</v>
      </c>
      <c r="AH1597" s="8">
        <v>0.06</v>
      </c>
      <c r="AI1597" s="8">
        <v>2376</v>
      </c>
    </row>
    <row r="1598" spans="1:35" x14ac:dyDescent="0.25">
      <c r="A1598" s="8" t="s">
        <v>2129</v>
      </c>
      <c r="B1598" s="8" t="s">
        <v>20</v>
      </c>
      <c r="C1598" s="8" t="s">
        <v>20</v>
      </c>
      <c r="D1598" s="8" t="s">
        <v>420</v>
      </c>
      <c r="E1598" s="8" t="s">
        <v>405</v>
      </c>
      <c r="F1598" s="8" t="s">
        <v>4012</v>
      </c>
      <c r="G1598" s="8" t="s">
        <v>3212</v>
      </c>
      <c r="H1598" s="116">
        <v>0</v>
      </c>
      <c r="I1598" s="8">
        <v>5537</v>
      </c>
      <c r="J1598" s="8">
        <v>5537</v>
      </c>
      <c r="K1598" s="8" t="s">
        <v>3972</v>
      </c>
      <c r="L1598" s="8">
        <v>28513703</v>
      </c>
      <c r="M1598" s="38">
        <v>45454</v>
      </c>
      <c r="N1598" s="8" t="s">
        <v>197</v>
      </c>
      <c r="O1598" s="8" t="s">
        <v>43</v>
      </c>
      <c r="P1598" s="8" t="s">
        <v>43</v>
      </c>
      <c r="Q1598" s="8">
        <v>0</v>
      </c>
      <c r="R1598" s="8">
        <v>232216</v>
      </c>
      <c r="S1598" s="8">
        <v>232216</v>
      </c>
      <c r="T1598" s="8">
        <v>141397</v>
      </c>
      <c r="U1598" s="8">
        <v>168</v>
      </c>
      <c r="V1598" s="8" t="s">
        <v>64</v>
      </c>
      <c r="W1598" s="8" t="s">
        <v>64</v>
      </c>
      <c r="X1598" s="8" t="s">
        <v>276</v>
      </c>
      <c r="Y1598" s="8" t="s">
        <v>115</v>
      </c>
      <c r="Z1598" s="8" t="s">
        <v>4018</v>
      </c>
      <c r="AA1598" s="8">
        <v>0.04</v>
      </c>
      <c r="AB1598" s="8" t="s">
        <v>552</v>
      </c>
      <c r="AC1598" s="8">
        <v>1.7000000000000001E-2</v>
      </c>
      <c r="AD1598" s="8">
        <v>9288.64</v>
      </c>
      <c r="AE1598" s="8">
        <v>1382.2380952380952</v>
      </c>
      <c r="AF1598" s="8">
        <v>3947.6720000000005</v>
      </c>
      <c r="AG1598" s="8">
        <v>5329.9100952380959</v>
      </c>
      <c r="AH1598" s="8">
        <v>0.03</v>
      </c>
      <c r="AI1598" s="8">
        <v>6966.48</v>
      </c>
    </row>
    <row r="1599" spans="1:35" x14ac:dyDescent="0.25">
      <c r="A1599" s="8" t="s">
        <v>2129</v>
      </c>
      <c r="B1599" s="8" t="s">
        <v>49</v>
      </c>
      <c r="C1599" s="8" t="s">
        <v>49</v>
      </c>
      <c r="D1599" s="8" t="s">
        <v>133</v>
      </c>
      <c r="E1599" s="8" t="s">
        <v>189</v>
      </c>
      <c r="F1599" s="8" t="s">
        <v>966</v>
      </c>
      <c r="G1599" s="8" t="s">
        <v>967</v>
      </c>
      <c r="H1599" s="116">
        <v>0</v>
      </c>
      <c r="I1599" s="8">
        <v>11267</v>
      </c>
      <c r="J1599" s="8">
        <v>11267</v>
      </c>
      <c r="K1599" s="8" t="s">
        <v>5001</v>
      </c>
      <c r="L1599" s="8">
        <v>22843971</v>
      </c>
      <c r="M1599" s="38">
        <v>45454</v>
      </c>
      <c r="N1599" s="8" t="s">
        <v>197</v>
      </c>
      <c r="O1599" s="8" t="s">
        <v>148</v>
      </c>
      <c r="P1599" s="8" t="s">
        <v>340</v>
      </c>
      <c r="Q1599" s="8">
        <v>0</v>
      </c>
      <c r="R1599" s="8">
        <v>400000</v>
      </c>
      <c r="S1599" s="8">
        <v>400000</v>
      </c>
      <c r="T1599" s="8">
        <v>400000</v>
      </c>
      <c r="U1599" s="8">
        <v>144</v>
      </c>
      <c r="V1599" s="8" t="s">
        <v>62</v>
      </c>
      <c r="W1599" s="8" t="s">
        <v>62</v>
      </c>
      <c r="X1599" s="8" t="s">
        <v>276</v>
      </c>
      <c r="Z1599" s="8" t="s">
        <v>5023</v>
      </c>
      <c r="AA1599" s="8">
        <v>0.03</v>
      </c>
      <c r="AB1599" s="8" t="s">
        <v>552</v>
      </c>
      <c r="AC1599" s="8">
        <v>0.02</v>
      </c>
      <c r="AD1599" s="8">
        <v>12000</v>
      </c>
      <c r="AE1599" s="8">
        <v>2777.7777777777778</v>
      </c>
      <c r="AF1599" s="8">
        <v>8000</v>
      </c>
      <c r="AG1599" s="8">
        <v>10777.777777777777</v>
      </c>
      <c r="AH1599" s="8">
        <v>0.06</v>
      </c>
      <c r="AI1599" s="8">
        <v>24000</v>
      </c>
    </row>
    <row r="1600" spans="1:35" x14ac:dyDescent="0.25">
      <c r="A1600" s="8" t="s">
        <v>2129</v>
      </c>
      <c r="B1600" s="8" t="s">
        <v>49</v>
      </c>
      <c r="C1600" s="8" t="s">
        <v>49</v>
      </c>
      <c r="D1600" s="8" t="s">
        <v>133</v>
      </c>
      <c r="E1600" s="8" t="s">
        <v>931</v>
      </c>
      <c r="F1600" s="8" t="s">
        <v>1291</v>
      </c>
      <c r="G1600" s="8" t="s">
        <v>2031</v>
      </c>
      <c r="H1600" s="116">
        <v>0</v>
      </c>
      <c r="I1600" s="8">
        <v>9861</v>
      </c>
      <c r="J1600" s="8">
        <v>9861</v>
      </c>
      <c r="K1600" s="8" t="s">
        <v>2563</v>
      </c>
      <c r="L1600" s="8">
        <v>22127825</v>
      </c>
      <c r="M1600" s="38">
        <v>45454</v>
      </c>
      <c r="N1600" s="8" t="s">
        <v>197</v>
      </c>
      <c r="O1600" s="8" t="s">
        <v>173</v>
      </c>
      <c r="P1600" s="8" t="s">
        <v>463</v>
      </c>
      <c r="Q1600" s="8">
        <v>0</v>
      </c>
      <c r="R1600" s="8">
        <v>409700</v>
      </c>
      <c r="S1600" s="8">
        <v>409700</v>
      </c>
      <c r="T1600" s="8">
        <v>39700</v>
      </c>
      <c r="U1600" s="8">
        <v>168</v>
      </c>
      <c r="V1600" s="8" t="s">
        <v>64</v>
      </c>
      <c r="W1600" s="8" t="s">
        <v>64</v>
      </c>
      <c r="X1600" s="8" t="s">
        <v>276</v>
      </c>
      <c r="Y1600" s="8" t="s">
        <v>115</v>
      </c>
      <c r="Z1600" s="8" t="s">
        <v>4667</v>
      </c>
      <c r="AA1600" s="8">
        <v>0.04</v>
      </c>
      <c r="AB1600" s="8" t="s">
        <v>552</v>
      </c>
      <c r="AC1600" s="8">
        <v>1.7000000000000001E-2</v>
      </c>
      <c r="AD1600" s="8">
        <v>16388</v>
      </c>
      <c r="AE1600" s="8">
        <v>2438.6904761904761</v>
      </c>
      <c r="AF1600" s="8">
        <v>6964.9000000000005</v>
      </c>
      <c r="AG1600" s="8">
        <v>9403.5904761904767</v>
      </c>
      <c r="AH1600" s="8">
        <v>0.03</v>
      </c>
      <c r="AI1600" s="8">
        <v>12291</v>
      </c>
    </row>
    <row r="1601" spans="1:35" x14ac:dyDescent="0.25">
      <c r="A1601" s="8" t="s">
        <v>2129</v>
      </c>
      <c r="B1601" s="8" t="s">
        <v>24</v>
      </c>
      <c r="C1601" s="8" t="s">
        <v>24</v>
      </c>
      <c r="D1601" s="8" t="s">
        <v>420</v>
      </c>
      <c r="E1601" s="8" t="s">
        <v>200</v>
      </c>
      <c r="F1601" s="8" t="s">
        <v>827</v>
      </c>
      <c r="G1601" s="8" t="s">
        <v>1656</v>
      </c>
      <c r="H1601" s="116">
        <v>4300</v>
      </c>
      <c r="I1601" s="8">
        <v>4300</v>
      </c>
      <c r="J1601" s="8">
        <v>0</v>
      </c>
      <c r="K1601" s="8" t="s">
        <v>5024</v>
      </c>
      <c r="L1601" s="8">
        <v>27759504</v>
      </c>
      <c r="M1601" s="38">
        <v>45454</v>
      </c>
      <c r="N1601" s="8" t="s">
        <v>197</v>
      </c>
      <c r="O1601" s="8" t="s">
        <v>173</v>
      </c>
      <c r="P1601" s="8" t="s">
        <v>463</v>
      </c>
      <c r="Q1601" s="8">
        <v>159818</v>
      </c>
      <c r="R1601" s="8">
        <v>172600</v>
      </c>
      <c r="S1601" s="8">
        <v>12782</v>
      </c>
      <c r="T1601" s="8">
        <v>12781</v>
      </c>
      <c r="U1601" s="8">
        <v>168</v>
      </c>
      <c r="V1601" s="8" t="s">
        <v>63</v>
      </c>
      <c r="W1601" s="8" t="s">
        <v>63</v>
      </c>
      <c r="X1601" s="8" t="s">
        <v>277</v>
      </c>
      <c r="Z1601" s="8" t="s">
        <v>5025</v>
      </c>
      <c r="AA1601" s="8">
        <v>0.04</v>
      </c>
      <c r="AB1601" s="8" t="s">
        <v>552</v>
      </c>
      <c r="AC1601" s="8">
        <v>1.7000000000000001E-2</v>
      </c>
      <c r="AD1601" s="8">
        <v>6904</v>
      </c>
      <c r="AE1601" s="8">
        <v>1027.3809523809523</v>
      </c>
      <c r="AF1601" s="8">
        <v>2934.2000000000003</v>
      </c>
      <c r="AG1601" s="8">
        <v>3961.5809523809526</v>
      </c>
      <c r="AH1601" s="8">
        <v>0.03</v>
      </c>
      <c r="AI1601" s="8">
        <v>383.46</v>
      </c>
    </row>
    <row r="1602" spans="1:35" x14ac:dyDescent="0.25">
      <c r="A1602" s="8" t="s">
        <v>2129</v>
      </c>
      <c r="B1602" s="8" t="s">
        <v>47</v>
      </c>
      <c r="C1602" s="8" t="s">
        <v>47</v>
      </c>
      <c r="D1602" s="8" t="s">
        <v>99</v>
      </c>
      <c r="E1602" s="8" t="s">
        <v>405</v>
      </c>
      <c r="F1602" s="8" t="s">
        <v>2591</v>
      </c>
      <c r="G1602" s="8" t="s">
        <v>2599</v>
      </c>
      <c r="H1602" s="116">
        <v>0</v>
      </c>
      <c r="I1602" s="8">
        <v>10464</v>
      </c>
      <c r="J1602" s="8">
        <v>10464</v>
      </c>
      <c r="K1602" s="8" t="s">
        <v>5031</v>
      </c>
      <c r="L1602" s="8">
        <v>32676016</v>
      </c>
      <c r="M1602" s="38">
        <v>45455</v>
      </c>
      <c r="N1602" s="8" t="s">
        <v>197</v>
      </c>
      <c r="O1602" s="8" t="s">
        <v>173</v>
      </c>
      <c r="P1602" s="8" t="s">
        <v>463</v>
      </c>
      <c r="Q1602" s="8">
        <v>0</v>
      </c>
      <c r="R1602" s="8">
        <v>300000</v>
      </c>
      <c r="S1602" s="8">
        <v>300000</v>
      </c>
      <c r="T1602" s="8">
        <v>300000</v>
      </c>
      <c r="U1602" s="8">
        <v>108</v>
      </c>
      <c r="V1602" s="8" t="s">
        <v>62</v>
      </c>
      <c r="W1602" s="8" t="s">
        <v>62</v>
      </c>
      <c r="X1602" s="8" t="s">
        <v>276</v>
      </c>
      <c r="Z1602" s="8" t="s">
        <v>5051</v>
      </c>
      <c r="AA1602" s="8">
        <v>0.03</v>
      </c>
      <c r="AB1602" s="8" t="s">
        <v>552</v>
      </c>
      <c r="AC1602" s="8">
        <v>2.4E-2</v>
      </c>
      <c r="AD1602" s="8">
        <v>9000</v>
      </c>
      <c r="AE1602" s="8">
        <v>2777.7777777777778</v>
      </c>
      <c r="AF1602" s="8">
        <v>7200</v>
      </c>
      <c r="AG1602" s="8">
        <v>9977.7777777777774</v>
      </c>
      <c r="AH1602" s="8">
        <v>0.06</v>
      </c>
      <c r="AI1602" s="8">
        <v>18000</v>
      </c>
    </row>
    <row r="1603" spans="1:35" x14ac:dyDescent="0.25">
      <c r="A1603" s="8" t="s">
        <v>2129</v>
      </c>
      <c r="B1603" s="8" t="s">
        <v>39</v>
      </c>
      <c r="C1603" s="8" t="s">
        <v>39</v>
      </c>
      <c r="D1603" s="8" t="s">
        <v>167</v>
      </c>
      <c r="E1603" s="8" t="s">
        <v>451</v>
      </c>
      <c r="F1603" s="8" t="s">
        <v>859</v>
      </c>
      <c r="G1603" s="8" t="s">
        <v>584</v>
      </c>
      <c r="H1603" s="116">
        <v>36577</v>
      </c>
      <c r="I1603" s="8">
        <v>36577</v>
      </c>
      <c r="J1603" s="8">
        <v>0</v>
      </c>
      <c r="K1603" s="8" t="s">
        <v>5032</v>
      </c>
      <c r="L1603" s="8">
        <v>26496077</v>
      </c>
      <c r="M1603" s="38">
        <v>45455</v>
      </c>
      <c r="N1603" s="8" t="s">
        <v>197</v>
      </c>
      <c r="O1603" s="8" t="s">
        <v>43</v>
      </c>
      <c r="P1603" s="8" t="s">
        <v>43</v>
      </c>
      <c r="Q1603" s="8">
        <v>1528118</v>
      </c>
      <c r="R1603" s="8">
        <v>1548500</v>
      </c>
      <c r="S1603" s="8">
        <v>20382</v>
      </c>
      <c r="T1603" s="8">
        <v>20382</v>
      </c>
      <c r="U1603" s="8">
        <v>168</v>
      </c>
      <c r="V1603" s="8" t="s">
        <v>63</v>
      </c>
      <c r="W1603" s="8" t="s">
        <v>63</v>
      </c>
      <c r="X1603" s="8" t="s">
        <v>277</v>
      </c>
      <c r="Z1603" s="8" t="s">
        <v>5052</v>
      </c>
      <c r="AA1603" s="8">
        <v>0.04</v>
      </c>
      <c r="AB1603" s="8" t="s">
        <v>552</v>
      </c>
      <c r="AC1603" s="8">
        <v>1.7000000000000001E-2</v>
      </c>
      <c r="AD1603" s="8">
        <v>61940</v>
      </c>
      <c r="AE1603" s="8">
        <v>9217.2619047619046</v>
      </c>
      <c r="AF1603" s="8">
        <v>26324.500000000004</v>
      </c>
      <c r="AG1603" s="8">
        <v>35541.761904761908</v>
      </c>
      <c r="AH1603" s="8">
        <v>0.03</v>
      </c>
      <c r="AI1603" s="8">
        <v>611.45999999999992</v>
      </c>
    </row>
    <row r="1604" spans="1:35" x14ac:dyDescent="0.25">
      <c r="A1604" s="8" t="s">
        <v>2129</v>
      </c>
      <c r="B1604" s="8" t="s">
        <v>23</v>
      </c>
      <c r="C1604" s="8" t="s">
        <v>23</v>
      </c>
      <c r="D1604" s="180" t="s">
        <v>5937</v>
      </c>
      <c r="E1604" s="8" t="s">
        <v>48</v>
      </c>
      <c r="F1604" s="8" t="s">
        <v>5033</v>
      </c>
      <c r="G1604" s="8" t="s">
        <v>5054</v>
      </c>
      <c r="H1604" s="116">
        <v>11665</v>
      </c>
      <c r="I1604" s="8">
        <v>1665</v>
      </c>
      <c r="J1604" s="8">
        <v>-10000</v>
      </c>
      <c r="K1604" s="8" t="s">
        <v>5034</v>
      </c>
      <c r="L1604" s="8">
        <v>25546216</v>
      </c>
      <c r="M1604" s="38">
        <v>45455</v>
      </c>
      <c r="N1604" s="8" t="s">
        <v>197</v>
      </c>
      <c r="O1604" s="8" t="s">
        <v>148</v>
      </c>
      <c r="P1604" s="8" t="s">
        <v>329</v>
      </c>
      <c r="Q1604" s="8">
        <v>43036.15</v>
      </c>
      <c r="R1604" s="8">
        <v>51300</v>
      </c>
      <c r="S1604" s="8">
        <v>8263.8499999999985</v>
      </c>
      <c r="T1604" s="8">
        <v>8264</v>
      </c>
      <c r="U1604" s="8">
        <v>144</v>
      </c>
      <c r="V1604" s="8" t="s">
        <v>63</v>
      </c>
      <c r="W1604" s="8" t="s">
        <v>63</v>
      </c>
      <c r="X1604" s="8" t="s">
        <v>277</v>
      </c>
      <c r="Z1604" s="8" t="s">
        <v>5053</v>
      </c>
      <c r="AA1604" s="8">
        <v>0.03</v>
      </c>
      <c r="AB1604" s="8" t="s">
        <v>552</v>
      </c>
      <c r="AC1604" s="8">
        <v>0.02</v>
      </c>
      <c r="AD1604" s="8">
        <v>1539</v>
      </c>
      <c r="AE1604" s="8">
        <v>356.25</v>
      </c>
      <c r="AF1604" s="8">
        <v>1026</v>
      </c>
      <c r="AG1604" s="8">
        <v>1382.25</v>
      </c>
      <c r="AH1604" s="8">
        <v>0.06</v>
      </c>
      <c r="AI1604" s="8">
        <v>495.8309999999999</v>
      </c>
    </row>
    <row r="1605" spans="1:35" x14ac:dyDescent="0.25">
      <c r="A1605" s="8" t="s">
        <v>2129</v>
      </c>
      <c r="B1605" s="8" t="s">
        <v>29</v>
      </c>
      <c r="C1605" s="8" t="s">
        <v>29</v>
      </c>
      <c r="D1605" s="8" t="s">
        <v>168</v>
      </c>
      <c r="E1605" s="8" t="s">
        <v>4897</v>
      </c>
      <c r="F1605" s="8" t="s">
        <v>5035</v>
      </c>
      <c r="G1605" s="8" t="s">
        <v>5056</v>
      </c>
      <c r="H1605" s="116">
        <v>0</v>
      </c>
      <c r="I1605" s="8">
        <v>797</v>
      </c>
      <c r="J1605" s="8">
        <v>797</v>
      </c>
      <c r="K1605" s="8" t="s">
        <v>5036</v>
      </c>
      <c r="L1605" s="8">
        <v>27612427</v>
      </c>
      <c r="M1605" s="38">
        <v>45455</v>
      </c>
      <c r="N1605" s="8" t="s">
        <v>197</v>
      </c>
      <c r="O1605" s="8" t="s">
        <v>43</v>
      </c>
      <c r="P1605" s="8" t="s">
        <v>43</v>
      </c>
      <c r="Q1605" s="8">
        <v>0</v>
      </c>
      <c r="R1605" s="8">
        <v>16050</v>
      </c>
      <c r="S1605" s="8">
        <v>16050</v>
      </c>
      <c r="T1605" s="8">
        <v>16050</v>
      </c>
      <c r="U1605" s="8">
        <v>108</v>
      </c>
      <c r="V1605" s="8" t="s">
        <v>62</v>
      </c>
      <c r="W1605" s="8" t="s">
        <v>62</v>
      </c>
      <c r="X1605" s="8" t="s">
        <v>276</v>
      </c>
      <c r="Z1605" s="8" t="s">
        <v>5055</v>
      </c>
      <c r="AA1605" s="8">
        <v>0.03</v>
      </c>
      <c r="AB1605" s="8" t="s">
        <v>552</v>
      </c>
      <c r="AC1605" s="8">
        <v>2.4E-2</v>
      </c>
      <c r="AD1605" s="8">
        <v>481.5</v>
      </c>
      <c r="AE1605" s="8">
        <v>148.61111111111111</v>
      </c>
      <c r="AF1605" s="8">
        <v>385.2</v>
      </c>
      <c r="AG1605" s="8">
        <v>533.81111111111113</v>
      </c>
      <c r="AH1605" s="8">
        <v>0.06</v>
      </c>
      <c r="AI1605" s="8">
        <v>963</v>
      </c>
    </row>
    <row r="1606" spans="1:35" x14ac:dyDescent="0.25">
      <c r="A1606" s="8" t="s">
        <v>2129</v>
      </c>
      <c r="B1606" s="8" t="s">
        <v>24</v>
      </c>
      <c r="C1606" s="8" t="s">
        <v>24</v>
      </c>
      <c r="D1606" s="8" t="s">
        <v>420</v>
      </c>
      <c r="E1606" s="8" t="s">
        <v>200</v>
      </c>
      <c r="F1606" s="8" t="s">
        <v>4204</v>
      </c>
      <c r="G1606" s="8" t="s">
        <v>4637</v>
      </c>
      <c r="H1606" s="116">
        <v>0</v>
      </c>
      <c r="I1606" s="8">
        <v>2696</v>
      </c>
      <c r="J1606" s="8">
        <v>2696</v>
      </c>
      <c r="K1606" s="8" t="s">
        <v>4488</v>
      </c>
      <c r="L1606" s="8">
        <v>28906141</v>
      </c>
      <c r="M1606" s="38">
        <v>45455</v>
      </c>
      <c r="N1606" s="8" t="s">
        <v>197</v>
      </c>
      <c r="O1606" s="8" t="s">
        <v>148</v>
      </c>
      <c r="P1606" s="8" t="s">
        <v>287</v>
      </c>
      <c r="Q1606" s="8">
        <v>0</v>
      </c>
      <c r="R1606" s="8">
        <v>104200</v>
      </c>
      <c r="S1606" s="8">
        <v>104200</v>
      </c>
      <c r="T1606" s="8">
        <v>13794</v>
      </c>
      <c r="U1606" s="8">
        <v>168</v>
      </c>
      <c r="V1606" s="8" t="s">
        <v>64</v>
      </c>
      <c r="W1606" s="8" t="s">
        <v>64</v>
      </c>
      <c r="X1606" s="8" t="s">
        <v>276</v>
      </c>
      <c r="Y1606" s="8" t="s">
        <v>115</v>
      </c>
      <c r="Z1606" s="8" t="s">
        <v>4492</v>
      </c>
      <c r="AA1606" s="8">
        <v>0.04</v>
      </c>
      <c r="AB1606" s="8" t="s">
        <v>552</v>
      </c>
      <c r="AC1606" s="8">
        <v>1.7000000000000001E-2</v>
      </c>
      <c r="AD1606" s="8">
        <v>4168</v>
      </c>
      <c r="AE1606" s="8">
        <v>620.23809523809518</v>
      </c>
      <c r="AF1606" s="8">
        <v>1771.4</v>
      </c>
      <c r="AG1606" s="8">
        <v>2391.638095238095</v>
      </c>
      <c r="AH1606" s="8">
        <v>0.03</v>
      </c>
      <c r="AI1606" s="8">
        <v>3126</v>
      </c>
    </row>
    <row r="1607" spans="1:35" x14ac:dyDescent="0.25">
      <c r="A1607" s="8" t="s">
        <v>2129</v>
      </c>
      <c r="B1607" s="8" t="s">
        <v>29</v>
      </c>
      <c r="C1607" s="8" t="s">
        <v>29</v>
      </c>
      <c r="D1607" s="8" t="s">
        <v>168</v>
      </c>
      <c r="E1607" s="8" t="s">
        <v>906</v>
      </c>
      <c r="F1607" s="8" t="s">
        <v>5037</v>
      </c>
      <c r="G1607" s="8" t="s">
        <v>5058</v>
      </c>
      <c r="H1607" s="116">
        <v>0</v>
      </c>
      <c r="I1607" s="8">
        <v>1197</v>
      </c>
      <c r="J1607" s="8">
        <v>1197</v>
      </c>
      <c r="K1607" s="8" t="s">
        <v>4857</v>
      </c>
      <c r="L1607" s="8">
        <v>27221053</v>
      </c>
      <c r="M1607" s="38">
        <v>45455</v>
      </c>
      <c r="N1607" s="8" t="s">
        <v>197</v>
      </c>
      <c r="O1607" s="8" t="s">
        <v>173</v>
      </c>
      <c r="P1607" s="8" t="s">
        <v>463</v>
      </c>
      <c r="Q1607" s="8">
        <v>0</v>
      </c>
      <c r="R1607" s="8">
        <v>30050</v>
      </c>
      <c r="S1607" s="8">
        <v>30050</v>
      </c>
      <c r="T1607" s="8">
        <v>30050</v>
      </c>
      <c r="U1607" s="8">
        <v>120</v>
      </c>
      <c r="V1607" s="8" t="s">
        <v>62</v>
      </c>
      <c r="W1607" s="8" t="s">
        <v>62</v>
      </c>
      <c r="X1607" s="8" t="s">
        <v>276</v>
      </c>
      <c r="Z1607" s="8" t="s">
        <v>5057</v>
      </c>
      <c r="AA1607" s="8">
        <v>0.03</v>
      </c>
      <c r="AB1607" s="8" t="s">
        <v>552</v>
      </c>
      <c r="AC1607" s="8">
        <v>2.2499999999999999E-2</v>
      </c>
      <c r="AD1607" s="8">
        <v>901.5</v>
      </c>
      <c r="AE1607" s="8">
        <v>250.41666666666666</v>
      </c>
      <c r="AF1607" s="8">
        <v>676.125</v>
      </c>
      <c r="AG1607" s="8">
        <v>926.54166666666663</v>
      </c>
      <c r="AH1607" s="8">
        <v>0.06</v>
      </c>
      <c r="AI1607" s="8">
        <v>1803</v>
      </c>
    </row>
    <row r="1608" spans="1:35" x14ac:dyDescent="0.25">
      <c r="A1608" s="8" t="s">
        <v>2129</v>
      </c>
      <c r="B1608" s="8" t="s">
        <v>49</v>
      </c>
      <c r="C1608" s="8" t="s">
        <v>49</v>
      </c>
      <c r="D1608" s="8" t="s">
        <v>133</v>
      </c>
      <c r="E1608" s="8" t="s">
        <v>4116</v>
      </c>
      <c r="F1608" s="8" t="s">
        <v>5038</v>
      </c>
      <c r="G1608" s="8" t="s">
        <v>5060</v>
      </c>
      <c r="H1608" s="116">
        <v>0</v>
      </c>
      <c r="I1608" s="8">
        <v>47900</v>
      </c>
      <c r="J1608" s="8">
        <v>47900</v>
      </c>
      <c r="K1608" s="8" t="s">
        <v>5039</v>
      </c>
      <c r="L1608" s="8">
        <v>34112322</v>
      </c>
      <c r="M1608" s="38">
        <v>45455</v>
      </c>
      <c r="N1608" s="8" t="s">
        <v>197</v>
      </c>
      <c r="O1608" s="8" t="s">
        <v>148</v>
      </c>
      <c r="P1608" s="8" t="s">
        <v>1255</v>
      </c>
      <c r="Q1608" s="8">
        <v>0</v>
      </c>
      <c r="R1608" s="8">
        <v>1732200</v>
      </c>
      <c r="S1608" s="8">
        <v>1732200</v>
      </c>
      <c r="T1608" s="8">
        <v>298506</v>
      </c>
      <c r="U1608" s="8">
        <v>144</v>
      </c>
      <c r="V1608" s="8" t="s">
        <v>64</v>
      </c>
      <c r="W1608" s="8" t="s">
        <v>64</v>
      </c>
      <c r="X1608" s="8" t="s">
        <v>276</v>
      </c>
      <c r="Y1608" s="8" t="s">
        <v>534</v>
      </c>
      <c r="Z1608" s="8" t="s">
        <v>5059</v>
      </c>
      <c r="AA1608" s="8">
        <v>0.03</v>
      </c>
      <c r="AB1608" s="8" t="s">
        <v>552</v>
      </c>
      <c r="AC1608" s="8">
        <v>0.02</v>
      </c>
      <c r="AD1608" s="8">
        <v>51966</v>
      </c>
      <c r="AE1608" s="8">
        <v>12029.166666666666</v>
      </c>
      <c r="AF1608" s="8">
        <v>34644</v>
      </c>
      <c r="AG1608" s="8">
        <v>46673.166666666664</v>
      </c>
      <c r="AH1608" s="8">
        <v>0.06</v>
      </c>
      <c r="AI1608" s="8">
        <v>103932</v>
      </c>
    </row>
    <row r="1609" spans="1:35" x14ac:dyDescent="0.25">
      <c r="A1609" s="8" t="s">
        <v>2129</v>
      </c>
      <c r="B1609" s="8" t="s">
        <v>38</v>
      </c>
      <c r="C1609" s="8" t="s">
        <v>38</v>
      </c>
      <c r="D1609" s="8" t="s">
        <v>101</v>
      </c>
      <c r="E1609" s="8" t="s">
        <v>405</v>
      </c>
      <c r="F1609" s="8" t="s">
        <v>1063</v>
      </c>
      <c r="G1609" s="8" t="s">
        <v>616</v>
      </c>
      <c r="H1609" s="116">
        <v>0</v>
      </c>
      <c r="I1609" s="8">
        <v>1900</v>
      </c>
      <c r="J1609" s="8">
        <v>1900</v>
      </c>
      <c r="K1609" s="8" t="s">
        <v>5040</v>
      </c>
      <c r="L1609" s="8">
        <v>30763006</v>
      </c>
      <c r="M1609" s="38">
        <v>45455</v>
      </c>
      <c r="N1609" s="8" t="s">
        <v>197</v>
      </c>
      <c r="O1609" s="8" t="s">
        <v>43</v>
      </c>
      <c r="P1609" s="8" t="s">
        <v>43</v>
      </c>
      <c r="Q1609" s="8">
        <v>0</v>
      </c>
      <c r="R1609" s="8">
        <v>66100</v>
      </c>
      <c r="S1609" s="8">
        <v>66100</v>
      </c>
      <c r="T1609" s="8">
        <v>34425</v>
      </c>
      <c r="U1609" s="8">
        <v>156</v>
      </c>
      <c r="V1609" s="8" t="s">
        <v>63</v>
      </c>
      <c r="W1609" s="8" t="s">
        <v>63</v>
      </c>
      <c r="X1609" s="8" t="s">
        <v>277</v>
      </c>
      <c r="Z1609" s="8" t="s">
        <v>5061</v>
      </c>
      <c r="AA1609" s="8">
        <v>0.04</v>
      </c>
      <c r="AB1609" s="8" t="s">
        <v>552</v>
      </c>
      <c r="AC1609" s="8">
        <v>1.7999999999999999E-2</v>
      </c>
      <c r="AD1609" s="8">
        <v>2644</v>
      </c>
      <c r="AE1609" s="8">
        <v>423.71794871794873</v>
      </c>
      <c r="AF1609" s="8">
        <v>1189.8</v>
      </c>
      <c r="AG1609" s="8">
        <v>1613.5179487179487</v>
      </c>
      <c r="AH1609" s="8">
        <v>0.03</v>
      </c>
      <c r="AI1609" s="8">
        <v>1983</v>
      </c>
    </row>
    <row r="1610" spans="1:35" x14ac:dyDescent="0.25">
      <c r="A1610" s="8" t="s">
        <v>2129</v>
      </c>
      <c r="B1610" s="8" t="s">
        <v>23</v>
      </c>
      <c r="C1610" s="8" t="s">
        <v>23</v>
      </c>
      <c r="D1610" s="180" t="s">
        <v>5937</v>
      </c>
      <c r="E1610" s="8" t="s">
        <v>447</v>
      </c>
      <c r="F1610" s="8" t="s">
        <v>4508</v>
      </c>
      <c r="G1610" s="8" t="s">
        <v>4513</v>
      </c>
      <c r="H1610" s="116">
        <v>0</v>
      </c>
      <c r="I1610" s="8">
        <v>5290</v>
      </c>
      <c r="J1610" s="8">
        <v>5290</v>
      </c>
      <c r="K1610" s="8" t="s">
        <v>3752</v>
      </c>
      <c r="L1610" s="8">
        <v>28585603</v>
      </c>
      <c r="M1610" s="38">
        <v>45455</v>
      </c>
      <c r="N1610" s="8" t="s">
        <v>197</v>
      </c>
      <c r="O1610" s="8" t="s">
        <v>43</v>
      </c>
      <c r="P1610" s="8" t="s">
        <v>43</v>
      </c>
      <c r="Q1610" s="8">
        <v>0</v>
      </c>
      <c r="R1610" s="8">
        <v>214800</v>
      </c>
      <c r="S1610" s="8">
        <v>214800</v>
      </c>
      <c r="T1610" s="8">
        <v>13589</v>
      </c>
      <c r="U1610" s="8">
        <v>168</v>
      </c>
      <c r="V1610" s="8" t="s">
        <v>64</v>
      </c>
      <c r="W1610" s="8" t="s">
        <v>64</v>
      </c>
      <c r="X1610" s="8" t="s">
        <v>276</v>
      </c>
      <c r="Y1610" s="8" t="s">
        <v>672</v>
      </c>
      <c r="Z1610" s="8" t="s">
        <v>4777</v>
      </c>
      <c r="AA1610" s="8">
        <v>0.04</v>
      </c>
      <c r="AB1610" s="8" t="s">
        <v>552</v>
      </c>
      <c r="AC1610" s="8">
        <v>1.7000000000000001E-2</v>
      </c>
      <c r="AD1610" s="8">
        <v>8592</v>
      </c>
      <c r="AE1610" s="8">
        <v>1278.5714285714287</v>
      </c>
      <c r="AF1610" s="8">
        <v>3651.6000000000004</v>
      </c>
      <c r="AG1610" s="8">
        <v>4930.1714285714288</v>
      </c>
      <c r="AH1610" s="8">
        <v>0.03</v>
      </c>
      <c r="AI1610" s="8">
        <v>6444</v>
      </c>
    </row>
    <row r="1611" spans="1:35" x14ac:dyDescent="0.25">
      <c r="A1611" s="8" t="s">
        <v>2129</v>
      </c>
      <c r="B1611" s="8" t="s">
        <v>38</v>
      </c>
      <c r="C1611" s="8" t="s">
        <v>38</v>
      </c>
      <c r="D1611" s="8" t="s">
        <v>101</v>
      </c>
      <c r="E1611" s="8" t="s">
        <v>3538</v>
      </c>
      <c r="F1611" s="8" t="s">
        <v>4139</v>
      </c>
      <c r="G1611" s="8" t="s">
        <v>4252</v>
      </c>
      <c r="H1611" s="116">
        <v>0</v>
      </c>
      <c r="I1611" s="8">
        <v>2166</v>
      </c>
      <c r="J1611" s="8">
        <v>2166</v>
      </c>
      <c r="K1611" s="8" t="s">
        <v>5041</v>
      </c>
      <c r="L1611" s="8">
        <v>29290122</v>
      </c>
      <c r="M1611" s="38">
        <v>45455</v>
      </c>
      <c r="N1611" s="8" t="s">
        <v>197</v>
      </c>
      <c r="O1611" s="8" t="s">
        <v>148</v>
      </c>
      <c r="P1611" s="8" t="s">
        <v>260</v>
      </c>
      <c r="Q1611" s="8">
        <v>0</v>
      </c>
      <c r="R1611" s="8">
        <v>50000</v>
      </c>
      <c r="S1611" s="8">
        <v>50000</v>
      </c>
      <c r="T1611" s="8">
        <v>50000</v>
      </c>
      <c r="U1611" s="8">
        <v>96</v>
      </c>
      <c r="V1611" s="8" t="s">
        <v>62</v>
      </c>
      <c r="W1611" s="8" t="s">
        <v>62</v>
      </c>
      <c r="X1611" s="8" t="s">
        <v>276</v>
      </c>
      <c r="Z1611" s="8" t="s">
        <v>5062</v>
      </c>
      <c r="AA1611" s="8">
        <v>0.03</v>
      </c>
      <c r="AB1611" s="8" t="s">
        <v>552</v>
      </c>
      <c r="AC1611" s="8">
        <v>2.7E-2</v>
      </c>
      <c r="AD1611" s="8">
        <v>1500</v>
      </c>
      <c r="AE1611" s="8">
        <v>520.83333333333337</v>
      </c>
      <c r="AF1611" s="8">
        <v>1350</v>
      </c>
      <c r="AG1611" s="8">
        <v>1870.8333333333335</v>
      </c>
      <c r="AH1611" s="8">
        <v>0.06</v>
      </c>
      <c r="AI1611" s="8">
        <v>3000</v>
      </c>
    </row>
    <row r="1612" spans="1:35" x14ac:dyDescent="0.25">
      <c r="A1612" s="8" t="s">
        <v>2129</v>
      </c>
      <c r="B1612" s="8" t="s">
        <v>49</v>
      </c>
      <c r="C1612" s="8" t="s">
        <v>49</v>
      </c>
      <c r="D1612" s="8" t="s">
        <v>133</v>
      </c>
      <c r="E1612" s="8" t="s">
        <v>928</v>
      </c>
      <c r="F1612" s="8" t="s">
        <v>801</v>
      </c>
      <c r="G1612" s="8" t="s">
        <v>1589</v>
      </c>
      <c r="H1612" s="116">
        <v>0</v>
      </c>
      <c r="I1612" s="8">
        <v>17344</v>
      </c>
      <c r="J1612" s="8">
        <v>17344</v>
      </c>
      <c r="K1612" s="8" t="s">
        <v>5042</v>
      </c>
      <c r="L1612" s="8">
        <v>24245299</v>
      </c>
      <c r="M1612" s="38">
        <v>45455</v>
      </c>
      <c r="N1612" s="8" t="s">
        <v>197</v>
      </c>
      <c r="O1612" s="8" t="s">
        <v>43</v>
      </c>
      <c r="P1612" s="8" t="s">
        <v>43</v>
      </c>
      <c r="Q1612" s="8">
        <v>0</v>
      </c>
      <c r="R1612" s="8">
        <v>728700</v>
      </c>
      <c r="S1612" s="8">
        <v>728700</v>
      </c>
      <c r="T1612" s="8">
        <v>20446</v>
      </c>
      <c r="U1612" s="8">
        <v>168</v>
      </c>
      <c r="V1612" s="8" t="s">
        <v>64</v>
      </c>
      <c r="W1612" s="8" t="s">
        <v>64</v>
      </c>
      <c r="X1612" s="8" t="s">
        <v>276</v>
      </c>
      <c r="Y1612" s="8" t="s">
        <v>609</v>
      </c>
      <c r="Z1612" s="8" t="s">
        <v>4599</v>
      </c>
      <c r="AA1612" s="8">
        <v>0.04</v>
      </c>
      <c r="AB1612" s="8" t="s">
        <v>552</v>
      </c>
      <c r="AC1612" s="8">
        <v>1.7000000000000001E-2</v>
      </c>
      <c r="AD1612" s="8">
        <v>29148</v>
      </c>
      <c r="AE1612" s="8">
        <v>4337.5</v>
      </c>
      <c r="AF1612" s="8">
        <v>12387.900000000001</v>
      </c>
      <c r="AG1612" s="8">
        <v>16725.400000000001</v>
      </c>
      <c r="AH1612" s="8">
        <v>0.03</v>
      </c>
      <c r="AI1612" s="8">
        <v>21861</v>
      </c>
    </row>
    <row r="1613" spans="1:35" x14ac:dyDescent="0.25">
      <c r="A1613" s="8" t="s">
        <v>2129</v>
      </c>
      <c r="B1613" s="8" t="s">
        <v>20</v>
      </c>
      <c r="C1613" s="8" t="s">
        <v>20</v>
      </c>
      <c r="D1613" s="8" t="s">
        <v>420</v>
      </c>
      <c r="E1613" s="8" t="s">
        <v>206</v>
      </c>
      <c r="F1613" s="8" t="s">
        <v>4781</v>
      </c>
      <c r="G1613" s="8" t="s">
        <v>2685</v>
      </c>
      <c r="H1613" s="116">
        <v>0</v>
      </c>
      <c r="I1613" s="8">
        <v>15053</v>
      </c>
      <c r="J1613" s="8">
        <v>15053</v>
      </c>
      <c r="K1613" s="8" t="s">
        <v>5043</v>
      </c>
      <c r="L1613" s="8">
        <v>37100698</v>
      </c>
      <c r="M1613" s="38">
        <v>45455</v>
      </c>
      <c r="N1613" s="8" t="s">
        <v>197</v>
      </c>
      <c r="O1613" s="8" t="s">
        <v>173</v>
      </c>
      <c r="P1613" s="8" t="s">
        <v>347</v>
      </c>
      <c r="Q1613" s="8">
        <v>0</v>
      </c>
      <c r="R1613" s="8">
        <v>631000</v>
      </c>
      <c r="S1613" s="8">
        <v>631000</v>
      </c>
      <c r="T1613" s="8">
        <v>188717</v>
      </c>
      <c r="U1613" s="8">
        <v>168</v>
      </c>
      <c r="V1613" s="8" t="s">
        <v>64</v>
      </c>
      <c r="W1613" s="8" t="s">
        <v>64</v>
      </c>
      <c r="X1613" s="8" t="s">
        <v>276</v>
      </c>
      <c r="Y1613" s="8" t="s">
        <v>534</v>
      </c>
      <c r="Z1613" s="8" t="s">
        <v>4782</v>
      </c>
      <c r="AA1613" s="8">
        <v>0.04</v>
      </c>
      <c r="AB1613" s="8" t="s">
        <v>552</v>
      </c>
      <c r="AC1613" s="8">
        <v>1.7000000000000001E-2</v>
      </c>
      <c r="AD1613" s="8">
        <v>25240</v>
      </c>
      <c r="AE1613" s="8">
        <v>3755.9523809523807</v>
      </c>
      <c r="AF1613" s="8">
        <v>10727</v>
      </c>
      <c r="AG1613" s="8">
        <v>14482.952380952382</v>
      </c>
      <c r="AH1613" s="8">
        <v>0.03</v>
      </c>
      <c r="AI1613" s="8">
        <v>18930</v>
      </c>
    </row>
    <row r="1614" spans="1:35" x14ac:dyDescent="0.25">
      <c r="A1614" s="8" t="s">
        <v>2129</v>
      </c>
      <c r="B1614" s="8" t="s">
        <v>24</v>
      </c>
      <c r="C1614" s="8" t="s">
        <v>24</v>
      </c>
      <c r="D1614" s="8" t="s">
        <v>420</v>
      </c>
      <c r="E1614" s="8" t="s">
        <v>3679</v>
      </c>
      <c r="F1614" s="8" t="s">
        <v>4445</v>
      </c>
      <c r="G1614" s="8" t="s">
        <v>3587</v>
      </c>
      <c r="H1614" s="116">
        <v>0</v>
      </c>
      <c r="I1614" s="8">
        <v>5273</v>
      </c>
      <c r="J1614" s="8">
        <v>5273</v>
      </c>
      <c r="K1614" s="8" t="s">
        <v>4432</v>
      </c>
      <c r="L1614" s="8">
        <v>20460811</v>
      </c>
      <c r="M1614" s="38">
        <v>45455</v>
      </c>
      <c r="N1614" s="8" t="s">
        <v>197</v>
      </c>
      <c r="O1614" s="8" t="s">
        <v>148</v>
      </c>
      <c r="P1614" s="8" t="s">
        <v>287</v>
      </c>
      <c r="Q1614" s="8">
        <v>0</v>
      </c>
      <c r="R1614" s="8">
        <v>182400</v>
      </c>
      <c r="S1614" s="8">
        <v>182400</v>
      </c>
      <c r="T1614" s="8">
        <v>30913</v>
      </c>
      <c r="U1614" s="8">
        <v>144</v>
      </c>
      <c r="V1614" s="8" t="s">
        <v>64</v>
      </c>
      <c r="W1614" s="8" t="s">
        <v>64</v>
      </c>
      <c r="X1614" s="8" t="s">
        <v>276</v>
      </c>
      <c r="Y1614" s="8" t="s">
        <v>115</v>
      </c>
      <c r="Z1614" s="8" t="s">
        <v>4446</v>
      </c>
      <c r="AA1614" s="8">
        <v>0.03</v>
      </c>
      <c r="AB1614" s="8" t="s">
        <v>552</v>
      </c>
      <c r="AC1614" s="8">
        <v>0.02</v>
      </c>
      <c r="AD1614" s="8">
        <v>5472</v>
      </c>
      <c r="AE1614" s="8">
        <v>1266.6666666666667</v>
      </c>
      <c r="AF1614" s="8">
        <v>3648</v>
      </c>
      <c r="AG1614" s="8">
        <v>4914.666666666667</v>
      </c>
      <c r="AH1614" s="8">
        <v>0.06</v>
      </c>
      <c r="AI1614" s="8">
        <v>10944</v>
      </c>
    </row>
    <row r="1615" spans="1:35" x14ac:dyDescent="0.25">
      <c r="A1615" s="8" t="s">
        <v>2129</v>
      </c>
      <c r="B1615" s="8" t="s">
        <v>29</v>
      </c>
      <c r="C1615" s="8" t="s">
        <v>29</v>
      </c>
      <c r="D1615" s="8" t="s">
        <v>168</v>
      </c>
      <c r="E1615" s="8" t="s">
        <v>454</v>
      </c>
      <c r="F1615" s="8" t="s">
        <v>635</v>
      </c>
      <c r="G1615" s="8" t="s">
        <v>636</v>
      </c>
      <c r="H1615" s="116">
        <v>0</v>
      </c>
      <c r="I1615" s="8">
        <v>1745</v>
      </c>
      <c r="J1615" s="8">
        <v>1745</v>
      </c>
      <c r="K1615" s="8" t="s">
        <v>5044</v>
      </c>
      <c r="L1615" s="8">
        <v>27667192</v>
      </c>
      <c r="M1615" s="38">
        <v>45455</v>
      </c>
      <c r="N1615" s="8" t="s">
        <v>197</v>
      </c>
      <c r="O1615" s="8" t="s">
        <v>148</v>
      </c>
      <c r="P1615" s="8" t="s">
        <v>266</v>
      </c>
      <c r="Q1615" s="8">
        <v>0</v>
      </c>
      <c r="R1615" s="8">
        <v>54300</v>
      </c>
      <c r="S1615" s="8">
        <v>54300</v>
      </c>
      <c r="T1615" s="8">
        <v>8815</v>
      </c>
      <c r="U1615" s="8">
        <v>144</v>
      </c>
      <c r="V1615" s="8" t="s">
        <v>64</v>
      </c>
      <c r="W1615" s="8" t="s">
        <v>64</v>
      </c>
      <c r="X1615" s="8" t="s">
        <v>276</v>
      </c>
      <c r="Y1615" s="8" t="s">
        <v>572</v>
      </c>
      <c r="Z1615" s="8" t="s">
        <v>5063</v>
      </c>
      <c r="AA1615" s="8">
        <v>0.03</v>
      </c>
      <c r="AB1615" s="8" t="s">
        <v>552</v>
      </c>
      <c r="AC1615" s="8">
        <v>0.02</v>
      </c>
      <c r="AD1615" s="8">
        <v>1629</v>
      </c>
      <c r="AE1615" s="8">
        <v>377.08333333333331</v>
      </c>
      <c r="AF1615" s="8">
        <v>1086</v>
      </c>
      <c r="AG1615" s="8">
        <v>1463.0833333333333</v>
      </c>
      <c r="AH1615" s="8">
        <v>0.06</v>
      </c>
      <c r="AI1615" s="8">
        <v>3258</v>
      </c>
    </row>
    <row r="1616" spans="1:35" x14ac:dyDescent="0.25">
      <c r="A1616" s="8" t="s">
        <v>2129</v>
      </c>
      <c r="B1616" s="8" t="s">
        <v>20</v>
      </c>
      <c r="C1616" s="8" t="s">
        <v>20</v>
      </c>
      <c r="D1616" s="8" t="s">
        <v>420</v>
      </c>
      <c r="E1616" s="8" t="s">
        <v>405</v>
      </c>
      <c r="F1616" s="8" t="s">
        <v>5045</v>
      </c>
      <c r="G1616" s="8" t="s">
        <v>4183</v>
      </c>
      <c r="H1616" s="116">
        <v>0</v>
      </c>
      <c r="I1616" s="8">
        <v>2212</v>
      </c>
      <c r="J1616" s="8">
        <v>2212</v>
      </c>
      <c r="K1616" s="8" t="s">
        <v>5046</v>
      </c>
      <c r="L1616" s="8">
        <v>20503611</v>
      </c>
      <c r="M1616" s="38">
        <v>45455</v>
      </c>
      <c r="N1616" s="8" t="s">
        <v>197</v>
      </c>
      <c r="O1616" s="8" t="s">
        <v>43</v>
      </c>
      <c r="P1616" s="8" t="s">
        <v>43</v>
      </c>
      <c r="Q1616" s="8">
        <v>0</v>
      </c>
      <c r="R1616" s="8">
        <v>79100</v>
      </c>
      <c r="S1616" s="8">
        <v>79100</v>
      </c>
      <c r="T1616" s="8">
        <v>20158</v>
      </c>
      <c r="U1616" s="8">
        <v>168</v>
      </c>
      <c r="V1616" s="8" t="s">
        <v>64</v>
      </c>
      <c r="W1616" s="8" t="s">
        <v>64</v>
      </c>
      <c r="X1616" s="8" t="s">
        <v>276</v>
      </c>
      <c r="Y1616" s="8" t="s">
        <v>662</v>
      </c>
      <c r="Z1616" s="8" t="s">
        <v>5064</v>
      </c>
      <c r="AA1616" s="8">
        <v>0.04</v>
      </c>
      <c r="AB1616" s="8" t="s">
        <v>552</v>
      </c>
      <c r="AC1616" s="8">
        <v>1.7000000000000001E-2</v>
      </c>
      <c r="AD1616" s="8">
        <v>3164</v>
      </c>
      <c r="AE1616" s="8">
        <v>470.83333333333331</v>
      </c>
      <c r="AF1616" s="8">
        <v>1344.7</v>
      </c>
      <c r="AG1616" s="8">
        <v>1815.5333333333333</v>
      </c>
      <c r="AH1616" s="8">
        <v>0.03</v>
      </c>
      <c r="AI1616" s="8">
        <v>2373</v>
      </c>
    </row>
    <row r="1617" spans="1:35" x14ac:dyDescent="0.25">
      <c r="A1617" s="8" t="s">
        <v>2129</v>
      </c>
      <c r="B1617" s="8" t="s">
        <v>184</v>
      </c>
      <c r="C1617" s="8" t="s">
        <v>184</v>
      </c>
      <c r="D1617" s="180" t="s">
        <v>101</v>
      </c>
      <c r="E1617" s="8" t="s">
        <v>417</v>
      </c>
      <c r="F1617" s="8" t="s">
        <v>496</v>
      </c>
      <c r="G1617" s="8" t="s">
        <v>700</v>
      </c>
      <c r="H1617" s="116">
        <v>0</v>
      </c>
      <c r="I1617" s="8">
        <v>12158</v>
      </c>
      <c r="J1617" s="8">
        <v>12158</v>
      </c>
      <c r="K1617" s="8" t="s">
        <v>3973</v>
      </c>
      <c r="L1617" s="8">
        <v>22021801</v>
      </c>
      <c r="M1617" s="38">
        <v>45455</v>
      </c>
      <c r="N1617" s="8" t="s">
        <v>197</v>
      </c>
      <c r="O1617" s="8" t="s">
        <v>43</v>
      </c>
      <c r="P1617" s="8" t="s">
        <v>43</v>
      </c>
      <c r="Q1617" s="8">
        <v>0</v>
      </c>
      <c r="R1617" s="8">
        <v>507600</v>
      </c>
      <c r="S1617" s="8">
        <v>507600</v>
      </c>
      <c r="T1617" s="8">
        <v>168902</v>
      </c>
      <c r="U1617" s="8">
        <v>168</v>
      </c>
      <c r="V1617" s="8" t="s">
        <v>64</v>
      </c>
      <c r="W1617" s="8" t="s">
        <v>64</v>
      </c>
      <c r="X1617" s="8" t="s">
        <v>276</v>
      </c>
      <c r="Y1617" s="8" t="s">
        <v>777</v>
      </c>
      <c r="Z1617" s="8" t="s">
        <v>4804</v>
      </c>
      <c r="AA1617" s="8">
        <v>0.04</v>
      </c>
      <c r="AB1617" s="8" t="s">
        <v>552</v>
      </c>
      <c r="AC1617" s="8">
        <v>1.7000000000000001E-2</v>
      </c>
      <c r="AD1617" s="8">
        <v>20304</v>
      </c>
      <c r="AE1617" s="8">
        <v>3021.4285714285716</v>
      </c>
      <c r="AF1617" s="8">
        <v>8629.2000000000007</v>
      </c>
      <c r="AG1617" s="8">
        <v>11650.628571428573</v>
      </c>
      <c r="AH1617" s="8">
        <v>0.03</v>
      </c>
      <c r="AI1617" s="8">
        <v>15228</v>
      </c>
    </row>
    <row r="1618" spans="1:35" x14ac:dyDescent="0.25">
      <c r="A1618" s="8" t="s">
        <v>2129</v>
      </c>
      <c r="B1618" s="8" t="s">
        <v>24</v>
      </c>
      <c r="C1618" s="8" t="s">
        <v>24</v>
      </c>
      <c r="D1618" s="8" t="s">
        <v>420</v>
      </c>
      <c r="E1618" s="8" t="s">
        <v>200</v>
      </c>
      <c r="F1618" s="8" t="s">
        <v>1050</v>
      </c>
      <c r="G1618" s="8" t="s">
        <v>1053</v>
      </c>
      <c r="H1618" s="116">
        <v>0</v>
      </c>
      <c r="I1618" s="8">
        <v>1116</v>
      </c>
      <c r="J1618" s="8">
        <v>1116</v>
      </c>
      <c r="K1618" s="8" t="s">
        <v>5047</v>
      </c>
      <c r="L1618" s="8">
        <v>13863441</v>
      </c>
      <c r="M1618" s="38">
        <v>45455</v>
      </c>
      <c r="N1618" s="8" t="s">
        <v>197</v>
      </c>
      <c r="O1618" s="8" t="s">
        <v>148</v>
      </c>
      <c r="P1618" s="8" t="s">
        <v>339</v>
      </c>
      <c r="Q1618" s="8">
        <v>0</v>
      </c>
      <c r="R1618" s="8">
        <v>28600</v>
      </c>
      <c r="S1618" s="8">
        <v>28600</v>
      </c>
      <c r="T1618" s="8">
        <v>28600</v>
      </c>
      <c r="U1618" s="8">
        <v>132</v>
      </c>
      <c r="V1618" s="8" t="s">
        <v>62</v>
      </c>
      <c r="W1618" s="8" t="s">
        <v>62</v>
      </c>
      <c r="X1618" s="8" t="s">
        <v>276</v>
      </c>
      <c r="Z1618" s="8" t="s">
        <v>5065</v>
      </c>
      <c r="AA1618" s="8">
        <v>0.03</v>
      </c>
      <c r="AB1618" s="8" t="s">
        <v>552</v>
      </c>
      <c r="AC1618" s="8">
        <v>0.02</v>
      </c>
      <c r="AD1618" s="8">
        <v>858</v>
      </c>
      <c r="AE1618" s="8">
        <v>216.66666666666666</v>
      </c>
      <c r="AF1618" s="8">
        <v>572</v>
      </c>
      <c r="AG1618" s="8">
        <v>788.66666666666663</v>
      </c>
      <c r="AH1618" s="8">
        <v>0.06</v>
      </c>
      <c r="AI1618" s="8">
        <v>1716</v>
      </c>
    </row>
    <row r="1619" spans="1:35" x14ac:dyDescent="0.25">
      <c r="A1619" s="8" t="s">
        <v>2129</v>
      </c>
      <c r="B1619" s="8" t="s">
        <v>27</v>
      </c>
      <c r="C1619" s="8" t="s">
        <v>27</v>
      </c>
      <c r="D1619" s="180" t="s">
        <v>5938</v>
      </c>
      <c r="E1619" s="8" t="s">
        <v>209</v>
      </c>
      <c r="F1619" s="8" t="s">
        <v>803</v>
      </c>
      <c r="G1619" s="8" t="s">
        <v>786</v>
      </c>
      <c r="H1619" s="116">
        <v>24884</v>
      </c>
      <c r="I1619" s="8">
        <v>29745</v>
      </c>
      <c r="J1619" s="8">
        <v>4861</v>
      </c>
      <c r="K1619" s="8" t="s">
        <v>5048</v>
      </c>
      <c r="L1619" s="8">
        <v>22677573</v>
      </c>
      <c r="M1619" s="38">
        <v>45455</v>
      </c>
      <c r="N1619" s="8" t="s">
        <v>197</v>
      </c>
      <c r="O1619" s="8" t="s">
        <v>173</v>
      </c>
      <c r="P1619" s="8" t="s">
        <v>470</v>
      </c>
      <c r="Q1619" s="8">
        <v>1064186</v>
      </c>
      <c r="R1619" s="8">
        <v>1257300</v>
      </c>
      <c r="S1619" s="8">
        <v>193114</v>
      </c>
      <c r="T1619" s="8">
        <v>193114</v>
      </c>
      <c r="U1619" s="8">
        <v>168</v>
      </c>
      <c r="V1619" s="8" t="s">
        <v>63</v>
      </c>
      <c r="W1619" s="8" t="s">
        <v>63</v>
      </c>
      <c r="X1619" s="8" t="s">
        <v>277</v>
      </c>
      <c r="Z1619" s="8" t="s">
        <v>4783</v>
      </c>
      <c r="AA1619" s="8">
        <v>0.04</v>
      </c>
      <c r="AB1619" s="8" t="s">
        <v>552</v>
      </c>
      <c r="AC1619" s="8">
        <v>1.7000000000000001E-2</v>
      </c>
      <c r="AD1619" s="8">
        <v>50292</v>
      </c>
      <c r="AE1619" s="8">
        <v>7483.9285714285716</v>
      </c>
      <c r="AF1619" s="8">
        <v>21374.100000000002</v>
      </c>
      <c r="AG1619" s="8">
        <v>28858.028571428575</v>
      </c>
      <c r="AH1619" s="8">
        <v>0.03</v>
      </c>
      <c r="AI1619" s="8">
        <v>5793.42</v>
      </c>
    </row>
    <row r="1620" spans="1:35" x14ac:dyDescent="0.25">
      <c r="A1620" s="8" t="s">
        <v>2129</v>
      </c>
      <c r="B1620" s="8" t="s">
        <v>24</v>
      </c>
      <c r="C1620" s="8" t="s">
        <v>24</v>
      </c>
      <c r="D1620" s="8" t="s">
        <v>420</v>
      </c>
      <c r="E1620" s="8" t="s">
        <v>3679</v>
      </c>
      <c r="F1620" s="8" t="s">
        <v>4468</v>
      </c>
      <c r="G1620" s="8" t="s">
        <v>3143</v>
      </c>
      <c r="H1620" s="116">
        <v>0</v>
      </c>
      <c r="I1620" s="8">
        <v>5547</v>
      </c>
      <c r="J1620" s="8">
        <v>5547</v>
      </c>
      <c r="K1620" s="8" t="s">
        <v>5049</v>
      </c>
      <c r="L1620" s="8">
        <v>9603164</v>
      </c>
      <c r="M1620" s="38">
        <v>45455</v>
      </c>
      <c r="N1620" s="8" t="s">
        <v>197</v>
      </c>
      <c r="O1620" s="8" t="s">
        <v>43</v>
      </c>
      <c r="P1620" s="8" t="s">
        <v>43</v>
      </c>
      <c r="Q1620" s="8">
        <v>0</v>
      </c>
      <c r="R1620" s="8">
        <v>88100</v>
      </c>
      <c r="S1620" s="8">
        <v>88100</v>
      </c>
      <c r="T1620" s="8">
        <v>88100</v>
      </c>
      <c r="U1620" s="8">
        <v>48</v>
      </c>
      <c r="V1620" s="8" t="s">
        <v>62</v>
      </c>
      <c r="W1620" s="8" t="s">
        <v>62</v>
      </c>
      <c r="X1620" s="8" t="s">
        <v>276</v>
      </c>
      <c r="Z1620" s="8" t="s">
        <v>5066</v>
      </c>
      <c r="AA1620" s="8">
        <v>0.03</v>
      </c>
      <c r="AB1620" s="8" t="s">
        <v>552</v>
      </c>
      <c r="AC1620" s="8">
        <v>3.7499999999999999E-2</v>
      </c>
      <c r="AD1620" s="8">
        <v>2643</v>
      </c>
      <c r="AE1620" s="8">
        <v>1835.4166666666667</v>
      </c>
      <c r="AF1620" s="8">
        <v>3303.75</v>
      </c>
      <c r="AG1620" s="8">
        <v>5139.166666666667</v>
      </c>
      <c r="AH1620" s="8">
        <v>0.06</v>
      </c>
      <c r="AI1620" s="8">
        <v>5286</v>
      </c>
    </row>
    <row r="1621" spans="1:35" x14ac:dyDescent="0.25">
      <c r="A1621" s="8" t="s">
        <v>2129</v>
      </c>
      <c r="B1621" s="8" t="s">
        <v>38</v>
      </c>
      <c r="C1621" s="8" t="s">
        <v>38</v>
      </c>
      <c r="D1621" s="8" t="s">
        <v>101</v>
      </c>
      <c r="E1621" s="8" t="s">
        <v>405</v>
      </c>
      <c r="F1621" s="8" t="s">
        <v>4959</v>
      </c>
      <c r="G1621" s="8" t="s">
        <v>3176</v>
      </c>
      <c r="H1621" s="116">
        <v>0</v>
      </c>
      <c r="I1621" s="8">
        <v>4100</v>
      </c>
      <c r="J1621" s="8">
        <v>4100</v>
      </c>
      <c r="K1621" s="8" t="s">
        <v>5050</v>
      </c>
      <c r="L1621" s="8">
        <v>24411827</v>
      </c>
      <c r="M1621" s="38">
        <v>45455</v>
      </c>
      <c r="N1621" s="8" t="s">
        <v>197</v>
      </c>
      <c r="O1621" s="8" t="s">
        <v>173</v>
      </c>
      <c r="P1621" s="8" t="s">
        <v>349</v>
      </c>
      <c r="Q1621" s="8">
        <v>0</v>
      </c>
      <c r="R1621" s="8">
        <v>164100</v>
      </c>
      <c r="S1621" s="8">
        <v>164100</v>
      </c>
      <c r="T1621" s="8">
        <v>109954</v>
      </c>
      <c r="U1621" s="8">
        <v>168</v>
      </c>
      <c r="V1621" s="8" t="s">
        <v>64</v>
      </c>
      <c r="W1621" s="8" t="s">
        <v>64</v>
      </c>
      <c r="X1621" s="8" t="s">
        <v>276</v>
      </c>
      <c r="Y1621" s="8" t="s">
        <v>4196</v>
      </c>
      <c r="Z1621" s="8" t="s">
        <v>4960</v>
      </c>
      <c r="AA1621" s="8">
        <v>0.04</v>
      </c>
      <c r="AB1621" s="8" t="s">
        <v>552</v>
      </c>
      <c r="AC1621" s="8">
        <v>1.7000000000000001E-2</v>
      </c>
      <c r="AD1621" s="8">
        <v>6564</v>
      </c>
      <c r="AE1621" s="8">
        <v>976.78571428571433</v>
      </c>
      <c r="AF1621" s="8">
        <v>2789.7000000000003</v>
      </c>
      <c r="AG1621" s="8">
        <v>3766.4857142857145</v>
      </c>
      <c r="AH1621" s="8">
        <v>0.03</v>
      </c>
      <c r="AI1621" s="8">
        <v>4923</v>
      </c>
    </row>
    <row r="1622" spans="1:35" x14ac:dyDescent="0.25">
      <c r="A1622" s="8" t="s">
        <v>2129</v>
      </c>
      <c r="B1622" s="8" t="s">
        <v>23</v>
      </c>
      <c r="C1622" s="8" t="s">
        <v>23</v>
      </c>
      <c r="D1622" s="180" t="s">
        <v>5937</v>
      </c>
      <c r="E1622" s="8" t="s">
        <v>447</v>
      </c>
      <c r="F1622" s="8" t="s">
        <v>505</v>
      </c>
      <c r="G1622" s="8" t="s">
        <v>573</v>
      </c>
      <c r="H1622" s="116">
        <v>0</v>
      </c>
      <c r="I1622" s="8">
        <v>4312</v>
      </c>
      <c r="J1622" s="8">
        <v>4312</v>
      </c>
      <c r="K1622" s="8" t="s">
        <v>987</v>
      </c>
      <c r="L1622" s="8">
        <v>14606412</v>
      </c>
      <c r="M1622" s="38">
        <v>45455</v>
      </c>
      <c r="N1622" s="8" t="s">
        <v>197</v>
      </c>
      <c r="O1622" s="8" t="s">
        <v>173</v>
      </c>
      <c r="P1622" s="8" t="s">
        <v>353</v>
      </c>
      <c r="Q1622" s="8">
        <v>0</v>
      </c>
      <c r="R1622" s="8">
        <v>145700</v>
      </c>
      <c r="S1622" s="8">
        <v>145700</v>
      </c>
      <c r="T1622" s="8">
        <v>6456</v>
      </c>
      <c r="U1622" s="8">
        <v>138</v>
      </c>
      <c r="V1622" s="8" t="s">
        <v>64</v>
      </c>
      <c r="W1622" s="8" t="s">
        <v>64</v>
      </c>
      <c r="X1622" s="8" t="s">
        <v>276</v>
      </c>
      <c r="Y1622" s="8" t="s">
        <v>487</v>
      </c>
      <c r="Z1622" s="8" t="s">
        <v>5067</v>
      </c>
      <c r="AA1622" s="8">
        <v>0.04</v>
      </c>
      <c r="AB1622" s="8" t="s">
        <v>552</v>
      </c>
      <c r="AC1622" s="8">
        <v>1.7000000000000001E-2</v>
      </c>
      <c r="AD1622" s="8">
        <v>5828</v>
      </c>
      <c r="AE1622" s="8">
        <v>1055.7971014492753</v>
      </c>
      <c r="AF1622" s="8">
        <v>2476.9</v>
      </c>
      <c r="AG1622" s="8">
        <v>3532.6971014492756</v>
      </c>
      <c r="AH1622" s="8">
        <v>0.03</v>
      </c>
      <c r="AI1622" s="8">
        <v>4371</v>
      </c>
    </row>
    <row r="1623" spans="1:35" x14ac:dyDescent="0.25">
      <c r="A1623" s="8" t="s">
        <v>2129</v>
      </c>
      <c r="B1623" s="8" t="s">
        <v>39</v>
      </c>
      <c r="C1623" s="8" t="s">
        <v>39</v>
      </c>
      <c r="D1623" s="8" t="s">
        <v>167</v>
      </c>
      <c r="E1623" s="8" t="s">
        <v>451</v>
      </c>
      <c r="F1623" s="8" t="s">
        <v>5068</v>
      </c>
      <c r="G1623" s="8" t="s">
        <v>581</v>
      </c>
      <c r="H1623" s="116">
        <v>4778</v>
      </c>
      <c r="I1623" s="8">
        <v>4778</v>
      </c>
      <c r="J1623" s="8">
        <v>0</v>
      </c>
      <c r="K1623" s="8" t="s">
        <v>5069</v>
      </c>
      <c r="L1623" s="8">
        <v>26363497</v>
      </c>
      <c r="M1623" s="38">
        <v>45455</v>
      </c>
      <c r="N1623" s="8" t="s">
        <v>197</v>
      </c>
      <c r="O1623" s="8" t="s">
        <v>43</v>
      </c>
      <c r="P1623" s="8" t="s">
        <v>43</v>
      </c>
      <c r="Q1623" s="8">
        <v>180418</v>
      </c>
      <c r="R1623" s="8">
        <v>193000</v>
      </c>
      <c r="S1623" s="8">
        <v>12582</v>
      </c>
      <c r="T1623" s="8">
        <v>12580</v>
      </c>
      <c r="U1623" s="8">
        <v>168</v>
      </c>
      <c r="V1623" s="8" t="s">
        <v>63</v>
      </c>
      <c r="W1623" s="8" t="s">
        <v>63</v>
      </c>
      <c r="X1623" s="8" t="s">
        <v>277</v>
      </c>
      <c r="Z1623" s="8" t="s">
        <v>5071</v>
      </c>
      <c r="AA1623" s="8">
        <v>0.04</v>
      </c>
      <c r="AB1623" s="8" t="s">
        <v>552</v>
      </c>
      <c r="AC1623" s="8">
        <v>1.7000000000000001E-2</v>
      </c>
      <c r="AD1623" s="8">
        <v>7720</v>
      </c>
      <c r="AE1623" s="8">
        <v>1148.8095238095239</v>
      </c>
      <c r="AF1623" s="8">
        <v>3281.0000000000005</v>
      </c>
      <c r="AG1623" s="8">
        <v>4429.8095238095248</v>
      </c>
      <c r="AH1623" s="8">
        <v>0.03</v>
      </c>
      <c r="AI1623" s="8">
        <v>377.46</v>
      </c>
    </row>
    <row r="1624" spans="1:35" x14ac:dyDescent="0.25">
      <c r="A1624" s="8" t="s">
        <v>2129</v>
      </c>
      <c r="B1624" s="8" t="s">
        <v>29</v>
      </c>
      <c r="C1624" s="8" t="s">
        <v>29</v>
      </c>
      <c r="D1624" s="8" t="s">
        <v>168</v>
      </c>
      <c r="E1624" s="8" t="s">
        <v>454</v>
      </c>
      <c r="F1624" s="8" t="s">
        <v>4077</v>
      </c>
      <c r="G1624" s="8" t="s">
        <v>3157</v>
      </c>
      <c r="H1624" s="116">
        <v>0</v>
      </c>
      <c r="I1624" s="8">
        <v>5005</v>
      </c>
      <c r="J1624" s="8">
        <v>5005</v>
      </c>
      <c r="K1624" s="8" t="s">
        <v>5070</v>
      </c>
      <c r="L1624" s="8">
        <v>27916718</v>
      </c>
      <c r="M1624" s="38">
        <v>45455</v>
      </c>
      <c r="N1624" s="8" t="s">
        <v>197</v>
      </c>
      <c r="O1624" s="8" t="s">
        <v>43</v>
      </c>
      <c r="P1624" s="8" t="s">
        <v>43</v>
      </c>
      <c r="Q1624" s="8">
        <v>0</v>
      </c>
      <c r="R1624" s="8">
        <v>202600</v>
      </c>
      <c r="S1624" s="8">
        <v>202600</v>
      </c>
      <c r="T1624" s="8">
        <v>38747</v>
      </c>
      <c r="U1624" s="8">
        <v>168</v>
      </c>
      <c r="V1624" s="8" t="s">
        <v>64</v>
      </c>
      <c r="W1624" s="8" t="s">
        <v>64</v>
      </c>
      <c r="X1624" s="8" t="s">
        <v>276</v>
      </c>
      <c r="Y1624" s="8" t="s">
        <v>665</v>
      </c>
      <c r="Z1624" s="8" t="s">
        <v>4798</v>
      </c>
      <c r="AA1624" s="8">
        <v>0.04</v>
      </c>
      <c r="AB1624" s="8" t="s">
        <v>552</v>
      </c>
      <c r="AC1624" s="8">
        <v>1.7000000000000001E-2</v>
      </c>
      <c r="AD1624" s="8">
        <v>8104</v>
      </c>
      <c r="AE1624" s="8">
        <v>1205.952380952381</v>
      </c>
      <c r="AF1624" s="8">
        <v>3444.2000000000003</v>
      </c>
      <c r="AG1624" s="8">
        <v>4650.1523809523815</v>
      </c>
      <c r="AH1624" s="8">
        <v>0.03</v>
      </c>
      <c r="AI1624" s="8">
        <v>6078</v>
      </c>
    </row>
    <row r="1625" spans="1:35" x14ac:dyDescent="0.25">
      <c r="A1625" s="8" t="s">
        <v>2129</v>
      </c>
      <c r="B1625" s="8" t="s">
        <v>39</v>
      </c>
      <c r="C1625" s="8" t="s">
        <v>39</v>
      </c>
      <c r="D1625" s="8" t="s">
        <v>167</v>
      </c>
      <c r="E1625" s="8" t="s">
        <v>451</v>
      </c>
      <c r="F1625" s="8" t="s">
        <v>3137</v>
      </c>
      <c r="G1625" s="8" t="s">
        <v>3162</v>
      </c>
      <c r="H1625" s="116">
        <v>17311</v>
      </c>
      <c r="I1625" s="8">
        <v>17311</v>
      </c>
      <c r="J1625" s="8">
        <v>0</v>
      </c>
      <c r="K1625" s="8" t="s">
        <v>5072</v>
      </c>
      <c r="L1625" s="8">
        <v>28534929</v>
      </c>
      <c r="M1625" s="38">
        <v>45455</v>
      </c>
      <c r="N1625" s="8" t="s">
        <v>197</v>
      </c>
      <c r="O1625" s="8" t="s">
        <v>174</v>
      </c>
      <c r="P1625" s="8" t="s">
        <v>174</v>
      </c>
      <c r="Q1625" s="8">
        <v>240779</v>
      </c>
      <c r="R1625" s="8">
        <v>378500</v>
      </c>
      <c r="S1625" s="8">
        <v>137721</v>
      </c>
      <c r="T1625" s="8">
        <v>137722</v>
      </c>
      <c r="U1625" s="8">
        <v>72</v>
      </c>
      <c r="V1625" s="8" t="s">
        <v>63</v>
      </c>
      <c r="W1625" s="8" t="s">
        <v>63</v>
      </c>
      <c r="X1625" s="8" t="s">
        <v>277</v>
      </c>
      <c r="Z1625" s="8" t="s">
        <v>5075</v>
      </c>
      <c r="AA1625" s="8">
        <v>0.03</v>
      </c>
      <c r="AB1625" s="8" t="s">
        <v>552</v>
      </c>
      <c r="AC1625" s="8">
        <v>0.03</v>
      </c>
      <c r="AD1625" s="8">
        <v>11355</v>
      </c>
      <c r="AE1625" s="8">
        <v>5256.9444444444443</v>
      </c>
      <c r="AF1625" s="8">
        <v>11355</v>
      </c>
      <c r="AG1625" s="8">
        <v>16611.944444444445</v>
      </c>
      <c r="AH1625" s="8">
        <v>0.06</v>
      </c>
      <c r="AI1625" s="8">
        <v>8263.26</v>
      </c>
    </row>
    <row r="1626" spans="1:35" x14ac:dyDescent="0.25">
      <c r="A1626" s="8" t="s">
        <v>2129</v>
      </c>
      <c r="B1626" s="8" t="s">
        <v>241</v>
      </c>
      <c r="C1626" s="8" t="s">
        <v>241</v>
      </c>
      <c r="D1626" s="180" t="s">
        <v>101</v>
      </c>
      <c r="E1626" s="8" t="s">
        <v>489</v>
      </c>
      <c r="F1626" s="8" t="s">
        <v>5073</v>
      </c>
      <c r="G1626" s="8" t="s">
        <v>605</v>
      </c>
      <c r="H1626" s="116">
        <v>30064</v>
      </c>
      <c r="I1626" s="8">
        <v>27223</v>
      </c>
      <c r="J1626" s="8">
        <v>-2841</v>
      </c>
      <c r="K1626" s="8" t="s">
        <v>5074</v>
      </c>
      <c r="L1626" s="8">
        <v>29365477</v>
      </c>
      <c r="M1626" s="38">
        <v>45455</v>
      </c>
      <c r="N1626" s="8" t="s">
        <v>197</v>
      </c>
      <c r="O1626" s="8" t="s">
        <v>148</v>
      </c>
      <c r="P1626" s="8" t="s">
        <v>260</v>
      </c>
      <c r="Q1626" s="8">
        <v>162356</v>
      </c>
      <c r="R1626" s="8">
        <v>333000</v>
      </c>
      <c r="S1626" s="8">
        <v>170644</v>
      </c>
      <c r="T1626" s="8">
        <v>170664</v>
      </c>
      <c r="U1626" s="8">
        <v>35</v>
      </c>
      <c r="V1626" s="8" t="s">
        <v>63</v>
      </c>
      <c r="W1626" s="8" t="s">
        <v>63</v>
      </c>
      <c r="X1626" s="8" t="s">
        <v>277</v>
      </c>
      <c r="Z1626" s="8" t="s">
        <v>5076</v>
      </c>
      <c r="AA1626" s="8">
        <v>0.03</v>
      </c>
      <c r="AB1626" s="8" t="s">
        <v>552</v>
      </c>
      <c r="AC1626" s="8">
        <v>0.05</v>
      </c>
      <c r="AD1626" s="8">
        <v>9990</v>
      </c>
      <c r="AE1626" s="8">
        <v>9514.2857142857138</v>
      </c>
      <c r="AF1626" s="8">
        <v>16650</v>
      </c>
      <c r="AG1626" s="8">
        <v>26164.285714285714</v>
      </c>
      <c r="AH1626" s="8">
        <v>0.06</v>
      </c>
      <c r="AI1626" s="8">
        <v>10238.64</v>
      </c>
    </row>
    <row r="1627" spans="1:35" x14ac:dyDescent="0.25">
      <c r="A1627" s="8" t="s">
        <v>2129</v>
      </c>
      <c r="B1627" s="8" t="s">
        <v>24</v>
      </c>
      <c r="C1627" s="8" t="s">
        <v>24</v>
      </c>
      <c r="D1627" s="8" t="s">
        <v>420</v>
      </c>
      <c r="E1627" s="8" t="s">
        <v>3679</v>
      </c>
      <c r="F1627" s="8" t="s">
        <v>4468</v>
      </c>
      <c r="G1627" s="8" t="s">
        <v>3143</v>
      </c>
      <c r="H1627" s="116">
        <v>0</v>
      </c>
      <c r="I1627" s="8">
        <v>2500</v>
      </c>
      <c r="J1627" s="8">
        <v>2500</v>
      </c>
      <c r="K1627" s="8" t="s">
        <v>5077</v>
      </c>
      <c r="L1627" s="8">
        <v>27786054</v>
      </c>
      <c r="M1627" s="38">
        <v>45455</v>
      </c>
      <c r="N1627" s="8" t="s">
        <v>197</v>
      </c>
      <c r="O1627" s="8" t="s">
        <v>148</v>
      </c>
      <c r="P1627" s="8" t="s">
        <v>343</v>
      </c>
      <c r="Q1627" s="8">
        <v>0</v>
      </c>
      <c r="R1627" s="8">
        <v>20400</v>
      </c>
      <c r="S1627" s="8">
        <v>20400</v>
      </c>
      <c r="T1627" s="8">
        <v>20400</v>
      </c>
      <c r="U1627" s="8">
        <v>84</v>
      </c>
      <c r="V1627" s="8" t="s">
        <v>62</v>
      </c>
      <c r="W1627" s="8" t="s">
        <v>62</v>
      </c>
      <c r="X1627" s="8" t="s">
        <v>276</v>
      </c>
      <c r="Z1627" s="8" t="s">
        <v>5078</v>
      </c>
      <c r="AA1627" s="8">
        <v>0.03</v>
      </c>
      <c r="AB1627" s="8" t="s">
        <v>552</v>
      </c>
      <c r="AC1627" s="8">
        <v>6.5000000000000002E-2</v>
      </c>
      <c r="AD1627" s="8">
        <v>612</v>
      </c>
      <c r="AE1627" s="8">
        <v>242.85714285714286</v>
      </c>
      <c r="AF1627" s="8">
        <v>1326</v>
      </c>
      <c r="AG1627" s="8">
        <v>1568.8571428571429</v>
      </c>
      <c r="AH1627" s="8">
        <v>0.06</v>
      </c>
      <c r="AI1627" s="8">
        <v>1224</v>
      </c>
    </row>
    <row r="1628" spans="1:35" x14ac:dyDescent="0.25">
      <c r="A1628" s="8" t="s">
        <v>2129</v>
      </c>
      <c r="B1628" s="8" t="s">
        <v>29</v>
      </c>
      <c r="C1628" s="8" t="s">
        <v>29</v>
      </c>
      <c r="D1628" s="8" t="s">
        <v>168</v>
      </c>
      <c r="E1628" s="8" t="s">
        <v>454</v>
      </c>
      <c r="F1628" s="8" t="s">
        <v>635</v>
      </c>
      <c r="G1628" s="8" t="s">
        <v>636</v>
      </c>
      <c r="H1628" s="116">
        <v>4987</v>
      </c>
      <c r="I1628" s="8">
        <v>5422</v>
      </c>
      <c r="J1628" s="8">
        <v>435</v>
      </c>
      <c r="K1628" s="8" t="s">
        <v>5095</v>
      </c>
      <c r="L1628" s="8">
        <v>22680303</v>
      </c>
      <c r="M1628" s="38">
        <v>45456</v>
      </c>
      <c r="N1628" s="8" t="s">
        <v>197</v>
      </c>
      <c r="O1628" s="8" t="s">
        <v>43</v>
      </c>
      <c r="P1628" s="8" t="s">
        <v>43</v>
      </c>
      <c r="Q1628" s="8">
        <v>207299.07</v>
      </c>
      <c r="R1628" s="8">
        <v>220400</v>
      </c>
      <c r="S1628" s="8">
        <v>13100.929999999993</v>
      </c>
      <c r="T1628" s="8">
        <v>13201</v>
      </c>
      <c r="U1628" s="8">
        <v>168</v>
      </c>
      <c r="V1628" s="8" t="s">
        <v>63</v>
      </c>
      <c r="W1628" s="8" t="s">
        <v>63</v>
      </c>
      <c r="X1628" s="8" t="s">
        <v>277</v>
      </c>
      <c r="Z1628" s="8" t="s">
        <v>5111</v>
      </c>
      <c r="AA1628" s="8">
        <v>0.04</v>
      </c>
      <c r="AB1628" s="8" t="s">
        <v>552</v>
      </c>
      <c r="AC1628" s="8">
        <v>1.7000000000000001E-2</v>
      </c>
      <c r="AD1628" s="8">
        <v>8816</v>
      </c>
      <c r="AE1628" s="8">
        <v>1311.9047619047619</v>
      </c>
      <c r="AF1628" s="8">
        <v>3746.8</v>
      </c>
      <c r="AG1628" s="8">
        <v>5058.7047619047626</v>
      </c>
      <c r="AH1628" s="8">
        <v>0.03</v>
      </c>
      <c r="AI1628" s="8">
        <v>393.02789999999976</v>
      </c>
    </row>
    <row r="1629" spans="1:35" x14ac:dyDescent="0.25">
      <c r="A1629" s="8" t="s">
        <v>2129</v>
      </c>
      <c r="B1629" s="8" t="s">
        <v>37</v>
      </c>
      <c r="C1629" s="8" t="s">
        <v>37</v>
      </c>
      <c r="D1629" s="8" t="s">
        <v>99</v>
      </c>
      <c r="E1629" s="8" t="s">
        <v>917</v>
      </c>
      <c r="F1629" s="8" t="s">
        <v>2820</v>
      </c>
      <c r="G1629" s="8" t="s">
        <v>2824</v>
      </c>
      <c r="H1629" s="116">
        <v>0</v>
      </c>
      <c r="I1629" s="8">
        <v>9303.4500000000007</v>
      </c>
      <c r="J1629" s="8">
        <v>9303.4500000000007</v>
      </c>
      <c r="K1629" s="8" t="s">
        <v>5096</v>
      </c>
      <c r="L1629" s="8">
        <v>27501995</v>
      </c>
      <c r="M1629" s="38">
        <v>45456</v>
      </c>
      <c r="N1629" s="8" t="s">
        <v>197</v>
      </c>
      <c r="O1629" s="8" t="s">
        <v>43</v>
      </c>
      <c r="P1629" s="8" t="s">
        <v>43</v>
      </c>
      <c r="Q1629" s="8">
        <v>0</v>
      </c>
      <c r="R1629" s="8">
        <v>328800</v>
      </c>
      <c r="S1629" s="8">
        <v>328800</v>
      </c>
      <c r="T1629" s="8">
        <v>86382.02</v>
      </c>
      <c r="U1629" s="8">
        <v>144</v>
      </c>
      <c r="V1629" s="8" t="s">
        <v>64</v>
      </c>
      <c r="W1629" s="8" t="s">
        <v>64</v>
      </c>
      <c r="X1629" s="8" t="s">
        <v>276</v>
      </c>
      <c r="Y1629" s="8" t="s">
        <v>662</v>
      </c>
      <c r="Z1629" s="8" t="s">
        <v>5112</v>
      </c>
      <c r="AA1629" s="8">
        <v>0.04</v>
      </c>
      <c r="AB1629" s="8" t="s">
        <v>552</v>
      </c>
      <c r="AC1629" s="8">
        <v>1.7000000000000001E-2</v>
      </c>
      <c r="AD1629" s="8">
        <v>13152</v>
      </c>
      <c r="AE1629" s="8">
        <v>2283.3333333333335</v>
      </c>
      <c r="AF1629" s="8">
        <v>5589.6</v>
      </c>
      <c r="AG1629" s="8">
        <v>7872.9333333333343</v>
      </c>
      <c r="AH1629" s="8">
        <v>0.03</v>
      </c>
      <c r="AI1629" s="8">
        <v>9864</v>
      </c>
    </row>
    <row r="1630" spans="1:35" x14ac:dyDescent="0.25">
      <c r="A1630" s="8" t="s">
        <v>2129</v>
      </c>
      <c r="B1630" s="8" t="s">
        <v>29</v>
      </c>
      <c r="C1630" s="8" t="s">
        <v>29</v>
      </c>
      <c r="D1630" s="8" t="s">
        <v>168</v>
      </c>
      <c r="E1630" s="8" t="s">
        <v>455</v>
      </c>
      <c r="F1630" s="8" t="s">
        <v>587</v>
      </c>
      <c r="G1630" s="8" t="s">
        <v>593</v>
      </c>
      <c r="H1630" s="116">
        <v>0</v>
      </c>
      <c r="I1630" s="8">
        <v>8205</v>
      </c>
      <c r="J1630" s="8">
        <v>8205</v>
      </c>
      <c r="K1630" s="8" t="s">
        <v>5097</v>
      </c>
      <c r="L1630" s="8">
        <v>22583364</v>
      </c>
      <c r="M1630" s="38">
        <v>45456</v>
      </c>
      <c r="N1630" s="8" t="s">
        <v>197</v>
      </c>
      <c r="O1630" s="8" t="s">
        <v>43</v>
      </c>
      <c r="P1630" s="8" t="s">
        <v>43</v>
      </c>
      <c r="Q1630" s="8">
        <v>0</v>
      </c>
      <c r="R1630" s="8">
        <v>339100</v>
      </c>
      <c r="S1630" s="8">
        <v>339100</v>
      </c>
      <c r="T1630" s="8">
        <v>50307</v>
      </c>
      <c r="U1630" s="8">
        <v>168</v>
      </c>
      <c r="V1630" s="8" t="s">
        <v>64</v>
      </c>
      <c r="W1630" s="8" t="s">
        <v>64</v>
      </c>
      <c r="X1630" s="8" t="s">
        <v>276</v>
      </c>
      <c r="Y1630" s="8" t="s">
        <v>115</v>
      </c>
      <c r="Z1630" s="8" t="s">
        <v>5113</v>
      </c>
      <c r="AA1630" s="8">
        <v>0.04</v>
      </c>
      <c r="AB1630" s="8" t="s">
        <v>552</v>
      </c>
      <c r="AC1630" s="8">
        <v>1.7000000000000001E-2</v>
      </c>
      <c r="AD1630" s="8">
        <v>13564</v>
      </c>
      <c r="AE1630" s="8">
        <v>2018.452380952381</v>
      </c>
      <c r="AF1630" s="8">
        <v>5764.7000000000007</v>
      </c>
      <c r="AG1630" s="8">
        <v>7783.1523809523815</v>
      </c>
      <c r="AH1630" s="8">
        <v>0.03</v>
      </c>
      <c r="AI1630" s="8">
        <v>10173</v>
      </c>
    </row>
    <row r="1631" spans="1:35" x14ac:dyDescent="0.25">
      <c r="A1631" s="8" t="s">
        <v>2129</v>
      </c>
      <c r="B1631" s="8" t="s">
        <v>29</v>
      </c>
      <c r="C1631" s="8" t="s">
        <v>29</v>
      </c>
      <c r="D1631" s="8" t="s">
        <v>168</v>
      </c>
      <c r="E1631" s="8" t="s">
        <v>455</v>
      </c>
      <c r="F1631" s="8" t="s">
        <v>3573</v>
      </c>
      <c r="G1631" s="8" t="s">
        <v>3590</v>
      </c>
      <c r="H1631" s="116">
        <v>0</v>
      </c>
      <c r="I1631" s="8">
        <v>4689</v>
      </c>
      <c r="J1631" s="8">
        <v>4689</v>
      </c>
      <c r="K1631" s="8" t="s">
        <v>5098</v>
      </c>
      <c r="L1631" s="8">
        <v>27786872</v>
      </c>
      <c r="M1631" s="38">
        <v>45456</v>
      </c>
      <c r="N1631" s="8" t="s">
        <v>197</v>
      </c>
      <c r="O1631" s="8" t="s">
        <v>148</v>
      </c>
      <c r="P1631" s="8" t="s">
        <v>339</v>
      </c>
      <c r="Q1631" s="8">
        <v>0</v>
      </c>
      <c r="R1631" s="8">
        <v>189200</v>
      </c>
      <c r="S1631" s="8">
        <v>189200</v>
      </c>
      <c r="T1631" s="8">
        <v>37143</v>
      </c>
      <c r="U1631" s="8">
        <v>168</v>
      </c>
      <c r="V1631" s="8" t="s">
        <v>64</v>
      </c>
      <c r="W1631" s="8" t="s">
        <v>64</v>
      </c>
      <c r="X1631" s="8" t="s">
        <v>276</v>
      </c>
      <c r="Y1631" s="8" t="s">
        <v>572</v>
      </c>
      <c r="Z1631" s="8" t="s">
        <v>5114</v>
      </c>
      <c r="AA1631" s="8">
        <v>0.04</v>
      </c>
      <c r="AB1631" s="8" t="s">
        <v>552</v>
      </c>
      <c r="AC1631" s="8">
        <v>1.7000000000000001E-2</v>
      </c>
      <c r="AD1631" s="8">
        <v>7568</v>
      </c>
      <c r="AE1631" s="8">
        <v>1126.1904761904761</v>
      </c>
      <c r="AF1631" s="8">
        <v>3216.4</v>
      </c>
      <c r="AG1631" s="8">
        <v>4342.5904761904767</v>
      </c>
      <c r="AH1631" s="8">
        <v>0.03</v>
      </c>
      <c r="AI1631" s="8">
        <v>5676</v>
      </c>
    </row>
    <row r="1632" spans="1:35" x14ac:dyDescent="0.25">
      <c r="A1632" s="8" t="s">
        <v>2129</v>
      </c>
      <c r="B1632" s="8" t="s">
        <v>38</v>
      </c>
      <c r="C1632" s="8" t="s">
        <v>38</v>
      </c>
      <c r="D1632" s="8" t="s">
        <v>101</v>
      </c>
      <c r="E1632" s="8" t="s">
        <v>405</v>
      </c>
      <c r="F1632" s="8" t="s">
        <v>2657</v>
      </c>
      <c r="G1632" s="8" t="s">
        <v>2732</v>
      </c>
      <c r="H1632" s="116">
        <v>0</v>
      </c>
      <c r="I1632" s="8">
        <v>2582</v>
      </c>
      <c r="J1632" s="8">
        <v>2582</v>
      </c>
      <c r="K1632" s="8" t="s">
        <v>5115</v>
      </c>
      <c r="L1632" s="8">
        <v>30293905</v>
      </c>
      <c r="M1632" s="38">
        <v>45456</v>
      </c>
      <c r="N1632" s="8" t="s">
        <v>197</v>
      </c>
      <c r="O1632" s="8" t="s">
        <v>43</v>
      </c>
      <c r="P1632" s="8" t="s">
        <v>43</v>
      </c>
      <c r="Q1632" s="8">
        <v>0</v>
      </c>
      <c r="R1632" s="8">
        <v>99400</v>
      </c>
      <c r="S1632" s="8">
        <v>99400</v>
      </c>
      <c r="T1632" s="8">
        <v>19638</v>
      </c>
      <c r="U1632" s="8">
        <v>168</v>
      </c>
      <c r="V1632" s="8" t="s">
        <v>64</v>
      </c>
      <c r="W1632" s="8" t="s">
        <v>64</v>
      </c>
      <c r="X1632" s="8" t="s">
        <v>276</v>
      </c>
      <c r="Y1632" s="8" t="s">
        <v>335</v>
      </c>
      <c r="Z1632" s="8" t="s">
        <v>5030</v>
      </c>
      <c r="AA1632" s="8">
        <v>0.04</v>
      </c>
      <c r="AB1632" s="8" t="s">
        <v>552</v>
      </c>
      <c r="AC1632" s="8">
        <v>1.7000000000000001E-2</v>
      </c>
      <c r="AD1632" s="8">
        <v>3976</v>
      </c>
      <c r="AE1632" s="8">
        <v>591.66666666666663</v>
      </c>
      <c r="AF1632" s="8">
        <v>1689.8000000000002</v>
      </c>
      <c r="AG1632" s="8">
        <v>2281.4666666666667</v>
      </c>
      <c r="AH1632" s="8">
        <v>0.03</v>
      </c>
      <c r="AI1632" s="8">
        <v>2982</v>
      </c>
    </row>
    <row r="1633" spans="1:35" x14ac:dyDescent="0.25">
      <c r="A1633" s="8" t="s">
        <v>2129</v>
      </c>
      <c r="B1633" s="8" t="s">
        <v>37</v>
      </c>
      <c r="C1633" s="8" t="s">
        <v>37</v>
      </c>
      <c r="D1633" s="8" t="s">
        <v>99</v>
      </c>
      <c r="E1633" s="8" t="s">
        <v>917</v>
      </c>
      <c r="F1633" s="8" t="s">
        <v>4674</v>
      </c>
      <c r="G1633" s="8" t="s">
        <v>4688</v>
      </c>
      <c r="I1633" s="8">
        <v>18697.25</v>
      </c>
      <c r="J1633" s="8">
        <v>18697.25</v>
      </c>
      <c r="K1633" s="8" t="s">
        <v>5099</v>
      </c>
      <c r="L1633" s="8">
        <v>13605623</v>
      </c>
      <c r="M1633" s="38">
        <v>45456</v>
      </c>
      <c r="N1633" s="8" t="s">
        <v>197</v>
      </c>
      <c r="O1633" s="8" t="s">
        <v>43</v>
      </c>
      <c r="P1633" s="8" t="s">
        <v>43</v>
      </c>
      <c r="Q1633" s="8">
        <v>608617.29</v>
      </c>
      <c r="R1633" s="8">
        <v>667300</v>
      </c>
      <c r="S1633" s="8">
        <v>58682.709999999963</v>
      </c>
      <c r="T1633" s="8">
        <v>58682.71</v>
      </c>
      <c r="U1633" s="8">
        <v>142</v>
      </c>
      <c r="V1633" s="8" t="s">
        <v>63</v>
      </c>
      <c r="W1633" s="8" t="s">
        <v>63</v>
      </c>
      <c r="X1633" s="8" t="s">
        <v>277</v>
      </c>
      <c r="Z1633" s="8" t="s">
        <v>5116</v>
      </c>
      <c r="AA1633" s="8">
        <v>0.03</v>
      </c>
      <c r="AB1633" s="8" t="s">
        <v>552</v>
      </c>
      <c r="AC1633" s="8">
        <v>0.02</v>
      </c>
      <c r="AD1633" s="8">
        <v>20019</v>
      </c>
      <c r="AE1633" s="8">
        <v>4699.2957746478869</v>
      </c>
      <c r="AF1633" s="8">
        <v>13346</v>
      </c>
      <c r="AG1633" s="8">
        <v>18045.295774647886</v>
      </c>
      <c r="AH1633" s="8">
        <v>0.06</v>
      </c>
      <c r="AI1633" s="8">
        <v>3520.9625999999976</v>
      </c>
    </row>
    <row r="1634" spans="1:35" x14ac:dyDescent="0.25">
      <c r="A1634" s="8" t="s">
        <v>2129</v>
      </c>
      <c r="B1634" s="8" t="s">
        <v>241</v>
      </c>
      <c r="C1634" s="8" t="s">
        <v>241</v>
      </c>
      <c r="D1634" s="180" t="s">
        <v>101</v>
      </c>
      <c r="E1634" s="8" t="s">
        <v>405</v>
      </c>
      <c r="F1634" s="8" t="s">
        <v>4525</v>
      </c>
      <c r="G1634" s="8" t="s">
        <v>4543</v>
      </c>
      <c r="H1634" s="116">
        <v>0</v>
      </c>
      <c r="I1634" s="8">
        <v>5029</v>
      </c>
      <c r="J1634" s="8">
        <v>5029</v>
      </c>
      <c r="K1634" s="8" t="s">
        <v>5100</v>
      </c>
      <c r="L1634" s="8">
        <v>20551422</v>
      </c>
      <c r="M1634" s="38">
        <v>45456</v>
      </c>
      <c r="N1634" s="8" t="s">
        <v>197</v>
      </c>
      <c r="O1634" s="8" t="s">
        <v>173</v>
      </c>
      <c r="P1634" s="8" t="s">
        <v>354</v>
      </c>
      <c r="Q1634" s="8">
        <v>0</v>
      </c>
      <c r="R1634" s="8">
        <v>191500</v>
      </c>
      <c r="S1634" s="8">
        <v>191500</v>
      </c>
      <c r="T1634" s="8">
        <v>31263</v>
      </c>
      <c r="U1634" s="8">
        <v>156</v>
      </c>
      <c r="V1634" s="8" t="s">
        <v>64</v>
      </c>
      <c r="W1634" s="8" t="s">
        <v>64</v>
      </c>
      <c r="X1634" s="8" t="s">
        <v>276</v>
      </c>
      <c r="Y1634" s="8" t="s">
        <v>534</v>
      </c>
      <c r="Z1634" s="8" t="s">
        <v>5117</v>
      </c>
      <c r="AA1634" s="8">
        <v>0.04</v>
      </c>
      <c r="AB1634" s="8" t="s">
        <v>552</v>
      </c>
      <c r="AC1634" s="8">
        <v>1.7999999999999999E-2</v>
      </c>
      <c r="AD1634" s="8">
        <v>7660</v>
      </c>
      <c r="AE1634" s="8">
        <v>1227.5641025641025</v>
      </c>
      <c r="AF1634" s="8">
        <v>3446.9999999999995</v>
      </c>
      <c r="AG1634" s="8">
        <v>4674.5641025641016</v>
      </c>
      <c r="AH1634" s="8">
        <v>0.03</v>
      </c>
      <c r="AI1634" s="8">
        <v>5745</v>
      </c>
    </row>
    <row r="1635" spans="1:35" x14ac:dyDescent="0.25">
      <c r="A1635" s="8" t="s">
        <v>2129</v>
      </c>
      <c r="B1635" s="8" t="s">
        <v>23</v>
      </c>
      <c r="C1635" s="8" t="s">
        <v>23</v>
      </c>
      <c r="D1635" s="180" t="s">
        <v>5937</v>
      </c>
      <c r="E1635" s="8" t="s">
        <v>48</v>
      </c>
      <c r="F1635" s="8" t="s">
        <v>531</v>
      </c>
      <c r="G1635" s="8" t="s">
        <v>659</v>
      </c>
      <c r="H1635" s="116">
        <v>0</v>
      </c>
      <c r="I1635" s="8">
        <v>41884</v>
      </c>
      <c r="J1635" s="8">
        <v>41884</v>
      </c>
      <c r="K1635" s="8" t="s">
        <v>5101</v>
      </c>
      <c r="L1635" s="8">
        <v>20407547</v>
      </c>
      <c r="M1635" s="38">
        <v>45456</v>
      </c>
      <c r="N1635" s="8" t="s">
        <v>197</v>
      </c>
      <c r="O1635" s="8" t="s">
        <v>173</v>
      </c>
      <c r="P1635" s="8" t="s">
        <v>4792</v>
      </c>
      <c r="Q1635" s="8">
        <v>0</v>
      </c>
      <c r="R1635" s="8">
        <v>1747500</v>
      </c>
      <c r="S1635" s="8">
        <v>1747500</v>
      </c>
      <c r="T1635" s="8">
        <v>96154</v>
      </c>
      <c r="U1635" s="8">
        <v>156</v>
      </c>
      <c r="V1635" s="8" t="s">
        <v>64</v>
      </c>
      <c r="W1635" s="8" t="s">
        <v>64</v>
      </c>
      <c r="X1635" s="8" t="s">
        <v>276</v>
      </c>
      <c r="Y1635" s="8" t="s">
        <v>5102</v>
      </c>
      <c r="Z1635" s="8" t="s">
        <v>4793</v>
      </c>
      <c r="AA1635" s="8">
        <v>0.04</v>
      </c>
      <c r="AB1635" s="8" t="s">
        <v>552</v>
      </c>
      <c r="AC1635" s="8">
        <v>1.7999999999999999E-2</v>
      </c>
      <c r="AD1635" s="8">
        <v>69900</v>
      </c>
      <c r="AE1635" s="8">
        <v>11201.923076923076</v>
      </c>
      <c r="AF1635" s="8">
        <v>31454.999999999996</v>
      </c>
      <c r="AG1635" s="8">
        <v>42656.923076923071</v>
      </c>
      <c r="AH1635" s="8">
        <v>0.03</v>
      </c>
      <c r="AI1635" s="8">
        <v>52425</v>
      </c>
    </row>
    <row r="1636" spans="1:35" x14ac:dyDescent="0.25">
      <c r="A1636" s="8" t="s">
        <v>2129</v>
      </c>
      <c r="B1636" s="8" t="s">
        <v>33</v>
      </c>
      <c r="C1636" s="8" t="s">
        <v>39</v>
      </c>
      <c r="D1636" s="8" t="s">
        <v>167</v>
      </c>
      <c r="E1636" s="8" t="s">
        <v>921</v>
      </c>
      <c r="F1636" s="8" t="s">
        <v>2537</v>
      </c>
      <c r="G1636" s="8" t="s">
        <v>2844</v>
      </c>
      <c r="H1636" s="116">
        <v>0</v>
      </c>
      <c r="I1636" s="8">
        <v>3028</v>
      </c>
      <c r="J1636" s="8">
        <v>3028</v>
      </c>
      <c r="K1636" s="8" t="s">
        <v>5103</v>
      </c>
      <c r="L1636" s="8">
        <v>22090381</v>
      </c>
      <c r="M1636" s="38">
        <v>45456</v>
      </c>
      <c r="N1636" s="8" t="s">
        <v>197</v>
      </c>
      <c r="O1636" s="8" t="s">
        <v>148</v>
      </c>
      <c r="P1636" s="8" t="s">
        <v>221</v>
      </c>
      <c r="Q1636" s="8">
        <v>0</v>
      </c>
      <c r="R1636" s="8">
        <v>118400</v>
      </c>
      <c r="S1636" s="8">
        <v>118400</v>
      </c>
      <c r="T1636" s="8">
        <v>9715</v>
      </c>
      <c r="U1636" s="8">
        <v>168</v>
      </c>
      <c r="V1636" s="8" t="s">
        <v>64</v>
      </c>
      <c r="W1636" s="8" t="s">
        <v>64</v>
      </c>
      <c r="X1636" s="8" t="s">
        <v>276</v>
      </c>
      <c r="Y1636" s="8" t="s">
        <v>115</v>
      </c>
      <c r="Z1636" s="8" t="s">
        <v>4776</v>
      </c>
      <c r="AA1636" s="8">
        <v>0.04</v>
      </c>
      <c r="AB1636" s="8" t="s">
        <v>552</v>
      </c>
      <c r="AC1636" s="8">
        <v>1.7000000000000001E-2</v>
      </c>
      <c r="AD1636" s="8">
        <v>4736</v>
      </c>
      <c r="AE1636" s="8">
        <v>704.76190476190482</v>
      </c>
      <c r="AF1636" s="8">
        <v>2012.8000000000002</v>
      </c>
      <c r="AG1636" s="8">
        <v>2717.5619047619048</v>
      </c>
      <c r="AH1636" s="8">
        <v>0.03</v>
      </c>
      <c r="AI1636" s="8">
        <v>3552</v>
      </c>
    </row>
    <row r="1637" spans="1:35" x14ac:dyDescent="0.25">
      <c r="A1637" s="8" t="s">
        <v>2129</v>
      </c>
      <c r="B1637" s="8" t="s">
        <v>27</v>
      </c>
      <c r="C1637" s="8" t="s">
        <v>27</v>
      </c>
      <c r="D1637" s="180" t="s">
        <v>5938</v>
      </c>
      <c r="E1637" s="8" t="s">
        <v>209</v>
      </c>
      <c r="F1637" s="8" t="s">
        <v>5104</v>
      </c>
      <c r="G1637" s="8" t="s">
        <v>5119</v>
      </c>
      <c r="H1637" s="116">
        <v>0</v>
      </c>
      <c r="I1637" s="8">
        <v>8710</v>
      </c>
      <c r="J1637" s="8">
        <v>8710</v>
      </c>
      <c r="K1637" s="8" t="s">
        <v>5105</v>
      </c>
      <c r="L1637" s="8">
        <v>38390123</v>
      </c>
      <c r="M1637" s="38">
        <v>45456</v>
      </c>
      <c r="N1637" s="8" t="s">
        <v>197</v>
      </c>
      <c r="O1637" s="8" t="s">
        <v>173</v>
      </c>
      <c r="P1637" s="8" t="s">
        <v>347</v>
      </c>
      <c r="Q1637" s="8">
        <v>0</v>
      </c>
      <c r="R1637" s="8">
        <v>360600</v>
      </c>
      <c r="S1637" s="8">
        <v>360600</v>
      </c>
      <c r="T1637" s="8">
        <v>22625</v>
      </c>
      <c r="U1637" s="8">
        <v>168</v>
      </c>
      <c r="V1637" s="8" t="s">
        <v>64</v>
      </c>
      <c r="W1637" s="8" t="s">
        <v>64</v>
      </c>
      <c r="X1637" s="8" t="s">
        <v>276</v>
      </c>
      <c r="Y1637" s="8" t="s">
        <v>115</v>
      </c>
      <c r="Z1637" s="8" t="s">
        <v>5118</v>
      </c>
      <c r="AA1637" s="8">
        <v>0.04</v>
      </c>
      <c r="AB1637" s="8" t="s">
        <v>552</v>
      </c>
      <c r="AC1637" s="8">
        <v>1.7000000000000001E-2</v>
      </c>
      <c r="AD1637" s="8">
        <v>14424</v>
      </c>
      <c r="AE1637" s="8">
        <v>2146.4285714285716</v>
      </c>
      <c r="AF1637" s="8">
        <v>6130.2000000000007</v>
      </c>
      <c r="AG1637" s="8">
        <v>8276.6285714285732</v>
      </c>
      <c r="AH1637" s="8">
        <v>0.03</v>
      </c>
      <c r="AI1637" s="8">
        <v>10818</v>
      </c>
    </row>
    <row r="1638" spans="1:35" x14ac:dyDescent="0.25">
      <c r="A1638" s="8" t="s">
        <v>2129</v>
      </c>
      <c r="B1638" s="8" t="s">
        <v>49</v>
      </c>
      <c r="C1638" s="8" t="s">
        <v>49</v>
      </c>
      <c r="D1638" s="8" t="s">
        <v>133</v>
      </c>
      <c r="E1638" s="8" t="s">
        <v>189</v>
      </c>
      <c r="F1638" s="8" t="s">
        <v>2839</v>
      </c>
      <c r="G1638" s="8" t="s">
        <v>3865</v>
      </c>
      <c r="H1638" s="116">
        <v>0</v>
      </c>
      <c r="I1638" s="8">
        <v>9417</v>
      </c>
      <c r="J1638" s="8">
        <v>9417</v>
      </c>
      <c r="K1638" s="8" t="s">
        <v>3853</v>
      </c>
      <c r="L1638" s="8">
        <v>13572582</v>
      </c>
      <c r="M1638" s="38">
        <v>45456</v>
      </c>
      <c r="N1638" s="8" t="s">
        <v>197</v>
      </c>
      <c r="O1638" s="8" t="s">
        <v>173</v>
      </c>
      <c r="P1638" s="8" t="s">
        <v>463</v>
      </c>
      <c r="Q1638" s="8">
        <v>0</v>
      </c>
      <c r="R1638" s="8">
        <v>303306</v>
      </c>
      <c r="S1638" s="8">
        <v>303306</v>
      </c>
      <c r="T1638" s="8">
        <v>303306</v>
      </c>
      <c r="U1638" s="8">
        <v>132</v>
      </c>
      <c r="V1638" s="8" t="s">
        <v>62</v>
      </c>
      <c r="W1638" s="8" t="s">
        <v>62</v>
      </c>
      <c r="X1638" s="8" t="s">
        <v>276</v>
      </c>
      <c r="Z1638" s="8" t="s">
        <v>5120</v>
      </c>
      <c r="AA1638" s="8">
        <v>0.03</v>
      </c>
      <c r="AB1638" s="8" t="s">
        <v>552</v>
      </c>
      <c r="AC1638" s="8">
        <v>2.1999999999999999E-2</v>
      </c>
      <c r="AD1638" s="8">
        <v>9099.18</v>
      </c>
      <c r="AE1638" s="8">
        <v>2297.7727272727275</v>
      </c>
      <c r="AF1638" s="8">
        <v>6672.732</v>
      </c>
      <c r="AG1638" s="8">
        <v>8970.5047272727279</v>
      </c>
      <c r="AH1638" s="8">
        <v>0.06</v>
      </c>
      <c r="AI1638" s="8">
        <v>18198.36</v>
      </c>
    </row>
    <row r="1639" spans="1:35" x14ac:dyDescent="0.25">
      <c r="A1639" s="8" t="s">
        <v>2129</v>
      </c>
      <c r="B1639" s="8" t="s">
        <v>184</v>
      </c>
      <c r="C1639" s="8" t="s">
        <v>184</v>
      </c>
      <c r="D1639" s="180" t="s">
        <v>101</v>
      </c>
      <c r="E1639" s="8" t="s">
        <v>417</v>
      </c>
      <c r="F1639" s="8" t="s">
        <v>496</v>
      </c>
      <c r="G1639" s="8" t="s">
        <v>700</v>
      </c>
      <c r="H1639" s="116">
        <v>59401</v>
      </c>
      <c r="I1639" s="8">
        <v>59401</v>
      </c>
      <c r="J1639" s="8">
        <v>0</v>
      </c>
      <c r="K1639" s="8" t="s">
        <v>5106</v>
      </c>
      <c r="L1639" s="8">
        <v>25301677</v>
      </c>
      <c r="M1639" s="38">
        <v>45456</v>
      </c>
      <c r="N1639" s="8" t="s">
        <v>197</v>
      </c>
      <c r="O1639" s="8" t="s">
        <v>148</v>
      </c>
      <c r="P1639" s="8" t="s">
        <v>340</v>
      </c>
      <c r="Q1639" s="8">
        <v>389035</v>
      </c>
      <c r="R1639" s="8">
        <v>1487500</v>
      </c>
      <c r="S1639" s="8">
        <v>1098465</v>
      </c>
      <c r="T1639" s="8">
        <v>1083589</v>
      </c>
      <c r="U1639" s="8">
        <v>84</v>
      </c>
      <c r="V1639" s="8" t="s">
        <v>63</v>
      </c>
      <c r="W1639" s="8" t="s">
        <v>63</v>
      </c>
      <c r="X1639" s="8" t="s">
        <v>277</v>
      </c>
      <c r="Z1639" s="8" t="s">
        <v>5121</v>
      </c>
      <c r="AA1639" s="8">
        <v>0.03</v>
      </c>
      <c r="AB1639" s="8" t="s">
        <v>552</v>
      </c>
      <c r="AC1639" s="8">
        <v>2.7E-2</v>
      </c>
      <c r="AD1639" s="8">
        <v>44625</v>
      </c>
      <c r="AE1639" s="8">
        <v>17708.333333333332</v>
      </c>
      <c r="AF1639" s="8">
        <v>40162.5</v>
      </c>
      <c r="AG1639" s="8">
        <v>57870.833333333328</v>
      </c>
      <c r="AH1639" s="8">
        <v>0.06</v>
      </c>
      <c r="AI1639" s="8">
        <v>65907.899999999994</v>
      </c>
    </row>
    <row r="1640" spans="1:35" x14ac:dyDescent="0.25">
      <c r="A1640" s="8" t="s">
        <v>2129</v>
      </c>
      <c r="B1640" s="8" t="s">
        <v>29</v>
      </c>
      <c r="C1640" s="8" t="s">
        <v>29</v>
      </c>
      <c r="D1640" s="8" t="s">
        <v>168</v>
      </c>
      <c r="E1640" s="8" t="s">
        <v>2081</v>
      </c>
      <c r="F1640" s="8" t="s">
        <v>2366</v>
      </c>
      <c r="G1640" s="8" t="s">
        <v>2377</v>
      </c>
      <c r="H1640" s="116">
        <v>0</v>
      </c>
      <c r="I1640" s="8">
        <v>11980</v>
      </c>
      <c r="J1640" s="8">
        <v>11980</v>
      </c>
      <c r="K1640" s="8" t="s">
        <v>5107</v>
      </c>
      <c r="L1640" s="8">
        <v>23323308</v>
      </c>
      <c r="M1640" s="38">
        <v>45456</v>
      </c>
      <c r="N1640" s="8" t="s">
        <v>197</v>
      </c>
      <c r="O1640" s="8" t="s">
        <v>148</v>
      </c>
      <c r="P1640" s="8" t="s">
        <v>264</v>
      </c>
      <c r="Q1640" s="8">
        <v>0</v>
      </c>
      <c r="R1640" s="8">
        <v>500000</v>
      </c>
      <c r="S1640" s="8">
        <v>500000</v>
      </c>
      <c r="T1640" s="8">
        <v>126074</v>
      </c>
      <c r="U1640" s="8">
        <v>168</v>
      </c>
      <c r="V1640" s="8" t="s">
        <v>64</v>
      </c>
      <c r="W1640" s="8" t="s">
        <v>64</v>
      </c>
      <c r="X1640" s="8" t="s">
        <v>276</v>
      </c>
      <c r="Y1640" s="8" t="s">
        <v>534</v>
      </c>
      <c r="Z1640" s="8" t="s">
        <v>5122</v>
      </c>
      <c r="AA1640" s="8">
        <v>0.04</v>
      </c>
      <c r="AB1640" s="8" t="s">
        <v>552</v>
      </c>
      <c r="AC1640" s="8">
        <v>1.7000000000000001E-2</v>
      </c>
      <c r="AD1640" s="8">
        <v>20000</v>
      </c>
      <c r="AE1640" s="8">
        <v>2976.1904761904761</v>
      </c>
      <c r="AF1640" s="8">
        <v>8500</v>
      </c>
      <c r="AG1640" s="8">
        <v>11476.190476190477</v>
      </c>
      <c r="AH1640" s="8">
        <v>0.03</v>
      </c>
      <c r="AI1640" s="8">
        <v>15000</v>
      </c>
    </row>
    <row r="1641" spans="1:35" x14ac:dyDescent="0.25">
      <c r="A1641" s="8" t="s">
        <v>2129</v>
      </c>
      <c r="B1641" s="8" t="s">
        <v>24</v>
      </c>
      <c r="C1641" s="8" t="s">
        <v>24</v>
      </c>
      <c r="D1641" s="8" t="s">
        <v>420</v>
      </c>
      <c r="E1641" s="8" t="s">
        <v>3679</v>
      </c>
      <c r="F1641" s="8" t="s">
        <v>4061</v>
      </c>
      <c r="G1641" s="8" t="s">
        <v>2585</v>
      </c>
      <c r="H1641" s="116">
        <v>0</v>
      </c>
      <c r="I1641" s="8">
        <v>6407</v>
      </c>
      <c r="J1641" s="8">
        <v>6407</v>
      </c>
      <c r="K1641" s="8" t="s">
        <v>5108</v>
      </c>
      <c r="L1641" s="8">
        <v>38039987</v>
      </c>
      <c r="M1641" s="38">
        <v>45456</v>
      </c>
      <c r="N1641" s="8" t="s">
        <v>197</v>
      </c>
      <c r="O1641" s="8" t="s">
        <v>148</v>
      </c>
      <c r="P1641" s="8" t="s">
        <v>287</v>
      </c>
      <c r="Q1641" s="8">
        <v>0</v>
      </c>
      <c r="R1641" s="8">
        <v>279147</v>
      </c>
      <c r="S1641" s="8">
        <v>279147</v>
      </c>
      <c r="T1641" s="8">
        <v>31602</v>
      </c>
      <c r="U1641" s="8">
        <v>168</v>
      </c>
      <c r="V1641" s="8" t="s">
        <v>64</v>
      </c>
      <c r="W1641" s="8" t="s">
        <v>64</v>
      </c>
      <c r="X1641" s="8" t="s">
        <v>276</v>
      </c>
      <c r="Y1641" s="8" t="s">
        <v>115</v>
      </c>
      <c r="Z1641" s="8" t="s">
        <v>4391</v>
      </c>
      <c r="AA1641" s="8">
        <v>0.04</v>
      </c>
      <c r="AB1641" s="8" t="s">
        <v>552</v>
      </c>
      <c r="AC1641" s="8">
        <v>1.7000000000000001E-2</v>
      </c>
      <c r="AD1641" s="8">
        <v>11165.880000000001</v>
      </c>
      <c r="AE1641" s="8">
        <v>1661.5892857142858</v>
      </c>
      <c r="AF1641" s="8">
        <v>4745.4990000000007</v>
      </c>
      <c r="AG1641" s="8">
        <v>6407.088285714286</v>
      </c>
      <c r="AH1641" s="8">
        <v>0.03</v>
      </c>
      <c r="AI1641" s="8">
        <v>8374.41</v>
      </c>
    </row>
    <row r="1642" spans="1:35" x14ac:dyDescent="0.25">
      <c r="A1642" s="8" t="s">
        <v>2129</v>
      </c>
      <c r="B1642" s="8" t="s">
        <v>29</v>
      </c>
      <c r="C1642" s="8" t="s">
        <v>29</v>
      </c>
      <c r="D1642" s="8" t="s">
        <v>168</v>
      </c>
      <c r="E1642" s="8" t="s">
        <v>454</v>
      </c>
      <c r="F1642" s="8" t="s">
        <v>5109</v>
      </c>
      <c r="G1642" s="8" t="s">
        <v>592</v>
      </c>
      <c r="H1642" s="116">
        <v>2363</v>
      </c>
      <c r="I1642" s="8">
        <v>2363</v>
      </c>
      <c r="J1642" s="8">
        <v>0</v>
      </c>
      <c r="K1642" s="8" t="s">
        <v>2287</v>
      </c>
      <c r="L1642" s="8">
        <v>28806885</v>
      </c>
      <c r="M1642" s="38">
        <v>45456</v>
      </c>
      <c r="N1642" s="8" t="s">
        <v>197</v>
      </c>
      <c r="O1642" s="8" t="s">
        <v>43</v>
      </c>
      <c r="P1642" s="8" t="s">
        <v>43</v>
      </c>
      <c r="Q1642" s="8">
        <v>83979</v>
      </c>
      <c r="R1642" s="8">
        <v>90000</v>
      </c>
      <c r="S1642" s="8">
        <v>6021</v>
      </c>
      <c r="T1642" s="8">
        <v>6071</v>
      </c>
      <c r="U1642" s="8">
        <v>168</v>
      </c>
      <c r="V1642" s="8" t="s">
        <v>63</v>
      </c>
      <c r="W1642" s="8" t="s">
        <v>63</v>
      </c>
      <c r="X1642" s="8" t="s">
        <v>277</v>
      </c>
      <c r="Z1642" s="8" t="s">
        <v>5123</v>
      </c>
      <c r="AA1642" s="8">
        <v>0.04</v>
      </c>
      <c r="AB1642" s="8" t="s">
        <v>552</v>
      </c>
      <c r="AC1642" s="8">
        <v>1.7000000000000001E-2</v>
      </c>
      <c r="AD1642" s="8">
        <v>3600</v>
      </c>
      <c r="AE1642" s="8">
        <v>535.71428571428567</v>
      </c>
      <c r="AF1642" s="8">
        <v>1530</v>
      </c>
      <c r="AG1642" s="8">
        <v>2065.7142857142858</v>
      </c>
      <c r="AH1642" s="8">
        <v>0.03</v>
      </c>
      <c r="AI1642" s="8">
        <v>180.63</v>
      </c>
    </row>
    <row r="1643" spans="1:35" x14ac:dyDescent="0.25">
      <c r="A1643" s="8" t="s">
        <v>2129</v>
      </c>
      <c r="B1643" s="8" t="s">
        <v>29</v>
      </c>
      <c r="C1643" s="8" t="s">
        <v>29</v>
      </c>
      <c r="D1643" s="8" t="s">
        <v>168</v>
      </c>
      <c r="E1643" s="8" t="s">
        <v>2081</v>
      </c>
      <c r="F1643" s="8" t="s">
        <v>1172</v>
      </c>
      <c r="G1643" s="8" t="s">
        <v>1182</v>
      </c>
      <c r="H1643" s="116">
        <v>0</v>
      </c>
      <c r="I1643" s="8">
        <v>13849</v>
      </c>
      <c r="J1643" s="8">
        <v>13849</v>
      </c>
      <c r="K1643" s="8" t="s">
        <v>5110</v>
      </c>
      <c r="L1643" s="8">
        <v>13877700</v>
      </c>
      <c r="M1643" s="38">
        <v>45456</v>
      </c>
      <c r="N1643" s="8" t="s">
        <v>197</v>
      </c>
      <c r="O1643" s="8" t="s">
        <v>148</v>
      </c>
      <c r="P1643" s="8" t="s">
        <v>267</v>
      </c>
      <c r="Q1643" s="8">
        <v>0</v>
      </c>
      <c r="R1643" s="8">
        <v>450000</v>
      </c>
      <c r="S1643" s="8">
        <v>450000</v>
      </c>
      <c r="T1643" s="8">
        <v>180571.45</v>
      </c>
      <c r="U1643" s="8">
        <v>132</v>
      </c>
      <c r="V1643" s="8" t="s">
        <v>64</v>
      </c>
      <c r="W1643" s="8" t="s">
        <v>64</v>
      </c>
      <c r="X1643" s="8" t="s">
        <v>276</v>
      </c>
      <c r="Y1643" s="8" t="s">
        <v>572</v>
      </c>
      <c r="Z1643" s="8" t="s">
        <v>5124</v>
      </c>
      <c r="AA1643" s="8">
        <v>0.03</v>
      </c>
      <c r="AB1643" s="8" t="s">
        <v>552</v>
      </c>
      <c r="AC1643" s="8">
        <v>2.1999999999999999E-2</v>
      </c>
      <c r="AD1643" s="8">
        <v>13500</v>
      </c>
      <c r="AE1643" s="8">
        <v>3409.090909090909</v>
      </c>
      <c r="AF1643" s="8">
        <v>9900</v>
      </c>
      <c r="AG1643" s="8">
        <v>13309.090909090908</v>
      </c>
      <c r="AH1643" s="8">
        <v>0.06</v>
      </c>
      <c r="AI1643" s="8">
        <v>27000</v>
      </c>
    </row>
    <row r="1644" spans="1:35" x14ac:dyDescent="0.25">
      <c r="A1644" s="8" t="s">
        <v>2129</v>
      </c>
      <c r="B1644" s="8" t="s">
        <v>49</v>
      </c>
      <c r="C1644" s="8" t="s">
        <v>49</v>
      </c>
      <c r="D1644" s="8" t="s">
        <v>133</v>
      </c>
      <c r="E1644" s="8" t="s">
        <v>189</v>
      </c>
      <c r="F1644" s="8" t="s">
        <v>721</v>
      </c>
      <c r="G1644" s="8" t="s">
        <v>631</v>
      </c>
      <c r="H1644" s="116">
        <v>0</v>
      </c>
      <c r="I1644" s="8">
        <v>3081</v>
      </c>
      <c r="J1644" s="8">
        <v>3081</v>
      </c>
      <c r="K1644" s="8" t="s">
        <v>5125</v>
      </c>
      <c r="L1644" s="8">
        <v>25153478</v>
      </c>
      <c r="M1644" s="38">
        <v>45456</v>
      </c>
      <c r="N1644" s="8" t="s">
        <v>197</v>
      </c>
      <c r="O1644" s="8" t="s">
        <v>43</v>
      </c>
      <c r="P1644" s="8" t="s">
        <v>43</v>
      </c>
      <c r="Q1644" s="8">
        <v>0</v>
      </c>
      <c r="R1644" s="8">
        <v>102800</v>
      </c>
      <c r="S1644" s="8">
        <v>102800</v>
      </c>
      <c r="T1644" s="8">
        <v>24137</v>
      </c>
      <c r="U1644" s="8">
        <v>144</v>
      </c>
      <c r="V1644" s="8" t="s">
        <v>64</v>
      </c>
      <c r="W1644" s="8" t="s">
        <v>64</v>
      </c>
      <c r="X1644" s="8" t="s">
        <v>276</v>
      </c>
      <c r="Y1644" s="8" t="s">
        <v>663</v>
      </c>
      <c r="Z1644" s="8" t="s">
        <v>5028</v>
      </c>
      <c r="AA1644" s="8">
        <v>0.03</v>
      </c>
      <c r="AB1644" s="8" t="s">
        <v>552</v>
      </c>
      <c r="AC1644" s="8">
        <v>0.02</v>
      </c>
      <c r="AD1644" s="8">
        <v>3084</v>
      </c>
      <c r="AE1644" s="8">
        <v>713.88888888888891</v>
      </c>
      <c r="AF1644" s="8">
        <v>2056</v>
      </c>
      <c r="AG1644" s="8">
        <v>2769.8888888888887</v>
      </c>
      <c r="AH1644" s="8">
        <v>0.06</v>
      </c>
      <c r="AI1644" s="8">
        <v>6168</v>
      </c>
    </row>
    <row r="1645" spans="1:35" x14ac:dyDescent="0.25">
      <c r="A1645" s="8" t="s">
        <v>2129</v>
      </c>
      <c r="B1645" s="8" t="s">
        <v>29</v>
      </c>
      <c r="C1645" s="8" t="s">
        <v>29</v>
      </c>
      <c r="D1645" s="8" t="s">
        <v>168</v>
      </c>
      <c r="E1645" s="8" t="s">
        <v>455</v>
      </c>
      <c r="F1645" s="8" t="s">
        <v>3395</v>
      </c>
      <c r="G1645" s="8" t="s">
        <v>3637</v>
      </c>
      <c r="H1645" s="116">
        <v>0</v>
      </c>
      <c r="I1645" s="8">
        <v>9839</v>
      </c>
      <c r="J1645" s="8">
        <v>9839</v>
      </c>
      <c r="K1645" s="8" t="s">
        <v>5126</v>
      </c>
      <c r="L1645" s="8">
        <v>28405034</v>
      </c>
      <c r="M1645" s="38">
        <v>45456</v>
      </c>
      <c r="N1645" s="8" t="s">
        <v>197</v>
      </c>
      <c r="O1645" s="8" t="s">
        <v>43</v>
      </c>
      <c r="P1645" s="8" t="s">
        <v>43</v>
      </c>
      <c r="Q1645" s="8">
        <v>0</v>
      </c>
      <c r="R1645" s="8">
        <v>408700</v>
      </c>
      <c r="S1645" s="8">
        <v>408700</v>
      </c>
      <c r="T1645" s="8">
        <v>66017</v>
      </c>
      <c r="U1645" s="8">
        <v>168</v>
      </c>
      <c r="V1645" s="8" t="s">
        <v>64</v>
      </c>
      <c r="W1645" s="8" t="s">
        <v>64</v>
      </c>
      <c r="X1645" s="8" t="s">
        <v>276</v>
      </c>
      <c r="Y1645" s="8" t="s">
        <v>662</v>
      </c>
      <c r="Z1645" s="8" t="s">
        <v>5127</v>
      </c>
      <c r="AA1645" s="8">
        <v>0.04</v>
      </c>
      <c r="AB1645" s="8" t="s">
        <v>552</v>
      </c>
      <c r="AC1645" s="8">
        <v>1.7000000000000001E-2</v>
      </c>
      <c r="AD1645" s="8">
        <v>16348</v>
      </c>
      <c r="AE1645" s="8">
        <v>2432.7380952380954</v>
      </c>
      <c r="AF1645" s="8">
        <v>6947.9000000000005</v>
      </c>
      <c r="AG1645" s="8">
        <v>9380.6380952380969</v>
      </c>
      <c r="AH1645" s="8">
        <v>0.03</v>
      </c>
      <c r="AI1645" s="8">
        <v>12261</v>
      </c>
    </row>
    <row r="1646" spans="1:35" x14ac:dyDescent="0.25">
      <c r="A1646" s="8" t="s">
        <v>2129</v>
      </c>
      <c r="B1646" s="8" t="s">
        <v>37</v>
      </c>
      <c r="C1646" s="8" t="s">
        <v>37</v>
      </c>
      <c r="D1646" s="8" t="s">
        <v>99</v>
      </c>
      <c r="E1646" s="8" t="s">
        <v>925</v>
      </c>
      <c r="F1646" s="8" t="s">
        <v>2155</v>
      </c>
      <c r="G1646" s="8" t="s">
        <v>2532</v>
      </c>
      <c r="H1646" s="116">
        <v>0</v>
      </c>
      <c r="I1646" s="8">
        <v>4660</v>
      </c>
      <c r="J1646" s="8">
        <v>4660</v>
      </c>
      <c r="K1646" s="8" t="s">
        <v>5128</v>
      </c>
      <c r="L1646" s="8">
        <v>37949327</v>
      </c>
      <c r="M1646" s="38">
        <v>45456</v>
      </c>
      <c r="N1646" s="8" t="s">
        <v>197</v>
      </c>
      <c r="O1646" s="8" t="s">
        <v>148</v>
      </c>
      <c r="P1646" s="8" t="s">
        <v>253</v>
      </c>
      <c r="Q1646" s="8">
        <v>0</v>
      </c>
      <c r="R1646" s="8">
        <v>40000</v>
      </c>
      <c r="S1646" s="8">
        <v>40000</v>
      </c>
      <c r="T1646" s="8">
        <v>40000</v>
      </c>
      <c r="U1646" s="8">
        <v>24</v>
      </c>
      <c r="V1646" s="8" t="s">
        <v>62</v>
      </c>
      <c r="W1646" s="8" t="s">
        <v>62</v>
      </c>
      <c r="X1646" s="8" t="s">
        <v>276</v>
      </c>
      <c r="Z1646" s="8" t="s">
        <v>5129</v>
      </c>
      <c r="AA1646" s="8">
        <v>0.03</v>
      </c>
      <c r="AB1646" s="8" t="s">
        <v>552</v>
      </c>
      <c r="AC1646" s="8">
        <v>6.5000000000000002E-2</v>
      </c>
      <c r="AD1646" s="8">
        <v>1200</v>
      </c>
      <c r="AE1646" s="8">
        <v>1666.6666666666667</v>
      </c>
      <c r="AF1646" s="8">
        <v>2600</v>
      </c>
      <c r="AG1646" s="8">
        <v>4266.666666666667</v>
      </c>
      <c r="AH1646" s="8">
        <v>0.06</v>
      </c>
      <c r="AI1646" s="8">
        <v>2400</v>
      </c>
    </row>
    <row r="1647" spans="1:35" x14ac:dyDescent="0.25">
      <c r="A1647" s="8" t="s">
        <v>2129</v>
      </c>
      <c r="B1647" s="8" t="s">
        <v>38</v>
      </c>
      <c r="C1647" s="8" t="s">
        <v>38</v>
      </c>
      <c r="D1647" s="8" t="s">
        <v>101</v>
      </c>
      <c r="E1647" s="8" t="s">
        <v>405</v>
      </c>
      <c r="F1647" s="8" t="s">
        <v>3826</v>
      </c>
      <c r="G1647" s="8" t="s">
        <v>3829</v>
      </c>
      <c r="H1647" s="116">
        <v>0</v>
      </c>
      <c r="I1647" s="8">
        <v>904</v>
      </c>
      <c r="J1647" s="8">
        <v>904</v>
      </c>
      <c r="K1647" s="8" t="s">
        <v>5130</v>
      </c>
      <c r="L1647" s="8">
        <v>27093895</v>
      </c>
      <c r="M1647" s="38">
        <v>45456</v>
      </c>
      <c r="N1647" s="8" t="s">
        <v>197</v>
      </c>
      <c r="O1647" s="8" t="s">
        <v>43</v>
      </c>
      <c r="P1647" s="8" t="s">
        <v>43</v>
      </c>
      <c r="Q1647" s="8">
        <v>0</v>
      </c>
      <c r="R1647" s="8">
        <v>20700</v>
      </c>
      <c r="S1647" s="8">
        <v>20700</v>
      </c>
      <c r="T1647" s="8">
        <v>20700</v>
      </c>
      <c r="U1647" s="8">
        <v>120</v>
      </c>
      <c r="V1647" s="8" t="s">
        <v>62</v>
      </c>
      <c r="W1647" s="8" t="s">
        <v>62</v>
      </c>
      <c r="X1647" s="8" t="s">
        <v>276</v>
      </c>
      <c r="Z1647" s="8" t="s">
        <v>5131</v>
      </c>
      <c r="AA1647" s="8">
        <v>0.03</v>
      </c>
      <c r="AB1647" s="8" t="s">
        <v>552</v>
      </c>
      <c r="AC1647" s="8">
        <v>2.2499999999999999E-2</v>
      </c>
      <c r="AD1647" s="8">
        <v>621</v>
      </c>
      <c r="AE1647" s="8">
        <v>172.5</v>
      </c>
      <c r="AF1647" s="8">
        <v>465.75</v>
      </c>
      <c r="AG1647" s="8">
        <v>638.25</v>
      </c>
      <c r="AH1647" s="8">
        <v>0.06</v>
      </c>
      <c r="AI1647" s="8">
        <v>1242</v>
      </c>
    </row>
    <row r="1648" spans="1:35" x14ac:dyDescent="0.25">
      <c r="A1648" s="8" t="s">
        <v>2129</v>
      </c>
      <c r="B1648" s="8" t="s">
        <v>31</v>
      </c>
      <c r="C1648" s="8" t="s">
        <v>31</v>
      </c>
      <c r="D1648" s="8" t="s">
        <v>101</v>
      </c>
      <c r="E1648" s="8" t="s">
        <v>32</v>
      </c>
      <c r="F1648" s="8" t="s">
        <v>4785</v>
      </c>
      <c r="G1648" s="8" t="s">
        <v>5155</v>
      </c>
      <c r="H1648" s="116">
        <v>17625</v>
      </c>
      <c r="I1648" s="8">
        <v>27140</v>
      </c>
      <c r="J1648" s="8">
        <v>9515</v>
      </c>
      <c r="K1648" s="8" t="s">
        <v>4746</v>
      </c>
      <c r="L1648" s="8">
        <v>23652823</v>
      </c>
      <c r="M1648" s="38">
        <v>45457</v>
      </c>
      <c r="N1648" s="8" t="s">
        <v>197</v>
      </c>
      <c r="O1648" s="8" t="s">
        <v>43</v>
      </c>
      <c r="P1648" s="8" t="s">
        <v>43</v>
      </c>
      <c r="Q1648" s="8">
        <v>0</v>
      </c>
      <c r="R1648" s="8">
        <v>1146300</v>
      </c>
      <c r="S1648" s="8">
        <v>1146300</v>
      </c>
      <c r="T1648" s="8">
        <v>126415</v>
      </c>
      <c r="U1648" s="8">
        <v>168</v>
      </c>
      <c r="V1648" s="8" t="s">
        <v>64</v>
      </c>
      <c r="W1648" s="8" t="s">
        <v>64</v>
      </c>
      <c r="X1648" s="8" t="s">
        <v>276</v>
      </c>
      <c r="Y1648" s="8" t="s">
        <v>662</v>
      </c>
      <c r="Z1648" s="8" t="s">
        <v>4786</v>
      </c>
      <c r="AA1648" s="8">
        <v>0.04</v>
      </c>
      <c r="AB1648" s="8" t="s">
        <v>552</v>
      </c>
      <c r="AC1648" s="8">
        <v>1.7000000000000001E-2</v>
      </c>
      <c r="AD1648" s="8">
        <v>45852</v>
      </c>
      <c r="AE1648" s="8">
        <v>6823.2142857142853</v>
      </c>
      <c r="AF1648" s="8">
        <v>19487.100000000002</v>
      </c>
      <c r="AG1648" s="8">
        <v>26310.314285714288</v>
      </c>
      <c r="AH1648" s="8">
        <v>0.03</v>
      </c>
      <c r="AI1648" s="8">
        <v>34389</v>
      </c>
    </row>
    <row r="1649" spans="1:35" x14ac:dyDescent="0.25">
      <c r="A1649" s="8" t="s">
        <v>2129</v>
      </c>
      <c r="B1649" s="8" t="s">
        <v>37</v>
      </c>
      <c r="C1649" s="8" t="s">
        <v>37</v>
      </c>
      <c r="D1649" s="8" t="s">
        <v>99</v>
      </c>
      <c r="E1649" s="8" t="s">
        <v>917</v>
      </c>
      <c r="F1649" s="8" t="s">
        <v>4089</v>
      </c>
      <c r="G1649" s="8" t="s">
        <v>4104</v>
      </c>
      <c r="I1649" s="8">
        <v>17528</v>
      </c>
      <c r="J1649" s="8">
        <v>17528</v>
      </c>
      <c r="K1649" s="8" t="s">
        <v>5134</v>
      </c>
      <c r="L1649" s="8">
        <v>21680169</v>
      </c>
      <c r="M1649" s="38">
        <v>45457</v>
      </c>
      <c r="N1649" s="8" t="s">
        <v>197</v>
      </c>
      <c r="O1649" s="8" t="s">
        <v>43</v>
      </c>
      <c r="P1649" s="8" t="s">
        <v>43</v>
      </c>
      <c r="Q1649" s="8">
        <v>598993.64</v>
      </c>
      <c r="R1649" s="8">
        <v>622600</v>
      </c>
      <c r="S1649" s="8">
        <v>23606.359999999986</v>
      </c>
      <c r="T1649" s="8">
        <v>23606.36</v>
      </c>
      <c r="U1649" s="8">
        <v>140</v>
      </c>
      <c r="V1649" s="8" t="s">
        <v>63</v>
      </c>
      <c r="W1649" s="8" t="s">
        <v>63</v>
      </c>
      <c r="X1649" s="8" t="s">
        <v>277</v>
      </c>
      <c r="Z1649" s="8" t="s">
        <v>5156</v>
      </c>
      <c r="AA1649" s="8">
        <v>0.03</v>
      </c>
      <c r="AB1649" s="8" t="s">
        <v>552</v>
      </c>
      <c r="AC1649" s="8">
        <v>0.02</v>
      </c>
      <c r="AD1649" s="8">
        <v>18678</v>
      </c>
      <c r="AE1649" s="8">
        <v>4447.1428571428569</v>
      </c>
      <c r="AF1649" s="8">
        <v>12452</v>
      </c>
      <c r="AG1649" s="8">
        <v>16899.142857142855</v>
      </c>
      <c r="AH1649" s="8">
        <v>0.06</v>
      </c>
      <c r="AI1649" s="8">
        <v>1416.381599999999</v>
      </c>
    </row>
    <row r="1650" spans="1:35" x14ac:dyDescent="0.25">
      <c r="A1650" s="8" t="s">
        <v>2129</v>
      </c>
      <c r="B1650" s="8" t="s">
        <v>29</v>
      </c>
      <c r="C1650" s="8" t="s">
        <v>29</v>
      </c>
      <c r="D1650" s="8" t="s">
        <v>168</v>
      </c>
      <c r="E1650" s="8" t="s">
        <v>455</v>
      </c>
      <c r="F1650" s="8" t="s">
        <v>587</v>
      </c>
      <c r="G1650" s="8" t="s">
        <v>4711</v>
      </c>
      <c r="H1650" s="116">
        <v>0</v>
      </c>
      <c r="I1650" s="8">
        <v>2242</v>
      </c>
      <c r="J1650" s="8">
        <v>2242</v>
      </c>
      <c r="K1650" s="8" t="s">
        <v>5135</v>
      </c>
      <c r="L1650" s="8">
        <v>30593099</v>
      </c>
      <c r="M1650" s="38">
        <v>45457</v>
      </c>
      <c r="N1650" s="8" t="s">
        <v>197</v>
      </c>
      <c r="O1650" s="8" t="s">
        <v>43</v>
      </c>
      <c r="P1650" s="8" t="s">
        <v>43</v>
      </c>
      <c r="Q1650" s="8">
        <v>0</v>
      </c>
      <c r="R1650" s="8">
        <v>84900</v>
      </c>
      <c r="S1650" s="8">
        <v>84900</v>
      </c>
      <c r="T1650" s="8">
        <v>31145</v>
      </c>
      <c r="U1650" s="8">
        <v>168</v>
      </c>
      <c r="V1650" s="8" t="s">
        <v>64</v>
      </c>
      <c r="W1650" s="8" t="s">
        <v>64</v>
      </c>
      <c r="X1650" s="8" t="s">
        <v>276</v>
      </c>
      <c r="Y1650" s="8" t="s">
        <v>3750</v>
      </c>
      <c r="Z1650" s="8" t="s">
        <v>5157</v>
      </c>
      <c r="AA1650" s="8">
        <v>0.04</v>
      </c>
      <c r="AB1650" s="8" t="s">
        <v>552</v>
      </c>
      <c r="AC1650" s="8">
        <v>1.7000000000000001E-2</v>
      </c>
      <c r="AD1650" s="8">
        <v>3396</v>
      </c>
      <c r="AE1650" s="8">
        <v>505.35714285714283</v>
      </c>
      <c r="AF1650" s="8">
        <v>1443.3000000000002</v>
      </c>
      <c r="AG1650" s="8">
        <v>1948.6571428571431</v>
      </c>
      <c r="AH1650" s="8">
        <v>0.03</v>
      </c>
      <c r="AI1650" s="8">
        <v>2547</v>
      </c>
    </row>
    <row r="1651" spans="1:35" x14ac:dyDescent="0.25">
      <c r="A1651" s="8" t="s">
        <v>2129</v>
      </c>
      <c r="B1651" s="8" t="s">
        <v>37</v>
      </c>
      <c r="C1651" s="8" t="s">
        <v>37</v>
      </c>
      <c r="D1651" s="8" t="s">
        <v>99</v>
      </c>
      <c r="E1651" s="8" t="s">
        <v>459</v>
      </c>
      <c r="F1651" s="8" t="s">
        <v>5136</v>
      </c>
      <c r="G1651" s="8" t="s">
        <v>638</v>
      </c>
      <c r="H1651" s="116">
        <v>0</v>
      </c>
      <c r="I1651" s="8">
        <v>4778</v>
      </c>
      <c r="J1651" s="8">
        <v>4778</v>
      </c>
      <c r="K1651" s="8" t="s">
        <v>4748</v>
      </c>
      <c r="L1651" s="8">
        <v>25109087</v>
      </c>
      <c r="M1651" s="38">
        <v>45457</v>
      </c>
      <c r="N1651" s="8" t="s">
        <v>197</v>
      </c>
      <c r="O1651" s="8" t="s">
        <v>43</v>
      </c>
      <c r="P1651" s="8" t="s">
        <v>43</v>
      </c>
      <c r="Q1651" s="8">
        <v>0</v>
      </c>
      <c r="R1651" s="8">
        <v>193000</v>
      </c>
      <c r="S1651" s="8">
        <v>193000</v>
      </c>
      <c r="T1651" s="8">
        <v>38149</v>
      </c>
      <c r="U1651" s="8">
        <v>168</v>
      </c>
      <c r="V1651" s="8" t="s">
        <v>64</v>
      </c>
      <c r="W1651" s="8" t="s">
        <v>64</v>
      </c>
      <c r="X1651" s="8" t="s">
        <v>276</v>
      </c>
      <c r="Y1651" s="8" t="s">
        <v>115</v>
      </c>
      <c r="Z1651" s="8" t="s">
        <v>4790</v>
      </c>
      <c r="AA1651" s="8">
        <v>0.04</v>
      </c>
      <c r="AB1651" s="8" t="s">
        <v>552</v>
      </c>
      <c r="AC1651" s="8">
        <v>1.7000000000000001E-2</v>
      </c>
      <c r="AD1651" s="8">
        <v>7720</v>
      </c>
      <c r="AE1651" s="8">
        <v>1148.8095238095239</v>
      </c>
      <c r="AF1651" s="8">
        <v>3281.0000000000005</v>
      </c>
      <c r="AG1651" s="8">
        <v>4429.8095238095248</v>
      </c>
      <c r="AH1651" s="8">
        <v>0.03</v>
      </c>
      <c r="AI1651" s="8">
        <v>5790</v>
      </c>
    </row>
    <row r="1652" spans="1:35" x14ac:dyDescent="0.25">
      <c r="A1652" s="8" t="s">
        <v>2129</v>
      </c>
      <c r="B1652" s="8" t="s">
        <v>29</v>
      </c>
      <c r="C1652" s="8" t="s">
        <v>29</v>
      </c>
      <c r="D1652" s="8" t="s">
        <v>168</v>
      </c>
      <c r="E1652" s="8" t="s">
        <v>2081</v>
      </c>
      <c r="F1652" s="8" t="s">
        <v>2804</v>
      </c>
      <c r="G1652" s="8" t="s">
        <v>5159</v>
      </c>
      <c r="H1652" s="116">
        <v>0</v>
      </c>
      <c r="I1652" s="8">
        <v>3417</v>
      </c>
      <c r="J1652" s="8">
        <v>3417</v>
      </c>
      <c r="K1652" s="8" t="s">
        <v>5137</v>
      </c>
      <c r="L1652" s="8">
        <v>21799313</v>
      </c>
      <c r="M1652" s="38">
        <v>45457</v>
      </c>
      <c r="N1652" s="8" t="s">
        <v>197</v>
      </c>
      <c r="O1652" s="8" t="s">
        <v>43</v>
      </c>
      <c r="P1652" s="8" t="s">
        <v>43</v>
      </c>
      <c r="Q1652" s="8">
        <v>0</v>
      </c>
      <c r="R1652" s="8">
        <v>126900</v>
      </c>
      <c r="S1652" s="8">
        <v>126900</v>
      </c>
      <c r="T1652" s="8">
        <v>126900</v>
      </c>
      <c r="U1652" s="8">
        <v>156</v>
      </c>
      <c r="V1652" s="8" t="s">
        <v>62</v>
      </c>
      <c r="W1652" s="8" t="s">
        <v>62</v>
      </c>
      <c r="X1652" s="8" t="s">
        <v>276</v>
      </c>
      <c r="Z1652" s="8" t="s">
        <v>5158</v>
      </c>
      <c r="AA1652" s="8">
        <v>0.04</v>
      </c>
      <c r="AB1652" s="8" t="s">
        <v>552</v>
      </c>
      <c r="AC1652" s="8">
        <v>1.7999999999999999E-2</v>
      </c>
      <c r="AD1652" s="8">
        <v>5076</v>
      </c>
      <c r="AE1652" s="8">
        <v>813.46153846153845</v>
      </c>
      <c r="AF1652" s="8">
        <v>2284.1999999999998</v>
      </c>
      <c r="AG1652" s="8">
        <v>3097.6615384615384</v>
      </c>
      <c r="AH1652" s="8">
        <v>0.03</v>
      </c>
      <c r="AI1652" s="8">
        <v>3807</v>
      </c>
    </row>
    <row r="1653" spans="1:35" x14ac:dyDescent="0.25">
      <c r="A1653" s="8" t="s">
        <v>2129</v>
      </c>
      <c r="B1653" s="8" t="s">
        <v>24</v>
      </c>
      <c r="C1653" s="8" t="s">
        <v>24</v>
      </c>
      <c r="D1653" s="8" t="s">
        <v>420</v>
      </c>
      <c r="E1653" s="8" t="s">
        <v>405</v>
      </c>
      <c r="F1653" s="8" t="s">
        <v>596</v>
      </c>
      <c r="G1653" s="8" t="s">
        <v>905</v>
      </c>
      <c r="H1653" s="116">
        <v>0</v>
      </c>
      <c r="I1653" s="8">
        <v>5198</v>
      </c>
      <c r="J1653" s="8">
        <v>5198</v>
      </c>
      <c r="K1653" s="8" t="s">
        <v>5138</v>
      </c>
      <c r="L1653" s="8">
        <v>32495984</v>
      </c>
      <c r="M1653" s="38">
        <v>45457</v>
      </c>
      <c r="N1653" s="8" t="s">
        <v>197</v>
      </c>
      <c r="O1653" s="8" t="s">
        <v>43</v>
      </c>
      <c r="P1653" s="8" t="s">
        <v>43</v>
      </c>
      <c r="Q1653" s="8">
        <v>0</v>
      </c>
      <c r="R1653" s="8">
        <v>210900</v>
      </c>
      <c r="S1653" s="8">
        <v>210900</v>
      </c>
      <c r="T1653" s="8">
        <v>44466.76</v>
      </c>
      <c r="U1653" s="8">
        <v>168</v>
      </c>
      <c r="V1653" s="8" t="s">
        <v>64</v>
      </c>
      <c r="W1653" s="8" t="s">
        <v>64</v>
      </c>
      <c r="X1653" s="8" t="s">
        <v>276</v>
      </c>
      <c r="Y1653" s="8" t="s">
        <v>662</v>
      </c>
      <c r="Z1653" s="8" t="s">
        <v>4800</v>
      </c>
      <c r="AA1653" s="8">
        <v>0.04</v>
      </c>
      <c r="AB1653" s="8" t="s">
        <v>552</v>
      </c>
      <c r="AC1653" s="8">
        <v>1.7000000000000001E-2</v>
      </c>
      <c r="AD1653" s="8">
        <v>8436</v>
      </c>
      <c r="AE1653" s="8">
        <v>1255.3571428571429</v>
      </c>
      <c r="AF1653" s="8">
        <v>3585.3</v>
      </c>
      <c r="AG1653" s="8">
        <v>4840.6571428571433</v>
      </c>
      <c r="AH1653" s="8">
        <v>0.03</v>
      </c>
      <c r="AI1653" s="8">
        <v>6327</v>
      </c>
    </row>
    <row r="1654" spans="1:35" x14ac:dyDescent="0.25">
      <c r="A1654" s="8" t="s">
        <v>2129</v>
      </c>
      <c r="B1654" s="8" t="s">
        <v>45</v>
      </c>
      <c r="C1654" s="8" t="s">
        <v>184</v>
      </c>
      <c r="D1654" s="180" t="s">
        <v>101</v>
      </c>
      <c r="E1654" s="8" t="s">
        <v>212</v>
      </c>
      <c r="F1654" s="8" t="s">
        <v>4802</v>
      </c>
      <c r="G1654" s="8" t="s">
        <v>5160</v>
      </c>
      <c r="H1654" s="116">
        <v>0</v>
      </c>
      <c r="I1654" s="8">
        <v>15585</v>
      </c>
      <c r="J1654" s="8">
        <v>15585</v>
      </c>
      <c r="K1654" s="8" t="s">
        <v>5139</v>
      </c>
      <c r="L1654" s="8">
        <v>30296235</v>
      </c>
      <c r="M1654" s="38">
        <v>45457</v>
      </c>
      <c r="N1654" s="8" t="s">
        <v>197</v>
      </c>
      <c r="O1654" s="8" t="s">
        <v>43</v>
      </c>
      <c r="P1654" s="8" t="s">
        <v>43</v>
      </c>
      <c r="Q1654" s="8">
        <v>0</v>
      </c>
      <c r="R1654" s="8">
        <v>653700</v>
      </c>
      <c r="S1654" s="8">
        <v>653700</v>
      </c>
      <c r="T1654" s="8">
        <v>56518</v>
      </c>
      <c r="U1654" s="8">
        <v>168</v>
      </c>
      <c r="V1654" s="8" t="s">
        <v>64</v>
      </c>
      <c r="W1654" s="8" t="s">
        <v>64</v>
      </c>
      <c r="X1654" s="8" t="s">
        <v>276</v>
      </c>
      <c r="Y1654" s="8" t="s">
        <v>115</v>
      </c>
      <c r="Z1654" s="8" t="s">
        <v>4803</v>
      </c>
      <c r="AA1654" s="8">
        <v>0.04</v>
      </c>
      <c r="AB1654" s="8" t="s">
        <v>552</v>
      </c>
      <c r="AC1654" s="8">
        <v>1.7000000000000001E-2</v>
      </c>
      <c r="AD1654" s="8">
        <v>26148</v>
      </c>
      <c r="AE1654" s="8">
        <v>3891.0714285714284</v>
      </c>
      <c r="AF1654" s="8">
        <v>11112.900000000001</v>
      </c>
      <c r="AG1654" s="8">
        <v>15003.971428571429</v>
      </c>
      <c r="AH1654" s="8">
        <v>0.03</v>
      </c>
      <c r="AI1654" s="8">
        <v>19611</v>
      </c>
    </row>
    <row r="1655" spans="1:35" x14ac:dyDescent="0.25">
      <c r="A1655" s="8" t="s">
        <v>2129</v>
      </c>
      <c r="B1655" s="8" t="s">
        <v>29</v>
      </c>
      <c r="C1655" s="8" t="s">
        <v>29</v>
      </c>
      <c r="D1655" s="8" t="s">
        <v>168</v>
      </c>
      <c r="E1655" s="8" t="s">
        <v>405</v>
      </c>
      <c r="F1655" s="8" t="s">
        <v>695</v>
      </c>
      <c r="G1655" s="8" t="s">
        <v>623</v>
      </c>
      <c r="H1655" s="116">
        <v>20499</v>
      </c>
      <c r="I1655" s="8">
        <v>21088</v>
      </c>
      <c r="J1655" s="8">
        <v>589</v>
      </c>
      <c r="K1655" s="8" t="s">
        <v>5140</v>
      </c>
      <c r="L1655" s="8">
        <v>27541257</v>
      </c>
      <c r="M1655" s="38">
        <v>45457</v>
      </c>
      <c r="N1655" s="8" t="s">
        <v>197</v>
      </c>
      <c r="O1655" s="8" t="s">
        <v>43</v>
      </c>
      <c r="P1655" s="8" t="s">
        <v>43</v>
      </c>
      <c r="Q1655" s="8">
        <v>865320</v>
      </c>
      <c r="R1655" s="8">
        <v>888200</v>
      </c>
      <c r="S1655" s="8">
        <v>22880</v>
      </c>
      <c r="T1655" s="8">
        <v>22879</v>
      </c>
      <c r="U1655" s="8">
        <v>168</v>
      </c>
      <c r="V1655" s="8" t="s">
        <v>63</v>
      </c>
      <c r="W1655" s="8" t="s">
        <v>63</v>
      </c>
      <c r="X1655" s="8" t="s">
        <v>277</v>
      </c>
      <c r="Z1655" s="8" t="s">
        <v>5161</v>
      </c>
      <c r="AA1655" s="8">
        <v>0.04</v>
      </c>
      <c r="AB1655" s="8" t="s">
        <v>552</v>
      </c>
      <c r="AC1655" s="8">
        <v>1.7000000000000001E-2</v>
      </c>
      <c r="AD1655" s="8">
        <v>35528</v>
      </c>
      <c r="AE1655" s="8">
        <v>5286.9047619047615</v>
      </c>
      <c r="AF1655" s="8">
        <v>15099.400000000001</v>
      </c>
      <c r="AG1655" s="8">
        <v>20386.304761904765</v>
      </c>
      <c r="AH1655" s="8">
        <v>0.03</v>
      </c>
      <c r="AI1655" s="8">
        <v>686.4</v>
      </c>
    </row>
    <row r="1656" spans="1:35" x14ac:dyDescent="0.25">
      <c r="A1656" s="8" t="s">
        <v>2129</v>
      </c>
      <c r="B1656" s="8" t="s">
        <v>27</v>
      </c>
      <c r="C1656" s="8" t="s">
        <v>27</v>
      </c>
      <c r="D1656" s="180" t="s">
        <v>5938</v>
      </c>
      <c r="E1656" s="8" t="s">
        <v>3304</v>
      </c>
      <c r="F1656" s="8" t="s">
        <v>4206</v>
      </c>
      <c r="G1656" s="8" t="s">
        <v>786</v>
      </c>
      <c r="H1656" s="116">
        <v>0</v>
      </c>
      <c r="I1656" s="8">
        <v>1420</v>
      </c>
      <c r="J1656" s="8">
        <v>1420</v>
      </c>
      <c r="K1656" s="8" t="s">
        <v>5141</v>
      </c>
      <c r="L1656" s="8">
        <v>27739148</v>
      </c>
      <c r="M1656" s="38">
        <v>45457</v>
      </c>
      <c r="N1656" s="8" t="s">
        <v>197</v>
      </c>
      <c r="O1656" s="8" t="s">
        <v>173</v>
      </c>
      <c r="P1656" s="8" t="s">
        <v>479</v>
      </c>
      <c r="Q1656" s="8">
        <v>0</v>
      </c>
      <c r="R1656" s="8">
        <v>38700</v>
      </c>
      <c r="S1656" s="8">
        <v>38700</v>
      </c>
      <c r="T1656" s="8">
        <v>38700</v>
      </c>
      <c r="U1656" s="8">
        <v>132</v>
      </c>
      <c r="V1656" s="8" t="s">
        <v>62</v>
      </c>
      <c r="W1656" s="8" t="s">
        <v>62</v>
      </c>
      <c r="X1656" s="8" t="s">
        <v>276</v>
      </c>
      <c r="Z1656" s="8" t="s">
        <v>5162</v>
      </c>
      <c r="AA1656" s="8">
        <v>0.03</v>
      </c>
      <c r="AB1656" s="8" t="s">
        <v>552</v>
      </c>
      <c r="AC1656" s="8">
        <v>2.1999999999999999E-2</v>
      </c>
      <c r="AD1656" s="8">
        <v>1161</v>
      </c>
      <c r="AE1656" s="8">
        <v>293.18181818181819</v>
      </c>
      <c r="AF1656" s="8">
        <v>851.4</v>
      </c>
      <c r="AG1656" s="8">
        <v>1144.5818181818181</v>
      </c>
      <c r="AH1656" s="8">
        <v>0.06</v>
      </c>
      <c r="AI1656" s="8">
        <v>2322</v>
      </c>
    </row>
    <row r="1657" spans="1:35" x14ac:dyDescent="0.25">
      <c r="A1657" s="8" t="s">
        <v>2129</v>
      </c>
      <c r="B1657" s="8" t="s">
        <v>24</v>
      </c>
      <c r="C1657" s="8" t="s">
        <v>24</v>
      </c>
      <c r="D1657" s="8" t="s">
        <v>420</v>
      </c>
      <c r="E1657" s="8" t="s">
        <v>3679</v>
      </c>
      <c r="F1657" s="8" t="s">
        <v>4642</v>
      </c>
      <c r="G1657" s="8" t="s">
        <v>854</v>
      </c>
      <c r="H1657" s="116">
        <v>0</v>
      </c>
      <c r="I1657" s="8">
        <v>10639</v>
      </c>
      <c r="J1657" s="8">
        <v>10639</v>
      </c>
      <c r="K1657" s="8" t="s">
        <v>4855</v>
      </c>
      <c r="L1657" s="8">
        <v>23953647</v>
      </c>
      <c r="M1657" s="38">
        <v>45457</v>
      </c>
      <c r="N1657" s="8" t="s">
        <v>197</v>
      </c>
      <c r="O1657" s="8" t="s">
        <v>43</v>
      </c>
      <c r="P1657" s="8" t="s">
        <v>43</v>
      </c>
      <c r="Q1657" s="8">
        <v>0</v>
      </c>
      <c r="R1657" s="8">
        <v>442800</v>
      </c>
      <c r="S1657" s="8">
        <v>442800</v>
      </c>
      <c r="T1657" s="8">
        <v>82160</v>
      </c>
      <c r="U1657" s="8">
        <v>168</v>
      </c>
      <c r="V1657" s="8" t="s">
        <v>64</v>
      </c>
      <c r="W1657" s="8" t="s">
        <v>64</v>
      </c>
      <c r="X1657" s="8" t="s">
        <v>276</v>
      </c>
      <c r="Y1657" s="8" t="s">
        <v>662</v>
      </c>
      <c r="Z1657" s="8" t="s">
        <v>4873</v>
      </c>
      <c r="AA1657" s="8">
        <v>0.04</v>
      </c>
      <c r="AB1657" s="8" t="s">
        <v>552</v>
      </c>
      <c r="AC1657" s="8">
        <v>1.7000000000000001E-2</v>
      </c>
      <c r="AD1657" s="8">
        <v>17712</v>
      </c>
      <c r="AE1657" s="8">
        <v>2635.7142857142858</v>
      </c>
      <c r="AF1657" s="8">
        <v>7527.6</v>
      </c>
      <c r="AG1657" s="8">
        <v>10163.314285714287</v>
      </c>
      <c r="AH1657" s="8">
        <v>0.03</v>
      </c>
      <c r="AI1657" s="8">
        <v>13284</v>
      </c>
    </row>
    <row r="1658" spans="1:35" x14ac:dyDescent="0.25">
      <c r="A1658" s="8" t="s">
        <v>2129</v>
      </c>
      <c r="B1658" s="8" t="s">
        <v>24</v>
      </c>
      <c r="C1658" s="8" t="s">
        <v>24</v>
      </c>
      <c r="D1658" s="8" t="s">
        <v>420</v>
      </c>
      <c r="E1658" s="8" t="s">
        <v>3679</v>
      </c>
      <c r="F1658" s="8" t="s">
        <v>4468</v>
      </c>
      <c r="G1658" s="8" t="s">
        <v>3143</v>
      </c>
      <c r="H1658" s="116">
        <v>0</v>
      </c>
      <c r="I1658" s="8">
        <v>2926</v>
      </c>
      <c r="J1658" s="8">
        <v>2926</v>
      </c>
      <c r="K1658" s="8" t="s">
        <v>5142</v>
      </c>
      <c r="L1658" s="8">
        <v>26783200</v>
      </c>
      <c r="M1658" s="38">
        <v>45457</v>
      </c>
      <c r="N1658" s="8" t="s">
        <v>197</v>
      </c>
      <c r="O1658" s="8" t="s">
        <v>43</v>
      </c>
      <c r="P1658" s="8" t="s">
        <v>43</v>
      </c>
      <c r="Q1658" s="8">
        <v>0</v>
      </c>
      <c r="R1658" s="8">
        <v>97100</v>
      </c>
      <c r="S1658" s="8">
        <v>97100</v>
      </c>
      <c r="T1658" s="8">
        <v>97100</v>
      </c>
      <c r="U1658" s="8">
        <v>144</v>
      </c>
      <c r="V1658" s="8" t="s">
        <v>62</v>
      </c>
      <c r="W1658" s="8" t="s">
        <v>62</v>
      </c>
      <c r="X1658" s="8" t="s">
        <v>276</v>
      </c>
      <c r="Z1658" s="8" t="s">
        <v>5163</v>
      </c>
      <c r="AA1658" s="8">
        <v>0.03</v>
      </c>
      <c r="AB1658" s="8" t="s">
        <v>552</v>
      </c>
      <c r="AC1658" s="8">
        <v>0.02</v>
      </c>
      <c r="AD1658" s="8">
        <v>2913</v>
      </c>
      <c r="AE1658" s="8">
        <v>674.30555555555554</v>
      </c>
      <c r="AF1658" s="8">
        <v>1942</v>
      </c>
      <c r="AG1658" s="8">
        <v>2616.3055555555557</v>
      </c>
      <c r="AH1658" s="8">
        <v>0.06</v>
      </c>
      <c r="AI1658" s="8">
        <v>5826</v>
      </c>
    </row>
    <row r="1659" spans="1:35" x14ac:dyDescent="0.25">
      <c r="A1659" s="8" t="s">
        <v>2129</v>
      </c>
      <c r="B1659" s="8" t="s">
        <v>184</v>
      </c>
      <c r="C1659" s="8" t="s">
        <v>184</v>
      </c>
      <c r="D1659" s="180" t="s">
        <v>101</v>
      </c>
      <c r="E1659" s="8" t="s">
        <v>417</v>
      </c>
      <c r="F1659" s="8" t="s">
        <v>496</v>
      </c>
      <c r="G1659" s="8" t="s">
        <v>700</v>
      </c>
      <c r="H1659" s="116">
        <v>6060</v>
      </c>
      <c r="I1659" s="8">
        <v>6060</v>
      </c>
      <c r="J1659" s="8">
        <v>0</v>
      </c>
      <c r="K1659" s="8" t="s">
        <v>5143</v>
      </c>
      <c r="L1659" s="8">
        <v>27911273</v>
      </c>
      <c r="M1659" s="38">
        <v>45457</v>
      </c>
      <c r="N1659" s="8" t="s">
        <v>197</v>
      </c>
      <c r="O1659" s="8" t="s">
        <v>43</v>
      </c>
      <c r="P1659" s="8" t="s">
        <v>43</v>
      </c>
      <c r="Q1659" s="8">
        <v>202212</v>
      </c>
      <c r="R1659" s="8">
        <v>247600</v>
      </c>
      <c r="S1659" s="8">
        <v>45388</v>
      </c>
      <c r="T1659" s="8">
        <v>45387</v>
      </c>
      <c r="U1659" s="8">
        <v>168</v>
      </c>
      <c r="V1659" s="8" t="s">
        <v>63</v>
      </c>
      <c r="W1659" s="8" t="s">
        <v>63</v>
      </c>
      <c r="X1659" s="8" t="s">
        <v>277</v>
      </c>
      <c r="Z1659" s="8" t="s">
        <v>5164</v>
      </c>
      <c r="AA1659" s="8">
        <v>0.04</v>
      </c>
      <c r="AB1659" s="8" t="s">
        <v>552</v>
      </c>
      <c r="AC1659" s="8">
        <v>1.7000000000000001E-2</v>
      </c>
      <c r="AD1659" s="8">
        <v>9904</v>
      </c>
      <c r="AE1659" s="8">
        <v>1473.8095238095239</v>
      </c>
      <c r="AF1659" s="8">
        <v>4209.2000000000007</v>
      </c>
      <c r="AG1659" s="8">
        <v>5683.0095238095246</v>
      </c>
      <c r="AH1659" s="8">
        <v>0.03</v>
      </c>
      <c r="AI1659" s="8">
        <v>1361.6399999999999</v>
      </c>
    </row>
    <row r="1660" spans="1:35" x14ac:dyDescent="0.25">
      <c r="A1660" s="8" t="s">
        <v>2129</v>
      </c>
      <c r="B1660" s="8" t="s">
        <v>24</v>
      </c>
      <c r="C1660" s="8" t="s">
        <v>24</v>
      </c>
      <c r="D1660" s="8" t="s">
        <v>420</v>
      </c>
      <c r="E1660" s="8" t="s">
        <v>3679</v>
      </c>
      <c r="F1660" s="8" t="s">
        <v>3617</v>
      </c>
      <c r="G1660" s="8" t="s">
        <v>1415</v>
      </c>
      <c r="H1660" s="116">
        <v>0</v>
      </c>
      <c r="I1660" s="8">
        <v>18268</v>
      </c>
      <c r="J1660" s="8">
        <v>18268</v>
      </c>
      <c r="K1660" s="8" t="s">
        <v>5144</v>
      </c>
      <c r="L1660" s="8">
        <v>23982208</v>
      </c>
      <c r="M1660" s="38">
        <v>45457</v>
      </c>
      <c r="N1660" s="8" t="s">
        <v>197</v>
      </c>
      <c r="O1660" s="8" t="s">
        <v>43</v>
      </c>
      <c r="P1660" s="8" t="s">
        <v>43</v>
      </c>
      <c r="Q1660" s="8">
        <v>0</v>
      </c>
      <c r="R1660" s="8">
        <v>768000</v>
      </c>
      <c r="S1660" s="8">
        <v>768000</v>
      </c>
      <c r="T1660" s="8">
        <v>133702</v>
      </c>
      <c r="U1660" s="8">
        <v>168</v>
      </c>
      <c r="V1660" s="8" t="s">
        <v>64</v>
      </c>
      <c r="W1660" s="8" t="s">
        <v>64</v>
      </c>
      <c r="X1660" s="8" t="s">
        <v>276</v>
      </c>
      <c r="Y1660" s="8" t="s">
        <v>662</v>
      </c>
      <c r="Z1660" s="8" t="s">
        <v>4779</v>
      </c>
      <c r="AA1660" s="8">
        <v>0.04</v>
      </c>
      <c r="AB1660" s="8" t="s">
        <v>552</v>
      </c>
      <c r="AC1660" s="8">
        <v>1.7000000000000001E-2</v>
      </c>
      <c r="AD1660" s="8">
        <v>30720</v>
      </c>
      <c r="AE1660" s="8">
        <v>4571.4285714285716</v>
      </c>
      <c r="AF1660" s="8">
        <v>13056.000000000002</v>
      </c>
      <c r="AG1660" s="8">
        <v>17627.428571428572</v>
      </c>
      <c r="AH1660" s="8">
        <v>0.03</v>
      </c>
      <c r="AI1660" s="8">
        <v>23040</v>
      </c>
    </row>
    <row r="1661" spans="1:35" x14ac:dyDescent="0.25">
      <c r="A1661" s="8" t="s">
        <v>2129</v>
      </c>
      <c r="B1661" s="8" t="s">
        <v>27</v>
      </c>
      <c r="C1661" s="8" t="s">
        <v>27</v>
      </c>
      <c r="D1661" s="180" t="s">
        <v>5938</v>
      </c>
      <c r="E1661" s="8" t="s">
        <v>405</v>
      </c>
      <c r="F1661" s="8" t="s">
        <v>4829</v>
      </c>
      <c r="G1661" s="8" t="s">
        <v>4843</v>
      </c>
      <c r="H1661" s="116">
        <v>0</v>
      </c>
      <c r="I1661" s="8">
        <v>1860</v>
      </c>
      <c r="J1661" s="8">
        <v>1860</v>
      </c>
      <c r="K1661" s="8" t="s">
        <v>5145</v>
      </c>
      <c r="L1661" s="8">
        <v>24612254</v>
      </c>
      <c r="M1661" s="38">
        <v>45457</v>
      </c>
      <c r="N1661" s="8" t="s">
        <v>197</v>
      </c>
      <c r="O1661" s="8" t="s">
        <v>43</v>
      </c>
      <c r="P1661" s="8" t="s">
        <v>43</v>
      </c>
      <c r="Q1661" s="8">
        <v>0</v>
      </c>
      <c r="R1661" s="8">
        <v>58400</v>
      </c>
      <c r="S1661" s="8">
        <v>58400</v>
      </c>
      <c r="T1661" s="8">
        <v>11782</v>
      </c>
      <c r="U1661" s="8">
        <v>144</v>
      </c>
      <c r="V1661" s="8" t="s">
        <v>64</v>
      </c>
      <c r="W1661" s="8" t="s">
        <v>64</v>
      </c>
      <c r="X1661" s="8" t="s">
        <v>276</v>
      </c>
      <c r="Y1661" s="8" t="s">
        <v>121</v>
      </c>
      <c r="Z1661" s="8" t="s">
        <v>5027</v>
      </c>
      <c r="AA1661" s="8">
        <v>0.03</v>
      </c>
      <c r="AB1661" s="8" t="s">
        <v>552</v>
      </c>
      <c r="AC1661" s="8">
        <v>0.02</v>
      </c>
      <c r="AD1661" s="8">
        <v>1752</v>
      </c>
      <c r="AE1661" s="8">
        <v>405.55555555555554</v>
      </c>
      <c r="AF1661" s="8">
        <v>1168</v>
      </c>
      <c r="AG1661" s="8">
        <v>1573.5555555555557</v>
      </c>
      <c r="AH1661" s="8">
        <v>0.06</v>
      </c>
      <c r="AI1661" s="8">
        <v>3504</v>
      </c>
    </row>
    <row r="1662" spans="1:35" x14ac:dyDescent="0.25">
      <c r="A1662" s="8" t="s">
        <v>2129</v>
      </c>
      <c r="B1662" s="8" t="s">
        <v>49</v>
      </c>
      <c r="C1662" s="8" t="s">
        <v>49</v>
      </c>
      <c r="D1662" s="8" t="s">
        <v>133</v>
      </c>
      <c r="E1662" s="8" t="s">
        <v>189</v>
      </c>
      <c r="F1662" s="8" t="s">
        <v>2839</v>
      </c>
      <c r="G1662" s="8" t="s">
        <v>3865</v>
      </c>
      <c r="H1662" s="116">
        <v>0</v>
      </c>
      <c r="I1662" s="8">
        <v>38912</v>
      </c>
      <c r="J1662" s="8">
        <v>38912</v>
      </c>
      <c r="K1662" s="8" t="s">
        <v>4917</v>
      </c>
      <c r="L1662" s="8">
        <v>21828731</v>
      </c>
      <c r="M1662" s="38">
        <v>45457</v>
      </c>
      <c r="N1662" s="8" t="s">
        <v>197</v>
      </c>
      <c r="O1662" s="8" t="s">
        <v>43</v>
      </c>
      <c r="P1662" s="8" t="s">
        <v>43</v>
      </c>
      <c r="Q1662" s="8">
        <v>0</v>
      </c>
      <c r="R1662" s="8">
        <v>1648100</v>
      </c>
      <c r="S1662" s="8">
        <v>1648100</v>
      </c>
      <c r="T1662" s="8">
        <v>170081</v>
      </c>
      <c r="U1662" s="8">
        <v>168</v>
      </c>
      <c r="V1662" s="8" t="s">
        <v>64</v>
      </c>
      <c r="W1662" s="8" t="s">
        <v>64</v>
      </c>
      <c r="X1662" s="8" t="s">
        <v>276</v>
      </c>
      <c r="Y1662" s="8" t="s">
        <v>115</v>
      </c>
      <c r="Z1662" s="8" t="s">
        <v>5165</v>
      </c>
      <c r="AA1662" s="8">
        <v>0.04</v>
      </c>
      <c r="AB1662" s="8" t="s">
        <v>552</v>
      </c>
      <c r="AC1662" s="8">
        <v>1.7000000000000001E-2</v>
      </c>
      <c r="AD1662" s="8">
        <v>65924</v>
      </c>
      <c r="AE1662" s="8">
        <v>9810.1190476190477</v>
      </c>
      <c r="AF1662" s="8">
        <v>28017.7</v>
      </c>
      <c r="AG1662" s="8">
        <v>37827.81904761905</v>
      </c>
      <c r="AH1662" s="8">
        <v>0.03</v>
      </c>
      <c r="AI1662" s="8">
        <v>49443</v>
      </c>
    </row>
    <row r="1663" spans="1:35" x14ac:dyDescent="0.25">
      <c r="A1663" s="8" t="s">
        <v>2129</v>
      </c>
      <c r="B1663" s="8" t="s">
        <v>31</v>
      </c>
      <c r="C1663" s="8" t="s">
        <v>31</v>
      </c>
      <c r="D1663" s="8" t="s">
        <v>101</v>
      </c>
      <c r="E1663" s="8" t="s">
        <v>32</v>
      </c>
      <c r="F1663" s="8" t="s">
        <v>682</v>
      </c>
      <c r="G1663" s="8" t="s">
        <v>629</v>
      </c>
      <c r="H1663" s="116">
        <v>0</v>
      </c>
      <c r="I1663" s="8">
        <v>9615</v>
      </c>
      <c r="J1663" s="8">
        <v>9615</v>
      </c>
      <c r="K1663" s="8" t="s">
        <v>4588</v>
      </c>
      <c r="L1663" s="8">
        <v>25285196</v>
      </c>
      <c r="M1663" s="38">
        <v>45457</v>
      </c>
      <c r="N1663" s="8" t="s">
        <v>197</v>
      </c>
      <c r="O1663" s="8" t="s">
        <v>43</v>
      </c>
      <c r="P1663" s="8" t="s">
        <v>43</v>
      </c>
      <c r="Q1663" s="8">
        <v>0</v>
      </c>
      <c r="R1663" s="8">
        <v>399200</v>
      </c>
      <c r="S1663" s="8">
        <v>399200</v>
      </c>
      <c r="T1663" s="8">
        <v>15268</v>
      </c>
      <c r="U1663" s="8">
        <v>168</v>
      </c>
      <c r="V1663" s="8" t="s">
        <v>64</v>
      </c>
      <c r="W1663" s="8" t="s">
        <v>64</v>
      </c>
      <c r="X1663" s="8" t="s">
        <v>276</v>
      </c>
      <c r="Y1663" s="8" t="s">
        <v>386</v>
      </c>
      <c r="Z1663" s="8" t="s">
        <v>4600</v>
      </c>
      <c r="AA1663" s="8">
        <v>0.04</v>
      </c>
      <c r="AB1663" s="8" t="s">
        <v>552</v>
      </c>
      <c r="AC1663" s="8">
        <v>1.7000000000000001E-2</v>
      </c>
      <c r="AD1663" s="8">
        <v>15968</v>
      </c>
      <c r="AE1663" s="8">
        <v>2376.1904761904761</v>
      </c>
      <c r="AF1663" s="8">
        <v>6786.4000000000005</v>
      </c>
      <c r="AG1663" s="8">
        <v>9162.5904761904767</v>
      </c>
      <c r="AH1663" s="8">
        <v>0.03</v>
      </c>
      <c r="AI1663" s="8">
        <v>11976</v>
      </c>
    </row>
    <row r="1664" spans="1:35" x14ac:dyDescent="0.25">
      <c r="A1664" s="8" t="s">
        <v>2129</v>
      </c>
      <c r="B1664" s="8" t="s">
        <v>27</v>
      </c>
      <c r="C1664" s="8" t="s">
        <v>27</v>
      </c>
      <c r="D1664" s="180" t="s">
        <v>5938</v>
      </c>
      <c r="E1664" s="8" t="s">
        <v>209</v>
      </c>
      <c r="F1664" s="8" t="s">
        <v>4480</v>
      </c>
      <c r="G1664" s="8" t="s">
        <v>4484</v>
      </c>
      <c r="H1664" s="116">
        <v>0</v>
      </c>
      <c r="I1664" s="8">
        <v>3782</v>
      </c>
      <c r="J1664" s="8">
        <v>3782</v>
      </c>
      <c r="K1664" s="8" t="s">
        <v>5146</v>
      </c>
      <c r="L1664" s="8">
        <v>29039753</v>
      </c>
      <c r="M1664" s="38">
        <v>45457</v>
      </c>
      <c r="N1664" s="8" t="s">
        <v>197</v>
      </c>
      <c r="O1664" s="8" t="s">
        <v>43</v>
      </c>
      <c r="P1664" s="8" t="s">
        <v>43</v>
      </c>
      <c r="Q1664" s="8">
        <v>0</v>
      </c>
      <c r="R1664" s="8">
        <v>150500</v>
      </c>
      <c r="S1664" s="8">
        <v>150500</v>
      </c>
      <c r="T1664" s="8">
        <v>27263</v>
      </c>
      <c r="U1664" s="8">
        <v>168</v>
      </c>
      <c r="V1664" s="8" t="s">
        <v>64</v>
      </c>
      <c r="W1664" s="8" t="s">
        <v>64</v>
      </c>
      <c r="X1664" s="8" t="s">
        <v>276</v>
      </c>
      <c r="Y1664" s="8" t="s">
        <v>115</v>
      </c>
      <c r="Z1664" s="8" t="s">
        <v>5166</v>
      </c>
      <c r="AA1664" s="8">
        <v>0.04</v>
      </c>
      <c r="AB1664" s="8" t="s">
        <v>552</v>
      </c>
      <c r="AC1664" s="8">
        <v>1.7000000000000001E-2</v>
      </c>
      <c r="AD1664" s="8">
        <v>6020</v>
      </c>
      <c r="AE1664" s="8">
        <v>895.83333333333337</v>
      </c>
      <c r="AF1664" s="8">
        <v>2558.5</v>
      </c>
      <c r="AG1664" s="8">
        <v>3454.3333333333335</v>
      </c>
      <c r="AH1664" s="8">
        <v>0.03</v>
      </c>
      <c r="AI1664" s="8">
        <v>4515</v>
      </c>
    </row>
    <row r="1665" spans="1:35" x14ac:dyDescent="0.25">
      <c r="A1665" s="8" t="s">
        <v>2129</v>
      </c>
      <c r="B1665" s="8" t="s">
        <v>49</v>
      </c>
      <c r="C1665" s="8" t="s">
        <v>49</v>
      </c>
      <c r="D1665" s="8" t="s">
        <v>133</v>
      </c>
      <c r="E1665" s="8" t="s">
        <v>929</v>
      </c>
      <c r="F1665" s="8" t="s">
        <v>4698</v>
      </c>
      <c r="G1665" s="8" t="s">
        <v>4709</v>
      </c>
      <c r="H1665" s="116">
        <v>0</v>
      </c>
      <c r="I1665" s="8">
        <v>2921</v>
      </c>
      <c r="J1665" s="8">
        <v>2921</v>
      </c>
      <c r="K1665" s="8" t="s">
        <v>5147</v>
      </c>
      <c r="L1665" s="8">
        <v>27582511</v>
      </c>
      <c r="M1665" s="38">
        <v>45457</v>
      </c>
      <c r="N1665" s="8" t="s">
        <v>197</v>
      </c>
      <c r="O1665" s="8" t="s">
        <v>43</v>
      </c>
      <c r="P1665" s="8" t="s">
        <v>43</v>
      </c>
      <c r="Q1665" s="8">
        <v>0</v>
      </c>
      <c r="R1665" s="8">
        <v>113800</v>
      </c>
      <c r="S1665" s="8">
        <v>113800</v>
      </c>
      <c r="T1665" s="8">
        <v>69738</v>
      </c>
      <c r="U1665" s="8">
        <v>168</v>
      </c>
      <c r="V1665" s="8" t="s">
        <v>64</v>
      </c>
      <c r="W1665" s="8" t="s">
        <v>64</v>
      </c>
      <c r="X1665" s="8" t="s">
        <v>276</v>
      </c>
      <c r="Y1665" s="8" t="s">
        <v>115</v>
      </c>
      <c r="Z1665" s="8" t="s">
        <v>5169</v>
      </c>
      <c r="AA1665" s="8">
        <v>0.04</v>
      </c>
      <c r="AB1665" s="8" t="s">
        <v>552</v>
      </c>
      <c r="AC1665" s="8">
        <v>1.7000000000000001E-2</v>
      </c>
      <c r="AD1665" s="8">
        <v>4552</v>
      </c>
      <c r="AE1665" s="8">
        <v>677.38095238095241</v>
      </c>
      <c r="AF1665" s="8">
        <v>1934.6000000000001</v>
      </c>
      <c r="AG1665" s="8">
        <v>2611.9809523809527</v>
      </c>
      <c r="AH1665" s="8">
        <v>0.03</v>
      </c>
      <c r="AI1665" s="8">
        <v>3414</v>
      </c>
    </row>
    <row r="1666" spans="1:35" x14ac:dyDescent="0.25">
      <c r="A1666" s="8" t="s">
        <v>2129</v>
      </c>
      <c r="B1666" s="8" t="s">
        <v>39</v>
      </c>
      <c r="C1666" s="8" t="s">
        <v>39</v>
      </c>
      <c r="D1666" s="8" t="s">
        <v>167</v>
      </c>
      <c r="E1666" s="8" t="s">
        <v>4113</v>
      </c>
      <c r="F1666" s="8" t="s">
        <v>3792</v>
      </c>
      <c r="G1666" s="8" t="s">
        <v>3796</v>
      </c>
      <c r="H1666" s="116">
        <v>0</v>
      </c>
      <c r="I1666" s="8">
        <v>3000</v>
      </c>
      <c r="J1666" s="8">
        <v>3000</v>
      </c>
      <c r="K1666" s="8" t="s">
        <v>5148</v>
      </c>
      <c r="L1666" s="8">
        <v>14557089</v>
      </c>
      <c r="M1666" s="38">
        <v>45457</v>
      </c>
      <c r="N1666" s="8" t="s">
        <v>197</v>
      </c>
      <c r="O1666" s="8" t="s">
        <v>43</v>
      </c>
      <c r="P1666" s="8" t="s">
        <v>43</v>
      </c>
      <c r="Q1666" s="8">
        <v>0</v>
      </c>
      <c r="R1666" s="8">
        <v>64000</v>
      </c>
      <c r="S1666" s="8">
        <v>64000</v>
      </c>
      <c r="T1666" s="8">
        <v>64000</v>
      </c>
      <c r="U1666" s="8">
        <v>84</v>
      </c>
      <c r="V1666" s="8" t="s">
        <v>62</v>
      </c>
      <c r="W1666" s="8" t="s">
        <v>62</v>
      </c>
      <c r="X1666" s="8" t="s">
        <v>276</v>
      </c>
      <c r="Z1666" s="8" t="s">
        <v>5170</v>
      </c>
      <c r="AA1666" s="8">
        <v>0.03</v>
      </c>
      <c r="AB1666" s="8" t="s">
        <v>552</v>
      </c>
      <c r="AC1666" s="8">
        <v>0.03</v>
      </c>
      <c r="AD1666" s="8">
        <v>1920</v>
      </c>
      <c r="AE1666" s="8">
        <v>761.90476190476193</v>
      </c>
      <c r="AF1666" s="8">
        <v>1920</v>
      </c>
      <c r="AG1666" s="8">
        <v>2681.9047619047619</v>
      </c>
      <c r="AH1666" s="8">
        <v>0.06</v>
      </c>
      <c r="AI1666" s="8">
        <v>3840</v>
      </c>
    </row>
    <row r="1667" spans="1:35" x14ac:dyDescent="0.25">
      <c r="A1667" s="8" t="s">
        <v>2129</v>
      </c>
      <c r="B1667" s="8" t="s">
        <v>31</v>
      </c>
      <c r="C1667" s="8" t="s">
        <v>31</v>
      </c>
      <c r="D1667" s="8" t="s">
        <v>101</v>
      </c>
      <c r="E1667" s="8" t="s">
        <v>32</v>
      </c>
      <c r="F1667" s="8" t="s">
        <v>577</v>
      </c>
      <c r="G1667" s="8" t="s">
        <v>618</v>
      </c>
      <c r="H1667" s="116">
        <v>0</v>
      </c>
      <c r="I1667" s="8">
        <v>24090</v>
      </c>
      <c r="J1667" s="8">
        <v>24090</v>
      </c>
      <c r="K1667" s="8" t="s">
        <v>4751</v>
      </c>
      <c r="L1667" s="8">
        <v>25936122</v>
      </c>
      <c r="M1667" s="38">
        <v>45457</v>
      </c>
      <c r="N1667" s="8" t="s">
        <v>197</v>
      </c>
      <c r="O1667" s="8" t="s">
        <v>173</v>
      </c>
      <c r="P1667" s="8" t="s">
        <v>355</v>
      </c>
      <c r="Q1667" s="8">
        <v>0</v>
      </c>
      <c r="R1667" s="8">
        <v>1016200</v>
      </c>
      <c r="S1667" s="8">
        <v>1016200</v>
      </c>
      <c r="T1667" s="8">
        <v>173254</v>
      </c>
      <c r="U1667" s="8">
        <v>168</v>
      </c>
      <c r="V1667" s="8" t="s">
        <v>64</v>
      </c>
      <c r="W1667" s="8" t="s">
        <v>64</v>
      </c>
      <c r="X1667" s="8" t="s">
        <v>276</v>
      </c>
      <c r="Y1667" s="8" t="s">
        <v>3750</v>
      </c>
      <c r="Z1667" s="8" t="s">
        <v>5178</v>
      </c>
      <c r="AA1667" s="8">
        <v>0.04</v>
      </c>
      <c r="AB1667" s="8" t="s">
        <v>552</v>
      </c>
      <c r="AC1667" s="8">
        <v>1.7000000000000001E-2</v>
      </c>
      <c r="AD1667" s="8">
        <v>40648</v>
      </c>
      <c r="AE1667" s="8">
        <v>6048.8095238095239</v>
      </c>
      <c r="AF1667" s="8">
        <v>17275.400000000001</v>
      </c>
      <c r="AG1667" s="8">
        <v>23324.209523809524</v>
      </c>
      <c r="AH1667" s="8">
        <v>0.03</v>
      </c>
      <c r="AI1667" s="8">
        <v>30486</v>
      </c>
    </row>
    <row r="1668" spans="1:35" x14ac:dyDescent="0.25">
      <c r="A1668" s="8" t="s">
        <v>2129</v>
      </c>
      <c r="B1668" s="8" t="s">
        <v>39</v>
      </c>
      <c r="C1668" s="8" t="s">
        <v>39</v>
      </c>
      <c r="D1668" s="8" t="s">
        <v>167</v>
      </c>
      <c r="E1668" s="8" t="s">
        <v>451</v>
      </c>
      <c r="F1668" s="8" t="s">
        <v>859</v>
      </c>
      <c r="G1668" s="8" t="s">
        <v>584</v>
      </c>
      <c r="H1668" s="116">
        <v>0</v>
      </c>
      <c r="I1668" s="8">
        <v>3524</v>
      </c>
      <c r="J1668" s="8">
        <v>3524</v>
      </c>
      <c r="K1668" s="8" t="s">
        <v>5149</v>
      </c>
      <c r="L1668" s="8">
        <v>22199349</v>
      </c>
      <c r="M1668" s="38">
        <v>45457</v>
      </c>
      <c r="N1668" s="8" t="s">
        <v>197</v>
      </c>
      <c r="O1668" s="8" t="s">
        <v>148</v>
      </c>
      <c r="P1668" s="8" t="s">
        <v>258</v>
      </c>
      <c r="Q1668" s="8">
        <v>0</v>
      </c>
      <c r="R1668" s="8">
        <v>123366</v>
      </c>
      <c r="S1668" s="8">
        <v>123366</v>
      </c>
      <c r="T1668" s="8">
        <v>55684</v>
      </c>
      <c r="U1668" s="8">
        <v>144</v>
      </c>
      <c r="V1668" s="8" t="s">
        <v>64</v>
      </c>
      <c r="W1668" s="8" t="s">
        <v>64</v>
      </c>
      <c r="X1668" s="8" t="s">
        <v>276</v>
      </c>
      <c r="Y1668" s="8" t="s">
        <v>115</v>
      </c>
      <c r="Z1668" s="8" t="s">
        <v>5179</v>
      </c>
      <c r="AA1668" s="8">
        <v>0.04</v>
      </c>
      <c r="AB1668" s="8" t="s">
        <v>552</v>
      </c>
      <c r="AC1668" s="8">
        <v>1.7000000000000001E-2</v>
      </c>
      <c r="AD1668" s="8">
        <v>4934.6400000000003</v>
      </c>
      <c r="AE1668" s="8">
        <v>856.70833333333337</v>
      </c>
      <c r="AF1668" s="8">
        <v>2097.2220000000002</v>
      </c>
      <c r="AG1668" s="8">
        <v>2953.9303333333337</v>
      </c>
      <c r="AH1668" s="8">
        <v>0.03</v>
      </c>
      <c r="AI1668" s="8">
        <v>3700.98</v>
      </c>
    </row>
    <row r="1669" spans="1:35" x14ac:dyDescent="0.25">
      <c r="A1669" s="8" t="s">
        <v>2129</v>
      </c>
      <c r="B1669" s="8" t="s">
        <v>49</v>
      </c>
      <c r="C1669" s="8" t="s">
        <v>49</v>
      </c>
      <c r="D1669" s="8" t="s">
        <v>133</v>
      </c>
      <c r="E1669" s="8" t="s">
        <v>928</v>
      </c>
      <c r="F1669" s="8" t="s">
        <v>801</v>
      </c>
      <c r="G1669" s="8" t="s">
        <v>1589</v>
      </c>
      <c r="H1669" s="116">
        <v>0</v>
      </c>
      <c r="I1669" s="8">
        <v>6170</v>
      </c>
      <c r="J1669" s="8">
        <v>6170</v>
      </c>
      <c r="K1669" s="8" t="s">
        <v>5150</v>
      </c>
      <c r="L1669" s="8">
        <v>30011550</v>
      </c>
      <c r="M1669" s="38">
        <v>45457</v>
      </c>
      <c r="N1669" s="8" t="s">
        <v>197</v>
      </c>
      <c r="O1669" s="8" t="s">
        <v>43</v>
      </c>
      <c r="P1669" s="8" t="s">
        <v>43</v>
      </c>
      <c r="Q1669" s="8">
        <v>0</v>
      </c>
      <c r="R1669" s="8">
        <v>252400</v>
      </c>
      <c r="S1669" s="8">
        <v>252400</v>
      </c>
      <c r="T1669" s="8">
        <v>21597</v>
      </c>
      <c r="U1669" s="8">
        <v>168</v>
      </c>
      <c r="V1669" s="8" t="s">
        <v>64</v>
      </c>
      <c r="W1669" s="8" t="s">
        <v>64</v>
      </c>
      <c r="X1669" s="8" t="s">
        <v>276</v>
      </c>
      <c r="Y1669" s="8" t="s">
        <v>115</v>
      </c>
      <c r="Z1669" s="8" t="s">
        <v>5180</v>
      </c>
      <c r="AA1669" s="8">
        <v>0.04</v>
      </c>
      <c r="AB1669" s="8" t="s">
        <v>552</v>
      </c>
      <c r="AC1669" s="8">
        <v>1.7000000000000001E-2</v>
      </c>
      <c r="AD1669" s="8">
        <v>10096</v>
      </c>
      <c r="AE1669" s="8">
        <v>1502.3809523809523</v>
      </c>
      <c r="AF1669" s="8">
        <v>4290.8</v>
      </c>
      <c r="AG1669" s="8">
        <v>5793.1809523809525</v>
      </c>
      <c r="AH1669" s="8">
        <v>0.03</v>
      </c>
      <c r="AI1669" s="8">
        <v>7572</v>
      </c>
    </row>
    <row r="1670" spans="1:35" x14ac:dyDescent="0.25">
      <c r="A1670" s="8" t="s">
        <v>2129</v>
      </c>
      <c r="B1670" s="8" t="s">
        <v>38</v>
      </c>
      <c r="C1670" s="8" t="s">
        <v>38</v>
      </c>
      <c r="D1670" s="8" t="s">
        <v>101</v>
      </c>
      <c r="E1670" s="8" t="s">
        <v>3538</v>
      </c>
      <c r="F1670" s="8" t="s">
        <v>3539</v>
      </c>
      <c r="G1670" s="8" t="s">
        <v>3550</v>
      </c>
      <c r="H1670" s="116">
        <v>0</v>
      </c>
      <c r="I1670" s="8">
        <v>10695</v>
      </c>
      <c r="J1670" s="8">
        <v>10695</v>
      </c>
      <c r="K1670" s="8" t="s">
        <v>5151</v>
      </c>
      <c r="L1670" s="8">
        <v>27511626</v>
      </c>
      <c r="M1670" s="38">
        <v>45457</v>
      </c>
      <c r="N1670" s="8" t="s">
        <v>197</v>
      </c>
      <c r="O1670" s="8" t="s">
        <v>148</v>
      </c>
      <c r="P1670" s="8" t="s">
        <v>260</v>
      </c>
      <c r="Q1670" s="8">
        <v>0</v>
      </c>
      <c r="R1670" s="8">
        <v>485900</v>
      </c>
      <c r="S1670" s="8">
        <v>485900</v>
      </c>
      <c r="T1670" s="8">
        <v>174441</v>
      </c>
      <c r="U1670" s="8">
        <v>168</v>
      </c>
      <c r="V1670" s="8" t="s">
        <v>64</v>
      </c>
      <c r="W1670" s="8" t="s">
        <v>64</v>
      </c>
      <c r="X1670" s="8" t="s">
        <v>276</v>
      </c>
      <c r="Y1670" s="8" t="s">
        <v>662</v>
      </c>
      <c r="Z1670" s="8" t="s">
        <v>5181</v>
      </c>
      <c r="AA1670" s="8">
        <v>0.04</v>
      </c>
      <c r="AB1670" s="8" t="s">
        <v>552</v>
      </c>
      <c r="AC1670" s="8">
        <v>1.7000000000000001E-2</v>
      </c>
      <c r="AD1670" s="8">
        <v>19436</v>
      </c>
      <c r="AE1670" s="8">
        <v>2892.2619047619046</v>
      </c>
      <c r="AF1670" s="8">
        <v>8260.3000000000011</v>
      </c>
      <c r="AG1670" s="8">
        <v>11152.561904761906</v>
      </c>
      <c r="AH1670" s="8">
        <v>0.03</v>
      </c>
      <c r="AI1670" s="8">
        <v>14577</v>
      </c>
    </row>
    <row r="1671" spans="1:35" x14ac:dyDescent="0.25">
      <c r="A1671" s="8" t="s">
        <v>2129</v>
      </c>
      <c r="B1671" s="8" t="s">
        <v>38</v>
      </c>
      <c r="C1671" s="8" t="s">
        <v>38</v>
      </c>
      <c r="D1671" s="8" t="s">
        <v>101</v>
      </c>
      <c r="E1671" s="8" t="s">
        <v>3538</v>
      </c>
      <c r="F1671" s="8" t="s">
        <v>3539</v>
      </c>
      <c r="G1671" s="8" t="s">
        <v>3550</v>
      </c>
      <c r="H1671" s="116">
        <v>0</v>
      </c>
      <c r="I1671" s="8">
        <v>10695</v>
      </c>
      <c r="J1671" s="8">
        <v>10695</v>
      </c>
      <c r="K1671" s="8" t="s">
        <v>5152</v>
      </c>
      <c r="L1671" s="8">
        <v>34165797</v>
      </c>
      <c r="M1671" s="38">
        <v>45457</v>
      </c>
      <c r="N1671" s="8" t="s">
        <v>197</v>
      </c>
      <c r="O1671" s="8" t="s">
        <v>148</v>
      </c>
      <c r="P1671" s="8" t="s">
        <v>260</v>
      </c>
      <c r="Q1671" s="8">
        <v>0</v>
      </c>
      <c r="R1671" s="8">
        <v>445200</v>
      </c>
      <c r="S1671" s="8">
        <v>445200</v>
      </c>
      <c r="T1671" s="8">
        <v>81277</v>
      </c>
      <c r="U1671" s="8">
        <v>168</v>
      </c>
      <c r="V1671" s="8" t="s">
        <v>64</v>
      </c>
      <c r="W1671" s="8" t="s">
        <v>64</v>
      </c>
      <c r="X1671" s="8" t="s">
        <v>276</v>
      </c>
      <c r="Y1671" s="8" t="s">
        <v>662</v>
      </c>
      <c r="Z1671" s="8" t="s">
        <v>5182</v>
      </c>
      <c r="AA1671" s="8">
        <v>0.04</v>
      </c>
      <c r="AB1671" s="8" t="s">
        <v>552</v>
      </c>
      <c r="AC1671" s="8">
        <v>1.7000000000000001E-2</v>
      </c>
      <c r="AD1671" s="8">
        <v>17808</v>
      </c>
      <c r="AE1671" s="8">
        <v>2650</v>
      </c>
      <c r="AF1671" s="8">
        <v>7568.4000000000005</v>
      </c>
      <c r="AG1671" s="8">
        <v>10218.400000000001</v>
      </c>
      <c r="AH1671" s="8">
        <v>0.03</v>
      </c>
      <c r="AI1671" s="8">
        <v>13356</v>
      </c>
    </row>
    <row r="1672" spans="1:35" x14ac:dyDescent="0.25">
      <c r="A1672" s="8" t="s">
        <v>2129</v>
      </c>
      <c r="B1672" s="8" t="s">
        <v>37</v>
      </c>
      <c r="C1672" s="8" t="s">
        <v>37</v>
      </c>
      <c r="D1672" s="8" t="s">
        <v>99</v>
      </c>
      <c r="E1672" s="8" t="s">
        <v>917</v>
      </c>
      <c r="F1672" s="8" t="s">
        <v>4674</v>
      </c>
      <c r="G1672" s="8" t="s">
        <v>4688</v>
      </c>
      <c r="H1672" s="116">
        <v>0</v>
      </c>
      <c r="I1672" s="8">
        <v>2270</v>
      </c>
      <c r="J1672" s="8">
        <v>2270</v>
      </c>
      <c r="K1672" s="8" t="s">
        <v>959</v>
      </c>
      <c r="L1672" s="8">
        <v>40307407</v>
      </c>
      <c r="M1672" s="38">
        <v>45457</v>
      </c>
      <c r="N1672" s="8" t="s">
        <v>197</v>
      </c>
      <c r="O1672" s="8" t="s">
        <v>148</v>
      </c>
      <c r="P1672" s="8" t="s">
        <v>253</v>
      </c>
      <c r="Q1672" s="8">
        <v>0</v>
      </c>
      <c r="R1672" s="8">
        <v>86100</v>
      </c>
      <c r="S1672" s="8">
        <v>86100</v>
      </c>
      <c r="T1672" s="8">
        <v>9093.27</v>
      </c>
      <c r="U1672" s="8">
        <v>168</v>
      </c>
      <c r="V1672" s="8" t="s">
        <v>64</v>
      </c>
      <c r="W1672" s="8" t="s">
        <v>64</v>
      </c>
      <c r="X1672" s="8" t="s">
        <v>276</v>
      </c>
      <c r="Y1672" s="8" t="s">
        <v>662</v>
      </c>
      <c r="Z1672" s="8" t="s">
        <v>5183</v>
      </c>
      <c r="AA1672" s="8">
        <v>0.04</v>
      </c>
      <c r="AB1672" s="8" t="s">
        <v>552</v>
      </c>
      <c r="AC1672" s="8">
        <v>1.7000000000000001E-2</v>
      </c>
      <c r="AD1672" s="8">
        <v>3444</v>
      </c>
      <c r="AE1672" s="8">
        <v>512.5</v>
      </c>
      <c r="AF1672" s="8">
        <v>1463.7</v>
      </c>
      <c r="AG1672" s="8">
        <v>1976.2</v>
      </c>
      <c r="AH1672" s="8">
        <v>0.03</v>
      </c>
      <c r="AI1672" s="8">
        <v>2583</v>
      </c>
    </row>
    <row r="1673" spans="1:35" x14ac:dyDescent="0.25">
      <c r="A1673" s="8" t="s">
        <v>2129</v>
      </c>
      <c r="B1673" s="8" t="s">
        <v>38</v>
      </c>
      <c r="C1673" s="8" t="s">
        <v>38</v>
      </c>
      <c r="D1673" s="8" t="s">
        <v>101</v>
      </c>
      <c r="E1673" s="8" t="s">
        <v>405</v>
      </c>
      <c r="F1673" s="8" t="s">
        <v>1063</v>
      </c>
      <c r="G1673" s="8" t="s">
        <v>616</v>
      </c>
      <c r="H1673" s="116">
        <v>1889</v>
      </c>
      <c r="I1673" s="8">
        <v>2750</v>
      </c>
      <c r="J1673" s="8">
        <v>861</v>
      </c>
      <c r="K1673" s="8" t="s">
        <v>1911</v>
      </c>
      <c r="L1673" s="8">
        <v>28344349</v>
      </c>
      <c r="M1673" s="38">
        <v>45457</v>
      </c>
      <c r="N1673" s="8" t="s">
        <v>197</v>
      </c>
      <c r="O1673" s="8" t="s">
        <v>148</v>
      </c>
      <c r="P1673" s="8" t="s">
        <v>340</v>
      </c>
      <c r="R1673" s="8">
        <v>106500</v>
      </c>
      <c r="S1673" s="8">
        <v>106500</v>
      </c>
      <c r="T1673" s="8">
        <v>46519</v>
      </c>
      <c r="U1673" s="8">
        <v>168</v>
      </c>
      <c r="V1673" s="8" t="s">
        <v>63</v>
      </c>
      <c r="W1673" s="8" t="s">
        <v>63</v>
      </c>
      <c r="X1673" s="8" t="s">
        <v>277</v>
      </c>
      <c r="Z1673" s="8" t="s">
        <v>5184</v>
      </c>
      <c r="AA1673" s="8">
        <v>0.04</v>
      </c>
      <c r="AB1673" s="8" t="s">
        <v>552</v>
      </c>
      <c r="AC1673" s="8">
        <v>1.7000000000000001E-2</v>
      </c>
      <c r="AD1673" s="8">
        <v>4260</v>
      </c>
      <c r="AE1673" s="8">
        <v>633.92857142857144</v>
      </c>
      <c r="AF1673" s="8">
        <v>1810.5000000000002</v>
      </c>
      <c r="AG1673" s="8">
        <v>2444.4285714285716</v>
      </c>
      <c r="AH1673" s="8">
        <v>0.03</v>
      </c>
      <c r="AI1673" s="8">
        <v>3195</v>
      </c>
    </row>
    <row r="1674" spans="1:35" x14ac:dyDescent="0.25">
      <c r="A1674" s="8" t="s">
        <v>2129</v>
      </c>
      <c r="B1674" s="8" t="s">
        <v>37</v>
      </c>
      <c r="C1674" s="8" t="s">
        <v>37</v>
      </c>
      <c r="D1674" s="8" t="s">
        <v>99</v>
      </c>
      <c r="E1674" s="8" t="s">
        <v>917</v>
      </c>
      <c r="F1674" s="8" t="s">
        <v>4065</v>
      </c>
      <c r="G1674" s="8" t="s">
        <v>4319</v>
      </c>
      <c r="H1674" s="116">
        <v>0</v>
      </c>
      <c r="I1674" s="8">
        <v>16163.1</v>
      </c>
      <c r="J1674" s="8">
        <v>16163.1</v>
      </c>
      <c r="K1674" s="8" t="s">
        <v>4856</v>
      </c>
      <c r="L1674" s="8">
        <v>23800789</v>
      </c>
      <c r="M1674" s="38">
        <v>45457</v>
      </c>
      <c r="N1674" s="8" t="s">
        <v>197</v>
      </c>
      <c r="O1674" s="8" t="s">
        <v>173</v>
      </c>
      <c r="P1674" s="8" t="s">
        <v>463</v>
      </c>
      <c r="Q1674" s="8">
        <v>0</v>
      </c>
      <c r="R1674" s="8">
        <v>678300</v>
      </c>
      <c r="S1674" s="8">
        <v>678300</v>
      </c>
      <c r="T1674" s="8">
        <v>151727</v>
      </c>
      <c r="U1674" s="8">
        <v>168</v>
      </c>
      <c r="V1674" s="8" t="s">
        <v>64</v>
      </c>
      <c r="W1674" s="8" t="s">
        <v>64</v>
      </c>
      <c r="X1674" s="8" t="s">
        <v>276</v>
      </c>
      <c r="Y1674" s="8" t="s">
        <v>662</v>
      </c>
      <c r="Z1674" s="8" t="s">
        <v>5185</v>
      </c>
      <c r="AA1674" s="8">
        <v>0.04</v>
      </c>
      <c r="AB1674" s="8" t="s">
        <v>552</v>
      </c>
      <c r="AC1674" s="8">
        <v>1.7000000000000001E-2</v>
      </c>
      <c r="AD1674" s="8">
        <v>27132</v>
      </c>
      <c r="AE1674" s="8">
        <v>4037.5</v>
      </c>
      <c r="AF1674" s="8">
        <v>11531.1</v>
      </c>
      <c r="AG1674" s="8">
        <v>15568.6</v>
      </c>
      <c r="AH1674" s="8">
        <v>0.03</v>
      </c>
      <c r="AI1674" s="8">
        <v>20349</v>
      </c>
    </row>
    <row r="1675" spans="1:35" x14ac:dyDescent="0.25">
      <c r="A1675" s="8" t="s">
        <v>2129</v>
      </c>
      <c r="B1675" s="8" t="s">
        <v>29</v>
      </c>
      <c r="C1675" s="8" t="s">
        <v>29</v>
      </c>
      <c r="D1675" s="8" t="s">
        <v>168</v>
      </c>
      <c r="E1675" s="8" t="s">
        <v>4898</v>
      </c>
      <c r="F1675" s="8" t="s">
        <v>4871</v>
      </c>
      <c r="G1675" s="8" t="s">
        <v>5187</v>
      </c>
      <c r="H1675" s="116">
        <v>0</v>
      </c>
      <c r="I1675" s="8">
        <v>15795</v>
      </c>
      <c r="J1675" s="8">
        <v>15795</v>
      </c>
      <c r="K1675" s="8" t="s">
        <v>5167</v>
      </c>
      <c r="L1675" s="8">
        <v>25277892</v>
      </c>
      <c r="M1675" s="38">
        <v>45457</v>
      </c>
      <c r="N1675" s="8" t="s">
        <v>197</v>
      </c>
      <c r="O1675" s="8" t="s">
        <v>43</v>
      </c>
      <c r="P1675" s="8" t="s">
        <v>43</v>
      </c>
      <c r="Q1675" s="8">
        <v>0</v>
      </c>
      <c r="R1675" s="8">
        <v>662650</v>
      </c>
      <c r="S1675" s="8">
        <v>662650</v>
      </c>
      <c r="T1675" s="8">
        <v>130241</v>
      </c>
      <c r="U1675" s="8">
        <v>168</v>
      </c>
      <c r="V1675" s="8" t="s">
        <v>64</v>
      </c>
      <c r="W1675" s="8" t="s">
        <v>64</v>
      </c>
      <c r="X1675" s="8" t="s">
        <v>276</v>
      </c>
      <c r="Y1675" s="8" t="s">
        <v>121</v>
      </c>
      <c r="Z1675" s="8" t="s">
        <v>5186</v>
      </c>
      <c r="AA1675" s="8">
        <v>0.04</v>
      </c>
      <c r="AB1675" s="8" t="s">
        <v>552</v>
      </c>
      <c r="AC1675" s="8">
        <v>1.7000000000000001E-2</v>
      </c>
      <c r="AD1675" s="8">
        <v>26506</v>
      </c>
      <c r="AE1675" s="8">
        <v>3944.3452380952381</v>
      </c>
      <c r="AF1675" s="8">
        <v>11265.050000000001</v>
      </c>
      <c r="AG1675" s="8">
        <v>15209.39523809524</v>
      </c>
      <c r="AH1675" s="8">
        <v>0.03</v>
      </c>
      <c r="AI1675" s="8">
        <v>19879.5</v>
      </c>
    </row>
    <row r="1676" spans="1:35" x14ac:dyDescent="0.25">
      <c r="A1676" s="8" t="s">
        <v>2129</v>
      </c>
      <c r="B1676" s="8" t="s">
        <v>37</v>
      </c>
      <c r="C1676" s="8" t="s">
        <v>37</v>
      </c>
      <c r="D1676" s="8" t="s">
        <v>99</v>
      </c>
      <c r="E1676" s="8" t="s">
        <v>917</v>
      </c>
      <c r="F1676" s="8" t="s">
        <v>4065</v>
      </c>
      <c r="G1676" s="8" t="s">
        <v>4319</v>
      </c>
      <c r="H1676" s="116">
        <v>0</v>
      </c>
      <c r="I1676" s="8">
        <v>27100</v>
      </c>
      <c r="J1676" s="8">
        <v>27100</v>
      </c>
      <c r="K1676" s="8" t="s">
        <v>5168</v>
      </c>
      <c r="L1676" s="8">
        <v>30136348</v>
      </c>
      <c r="M1676" s="38">
        <v>45457</v>
      </c>
      <c r="N1676" s="8" t="s">
        <v>197</v>
      </c>
      <c r="O1676" s="8" t="s">
        <v>148</v>
      </c>
      <c r="P1676" s="8" t="s">
        <v>2663</v>
      </c>
      <c r="Q1676" s="8">
        <v>0</v>
      </c>
      <c r="R1676" s="8">
        <v>1144500</v>
      </c>
      <c r="S1676" s="8">
        <v>1144500</v>
      </c>
      <c r="T1676" s="8">
        <v>178505</v>
      </c>
      <c r="U1676" s="8">
        <v>168</v>
      </c>
      <c r="V1676" s="8" t="s">
        <v>64</v>
      </c>
      <c r="W1676" s="8" t="s">
        <v>64</v>
      </c>
      <c r="X1676" s="8" t="s">
        <v>276</v>
      </c>
      <c r="Y1676" s="8" t="s">
        <v>662</v>
      </c>
      <c r="Z1676" s="8" t="s">
        <v>5188</v>
      </c>
      <c r="AA1676" s="8">
        <v>0.04</v>
      </c>
      <c r="AB1676" s="8" t="s">
        <v>552</v>
      </c>
      <c r="AC1676" s="8">
        <v>1.7000000000000001E-2</v>
      </c>
      <c r="AD1676" s="8">
        <v>45780</v>
      </c>
      <c r="AE1676" s="8">
        <v>6812.5</v>
      </c>
      <c r="AF1676" s="8">
        <v>19456.5</v>
      </c>
      <c r="AG1676" s="8">
        <v>26269</v>
      </c>
      <c r="AH1676" s="8">
        <v>0.03</v>
      </c>
      <c r="AI1676" s="8">
        <v>34335</v>
      </c>
    </row>
    <row r="1677" spans="1:35" x14ac:dyDescent="0.25">
      <c r="A1677" s="8" t="s">
        <v>2129</v>
      </c>
      <c r="B1677" s="8" t="s">
        <v>31</v>
      </c>
      <c r="C1677" s="8" t="s">
        <v>31</v>
      </c>
      <c r="D1677" s="8" t="s">
        <v>101</v>
      </c>
      <c r="E1677" s="8" t="s">
        <v>32</v>
      </c>
      <c r="F1677" s="8" t="s">
        <v>839</v>
      </c>
      <c r="G1677" s="8" t="s">
        <v>566</v>
      </c>
      <c r="H1677" s="116">
        <v>0</v>
      </c>
      <c r="I1677" s="8">
        <v>23443</v>
      </c>
      <c r="J1677" s="8">
        <v>23443</v>
      </c>
      <c r="K1677" s="8" t="s">
        <v>3009</v>
      </c>
      <c r="L1677" s="8">
        <v>24082057</v>
      </c>
      <c r="M1677" s="38">
        <v>45458</v>
      </c>
      <c r="N1677" s="8" t="s">
        <v>197</v>
      </c>
      <c r="O1677" s="8" t="s">
        <v>173</v>
      </c>
      <c r="P1677" s="8" t="s">
        <v>463</v>
      </c>
      <c r="Q1677" s="8">
        <v>0</v>
      </c>
      <c r="R1677" s="8">
        <v>988600</v>
      </c>
      <c r="S1677" s="8">
        <v>988600</v>
      </c>
      <c r="T1677" s="8">
        <v>32998</v>
      </c>
      <c r="U1677" s="8">
        <v>168</v>
      </c>
      <c r="V1677" s="8" t="s">
        <v>63</v>
      </c>
      <c r="W1677" s="8" t="s">
        <v>63</v>
      </c>
      <c r="X1677" s="8" t="s">
        <v>277</v>
      </c>
      <c r="Z1677" s="8" t="s">
        <v>5189</v>
      </c>
      <c r="AA1677" s="8">
        <v>0.04</v>
      </c>
      <c r="AB1677" s="8" t="s">
        <v>552</v>
      </c>
      <c r="AC1677" s="8">
        <v>1.7000000000000001E-2</v>
      </c>
      <c r="AD1677" s="8">
        <v>39544</v>
      </c>
      <c r="AE1677" s="8">
        <v>5884.5238095238092</v>
      </c>
      <c r="AF1677" s="8">
        <v>16806.2</v>
      </c>
      <c r="AG1677" s="8">
        <v>22690.72380952381</v>
      </c>
      <c r="AH1677" s="8">
        <v>0.03</v>
      </c>
      <c r="AI1677" s="8">
        <v>29658</v>
      </c>
    </row>
    <row r="1678" spans="1:35" x14ac:dyDescent="0.25">
      <c r="A1678" s="8" t="s">
        <v>2129</v>
      </c>
      <c r="B1678" s="8" t="s">
        <v>20</v>
      </c>
      <c r="C1678" s="8" t="s">
        <v>20</v>
      </c>
      <c r="D1678" s="8" t="s">
        <v>420</v>
      </c>
      <c r="E1678" s="8" t="s">
        <v>206</v>
      </c>
      <c r="F1678" s="8" t="s">
        <v>4980</v>
      </c>
      <c r="G1678" s="8" t="s">
        <v>5016</v>
      </c>
      <c r="H1678" s="116">
        <v>0</v>
      </c>
      <c r="I1678" s="8">
        <v>4000</v>
      </c>
      <c r="J1678" s="8">
        <v>4000</v>
      </c>
      <c r="K1678" s="8" t="s">
        <v>5171</v>
      </c>
      <c r="L1678" s="8">
        <v>10581626</v>
      </c>
      <c r="M1678" s="38">
        <v>45458</v>
      </c>
      <c r="N1678" s="8" t="s">
        <v>197</v>
      </c>
      <c r="O1678" s="8" t="s">
        <v>148</v>
      </c>
      <c r="P1678" s="8" t="s">
        <v>332</v>
      </c>
      <c r="Q1678" s="8">
        <v>0</v>
      </c>
      <c r="R1678" s="8">
        <v>45200</v>
      </c>
      <c r="S1678" s="8">
        <v>45200</v>
      </c>
      <c r="T1678" s="8">
        <v>45200</v>
      </c>
      <c r="U1678" s="8">
        <v>33</v>
      </c>
      <c r="V1678" s="8" t="s">
        <v>62</v>
      </c>
      <c r="W1678" s="8" t="s">
        <v>62</v>
      </c>
      <c r="X1678" s="8" t="s">
        <v>276</v>
      </c>
      <c r="Z1678" s="8" t="s">
        <v>5190</v>
      </c>
      <c r="AA1678" s="8">
        <v>0.03</v>
      </c>
      <c r="AB1678" s="8" t="s">
        <v>552</v>
      </c>
      <c r="AC1678" s="8">
        <v>0.05</v>
      </c>
      <c r="AD1678" s="8">
        <v>1356</v>
      </c>
      <c r="AE1678" s="8">
        <v>1369.6969696969697</v>
      </c>
      <c r="AF1678" s="8">
        <v>2260</v>
      </c>
      <c r="AG1678" s="8">
        <v>3629.69696969697</v>
      </c>
      <c r="AH1678" s="8">
        <v>0.06</v>
      </c>
      <c r="AI1678" s="8">
        <v>2712</v>
      </c>
    </row>
    <row r="1679" spans="1:35" x14ac:dyDescent="0.25">
      <c r="A1679" s="8" t="s">
        <v>2129</v>
      </c>
      <c r="B1679" s="8" t="s">
        <v>33</v>
      </c>
      <c r="C1679" s="8" t="s">
        <v>39</v>
      </c>
      <c r="D1679" s="8" t="s">
        <v>167</v>
      </c>
      <c r="E1679" s="8" t="s">
        <v>4113</v>
      </c>
      <c r="F1679" s="8" t="s">
        <v>3792</v>
      </c>
      <c r="G1679" s="8" t="s">
        <v>3796</v>
      </c>
      <c r="H1679" s="116">
        <v>0</v>
      </c>
      <c r="I1679" s="8">
        <v>2744</v>
      </c>
      <c r="J1679" s="8">
        <v>2744</v>
      </c>
      <c r="K1679" s="8" t="s">
        <v>5172</v>
      </c>
      <c r="L1679" s="8">
        <v>24649072</v>
      </c>
      <c r="M1679" s="38">
        <v>45458</v>
      </c>
      <c r="N1679" s="8" t="s">
        <v>197</v>
      </c>
      <c r="O1679" s="8" t="s">
        <v>43</v>
      </c>
      <c r="P1679" s="8" t="s">
        <v>43</v>
      </c>
      <c r="Q1679" s="8">
        <v>0</v>
      </c>
      <c r="R1679" s="8">
        <v>106300</v>
      </c>
      <c r="S1679" s="8">
        <v>106300</v>
      </c>
      <c r="T1679" s="8">
        <v>15438</v>
      </c>
      <c r="U1679" s="8">
        <v>168</v>
      </c>
      <c r="V1679" s="8" t="s">
        <v>64</v>
      </c>
      <c r="W1679" s="8" t="s">
        <v>64</v>
      </c>
      <c r="X1679" s="8" t="s">
        <v>276</v>
      </c>
      <c r="Y1679" s="8" t="s">
        <v>662</v>
      </c>
      <c r="Z1679" s="8" t="s">
        <v>4787</v>
      </c>
      <c r="AA1679" s="8">
        <v>0.04</v>
      </c>
      <c r="AB1679" s="8" t="s">
        <v>552</v>
      </c>
      <c r="AC1679" s="8">
        <v>1.7000000000000001E-2</v>
      </c>
      <c r="AD1679" s="8">
        <v>4252</v>
      </c>
      <c r="AE1679" s="8">
        <v>632.73809523809518</v>
      </c>
      <c r="AF1679" s="8">
        <v>1807.1000000000001</v>
      </c>
      <c r="AG1679" s="8">
        <v>2439.8380952380953</v>
      </c>
      <c r="AH1679" s="8">
        <v>0.03</v>
      </c>
      <c r="AI1679" s="8">
        <v>3189</v>
      </c>
    </row>
    <row r="1680" spans="1:35" x14ac:dyDescent="0.25">
      <c r="A1680" s="8" t="s">
        <v>2129</v>
      </c>
      <c r="B1680" s="8" t="s">
        <v>27</v>
      </c>
      <c r="C1680" s="8" t="s">
        <v>27</v>
      </c>
      <c r="D1680" s="180" t="s">
        <v>5938</v>
      </c>
      <c r="E1680" s="8" t="s">
        <v>4759</v>
      </c>
      <c r="F1680" s="8" t="s">
        <v>4868</v>
      </c>
      <c r="G1680" s="8" t="s">
        <v>5191</v>
      </c>
      <c r="H1680" s="116">
        <v>0</v>
      </c>
      <c r="I1680" s="8">
        <v>12860</v>
      </c>
      <c r="J1680" s="8">
        <v>12860</v>
      </c>
      <c r="K1680" s="8" t="s">
        <v>5173</v>
      </c>
      <c r="L1680" s="8">
        <v>23941430</v>
      </c>
      <c r="M1680" s="38">
        <v>45458</v>
      </c>
      <c r="N1680" s="8" t="s">
        <v>197</v>
      </c>
      <c r="O1680" s="8" t="s">
        <v>43</v>
      </c>
      <c r="P1680" s="8" t="s">
        <v>43</v>
      </c>
      <c r="Q1680" s="8">
        <v>0</v>
      </c>
      <c r="R1680" s="8">
        <v>537500</v>
      </c>
      <c r="S1680" s="8">
        <v>537500</v>
      </c>
      <c r="T1680" s="8">
        <v>94113</v>
      </c>
      <c r="U1680" s="8">
        <v>168</v>
      </c>
      <c r="V1680" s="8" t="s">
        <v>64</v>
      </c>
      <c r="W1680" s="8" t="s">
        <v>64</v>
      </c>
      <c r="X1680" s="8" t="s">
        <v>276</v>
      </c>
      <c r="Y1680" s="8" t="s">
        <v>662</v>
      </c>
      <c r="Z1680" s="8" t="s">
        <v>4869</v>
      </c>
      <c r="AA1680" s="8">
        <v>0.04</v>
      </c>
      <c r="AB1680" s="8" t="s">
        <v>552</v>
      </c>
      <c r="AC1680" s="8">
        <v>1.7000000000000001E-2</v>
      </c>
      <c r="AD1680" s="8">
        <v>21500</v>
      </c>
      <c r="AE1680" s="8">
        <v>3199.4047619047619</v>
      </c>
      <c r="AF1680" s="8">
        <v>9137.5</v>
      </c>
      <c r="AG1680" s="8">
        <v>12336.904761904761</v>
      </c>
      <c r="AH1680" s="8">
        <v>0.03</v>
      </c>
      <c r="AI1680" s="8">
        <v>16125</v>
      </c>
    </row>
    <row r="1681" spans="1:35" x14ac:dyDescent="0.25">
      <c r="A1681" s="8" t="s">
        <v>2129</v>
      </c>
      <c r="B1681" s="8" t="s">
        <v>39</v>
      </c>
      <c r="C1681" s="8" t="s">
        <v>39</v>
      </c>
      <c r="D1681" s="8" t="s">
        <v>167</v>
      </c>
      <c r="E1681" s="8" t="s">
        <v>4895</v>
      </c>
      <c r="F1681" s="8" t="s">
        <v>5174</v>
      </c>
      <c r="G1681" s="8" t="s">
        <v>5193</v>
      </c>
      <c r="H1681" s="116">
        <v>43737</v>
      </c>
      <c r="I1681" s="8">
        <v>34627</v>
      </c>
      <c r="J1681" s="8">
        <v>-9110</v>
      </c>
      <c r="K1681" s="8" t="s">
        <v>5175</v>
      </c>
      <c r="L1681" s="8">
        <v>26060472</v>
      </c>
      <c r="M1681" s="38">
        <v>45458</v>
      </c>
      <c r="N1681" s="8" t="s">
        <v>197</v>
      </c>
      <c r="O1681" s="8" t="s">
        <v>148</v>
      </c>
      <c r="P1681" s="8" t="s">
        <v>263</v>
      </c>
      <c r="Q1681" s="8">
        <v>1581754.64</v>
      </c>
      <c r="R1681" s="8">
        <v>1849100</v>
      </c>
      <c r="S1681" s="8">
        <v>267345.3600000001</v>
      </c>
      <c r="T1681" s="8">
        <v>267346</v>
      </c>
      <c r="U1681" s="8">
        <v>168</v>
      </c>
      <c r="V1681" s="8" t="s">
        <v>63</v>
      </c>
      <c r="W1681" s="8" t="s">
        <v>63</v>
      </c>
      <c r="X1681" s="8" t="s">
        <v>277</v>
      </c>
      <c r="Z1681" s="8" t="s">
        <v>5192</v>
      </c>
      <c r="AA1681" s="8">
        <v>0.04</v>
      </c>
      <c r="AB1681" s="8" t="s">
        <v>552</v>
      </c>
      <c r="AC1681" s="8">
        <v>1.7000000000000001E-2</v>
      </c>
      <c r="AD1681" s="8">
        <v>73964</v>
      </c>
      <c r="AE1681" s="8">
        <v>11006.547619047618</v>
      </c>
      <c r="AF1681" s="8">
        <v>31434.7</v>
      </c>
      <c r="AG1681" s="8">
        <v>42441.247619047615</v>
      </c>
      <c r="AH1681" s="8">
        <v>0.03</v>
      </c>
      <c r="AI1681" s="8">
        <v>8020.3608000000031</v>
      </c>
    </row>
    <row r="1682" spans="1:35" x14ac:dyDescent="0.25">
      <c r="A1682" s="8" t="s">
        <v>2129</v>
      </c>
      <c r="B1682" s="8" t="s">
        <v>24</v>
      </c>
      <c r="C1682" s="8" t="s">
        <v>24</v>
      </c>
      <c r="D1682" s="8" t="s">
        <v>420</v>
      </c>
      <c r="E1682" s="8" t="s">
        <v>3679</v>
      </c>
      <c r="F1682" s="8" t="s">
        <v>4061</v>
      </c>
      <c r="G1682" s="8" t="s">
        <v>2585</v>
      </c>
      <c r="H1682" s="116">
        <v>0</v>
      </c>
      <c r="I1682" s="8">
        <v>599</v>
      </c>
      <c r="J1682" s="8">
        <v>599</v>
      </c>
      <c r="K1682" s="8" t="s">
        <v>5176</v>
      </c>
      <c r="L1682" s="8">
        <v>31495893</v>
      </c>
      <c r="M1682" s="38">
        <v>45458</v>
      </c>
      <c r="N1682" s="8" t="s">
        <v>197</v>
      </c>
      <c r="O1682" s="8" t="s">
        <v>43</v>
      </c>
      <c r="P1682" s="8" t="s">
        <v>43</v>
      </c>
      <c r="Q1682" s="8">
        <v>0</v>
      </c>
      <c r="R1682" s="8">
        <v>7700</v>
      </c>
      <c r="S1682" s="8">
        <v>7700</v>
      </c>
      <c r="T1682" s="8">
        <v>7700</v>
      </c>
      <c r="U1682" s="8">
        <v>72</v>
      </c>
      <c r="V1682" s="8" t="s">
        <v>62</v>
      </c>
      <c r="W1682" s="8" t="s">
        <v>62</v>
      </c>
      <c r="X1682" s="8" t="s">
        <v>276</v>
      </c>
      <c r="Z1682" s="8" t="s">
        <v>5194</v>
      </c>
      <c r="AA1682" s="8">
        <v>0.03</v>
      </c>
      <c r="AB1682" s="8" t="s">
        <v>552</v>
      </c>
      <c r="AC1682" s="8">
        <v>0.03</v>
      </c>
      <c r="AD1682" s="8">
        <v>231</v>
      </c>
      <c r="AE1682" s="8">
        <v>106.94444444444444</v>
      </c>
      <c r="AF1682" s="8">
        <v>231</v>
      </c>
      <c r="AG1682" s="8">
        <v>337.94444444444446</v>
      </c>
      <c r="AH1682" s="8">
        <v>0.06</v>
      </c>
      <c r="AI1682" s="8">
        <v>462</v>
      </c>
    </row>
    <row r="1683" spans="1:35" x14ac:dyDescent="0.25">
      <c r="A1683" s="8" t="s">
        <v>2129</v>
      </c>
      <c r="B1683" s="8" t="s">
        <v>49</v>
      </c>
      <c r="C1683" s="8" t="s">
        <v>49</v>
      </c>
      <c r="D1683" s="8" t="s">
        <v>133</v>
      </c>
      <c r="E1683" s="8" t="s">
        <v>928</v>
      </c>
      <c r="F1683" s="8" t="s">
        <v>801</v>
      </c>
      <c r="G1683" s="8" t="s">
        <v>1589</v>
      </c>
      <c r="H1683" s="116">
        <v>0</v>
      </c>
      <c r="I1683" s="8">
        <v>5371</v>
      </c>
      <c r="J1683" s="8">
        <v>5371</v>
      </c>
      <c r="K1683" s="8" t="s">
        <v>5177</v>
      </c>
      <c r="L1683" s="8">
        <v>29881928</v>
      </c>
      <c r="M1683" s="38">
        <v>45458</v>
      </c>
      <c r="N1683" s="8" t="s">
        <v>197</v>
      </c>
      <c r="O1683" s="8" t="s">
        <v>43</v>
      </c>
      <c r="P1683" s="8" t="s">
        <v>43</v>
      </c>
      <c r="Q1683" s="8">
        <v>0</v>
      </c>
      <c r="R1683" s="8">
        <v>218300</v>
      </c>
      <c r="S1683" s="8">
        <v>218300</v>
      </c>
      <c r="T1683" s="8">
        <v>23635</v>
      </c>
      <c r="U1683" s="8">
        <v>168</v>
      </c>
      <c r="V1683" s="8" t="s">
        <v>64</v>
      </c>
      <c r="W1683" s="8" t="s">
        <v>64</v>
      </c>
      <c r="X1683" s="8" t="s">
        <v>276</v>
      </c>
      <c r="Y1683" s="8" t="s">
        <v>662</v>
      </c>
      <c r="Z1683" s="8" t="s">
        <v>4954</v>
      </c>
      <c r="AA1683" s="8">
        <v>0.04</v>
      </c>
      <c r="AB1683" s="8" t="s">
        <v>552</v>
      </c>
      <c r="AC1683" s="8">
        <v>1.7000000000000001E-2</v>
      </c>
      <c r="AD1683" s="8">
        <v>8732</v>
      </c>
      <c r="AE1683" s="8">
        <v>1299.4047619047619</v>
      </c>
      <c r="AF1683" s="8">
        <v>3711.1000000000004</v>
      </c>
      <c r="AG1683" s="8">
        <v>5010.5047619047618</v>
      </c>
      <c r="AH1683" s="8">
        <v>0.03</v>
      </c>
      <c r="AI1683" s="8">
        <v>6549</v>
      </c>
    </row>
    <row r="1684" spans="1:35" x14ac:dyDescent="0.25">
      <c r="A1684" s="8" t="s">
        <v>2129</v>
      </c>
      <c r="B1684" s="8" t="s">
        <v>38</v>
      </c>
      <c r="C1684" s="8" t="s">
        <v>38</v>
      </c>
      <c r="D1684" s="8" t="s">
        <v>101</v>
      </c>
      <c r="E1684" s="8" t="s">
        <v>3538</v>
      </c>
      <c r="F1684" s="8" t="s">
        <v>4139</v>
      </c>
      <c r="G1684" s="8" t="s">
        <v>4252</v>
      </c>
      <c r="H1684" s="116">
        <v>0</v>
      </c>
      <c r="I1684" s="8">
        <v>2050</v>
      </c>
      <c r="J1684" s="8">
        <v>2050</v>
      </c>
      <c r="K1684" s="8" t="s">
        <v>3889</v>
      </c>
      <c r="L1684" s="8">
        <v>11857887</v>
      </c>
      <c r="M1684" s="38">
        <v>45458</v>
      </c>
      <c r="N1684" s="8" t="s">
        <v>197</v>
      </c>
      <c r="O1684" s="8" t="s">
        <v>148</v>
      </c>
      <c r="P1684" s="8" t="s">
        <v>287</v>
      </c>
      <c r="Q1684" s="8">
        <v>0</v>
      </c>
      <c r="R1684" s="8">
        <v>41900</v>
      </c>
      <c r="S1684" s="8">
        <v>41900</v>
      </c>
      <c r="T1684" s="8">
        <v>41900</v>
      </c>
      <c r="U1684" s="8">
        <v>84</v>
      </c>
      <c r="V1684" s="8" t="s">
        <v>62</v>
      </c>
      <c r="W1684" s="8" t="s">
        <v>62</v>
      </c>
      <c r="X1684" s="8" t="s">
        <v>276</v>
      </c>
      <c r="Z1684" s="8" t="s">
        <v>3890</v>
      </c>
      <c r="AA1684" s="8">
        <v>0.03</v>
      </c>
      <c r="AB1684" s="8" t="s">
        <v>552</v>
      </c>
      <c r="AC1684" s="8">
        <v>0.03</v>
      </c>
      <c r="AD1684" s="8">
        <v>1257</v>
      </c>
      <c r="AE1684" s="8">
        <v>498.8095238095238</v>
      </c>
      <c r="AF1684" s="8">
        <v>1257</v>
      </c>
      <c r="AG1684" s="8">
        <v>1755.8095238095239</v>
      </c>
      <c r="AH1684" s="8">
        <v>0.06</v>
      </c>
      <c r="AI1684" s="8">
        <v>2514</v>
      </c>
    </row>
    <row r="1685" spans="1:35" x14ac:dyDescent="0.25">
      <c r="A1685" s="8" t="s">
        <v>2129</v>
      </c>
      <c r="B1685" s="8" t="s">
        <v>38</v>
      </c>
      <c r="C1685" s="8" t="s">
        <v>38</v>
      </c>
      <c r="D1685" s="8" t="s">
        <v>101</v>
      </c>
      <c r="E1685" s="8" t="s">
        <v>405</v>
      </c>
      <c r="F1685" s="8" t="s">
        <v>2561</v>
      </c>
      <c r="G1685" s="8" t="s">
        <v>2574</v>
      </c>
      <c r="H1685" s="116">
        <v>5650</v>
      </c>
      <c r="I1685" s="8">
        <v>5650</v>
      </c>
      <c r="J1685" s="8">
        <v>0</v>
      </c>
      <c r="K1685" s="8" t="s">
        <v>5208</v>
      </c>
      <c r="L1685" s="8">
        <v>24166402</v>
      </c>
      <c r="M1685" s="38">
        <v>45461</v>
      </c>
      <c r="N1685" s="8" t="s">
        <v>197</v>
      </c>
      <c r="O1685" s="8" t="s">
        <v>148</v>
      </c>
      <c r="P1685" s="8" t="s">
        <v>273</v>
      </c>
      <c r="R1685" s="8">
        <v>2301000</v>
      </c>
      <c r="S1685" s="8">
        <v>2301000</v>
      </c>
      <c r="T1685" s="8">
        <v>70950</v>
      </c>
      <c r="U1685" s="8">
        <v>168</v>
      </c>
      <c r="V1685" s="8" t="s">
        <v>63</v>
      </c>
      <c r="W1685" s="8" t="s">
        <v>63</v>
      </c>
      <c r="X1685" s="8" t="s">
        <v>277</v>
      </c>
      <c r="Z1685" s="8" t="s">
        <v>5213</v>
      </c>
      <c r="AA1685" s="8">
        <v>0.04</v>
      </c>
      <c r="AB1685" s="8" t="s">
        <v>552</v>
      </c>
      <c r="AC1685" s="8">
        <v>1.7000000000000001E-2</v>
      </c>
      <c r="AD1685" s="8">
        <v>92040</v>
      </c>
      <c r="AE1685" s="8">
        <v>13696.428571428571</v>
      </c>
      <c r="AF1685" s="8">
        <v>39117</v>
      </c>
      <c r="AG1685" s="8">
        <v>52813.428571428572</v>
      </c>
      <c r="AH1685" s="8">
        <v>0.03</v>
      </c>
      <c r="AI1685" s="8">
        <v>69030</v>
      </c>
    </row>
    <row r="1686" spans="1:35" x14ac:dyDescent="0.25">
      <c r="A1686" s="8" t="s">
        <v>2129</v>
      </c>
      <c r="B1686" s="8" t="s">
        <v>23</v>
      </c>
      <c r="C1686" s="8" t="s">
        <v>23</v>
      </c>
      <c r="D1686" s="180" t="s">
        <v>5937</v>
      </c>
      <c r="E1686" s="8" t="s">
        <v>211</v>
      </c>
      <c r="F1686" s="8" t="s">
        <v>3274</v>
      </c>
      <c r="G1686" s="8" t="s">
        <v>4650</v>
      </c>
      <c r="H1686" s="116">
        <v>21520</v>
      </c>
      <c r="I1686" s="8">
        <v>33799</v>
      </c>
      <c r="J1686" s="8">
        <v>12279</v>
      </c>
      <c r="K1686" s="8" t="s">
        <v>5082</v>
      </c>
      <c r="L1686" s="8">
        <v>24472145</v>
      </c>
      <c r="M1686" s="38">
        <v>45461</v>
      </c>
      <c r="N1686" s="8" t="s">
        <v>197</v>
      </c>
      <c r="O1686" s="8" t="s">
        <v>43</v>
      </c>
      <c r="P1686" s="8" t="s">
        <v>43</v>
      </c>
      <c r="Q1686" s="8">
        <v>809556</v>
      </c>
      <c r="R1686" s="8">
        <v>1430100</v>
      </c>
      <c r="S1686" s="8">
        <v>620544</v>
      </c>
      <c r="T1686" s="8">
        <v>152768</v>
      </c>
      <c r="U1686" s="8">
        <v>168</v>
      </c>
      <c r="V1686" s="8" t="s">
        <v>64</v>
      </c>
      <c r="W1686" s="8" t="s">
        <v>64</v>
      </c>
      <c r="X1686" s="8" t="s">
        <v>276</v>
      </c>
      <c r="Y1686" s="8" t="s">
        <v>487</v>
      </c>
      <c r="Z1686" s="8" t="s">
        <v>5092</v>
      </c>
      <c r="AA1686" s="8">
        <v>0.04</v>
      </c>
      <c r="AB1686" s="8" t="s">
        <v>552</v>
      </c>
      <c r="AC1686" s="8">
        <v>1.7000000000000001E-2</v>
      </c>
      <c r="AD1686" s="8">
        <v>57204</v>
      </c>
      <c r="AE1686" s="8">
        <v>8512.5</v>
      </c>
      <c r="AF1686" s="8">
        <v>24311.7</v>
      </c>
      <c r="AG1686" s="8">
        <v>32824.199999999997</v>
      </c>
      <c r="AH1686" s="8">
        <v>0.03</v>
      </c>
      <c r="AI1686" s="8">
        <v>18616.32</v>
      </c>
    </row>
    <row r="1687" spans="1:35" x14ac:dyDescent="0.25">
      <c r="A1687" s="8" t="s">
        <v>2129</v>
      </c>
      <c r="B1687" s="8" t="s">
        <v>241</v>
      </c>
      <c r="C1687" s="8" t="s">
        <v>241</v>
      </c>
      <c r="D1687" s="180" t="s">
        <v>101</v>
      </c>
      <c r="E1687" s="8" t="s">
        <v>405</v>
      </c>
      <c r="F1687" s="8" t="s">
        <v>5209</v>
      </c>
      <c r="G1687" s="8" t="s">
        <v>5215</v>
      </c>
      <c r="H1687" s="116">
        <v>0</v>
      </c>
      <c r="I1687" s="8">
        <v>3228</v>
      </c>
      <c r="J1687" s="8">
        <v>3228</v>
      </c>
      <c r="K1687" s="8" t="s">
        <v>5210</v>
      </c>
      <c r="L1687" s="8">
        <v>25243887</v>
      </c>
      <c r="M1687" s="38">
        <v>45461</v>
      </c>
      <c r="N1687" s="8" t="s">
        <v>197</v>
      </c>
      <c r="O1687" s="8" t="s">
        <v>43</v>
      </c>
      <c r="P1687" s="8" t="s">
        <v>43</v>
      </c>
      <c r="Q1687" s="8">
        <v>0</v>
      </c>
      <c r="R1687" s="8">
        <v>49500</v>
      </c>
      <c r="S1687" s="8">
        <v>49500</v>
      </c>
      <c r="T1687" s="8">
        <v>49500</v>
      </c>
      <c r="U1687" s="8">
        <v>48</v>
      </c>
      <c r="V1687" s="8" t="s">
        <v>62</v>
      </c>
      <c r="W1687" s="8" t="s">
        <v>62</v>
      </c>
      <c r="X1687" s="8" t="s">
        <v>276</v>
      </c>
      <c r="Z1687" s="8" t="s">
        <v>5214</v>
      </c>
      <c r="AA1687" s="8">
        <v>0.03</v>
      </c>
      <c r="AB1687" s="8" t="s">
        <v>552</v>
      </c>
      <c r="AC1687" s="8">
        <v>3.7499999999999999E-2</v>
      </c>
      <c r="AD1687" s="8">
        <v>1485</v>
      </c>
      <c r="AE1687" s="8">
        <v>1031.25</v>
      </c>
      <c r="AF1687" s="8">
        <v>1856.25</v>
      </c>
      <c r="AG1687" s="8">
        <v>2887.5</v>
      </c>
      <c r="AH1687" s="8">
        <v>0.06</v>
      </c>
      <c r="AI1687" s="8">
        <v>2970</v>
      </c>
    </row>
    <row r="1688" spans="1:35" x14ac:dyDescent="0.25">
      <c r="A1688" s="8" t="s">
        <v>2129</v>
      </c>
      <c r="B1688" s="8" t="s">
        <v>39</v>
      </c>
      <c r="C1688" s="8" t="s">
        <v>39</v>
      </c>
      <c r="D1688" s="8" t="s">
        <v>167</v>
      </c>
      <c r="E1688" s="8" t="s">
        <v>4113</v>
      </c>
      <c r="F1688" s="8" t="s">
        <v>3998</v>
      </c>
      <c r="G1688" s="8" t="s">
        <v>2743</v>
      </c>
      <c r="H1688" s="116">
        <v>0</v>
      </c>
      <c r="I1688" s="8">
        <v>3774</v>
      </c>
      <c r="J1688" s="8">
        <v>3774</v>
      </c>
      <c r="K1688" s="8" t="s">
        <v>4745</v>
      </c>
      <c r="L1688" s="8">
        <v>24339949</v>
      </c>
      <c r="M1688" s="38">
        <v>45461</v>
      </c>
      <c r="N1688" s="8" t="s">
        <v>197</v>
      </c>
      <c r="O1688" s="8" t="s">
        <v>148</v>
      </c>
      <c r="P1688" s="8" t="s">
        <v>273</v>
      </c>
      <c r="Q1688" s="8">
        <v>0</v>
      </c>
      <c r="R1688" s="8">
        <v>150200</v>
      </c>
      <c r="S1688" s="8">
        <v>150200</v>
      </c>
      <c r="T1688" s="8">
        <v>56776</v>
      </c>
      <c r="U1688" s="8">
        <v>168</v>
      </c>
      <c r="V1688" s="8" t="s">
        <v>64</v>
      </c>
      <c r="W1688" s="8" t="s">
        <v>64</v>
      </c>
      <c r="X1688" s="8" t="s">
        <v>276</v>
      </c>
      <c r="Y1688" s="8" t="s">
        <v>662</v>
      </c>
      <c r="Z1688" s="8" t="s">
        <v>4780</v>
      </c>
      <c r="AA1688" s="8">
        <v>0.04</v>
      </c>
      <c r="AB1688" s="8" t="s">
        <v>552</v>
      </c>
      <c r="AC1688" s="8">
        <v>1.7000000000000001E-2</v>
      </c>
      <c r="AD1688" s="8">
        <v>6008</v>
      </c>
      <c r="AE1688" s="8">
        <v>894.04761904761904</v>
      </c>
      <c r="AF1688" s="8">
        <v>2553.4</v>
      </c>
      <c r="AG1688" s="8">
        <v>3447.4476190476189</v>
      </c>
      <c r="AH1688" s="8">
        <v>0.03</v>
      </c>
      <c r="AI1688" s="8">
        <v>4506</v>
      </c>
    </row>
    <row r="1689" spans="1:35" x14ac:dyDescent="0.25">
      <c r="A1689" s="8" t="s">
        <v>2129</v>
      </c>
      <c r="B1689" s="8" t="s">
        <v>38</v>
      </c>
      <c r="C1689" s="8" t="s">
        <v>38</v>
      </c>
      <c r="D1689" s="8" t="s">
        <v>101</v>
      </c>
      <c r="E1689" s="8" t="s">
        <v>4114</v>
      </c>
      <c r="F1689" s="8" t="s">
        <v>4966</v>
      </c>
      <c r="G1689" s="8" t="s">
        <v>5003</v>
      </c>
      <c r="H1689" s="116">
        <v>0</v>
      </c>
      <c r="I1689" s="8">
        <v>16659</v>
      </c>
      <c r="J1689" s="8">
        <v>16659</v>
      </c>
      <c r="K1689" s="8" t="s">
        <v>4754</v>
      </c>
      <c r="L1689" s="8">
        <v>26100953</v>
      </c>
      <c r="M1689" s="38">
        <v>45461</v>
      </c>
      <c r="N1689" s="8" t="s">
        <v>197</v>
      </c>
      <c r="O1689" s="8" t="s">
        <v>148</v>
      </c>
      <c r="P1689" s="8" t="s">
        <v>339</v>
      </c>
      <c r="Q1689" s="8">
        <v>0</v>
      </c>
      <c r="R1689" s="8">
        <v>699400</v>
      </c>
      <c r="S1689" s="8">
        <v>699400</v>
      </c>
      <c r="T1689" s="8">
        <v>60761</v>
      </c>
      <c r="U1689" s="8">
        <v>168</v>
      </c>
      <c r="V1689" s="8" t="s">
        <v>64</v>
      </c>
      <c r="W1689" s="8" t="s">
        <v>64</v>
      </c>
      <c r="X1689" s="8" t="s">
        <v>276</v>
      </c>
      <c r="Y1689" s="8" t="s">
        <v>115</v>
      </c>
      <c r="Z1689" s="8" t="s">
        <v>4801</v>
      </c>
      <c r="AA1689" s="8">
        <v>0.04</v>
      </c>
      <c r="AB1689" s="8" t="s">
        <v>552</v>
      </c>
      <c r="AC1689" s="8">
        <v>1.7000000000000001E-2</v>
      </c>
      <c r="AD1689" s="8">
        <v>27976</v>
      </c>
      <c r="AE1689" s="8">
        <v>4163.0952380952385</v>
      </c>
      <c r="AF1689" s="8">
        <v>11889.800000000001</v>
      </c>
      <c r="AG1689" s="8">
        <v>16052.89523809524</v>
      </c>
      <c r="AH1689" s="8">
        <v>0.03</v>
      </c>
      <c r="AI1689" s="8">
        <v>20982</v>
      </c>
    </row>
    <row r="1690" spans="1:35" x14ac:dyDescent="0.25">
      <c r="A1690" s="8" t="s">
        <v>2129</v>
      </c>
      <c r="B1690" s="8" t="s">
        <v>39</v>
      </c>
      <c r="C1690" s="8" t="s">
        <v>39</v>
      </c>
      <c r="D1690" s="8" t="s">
        <v>167</v>
      </c>
      <c r="E1690" s="8" t="s">
        <v>451</v>
      </c>
      <c r="F1690" s="8" t="s">
        <v>3580</v>
      </c>
      <c r="G1690" s="8" t="s">
        <v>681</v>
      </c>
      <c r="H1690" s="116">
        <v>0</v>
      </c>
      <c r="I1690" s="8">
        <v>3822</v>
      </c>
      <c r="J1690" s="8">
        <v>3822</v>
      </c>
      <c r="K1690" s="8" t="s">
        <v>5211</v>
      </c>
      <c r="L1690" s="8">
        <v>28608581</v>
      </c>
      <c r="M1690" s="38">
        <v>45461</v>
      </c>
      <c r="N1690" s="8" t="s">
        <v>197</v>
      </c>
      <c r="O1690" s="8" t="s">
        <v>148</v>
      </c>
      <c r="P1690" s="8" t="s">
        <v>339</v>
      </c>
      <c r="Q1690" s="8">
        <v>0</v>
      </c>
      <c r="R1690" s="8">
        <v>129700</v>
      </c>
      <c r="S1690" s="8">
        <v>129700</v>
      </c>
      <c r="T1690" s="8">
        <v>18273</v>
      </c>
      <c r="U1690" s="8">
        <v>168</v>
      </c>
      <c r="V1690" s="8" t="s">
        <v>64</v>
      </c>
      <c r="W1690" s="8" t="s">
        <v>64</v>
      </c>
      <c r="X1690" s="8" t="s">
        <v>276</v>
      </c>
      <c r="Y1690" s="8" t="s">
        <v>662</v>
      </c>
      <c r="Z1690" s="8" t="s">
        <v>5212</v>
      </c>
      <c r="AA1690" s="8">
        <v>0.04</v>
      </c>
      <c r="AB1690" s="8" t="s">
        <v>552</v>
      </c>
      <c r="AC1690" s="8">
        <v>1.7000000000000001E-2</v>
      </c>
      <c r="AD1690" s="8">
        <v>5188</v>
      </c>
      <c r="AE1690" s="8">
        <v>772.02380952380952</v>
      </c>
      <c r="AF1690" s="8">
        <v>2204.9</v>
      </c>
      <c r="AG1690" s="8">
        <v>2976.9238095238097</v>
      </c>
      <c r="AH1690" s="8">
        <v>0.03</v>
      </c>
      <c r="AI1690" s="8">
        <v>3891</v>
      </c>
    </row>
    <row r="1691" spans="1:35" x14ac:dyDescent="0.25">
      <c r="A1691" s="8" t="s">
        <v>2129</v>
      </c>
      <c r="B1691" s="8" t="s">
        <v>27</v>
      </c>
      <c r="C1691" s="8" t="s">
        <v>27</v>
      </c>
      <c r="D1691" s="180" t="s">
        <v>5938</v>
      </c>
      <c r="E1691" s="8" t="s">
        <v>4900</v>
      </c>
      <c r="F1691" s="8" t="s">
        <v>5222</v>
      </c>
      <c r="G1691" s="8" t="s">
        <v>5226</v>
      </c>
      <c r="H1691" s="116">
        <v>0</v>
      </c>
      <c r="I1691" s="8">
        <v>529</v>
      </c>
      <c r="J1691" s="8">
        <v>529</v>
      </c>
      <c r="K1691" s="8" t="s">
        <v>5223</v>
      </c>
      <c r="L1691" s="8">
        <v>27292383</v>
      </c>
      <c r="M1691" s="38">
        <v>45462</v>
      </c>
      <c r="N1691" s="8" t="s">
        <v>197</v>
      </c>
      <c r="O1691" s="8" t="s">
        <v>43</v>
      </c>
      <c r="P1691" s="8" t="s">
        <v>43</v>
      </c>
      <c r="Q1691" s="8">
        <v>0</v>
      </c>
      <c r="R1691" s="8">
        <v>6100</v>
      </c>
      <c r="S1691" s="8">
        <v>6100</v>
      </c>
      <c r="T1691" s="8">
        <v>6100</v>
      </c>
      <c r="U1691" s="8">
        <v>72</v>
      </c>
      <c r="V1691" s="8" t="s">
        <v>62</v>
      </c>
      <c r="W1691" s="8" t="s">
        <v>62</v>
      </c>
      <c r="X1691" s="8" t="s">
        <v>276</v>
      </c>
      <c r="Z1691" s="8" t="s">
        <v>5225</v>
      </c>
      <c r="AA1691" s="8">
        <v>0.03</v>
      </c>
      <c r="AB1691" s="8" t="s">
        <v>552</v>
      </c>
      <c r="AC1691" s="8">
        <v>0.03</v>
      </c>
      <c r="AD1691" s="8">
        <v>25979.579999999998</v>
      </c>
      <c r="AE1691" s="8">
        <v>84.722222222222229</v>
      </c>
      <c r="AF1691" s="8">
        <v>183</v>
      </c>
      <c r="AG1691" s="8">
        <v>267.72222222222223</v>
      </c>
      <c r="AH1691" s="8">
        <v>0.06</v>
      </c>
      <c r="AI1691" s="8">
        <v>366</v>
      </c>
    </row>
    <row r="1692" spans="1:35" x14ac:dyDescent="0.25">
      <c r="A1692" s="8" t="s">
        <v>2129</v>
      </c>
      <c r="B1692" s="8" t="s">
        <v>24</v>
      </c>
      <c r="C1692" s="8" t="s">
        <v>24</v>
      </c>
      <c r="D1692" s="8" t="s">
        <v>420</v>
      </c>
      <c r="E1692" s="8" t="s">
        <v>200</v>
      </c>
      <c r="F1692" s="8" t="s">
        <v>2781</v>
      </c>
      <c r="G1692" s="8" t="s">
        <v>774</v>
      </c>
      <c r="H1692" s="116">
        <v>0</v>
      </c>
      <c r="I1692" s="8">
        <v>92239</v>
      </c>
      <c r="J1692" s="8">
        <v>92239</v>
      </c>
      <c r="K1692" s="8" t="s">
        <v>5199</v>
      </c>
      <c r="L1692" s="8">
        <v>22123863</v>
      </c>
      <c r="M1692" s="38">
        <v>45462</v>
      </c>
      <c r="N1692" s="8" t="s">
        <v>197</v>
      </c>
      <c r="O1692" s="8" t="s">
        <v>173</v>
      </c>
      <c r="P1692" s="8" t="s">
        <v>465</v>
      </c>
      <c r="Q1692" s="8">
        <v>623515</v>
      </c>
      <c r="R1692" s="8">
        <v>3921300</v>
      </c>
      <c r="S1692" s="8">
        <v>3297785</v>
      </c>
      <c r="T1692" s="8">
        <v>141835</v>
      </c>
      <c r="U1692" s="8">
        <v>168</v>
      </c>
      <c r="V1692" s="8" t="s">
        <v>64</v>
      </c>
      <c r="W1692" s="8" t="s">
        <v>64</v>
      </c>
      <c r="X1692" s="8" t="s">
        <v>276</v>
      </c>
      <c r="Y1692" s="8" t="s">
        <v>665</v>
      </c>
      <c r="Z1692" s="8" t="s">
        <v>5203</v>
      </c>
      <c r="AA1692" s="8">
        <v>0.04</v>
      </c>
      <c r="AB1692" s="8" t="s">
        <v>552</v>
      </c>
      <c r="AC1692" s="8">
        <v>1.7000000000000001E-2</v>
      </c>
      <c r="AD1692" s="8">
        <v>14577.04</v>
      </c>
      <c r="AE1692" s="8">
        <v>23341.071428571428</v>
      </c>
      <c r="AF1692" s="8">
        <v>66662.100000000006</v>
      </c>
      <c r="AG1692" s="8">
        <v>90003.171428571426</v>
      </c>
      <c r="AH1692" s="8">
        <v>0.03</v>
      </c>
      <c r="AI1692" s="8">
        <v>98933.55</v>
      </c>
    </row>
    <row r="1693" spans="1:35" x14ac:dyDescent="0.25">
      <c r="A1693" s="8" t="s">
        <v>2129</v>
      </c>
      <c r="B1693" s="8" t="s">
        <v>184</v>
      </c>
      <c r="C1693" s="8" t="s">
        <v>184</v>
      </c>
      <c r="D1693" s="180" t="s">
        <v>101</v>
      </c>
      <c r="E1693" s="8" t="s">
        <v>417</v>
      </c>
      <c r="F1693" s="8" t="s">
        <v>4640</v>
      </c>
      <c r="G1693" s="8" t="s">
        <v>4652</v>
      </c>
      <c r="H1693" s="116">
        <v>0</v>
      </c>
      <c r="I1693" s="8">
        <v>11350</v>
      </c>
      <c r="J1693" s="8">
        <v>11350</v>
      </c>
      <c r="K1693" s="8" t="s">
        <v>4851</v>
      </c>
      <c r="L1693" s="8">
        <v>27869366</v>
      </c>
      <c r="M1693" s="38">
        <v>45462</v>
      </c>
      <c r="N1693" s="8" t="s">
        <v>197</v>
      </c>
      <c r="O1693" s="8" t="s">
        <v>148</v>
      </c>
      <c r="P1693" s="8" t="s">
        <v>45</v>
      </c>
      <c r="Q1693" s="8">
        <v>0</v>
      </c>
      <c r="R1693" s="8">
        <v>473100</v>
      </c>
      <c r="S1693" s="8">
        <v>473100</v>
      </c>
      <c r="T1693" s="8">
        <v>52859</v>
      </c>
      <c r="U1693" s="8">
        <v>168</v>
      </c>
      <c r="V1693" s="8" t="s">
        <v>64</v>
      </c>
      <c r="W1693" s="8" t="s">
        <v>64</v>
      </c>
      <c r="X1693" s="8" t="s">
        <v>276</v>
      </c>
      <c r="Y1693" s="8" t="s">
        <v>115</v>
      </c>
      <c r="Z1693" s="8" t="s">
        <v>4863</v>
      </c>
      <c r="AA1693" s="8">
        <v>0.04</v>
      </c>
      <c r="AB1693" s="8" t="s">
        <v>552</v>
      </c>
      <c r="AC1693" s="8">
        <v>1.7000000000000001E-2</v>
      </c>
      <c r="AD1693" s="8">
        <v>18924</v>
      </c>
      <c r="AE1693" s="8">
        <v>2816.0714285714284</v>
      </c>
      <c r="AF1693" s="8">
        <v>8042.7000000000007</v>
      </c>
      <c r="AG1693" s="8">
        <v>10858.771428571428</v>
      </c>
      <c r="AH1693" s="8">
        <v>0.03</v>
      </c>
      <c r="AI1693" s="8">
        <v>14193</v>
      </c>
    </row>
    <row r="1694" spans="1:35" x14ac:dyDescent="0.25">
      <c r="A1694" s="8" t="s">
        <v>2129</v>
      </c>
      <c r="B1694" s="8" t="s">
        <v>29</v>
      </c>
      <c r="C1694" s="8" t="s">
        <v>29</v>
      </c>
      <c r="D1694" s="8" t="s">
        <v>168</v>
      </c>
      <c r="E1694" s="8" t="s">
        <v>2081</v>
      </c>
      <c r="F1694" s="8" t="s">
        <v>1172</v>
      </c>
      <c r="G1694" s="8" t="s">
        <v>1182</v>
      </c>
      <c r="H1694" s="116">
        <v>0</v>
      </c>
      <c r="I1694" s="8">
        <v>1836</v>
      </c>
      <c r="J1694" s="8">
        <v>1836</v>
      </c>
      <c r="K1694" s="8" t="s">
        <v>4852</v>
      </c>
      <c r="L1694" s="8">
        <v>25238689</v>
      </c>
      <c r="M1694" s="38">
        <v>45462</v>
      </c>
      <c r="N1694" s="8" t="s">
        <v>197</v>
      </c>
      <c r="O1694" s="8" t="s">
        <v>173</v>
      </c>
      <c r="P1694" s="8" t="s">
        <v>328</v>
      </c>
      <c r="Q1694" s="8">
        <v>0</v>
      </c>
      <c r="R1694" s="8">
        <v>57600</v>
      </c>
      <c r="S1694" s="8">
        <v>57600</v>
      </c>
      <c r="T1694" s="8">
        <v>4530</v>
      </c>
      <c r="U1694" s="8">
        <v>144</v>
      </c>
      <c r="V1694" s="8" t="s">
        <v>64</v>
      </c>
      <c r="W1694" s="8" t="s">
        <v>64</v>
      </c>
      <c r="X1694" s="8" t="s">
        <v>276</v>
      </c>
      <c r="Y1694" s="8" t="s">
        <v>662</v>
      </c>
      <c r="Z1694" s="8" t="s">
        <v>4864</v>
      </c>
      <c r="AA1694" s="8">
        <v>0.03</v>
      </c>
      <c r="AB1694" s="8" t="s">
        <v>552</v>
      </c>
      <c r="AC1694" s="8">
        <v>0.02</v>
      </c>
      <c r="AD1694" s="8">
        <v>1728</v>
      </c>
      <c r="AE1694" s="8">
        <v>400</v>
      </c>
      <c r="AF1694" s="8">
        <v>1152</v>
      </c>
      <c r="AG1694" s="8">
        <v>1552</v>
      </c>
      <c r="AH1694" s="8">
        <v>0.06</v>
      </c>
      <c r="AI1694" s="8">
        <v>3456</v>
      </c>
    </row>
    <row r="1695" spans="1:35" x14ac:dyDescent="0.25">
      <c r="A1695" s="8" t="s">
        <v>2129</v>
      </c>
      <c r="B1695" s="8" t="s">
        <v>184</v>
      </c>
      <c r="C1695" s="8" t="s">
        <v>184</v>
      </c>
      <c r="D1695" s="180" t="s">
        <v>101</v>
      </c>
      <c r="E1695" s="8" t="s">
        <v>417</v>
      </c>
      <c r="F1695" s="8" t="s">
        <v>4640</v>
      </c>
      <c r="G1695" s="8" t="s">
        <v>4652</v>
      </c>
      <c r="H1695" s="116">
        <v>0</v>
      </c>
      <c r="I1695" s="8">
        <v>10846</v>
      </c>
      <c r="J1695" s="8">
        <v>10846</v>
      </c>
      <c r="K1695" s="8" t="s">
        <v>4755</v>
      </c>
      <c r="L1695" s="8">
        <v>35070265</v>
      </c>
      <c r="M1695" s="38">
        <v>45462</v>
      </c>
      <c r="N1695" s="8" t="s">
        <v>197</v>
      </c>
      <c r="O1695" s="8" t="s">
        <v>148</v>
      </c>
      <c r="P1695" s="8" t="s">
        <v>45</v>
      </c>
      <c r="Q1695" s="8">
        <v>0</v>
      </c>
      <c r="R1695" s="8">
        <v>451600</v>
      </c>
      <c r="S1695" s="8">
        <v>451600</v>
      </c>
      <c r="T1695" s="8">
        <v>45918</v>
      </c>
      <c r="U1695" s="8">
        <v>168</v>
      </c>
      <c r="V1695" s="8" t="s">
        <v>64</v>
      </c>
      <c r="W1695" s="8" t="s">
        <v>64</v>
      </c>
      <c r="X1695" s="8" t="s">
        <v>276</v>
      </c>
      <c r="Y1695" s="8" t="s">
        <v>115</v>
      </c>
      <c r="Z1695" s="8" t="s">
        <v>4805</v>
      </c>
      <c r="AA1695" s="8">
        <v>0.04</v>
      </c>
      <c r="AB1695" s="8" t="s">
        <v>552</v>
      </c>
      <c r="AC1695" s="8">
        <v>1.7000000000000001E-2</v>
      </c>
      <c r="AD1695" s="8">
        <v>18064</v>
      </c>
      <c r="AE1695" s="8">
        <v>2688.0952380952381</v>
      </c>
      <c r="AF1695" s="8">
        <v>7677.2000000000007</v>
      </c>
      <c r="AG1695" s="8">
        <v>10365.295238095239</v>
      </c>
      <c r="AH1695" s="8">
        <v>0.03</v>
      </c>
      <c r="AI1695" s="8">
        <v>13548</v>
      </c>
    </row>
    <row r="1696" spans="1:35" x14ac:dyDescent="0.25">
      <c r="A1696" s="8" t="s">
        <v>2129</v>
      </c>
      <c r="B1696" s="8" t="s">
        <v>49</v>
      </c>
      <c r="C1696" s="8" t="s">
        <v>49</v>
      </c>
      <c r="D1696" s="8" t="s">
        <v>133</v>
      </c>
      <c r="E1696" s="8" t="s">
        <v>612</v>
      </c>
      <c r="F1696" s="8" t="s">
        <v>2987</v>
      </c>
      <c r="G1696" s="8" t="s">
        <v>891</v>
      </c>
      <c r="H1696" s="116">
        <v>0</v>
      </c>
      <c r="I1696" s="8">
        <v>21454</v>
      </c>
      <c r="J1696" s="8">
        <v>21454</v>
      </c>
      <c r="K1696" s="8" t="s">
        <v>4749</v>
      </c>
      <c r="L1696" s="8">
        <v>23430137</v>
      </c>
      <c r="M1696" s="38">
        <v>45462</v>
      </c>
      <c r="N1696" s="8" t="s">
        <v>197</v>
      </c>
      <c r="O1696" s="8" t="s">
        <v>148</v>
      </c>
      <c r="P1696" s="8" t="s">
        <v>356</v>
      </c>
      <c r="Q1696" s="8">
        <v>0</v>
      </c>
      <c r="R1696" s="8">
        <v>903900</v>
      </c>
      <c r="S1696" s="8">
        <v>903900</v>
      </c>
      <c r="T1696" s="8">
        <v>165443</v>
      </c>
      <c r="U1696" s="8">
        <v>168</v>
      </c>
      <c r="V1696" s="8" t="s">
        <v>64</v>
      </c>
      <c r="W1696" s="8" t="s">
        <v>64</v>
      </c>
      <c r="X1696" s="8" t="s">
        <v>276</v>
      </c>
      <c r="Y1696" s="8" t="s">
        <v>662</v>
      </c>
      <c r="Z1696" s="8" t="s">
        <v>4791</v>
      </c>
      <c r="AA1696" s="8">
        <v>0.04</v>
      </c>
      <c r="AB1696" s="8" t="s">
        <v>552</v>
      </c>
      <c r="AC1696" s="8">
        <v>1.7000000000000001E-2</v>
      </c>
      <c r="AD1696" s="8">
        <v>36156</v>
      </c>
      <c r="AE1696" s="8">
        <v>5380.3571428571431</v>
      </c>
      <c r="AF1696" s="8">
        <v>15366.300000000001</v>
      </c>
      <c r="AG1696" s="8">
        <v>20746.657142857144</v>
      </c>
      <c r="AH1696" s="8">
        <v>0.03</v>
      </c>
      <c r="AI1696" s="8">
        <v>27117</v>
      </c>
    </row>
    <row r="1697" spans="1:35" x14ac:dyDescent="0.25">
      <c r="A1697" s="8" t="s">
        <v>2129</v>
      </c>
      <c r="B1697" s="8" t="s">
        <v>27</v>
      </c>
      <c r="C1697" s="8" t="s">
        <v>27</v>
      </c>
      <c r="D1697" s="180" t="s">
        <v>5938</v>
      </c>
      <c r="E1697" s="8" t="s">
        <v>4759</v>
      </c>
      <c r="F1697" s="8" t="s">
        <v>4760</v>
      </c>
      <c r="G1697" s="8" t="s">
        <v>4770</v>
      </c>
      <c r="H1697" s="116">
        <v>0</v>
      </c>
      <c r="I1697" s="8">
        <v>4696</v>
      </c>
      <c r="J1697" s="8">
        <v>4696</v>
      </c>
      <c r="K1697" s="8" t="s">
        <v>5224</v>
      </c>
      <c r="L1697" s="8">
        <v>25952857</v>
      </c>
      <c r="M1697" s="38">
        <v>45462</v>
      </c>
      <c r="N1697" s="8" t="s">
        <v>197</v>
      </c>
      <c r="O1697" s="8" t="s">
        <v>173</v>
      </c>
      <c r="P1697" s="8" t="s">
        <v>470</v>
      </c>
      <c r="Q1697" s="8">
        <v>0</v>
      </c>
      <c r="R1697" s="8">
        <v>189600</v>
      </c>
      <c r="S1697" s="8">
        <v>189600</v>
      </c>
      <c r="T1697" s="8">
        <v>37000</v>
      </c>
      <c r="U1697" s="8">
        <v>168</v>
      </c>
      <c r="V1697" s="8" t="s">
        <v>64</v>
      </c>
      <c r="W1697" s="8" t="s">
        <v>64</v>
      </c>
      <c r="X1697" s="8" t="s">
        <v>276</v>
      </c>
      <c r="Y1697" s="8" t="s">
        <v>509</v>
      </c>
      <c r="Z1697" s="8" t="s">
        <v>4951</v>
      </c>
      <c r="AA1697" s="8">
        <v>0.04</v>
      </c>
      <c r="AB1697" s="8" t="s">
        <v>552</v>
      </c>
      <c r="AC1697" s="8">
        <v>1.7000000000000001E-2</v>
      </c>
      <c r="AD1697" s="8">
        <v>7584</v>
      </c>
      <c r="AE1697" s="8">
        <v>1128.5714285714287</v>
      </c>
      <c r="AF1697" s="8">
        <v>3223.2000000000003</v>
      </c>
      <c r="AG1697" s="8">
        <v>4351.7714285714292</v>
      </c>
      <c r="AH1697" s="8">
        <v>0.03</v>
      </c>
      <c r="AI1697" s="8">
        <v>5688</v>
      </c>
    </row>
    <row r="1698" spans="1:35" x14ac:dyDescent="0.25">
      <c r="A1698" s="8" t="s">
        <v>2129</v>
      </c>
      <c r="B1698" s="8" t="s">
        <v>49</v>
      </c>
      <c r="C1698" s="8" t="s">
        <v>49</v>
      </c>
      <c r="D1698" s="8" t="s">
        <v>133</v>
      </c>
      <c r="E1698" s="8" t="s">
        <v>458</v>
      </c>
      <c r="F1698" s="8" t="s">
        <v>2068</v>
      </c>
      <c r="G1698" s="8" t="s">
        <v>2250</v>
      </c>
      <c r="H1698" s="116">
        <v>0</v>
      </c>
      <c r="I1698" s="8">
        <v>7630</v>
      </c>
      <c r="J1698" s="8">
        <v>7630</v>
      </c>
      <c r="K1698" s="8" t="s">
        <v>5227</v>
      </c>
      <c r="L1698" s="8">
        <v>25267547</v>
      </c>
      <c r="M1698" s="38">
        <v>45462</v>
      </c>
      <c r="N1698" s="8" t="s">
        <v>197</v>
      </c>
      <c r="O1698" s="8" t="s">
        <v>148</v>
      </c>
      <c r="P1698" s="8" t="s">
        <v>266</v>
      </c>
      <c r="Q1698" s="8">
        <v>0</v>
      </c>
      <c r="R1698" s="8">
        <v>314600</v>
      </c>
      <c r="S1698" s="8">
        <v>314600</v>
      </c>
      <c r="T1698" s="8">
        <v>31092</v>
      </c>
      <c r="U1698" s="8">
        <v>168</v>
      </c>
      <c r="V1698" s="8" t="s">
        <v>64</v>
      </c>
      <c r="W1698" s="8" t="s">
        <v>64</v>
      </c>
      <c r="X1698" s="8" t="s">
        <v>276</v>
      </c>
      <c r="Y1698" s="8" t="s">
        <v>115</v>
      </c>
      <c r="Z1698" s="8" t="s">
        <v>4876</v>
      </c>
      <c r="AA1698" s="8">
        <v>0.04</v>
      </c>
      <c r="AB1698" s="8" t="s">
        <v>552</v>
      </c>
      <c r="AC1698" s="8">
        <v>1.7000000000000001E-2</v>
      </c>
      <c r="AD1698" s="8">
        <v>12584</v>
      </c>
      <c r="AE1698" s="8">
        <v>1872.6190476190477</v>
      </c>
      <c r="AF1698" s="8">
        <v>5348.2000000000007</v>
      </c>
      <c r="AG1698" s="8">
        <v>7220.8190476190484</v>
      </c>
      <c r="AH1698" s="8">
        <v>0.03</v>
      </c>
      <c r="AI1698" s="8">
        <v>9438</v>
      </c>
    </row>
    <row r="1699" spans="1:35" x14ac:dyDescent="0.25">
      <c r="A1699" s="8" t="s">
        <v>2129</v>
      </c>
      <c r="B1699" s="8" t="s">
        <v>29</v>
      </c>
      <c r="C1699" s="8" t="s">
        <v>29</v>
      </c>
      <c r="D1699" s="8" t="s">
        <v>168</v>
      </c>
      <c r="E1699" s="8" t="s">
        <v>454</v>
      </c>
      <c r="F1699" s="8" t="s">
        <v>4992</v>
      </c>
      <c r="G1699" s="8" t="s">
        <v>3768</v>
      </c>
      <c r="H1699" s="116">
        <v>0</v>
      </c>
      <c r="I1699" s="8">
        <v>6286</v>
      </c>
      <c r="J1699" s="8">
        <v>6286</v>
      </c>
      <c r="K1699" s="8" t="s">
        <v>5228</v>
      </c>
      <c r="L1699" s="8">
        <v>28524613</v>
      </c>
      <c r="M1699" s="38">
        <v>45462</v>
      </c>
      <c r="N1699" s="8" t="s">
        <v>197</v>
      </c>
      <c r="O1699" s="8" t="s">
        <v>148</v>
      </c>
      <c r="P1699" s="8" t="s">
        <v>264</v>
      </c>
      <c r="Q1699" s="8">
        <v>0</v>
      </c>
      <c r="R1699" s="8">
        <v>257300</v>
      </c>
      <c r="S1699" s="8">
        <v>257300</v>
      </c>
      <c r="T1699" s="8">
        <v>83538</v>
      </c>
      <c r="U1699" s="8">
        <v>168</v>
      </c>
      <c r="V1699" s="8" t="s">
        <v>64</v>
      </c>
      <c r="W1699" s="8" t="s">
        <v>64</v>
      </c>
      <c r="X1699" s="8" t="s">
        <v>276</v>
      </c>
      <c r="Y1699" s="8" t="s">
        <v>572</v>
      </c>
      <c r="Z1699" s="8" t="s">
        <v>5026</v>
      </c>
      <c r="AA1699" s="8">
        <v>0.04</v>
      </c>
      <c r="AB1699" s="8" t="s">
        <v>552</v>
      </c>
      <c r="AC1699" s="8">
        <v>1.7000000000000001E-2</v>
      </c>
      <c r="AD1699" s="8">
        <v>10292</v>
      </c>
      <c r="AE1699" s="8">
        <v>1531.547619047619</v>
      </c>
      <c r="AF1699" s="8">
        <v>4374.1000000000004</v>
      </c>
      <c r="AG1699" s="8">
        <v>5905.6476190476196</v>
      </c>
      <c r="AH1699" s="8">
        <v>0.03</v>
      </c>
      <c r="AI1699" s="8">
        <v>7719</v>
      </c>
    </row>
    <row r="1700" spans="1:35" x14ac:dyDescent="0.25">
      <c r="A1700" s="8" t="s">
        <v>2129</v>
      </c>
      <c r="B1700" s="8" t="s">
        <v>24</v>
      </c>
      <c r="C1700" s="8" t="s">
        <v>24</v>
      </c>
      <c r="D1700" s="8" t="s">
        <v>420</v>
      </c>
      <c r="E1700" s="8" t="s">
        <v>200</v>
      </c>
      <c r="F1700" s="8" t="s">
        <v>553</v>
      </c>
      <c r="G1700" s="8" t="s">
        <v>558</v>
      </c>
      <c r="H1700" s="116">
        <v>0</v>
      </c>
      <c r="I1700" s="8">
        <v>3343</v>
      </c>
      <c r="J1700" s="8">
        <v>3343</v>
      </c>
      <c r="K1700" s="8" t="s">
        <v>5229</v>
      </c>
      <c r="L1700" s="8">
        <v>9276226</v>
      </c>
      <c r="M1700" s="38">
        <v>45462</v>
      </c>
      <c r="N1700" s="8" t="s">
        <v>197</v>
      </c>
      <c r="O1700" s="8" t="s">
        <v>43</v>
      </c>
      <c r="P1700" s="8" t="s">
        <v>43</v>
      </c>
      <c r="Q1700" s="8">
        <v>0</v>
      </c>
      <c r="R1700" s="8">
        <v>79100</v>
      </c>
      <c r="S1700" s="8">
        <v>79100</v>
      </c>
      <c r="T1700" s="8">
        <v>12349</v>
      </c>
      <c r="U1700" s="8">
        <v>90</v>
      </c>
      <c r="V1700" s="8" t="s">
        <v>64</v>
      </c>
      <c r="W1700" s="8" t="s">
        <v>64</v>
      </c>
      <c r="X1700" s="8" t="s">
        <v>276</v>
      </c>
      <c r="Y1700" s="8" t="s">
        <v>5200</v>
      </c>
      <c r="Z1700" s="8" t="s">
        <v>5204</v>
      </c>
      <c r="AA1700" s="8">
        <v>0.03</v>
      </c>
      <c r="AB1700" s="8" t="s">
        <v>552</v>
      </c>
      <c r="AC1700" s="8">
        <v>2.7E-2</v>
      </c>
      <c r="AD1700" s="8">
        <v>2373</v>
      </c>
      <c r="AE1700" s="8">
        <v>878.88888888888891</v>
      </c>
      <c r="AF1700" s="8">
        <v>2135.6999999999998</v>
      </c>
      <c r="AG1700" s="8">
        <v>3014.5888888888885</v>
      </c>
      <c r="AH1700" s="8">
        <v>0.06</v>
      </c>
      <c r="AI1700" s="8">
        <v>4746</v>
      </c>
    </row>
    <row r="1701" spans="1:35" x14ac:dyDescent="0.25">
      <c r="A1701" s="8" t="s">
        <v>2129</v>
      </c>
      <c r="B1701" s="8" t="s">
        <v>39</v>
      </c>
      <c r="C1701" s="8" t="s">
        <v>39</v>
      </c>
      <c r="D1701" s="8" t="s">
        <v>167</v>
      </c>
      <c r="E1701" s="8" t="s">
        <v>451</v>
      </c>
      <c r="F1701" s="8" t="s">
        <v>3580</v>
      </c>
      <c r="G1701" s="8" t="s">
        <v>681</v>
      </c>
      <c r="H1701" s="116">
        <v>0</v>
      </c>
      <c r="I1701" s="8">
        <v>2988</v>
      </c>
      <c r="J1701" s="8">
        <v>2988</v>
      </c>
      <c r="K1701" s="8" t="s">
        <v>5240</v>
      </c>
      <c r="L1701" s="8">
        <v>28438372</v>
      </c>
      <c r="M1701" s="38">
        <v>45463</v>
      </c>
      <c r="N1701" s="8" t="s">
        <v>197</v>
      </c>
      <c r="O1701" s="8" t="s">
        <v>148</v>
      </c>
      <c r="P1701" s="8" t="s">
        <v>339</v>
      </c>
      <c r="Q1701" s="8">
        <v>0</v>
      </c>
      <c r="R1701" s="8">
        <v>116700</v>
      </c>
      <c r="S1701" s="8">
        <v>116700</v>
      </c>
      <c r="T1701" s="8">
        <v>18034</v>
      </c>
      <c r="U1701" s="8">
        <v>168</v>
      </c>
      <c r="V1701" s="8" t="s">
        <v>64</v>
      </c>
      <c r="W1701" s="8" t="s">
        <v>64</v>
      </c>
      <c r="X1701" s="8" t="s">
        <v>276</v>
      </c>
      <c r="Y1701" s="8" t="s">
        <v>662</v>
      </c>
      <c r="Z1701" s="8" t="s">
        <v>5245</v>
      </c>
      <c r="AA1701" s="8">
        <v>0.04</v>
      </c>
      <c r="AB1701" s="8" t="s">
        <v>552</v>
      </c>
      <c r="AC1701" s="8">
        <v>1.7000000000000001E-2</v>
      </c>
      <c r="AD1701" s="8">
        <v>4668</v>
      </c>
      <c r="AE1701" s="8">
        <v>694.64285714285711</v>
      </c>
      <c r="AF1701" s="8">
        <v>1983.9</v>
      </c>
      <c r="AG1701" s="8">
        <v>2678.5428571428574</v>
      </c>
      <c r="AH1701" s="8">
        <v>0.03</v>
      </c>
      <c r="AI1701" s="8">
        <v>3501</v>
      </c>
    </row>
    <row r="1702" spans="1:35" x14ac:dyDescent="0.25">
      <c r="A1702" s="8" t="s">
        <v>2129</v>
      </c>
      <c r="B1702" s="8" t="s">
        <v>49</v>
      </c>
      <c r="C1702" s="8" t="s">
        <v>49</v>
      </c>
      <c r="D1702" s="8" t="s">
        <v>133</v>
      </c>
      <c r="E1702" s="8" t="s">
        <v>189</v>
      </c>
      <c r="F1702" s="8" t="s">
        <v>2839</v>
      </c>
      <c r="G1702" s="8" t="s">
        <v>3865</v>
      </c>
      <c r="H1702" s="116">
        <v>0</v>
      </c>
      <c r="I1702" s="8">
        <v>2331</v>
      </c>
      <c r="J1702" s="8">
        <v>2331</v>
      </c>
      <c r="K1702" s="8" t="s">
        <v>5241</v>
      </c>
      <c r="L1702" s="8">
        <v>12940376</v>
      </c>
      <c r="M1702" s="38">
        <v>45463</v>
      </c>
      <c r="N1702" s="8" t="s">
        <v>197</v>
      </c>
      <c r="O1702" s="8" t="s">
        <v>173</v>
      </c>
      <c r="P1702" s="8" t="s">
        <v>357</v>
      </c>
      <c r="Q1702" s="8">
        <v>0</v>
      </c>
      <c r="R1702" s="8">
        <v>61100</v>
      </c>
      <c r="S1702" s="8">
        <v>61100</v>
      </c>
      <c r="T1702" s="8">
        <v>61100</v>
      </c>
      <c r="U1702" s="8">
        <v>108</v>
      </c>
      <c r="V1702" s="8" t="s">
        <v>62</v>
      </c>
      <c r="W1702" s="8" t="s">
        <v>62</v>
      </c>
      <c r="X1702" s="8" t="s">
        <v>276</v>
      </c>
      <c r="Z1702" s="8" t="s">
        <v>5246</v>
      </c>
      <c r="AA1702" s="8">
        <v>0.03</v>
      </c>
      <c r="AB1702" s="8" t="s">
        <v>552</v>
      </c>
      <c r="AC1702" s="8">
        <v>2.4E-2</v>
      </c>
      <c r="AD1702" s="8">
        <v>1833</v>
      </c>
      <c r="AE1702" s="8">
        <v>565.74074074074076</v>
      </c>
      <c r="AF1702" s="8">
        <v>1466.4</v>
      </c>
      <c r="AG1702" s="8">
        <v>2032.140740740741</v>
      </c>
      <c r="AH1702" s="8">
        <v>0.06</v>
      </c>
      <c r="AI1702" s="8">
        <v>3666</v>
      </c>
    </row>
    <row r="1703" spans="1:35" x14ac:dyDescent="0.25">
      <c r="A1703" s="8" t="s">
        <v>2129</v>
      </c>
      <c r="B1703" s="8" t="s">
        <v>33</v>
      </c>
      <c r="C1703" s="8" t="s">
        <v>39</v>
      </c>
      <c r="D1703" s="8" t="s">
        <v>167</v>
      </c>
      <c r="E1703" s="8" t="s">
        <v>921</v>
      </c>
      <c r="F1703" s="8" t="s">
        <v>2537</v>
      </c>
      <c r="G1703" s="8" t="s">
        <v>2844</v>
      </c>
      <c r="H1703" s="116">
        <v>0</v>
      </c>
      <c r="I1703" s="8">
        <v>14164</v>
      </c>
      <c r="J1703" s="8">
        <v>14164</v>
      </c>
      <c r="K1703" s="8" t="s">
        <v>5242</v>
      </c>
      <c r="L1703" s="8">
        <v>35484802</v>
      </c>
      <c r="M1703" s="38">
        <v>45463</v>
      </c>
      <c r="N1703" s="8" t="s">
        <v>197</v>
      </c>
      <c r="O1703" s="8" t="s">
        <v>148</v>
      </c>
      <c r="P1703" s="8" t="s">
        <v>221</v>
      </c>
      <c r="Q1703" s="8">
        <v>0</v>
      </c>
      <c r="R1703" s="8">
        <v>593100</v>
      </c>
      <c r="S1703" s="8">
        <v>593100</v>
      </c>
      <c r="T1703" s="8">
        <v>91578</v>
      </c>
      <c r="U1703" s="8">
        <v>168</v>
      </c>
      <c r="V1703" s="8" t="s">
        <v>64</v>
      </c>
      <c r="W1703" s="8" t="s">
        <v>64</v>
      </c>
      <c r="X1703" s="8" t="s">
        <v>276</v>
      </c>
      <c r="Y1703" s="8" t="s">
        <v>5243</v>
      </c>
      <c r="Z1703" s="8" t="s">
        <v>4799</v>
      </c>
      <c r="AA1703" s="8">
        <v>0.04</v>
      </c>
      <c r="AB1703" s="8" t="s">
        <v>552</v>
      </c>
      <c r="AC1703" s="8">
        <v>1.7000000000000001E-2</v>
      </c>
      <c r="AD1703" s="8">
        <v>23724</v>
      </c>
      <c r="AE1703" s="8">
        <v>3530.3571428571427</v>
      </c>
      <c r="AF1703" s="8">
        <v>10082.700000000001</v>
      </c>
      <c r="AG1703" s="8">
        <v>13613.057142857144</v>
      </c>
      <c r="AH1703" s="8">
        <v>0.03</v>
      </c>
      <c r="AI1703" s="8">
        <v>17793</v>
      </c>
    </row>
    <row r="1704" spans="1:35" x14ac:dyDescent="0.25">
      <c r="A1704" s="8" t="s">
        <v>2129</v>
      </c>
      <c r="B1704" s="8" t="s">
        <v>37</v>
      </c>
      <c r="C1704" s="8" t="s">
        <v>37</v>
      </c>
      <c r="D1704" s="8" t="s">
        <v>99</v>
      </c>
      <c r="E1704" s="8" t="s">
        <v>459</v>
      </c>
      <c r="F1704" s="8" t="s">
        <v>437</v>
      </c>
      <c r="G1704" s="8" t="s">
        <v>649</v>
      </c>
      <c r="H1704" s="116">
        <v>640</v>
      </c>
      <c r="I1704" s="8">
        <v>10829</v>
      </c>
      <c r="J1704" s="8">
        <v>10189</v>
      </c>
      <c r="K1704" s="8" t="s">
        <v>5244</v>
      </c>
      <c r="L1704" s="8">
        <v>13701836</v>
      </c>
      <c r="M1704" s="38">
        <v>45463</v>
      </c>
      <c r="N1704" s="8" t="s">
        <v>197</v>
      </c>
      <c r="O1704" s="8" t="s">
        <v>148</v>
      </c>
      <c r="P1704" s="8" t="s">
        <v>4474</v>
      </c>
      <c r="Q1704" s="8">
        <v>10525.03</v>
      </c>
      <c r="R1704" s="8">
        <v>110000</v>
      </c>
      <c r="S1704" s="8">
        <v>99474.97</v>
      </c>
      <c r="T1704" s="8">
        <v>99475</v>
      </c>
      <c r="U1704" s="8">
        <v>30</v>
      </c>
      <c r="V1704" s="8" t="s">
        <v>63</v>
      </c>
      <c r="W1704" s="8" t="s">
        <v>63</v>
      </c>
      <c r="X1704" s="8" t="s">
        <v>277</v>
      </c>
      <c r="Z1704" s="8" t="s">
        <v>5247</v>
      </c>
      <c r="AA1704" s="8">
        <v>0.03</v>
      </c>
      <c r="AB1704" s="8" t="s">
        <v>552</v>
      </c>
      <c r="AC1704" s="8">
        <v>0.06</v>
      </c>
      <c r="AD1704" s="8">
        <v>3300</v>
      </c>
      <c r="AE1704" s="8">
        <v>3666.6666666666665</v>
      </c>
      <c r="AF1704" s="8">
        <v>6600</v>
      </c>
      <c r="AG1704" s="8">
        <v>10266.666666666666</v>
      </c>
      <c r="AH1704" s="8">
        <v>0.06</v>
      </c>
      <c r="AI1704" s="8">
        <v>5968.4982</v>
      </c>
    </row>
    <row r="1705" spans="1:35" x14ac:dyDescent="0.25">
      <c r="A1705" s="8" t="s">
        <v>2129</v>
      </c>
      <c r="B1705" s="8" t="s">
        <v>29</v>
      </c>
      <c r="C1705" s="8" t="s">
        <v>29</v>
      </c>
      <c r="D1705" s="8" t="s">
        <v>168</v>
      </c>
      <c r="E1705" s="8" t="s">
        <v>4620</v>
      </c>
      <c r="F1705" s="8" t="s">
        <v>872</v>
      </c>
      <c r="G1705" s="8" t="s">
        <v>4636</v>
      </c>
      <c r="H1705" s="116">
        <v>0</v>
      </c>
      <c r="I1705" s="8">
        <v>26290</v>
      </c>
      <c r="J1705" s="8">
        <v>26290</v>
      </c>
      <c r="K1705" s="8" t="s">
        <v>4750</v>
      </c>
      <c r="L1705" s="8">
        <v>24696465</v>
      </c>
      <c r="M1705" s="38">
        <v>45463</v>
      </c>
      <c r="N1705" s="8" t="s">
        <v>197</v>
      </c>
      <c r="O1705" s="8" t="s">
        <v>173</v>
      </c>
      <c r="P1705" s="8" t="s">
        <v>328</v>
      </c>
      <c r="Q1705" s="8">
        <v>0</v>
      </c>
      <c r="R1705" s="8">
        <v>1110000</v>
      </c>
      <c r="S1705" s="8">
        <v>1110000</v>
      </c>
      <c r="T1705" s="8">
        <v>88990</v>
      </c>
      <c r="U1705" s="8">
        <v>168</v>
      </c>
      <c r="V1705" s="8" t="s">
        <v>64</v>
      </c>
      <c r="W1705" s="8" t="s">
        <v>64</v>
      </c>
      <c r="X1705" s="8" t="s">
        <v>276</v>
      </c>
      <c r="Y1705" s="8" t="s">
        <v>115</v>
      </c>
      <c r="Z1705" s="8" t="s">
        <v>4794</v>
      </c>
      <c r="AA1705" s="8">
        <v>0.04</v>
      </c>
      <c r="AB1705" s="8" t="s">
        <v>552</v>
      </c>
      <c r="AC1705" s="8">
        <v>1.7000000000000001E-2</v>
      </c>
      <c r="AD1705" s="8">
        <v>44400</v>
      </c>
      <c r="AE1705" s="8">
        <v>6607.1428571428569</v>
      </c>
      <c r="AF1705" s="8">
        <v>18870</v>
      </c>
      <c r="AG1705" s="8">
        <v>25477.142857142855</v>
      </c>
      <c r="AH1705" s="8">
        <v>0.03</v>
      </c>
      <c r="AI1705" s="8">
        <v>33300</v>
      </c>
    </row>
    <row r="1706" spans="1:35" x14ac:dyDescent="0.25">
      <c r="A1706" s="8" t="s">
        <v>2130</v>
      </c>
      <c r="B1706" s="8" t="s">
        <v>38</v>
      </c>
      <c r="C1706" s="8" t="s">
        <v>38</v>
      </c>
      <c r="D1706" s="8" t="s">
        <v>101</v>
      </c>
      <c r="E1706" s="8" t="s">
        <v>3538</v>
      </c>
      <c r="F1706" s="8" t="s">
        <v>4566</v>
      </c>
      <c r="G1706" s="8" t="s">
        <v>5255</v>
      </c>
      <c r="H1706" s="116">
        <v>0</v>
      </c>
      <c r="I1706" s="8">
        <v>8771</v>
      </c>
      <c r="J1706" s="8">
        <v>8771</v>
      </c>
      <c r="K1706" s="8" t="s">
        <v>5251</v>
      </c>
      <c r="L1706" s="8">
        <v>34913014</v>
      </c>
      <c r="M1706" s="38">
        <v>45464</v>
      </c>
      <c r="N1706" s="8" t="s">
        <v>195</v>
      </c>
      <c r="O1706" s="8" t="s">
        <v>148</v>
      </c>
      <c r="P1706" s="8" t="s">
        <v>260</v>
      </c>
      <c r="Q1706" s="8">
        <v>0</v>
      </c>
      <c r="R1706" s="8">
        <v>50000</v>
      </c>
      <c r="S1706" s="8">
        <v>50000</v>
      </c>
      <c r="T1706" s="8">
        <v>50000</v>
      </c>
      <c r="U1706" s="8">
        <v>12</v>
      </c>
      <c r="V1706" s="8" t="s">
        <v>62</v>
      </c>
      <c r="W1706" s="8" t="s">
        <v>62</v>
      </c>
      <c r="X1706" s="8" t="s">
        <v>276</v>
      </c>
      <c r="Z1706" s="8" t="s">
        <v>5254</v>
      </c>
      <c r="AA1706" s="8">
        <v>0.03</v>
      </c>
      <c r="AB1706" s="8" t="s">
        <v>552</v>
      </c>
      <c r="AC1706" s="8">
        <v>0.08</v>
      </c>
      <c r="AD1706" s="8">
        <v>1500</v>
      </c>
      <c r="AE1706" s="8">
        <v>4166.666666666667</v>
      </c>
      <c r="AF1706" s="8">
        <v>4000</v>
      </c>
      <c r="AG1706" s="8">
        <v>8166.666666666667</v>
      </c>
      <c r="AH1706" s="8">
        <v>0.06</v>
      </c>
      <c r="AI1706" s="8">
        <v>3000</v>
      </c>
    </row>
    <row r="1707" spans="1:35" x14ac:dyDescent="0.25">
      <c r="A1707" s="8" t="s">
        <v>2130</v>
      </c>
      <c r="B1707" s="8" t="s">
        <v>37</v>
      </c>
      <c r="C1707" s="8" t="s">
        <v>37</v>
      </c>
      <c r="D1707" s="8" t="s">
        <v>99</v>
      </c>
      <c r="E1707" s="8" t="s">
        <v>438</v>
      </c>
      <c r="F1707" s="8" t="s">
        <v>4810</v>
      </c>
      <c r="G1707" s="8" t="s">
        <v>4107</v>
      </c>
      <c r="H1707" s="116">
        <v>0</v>
      </c>
      <c r="I1707" s="8">
        <v>7843</v>
      </c>
      <c r="J1707" s="8">
        <v>7843</v>
      </c>
      <c r="K1707" s="8" t="s">
        <v>4989</v>
      </c>
      <c r="L1707" s="8">
        <v>22473805</v>
      </c>
      <c r="M1707" s="38">
        <v>45464</v>
      </c>
      <c r="N1707" s="8" t="s">
        <v>195</v>
      </c>
      <c r="O1707" s="8" t="s">
        <v>148</v>
      </c>
      <c r="P1707" s="8" t="s">
        <v>334</v>
      </c>
      <c r="Q1707" s="8">
        <v>0</v>
      </c>
      <c r="R1707" s="8">
        <v>323600</v>
      </c>
      <c r="S1707" s="8">
        <v>323600</v>
      </c>
      <c r="T1707" s="8">
        <v>62630</v>
      </c>
      <c r="U1707" s="8">
        <v>168</v>
      </c>
      <c r="V1707" s="8" t="s">
        <v>64</v>
      </c>
      <c r="W1707" s="8" t="s">
        <v>64</v>
      </c>
      <c r="X1707" s="8" t="s">
        <v>276</v>
      </c>
      <c r="Y1707" s="8" t="s">
        <v>115</v>
      </c>
      <c r="Z1707" s="8" t="s">
        <v>4994</v>
      </c>
      <c r="AA1707" s="8">
        <v>0.04</v>
      </c>
      <c r="AB1707" s="8" t="s">
        <v>552</v>
      </c>
      <c r="AC1707" s="8">
        <v>1.7000000000000001E-2</v>
      </c>
      <c r="AD1707" s="8">
        <v>12944</v>
      </c>
      <c r="AE1707" s="8">
        <v>1926.1904761904761</v>
      </c>
      <c r="AF1707" s="8">
        <v>5501.2000000000007</v>
      </c>
      <c r="AG1707" s="8">
        <v>7427.3904761904769</v>
      </c>
      <c r="AH1707" s="8">
        <v>0.03</v>
      </c>
      <c r="AI1707" s="8">
        <v>9708</v>
      </c>
    </row>
    <row r="1708" spans="1:35" x14ac:dyDescent="0.25">
      <c r="A1708" s="8" t="s">
        <v>2130</v>
      </c>
      <c r="B1708" s="8" t="s">
        <v>184</v>
      </c>
      <c r="C1708" s="8" t="s">
        <v>184</v>
      </c>
      <c r="D1708" s="180" t="s">
        <v>101</v>
      </c>
      <c r="E1708" s="8" t="s">
        <v>417</v>
      </c>
      <c r="F1708" s="8" t="s">
        <v>1288</v>
      </c>
      <c r="G1708" s="8" t="s">
        <v>1987</v>
      </c>
      <c r="H1708" s="116">
        <v>0</v>
      </c>
      <c r="I1708" s="8">
        <v>9936</v>
      </c>
      <c r="J1708" s="8">
        <v>9936</v>
      </c>
      <c r="K1708" s="8" t="s">
        <v>4854</v>
      </c>
      <c r="L1708" s="8">
        <v>37367467</v>
      </c>
      <c r="M1708" s="38">
        <v>45464</v>
      </c>
      <c r="N1708" s="8" t="s">
        <v>195</v>
      </c>
      <c r="O1708" s="8" t="s">
        <v>148</v>
      </c>
      <c r="P1708" s="8" t="s">
        <v>45</v>
      </c>
      <c r="Q1708" s="8">
        <v>0</v>
      </c>
      <c r="R1708" s="8">
        <v>412900</v>
      </c>
      <c r="S1708" s="8">
        <v>412900</v>
      </c>
      <c r="T1708" s="8">
        <v>45000</v>
      </c>
      <c r="U1708" s="8">
        <v>168</v>
      </c>
      <c r="V1708" s="8" t="s">
        <v>64</v>
      </c>
      <c r="W1708" s="8" t="s">
        <v>64</v>
      </c>
      <c r="X1708" s="8" t="s">
        <v>276</v>
      </c>
      <c r="Y1708" s="8" t="s">
        <v>115</v>
      </c>
      <c r="Z1708" s="8" t="s">
        <v>4872</v>
      </c>
      <c r="AA1708" s="8">
        <v>0.04</v>
      </c>
      <c r="AB1708" s="8" t="s">
        <v>552</v>
      </c>
      <c r="AC1708" s="8">
        <v>1.7000000000000001E-2</v>
      </c>
      <c r="AD1708" s="8">
        <v>16516</v>
      </c>
      <c r="AE1708" s="8">
        <v>2457.7380952380954</v>
      </c>
      <c r="AF1708" s="8">
        <v>7019.3</v>
      </c>
      <c r="AG1708" s="8">
        <v>9477.0380952380947</v>
      </c>
      <c r="AH1708" s="8">
        <v>0.03</v>
      </c>
      <c r="AI1708" s="8">
        <v>12387</v>
      </c>
    </row>
    <row r="1709" spans="1:35" x14ac:dyDescent="0.25">
      <c r="A1709" s="8" t="s">
        <v>2130</v>
      </c>
      <c r="B1709" s="8" t="s">
        <v>29</v>
      </c>
      <c r="C1709" s="8" t="s">
        <v>29</v>
      </c>
      <c r="D1709" s="8" t="s">
        <v>168</v>
      </c>
      <c r="E1709" s="8" t="s">
        <v>454</v>
      </c>
      <c r="F1709" s="8" t="s">
        <v>4992</v>
      </c>
      <c r="G1709" s="8" t="s">
        <v>3768</v>
      </c>
      <c r="H1709" s="116">
        <v>0</v>
      </c>
      <c r="I1709" s="8">
        <v>11465</v>
      </c>
      <c r="J1709" s="8">
        <v>11465</v>
      </c>
      <c r="K1709" s="8" t="s">
        <v>5252</v>
      </c>
      <c r="L1709" s="8">
        <v>37125499</v>
      </c>
      <c r="M1709" s="38">
        <v>45464</v>
      </c>
      <c r="N1709" s="8" t="s">
        <v>195</v>
      </c>
      <c r="O1709" s="8" t="s">
        <v>148</v>
      </c>
      <c r="P1709" s="8" t="s">
        <v>264</v>
      </c>
      <c r="Q1709" s="8">
        <v>0</v>
      </c>
      <c r="R1709" s="8">
        <v>478050</v>
      </c>
      <c r="S1709" s="8">
        <v>478050</v>
      </c>
      <c r="T1709" s="8">
        <v>87757</v>
      </c>
      <c r="U1709" s="8">
        <v>168</v>
      </c>
      <c r="V1709" s="8" t="s">
        <v>64</v>
      </c>
      <c r="W1709" s="8" t="s">
        <v>64</v>
      </c>
      <c r="X1709" s="8" t="s">
        <v>276</v>
      </c>
      <c r="Y1709" s="8" t="s">
        <v>662</v>
      </c>
      <c r="Z1709" s="8" t="s">
        <v>4993</v>
      </c>
      <c r="AA1709" s="8">
        <v>0.04</v>
      </c>
      <c r="AB1709" s="8" t="s">
        <v>552</v>
      </c>
      <c r="AC1709" s="8">
        <v>1.7000000000000001E-2</v>
      </c>
      <c r="AD1709" s="8">
        <v>19122</v>
      </c>
      <c r="AE1709" s="8">
        <v>2845.5357142857142</v>
      </c>
      <c r="AF1709" s="8">
        <v>8126.85</v>
      </c>
      <c r="AG1709" s="8">
        <v>10972.385714285714</v>
      </c>
      <c r="AH1709" s="8">
        <v>0.03</v>
      </c>
      <c r="AI1709" s="8">
        <v>14341.5</v>
      </c>
    </row>
    <row r="1710" spans="1:35" x14ac:dyDescent="0.25">
      <c r="A1710" s="8" t="s">
        <v>2130</v>
      </c>
      <c r="B1710" s="8" t="s">
        <v>49</v>
      </c>
      <c r="C1710" s="8" t="s">
        <v>49</v>
      </c>
      <c r="D1710" s="8" t="s">
        <v>133</v>
      </c>
      <c r="E1710" s="8" t="s">
        <v>405</v>
      </c>
      <c r="F1710" s="8" t="s">
        <v>4945</v>
      </c>
      <c r="G1710" s="8" t="s">
        <v>5256</v>
      </c>
      <c r="H1710" s="116">
        <v>0</v>
      </c>
      <c r="I1710" s="8">
        <v>1716</v>
      </c>
      <c r="J1710" s="8">
        <v>1716</v>
      </c>
      <c r="K1710" s="8" t="s">
        <v>4939</v>
      </c>
      <c r="L1710" s="8">
        <v>29309513</v>
      </c>
      <c r="M1710" s="38">
        <v>45464</v>
      </c>
      <c r="N1710" s="8" t="s">
        <v>195</v>
      </c>
      <c r="O1710" s="8" t="s">
        <v>148</v>
      </c>
      <c r="P1710" s="8" t="s">
        <v>340</v>
      </c>
      <c r="Q1710" s="8">
        <v>0</v>
      </c>
      <c r="R1710" s="8">
        <v>53200</v>
      </c>
      <c r="S1710" s="8">
        <v>53200</v>
      </c>
      <c r="T1710" s="8">
        <v>9133</v>
      </c>
      <c r="U1710" s="8">
        <v>144</v>
      </c>
      <c r="V1710" s="8" t="s">
        <v>64</v>
      </c>
      <c r="W1710" s="8" t="s">
        <v>64</v>
      </c>
      <c r="X1710" s="8" t="s">
        <v>276</v>
      </c>
      <c r="Y1710" s="8" t="s">
        <v>572</v>
      </c>
      <c r="Z1710" s="8" t="s">
        <v>4946</v>
      </c>
      <c r="AA1710" s="8">
        <v>0.03</v>
      </c>
      <c r="AB1710" s="8" t="s">
        <v>552</v>
      </c>
      <c r="AC1710" s="8">
        <v>0.02</v>
      </c>
      <c r="AD1710" s="8">
        <v>1596</v>
      </c>
      <c r="AE1710" s="8">
        <v>369.44444444444446</v>
      </c>
      <c r="AF1710" s="8">
        <v>1064</v>
      </c>
      <c r="AG1710" s="8">
        <v>1433.4444444444443</v>
      </c>
      <c r="AH1710" s="8">
        <v>0.06</v>
      </c>
      <c r="AI1710" s="8">
        <v>3192</v>
      </c>
    </row>
    <row r="1711" spans="1:35" x14ac:dyDescent="0.25">
      <c r="A1711" s="8" t="s">
        <v>2130</v>
      </c>
      <c r="B1711" s="8" t="s">
        <v>49</v>
      </c>
      <c r="C1711" s="8" t="s">
        <v>49</v>
      </c>
      <c r="D1711" s="8" t="s">
        <v>133</v>
      </c>
      <c r="E1711" s="8" t="s">
        <v>931</v>
      </c>
      <c r="F1711" s="8" t="s">
        <v>1285</v>
      </c>
      <c r="G1711" s="8" t="s">
        <v>1989</v>
      </c>
      <c r="H1711" s="116">
        <v>0</v>
      </c>
      <c r="I1711" s="8">
        <v>15264</v>
      </c>
      <c r="J1711" s="8">
        <v>15264</v>
      </c>
      <c r="K1711" s="8" t="s">
        <v>4940</v>
      </c>
      <c r="L1711" s="8">
        <v>32007423</v>
      </c>
      <c r="M1711" s="38">
        <v>45464</v>
      </c>
      <c r="N1711" s="8" t="s">
        <v>195</v>
      </c>
      <c r="O1711" s="8" t="s">
        <v>148</v>
      </c>
      <c r="P1711" s="8" t="s">
        <v>343</v>
      </c>
      <c r="Q1711" s="8">
        <v>0</v>
      </c>
      <c r="R1711" s="8">
        <v>640000</v>
      </c>
      <c r="S1711" s="8">
        <v>640000</v>
      </c>
      <c r="T1711" s="8">
        <v>54000</v>
      </c>
      <c r="U1711" s="8">
        <v>168</v>
      </c>
      <c r="V1711" s="8" t="s">
        <v>64</v>
      </c>
      <c r="W1711" s="8" t="s">
        <v>64</v>
      </c>
      <c r="X1711" s="8" t="s">
        <v>276</v>
      </c>
      <c r="Y1711" s="8" t="s">
        <v>609</v>
      </c>
      <c r="Z1711" s="8" t="s">
        <v>4947</v>
      </c>
      <c r="AA1711" s="8">
        <v>0.04</v>
      </c>
      <c r="AB1711" s="8" t="s">
        <v>552</v>
      </c>
      <c r="AC1711" s="8">
        <v>1.7000000000000001E-2</v>
      </c>
      <c r="AD1711" s="8">
        <v>25600</v>
      </c>
      <c r="AE1711" s="8">
        <v>3809.5238095238096</v>
      </c>
      <c r="AF1711" s="8">
        <v>10880</v>
      </c>
      <c r="AG1711" s="8">
        <v>14689.523809523809</v>
      </c>
      <c r="AH1711" s="8">
        <v>0.03</v>
      </c>
      <c r="AI1711" s="8">
        <v>19200</v>
      </c>
    </row>
    <row r="1712" spans="1:35" x14ac:dyDescent="0.25">
      <c r="A1712" s="8" t="s">
        <v>2130</v>
      </c>
      <c r="B1712" s="8" t="s">
        <v>27</v>
      </c>
      <c r="C1712" s="8" t="s">
        <v>27</v>
      </c>
      <c r="D1712" s="180" t="s">
        <v>5938</v>
      </c>
      <c r="E1712" s="8" t="s">
        <v>209</v>
      </c>
      <c r="F1712" s="8" t="s">
        <v>5093</v>
      </c>
      <c r="G1712" s="8" t="s">
        <v>805</v>
      </c>
      <c r="H1712" s="116">
        <v>0</v>
      </c>
      <c r="I1712" s="8">
        <v>3004</v>
      </c>
      <c r="J1712" s="8">
        <v>3004</v>
      </c>
      <c r="K1712" s="8" t="s">
        <v>5253</v>
      </c>
      <c r="L1712" s="8">
        <v>36890682</v>
      </c>
      <c r="M1712" s="38">
        <v>45464</v>
      </c>
      <c r="N1712" s="8" t="s">
        <v>195</v>
      </c>
      <c r="O1712" s="8" t="s">
        <v>56</v>
      </c>
      <c r="P1712" s="8" t="s">
        <v>56</v>
      </c>
      <c r="Q1712" s="8">
        <v>0</v>
      </c>
      <c r="R1712" s="8">
        <v>100000</v>
      </c>
      <c r="S1712" s="8">
        <v>100000</v>
      </c>
      <c r="T1712" s="8">
        <v>100000</v>
      </c>
      <c r="U1712" s="8">
        <v>144</v>
      </c>
      <c r="V1712" s="8" t="s">
        <v>62</v>
      </c>
      <c r="W1712" s="8" t="s">
        <v>62</v>
      </c>
      <c r="X1712" s="8" t="s">
        <v>276</v>
      </c>
      <c r="Z1712" s="8" t="s">
        <v>5257</v>
      </c>
      <c r="AA1712" s="8">
        <v>0.03</v>
      </c>
      <c r="AB1712" s="8" t="s">
        <v>552</v>
      </c>
      <c r="AC1712" s="8">
        <v>0.02</v>
      </c>
      <c r="AD1712" s="8">
        <v>3000</v>
      </c>
      <c r="AE1712" s="8">
        <v>694.44444444444446</v>
      </c>
      <c r="AF1712" s="8">
        <v>2000</v>
      </c>
      <c r="AG1712" s="8">
        <v>2694.4444444444443</v>
      </c>
      <c r="AH1712" s="8">
        <v>0.06</v>
      </c>
      <c r="AI1712" s="8">
        <v>6000</v>
      </c>
    </row>
    <row r="1713" spans="1:35" x14ac:dyDescent="0.25">
      <c r="A1713" s="8" t="s">
        <v>2130</v>
      </c>
      <c r="B1713" s="8" t="s">
        <v>38</v>
      </c>
      <c r="C1713" s="8" t="s">
        <v>38</v>
      </c>
      <c r="D1713" s="8" t="s">
        <v>101</v>
      </c>
      <c r="E1713" s="8" t="s">
        <v>3538</v>
      </c>
      <c r="F1713" s="8" t="s">
        <v>4139</v>
      </c>
      <c r="G1713" s="8" t="s">
        <v>4252</v>
      </c>
      <c r="H1713" s="116">
        <v>0</v>
      </c>
      <c r="I1713" s="8">
        <v>10269</v>
      </c>
      <c r="J1713" s="8">
        <v>10269</v>
      </c>
      <c r="K1713" s="8" t="s">
        <v>4858</v>
      </c>
      <c r="L1713" s="8">
        <v>31448385</v>
      </c>
      <c r="M1713" s="38">
        <v>45464</v>
      </c>
      <c r="N1713" s="8" t="s">
        <v>195</v>
      </c>
      <c r="O1713" s="8" t="s">
        <v>173</v>
      </c>
      <c r="P1713" s="8" t="s">
        <v>468</v>
      </c>
      <c r="Q1713" s="8">
        <v>0</v>
      </c>
      <c r="R1713" s="8">
        <v>427000</v>
      </c>
      <c r="S1713" s="8">
        <v>427000</v>
      </c>
      <c r="T1713" s="8">
        <v>123443</v>
      </c>
      <c r="U1713" s="8">
        <v>168</v>
      </c>
      <c r="V1713" s="8" t="s">
        <v>64</v>
      </c>
      <c r="W1713" s="8" t="s">
        <v>64</v>
      </c>
      <c r="X1713" s="8" t="s">
        <v>276</v>
      </c>
      <c r="Y1713" s="8" t="s">
        <v>335</v>
      </c>
      <c r="Z1713" s="8" t="s">
        <v>4875</v>
      </c>
      <c r="AA1713" s="8">
        <v>0.04</v>
      </c>
      <c r="AB1713" s="8" t="s">
        <v>552</v>
      </c>
      <c r="AC1713" s="8">
        <v>1.7000000000000001E-2</v>
      </c>
      <c r="AD1713" s="8">
        <v>17080</v>
      </c>
      <c r="AE1713" s="8">
        <v>2541.6666666666665</v>
      </c>
      <c r="AF1713" s="8">
        <v>7259.0000000000009</v>
      </c>
      <c r="AG1713" s="8">
        <v>9800.6666666666679</v>
      </c>
      <c r="AH1713" s="8">
        <v>0.03</v>
      </c>
      <c r="AI1713" s="8">
        <v>12810</v>
      </c>
    </row>
    <row r="1714" spans="1:35" x14ac:dyDescent="0.25">
      <c r="A1714" s="8" t="s">
        <v>2130</v>
      </c>
      <c r="B1714" s="8" t="s">
        <v>23</v>
      </c>
      <c r="C1714" s="8" t="s">
        <v>23</v>
      </c>
      <c r="D1714" s="180" t="s">
        <v>5937</v>
      </c>
      <c r="E1714" s="8" t="s">
        <v>970</v>
      </c>
      <c r="F1714" s="8" t="s">
        <v>5263</v>
      </c>
      <c r="G1714" s="8" t="s">
        <v>5267</v>
      </c>
      <c r="H1714" s="116">
        <v>0</v>
      </c>
      <c r="I1714" s="8">
        <v>5995</v>
      </c>
      <c r="J1714" s="8">
        <v>5995</v>
      </c>
      <c r="K1714" s="8" t="s">
        <v>5264</v>
      </c>
      <c r="L1714" s="8">
        <v>20028494</v>
      </c>
      <c r="M1714" s="38">
        <v>45464</v>
      </c>
      <c r="N1714" s="8" t="s">
        <v>195</v>
      </c>
      <c r="O1714" s="8" t="s">
        <v>148</v>
      </c>
      <c r="P1714" s="8" t="s">
        <v>4613</v>
      </c>
      <c r="Q1714" s="8">
        <v>0</v>
      </c>
      <c r="R1714" s="8">
        <v>204000</v>
      </c>
      <c r="S1714" s="8">
        <v>204000</v>
      </c>
      <c r="T1714" s="8">
        <v>204000</v>
      </c>
      <c r="U1714" s="8">
        <v>133</v>
      </c>
      <c r="V1714" s="8" t="s">
        <v>62</v>
      </c>
      <c r="W1714" s="8" t="s">
        <v>62</v>
      </c>
      <c r="X1714" s="8" t="s">
        <v>276</v>
      </c>
      <c r="Z1714" s="8" t="s">
        <v>5266</v>
      </c>
      <c r="AA1714" s="8">
        <v>0.03</v>
      </c>
      <c r="AB1714" s="8" t="s">
        <v>552</v>
      </c>
      <c r="AC1714" s="8">
        <v>2.1999999999999999E-2</v>
      </c>
      <c r="AD1714" s="8">
        <v>6120</v>
      </c>
      <c r="AE1714" s="8">
        <v>1533.8345864661653</v>
      </c>
      <c r="AF1714" s="8">
        <v>4488</v>
      </c>
      <c r="AG1714" s="8">
        <v>6021.8345864661651</v>
      </c>
      <c r="AH1714" s="8">
        <v>0.06</v>
      </c>
      <c r="AI1714" s="8">
        <v>12240</v>
      </c>
    </row>
    <row r="1715" spans="1:35" x14ac:dyDescent="0.25">
      <c r="A1715" s="8" t="s">
        <v>2130</v>
      </c>
      <c r="B1715" s="8" t="s">
        <v>45</v>
      </c>
      <c r="C1715" s="8" t="s">
        <v>184</v>
      </c>
      <c r="D1715" s="180" t="s">
        <v>101</v>
      </c>
      <c r="E1715" s="8" t="s">
        <v>212</v>
      </c>
      <c r="F1715" s="8" t="s">
        <v>804</v>
      </c>
      <c r="G1715" s="8" t="s">
        <v>568</v>
      </c>
      <c r="H1715" s="116">
        <v>0</v>
      </c>
      <c r="I1715" s="8">
        <v>4400</v>
      </c>
      <c r="J1715" s="8">
        <v>4400</v>
      </c>
      <c r="K1715" s="8" t="s">
        <v>2270</v>
      </c>
      <c r="L1715" s="8">
        <v>23894081</v>
      </c>
      <c r="M1715" s="38">
        <v>45464</v>
      </c>
      <c r="N1715" s="8" t="s">
        <v>195</v>
      </c>
      <c r="O1715" s="8" t="s">
        <v>148</v>
      </c>
      <c r="P1715" s="8" t="s">
        <v>252</v>
      </c>
      <c r="Q1715" s="8">
        <v>0</v>
      </c>
      <c r="R1715" s="8">
        <v>150700</v>
      </c>
      <c r="S1715" s="8">
        <v>150700</v>
      </c>
      <c r="T1715" s="8">
        <v>150700</v>
      </c>
      <c r="U1715" s="8">
        <v>144</v>
      </c>
      <c r="V1715" s="8" t="s">
        <v>62</v>
      </c>
      <c r="W1715" s="8" t="s">
        <v>62</v>
      </c>
      <c r="X1715" s="8" t="s">
        <v>276</v>
      </c>
      <c r="Z1715" s="8" t="s">
        <v>5268</v>
      </c>
      <c r="AA1715" s="8">
        <v>0.03</v>
      </c>
      <c r="AB1715" s="8" t="s">
        <v>552</v>
      </c>
      <c r="AC1715" s="8">
        <v>0.02</v>
      </c>
      <c r="AD1715" s="8">
        <v>4521</v>
      </c>
      <c r="AE1715" s="8">
        <v>1046.5277777777778</v>
      </c>
      <c r="AF1715" s="8">
        <v>3014</v>
      </c>
      <c r="AG1715" s="8">
        <v>4060.5277777777778</v>
      </c>
      <c r="AH1715" s="8">
        <v>0.06</v>
      </c>
      <c r="AI1715" s="8">
        <v>9042</v>
      </c>
    </row>
    <row r="1716" spans="1:35" x14ac:dyDescent="0.25">
      <c r="A1716" s="8" t="s">
        <v>2130</v>
      </c>
      <c r="B1716" s="8" t="s">
        <v>27</v>
      </c>
      <c r="C1716" s="8" t="s">
        <v>27</v>
      </c>
      <c r="D1716" s="180" t="s">
        <v>5938</v>
      </c>
      <c r="E1716" s="8" t="s">
        <v>209</v>
      </c>
      <c r="F1716" s="8" t="s">
        <v>5093</v>
      </c>
      <c r="G1716" s="8" t="s">
        <v>805</v>
      </c>
      <c r="H1716" s="116">
        <v>0</v>
      </c>
      <c r="I1716" s="8">
        <v>7005</v>
      </c>
      <c r="J1716" s="8">
        <v>7005</v>
      </c>
      <c r="K1716" s="8" t="s">
        <v>5265</v>
      </c>
      <c r="L1716" s="8">
        <v>20670674</v>
      </c>
      <c r="M1716" s="38">
        <v>45464</v>
      </c>
      <c r="N1716" s="8" t="s">
        <v>195</v>
      </c>
      <c r="O1716" s="8" t="s">
        <v>148</v>
      </c>
      <c r="P1716" s="8" t="s">
        <v>257</v>
      </c>
      <c r="Q1716" s="8">
        <v>0</v>
      </c>
      <c r="R1716" s="8">
        <v>287900</v>
      </c>
      <c r="S1716" s="8">
        <v>287900</v>
      </c>
      <c r="T1716" s="8">
        <v>67445</v>
      </c>
      <c r="U1716" s="8">
        <v>156</v>
      </c>
      <c r="V1716" s="8" t="s">
        <v>64</v>
      </c>
      <c r="W1716" s="8" t="s">
        <v>64</v>
      </c>
      <c r="X1716" s="8" t="s">
        <v>276</v>
      </c>
      <c r="Y1716" s="8" t="s">
        <v>662</v>
      </c>
      <c r="Z1716" s="8" t="s">
        <v>5094</v>
      </c>
      <c r="AA1716" s="8">
        <v>0.04</v>
      </c>
      <c r="AB1716" s="8" t="s">
        <v>552</v>
      </c>
      <c r="AC1716" s="8">
        <v>1.7999999999999999E-2</v>
      </c>
      <c r="AD1716" s="8">
        <v>11516</v>
      </c>
      <c r="AE1716" s="8">
        <v>1845.5128205128206</v>
      </c>
      <c r="AF1716" s="8">
        <v>5182.2</v>
      </c>
      <c r="AG1716" s="8">
        <v>7027.7128205128201</v>
      </c>
      <c r="AH1716" s="8">
        <v>0.03</v>
      </c>
      <c r="AI1716" s="8">
        <v>8637</v>
      </c>
    </row>
    <row r="1717" spans="1:35" x14ac:dyDescent="0.25">
      <c r="A1717" s="8" t="s">
        <v>2130</v>
      </c>
      <c r="B1717" s="8" t="s">
        <v>20</v>
      </c>
      <c r="C1717" s="8" t="s">
        <v>20</v>
      </c>
      <c r="D1717" s="8" t="s">
        <v>420</v>
      </c>
      <c r="E1717" s="8" t="s">
        <v>405</v>
      </c>
      <c r="F1717" s="8" t="s">
        <v>5083</v>
      </c>
      <c r="G1717" s="8" t="s">
        <v>5283</v>
      </c>
      <c r="H1717" s="116">
        <v>0</v>
      </c>
      <c r="I1717" s="8">
        <v>11800</v>
      </c>
      <c r="J1717" s="8">
        <v>11800</v>
      </c>
      <c r="K1717" s="8" t="s">
        <v>5079</v>
      </c>
      <c r="L1717" s="8">
        <v>29959594</v>
      </c>
      <c r="M1717" s="38">
        <v>45464</v>
      </c>
      <c r="N1717" s="8" t="s">
        <v>195</v>
      </c>
      <c r="O1717" s="8" t="s">
        <v>148</v>
      </c>
      <c r="P1717" s="8" t="s">
        <v>343</v>
      </c>
      <c r="Q1717" s="8">
        <v>0</v>
      </c>
      <c r="R1717" s="8">
        <v>453200</v>
      </c>
      <c r="S1717" s="8">
        <v>453200</v>
      </c>
      <c r="T1717" s="8">
        <v>59210.8</v>
      </c>
      <c r="U1717" s="8">
        <v>145</v>
      </c>
      <c r="V1717" s="8" t="s">
        <v>64</v>
      </c>
      <c r="W1717" s="8" t="s">
        <v>64</v>
      </c>
      <c r="X1717" s="8" t="s">
        <v>276</v>
      </c>
      <c r="Y1717" s="8" t="s">
        <v>665</v>
      </c>
      <c r="Z1717" s="8" t="s">
        <v>5084</v>
      </c>
      <c r="AA1717" s="8">
        <v>0.03</v>
      </c>
      <c r="AB1717" s="8" t="s">
        <v>552</v>
      </c>
      <c r="AC1717" s="8">
        <v>1.7000000000000001E-2</v>
      </c>
      <c r="AD1717" s="8">
        <v>13596</v>
      </c>
      <c r="AE1717" s="8">
        <v>3125.5172413793102</v>
      </c>
      <c r="AF1717" s="8">
        <v>7704.4000000000005</v>
      </c>
      <c r="AG1717" s="8">
        <v>10829.917241379311</v>
      </c>
      <c r="AH1717" s="8">
        <v>0.06</v>
      </c>
      <c r="AI1717" s="8">
        <v>27192</v>
      </c>
    </row>
    <row r="1718" spans="1:35" x14ac:dyDescent="0.25">
      <c r="A1718" s="8" t="s">
        <v>2130</v>
      </c>
      <c r="B1718" s="8" t="s">
        <v>184</v>
      </c>
      <c r="C1718" s="8" t="s">
        <v>184</v>
      </c>
      <c r="D1718" s="180" t="s">
        <v>101</v>
      </c>
      <c r="E1718" s="8" t="s">
        <v>405</v>
      </c>
      <c r="F1718" s="8" t="s">
        <v>5279</v>
      </c>
      <c r="G1718" s="8" t="s">
        <v>5282</v>
      </c>
      <c r="H1718" s="116">
        <v>0</v>
      </c>
      <c r="I1718" s="8">
        <v>3042</v>
      </c>
      <c r="J1718" s="8">
        <v>3042</v>
      </c>
      <c r="K1718" s="8" t="s">
        <v>5280</v>
      </c>
      <c r="L1718" s="8">
        <v>30432294</v>
      </c>
      <c r="M1718" s="38">
        <v>45464</v>
      </c>
      <c r="N1718" s="8" t="s">
        <v>195</v>
      </c>
      <c r="O1718" s="8" t="s">
        <v>148</v>
      </c>
      <c r="P1718" s="8" t="s">
        <v>45</v>
      </c>
      <c r="Q1718" s="8">
        <v>0</v>
      </c>
      <c r="R1718" s="8">
        <v>119000</v>
      </c>
      <c r="S1718" s="8">
        <v>119000</v>
      </c>
      <c r="T1718" s="8">
        <v>36389</v>
      </c>
      <c r="U1718" s="8">
        <v>168</v>
      </c>
      <c r="V1718" s="8" t="s">
        <v>64</v>
      </c>
      <c r="W1718" s="8" t="s">
        <v>64</v>
      </c>
      <c r="X1718" s="8" t="s">
        <v>276</v>
      </c>
      <c r="Y1718" s="8" t="s">
        <v>572</v>
      </c>
      <c r="Z1718" s="8" t="s">
        <v>5205</v>
      </c>
      <c r="AA1718" s="8">
        <v>0.04</v>
      </c>
      <c r="AB1718" s="8" t="s">
        <v>552</v>
      </c>
      <c r="AC1718" s="8">
        <v>1.7000000000000001E-2</v>
      </c>
      <c r="AD1718" s="8">
        <v>4760</v>
      </c>
      <c r="AE1718" s="8">
        <v>708.33333333333337</v>
      </c>
      <c r="AF1718" s="8">
        <v>2023.0000000000002</v>
      </c>
      <c r="AG1718" s="8">
        <v>2731.3333333333335</v>
      </c>
      <c r="AH1718" s="8">
        <v>0.03</v>
      </c>
      <c r="AI1718" s="8">
        <v>3570</v>
      </c>
    </row>
    <row r="1719" spans="1:35" x14ac:dyDescent="0.25">
      <c r="A1719" s="8" t="s">
        <v>2130</v>
      </c>
      <c r="B1719" s="8" t="s">
        <v>49</v>
      </c>
      <c r="C1719" s="8" t="s">
        <v>49</v>
      </c>
      <c r="D1719" s="8" t="s">
        <v>133</v>
      </c>
      <c r="E1719" s="8" t="s">
        <v>458</v>
      </c>
      <c r="F1719" s="8" t="s">
        <v>1418</v>
      </c>
      <c r="G1719" s="8" t="s">
        <v>1423</v>
      </c>
      <c r="H1719" s="116">
        <v>0</v>
      </c>
      <c r="I1719" s="8">
        <v>1166</v>
      </c>
      <c r="J1719" s="8">
        <v>1166</v>
      </c>
      <c r="K1719" s="8" t="s">
        <v>5281</v>
      </c>
      <c r="L1719" s="8">
        <v>22930612</v>
      </c>
      <c r="M1719" s="38">
        <v>45464</v>
      </c>
      <c r="N1719" s="8" t="s">
        <v>195</v>
      </c>
      <c r="O1719" s="8" t="s">
        <v>173</v>
      </c>
      <c r="P1719" s="8" t="s">
        <v>349</v>
      </c>
      <c r="Q1719" s="8">
        <v>0</v>
      </c>
      <c r="R1719" s="8">
        <v>30300</v>
      </c>
      <c r="S1719" s="8">
        <v>30300</v>
      </c>
      <c r="T1719" s="8">
        <v>30300</v>
      </c>
      <c r="U1719" s="8">
        <v>132</v>
      </c>
      <c r="V1719" s="8" t="s">
        <v>62</v>
      </c>
      <c r="W1719" s="8" t="s">
        <v>62</v>
      </c>
      <c r="X1719" s="8" t="s">
        <v>276</v>
      </c>
      <c r="Z1719" s="8" t="s">
        <v>5284</v>
      </c>
      <c r="AA1719" s="8">
        <v>0.03</v>
      </c>
      <c r="AB1719" s="8" t="s">
        <v>552</v>
      </c>
      <c r="AC1719" s="8">
        <v>2.1999999999999999E-2</v>
      </c>
      <c r="AD1719" s="8">
        <v>909</v>
      </c>
      <c r="AE1719" s="8">
        <v>229.54545454545453</v>
      </c>
      <c r="AF1719" s="8">
        <v>666.59999999999991</v>
      </c>
      <c r="AG1719" s="8">
        <v>896.14545454545441</v>
      </c>
      <c r="AH1719" s="8">
        <v>0.06</v>
      </c>
      <c r="AI1719" s="8">
        <v>1818</v>
      </c>
    </row>
    <row r="1720" spans="1:35" x14ac:dyDescent="0.25">
      <c r="A1720" s="8" t="s">
        <v>2130</v>
      </c>
      <c r="B1720" s="8" t="s">
        <v>20</v>
      </c>
      <c r="C1720" s="8" t="s">
        <v>20</v>
      </c>
      <c r="D1720" s="8" t="s">
        <v>420</v>
      </c>
      <c r="E1720" s="8" t="s">
        <v>206</v>
      </c>
      <c r="F1720" s="8" t="s">
        <v>2945</v>
      </c>
      <c r="G1720" s="8" t="s">
        <v>5288</v>
      </c>
      <c r="H1720" s="116">
        <v>0</v>
      </c>
      <c r="I1720" s="8">
        <v>8645</v>
      </c>
      <c r="J1720" s="8">
        <v>8645</v>
      </c>
      <c r="K1720" s="8" t="s">
        <v>5285</v>
      </c>
      <c r="L1720" s="8">
        <v>27778374</v>
      </c>
      <c r="M1720" s="38">
        <v>45465</v>
      </c>
      <c r="N1720" s="8" t="s">
        <v>195</v>
      </c>
      <c r="O1720" s="8" t="s">
        <v>148</v>
      </c>
      <c r="P1720" s="8" t="s">
        <v>332</v>
      </c>
      <c r="Q1720" s="8">
        <v>0</v>
      </c>
      <c r="R1720" s="8">
        <v>357800</v>
      </c>
      <c r="S1720" s="8">
        <v>357800</v>
      </c>
      <c r="T1720" s="8">
        <v>357800</v>
      </c>
      <c r="U1720" s="8">
        <v>168</v>
      </c>
      <c r="V1720" s="8" t="s">
        <v>62</v>
      </c>
      <c r="W1720" s="8" t="s">
        <v>62</v>
      </c>
      <c r="X1720" s="8" t="s">
        <v>276</v>
      </c>
      <c r="Z1720" s="8" t="s">
        <v>5287</v>
      </c>
      <c r="AA1720" s="8">
        <v>0.04</v>
      </c>
      <c r="AB1720" s="8" t="s">
        <v>552</v>
      </c>
      <c r="AC1720" s="8">
        <v>1.7000000000000001E-2</v>
      </c>
      <c r="AD1720" s="8">
        <v>14312</v>
      </c>
      <c r="AE1720" s="8">
        <v>2129.7619047619046</v>
      </c>
      <c r="AF1720" s="8">
        <v>6082.6</v>
      </c>
      <c r="AG1720" s="8">
        <v>8212.361904761905</v>
      </c>
      <c r="AH1720" s="8">
        <v>0.03</v>
      </c>
      <c r="AI1720" s="8">
        <v>10734</v>
      </c>
    </row>
    <row r="1721" spans="1:35" x14ac:dyDescent="0.25">
      <c r="A1721" s="8" t="s">
        <v>2130</v>
      </c>
      <c r="B1721" s="8" t="s">
        <v>37</v>
      </c>
      <c r="C1721" s="8" t="s">
        <v>37</v>
      </c>
      <c r="D1721" s="8" t="s">
        <v>99</v>
      </c>
      <c r="E1721" s="8" t="s">
        <v>438</v>
      </c>
      <c r="F1721" s="8" t="s">
        <v>4810</v>
      </c>
      <c r="G1721" s="8" t="s">
        <v>4107</v>
      </c>
      <c r="H1721" s="116">
        <v>0</v>
      </c>
      <c r="I1721" s="8">
        <v>1192</v>
      </c>
      <c r="J1721" s="8">
        <v>1192</v>
      </c>
      <c r="K1721" s="8" t="s">
        <v>5286</v>
      </c>
      <c r="L1721" s="8">
        <v>11649009</v>
      </c>
      <c r="M1721" s="38">
        <v>45465</v>
      </c>
      <c r="N1721" s="8" t="s">
        <v>195</v>
      </c>
      <c r="O1721" s="8" t="s">
        <v>148</v>
      </c>
      <c r="P1721" s="8" t="s">
        <v>253</v>
      </c>
      <c r="Q1721" s="8">
        <v>0</v>
      </c>
      <c r="R1721" s="8">
        <v>23800</v>
      </c>
      <c r="S1721" s="8">
        <v>23800</v>
      </c>
      <c r="T1721" s="8">
        <v>23800</v>
      </c>
      <c r="U1721" s="8">
        <v>87</v>
      </c>
      <c r="V1721" s="8" t="s">
        <v>62</v>
      </c>
      <c r="W1721" s="8" t="s">
        <v>62</v>
      </c>
      <c r="X1721" s="8" t="s">
        <v>276</v>
      </c>
      <c r="Z1721" s="8" t="s">
        <v>5289</v>
      </c>
      <c r="AA1721" s="8">
        <v>0.03</v>
      </c>
      <c r="AB1721" s="8" t="s">
        <v>552</v>
      </c>
      <c r="AC1721" s="8">
        <v>2.7E-2</v>
      </c>
      <c r="AD1721" s="8">
        <v>714</v>
      </c>
      <c r="AE1721" s="8">
        <v>273.56321839080459</v>
      </c>
      <c r="AF1721" s="8">
        <v>642.6</v>
      </c>
      <c r="AG1721" s="8">
        <v>916.16321839080456</v>
      </c>
      <c r="AH1721" s="8">
        <v>0.06</v>
      </c>
      <c r="AI1721" s="8">
        <v>1428</v>
      </c>
    </row>
    <row r="1722" spans="1:35" x14ac:dyDescent="0.25">
      <c r="A1722" s="8" t="s">
        <v>2130</v>
      </c>
      <c r="B1722" s="8" t="s">
        <v>29</v>
      </c>
      <c r="C1722" s="8" t="s">
        <v>29</v>
      </c>
      <c r="D1722" s="8" t="s">
        <v>168</v>
      </c>
      <c r="E1722" s="8" t="s">
        <v>455</v>
      </c>
      <c r="F1722" s="8" t="s">
        <v>587</v>
      </c>
      <c r="G1722" s="8" t="s">
        <v>593</v>
      </c>
      <c r="H1722" s="116">
        <v>0</v>
      </c>
      <c r="I1722" s="8">
        <v>599</v>
      </c>
      <c r="J1722" s="8">
        <v>599</v>
      </c>
      <c r="K1722" s="8" t="s">
        <v>750</v>
      </c>
      <c r="L1722" s="8">
        <v>28129980</v>
      </c>
      <c r="M1722" s="38">
        <v>45467</v>
      </c>
      <c r="N1722" s="8" t="s">
        <v>195</v>
      </c>
      <c r="O1722" s="8" t="s">
        <v>173</v>
      </c>
      <c r="P1722" s="8" t="s">
        <v>328</v>
      </c>
      <c r="Q1722" s="8">
        <v>0</v>
      </c>
      <c r="R1722" s="8">
        <v>7740</v>
      </c>
      <c r="S1722" s="8">
        <v>7740</v>
      </c>
      <c r="T1722" s="8">
        <v>7740</v>
      </c>
      <c r="U1722" s="8">
        <v>72</v>
      </c>
      <c r="V1722" s="8" t="s">
        <v>62</v>
      </c>
      <c r="W1722" s="8" t="s">
        <v>62</v>
      </c>
      <c r="X1722" s="8" t="s">
        <v>276</v>
      </c>
      <c r="Z1722" s="8" t="s">
        <v>5300</v>
      </c>
      <c r="AA1722" s="8">
        <v>0.03</v>
      </c>
      <c r="AB1722" s="8" t="s">
        <v>552</v>
      </c>
      <c r="AC1722" s="8">
        <v>0.03</v>
      </c>
      <c r="AD1722" s="8">
        <v>232.2</v>
      </c>
      <c r="AE1722" s="8">
        <v>107.5</v>
      </c>
      <c r="AF1722" s="8">
        <v>232.2</v>
      </c>
      <c r="AG1722" s="8">
        <v>339.7</v>
      </c>
      <c r="AH1722" s="8">
        <v>0.06</v>
      </c>
      <c r="AI1722" s="8">
        <v>464.4</v>
      </c>
    </row>
    <row r="1723" spans="1:35" x14ac:dyDescent="0.25">
      <c r="A1723" s="8" t="s">
        <v>2130</v>
      </c>
      <c r="B1723" s="8" t="s">
        <v>49</v>
      </c>
      <c r="C1723" s="8" t="s">
        <v>49</v>
      </c>
      <c r="D1723" s="8" t="s">
        <v>133</v>
      </c>
      <c r="E1723" s="8" t="s">
        <v>458</v>
      </c>
      <c r="F1723" s="8" t="s">
        <v>2068</v>
      </c>
      <c r="G1723" s="8" t="s">
        <v>2250</v>
      </c>
      <c r="H1723" s="116">
        <v>0</v>
      </c>
      <c r="I1723" s="8">
        <v>5773</v>
      </c>
      <c r="J1723" s="8">
        <v>5773</v>
      </c>
      <c r="K1723" s="8" t="s">
        <v>5292</v>
      </c>
      <c r="L1723" s="8">
        <v>24575826</v>
      </c>
      <c r="M1723" s="38">
        <v>45467</v>
      </c>
      <c r="N1723" s="8" t="s">
        <v>195</v>
      </c>
      <c r="O1723" s="8" t="s">
        <v>148</v>
      </c>
      <c r="P1723" s="8" t="s">
        <v>1255</v>
      </c>
      <c r="Q1723" s="8">
        <v>0</v>
      </c>
      <c r="R1723" s="8">
        <v>235400</v>
      </c>
      <c r="S1723" s="8">
        <v>235400</v>
      </c>
      <c r="T1723" s="8">
        <v>49109</v>
      </c>
      <c r="U1723" s="8">
        <v>168</v>
      </c>
      <c r="V1723" s="8" t="s">
        <v>64</v>
      </c>
      <c r="W1723" s="8" t="s">
        <v>64</v>
      </c>
      <c r="X1723" s="8" t="s">
        <v>276</v>
      </c>
      <c r="Y1723" s="8" t="s">
        <v>115</v>
      </c>
      <c r="Z1723" s="8" t="s">
        <v>5301</v>
      </c>
      <c r="AA1723" s="8">
        <v>0.04</v>
      </c>
      <c r="AB1723" s="8" t="s">
        <v>552</v>
      </c>
      <c r="AC1723" s="8">
        <v>1.7000000000000001E-2</v>
      </c>
      <c r="AD1723" s="8">
        <v>9416</v>
      </c>
      <c r="AE1723" s="8">
        <v>1401.1904761904761</v>
      </c>
      <c r="AF1723" s="8">
        <v>4001.8</v>
      </c>
      <c r="AG1723" s="8">
        <v>5402.9904761904763</v>
      </c>
      <c r="AH1723" s="8">
        <v>0.03</v>
      </c>
      <c r="AI1723" s="8">
        <v>7062</v>
      </c>
    </row>
    <row r="1724" spans="1:35" x14ac:dyDescent="0.25">
      <c r="A1724" s="8" t="s">
        <v>2130</v>
      </c>
      <c r="B1724" s="8" t="s">
        <v>23</v>
      </c>
      <c r="C1724" s="8" t="s">
        <v>23</v>
      </c>
      <c r="D1724" s="180" t="s">
        <v>5937</v>
      </c>
      <c r="E1724" s="8" t="s">
        <v>48</v>
      </c>
      <c r="F1724" s="8" t="s">
        <v>4866</v>
      </c>
      <c r="G1724" s="8" t="s">
        <v>5304</v>
      </c>
      <c r="H1724" s="116">
        <v>0</v>
      </c>
      <c r="I1724" s="8">
        <v>30598</v>
      </c>
      <c r="J1724" s="8">
        <v>30598</v>
      </c>
      <c r="K1724" s="8" t="s">
        <v>5302</v>
      </c>
      <c r="L1724" s="8">
        <v>22049050</v>
      </c>
      <c r="M1724" s="38">
        <v>45467</v>
      </c>
      <c r="N1724" s="8" t="s">
        <v>195</v>
      </c>
      <c r="O1724" s="8" t="s">
        <v>174</v>
      </c>
      <c r="P1724" s="8" t="s">
        <v>174</v>
      </c>
      <c r="Q1724" s="8">
        <v>0</v>
      </c>
      <c r="R1724" s="8">
        <v>1293600</v>
      </c>
      <c r="S1724" s="8">
        <v>1293600</v>
      </c>
      <c r="T1724" s="8">
        <v>64540</v>
      </c>
      <c r="U1724" s="8">
        <v>168</v>
      </c>
      <c r="V1724" s="8" t="s">
        <v>64</v>
      </c>
      <c r="W1724" s="8" t="s">
        <v>64</v>
      </c>
      <c r="X1724" s="8" t="s">
        <v>276</v>
      </c>
      <c r="Y1724" s="8" t="s">
        <v>3491</v>
      </c>
      <c r="Z1724" s="8" t="s">
        <v>4867</v>
      </c>
      <c r="AA1724" s="8">
        <v>0.04</v>
      </c>
      <c r="AB1724" s="8" t="s">
        <v>552</v>
      </c>
      <c r="AC1724" s="8">
        <v>1.7000000000000001E-2</v>
      </c>
      <c r="AD1724" s="8">
        <v>51744</v>
      </c>
      <c r="AE1724" s="8">
        <v>7700</v>
      </c>
      <c r="AF1724" s="8">
        <v>21991.200000000001</v>
      </c>
      <c r="AG1724" s="8">
        <v>29691.200000000001</v>
      </c>
      <c r="AH1724" s="8">
        <v>0.03</v>
      </c>
      <c r="AI1724" s="8">
        <v>38808</v>
      </c>
    </row>
    <row r="1725" spans="1:35" x14ac:dyDescent="0.25">
      <c r="A1725" s="8" t="s">
        <v>2130</v>
      </c>
      <c r="B1725" s="8" t="s">
        <v>29</v>
      </c>
      <c r="C1725" s="8" t="s">
        <v>29</v>
      </c>
      <c r="D1725" s="8" t="s">
        <v>168</v>
      </c>
      <c r="E1725" s="8" t="s">
        <v>454</v>
      </c>
      <c r="F1725" s="8" t="s">
        <v>5090</v>
      </c>
      <c r="G1725" s="8" t="s">
        <v>5305</v>
      </c>
      <c r="H1725" s="116">
        <v>0</v>
      </c>
      <c r="I1725" s="8">
        <v>2068</v>
      </c>
      <c r="J1725" s="8">
        <v>2068</v>
      </c>
      <c r="K1725" s="8" t="s">
        <v>5303</v>
      </c>
      <c r="L1725" s="8">
        <v>22068839</v>
      </c>
      <c r="M1725" s="38">
        <v>45467</v>
      </c>
      <c r="N1725" s="8" t="s">
        <v>195</v>
      </c>
      <c r="O1725" s="8" t="s">
        <v>148</v>
      </c>
      <c r="P1725" s="8" t="s">
        <v>264</v>
      </c>
      <c r="Q1725" s="8">
        <v>0</v>
      </c>
      <c r="R1725" s="8">
        <v>77400</v>
      </c>
      <c r="S1725" s="8">
        <v>77400</v>
      </c>
      <c r="T1725" s="8">
        <v>8411</v>
      </c>
      <c r="U1725" s="8">
        <v>168</v>
      </c>
      <c r="V1725" s="8" t="s">
        <v>64</v>
      </c>
      <c r="W1725" s="8" t="s">
        <v>64</v>
      </c>
      <c r="X1725" s="8" t="s">
        <v>276</v>
      </c>
      <c r="Y1725" s="8" t="s">
        <v>665</v>
      </c>
      <c r="Z1725" s="8" t="s">
        <v>5091</v>
      </c>
      <c r="AA1725" s="8">
        <v>0.04</v>
      </c>
      <c r="AB1725" s="8" t="s">
        <v>552</v>
      </c>
      <c r="AC1725" s="8">
        <v>1.7000000000000001E-2</v>
      </c>
      <c r="AD1725" s="8">
        <v>3096</v>
      </c>
      <c r="AE1725" s="8">
        <v>460.71428571428572</v>
      </c>
      <c r="AF1725" s="8">
        <v>1315.8000000000002</v>
      </c>
      <c r="AG1725" s="8">
        <v>1776.514285714286</v>
      </c>
      <c r="AH1725" s="8">
        <v>0.03</v>
      </c>
      <c r="AI1725" s="8">
        <v>2322</v>
      </c>
    </row>
    <row r="1726" spans="1:35" x14ac:dyDescent="0.25">
      <c r="A1726" s="8" t="s">
        <v>2130</v>
      </c>
      <c r="B1726" s="8" t="s">
        <v>29</v>
      </c>
      <c r="C1726" s="8" t="s">
        <v>29</v>
      </c>
      <c r="D1726" s="8" t="s">
        <v>168</v>
      </c>
      <c r="E1726" s="8" t="s">
        <v>2081</v>
      </c>
      <c r="F1726" s="8" t="s">
        <v>1172</v>
      </c>
      <c r="G1726" s="8" t="s">
        <v>1182</v>
      </c>
      <c r="H1726" s="116">
        <v>0</v>
      </c>
      <c r="I1726" s="8">
        <v>5576</v>
      </c>
      <c r="J1726" s="8">
        <v>5576</v>
      </c>
      <c r="K1726" s="8" t="s">
        <v>5310</v>
      </c>
      <c r="L1726" s="8">
        <v>27909927</v>
      </c>
      <c r="M1726" s="38">
        <v>45468</v>
      </c>
      <c r="N1726" s="8" t="s">
        <v>195</v>
      </c>
      <c r="O1726" s="8" t="s">
        <v>174</v>
      </c>
      <c r="P1726" s="8" t="s">
        <v>174</v>
      </c>
      <c r="Q1726" s="8">
        <v>141181</v>
      </c>
      <c r="R1726" s="8">
        <v>227000</v>
      </c>
      <c r="S1726" s="8">
        <v>85819</v>
      </c>
      <c r="T1726" s="8">
        <v>85818</v>
      </c>
      <c r="U1726" s="8">
        <v>168</v>
      </c>
      <c r="V1726" s="8" t="s">
        <v>63</v>
      </c>
      <c r="W1726" s="8" t="s">
        <v>63</v>
      </c>
      <c r="X1726" s="8" t="s">
        <v>277</v>
      </c>
      <c r="Z1726" s="8" t="s">
        <v>5313</v>
      </c>
      <c r="AA1726" s="8">
        <v>0.04</v>
      </c>
      <c r="AB1726" s="8" t="s">
        <v>552</v>
      </c>
      <c r="AC1726" s="8">
        <v>1.7000000000000001E-2</v>
      </c>
      <c r="AD1726" s="8">
        <v>9080</v>
      </c>
      <c r="AE1726" s="8">
        <v>1351.1904761904761</v>
      </c>
      <c r="AF1726" s="8">
        <v>3859.0000000000005</v>
      </c>
      <c r="AG1726" s="8">
        <v>5210.1904761904771</v>
      </c>
      <c r="AH1726" s="8">
        <v>0.03</v>
      </c>
      <c r="AI1726" s="8">
        <v>2574.5699999999997</v>
      </c>
    </row>
    <row r="1727" spans="1:35" x14ac:dyDescent="0.25">
      <c r="A1727" s="8" t="s">
        <v>2130</v>
      </c>
      <c r="B1727" s="8" t="s">
        <v>23</v>
      </c>
      <c r="C1727" s="8" t="s">
        <v>23</v>
      </c>
      <c r="D1727" s="180" t="s">
        <v>5937</v>
      </c>
      <c r="E1727" s="8" t="s">
        <v>447</v>
      </c>
      <c r="F1727" s="8" t="s">
        <v>2395</v>
      </c>
      <c r="G1727" s="8" t="s">
        <v>2770</v>
      </c>
      <c r="H1727" s="116">
        <v>0</v>
      </c>
      <c r="I1727" s="8">
        <v>3004</v>
      </c>
      <c r="J1727" s="8">
        <v>3004</v>
      </c>
      <c r="K1727" s="8" t="s">
        <v>5311</v>
      </c>
      <c r="L1727" s="8">
        <v>24350460</v>
      </c>
      <c r="M1727" s="38">
        <v>45469</v>
      </c>
      <c r="N1727" s="8" t="s">
        <v>195</v>
      </c>
      <c r="O1727" s="8" t="s">
        <v>173</v>
      </c>
      <c r="P1727" s="8" t="s">
        <v>468</v>
      </c>
      <c r="Q1727" s="8">
        <v>0</v>
      </c>
      <c r="R1727" s="8">
        <v>100000</v>
      </c>
      <c r="S1727" s="8">
        <v>100000</v>
      </c>
      <c r="T1727" s="8">
        <v>100000</v>
      </c>
      <c r="U1727" s="8">
        <v>144</v>
      </c>
      <c r="V1727" s="8" t="s">
        <v>62</v>
      </c>
      <c r="W1727" s="8" t="s">
        <v>62</v>
      </c>
      <c r="X1727" s="8" t="s">
        <v>276</v>
      </c>
      <c r="Z1727" s="8" t="s">
        <v>5314</v>
      </c>
      <c r="AA1727" s="8">
        <v>0.03</v>
      </c>
      <c r="AB1727" s="8" t="s">
        <v>552</v>
      </c>
      <c r="AC1727" s="8">
        <v>0.02</v>
      </c>
      <c r="AD1727" s="8">
        <v>3000</v>
      </c>
      <c r="AE1727" s="8">
        <v>694.44444444444446</v>
      </c>
      <c r="AF1727" s="8">
        <v>2000</v>
      </c>
      <c r="AG1727" s="8">
        <v>2694.4444444444443</v>
      </c>
      <c r="AH1727" s="8">
        <v>0.06</v>
      </c>
      <c r="AI1727" s="8">
        <v>6000</v>
      </c>
    </row>
    <row r="1728" spans="1:35" x14ac:dyDescent="0.25">
      <c r="A1728" s="8" t="s">
        <v>2130</v>
      </c>
      <c r="B1728" s="8" t="s">
        <v>49</v>
      </c>
      <c r="C1728" s="8" t="s">
        <v>49</v>
      </c>
      <c r="D1728" s="8" t="s">
        <v>133</v>
      </c>
      <c r="E1728" s="8" t="s">
        <v>189</v>
      </c>
      <c r="F1728" s="8" t="s">
        <v>966</v>
      </c>
      <c r="G1728" s="8" t="s">
        <v>967</v>
      </c>
      <c r="H1728" s="116">
        <v>0</v>
      </c>
      <c r="I1728" s="8">
        <v>18372</v>
      </c>
      <c r="J1728" s="8">
        <v>18372</v>
      </c>
      <c r="K1728" s="8" t="s">
        <v>4744</v>
      </c>
      <c r="L1728" s="8">
        <v>27009006</v>
      </c>
      <c r="M1728" s="38">
        <v>45469</v>
      </c>
      <c r="N1728" s="8" t="s">
        <v>195</v>
      </c>
      <c r="O1728" s="8" t="s">
        <v>173</v>
      </c>
      <c r="P1728" s="8" t="s">
        <v>468</v>
      </c>
      <c r="Q1728" s="8">
        <v>0</v>
      </c>
      <c r="R1728" s="8">
        <v>772500</v>
      </c>
      <c r="S1728" s="8">
        <v>772500</v>
      </c>
      <c r="T1728" s="8">
        <v>50562</v>
      </c>
      <c r="U1728" s="8">
        <v>168</v>
      </c>
      <c r="V1728" s="8" t="s">
        <v>64</v>
      </c>
      <c r="W1728" s="8" t="s">
        <v>64</v>
      </c>
      <c r="X1728" s="8" t="s">
        <v>276</v>
      </c>
      <c r="Y1728" s="8" t="s">
        <v>5312</v>
      </c>
      <c r="Z1728" s="8" t="s">
        <v>4778</v>
      </c>
      <c r="AA1728" s="8">
        <v>0.04</v>
      </c>
      <c r="AB1728" s="8" t="s">
        <v>552</v>
      </c>
      <c r="AC1728" s="8">
        <v>1.7000000000000001E-2</v>
      </c>
      <c r="AD1728" s="8">
        <v>30900</v>
      </c>
      <c r="AE1728" s="8">
        <v>4598.2142857142853</v>
      </c>
      <c r="AF1728" s="8">
        <v>13132.500000000002</v>
      </c>
      <c r="AG1728" s="8">
        <v>17730.714285714286</v>
      </c>
      <c r="AH1728" s="8">
        <v>0.03</v>
      </c>
      <c r="AI1728" s="8">
        <v>23175</v>
      </c>
    </row>
    <row r="1729" spans="1:35" x14ac:dyDescent="0.25">
      <c r="A1729" s="8" t="s">
        <v>2130</v>
      </c>
      <c r="B1729" s="8" t="s">
        <v>47</v>
      </c>
      <c r="C1729" s="8" t="s">
        <v>47</v>
      </c>
      <c r="D1729" s="8" t="s">
        <v>99</v>
      </c>
      <c r="E1729" s="8" t="s">
        <v>405</v>
      </c>
      <c r="F1729" s="8" t="s">
        <v>2591</v>
      </c>
      <c r="G1729" s="8" t="s">
        <v>2599</v>
      </c>
      <c r="H1729" s="116">
        <v>0</v>
      </c>
      <c r="I1729" s="8">
        <v>6560</v>
      </c>
      <c r="J1729" s="8">
        <v>6560</v>
      </c>
      <c r="K1729" s="8" t="s">
        <v>5031</v>
      </c>
      <c r="L1729" s="8">
        <v>32676016</v>
      </c>
      <c r="M1729" s="38">
        <v>45469</v>
      </c>
      <c r="N1729" s="8" t="s">
        <v>195</v>
      </c>
      <c r="O1729" s="8" t="s">
        <v>173</v>
      </c>
      <c r="P1729" s="8" t="s">
        <v>468</v>
      </c>
      <c r="Q1729" s="8">
        <v>0</v>
      </c>
      <c r="R1729" s="8">
        <v>200000</v>
      </c>
      <c r="S1729" s="8">
        <v>200000</v>
      </c>
      <c r="T1729" s="8">
        <v>200000</v>
      </c>
      <c r="U1729" s="8">
        <v>120</v>
      </c>
      <c r="V1729" s="8" t="s">
        <v>62</v>
      </c>
      <c r="W1729" s="8" t="s">
        <v>62</v>
      </c>
      <c r="X1729" s="8" t="s">
        <v>276</v>
      </c>
      <c r="Z1729" s="8" t="s">
        <v>5315</v>
      </c>
      <c r="AA1729" s="8">
        <v>0.03</v>
      </c>
      <c r="AB1729" s="8" t="s">
        <v>552</v>
      </c>
      <c r="AC1729" s="8">
        <v>2.2499999999999999E-2</v>
      </c>
      <c r="AD1729" s="8">
        <v>6000</v>
      </c>
      <c r="AE1729" s="8">
        <v>1666.6666666666667</v>
      </c>
      <c r="AF1729" s="8">
        <v>4500</v>
      </c>
      <c r="AG1729" s="8">
        <v>6166.666666666667</v>
      </c>
      <c r="AH1729" s="8">
        <v>0.06</v>
      </c>
      <c r="AI1729" s="8">
        <v>12000</v>
      </c>
    </row>
    <row r="1730" spans="1:35" x14ac:dyDescent="0.25">
      <c r="A1730" s="8" t="s">
        <v>2130</v>
      </c>
      <c r="B1730" s="8" t="s">
        <v>20</v>
      </c>
      <c r="C1730" s="8" t="s">
        <v>20</v>
      </c>
      <c r="D1730" s="8" t="s">
        <v>420</v>
      </c>
      <c r="E1730" s="8" t="s">
        <v>206</v>
      </c>
      <c r="F1730" s="8" t="s">
        <v>2075</v>
      </c>
      <c r="G1730" s="8" t="s">
        <v>2122</v>
      </c>
      <c r="H1730" s="116">
        <v>0</v>
      </c>
      <c r="I1730" s="8">
        <v>7200</v>
      </c>
      <c r="J1730" s="8">
        <v>7200</v>
      </c>
      <c r="K1730" s="8" t="s">
        <v>5316</v>
      </c>
      <c r="L1730" s="8">
        <v>13523088</v>
      </c>
      <c r="M1730" s="38">
        <v>45469</v>
      </c>
      <c r="N1730" s="8" t="s">
        <v>195</v>
      </c>
      <c r="O1730" s="8" t="s">
        <v>148</v>
      </c>
      <c r="P1730" s="8" t="s">
        <v>343</v>
      </c>
      <c r="Q1730" s="8">
        <v>0</v>
      </c>
      <c r="R1730" s="8">
        <v>220300</v>
      </c>
      <c r="S1730" s="8">
        <v>220300</v>
      </c>
      <c r="T1730" s="8">
        <v>220300</v>
      </c>
      <c r="U1730" s="8">
        <v>120</v>
      </c>
      <c r="V1730" s="8" t="s">
        <v>62</v>
      </c>
      <c r="W1730" s="8" t="s">
        <v>62</v>
      </c>
      <c r="X1730" s="8" t="s">
        <v>276</v>
      </c>
      <c r="Z1730" s="8" t="s">
        <v>5318</v>
      </c>
      <c r="AA1730" s="8">
        <v>0.03</v>
      </c>
      <c r="AB1730" s="8" t="s">
        <v>552</v>
      </c>
      <c r="AC1730" s="8">
        <v>2.1999999999999999E-2</v>
      </c>
      <c r="AD1730" s="8">
        <v>6609</v>
      </c>
      <c r="AE1730" s="8">
        <v>1835.8333333333333</v>
      </c>
      <c r="AF1730" s="8">
        <v>4846.5999999999995</v>
      </c>
      <c r="AG1730" s="8">
        <v>6682.4333333333325</v>
      </c>
      <c r="AH1730" s="8">
        <v>0.06</v>
      </c>
      <c r="AI1730" s="8">
        <v>13218</v>
      </c>
    </row>
    <row r="1731" spans="1:35" x14ac:dyDescent="0.25">
      <c r="A1731" s="8" t="s">
        <v>2130</v>
      </c>
      <c r="B1731" s="8" t="s">
        <v>29</v>
      </c>
      <c r="C1731" s="8" t="s">
        <v>29</v>
      </c>
      <c r="D1731" s="8" t="s">
        <v>168</v>
      </c>
      <c r="E1731" s="8" t="s">
        <v>455</v>
      </c>
      <c r="F1731" s="8" t="s">
        <v>2313</v>
      </c>
      <c r="G1731" s="8" t="s">
        <v>2319</v>
      </c>
      <c r="H1731" s="116">
        <v>0</v>
      </c>
      <c r="I1731" s="8">
        <v>14702</v>
      </c>
      <c r="J1731" s="8">
        <v>14702</v>
      </c>
      <c r="K1731" s="8" t="s">
        <v>5317</v>
      </c>
      <c r="L1731" s="8">
        <v>31218143</v>
      </c>
      <c r="M1731" s="38">
        <v>45469</v>
      </c>
      <c r="N1731" s="8" t="s">
        <v>195</v>
      </c>
      <c r="O1731" s="8" t="s">
        <v>148</v>
      </c>
      <c r="P1731" s="8" t="s">
        <v>915</v>
      </c>
      <c r="Q1731" s="8">
        <v>0</v>
      </c>
      <c r="R1731" s="8">
        <v>524870</v>
      </c>
      <c r="S1731" s="8">
        <v>524870</v>
      </c>
      <c r="T1731" s="8">
        <v>430410</v>
      </c>
      <c r="U1731" s="8">
        <v>144</v>
      </c>
      <c r="V1731" s="8" t="s">
        <v>64</v>
      </c>
      <c r="W1731" s="8" t="s">
        <v>64</v>
      </c>
      <c r="X1731" s="8" t="s">
        <v>276</v>
      </c>
      <c r="Y1731" s="8" t="s">
        <v>572</v>
      </c>
      <c r="Z1731" s="8" t="s">
        <v>5250</v>
      </c>
      <c r="AA1731" s="8">
        <v>0.03</v>
      </c>
      <c r="AB1731" s="8" t="s">
        <v>552</v>
      </c>
      <c r="AC1731" s="8">
        <v>0.02</v>
      </c>
      <c r="AD1731" s="8">
        <v>15746.099999999999</v>
      </c>
      <c r="AE1731" s="8">
        <v>3644.9305555555557</v>
      </c>
      <c r="AF1731" s="8">
        <v>10497.4</v>
      </c>
      <c r="AG1731" s="8">
        <v>14142.330555555556</v>
      </c>
      <c r="AH1731" s="8">
        <v>0.06</v>
      </c>
      <c r="AI1731" s="8">
        <v>31492.199999999997</v>
      </c>
    </row>
    <row r="1732" spans="1:35" x14ac:dyDescent="0.25">
      <c r="A1732" s="8" t="s">
        <v>2130</v>
      </c>
      <c r="B1732" s="8" t="s">
        <v>29</v>
      </c>
      <c r="C1732" s="8" t="s">
        <v>29</v>
      </c>
      <c r="D1732" s="8" t="s">
        <v>168</v>
      </c>
      <c r="E1732" s="8" t="s">
        <v>455</v>
      </c>
      <c r="F1732" s="8" t="s">
        <v>5319</v>
      </c>
      <c r="G1732" s="8" t="s">
        <v>5344</v>
      </c>
      <c r="H1732" s="116">
        <v>0</v>
      </c>
      <c r="I1732" s="8">
        <v>5757</v>
      </c>
      <c r="J1732" s="8">
        <v>5757</v>
      </c>
      <c r="K1732" s="8" t="s">
        <v>5320</v>
      </c>
      <c r="L1732" s="8">
        <v>25444508</v>
      </c>
      <c r="M1732" s="38">
        <v>45470</v>
      </c>
      <c r="N1732" s="8" t="s">
        <v>195</v>
      </c>
      <c r="O1732" s="8" t="s">
        <v>43</v>
      </c>
      <c r="P1732" s="8" t="s">
        <v>43</v>
      </c>
      <c r="Q1732" s="8">
        <v>0</v>
      </c>
      <c r="R1732" s="8">
        <v>200000</v>
      </c>
      <c r="S1732" s="8">
        <v>200000</v>
      </c>
      <c r="T1732" s="8">
        <v>200000</v>
      </c>
      <c r="U1732" s="8">
        <v>144</v>
      </c>
      <c r="V1732" s="8" t="s">
        <v>62</v>
      </c>
      <c r="W1732" s="8" t="s">
        <v>62</v>
      </c>
      <c r="X1732" s="8" t="s">
        <v>276</v>
      </c>
      <c r="Z1732" s="8" t="s">
        <v>5343</v>
      </c>
      <c r="AA1732" s="8">
        <v>0.03</v>
      </c>
      <c r="AB1732" s="8" t="s">
        <v>552</v>
      </c>
      <c r="AC1732" s="8">
        <v>0.02</v>
      </c>
      <c r="AD1732" s="8">
        <v>6000</v>
      </c>
      <c r="AE1732" s="8">
        <v>1388.8888888888889</v>
      </c>
      <c r="AF1732" s="8">
        <v>4000</v>
      </c>
      <c r="AG1732" s="8">
        <v>5388.8888888888887</v>
      </c>
      <c r="AH1732" s="8">
        <v>0.06</v>
      </c>
      <c r="AI1732" s="8">
        <v>12000</v>
      </c>
    </row>
    <row r="1733" spans="1:35" x14ac:dyDescent="0.25">
      <c r="A1733" s="8" t="s">
        <v>2130</v>
      </c>
      <c r="B1733" s="8" t="s">
        <v>29</v>
      </c>
      <c r="C1733" s="8" t="s">
        <v>29</v>
      </c>
      <c r="D1733" s="8" t="s">
        <v>168</v>
      </c>
      <c r="E1733" s="8" t="s">
        <v>405</v>
      </c>
      <c r="F1733" s="8" t="s">
        <v>811</v>
      </c>
      <c r="G1733" s="8" t="s">
        <v>812</v>
      </c>
      <c r="H1733" s="116">
        <v>5367</v>
      </c>
      <c r="I1733" s="8">
        <v>5376</v>
      </c>
      <c r="J1733" s="8">
        <v>9</v>
      </c>
      <c r="K1733" s="8" t="s">
        <v>5321</v>
      </c>
      <c r="L1733" s="8">
        <v>29188380</v>
      </c>
      <c r="M1733" s="38">
        <v>45470</v>
      </c>
      <c r="N1733" s="8" t="s">
        <v>195</v>
      </c>
      <c r="O1733" s="8" t="s">
        <v>148</v>
      </c>
      <c r="P1733" s="8" t="s">
        <v>267</v>
      </c>
      <c r="Q1733" s="8">
        <v>109133</v>
      </c>
      <c r="R1733" s="8">
        <v>218500</v>
      </c>
      <c r="S1733" s="8">
        <v>109367</v>
      </c>
      <c r="T1733" s="8">
        <v>109366</v>
      </c>
      <c r="U1733" s="8">
        <v>168</v>
      </c>
      <c r="V1733" s="8" t="s">
        <v>63</v>
      </c>
      <c r="W1733" s="8" t="s">
        <v>63</v>
      </c>
      <c r="X1733" s="8" t="s">
        <v>277</v>
      </c>
      <c r="Z1733" s="8" t="s">
        <v>5345</v>
      </c>
      <c r="AA1733" s="8">
        <v>0.04</v>
      </c>
      <c r="AB1733" s="8" t="s">
        <v>552</v>
      </c>
      <c r="AC1733" s="8">
        <v>1.7000000000000001E-2</v>
      </c>
      <c r="AD1733" s="8">
        <v>8740</v>
      </c>
      <c r="AE1733" s="8">
        <v>1300.5952380952381</v>
      </c>
      <c r="AF1733" s="8">
        <v>3714.5000000000005</v>
      </c>
      <c r="AG1733" s="8">
        <v>5015.0952380952385</v>
      </c>
      <c r="AH1733" s="8">
        <v>0.03</v>
      </c>
      <c r="AI1733" s="8">
        <v>3281.0099999999998</v>
      </c>
    </row>
    <row r="1734" spans="1:35" x14ac:dyDescent="0.25">
      <c r="A1734" s="8" t="s">
        <v>2130</v>
      </c>
      <c r="B1734" s="8" t="s">
        <v>29</v>
      </c>
      <c r="C1734" s="8" t="s">
        <v>29</v>
      </c>
      <c r="D1734" s="8" t="s">
        <v>168</v>
      </c>
      <c r="E1734" s="8" t="s">
        <v>455</v>
      </c>
      <c r="F1734" s="8" t="s">
        <v>4992</v>
      </c>
      <c r="G1734" s="8" t="s">
        <v>3768</v>
      </c>
      <c r="H1734" s="116">
        <v>0</v>
      </c>
      <c r="I1734" s="8">
        <v>715</v>
      </c>
      <c r="J1734" s="8">
        <v>715</v>
      </c>
      <c r="K1734" s="8" t="s">
        <v>5322</v>
      </c>
      <c r="L1734" s="8">
        <v>21626290</v>
      </c>
      <c r="M1734" s="38">
        <v>45470</v>
      </c>
      <c r="N1734" s="8" t="s">
        <v>195</v>
      </c>
      <c r="O1734" s="8" t="s">
        <v>43</v>
      </c>
      <c r="P1734" s="8" t="s">
        <v>43</v>
      </c>
      <c r="Q1734" s="8">
        <v>0</v>
      </c>
      <c r="R1734" s="8">
        <v>12150</v>
      </c>
      <c r="S1734" s="8">
        <v>12150</v>
      </c>
      <c r="T1734" s="8">
        <v>12150</v>
      </c>
      <c r="U1734" s="8">
        <v>96</v>
      </c>
      <c r="V1734" s="8" t="s">
        <v>62</v>
      </c>
      <c r="W1734" s="8" t="s">
        <v>62</v>
      </c>
      <c r="X1734" s="8" t="s">
        <v>276</v>
      </c>
      <c r="Z1734" s="8" t="s">
        <v>5346</v>
      </c>
      <c r="AA1734" s="8">
        <v>0.03</v>
      </c>
      <c r="AB1734" s="8" t="s">
        <v>552</v>
      </c>
      <c r="AC1734" s="8">
        <v>2.7E-2</v>
      </c>
      <c r="AD1734" s="8">
        <v>364.5</v>
      </c>
      <c r="AE1734" s="8">
        <v>126.5625</v>
      </c>
      <c r="AF1734" s="8">
        <v>328.05</v>
      </c>
      <c r="AG1734" s="8">
        <v>454.61250000000001</v>
      </c>
      <c r="AH1734" s="8">
        <v>0.06</v>
      </c>
      <c r="AI1734" s="8">
        <v>729</v>
      </c>
    </row>
    <row r="1735" spans="1:35" x14ac:dyDescent="0.25">
      <c r="A1735" s="8" t="s">
        <v>2130</v>
      </c>
      <c r="B1735" s="8" t="s">
        <v>47</v>
      </c>
      <c r="C1735" s="8" t="s">
        <v>47</v>
      </c>
      <c r="D1735" s="8" t="s">
        <v>99</v>
      </c>
      <c r="E1735" s="8" t="s">
        <v>405</v>
      </c>
      <c r="F1735" s="8" t="s">
        <v>4142</v>
      </c>
      <c r="G1735" s="8" t="s">
        <v>4286</v>
      </c>
      <c r="H1735" s="116">
        <v>0</v>
      </c>
      <c r="I1735" s="8">
        <v>34192</v>
      </c>
      <c r="J1735" s="8">
        <v>34192</v>
      </c>
      <c r="K1735" s="8" t="s">
        <v>5323</v>
      </c>
      <c r="L1735" s="8">
        <v>25127378</v>
      </c>
      <c r="M1735" s="38">
        <v>45470</v>
      </c>
      <c r="N1735" s="8" t="s">
        <v>195</v>
      </c>
      <c r="O1735" s="8" t="s">
        <v>43</v>
      </c>
      <c r="P1735" s="8" t="s">
        <v>43</v>
      </c>
      <c r="Q1735" s="8">
        <v>0</v>
      </c>
      <c r="R1735" s="8">
        <v>1446900</v>
      </c>
      <c r="S1735" s="8">
        <v>1446900</v>
      </c>
      <c r="T1735" s="8">
        <v>214157</v>
      </c>
      <c r="U1735" s="8">
        <v>168</v>
      </c>
      <c r="V1735" s="8" t="s">
        <v>64</v>
      </c>
      <c r="W1735" s="8" t="s">
        <v>64</v>
      </c>
      <c r="X1735" s="8" t="s">
        <v>276</v>
      </c>
      <c r="Y1735" s="8" t="s">
        <v>5324</v>
      </c>
      <c r="Z1735" s="8" t="s">
        <v>5347</v>
      </c>
      <c r="AA1735" s="8">
        <v>0.04</v>
      </c>
      <c r="AB1735" s="8" t="s">
        <v>552</v>
      </c>
      <c r="AC1735" s="8">
        <v>1.7000000000000001E-2</v>
      </c>
      <c r="AD1735" s="8">
        <v>57876</v>
      </c>
      <c r="AE1735" s="8">
        <v>8612.5</v>
      </c>
      <c r="AF1735" s="8">
        <v>24597.300000000003</v>
      </c>
      <c r="AG1735" s="8">
        <v>33209.800000000003</v>
      </c>
      <c r="AH1735" s="8">
        <v>0.03</v>
      </c>
      <c r="AI1735" s="8">
        <v>43407</v>
      </c>
    </row>
    <row r="1736" spans="1:35" x14ac:dyDescent="0.25">
      <c r="A1736" s="8" t="s">
        <v>2130</v>
      </c>
      <c r="B1736" s="8" t="s">
        <v>24</v>
      </c>
      <c r="C1736" s="8" t="s">
        <v>24</v>
      </c>
      <c r="D1736" s="8" t="s">
        <v>420</v>
      </c>
      <c r="E1736" s="8" t="s">
        <v>405</v>
      </c>
      <c r="F1736" s="8" t="s">
        <v>596</v>
      </c>
      <c r="G1736" s="8" t="s">
        <v>905</v>
      </c>
      <c r="H1736" s="116">
        <v>0</v>
      </c>
      <c r="I1736" s="8">
        <v>2665</v>
      </c>
      <c r="J1736" s="8">
        <v>2665</v>
      </c>
      <c r="K1736" s="8" t="s">
        <v>5325</v>
      </c>
      <c r="L1736" s="8">
        <v>24631498</v>
      </c>
      <c r="M1736" s="38">
        <v>45470</v>
      </c>
      <c r="N1736" s="8" t="s">
        <v>195</v>
      </c>
      <c r="O1736" s="8" t="s">
        <v>43</v>
      </c>
      <c r="P1736" s="8" t="s">
        <v>43</v>
      </c>
      <c r="Q1736" s="8">
        <v>0</v>
      </c>
      <c r="R1736" s="8">
        <v>102900</v>
      </c>
      <c r="S1736" s="8">
        <v>102900</v>
      </c>
      <c r="T1736" s="8">
        <v>25193</v>
      </c>
      <c r="U1736" s="8">
        <v>168</v>
      </c>
      <c r="V1736" s="8" t="s">
        <v>64</v>
      </c>
      <c r="W1736" s="8" t="s">
        <v>64</v>
      </c>
      <c r="X1736" s="8" t="s">
        <v>276</v>
      </c>
      <c r="Y1736" s="8" t="s">
        <v>115</v>
      </c>
      <c r="Z1736" s="8" t="s">
        <v>5348</v>
      </c>
      <c r="AA1736" s="8">
        <v>0.04</v>
      </c>
      <c r="AB1736" s="8" t="s">
        <v>552</v>
      </c>
      <c r="AC1736" s="8">
        <v>1.7000000000000001E-2</v>
      </c>
      <c r="AD1736" s="8">
        <v>4116</v>
      </c>
      <c r="AE1736" s="8">
        <v>612.5</v>
      </c>
      <c r="AF1736" s="8">
        <v>1749.3000000000002</v>
      </c>
      <c r="AG1736" s="8">
        <v>2361.8000000000002</v>
      </c>
      <c r="AH1736" s="8">
        <v>0.03</v>
      </c>
      <c r="AI1736" s="8">
        <v>3087</v>
      </c>
    </row>
    <row r="1737" spans="1:35" x14ac:dyDescent="0.25">
      <c r="A1737" s="8" t="s">
        <v>2130</v>
      </c>
      <c r="B1737" s="8" t="s">
        <v>45</v>
      </c>
      <c r="C1737" s="8" t="s">
        <v>184</v>
      </c>
      <c r="D1737" s="180" t="s">
        <v>101</v>
      </c>
      <c r="E1737" s="8" t="s">
        <v>212</v>
      </c>
      <c r="F1737" s="8" t="s">
        <v>4802</v>
      </c>
      <c r="G1737" s="8" t="s">
        <v>5058</v>
      </c>
      <c r="H1737" s="116">
        <v>0</v>
      </c>
      <c r="I1737" s="8">
        <v>26364</v>
      </c>
      <c r="J1737" s="8">
        <v>26364</v>
      </c>
      <c r="K1737" s="8" t="s">
        <v>5326</v>
      </c>
      <c r="L1737" s="8">
        <v>27221053</v>
      </c>
      <c r="M1737" s="38">
        <v>45470</v>
      </c>
      <c r="N1737" s="8" t="s">
        <v>195</v>
      </c>
      <c r="O1737" s="8" t="s">
        <v>43</v>
      </c>
      <c r="P1737" s="8" t="s">
        <v>43</v>
      </c>
      <c r="Q1737" s="8">
        <v>0</v>
      </c>
      <c r="R1737" s="8">
        <v>1046400</v>
      </c>
      <c r="S1737" s="8">
        <v>1046400</v>
      </c>
      <c r="T1737" s="8">
        <v>25474</v>
      </c>
      <c r="U1737" s="8">
        <v>156</v>
      </c>
      <c r="V1737" s="8" t="s">
        <v>64</v>
      </c>
      <c r="W1737" s="8" t="s">
        <v>64</v>
      </c>
      <c r="X1737" s="8" t="s">
        <v>276</v>
      </c>
      <c r="Y1737" s="8" t="s">
        <v>115</v>
      </c>
      <c r="Z1737" s="8" t="s">
        <v>5057</v>
      </c>
      <c r="AA1737" s="8">
        <v>0.04</v>
      </c>
      <c r="AB1737" s="8" t="s">
        <v>552</v>
      </c>
      <c r="AC1737" s="8">
        <v>1.7999999999999999E-2</v>
      </c>
      <c r="AD1737" s="8">
        <v>41856</v>
      </c>
      <c r="AE1737" s="8">
        <v>6707.6923076923076</v>
      </c>
      <c r="AF1737" s="8">
        <v>18835.199999999997</v>
      </c>
      <c r="AG1737" s="8">
        <v>25542.892307692306</v>
      </c>
      <c r="AH1737" s="8">
        <v>0.03</v>
      </c>
      <c r="AI1737" s="8">
        <v>31392</v>
      </c>
    </row>
    <row r="1738" spans="1:35" x14ac:dyDescent="0.25">
      <c r="A1738" s="8" t="s">
        <v>2130</v>
      </c>
      <c r="B1738" s="8" t="s">
        <v>20</v>
      </c>
      <c r="C1738" s="8" t="s">
        <v>20</v>
      </c>
      <c r="D1738" s="8" t="s">
        <v>420</v>
      </c>
      <c r="E1738" s="8" t="s">
        <v>206</v>
      </c>
      <c r="F1738" s="8" t="s">
        <v>3047</v>
      </c>
      <c r="G1738" s="8" t="s">
        <v>3548</v>
      </c>
      <c r="H1738" s="116">
        <v>0</v>
      </c>
      <c r="I1738" s="8">
        <v>29454</v>
      </c>
      <c r="J1738" s="8">
        <v>29454</v>
      </c>
      <c r="K1738" s="8" t="s">
        <v>3908</v>
      </c>
      <c r="L1738" s="8">
        <v>23243752</v>
      </c>
      <c r="M1738" s="38">
        <v>45470</v>
      </c>
      <c r="N1738" s="8" t="s">
        <v>195</v>
      </c>
      <c r="O1738" s="8" t="s">
        <v>43</v>
      </c>
      <c r="P1738" s="8" t="s">
        <v>43</v>
      </c>
      <c r="Q1738" s="8">
        <v>0</v>
      </c>
      <c r="R1738" s="8">
        <v>1244900</v>
      </c>
      <c r="S1738" s="8">
        <v>1244900</v>
      </c>
      <c r="T1738" s="8">
        <v>433234</v>
      </c>
      <c r="U1738" s="8">
        <v>168</v>
      </c>
      <c r="V1738" s="8" t="s">
        <v>64</v>
      </c>
      <c r="W1738" s="8" t="s">
        <v>64</v>
      </c>
      <c r="X1738" s="8" t="s">
        <v>276</v>
      </c>
      <c r="Y1738" s="8" t="s">
        <v>115</v>
      </c>
      <c r="Z1738" s="8" t="s">
        <v>5349</v>
      </c>
      <c r="AA1738" s="8">
        <v>0.04</v>
      </c>
      <c r="AB1738" s="8" t="s">
        <v>552</v>
      </c>
      <c r="AC1738" s="8">
        <v>1.7000000000000001E-2</v>
      </c>
      <c r="AD1738" s="8">
        <v>49796</v>
      </c>
      <c r="AE1738" s="8">
        <v>7410.1190476190477</v>
      </c>
      <c r="AF1738" s="8">
        <v>21163.300000000003</v>
      </c>
      <c r="AG1738" s="8">
        <v>28573.419047619049</v>
      </c>
      <c r="AH1738" s="8">
        <v>0.03</v>
      </c>
      <c r="AI1738" s="8">
        <v>37347</v>
      </c>
    </row>
    <row r="1739" spans="1:35" x14ac:dyDescent="0.25">
      <c r="A1739" s="8" t="s">
        <v>2130</v>
      </c>
      <c r="B1739" s="8" t="s">
        <v>20</v>
      </c>
      <c r="C1739" s="8" t="s">
        <v>20</v>
      </c>
      <c r="D1739" s="8" t="s">
        <v>420</v>
      </c>
      <c r="E1739" s="8" t="s">
        <v>206</v>
      </c>
      <c r="F1739" s="8" t="s">
        <v>2945</v>
      </c>
      <c r="G1739" s="8" t="s">
        <v>5288</v>
      </c>
      <c r="H1739" s="116">
        <v>0</v>
      </c>
      <c r="I1739" s="8">
        <v>3800</v>
      </c>
      <c r="J1739" s="8">
        <v>3800</v>
      </c>
      <c r="K1739" s="8" t="s">
        <v>5327</v>
      </c>
      <c r="L1739" s="8">
        <v>22758509</v>
      </c>
      <c r="M1739" s="38">
        <v>45470</v>
      </c>
      <c r="N1739" s="8" t="s">
        <v>195</v>
      </c>
      <c r="O1739" s="8" t="s">
        <v>43</v>
      </c>
      <c r="P1739" s="8" t="s">
        <v>43</v>
      </c>
      <c r="Q1739" s="8">
        <v>0</v>
      </c>
      <c r="R1739" s="8">
        <v>151300</v>
      </c>
      <c r="S1739" s="8">
        <v>151300</v>
      </c>
      <c r="T1739" s="8">
        <v>24334</v>
      </c>
      <c r="U1739" s="8">
        <v>168</v>
      </c>
      <c r="V1739" s="8" t="s">
        <v>64</v>
      </c>
      <c r="W1739" s="8" t="s">
        <v>64</v>
      </c>
      <c r="X1739" s="8" t="s">
        <v>276</v>
      </c>
      <c r="Y1739" s="8" t="s">
        <v>115</v>
      </c>
      <c r="Z1739" s="8" t="s">
        <v>5350</v>
      </c>
      <c r="AA1739" s="8">
        <v>0.04</v>
      </c>
      <c r="AB1739" s="8" t="s">
        <v>552</v>
      </c>
      <c r="AC1739" s="8">
        <v>1.7000000000000001E-2</v>
      </c>
      <c r="AD1739" s="8">
        <v>6052</v>
      </c>
      <c r="AE1739" s="8">
        <v>900.59523809523807</v>
      </c>
      <c r="AF1739" s="8">
        <v>2572.1000000000004</v>
      </c>
      <c r="AG1739" s="8">
        <v>3472.6952380952384</v>
      </c>
      <c r="AH1739" s="8">
        <v>0.03</v>
      </c>
      <c r="AI1739" s="8">
        <v>4539</v>
      </c>
    </row>
    <row r="1740" spans="1:35" x14ac:dyDescent="0.25">
      <c r="A1740" s="8" t="s">
        <v>2130</v>
      </c>
      <c r="B1740" s="8" t="s">
        <v>27</v>
      </c>
      <c r="C1740" s="8" t="s">
        <v>27</v>
      </c>
      <c r="D1740" s="180" t="s">
        <v>5938</v>
      </c>
      <c r="E1740" s="8" t="s">
        <v>209</v>
      </c>
      <c r="F1740" s="8" t="s">
        <v>4480</v>
      </c>
      <c r="G1740" s="8" t="s">
        <v>5351</v>
      </c>
      <c r="H1740" s="116">
        <v>0</v>
      </c>
      <c r="I1740" s="8">
        <v>22039</v>
      </c>
      <c r="J1740" s="8">
        <v>22039</v>
      </c>
      <c r="K1740" s="8" t="s">
        <v>5216</v>
      </c>
      <c r="L1740" s="8">
        <v>20699327</v>
      </c>
      <c r="M1740" s="38">
        <v>45470</v>
      </c>
      <c r="N1740" s="8" t="s">
        <v>195</v>
      </c>
      <c r="O1740" s="8" t="s">
        <v>43</v>
      </c>
      <c r="P1740" s="8" t="s">
        <v>43</v>
      </c>
      <c r="Q1740" s="8">
        <v>0</v>
      </c>
      <c r="R1740" s="8">
        <v>919400</v>
      </c>
      <c r="S1740" s="8">
        <v>919400</v>
      </c>
      <c r="T1740" s="8">
        <v>20138</v>
      </c>
      <c r="U1740" s="8">
        <v>168</v>
      </c>
      <c r="V1740" s="8" t="s">
        <v>64</v>
      </c>
      <c r="W1740" s="8" t="s">
        <v>64</v>
      </c>
      <c r="X1740" s="8" t="s">
        <v>276</v>
      </c>
      <c r="Y1740" s="8" t="s">
        <v>665</v>
      </c>
      <c r="Z1740" s="8" t="s">
        <v>5218</v>
      </c>
      <c r="AA1740" s="8">
        <v>0.04</v>
      </c>
      <c r="AB1740" s="8" t="s">
        <v>552</v>
      </c>
      <c r="AC1740" s="8">
        <v>1.7000000000000001E-2</v>
      </c>
      <c r="AD1740" s="8">
        <v>36776</v>
      </c>
      <c r="AE1740" s="8">
        <v>5472.6190476190477</v>
      </c>
      <c r="AF1740" s="8">
        <v>15629.800000000001</v>
      </c>
      <c r="AG1740" s="8">
        <v>21102.419047619049</v>
      </c>
      <c r="AH1740" s="8">
        <v>0.03</v>
      </c>
      <c r="AI1740" s="8">
        <v>27582</v>
      </c>
    </row>
    <row r="1741" spans="1:35" x14ac:dyDescent="0.25">
      <c r="A1741" s="8" t="s">
        <v>2130</v>
      </c>
      <c r="B1741" s="8" t="s">
        <v>29</v>
      </c>
      <c r="C1741" s="8" t="s">
        <v>29</v>
      </c>
      <c r="D1741" s="8" t="s">
        <v>168</v>
      </c>
      <c r="E1741" s="8" t="s">
        <v>405</v>
      </c>
      <c r="F1741" s="8" t="s">
        <v>4414</v>
      </c>
      <c r="G1741" s="8" t="s">
        <v>4694</v>
      </c>
      <c r="H1741" s="116">
        <v>0</v>
      </c>
      <c r="I1741" s="8">
        <v>6838</v>
      </c>
      <c r="J1741" s="8">
        <v>6838</v>
      </c>
      <c r="K1741" s="8" t="s">
        <v>5328</v>
      </c>
      <c r="L1741" s="8">
        <v>22808157</v>
      </c>
      <c r="M1741" s="38">
        <v>45470</v>
      </c>
      <c r="N1741" s="8" t="s">
        <v>195</v>
      </c>
      <c r="O1741" s="8" t="s">
        <v>43</v>
      </c>
      <c r="P1741" s="8" t="s">
        <v>43</v>
      </c>
      <c r="Q1741" s="8">
        <v>226872</v>
      </c>
      <c r="R1741" s="8">
        <v>239270</v>
      </c>
      <c r="S1741" s="8">
        <v>12398</v>
      </c>
      <c r="T1741" s="8">
        <v>12397.31</v>
      </c>
      <c r="U1741" s="8">
        <v>144</v>
      </c>
      <c r="V1741" s="8" t="s">
        <v>63</v>
      </c>
      <c r="W1741" s="8" t="s">
        <v>63</v>
      </c>
      <c r="X1741" s="8" t="s">
        <v>277</v>
      </c>
      <c r="Z1741" s="8" t="s">
        <v>5352</v>
      </c>
      <c r="AA1741" s="8">
        <v>0.03</v>
      </c>
      <c r="AB1741" s="8" t="s">
        <v>552</v>
      </c>
      <c r="AC1741" s="8">
        <v>0.02</v>
      </c>
      <c r="AD1741" s="8">
        <v>7178.0999999999995</v>
      </c>
      <c r="AE1741" s="8">
        <v>1661.5972222222222</v>
      </c>
      <c r="AF1741" s="8">
        <v>4785.4000000000005</v>
      </c>
      <c r="AG1741" s="8">
        <v>6446.9972222222223</v>
      </c>
      <c r="AH1741" s="8">
        <v>0.06</v>
      </c>
      <c r="AI1741" s="8">
        <v>743.88</v>
      </c>
    </row>
    <row r="1742" spans="1:35" x14ac:dyDescent="0.25">
      <c r="A1742" s="8" t="s">
        <v>2130</v>
      </c>
      <c r="B1742" s="8" t="s">
        <v>31</v>
      </c>
      <c r="C1742" s="8" t="s">
        <v>31</v>
      </c>
      <c r="D1742" s="8" t="s">
        <v>101</v>
      </c>
      <c r="E1742" s="8" t="s">
        <v>32</v>
      </c>
      <c r="F1742" s="8" t="s">
        <v>550</v>
      </c>
      <c r="G1742" s="8" t="s">
        <v>578</v>
      </c>
      <c r="H1742" s="116">
        <v>0</v>
      </c>
      <c r="I1742" s="8">
        <v>1940</v>
      </c>
      <c r="J1742" s="8">
        <v>1940</v>
      </c>
      <c r="K1742" s="8" t="s">
        <v>5329</v>
      </c>
      <c r="L1742" s="8">
        <v>29347115</v>
      </c>
      <c r="M1742" s="38">
        <v>45470</v>
      </c>
      <c r="N1742" s="8" t="s">
        <v>195</v>
      </c>
      <c r="O1742" s="8" t="s">
        <v>43</v>
      </c>
      <c r="P1742" s="8" t="s">
        <v>43</v>
      </c>
      <c r="Q1742" s="8">
        <v>0</v>
      </c>
      <c r="R1742" s="8">
        <v>61300</v>
      </c>
      <c r="S1742" s="8">
        <v>61300</v>
      </c>
      <c r="T1742" s="8">
        <v>61300</v>
      </c>
      <c r="U1742" s="8">
        <v>144</v>
      </c>
      <c r="V1742" s="8" t="s">
        <v>62</v>
      </c>
      <c r="W1742" s="8" t="s">
        <v>62</v>
      </c>
      <c r="X1742" s="8" t="s">
        <v>276</v>
      </c>
      <c r="Z1742" s="8" t="s">
        <v>5353</v>
      </c>
      <c r="AA1742" s="8">
        <v>0.03</v>
      </c>
      <c r="AB1742" s="8" t="s">
        <v>552</v>
      </c>
      <c r="AC1742" s="8">
        <v>0.02</v>
      </c>
      <c r="AD1742" s="8">
        <v>1839</v>
      </c>
      <c r="AE1742" s="8">
        <v>425.69444444444446</v>
      </c>
      <c r="AF1742" s="8">
        <v>1226</v>
      </c>
      <c r="AG1742" s="8">
        <v>1651.6944444444443</v>
      </c>
      <c r="AH1742" s="8">
        <v>0.06</v>
      </c>
      <c r="AI1742" s="8">
        <v>3678</v>
      </c>
    </row>
    <row r="1743" spans="1:35" x14ac:dyDescent="0.25">
      <c r="A1743" s="8" t="s">
        <v>2130</v>
      </c>
      <c r="B1743" s="8" t="s">
        <v>39</v>
      </c>
      <c r="C1743" s="8" t="s">
        <v>39</v>
      </c>
      <c r="D1743" s="8" t="s">
        <v>167</v>
      </c>
      <c r="E1743" s="8" t="s">
        <v>921</v>
      </c>
      <c r="F1743" s="8" t="s">
        <v>2537</v>
      </c>
      <c r="G1743" s="8" t="s">
        <v>2844</v>
      </c>
      <c r="H1743" s="116">
        <v>0</v>
      </c>
      <c r="I1743" s="8">
        <v>5733</v>
      </c>
      <c r="J1743" s="8">
        <v>5733</v>
      </c>
      <c r="K1743" s="8" t="s">
        <v>5330</v>
      </c>
      <c r="L1743" s="8">
        <v>29785313</v>
      </c>
      <c r="M1743" s="38">
        <v>45470</v>
      </c>
      <c r="N1743" s="8" t="s">
        <v>195</v>
      </c>
      <c r="O1743" s="8" t="s">
        <v>148</v>
      </c>
      <c r="P1743" s="8" t="s">
        <v>273</v>
      </c>
      <c r="R1743" s="8">
        <v>233700</v>
      </c>
      <c r="S1743" s="8">
        <v>233700</v>
      </c>
      <c r="T1743" s="8">
        <v>10141</v>
      </c>
      <c r="U1743" s="8">
        <v>168</v>
      </c>
      <c r="V1743" s="8" t="s">
        <v>63</v>
      </c>
      <c r="W1743" s="8" t="s">
        <v>63</v>
      </c>
      <c r="X1743" s="8" t="s">
        <v>277</v>
      </c>
      <c r="Z1743" s="8" t="s">
        <v>5354</v>
      </c>
      <c r="AA1743" s="8">
        <v>0.04</v>
      </c>
      <c r="AB1743" s="8" t="s">
        <v>552</v>
      </c>
      <c r="AC1743" s="8">
        <v>1.7000000000000001E-2</v>
      </c>
      <c r="AD1743" s="8">
        <v>9348</v>
      </c>
      <c r="AE1743" s="8">
        <v>1391.0714285714287</v>
      </c>
      <c r="AF1743" s="8">
        <v>3972.9</v>
      </c>
      <c r="AG1743" s="8">
        <v>5363.971428571429</v>
      </c>
      <c r="AH1743" s="8">
        <v>0.03</v>
      </c>
      <c r="AI1743" s="8">
        <v>7011</v>
      </c>
    </row>
    <row r="1744" spans="1:35" x14ac:dyDescent="0.25">
      <c r="A1744" s="8" t="s">
        <v>2130</v>
      </c>
      <c r="B1744" s="8" t="s">
        <v>29</v>
      </c>
      <c r="C1744" s="8" t="s">
        <v>29</v>
      </c>
      <c r="D1744" s="8" t="s">
        <v>168</v>
      </c>
      <c r="E1744" s="8" t="s">
        <v>455</v>
      </c>
      <c r="F1744" s="8" t="s">
        <v>587</v>
      </c>
      <c r="G1744" s="8" t="s">
        <v>593</v>
      </c>
      <c r="H1744" s="116">
        <v>0</v>
      </c>
      <c r="I1744" s="8">
        <v>10984</v>
      </c>
      <c r="J1744" s="8">
        <v>10984</v>
      </c>
      <c r="K1744" s="8" t="s">
        <v>5331</v>
      </c>
      <c r="L1744" s="8">
        <v>37371086</v>
      </c>
      <c r="M1744" s="38">
        <v>45470</v>
      </c>
      <c r="N1744" s="8" t="s">
        <v>195</v>
      </c>
      <c r="O1744" s="8" t="s">
        <v>148</v>
      </c>
      <c r="P1744" s="8" t="s">
        <v>264</v>
      </c>
      <c r="Q1744" s="8">
        <v>0</v>
      </c>
      <c r="R1744" s="8">
        <v>457500</v>
      </c>
      <c r="S1744" s="8">
        <v>457500</v>
      </c>
      <c r="T1744" s="8">
        <v>77886</v>
      </c>
      <c r="U1744" s="8">
        <v>168</v>
      </c>
      <c r="V1744" s="8" t="s">
        <v>64</v>
      </c>
      <c r="W1744" s="8" t="s">
        <v>64</v>
      </c>
      <c r="X1744" s="8" t="s">
        <v>276</v>
      </c>
      <c r="Z1744" s="8" t="s">
        <v>4807</v>
      </c>
      <c r="AA1744" s="8">
        <v>0.04</v>
      </c>
      <c r="AB1744" s="8" t="s">
        <v>552</v>
      </c>
      <c r="AC1744" s="8">
        <v>1.7000000000000001E-2</v>
      </c>
      <c r="AD1744" s="8">
        <v>18300</v>
      </c>
      <c r="AE1744" s="8">
        <v>2723.2142857142858</v>
      </c>
      <c r="AF1744" s="8">
        <v>7777.5000000000009</v>
      </c>
      <c r="AG1744" s="8">
        <v>10500.714285714286</v>
      </c>
      <c r="AH1744" s="8">
        <v>0.03</v>
      </c>
      <c r="AI1744" s="8">
        <v>13725</v>
      </c>
    </row>
    <row r="1745" spans="1:35" x14ac:dyDescent="0.25">
      <c r="A1745" s="8" t="s">
        <v>2130</v>
      </c>
      <c r="B1745" s="8" t="s">
        <v>241</v>
      </c>
      <c r="C1745" s="8" t="s">
        <v>241</v>
      </c>
      <c r="D1745" s="180" t="s">
        <v>101</v>
      </c>
      <c r="E1745" s="8" t="s">
        <v>489</v>
      </c>
      <c r="F1745" s="8" t="s">
        <v>836</v>
      </c>
      <c r="G1745" s="8" t="s">
        <v>605</v>
      </c>
      <c r="H1745" s="116">
        <v>0</v>
      </c>
      <c r="I1745" s="8">
        <v>4489</v>
      </c>
      <c r="J1745" s="8">
        <v>4489</v>
      </c>
      <c r="K1745" s="8" t="s">
        <v>5332</v>
      </c>
      <c r="L1745" s="8">
        <v>31242933</v>
      </c>
      <c r="M1745" s="38">
        <v>45470</v>
      </c>
      <c r="N1745" s="8" t="s">
        <v>195</v>
      </c>
      <c r="O1745" s="8" t="s">
        <v>43</v>
      </c>
      <c r="P1745" s="8" t="s">
        <v>43</v>
      </c>
      <c r="Q1745" s="8">
        <v>0</v>
      </c>
      <c r="R1745" s="8">
        <v>180700</v>
      </c>
      <c r="S1745" s="8">
        <v>180700</v>
      </c>
      <c r="T1745" s="8">
        <v>34167</v>
      </c>
      <c r="U1745" s="8">
        <v>168</v>
      </c>
      <c r="V1745" s="8" t="s">
        <v>64</v>
      </c>
      <c r="W1745" s="8" t="s">
        <v>64</v>
      </c>
      <c r="X1745" s="8" t="s">
        <v>276</v>
      </c>
      <c r="Y1745" s="8" t="s">
        <v>115</v>
      </c>
      <c r="Z1745" s="8" t="s">
        <v>4784</v>
      </c>
      <c r="AA1745" s="8">
        <v>0.04</v>
      </c>
      <c r="AB1745" s="8" t="s">
        <v>552</v>
      </c>
      <c r="AC1745" s="8">
        <v>1.7000000000000001E-2</v>
      </c>
      <c r="AD1745" s="8">
        <v>7228</v>
      </c>
      <c r="AE1745" s="8">
        <v>1075.5952380952381</v>
      </c>
      <c r="AF1745" s="8">
        <v>3071.9</v>
      </c>
      <c r="AG1745" s="8">
        <v>4147.4952380952382</v>
      </c>
      <c r="AH1745" s="8">
        <v>0.03</v>
      </c>
      <c r="AI1745" s="8">
        <v>5421</v>
      </c>
    </row>
    <row r="1746" spans="1:35" x14ac:dyDescent="0.25">
      <c r="A1746" s="8" t="s">
        <v>2130</v>
      </c>
      <c r="B1746" s="8" t="s">
        <v>38</v>
      </c>
      <c r="C1746" s="8" t="s">
        <v>38</v>
      </c>
      <c r="D1746" s="8" t="s">
        <v>101</v>
      </c>
      <c r="E1746" s="8" t="s">
        <v>405</v>
      </c>
      <c r="F1746" s="8" t="s">
        <v>4997</v>
      </c>
      <c r="G1746" s="8" t="s">
        <v>5355</v>
      </c>
      <c r="H1746" s="116">
        <v>0</v>
      </c>
      <c r="I1746" s="8">
        <v>2660</v>
      </c>
      <c r="J1746" s="8">
        <v>2660</v>
      </c>
      <c r="K1746" s="8" t="s">
        <v>5333</v>
      </c>
      <c r="L1746" s="8">
        <v>30639026</v>
      </c>
      <c r="M1746" s="38">
        <v>45470</v>
      </c>
      <c r="N1746" s="8" t="s">
        <v>195</v>
      </c>
      <c r="O1746" s="8" t="s">
        <v>43</v>
      </c>
      <c r="P1746" s="8" t="s">
        <v>43</v>
      </c>
      <c r="Q1746" s="8">
        <v>0</v>
      </c>
      <c r="R1746" s="8">
        <v>102700</v>
      </c>
      <c r="S1746" s="8">
        <v>102700</v>
      </c>
      <c r="T1746" s="8">
        <v>73500</v>
      </c>
      <c r="U1746" s="8">
        <v>168</v>
      </c>
      <c r="V1746" s="8" t="s">
        <v>64</v>
      </c>
      <c r="W1746" s="8" t="s">
        <v>64</v>
      </c>
      <c r="X1746" s="8" t="s">
        <v>276</v>
      </c>
      <c r="Y1746" s="8" t="s">
        <v>3346</v>
      </c>
      <c r="Z1746" s="8" t="s">
        <v>4998</v>
      </c>
      <c r="AA1746" s="8">
        <v>0.04</v>
      </c>
      <c r="AB1746" s="8" t="s">
        <v>552</v>
      </c>
      <c r="AC1746" s="8">
        <v>1.7000000000000001E-2</v>
      </c>
      <c r="AD1746" s="8">
        <v>4108</v>
      </c>
      <c r="AE1746" s="8">
        <v>611.30952380952385</v>
      </c>
      <c r="AF1746" s="8">
        <v>1745.9</v>
      </c>
      <c r="AG1746" s="8">
        <v>2357.2095238095239</v>
      </c>
      <c r="AH1746" s="8">
        <v>0.03</v>
      </c>
      <c r="AI1746" s="8">
        <v>3081</v>
      </c>
    </row>
    <row r="1747" spans="1:35" x14ac:dyDescent="0.25">
      <c r="A1747" s="8" t="s">
        <v>2130</v>
      </c>
      <c r="B1747" s="8" t="s">
        <v>23</v>
      </c>
      <c r="C1747" s="8" t="s">
        <v>23</v>
      </c>
      <c r="D1747" s="180" t="s">
        <v>5937</v>
      </c>
      <c r="E1747" s="8" t="s">
        <v>447</v>
      </c>
      <c r="F1747" s="8" t="s">
        <v>505</v>
      </c>
      <c r="G1747" s="8" t="s">
        <v>573</v>
      </c>
      <c r="H1747" s="116">
        <v>0</v>
      </c>
      <c r="I1747" s="8">
        <v>1291</v>
      </c>
      <c r="J1747" s="8">
        <v>1291</v>
      </c>
      <c r="K1747" s="8" t="s">
        <v>5334</v>
      </c>
      <c r="L1747" s="8">
        <v>24508846</v>
      </c>
      <c r="M1747" s="38">
        <v>45470</v>
      </c>
      <c r="N1747" s="8" t="s">
        <v>195</v>
      </c>
      <c r="O1747" s="8" t="s">
        <v>43</v>
      </c>
      <c r="P1747" s="8" t="s">
        <v>43</v>
      </c>
      <c r="Q1747" s="8">
        <v>0</v>
      </c>
      <c r="R1747" s="8">
        <v>34400</v>
      </c>
      <c r="S1747" s="8">
        <v>34400</v>
      </c>
      <c r="T1747" s="8">
        <v>34400</v>
      </c>
      <c r="U1747" s="8">
        <v>132</v>
      </c>
      <c r="V1747" s="8" t="s">
        <v>62</v>
      </c>
      <c r="W1747" s="8" t="s">
        <v>62</v>
      </c>
      <c r="X1747" s="8" t="s">
        <v>276</v>
      </c>
      <c r="Z1747" s="8" t="s">
        <v>5356</v>
      </c>
      <c r="AA1747" s="8">
        <v>0.03</v>
      </c>
      <c r="AB1747" s="8" t="s">
        <v>552</v>
      </c>
      <c r="AC1747" s="8">
        <v>2.1999999999999999E-2</v>
      </c>
      <c r="AD1747" s="8">
        <v>1032</v>
      </c>
      <c r="AE1747" s="8">
        <v>260.60606060606062</v>
      </c>
      <c r="AF1747" s="8">
        <v>756.8</v>
      </c>
      <c r="AG1747" s="8">
        <v>1017.4060606060606</v>
      </c>
      <c r="AH1747" s="8">
        <v>0.06</v>
      </c>
      <c r="AI1747" s="8">
        <v>2064</v>
      </c>
    </row>
    <row r="1748" spans="1:35" x14ac:dyDescent="0.25">
      <c r="A1748" s="8" t="s">
        <v>2130</v>
      </c>
      <c r="B1748" s="8" t="s">
        <v>29</v>
      </c>
      <c r="C1748" s="8" t="s">
        <v>29</v>
      </c>
      <c r="D1748" s="8" t="s">
        <v>168</v>
      </c>
      <c r="E1748" s="8" t="s">
        <v>455</v>
      </c>
      <c r="F1748" s="8" t="s">
        <v>3573</v>
      </c>
      <c r="G1748" s="8" t="s">
        <v>3590</v>
      </c>
      <c r="H1748" s="116">
        <v>0</v>
      </c>
      <c r="I1748" s="8">
        <v>9582</v>
      </c>
      <c r="J1748" s="8">
        <v>9582</v>
      </c>
      <c r="K1748" s="8" t="s">
        <v>5335</v>
      </c>
      <c r="L1748" s="8">
        <v>23214257</v>
      </c>
      <c r="M1748" s="38">
        <v>45470</v>
      </c>
      <c r="N1748" s="8" t="s">
        <v>195</v>
      </c>
      <c r="O1748" s="8" t="s">
        <v>148</v>
      </c>
      <c r="P1748" s="8" t="s">
        <v>339</v>
      </c>
      <c r="Q1748" s="8">
        <v>0</v>
      </c>
      <c r="R1748" s="8">
        <v>397800</v>
      </c>
      <c r="S1748" s="8">
        <v>397800</v>
      </c>
      <c r="T1748" s="8">
        <v>95195</v>
      </c>
      <c r="U1748" s="8">
        <v>168</v>
      </c>
      <c r="V1748" s="8" t="s">
        <v>64</v>
      </c>
      <c r="W1748" s="8" t="s">
        <v>64</v>
      </c>
      <c r="X1748" s="8" t="s">
        <v>276</v>
      </c>
      <c r="Y1748" s="8" t="s">
        <v>572</v>
      </c>
      <c r="Z1748" s="8" t="s">
        <v>5207</v>
      </c>
      <c r="AA1748" s="8">
        <v>0.04</v>
      </c>
      <c r="AB1748" s="8" t="s">
        <v>552</v>
      </c>
      <c r="AC1748" s="8">
        <v>1.7000000000000001E-2</v>
      </c>
      <c r="AD1748" s="8">
        <v>15912</v>
      </c>
      <c r="AE1748" s="8">
        <v>2367.8571428571427</v>
      </c>
      <c r="AF1748" s="8">
        <v>6762.6</v>
      </c>
      <c r="AG1748" s="8">
        <v>9130.4571428571435</v>
      </c>
      <c r="AH1748" s="8">
        <v>0.03</v>
      </c>
      <c r="AI1748" s="8">
        <v>11934</v>
      </c>
    </row>
    <row r="1749" spans="1:35" x14ac:dyDescent="0.25">
      <c r="A1749" s="8" t="s">
        <v>2130</v>
      </c>
      <c r="B1749" s="8" t="s">
        <v>27</v>
      </c>
      <c r="C1749" s="8" t="s">
        <v>27</v>
      </c>
      <c r="D1749" s="180" t="s">
        <v>5938</v>
      </c>
      <c r="E1749" s="8" t="s">
        <v>4900</v>
      </c>
      <c r="F1749" s="8" t="s">
        <v>4961</v>
      </c>
      <c r="G1749" s="8" t="s">
        <v>5357</v>
      </c>
      <c r="H1749" s="116">
        <v>0</v>
      </c>
      <c r="I1749" s="8">
        <v>5500</v>
      </c>
      <c r="J1749" s="8">
        <v>5500</v>
      </c>
      <c r="K1749" s="8" t="s">
        <v>4944</v>
      </c>
      <c r="L1749" s="8">
        <v>27086348</v>
      </c>
      <c r="M1749" s="38">
        <v>45470</v>
      </c>
      <c r="N1749" s="8" t="s">
        <v>195</v>
      </c>
      <c r="O1749" s="8" t="s">
        <v>43</v>
      </c>
      <c r="P1749" s="8" t="s">
        <v>43</v>
      </c>
      <c r="Q1749" s="8">
        <v>0</v>
      </c>
      <c r="R1749" s="8">
        <v>223800</v>
      </c>
      <c r="S1749" s="8">
        <v>223800</v>
      </c>
      <c r="T1749" s="8">
        <v>45443</v>
      </c>
      <c r="U1749" s="8">
        <v>168</v>
      </c>
      <c r="V1749" s="8" t="s">
        <v>64</v>
      </c>
      <c r="W1749" s="8" t="s">
        <v>64</v>
      </c>
      <c r="X1749" s="8" t="s">
        <v>276</v>
      </c>
      <c r="Y1749" s="8" t="s">
        <v>572</v>
      </c>
      <c r="Z1749" s="8" t="s">
        <v>4962</v>
      </c>
      <c r="AA1749" s="8">
        <v>0.04</v>
      </c>
      <c r="AB1749" s="8" t="s">
        <v>552</v>
      </c>
      <c r="AC1749" s="8">
        <v>1.7000000000000001E-2</v>
      </c>
      <c r="AD1749" s="8">
        <v>8952</v>
      </c>
      <c r="AE1749" s="8">
        <v>1332.1428571428571</v>
      </c>
      <c r="AF1749" s="8">
        <v>3804.6000000000004</v>
      </c>
      <c r="AG1749" s="8">
        <v>5136.7428571428572</v>
      </c>
      <c r="AH1749" s="8">
        <v>0.03</v>
      </c>
      <c r="AI1749" s="8">
        <v>6714</v>
      </c>
    </row>
    <row r="1750" spans="1:35" x14ac:dyDescent="0.25">
      <c r="A1750" s="8" t="s">
        <v>2130</v>
      </c>
      <c r="B1750" s="8" t="s">
        <v>39</v>
      </c>
      <c r="C1750" s="8" t="s">
        <v>39</v>
      </c>
      <c r="D1750" s="8" t="s">
        <v>167</v>
      </c>
      <c r="E1750" s="8" t="s">
        <v>4894</v>
      </c>
      <c r="F1750" s="8" t="s">
        <v>4496</v>
      </c>
      <c r="G1750" s="8" t="s">
        <v>4850</v>
      </c>
      <c r="H1750" s="116">
        <v>0</v>
      </c>
      <c r="I1750" s="8">
        <v>6107</v>
      </c>
      <c r="J1750" s="8">
        <v>6107</v>
      </c>
      <c r="K1750" s="8" t="s">
        <v>5336</v>
      </c>
      <c r="L1750" s="8">
        <v>31833177</v>
      </c>
      <c r="M1750" s="38">
        <v>45470</v>
      </c>
      <c r="N1750" s="8" t="s">
        <v>195</v>
      </c>
      <c r="O1750" s="8" t="s">
        <v>43</v>
      </c>
      <c r="P1750" s="8" t="s">
        <v>43</v>
      </c>
      <c r="Q1750" s="8">
        <v>0</v>
      </c>
      <c r="R1750" s="8">
        <v>249600</v>
      </c>
      <c r="S1750" s="8">
        <v>249600</v>
      </c>
      <c r="T1750" s="8">
        <v>18801</v>
      </c>
      <c r="U1750" s="8">
        <v>168</v>
      </c>
      <c r="V1750" s="8" t="s">
        <v>64</v>
      </c>
      <c r="W1750" s="8" t="s">
        <v>64</v>
      </c>
      <c r="X1750" s="8" t="s">
        <v>276</v>
      </c>
      <c r="Y1750" s="8" t="s">
        <v>115</v>
      </c>
      <c r="Z1750" s="8" t="s">
        <v>4497</v>
      </c>
      <c r="AA1750" s="8">
        <v>0.04</v>
      </c>
      <c r="AB1750" s="8" t="s">
        <v>552</v>
      </c>
      <c r="AC1750" s="8">
        <v>1.7000000000000001E-2</v>
      </c>
      <c r="AD1750" s="8">
        <v>9984</v>
      </c>
      <c r="AE1750" s="8">
        <v>1485.7142857142858</v>
      </c>
      <c r="AF1750" s="8">
        <v>4243.2000000000007</v>
      </c>
      <c r="AG1750" s="8">
        <v>5728.914285714287</v>
      </c>
      <c r="AH1750" s="8">
        <v>0.03</v>
      </c>
      <c r="AI1750" s="8">
        <v>7488</v>
      </c>
    </row>
    <row r="1751" spans="1:35" x14ac:dyDescent="0.25">
      <c r="A1751" s="8" t="s">
        <v>2130</v>
      </c>
      <c r="B1751" s="8" t="s">
        <v>29</v>
      </c>
      <c r="C1751" s="8" t="s">
        <v>29</v>
      </c>
      <c r="D1751" s="8" t="s">
        <v>168</v>
      </c>
      <c r="E1751" s="8" t="s">
        <v>4620</v>
      </c>
      <c r="F1751" s="8" t="s">
        <v>5337</v>
      </c>
      <c r="G1751" s="8" t="s">
        <v>5359</v>
      </c>
      <c r="H1751" s="116">
        <v>0</v>
      </c>
      <c r="I1751" s="8">
        <v>812</v>
      </c>
      <c r="J1751" s="8">
        <v>812</v>
      </c>
      <c r="K1751" s="8" t="s">
        <v>5338</v>
      </c>
      <c r="L1751" s="8">
        <v>22688398</v>
      </c>
      <c r="M1751" s="38">
        <v>45470</v>
      </c>
      <c r="N1751" s="8" t="s">
        <v>195</v>
      </c>
      <c r="O1751" s="8" t="s">
        <v>43</v>
      </c>
      <c r="P1751" s="8" t="s">
        <v>43</v>
      </c>
      <c r="Q1751" s="8">
        <v>0</v>
      </c>
      <c r="R1751" s="8">
        <v>16500</v>
      </c>
      <c r="S1751" s="8">
        <v>16500</v>
      </c>
      <c r="T1751" s="8">
        <v>16500</v>
      </c>
      <c r="U1751" s="8">
        <v>108</v>
      </c>
      <c r="V1751" s="8" t="s">
        <v>62</v>
      </c>
      <c r="W1751" s="8" t="s">
        <v>62</v>
      </c>
      <c r="X1751" s="8" t="s">
        <v>276</v>
      </c>
      <c r="Z1751" s="8" t="s">
        <v>5358</v>
      </c>
      <c r="AA1751" s="8">
        <v>0.03</v>
      </c>
      <c r="AB1751" s="8" t="s">
        <v>552</v>
      </c>
      <c r="AC1751" s="8">
        <v>2.4E-2</v>
      </c>
      <c r="AD1751" s="8">
        <v>495</v>
      </c>
      <c r="AE1751" s="8">
        <v>152.77777777777777</v>
      </c>
      <c r="AF1751" s="8">
        <v>396</v>
      </c>
      <c r="AG1751" s="8">
        <v>548.77777777777783</v>
      </c>
      <c r="AH1751" s="8">
        <v>0.06</v>
      </c>
      <c r="AI1751" s="8">
        <v>990</v>
      </c>
    </row>
    <row r="1752" spans="1:35" x14ac:dyDescent="0.25">
      <c r="A1752" s="8" t="s">
        <v>2130</v>
      </c>
      <c r="B1752" s="8" t="s">
        <v>29</v>
      </c>
      <c r="C1752" s="8" t="s">
        <v>29</v>
      </c>
      <c r="D1752" s="8" t="s">
        <v>168</v>
      </c>
      <c r="E1752" s="8" t="s">
        <v>455</v>
      </c>
      <c r="F1752" s="8" t="s">
        <v>3395</v>
      </c>
      <c r="G1752" s="8" t="s">
        <v>3637</v>
      </c>
      <c r="H1752" s="116">
        <v>5005</v>
      </c>
      <c r="I1752" s="8">
        <v>5005</v>
      </c>
      <c r="J1752" s="8">
        <v>0</v>
      </c>
      <c r="K1752" s="8" t="s">
        <v>5339</v>
      </c>
      <c r="L1752" s="8">
        <v>26157047</v>
      </c>
      <c r="M1752" s="38">
        <v>45470</v>
      </c>
      <c r="N1752" s="8" t="s">
        <v>195</v>
      </c>
      <c r="O1752" s="8" t="s">
        <v>43</v>
      </c>
      <c r="P1752" s="8" t="s">
        <v>43</v>
      </c>
      <c r="Q1752" s="8">
        <v>165154.35999999999</v>
      </c>
      <c r="R1752" s="8">
        <v>202690</v>
      </c>
      <c r="S1752" s="8">
        <v>37535.640000000014</v>
      </c>
      <c r="T1752" s="8">
        <v>37535</v>
      </c>
      <c r="U1752" s="8">
        <v>168</v>
      </c>
      <c r="V1752" s="8" t="s">
        <v>63</v>
      </c>
      <c r="W1752" s="8" t="s">
        <v>63</v>
      </c>
      <c r="X1752" s="8" t="s">
        <v>277</v>
      </c>
      <c r="Z1752" s="8" t="s">
        <v>5360</v>
      </c>
      <c r="AA1752" s="8">
        <v>0.04</v>
      </c>
      <c r="AB1752" s="8" t="s">
        <v>552</v>
      </c>
      <c r="AC1752" s="8">
        <v>1.7000000000000001E-2</v>
      </c>
      <c r="AD1752" s="8">
        <v>8107.6</v>
      </c>
      <c r="AE1752" s="8">
        <v>1206.4880952380952</v>
      </c>
      <c r="AF1752" s="8">
        <v>3445.7300000000005</v>
      </c>
      <c r="AG1752" s="8">
        <v>4652.2180952380959</v>
      </c>
      <c r="AH1752" s="8">
        <v>0.03</v>
      </c>
      <c r="AI1752" s="8">
        <v>1126.0692000000004</v>
      </c>
    </row>
    <row r="1753" spans="1:35" x14ac:dyDescent="0.25">
      <c r="A1753" s="8" t="s">
        <v>2130</v>
      </c>
      <c r="B1753" s="8" t="s">
        <v>49</v>
      </c>
      <c r="C1753" s="8" t="s">
        <v>49</v>
      </c>
      <c r="D1753" s="8" t="s">
        <v>133</v>
      </c>
      <c r="E1753" s="8" t="s">
        <v>189</v>
      </c>
      <c r="F1753" s="8" t="s">
        <v>775</v>
      </c>
      <c r="G1753" s="8" t="s">
        <v>776</v>
      </c>
      <c r="H1753" s="116">
        <v>22039</v>
      </c>
      <c r="I1753" s="8">
        <v>22039</v>
      </c>
      <c r="J1753" s="8">
        <v>0</v>
      </c>
      <c r="K1753" s="8" t="s">
        <v>5340</v>
      </c>
      <c r="L1753" s="8">
        <v>22061726</v>
      </c>
      <c r="M1753" s="38">
        <v>45470</v>
      </c>
      <c r="N1753" s="8" t="s">
        <v>195</v>
      </c>
      <c r="O1753" s="8" t="s">
        <v>43</v>
      </c>
      <c r="P1753" s="8" t="s">
        <v>43</v>
      </c>
      <c r="Q1753" s="8">
        <v>919257</v>
      </c>
      <c r="R1753" s="8">
        <v>928800</v>
      </c>
      <c r="S1753" s="8">
        <v>9543</v>
      </c>
      <c r="T1753" s="8">
        <v>9543</v>
      </c>
      <c r="U1753" s="8">
        <v>168</v>
      </c>
      <c r="V1753" s="8" t="s">
        <v>63</v>
      </c>
      <c r="W1753" s="8" t="s">
        <v>63</v>
      </c>
      <c r="X1753" s="8" t="s">
        <v>277</v>
      </c>
      <c r="Z1753" s="8" t="s">
        <v>5361</v>
      </c>
      <c r="AA1753" s="8">
        <v>0.04</v>
      </c>
      <c r="AB1753" s="8" t="s">
        <v>552</v>
      </c>
      <c r="AC1753" s="8">
        <v>1.7000000000000001E-2</v>
      </c>
      <c r="AD1753" s="8">
        <v>37152</v>
      </c>
      <c r="AE1753" s="8">
        <v>5528.5714285714284</v>
      </c>
      <c r="AF1753" s="8">
        <v>15789.6</v>
      </c>
      <c r="AG1753" s="8">
        <v>21318.17142857143</v>
      </c>
      <c r="AH1753" s="8">
        <v>0.03</v>
      </c>
      <c r="AI1753" s="8">
        <v>286.28999999999996</v>
      </c>
    </row>
    <row r="1754" spans="1:35" x14ac:dyDescent="0.25">
      <c r="A1754" s="8" t="s">
        <v>2130</v>
      </c>
      <c r="B1754" s="8" t="s">
        <v>24</v>
      </c>
      <c r="C1754" s="8" t="s">
        <v>24</v>
      </c>
      <c r="D1754" s="8" t="s">
        <v>420</v>
      </c>
      <c r="E1754" s="8" t="s">
        <v>200</v>
      </c>
      <c r="F1754" s="8" t="s">
        <v>4204</v>
      </c>
      <c r="G1754" s="8" t="s">
        <v>4637</v>
      </c>
      <c r="H1754" s="116">
        <v>0</v>
      </c>
      <c r="I1754" s="8">
        <v>12228</v>
      </c>
      <c r="J1754" s="8">
        <v>12228</v>
      </c>
      <c r="K1754" s="8" t="s">
        <v>4853</v>
      </c>
      <c r="L1754" s="8">
        <v>32143727</v>
      </c>
      <c r="M1754" s="38">
        <v>45470</v>
      </c>
      <c r="N1754" s="8" t="s">
        <v>195</v>
      </c>
      <c r="O1754" s="8" t="s">
        <v>148</v>
      </c>
      <c r="P1754" s="8" t="s">
        <v>287</v>
      </c>
      <c r="Q1754" s="8">
        <v>0</v>
      </c>
      <c r="R1754" s="8">
        <v>510600</v>
      </c>
      <c r="S1754" s="8">
        <v>510600</v>
      </c>
      <c r="T1754" s="8">
        <v>43223</v>
      </c>
      <c r="U1754" s="8">
        <v>168</v>
      </c>
      <c r="V1754" s="8" t="s">
        <v>64</v>
      </c>
      <c r="W1754" s="8" t="s">
        <v>64</v>
      </c>
      <c r="X1754" s="8" t="s">
        <v>276</v>
      </c>
      <c r="Y1754" s="8" t="s">
        <v>115</v>
      </c>
      <c r="Z1754" s="8" t="s">
        <v>4870</v>
      </c>
      <c r="AA1754" s="8">
        <v>0.04</v>
      </c>
      <c r="AB1754" s="8" t="s">
        <v>552</v>
      </c>
      <c r="AC1754" s="8">
        <v>1.7000000000000001E-2</v>
      </c>
      <c r="AD1754" s="8">
        <v>20424</v>
      </c>
      <c r="AE1754" s="8">
        <v>3039.2857142857142</v>
      </c>
      <c r="AF1754" s="8">
        <v>8680.2000000000007</v>
      </c>
      <c r="AG1754" s="8">
        <v>11719.485714285714</v>
      </c>
      <c r="AH1754" s="8">
        <v>0.03</v>
      </c>
      <c r="AI1754" s="8">
        <v>15318</v>
      </c>
    </row>
    <row r="1755" spans="1:35" x14ac:dyDescent="0.25">
      <c r="A1755" s="8" t="s">
        <v>2130</v>
      </c>
      <c r="B1755" s="8" t="s">
        <v>24</v>
      </c>
      <c r="C1755" s="8" t="s">
        <v>24</v>
      </c>
      <c r="D1755" s="8" t="s">
        <v>420</v>
      </c>
      <c r="E1755" s="8" t="s">
        <v>200</v>
      </c>
      <c r="F1755" s="8" t="s">
        <v>3048</v>
      </c>
      <c r="G1755" s="8" t="s">
        <v>3141</v>
      </c>
      <c r="H1755" s="116">
        <v>0</v>
      </c>
      <c r="I1755" s="8">
        <v>4495</v>
      </c>
      <c r="J1755" s="8">
        <v>4495</v>
      </c>
      <c r="K1755" s="8" t="s">
        <v>4941</v>
      </c>
      <c r="L1755" s="8">
        <v>26340655</v>
      </c>
      <c r="M1755" s="38">
        <v>45470</v>
      </c>
      <c r="N1755" s="8" t="s">
        <v>195</v>
      </c>
      <c r="O1755" s="8" t="s">
        <v>148</v>
      </c>
      <c r="P1755" s="8" t="s">
        <v>287</v>
      </c>
      <c r="Q1755" s="8">
        <v>0</v>
      </c>
      <c r="R1755" s="8">
        <v>180900</v>
      </c>
      <c r="S1755" s="8">
        <v>180900</v>
      </c>
      <c r="T1755" s="8">
        <v>17604</v>
      </c>
      <c r="U1755" s="8">
        <v>168</v>
      </c>
      <c r="V1755" s="8" t="s">
        <v>64</v>
      </c>
      <c r="W1755" s="8" t="s">
        <v>64</v>
      </c>
      <c r="X1755" s="8" t="s">
        <v>276</v>
      </c>
      <c r="Y1755" s="8" t="s">
        <v>115</v>
      </c>
      <c r="Z1755" s="8" t="s">
        <v>4952</v>
      </c>
      <c r="AA1755" s="8">
        <v>0.04</v>
      </c>
      <c r="AB1755" s="8" t="s">
        <v>552</v>
      </c>
      <c r="AC1755" s="8">
        <v>1.7000000000000001E-2</v>
      </c>
      <c r="AD1755" s="8">
        <v>7236</v>
      </c>
      <c r="AE1755" s="8">
        <v>1076.7857142857142</v>
      </c>
      <c r="AF1755" s="8">
        <v>3075.3</v>
      </c>
      <c r="AG1755" s="8">
        <v>4152.0857142857149</v>
      </c>
      <c r="AH1755" s="8">
        <v>0.03</v>
      </c>
      <c r="AI1755" s="8">
        <v>5427</v>
      </c>
    </row>
    <row r="1756" spans="1:35" x14ac:dyDescent="0.25">
      <c r="A1756" s="8" t="s">
        <v>2130</v>
      </c>
      <c r="B1756" s="8" t="s">
        <v>24</v>
      </c>
      <c r="C1756" s="8" t="s">
        <v>24</v>
      </c>
      <c r="D1756" s="8" t="s">
        <v>420</v>
      </c>
      <c r="E1756" s="8" t="s">
        <v>405</v>
      </c>
      <c r="F1756" s="8" t="s">
        <v>4004</v>
      </c>
      <c r="G1756" s="8" t="s">
        <v>4366</v>
      </c>
      <c r="H1756" s="116">
        <v>0</v>
      </c>
      <c r="I1756" s="8">
        <v>2596</v>
      </c>
      <c r="J1756" s="8">
        <v>2596</v>
      </c>
      <c r="K1756" s="8" t="s">
        <v>5341</v>
      </c>
      <c r="L1756" s="8">
        <v>26729675</v>
      </c>
      <c r="M1756" s="38">
        <v>45470</v>
      </c>
      <c r="N1756" s="8" t="s">
        <v>195</v>
      </c>
      <c r="O1756" s="8" t="s">
        <v>43</v>
      </c>
      <c r="P1756" s="8" t="s">
        <v>43</v>
      </c>
      <c r="Q1756" s="8">
        <v>0</v>
      </c>
      <c r="R1756" s="8">
        <v>100000</v>
      </c>
      <c r="S1756" s="8">
        <v>100000</v>
      </c>
      <c r="T1756" s="8">
        <v>100000</v>
      </c>
      <c r="U1756" s="8">
        <v>168</v>
      </c>
      <c r="V1756" s="8" t="s">
        <v>62</v>
      </c>
      <c r="W1756" s="8" t="s">
        <v>62</v>
      </c>
      <c r="X1756" s="8" t="s">
        <v>276</v>
      </c>
      <c r="Z1756" s="8" t="s">
        <v>5362</v>
      </c>
      <c r="AA1756" s="8">
        <v>0.04</v>
      </c>
      <c r="AB1756" s="8" t="s">
        <v>552</v>
      </c>
      <c r="AC1756" s="8">
        <v>1.7000000000000001E-2</v>
      </c>
      <c r="AD1756" s="8">
        <v>4000</v>
      </c>
      <c r="AE1756" s="8">
        <v>595.23809523809518</v>
      </c>
      <c r="AF1756" s="8">
        <v>1700.0000000000002</v>
      </c>
      <c r="AG1756" s="8">
        <v>2295.2380952380954</v>
      </c>
      <c r="AH1756" s="8">
        <v>0.03</v>
      </c>
      <c r="AI1756" s="8">
        <v>3000</v>
      </c>
    </row>
    <row r="1757" spans="1:35" x14ac:dyDescent="0.25">
      <c r="A1757" s="8" t="s">
        <v>2130</v>
      </c>
      <c r="B1757" s="8" t="s">
        <v>31</v>
      </c>
      <c r="C1757" s="8" t="s">
        <v>31</v>
      </c>
      <c r="D1757" s="8" t="s">
        <v>101</v>
      </c>
      <c r="E1757" s="8" t="s">
        <v>32</v>
      </c>
      <c r="F1757" s="8" t="s">
        <v>530</v>
      </c>
      <c r="G1757" s="8" t="s">
        <v>569</v>
      </c>
      <c r="H1757" s="116">
        <v>2300</v>
      </c>
      <c r="I1757" s="8">
        <v>3560</v>
      </c>
      <c r="J1757" s="8">
        <v>1260</v>
      </c>
      <c r="K1757" s="8" t="s">
        <v>1470</v>
      </c>
      <c r="L1757" s="8">
        <v>28733601</v>
      </c>
      <c r="M1757" s="38">
        <v>45470</v>
      </c>
      <c r="N1757" s="8" t="s">
        <v>195</v>
      </c>
      <c r="O1757" s="8" t="s">
        <v>173</v>
      </c>
      <c r="P1757" s="8" t="s">
        <v>840</v>
      </c>
      <c r="Q1757" s="8">
        <v>0</v>
      </c>
      <c r="R1757" s="8">
        <v>141100</v>
      </c>
      <c r="S1757" s="8">
        <v>141100</v>
      </c>
      <c r="T1757" s="8">
        <v>67310</v>
      </c>
      <c r="U1757" s="8">
        <v>168</v>
      </c>
      <c r="V1757" s="8" t="s">
        <v>63</v>
      </c>
      <c r="W1757" s="8" t="s">
        <v>63</v>
      </c>
      <c r="X1757" s="8" t="s">
        <v>277</v>
      </c>
      <c r="Z1757" s="8" t="s">
        <v>5363</v>
      </c>
      <c r="AA1757" s="8">
        <v>0.04</v>
      </c>
      <c r="AB1757" s="8" t="s">
        <v>552</v>
      </c>
      <c r="AC1757" s="8">
        <v>1.7000000000000001E-2</v>
      </c>
      <c r="AD1757" s="8">
        <v>5644</v>
      </c>
      <c r="AE1757" s="8">
        <v>839.88095238095241</v>
      </c>
      <c r="AF1757" s="8">
        <v>2398.7000000000003</v>
      </c>
      <c r="AG1757" s="8">
        <v>3238.5809523809526</v>
      </c>
      <c r="AH1757" s="8">
        <v>0.03</v>
      </c>
      <c r="AI1757" s="8">
        <v>4233</v>
      </c>
    </row>
    <row r="1758" spans="1:35" x14ac:dyDescent="0.25">
      <c r="A1758" s="8" t="s">
        <v>2130</v>
      </c>
      <c r="B1758" s="8" t="s">
        <v>24</v>
      </c>
      <c r="C1758" s="8" t="s">
        <v>24</v>
      </c>
      <c r="D1758" s="8" t="s">
        <v>420</v>
      </c>
      <c r="E1758" s="8" t="s">
        <v>3679</v>
      </c>
      <c r="F1758" s="8" t="s">
        <v>3617</v>
      </c>
      <c r="G1758" s="8" t="s">
        <v>1415</v>
      </c>
      <c r="H1758" s="116">
        <v>0</v>
      </c>
      <c r="I1758" s="8">
        <v>1726</v>
      </c>
      <c r="J1758" s="8">
        <v>1726</v>
      </c>
      <c r="K1758" s="8" t="s">
        <v>5342</v>
      </c>
      <c r="L1758" s="8">
        <v>28176892</v>
      </c>
      <c r="M1758" s="38">
        <v>45470</v>
      </c>
      <c r="N1758" s="8" t="s">
        <v>195</v>
      </c>
      <c r="O1758" s="8" t="s">
        <v>43</v>
      </c>
      <c r="P1758" s="8" t="s">
        <v>43</v>
      </c>
      <c r="Q1758" s="8">
        <v>0</v>
      </c>
      <c r="R1758" s="8">
        <v>53600</v>
      </c>
      <c r="S1758" s="8">
        <v>53600</v>
      </c>
      <c r="T1758" s="8">
        <v>53600</v>
      </c>
      <c r="U1758" s="8">
        <v>144</v>
      </c>
      <c r="V1758" s="8" t="s">
        <v>62</v>
      </c>
      <c r="W1758" s="8" t="s">
        <v>62</v>
      </c>
      <c r="X1758" s="8" t="s">
        <v>276</v>
      </c>
      <c r="Z1758" s="8" t="s">
        <v>5364</v>
      </c>
      <c r="AA1758" s="8">
        <v>0.03</v>
      </c>
      <c r="AB1758" s="8" t="s">
        <v>552</v>
      </c>
      <c r="AC1758" s="8">
        <v>0.02</v>
      </c>
      <c r="AD1758" s="8">
        <v>1608</v>
      </c>
      <c r="AE1758" s="8">
        <v>372.22222222222223</v>
      </c>
      <c r="AF1758" s="8">
        <v>1072</v>
      </c>
      <c r="AG1758" s="8">
        <v>1444.2222222222222</v>
      </c>
      <c r="AH1758" s="8">
        <v>0.06</v>
      </c>
      <c r="AI1758" s="8">
        <v>3216</v>
      </c>
    </row>
    <row r="1759" spans="1:35" x14ac:dyDescent="0.25">
      <c r="A1759" s="8" t="s">
        <v>2130</v>
      </c>
      <c r="B1759" s="8" t="s">
        <v>24</v>
      </c>
      <c r="C1759" s="8" t="s">
        <v>24</v>
      </c>
      <c r="D1759" s="8" t="s">
        <v>420</v>
      </c>
      <c r="E1759" s="8" t="s">
        <v>405</v>
      </c>
      <c r="F1759" s="8" t="s">
        <v>596</v>
      </c>
      <c r="G1759" s="8" t="s">
        <v>905</v>
      </c>
      <c r="H1759" s="116">
        <v>0</v>
      </c>
      <c r="I1759" s="8">
        <v>1660</v>
      </c>
      <c r="J1759" s="8">
        <v>1660</v>
      </c>
      <c r="K1759" s="8" t="s">
        <v>5365</v>
      </c>
      <c r="L1759" s="8">
        <v>20498346</v>
      </c>
      <c r="M1759" s="38">
        <v>45470</v>
      </c>
      <c r="N1759" s="8" t="s">
        <v>195</v>
      </c>
      <c r="O1759" s="8" t="s">
        <v>43</v>
      </c>
      <c r="P1759" s="8" t="s">
        <v>43</v>
      </c>
      <c r="Q1759" s="8">
        <v>0</v>
      </c>
      <c r="R1759" s="8">
        <v>46600</v>
      </c>
      <c r="S1759" s="8">
        <v>46600</v>
      </c>
      <c r="T1759" s="8">
        <v>46600</v>
      </c>
      <c r="U1759" s="8">
        <v>132</v>
      </c>
      <c r="V1759" s="8" t="s">
        <v>62</v>
      </c>
      <c r="W1759" s="8" t="s">
        <v>62</v>
      </c>
      <c r="X1759" s="8" t="s">
        <v>276</v>
      </c>
      <c r="Z1759" s="8" t="s">
        <v>5366</v>
      </c>
      <c r="AA1759" s="8">
        <v>0.03</v>
      </c>
      <c r="AB1759" s="8" t="s">
        <v>552</v>
      </c>
      <c r="AC1759" s="8">
        <v>2.1999999999999999E-2</v>
      </c>
      <c r="AD1759" s="8">
        <v>1398</v>
      </c>
      <c r="AE1759" s="8">
        <v>353.030303030303</v>
      </c>
      <c r="AF1759" s="8">
        <v>1025.2</v>
      </c>
      <c r="AG1759" s="8">
        <v>1378.230303030303</v>
      </c>
      <c r="AH1759" s="8">
        <v>0.06</v>
      </c>
      <c r="AI1759" s="8">
        <v>2796</v>
      </c>
    </row>
    <row r="1760" spans="1:35" x14ac:dyDescent="0.25">
      <c r="A1760" s="8" t="s">
        <v>2130</v>
      </c>
      <c r="B1760" s="8" t="s">
        <v>31</v>
      </c>
      <c r="C1760" s="8" t="s">
        <v>31</v>
      </c>
      <c r="D1760" s="8" t="s">
        <v>101</v>
      </c>
      <c r="E1760" s="8" t="s">
        <v>32</v>
      </c>
      <c r="F1760" s="8" t="s">
        <v>530</v>
      </c>
      <c r="G1760" s="8" t="s">
        <v>569</v>
      </c>
      <c r="H1760" s="116">
        <v>5658</v>
      </c>
      <c r="I1760" s="8">
        <v>5660</v>
      </c>
      <c r="J1760" s="8">
        <v>2</v>
      </c>
      <c r="K1760" s="8" t="s">
        <v>5367</v>
      </c>
      <c r="L1760" s="8">
        <v>29806449</v>
      </c>
      <c r="M1760" s="38">
        <v>45471</v>
      </c>
      <c r="N1760" s="8" t="s">
        <v>195</v>
      </c>
      <c r="O1760" s="8" t="s">
        <v>43</v>
      </c>
      <c r="P1760" s="8" t="s">
        <v>43</v>
      </c>
      <c r="R1760" s="8">
        <v>230600</v>
      </c>
      <c r="S1760" s="8">
        <v>230600</v>
      </c>
      <c r="T1760" s="8">
        <v>66393</v>
      </c>
      <c r="U1760" s="8">
        <v>168</v>
      </c>
      <c r="V1760" s="8" t="s">
        <v>63</v>
      </c>
      <c r="W1760" s="8" t="s">
        <v>63</v>
      </c>
      <c r="X1760" s="8" t="s">
        <v>277</v>
      </c>
      <c r="Z1760" s="8" t="s">
        <v>5391</v>
      </c>
      <c r="AA1760" s="8">
        <v>0.04</v>
      </c>
      <c r="AB1760" s="8" t="s">
        <v>552</v>
      </c>
      <c r="AC1760" s="8">
        <v>1.7000000000000001E-2</v>
      </c>
      <c r="AD1760" s="8">
        <v>9224</v>
      </c>
      <c r="AE1760" s="8">
        <v>1372.6190476190477</v>
      </c>
      <c r="AF1760" s="8">
        <v>3920.2000000000003</v>
      </c>
      <c r="AG1760" s="8">
        <v>5292.8190476190484</v>
      </c>
      <c r="AH1760" s="8">
        <v>0.03</v>
      </c>
      <c r="AI1760" s="8">
        <v>6918</v>
      </c>
    </row>
    <row r="1761" spans="1:35" x14ac:dyDescent="0.25">
      <c r="A1761" s="8" t="s">
        <v>2130</v>
      </c>
      <c r="B1761" s="8" t="s">
        <v>24</v>
      </c>
      <c r="C1761" s="8" t="s">
        <v>24</v>
      </c>
      <c r="D1761" s="8" t="s">
        <v>420</v>
      </c>
      <c r="E1761" s="8" t="s">
        <v>200</v>
      </c>
      <c r="F1761" s="8" t="s">
        <v>800</v>
      </c>
      <c r="G1761" s="8" t="s">
        <v>810</v>
      </c>
      <c r="H1761" s="116">
        <v>0</v>
      </c>
      <c r="I1761" s="8">
        <v>7250</v>
      </c>
      <c r="J1761" s="8">
        <v>7250</v>
      </c>
      <c r="K1761" s="8" t="s">
        <v>5368</v>
      </c>
      <c r="L1761" s="8">
        <v>22438205</v>
      </c>
      <c r="M1761" s="38">
        <v>45471</v>
      </c>
      <c r="N1761" s="8" t="s">
        <v>195</v>
      </c>
      <c r="O1761" s="8" t="s">
        <v>148</v>
      </c>
      <c r="P1761" s="8" t="s">
        <v>287</v>
      </c>
      <c r="Q1761" s="8">
        <v>0</v>
      </c>
      <c r="R1761" s="8">
        <v>298400</v>
      </c>
      <c r="S1761" s="8">
        <v>298400</v>
      </c>
      <c r="T1761" s="8">
        <v>32400</v>
      </c>
      <c r="U1761" s="8">
        <v>168</v>
      </c>
      <c r="V1761" s="8" t="s">
        <v>64</v>
      </c>
      <c r="W1761" s="8" t="s">
        <v>64</v>
      </c>
      <c r="X1761" s="8" t="s">
        <v>276</v>
      </c>
      <c r="Y1761" s="8" t="s">
        <v>115</v>
      </c>
      <c r="Z1761" s="8" t="s">
        <v>5392</v>
      </c>
      <c r="AA1761" s="8">
        <v>0.04</v>
      </c>
      <c r="AB1761" s="8" t="s">
        <v>552</v>
      </c>
      <c r="AC1761" s="8">
        <v>1.7000000000000001E-2</v>
      </c>
      <c r="AD1761" s="8">
        <v>11936</v>
      </c>
      <c r="AE1761" s="8">
        <v>1776.1904761904761</v>
      </c>
      <c r="AF1761" s="8">
        <v>5072.8</v>
      </c>
      <c r="AG1761" s="8">
        <v>6848.9904761904763</v>
      </c>
      <c r="AH1761" s="8">
        <v>0.03</v>
      </c>
      <c r="AI1761" s="8">
        <v>8952</v>
      </c>
    </row>
    <row r="1762" spans="1:35" x14ac:dyDescent="0.25">
      <c r="A1762" s="8" t="s">
        <v>2130</v>
      </c>
      <c r="B1762" s="8" t="s">
        <v>20</v>
      </c>
      <c r="C1762" s="8" t="s">
        <v>20</v>
      </c>
      <c r="D1762" s="8" t="s">
        <v>420</v>
      </c>
      <c r="E1762" s="8" t="s">
        <v>405</v>
      </c>
      <c r="F1762" s="8" t="s">
        <v>5369</v>
      </c>
      <c r="G1762" s="8" t="s">
        <v>5394</v>
      </c>
      <c r="H1762" s="116">
        <v>0</v>
      </c>
      <c r="I1762" s="8">
        <v>30246</v>
      </c>
      <c r="J1762" s="8">
        <v>30246</v>
      </c>
      <c r="K1762" s="8" t="s">
        <v>5370</v>
      </c>
      <c r="L1762" s="8">
        <v>20812850</v>
      </c>
      <c r="M1762" s="38">
        <v>45471</v>
      </c>
      <c r="N1762" s="8" t="s">
        <v>195</v>
      </c>
      <c r="O1762" s="8" t="s">
        <v>43</v>
      </c>
      <c r="P1762" s="8" t="s">
        <v>43</v>
      </c>
      <c r="Q1762" s="8">
        <v>0</v>
      </c>
      <c r="R1762" s="8">
        <v>1263500</v>
      </c>
      <c r="S1762" s="8">
        <v>1263500</v>
      </c>
      <c r="T1762" s="8">
        <v>100200</v>
      </c>
      <c r="U1762" s="8">
        <v>168</v>
      </c>
      <c r="V1762" s="8" t="s">
        <v>64</v>
      </c>
      <c r="W1762" s="8" t="s">
        <v>64</v>
      </c>
      <c r="X1762" s="8" t="s">
        <v>276</v>
      </c>
      <c r="Y1762" s="8" t="s">
        <v>665</v>
      </c>
      <c r="Z1762" s="8" t="s">
        <v>5393</v>
      </c>
      <c r="AA1762" s="8">
        <v>0.04</v>
      </c>
      <c r="AB1762" s="8" t="s">
        <v>552</v>
      </c>
      <c r="AC1762" s="8">
        <v>1.7000000000000001E-2</v>
      </c>
      <c r="AD1762" s="8">
        <v>50540</v>
      </c>
      <c r="AE1762" s="8">
        <v>7520.833333333333</v>
      </c>
      <c r="AF1762" s="8">
        <v>21479.5</v>
      </c>
      <c r="AG1762" s="8">
        <v>29000.333333333332</v>
      </c>
      <c r="AH1762" s="8">
        <v>0.03</v>
      </c>
      <c r="AI1762" s="8">
        <v>37905</v>
      </c>
    </row>
    <row r="1763" spans="1:35" x14ac:dyDescent="0.25">
      <c r="A1763" s="8" t="s">
        <v>2130</v>
      </c>
      <c r="B1763" s="8" t="s">
        <v>49</v>
      </c>
      <c r="C1763" s="8" t="s">
        <v>49</v>
      </c>
      <c r="D1763" s="8" t="s">
        <v>133</v>
      </c>
      <c r="E1763" s="8" t="s">
        <v>929</v>
      </c>
      <c r="F1763" s="8" t="s">
        <v>5371</v>
      </c>
      <c r="G1763" s="8" t="s">
        <v>4179</v>
      </c>
      <c r="H1763" s="116">
        <v>0</v>
      </c>
      <c r="I1763" s="8">
        <v>2500</v>
      </c>
      <c r="J1763" s="8">
        <v>2500</v>
      </c>
      <c r="K1763" s="8" t="s">
        <v>5372</v>
      </c>
      <c r="L1763" s="8">
        <v>30032146</v>
      </c>
      <c r="M1763" s="38">
        <v>45471</v>
      </c>
      <c r="N1763" s="8" t="s">
        <v>195</v>
      </c>
      <c r="O1763" s="8" t="s">
        <v>43</v>
      </c>
      <c r="P1763" s="8" t="s">
        <v>43</v>
      </c>
      <c r="Q1763" s="8">
        <v>0</v>
      </c>
      <c r="R1763" s="8">
        <v>95900</v>
      </c>
      <c r="S1763" s="8">
        <v>95900</v>
      </c>
      <c r="T1763" s="8">
        <v>95900</v>
      </c>
      <c r="U1763" s="8">
        <v>168</v>
      </c>
      <c r="V1763" s="8" t="s">
        <v>62</v>
      </c>
      <c r="W1763" s="8" t="s">
        <v>62</v>
      </c>
      <c r="X1763" s="8" t="s">
        <v>276</v>
      </c>
      <c r="Z1763" s="8" t="s">
        <v>5395</v>
      </c>
      <c r="AA1763" s="8">
        <v>0.04</v>
      </c>
      <c r="AB1763" s="8" t="s">
        <v>552</v>
      </c>
      <c r="AC1763" s="8">
        <v>1.7000000000000001E-2</v>
      </c>
      <c r="AD1763" s="8">
        <v>3836</v>
      </c>
      <c r="AE1763" s="8">
        <v>570.83333333333337</v>
      </c>
      <c r="AF1763" s="8">
        <v>1630.3000000000002</v>
      </c>
      <c r="AG1763" s="8">
        <v>2201.1333333333337</v>
      </c>
      <c r="AH1763" s="8">
        <v>0.03</v>
      </c>
      <c r="AI1763" s="8">
        <v>2877</v>
      </c>
    </row>
    <row r="1764" spans="1:35" x14ac:dyDescent="0.25">
      <c r="A1764" s="8" t="s">
        <v>2130</v>
      </c>
      <c r="B1764" s="8" t="s">
        <v>241</v>
      </c>
      <c r="C1764" s="8" t="s">
        <v>241</v>
      </c>
      <c r="D1764" s="180" t="s">
        <v>101</v>
      </c>
      <c r="E1764" s="8" t="s">
        <v>489</v>
      </c>
      <c r="F1764" s="8" t="s">
        <v>836</v>
      </c>
      <c r="G1764" s="8" t="s">
        <v>605</v>
      </c>
      <c r="H1764" s="116">
        <v>0</v>
      </c>
      <c r="I1764" s="8">
        <v>1157</v>
      </c>
      <c r="J1764" s="8">
        <v>1157</v>
      </c>
      <c r="K1764" s="8" t="s">
        <v>4528</v>
      </c>
      <c r="L1764" s="8">
        <v>29148185</v>
      </c>
      <c r="M1764" s="38">
        <v>45471</v>
      </c>
      <c r="N1764" s="8" t="s">
        <v>195</v>
      </c>
      <c r="O1764" s="8" t="s">
        <v>43</v>
      </c>
      <c r="P1764" s="8" t="s">
        <v>43</v>
      </c>
      <c r="Q1764" s="8">
        <v>0</v>
      </c>
      <c r="R1764" s="8">
        <v>30000</v>
      </c>
      <c r="S1764" s="8">
        <v>30000</v>
      </c>
      <c r="T1764" s="8">
        <v>30000</v>
      </c>
      <c r="U1764" s="8">
        <v>132</v>
      </c>
      <c r="V1764" s="8" t="s">
        <v>62</v>
      </c>
      <c r="W1764" s="8" t="s">
        <v>62</v>
      </c>
      <c r="X1764" s="8" t="s">
        <v>276</v>
      </c>
      <c r="Z1764" s="8" t="s">
        <v>5396</v>
      </c>
      <c r="AA1764" s="8">
        <v>0.03</v>
      </c>
      <c r="AB1764" s="8" t="s">
        <v>552</v>
      </c>
      <c r="AC1764" s="8">
        <v>2.1999999999999999E-2</v>
      </c>
      <c r="AD1764" s="8">
        <v>900</v>
      </c>
      <c r="AE1764" s="8">
        <v>227.27272727272728</v>
      </c>
      <c r="AF1764" s="8">
        <v>660</v>
      </c>
      <c r="AG1764" s="8">
        <v>887.27272727272725</v>
      </c>
      <c r="AH1764" s="8">
        <v>0.06</v>
      </c>
      <c r="AI1764" s="8">
        <v>1800</v>
      </c>
    </row>
    <row r="1765" spans="1:35" x14ac:dyDescent="0.25">
      <c r="A1765" s="8" t="s">
        <v>2130</v>
      </c>
      <c r="B1765" s="8" t="s">
        <v>29</v>
      </c>
      <c r="C1765" s="8" t="s">
        <v>29</v>
      </c>
      <c r="D1765" s="8" t="s">
        <v>168</v>
      </c>
      <c r="E1765" s="8" t="s">
        <v>455</v>
      </c>
      <c r="F1765" s="8" t="s">
        <v>5373</v>
      </c>
      <c r="G1765" s="8" t="s">
        <v>5397</v>
      </c>
      <c r="H1765" s="116">
        <v>0</v>
      </c>
      <c r="I1765" s="8">
        <v>9816</v>
      </c>
      <c r="J1765" s="8">
        <v>9816</v>
      </c>
      <c r="K1765" s="8" t="s">
        <v>5374</v>
      </c>
      <c r="L1765" s="8">
        <v>27787452</v>
      </c>
      <c r="M1765" s="38">
        <v>45471</v>
      </c>
      <c r="N1765" s="8" t="s">
        <v>195</v>
      </c>
      <c r="O1765" s="8" t="s">
        <v>43</v>
      </c>
      <c r="P1765" s="8" t="s">
        <v>43</v>
      </c>
      <c r="Q1765" s="8">
        <v>0</v>
      </c>
      <c r="R1765" s="8">
        <v>407800</v>
      </c>
      <c r="S1765" s="8">
        <v>407800</v>
      </c>
      <c r="T1765" s="8">
        <v>36841</v>
      </c>
      <c r="U1765" s="8">
        <v>168</v>
      </c>
      <c r="V1765" s="8" t="s">
        <v>64</v>
      </c>
      <c r="W1765" s="8" t="s">
        <v>64</v>
      </c>
      <c r="X1765" s="8" t="s">
        <v>276</v>
      </c>
      <c r="Y1765" s="8" t="s">
        <v>662</v>
      </c>
      <c r="Z1765" s="8" t="s">
        <v>4948</v>
      </c>
      <c r="AA1765" s="8">
        <v>0.04</v>
      </c>
      <c r="AB1765" s="8" t="s">
        <v>552</v>
      </c>
      <c r="AC1765" s="8">
        <v>1.7000000000000001E-2</v>
      </c>
      <c r="AD1765" s="8">
        <v>16312</v>
      </c>
      <c r="AE1765" s="8">
        <v>2427.3809523809523</v>
      </c>
      <c r="AF1765" s="8">
        <v>6932.6</v>
      </c>
      <c r="AG1765" s="8">
        <v>9359.9809523809527</v>
      </c>
      <c r="AH1765" s="8">
        <v>0.03</v>
      </c>
      <c r="AI1765" s="8">
        <v>12234</v>
      </c>
    </row>
    <row r="1766" spans="1:35" x14ac:dyDescent="0.25">
      <c r="A1766" s="8" t="s">
        <v>2130</v>
      </c>
      <c r="B1766" s="8" t="s">
        <v>184</v>
      </c>
      <c r="C1766" s="8" t="s">
        <v>184</v>
      </c>
      <c r="D1766" s="180" t="s">
        <v>101</v>
      </c>
      <c r="E1766" s="8" t="s">
        <v>417</v>
      </c>
      <c r="F1766" s="8" t="s">
        <v>496</v>
      </c>
      <c r="G1766" s="8" t="s">
        <v>700</v>
      </c>
      <c r="H1766" s="116">
        <v>0</v>
      </c>
      <c r="I1766" s="8">
        <v>3165</v>
      </c>
      <c r="J1766" s="8">
        <v>3165</v>
      </c>
      <c r="K1766" s="8" t="s">
        <v>5375</v>
      </c>
      <c r="L1766" s="8">
        <v>12651998</v>
      </c>
      <c r="M1766" s="38">
        <v>45471</v>
      </c>
      <c r="N1766" s="8" t="s">
        <v>195</v>
      </c>
      <c r="O1766" s="8" t="s">
        <v>43</v>
      </c>
      <c r="P1766" s="8" t="s">
        <v>43</v>
      </c>
      <c r="Q1766" s="8">
        <v>0</v>
      </c>
      <c r="R1766" s="8">
        <v>84100</v>
      </c>
      <c r="S1766" s="8">
        <v>84100</v>
      </c>
      <c r="T1766" s="8">
        <v>84100</v>
      </c>
      <c r="U1766" s="8">
        <v>102</v>
      </c>
      <c r="V1766" s="8" t="s">
        <v>62</v>
      </c>
      <c r="W1766" s="8" t="s">
        <v>62</v>
      </c>
      <c r="X1766" s="8" t="s">
        <v>276</v>
      </c>
      <c r="Z1766" s="8" t="s">
        <v>5398</v>
      </c>
      <c r="AA1766" s="8">
        <v>0.03</v>
      </c>
      <c r="AB1766" s="8" t="s">
        <v>552</v>
      </c>
      <c r="AC1766" s="8">
        <v>2.7E-2</v>
      </c>
      <c r="AD1766" s="8">
        <v>2523</v>
      </c>
      <c r="AE1766" s="8">
        <v>824.50980392156862</v>
      </c>
      <c r="AF1766" s="8">
        <v>2270.6999999999998</v>
      </c>
      <c r="AG1766" s="8">
        <v>3095.2098039215684</v>
      </c>
      <c r="AH1766" s="8">
        <v>0.06</v>
      </c>
      <c r="AI1766" s="8">
        <v>5046</v>
      </c>
    </row>
    <row r="1767" spans="1:35" x14ac:dyDescent="0.25">
      <c r="A1767" s="8" t="s">
        <v>2130</v>
      </c>
      <c r="B1767" s="8" t="s">
        <v>24</v>
      </c>
      <c r="C1767" s="8" t="s">
        <v>24</v>
      </c>
      <c r="D1767" s="8" t="s">
        <v>420</v>
      </c>
      <c r="E1767" s="8" t="s">
        <v>3679</v>
      </c>
      <c r="F1767" s="8" t="s">
        <v>5376</v>
      </c>
      <c r="G1767" s="8" t="s">
        <v>5400</v>
      </c>
      <c r="H1767" s="116">
        <v>0</v>
      </c>
      <c r="I1767" s="8">
        <v>2500</v>
      </c>
      <c r="J1767" s="8">
        <v>2500</v>
      </c>
      <c r="K1767" s="8" t="s">
        <v>5377</v>
      </c>
      <c r="L1767" s="8">
        <v>27323306</v>
      </c>
      <c r="M1767" s="38">
        <v>45471</v>
      </c>
      <c r="N1767" s="8" t="s">
        <v>195</v>
      </c>
      <c r="O1767" s="8" t="s">
        <v>148</v>
      </c>
      <c r="P1767" s="8" t="s">
        <v>287</v>
      </c>
      <c r="Q1767" s="8">
        <v>0</v>
      </c>
      <c r="R1767" s="8">
        <v>81700</v>
      </c>
      <c r="S1767" s="8">
        <v>81700</v>
      </c>
      <c r="T1767" s="8">
        <v>81700</v>
      </c>
      <c r="U1767" s="8">
        <v>144</v>
      </c>
      <c r="V1767" s="8" t="s">
        <v>62</v>
      </c>
      <c r="W1767" s="8" t="s">
        <v>62</v>
      </c>
      <c r="X1767" s="8" t="s">
        <v>276</v>
      </c>
      <c r="Z1767" s="8" t="s">
        <v>5399</v>
      </c>
      <c r="AA1767" s="8">
        <v>0.03</v>
      </c>
      <c r="AB1767" s="8" t="s">
        <v>552</v>
      </c>
      <c r="AC1767" s="8">
        <v>0.02</v>
      </c>
      <c r="AD1767" s="8">
        <v>2451</v>
      </c>
      <c r="AE1767" s="8">
        <v>567.36111111111109</v>
      </c>
      <c r="AF1767" s="8">
        <v>1634</v>
      </c>
      <c r="AG1767" s="8">
        <v>2201.3611111111113</v>
      </c>
      <c r="AH1767" s="8">
        <v>0.06</v>
      </c>
      <c r="AI1767" s="8">
        <v>4902</v>
      </c>
    </row>
    <row r="1768" spans="1:35" x14ac:dyDescent="0.25">
      <c r="A1768" s="8" t="s">
        <v>2130</v>
      </c>
      <c r="B1768" s="8" t="s">
        <v>49</v>
      </c>
      <c r="C1768" s="8" t="s">
        <v>49</v>
      </c>
      <c r="D1768" s="8" t="s">
        <v>133</v>
      </c>
      <c r="E1768" s="8" t="s">
        <v>458</v>
      </c>
      <c r="F1768" s="8" t="s">
        <v>5378</v>
      </c>
      <c r="G1768" s="8" t="s">
        <v>5402</v>
      </c>
      <c r="H1768" s="116">
        <v>0</v>
      </c>
      <c r="I1768" s="8">
        <v>44242</v>
      </c>
      <c r="J1768" s="8">
        <v>44242</v>
      </c>
      <c r="K1768" s="8" t="s">
        <v>5379</v>
      </c>
      <c r="L1768" s="8">
        <v>9225155</v>
      </c>
      <c r="M1768" s="38">
        <v>45471</v>
      </c>
      <c r="N1768" s="8" t="s">
        <v>195</v>
      </c>
      <c r="O1768" s="8" t="s">
        <v>43</v>
      </c>
      <c r="P1768" s="8" t="s">
        <v>43</v>
      </c>
      <c r="Q1768" s="8">
        <v>0</v>
      </c>
      <c r="R1768" s="8">
        <v>1134000</v>
      </c>
      <c r="S1768" s="8">
        <v>1134000</v>
      </c>
      <c r="T1768" s="8">
        <v>123135</v>
      </c>
      <c r="U1768" s="8">
        <v>92</v>
      </c>
      <c r="V1768" s="8" t="s">
        <v>64</v>
      </c>
      <c r="W1768" s="8" t="s">
        <v>64</v>
      </c>
      <c r="X1768" s="8" t="s">
        <v>276</v>
      </c>
      <c r="Y1768" s="8" t="s">
        <v>609</v>
      </c>
      <c r="Z1768" s="8" t="s">
        <v>5401</v>
      </c>
      <c r="AA1768" s="8">
        <v>0.03</v>
      </c>
      <c r="AB1768" s="8" t="s">
        <v>552</v>
      </c>
      <c r="AC1768" s="8">
        <v>2.7E-2</v>
      </c>
      <c r="AD1768" s="8">
        <v>34020</v>
      </c>
      <c r="AE1768" s="8">
        <v>12326.08695652174</v>
      </c>
      <c r="AF1768" s="8">
        <v>30618</v>
      </c>
      <c r="AG1768" s="8">
        <v>42944.086956521744</v>
      </c>
      <c r="AH1768" s="8">
        <v>0.06</v>
      </c>
      <c r="AI1768" s="8">
        <v>68040</v>
      </c>
    </row>
    <row r="1769" spans="1:35" x14ac:dyDescent="0.25">
      <c r="A1769" s="8" t="s">
        <v>2130</v>
      </c>
      <c r="B1769" s="8" t="s">
        <v>31</v>
      </c>
      <c r="C1769" s="8" t="s">
        <v>31</v>
      </c>
      <c r="D1769" s="8" t="s">
        <v>101</v>
      </c>
      <c r="E1769" s="8" t="s">
        <v>32</v>
      </c>
      <c r="F1769" s="8" t="s">
        <v>550</v>
      </c>
      <c r="G1769" s="8" t="s">
        <v>578</v>
      </c>
      <c r="H1769" s="116">
        <v>0</v>
      </c>
      <c r="I1769" s="8">
        <v>1210</v>
      </c>
      <c r="J1769" s="8">
        <v>1210</v>
      </c>
      <c r="K1769" s="8" t="s">
        <v>5380</v>
      </c>
      <c r="L1769" s="8">
        <v>24229361</v>
      </c>
      <c r="M1769" s="38">
        <v>45471</v>
      </c>
      <c r="N1769" s="8" t="s">
        <v>195</v>
      </c>
      <c r="O1769" s="8" t="s">
        <v>43</v>
      </c>
      <c r="P1769" s="8" t="s">
        <v>43</v>
      </c>
      <c r="Q1769" s="8">
        <v>0</v>
      </c>
      <c r="R1769" s="8">
        <v>31750</v>
      </c>
      <c r="S1769" s="8">
        <v>31750</v>
      </c>
      <c r="T1769" s="8">
        <v>31750</v>
      </c>
      <c r="U1769" s="8">
        <v>132</v>
      </c>
      <c r="V1769" s="8" t="s">
        <v>62</v>
      </c>
      <c r="W1769" s="8" t="s">
        <v>62</v>
      </c>
      <c r="X1769" s="8" t="s">
        <v>276</v>
      </c>
      <c r="Z1769" s="8" t="s">
        <v>5403</v>
      </c>
      <c r="AA1769" s="8">
        <v>0.03</v>
      </c>
      <c r="AB1769" s="8" t="s">
        <v>552</v>
      </c>
      <c r="AC1769" s="8">
        <v>2.1999999999999999E-2</v>
      </c>
      <c r="AD1769" s="8">
        <v>952.5</v>
      </c>
      <c r="AE1769" s="8">
        <v>240.53030303030303</v>
      </c>
      <c r="AF1769" s="8">
        <v>698.5</v>
      </c>
      <c r="AG1769" s="8">
        <v>939.030303030303</v>
      </c>
      <c r="AH1769" s="8">
        <v>0.06</v>
      </c>
      <c r="AI1769" s="8">
        <v>1905</v>
      </c>
    </row>
    <row r="1770" spans="1:35" x14ac:dyDescent="0.25">
      <c r="A1770" s="8" t="s">
        <v>2130</v>
      </c>
      <c r="B1770" s="8" t="s">
        <v>20</v>
      </c>
      <c r="C1770" s="8" t="s">
        <v>20</v>
      </c>
      <c r="D1770" s="8" t="s">
        <v>420</v>
      </c>
      <c r="E1770" s="8" t="s">
        <v>3678</v>
      </c>
      <c r="F1770" s="8" t="s">
        <v>5381</v>
      </c>
      <c r="G1770" s="8" t="s">
        <v>5405</v>
      </c>
      <c r="H1770" s="116">
        <v>0</v>
      </c>
      <c r="I1770" s="8">
        <v>1832</v>
      </c>
      <c r="J1770" s="8">
        <v>1832</v>
      </c>
      <c r="K1770" s="8" t="s">
        <v>5382</v>
      </c>
      <c r="L1770" s="8">
        <v>31882033</v>
      </c>
      <c r="M1770" s="38">
        <v>45471</v>
      </c>
      <c r="N1770" s="8" t="s">
        <v>195</v>
      </c>
      <c r="O1770" s="8" t="s">
        <v>43</v>
      </c>
      <c r="P1770" s="8" t="s">
        <v>43</v>
      </c>
      <c r="Q1770" s="8">
        <v>0</v>
      </c>
      <c r="R1770" s="8">
        <v>57400</v>
      </c>
      <c r="S1770" s="8">
        <v>57400</v>
      </c>
      <c r="T1770" s="8">
        <v>57400</v>
      </c>
      <c r="U1770" s="8">
        <v>144</v>
      </c>
      <c r="V1770" s="8" t="s">
        <v>62</v>
      </c>
      <c r="W1770" s="8" t="s">
        <v>62</v>
      </c>
      <c r="X1770" s="8" t="s">
        <v>276</v>
      </c>
      <c r="Z1770" s="8" t="s">
        <v>5404</v>
      </c>
      <c r="AA1770" s="8">
        <v>0.03</v>
      </c>
      <c r="AB1770" s="8" t="s">
        <v>552</v>
      </c>
      <c r="AC1770" s="8">
        <v>0.02</v>
      </c>
      <c r="AD1770" s="8">
        <v>1722</v>
      </c>
      <c r="AE1770" s="8">
        <v>398.61111111111109</v>
      </c>
      <c r="AF1770" s="8">
        <v>1148</v>
      </c>
      <c r="AG1770" s="8">
        <v>1546.6111111111111</v>
      </c>
      <c r="AH1770" s="8">
        <v>0.06</v>
      </c>
      <c r="AI1770" s="8">
        <v>3444</v>
      </c>
    </row>
    <row r="1771" spans="1:35" x14ac:dyDescent="0.25">
      <c r="A1771" s="8" t="s">
        <v>2130</v>
      </c>
      <c r="B1771" s="8" t="s">
        <v>38</v>
      </c>
      <c r="C1771" s="8" t="s">
        <v>38</v>
      </c>
      <c r="D1771" s="8" t="s">
        <v>101</v>
      </c>
      <c r="E1771" s="8" t="s">
        <v>405</v>
      </c>
      <c r="F1771" s="8" t="s">
        <v>4561</v>
      </c>
      <c r="G1771" s="8" t="s">
        <v>4578</v>
      </c>
      <c r="H1771" s="116">
        <v>0</v>
      </c>
      <c r="I1771" s="8">
        <v>9264</v>
      </c>
      <c r="J1771" s="8">
        <v>9264</v>
      </c>
      <c r="K1771" s="8" t="s">
        <v>5383</v>
      </c>
      <c r="L1771" s="8">
        <v>24746256</v>
      </c>
      <c r="M1771" s="38">
        <v>45471</v>
      </c>
      <c r="N1771" s="8" t="s">
        <v>195</v>
      </c>
      <c r="O1771" s="8" t="s">
        <v>43</v>
      </c>
      <c r="P1771" s="8" t="s">
        <v>43</v>
      </c>
      <c r="Q1771" s="8">
        <v>0</v>
      </c>
      <c r="R1771" s="8">
        <v>200000</v>
      </c>
      <c r="S1771" s="8">
        <v>200000</v>
      </c>
      <c r="T1771" s="8">
        <v>200000</v>
      </c>
      <c r="U1771" s="8">
        <v>72</v>
      </c>
      <c r="V1771" s="8" t="s">
        <v>62</v>
      </c>
      <c r="W1771" s="8" t="s">
        <v>62</v>
      </c>
      <c r="X1771" s="8" t="s">
        <v>276</v>
      </c>
      <c r="Z1771" s="8" t="s">
        <v>5406</v>
      </c>
      <c r="AA1771" s="8">
        <v>0.03</v>
      </c>
      <c r="AB1771" s="8" t="s">
        <v>552</v>
      </c>
      <c r="AC1771" s="8">
        <v>0.03</v>
      </c>
      <c r="AD1771" s="8">
        <v>6000</v>
      </c>
      <c r="AE1771" s="8">
        <v>2777.7777777777778</v>
      </c>
      <c r="AF1771" s="8">
        <v>6000</v>
      </c>
      <c r="AG1771" s="8">
        <v>8777.7777777777774</v>
      </c>
      <c r="AH1771" s="8">
        <v>0.06</v>
      </c>
      <c r="AI1771" s="8">
        <v>12000</v>
      </c>
    </row>
    <row r="1772" spans="1:35" x14ac:dyDescent="0.25">
      <c r="A1772" s="8" t="s">
        <v>2130</v>
      </c>
      <c r="B1772" s="8" t="s">
        <v>29</v>
      </c>
      <c r="C1772" s="8" t="s">
        <v>29</v>
      </c>
      <c r="D1772" s="8" t="s">
        <v>168</v>
      </c>
      <c r="E1772" s="8" t="s">
        <v>4897</v>
      </c>
      <c r="F1772" s="8" t="s">
        <v>5384</v>
      </c>
      <c r="G1772" s="8" t="s">
        <v>5056</v>
      </c>
      <c r="H1772" s="116">
        <v>0</v>
      </c>
      <c r="I1772" s="8">
        <v>1047</v>
      </c>
      <c r="J1772" s="8">
        <v>1047</v>
      </c>
      <c r="K1772" s="8" t="s">
        <v>5385</v>
      </c>
      <c r="L1772" s="8">
        <v>29020284</v>
      </c>
      <c r="M1772" s="38">
        <v>45471</v>
      </c>
      <c r="N1772" s="8" t="s">
        <v>195</v>
      </c>
      <c r="O1772" s="8" t="s">
        <v>43</v>
      </c>
      <c r="P1772" s="8" t="s">
        <v>43</v>
      </c>
      <c r="Q1772" s="8">
        <v>0</v>
      </c>
      <c r="R1772" s="8">
        <v>23370</v>
      </c>
      <c r="S1772" s="8">
        <v>23370</v>
      </c>
      <c r="T1772" s="8">
        <v>23370</v>
      </c>
      <c r="U1772" s="8">
        <v>108</v>
      </c>
      <c r="V1772" s="8" t="s">
        <v>62</v>
      </c>
      <c r="W1772" s="8" t="s">
        <v>62</v>
      </c>
      <c r="X1772" s="8" t="s">
        <v>276</v>
      </c>
      <c r="Z1772" s="8" t="s">
        <v>5407</v>
      </c>
      <c r="AA1772" s="8">
        <v>0.03</v>
      </c>
      <c r="AB1772" s="8" t="s">
        <v>552</v>
      </c>
      <c r="AC1772" s="8">
        <v>2.4E-2</v>
      </c>
      <c r="AD1772" s="8">
        <v>701.1</v>
      </c>
      <c r="AE1772" s="8">
        <v>216.38888888888889</v>
      </c>
      <c r="AF1772" s="8">
        <v>560.88</v>
      </c>
      <c r="AG1772" s="8">
        <v>777.26888888888891</v>
      </c>
      <c r="AH1772" s="8">
        <v>0.06</v>
      </c>
      <c r="AI1772" s="8">
        <v>1402.2</v>
      </c>
    </row>
    <row r="1773" spans="1:35" x14ac:dyDescent="0.25">
      <c r="A1773" s="8" t="s">
        <v>2130</v>
      </c>
      <c r="B1773" s="8" t="s">
        <v>24</v>
      </c>
      <c r="C1773" s="8" t="s">
        <v>24</v>
      </c>
      <c r="D1773" s="8" t="s">
        <v>420</v>
      </c>
      <c r="E1773" s="8" t="s">
        <v>3679</v>
      </c>
      <c r="F1773" s="8" t="s">
        <v>3076</v>
      </c>
      <c r="G1773" s="8" t="s">
        <v>3090</v>
      </c>
      <c r="H1773" s="116">
        <v>0</v>
      </c>
      <c r="I1773" s="8">
        <v>5423</v>
      </c>
      <c r="J1773" s="8">
        <v>5423</v>
      </c>
      <c r="K1773" s="8" t="s">
        <v>5386</v>
      </c>
      <c r="L1773" s="8">
        <v>23454792</v>
      </c>
      <c r="M1773" s="38">
        <v>45472</v>
      </c>
      <c r="N1773" s="8" t="s">
        <v>195</v>
      </c>
      <c r="O1773" s="8" t="s">
        <v>43</v>
      </c>
      <c r="P1773" s="8" t="s">
        <v>43</v>
      </c>
      <c r="Q1773" s="8">
        <v>0</v>
      </c>
      <c r="R1773" s="8">
        <v>220500</v>
      </c>
      <c r="S1773" s="8">
        <v>220500</v>
      </c>
      <c r="T1773" s="8">
        <v>16437</v>
      </c>
      <c r="U1773" s="8">
        <v>168</v>
      </c>
      <c r="V1773" s="8" t="s">
        <v>64</v>
      </c>
      <c r="W1773" s="8" t="s">
        <v>64</v>
      </c>
      <c r="X1773" s="8" t="s">
        <v>276</v>
      </c>
      <c r="Y1773" s="8" t="s">
        <v>115</v>
      </c>
      <c r="Z1773" s="8" t="s">
        <v>4416</v>
      </c>
      <c r="AA1773" s="8">
        <v>0.04</v>
      </c>
      <c r="AB1773" s="8" t="s">
        <v>552</v>
      </c>
      <c r="AC1773" s="8">
        <v>1.7000000000000001E-2</v>
      </c>
      <c r="AD1773" s="8">
        <v>8820</v>
      </c>
      <c r="AE1773" s="8">
        <v>1312.5</v>
      </c>
      <c r="AF1773" s="8">
        <v>3748.5000000000005</v>
      </c>
      <c r="AG1773" s="8">
        <v>5061</v>
      </c>
      <c r="AH1773" s="8">
        <v>0.03</v>
      </c>
      <c r="AI1773" s="8">
        <v>6615</v>
      </c>
    </row>
    <row r="1774" spans="1:35" x14ac:dyDescent="0.25">
      <c r="A1774" s="8" t="s">
        <v>2130</v>
      </c>
      <c r="B1774" s="8" t="s">
        <v>27</v>
      </c>
      <c r="C1774" s="8" t="s">
        <v>27</v>
      </c>
      <c r="D1774" s="180" t="s">
        <v>5938</v>
      </c>
      <c r="E1774" s="8" t="s">
        <v>209</v>
      </c>
      <c r="F1774" s="8" t="s">
        <v>564</v>
      </c>
      <c r="G1774" s="8" t="s">
        <v>565</v>
      </c>
      <c r="H1774" s="116">
        <v>2231</v>
      </c>
      <c r="I1774" s="8">
        <v>2231</v>
      </c>
      <c r="J1774" s="8">
        <v>0</v>
      </c>
      <c r="K1774" s="8" t="s">
        <v>5387</v>
      </c>
      <c r="L1774" s="8">
        <v>24136611</v>
      </c>
      <c r="M1774" s="38">
        <v>45471</v>
      </c>
      <c r="N1774" s="8" t="s">
        <v>195</v>
      </c>
      <c r="O1774" s="8" t="s">
        <v>43</v>
      </c>
      <c r="P1774" s="8" t="s">
        <v>43</v>
      </c>
      <c r="Q1774" s="8">
        <v>81803</v>
      </c>
      <c r="R1774" s="8">
        <v>84400</v>
      </c>
      <c r="S1774" s="8">
        <v>2597</v>
      </c>
      <c r="T1774" s="8">
        <v>2596</v>
      </c>
      <c r="U1774" s="8">
        <v>168</v>
      </c>
      <c r="V1774" s="8" t="s">
        <v>63</v>
      </c>
      <c r="W1774" s="8" t="s">
        <v>63</v>
      </c>
      <c r="X1774" s="8" t="s">
        <v>277</v>
      </c>
      <c r="Z1774" s="8" t="s">
        <v>5408</v>
      </c>
      <c r="AA1774" s="8">
        <v>0.04</v>
      </c>
      <c r="AB1774" s="8" t="s">
        <v>552</v>
      </c>
      <c r="AC1774" s="8">
        <v>1.7000000000000001E-2</v>
      </c>
      <c r="AD1774" s="8">
        <v>3376</v>
      </c>
      <c r="AE1774" s="8">
        <v>502.38095238095241</v>
      </c>
      <c r="AF1774" s="8">
        <v>1434.8000000000002</v>
      </c>
      <c r="AG1774" s="8">
        <v>1937.1809523809525</v>
      </c>
      <c r="AH1774" s="8">
        <v>0.03</v>
      </c>
      <c r="AI1774" s="8">
        <v>77.91</v>
      </c>
    </row>
    <row r="1775" spans="1:35" x14ac:dyDescent="0.25">
      <c r="A1775" s="8" t="s">
        <v>2130</v>
      </c>
      <c r="B1775" s="8" t="s">
        <v>39</v>
      </c>
      <c r="C1775" s="8" t="s">
        <v>39</v>
      </c>
      <c r="D1775" s="8" t="s">
        <v>167</v>
      </c>
      <c r="E1775" s="8" t="s">
        <v>451</v>
      </c>
      <c r="F1775" s="8" t="s">
        <v>859</v>
      </c>
      <c r="G1775" s="8" t="s">
        <v>584</v>
      </c>
      <c r="H1775" s="116">
        <v>1116</v>
      </c>
      <c r="I1775" s="8">
        <v>1544</v>
      </c>
      <c r="J1775" s="8">
        <v>428</v>
      </c>
      <c r="K1775" s="8" t="s">
        <v>5388</v>
      </c>
      <c r="L1775" s="8">
        <v>22331695</v>
      </c>
      <c r="M1775" s="38">
        <v>45471</v>
      </c>
      <c r="N1775" s="8" t="s">
        <v>195</v>
      </c>
      <c r="O1775" s="8" t="s">
        <v>173</v>
      </c>
      <c r="P1775" s="8" t="s">
        <v>468</v>
      </c>
      <c r="Q1775" s="8">
        <v>20110</v>
      </c>
      <c r="R1775" s="8">
        <v>42800</v>
      </c>
      <c r="S1775" s="8">
        <v>22690</v>
      </c>
      <c r="T1775" s="8">
        <v>22690</v>
      </c>
      <c r="U1775" s="8">
        <v>132</v>
      </c>
      <c r="V1775" s="8" t="s">
        <v>63</v>
      </c>
      <c r="W1775" s="8" t="s">
        <v>63</v>
      </c>
      <c r="X1775" s="8" t="s">
        <v>277</v>
      </c>
      <c r="Z1775" s="8" t="s">
        <v>5409</v>
      </c>
      <c r="AA1775" s="8">
        <v>0.03</v>
      </c>
      <c r="AB1775" s="8" t="s">
        <v>552</v>
      </c>
      <c r="AC1775" s="8">
        <v>2.2499999999999999E-2</v>
      </c>
      <c r="AD1775" s="8">
        <v>1284</v>
      </c>
      <c r="AE1775" s="8">
        <v>324.24242424242425</v>
      </c>
      <c r="AF1775" s="8">
        <v>963</v>
      </c>
      <c r="AG1775" s="8">
        <v>1287.2424242424242</v>
      </c>
      <c r="AH1775" s="8">
        <v>0.06</v>
      </c>
      <c r="AI1775" s="8">
        <v>1361.3999999999999</v>
      </c>
    </row>
    <row r="1776" spans="1:35" x14ac:dyDescent="0.25">
      <c r="A1776" s="8" t="s">
        <v>2130</v>
      </c>
      <c r="B1776" s="8" t="s">
        <v>241</v>
      </c>
      <c r="C1776" s="8" t="s">
        <v>241</v>
      </c>
      <c r="D1776" s="180" t="s">
        <v>101</v>
      </c>
      <c r="E1776" s="8" t="s">
        <v>489</v>
      </c>
      <c r="F1776" s="8" t="s">
        <v>836</v>
      </c>
      <c r="G1776" s="8" t="s">
        <v>605</v>
      </c>
      <c r="H1776" s="116">
        <v>0</v>
      </c>
      <c r="I1776" s="8">
        <v>931</v>
      </c>
      <c r="J1776" s="8">
        <v>931</v>
      </c>
      <c r="K1776" s="8" t="s">
        <v>4656</v>
      </c>
      <c r="L1776" s="8">
        <v>22517006</v>
      </c>
      <c r="M1776" s="38">
        <v>45471</v>
      </c>
      <c r="N1776" s="8" t="s">
        <v>195</v>
      </c>
      <c r="O1776" s="8" t="s">
        <v>43</v>
      </c>
      <c r="P1776" s="8" t="s">
        <v>43</v>
      </c>
      <c r="Q1776" s="8">
        <v>0</v>
      </c>
      <c r="R1776" s="8">
        <v>20000</v>
      </c>
      <c r="S1776" s="8">
        <v>20000</v>
      </c>
      <c r="T1776" s="8">
        <v>20000</v>
      </c>
      <c r="U1776" s="8">
        <v>108</v>
      </c>
      <c r="V1776" s="8" t="s">
        <v>62</v>
      </c>
      <c r="W1776" s="8" t="s">
        <v>62</v>
      </c>
      <c r="X1776" s="8" t="s">
        <v>276</v>
      </c>
      <c r="Z1776" s="8" t="s">
        <v>5410</v>
      </c>
      <c r="AA1776" s="8">
        <v>0.03</v>
      </c>
      <c r="AB1776" s="8" t="s">
        <v>552</v>
      </c>
      <c r="AC1776" s="8">
        <v>2.4E-2</v>
      </c>
      <c r="AD1776" s="8">
        <v>600</v>
      </c>
      <c r="AE1776" s="8">
        <v>185.18518518518519</v>
      </c>
      <c r="AF1776" s="8">
        <v>480</v>
      </c>
      <c r="AG1776" s="8">
        <v>665.18518518518522</v>
      </c>
      <c r="AH1776" s="8">
        <v>0.06</v>
      </c>
      <c r="AI1776" s="8">
        <v>1200</v>
      </c>
    </row>
    <row r="1777" spans="1:35" x14ac:dyDescent="0.25">
      <c r="A1777" s="8" t="s">
        <v>2130</v>
      </c>
      <c r="B1777" s="8" t="s">
        <v>24</v>
      </c>
      <c r="C1777" s="8" t="s">
        <v>24</v>
      </c>
      <c r="D1777" s="8" t="s">
        <v>420</v>
      </c>
      <c r="E1777" s="8" t="s">
        <v>200</v>
      </c>
      <c r="F1777" s="8" t="s">
        <v>1385</v>
      </c>
      <c r="G1777" s="8" t="s">
        <v>2336</v>
      </c>
      <c r="H1777" s="116">
        <v>0</v>
      </c>
      <c r="I1777" s="8">
        <v>2450</v>
      </c>
      <c r="J1777" s="8">
        <v>2450</v>
      </c>
      <c r="K1777" s="8" t="s">
        <v>5389</v>
      </c>
      <c r="L1777" s="8">
        <v>24795744</v>
      </c>
      <c r="M1777" s="38">
        <v>45471</v>
      </c>
      <c r="N1777" s="8" t="s">
        <v>195</v>
      </c>
      <c r="O1777" s="8" t="s">
        <v>43</v>
      </c>
      <c r="P1777" s="8" t="s">
        <v>43</v>
      </c>
      <c r="Q1777" s="8">
        <v>0</v>
      </c>
      <c r="R1777" s="8">
        <v>93700</v>
      </c>
      <c r="S1777" s="8">
        <v>93700</v>
      </c>
      <c r="T1777" s="8">
        <v>43058</v>
      </c>
      <c r="U1777" s="8">
        <v>168</v>
      </c>
      <c r="V1777" s="8" t="s">
        <v>64</v>
      </c>
      <c r="W1777" s="8" t="s">
        <v>64</v>
      </c>
      <c r="X1777" s="8" t="s">
        <v>276</v>
      </c>
      <c r="Y1777" s="8" t="s">
        <v>2988</v>
      </c>
      <c r="Z1777" s="8" t="s">
        <v>5132</v>
      </c>
      <c r="AA1777" s="8">
        <v>0.04</v>
      </c>
      <c r="AB1777" s="8" t="s">
        <v>552</v>
      </c>
      <c r="AC1777" s="8">
        <v>1.7000000000000001E-2</v>
      </c>
      <c r="AD1777" s="8">
        <v>3748</v>
      </c>
      <c r="AE1777" s="8">
        <v>557.73809523809518</v>
      </c>
      <c r="AF1777" s="8">
        <v>1592.9</v>
      </c>
      <c r="AG1777" s="8">
        <v>2150.638095238095</v>
      </c>
      <c r="AH1777" s="8">
        <v>0.03</v>
      </c>
      <c r="AI1777" s="8">
        <v>2811</v>
      </c>
    </row>
    <row r="1778" spans="1:35" x14ac:dyDescent="0.25">
      <c r="A1778" s="8" t="s">
        <v>2130</v>
      </c>
      <c r="B1778" s="8" t="s">
        <v>241</v>
      </c>
      <c r="C1778" s="8" t="s">
        <v>241</v>
      </c>
      <c r="D1778" s="180" t="s">
        <v>101</v>
      </c>
      <c r="E1778" s="8" t="s">
        <v>489</v>
      </c>
      <c r="F1778" s="8" t="s">
        <v>836</v>
      </c>
      <c r="G1778" s="8" t="s">
        <v>605</v>
      </c>
      <c r="H1778" s="116">
        <v>1509</v>
      </c>
      <c r="I1778" s="8">
        <v>5362</v>
      </c>
      <c r="J1778" s="8">
        <v>3853</v>
      </c>
      <c r="K1778" s="8" t="s">
        <v>5390</v>
      </c>
      <c r="L1778" s="8">
        <v>29537418</v>
      </c>
      <c r="M1778" s="38">
        <v>45471</v>
      </c>
      <c r="N1778" s="8" t="s">
        <v>195</v>
      </c>
      <c r="O1778" s="8" t="s">
        <v>43</v>
      </c>
      <c r="P1778" s="8" t="s">
        <v>43</v>
      </c>
      <c r="Q1778" s="8">
        <v>44974</v>
      </c>
      <c r="R1778" s="8">
        <v>217900</v>
      </c>
      <c r="S1778" s="8">
        <v>172926</v>
      </c>
      <c r="T1778" s="8">
        <v>107183</v>
      </c>
      <c r="U1778" s="8">
        <v>168</v>
      </c>
      <c r="V1778" s="8" t="s">
        <v>64</v>
      </c>
      <c r="W1778" s="8" t="s">
        <v>64</v>
      </c>
      <c r="X1778" s="8" t="s">
        <v>276</v>
      </c>
      <c r="Y1778" s="8" t="s">
        <v>672</v>
      </c>
      <c r="Z1778" s="8" t="s">
        <v>5133</v>
      </c>
      <c r="AA1778" s="8">
        <v>0.04</v>
      </c>
      <c r="AB1778" s="8" t="s">
        <v>552</v>
      </c>
      <c r="AC1778" s="8">
        <v>1.7000000000000001E-2</v>
      </c>
      <c r="AD1778" s="8">
        <v>8716</v>
      </c>
      <c r="AE1778" s="8">
        <v>1297.0238095238096</v>
      </c>
      <c r="AF1778" s="8">
        <v>3704.3</v>
      </c>
      <c r="AG1778" s="8">
        <v>5001.3238095238103</v>
      </c>
      <c r="AH1778" s="8">
        <v>0.03</v>
      </c>
      <c r="AI1778" s="8">
        <v>5187.78</v>
      </c>
    </row>
    <row r="1779" spans="1:35" x14ac:dyDescent="0.25">
      <c r="A1779" s="8" t="s">
        <v>2130</v>
      </c>
      <c r="B1779" s="8" t="s">
        <v>49</v>
      </c>
      <c r="C1779" s="8" t="s">
        <v>49</v>
      </c>
      <c r="D1779" s="8" t="s">
        <v>133</v>
      </c>
      <c r="E1779" s="8" t="s">
        <v>931</v>
      </c>
      <c r="F1779" s="8" t="s">
        <v>1285</v>
      </c>
      <c r="G1779" s="8" t="s">
        <v>1989</v>
      </c>
      <c r="H1779" s="116">
        <v>0</v>
      </c>
      <c r="I1779" s="8">
        <v>18079</v>
      </c>
      <c r="J1779" s="8">
        <v>18079</v>
      </c>
      <c r="K1779" s="8" t="s">
        <v>5230</v>
      </c>
      <c r="L1779" s="8">
        <v>22201002</v>
      </c>
      <c r="M1779" s="38">
        <v>45471</v>
      </c>
      <c r="N1779" s="8" t="s">
        <v>195</v>
      </c>
      <c r="O1779" s="8" t="s">
        <v>173</v>
      </c>
      <c r="P1779" s="8" t="s">
        <v>353</v>
      </c>
      <c r="Q1779" s="8">
        <v>0</v>
      </c>
      <c r="R1779" s="8">
        <v>760000</v>
      </c>
      <c r="S1779" s="8">
        <v>760000</v>
      </c>
      <c r="T1779" s="8">
        <v>104822</v>
      </c>
      <c r="U1779" s="8">
        <v>168</v>
      </c>
      <c r="V1779" s="8" t="s">
        <v>64</v>
      </c>
      <c r="W1779" s="8" t="s">
        <v>64</v>
      </c>
      <c r="X1779" s="8" t="s">
        <v>276</v>
      </c>
      <c r="Y1779" s="8" t="s">
        <v>115</v>
      </c>
      <c r="Z1779" s="8" t="s">
        <v>5235</v>
      </c>
      <c r="AA1779" s="8">
        <v>0.04</v>
      </c>
      <c r="AB1779" s="8" t="s">
        <v>552</v>
      </c>
      <c r="AC1779" s="8">
        <v>1.7000000000000001E-2</v>
      </c>
      <c r="AD1779" s="8">
        <v>30400</v>
      </c>
      <c r="AE1779" s="8">
        <v>4523.8095238095239</v>
      </c>
      <c r="AF1779" s="8">
        <v>12920.000000000002</v>
      </c>
      <c r="AG1779" s="8">
        <v>17443.809523809527</v>
      </c>
      <c r="AH1779" s="8">
        <v>0.03</v>
      </c>
      <c r="AI1779" s="8">
        <v>22800</v>
      </c>
    </row>
    <row r="1780" spans="1:35" x14ac:dyDescent="0.25">
      <c r="A1780" s="8" t="s">
        <v>2130</v>
      </c>
      <c r="B1780" s="8" t="s">
        <v>49</v>
      </c>
      <c r="C1780" s="8" t="s">
        <v>49</v>
      </c>
      <c r="D1780" s="8" t="s">
        <v>133</v>
      </c>
      <c r="E1780" s="8" t="s">
        <v>3219</v>
      </c>
      <c r="F1780" s="8" t="s">
        <v>5411</v>
      </c>
      <c r="G1780" s="8" t="s">
        <v>5415</v>
      </c>
      <c r="H1780" s="116">
        <v>0</v>
      </c>
      <c r="I1780" s="8">
        <v>9212</v>
      </c>
      <c r="J1780" s="8">
        <v>9212</v>
      </c>
      <c r="K1780" s="8" t="s">
        <v>5412</v>
      </c>
      <c r="L1780" s="8">
        <v>25542318</v>
      </c>
      <c r="M1780" s="38">
        <v>45471</v>
      </c>
      <c r="N1780" s="8" t="s">
        <v>195</v>
      </c>
      <c r="O1780" s="8" t="s">
        <v>43</v>
      </c>
      <c r="P1780" s="8" t="s">
        <v>43</v>
      </c>
      <c r="Q1780" s="8">
        <v>0</v>
      </c>
      <c r="R1780" s="8">
        <v>382000</v>
      </c>
      <c r="S1780" s="8">
        <v>382000</v>
      </c>
      <c r="T1780" s="8">
        <v>187874</v>
      </c>
      <c r="U1780" s="8">
        <v>168</v>
      </c>
      <c r="V1780" s="8" t="s">
        <v>64</v>
      </c>
      <c r="W1780" s="8" t="s">
        <v>64</v>
      </c>
      <c r="X1780" s="8" t="s">
        <v>276</v>
      </c>
      <c r="Y1780" s="8" t="s">
        <v>672</v>
      </c>
      <c r="Z1780" s="8" t="s">
        <v>5414</v>
      </c>
      <c r="AA1780" s="8">
        <v>0.04</v>
      </c>
      <c r="AB1780" s="8" t="s">
        <v>552</v>
      </c>
      <c r="AC1780" s="8">
        <v>1.7000000000000001E-2</v>
      </c>
      <c r="AD1780" s="8">
        <v>15280</v>
      </c>
      <c r="AE1780" s="8">
        <v>2273.8095238095239</v>
      </c>
      <c r="AF1780" s="8">
        <v>6494.0000000000009</v>
      </c>
      <c r="AG1780" s="8">
        <v>8767.8095238095248</v>
      </c>
      <c r="AH1780" s="8">
        <v>0.03</v>
      </c>
      <c r="AI1780" s="8">
        <v>11460</v>
      </c>
    </row>
    <row r="1781" spans="1:35" x14ac:dyDescent="0.25">
      <c r="A1781" s="8" t="s">
        <v>2130</v>
      </c>
      <c r="B1781" s="8" t="s">
        <v>38</v>
      </c>
      <c r="C1781" s="8" t="s">
        <v>38</v>
      </c>
      <c r="D1781" s="8" t="s">
        <v>101</v>
      </c>
      <c r="E1781" s="8" t="s">
        <v>3538</v>
      </c>
      <c r="F1781" s="8" t="s">
        <v>4139</v>
      </c>
      <c r="G1781" s="8" t="s">
        <v>4252</v>
      </c>
      <c r="H1781" s="116">
        <v>0</v>
      </c>
      <c r="I1781" s="8">
        <v>5123</v>
      </c>
      <c r="J1781" s="8">
        <v>5123</v>
      </c>
      <c r="K1781" s="8" t="s">
        <v>5413</v>
      </c>
      <c r="L1781" s="8">
        <v>32572260</v>
      </c>
      <c r="M1781" s="38">
        <v>45471</v>
      </c>
      <c r="N1781" s="8" t="s">
        <v>195</v>
      </c>
      <c r="O1781" s="8" t="s">
        <v>173</v>
      </c>
      <c r="P1781" s="8" t="s">
        <v>349</v>
      </c>
      <c r="Q1781" s="8">
        <v>0</v>
      </c>
      <c r="R1781" s="8">
        <v>207700</v>
      </c>
      <c r="S1781" s="8">
        <v>207700</v>
      </c>
      <c r="T1781" s="8">
        <v>34505</v>
      </c>
      <c r="U1781" s="8">
        <v>168</v>
      </c>
      <c r="V1781" s="8" t="s">
        <v>64</v>
      </c>
      <c r="W1781" s="8" t="s">
        <v>64</v>
      </c>
      <c r="X1781" s="8" t="s">
        <v>276</v>
      </c>
      <c r="Y1781" s="8" t="s">
        <v>115</v>
      </c>
      <c r="Z1781" s="8" t="s">
        <v>4996</v>
      </c>
      <c r="AA1781" s="8">
        <v>0.04</v>
      </c>
      <c r="AB1781" s="8" t="s">
        <v>552</v>
      </c>
      <c r="AC1781" s="8">
        <v>1.7000000000000001E-2</v>
      </c>
      <c r="AD1781" s="8">
        <v>8308</v>
      </c>
      <c r="AE1781" s="8">
        <v>1236.3095238095239</v>
      </c>
      <c r="AF1781" s="8">
        <v>3530.9</v>
      </c>
      <c r="AG1781" s="8">
        <v>4767.2095238095244</v>
      </c>
      <c r="AH1781" s="8">
        <v>0.03</v>
      </c>
      <c r="AI1781" s="8">
        <v>6231</v>
      </c>
    </row>
    <row r="1782" spans="1:35" x14ac:dyDescent="0.25">
      <c r="A1782" s="8" t="s">
        <v>2130</v>
      </c>
      <c r="B1782" s="8" t="s">
        <v>45</v>
      </c>
      <c r="C1782" s="8" t="s">
        <v>184</v>
      </c>
      <c r="D1782" s="180" t="s">
        <v>101</v>
      </c>
      <c r="E1782" s="8" t="s">
        <v>212</v>
      </c>
      <c r="F1782" s="8" t="s">
        <v>683</v>
      </c>
      <c r="G1782" s="8" t="s">
        <v>656</v>
      </c>
      <c r="H1782" s="116">
        <v>25710</v>
      </c>
      <c r="I1782" s="8">
        <v>25710</v>
      </c>
      <c r="J1782" s="8">
        <v>0</v>
      </c>
      <c r="K1782" s="8" t="s">
        <v>5416</v>
      </c>
      <c r="L1782" s="8">
        <v>23820113</v>
      </c>
      <c r="M1782" s="38">
        <v>45471</v>
      </c>
      <c r="N1782" s="8" t="s">
        <v>195</v>
      </c>
      <c r="O1782" s="8" t="s">
        <v>43</v>
      </c>
      <c r="P1782" s="8" t="s">
        <v>43</v>
      </c>
      <c r="Q1782" s="8">
        <v>1081466.95</v>
      </c>
      <c r="R1782" s="8">
        <v>1085300</v>
      </c>
      <c r="S1782" s="8">
        <v>3833.0500000000466</v>
      </c>
      <c r="T1782" s="8">
        <v>3833</v>
      </c>
      <c r="U1782" s="8">
        <v>168</v>
      </c>
      <c r="V1782" s="8" t="s">
        <v>63</v>
      </c>
      <c r="W1782" s="8" t="s">
        <v>63</v>
      </c>
      <c r="X1782" s="8" t="s">
        <v>277</v>
      </c>
      <c r="Z1782" s="8" t="s">
        <v>5420</v>
      </c>
      <c r="AA1782" s="8">
        <v>0.04</v>
      </c>
      <c r="AB1782" s="8" t="s">
        <v>552</v>
      </c>
      <c r="AC1782" s="8">
        <v>1.7000000000000001E-2</v>
      </c>
      <c r="AD1782" s="8">
        <v>43412</v>
      </c>
      <c r="AE1782" s="8">
        <v>6460.1190476190477</v>
      </c>
      <c r="AF1782" s="8">
        <v>18450.100000000002</v>
      </c>
      <c r="AG1782" s="8">
        <v>24910.219047619052</v>
      </c>
      <c r="AH1782" s="8">
        <v>0.03</v>
      </c>
      <c r="AI1782" s="8">
        <v>114.99150000000139</v>
      </c>
    </row>
    <row r="1783" spans="1:35" x14ac:dyDescent="0.25">
      <c r="A1783" s="8" t="s">
        <v>2130</v>
      </c>
      <c r="B1783" s="8" t="s">
        <v>24</v>
      </c>
      <c r="C1783" s="8" t="s">
        <v>24</v>
      </c>
      <c r="D1783" s="8" t="s">
        <v>420</v>
      </c>
      <c r="E1783" s="8" t="s">
        <v>200</v>
      </c>
      <c r="F1783" s="8" t="s">
        <v>5417</v>
      </c>
      <c r="G1783" s="8" t="s">
        <v>5422</v>
      </c>
      <c r="H1783" s="116">
        <v>0</v>
      </c>
      <c r="I1783" s="8">
        <v>1010</v>
      </c>
      <c r="J1783" s="8">
        <v>1010</v>
      </c>
      <c r="K1783" s="8" t="s">
        <v>5418</v>
      </c>
      <c r="L1783" s="8">
        <v>9583189</v>
      </c>
      <c r="M1783" s="38">
        <v>45471</v>
      </c>
      <c r="N1783" s="8" t="s">
        <v>195</v>
      </c>
      <c r="O1783" s="8" t="s">
        <v>148</v>
      </c>
      <c r="P1783" s="8" t="s">
        <v>287</v>
      </c>
      <c r="Q1783" s="8">
        <v>0</v>
      </c>
      <c r="R1783" s="8">
        <v>12100</v>
      </c>
      <c r="S1783" s="8">
        <v>12100</v>
      </c>
      <c r="T1783" s="8">
        <v>12100</v>
      </c>
      <c r="U1783" s="8">
        <v>43</v>
      </c>
      <c r="V1783" s="8" t="s">
        <v>62</v>
      </c>
      <c r="W1783" s="8" t="s">
        <v>62</v>
      </c>
      <c r="X1783" s="8" t="s">
        <v>276</v>
      </c>
      <c r="Z1783" s="8" t="s">
        <v>5421</v>
      </c>
      <c r="AA1783" s="8">
        <v>0.03</v>
      </c>
      <c r="AB1783" s="8" t="s">
        <v>552</v>
      </c>
      <c r="AC1783" s="8">
        <v>3.7499999999999999E-2</v>
      </c>
      <c r="AD1783" s="8">
        <v>363</v>
      </c>
      <c r="AE1783" s="8">
        <v>281.39534883720933</v>
      </c>
      <c r="AF1783" s="8">
        <v>453.75</v>
      </c>
      <c r="AG1783" s="8">
        <v>735.14534883720933</v>
      </c>
      <c r="AH1783" s="8">
        <v>0.06</v>
      </c>
      <c r="AI1783" s="8">
        <v>726</v>
      </c>
    </row>
    <row r="1784" spans="1:35" x14ac:dyDescent="0.25">
      <c r="A1784" s="8" t="s">
        <v>2130</v>
      </c>
      <c r="B1784" s="8" t="s">
        <v>29</v>
      </c>
      <c r="C1784" s="8" t="s">
        <v>29</v>
      </c>
      <c r="D1784" s="8" t="s">
        <v>168</v>
      </c>
      <c r="E1784" s="8" t="s">
        <v>4897</v>
      </c>
      <c r="F1784" s="8" t="s">
        <v>5384</v>
      </c>
      <c r="G1784" s="8" t="s">
        <v>5056</v>
      </c>
      <c r="H1784" s="116">
        <v>0</v>
      </c>
      <c r="I1784" s="8">
        <v>1017</v>
      </c>
      <c r="J1784" s="8">
        <v>1017</v>
      </c>
      <c r="K1784" s="8" t="s">
        <v>5419</v>
      </c>
      <c r="L1784" s="8">
        <v>26433976</v>
      </c>
      <c r="M1784" s="38">
        <v>45471</v>
      </c>
      <c r="N1784" s="8" t="s">
        <v>195</v>
      </c>
      <c r="O1784" s="8" t="s">
        <v>43</v>
      </c>
      <c r="P1784" s="8" t="s">
        <v>43</v>
      </c>
      <c r="Q1784" s="8">
        <v>0</v>
      </c>
      <c r="R1784" s="8">
        <v>20000</v>
      </c>
      <c r="S1784" s="8">
        <v>20000</v>
      </c>
      <c r="T1784" s="8">
        <v>20000</v>
      </c>
      <c r="U1784" s="8">
        <v>96</v>
      </c>
      <c r="V1784" s="8" t="s">
        <v>62</v>
      </c>
      <c r="W1784" s="8" t="s">
        <v>62</v>
      </c>
      <c r="X1784" s="8" t="s">
        <v>276</v>
      </c>
      <c r="Z1784" s="8" t="s">
        <v>5423</v>
      </c>
      <c r="AA1784" s="8">
        <v>0.03</v>
      </c>
      <c r="AB1784" s="8" t="s">
        <v>552</v>
      </c>
      <c r="AC1784" s="8">
        <v>2.7E-2</v>
      </c>
      <c r="AD1784" s="8">
        <v>600</v>
      </c>
      <c r="AE1784" s="8">
        <v>208.33333333333334</v>
      </c>
      <c r="AF1784" s="8">
        <v>540</v>
      </c>
      <c r="AG1784" s="8">
        <v>748.33333333333337</v>
      </c>
      <c r="AH1784" s="8">
        <v>0.06</v>
      </c>
      <c r="AI1784" s="8">
        <v>1200</v>
      </c>
    </row>
    <row r="1785" spans="1:35" x14ac:dyDescent="0.25">
      <c r="A1785" s="8" t="s">
        <v>2130</v>
      </c>
      <c r="B1785" s="8" t="s">
        <v>24</v>
      </c>
      <c r="C1785" s="8" t="s">
        <v>24</v>
      </c>
      <c r="D1785" s="8" t="s">
        <v>420</v>
      </c>
      <c r="E1785" s="8" t="s">
        <v>3679</v>
      </c>
      <c r="F1785" s="8" t="s">
        <v>4557</v>
      </c>
      <c r="G1785" s="8" t="s">
        <v>4560</v>
      </c>
      <c r="H1785" s="116">
        <v>0</v>
      </c>
      <c r="I1785" s="8">
        <v>1853</v>
      </c>
      <c r="J1785" s="8">
        <v>1853</v>
      </c>
      <c r="K1785" s="8" t="s">
        <v>5424</v>
      </c>
      <c r="L1785" s="8">
        <v>12773421</v>
      </c>
      <c r="M1785" s="38">
        <v>45471</v>
      </c>
      <c r="N1785" s="8" t="s">
        <v>195</v>
      </c>
      <c r="O1785" s="8" t="s">
        <v>43</v>
      </c>
      <c r="P1785" s="8" t="s">
        <v>43</v>
      </c>
      <c r="Q1785" s="8">
        <v>0</v>
      </c>
      <c r="R1785" s="8">
        <v>20000</v>
      </c>
      <c r="S1785" s="8">
        <v>20000</v>
      </c>
      <c r="T1785" s="8">
        <v>20000</v>
      </c>
      <c r="U1785" s="8">
        <v>36</v>
      </c>
      <c r="V1785" s="8" t="s">
        <v>62</v>
      </c>
      <c r="W1785" s="8" t="s">
        <v>62</v>
      </c>
      <c r="X1785" s="8" t="s">
        <v>276</v>
      </c>
      <c r="Z1785" s="8" t="s">
        <v>5425</v>
      </c>
      <c r="AA1785" s="8">
        <v>0.03</v>
      </c>
      <c r="AB1785" s="8" t="s">
        <v>552</v>
      </c>
      <c r="AC1785" s="8">
        <v>0.05</v>
      </c>
      <c r="AD1785" s="8">
        <v>600</v>
      </c>
      <c r="AE1785" s="8">
        <v>555.55555555555554</v>
      </c>
      <c r="AF1785" s="8">
        <v>1000</v>
      </c>
      <c r="AG1785" s="8">
        <v>1555.5555555555557</v>
      </c>
      <c r="AH1785" s="8">
        <v>0.06</v>
      </c>
      <c r="AI1785" s="8">
        <v>1200</v>
      </c>
    </row>
    <row r="1786" spans="1:35" x14ac:dyDescent="0.25">
      <c r="A1786" s="8" t="s">
        <v>2130</v>
      </c>
      <c r="B1786" s="8" t="s">
        <v>23</v>
      </c>
      <c r="C1786" s="8" t="s">
        <v>23</v>
      </c>
      <c r="D1786" s="180" t="s">
        <v>5937</v>
      </c>
      <c r="E1786" s="8" t="s">
        <v>447</v>
      </c>
      <c r="F1786" s="8" t="s">
        <v>4508</v>
      </c>
      <c r="G1786" s="8" t="s">
        <v>4513</v>
      </c>
      <c r="H1786" s="116">
        <v>0</v>
      </c>
      <c r="I1786" s="8">
        <v>12675</v>
      </c>
      <c r="J1786" s="8">
        <v>12675</v>
      </c>
      <c r="K1786" s="8" t="s">
        <v>5426</v>
      </c>
      <c r="L1786" s="8">
        <v>28957352</v>
      </c>
      <c r="M1786" s="38">
        <v>45472</v>
      </c>
      <c r="N1786" s="8" t="s">
        <v>195</v>
      </c>
      <c r="O1786" s="8" t="s">
        <v>43</v>
      </c>
      <c r="P1786" s="8" t="s">
        <v>43</v>
      </c>
      <c r="Q1786" s="8">
        <v>0</v>
      </c>
      <c r="R1786" s="8">
        <v>529600</v>
      </c>
      <c r="S1786" s="8">
        <v>529600</v>
      </c>
      <c r="T1786" s="8">
        <v>95580</v>
      </c>
      <c r="U1786" s="8">
        <v>168</v>
      </c>
      <c r="V1786" s="8" t="s">
        <v>64</v>
      </c>
      <c r="W1786" s="8" t="s">
        <v>64</v>
      </c>
      <c r="X1786" s="8" t="s">
        <v>276</v>
      </c>
      <c r="Y1786" s="8" t="s">
        <v>662</v>
      </c>
      <c r="Z1786" s="8" t="s">
        <v>4865</v>
      </c>
      <c r="AA1786" s="8">
        <v>0.04</v>
      </c>
      <c r="AB1786" s="8" t="s">
        <v>552</v>
      </c>
      <c r="AC1786" s="8">
        <v>1.7000000000000001E-2</v>
      </c>
      <c r="AD1786" s="8">
        <v>21184</v>
      </c>
      <c r="AE1786" s="8">
        <v>3152.3809523809523</v>
      </c>
      <c r="AF1786" s="8">
        <v>9003.2000000000007</v>
      </c>
      <c r="AG1786" s="8">
        <v>12155.580952380953</v>
      </c>
      <c r="AH1786" s="8">
        <v>0.03</v>
      </c>
      <c r="AI1786" s="8">
        <v>15888</v>
      </c>
    </row>
    <row r="1787" spans="1:35" x14ac:dyDescent="0.25">
      <c r="A1787" s="8" t="s">
        <v>2130</v>
      </c>
      <c r="B1787" s="8" t="s">
        <v>29</v>
      </c>
      <c r="C1787" s="8" t="s">
        <v>29</v>
      </c>
      <c r="D1787" s="8" t="s">
        <v>168</v>
      </c>
      <c r="E1787" s="8" t="s">
        <v>454</v>
      </c>
      <c r="F1787" s="8" t="s">
        <v>4964</v>
      </c>
      <c r="G1787" s="8" t="s">
        <v>2357</v>
      </c>
      <c r="H1787" s="116">
        <v>0</v>
      </c>
      <c r="I1787" s="8">
        <v>3791</v>
      </c>
      <c r="J1787" s="8">
        <v>3791</v>
      </c>
      <c r="K1787" s="8" t="s">
        <v>5427</v>
      </c>
      <c r="L1787" s="8">
        <v>29272475</v>
      </c>
      <c r="M1787" s="38">
        <v>45472</v>
      </c>
      <c r="N1787" s="8" t="s">
        <v>195</v>
      </c>
      <c r="O1787" s="8" t="s">
        <v>43</v>
      </c>
      <c r="P1787" s="8" t="s">
        <v>43</v>
      </c>
      <c r="Q1787" s="8">
        <v>0</v>
      </c>
      <c r="R1787" s="8">
        <v>128600</v>
      </c>
      <c r="S1787" s="8">
        <v>128600</v>
      </c>
      <c r="T1787" s="8">
        <v>128600</v>
      </c>
      <c r="U1787" s="8">
        <v>144</v>
      </c>
      <c r="V1787" s="8" t="s">
        <v>62</v>
      </c>
      <c r="W1787" s="8" t="s">
        <v>62</v>
      </c>
      <c r="X1787" s="8" t="s">
        <v>276</v>
      </c>
      <c r="Z1787" s="8" t="s">
        <v>5438</v>
      </c>
      <c r="AA1787" s="8">
        <v>0.03</v>
      </c>
      <c r="AB1787" s="8" t="s">
        <v>552</v>
      </c>
      <c r="AC1787" s="8">
        <v>0.02</v>
      </c>
      <c r="AD1787" s="8">
        <v>3858</v>
      </c>
      <c r="AE1787" s="8">
        <v>893.05555555555554</v>
      </c>
      <c r="AF1787" s="8">
        <v>2572</v>
      </c>
      <c r="AG1787" s="8">
        <v>3465.0555555555557</v>
      </c>
      <c r="AH1787" s="8">
        <v>0.06</v>
      </c>
      <c r="AI1787" s="8">
        <v>7716</v>
      </c>
    </row>
    <row r="1788" spans="1:35" x14ac:dyDescent="0.25">
      <c r="A1788" s="8" t="s">
        <v>2130</v>
      </c>
      <c r="B1788" s="8" t="s">
        <v>39</v>
      </c>
      <c r="C1788" s="8" t="s">
        <v>39</v>
      </c>
      <c r="D1788" s="8" t="s">
        <v>167</v>
      </c>
      <c r="E1788" s="8" t="s">
        <v>4895</v>
      </c>
      <c r="F1788" s="8" t="s">
        <v>5428</v>
      </c>
      <c r="G1788" s="8" t="s">
        <v>5440</v>
      </c>
      <c r="H1788" s="116">
        <v>0</v>
      </c>
      <c r="I1788" s="8">
        <v>1290</v>
      </c>
      <c r="J1788" s="8">
        <v>1290</v>
      </c>
      <c r="K1788" s="8" t="s">
        <v>5429</v>
      </c>
      <c r="L1788" s="8">
        <v>25292136</v>
      </c>
      <c r="M1788" s="38">
        <v>45472</v>
      </c>
      <c r="N1788" s="8" t="s">
        <v>195</v>
      </c>
      <c r="O1788" s="8" t="s">
        <v>43</v>
      </c>
      <c r="P1788" s="8" t="s">
        <v>43</v>
      </c>
      <c r="Q1788" s="8">
        <v>0</v>
      </c>
      <c r="R1788" s="8">
        <v>34400</v>
      </c>
      <c r="S1788" s="8">
        <v>34400</v>
      </c>
      <c r="T1788" s="8">
        <v>34400</v>
      </c>
      <c r="U1788" s="8">
        <v>132</v>
      </c>
      <c r="V1788" s="8" t="s">
        <v>62</v>
      </c>
      <c r="W1788" s="8" t="s">
        <v>62</v>
      </c>
      <c r="X1788" s="8" t="s">
        <v>276</v>
      </c>
      <c r="Z1788" s="8" t="s">
        <v>5439</v>
      </c>
      <c r="AA1788" s="8">
        <v>0.03</v>
      </c>
      <c r="AB1788" s="8" t="s">
        <v>552</v>
      </c>
      <c r="AC1788" s="8">
        <v>2.1999999999999999E-2</v>
      </c>
      <c r="AD1788" s="8">
        <v>1032</v>
      </c>
      <c r="AE1788" s="8">
        <v>260.60606060606062</v>
      </c>
      <c r="AF1788" s="8">
        <v>756.8</v>
      </c>
      <c r="AG1788" s="8">
        <v>1017.4060606060606</v>
      </c>
      <c r="AH1788" s="8">
        <v>0.06</v>
      </c>
      <c r="AI1788" s="8">
        <v>2064</v>
      </c>
    </row>
    <row r="1789" spans="1:35" x14ac:dyDescent="0.25">
      <c r="A1789" s="8" t="s">
        <v>2130</v>
      </c>
      <c r="B1789" s="8" t="s">
        <v>49</v>
      </c>
      <c r="C1789" s="8" t="s">
        <v>49</v>
      </c>
      <c r="D1789" s="8" t="s">
        <v>133</v>
      </c>
      <c r="E1789" s="8" t="s">
        <v>929</v>
      </c>
      <c r="F1789" s="8" t="s">
        <v>874</v>
      </c>
      <c r="G1789" s="8" t="s">
        <v>1262</v>
      </c>
      <c r="H1789" s="116">
        <v>0</v>
      </c>
      <c r="I1789" s="8">
        <v>19400</v>
      </c>
      <c r="J1789" s="8">
        <v>19400</v>
      </c>
      <c r="K1789" s="8" t="s">
        <v>5430</v>
      </c>
      <c r="L1789" s="8">
        <v>25478635</v>
      </c>
      <c r="M1789" s="38">
        <v>45472</v>
      </c>
      <c r="N1789" s="8" t="s">
        <v>195</v>
      </c>
      <c r="O1789" s="8" t="s">
        <v>43</v>
      </c>
      <c r="P1789" s="8" t="s">
        <v>43</v>
      </c>
      <c r="Q1789" s="8">
        <v>0</v>
      </c>
      <c r="R1789" s="8">
        <v>816300</v>
      </c>
      <c r="S1789" s="8">
        <v>816300</v>
      </c>
      <c r="T1789" s="8">
        <v>55576</v>
      </c>
      <c r="U1789" s="8">
        <v>168</v>
      </c>
      <c r="V1789" s="8" t="s">
        <v>64</v>
      </c>
      <c r="W1789" s="8" t="s">
        <v>64</v>
      </c>
      <c r="X1789" s="8" t="s">
        <v>276</v>
      </c>
      <c r="Y1789" s="8" t="s">
        <v>662</v>
      </c>
      <c r="Z1789" s="8" t="s">
        <v>4958</v>
      </c>
      <c r="AA1789" s="8">
        <v>0.04</v>
      </c>
      <c r="AB1789" s="8" t="s">
        <v>552</v>
      </c>
      <c r="AC1789" s="8">
        <v>1.7000000000000001E-2</v>
      </c>
      <c r="AD1789" s="8">
        <v>32652</v>
      </c>
      <c r="AE1789" s="8">
        <v>4858.9285714285716</v>
      </c>
      <c r="AF1789" s="8">
        <v>13877.1</v>
      </c>
      <c r="AG1789" s="8">
        <v>18736.028571428571</v>
      </c>
      <c r="AH1789" s="8">
        <v>0.03</v>
      </c>
      <c r="AI1789" s="8">
        <v>24489</v>
      </c>
    </row>
    <row r="1790" spans="1:35" x14ac:dyDescent="0.25">
      <c r="A1790" s="8" t="s">
        <v>2130</v>
      </c>
      <c r="B1790" s="8" t="s">
        <v>29</v>
      </c>
      <c r="C1790" s="8" t="s">
        <v>29</v>
      </c>
      <c r="D1790" s="8" t="s">
        <v>168</v>
      </c>
      <c r="E1790" s="8" t="s">
        <v>455</v>
      </c>
      <c r="F1790" s="8" t="s">
        <v>3461</v>
      </c>
      <c r="G1790" s="8" t="s">
        <v>4714</v>
      </c>
      <c r="H1790" s="116">
        <v>0</v>
      </c>
      <c r="J1790" s="8">
        <v>11291</v>
      </c>
      <c r="K1790" s="8" t="s">
        <v>5431</v>
      </c>
      <c r="L1790" s="8">
        <v>21533436</v>
      </c>
      <c r="M1790" s="38">
        <v>45472</v>
      </c>
      <c r="N1790" s="8" t="s">
        <v>195</v>
      </c>
      <c r="O1790" s="8" t="s">
        <v>148</v>
      </c>
      <c r="P1790" s="8" t="s">
        <v>264</v>
      </c>
      <c r="Q1790" s="8">
        <v>0</v>
      </c>
      <c r="R1790" s="8">
        <v>470600</v>
      </c>
      <c r="S1790" s="8">
        <v>470600</v>
      </c>
      <c r="T1790" s="8">
        <v>72572</v>
      </c>
      <c r="U1790" s="8">
        <v>168</v>
      </c>
      <c r="V1790" s="8" t="s">
        <v>64</v>
      </c>
      <c r="W1790" s="8" t="s">
        <v>64</v>
      </c>
      <c r="X1790" s="8" t="s">
        <v>276</v>
      </c>
      <c r="Y1790" s="8" t="s">
        <v>115</v>
      </c>
      <c r="Z1790" s="8" t="s">
        <v>5441</v>
      </c>
      <c r="AA1790" s="8">
        <v>0.04</v>
      </c>
      <c r="AB1790" s="8" t="s">
        <v>552</v>
      </c>
      <c r="AC1790" s="8">
        <v>1.7000000000000001E-2</v>
      </c>
      <c r="AD1790" s="8">
        <v>18824</v>
      </c>
      <c r="AE1790" s="8">
        <v>2801.1904761904761</v>
      </c>
      <c r="AF1790" s="8">
        <v>8000.2000000000007</v>
      </c>
      <c r="AG1790" s="8">
        <v>10801.390476190478</v>
      </c>
      <c r="AH1790" s="8">
        <v>0.03</v>
      </c>
      <c r="AI1790" s="8">
        <v>14118</v>
      </c>
    </row>
    <row r="1791" spans="1:35" x14ac:dyDescent="0.25">
      <c r="A1791" s="8" t="s">
        <v>2130</v>
      </c>
      <c r="B1791" s="8" t="s">
        <v>39</v>
      </c>
      <c r="C1791" s="8" t="s">
        <v>39</v>
      </c>
      <c r="D1791" s="8" t="s">
        <v>167</v>
      </c>
      <c r="E1791" s="8" t="s">
        <v>451</v>
      </c>
      <c r="F1791" s="8" t="s">
        <v>859</v>
      </c>
      <c r="G1791" s="8" t="s">
        <v>584</v>
      </c>
      <c r="H1791" s="116">
        <v>0</v>
      </c>
      <c r="I1791" s="8">
        <v>1256</v>
      </c>
      <c r="J1791" s="8">
        <v>1256</v>
      </c>
      <c r="K1791" s="8" t="s">
        <v>5432</v>
      </c>
      <c r="L1791" s="8">
        <v>11801853</v>
      </c>
      <c r="M1791" s="38">
        <v>45472</v>
      </c>
      <c r="N1791" s="8" t="s">
        <v>195</v>
      </c>
      <c r="O1791" s="8" t="s">
        <v>43</v>
      </c>
      <c r="P1791" s="8" t="s">
        <v>43</v>
      </c>
      <c r="Q1791" s="8">
        <v>0</v>
      </c>
      <c r="R1791" s="8">
        <v>25700</v>
      </c>
      <c r="S1791" s="8">
        <v>25700</v>
      </c>
      <c r="T1791" s="8">
        <v>25700</v>
      </c>
      <c r="U1791" s="8">
        <v>96</v>
      </c>
      <c r="V1791" s="8" t="s">
        <v>62</v>
      </c>
      <c r="W1791" s="8" t="s">
        <v>62</v>
      </c>
      <c r="X1791" s="8" t="s">
        <v>276</v>
      </c>
      <c r="Z1791" s="8" t="s">
        <v>5442</v>
      </c>
      <c r="AA1791" s="8">
        <v>0.03</v>
      </c>
      <c r="AB1791" s="8" t="s">
        <v>552</v>
      </c>
      <c r="AC1791" s="8">
        <v>2.7E-2</v>
      </c>
      <c r="AD1791" s="8">
        <v>771</v>
      </c>
      <c r="AE1791" s="8">
        <v>267.70833333333331</v>
      </c>
      <c r="AF1791" s="8">
        <v>693.9</v>
      </c>
      <c r="AG1791" s="8">
        <v>961.60833333333335</v>
      </c>
      <c r="AH1791" s="8">
        <v>0.06</v>
      </c>
      <c r="AI1791" s="8">
        <v>1542</v>
      </c>
    </row>
    <row r="1792" spans="1:35" x14ac:dyDescent="0.25">
      <c r="A1792" s="8" t="s">
        <v>2130</v>
      </c>
      <c r="B1792" s="8" t="s">
        <v>38</v>
      </c>
      <c r="C1792" s="8" t="s">
        <v>38</v>
      </c>
      <c r="D1792" s="8" t="s">
        <v>101</v>
      </c>
      <c r="E1792" s="8" t="s">
        <v>405</v>
      </c>
      <c r="F1792" s="8" t="s">
        <v>3826</v>
      </c>
      <c r="G1792" s="8" t="s">
        <v>3829</v>
      </c>
      <c r="H1792" s="116">
        <v>0</v>
      </c>
      <c r="I1792" s="8">
        <v>3769</v>
      </c>
      <c r="J1792" s="8">
        <v>3769</v>
      </c>
      <c r="K1792" s="8" t="s">
        <v>5433</v>
      </c>
      <c r="L1792" s="8">
        <v>25663940</v>
      </c>
      <c r="M1792" s="38">
        <v>45472</v>
      </c>
      <c r="N1792" s="8" t="s">
        <v>195</v>
      </c>
      <c r="O1792" s="8" t="s">
        <v>43</v>
      </c>
      <c r="P1792" s="8" t="s">
        <v>43</v>
      </c>
      <c r="Q1792" s="8">
        <v>0</v>
      </c>
      <c r="R1792" s="8">
        <v>150000</v>
      </c>
      <c r="S1792" s="8">
        <v>150000</v>
      </c>
      <c r="T1792" s="8">
        <v>150000</v>
      </c>
      <c r="U1792" s="8">
        <v>168</v>
      </c>
      <c r="V1792" s="8" t="s">
        <v>62</v>
      </c>
      <c r="W1792" s="8" t="s">
        <v>62</v>
      </c>
      <c r="X1792" s="8" t="s">
        <v>276</v>
      </c>
      <c r="Z1792" s="8" t="s">
        <v>5443</v>
      </c>
      <c r="AA1792" s="8">
        <v>0.04</v>
      </c>
      <c r="AB1792" s="8" t="s">
        <v>552</v>
      </c>
      <c r="AC1792" s="8">
        <v>1.7000000000000001E-2</v>
      </c>
      <c r="AD1792" s="8">
        <v>6000</v>
      </c>
      <c r="AE1792" s="8">
        <v>892.85714285714289</v>
      </c>
      <c r="AF1792" s="8">
        <v>2550</v>
      </c>
      <c r="AG1792" s="8">
        <v>3442.8571428571431</v>
      </c>
      <c r="AH1792" s="8">
        <v>0.03</v>
      </c>
      <c r="AI1792" s="8">
        <v>4500</v>
      </c>
    </row>
    <row r="1793" spans="1:35" x14ac:dyDescent="0.25">
      <c r="A1793" s="8" t="s">
        <v>2130</v>
      </c>
      <c r="B1793" s="8" t="s">
        <v>47</v>
      </c>
      <c r="C1793" s="8" t="s">
        <v>47</v>
      </c>
      <c r="D1793" s="8" t="s">
        <v>99</v>
      </c>
      <c r="E1793" s="8" t="s">
        <v>405</v>
      </c>
      <c r="F1793" s="8" t="s">
        <v>5434</v>
      </c>
      <c r="G1793" s="8" t="s">
        <v>5445</v>
      </c>
      <c r="H1793" s="116">
        <v>0</v>
      </c>
      <c r="I1793" s="8">
        <v>1855</v>
      </c>
      <c r="J1793" s="8">
        <v>1855</v>
      </c>
      <c r="K1793" s="8" t="s">
        <v>5435</v>
      </c>
      <c r="L1793" s="8">
        <v>23033681</v>
      </c>
      <c r="M1793" s="38">
        <v>45472</v>
      </c>
      <c r="N1793" s="8" t="s">
        <v>195</v>
      </c>
      <c r="O1793" s="8" t="s">
        <v>43</v>
      </c>
      <c r="P1793" s="8" t="s">
        <v>43</v>
      </c>
      <c r="Q1793" s="8">
        <v>31686.67</v>
      </c>
      <c r="R1793" s="8">
        <v>58200</v>
      </c>
      <c r="S1793" s="8">
        <v>26513.33</v>
      </c>
      <c r="T1793" s="8">
        <v>26513</v>
      </c>
      <c r="U1793" s="8">
        <v>144</v>
      </c>
      <c r="V1793" s="8" t="s">
        <v>63</v>
      </c>
      <c r="W1793" s="8" t="s">
        <v>63</v>
      </c>
      <c r="X1793" s="8" t="s">
        <v>277</v>
      </c>
      <c r="Z1793" s="8" t="s">
        <v>5444</v>
      </c>
      <c r="AA1793" s="8">
        <v>0.03</v>
      </c>
      <c r="AB1793" s="8" t="s">
        <v>552</v>
      </c>
      <c r="AC1793" s="8">
        <v>0.02</v>
      </c>
      <c r="AD1793" s="8">
        <v>1746</v>
      </c>
      <c r="AE1793" s="8">
        <v>404.16666666666669</v>
      </c>
      <c r="AF1793" s="8">
        <v>1164</v>
      </c>
      <c r="AG1793" s="8">
        <v>1568.1666666666667</v>
      </c>
      <c r="AH1793" s="8">
        <v>0.06</v>
      </c>
      <c r="AI1793" s="8">
        <v>1590.7998</v>
      </c>
    </row>
    <row r="1794" spans="1:35" x14ac:dyDescent="0.25">
      <c r="A1794" s="8" t="s">
        <v>2130</v>
      </c>
      <c r="B1794" s="8" t="s">
        <v>38</v>
      </c>
      <c r="C1794" s="8" t="s">
        <v>38</v>
      </c>
      <c r="D1794" s="8" t="s">
        <v>101</v>
      </c>
      <c r="E1794" s="8" t="s">
        <v>405</v>
      </c>
      <c r="F1794" s="8" t="s">
        <v>4618</v>
      </c>
      <c r="G1794" s="8" t="s">
        <v>4634</v>
      </c>
      <c r="H1794" s="116">
        <v>0</v>
      </c>
      <c r="I1794" s="8">
        <v>9281</v>
      </c>
      <c r="J1794" s="8">
        <v>9281</v>
      </c>
      <c r="K1794" s="8" t="s">
        <v>5436</v>
      </c>
      <c r="L1794" s="8">
        <v>28924684</v>
      </c>
      <c r="M1794" s="38">
        <v>45472</v>
      </c>
      <c r="N1794" s="8" t="s">
        <v>195</v>
      </c>
      <c r="O1794" s="8" t="s">
        <v>43</v>
      </c>
      <c r="P1794" s="8" t="s">
        <v>43</v>
      </c>
      <c r="Q1794" s="8">
        <v>0</v>
      </c>
      <c r="R1794" s="8">
        <v>385400</v>
      </c>
      <c r="S1794" s="8">
        <v>385400</v>
      </c>
      <c r="T1794" s="8">
        <v>2329</v>
      </c>
      <c r="U1794" s="8">
        <v>168</v>
      </c>
      <c r="V1794" s="8" t="s">
        <v>64</v>
      </c>
      <c r="W1794" s="8" t="s">
        <v>64</v>
      </c>
      <c r="X1794" s="8" t="s">
        <v>276</v>
      </c>
      <c r="Y1794" s="8" t="s">
        <v>5437</v>
      </c>
      <c r="Z1794" s="8" t="s">
        <v>5029</v>
      </c>
      <c r="AA1794" s="8">
        <v>0.04</v>
      </c>
      <c r="AB1794" s="8" t="s">
        <v>552</v>
      </c>
      <c r="AC1794" s="8">
        <v>1.7000000000000001E-2</v>
      </c>
      <c r="AD1794" s="8">
        <v>15416</v>
      </c>
      <c r="AE1794" s="8">
        <v>2294.0476190476193</v>
      </c>
      <c r="AF1794" s="8">
        <v>6551.8</v>
      </c>
      <c r="AG1794" s="8">
        <v>8845.8476190476194</v>
      </c>
      <c r="AH1794" s="8">
        <v>0.03</v>
      </c>
      <c r="AI1794" s="8">
        <v>11562</v>
      </c>
    </row>
    <row r="1795" spans="1:35" x14ac:dyDescent="0.25">
      <c r="A1795" s="8" t="s">
        <v>2130</v>
      </c>
      <c r="B1795" s="8" t="s">
        <v>38</v>
      </c>
      <c r="C1795" s="8" t="s">
        <v>38</v>
      </c>
      <c r="D1795" s="8" t="s">
        <v>101</v>
      </c>
      <c r="E1795" s="8" t="s">
        <v>405</v>
      </c>
      <c r="F1795" s="8" t="s">
        <v>3388</v>
      </c>
      <c r="G1795" s="8">
        <v>66</v>
      </c>
      <c r="H1795" s="116">
        <v>0</v>
      </c>
      <c r="I1795" s="8">
        <v>1699</v>
      </c>
      <c r="J1795" s="8">
        <v>1699</v>
      </c>
      <c r="K1795" s="8" t="s">
        <v>5460</v>
      </c>
      <c r="L1795" s="8">
        <v>28074936</v>
      </c>
      <c r="M1795" s="38">
        <v>45472</v>
      </c>
      <c r="N1795" s="8" t="s">
        <v>195</v>
      </c>
      <c r="O1795" s="8" t="s">
        <v>43</v>
      </c>
      <c r="P1795" s="8" t="s">
        <v>43</v>
      </c>
      <c r="Q1795" s="8">
        <v>0</v>
      </c>
      <c r="R1795" s="8">
        <v>52600</v>
      </c>
      <c r="S1795" s="8">
        <v>52600</v>
      </c>
      <c r="T1795" s="8">
        <v>52600</v>
      </c>
      <c r="U1795" s="8">
        <v>144</v>
      </c>
      <c r="V1795" s="8" t="s">
        <v>62</v>
      </c>
      <c r="W1795" s="8" t="s">
        <v>62</v>
      </c>
      <c r="X1795" s="8" t="s">
        <v>276</v>
      </c>
      <c r="Z1795" s="8" t="s">
        <v>5461</v>
      </c>
      <c r="AA1795" s="8">
        <v>0.03</v>
      </c>
      <c r="AB1795" s="8" t="s">
        <v>552</v>
      </c>
      <c r="AC1795" s="8">
        <v>0.02</v>
      </c>
      <c r="AD1795" s="8">
        <v>1578</v>
      </c>
      <c r="AE1795" s="8">
        <v>365.27777777777777</v>
      </c>
      <c r="AF1795" s="8">
        <v>1052</v>
      </c>
      <c r="AG1795" s="8">
        <v>1417.2777777777778</v>
      </c>
      <c r="AH1795" s="8">
        <v>0.06</v>
      </c>
      <c r="AI1795" s="8">
        <v>3156</v>
      </c>
    </row>
    <row r="1796" spans="1:35" x14ac:dyDescent="0.25">
      <c r="A1796" s="8" t="s">
        <v>2130</v>
      </c>
      <c r="B1796" s="8" t="s">
        <v>24</v>
      </c>
      <c r="C1796" s="8" t="s">
        <v>24</v>
      </c>
      <c r="D1796" s="8" t="s">
        <v>420</v>
      </c>
      <c r="E1796" s="8" t="s">
        <v>200</v>
      </c>
      <c r="F1796" s="8" t="s">
        <v>827</v>
      </c>
      <c r="G1796" s="8" t="s">
        <v>1656</v>
      </c>
      <c r="H1796" s="116">
        <v>0</v>
      </c>
      <c r="I1796" s="8">
        <v>9680</v>
      </c>
      <c r="J1796" s="8">
        <v>9680</v>
      </c>
      <c r="K1796" s="8" t="s">
        <v>5462</v>
      </c>
      <c r="L1796" s="8">
        <v>22455611</v>
      </c>
      <c r="M1796" s="38">
        <v>45472</v>
      </c>
      <c r="N1796" s="8" t="s">
        <v>195</v>
      </c>
      <c r="O1796" s="8" t="s">
        <v>43</v>
      </c>
      <c r="P1796" s="8" t="s">
        <v>43</v>
      </c>
      <c r="Q1796" s="8">
        <v>276208</v>
      </c>
      <c r="R1796" s="8">
        <v>401900</v>
      </c>
      <c r="S1796" s="8">
        <v>125692</v>
      </c>
      <c r="T1796" s="8">
        <v>125691</v>
      </c>
      <c r="U1796" s="8">
        <v>168</v>
      </c>
      <c r="V1796" s="8" t="s">
        <v>63</v>
      </c>
      <c r="W1796" s="8" t="s">
        <v>63</v>
      </c>
      <c r="X1796" s="8" t="s">
        <v>277</v>
      </c>
      <c r="Z1796" s="8" t="s">
        <v>5463</v>
      </c>
      <c r="AA1796" s="8">
        <v>0.04</v>
      </c>
      <c r="AB1796" s="8" t="s">
        <v>552</v>
      </c>
      <c r="AC1796" s="8">
        <v>1.7000000000000001E-2</v>
      </c>
      <c r="AD1796" s="8">
        <v>16076</v>
      </c>
      <c r="AE1796" s="8">
        <v>2392.2619047619046</v>
      </c>
      <c r="AF1796" s="8">
        <v>6832.3</v>
      </c>
      <c r="AG1796" s="8">
        <v>9224.5619047619039</v>
      </c>
      <c r="AH1796" s="8">
        <v>0.03</v>
      </c>
      <c r="AI1796" s="8">
        <v>3770.7599999999998</v>
      </c>
    </row>
    <row r="1797" spans="1:35" x14ac:dyDescent="0.25">
      <c r="A1797" s="8" t="s">
        <v>2130</v>
      </c>
      <c r="B1797" s="8" t="s">
        <v>37</v>
      </c>
      <c r="C1797" s="8" t="s">
        <v>37</v>
      </c>
      <c r="D1797" s="8" t="s">
        <v>99</v>
      </c>
      <c r="E1797" s="8" t="s">
        <v>438</v>
      </c>
      <c r="F1797" s="8" t="s">
        <v>677</v>
      </c>
      <c r="G1797" s="8" t="s">
        <v>654</v>
      </c>
      <c r="H1797" s="116">
        <v>0</v>
      </c>
      <c r="I1797" s="8">
        <v>1200</v>
      </c>
      <c r="J1797" s="8">
        <v>1200</v>
      </c>
      <c r="K1797" s="8" t="s">
        <v>2371</v>
      </c>
      <c r="L1797" s="8">
        <v>24399348</v>
      </c>
      <c r="M1797" s="38">
        <v>45474</v>
      </c>
      <c r="N1797" s="8" t="s">
        <v>196</v>
      </c>
      <c r="O1797" s="8" t="s">
        <v>43</v>
      </c>
      <c r="P1797" s="8" t="s">
        <v>43</v>
      </c>
      <c r="Q1797" s="8">
        <v>0</v>
      </c>
      <c r="R1797" s="8">
        <v>31400</v>
      </c>
      <c r="S1797" s="8">
        <v>31400</v>
      </c>
      <c r="T1797" s="8">
        <v>31400</v>
      </c>
      <c r="U1797" s="8">
        <v>132</v>
      </c>
      <c r="V1797" s="8" t="s">
        <v>62</v>
      </c>
      <c r="W1797" s="8" t="s">
        <v>62</v>
      </c>
      <c r="X1797" s="8" t="s">
        <v>276</v>
      </c>
      <c r="Z1797" s="8" t="s">
        <v>5471</v>
      </c>
      <c r="AA1797" s="8">
        <v>0.03</v>
      </c>
      <c r="AB1797" s="8" t="s">
        <v>552</v>
      </c>
      <c r="AC1797" s="8">
        <v>2.1999999999999999E-2</v>
      </c>
      <c r="AD1797" s="8">
        <v>942</v>
      </c>
      <c r="AE1797" s="8">
        <v>237.87878787878788</v>
      </c>
      <c r="AF1797" s="8">
        <v>690.8</v>
      </c>
      <c r="AG1797" s="8">
        <v>928.67878787878783</v>
      </c>
      <c r="AH1797" s="8">
        <v>0.06</v>
      </c>
      <c r="AI1797" s="8">
        <v>1884</v>
      </c>
    </row>
    <row r="1798" spans="1:35" x14ac:dyDescent="0.25">
      <c r="A1798" s="8" t="s">
        <v>2130</v>
      </c>
      <c r="B1798" s="8" t="s">
        <v>23</v>
      </c>
      <c r="C1798" s="8" t="s">
        <v>23</v>
      </c>
      <c r="D1798" s="180" t="s">
        <v>5937</v>
      </c>
      <c r="E1798" s="8" t="s">
        <v>447</v>
      </c>
      <c r="F1798" s="8" t="s">
        <v>4508</v>
      </c>
      <c r="G1798" s="8" t="s">
        <v>4513</v>
      </c>
      <c r="H1798" s="116">
        <v>0</v>
      </c>
      <c r="I1798" s="8">
        <v>2050</v>
      </c>
      <c r="J1798" s="8">
        <v>2050</v>
      </c>
      <c r="K1798" s="8" t="s">
        <v>5464</v>
      </c>
      <c r="L1798" s="8">
        <v>22243630</v>
      </c>
      <c r="M1798" s="38">
        <v>45474</v>
      </c>
      <c r="N1798" s="8" t="s">
        <v>196</v>
      </c>
      <c r="O1798" s="8" t="s">
        <v>43</v>
      </c>
      <c r="P1798" s="8" t="s">
        <v>43</v>
      </c>
      <c r="Q1798" s="8">
        <v>64877</v>
      </c>
      <c r="R1798" s="8">
        <v>76700</v>
      </c>
      <c r="S1798" s="8">
        <v>11823</v>
      </c>
      <c r="T1798" s="8">
        <v>11823</v>
      </c>
      <c r="U1798" s="8">
        <v>168</v>
      </c>
      <c r="V1798" s="8" t="s">
        <v>63</v>
      </c>
      <c r="W1798" s="8" t="s">
        <v>63</v>
      </c>
      <c r="X1798" s="8" t="s">
        <v>277</v>
      </c>
      <c r="Z1798" s="8" t="s">
        <v>5472</v>
      </c>
      <c r="AA1798" s="8">
        <v>0.04</v>
      </c>
      <c r="AB1798" s="8" t="s">
        <v>552</v>
      </c>
      <c r="AC1798" s="8">
        <v>1.7000000000000001E-2</v>
      </c>
      <c r="AD1798" s="8">
        <v>3068</v>
      </c>
      <c r="AE1798" s="8">
        <v>456.54761904761904</v>
      </c>
      <c r="AF1798" s="8">
        <v>1303.9000000000001</v>
      </c>
      <c r="AG1798" s="8">
        <v>1760.4476190476191</v>
      </c>
      <c r="AH1798" s="8">
        <v>0.03</v>
      </c>
      <c r="AI1798" s="8">
        <v>354.69</v>
      </c>
    </row>
    <row r="1799" spans="1:35" x14ac:dyDescent="0.25">
      <c r="A1799" s="8" t="s">
        <v>2130</v>
      </c>
      <c r="B1799" s="8" t="s">
        <v>29</v>
      </c>
      <c r="C1799" s="8" t="s">
        <v>29</v>
      </c>
      <c r="D1799" s="8" t="s">
        <v>168</v>
      </c>
      <c r="E1799" s="8" t="s">
        <v>454</v>
      </c>
      <c r="F1799" s="8" t="s">
        <v>1372</v>
      </c>
      <c r="G1799" s="8" t="s">
        <v>646</v>
      </c>
      <c r="H1799" s="116">
        <v>0</v>
      </c>
      <c r="I1799" s="8">
        <v>2366</v>
      </c>
      <c r="J1799" s="8">
        <v>2366</v>
      </c>
      <c r="K1799" s="8" t="s">
        <v>5465</v>
      </c>
      <c r="L1799" s="8">
        <v>13893040</v>
      </c>
      <c r="M1799" s="38">
        <v>45474</v>
      </c>
      <c r="N1799" s="8" t="s">
        <v>196</v>
      </c>
      <c r="O1799" s="8" t="s">
        <v>43</v>
      </c>
      <c r="P1799" s="8" t="s">
        <v>43</v>
      </c>
      <c r="Q1799" s="8">
        <v>0</v>
      </c>
      <c r="R1799" s="8">
        <v>70000</v>
      </c>
      <c r="S1799" s="8">
        <v>70000</v>
      </c>
      <c r="T1799" s="8">
        <v>70000</v>
      </c>
      <c r="U1799" s="8">
        <v>144</v>
      </c>
      <c r="V1799" s="8" t="s">
        <v>62</v>
      </c>
      <c r="W1799" s="8" t="s">
        <v>62</v>
      </c>
      <c r="X1799" s="8" t="s">
        <v>276</v>
      </c>
      <c r="Z1799" s="8" t="s">
        <v>5473</v>
      </c>
      <c r="AA1799" s="8">
        <v>0.03</v>
      </c>
      <c r="AB1799" s="8" t="s">
        <v>552</v>
      </c>
      <c r="AC1799" s="8">
        <v>2.1999999999999999E-2</v>
      </c>
      <c r="AD1799" s="8">
        <v>2100</v>
      </c>
      <c r="AE1799" s="8">
        <v>486.11111111111109</v>
      </c>
      <c r="AF1799" s="8">
        <v>1540</v>
      </c>
      <c r="AG1799" s="8">
        <v>2026.1111111111111</v>
      </c>
      <c r="AH1799" s="8">
        <v>0.06</v>
      </c>
      <c r="AI1799" s="8">
        <v>4200</v>
      </c>
    </row>
    <row r="1800" spans="1:35" x14ac:dyDescent="0.25">
      <c r="A1800" s="8" t="s">
        <v>2130</v>
      </c>
      <c r="B1800" s="8" t="s">
        <v>38</v>
      </c>
      <c r="C1800" s="8" t="s">
        <v>38</v>
      </c>
      <c r="D1800" s="8" t="s">
        <v>101</v>
      </c>
      <c r="E1800" s="8" t="s">
        <v>405</v>
      </c>
      <c r="F1800" s="8" t="s">
        <v>3388</v>
      </c>
      <c r="G1800" s="8">
        <v>66</v>
      </c>
      <c r="H1800" s="116">
        <v>0</v>
      </c>
      <c r="I1800" s="8">
        <v>2195</v>
      </c>
      <c r="J1800" s="8">
        <v>2195</v>
      </c>
      <c r="K1800" s="8" t="s">
        <v>5466</v>
      </c>
      <c r="M1800" s="38">
        <v>45474</v>
      </c>
      <c r="N1800" s="8" t="s">
        <v>196</v>
      </c>
      <c r="O1800" s="8" t="s">
        <v>43</v>
      </c>
      <c r="P1800" s="8" t="s">
        <v>43</v>
      </c>
      <c r="Q1800" s="8">
        <v>68567</v>
      </c>
      <c r="R1800" s="8">
        <v>82900</v>
      </c>
      <c r="S1800" s="8">
        <v>14333</v>
      </c>
      <c r="T1800" s="8">
        <v>14333</v>
      </c>
      <c r="U1800" s="8">
        <v>168</v>
      </c>
      <c r="V1800" s="8" t="s">
        <v>63</v>
      </c>
      <c r="W1800" s="8" t="s">
        <v>63</v>
      </c>
      <c r="X1800" s="8" t="s">
        <v>277</v>
      </c>
      <c r="AA1800" s="8">
        <v>0.04</v>
      </c>
      <c r="AB1800" s="8" t="s">
        <v>552</v>
      </c>
      <c r="AC1800" s="8">
        <v>1.7000000000000001E-2</v>
      </c>
      <c r="AD1800" s="8">
        <v>3316</v>
      </c>
      <c r="AE1800" s="8">
        <v>493.45238095238096</v>
      </c>
      <c r="AF1800" s="8">
        <v>1409.3000000000002</v>
      </c>
      <c r="AG1800" s="8">
        <v>1902.7523809523811</v>
      </c>
      <c r="AH1800" s="8">
        <v>0.03</v>
      </c>
      <c r="AI1800" s="8">
        <v>429.99</v>
      </c>
    </row>
    <row r="1801" spans="1:35" x14ac:dyDescent="0.25">
      <c r="A1801" s="8" t="s">
        <v>2130</v>
      </c>
      <c r="B1801" s="8" t="s">
        <v>27</v>
      </c>
      <c r="C1801" s="8" t="s">
        <v>27</v>
      </c>
      <c r="D1801" s="180" t="s">
        <v>5938</v>
      </c>
      <c r="E1801" s="8" t="s">
        <v>3304</v>
      </c>
      <c r="F1801" s="8" t="s">
        <v>5467</v>
      </c>
      <c r="G1801" s="8" t="s">
        <v>4519</v>
      </c>
      <c r="H1801" s="116">
        <v>817</v>
      </c>
      <c r="I1801" s="8">
        <v>819</v>
      </c>
      <c r="J1801" s="8">
        <v>2</v>
      </c>
      <c r="K1801" s="8" t="s">
        <v>5468</v>
      </c>
      <c r="L1801" s="8">
        <v>14474374</v>
      </c>
      <c r="M1801" s="38">
        <v>45474</v>
      </c>
      <c r="N1801" s="8" t="s">
        <v>196</v>
      </c>
      <c r="O1801" s="8" t="s">
        <v>43</v>
      </c>
      <c r="P1801" s="8" t="s">
        <v>43</v>
      </c>
      <c r="Q1801" s="8">
        <v>10503</v>
      </c>
      <c r="R1801" s="8">
        <v>14900</v>
      </c>
      <c r="S1801" s="8">
        <v>4397</v>
      </c>
      <c r="T1801" s="8">
        <v>4397</v>
      </c>
      <c r="U1801" s="8">
        <v>96</v>
      </c>
      <c r="V1801" s="8" t="s">
        <v>63</v>
      </c>
      <c r="W1801" s="8" t="s">
        <v>63</v>
      </c>
      <c r="X1801" s="8" t="s">
        <v>277</v>
      </c>
      <c r="Z1801" s="8" t="s">
        <v>5474</v>
      </c>
      <c r="AA1801" s="8">
        <v>0.03</v>
      </c>
      <c r="AB1801" s="8" t="s">
        <v>552</v>
      </c>
      <c r="AC1801" s="8">
        <v>2.7E-2</v>
      </c>
      <c r="AD1801" s="8">
        <v>447</v>
      </c>
      <c r="AE1801" s="8">
        <v>155.20833333333334</v>
      </c>
      <c r="AF1801" s="8">
        <v>402.3</v>
      </c>
      <c r="AG1801" s="8">
        <v>557.50833333333333</v>
      </c>
      <c r="AH1801" s="8">
        <v>0.06</v>
      </c>
      <c r="AI1801" s="8">
        <v>263.82</v>
      </c>
    </row>
    <row r="1802" spans="1:35" x14ac:dyDescent="0.25">
      <c r="A1802" s="8" t="s">
        <v>2130</v>
      </c>
      <c r="B1802" s="8" t="s">
        <v>39</v>
      </c>
      <c r="C1802" s="8" t="s">
        <v>39</v>
      </c>
      <c r="D1802" s="8" t="s">
        <v>167</v>
      </c>
      <c r="E1802" s="8" t="s">
        <v>4894</v>
      </c>
      <c r="F1802" s="8" t="s">
        <v>4496</v>
      </c>
      <c r="G1802" s="8" t="s">
        <v>4850</v>
      </c>
      <c r="H1802" s="116">
        <v>0</v>
      </c>
      <c r="I1802" s="8">
        <v>7371</v>
      </c>
      <c r="J1802" s="8">
        <v>7371</v>
      </c>
      <c r="K1802" s="8" t="s">
        <v>5469</v>
      </c>
      <c r="L1802" s="8">
        <v>25085770</v>
      </c>
      <c r="M1802" s="38">
        <v>45474</v>
      </c>
      <c r="N1802" s="8" t="s">
        <v>196</v>
      </c>
      <c r="O1802" s="8" t="s">
        <v>43</v>
      </c>
      <c r="P1802" s="8" t="s">
        <v>43</v>
      </c>
      <c r="Q1802" s="8">
        <v>0</v>
      </c>
      <c r="R1802" s="8">
        <v>202500</v>
      </c>
      <c r="S1802" s="8">
        <v>202500</v>
      </c>
      <c r="T1802" s="8">
        <v>28201</v>
      </c>
      <c r="U1802" s="8">
        <v>168</v>
      </c>
      <c r="V1802" s="8" t="s">
        <v>64</v>
      </c>
      <c r="W1802" s="8" t="s">
        <v>64</v>
      </c>
      <c r="X1802" s="8" t="s">
        <v>276</v>
      </c>
      <c r="Y1802" s="8" t="s">
        <v>115</v>
      </c>
      <c r="Z1802" s="8" t="s">
        <v>5272</v>
      </c>
      <c r="AA1802" s="8">
        <v>0.04</v>
      </c>
      <c r="AB1802" s="8" t="s">
        <v>552</v>
      </c>
      <c r="AC1802" s="8">
        <v>1.7000000000000001E-2</v>
      </c>
      <c r="AD1802" s="8">
        <v>8100</v>
      </c>
      <c r="AE1802" s="8">
        <v>1205.3571428571429</v>
      </c>
      <c r="AF1802" s="8">
        <v>3442.5000000000005</v>
      </c>
      <c r="AG1802" s="8">
        <v>4647.8571428571431</v>
      </c>
      <c r="AH1802" s="8">
        <v>0.03</v>
      </c>
      <c r="AI1802" s="8">
        <v>6075</v>
      </c>
    </row>
    <row r="1803" spans="1:35" x14ac:dyDescent="0.25">
      <c r="A1803" s="8" t="s">
        <v>2130</v>
      </c>
      <c r="B1803" s="8" t="s">
        <v>38</v>
      </c>
      <c r="C1803" s="8" t="s">
        <v>38</v>
      </c>
      <c r="D1803" s="8" t="s">
        <v>101</v>
      </c>
      <c r="E1803" s="8" t="s">
        <v>405</v>
      </c>
      <c r="F1803" s="8" t="s">
        <v>4618</v>
      </c>
      <c r="G1803" s="8" t="s">
        <v>4634</v>
      </c>
      <c r="H1803" s="116">
        <v>0</v>
      </c>
      <c r="I1803" s="8">
        <v>1078</v>
      </c>
      <c r="J1803" s="8">
        <v>1078</v>
      </c>
      <c r="K1803" s="8" t="s">
        <v>5470</v>
      </c>
      <c r="L1803" s="8">
        <v>30920879</v>
      </c>
      <c r="M1803" s="38">
        <v>45474</v>
      </c>
      <c r="N1803" s="8" t="s">
        <v>196</v>
      </c>
      <c r="O1803" s="8" t="s">
        <v>43</v>
      </c>
      <c r="P1803" s="8" t="s">
        <v>43</v>
      </c>
      <c r="Q1803" s="8">
        <v>0</v>
      </c>
      <c r="R1803" s="8">
        <v>27300</v>
      </c>
      <c r="S1803" s="8">
        <v>27300</v>
      </c>
      <c r="T1803" s="8">
        <v>27300</v>
      </c>
      <c r="U1803" s="8">
        <v>132</v>
      </c>
      <c r="V1803" s="8" t="s">
        <v>62</v>
      </c>
      <c r="W1803" s="8" t="s">
        <v>62</v>
      </c>
      <c r="X1803" s="8" t="s">
        <v>276</v>
      </c>
      <c r="Z1803" s="8" t="s">
        <v>5475</v>
      </c>
      <c r="AA1803" s="8">
        <v>0.03</v>
      </c>
      <c r="AB1803" s="8" t="s">
        <v>552</v>
      </c>
      <c r="AC1803" s="8">
        <v>2.1999999999999999E-2</v>
      </c>
      <c r="AD1803" s="8">
        <v>819</v>
      </c>
      <c r="AE1803" s="8">
        <v>206.81818181818181</v>
      </c>
      <c r="AF1803" s="8">
        <v>600.59999999999991</v>
      </c>
      <c r="AG1803" s="8">
        <v>807.41818181818167</v>
      </c>
      <c r="AH1803" s="8">
        <v>0.06</v>
      </c>
      <c r="AI1803" s="8">
        <v>1638</v>
      </c>
    </row>
    <row r="1804" spans="1:35" x14ac:dyDescent="0.25">
      <c r="A1804" s="8" t="s">
        <v>2130</v>
      </c>
      <c r="B1804" s="180" t="s">
        <v>49</v>
      </c>
      <c r="C1804" s="180" t="s">
        <v>49</v>
      </c>
      <c r="D1804" s="180" t="s">
        <v>133</v>
      </c>
      <c r="E1804" s="180" t="s">
        <v>549</v>
      </c>
      <c r="F1804" s="180" t="s">
        <v>3239</v>
      </c>
      <c r="G1804" s="180" t="s">
        <v>1548</v>
      </c>
      <c r="H1804" s="186">
        <v>2204</v>
      </c>
      <c r="I1804" s="186">
        <v>3793</v>
      </c>
      <c r="J1804" s="186">
        <f t="shared" ref="J1804:J1867" si="59">IF(H1804=0,I1804,(I1804-H1804))</f>
        <v>1589</v>
      </c>
      <c r="K1804" s="180" t="s">
        <v>3125</v>
      </c>
      <c r="L1804" s="180">
        <v>34906176</v>
      </c>
      <c r="M1804" s="144">
        <v>45475</v>
      </c>
      <c r="N1804" s="144" t="s">
        <v>196</v>
      </c>
      <c r="O1804" s="180" t="s">
        <v>43</v>
      </c>
      <c r="P1804" s="180" t="s">
        <v>43</v>
      </c>
      <c r="Q1804" s="274">
        <v>116561</v>
      </c>
      <c r="R1804" s="274">
        <v>151000</v>
      </c>
      <c r="S1804" s="182">
        <f t="shared" ref="S1804:S1867" si="60">R1804-Q1804</f>
        <v>34439</v>
      </c>
      <c r="T1804" s="216">
        <v>34439</v>
      </c>
      <c r="U1804" s="180">
        <v>168</v>
      </c>
      <c r="V1804" s="180" t="s">
        <v>63</v>
      </c>
      <c r="W1804" s="180" t="s">
        <v>63</v>
      </c>
      <c r="X1804" s="180" t="s">
        <v>277</v>
      </c>
      <c r="Y1804" s="180"/>
      <c r="Z1804" s="180" t="s">
        <v>5484</v>
      </c>
      <c r="AA1804" s="194">
        <v>0.04</v>
      </c>
      <c r="AB1804" s="197" t="s">
        <v>552</v>
      </c>
      <c r="AC1804" s="188">
        <v>1.7000000000000001E-2</v>
      </c>
      <c r="AD1804" s="274">
        <f t="shared" ref="AD1804:AD1867" si="61">AA1804*R1804</f>
        <v>6040</v>
      </c>
      <c r="AE1804" s="274">
        <f t="shared" ref="AE1804:AE1867" si="62">IFERROR((R1804/U1804),0)</f>
        <v>898.80952380952385</v>
      </c>
      <c r="AF1804" s="189">
        <f t="shared" ref="AF1804:AF1867" si="63">AC1804*R1804</f>
        <v>2567</v>
      </c>
      <c r="AG1804" s="368">
        <f t="shared" ref="AG1804:AG1867" si="64">AE1804+AF1804</f>
        <v>3465.8095238095239</v>
      </c>
      <c r="AH1804" s="190">
        <v>0.03</v>
      </c>
      <c r="AI1804" s="189">
        <f t="shared" ref="AI1804:AI1867" si="65">S1804*AH1804</f>
        <v>1033.17</v>
      </c>
    </row>
    <row r="1805" spans="1:35" x14ac:dyDescent="0.25">
      <c r="A1805" s="8" t="s">
        <v>2130</v>
      </c>
      <c r="B1805" s="180" t="s">
        <v>38</v>
      </c>
      <c r="C1805" s="180" t="s">
        <v>38</v>
      </c>
      <c r="D1805" s="180" t="s">
        <v>101</v>
      </c>
      <c r="E1805" s="180" t="s">
        <v>405</v>
      </c>
      <c r="F1805" s="8" t="s">
        <v>1174</v>
      </c>
      <c r="G1805" s="180" t="s">
        <v>1184</v>
      </c>
      <c r="H1805" s="186">
        <v>0</v>
      </c>
      <c r="I1805" s="186">
        <v>1953</v>
      </c>
      <c r="J1805" s="186">
        <f t="shared" si="59"/>
        <v>1953</v>
      </c>
      <c r="K1805" s="180" t="s">
        <v>5476</v>
      </c>
      <c r="L1805" s="180">
        <v>24216326</v>
      </c>
      <c r="M1805" s="144">
        <v>45475</v>
      </c>
      <c r="N1805" s="144" t="s">
        <v>196</v>
      </c>
      <c r="O1805" s="180" t="s">
        <v>43</v>
      </c>
      <c r="P1805" s="180" t="s">
        <v>43</v>
      </c>
      <c r="Q1805" s="274">
        <v>0</v>
      </c>
      <c r="R1805" s="274">
        <v>50000</v>
      </c>
      <c r="S1805" s="182">
        <f t="shared" si="60"/>
        <v>50000</v>
      </c>
      <c r="T1805" s="216">
        <v>50000</v>
      </c>
      <c r="U1805" s="180">
        <v>108</v>
      </c>
      <c r="V1805" s="180" t="s">
        <v>62</v>
      </c>
      <c r="W1805" s="180" t="s">
        <v>62</v>
      </c>
      <c r="X1805" s="180" t="s">
        <v>276</v>
      </c>
      <c r="Y1805" s="180"/>
      <c r="Z1805" s="180" t="s">
        <v>5485</v>
      </c>
      <c r="AA1805" s="194">
        <v>0.03</v>
      </c>
      <c r="AB1805" s="197" t="s">
        <v>552</v>
      </c>
      <c r="AC1805" s="188">
        <v>2.4E-2</v>
      </c>
      <c r="AD1805" s="274">
        <f t="shared" si="61"/>
        <v>1500</v>
      </c>
      <c r="AE1805" s="274">
        <f t="shared" si="62"/>
        <v>462.96296296296299</v>
      </c>
      <c r="AF1805" s="189">
        <f t="shared" si="63"/>
        <v>1200</v>
      </c>
      <c r="AG1805" s="368">
        <f t="shared" si="64"/>
        <v>1662.962962962963</v>
      </c>
      <c r="AH1805" s="190">
        <v>0.06</v>
      </c>
      <c r="AI1805" s="189">
        <f t="shared" si="65"/>
        <v>3000</v>
      </c>
    </row>
    <row r="1806" spans="1:35" x14ac:dyDescent="0.25">
      <c r="A1806" s="8" t="s">
        <v>2130</v>
      </c>
      <c r="B1806" s="180" t="s">
        <v>29</v>
      </c>
      <c r="C1806" s="180" t="s">
        <v>29</v>
      </c>
      <c r="D1806" s="180" t="s">
        <v>168</v>
      </c>
      <c r="E1806" s="180" t="s">
        <v>906</v>
      </c>
      <c r="F1806" s="8" t="s">
        <v>5477</v>
      </c>
      <c r="G1806" s="180" t="s">
        <v>5487</v>
      </c>
      <c r="H1806" s="186">
        <v>0</v>
      </c>
      <c r="I1806" s="186">
        <v>907</v>
      </c>
      <c r="J1806" s="186">
        <f t="shared" si="59"/>
        <v>907</v>
      </c>
      <c r="K1806" s="180" t="s">
        <v>5478</v>
      </c>
      <c r="L1806" s="180">
        <v>12507257</v>
      </c>
      <c r="M1806" s="144">
        <v>45475</v>
      </c>
      <c r="N1806" s="144" t="s">
        <v>196</v>
      </c>
      <c r="O1806" s="180" t="s">
        <v>43</v>
      </c>
      <c r="P1806" s="180" t="s">
        <v>43</v>
      </c>
      <c r="Q1806" s="186">
        <v>0</v>
      </c>
      <c r="R1806" s="186">
        <v>20800</v>
      </c>
      <c r="S1806" s="182">
        <f t="shared" si="60"/>
        <v>20800</v>
      </c>
      <c r="T1806" s="216">
        <v>20800</v>
      </c>
      <c r="U1806" s="180">
        <v>120</v>
      </c>
      <c r="V1806" s="180" t="s">
        <v>62</v>
      </c>
      <c r="W1806" s="180" t="s">
        <v>62</v>
      </c>
      <c r="X1806" s="180" t="s">
        <v>276</v>
      </c>
      <c r="Y1806" s="180"/>
      <c r="Z1806" s="180" t="s">
        <v>5486</v>
      </c>
      <c r="AA1806" s="194">
        <v>0.03</v>
      </c>
      <c r="AB1806" s="197" t="s">
        <v>552</v>
      </c>
      <c r="AC1806" s="188">
        <v>2.2499999999999999E-2</v>
      </c>
      <c r="AD1806" s="186">
        <f t="shared" si="61"/>
        <v>624</v>
      </c>
      <c r="AE1806" s="186">
        <f t="shared" si="62"/>
        <v>173.33333333333334</v>
      </c>
      <c r="AF1806" s="189">
        <f t="shared" si="63"/>
        <v>468</v>
      </c>
      <c r="AG1806" s="368">
        <f t="shared" si="64"/>
        <v>641.33333333333337</v>
      </c>
      <c r="AH1806" s="190">
        <v>0.06</v>
      </c>
      <c r="AI1806" s="189">
        <f t="shared" si="65"/>
        <v>1248</v>
      </c>
    </row>
    <row r="1807" spans="1:35" x14ac:dyDescent="0.25">
      <c r="A1807" s="8" t="s">
        <v>2130</v>
      </c>
      <c r="B1807" s="180" t="s">
        <v>39</v>
      </c>
      <c r="C1807" s="180" t="s">
        <v>39</v>
      </c>
      <c r="D1807" s="180" t="s">
        <v>167</v>
      </c>
      <c r="E1807" s="180" t="s">
        <v>451</v>
      </c>
      <c r="F1807" s="180" t="s">
        <v>3339</v>
      </c>
      <c r="G1807" s="180" t="s">
        <v>1233</v>
      </c>
      <c r="H1807" s="186">
        <v>0</v>
      </c>
      <c r="I1807" s="186">
        <v>881</v>
      </c>
      <c r="J1807" s="186">
        <f t="shared" si="59"/>
        <v>881</v>
      </c>
      <c r="K1807" s="180" t="s">
        <v>5479</v>
      </c>
      <c r="L1807" s="180">
        <v>26355232</v>
      </c>
      <c r="M1807" s="144">
        <v>45475</v>
      </c>
      <c r="N1807" s="144" t="s">
        <v>196</v>
      </c>
      <c r="O1807" s="180" t="s">
        <v>148</v>
      </c>
      <c r="P1807" s="180" t="s">
        <v>258</v>
      </c>
      <c r="Q1807" s="274">
        <v>0</v>
      </c>
      <c r="R1807" s="274">
        <v>20000</v>
      </c>
      <c r="S1807" s="182">
        <f t="shared" si="60"/>
        <v>20000</v>
      </c>
      <c r="T1807" s="216">
        <v>20000</v>
      </c>
      <c r="U1807" s="180">
        <v>120</v>
      </c>
      <c r="V1807" s="180" t="s">
        <v>62</v>
      </c>
      <c r="W1807" s="180" t="s">
        <v>62</v>
      </c>
      <c r="X1807" s="180" t="s">
        <v>276</v>
      </c>
      <c r="Y1807" s="180"/>
      <c r="Z1807" s="180" t="s">
        <v>5488</v>
      </c>
      <c r="AA1807" s="194">
        <v>0.03</v>
      </c>
      <c r="AB1807" s="197" t="s">
        <v>552</v>
      </c>
      <c r="AC1807" s="188">
        <v>2.2499999999999999E-2</v>
      </c>
      <c r="AD1807" s="274">
        <f t="shared" si="61"/>
        <v>600</v>
      </c>
      <c r="AE1807" s="274">
        <f t="shared" si="62"/>
        <v>166.66666666666666</v>
      </c>
      <c r="AF1807" s="189">
        <f t="shared" si="63"/>
        <v>450</v>
      </c>
      <c r="AG1807" s="368">
        <f t="shared" si="64"/>
        <v>616.66666666666663</v>
      </c>
      <c r="AH1807" s="190">
        <v>0.06</v>
      </c>
      <c r="AI1807" s="189">
        <f t="shared" si="65"/>
        <v>1200</v>
      </c>
    </row>
    <row r="1808" spans="1:35" x14ac:dyDescent="0.25">
      <c r="A1808" s="8" t="s">
        <v>2130</v>
      </c>
      <c r="B1808" s="180" t="s">
        <v>38</v>
      </c>
      <c r="C1808" s="180" t="s">
        <v>38</v>
      </c>
      <c r="D1808" s="180" t="s">
        <v>101</v>
      </c>
      <c r="E1808" s="180" t="s">
        <v>405</v>
      </c>
      <c r="F1808" s="180" t="s">
        <v>3388</v>
      </c>
      <c r="G1808" s="180">
        <v>66</v>
      </c>
      <c r="H1808" s="186">
        <v>0</v>
      </c>
      <c r="I1808" s="186">
        <v>2114</v>
      </c>
      <c r="J1808" s="186">
        <f t="shared" si="59"/>
        <v>2114</v>
      </c>
      <c r="K1808" s="180" t="s">
        <v>1117</v>
      </c>
      <c r="L1808" s="180">
        <v>23522163</v>
      </c>
      <c r="M1808" s="144">
        <v>45475</v>
      </c>
      <c r="N1808" s="144" t="s">
        <v>196</v>
      </c>
      <c r="O1808" s="180" t="s">
        <v>43</v>
      </c>
      <c r="P1808" s="180" t="s">
        <v>43</v>
      </c>
      <c r="Q1808" s="274">
        <v>62685</v>
      </c>
      <c r="R1808" s="274">
        <v>79400</v>
      </c>
      <c r="S1808" s="182">
        <f t="shared" si="60"/>
        <v>16715</v>
      </c>
      <c r="T1808" s="216">
        <v>16715</v>
      </c>
      <c r="U1808" s="180">
        <v>168</v>
      </c>
      <c r="V1808" s="180" t="s">
        <v>63</v>
      </c>
      <c r="W1808" s="180" t="s">
        <v>63</v>
      </c>
      <c r="X1808" s="180" t="s">
        <v>277</v>
      </c>
      <c r="Y1808" s="180"/>
      <c r="Z1808" s="180" t="s">
        <v>5489</v>
      </c>
      <c r="AA1808" s="194">
        <v>0.04</v>
      </c>
      <c r="AB1808" s="197" t="s">
        <v>552</v>
      </c>
      <c r="AC1808" s="188">
        <v>1.7000000000000001E-2</v>
      </c>
      <c r="AD1808" s="274">
        <f t="shared" si="61"/>
        <v>3176</v>
      </c>
      <c r="AE1808" s="274">
        <f t="shared" si="62"/>
        <v>472.61904761904759</v>
      </c>
      <c r="AF1808" s="189">
        <f t="shared" si="63"/>
        <v>1349.8000000000002</v>
      </c>
      <c r="AG1808" s="368">
        <f t="shared" si="64"/>
        <v>1822.4190476190479</v>
      </c>
      <c r="AH1808" s="190">
        <v>0.03</v>
      </c>
      <c r="AI1808" s="189">
        <f t="shared" si="65"/>
        <v>501.45</v>
      </c>
    </row>
    <row r="1809" spans="1:35" x14ac:dyDescent="0.25">
      <c r="A1809" s="8" t="s">
        <v>2130</v>
      </c>
      <c r="B1809" s="180" t="s">
        <v>29</v>
      </c>
      <c r="C1809" s="180" t="s">
        <v>29</v>
      </c>
      <c r="D1809" s="180" t="s">
        <v>168</v>
      </c>
      <c r="E1809" s="180" t="s">
        <v>454</v>
      </c>
      <c r="F1809" s="180" t="s">
        <v>887</v>
      </c>
      <c r="G1809" s="180" t="s">
        <v>570</v>
      </c>
      <c r="H1809" s="186">
        <v>0</v>
      </c>
      <c r="I1809" s="186">
        <v>29778</v>
      </c>
      <c r="J1809" s="186">
        <f t="shared" si="59"/>
        <v>29778</v>
      </c>
      <c r="K1809" s="180" t="s">
        <v>5480</v>
      </c>
      <c r="L1809" s="180">
        <v>13297411</v>
      </c>
      <c r="M1809" s="144">
        <v>45475</v>
      </c>
      <c r="N1809" s="144" t="s">
        <v>196</v>
      </c>
      <c r="O1809" s="180" t="s">
        <v>43</v>
      </c>
      <c r="P1809" s="180" t="s">
        <v>43</v>
      </c>
      <c r="Q1809" s="274">
        <v>0</v>
      </c>
      <c r="R1809" s="274">
        <v>1258738</v>
      </c>
      <c r="S1809" s="182">
        <f t="shared" si="60"/>
        <v>1258738</v>
      </c>
      <c r="T1809" s="216">
        <v>99877.37</v>
      </c>
      <c r="U1809" s="180">
        <v>168</v>
      </c>
      <c r="V1809" s="180" t="s">
        <v>64</v>
      </c>
      <c r="W1809" s="180" t="s">
        <v>64</v>
      </c>
      <c r="X1809" s="180" t="s">
        <v>276</v>
      </c>
      <c r="Y1809" s="180" t="s">
        <v>665</v>
      </c>
      <c r="Z1809" s="180" t="s">
        <v>5307</v>
      </c>
      <c r="AA1809" s="194">
        <v>0.04</v>
      </c>
      <c r="AB1809" s="197" t="s">
        <v>552</v>
      </c>
      <c r="AC1809" s="188">
        <v>1.7000000000000001E-2</v>
      </c>
      <c r="AD1809" s="274">
        <f t="shared" si="61"/>
        <v>50349.520000000004</v>
      </c>
      <c r="AE1809" s="274">
        <f t="shared" si="62"/>
        <v>7492.4880952380954</v>
      </c>
      <c r="AF1809" s="189">
        <f t="shared" si="63"/>
        <v>21398.546000000002</v>
      </c>
      <c r="AG1809" s="368">
        <f t="shared" si="64"/>
        <v>28891.034095238098</v>
      </c>
      <c r="AH1809" s="190">
        <v>0.03</v>
      </c>
      <c r="AI1809" s="189">
        <f t="shared" si="65"/>
        <v>37762.14</v>
      </c>
    </row>
    <row r="1810" spans="1:35" x14ac:dyDescent="0.25">
      <c r="A1810" s="8" t="s">
        <v>2130</v>
      </c>
      <c r="B1810" s="180" t="s">
        <v>24</v>
      </c>
      <c r="C1810" s="180" t="s">
        <v>24</v>
      </c>
      <c r="D1810" s="180" t="s">
        <v>420</v>
      </c>
      <c r="E1810" s="180" t="s">
        <v>405</v>
      </c>
      <c r="F1810" s="180" t="s">
        <v>5481</v>
      </c>
      <c r="G1810" s="180" t="s">
        <v>5491</v>
      </c>
      <c r="H1810" s="186">
        <v>0</v>
      </c>
      <c r="I1810" s="186">
        <v>1408</v>
      </c>
      <c r="J1810" s="186">
        <f t="shared" si="59"/>
        <v>1408</v>
      </c>
      <c r="K1810" s="180" t="s">
        <v>5482</v>
      </c>
      <c r="L1810" s="180">
        <v>28837971</v>
      </c>
      <c r="M1810" s="144">
        <v>45475</v>
      </c>
      <c r="N1810" s="144" t="s">
        <v>196</v>
      </c>
      <c r="O1810" s="180" t="s">
        <v>43</v>
      </c>
      <c r="P1810" s="21" t="s">
        <v>43</v>
      </c>
      <c r="Q1810" s="274">
        <v>0</v>
      </c>
      <c r="R1810" s="274">
        <v>21800</v>
      </c>
      <c r="S1810" s="182">
        <f t="shared" si="60"/>
        <v>21800</v>
      </c>
      <c r="T1810" s="216">
        <v>21800</v>
      </c>
      <c r="U1810" s="180">
        <v>60</v>
      </c>
      <c r="V1810" s="180" t="s">
        <v>62</v>
      </c>
      <c r="W1810" s="180" t="s">
        <v>62</v>
      </c>
      <c r="X1810" s="180" t="s">
        <v>276</v>
      </c>
      <c r="Y1810" s="180"/>
      <c r="Z1810" s="180" t="s">
        <v>5490</v>
      </c>
      <c r="AA1810" s="194">
        <v>0.03</v>
      </c>
      <c r="AB1810" s="197" t="s">
        <v>552</v>
      </c>
      <c r="AC1810" s="188">
        <v>3.5000000000000003E-2</v>
      </c>
      <c r="AD1810" s="274">
        <f t="shared" si="61"/>
        <v>654</v>
      </c>
      <c r="AE1810" s="274">
        <f t="shared" si="62"/>
        <v>363.33333333333331</v>
      </c>
      <c r="AF1810" s="189">
        <f t="shared" si="63"/>
        <v>763.00000000000011</v>
      </c>
      <c r="AG1810" s="368">
        <f t="shared" si="64"/>
        <v>1126.3333333333335</v>
      </c>
      <c r="AH1810" s="190">
        <v>0.06</v>
      </c>
      <c r="AI1810" s="189">
        <f t="shared" si="65"/>
        <v>1308</v>
      </c>
    </row>
    <row r="1811" spans="1:35" x14ac:dyDescent="0.25">
      <c r="A1811" s="8" t="s">
        <v>2130</v>
      </c>
      <c r="B1811" s="180" t="s">
        <v>27</v>
      </c>
      <c r="C1811" s="180" t="s">
        <v>27</v>
      </c>
      <c r="D1811" s="180" t="s">
        <v>5938</v>
      </c>
      <c r="E1811" s="180" t="s">
        <v>405</v>
      </c>
      <c r="F1811" s="8" t="s">
        <v>4480</v>
      </c>
      <c r="G1811" s="180" t="s">
        <v>5351</v>
      </c>
      <c r="H1811" s="186">
        <v>0</v>
      </c>
      <c r="I1811" s="186">
        <v>3714</v>
      </c>
      <c r="J1811" s="186">
        <f t="shared" si="59"/>
        <v>3714</v>
      </c>
      <c r="K1811" s="180" t="s">
        <v>5483</v>
      </c>
      <c r="L1811" s="180">
        <v>24348147</v>
      </c>
      <c r="M1811" s="144">
        <v>45475</v>
      </c>
      <c r="N1811" s="144" t="s">
        <v>196</v>
      </c>
      <c r="O1811" s="180" t="s">
        <v>148</v>
      </c>
      <c r="P1811" s="180" t="s">
        <v>290</v>
      </c>
      <c r="Q1811" s="274">
        <v>0</v>
      </c>
      <c r="R1811" s="274">
        <v>147600</v>
      </c>
      <c r="S1811" s="182">
        <v>147600</v>
      </c>
      <c r="T1811" s="216">
        <v>147600</v>
      </c>
      <c r="U1811" s="180">
        <v>168</v>
      </c>
      <c r="V1811" s="180" t="s">
        <v>62</v>
      </c>
      <c r="W1811" s="180" t="s">
        <v>62</v>
      </c>
      <c r="X1811" s="180" t="s">
        <v>276</v>
      </c>
      <c r="Y1811" s="180"/>
      <c r="Z1811" s="180" t="s">
        <v>5492</v>
      </c>
      <c r="AA1811" s="194">
        <v>0.04</v>
      </c>
      <c r="AB1811" s="197" t="s">
        <v>552</v>
      </c>
      <c r="AC1811" s="188">
        <v>1.7000000000000001E-2</v>
      </c>
      <c r="AD1811" s="274">
        <f t="shared" si="61"/>
        <v>5904</v>
      </c>
      <c r="AE1811" s="274">
        <f t="shared" si="62"/>
        <v>878.57142857142856</v>
      </c>
      <c r="AF1811" s="189">
        <f t="shared" si="63"/>
        <v>2509.2000000000003</v>
      </c>
      <c r="AG1811" s="368">
        <f t="shared" si="64"/>
        <v>3387.7714285714287</v>
      </c>
      <c r="AH1811" s="190">
        <v>0.03</v>
      </c>
      <c r="AI1811" s="189">
        <f t="shared" si="65"/>
        <v>4428</v>
      </c>
    </row>
    <row r="1812" spans="1:35" x14ac:dyDescent="0.25">
      <c r="A1812" s="8" t="s">
        <v>2130</v>
      </c>
      <c r="B1812" s="180" t="s">
        <v>39</v>
      </c>
      <c r="C1812" s="180" t="s">
        <v>39</v>
      </c>
      <c r="D1812" s="180" t="s">
        <v>167</v>
      </c>
      <c r="E1812" s="180" t="s">
        <v>451</v>
      </c>
      <c r="F1812" s="180" t="s">
        <v>3580</v>
      </c>
      <c r="G1812" s="180" t="s">
        <v>681</v>
      </c>
      <c r="H1812" s="186">
        <v>4206</v>
      </c>
      <c r="I1812" s="186">
        <v>4622</v>
      </c>
      <c r="J1812" s="186">
        <f t="shared" si="59"/>
        <v>416</v>
      </c>
      <c r="K1812" s="180" t="s">
        <v>5497</v>
      </c>
      <c r="L1812" s="180">
        <v>24737303</v>
      </c>
      <c r="M1812" s="144">
        <v>45475</v>
      </c>
      <c r="N1812" s="144" t="s">
        <v>196</v>
      </c>
      <c r="O1812" s="180" t="s">
        <v>43</v>
      </c>
      <c r="P1812" s="180" t="s">
        <v>43</v>
      </c>
      <c r="Q1812" s="274">
        <v>180608</v>
      </c>
      <c r="R1812" s="274">
        <v>186300</v>
      </c>
      <c r="S1812" s="182">
        <f t="shared" si="60"/>
        <v>5692</v>
      </c>
      <c r="T1812" s="216">
        <v>5691</v>
      </c>
      <c r="U1812" s="180">
        <v>168</v>
      </c>
      <c r="V1812" s="180" t="s">
        <v>63</v>
      </c>
      <c r="W1812" s="180" t="s">
        <v>63</v>
      </c>
      <c r="X1812" s="180" t="s">
        <v>277</v>
      </c>
      <c r="Y1812" s="180"/>
      <c r="Z1812" s="180" t="s">
        <v>5498</v>
      </c>
      <c r="AA1812" s="194">
        <v>0.04</v>
      </c>
      <c r="AB1812" s="197" t="s">
        <v>552</v>
      </c>
      <c r="AC1812" s="188">
        <v>1.7000000000000001E-2</v>
      </c>
      <c r="AD1812" s="274">
        <f t="shared" si="61"/>
        <v>7452</v>
      </c>
      <c r="AE1812" s="274">
        <f t="shared" si="62"/>
        <v>1108.9285714285713</v>
      </c>
      <c r="AF1812" s="189">
        <f t="shared" si="63"/>
        <v>3167.1000000000004</v>
      </c>
      <c r="AG1812" s="368">
        <f t="shared" si="64"/>
        <v>4276.0285714285719</v>
      </c>
      <c r="AH1812" s="190">
        <v>0.03</v>
      </c>
      <c r="AI1812" s="189">
        <f t="shared" si="65"/>
        <v>170.76</v>
      </c>
    </row>
    <row r="1813" spans="1:35" x14ac:dyDescent="0.25">
      <c r="A1813" s="8" t="s">
        <v>2130</v>
      </c>
      <c r="B1813" s="180" t="s">
        <v>49</v>
      </c>
      <c r="C1813" s="180" t="s">
        <v>49</v>
      </c>
      <c r="D1813" s="180" t="s">
        <v>133</v>
      </c>
      <c r="E1813" s="180" t="s">
        <v>458</v>
      </c>
      <c r="F1813" s="180" t="s">
        <v>1418</v>
      </c>
      <c r="G1813" s="180" t="s">
        <v>1423</v>
      </c>
      <c r="H1813" s="186">
        <v>0</v>
      </c>
      <c r="I1813" s="186">
        <v>14865</v>
      </c>
      <c r="J1813" s="186">
        <f t="shared" si="59"/>
        <v>14865</v>
      </c>
      <c r="K1813" s="180" t="s">
        <v>5493</v>
      </c>
      <c r="L1813" s="180">
        <v>23277830</v>
      </c>
      <c r="M1813" s="144">
        <v>45475</v>
      </c>
      <c r="N1813" s="144" t="s">
        <v>196</v>
      </c>
      <c r="O1813" s="180" t="s">
        <v>173</v>
      </c>
      <c r="P1813" s="180" t="s">
        <v>475</v>
      </c>
      <c r="Q1813" s="274">
        <v>0</v>
      </c>
      <c r="R1813" s="274">
        <v>623000</v>
      </c>
      <c r="S1813" s="182">
        <f t="shared" si="60"/>
        <v>623000</v>
      </c>
      <c r="T1813" s="216">
        <v>14992</v>
      </c>
      <c r="U1813" s="180">
        <v>168</v>
      </c>
      <c r="V1813" s="180" t="s">
        <v>64</v>
      </c>
      <c r="W1813" s="180" t="s">
        <v>64</v>
      </c>
      <c r="X1813" s="180" t="s">
        <v>276</v>
      </c>
      <c r="Y1813" s="180" t="s">
        <v>115</v>
      </c>
      <c r="Z1813" s="180" t="s">
        <v>5299</v>
      </c>
      <c r="AA1813" s="194">
        <v>0.04</v>
      </c>
      <c r="AB1813" s="197" t="s">
        <v>552</v>
      </c>
      <c r="AC1813" s="188">
        <v>1.7000000000000001E-2</v>
      </c>
      <c r="AD1813" s="274">
        <f t="shared" si="61"/>
        <v>24920</v>
      </c>
      <c r="AE1813" s="274">
        <f t="shared" si="62"/>
        <v>3708.3333333333335</v>
      </c>
      <c r="AF1813" s="189">
        <f t="shared" si="63"/>
        <v>10591</v>
      </c>
      <c r="AG1813" s="368">
        <f t="shared" si="64"/>
        <v>14299.333333333334</v>
      </c>
      <c r="AH1813" s="190">
        <v>0.03</v>
      </c>
      <c r="AI1813" s="189">
        <f t="shared" si="65"/>
        <v>18690</v>
      </c>
    </row>
    <row r="1814" spans="1:35" x14ac:dyDescent="0.25">
      <c r="A1814" s="8" t="s">
        <v>2130</v>
      </c>
      <c r="B1814" s="180" t="s">
        <v>24</v>
      </c>
      <c r="C1814" s="180" t="s">
        <v>24</v>
      </c>
      <c r="D1814" s="180" t="s">
        <v>420</v>
      </c>
      <c r="E1814" s="180" t="s">
        <v>405</v>
      </c>
      <c r="F1814" s="198" t="s">
        <v>5494</v>
      </c>
      <c r="G1814" s="180" t="s">
        <v>5500</v>
      </c>
      <c r="H1814" s="186">
        <v>12443</v>
      </c>
      <c r="I1814" s="186">
        <v>12443</v>
      </c>
      <c r="J1814" s="186">
        <f t="shared" si="59"/>
        <v>0</v>
      </c>
      <c r="K1814" s="180" t="s">
        <v>5495</v>
      </c>
      <c r="L1814" s="180">
        <v>21662988</v>
      </c>
      <c r="M1814" s="144">
        <v>45475</v>
      </c>
      <c r="N1814" s="144" t="s">
        <v>196</v>
      </c>
      <c r="O1814" s="180" t="s">
        <v>43</v>
      </c>
      <c r="P1814" s="180" t="s">
        <v>43</v>
      </c>
      <c r="Q1814" s="274">
        <v>409433.43</v>
      </c>
      <c r="R1814" s="274">
        <v>519900</v>
      </c>
      <c r="S1814" s="182">
        <f t="shared" si="60"/>
        <v>110466.57</v>
      </c>
      <c r="T1814" s="216">
        <v>110456.57</v>
      </c>
      <c r="U1814" s="180">
        <v>168</v>
      </c>
      <c r="V1814" s="180" t="s">
        <v>63</v>
      </c>
      <c r="W1814" s="180" t="s">
        <v>63</v>
      </c>
      <c r="X1814" s="180" t="s">
        <v>277</v>
      </c>
      <c r="Y1814" s="180"/>
      <c r="Z1814" s="180" t="s">
        <v>5499</v>
      </c>
      <c r="AA1814" s="194">
        <v>0.04</v>
      </c>
      <c r="AB1814" s="197" t="s">
        <v>552</v>
      </c>
      <c r="AC1814" s="188">
        <v>1.7000000000000001E-2</v>
      </c>
      <c r="AD1814" s="274">
        <f t="shared" si="61"/>
        <v>20796</v>
      </c>
      <c r="AE1814" s="274">
        <f t="shared" si="62"/>
        <v>3094.6428571428573</v>
      </c>
      <c r="AF1814" s="189">
        <f t="shared" si="63"/>
        <v>8838.3000000000011</v>
      </c>
      <c r="AG1814" s="368">
        <f t="shared" si="64"/>
        <v>11932.942857142858</v>
      </c>
      <c r="AH1814" s="190">
        <v>0.03</v>
      </c>
      <c r="AI1814" s="189">
        <f t="shared" si="65"/>
        <v>3313.9971</v>
      </c>
    </row>
    <row r="1815" spans="1:35" x14ac:dyDescent="0.25">
      <c r="A1815" s="8" t="s">
        <v>2130</v>
      </c>
      <c r="B1815" s="180" t="s">
        <v>31</v>
      </c>
      <c r="C1815" s="180" t="s">
        <v>31</v>
      </c>
      <c r="D1815" s="180" t="s">
        <v>101</v>
      </c>
      <c r="E1815" s="180" t="s">
        <v>32</v>
      </c>
      <c r="F1815" s="180" t="s">
        <v>839</v>
      </c>
      <c r="G1815" s="180" t="s">
        <v>566</v>
      </c>
      <c r="H1815" s="186">
        <v>0</v>
      </c>
      <c r="I1815" s="186">
        <v>4618</v>
      </c>
      <c r="J1815" s="186">
        <f t="shared" si="59"/>
        <v>4618</v>
      </c>
      <c r="K1815" s="180" t="s">
        <v>5496</v>
      </c>
      <c r="L1815" s="180">
        <v>22405068</v>
      </c>
      <c r="M1815" s="144">
        <v>45475</v>
      </c>
      <c r="N1815" s="144" t="s">
        <v>196</v>
      </c>
      <c r="O1815" s="180" t="s">
        <v>43</v>
      </c>
      <c r="P1815" s="180" t="s">
        <v>43</v>
      </c>
      <c r="Q1815" s="274">
        <v>0</v>
      </c>
      <c r="R1815" s="274">
        <v>186200</v>
      </c>
      <c r="S1815" s="182">
        <f t="shared" si="60"/>
        <v>186200</v>
      </c>
      <c r="T1815" s="216">
        <v>186200</v>
      </c>
      <c r="U1815" s="180">
        <v>168</v>
      </c>
      <c r="V1815" s="180" t="s">
        <v>62</v>
      </c>
      <c r="W1815" s="180" t="s">
        <v>62</v>
      </c>
      <c r="X1815" s="180" t="s">
        <v>276</v>
      </c>
      <c r="Y1815" s="180"/>
      <c r="Z1815" s="180" t="s">
        <v>5501</v>
      </c>
      <c r="AA1815" s="194">
        <v>0.04</v>
      </c>
      <c r="AB1815" s="197" t="s">
        <v>552</v>
      </c>
      <c r="AC1815" s="188">
        <v>1.7000000000000001E-2</v>
      </c>
      <c r="AD1815" s="274">
        <f t="shared" si="61"/>
        <v>7448</v>
      </c>
      <c r="AE1815" s="274">
        <f t="shared" si="62"/>
        <v>1108.3333333333333</v>
      </c>
      <c r="AF1815" s="189">
        <f t="shared" si="63"/>
        <v>3165.4</v>
      </c>
      <c r="AG1815" s="368">
        <f t="shared" si="64"/>
        <v>4273.7333333333336</v>
      </c>
      <c r="AH1815" s="190">
        <v>0.03</v>
      </c>
      <c r="AI1815" s="189">
        <f t="shared" si="65"/>
        <v>5586</v>
      </c>
    </row>
    <row r="1816" spans="1:35" x14ac:dyDescent="0.25">
      <c r="A1816" s="8" t="s">
        <v>2130</v>
      </c>
      <c r="B1816" s="180" t="s">
        <v>24</v>
      </c>
      <c r="C1816" s="180" t="s">
        <v>24</v>
      </c>
      <c r="D1816" s="180" t="s">
        <v>420</v>
      </c>
      <c r="E1816" s="180" t="s">
        <v>3679</v>
      </c>
      <c r="F1816" s="180" t="s">
        <v>4557</v>
      </c>
      <c r="G1816" s="180" t="s">
        <v>4560</v>
      </c>
      <c r="H1816" s="186">
        <v>0</v>
      </c>
      <c r="I1816" s="186">
        <v>1516</v>
      </c>
      <c r="J1816" s="186">
        <f t="shared" si="59"/>
        <v>1516</v>
      </c>
      <c r="K1816" s="180" t="s">
        <v>5503</v>
      </c>
      <c r="L1816" s="180">
        <v>13745798</v>
      </c>
      <c r="M1816" s="144">
        <v>45476</v>
      </c>
      <c r="N1816" s="144" t="s">
        <v>196</v>
      </c>
      <c r="O1816" s="180" t="s">
        <v>43</v>
      </c>
      <c r="P1816" s="180" t="s">
        <v>43</v>
      </c>
      <c r="Q1816" s="274">
        <v>0</v>
      </c>
      <c r="R1816" s="274">
        <v>29500</v>
      </c>
      <c r="S1816" s="182">
        <f t="shared" si="60"/>
        <v>29500</v>
      </c>
      <c r="T1816" s="216">
        <v>29500</v>
      </c>
      <c r="U1816" s="180">
        <v>84</v>
      </c>
      <c r="V1816" s="180" t="s">
        <v>62</v>
      </c>
      <c r="W1816" s="180" t="s">
        <v>62</v>
      </c>
      <c r="X1816" s="180" t="s">
        <v>276</v>
      </c>
      <c r="Y1816" s="180"/>
      <c r="Z1816" s="180" t="s">
        <v>5507</v>
      </c>
      <c r="AA1816" s="194">
        <v>0.03</v>
      </c>
      <c r="AB1816" s="197" t="s">
        <v>552</v>
      </c>
      <c r="AC1816" s="188">
        <v>0.03</v>
      </c>
      <c r="AD1816" s="274">
        <f t="shared" si="61"/>
        <v>885</v>
      </c>
      <c r="AE1816" s="274">
        <f t="shared" si="62"/>
        <v>351.1904761904762</v>
      </c>
      <c r="AF1816" s="189">
        <f t="shared" si="63"/>
        <v>885</v>
      </c>
      <c r="AG1816" s="368">
        <f t="shared" si="64"/>
        <v>1236.1904761904761</v>
      </c>
      <c r="AH1816" s="190">
        <v>0.06</v>
      </c>
      <c r="AI1816" s="189">
        <f t="shared" si="65"/>
        <v>1770</v>
      </c>
    </row>
    <row r="1817" spans="1:35" x14ac:dyDescent="0.25">
      <c r="A1817" s="8" t="s">
        <v>2130</v>
      </c>
      <c r="B1817" s="180" t="s">
        <v>47</v>
      </c>
      <c r="C1817" s="180" t="s">
        <v>47</v>
      </c>
      <c r="D1817" s="180" t="s">
        <v>99</v>
      </c>
      <c r="E1817" s="180" t="s">
        <v>4901</v>
      </c>
      <c r="F1817" s="180" t="s">
        <v>5504</v>
      </c>
      <c r="G1817" s="180" t="s">
        <v>5509</v>
      </c>
      <c r="H1817" s="186">
        <v>0</v>
      </c>
      <c r="I1817" s="186">
        <v>1501</v>
      </c>
      <c r="J1817" s="186">
        <f t="shared" si="59"/>
        <v>1501</v>
      </c>
      <c r="K1817" s="180" t="s">
        <v>5505</v>
      </c>
      <c r="L1817" s="180">
        <v>9630380</v>
      </c>
      <c r="M1817" s="144">
        <v>45476</v>
      </c>
      <c r="N1817" s="144" t="s">
        <v>196</v>
      </c>
      <c r="O1817" s="180" t="s">
        <v>173</v>
      </c>
      <c r="P1817" s="180" t="s">
        <v>468</v>
      </c>
      <c r="Q1817" s="274">
        <v>0</v>
      </c>
      <c r="R1817" s="274">
        <v>13000</v>
      </c>
      <c r="S1817" s="182">
        <f t="shared" si="60"/>
        <v>13000</v>
      </c>
      <c r="T1817" s="216">
        <v>13000</v>
      </c>
      <c r="U1817" s="180">
        <v>30</v>
      </c>
      <c r="V1817" s="180" t="s">
        <v>62</v>
      </c>
      <c r="W1817" s="180" t="s">
        <v>62</v>
      </c>
      <c r="X1817" s="180" t="s">
        <v>276</v>
      </c>
      <c r="Y1817" s="180"/>
      <c r="Z1817" s="180" t="s">
        <v>5508</v>
      </c>
      <c r="AA1817" s="194">
        <v>0.03</v>
      </c>
      <c r="AB1817" s="197" t="s">
        <v>552</v>
      </c>
      <c r="AC1817" s="188">
        <v>0.06</v>
      </c>
      <c r="AD1817" s="274">
        <f t="shared" si="61"/>
        <v>390</v>
      </c>
      <c r="AE1817" s="274">
        <f t="shared" si="62"/>
        <v>433.33333333333331</v>
      </c>
      <c r="AF1817" s="189">
        <f t="shared" si="63"/>
        <v>780</v>
      </c>
      <c r="AG1817" s="368">
        <f t="shared" si="64"/>
        <v>1213.3333333333333</v>
      </c>
      <c r="AH1817" s="190">
        <v>0.06</v>
      </c>
      <c r="AI1817" s="189">
        <f t="shared" si="65"/>
        <v>780</v>
      </c>
    </row>
    <row r="1818" spans="1:35" x14ac:dyDescent="0.25">
      <c r="A1818" s="8" t="s">
        <v>2130</v>
      </c>
      <c r="B1818" s="180" t="s">
        <v>20</v>
      </c>
      <c r="C1818" s="180" t="s">
        <v>20</v>
      </c>
      <c r="D1818" s="8" t="s">
        <v>420</v>
      </c>
      <c r="E1818" s="180" t="s">
        <v>405</v>
      </c>
      <c r="F1818" s="180" t="s">
        <v>5083</v>
      </c>
      <c r="G1818" s="180" t="s">
        <v>5283</v>
      </c>
      <c r="H1818" s="186">
        <v>0</v>
      </c>
      <c r="I1818" s="186">
        <v>12300</v>
      </c>
      <c r="J1818" s="186">
        <f t="shared" si="59"/>
        <v>12300</v>
      </c>
      <c r="K1818" s="180" t="s">
        <v>5506</v>
      </c>
      <c r="L1818" s="180">
        <v>25130891</v>
      </c>
      <c r="M1818" s="144">
        <v>45476</v>
      </c>
      <c r="N1818" s="144" t="s">
        <v>196</v>
      </c>
      <c r="O1818" s="180" t="s">
        <v>148</v>
      </c>
      <c r="P1818" s="180" t="s">
        <v>332</v>
      </c>
      <c r="Q1818" s="274">
        <v>0</v>
      </c>
      <c r="R1818" s="274">
        <v>513600</v>
      </c>
      <c r="S1818" s="182">
        <f t="shared" si="60"/>
        <v>513600</v>
      </c>
      <c r="T1818" s="216">
        <v>104438</v>
      </c>
      <c r="U1818" s="180">
        <v>168</v>
      </c>
      <c r="V1818" s="180" t="s">
        <v>64</v>
      </c>
      <c r="W1818" s="180" t="s">
        <v>64</v>
      </c>
      <c r="X1818" s="180" t="s">
        <v>276</v>
      </c>
      <c r="Y1818" s="180" t="s">
        <v>665</v>
      </c>
      <c r="Z1818" s="180" t="s">
        <v>5238</v>
      </c>
      <c r="AA1818" s="194">
        <v>0.04</v>
      </c>
      <c r="AB1818" s="197" t="s">
        <v>552</v>
      </c>
      <c r="AC1818" s="188">
        <v>1.7000000000000001E-2</v>
      </c>
      <c r="AD1818" s="274">
        <f t="shared" si="61"/>
        <v>20544</v>
      </c>
      <c r="AE1818" s="274">
        <f t="shared" si="62"/>
        <v>3057.1428571428573</v>
      </c>
      <c r="AF1818" s="189">
        <f t="shared" si="63"/>
        <v>8731.2000000000007</v>
      </c>
      <c r="AG1818" s="368">
        <f t="shared" si="64"/>
        <v>11788.342857142858</v>
      </c>
      <c r="AH1818" s="190">
        <v>0.03</v>
      </c>
      <c r="AI1818" s="189">
        <f t="shared" si="65"/>
        <v>15408</v>
      </c>
    </row>
    <row r="1819" spans="1:35" x14ac:dyDescent="0.25">
      <c r="A1819" s="8" t="s">
        <v>2130</v>
      </c>
      <c r="B1819" s="180" t="s">
        <v>49</v>
      </c>
      <c r="C1819" s="180" t="s">
        <v>49</v>
      </c>
      <c r="D1819" s="180" t="s">
        <v>133</v>
      </c>
      <c r="E1819" s="180" t="s">
        <v>549</v>
      </c>
      <c r="F1819" s="180" t="s">
        <v>3239</v>
      </c>
      <c r="G1819" s="180" t="s">
        <v>1548</v>
      </c>
      <c r="H1819" s="186">
        <v>0</v>
      </c>
      <c r="I1819" s="186">
        <v>8000</v>
      </c>
      <c r="J1819" s="186">
        <f t="shared" si="59"/>
        <v>8000</v>
      </c>
      <c r="K1819" s="180" t="s">
        <v>3225</v>
      </c>
      <c r="L1819" s="180">
        <v>23521435</v>
      </c>
      <c r="M1819" s="144">
        <v>45476</v>
      </c>
      <c r="N1819" s="144" t="s">
        <v>196</v>
      </c>
      <c r="O1819" s="180" t="s">
        <v>43</v>
      </c>
      <c r="P1819" s="180" t="s">
        <v>43</v>
      </c>
      <c r="Q1819" s="274">
        <v>0</v>
      </c>
      <c r="R1819" s="274">
        <v>348553</v>
      </c>
      <c r="S1819" s="182">
        <f t="shared" si="60"/>
        <v>348553</v>
      </c>
      <c r="T1819" s="216">
        <v>90741</v>
      </c>
      <c r="U1819" s="180">
        <v>168</v>
      </c>
      <c r="V1819" s="180" t="s">
        <v>64</v>
      </c>
      <c r="W1819" s="180" t="s">
        <v>64</v>
      </c>
      <c r="X1819" s="180" t="s">
        <v>276</v>
      </c>
      <c r="Y1819" s="180" t="s">
        <v>534</v>
      </c>
      <c r="Z1819" s="180" t="s">
        <v>3240</v>
      </c>
      <c r="AA1819" s="194">
        <v>0.04</v>
      </c>
      <c r="AB1819" s="197" t="s">
        <v>552</v>
      </c>
      <c r="AC1819" s="188">
        <v>1.7000000000000001E-2</v>
      </c>
      <c r="AD1819" s="274">
        <f t="shared" si="61"/>
        <v>13942.12</v>
      </c>
      <c r="AE1819" s="274">
        <f t="shared" si="62"/>
        <v>2074.7202380952381</v>
      </c>
      <c r="AF1819" s="189">
        <f t="shared" si="63"/>
        <v>5925.4010000000007</v>
      </c>
      <c r="AG1819" s="368">
        <f t="shared" si="64"/>
        <v>8000.1212380952384</v>
      </c>
      <c r="AH1819" s="190">
        <v>0.03</v>
      </c>
      <c r="AI1819" s="189">
        <f t="shared" si="65"/>
        <v>10456.59</v>
      </c>
    </row>
    <row r="1820" spans="1:35" x14ac:dyDescent="0.25">
      <c r="A1820" s="8" t="s">
        <v>2130</v>
      </c>
      <c r="B1820" s="180" t="s">
        <v>49</v>
      </c>
      <c r="C1820" s="180" t="s">
        <v>49</v>
      </c>
      <c r="D1820" s="180" t="s">
        <v>133</v>
      </c>
      <c r="E1820" s="180" t="s">
        <v>189</v>
      </c>
      <c r="F1820" s="180" t="s">
        <v>5233</v>
      </c>
      <c r="G1820" s="180" t="s">
        <v>5526</v>
      </c>
      <c r="H1820" s="186">
        <v>0</v>
      </c>
      <c r="I1820" s="186">
        <v>18199</v>
      </c>
      <c r="J1820" s="186">
        <f t="shared" si="59"/>
        <v>18199</v>
      </c>
      <c r="K1820" s="180" t="s">
        <v>5232</v>
      </c>
      <c r="L1820" s="180">
        <v>32960700</v>
      </c>
      <c r="M1820" s="144">
        <v>45476</v>
      </c>
      <c r="N1820" s="144" t="s">
        <v>196</v>
      </c>
      <c r="O1820" s="180" t="s">
        <v>173</v>
      </c>
      <c r="P1820" s="180" t="s">
        <v>344</v>
      </c>
      <c r="Q1820" s="274">
        <v>0</v>
      </c>
      <c r="R1820" s="274">
        <v>765100</v>
      </c>
      <c r="S1820" s="182">
        <f t="shared" si="60"/>
        <v>765100</v>
      </c>
      <c r="T1820" s="216">
        <v>19533</v>
      </c>
      <c r="U1820" s="180">
        <v>168</v>
      </c>
      <c r="V1820" s="180" t="s">
        <v>64</v>
      </c>
      <c r="W1820" s="180" t="s">
        <v>64</v>
      </c>
      <c r="X1820" s="180" t="s">
        <v>276</v>
      </c>
      <c r="Y1820" s="180" t="s">
        <v>665</v>
      </c>
      <c r="Z1820" s="180" t="s">
        <v>5234</v>
      </c>
      <c r="AA1820" s="194">
        <v>0.04</v>
      </c>
      <c r="AB1820" s="197" t="s">
        <v>552</v>
      </c>
      <c r="AC1820" s="188">
        <v>1.7000000000000001E-2</v>
      </c>
      <c r="AD1820" s="274">
        <f t="shared" si="61"/>
        <v>30604</v>
      </c>
      <c r="AE1820" s="274">
        <f t="shared" si="62"/>
        <v>4554.166666666667</v>
      </c>
      <c r="AF1820" s="189">
        <f t="shared" si="63"/>
        <v>13006.7</v>
      </c>
      <c r="AG1820" s="368">
        <f t="shared" si="64"/>
        <v>17560.866666666669</v>
      </c>
      <c r="AH1820" s="190">
        <v>0.03</v>
      </c>
      <c r="AI1820" s="189">
        <f t="shared" si="65"/>
        <v>22953</v>
      </c>
    </row>
    <row r="1821" spans="1:35" x14ac:dyDescent="0.25">
      <c r="A1821" s="8" t="s">
        <v>2130</v>
      </c>
      <c r="B1821" s="180" t="s">
        <v>23</v>
      </c>
      <c r="C1821" s="180" t="s">
        <v>23</v>
      </c>
      <c r="D1821" s="180" t="s">
        <v>5937</v>
      </c>
      <c r="E1821" s="180" t="s">
        <v>970</v>
      </c>
      <c r="F1821" s="8" t="s">
        <v>5510</v>
      </c>
      <c r="G1821" s="180" t="s">
        <v>5527</v>
      </c>
      <c r="H1821" s="186">
        <v>0</v>
      </c>
      <c r="I1821" s="186">
        <v>38978</v>
      </c>
      <c r="J1821" s="186">
        <f t="shared" si="59"/>
        <v>38978</v>
      </c>
      <c r="K1821" s="180" t="s">
        <v>5258</v>
      </c>
      <c r="L1821" s="180">
        <v>23606126</v>
      </c>
      <c r="M1821" s="144">
        <v>45476</v>
      </c>
      <c r="N1821" s="144" t="s">
        <v>196</v>
      </c>
      <c r="O1821" s="180" t="s">
        <v>148</v>
      </c>
      <c r="P1821" s="180" t="s">
        <v>4613</v>
      </c>
      <c r="Q1821" s="274">
        <v>0</v>
      </c>
      <c r="R1821" s="274">
        <v>1650900</v>
      </c>
      <c r="S1821" s="182">
        <f t="shared" si="60"/>
        <v>1650900</v>
      </c>
      <c r="T1821" s="216">
        <v>231285</v>
      </c>
      <c r="U1821" s="180">
        <v>168</v>
      </c>
      <c r="V1821" s="180" t="s">
        <v>64</v>
      </c>
      <c r="W1821" s="180" t="s">
        <v>64</v>
      </c>
      <c r="X1821" s="180" t="s">
        <v>276</v>
      </c>
      <c r="Y1821" s="180" t="s">
        <v>115</v>
      </c>
      <c r="Z1821" s="180" t="s">
        <v>5269</v>
      </c>
      <c r="AA1821" s="194">
        <v>0.04</v>
      </c>
      <c r="AB1821" s="197" t="s">
        <v>552</v>
      </c>
      <c r="AC1821" s="188">
        <v>1.7000000000000001E-2</v>
      </c>
      <c r="AD1821" s="274">
        <f t="shared" si="61"/>
        <v>66036</v>
      </c>
      <c r="AE1821" s="274">
        <f t="shared" si="62"/>
        <v>9826.7857142857138</v>
      </c>
      <c r="AF1821" s="189">
        <f t="shared" si="63"/>
        <v>28065.300000000003</v>
      </c>
      <c r="AG1821" s="368">
        <f t="shared" si="64"/>
        <v>37892.085714285713</v>
      </c>
      <c r="AH1821" s="190">
        <v>0.03</v>
      </c>
      <c r="AI1821" s="189">
        <f t="shared" si="65"/>
        <v>49527</v>
      </c>
    </row>
    <row r="1822" spans="1:35" x14ac:dyDescent="0.25">
      <c r="A1822" s="8" t="s">
        <v>2130</v>
      </c>
      <c r="B1822" s="180" t="s">
        <v>23</v>
      </c>
      <c r="C1822" s="180" t="s">
        <v>23</v>
      </c>
      <c r="D1822" s="180" t="s">
        <v>5937</v>
      </c>
      <c r="E1822" s="180" t="s">
        <v>970</v>
      </c>
      <c r="F1822" s="8" t="s">
        <v>5510</v>
      </c>
      <c r="G1822" s="180" t="s">
        <v>5527</v>
      </c>
      <c r="H1822" s="186">
        <v>0</v>
      </c>
      <c r="I1822" s="186">
        <v>62619</v>
      </c>
      <c r="J1822" s="186">
        <f t="shared" si="59"/>
        <v>62619</v>
      </c>
      <c r="K1822" s="180" t="s">
        <v>5262</v>
      </c>
      <c r="L1822" s="180">
        <v>27600542</v>
      </c>
      <c r="M1822" s="144">
        <v>45476</v>
      </c>
      <c r="N1822" s="144" t="s">
        <v>196</v>
      </c>
      <c r="O1822" s="180" t="s">
        <v>148</v>
      </c>
      <c r="P1822" s="180" t="s">
        <v>4613</v>
      </c>
      <c r="Q1822" s="274">
        <v>0</v>
      </c>
      <c r="R1822" s="274">
        <v>2658700</v>
      </c>
      <c r="S1822" s="182">
        <f t="shared" si="60"/>
        <v>2658700</v>
      </c>
      <c r="T1822" s="216">
        <v>104618.63</v>
      </c>
      <c r="U1822" s="180">
        <v>168</v>
      </c>
      <c r="V1822" s="180" t="s">
        <v>64</v>
      </c>
      <c r="W1822" s="180" t="s">
        <v>64</v>
      </c>
      <c r="X1822" s="180" t="s">
        <v>276</v>
      </c>
      <c r="Y1822" s="180" t="s">
        <v>115</v>
      </c>
      <c r="Z1822" s="180" t="s">
        <v>5277</v>
      </c>
      <c r="AA1822" s="194">
        <v>0.04</v>
      </c>
      <c r="AB1822" s="197" t="s">
        <v>552</v>
      </c>
      <c r="AC1822" s="188">
        <v>1.7000000000000001E-2</v>
      </c>
      <c r="AD1822" s="274">
        <f t="shared" si="61"/>
        <v>106348</v>
      </c>
      <c r="AE1822" s="274">
        <f t="shared" si="62"/>
        <v>15825.595238095239</v>
      </c>
      <c r="AF1822" s="189">
        <f t="shared" si="63"/>
        <v>45197.9</v>
      </c>
      <c r="AG1822" s="368">
        <f t="shared" si="64"/>
        <v>61023.495238095238</v>
      </c>
      <c r="AH1822" s="190">
        <v>0.03</v>
      </c>
      <c r="AI1822" s="189">
        <f t="shared" si="65"/>
        <v>79761</v>
      </c>
    </row>
    <row r="1823" spans="1:35" x14ac:dyDescent="0.25">
      <c r="A1823" s="8" t="s">
        <v>2130</v>
      </c>
      <c r="B1823" s="180" t="s">
        <v>23</v>
      </c>
      <c r="C1823" s="180" t="s">
        <v>23</v>
      </c>
      <c r="D1823" s="180" t="s">
        <v>5937</v>
      </c>
      <c r="E1823" s="180" t="s">
        <v>970</v>
      </c>
      <c r="F1823" s="180" t="s">
        <v>5511</v>
      </c>
      <c r="G1823" s="180" t="s">
        <v>5529</v>
      </c>
      <c r="H1823" s="186">
        <v>0</v>
      </c>
      <c r="I1823" s="186">
        <v>2059</v>
      </c>
      <c r="J1823" s="186">
        <f t="shared" si="59"/>
        <v>2059</v>
      </c>
      <c r="K1823" s="180" t="s">
        <v>5512</v>
      </c>
      <c r="L1823" s="180">
        <v>22339999</v>
      </c>
      <c r="M1823" s="144">
        <v>45476</v>
      </c>
      <c r="N1823" s="144" t="s">
        <v>196</v>
      </c>
      <c r="O1823" s="180" t="s">
        <v>148</v>
      </c>
      <c r="P1823" s="180" t="s">
        <v>4613</v>
      </c>
      <c r="Q1823" s="274">
        <v>0</v>
      </c>
      <c r="R1823" s="274">
        <v>77100</v>
      </c>
      <c r="S1823" s="182">
        <f t="shared" si="60"/>
        <v>77100</v>
      </c>
      <c r="T1823" s="216">
        <v>14790</v>
      </c>
      <c r="U1823" s="180">
        <v>168</v>
      </c>
      <c r="V1823" s="180" t="s">
        <v>64</v>
      </c>
      <c r="W1823" s="180" t="s">
        <v>64</v>
      </c>
      <c r="X1823" s="180" t="s">
        <v>276</v>
      </c>
      <c r="Y1823" s="180" t="s">
        <v>115</v>
      </c>
      <c r="Z1823" s="180" t="s">
        <v>5528</v>
      </c>
      <c r="AA1823" s="194">
        <v>0.04</v>
      </c>
      <c r="AB1823" s="197" t="s">
        <v>552</v>
      </c>
      <c r="AC1823" s="188">
        <v>1.7000000000000001E-2</v>
      </c>
      <c r="AD1823" s="274">
        <f t="shared" si="61"/>
        <v>3084</v>
      </c>
      <c r="AE1823" s="274">
        <f t="shared" si="62"/>
        <v>458.92857142857144</v>
      </c>
      <c r="AF1823" s="189">
        <f t="shared" si="63"/>
        <v>1310.7</v>
      </c>
      <c r="AG1823" s="368">
        <f t="shared" si="64"/>
        <v>1769.6285714285714</v>
      </c>
      <c r="AH1823" s="190">
        <v>0.03</v>
      </c>
      <c r="AI1823" s="189">
        <f t="shared" si="65"/>
        <v>2313</v>
      </c>
    </row>
    <row r="1824" spans="1:35" x14ac:dyDescent="0.25">
      <c r="A1824" s="8" t="s">
        <v>2130</v>
      </c>
      <c r="B1824" s="180" t="s">
        <v>27</v>
      </c>
      <c r="C1824" s="180" t="s">
        <v>27</v>
      </c>
      <c r="D1824" s="180" t="s">
        <v>5938</v>
      </c>
      <c r="E1824" s="180" t="s">
        <v>209</v>
      </c>
      <c r="F1824" s="180" t="s">
        <v>4480</v>
      </c>
      <c r="G1824" s="180" t="s">
        <v>5351</v>
      </c>
      <c r="H1824" s="186">
        <v>0</v>
      </c>
      <c r="I1824" s="186">
        <v>4016</v>
      </c>
      <c r="J1824" s="186">
        <f t="shared" si="59"/>
        <v>4016</v>
      </c>
      <c r="K1824" s="180" t="s">
        <v>5513</v>
      </c>
      <c r="L1824" s="180">
        <v>28062126</v>
      </c>
      <c r="M1824" s="144">
        <v>45476</v>
      </c>
      <c r="N1824" s="144" t="s">
        <v>196</v>
      </c>
      <c r="O1824" s="180" t="s">
        <v>43</v>
      </c>
      <c r="P1824" s="180" t="s">
        <v>43</v>
      </c>
      <c r="Q1824" s="274">
        <v>0</v>
      </c>
      <c r="R1824" s="274">
        <v>160500</v>
      </c>
      <c r="S1824" s="182">
        <f t="shared" si="60"/>
        <v>160500</v>
      </c>
      <c r="T1824" s="216">
        <v>127861</v>
      </c>
      <c r="U1824" s="180">
        <v>168</v>
      </c>
      <c r="V1824" s="180" t="s">
        <v>64</v>
      </c>
      <c r="W1824" s="180" t="s">
        <v>64</v>
      </c>
      <c r="X1824" s="180" t="s">
        <v>276</v>
      </c>
      <c r="Y1824" s="180" t="s">
        <v>672</v>
      </c>
      <c r="Z1824" s="180" t="s">
        <v>5530</v>
      </c>
      <c r="AA1824" s="194">
        <v>0.04</v>
      </c>
      <c r="AB1824" s="197" t="s">
        <v>552</v>
      </c>
      <c r="AC1824" s="188">
        <v>1.7000000000000001E-2</v>
      </c>
      <c r="AD1824" s="274">
        <f t="shared" si="61"/>
        <v>6420</v>
      </c>
      <c r="AE1824" s="274">
        <f t="shared" si="62"/>
        <v>955.35714285714289</v>
      </c>
      <c r="AF1824" s="189">
        <f t="shared" si="63"/>
        <v>2728.5</v>
      </c>
      <c r="AG1824" s="368">
        <f t="shared" si="64"/>
        <v>3683.8571428571431</v>
      </c>
      <c r="AH1824" s="190">
        <v>0.03</v>
      </c>
      <c r="AI1824" s="189">
        <f t="shared" si="65"/>
        <v>4815</v>
      </c>
    </row>
    <row r="1825" spans="1:35" x14ac:dyDescent="0.25">
      <c r="A1825" s="8" t="s">
        <v>2130</v>
      </c>
      <c r="B1825" s="180" t="s">
        <v>23</v>
      </c>
      <c r="C1825" s="180" t="s">
        <v>23</v>
      </c>
      <c r="D1825" s="180" t="s">
        <v>5937</v>
      </c>
      <c r="E1825" s="180" t="s">
        <v>970</v>
      </c>
      <c r="F1825" s="8" t="s">
        <v>5263</v>
      </c>
      <c r="G1825" s="180" t="s">
        <v>5267</v>
      </c>
      <c r="H1825" s="186">
        <v>0</v>
      </c>
      <c r="I1825" s="186">
        <v>2040</v>
      </c>
      <c r="J1825" s="186">
        <f t="shared" si="59"/>
        <v>2040</v>
      </c>
      <c r="K1825" s="180" t="s">
        <v>5531</v>
      </c>
      <c r="L1825" s="180">
        <v>31612141</v>
      </c>
      <c r="M1825" s="144">
        <v>45476</v>
      </c>
      <c r="N1825" s="144" t="s">
        <v>196</v>
      </c>
      <c r="O1825" s="180" t="s">
        <v>43</v>
      </c>
      <c r="P1825" s="180" t="s">
        <v>43</v>
      </c>
      <c r="Q1825" s="274">
        <v>0</v>
      </c>
      <c r="R1825" s="216">
        <v>73000</v>
      </c>
      <c r="S1825" s="182">
        <f t="shared" si="60"/>
        <v>73000</v>
      </c>
      <c r="T1825" s="216">
        <v>73000</v>
      </c>
      <c r="U1825" s="180">
        <v>168</v>
      </c>
      <c r="V1825" s="180" t="s">
        <v>62</v>
      </c>
      <c r="W1825" s="180" t="s">
        <v>62</v>
      </c>
      <c r="X1825" s="180" t="s">
        <v>276</v>
      </c>
      <c r="Y1825" s="180"/>
      <c r="Z1825" s="180" t="s">
        <v>5532</v>
      </c>
      <c r="AA1825" s="194">
        <v>0.04</v>
      </c>
      <c r="AB1825" s="197" t="s">
        <v>552</v>
      </c>
      <c r="AC1825" s="188">
        <v>1.7000000000000001E-2</v>
      </c>
      <c r="AD1825" s="274">
        <f t="shared" si="61"/>
        <v>2920</v>
      </c>
      <c r="AE1825" s="274">
        <f t="shared" si="62"/>
        <v>434.52380952380952</v>
      </c>
      <c r="AF1825" s="189">
        <f t="shared" si="63"/>
        <v>1241</v>
      </c>
      <c r="AG1825" s="368">
        <f t="shared" si="64"/>
        <v>1675.5238095238096</v>
      </c>
      <c r="AH1825" s="190">
        <v>0.03</v>
      </c>
      <c r="AI1825" s="189">
        <f t="shared" si="65"/>
        <v>2190</v>
      </c>
    </row>
    <row r="1826" spans="1:35" ht="15.75" x14ac:dyDescent="0.25">
      <c r="A1826" s="8" t="s">
        <v>2130</v>
      </c>
      <c r="B1826" s="180" t="s">
        <v>37</v>
      </c>
      <c r="C1826" s="180" t="s">
        <v>37</v>
      </c>
      <c r="D1826" s="180" t="s">
        <v>99</v>
      </c>
      <c r="E1826" s="219" t="s">
        <v>917</v>
      </c>
      <c r="F1826" s="8" t="s">
        <v>4089</v>
      </c>
      <c r="G1826" s="180" t="s">
        <v>4104</v>
      </c>
      <c r="H1826" s="186">
        <v>0</v>
      </c>
      <c r="I1826" s="186">
        <v>3212.95</v>
      </c>
      <c r="J1826" s="186">
        <f t="shared" si="59"/>
        <v>3212.95</v>
      </c>
      <c r="K1826" s="180" t="s">
        <v>5533</v>
      </c>
      <c r="L1826" s="180">
        <v>29544040</v>
      </c>
      <c r="M1826" s="144">
        <v>45477</v>
      </c>
      <c r="N1826" s="144" t="s">
        <v>196</v>
      </c>
      <c r="O1826" s="180" t="s">
        <v>43</v>
      </c>
      <c r="P1826" s="180" t="s">
        <v>43</v>
      </c>
      <c r="Q1826" s="274">
        <v>99250</v>
      </c>
      <c r="R1826" s="274">
        <v>126300</v>
      </c>
      <c r="S1826" s="182">
        <f t="shared" si="60"/>
        <v>27050</v>
      </c>
      <c r="T1826" s="216">
        <v>27050</v>
      </c>
      <c r="U1826" s="180">
        <v>168</v>
      </c>
      <c r="V1826" s="180" t="s">
        <v>63</v>
      </c>
      <c r="W1826" s="180" t="s">
        <v>63</v>
      </c>
      <c r="X1826" s="180" t="s">
        <v>277</v>
      </c>
      <c r="Y1826" s="180"/>
      <c r="Z1826" s="180" t="s">
        <v>5551</v>
      </c>
      <c r="AA1826" s="194">
        <v>0.04</v>
      </c>
      <c r="AB1826" s="197" t="s">
        <v>552</v>
      </c>
      <c r="AC1826" s="188">
        <v>1.7000000000000001E-2</v>
      </c>
      <c r="AD1826" s="274">
        <f t="shared" si="61"/>
        <v>5052</v>
      </c>
      <c r="AE1826" s="274">
        <f t="shared" si="62"/>
        <v>751.78571428571433</v>
      </c>
      <c r="AF1826" s="189">
        <f t="shared" si="63"/>
        <v>2147.1000000000004</v>
      </c>
      <c r="AG1826" s="368">
        <f t="shared" si="64"/>
        <v>2898.8857142857146</v>
      </c>
      <c r="AH1826" s="190">
        <v>0.03</v>
      </c>
      <c r="AI1826" s="189">
        <f t="shared" si="65"/>
        <v>811.5</v>
      </c>
    </row>
    <row r="1827" spans="1:35" ht="15.75" x14ac:dyDescent="0.25">
      <c r="A1827" s="8" t="s">
        <v>2130</v>
      </c>
      <c r="B1827" s="180" t="s">
        <v>39</v>
      </c>
      <c r="C1827" s="180" t="s">
        <v>39</v>
      </c>
      <c r="D1827" s="180" t="s">
        <v>167</v>
      </c>
      <c r="E1827" s="219" t="s">
        <v>4113</v>
      </c>
      <c r="F1827" s="180" t="s">
        <v>3998</v>
      </c>
      <c r="G1827" s="180" t="s">
        <v>2743</v>
      </c>
      <c r="H1827" s="186">
        <v>0</v>
      </c>
      <c r="I1827" s="186">
        <v>5153</v>
      </c>
      <c r="J1827" s="186">
        <f t="shared" si="59"/>
        <v>5153</v>
      </c>
      <c r="K1827" s="180" t="s">
        <v>5534</v>
      </c>
      <c r="L1827" s="180">
        <v>22796131</v>
      </c>
      <c r="M1827" s="144">
        <v>45477</v>
      </c>
      <c r="N1827" s="144" t="s">
        <v>196</v>
      </c>
      <c r="O1827" s="180" t="s">
        <v>173</v>
      </c>
      <c r="P1827" s="21" t="s">
        <v>351</v>
      </c>
      <c r="Q1827" s="274">
        <v>0</v>
      </c>
      <c r="R1827" s="274">
        <v>209000</v>
      </c>
      <c r="S1827" s="182">
        <f t="shared" si="60"/>
        <v>209000</v>
      </c>
      <c r="T1827" s="216">
        <v>32166</v>
      </c>
      <c r="U1827" s="180">
        <v>168</v>
      </c>
      <c r="V1827" s="180" t="s">
        <v>64</v>
      </c>
      <c r="W1827" s="180" t="s">
        <v>64</v>
      </c>
      <c r="X1827" s="180" t="s">
        <v>276</v>
      </c>
      <c r="Y1827" s="180" t="s">
        <v>115</v>
      </c>
      <c r="Z1827" s="180" t="s">
        <v>4874</v>
      </c>
      <c r="AA1827" s="194">
        <v>0.04</v>
      </c>
      <c r="AB1827" s="197" t="s">
        <v>552</v>
      </c>
      <c r="AC1827" s="188">
        <v>1.7000000000000001E-2</v>
      </c>
      <c r="AD1827" s="274">
        <f t="shared" si="61"/>
        <v>8360</v>
      </c>
      <c r="AE1827" s="274">
        <f t="shared" si="62"/>
        <v>1244.047619047619</v>
      </c>
      <c r="AF1827" s="189">
        <f t="shared" si="63"/>
        <v>3553.0000000000005</v>
      </c>
      <c r="AG1827" s="368">
        <f t="shared" si="64"/>
        <v>4797.0476190476193</v>
      </c>
      <c r="AH1827" s="190">
        <v>0.03</v>
      </c>
      <c r="AI1827" s="189">
        <f t="shared" si="65"/>
        <v>6270</v>
      </c>
    </row>
    <row r="1828" spans="1:35" x14ac:dyDescent="0.25">
      <c r="A1828" s="8" t="s">
        <v>2130</v>
      </c>
      <c r="B1828" s="180" t="s">
        <v>49</v>
      </c>
      <c r="C1828" s="180" t="s">
        <v>49</v>
      </c>
      <c r="D1828" s="180" t="s">
        <v>133</v>
      </c>
      <c r="E1828" s="180" t="s">
        <v>189</v>
      </c>
      <c r="F1828" s="180" t="s">
        <v>4022</v>
      </c>
      <c r="G1828" s="180" t="s">
        <v>4507</v>
      </c>
      <c r="H1828" s="186">
        <v>22097</v>
      </c>
      <c r="I1828" s="186">
        <v>21995</v>
      </c>
      <c r="J1828" s="186">
        <f t="shared" si="59"/>
        <v>-102</v>
      </c>
      <c r="K1828" s="180" t="s">
        <v>5535</v>
      </c>
      <c r="L1828" s="180">
        <v>21085707</v>
      </c>
      <c r="M1828" s="144">
        <v>45477</v>
      </c>
      <c r="N1828" s="144" t="s">
        <v>196</v>
      </c>
      <c r="O1828" s="180" t="s">
        <v>43</v>
      </c>
      <c r="P1828" s="180" t="s">
        <v>43</v>
      </c>
      <c r="Q1828" s="274">
        <v>909291</v>
      </c>
      <c r="R1828" s="274">
        <v>925000</v>
      </c>
      <c r="S1828" s="182">
        <f t="shared" si="60"/>
        <v>15709</v>
      </c>
      <c r="T1828" s="216">
        <v>15709</v>
      </c>
      <c r="U1828" s="180">
        <v>168</v>
      </c>
      <c r="V1828" s="180" t="s">
        <v>63</v>
      </c>
      <c r="W1828" s="180" t="s">
        <v>63</v>
      </c>
      <c r="X1828" s="180" t="s">
        <v>277</v>
      </c>
      <c r="Y1828" s="180"/>
      <c r="Z1828" s="180" t="s">
        <v>5552</v>
      </c>
      <c r="AA1828" s="194">
        <v>0.04</v>
      </c>
      <c r="AB1828" s="197" t="s">
        <v>552</v>
      </c>
      <c r="AC1828" s="188">
        <v>1.7000000000000001E-2</v>
      </c>
      <c r="AD1828" s="274">
        <f t="shared" si="61"/>
        <v>37000</v>
      </c>
      <c r="AE1828" s="274">
        <f t="shared" si="62"/>
        <v>5505.9523809523807</v>
      </c>
      <c r="AF1828" s="189">
        <f t="shared" si="63"/>
        <v>15725.000000000002</v>
      </c>
      <c r="AG1828" s="368">
        <f t="shared" si="64"/>
        <v>21230.952380952382</v>
      </c>
      <c r="AH1828" s="190">
        <v>0.03</v>
      </c>
      <c r="AI1828" s="189">
        <f t="shared" si="65"/>
        <v>471.27</v>
      </c>
    </row>
    <row r="1829" spans="1:35" ht="15.75" x14ac:dyDescent="0.25">
      <c r="A1829" s="8" t="s">
        <v>2130</v>
      </c>
      <c r="B1829" s="180" t="s">
        <v>44</v>
      </c>
      <c r="C1829" s="180" t="s">
        <v>37</v>
      </c>
      <c r="D1829" s="180" t="s">
        <v>99</v>
      </c>
      <c r="E1829" s="219" t="s">
        <v>459</v>
      </c>
      <c r="F1829" s="180" t="s">
        <v>671</v>
      </c>
      <c r="G1829" s="180" t="s">
        <v>624</v>
      </c>
      <c r="H1829" s="186">
        <v>0</v>
      </c>
      <c r="I1829" s="186">
        <v>1100</v>
      </c>
      <c r="J1829" s="186">
        <f t="shared" si="59"/>
        <v>1100</v>
      </c>
      <c r="K1829" s="180" t="s">
        <v>5536</v>
      </c>
      <c r="L1829" s="180">
        <v>31099638</v>
      </c>
      <c r="M1829" s="144">
        <v>45477</v>
      </c>
      <c r="N1829" s="144" t="s">
        <v>196</v>
      </c>
      <c r="O1829" s="180" t="s">
        <v>148</v>
      </c>
      <c r="P1829" s="180" t="s">
        <v>252</v>
      </c>
      <c r="Q1829" s="274">
        <v>0</v>
      </c>
      <c r="R1829" s="274">
        <v>28100</v>
      </c>
      <c r="S1829" s="182">
        <f t="shared" si="60"/>
        <v>28100</v>
      </c>
      <c r="T1829" s="216">
        <v>28100</v>
      </c>
      <c r="U1829" s="180">
        <v>132</v>
      </c>
      <c r="V1829" s="180" t="s">
        <v>62</v>
      </c>
      <c r="W1829" s="180" t="s">
        <v>62</v>
      </c>
      <c r="X1829" s="180" t="s">
        <v>276</v>
      </c>
      <c r="Y1829" s="180"/>
      <c r="Z1829" s="180" t="s">
        <v>5553</v>
      </c>
      <c r="AA1829" s="194">
        <v>0.03</v>
      </c>
      <c r="AB1829" s="197" t="s">
        <v>552</v>
      </c>
      <c r="AC1829" s="188">
        <v>2.1999999999999999E-2</v>
      </c>
      <c r="AD1829" s="274">
        <f t="shared" si="61"/>
        <v>843</v>
      </c>
      <c r="AE1829" s="274">
        <f t="shared" si="62"/>
        <v>212.87878787878788</v>
      </c>
      <c r="AF1829" s="189">
        <f t="shared" si="63"/>
        <v>618.19999999999993</v>
      </c>
      <c r="AG1829" s="368">
        <f t="shared" si="64"/>
        <v>831.07878787878781</v>
      </c>
      <c r="AH1829" s="190">
        <v>0.06</v>
      </c>
      <c r="AI1829" s="189">
        <f t="shared" si="65"/>
        <v>1686</v>
      </c>
    </row>
    <row r="1830" spans="1:35" x14ac:dyDescent="0.25">
      <c r="A1830" s="8" t="s">
        <v>2130</v>
      </c>
      <c r="B1830" s="180" t="s">
        <v>27</v>
      </c>
      <c r="C1830" s="180" t="s">
        <v>27</v>
      </c>
      <c r="D1830" s="180" t="s">
        <v>5938</v>
      </c>
      <c r="E1830" s="180" t="s">
        <v>4900</v>
      </c>
      <c r="F1830" s="180" t="s">
        <v>5537</v>
      </c>
      <c r="G1830" s="180" t="s">
        <v>5554</v>
      </c>
      <c r="H1830" s="186">
        <v>0</v>
      </c>
      <c r="I1830" s="186">
        <v>17050</v>
      </c>
      <c r="J1830" s="186">
        <f t="shared" si="59"/>
        <v>17050</v>
      </c>
      <c r="K1830" s="180" t="s">
        <v>5538</v>
      </c>
      <c r="L1830" s="180">
        <v>24898184</v>
      </c>
      <c r="M1830" s="144">
        <v>45477</v>
      </c>
      <c r="N1830" s="144" t="s">
        <v>196</v>
      </c>
      <c r="O1830" s="180" t="s">
        <v>173</v>
      </c>
      <c r="P1830" s="180" t="s">
        <v>468</v>
      </c>
      <c r="Q1830" s="274">
        <v>0</v>
      </c>
      <c r="R1830" s="274">
        <v>716200</v>
      </c>
      <c r="S1830" s="182">
        <f t="shared" si="60"/>
        <v>716200</v>
      </c>
      <c r="T1830" s="216">
        <v>55433</v>
      </c>
      <c r="U1830" s="180">
        <v>168</v>
      </c>
      <c r="V1830" s="180" t="s">
        <v>64</v>
      </c>
      <c r="W1830" s="180" t="s">
        <v>64</v>
      </c>
      <c r="X1830" s="180" t="s">
        <v>276</v>
      </c>
      <c r="Y1830" s="180" t="s">
        <v>2325</v>
      </c>
      <c r="Z1830" s="180" t="s">
        <v>4950</v>
      </c>
      <c r="AA1830" s="194">
        <v>0.04</v>
      </c>
      <c r="AB1830" s="197" t="s">
        <v>552</v>
      </c>
      <c r="AC1830" s="188">
        <v>1.7000000000000001E-2</v>
      </c>
      <c r="AD1830" s="274">
        <f t="shared" si="61"/>
        <v>28648</v>
      </c>
      <c r="AE1830" s="274">
        <f t="shared" si="62"/>
        <v>4263.0952380952385</v>
      </c>
      <c r="AF1830" s="189">
        <f t="shared" si="63"/>
        <v>12175.400000000001</v>
      </c>
      <c r="AG1830" s="368">
        <f t="shared" si="64"/>
        <v>16438.495238095238</v>
      </c>
      <c r="AH1830" s="190">
        <v>0.03</v>
      </c>
      <c r="AI1830" s="189">
        <f t="shared" si="65"/>
        <v>21486</v>
      </c>
    </row>
    <row r="1831" spans="1:35" x14ac:dyDescent="0.25">
      <c r="A1831" s="8" t="s">
        <v>2130</v>
      </c>
      <c r="B1831" s="180" t="s">
        <v>29</v>
      </c>
      <c r="C1831" s="180" t="s">
        <v>29</v>
      </c>
      <c r="D1831" s="180" t="s">
        <v>168</v>
      </c>
      <c r="E1831" s="180" t="s">
        <v>455</v>
      </c>
      <c r="F1831" s="8" t="s">
        <v>843</v>
      </c>
      <c r="G1831" s="180" t="s">
        <v>1406</v>
      </c>
      <c r="H1831" s="186">
        <v>0</v>
      </c>
      <c r="I1831" s="186">
        <v>6406</v>
      </c>
      <c r="J1831" s="186">
        <f t="shared" si="59"/>
        <v>6406</v>
      </c>
      <c r="K1831" s="180" t="s">
        <v>5539</v>
      </c>
      <c r="L1831" s="180">
        <v>25200698</v>
      </c>
      <c r="M1831" s="144">
        <v>45477</v>
      </c>
      <c r="N1831" s="144" t="s">
        <v>196</v>
      </c>
      <c r="O1831" s="180" t="s">
        <v>43</v>
      </c>
      <c r="P1831" s="180" t="s">
        <v>43</v>
      </c>
      <c r="Q1831" s="274">
        <v>0</v>
      </c>
      <c r="R1831" s="274">
        <v>262400</v>
      </c>
      <c r="S1831" s="182">
        <f t="shared" si="60"/>
        <v>262400</v>
      </c>
      <c r="T1831" s="216">
        <v>35812</v>
      </c>
      <c r="U1831" s="180">
        <v>168</v>
      </c>
      <c r="V1831" s="180" t="s">
        <v>64</v>
      </c>
      <c r="W1831" s="180" t="s">
        <v>64</v>
      </c>
      <c r="X1831" s="180" t="s">
        <v>276</v>
      </c>
      <c r="Y1831" s="180" t="s">
        <v>115</v>
      </c>
      <c r="Z1831" s="180" t="s">
        <v>5555</v>
      </c>
      <c r="AA1831" s="194">
        <v>0.04</v>
      </c>
      <c r="AB1831" s="197" t="s">
        <v>552</v>
      </c>
      <c r="AC1831" s="188">
        <v>1.7000000000000001E-2</v>
      </c>
      <c r="AD1831" s="274">
        <f t="shared" si="61"/>
        <v>10496</v>
      </c>
      <c r="AE1831" s="274">
        <f t="shared" si="62"/>
        <v>1561.9047619047619</v>
      </c>
      <c r="AF1831" s="189">
        <f t="shared" si="63"/>
        <v>4460.8</v>
      </c>
      <c r="AG1831" s="368">
        <f t="shared" si="64"/>
        <v>6022.7047619047626</v>
      </c>
      <c r="AH1831" s="190">
        <v>0.03</v>
      </c>
      <c r="AI1831" s="189">
        <f t="shared" si="65"/>
        <v>7872</v>
      </c>
    </row>
    <row r="1832" spans="1:35" x14ac:dyDescent="0.25">
      <c r="A1832" s="8" t="s">
        <v>2130</v>
      </c>
      <c r="B1832" s="180" t="s">
        <v>37</v>
      </c>
      <c r="C1832" s="180" t="s">
        <v>37</v>
      </c>
      <c r="D1832" s="180" t="s">
        <v>99</v>
      </c>
      <c r="E1832" s="180" t="s">
        <v>438</v>
      </c>
      <c r="F1832" s="180" t="s">
        <v>562</v>
      </c>
      <c r="G1832" s="180" t="s">
        <v>563</v>
      </c>
      <c r="H1832" s="186">
        <v>6683</v>
      </c>
      <c r="I1832" s="186">
        <v>6683</v>
      </c>
      <c r="J1832" s="186">
        <f t="shared" si="59"/>
        <v>0</v>
      </c>
      <c r="K1832" s="180" t="s">
        <v>5540</v>
      </c>
      <c r="L1832" s="180">
        <v>22112359</v>
      </c>
      <c r="M1832" s="144">
        <v>45477</v>
      </c>
      <c r="N1832" s="144" t="s">
        <v>196</v>
      </c>
      <c r="O1832" s="180" t="s">
        <v>148</v>
      </c>
      <c r="P1832" s="180" t="s">
        <v>253</v>
      </c>
      <c r="Q1832" s="274">
        <v>155167</v>
      </c>
      <c r="R1832" s="274">
        <v>274200</v>
      </c>
      <c r="S1832" s="182">
        <f t="shared" si="60"/>
        <v>119033</v>
      </c>
      <c r="T1832" s="216">
        <v>118033</v>
      </c>
      <c r="U1832" s="180">
        <v>168</v>
      </c>
      <c r="V1832" s="180" t="s">
        <v>63</v>
      </c>
      <c r="W1832" s="180" t="s">
        <v>63</v>
      </c>
      <c r="X1832" s="180" t="s">
        <v>277</v>
      </c>
      <c r="Y1832" s="180"/>
      <c r="Z1832" s="180" t="s">
        <v>5556</v>
      </c>
      <c r="AA1832" s="194">
        <v>0.04</v>
      </c>
      <c r="AB1832" s="197" t="s">
        <v>552</v>
      </c>
      <c r="AC1832" s="188">
        <v>1.7000000000000001E-2</v>
      </c>
      <c r="AD1832" s="274">
        <f t="shared" si="61"/>
        <v>10968</v>
      </c>
      <c r="AE1832" s="274">
        <f t="shared" si="62"/>
        <v>1632.1428571428571</v>
      </c>
      <c r="AF1832" s="189">
        <f t="shared" si="63"/>
        <v>4661.4000000000005</v>
      </c>
      <c r="AG1832" s="368">
        <f t="shared" si="64"/>
        <v>6293.5428571428574</v>
      </c>
      <c r="AH1832" s="190">
        <v>0.03</v>
      </c>
      <c r="AI1832" s="189">
        <f t="shared" si="65"/>
        <v>3570.99</v>
      </c>
    </row>
    <row r="1833" spans="1:35" x14ac:dyDescent="0.25">
      <c r="A1833" s="8" t="s">
        <v>2130</v>
      </c>
      <c r="B1833" s="180" t="s">
        <v>29</v>
      </c>
      <c r="C1833" s="180" t="s">
        <v>29</v>
      </c>
      <c r="D1833" s="180" t="s">
        <v>168</v>
      </c>
      <c r="E1833" s="180" t="s">
        <v>454</v>
      </c>
      <c r="F1833" s="180" t="s">
        <v>5458</v>
      </c>
      <c r="G1833" s="180" t="s">
        <v>5557</v>
      </c>
      <c r="H1833" s="186">
        <v>0</v>
      </c>
      <c r="I1833" s="186">
        <v>22497</v>
      </c>
      <c r="J1833" s="186">
        <f t="shared" si="59"/>
        <v>22497</v>
      </c>
      <c r="K1833" s="180" t="s">
        <v>5541</v>
      </c>
      <c r="L1833" s="180">
        <v>22554637</v>
      </c>
      <c r="M1833" s="144">
        <v>45477</v>
      </c>
      <c r="N1833" s="144" t="s">
        <v>196</v>
      </c>
      <c r="O1833" s="180" t="s">
        <v>43</v>
      </c>
      <c r="P1833" s="180" t="s">
        <v>43</v>
      </c>
      <c r="Q1833" s="274">
        <v>0</v>
      </c>
      <c r="R1833" s="274">
        <v>948350</v>
      </c>
      <c r="S1833" s="182">
        <f t="shared" si="60"/>
        <v>948350</v>
      </c>
      <c r="T1833" s="216">
        <v>26938</v>
      </c>
      <c r="U1833" s="180">
        <v>168</v>
      </c>
      <c r="V1833" s="180" t="s">
        <v>64</v>
      </c>
      <c r="W1833" s="180" t="s">
        <v>64</v>
      </c>
      <c r="X1833" s="180" t="s">
        <v>276</v>
      </c>
      <c r="Y1833" s="180" t="s">
        <v>665</v>
      </c>
      <c r="Z1833" s="180" t="s">
        <v>5459</v>
      </c>
      <c r="AA1833" s="194">
        <v>0.04</v>
      </c>
      <c r="AB1833" s="197" t="s">
        <v>552</v>
      </c>
      <c r="AC1833" s="188">
        <v>1.7000000000000001E-2</v>
      </c>
      <c r="AD1833" s="274">
        <f t="shared" si="61"/>
        <v>37934</v>
      </c>
      <c r="AE1833" s="274">
        <f t="shared" si="62"/>
        <v>5644.9404761904761</v>
      </c>
      <c r="AF1833" s="189">
        <f t="shared" si="63"/>
        <v>16121.95</v>
      </c>
      <c r="AG1833" s="368">
        <f t="shared" si="64"/>
        <v>21766.890476190478</v>
      </c>
      <c r="AH1833" s="190">
        <v>0.03</v>
      </c>
      <c r="AI1833" s="189">
        <f t="shared" si="65"/>
        <v>28450.5</v>
      </c>
    </row>
    <row r="1834" spans="1:35" x14ac:dyDescent="0.25">
      <c r="A1834" s="8" t="s">
        <v>2130</v>
      </c>
      <c r="B1834" s="180" t="s">
        <v>184</v>
      </c>
      <c r="C1834" s="180" t="s">
        <v>184</v>
      </c>
      <c r="D1834" s="180" t="s">
        <v>101</v>
      </c>
      <c r="E1834" s="180" t="s">
        <v>212</v>
      </c>
      <c r="F1834" s="180" t="s">
        <v>804</v>
      </c>
      <c r="G1834" s="180" t="s">
        <v>568</v>
      </c>
      <c r="H1834" s="186">
        <v>0</v>
      </c>
      <c r="I1834" s="186">
        <v>2398</v>
      </c>
      <c r="J1834" s="186">
        <f t="shared" si="59"/>
        <v>2398</v>
      </c>
      <c r="K1834" s="180" t="s">
        <v>3714</v>
      </c>
      <c r="L1834" s="180">
        <v>20015406</v>
      </c>
      <c r="M1834" s="144">
        <v>45477</v>
      </c>
      <c r="N1834" s="144" t="s">
        <v>196</v>
      </c>
      <c r="O1834" s="180" t="s">
        <v>148</v>
      </c>
      <c r="P1834" s="180" t="s">
        <v>252</v>
      </c>
      <c r="Q1834" s="274">
        <v>0</v>
      </c>
      <c r="R1834" s="274">
        <v>78000</v>
      </c>
      <c r="S1834" s="182">
        <f t="shared" si="60"/>
        <v>78000</v>
      </c>
      <c r="T1834" s="216">
        <v>78000</v>
      </c>
      <c r="U1834" s="180">
        <v>144</v>
      </c>
      <c r="V1834" s="180" t="s">
        <v>62</v>
      </c>
      <c r="W1834" s="180" t="s">
        <v>62</v>
      </c>
      <c r="X1834" s="180" t="s">
        <v>276</v>
      </c>
      <c r="Y1834" s="180"/>
      <c r="Z1834" s="180" t="s">
        <v>5558</v>
      </c>
      <c r="AA1834" s="194">
        <v>0.03</v>
      </c>
      <c r="AB1834" s="197" t="s">
        <v>552</v>
      </c>
      <c r="AC1834" s="188">
        <v>0.02</v>
      </c>
      <c r="AD1834" s="274">
        <f t="shared" si="61"/>
        <v>2340</v>
      </c>
      <c r="AE1834" s="274">
        <f t="shared" si="62"/>
        <v>541.66666666666663</v>
      </c>
      <c r="AF1834" s="189">
        <f t="shared" si="63"/>
        <v>1560</v>
      </c>
      <c r="AG1834" s="368">
        <f t="shared" si="64"/>
        <v>2101.6666666666665</v>
      </c>
      <c r="AH1834" s="190">
        <v>0.06</v>
      </c>
      <c r="AI1834" s="189">
        <f t="shared" si="65"/>
        <v>4680</v>
      </c>
    </row>
    <row r="1835" spans="1:35" x14ac:dyDescent="0.25">
      <c r="A1835" s="8" t="s">
        <v>2130</v>
      </c>
      <c r="B1835" s="180" t="s">
        <v>27</v>
      </c>
      <c r="C1835" s="180" t="s">
        <v>27</v>
      </c>
      <c r="D1835" s="180" t="s">
        <v>5938</v>
      </c>
      <c r="E1835" s="180" t="s">
        <v>209</v>
      </c>
      <c r="F1835" s="8" t="s">
        <v>4480</v>
      </c>
      <c r="G1835" s="180" t="s">
        <v>5351</v>
      </c>
      <c r="H1835" s="186">
        <v>0</v>
      </c>
      <c r="I1835" s="186">
        <v>23184</v>
      </c>
      <c r="J1835" s="186">
        <f t="shared" si="59"/>
        <v>23184</v>
      </c>
      <c r="K1835" s="180" t="s">
        <v>5542</v>
      </c>
      <c r="L1835" s="180">
        <v>23841945</v>
      </c>
      <c r="M1835" s="144">
        <v>45477</v>
      </c>
      <c r="N1835" s="144" t="s">
        <v>196</v>
      </c>
      <c r="O1835" s="180" t="s">
        <v>43</v>
      </c>
      <c r="P1835" s="180" t="s">
        <v>43</v>
      </c>
      <c r="Q1835" s="274">
        <v>0</v>
      </c>
      <c r="R1835" s="274">
        <v>977600</v>
      </c>
      <c r="S1835" s="182">
        <f t="shared" si="60"/>
        <v>977600</v>
      </c>
      <c r="T1835" s="216">
        <v>55276</v>
      </c>
      <c r="U1835" s="180">
        <v>168</v>
      </c>
      <c r="V1835" s="180" t="s">
        <v>64</v>
      </c>
      <c r="W1835" s="180" t="s">
        <v>64</v>
      </c>
      <c r="X1835" s="180" t="s">
        <v>276</v>
      </c>
      <c r="Y1835" s="180"/>
      <c r="Z1835" s="180" t="s">
        <v>5559</v>
      </c>
      <c r="AA1835" s="194">
        <v>0.04</v>
      </c>
      <c r="AB1835" s="197" t="s">
        <v>552</v>
      </c>
      <c r="AC1835" s="188">
        <v>1.7000000000000001E-2</v>
      </c>
      <c r="AD1835" s="274">
        <f t="shared" si="61"/>
        <v>39104</v>
      </c>
      <c r="AE1835" s="274">
        <f t="shared" si="62"/>
        <v>5819.0476190476193</v>
      </c>
      <c r="AF1835" s="189">
        <f t="shared" si="63"/>
        <v>16619.2</v>
      </c>
      <c r="AG1835" s="368">
        <f t="shared" si="64"/>
        <v>22438.247619047619</v>
      </c>
      <c r="AH1835" s="190">
        <v>0.03</v>
      </c>
      <c r="AI1835" s="189">
        <f t="shared" si="65"/>
        <v>29328</v>
      </c>
    </row>
    <row r="1836" spans="1:35" x14ac:dyDescent="0.25">
      <c r="A1836" s="8" t="s">
        <v>2130</v>
      </c>
      <c r="B1836" s="180" t="s">
        <v>45</v>
      </c>
      <c r="C1836" s="180" t="s">
        <v>184</v>
      </c>
      <c r="D1836" s="180" t="s">
        <v>101</v>
      </c>
      <c r="E1836" s="180" t="s">
        <v>212</v>
      </c>
      <c r="F1836" s="180" t="s">
        <v>804</v>
      </c>
      <c r="G1836" s="180" t="s">
        <v>568</v>
      </c>
      <c r="H1836" s="186">
        <v>0</v>
      </c>
      <c r="I1836" s="186">
        <v>2500</v>
      </c>
      <c r="J1836" s="186">
        <f t="shared" si="59"/>
        <v>2500</v>
      </c>
      <c r="K1836" s="180" t="s">
        <v>5543</v>
      </c>
      <c r="L1836" s="180">
        <v>20936630</v>
      </c>
      <c r="M1836" s="144">
        <v>45477</v>
      </c>
      <c r="N1836" s="144" t="s">
        <v>196</v>
      </c>
      <c r="O1836" s="180" t="s">
        <v>148</v>
      </c>
      <c r="P1836" s="180" t="s">
        <v>252</v>
      </c>
      <c r="Q1836" s="274">
        <v>0</v>
      </c>
      <c r="R1836" s="274">
        <v>81700</v>
      </c>
      <c r="S1836" s="182">
        <f t="shared" si="60"/>
        <v>81700</v>
      </c>
      <c r="T1836" s="216">
        <v>81700</v>
      </c>
      <c r="U1836" s="180">
        <v>144</v>
      </c>
      <c r="V1836" s="180" t="s">
        <v>62</v>
      </c>
      <c r="W1836" s="180" t="s">
        <v>62</v>
      </c>
      <c r="X1836" s="180" t="s">
        <v>276</v>
      </c>
      <c r="Y1836" s="180"/>
      <c r="Z1836" s="180" t="s">
        <v>5560</v>
      </c>
      <c r="AA1836" s="194">
        <v>0.03</v>
      </c>
      <c r="AB1836" s="197" t="s">
        <v>552</v>
      </c>
      <c r="AC1836" s="188">
        <v>0.02</v>
      </c>
      <c r="AD1836" s="274">
        <f t="shared" si="61"/>
        <v>2451</v>
      </c>
      <c r="AE1836" s="274">
        <f t="shared" si="62"/>
        <v>567.36111111111109</v>
      </c>
      <c r="AF1836" s="189">
        <f t="shared" si="63"/>
        <v>1634</v>
      </c>
      <c r="AG1836" s="368">
        <f t="shared" si="64"/>
        <v>2201.3611111111113</v>
      </c>
      <c r="AH1836" s="190">
        <v>0.06</v>
      </c>
      <c r="AI1836" s="189">
        <f t="shared" si="65"/>
        <v>4902</v>
      </c>
    </row>
    <row r="1837" spans="1:35" x14ac:dyDescent="0.25">
      <c r="A1837" s="8" t="s">
        <v>2130</v>
      </c>
      <c r="B1837" s="180" t="s">
        <v>37</v>
      </c>
      <c r="C1837" s="180" t="s">
        <v>37</v>
      </c>
      <c r="D1837" s="180" t="s">
        <v>99</v>
      </c>
      <c r="E1837" s="180" t="s">
        <v>917</v>
      </c>
      <c r="F1837" s="180" t="s">
        <v>5544</v>
      </c>
      <c r="G1837" s="180" t="s">
        <v>4688</v>
      </c>
      <c r="H1837" s="186">
        <v>0</v>
      </c>
      <c r="I1837" s="186">
        <v>18926</v>
      </c>
      <c r="J1837" s="186">
        <f t="shared" si="59"/>
        <v>18926</v>
      </c>
      <c r="K1837" s="180" t="s">
        <v>5545</v>
      </c>
      <c r="L1837" s="180">
        <v>24623073</v>
      </c>
      <c r="M1837" s="144">
        <v>45477</v>
      </c>
      <c r="N1837" s="144" t="s">
        <v>196</v>
      </c>
      <c r="O1837" s="180" t="s">
        <v>148</v>
      </c>
      <c r="P1837" s="180" t="s">
        <v>334</v>
      </c>
      <c r="Q1837" s="274">
        <v>0</v>
      </c>
      <c r="R1837" s="274">
        <v>796100</v>
      </c>
      <c r="S1837" s="182">
        <f t="shared" si="60"/>
        <v>796100</v>
      </c>
      <c r="T1837" s="216">
        <v>100986</v>
      </c>
      <c r="U1837" s="180">
        <v>168</v>
      </c>
      <c r="V1837" s="180" t="s">
        <v>64</v>
      </c>
      <c r="W1837" s="180" t="s">
        <v>64</v>
      </c>
      <c r="X1837" s="180" t="s">
        <v>276</v>
      </c>
      <c r="Y1837" s="180" t="s">
        <v>115</v>
      </c>
      <c r="Z1837" s="180" t="s">
        <v>5561</v>
      </c>
      <c r="AA1837" s="194">
        <v>0.04</v>
      </c>
      <c r="AB1837" s="197" t="s">
        <v>552</v>
      </c>
      <c r="AC1837" s="188">
        <v>1.7000000000000001E-2</v>
      </c>
      <c r="AD1837" s="274">
        <f t="shared" si="61"/>
        <v>31844</v>
      </c>
      <c r="AE1837" s="274">
        <f t="shared" si="62"/>
        <v>4738.6904761904761</v>
      </c>
      <c r="AF1837" s="189">
        <f t="shared" si="63"/>
        <v>13533.7</v>
      </c>
      <c r="AG1837" s="368">
        <f t="shared" si="64"/>
        <v>18272.390476190478</v>
      </c>
      <c r="AH1837" s="190">
        <v>0.03</v>
      </c>
      <c r="AI1837" s="189">
        <f t="shared" si="65"/>
        <v>23883</v>
      </c>
    </row>
    <row r="1838" spans="1:35" x14ac:dyDescent="0.25">
      <c r="A1838" s="8" t="s">
        <v>2130</v>
      </c>
      <c r="B1838" s="180" t="s">
        <v>31</v>
      </c>
      <c r="C1838" s="180" t="s">
        <v>31</v>
      </c>
      <c r="D1838" s="180" t="s">
        <v>101</v>
      </c>
      <c r="E1838" s="180" t="s">
        <v>32</v>
      </c>
      <c r="F1838" s="180" t="s">
        <v>642</v>
      </c>
      <c r="G1838" s="180" t="s">
        <v>1995</v>
      </c>
      <c r="H1838" s="186">
        <v>17550</v>
      </c>
      <c r="I1838" s="186">
        <v>17550</v>
      </c>
      <c r="J1838" s="186">
        <f t="shared" si="59"/>
        <v>0</v>
      </c>
      <c r="K1838" s="180" t="s">
        <v>1150</v>
      </c>
      <c r="L1838" s="180">
        <v>23880479</v>
      </c>
      <c r="M1838" s="144">
        <v>45477</v>
      </c>
      <c r="N1838" s="144" t="s">
        <v>196</v>
      </c>
      <c r="O1838" s="180" t="s">
        <v>174</v>
      </c>
      <c r="P1838" s="180" t="s">
        <v>174</v>
      </c>
      <c r="Q1838" s="274">
        <v>669141</v>
      </c>
      <c r="R1838" s="274">
        <v>737450</v>
      </c>
      <c r="S1838" s="182">
        <f t="shared" si="60"/>
        <v>68309</v>
      </c>
      <c r="T1838" s="216">
        <v>68309</v>
      </c>
      <c r="U1838" s="180">
        <v>168</v>
      </c>
      <c r="V1838" s="180" t="s">
        <v>63</v>
      </c>
      <c r="W1838" s="180" t="s">
        <v>63</v>
      </c>
      <c r="X1838" s="180" t="s">
        <v>277</v>
      </c>
      <c r="Y1838" s="180"/>
      <c r="Z1838" s="180" t="s">
        <v>5562</v>
      </c>
      <c r="AA1838" s="194">
        <v>0.04</v>
      </c>
      <c r="AB1838" s="197" t="s">
        <v>552</v>
      </c>
      <c r="AC1838" s="188">
        <v>1.7000000000000001E-2</v>
      </c>
      <c r="AD1838" s="274">
        <f t="shared" si="61"/>
        <v>29498</v>
      </c>
      <c r="AE1838" s="274">
        <f t="shared" si="62"/>
        <v>4389.583333333333</v>
      </c>
      <c r="AF1838" s="189">
        <f t="shared" si="63"/>
        <v>12536.650000000001</v>
      </c>
      <c r="AG1838" s="368">
        <f t="shared" si="64"/>
        <v>16926.233333333334</v>
      </c>
      <c r="AH1838" s="190">
        <v>0.03</v>
      </c>
      <c r="AI1838" s="189">
        <f t="shared" si="65"/>
        <v>2049.27</v>
      </c>
    </row>
    <row r="1839" spans="1:35" x14ac:dyDescent="0.25">
      <c r="A1839" s="8" t="s">
        <v>2130</v>
      </c>
      <c r="B1839" s="180" t="s">
        <v>39</v>
      </c>
      <c r="C1839" s="180" t="s">
        <v>39</v>
      </c>
      <c r="D1839" s="180" t="s">
        <v>167</v>
      </c>
      <c r="E1839" s="180" t="s">
        <v>451</v>
      </c>
      <c r="F1839" s="180" t="s">
        <v>859</v>
      </c>
      <c r="G1839" s="180" t="s">
        <v>584</v>
      </c>
      <c r="H1839" s="186">
        <v>0</v>
      </c>
      <c r="I1839" s="186">
        <v>6335</v>
      </c>
      <c r="J1839" s="186">
        <f t="shared" si="59"/>
        <v>6335</v>
      </c>
      <c r="K1839" s="180" t="s">
        <v>5231</v>
      </c>
      <c r="L1839" s="180">
        <v>25175614</v>
      </c>
      <c r="M1839" s="144">
        <v>45477</v>
      </c>
      <c r="N1839" s="144" t="s">
        <v>196</v>
      </c>
      <c r="O1839" s="180" t="s">
        <v>148</v>
      </c>
      <c r="P1839" s="180" t="s">
        <v>273</v>
      </c>
      <c r="Q1839" s="274">
        <v>0</v>
      </c>
      <c r="R1839" s="274">
        <v>267900</v>
      </c>
      <c r="S1839" s="182">
        <f t="shared" si="60"/>
        <v>267900</v>
      </c>
      <c r="T1839" s="216">
        <v>31109</v>
      </c>
      <c r="U1839" s="180">
        <v>168</v>
      </c>
      <c r="V1839" s="180" t="s">
        <v>64</v>
      </c>
      <c r="W1839" s="180" t="s">
        <v>64</v>
      </c>
      <c r="X1839" s="180" t="s">
        <v>276</v>
      </c>
      <c r="Y1839" s="180" t="s">
        <v>115</v>
      </c>
      <c r="Z1839" s="180" t="s">
        <v>5239</v>
      </c>
      <c r="AA1839" s="194">
        <v>0.04</v>
      </c>
      <c r="AB1839" s="197" t="s">
        <v>552</v>
      </c>
      <c r="AC1839" s="188">
        <v>1.7000000000000001E-2</v>
      </c>
      <c r="AD1839" s="274">
        <f t="shared" si="61"/>
        <v>10716</v>
      </c>
      <c r="AE1839" s="274">
        <f t="shared" si="62"/>
        <v>1594.6428571428571</v>
      </c>
      <c r="AF1839" s="189">
        <f t="shared" si="63"/>
        <v>4554.3</v>
      </c>
      <c r="AG1839" s="368">
        <f t="shared" si="64"/>
        <v>6148.9428571428571</v>
      </c>
      <c r="AH1839" s="190">
        <v>0.03</v>
      </c>
      <c r="AI1839" s="189">
        <f t="shared" si="65"/>
        <v>8037</v>
      </c>
    </row>
    <row r="1840" spans="1:35" x14ac:dyDescent="0.25">
      <c r="A1840" s="8" t="s">
        <v>2130</v>
      </c>
      <c r="B1840" s="180" t="s">
        <v>27</v>
      </c>
      <c r="C1840" s="180" t="s">
        <v>27</v>
      </c>
      <c r="D1840" s="180" t="s">
        <v>5938</v>
      </c>
      <c r="E1840" s="180" t="s">
        <v>3304</v>
      </c>
      <c r="F1840" s="180" t="s">
        <v>4308</v>
      </c>
      <c r="G1840" s="180" t="s">
        <v>4545</v>
      </c>
      <c r="H1840" s="186">
        <v>0</v>
      </c>
      <c r="I1840" s="186">
        <v>20323</v>
      </c>
      <c r="J1840" s="186">
        <f t="shared" si="59"/>
        <v>20323</v>
      </c>
      <c r="K1840" s="180" t="s">
        <v>5546</v>
      </c>
      <c r="L1840" s="180">
        <v>32321718</v>
      </c>
      <c r="M1840" s="144">
        <v>45477</v>
      </c>
      <c r="N1840" s="144" t="s">
        <v>196</v>
      </c>
      <c r="O1840" s="180" t="s">
        <v>43</v>
      </c>
      <c r="P1840" s="180" t="s">
        <v>43</v>
      </c>
      <c r="Q1840" s="274">
        <v>0</v>
      </c>
      <c r="R1840" s="274">
        <v>874200</v>
      </c>
      <c r="S1840" s="182">
        <f t="shared" si="60"/>
        <v>874200</v>
      </c>
      <c r="T1840" s="216">
        <v>123334</v>
      </c>
      <c r="U1840" s="180">
        <v>168</v>
      </c>
      <c r="V1840" s="180" t="s">
        <v>64</v>
      </c>
      <c r="W1840" s="180" t="s">
        <v>64</v>
      </c>
      <c r="X1840" s="180" t="s">
        <v>276</v>
      </c>
      <c r="Y1840" s="180" t="s">
        <v>2325</v>
      </c>
      <c r="Z1840" s="180" t="s">
        <v>5563</v>
      </c>
      <c r="AA1840" s="194">
        <v>0.04</v>
      </c>
      <c r="AB1840" s="197" t="s">
        <v>552</v>
      </c>
      <c r="AC1840" s="188">
        <v>1.7000000000000001E-2</v>
      </c>
      <c r="AD1840" s="274">
        <f t="shared" si="61"/>
        <v>34968</v>
      </c>
      <c r="AE1840" s="274">
        <f t="shared" si="62"/>
        <v>5203.5714285714284</v>
      </c>
      <c r="AF1840" s="189">
        <f t="shared" si="63"/>
        <v>14861.400000000001</v>
      </c>
      <c r="AG1840" s="368">
        <f t="shared" si="64"/>
        <v>20064.971428571429</v>
      </c>
      <c r="AH1840" s="190">
        <v>0.03</v>
      </c>
      <c r="AI1840" s="189">
        <f t="shared" si="65"/>
        <v>26226</v>
      </c>
    </row>
    <row r="1841" spans="1:35" x14ac:dyDescent="0.25">
      <c r="A1841" s="8" t="s">
        <v>2130</v>
      </c>
      <c r="B1841" s="180" t="s">
        <v>38</v>
      </c>
      <c r="C1841" s="180" t="s">
        <v>38</v>
      </c>
      <c r="D1841" s="180" t="s">
        <v>101</v>
      </c>
      <c r="E1841" s="180" t="s">
        <v>405</v>
      </c>
      <c r="F1841" s="180" t="s">
        <v>1174</v>
      </c>
      <c r="G1841" s="180" t="s">
        <v>1184</v>
      </c>
      <c r="H1841" s="186">
        <v>0</v>
      </c>
      <c r="I1841" s="186">
        <v>3594</v>
      </c>
      <c r="J1841" s="186">
        <f t="shared" si="59"/>
        <v>3594</v>
      </c>
      <c r="K1841" s="180" t="s">
        <v>5547</v>
      </c>
      <c r="L1841" s="180"/>
      <c r="M1841" s="144">
        <v>45477</v>
      </c>
      <c r="N1841" s="144" t="s">
        <v>196</v>
      </c>
      <c r="O1841" s="180" t="s">
        <v>43</v>
      </c>
      <c r="P1841" s="180" t="s">
        <v>43</v>
      </c>
      <c r="Q1841" s="186">
        <v>0</v>
      </c>
      <c r="R1841" s="186">
        <v>142500</v>
      </c>
      <c r="S1841" s="182">
        <f t="shared" si="60"/>
        <v>142500</v>
      </c>
      <c r="T1841" s="216">
        <v>13654</v>
      </c>
      <c r="U1841" s="180">
        <v>168</v>
      </c>
      <c r="V1841" s="180" t="s">
        <v>64</v>
      </c>
      <c r="W1841" s="180" t="s">
        <v>64</v>
      </c>
      <c r="X1841" s="180" t="s">
        <v>276</v>
      </c>
      <c r="Y1841" s="180" t="s">
        <v>5548</v>
      </c>
      <c r="Z1841" s="180"/>
      <c r="AA1841" s="194">
        <v>0.04</v>
      </c>
      <c r="AB1841" s="197" t="s">
        <v>552</v>
      </c>
      <c r="AC1841" s="188">
        <v>1.7000000000000001E-2</v>
      </c>
      <c r="AD1841" s="186">
        <f t="shared" si="61"/>
        <v>5700</v>
      </c>
      <c r="AE1841" s="186">
        <f t="shared" si="62"/>
        <v>848.21428571428567</v>
      </c>
      <c r="AF1841" s="189">
        <f t="shared" si="63"/>
        <v>2422.5</v>
      </c>
      <c r="AG1841" s="368">
        <f t="shared" si="64"/>
        <v>3270.7142857142858</v>
      </c>
      <c r="AH1841" s="190">
        <v>0.03</v>
      </c>
      <c r="AI1841" s="189">
        <f t="shared" si="65"/>
        <v>4275</v>
      </c>
    </row>
    <row r="1842" spans="1:35" x14ac:dyDescent="0.25">
      <c r="A1842" s="8" t="s">
        <v>2130</v>
      </c>
      <c r="B1842" s="180" t="s">
        <v>29</v>
      </c>
      <c r="C1842" s="180" t="s">
        <v>29</v>
      </c>
      <c r="D1842" s="180" t="s">
        <v>168</v>
      </c>
      <c r="E1842" s="180" t="s">
        <v>2081</v>
      </c>
      <c r="F1842" s="180" t="s">
        <v>1172</v>
      </c>
      <c r="G1842" s="180" t="s">
        <v>1182</v>
      </c>
      <c r="H1842" s="186">
        <v>0</v>
      </c>
      <c r="I1842" s="186">
        <v>6000</v>
      </c>
      <c r="J1842" s="186">
        <f t="shared" si="59"/>
        <v>6000</v>
      </c>
      <c r="K1842" s="180" t="s">
        <v>5549</v>
      </c>
      <c r="L1842" s="180">
        <v>27968375</v>
      </c>
      <c r="M1842" s="144">
        <v>45477</v>
      </c>
      <c r="N1842" s="144" t="s">
        <v>196</v>
      </c>
      <c r="O1842" s="180" t="s">
        <v>173</v>
      </c>
      <c r="P1842" s="180" t="s">
        <v>468</v>
      </c>
      <c r="Q1842" s="274">
        <v>0</v>
      </c>
      <c r="R1842" s="274">
        <v>245100</v>
      </c>
      <c r="S1842" s="182">
        <f t="shared" si="60"/>
        <v>245100</v>
      </c>
      <c r="T1842" s="216">
        <v>245100</v>
      </c>
      <c r="U1842" s="180">
        <v>168</v>
      </c>
      <c r="V1842" s="180" t="s">
        <v>62</v>
      </c>
      <c r="W1842" s="180" t="s">
        <v>62</v>
      </c>
      <c r="X1842" s="180" t="s">
        <v>276</v>
      </c>
      <c r="Y1842" s="180"/>
      <c r="Z1842" s="180" t="s">
        <v>5564</v>
      </c>
      <c r="AA1842" s="194">
        <v>0.04</v>
      </c>
      <c r="AB1842" s="197" t="s">
        <v>552</v>
      </c>
      <c r="AC1842" s="188">
        <v>1.7000000000000001E-2</v>
      </c>
      <c r="AD1842" s="274">
        <f t="shared" si="61"/>
        <v>9804</v>
      </c>
      <c r="AE1842" s="274">
        <f t="shared" si="62"/>
        <v>1458.9285714285713</v>
      </c>
      <c r="AF1842" s="189">
        <f t="shared" si="63"/>
        <v>4166.7000000000007</v>
      </c>
      <c r="AG1842" s="368">
        <f t="shared" si="64"/>
        <v>5625.6285714285723</v>
      </c>
      <c r="AH1842" s="190">
        <v>0.03</v>
      </c>
      <c r="AI1842" s="189">
        <f t="shared" si="65"/>
        <v>7353</v>
      </c>
    </row>
    <row r="1843" spans="1:35" x14ac:dyDescent="0.25">
      <c r="A1843" s="8" t="s">
        <v>2130</v>
      </c>
      <c r="B1843" s="180" t="s">
        <v>24</v>
      </c>
      <c r="C1843" s="180" t="s">
        <v>24</v>
      </c>
      <c r="D1843" s="180" t="s">
        <v>420</v>
      </c>
      <c r="E1843" s="180" t="s">
        <v>200</v>
      </c>
      <c r="F1843" s="8" t="s">
        <v>827</v>
      </c>
      <c r="G1843" s="180" t="s">
        <v>1656</v>
      </c>
      <c r="H1843" s="186">
        <v>18070</v>
      </c>
      <c r="I1843" s="186">
        <v>18070</v>
      </c>
      <c r="J1843" s="186">
        <f t="shared" si="59"/>
        <v>0</v>
      </c>
      <c r="K1843" s="180" t="s">
        <v>5550</v>
      </c>
      <c r="L1843" s="180">
        <v>13701005</v>
      </c>
      <c r="M1843" s="144">
        <v>45477</v>
      </c>
      <c r="N1843" s="144" t="s">
        <v>196</v>
      </c>
      <c r="O1843" s="180" t="s">
        <v>43</v>
      </c>
      <c r="P1843" s="180" t="s">
        <v>43</v>
      </c>
      <c r="Q1843" s="274">
        <v>629679</v>
      </c>
      <c r="R1843" s="274">
        <v>645900</v>
      </c>
      <c r="S1843" s="182">
        <f t="shared" si="60"/>
        <v>16221</v>
      </c>
      <c r="T1843" s="216">
        <v>16221</v>
      </c>
      <c r="U1843" s="180">
        <v>144</v>
      </c>
      <c r="V1843" s="180" t="s">
        <v>63</v>
      </c>
      <c r="W1843" s="180" t="s">
        <v>63</v>
      </c>
      <c r="X1843" s="180" t="s">
        <v>277</v>
      </c>
      <c r="Y1843" s="180"/>
      <c r="Z1843" s="180" t="s">
        <v>5565</v>
      </c>
      <c r="AA1843" s="194">
        <v>0.03</v>
      </c>
      <c r="AB1843" s="197" t="s">
        <v>552</v>
      </c>
      <c r="AC1843" s="188">
        <v>0.02</v>
      </c>
      <c r="AD1843" s="274">
        <f t="shared" si="61"/>
        <v>19377</v>
      </c>
      <c r="AE1843" s="274">
        <f t="shared" si="62"/>
        <v>4485.416666666667</v>
      </c>
      <c r="AF1843" s="189">
        <f t="shared" si="63"/>
        <v>12918</v>
      </c>
      <c r="AG1843" s="368">
        <f t="shared" si="64"/>
        <v>17403.416666666668</v>
      </c>
      <c r="AH1843" s="190">
        <v>0.06</v>
      </c>
      <c r="AI1843" s="189">
        <f t="shared" si="65"/>
        <v>973.26</v>
      </c>
    </row>
    <row r="1844" spans="1:35" x14ac:dyDescent="0.25">
      <c r="A1844" s="8" t="s">
        <v>2130</v>
      </c>
      <c r="B1844" s="180" t="s">
        <v>24</v>
      </c>
      <c r="C1844" s="180" t="s">
        <v>24</v>
      </c>
      <c r="D1844" s="180" t="s">
        <v>420</v>
      </c>
      <c r="E1844" s="180" t="s">
        <v>200</v>
      </c>
      <c r="F1844" s="180" t="s">
        <v>866</v>
      </c>
      <c r="G1844" s="180" t="s">
        <v>1595</v>
      </c>
      <c r="H1844" s="186">
        <v>0</v>
      </c>
      <c r="I1844" s="186">
        <v>13240</v>
      </c>
      <c r="J1844" s="186">
        <f t="shared" si="59"/>
        <v>13240</v>
      </c>
      <c r="K1844" s="180" t="s">
        <v>5579</v>
      </c>
      <c r="L1844" s="180">
        <v>23438657</v>
      </c>
      <c r="M1844" s="144">
        <v>45478</v>
      </c>
      <c r="N1844" s="144" t="s">
        <v>196</v>
      </c>
      <c r="O1844" s="180" t="s">
        <v>148</v>
      </c>
      <c r="P1844" s="180" t="s">
        <v>287</v>
      </c>
      <c r="Q1844" s="274">
        <v>0</v>
      </c>
      <c r="R1844" s="274">
        <v>553700</v>
      </c>
      <c r="S1844" s="182">
        <f t="shared" si="60"/>
        <v>553700</v>
      </c>
      <c r="T1844" s="216">
        <v>85553</v>
      </c>
      <c r="U1844" s="180">
        <v>168</v>
      </c>
      <c r="V1844" s="180" t="s">
        <v>64</v>
      </c>
      <c r="W1844" s="180" t="s">
        <v>64</v>
      </c>
      <c r="X1844" s="180" t="s">
        <v>276</v>
      </c>
      <c r="Y1844" s="180" t="s">
        <v>115</v>
      </c>
      <c r="Z1844" s="180" t="s">
        <v>5278</v>
      </c>
      <c r="AA1844" s="194">
        <v>0.04</v>
      </c>
      <c r="AB1844" s="197" t="s">
        <v>552</v>
      </c>
      <c r="AC1844" s="188">
        <v>1.7000000000000001E-2</v>
      </c>
      <c r="AD1844" s="274">
        <f t="shared" si="61"/>
        <v>22148</v>
      </c>
      <c r="AE1844" s="274">
        <f t="shared" si="62"/>
        <v>3295.8333333333335</v>
      </c>
      <c r="AF1844" s="189">
        <f t="shared" si="63"/>
        <v>9412.9000000000015</v>
      </c>
      <c r="AG1844" s="368">
        <f t="shared" si="64"/>
        <v>12708.733333333335</v>
      </c>
      <c r="AH1844" s="190">
        <v>0.03</v>
      </c>
      <c r="AI1844" s="189">
        <f t="shared" si="65"/>
        <v>16611</v>
      </c>
    </row>
    <row r="1845" spans="1:35" x14ac:dyDescent="0.25">
      <c r="A1845" s="8" t="s">
        <v>2130</v>
      </c>
      <c r="B1845" s="180" t="s">
        <v>24</v>
      </c>
      <c r="C1845" s="180" t="s">
        <v>24</v>
      </c>
      <c r="D1845" s="180" t="s">
        <v>420</v>
      </c>
      <c r="E1845" s="180" t="s">
        <v>200</v>
      </c>
      <c r="F1845" s="180" t="s">
        <v>716</v>
      </c>
      <c r="G1845" s="180" t="s">
        <v>610</v>
      </c>
      <c r="H1845" s="186">
        <v>0</v>
      </c>
      <c r="I1845" s="186">
        <v>2195</v>
      </c>
      <c r="J1845" s="186">
        <f t="shared" si="59"/>
        <v>2195</v>
      </c>
      <c r="K1845" s="180" t="s">
        <v>4988</v>
      </c>
      <c r="L1845" s="180">
        <v>38932794</v>
      </c>
      <c r="M1845" s="144">
        <v>45478</v>
      </c>
      <c r="N1845" s="144" t="s">
        <v>196</v>
      </c>
      <c r="O1845" s="180" t="s">
        <v>148</v>
      </c>
      <c r="P1845" s="180" t="s">
        <v>287</v>
      </c>
      <c r="Q1845" s="274">
        <v>0</v>
      </c>
      <c r="R1845" s="274">
        <v>82900</v>
      </c>
      <c r="S1845" s="182">
        <f t="shared" si="60"/>
        <v>82900</v>
      </c>
      <c r="T1845" s="216">
        <v>11977</v>
      </c>
      <c r="U1845" s="180">
        <v>168</v>
      </c>
      <c r="V1845" s="180" t="s">
        <v>64</v>
      </c>
      <c r="W1845" s="180" t="s">
        <v>64</v>
      </c>
      <c r="X1845" s="180" t="s">
        <v>276</v>
      </c>
      <c r="Y1845" s="180" t="s">
        <v>115</v>
      </c>
      <c r="Z1845" s="180" t="s">
        <v>4991</v>
      </c>
      <c r="AA1845" s="194">
        <v>0.04</v>
      </c>
      <c r="AB1845" s="197" t="s">
        <v>552</v>
      </c>
      <c r="AC1845" s="188">
        <v>1.7000000000000001E-2</v>
      </c>
      <c r="AD1845" s="274">
        <f t="shared" si="61"/>
        <v>3316</v>
      </c>
      <c r="AE1845" s="274">
        <f t="shared" si="62"/>
        <v>493.45238095238096</v>
      </c>
      <c r="AF1845" s="189">
        <f t="shared" si="63"/>
        <v>1409.3000000000002</v>
      </c>
      <c r="AG1845" s="368">
        <f t="shared" si="64"/>
        <v>1902.7523809523811</v>
      </c>
      <c r="AH1845" s="190">
        <v>0.03</v>
      </c>
      <c r="AI1845" s="189">
        <f t="shared" si="65"/>
        <v>2487</v>
      </c>
    </row>
    <row r="1846" spans="1:35" x14ac:dyDescent="0.25">
      <c r="A1846" s="8" t="s">
        <v>2130</v>
      </c>
      <c r="B1846" s="180" t="s">
        <v>24</v>
      </c>
      <c r="C1846" s="180" t="s">
        <v>24</v>
      </c>
      <c r="D1846" s="180" t="s">
        <v>420</v>
      </c>
      <c r="E1846" s="180" t="s">
        <v>200</v>
      </c>
      <c r="F1846" s="180" t="s">
        <v>716</v>
      </c>
      <c r="G1846" s="180" t="s">
        <v>610</v>
      </c>
      <c r="H1846" s="186">
        <v>0</v>
      </c>
      <c r="I1846" s="186">
        <v>4500</v>
      </c>
      <c r="J1846" s="186">
        <f t="shared" si="59"/>
        <v>4500</v>
      </c>
      <c r="K1846" s="180" t="s">
        <v>5580</v>
      </c>
      <c r="L1846" s="180">
        <v>37619007</v>
      </c>
      <c r="M1846" s="144">
        <v>45478</v>
      </c>
      <c r="N1846" s="144" t="s">
        <v>196</v>
      </c>
      <c r="O1846" s="180" t="s">
        <v>148</v>
      </c>
      <c r="P1846" s="180" t="s">
        <v>287</v>
      </c>
      <c r="Q1846" s="274">
        <v>0</v>
      </c>
      <c r="R1846" s="274">
        <v>181100</v>
      </c>
      <c r="S1846" s="182">
        <f t="shared" si="60"/>
        <v>181100</v>
      </c>
      <c r="T1846" s="216">
        <v>29595</v>
      </c>
      <c r="U1846" s="180">
        <v>168</v>
      </c>
      <c r="V1846" s="180" t="s">
        <v>64</v>
      </c>
      <c r="W1846" s="180" t="s">
        <v>64</v>
      </c>
      <c r="X1846" s="180" t="s">
        <v>276</v>
      </c>
      <c r="Y1846" s="180" t="s">
        <v>115</v>
      </c>
      <c r="Z1846" s="180" t="s">
        <v>5599</v>
      </c>
      <c r="AA1846" s="194">
        <v>0.04</v>
      </c>
      <c r="AB1846" s="197" t="s">
        <v>552</v>
      </c>
      <c r="AC1846" s="188">
        <v>1.7000000000000001E-2</v>
      </c>
      <c r="AD1846" s="274">
        <f t="shared" si="61"/>
        <v>7244</v>
      </c>
      <c r="AE1846" s="274">
        <f t="shared" si="62"/>
        <v>1077.9761904761904</v>
      </c>
      <c r="AF1846" s="189">
        <f t="shared" si="63"/>
        <v>3078.7000000000003</v>
      </c>
      <c r="AG1846" s="368">
        <f t="shared" si="64"/>
        <v>4156.6761904761906</v>
      </c>
      <c r="AH1846" s="190">
        <v>0.03</v>
      </c>
      <c r="AI1846" s="189">
        <f t="shared" si="65"/>
        <v>5433</v>
      </c>
    </row>
    <row r="1847" spans="1:35" x14ac:dyDescent="0.25">
      <c r="A1847" s="8" t="s">
        <v>2130</v>
      </c>
      <c r="B1847" s="180" t="s">
        <v>24</v>
      </c>
      <c r="C1847" s="180" t="s">
        <v>24</v>
      </c>
      <c r="D1847" s="180" t="s">
        <v>420</v>
      </c>
      <c r="E1847" s="180" t="s">
        <v>405</v>
      </c>
      <c r="F1847" s="180" t="s">
        <v>5085</v>
      </c>
      <c r="G1847" s="180" t="s">
        <v>5600</v>
      </c>
      <c r="H1847" s="186">
        <v>0</v>
      </c>
      <c r="I1847" s="186">
        <v>12038</v>
      </c>
      <c r="J1847" s="186">
        <f t="shared" si="59"/>
        <v>12038</v>
      </c>
      <c r="K1847" s="180" t="s">
        <v>5581</v>
      </c>
      <c r="L1847" s="180">
        <v>31820953</v>
      </c>
      <c r="M1847" s="144">
        <v>45478</v>
      </c>
      <c r="N1847" s="144" t="s">
        <v>196</v>
      </c>
      <c r="O1847" s="180" t="s">
        <v>174</v>
      </c>
      <c r="P1847" s="180" t="s">
        <v>174</v>
      </c>
      <c r="Q1847" s="274">
        <v>0</v>
      </c>
      <c r="R1847" s="274">
        <v>502500</v>
      </c>
      <c r="S1847" s="182">
        <f t="shared" si="60"/>
        <v>502500</v>
      </c>
      <c r="T1847" s="216">
        <v>52063</v>
      </c>
      <c r="U1847" s="180">
        <v>168</v>
      </c>
      <c r="V1847" s="180" t="s">
        <v>64</v>
      </c>
      <c r="W1847" s="180" t="s">
        <v>64</v>
      </c>
      <c r="X1847" s="180" t="s">
        <v>276</v>
      </c>
      <c r="Y1847" s="180" t="s">
        <v>115</v>
      </c>
      <c r="Z1847" s="180" t="s">
        <v>5086</v>
      </c>
      <c r="AA1847" s="194">
        <v>0.04</v>
      </c>
      <c r="AB1847" s="197" t="s">
        <v>552</v>
      </c>
      <c r="AC1847" s="188">
        <v>1.7000000000000001E-2</v>
      </c>
      <c r="AD1847" s="274">
        <f t="shared" si="61"/>
        <v>20100</v>
      </c>
      <c r="AE1847" s="274">
        <f t="shared" si="62"/>
        <v>2991.0714285714284</v>
      </c>
      <c r="AF1847" s="189">
        <f t="shared" si="63"/>
        <v>8542.5</v>
      </c>
      <c r="AG1847" s="368">
        <f t="shared" si="64"/>
        <v>11533.571428571428</v>
      </c>
      <c r="AH1847" s="190">
        <v>0.03</v>
      </c>
      <c r="AI1847" s="189">
        <f t="shared" si="65"/>
        <v>15075</v>
      </c>
    </row>
    <row r="1848" spans="1:35" x14ac:dyDescent="0.25">
      <c r="A1848" s="8" t="s">
        <v>2130</v>
      </c>
      <c r="B1848" s="180" t="s">
        <v>24</v>
      </c>
      <c r="C1848" s="180" t="s">
        <v>24</v>
      </c>
      <c r="D1848" s="180" t="s">
        <v>420</v>
      </c>
      <c r="E1848" s="180" t="s">
        <v>200</v>
      </c>
      <c r="F1848" s="8" t="s">
        <v>827</v>
      </c>
      <c r="G1848" s="180" t="s">
        <v>1656</v>
      </c>
      <c r="H1848" s="186">
        <v>14702</v>
      </c>
      <c r="I1848" s="186">
        <v>14702</v>
      </c>
      <c r="J1848" s="186">
        <f t="shared" si="59"/>
        <v>0</v>
      </c>
      <c r="K1848" s="180" t="s">
        <v>5582</v>
      </c>
      <c r="L1848" s="180">
        <v>24619428</v>
      </c>
      <c r="M1848" s="144">
        <v>45478</v>
      </c>
      <c r="N1848" s="144" t="s">
        <v>196</v>
      </c>
      <c r="O1848" s="180" t="s">
        <v>43</v>
      </c>
      <c r="P1848" s="180" t="s">
        <v>43</v>
      </c>
      <c r="Q1848" s="274">
        <v>609902</v>
      </c>
      <c r="R1848" s="274">
        <v>616000</v>
      </c>
      <c r="S1848" s="182">
        <f t="shared" si="60"/>
        <v>6098</v>
      </c>
      <c r="T1848" s="216">
        <v>6098</v>
      </c>
      <c r="U1848" s="180">
        <v>168</v>
      </c>
      <c r="V1848" s="180" t="s">
        <v>63</v>
      </c>
      <c r="W1848" s="180" t="s">
        <v>63</v>
      </c>
      <c r="X1848" s="180" t="s">
        <v>277</v>
      </c>
      <c r="Y1848" s="180"/>
      <c r="Z1848" s="180" t="s">
        <v>5601</v>
      </c>
      <c r="AA1848" s="194">
        <v>0.04</v>
      </c>
      <c r="AB1848" s="197" t="s">
        <v>552</v>
      </c>
      <c r="AC1848" s="188">
        <v>1.7000000000000001E-2</v>
      </c>
      <c r="AD1848" s="274">
        <f t="shared" si="61"/>
        <v>24640</v>
      </c>
      <c r="AE1848" s="274">
        <f t="shared" si="62"/>
        <v>3666.6666666666665</v>
      </c>
      <c r="AF1848" s="189">
        <f t="shared" si="63"/>
        <v>10472</v>
      </c>
      <c r="AG1848" s="368">
        <f t="shared" si="64"/>
        <v>14138.666666666666</v>
      </c>
      <c r="AH1848" s="190">
        <v>0.03</v>
      </c>
      <c r="AI1848" s="189">
        <f t="shared" si="65"/>
        <v>182.94</v>
      </c>
    </row>
    <row r="1849" spans="1:35" x14ac:dyDescent="0.25">
      <c r="A1849" s="8" t="s">
        <v>2130</v>
      </c>
      <c r="B1849" s="180" t="s">
        <v>38</v>
      </c>
      <c r="C1849" s="180" t="s">
        <v>38</v>
      </c>
      <c r="D1849" s="180" t="s">
        <v>101</v>
      </c>
      <c r="E1849" s="180" t="s">
        <v>405</v>
      </c>
      <c r="F1849" s="180" t="s">
        <v>546</v>
      </c>
      <c r="G1849" s="180" t="s">
        <v>590</v>
      </c>
      <c r="H1849" s="186">
        <v>0</v>
      </c>
      <c r="I1849" s="186">
        <v>2043</v>
      </c>
      <c r="J1849" s="186">
        <f t="shared" si="59"/>
        <v>2043</v>
      </c>
      <c r="K1849" s="180" t="s">
        <v>5583</v>
      </c>
      <c r="L1849" s="180">
        <v>22175246</v>
      </c>
      <c r="M1849" s="144">
        <v>45478</v>
      </c>
      <c r="N1849" s="144" t="s">
        <v>196</v>
      </c>
      <c r="O1849" s="180" t="s">
        <v>43</v>
      </c>
      <c r="P1849" s="180" t="s">
        <v>43</v>
      </c>
      <c r="Q1849" s="274">
        <v>0</v>
      </c>
      <c r="R1849" s="274">
        <v>76400</v>
      </c>
      <c r="S1849" s="182">
        <f t="shared" si="60"/>
        <v>76400</v>
      </c>
      <c r="T1849" s="216">
        <v>76400</v>
      </c>
      <c r="U1849" s="180">
        <v>168</v>
      </c>
      <c r="V1849" s="180" t="s">
        <v>62</v>
      </c>
      <c r="W1849" s="180" t="s">
        <v>62</v>
      </c>
      <c r="X1849" s="180" t="s">
        <v>276</v>
      </c>
      <c r="Y1849" s="180"/>
      <c r="Z1849" s="180" t="s">
        <v>5602</v>
      </c>
      <c r="AA1849" s="194">
        <v>0.04</v>
      </c>
      <c r="AB1849" s="197" t="s">
        <v>552</v>
      </c>
      <c r="AC1849" s="188">
        <v>1.7000000000000001E-2</v>
      </c>
      <c r="AD1849" s="274">
        <f t="shared" si="61"/>
        <v>3056</v>
      </c>
      <c r="AE1849" s="274">
        <f t="shared" si="62"/>
        <v>454.76190476190476</v>
      </c>
      <c r="AF1849" s="189">
        <f t="shared" si="63"/>
        <v>1298.8000000000002</v>
      </c>
      <c r="AG1849" s="368">
        <f t="shared" si="64"/>
        <v>1753.561904761905</v>
      </c>
      <c r="AH1849" s="190">
        <v>0.03</v>
      </c>
      <c r="AI1849" s="189">
        <f t="shared" si="65"/>
        <v>2292</v>
      </c>
    </row>
    <row r="1850" spans="1:35" x14ac:dyDescent="0.25">
      <c r="A1850" s="8" t="s">
        <v>2130</v>
      </c>
      <c r="B1850" s="180" t="s">
        <v>23</v>
      </c>
      <c r="C1850" s="180" t="s">
        <v>23</v>
      </c>
      <c r="D1850" s="180" t="s">
        <v>5937</v>
      </c>
      <c r="E1850" s="180" t="s">
        <v>970</v>
      </c>
      <c r="F1850" s="180" t="s">
        <v>5584</v>
      </c>
      <c r="G1850" s="180" t="s">
        <v>5604</v>
      </c>
      <c r="H1850" s="186">
        <v>0</v>
      </c>
      <c r="I1850" s="186">
        <v>17077</v>
      </c>
      <c r="J1850" s="186">
        <f t="shared" si="59"/>
        <v>17077</v>
      </c>
      <c r="K1850" s="180" t="s">
        <v>5585</v>
      </c>
      <c r="L1850" s="180">
        <v>27371857</v>
      </c>
      <c r="M1850" s="144">
        <v>45478</v>
      </c>
      <c r="N1850" s="144" t="s">
        <v>196</v>
      </c>
      <c r="O1850" s="180" t="s">
        <v>148</v>
      </c>
      <c r="P1850" s="180" t="s">
        <v>4613</v>
      </c>
      <c r="Q1850" s="274">
        <v>0</v>
      </c>
      <c r="R1850" s="274">
        <v>717300</v>
      </c>
      <c r="S1850" s="182">
        <f t="shared" si="60"/>
        <v>717300</v>
      </c>
      <c r="T1850" s="216">
        <v>90656</v>
      </c>
      <c r="U1850" s="180">
        <v>168</v>
      </c>
      <c r="V1850" s="180" t="s">
        <v>64</v>
      </c>
      <c r="W1850" s="180" t="s">
        <v>64</v>
      </c>
      <c r="X1850" s="180" t="s">
        <v>276</v>
      </c>
      <c r="Y1850" s="180" t="s">
        <v>665</v>
      </c>
      <c r="Z1850" s="180" t="s">
        <v>5603</v>
      </c>
      <c r="AA1850" s="194">
        <v>0.04</v>
      </c>
      <c r="AB1850" s="197" t="s">
        <v>552</v>
      </c>
      <c r="AC1850" s="188">
        <v>1.7000000000000001E-2</v>
      </c>
      <c r="AD1850" s="274">
        <f t="shared" si="61"/>
        <v>28692</v>
      </c>
      <c r="AE1850" s="274">
        <f t="shared" si="62"/>
        <v>4269.6428571428569</v>
      </c>
      <c r="AF1850" s="189">
        <f t="shared" si="63"/>
        <v>12194.1</v>
      </c>
      <c r="AG1850" s="368">
        <f t="shared" si="64"/>
        <v>16463.742857142857</v>
      </c>
      <c r="AH1850" s="190">
        <v>0.03</v>
      </c>
      <c r="AI1850" s="189">
        <f t="shared" si="65"/>
        <v>21519</v>
      </c>
    </row>
    <row r="1851" spans="1:35" x14ac:dyDescent="0.25">
      <c r="A1851" s="8" t="s">
        <v>2130</v>
      </c>
      <c r="B1851" s="180" t="s">
        <v>39</v>
      </c>
      <c r="C1851" s="180" t="s">
        <v>39</v>
      </c>
      <c r="D1851" s="180" t="s">
        <v>167</v>
      </c>
      <c r="E1851" s="180" t="s">
        <v>451</v>
      </c>
      <c r="F1851" s="180" t="s">
        <v>3285</v>
      </c>
      <c r="G1851" s="180" t="s">
        <v>734</v>
      </c>
      <c r="H1851" s="186">
        <v>0</v>
      </c>
      <c r="I1851" s="186">
        <v>3000</v>
      </c>
      <c r="J1851" s="186">
        <f t="shared" si="59"/>
        <v>3000</v>
      </c>
      <c r="K1851" s="180" t="s">
        <v>5586</v>
      </c>
      <c r="L1851" s="180">
        <v>28178210</v>
      </c>
      <c r="M1851" s="144">
        <v>45478</v>
      </c>
      <c r="N1851" s="144" t="s">
        <v>196</v>
      </c>
      <c r="O1851" s="180" t="s">
        <v>43</v>
      </c>
      <c r="P1851" s="180" t="s">
        <v>43</v>
      </c>
      <c r="Q1851" s="274">
        <v>0</v>
      </c>
      <c r="R1851" s="274">
        <v>99800</v>
      </c>
      <c r="S1851" s="182">
        <f t="shared" si="60"/>
        <v>99800</v>
      </c>
      <c r="T1851" s="216">
        <v>99800</v>
      </c>
      <c r="U1851" s="180">
        <v>144</v>
      </c>
      <c r="V1851" s="180" t="s">
        <v>62</v>
      </c>
      <c r="W1851" s="180" t="s">
        <v>62</v>
      </c>
      <c r="X1851" s="180" t="s">
        <v>276</v>
      </c>
      <c r="Y1851" s="180"/>
      <c r="Z1851" s="180" t="s">
        <v>5605</v>
      </c>
      <c r="AA1851" s="194">
        <v>0.03</v>
      </c>
      <c r="AB1851" s="197" t="s">
        <v>552</v>
      </c>
      <c r="AC1851" s="188">
        <v>0.02</v>
      </c>
      <c r="AD1851" s="274">
        <f t="shared" si="61"/>
        <v>2994</v>
      </c>
      <c r="AE1851" s="274">
        <f t="shared" si="62"/>
        <v>693.05555555555554</v>
      </c>
      <c r="AF1851" s="189">
        <f t="shared" si="63"/>
        <v>1996</v>
      </c>
      <c r="AG1851" s="368">
        <f t="shared" si="64"/>
        <v>2689.0555555555557</v>
      </c>
      <c r="AH1851" s="190">
        <v>0.06</v>
      </c>
      <c r="AI1851" s="189">
        <f t="shared" si="65"/>
        <v>5988</v>
      </c>
    </row>
    <row r="1852" spans="1:35" x14ac:dyDescent="0.25">
      <c r="A1852" s="8" t="s">
        <v>2130</v>
      </c>
      <c r="B1852" s="180" t="s">
        <v>39</v>
      </c>
      <c r="C1852" s="180" t="s">
        <v>39</v>
      </c>
      <c r="D1852" s="180" t="s">
        <v>167</v>
      </c>
      <c r="E1852" s="180" t="s">
        <v>451</v>
      </c>
      <c r="F1852" s="8" t="s">
        <v>3580</v>
      </c>
      <c r="G1852" s="180" t="s">
        <v>681</v>
      </c>
      <c r="H1852" s="186">
        <v>0</v>
      </c>
      <c r="I1852" s="186">
        <v>2000</v>
      </c>
      <c r="J1852" s="186">
        <f t="shared" si="59"/>
        <v>2000</v>
      </c>
      <c r="K1852" s="180" t="s">
        <v>5587</v>
      </c>
      <c r="L1852" s="180">
        <v>27840670</v>
      </c>
      <c r="M1852" s="144">
        <v>45478</v>
      </c>
      <c r="N1852" s="144" t="s">
        <v>196</v>
      </c>
      <c r="O1852" s="180" t="s">
        <v>43</v>
      </c>
      <c r="P1852" s="180" t="s">
        <v>43</v>
      </c>
      <c r="Q1852" s="274">
        <v>0</v>
      </c>
      <c r="R1852" s="274">
        <v>51400</v>
      </c>
      <c r="S1852" s="182">
        <f t="shared" si="60"/>
        <v>51400</v>
      </c>
      <c r="T1852" s="216">
        <v>51400</v>
      </c>
      <c r="U1852" s="180">
        <v>108</v>
      </c>
      <c r="V1852" s="180" t="s">
        <v>62</v>
      </c>
      <c r="W1852" s="180" t="s">
        <v>62</v>
      </c>
      <c r="X1852" s="180" t="s">
        <v>276</v>
      </c>
      <c r="Y1852" s="180"/>
      <c r="Z1852" s="180" t="s">
        <v>5606</v>
      </c>
      <c r="AA1852" s="194">
        <v>0.03</v>
      </c>
      <c r="AB1852" s="197" t="s">
        <v>552</v>
      </c>
      <c r="AC1852" s="188">
        <v>2.4E-2</v>
      </c>
      <c r="AD1852" s="274">
        <f t="shared" si="61"/>
        <v>1542</v>
      </c>
      <c r="AE1852" s="274">
        <f t="shared" si="62"/>
        <v>475.92592592592592</v>
      </c>
      <c r="AF1852" s="189">
        <f t="shared" si="63"/>
        <v>1233.6000000000001</v>
      </c>
      <c r="AG1852" s="368">
        <f t="shared" si="64"/>
        <v>1709.525925925926</v>
      </c>
      <c r="AH1852" s="190">
        <v>0.06</v>
      </c>
      <c r="AI1852" s="189">
        <f t="shared" si="65"/>
        <v>3084</v>
      </c>
    </row>
    <row r="1853" spans="1:35" x14ac:dyDescent="0.25">
      <c r="A1853" s="8" t="s">
        <v>2130</v>
      </c>
      <c r="B1853" s="180" t="s">
        <v>38</v>
      </c>
      <c r="C1853" s="180" t="s">
        <v>38</v>
      </c>
      <c r="D1853" s="180" t="s">
        <v>101</v>
      </c>
      <c r="E1853" s="180" t="s">
        <v>405</v>
      </c>
      <c r="F1853" s="180" t="s">
        <v>4997</v>
      </c>
      <c r="G1853" s="180" t="s">
        <v>5355</v>
      </c>
      <c r="H1853" s="186">
        <v>0</v>
      </c>
      <c r="I1853" s="186">
        <v>8511</v>
      </c>
      <c r="J1853" s="186">
        <f t="shared" si="59"/>
        <v>8511</v>
      </c>
      <c r="K1853" s="180" t="s">
        <v>5588</v>
      </c>
      <c r="L1853" s="180">
        <v>23145511</v>
      </c>
      <c r="M1853" s="144">
        <v>45478</v>
      </c>
      <c r="N1853" s="144" t="s">
        <v>196</v>
      </c>
      <c r="O1853" s="180" t="s">
        <v>173</v>
      </c>
      <c r="P1853" s="180" t="s">
        <v>468</v>
      </c>
      <c r="Q1853" s="274">
        <v>0</v>
      </c>
      <c r="R1853" s="274">
        <v>300000</v>
      </c>
      <c r="S1853" s="182">
        <f t="shared" si="60"/>
        <v>300000</v>
      </c>
      <c r="T1853" s="216">
        <v>300000</v>
      </c>
      <c r="U1853" s="180">
        <v>144</v>
      </c>
      <c r="V1853" s="180" t="s">
        <v>62</v>
      </c>
      <c r="W1853" s="180" t="s">
        <v>62</v>
      </c>
      <c r="X1853" s="180" t="s">
        <v>276</v>
      </c>
      <c r="Y1853" s="180"/>
      <c r="Z1853" s="180" t="s">
        <v>5607</v>
      </c>
      <c r="AA1853" s="194">
        <v>0.03</v>
      </c>
      <c r="AB1853" s="197" t="s">
        <v>552</v>
      </c>
      <c r="AC1853" s="188">
        <v>0.02</v>
      </c>
      <c r="AD1853" s="274">
        <f t="shared" si="61"/>
        <v>9000</v>
      </c>
      <c r="AE1853" s="274">
        <f t="shared" si="62"/>
        <v>2083.3333333333335</v>
      </c>
      <c r="AF1853" s="189">
        <f t="shared" si="63"/>
        <v>6000</v>
      </c>
      <c r="AG1853" s="368">
        <f t="shared" si="64"/>
        <v>8083.3333333333339</v>
      </c>
      <c r="AH1853" s="190">
        <v>0.06</v>
      </c>
      <c r="AI1853" s="189">
        <f t="shared" si="65"/>
        <v>18000</v>
      </c>
    </row>
    <row r="1854" spans="1:35" x14ac:dyDescent="0.25">
      <c r="A1854" s="8" t="s">
        <v>2130</v>
      </c>
      <c r="B1854" s="180" t="s">
        <v>27</v>
      </c>
      <c r="C1854" s="180" t="s">
        <v>27</v>
      </c>
      <c r="D1854" s="180" t="s">
        <v>5938</v>
      </c>
      <c r="E1854" s="180" t="s">
        <v>4759</v>
      </c>
      <c r="F1854" s="180" t="s">
        <v>5589</v>
      </c>
      <c r="G1854" s="180" t="s">
        <v>5609</v>
      </c>
      <c r="H1854" s="186">
        <v>0</v>
      </c>
      <c r="I1854" s="186">
        <v>1903</v>
      </c>
      <c r="J1854" s="186">
        <f t="shared" si="59"/>
        <v>1903</v>
      </c>
      <c r="K1854" s="180" t="s">
        <v>5590</v>
      </c>
      <c r="L1854" s="180">
        <v>21936099</v>
      </c>
      <c r="M1854" s="144">
        <v>45478</v>
      </c>
      <c r="N1854" s="144" t="s">
        <v>196</v>
      </c>
      <c r="O1854" s="180" t="s">
        <v>43</v>
      </c>
      <c r="P1854" s="180" t="s">
        <v>43</v>
      </c>
      <c r="Q1854" s="274">
        <v>0</v>
      </c>
      <c r="R1854" s="274">
        <v>60000</v>
      </c>
      <c r="S1854" s="182">
        <f t="shared" si="60"/>
        <v>60000</v>
      </c>
      <c r="T1854" s="216">
        <v>60000</v>
      </c>
      <c r="U1854" s="180">
        <v>144</v>
      </c>
      <c r="V1854" s="180" t="s">
        <v>62</v>
      </c>
      <c r="W1854" s="180" t="s">
        <v>62</v>
      </c>
      <c r="X1854" s="180" t="s">
        <v>276</v>
      </c>
      <c r="Y1854" s="180"/>
      <c r="Z1854" s="180" t="s">
        <v>5608</v>
      </c>
      <c r="AA1854" s="194">
        <v>0.03</v>
      </c>
      <c r="AB1854" s="197" t="s">
        <v>552</v>
      </c>
      <c r="AC1854" s="188">
        <v>0.02</v>
      </c>
      <c r="AD1854" s="274">
        <f t="shared" si="61"/>
        <v>1800</v>
      </c>
      <c r="AE1854" s="274">
        <f t="shared" si="62"/>
        <v>416.66666666666669</v>
      </c>
      <c r="AF1854" s="189">
        <f t="shared" si="63"/>
        <v>1200</v>
      </c>
      <c r="AG1854" s="368">
        <f t="shared" si="64"/>
        <v>1616.6666666666667</v>
      </c>
      <c r="AH1854" s="190">
        <v>0.06</v>
      </c>
      <c r="AI1854" s="189">
        <f t="shared" si="65"/>
        <v>3600</v>
      </c>
    </row>
    <row r="1855" spans="1:35" x14ac:dyDescent="0.25">
      <c r="A1855" s="8" t="s">
        <v>2130</v>
      </c>
      <c r="B1855" s="180" t="s">
        <v>33</v>
      </c>
      <c r="C1855" s="180" t="s">
        <v>39</v>
      </c>
      <c r="D1855" s="180" t="s">
        <v>167</v>
      </c>
      <c r="E1855" s="180" t="s">
        <v>921</v>
      </c>
      <c r="F1855" s="180" t="s">
        <v>2537</v>
      </c>
      <c r="G1855" s="180" t="s">
        <v>2844</v>
      </c>
      <c r="H1855" s="186">
        <v>5938</v>
      </c>
      <c r="I1855" s="186">
        <v>11543</v>
      </c>
      <c r="J1855" s="186">
        <f t="shared" si="59"/>
        <v>5605</v>
      </c>
      <c r="K1855" s="180" t="s">
        <v>5524</v>
      </c>
      <c r="L1855" s="180">
        <v>22323393</v>
      </c>
      <c r="M1855" s="144">
        <v>45478</v>
      </c>
      <c r="N1855" s="144" t="s">
        <v>196</v>
      </c>
      <c r="O1855" s="180" t="s">
        <v>148</v>
      </c>
      <c r="P1855" s="180" t="s">
        <v>221</v>
      </c>
      <c r="Q1855" s="274">
        <v>210111</v>
      </c>
      <c r="R1855" s="274">
        <v>481400</v>
      </c>
      <c r="S1855" s="182">
        <f t="shared" si="60"/>
        <v>271289</v>
      </c>
      <c r="T1855" s="216">
        <v>72084</v>
      </c>
      <c r="U1855" s="180">
        <v>168</v>
      </c>
      <c r="V1855" s="180" t="s">
        <v>64</v>
      </c>
      <c r="W1855" s="180" t="s">
        <v>64</v>
      </c>
      <c r="X1855" s="180" t="s">
        <v>276</v>
      </c>
      <c r="Y1855" s="180" t="s">
        <v>534</v>
      </c>
      <c r="Z1855" s="180" t="s">
        <v>5610</v>
      </c>
      <c r="AA1855" s="194">
        <v>0.04</v>
      </c>
      <c r="AB1855" s="197" t="s">
        <v>552</v>
      </c>
      <c r="AC1855" s="188">
        <v>1.7000000000000001E-2</v>
      </c>
      <c r="AD1855" s="274">
        <f t="shared" si="61"/>
        <v>19256</v>
      </c>
      <c r="AE1855" s="274">
        <f t="shared" si="62"/>
        <v>2865.4761904761904</v>
      </c>
      <c r="AF1855" s="189">
        <f t="shared" si="63"/>
        <v>8183.8</v>
      </c>
      <c r="AG1855" s="368">
        <f t="shared" si="64"/>
        <v>11049.27619047619</v>
      </c>
      <c r="AH1855" s="190">
        <v>0.03</v>
      </c>
      <c r="AI1855" s="189">
        <f t="shared" si="65"/>
        <v>8138.67</v>
      </c>
    </row>
    <row r="1856" spans="1:35" x14ac:dyDescent="0.25">
      <c r="A1856" s="8" t="s">
        <v>2130</v>
      </c>
      <c r="B1856" s="180" t="s">
        <v>23</v>
      </c>
      <c r="C1856" s="180" t="s">
        <v>23</v>
      </c>
      <c r="D1856" s="180" t="s">
        <v>5937</v>
      </c>
      <c r="E1856" s="180" t="s">
        <v>211</v>
      </c>
      <c r="F1856" s="8" t="s">
        <v>848</v>
      </c>
      <c r="G1856" s="180" t="s">
        <v>640</v>
      </c>
      <c r="H1856" s="186">
        <v>2567</v>
      </c>
      <c r="I1856" s="186">
        <v>3700</v>
      </c>
      <c r="J1856" s="186">
        <f t="shared" si="59"/>
        <v>1133</v>
      </c>
      <c r="K1856" s="180" t="s">
        <v>5591</v>
      </c>
      <c r="L1856" s="180">
        <v>24237979</v>
      </c>
      <c r="M1856" s="144">
        <v>45478</v>
      </c>
      <c r="N1856" s="144" t="s">
        <v>196</v>
      </c>
      <c r="O1856" s="180" t="s">
        <v>43</v>
      </c>
      <c r="P1856" s="180" t="s">
        <v>43</v>
      </c>
      <c r="Q1856" s="274">
        <v>72733</v>
      </c>
      <c r="R1856" s="274">
        <v>125200</v>
      </c>
      <c r="S1856" s="182">
        <f t="shared" si="60"/>
        <v>52467</v>
      </c>
      <c r="T1856" s="216">
        <v>53349</v>
      </c>
      <c r="U1856" s="180">
        <v>144</v>
      </c>
      <c r="V1856" s="180" t="s">
        <v>63</v>
      </c>
      <c r="W1856" s="180" t="s">
        <v>63</v>
      </c>
      <c r="X1856" s="180" t="s">
        <v>277</v>
      </c>
      <c r="Y1856" s="180"/>
      <c r="Z1856" s="180" t="s">
        <v>5611</v>
      </c>
      <c r="AA1856" s="194">
        <v>0.03</v>
      </c>
      <c r="AB1856" s="197" t="s">
        <v>552</v>
      </c>
      <c r="AC1856" s="188">
        <v>0.02</v>
      </c>
      <c r="AD1856" s="274">
        <f t="shared" si="61"/>
        <v>3756</v>
      </c>
      <c r="AE1856" s="274">
        <f t="shared" si="62"/>
        <v>869.44444444444446</v>
      </c>
      <c r="AF1856" s="189">
        <f t="shared" si="63"/>
        <v>2504</v>
      </c>
      <c r="AG1856" s="368">
        <f t="shared" si="64"/>
        <v>3373.4444444444443</v>
      </c>
      <c r="AH1856" s="190">
        <v>0.06</v>
      </c>
      <c r="AI1856" s="189">
        <f t="shared" si="65"/>
        <v>3148.02</v>
      </c>
    </row>
    <row r="1857" spans="1:35" x14ac:dyDescent="0.25">
      <c r="A1857" s="8" t="s">
        <v>2130</v>
      </c>
      <c r="B1857" s="180" t="s">
        <v>31</v>
      </c>
      <c r="C1857" s="180" t="s">
        <v>31</v>
      </c>
      <c r="D1857" s="180" t="s">
        <v>101</v>
      </c>
      <c r="E1857" s="180" t="s">
        <v>32</v>
      </c>
      <c r="F1857" s="180" t="s">
        <v>682</v>
      </c>
      <c r="G1857" s="180" t="s">
        <v>629</v>
      </c>
      <c r="H1857" s="186">
        <v>0</v>
      </c>
      <c r="I1857" s="186">
        <v>9835</v>
      </c>
      <c r="J1857" s="186">
        <f t="shared" si="59"/>
        <v>9835</v>
      </c>
      <c r="K1857" s="180" t="s">
        <v>5592</v>
      </c>
      <c r="L1857" s="180">
        <v>23468895</v>
      </c>
      <c r="M1857" s="144">
        <v>45478</v>
      </c>
      <c r="N1857" s="144" t="s">
        <v>196</v>
      </c>
      <c r="O1857" s="180" t="s">
        <v>43</v>
      </c>
      <c r="P1857" s="180" t="s">
        <v>43</v>
      </c>
      <c r="Q1857" s="274">
        <v>0</v>
      </c>
      <c r="R1857" s="274">
        <v>408560</v>
      </c>
      <c r="S1857" s="182">
        <f t="shared" si="60"/>
        <v>408560</v>
      </c>
      <c r="T1857" s="216">
        <v>43099</v>
      </c>
      <c r="U1857" s="180">
        <v>168</v>
      </c>
      <c r="V1857" s="180" t="s">
        <v>64</v>
      </c>
      <c r="W1857" s="180" t="s">
        <v>64</v>
      </c>
      <c r="X1857" s="180" t="s">
        <v>276</v>
      </c>
      <c r="Y1857" s="180" t="s">
        <v>4645</v>
      </c>
      <c r="Z1857" s="180" t="s">
        <v>5612</v>
      </c>
      <c r="AA1857" s="194">
        <v>0.04</v>
      </c>
      <c r="AB1857" s="197" t="s">
        <v>552</v>
      </c>
      <c r="AC1857" s="188">
        <v>1.7000000000000001E-2</v>
      </c>
      <c r="AD1857" s="274">
        <f t="shared" si="61"/>
        <v>16342.4</v>
      </c>
      <c r="AE1857" s="274">
        <f t="shared" si="62"/>
        <v>2431.9047619047619</v>
      </c>
      <c r="AF1857" s="189">
        <f t="shared" si="63"/>
        <v>6945.52</v>
      </c>
      <c r="AG1857" s="368">
        <f t="shared" si="64"/>
        <v>9377.4247619047619</v>
      </c>
      <c r="AH1857" s="190">
        <v>0.03</v>
      </c>
      <c r="AI1857" s="189">
        <f t="shared" si="65"/>
        <v>12256.8</v>
      </c>
    </row>
    <row r="1858" spans="1:35" x14ac:dyDescent="0.25">
      <c r="A1858" s="8" t="s">
        <v>2130</v>
      </c>
      <c r="B1858" s="180" t="s">
        <v>47</v>
      </c>
      <c r="C1858" s="180" t="s">
        <v>47</v>
      </c>
      <c r="D1858" s="180" t="s">
        <v>99</v>
      </c>
      <c r="E1858" s="180" t="s">
        <v>405</v>
      </c>
      <c r="F1858" s="180" t="s">
        <v>1199</v>
      </c>
      <c r="G1858" s="180" t="s">
        <v>621</v>
      </c>
      <c r="H1858" s="186">
        <v>0</v>
      </c>
      <c r="I1858" s="186">
        <v>1044</v>
      </c>
      <c r="J1858" s="186">
        <f t="shared" si="59"/>
        <v>1044</v>
      </c>
      <c r="K1858" s="180" t="s">
        <v>5593</v>
      </c>
      <c r="L1858" s="180">
        <v>24603737</v>
      </c>
      <c r="M1858" s="144">
        <v>45478</v>
      </c>
      <c r="N1858" s="144" t="s">
        <v>196</v>
      </c>
      <c r="O1858" s="180" t="s">
        <v>173</v>
      </c>
      <c r="P1858" s="180" t="s">
        <v>349</v>
      </c>
      <c r="Q1858" s="274">
        <v>0</v>
      </c>
      <c r="R1858" s="274">
        <v>26200</v>
      </c>
      <c r="S1858" s="182">
        <f t="shared" si="60"/>
        <v>26200</v>
      </c>
      <c r="T1858" s="216">
        <v>26200</v>
      </c>
      <c r="U1858" s="180">
        <v>132</v>
      </c>
      <c r="V1858" s="180" t="s">
        <v>62</v>
      </c>
      <c r="W1858" s="180" t="s">
        <v>62</v>
      </c>
      <c r="X1858" s="180" t="s">
        <v>276</v>
      </c>
      <c r="Y1858" s="180"/>
      <c r="Z1858" s="180" t="s">
        <v>5613</v>
      </c>
      <c r="AA1858" s="194">
        <v>0.03</v>
      </c>
      <c r="AB1858" s="197" t="s">
        <v>552</v>
      </c>
      <c r="AC1858" s="188">
        <v>2.1999999999999999E-2</v>
      </c>
      <c r="AD1858" s="274">
        <f t="shared" si="61"/>
        <v>786</v>
      </c>
      <c r="AE1858" s="274">
        <f t="shared" si="62"/>
        <v>198.4848484848485</v>
      </c>
      <c r="AF1858" s="189">
        <f t="shared" si="63"/>
        <v>576.4</v>
      </c>
      <c r="AG1858" s="368">
        <f t="shared" si="64"/>
        <v>774.88484848484848</v>
      </c>
      <c r="AH1858" s="190">
        <v>0.06</v>
      </c>
      <c r="AI1858" s="189">
        <f t="shared" si="65"/>
        <v>1572</v>
      </c>
    </row>
    <row r="1859" spans="1:35" x14ac:dyDescent="0.25">
      <c r="A1859" s="8" t="s">
        <v>2130</v>
      </c>
      <c r="B1859" s="180" t="s">
        <v>37</v>
      </c>
      <c r="C1859" s="180" t="s">
        <v>37</v>
      </c>
      <c r="D1859" s="180" t="s">
        <v>99</v>
      </c>
      <c r="E1859" s="180" t="s">
        <v>925</v>
      </c>
      <c r="F1859" s="180" t="s">
        <v>2392</v>
      </c>
      <c r="G1859" s="180" t="s">
        <v>2612</v>
      </c>
      <c r="H1859" s="186"/>
      <c r="I1859" s="186">
        <v>8839.1</v>
      </c>
      <c r="J1859" s="186">
        <f t="shared" si="59"/>
        <v>8839.1</v>
      </c>
      <c r="K1859" s="180" t="s">
        <v>2386</v>
      </c>
      <c r="L1859" s="180">
        <v>31244740</v>
      </c>
      <c r="M1859" s="144">
        <v>45478</v>
      </c>
      <c r="N1859" s="144" t="s">
        <v>196</v>
      </c>
      <c r="O1859" s="180" t="s">
        <v>43</v>
      </c>
      <c r="P1859" s="180" t="s">
        <v>43</v>
      </c>
      <c r="Q1859" s="274">
        <v>226498.86</v>
      </c>
      <c r="R1859" s="274">
        <v>366100</v>
      </c>
      <c r="S1859" s="182">
        <f t="shared" si="60"/>
        <v>139601.14000000001</v>
      </c>
      <c r="T1859" s="216">
        <v>24651</v>
      </c>
      <c r="U1859" s="180">
        <v>168</v>
      </c>
      <c r="V1859" s="180" t="s">
        <v>64</v>
      </c>
      <c r="W1859" s="180" t="s">
        <v>64</v>
      </c>
      <c r="X1859" s="180" t="s">
        <v>276</v>
      </c>
      <c r="Y1859" s="180" t="s">
        <v>115</v>
      </c>
      <c r="Z1859" s="180" t="s">
        <v>5614</v>
      </c>
      <c r="AA1859" s="194">
        <v>0.04</v>
      </c>
      <c r="AB1859" s="197" t="s">
        <v>552</v>
      </c>
      <c r="AC1859" s="188">
        <v>1.7000000000000001E-2</v>
      </c>
      <c r="AD1859" s="274">
        <f t="shared" si="61"/>
        <v>14644</v>
      </c>
      <c r="AE1859" s="274">
        <f t="shared" si="62"/>
        <v>2179.1666666666665</v>
      </c>
      <c r="AF1859" s="189">
        <f t="shared" si="63"/>
        <v>6223.7000000000007</v>
      </c>
      <c r="AG1859" s="368">
        <f t="shared" si="64"/>
        <v>8402.8666666666668</v>
      </c>
      <c r="AH1859" s="190">
        <v>0.03</v>
      </c>
      <c r="AI1859" s="189">
        <f t="shared" si="65"/>
        <v>4188.0342000000001</v>
      </c>
    </row>
    <row r="1860" spans="1:35" x14ac:dyDescent="0.25">
      <c r="A1860" s="8" t="s">
        <v>2130</v>
      </c>
      <c r="B1860" s="180" t="s">
        <v>49</v>
      </c>
      <c r="C1860" s="180" t="s">
        <v>49</v>
      </c>
      <c r="D1860" s="180" t="s">
        <v>133</v>
      </c>
      <c r="E1860" s="180" t="s">
        <v>612</v>
      </c>
      <c r="F1860" s="180" t="s">
        <v>2987</v>
      </c>
      <c r="G1860" s="180" t="s">
        <v>891</v>
      </c>
      <c r="H1860" s="186">
        <v>15911</v>
      </c>
      <c r="I1860" s="186">
        <v>15911</v>
      </c>
      <c r="J1860" s="186">
        <f t="shared" si="59"/>
        <v>0</v>
      </c>
      <c r="K1860" s="180" t="s">
        <v>5594</v>
      </c>
      <c r="L1860" s="180">
        <v>25983607</v>
      </c>
      <c r="M1860" s="144">
        <v>45478</v>
      </c>
      <c r="N1860" s="144" t="s">
        <v>196</v>
      </c>
      <c r="O1860" s="180" t="s">
        <v>173</v>
      </c>
      <c r="P1860" s="21" t="s">
        <v>479</v>
      </c>
      <c r="Q1860" s="274">
        <v>613995</v>
      </c>
      <c r="R1860" s="274">
        <v>667600</v>
      </c>
      <c r="S1860" s="182">
        <f t="shared" si="60"/>
        <v>53605</v>
      </c>
      <c r="T1860" s="216">
        <v>53605</v>
      </c>
      <c r="U1860" s="180">
        <v>168</v>
      </c>
      <c r="V1860" s="180" t="s">
        <v>63</v>
      </c>
      <c r="W1860" s="180" t="s">
        <v>63</v>
      </c>
      <c r="X1860" s="180" t="s">
        <v>277</v>
      </c>
      <c r="Y1860" s="180"/>
      <c r="Z1860" s="180" t="s">
        <v>5615</v>
      </c>
      <c r="AA1860" s="194">
        <v>0.04</v>
      </c>
      <c r="AB1860" s="197" t="s">
        <v>552</v>
      </c>
      <c r="AC1860" s="188">
        <v>1.7000000000000001E-2</v>
      </c>
      <c r="AD1860" s="274">
        <f t="shared" si="61"/>
        <v>26704</v>
      </c>
      <c r="AE1860" s="274">
        <f t="shared" si="62"/>
        <v>3973.8095238095239</v>
      </c>
      <c r="AF1860" s="189">
        <f t="shared" si="63"/>
        <v>11349.2</v>
      </c>
      <c r="AG1860" s="368">
        <f t="shared" si="64"/>
        <v>15323.009523809524</v>
      </c>
      <c r="AH1860" s="190">
        <v>0.03</v>
      </c>
      <c r="AI1860" s="189">
        <f t="shared" si="65"/>
        <v>1608.1499999999999</v>
      </c>
    </row>
    <row r="1861" spans="1:35" x14ac:dyDescent="0.25">
      <c r="A1861" s="8" t="s">
        <v>2130</v>
      </c>
      <c r="B1861" s="180" t="s">
        <v>38</v>
      </c>
      <c r="C1861" s="180" t="s">
        <v>38</v>
      </c>
      <c r="D1861" s="180" t="s">
        <v>101</v>
      </c>
      <c r="E1861" s="180" t="s">
        <v>883</v>
      </c>
      <c r="F1861" s="180" t="s">
        <v>983</v>
      </c>
      <c r="G1861" s="180" t="s">
        <v>984</v>
      </c>
      <c r="H1861" s="186">
        <v>3662</v>
      </c>
      <c r="I1861" s="186">
        <v>5820</v>
      </c>
      <c r="J1861" s="186">
        <f t="shared" si="59"/>
        <v>2158</v>
      </c>
      <c r="K1861" s="180" t="s">
        <v>5595</v>
      </c>
      <c r="L1861" s="180">
        <v>24376405</v>
      </c>
      <c r="M1861" s="144">
        <v>45478</v>
      </c>
      <c r="N1861" s="144" t="s">
        <v>196</v>
      </c>
      <c r="O1861" s="180" t="s">
        <v>173</v>
      </c>
      <c r="P1861" s="180" t="s">
        <v>475</v>
      </c>
      <c r="Q1861" s="186">
        <v>79536</v>
      </c>
      <c r="R1861" s="186">
        <v>202200</v>
      </c>
      <c r="S1861" s="182">
        <f t="shared" si="60"/>
        <v>122664</v>
      </c>
      <c r="T1861" s="216">
        <v>122664</v>
      </c>
      <c r="U1861" s="180">
        <v>144</v>
      </c>
      <c r="V1861" s="180" t="s">
        <v>63</v>
      </c>
      <c r="W1861" s="180" t="s">
        <v>63</v>
      </c>
      <c r="X1861" s="180" t="s">
        <v>277</v>
      </c>
      <c r="Y1861" s="180"/>
      <c r="Z1861" s="180" t="s">
        <v>5616</v>
      </c>
      <c r="AA1861" s="194">
        <v>0.03</v>
      </c>
      <c r="AB1861" s="197" t="s">
        <v>552</v>
      </c>
      <c r="AC1861" s="188">
        <v>0.02</v>
      </c>
      <c r="AD1861" s="186">
        <f t="shared" si="61"/>
        <v>6066</v>
      </c>
      <c r="AE1861" s="186">
        <f t="shared" si="62"/>
        <v>1404.1666666666667</v>
      </c>
      <c r="AF1861" s="189">
        <f t="shared" si="63"/>
        <v>4044</v>
      </c>
      <c r="AG1861" s="368">
        <f t="shared" si="64"/>
        <v>5448.166666666667</v>
      </c>
      <c r="AH1861" s="190">
        <v>0.06</v>
      </c>
      <c r="AI1861" s="189">
        <f t="shared" si="65"/>
        <v>7359.84</v>
      </c>
    </row>
    <row r="1862" spans="1:35" x14ac:dyDescent="0.25">
      <c r="A1862" s="8" t="s">
        <v>2130</v>
      </c>
      <c r="B1862" s="180" t="s">
        <v>24</v>
      </c>
      <c r="C1862" s="180" t="s">
        <v>24</v>
      </c>
      <c r="D1862" s="180" t="s">
        <v>420</v>
      </c>
      <c r="E1862" s="180" t="s">
        <v>405</v>
      </c>
      <c r="F1862" s="180" t="s">
        <v>596</v>
      </c>
      <c r="G1862" s="180" t="s">
        <v>905</v>
      </c>
      <c r="H1862" s="186">
        <v>0</v>
      </c>
      <c r="I1862" s="186">
        <v>821</v>
      </c>
      <c r="J1862" s="186">
        <f t="shared" si="59"/>
        <v>821</v>
      </c>
      <c r="K1862" s="180" t="s">
        <v>5596</v>
      </c>
      <c r="L1862" s="180">
        <v>9565198</v>
      </c>
      <c r="M1862" s="144">
        <v>45478</v>
      </c>
      <c r="N1862" s="144" t="s">
        <v>196</v>
      </c>
      <c r="O1862" s="180" t="s">
        <v>43</v>
      </c>
      <c r="P1862" s="180" t="s">
        <v>43</v>
      </c>
      <c r="Q1862" s="274">
        <v>0</v>
      </c>
      <c r="R1862" s="274">
        <v>9100</v>
      </c>
      <c r="S1862" s="182">
        <f t="shared" si="60"/>
        <v>9100</v>
      </c>
      <c r="T1862" s="216">
        <v>9100</v>
      </c>
      <c r="U1862" s="180">
        <v>44</v>
      </c>
      <c r="V1862" s="180" t="s">
        <v>62</v>
      </c>
      <c r="W1862" s="180" t="s">
        <v>62</v>
      </c>
      <c r="X1862" s="180" t="s">
        <v>276</v>
      </c>
      <c r="Y1862" s="180"/>
      <c r="Z1862" s="180" t="s">
        <v>5617</v>
      </c>
      <c r="AA1862" s="194">
        <v>0.03</v>
      </c>
      <c r="AB1862" s="197" t="s">
        <v>552</v>
      </c>
      <c r="AC1862" s="188">
        <v>3.7499999999999999E-2</v>
      </c>
      <c r="AD1862" s="274">
        <f t="shared" si="61"/>
        <v>273</v>
      </c>
      <c r="AE1862" s="274">
        <f t="shared" si="62"/>
        <v>206.81818181818181</v>
      </c>
      <c r="AF1862" s="189">
        <f t="shared" si="63"/>
        <v>341.25</v>
      </c>
      <c r="AG1862" s="368">
        <f t="shared" si="64"/>
        <v>548.06818181818176</v>
      </c>
      <c r="AH1862" s="190">
        <v>0.06</v>
      </c>
      <c r="AI1862" s="189">
        <f t="shared" si="65"/>
        <v>546</v>
      </c>
    </row>
    <row r="1863" spans="1:35" x14ac:dyDescent="0.25">
      <c r="A1863" s="8" t="s">
        <v>2130</v>
      </c>
      <c r="B1863" s="180" t="s">
        <v>24</v>
      </c>
      <c r="C1863" s="180" t="s">
        <v>24</v>
      </c>
      <c r="D1863" s="180" t="s">
        <v>420</v>
      </c>
      <c r="E1863" s="180" t="s">
        <v>200</v>
      </c>
      <c r="F1863" s="180" t="s">
        <v>1050</v>
      </c>
      <c r="G1863" s="180" t="s">
        <v>1053</v>
      </c>
      <c r="H1863" s="186">
        <v>0</v>
      </c>
      <c r="I1863" s="186">
        <v>1085</v>
      </c>
      <c r="J1863" s="186">
        <f t="shared" si="59"/>
        <v>1085</v>
      </c>
      <c r="K1863" s="180" t="s">
        <v>5597</v>
      </c>
      <c r="L1863" s="180">
        <v>23661944</v>
      </c>
      <c r="M1863" s="144">
        <v>45478</v>
      </c>
      <c r="N1863" s="144" t="s">
        <v>196</v>
      </c>
      <c r="O1863" s="180" t="s">
        <v>173</v>
      </c>
      <c r="P1863" s="180" t="s">
        <v>349</v>
      </c>
      <c r="Q1863" s="274">
        <v>0</v>
      </c>
      <c r="R1863" s="274">
        <v>27600</v>
      </c>
      <c r="S1863" s="182">
        <f t="shared" si="60"/>
        <v>27600</v>
      </c>
      <c r="T1863" s="216">
        <v>27600</v>
      </c>
      <c r="U1863" s="180">
        <v>132</v>
      </c>
      <c r="V1863" s="180" t="s">
        <v>62</v>
      </c>
      <c r="W1863" s="180" t="s">
        <v>62</v>
      </c>
      <c r="X1863" s="180" t="s">
        <v>276</v>
      </c>
      <c r="Y1863" s="180"/>
      <c r="Z1863" s="180" t="s">
        <v>5618</v>
      </c>
      <c r="AA1863" s="194">
        <v>0.03</v>
      </c>
      <c r="AB1863" s="197" t="s">
        <v>552</v>
      </c>
      <c r="AC1863" s="188">
        <v>2.1999999999999999E-2</v>
      </c>
      <c r="AD1863" s="274">
        <f t="shared" si="61"/>
        <v>828</v>
      </c>
      <c r="AE1863" s="274">
        <f t="shared" si="62"/>
        <v>209.09090909090909</v>
      </c>
      <c r="AF1863" s="189">
        <f t="shared" si="63"/>
        <v>607.19999999999993</v>
      </c>
      <c r="AG1863" s="368">
        <f t="shared" si="64"/>
        <v>816.29090909090905</v>
      </c>
      <c r="AH1863" s="190">
        <v>0.06</v>
      </c>
      <c r="AI1863" s="189">
        <f t="shared" si="65"/>
        <v>1656</v>
      </c>
    </row>
    <row r="1864" spans="1:35" x14ac:dyDescent="0.25">
      <c r="A1864" s="8" t="s">
        <v>2130</v>
      </c>
      <c r="B1864" s="180" t="s">
        <v>20</v>
      </c>
      <c r="C1864" s="180" t="s">
        <v>20</v>
      </c>
      <c r="D1864" s="8" t="s">
        <v>420</v>
      </c>
      <c r="E1864" s="180" t="s">
        <v>405</v>
      </c>
      <c r="F1864" s="180" t="s">
        <v>5083</v>
      </c>
      <c r="G1864" s="180" t="s">
        <v>5283</v>
      </c>
      <c r="H1864" s="186">
        <v>0</v>
      </c>
      <c r="I1864" s="186">
        <v>16930</v>
      </c>
      <c r="J1864" s="186">
        <f t="shared" si="59"/>
        <v>16930</v>
      </c>
      <c r="K1864" s="180" t="s">
        <v>5598</v>
      </c>
      <c r="L1864" s="180">
        <v>11343828</v>
      </c>
      <c r="M1864" s="144">
        <v>45478</v>
      </c>
      <c r="N1864" s="144" t="s">
        <v>196</v>
      </c>
      <c r="O1864" s="180" t="s">
        <v>148</v>
      </c>
      <c r="P1864" s="180" t="s">
        <v>343</v>
      </c>
      <c r="Q1864" s="274">
        <v>0</v>
      </c>
      <c r="R1864" s="274">
        <v>419400</v>
      </c>
      <c r="S1864" s="182">
        <f t="shared" si="60"/>
        <v>419400</v>
      </c>
      <c r="T1864" s="216">
        <v>24082</v>
      </c>
      <c r="U1864" s="180">
        <v>85</v>
      </c>
      <c r="V1864" s="180" t="s">
        <v>64</v>
      </c>
      <c r="W1864" s="180" t="s">
        <v>64</v>
      </c>
      <c r="X1864" s="180" t="s">
        <v>276</v>
      </c>
      <c r="Y1864" s="180" t="s">
        <v>665</v>
      </c>
      <c r="Z1864" s="180" t="s">
        <v>5619</v>
      </c>
      <c r="AA1864" s="194">
        <v>0.03</v>
      </c>
      <c r="AB1864" s="197" t="s">
        <v>552</v>
      </c>
      <c r="AC1864" s="188">
        <v>0.03</v>
      </c>
      <c r="AD1864" s="274">
        <f t="shared" si="61"/>
        <v>12582</v>
      </c>
      <c r="AE1864" s="274">
        <f t="shared" si="62"/>
        <v>4934.1176470588234</v>
      </c>
      <c r="AF1864" s="189">
        <f t="shared" si="63"/>
        <v>12582</v>
      </c>
      <c r="AG1864" s="368">
        <f t="shared" si="64"/>
        <v>17516.117647058825</v>
      </c>
      <c r="AH1864" s="190">
        <v>0.06</v>
      </c>
      <c r="AI1864" s="189">
        <f t="shared" si="65"/>
        <v>25164</v>
      </c>
    </row>
    <row r="1865" spans="1:35" x14ac:dyDescent="0.25">
      <c r="A1865" s="8" t="s">
        <v>2130</v>
      </c>
      <c r="B1865" s="180" t="s">
        <v>23</v>
      </c>
      <c r="C1865" s="180" t="s">
        <v>23</v>
      </c>
      <c r="D1865" s="180" t="s">
        <v>5937</v>
      </c>
      <c r="E1865" s="180" t="s">
        <v>447</v>
      </c>
      <c r="F1865" s="180" t="s">
        <v>5087</v>
      </c>
      <c r="G1865" s="180" t="s">
        <v>4735</v>
      </c>
      <c r="H1865" s="186">
        <v>0</v>
      </c>
      <c r="I1865" s="186">
        <v>5121</v>
      </c>
      <c r="J1865" s="186">
        <f t="shared" si="59"/>
        <v>5121</v>
      </c>
      <c r="K1865" s="180" t="s">
        <v>5080</v>
      </c>
      <c r="L1865" s="180">
        <v>26537490</v>
      </c>
      <c r="M1865" s="144">
        <v>45478</v>
      </c>
      <c r="N1865" s="144" t="s">
        <v>196</v>
      </c>
      <c r="O1865" s="180" t="s">
        <v>173</v>
      </c>
      <c r="P1865" s="180" t="s">
        <v>468</v>
      </c>
      <c r="Q1865" s="274">
        <v>0</v>
      </c>
      <c r="R1865" s="274">
        <v>207600</v>
      </c>
      <c r="S1865" s="182">
        <f t="shared" si="60"/>
        <v>207600</v>
      </c>
      <c r="T1865" s="216">
        <v>48196</v>
      </c>
      <c r="U1865" s="180">
        <v>168</v>
      </c>
      <c r="V1865" s="180" t="s">
        <v>64</v>
      </c>
      <c r="W1865" s="180" t="s">
        <v>64</v>
      </c>
      <c r="X1865" s="180" t="s">
        <v>276</v>
      </c>
      <c r="Y1865" s="180" t="s">
        <v>115</v>
      </c>
      <c r="Z1865" s="180" t="s">
        <v>5088</v>
      </c>
      <c r="AA1865" s="194">
        <v>0.04</v>
      </c>
      <c r="AB1865" s="197" t="s">
        <v>552</v>
      </c>
      <c r="AC1865" s="188">
        <v>1.7000000000000001E-2</v>
      </c>
      <c r="AD1865" s="274">
        <f t="shared" si="61"/>
        <v>8304</v>
      </c>
      <c r="AE1865" s="274">
        <f t="shared" si="62"/>
        <v>1235.7142857142858</v>
      </c>
      <c r="AF1865" s="189">
        <f t="shared" si="63"/>
        <v>3529.2000000000003</v>
      </c>
      <c r="AG1865" s="368">
        <f t="shared" si="64"/>
        <v>4764.9142857142861</v>
      </c>
      <c r="AH1865" s="190">
        <v>0.03</v>
      </c>
      <c r="AI1865" s="189">
        <f t="shared" si="65"/>
        <v>6228</v>
      </c>
    </row>
    <row r="1866" spans="1:35" x14ac:dyDescent="0.25">
      <c r="A1866" s="8" t="s">
        <v>2130</v>
      </c>
      <c r="B1866" s="180" t="s">
        <v>27</v>
      </c>
      <c r="C1866" s="180" t="s">
        <v>27</v>
      </c>
      <c r="D1866" s="180" t="s">
        <v>5938</v>
      </c>
      <c r="E1866" s="180" t="s">
        <v>4759</v>
      </c>
      <c r="F1866" s="180" t="s">
        <v>5308</v>
      </c>
      <c r="G1866" s="180" t="s">
        <v>5620</v>
      </c>
      <c r="H1866" s="186">
        <v>0</v>
      </c>
      <c r="I1866" s="186">
        <v>22523</v>
      </c>
      <c r="J1866" s="186">
        <f t="shared" si="59"/>
        <v>22523</v>
      </c>
      <c r="K1866" s="180" t="s">
        <v>5306</v>
      </c>
      <c r="L1866" s="180">
        <v>34105568</v>
      </c>
      <c r="M1866" s="144">
        <v>45478</v>
      </c>
      <c r="N1866" s="144" t="s">
        <v>196</v>
      </c>
      <c r="O1866" s="19" t="s">
        <v>157</v>
      </c>
      <c r="P1866" s="19" t="s">
        <v>157</v>
      </c>
      <c r="Q1866" s="274">
        <v>0</v>
      </c>
      <c r="R1866" s="274">
        <v>949400</v>
      </c>
      <c r="S1866" s="182">
        <f t="shared" si="60"/>
        <v>949400</v>
      </c>
      <c r="T1866" s="216">
        <v>15158</v>
      </c>
      <c r="U1866" s="180">
        <v>168</v>
      </c>
      <c r="V1866" s="180" t="s">
        <v>64</v>
      </c>
      <c r="W1866" s="180" t="s">
        <v>64</v>
      </c>
      <c r="X1866" s="180" t="s">
        <v>276</v>
      </c>
      <c r="Y1866" s="180" t="s">
        <v>665</v>
      </c>
      <c r="Z1866" s="180" t="s">
        <v>5309</v>
      </c>
      <c r="AA1866" s="194">
        <v>0.04</v>
      </c>
      <c r="AB1866" s="197" t="s">
        <v>552</v>
      </c>
      <c r="AC1866" s="188">
        <v>1.7000000000000001E-2</v>
      </c>
      <c r="AD1866" s="274">
        <f t="shared" si="61"/>
        <v>37976</v>
      </c>
      <c r="AE1866" s="274">
        <f t="shared" si="62"/>
        <v>5651.1904761904761</v>
      </c>
      <c r="AF1866" s="189">
        <f t="shared" si="63"/>
        <v>16139.800000000001</v>
      </c>
      <c r="AG1866" s="368">
        <f t="shared" si="64"/>
        <v>21790.990476190476</v>
      </c>
      <c r="AH1866" s="190">
        <v>0.03</v>
      </c>
      <c r="AI1866" s="189">
        <f t="shared" si="65"/>
        <v>28482</v>
      </c>
    </row>
    <row r="1867" spans="1:35" x14ac:dyDescent="0.25">
      <c r="A1867" s="8" t="s">
        <v>2130</v>
      </c>
      <c r="B1867" s="180" t="s">
        <v>24</v>
      </c>
      <c r="C1867" s="180" t="s">
        <v>24</v>
      </c>
      <c r="D1867" s="180" t="s">
        <v>420</v>
      </c>
      <c r="E1867" s="180" t="s">
        <v>3679</v>
      </c>
      <c r="F1867" s="180" t="s">
        <v>5293</v>
      </c>
      <c r="G1867" s="180" t="s">
        <v>4560</v>
      </c>
      <c r="H1867" s="186">
        <v>0</v>
      </c>
      <c r="I1867" s="186">
        <v>12725</v>
      </c>
      <c r="J1867" s="186">
        <f t="shared" si="59"/>
        <v>12725</v>
      </c>
      <c r="K1867" s="180" t="s">
        <v>5290</v>
      </c>
      <c r="L1867" s="180">
        <v>22268958</v>
      </c>
      <c r="M1867" s="144">
        <v>45478</v>
      </c>
      <c r="N1867" s="144" t="s">
        <v>196</v>
      </c>
      <c r="O1867" s="180" t="s">
        <v>148</v>
      </c>
      <c r="P1867" s="180" t="s">
        <v>343</v>
      </c>
      <c r="Q1867" s="274">
        <v>0</v>
      </c>
      <c r="R1867" s="274">
        <v>531700</v>
      </c>
      <c r="S1867" s="182">
        <f t="shared" si="60"/>
        <v>531700</v>
      </c>
      <c r="T1867" s="216">
        <v>62020</v>
      </c>
      <c r="U1867" s="180">
        <v>168</v>
      </c>
      <c r="V1867" s="180" t="s">
        <v>64</v>
      </c>
      <c r="W1867" s="180" t="s">
        <v>64</v>
      </c>
      <c r="X1867" s="180" t="s">
        <v>276</v>
      </c>
      <c r="Y1867" s="180" t="s">
        <v>115</v>
      </c>
      <c r="Z1867" s="180" t="s">
        <v>5294</v>
      </c>
      <c r="AA1867" s="194">
        <v>0.04</v>
      </c>
      <c r="AB1867" s="197" t="s">
        <v>552</v>
      </c>
      <c r="AC1867" s="188">
        <v>1.7000000000000001E-2</v>
      </c>
      <c r="AD1867" s="274">
        <f t="shared" si="61"/>
        <v>21268</v>
      </c>
      <c r="AE1867" s="274">
        <f t="shared" si="62"/>
        <v>3164.8809523809523</v>
      </c>
      <c r="AF1867" s="189">
        <f t="shared" si="63"/>
        <v>9038.9000000000015</v>
      </c>
      <c r="AG1867" s="368">
        <f t="shared" si="64"/>
        <v>12203.780952380954</v>
      </c>
      <c r="AH1867" s="190">
        <v>0.03</v>
      </c>
      <c r="AI1867" s="189">
        <f t="shared" si="65"/>
        <v>15951</v>
      </c>
    </row>
    <row r="1868" spans="1:35" x14ac:dyDescent="0.25">
      <c r="A1868" s="8" t="s">
        <v>2130</v>
      </c>
      <c r="B1868" s="180" t="s">
        <v>184</v>
      </c>
      <c r="C1868" s="180" t="s">
        <v>184</v>
      </c>
      <c r="D1868" s="180" t="s">
        <v>101</v>
      </c>
      <c r="E1868" s="180" t="s">
        <v>417</v>
      </c>
      <c r="F1868" s="180" t="s">
        <v>5670</v>
      </c>
      <c r="G1868" s="180" t="s">
        <v>5679</v>
      </c>
      <c r="H1868" s="186">
        <v>0</v>
      </c>
      <c r="I1868" s="186">
        <v>2146</v>
      </c>
      <c r="J1868" s="186">
        <f t="shared" ref="J1868:J1931" si="66">IF(H1868=0,I1868,(I1868-H1868))</f>
        <v>2146</v>
      </c>
      <c r="K1868" s="180" t="s">
        <v>5671</v>
      </c>
      <c r="L1868" s="180">
        <v>26702333</v>
      </c>
      <c r="M1868" s="144">
        <v>45479</v>
      </c>
      <c r="N1868" s="144" t="s">
        <v>196</v>
      </c>
      <c r="O1868" s="180" t="s">
        <v>43</v>
      </c>
      <c r="P1868" s="180" t="s">
        <v>43</v>
      </c>
      <c r="Q1868" s="274">
        <v>0</v>
      </c>
      <c r="R1868" s="274">
        <v>80800</v>
      </c>
      <c r="S1868" s="182">
        <f t="shared" ref="S1868:S1931" si="67">R1868-Q1868</f>
        <v>80800</v>
      </c>
      <c r="T1868" s="216">
        <v>15000</v>
      </c>
      <c r="U1868" s="180">
        <v>168</v>
      </c>
      <c r="V1868" s="180" t="s">
        <v>64</v>
      </c>
      <c r="W1868" s="180" t="s">
        <v>64</v>
      </c>
      <c r="X1868" s="180" t="s">
        <v>276</v>
      </c>
      <c r="Y1868" s="180" t="s">
        <v>115</v>
      </c>
      <c r="Z1868" s="180" t="s">
        <v>5678</v>
      </c>
      <c r="AA1868" s="194">
        <v>0.04</v>
      </c>
      <c r="AB1868" s="197" t="s">
        <v>552</v>
      </c>
      <c r="AC1868" s="188">
        <v>1.7000000000000001E-2</v>
      </c>
      <c r="AD1868" s="274">
        <f t="shared" ref="AD1868:AD1931" si="68">AA1868*R1868</f>
        <v>3232</v>
      </c>
      <c r="AE1868" s="274">
        <f t="shared" ref="AE1868:AE2096" si="69">IFERROR((R1868/U1868),0)</f>
        <v>480.95238095238096</v>
      </c>
      <c r="AF1868" s="189">
        <f t="shared" ref="AF1868:AF2096" si="70">AC1868*R1868</f>
        <v>1373.6000000000001</v>
      </c>
      <c r="AG1868" s="368">
        <f t="shared" ref="AG1868:AG1931" si="71">AE1868+AF1868</f>
        <v>1854.5523809523811</v>
      </c>
      <c r="AH1868" s="190">
        <v>0.03</v>
      </c>
      <c r="AI1868" s="189">
        <f t="shared" ref="AI1868:AI1931" si="72">S1868*AH1868</f>
        <v>2424</v>
      </c>
    </row>
    <row r="1869" spans="1:35" x14ac:dyDescent="0.25">
      <c r="A1869" s="8" t="s">
        <v>2130</v>
      </c>
      <c r="B1869" s="180" t="s">
        <v>49</v>
      </c>
      <c r="C1869" s="180" t="s">
        <v>49</v>
      </c>
      <c r="D1869" s="180" t="s">
        <v>133</v>
      </c>
      <c r="E1869" s="180" t="s">
        <v>931</v>
      </c>
      <c r="F1869" s="8" t="s">
        <v>1291</v>
      </c>
      <c r="G1869" s="180" t="s">
        <v>2031</v>
      </c>
      <c r="H1869" s="186">
        <v>0</v>
      </c>
      <c r="I1869" s="186">
        <v>1828</v>
      </c>
      <c r="J1869" s="186">
        <f t="shared" si="66"/>
        <v>1828</v>
      </c>
      <c r="K1869" s="180" t="s">
        <v>5672</v>
      </c>
      <c r="L1869" s="180">
        <v>14426623</v>
      </c>
      <c r="M1869" s="144">
        <v>45479</v>
      </c>
      <c r="N1869" s="144" t="s">
        <v>196</v>
      </c>
      <c r="O1869" s="180" t="s">
        <v>148</v>
      </c>
      <c r="P1869" s="180" t="s">
        <v>343</v>
      </c>
      <c r="Q1869" s="274">
        <v>0</v>
      </c>
      <c r="R1869" s="274">
        <v>50000</v>
      </c>
      <c r="S1869" s="182">
        <f t="shared" si="67"/>
        <v>50000</v>
      </c>
      <c r="T1869" s="216">
        <v>50000</v>
      </c>
      <c r="U1869" s="180">
        <v>120</v>
      </c>
      <c r="V1869" s="180" t="s">
        <v>62</v>
      </c>
      <c r="W1869" s="180" t="s">
        <v>62</v>
      </c>
      <c r="X1869" s="180" t="s">
        <v>276</v>
      </c>
      <c r="Y1869" s="180"/>
      <c r="Z1869" s="180" t="s">
        <v>5680</v>
      </c>
      <c r="AA1869" s="194">
        <v>0.03</v>
      </c>
      <c r="AB1869" s="197" t="s">
        <v>552</v>
      </c>
      <c r="AC1869" s="188">
        <v>0.02</v>
      </c>
      <c r="AD1869" s="274">
        <f t="shared" si="68"/>
        <v>1500</v>
      </c>
      <c r="AE1869" s="274">
        <f t="shared" si="69"/>
        <v>416.66666666666669</v>
      </c>
      <c r="AF1869" s="189">
        <f t="shared" si="70"/>
        <v>1000</v>
      </c>
      <c r="AG1869" s="368">
        <f t="shared" si="71"/>
        <v>1416.6666666666667</v>
      </c>
      <c r="AH1869" s="190">
        <v>0.06</v>
      </c>
      <c r="AI1869" s="189">
        <f t="shared" si="72"/>
        <v>3000</v>
      </c>
    </row>
    <row r="1870" spans="1:35" x14ac:dyDescent="0.25">
      <c r="A1870" s="8" t="s">
        <v>2130</v>
      </c>
      <c r="B1870" s="180" t="s">
        <v>29</v>
      </c>
      <c r="C1870" s="180" t="s">
        <v>29</v>
      </c>
      <c r="D1870" s="180" t="s">
        <v>168</v>
      </c>
      <c r="E1870" s="180" t="s">
        <v>4898</v>
      </c>
      <c r="F1870" s="180" t="s">
        <v>4871</v>
      </c>
      <c r="G1870" s="180" t="s">
        <v>5187</v>
      </c>
      <c r="H1870" s="186">
        <v>0</v>
      </c>
      <c r="I1870" s="186">
        <v>12534</v>
      </c>
      <c r="J1870" s="186">
        <f t="shared" si="66"/>
        <v>12534</v>
      </c>
      <c r="K1870" s="180" t="s">
        <v>5447</v>
      </c>
      <c r="L1870" s="180">
        <v>13232138</v>
      </c>
      <c r="M1870" s="144">
        <v>45479</v>
      </c>
      <c r="N1870" s="144" t="s">
        <v>196</v>
      </c>
      <c r="O1870" s="180" t="s">
        <v>148</v>
      </c>
      <c r="P1870" s="180" t="s">
        <v>264</v>
      </c>
      <c r="Q1870" s="274">
        <v>0</v>
      </c>
      <c r="R1870" s="274">
        <v>320700</v>
      </c>
      <c r="S1870" s="182">
        <f t="shared" si="67"/>
        <v>320700</v>
      </c>
      <c r="T1870" s="216">
        <v>73160</v>
      </c>
      <c r="U1870" s="180">
        <v>96</v>
      </c>
      <c r="V1870" s="180" t="s">
        <v>64</v>
      </c>
      <c r="W1870" s="180" t="s">
        <v>64</v>
      </c>
      <c r="X1870" s="180" t="s">
        <v>276</v>
      </c>
      <c r="Y1870" s="180" t="s">
        <v>609</v>
      </c>
      <c r="Z1870" s="180" t="s">
        <v>5449</v>
      </c>
      <c r="AA1870" s="194">
        <v>0.03</v>
      </c>
      <c r="AB1870" s="197" t="s">
        <v>552</v>
      </c>
      <c r="AC1870" s="188">
        <v>0.03</v>
      </c>
      <c r="AD1870" s="274">
        <f t="shared" si="68"/>
        <v>9621</v>
      </c>
      <c r="AE1870" s="274">
        <f t="shared" si="69"/>
        <v>3340.625</v>
      </c>
      <c r="AF1870" s="189">
        <f t="shared" si="70"/>
        <v>9621</v>
      </c>
      <c r="AG1870" s="368">
        <f t="shared" si="71"/>
        <v>12961.625</v>
      </c>
      <c r="AH1870" s="190">
        <v>0.06</v>
      </c>
      <c r="AI1870" s="189">
        <f t="shared" si="72"/>
        <v>19242</v>
      </c>
    </row>
    <row r="1871" spans="1:35" x14ac:dyDescent="0.25">
      <c r="A1871" s="8" t="s">
        <v>2130</v>
      </c>
      <c r="B1871" s="180" t="s">
        <v>241</v>
      </c>
      <c r="C1871" s="180" t="s">
        <v>241</v>
      </c>
      <c r="D1871" s="180" t="s">
        <v>101</v>
      </c>
      <c r="E1871" s="180" t="s">
        <v>489</v>
      </c>
      <c r="F1871" s="180" t="s">
        <v>836</v>
      </c>
      <c r="G1871" s="180" t="s">
        <v>605</v>
      </c>
      <c r="H1871" s="186">
        <v>0</v>
      </c>
      <c r="I1871" s="186">
        <v>761</v>
      </c>
      <c r="J1871" s="186">
        <f t="shared" si="66"/>
        <v>761</v>
      </c>
      <c r="K1871" s="180" t="s">
        <v>4656</v>
      </c>
      <c r="L1871" s="180">
        <v>22517006</v>
      </c>
      <c r="M1871" s="144">
        <v>45479</v>
      </c>
      <c r="N1871" s="144" t="s">
        <v>196</v>
      </c>
      <c r="O1871" s="180" t="s">
        <v>43</v>
      </c>
      <c r="P1871" s="180" t="s">
        <v>43</v>
      </c>
      <c r="Q1871" s="274">
        <v>0</v>
      </c>
      <c r="R1871" s="274">
        <v>15000</v>
      </c>
      <c r="S1871" s="182">
        <f t="shared" si="67"/>
        <v>15000</v>
      </c>
      <c r="T1871" s="216">
        <v>15000</v>
      </c>
      <c r="U1871" s="180">
        <v>108</v>
      </c>
      <c r="V1871" s="180" t="s">
        <v>62</v>
      </c>
      <c r="W1871" s="180" t="s">
        <v>62</v>
      </c>
      <c r="X1871" s="180" t="s">
        <v>276</v>
      </c>
      <c r="Y1871" s="180"/>
      <c r="Z1871" s="180" t="s">
        <v>5681</v>
      </c>
      <c r="AA1871" s="194">
        <v>0.03</v>
      </c>
      <c r="AB1871" s="197" t="s">
        <v>552</v>
      </c>
      <c r="AC1871" s="188">
        <v>2.4E-2</v>
      </c>
      <c r="AD1871" s="274">
        <f t="shared" si="68"/>
        <v>450</v>
      </c>
      <c r="AE1871" s="274">
        <f t="shared" si="69"/>
        <v>138.88888888888889</v>
      </c>
      <c r="AF1871" s="189">
        <f t="shared" si="70"/>
        <v>360</v>
      </c>
      <c r="AG1871" s="368">
        <f t="shared" si="71"/>
        <v>498.88888888888891</v>
      </c>
      <c r="AH1871" s="190">
        <v>0.06</v>
      </c>
      <c r="AI1871" s="189">
        <f t="shared" si="72"/>
        <v>900</v>
      </c>
    </row>
    <row r="1872" spans="1:35" x14ac:dyDescent="0.25">
      <c r="A1872" s="8" t="s">
        <v>2130</v>
      </c>
      <c r="B1872" s="180" t="s">
        <v>29</v>
      </c>
      <c r="C1872" s="180" t="s">
        <v>29</v>
      </c>
      <c r="D1872" s="180" t="s">
        <v>168</v>
      </c>
      <c r="E1872" s="180" t="s">
        <v>454</v>
      </c>
      <c r="F1872" s="180" t="s">
        <v>5090</v>
      </c>
      <c r="G1872" s="180" t="s">
        <v>5305</v>
      </c>
      <c r="H1872" s="186">
        <v>2875</v>
      </c>
      <c r="I1872" s="186">
        <v>2949</v>
      </c>
      <c r="J1872" s="186">
        <f t="shared" si="66"/>
        <v>74</v>
      </c>
      <c r="K1872" s="180" t="s">
        <v>5673</v>
      </c>
      <c r="L1872" s="180">
        <v>22613227</v>
      </c>
      <c r="M1872" s="144">
        <v>45479</v>
      </c>
      <c r="N1872" s="144" t="s">
        <v>196</v>
      </c>
      <c r="O1872" s="180" t="s">
        <v>148</v>
      </c>
      <c r="P1872" s="180" t="s">
        <v>264</v>
      </c>
      <c r="Q1872" s="274">
        <v>74325</v>
      </c>
      <c r="R1872" s="274">
        <v>115000</v>
      </c>
      <c r="S1872" s="182">
        <f t="shared" si="67"/>
        <v>40675</v>
      </c>
      <c r="T1872" s="216">
        <v>40675</v>
      </c>
      <c r="U1872" s="180">
        <v>168</v>
      </c>
      <c r="V1872" s="180" t="s">
        <v>63</v>
      </c>
      <c r="W1872" s="180" t="s">
        <v>63</v>
      </c>
      <c r="X1872" s="180" t="s">
        <v>277</v>
      </c>
      <c r="Y1872" s="180"/>
      <c r="Z1872" s="180" t="s">
        <v>5682</v>
      </c>
      <c r="AA1872" s="194">
        <v>0.04</v>
      </c>
      <c r="AB1872" s="197" t="s">
        <v>552</v>
      </c>
      <c r="AC1872" s="188">
        <v>1.7000000000000001E-2</v>
      </c>
      <c r="AD1872" s="274">
        <f t="shared" si="68"/>
        <v>4600</v>
      </c>
      <c r="AE1872" s="274">
        <f t="shared" si="69"/>
        <v>684.52380952380952</v>
      </c>
      <c r="AF1872" s="189">
        <f t="shared" si="70"/>
        <v>1955.0000000000002</v>
      </c>
      <c r="AG1872" s="368">
        <f t="shared" si="71"/>
        <v>2639.5238095238096</v>
      </c>
      <c r="AH1872" s="190">
        <v>0.03</v>
      </c>
      <c r="AI1872" s="189">
        <f t="shared" si="72"/>
        <v>1220.25</v>
      </c>
    </row>
    <row r="1873" spans="1:35" x14ac:dyDescent="0.25">
      <c r="A1873" s="8" t="s">
        <v>2130</v>
      </c>
      <c r="B1873" s="180" t="s">
        <v>27</v>
      </c>
      <c r="C1873" s="180" t="s">
        <v>27</v>
      </c>
      <c r="D1873" s="180" t="s">
        <v>5938</v>
      </c>
      <c r="E1873" s="180" t="s">
        <v>209</v>
      </c>
      <c r="F1873" s="180" t="s">
        <v>5674</v>
      </c>
      <c r="G1873" s="466" t="s">
        <v>5684</v>
      </c>
      <c r="H1873" s="186">
        <v>0</v>
      </c>
      <c r="I1873" s="186">
        <v>1985</v>
      </c>
      <c r="J1873" s="186">
        <f t="shared" si="66"/>
        <v>1985</v>
      </c>
      <c r="K1873" s="180" t="s">
        <v>5675</v>
      </c>
      <c r="L1873" s="180">
        <v>23240743</v>
      </c>
      <c r="M1873" s="144">
        <v>45479</v>
      </c>
      <c r="N1873" s="144" t="s">
        <v>196</v>
      </c>
      <c r="O1873" s="180" t="s">
        <v>43</v>
      </c>
      <c r="P1873" s="180" t="s">
        <v>43</v>
      </c>
      <c r="Q1873" s="274">
        <v>0</v>
      </c>
      <c r="R1873" s="274">
        <v>55000</v>
      </c>
      <c r="S1873" s="182">
        <f t="shared" si="67"/>
        <v>55000</v>
      </c>
      <c r="T1873" s="216">
        <v>55000</v>
      </c>
      <c r="U1873" s="180">
        <v>120</v>
      </c>
      <c r="V1873" s="180" t="s">
        <v>62</v>
      </c>
      <c r="W1873" s="180" t="s">
        <v>62</v>
      </c>
      <c r="X1873" s="180" t="s">
        <v>276</v>
      </c>
      <c r="Y1873" s="180"/>
      <c r="Z1873" s="180" t="s">
        <v>5683</v>
      </c>
      <c r="AA1873" s="194">
        <v>0.03</v>
      </c>
      <c r="AB1873" s="197" t="s">
        <v>552</v>
      </c>
      <c r="AC1873" s="188">
        <v>2.2499999999999999E-2</v>
      </c>
      <c r="AD1873" s="274">
        <f t="shared" si="68"/>
        <v>1650</v>
      </c>
      <c r="AE1873" s="274">
        <f t="shared" si="69"/>
        <v>458.33333333333331</v>
      </c>
      <c r="AF1873" s="189">
        <f t="shared" si="70"/>
        <v>1237.5</v>
      </c>
      <c r="AG1873" s="368">
        <f t="shared" si="71"/>
        <v>1695.8333333333333</v>
      </c>
      <c r="AH1873" s="190">
        <v>0.06</v>
      </c>
      <c r="AI1873" s="189">
        <f t="shared" si="72"/>
        <v>3300</v>
      </c>
    </row>
    <row r="1874" spans="1:35" x14ac:dyDescent="0.25">
      <c r="A1874" s="8" t="s">
        <v>2130</v>
      </c>
      <c r="B1874" s="180" t="s">
        <v>39</v>
      </c>
      <c r="C1874" s="180" t="s">
        <v>39</v>
      </c>
      <c r="D1874" s="180" t="s">
        <v>167</v>
      </c>
      <c r="E1874" s="180" t="s">
        <v>451</v>
      </c>
      <c r="F1874" s="180" t="s">
        <v>3285</v>
      </c>
      <c r="G1874" s="180" t="s">
        <v>734</v>
      </c>
      <c r="H1874" s="186">
        <v>0</v>
      </c>
      <c r="I1874" s="186">
        <v>2825</v>
      </c>
      <c r="J1874" s="186">
        <f t="shared" si="66"/>
        <v>2825</v>
      </c>
      <c r="K1874" s="180" t="s">
        <v>5676</v>
      </c>
      <c r="L1874" s="180">
        <v>24665654</v>
      </c>
      <c r="M1874" s="144">
        <v>45479</v>
      </c>
      <c r="N1874" s="144" t="s">
        <v>196</v>
      </c>
      <c r="O1874" s="180" t="s">
        <v>43</v>
      </c>
      <c r="P1874" s="180" t="s">
        <v>43</v>
      </c>
      <c r="Q1874" s="274">
        <v>0</v>
      </c>
      <c r="R1874" s="274">
        <v>60000</v>
      </c>
      <c r="S1874" s="182">
        <f t="shared" si="67"/>
        <v>60000</v>
      </c>
      <c r="T1874" s="216">
        <v>60000</v>
      </c>
      <c r="U1874" s="180">
        <v>84</v>
      </c>
      <c r="V1874" s="180" t="s">
        <v>62</v>
      </c>
      <c r="W1874" s="180" t="s">
        <v>62</v>
      </c>
      <c r="X1874" s="180" t="s">
        <v>276</v>
      </c>
      <c r="Y1874" s="180"/>
      <c r="Z1874" s="180" t="s">
        <v>5685</v>
      </c>
      <c r="AA1874" s="194">
        <v>0.03</v>
      </c>
      <c r="AB1874" s="197" t="s">
        <v>552</v>
      </c>
      <c r="AC1874" s="188">
        <v>0.03</v>
      </c>
      <c r="AD1874" s="274">
        <f t="shared" si="68"/>
        <v>1800</v>
      </c>
      <c r="AE1874" s="274">
        <f t="shared" si="69"/>
        <v>714.28571428571433</v>
      </c>
      <c r="AF1874" s="189">
        <f t="shared" si="70"/>
        <v>1800</v>
      </c>
      <c r="AG1874" s="368">
        <f t="shared" si="71"/>
        <v>2514.2857142857142</v>
      </c>
      <c r="AH1874" s="190">
        <v>0.06</v>
      </c>
      <c r="AI1874" s="189">
        <f t="shared" si="72"/>
        <v>3600</v>
      </c>
    </row>
    <row r="1875" spans="1:35" x14ac:dyDescent="0.25">
      <c r="A1875" s="8" t="s">
        <v>2130</v>
      </c>
      <c r="B1875" s="180" t="s">
        <v>39</v>
      </c>
      <c r="C1875" s="180" t="s">
        <v>39</v>
      </c>
      <c r="D1875" s="180" t="s">
        <v>167</v>
      </c>
      <c r="E1875" s="180" t="s">
        <v>451</v>
      </c>
      <c r="F1875" s="180" t="s">
        <v>859</v>
      </c>
      <c r="G1875" s="180" t="s">
        <v>584</v>
      </c>
      <c r="H1875" s="186">
        <v>0</v>
      </c>
      <c r="I1875" s="186">
        <v>816</v>
      </c>
      <c r="J1875" s="186">
        <f t="shared" si="66"/>
        <v>816</v>
      </c>
      <c r="K1875" s="180" t="s">
        <v>5677</v>
      </c>
      <c r="L1875" s="180">
        <v>11634747</v>
      </c>
      <c r="M1875" s="144">
        <v>45479</v>
      </c>
      <c r="N1875" s="144" t="s">
        <v>196</v>
      </c>
      <c r="O1875" s="180" t="s">
        <v>148</v>
      </c>
      <c r="P1875" s="180" t="s">
        <v>258</v>
      </c>
      <c r="Q1875" s="274">
        <v>0</v>
      </c>
      <c r="R1875" s="274">
        <v>14700</v>
      </c>
      <c r="S1875" s="182">
        <f t="shared" si="67"/>
        <v>14700</v>
      </c>
      <c r="T1875" s="216">
        <v>14700</v>
      </c>
      <c r="U1875" s="180">
        <v>96</v>
      </c>
      <c r="V1875" s="180" t="s">
        <v>62</v>
      </c>
      <c r="W1875" s="180" t="s">
        <v>62</v>
      </c>
      <c r="X1875" s="180" t="s">
        <v>276</v>
      </c>
      <c r="Y1875" s="180"/>
      <c r="Z1875" s="180" t="s">
        <v>5686</v>
      </c>
      <c r="AA1875" s="194">
        <v>0.03</v>
      </c>
      <c r="AB1875" s="197" t="s">
        <v>552</v>
      </c>
      <c r="AC1875" s="188">
        <v>2.4E-2</v>
      </c>
      <c r="AD1875" s="274">
        <f t="shared" si="68"/>
        <v>441</v>
      </c>
      <c r="AE1875" s="274">
        <f t="shared" si="69"/>
        <v>153.125</v>
      </c>
      <c r="AF1875" s="189">
        <f t="shared" si="70"/>
        <v>352.8</v>
      </c>
      <c r="AG1875" s="368">
        <f t="shared" si="71"/>
        <v>505.92500000000001</v>
      </c>
      <c r="AH1875" s="190">
        <v>0.06</v>
      </c>
      <c r="AI1875" s="189">
        <f t="shared" si="72"/>
        <v>882</v>
      </c>
    </row>
    <row r="1876" spans="1:35" x14ac:dyDescent="0.25">
      <c r="A1876" s="8" t="s">
        <v>2130</v>
      </c>
      <c r="B1876" s="180" t="s">
        <v>23</v>
      </c>
      <c r="C1876" s="180" t="s">
        <v>23</v>
      </c>
      <c r="D1876" s="180" t="s">
        <v>5937</v>
      </c>
      <c r="E1876" s="180" t="s">
        <v>48</v>
      </c>
      <c r="F1876" s="180" t="s">
        <v>531</v>
      </c>
      <c r="G1876" s="180" t="s">
        <v>659</v>
      </c>
      <c r="H1876" s="186">
        <v>0</v>
      </c>
      <c r="I1876" s="186">
        <v>2072</v>
      </c>
      <c r="J1876" s="186">
        <f t="shared" si="66"/>
        <v>2072</v>
      </c>
      <c r="K1876" s="180" t="s">
        <v>5687</v>
      </c>
      <c r="L1876" s="180">
        <v>13206301</v>
      </c>
      <c r="M1876" s="144">
        <v>45481</v>
      </c>
      <c r="N1876" s="144" t="s">
        <v>210</v>
      </c>
      <c r="O1876" s="180" t="s">
        <v>43</v>
      </c>
      <c r="P1876" s="180" t="s">
        <v>43</v>
      </c>
      <c r="Q1876" s="274">
        <v>44221.78</v>
      </c>
      <c r="R1876" s="274">
        <v>56700</v>
      </c>
      <c r="S1876" s="182">
        <f t="shared" si="67"/>
        <v>12478.220000000001</v>
      </c>
      <c r="T1876" s="216">
        <v>12478.22</v>
      </c>
      <c r="U1876" s="180">
        <v>113</v>
      </c>
      <c r="V1876" s="180" t="s">
        <v>63</v>
      </c>
      <c r="W1876" s="180" t="s">
        <v>63</v>
      </c>
      <c r="X1876" s="180" t="s">
        <v>277</v>
      </c>
      <c r="Y1876" s="180"/>
      <c r="Z1876" s="180" t="s">
        <v>5699</v>
      </c>
      <c r="AA1876" s="194">
        <v>0.03</v>
      </c>
      <c r="AB1876" s="197" t="s">
        <v>552</v>
      </c>
      <c r="AC1876" s="188">
        <v>2.2499999999999999E-2</v>
      </c>
      <c r="AD1876" s="274">
        <f t="shared" si="68"/>
        <v>1701</v>
      </c>
      <c r="AE1876" s="274">
        <f t="shared" si="69"/>
        <v>501.76991150442478</v>
      </c>
      <c r="AF1876" s="189">
        <f t="shared" si="70"/>
        <v>1275.75</v>
      </c>
      <c r="AG1876" s="368">
        <f t="shared" si="71"/>
        <v>1777.5199115044247</v>
      </c>
      <c r="AH1876" s="190">
        <v>0.06</v>
      </c>
      <c r="AI1876" s="189">
        <f t="shared" si="72"/>
        <v>748.69320000000005</v>
      </c>
    </row>
    <row r="1877" spans="1:35" x14ac:dyDescent="0.25">
      <c r="A1877" s="8" t="s">
        <v>2130</v>
      </c>
      <c r="B1877" s="180" t="s">
        <v>24</v>
      </c>
      <c r="C1877" s="180" t="s">
        <v>24</v>
      </c>
      <c r="D1877" s="180" t="s">
        <v>420</v>
      </c>
      <c r="E1877" s="180" t="s">
        <v>3679</v>
      </c>
      <c r="F1877" s="180" t="s">
        <v>4061</v>
      </c>
      <c r="G1877" s="180" t="s">
        <v>2585</v>
      </c>
      <c r="H1877" s="186">
        <v>0</v>
      </c>
      <c r="I1877" s="186">
        <v>668</v>
      </c>
      <c r="J1877" s="186">
        <f t="shared" si="66"/>
        <v>668</v>
      </c>
      <c r="K1877" s="180" t="s">
        <v>5688</v>
      </c>
      <c r="L1877" s="180">
        <v>23725534</v>
      </c>
      <c r="M1877" s="144">
        <v>45481</v>
      </c>
      <c r="N1877" s="144" t="s">
        <v>210</v>
      </c>
      <c r="O1877" s="180" t="s">
        <v>43</v>
      </c>
      <c r="P1877" s="180" t="s">
        <v>43</v>
      </c>
      <c r="Q1877" s="274">
        <v>0</v>
      </c>
      <c r="R1877" s="274">
        <v>10900</v>
      </c>
      <c r="S1877" s="182">
        <f t="shared" si="67"/>
        <v>10900</v>
      </c>
      <c r="T1877" s="216">
        <v>10900</v>
      </c>
      <c r="U1877" s="180">
        <v>96</v>
      </c>
      <c r="V1877" s="180" t="s">
        <v>62</v>
      </c>
      <c r="W1877" s="180" t="s">
        <v>62</v>
      </c>
      <c r="X1877" s="180" t="s">
        <v>276</v>
      </c>
      <c r="Y1877" s="180"/>
      <c r="Z1877" s="180" t="s">
        <v>5700</v>
      </c>
      <c r="AA1877" s="194">
        <v>0.03</v>
      </c>
      <c r="AB1877" s="197" t="s">
        <v>552</v>
      </c>
      <c r="AC1877" s="188">
        <v>2.7E-2</v>
      </c>
      <c r="AD1877" s="274">
        <f t="shared" si="68"/>
        <v>327</v>
      </c>
      <c r="AE1877" s="274">
        <f t="shared" si="69"/>
        <v>113.54166666666667</v>
      </c>
      <c r="AF1877" s="189">
        <f t="shared" si="70"/>
        <v>294.3</v>
      </c>
      <c r="AG1877" s="368">
        <f t="shared" si="71"/>
        <v>407.8416666666667</v>
      </c>
      <c r="AH1877" s="190">
        <v>0.06</v>
      </c>
      <c r="AI1877" s="189">
        <f t="shared" si="72"/>
        <v>654</v>
      </c>
    </row>
    <row r="1878" spans="1:35" x14ac:dyDescent="0.25">
      <c r="A1878" s="8" t="s">
        <v>2130</v>
      </c>
      <c r="B1878" s="180" t="s">
        <v>24</v>
      </c>
      <c r="C1878" s="180" t="s">
        <v>24</v>
      </c>
      <c r="D1878" s="180" t="s">
        <v>420</v>
      </c>
      <c r="E1878" s="180" t="s">
        <v>200</v>
      </c>
      <c r="F1878" s="180" t="s">
        <v>1157</v>
      </c>
      <c r="G1878" s="180" t="s">
        <v>774</v>
      </c>
      <c r="H1878" s="186"/>
      <c r="I1878" s="186">
        <v>2297</v>
      </c>
      <c r="J1878" s="186">
        <f t="shared" si="66"/>
        <v>2297</v>
      </c>
      <c r="K1878" s="180" t="s">
        <v>5689</v>
      </c>
      <c r="L1878" s="180">
        <v>20130632</v>
      </c>
      <c r="M1878" s="144">
        <v>45481</v>
      </c>
      <c r="N1878" s="144" t="s">
        <v>210</v>
      </c>
      <c r="O1878" s="180" t="s">
        <v>43</v>
      </c>
      <c r="P1878" s="180" t="s">
        <v>43</v>
      </c>
      <c r="Q1878" s="274">
        <v>59282</v>
      </c>
      <c r="R1878" s="274">
        <v>73300</v>
      </c>
      <c r="S1878" s="182">
        <f t="shared" si="67"/>
        <v>14018</v>
      </c>
      <c r="T1878" s="216">
        <v>14018</v>
      </c>
      <c r="U1878" s="180">
        <v>137</v>
      </c>
      <c r="V1878" s="180" t="s">
        <v>63</v>
      </c>
      <c r="W1878" s="180" t="s">
        <v>63</v>
      </c>
      <c r="X1878" s="180" t="s">
        <v>277</v>
      </c>
      <c r="Y1878" s="180"/>
      <c r="Z1878" s="180" t="s">
        <v>5701</v>
      </c>
      <c r="AA1878" s="194">
        <v>0.03</v>
      </c>
      <c r="AB1878" s="197" t="s">
        <v>552</v>
      </c>
      <c r="AC1878" s="188">
        <v>0.02</v>
      </c>
      <c r="AD1878" s="274">
        <f t="shared" si="68"/>
        <v>2199</v>
      </c>
      <c r="AE1878" s="274">
        <f t="shared" si="69"/>
        <v>535.03649635036493</v>
      </c>
      <c r="AF1878" s="189">
        <f t="shared" si="70"/>
        <v>1466</v>
      </c>
      <c r="AG1878" s="368">
        <f t="shared" si="71"/>
        <v>2001.0364963503648</v>
      </c>
      <c r="AH1878" s="190">
        <v>0.06</v>
      </c>
      <c r="AI1878" s="189">
        <f t="shared" si="72"/>
        <v>841.07999999999993</v>
      </c>
    </row>
    <row r="1879" spans="1:35" x14ac:dyDescent="0.25">
      <c r="A1879" s="8" t="s">
        <v>2130</v>
      </c>
      <c r="B1879" s="180" t="s">
        <v>31</v>
      </c>
      <c r="C1879" s="180" t="s">
        <v>31</v>
      </c>
      <c r="D1879" s="180" t="s">
        <v>101</v>
      </c>
      <c r="E1879" s="180" t="s">
        <v>32</v>
      </c>
      <c r="F1879" s="180" t="s">
        <v>839</v>
      </c>
      <c r="G1879" s="180" t="s">
        <v>566</v>
      </c>
      <c r="H1879" s="186">
        <v>0</v>
      </c>
      <c r="I1879" s="186">
        <v>4600</v>
      </c>
      <c r="J1879" s="186">
        <f t="shared" si="66"/>
        <v>4600</v>
      </c>
      <c r="K1879" s="180" t="s">
        <v>5690</v>
      </c>
      <c r="L1879" s="180">
        <v>25068207</v>
      </c>
      <c r="M1879" s="144">
        <v>45481</v>
      </c>
      <c r="N1879" s="144" t="s">
        <v>210</v>
      </c>
      <c r="O1879" s="180" t="s">
        <v>174</v>
      </c>
      <c r="P1879" s="180" t="s">
        <v>174</v>
      </c>
      <c r="Q1879" s="274">
        <v>0</v>
      </c>
      <c r="R1879" s="274">
        <v>185400</v>
      </c>
      <c r="S1879" s="182">
        <f t="shared" si="67"/>
        <v>185400</v>
      </c>
      <c r="T1879" s="216">
        <v>26144</v>
      </c>
      <c r="U1879" s="180">
        <v>168</v>
      </c>
      <c r="V1879" s="180" t="s">
        <v>64</v>
      </c>
      <c r="W1879" s="180" t="s">
        <v>64</v>
      </c>
      <c r="X1879" s="180" t="s">
        <v>276</v>
      </c>
      <c r="Y1879" s="180" t="s">
        <v>115</v>
      </c>
      <c r="Z1879" s="180" t="s">
        <v>5450</v>
      </c>
      <c r="AA1879" s="194">
        <v>0.04</v>
      </c>
      <c r="AB1879" s="197" t="s">
        <v>552</v>
      </c>
      <c r="AC1879" s="188">
        <v>1.7000000000000001E-2</v>
      </c>
      <c r="AD1879" s="274">
        <f t="shared" si="68"/>
        <v>7416</v>
      </c>
      <c r="AE1879" s="274">
        <f t="shared" si="69"/>
        <v>1103.5714285714287</v>
      </c>
      <c r="AF1879" s="189">
        <f t="shared" si="70"/>
        <v>3151.8</v>
      </c>
      <c r="AG1879" s="368">
        <f t="shared" si="71"/>
        <v>4255.3714285714286</v>
      </c>
      <c r="AH1879" s="190">
        <v>0.03</v>
      </c>
      <c r="AI1879" s="189">
        <f t="shared" si="72"/>
        <v>5562</v>
      </c>
    </row>
    <row r="1880" spans="1:35" x14ac:dyDescent="0.25">
      <c r="A1880" s="8" t="s">
        <v>2130</v>
      </c>
      <c r="B1880" s="180" t="s">
        <v>184</v>
      </c>
      <c r="C1880" s="180" t="s">
        <v>184</v>
      </c>
      <c r="D1880" s="180" t="s">
        <v>101</v>
      </c>
      <c r="E1880" s="180" t="s">
        <v>417</v>
      </c>
      <c r="F1880" s="180" t="s">
        <v>2230</v>
      </c>
      <c r="G1880" s="466" t="s">
        <v>2445</v>
      </c>
      <c r="H1880" s="186">
        <v>0</v>
      </c>
      <c r="I1880" s="186">
        <v>6404</v>
      </c>
      <c r="J1880" s="186">
        <f t="shared" si="66"/>
        <v>6404</v>
      </c>
      <c r="K1880" s="180" t="s">
        <v>5295</v>
      </c>
      <c r="L1880" s="180">
        <v>22442568</v>
      </c>
      <c r="M1880" s="144">
        <v>45481</v>
      </c>
      <c r="N1880" s="144" t="s">
        <v>210</v>
      </c>
      <c r="O1880" s="180" t="s">
        <v>173</v>
      </c>
      <c r="P1880" s="180" t="s">
        <v>357</v>
      </c>
      <c r="Q1880" s="274">
        <v>0</v>
      </c>
      <c r="R1880" s="274">
        <v>262300</v>
      </c>
      <c r="S1880" s="182">
        <f t="shared" si="67"/>
        <v>262300</v>
      </c>
      <c r="T1880" s="216">
        <v>36931</v>
      </c>
      <c r="U1880" s="180">
        <v>168</v>
      </c>
      <c r="V1880" s="180" t="s">
        <v>64</v>
      </c>
      <c r="W1880" s="180" t="s">
        <v>64</v>
      </c>
      <c r="X1880" s="180" t="s">
        <v>276</v>
      </c>
      <c r="Y1880" s="180" t="s">
        <v>115</v>
      </c>
      <c r="Z1880" s="180" t="s">
        <v>5296</v>
      </c>
      <c r="AA1880" s="194">
        <v>0.04</v>
      </c>
      <c r="AB1880" s="197" t="s">
        <v>552</v>
      </c>
      <c r="AC1880" s="188">
        <v>1.7000000000000001E-2</v>
      </c>
      <c r="AD1880" s="274">
        <f t="shared" si="68"/>
        <v>10492</v>
      </c>
      <c r="AE1880" s="274">
        <f t="shared" si="69"/>
        <v>1561.3095238095239</v>
      </c>
      <c r="AF1880" s="189">
        <f t="shared" si="70"/>
        <v>4459.1000000000004</v>
      </c>
      <c r="AG1880" s="368">
        <f t="shared" si="71"/>
        <v>6020.4095238095242</v>
      </c>
      <c r="AH1880" s="190">
        <v>0.03</v>
      </c>
      <c r="AI1880" s="189">
        <f t="shared" si="72"/>
        <v>7869</v>
      </c>
    </row>
    <row r="1881" spans="1:35" x14ac:dyDescent="0.25">
      <c r="A1881" s="8" t="s">
        <v>2130</v>
      </c>
      <c r="B1881" s="180" t="s">
        <v>49</v>
      </c>
      <c r="C1881" s="180" t="s">
        <v>49</v>
      </c>
      <c r="D1881" s="180" t="s">
        <v>133</v>
      </c>
      <c r="E1881" s="180" t="s">
        <v>189</v>
      </c>
      <c r="F1881" s="180" t="s">
        <v>4022</v>
      </c>
      <c r="G1881" s="180" t="s">
        <v>4507</v>
      </c>
      <c r="H1881" s="186">
        <v>0</v>
      </c>
      <c r="I1881" s="186">
        <v>3116</v>
      </c>
      <c r="J1881" s="186">
        <f t="shared" si="66"/>
        <v>3116</v>
      </c>
      <c r="K1881" s="180" t="s">
        <v>5691</v>
      </c>
      <c r="L1881" s="180">
        <v>39436649</v>
      </c>
      <c r="M1881" s="144">
        <v>45481</v>
      </c>
      <c r="N1881" s="144" t="s">
        <v>210</v>
      </c>
      <c r="O1881" s="180" t="s">
        <v>173</v>
      </c>
      <c r="P1881" s="180" t="s">
        <v>468</v>
      </c>
      <c r="Q1881" s="274">
        <v>0</v>
      </c>
      <c r="R1881" s="274">
        <v>122100</v>
      </c>
      <c r="S1881" s="182">
        <f t="shared" si="67"/>
        <v>122100</v>
      </c>
      <c r="T1881" s="216">
        <v>28345</v>
      </c>
      <c r="U1881" s="180">
        <v>168</v>
      </c>
      <c r="V1881" s="180" t="s">
        <v>64</v>
      </c>
      <c r="W1881" s="180" t="s">
        <v>64</v>
      </c>
      <c r="X1881" s="180" t="s">
        <v>276</v>
      </c>
      <c r="Y1881" s="180" t="s">
        <v>115</v>
      </c>
      <c r="Z1881" s="180" t="s">
        <v>5702</v>
      </c>
      <c r="AA1881" s="194">
        <v>0.04</v>
      </c>
      <c r="AB1881" s="197" t="s">
        <v>552</v>
      </c>
      <c r="AC1881" s="188">
        <v>1.7000000000000001E-2</v>
      </c>
      <c r="AD1881" s="274">
        <f t="shared" si="68"/>
        <v>4884</v>
      </c>
      <c r="AE1881" s="274">
        <f t="shared" si="69"/>
        <v>726.78571428571433</v>
      </c>
      <c r="AF1881" s="189">
        <f t="shared" si="70"/>
        <v>2075.7000000000003</v>
      </c>
      <c r="AG1881" s="368">
        <f t="shared" si="71"/>
        <v>2802.4857142857145</v>
      </c>
      <c r="AH1881" s="190">
        <v>0.03</v>
      </c>
      <c r="AI1881" s="189">
        <f t="shared" si="72"/>
        <v>3663</v>
      </c>
    </row>
    <row r="1882" spans="1:35" x14ac:dyDescent="0.25">
      <c r="A1882" s="8" t="s">
        <v>2130</v>
      </c>
      <c r="B1882" s="180" t="s">
        <v>49</v>
      </c>
      <c r="C1882" s="180" t="s">
        <v>49</v>
      </c>
      <c r="D1882" s="180" t="s">
        <v>133</v>
      </c>
      <c r="E1882" s="180" t="s">
        <v>405</v>
      </c>
      <c r="F1882" s="180" t="s">
        <v>4945</v>
      </c>
      <c r="G1882" s="180" t="s">
        <v>5256</v>
      </c>
      <c r="H1882" s="186">
        <v>0</v>
      </c>
      <c r="I1882" s="186">
        <v>6469</v>
      </c>
      <c r="J1882" s="186">
        <f t="shared" si="66"/>
        <v>6469</v>
      </c>
      <c r="K1882" s="180" t="s">
        <v>4942</v>
      </c>
      <c r="L1882" s="180">
        <v>29752081</v>
      </c>
      <c r="M1882" s="144">
        <v>45481</v>
      </c>
      <c r="N1882" s="144" t="s">
        <v>210</v>
      </c>
      <c r="O1882" s="180" t="s">
        <v>174</v>
      </c>
      <c r="P1882" s="180" t="s">
        <v>174</v>
      </c>
      <c r="Q1882" s="274">
        <v>0</v>
      </c>
      <c r="R1882" s="274">
        <v>265100</v>
      </c>
      <c r="S1882" s="182">
        <f t="shared" si="67"/>
        <v>265100</v>
      </c>
      <c r="T1882" s="216">
        <v>48976</v>
      </c>
      <c r="U1882" s="180">
        <v>168</v>
      </c>
      <c r="V1882" s="180" t="s">
        <v>64</v>
      </c>
      <c r="W1882" s="180" t="s">
        <v>64</v>
      </c>
      <c r="X1882" s="180" t="s">
        <v>276</v>
      </c>
      <c r="Y1882" s="180" t="s">
        <v>662</v>
      </c>
      <c r="Z1882" s="180" t="s">
        <v>4953</v>
      </c>
      <c r="AA1882" s="194">
        <v>0.04</v>
      </c>
      <c r="AB1882" s="197" t="s">
        <v>552</v>
      </c>
      <c r="AC1882" s="188">
        <v>1.7000000000000001E-2</v>
      </c>
      <c r="AD1882" s="274">
        <f t="shared" si="68"/>
        <v>10604</v>
      </c>
      <c r="AE1882" s="274">
        <f t="shared" si="69"/>
        <v>1577.9761904761904</v>
      </c>
      <c r="AF1882" s="189">
        <f t="shared" si="70"/>
        <v>4506.7000000000007</v>
      </c>
      <c r="AG1882" s="368">
        <f t="shared" si="71"/>
        <v>6084.6761904761916</v>
      </c>
      <c r="AH1882" s="190">
        <v>0.03</v>
      </c>
      <c r="AI1882" s="189">
        <f t="shared" si="72"/>
        <v>7953</v>
      </c>
    </row>
    <row r="1883" spans="1:35" x14ac:dyDescent="0.25">
      <c r="A1883" s="8" t="s">
        <v>2130</v>
      </c>
      <c r="B1883" s="180" t="s">
        <v>39</v>
      </c>
      <c r="C1883" s="180" t="s">
        <v>39</v>
      </c>
      <c r="D1883" s="180" t="s">
        <v>167</v>
      </c>
      <c r="E1883" s="180" t="s">
        <v>451</v>
      </c>
      <c r="F1883" s="180" t="s">
        <v>5068</v>
      </c>
      <c r="G1883" s="180" t="s">
        <v>581</v>
      </c>
      <c r="H1883" s="186">
        <v>2937</v>
      </c>
      <c r="I1883" s="186">
        <v>3089</v>
      </c>
      <c r="J1883" s="186">
        <f t="shared" si="66"/>
        <v>152</v>
      </c>
      <c r="K1883" s="180" t="s">
        <v>5692</v>
      </c>
      <c r="L1883" s="180">
        <v>32578319</v>
      </c>
      <c r="M1883" s="144">
        <v>45481</v>
      </c>
      <c r="N1883" s="144" t="s">
        <v>210</v>
      </c>
      <c r="O1883" s="180" t="s">
        <v>148</v>
      </c>
      <c r="P1883" s="180" t="s">
        <v>263</v>
      </c>
      <c r="Q1883" s="274">
        <v>85548</v>
      </c>
      <c r="R1883" s="274">
        <v>114500</v>
      </c>
      <c r="S1883" s="182">
        <f t="shared" si="67"/>
        <v>28952</v>
      </c>
      <c r="T1883" s="216">
        <v>28960</v>
      </c>
      <c r="U1883" s="180">
        <v>168</v>
      </c>
      <c r="V1883" s="180" t="s">
        <v>63</v>
      </c>
      <c r="W1883" s="180" t="s">
        <v>63</v>
      </c>
      <c r="X1883" s="180" t="s">
        <v>277</v>
      </c>
      <c r="Y1883" s="180"/>
      <c r="Z1883" s="180" t="s">
        <v>5703</v>
      </c>
      <c r="AA1883" s="194">
        <v>0.04</v>
      </c>
      <c r="AB1883" s="197" t="s">
        <v>552</v>
      </c>
      <c r="AC1883" s="188">
        <v>0.04</v>
      </c>
      <c r="AD1883" s="274">
        <f t="shared" si="68"/>
        <v>4580</v>
      </c>
      <c r="AE1883" s="274">
        <f t="shared" si="69"/>
        <v>681.54761904761904</v>
      </c>
      <c r="AF1883" s="189">
        <f t="shared" si="70"/>
        <v>4580</v>
      </c>
      <c r="AG1883" s="368">
        <f t="shared" si="71"/>
        <v>5261.5476190476193</v>
      </c>
      <c r="AH1883" s="190">
        <v>0.03</v>
      </c>
      <c r="AI1883" s="189">
        <f t="shared" si="72"/>
        <v>868.56</v>
      </c>
    </row>
    <row r="1884" spans="1:35" x14ac:dyDescent="0.25">
      <c r="A1884" s="8" t="s">
        <v>2130</v>
      </c>
      <c r="B1884" s="180" t="s">
        <v>184</v>
      </c>
      <c r="C1884" s="180" t="s">
        <v>184</v>
      </c>
      <c r="D1884" s="180" t="s">
        <v>101</v>
      </c>
      <c r="E1884" s="180" t="s">
        <v>417</v>
      </c>
      <c r="F1884" s="180" t="s">
        <v>496</v>
      </c>
      <c r="G1884" s="466" t="s">
        <v>700</v>
      </c>
      <c r="H1884" s="186">
        <v>59401</v>
      </c>
      <c r="I1884" s="186">
        <v>63000</v>
      </c>
      <c r="J1884" s="186">
        <f>IF(H1884=0,I1884,(I1884-H1884))</f>
        <v>3599</v>
      </c>
      <c r="K1884" s="180" t="s">
        <v>5693</v>
      </c>
      <c r="L1884" s="180">
        <v>25301677</v>
      </c>
      <c r="M1884" s="144">
        <v>45481</v>
      </c>
      <c r="N1884" s="144" t="s">
        <v>210</v>
      </c>
      <c r="O1884" s="180" t="s">
        <v>148</v>
      </c>
      <c r="P1884" s="180" t="s">
        <v>340</v>
      </c>
      <c r="Q1884" s="274">
        <v>1625487.5</v>
      </c>
      <c r="R1884" s="274">
        <v>2674900</v>
      </c>
      <c r="S1884" s="182">
        <f>R1884-Q1884</f>
        <v>1049412.5</v>
      </c>
      <c r="T1884" s="216">
        <v>1049412</v>
      </c>
      <c r="U1884" s="180">
        <v>168</v>
      </c>
      <c r="V1884" s="180" t="s">
        <v>63</v>
      </c>
      <c r="W1884" s="180" t="s">
        <v>63</v>
      </c>
      <c r="X1884" s="180" t="s">
        <v>277</v>
      </c>
      <c r="Y1884" s="180"/>
      <c r="Z1884" s="180" t="s">
        <v>5704</v>
      </c>
      <c r="AA1884" s="194">
        <v>0.04</v>
      </c>
      <c r="AB1884" s="197" t="s">
        <v>552</v>
      </c>
      <c r="AC1884" s="188">
        <v>1.7000000000000001E-2</v>
      </c>
      <c r="AD1884" s="274">
        <f>AA1884*R1884</f>
        <v>106996</v>
      </c>
      <c r="AE1884" s="274">
        <f>IFERROR((R1884/U1884),0)</f>
        <v>15922.023809523809</v>
      </c>
      <c r="AF1884" s="189">
        <f>AC1884*R1884</f>
        <v>45473.3</v>
      </c>
      <c r="AG1884" s="368">
        <f>AE1884+AF1884</f>
        <v>61395.323809523812</v>
      </c>
      <c r="AH1884" s="190">
        <v>0.03</v>
      </c>
      <c r="AI1884" s="189">
        <f>S1884*AH1884</f>
        <v>31482.375</v>
      </c>
    </row>
    <row r="1885" spans="1:35" x14ac:dyDescent="0.25">
      <c r="A1885" s="8" t="s">
        <v>2130</v>
      </c>
      <c r="B1885" s="180" t="s">
        <v>31</v>
      </c>
      <c r="C1885" s="180" t="s">
        <v>31</v>
      </c>
      <c r="D1885" s="180" t="s">
        <v>101</v>
      </c>
      <c r="E1885" s="180" t="s">
        <v>32</v>
      </c>
      <c r="F1885" s="180" t="s">
        <v>643</v>
      </c>
      <c r="G1885" s="180" t="s">
        <v>620</v>
      </c>
      <c r="H1885" s="186">
        <v>0</v>
      </c>
      <c r="I1885" s="186">
        <v>2380</v>
      </c>
      <c r="J1885" s="186">
        <f t="shared" si="66"/>
        <v>2380</v>
      </c>
      <c r="K1885" s="180" t="s">
        <v>5694</v>
      </c>
      <c r="L1885" s="180">
        <v>22474979</v>
      </c>
      <c r="M1885" s="144">
        <v>45481</v>
      </c>
      <c r="N1885" s="144" t="s">
        <v>210</v>
      </c>
      <c r="O1885" s="180" t="s">
        <v>43</v>
      </c>
      <c r="P1885" s="180" t="s">
        <v>43</v>
      </c>
      <c r="Q1885" s="274">
        <v>0</v>
      </c>
      <c r="R1885" s="274">
        <v>90760</v>
      </c>
      <c r="S1885" s="182">
        <f t="shared" si="67"/>
        <v>90760</v>
      </c>
      <c r="T1885" s="216">
        <v>19334</v>
      </c>
      <c r="U1885" s="180">
        <v>168</v>
      </c>
      <c r="V1885" s="180" t="s">
        <v>64</v>
      </c>
      <c r="W1885" s="180" t="s">
        <v>64</v>
      </c>
      <c r="X1885" s="180" t="s">
        <v>276</v>
      </c>
      <c r="Y1885" s="180" t="s">
        <v>534</v>
      </c>
      <c r="Z1885" s="180" t="s">
        <v>5633</v>
      </c>
      <c r="AA1885" s="194">
        <v>0.04</v>
      </c>
      <c r="AB1885" s="197" t="s">
        <v>552</v>
      </c>
      <c r="AC1885" s="188">
        <v>1.7000000000000001E-2</v>
      </c>
      <c r="AD1885" s="274">
        <f t="shared" si="68"/>
        <v>3630.4</v>
      </c>
      <c r="AE1885" s="274">
        <f t="shared" si="69"/>
        <v>540.23809523809518</v>
      </c>
      <c r="AF1885" s="189">
        <f t="shared" si="70"/>
        <v>1542.92</v>
      </c>
      <c r="AG1885" s="368">
        <f t="shared" si="71"/>
        <v>2083.1580952380955</v>
      </c>
      <c r="AH1885" s="190">
        <v>0.03</v>
      </c>
      <c r="AI1885" s="189">
        <f t="shared" si="72"/>
        <v>2722.7999999999997</v>
      </c>
    </row>
    <row r="1886" spans="1:35" x14ac:dyDescent="0.25">
      <c r="A1886" s="8" t="s">
        <v>2130</v>
      </c>
      <c r="B1886" s="180" t="s">
        <v>29</v>
      </c>
      <c r="C1886" s="180" t="s">
        <v>29</v>
      </c>
      <c r="D1886" s="180" t="s">
        <v>168</v>
      </c>
      <c r="E1886" s="180" t="s">
        <v>454</v>
      </c>
      <c r="F1886" s="180" t="s">
        <v>5109</v>
      </c>
      <c r="G1886" s="466" t="s">
        <v>592</v>
      </c>
      <c r="H1886" s="186">
        <v>0</v>
      </c>
      <c r="I1886" s="186">
        <v>1102</v>
      </c>
      <c r="J1886" s="186">
        <f t="shared" si="66"/>
        <v>1102</v>
      </c>
      <c r="K1886" s="180" t="s">
        <v>5695</v>
      </c>
      <c r="L1886" s="180">
        <v>13888347</v>
      </c>
      <c r="M1886" s="144">
        <v>45481</v>
      </c>
      <c r="N1886" s="144" t="s">
        <v>210</v>
      </c>
      <c r="O1886" s="180" t="s">
        <v>43</v>
      </c>
      <c r="P1886" s="180" t="s">
        <v>43</v>
      </c>
      <c r="Q1886" s="274">
        <v>0</v>
      </c>
      <c r="R1886" s="274">
        <v>25000</v>
      </c>
      <c r="S1886" s="182">
        <f t="shared" si="67"/>
        <v>25000</v>
      </c>
      <c r="T1886" s="216">
        <v>25000</v>
      </c>
      <c r="U1886" s="180">
        <v>108</v>
      </c>
      <c r="V1886" s="180" t="s">
        <v>62</v>
      </c>
      <c r="W1886" s="180" t="s">
        <v>62</v>
      </c>
      <c r="X1886" s="180" t="s">
        <v>276</v>
      </c>
      <c r="Y1886" s="180"/>
      <c r="Z1886" s="180" t="s">
        <v>5705</v>
      </c>
      <c r="AA1886" s="194">
        <v>0.03</v>
      </c>
      <c r="AB1886" s="197" t="s">
        <v>552</v>
      </c>
      <c r="AC1886" s="188">
        <v>2.4E-2</v>
      </c>
      <c r="AD1886" s="274">
        <f t="shared" si="68"/>
        <v>750</v>
      </c>
      <c r="AE1886" s="274">
        <f t="shared" si="69"/>
        <v>231.4814814814815</v>
      </c>
      <c r="AF1886" s="189">
        <f t="shared" si="70"/>
        <v>600</v>
      </c>
      <c r="AG1886" s="368">
        <f t="shared" si="71"/>
        <v>831.48148148148152</v>
      </c>
      <c r="AH1886" s="190">
        <v>0.06</v>
      </c>
      <c r="AI1886" s="189">
        <f t="shared" si="72"/>
        <v>1500</v>
      </c>
    </row>
    <row r="1887" spans="1:35" x14ac:dyDescent="0.25">
      <c r="A1887" s="8" t="s">
        <v>2130</v>
      </c>
      <c r="B1887" s="180" t="s">
        <v>31</v>
      </c>
      <c r="C1887" s="180" t="s">
        <v>31</v>
      </c>
      <c r="D1887" s="180" t="s">
        <v>101</v>
      </c>
      <c r="E1887" s="180" t="s">
        <v>32</v>
      </c>
      <c r="F1887" s="180" t="s">
        <v>748</v>
      </c>
      <c r="G1887" s="180" t="s">
        <v>653</v>
      </c>
      <c r="H1887" s="186">
        <v>3170</v>
      </c>
      <c r="I1887" s="186">
        <v>3450</v>
      </c>
      <c r="J1887" s="186">
        <f t="shared" si="66"/>
        <v>280</v>
      </c>
      <c r="K1887" s="180" t="s">
        <v>5696</v>
      </c>
      <c r="L1887" s="180">
        <v>25523345</v>
      </c>
      <c r="M1887" s="144">
        <v>45481</v>
      </c>
      <c r="N1887" s="144" t="s">
        <v>210</v>
      </c>
      <c r="O1887" s="180" t="s">
        <v>173</v>
      </c>
      <c r="P1887" s="180" t="s">
        <v>328</v>
      </c>
      <c r="Q1887" s="186">
        <v>94665</v>
      </c>
      <c r="R1887" s="186">
        <v>136400</v>
      </c>
      <c r="S1887" s="182">
        <f t="shared" si="67"/>
        <v>41735</v>
      </c>
      <c r="T1887" s="216">
        <v>41735</v>
      </c>
      <c r="U1887" s="180">
        <v>168</v>
      </c>
      <c r="V1887" s="180" t="s">
        <v>63</v>
      </c>
      <c r="W1887" s="180" t="s">
        <v>63</v>
      </c>
      <c r="X1887" s="180" t="s">
        <v>277</v>
      </c>
      <c r="Y1887" s="180"/>
      <c r="Z1887" s="180" t="s">
        <v>5706</v>
      </c>
      <c r="AA1887" s="194">
        <v>0.04</v>
      </c>
      <c r="AB1887" s="197" t="s">
        <v>552</v>
      </c>
      <c r="AC1887" s="188">
        <v>1.7000000000000001E-2</v>
      </c>
      <c r="AD1887" s="186">
        <f t="shared" si="68"/>
        <v>5456</v>
      </c>
      <c r="AE1887" s="186">
        <f t="shared" si="69"/>
        <v>811.90476190476193</v>
      </c>
      <c r="AF1887" s="189">
        <f t="shared" si="70"/>
        <v>2318.8000000000002</v>
      </c>
      <c r="AG1887" s="368">
        <f t="shared" si="71"/>
        <v>3130.7047619047621</v>
      </c>
      <c r="AH1887" s="190">
        <v>0.03</v>
      </c>
      <c r="AI1887" s="189">
        <f t="shared" si="72"/>
        <v>1252.05</v>
      </c>
    </row>
    <row r="1888" spans="1:35" x14ac:dyDescent="0.25">
      <c r="A1888" s="8" t="s">
        <v>2130</v>
      </c>
      <c r="B1888" s="180" t="s">
        <v>38</v>
      </c>
      <c r="C1888" s="180" t="s">
        <v>38</v>
      </c>
      <c r="D1888" s="180" t="s">
        <v>101</v>
      </c>
      <c r="E1888" s="180" t="s">
        <v>4114</v>
      </c>
      <c r="F1888" s="180" t="s">
        <v>5219</v>
      </c>
      <c r="G1888" s="180" t="s">
        <v>5707</v>
      </c>
      <c r="H1888" s="186">
        <v>0</v>
      </c>
      <c r="I1888" s="186">
        <v>1200</v>
      </c>
      <c r="J1888" s="186">
        <f t="shared" si="66"/>
        <v>1200</v>
      </c>
      <c r="K1888" s="180" t="s">
        <v>5217</v>
      </c>
      <c r="L1888" s="180">
        <v>22425427</v>
      </c>
      <c r="M1888" s="144">
        <v>45481</v>
      </c>
      <c r="N1888" s="144" t="s">
        <v>210</v>
      </c>
      <c r="O1888" s="180" t="s">
        <v>173</v>
      </c>
      <c r="P1888" s="21" t="s">
        <v>840</v>
      </c>
      <c r="Q1888" s="274">
        <v>0</v>
      </c>
      <c r="R1888" s="274">
        <v>450300</v>
      </c>
      <c r="S1888" s="182">
        <f t="shared" si="67"/>
        <v>450300</v>
      </c>
      <c r="T1888" s="216">
        <v>51644</v>
      </c>
      <c r="U1888" s="180">
        <v>168</v>
      </c>
      <c r="V1888" s="180" t="s">
        <v>64</v>
      </c>
      <c r="W1888" s="180" t="s">
        <v>64</v>
      </c>
      <c r="X1888" s="180" t="s">
        <v>276</v>
      </c>
      <c r="Y1888" s="180" t="s">
        <v>115</v>
      </c>
      <c r="Z1888" s="180" t="s">
        <v>5220</v>
      </c>
      <c r="AA1888" s="194">
        <v>0.04</v>
      </c>
      <c r="AB1888" s="197" t="s">
        <v>552</v>
      </c>
      <c r="AC1888" s="188">
        <v>1.7000000000000001E-2</v>
      </c>
      <c r="AD1888" s="274">
        <f t="shared" si="68"/>
        <v>18012</v>
      </c>
      <c r="AE1888" s="274">
        <f t="shared" si="69"/>
        <v>2680.3571428571427</v>
      </c>
      <c r="AF1888" s="189">
        <f t="shared" si="70"/>
        <v>7655.1</v>
      </c>
      <c r="AG1888" s="368">
        <f t="shared" si="71"/>
        <v>10335.457142857143</v>
      </c>
      <c r="AH1888" s="190">
        <v>0.03</v>
      </c>
      <c r="AI1888" s="189">
        <f t="shared" si="72"/>
        <v>13509</v>
      </c>
    </row>
    <row r="1889" spans="1:35" x14ac:dyDescent="0.25">
      <c r="A1889" s="8" t="s">
        <v>2130</v>
      </c>
      <c r="B1889" s="180" t="s">
        <v>24</v>
      </c>
      <c r="C1889" s="180" t="s">
        <v>24</v>
      </c>
      <c r="D1889" s="180" t="s">
        <v>420</v>
      </c>
      <c r="E1889" s="180" t="s">
        <v>200</v>
      </c>
      <c r="F1889" s="180" t="s">
        <v>4204</v>
      </c>
      <c r="G1889" s="180" t="s">
        <v>4637</v>
      </c>
      <c r="H1889" s="186">
        <v>0</v>
      </c>
      <c r="I1889" s="186">
        <v>4995</v>
      </c>
      <c r="J1889" s="186">
        <f t="shared" si="66"/>
        <v>4995</v>
      </c>
      <c r="K1889" s="180" t="s">
        <v>4753</v>
      </c>
      <c r="L1889" s="180">
        <v>29133739</v>
      </c>
      <c r="M1889" s="144">
        <v>45481</v>
      </c>
      <c r="N1889" s="144" t="s">
        <v>210</v>
      </c>
      <c r="O1889" s="180" t="s">
        <v>174</v>
      </c>
      <c r="P1889" s="180" t="s">
        <v>174</v>
      </c>
      <c r="Q1889" s="274">
        <v>0</v>
      </c>
      <c r="R1889" s="274">
        <v>202200</v>
      </c>
      <c r="S1889" s="182">
        <f t="shared" si="67"/>
        <v>202200</v>
      </c>
      <c r="T1889" s="216">
        <v>32440</v>
      </c>
      <c r="U1889" s="180">
        <v>168</v>
      </c>
      <c r="V1889" s="180" t="s">
        <v>64</v>
      </c>
      <c r="W1889" s="180" t="s">
        <v>64</v>
      </c>
      <c r="X1889" s="180" t="s">
        <v>276</v>
      </c>
      <c r="Y1889" s="180" t="s">
        <v>115</v>
      </c>
      <c r="Z1889" s="180" t="s">
        <v>4797</v>
      </c>
      <c r="AA1889" s="194">
        <v>0.04</v>
      </c>
      <c r="AB1889" s="197" t="s">
        <v>552</v>
      </c>
      <c r="AC1889" s="188">
        <v>1.7000000000000001E-2</v>
      </c>
      <c r="AD1889" s="274">
        <f t="shared" si="68"/>
        <v>8088</v>
      </c>
      <c r="AE1889" s="274">
        <f t="shared" si="69"/>
        <v>1203.5714285714287</v>
      </c>
      <c r="AF1889" s="189">
        <f t="shared" si="70"/>
        <v>3437.4</v>
      </c>
      <c r="AG1889" s="368">
        <f t="shared" si="71"/>
        <v>4640.971428571429</v>
      </c>
      <c r="AH1889" s="190">
        <v>0.03</v>
      </c>
      <c r="AI1889" s="189">
        <f t="shared" si="72"/>
        <v>6066</v>
      </c>
    </row>
    <row r="1890" spans="1:35" x14ac:dyDescent="0.25">
      <c r="A1890" s="8" t="s">
        <v>2130</v>
      </c>
      <c r="B1890" s="180" t="s">
        <v>47</v>
      </c>
      <c r="C1890" s="180" t="s">
        <v>47</v>
      </c>
      <c r="D1890" s="180" t="s">
        <v>99</v>
      </c>
      <c r="E1890" s="180" t="s">
        <v>405</v>
      </c>
      <c r="F1890" s="180" t="s">
        <v>5697</v>
      </c>
      <c r="G1890" s="466" t="s">
        <v>5709</v>
      </c>
      <c r="H1890" s="186">
        <v>0</v>
      </c>
      <c r="I1890" s="186">
        <v>1197</v>
      </c>
      <c r="J1890" s="186">
        <f t="shared" si="66"/>
        <v>1197</v>
      </c>
      <c r="K1890" s="180" t="s">
        <v>4502</v>
      </c>
      <c r="L1890" s="180">
        <v>23624966</v>
      </c>
      <c r="M1890" s="144">
        <v>45481</v>
      </c>
      <c r="N1890" s="144" t="s">
        <v>210</v>
      </c>
      <c r="O1890" s="180" t="s">
        <v>173</v>
      </c>
      <c r="P1890" s="180" t="s">
        <v>468</v>
      </c>
      <c r="Q1890" s="274">
        <v>0</v>
      </c>
      <c r="R1890" s="274">
        <v>30000</v>
      </c>
      <c r="S1890" s="182">
        <f t="shared" si="67"/>
        <v>30000</v>
      </c>
      <c r="T1890" s="216">
        <v>30000</v>
      </c>
      <c r="U1890" s="180">
        <v>120</v>
      </c>
      <c r="V1890" s="180" t="s">
        <v>62</v>
      </c>
      <c r="W1890" s="180" t="s">
        <v>62</v>
      </c>
      <c r="X1890" s="180" t="s">
        <v>276</v>
      </c>
      <c r="Y1890" s="180"/>
      <c r="Z1890" s="180" t="s">
        <v>5708</v>
      </c>
      <c r="AA1890" s="194">
        <v>0.03</v>
      </c>
      <c r="AB1890" s="197" t="s">
        <v>552</v>
      </c>
      <c r="AC1890" s="188">
        <v>2.2499999999999999E-2</v>
      </c>
      <c r="AD1890" s="274">
        <f t="shared" si="68"/>
        <v>900</v>
      </c>
      <c r="AE1890" s="274">
        <f t="shared" si="69"/>
        <v>250</v>
      </c>
      <c r="AF1890" s="189">
        <f t="shared" si="70"/>
        <v>675</v>
      </c>
      <c r="AG1890" s="368">
        <f t="shared" si="71"/>
        <v>925</v>
      </c>
      <c r="AH1890" s="190">
        <v>0.06</v>
      </c>
      <c r="AI1890" s="189">
        <f t="shared" si="72"/>
        <v>1800</v>
      </c>
    </row>
    <row r="1891" spans="1:35" x14ac:dyDescent="0.25">
      <c r="A1891" s="8" t="s">
        <v>2130</v>
      </c>
      <c r="B1891" s="180" t="s">
        <v>37</v>
      </c>
      <c r="C1891" s="180" t="s">
        <v>37</v>
      </c>
      <c r="D1891" s="180" t="s">
        <v>99</v>
      </c>
      <c r="E1891" s="180" t="s">
        <v>438</v>
      </c>
      <c r="F1891" s="180" t="s">
        <v>5634</v>
      </c>
      <c r="G1891" s="180" t="s">
        <v>5710</v>
      </c>
      <c r="H1891" s="186">
        <v>0</v>
      </c>
      <c r="I1891" s="186">
        <v>35100</v>
      </c>
      <c r="J1891" s="186">
        <f t="shared" si="66"/>
        <v>35100</v>
      </c>
      <c r="K1891" s="180" t="s">
        <v>5519</v>
      </c>
      <c r="L1891" s="180">
        <v>22203812</v>
      </c>
      <c r="M1891" s="144">
        <v>45481</v>
      </c>
      <c r="N1891" s="144" t="s">
        <v>210</v>
      </c>
      <c r="O1891" s="180" t="s">
        <v>43</v>
      </c>
      <c r="P1891" s="180" t="s">
        <v>43</v>
      </c>
      <c r="Q1891" s="274">
        <v>0</v>
      </c>
      <c r="R1891" s="274">
        <v>1485600</v>
      </c>
      <c r="S1891" s="182">
        <f t="shared" si="67"/>
        <v>1485600</v>
      </c>
      <c r="T1891" s="216">
        <v>425400</v>
      </c>
      <c r="U1891" s="180">
        <v>168</v>
      </c>
      <c r="V1891" s="180" t="s">
        <v>64</v>
      </c>
      <c r="W1891" s="180" t="s">
        <v>64</v>
      </c>
      <c r="X1891" s="180" t="s">
        <v>276</v>
      </c>
      <c r="Y1891" s="180" t="s">
        <v>5698</v>
      </c>
      <c r="Z1891" s="180" t="s">
        <v>5635</v>
      </c>
      <c r="AA1891" s="194">
        <v>0.04</v>
      </c>
      <c r="AB1891" s="197" t="s">
        <v>552</v>
      </c>
      <c r="AC1891" s="188">
        <v>1.7000000000000001E-2</v>
      </c>
      <c r="AD1891" s="274">
        <f t="shared" si="68"/>
        <v>59424</v>
      </c>
      <c r="AE1891" s="274">
        <f t="shared" si="69"/>
        <v>8842.8571428571431</v>
      </c>
      <c r="AF1891" s="189">
        <f t="shared" si="70"/>
        <v>25255.200000000001</v>
      </c>
      <c r="AG1891" s="368">
        <f t="shared" si="71"/>
        <v>34098.057142857142</v>
      </c>
      <c r="AH1891" s="190">
        <v>0.03</v>
      </c>
      <c r="AI1891" s="189">
        <f t="shared" si="72"/>
        <v>44568</v>
      </c>
    </row>
    <row r="1892" spans="1:35" x14ac:dyDescent="0.25">
      <c r="A1892" s="8" t="s">
        <v>2130</v>
      </c>
      <c r="B1892" s="180" t="s">
        <v>37</v>
      </c>
      <c r="C1892" s="180" t="s">
        <v>37</v>
      </c>
      <c r="D1892" s="180" t="s">
        <v>99</v>
      </c>
      <c r="E1892" s="180" t="s">
        <v>925</v>
      </c>
      <c r="F1892" s="180" t="s">
        <v>5718</v>
      </c>
      <c r="G1892" s="180" t="s">
        <v>5741</v>
      </c>
      <c r="H1892" s="186">
        <v>9766</v>
      </c>
      <c r="I1892" s="186">
        <v>10651</v>
      </c>
      <c r="J1892" s="186">
        <f t="shared" si="66"/>
        <v>885</v>
      </c>
      <c r="K1892" s="180" t="s">
        <v>5719</v>
      </c>
      <c r="L1892" s="180">
        <v>39919581</v>
      </c>
      <c r="M1892" s="144">
        <v>45482</v>
      </c>
      <c r="N1892" s="144" t="s">
        <v>210</v>
      </c>
      <c r="O1892" s="180" t="s">
        <v>148</v>
      </c>
      <c r="P1892" s="180" t="s">
        <v>287</v>
      </c>
      <c r="Q1892" s="274">
        <v>430603.19</v>
      </c>
      <c r="R1892" s="274">
        <v>443300</v>
      </c>
      <c r="S1892" s="182">
        <f t="shared" si="67"/>
        <v>12696.809999999998</v>
      </c>
      <c r="T1892" s="216">
        <v>12696.81</v>
      </c>
      <c r="U1892" s="180">
        <v>168</v>
      </c>
      <c r="V1892" s="180" t="s">
        <v>63</v>
      </c>
      <c r="W1892" s="180" t="s">
        <v>63</v>
      </c>
      <c r="X1892" s="180" t="s">
        <v>277</v>
      </c>
      <c r="Y1892" s="180"/>
      <c r="Z1892" s="180" t="s">
        <v>5740</v>
      </c>
      <c r="AA1892" s="194">
        <v>0.04</v>
      </c>
      <c r="AB1892" s="197" t="s">
        <v>552</v>
      </c>
      <c r="AC1892" s="188">
        <v>1.7000000000000001E-2</v>
      </c>
      <c r="AD1892" s="274">
        <f t="shared" si="68"/>
        <v>17732</v>
      </c>
      <c r="AE1892" s="274">
        <f t="shared" si="69"/>
        <v>2638.6904761904761</v>
      </c>
      <c r="AF1892" s="189">
        <f t="shared" si="70"/>
        <v>7536.1</v>
      </c>
      <c r="AG1892" s="368">
        <f t="shared" si="71"/>
        <v>10174.790476190476</v>
      </c>
      <c r="AH1892" s="190">
        <v>0.03</v>
      </c>
      <c r="AI1892" s="189">
        <f t="shared" si="72"/>
        <v>380.90429999999992</v>
      </c>
    </row>
    <row r="1893" spans="1:35" x14ac:dyDescent="0.25">
      <c r="A1893" s="8" t="s">
        <v>2130</v>
      </c>
      <c r="B1893" s="180" t="s">
        <v>49</v>
      </c>
      <c r="C1893" s="180" t="s">
        <v>49</v>
      </c>
      <c r="D1893" s="180" t="s">
        <v>133</v>
      </c>
      <c r="E1893" s="180" t="s">
        <v>458</v>
      </c>
      <c r="F1893" s="180" t="s">
        <v>2068</v>
      </c>
      <c r="G1893" s="180" t="s">
        <v>2250</v>
      </c>
      <c r="H1893" s="186">
        <v>0</v>
      </c>
      <c r="I1893" s="186">
        <v>16906</v>
      </c>
      <c r="J1893" s="186">
        <f t="shared" si="66"/>
        <v>16906</v>
      </c>
      <c r="K1893" s="180" t="s">
        <v>5525</v>
      </c>
      <c r="L1893" s="180">
        <v>28186104</v>
      </c>
      <c r="M1893" s="144">
        <v>45482</v>
      </c>
      <c r="N1893" s="144" t="s">
        <v>210</v>
      </c>
      <c r="O1893" s="180" t="s">
        <v>43</v>
      </c>
      <c r="P1893" s="180" t="s">
        <v>43</v>
      </c>
      <c r="Q1893" s="274">
        <v>0</v>
      </c>
      <c r="R1893" s="274">
        <v>710000</v>
      </c>
      <c r="S1893" s="182">
        <f t="shared" si="67"/>
        <v>710000</v>
      </c>
      <c r="T1893" s="216">
        <v>124332</v>
      </c>
      <c r="U1893" s="180">
        <v>168</v>
      </c>
      <c r="V1893" s="180" t="s">
        <v>64</v>
      </c>
      <c r="W1893" s="180" t="s">
        <v>64</v>
      </c>
      <c r="X1893" s="180" t="s">
        <v>276</v>
      </c>
      <c r="Y1893" s="180" t="s">
        <v>115</v>
      </c>
      <c r="Z1893" s="180" t="s">
        <v>5641</v>
      </c>
      <c r="AA1893" s="194">
        <v>0.04</v>
      </c>
      <c r="AB1893" s="197" t="s">
        <v>552</v>
      </c>
      <c r="AC1893" s="188">
        <v>1.7000000000000001E-2</v>
      </c>
      <c r="AD1893" s="274">
        <f t="shared" si="68"/>
        <v>28400</v>
      </c>
      <c r="AE1893" s="274">
        <f t="shared" si="69"/>
        <v>4226.1904761904761</v>
      </c>
      <c r="AF1893" s="189">
        <f t="shared" si="70"/>
        <v>12070</v>
      </c>
      <c r="AG1893" s="368">
        <f t="shared" si="71"/>
        <v>16296.190476190477</v>
      </c>
      <c r="AH1893" s="190">
        <v>0.03</v>
      </c>
      <c r="AI1893" s="189">
        <f t="shared" si="72"/>
        <v>21300</v>
      </c>
    </row>
    <row r="1894" spans="1:35" x14ac:dyDescent="0.25">
      <c r="A1894" s="8" t="s">
        <v>2130</v>
      </c>
      <c r="B1894" s="180" t="s">
        <v>49</v>
      </c>
      <c r="C1894" s="180" t="s">
        <v>49</v>
      </c>
      <c r="D1894" s="180" t="s">
        <v>133</v>
      </c>
      <c r="E1894" s="180" t="s">
        <v>189</v>
      </c>
      <c r="F1894" s="180" t="s">
        <v>2839</v>
      </c>
      <c r="G1894" s="180" t="s">
        <v>3865</v>
      </c>
      <c r="H1894" s="186">
        <v>0</v>
      </c>
      <c r="I1894" s="186">
        <v>5768</v>
      </c>
      <c r="J1894" s="186">
        <f t="shared" si="66"/>
        <v>5768</v>
      </c>
      <c r="K1894" s="180" t="s">
        <v>5248</v>
      </c>
      <c r="L1894" s="180">
        <v>24091901</v>
      </c>
      <c r="M1894" s="144">
        <v>45482</v>
      </c>
      <c r="N1894" s="144" t="s">
        <v>210</v>
      </c>
      <c r="O1894" s="180" t="s">
        <v>148</v>
      </c>
      <c r="P1894" s="180" t="s">
        <v>340</v>
      </c>
      <c r="Q1894" s="274">
        <v>0</v>
      </c>
      <c r="R1894" s="274">
        <v>235200</v>
      </c>
      <c r="S1894" s="182">
        <f t="shared" si="67"/>
        <v>235200</v>
      </c>
      <c r="T1894" s="216">
        <v>55448</v>
      </c>
      <c r="U1894" s="180">
        <v>168</v>
      </c>
      <c r="V1894" s="180" t="s">
        <v>64</v>
      </c>
      <c r="W1894" s="180" t="s">
        <v>64</v>
      </c>
      <c r="X1894" s="180" t="s">
        <v>276</v>
      </c>
      <c r="Y1894" s="180" t="s">
        <v>670</v>
      </c>
      <c r="Z1894" s="180" t="s">
        <v>5249</v>
      </c>
      <c r="AA1894" s="194">
        <v>0.04</v>
      </c>
      <c r="AB1894" s="197" t="s">
        <v>552</v>
      </c>
      <c r="AC1894" s="188">
        <v>1.7000000000000001E-2</v>
      </c>
      <c r="AD1894" s="274">
        <f t="shared" si="68"/>
        <v>9408</v>
      </c>
      <c r="AE1894" s="274">
        <f t="shared" si="69"/>
        <v>1400</v>
      </c>
      <c r="AF1894" s="189">
        <f t="shared" si="70"/>
        <v>3998.4</v>
      </c>
      <c r="AG1894" s="368">
        <f t="shared" si="71"/>
        <v>5398.4</v>
      </c>
      <c r="AH1894" s="190">
        <v>0.03</v>
      </c>
      <c r="AI1894" s="189">
        <f t="shared" si="72"/>
        <v>7056</v>
      </c>
    </row>
    <row r="1895" spans="1:35" x14ac:dyDescent="0.25">
      <c r="A1895" s="8" t="s">
        <v>2130</v>
      </c>
      <c r="B1895" s="180" t="s">
        <v>31</v>
      </c>
      <c r="C1895" s="180" t="s">
        <v>31</v>
      </c>
      <c r="D1895" s="180" t="s">
        <v>101</v>
      </c>
      <c r="E1895" s="180" t="s">
        <v>405</v>
      </c>
      <c r="F1895" s="180" t="s">
        <v>5720</v>
      </c>
      <c r="G1895" s="180" t="s">
        <v>5743</v>
      </c>
      <c r="H1895" s="186">
        <v>1613</v>
      </c>
      <c r="I1895" s="186">
        <v>1613</v>
      </c>
      <c r="J1895" s="186">
        <f t="shared" si="66"/>
        <v>0</v>
      </c>
      <c r="K1895" s="180" t="s">
        <v>5721</v>
      </c>
      <c r="L1895" s="180">
        <v>24391053</v>
      </c>
      <c r="M1895" s="144">
        <v>45482</v>
      </c>
      <c r="N1895" s="144" t="s">
        <v>210</v>
      </c>
      <c r="O1895" s="180" t="s">
        <v>43</v>
      </c>
      <c r="P1895" s="180" t="s">
        <v>43</v>
      </c>
      <c r="Q1895" s="274">
        <v>39598.199999999997</v>
      </c>
      <c r="R1895" s="274">
        <v>45100</v>
      </c>
      <c r="S1895" s="182">
        <f t="shared" si="67"/>
        <v>5501.8000000000029</v>
      </c>
      <c r="T1895" s="216">
        <v>5501</v>
      </c>
      <c r="U1895" s="180">
        <v>132</v>
      </c>
      <c r="V1895" s="180" t="s">
        <v>63</v>
      </c>
      <c r="W1895" s="180" t="s">
        <v>63</v>
      </c>
      <c r="X1895" s="180" t="s">
        <v>277</v>
      </c>
      <c r="Y1895" s="180"/>
      <c r="Z1895" s="180" t="s">
        <v>5742</v>
      </c>
      <c r="AA1895" s="194">
        <v>0.03</v>
      </c>
      <c r="AB1895" s="197" t="s">
        <v>552</v>
      </c>
      <c r="AC1895" s="188">
        <v>2.1999999999999999E-2</v>
      </c>
      <c r="AD1895" s="274">
        <f t="shared" si="68"/>
        <v>1353</v>
      </c>
      <c r="AE1895" s="274">
        <f t="shared" si="69"/>
        <v>341.66666666666669</v>
      </c>
      <c r="AF1895" s="189">
        <f t="shared" si="70"/>
        <v>992.19999999999993</v>
      </c>
      <c r="AG1895" s="368">
        <f t="shared" si="71"/>
        <v>1333.8666666666666</v>
      </c>
      <c r="AH1895" s="190">
        <v>0.06</v>
      </c>
      <c r="AI1895" s="189">
        <f t="shared" si="72"/>
        <v>330.10800000000017</v>
      </c>
    </row>
    <row r="1896" spans="1:35" x14ac:dyDescent="0.25">
      <c r="A1896" s="8" t="s">
        <v>2130</v>
      </c>
      <c r="B1896" s="180" t="s">
        <v>49</v>
      </c>
      <c r="C1896" s="180" t="s">
        <v>49</v>
      </c>
      <c r="D1896" s="180" t="s">
        <v>133</v>
      </c>
      <c r="E1896" s="180" t="s">
        <v>3219</v>
      </c>
      <c r="F1896" s="180" t="s">
        <v>4198</v>
      </c>
      <c r="G1896" s="180" t="s">
        <v>4835</v>
      </c>
      <c r="H1896" s="186">
        <v>0</v>
      </c>
      <c r="I1896" s="186">
        <v>3000</v>
      </c>
      <c r="J1896" s="186">
        <f t="shared" si="66"/>
        <v>3000</v>
      </c>
      <c r="K1896" s="180" t="s">
        <v>5722</v>
      </c>
      <c r="L1896" s="180">
        <v>32855367</v>
      </c>
      <c r="M1896" s="144">
        <v>45482</v>
      </c>
      <c r="N1896" s="144" t="s">
        <v>210</v>
      </c>
      <c r="O1896" s="180" t="s">
        <v>43</v>
      </c>
      <c r="P1896" s="180" t="s">
        <v>43</v>
      </c>
      <c r="Q1896" s="274">
        <v>0</v>
      </c>
      <c r="R1896" s="274">
        <v>117200</v>
      </c>
      <c r="S1896" s="182">
        <f t="shared" si="67"/>
        <v>117200</v>
      </c>
      <c r="T1896" s="216">
        <v>117200</v>
      </c>
      <c r="U1896" s="180">
        <v>168</v>
      </c>
      <c r="V1896" s="180" t="s">
        <v>62</v>
      </c>
      <c r="W1896" s="180" t="s">
        <v>62</v>
      </c>
      <c r="X1896" s="180" t="s">
        <v>276</v>
      </c>
      <c r="Y1896" s="180"/>
      <c r="Z1896" s="180" t="s">
        <v>5744</v>
      </c>
      <c r="AA1896" s="194">
        <v>0.04</v>
      </c>
      <c r="AB1896" s="197" t="s">
        <v>552</v>
      </c>
      <c r="AC1896" s="188">
        <v>1.7000000000000001E-2</v>
      </c>
      <c r="AD1896" s="274">
        <f t="shared" si="68"/>
        <v>4688</v>
      </c>
      <c r="AE1896" s="274">
        <f t="shared" si="69"/>
        <v>697.61904761904759</v>
      </c>
      <c r="AF1896" s="189">
        <f t="shared" si="70"/>
        <v>1992.4</v>
      </c>
      <c r="AG1896" s="368">
        <f t="shared" si="71"/>
        <v>2690.0190476190478</v>
      </c>
      <c r="AH1896" s="190">
        <v>0.03</v>
      </c>
      <c r="AI1896" s="189">
        <f t="shared" si="72"/>
        <v>3516</v>
      </c>
    </row>
    <row r="1897" spans="1:35" x14ac:dyDescent="0.25">
      <c r="A1897" s="8" t="s">
        <v>2130</v>
      </c>
      <c r="B1897" s="180" t="s">
        <v>29</v>
      </c>
      <c r="C1897" s="180" t="s">
        <v>29</v>
      </c>
      <c r="D1897" s="180" t="s">
        <v>168</v>
      </c>
      <c r="E1897" s="180" t="s">
        <v>455</v>
      </c>
      <c r="F1897" s="180" t="s">
        <v>587</v>
      </c>
      <c r="G1897" s="180" t="s">
        <v>593</v>
      </c>
      <c r="H1897" s="186">
        <v>5933</v>
      </c>
      <c r="I1897" s="186">
        <v>5892</v>
      </c>
      <c r="J1897" s="186">
        <f t="shared" si="66"/>
        <v>-41</v>
      </c>
      <c r="K1897" s="180" t="s">
        <v>1578</v>
      </c>
      <c r="L1897" s="180">
        <v>38807872</v>
      </c>
      <c r="M1897" s="144">
        <v>45482</v>
      </c>
      <c r="N1897" s="144" t="s">
        <v>210</v>
      </c>
      <c r="O1897" s="180" t="s">
        <v>148</v>
      </c>
      <c r="P1897" s="180" t="s">
        <v>264</v>
      </c>
      <c r="Q1897" s="274">
        <v>105000</v>
      </c>
      <c r="R1897" s="274">
        <v>240500</v>
      </c>
      <c r="S1897" s="182">
        <f t="shared" si="67"/>
        <v>135500</v>
      </c>
      <c r="T1897" s="216">
        <v>135500</v>
      </c>
      <c r="U1897" s="180">
        <v>168</v>
      </c>
      <c r="V1897" s="180" t="s">
        <v>63</v>
      </c>
      <c r="W1897" s="180" t="s">
        <v>63</v>
      </c>
      <c r="X1897" s="180" t="s">
        <v>277</v>
      </c>
      <c r="Y1897" s="180"/>
      <c r="Z1897" s="180" t="s">
        <v>5745</v>
      </c>
      <c r="AA1897" s="194">
        <v>0.04</v>
      </c>
      <c r="AB1897" s="197" t="s">
        <v>552</v>
      </c>
      <c r="AC1897" s="188">
        <v>1.7000000000000001E-2</v>
      </c>
      <c r="AD1897" s="274">
        <f t="shared" si="68"/>
        <v>9620</v>
      </c>
      <c r="AE1897" s="274">
        <f t="shared" si="69"/>
        <v>1431.547619047619</v>
      </c>
      <c r="AF1897" s="189">
        <f t="shared" si="70"/>
        <v>4088.5000000000005</v>
      </c>
      <c r="AG1897" s="368">
        <f t="shared" si="71"/>
        <v>5520.0476190476193</v>
      </c>
      <c r="AH1897" s="190">
        <v>0.03</v>
      </c>
      <c r="AI1897" s="189">
        <f t="shared" si="72"/>
        <v>4065</v>
      </c>
    </row>
    <row r="1898" spans="1:35" x14ac:dyDescent="0.25">
      <c r="A1898" s="8" t="s">
        <v>2130</v>
      </c>
      <c r="B1898" s="180" t="s">
        <v>33</v>
      </c>
      <c r="C1898" s="180" t="s">
        <v>39</v>
      </c>
      <c r="D1898" s="180" t="s">
        <v>167</v>
      </c>
      <c r="E1898" s="180" t="s">
        <v>921</v>
      </c>
      <c r="F1898" s="180" t="s">
        <v>2537</v>
      </c>
      <c r="G1898" s="180" t="s">
        <v>2844</v>
      </c>
      <c r="H1898" s="186">
        <v>0</v>
      </c>
      <c r="I1898" s="186">
        <v>20246</v>
      </c>
      <c r="J1898" s="186">
        <f t="shared" si="66"/>
        <v>20246</v>
      </c>
      <c r="K1898" s="180" t="s">
        <v>5723</v>
      </c>
      <c r="L1898" s="180">
        <v>25147641</v>
      </c>
      <c r="M1898" s="144">
        <v>45482</v>
      </c>
      <c r="N1898" s="144" t="s">
        <v>210</v>
      </c>
      <c r="O1898" s="180" t="s">
        <v>148</v>
      </c>
      <c r="P1898" s="180" t="s">
        <v>273</v>
      </c>
      <c r="Q1898" s="274">
        <v>0</v>
      </c>
      <c r="R1898" s="274">
        <v>852400</v>
      </c>
      <c r="S1898" s="182">
        <f t="shared" si="67"/>
        <v>852400</v>
      </c>
      <c r="T1898" s="216">
        <v>55443</v>
      </c>
      <c r="U1898" s="180">
        <v>168</v>
      </c>
      <c r="V1898" s="180" t="s">
        <v>64</v>
      </c>
      <c r="W1898" s="180" t="s">
        <v>64</v>
      </c>
      <c r="X1898" s="180" t="s">
        <v>276</v>
      </c>
      <c r="Y1898" s="180" t="s">
        <v>2626</v>
      </c>
      <c r="Z1898" s="180" t="s">
        <v>5742</v>
      </c>
      <c r="AA1898" s="194">
        <v>0.04</v>
      </c>
      <c r="AB1898" s="197" t="s">
        <v>552</v>
      </c>
      <c r="AC1898" s="188">
        <v>1.7000000000000001E-2</v>
      </c>
      <c r="AD1898" s="274">
        <f t="shared" si="68"/>
        <v>34096</v>
      </c>
      <c r="AE1898" s="274">
        <f t="shared" si="69"/>
        <v>5073.8095238095239</v>
      </c>
      <c r="AF1898" s="189">
        <f t="shared" si="70"/>
        <v>14490.800000000001</v>
      </c>
      <c r="AG1898" s="368">
        <f t="shared" si="71"/>
        <v>19564.609523809526</v>
      </c>
      <c r="AH1898" s="190">
        <v>0.03</v>
      </c>
      <c r="AI1898" s="189">
        <f t="shared" si="72"/>
        <v>25572</v>
      </c>
    </row>
    <row r="1899" spans="1:35" x14ac:dyDescent="0.25">
      <c r="A1899" s="8" t="s">
        <v>2130</v>
      </c>
      <c r="B1899" s="180" t="s">
        <v>29</v>
      </c>
      <c r="C1899" s="180" t="s">
        <v>29</v>
      </c>
      <c r="D1899" s="180" t="s">
        <v>168</v>
      </c>
      <c r="E1899" s="180" t="s">
        <v>4898</v>
      </c>
      <c r="F1899" s="180" t="s">
        <v>5724</v>
      </c>
      <c r="G1899" s="180" t="s">
        <v>5747</v>
      </c>
      <c r="H1899" s="186">
        <v>0</v>
      </c>
      <c r="I1899" s="186">
        <v>47204</v>
      </c>
      <c r="J1899" s="186">
        <f t="shared" si="66"/>
        <v>47204</v>
      </c>
      <c r="K1899" s="180" t="s">
        <v>5725</v>
      </c>
      <c r="L1899" s="180">
        <v>24602360</v>
      </c>
      <c r="M1899" s="144">
        <v>45482</v>
      </c>
      <c r="N1899" s="144" t="s">
        <v>210</v>
      </c>
      <c r="O1899" s="180" t="s">
        <v>148</v>
      </c>
      <c r="P1899" s="180" t="s">
        <v>362</v>
      </c>
      <c r="Q1899" s="274">
        <v>0</v>
      </c>
      <c r="R1899" s="274">
        <v>2001500</v>
      </c>
      <c r="S1899" s="182">
        <f t="shared" si="67"/>
        <v>2001500</v>
      </c>
      <c r="T1899" s="216">
        <v>237344</v>
      </c>
      <c r="U1899" s="180">
        <v>168</v>
      </c>
      <c r="V1899" s="180" t="s">
        <v>64</v>
      </c>
      <c r="W1899" s="180" t="s">
        <v>64</v>
      </c>
      <c r="X1899" s="180" t="s">
        <v>276</v>
      </c>
      <c r="Y1899" s="180" t="s">
        <v>115</v>
      </c>
      <c r="Z1899" s="180" t="s">
        <v>5746</v>
      </c>
      <c r="AA1899" s="194">
        <v>0.04</v>
      </c>
      <c r="AB1899" s="197" t="s">
        <v>552</v>
      </c>
      <c r="AC1899" s="188">
        <v>1.7000000000000001E-2</v>
      </c>
      <c r="AD1899" s="274">
        <f t="shared" si="68"/>
        <v>80060</v>
      </c>
      <c r="AE1899" s="274">
        <f t="shared" si="69"/>
        <v>11913.690476190477</v>
      </c>
      <c r="AF1899" s="189">
        <f t="shared" si="70"/>
        <v>34025.5</v>
      </c>
      <c r="AG1899" s="368">
        <f t="shared" si="71"/>
        <v>45939.190476190473</v>
      </c>
      <c r="AH1899" s="190">
        <v>0.03</v>
      </c>
      <c r="AI1899" s="189">
        <f t="shared" si="72"/>
        <v>60045</v>
      </c>
    </row>
    <row r="1900" spans="1:35" x14ac:dyDescent="0.25">
      <c r="A1900" s="8" t="s">
        <v>2130</v>
      </c>
      <c r="B1900" s="180" t="s">
        <v>39</v>
      </c>
      <c r="C1900" s="180" t="s">
        <v>39</v>
      </c>
      <c r="D1900" s="180" t="s">
        <v>167</v>
      </c>
      <c r="E1900" s="180" t="s">
        <v>4895</v>
      </c>
      <c r="F1900" s="180" t="s">
        <v>5726</v>
      </c>
      <c r="G1900" s="180" t="s">
        <v>5440</v>
      </c>
      <c r="H1900" s="186">
        <v>0</v>
      </c>
      <c r="I1900" s="186">
        <v>12033</v>
      </c>
      <c r="J1900" s="186">
        <f t="shared" si="66"/>
        <v>12033</v>
      </c>
      <c r="K1900" s="180" t="s">
        <v>5727</v>
      </c>
      <c r="L1900" s="180">
        <v>22993407</v>
      </c>
      <c r="M1900" s="144">
        <v>45482</v>
      </c>
      <c r="N1900" s="144" t="s">
        <v>210</v>
      </c>
      <c r="O1900" s="180" t="s">
        <v>148</v>
      </c>
      <c r="P1900" s="180" t="s">
        <v>263</v>
      </c>
      <c r="Q1900" s="274">
        <v>0</v>
      </c>
      <c r="R1900" s="274">
        <v>502200</v>
      </c>
      <c r="S1900" s="182">
        <f t="shared" si="67"/>
        <v>502200</v>
      </c>
      <c r="T1900" s="216">
        <v>27617</v>
      </c>
      <c r="U1900" s="180">
        <v>168</v>
      </c>
      <c r="V1900" s="180" t="s">
        <v>64</v>
      </c>
      <c r="W1900" s="180" t="s">
        <v>64</v>
      </c>
      <c r="X1900" s="180" t="s">
        <v>276</v>
      </c>
      <c r="Y1900" s="180" t="s">
        <v>665</v>
      </c>
      <c r="Z1900" s="180" t="s">
        <v>5748</v>
      </c>
      <c r="AA1900" s="194">
        <v>0.04</v>
      </c>
      <c r="AB1900" s="197" t="s">
        <v>552</v>
      </c>
      <c r="AC1900" s="188">
        <v>1.7000000000000001E-2</v>
      </c>
      <c r="AD1900" s="274">
        <f t="shared" si="68"/>
        <v>20088</v>
      </c>
      <c r="AE1900" s="274">
        <f t="shared" si="69"/>
        <v>2989.2857142857142</v>
      </c>
      <c r="AF1900" s="189">
        <f t="shared" si="70"/>
        <v>8537.4000000000015</v>
      </c>
      <c r="AG1900" s="368">
        <f t="shared" si="71"/>
        <v>11526.685714285715</v>
      </c>
      <c r="AH1900" s="190">
        <v>0.03</v>
      </c>
      <c r="AI1900" s="189">
        <f t="shared" si="72"/>
        <v>15066</v>
      </c>
    </row>
    <row r="1901" spans="1:35" x14ac:dyDescent="0.25">
      <c r="A1901" s="8" t="s">
        <v>2130</v>
      </c>
      <c r="B1901" s="180" t="s">
        <v>44</v>
      </c>
      <c r="C1901" s="180" t="s">
        <v>37</v>
      </c>
      <c r="D1901" s="180" t="s">
        <v>99</v>
      </c>
      <c r="E1901" s="180" t="s">
        <v>459</v>
      </c>
      <c r="F1901" s="180" t="s">
        <v>760</v>
      </c>
      <c r="G1901" s="180" t="s">
        <v>761</v>
      </c>
      <c r="H1901" s="186">
        <v>0</v>
      </c>
      <c r="I1901" s="186">
        <v>4109</v>
      </c>
      <c r="J1901" s="186">
        <f t="shared" si="66"/>
        <v>4109</v>
      </c>
      <c r="K1901" s="180" t="s">
        <v>4990</v>
      </c>
      <c r="L1901" s="180">
        <v>29253136</v>
      </c>
      <c r="M1901" s="144">
        <v>45482</v>
      </c>
      <c r="N1901" s="144" t="s">
        <v>210</v>
      </c>
      <c r="O1901" s="180" t="s">
        <v>148</v>
      </c>
      <c r="P1901" s="180" t="s">
        <v>252</v>
      </c>
      <c r="Q1901" s="274">
        <v>0</v>
      </c>
      <c r="R1901" s="274">
        <v>164500</v>
      </c>
      <c r="S1901" s="182">
        <f t="shared" si="67"/>
        <v>164500</v>
      </c>
      <c r="T1901" s="216">
        <v>14133</v>
      </c>
      <c r="U1901" s="180">
        <v>168</v>
      </c>
      <c r="V1901" s="180" t="s">
        <v>64</v>
      </c>
      <c r="W1901" s="180" t="s">
        <v>64</v>
      </c>
      <c r="X1901" s="180" t="s">
        <v>276</v>
      </c>
      <c r="Y1901" s="180" t="s">
        <v>115</v>
      </c>
      <c r="Z1901" s="180" t="s">
        <v>4995</v>
      </c>
      <c r="AA1901" s="194">
        <v>0.04</v>
      </c>
      <c r="AB1901" s="197" t="s">
        <v>552</v>
      </c>
      <c r="AC1901" s="188">
        <v>1.7000000000000001E-2</v>
      </c>
      <c r="AD1901" s="274">
        <f t="shared" si="68"/>
        <v>6580</v>
      </c>
      <c r="AE1901" s="274">
        <f t="shared" si="69"/>
        <v>979.16666666666663</v>
      </c>
      <c r="AF1901" s="189">
        <f t="shared" si="70"/>
        <v>2796.5</v>
      </c>
      <c r="AG1901" s="368">
        <f t="shared" si="71"/>
        <v>3775.6666666666665</v>
      </c>
      <c r="AH1901" s="190">
        <v>0.03</v>
      </c>
      <c r="AI1901" s="189">
        <f t="shared" si="72"/>
        <v>4935</v>
      </c>
    </row>
    <row r="1902" spans="1:35" x14ac:dyDescent="0.25">
      <c r="A1902" s="8" t="s">
        <v>2130</v>
      </c>
      <c r="B1902" s="180" t="s">
        <v>29</v>
      </c>
      <c r="C1902" s="180" t="s">
        <v>29</v>
      </c>
      <c r="D1902" s="180" t="s">
        <v>168</v>
      </c>
      <c r="E1902" s="180" t="s">
        <v>454</v>
      </c>
      <c r="F1902" s="180" t="s">
        <v>5109</v>
      </c>
      <c r="G1902" s="466" t="s">
        <v>592</v>
      </c>
      <c r="H1902" s="186">
        <v>21014</v>
      </c>
      <c r="I1902" s="186">
        <v>21014</v>
      </c>
      <c r="J1902" s="186">
        <f t="shared" si="66"/>
        <v>0</v>
      </c>
      <c r="K1902" s="180" t="s">
        <v>5728</v>
      </c>
      <c r="L1902" s="180">
        <v>23516421</v>
      </c>
      <c r="M1902" s="144">
        <v>45482</v>
      </c>
      <c r="N1902" s="144" t="s">
        <v>210</v>
      </c>
      <c r="O1902" s="180" t="s">
        <v>43</v>
      </c>
      <c r="P1902" s="180" t="s">
        <v>43</v>
      </c>
      <c r="Q1902" s="274">
        <v>686886.1</v>
      </c>
      <c r="R1902" s="274">
        <v>754100</v>
      </c>
      <c r="S1902" s="182">
        <f t="shared" si="67"/>
        <v>67213.900000000023</v>
      </c>
      <c r="T1902" s="216">
        <v>67214</v>
      </c>
      <c r="U1902" s="180">
        <v>144</v>
      </c>
      <c r="V1902" s="180" t="s">
        <v>63</v>
      </c>
      <c r="W1902" s="180" t="s">
        <v>63</v>
      </c>
      <c r="X1902" s="180" t="s">
        <v>277</v>
      </c>
      <c r="Y1902" s="180"/>
      <c r="Z1902" s="180" t="s">
        <v>5749</v>
      </c>
      <c r="AA1902" s="194">
        <v>0.03</v>
      </c>
      <c r="AB1902" s="197" t="s">
        <v>552</v>
      </c>
      <c r="AC1902" s="188">
        <v>0.02</v>
      </c>
      <c r="AD1902" s="274">
        <f t="shared" si="68"/>
        <v>22623</v>
      </c>
      <c r="AE1902" s="274">
        <f t="shared" si="69"/>
        <v>5236.8055555555557</v>
      </c>
      <c r="AF1902" s="189">
        <f t="shared" si="70"/>
        <v>15082</v>
      </c>
      <c r="AG1902" s="368">
        <f t="shared" si="71"/>
        <v>20318.805555555555</v>
      </c>
      <c r="AH1902" s="190">
        <v>0.06</v>
      </c>
      <c r="AI1902" s="189">
        <f t="shared" si="72"/>
        <v>4032.8340000000012</v>
      </c>
    </row>
    <row r="1903" spans="1:35" x14ac:dyDescent="0.25">
      <c r="A1903" s="8" t="s">
        <v>2130</v>
      </c>
      <c r="B1903" s="180" t="s">
        <v>39</v>
      </c>
      <c r="C1903" s="180" t="s">
        <v>39</v>
      </c>
      <c r="D1903" s="180" t="s">
        <v>167</v>
      </c>
      <c r="E1903" s="180" t="s">
        <v>451</v>
      </c>
      <c r="F1903" s="180" t="s">
        <v>859</v>
      </c>
      <c r="G1903" s="180" t="s">
        <v>584</v>
      </c>
      <c r="H1903" s="186">
        <v>0</v>
      </c>
      <c r="I1903" s="186">
        <v>1460</v>
      </c>
      <c r="J1903" s="186">
        <f t="shared" si="66"/>
        <v>1460</v>
      </c>
      <c r="K1903" s="180" t="s">
        <v>5729</v>
      </c>
      <c r="L1903" s="180">
        <v>20805919</v>
      </c>
      <c r="M1903" s="144">
        <v>45482</v>
      </c>
      <c r="N1903" s="144" t="s">
        <v>210</v>
      </c>
      <c r="O1903" s="180" t="s">
        <v>43</v>
      </c>
      <c r="P1903" s="180" t="s">
        <v>43</v>
      </c>
      <c r="Q1903" s="274">
        <v>0</v>
      </c>
      <c r="R1903" s="274">
        <v>40000</v>
      </c>
      <c r="S1903" s="182">
        <f t="shared" si="67"/>
        <v>40000</v>
      </c>
      <c r="T1903" s="216">
        <v>40000</v>
      </c>
      <c r="U1903" s="180">
        <v>132</v>
      </c>
      <c r="V1903" s="180" t="s">
        <v>62</v>
      </c>
      <c r="W1903" s="180" t="s">
        <v>62</v>
      </c>
      <c r="X1903" s="180" t="s">
        <v>276</v>
      </c>
      <c r="Y1903" s="180"/>
      <c r="Z1903" s="180" t="s">
        <v>5750</v>
      </c>
      <c r="AA1903" s="194">
        <v>0.03</v>
      </c>
      <c r="AB1903" s="197" t="s">
        <v>552</v>
      </c>
      <c r="AC1903" s="188">
        <v>2.1999999999999999E-2</v>
      </c>
      <c r="AD1903" s="274">
        <f t="shared" si="68"/>
        <v>1200</v>
      </c>
      <c r="AE1903" s="274">
        <f t="shared" si="69"/>
        <v>303.030303030303</v>
      </c>
      <c r="AF1903" s="189">
        <f t="shared" si="70"/>
        <v>880</v>
      </c>
      <c r="AG1903" s="368">
        <f t="shared" si="71"/>
        <v>1183.030303030303</v>
      </c>
      <c r="AH1903" s="190">
        <v>0.06</v>
      </c>
      <c r="AI1903" s="189">
        <f t="shared" si="72"/>
        <v>2400</v>
      </c>
    </row>
    <row r="1904" spans="1:35" x14ac:dyDescent="0.25">
      <c r="A1904" s="8" t="s">
        <v>2130</v>
      </c>
      <c r="B1904" s="180" t="s">
        <v>29</v>
      </c>
      <c r="C1904" s="180" t="s">
        <v>29</v>
      </c>
      <c r="D1904" s="180" t="s">
        <v>168</v>
      </c>
      <c r="E1904" s="180" t="s">
        <v>405</v>
      </c>
      <c r="F1904" s="180" t="s">
        <v>811</v>
      </c>
      <c r="G1904" s="180" t="s">
        <v>812</v>
      </c>
      <c r="H1904" s="186">
        <v>0</v>
      </c>
      <c r="I1904" s="186">
        <v>8290</v>
      </c>
      <c r="J1904" s="186">
        <f t="shared" si="66"/>
        <v>8290</v>
      </c>
      <c r="K1904" s="180" t="s">
        <v>5730</v>
      </c>
      <c r="L1904" s="180">
        <v>21955039</v>
      </c>
      <c r="M1904" s="144">
        <v>45482</v>
      </c>
      <c r="N1904" s="144" t="s">
        <v>210</v>
      </c>
      <c r="O1904" s="19" t="s">
        <v>21</v>
      </c>
      <c r="P1904" s="19" t="s">
        <v>21</v>
      </c>
      <c r="Q1904" s="274">
        <v>0</v>
      </c>
      <c r="R1904" s="274">
        <v>291900</v>
      </c>
      <c r="S1904" s="182">
        <f t="shared" si="67"/>
        <v>291900</v>
      </c>
      <c r="T1904" s="216">
        <v>77773</v>
      </c>
      <c r="U1904" s="180">
        <v>144</v>
      </c>
      <c r="V1904" s="180" t="s">
        <v>64</v>
      </c>
      <c r="W1904" s="180" t="s">
        <v>64</v>
      </c>
      <c r="X1904" s="180" t="s">
        <v>276</v>
      </c>
      <c r="Y1904" s="180" t="s">
        <v>673</v>
      </c>
      <c r="Z1904" s="180" t="s">
        <v>5751</v>
      </c>
      <c r="AA1904" s="194">
        <v>0.03</v>
      </c>
      <c r="AB1904" s="197" t="s">
        <v>552</v>
      </c>
      <c r="AC1904" s="188">
        <v>0.02</v>
      </c>
      <c r="AD1904" s="274">
        <f t="shared" si="68"/>
        <v>8757</v>
      </c>
      <c r="AE1904" s="274">
        <f t="shared" si="69"/>
        <v>2027.0833333333333</v>
      </c>
      <c r="AF1904" s="189">
        <f t="shared" si="70"/>
        <v>5838</v>
      </c>
      <c r="AG1904" s="368">
        <f t="shared" si="71"/>
        <v>7865.083333333333</v>
      </c>
      <c r="AH1904" s="190">
        <v>0.06</v>
      </c>
      <c r="AI1904" s="189">
        <f t="shared" si="72"/>
        <v>17514</v>
      </c>
    </row>
    <row r="1905" spans="1:35" x14ac:dyDescent="0.25">
      <c r="A1905" s="8" t="s">
        <v>2130</v>
      </c>
      <c r="B1905" s="180" t="s">
        <v>20</v>
      </c>
      <c r="C1905" s="180" t="s">
        <v>20</v>
      </c>
      <c r="D1905" s="8" t="s">
        <v>420</v>
      </c>
      <c r="E1905" s="180" t="s">
        <v>405</v>
      </c>
      <c r="F1905" s="180" t="s">
        <v>5731</v>
      </c>
      <c r="G1905" s="180" t="s">
        <v>5752</v>
      </c>
      <c r="H1905" s="186">
        <v>0</v>
      </c>
      <c r="I1905" s="186">
        <v>11520</v>
      </c>
      <c r="J1905" s="186">
        <f t="shared" si="66"/>
        <v>11520</v>
      </c>
      <c r="K1905" s="180" t="s">
        <v>5446</v>
      </c>
      <c r="L1905" s="180">
        <v>28582448</v>
      </c>
      <c r="M1905" s="144">
        <v>45482</v>
      </c>
      <c r="N1905" s="144" t="s">
        <v>210</v>
      </c>
      <c r="O1905" s="180" t="s">
        <v>43</v>
      </c>
      <c r="P1905" s="21" t="s">
        <v>43</v>
      </c>
      <c r="Q1905" s="274">
        <v>0</v>
      </c>
      <c r="R1905" s="274">
        <v>480400</v>
      </c>
      <c r="S1905" s="182">
        <f t="shared" si="67"/>
        <v>480400</v>
      </c>
      <c r="T1905" s="216">
        <v>57891</v>
      </c>
      <c r="U1905" s="180">
        <v>168</v>
      </c>
      <c r="V1905" s="180" t="s">
        <v>64</v>
      </c>
      <c r="W1905" s="180" t="s">
        <v>64</v>
      </c>
      <c r="X1905" s="180" t="s">
        <v>276</v>
      </c>
      <c r="Y1905" s="180" t="s">
        <v>115</v>
      </c>
      <c r="Z1905" s="180" t="s">
        <v>5448</v>
      </c>
      <c r="AA1905" s="194">
        <v>0.04</v>
      </c>
      <c r="AB1905" s="197" t="s">
        <v>552</v>
      </c>
      <c r="AC1905" s="188">
        <v>1.7000000000000001E-2</v>
      </c>
      <c r="AD1905" s="274">
        <f t="shared" si="68"/>
        <v>19216</v>
      </c>
      <c r="AE1905" s="274">
        <f t="shared" si="69"/>
        <v>2859.5238095238096</v>
      </c>
      <c r="AF1905" s="189">
        <f t="shared" si="70"/>
        <v>8166.8</v>
      </c>
      <c r="AG1905" s="368">
        <f t="shared" si="71"/>
        <v>11026.32380952381</v>
      </c>
      <c r="AH1905" s="190">
        <v>0.03</v>
      </c>
      <c r="AI1905" s="189">
        <f t="shared" si="72"/>
        <v>14412</v>
      </c>
    </row>
    <row r="1906" spans="1:35" x14ac:dyDescent="0.25">
      <c r="A1906" s="8" t="s">
        <v>2130</v>
      </c>
      <c r="B1906" s="180" t="s">
        <v>241</v>
      </c>
      <c r="C1906" s="180" t="s">
        <v>241</v>
      </c>
      <c r="D1906" s="180" t="s">
        <v>101</v>
      </c>
      <c r="E1906" s="180" t="s">
        <v>489</v>
      </c>
      <c r="F1906" s="180" t="s">
        <v>836</v>
      </c>
      <c r="G1906" s="180" t="s">
        <v>605</v>
      </c>
      <c r="H1906" s="186">
        <v>0</v>
      </c>
      <c r="I1906" s="186">
        <v>6035</v>
      </c>
      <c r="J1906" s="186">
        <f t="shared" si="66"/>
        <v>6035</v>
      </c>
      <c r="K1906" s="180" t="s">
        <v>5732</v>
      </c>
      <c r="L1906" s="180">
        <v>27660015</v>
      </c>
      <c r="M1906" s="144">
        <v>45482</v>
      </c>
      <c r="N1906" s="144" t="s">
        <v>210</v>
      </c>
      <c r="O1906" s="180" t="s">
        <v>148</v>
      </c>
      <c r="P1906" s="180" t="s">
        <v>340</v>
      </c>
      <c r="Q1906" s="274">
        <v>0</v>
      </c>
      <c r="R1906" s="274">
        <v>246600</v>
      </c>
      <c r="S1906" s="182">
        <f t="shared" si="67"/>
        <v>246600</v>
      </c>
      <c r="T1906" s="216">
        <v>246600</v>
      </c>
      <c r="U1906" s="180">
        <v>168</v>
      </c>
      <c r="V1906" s="180" t="s">
        <v>64</v>
      </c>
      <c r="W1906" s="180" t="s">
        <v>64</v>
      </c>
      <c r="X1906" s="180" t="s">
        <v>276</v>
      </c>
      <c r="Y1906" s="180" t="s">
        <v>662</v>
      </c>
      <c r="Z1906" s="180" t="s">
        <v>4949</v>
      </c>
      <c r="AA1906" s="194">
        <v>0.04</v>
      </c>
      <c r="AB1906" s="197" t="s">
        <v>552</v>
      </c>
      <c r="AC1906" s="188">
        <v>1.7000000000000001E-2</v>
      </c>
      <c r="AD1906" s="274">
        <f t="shared" si="68"/>
        <v>9864</v>
      </c>
      <c r="AE1906" s="274">
        <f t="shared" si="69"/>
        <v>1467.8571428571429</v>
      </c>
      <c r="AF1906" s="189">
        <f t="shared" si="70"/>
        <v>4192.2000000000007</v>
      </c>
      <c r="AG1906" s="368">
        <f t="shared" si="71"/>
        <v>5660.0571428571438</v>
      </c>
      <c r="AH1906" s="190">
        <v>0.03</v>
      </c>
      <c r="AI1906" s="189">
        <f t="shared" si="72"/>
        <v>7398</v>
      </c>
    </row>
    <row r="1907" spans="1:35" x14ac:dyDescent="0.25">
      <c r="A1907" s="8" t="s">
        <v>2130</v>
      </c>
      <c r="B1907" s="180" t="s">
        <v>27</v>
      </c>
      <c r="C1907" s="180" t="s">
        <v>27</v>
      </c>
      <c r="D1907" s="180" t="s">
        <v>5938</v>
      </c>
      <c r="E1907" s="180" t="s">
        <v>4900</v>
      </c>
      <c r="F1907" s="180" t="s">
        <v>4616</v>
      </c>
      <c r="G1907" s="180" t="s">
        <v>4632</v>
      </c>
      <c r="H1907" s="186">
        <v>0</v>
      </c>
      <c r="I1907" s="186">
        <v>27369</v>
      </c>
      <c r="J1907" s="186">
        <f t="shared" si="66"/>
        <v>27369</v>
      </c>
      <c r="K1907" s="180" t="s">
        <v>5733</v>
      </c>
      <c r="L1907" s="180">
        <v>22721444</v>
      </c>
      <c r="M1907" s="144">
        <v>45482</v>
      </c>
      <c r="N1907" s="144" t="s">
        <v>210</v>
      </c>
      <c r="O1907" s="180" t="s">
        <v>43</v>
      </c>
      <c r="P1907" s="180" t="s">
        <v>43</v>
      </c>
      <c r="Q1907" s="274">
        <v>0</v>
      </c>
      <c r="R1907" s="274">
        <v>1156000</v>
      </c>
      <c r="S1907" s="182">
        <f t="shared" si="67"/>
        <v>1156000</v>
      </c>
      <c r="T1907" s="216">
        <v>45136</v>
      </c>
      <c r="U1907" s="180">
        <v>168</v>
      </c>
      <c r="V1907" s="180" t="s">
        <v>64</v>
      </c>
      <c r="W1907" s="180" t="s">
        <v>64</v>
      </c>
      <c r="X1907" s="180" t="s">
        <v>276</v>
      </c>
      <c r="Y1907" s="180" t="s">
        <v>665</v>
      </c>
      <c r="Z1907" s="180" t="s">
        <v>5753</v>
      </c>
      <c r="AA1907" s="194">
        <v>0.04</v>
      </c>
      <c r="AB1907" s="197" t="s">
        <v>552</v>
      </c>
      <c r="AC1907" s="188">
        <v>1.7000000000000001E-2</v>
      </c>
      <c r="AD1907" s="274">
        <f t="shared" si="68"/>
        <v>46240</v>
      </c>
      <c r="AE1907" s="274">
        <f t="shared" si="69"/>
        <v>6880.9523809523807</v>
      </c>
      <c r="AF1907" s="189">
        <f t="shared" si="70"/>
        <v>19652</v>
      </c>
      <c r="AG1907" s="368">
        <f t="shared" si="71"/>
        <v>26532.952380952382</v>
      </c>
      <c r="AH1907" s="190">
        <v>0.03</v>
      </c>
      <c r="AI1907" s="189">
        <f t="shared" si="72"/>
        <v>34680</v>
      </c>
    </row>
    <row r="1908" spans="1:35" x14ac:dyDescent="0.25">
      <c r="A1908" s="8" t="s">
        <v>2130</v>
      </c>
      <c r="B1908" s="180" t="s">
        <v>241</v>
      </c>
      <c r="C1908" s="180" t="s">
        <v>241</v>
      </c>
      <c r="D1908" s="180" t="s">
        <v>101</v>
      </c>
      <c r="E1908" s="180" t="s">
        <v>489</v>
      </c>
      <c r="F1908" s="180" t="s">
        <v>5734</v>
      </c>
      <c r="G1908" s="466" t="s">
        <v>3979</v>
      </c>
      <c r="H1908" s="186">
        <v>0</v>
      </c>
      <c r="I1908" s="186">
        <v>4742</v>
      </c>
      <c r="J1908" s="186">
        <f t="shared" si="66"/>
        <v>4742</v>
      </c>
      <c r="K1908" s="180" t="s">
        <v>5735</v>
      </c>
      <c r="L1908" s="180">
        <v>20242070</v>
      </c>
      <c r="M1908" s="144">
        <v>45482</v>
      </c>
      <c r="N1908" s="144" t="s">
        <v>210</v>
      </c>
      <c r="O1908" s="180" t="s">
        <v>173</v>
      </c>
      <c r="P1908" s="180" t="s">
        <v>353</v>
      </c>
      <c r="Q1908" s="274">
        <v>0</v>
      </c>
      <c r="R1908" s="274">
        <v>180000</v>
      </c>
      <c r="S1908" s="182">
        <f t="shared" si="67"/>
        <v>180000</v>
      </c>
      <c r="T1908" s="216">
        <v>34936</v>
      </c>
      <c r="U1908" s="180">
        <v>156</v>
      </c>
      <c r="V1908" s="180" t="s">
        <v>64</v>
      </c>
      <c r="W1908" s="180" t="s">
        <v>64</v>
      </c>
      <c r="X1908" s="180" t="s">
        <v>276</v>
      </c>
      <c r="Y1908" s="180" t="s">
        <v>115</v>
      </c>
      <c r="Z1908" s="180" t="s">
        <v>5275</v>
      </c>
      <c r="AA1908" s="194">
        <v>0.04</v>
      </c>
      <c r="AB1908" s="197" t="s">
        <v>552</v>
      </c>
      <c r="AC1908" s="188">
        <v>1.7999999999999999E-2</v>
      </c>
      <c r="AD1908" s="274">
        <f t="shared" si="68"/>
        <v>7200</v>
      </c>
      <c r="AE1908" s="274">
        <f t="shared" si="69"/>
        <v>1153.8461538461538</v>
      </c>
      <c r="AF1908" s="189">
        <f t="shared" si="70"/>
        <v>3239.9999999999995</v>
      </c>
      <c r="AG1908" s="368">
        <f t="shared" si="71"/>
        <v>4393.8461538461534</v>
      </c>
      <c r="AH1908" s="190">
        <v>0.03</v>
      </c>
      <c r="AI1908" s="189">
        <f t="shared" si="72"/>
        <v>5400</v>
      </c>
    </row>
    <row r="1909" spans="1:35" x14ac:dyDescent="0.25">
      <c r="A1909" s="8" t="s">
        <v>2130</v>
      </c>
      <c r="B1909" s="180" t="s">
        <v>49</v>
      </c>
      <c r="C1909" s="180" t="s">
        <v>49</v>
      </c>
      <c r="D1909" s="180" t="s">
        <v>133</v>
      </c>
      <c r="E1909" s="180" t="s">
        <v>929</v>
      </c>
      <c r="F1909" s="180" t="s">
        <v>874</v>
      </c>
      <c r="G1909" s="180" t="s">
        <v>1262</v>
      </c>
      <c r="H1909" s="186">
        <v>0</v>
      </c>
      <c r="I1909" s="186">
        <v>4238</v>
      </c>
      <c r="J1909" s="186">
        <f t="shared" si="66"/>
        <v>4238</v>
      </c>
      <c r="K1909" s="180" t="s">
        <v>5736</v>
      </c>
      <c r="L1909" s="180">
        <v>29837268</v>
      </c>
      <c r="M1909" s="144">
        <v>45482</v>
      </c>
      <c r="N1909" s="144" t="s">
        <v>210</v>
      </c>
      <c r="O1909" s="180" t="s">
        <v>21</v>
      </c>
      <c r="P1909" s="180" t="s">
        <v>21</v>
      </c>
      <c r="Q1909" s="274">
        <v>0</v>
      </c>
      <c r="R1909" s="274">
        <v>175932</v>
      </c>
      <c r="S1909" s="182">
        <f t="shared" si="67"/>
        <v>175932</v>
      </c>
      <c r="T1909" s="216">
        <v>8871</v>
      </c>
      <c r="U1909" s="180">
        <v>168</v>
      </c>
      <c r="V1909" s="180" t="s">
        <v>64</v>
      </c>
      <c r="W1909" s="180" t="s">
        <v>64</v>
      </c>
      <c r="X1909" s="180" t="s">
        <v>276</v>
      </c>
      <c r="Y1909" s="180" t="s">
        <v>777</v>
      </c>
      <c r="Z1909" s="180" t="s">
        <v>5754</v>
      </c>
      <c r="AA1909" s="194">
        <v>0.04</v>
      </c>
      <c r="AB1909" s="197" t="s">
        <v>552</v>
      </c>
      <c r="AC1909" s="188">
        <v>1.7000000000000001E-2</v>
      </c>
      <c r="AD1909" s="274">
        <f t="shared" si="68"/>
        <v>7037.28</v>
      </c>
      <c r="AE1909" s="274">
        <f t="shared" si="69"/>
        <v>1047.2142857142858</v>
      </c>
      <c r="AF1909" s="189">
        <f t="shared" si="70"/>
        <v>2990.8440000000001</v>
      </c>
      <c r="AG1909" s="368">
        <f t="shared" si="71"/>
        <v>4038.0582857142858</v>
      </c>
      <c r="AH1909" s="190">
        <v>0.03</v>
      </c>
      <c r="AI1909" s="189">
        <f t="shared" si="72"/>
        <v>5277.96</v>
      </c>
    </row>
    <row r="1910" spans="1:35" x14ac:dyDescent="0.25">
      <c r="A1910" s="8" t="s">
        <v>2130</v>
      </c>
      <c r="B1910" s="180" t="s">
        <v>38</v>
      </c>
      <c r="C1910" s="180" t="s">
        <v>38</v>
      </c>
      <c r="D1910" s="180" t="s">
        <v>101</v>
      </c>
      <c r="E1910" s="180" t="s">
        <v>3538</v>
      </c>
      <c r="F1910" s="180" t="s">
        <v>4139</v>
      </c>
      <c r="G1910" s="180" t="s">
        <v>4252</v>
      </c>
      <c r="H1910" s="186">
        <v>0</v>
      </c>
      <c r="I1910" s="186">
        <v>6575</v>
      </c>
      <c r="J1910" s="186">
        <f t="shared" si="66"/>
        <v>6575</v>
      </c>
      <c r="K1910" s="180" t="s">
        <v>4412</v>
      </c>
      <c r="L1910" s="180">
        <v>23090313</v>
      </c>
      <c r="M1910" s="144">
        <v>45482</v>
      </c>
      <c r="N1910" s="144" t="s">
        <v>210</v>
      </c>
      <c r="O1910" s="180" t="s">
        <v>21</v>
      </c>
      <c r="P1910" s="180" t="s">
        <v>21</v>
      </c>
      <c r="Q1910" s="274">
        <v>0</v>
      </c>
      <c r="R1910" s="274">
        <v>240913</v>
      </c>
      <c r="S1910" s="182">
        <f t="shared" si="67"/>
        <v>240913</v>
      </c>
      <c r="T1910" s="216">
        <v>31224</v>
      </c>
      <c r="U1910" s="180">
        <v>168</v>
      </c>
      <c r="V1910" s="180" t="s">
        <v>64</v>
      </c>
      <c r="W1910" s="180" t="s">
        <v>64</v>
      </c>
      <c r="X1910" s="180" t="s">
        <v>276</v>
      </c>
      <c r="Y1910" s="180" t="s">
        <v>115</v>
      </c>
      <c r="Z1910" s="180" t="s">
        <v>4415</v>
      </c>
      <c r="AA1910" s="194">
        <v>0.04</v>
      </c>
      <c r="AB1910" s="197" t="s">
        <v>552</v>
      </c>
      <c r="AC1910" s="188">
        <v>1.7000000000000001E-2</v>
      </c>
      <c r="AD1910" s="274">
        <f t="shared" si="68"/>
        <v>9636.52</v>
      </c>
      <c r="AE1910" s="274">
        <f t="shared" si="69"/>
        <v>1434.0059523809523</v>
      </c>
      <c r="AF1910" s="189">
        <f t="shared" si="70"/>
        <v>4095.5210000000002</v>
      </c>
      <c r="AG1910" s="368">
        <f t="shared" si="71"/>
        <v>5529.5269523809529</v>
      </c>
      <c r="AH1910" s="190">
        <v>0.03</v>
      </c>
      <c r="AI1910" s="189">
        <f t="shared" si="72"/>
        <v>7227.3899999999994</v>
      </c>
    </row>
    <row r="1911" spans="1:35" x14ac:dyDescent="0.25">
      <c r="A1911" s="8" t="s">
        <v>2130</v>
      </c>
      <c r="B1911" s="180" t="s">
        <v>47</v>
      </c>
      <c r="C1911" s="180" t="s">
        <v>47</v>
      </c>
      <c r="D1911" s="180" t="s">
        <v>99</v>
      </c>
      <c r="E1911" s="180" t="s">
        <v>405</v>
      </c>
      <c r="F1911" s="180" t="s">
        <v>3961</v>
      </c>
      <c r="G1911" s="180" t="s">
        <v>3975</v>
      </c>
      <c r="H1911" s="186">
        <v>0</v>
      </c>
      <c r="I1911" s="186">
        <v>3149</v>
      </c>
      <c r="J1911" s="186">
        <f t="shared" si="66"/>
        <v>3149</v>
      </c>
      <c r="K1911" s="180" t="s">
        <v>5737</v>
      </c>
      <c r="L1911" s="180">
        <v>26175153</v>
      </c>
      <c r="M1911" s="144">
        <v>45482</v>
      </c>
      <c r="N1911" s="144" t="s">
        <v>210</v>
      </c>
      <c r="O1911" s="180" t="s">
        <v>21</v>
      </c>
      <c r="P1911" s="180" t="s">
        <v>21</v>
      </c>
      <c r="Q1911" s="274">
        <v>0</v>
      </c>
      <c r="R1911" s="274">
        <v>128485</v>
      </c>
      <c r="S1911" s="182">
        <f t="shared" si="67"/>
        <v>128485</v>
      </c>
      <c r="T1911" s="216">
        <v>17108</v>
      </c>
      <c r="U1911" s="180">
        <v>168</v>
      </c>
      <c r="V1911" s="180" t="s">
        <v>64</v>
      </c>
      <c r="W1911" s="180" t="s">
        <v>64</v>
      </c>
      <c r="X1911" s="180" t="s">
        <v>276</v>
      </c>
      <c r="Y1911" s="180" t="s">
        <v>115</v>
      </c>
      <c r="Z1911" s="180" t="s">
        <v>4384</v>
      </c>
      <c r="AA1911" s="194">
        <v>0.04</v>
      </c>
      <c r="AB1911" s="197" t="s">
        <v>552</v>
      </c>
      <c r="AC1911" s="188">
        <v>1.7000000000000001E-2</v>
      </c>
      <c r="AD1911" s="274">
        <f t="shared" si="68"/>
        <v>5139.4000000000005</v>
      </c>
      <c r="AE1911" s="274">
        <f t="shared" si="69"/>
        <v>764.79166666666663</v>
      </c>
      <c r="AF1911" s="189">
        <f t="shared" si="70"/>
        <v>2184.2450000000003</v>
      </c>
      <c r="AG1911" s="368">
        <f t="shared" si="71"/>
        <v>2949.0366666666669</v>
      </c>
      <c r="AH1911" s="190">
        <v>0.03</v>
      </c>
      <c r="AI1911" s="189">
        <f t="shared" si="72"/>
        <v>3854.5499999999997</v>
      </c>
    </row>
    <row r="1912" spans="1:35" x14ac:dyDescent="0.25">
      <c r="A1912" s="8" t="s">
        <v>2130</v>
      </c>
      <c r="B1912" s="180" t="s">
        <v>29</v>
      </c>
      <c r="C1912" s="180" t="s">
        <v>29</v>
      </c>
      <c r="D1912" s="180" t="s">
        <v>168</v>
      </c>
      <c r="E1912" s="180" t="s">
        <v>4620</v>
      </c>
      <c r="F1912" s="180" t="s">
        <v>5738</v>
      </c>
      <c r="G1912" s="180" t="s">
        <v>5756</v>
      </c>
      <c r="H1912" s="186">
        <v>0</v>
      </c>
      <c r="I1912" s="186">
        <v>16800</v>
      </c>
      <c r="J1912" s="186">
        <f t="shared" si="66"/>
        <v>16800</v>
      </c>
      <c r="K1912" s="180" t="s">
        <v>5739</v>
      </c>
      <c r="L1912" s="180">
        <v>24146226</v>
      </c>
      <c r="M1912" s="144">
        <v>45482</v>
      </c>
      <c r="N1912" s="144" t="s">
        <v>210</v>
      </c>
      <c r="O1912" s="180" t="s">
        <v>148</v>
      </c>
      <c r="P1912" s="180" t="s">
        <v>362</v>
      </c>
      <c r="Q1912" s="274">
        <v>0</v>
      </c>
      <c r="R1912" s="274">
        <v>705530</v>
      </c>
      <c r="S1912" s="182">
        <f t="shared" si="67"/>
        <v>705530</v>
      </c>
      <c r="T1912" s="216">
        <v>62472</v>
      </c>
      <c r="U1912" s="180">
        <v>168</v>
      </c>
      <c r="V1912" s="180" t="s">
        <v>64</v>
      </c>
      <c r="W1912" s="180" t="s">
        <v>64</v>
      </c>
      <c r="X1912" s="180" t="s">
        <v>276</v>
      </c>
      <c r="Y1912" s="180" t="s">
        <v>115</v>
      </c>
      <c r="Z1912" s="180" t="s">
        <v>5755</v>
      </c>
      <c r="AA1912" s="194">
        <v>0.04</v>
      </c>
      <c r="AB1912" s="197" t="s">
        <v>552</v>
      </c>
      <c r="AC1912" s="188">
        <v>1.7000000000000001E-2</v>
      </c>
      <c r="AD1912" s="274">
        <f t="shared" si="68"/>
        <v>28221.200000000001</v>
      </c>
      <c r="AE1912" s="274">
        <f t="shared" si="69"/>
        <v>4199.583333333333</v>
      </c>
      <c r="AF1912" s="189">
        <f t="shared" si="70"/>
        <v>11994.01</v>
      </c>
      <c r="AG1912" s="368">
        <f t="shared" si="71"/>
        <v>16193.593333333334</v>
      </c>
      <c r="AH1912" s="190">
        <v>0.03</v>
      </c>
      <c r="AI1912" s="189">
        <f t="shared" si="72"/>
        <v>21165.899999999998</v>
      </c>
    </row>
    <row r="1913" spans="1:35" x14ac:dyDescent="0.25">
      <c r="A1913" s="8" t="s">
        <v>2130</v>
      </c>
      <c r="B1913" s="180" t="s">
        <v>29</v>
      </c>
      <c r="C1913" s="180" t="s">
        <v>29</v>
      </c>
      <c r="D1913" s="180" t="s">
        <v>168</v>
      </c>
      <c r="E1913" s="180" t="s">
        <v>4620</v>
      </c>
      <c r="F1913" s="180" t="s">
        <v>5758</v>
      </c>
      <c r="G1913" s="180" t="s">
        <v>5759</v>
      </c>
      <c r="H1913" s="186">
        <v>0</v>
      </c>
      <c r="I1913" s="186">
        <v>1627</v>
      </c>
      <c r="J1913" s="186">
        <f t="shared" si="66"/>
        <v>1627</v>
      </c>
      <c r="K1913" s="180" t="s">
        <v>5760</v>
      </c>
      <c r="L1913" s="180">
        <v>23528292</v>
      </c>
      <c r="M1913" s="144">
        <v>45483</v>
      </c>
      <c r="N1913" s="144" t="s">
        <v>210</v>
      </c>
      <c r="O1913" s="180" t="s">
        <v>43</v>
      </c>
      <c r="P1913" s="180" t="s">
        <v>43</v>
      </c>
      <c r="Q1913" s="274">
        <v>0</v>
      </c>
      <c r="R1913" s="274">
        <v>50000</v>
      </c>
      <c r="S1913" s="182">
        <f t="shared" si="67"/>
        <v>50000</v>
      </c>
      <c r="T1913" s="216">
        <v>50000</v>
      </c>
      <c r="U1913" s="180">
        <v>144</v>
      </c>
      <c r="V1913" s="180" t="s">
        <v>62</v>
      </c>
      <c r="W1913" s="180" t="s">
        <v>62</v>
      </c>
      <c r="X1913" s="180" t="s">
        <v>276</v>
      </c>
      <c r="Y1913" s="180"/>
      <c r="Z1913" s="180" t="s">
        <v>5767</v>
      </c>
      <c r="AA1913" s="194">
        <v>0.03</v>
      </c>
      <c r="AB1913" s="197" t="s">
        <v>552</v>
      </c>
      <c r="AC1913" s="188">
        <v>0.02</v>
      </c>
      <c r="AD1913" s="274">
        <f t="shared" si="68"/>
        <v>1500</v>
      </c>
      <c r="AE1913" s="274">
        <f t="shared" si="69"/>
        <v>347.22222222222223</v>
      </c>
      <c r="AF1913" s="189">
        <f t="shared" si="70"/>
        <v>1000</v>
      </c>
      <c r="AG1913" s="368">
        <f t="shared" si="71"/>
        <v>1347.2222222222222</v>
      </c>
      <c r="AH1913" s="190">
        <v>0.06</v>
      </c>
      <c r="AI1913" s="189">
        <f t="shared" si="72"/>
        <v>3000</v>
      </c>
    </row>
    <row r="1914" spans="1:35" x14ac:dyDescent="0.25">
      <c r="A1914" s="8" t="s">
        <v>2130</v>
      </c>
      <c r="B1914" s="180" t="s">
        <v>27</v>
      </c>
      <c r="C1914" s="180" t="s">
        <v>27</v>
      </c>
      <c r="D1914" s="180" t="s">
        <v>5938</v>
      </c>
      <c r="E1914" s="180" t="s">
        <v>209</v>
      </c>
      <c r="F1914" s="180" t="s">
        <v>5093</v>
      </c>
      <c r="G1914" s="180" t="s">
        <v>805</v>
      </c>
      <c r="H1914" s="186">
        <v>0</v>
      </c>
      <c r="I1914" s="186">
        <v>6491</v>
      </c>
      <c r="J1914" s="186">
        <f t="shared" si="66"/>
        <v>6491</v>
      </c>
      <c r="K1914" s="180" t="s">
        <v>5265</v>
      </c>
      <c r="L1914" s="180">
        <v>20670674</v>
      </c>
      <c r="M1914" s="144">
        <v>45483</v>
      </c>
      <c r="N1914" s="144" t="s">
        <v>210</v>
      </c>
      <c r="O1914" s="180" t="s">
        <v>148</v>
      </c>
      <c r="P1914" s="180" t="s">
        <v>257</v>
      </c>
      <c r="Q1914" s="274">
        <v>0</v>
      </c>
      <c r="R1914" s="274">
        <v>250000</v>
      </c>
      <c r="S1914" s="182">
        <f t="shared" si="67"/>
        <v>250000</v>
      </c>
      <c r="T1914" s="216">
        <v>92620</v>
      </c>
      <c r="U1914" s="180">
        <v>156</v>
      </c>
      <c r="V1914" s="180" t="s">
        <v>64</v>
      </c>
      <c r="W1914" s="180" t="s">
        <v>64</v>
      </c>
      <c r="X1914" s="180" t="s">
        <v>276</v>
      </c>
      <c r="Y1914" s="180" t="s">
        <v>662</v>
      </c>
      <c r="Z1914" s="180" t="s">
        <v>5454</v>
      </c>
      <c r="AA1914" s="194">
        <v>0.04</v>
      </c>
      <c r="AB1914" s="197" t="s">
        <v>552</v>
      </c>
      <c r="AC1914" s="188">
        <v>1.7000000000000001E-2</v>
      </c>
      <c r="AD1914" s="274">
        <f t="shared" si="68"/>
        <v>10000</v>
      </c>
      <c r="AE1914" s="274">
        <f t="shared" si="69"/>
        <v>1602.5641025641025</v>
      </c>
      <c r="AF1914" s="189">
        <f t="shared" si="70"/>
        <v>4250</v>
      </c>
      <c r="AG1914" s="368">
        <f t="shared" si="71"/>
        <v>5852.5641025641025</v>
      </c>
      <c r="AH1914" s="190">
        <v>0.03</v>
      </c>
      <c r="AI1914" s="189">
        <f t="shared" si="72"/>
        <v>7500</v>
      </c>
    </row>
    <row r="1915" spans="1:35" x14ac:dyDescent="0.25">
      <c r="A1915" s="8" t="s">
        <v>2130</v>
      </c>
      <c r="B1915" s="180" t="s">
        <v>27</v>
      </c>
      <c r="C1915" s="180" t="s">
        <v>27</v>
      </c>
      <c r="D1915" s="180" t="s">
        <v>5938</v>
      </c>
      <c r="E1915" s="180" t="s">
        <v>209</v>
      </c>
      <c r="F1915" s="180" t="s">
        <v>564</v>
      </c>
      <c r="G1915" s="180" t="s">
        <v>565</v>
      </c>
      <c r="H1915" s="186">
        <v>0</v>
      </c>
      <c r="I1915" s="186">
        <v>44198</v>
      </c>
      <c r="J1915" s="186">
        <f t="shared" si="66"/>
        <v>44198</v>
      </c>
      <c r="K1915" s="180" t="s">
        <v>5761</v>
      </c>
      <c r="L1915" s="180">
        <v>27127030</v>
      </c>
      <c r="M1915" s="144">
        <v>45483</v>
      </c>
      <c r="N1915" s="144" t="s">
        <v>210</v>
      </c>
      <c r="O1915" s="180" t="s">
        <v>148</v>
      </c>
      <c r="P1915" s="180" t="s">
        <v>334</v>
      </c>
      <c r="Q1915" s="274">
        <v>0</v>
      </c>
      <c r="R1915" s="274">
        <v>1873400</v>
      </c>
      <c r="S1915" s="182">
        <f t="shared" si="67"/>
        <v>1873400</v>
      </c>
      <c r="T1915" s="216">
        <v>77114</v>
      </c>
      <c r="U1915" s="180">
        <v>168</v>
      </c>
      <c r="V1915" s="180" t="s">
        <v>64</v>
      </c>
      <c r="W1915" s="180" t="s">
        <v>64</v>
      </c>
      <c r="X1915" s="180" t="s">
        <v>276</v>
      </c>
      <c r="Y1915" s="180" t="s">
        <v>665</v>
      </c>
      <c r="Z1915" s="180" t="s">
        <v>5768</v>
      </c>
      <c r="AA1915" s="194">
        <v>0.04</v>
      </c>
      <c r="AB1915" s="197" t="s">
        <v>552</v>
      </c>
      <c r="AC1915" s="188">
        <v>1.7000000000000001E-2</v>
      </c>
      <c r="AD1915" s="274">
        <f t="shared" si="68"/>
        <v>74936</v>
      </c>
      <c r="AE1915" s="274">
        <f t="shared" si="69"/>
        <v>11151.190476190477</v>
      </c>
      <c r="AF1915" s="189">
        <f t="shared" si="70"/>
        <v>31847.800000000003</v>
      </c>
      <c r="AG1915" s="368">
        <f t="shared" si="71"/>
        <v>42998.990476190476</v>
      </c>
      <c r="AH1915" s="190">
        <v>0.03</v>
      </c>
      <c r="AI1915" s="189">
        <f t="shared" si="72"/>
        <v>56202</v>
      </c>
    </row>
    <row r="1916" spans="1:35" x14ac:dyDescent="0.25">
      <c r="A1916" s="8" t="s">
        <v>2130</v>
      </c>
      <c r="B1916" s="180" t="s">
        <v>39</v>
      </c>
      <c r="C1916" s="180" t="s">
        <v>39</v>
      </c>
      <c r="D1916" s="180" t="s">
        <v>167</v>
      </c>
      <c r="E1916" s="180" t="s">
        <v>4113</v>
      </c>
      <c r="F1916" s="180" t="s">
        <v>3792</v>
      </c>
      <c r="G1916" s="180" t="s">
        <v>3796</v>
      </c>
      <c r="H1916" s="186">
        <v>0</v>
      </c>
      <c r="I1916" s="186">
        <v>5167</v>
      </c>
      <c r="J1916" s="186">
        <f t="shared" si="66"/>
        <v>5167</v>
      </c>
      <c r="K1916" s="180" t="s">
        <v>4555</v>
      </c>
      <c r="L1916" s="180">
        <v>35397865</v>
      </c>
      <c r="M1916" s="144">
        <v>45483</v>
      </c>
      <c r="N1916" s="144" t="s">
        <v>210</v>
      </c>
      <c r="O1916" s="180" t="s">
        <v>148</v>
      </c>
      <c r="P1916" s="180" t="s">
        <v>221</v>
      </c>
      <c r="Q1916" s="274">
        <v>0</v>
      </c>
      <c r="R1916" s="274">
        <v>209600</v>
      </c>
      <c r="S1916" s="182">
        <f t="shared" si="67"/>
        <v>209600</v>
      </c>
      <c r="T1916" s="216">
        <v>18727</v>
      </c>
      <c r="U1916" s="180">
        <v>168</v>
      </c>
      <c r="V1916" s="180" t="s">
        <v>64</v>
      </c>
      <c r="W1916" s="180" t="s">
        <v>64</v>
      </c>
      <c r="X1916" s="180" t="s">
        <v>276</v>
      </c>
      <c r="Y1916" s="180" t="s">
        <v>662</v>
      </c>
      <c r="Z1916" s="180" t="s">
        <v>5644</v>
      </c>
      <c r="AA1916" s="194">
        <v>0.04</v>
      </c>
      <c r="AB1916" s="197" t="s">
        <v>552</v>
      </c>
      <c r="AC1916" s="188">
        <v>1.7000000000000001E-2</v>
      </c>
      <c r="AD1916" s="274">
        <f t="shared" si="68"/>
        <v>8384</v>
      </c>
      <c r="AE1916" s="274">
        <f t="shared" si="69"/>
        <v>1247.6190476190477</v>
      </c>
      <c r="AF1916" s="189">
        <f t="shared" si="70"/>
        <v>3563.2000000000003</v>
      </c>
      <c r="AG1916" s="368">
        <f t="shared" si="71"/>
        <v>4810.8190476190484</v>
      </c>
      <c r="AH1916" s="190">
        <v>0.03</v>
      </c>
      <c r="AI1916" s="189">
        <f t="shared" si="72"/>
        <v>6288</v>
      </c>
    </row>
    <row r="1917" spans="1:35" x14ac:dyDescent="0.25">
      <c r="A1917" s="8" t="s">
        <v>2130</v>
      </c>
      <c r="B1917" s="180" t="s">
        <v>29</v>
      </c>
      <c r="C1917" s="180" t="s">
        <v>29</v>
      </c>
      <c r="D1917" s="180" t="s">
        <v>168</v>
      </c>
      <c r="E1917" s="180" t="s">
        <v>422</v>
      </c>
      <c r="F1917" s="641" t="s">
        <v>5623</v>
      </c>
      <c r="G1917" s="180" t="s">
        <v>5770</v>
      </c>
      <c r="H1917" s="186">
        <v>0</v>
      </c>
      <c r="I1917" s="186">
        <v>5411</v>
      </c>
      <c r="J1917" s="186">
        <f t="shared" si="66"/>
        <v>5411</v>
      </c>
      <c r="K1917" s="180" t="s">
        <v>5762</v>
      </c>
      <c r="L1917" s="180">
        <v>24864656</v>
      </c>
      <c r="M1917" s="144">
        <v>45483</v>
      </c>
      <c r="N1917" s="144" t="s">
        <v>210</v>
      </c>
      <c r="O1917" s="180" t="s">
        <v>148</v>
      </c>
      <c r="P1917" s="180" t="s">
        <v>362</v>
      </c>
      <c r="Q1917" s="274">
        <v>0</v>
      </c>
      <c r="R1917" s="274">
        <v>220000</v>
      </c>
      <c r="S1917" s="182">
        <f t="shared" si="67"/>
        <v>220000</v>
      </c>
      <c r="T1917" s="216">
        <v>220000</v>
      </c>
      <c r="U1917" s="180">
        <v>168</v>
      </c>
      <c r="V1917" s="180" t="s">
        <v>62</v>
      </c>
      <c r="W1917" s="180" t="s">
        <v>62</v>
      </c>
      <c r="X1917" s="180" t="s">
        <v>276</v>
      </c>
      <c r="Y1917" s="180"/>
      <c r="Z1917" s="180" t="s">
        <v>5769</v>
      </c>
      <c r="AA1917" s="194">
        <v>0.04</v>
      </c>
      <c r="AB1917" s="197" t="s">
        <v>552</v>
      </c>
      <c r="AC1917" s="188">
        <v>1.7000000000000001E-2</v>
      </c>
      <c r="AD1917" s="274">
        <f t="shared" si="68"/>
        <v>8800</v>
      </c>
      <c r="AE1917" s="274">
        <f t="shared" si="69"/>
        <v>1309.5238095238096</v>
      </c>
      <c r="AF1917" s="189">
        <f t="shared" si="70"/>
        <v>3740.0000000000005</v>
      </c>
      <c r="AG1917" s="368">
        <f t="shared" si="71"/>
        <v>5049.5238095238101</v>
      </c>
      <c r="AH1917" s="190">
        <v>0.03</v>
      </c>
      <c r="AI1917" s="189">
        <f t="shared" si="72"/>
        <v>6600</v>
      </c>
    </row>
    <row r="1918" spans="1:35" x14ac:dyDescent="0.25">
      <c r="A1918" s="8" t="s">
        <v>2130</v>
      </c>
      <c r="B1918" s="180" t="s">
        <v>29</v>
      </c>
      <c r="C1918" s="180" t="s">
        <v>29</v>
      </c>
      <c r="D1918" s="180" t="s">
        <v>168</v>
      </c>
      <c r="E1918" s="180" t="s">
        <v>922</v>
      </c>
      <c r="F1918" s="180" t="s">
        <v>545</v>
      </c>
      <c r="G1918" s="180" t="s">
        <v>603</v>
      </c>
      <c r="H1918" s="186">
        <v>0</v>
      </c>
      <c r="I1918" s="186">
        <v>3523.9</v>
      </c>
      <c r="J1918" s="186">
        <f t="shared" si="66"/>
        <v>3523.9</v>
      </c>
      <c r="K1918" s="180" t="s">
        <v>5712</v>
      </c>
      <c r="L1918" s="180">
        <v>32274785</v>
      </c>
      <c r="M1918" s="144">
        <v>45483</v>
      </c>
      <c r="N1918" s="144" t="s">
        <v>210</v>
      </c>
      <c r="O1918" s="180" t="s">
        <v>148</v>
      </c>
      <c r="P1918" s="180" t="s">
        <v>251</v>
      </c>
      <c r="Q1918" s="274">
        <v>0</v>
      </c>
      <c r="R1918" s="274">
        <v>139500</v>
      </c>
      <c r="S1918" s="182">
        <f t="shared" si="67"/>
        <v>139500</v>
      </c>
      <c r="T1918" s="216">
        <v>9331</v>
      </c>
      <c r="U1918" s="180">
        <v>168</v>
      </c>
      <c r="V1918" s="180" t="s">
        <v>64</v>
      </c>
      <c r="W1918" s="180" t="s">
        <v>64</v>
      </c>
      <c r="X1918" s="180" t="s">
        <v>276</v>
      </c>
      <c r="Y1918" s="180" t="s">
        <v>572</v>
      </c>
      <c r="Z1918" s="180" t="s">
        <v>5717</v>
      </c>
      <c r="AA1918" s="194">
        <v>0.04</v>
      </c>
      <c r="AB1918" s="197" t="s">
        <v>552</v>
      </c>
      <c r="AC1918" s="188">
        <v>1.7000000000000001E-2</v>
      </c>
      <c r="AD1918" s="274">
        <f t="shared" si="68"/>
        <v>5580</v>
      </c>
      <c r="AE1918" s="274">
        <f t="shared" si="69"/>
        <v>830.35714285714289</v>
      </c>
      <c r="AF1918" s="189">
        <f t="shared" si="70"/>
        <v>2371.5</v>
      </c>
      <c r="AG1918" s="368">
        <f t="shared" si="71"/>
        <v>3201.8571428571431</v>
      </c>
      <c r="AH1918" s="190">
        <v>0.03</v>
      </c>
      <c r="AI1918" s="189">
        <f t="shared" si="72"/>
        <v>4185</v>
      </c>
    </row>
    <row r="1919" spans="1:35" x14ac:dyDescent="0.25">
      <c r="A1919" s="8" t="s">
        <v>2130</v>
      </c>
      <c r="B1919" s="180" t="s">
        <v>39</v>
      </c>
      <c r="C1919" s="180" t="s">
        <v>39</v>
      </c>
      <c r="D1919" s="180" t="s">
        <v>167</v>
      </c>
      <c r="E1919" s="180" t="s">
        <v>4113</v>
      </c>
      <c r="F1919" s="641" t="s">
        <v>3792</v>
      </c>
      <c r="G1919" s="180" t="s">
        <v>5630</v>
      </c>
      <c r="H1919" s="186">
        <v>0</v>
      </c>
      <c r="I1919" s="186">
        <v>16648</v>
      </c>
      <c r="J1919" s="186">
        <f t="shared" si="66"/>
        <v>16648</v>
      </c>
      <c r="K1919" s="180" t="s">
        <v>5763</v>
      </c>
      <c r="L1919" s="180">
        <v>14451516</v>
      </c>
      <c r="M1919" s="144">
        <v>45483</v>
      </c>
      <c r="N1919" s="144" t="s">
        <v>210</v>
      </c>
      <c r="O1919" s="180" t="s">
        <v>148</v>
      </c>
      <c r="P1919" s="180" t="s">
        <v>221</v>
      </c>
      <c r="Q1919" s="274">
        <v>0</v>
      </c>
      <c r="R1919" s="274">
        <v>542600</v>
      </c>
      <c r="S1919" s="182">
        <f t="shared" si="67"/>
        <v>542600</v>
      </c>
      <c r="T1919" s="216">
        <v>89887</v>
      </c>
      <c r="U1919" s="180">
        <v>132</v>
      </c>
      <c r="V1919" s="180" t="s">
        <v>64</v>
      </c>
      <c r="W1919" s="180" t="s">
        <v>64</v>
      </c>
      <c r="X1919" s="180" t="s">
        <v>276</v>
      </c>
      <c r="Y1919" s="180" t="s">
        <v>2626</v>
      </c>
      <c r="Z1919" s="180" t="s">
        <v>5630</v>
      </c>
      <c r="AA1919" s="194">
        <v>0.03</v>
      </c>
      <c r="AB1919" s="197" t="s">
        <v>552</v>
      </c>
      <c r="AC1919" s="188">
        <v>2.1999999999999999E-2</v>
      </c>
      <c r="AD1919" s="274">
        <f t="shared" si="68"/>
        <v>16278</v>
      </c>
      <c r="AE1919" s="274">
        <f t="shared" si="69"/>
        <v>4110.606060606061</v>
      </c>
      <c r="AF1919" s="189">
        <f t="shared" si="70"/>
        <v>11937.199999999999</v>
      </c>
      <c r="AG1919" s="368">
        <f t="shared" si="71"/>
        <v>16047.806060606061</v>
      </c>
      <c r="AH1919" s="190">
        <v>0.06</v>
      </c>
      <c r="AI1919" s="189">
        <f t="shared" si="72"/>
        <v>32556</v>
      </c>
    </row>
    <row r="1920" spans="1:35" x14ac:dyDescent="0.25">
      <c r="A1920" s="8" t="s">
        <v>2130</v>
      </c>
      <c r="B1920" s="180" t="s">
        <v>39</v>
      </c>
      <c r="C1920" s="180" t="s">
        <v>39</v>
      </c>
      <c r="D1920" s="180" t="s">
        <v>167</v>
      </c>
      <c r="E1920" s="180" t="s">
        <v>4894</v>
      </c>
      <c r="F1920" s="180" t="s">
        <v>3137</v>
      </c>
      <c r="G1920" s="180" t="s">
        <v>3162</v>
      </c>
      <c r="H1920" s="186">
        <v>0</v>
      </c>
      <c r="I1920" s="186">
        <v>816</v>
      </c>
      <c r="J1920" s="186">
        <f t="shared" si="66"/>
        <v>816</v>
      </c>
      <c r="K1920" s="180" t="s">
        <v>5764</v>
      </c>
      <c r="L1920" s="180">
        <v>25012895</v>
      </c>
      <c r="M1920" s="144">
        <v>45483</v>
      </c>
      <c r="N1920" s="144" t="s">
        <v>210</v>
      </c>
      <c r="O1920" s="180" t="s">
        <v>148</v>
      </c>
      <c r="P1920" s="180" t="s">
        <v>258</v>
      </c>
      <c r="Q1920" s="274">
        <v>0</v>
      </c>
      <c r="R1920" s="274">
        <v>16600</v>
      </c>
      <c r="S1920" s="182">
        <f t="shared" si="67"/>
        <v>16600</v>
      </c>
      <c r="T1920" s="216">
        <v>16600</v>
      </c>
      <c r="U1920" s="180">
        <v>108</v>
      </c>
      <c r="V1920" s="180" t="s">
        <v>62</v>
      </c>
      <c r="W1920" s="180" t="s">
        <v>62</v>
      </c>
      <c r="X1920" s="180" t="s">
        <v>276</v>
      </c>
      <c r="Y1920" s="180"/>
      <c r="Z1920" s="180" t="s">
        <v>5771</v>
      </c>
      <c r="AA1920" s="194">
        <v>0.03</v>
      </c>
      <c r="AB1920" s="197" t="s">
        <v>552</v>
      </c>
      <c r="AC1920" s="188">
        <v>2.4E-2</v>
      </c>
      <c r="AD1920" s="274">
        <f t="shared" si="68"/>
        <v>498</v>
      </c>
      <c r="AE1920" s="274">
        <f t="shared" si="69"/>
        <v>153.7037037037037</v>
      </c>
      <c r="AF1920" s="189">
        <f t="shared" si="70"/>
        <v>398.40000000000003</v>
      </c>
      <c r="AG1920" s="368">
        <f t="shared" si="71"/>
        <v>552.10370370370379</v>
      </c>
      <c r="AH1920" s="190">
        <v>0.06</v>
      </c>
      <c r="AI1920" s="189">
        <f t="shared" si="72"/>
        <v>996</v>
      </c>
    </row>
    <row r="1921" spans="1:35" x14ac:dyDescent="0.25">
      <c r="A1921" s="8" t="s">
        <v>2130</v>
      </c>
      <c r="B1921" s="180" t="s">
        <v>27</v>
      </c>
      <c r="C1921" s="180" t="s">
        <v>27</v>
      </c>
      <c r="D1921" s="180" t="s">
        <v>5938</v>
      </c>
      <c r="E1921" s="180" t="s">
        <v>209</v>
      </c>
      <c r="F1921" s="180" t="s">
        <v>5270</v>
      </c>
      <c r="G1921" s="180" t="s">
        <v>5772</v>
      </c>
      <c r="H1921" s="186">
        <v>0</v>
      </c>
      <c r="I1921" s="186">
        <v>15653</v>
      </c>
      <c r="J1921" s="186">
        <f t="shared" si="66"/>
        <v>15653</v>
      </c>
      <c r="K1921" s="180" t="s">
        <v>5259</v>
      </c>
      <c r="L1921" s="180">
        <v>21734146</v>
      </c>
      <c r="M1921" s="144">
        <v>45483</v>
      </c>
      <c r="N1921" s="144" t="s">
        <v>210</v>
      </c>
      <c r="O1921" s="180" t="s">
        <v>148</v>
      </c>
      <c r="P1921" s="180" t="s">
        <v>257</v>
      </c>
      <c r="Q1921" s="274">
        <v>0</v>
      </c>
      <c r="R1921" s="274">
        <v>656600</v>
      </c>
      <c r="S1921" s="182">
        <f t="shared" si="67"/>
        <v>656600</v>
      </c>
      <c r="T1921" s="216">
        <v>41974</v>
      </c>
      <c r="U1921" s="180">
        <v>168</v>
      </c>
      <c r="V1921" s="180" t="s">
        <v>64</v>
      </c>
      <c r="W1921" s="180" t="s">
        <v>64</v>
      </c>
      <c r="X1921" s="180" t="s">
        <v>276</v>
      </c>
      <c r="Y1921" s="180" t="s">
        <v>115</v>
      </c>
      <c r="Z1921" s="180" t="s">
        <v>5271</v>
      </c>
      <c r="AA1921" s="194">
        <v>0.04</v>
      </c>
      <c r="AB1921" s="197" t="s">
        <v>552</v>
      </c>
      <c r="AC1921" s="188">
        <v>1.7000000000000001E-2</v>
      </c>
      <c r="AD1921" s="274">
        <f t="shared" si="68"/>
        <v>26264</v>
      </c>
      <c r="AE1921" s="274">
        <f t="shared" si="69"/>
        <v>3908.3333333333335</v>
      </c>
      <c r="AF1921" s="189">
        <f t="shared" si="70"/>
        <v>11162.2</v>
      </c>
      <c r="AG1921" s="368">
        <f t="shared" si="71"/>
        <v>15070.533333333335</v>
      </c>
      <c r="AH1921" s="190">
        <v>0.03</v>
      </c>
      <c r="AI1921" s="189">
        <f t="shared" si="72"/>
        <v>19698</v>
      </c>
    </row>
    <row r="1922" spans="1:35" x14ac:dyDescent="0.25">
      <c r="A1922" s="8" t="s">
        <v>2130</v>
      </c>
      <c r="B1922" s="180" t="s">
        <v>29</v>
      </c>
      <c r="C1922" s="180" t="s">
        <v>29</v>
      </c>
      <c r="D1922" s="180" t="s">
        <v>168</v>
      </c>
      <c r="E1922" s="180" t="s">
        <v>2081</v>
      </c>
      <c r="F1922" s="180" t="s">
        <v>3291</v>
      </c>
      <c r="G1922" s="180" t="s">
        <v>2354</v>
      </c>
      <c r="H1922" s="186">
        <v>0</v>
      </c>
      <c r="I1922" s="186">
        <v>2899</v>
      </c>
      <c r="J1922" s="186">
        <f t="shared" si="66"/>
        <v>2899</v>
      </c>
      <c r="K1922" s="180" t="s">
        <v>5765</v>
      </c>
      <c r="L1922" s="180">
        <v>30146523</v>
      </c>
      <c r="M1922" s="144">
        <v>45483</v>
      </c>
      <c r="N1922" s="144" t="s">
        <v>210</v>
      </c>
      <c r="O1922" s="180" t="s">
        <v>43</v>
      </c>
      <c r="P1922" s="180" t="s">
        <v>43</v>
      </c>
      <c r="Q1922" s="274">
        <v>0</v>
      </c>
      <c r="R1922" s="274">
        <v>112900</v>
      </c>
      <c r="S1922" s="182">
        <f t="shared" si="67"/>
        <v>112900</v>
      </c>
      <c r="T1922" s="216">
        <v>9492</v>
      </c>
      <c r="U1922" s="180">
        <v>168</v>
      </c>
      <c r="V1922" s="180" t="s">
        <v>64</v>
      </c>
      <c r="W1922" s="180" t="s">
        <v>64</v>
      </c>
      <c r="X1922" s="180" t="s">
        <v>276</v>
      </c>
      <c r="Y1922" s="180" t="s">
        <v>386</v>
      </c>
      <c r="Z1922" s="180" t="s">
        <v>5773</v>
      </c>
      <c r="AA1922" s="194">
        <v>0.04</v>
      </c>
      <c r="AB1922" s="197" t="s">
        <v>552</v>
      </c>
      <c r="AC1922" s="188">
        <v>1.7000000000000001E-2</v>
      </c>
      <c r="AD1922" s="274">
        <f t="shared" si="68"/>
        <v>4516</v>
      </c>
      <c r="AE1922" s="274">
        <f t="shared" si="69"/>
        <v>672.02380952380952</v>
      </c>
      <c r="AF1922" s="189">
        <f t="shared" si="70"/>
        <v>1919.3000000000002</v>
      </c>
      <c r="AG1922" s="368">
        <f t="shared" si="71"/>
        <v>2591.3238095238098</v>
      </c>
      <c r="AH1922" s="190">
        <v>0.03</v>
      </c>
      <c r="AI1922" s="189">
        <f t="shared" si="72"/>
        <v>3387</v>
      </c>
    </row>
    <row r="1923" spans="1:35" x14ac:dyDescent="0.25">
      <c r="A1923" s="8" t="s">
        <v>2130</v>
      </c>
      <c r="B1923" s="180" t="s">
        <v>49</v>
      </c>
      <c r="C1923" s="180" t="s">
        <v>49</v>
      </c>
      <c r="D1923" s="180" t="s">
        <v>133</v>
      </c>
      <c r="E1923" s="180" t="s">
        <v>931</v>
      </c>
      <c r="F1923" s="180" t="s">
        <v>3445</v>
      </c>
      <c r="G1923" s="180" t="s">
        <v>3450</v>
      </c>
      <c r="H1923" s="186">
        <v>0</v>
      </c>
      <c r="I1923" s="186">
        <v>1935</v>
      </c>
      <c r="J1923" s="186">
        <f t="shared" si="66"/>
        <v>1935</v>
      </c>
      <c r="K1923" s="180" t="s">
        <v>5766</v>
      </c>
      <c r="L1923" s="180">
        <v>23586409</v>
      </c>
      <c r="M1923" s="144">
        <v>45483</v>
      </c>
      <c r="N1923" s="144" t="s">
        <v>210</v>
      </c>
      <c r="O1923" s="180" t="s">
        <v>43</v>
      </c>
      <c r="P1923" s="180" t="s">
        <v>43</v>
      </c>
      <c r="Q1923" s="274">
        <v>0</v>
      </c>
      <c r="R1923" s="274">
        <v>67500</v>
      </c>
      <c r="S1923" s="182">
        <f t="shared" si="67"/>
        <v>67500</v>
      </c>
      <c r="T1923" s="216">
        <v>19471</v>
      </c>
      <c r="U1923" s="180">
        <v>156</v>
      </c>
      <c r="V1923" s="180" t="s">
        <v>64</v>
      </c>
      <c r="W1923" s="180" t="s">
        <v>64</v>
      </c>
      <c r="X1923" s="180" t="s">
        <v>276</v>
      </c>
      <c r="Y1923" s="180" t="s">
        <v>572</v>
      </c>
      <c r="Z1923" s="180" t="s">
        <v>5714</v>
      </c>
      <c r="AA1923" s="194">
        <v>0.04</v>
      </c>
      <c r="AB1923" s="197" t="s">
        <v>552</v>
      </c>
      <c r="AC1923" s="188">
        <v>1.7000000000000001E-2</v>
      </c>
      <c r="AD1923" s="274">
        <f t="shared" si="68"/>
        <v>2700</v>
      </c>
      <c r="AE1923" s="274">
        <f t="shared" si="69"/>
        <v>432.69230769230768</v>
      </c>
      <c r="AF1923" s="189">
        <f t="shared" si="70"/>
        <v>1147.5</v>
      </c>
      <c r="AG1923" s="368">
        <f t="shared" si="71"/>
        <v>1580.1923076923076</v>
      </c>
      <c r="AH1923" s="190">
        <v>0.03</v>
      </c>
      <c r="AI1923" s="189">
        <f t="shared" si="72"/>
        <v>2025</v>
      </c>
    </row>
    <row r="1924" spans="1:35" x14ac:dyDescent="0.25">
      <c r="A1924" s="8" t="s">
        <v>2130</v>
      </c>
      <c r="B1924" s="180" t="s">
        <v>39</v>
      </c>
      <c r="C1924" s="180" t="s">
        <v>39</v>
      </c>
      <c r="D1924" s="180" t="s">
        <v>167</v>
      </c>
      <c r="E1924" s="180" t="s">
        <v>451</v>
      </c>
      <c r="F1924" s="180" t="s">
        <v>859</v>
      </c>
      <c r="G1924" s="180" t="s">
        <v>584</v>
      </c>
      <c r="H1924" s="186">
        <v>0</v>
      </c>
      <c r="I1924" s="186">
        <v>1965</v>
      </c>
      <c r="J1924" s="186">
        <f t="shared" si="66"/>
        <v>1965</v>
      </c>
      <c r="K1924" s="180" t="s">
        <v>1585</v>
      </c>
      <c r="L1924" s="180">
        <v>34423787</v>
      </c>
      <c r="M1924" s="144">
        <v>45483</v>
      </c>
      <c r="N1924" s="144" t="s">
        <v>210</v>
      </c>
      <c r="O1924" s="180" t="s">
        <v>148</v>
      </c>
      <c r="P1924" s="180" t="s">
        <v>258</v>
      </c>
      <c r="Q1924" s="274">
        <v>0</v>
      </c>
      <c r="R1924" s="274">
        <v>62200</v>
      </c>
      <c r="S1924" s="182">
        <f t="shared" si="67"/>
        <v>62200</v>
      </c>
      <c r="T1924" s="216">
        <v>62200</v>
      </c>
      <c r="U1924" s="180">
        <v>144</v>
      </c>
      <c r="V1924" s="180" t="s">
        <v>62</v>
      </c>
      <c r="W1924" s="180" t="s">
        <v>62</v>
      </c>
      <c r="X1924" s="180" t="s">
        <v>276</v>
      </c>
      <c r="Y1924" s="180"/>
      <c r="Z1924" s="180" t="s">
        <v>5774</v>
      </c>
      <c r="AA1924" s="194">
        <v>0.03</v>
      </c>
      <c r="AB1924" s="197" t="s">
        <v>552</v>
      </c>
      <c r="AC1924" s="188">
        <v>0.02</v>
      </c>
      <c r="AD1924" s="274">
        <f t="shared" si="68"/>
        <v>1866</v>
      </c>
      <c r="AE1924" s="274">
        <f t="shared" si="69"/>
        <v>431.94444444444446</v>
      </c>
      <c r="AF1924" s="189">
        <f t="shared" si="70"/>
        <v>1244</v>
      </c>
      <c r="AG1924" s="368">
        <f t="shared" si="71"/>
        <v>1675.9444444444443</v>
      </c>
      <c r="AH1924" s="190">
        <v>0.06</v>
      </c>
      <c r="AI1924" s="189">
        <f t="shared" si="72"/>
        <v>3732</v>
      </c>
    </row>
    <row r="1925" spans="1:35" x14ac:dyDescent="0.25">
      <c r="A1925" s="8" t="s">
        <v>2130</v>
      </c>
      <c r="B1925" s="180" t="s">
        <v>39</v>
      </c>
      <c r="C1925" s="180" t="s">
        <v>39</v>
      </c>
      <c r="D1925" s="180" t="s">
        <v>167</v>
      </c>
      <c r="E1925" s="180" t="s">
        <v>451</v>
      </c>
      <c r="F1925" s="180" t="s">
        <v>5236</v>
      </c>
      <c r="G1925" s="180" t="s">
        <v>5781</v>
      </c>
      <c r="H1925" s="186">
        <v>0</v>
      </c>
      <c r="I1925" s="186">
        <v>20761</v>
      </c>
      <c r="J1925" s="186">
        <f t="shared" si="66"/>
        <v>20761</v>
      </c>
      <c r="K1925" s="180" t="s">
        <v>5775</v>
      </c>
      <c r="L1925" s="180">
        <v>33919968</v>
      </c>
      <c r="M1925" s="144">
        <v>45483</v>
      </c>
      <c r="N1925" s="144" t="s">
        <v>210</v>
      </c>
      <c r="O1925" s="180" t="s">
        <v>148</v>
      </c>
      <c r="P1925" s="180" t="s">
        <v>258</v>
      </c>
      <c r="Q1925" s="274">
        <v>0</v>
      </c>
      <c r="R1925" s="274">
        <v>874300</v>
      </c>
      <c r="S1925" s="182">
        <f t="shared" si="67"/>
        <v>874300</v>
      </c>
      <c r="T1925" s="216">
        <v>156624</v>
      </c>
      <c r="U1925" s="180">
        <v>168</v>
      </c>
      <c r="V1925" s="180" t="s">
        <v>64</v>
      </c>
      <c r="W1925" s="180" t="s">
        <v>64</v>
      </c>
      <c r="X1925" s="180" t="s">
        <v>276</v>
      </c>
      <c r="Y1925" s="180" t="s">
        <v>115</v>
      </c>
      <c r="Z1925" s="180" t="s">
        <v>5237</v>
      </c>
      <c r="AA1925" s="194">
        <v>0.04</v>
      </c>
      <c r="AB1925" s="197" t="s">
        <v>552</v>
      </c>
      <c r="AC1925" s="188">
        <v>1.7000000000000001E-2</v>
      </c>
      <c r="AD1925" s="274">
        <f t="shared" si="68"/>
        <v>34972</v>
      </c>
      <c r="AE1925" s="274">
        <f t="shared" si="69"/>
        <v>5204.166666666667</v>
      </c>
      <c r="AF1925" s="189">
        <f t="shared" si="70"/>
        <v>14863.1</v>
      </c>
      <c r="AG1925" s="368">
        <f t="shared" si="71"/>
        <v>20067.266666666666</v>
      </c>
      <c r="AH1925" s="190">
        <v>0.03</v>
      </c>
      <c r="AI1925" s="189">
        <f t="shared" si="72"/>
        <v>26229</v>
      </c>
    </row>
    <row r="1926" spans="1:35" x14ac:dyDescent="0.25">
      <c r="A1926" s="8" t="s">
        <v>2130</v>
      </c>
      <c r="B1926" s="180" t="s">
        <v>241</v>
      </c>
      <c r="C1926" s="180" t="s">
        <v>241</v>
      </c>
      <c r="D1926" s="180" t="s">
        <v>101</v>
      </c>
      <c r="E1926" s="180" t="s">
        <v>489</v>
      </c>
      <c r="F1926" s="180" t="s">
        <v>836</v>
      </c>
      <c r="G1926" s="180" t="s">
        <v>605</v>
      </c>
      <c r="H1926" s="186">
        <v>0</v>
      </c>
      <c r="I1926" s="186">
        <v>18899</v>
      </c>
      <c r="J1926" s="186">
        <f t="shared" si="66"/>
        <v>18899</v>
      </c>
      <c r="K1926" s="180" t="s">
        <v>5569</v>
      </c>
      <c r="L1926" s="180">
        <v>24193607</v>
      </c>
      <c r="M1926" s="144">
        <v>45483</v>
      </c>
      <c r="N1926" s="144" t="s">
        <v>210</v>
      </c>
      <c r="O1926" s="180" t="s">
        <v>43</v>
      </c>
      <c r="P1926" s="180" t="s">
        <v>43</v>
      </c>
      <c r="Q1926" s="274">
        <v>0</v>
      </c>
      <c r="R1926" s="274">
        <v>794900</v>
      </c>
      <c r="S1926" s="182">
        <f t="shared" si="67"/>
        <v>794900</v>
      </c>
      <c r="T1926" s="216">
        <v>122765</v>
      </c>
      <c r="U1926" s="180">
        <v>168</v>
      </c>
      <c r="V1926" s="180" t="s">
        <v>64</v>
      </c>
      <c r="W1926" s="180" t="s">
        <v>64</v>
      </c>
      <c r="X1926" s="180" t="s">
        <v>276</v>
      </c>
      <c r="Y1926" s="180" t="s">
        <v>115</v>
      </c>
      <c r="Z1926" s="180" t="s">
        <v>5652</v>
      </c>
      <c r="AA1926" s="194">
        <v>0.04</v>
      </c>
      <c r="AB1926" s="197" t="s">
        <v>552</v>
      </c>
      <c r="AC1926" s="188">
        <v>1.7000000000000001E-2</v>
      </c>
      <c r="AD1926" s="274">
        <f t="shared" si="68"/>
        <v>31796</v>
      </c>
      <c r="AE1926" s="274">
        <f t="shared" si="69"/>
        <v>4731.5476190476193</v>
      </c>
      <c r="AF1926" s="189">
        <f t="shared" si="70"/>
        <v>13513.300000000001</v>
      </c>
      <c r="AG1926" s="368">
        <f t="shared" si="71"/>
        <v>18244.847619047621</v>
      </c>
      <c r="AH1926" s="190">
        <v>0.03</v>
      </c>
      <c r="AI1926" s="189">
        <f t="shared" si="72"/>
        <v>23847</v>
      </c>
    </row>
    <row r="1927" spans="1:35" x14ac:dyDescent="0.25">
      <c r="A1927" s="8" t="s">
        <v>2130</v>
      </c>
      <c r="B1927" s="180" t="s">
        <v>44</v>
      </c>
      <c r="C1927" s="180" t="s">
        <v>37</v>
      </c>
      <c r="D1927" s="180" t="s">
        <v>99</v>
      </c>
      <c r="E1927" s="180" t="s">
        <v>459</v>
      </c>
      <c r="F1927" s="180" t="s">
        <v>5776</v>
      </c>
      <c r="G1927" s="180" t="s">
        <v>4032</v>
      </c>
      <c r="H1927" s="186">
        <v>1796</v>
      </c>
      <c r="I1927" s="186">
        <v>2466</v>
      </c>
      <c r="J1927" s="186">
        <f t="shared" si="66"/>
        <v>670</v>
      </c>
      <c r="K1927" s="180" t="s">
        <v>5777</v>
      </c>
      <c r="L1927" s="180">
        <v>24475210</v>
      </c>
      <c r="M1927" s="144">
        <v>45483</v>
      </c>
      <c r="N1927" s="144" t="s">
        <v>210</v>
      </c>
      <c r="O1927" s="180" t="s">
        <v>148</v>
      </c>
      <c r="P1927" s="180" t="s">
        <v>252</v>
      </c>
      <c r="Q1927" s="274">
        <v>51379.17</v>
      </c>
      <c r="R1927" s="274">
        <v>94410</v>
      </c>
      <c r="S1927" s="182">
        <f t="shared" si="67"/>
        <v>43030.83</v>
      </c>
      <c r="T1927" s="216">
        <v>43030</v>
      </c>
      <c r="U1927" s="180">
        <v>168</v>
      </c>
      <c r="V1927" s="180" t="s">
        <v>63</v>
      </c>
      <c r="W1927" s="180" t="s">
        <v>63</v>
      </c>
      <c r="X1927" s="180" t="s">
        <v>277</v>
      </c>
      <c r="Y1927" s="180"/>
      <c r="Z1927" s="180" t="s">
        <v>5782</v>
      </c>
      <c r="AA1927" s="194">
        <v>0.04</v>
      </c>
      <c r="AB1927" s="197" t="s">
        <v>552</v>
      </c>
      <c r="AC1927" s="188">
        <v>1.7000000000000001E-2</v>
      </c>
      <c r="AD1927" s="274">
        <f t="shared" si="68"/>
        <v>3776.4</v>
      </c>
      <c r="AE1927" s="274">
        <f t="shared" si="69"/>
        <v>561.96428571428567</v>
      </c>
      <c r="AF1927" s="189">
        <f t="shared" si="70"/>
        <v>1604.97</v>
      </c>
      <c r="AG1927" s="368">
        <f t="shared" si="71"/>
        <v>2166.9342857142856</v>
      </c>
      <c r="AH1927" s="190">
        <v>0.03</v>
      </c>
      <c r="AI1927" s="189">
        <f t="shared" si="72"/>
        <v>1290.9249</v>
      </c>
    </row>
    <row r="1928" spans="1:35" x14ac:dyDescent="0.25">
      <c r="A1928" s="8" t="s">
        <v>2130</v>
      </c>
      <c r="B1928" s="180" t="s">
        <v>37</v>
      </c>
      <c r="C1928" s="180" t="s">
        <v>37</v>
      </c>
      <c r="D1928" s="180" t="s">
        <v>99</v>
      </c>
      <c r="E1928" s="180" t="s">
        <v>917</v>
      </c>
      <c r="F1928" s="180" t="s">
        <v>4089</v>
      </c>
      <c r="G1928" s="180" t="s">
        <v>4104</v>
      </c>
      <c r="H1928" s="186">
        <v>2181.9</v>
      </c>
      <c r="I1928" s="186">
        <v>2181.9</v>
      </c>
      <c r="J1928" s="186">
        <f t="shared" si="66"/>
        <v>0</v>
      </c>
      <c r="K1928" s="180" t="s">
        <v>5778</v>
      </c>
      <c r="L1928" s="180">
        <v>12419733</v>
      </c>
      <c r="M1928" s="144">
        <v>45483</v>
      </c>
      <c r="N1928" s="144" t="s">
        <v>210</v>
      </c>
      <c r="O1928" s="180" t="s">
        <v>43</v>
      </c>
      <c r="P1928" s="180" t="s">
        <v>43</v>
      </c>
      <c r="Q1928" s="274">
        <v>59337.38</v>
      </c>
      <c r="R1928" s="274">
        <v>82300</v>
      </c>
      <c r="S1928" s="182">
        <f t="shared" si="67"/>
        <v>22962.620000000003</v>
      </c>
      <c r="T1928" s="216">
        <v>22962</v>
      </c>
      <c r="U1928" s="180">
        <v>168</v>
      </c>
      <c r="V1928" s="180" t="s">
        <v>63</v>
      </c>
      <c r="W1928" s="180" t="s">
        <v>63</v>
      </c>
      <c r="X1928" s="180" t="s">
        <v>277</v>
      </c>
      <c r="Y1928" s="180"/>
      <c r="Z1928" s="180" t="s">
        <v>5783</v>
      </c>
      <c r="AA1928" s="194">
        <v>0.04</v>
      </c>
      <c r="AB1928" s="197" t="s">
        <v>552</v>
      </c>
      <c r="AC1928" s="188">
        <v>1.7000000000000001E-2</v>
      </c>
      <c r="AD1928" s="274">
        <f t="shared" si="68"/>
        <v>3292</v>
      </c>
      <c r="AE1928" s="274">
        <f t="shared" si="69"/>
        <v>489.88095238095241</v>
      </c>
      <c r="AF1928" s="189">
        <f t="shared" si="70"/>
        <v>1399.1000000000001</v>
      </c>
      <c r="AG1928" s="368">
        <f t="shared" si="71"/>
        <v>1888.9809523809527</v>
      </c>
      <c r="AH1928" s="190">
        <v>0.03</v>
      </c>
      <c r="AI1928" s="189">
        <f t="shared" si="72"/>
        <v>688.87860000000001</v>
      </c>
    </row>
    <row r="1929" spans="1:35" x14ac:dyDescent="0.25">
      <c r="A1929" s="8" t="s">
        <v>2130</v>
      </c>
      <c r="B1929" s="180" t="s">
        <v>24</v>
      </c>
      <c r="C1929" s="180" t="s">
        <v>24</v>
      </c>
      <c r="D1929" s="180" t="s">
        <v>420</v>
      </c>
      <c r="E1929" s="180" t="s">
        <v>3679</v>
      </c>
      <c r="F1929" s="641" t="s">
        <v>4642</v>
      </c>
      <c r="G1929" s="180" t="s">
        <v>854</v>
      </c>
      <c r="H1929" s="186">
        <v>0</v>
      </c>
      <c r="I1929" s="186">
        <v>24823</v>
      </c>
      <c r="J1929" s="186">
        <f t="shared" si="66"/>
        <v>24823</v>
      </c>
      <c r="K1929" s="180" t="s">
        <v>5522</v>
      </c>
      <c r="L1929" s="180">
        <v>20832224</v>
      </c>
      <c r="M1929" s="144">
        <v>45483</v>
      </c>
      <c r="N1929" s="144" t="s">
        <v>210</v>
      </c>
      <c r="O1929" s="180" t="s">
        <v>43</v>
      </c>
      <c r="P1929" s="180" t="s">
        <v>43</v>
      </c>
      <c r="Q1929" s="274">
        <v>0</v>
      </c>
      <c r="R1929" s="274">
        <v>1042200</v>
      </c>
      <c r="S1929" s="182">
        <f t="shared" si="67"/>
        <v>1042200</v>
      </c>
      <c r="T1929" s="216">
        <v>145007</v>
      </c>
      <c r="U1929" s="180">
        <v>168</v>
      </c>
      <c r="V1929" s="180" t="s">
        <v>64</v>
      </c>
      <c r="W1929" s="180" t="s">
        <v>64</v>
      </c>
      <c r="X1929" s="180" t="s">
        <v>276</v>
      </c>
      <c r="Y1929" s="180" t="s">
        <v>662</v>
      </c>
      <c r="Z1929" s="180" t="s">
        <v>5639</v>
      </c>
      <c r="AA1929" s="194">
        <v>0.04</v>
      </c>
      <c r="AB1929" s="197" t="s">
        <v>552</v>
      </c>
      <c r="AC1929" s="188">
        <v>1.7000000000000001E-2</v>
      </c>
      <c r="AD1929" s="274">
        <f t="shared" si="68"/>
        <v>41688</v>
      </c>
      <c r="AE1929" s="274">
        <f t="shared" si="69"/>
        <v>6203.5714285714284</v>
      </c>
      <c r="AF1929" s="189">
        <f t="shared" si="70"/>
        <v>17717.400000000001</v>
      </c>
      <c r="AG1929" s="368">
        <f t="shared" si="71"/>
        <v>23920.971428571429</v>
      </c>
      <c r="AH1929" s="190">
        <v>0.03</v>
      </c>
      <c r="AI1929" s="189">
        <f t="shared" si="72"/>
        <v>31266</v>
      </c>
    </row>
    <row r="1930" spans="1:35" x14ac:dyDescent="0.25">
      <c r="A1930" s="8" t="s">
        <v>2130</v>
      </c>
      <c r="B1930" s="180" t="s">
        <v>27</v>
      </c>
      <c r="C1930" s="180" t="s">
        <v>27</v>
      </c>
      <c r="D1930" s="180" t="s">
        <v>5938</v>
      </c>
      <c r="E1930" s="180" t="s">
        <v>4759</v>
      </c>
      <c r="F1930" s="180" t="s">
        <v>5308</v>
      </c>
      <c r="G1930" s="180" t="s">
        <v>5620</v>
      </c>
      <c r="H1930" s="186">
        <v>10981</v>
      </c>
      <c r="I1930" s="186">
        <v>26753</v>
      </c>
      <c r="J1930" s="186">
        <f t="shared" si="66"/>
        <v>15772</v>
      </c>
      <c r="K1930" s="180" t="s">
        <v>5779</v>
      </c>
      <c r="L1930" s="180">
        <v>34017255</v>
      </c>
      <c r="M1930" s="144">
        <v>45483</v>
      </c>
      <c r="N1930" s="144" t="s">
        <v>210</v>
      </c>
      <c r="O1930" s="180" t="s">
        <v>157</v>
      </c>
      <c r="P1930" s="180" t="s">
        <v>157</v>
      </c>
      <c r="Q1930" s="274">
        <v>998537</v>
      </c>
      <c r="R1930" s="274">
        <v>1129700</v>
      </c>
      <c r="S1930" s="182">
        <f t="shared" si="67"/>
        <v>131163</v>
      </c>
      <c r="T1930" s="216">
        <v>125690</v>
      </c>
      <c r="U1930" s="180">
        <v>168</v>
      </c>
      <c r="V1930" s="180" t="s">
        <v>64</v>
      </c>
      <c r="W1930" s="180" t="s">
        <v>64</v>
      </c>
      <c r="X1930" s="180" t="s">
        <v>276</v>
      </c>
      <c r="Y1930" s="180" t="s">
        <v>665</v>
      </c>
      <c r="Z1930" s="180" t="s">
        <v>5622</v>
      </c>
      <c r="AA1930" s="194">
        <v>0.04</v>
      </c>
      <c r="AB1930" s="197" t="s">
        <v>552</v>
      </c>
      <c r="AC1930" s="188">
        <v>1.7000000000000001E-2</v>
      </c>
      <c r="AD1930" s="274">
        <f t="shared" si="68"/>
        <v>45188</v>
      </c>
      <c r="AE1930" s="274">
        <f t="shared" si="69"/>
        <v>6724.4047619047615</v>
      </c>
      <c r="AF1930" s="189">
        <f t="shared" si="70"/>
        <v>19204.900000000001</v>
      </c>
      <c r="AG1930" s="368">
        <f t="shared" si="71"/>
        <v>25929.304761904765</v>
      </c>
      <c r="AH1930" s="190">
        <v>0.03</v>
      </c>
      <c r="AI1930" s="189">
        <f t="shared" si="72"/>
        <v>3934.89</v>
      </c>
    </row>
    <row r="1931" spans="1:35" x14ac:dyDescent="0.25">
      <c r="A1931" s="8" t="s">
        <v>2130</v>
      </c>
      <c r="B1931" s="180" t="s">
        <v>23</v>
      </c>
      <c r="C1931" s="180" t="s">
        <v>23</v>
      </c>
      <c r="D1931" s="180" t="s">
        <v>5937</v>
      </c>
      <c r="E1931" s="180" t="s">
        <v>48</v>
      </c>
      <c r="F1931" s="180" t="s">
        <v>2838</v>
      </c>
      <c r="G1931" s="180" t="s">
        <v>2344</v>
      </c>
      <c r="H1931" s="186">
        <v>0</v>
      </c>
      <c r="I1931" s="186">
        <v>11256</v>
      </c>
      <c r="J1931" s="186">
        <f t="shared" si="66"/>
        <v>11256</v>
      </c>
      <c r="K1931" s="180" t="s">
        <v>5780</v>
      </c>
      <c r="L1931" s="180">
        <v>20134028</v>
      </c>
      <c r="M1931" s="144">
        <v>45483</v>
      </c>
      <c r="N1931" s="144" t="s">
        <v>210</v>
      </c>
      <c r="O1931" s="180" t="s">
        <v>148</v>
      </c>
      <c r="P1931" s="180" t="s">
        <v>356</v>
      </c>
      <c r="Q1931" s="274">
        <v>0</v>
      </c>
      <c r="R1931" s="274">
        <v>441100</v>
      </c>
      <c r="S1931" s="182">
        <f t="shared" si="67"/>
        <v>441100</v>
      </c>
      <c r="T1931" s="216">
        <v>97872.6</v>
      </c>
      <c r="U1931" s="180">
        <v>156</v>
      </c>
      <c r="V1931" s="180" t="s">
        <v>64</v>
      </c>
      <c r="W1931" s="180" t="s">
        <v>64</v>
      </c>
      <c r="X1931" s="180" t="s">
        <v>276</v>
      </c>
      <c r="Y1931" s="180" t="s">
        <v>534</v>
      </c>
      <c r="Z1931" s="180" t="s">
        <v>4796</v>
      </c>
      <c r="AA1931" s="194">
        <v>0.04</v>
      </c>
      <c r="AB1931" s="197" t="s">
        <v>552</v>
      </c>
      <c r="AC1931" s="188">
        <v>1.7999999999999999E-2</v>
      </c>
      <c r="AD1931" s="274">
        <f t="shared" si="68"/>
        <v>17644</v>
      </c>
      <c r="AE1931" s="274">
        <f t="shared" si="69"/>
        <v>2827.5641025641025</v>
      </c>
      <c r="AF1931" s="189">
        <f t="shared" si="70"/>
        <v>7939.7999999999993</v>
      </c>
      <c r="AG1931" s="368">
        <f t="shared" si="71"/>
        <v>10767.364102564101</v>
      </c>
      <c r="AH1931" s="190">
        <v>0.03</v>
      </c>
      <c r="AI1931" s="189">
        <f t="shared" si="72"/>
        <v>13233</v>
      </c>
    </row>
    <row r="1932" spans="1:35" x14ac:dyDescent="0.25">
      <c r="A1932" s="8" t="s">
        <v>2130</v>
      </c>
      <c r="B1932" s="180" t="s">
        <v>37</v>
      </c>
      <c r="C1932" s="180" t="s">
        <v>37</v>
      </c>
      <c r="D1932" s="180" t="s">
        <v>99</v>
      </c>
      <c r="E1932" s="180" t="s">
        <v>917</v>
      </c>
      <c r="F1932" s="180" t="s">
        <v>4789</v>
      </c>
      <c r="G1932" s="180" t="s">
        <v>5802</v>
      </c>
      <c r="H1932" s="186">
        <v>0</v>
      </c>
      <c r="I1932" s="186">
        <v>6608.5</v>
      </c>
      <c r="J1932" s="186">
        <f t="shared" ref="J1932:J1995" si="73">IF(H1932=0,I1932,(I1932-H1932))</f>
        <v>6608.5</v>
      </c>
      <c r="K1932" s="180" t="s">
        <v>5523</v>
      </c>
      <c r="L1932" s="180">
        <v>20560255</v>
      </c>
      <c r="M1932" s="144">
        <v>45484</v>
      </c>
      <c r="N1932" s="144" t="s">
        <v>210</v>
      </c>
      <c r="O1932" s="180" t="s">
        <v>148</v>
      </c>
      <c r="P1932" s="180" t="s">
        <v>253</v>
      </c>
      <c r="Q1932" s="274">
        <v>0</v>
      </c>
      <c r="R1932" s="274">
        <v>271000</v>
      </c>
      <c r="S1932" s="182">
        <f t="shared" ref="S1932:S1995" si="74">R1932-Q1932</f>
        <v>271000</v>
      </c>
      <c r="T1932" s="216">
        <v>65703.05</v>
      </c>
      <c r="U1932" s="180">
        <v>168</v>
      </c>
      <c r="V1932" s="180" t="s">
        <v>64</v>
      </c>
      <c r="W1932" s="180" t="s">
        <v>64</v>
      </c>
      <c r="X1932" s="180" t="s">
        <v>276</v>
      </c>
      <c r="Y1932" s="180" t="s">
        <v>534</v>
      </c>
      <c r="Z1932" s="180" t="s">
        <v>5640</v>
      </c>
      <c r="AA1932" s="194">
        <v>0.04</v>
      </c>
      <c r="AB1932" s="197" t="s">
        <v>552</v>
      </c>
      <c r="AC1932" s="188">
        <v>1.7000000000000001E-2</v>
      </c>
      <c r="AD1932" s="274">
        <f t="shared" ref="AD1932:AD1995" si="75">AA1932*R1932</f>
        <v>10840</v>
      </c>
      <c r="AE1932" s="274">
        <f t="shared" si="69"/>
        <v>1613.0952380952381</v>
      </c>
      <c r="AF1932" s="189">
        <f t="shared" si="70"/>
        <v>4607</v>
      </c>
      <c r="AG1932" s="368">
        <f t="shared" ref="AG1932:AG1995" si="76">AE1932+AF1932</f>
        <v>6220.0952380952385</v>
      </c>
      <c r="AH1932" s="190">
        <v>0.03</v>
      </c>
      <c r="AI1932" s="189">
        <f t="shared" ref="AI1932:AI1995" si="77">S1932*AH1932</f>
        <v>8130</v>
      </c>
    </row>
    <row r="1933" spans="1:35" x14ac:dyDescent="0.25">
      <c r="A1933" s="8" t="s">
        <v>2130</v>
      </c>
      <c r="B1933" s="180" t="s">
        <v>24</v>
      </c>
      <c r="C1933" s="180" t="s">
        <v>24</v>
      </c>
      <c r="D1933" s="180" t="s">
        <v>420</v>
      </c>
      <c r="E1933" s="180" t="s">
        <v>3679</v>
      </c>
      <c r="F1933" s="8" t="s">
        <v>5297</v>
      </c>
      <c r="G1933" s="180" t="s">
        <v>5803</v>
      </c>
      <c r="H1933" s="186">
        <v>0</v>
      </c>
      <c r="I1933" s="186">
        <v>2238</v>
      </c>
      <c r="J1933" s="186">
        <f t="shared" si="73"/>
        <v>2238</v>
      </c>
      <c r="K1933" s="180" t="s">
        <v>5291</v>
      </c>
      <c r="L1933" s="180">
        <v>30038926</v>
      </c>
      <c r="M1933" s="144">
        <v>45484</v>
      </c>
      <c r="N1933" s="144" t="s">
        <v>210</v>
      </c>
      <c r="O1933" s="180" t="s">
        <v>148</v>
      </c>
      <c r="P1933" s="180" t="s">
        <v>287</v>
      </c>
      <c r="Q1933" s="274">
        <v>0</v>
      </c>
      <c r="R1933" s="274">
        <v>84700</v>
      </c>
      <c r="S1933" s="182">
        <f t="shared" si="74"/>
        <v>84700</v>
      </c>
      <c r="T1933" s="216">
        <v>11037</v>
      </c>
      <c r="U1933" s="180">
        <v>168</v>
      </c>
      <c r="V1933" s="180" t="s">
        <v>64</v>
      </c>
      <c r="W1933" s="180" t="s">
        <v>64</v>
      </c>
      <c r="X1933" s="180" t="s">
        <v>276</v>
      </c>
      <c r="Y1933" s="180" t="s">
        <v>115</v>
      </c>
      <c r="Z1933" s="180" t="s">
        <v>5298</v>
      </c>
      <c r="AA1933" s="194">
        <v>0.04</v>
      </c>
      <c r="AB1933" s="197" t="s">
        <v>552</v>
      </c>
      <c r="AC1933" s="188">
        <v>1.7000000000000001E-2</v>
      </c>
      <c r="AD1933" s="274">
        <f t="shared" si="75"/>
        <v>3388</v>
      </c>
      <c r="AE1933" s="274">
        <f t="shared" si="69"/>
        <v>504.16666666666669</v>
      </c>
      <c r="AF1933" s="189">
        <f t="shared" si="70"/>
        <v>1439.9</v>
      </c>
      <c r="AG1933" s="368">
        <f t="shared" si="76"/>
        <v>1944.0666666666668</v>
      </c>
      <c r="AH1933" s="190">
        <v>0.03</v>
      </c>
      <c r="AI1933" s="189">
        <f t="shared" si="77"/>
        <v>2541</v>
      </c>
    </row>
    <row r="1934" spans="1:35" x14ac:dyDescent="0.25">
      <c r="A1934" s="8" t="s">
        <v>2130</v>
      </c>
      <c r="B1934" s="180" t="s">
        <v>49</v>
      </c>
      <c r="C1934" s="180" t="s">
        <v>49</v>
      </c>
      <c r="D1934" s="180" t="s">
        <v>133</v>
      </c>
      <c r="E1934" s="180" t="s">
        <v>3219</v>
      </c>
      <c r="F1934" s="180" t="s">
        <v>4198</v>
      </c>
      <c r="G1934" s="180" t="s">
        <v>4835</v>
      </c>
      <c r="H1934" s="186">
        <v>0</v>
      </c>
      <c r="I1934" s="186">
        <v>33226</v>
      </c>
      <c r="J1934" s="186">
        <f t="shared" si="73"/>
        <v>33226</v>
      </c>
      <c r="K1934" s="180" t="s">
        <v>5790</v>
      </c>
      <c r="L1934" s="180">
        <v>25332003</v>
      </c>
      <c r="M1934" s="144">
        <v>45484</v>
      </c>
      <c r="N1934" s="144" t="s">
        <v>210</v>
      </c>
      <c r="O1934" s="180" t="s">
        <v>21</v>
      </c>
      <c r="P1934" s="180" t="s">
        <v>21</v>
      </c>
      <c r="Q1934" s="274">
        <v>0</v>
      </c>
      <c r="R1934" s="274">
        <v>1405700</v>
      </c>
      <c r="S1934" s="182">
        <f t="shared" si="74"/>
        <v>1405700</v>
      </c>
      <c r="T1934" s="216">
        <v>205646</v>
      </c>
      <c r="U1934" s="180">
        <v>168</v>
      </c>
      <c r="V1934" s="180" t="s">
        <v>64</v>
      </c>
      <c r="W1934" s="180" t="s">
        <v>64</v>
      </c>
      <c r="X1934" s="180" t="s">
        <v>276</v>
      </c>
      <c r="Y1934" s="180" t="s">
        <v>115</v>
      </c>
      <c r="Z1934" s="180" t="s">
        <v>4199</v>
      </c>
      <c r="AA1934" s="194">
        <v>0.04</v>
      </c>
      <c r="AB1934" s="197" t="s">
        <v>552</v>
      </c>
      <c r="AC1934" s="188">
        <v>1.7000000000000001E-2</v>
      </c>
      <c r="AD1934" s="274">
        <f t="shared" si="75"/>
        <v>56228</v>
      </c>
      <c r="AE1934" s="274">
        <f t="shared" si="69"/>
        <v>8367.2619047619046</v>
      </c>
      <c r="AF1934" s="189">
        <f t="shared" si="70"/>
        <v>23896.9</v>
      </c>
      <c r="AG1934" s="368">
        <f t="shared" si="76"/>
        <v>32264.161904761906</v>
      </c>
      <c r="AH1934" s="190">
        <v>0.03</v>
      </c>
      <c r="AI1934" s="189">
        <f t="shared" si="77"/>
        <v>42171</v>
      </c>
    </row>
    <row r="1935" spans="1:35" x14ac:dyDescent="0.25">
      <c r="A1935" s="8" t="s">
        <v>2130</v>
      </c>
      <c r="B1935" s="180" t="s">
        <v>49</v>
      </c>
      <c r="C1935" s="180" t="s">
        <v>49</v>
      </c>
      <c r="D1935" s="180" t="s">
        <v>133</v>
      </c>
      <c r="E1935" s="180" t="s">
        <v>189</v>
      </c>
      <c r="F1935" s="642" t="s">
        <v>721</v>
      </c>
      <c r="G1935" s="180" t="s">
        <v>631</v>
      </c>
      <c r="H1935" s="186">
        <v>0</v>
      </c>
      <c r="I1935" s="186">
        <v>12786</v>
      </c>
      <c r="J1935" s="186">
        <f t="shared" si="73"/>
        <v>12786</v>
      </c>
      <c r="K1935" s="180" t="s">
        <v>5575</v>
      </c>
      <c r="L1935" s="180">
        <v>29313728</v>
      </c>
      <c r="M1935" s="144">
        <v>45484</v>
      </c>
      <c r="N1935" s="144" t="s">
        <v>210</v>
      </c>
      <c r="O1935" s="180" t="s">
        <v>148</v>
      </c>
      <c r="P1935" s="180" t="s">
        <v>5659</v>
      </c>
      <c r="Q1935" s="274">
        <v>0</v>
      </c>
      <c r="R1935" s="274">
        <v>534300</v>
      </c>
      <c r="S1935" s="182">
        <f t="shared" si="74"/>
        <v>534300</v>
      </c>
      <c r="T1935" s="216">
        <v>120781</v>
      </c>
      <c r="U1935" s="180">
        <v>168</v>
      </c>
      <c r="V1935" s="180" t="s">
        <v>64</v>
      </c>
      <c r="W1935" s="180" t="s">
        <v>64</v>
      </c>
      <c r="X1935" s="180" t="s">
        <v>276</v>
      </c>
      <c r="Y1935" s="180" t="s">
        <v>662</v>
      </c>
      <c r="Z1935" s="180" t="s">
        <v>5660</v>
      </c>
      <c r="AA1935" s="194">
        <v>0.04</v>
      </c>
      <c r="AB1935" s="197" t="s">
        <v>552</v>
      </c>
      <c r="AC1935" s="188">
        <v>1.7000000000000001E-2</v>
      </c>
      <c r="AD1935" s="274">
        <f t="shared" si="75"/>
        <v>21372</v>
      </c>
      <c r="AE1935" s="274">
        <f t="shared" si="69"/>
        <v>3180.3571428571427</v>
      </c>
      <c r="AF1935" s="189">
        <f t="shared" si="70"/>
        <v>9083.1</v>
      </c>
      <c r="AG1935" s="368">
        <f t="shared" si="76"/>
        <v>12263.457142857143</v>
      </c>
      <c r="AH1935" s="190">
        <v>0.03</v>
      </c>
      <c r="AI1935" s="189">
        <f t="shared" si="77"/>
        <v>16029</v>
      </c>
    </row>
    <row r="1936" spans="1:35" x14ac:dyDescent="0.25">
      <c r="A1936" s="8" t="s">
        <v>2130</v>
      </c>
      <c r="B1936" s="180" t="s">
        <v>49</v>
      </c>
      <c r="C1936" s="180" t="s">
        <v>49</v>
      </c>
      <c r="D1936" s="180" t="s">
        <v>133</v>
      </c>
      <c r="E1936" s="180" t="s">
        <v>458</v>
      </c>
      <c r="F1936" s="180" t="s">
        <v>766</v>
      </c>
      <c r="G1936" s="180" t="s">
        <v>2140</v>
      </c>
      <c r="H1936" s="186">
        <v>4916</v>
      </c>
      <c r="I1936" s="186">
        <v>4933</v>
      </c>
      <c r="J1936" s="186">
        <f t="shared" si="73"/>
        <v>17</v>
      </c>
      <c r="K1936" s="180" t="s">
        <v>1419</v>
      </c>
      <c r="L1936" s="180">
        <v>26427168</v>
      </c>
      <c r="M1936" s="144">
        <v>45484</v>
      </c>
      <c r="N1936" s="144" t="s">
        <v>210</v>
      </c>
      <c r="O1936" s="180" t="s">
        <v>173</v>
      </c>
      <c r="P1936" s="180" t="s">
        <v>349</v>
      </c>
      <c r="Q1936" s="274">
        <v>183070</v>
      </c>
      <c r="R1936" s="274">
        <v>199600</v>
      </c>
      <c r="S1936" s="182">
        <f t="shared" si="74"/>
        <v>16530</v>
      </c>
      <c r="T1936" s="216">
        <v>16530</v>
      </c>
      <c r="U1936" s="180">
        <v>168</v>
      </c>
      <c r="V1936" s="180" t="s">
        <v>63</v>
      </c>
      <c r="W1936" s="180" t="s">
        <v>63</v>
      </c>
      <c r="X1936" s="180" t="s">
        <v>277</v>
      </c>
      <c r="Y1936" s="180"/>
      <c r="Z1936" s="180" t="s">
        <v>5804</v>
      </c>
      <c r="AA1936" s="194">
        <v>0.04</v>
      </c>
      <c r="AB1936" s="197" t="s">
        <v>552</v>
      </c>
      <c r="AC1936" s="188">
        <v>1.7000000000000001E-2</v>
      </c>
      <c r="AD1936" s="274">
        <f t="shared" si="75"/>
        <v>7984</v>
      </c>
      <c r="AE1936" s="274">
        <f t="shared" si="69"/>
        <v>1188.0952380952381</v>
      </c>
      <c r="AF1936" s="189">
        <f t="shared" si="70"/>
        <v>3393.2000000000003</v>
      </c>
      <c r="AG1936" s="368">
        <f t="shared" si="76"/>
        <v>4581.2952380952383</v>
      </c>
      <c r="AH1936" s="190">
        <v>0.03</v>
      </c>
      <c r="AI1936" s="189">
        <f t="shared" si="77"/>
        <v>495.9</v>
      </c>
    </row>
    <row r="1937" spans="1:35" x14ac:dyDescent="0.25">
      <c r="A1937" s="8" t="s">
        <v>2130</v>
      </c>
      <c r="B1937" s="180" t="s">
        <v>24</v>
      </c>
      <c r="C1937" s="180" t="s">
        <v>24</v>
      </c>
      <c r="D1937" s="180" t="s">
        <v>420</v>
      </c>
      <c r="E1937" s="180" t="s">
        <v>200</v>
      </c>
      <c r="F1937" s="180" t="s">
        <v>1385</v>
      </c>
      <c r="G1937" s="180" t="s">
        <v>2336</v>
      </c>
      <c r="H1937" s="186">
        <v>0</v>
      </c>
      <c r="I1937" s="186">
        <v>2198</v>
      </c>
      <c r="J1937" s="186">
        <f t="shared" si="73"/>
        <v>2198</v>
      </c>
      <c r="K1937" s="180" t="s">
        <v>3201</v>
      </c>
      <c r="L1937" s="180">
        <v>22242197</v>
      </c>
      <c r="M1937" s="144">
        <v>45484</v>
      </c>
      <c r="N1937" s="144" t="s">
        <v>210</v>
      </c>
      <c r="O1937" s="180" t="s">
        <v>43</v>
      </c>
      <c r="P1937" s="180" t="s">
        <v>43</v>
      </c>
      <c r="Q1937" s="274">
        <v>0</v>
      </c>
      <c r="R1937" s="274">
        <v>83000</v>
      </c>
      <c r="S1937" s="182">
        <f t="shared" si="74"/>
        <v>83000</v>
      </c>
      <c r="T1937" s="216">
        <v>55407</v>
      </c>
      <c r="U1937" s="180">
        <v>168</v>
      </c>
      <c r="V1937" s="180" t="s">
        <v>64</v>
      </c>
      <c r="W1937" s="180" t="s">
        <v>64</v>
      </c>
      <c r="X1937" s="180" t="s">
        <v>276</v>
      </c>
      <c r="Y1937" s="180" t="s">
        <v>662</v>
      </c>
      <c r="Z1937" s="180" t="s">
        <v>5637</v>
      </c>
      <c r="AA1937" s="194">
        <v>0.04</v>
      </c>
      <c r="AB1937" s="197" t="s">
        <v>552</v>
      </c>
      <c r="AC1937" s="188">
        <v>1.7000000000000001E-2</v>
      </c>
      <c r="AD1937" s="274">
        <f t="shared" si="75"/>
        <v>3320</v>
      </c>
      <c r="AE1937" s="274">
        <f t="shared" si="69"/>
        <v>494.04761904761904</v>
      </c>
      <c r="AF1937" s="189">
        <f t="shared" si="70"/>
        <v>1411</v>
      </c>
      <c r="AG1937" s="368">
        <f t="shared" si="76"/>
        <v>1905.047619047619</v>
      </c>
      <c r="AH1937" s="190">
        <v>0.03</v>
      </c>
      <c r="AI1937" s="189">
        <f t="shared" si="77"/>
        <v>2490</v>
      </c>
    </row>
    <row r="1938" spans="1:35" x14ac:dyDescent="0.25">
      <c r="A1938" s="8" t="s">
        <v>2130</v>
      </c>
      <c r="B1938" s="180" t="s">
        <v>49</v>
      </c>
      <c r="C1938" s="180" t="s">
        <v>49</v>
      </c>
      <c r="D1938" s="180" t="s">
        <v>133</v>
      </c>
      <c r="E1938" s="180" t="s">
        <v>928</v>
      </c>
      <c r="F1938" s="180" t="s">
        <v>5791</v>
      </c>
      <c r="G1938" s="180" t="s">
        <v>4540</v>
      </c>
      <c r="H1938" s="186">
        <v>0</v>
      </c>
      <c r="I1938" s="186">
        <v>5439</v>
      </c>
      <c r="J1938" s="186">
        <f t="shared" si="73"/>
        <v>5439</v>
      </c>
      <c r="K1938" s="180" t="s">
        <v>5792</v>
      </c>
      <c r="L1938" s="180">
        <v>24682777</v>
      </c>
      <c r="M1938" s="144">
        <v>45484</v>
      </c>
      <c r="N1938" s="144" t="s">
        <v>210</v>
      </c>
      <c r="O1938" s="180" t="s">
        <v>43</v>
      </c>
      <c r="P1938" s="180" t="s">
        <v>43</v>
      </c>
      <c r="Q1938" s="274">
        <v>0</v>
      </c>
      <c r="R1938" s="274">
        <v>221200</v>
      </c>
      <c r="S1938" s="182">
        <f t="shared" si="74"/>
        <v>221200</v>
      </c>
      <c r="T1938" s="216">
        <v>32161</v>
      </c>
      <c r="U1938" s="180">
        <v>168</v>
      </c>
      <c r="V1938" s="180" t="s">
        <v>64</v>
      </c>
      <c r="W1938" s="180" t="s">
        <v>64</v>
      </c>
      <c r="X1938" s="180" t="s">
        <v>276</v>
      </c>
      <c r="Y1938" s="180" t="s">
        <v>115</v>
      </c>
      <c r="Z1938" s="180" t="s">
        <v>5805</v>
      </c>
      <c r="AA1938" s="194">
        <v>0.04</v>
      </c>
      <c r="AB1938" s="197" t="s">
        <v>552</v>
      </c>
      <c r="AC1938" s="188">
        <v>1.7000000000000001E-2</v>
      </c>
      <c r="AD1938" s="274">
        <f t="shared" si="75"/>
        <v>8848</v>
      </c>
      <c r="AE1938" s="274">
        <f t="shared" si="69"/>
        <v>1316.6666666666667</v>
      </c>
      <c r="AF1938" s="189">
        <f t="shared" si="70"/>
        <v>3760.4</v>
      </c>
      <c r="AG1938" s="368">
        <f t="shared" si="76"/>
        <v>5077.0666666666666</v>
      </c>
      <c r="AH1938" s="190">
        <v>0.03</v>
      </c>
      <c r="AI1938" s="189">
        <f t="shared" si="77"/>
        <v>6636</v>
      </c>
    </row>
    <row r="1939" spans="1:35" x14ac:dyDescent="0.25">
      <c r="A1939" s="8" t="s">
        <v>2130</v>
      </c>
      <c r="B1939" s="180" t="s">
        <v>47</v>
      </c>
      <c r="C1939" s="180" t="s">
        <v>47</v>
      </c>
      <c r="D1939" s="180" t="s">
        <v>99</v>
      </c>
      <c r="E1939" s="180" t="s">
        <v>405</v>
      </c>
      <c r="F1939" s="180" t="s">
        <v>3506</v>
      </c>
      <c r="G1939" s="180" t="s">
        <v>2599</v>
      </c>
      <c r="H1939" s="186">
        <v>2800</v>
      </c>
      <c r="I1939" s="186">
        <v>5598</v>
      </c>
      <c r="J1939" s="186">
        <f t="shared" si="73"/>
        <v>2798</v>
      </c>
      <c r="K1939" s="180" t="s">
        <v>3507</v>
      </c>
      <c r="L1939" s="180">
        <v>33608573</v>
      </c>
      <c r="M1939" s="144">
        <v>45484</v>
      </c>
      <c r="N1939" s="144" t="s">
        <v>210</v>
      </c>
      <c r="O1939" s="180" t="s">
        <v>21</v>
      </c>
      <c r="P1939" s="180" t="s">
        <v>21</v>
      </c>
      <c r="Q1939" s="274">
        <v>89974.45</v>
      </c>
      <c r="R1939" s="274">
        <v>194200</v>
      </c>
      <c r="S1939" s="182">
        <f t="shared" si="74"/>
        <v>104225.55</v>
      </c>
      <c r="T1939" s="216">
        <v>104225</v>
      </c>
      <c r="U1939" s="180">
        <v>144</v>
      </c>
      <c r="V1939" s="180" t="s">
        <v>63</v>
      </c>
      <c r="W1939" s="180" t="s">
        <v>63</v>
      </c>
      <c r="X1939" s="180" t="s">
        <v>277</v>
      </c>
      <c r="Y1939" s="180"/>
      <c r="Z1939" s="180" t="s">
        <v>5806</v>
      </c>
      <c r="AA1939" s="194">
        <v>0.03</v>
      </c>
      <c r="AB1939" s="197" t="s">
        <v>552</v>
      </c>
      <c r="AC1939" s="188">
        <v>0.02</v>
      </c>
      <c r="AD1939" s="274">
        <f t="shared" si="75"/>
        <v>5826</v>
      </c>
      <c r="AE1939" s="274">
        <f t="shared" si="69"/>
        <v>1348.6111111111111</v>
      </c>
      <c r="AF1939" s="189">
        <f t="shared" si="70"/>
        <v>3884</v>
      </c>
      <c r="AG1939" s="368">
        <f t="shared" si="76"/>
        <v>5232.6111111111113</v>
      </c>
      <c r="AH1939" s="190">
        <v>0.06</v>
      </c>
      <c r="AI1939" s="189">
        <f t="shared" si="77"/>
        <v>6253.5330000000004</v>
      </c>
    </row>
    <row r="1940" spans="1:35" x14ac:dyDescent="0.25">
      <c r="A1940" s="8" t="s">
        <v>2130</v>
      </c>
      <c r="B1940" s="180" t="s">
        <v>49</v>
      </c>
      <c r="C1940" s="180" t="s">
        <v>49</v>
      </c>
      <c r="D1940" s="180" t="s">
        <v>133</v>
      </c>
      <c r="E1940" s="180" t="s">
        <v>189</v>
      </c>
      <c r="F1940" s="180" t="s">
        <v>2839</v>
      </c>
      <c r="G1940" s="180" t="s">
        <v>3865</v>
      </c>
      <c r="H1940" s="186">
        <v>0</v>
      </c>
      <c r="I1940" s="186">
        <v>3004</v>
      </c>
      <c r="J1940" s="186">
        <f t="shared" si="73"/>
        <v>3004</v>
      </c>
      <c r="K1940" s="180" t="s">
        <v>4372</v>
      </c>
      <c r="L1940" s="180">
        <v>30821045</v>
      </c>
      <c r="M1940" s="144">
        <v>45484</v>
      </c>
      <c r="N1940" s="144" t="s">
        <v>210</v>
      </c>
      <c r="O1940" s="180" t="s">
        <v>21</v>
      </c>
      <c r="P1940" s="180" t="s">
        <v>21</v>
      </c>
      <c r="Q1940" s="274">
        <v>0</v>
      </c>
      <c r="R1940" s="274">
        <v>100000</v>
      </c>
      <c r="S1940" s="182">
        <f t="shared" si="74"/>
        <v>100000</v>
      </c>
      <c r="T1940" s="216">
        <v>100000</v>
      </c>
      <c r="U1940" s="180">
        <v>144</v>
      </c>
      <c r="V1940" s="180" t="s">
        <v>62</v>
      </c>
      <c r="W1940" s="180" t="s">
        <v>62</v>
      </c>
      <c r="X1940" s="180" t="s">
        <v>276</v>
      </c>
      <c r="Y1940" s="180"/>
      <c r="Z1940" s="180" t="s">
        <v>5807</v>
      </c>
      <c r="AA1940" s="194">
        <v>0.03</v>
      </c>
      <c r="AB1940" s="197" t="s">
        <v>552</v>
      </c>
      <c r="AC1940" s="188">
        <v>0.02</v>
      </c>
      <c r="AD1940" s="274">
        <f t="shared" si="75"/>
        <v>3000</v>
      </c>
      <c r="AE1940" s="274">
        <f t="shared" si="69"/>
        <v>694.44444444444446</v>
      </c>
      <c r="AF1940" s="189">
        <f t="shared" si="70"/>
        <v>2000</v>
      </c>
      <c r="AG1940" s="368">
        <f t="shared" si="76"/>
        <v>2694.4444444444443</v>
      </c>
      <c r="AH1940" s="190">
        <v>0.06</v>
      </c>
      <c r="AI1940" s="189">
        <f t="shared" si="77"/>
        <v>6000</v>
      </c>
    </row>
    <row r="1941" spans="1:35" x14ac:dyDescent="0.25">
      <c r="A1941" s="8" t="s">
        <v>2130</v>
      </c>
      <c r="B1941" s="180" t="s">
        <v>49</v>
      </c>
      <c r="C1941" s="180" t="s">
        <v>49</v>
      </c>
      <c r="D1941" s="180" t="s">
        <v>133</v>
      </c>
      <c r="E1941" s="180" t="s">
        <v>931</v>
      </c>
      <c r="F1941" s="180" t="s">
        <v>3875</v>
      </c>
      <c r="G1941" s="180" t="s">
        <v>4283</v>
      </c>
      <c r="H1941" s="186">
        <v>0</v>
      </c>
      <c r="I1941" s="186">
        <v>6350</v>
      </c>
      <c r="J1941" s="186">
        <f t="shared" si="73"/>
        <v>6350</v>
      </c>
      <c r="K1941" s="180" t="s">
        <v>5261</v>
      </c>
      <c r="L1941" s="180">
        <v>29186598</v>
      </c>
      <c r="M1941" s="144">
        <v>45484</v>
      </c>
      <c r="N1941" s="144" t="s">
        <v>210</v>
      </c>
      <c r="O1941" s="180" t="s">
        <v>173</v>
      </c>
      <c r="P1941" s="180" t="s">
        <v>468</v>
      </c>
      <c r="Q1941" s="274">
        <v>0</v>
      </c>
      <c r="R1941" s="274">
        <v>260000</v>
      </c>
      <c r="S1941" s="182">
        <f t="shared" si="74"/>
        <v>260000</v>
      </c>
      <c r="T1941" s="216">
        <v>23097</v>
      </c>
      <c r="U1941" s="180">
        <v>168</v>
      </c>
      <c r="V1941" s="180" t="s">
        <v>64</v>
      </c>
      <c r="W1941" s="180" t="s">
        <v>64</v>
      </c>
      <c r="X1941" s="180" t="s">
        <v>276</v>
      </c>
      <c r="Y1941" s="180" t="s">
        <v>115</v>
      </c>
      <c r="Z1941" s="180" t="s">
        <v>5808</v>
      </c>
      <c r="AA1941" s="194">
        <v>0.04</v>
      </c>
      <c r="AB1941" s="197" t="s">
        <v>552</v>
      </c>
      <c r="AC1941" s="188">
        <v>1.7000000000000001E-2</v>
      </c>
      <c r="AD1941" s="274">
        <f t="shared" si="75"/>
        <v>10400</v>
      </c>
      <c r="AE1941" s="274">
        <f t="shared" si="69"/>
        <v>1547.6190476190477</v>
      </c>
      <c r="AF1941" s="189">
        <f t="shared" si="70"/>
        <v>4420</v>
      </c>
      <c r="AG1941" s="368">
        <f t="shared" si="76"/>
        <v>5967.6190476190477</v>
      </c>
      <c r="AH1941" s="190">
        <v>0.03</v>
      </c>
      <c r="AI1941" s="189">
        <f t="shared" si="77"/>
        <v>7800</v>
      </c>
    </row>
    <row r="1942" spans="1:35" x14ac:dyDescent="0.25">
      <c r="A1942" s="8" t="s">
        <v>2130</v>
      </c>
      <c r="B1942" s="180" t="s">
        <v>37</v>
      </c>
      <c r="C1942" s="180" t="s">
        <v>37</v>
      </c>
      <c r="D1942" s="180" t="s">
        <v>99</v>
      </c>
      <c r="E1942" s="180" t="s">
        <v>438</v>
      </c>
      <c r="F1942" s="180" t="s">
        <v>588</v>
      </c>
      <c r="G1942" s="180" t="s">
        <v>594</v>
      </c>
      <c r="H1942" s="186">
        <v>0</v>
      </c>
      <c r="I1942" s="186">
        <v>12950</v>
      </c>
      <c r="J1942" s="186">
        <f t="shared" si="73"/>
        <v>12950</v>
      </c>
      <c r="K1942" s="180" t="s">
        <v>5793</v>
      </c>
      <c r="L1942" s="180">
        <v>35169636</v>
      </c>
      <c r="M1942" s="144">
        <v>45484</v>
      </c>
      <c r="N1942" s="144" t="s">
        <v>210</v>
      </c>
      <c r="O1942" s="180" t="s">
        <v>148</v>
      </c>
      <c r="P1942" s="180" t="s">
        <v>5794</v>
      </c>
      <c r="Q1942" s="274">
        <v>0</v>
      </c>
      <c r="R1942" s="274">
        <v>541300</v>
      </c>
      <c r="S1942" s="182">
        <f t="shared" si="74"/>
        <v>541300</v>
      </c>
      <c r="T1942" s="216">
        <v>541300</v>
      </c>
      <c r="U1942" s="180">
        <v>168</v>
      </c>
      <c r="V1942" s="180" t="s">
        <v>62</v>
      </c>
      <c r="W1942" s="180" t="s">
        <v>62</v>
      </c>
      <c r="X1942" s="180" t="s">
        <v>276</v>
      </c>
      <c r="Y1942" s="180"/>
      <c r="Z1942" s="180" t="s">
        <v>5809</v>
      </c>
      <c r="AA1942" s="194">
        <v>0.04</v>
      </c>
      <c r="AB1942" s="197" t="s">
        <v>552</v>
      </c>
      <c r="AC1942" s="188">
        <v>1.7000000000000001E-2</v>
      </c>
      <c r="AD1942" s="274">
        <f t="shared" si="75"/>
        <v>21652</v>
      </c>
      <c r="AE1942" s="274">
        <f t="shared" si="69"/>
        <v>3222.0238095238096</v>
      </c>
      <c r="AF1942" s="189">
        <f t="shared" si="70"/>
        <v>9202.1</v>
      </c>
      <c r="AG1942" s="368">
        <f t="shared" si="76"/>
        <v>12424.12380952381</v>
      </c>
      <c r="AH1942" s="190">
        <v>0.03</v>
      </c>
      <c r="AI1942" s="189">
        <f t="shared" si="77"/>
        <v>16239</v>
      </c>
    </row>
    <row r="1943" spans="1:35" x14ac:dyDescent="0.25">
      <c r="A1943" s="8" t="s">
        <v>2130</v>
      </c>
      <c r="B1943" s="180" t="s">
        <v>37</v>
      </c>
      <c r="C1943" s="180" t="s">
        <v>37</v>
      </c>
      <c r="D1943" s="180" t="s">
        <v>99</v>
      </c>
      <c r="E1943" s="180" t="s">
        <v>917</v>
      </c>
      <c r="F1943" s="180" t="s">
        <v>5544</v>
      </c>
      <c r="G1943" s="180" t="s">
        <v>4688</v>
      </c>
      <c r="H1943" s="186">
        <v>0</v>
      </c>
      <c r="I1943" s="186">
        <v>2360</v>
      </c>
      <c r="J1943" s="186">
        <f t="shared" si="73"/>
        <v>2360</v>
      </c>
      <c r="K1943" s="180" t="s">
        <v>4752</v>
      </c>
      <c r="L1943" s="180">
        <v>13837933</v>
      </c>
      <c r="M1943" s="144">
        <v>45484</v>
      </c>
      <c r="N1943" s="144" t="s">
        <v>210</v>
      </c>
      <c r="O1943" s="180" t="s">
        <v>148</v>
      </c>
      <c r="P1943" s="180" t="s">
        <v>253</v>
      </c>
      <c r="Q1943" s="274">
        <v>0</v>
      </c>
      <c r="R1943" s="274">
        <v>76600</v>
      </c>
      <c r="S1943" s="182">
        <f t="shared" si="74"/>
        <v>76600</v>
      </c>
      <c r="T1943" s="216">
        <v>13516</v>
      </c>
      <c r="U1943" s="180">
        <v>144</v>
      </c>
      <c r="V1943" s="180" t="s">
        <v>64</v>
      </c>
      <c r="W1943" s="180" t="s">
        <v>64</v>
      </c>
      <c r="X1943" s="180" t="s">
        <v>276</v>
      </c>
      <c r="Y1943" s="180" t="s">
        <v>5698</v>
      </c>
      <c r="Z1943" s="180" t="s">
        <v>4795</v>
      </c>
      <c r="AA1943" s="194">
        <v>0.03</v>
      </c>
      <c r="AB1943" s="197" t="s">
        <v>552</v>
      </c>
      <c r="AC1943" s="188">
        <v>0.02</v>
      </c>
      <c r="AD1943" s="274">
        <f t="shared" si="75"/>
        <v>2298</v>
      </c>
      <c r="AE1943" s="274">
        <f t="shared" si="69"/>
        <v>531.94444444444446</v>
      </c>
      <c r="AF1943" s="189">
        <f t="shared" si="70"/>
        <v>1532</v>
      </c>
      <c r="AG1943" s="368">
        <f t="shared" si="76"/>
        <v>2063.9444444444443</v>
      </c>
      <c r="AH1943" s="190">
        <v>0.06</v>
      </c>
      <c r="AI1943" s="189">
        <f t="shared" si="77"/>
        <v>4596</v>
      </c>
    </row>
    <row r="1944" spans="1:35" x14ac:dyDescent="0.25">
      <c r="A1944" s="8" t="s">
        <v>2130</v>
      </c>
      <c r="B1944" s="180" t="s">
        <v>39</v>
      </c>
      <c r="C1944" s="180" t="s">
        <v>39</v>
      </c>
      <c r="D1944" s="180" t="s">
        <v>167</v>
      </c>
      <c r="E1944" s="180" t="s">
        <v>4113</v>
      </c>
      <c r="F1944" s="180" t="s">
        <v>3792</v>
      </c>
      <c r="G1944" s="180" t="s">
        <v>3796</v>
      </c>
      <c r="H1944" s="186">
        <v>0</v>
      </c>
      <c r="I1944" s="186">
        <v>735</v>
      </c>
      <c r="J1944" s="186">
        <f t="shared" si="73"/>
        <v>735</v>
      </c>
      <c r="K1944" s="180" t="s">
        <v>5795</v>
      </c>
      <c r="L1944" s="180">
        <v>29967975</v>
      </c>
      <c r="M1944" s="144">
        <v>45484</v>
      </c>
      <c r="N1944" s="144" t="s">
        <v>210</v>
      </c>
      <c r="O1944" s="180" t="s">
        <v>148</v>
      </c>
      <c r="P1944" s="180" t="s">
        <v>221</v>
      </c>
      <c r="Q1944" s="274">
        <v>0</v>
      </c>
      <c r="R1944" s="274">
        <v>12600</v>
      </c>
      <c r="S1944" s="182">
        <f t="shared" si="74"/>
        <v>12600</v>
      </c>
      <c r="T1944" s="216">
        <v>12600</v>
      </c>
      <c r="U1944" s="180">
        <v>96</v>
      </c>
      <c r="V1944" s="180" t="s">
        <v>62</v>
      </c>
      <c r="W1944" s="180" t="s">
        <v>62</v>
      </c>
      <c r="X1944" s="180" t="s">
        <v>276</v>
      </c>
      <c r="Y1944" s="180"/>
      <c r="Z1944" s="180" t="s">
        <v>5810</v>
      </c>
      <c r="AA1944" s="194">
        <v>0.03</v>
      </c>
      <c r="AB1944" s="197" t="s">
        <v>552</v>
      </c>
      <c r="AC1944" s="188">
        <v>2.7E-2</v>
      </c>
      <c r="AD1944" s="274">
        <f t="shared" si="75"/>
        <v>378</v>
      </c>
      <c r="AE1944" s="274">
        <f t="shared" si="69"/>
        <v>131.25</v>
      </c>
      <c r="AF1944" s="189">
        <f t="shared" si="70"/>
        <v>340.2</v>
      </c>
      <c r="AG1944" s="368">
        <f t="shared" si="76"/>
        <v>471.45</v>
      </c>
      <c r="AH1944" s="190">
        <v>0.06</v>
      </c>
      <c r="AI1944" s="189">
        <f t="shared" si="77"/>
        <v>756</v>
      </c>
    </row>
    <row r="1945" spans="1:35" x14ac:dyDescent="0.25">
      <c r="A1945" s="8" t="s">
        <v>2130</v>
      </c>
      <c r="B1945" s="180" t="s">
        <v>33</v>
      </c>
      <c r="C1945" s="180" t="s">
        <v>39</v>
      </c>
      <c r="D1945" s="180" t="s">
        <v>167</v>
      </c>
      <c r="E1945" s="180" t="s">
        <v>921</v>
      </c>
      <c r="F1945" s="180" t="s">
        <v>2537</v>
      </c>
      <c r="G1945" s="180" t="s">
        <v>2844</v>
      </c>
      <c r="H1945" s="186">
        <v>0</v>
      </c>
      <c r="I1945" s="186">
        <v>503</v>
      </c>
      <c r="J1945" s="186">
        <f t="shared" si="73"/>
        <v>503</v>
      </c>
      <c r="K1945" s="180" t="s">
        <v>5796</v>
      </c>
      <c r="L1945" s="180">
        <v>29164993</v>
      </c>
      <c r="M1945" s="144">
        <v>45484</v>
      </c>
      <c r="N1945" s="144" t="s">
        <v>210</v>
      </c>
      <c r="O1945" s="180" t="s">
        <v>148</v>
      </c>
      <c r="P1945" s="180" t="s">
        <v>221</v>
      </c>
      <c r="Q1945" s="274">
        <v>0</v>
      </c>
      <c r="R1945" s="274">
        <v>5600</v>
      </c>
      <c r="S1945" s="182">
        <f t="shared" si="74"/>
        <v>5600</v>
      </c>
      <c r="T1945" s="216">
        <v>5600</v>
      </c>
      <c r="U1945" s="180">
        <v>72</v>
      </c>
      <c r="V1945" s="180" t="s">
        <v>62</v>
      </c>
      <c r="W1945" s="180" t="s">
        <v>62</v>
      </c>
      <c r="X1945" s="180" t="s">
        <v>276</v>
      </c>
      <c r="Y1945" s="180"/>
      <c r="Z1945" s="180" t="s">
        <v>5811</v>
      </c>
      <c r="AA1945" s="194">
        <v>0.03</v>
      </c>
      <c r="AB1945" s="197" t="s">
        <v>552</v>
      </c>
      <c r="AC1945" s="188">
        <v>0.03</v>
      </c>
      <c r="AD1945" s="274">
        <f t="shared" si="75"/>
        <v>168</v>
      </c>
      <c r="AE1945" s="274">
        <f t="shared" si="69"/>
        <v>77.777777777777771</v>
      </c>
      <c r="AF1945" s="189">
        <f t="shared" si="70"/>
        <v>168</v>
      </c>
      <c r="AG1945" s="368">
        <f t="shared" si="76"/>
        <v>245.77777777777777</v>
      </c>
      <c r="AH1945" s="190">
        <v>0.06</v>
      </c>
      <c r="AI1945" s="189">
        <f t="shared" si="77"/>
        <v>336</v>
      </c>
    </row>
    <row r="1946" spans="1:35" x14ac:dyDescent="0.25">
      <c r="A1946" s="8" t="s">
        <v>2130</v>
      </c>
      <c r="B1946" s="180" t="s">
        <v>47</v>
      </c>
      <c r="C1946" s="180" t="s">
        <v>47</v>
      </c>
      <c r="D1946" s="180" t="s">
        <v>99</v>
      </c>
      <c r="E1946" s="180" t="s">
        <v>405</v>
      </c>
      <c r="F1946" s="180" t="s">
        <v>4142</v>
      </c>
      <c r="G1946" s="180" t="s">
        <v>4286</v>
      </c>
      <c r="H1946" s="186">
        <v>0</v>
      </c>
      <c r="I1946" s="186">
        <v>13638</v>
      </c>
      <c r="J1946" s="186">
        <f t="shared" si="73"/>
        <v>13638</v>
      </c>
      <c r="K1946" s="180" t="s">
        <v>5797</v>
      </c>
      <c r="L1946" s="180">
        <v>24660021</v>
      </c>
      <c r="M1946" s="144">
        <v>45484</v>
      </c>
      <c r="N1946" s="144" t="s">
        <v>210</v>
      </c>
      <c r="O1946" s="180" t="s">
        <v>43</v>
      </c>
      <c r="P1946" s="180" t="s">
        <v>43</v>
      </c>
      <c r="Q1946" s="274">
        <v>0</v>
      </c>
      <c r="R1946" s="274">
        <v>570700</v>
      </c>
      <c r="S1946" s="182">
        <f t="shared" si="74"/>
        <v>570700</v>
      </c>
      <c r="T1946" s="216">
        <v>126563</v>
      </c>
      <c r="U1946" s="180">
        <v>168</v>
      </c>
      <c r="V1946" s="180" t="s">
        <v>64</v>
      </c>
      <c r="W1946" s="180" t="s">
        <v>64</v>
      </c>
      <c r="X1946" s="180" t="s">
        <v>276</v>
      </c>
      <c r="Y1946" s="180" t="s">
        <v>662</v>
      </c>
      <c r="Z1946" s="180" t="s">
        <v>5629</v>
      </c>
      <c r="AA1946" s="194">
        <v>0.04</v>
      </c>
      <c r="AB1946" s="197" t="s">
        <v>552</v>
      </c>
      <c r="AC1946" s="188">
        <v>1.7000000000000001E-2</v>
      </c>
      <c r="AD1946" s="274">
        <f t="shared" si="75"/>
        <v>22828</v>
      </c>
      <c r="AE1946" s="274">
        <f t="shared" si="69"/>
        <v>3397.0238095238096</v>
      </c>
      <c r="AF1946" s="189">
        <f t="shared" si="70"/>
        <v>9701.9000000000015</v>
      </c>
      <c r="AG1946" s="368">
        <f t="shared" si="76"/>
        <v>13098.923809523811</v>
      </c>
      <c r="AH1946" s="190">
        <v>0.03</v>
      </c>
      <c r="AI1946" s="189">
        <f t="shared" si="77"/>
        <v>17121</v>
      </c>
    </row>
    <row r="1947" spans="1:35" x14ac:dyDescent="0.25">
      <c r="A1947" s="8" t="s">
        <v>2130</v>
      </c>
      <c r="B1947" s="180" t="s">
        <v>29</v>
      </c>
      <c r="C1947" s="180" t="s">
        <v>29</v>
      </c>
      <c r="D1947" s="180" t="s">
        <v>168</v>
      </c>
      <c r="E1947" s="180" t="s">
        <v>906</v>
      </c>
      <c r="F1947" s="180" t="s">
        <v>5798</v>
      </c>
      <c r="G1947" s="180" t="s">
        <v>5058</v>
      </c>
      <c r="H1947" s="186">
        <v>0</v>
      </c>
      <c r="I1947" s="186">
        <v>1395</v>
      </c>
      <c r="J1947" s="186">
        <f t="shared" si="73"/>
        <v>1395</v>
      </c>
      <c r="K1947" s="180" t="s">
        <v>5799</v>
      </c>
      <c r="L1947" s="180">
        <v>9300213</v>
      </c>
      <c r="M1947" s="144">
        <v>45484</v>
      </c>
      <c r="N1947" s="144" t="s">
        <v>210</v>
      </c>
      <c r="O1947" s="180" t="s">
        <v>173</v>
      </c>
      <c r="P1947" s="180" t="s">
        <v>468</v>
      </c>
      <c r="Q1947" s="274">
        <v>0</v>
      </c>
      <c r="R1947" s="274">
        <v>11900</v>
      </c>
      <c r="S1947" s="182">
        <f t="shared" si="74"/>
        <v>11900</v>
      </c>
      <c r="T1947" s="216">
        <v>11900</v>
      </c>
      <c r="U1947" s="180">
        <v>30</v>
      </c>
      <c r="V1947" s="180" t="s">
        <v>62</v>
      </c>
      <c r="W1947" s="180" t="s">
        <v>62</v>
      </c>
      <c r="X1947" s="180" t="s">
        <v>276</v>
      </c>
      <c r="Y1947" s="180"/>
      <c r="Z1947" s="180" t="s">
        <v>5812</v>
      </c>
      <c r="AA1947" s="194">
        <v>0.03</v>
      </c>
      <c r="AB1947" s="197" t="s">
        <v>552</v>
      </c>
      <c r="AC1947" s="188">
        <v>0.06</v>
      </c>
      <c r="AD1947" s="274">
        <f t="shared" si="75"/>
        <v>357</v>
      </c>
      <c r="AE1947" s="274">
        <f t="shared" si="69"/>
        <v>396.66666666666669</v>
      </c>
      <c r="AF1947" s="189">
        <f t="shared" si="70"/>
        <v>714</v>
      </c>
      <c r="AG1947" s="368">
        <f t="shared" si="76"/>
        <v>1110.6666666666667</v>
      </c>
      <c r="AH1947" s="190">
        <v>0.06</v>
      </c>
      <c r="AI1947" s="189">
        <f t="shared" si="77"/>
        <v>714</v>
      </c>
    </row>
    <row r="1948" spans="1:35" x14ac:dyDescent="0.25">
      <c r="A1948" s="8" t="s">
        <v>2130</v>
      </c>
      <c r="B1948" s="180" t="s">
        <v>29</v>
      </c>
      <c r="C1948" s="180" t="s">
        <v>29</v>
      </c>
      <c r="D1948" s="180" t="s">
        <v>168</v>
      </c>
      <c r="E1948" s="180" t="s">
        <v>454</v>
      </c>
      <c r="F1948" s="180" t="s">
        <v>635</v>
      </c>
      <c r="G1948" s="180" t="s">
        <v>636</v>
      </c>
      <c r="H1948" s="186">
        <v>0</v>
      </c>
      <c r="I1948" s="186">
        <v>1578</v>
      </c>
      <c r="J1948" s="186">
        <f t="shared" si="73"/>
        <v>1578</v>
      </c>
      <c r="K1948" s="180" t="s">
        <v>5800</v>
      </c>
      <c r="L1948" s="180">
        <v>30366562</v>
      </c>
      <c r="M1948" s="144">
        <v>45484</v>
      </c>
      <c r="N1948" s="144" t="s">
        <v>210</v>
      </c>
      <c r="O1948" s="180" t="s">
        <v>21</v>
      </c>
      <c r="P1948" s="180" t="s">
        <v>21</v>
      </c>
      <c r="Q1948" s="274">
        <v>0</v>
      </c>
      <c r="R1948" s="274">
        <v>25000</v>
      </c>
      <c r="S1948" s="182">
        <f t="shared" si="74"/>
        <v>25000</v>
      </c>
      <c r="T1948" s="216">
        <v>25000</v>
      </c>
      <c r="U1948" s="180">
        <v>60</v>
      </c>
      <c r="V1948" s="180" t="s">
        <v>62</v>
      </c>
      <c r="W1948" s="180" t="s">
        <v>62</v>
      </c>
      <c r="X1948" s="180" t="s">
        <v>276</v>
      </c>
      <c r="Y1948" s="180"/>
      <c r="Z1948" s="180" t="s">
        <v>5833</v>
      </c>
      <c r="AA1948" s="194">
        <v>0.03</v>
      </c>
      <c r="AB1948" s="197" t="s">
        <v>552</v>
      </c>
      <c r="AC1948" s="188">
        <v>3.5000000000000003E-2</v>
      </c>
      <c r="AD1948" s="274">
        <f t="shared" si="75"/>
        <v>750</v>
      </c>
      <c r="AE1948" s="274">
        <f t="shared" si="69"/>
        <v>416.66666666666669</v>
      </c>
      <c r="AF1948" s="189">
        <f t="shared" si="70"/>
        <v>875.00000000000011</v>
      </c>
      <c r="AG1948" s="368">
        <f t="shared" si="76"/>
        <v>1291.6666666666667</v>
      </c>
      <c r="AH1948" s="190">
        <v>0.06</v>
      </c>
      <c r="AI1948" s="189">
        <f t="shared" si="77"/>
        <v>1500</v>
      </c>
    </row>
    <row r="1949" spans="1:35" x14ac:dyDescent="0.25">
      <c r="A1949" s="8" t="s">
        <v>2130</v>
      </c>
      <c r="B1949" s="180" t="s">
        <v>38</v>
      </c>
      <c r="C1949" s="180" t="s">
        <v>38</v>
      </c>
      <c r="D1949" s="180" t="s">
        <v>101</v>
      </c>
      <c r="E1949" s="180" t="s">
        <v>405</v>
      </c>
      <c r="F1949" s="180" t="s">
        <v>579</v>
      </c>
      <c r="G1949" s="180" t="s">
        <v>3186</v>
      </c>
      <c r="H1949" s="186">
        <v>0</v>
      </c>
      <c r="I1949" s="186">
        <v>1638</v>
      </c>
      <c r="J1949" s="186">
        <f t="shared" si="73"/>
        <v>1638</v>
      </c>
      <c r="K1949" s="180" t="s">
        <v>5801</v>
      </c>
      <c r="L1949" s="180">
        <v>24735001</v>
      </c>
      <c r="M1949" s="144">
        <v>45484</v>
      </c>
      <c r="N1949" s="144" t="s">
        <v>210</v>
      </c>
      <c r="O1949" s="180" t="s">
        <v>148</v>
      </c>
      <c r="P1949" s="180" t="s">
        <v>2663</v>
      </c>
      <c r="Q1949" s="274">
        <v>0</v>
      </c>
      <c r="R1949" s="274">
        <v>50400</v>
      </c>
      <c r="S1949" s="182">
        <f t="shared" si="74"/>
        <v>50400</v>
      </c>
      <c r="T1949" s="216">
        <v>9937</v>
      </c>
      <c r="U1949" s="180">
        <v>144</v>
      </c>
      <c r="V1949" s="180" t="s">
        <v>64</v>
      </c>
      <c r="W1949" s="180" t="s">
        <v>64</v>
      </c>
      <c r="X1949" s="180" t="s">
        <v>276</v>
      </c>
      <c r="Y1949" s="180" t="s">
        <v>662</v>
      </c>
      <c r="Z1949" s="180" t="s">
        <v>4963</v>
      </c>
      <c r="AA1949" s="194">
        <v>0.03</v>
      </c>
      <c r="AB1949" s="197" t="s">
        <v>552</v>
      </c>
      <c r="AC1949" s="188">
        <v>0.02</v>
      </c>
      <c r="AD1949" s="274">
        <f t="shared" si="75"/>
        <v>1512</v>
      </c>
      <c r="AE1949" s="274">
        <f t="shared" si="69"/>
        <v>350</v>
      </c>
      <c r="AF1949" s="189">
        <f t="shared" si="70"/>
        <v>1008</v>
      </c>
      <c r="AG1949" s="368">
        <f t="shared" si="76"/>
        <v>1358</v>
      </c>
      <c r="AH1949" s="190">
        <v>0.06</v>
      </c>
      <c r="AI1949" s="189">
        <f t="shared" si="77"/>
        <v>3024</v>
      </c>
    </row>
    <row r="1950" spans="1:35" x14ac:dyDescent="0.25">
      <c r="A1950" s="8" t="s">
        <v>2130</v>
      </c>
      <c r="B1950" s="180" t="s">
        <v>49</v>
      </c>
      <c r="C1950" s="180" t="s">
        <v>49</v>
      </c>
      <c r="D1950" s="180" t="s">
        <v>133</v>
      </c>
      <c r="E1950" s="180" t="s">
        <v>929</v>
      </c>
      <c r="F1950" s="180" t="s">
        <v>874</v>
      </c>
      <c r="G1950" s="180" t="s">
        <v>1262</v>
      </c>
      <c r="H1950" s="186">
        <v>0</v>
      </c>
      <c r="I1950" s="186">
        <v>9900</v>
      </c>
      <c r="J1950" s="186">
        <f t="shared" si="73"/>
        <v>9900</v>
      </c>
      <c r="K1950" s="180" t="s">
        <v>4189</v>
      </c>
      <c r="L1950" s="180">
        <v>27344844</v>
      </c>
      <c r="M1950" s="144">
        <v>45484</v>
      </c>
      <c r="N1950" s="144" t="s">
        <v>210</v>
      </c>
      <c r="O1950" s="180" t="s">
        <v>173</v>
      </c>
      <c r="P1950" s="180" t="s">
        <v>475</v>
      </c>
      <c r="Q1950" s="274">
        <v>0</v>
      </c>
      <c r="R1950" s="274">
        <v>350400</v>
      </c>
      <c r="S1950" s="182">
        <f t="shared" si="74"/>
        <v>350400</v>
      </c>
      <c r="T1950" s="216">
        <v>203040</v>
      </c>
      <c r="U1950" s="180">
        <v>144</v>
      </c>
      <c r="V1950" s="180" t="s">
        <v>64</v>
      </c>
      <c r="W1950" s="180" t="s">
        <v>64</v>
      </c>
      <c r="X1950" s="180" t="s">
        <v>276</v>
      </c>
      <c r="Y1950" s="180" t="s">
        <v>672</v>
      </c>
      <c r="Z1950" s="180" t="s">
        <v>5643</v>
      </c>
      <c r="AA1950" s="194">
        <v>0.03</v>
      </c>
      <c r="AB1950" s="197" t="s">
        <v>552</v>
      </c>
      <c r="AC1950" s="188">
        <v>0.02</v>
      </c>
      <c r="AD1950" s="274">
        <f t="shared" si="75"/>
        <v>10512</v>
      </c>
      <c r="AE1950" s="274">
        <f t="shared" si="69"/>
        <v>2433.3333333333335</v>
      </c>
      <c r="AF1950" s="189">
        <f t="shared" si="70"/>
        <v>7008</v>
      </c>
      <c r="AG1950" s="368">
        <f t="shared" si="76"/>
        <v>9441.3333333333339</v>
      </c>
      <c r="AH1950" s="190">
        <v>0.06</v>
      </c>
      <c r="AI1950" s="189">
        <f t="shared" si="77"/>
        <v>21024</v>
      </c>
    </row>
    <row r="1951" spans="1:35" x14ac:dyDescent="0.25">
      <c r="A1951" s="8" t="s">
        <v>2130</v>
      </c>
      <c r="B1951" s="180" t="s">
        <v>39</v>
      </c>
      <c r="C1951" s="180" t="s">
        <v>39</v>
      </c>
      <c r="D1951" s="180" t="s">
        <v>167</v>
      </c>
      <c r="E1951" s="180" t="s">
        <v>451</v>
      </c>
      <c r="F1951" s="180" t="s">
        <v>3580</v>
      </c>
      <c r="G1951" s="180" t="s">
        <v>681</v>
      </c>
      <c r="H1951" s="186">
        <v>0</v>
      </c>
      <c r="I1951" s="186">
        <v>4052</v>
      </c>
      <c r="J1951" s="186">
        <f t="shared" si="73"/>
        <v>4052</v>
      </c>
      <c r="K1951" s="180" t="s">
        <v>5570</v>
      </c>
      <c r="L1951" s="180">
        <v>26251677</v>
      </c>
      <c r="M1951" s="144">
        <v>45484</v>
      </c>
      <c r="N1951" s="144" t="s">
        <v>210</v>
      </c>
      <c r="O1951" s="180" t="s">
        <v>43</v>
      </c>
      <c r="P1951" s="180" t="s">
        <v>43</v>
      </c>
      <c r="Q1951" s="274">
        <v>0</v>
      </c>
      <c r="R1951" s="274">
        <v>162000</v>
      </c>
      <c r="S1951" s="182">
        <f t="shared" si="74"/>
        <v>162000</v>
      </c>
      <c r="T1951" s="216">
        <v>25860</v>
      </c>
      <c r="U1951" s="180">
        <v>168</v>
      </c>
      <c r="V1951" s="180" t="s">
        <v>64</v>
      </c>
      <c r="W1951" s="180" t="s">
        <v>64</v>
      </c>
      <c r="X1951" s="180" t="s">
        <v>276</v>
      </c>
      <c r="Y1951" s="180" t="s">
        <v>662</v>
      </c>
      <c r="Z1951" s="180" t="s">
        <v>5653</v>
      </c>
      <c r="AA1951" s="194">
        <v>0.04</v>
      </c>
      <c r="AB1951" s="197" t="s">
        <v>552</v>
      </c>
      <c r="AC1951" s="188">
        <v>1.7000000000000001E-2</v>
      </c>
      <c r="AD1951" s="274">
        <f t="shared" si="75"/>
        <v>6480</v>
      </c>
      <c r="AE1951" s="274">
        <f t="shared" si="69"/>
        <v>964.28571428571433</v>
      </c>
      <c r="AF1951" s="189">
        <f t="shared" si="70"/>
        <v>2754</v>
      </c>
      <c r="AG1951" s="368">
        <f t="shared" si="76"/>
        <v>3718.2857142857142</v>
      </c>
      <c r="AH1951" s="190">
        <v>0.03</v>
      </c>
      <c r="AI1951" s="189">
        <f t="shared" si="77"/>
        <v>4860</v>
      </c>
    </row>
    <row r="1952" spans="1:35" x14ac:dyDescent="0.25">
      <c r="A1952" s="8" t="s">
        <v>2130</v>
      </c>
      <c r="B1952" s="180" t="s">
        <v>27</v>
      </c>
      <c r="C1952" s="180" t="s">
        <v>27</v>
      </c>
      <c r="D1952" s="180" t="s">
        <v>5938</v>
      </c>
      <c r="E1952" s="180" t="s">
        <v>4759</v>
      </c>
      <c r="F1952" s="180" t="s">
        <v>5813</v>
      </c>
      <c r="G1952" s="180" t="s">
        <v>5816</v>
      </c>
      <c r="H1952" s="186">
        <v>0</v>
      </c>
      <c r="I1952" s="186">
        <v>900</v>
      </c>
      <c r="J1952" s="186">
        <f t="shared" si="73"/>
        <v>900</v>
      </c>
      <c r="K1952" s="180" t="s">
        <v>5814</v>
      </c>
      <c r="L1952" s="180">
        <v>31554920</v>
      </c>
      <c r="M1952" s="144">
        <v>45484</v>
      </c>
      <c r="N1952" s="144" t="s">
        <v>210</v>
      </c>
      <c r="O1952" s="180" t="s">
        <v>21</v>
      </c>
      <c r="P1952" s="180" t="s">
        <v>21</v>
      </c>
      <c r="Q1952" s="274">
        <v>0</v>
      </c>
      <c r="R1952" s="274">
        <v>20600</v>
      </c>
      <c r="S1952" s="182">
        <f t="shared" si="74"/>
        <v>20600</v>
      </c>
      <c r="T1952" s="216">
        <v>20600</v>
      </c>
      <c r="U1952" s="180">
        <v>120</v>
      </c>
      <c r="V1952" s="180" t="s">
        <v>62</v>
      </c>
      <c r="W1952" s="180" t="s">
        <v>62</v>
      </c>
      <c r="X1952" s="180" t="s">
        <v>276</v>
      </c>
      <c r="Y1952" s="180"/>
      <c r="Z1952" s="180" t="s">
        <v>5815</v>
      </c>
      <c r="AA1952" s="194">
        <v>0.03</v>
      </c>
      <c r="AB1952" s="197" t="s">
        <v>552</v>
      </c>
      <c r="AC1952" s="188">
        <v>2.2499999999999999E-2</v>
      </c>
      <c r="AD1952" s="274">
        <f t="shared" si="75"/>
        <v>618</v>
      </c>
      <c r="AE1952" s="274">
        <f t="shared" si="69"/>
        <v>171.66666666666666</v>
      </c>
      <c r="AF1952" s="189">
        <f t="shared" si="70"/>
        <v>463.5</v>
      </c>
      <c r="AG1952" s="368">
        <f t="shared" si="76"/>
        <v>635.16666666666663</v>
      </c>
      <c r="AH1952" s="190">
        <v>0.06</v>
      </c>
      <c r="AI1952" s="189">
        <f t="shared" si="77"/>
        <v>1236</v>
      </c>
    </row>
    <row r="1953" spans="1:35" x14ac:dyDescent="0.25">
      <c r="A1953" s="8" t="s">
        <v>2130</v>
      </c>
      <c r="B1953" s="180" t="s">
        <v>23</v>
      </c>
      <c r="C1953" s="180" t="s">
        <v>23</v>
      </c>
      <c r="D1953" s="180" t="s">
        <v>5937</v>
      </c>
      <c r="E1953" s="180" t="s">
        <v>48</v>
      </c>
      <c r="F1953" s="180" t="s">
        <v>688</v>
      </c>
      <c r="G1953" s="180" t="s">
        <v>1302</v>
      </c>
      <c r="H1953" s="186">
        <v>25815</v>
      </c>
      <c r="I1953" s="186">
        <v>25815</v>
      </c>
      <c r="J1953" s="186">
        <f t="shared" si="73"/>
        <v>0</v>
      </c>
      <c r="K1953" s="180" t="s">
        <v>5817</v>
      </c>
      <c r="L1953" s="180">
        <v>28090926</v>
      </c>
      <c r="M1953" s="144">
        <v>45484</v>
      </c>
      <c r="N1953" s="144" t="s">
        <v>210</v>
      </c>
      <c r="O1953" s="180" t="s">
        <v>21</v>
      </c>
      <c r="P1953" s="180" t="s">
        <v>21</v>
      </c>
      <c r="Q1953" s="274">
        <v>1039071.72</v>
      </c>
      <c r="R1953" s="274">
        <v>1089800</v>
      </c>
      <c r="S1953" s="182">
        <f t="shared" si="74"/>
        <v>50728.280000000028</v>
      </c>
      <c r="T1953" s="216">
        <v>50728</v>
      </c>
      <c r="U1953" s="180">
        <v>168</v>
      </c>
      <c r="V1953" s="180" t="s">
        <v>63</v>
      </c>
      <c r="W1953" s="180" t="s">
        <v>63</v>
      </c>
      <c r="X1953" s="180" t="s">
        <v>277</v>
      </c>
      <c r="Y1953" s="180"/>
      <c r="Z1953" s="180" t="s">
        <v>5819</v>
      </c>
      <c r="AA1953" s="194">
        <v>0.04</v>
      </c>
      <c r="AB1953" s="197" t="s">
        <v>552</v>
      </c>
      <c r="AC1953" s="188">
        <v>1.7000000000000001E-2</v>
      </c>
      <c r="AD1953" s="274">
        <f t="shared" si="75"/>
        <v>43592</v>
      </c>
      <c r="AE1953" s="274">
        <f t="shared" si="69"/>
        <v>6486.9047619047615</v>
      </c>
      <c r="AF1953" s="189">
        <f t="shared" si="70"/>
        <v>18526.600000000002</v>
      </c>
      <c r="AG1953" s="368">
        <f t="shared" si="76"/>
        <v>25013.504761904762</v>
      </c>
      <c r="AH1953" s="190">
        <v>0.03</v>
      </c>
      <c r="AI1953" s="189">
        <f t="shared" si="77"/>
        <v>1521.8484000000008</v>
      </c>
    </row>
    <row r="1954" spans="1:35" x14ac:dyDescent="0.25">
      <c r="A1954" s="8" t="s">
        <v>2130</v>
      </c>
      <c r="B1954" s="180" t="s">
        <v>47</v>
      </c>
      <c r="C1954" s="180" t="s">
        <v>47</v>
      </c>
      <c r="D1954" s="180" t="s">
        <v>99</v>
      </c>
      <c r="E1954" s="180" t="s">
        <v>405</v>
      </c>
      <c r="F1954" s="180" t="s">
        <v>2591</v>
      </c>
      <c r="G1954" s="180" t="s">
        <v>2599</v>
      </c>
      <c r="H1954" s="186">
        <v>0</v>
      </c>
      <c r="I1954" s="186">
        <v>3405</v>
      </c>
      <c r="J1954" s="186">
        <f t="shared" si="73"/>
        <v>3405</v>
      </c>
      <c r="K1954" s="180" t="s">
        <v>5818</v>
      </c>
      <c r="L1954" s="180">
        <v>34101402</v>
      </c>
      <c r="M1954" s="144">
        <v>45484</v>
      </c>
      <c r="N1954" s="144" t="s">
        <v>210</v>
      </c>
      <c r="O1954" s="180" t="s">
        <v>21</v>
      </c>
      <c r="P1954" s="180" t="s">
        <v>21</v>
      </c>
      <c r="Q1954" s="274">
        <v>0</v>
      </c>
      <c r="R1954" s="274">
        <v>100000</v>
      </c>
      <c r="S1954" s="182">
        <f t="shared" si="74"/>
        <v>100000</v>
      </c>
      <c r="T1954" s="216">
        <v>100000</v>
      </c>
      <c r="U1954" s="180">
        <v>120</v>
      </c>
      <c r="V1954" s="180" t="s">
        <v>62</v>
      </c>
      <c r="W1954" s="180" t="s">
        <v>62</v>
      </c>
      <c r="X1954" s="180" t="s">
        <v>276</v>
      </c>
      <c r="Y1954" s="180"/>
      <c r="Z1954" s="180" t="s">
        <v>5820</v>
      </c>
      <c r="AA1954" s="194">
        <v>0.03</v>
      </c>
      <c r="AB1954" s="197" t="s">
        <v>552</v>
      </c>
      <c r="AC1954" s="188">
        <v>2.2499999999999999E-2</v>
      </c>
      <c r="AD1954" s="274">
        <f t="shared" si="75"/>
        <v>3000</v>
      </c>
      <c r="AE1954" s="274">
        <f t="shared" si="69"/>
        <v>833.33333333333337</v>
      </c>
      <c r="AF1954" s="189">
        <f t="shared" si="70"/>
        <v>2250</v>
      </c>
      <c r="AG1954" s="368">
        <f t="shared" si="76"/>
        <v>3083.3333333333335</v>
      </c>
      <c r="AH1954" s="190">
        <v>0.06</v>
      </c>
      <c r="AI1954" s="189">
        <f t="shared" si="77"/>
        <v>6000</v>
      </c>
    </row>
    <row r="1955" spans="1:35" x14ac:dyDescent="0.25">
      <c r="A1955" s="8" t="s">
        <v>2130</v>
      </c>
      <c r="B1955" s="180" t="s">
        <v>29</v>
      </c>
      <c r="C1955" s="180" t="s">
        <v>29</v>
      </c>
      <c r="D1955" s="180" t="s">
        <v>168</v>
      </c>
      <c r="E1955" s="180" t="s">
        <v>405</v>
      </c>
      <c r="F1955" s="180" t="s">
        <v>5821</v>
      </c>
      <c r="G1955" s="180" t="s">
        <v>5828</v>
      </c>
      <c r="H1955" s="186">
        <v>0</v>
      </c>
      <c r="I1955" s="186">
        <v>7283</v>
      </c>
      <c r="J1955" s="186">
        <f t="shared" si="73"/>
        <v>7283</v>
      </c>
      <c r="K1955" s="180" t="s">
        <v>5822</v>
      </c>
      <c r="L1955" s="180">
        <v>23803044</v>
      </c>
      <c r="M1955" s="144">
        <v>45484</v>
      </c>
      <c r="N1955" s="144" t="s">
        <v>210</v>
      </c>
      <c r="O1955" s="180" t="s">
        <v>43</v>
      </c>
      <c r="P1955" s="180" t="s">
        <v>43</v>
      </c>
      <c r="Q1955" s="274">
        <v>0</v>
      </c>
      <c r="R1955" s="274">
        <v>299800</v>
      </c>
      <c r="S1955" s="182">
        <f t="shared" si="74"/>
        <v>299800</v>
      </c>
      <c r="T1955" s="216">
        <v>86224</v>
      </c>
      <c r="U1955" s="180">
        <v>168</v>
      </c>
      <c r="V1955" s="180" t="s">
        <v>64</v>
      </c>
      <c r="W1955" s="180" t="s">
        <v>64</v>
      </c>
      <c r="X1955" s="180" t="s">
        <v>276</v>
      </c>
      <c r="Y1955" s="180" t="s">
        <v>572</v>
      </c>
      <c r="Z1955" s="180" t="s">
        <v>5827</v>
      </c>
      <c r="AA1955" s="194">
        <v>0.04</v>
      </c>
      <c r="AB1955" s="197" t="s">
        <v>552</v>
      </c>
      <c r="AC1955" s="188">
        <v>1.7000000000000001E-2</v>
      </c>
      <c r="AD1955" s="274">
        <f t="shared" si="75"/>
        <v>11992</v>
      </c>
      <c r="AE1955" s="274">
        <f t="shared" si="69"/>
        <v>1784.5238095238096</v>
      </c>
      <c r="AF1955" s="189">
        <f t="shared" si="70"/>
        <v>5096.6000000000004</v>
      </c>
      <c r="AG1955" s="368">
        <f t="shared" si="76"/>
        <v>6881.1238095238095</v>
      </c>
      <c r="AH1955" s="190">
        <v>0.03</v>
      </c>
      <c r="AI1955" s="189">
        <f t="shared" si="77"/>
        <v>8994</v>
      </c>
    </row>
    <row r="1956" spans="1:35" x14ac:dyDescent="0.25">
      <c r="A1956" s="8" t="s">
        <v>2130</v>
      </c>
      <c r="B1956" s="180" t="s">
        <v>23</v>
      </c>
      <c r="C1956" s="180" t="s">
        <v>23</v>
      </c>
      <c r="D1956" s="180" t="s">
        <v>5937</v>
      </c>
      <c r="E1956" s="180" t="s">
        <v>970</v>
      </c>
      <c r="F1956" s="180" t="s">
        <v>5511</v>
      </c>
      <c r="G1956" s="180" t="s">
        <v>5529</v>
      </c>
      <c r="H1956" s="186">
        <v>0</v>
      </c>
      <c r="I1956" s="186">
        <v>6999</v>
      </c>
      <c r="J1956" s="186">
        <f t="shared" si="73"/>
        <v>6999</v>
      </c>
      <c r="K1956" s="180" t="s">
        <v>5823</v>
      </c>
      <c r="L1956" s="180">
        <v>22596103</v>
      </c>
      <c r="M1956" s="144">
        <v>45484</v>
      </c>
      <c r="N1956" s="144" t="s">
        <v>210</v>
      </c>
      <c r="O1956" s="180" t="s">
        <v>148</v>
      </c>
      <c r="P1956" s="180" t="s">
        <v>4613</v>
      </c>
      <c r="Q1956" s="274">
        <v>0</v>
      </c>
      <c r="R1956" s="274">
        <v>287700</v>
      </c>
      <c r="S1956" s="182">
        <f t="shared" si="74"/>
        <v>287700</v>
      </c>
      <c r="T1956" s="216">
        <v>287700</v>
      </c>
      <c r="U1956" s="180">
        <v>168</v>
      </c>
      <c r="V1956" s="180" t="s">
        <v>62</v>
      </c>
      <c r="W1956" s="180" t="s">
        <v>62</v>
      </c>
      <c r="X1956" s="180" t="s">
        <v>276</v>
      </c>
      <c r="Y1956" s="180"/>
      <c r="Z1956" s="180" t="s">
        <v>5829</v>
      </c>
      <c r="AA1956" s="194">
        <v>0.04</v>
      </c>
      <c r="AB1956" s="197" t="s">
        <v>552</v>
      </c>
      <c r="AC1956" s="188">
        <v>1.7000000000000001E-2</v>
      </c>
      <c r="AD1956" s="274">
        <f t="shared" si="75"/>
        <v>11508</v>
      </c>
      <c r="AE1956" s="274">
        <f t="shared" si="69"/>
        <v>1712.5</v>
      </c>
      <c r="AF1956" s="189">
        <f t="shared" si="70"/>
        <v>4890.9000000000005</v>
      </c>
      <c r="AG1956" s="368">
        <f t="shared" si="76"/>
        <v>6603.4000000000005</v>
      </c>
      <c r="AH1956" s="190">
        <v>0.03</v>
      </c>
      <c r="AI1956" s="189">
        <f t="shared" si="77"/>
        <v>8631</v>
      </c>
    </row>
    <row r="1957" spans="1:35" x14ac:dyDescent="0.25">
      <c r="A1957" s="8" t="s">
        <v>2130</v>
      </c>
      <c r="B1957" s="180" t="s">
        <v>49</v>
      </c>
      <c r="C1957" s="180" t="s">
        <v>49</v>
      </c>
      <c r="D1957" s="180" t="s">
        <v>133</v>
      </c>
      <c r="E1957" s="180" t="s">
        <v>931</v>
      </c>
      <c r="F1957" s="180" t="s">
        <v>3445</v>
      </c>
      <c r="G1957" s="180" t="s">
        <v>3450</v>
      </c>
      <c r="H1957" s="186">
        <v>0</v>
      </c>
      <c r="I1957" s="186">
        <v>4942</v>
      </c>
      <c r="J1957" s="186">
        <f t="shared" si="73"/>
        <v>4942</v>
      </c>
      <c r="K1957" s="180" t="s">
        <v>5824</v>
      </c>
      <c r="L1957" s="180">
        <v>27283360</v>
      </c>
      <c r="M1957" s="144">
        <v>45484</v>
      </c>
      <c r="N1957" s="144" t="s">
        <v>210</v>
      </c>
      <c r="O1957" s="180" t="s">
        <v>43</v>
      </c>
      <c r="P1957" s="180" t="s">
        <v>43</v>
      </c>
      <c r="Q1957" s="274">
        <v>0</v>
      </c>
      <c r="R1957" s="274">
        <v>200000</v>
      </c>
      <c r="S1957" s="182">
        <f t="shared" si="74"/>
        <v>200000</v>
      </c>
      <c r="T1957" s="216">
        <v>200000</v>
      </c>
      <c r="U1957" s="180">
        <v>168</v>
      </c>
      <c r="V1957" s="180" t="s">
        <v>62</v>
      </c>
      <c r="W1957" s="180" t="s">
        <v>62</v>
      </c>
      <c r="X1957" s="180" t="s">
        <v>276</v>
      </c>
      <c r="Y1957" s="180"/>
      <c r="Z1957" s="180" t="s">
        <v>5830</v>
      </c>
      <c r="AA1957" s="194">
        <v>0.04</v>
      </c>
      <c r="AB1957" s="197" t="s">
        <v>552</v>
      </c>
      <c r="AC1957" s="188">
        <v>1.7000000000000001E-2</v>
      </c>
      <c r="AD1957" s="274">
        <f t="shared" si="75"/>
        <v>8000</v>
      </c>
      <c r="AE1957" s="274">
        <f t="shared" si="69"/>
        <v>1190.4761904761904</v>
      </c>
      <c r="AF1957" s="189">
        <f t="shared" si="70"/>
        <v>3400.0000000000005</v>
      </c>
      <c r="AG1957" s="368">
        <f t="shared" si="76"/>
        <v>4590.4761904761908</v>
      </c>
      <c r="AH1957" s="190">
        <v>0.03</v>
      </c>
      <c r="AI1957" s="189">
        <f t="shared" si="77"/>
        <v>6000</v>
      </c>
    </row>
    <row r="1958" spans="1:35" x14ac:dyDescent="0.25">
      <c r="A1958" s="8" t="s">
        <v>2130</v>
      </c>
      <c r="B1958" s="180" t="s">
        <v>23</v>
      </c>
      <c r="C1958" s="180" t="s">
        <v>23</v>
      </c>
      <c r="D1958" s="180" t="s">
        <v>5937</v>
      </c>
      <c r="E1958" s="180" t="s">
        <v>48</v>
      </c>
      <c r="F1958" s="180" t="s">
        <v>5455</v>
      </c>
      <c r="G1958" s="180" t="s">
        <v>5831</v>
      </c>
      <c r="H1958" s="186">
        <v>0</v>
      </c>
      <c r="I1958" s="186">
        <v>16250</v>
      </c>
      <c r="J1958" s="186">
        <f t="shared" si="73"/>
        <v>16250</v>
      </c>
      <c r="K1958" s="180" t="s">
        <v>5825</v>
      </c>
      <c r="L1958" s="180">
        <v>29770439</v>
      </c>
      <c r="M1958" s="144">
        <v>45484</v>
      </c>
      <c r="N1958" s="144" t="s">
        <v>210</v>
      </c>
      <c r="O1958" s="180" t="s">
        <v>173</v>
      </c>
      <c r="P1958" s="180" t="s">
        <v>344</v>
      </c>
      <c r="Q1958" s="274">
        <v>0</v>
      </c>
      <c r="R1958" s="274">
        <v>682000</v>
      </c>
      <c r="S1958" s="182">
        <f t="shared" si="74"/>
        <v>682000</v>
      </c>
      <c r="T1958" s="216">
        <v>55019</v>
      </c>
      <c r="U1958" s="180">
        <v>168</v>
      </c>
      <c r="V1958" s="180" t="s">
        <v>64</v>
      </c>
      <c r="W1958" s="180" t="s">
        <v>64</v>
      </c>
      <c r="X1958" s="180" t="s">
        <v>276</v>
      </c>
      <c r="Y1958" s="180" t="s">
        <v>115</v>
      </c>
      <c r="Z1958" s="180" t="s">
        <v>5456</v>
      </c>
      <c r="AA1958" s="194">
        <v>0.04</v>
      </c>
      <c r="AB1958" s="197" t="s">
        <v>552</v>
      </c>
      <c r="AC1958" s="188">
        <v>1.7000000000000001E-2</v>
      </c>
      <c r="AD1958" s="274">
        <f t="shared" si="75"/>
        <v>27280</v>
      </c>
      <c r="AE1958" s="274">
        <f t="shared" si="69"/>
        <v>4059.5238095238096</v>
      </c>
      <c r="AF1958" s="189">
        <f t="shared" si="70"/>
        <v>11594</v>
      </c>
      <c r="AG1958" s="368">
        <f t="shared" si="76"/>
        <v>15653.523809523809</v>
      </c>
      <c r="AH1958" s="190">
        <v>0.03</v>
      </c>
      <c r="AI1958" s="189">
        <f t="shared" si="77"/>
        <v>20460</v>
      </c>
    </row>
    <row r="1959" spans="1:35" x14ac:dyDescent="0.25">
      <c r="A1959" s="8" t="s">
        <v>2130</v>
      </c>
      <c r="B1959" s="180" t="s">
        <v>23</v>
      </c>
      <c r="C1959" s="180" t="s">
        <v>23</v>
      </c>
      <c r="D1959" s="180" t="s">
        <v>5937</v>
      </c>
      <c r="E1959" s="180" t="s">
        <v>211</v>
      </c>
      <c r="F1959" s="180" t="s">
        <v>856</v>
      </c>
      <c r="G1959" s="180" t="s">
        <v>806</v>
      </c>
      <c r="H1959" s="186">
        <v>0</v>
      </c>
      <c r="I1959" s="186">
        <v>4062</v>
      </c>
      <c r="J1959" s="186">
        <f t="shared" si="73"/>
        <v>4062</v>
      </c>
      <c r="K1959" s="180" t="s">
        <v>5576</v>
      </c>
      <c r="L1959" s="180">
        <v>25933910</v>
      </c>
      <c r="M1959" s="144">
        <v>45484</v>
      </c>
      <c r="N1959" s="144" t="s">
        <v>210</v>
      </c>
      <c r="O1959" s="180" t="s">
        <v>43</v>
      </c>
      <c r="P1959" s="180" t="s">
        <v>43</v>
      </c>
      <c r="Q1959" s="274">
        <v>0</v>
      </c>
      <c r="R1959" s="274">
        <v>162400</v>
      </c>
      <c r="S1959" s="182">
        <f t="shared" si="74"/>
        <v>162400</v>
      </c>
      <c r="T1959" s="216">
        <v>31500</v>
      </c>
      <c r="U1959" s="180">
        <v>168</v>
      </c>
      <c r="V1959" s="180" t="s">
        <v>64</v>
      </c>
      <c r="W1959" s="180" t="s">
        <v>64</v>
      </c>
      <c r="X1959" s="180" t="s">
        <v>276</v>
      </c>
      <c r="Y1959" s="180" t="s">
        <v>662</v>
      </c>
      <c r="Z1959" s="180" t="s">
        <v>5661</v>
      </c>
      <c r="AA1959" s="194">
        <v>0.04</v>
      </c>
      <c r="AB1959" s="197" t="s">
        <v>552</v>
      </c>
      <c r="AC1959" s="188">
        <v>1.7000000000000001E-2</v>
      </c>
      <c r="AD1959" s="274">
        <f t="shared" si="75"/>
        <v>6496</v>
      </c>
      <c r="AE1959" s="274">
        <f t="shared" si="69"/>
        <v>966.66666666666663</v>
      </c>
      <c r="AF1959" s="189">
        <f t="shared" si="70"/>
        <v>2760.8</v>
      </c>
      <c r="AG1959" s="368">
        <f t="shared" si="76"/>
        <v>3727.4666666666667</v>
      </c>
      <c r="AH1959" s="190">
        <v>0.03</v>
      </c>
      <c r="AI1959" s="189">
        <f t="shared" si="77"/>
        <v>4872</v>
      </c>
    </row>
    <row r="1960" spans="1:35" x14ac:dyDescent="0.25">
      <c r="A1960" s="8" t="s">
        <v>2130</v>
      </c>
      <c r="B1960" s="180" t="s">
        <v>29</v>
      </c>
      <c r="C1960" s="180" t="s">
        <v>29</v>
      </c>
      <c r="D1960" s="180" t="s">
        <v>168</v>
      </c>
      <c r="E1960" s="180" t="s">
        <v>454</v>
      </c>
      <c r="F1960" s="180" t="s">
        <v>887</v>
      </c>
      <c r="G1960" s="180" t="s">
        <v>570</v>
      </c>
      <c r="H1960" s="186">
        <v>0</v>
      </c>
      <c r="I1960" s="186">
        <v>1224</v>
      </c>
      <c r="J1960" s="186">
        <f t="shared" si="73"/>
        <v>1224</v>
      </c>
      <c r="K1960" s="180" t="s">
        <v>5826</v>
      </c>
      <c r="L1960" s="180">
        <v>34563663</v>
      </c>
      <c r="M1960" s="144">
        <v>45484</v>
      </c>
      <c r="N1960" s="144" t="s">
        <v>210</v>
      </c>
      <c r="O1960" s="180" t="s">
        <v>21</v>
      </c>
      <c r="P1960" s="180" t="s">
        <v>21</v>
      </c>
      <c r="Q1960" s="274">
        <v>15643</v>
      </c>
      <c r="R1960" s="274">
        <v>32200</v>
      </c>
      <c r="S1960" s="182">
        <f t="shared" si="74"/>
        <v>16557</v>
      </c>
      <c r="T1960" s="216">
        <v>16557</v>
      </c>
      <c r="U1960" s="180">
        <v>132</v>
      </c>
      <c r="V1960" s="180" t="s">
        <v>63</v>
      </c>
      <c r="W1960" s="180" t="s">
        <v>63</v>
      </c>
      <c r="X1960" s="180" t="s">
        <v>277</v>
      </c>
      <c r="Y1960" s="180"/>
      <c r="Z1960" s="180" t="s">
        <v>5832</v>
      </c>
      <c r="AA1960" s="194">
        <v>0.03</v>
      </c>
      <c r="AB1960" s="197" t="s">
        <v>552</v>
      </c>
      <c r="AC1960" s="188">
        <v>2.1999999999999999E-2</v>
      </c>
      <c r="AD1960" s="274">
        <f t="shared" si="75"/>
        <v>966</v>
      </c>
      <c r="AE1960" s="274">
        <f t="shared" si="69"/>
        <v>243.93939393939394</v>
      </c>
      <c r="AF1960" s="189">
        <f t="shared" si="70"/>
        <v>708.4</v>
      </c>
      <c r="AG1960" s="368">
        <f t="shared" si="76"/>
        <v>952.33939393939386</v>
      </c>
      <c r="AH1960" s="190">
        <v>0.06</v>
      </c>
      <c r="AI1960" s="189">
        <f t="shared" si="77"/>
        <v>993.42</v>
      </c>
    </row>
    <row r="1961" spans="1:35" x14ac:dyDescent="0.25">
      <c r="A1961" s="8" t="s">
        <v>2130</v>
      </c>
      <c r="B1961" s="180" t="s">
        <v>49</v>
      </c>
      <c r="C1961" s="180" t="s">
        <v>49</v>
      </c>
      <c r="D1961" s="180" t="s">
        <v>133</v>
      </c>
      <c r="E1961" s="180" t="s">
        <v>3219</v>
      </c>
      <c r="F1961" s="180" t="s">
        <v>4385</v>
      </c>
      <c r="G1961" s="180" t="s">
        <v>3259</v>
      </c>
      <c r="H1961" s="186">
        <v>0</v>
      </c>
      <c r="I1961" s="186">
        <v>9291</v>
      </c>
      <c r="J1961" s="186">
        <f t="shared" si="73"/>
        <v>9291</v>
      </c>
      <c r="K1961" s="180" t="s">
        <v>5834</v>
      </c>
      <c r="L1961" s="180">
        <v>23904012</v>
      </c>
      <c r="M1961" s="144">
        <v>45484</v>
      </c>
      <c r="N1961" s="144" t="s">
        <v>210</v>
      </c>
      <c r="O1961" s="180" t="s">
        <v>21</v>
      </c>
      <c r="P1961" s="180" t="s">
        <v>21</v>
      </c>
      <c r="Q1961" s="274">
        <v>0</v>
      </c>
      <c r="R1961" s="274">
        <v>396087</v>
      </c>
      <c r="S1961" s="182">
        <f t="shared" si="74"/>
        <v>396087</v>
      </c>
      <c r="T1961" s="216">
        <v>66642</v>
      </c>
      <c r="U1961" s="180">
        <v>168</v>
      </c>
      <c r="V1961" s="180" t="s">
        <v>64</v>
      </c>
      <c r="W1961" s="180" t="s">
        <v>64</v>
      </c>
      <c r="X1961" s="180" t="s">
        <v>276</v>
      </c>
      <c r="Y1961" s="180" t="s">
        <v>115</v>
      </c>
      <c r="Z1961" s="180" t="s">
        <v>4417</v>
      </c>
      <c r="AA1961" s="194">
        <v>0.04</v>
      </c>
      <c r="AB1961" s="197" t="s">
        <v>552</v>
      </c>
      <c r="AC1961" s="188">
        <v>1.7000000000000001E-2</v>
      </c>
      <c r="AD1961" s="274">
        <f t="shared" si="75"/>
        <v>15843.48</v>
      </c>
      <c r="AE1961" s="274">
        <f t="shared" si="69"/>
        <v>2357.6607142857142</v>
      </c>
      <c r="AF1961" s="189">
        <f t="shared" si="70"/>
        <v>6733.4790000000003</v>
      </c>
      <c r="AG1961" s="368">
        <f t="shared" si="76"/>
        <v>9091.1397142857149</v>
      </c>
      <c r="AH1961" s="190">
        <v>0.03</v>
      </c>
      <c r="AI1961" s="189">
        <f t="shared" si="77"/>
        <v>11882.609999999999</v>
      </c>
    </row>
    <row r="1962" spans="1:35" x14ac:dyDescent="0.25">
      <c r="A1962" s="8" t="s">
        <v>2130</v>
      </c>
      <c r="B1962" s="180" t="s">
        <v>37</v>
      </c>
      <c r="C1962" s="180" t="s">
        <v>37</v>
      </c>
      <c r="D1962" s="180" t="s">
        <v>99</v>
      </c>
      <c r="E1962" s="180" t="s">
        <v>917</v>
      </c>
      <c r="F1962" s="180" t="s">
        <v>5544</v>
      </c>
      <c r="G1962" s="180" t="s">
        <v>4688</v>
      </c>
      <c r="H1962" s="186">
        <v>0</v>
      </c>
      <c r="I1962" s="186">
        <v>5898</v>
      </c>
      <c r="J1962" s="186">
        <f t="shared" si="73"/>
        <v>5898</v>
      </c>
      <c r="K1962" s="180" t="s">
        <v>2818</v>
      </c>
      <c r="L1962" s="180">
        <v>30118194</v>
      </c>
      <c r="M1962" s="144">
        <v>45484</v>
      </c>
      <c r="N1962" s="144" t="s">
        <v>210</v>
      </c>
      <c r="O1962" s="180" t="s">
        <v>21</v>
      </c>
      <c r="P1962" s="180" t="s">
        <v>21</v>
      </c>
      <c r="Q1962" s="274">
        <v>0</v>
      </c>
      <c r="R1962" s="274">
        <v>205000</v>
      </c>
      <c r="S1962" s="182">
        <f t="shared" si="74"/>
        <v>205000</v>
      </c>
      <c r="T1962" s="216">
        <v>205000</v>
      </c>
      <c r="U1962" s="180">
        <v>144</v>
      </c>
      <c r="V1962" s="180" t="s">
        <v>62</v>
      </c>
      <c r="W1962" s="180" t="s">
        <v>62</v>
      </c>
      <c r="X1962" s="180" t="s">
        <v>276</v>
      </c>
      <c r="Y1962" s="180"/>
      <c r="Z1962" s="180" t="s">
        <v>5835</v>
      </c>
      <c r="AA1962" s="194">
        <v>0.03</v>
      </c>
      <c r="AB1962" s="197" t="s">
        <v>552</v>
      </c>
      <c r="AC1962" s="188">
        <v>0.02</v>
      </c>
      <c r="AD1962" s="274">
        <f t="shared" si="75"/>
        <v>6150</v>
      </c>
      <c r="AE1962" s="274">
        <f t="shared" si="69"/>
        <v>1423.6111111111111</v>
      </c>
      <c r="AF1962" s="189">
        <f t="shared" si="70"/>
        <v>4100</v>
      </c>
      <c r="AG1962" s="368">
        <f t="shared" si="76"/>
        <v>5523.6111111111113</v>
      </c>
      <c r="AH1962" s="190">
        <v>0.06</v>
      </c>
      <c r="AI1962" s="189">
        <f t="shared" si="77"/>
        <v>12300</v>
      </c>
    </row>
    <row r="1963" spans="1:35" x14ac:dyDescent="0.25">
      <c r="A1963" s="8" t="s">
        <v>2130</v>
      </c>
      <c r="B1963" s="180" t="s">
        <v>27</v>
      </c>
      <c r="C1963" s="180" t="s">
        <v>27</v>
      </c>
      <c r="D1963" s="180" t="s">
        <v>5938</v>
      </c>
      <c r="E1963" s="180" t="s">
        <v>3304</v>
      </c>
      <c r="F1963" s="180" t="s">
        <v>5838</v>
      </c>
      <c r="G1963" s="180" t="s">
        <v>5843</v>
      </c>
      <c r="H1963" s="186">
        <v>0</v>
      </c>
      <c r="I1963" s="186">
        <v>1667</v>
      </c>
      <c r="J1963" s="186">
        <f t="shared" si="73"/>
        <v>1667</v>
      </c>
      <c r="K1963" s="180" t="s">
        <v>2017</v>
      </c>
      <c r="L1963" s="180">
        <v>28812369</v>
      </c>
      <c r="M1963" s="144">
        <v>45485</v>
      </c>
      <c r="N1963" s="144" t="s">
        <v>210</v>
      </c>
      <c r="O1963" s="180" t="s">
        <v>43</v>
      </c>
      <c r="P1963" s="180" t="s">
        <v>43</v>
      </c>
      <c r="Q1963" s="274">
        <v>33991</v>
      </c>
      <c r="R1963" s="274">
        <v>51400</v>
      </c>
      <c r="S1963" s="182">
        <f t="shared" si="74"/>
        <v>17409</v>
      </c>
      <c r="T1963" s="216">
        <v>17409</v>
      </c>
      <c r="U1963" s="180">
        <v>144</v>
      </c>
      <c r="V1963" s="180" t="s">
        <v>63</v>
      </c>
      <c r="W1963" s="180" t="s">
        <v>63</v>
      </c>
      <c r="X1963" s="180" t="s">
        <v>277</v>
      </c>
      <c r="Y1963" s="180"/>
      <c r="Z1963" s="180" t="s">
        <v>5842</v>
      </c>
      <c r="AA1963" s="194">
        <v>0.03</v>
      </c>
      <c r="AB1963" s="197" t="s">
        <v>552</v>
      </c>
      <c r="AC1963" s="188">
        <v>0.02</v>
      </c>
      <c r="AD1963" s="274">
        <f t="shared" si="75"/>
        <v>1542</v>
      </c>
      <c r="AE1963" s="274">
        <f t="shared" si="69"/>
        <v>356.94444444444446</v>
      </c>
      <c r="AF1963" s="189">
        <f t="shared" si="70"/>
        <v>1028</v>
      </c>
      <c r="AG1963" s="368">
        <f t="shared" si="76"/>
        <v>1384.9444444444443</v>
      </c>
      <c r="AH1963" s="190">
        <v>0.06</v>
      </c>
      <c r="AI1963" s="189">
        <f t="shared" si="77"/>
        <v>1044.54</v>
      </c>
    </row>
    <row r="1964" spans="1:35" x14ac:dyDescent="0.25">
      <c r="A1964" s="8" t="s">
        <v>2130</v>
      </c>
      <c r="B1964" s="180" t="s">
        <v>20</v>
      </c>
      <c r="C1964" s="180" t="s">
        <v>20</v>
      </c>
      <c r="D1964" s="8" t="s">
        <v>420</v>
      </c>
      <c r="E1964" s="180" t="s">
        <v>3678</v>
      </c>
      <c r="F1964" s="180" t="s">
        <v>5381</v>
      </c>
      <c r="G1964" s="180" t="s">
        <v>5405</v>
      </c>
      <c r="H1964" s="186">
        <v>0</v>
      </c>
      <c r="I1964" s="186">
        <v>761</v>
      </c>
      <c r="J1964" s="186">
        <f t="shared" si="73"/>
        <v>761</v>
      </c>
      <c r="K1964" s="180" t="s">
        <v>2193</v>
      </c>
      <c r="L1964" s="180">
        <v>21948535</v>
      </c>
      <c r="M1964" s="144">
        <v>45485</v>
      </c>
      <c r="N1964" s="144" t="s">
        <v>210</v>
      </c>
      <c r="O1964" s="180" t="s">
        <v>148</v>
      </c>
      <c r="P1964" s="180" t="s">
        <v>5794</v>
      </c>
      <c r="Q1964" s="274">
        <v>0</v>
      </c>
      <c r="R1964" s="274">
        <v>15000</v>
      </c>
      <c r="S1964" s="182">
        <f t="shared" si="74"/>
        <v>15000</v>
      </c>
      <c r="T1964" s="216">
        <v>15000</v>
      </c>
      <c r="U1964" s="180">
        <v>108</v>
      </c>
      <c r="V1964" s="180" t="s">
        <v>62</v>
      </c>
      <c r="W1964" s="180" t="s">
        <v>62</v>
      </c>
      <c r="X1964" s="180" t="s">
        <v>276</v>
      </c>
      <c r="Y1964" s="180"/>
      <c r="Z1964" s="180" t="s">
        <v>5844</v>
      </c>
      <c r="AA1964" s="194">
        <v>0.03</v>
      </c>
      <c r="AB1964" s="197" t="s">
        <v>552</v>
      </c>
      <c r="AC1964" s="188">
        <v>2.4E-2</v>
      </c>
      <c r="AD1964" s="274">
        <f t="shared" si="75"/>
        <v>450</v>
      </c>
      <c r="AE1964" s="274">
        <f t="shared" si="69"/>
        <v>138.88888888888889</v>
      </c>
      <c r="AF1964" s="189">
        <f t="shared" si="70"/>
        <v>360</v>
      </c>
      <c r="AG1964" s="368">
        <f t="shared" si="76"/>
        <v>498.88888888888891</v>
      </c>
      <c r="AH1964" s="190">
        <v>0.06</v>
      </c>
      <c r="AI1964" s="189">
        <f t="shared" si="77"/>
        <v>900</v>
      </c>
    </row>
    <row r="1965" spans="1:35" x14ac:dyDescent="0.25">
      <c r="A1965" s="8" t="s">
        <v>2130</v>
      </c>
      <c r="B1965" s="180" t="s">
        <v>24</v>
      </c>
      <c r="C1965" s="180" t="s">
        <v>24</v>
      </c>
      <c r="D1965" s="180" t="s">
        <v>420</v>
      </c>
      <c r="E1965" s="180" t="s">
        <v>405</v>
      </c>
      <c r="F1965" s="180" t="s">
        <v>5665</v>
      </c>
      <c r="G1965" s="180" t="s">
        <v>4366</v>
      </c>
      <c r="H1965" s="186">
        <v>0</v>
      </c>
      <c r="I1965" s="186">
        <v>25961</v>
      </c>
      <c r="J1965" s="186">
        <f t="shared" si="73"/>
        <v>25961</v>
      </c>
      <c r="K1965" s="180" t="s">
        <v>5839</v>
      </c>
      <c r="L1965" s="180">
        <v>25461784</v>
      </c>
      <c r="M1965" s="144">
        <v>45485</v>
      </c>
      <c r="N1965" s="144" t="s">
        <v>210</v>
      </c>
      <c r="O1965" s="180" t="s">
        <v>43</v>
      </c>
      <c r="P1965" s="180" t="s">
        <v>43</v>
      </c>
      <c r="Q1965" s="274">
        <v>0</v>
      </c>
      <c r="R1965" s="274">
        <v>1096000</v>
      </c>
      <c r="S1965" s="182">
        <f t="shared" si="74"/>
        <v>1096000</v>
      </c>
      <c r="T1965" s="216">
        <v>34795</v>
      </c>
      <c r="U1965" s="180">
        <v>168</v>
      </c>
      <c r="V1965" s="180" t="s">
        <v>64</v>
      </c>
      <c r="W1965" s="180" t="s">
        <v>64</v>
      </c>
      <c r="X1965" s="180" t="s">
        <v>276</v>
      </c>
      <c r="Y1965" s="180" t="s">
        <v>665</v>
      </c>
      <c r="Z1965" s="180" t="s">
        <v>5666</v>
      </c>
      <c r="AA1965" s="194">
        <v>0.04</v>
      </c>
      <c r="AB1965" s="197" t="s">
        <v>552</v>
      </c>
      <c r="AC1965" s="188">
        <v>1.7000000000000001E-2</v>
      </c>
      <c r="AD1965" s="274">
        <f t="shared" si="75"/>
        <v>43840</v>
      </c>
      <c r="AE1965" s="274">
        <f t="shared" si="69"/>
        <v>6523.8095238095239</v>
      </c>
      <c r="AF1965" s="189">
        <f t="shared" si="70"/>
        <v>18632</v>
      </c>
      <c r="AG1965" s="368">
        <f t="shared" si="76"/>
        <v>25155.809523809523</v>
      </c>
      <c r="AH1965" s="190">
        <v>0.03</v>
      </c>
      <c r="AI1965" s="189">
        <f t="shared" si="77"/>
        <v>32880</v>
      </c>
    </row>
    <row r="1966" spans="1:35" x14ac:dyDescent="0.25">
      <c r="A1966" s="8" t="s">
        <v>2130</v>
      </c>
      <c r="B1966" s="180" t="s">
        <v>23</v>
      </c>
      <c r="C1966" s="180" t="s">
        <v>23</v>
      </c>
      <c r="D1966" s="180" t="s">
        <v>5937</v>
      </c>
      <c r="E1966" s="180" t="s">
        <v>447</v>
      </c>
      <c r="F1966" s="180" t="s">
        <v>713</v>
      </c>
      <c r="G1966" s="180" t="s">
        <v>727</v>
      </c>
      <c r="H1966" s="186">
        <v>0</v>
      </c>
      <c r="I1966" s="186">
        <v>7457</v>
      </c>
      <c r="J1966" s="186">
        <f t="shared" si="73"/>
        <v>7457</v>
      </c>
      <c r="K1966" s="180" t="s">
        <v>4756</v>
      </c>
      <c r="L1966" s="180">
        <v>25238989</v>
      </c>
      <c r="M1966" s="144">
        <v>45485</v>
      </c>
      <c r="N1966" s="144" t="s">
        <v>210</v>
      </c>
      <c r="O1966" s="180" t="s">
        <v>148</v>
      </c>
      <c r="P1966" s="180" t="s">
        <v>356</v>
      </c>
      <c r="Q1966" s="274">
        <v>0</v>
      </c>
      <c r="R1966" s="274">
        <v>309200</v>
      </c>
      <c r="S1966" s="182">
        <f t="shared" si="74"/>
        <v>309200</v>
      </c>
      <c r="T1966" s="216">
        <v>19744</v>
      </c>
      <c r="U1966" s="180">
        <v>168</v>
      </c>
      <c r="V1966" s="180" t="s">
        <v>64</v>
      </c>
      <c r="W1966" s="180" t="s">
        <v>64</v>
      </c>
      <c r="X1966" s="180" t="s">
        <v>276</v>
      </c>
      <c r="Y1966" s="180" t="s">
        <v>662</v>
      </c>
      <c r="Z1966" s="180" t="s">
        <v>4806</v>
      </c>
      <c r="AA1966" s="194">
        <v>0.04</v>
      </c>
      <c r="AB1966" s="197" t="s">
        <v>552</v>
      </c>
      <c r="AC1966" s="188">
        <v>1.7000000000000001E-2</v>
      </c>
      <c r="AD1966" s="274">
        <f t="shared" si="75"/>
        <v>12368</v>
      </c>
      <c r="AE1966" s="274">
        <f t="shared" si="69"/>
        <v>1840.4761904761904</v>
      </c>
      <c r="AF1966" s="189">
        <f t="shared" si="70"/>
        <v>5256.4000000000005</v>
      </c>
      <c r="AG1966" s="368">
        <f t="shared" si="76"/>
        <v>7096.8761904761905</v>
      </c>
      <c r="AH1966" s="190">
        <v>0.03</v>
      </c>
      <c r="AI1966" s="189">
        <f t="shared" si="77"/>
        <v>9276</v>
      </c>
    </row>
    <row r="1967" spans="1:35" x14ac:dyDescent="0.25">
      <c r="A1967" s="8" t="s">
        <v>2130</v>
      </c>
      <c r="B1967" s="180" t="s">
        <v>38</v>
      </c>
      <c r="C1967" s="180" t="s">
        <v>38</v>
      </c>
      <c r="D1967" s="180" t="s">
        <v>101</v>
      </c>
      <c r="E1967" s="180" t="s">
        <v>405</v>
      </c>
      <c r="F1967" s="643" t="s">
        <v>1174</v>
      </c>
      <c r="G1967" s="180" t="s">
        <v>1184</v>
      </c>
      <c r="H1967" s="186">
        <v>2667</v>
      </c>
      <c r="I1967" s="186">
        <v>2667</v>
      </c>
      <c r="J1967" s="186">
        <f t="shared" si="73"/>
        <v>0</v>
      </c>
      <c r="K1967" s="180" t="s">
        <v>2564</v>
      </c>
      <c r="L1967" s="180">
        <v>31827474</v>
      </c>
      <c r="M1967" s="144">
        <v>45485</v>
      </c>
      <c r="N1967" s="144" t="s">
        <v>210</v>
      </c>
      <c r="O1967" s="180" t="s">
        <v>21</v>
      </c>
      <c r="P1967" s="180" t="s">
        <v>21</v>
      </c>
      <c r="Q1967" s="274">
        <v>83400</v>
      </c>
      <c r="R1967" s="274">
        <v>103000</v>
      </c>
      <c r="S1967" s="182">
        <f t="shared" si="74"/>
        <v>19600</v>
      </c>
      <c r="T1967" s="216">
        <v>19600</v>
      </c>
      <c r="U1967" s="180">
        <v>168</v>
      </c>
      <c r="V1967" s="180" t="s">
        <v>63</v>
      </c>
      <c r="W1967" s="180" t="s">
        <v>63</v>
      </c>
      <c r="X1967" s="180" t="s">
        <v>277</v>
      </c>
      <c r="Y1967" s="180"/>
      <c r="Z1967" s="180" t="s">
        <v>5845</v>
      </c>
      <c r="AA1967" s="194">
        <v>0.04</v>
      </c>
      <c r="AB1967" s="197" t="s">
        <v>552</v>
      </c>
      <c r="AC1967" s="188">
        <v>1.7000000000000001E-2</v>
      </c>
      <c r="AD1967" s="274">
        <f t="shared" si="75"/>
        <v>4120</v>
      </c>
      <c r="AE1967" s="274">
        <f t="shared" si="69"/>
        <v>613.09523809523807</v>
      </c>
      <c r="AF1967" s="189">
        <f t="shared" si="70"/>
        <v>1751.0000000000002</v>
      </c>
      <c r="AG1967" s="368">
        <f t="shared" si="76"/>
        <v>2364.0952380952385</v>
      </c>
      <c r="AH1967" s="190">
        <v>0.03</v>
      </c>
      <c r="AI1967" s="189">
        <f t="shared" si="77"/>
        <v>588</v>
      </c>
    </row>
    <row r="1968" spans="1:35" x14ac:dyDescent="0.25">
      <c r="A1968" s="8" t="s">
        <v>2130</v>
      </c>
      <c r="B1968" s="180" t="s">
        <v>39</v>
      </c>
      <c r="C1968" s="180" t="s">
        <v>39</v>
      </c>
      <c r="D1968" s="180" t="s">
        <v>167</v>
      </c>
      <c r="E1968" s="180" t="s">
        <v>451</v>
      </c>
      <c r="F1968" s="180" t="s">
        <v>859</v>
      </c>
      <c r="G1968" s="180" t="s">
        <v>584</v>
      </c>
      <c r="H1968" s="186">
        <v>2236</v>
      </c>
      <c r="I1968" s="186">
        <v>2636</v>
      </c>
      <c r="J1968" s="186">
        <f t="shared" si="73"/>
        <v>400</v>
      </c>
      <c r="K1968" s="180" t="s">
        <v>5840</v>
      </c>
      <c r="L1968" s="180">
        <v>27349729</v>
      </c>
      <c r="M1968" s="144">
        <v>45485</v>
      </c>
      <c r="N1968" s="144" t="s">
        <v>210</v>
      </c>
      <c r="O1968" s="180" t="s">
        <v>43</v>
      </c>
      <c r="P1968" s="180" t="s">
        <v>43</v>
      </c>
      <c r="Q1968" s="274">
        <v>80932</v>
      </c>
      <c r="R1968" s="274">
        <v>101700</v>
      </c>
      <c r="S1968" s="182">
        <f t="shared" si="74"/>
        <v>20768</v>
      </c>
      <c r="T1968" s="216">
        <v>20768</v>
      </c>
      <c r="U1968" s="180">
        <v>168</v>
      </c>
      <c r="V1968" s="180" t="s">
        <v>63</v>
      </c>
      <c r="W1968" s="180" t="s">
        <v>63</v>
      </c>
      <c r="X1968" s="180" t="s">
        <v>277</v>
      </c>
      <c r="Y1968" s="180"/>
      <c r="Z1968" s="180" t="s">
        <v>5846</v>
      </c>
      <c r="AA1968" s="194">
        <v>0.04</v>
      </c>
      <c r="AB1968" s="197" t="s">
        <v>552</v>
      </c>
      <c r="AC1968" s="188">
        <v>1.7000000000000001E-2</v>
      </c>
      <c r="AD1968" s="274">
        <f t="shared" si="75"/>
        <v>4068</v>
      </c>
      <c r="AE1968" s="274">
        <f t="shared" si="69"/>
        <v>605.35714285714289</v>
      </c>
      <c r="AF1968" s="189">
        <f t="shared" si="70"/>
        <v>1728.9</v>
      </c>
      <c r="AG1968" s="368">
        <f t="shared" si="76"/>
        <v>2334.2571428571428</v>
      </c>
      <c r="AH1968" s="190">
        <v>0.03</v>
      </c>
      <c r="AI1968" s="189">
        <f t="shared" si="77"/>
        <v>623.04</v>
      </c>
    </row>
    <row r="1969" spans="1:35" x14ac:dyDescent="0.25">
      <c r="A1969" s="8" t="s">
        <v>2130</v>
      </c>
      <c r="B1969" s="180" t="s">
        <v>24</v>
      </c>
      <c r="C1969" s="180" t="s">
        <v>24</v>
      </c>
      <c r="D1969" s="180" t="s">
        <v>420</v>
      </c>
      <c r="E1969" s="180" t="s">
        <v>200</v>
      </c>
      <c r="F1969" s="180" t="s">
        <v>1157</v>
      </c>
      <c r="G1969" s="180" t="s">
        <v>774</v>
      </c>
      <c r="H1969" s="186">
        <v>0</v>
      </c>
      <c r="I1969" s="186">
        <v>3004</v>
      </c>
      <c r="J1969" s="186">
        <f t="shared" si="73"/>
        <v>3004</v>
      </c>
      <c r="K1969" s="180" t="s">
        <v>5841</v>
      </c>
      <c r="L1969" s="180">
        <v>31650797</v>
      </c>
      <c r="M1969" s="144">
        <v>45485</v>
      </c>
      <c r="N1969" s="144" t="s">
        <v>210</v>
      </c>
      <c r="O1969" s="180" t="s">
        <v>21</v>
      </c>
      <c r="P1969" s="180" t="s">
        <v>21</v>
      </c>
      <c r="Q1969" s="274">
        <v>0</v>
      </c>
      <c r="R1969" s="274">
        <v>100000</v>
      </c>
      <c r="S1969" s="182">
        <f t="shared" si="74"/>
        <v>100000</v>
      </c>
      <c r="T1969" s="216">
        <v>100000</v>
      </c>
      <c r="U1969" s="180">
        <v>144</v>
      </c>
      <c r="V1969" s="180" t="s">
        <v>62</v>
      </c>
      <c r="W1969" s="180" t="s">
        <v>62</v>
      </c>
      <c r="X1969" s="180" t="s">
        <v>276</v>
      </c>
      <c r="Y1969" s="180"/>
      <c r="Z1969" s="180" t="s">
        <v>5847</v>
      </c>
      <c r="AA1969" s="194">
        <v>0.03</v>
      </c>
      <c r="AB1969" s="197" t="s">
        <v>552</v>
      </c>
      <c r="AC1969" s="188">
        <v>0.02</v>
      </c>
      <c r="AD1969" s="274">
        <f t="shared" si="75"/>
        <v>3000</v>
      </c>
      <c r="AE1969" s="274">
        <f t="shared" si="69"/>
        <v>694.44444444444446</v>
      </c>
      <c r="AF1969" s="189">
        <f t="shared" si="70"/>
        <v>2000</v>
      </c>
      <c r="AG1969" s="368">
        <f t="shared" si="76"/>
        <v>2694.4444444444443</v>
      </c>
      <c r="AH1969" s="190">
        <v>0.06</v>
      </c>
      <c r="AI1969" s="189">
        <f t="shared" si="77"/>
        <v>6000</v>
      </c>
    </row>
    <row r="1970" spans="1:35" x14ac:dyDescent="0.25">
      <c r="A1970" s="8" t="s">
        <v>2130</v>
      </c>
      <c r="B1970" s="180" t="s">
        <v>33</v>
      </c>
      <c r="C1970" s="180" t="s">
        <v>39</v>
      </c>
      <c r="D1970" s="180" t="s">
        <v>167</v>
      </c>
      <c r="E1970" s="180" t="s">
        <v>921</v>
      </c>
      <c r="F1970" s="644" t="s">
        <v>2537</v>
      </c>
      <c r="G1970" s="180" t="s">
        <v>2844</v>
      </c>
      <c r="H1970" s="186">
        <v>0</v>
      </c>
      <c r="I1970" s="186">
        <v>5603</v>
      </c>
      <c r="J1970" s="186">
        <f t="shared" si="73"/>
        <v>5603</v>
      </c>
      <c r="K1970" s="180" t="s">
        <v>5521</v>
      </c>
      <c r="L1970" s="180">
        <v>24336879</v>
      </c>
      <c r="M1970" s="144">
        <v>45485</v>
      </c>
      <c r="N1970" s="144" t="s">
        <v>210</v>
      </c>
      <c r="O1970" s="180" t="s">
        <v>43</v>
      </c>
      <c r="P1970" s="180" t="s">
        <v>43</v>
      </c>
      <c r="Q1970" s="274">
        <v>0</v>
      </c>
      <c r="R1970" s="274">
        <v>228100</v>
      </c>
      <c r="S1970" s="182">
        <f t="shared" si="74"/>
        <v>228100</v>
      </c>
      <c r="T1970" s="216">
        <v>41128</v>
      </c>
      <c r="U1970" s="180">
        <v>168</v>
      </c>
      <c r="V1970" s="180" t="s">
        <v>64</v>
      </c>
      <c r="W1970" s="180" t="s">
        <v>64</v>
      </c>
      <c r="X1970" s="180" t="s">
        <v>276</v>
      </c>
      <c r="Y1970" s="180" t="s">
        <v>5663</v>
      </c>
      <c r="Z1970" s="180" t="s">
        <v>5638</v>
      </c>
      <c r="AA1970" s="194">
        <v>0.04</v>
      </c>
      <c r="AB1970" s="197" t="s">
        <v>552</v>
      </c>
      <c r="AC1970" s="188">
        <v>1.7000000000000001E-2</v>
      </c>
      <c r="AD1970" s="274">
        <f t="shared" si="75"/>
        <v>9124</v>
      </c>
      <c r="AE1970" s="274">
        <f t="shared" si="69"/>
        <v>1357.7380952380952</v>
      </c>
      <c r="AF1970" s="189">
        <f t="shared" si="70"/>
        <v>3877.7000000000003</v>
      </c>
      <c r="AG1970" s="368">
        <f t="shared" si="76"/>
        <v>5235.4380952380952</v>
      </c>
      <c r="AH1970" s="190">
        <v>0.03</v>
      </c>
      <c r="AI1970" s="189">
        <f t="shared" si="77"/>
        <v>6843</v>
      </c>
    </row>
    <row r="1971" spans="1:35" x14ac:dyDescent="0.25">
      <c r="A1971" s="8" t="s">
        <v>2130</v>
      </c>
      <c r="B1971" s="180" t="s">
        <v>27</v>
      </c>
      <c r="C1971" s="180" t="s">
        <v>27</v>
      </c>
      <c r="D1971" s="180" t="s">
        <v>5938</v>
      </c>
      <c r="E1971" s="180" t="s">
        <v>4759</v>
      </c>
      <c r="F1971" s="180" t="s">
        <v>5308</v>
      </c>
      <c r="G1971" s="180" t="s">
        <v>5620</v>
      </c>
      <c r="H1971" s="186">
        <v>0</v>
      </c>
      <c r="I1971" s="186">
        <v>18028</v>
      </c>
      <c r="J1971" s="186">
        <f t="shared" si="73"/>
        <v>18028</v>
      </c>
      <c r="K1971" s="180" t="s">
        <v>5852</v>
      </c>
      <c r="L1971" s="180">
        <v>37965483</v>
      </c>
      <c r="M1971" s="144">
        <v>45485</v>
      </c>
      <c r="N1971" s="144" t="s">
        <v>210</v>
      </c>
      <c r="O1971" s="180" t="s">
        <v>157</v>
      </c>
      <c r="P1971" s="180" t="s">
        <v>157</v>
      </c>
      <c r="Q1971" s="274">
        <v>0</v>
      </c>
      <c r="R1971" s="274">
        <v>757800</v>
      </c>
      <c r="S1971" s="182">
        <f t="shared" si="74"/>
        <v>757800</v>
      </c>
      <c r="T1971" s="216">
        <v>25443</v>
      </c>
      <c r="U1971" s="180">
        <v>168</v>
      </c>
      <c r="V1971" s="180" t="s">
        <v>64</v>
      </c>
      <c r="W1971" s="180" t="s">
        <v>64</v>
      </c>
      <c r="X1971" s="180" t="s">
        <v>276</v>
      </c>
      <c r="Y1971" s="180" t="s">
        <v>665</v>
      </c>
      <c r="Z1971" s="180" t="s">
        <v>5853</v>
      </c>
      <c r="AA1971" s="194">
        <v>0.04</v>
      </c>
      <c r="AB1971" s="197" t="s">
        <v>552</v>
      </c>
      <c r="AC1971" s="188">
        <v>1.7000000000000001E-2</v>
      </c>
      <c r="AD1971" s="274">
        <f t="shared" si="75"/>
        <v>30312</v>
      </c>
      <c r="AE1971" s="274">
        <f t="shared" si="69"/>
        <v>4510.7142857142853</v>
      </c>
      <c r="AF1971" s="189">
        <f t="shared" si="70"/>
        <v>12882.6</v>
      </c>
      <c r="AG1971" s="368">
        <f t="shared" si="76"/>
        <v>17393.314285714285</v>
      </c>
      <c r="AH1971" s="190">
        <v>0.03</v>
      </c>
      <c r="AI1971" s="189">
        <f t="shared" si="77"/>
        <v>22734</v>
      </c>
    </row>
    <row r="1972" spans="1:35" x14ac:dyDescent="0.25">
      <c r="A1972" s="8" t="s">
        <v>2130</v>
      </c>
      <c r="B1972" s="180" t="s">
        <v>24</v>
      </c>
      <c r="C1972" s="180" t="s">
        <v>24</v>
      </c>
      <c r="D1972" s="180" t="s">
        <v>420</v>
      </c>
      <c r="E1972" s="180" t="s">
        <v>200</v>
      </c>
      <c r="F1972" s="644" t="s">
        <v>5417</v>
      </c>
      <c r="G1972" s="180" t="s">
        <v>5422</v>
      </c>
      <c r="H1972" s="186">
        <v>0</v>
      </c>
      <c r="I1972" s="186">
        <v>5800</v>
      </c>
      <c r="J1972" s="186">
        <f t="shared" si="73"/>
        <v>5800</v>
      </c>
      <c r="K1972" s="180" t="s">
        <v>5854</v>
      </c>
      <c r="L1972" s="180">
        <v>34935020</v>
      </c>
      <c r="M1972" s="144">
        <v>45485</v>
      </c>
      <c r="N1972" s="144" t="s">
        <v>210</v>
      </c>
      <c r="O1972" s="180" t="s">
        <v>148</v>
      </c>
      <c r="P1972" s="180" t="s">
        <v>287</v>
      </c>
      <c r="Q1972" s="274">
        <v>0</v>
      </c>
      <c r="R1972" s="274">
        <v>201500</v>
      </c>
      <c r="S1972" s="182">
        <f t="shared" si="74"/>
        <v>201500</v>
      </c>
      <c r="T1972" s="216">
        <v>201500</v>
      </c>
      <c r="U1972" s="180">
        <v>144</v>
      </c>
      <c r="V1972" s="180" t="s">
        <v>62</v>
      </c>
      <c r="W1972" s="180" t="s">
        <v>62</v>
      </c>
      <c r="X1972" s="180" t="s">
        <v>276</v>
      </c>
      <c r="Y1972" s="180"/>
      <c r="Z1972" s="180" t="s">
        <v>5855</v>
      </c>
      <c r="AA1972" s="194">
        <v>0.03</v>
      </c>
      <c r="AB1972" s="197" t="s">
        <v>552</v>
      </c>
      <c r="AC1972" s="188">
        <v>0.02</v>
      </c>
      <c r="AD1972" s="274">
        <f t="shared" si="75"/>
        <v>6045</v>
      </c>
      <c r="AE1972" s="274">
        <f t="shared" si="69"/>
        <v>1399.3055555555557</v>
      </c>
      <c r="AF1972" s="189">
        <f t="shared" si="70"/>
        <v>4030</v>
      </c>
      <c r="AG1972" s="368">
        <f t="shared" si="76"/>
        <v>5429.3055555555557</v>
      </c>
      <c r="AH1972" s="190">
        <v>0.06</v>
      </c>
      <c r="AI1972" s="189">
        <f t="shared" si="77"/>
        <v>12090</v>
      </c>
    </row>
    <row r="1973" spans="1:35" x14ac:dyDescent="0.25">
      <c r="A1973" s="8" t="s">
        <v>2130</v>
      </c>
      <c r="B1973" s="180" t="s">
        <v>29</v>
      </c>
      <c r="C1973" s="180" t="s">
        <v>29</v>
      </c>
      <c r="D1973" s="180" t="s">
        <v>168</v>
      </c>
      <c r="E1973" s="180" t="s">
        <v>405</v>
      </c>
      <c r="F1973" s="645" t="s">
        <v>2244</v>
      </c>
      <c r="G1973" s="180" t="s">
        <v>3151</v>
      </c>
      <c r="H1973" s="186">
        <v>0</v>
      </c>
      <c r="I1973" s="186">
        <v>3549</v>
      </c>
      <c r="J1973" s="186">
        <f t="shared" si="73"/>
        <v>3549</v>
      </c>
      <c r="K1973" s="180" t="s">
        <v>5856</v>
      </c>
      <c r="L1973" s="180">
        <v>22998138</v>
      </c>
      <c r="M1973" s="144">
        <v>45485</v>
      </c>
      <c r="N1973" s="144" t="s">
        <v>210</v>
      </c>
      <c r="O1973" s="180" t="s">
        <v>148</v>
      </c>
      <c r="P1973" s="180" t="s">
        <v>258</v>
      </c>
      <c r="Q1973" s="274">
        <v>0</v>
      </c>
      <c r="R1973" s="274">
        <v>140600</v>
      </c>
      <c r="S1973" s="182">
        <f t="shared" si="74"/>
        <v>140600</v>
      </c>
      <c r="T1973" s="216">
        <v>140600</v>
      </c>
      <c r="U1973" s="180">
        <v>168</v>
      </c>
      <c r="V1973" s="180" t="s">
        <v>62</v>
      </c>
      <c r="W1973" s="180" t="s">
        <v>62</v>
      </c>
      <c r="X1973" s="180" t="s">
        <v>276</v>
      </c>
      <c r="Y1973" s="180"/>
      <c r="Z1973" s="180" t="s">
        <v>5858</v>
      </c>
      <c r="AA1973" s="194">
        <v>0.04</v>
      </c>
      <c r="AB1973" s="197" t="s">
        <v>552</v>
      </c>
      <c r="AC1973" s="188">
        <v>1.7000000000000001E-2</v>
      </c>
      <c r="AD1973" s="274">
        <f t="shared" si="75"/>
        <v>5624</v>
      </c>
      <c r="AE1973" s="274">
        <f t="shared" si="69"/>
        <v>836.90476190476193</v>
      </c>
      <c r="AF1973" s="189">
        <f t="shared" si="70"/>
        <v>2390.2000000000003</v>
      </c>
      <c r="AG1973" s="368">
        <f t="shared" si="76"/>
        <v>3227.1047619047622</v>
      </c>
      <c r="AH1973" s="190">
        <v>0.03</v>
      </c>
      <c r="AI1973" s="189">
        <f t="shared" si="77"/>
        <v>4218</v>
      </c>
    </row>
    <row r="1974" spans="1:35" x14ac:dyDescent="0.25">
      <c r="A1974" s="8" t="s">
        <v>2130</v>
      </c>
      <c r="B1974" s="180" t="s">
        <v>27</v>
      </c>
      <c r="C1974" s="180" t="s">
        <v>27</v>
      </c>
      <c r="D1974" s="180" t="s">
        <v>5938</v>
      </c>
      <c r="E1974" s="180" t="s">
        <v>4759</v>
      </c>
      <c r="F1974" s="180" t="s">
        <v>4760</v>
      </c>
      <c r="G1974" s="180" t="s">
        <v>4770</v>
      </c>
      <c r="H1974" s="186">
        <v>0</v>
      </c>
      <c r="I1974" s="186">
        <v>19800</v>
      </c>
      <c r="J1974" s="186">
        <f t="shared" si="73"/>
        <v>19800</v>
      </c>
      <c r="K1974" s="180" t="s">
        <v>4747</v>
      </c>
      <c r="L1974" s="180">
        <v>28586746</v>
      </c>
      <c r="M1974" s="144">
        <v>45485</v>
      </c>
      <c r="N1974" s="144" t="s">
        <v>210</v>
      </c>
      <c r="O1974" s="180" t="s">
        <v>173</v>
      </c>
      <c r="P1974" s="180" t="s">
        <v>470</v>
      </c>
      <c r="Q1974" s="274">
        <v>0</v>
      </c>
      <c r="R1974" s="274">
        <v>833300</v>
      </c>
      <c r="S1974" s="182">
        <f t="shared" si="74"/>
        <v>833300</v>
      </c>
      <c r="T1974" s="216">
        <v>19267</v>
      </c>
      <c r="U1974" s="180">
        <v>168</v>
      </c>
      <c r="V1974" s="180" t="s">
        <v>64</v>
      </c>
      <c r="W1974" s="180" t="s">
        <v>64</v>
      </c>
      <c r="X1974" s="180" t="s">
        <v>276</v>
      </c>
      <c r="Y1974" s="180" t="s">
        <v>534</v>
      </c>
      <c r="Z1974" s="180" t="s">
        <v>4788</v>
      </c>
      <c r="AA1974" s="194">
        <v>0.04</v>
      </c>
      <c r="AB1974" s="197" t="s">
        <v>552</v>
      </c>
      <c r="AC1974" s="188">
        <v>1.7000000000000001E-2</v>
      </c>
      <c r="AD1974" s="274">
        <f t="shared" si="75"/>
        <v>33332</v>
      </c>
      <c r="AE1974" s="274">
        <f t="shared" si="69"/>
        <v>4960.1190476190477</v>
      </c>
      <c r="AF1974" s="189">
        <f t="shared" si="70"/>
        <v>14166.1</v>
      </c>
      <c r="AG1974" s="368">
        <f t="shared" si="76"/>
        <v>19126.219047619048</v>
      </c>
      <c r="AH1974" s="190">
        <v>0.03</v>
      </c>
      <c r="AI1974" s="189">
        <f t="shared" si="77"/>
        <v>24999</v>
      </c>
    </row>
    <row r="1975" spans="1:35" x14ac:dyDescent="0.25">
      <c r="A1975" s="8" t="s">
        <v>2130</v>
      </c>
      <c r="B1975" s="180" t="s">
        <v>27</v>
      </c>
      <c r="C1975" s="180" t="s">
        <v>27</v>
      </c>
      <c r="D1975" s="180" t="s">
        <v>5938</v>
      </c>
      <c r="E1975" s="180" t="s">
        <v>4759</v>
      </c>
      <c r="F1975" s="180" t="s">
        <v>5589</v>
      </c>
      <c r="G1975" s="180" t="s">
        <v>5609</v>
      </c>
      <c r="H1975" s="186">
        <v>0</v>
      </c>
      <c r="I1975" s="186">
        <v>26704</v>
      </c>
      <c r="J1975" s="186">
        <f t="shared" si="73"/>
        <v>26704</v>
      </c>
      <c r="K1975" s="180" t="s">
        <v>5857</v>
      </c>
      <c r="L1975" s="180">
        <v>36060819</v>
      </c>
      <c r="M1975" s="144">
        <v>45485</v>
      </c>
      <c r="N1975" s="144" t="s">
        <v>210</v>
      </c>
      <c r="O1975" s="180" t="s">
        <v>157</v>
      </c>
      <c r="P1975" s="180" t="s">
        <v>157</v>
      </c>
      <c r="Q1975" s="274">
        <v>0</v>
      </c>
      <c r="R1975" s="274">
        <v>960700</v>
      </c>
      <c r="S1975" s="182">
        <f t="shared" si="74"/>
        <v>960700</v>
      </c>
      <c r="T1975" s="216">
        <v>54616</v>
      </c>
      <c r="U1975" s="180">
        <v>144</v>
      </c>
      <c r="V1975" s="180" t="s">
        <v>64</v>
      </c>
      <c r="W1975" s="180" t="s">
        <v>64</v>
      </c>
      <c r="X1975" s="180" t="s">
        <v>276</v>
      </c>
      <c r="Y1975" s="180" t="s">
        <v>665</v>
      </c>
      <c r="Z1975" s="180" t="s">
        <v>5859</v>
      </c>
      <c r="AA1975" s="194">
        <v>0.03</v>
      </c>
      <c r="AB1975" s="197" t="s">
        <v>552</v>
      </c>
      <c r="AC1975" s="188">
        <v>0.02</v>
      </c>
      <c r="AD1975" s="274">
        <f t="shared" si="75"/>
        <v>28821</v>
      </c>
      <c r="AE1975" s="274">
        <f t="shared" si="69"/>
        <v>6671.5277777777774</v>
      </c>
      <c r="AF1975" s="189">
        <f t="shared" si="70"/>
        <v>19214</v>
      </c>
      <c r="AG1975" s="368">
        <f t="shared" si="76"/>
        <v>25885.527777777777</v>
      </c>
      <c r="AH1975" s="190">
        <v>0.06</v>
      </c>
      <c r="AI1975" s="189">
        <f t="shared" si="77"/>
        <v>57642</v>
      </c>
    </row>
    <row r="1976" spans="1:35" x14ac:dyDescent="0.25">
      <c r="A1976" s="8" t="s">
        <v>2130</v>
      </c>
      <c r="B1976" s="180" t="s">
        <v>37</v>
      </c>
      <c r="C1976" s="180" t="s">
        <v>37</v>
      </c>
      <c r="D1976" s="180" t="s">
        <v>99</v>
      </c>
      <c r="E1976" s="180" t="s">
        <v>917</v>
      </c>
      <c r="F1976" s="180" t="s">
        <v>4065</v>
      </c>
      <c r="G1976" s="180" t="s">
        <v>4319</v>
      </c>
      <c r="H1976" s="186">
        <v>0</v>
      </c>
      <c r="I1976" s="186">
        <v>14966</v>
      </c>
      <c r="J1976" s="186">
        <f t="shared" si="73"/>
        <v>14966</v>
      </c>
      <c r="K1976" s="180" t="s">
        <v>5860</v>
      </c>
      <c r="L1976" s="180">
        <v>23592728</v>
      </c>
      <c r="M1976" s="144">
        <v>45486</v>
      </c>
      <c r="N1976" s="144" t="s">
        <v>210</v>
      </c>
      <c r="O1976" s="180" t="s">
        <v>173</v>
      </c>
      <c r="P1976" s="180" t="s">
        <v>468</v>
      </c>
      <c r="Q1976" s="274">
        <v>0</v>
      </c>
      <c r="R1976" s="274">
        <v>627300</v>
      </c>
      <c r="S1976" s="182">
        <f t="shared" si="74"/>
        <v>627300</v>
      </c>
      <c r="T1976" s="216">
        <v>141196.64000000001</v>
      </c>
      <c r="U1976" s="180">
        <v>168</v>
      </c>
      <c r="V1976" s="180" t="s">
        <v>64</v>
      </c>
      <c r="W1976" s="180" t="s">
        <v>64</v>
      </c>
      <c r="X1976" s="180" t="s">
        <v>276</v>
      </c>
      <c r="Y1976" s="180" t="s">
        <v>662</v>
      </c>
      <c r="Z1976" s="180" t="s">
        <v>5647</v>
      </c>
      <c r="AA1976" s="194">
        <v>0.04</v>
      </c>
      <c r="AB1976" s="197" t="s">
        <v>552</v>
      </c>
      <c r="AC1976" s="188">
        <v>1.7000000000000001E-2</v>
      </c>
      <c r="AD1976" s="274">
        <f t="shared" si="75"/>
        <v>25092</v>
      </c>
      <c r="AE1976" s="274">
        <f t="shared" si="69"/>
        <v>3733.9285714285716</v>
      </c>
      <c r="AF1976" s="189">
        <f t="shared" si="70"/>
        <v>10664.1</v>
      </c>
      <c r="AG1976" s="368">
        <f t="shared" si="76"/>
        <v>14398.028571428571</v>
      </c>
      <c r="AH1976" s="190">
        <v>0.03</v>
      </c>
      <c r="AI1976" s="189">
        <f t="shared" si="77"/>
        <v>18819</v>
      </c>
    </row>
    <row r="1977" spans="1:35" x14ac:dyDescent="0.25">
      <c r="A1977" s="8" t="s">
        <v>2130</v>
      </c>
      <c r="B1977" s="180" t="s">
        <v>38</v>
      </c>
      <c r="C1977" s="180" t="s">
        <v>38</v>
      </c>
      <c r="D1977" s="180" t="s">
        <v>101</v>
      </c>
      <c r="E1977" s="180" t="s">
        <v>405</v>
      </c>
      <c r="F1977" s="180" t="s">
        <v>3388</v>
      </c>
      <c r="G1977" s="180">
        <v>66</v>
      </c>
      <c r="H1977" s="186">
        <v>0</v>
      </c>
      <c r="I1977" s="186">
        <v>1950</v>
      </c>
      <c r="J1977" s="186">
        <f t="shared" si="73"/>
        <v>1950</v>
      </c>
      <c r="K1977" s="180" t="s">
        <v>5861</v>
      </c>
      <c r="L1977" s="180">
        <v>20052352</v>
      </c>
      <c r="M1977" s="144">
        <v>45486</v>
      </c>
      <c r="N1977" s="144" t="s">
        <v>210</v>
      </c>
      <c r="O1977" s="180" t="s">
        <v>43</v>
      </c>
      <c r="P1977" s="180" t="s">
        <v>43</v>
      </c>
      <c r="Q1977" s="274">
        <v>46550</v>
      </c>
      <c r="R1977" s="274">
        <v>56400</v>
      </c>
      <c r="S1977" s="182">
        <f t="shared" si="74"/>
        <v>9850</v>
      </c>
      <c r="T1977" s="216">
        <v>9850</v>
      </c>
      <c r="U1977" s="180">
        <v>132</v>
      </c>
      <c r="V1977" s="180" t="s">
        <v>63</v>
      </c>
      <c r="W1977" s="180" t="s">
        <v>63</v>
      </c>
      <c r="X1977" s="180" t="s">
        <v>277</v>
      </c>
      <c r="Y1977" s="180"/>
      <c r="Z1977" s="180" t="s">
        <v>5869</v>
      </c>
      <c r="AA1977" s="194">
        <v>0.03</v>
      </c>
      <c r="AB1977" s="197" t="s">
        <v>552</v>
      </c>
      <c r="AC1977" s="188">
        <v>2.1999999999999999E-2</v>
      </c>
      <c r="AD1977" s="274">
        <f t="shared" si="75"/>
        <v>1692</v>
      </c>
      <c r="AE1977" s="274">
        <f t="shared" si="69"/>
        <v>427.27272727272725</v>
      </c>
      <c r="AF1977" s="189">
        <f t="shared" si="70"/>
        <v>1240.8</v>
      </c>
      <c r="AG1977" s="368">
        <f t="shared" si="76"/>
        <v>1668.0727272727272</v>
      </c>
      <c r="AH1977" s="190">
        <v>0.06</v>
      </c>
      <c r="AI1977" s="189">
        <f t="shared" si="77"/>
        <v>591</v>
      </c>
    </row>
    <row r="1978" spans="1:35" x14ac:dyDescent="0.25">
      <c r="A1978" s="8" t="s">
        <v>2130</v>
      </c>
      <c r="B1978" s="180" t="s">
        <v>37</v>
      </c>
      <c r="C1978" s="180" t="s">
        <v>37</v>
      </c>
      <c r="D1978" s="180" t="s">
        <v>99</v>
      </c>
      <c r="E1978" s="180" t="s">
        <v>459</v>
      </c>
      <c r="F1978" s="180" t="s">
        <v>437</v>
      </c>
      <c r="G1978" s="180" t="s">
        <v>649</v>
      </c>
      <c r="H1978" s="186">
        <v>6606</v>
      </c>
      <c r="I1978" s="186">
        <v>6559</v>
      </c>
      <c r="J1978" s="186">
        <f t="shared" si="73"/>
        <v>-47</v>
      </c>
      <c r="K1978" s="180" t="s">
        <v>5868</v>
      </c>
      <c r="L1978" s="180">
        <v>13838155</v>
      </c>
      <c r="M1978" s="144">
        <v>45486</v>
      </c>
      <c r="N1978" s="144" t="s">
        <v>210</v>
      </c>
      <c r="O1978" s="180" t="s">
        <v>148</v>
      </c>
      <c r="P1978" s="180" t="s">
        <v>253</v>
      </c>
      <c r="Q1978" s="274">
        <v>89752</v>
      </c>
      <c r="R1978" s="274">
        <v>200000</v>
      </c>
      <c r="S1978" s="182">
        <f t="shared" si="74"/>
        <v>110248</v>
      </c>
      <c r="T1978" s="216">
        <v>110248</v>
      </c>
      <c r="U1978" s="180">
        <v>120</v>
      </c>
      <c r="V1978" s="180" t="s">
        <v>63</v>
      </c>
      <c r="W1978" s="180" t="s">
        <v>63</v>
      </c>
      <c r="X1978" s="180" t="s">
        <v>277</v>
      </c>
      <c r="Y1978" s="180"/>
      <c r="Z1978" s="180" t="s">
        <v>5870</v>
      </c>
      <c r="AA1978" s="194">
        <v>0.03</v>
      </c>
      <c r="AB1978" s="197" t="s">
        <v>552</v>
      </c>
      <c r="AC1978" s="188">
        <v>2.2499999999999999E-2</v>
      </c>
      <c r="AD1978" s="274">
        <f t="shared" si="75"/>
        <v>6000</v>
      </c>
      <c r="AE1978" s="274">
        <f t="shared" si="69"/>
        <v>1666.6666666666667</v>
      </c>
      <c r="AF1978" s="189">
        <f t="shared" si="70"/>
        <v>4500</v>
      </c>
      <c r="AG1978" s="368">
        <f t="shared" si="76"/>
        <v>6166.666666666667</v>
      </c>
      <c r="AH1978" s="190">
        <v>0.06</v>
      </c>
      <c r="AI1978" s="189">
        <f t="shared" si="77"/>
        <v>6614.88</v>
      </c>
    </row>
    <row r="1979" spans="1:35" x14ac:dyDescent="0.25">
      <c r="A1979" s="8" t="s">
        <v>2130</v>
      </c>
      <c r="B1979" s="180" t="s">
        <v>38</v>
      </c>
      <c r="C1979" s="180" t="s">
        <v>38</v>
      </c>
      <c r="D1979" s="180" t="s">
        <v>101</v>
      </c>
      <c r="E1979" s="180" t="s">
        <v>3538</v>
      </c>
      <c r="F1979" s="180" t="s">
        <v>5871</v>
      </c>
      <c r="G1979" s="180" t="s">
        <v>5874</v>
      </c>
      <c r="H1979" s="186">
        <v>0</v>
      </c>
      <c r="I1979" s="186">
        <v>3417</v>
      </c>
      <c r="J1979" s="186">
        <f t="shared" si="73"/>
        <v>3417</v>
      </c>
      <c r="K1979" s="180" t="s">
        <v>5872</v>
      </c>
      <c r="L1979" s="180">
        <v>29620165</v>
      </c>
      <c r="M1979" s="144">
        <v>45486</v>
      </c>
      <c r="N1979" s="144" t="s">
        <v>210</v>
      </c>
      <c r="O1979" s="180" t="s">
        <v>43</v>
      </c>
      <c r="P1979" s="180" t="s">
        <v>43</v>
      </c>
      <c r="Q1979" s="274">
        <v>0</v>
      </c>
      <c r="R1979" s="274">
        <v>135000</v>
      </c>
      <c r="S1979" s="182">
        <f t="shared" si="74"/>
        <v>135000</v>
      </c>
      <c r="T1979" s="216">
        <v>135000</v>
      </c>
      <c r="U1979" s="180">
        <v>168</v>
      </c>
      <c r="V1979" s="180" t="s">
        <v>62</v>
      </c>
      <c r="W1979" s="180" t="s">
        <v>62</v>
      </c>
      <c r="X1979" s="180" t="s">
        <v>276</v>
      </c>
      <c r="Y1979" s="180"/>
      <c r="Z1979" s="180" t="s">
        <v>5873</v>
      </c>
      <c r="AA1979" s="194">
        <v>0.04</v>
      </c>
      <c r="AB1979" s="197" t="s">
        <v>552</v>
      </c>
      <c r="AC1979" s="188">
        <v>1.7000000000000001E-2</v>
      </c>
      <c r="AD1979" s="274">
        <f t="shared" si="75"/>
        <v>5400</v>
      </c>
      <c r="AE1979" s="274">
        <f t="shared" si="69"/>
        <v>803.57142857142856</v>
      </c>
      <c r="AF1979" s="189">
        <f t="shared" si="70"/>
        <v>2295</v>
      </c>
      <c r="AG1979" s="368">
        <f t="shared" si="76"/>
        <v>3098.5714285714284</v>
      </c>
      <c r="AH1979" s="190">
        <v>0.03</v>
      </c>
      <c r="AI1979" s="189">
        <f t="shared" si="77"/>
        <v>4050</v>
      </c>
    </row>
    <row r="1980" spans="1:35" x14ac:dyDescent="0.25">
      <c r="A1980" s="8" t="s">
        <v>2130</v>
      </c>
      <c r="B1980" s="180" t="s">
        <v>29</v>
      </c>
      <c r="C1980" s="180" t="s">
        <v>29</v>
      </c>
      <c r="D1980" s="180" t="s">
        <v>168</v>
      </c>
      <c r="E1980" s="180" t="s">
        <v>454</v>
      </c>
      <c r="F1980" s="180" t="s">
        <v>5090</v>
      </c>
      <c r="G1980" s="180" t="s">
        <v>5305</v>
      </c>
      <c r="H1980" s="186">
        <v>0</v>
      </c>
      <c r="I1980" s="186">
        <v>1400</v>
      </c>
      <c r="J1980" s="186">
        <f t="shared" si="73"/>
        <v>1400</v>
      </c>
      <c r="K1980" s="180" t="s">
        <v>5877</v>
      </c>
      <c r="L1980" s="180">
        <v>25715840</v>
      </c>
      <c r="M1980" s="144">
        <v>45488</v>
      </c>
      <c r="N1980" s="144" t="s">
        <v>197</v>
      </c>
      <c r="O1980" s="180" t="s">
        <v>148</v>
      </c>
      <c r="P1980" s="180" t="s">
        <v>264</v>
      </c>
      <c r="Q1980" s="274">
        <v>0</v>
      </c>
      <c r="R1980" s="274">
        <v>38050</v>
      </c>
      <c r="S1980" s="182">
        <f t="shared" si="74"/>
        <v>38050</v>
      </c>
      <c r="T1980" s="216">
        <v>38050</v>
      </c>
      <c r="U1980" s="180">
        <v>132</v>
      </c>
      <c r="V1980" s="180" t="s">
        <v>62</v>
      </c>
      <c r="W1980" s="180" t="s">
        <v>62</v>
      </c>
      <c r="X1980" s="180" t="s">
        <v>276</v>
      </c>
      <c r="Y1980" s="180"/>
      <c r="Z1980" s="180" t="s">
        <v>5893</v>
      </c>
      <c r="AA1980" s="194">
        <v>0.03</v>
      </c>
      <c r="AB1980" s="197" t="s">
        <v>552</v>
      </c>
      <c r="AC1980" s="188">
        <v>2.1999999999999999E-2</v>
      </c>
      <c r="AD1980" s="274">
        <f t="shared" si="75"/>
        <v>1141.5</v>
      </c>
      <c r="AE1980" s="274">
        <f t="shared" si="69"/>
        <v>288.25757575757575</v>
      </c>
      <c r="AF1980" s="189">
        <f t="shared" si="70"/>
        <v>837.09999999999991</v>
      </c>
      <c r="AG1980" s="368">
        <f t="shared" si="76"/>
        <v>1125.3575757575757</v>
      </c>
      <c r="AH1980" s="190">
        <v>0.06</v>
      </c>
      <c r="AI1980" s="189">
        <f t="shared" si="77"/>
        <v>2283</v>
      </c>
    </row>
    <row r="1981" spans="1:35" x14ac:dyDescent="0.25">
      <c r="A1981" s="8" t="s">
        <v>2130</v>
      </c>
      <c r="B1981" s="180" t="s">
        <v>184</v>
      </c>
      <c r="C1981" s="180" t="s">
        <v>184</v>
      </c>
      <c r="D1981" s="180" t="s">
        <v>101</v>
      </c>
      <c r="E1981" s="180" t="s">
        <v>417</v>
      </c>
      <c r="F1981" s="180" t="s">
        <v>496</v>
      </c>
      <c r="G1981" s="466" t="s">
        <v>700</v>
      </c>
      <c r="H1981" s="186">
        <v>6752</v>
      </c>
      <c r="I1981" s="186">
        <v>6752</v>
      </c>
      <c r="J1981" s="186">
        <f t="shared" si="73"/>
        <v>0</v>
      </c>
      <c r="K1981" s="180" t="s">
        <v>5878</v>
      </c>
      <c r="L1981" s="180">
        <v>26014078</v>
      </c>
      <c r="M1981" s="144">
        <v>45488</v>
      </c>
      <c r="N1981" s="144" t="s">
        <v>197</v>
      </c>
      <c r="O1981" s="180" t="s">
        <v>43</v>
      </c>
      <c r="P1981" s="180" t="s">
        <v>43</v>
      </c>
      <c r="Q1981" s="274">
        <v>186627.82</v>
      </c>
      <c r="R1981" s="274">
        <v>277100</v>
      </c>
      <c r="S1981" s="182">
        <f t="shared" si="74"/>
        <v>90472.18</v>
      </c>
      <c r="T1981" s="216">
        <v>90472</v>
      </c>
      <c r="U1981" s="180">
        <v>168</v>
      </c>
      <c r="V1981" s="180" t="s">
        <v>63</v>
      </c>
      <c r="W1981" s="180" t="s">
        <v>63</v>
      </c>
      <c r="X1981" s="180" t="s">
        <v>277</v>
      </c>
      <c r="Y1981" s="180"/>
      <c r="Z1981" s="180" t="s">
        <v>5894</v>
      </c>
      <c r="AA1981" s="194">
        <v>0.04</v>
      </c>
      <c r="AB1981" s="197" t="s">
        <v>552</v>
      </c>
      <c r="AC1981" s="188">
        <v>1.7000000000000001E-2</v>
      </c>
      <c r="AD1981" s="274">
        <f t="shared" si="75"/>
        <v>11084</v>
      </c>
      <c r="AE1981" s="274">
        <f t="shared" si="69"/>
        <v>1649.4047619047619</v>
      </c>
      <c r="AF1981" s="189">
        <f t="shared" si="70"/>
        <v>4710.7000000000007</v>
      </c>
      <c r="AG1981" s="368">
        <f t="shared" si="76"/>
        <v>6360.1047619047622</v>
      </c>
      <c r="AH1981" s="190">
        <v>0.03</v>
      </c>
      <c r="AI1981" s="189">
        <f t="shared" si="77"/>
        <v>2714.1653999999999</v>
      </c>
    </row>
    <row r="1982" spans="1:35" x14ac:dyDescent="0.25">
      <c r="A1982" s="8" t="s">
        <v>2130</v>
      </c>
      <c r="B1982" s="180" t="s">
        <v>20</v>
      </c>
      <c r="C1982" s="180" t="s">
        <v>20</v>
      </c>
      <c r="D1982" s="8" t="s">
        <v>420</v>
      </c>
      <c r="E1982" s="180" t="s">
        <v>405</v>
      </c>
      <c r="F1982" s="180" t="s">
        <v>3047</v>
      </c>
      <c r="G1982" s="180" t="s">
        <v>3548</v>
      </c>
      <c r="H1982" s="186">
        <v>0</v>
      </c>
      <c r="I1982" s="186">
        <v>2582</v>
      </c>
      <c r="J1982" s="186">
        <f t="shared" si="73"/>
        <v>2582</v>
      </c>
      <c r="K1982" s="180" t="s">
        <v>5879</v>
      </c>
      <c r="L1982" s="180">
        <v>24111224</v>
      </c>
      <c r="M1982" s="144">
        <v>45488</v>
      </c>
      <c r="N1982" s="144" t="s">
        <v>197</v>
      </c>
      <c r="O1982" s="180" t="s">
        <v>43</v>
      </c>
      <c r="P1982" s="180" t="s">
        <v>43</v>
      </c>
      <c r="Q1982" s="274">
        <v>0</v>
      </c>
      <c r="R1982" s="274">
        <v>99400</v>
      </c>
      <c r="S1982" s="182">
        <f t="shared" si="74"/>
        <v>99400</v>
      </c>
      <c r="T1982" s="216">
        <v>40032</v>
      </c>
      <c r="U1982" s="180">
        <v>168</v>
      </c>
      <c r="V1982" s="180" t="s">
        <v>64</v>
      </c>
      <c r="W1982" s="180" t="s">
        <v>64</v>
      </c>
      <c r="X1982" s="180" t="s">
        <v>276</v>
      </c>
      <c r="Y1982" s="180" t="s">
        <v>5880</v>
      </c>
      <c r="Z1982" s="180" t="s">
        <v>5895</v>
      </c>
      <c r="AA1982" s="194">
        <v>0.04</v>
      </c>
      <c r="AB1982" s="197" t="s">
        <v>552</v>
      </c>
      <c r="AC1982" s="188">
        <v>1.7000000000000001E-2</v>
      </c>
      <c r="AD1982" s="274">
        <f t="shared" si="75"/>
        <v>3976</v>
      </c>
      <c r="AE1982" s="274">
        <f t="shared" si="69"/>
        <v>591.66666666666663</v>
      </c>
      <c r="AF1982" s="189">
        <f t="shared" si="70"/>
        <v>1689.8000000000002</v>
      </c>
      <c r="AG1982" s="368">
        <f t="shared" si="76"/>
        <v>2281.4666666666667</v>
      </c>
      <c r="AH1982" s="190">
        <v>0.03</v>
      </c>
      <c r="AI1982" s="189">
        <f t="shared" si="77"/>
        <v>2982</v>
      </c>
    </row>
    <row r="1983" spans="1:35" x14ac:dyDescent="0.25">
      <c r="A1983" s="8" t="s">
        <v>2130</v>
      </c>
      <c r="B1983" s="180" t="s">
        <v>39</v>
      </c>
      <c r="C1983" s="180" t="s">
        <v>39</v>
      </c>
      <c r="D1983" s="180" t="s">
        <v>167</v>
      </c>
      <c r="E1983" s="180" t="s">
        <v>451</v>
      </c>
      <c r="F1983" s="180" t="s">
        <v>859</v>
      </c>
      <c r="G1983" s="180" t="s">
        <v>584</v>
      </c>
      <c r="H1983" s="186">
        <v>0</v>
      </c>
      <c r="I1983" s="186">
        <v>5526</v>
      </c>
      <c r="J1983" s="186">
        <f t="shared" si="73"/>
        <v>5526</v>
      </c>
      <c r="K1983" s="180" t="s">
        <v>5881</v>
      </c>
      <c r="L1983" s="180">
        <v>30631981</v>
      </c>
      <c r="M1983" s="144">
        <v>45488</v>
      </c>
      <c r="N1983" s="144" t="s">
        <v>197</v>
      </c>
      <c r="O1983" s="180" t="s">
        <v>148</v>
      </c>
      <c r="P1983" s="180" t="s">
        <v>258</v>
      </c>
      <c r="Q1983" s="274">
        <v>0</v>
      </c>
      <c r="R1983" s="274">
        <v>224900</v>
      </c>
      <c r="S1983" s="182">
        <f t="shared" si="74"/>
        <v>224900</v>
      </c>
      <c r="T1983" s="216">
        <v>38131</v>
      </c>
      <c r="U1983" s="180">
        <v>168</v>
      </c>
      <c r="V1983" s="180" t="s">
        <v>64</v>
      </c>
      <c r="W1983" s="180" t="s">
        <v>64</v>
      </c>
      <c r="X1983" s="180" t="s">
        <v>276</v>
      </c>
      <c r="Y1983" s="180" t="s">
        <v>662</v>
      </c>
      <c r="Z1983" s="180" t="s">
        <v>5650</v>
      </c>
      <c r="AA1983" s="194">
        <v>0.04</v>
      </c>
      <c r="AB1983" s="197" t="s">
        <v>552</v>
      </c>
      <c r="AC1983" s="188">
        <v>1.7000000000000001E-2</v>
      </c>
      <c r="AD1983" s="274">
        <f t="shared" si="75"/>
        <v>8996</v>
      </c>
      <c r="AE1983" s="274">
        <f t="shared" si="69"/>
        <v>1338.6904761904761</v>
      </c>
      <c r="AF1983" s="189">
        <f t="shared" si="70"/>
        <v>3823.3</v>
      </c>
      <c r="AG1983" s="368">
        <f t="shared" si="76"/>
        <v>5161.9904761904763</v>
      </c>
      <c r="AH1983" s="190">
        <v>0.03</v>
      </c>
      <c r="AI1983" s="189">
        <f t="shared" si="77"/>
        <v>6747</v>
      </c>
    </row>
    <row r="1984" spans="1:35" x14ac:dyDescent="0.25">
      <c r="A1984" s="8" t="s">
        <v>2130</v>
      </c>
      <c r="B1984" s="180" t="s">
        <v>29</v>
      </c>
      <c r="C1984" s="180" t="s">
        <v>29</v>
      </c>
      <c r="D1984" s="180" t="s">
        <v>168</v>
      </c>
      <c r="E1984" s="180" t="s">
        <v>922</v>
      </c>
      <c r="F1984" s="180" t="s">
        <v>545</v>
      </c>
      <c r="G1984" s="180" t="s">
        <v>603</v>
      </c>
      <c r="H1984" s="186">
        <v>4835</v>
      </c>
      <c r="I1984" s="186">
        <v>4835</v>
      </c>
      <c r="J1984" s="186">
        <f t="shared" si="73"/>
        <v>0</v>
      </c>
      <c r="K1984" s="180" t="s">
        <v>3001</v>
      </c>
      <c r="L1984" s="180">
        <v>30860116</v>
      </c>
      <c r="M1984" s="144">
        <v>45488</v>
      </c>
      <c r="N1984" s="144" t="s">
        <v>197</v>
      </c>
      <c r="O1984" s="180" t="s">
        <v>148</v>
      </c>
      <c r="P1984" s="180" t="s">
        <v>251</v>
      </c>
      <c r="Q1984" s="274">
        <v>100255.38</v>
      </c>
      <c r="R1984" s="274">
        <v>195400</v>
      </c>
      <c r="S1984" s="182">
        <f t="shared" si="74"/>
        <v>95144.62</v>
      </c>
      <c r="T1984" s="216">
        <v>95145</v>
      </c>
      <c r="U1984" s="180">
        <v>168</v>
      </c>
      <c r="V1984" s="180" t="s">
        <v>64</v>
      </c>
      <c r="W1984" s="180" t="s">
        <v>64</v>
      </c>
      <c r="X1984" s="180" t="s">
        <v>276</v>
      </c>
      <c r="Y1984" s="180" t="s">
        <v>672</v>
      </c>
      <c r="Z1984" s="180" t="s">
        <v>5896</v>
      </c>
      <c r="AA1984" s="194">
        <v>0.04</v>
      </c>
      <c r="AB1984" s="197" t="s">
        <v>552</v>
      </c>
      <c r="AC1984" s="188">
        <v>1.7000000000000001E-2</v>
      </c>
      <c r="AD1984" s="274">
        <f t="shared" si="75"/>
        <v>7816</v>
      </c>
      <c r="AE1984" s="274">
        <f t="shared" si="69"/>
        <v>1163.0952380952381</v>
      </c>
      <c r="AF1984" s="189">
        <f t="shared" si="70"/>
        <v>3321.8</v>
      </c>
      <c r="AG1984" s="368">
        <f t="shared" si="76"/>
        <v>4484.8952380952378</v>
      </c>
      <c r="AH1984" s="190">
        <v>0.03</v>
      </c>
      <c r="AI1984" s="189">
        <f t="shared" si="77"/>
        <v>2854.3385999999996</v>
      </c>
    </row>
    <row r="1985" spans="1:35" x14ac:dyDescent="0.25">
      <c r="A1985" s="8" t="s">
        <v>2130</v>
      </c>
      <c r="B1985" s="180" t="s">
        <v>37</v>
      </c>
      <c r="C1985" s="180" t="s">
        <v>37</v>
      </c>
      <c r="D1985" s="180" t="s">
        <v>99</v>
      </c>
      <c r="E1985" s="180" t="s">
        <v>438</v>
      </c>
      <c r="F1985" s="180" t="s">
        <v>1378</v>
      </c>
      <c r="G1985" s="180" t="s">
        <v>1391</v>
      </c>
      <c r="H1985" s="186">
        <v>0</v>
      </c>
      <c r="I1985" s="186">
        <v>4586</v>
      </c>
      <c r="J1985" s="186">
        <f t="shared" si="73"/>
        <v>4586</v>
      </c>
      <c r="K1985" s="180" t="s">
        <v>5882</v>
      </c>
      <c r="L1985" s="180">
        <v>27791841</v>
      </c>
      <c r="M1985" s="144">
        <v>45488</v>
      </c>
      <c r="N1985" s="144" t="s">
        <v>197</v>
      </c>
      <c r="O1985" s="180" t="s">
        <v>148</v>
      </c>
      <c r="P1985" s="180" t="s">
        <v>252</v>
      </c>
      <c r="Q1985" s="274">
        <v>0</v>
      </c>
      <c r="R1985" s="274">
        <v>184800</v>
      </c>
      <c r="S1985" s="182">
        <f t="shared" si="74"/>
        <v>184800</v>
      </c>
      <c r="T1985" s="216">
        <v>21383</v>
      </c>
      <c r="U1985" s="180">
        <v>168</v>
      </c>
      <c r="V1985" s="180" t="s">
        <v>64</v>
      </c>
      <c r="W1985" s="180" t="s">
        <v>64</v>
      </c>
      <c r="X1985" s="180" t="s">
        <v>276</v>
      </c>
      <c r="Y1985" s="180" t="s">
        <v>662</v>
      </c>
      <c r="Z1985" s="180" t="s">
        <v>5897</v>
      </c>
      <c r="AA1985" s="194">
        <v>0.04</v>
      </c>
      <c r="AB1985" s="197" t="s">
        <v>552</v>
      </c>
      <c r="AC1985" s="188">
        <v>1.7000000000000001E-2</v>
      </c>
      <c r="AD1985" s="274">
        <f t="shared" si="75"/>
        <v>7392</v>
      </c>
      <c r="AE1985" s="274">
        <f t="shared" si="69"/>
        <v>1100</v>
      </c>
      <c r="AF1985" s="189">
        <f t="shared" si="70"/>
        <v>3141.6000000000004</v>
      </c>
      <c r="AG1985" s="368">
        <f t="shared" si="76"/>
        <v>4241.6000000000004</v>
      </c>
      <c r="AH1985" s="190">
        <v>0.03</v>
      </c>
      <c r="AI1985" s="189">
        <f t="shared" si="77"/>
        <v>5544</v>
      </c>
    </row>
    <row r="1986" spans="1:35" x14ac:dyDescent="0.25">
      <c r="A1986" s="8" t="s">
        <v>2130</v>
      </c>
      <c r="B1986" s="180" t="s">
        <v>44</v>
      </c>
      <c r="C1986" s="180" t="s">
        <v>37</v>
      </c>
      <c r="D1986" s="180" t="s">
        <v>99</v>
      </c>
      <c r="E1986" s="180" t="s">
        <v>459</v>
      </c>
      <c r="F1986" s="180" t="s">
        <v>437</v>
      </c>
      <c r="G1986" s="180" t="s">
        <v>649</v>
      </c>
      <c r="H1986" s="186">
        <v>0</v>
      </c>
      <c r="I1986" s="186">
        <v>860</v>
      </c>
      <c r="J1986" s="186">
        <f t="shared" si="73"/>
        <v>860</v>
      </c>
      <c r="K1986" s="180" t="s">
        <v>5883</v>
      </c>
      <c r="L1986" s="180">
        <v>22669196</v>
      </c>
      <c r="M1986" s="144">
        <v>45488</v>
      </c>
      <c r="N1986" s="144" t="s">
        <v>197</v>
      </c>
      <c r="O1986" s="180" t="s">
        <v>173</v>
      </c>
      <c r="P1986" s="180" t="s">
        <v>468</v>
      </c>
      <c r="Q1986" s="274">
        <v>0</v>
      </c>
      <c r="R1986" s="274">
        <v>17900</v>
      </c>
      <c r="S1986" s="182">
        <f t="shared" si="74"/>
        <v>17900</v>
      </c>
      <c r="T1986" s="216">
        <v>17900</v>
      </c>
      <c r="U1986" s="180">
        <v>108</v>
      </c>
      <c r="V1986" s="180" t="s">
        <v>62</v>
      </c>
      <c r="W1986" s="180" t="s">
        <v>62</v>
      </c>
      <c r="X1986" s="180" t="s">
        <v>276</v>
      </c>
      <c r="Y1986" s="180"/>
      <c r="Z1986" s="180" t="s">
        <v>5898</v>
      </c>
      <c r="AA1986" s="194">
        <v>0.03</v>
      </c>
      <c r="AB1986" s="197" t="s">
        <v>552</v>
      </c>
      <c r="AC1986" s="188">
        <v>2.4E-2</v>
      </c>
      <c r="AD1986" s="274">
        <f t="shared" si="75"/>
        <v>537</v>
      </c>
      <c r="AE1986" s="274">
        <f t="shared" si="69"/>
        <v>165.74074074074073</v>
      </c>
      <c r="AF1986" s="189">
        <f t="shared" si="70"/>
        <v>429.6</v>
      </c>
      <c r="AG1986" s="368">
        <f t="shared" si="76"/>
        <v>595.34074074074078</v>
      </c>
      <c r="AH1986" s="190">
        <v>0.06</v>
      </c>
      <c r="AI1986" s="189">
        <f t="shared" si="77"/>
        <v>1074</v>
      </c>
    </row>
    <row r="1987" spans="1:35" x14ac:dyDescent="0.25">
      <c r="A1987" s="8" t="s">
        <v>2130</v>
      </c>
      <c r="B1987" s="180" t="s">
        <v>38</v>
      </c>
      <c r="C1987" s="180" t="s">
        <v>38</v>
      </c>
      <c r="D1987" s="180" t="s">
        <v>101</v>
      </c>
      <c r="E1987" s="180" t="s">
        <v>405</v>
      </c>
      <c r="F1987" s="180" t="s">
        <v>2883</v>
      </c>
      <c r="G1987" s="180" t="s">
        <v>616</v>
      </c>
      <c r="H1987" s="186">
        <v>3300</v>
      </c>
      <c r="I1987" s="186">
        <v>3300</v>
      </c>
      <c r="J1987" s="186">
        <f t="shared" si="73"/>
        <v>0</v>
      </c>
      <c r="K1987" s="180" t="s">
        <v>5884</v>
      </c>
      <c r="L1987" s="180">
        <v>30479353</v>
      </c>
      <c r="M1987" s="144">
        <v>45488</v>
      </c>
      <c r="N1987" s="144" t="s">
        <v>197</v>
      </c>
      <c r="O1987" s="180" t="s">
        <v>43</v>
      </c>
      <c r="P1987" s="180" t="s">
        <v>43</v>
      </c>
      <c r="Q1987" s="274">
        <v>57750</v>
      </c>
      <c r="R1987" s="274">
        <v>106500</v>
      </c>
      <c r="S1987" s="182">
        <f t="shared" si="74"/>
        <v>48750</v>
      </c>
      <c r="T1987" s="216">
        <v>48750</v>
      </c>
      <c r="U1987" s="180">
        <v>96</v>
      </c>
      <c r="V1987" s="180" t="s">
        <v>63</v>
      </c>
      <c r="W1987" s="180" t="s">
        <v>63</v>
      </c>
      <c r="X1987" s="180" t="s">
        <v>277</v>
      </c>
      <c r="Y1987" s="180"/>
      <c r="Z1987" s="180" t="s">
        <v>5899</v>
      </c>
      <c r="AA1987" s="194">
        <v>0.03</v>
      </c>
      <c r="AB1987" s="197" t="s">
        <v>552</v>
      </c>
      <c r="AC1987" s="188">
        <v>2.7E-2</v>
      </c>
      <c r="AD1987" s="274">
        <f t="shared" si="75"/>
        <v>3195</v>
      </c>
      <c r="AE1987" s="274">
        <f t="shared" si="69"/>
        <v>1109.375</v>
      </c>
      <c r="AF1987" s="189">
        <f t="shared" si="70"/>
        <v>2875.5</v>
      </c>
      <c r="AG1987" s="368">
        <f t="shared" si="76"/>
        <v>3984.875</v>
      </c>
      <c r="AH1987" s="190">
        <v>0.06</v>
      </c>
      <c r="AI1987" s="189">
        <f t="shared" si="77"/>
        <v>2925</v>
      </c>
    </row>
    <row r="1988" spans="1:35" x14ac:dyDescent="0.25">
      <c r="A1988" s="8" t="s">
        <v>2130</v>
      </c>
      <c r="B1988" s="180" t="s">
        <v>31</v>
      </c>
      <c r="C1988" s="180" t="s">
        <v>31</v>
      </c>
      <c r="D1988" s="180" t="s">
        <v>101</v>
      </c>
      <c r="E1988" s="180" t="s">
        <v>32</v>
      </c>
      <c r="F1988" s="180" t="s">
        <v>5631</v>
      </c>
      <c r="G1988" s="180" t="s">
        <v>5900</v>
      </c>
      <c r="H1988" s="186">
        <v>0</v>
      </c>
      <c r="I1988" s="186">
        <v>12630</v>
      </c>
      <c r="J1988" s="186">
        <f t="shared" si="73"/>
        <v>12630</v>
      </c>
      <c r="K1988" s="180" t="s">
        <v>5518</v>
      </c>
      <c r="L1988" s="180">
        <v>23672555</v>
      </c>
      <c r="M1988" s="144">
        <v>45488</v>
      </c>
      <c r="N1988" s="144" t="s">
        <v>197</v>
      </c>
      <c r="O1988" s="180" t="s">
        <v>148</v>
      </c>
      <c r="P1988" s="180" t="s">
        <v>266</v>
      </c>
      <c r="Q1988" s="274">
        <v>0</v>
      </c>
      <c r="R1988" s="274">
        <v>527750</v>
      </c>
      <c r="S1988" s="182">
        <f t="shared" si="74"/>
        <v>527750</v>
      </c>
      <c r="T1988" s="216">
        <v>103160</v>
      </c>
      <c r="U1988" s="180">
        <v>168</v>
      </c>
      <c r="V1988" s="180" t="s">
        <v>64</v>
      </c>
      <c r="W1988" s="180" t="s">
        <v>64</v>
      </c>
      <c r="X1988" s="180" t="s">
        <v>276</v>
      </c>
      <c r="Y1988" s="180" t="s">
        <v>662</v>
      </c>
      <c r="Z1988" s="180" t="s">
        <v>5632</v>
      </c>
      <c r="AA1988" s="194">
        <v>0.04</v>
      </c>
      <c r="AB1988" s="197" t="s">
        <v>552</v>
      </c>
      <c r="AC1988" s="188">
        <v>1.7000000000000001E-2</v>
      </c>
      <c r="AD1988" s="274">
        <f t="shared" si="75"/>
        <v>21110</v>
      </c>
      <c r="AE1988" s="274">
        <f t="shared" si="69"/>
        <v>3141.3690476190477</v>
      </c>
      <c r="AF1988" s="189">
        <f t="shared" si="70"/>
        <v>8971.75</v>
      </c>
      <c r="AG1988" s="368">
        <f t="shared" si="76"/>
        <v>12113.119047619048</v>
      </c>
      <c r="AH1988" s="190">
        <v>0.03</v>
      </c>
      <c r="AI1988" s="189">
        <f t="shared" si="77"/>
        <v>15832.5</v>
      </c>
    </row>
    <row r="1989" spans="1:35" x14ac:dyDescent="0.25">
      <c r="A1989" s="8" t="s">
        <v>2130</v>
      </c>
      <c r="B1989" s="180" t="s">
        <v>27</v>
      </c>
      <c r="C1989" s="180" t="s">
        <v>27</v>
      </c>
      <c r="D1989" s="180" t="s">
        <v>5938</v>
      </c>
      <c r="E1989" s="180" t="s">
        <v>3304</v>
      </c>
      <c r="F1989" s="180" t="s">
        <v>4206</v>
      </c>
      <c r="G1989" s="180" t="s">
        <v>786</v>
      </c>
      <c r="H1989" s="186">
        <v>0</v>
      </c>
      <c r="I1989" s="186">
        <v>11335</v>
      </c>
      <c r="J1989" s="186">
        <f t="shared" si="73"/>
        <v>11335</v>
      </c>
      <c r="K1989" s="180" t="s">
        <v>5885</v>
      </c>
      <c r="L1989" s="180">
        <v>39419275</v>
      </c>
      <c r="M1989" s="144">
        <v>45488</v>
      </c>
      <c r="N1989" s="144" t="s">
        <v>197</v>
      </c>
      <c r="O1989" s="180" t="s">
        <v>173</v>
      </c>
      <c r="P1989" s="180" t="s">
        <v>468</v>
      </c>
      <c r="Q1989" s="274">
        <v>0</v>
      </c>
      <c r="R1989" s="274">
        <v>472500</v>
      </c>
      <c r="S1989" s="182">
        <f t="shared" si="74"/>
        <v>472500</v>
      </c>
      <c r="T1989" s="216">
        <v>233432</v>
      </c>
      <c r="U1989" s="180">
        <v>168</v>
      </c>
      <c r="V1989" s="180" t="s">
        <v>64</v>
      </c>
      <c r="W1989" s="180" t="s">
        <v>64</v>
      </c>
      <c r="X1989" s="180" t="s">
        <v>276</v>
      </c>
      <c r="Y1989" s="180" t="s">
        <v>665</v>
      </c>
      <c r="Z1989" s="180" t="s">
        <v>5901</v>
      </c>
      <c r="AA1989" s="194">
        <v>0.04</v>
      </c>
      <c r="AB1989" s="197" t="s">
        <v>552</v>
      </c>
      <c r="AC1989" s="188">
        <v>1.7000000000000001E-2</v>
      </c>
      <c r="AD1989" s="274">
        <f t="shared" si="75"/>
        <v>18900</v>
      </c>
      <c r="AE1989" s="274">
        <f t="shared" si="69"/>
        <v>2812.5</v>
      </c>
      <c r="AF1989" s="189">
        <f t="shared" si="70"/>
        <v>8032.5000000000009</v>
      </c>
      <c r="AG1989" s="368">
        <f t="shared" si="76"/>
        <v>10845</v>
      </c>
      <c r="AH1989" s="190">
        <v>0.03</v>
      </c>
      <c r="AI1989" s="189">
        <f t="shared" si="77"/>
        <v>14175</v>
      </c>
    </row>
    <row r="1990" spans="1:35" x14ac:dyDescent="0.25">
      <c r="A1990" s="8" t="s">
        <v>2130</v>
      </c>
      <c r="B1990" s="180" t="s">
        <v>23</v>
      </c>
      <c r="C1990" s="180" t="s">
        <v>23</v>
      </c>
      <c r="D1990" s="180" t="s">
        <v>5937</v>
      </c>
      <c r="E1990" s="180" t="s">
        <v>970</v>
      </c>
      <c r="F1990" s="180" t="s">
        <v>5886</v>
      </c>
      <c r="G1990" s="180" t="s">
        <v>5903</v>
      </c>
      <c r="H1990" s="186">
        <v>0</v>
      </c>
      <c r="I1990" s="186">
        <v>32212</v>
      </c>
      <c r="J1990" s="186">
        <f t="shared" si="73"/>
        <v>32212</v>
      </c>
      <c r="K1990" s="180" t="s">
        <v>5887</v>
      </c>
      <c r="L1990" s="180">
        <v>28975885</v>
      </c>
      <c r="M1990" s="144">
        <v>45488</v>
      </c>
      <c r="N1990" s="144" t="s">
        <v>197</v>
      </c>
      <c r="O1990" s="180" t="s">
        <v>148</v>
      </c>
      <c r="P1990" s="180" t="s">
        <v>4613</v>
      </c>
      <c r="Q1990" s="274">
        <v>0</v>
      </c>
      <c r="R1990" s="274">
        <v>1362500</v>
      </c>
      <c r="S1990" s="182">
        <f t="shared" si="74"/>
        <v>1362500</v>
      </c>
      <c r="T1990" s="216">
        <v>137861</v>
      </c>
      <c r="U1990" s="180">
        <v>168</v>
      </c>
      <c r="V1990" s="180" t="s">
        <v>64</v>
      </c>
      <c r="W1990" s="180" t="s">
        <v>64</v>
      </c>
      <c r="X1990" s="180" t="s">
        <v>276</v>
      </c>
      <c r="Y1990" s="180" t="s">
        <v>115</v>
      </c>
      <c r="Z1990" s="180" t="s">
        <v>5902</v>
      </c>
      <c r="AA1990" s="194">
        <v>0.04</v>
      </c>
      <c r="AB1990" s="197" t="s">
        <v>552</v>
      </c>
      <c r="AC1990" s="188">
        <v>1.7000000000000001E-2</v>
      </c>
      <c r="AD1990" s="274">
        <f t="shared" si="75"/>
        <v>54500</v>
      </c>
      <c r="AE1990" s="274">
        <f t="shared" si="69"/>
        <v>8110.1190476190477</v>
      </c>
      <c r="AF1990" s="189">
        <f t="shared" si="70"/>
        <v>23162.5</v>
      </c>
      <c r="AG1990" s="368">
        <f t="shared" si="76"/>
        <v>31272.619047619046</v>
      </c>
      <c r="AH1990" s="190">
        <v>0.03</v>
      </c>
      <c r="AI1990" s="189">
        <f t="shared" si="77"/>
        <v>40875</v>
      </c>
    </row>
    <row r="1991" spans="1:35" x14ac:dyDescent="0.25">
      <c r="A1991" s="8" t="s">
        <v>2130</v>
      </c>
      <c r="B1991" s="180" t="s">
        <v>24</v>
      </c>
      <c r="C1991" s="180" t="s">
        <v>24</v>
      </c>
      <c r="D1991" s="180" t="s">
        <v>420</v>
      </c>
      <c r="E1991" s="180" t="s">
        <v>3679</v>
      </c>
      <c r="F1991" s="180" t="s">
        <v>4061</v>
      </c>
      <c r="G1991" s="180" t="s">
        <v>2585</v>
      </c>
      <c r="H1991" s="186">
        <v>0</v>
      </c>
      <c r="I1991" s="186">
        <v>26116</v>
      </c>
      <c r="J1991" s="186">
        <f t="shared" si="73"/>
        <v>26116</v>
      </c>
      <c r="K1991" s="180" t="s">
        <v>5888</v>
      </c>
      <c r="L1991" s="180">
        <v>29830818</v>
      </c>
      <c r="M1991" s="144">
        <v>45488</v>
      </c>
      <c r="N1991" s="144" t="s">
        <v>197</v>
      </c>
      <c r="O1991" s="180" t="s">
        <v>43</v>
      </c>
      <c r="P1991" s="180" t="s">
        <v>43</v>
      </c>
      <c r="Q1991" s="274">
        <v>0</v>
      </c>
      <c r="R1991" s="274">
        <v>1102600</v>
      </c>
      <c r="S1991" s="182">
        <f t="shared" si="74"/>
        <v>1102600</v>
      </c>
      <c r="T1991" s="216">
        <v>101857</v>
      </c>
      <c r="U1991" s="180">
        <v>168</v>
      </c>
      <c r="V1991" s="180" t="s">
        <v>64</v>
      </c>
      <c r="W1991" s="180" t="s">
        <v>64</v>
      </c>
      <c r="X1991" s="180" t="s">
        <v>276</v>
      </c>
      <c r="Y1991" s="180" t="s">
        <v>504</v>
      </c>
      <c r="Z1991" s="180" t="s">
        <v>5904</v>
      </c>
      <c r="AA1991" s="194">
        <v>0.04</v>
      </c>
      <c r="AB1991" s="197" t="s">
        <v>552</v>
      </c>
      <c r="AC1991" s="188">
        <v>1.7000000000000001E-2</v>
      </c>
      <c r="AD1991" s="274">
        <f t="shared" si="75"/>
        <v>44104</v>
      </c>
      <c r="AE1991" s="274">
        <f t="shared" si="69"/>
        <v>6563.0952380952385</v>
      </c>
      <c r="AF1991" s="189">
        <f t="shared" si="70"/>
        <v>18744.2</v>
      </c>
      <c r="AG1991" s="368">
        <f t="shared" si="76"/>
        <v>25307.295238095241</v>
      </c>
      <c r="AH1991" s="190">
        <v>0.03</v>
      </c>
      <c r="AI1991" s="189">
        <f t="shared" si="77"/>
        <v>33078</v>
      </c>
    </row>
    <row r="1992" spans="1:35" x14ac:dyDescent="0.25">
      <c r="A1992" s="8" t="s">
        <v>2130</v>
      </c>
      <c r="B1992" s="180" t="s">
        <v>44</v>
      </c>
      <c r="C1992" s="180" t="s">
        <v>37</v>
      </c>
      <c r="D1992" s="180" t="s">
        <v>99</v>
      </c>
      <c r="E1992" s="180" t="s">
        <v>459</v>
      </c>
      <c r="F1992" s="180" t="s">
        <v>437</v>
      </c>
      <c r="G1992" s="180" t="s">
        <v>649</v>
      </c>
      <c r="H1992" s="186">
        <v>0</v>
      </c>
      <c r="I1992" s="186">
        <v>700</v>
      </c>
      <c r="J1992" s="186">
        <f t="shared" si="73"/>
        <v>700</v>
      </c>
      <c r="K1992" s="180" t="s">
        <v>5889</v>
      </c>
      <c r="L1992" s="180">
        <v>23108928</v>
      </c>
      <c r="M1992" s="144">
        <v>45488</v>
      </c>
      <c r="N1992" s="144" t="s">
        <v>197</v>
      </c>
      <c r="O1992" s="180" t="s">
        <v>173</v>
      </c>
      <c r="P1992" s="180" t="s">
        <v>352</v>
      </c>
      <c r="Q1992" s="274">
        <v>0</v>
      </c>
      <c r="R1992" s="274">
        <v>11700</v>
      </c>
      <c r="S1992" s="182">
        <f t="shared" si="74"/>
        <v>11700</v>
      </c>
      <c r="T1992" s="216">
        <v>11700</v>
      </c>
      <c r="U1992" s="180">
        <v>96</v>
      </c>
      <c r="V1992" s="180" t="s">
        <v>62</v>
      </c>
      <c r="W1992" s="180" t="s">
        <v>62</v>
      </c>
      <c r="X1992" s="180" t="s">
        <v>276</v>
      </c>
      <c r="Y1992" s="180"/>
      <c r="Z1992" s="180" t="s">
        <v>5905</v>
      </c>
      <c r="AA1992" s="194">
        <v>0.03</v>
      </c>
      <c r="AB1992" s="197" t="s">
        <v>552</v>
      </c>
      <c r="AC1992" s="188">
        <v>2.7E-2</v>
      </c>
      <c r="AD1992" s="274">
        <f t="shared" si="75"/>
        <v>351</v>
      </c>
      <c r="AE1992" s="274">
        <f t="shared" si="69"/>
        <v>121.875</v>
      </c>
      <c r="AF1992" s="189">
        <f t="shared" si="70"/>
        <v>315.89999999999998</v>
      </c>
      <c r="AG1992" s="368">
        <f t="shared" si="76"/>
        <v>437.77499999999998</v>
      </c>
      <c r="AH1992" s="190">
        <v>0.06</v>
      </c>
      <c r="AI1992" s="189">
        <f t="shared" si="77"/>
        <v>702</v>
      </c>
    </row>
    <row r="1993" spans="1:35" x14ac:dyDescent="0.25">
      <c r="A1993" s="8" t="s">
        <v>2130</v>
      </c>
      <c r="B1993" s="180" t="s">
        <v>37</v>
      </c>
      <c r="C1993" s="180" t="s">
        <v>37</v>
      </c>
      <c r="D1993" s="180" t="s">
        <v>99</v>
      </c>
      <c r="E1993" s="180" t="s">
        <v>925</v>
      </c>
      <c r="F1993" s="180" t="s">
        <v>2392</v>
      </c>
      <c r="G1993" s="180" t="s">
        <v>2612</v>
      </c>
      <c r="H1993" s="186">
        <v>0</v>
      </c>
      <c r="I1993" s="186">
        <v>7154</v>
      </c>
      <c r="J1993" s="186">
        <f t="shared" si="73"/>
        <v>7154</v>
      </c>
      <c r="K1993" s="180" t="s">
        <v>5890</v>
      </c>
      <c r="L1993" s="180">
        <v>28267539</v>
      </c>
      <c r="M1993" s="144">
        <v>45488</v>
      </c>
      <c r="N1993" s="144" t="s">
        <v>197</v>
      </c>
      <c r="O1993" s="180" t="s">
        <v>43</v>
      </c>
      <c r="P1993" s="180" t="s">
        <v>43</v>
      </c>
      <c r="Q1993" s="274">
        <v>0</v>
      </c>
      <c r="R1993" s="274">
        <v>294300</v>
      </c>
      <c r="S1993" s="182">
        <f t="shared" si="74"/>
        <v>294300</v>
      </c>
      <c r="T1993" s="216">
        <v>34143.519999999997</v>
      </c>
      <c r="U1993" s="180">
        <v>168</v>
      </c>
      <c r="V1993" s="180" t="s">
        <v>64</v>
      </c>
      <c r="W1993" s="180" t="s">
        <v>64</v>
      </c>
      <c r="X1993" s="180" t="s">
        <v>276</v>
      </c>
      <c r="Y1993" s="180" t="s">
        <v>5880</v>
      </c>
      <c r="Z1993" s="180" t="s">
        <v>5906</v>
      </c>
      <c r="AA1993" s="194">
        <v>0.04</v>
      </c>
      <c r="AB1993" s="197" t="s">
        <v>552</v>
      </c>
      <c r="AC1993" s="188">
        <v>1.7000000000000001E-2</v>
      </c>
      <c r="AD1993" s="274">
        <f t="shared" si="75"/>
        <v>11772</v>
      </c>
      <c r="AE1993" s="274">
        <f t="shared" si="69"/>
        <v>1751.7857142857142</v>
      </c>
      <c r="AF1993" s="189">
        <f t="shared" si="70"/>
        <v>5003.1000000000004</v>
      </c>
      <c r="AG1993" s="368">
        <f t="shared" si="76"/>
        <v>6754.8857142857141</v>
      </c>
      <c r="AH1993" s="190">
        <v>0.03</v>
      </c>
      <c r="AI1993" s="189">
        <f t="shared" si="77"/>
        <v>8829</v>
      </c>
    </row>
    <row r="1994" spans="1:35" x14ac:dyDescent="0.25">
      <c r="A1994" s="8" t="s">
        <v>2130</v>
      </c>
      <c r="B1994" s="180" t="s">
        <v>241</v>
      </c>
      <c r="C1994" s="180" t="s">
        <v>241</v>
      </c>
      <c r="D1994" s="180" t="s">
        <v>101</v>
      </c>
      <c r="E1994" s="180" t="s">
        <v>489</v>
      </c>
      <c r="F1994" s="180" t="s">
        <v>836</v>
      </c>
      <c r="G1994" s="180" t="s">
        <v>605</v>
      </c>
      <c r="H1994" s="186">
        <v>0</v>
      </c>
      <c r="I1994" s="186">
        <v>2847</v>
      </c>
      <c r="J1994" s="186">
        <f t="shared" si="73"/>
        <v>2847</v>
      </c>
      <c r="K1994" s="180" t="s">
        <v>5836</v>
      </c>
      <c r="L1994" s="180">
        <v>26776852</v>
      </c>
      <c r="M1994" s="144">
        <v>45488</v>
      </c>
      <c r="N1994" s="144" t="s">
        <v>197</v>
      </c>
      <c r="O1994" s="180" t="s">
        <v>148</v>
      </c>
      <c r="P1994" s="180" t="s">
        <v>273</v>
      </c>
      <c r="Q1994" s="274">
        <v>0</v>
      </c>
      <c r="R1994" s="274">
        <v>110700</v>
      </c>
      <c r="S1994" s="182">
        <f t="shared" si="74"/>
        <v>110700</v>
      </c>
      <c r="T1994" s="216">
        <v>5793</v>
      </c>
      <c r="U1994" s="180">
        <v>168</v>
      </c>
      <c r="V1994" s="180" t="s">
        <v>64</v>
      </c>
      <c r="W1994" s="180" t="s">
        <v>64</v>
      </c>
      <c r="X1994" s="180" t="s">
        <v>276</v>
      </c>
      <c r="Y1994" s="180" t="s">
        <v>4263</v>
      </c>
      <c r="Z1994" s="180" t="s">
        <v>5849</v>
      </c>
      <c r="AA1994" s="194">
        <v>0.04</v>
      </c>
      <c r="AB1994" s="197" t="s">
        <v>552</v>
      </c>
      <c r="AC1994" s="188">
        <v>1.7000000000000001E-2</v>
      </c>
      <c r="AD1994" s="274">
        <f t="shared" si="75"/>
        <v>4428</v>
      </c>
      <c r="AE1994" s="274">
        <f t="shared" si="69"/>
        <v>658.92857142857144</v>
      </c>
      <c r="AF1994" s="189">
        <f t="shared" si="70"/>
        <v>1881.9</v>
      </c>
      <c r="AG1994" s="368">
        <f t="shared" si="76"/>
        <v>2540.8285714285716</v>
      </c>
      <c r="AH1994" s="190">
        <v>0.03</v>
      </c>
      <c r="AI1994" s="189">
        <f t="shared" si="77"/>
        <v>3321</v>
      </c>
    </row>
    <row r="1995" spans="1:35" x14ac:dyDescent="0.25">
      <c r="A1995" s="8" t="s">
        <v>2130</v>
      </c>
      <c r="B1995" s="180" t="s">
        <v>23</v>
      </c>
      <c r="C1995" s="180" t="s">
        <v>23</v>
      </c>
      <c r="D1995" s="180" t="s">
        <v>5937</v>
      </c>
      <c r="E1995" s="180" t="s">
        <v>447</v>
      </c>
      <c r="F1995" s="180" t="s">
        <v>586</v>
      </c>
      <c r="G1995" s="180" t="s">
        <v>5908</v>
      </c>
      <c r="H1995" s="186">
        <v>0</v>
      </c>
      <c r="I1995" s="186">
        <v>45541</v>
      </c>
      <c r="J1995" s="186">
        <f t="shared" si="73"/>
        <v>45541</v>
      </c>
      <c r="K1995" s="180" t="s">
        <v>5891</v>
      </c>
      <c r="L1995" s="180">
        <v>14613367</v>
      </c>
      <c r="M1995" s="144">
        <v>45488</v>
      </c>
      <c r="N1995" s="144" t="s">
        <v>197</v>
      </c>
      <c r="O1995" s="180" t="s">
        <v>148</v>
      </c>
      <c r="P1995" s="180" t="s">
        <v>329</v>
      </c>
      <c r="Q1995" s="274">
        <v>1696277.45</v>
      </c>
      <c r="R1995" s="274">
        <v>1777300</v>
      </c>
      <c r="S1995" s="182">
        <f t="shared" si="74"/>
        <v>81022.550000000047</v>
      </c>
      <c r="T1995" s="216">
        <v>81022</v>
      </c>
      <c r="U1995" s="180">
        <v>156</v>
      </c>
      <c r="V1995" s="180" t="s">
        <v>64</v>
      </c>
      <c r="W1995" s="180" t="s">
        <v>64</v>
      </c>
      <c r="X1995" s="180" t="s">
        <v>276</v>
      </c>
      <c r="Y1995" s="180" t="s">
        <v>5892</v>
      </c>
      <c r="Z1995" s="180" t="s">
        <v>5907</v>
      </c>
      <c r="AA1995" s="194">
        <v>0.04</v>
      </c>
      <c r="AB1995" s="197" t="s">
        <v>552</v>
      </c>
      <c r="AC1995" s="188">
        <v>1.7999999999999999E-2</v>
      </c>
      <c r="AD1995" s="274">
        <f t="shared" si="75"/>
        <v>71092</v>
      </c>
      <c r="AE1995" s="274">
        <f t="shared" si="69"/>
        <v>11392.948717948719</v>
      </c>
      <c r="AF1995" s="189">
        <f t="shared" si="70"/>
        <v>31991.399999999998</v>
      </c>
      <c r="AG1995" s="368">
        <f t="shared" si="76"/>
        <v>43384.348717948713</v>
      </c>
      <c r="AH1995" s="190">
        <v>0.03</v>
      </c>
      <c r="AI1995" s="189">
        <f t="shared" si="77"/>
        <v>2430.6765000000014</v>
      </c>
    </row>
    <row r="1996" spans="1:35" x14ac:dyDescent="0.25">
      <c r="A1996" s="8" t="s">
        <v>2130</v>
      </c>
      <c r="B1996" s="180" t="s">
        <v>27</v>
      </c>
      <c r="C1996" s="180" t="s">
        <v>27</v>
      </c>
      <c r="D1996" s="180" t="s">
        <v>5938</v>
      </c>
      <c r="E1996" s="180" t="s">
        <v>405</v>
      </c>
      <c r="F1996" s="180" t="s">
        <v>4455</v>
      </c>
      <c r="G1996" s="180" t="s">
        <v>4458</v>
      </c>
      <c r="H1996" s="186">
        <v>13721</v>
      </c>
      <c r="I1996" s="186">
        <v>13721</v>
      </c>
      <c r="J1996" s="186">
        <f t="shared" ref="J1996:J2059" si="78">IF(H1996=0,I1996,(I1996-H1996))</f>
        <v>0</v>
      </c>
      <c r="K1996" s="180" t="s">
        <v>1930</v>
      </c>
      <c r="L1996" s="180">
        <v>20984550</v>
      </c>
      <c r="M1996" s="144">
        <v>45488</v>
      </c>
      <c r="N1996" s="144" t="s">
        <v>197</v>
      </c>
      <c r="O1996" s="180" t="s">
        <v>148</v>
      </c>
      <c r="P1996" s="180" t="s">
        <v>221</v>
      </c>
      <c r="Q1996" s="274">
        <v>518307</v>
      </c>
      <c r="R1996" s="274">
        <v>539800</v>
      </c>
      <c r="S1996" s="182">
        <f t="shared" ref="S1996:S2059" si="79">R1996-Q1996</f>
        <v>21493</v>
      </c>
      <c r="T1996" s="216">
        <v>21492</v>
      </c>
      <c r="U1996" s="180">
        <v>156</v>
      </c>
      <c r="V1996" s="180" t="s">
        <v>63</v>
      </c>
      <c r="W1996" s="180" t="s">
        <v>63</v>
      </c>
      <c r="X1996" s="180" t="s">
        <v>277</v>
      </c>
      <c r="Y1996" s="180"/>
      <c r="Z1996" s="180" t="s">
        <v>5909</v>
      </c>
      <c r="AA1996" s="194">
        <v>0.04</v>
      </c>
      <c r="AB1996" s="197" t="s">
        <v>552</v>
      </c>
      <c r="AC1996" s="188">
        <v>1.7999999999999999E-2</v>
      </c>
      <c r="AD1996" s="274">
        <f t="shared" ref="AD1996:AD2059" si="80">AA1996*R1996</f>
        <v>21592</v>
      </c>
      <c r="AE1996" s="274">
        <f t="shared" si="69"/>
        <v>3460.2564102564102</v>
      </c>
      <c r="AF1996" s="189">
        <f t="shared" si="70"/>
        <v>9716.4</v>
      </c>
      <c r="AG1996" s="368">
        <f t="shared" ref="AG1996:AG2059" si="81">AE1996+AF1996</f>
        <v>13176.65641025641</v>
      </c>
      <c r="AH1996" s="190">
        <v>0.03</v>
      </c>
      <c r="AI1996" s="189">
        <f t="shared" ref="AI1996:AI2059" si="82">S1996*AH1996</f>
        <v>644.79</v>
      </c>
    </row>
    <row r="1997" spans="1:35" x14ac:dyDescent="0.25">
      <c r="A1997" s="8" t="s">
        <v>2130</v>
      </c>
      <c r="B1997" s="180" t="s">
        <v>27</v>
      </c>
      <c r="C1997" s="180" t="s">
        <v>27</v>
      </c>
      <c r="D1997" s="180" t="s">
        <v>5938</v>
      </c>
      <c r="E1997" s="180" t="s">
        <v>4759</v>
      </c>
      <c r="F1997" s="180" t="s">
        <v>4760</v>
      </c>
      <c r="G1997" s="180" t="s">
        <v>4770</v>
      </c>
      <c r="H1997" s="186">
        <v>12680</v>
      </c>
      <c r="I1997" s="186">
        <v>12932</v>
      </c>
      <c r="J1997" s="186">
        <f t="shared" si="78"/>
        <v>252</v>
      </c>
      <c r="K1997" s="180" t="s">
        <v>5517</v>
      </c>
      <c r="L1997" s="180">
        <v>28471098</v>
      </c>
      <c r="M1997" s="144">
        <v>45488</v>
      </c>
      <c r="N1997" s="144" t="s">
        <v>197</v>
      </c>
      <c r="O1997" s="180" t="s">
        <v>148</v>
      </c>
      <c r="P1997" s="180" t="s">
        <v>258</v>
      </c>
      <c r="Q1997" s="274">
        <v>473233</v>
      </c>
      <c r="R1997" s="274">
        <v>540600</v>
      </c>
      <c r="S1997" s="182">
        <f t="shared" si="79"/>
        <v>67367</v>
      </c>
      <c r="T1997" s="216">
        <v>67367</v>
      </c>
      <c r="U1997" s="180">
        <v>168</v>
      </c>
      <c r="V1997" s="180" t="s">
        <v>63</v>
      </c>
      <c r="W1997" s="180" t="s">
        <v>63</v>
      </c>
      <c r="X1997" s="180" t="s">
        <v>277</v>
      </c>
      <c r="Y1997" s="180"/>
      <c r="Z1997" s="180" t="s">
        <v>5913</v>
      </c>
      <c r="AA1997" s="194">
        <v>0.04</v>
      </c>
      <c r="AB1997" s="197" t="s">
        <v>552</v>
      </c>
      <c r="AC1997" s="188">
        <v>1.7000000000000001E-2</v>
      </c>
      <c r="AD1997" s="274">
        <f t="shared" si="80"/>
        <v>21624</v>
      </c>
      <c r="AE1997" s="274">
        <f t="shared" si="69"/>
        <v>3217.8571428571427</v>
      </c>
      <c r="AF1997" s="189">
        <f t="shared" si="70"/>
        <v>9190.2000000000007</v>
      </c>
      <c r="AG1997" s="368">
        <f t="shared" si="81"/>
        <v>12408.057142857144</v>
      </c>
      <c r="AH1997" s="190">
        <v>0.03</v>
      </c>
      <c r="AI1997" s="189">
        <f t="shared" si="82"/>
        <v>2021.01</v>
      </c>
    </row>
    <row r="1998" spans="1:35" x14ac:dyDescent="0.25">
      <c r="A1998" s="8" t="s">
        <v>2130</v>
      </c>
      <c r="B1998" s="180" t="s">
        <v>39</v>
      </c>
      <c r="C1998" s="180" t="s">
        <v>39</v>
      </c>
      <c r="D1998" s="180" t="s">
        <v>167</v>
      </c>
      <c r="E1998" s="180" t="s">
        <v>4895</v>
      </c>
      <c r="F1998" s="180" t="s">
        <v>5174</v>
      </c>
      <c r="G1998" s="180" t="s">
        <v>5193</v>
      </c>
      <c r="H1998" s="186">
        <v>0</v>
      </c>
      <c r="I1998" s="186">
        <v>4180</v>
      </c>
      <c r="J1998" s="186">
        <f t="shared" si="78"/>
        <v>4180</v>
      </c>
      <c r="K1998" s="180" t="s">
        <v>5910</v>
      </c>
      <c r="L1998" s="180">
        <v>21688640</v>
      </c>
      <c r="M1998" s="144">
        <v>45488</v>
      </c>
      <c r="N1998" s="144" t="s">
        <v>197</v>
      </c>
      <c r="O1998" s="180" t="s">
        <v>43</v>
      </c>
      <c r="P1998" s="180" t="s">
        <v>43</v>
      </c>
      <c r="Q1998" s="274">
        <v>0</v>
      </c>
      <c r="R1998" s="274">
        <v>167500</v>
      </c>
      <c r="S1998" s="182">
        <f t="shared" si="79"/>
        <v>167500</v>
      </c>
      <c r="T1998" s="216">
        <v>32518</v>
      </c>
      <c r="U1998" s="180">
        <v>168</v>
      </c>
      <c r="V1998" s="180" t="s">
        <v>64</v>
      </c>
      <c r="W1998" s="180" t="s">
        <v>64</v>
      </c>
      <c r="X1998" s="180" t="s">
        <v>276</v>
      </c>
      <c r="Y1998" s="180" t="s">
        <v>665</v>
      </c>
      <c r="Z1998" s="180" t="s">
        <v>5914</v>
      </c>
      <c r="AA1998" s="194">
        <v>0.04</v>
      </c>
      <c r="AB1998" s="197" t="s">
        <v>552</v>
      </c>
      <c r="AC1998" s="188">
        <v>1.7000000000000001E-2</v>
      </c>
      <c r="AD1998" s="274">
        <f t="shared" si="80"/>
        <v>6700</v>
      </c>
      <c r="AE1998" s="274">
        <f t="shared" si="69"/>
        <v>997.02380952380952</v>
      </c>
      <c r="AF1998" s="189">
        <f t="shared" si="70"/>
        <v>2847.5</v>
      </c>
      <c r="AG1998" s="368">
        <f t="shared" si="81"/>
        <v>3844.5238095238096</v>
      </c>
      <c r="AH1998" s="190">
        <v>0.03</v>
      </c>
      <c r="AI1998" s="189">
        <f t="shared" si="82"/>
        <v>5025</v>
      </c>
    </row>
    <row r="1999" spans="1:35" x14ac:dyDescent="0.25">
      <c r="A1999" s="8" t="s">
        <v>2130</v>
      </c>
      <c r="B1999" s="180" t="s">
        <v>20</v>
      </c>
      <c r="C1999" s="180" t="s">
        <v>20</v>
      </c>
      <c r="D1999" s="8" t="s">
        <v>420</v>
      </c>
      <c r="E1999" s="180" t="s">
        <v>405</v>
      </c>
      <c r="F1999" s="180" t="s">
        <v>5911</v>
      </c>
      <c r="G1999" s="180" t="s">
        <v>4183</v>
      </c>
      <c r="H1999" s="186">
        <v>0</v>
      </c>
      <c r="I1999" s="186">
        <v>2345</v>
      </c>
      <c r="J1999" s="186">
        <f t="shared" si="78"/>
        <v>2345</v>
      </c>
      <c r="K1999" s="180" t="s">
        <v>5912</v>
      </c>
      <c r="L1999" s="180">
        <v>22156945</v>
      </c>
      <c r="M1999" s="144">
        <v>45488</v>
      </c>
      <c r="N1999" s="144" t="s">
        <v>197</v>
      </c>
      <c r="O1999" s="180" t="s">
        <v>148</v>
      </c>
      <c r="P1999" s="180" t="s">
        <v>332</v>
      </c>
      <c r="Q1999" s="274">
        <v>0</v>
      </c>
      <c r="R1999" s="274">
        <v>89300</v>
      </c>
      <c r="S1999" s="182">
        <f t="shared" si="79"/>
        <v>89300</v>
      </c>
      <c r="T1999" s="216">
        <v>20690</v>
      </c>
      <c r="U1999" s="180">
        <v>168</v>
      </c>
      <c r="V1999" s="180" t="s">
        <v>64</v>
      </c>
      <c r="W1999" s="180" t="s">
        <v>64</v>
      </c>
      <c r="X1999" s="180" t="s">
        <v>276</v>
      </c>
      <c r="Y1999" s="180" t="s">
        <v>662</v>
      </c>
      <c r="Z1999" s="180" t="s">
        <v>5915</v>
      </c>
      <c r="AA1999" s="194">
        <v>0.04</v>
      </c>
      <c r="AB1999" s="197" t="s">
        <v>552</v>
      </c>
      <c r="AC1999" s="188">
        <v>1.7000000000000001E-2</v>
      </c>
      <c r="AD1999" s="274">
        <f t="shared" si="80"/>
        <v>3572</v>
      </c>
      <c r="AE1999" s="274">
        <f t="shared" si="69"/>
        <v>531.54761904761904</v>
      </c>
      <c r="AF1999" s="189">
        <f t="shared" si="70"/>
        <v>1518.1000000000001</v>
      </c>
      <c r="AG1999" s="368">
        <f t="shared" si="81"/>
        <v>2049.6476190476192</v>
      </c>
      <c r="AH1999" s="190">
        <v>0.03</v>
      </c>
      <c r="AI1999" s="189">
        <f t="shared" si="82"/>
        <v>2679</v>
      </c>
    </row>
    <row r="2000" spans="1:35" x14ac:dyDescent="0.25">
      <c r="A2000" s="8" t="s">
        <v>2130</v>
      </c>
      <c r="B2000" s="180" t="s">
        <v>20</v>
      </c>
      <c r="C2000" s="180" t="s">
        <v>20</v>
      </c>
      <c r="D2000" s="8" t="s">
        <v>420</v>
      </c>
      <c r="E2000" s="180" t="s">
        <v>405</v>
      </c>
      <c r="F2000" s="180" t="s">
        <v>5731</v>
      </c>
      <c r="G2000" s="180" t="s">
        <v>5752</v>
      </c>
      <c r="H2000" s="186">
        <v>0</v>
      </c>
      <c r="I2000" s="186">
        <v>7320</v>
      </c>
      <c r="J2000" s="186">
        <f t="shared" si="78"/>
        <v>7320</v>
      </c>
      <c r="K2000" s="180" t="s">
        <v>5916</v>
      </c>
      <c r="L2000" s="180">
        <v>27120823</v>
      </c>
      <c r="M2000" s="144">
        <v>45489</v>
      </c>
      <c r="N2000" s="144" t="s">
        <v>197</v>
      </c>
      <c r="O2000" s="180" t="s">
        <v>43</v>
      </c>
      <c r="P2000" s="180" t="s">
        <v>43</v>
      </c>
      <c r="Q2000" s="274">
        <v>0</v>
      </c>
      <c r="R2000" s="274">
        <v>301300</v>
      </c>
      <c r="S2000" s="182">
        <f t="shared" si="79"/>
        <v>301300</v>
      </c>
      <c r="T2000" s="216">
        <v>61890</v>
      </c>
      <c r="U2000" s="180">
        <v>168</v>
      </c>
      <c r="V2000" s="180" t="s">
        <v>64</v>
      </c>
      <c r="W2000" s="180" t="s">
        <v>64</v>
      </c>
      <c r="X2000" s="180" t="s">
        <v>276</v>
      </c>
      <c r="Y2000" s="180" t="s">
        <v>662</v>
      </c>
      <c r="Z2000" s="180" t="s">
        <v>5924</v>
      </c>
      <c r="AA2000" s="194">
        <v>0.04</v>
      </c>
      <c r="AB2000" s="197" t="s">
        <v>552</v>
      </c>
      <c r="AC2000" s="188">
        <v>1.7000000000000001E-2</v>
      </c>
      <c r="AD2000" s="274">
        <f t="shared" si="80"/>
        <v>12052</v>
      </c>
      <c r="AE2000" s="274">
        <f t="shared" si="69"/>
        <v>1793.452380952381</v>
      </c>
      <c r="AF2000" s="189">
        <f t="shared" si="70"/>
        <v>5122.1000000000004</v>
      </c>
      <c r="AG2000" s="368">
        <f t="shared" si="81"/>
        <v>6915.5523809523811</v>
      </c>
      <c r="AH2000" s="190">
        <v>0.03</v>
      </c>
      <c r="AI2000" s="189">
        <f t="shared" si="82"/>
        <v>9039</v>
      </c>
    </row>
    <row r="2001" spans="1:35" x14ac:dyDescent="0.25">
      <c r="A2001" s="8" t="s">
        <v>2130</v>
      </c>
      <c r="B2001" s="180" t="s">
        <v>31</v>
      </c>
      <c r="C2001" s="180" t="s">
        <v>31</v>
      </c>
      <c r="D2001" s="180" t="s">
        <v>101</v>
      </c>
      <c r="E2001" s="180" t="s">
        <v>32</v>
      </c>
      <c r="F2001" s="180" t="s">
        <v>2098</v>
      </c>
      <c r="G2001" s="180" t="s">
        <v>2105</v>
      </c>
      <c r="H2001" s="186">
        <v>6836</v>
      </c>
      <c r="I2001" s="186">
        <v>40300</v>
      </c>
      <c r="J2001" s="186">
        <f t="shared" si="78"/>
        <v>33464</v>
      </c>
      <c r="K2001" s="180" t="s">
        <v>2099</v>
      </c>
      <c r="L2001" s="180">
        <v>26451685</v>
      </c>
      <c r="M2001" s="144">
        <v>45489</v>
      </c>
      <c r="N2001" s="144" t="s">
        <v>197</v>
      </c>
      <c r="O2001" s="180" t="s">
        <v>148</v>
      </c>
      <c r="P2001" s="180" t="s">
        <v>253</v>
      </c>
      <c r="Q2001" s="274">
        <v>1483938</v>
      </c>
      <c r="R2001" s="274">
        <v>1707270</v>
      </c>
      <c r="S2001" s="182">
        <f t="shared" si="79"/>
        <v>223332</v>
      </c>
      <c r="T2001" s="216">
        <v>223332</v>
      </c>
      <c r="U2001" s="180">
        <v>168</v>
      </c>
      <c r="V2001" s="180" t="s">
        <v>64</v>
      </c>
      <c r="W2001" s="180" t="s">
        <v>64</v>
      </c>
      <c r="X2001" s="180" t="s">
        <v>276</v>
      </c>
      <c r="Y2001" s="180" t="s">
        <v>665</v>
      </c>
      <c r="Z2001" s="180" t="s">
        <v>5925</v>
      </c>
      <c r="AA2001" s="194">
        <v>0.04</v>
      </c>
      <c r="AB2001" s="197" t="s">
        <v>552</v>
      </c>
      <c r="AC2001" s="188">
        <v>1.7000000000000001E-2</v>
      </c>
      <c r="AD2001" s="274">
        <f t="shared" si="80"/>
        <v>68290.8</v>
      </c>
      <c r="AE2001" s="274">
        <f t="shared" si="69"/>
        <v>10162.321428571429</v>
      </c>
      <c r="AF2001" s="189">
        <f t="shared" si="70"/>
        <v>29023.590000000004</v>
      </c>
      <c r="AG2001" s="368">
        <f t="shared" si="81"/>
        <v>39185.911428571431</v>
      </c>
      <c r="AH2001" s="190">
        <v>0.03</v>
      </c>
      <c r="AI2001" s="189">
        <f t="shared" si="82"/>
        <v>6699.96</v>
      </c>
    </row>
    <row r="2002" spans="1:35" x14ac:dyDescent="0.25">
      <c r="A2002" s="8" t="s">
        <v>2130</v>
      </c>
      <c r="B2002" s="180" t="s">
        <v>20</v>
      </c>
      <c r="C2002" s="180" t="s">
        <v>20</v>
      </c>
      <c r="D2002" s="8" t="s">
        <v>420</v>
      </c>
      <c r="E2002" s="180" t="s">
        <v>405</v>
      </c>
      <c r="F2002" s="180" t="s">
        <v>5917</v>
      </c>
      <c r="G2002" s="180" t="s">
        <v>5927</v>
      </c>
      <c r="H2002" s="186">
        <v>0</v>
      </c>
      <c r="I2002" s="186">
        <v>4070</v>
      </c>
      <c r="J2002" s="186">
        <f t="shared" si="78"/>
        <v>4070</v>
      </c>
      <c r="K2002" s="180" t="s">
        <v>5918</v>
      </c>
      <c r="L2002" s="180">
        <v>25360931</v>
      </c>
      <c r="M2002" s="144">
        <v>45489</v>
      </c>
      <c r="N2002" s="144" t="s">
        <v>197</v>
      </c>
      <c r="O2002" s="180" t="s">
        <v>43</v>
      </c>
      <c r="P2002" s="180" t="s">
        <v>43</v>
      </c>
      <c r="Q2002" s="274">
        <v>0</v>
      </c>
      <c r="R2002" s="274">
        <v>162800</v>
      </c>
      <c r="S2002" s="182">
        <f t="shared" si="79"/>
        <v>162800</v>
      </c>
      <c r="T2002" s="216">
        <v>31558</v>
      </c>
      <c r="U2002" s="180">
        <v>168</v>
      </c>
      <c r="V2002" s="180" t="s">
        <v>64</v>
      </c>
      <c r="W2002" s="180" t="s">
        <v>64</v>
      </c>
      <c r="X2002" s="180" t="s">
        <v>276</v>
      </c>
      <c r="Y2002" s="180" t="s">
        <v>662</v>
      </c>
      <c r="Z2002" s="180" t="s">
        <v>5926</v>
      </c>
      <c r="AA2002" s="194">
        <v>0.04</v>
      </c>
      <c r="AB2002" s="197" t="s">
        <v>552</v>
      </c>
      <c r="AC2002" s="188">
        <v>1.7000000000000001E-2</v>
      </c>
      <c r="AD2002" s="274">
        <f t="shared" si="80"/>
        <v>6512</v>
      </c>
      <c r="AE2002" s="274">
        <f t="shared" si="69"/>
        <v>969.04761904761904</v>
      </c>
      <c r="AF2002" s="189">
        <f t="shared" si="70"/>
        <v>2767.6000000000004</v>
      </c>
      <c r="AG2002" s="368">
        <f t="shared" si="81"/>
        <v>3736.6476190476196</v>
      </c>
      <c r="AH2002" s="190">
        <v>0.03</v>
      </c>
      <c r="AI2002" s="189">
        <f t="shared" si="82"/>
        <v>4884</v>
      </c>
    </row>
    <row r="2003" spans="1:35" x14ac:dyDescent="0.25">
      <c r="A2003" s="8" t="s">
        <v>2130</v>
      </c>
      <c r="B2003" s="180" t="s">
        <v>39</v>
      </c>
      <c r="C2003" s="180" t="s">
        <v>39</v>
      </c>
      <c r="D2003" s="180" t="s">
        <v>167</v>
      </c>
      <c r="E2003" s="180" t="s">
        <v>4113</v>
      </c>
      <c r="F2003" s="180" t="s">
        <v>3792</v>
      </c>
      <c r="G2003" s="180" t="s">
        <v>3796</v>
      </c>
      <c r="H2003" s="186">
        <v>0</v>
      </c>
      <c r="I2003" s="186">
        <v>9345</v>
      </c>
      <c r="J2003" s="186">
        <f t="shared" si="78"/>
        <v>9345</v>
      </c>
      <c r="K2003" s="180" t="s">
        <v>5514</v>
      </c>
      <c r="L2003" s="180">
        <v>24128845</v>
      </c>
      <c r="M2003" s="144">
        <v>45489</v>
      </c>
      <c r="N2003" s="144" t="s">
        <v>197</v>
      </c>
      <c r="O2003" s="180" t="s">
        <v>148</v>
      </c>
      <c r="P2003" s="180" t="s">
        <v>221</v>
      </c>
      <c r="Q2003" s="274">
        <v>0</v>
      </c>
      <c r="R2003" s="274">
        <v>387700</v>
      </c>
      <c r="S2003" s="182">
        <f t="shared" si="79"/>
        <v>387700</v>
      </c>
      <c r="T2003" s="216">
        <v>138243</v>
      </c>
      <c r="U2003" s="180">
        <v>168</v>
      </c>
      <c r="V2003" s="180" t="s">
        <v>64</v>
      </c>
      <c r="W2003" s="180" t="s">
        <v>64</v>
      </c>
      <c r="X2003" s="180" t="s">
        <v>276</v>
      </c>
      <c r="Y2003" s="180" t="s">
        <v>2626</v>
      </c>
      <c r="Z2003" s="180" t="s">
        <v>5625</v>
      </c>
      <c r="AA2003" s="194">
        <v>0.04</v>
      </c>
      <c r="AB2003" s="197" t="s">
        <v>552</v>
      </c>
      <c r="AC2003" s="188">
        <v>1.7000000000000001E-2</v>
      </c>
      <c r="AD2003" s="274">
        <f t="shared" si="80"/>
        <v>15508</v>
      </c>
      <c r="AE2003" s="274">
        <f t="shared" si="69"/>
        <v>2307.7380952380954</v>
      </c>
      <c r="AF2003" s="189">
        <f t="shared" si="70"/>
        <v>6590.9000000000005</v>
      </c>
      <c r="AG2003" s="368">
        <f t="shared" si="81"/>
        <v>8898.6380952380969</v>
      </c>
      <c r="AH2003" s="190">
        <v>0.03</v>
      </c>
      <c r="AI2003" s="189">
        <f t="shared" si="82"/>
        <v>11631</v>
      </c>
    </row>
    <row r="2004" spans="1:35" x14ac:dyDescent="0.25">
      <c r="A2004" s="8" t="s">
        <v>2130</v>
      </c>
      <c r="B2004" s="180" t="s">
        <v>24</v>
      </c>
      <c r="C2004" s="180" t="s">
        <v>24</v>
      </c>
      <c r="D2004" s="180" t="s">
        <v>420</v>
      </c>
      <c r="E2004" s="180" t="s">
        <v>200</v>
      </c>
      <c r="F2004" s="180" t="s">
        <v>800</v>
      </c>
      <c r="G2004" s="180" t="s">
        <v>810</v>
      </c>
      <c r="H2004" s="186">
        <v>0</v>
      </c>
      <c r="I2004" s="186">
        <v>12241</v>
      </c>
      <c r="J2004" s="186">
        <f t="shared" si="78"/>
        <v>12241</v>
      </c>
      <c r="K2004" s="180" t="s">
        <v>5919</v>
      </c>
      <c r="L2004" s="180">
        <v>25803902</v>
      </c>
      <c r="M2004" s="144">
        <v>45489</v>
      </c>
      <c r="N2004" s="144" t="s">
        <v>197</v>
      </c>
      <c r="O2004" s="180" t="s">
        <v>148</v>
      </c>
      <c r="P2004" s="180" t="s">
        <v>287</v>
      </c>
      <c r="Q2004" s="274">
        <v>0</v>
      </c>
      <c r="R2004" s="274">
        <v>511100</v>
      </c>
      <c r="S2004" s="182">
        <f t="shared" si="79"/>
        <v>511100</v>
      </c>
      <c r="T2004" s="216">
        <v>45592</v>
      </c>
      <c r="U2004" s="180">
        <v>168</v>
      </c>
      <c r="V2004" s="180" t="s">
        <v>64</v>
      </c>
      <c r="W2004" s="180" t="s">
        <v>64</v>
      </c>
      <c r="X2004" s="180" t="s">
        <v>276</v>
      </c>
      <c r="Y2004" s="180" t="s">
        <v>115</v>
      </c>
      <c r="Z2004" s="180" t="s">
        <v>4955</v>
      </c>
      <c r="AA2004" s="194">
        <v>0.04</v>
      </c>
      <c r="AB2004" s="197" t="s">
        <v>552</v>
      </c>
      <c r="AC2004" s="188">
        <v>1.7000000000000001E-2</v>
      </c>
      <c r="AD2004" s="274">
        <f t="shared" si="80"/>
        <v>20444</v>
      </c>
      <c r="AE2004" s="274">
        <f t="shared" si="69"/>
        <v>3042.2619047619046</v>
      </c>
      <c r="AF2004" s="189">
        <f t="shared" si="70"/>
        <v>8688.7000000000007</v>
      </c>
      <c r="AG2004" s="368">
        <f t="shared" si="81"/>
        <v>11730.961904761905</v>
      </c>
      <c r="AH2004" s="190">
        <v>0.03</v>
      </c>
      <c r="AI2004" s="189">
        <f t="shared" si="82"/>
        <v>15333</v>
      </c>
    </row>
    <row r="2005" spans="1:35" ht="15.75" x14ac:dyDescent="0.25">
      <c r="A2005" s="8" t="s">
        <v>2130</v>
      </c>
      <c r="B2005" s="180" t="s">
        <v>45</v>
      </c>
      <c r="C2005" s="180" t="s">
        <v>184</v>
      </c>
      <c r="D2005" s="180" t="s">
        <v>101</v>
      </c>
      <c r="E2005" s="219" t="s">
        <v>212</v>
      </c>
      <c r="F2005" s="180" t="s">
        <v>5920</v>
      </c>
      <c r="G2005" s="180" t="s">
        <v>5929</v>
      </c>
      <c r="H2005" s="186">
        <v>0</v>
      </c>
      <c r="I2005" s="186">
        <v>16671</v>
      </c>
      <c r="J2005" s="186">
        <f t="shared" si="78"/>
        <v>16671</v>
      </c>
      <c r="K2005" s="180" t="s">
        <v>5921</v>
      </c>
      <c r="L2005" s="180">
        <v>24446362</v>
      </c>
      <c r="M2005" s="144">
        <v>45489</v>
      </c>
      <c r="N2005" s="144" t="s">
        <v>197</v>
      </c>
      <c r="O2005" s="180" t="s">
        <v>43</v>
      </c>
      <c r="P2005" s="180" t="s">
        <v>43</v>
      </c>
      <c r="Q2005" s="274">
        <v>0</v>
      </c>
      <c r="R2005" s="274">
        <v>700000</v>
      </c>
      <c r="S2005" s="182">
        <f t="shared" si="79"/>
        <v>700000</v>
      </c>
      <c r="T2005" s="216">
        <v>248268.38</v>
      </c>
      <c r="U2005" s="180">
        <v>168</v>
      </c>
      <c r="V2005" s="180" t="s">
        <v>64</v>
      </c>
      <c r="W2005" s="180" t="s">
        <v>64</v>
      </c>
      <c r="X2005" s="180" t="s">
        <v>276</v>
      </c>
      <c r="Y2005" s="180" t="s">
        <v>607</v>
      </c>
      <c r="Z2005" s="180" t="s">
        <v>5928</v>
      </c>
      <c r="AA2005" s="194">
        <v>0.04</v>
      </c>
      <c r="AB2005" s="197" t="s">
        <v>552</v>
      </c>
      <c r="AC2005" s="188">
        <v>1.7000000000000001E-2</v>
      </c>
      <c r="AD2005" s="274">
        <f t="shared" si="80"/>
        <v>28000</v>
      </c>
      <c r="AE2005" s="274">
        <f t="shared" si="69"/>
        <v>4166.666666666667</v>
      </c>
      <c r="AF2005" s="189">
        <f t="shared" si="70"/>
        <v>11900</v>
      </c>
      <c r="AG2005" s="368">
        <f t="shared" si="81"/>
        <v>16066.666666666668</v>
      </c>
      <c r="AH2005" s="190">
        <v>0.03</v>
      </c>
      <c r="AI2005" s="189">
        <f t="shared" si="82"/>
        <v>21000</v>
      </c>
    </row>
    <row r="2006" spans="1:35" x14ac:dyDescent="0.25">
      <c r="A2006" s="8" t="s">
        <v>2130</v>
      </c>
      <c r="B2006" s="180" t="s">
        <v>184</v>
      </c>
      <c r="C2006" s="180" t="s">
        <v>184</v>
      </c>
      <c r="D2006" s="180" t="s">
        <v>101</v>
      </c>
      <c r="E2006" s="180" t="s">
        <v>5451</v>
      </c>
      <c r="F2006" s="180" t="s">
        <v>5922</v>
      </c>
      <c r="G2006" s="180" t="s">
        <v>5931</v>
      </c>
      <c r="H2006" s="186">
        <v>0</v>
      </c>
      <c r="I2006" s="186">
        <v>598</v>
      </c>
      <c r="J2006" s="186">
        <f t="shared" si="78"/>
        <v>598</v>
      </c>
      <c r="K2006" s="180" t="s">
        <v>5923</v>
      </c>
      <c r="L2006" s="180">
        <v>25836352</v>
      </c>
      <c r="M2006" s="144">
        <v>45489</v>
      </c>
      <c r="N2006" s="144" t="s">
        <v>197</v>
      </c>
      <c r="O2006" s="180" t="s">
        <v>173</v>
      </c>
      <c r="P2006" s="180" t="s">
        <v>355</v>
      </c>
      <c r="Q2006" s="186">
        <v>0</v>
      </c>
      <c r="R2006" s="186">
        <v>8000</v>
      </c>
      <c r="S2006" s="182">
        <f t="shared" si="79"/>
        <v>8000</v>
      </c>
      <c r="T2006" s="216">
        <v>8000</v>
      </c>
      <c r="U2006" s="180">
        <v>83</v>
      </c>
      <c r="V2006" s="180" t="s">
        <v>62</v>
      </c>
      <c r="W2006" s="180" t="s">
        <v>62</v>
      </c>
      <c r="X2006" s="180" t="s">
        <v>276</v>
      </c>
      <c r="Y2006" s="180"/>
      <c r="Z2006" s="180" t="s">
        <v>5930</v>
      </c>
      <c r="AA2006" s="194">
        <v>0.03</v>
      </c>
      <c r="AB2006" s="197" t="s">
        <v>552</v>
      </c>
      <c r="AC2006" s="188">
        <v>0.03</v>
      </c>
      <c r="AD2006" s="186">
        <f t="shared" si="80"/>
        <v>240</v>
      </c>
      <c r="AE2006" s="186">
        <f t="shared" si="69"/>
        <v>96.385542168674704</v>
      </c>
      <c r="AF2006" s="189">
        <f t="shared" si="70"/>
        <v>240</v>
      </c>
      <c r="AG2006" s="368">
        <f t="shared" si="81"/>
        <v>336.3855421686747</v>
      </c>
      <c r="AH2006" s="190">
        <v>0.06</v>
      </c>
      <c r="AI2006" s="189">
        <f t="shared" si="82"/>
        <v>480</v>
      </c>
    </row>
    <row r="2007" spans="1:35" x14ac:dyDescent="0.25">
      <c r="A2007" s="8" t="s">
        <v>2130</v>
      </c>
      <c r="B2007" s="180" t="s">
        <v>31</v>
      </c>
      <c r="C2007" s="180" t="s">
        <v>31</v>
      </c>
      <c r="D2007" s="180" t="s">
        <v>101</v>
      </c>
      <c r="E2007" s="180" t="s">
        <v>32</v>
      </c>
      <c r="F2007" s="180" t="s">
        <v>839</v>
      </c>
      <c r="G2007" s="180" t="s">
        <v>566</v>
      </c>
      <c r="H2007" s="186">
        <v>25547</v>
      </c>
      <c r="I2007" s="186">
        <v>31369</v>
      </c>
      <c r="J2007" s="186">
        <f t="shared" si="78"/>
        <v>5822</v>
      </c>
      <c r="K2007" s="180" t="s">
        <v>5862</v>
      </c>
      <c r="L2007" s="180">
        <v>23423859</v>
      </c>
      <c r="M2007" s="144">
        <v>45489</v>
      </c>
      <c r="N2007" s="144" t="s">
        <v>197</v>
      </c>
      <c r="O2007" s="180" t="s">
        <v>43</v>
      </c>
      <c r="P2007" s="180" t="s">
        <v>43</v>
      </c>
      <c r="Q2007" s="186">
        <v>1222603</v>
      </c>
      <c r="R2007" s="186">
        <v>1326150</v>
      </c>
      <c r="S2007" s="182">
        <f t="shared" si="79"/>
        <v>103547</v>
      </c>
      <c r="T2007" s="216">
        <v>103547</v>
      </c>
      <c r="U2007" s="180">
        <v>168</v>
      </c>
      <c r="V2007" s="180" t="s">
        <v>64</v>
      </c>
      <c r="W2007" s="180" t="s">
        <v>64</v>
      </c>
      <c r="X2007" s="180" t="s">
        <v>276</v>
      </c>
      <c r="Y2007" s="180" t="s">
        <v>4136</v>
      </c>
      <c r="Z2007" s="180" t="s">
        <v>5865</v>
      </c>
      <c r="AA2007" s="194">
        <v>0.04</v>
      </c>
      <c r="AB2007" s="197" t="s">
        <v>552</v>
      </c>
      <c r="AC2007" s="188">
        <v>1.7000000000000001E-2</v>
      </c>
      <c r="AD2007" s="186">
        <f t="shared" si="80"/>
        <v>53046</v>
      </c>
      <c r="AE2007" s="186">
        <f t="shared" si="69"/>
        <v>7893.75</v>
      </c>
      <c r="AF2007" s="189">
        <f t="shared" si="70"/>
        <v>22544.550000000003</v>
      </c>
      <c r="AG2007" s="368">
        <f t="shared" si="81"/>
        <v>30438.300000000003</v>
      </c>
      <c r="AH2007" s="190">
        <v>0.03</v>
      </c>
      <c r="AI2007" s="189">
        <f t="shared" si="82"/>
        <v>3106.41</v>
      </c>
    </row>
    <row r="2008" spans="1:35" x14ac:dyDescent="0.25">
      <c r="A2008" s="8" t="s">
        <v>2130</v>
      </c>
      <c r="B2008" s="180" t="s">
        <v>20</v>
      </c>
      <c r="C2008" s="180" t="s">
        <v>20</v>
      </c>
      <c r="D2008" s="8" t="s">
        <v>420</v>
      </c>
      <c r="E2008" s="180" t="s">
        <v>405</v>
      </c>
      <c r="F2008" s="8" t="s">
        <v>2075</v>
      </c>
      <c r="G2008" s="466" t="s">
        <v>2122</v>
      </c>
      <c r="H2008" s="186">
        <v>0</v>
      </c>
      <c r="I2008" s="186">
        <v>5720</v>
      </c>
      <c r="J2008" s="186">
        <f t="shared" si="78"/>
        <v>5720</v>
      </c>
      <c r="K2008" s="180" t="s">
        <v>5520</v>
      </c>
      <c r="L2008" s="180">
        <v>20636301</v>
      </c>
      <c r="M2008" s="144">
        <v>45489</v>
      </c>
      <c r="N2008" s="144" t="s">
        <v>197</v>
      </c>
      <c r="O2008" s="180" t="s">
        <v>43</v>
      </c>
      <c r="P2008" s="180" t="s">
        <v>43</v>
      </c>
      <c r="Q2008" s="274">
        <v>0</v>
      </c>
      <c r="R2008" s="274">
        <v>230400</v>
      </c>
      <c r="S2008" s="182">
        <f t="shared" si="79"/>
        <v>230400</v>
      </c>
      <c r="T2008" s="216">
        <v>18065</v>
      </c>
      <c r="U2008" s="180">
        <v>168</v>
      </c>
      <c r="V2008" s="180" t="s">
        <v>62</v>
      </c>
      <c r="W2008" s="180" t="s">
        <v>62</v>
      </c>
      <c r="X2008" s="180" t="s">
        <v>276</v>
      </c>
      <c r="Y2008" s="180"/>
      <c r="Z2008" s="180" t="s">
        <v>5636</v>
      </c>
      <c r="AA2008" s="194">
        <v>0.04</v>
      </c>
      <c r="AB2008" s="197" t="s">
        <v>552</v>
      </c>
      <c r="AC2008" s="188">
        <v>1.7000000000000001E-2</v>
      </c>
      <c r="AD2008" s="274">
        <f t="shared" si="80"/>
        <v>9216</v>
      </c>
      <c r="AE2008" s="274">
        <f t="shared" si="69"/>
        <v>1371.4285714285713</v>
      </c>
      <c r="AF2008" s="189">
        <f t="shared" si="70"/>
        <v>3916.8</v>
      </c>
      <c r="AG2008" s="368">
        <f t="shared" si="81"/>
        <v>5288.2285714285717</v>
      </c>
      <c r="AH2008" s="190">
        <v>0.03</v>
      </c>
      <c r="AI2008" s="189">
        <f t="shared" si="82"/>
        <v>6912</v>
      </c>
    </row>
    <row r="2009" spans="1:35" x14ac:dyDescent="0.25">
      <c r="A2009" s="8" t="s">
        <v>2130</v>
      </c>
      <c r="B2009" s="180" t="s">
        <v>241</v>
      </c>
      <c r="C2009" s="180" t="s">
        <v>241</v>
      </c>
      <c r="D2009" s="180" t="s">
        <v>101</v>
      </c>
      <c r="E2009" s="180" t="s">
        <v>489</v>
      </c>
      <c r="F2009" s="180" t="s">
        <v>836</v>
      </c>
      <c r="G2009" s="180" t="s">
        <v>605</v>
      </c>
      <c r="H2009" s="186">
        <v>0</v>
      </c>
      <c r="I2009" s="186">
        <v>1109</v>
      </c>
      <c r="J2009" s="186">
        <f t="shared" si="78"/>
        <v>1109</v>
      </c>
      <c r="K2009" s="180" t="s">
        <v>5932</v>
      </c>
      <c r="L2009" s="180">
        <v>10266086</v>
      </c>
      <c r="M2009" s="144">
        <v>45489</v>
      </c>
      <c r="N2009" s="144" t="s">
        <v>197</v>
      </c>
      <c r="O2009" s="180" t="s">
        <v>43</v>
      </c>
      <c r="P2009" s="180" t="s">
        <v>43</v>
      </c>
      <c r="Q2009" s="274">
        <v>0</v>
      </c>
      <c r="R2009" s="274">
        <v>7200</v>
      </c>
      <c r="S2009" s="182">
        <f t="shared" si="79"/>
        <v>7200</v>
      </c>
      <c r="T2009" s="216">
        <v>7200</v>
      </c>
      <c r="U2009" s="180">
        <v>20</v>
      </c>
      <c r="V2009" s="180" t="s">
        <v>62</v>
      </c>
      <c r="W2009" s="180" t="s">
        <v>62</v>
      </c>
      <c r="X2009" s="180" t="s">
        <v>276</v>
      </c>
      <c r="Y2009" s="180"/>
      <c r="Z2009" s="180" t="s">
        <v>5934</v>
      </c>
      <c r="AA2009" s="194">
        <v>0.03</v>
      </c>
      <c r="AB2009" s="197" t="s">
        <v>552</v>
      </c>
      <c r="AC2009" s="188">
        <v>6.5000000000000002E-2</v>
      </c>
      <c r="AD2009" s="274">
        <f t="shared" si="80"/>
        <v>216</v>
      </c>
      <c r="AE2009" s="274">
        <f t="shared" si="69"/>
        <v>360</v>
      </c>
      <c r="AF2009" s="189">
        <f t="shared" si="70"/>
        <v>468</v>
      </c>
      <c r="AG2009" s="368">
        <f t="shared" si="81"/>
        <v>828</v>
      </c>
      <c r="AH2009" s="190">
        <v>0.06</v>
      </c>
      <c r="AI2009" s="189">
        <f t="shared" si="82"/>
        <v>432</v>
      </c>
    </row>
    <row r="2010" spans="1:35" x14ac:dyDescent="0.25">
      <c r="A2010" s="8" t="s">
        <v>2130</v>
      </c>
      <c r="B2010" s="180" t="s">
        <v>49</v>
      </c>
      <c r="C2010" s="180" t="s">
        <v>49</v>
      </c>
      <c r="D2010" s="180" t="s">
        <v>133</v>
      </c>
      <c r="E2010" s="180" t="s">
        <v>3219</v>
      </c>
      <c r="F2010" s="180" t="s">
        <v>3419</v>
      </c>
      <c r="G2010" s="180" t="s">
        <v>3422</v>
      </c>
      <c r="H2010" s="186">
        <v>0</v>
      </c>
      <c r="I2010" s="186">
        <v>1468</v>
      </c>
      <c r="J2010" s="186">
        <f t="shared" si="78"/>
        <v>1468</v>
      </c>
      <c r="K2010" s="180" t="s">
        <v>5933</v>
      </c>
      <c r="L2010" s="180">
        <v>27204619</v>
      </c>
      <c r="M2010" s="144">
        <v>45489</v>
      </c>
      <c r="N2010" s="144" t="s">
        <v>197</v>
      </c>
      <c r="O2010" s="180" t="s">
        <v>43</v>
      </c>
      <c r="P2010" s="180" t="s">
        <v>43</v>
      </c>
      <c r="Q2010" s="186">
        <v>0</v>
      </c>
      <c r="R2010" s="186">
        <v>40300</v>
      </c>
      <c r="S2010" s="182">
        <f t="shared" si="79"/>
        <v>40300</v>
      </c>
      <c r="T2010" s="216">
        <v>40300</v>
      </c>
      <c r="U2010" s="180">
        <v>132</v>
      </c>
      <c r="V2010" s="180" t="s">
        <v>62</v>
      </c>
      <c r="W2010" s="180" t="s">
        <v>62</v>
      </c>
      <c r="X2010" s="180" t="s">
        <v>276</v>
      </c>
      <c r="Y2010" s="180"/>
      <c r="Z2010" s="180" t="s">
        <v>5935</v>
      </c>
      <c r="AA2010" s="194">
        <v>0.03</v>
      </c>
      <c r="AB2010" s="197" t="s">
        <v>552</v>
      </c>
      <c r="AC2010" s="188">
        <v>2.1999999999999999E-2</v>
      </c>
      <c r="AD2010" s="186">
        <f t="shared" si="80"/>
        <v>1209</v>
      </c>
      <c r="AE2010" s="186">
        <f t="shared" si="69"/>
        <v>305.30303030303031</v>
      </c>
      <c r="AF2010" s="189">
        <f t="shared" si="70"/>
        <v>886.59999999999991</v>
      </c>
      <c r="AG2010" s="368">
        <f t="shared" si="81"/>
        <v>1191.9030303030302</v>
      </c>
      <c r="AH2010" s="190">
        <v>0.06</v>
      </c>
      <c r="AI2010" s="189">
        <f t="shared" si="82"/>
        <v>2418</v>
      </c>
    </row>
    <row r="2011" spans="1:35" x14ac:dyDescent="0.25">
      <c r="A2011" s="8" t="s">
        <v>2130</v>
      </c>
      <c r="B2011" s="180" t="s">
        <v>241</v>
      </c>
      <c r="C2011" s="180" t="s">
        <v>241</v>
      </c>
      <c r="D2011" s="180" t="s">
        <v>101</v>
      </c>
      <c r="E2011" s="180" t="s">
        <v>489</v>
      </c>
      <c r="F2011" s="180" t="s">
        <v>836</v>
      </c>
      <c r="G2011" s="180" t="s">
        <v>605</v>
      </c>
      <c r="H2011" s="186">
        <v>0</v>
      </c>
      <c r="I2011" s="186">
        <v>11135</v>
      </c>
      <c r="J2011" s="186">
        <f t="shared" si="78"/>
        <v>11135</v>
      </c>
      <c r="K2011" s="180" t="s">
        <v>5936</v>
      </c>
      <c r="L2011" s="180">
        <v>30633350</v>
      </c>
      <c r="M2011" s="144">
        <v>45489</v>
      </c>
      <c r="N2011" s="144" t="s">
        <v>197</v>
      </c>
      <c r="O2011" s="180" t="s">
        <v>43</v>
      </c>
      <c r="P2011" s="180" t="s">
        <v>43</v>
      </c>
      <c r="Q2011" s="186"/>
      <c r="R2011" s="186">
        <v>464000</v>
      </c>
      <c r="S2011" s="182">
        <f t="shared" si="79"/>
        <v>464000</v>
      </c>
      <c r="T2011" s="216"/>
      <c r="U2011" s="180">
        <v>168</v>
      </c>
      <c r="V2011" s="180" t="s">
        <v>63</v>
      </c>
      <c r="W2011" s="180" t="s">
        <v>63</v>
      </c>
      <c r="X2011" s="180" t="s">
        <v>277</v>
      </c>
      <c r="Y2011" s="180"/>
      <c r="Z2011" s="180" t="s">
        <v>5962</v>
      </c>
      <c r="AA2011" s="194">
        <v>0.04</v>
      </c>
      <c r="AB2011" s="197" t="s">
        <v>552</v>
      </c>
      <c r="AC2011" s="188">
        <v>1.7000000000000001E-2</v>
      </c>
      <c r="AD2011" s="186">
        <f t="shared" si="80"/>
        <v>18560</v>
      </c>
      <c r="AE2011" s="186">
        <f t="shared" si="69"/>
        <v>2761.9047619047619</v>
      </c>
      <c r="AF2011" s="189">
        <f t="shared" si="70"/>
        <v>7888.0000000000009</v>
      </c>
      <c r="AG2011" s="368">
        <f t="shared" si="81"/>
        <v>10649.904761904763</v>
      </c>
      <c r="AH2011" s="190">
        <v>0.03</v>
      </c>
      <c r="AI2011" s="189">
        <f t="shared" si="82"/>
        <v>13920</v>
      </c>
    </row>
    <row r="2012" spans="1:35" x14ac:dyDescent="0.25">
      <c r="A2012" s="8" t="s">
        <v>2130</v>
      </c>
      <c r="B2012" s="180" t="s">
        <v>37</v>
      </c>
      <c r="C2012" s="180" t="s">
        <v>37</v>
      </c>
      <c r="D2012" s="180" t="s">
        <v>99</v>
      </c>
      <c r="E2012" s="180" t="s">
        <v>917</v>
      </c>
      <c r="F2012" s="8" t="s">
        <v>4089</v>
      </c>
      <c r="G2012" s="180" t="s">
        <v>4104</v>
      </c>
      <c r="H2012" s="186">
        <v>0</v>
      </c>
      <c r="I2012" s="186">
        <v>10900</v>
      </c>
      <c r="J2012" s="186">
        <f t="shared" si="78"/>
        <v>10900</v>
      </c>
      <c r="K2012" s="180" t="s">
        <v>5952</v>
      </c>
      <c r="L2012" s="180">
        <v>39007572</v>
      </c>
      <c r="M2012" s="144">
        <v>45490</v>
      </c>
      <c r="N2012" s="144" t="s">
        <v>197</v>
      </c>
      <c r="O2012" s="180" t="s">
        <v>148</v>
      </c>
      <c r="P2012" s="180" t="s">
        <v>334</v>
      </c>
      <c r="Q2012" s="274">
        <v>0</v>
      </c>
      <c r="R2012" s="274">
        <v>200600</v>
      </c>
      <c r="S2012" s="182">
        <f t="shared" si="79"/>
        <v>200600</v>
      </c>
      <c r="T2012" s="216">
        <v>200600</v>
      </c>
      <c r="U2012" s="180">
        <v>60</v>
      </c>
      <c r="V2012" s="180" t="s">
        <v>62</v>
      </c>
      <c r="W2012" s="180" t="s">
        <v>62</v>
      </c>
      <c r="X2012" s="180" t="s">
        <v>276</v>
      </c>
      <c r="Y2012" s="180"/>
      <c r="Z2012" s="180" t="s">
        <v>5963</v>
      </c>
      <c r="AA2012" s="194">
        <v>0.03</v>
      </c>
      <c r="AB2012" s="197" t="s">
        <v>552</v>
      </c>
      <c r="AC2012" s="188">
        <v>3.5000000000000003E-2</v>
      </c>
      <c r="AD2012" s="274">
        <f t="shared" si="80"/>
        <v>6018</v>
      </c>
      <c r="AE2012" s="274">
        <f t="shared" si="69"/>
        <v>3343.3333333333335</v>
      </c>
      <c r="AF2012" s="189">
        <f t="shared" si="70"/>
        <v>7021.0000000000009</v>
      </c>
      <c r="AG2012" s="368">
        <f t="shared" si="81"/>
        <v>10364.333333333334</v>
      </c>
      <c r="AH2012" s="190">
        <v>0.06</v>
      </c>
      <c r="AI2012" s="189">
        <f t="shared" si="82"/>
        <v>12036</v>
      </c>
    </row>
    <row r="2013" spans="1:35" x14ac:dyDescent="0.25">
      <c r="A2013" s="8" t="s">
        <v>2130</v>
      </c>
      <c r="B2013" s="180" t="s">
        <v>24</v>
      </c>
      <c r="C2013" s="180" t="s">
        <v>24</v>
      </c>
      <c r="D2013" s="180" t="s">
        <v>420</v>
      </c>
      <c r="E2013" s="180" t="s">
        <v>200</v>
      </c>
      <c r="F2013" s="180" t="s">
        <v>3653</v>
      </c>
      <c r="G2013" s="180" t="s">
        <v>3659</v>
      </c>
      <c r="H2013" s="186">
        <v>0</v>
      </c>
      <c r="I2013" s="186">
        <v>18960</v>
      </c>
      <c r="J2013" s="186">
        <f t="shared" si="78"/>
        <v>18960</v>
      </c>
      <c r="K2013" s="180" t="s">
        <v>5953</v>
      </c>
      <c r="L2013" s="180">
        <v>27712767</v>
      </c>
      <c r="M2013" s="144">
        <v>45490</v>
      </c>
      <c r="N2013" s="144" t="s">
        <v>197</v>
      </c>
      <c r="O2013" s="180" t="s">
        <v>43</v>
      </c>
      <c r="P2013" s="180" t="s">
        <v>43</v>
      </c>
      <c r="Q2013" s="274">
        <v>0</v>
      </c>
      <c r="R2013" s="274">
        <v>772000</v>
      </c>
      <c r="S2013" s="182">
        <f t="shared" si="79"/>
        <v>772000</v>
      </c>
      <c r="T2013" s="216">
        <v>86189</v>
      </c>
      <c r="U2013" s="180">
        <v>168</v>
      </c>
      <c r="V2013" s="180" t="s">
        <v>64</v>
      </c>
      <c r="W2013" s="180" t="s">
        <v>64</v>
      </c>
      <c r="X2013" s="180" t="s">
        <v>276</v>
      </c>
      <c r="Y2013" s="180" t="s">
        <v>115</v>
      </c>
      <c r="Z2013" s="180" t="s">
        <v>5964</v>
      </c>
      <c r="AA2013" s="194">
        <v>0.04</v>
      </c>
      <c r="AB2013" s="197" t="s">
        <v>552</v>
      </c>
      <c r="AC2013" s="188">
        <v>1.7000000000000001E-2</v>
      </c>
      <c r="AD2013" s="274">
        <f t="shared" si="80"/>
        <v>30880</v>
      </c>
      <c r="AE2013" s="274">
        <f t="shared" si="69"/>
        <v>4595.2380952380954</v>
      </c>
      <c r="AF2013" s="189">
        <f t="shared" si="70"/>
        <v>13124.000000000002</v>
      </c>
      <c r="AG2013" s="368">
        <f t="shared" si="81"/>
        <v>17719.238095238099</v>
      </c>
      <c r="AH2013" s="190">
        <v>0.03</v>
      </c>
      <c r="AI2013" s="189">
        <f t="shared" si="82"/>
        <v>23160</v>
      </c>
    </row>
    <row r="2014" spans="1:35" x14ac:dyDescent="0.25">
      <c r="A2014" s="8" t="s">
        <v>2130</v>
      </c>
      <c r="B2014" s="180" t="s">
        <v>27</v>
      </c>
      <c r="C2014" s="180" t="s">
        <v>27</v>
      </c>
      <c r="D2014" s="180" t="s">
        <v>5938</v>
      </c>
      <c r="E2014" s="180" t="s">
        <v>3304</v>
      </c>
      <c r="F2014" s="180" t="s">
        <v>4206</v>
      </c>
      <c r="G2014" s="180" t="s">
        <v>786</v>
      </c>
      <c r="H2014" s="186">
        <v>0</v>
      </c>
      <c r="I2014" s="186">
        <v>8373</v>
      </c>
      <c r="J2014" s="186">
        <f t="shared" si="78"/>
        <v>8373</v>
      </c>
      <c r="K2014" s="180" t="s">
        <v>5173</v>
      </c>
      <c r="L2014" s="180">
        <v>23941430</v>
      </c>
      <c r="M2014" s="144">
        <v>45490</v>
      </c>
      <c r="N2014" s="144" t="s">
        <v>197</v>
      </c>
      <c r="O2014" s="180" t="s">
        <v>43</v>
      </c>
      <c r="P2014" s="180" t="s">
        <v>43</v>
      </c>
      <c r="Q2014" s="274">
        <v>0</v>
      </c>
      <c r="R2014" s="274">
        <v>346200</v>
      </c>
      <c r="S2014" s="182">
        <f t="shared" si="79"/>
        <v>346200</v>
      </c>
      <c r="T2014" s="216">
        <v>25443</v>
      </c>
      <c r="U2014" s="180">
        <v>168</v>
      </c>
      <c r="V2014" s="180" t="s">
        <v>64</v>
      </c>
      <c r="W2014" s="180" t="s">
        <v>64</v>
      </c>
      <c r="X2014" s="180" t="s">
        <v>276</v>
      </c>
      <c r="Y2014" s="180" t="s">
        <v>665</v>
      </c>
      <c r="Z2014" s="180" t="s">
        <v>5965</v>
      </c>
      <c r="AA2014" s="194">
        <v>0.04</v>
      </c>
      <c r="AB2014" s="197" t="s">
        <v>552</v>
      </c>
      <c r="AC2014" s="188">
        <v>1.7000000000000001E-2</v>
      </c>
      <c r="AD2014" s="274">
        <f t="shared" si="80"/>
        <v>13848</v>
      </c>
      <c r="AE2014" s="274">
        <f t="shared" si="69"/>
        <v>2060.7142857142858</v>
      </c>
      <c r="AF2014" s="189">
        <f t="shared" si="70"/>
        <v>5885.4000000000005</v>
      </c>
      <c r="AG2014" s="368">
        <f t="shared" si="81"/>
        <v>7946.1142857142859</v>
      </c>
      <c r="AH2014" s="190">
        <v>0.03</v>
      </c>
      <c r="AI2014" s="189">
        <f t="shared" si="82"/>
        <v>10386</v>
      </c>
    </row>
    <row r="2015" spans="1:35" x14ac:dyDescent="0.25">
      <c r="A2015" s="8" t="s">
        <v>2130</v>
      </c>
      <c r="B2015" s="180" t="s">
        <v>33</v>
      </c>
      <c r="C2015" s="180" t="s">
        <v>39</v>
      </c>
      <c r="D2015" s="180" t="s">
        <v>167</v>
      </c>
      <c r="E2015" s="180" t="s">
        <v>4113</v>
      </c>
      <c r="F2015" s="180" t="s">
        <v>3792</v>
      </c>
      <c r="G2015" s="180" t="s">
        <v>3796</v>
      </c>
      <c r="H2015" s="186">
        <v>0</v>
      </c>
      <c r="I2015" s="186">
        <v>12525</v>
      </c>
      <c r="J2015" s="186">
        <f t="shared" si="78"/>
        <v>12525</v>
      </c>
      <c r="K2015" s="180" t="s">
        <v>5954</v>
      </c>
      <c r="L2015" s="180">
        <v>28727455</v>
      </c>
      <c r="M2015" s="144">
        <v>45490</v>
      </c>
      <c r="N2015" s="144" t="s">
        <v>197</v>
      </c>
      <c r="O2015" s="180" t="s">
        <v>148</v>
      </c>
      <c r="P2015" s="180" t="s">
        <v>221</v>
      </c>
      <c r="Q2015" s="274">
        <v>0</v>
      </c>
      <c r="R2015" s="274">
        <v>523200</v>
      </c>
      <c r="S2015" s="182">
        <f t="shared" si="79"/>
        <v>523200</v>
      </c>
      <c r="T2015" s="216">
        <v>159416</v>
      </c>
      <c r="U2015" s="180">
        <v>168</v>
      </c>
      <c r="V2015" s="180" t="s">
        <v>64</v>
      </c>
      <c r="W2015" s="180" t="s">
        <v>64</v>
      </c>
      <c r="X2015" s="180" t="s">
        <v>276</v>
      </c>
      <c r="Y2015" s="180" t="s">
        <v>607</v>
      </c>
      <c r="Z2015" s="180" t="s">
        <v>5966</v>
      </c>
      <c r="AA2015" s="194">
        <v>0.04</v>
      </c>
      <c r="AB2015" s="197" t="s">
        <v>552</v>
      </c>
      <c r="AC2015" s="188">
        <v>1.7000000000000001E-2</v>
      </c>
      <c r="AD2015" s="274">
        <f t="shared" si="80"/>
        <v>20928</v>
      </c>
      <c r="AE2015" s="274">
        <f t="shared" si="69"/>
        <v>3114.2857142857142</v>
      </c>
      <c r="AF2015" s="189">
        <f t="shared" si="70"/>
        <v>8894.4000000000015</v>
      </c>
      <c r="AG2015" s="368">
        <f t="shared" si="81"/>
        <v>12008.685714285715</v>
      </c>
      <c r="AH2015" s="190">
        <v>0.03</v>
      </c>
      <c r="AI2015" s="189">
        <f t="shared" si="82"/>
        <v>15696</v>
      </c>
    </row>
    <row r="2016" spans="1:35" x14ac:dyDescent="0.25">
      <c r="A2016" s="8" t="s">
        <v>2130</v>
      </c>
      <c r="B2016" s="180" t="s">
        <v>24</v>
      </c>
      <c r="C2016" s="180" t="s">
        <v>24</v>
      </c>
      <c r="D2016" s="180" t="s">
        <v>420</v>
      </c>
      <c r="E2016" s="180" t="s">
        <v>3679</v>
      </c>
      <c r="F2016" s="180" t="s">
        <v>4557</v>
      </c>
      <c r="G2016" s="180" t="s">
        <v>4560</v>
      </c>
      <c r="H2016" s="186">
        <v>0</v>
      </c>
      <c r="I2016" s="186">
        <v>21728</v>
      </c>
      <c r="J2016" s="186">
        <f t="shared" si="78"/>
        <v>21728</v>
      </c>
      <c r="K2016" s="180" t="s">
        <v>5955</v>
      </c>
      <c r="L2016" s="180">
        <v>29521421</v>
      </c>
      <c r="M2016" s="144">
        <v>45490</v>
      </c>
      <c r="N2016" s="144" t="s">
        <v>197</v>
      </c>
      <c r="O2016" s="180" t="s">
        <v>43</v>
      </c>
      <c r="P2016" s="180" t="s">
        <v>43</v>
      </c>
      <c r="Q2016" s="274">
        <v>0</v>
      </c>
      <c r="R2016" s="274">
        <v>915500</v>
      </c>
      <c r="S2016" s="182">
        <f t="shared" si="79"/>
        <v>915500</v>
      </c>
      <c r="T2016" s="216">
        <v>149361</v>
      </c>
      <c r="U2016" s="180">
        <v>168</v>
      </c>
      <c r="V2016" s="180" t="s">
        <v>64</v>
      </c>
      <c r="W2016" s="180" t="s">
        <v>64</v>
      </c>
      <c r="X2016" s="180" t="s">
        <v>276</v>
      </c>
      <c r="Y2016" s="180" t="s">
        <v>115</v>
      </c>
      <c r="Z2016" s="180" t="s">
        <v>5967</v>
      </c>
      <c r="AA2016" s="194">
        <v>0.04</v>
      </c>
      <c r="AB2016" s="197" t="s">
        <v>552</v>
      </c>
      <c r="AC2016" s="188">
        <v>1.7000000000000001E-2</v>
      </c>
      <c r="AD2016" s="274">
        <f t="shared" si="80"/>
        <v>36620</v>
      </c>
      <c r="AE2016" s="274">
        <f t="shared" si="69"/>
        <v>5449.4047619047615</v>
      </c>
      <c r="AF2016" s="189">
        <f t="shared" si="70"/>
        <v>15563.500000000002</v>
      </c>
      <c r="AG2016" s="368">
        <f t="shared" si="81"/>
        <v>21012.904761904763</v>
      </c>
      <c r="AH2016" s="190">
        <v>0.03</v>
      </c>
      <c r="AI2016" s="189">
        <f t="shared" si="82"/>
        <v>27465</v>
      </c>
    </row>
    <row r="2017" spans="1:35" x14ac:dyDescent="0.25">
      <c r="A2017" s="8" t="s">
        <v>2130</v>
      </c>
      <c r="B2017" s="180" t="s">
        <v>29</v>
      </c>
      <c r="C2017" s="180" t="s">
        <v>29</v>
      </c>
      <c r="D2017" s="180" t="s">
        <v>168</v>
      </c>
      <c r="E2017" s="180" t="s">
        <v>455</v>
      </c>
      <c r="F2017" s="180" t="s">
        <v>2313</v>
      </c>
      <c r="G2017" s="180" t="s">
        <v>2319</v>
      </c>
      <c r="H2017" s="186">
        <v>3521</v>
      </c>
      <c r="I2017" s="186">
        <v>3521</v>
      </c>
      <c r="J2017" s="186">
        <f t="shared" si="78"/>
        <v>0</v>
      </c>
      <c r="K2017" s="180" t="s">
        <v>5956</v>
      </c>
      <c r="L2017" s="180">
        <v>21943101</v>
      </c>
      <c r="M2017" s="144">
        <v>45490</v>
      </c>
      <c r="N2017" s="144" t="s">
        <v>197</v>
      </c>
      <c r="O2017" s="180" t="s">
        <v>148</v>
      </c>
      <c r="P2017" s="180" t="s">
        <v>258</v>
      </c>
      <c r="Q2017" s="186">
        <v>135177.18</v>
      </c>
      <c r="R2017" s="186">
        <v>139400</v>
      </c>
      <c r="S2017" s="182">
        <f t="shared" si="79"/>
        <v>4222.820000000007</v>
      </c>
      <c r="T2017" s="216">
        <v>4222</v>
      </c>
      <c r="U2017" s="180">
        <v>168</v>
      </c>
      <c r="V2017" s="180" t="s">
        <v>63</v>
      </c>
      <c r="W2017" s="180" t="s">
        <v>63</v>
      </c>
      <c r="X2017" s="180" t="s">
        <v>277</v>
      </c>
      <c r="Y2017" s="180"/>
      <c r="Z2017" s="180" t="s">
        <v>5968</v>
      </c>
      <c r="AA2017" s="194">
        <v>0.04</v>
      </c>
      <c r="AB2017" s="197" t="s">
        <v>552</v>
      </c>
      <c r="AC2017" s="188">
        <v>1.7000000000000001E-2</v>
      </c>
      <c r="AD2017" s="186">
        <f t="shared" si="80"/>
        <v>5576</v>
      </c>
      <c r="AE2017" s="186">
        <f t="shared" si="69"/>
        <v>829.76190476190482</v>
      </c>
      <c r="AF2017" s="189">
        <f t="shared" si="70"/>
        <v>2369.8000000000002</v>
      </c>
      <c r="AG2017" s="368">
        <f t="shared" si="81"/>
        <v>3199.5619047619048</v>
      </c>
      <c r="AH2017" s="190">
        <v>0.03</v>
      </c>
      <c r="AI2017" s="189">
        <f t="shared" si="82"/>
        <v>126.6846000000002</v>
      </c>
    </row>
    <row r="2018" spans="1:35" x14ac:dyDescent="0.25">
      <c r="A2018" s="8" t="s">
        <v>2130</v>
      </c>
      <c r="B2018" s="180" t="s">
        <v>27</v>
      </c>
      <c r="C2018" s="180" t="s">
        <v>27</v>
      </c>
      <c r="D2018" s="180" t="s">
        <v>5938</v>
      </c>
      <c r="E2018" s="180" t="s">
        <v>209</v>
      </c>
      <c r="F2018" s="8" t="s">
        <v>4455</v>
      </c>
      <c r="G2018" s="180" t="s">
        <v>4458</v>
      </c>
      <c r="H2018" s="186">
        <v>0</v>
      </c>
      <c r="I2018" s="186">
        <v>24150</v>
      </c>
      <c r="J2018" s="186">
        <f t="shared" si="78"/>
        <v>24150</v>
      </c>
      <c r="K2018" s="180" t="s">
        <v>5957</v>
      </c>
      <c r="L2018" s="180">
        <v>28458291</v>
      </c>
      <c r="M2018" s="144">
        <v>45490</v>
      </c>
      <c r="N2018" s="144" t="s">
        <v>197</v>
      </c>
      <c r="O2018" s="180" t="s">
        <v>43</v>
      </c>
      <c r="P2018" s="180" t="s">
        <v>43</v>
      </c>
      <c r="Q2018" s="274">
        <v>0</v>
      </c>
      <c r="R2018" s="274">
        <v>1018800</v>
      </c>
      <c r="S2018" s="182">
        <f t="shared" si="79"/>
        <v>1018800</v>
      </c>
      <c r="T2018" s="216">
        <v>14880</v>
      </c>
      <c r="U2018" s="180">
        <v>168</v>
      </c>
      <c r="V2018" s="180" t="s">
        <v>64</v>
      </c>
      <c r="W2018" s="180" t="s">
        <v>64</v>
      </c>
      <c r="X2018" s="180" t="s">
        <v>276</v>
      </c>
      <c r="Y2018" s="180" t="s">
        <v>665</v>
      </c>
      <c r="Z2018" s="180" t="s">
        <v>5969</v>
      </c>
      <c r="AA2018" s="194">
        <v>0.04</v>
      </c>
      <c r="AB2018" s="197" t="s">
        <v>552</v>
      </c>
      <c r="AC2018" s="188">
        <v>1.7000000000000001E-2</v>
      </c>
      <c r="AD2018" s="274">
        <f t="shared" si="80"/>
        <v>40752</v>
      </c>
      <c r="AE2018" s="274">
        <f t="shared" si="69"/>
        <v>6064.2857142857147</v>
      </c>
      <c r="AF2018" s="189">
        <f t="shared" si="70"/>
        <v>17319.600000000002</v>
      </c>
      <c r="AG2018" s="368">
        <f t="shared" si="81"/>
        <v>23383.885714285716</v>
      </c>
      <c r="AH2018" s="190">
        <v>0.03</v>
      </c>
      <c r="AI2018" s="189">
        <f t="shared" si="82"/>
        <v>30564</v>
      </c>
    </row>
    <row r="2019" spans="1:35" x14ac:dyDescent="0.25">
      <c r="A2019" s="8" t="s">
        <v>2130</v>
      </c>
      <c r="B2019" s="180" t="s">
        <v>39</v>
      </c>
      <c r="C2019" s="180" t="s">
        <v>39</v>
      </c>
      <c r="D2019" s="180" t="s">
        <v>167</v>
      </c>
      <c r="E2019" s="180" t="s">
        <v>4895</v>
      </c>
      <c r="F2019" s="180" t="s">
        <v>5958</v>
      </c>
      <c r="G2019" s="180" t="s">
        <v>5022</v>
      </c>
      <c r="H2019" s="186">
        <v>25788</v>
      </c>
      <c r="I2019" s="186">
        <v>25780</v>
      </c>
      <c r="J2019" s="186">
        <f t="shared" si="78"/>
        <v>-8</v>
      </c>
      <c r="K2019" s="180" t="s">
        <v>5959</v>
      </c>
      <c r="L2019" s="180">
        <v>31665644</v>
      </c>
      <c r="M2019" s="144">
        <v>45490</v>
      </c>
      <c r="N2019" s="144" t="s">
        <v>197</v>
      </c>
      <c r="O2019" s="180" t="s">
        <v>173</v>
      </c>
      <c r="P2019" s="180" t="s">
        <v>352</v>
      </c>
      <c r="Q2019" s="274">
        <v>1028504</v>
      </c>
      <c r="R2019" s="274">
        <v>1088300</v>
      </c>
      <c r="S2019" s="182">
        <f t="shared" si="79"/>
        <v>59796</v>
      </c>
      <c r="T2019" s="216">
        <v>59796</v>
      </c>
      <c r="U2019" s="180">
        <v>168</v>
      </c>
      <c r="V2019" s="180" t="s">
        <v>64</v>
      </c>
      <c r="W2019" s="180" t="s">
        <v>64</v>
      </c>
      <c r="X2019" s="180" t="s">
        <v>276</v>
      </c>
      <c r="Y2019" s="180" t="s">
        <v>665</v>
      </c>
      <c r="Z2019" s="180" t="s">
        <v>5970</v>
      </c>
      <c r="AA2019" s="194">
        <v>0.04</v>
      </c>
      <c r="AB2019" s="197" t="s">
        <v>552</v>
      </c>
      <c r="AC2019" s="188">
        <v>1.7000000000000001E-2</v>
      </c>
      <c r="AD2019" s="274">
        <f t="shared" si="80"/>
        <v>43532</v>
      </c>
      <c r="AE2019" s="274">
        <f t="shared" si="69"/>
        <v>6477.9761904761908</v>
      </c>
      <c r="AF2019" s="189">
        <f t="shared" si="70"/>
        <v>18501.100000000002</v>
      </c>
      <c r="AG2019" s="368">
        <f t="shared" si="81"/>
        <v>24979.076190476193</v>
      </c>
      <c r="AH2019" s="190">
        <v>0.03</v>
      </c>
      <c r="AI2019" s="189">
        <f t="shared" si="82"/>
        <v>1793.8799999999999</v>
      </c>
    </row>
    <row r="2020" spans="1:35" x14ac:dyDescent="0.25">
      <c r="A2020" s="8" t="s">
        <v>2130</v>
      </c>
      <c r="B2020" s="180" t="s">
        <v>184</v>
      </c>
      <c r="C2020" s="180" t="s">
        <v>184</v>
      </c>
      <c r="D2020" s="180" t="s">
        <v>101</v>
      </c>
      <c r="E2020" s="180" t="s">
        <v>417</v>
      </c>
      <c r="F2020" s="180" t="s">
        <v>1288</v>
      </c>
      <c r="G2020" s="180" t="s">
        <v>1987</v>
      </c>
      <c r="H2020" s="186">
        <v>0</v>
      </c>
      <c r="I2020" s="186">
        <v>15571</v>
      </c>
      <c r="J2020" s="186">
        <f t="shared" si="78"/>
        <v>15571</v>
      </c>
      <c r="K2020" s="180" t="s">
        <v>5960</v>
      </c>
      <c r="L2020" s="180">
        <v>32739600</v>
      </c>
      <c r="M2020" s="144">
        <v>45490</v>
      </c>
      <c r="N2020" s="144" t="s">
        <v>197</v>
      </c>
      <c r="O2020" s="180" t="s">
        <v>148</v>
      </c>
      <c r="P2020" s="180" t="s">
        <v>260</v>
      </c>
      <c r="Q2020" s="274">
        <v>0</v>
      </c>
      <c r="R2020" s="274">
        <v>653100</v>
      </c>
      <c r="S2020" s="182">
        <f t="shared" si="79"/>
        <v>653100</v>
      </c>
      <c r="T2020" s="216">
        <v>124956.73</v>
      </c>
      <c r="U2020" s="180">
        <v>168</v>
      </c>
      <c r="V2020" s="180" t="s">
        <v>64</v>
      </c>
      <c r="W2020" s="180" t="s">
        <v>64</v>
      </c>
      <c r="X2020" s="180" t="s">
        <v>276</v>
      </c>
      <c r="Y2020" s="180" t="s">
        <v>662</v>
      </c>
      <c r="Z2020" s="180" t="s">
        <v>5651</v>
      </c>
      <c r="AA2020" s="194">
        <v>0.04</v>
      </c>
      <c r="AB2020" s="197" t="s">
        <v>552</v>
      </c>
      <c r="AC2020" s="188">
        <v>1.7000000000000001E-2</v>
      </c>
      <c r="AD2020" s="274">
        <f t="shared" si="80"/>
        <v>26124</v>
      </c>
      <c r="AE2020" s="274">
        <f t="shared" si="69"/>
        <v>3887.5</v>
      </c>
      <c r="AF2020" s="189">
        <f t="shared" si="70"/>
        <v>11102.7</v>
      </c>
      <c r="AG2020" s="368">
        <f t="shared" si="81"/>
        <v>14990.2</v>
      </c>
      <c r="AH2020" s="190">
        <v>0.03</v>
      </c>
      <c r="AI2020" s="189">
        <f t="shared" si="82"/>
        <v>19593</v>
      </c>
    </row>
    <row r="2021" spans="1:35" x14ac:dyDescent="0.25">
      <c r="A2021" s="8" t="s">
        <v>2130</v>
      </c>
      <c r="B2021" s="180" t="s">
        <v>29</v>
      </c>
      <c r="C2021" s="180" t="s">
        <v>29</v>
      </c>
      <c r="D2021" s="180" t="s">
        <v>168</v>
      </c>
      <c r="E2021" s="180" t="s">
        <v>2081</v>
      </c>
      <c r="F2021" s="180" t="s">
        <v>4340</v>
      </c>
      <c r="G2021" s="180" t="s">
        <v>812</v>
      </c>
      <c r="H2021" s="186">
        <v>0</v>
      </c>
      <c r="I2021" s="186">
        <v>3877</v>
      </c>
      <c r="J2021" s="186">
        <f t="shared" si="78"/>
        <v>3877</v>
      </c>
      <c r="K2021" s="180" t="s">
        <v>5945</v>
      </c>
      <c r="L2021" s="180">
        <v>25889222</v>
      </c>
      <c r="M2021" s="144">
        <v>45490</v>
      </c>
      <c r="N2021" s="144" t="s">
        <v>197</v>
      </c>
      <c r="O2021" s="180" t="s">
        <v>43</v>
      </c>
      <c r="P2021" s="180" t="s">
        <v>43</v>
      </c>
      <c r="Q2021" s="274">
        <v>0</v>
      </c>
      <c r="R2021" s="274">
        <v>154600</v>
      </c>
      <c r="S2021" s="182">
        <f t="shared" si="79"/>
        <v>154600</v>
      </c>
      <c r="T2021" s="216">
        <v>8516</v>
      </c>
      <c r="U2021" s="180">
        <v>168</v>
      </c>
      <c r="V2021" s="180" t="s">
        <v>64</v>
      </c>
      <c r="W2021" s="180" t="s">
        <v>64</v>
      </c>
      <c r="X2021" s="180" t="s">
        <v>276</v>
      </c>
      <c r="Y2021" s="180" t="s">
        <v>5961</v>
      </c>
      <c r="Z2021" s="180" t="s">
        <v>5946</v>
      </c>
      <c r="AA2021" s="194">
        <v>0.04</v>
      </c>
      <c r="AB2021" s="197" t="s">
        <v>552</v>
      </c>
      <c r="AC2021" s="188">
        <v>1.7000000000000001E-2</v>
      </c>
      <c r="AD2021" s="274">
        <f t="shared" si="80"/>
        <v>6184</v>
      </c>
      <c r="AE2021" s="274">
        <f t="shared" si="69"/>
        <v>920.23809523809518</v>
      </c>
      <c r="AF2021" s="189">
        <f t="shared" si="70"/>
        <v>2628.2000000000003</v>
      </c>
      <c r="AG2021" s="368">
        <f t="shared" si="81"/>
        <v>3548.4380952380952</v>
      </c>
      <c r="AH2021" s="190">
        <v>0.03</v>
      </c>
      <c r="AI2021" s="189">
        <f t="shared" si="82"/>
        <v>4638</v>
      </c>
    </row>
    <row r="2022" spans="1:35" x14ac:dyDescent="0.25">
      <c r="A2022" s="8" t="s">
        <v>2130</v>
      </c>
      <c r="B2022" s="180" t="s">
        <v>27</v>
      </c>
      <c r="C2022" s="180" t="s">
        <v>27</v>
      </c>
      <c r="D2022" s="180" t="s">
        <v>5938</v>
      </c>
      <c r="E2022" s="180" t="s">
        <v>209</v>
      </c>
      <c r="F2022" s="180" t="s">
        <v>5971</v>
      </c>
      <c r="G2022" s="180" t="s">
        <v>5980</v>
      </c>
      <c r="H2022" s="186">
        <v>0</v>
      </c>
      <c r="I2022" s="186">
        <v>15981</v>
      </c>
      <c r="J2022" s="186">
        <f t="shared" si="78"/>
        <v>15981</v>
      </c>
      <c r="K2022" s="180" t="s">
        <v>5972</v>
      </c>
      <c r="L2022" s="180">
        <v>22661191</v>
      </c>
      <c r="M2022" s="144">
        <v>45490</v>
      </c>
      <c r="N2022" s="144" t="s">
        <v>197</v>
      </c>
      <c r="O2022" s="180" t="s">
        <v>148</v>
      </c>
      <c r="P2022" s="180" t="s">
        <v>225</v>
      </c>
      <c r="Q2022" s="274">
        <v>0</v>
      </c>
      <c r="R2022" s="634">
        <v>670500</v>
      </c>
      <c r="S2022" s="182">
        <f t="shared" si="79"/>
        <v>670500</v>
      </c>
      <c r="T2022" s="216">
        <v>41485</v>
      </c>
      <c r="U2022" s="180">
        <v>168</v>
      </c>
      <c r="V2022" s="180" t="s">
        <v>64</v>
      </c>
      <c r="W2022" s="180" t="s">
        <v>64</v>
      </c>
      <c r="X2022" s="180" t="s">
        <v>276</v>
      </c>
      <c r="Y2022" s="180" t="s">
        <v>662</v>
      </c>
      <c r="Z2022" s="180" t="s">
        <v>5979</v>
      </c>
      <c r="AA2022" s="194">
        <v>0.04</v>
      </c>
      <c r="AB2022" s="197" t="s">
        <v>552</v>
      </c>
      <c r="AC2022" s="188">
        <v>1.7000000000000001E-2</v>
      </c>
      <c r="AD2022" s="274">
        <f t="shared" si="80"/>
        <v>26820</v>
      </c>
      <c r="AE2022" s="274">
        <f t="shared" si="69"/>
        <v>3991.0714285714284</v>
      </c>
      <c r="AF2022" s="189">
        <f t="shared" si="70"/>
        <v>11398.5</v>
      </c>
      <c r="AG2022" s="368">
        <f t="shared" si="81"/>
        <v>15389.571428571428</v>
      </c>
      <c r="AH2022" s="190">
        <v>0.03</v>
      </c>
      <c r="AI2022" s="189">
        <f t="shared" si="82"/>
        <v>20115</v>
      </c>
    </row>
    <row r="2023" spans="1:35" x14ac:dyDescent="0.25">
      <c r="A2023" s="8" t="s">
        <v>2130</v>
      </c>
      <c r="B2023" s="180" t="s">
        <v>37</v>
      </c>
      <c r="C2023" s="180" t="s">
        <v>37</v>
      </c>
      <c r="D2023" s="180" t="s">
        <v>99</v>
      </c>
      <c r="E2023" s="180" t="s">
        <v>917</v>
      </c>
      <c r="F2023" s="180" t="s">
        <v>4065</v>
      </c>
      <c r="G2023" s="180" t="s">
        <v>4319</v>
      </c>
      <c r="H2023" s="186">
        <v>0</v>
      </c>
      <c r="I2023" s="186">
        <v>23641</v>
      </c>
      <c r="J2023" s="186">
        <f t="shared" si="78"/>
        <v>23641</v>
      </c>
      <c r="K2023" s="180" t="s">
        <v>5515</v>
      </c>
      <c r="L2023" s="180">
        <v>31914332</v>
      </c>
      <c r="M2023" s="144">
        <v>45490</v>
      </c>
      <c r="N2023" s="144" t="s">
        <v>197</v>
      </c>
      <c r="O2023" s="180" t="s">
        <v>148</v>
      </c>
      <c r="P2023" s="180" t="s">
        <v>266</v>
      </c>
      <c r="Q2023" s="274">
        <v>0</v>
      </c>
      <c r="R2023" s="274">
        <v>997100</v>
      </c>
      <c r="S2023" s="182">
        <f t="shared" si="79"/>
        <v>997100</v>
      </c>
      <c r="T2023" s="216">
        <v>186945.81</v>
      </c>
      <c r="U2023" s="180">
        <v>168</v>
      </c>
      <c r="V2023" s="180" t="s">
        <v>64</v>
      </c>
      <c r="W2023" s="180" t="s">
        <v>64</v>
      </c>
      <c r="X2023" s="180" t="s">
        <v>276</v>
      </c>
      <c r="Y2023" s="180" t="s">
        <v>662</v>
      </c>
      <c r="Z2023" s="180" t="s">
        <v>5626</v>
      </c>
      <c r="AA2023" s="194">
        <v>0.04</v>
      </c>
      <c r="AB2023" s="197" t="s">
        <v>552</v>
      </c>
      <c r="AC2023" s="188">
        <v>1.7000000000000001E-2</v>
      </c>
      <c r="AD2023" s="274">
        <f t="shared" si="80"/>
        <v>39884</v>
      </c>
      <c r="AE2023" s="274">
        <f t="shared" si="69"/>
        <v>5935.1190476190477</v>
      </c>
      <c r="AF2023" s="189">
        <f t="shared" si="70"/>
        <v>16950.7</v>
      </c>
      <c r="AG2023" s="368">
        <f t="shared" si="81"/>
        <v>22885.81904761905</v>
      </c>
      <c r="AH2023" s="190">
        <v>0.03</v>
      </c>
      <c r="AI2023" s="189">
        <f t="shared" si="82"/>
        <v>29913</v>
      </c>
    </row>
    <row r="2024" spans="1:35" x14ac:dyDescent="0.25">
      <c r="A2024" s="8" t="s">
        <v>2130</v>
      </c>
      <c r="B2024" s="180" t="s">
        <v>184</v>
      </c>
      <c r="C2024" s="180" t="s">
        <v>184</v>
      </c>
      <c r="D2024" s="180" t="s">
        <v>101</v>
      </c>
      <c r="E2024" s="180" t="s">
        <v>5451</v>
      </c>
      <c r="F2024" s="180" t="s">
        <v>5452</v>
      </c>
      <c r="G2024" s="180" t="s">
        <v>5981</v>
      </c>
      <c r="H2024" s="186">
        <v>0</v>
      </c>
      <c r="I2024" s="186">
        <v>7772</v>
      </c>
      <c r="J2024" s="186">
        <f t="shared" si="78"/>
        <v>7772</v>
      </c>
      <c r="K2024" s="180" t="s">
        <v>5973</v>
      </c>
      <c r="L2024" s="180">
        <v>24952360</v>
      </c>
      <c r="M2024" s="144">
        <v>45490</v>
      </c>
      <c r="N2024" s="144" t="s">
        <v>197</v>
      </c>
      <c r="O2024" s="180" t="s">
        <v>148</v>
      </c>
      <c r="P2024" s="180" t="s">
        <v>343</v>
      </c>
      <c r="Q2024" s="274">
        <v>0</v>
      </c>
      <c r="R2024" s="274">
        <v>320600</v>
      </c>
      <c r="S2024" s="182">
        <f t="shared" si="79"/>
        <v>320600</v>
      </c>
      <c r="T2024" s="216">
        <v>65443</v>
      </c>
      <c r="U2024" s="180">
        <v>168</v>
      </c>
      <c r="V2024" s="180" t="s">
        <v>64</v>
      </c>
      <c r="W2024" s="180" t="s">
        <v>64</v>
      </c>
      <c r="X2024" s="180" t="s">
        <v>276</v>
      </c>
      <c r="Y2024" s="180" t="s">
        <v>115</v>
      </c>
      <c r="Z2024" s="180" t="s">
        <v>5453</v>
      </c>
      <c r="AA2024" s="194">
        <v>0.04</v>
      </c>
      <c r="AB2024" s="197" t="s">
        <v>552</v>
      </c>
      <c r="AC2024" s="188">
        <v>1.7000000000000001E-2</v>
      </c>
      <c r="AD2024" s="274">
        <f t="shared" si="80"/>
        <v>12824</v>
      </c>
      <c r="AE2024" s="274">
        <f t="shared" si="69"/>
        <v>1908.3333333333333</v>
      </c>
      <c r="AF2024" s="189">
        <f t="shared" si="70"/>
        <v>5450.2000000000007</v>
      </c>
      <c r="AG2024" s="368">
        <f t="shared" si="81"/>
        <v>7358.5333333333338</v>
      </c>
      <c r="AH2024" s="190">
        <v>0.03</v>
      </c>
      <c r="AI2024" s="189">
        <f t="shared" si="82"/>
        <v>9618</v>
      </c>
    </row>
    <row r="2025" spans="1:35" x14ac:dyDescent="0.25">
      <c r="A2025" s="8" t="s">
        <v>2130</v>
      </c>
      <c r="B2025" s="180" t="s">
        <v>29</v>
      </c>
      <c r="C2025" s="180" t="s">
        <v>29</v>
      </c>
      <c r="D2025" s="180" t="s">
        <v>168</v>
      </c>
      <c r="E2025" s="180" t="s">
        <v>4620</v>
      </c>
      <c r="F2025" s="180" t="s">
        <v>5758</v>
      </c>
      <c r="G2025" s="180" t="s">
        <v>5759</v>
      </c>
      <c r="H2025" s="186">
        <v>3492</v>
      </c>
      <c r="I2025" s="186">
        <v>3492</v>
      </c>
      <c r="J2025" s="186">
        <f t="shared" si="78"/>
        <v>0</v>
      </c>
      <c r="K2025" s="180" t="s">
        <v>5974</v>
      </c>
      <c r="L2025" s="180">
        <v>25926133</v>
      </c>
      <c r="M2025" s="144">
        <v>45490</v>
      </c>
      <c r="N2025" s="144" t="s">
        <v>197</v>
      </c>
      <c r="O2025" s="180" t="s">
        <v>43</v>
      </c>
      <c r="P2025" s="180" t="s">
        <v>43</v>
      </c>
      <c r="Q2025" s="274">
        <v>0</v>
      </c>
      <c r="R2025" s="274">
        <v>138200</v>
      </c>
      <c r="S2025" s="182">
        <f t="shared" si="79"/>
        <v>138200</v>
      </c>
      <c r="T2025" s="216">
        <v>20784</v>
      </c>
      <c r="U2025" s="180">
        <v>168</v>
      </c>
      <c r="V2025" s="180" t="s">
        <v>64</v>
      </c>
      <c r="W2025" s="180" t="s">
        <v>64</v>
      </c>
      <c r="X2025" s="180" t="s">
        <v>276</v>
      </c>
      <c r="Y2025" s="180" t="s">
        <v>662</v>
      </c>
      <c r="Z2025" s="180" t="s">
        <v>5982</v>
      </c>
      <c r="AA2025" s="194">
        <v>0.04</v>
      </c>
      <c r="AB2025" s="197" t="s">
        <v>552</v>
      </c>
      <c r="AC2025" s="188">
        <v>1.7000000000000001E-2</v>
      </c>
      <c r="AD2025" s="274">
        <f t="shared" si="80"/>
        <v>5528</v>
      </c>
      <c r="AE2025" s="274">
        <f t="shared" si="69"/>
        <v>822.61904761904759</v>
      </c>
      <c r="AF2025" s="189">
        <f t="shared" si="70"/>
        <v>2349.4</v>
      </c>
      <c r="AG2025" s="368">
        <f t="shared" si="81"/>
        <v>3172.0190476190478</v>
      </c>
      <c r="AH2025" s="190">
        <v>0.03</v>
      </c>
      <c r="AI2025" s="189">
        <f t="shared" si="82"/>
        <v>4146</v>
      </c>
    </row>
    <row r="2026" spans="1:35" x14ac:dyDescent="0.25">
      <c r="A2026" s="8" t="s">
        <v>2130</v>
      </c>
      <c r="B2026" s="180" t="s">
        <v>29</v>
      </c>
      <c r="C2026" s="180" t="s">
        <v>29</v>
      </c>
      <c r="D2026" s="180" t="s">
        <v>168</v>
      </c>
      <c r="E2026" s="180" t="s">
        <v>454</v>
      </c>
      <c r="F2026" s="180" t="s">
        <v>5975</v>
      </c>
      <c r="G2026" s="180" t="s">
        <v>5984</v>
      </c>
      <c r="H2026" s="186">
        <v>0</v>
      </c>
      <c r="I2026" s="186">
        <v>1100</v>
      </c>
      <c r="J2026" s="186">
        <f t="shared" si="78"/>
        <v>1100</v>
      </c>
      <c r="K2026" s="180" t="s">
        <v>5976</v>
      </c>
      <c r="L2026" s="180">
        <v>22224714</v>
      </c>
      <c r="M2026" s="144">
        <v>45490</v>
      </c>
      <c r="N2026" s="144" t="s">
        <v>197</v>
      </c>
      <c r="O2026" s="180" t="s">
        <v>148</v>
      </c>
      <c r="P2026" s="180" t="s">
        <v>264</v>
      </c>
      <c r="Q2026" s="274">
        <v>0</v>
      </c>
      <c r="R2026" s="274">
        <v>28150</v>
      </c>
      <c r="S2026" s="182">
        <f t="shared" si="79"/>
        <v>28150</v>
      </c>
      <c r="T2026" s="216">
        <v>28150</v>
      </c>
      <c r="U2026" s="180">
        <v>132</v>
      </c>
      <c r="V2026" s="180" t="s">
        <v>62</v>
      </c>
      <c r="W2026" s="180" t="s">
        <v>62</v>
      </c>
      <c r="X2026" s="180" t="s">
        <v>276</v>
      </c>
      <c r="Y2026" s="180"/>
      <c r="Z2026" s="180" t="s">
        <v>5983</v>
      </c>
      <c r="AA2026" s="194">
        <v>0.03</v>
      </c>
      <c r="AB2026" s="197" t="s">
        <v>552</v>
      </c>
      <c r="AC2026" s="188">
        <v>2.1999999999999999E-2</v>
      </c>
      <c r="AD2026" s="274">
        <f t="shared" si="80"/>
        <v>844.5</v>
      </c>
      <c r="AE2026" s="274">
        <f t="shared" si="69"/>
        <v>213.25757575757575</v>
      </c>
      <c r="AF2026" s="189">
        <f t="shared" si="70"/>
        <v>619.29999999999995</v>
      </c>
      <c r="AG2026" s="368">
        <f t="shared" si="81"/>
        <v>832.55757575757571</v>
      </c>
      <c r="AH2026" s="190">
        <v>0.06</v>
      </c>
      <c r="AI2026" s="189">
        <f t="shared" si="82"/>
        <v>1689</v>
      </c>
    </row>
    <row r="2027" spans="1:35" x14ac:dyDescent="0.25">
      <c r="A2027" s="8" t="s">
        <v>2130</v>
      </c>
      <c r="B2027" s="180" t="s">
        <v>23</v>
      </c>
      <c r="C2027" s="180" t="s">
        <v>23</v>
      </c>
      <c r="D2027" s="180" t="s">
        <v>5937</v>
      </c>
      <c r="E2027" s="180" t="s">
        <v>211</v>
      </c>
      <c r="F2027" s="180" t="s">
        <v>1103</v>
      </c>
      <c r="G2027" s="180" t="s">
        <v>807</v>
      </c>
      <c r="H2027" s="186"/>
      <c r="I2027" s="186">
        <v>4900</v>
      </c>
      <c r="J2027" s="186">
        <f t="shared" si="78"/>
        <v>4900</v>
      </c>
      <c r="K2027" s="180" t="s">
        <v>5977</v>
      </c>
      <c r="L2027" s="180">
        <v>25095380</v>
      </c>
      <c r="M2027" s="144">
        <v>45490</v>
      </c>
      <c r="N2027" s="144" t="s">
        <v>197</v>
      </c>
      <c r="O2027" s="180" t="s">
        <v>173</v>
      </c>
      <c r="P2027" s="180" t="s">
        <v>355</v>
      </c>
      <c r="Q2027" s="274"/>
      <c r="R2027" s="274">
        <v>168800</v>
      </c>
      <c r="S2027" s="182">
        <f t="shared" si="79"/>
        <v>168800</v>
      </c>
      <c r="T2027" s="216"/>
      <c r="U2027" s="180">
        <v>144</v>
      </c>
      <c r="V2027" s="180" t="s">
        <v>63</v>
      </c>
      <c r="W2027" s="180" t="s">
        <v>63</v>
      </c>
      <c r="X2027" s="180" t="s">
        <v>277</v>
      </c>
      <c r="Y2027" s="180"/>
      <c r="Z2027" s="180" t="s">
        <v>5985</v>
      </c>
      <c r="AA2027" s="194">
        <v>0.03</v>
      </c>
      <c r="AB2027" s="197" t="s">
        <v>552</v>
      </c>
      <c r="AC2027" s="188">
        <v>0.02</v>
      </c>
      <c r="AD2027" s="274">
        <f t="shared" si="80"/>
        <v>5064</v>
      </c>
      <c r="AE2027" s="274">
        <f t="shared" si="69"/>
        <v>1172.2222222222222</v>
      </c>
      <c r="AF2027" s="189">
        <f t="shared" si="70"/>
        <v>3376</v>
      </c>
      <c r="AG2027" s="368">
        <f t="shared" si="81"/>
        <v>4548.2222222222226</v>
      </c>
      <c r="AH2027" s="190">
        <v>0.06</v>
      </c>
      <c r="AI2027" s="189">
        <f t="shared" si="82"/>
        <v>10128</v>
      </c>
    </row>
    <row r="2028" spans="1:35" x14ac:dyDescent="0.25">
      <c r="A2028" s="8" t="s">
        <v>2130</v>
      </c>
      <c r="B2028" s="180" t="s">
        <v>49</v>
      </c>
      <c r="C2028" s="180" t="s">
        <v>49</v>
      </c>
      <c r="D2028" s="180" t="s">
        <v>133</v>
      </c>
      <c r="E2028" s="180" t="s">
        <v>405</v>
      </c>
      <c r="F2028" s="180" t="s">
        <v>5371</v>
      </c>
      <c r="G2028" s="180" t="s">
        <v>4179</v>
      </c>
      <c r="H2028" s="186">
        <v>0</v>
      </c>
      <c r="I2028" s="186">
        <v>4125</v>
      </c>
      <c r="J2028" s="186">
        <f t="shared" si="78"/>
        <v>4125</v>
      </c>
      <c r="K2028" s="180" t="s">
        <v>5978</v>
      </c>
      <c r="L2028" s="180">
        <v>32717991</v>
      </c>
      <c r="M2028" s="144">
        <v>45490</v>
      </c>
      <c r="N2028" s="144" t="s">
        <v>197</v>
      </c>
      <c r="O2028" s="180" t="s">
        <v>43</v>
      </c>
      <c r="P2028" s="180" t="s">
        <v>43</v>
      </c>
      <c r="Q2028" s="274">
        <v>0</v>
      </c>
      <c r="R2028" s="274">
        <v>40200</v>
      </c>
      <c r="S2028" s="182">
        <f t="shared" si="79"/>
        <v>40200</v>
      </c>
      <c r="T2028" s="216">
        <v>40200</v>
      </c>
      <c r="U2028" s="180">
        <v>30</v>
      </c>
      <c r="V2028" s="180" t="s">
        <v>62</v>
      </c>
      <c r="W2028" s="180" t="s">
        <v>62</v>
      </c>
      <c r="X2028" s="180" t="s">
        <v>276</v>
      </c>
      <c r="Y2028" s="180"/>
      <c r="Z2028" s="180" t="s">
        <v>5986</v>
      </c>
      <c r="AA2028" s="194">
        <v>0.03</v>
      </c>
      <c r="AB2028" s="197" t="s">
        <v>552</v>
      </c>
      <c r="AC2028" s="188">
        <v>0.05</v>
      </c>
      <c r="AD2028" s="274">
        <f t="shared" si="80"/>
        <v>1206</v>
      </c>
      <c r="AE2028" s="274">
        <f t="shared" si="69"/>
        <v>1340</v>
      </c>
      <c r="AF2028" s="189">
        <f t="shared" si="70"/>
        <v>2010</v>
      </c>
      <c r="AG2028" s="368">
        <f t="shared" si="81"/>
        <v>3350</v>
      </c>
      <c r="AH2028" s="190">
        <v>0.06</v>
      </c>
      <c r="AI2028" s="189">
        <f t="shared" si="82"/>
        <v>2412</v>
      </c>
    </row>
    <row r="2029" spans="1:35" x14ac:dyDescent="0.25">
      <c r="A2029" s="8" t="s">
        <v>2130</v>
      </c>
      <c r="B2029" s="180" t="s">
        <v>24</v>
      </c>
      <c r="C2029" s="180" t="s">
        <v>24</v>
      </c>
      <c r="D2029" s="180" t="s">
        <v>420</v>
      </c>
      <c r="E2029" s="180" t="s">
        <v>405</v>
      </c>
      <c r="F2029" s="180" t="s">
        <v>5987</v>
      </c>
      <c r="G2029" s="180" t="s">
        <v>5990</v>
      </c>
      <c r="H2029" s="186">
        <v>0</v>
      </c>
      <c r="I2029" s="186">
        <v>14401</v>
      </c>
      <c r="J2029" s="186">
        <f t="shared" si="78"/>
        <v>14401</v>
      </c>
      <c r="K2029" s="180" t="s">
        <v>5988</v>
      </c>
      <c r="L2029" s="180">
        <v>26918819</v>
      </c>
      <c r="M2029" s="144">
        <v>45490</v>
      </c>
      <c r="N2029" s="144" t="s">
        <v>197</v>
      </c>
      <c r="O2029" s="180" t="s">
        <v>157</v>
      </c>
      <c r="P2029" s="180" t="s">
        <v>157</v>
      </c>
      <c r="Q2029" s="274">
        <v>0</v>
      </c>
      <c r="R2029" s="274">
        <v>603200</v>
      </c>
      <c r="S2029" s="182">
        <f t="shared" si="79"/>
        <v>603200</v>
      </c>
      <c r="T2029" s="216">
        <v>13958.83</v>
      </c>
      <c r="U2029" s="180">
        <v>168</v>
      </c>
      <c r="V2029" s="180" t="s">
        <v>64</v>
      </c>
      <c r="W2029" s="180" t="s">
        <v>64</v>
      </c>
      <c r="X2029" s="180" t="s">
        <v>276</v>
      </c>
      <c r="Y2029" s="180" t="s">
        <v>665</v>
      </c>
      <c r="Z2029" s="180" t="s">
        <v>5989</v>
      </c>
      <c r="AA2029" s="194">
        <v>0.04</v>
      </c>
      <c r="AB2029" s="197" t="s">
        <v>552</v>
      </c>
      <c r="AC2029" s="188">
        <v>1.7000000000000001E-2</v>
      </c>
      <c r="AD2029" s="274">
        <f t="shared" si="80"/>
        <v>24128</v>
      </c>
      <c r="AE2029" s="274">
        <f t="shared" si="69"/>
        <v>3590.4761904761904</v>
      </c>
      <c r="AF2029" s="189">
        <f t="shared" si="70"/>
        <v>10254.400000000001</v>
      </c>
      <c r="AG2029" s="368">
        <f t="shared" si="81"/>
        <v>13844.876190476192</v>
      </c>
      <c r="AH2029" s="190">
        <v>0.03</v>
      </c>
      <c r="AI2029" s="189">
        <f t="shared" si="82"/>
        <v>18096</v>
      </c>
    </row>
    <row r="2030" spans="1:35" x14ac:dyDescent="0.25">
      <c r="A2030" s="8" t="s">
        <v>2130</v>
      </c>
      <c r="B2030" s="180" t="s">
        <v>24</v>
      </c>
      <c r="C2030" s="180" t="s">
        <v>24</v>
      </c>
      <c r="D2030" s="180" t="s">
        <v>420</v>
      </c>
      <c r="E2030" s="180" t="s">
        <v>200</v>
      </c>
      <c r="F2030" s="180" t="s">
        <v>3653</v>
      </c>
      <c r="G2030" s="180" t="s">
        <v>3659</v>
      </c>
      <c r="H2030" s="186">
        <v>0</v>
      </c>
      <c r="I2030" s="186">
        <v>4300</v>
      </c>
      <c r="J2030" s="186">
        <f t="shared" si="78"/>
        <v>4300</v>
      </c>
      <c r="K2030" s="180" t="s">
        <v>4088</v>
      </c>
      <c r="L2030" s="180">
        <v>31030188</v>
      </c>
      <c r="M2030" s="144">
        <v>45490</v>
      </c>
      <c r="N2030" s="144" t="s">
        <v>197</v>
      </c>
      <c r="O2030" s="180" t="s">
        <v>148</v>
      </c>
      <c r="P2030" s="180" t="s">
        <v>287</v>
      </c>
      <c r="Q2030" s="274">
        <v>0</v>
      </c>
      <c r="R2030" s="274">
        <v>172600</v>
      </c>
      <c r="S2030" s="182">
        <f t="shared" si="79"/>
        <v>172600</v>
      </c>
      <c r="T2030" s="216">
        <v>38938</v>
      </c>
      <c r="U2030" s="180">
        <v>168</v>
      </c>
      <c r="V2030" s="180" t="s">
        <v>64</v>
      </c>
      <c r="W2030" s="180" t="s">
        <v>64</v>
      </c>
      <c r="X2030" s="180" t="s">
        <v>276</v>
      </c>
      <c r="Y2030" s="180" t="s">
        <v>662</v>
      </c>
      <c r="Z2030" s="180" t="s">
        <v>5669</v>
      </c>
      <c r="AA2030" s="194">
        <v>0.04</v>
      </c>
      <c r="AB2030" s="197" t="s">
        <v>552</v>
      </c>
      <c r="AC2030" s="188">
        <v>1.7000000000000001E-2</v>
      </c>
      <c r="AD2030" s="274">
        <f t="shared" si="80"/>
        <v>6904</v>
      </c>
      <c r="AE2030" s="274">
        <f t="shared" si="69"/>
        <v>1027.3809523809523</v>
      </c>
      <c r="AF2030" s="189">
        <f t="shared" si="70"/>
        <v>2934.2000000000003</v>
      </c>
      <c r="AG2030" s="368">
        <f t="shared" si="81"/>
        <v>3961.5809523809526</v>
      </c>
      <c r="AH2030" s="190">
        <v>0.03</v>
      </c>
      <c r="AI2030" s="189">
        <f t="shared" si="82"/>
        <v>5178</v>
      </c>
    </row>
    <row r="2031" spans="1:35" x14ac:dyDescent="0.25">
      <c r="A2031" s="8" t="s">
        <v>2130</v>
      </c>
      <c r="B2031" s="180" t="s">
        <v>24</v>
      </c>
      <c r="C2031" s="180" t="s">
        <v>24</v>
      </c>
      <c r="D2031" s="180" t="s">
        <v>420</v>
      </c>
      <c r="E2031" s="180" t="s">
        <v>200</v>
      </c>
      <c r="F2031" s="180" t="s">
        <v>4204</v>
      </c>
      <c r="G2031" s="180" t="s">
        <v>4637</v>
      </c>
      <c r="H2031" s="186">
        <v>0</v>
      </c>
      <c r="I2031" s="186">
        <v>9194</v>
      </c>
      <c r="J2031" s="186">
        <f t="shared" si="78"/>
        <v>9194</v>
      </c>
      <c r="K2031" s="180" t="s">
        <v>4186</v>
      </c>
      <c r="L2031" s="180">
        <v>24010173</v>
      </c>
      <c r="M2031" s="144">
        <v>45491</v>
      </c>
      <c r="N2031" s="144" t="s">
        <v>197</v>
      </c>
      <c r="O2031" s="180" t="s">
        <v>148</v>
      </c>
      <c r="P2031" s="180" t="s">
        <v>287</v>
      </c>
      <c r="Q2031" s="274">
        <v>0</v>
      </c>
      <c r="R2031" s="274">
        <v>381200</v>
      </c>
      <c r="S2031" s="182">
        <f t="shared" si="79"/>
        <v>381200</v>
      </c>
      <c r="T2031" s="216">
        <v>59556</v>
      </c>
      <c r="U2031" s="180">
        <v>168</v>
      </c>
      <c r="V2031" s="180" t="s">
        <v>64</v>
      </c>
      <c r="W2031" s="180" t="s">
        <v>64</v>
      </c>
      <c r="X2031" s="180" t="s">
        <v>276</v>
      </c>
      <c r="Y2031" s="180" t="s">
        <v>115</v>
      </c>
      <c r="Z2031" s="180" t="s">
        <v>5457</v>
      </c>
      <c r="AA2031" s="194">
        <v>0.04</v>
      </c>
      <c r="AB2031" s="197" t="s">
        <v>552</v>
      </c>
      <c r="AC2031" s="188">
        <v>1.7000000000000001E-2</v>
      </c>
      <c r="AD2031" s="274">
        <f t="shared" si="80"/>
        <v>15248</v>
      </c>
      <c r="AE2031" s="274">
        <f t="shared" si="69"/>
        <v>2269.0476190476193</v>
      </c>
      <c r="AF2031" s="189">
        <f t="shared" si="70"/>
        <v>6480.4000000000005</v>
      </c>
      <c r="AG2031" s="368">
        <f t="shared" si="81"/>
        <v>8749.4476190476198</v>
      </c>
      <c r="AH2031" s="190">
        <v>0.03</v>
      </c>
      <c r="AI2031" s="189">
        <f t="shared" si="82"/>
        <v>11436</v>
      </c>
    </row>
    <row r="2032" spans="1:35" x14ac:dyDescent="0.25">
      <c r="A2032" s="8" t="s">
        <v>2130</v>
      </c>
      <c r="B2032" s="180" t="s">
        <v>49</v>
      </c>
      <c r="C2032" s="180" t="s">
        <v>49</v>
      </c>
      <c r="D2032" s="180" t="s">
        <v>133</v>
      </c>
      <c r="E2032" s="180" t="s">
        <v>458</v>
      </c>
      <c r="F2032" s="180" t="s">
        <v>6003</v>
      </c>
      <c r="G2032" s="180" t="s">
        <v>6026</v>
      </c>
      <c r="H2032" s="186">
        <v>0</v>
      </c>
      <c r="I2032" s="186">
        <v>2250</v>
      </c>
      <c r="J2032" s="186">
        <f t="shared" si="78"/>
        <v>2250</v>
      </c>
      <c r="K2032" s="180" t="s">
        <v>6004</v>
      </c>
      <c r="L2032" s="180">
        <v>13639722</v>
      </c>
      <c r="M2032" s="144">
        <v>45491</v>
      </c>
      <c r="N2032" s="144" t="s">
        <v>197</v>
      </c>
      <c r="O2032" s="180" t="s">
        <v>148</v>
      </c>
      <c r="P2032" s="180" t="s">
        <v>332</v>
      </c>
      <c r="Q2032" s="274">
        <v>0</v>
      </c>
      <c r="R2032" s="274">
        <v>72600</v>
      </c>
      <c r="S2032" s="182">
        <f t="shared" si="79"/>
        <v>72600</v>
      </c>
      <c r="T2032" s="216">
        <v>72600</v>
      </c>
      <c r="U2032" s="180">
        <v>144</v>
      </c>
      <c r="V2032" s="180" t="s">
        <v>62</v>
      </c>
      <c r="W2032" s="180" t="s">
        <v>62</v>
      </c>
      <c r="X2032" s="180" t="s">
        <v>276</v>
      </c>
      <c r="Y2032" s="180"/>
      <c r="Z2032" s="180" t="s">
        <v>6025</v>
      </c>
      <c r="AA2032" s="194">
        <v>0.03</v>
      </c>
      <c r="AB2032" s="197" t="s">
        <v>552</v>
      </c>
      <c r="AC2032" s="188">
        <v>0.02</v>
      </c>
      <c r="AD2032" s="274">
        <f t="shared" si="80"/>
        <v>2178</v>
      </c>
      <c r="AE2032" s="274">
        <f t="shared" si="69"/>
        <v>504.16666666666669</v>
      </c>
      <c r="AF2032" s="189">
        <f t="shared" si="70"/>
        <v>1452</v>
      </c>
      <c r="AG2032" s="368">
        <f t="shared" si="81"/>
        <v>1956.1666666666667</v>
      </c>
      <c r="AH2032" s="190">
        <v>0.06</v>
      </c>
      <c r="AI2032" s="189">
        <f t="shared" si="82"/>
        <v>4356</v>
      </c>
    </row>
    <row r="2033" spans="1:35" x14ac:dyDescent="0.25">
      <c r="A2033" s="8" t="s">
        <v>2130</v>
      </c>
      <c r="B2033" s="180" t="s">
        <v>33</v>
      </c>
      <c r="C2033" s="180" t="s">
        <v>39</v>
      </c>
      <c r="D2033" s="180" t="s">
        <v>167</v>
      </c>
      <c r="E2033" s="180" t="s">
        <v>921</v>
      </c>
      <c r="F2033" s="180" t="s">
        <v>2537</v>
      </c>
      <c r="G2033" s="180" t="s">
        <v>2844</v>
      </c>
      <c r="H2033" s="186">
        <v>0</v>
      </c>
      <c r="I2033" s="186">
        <v>650</v>
      </c>
      <c r="J2033" s="186">
        <f t="shared" si="78"/>
        <v>650</v>
      </c>
      <c r="K2033" s="180" t="s">
        <v>6005</v>
      </c>
      <c r="L2033" s="180">
        <v>34788404</v>
      </c>
      <c r="M2033" s="144">
        <v>45491</v>
      </c>
      <c r="N2033" s="144" t="s">
        <v>197</v>
      </c>
      <c r="O2033" s="180" t="s">
        <v>148</v>
      </c>
      <c r="P2033" s="180" t="s">
        <v>273</v>
      </c>
      <c r="Q2033" s="274">
        <v>0</v>
      </c>
      <c r="R2033" s="274">
        <v>10400</v>
      </c>
      <c r="S2033" s="182">
        <f t="shared" si="79"/>
        <v>10400</v>
      </c>
      <c r="T2033" s="216">
        <v>10400</v>
      </c>
      <c r="U2033" s="180">
        <v>96</v>
      </c>
      <c r="V2033" s="180" t="s">
        <v>62</v>
      </c>
      <c r="W2033" s="180" t="s">
        <v>62</v>
      </c>
      <c r="X2033" s="180" t="s">
        <v>276</v>
      </c>
      <c r="Y2033" s="180"/>
      <c r="Z2033" s="180" t="s">
        <v>6027</v>
      </c>
      <c r="AA2033" s="194">
        <v>0.03</v>
      </c>
      <c r="AB2033" s="197" t="s">
        <v>552</v>
      </c>
      <c r="AC2033" s="188">
        <v>0.03</v>
      </c>
      <c r="AD2033" s="274">
        <f t="shared" si="80"/>
        <v>312</v>
      </c>
      <c r="AE2033" s="274">
        <f t="shared" si="69"/>
        <v>108.33333333333333</v>
      </c>
      <c r="AF2033" s="189">
        <f t="shared" si="70"/>
        <v>312</v>
      </c>
      <c r="AG2033" s="368">
        <f t="shared" si="81"/>
        <v>420.33333333333331</v>
      </c>
      <c r="AH2033" s="190">
        <v>0.06</v>
      </c>
      <c r="AI2033" s="189">
        <f t="shared" si="82"/>
        <v>624</v>
      </c>
    </row>
    <row r="2034" spans="1:35" x14ac:dyDescent="0.25">
      <c r="A2034" s="8" t="s">
        <v>2130</v>
      </c>
      <c r="B2034" s="180" t="s">
        <v>184</v>
      </c>
      <c r="C2034" s="180" t="s">
        <v>184</v>
      </c>
      <c r="D2034" s="180" t="s">
        <v>101</v>
      </c>
      <c r="E2034" s="180" t="s">
        <v>5451</v>
      </c>
      <c r="F2034" s="180" t="s">
        <v>5648</v>
      </c>
      <c r="G2034" s="180" t="s">
        <v>6028</v>
      </c>
      <c r="H2034" s="186">
        <v>0</v>
      </c>
      <c r="I2034" s="186">
        <v>6992</v>
      </c>
      <c r="J2034" s="186">
        <f t="shared" si="78"/>
        <v>6992</v>
      </c>
      <c r="K2034" s="180" t="s">
        <v>5568</v>
      </c>
      <c r="L2034" s="180">
        <v>28778836</v>
      </c>
      <c r="M2034" s="144">
        <v>45491</v>
      </c>
      <c r="N2034" s="144" t="s">
        <v>197</v>
      </c>
      <c r="O2034" s="180" t="s">
        <v>43</v>
      </c>
      <c r="P2034" s="180" t="s">
        <v>43</v>
      </c>
      <c r="Q2034" s="274">
        <v>0</v>
      </c>
      <c r="R2034" s="274">
        <v>255400</v>
      </c>
      <c r="S2034" s="182">
        <f t="shared" si="79"/>
        <v>255400</v>
      </c>
      <c r="T2034" s="216">
        <v>152900</v>
      </c>
      <c r="U2034" s="180">
        <v>168</v>
      </c>
      <c r="V2034" s="180" t="s">
        <v>64</v>
      </c>
      <c r="W2034" s="180" t="s">
        <v>64</v>
      </c>
      <c r="X2034" s="180" t="s">
        <v>276</v>
      </c>
      <c r="Y2034" s="180" t="s">
        <v>4136</v>
      </c>
      <c r="Z2034" s="180" t="s">
        <v>5649</v>
      </c>
      <c r="AA2034" s="194">
        <v>0.04</v>
      </c>
      <c r="AB2034" s="197" t="s">
        <v>552</v>
      </c>
      <c r="AC2034" s="188">
        <v>1.7000000000000001E-2</v>
      </c>
      <c r="AD2034" s="274">
        <f t="shared" si="80"/>
        <v>10216</v>
      </c>
      <c r="AE2034" s="274">
        <f t="shared" si="69"/>
        <v>1520.2380952380952</v>
      </c>
      <c r="AF2034" s="189">
        <f t="shared" si="70"/>
        <v>4341.8</v>
      </c>
      <c r="AG2034" s="368">
        <f t="shared" si="81"/>
        <v>5862.0380952380956</v>
      </c>
      <c r="AH2034" s="190">
        <v>0.03</v>
      </c>
      <c r="AI2034" s="189">
        <f t="shared" si="82"/>
        <v>7662</v>
      </c>
    </row>
    <row r="2035" spans="1:35" x14ac:dyDescent="0.25">
      <c r="A2035" s="8" t="s">
        <v>2130</v>
      </c>
      <c r="B2035" s="180" t="s">
        <v>29</v>
      </c>
      <c r="C2035" s="180" t="s">
        <v>29</v>
      </c>
      <c r="D2035" s="180" t="s">
        <v>168</v>
      </c>
      <c r="E2035" s="180" t="s">
        <v>422</v>
      </c>
      <c r="F2035" s="8" t="s">
        <v>5623</v>
      </c>
      <c r="G2035" s="180" t="s">
        <v>5770</v>
      </c>
      <c r="H2035" s="186">
        <v>0</v>
      </c>
      <c r="I2035" s="186">
        <v>3464</v>
      </c>
      <c r="J2035" s="186">
        <f t="shared" si="78"/>
        <v>3464</v>
      </c>
      <c r="K2035" s="180" t="s">
        <v>6006</v>
      </c>
      <c r="L2035" s="180">
        <v>29298621</v>
      </c>
      <c r="M2035" s="144">
        <v>45491</v>
      </c>
      <c r="N2035" s="144" t="s">
        <v>197</v>
      </c>
      <c r="O2035" s="180" t="s">
        <v>43</v>
      </c>
      <c r="P2035" s="180" t="s">
        <v>43</v>
      </c>
      <c r="Q2035" s="274">
        <v>0</v>
      </c>
      <c r="R2035" s="274">
        <v>137000</v>
      </c>
      <c r="S2035" s="182">
        <f t="shared" si="79"/>
        <v>137000</v>
      </c>
      <c r="T2035" s="216">
        <v>24677</v>
      </c>
      <c r="U2035" s="180">
        <v>168</v>
      </c>
      <c r="V2035" s="180" t="s">
        <v>64</v>
      </c>
      <c r="W2035" s="180" t="s">
        <v>64</v>
      </c>
      <c r="X2035" s="180" t="s">
        <v>276</v>
      </c>
      <c r="Y2035" s="180" t="s">
        <v>115</v>
      </c>
      <c r="Z2035" s="180" t="s">
        <v>5624</v>
      </c>
      <c r="AA2035" s="194">
        <v>0.04</v>
      </c>
      <c r="AB2035" s="197" t="s">
        <v>552</v>
      </c>
      <c r="AC2035" s="188">
        <v>1.7000000000000001E-2</v>
      </c>
      <c r="AD2035" s="274">
        <f t="shared" si="80"/>
        <v>5480</v>
      </c>
      <c r="AE2035" s="274">
        <f t="shared" si="69"/>
        <v>815.47619047619048</v>
      </c>
      <c r="AF2035" s="189">
        <f t="shared" si="70"/>
        <v>2329</v>
      </c>
      <c r="AG2035" s="368">
        <f t="shared" si="81"/>
        <v>3144.4761904761904</v>
      </c>
      <c r="AH2035" s="190">
        <v>0.03</v>
      </c>
      <c r="AI2035" s="189">
        <f t="shared" si="82"/>
        <v>4110</v>
      </c>
    </row>
    <row r="2036" spans="1:35" x14ac:dyDescent="0.25">
      <c r="A2036" s="8" t="s">
        <v>2130</v>
      </c>
      <c r="B2036" s="180" t="s">
        <v>29</v>
      </c>
      <c r="C2036" s="180" t="s">
        <v>29</v>
      </c>
      <c r="D2036" s="180" t="s">
        <v>168</v>
      </c>
      <c r="E2036" s="180" t="s">
        <v>454</v>
      </c>
      <c r="F2036" s="180" t="s">
        <v>635</v>
      </c>
      <c r="G2036" s="180" t="s">
        <v>636</v>
      </c>
      <c r="H2036" s="186">
        <v>14054</v>
      </c>
      <c r="I2036" s="186">
        <v>14056</v>
      </c>
      <c r="J2036" s="186">
        <f t="shared" si="78"/>
        <v>2</v>
      </c>
      <c r="K2036" s="180" t="s">
        <v>3116</v>
      </c>
      <c r="L2036" s="180">
        <v>25728381</v>
      </c>
      <c r="M2036" s="144">
        <v>45491</v>
      </c>
      <c r="N2036" s="144" t="s">
        <v>197</v>
      </c>
      <c r="O2036" s="180" t="s">
        <v>148</v>
      </c>
      <c r="P2036" s="180" t="s">
        <v>260</v>
      </c>
      <c r="Q2036" s="274">
        <v>586499.31000000006</v>
      </c>
      <c r="R2036" s="274">
        <v>588500</v>
      </c>
      <c r="S2036" s="182">
        <f t="shared" si="79"/>
        <v>2000.6899999999441</v>
      </c>
      <c r="T2036" s="216">
        <v>2000.69</v>
      </c>
      <c r="U2036" s="180">
        <v>168</v>
      </c>
      <c r="V2036" s="180" t="s">
        <v>63</v>
      </c>
      <c r="W2036" s="180" t="s">
        <v>63</v>
      </c>
      <c r="X2036" s="180" t="s">
        <v>277</v>
      </c>
      <c r="Y2036" s="180"/>
      <c r="Z2036" s="180" t="s">
        <v>6029</v>
      </c>
      <c r="AA2036" s="194">
        <v>0.04</v>
      </c>
      <c r="AB2036" s="197" t="s">
        <v>552</v>
      </c>
      <c r="AC2036" s="188">
        <v>1.7000000000000001E-2</v>
      </c>
      <c r="AD2036" s="274">
        <f t="shared" si="80"/>
        <v>23540</v>
      </c>
      <c r="AE2036" s="274">
        <f t="shared" si="69"/>
        <v>3502.9761904761904</v>
      </c>
      <c r="AF2036" s="189">
        <f t="shared" si="70"/>
        <v>10004.5</v>
      </c>
      <c r="AG2036" s="368">
        <f t="shared" si="81"/>
        <v>13507.476190476191</v>
      </c>
      <c r="AH2036" s="190">
        <v>0.03</v>
      </c>
      <c r="AI2036" s="189">
        <f t="shared" si="82"/>
        <v>60.020699999998321</v>
      </c>
    </row>
    <row r="2037" spans="1:35" x14ac:dyDescent="0.25">
      <c r="A2037" s="8" t="s">
        <v>2130</v>
      </c>
      <c r="B2037" s="180" t="s">
        <v>24</v>
      </c>
      <c r="C2037" s="180" t="s">
        <v>24</v>
      </c>
      <c r="D2037" s="180" t="s">
        <v>420</v>
      </c>
      <c r="E2037" s="180" t="s">
        <v>200</v>
      </c>
      <c r="F2037" s="180" t="s">
        <v>6007</v>
      </c>
      <c r="G2037" s="180" t="s">
        <v>5422</v>
      </c>
      <c r="H2037" s="186">
        <v>0</v>
      </c>
      <c r="I2037" s="186">
        <v>8328</v>
      </c>
      <c r="J2037" s="186">
        <f t="shared" si="78"/>
        <v>8328</v>
      </c>
      <c r="K2037" s="180" t="s">
        <v>6008</v>
      </c>
      <c r="L2037" s="180">
        <v>28585653</v>
      </c>
      <c r="M2037" s="144">
        <v>45491</v>
      </c>
      <c r="N2037" s="144" t="s">
        <v>197</v>
      </c>
      <c r="O2037" s="180" t="s">
        <v>43</v>
      </c>
      <c r="P2037" s="180" t="s">
        <v>43</v>
      </c>
      <c r="Q2037" s="274">
        <v>0</v>
      </c>
      <c r="R2037" s="274">
        <v>344300</v>
      </c>
      <c r="S2037" s="182">
        <f t="shared" si="79"/>
        <v>344300</v>
      </c>
      <c r="T2037" s="216">
        <v>40104</v>
      </c>
      <c r="U2037" s="180">
        <v>168</v>
      </c>
      <c r="V2037" s="180" t="s">
        <v>64</v>
      </c>
      <c r="W2037" s="180" t="s">
        <v>64</v>
      </c>
      <c r="X2037" s="180" t="s">
        <v>276</v>
      </c>
      <c r="Y2037" s="180" t="s">
        <v>115</v>
      </c>
      <c r="Z2037" s="180" t="s">
        <v>6030</v>
      </c>
      <c r="AA2037" s="194">
        <v>0.04</v>
      </c>
      <c r="AB2037" s="197" t="s">
        <v>552</v>
      </c>
      <c r="AC2037" s="188">
        <v>1.7000000000000001E-2</v>
      </c>
      <c r="AD2037" s="274">
        <f t="shared" si="80"/>
        <v>13772</v>
      </c>
      <c r="AE2037" s="274">
        <f t="shared" si="69"/>
        <v>2049.4047619047619</v>
      </c>
      <c r="AF2037" s="189">
        <f t="shared" si="70"/>
        <v>5853.1</v>
      </c>
      <c r="AG2037" s="368">
        <f t="shared" si="81"/>
        <v>7902.5047619047618</v>
      </c>
      <c r="AH2037" s="190">
        <v>0.03</v>
      </c>
      <c r="AI2037" s="189">
        <f t="shared" si="82"/>
        <v>10329</v>
      </c>
    </row>
    <row r="2038" spans="1:35" x14ac:dyDescent="0.25">
      <c r="A2038" s="8" t="s">
        <v>2130</v>
      </c>
      <c r="B2038" s="180" t="s">
        <v>29</v>
      </c>
      <c r="C2038" s="180" t="s">
        <v>29</v>
      </c>
      <c r="D2038" s="180" t="s">
        <v>168</v>
      </c>
      <c r="E2038" s="180" t="s">
        <v>405</v>
      </c>
      <c r="F2038" s="180" t="s">
        <v>2244</v>
      </c>
      <c r="G2038" s="180" t="s">
        <v>3151</v>
      </c>
      <c r="H2038" s="186">
        <v>3267</v>
      </c>
      <c r="I2038" s="186">
        <v>3655</v>
      </c>
      <c r="J2038" s="186">
        <f t="shared" si="78"/>
        <v>388</v>
      </c>
      <c r="K2038" s="180" t="s">
        <v>6009</v>
      </c>
      <c r="L2038" s="180">
        <v>27793481</v>
      </c>
      <c r="M2038" s="144">
        <v>45491</v>
      </c>
      <c r="N2038" s="144" t="s">
        <v>197</v>
      </c>
      <c r="O2038" s="180" t="s">
        <v>43</v>
      </c>
      <c r="P2038" s="180" t="s">
        <v>43</v>
      </c>
      <c r="Q2038" s="274">
        <v>119694</v>
      </c>
      <c r="R2038" s="274">
        <v>145100</v>
      </c>
      <c r="S2038" s="182">
        <f t="shared" si="79"/>
        <v>25406</v>
      </c>
      <c r="T2038" s="216">
        <v>25405</v>
      </c>
      <c r="U2038" s="180">
        <v>168</v>
      </c>
      <c r="V2038" s="180" t="s">
        <v>63</v>
      </c>
      <c r="W2038" s="180" t="s">
        <v>63</v>
      </c>
      <c r="X2038" s="180" t="s">
        <v>277</v>
      </c>
      <c r="Y2038" s="180"/>
      <c r="Z2038" s="180" t="s">
        <v>6031</v>
      </c>
      <c r="AA2038" s="194">
        <v>0.04</v>
      </c>
      <c r="AB2038" s="197" t="s">
        <v>552</v>
      </c>
      <c r="AC2038" s="188">
        <v>1.7000000000000001E-2</v>
      </c>
      <c r="AD2038" s="274">
        <f t="shared" si="80"/>
        <v>5804</v>
      </c>
      <c r="AE2038" s="274">
        <f t="shared" si="69"/>
        <v>863.69047619047615</v>
      </c>
      <c r="AF2038" s="189">
        <f t="shared" si="70"/>
        <v>2466.7000000000003</v>
      </c>
      <c r="AG2038" s="368">
        <f t="shared" si="81"/>
        <v>3330.3904761904764</v>
      </c>
      <c r="AH2038" s="190">
        <v>0.03</v>
      </c>
      <c r="AI2038" s="189">
        <f t="shared" si="82"/>
        <v>762.18</v>
      </c>
    </row>
    <row r="2039" spans="1:35" x14ac:dyDescent="0.25">
      <c r="A2039" s="8" t="s">
        <v>2130</v>
      </c>
      <c r="B2039" s="180" t="s">
        <v>27</v>
      </c>
      <c r="C2039" s="180" t="s">
        <v>27</v>
      </c>
      <c r="D2039" s="180" t="s">
        <v>5938</v>
      </c>
      <c r="E2039" s="180" t="s">
        <v>3304</v>
      </c>
      <c r="F2039" s="180" t="s">
        <v>6010</v>
      </c>
      <c r="G2039" s="180" t="s">
        <v>6033</v>
      </c>
      <c r="H2039" s="186">
        <v>0</v>
      </c>
      <c r="I2039" s="186">
        <v>930</v>
      </c>
      <c r="J2039" s="186">
        <f t="shared" si="78"/>
        <v>930</v>
      </c>
      <c r="K2039" s="180" t="s">
        <v>6011</v>
      </c>
      <c r="L2039" s="180">
        <v>13106697</v>
      </c>
      <c r="M2039" s="144">
        <v>45491</v>
      </c>
      <c r="N2039" s="144" t="s">
        <v>197</v>
      </c>
      <c r="O2039" s="180" t="s">
        <v>174</v>
      </c>
      <c r="P2039" s="180" t="s">
        <v>174</v>
      </c>
      <c r="Q2039" s="274">
        <v>0</v>
      </c>
      <c r="R2039" s="274">
        <v>17700</v>
      </c>
      <c r="S2039" s="182">
        <f t="shared" si="79"/>
        <v>17700</v>
      </c>
      <c r="T2039" s="216">
        <v>17700</v>
      </c>
      <c r="U2039" s="180">
        <v>96</v>
      </c>
      <c r="V2039" s="180" t="s">
        <v>62</v>
      </c>
      <c r="W2039" s="180" t="s">
        <v>62</v>
      </c>
      <c r="X2039" s="180" t="s">
        <v>276</v>
      </c>
      <c r="Y2039" s="180"/>
      <c r="Z2039" s="180" t="s">
        <v>6032</v>
      </c>
      <c r="AA2039" s="194">
        <v>0.03</v>
      </c>
      <c r="AB2039" s="197" t="s">
        <v>552</v>
      </c>
      <c r="AC2039" s="188">
        <v>2.7E-2</v>
      </c>
      <c r="AD2039" s="274">
        <f t="shared" si="80"/>
        <v>531</v>
      </c>
      <c r="AE2039" s="274">
        <f t="shared" si="69"/>
        <v>184.375</v>
      </c>
      <c r="AF2039" s="189">
        <f t="shared" si="70"/>
        <v>477.9</v>
      </c>
      <c r="AG2039" s="368">
        <f t="shared" si="81"/>
        <v>662.27499999999998</v>
      </c>
      <c r="AH2039" s="190">
        <v>0.06</v>
      </c>
      <c r="AI2039" s="189">
        <f t="shared" si="82"/>
        <v>1062</v>
      </c>
    </row>
    <row r="2040" spans="1:35" x14ac:dyDescent="0.25">
      <c r="A2040" s="8" t="s">
        <v>2130</v>
      </c>
      <c r="B2040" s="180" t="s">
        <v>29</v>
      </c>
      <c r="C2040" s="180" t="s">
        <v>29</v>
      </c>
      <c r="D2040" s="180" t="s">
        <v>168</v>
      </c>
      <c r="E2040" s="180" t="s">
        <v>2081</v>
      </c>
      <c r="F2040" s="180" t="s">
        <v>1172</v>
      </c>
      <c r="G2040" s="180" t="s">
        <v>1182</v>
      </c>
      <c r="H2040" s="186">
        <v>0</v>
      </c>
      <c r="I2040" s="186">
        <v>2596</v>
      </c>
      <c r="J2040" s="186">
        <f t="shared" si="78"/>
        <v>2596</v>
      </c>
      <c r="K2040" s="180" t="s">
        <v>5711</v>
      </c>
      <c r="L2040" s="180">
        <v>30323765</v>
      </c>
      <c r="M2040" s="144">
        <v>45491</v>
      </c>
      <c r="N2040" s="144" t="s">
        <v>197</v>
      </c>
      <c r="O2040" s="180" t="s">
        <v>148</v>
      </c>
      <c r="P2040" s="180" t="s">
        <v>362</v>
      </c>
      <c r="Q2040" s="274">
        <v>0</v>
      </c>
      <c r="R2040" s="274">
        <v>100000</v>
      </c>
      <c r="S2040" s="182">
        <f t="shared" si="79"/>
        <v>100000</v>
      </c>
      <c r="T2040" s="216">
        <v>19123</v>
      </c>
      <c r="U2040" s="180">
        <v>168</v>
      </c>
      <c r="V2040" s="180" t="s">
        <v>64</v>
      </c>
      <c r="W2040" s="180" t="s">
        <v>64</v>
      </c>
      <c r="X2040" s="180" t="s">
        <v>276</v>
      </c>
      <c r="Y2040" s="180" t="s">
        <v>572</v>
      </c>
      <c r="Z2040" s="180" t="s">
        <v>5713</v>
      </c>
      <c r="AA2040" s="194">
        <v>0.04</v>
      </c>
      <c r="AB2040" s="197" t="s">
        <v>552</v>
      </c>
      <c r="AC2040" s="188">
        <v>1.7000000000000001E-2</v>
      </c>
      <c r="AD2040" s="274">
        <f t="shared" si="80"/>
        <v>4000</v>
      </c>
      <c r="AE2040" s="274">
        <f t="shared" si="69"/>
        <v>595.23809523809518</v>
      </c>
      <c r="AF2040" s="189">
        <f t="shared" si="70"/>
        <v>1700.0000000000002</v>
      </c>
      <c r="AG2040" s="368">
        <f t="shared" si="81"/>
        <v>2295.2380952380954</v>
      </c>
      <c r="AH2040" s="190">
        <v>0.03</v>
      </c>
      <c r="AI2040" s="189">
        <f t="shared" si="82"/>
        <v>3000</v>
      </c>
    </row>
    <row r="2041" spans="1:35" x14ac:dyDescent="0.25">
      <c r="A2041" s="8" t="s">
        <v>2130</v>
      </c>
      <c r="B2041" s="180" t="s">
        <v>31</v>
      </c>
      <c r="C2041" s="180" t="s">
        <v>31</v>
      </c>
      <c r="D2041" s="180" t="s">
        <v>101</v>
      </c>
      <c r="E2041" s="180" t="s">
        <v>32</v>
      </c>
      <c r="F2041" s="180" t="s">
        <v>577</v>
      </c>
      <c r="G2041" s="180" t="s">
        <v>618</v>
      </c>
      <c r="H2041" s="186">
        <v>2250</v>
      </c>
      <c r="I2041" s="186">
        <v>2250</v>
      </c>
      <c r="J2041" s="186">
        <f t="shared" si="78"/>
        <v>0</v>
      </c>
      <c r="K2041" s="180" t="s">
        <v>717</v>
      </c>
      <c r="L2041" s="180">
        <v>28205497</v>
      </c>
      <c r="M2041" s="144">
        <v>45491</v>
      </c>
      <c r="N2041" s="144" t="s">
        <v>197</v>
      </c>
      <c r="O2041" s="180" t="s">
        <v>43</v>
      </c>
      <c r="P2041" s="180" t="s">
        <v>43</v>
      </c>
      <c r="Q2041" s="274">
        <v>81807</v>
      </c>
      <c r="R2041" s="274">
        <v>85220</v>
      </c>
      <c r="S2041" s="182">
        <f t="shared" si="79"/>
        <v>3413</v>
      </c>
      <c r="T2041" s="216">
        <v>3413</v>
      </c>
      <c r="U2041" s="180">
        <v>168</v>
      </c>
      <c r="V2041" s="180" t="s">
        <v>63</v>
      </c>
      <c r="W2041" s="180" t="s">
        <v>63</v>
      </c>
      <c r="X2041" s="180" t="s">
        <v>277</v>
      </c>
      <c r="Y2041" s="180"/>
      <c r="Z2041" s="180" t="s">
        <v>6034</v>
      </c>
      <c r="AA2041" s="194">
        <v>0.04</v>
      </c>
      <c r="AB2041" s="197" t="s">
        <v>552</v>
      </c>
      <c r="AC2041" s="188">
        <v>1.7000000000000001E-2</v>
      </c>
      <c r="AD2041" s="274">
        <f t="shared" si="80"/>
        <v>3408.8</v>
      </c>
      <c r="AE2041" s="274">
        <f t="shared" si="69"/>
        <v>507.26190476190476</v>
      </c>
      <c r="AF2041" s="189">
        <f t="shared" si="70"/>
        <v>1448.74</v>
      </c>
      <c r="AG2041" s="368">
        <f t="shared" si="81"/>
        <v>1956.0019047619048</v>
      </c>
      <c r="AH2041" s="190">
        <v>0.03</v>
      </c>
      <c r="AI2041" s="189">
        <f t="shared" si="82"/>
        <v>102.39</v>
      </c>
    </row>
    <row r="2042" spans="1:35" x14ac:dyDescent="0.25">
      <c r="A2042" s="8" t="s">
        <v>2130</v>
      </c>
      <c r="B2042" s="180" t="s">
        <v>24</v>
      </c>
      <c r="C2042" s="180" t="s">
        <v>24</v>
      </c>
      <c r="D2042" s="180" t="s">
        <v>420</v>
      </c>
      <c r="E2042" s="180" t="s">
        <v>405</v>
      </c>
      <c r="F2042" s="180" t="s">
        <v>6012</v>
      </c>
      <c r="G2042" s="180" t="s">
        <v>6036</v>
      </c>
      <c r="H2042" s="186">
        <v>0</v>
      </c>
      <c r="I2042" s="186">
        <v>2100</v>
      </c>
      <c r="J2042" s="186">
        <f t="shared" si="78"/>
        <v>2100</v>
      </c>
      <c r="K2042" s="180" t="s">
        <v>6013</v>
      </c>
      <c r="L2042" s="180">
        <v>9584773</v>
      </c>
      <c r="M2042" s="144">
        <v>45491</v>
      </c>
      <c r="N2042" s="144" t="s">
        <v>197</v>
      </c>
      <c r="O2042" s="180" t="s">
        <v>43</v>
      </c>
      <c r="P2042" s="180" t="s">
        <v>43</v>
      </c>
      <c r="Q2042" s="274">
        <v>0</v>
      </c>
      <c r="R2042" s="274">
        <v>30700</v>
      </c>
      <c r="S2042" s="182">
        <f t="shared" si="79"/>
        <v>30700</v>
      </c>
      <c r="T2042" s="216">
        <v>30700</v>
      </c>
      <c r="U2042" s="180">
        <v>48</v>
      </c>
      <c r="V2042" s="180" t="s">
        <v>62</v>
      </c>
      <c r="W2042" s="180" t="s">
        <v>62</v>
      </c>
      <c r="X2042" s="180" t="s">
        <v>276</v>
      </c>
      <c r="Y2042" s="180"/>
      <c r="Z2042" s="180" t="s">
        <v>6035</v>
      </c>
      <c r="AA2042" s="194">
        <v>0.03</v>
      </c>
      <c r="AB2042" s="197" t="s">
        <v>552</v>
      </c>
      <c r="AC2042" s="188">
        <v>3.7499999999999999E-2</v>
      </c>
      <c r="AD2042" s="274">
        <f t="shared" si="80"/>
        <v>921</v>
      </c>
      <c r="AE2042" s="274">
        <f t="shared" si="69"/>
        <v>639.58333333333337</v>
      </c>
      <c r="AF2042" s="189">
        <f t="shared" si="70"/>
        <v>1151.25</v>
      </c>
      <c r="AG2042" s="368">
        <f t="shared" si="81"/>
        <v>1790.8333333333335</v>
      </c>
      <c r="AH2042" s="190">
        <v>0.06</v>
      </c>
      <c r="AI2042" s="189">
        <f t="shared" si="82"/>
        <v>1842</v>
      </c>
    </row>
    <row r="2043" spans="1:35" x14ac:dyDescent="0.25">
      <c r="A2043" s="8" t="s">
        <v>2130</v>
      </c>
      <c r="B2043" s="180" t="s">
        <v>29</v>
      </c>
      <c r="C2043" s="180" t="s">
        <v>29</v>
      </c>
      <c r="D2043" s="180" t="s">
        <v>168</v>
      </c>
      <c r="E2043" s="180" t="s">
        <v>454</v>
      </c>
      <c r="F2043" s="180" t="s">
        <v>5109</v>
      </c>
      <c r="G2043" s="466" t="s">
        <v>592</v>
      </c>
      <c r="H2043" s="186">
        <v>0</v>
      </c>
      <c r="I2043" s="186">
        <v>5448</v>
      </c>
      <c r="J2043" s="186">
        <f t="shared" si="78"/>
        <v>5448</v>
      </c>
      <c r="K2043" s="180" t="s">
        <v>6014</v>
      </c>
      <c r="L2043" s="180">
        <v>24739267</v>
      </c>
      <c r="M2043" s="144">
        <v>45491</v>
      </c>
      <c r="N2043" s="144" t="s">
        <v>197</v>
      </c>
      <c r="O2043" s="180" t="s">
        <v>148</v>
      </c>
      <c r="P2043" s="180" t="s">
        <v>264</v>
      </c>
      <c r="Q2043" s="274">
        <v>0</v>
      </c>
      <c r="R2043" s="274">
        <v>221500</v>
      </c>
      <c r="S2043" s="182">
        <f t="shared" si="79"/>
        <v>221500</v>
      </c>
      <c r="T2043" s="216">
        <v>48512</v>
      </c>
      <c r="U2043" s="180">
        <v>168</v>
      </c>
      <c r="V2043" s="180" t="s">
        <v>64</v>
      </c>
      <c r="W2043" s="180" t="s">
        <v>64</v>
      </c>
      <c r="X2043" s="180" t="s">
        <v>276</v>
      </c>
      <c r="Y2043" s="180" t="s">
        <v>662</v>
      </c>
      <c r="Z2043" s="180" t="s">
        <v>6037</v>
      </c>
      <c r="AA2043" s="194">
        <v>0.04</v>
      </c>
      <c r="AB2043" s="197" t="s">
        <v>552</v>
      </c>
      <c r="AC2043" s="188">
        <v>1.7000000000000001E-2</v>
      </c>
      <c r="AD2043" s="274">
        <f t="shared" si="80"/>
        <v>8860</v>
      </c>
      <c r="AE2043" s="274">
        <f t="shared" si="69"/>
        <v>1318.452380952381</v>
      </c>
      <c r="AF2043" s="189">
        <f t="shared" si="70"/>
        <v>3765.5000000000005</v>
      </c>
      <c r="AG2043" s="368">
        <f t="shared" si="81"/>
        <v>5083.9523809523816</v>
      </c>
      <c r="AH2043" s="190">
        <v>0.03</v>
      </c>
      <c r="AI2043" s="189">
        <f t="shared" si="82"/>
        <v>6645</v>
      </c>
    </row>
    <row r="2044" spans="1:35" x14ac:dyDescent="0.25">
      <c r="A2044" s="8" t="s">
        <v>2130</v>
      </c>
      <c r="B2044" s="180" t="s">
        <v>24</v>
      </c>
      <c r="C2044" s="180" t="s">
        <v>24</v>
      </c>
      <c r="D2044" s="180" t="s">
        <v>420</v>
      </c>
      <c r="E2044" s="180" t="s">
        <v>3679</v>
      </c>
      <c r="F2044" s="180" t="s">
        <v>4642</v>
      </c>
      <c r="G2044" s="180" t="s">
        <v>854</v>
      </c>
      <c r="H2044" s="186">
        <v>0</v>
      </c>
      <c r="I2044" s="186">
        <v>5218</v>
      </c>
      <c r="J2044" s="186">
        <f t="shared" si="78"/>
        <v>5218</v>
      </c>
      <c r="K2044" s="180" t="s">
        <v>6015</v>
      </c>
      <c r="L2044" s="180">
        <v>24439169</v>
      </c>
      <c r="M2044" s="144">
        <v>45491</v>
      </c>
      <c r="N2044" s="144" t="s">
        <v>197</v>
      </c>
      <c r="O2044" s="180" t="s">
        <v>43</v>
      </c>
      <c r="P2044" s="180" t="s">
        <v>43</v>
      </c>
      <c r="Q2044" s="274">
        <v>0</v>
      </c>
      <c r="R2044" s="274">
        <v>211700</v>
      </c>
      <c r="S2044" s="182">
        <f t="shared" si="79"/>
        <v>211700</v>
      </c>
      <c r="T2044" s="216">
        <v>39451</v>
      </c>
      <c r="U2044" s="180">
        <v>168</v>
      </c>
      <c r="V2044" s="180" t="s">
        <v>64</v>
      </c>
      <c r="W2044" s="180" t="s">
        <v>64</v>
      </c>
      <c r="X2044" s="180" t="s">
        <v>276</v>
      </c>
      <c r="Y2044" s="180" t="s">
        <v>115</v>
      </c>
      <c r="Z2044" s="180" t="s">
        <v>6038</v>
      </c>
      <c r="AA2044" s="194">
        <v>0.04</v>
      </c>
      <c r="AB2044" s="197" t="s">
        <v>552</v>
      </c>
      <c r="AC2044" s="188">
        <v>1.7000000000000001E-2</v>
      </c>
      <c r="AD2044" s="274">
        <f t="shared" si="80"/>
        <v>8468</v>
      </c>
      <c r="AE2044" s="274">
        <f t="shared" si="69"/>
        <v>1260.1190476190477</v>
      </c>
      <c r="AF2044" s="189">
        <f t="shared" si="70"/>
        <v>3598.9</v>
      </c>
      <c r="AG2044" s="368">
        <f t="shared" si="81"/>
        <v>4859.0190476190473</v>
      </c>
      <c r="AH2044" s="190">
        <v>0.03</v>
      </c>
      <c r="AI2044" s="189">
        <f t="shared" si="82"/>
        <v>6351</v>
      </c>
    </row>
    <row r="2045" spans="1:35" x14ac:dyDescent="0.25">
      <c r="A2045" s="8" t="s">
        <v>2130</v>
      </c>
      <c r="B2045" s="180" t="s">
        <v>29</v>
      </c>
      <c r="C2045" s="180" t="s">
        <v>29</v>
      </c>
      <c r="D2045" s="180" t="s">
        <v>168</v>
      </c>
      <c r="E2045" s="180" t="s">
        <v>422</v>
      </c>
      <c r="F2045" s="180" t="s">
        <v>5623</v>
      </c>
      <c r="G2045" s="180" t="s">
        <v>5770</v>
      </c>
      <c r="H2045" s="186">
        <v>0</v>
      </c>
      <c r="I2045" s="186">
        <v>3593</v>
      </c>
      <c r="J2045" s="186">
        <f t="shared" si="78"/>
        <v>3593</v>
      </c>
      <c r="K2045" s="180" t="s">
        <v>6016</v>
      </c>
      <c r="L2045" s="180">
        <v>24586741</v>
      </c>
      <c r="M2045" s="144">
        <v>45491</v>
      </c>
      <c r="N2045" s="144" t="s">
        <v>197</v>
      </c>
      <c r="O2045" s="180" t="s">
        <v>148</v>
      </c>
      <c r="P2045" s="180" t="s">
        <v>264</v>
      </c>
      <c r="Q2045" s="274">
        <v>0</v>
      </c>
      <c r="R2045" s="274">
        <v>142500</v>
      </c>
      <c r="S2045" s="182">
        <f t="shared" si="79"/>
        <v>142500</v>
      </c>
      <c r="T2045" s="216">
        <v>14259</v>
      </c>
      <c r="U2045" s="180">
        <v>168</v>
      </c>
      <c r="V2045" s="180" t="s">
        <v>64</v>
      </c>
      <c r="W2045" s="180" t="s">
        <v>64</v>
      </c>
      <c r="X2045" s="180" t="s">
        <v>276</v>
      </c>
      <c r="Y2045" s="180" t="s">
        <v>662</v>
      </c>
      <c r="Z2045" s="180" t="s">
        <v>6039</v>
      </c>
      <c r="AA2045" s="194">
        <v>0.04</v>
      </c>
      <c r="AB2045" s="197" t="s">
        <v>552</v>
      </c>
      <c r="AC2045" s="188">
        <v>1.7000000000000001E-2</v>
      </c>
      <c r="AD2045" s="274">
        <f t="shared" si="80"/>
        <v>5700</v>
      </c>
      <c r="AE2045" s="274">
        <f t="shared" si="69"/>
        <v>848.21428571428567</v>
      </c>
      <c r="AF2045" s="189">
        <f t="shared" si="70"/>
        <v>2422.5</v>
      </c>
      <c r="AG2045" s="368">
        <f t="shared" si="81"/>
        <v>3270.7142857142858</v>
      </c>
      <c r="AH2045" s="190">
        <v>0.03</v>
      </c>
      <c r="AI2045" s="189">
        <f t="shared" si="82"/>
        <v>4275</v>
      </c>
    </row>
    <row r="2046" spans="1:35" x14ac:dyDescent="0.25">
      <c r="A2046" s="8" t="s">
        <v>2130</v>
      </c>
      <c r="B2046" s="180" t="s">
        <v>29</v>
      </c>
      <c r="C2046" s="180" t="s">
        <v>29</v>
      </c>
      <c r="D2046" s="180" t="s">
        <v>168</v>
      </c>
      <c r="E2046" s="180" t="s">
        <v>422</v>
      </c>
      <c r="F2046" s="180" t="s">
        <v>5623</v>
      </c>
      <c r="G2046" s="180" t="s">
        <v>5770</v>
      </c>
      <c r="H2046" s="186">
        <v>0</v>
      </c>
      <c r="I2046" s="186">
        <v>13183</v>
      </c>
      <c r="J2046" s="186">
        <f t="shared" si="78"/>
        <v>13183</v>
      </c>
      <c r="K2046" s="180" t="s">
        <v>6017</v>
      </c>
      <c r="L2046" s="180">
        <v>26758560</v>
      </c>
      <c r="M2046" s="144">
        <v>45491</v>
      </c>
      <c r="N2046" s="144" t="s">
        <v>197</v>
      </c>
      <c r="O2046" s="180" t="s">
        <v>148</v>
      </c>
      <c r="P2046" s="180" t="s">
        <v>264</v>
      </c>
      <c r="Q2046" s="274">
        <v>0</v>
      </c>
      <c r="R2046" s="274">
        <v>551300</v>
      </c>
      <c r="S2046" s="182">
        <f t="shared" si="79"/>
        <v>551300</v>
      </c>
      <c r="T2046" s="216">
        <v>2214744</v>
      </c>
      <c r="U2046" s="180">
        <v>168</v>
      </c>
      <c r="V2046" s="180" t="s">
        <v>64</v>
      </c>
      <c r="W2046" s="180" t="s">
        <v>64</v>
      </c>
      <c r="X2046" s="180" t="s">
        <v>276</v>
      </c>
      <c r="Y2046" s="180" t="s">
        <v>662</v>
      </c>
      <c r="Z2046" s="180" t="s">
        <v>6040</v>
      </c>
      <c r="AA2046" s="194">
        <v>0.04</v>
      </c>
      <c r="AB2046" s="197" t="s">
        <v>552</v>
      </c>
      <c r="AC2046" s="188">
        <v>1.7000000000000001E-2</v>
      </c>
      <c r="AD2046" s="274">
        <f t="shared" si="80"/>
        <v>22052</v>
      </c>
      <c r="AE2046" s="274">
        <f t="shared" si="69"/>
        <v>3281.5476190476193</v>
      </c>
      <c r="AF2046" s="189">
        <f t="shared" si="70"/>
        <v>9372.1</v>
      </c>
      <c r="AG2046" s="368">
        <f t="shared" si="81"/>
        <v>12653.647619047621</v>
      </c>
      <c r="AH2046" s="190">
        <v>0.03</v>
      </c>
      <c r="AI2046" s="189">
        <f t="shared" si="82"/>
        <v>16539</v>
      </c>
    </row>
    <row r="2047" spans="1:35" x14ac:dyDescent="0.25">
      <c r="A2047" s="8" t="s">
        <v>2130</v>
      </c>
      <c r="B2047" s="180" t="s">
        <v>24</v>
      </c>
      <c r="C2047" s="180" t="s">
        <v>24</v>
      </c>
      <c r="D2047" s="180" t="s">
        <v>420</v>
      </c>
      <c r="E2047" s="180" t="s">
        <v>3679</v>
      </c>
      <c r="F2047" s="180" t="s">
        <v>6018</v>
      </c>
      <c r="G2047" s="180" t="s">
        <v>3143</v>
      </c>
      <c r="H2047" s="186">
        <v>0</v>
      </c>
      <c r="I2047" s="186">
        <v>1130</v>
      </c>
      <c r="J2047" s="186">
        <f t="shared" si="78"/>
        <v>1130</v>
      </c>
      <c r="K2047" s="180" t="s">
        <v>6019</v>
      </c>
      <c r="L2047" s="180">
        <v>21704401</v>
      </c>
      <c r="M2047" s="144">
        <v>45491</v>
      </c>
      <c r="N2047" s="144" t="s">
        <v>197</v>
      </c>
      <c r="O2047" s="180" t="s">
        <v>148</v>
      </c>
      <c r="P2047" s="180" t="s">
        <v>339</v>
      </c>
      <c r="Q2047" s="274">
        <v>0</v>
      </c>
      <c r="R2047" s="274">
        <v>29100</v>
      </c>
      <c r="S2047" s="182">
        <f t="shared" si="79"/>
        <v>29100</v>
      </c>
      <c r="T2047" s="216">
        <v>29100</v>
      </c>
      <c r="U2047" s="180">
        <v>132</v>
      </c>
      <c r="V2047" s="180" t="s">
        <v>62</v>
      </c>
      <c r="W2047" s="180" t="s">
        <v>62</v>
      </c>
      <c r="X2047" s="180" t="s">
        <v>276</v>
      </c>
      <c r="Y2047" s="180"/>
      <c r="Z2047" s="180" t="s">
        <v>6041</v>
      </c>
      <c r="AA2047" s="194">
        <v>0.03</v>
      </c>
      <c r="AB2047" s="197" t="s">
        <v>552</v>
      </c>
      <c r="AC2047" s="188">
        <v>2.1999999999999999E-2</v>
      </c>
      <c r="AD2047" s="274">
        <f t="shared" si="80"/>
        <v>873</v>
      </c>
      <c r="AE2047" s="274">
        <f t="shared" si="69"/>
        <v>220.45454545454547</v>
      </c>
      <c r="AF2047" s="189">
        <f t="shared" si="70"/>
        <v>640.19999999999993</v>
      </c>
      <c r="AG2047" s="368">
        <f t="shared" si="81"/>
        <v>860.65454545454543</v>
      </c>
      <c r="AH2047" s="190">
        <v>0.06</v>
      </c>
      <c r="AI2047" s="189">
        <f t="shared" si="82"/>
        <v>1746</v>
      </c>
    </row>
    <row r="2048" spans="1:35" x14ac:dyDescent="0.25">
      <c r="A2048" s="8" t="s">
        <v>2130</v>
      </c>
      <c r="B2048" s="180" t="s">
        <v>20</v>
      </c>
      <c r="C2048" s="180" t="s">
        <v>20</v>
      </c>
      <c r="D2048" s="8" t="s">
        <v>420</v>
      </c>
      <c r="E2048" s="180" t="s">
        <v>405</v>
      </c>
      <c r="F2048" s="638" t="s">
        <v>2945</v>
      </c>
      <c r="G2048" s="180" t="s">
        <v>5288</v>
      </c>
      <c r="H2048" s="186">
        <v>0</v>
      </c>
      <c r="I2048" s="186">
        <v>26169</v>
      </c>
      <c r="J2048" s="186">
        <f t="shared" si="78"/>
        <v>26169</v>
      </c>
      <c r="K2048" s="180" t="s">
        <v>6020</v>
      </c>
      <c r="L2048" s="180">
        <v>25904614</v>
      </c>
      <c r="M2048" s="144">
        <v>45491</v>
      </c>
      <c r="N2048" s="144" t="s">
        <v>197</v>
      </c>
      <c r="O2048" s="180" t="s">
        <v>148</v>
      </c>
      <c r="P2048" s="180" t="s">
        <v>263</v>
      </c>
      <c r="Q2048" s="274">
        <v>0</v>
      </c>
      <c r="R2048" s="274">
        <v>1104800</v>
      </c>
      <c r="S2048" s="182">
        <f t="shared" si="79"/>
        <v>1104800</v>
      </c>
      <c r="T2048" s="216">
        <v>103410</v>
      </c>
      <c r="U2048" s="180">
        <v>168</v>
      </c>
      <c r="V2048" s="180" t="s">
        <v>64</v>
      </c>
      <c r="W2048" s="180" t="s">
        <v>64</v>
      </c>
      <c r="X2048" s="180" t="s">
        <v>276</v>
      </c>
      <c r="Y2048" s="180" t="s">
        <v>115</v>
      </c>
      <c r="Z2048" s="180" t="s">
        <v>5655</v>
      </c>
      <c r="AA2048" s="194">
        <v>0.04</v>
      </c>
      <c r="AB2048" s="197" t="s">
        <v>552</v>
      </c>
      <c r="AC2048" s="188">
        <v>1.7000000000000001E-2</v>
      </c>
      <c r="AD2048" s="274">
        <f t="shared" si="80"/>
        <v>44192</v>
      </c>
      <c r="AE2048" s="274">
        <f t="shared" si="69"/>
        <v>6576.1904761904761</v>
      </c>
      <c r="AF2048" s="189">
        <f t="shared" si="70"/>
        <v>18781.600000000002</v>
      </c>
      <c r="AG2048" s="368">
        <f t="shared" si="81"/>
        <v>25357.790476190479</v>
      </c>
      <c r="AH2048" s="190">
        <v>0.03</v>
      </c>
      <c r="AI2048" s="189">
        <f t="shared" si="82"/>
        <v>33144</v>
      </c>
    </row>
    <row r="2049" spans="1:35" x14ac:dyDescent="0.25">
      <c r="A2049" s="8" t="s">
        <v>2130</v>
      </c>
      <c r="B2049" s="180" t="s">
        <v>31</v>
      </c>
      <c r="C2049" s="180" t="s">
        <v>31</v>
      </c>
      <c r="D2049" s="180" t="s">
        <v>101</v>
      </c>
      <c r="E2049" s="180" t="s">
        <v>32</v>
      </c>
      <c r="F2049" s="180" t="s">
        <v>6021</v>
      </c>
      <c r="G2049" s="180" t="s">
        <v>6042</v>
      </c>
      <c r="H2049" s="186">
        <v>0</v>
      </c>
      <c r="I2049" s="186">
        <v>5880</v>
      </c>
      <c r="J2049" s="186">
        <f t="shared" si="78"/>
        <v>5880</v>
      </c>
      <c r="K2049" s="180" t="s">
        <v>6022</v>
      </c>
      <c r="L2049" s="180">
        <v>22935352</v>
      </c>
      <c r="M2049" s="144">
        <v>45491</v>
      </c>
      <c r="N2049" s="144" t="s">
        <v>197</v>
      </c>
      <c r="O2049" s="180" t="s">
        <v>43</v>
      </c>
      <c r="P2049" s="180" t="s">
        <v>43</v>
      </c>
      <c r="Q2049" s="274">
        <v>0</v>
      </c>
      <c r="R2049" s="274">
        <v>240000</v>
      </c>
      <c r="S2049" s="182">
        <f t="shared" si="79"/>
        <v>240000</v>
      </c>
      <c r="T2049" s="216">
        <v>28702</v>
      </c>
      <c r="U2049" s="180">
        <v>168</v>
      </c>
      <c r="V2049" s="180" t="s">
        <v>64</v>
      </c>
      <c r="W2049" s="180" t="s">
        <v>64</v>
      </c>
      <c r="X2049" s="180" t="s">
        <v>276</v>
      </c>
      <c r="Y2049" s="180" t="s">
        <v>115</v>
      </c>
      <c r="Z2049" s="180" t="s">
        <v>6091</v>
      </c>
      <c r="AA2049" s="194">
        <v>0.04</v>
      </c>
      <c r="AB2049" s="197" t="s">
        <v>552</v>
      </c>
      <c r="AC2049" s="188">
        <v>1.7000000000000001E-2</v>
      </c>
      <c r="AD2049" s="274">
        <f t="shared" si="80"/>
        <v>9600</v>
      </c>
      <c r="AE2049" s="274">
        <f t="shared" si="69"/>
        <v>1428.5714285714287</v>
      </c>
      <c r="AF2049" s="189">
        <f t="shared" si="70"/>
        <v>4080.0000000000005</v>
      </c>
      <c r="AG2049" s="368">
        <f t="shared" si="81"/>
        <v>5508.5714285714294</v>
      </c>
      <c r="AH2049" s="190">
        <v>0.03</v>
      </c>
      <c r="AI2049" s="189">
        <f t="shared" si="82"/>
        <v>7200</v>
      </c>
    </row>
    <row r="2050" spans="1:35" x14ac:dyDescent="0.25">
      <c r="A2050" s="8" t="s">
        <v>2130</v>
      </c>
      <c r="B2050" s="180" t="s">
        <v>38</v>
      </c>
      <c r="C2050" s="180" t="s">
        <v>38</v>
      </c>
      <c r="D2050" s="180" t="s">
        <v>101</v>
      </c>
      <c r="E2050" s="180" t="s">
        <v>405</v>
      </c>
      <c r="F2050" s="180" t="s">
        <v>4561</v>
      </c>
      <c r="G2050" s="180" t="s">
        <v>4578</v>
      </c>
      <c r="H2050" s="186">
        <v>0</v>
      </c>
      <c r="I2050" s="186">
        <v>5363</v>
      </c>
      <c r="J2050" s="186">
        <f t="shared" si="78"/>
        <v>5363</v>
      </c>
      <c r="K2050" s="180" t="s">
        <v>6023</v>
      </c>
      <c r="L2050" s="180">
        <v>32660681</v>
      </c>
      <c r="M2050" s="144">
        <v>45491</v>
      </c>
      <c r="N2050" s="144" t="s">
        <v>197</v>
      </c>
      <c r="O2050" s="180" t="s">
        <v>173</v>
      </c>
      <c r="P2050" s="180" t="s">
        <v>355</v>
      </c>
      <c r="Q2050" s="274">
        <v>0</v>
      </c>
      <c r="R2050" s="274">
        <v>30000</v>
      </c>
      <c r="S2050" s="182">
        <f t="shared" si="79"/>
        <v>30000</v>
      </c>
      <c r="T2050" s="216">
        <v>30000</v>
      </c>
      <c r="U2050" s="180">
        <v>12</v>
      </c>
      <c r="V2050" s="180" t="s">
        <v>62</v>
      </c>
      <c r="W2050" s="180" t="s">
        <v>62</v>
      </c>
      <c r="X2050" s="180" t="s">
        <v>276</v>
      </c>
      <c r="Y2050" s="180"/>
      <c r="Z2050" s="180" t="s">
        <v>6043</v>
      </c>
      <c r="AA2050" s="194">
        <v>0.03</v>
      </c>
      <c r="AB2050" s="197" t="s">
        <v>552</v>
      </c>
      <c r="AC2050" s="188">
        <v>0.08</v>
      </c>
      <c r="AD2050" s="274">
        <f t="shared" si="80"/>
        <v>900</v>
      </c>
      <c r="AE2050" s="274">
        <f t="shared" si="69"/>
        <v>2500</v>
      </c>
      <c r="AF2050" s="189">
        <f t="shared" si="70"/>
        <v>2400</v>
      </c>
      <c r="AG2050" s="368">
        <f t="shared" si="81"/>
        <v>4900</v>
      </c>
      <c r="AH2050" s="190">
        <v>0.06</v>
      </c>
      <c r="AI2050" s="189">
        <f t="shared" si="82"/>
        <v>1800</v>
      </c>
    </row>
    <row r="2051" spans="1:35" x14ac:dyDescent="0.25">
      <c r="A2051" s="8" t="s">
        <v>2130</v>
      </c>
      <c r="B2051" s="180" t="s">
        <v>39</v>
      </c>
      <c r="C2051" s="180" t="s">
        <v>39</v>
      </c>
      <c r="D2051" s="180" t="s">
        <v>167</v>
      </c>
      <c r="E2051" s="180" t="s">
        <v>451</v>
      </c>
      <c r="F2051" s="180" t="s">
        <v>3580</v>
      </c>
      <c r="G2051" s="180" t="s">
        <v>681</v>
      </c>
      <c r="H2051" s="186"/>
      <c r="I2051" s="186">
        <v>3004</v>
      </c>
      <c r="J2051" s="186">
        <f t="shared" si="78"/>
        <v>3004</v>
      </c>
      <c r="K2051" s="180" t="s">
        <v>5072</v>
      </c>
      <c r="L2051" s="180">
        <v>28534929</v>
      </c>
      <c r="M2051" s="144">
        <v>45491</v>
      </c>
      <c r="N2051" s="144" t="s">
        <v>197</v>
      </c>
      <c r="O2051" s="180" t="s">
        <v>174</v>
      </c>
      <c r="P2051" s="180" t="s">
        <v>174</v>
      </c>
      <c r="Q2051" s="274"/>
      <c r="R2051" s="274">
        <v>100000</v>
      </c>
      <c r="S2051" s="182">
        <f t="shared" si="79"/>
        <v>100000</v>
      </c>
      <c r="T2051" s="216"/>
      <c r="U2051" s="180">
        <v>144</v>
      </c>
      <c r="V2051" s="180" t="s">
        <v>63</v>
      </c>
      <c r="W2051" s="180" t="s">
        <v>63</v>
      </c>
      <c r="X2051" s="180" t="s">
        <v>277</v>
      </c>
      <c r="Y2051" s="180"/>
      <c r="Z2051" s="180" t="s">
        <v>6044</v>
      </c>
      <c r="AA2051" s="194">
        <v>0.03</v>
      </c>
      <c r="AB2051" s="197" t="s">
        <v>552</v>
      </c>
      <c r="AC2051" s="188">
        <v>0.02</v>
      </c>
      <c r="AD2051" s="274">
        <f t="shared" si="80"/>
        <v>3000</v>
      </c>
      <c r="AE2051" s="274">
        <f t="shared" si="69"/>
        <v>694.44444444444446</v>
      </c>
      <c r="AF2051" s="189">
        <f t="shared" si="70"/>
        <v>2000</v>
      </c>
      <c r="AG2051" s="368">
        <f t="shared" si="81"/>
        <v>2694.4444444444443</v>
      </c>
      <c r="AH2051" s="190">
        <v>0.06</v>
      </c>
      <c r="AI2051" s="189">
        <f t="shared" si="82"/>
        <v>6000</v>
      </c>
    </row>
    <row r="2052" spans="1:35" x14ac:dyDescent="0.25">
      <c r="A2052" s="8" t="s">
        <v>2130</v>
      </c>
      <c r="B2052" s="180" t="s">
        <v>29</v>
      </c>
      <c r="C2052" s="180" t="s">
        <v>29</v>
      </c>
      <c r="D2052" s="180" t="s">
        <v>168</v>
      </c>
      <c r="E2052" s="180" t="s">
        <v>405</v>
      </c>
      <c r="F2052" s="180" t="s">
        <v>4414</v>
      </c>
      <c r="G2052" s="180" t="s">
        <v>4694</v>
      </c>
      <c r="H2052" s="186">
        <v>3061</v>
      </c>
      <c r="I2052" s="186">
        <v>4122</v>
      </c>
      <c r="J2052" s="186">
        <f t="shared" si="78"/>
        <v>1061</v>
      </c>
      <c r="K2052" s="180" t="s">
        <v>6024</v>
      </c>
      <c r="L2052" s="180">
        <v>24165707</v>
      </c>
      <c r="M2052" s="144">
        <v>45491</v>
      </c>
      <c r="N2052" s="144" t="s">
        <v>197</v>
      </c>
      <c r="O2052" s="180" t="s">
        <v>148</v>
      </c>
      <c r="P2052" s="180" t="s">
        <v>264</v>
      </c>
      <c r="Q2052" s="274">
        <v>0</v>
      </c>
      <c r="R2052" s="274">
        <v>165000</v>
      </c>
      <c r="S2052" s="182">
        <f t="shared" si="79"/>
        <v>165000</v>
      </c>
      <c r="T2052" s="216">
        <v>13160.49</v>
      </c>
      <c r="U2052" s="180">
        <v>168</v>
      </c>
      <c r="V2052" s="180" t="s">
        <v>64</v>
      </c>
      <c r="W2052" s="180" t="s">
        <v>64</v>
      </c>
      <c r="X2052" s="180" t="s">
        <v>276</v>
      </c>
      <c r="Y2052" s="180" t="s">
        <v>662</v>
      </c>
      <c r="Z2052" s="180" t="s">
        <v>6045</v>
      </c>
      <c r="AA2052" s="194">
        <v>0.04</v>
      </c>
      <c r="AB2052" s="197" t="s">
        <v>552</v>
      </c>
      <c r="AC2052" s="188">
        <v>1.7000000000000001E-2</v>
      </c>
      <c r="AD2052" s="274">
        <f t="shared" si="80"/>
        <v>6600</v>
      </c>
      <c r="AE2052" s="274">
        <f t="shared" si="69"/>
        <v>982.14285714285711</v>
      </c>
      <c r="AF2052" s="189">
        <f t="shared" si="70"/>
        <v>2805</v>
      </c>
      <c r="AG2052" s="368">
        <f t="shared" si="81"/>
        <v>3787.1428571428569</v>
      </c>
      <c r="AH2052" s="190">
        <v>0.03</v>
      </c>
      <c r="AI2052" s="189">
        <f t="shared" si="82"/>
        <v>4950</v>
      </c>
    </row>
    <row r="2053" spans="1:35" x14ac:dyDescent="0.25">
      <c r="A2053" s="8" t="s">
        <v>2130</v>
      </c>
      <c r="B2053" s="180" t="s">
        <v>39</v>
      </c>
      <c r="C2053" s="180" t="s">
        <v>39</v>
      </c>
      <c r="D2053" s="180" t="s">
        <v>167</v>
      </c>
      <c r="E2053" s="180" t="s">
        <v>4894</v>
      </c>
      <c r="F2053" s="180" t="s">
        <v>4496</v>
      </c>
      <c r="G2053" s="180" t="s">
        <v>4850</v>
      </c>
      <c r="H2053" s="186">
        <v>0</v>
      </c>
      <c r="I2053" s="186">
        <v>2243</v>
      </c>
      <c r="J2053" s="186">
        <f t="shared" si="78"/>
        <v>2243</v>
      </c>
      <c r="K2053" s="180" t="s">
        <v>6046</v>
      </c>
      <c r="L2053" s="180">
        <v>25000072</v>
      </c>
      <c r="M2053" s="144">
        <v>45491</v>
      </c>
      <c r="N2053" s="144" t="s">
        <v>197</v>
      </c>
      <c r="O2053" s="180" t="s">
        <v>43</v>
      </c>
      <c r="P2053" s="180" t="s">
        <v>43</v>
      </c>
      <c r="Q2053" s="274">
        <v>0</v>
      </c>
      <c r="R2053" s="274">
        <v>84900</v>
      </c>
      <c r="S2053" s="182">
        <f t="shared" si="79"/>
        <v>84900</v>
      </c>
      <c r="T2053" s="216">
        <v>18237</v>
      </c>
      <c r="U2053" s="180">
        <v>168</v>
      </c>
      <c r="V2053" s="180" t="s">
        <v>64</v>
      </c>
      <c r="W2053" s="180" t="s">
        <v>64</v>
      </c>
      <c r="X2053" s="180" t="s">
        <v>276</v>
      </c>
      <c r="Y2053" s="180" t="s">
        <v>115</v>
      </c>
      <c r="Z2053" s="180" t="s">
        <v>6048</v>
      </c>
      <c r="AA2053" s="194">
        <v>0.04</v>
      </c>
      <c r="AB2053" s="197" t="s">
        <v>552</v>
      </c>
      <c r="AC2053" s="188">
        <v>1.7000000000000001E-2</v>
      </c>
      <c r="AD2053" s="274">
        <f t="shared" si="80"/>
        <v>3396</v>
      </c>
      <c r="AE2053" s="274">
        <f t="shared" si="69"/>
        <v>505.35714285714283</v>
      </c>
      <c r="AF2053" s="189">
        <f t="shared" si="70"/>
        <v>1443.3000000000002</v>
      </c>
      <c r="AG2053" s="368">
        <f t="shared" si="81"/>
        <v>1948.6571428571431</v>
      </c>
      <c r="AH2053" s="190">
        <v>0.03</v>
      </c>
      <c r="AI2053" s="189">
        <f t="shared" si="82"/>
        <v>2547</v>
      </c>
    </row>
    <row r="2054" spans="1:35" x14ac:dyDescent="0.25">
      <c r="A2054" s="8" t="s">
        <v>2130</v>
      </c>
      <c r="B2054" s="180" t="s">
        <v>29</v>
      </c>
      <c r="C2054" s="180" t="s">
        <v>29</v>
      </c>
      <c r="D2054" s="180" t="s">
        <v>168</v>
      </c>
      <c r="E2054" s="180" t="s">
        <v>4620</v>
      </c>
      <c r="F2054" s="180" t="s">
        <v>5621</v>
      </c>
      <c r="G2054" s="180" t="s">
        <v>4332</v>
      </c>
      <c r="H2054" s="186">
        <v>0</v>
      </c>
      <c r="I2054" s="186">
        <v>13360</v>
      </c>
      <c r="J2054" s="186">
        <f t="shared" si="78"/>
        <v>13360</v>
      </c>
      <c r="K2054" s="180" t="s">
        <v>5757</v>
      </c>
      <c r="L2054" s="180">
        <v>27613649</v>
      </c>
      <c r="M2054" s="144">
        <v>45491</v>
      </c>
      <c r="N2054" s="144" t="s">
        <v>197</v>
      </c>
      <c r="O2054" s="180" t="s">
        <v>148</v>
      </c>
      <c r="P2054" s="180" t="s">
        <v>264</v>
      </c>
      <c r="Q2054" s="274">
        <v>0</v>
      </c>
      <c r="R2054" s="274">
        <v>558800</v>
      </c>
      <c r="S2054" s="182">
        <f t="shared" si="79"/>
        <v>558800</v>
      </c>
      <c r="T2054" s="216">
        <v>84963</v>
      </c>
      <c r="U2054" s="180">
        <v>168</v>
      </c>
      <c r="V2054" s="180" t="s">
        <v>64</v>
      </c>
      <c r="W2054" s="180" t="s">
        <v>64</v>
      </c>
      <c r="X2054" s="180" t="s">
        <v>276</v>
      </c>
      <c r="Y2054" s="180" t="s">
        <v>572</v>
      </c>
      <c r="Z2054" s="180" t="s">
        <v>5848</v>
      </c>
      <c r="AA2054" s="194">
        <v>0.04</v>
      </c>
      <c r="AB2054" s="197" t="s">
        <v>552</v>
      </c>
      <c r="AC2054" s="188">
        <v>1.7000000000000001E-2</v>
      </c>
      <c r="AD2054" s="274">
        <f t="shared" si="80"/>
        <v>22352</v>
      </c>
      <c r="AE2054" s="274">
        <f t="shared" si="69"/>
        <v>3326.1904761904761</v>
      </c>
      <c r="AF2054" s="189">
        <f t="shared" si="70"/>
        <v>9499.6</v>
      </c>
      <c r="AG2054" s="368">
        <f t="shared" si="81"/>
        <v>12825.790476190476</v>
      </c>
      <c r="AH2054" s="190">
        <v>0.03</v>
      </c>
      <c r="AI2054" s="189">
        <f t="shared" si="82"/>
        <v>16764</v>
      </c>
    </row>
    <row r="2055" spans="1:35" x14ac:dyDescent="0.25">
      <c r="A2055" s="8" t="s">
        <v>2130</v>
      </c>
      <c r="B2055" s="180" t="s">
        <v>29</v>
      </c>
      <c r="C2055" s="180" t="s">
        <v>29</v>
      </c>
      <c r="D2055" s="180" t="s">
        <v>168</v>
      </c>
      <c r="E2055" s="180" t="s">
        <v>454</v>
      </c>
      <c r="F2055" s="180" t="s">
        <v>820</v>
      </c>
      <c r="G2055" s="180" t="s">
        <v>2357</v>
      </c>
      <c r="H2055" s="186">
        <v>0</v>
      </c>
      <c r="I2055" s="186">
        <v>25728</v>
      </c>
      <c r="J2055" s="186">
        <f t="shared" si="78"/>
        <v>25728</v>
      </c>
      <c r="K2055" s="180" t="s">
        <v>5516</v>
      </c>
      <c r="L2055" s="180">
        <v>22671341</v>
      </c>
      <c r="M2055" s="144">
        <v>45491</v>
      </c>
      <c r="N2055" s="144" t="s">
        <v>197</v>
      </c>
      <c r="O2055" s="180" t="s">
        <v>43</v>
      </c>
      <c r="P2055" s="180" t="s">
        <v>43</v>
      </c>
      <c r="Q2055" s="274">
        <v>0</v>
      </c>
      <c r="R2055" s="274">
        <v>1086100</v>
      </c>
      <c r="S2055" s="182">
        <f t="shared" si="79"/>
        <v>1086100</v>
      </c>
      <c r="T2055" s="216">
        <v>956045</v>
      </c>
      <c r="U2055" s="180">
        <v>168</v>
      </c>
      <c r="V2055" s="180" t="s">
        <v>64</v>
      </c>
      <c r="W2055" s="180" t="s">
        <v>64</v>
      </c>
      <c r="X2055" s="180" t="s">
        <v>276</v>
      </c>
      <c r="Y2055" s="180" t="s">
        <v>115</v>
      </c>
      <c r="Z2055" s="180" t="s">
        <v>5627</v>
      </c>
      <c r="AA2055" s="194">
        <v>0.04</v>
      </c>
      <c r="AB2055" s="197" t="s">
        <v>552</v>
      </c>
      <c r="AC2055" s="188">
        <v>1.7000000000000001E-2</v>
      </c>
      <c r="AD2055" s="274">
        <f t="shared" si="80"/>
        <v>43444</v>
      </c>
      <c r="AE2055" s="274">
        <f t="shared" si="69"/>
        <v>6464.8809523809523</v>
      </c>
      <c r="AF2055" s="189">
        <f t="shared" si="70"/>
        <v>18463.7</v>
      </c>
      <c r="AG2055" s="368">
        <f t="shared" si="81"/>
        <v>24928.580952380951</v>
      </c>
      <c r="AH2055" s="190">
        <v>0.03</v>
      </c>
      <c r="AI2055" s="189">
        <f t="shared" si="82"/>
        <v>32583</v>
      </c>
    </row>
    <row r="2056" spans="1:35" x14ac:dyDescent="0.25">
      <c r="A2056" s="8" t="s">
        <v>2130</v>
      </c>
      <c r="B2056" s="180" t="s">
        <v>44</v>
      </c>
      <c r="C2056" s="180" t="s">
        <v>37</v>
      </c>
      <c r="D2056" s="180" t="s">
        <v>99</v>
      </c>
      <c r="E2056" s="180" t="s">
        <v>459</v>
      </c>
      <c r="F2056" s="180" t="s">
        <v>760</v>
      </c>
      <c r="G2056" s="180" t="s">
        <v>761</v>
      </c>
      <c r="H2056" s="186">
        <v>0</v>
      </c>
      <c r="I2056" s="186">
        <v>17187</v>
      </c>
      <c r="J2056" s="186">
        <f t="shared" si="78"/>
        <v>17187</v>
      </c>
      <c r="K2056" s="180" t="s">
        <v>6047</v>
      </c>
      <c r="L2056" s="180">
        <v>23268828</v>
      </c>
      <c r="M2056" s="144">
        <v>45491</v>
      </c>
      <c r="N2056" s="144" t="s">
        <v>197</v>
      </c>
      <c r="O2056" s="180" t="s">
        <v>148</v>
      </c>
      <c r="P2056" s="180" t="s">
        <v>252</v>
      </c>
      <c r="Q2056" s="274">
        <v>0</v>
      </c>
      <c r="R2056" s="274">
        <v>722000</v>
      </c>
      <c r="S2056" s="182">
        <f t="shared" si="79"/>
        <v>722000</v>
      </c>
      <c r="T2056" s="216">
        <v>50000</v>
      </c>
      <c r="U2056" s="180">
        <v>168</v>
      </c>
      <c r="V2056" s="180" t="s">
        <v>64</v>
      </c>
      <c r="W2056" s="180" t="s">
        <v>64</v>
      </c>
      <c r="X2056" s="180" t="s">
        <v>276</v>
      </c>
      <c r="Y2056" s="180" t="s">
        <v>387</v>
      </c>
      <c r="Z2056" s="180" t="s">
        <v>6049</v>
      </c>
      <c r="AA2056" s="194">
        <v>0.04</v>
      </c>
      <c r="AB2056" s="197" t="s">
        <v>552</v>
      </c>
      <c r="AC2056" s="188">
        <v>1.7000000000000001E-2</v>
      </c>
      <c r="AD2056" s="274">
        <f t="shared" si="80"/>
        <v>28880</v>
      </c>
      <c r="AE2056" s="274">
        <f t="shared" si="69"/>
        <v>4297.6190476190477</v>
      </c>
      <c r="AF2056" s="189">
        <f t="shared" si="70"/>
        <v>12274</v>
      </c>
      <c r="AG2056" s="368">
        <f t="shared" si="81"/>
        <v>16571.619047619046</v>
      </c>
      <c r="AH2056" s="190">
        <v>0.03</v>
      </c>
      <c r="AI2056" s="189">
        <f t="shared" si="82"/>
        <v>21660</v>
      </c>
    </row>
    <row r="2057" spans="1:35" x14ac:dyDescent="0.25">
      <c r="A2057" s="8" t="s">
        <v>2130</v>
      </c>
      <c r="B2057" s="180" t="s">
        <v>29</v>
      </c>
      <c r="C2057" s="180" t="s">
        <v>29</v>
      </c>
      <c r="D2057" s="180" t="s">
        <v>168</v>
      </c>
      <c r="E2057" s="180" t="s">
        <v>2081</v>
      </c>
      <c r="F2057" s="180" t="s">
        <v>2366</v>
      </c>
      <c r="G2057" s="180" t="s">
        <v>2377</v>
      </c>
      <c r="H2057" s="186">
        <v>0</v>
      </c>
      <c r="I2057" s="186">
        <v>890</v>
      </c>
      <c r="J2057" s="186">
        <f t="shared" si="78"/>
        <v>890</v>
      </c>
      <c r="K2057" s="180" t="s">
        <v>6075</v>
      </c>
      <c r="L2057" s="180">
        <v>26929837</v>
      </c>
      <c r="M2057" s="144">
        <v>45491</v>
      </c>
      <c r="N2057" s="144" t="s">
        <v>197</v>
      </c>
      <c r="O2057" s="180" t="s">
        <v>43</v>
      </c>
      <c r="P2057" s="180" t="s">
        <v>43</v>
      </c>
      <c r="Q2057" s="274">
        <v>0</v>
      </c>
      <c r="R2057" s="274">
        <v>20200</v>
      </c>
      <c r="S2057" s="182">
        <f t="shared" si="79"/>
        <v>20200</v>
      </c>
      <c r="T2057" s="216">
        <v>20200</v>
      </c>
      <c r="U2057" s="180">
        <v>120</v>
      </c>
      <c r="V2057" s="180" t="s">
        <v>62</v>
      </c>
      <c r="W2057" s="180" t="s">
        <v>62</v>
      </c>
      <c r="X2057" s="180" t="s">
        <v>276</v>
      </c>
      <c r="Y2057" s="180"/>
      <c r="Z2057" s="180" t="s">
        <v>6079</v>
      </c>
      <c r="AA2057" s="194">
        <v>0.03</v>
      </c>
      <c r="AB2057" s="197" t="s">
        <v>552</v>
      </c>
      <c r="AC2057" s="188">
        <v>2.1999999999999999E-2</v>
      </c>
      <c r="AD2057" s="274">
        <f t="shared" si="80"/>
        <v>606</v>
      </c>
      <c r="AE2057" s="274">
        <f t="shared" si="69"/>
        <v>168.33333333333334</v>
      </c>
      <c r="AF2057" s="189">
        <f t="shared" si="70"/>
        <v>444.4</v>
      </c>
      <c r="AG2057" s="368">
        <f t="shared" si="81"/>
        <v>612.73333333333335</v>
      </c>
      <c r="AH2057" s="190">
        <v>0.06</v>
      </c>
      <c r="AI2057" s="189">
        <f t="shared" si="82"/>
        <v>1212</v>
      </c>
    </row>
    <row r="2058" spans="1:35" x14ac:dyDescent="0.25">
      <c r="A2058" s="8" t="s">
        <v>2130</v>
      </c>
      <c r="B2058" s="180" t="s">
        <v>23</v>
      </c>
      <c r="C2058" s="180" t="s">
        <v>23</v>
      </c>
      <c r="D2058" s="180" t="s">
        <v>5937</v>
      </c>
      <c r="E2058" s="180" t="s">
        <v>970</v>
      </c>
      <c r="F2058" s="180" t="s">
        <v>971</v>
      </c>
      <c r="G2058" s="180" t="s">
        <v>1331</v>
      </c>
      <c r="H2058" s="186">
        <v>0</v>
      </c>
      <c r="I2058" s="186">
        <v>10490</v>
      </c>
      <c r="J2058" s="186">
        <f t="shared" si="78"/>
        <v>10490</v>
      </c>
      <c r="K2058" s="180" t="s">
        <v>6076</v>
      </c>
      <c r="L2058" s="180">
        <v>25974047</v>
      </c>
      <c r="M2058" s="144">
        <v>45491</v>
      </c>
      <c r="N2058" s="144" t="s">
        <v>197</v>
      </c>
      <c r="O2058" s="180" t="s">
        <v>148</v>
      </c>
      <c r="P2058" s="180" t="s">
        <v>4613</v>
      </c>
      <c r="Q2058" s="274">
        <v>0</v>
      </c>
      <c r="R2058" s="274">
        <v>436100</v>
      </c>
      <c r="S2058" s="182">
        <f t="shared" si="79"/>
        <v>436100</v>
      </c>
      <c r="T2058" s="216">
        <v>9093</v>
      </c>
      <c r="U2058" s="180">
        <v>168</v>
      </c>
      <c r="V2058" s="180" t="s">
        <v>64</v>
      </c>
      <c r="W2058" s="180" t="s">
        <v>64</v>
      </c>
      <c r="X2058" s="180" t="s">
        <v>276</v>
      </c>
      <c r="Y2058" s="180" t="s">
        <v>115</v>
      </c>
      <c r="Z2058" s="180" t="s">
        <v>5276</v>
      </c>
      <c r="AA2058" s="194">
        <v>0.04</v>
      </c>
      <c r="AB2058" s="197" t="s">
        <v>552</v>
      </c>
      <c r="AC2058" s="188">
        <v>1.7000000000000001E-2</v>
      </c>
      <c r="AD2058" s="274">
        <f t="shared" si="80"/>
        <v>17444</v>
      </c>
      <c r="AE2058" s="274">
        <f t="shared" si="69"/>
        <v>2595.8333333333335</v>
      </c>
      <c r="AF2058" s="189">
        <f t="shared" si="70"/>
        <v>7413.7000000000007</v>
      </c>
      <c r="AG2058" s="368">
        <f t="shared" si="81"/>
        <v>10009.533333333335</v>
      </c>
      <c r="AH2058" s="190">
        <v>0.03</v>
      </c>
      <c r="AI2058" s="189">
        <f t="shared" si="82"/>
        <v>13083</v>
      </c>
    </row>
    <row r="2059" spans="1:35" x14ac:dyDescent="0.25">
      <c r="A2059" s="8" t="s">
        <v>2130</v>
      </c>
      <c r="B2059" s="180" t="s">
        <v>23</v>
      </c>
      <c r="C2059" s="180" t="s">
        <v>23</v>
      </c>
      <c r="D2059" s="180" t="s">
        <v>5937</v>
      </c>
      <c r="E2059" s="180" t="s">
        <v>970</v>
      </c>
      <c r="F2059" s="180" t="s">
        <v>6077</v>
      </c>
      <c r="G2059" s="180" t="s">
        <v>5604</v>
      </c>
      <c r="H2059" s="186">
        <v>0</v>
      </c>
      <c r="I2059" s="186">
        <v>15247</v>
      </c>
      <c r="J2059" s="186">
        <f t="shared" si="78"/>
        <v>15247</v>
      </c>
      <c r="K2059" s="180" t="s">
        <v>6078</v>
      </c>
      <c r="L2059" s="180">
        <v>27981192</v>
      </c>
      <c r="M2059" s="144">
        <v>45491</v>
      </c>
      <c r="N2059" s="144" t="s">
        <v>197</v>
      </c>
      <c r="O2059" s="180" t="s">
        <v>148</v>
      </c>
      <c r="P2059" s="180" t="s">
        <v>4613</v>
      </c>
      <c r="Q2059" s="274">
        <v>0</v>
      </c>
      <c r="R2059" s="274">
        <v>639300</v>
      </c>
      <c r="S2059" s="182">
        <f t="shared" si="79"/>
        <v>639300</v>
      </c>
      <c r="T2059" s="216">
        <v>48378</v>
      </c>
      <c r="U2059" s="180">
        <v>168</v>
      </c>
      <c r="V2059" s="180" t="s">
        <v>64</v>
      </c>
      <c r="W2059" s="180" t="s">
        <v>64</v>
      </c>
      <c r="X2059" s="180" t="s">
        <v>276</v>
      </c>
      <c r="Y2059" s="180" t="s">
        <v>665</v>
      </c>
      <c r="Z2059" s="180" t="s">
        <v>6080</v>
      </c>
      <c r="AA2059" s="194">
        <v>0.04</v>
      </c>
      <c r="AB2059" s="197" t="s">
        <v>552</v>
      </c>
      <c r="AC2059" s="188">
        <v>1.7000000000000001E-2</v>
      </c>
      <c r="AD2059" s="274">
        <f t="shared" si="80"/>
        <v>25572</v>
      </c>
      <c r="AE2059" s="274">
        <f t="shared" si="69"/>
        <v>3805.3571428571427</v>
      </c>
      <c r="AF2059" s="189">
        <f t="shared" si="70"/>
        <v>10868.1</v>
      </c>
      <c r="AG2059" s="368">
        <f t="shared" si="81"/>
        <v>14673.457142857143</v>
      </c>
      <c r="AH2059" s="190">
        <v>0.03</v>
      </c>
      <c r="AI2059" s="189">
        <f t="shared" si="82"/>
        <v>19179</v>
      </c>
    </row>
    <row r="2060" spans="1:35" x14ac:dyDescent="0.25">
      <c r="A2060" s="8" t="s">
        <v>2130</v>
      </c>
      <c r="B2060" s="180" t="s">
        <v>23</v>
      </c>
      <c r="C2060" s="180" t="s">
        <v>23</v>
      </c>
      <c r="D2060" s="180" t="s">
        <v>5937</v>
      </c>
      <c r="E2060" s="180" t="s">
        <v>970</v>
      </c>
      <c r="F2060" s="180" t="s">
        <v>6081</v>
      </c>
      <c r="G2060" s="180" t="s">
        <v>6086</v>
      </c>
      <c r="H2060" s="186">
        <v>0</v>
      </c>
      <c r="I2060" s="186">
        <v>9094</v>
      </c>
      <c r="J2060" s="186">
        <f t="shared" ref="J2060:J2096" si="83">IF(H2060=0,I2060,(I2060-H2060))</f>
        <v>9094</v>
      </c>
      <c r="K2060" s="180" t="s">
        <v>6082</v>
      </c>
      <c r="L2060" s="180">
        <v>29303215</v>
      </c>
      <c r="M2060" s="144">
        <v>45491</v>
      </c>
      <c r="N2060" s="144" t="s">
        <v>197</v>
      </c>
      <c r="O2060" s="180" t="s">
        <v>148</v>
      </c>
      <c r="P2060" s="180" t="s">
        <v>4613</v>
      </c>
      <c r="Q2060" s="274">
        <v>0</v>
      </c>
      <c r="R2060" s="274">
        <v>377000</v>
      </c>
      <c r="S2060" s="182">
        <f t="shared" ref="S2060:S2096" si="84">R2060-Q2060</f>
        <v>377000</v>
      </c>
      <c r="T2060" s="216">
        <v>41196</v>
      </c>
      <c r="U2060" s="180">
        <v>168</v>
      </c>
      <c r="V2060" s="180" t="s">
        <v>64</v>
      </c>
      <c r="W2060" s="180" t="s">
        <v>64</v>
      </c>
      <c r="X2060" s="180" t="s">
        <v>276</v>
      </c>
      <c r="Y2060" s="180" t="s">
        <v>2325</v>
      </c>
      <c r="Z2060" s="180" t="s">
        <v>6085</v>
      </c>
      <c r="AA2060" s="194">
        <v>0.04</v>
      </c>
      <c r="AB2060" s="197" t="s">
        <v>552</v>
      </c>
      <c r="AC2060" s="188">
        <v>1.7000000000000001E-2</v>
      </c>
      <c r="AD2060" s="274">
        <f t="shared" ref="AD2060:AD2096" si="85">AA2060*R2060</f>
        <v>15080</v>
      </c>
      <c r="AE2060" s="274">
        <f t="shared" si="69"/>
        <v>2244.0476190476193</v>
      </c>
      <c r="AF2060" s="189">
        <f t="shared" si="70"/>
        <v>6409.0000000000009</v>
      </c>
      <c r="AG2060" s="368">
        <f t="shared" ref="AG2060:AG2096" si="86">AE2060+AF2060</f>
        <v>8653.0476190476202</v>
      </c>
      <c r="AH2060" s="190">
        <v>0.03</v>
      </c>
      <c r="AI2060" s="189">
        <f t="shared" ref="AI2060:AI2096" si="87">S2060*AH2060</f>
        <v>11310</v>
      </c>
    </row>
    <row r="2061" spans="1:35" x14ac:dyDescent="0.25">
      <c r="A2061" s="8" t="s">
        <v>2130</v>
      </c>
      <c r="B2061" s="180" t="s">
        <v>23</v>
      </c>
      <c r="C2061" s="180" t="s">
        <v>23</v>
      </c>
      <c r="D2061" s="180" t="s">
        <v>5937</v>
      </c>
      <c r="E2061" s="180" t="s">
        <v>970</v>
      </c>
      <c r="F2061" s="180" t="s">
        <v>6083</v>
      </c>
      <c r="G2061" s="180" t="s">
        <v>6088</v>
      </c>
      <c r="H2061" s="186">
        <v>0</v>
      </c>
      <c r="I2061" s="186">
        <v>6132</v>
      </c>
      <c r="J2061" s="186">
        <f t="shared" si="83"/>
        <v>6132</v>
      </c>
      <c r="K2061" s="180" t="s">
        <v>6084</v>
      </c>
      <c r="L2061" s="180">
        <v>21417438</v>
      </c>
      <c r="M2061" s="144">
        <v>45491</v>
      </c>
      <c r="N2061" s="144" t="s">
        <v>197</v>
      </c>
      <c r="O2061" s="180" t="s">
        <v>148</v>
      </c>
      <c r="P2061" s="180" t="s">
        <v>4613</v>
      </c>
      <c r="Q2061" s="274">
        <v>0</v>
      </c>
      <c r="R2061" s="274">
        <v>250700</v>
      </c>
      <c r="S2061" s="182">
        <f t="shared" si="84"/>
        <v>250700</v>
      </c>
      <c r="T2061" s="216">
        <v>50647</v>
      </c>
      <c r="U2061" s="180">
        <v>168</v>
      </c>
      <c r="V2061" s="180" t="s">
        <v>64</v>
      </c>
      <c r="W2061" s="180" t="s">
        <v>64</v>
      </c>
      <c r="X2061" s="180" t="s">
        <v>276</v>
      </c>
      <c r="Y2061" s="180" t="s">
        <v>115</v>
      </c>
      <c r="Z2061" s="180" t="s">
        <v>6087</v>
      </c>
      <c r="AA2061" s="194">
        <v>0.04</v>
      </c>
      <c r="AB2061" s="197" t="s">
        <v>552</v>
      </c>
      <c r="AC2061" s="188">
        <v>1.7000000000000001E-2</v>
      </c>
      <c r="AD2061" s="274">
        <f t="shared" si="85"/>
        <v>10028</v>
      </c>
      <c r="AE2061" s="274">
        <f t="shared" si="69"/>
        <v>1492.2619047619048</v>
      </c>
      <c r="AF2061" s="189">
        <f t="shared" si="70"/>
        <v>4261.9000000000005</v>
      </c>
      <c r="AG2061" s="368">
        <f t="shared" si="86"/>
        <v>5754.1619047619051</v>
      </c>
      <c r="AH2061" s="190">
        <v>0.03</v>
      </c>
      <c r="AI2061" s="189">
        <f t="shared" si="87"/>
        <v>7521</v>
      </c>
    </row>
    <row r="2062" spans="1:35" x14ac:dyDescent="0.25">
      <c r="A2062" s="8" t="s">
        <v>2130</v>
      </c>
      <c r="B2062" s="180" t="s">
        <v>20</v>
      </c>
      <c r="C2062" s="180" t="s">
        <v>20</v>
      </c>
      <c r="D2062" s="8" t="s">
        <v>420</v>
      </c>
      <c r="E2062" s="180" t="s">
        <v>405</v>
      </c>
      <c r="F2062" s="180" t="s">
        <v>5911</v>
      </c>
      <c r="G2062" s="180" t="s">
        <v>4183</v>
      </c>
      <c r="H2062" s="186">
        <v>729</v>
      </c>
      <c r="I2062" s="186">
        <v>1785</v>
      </c>
      <c r="J2062" s="186">
        <f t="shared" si="83"/>
        <v>1056</v>
      </c>
      <c r="K2062" s="180" t="s">
        <v>6089</v>
      </c>
      <c r="L2062" s="180">
        <v>10205811</v>
      </c>
      <c r="M2062" s="144">
        <v>45491</v>
      </c>
      <c r="N2062" s="144" t="s">
        <v>197</v>
      </c>
      <c r="O2062" s="180" t="s">
        <v>43</v>
      </c>
      <c r="P2062" s="180" t="s">
        <v>43</v>
      </c>
      <c r="Q2062" s="274">
        <v>7064.29</v>
      </c>
      <c r="R2062" s="274">
        <v>28400</v>
      </c>
      <c r="S2062" s="182">
        <f t="shared" si="84"/>
        <v>21335.71</v>
      </c>
      <c r="T2062" s="216">
        <v>21335</v>
      </c>
      <c r="U2062" s="180">
        <v>57</v>
      </c>
      <c r="V2062" s="180" t="s">
        <v>63</v>
      </c>
      <c r="W2062" s="180" t="s">
        <v>63</v>
      </c>
      <c r="X2062" s="180" t="s">
        <v>277</v>
      </c>
      <c r="Y2062" s="180"/>
      <c r="Z2062" s="180" t="s">
        <v>6090</v>
      </c>
      <c r="AA2062" s="194">
        <v>0.03</v>
      </c>
      <c r="AB2062" s="197" t="s">
        <v>552</v>
      </c>
      <c r="AC2062" s="188">
        <v>3.5000000000000003E-2</v>
      </c>
      <c r="AD2062" s="274">
        <f t="shared" si="85"/>
        <v>852</v>
      </c>
      <c r="AE2062" s="274">
        <f t="shared" si="69"/>
        <v>498.24561403508773</v>
      </c>
      <c r="AF2062" s="189">
        <f t="shared" si="70"/>
        <v>994.00000000000011</v>
      </c>
      <c r="AG2062" s="368">
        <f t="shared" si="86"/>
        <v>1492.2456140350878</v>
      </c>
      <c r="AH2062" s="190">
        <v>0.06</v>
      </c>
      <c r="AI2062" s="189">
        <f t="shared" si="87"/>
        <v>1280.1425999999999</v>
      </c>
    </row>
    <row r="2063" spans="1:35" x14ac:dyDescent="0.25">
      <c r="A2063" s="8" t="s">
        <v>2130</v>
      </c>
      <c r="B2063" s="180" t="s">
        <v>33</v>
      </c>
      <c r="C2063" s="180" t="s">
        <v>39</v>
      </c>
      <c r="D2063" s="180" t="s">
        <v>167</v>
      </c>
      <c r="E2063" s="180" t="s">
        <v>921</v>
      </c>
      <c r="F2063" s="180" t="s">
        <v>2537</v>
      </c>
      <c r="G2063" s="180" t="s">
        <v>2844</v>
      </c>
      <c r="H2063" s="186">
        <v>0</v>
      </c>
      <c r="I2063" s="186">
        <v>8639</v>
      </c>
      <c r="J2063" s="186">
        <f t="shared" si="83"/>
        <v>8639</v>
      </c>
      <c r="K2063" s="180" t="s">
        <v>6092</v>
      </c>
      <c r="L2063" s="180">
        <v>25308665</v>
      </c>
      <c r="M2063" s="144">
        <v>45492</v>
      </c>
      <c r="N2063" s="144" t="s">
        <v>197</v>
      </c>
      <c r="O2063" s="180" t="s">
        <v>43</v>
      </c>
      <c r="P2063" s="180" t="s">
        <v>43</v>
      </c>
      <c r="Q2063" s="274">
        <v>0</v>
      </c>
      <c r="R2063" s="274">
        <v>357600</v>
      </c>
      <c r="S2063" s="182">
        <f t="shared" si="84"/>
        <v>357600</v>
      </c>
      <c r="T2063" s="216">
        <v>42414</v>
      </c>
      <c r="U2063" s="180">
        <v>168</v>
      </c>
      <c r="V2063" s="180" t="s">
        <v>64</v>
      </c>
      <c r="W2063" s="180" t="s">
        <v>64</v>
      </c>
      <c r="X2063" s="180" t="s">
        <v>276</v>
      </c>
      <c r="Y2063" s="180" t="s">
        <v>5663</v>
      </c>
      <c r="Z2063" s="180" t="s">
        <v>5664</v>
      </c>
      <c r="AA2063" s="194">
        <v>0.04</v>
      </c>
      <c r="AB2063" s="197" t="s">
        <v>552</v>
      </c>
      <c r="AC2063" s="188">
        <v>1.7000000000000001E-2</v>
      </c>
      <c r="AD2063" s="274">
        <f t="shared" si="85"/>
        <v>14304</v>
      </c>
      <c r="AE2063" s="274">
        <f t="shared" si="69"/>
        <v>2128.5714285714284</v>
      </c>
      <c r="AF2063" s="189">
        <f t="shared" si="70"/>
        <v>6079.2000000000007</v>
      </c>
      <c r="AG2063" s="368">
        <f t="shared" si="86"/>
        <v>8207.7714285714283</v>
      </c>
      <c r="AH2063" s="190">
        <v>0.03</v>
      </c>
      <c r="AI2063" s="189">
        <f t="shared" si="87"/>
        <v>10728</v>
      </c>
    </row>
    <row r="2064" spans="1:35" x14ac:dyDescent="0.25">
      <c r="A2064" s="8" t="s">
        <v>2130</v>
      </c>
      <c r="B2064" s="180" t="s">
        <v>49</v>
      </c>
      <c r="C2064" s="180" t="s">
        <v>49</v>
      </c>
      <c r="D2064" s="180" t="s">
        <v>133</v>
      </c>
      <c r="E2064" s="180" t="s">
        <v>928</v>
      </c>
      <c r="F2064" s="180" t="s">
        <v>801</v>
      </c>
      <c r="G2064" s="180" t="s">
        <v>1589</v>
      </c>
      <c r="H2064" s="186">
        <v>0</v>
      </c>
      <c r="I2064" s="186">
        <v>16986</v>
      </c>
      <c r="J2064" s="186">
        <f t="shared" si="83"/>
        <v>16986</v>
      </c>
      <c r="K2064" s="180" t="s">
        <v>6093</v>
      </c>
      <c r="L2064" s="180">
        <v>28507933</v>
      </c>
      <c r="M2064" s="144">
        <v>45492</v>
      </c>
      <c r="N2064" s="144" t="s">
        <v>197</v>
      </c>
      <c r="O2064" s="180" t="s">
        <v>43</v>
      </c>
      <c r="P2064" s="180" t="s">
        <v>43</v>
      </c>
      <c r="Q2064" s="274">
        <v>0</v>
      </c>
      <c r="R2064" s="274">
        <v>713400</v>
      </c>
      <c r="S2064" s="182">
        <f t="shared" si="84"/>
        <v>713400</v>
      </c>
      <c r="T2064" s="216">
        <v>186045</v>
      </c>
      <c r="U2064" s="180">
        <v>168</v>
      </c>
      <c r="V2064" s="180" t="s">
        <v>64</v>
      </c>
      <c r="W2064" s="180" t="s">
        <v>64</v>
      </c>
      <c r="X2064" s="180" t="s">
        <v>276</v>
      </c>
      <c r="Y2064" s="180" t="s">
        <v>2325</v>
      </c>
      <c r="Z2064" s="180" t="s">
        <v>6105</v>
      </c>
      <c r="AA2064" s="194">
        <v>0.04</v>
      </c>
      <c r="AB2064" s="197" t="s">
        <v>552</v>
      </c>
      <c r="AC2064" s="188">
        <v>1.7000000000000001E-2</v>
      </c>
      <c r="AD2064" s="274">
        <f t="shared" si="85"/>
        <v>28536</v>
      </c>
      <c r="AE2064" s="274">
        <f t="shared" si="69"/>
        <v>4246.4285714285716</v>
      </c>
      <c r="AF2064" s="189">
        <f t="shared" si="70"/>
        <v>12127.800000000001</v>
      </c>
      <c r="AG2064" s="368">
        <f t="shared" si="86"/>
        <v>16374.228571428572</v>
      </c>
      <c r="AH2064" s="190">
        <v>0.03</v>
      </c>
      <c r="AI2064" s="189">
        <f t="shared" si="87"/>
        <v>21402</v>
      </c>
    </row>
    <row r="2065" spans="1:35" x14ac:dyDescent="0.25">
      <c r="A2065" s="8" t="s">
        <v>2130</v>
      </c>
      <c r="B2065" s="180" t="s">
        <v>39</v>
      </c>
      <c r="C2065" s="180" t="s">
        <v>39</v>
      </c>
      <c r="D2065" s="180" t="s">
        <v>167</v>
      </c>
      <c r="E2065" s="180" t="s">
        <v>451</v>
      </c>
      <c r="F2065" s="180" t="s">
        <v>3285</v>
      </c>
      <c r="G2065" s="180" t="s">
        <v>734</v>
      </c>
      <c r="H2065" s="186">
        <v>0</v>
      </c>
      <c r="I2065" s="186">
        <v>2311</v>
      </c>
      <c r="J2065" s="186">
        <f t="shared" si="83"/>
        <v>2311</v>
      </c>
      <c r="K2065" s="180" t="s">
        <v>5837</v>
      </c>
      <c r="L2065" s="180">
        <v>28423305</v>
      </c>
      <c r="M2065" s="144">
        <v>45492</v>
      </c>
      <c r="N2065" s="144" t="s">
        <v>197</v>
      </c>
      <c r="O2065" s="180" t="s">
        <v>43</v>
      </c>
      <c r="P2065" s="180" t="s">
        <v>43</v>
      </c>
      <c r="Q2065" s="274">
        <v>0</v>
      </c>
      <c r="R2065" s="274">
        <v>87800</v>
      </c>
      <c r="S2065" s="182">
        <f t="shared" si="84"/>
        <v>87800</v>
      </c>
      <c r="T2065" s="216">
        <v>19850</v>
      </c>
      <c r="U2065" s="180">
        <v>168</v>
      </c>
      <c r="V2065" s="180" t="s">
        <v>64</v>
      </c>
      <c r="W2065" s="180" t="s">
        <v>64</v>
      </c>
      <c r="X2065" s="180" t="s">
        <v>276</v>
      </c>
      <c r="Y2065" s="180" t="s">
        <v>2988</v>
      </c>
      <c r="Z2065" s="180" t="s">
        <v>5850</v>
      </c>
      <c r="AA2065" s="194">
        <v>0.04</v>
      </c>
      <c r="AB2065" s="197" t="s">
        <v>552</v>
      </c>
      <c r="AC2065" s="188">
        <v>1.7000000000000001E-2</v>
      </c>
      <c r="AD2065" s="274">
        <f t="shared" si="85"/>
        <v>3512</v>
      </c>
      <c r="AE2065" s="274">
        <f t="shared" si="69"/>
        <v>522.61904761904759</v>
      </c>
      <c r="AF2065" s="189">
        <f t="shared" si="70"/>
        <v>1492.6000000000001</v>
      </c>
      <c r="AG2065" s="368">
        <f t="shared" si="86"/>
        <v>2015.2190476190476</v>
      </c>
      <c r="AH2065" s="190">
        <v>0.03</v>
      </c>
      <c r="AI2065" s="189">
        <f t="shared" si="87"/>
        <v>2634</v>
      </c>
    </row>
    <row r="2066" spans="1:35" x14ac:dyDescent="0.25">
      <c r="A2066" s="8" t="s">
        <v>2130</v>
      </c>
      <c r="B2066" s="180" t="s">
        <v>31</v>
      </c>
      <c r="C2066" s="180" t="s">
        <v>31</v>
      </c>
      <c r="D2066" s="180" t="s">
        <v>101</v>
      </c>
      <c r="E2066" s="180" t="s">
        <v>4893</v>
      </c>
      <c r="F2066" s="180" t="s">
        <v>5720</v>
      </c>
      <c r="G2066" s="180" t="s">
        <v>5743</v>
      </c>
      <c r="H2066" s="186">
        <v>3083</v>
      </c>
      <c r="I2066" s="186">
        <v>3107</v>
      </c>
      <c r="J2066" s="186">
        <f t="shared" si="83"/>
        <v>24</v>
      </c>
      <c r="K2066" s="180" t="s">
        <v>6094</v>
      </c>
      <c r="L2066" s="180">
        <v>21867678</v>
      </c>
      <c r="M2066" s="144">
        <v>45492</v>
      </c>
      <c r="N2066" s="144" t="s">
        <v>197</v>
      </c>
      <c r="O2066" s="180" t="s">
        <v>43</v>
      </c>
      <c r="P2066" s="180" t="s">
        <v>43</v>
      </c>
      <c r="Q2066" s="274">
        <v>110311</v>
      </c>
      <c r="R2066" s="274">
        <v>121700</v>
      </c>
      <c r="S2066" s="182">
        <f t="shared" si="84"/>
        <v>11389</v>
      </c>
      <c r="T2066" s="216">
        <v>11389</v>
      </c>
      <c r="U2066" s="180">
        <v>168</v>
      </c>
      <c r="V2066" s="180" t="s">
        <v>63</v>
      </c>
      <c r="W2066" s="180" t="s">
        <v>63</v>
      </c>
      <c r="X2066" s="180" t="s">
        <v>277</v>
      </c>
      <c r="Y2066" s="180"/>
      <c r="Z2066" s="180" t="s">
        <v>6106</v>
      </c>
      <c r="AA2066" s="194">
        <v>0.04</v>
      </c>
      <c r="AB2066" s="197" t="s">
        <v>552</v>
      </c>
      <c r="AC2066" s="188">
        <v>1.7000000000000001E-2</v>
      </c>
      <c r="AD2066" s="274">
        <f t="shared" si="85"/>
        <v>4868</v>
      </c>
      <c r="AE2066" s="274">
        <f t="shared" si="69"/>
        <v>724.40476190476193</v>
      </c>
      <c r="AF2066" s="189">
        <f t="shared" si="70"/>
        <v>2068.9</v>
      </c>
      <c r="AG2066" s="368">
        <f t="shared" si="86"/>
        <v>2793.304761904762</v>
      </c>
      <c r="AH2066" s="190">
        <v>0.03</v>
      </c>
      <c r="AI2066" s="189">
        <f t="shared" si="87"/>
        <v>341.66999999999996</v>
      </c>
    </row>
    <row r="2067" spans="1:35" x14ac:dyDescent="0.25">
      <c r="A2067" s="8" t="s">
        <v>2130</v>
      </c>
      <c r="B2067" s="180" t="s">
        <v>29</v>
      </c>
      <c r="C2067" s="180" t="s">
        <v>29</v>
      </c>
      <c r="D2067" s="180" t="s">
        <v>168</v>
      </c>
      <c r="E2067" s="180" t="s">
        <v>455</v>
      </c>
      <c r="F2067" s="180" t="s">
        <v>696</v>
      </c>
      <c r="G2067" s="180" t="s">
        <v>585</v>
      </c>
      <c r="H2067" s="186">
        <v>0</v>
      </c>
      <c r="I2067" s="186">
        <v>6970</v>
      </c>
      <c r="J2067" s="186">
        <f t="shared" si="83"/>
        <v>6970</v>
      </c>
      <c r="K2067" s="180" t="s">
        <v>2310</v>
      </c>
      <c r="L2067" s="180">
        <v>22129970</v>
      </c>
      <c r="M2067" s="144">
        <v>45492</v>
      </c>
      <c r="N2067" s="144" t="s">
        <v>197</v>
      </c>
      <c r="O2067" s="180" t="s">
        <v>148</v>
      </c>
      <c r="P2067" s="180" t="s">
        <v>362</v>
      </c>
      <c r="Q2067" s="274">
        <v>0</v>
      </c>
      <c r="R2067" s="274">
        <v>244050</v>
      </c>
      <c r="S2067" s="182">
        <f t="shared" si="84"/>
        <v>244050</v>
      </c>
      <c r="T2067" s="216">
        <v>244050</v>
      </c>
      <c r="U2067" s="180">
        <v>144</v>
      </c>
      <c r="V2067" s="180" t="s">
        <v>62</v>
      </c>
      <c r="W2067" s="180" t="s">
        <v>62</v>
      </c>
      <c r="X2067" s="180" t="s">
        <v>276</v>
      </c>
      <c r="Y2067" s="180"/>
      <c r="Z2067" s="180" t="s">
        <v>6107</v>
      </c>
      <c r="AA2067" s="194">
        <v>0.03</v>
      </c>
      <c r="AB2067" s="197" t="s">
        <v>552</v>
      </c>
      <c r="AC2067" s="188">
        <v>0.02</v>
      </c>
      <c r="AD2067" s="274">
        <f t="shared" si="85"/>
        <v>7321.5</v>
      </c>
      <c r="AE2067" s="274">
        <f t="shared" si="69"/>
        <v>1694.7916666666667</v>
      </c>
      <c r="AF2067" s="189">
        <f t="shared" si="70"/>
        <v>4881</v>
      </c>
      <c r="AG2067" s="368">
        <f t="shared" si="86"/>
        <v>6575.791666666667</v>
      </c>
      <c r="AH2067" s="190">
        <v>0.06</v>
      </c>
      <c r="AI2067" s="189">
        <f t="shared" si="87"/>
        <v>14643</v>
      </c>
    </row>
    <row r="2068" spans="1:35" x14ac:dyDescent="0.25">
      <c r="A2068" s="8" t="s">
        <v>2130</v>
      </c>
      <c r="B2068" s="180" t="s">
        <v>49</v>
      </c>
      <c r="C2068" s="180" t="s">
        <v>49</v>
      </c>
      <c r="D2068" s="180" t="s">
        <v>133</v>
      </c>
      <c r="E2068" s="180" t="s">
        <v>929</v>
      </c>
      <c r="F2068" s="180" t="s">
        <v>4698</v>
      </c>
      <c r="G2068" s="180" t="s">
        <v>4709</v>
      </c>
      <c r="H2068" s="186">
        <v>0</v>
      </c>
      <c r="I2068" s="186">
        <v>4108</v>
      </c>
      <c r="J2068" s="186">
        <f t="shared" si="83"/>
        <v>4108</v>
      </c>
      <c r="K2068" s="180" t="s">
        <v>5991</v>
      </c>
      <c r="L2068" s="180">
        <v>29386096</v>
      </c>
      <c r="M2068" s="144">
        <v>45492</v>
      </c>
      <c r="N2068" s="144" t="s">
        <v>197</v>
      </c>
      <c r="O2068" s="180" t="s">
        <v>43</v>
      </c>
      <c r="P2068" s="180" t="s">
        <v>43</v>
      </c>
      <c r="Q2068" s="274">
        <v>0</v>
      </c>
      <c r="R2068" s="274">
        <v>164400</v>
      </c>
      <c r="S2068" s="182">
        <f t="shared" si="84"/>
        <v>164400</v>
      </c>
      <c r="T2068" s="216">
        <v>28509.73</v>
      </c>
      <c r="U2068" s="180">
        <v>168</v>
      </c>
      <c r="V2068" s="180" t="s">
        <v>64</v>
      </c>
      <c r="W2068" s="180" t="s">
        <v>64</v>
      </c>
      <c r="X2068" s="180" t="s">
        <v>276</v>
      </c>
      <c r="Y2068" s="180" t="s">
        <v>665</v>
      </c>
      <c r="Z2068" s="180" t="s">
        <v>6052</v>
      </c>
      <c r="AA2068" s="194">
        <v>0.04</v>
      </c>
      <c r="AB2068" s="197" t="s">
        <v>552</v>
      </c>
      <c r="AC2068" s="188">
        <v>1.7000000000000001E-2</v>
      </c>
      <c r="AD2068" s="274">
        <f t="shared" si="85"/>
        <v>6576</v>
      </c>
      <c r="AE2068" s="274">
        <f t="shared" si="69"/>
        <v>978.57142857142856</v>
      </c>
      <c r="AF2068" s="189">
        <f t="shared" si="70"/>
        <v>2794.8</v>
      </c>
      <c r="AG2068" s="368">
        <f t="shared" si="86"/>
        <v>3773.3714285714286</v>
      </c>
      <c r="AH2068" s="190">
        <v>0.03</v>
      </c>
      <c r="AI2068" s="189">
        <f t="shared" si="87"/>
        <v>4932</v>
      </c>
    </row>
    <row r="2069" spans="1:35" x14ac:dyDescent="0.25">
      <c r="A2069" s="8" t="s">
        <v>2130</v>
      </c>
      <c r="B2069" s="180" t="s">
        <v>39</v>
      </c>
      <c r="C2069" s="180" t="s">
        <v>39</v>
      </c>
      <c r="D2069" s="180" t="s">
        <v>167</v>
      </c>
      <c r="E2069" s="180" t="s">
        <v>4895</v>
      </c>
      <c r="F2069" s="180" t="s">
        <v>5726</v>
      </c>
      <c r="G2069" s="180" t="s">
        <v>5440</v>
      </c>
      <c r="H2069" s="186">
        <v>8914</v>
      </c>
      <c r="I2069" s="186">
        <v>8914</v>
      </c>
      <c r="J2069" s="186">
        <f t="shared" si="83"/>
        <v>0</v>
      </c>
      <c r="K2069" s="180" t="s">
        <v>5993</v>
      </c>
      <c r="L2069" s="180">
        <v>25285603</v>
      </c>
      <c r="M2069" s="144">
        <v>45492</v>
      </c>
      <c r="N2069" s="144" t="s">
        <v>197</v>
      </c>
      <c r="O2069" s="180" t="s">
        <v>148</v>
      </c>
      <c r="P2069" s="180" t="s">
        <v>263</v>
      </c>
      <c r="Q2069" s="274">
        <v>346005</v>
      </c>
      <c r="R2069" s="274">
        <v>369300</v>
      </c>
      <c r="S2069" s="182">
        <f t="shared" si="84"/>
        <v>23295</v>
      </c>
      <c r="T2069" s="216">
        <v>23295</v>
      </c>
      <c r="U2069" s="180">
        <v>168</v>
      </c>
      <c r="V2069" s="180" t="s">
        <v>64</v>
      </c>
      <c r="W2069" s="180" t="s">
        <v>64</v>
      </c>
      <c r="X2069" s="180" t="s">
        <v>276</v>
      </c>
      <c r="Y2069" s="180" t="s">
        <v>665</v>
      </c>
      <c r="Z2069" s="180" t="s">
        <v>6055</v>
      </c>
      <c r="AA2069" s="194">
        <v>0.04</v>
      </c>
      <c r="AB2069" s="197" t="s">
        <v>552</v>
      </c>
      <c r="AC2069" s="188">
        <v>1.7000000000000001E-2</v>
      </c>
      <c r="AD2069" s="274">
        <f t="shared" si="85"/>
        <v>14772</v>
      </c>
      <c r="AE2069" s="274">
        <f t="shared" si="69"/>
        <v>2198.2142857142858</v>
      </c>
      <c r="AF2069" s="189">
        <f t="shared" si="70"/>
        <v>6278.1</v>
      </c>
      <c r="AG2069" s="368">
        <f t="shared" si="86"/>
        <v>8476.3142857142866</v>
      </c>
      <c r="AH2069" s="190">
        <v>0.03</v>
      </c>
      <c r="AI2069" s="189">
        <f t="shared" si="87"/>
        <v>698.85</v>
      </c>
    </row>
    <row r="2070" spans="1:35" x14ac:dyDescent="0.25">
      <c r="A2070" s="8" t="s">
        <v>2130</v>
      </c>
      <c r="B2070" s="180" t="s">
        <v>39</v>
      </c>
      <c r="C2070" s="180" t="s">
        <v>39</v>
      </c>
      <c r="D2070" s="180" t="s">
        <v>167</v>
      </c>
      <c r="E2070" s="180" t="s">
        <v>451</v>
      </c>
      <c r="F2070" s="180" t="s">
        <v>6095</v>
      </c>
      <c r="G2070" s="180" t="s">
        <v>5781</v>
      </c>
      <c r="H2070" s="186">
        <v>0</v>
      </c>
      <c r="I2070" s="186">
        <v>11088</v>
      </c>
      <c r="J2070" s="186">
        <f t="shared" si="83"/>
        <v>11088</v>
      </c>
      <c r="K2070" s="180" t="s">
        <v>6096</v>
      </c>
      <c r="L2070" s="180">
        <v>25235886</v>
      </c>
      <c r="M2070" s="144">
        <v>45492</v>
      </c>
      <c r="N2070" s="144" t="s">
        <v>197</v>
      </c>
      <c r="O2070" s="180" t="s">
        <v>173</v>
      </c>
      <c r="P2070" s="180" t="s">
        <v>468</v>
      </c>
      <c r="Q2070" s="274">
        <v>0</v>
      </c>
      <c r="R2070" s="274">
        <v>462000</v>
      </c>
      <c r="S2070" s="182">
        <f t="shared" si="84"/>
        <v>462000</v>
      </c>
      <c r="T2070" s="216">
        <v>131105</v>
      </c>
      <c r="U2070" s="180">
        <v>168</v>
      </c>
      <c r="V2070" s="180" t="s">
        <v>64</v>
      </c>
      <c r="W2070" s="180" t="s">
        <v>64</v>
      </c>
      <c r="X2070" s="180" t="s">
        <v>276</v>
      </c>
      <c r="Y2070" s="180" t="s">
        <v>607</v>
      </c>
      <c r="Z2070" s="180" t="s">
        <v>6108</v>
      </c>
      <c r="AA2070" s="194">
        <v>0.04</v>
      </c>
      <c r="AB2070" s="197" t="s">
        <v>552</v>
      </c>
      <c r="AC2070" s="188">
        <v>1.7000000000000001E-2</v>
      </c>
      <c r="AD2070" s="274">
        <f t="shared" si="85"/>
        <v>18480</v>
      </c>
      <c r="AE2070" s="274">
        <f t="shared" si="69"/>
        <v>2750</v>
      </c>
      <c r="AF2070" s="189">
        <f t="shared" si="70"/>
        <v>7854.0000000000009</v>
      </c>
      <c r="AG2070" s="368">
        <f t="shared" si="86"/>
        <v>10604</v>
      </c>
      <c r="AH2070" s="190">
        <v>0.03</v>
      </c>
      <c r="AI2070" s="189">
        <f t="shared" si="87"/>
        <v>13860</v>
      </c>
    </row>
    <row r="2071" spans="1:35" x14ac:dyDescent="0.25">
      <c r="A2071" s="8" t="s">
        <v>2130</v>
      </c>
      <c r="B2071" s="180" t="s">
        <v>39</v>
      </c>
      <c r="C2071" s="180" t="s">
        <v>39</v>
      </c>
      <c r="D2071" s="180" t="s">
        <v>167</v>
      </c>
      <c r="E2071" s="180" t="s">
        <v>4895</v>
      </c>
      <c r="F2071" s="180" t="s">
        <v>5958</v>
      </c>
      <c r="G2071" s="180" t="s">
        <v>5022</v>
      </c>
      <c r="H2071" s="186">
        <v>0</v>
      </c>
      <c r="I2071" s="186">
        <v>15430</v>
      </c>
      <c r="J2071" s="186">
        <f t="shared" si="83"/>
        <v>15430</v>
      </c>
      <c r="K2071" s="180" t="s">
        <v>6097</v>
      </c>
      <c r="L2071" s="180">
        <v>26941018</v>
      </c>
      <c r="M2071" s="144">
        <v>45492</v>
      </c>
      <c r="N2071" s="144" t="s">
        <v>197</v>
      </c>
      <c r="O2071" s="180" t="s">
        <v>173</v>
      </c>
      <c r="P2071" s="180" t="s">
        <v>352</v>
      </c>
      <c r="Q2071" s="274">
        <v>0</v>
      </c>
      <c r="R2071" s="274">
        <v>647100</v>
      </c>
      <c r="S2071" s="182">
        <f t="shared" si="84"/>
        <v>647100</v>
      </c>
      <c r="T2071" s="216">
        <v>31287</v>
      </c>
      <c r="U2071" s="180">
        <v>168</v>
      </c>
      <c r="V2071" s="180" t="s">
        <v>64</v>
      </c>
      <c r="W2071" s="180" t="s">
        <v>64</v>
      </c>
      <c r="X2071" s="180" t="s">
        <v>276</v>
      </c>
      <c r="Y2071" s="180" t="s">
        <v>665</v>
      </c>
      <c r="Z2071" s="180" t="s">
        <v>6109</v>
      </c>
      <c r="AA2071" s="194">
        <v>0.04</v>
      </c>
      <c r="AB2071" s="197" t="s">
        <v>552</v>
      </c>
      <c r="AC2071" s="188">
        <v>1.7000000000000001E-2</v>
      </c>
      <c r="AD2071" s="274">
        <f t="shared" si="85"/>
        <v>25884</v>
      </c>
      <c r="AE2071" s="274">
        <f t="shared" si="69"/>
        <v>3851.7857142857142</v>
      </c>
      <c r="AF2071" s="189">
        <f t="shared" si="70"/>
        <v>11000.7</v>
      </c>
      <c r="AG2071" s="368">
        <f t="shared" si="86"/>
        <v>14852.485714285714</v>
      </c>
      <c r="AH2071" s="190">
        <v>0.03</v>
      </c>
      <c r="AI2071" s="189">
        <f t="shared" si="87"/>
        <v>19413</v>
      </c>
    </row>
    <row r="2072" spans="1:35" x14ac:dyDescent="0.25">
      <c r="A2072" s="8" t="s">
        <v>2130</v>
      </c>
      <c r="B2072" s="180" t="s">
        <v>39</v>
      </c>
      <c r="C2072" s="180" t="s">
        <v>39</v>
      </c>
      <c r="D2072" s="180" t="s">
        <v>167</v>
      </c>
      <c r="E2072" s="180" t="s">
        <v>451</v>
      </c>
      <c r="F2072" s="180" t="s">
        <v>859</v>
      </c>
      <c r="G2072" s="180" t="s">
        <v>584</v>
      </c>
      <c r="H2072" s="186">
        <v>0</v>
      </c>
      <c r="I2072" s="186">
        <v>3723</v>
      </c>
      <c r="J2072" s="186">
        <f t="shared" si="83"/>
        <v>3723</v>
      </c>
      <c r="K2072" s="180" t="s">
        <v>6098</v>
      </c>
      <c r="L2072" s="180">
        <v>25209936</v>
      </c>
      <c r="M2072" s="144">
        <v>45492</v>
      </c>
      <c r="N2072" s="144" t="s">
        <v>197</v>
      </c>
      <c r="O2072" s="180" t="s">
        <v>174</v>
      </c>
      <c r="P2072" s="180" t="s">
        <v>174</v>
      </c>
      <c r="Q2072" s="274">
        <v>0</v>
      </c>
      <c r="R2072" s="274">
        <v>148000</v>
      </c>
      <c r="S2072" s="182">
        <f t="shared" si="84"/>
        <v>148000</v>
      </c>
      <c r="T2072" s="216">
        <v>19633</v>
      </c>
      <c r="U2072" s="180">
        <v>168</v>
      </c>
      <c r="V2072" s="180" t="s">
        <v>64</v>
      </c>
      <c r="W2072" s="180" t="s">
        <v>64</v>
      </c>
      <c r="X2072" s="180" t="s">
        <v>276</v>
      </c>
      <c r="Y2072" s="180" t="s">
        <v>6099</v>
      </c>
      <c r="Z2072" s="180" t="s">
        <v>5876</v>
      </c>
      <c r="AA2072" s="194">
        <v>0.04</v>
      </c>
      <c r="AB2072" s="197" t="s">
        <v>552</v>
      </c>
      <c r="AC2072" s="188">
        <v>1.7000000000000001E-2</v>
      </c>
      <c r="AD2072" s="274">
        <f t="shared" si="85"/>
        <v>5920</v>
      </c>
      <c r="AE2072" s="274">
        <f t="shared" si="69"/>
        <v>880.95238095238096</v>
      </c>
      <c r="AF2072" s="189">
        <f t="shared" si="70"/>
        <v>2516</v>
      </c>
      <c r="AG2072" s="368">
        <f t="shared" si="86"/>
        <v>3396.9523809523807</v>
      </c>
      <c r="AH2072" s="190">
        <v>0.03</v>
      </c>
      <c r="AI2072" s="189">
        <f t="shared" si="87"/>
        <v>4440</v>
      </c>
    </row>
    <row r="2073" spans="1:35" x14ac:dyDescent="0.25">
      <c r="A2073" s="8" t="s">
        <v>2130</v>
      </c>
      <c r="B2073" s="180" t="s">
        <v>37</v>
      </c>
      <c r="C2073" s="180" t="s">
        <v>37</v>
      </c>
      <c r="D2073" s="180" t="s">
        <v>99</v>
      </c>
      <c r="E2073" s="180" t="s">
        <v>917</v>
      </c>
      <c r="F2073" s="180" t="s">
        <v>4065</v>
      </c>
      <c r="G2073" s="180" t="s">
        <v>4319</v>
      </c>
      <c r="H2073" s="186">
        <v>0</v>
      </c>
      <c r="I2073" s="186">
        <v>2596.25</v>
      </c>
      <c r="J2073" s="186">
        <f t="shared" si="83"/>
        <v>2596.25</v>
      </c>
      <c r="K2073" s="180" t="s">
        <v>6100</v>
      </c>
      <c r="L2073" s="180">
        <v>22565816</v>
      </c>
      <c r="M2073" s="144">
        <v>45492</v>
      </c>
      <c r="N2073" s="144" t="s">
        <v>197</v>
      </c>
      <c r="O2073" s="180" t="s">
        <v>21</v>
      </c>
      <c r="P2073" s="180" t="s">
        <v>21</v>
      </c>
      <c r="Q2073" s="274">
        <v>0</v>
      </c>
      <c r="R2073" s="274">
        <v>100000</v>
      </c>
      <c r="S2073" s="182">
        <f t="shared" si="84"/>
        <v>100000</v>
      </c>
      <c r="T2073" s="216">
        <v>100000</v>
      </c>
      <c r="U2073" s="180">
        <v>168</v>
      </c>
      <c r="V2073" s="180" t="s">
        <v>62</v>
      </c>
      <c r="W2073" s="180" t="s">
        <v>62</v>
      </c>
      <c r="X2073" s="180" t="s">
        <v>276</v>
      </c>
      <c r="Y2073" s="180"/>
      <c r="Z2073" s="180" t="s">
        <v>6110</v>
      </c>
      <c r="AA2073" s="194">
        <v>0.04</v>
      </c>
      <c r="AB2073" s="197" t="s">
        <v>552</v>
      </c>
      <c r="AC2073" s="188">
        <v>1.7000000000000001E-2</v>
      </c>
      <c r="AD2073" s="274">
        <f t="shared" si="85"/>
        <v>4000</v>
      </c>
      <c r="AE2073" s="274">
        <f t="shared" si="69"/>
        <v>595.23809523809518</v>
      </c>
      <c r="AF2073" s="189">
        <f t="shared" si="70"/>
        <v>1700.0000000000002</v>
      </c>
      <c r="AG2073" s="368">
        <f t="shared" si="86"/>
        <v>2295.2380952380954</v>
      </c>
      <c r="AH2073" s="190">
        <v>0.03</v>
      </c>
      <c r="AI2073" s="189">
        <f t="shared" si="87"/>
        <v>3000</v>
      </c>
    </row>
    <row r="2074" spans="1:35" x14ac:dyDescent="0.25">
      <c r="A2074" s="8" t="s">
        <v>2130</v>
      </c>
      <c r="B2074" s="180" t="s">
        <v>241</v>
      </c>
      <c r="C2074" s="180" t="s">
        <v>241</v>
      </c>
      <c r="D2074" s="180" t="s">
        <v>101</v>
      </c>
      <c r="E2074" s="180" t="s">
        <v>489</v>
      </c>
      <c r="F2074" s="180" t="s">
        <v>836</v>
      </c>
      <c r="G2074" s="180" t="s">
        <v>605</v>
      </c>
      <c r="H2074" s="186">
        <v>0</v>
      </c>
      <c r="I2074" s="186">
        <v>2961</v>
      </c>
      <c r="J2074" s="186">
        <f t="shared" si="83"/>
        <v>2961</v>
      </c>
      <c r="K2074" s="180" t="s">
        <v>4528</v>
      </c>
      <c r="L2074" s="180">
        <v>29148185</v>
      </c>
      <c r="M2074" s="144">
        <v>45492</v>
      </c>
      <c r="N2074" s="144" t="s">
        <v>197</v>
      </c>
      <c r="O2074" s="180" t="s">
        <v>43</v>
      </c>
      <c r="P2074" s="180" t="s">
        <v>43</v>
      </c>
      <c r="Q2074" s="274">
        <v>59614</v>
      </c>
      <c r="R2074" s="274">
        <v>79614</v>
      </c>
      <c r="S2074" s="182">
        <f t="shared" si="84"/>
        <v>20000</v>
      </c>
      <c r="T2074" s="216">
        <v>20000</v>
      </c>
      <c r="U2074" s="180">
        <v>108</v>
      </c>
      <c r="V2074" s="180" t="s">
        <v>63</v>
      </c>
      <c r="W2074" s="180" t="s">
        <v>63</v>
      </c>
      <c r="X2074" s="180" t="s">
        <v>277</v>
      </c>
      <c r="Y2074" s="180"/>
      <c r="Z2074" s="180" t="s">
        <v>6111</v>
      </c>
      <c r="AA2074" s="194">
        <v>0.03</v>
      </c>
      <c r="AB2074" s="197" t="s">
        <v>552</v>
      </c>
      <c r="AC2074" s="188">
        <v>2.4E-2</v>
      </c>
      <c r="AD2074" s="274">
        <f t="shared" si="85"/>
        <v>2388.42</v>
      </c>
      <c r="AE2074" s="274">
        <f t="shared" si="69"/>
        <v>737.16666666666663</v>
      </c>
      <c r="AF2074" s="189">
        <f t="shared" si="70"/>
        <v>1910.7360000000001</v>
      </c>
      <c r="AG2074" s="368">
        <f t="shared" si="86"/>
        <v>2647.9026666666668</v>
      </c>
      <c r="AH2074" s="190">
        <v>0.06</v>
      </c>
      <c r="AI2074" s="189">
        <f t="shared" si="87"/>
        <v>1200</v>
      </c>
    </row>
    <row r="2075" spans="1:35" x14ac:dyDescent="0.25">
      <c r="A2075" s="8" t="s">
        <v>2130</v>
      </c>
      <c r="B2075" s="180" t="s">
        <v>49</v>
      </c>
      <c r="C2075" s="180" t="s">
        <v>49</v>
      </c>
      <c r="D2075" s="180" t="s">
        <v>133</v>
      </c>
      <c r="E2075" s="180" t="s">
        <v>189</v>
      </c>
      <c r="F2075" s="180" t="s">
        <v>2839</v>
      </c>
      <c r="G2075" s="180" t="s">
        <v>3865</v>
      </c>
      <c r="H2075" s="186">
        <v>0</v>
      </c>
      <c r="I2075" s="186">
        <v>3902</v>
      </c>
      <c r="J2075" s="186">
        <f t="shared" si="83"/>
        <v>3902</v>
      </c>
      <c r="K2075" s="180" t="s">
        <v>6101</v>
      </c>
      <c r="L2075" s="180">
        <v>11066128</v>
      </c>
      <c r="M2075" s="144">
        <v>45492</v>
      </c>
      <c r="N2075" s="144" t="s">
        <v>197</v>
      </c>
      <c r="O2075" s="180" t="s">
        <v>21</v>
      </c>
      <c r="P2075" s="180" t="s">
        <v>21</v>
      </c>
      <c r="Q2075" s="274">
        <v>0</v>
      </c>
      <c r="R2075" s="274">
        <v>80700</v>
      </c>
      <c r="S2075" s="182">
        <f t="shared" si="84"/>
        <v>80700</v>
      </c>
      <c r="T2075" s="216">
        <v>80700</v>
      </c>
      <c r="U2075" s="180">
        <v>70</v>
      </c>
      <c r="V2075" s="180" t="s">
        <v>62</v>
      </c>
      <c r="W2075" s="180" t="s">
        <v>62</v>
      </c>
      <c r="X2075" s="180" t="s">
        <v>276</v>
      </c>
      <c r="Y2075" s="180"/>
      <c r="Z2075" s="180" t="s">
        <v>6112</v>
      </c>
      <c r="AA2075" s="194">
        <v>0.03</v>
      </c>
      <c r="AB2075" s="197" t="s">
        <v>552</v>
      </c>
      <c r="AC2075" s="188">
        <v>0.03</v>
      </c>
      <c r="AD2075" s="274">
        <f t="shared" si="85"/>
        <v>2421</v>
      </c>
      <c r="AE2075" s="274">
        <f t="shared" si="69"/>
        <v>1152.8571428571429</v>
      </c>
      <c r="AF2075" s="189">
        <f t="shared" si="70"/>
        <v>2421</v>
      </c>
      <c r="AG2075" s="368">
        <f t="shared" si="86"/>
        <v>3573.8571428571431</v>
      </c>
      <c r="AH2075" s="190">
        <v>0.06</v>
      </c>
      <c r="AI2075" s="189">
        <f t="shared" si="87"/>
        <v>4842</v>
      </c>
    </row>
    <row r="2076" spans="1:35" x14ac:dyDescent="0.25">
      <c r="A2076" s="8" t="s">
        <v>2130</v>
      </c>
      <c r="B2076" s="180" t="s">
        <v>23</v>
      </c>
      <c r="C2076" s="180" t="s">
        <v>23</v>
      </c>
      <c r="D2076" s="180" t="s">
        <v>5937</v>
      </c>
      <c r="E2076" s="180" t="s">
        <v>48</v>
      </c>
      <c r="F2076" s="180" t="s">
        <v>2838</v>
      </c>
      <c r="G2076" s="180" t="s">
        <v>2344</v>
      </c>
      <c r="H2076" s="186">
        <v>0</v>
      </c>
      <c r="I2076" s="186">
        <v>1279</v>
      </c>
      <c r="J2076" s="186">
        <f t="shared" si="83"/>
        <v>1279</v>
      </c>
      <c r="K2076" s="180" t="s">
        <v>6102</v>
      </c>
      <c r="L2076" s="180">
        <v>12971411</v>
      </c>
      <c r="M2076" s="144">
        <v>45492</v>
      </c>
      <c r="N2076" s="144" t="s">
        <v>197</v>
      </c>
      <c r="O2076" s="180" t="s">
        <v>21</v>
      </c>
      <c r="P2076" s="180" t="s">
        <v>21</v>
      </c>
      <c r="Q2076" s="274">
        <v>0</v>
      </c>
      <c r="R2076" s="274">
        <v>31700</v>
      </c>
      <c r="S2076" s="182">
        <f t="shared" si="84"/>
        <v>31700</v>
      </c>
      <c r="T2076" s="216">
        <v>31700</v>
      </c>
      <c r="U2076" s="180">
        <v>109</v>
      </c>
      <c r="V2076" s="180" t="s">
        <v>62</v>
      </c>
      <c r="W2076" s="180" t="s">
        <v>62</v>
      </c>
      <c r="X2076" s="180" t="s">
        <v>276</v>
      </c>
      <c r="Y2076" s="180"/>
      <c r="Z2076" s="180" t="s">
        <v>6103</v>
      </c>
      <c r="AA2076" s="194">
        <v>0.03</v>
      </c>
      <c r="AB2076" s="197" t="s">
        <v>552</v>
      </c>
      <c r="AC2076" s="188">
        <v>2.2499999999999999E-2</v>
      </c>
      <c r="AD2076" s="274">
        <f t="shared" si="85"/>
        <v>951</v>
      </c>
      <c r="AE2076" s="274">
        <f t="shared" si="69"/>
        <v>290.82568807339447</v>
      </c>
      <c r="AF2076" s="189">
        <f t="shared" si="70"/>
        <v>713.25</v>
      </c>
      <c r="AG2076" s="368">
        <f t="shared" si="86"/>
        <v>1004.0756880733945</v>
      </c>
      <c r="AH2076" s="190">
        <v>0.06</v>
      </c>
      <c r="AI2076" s="189">
        <f t="shared" si="87"/>
        <v>1902</v>
      </c>
    </row>
    <row r="2077" spans="1:35" x14ac:dyDescent="0.25">
      <c r="A2077" s="8" t="s">
        <v>2130</v>
      </c>
      <c r="B2077" s="180" t="s">
        <v>38</v>
      </c>
      <c r="C2077" s="180" t="s">
        <v>38</v>
      </c>
      <c r="D2077" s="180" t="s">
        <v>101</v>
      </c>
      <c r="E2077" s="180" t="s">
        <v>883</v>
      </c>
      <c r="F2077" s="180" t="s">
        <v>5667</v>
      </c>
      <c r="G2077" s="180" t="s">
        <v>6113</v>
      </c>
      <c r="H2077" s="186">
        <v>48846</v>
      </c>
      <c r="I2077" s="186">
        <v>13492</v>
      </c>
      <c r="J2077" s="186">
        <f t="shared" si="83"/>
        <v>-35354</v>
      </c>
      <c r="K2077" s="180" t="s">
        <v>5578</v>
      </c>
      <c r="L2077" s="180">
        <v>28401254</v>
      </c>
      <c r="M2077" s="144">
        <v>45492</v>
      </c>
      <c r="N2077" s="144" t="s">
        <v>197</v>
      </c>
      <c r="O2077" s="180" t="s">
        <v>56</v>
      </c>
      <c r="P2077" s="180" t="s">
        <v>56</v>
      </c>
      <c r="Q2077" s="274">
        <v>464724</v>
      </c>
      <c r="R2077" s="274">
        <v>2071500</v>
      </c>
      <c r="S2077" s="182">
        <f t="shared" si="84"/>
        <v>1606776</v>
      </c>
      <c r="T2077" s="216">
        <v>60268</v>
      </c>
      <c r="U2077" s="180">
        <v>168</v>
      </c>
      <c r="V2077" s="180" t="s">
        <v>64</v>
      </c>
      <c r="W2077" s="180" t="s">
        <v>64</v>
      </c>
      <c r="X2077" s="180" t="s">
        <v>276</v>
      </c>
      <c r="Y2077" s="180" t="s">
        <v>2325</v>
      </c>
      <c r="Z2077" s="180" t="s">
        <v>5668</v>
      </c>
      <c r="AA2077" s="194">
        <v>0.04</v>
      </c>
      <c r="AB2077" s="197" t="s">
        <v>552</v>
      </c>
      <c r="AC2077" s="188">
        <v>1.7000000000000001E-2</v>
      </c>
      <c r="AD2077" s="274">
        <f t="shared" si="85"/>
        <v>82860</v>
      </c>
      <c r="AE2077" s="274">
        <f t="shared" si="69"/>
        <v>12330.357142857143</v>
      </c>
      <c r="AF2077" s="189">
        <f t="shared" si="70"/>
        <v>35215.5</v>
      </c>
      <c r="AG2077" s="368">
        <f t="shared" si="86"/>
        <v>47545.857142857145</v>
      </c>
      <c r="AH2077" s="190">
        <v>0.03</v>
      </c>
      <c r="AI2077" s="189">
        <f t="shared" si="87"/>
        <v>48203.28</v>
      </c>
    </row>
    <row r="2078" spans="1:35" x14ac:dyDescent="0.25">
      <c r="A2078" s="8" t="s">
        <v>2130</v>
      </c>
      <c r="B2078" s="180" t="s">
        <v>39</v>
      </c>
      <c r="C2078" s="180" t="s">
        <v>39</v>
      </c>
      <c r="D2078" s="180" t="s">
        <v>167</v>
      </c>
      <c r="E2078" s="180" t="s">
        <v>451</v>
      </c>
      <c r="F2078" s="180" t="s">
        <v>3285</v>
      </c>
      <c r="G2078" s="180" t="s">
        <v>734</v>
      </c>
      <c r="H2078" s="186">
        <v>0</v>
      </c>
      <c r="I2078" s="186">
        <v>21187</v>
      </c>
      <c r="J2078" s="186">
        <f t="shared" si="83"/>
        <v>21187</v>
      </c>
      <c r="K2078" s="180" t="s">
        <v>6104</v>
      </c>
      <c r="L2078" s="180">
        <v>24100168</v>
      </c>
      <c r="M2078" s="144">
        <v>45492</v>
      </c>
      <c r="N2078" s="144" t="s">
        <v>197</v>
      </c>
      <c r="O2078" s="180" t="s">
        <v>148</v>
      </c>
      <c r="P2078" s="180" t="s">
        <v>258</v>
      </c>
      <c r="Q2078" s="274">
        <v>0</v>
      </c>
      <c r="R2078" s="274">
        <v>892500</v>
      </c>
      <c r="S2078" s="182">
        <f t="shared" si="84"/>
        <v>892500</v>
      </c>
      <c r="T2078" s="216">
        <v>30336</v>
      </c>
      <c r="U2078" s="180">
        <v>168</v>
      </c>
      <c r="V2078" s="180" t="s">
        <v>64</v>
      </c>
      <c r="W2078" s="180" t="s">
        <v>64</v>
      </c>
      <c r="X2078" s="180" t="s">
        <v>276</v>
      </c>
      <c r="Y2078" s="180" t="s">
        <v>662</v>
      </c>
      <c r="Z2078" s="180" t="s">
        <v>6056</v>
      </c>
      <c r="AA2078" s="194">
        <v>0.04</v>
      </c>
      <c r="AB2078" s="197" t="s">
        <v>552</v>
      </c>
      <c r="AC2078" s="188">
        <v>1.7000000000000001E-2</v>
      </c>
      <c r="AD2078" s="274">
        <f t="shared" si="85"/>
        <v>35700</v>
      </c>
      <c r="AE2078" s="274">
        <f t="shared" si="69"/>
        <v>5312.5</v>
      </c>
      <c r="AF2078" s="189">
        <f t="shared" si="70"/>
        <v>15172.500000000002</v>
      </c>
      <c r="AG2078" s="368">
        <f t="shared" si="86"/>
        <v>20485</v>
      </c>
      <c r="AH2078" s="190">
        <v>0.03</v>
      </c>
      <c r="AI2078" s="189">
        <f t="shared" si="87"/>
        <v>26775</v>
      </c>
    </row>
    <row r="2079" spans="1:35" x14ac:dyDescent="0.25">
      <c r="A2079" s="8" t="s">
        <v>2130</v>
      </c>
      <c r="B2079" s="180" t="s">
        <v>23</v>
      </c>
      <c r="C2079" s="180" t="s">
        <v>23</v>
      </c>
      <c r="D2079" s="180" t="s">
        <v>5937</v>
      </c>
      <c r="E2079" s="180" t="s">
        <v>48</v>
      </c>
      <c r="F2079" s="180" t="s">
        <v>6114</v>
      </c>
      <c r="G2079" s="180" t="s">
        <v>6118</v>
      </c>
      <c r="H2079" s="186">
        <v>0</v>
      </c>
      <c r="I2079" s="186">
        <v>3089</v>
      </c>
      <c r="J2079" s="186">
        <f t="shared" si="83"/>
        <v>3089</v>
      </c>
      <c r="K2079" s="180" t="s">
        <v>6115</v>
      </c>
      <c r="L2079" s="180">
        <v>27670183</v>
      </c>
      <c r="M2079" s="144">
        <v>45492</v>
      </c>
      <c r="N2079" s="144" t="s">
        <v>197</v>
      </c>
      <c r="O2079" s="180" t="s">
        <v>21</v>
      </c>
      <c r="P2079" s="180" t="s">
        <v>21</v>
      </c>
      <c r="Q2079" s="274">
        <v>0</v>
      </c>
      <c r="R2079" s="274">
        <v>90000</v>
      </c>
      <c r="S2079" s="182">
        <f t="shared" si="84"/>
        <v>90000</v>
      </c>
      <c r="T2079" s="216">
        <v>90000</v>
      </c>
      <c r="U2079" s="180">
        <v>120</v>
      </c>
      <c r="V2079" s="180" t="s">
        <v>62</v>
      </c>
      <c r="W2079" s="180" t="s">
        <v>62</v>
      </c>
      <c r="X2079" s="180" t="s">
        <v>276</v>
      </c>
      <c r="Y2079" s="180"/>
      <c r="Z2079" s="180" t="s">
        <v>6117</v>
      </c>
      <c r="AA2079" s="194">
        <v>0.03</v>
      </c>
      <c r="AB2079" s="197" t="s">
        <v>552</v>
      </c>
      <c r="AC2079" s="188">
        <v>2.2499999999999999E-2</v>
      </c>
      <c r="AD2079" s="274">
        <f t="shared" si="85"/>
        <v>2700</v>
      </c>
      <c r="AE2079" s="274">
        <f t="shared" si="69"/>
        <v>750</v>
      </c>
      <c r="AF2079" s="189">
        <f t="shared" si="70"/>
        <v>2025</v>
      </c>
      <c r="AG2079" s="368">
        <f t="shared" si="86"/>
        <v>2775</v>
      </c>
      <c r="AH2079" s="190">
        <v>0.06</v>
      </c>
      <c r="AI2079" s="189">
        <f t="shared" si="87"/>
        <v>5400</v>
      </c>
    </row>
    <row r="2080" spans="1:35" x14ac:dyDescent="0.25">
      <c r="A2080" s="8" t="s">
        <v>2130</v>
      </c>
      <c r="B2080" s="180" t="s">
        <v>29</v>
      </c>
      <c r="C2080" s="180" t="s">
        <v>29</v>
      </c>
      <c r="D2080" s="180" t="s">
        <v>168</v>
      </c>
      <c r="E2080" s="180" t="s">
        <v>422</v>
      </c>
      <c r="F2080" s="180" t="s">
        <v>5947</v>
      </c>
      <c r="G2080" s="180" t="s">
        <v>6120</v>
      </c>
      <c r="H2080" s="186">
        <v>0</v>
      </c>
      <c r="I2080" s="186">
        <v>2700</v>
      </c>
      <c r="J2080" s="186">
        <f t="shared" si="83"/>
        <v>2700</v>
      </c>
      <c r="K2080" s="180" t="s">
        <v>6116</v>
      </c>
      <c r="L2080" s="180">
        <v>28666105</v>
      </c>
      <c r="M2080" s="144">
        <v>45492</v>
      </c>
      <c r="N2080" s="144" t="s">
        <v>197</v>
      </c>
      <c r="O2080" s="180" t="s">
        <v>173</v>
      </c>
      <c r="P2080" s="180" t="s">
        <v>468</v>
      </c>
      <c r="Q2080" s="274">
        <v>0</v>
      </c>
      <c r="R2080" s="274">
        <v>104400</v>
      </c>
      <c r="S2080" s="182">
        <f t="shared" si="84"/>
        <v>104400</v>
      </c>
      <c r="T2080" s="216">
        <v>104400</v>
      </c>
      <c r="U2080" s="180">
        <v>168</v>
      </c>
      <c r="V2080" s="180" t="s">
        <v>62</v>
      </c>
      <c r="W2080" s="180" t="s">
        <v>62</v>
      </c>
      <c r="X2080" s="180" t="s">
        <v>276</v>
      </c>
      <c r="Y2080" s="180"/>
      <c r="Z2080" s="180" t="s">
        <v>6119</v>
      </c>
      <c r="AA2080" s="194">
        <v>0.04</v>
      </c>
      <c r="AB2080" s="197" t="s">
        <v>552</v>
      </c>
      <c r="AC2080" s="188">
        <v>1.7000000000000001E-2</v>
      </c>
      <c r="AD2080" s="274">
        <f t="shared" si="85"/>
        <v>4176</v>
      </c>
      <c r="AE2080" s="274">
        <f t="shared" si="69"/>
        <v>621.42857142857144</v>
      </c>
      <c r="AF2080" s="189">
        <f t="shared" si="70"/>
        <v>1774.8000000000002</v>
      </c>
      <c r="AG2080" s="368">
        <f t="shared" si="86"/>
        <v>2396.2285714285717</v>
      </c>
      <c r="AH2080" s="190">
        <v>0.03</v>
      </c>
      <c r="AI2080" s="189">
        <f t="shared" si="87"/>
        <v>3132</v>
      </c>
    </row>
    <row r="2081" spans="1:35" x14ac:dyDescent="0.25">
      <c r="A2081" s="8" t="s">
        <v>2130</v>
      </c>
      <c r="B2081" s="180" t="s">
        <v>47</v>
      </c>
      <c r="C2081" s="180" t="s">
        <v>47</v>
      </c>
      <c r="D2081" s="180" t="s">
        <v>99</v>
      </c>
      <c r="E2081" s="180" t="s">
        <v>405</v>
      </c>
      <c r="F2081" s="180" t="s">
        <v>6121</v>
      </c>
      <c r="G2081" s="180" t="s">
        <v>6125</v>
      </c>
      <c r="H2081" s="186">
        <v>0</v>
      </c>
      <c r="I2081" s="186">
        <v>20967</v>
      </c>
      <c r="J2081" s="186">
        <f t="shared" si="83"/>
        <v>20967</v>
      </c>
      <c r="K2081" s="180" t="s">
        <v>6122</v>
      </c>
      <c r="L2081" s="180">
        <v>24622692</v>
      </c>
      <c r="M2081" s="144">
        <v>45492</v>
      </c>
      <c r="N2081" s="144" t="s">
        <v>197</v>
      </c>
      <c r="O2081" s="180" t="s">
        <v>157</v>
      </c>
      <c r="P2081" s="180" t="s">
        <v>157</v>
      </c>
      <c r="Q2081" s="274">
        <v>0</v>
      </c>
      <c r="R2081" s="274">
        <v>883100</v>
      </c>
      <c r="S2081" s="182">
        <f t="shared" si="84"/>
        <v>883100</v>
      </c>
      <c r="T2081" s="216">
        <v>142427</v>
      </c>
      <c r="U2081" s="180">
        <v>168</v>
      </c>
      <c r="V2081" s="180" t="s">
        <v>64</v>
      </c>
      <c r="W2081" s="180" t="s">
        <v>64</v>
      </c>
      <c r="X2081" s="180" t="s">
        <v>276</v>
      </c>
      <c r="Y2081" s="180" t="s">
        <v>665</v>
      </c>
      <c r="Z2081" s="180" t="s">
        <v>6124</v>
      </c>
      <c r="AA2081" s="194">
        <v>0.04</v>
      </c>
      <c r="AB2081" s="197" t="s">
        <v>552</v>
      </c>
      <c r="AC2081" s="188">
        <v>1.7000000000000001E-2</v>
      </c>
      <c r="AD2081" s="274">
        <f t="shared" si="85"/>
        <v>35324</v>
      </c>
      <c r="AE2081" s="274">
        <f t="shared" si="69"/>
        <v>5256.5476190476193</v>
      </c>
      <c r="AF2081" s="189">
        <f t="shared" si="70"/>
        <v>15012.7</v>
      </c>
      <c r="AG2081" s="368">
        <f t="shared" si="86"/>
        <v>20269.247619047619</v>
      </c>
      <c r="AH2081" s="190">
        <v>0.03</v>
      </c>
      <c r="AI2081" s="189">
        <f t="shared" si="87"/>
        <v>26493</v>
      </c>
    </row>
    <row r="2082" spans="1:35" x14ac:dyDescent="0.25">
      <c r="A2082" s="8" t="s">
        <v>2130</v>
      </c>
      <c r="B2082" s="180" t="s">
        <v>29</v>
      </c>
      <c r="C2082" s="180" t="s">
        <v>29</v>
      </c>
      <c r="D2082" s="180" t="s">
        <v>168</v>
      </c>
      <c r="E2082" s="180" t="s">
        <v>454</v>
      </c>
      <c r="F2082" s="180" t="s">
        <v>820</v>
      </c>
      <c r="G2082" s="180" t="s">
        <v>2357</v>
      </c>
      <c r="H2082" s="186">
        <v>0</v>
      </c>
      <c r="I2082" s="186">
        <v>22700</v>
      </c>
      <c r="J2082" s="186">
        <f t="shared" si="83"/>
        <v>22700</v>
      </c>
      <c r="K2082" s="180" t="s">
        <v>6123</v>
      </c>
      <c r="L2082" s="180">
        <v>22735295</v>
      </c>
      <c r="M2082" s="144">
        <v>45492</v>
      </c>
      <c r="N2082" s="144" t="s">
        <v>197</v>
      </c>
      <c r="O2082" s="180" t="s">
        <v>173</v>
      </c>
      <c r="P2082" s="180" t="s">
        <v>468</v>
      </c>
      <c r="Q2082" s="274">
        <v>0</v>
      </c>
      <c r="R2082" s="274">
        <v>957000</v>
      </c>
      <c r="S2082" s="182">
        <f t="shared" si="84"/>
        <v>957000</v>
      </c>
      <c r="T2082" s="216">
        <v>145191</v>
      </c>
      <c r="U2082" s="180">
        <v>168</v>
      </c>
      <c r="V2082" s="180" t="s">
        <v>64</v>
      </c>
      <c r="W2082" s="180" t="s">
        <v>64</v>
      </c>
      <c r="X2082" s="180" t="s">
        <v>276</v>
      </c>
      <c r="Y2082" s="180" t="s">
        <v>115</v>
      </c>
      <c r="Z2082" s="180" t="s">
        <v>6148</v>
      </c>
      <c r="AA2082" s="194">
        <v>0.04</v>
      </c>
      <c r="AB2082" s="197" t="s">
        <v>552</v>
      </c>
      <c r="AC2082" s="188">
        <v>1.7000000000000001E-2</v>
      </c>
      <c r="AD2082" s="274">
        <f t="shared" si="85"/>
        <v>38280</v>
      </c>
      <c r="AE2082" s="274">
        <f t="shared" si="69"/>
        <v>5696.4285714285716</v>
      </c>
      <c r="AF2082" s="189">
        <f t="shared" si="70"/>
        <v>16269.000000000002</v>
      </c>
      <c r="AG2082" s="368">
        <f t="shared" si="86"/>
        <v>21965.428571428572</v>
      </c>
      <c r="AH2082" s="190">
        <v>0.03</v>
      </c>
      <c r="AI2082" s="189">
        <f t="shared" si="87"/>
        <v>28710</v>
      </c>
    </row>
    <row r="2083" spans="1:35" x14ac:dyDescent="0.25">
      <c r="A2083" s="8" t="s">
        <v>2130</v>
      </c>
      <c r="B2083" s="180" t="s">
        <v>29</v>
      </c>
      <c r="C2083" s="180" t="s">
        <v>29</v>
      </c>
      <c r="D2083" s="180" t="s">
        <v>168</v>
      </c>
      <c r="E2083" s="180" t="s">
        <v>455</v>
      </c>
      <c r="F2083" s="180" t="s">
        <v>587</v>
      </c>
      <c r="G2083" s="180" t="s">
        <v>593</v>
      </c>
      <c r="H2083" s="186">
        <v>0</v>
      </c>
      <c r="I2083" s="186">
        <v>7403</v>
      </c>
      <c r="J2083" s="186">
        <f t="shared" si="83"/>
        <v>7403</v>
      </c>
      <c r="K2083" s="180" t="s">
        <v>4300</v>
      </c>
      <c r="L2083" s="180">
        <v>22378864</v>
      </c>
      <c r="M2083" s="144">
        <v>45492</v>
      </c>
      <c r="N2083" s="144" t="s">
        <v>197</v>
      </c>
      <c r="O2083" s="180" t="s">
        <v>148</v>
      </c>
      <c r="P2083" s="180" t="s">
        <v>258</v>
      </c>
      <c r="Q2083" s="274">
        <v>0</v>
      </c>
      <c r="R2083" s="274">
        <v>304900</v>
      </c>
      <c r="S2083" s="182">
        <f t="shared" si="84"/>
        <v>304900</v>
      </c>
      <c r="T2083" s="216">
        <v>50000</v>
      </c>
      <c r="U2083" s="180">
        <v>168</v>
      </c>
      <c r="V2083" s="180" t="s">
        <v>64</v>
      </c>
      <c r="W2083" s="180" t="s">
        <v>64</v>
      </c>
      <c r="X2083" s="180" t="s">
        <v>276</v>
      </c>
      <c r="Y2083" s="180" t="s">
        <v>662</v>
      </c>
      <c r="Z2083" s="180" t="s">
        <v>4334</v>
      </c>
      <c r="AA2083" s="194">
        <v>0.04</v>
      </c>
      <c r="AB2083" s="197" t="s">
        <v>552</v>
      </c>
      <c r="AC2083" s="188">
        <v>1.7000000000000001E-2</v>
      </c>
      <c r="AD2083" s="274">
        <f t="shared" si="85"/>
        <v>12196</v>
      </c>
      <c r="AE2083" s="274">
        <f t="shared" si="69"/>
        <v>1814.8809523809523</v>
      </c>
      <c r="AF2083" s="189">
        <f t="shared" si="70"/>
        <v>5183.3</v>
      </c>
      <c r="AG2083" s="368">
        <f t="shared" si="86"/>
        <v>6998.1809523809525</v>
      </c>
      <c r="AH2083" s="190">
        <v>0.03</v>
      </c>
      <c r="AI2083" s="189">
        <f t="shared" si="87"/>
        <v>9147</v>
      </c>
    </row>
    <row r="2084" spans="1:35" x14ac:dyDescent="0.25">
      <c r="A2084" s="8" t="s">
        <v>2130</v>
      </c>
      <c r="B2084" s="180" t="s">
        <v>47</v>
      </c>
      <c r="C2084" s="180" t="s">
        <v>47</v>
      </c>
      <c r="D2084" s="180" t="s">
        <v>99</v>
      </c>
      <c r="E2084" s="180" t="s">
        <v>405</v>
      </c>
      <c r="F2084" s="180" t="s">
        <v>5697</v>
      </c>
      <c r="G2084" s="466" t="s">
        <v>5709</v>
      </c>
      <c r="H2084" s="186">
        <v>0</v>
      </c>
      <c r="I2084" s="186">
        <v>1197</v>
      </c>
      <c r="J2084" s="186">
        <f t="shared" si="83"/>
        <v>1197</v>
      </c>
      <c r="K2084" s="180" t="s">
        <v>6126</v>
      </c>
      <c r="L2084" s="180">
        <v>32890876</v>
      </c>
      <c r="M2084" s="144">
        <v>45492</v>
      </c>
      <c r="N2084" s="144" t="s">
        <v>197</v>
      </c>
      <c r="O2084" s="180" t="s">
        <v>21</v>
      </c>
      <c r="P2084" s="180" t="s">
        <v>21</v>
      </c>
      <c r="Q2084" s="274">
        <v>0</v>
      </c>
      <c r="R2084" s="274">
        <v>30000</v>
      </c>
      <c r="S2084" s="182">
        <f t="shared" si="84"/>
        <v>30000</v>
      </c>
      <c r="T2084" s="216">
        <v>30000</v>
      </c>
      <c r="U2084" s="180">
        <v>120</v>
      </c>
      <c r="V2084" s="180" t="s">
        <v>62</v>
      </c>
      <c r="W2084" s="180" t="s">
        <v>62</v>
      </c>
      <c r="X2084" s="180" t="s">
        <v>276</v>
      </c>
      <c r="Y2084" s="180"/>
      <c r="Z2084" s="180" t="s">
        <v>6135</v>
      </c>
      <c r="AA2084" s="194">
        <v>0.03</v>
      </c>
      <c r="AB2084" s="197" t="s">
        <v>552</v>
      </c>
      <c r="AC2084" s="188">
        <v>2.2499999999999999E-2</v>
      </c>
      <c r="AD2084" s="274">
        <f t="shared" si="85"/>
        <v>900</v>
      </c>
      <c r="AE2084" s="274">
        <f t="shared" si="69"/>
        <v>250</v>
      </c>
      <c r="AF2084" s="189">
        <f t="shared" si="70"/>
        <v>675</v>
      </c>
      <c r="AG2084" s="368">
        <f t="shared" si="86"/>
        <v>925</v>
      </c>
      <c r="AH2084" s="190">
        <v>0.06</v>
      </c>
      <c r="AI2084" s="189">
        <f t="shared" si="87"/>
        <v>1800</v>
      </c>
    </row>
    <row r="2085" spans="1:35" x14ac:dyDescent="0.25">
      <c r="A2085" s="8" t="s">
        <v>2130</v>
      </c>
      <c r="B2085" s="180" t="s">
        <v>39</v>
      </c>
      <c r="C2085" s="180" t="s">
        <v>39</v>
      </c>
      <c r="D2085" s="180" t="s">
        <v>167</v>
      </c>
      <c r="E2085" s="180" t="s">
        <v>451</v>
      </c>
      <c r="F2085" s="180" t="s">
        <v>6127</v>
      </c>
      <c r="G2085" s="180" t="s">
        <v>6137</v>
      </c>
      <c r="H2085" s="186">
        <v>0</v>
      </c>
      <c r="I2085" s="186">
        <v>14533</v>
      </c>
      <c r="J2085" s="186">
        <f t="shared" si="83"/>
        <v>14533</v>
      </c>
      <c r="K2085" s="180" t="s">
        <v>6128</v>
      </c>
      <c r="L2085" s="180">
        <v>28363931</v>
      </c>
      <c r="M2085" s="144">
        <v>45492</v>
      </c>
      <c r="N2085" s="144" t="s">
        <v>197</v>
      </c>
      <c r="O2085" s="180" t="s">
        <v>148</v>
      </c>
      <c r="P2085" s="180" t="s">
        <v>258</v>
      </c>
      <c r="Q2085" s="274">
        <v>0</v>
      </c>
      <c r="R2085" s="274">
        <v>608800</v>
      </c>
      <c r="S2085" s="182">
        <f t="shared" si="84"/>
        <v>608800</v>
      </c>
      <c r="T2085" s="216">
        <v>88173</v>
      </c>
      <c r="U2085" s="180">
        <v>168</v>
      </c>
      <c r="V2085" s="180" t="s">
        <v>64</v>
      </c>
      <c r="W2085" s="180" t="s">
        <v>64</v>
      </c>
      <c r="X2085" s="180" t="s">
        <v>276</v>
      </c>
      <c r="Y2085" s="180" t="s">
        <v>665</v>
      </c>
      <c r="Z2085" s="180" t="s">
        <v>6136</v>
      </c>
      <c r="AA2085" s="194">
        <v>0.04</v>
      </c>
      <c r="AB2085" s="197" t="s">
        <v>552</v>
      </c>
      <c r="AC2085" s="188">
        <v>1.7000000000000001E-2</v>
      </c>
      <c r="AD2085" s="274">
        <f t="shared" si="85"/>
        <v>24352</v>
      </c>
      <c r="AE2085" s="274">
        <f t="shared" si="69"/>
        <v>3623.8095238095239</v>
      </c>
      <c r="AF2085" s="189">
        <f t="shared" si="70"/>
        <v>10349.6</v>
      </c>
      <c r="AG2085" s="368">
        <f t="shared" si="86"/>
        <v>13973.409523809525</v>
      </c>
      <c r="AH2085" s="190">
        <v>0.03</v>
      </c>
      <c r="AI2085" s="189">
        <f t="shared" si="87"/>
        <v>18264</v>
      </c>
    </row>
    <row r="2086" spans="1:35" x14ac:dyDescent="0.25">
      <c r="A2086" s="8" t="s">
        <v>2130</v>
      </c>
      <c r="B2086" s="180" t="s">
        <v>24</v>
      </c>
      <c r="C2086" s="180" t="s">
        <v>24</v>
      </c>
      <c r="D2086" s="180" t="s">
        <v>420</v>
      </c>
      <c r="E2086" s="180" t="s">
        <v>200</v>
      </c>
      <c r="F2086" s="180" t="s">
        <v>6129</v>
      </c>
      <c r="G2086" s="180" t="s">
        <v>3659</v>
      </c>
      <c r="H2086" s="186">
        <v>0</v>
      </c>
      <c r="I2086" s="186">
        <v>610</v>
      </c>
      <c r="J2086" s="186">
        <f t="shared" si="83"/>
        <v>610</v>
      </c>
      <c r="K2086" s="180" t="s">
        <v>6130</v>
      </c>
      <c r="L2086" s="180">
        <v>28618240</v>
      </c>
      <c r="M2086" s="144">
        <v>45492</v>
      </c>
      <c r="N2086" s="144" t="s">
        <v>197</v>
      </c>
      <c r="O2086" s="180" t="s">
        <v>148</v>
      </c>
      <c r="P2086" s="180" t="s">
        <v>287</v>
      </c>
      <c r="Q2086" s="274">
        <v>0</v>
      </c>
      <c r="R2086" s="274">
        <v>7900</v>
      </c>
      <c r="S2086" s="182">
        <f t="shared" si="84"/>
        <v>7900</v>
      </c>
      <c r="T2086" s="216">
        <v>7900</v>
      </c>
      <c r="U2086" s="180">
        <v>72</v>
      </c>
      <c r="V2086" s="180" t="s">
        <v>62</v>
      </c>
      <c r="W2086" s="180" t="s">
        <v>62</v>
      </c>
      <c r="X2086" s="180" t="s">
        <v>276</v>
      </c>
      <c r="Y2086" s="180"/>
      <c r="Z2086" s="180" t="s">
        <v>6138</v>
      </c>
      <c r="AA2086" s="194">
        <v>0.03</v>
      </c>
      <c r="AB2086" s="197" t="s">
        <v>552</v>
      </c>
      <c r="AC2086" s="188">
        <v>0.03</v>
      </c>
      <c r="AD2086" s="274">
        <f t="shared" si="85"/>
        <v>237</v>
      </c>
      <c r="AE2086" s="274">
        <f t="shared" si="69"/>
        <v>109.72222222222223</v>
      </c>
      <c r="AF2086" s="189">
        <f t="shared" si="70"/>
        <v>237</v>
      </c>
      <c r="AG2086" s="368">
        <f t="shared" si="86"/>
        <v>346.72222222222223</v>
      </c>
      <c r="AH2086" s="190">
        <v>0.06</v>
      </c>
      <c r="AI2086" s="189">
        <f t="shared" si="87"/>
        <v>474</v>
      </c>
    </row>
    <row r="2087" spans="1:35" x14ac:dyDescent="0.25">
      <c r="A2087" s="8" t="s">
        <v>2130</v>
      </c>
      <c r="B2087" s="180" t="s">
        <v>39</v>
      </c>
      <c r="C2087" s="180" t="s">
        <v>39</v>
      </c>
      <c r="D2087" s="180" t="s">
        <v>167</v>
      </c>
      <c r="E2087" s="180" t="s">
        <v>451</v>
      </c>
      <c r="F2087" s="180" t="s">
        <v>6131</v>
      </c>
      <c r="G2087" s="180" t="s">
        <v>6140</v>
      </c>
      <c r="H2087" s="186">
        <v>0</v>
      </c>
      <c r="I2087" s="186">
        <v>4594</v>
      </c>
      <c r="J2087" s="186">
        <f t="shared" si="83"/>
        <v>4594</v>
      </c>
      <c r="K2087" s="180" t="s">
        <v>6132</v>
      </c>
      <c r="L2087" s="180">
        <v>26706842</v>
      </c>
      <c r="M2087" s="144">
        <v>45492</v>
      </c>
      <c r="N2087" s="144" t="s">
        <v>197</v>
      </c>
      <c r="O2087" s="180" t="s">
        <v>148</v>
      </c>
      <c r="P2087" s="180" t="s">
        <v>258</v>
      </c>
      <c r="Q2087" s="274">
        <v>0</v>
      </c>
      <c r="R2087" s="274">
        <v>185100</v>
      </c>
      <c r="S2087" s="182">
        <f t="shared" si="84"/>
        <v>185100</v>
      </c>
      <c r="T2087" s="216">
        <v>23636</v>
      </c>
      <c r="U2087" s="180">
        <v>168</v>
      </c>
      <c r="V2087" s="180" t="s">
        <v>64</v>
      </c>
      <c r="W2087" s="180" t="s">
        <v>64</v>
      </c>
      <c r="X2087" s="180" t="s">
        <v>276</v>
      </c>
      <c r="Y2087" s="180" t="s">
        <v>665</v>
      </c>
      <c r="Z2087" s="180" t="s">
        <v>6139</v>
      </c>
      <c r="AA2087" s="194">
        <v>0.04</v>
      </c>
      <c r="AB2087" s="197" t="s">
        <v>552</v>
      </c>
      <c r="AC2087" s="188">
        <v>1.7000000000000001E-2</v>
      </c>
      <c r="AD2087" s="274">
        <f t="shared" si="85"/>
        <v>7404</v>
      </c>
      <c r="AE2087" s="274">
        <f t="shared" si="69"/>
        <v>1101.7857142857142</v>
      </c>
      <c r="AF2087" s="189">
        <f t="shared" si="70"/>
        <v>3146.7000000000003</v>
      </c>
      <c r="AG2087" s="368">
        <f t="shared" si="86"/>
        <v>4248.4857142857145</v>
      </c>
      <c r="AH2087" s="190">
        <v>0.03</v>
      </c>
      <c r="AI2087" s="189">
        <f t="shared" si="87"/>
        <v>5553</v>
      </c>
    </row>
    <row r="2088" spans="1:35" x14ac:dyDescent="0.25">
      <c r="A2088" s="8" t="s">
        <v>2130</v>
      </c>
      <c r="B2088" s="180" t="s">
        <v>29</v>
      </c>
      <c r="C2088" s="180" t="s">
        <v>29</v>
      </c>
      <c r="D2088" s="180" t="s">
        <v>168</v>
      </c>
      <c r="E2088" s="180" t="s">
        <v>422</v>
      </c>
      <c r="F2088" s="180" t="s">
        <v>5947</v>
      </c>
      <c r="G2088" s="180" t="s">
        <v>6120</v>
      </c>
      <c r="H2088" s="186">
        <v>0</v>
      </c>
      <c r="I2088" s="186">
        <v>4948</v>
      </c>
      <c r="J2088" s="186">
        <f t="shared" si="83"/>
        <v>4948</v>
      </c>
      <c r="K2088" s="180" t="s">
        <v>6133</v>
      </c>
      <c r="L2088" s="180">
        <v>33403103</v>
      </c>
      <c r="M2088" s="144">
        <v>45492</v>
      </c>
      <c r="N2088" s="144" t="s">
        <v>197</v>
      </c>
      <c r="O2088" s="180" t="s">
        <v>21</v>
      </c>
      <c r="P2088" s="180" t="s">
        <v>21</v>
      </c>
      <c r="Q2088" s="274">
        <v>0</v>
      </c>
      <c r="R2088" s="274">
        <v>200300</v>
      </c>
      <c r="S2088" s="182">
        <f t="shared" si="84"/>
        <v>200300</v>
      </c>
      <c r="T2088" s="216">
        <v>40736</v>
      </c>
      <c r="U2088" s="180">
        <v>168</v>
      </c>
      <c r="V2088" s="180" t="s">
        <v>64</v>
      </c>
      <c r="W2088" s="180" t="s">
        <v>64</v>
      </c>
      <c r="X2088" s="180" t="s">
        <v>276</v>
      </c>
      <c r="Y2088" s="180" t="s">
        <v>673</v>
      </c>
      <c r="Z2088" s="180" t="s">
        <v>5948</v>
      </c>
      <c r="AA2088" s="194">
        <v>0.04</v>
      </c>
      <c r="AB2088" s="197" t="s">
        <v>552</v>
      </c>
      <c r="AC2088" s="188">
        <v>1.7000000000000001E-2</v>
      </c>
      <c r="AD2088" s="274">
        <f t="shared" si="85"/>
        <v>8012</v>
      </c>
      <c r="AE2088" s="274">
        <f t="shared" si="69"/>
        <v>1192.2619047619048</v>
      </c>
      <c r="AF2088" s="189">
        <f t="shared" si="70"/>
        <v>3405.1000000000004</v>
      </c>
      <c r="AG2088" s="368">
        <f t="shared" si="86"/>
        <v>4597.361904761905</v>
      </c>
      <c r="AH2088" s="190">
        <v>0.03</v>
      </c>
      <c r="AI2088" s="189">
        <f t="shared" si="87"/>
        <v>6009</v>
      </c>
    </row>
    <row r="2089" spans="1:35" x14ac:dyDescent="0.25">
      <c r="A2089" s="8" t="s">
        <v>2130</v>
      </c>
      <c r="B2089" s="180" t="s">
        <v>29</v>
      </c>
      <c r="C2089" s="180" t="s">
        <v>29</v>
      </c>
      <c r="D2089" s="180" t="s">
        <v>168</v>
      </c>
      <c r="E2089" s="180" t="s">
        <v>4620</v>
      </c>
      <c r="F2089" s="180" t="s">
        <v>5738</v>
      </c>
      <c r="G2089" s="180" t="s">
        <v>5756</v>
      </c>
      <c r="H2089" s="186">
        <v>10399</v>
      </c>
      <c r="I2089" s="186">
        <v>10399</v>
      </c>
      <c r="J2089" s="186">
        <f t="shared" si="83"/>
        <v>0</v>
      </c>
      <c r="K2089" s="180" t="s">
        <v>6134</v>
      </c>
      <c r="L2089" s="180">
        <v>22199349</v>
      </c>
      <c r="M2089" s="144">
        <v>45492</v>
      </c>
      <c r="N2089" s="144" t="s">
        <v>197</v>
      </c>
      <c r="O2089" s="180" t="s">
        <v>148</v>
      </c>
      <c r="P2089" s="180" t="s">
        <v>258</v>
      </c>
      <c r="Q2089" s="274">
        <v>269804</v>
      </c>
      <c r="R2089" s="274">
        <v>432600</v>
      </c>
      <c r="S2089" s="182">
        <f t="shared" si="84"/>
        <v>162796</v>
      </c>
      <c r="T2089" s="216">
        <v>160127</v>
      </c>
      <c r="U2089" s="180">
        <v>168</v>
      </c>
      <c r="V2089" s="180" t="s">
        <v>64</v>
      </c>
      <c r="W2089" s="180" t="s">
        <v>64</v>
      </c>
      <c r="X2089" s="180" t="s">
        <v>276</v>
      </c>
      <c r="Y2089" s="180" t="s">
        <v>572</v>
      </c>
      <c r="Z2089" s="180" t="s">
        <v>5851</v>
      </c>
      <c r="AA2089" s="194">
        <v>0.04</v>
      </c>
      <c r="AB2089" s="197" t="s">
        <v>552</v>
      </c>
      <c r="AC2089" s="188">
        <v>1.7000000000000001E-2</v>
      </c>
      <c r="AD2089" s="274">
        <f t="shared" si="85"/>
        <v>17304</v>
      </c>
      <c r="AE2089" s="274">
        <f t="shared" si="69"/>
        <v>2575</v>
      </c>
      <c r="AF2089" s="189">
        <f t="shared" si="70"/>
        <v>7354.2000000000007</v>
      </c>
      <c r="AG2089" s="368">
        <f t="shared" si="86"/>
        <v>9929.2000000000007</v>
      </c>
      <c r="AH2089" s="190">
        <v>0.03</v>
      </c>
      <c r="AI2089" s="189">
        <f t="shared" si="87"/>
        <v>4883.88</v>
      </c>
    </row>
    <row r="2090" spans="1:35" x14ac:dyDescent="0.25">
      <c r="A2090" s="8" t="s">
        <v>2130</v>
      </c>
      <c r="B2090" s="180" t="s">
        <v>27</v>
      </c>
      <c r="C2090" s="180" t="s">
        <v>27</v>
      </c>
      <c r="D2090" s="180" t="s">
        <v>5938</v>
      </c>
      <c r="E2090" s="180" t="s">
        <v>4900</v>
      </c>
      <c r="F2090" s="180" t="s">
        <v>6141</v>
      </c>
      <c r="G2090" s="180" t="s">
        <v>6145</v>
      </c>
      <c r="H2090" s="186">
        <v>0</v>
      </c>
      <c r="I2090" s="186">
        <v>4274</v>
      </c>
      <c r="J2090" s="186">
        <f t="shared" si="83"/>
        <v>4274</v>
      </c>
      <c r="K2090" s="180" t="s">
        <v>6142</v>
      </c>
      <c r="L2090" s="180">
        <v>28967743</v>
      </c>
      <c r="M2090" s="144">
        <v>45492</v>
      </c>
      <c r="N2090" s="144" t="s">
        <v>197</v>
      </c>
      <c r="O2090" s="180" t="s">
        <v>173</v>
      </c>
      <c r="P2090" s="180" t="s">
        <v>468</v>
      </c>
      <c r="Q2090" s="274">
        <v>0</v>
      </c>
      <c r="R2090" s="274">
        <v>171500</v>
      </c>
      <c r="S2090" s="182">
        <f t="shared" si="84"/>
        <v>171500</v>
      </c>
      <c r="T2090" s="216">
        <v>80684</v>
      </c>
      <c r="U2090" s="180">
        <v>168</v>
      </c>
      <c r="V2090" s="180" t="s">
        <v>64</v>
      </c>
      <c r="W2090" s="180" t="s">
        <v>64</v>
      </c>
      <c r="X2090" s="180" t="s">
        <v>276</v>
      </c>
      <c r="Y2090" s="180" t="s">
        <v>572</v>
      </c>
      <c r="Z2090" s="180" t="s">
        <v>6144</v>
      </c>
      <c r="AA2090" s="194">
        <v>0.04</v>
      </c>
      <c r="AB2090" s="197" t="s">
        <v>552</v>
      </c>
      <c r="AC2090" s="188">
        <v>1.7000000000000001E-2</v>
      </c>
      <c r="AD2090" s="274">
        <f t="shared" si="85"/>
        <v>6860</v>
      </c>
      <c r="AE2090" s="274">
        <f t="shared" si="69"/>
        <v>1020.8333333333334</v>
      </c>
      <c r="AF2090" s="189">
        <f t="shared" si="70"/>
        <v>2915.5</v>
      </c>
      <c r="AG2090" s="368">
        <f t="shared" si="86"/>
        <v>3936.3333333333335</v>
      </c>
      <c r="AH2090" s="190">
        <v>0.03</v>
      </c>
      <c r="AI2090" s="189">
        <f t="shared" si="87"/>
        <v>5145</v>
      </c>
    </row>
    <row r="2091" spans="1:35" x14ac:dyDescent="0.25">
      <c r="A2091" s="8" t="s">
        <v>2130</v>
      </c>
      <c r="B2091" s="180" t="s">
        <v>23</v>
      </c>
      <c r="C2091" s="180" t="s">
        <v>23</v>
      </c>
      <c r="D2091" s="180" t="s">
        <v>5937</v>
      </c>
      <c r="E2091" s="180" t="s">
        <v>48</v>
      </c>
      <c r="F2091" s="180" t="s">
        <v>3334</v>
      </c>
      <c r="G2091" s="180" t="s">
        <v>3335</v>
      </c>
      <c r="H2091" s="186">
        <v>0</v>
      </c>
      <c r="I2091" s="186">
        <v>13094</v>
      </c>
      <c r="J2091" s="186">
        <f t="shared" si="83"/>
        <v>13094</v>
      </c>
      <c r="K2091" s="180" t="s">
        <v>6143</v>
      </c>
      <c r="L2091" s="180">
        <v>31848263</v>
      </c>
      <c r="M2091" s="144">
        <v>45492</v>
      </c>
      <c r="N2091" s="144" t="s">
        <v>197</v>
      </c>
      <c r="O2091" s="180" t="s">
        <v>148</v>
      </c>
      <c r="P2091" s="180" t="s">
        <v>4613</v>
      </c>
      <c r="Q2091" s="274">
        <v>0</v>
      </c>
      <c r="R2091" s="274">
        <v>547500</v>
      </c>
      <c r="S2091" s="182">
        <f t="shared" si="84"/>
        <v>547500</v>
      </c>
      <c r="T2091" s="216">
        <v>42857.22</v>
      </c>
      <c r="U2091" s="180">
        <v>168</v>
      </c>
      <c r="V2091" s="180" t="s">
        <v>64</v>
      </c>
      <c r="W2091" s="180" t="s">
        <v>64</v>
      </c>
      <c r="X2091" s="180" t="s">
        <v>276</v>
      </c>
      <c r="Y2091" s="180" t="s">
        <v>115</v>
      </c>
      <c r="Z2091" s="180" t="s">
        <v>6146</v>
      </c>
      <c r="AA2091" s="194">
        <v>0.04</v>
      </c>
      <c r="AB2091" s="197" t="s">
        <v>552</v>
      </c>
      <c r="AC2091" s="188">
        <v>1.7000000000000001E-2</v>
      </c>
      <c r="AD2091" s="274">
        <f t="shared" si="85"/>
        <v>21900</v>
      </c>
      <c r="AE2091" s="274">
        <f t="shared" si="69"/>
        <v>3258.9285714285716</v>
      </c>
      <c r="AF2091" s="189">
        <f t="shared" si="70"/>
        <v>9307.5</v>
      </c>
      <c r="AG2091" s="368">
        <f t="shared" si="86"/>
        <v>12566.428571428572</v>
      </c>
      <c r="AH2091" s="190">
        <v>0.03</v>
      </c>
      <c r="AI2091" s="189">
        <f t="shared" si="87"/>
        <v>16425</v>
      </c>
    </row>
    <row r="2092" spans="1:35" x14ac:dyDescent="0.25">
      <c r="A2092" s="8" t="s">
        <v>2130</v>
      </c>
      <c r="B2092" s="180" t="s">
        <v>23</v>
      </c>
      <c r="C2092" s="180" t="s">
        <v>23</v>
      </c>
      <c r="D2092" s="180" t="s">
        <v>5937</v>
      </c>
      <c r="E2092" s="180" t="s">
        <v>970</v>
      </c>
      <c r="F2092" s="180" t="s">
        <v>5584</v>
      </c>
      <c r="G2092" s="180" t="s">
        <v>5604</v>
      </c>
      <c r="H2092" s="186">
        <v>0</v>
      </c>
      <c r="I2092" s="186">
        <v>18283</v>
      </c>
      <c r="J2092" s="186">
        <f t="shared" si="83"/>
        <v>18283</v>
      </c>
      <c r="K2092" s="180" t="s">
        <v>6147</v>
      </c>
      <c r="L2092" s="180">
        <v>28201324</v>
      </c>
      <c r="M2092" s="144">
        <v>45492</v>
      </c>
      <c r="N2092" s="144" t="s">
        <v>197</v>
      </c>
      <c r="O2092" s="180" t="s">
        <v>148</v>
      </c>
      <c r="P2092" s="180" t="s">
        <v>4613</v>
      </c>
      <c r="Q2092" s="274">
        <v>0</v>
      </c>
      <c r="R2092" s="274">
        <v>768700</v>
      </c>
      <c r="S2092" s="182">
        <f t="shared" si="84"/>
        <v>768700</v>
      </c>
      <c r="T2092" s="216">
        <v>172388</v>
      </c>
      <c r="U2092" s="180">
        <v>168</v>
      </c>
      <c r="V2092" s="180" t="s">
        <v>64</v>
      </c>
      <c r="W2092" s="180" t="s">
        <v>64</v>
      </c>
      <c r="X2092" s="180" t="s">
        <v>276</v>
      </c>
      <c r="Y2092" s="180" t="s">
        <v>665</v>
      </c>
      <c r="Z2092" s="180" t="s">
        <v>6064</v>
      </c>
      <c r="AA2092" s="194">
        <v>0.04</v>
      </c>
      <c r="AB2092" s="197" t="s">
        <v>552</v>
      </c>
      <c r="AC2092" s="188">
        <v>1.7000000000000001E-2</v>
      </c>
      <c r="AD2092" s="274">
        <f t="shared" si="85"/>
        <v>30748</v>
      </c>
      <c r="AE2092" s="274">
        <f t="shared" si="69"/>
        <v>4575.5952380952385</v>
      </c>
      <c r="AF2092" s="189">
        <f t="shared" si="70"/>
        <v>13067.900000000001</v>
      </c>
      <c r="AG2092" s="368">
        <f t="shared" si="86"/>
        <v>17643.495238095238</v>
      </c>
      <c r="AH2092" s="190">
        <v>0.03</v>
      </c>
      <c r="AI2092" s="189">
        <f t="shared" si="87"/>
        <v>23061</v>
      </c>
    </row>
    <row r="2093" spans="1:35" x14ac:dyDescent="0.25">
      <c r="A2093" s="8" t="s">
        <v>2130</v>
      </c>
      <c r="B2093" s="180" t="s">
        <v>27</v>
      </c>
      <c r="C2093" s="180" t="s">
        <v>27</v>
      </c>
      <c r="D2093" s="180" t="s">
        <v>5938</v>
      </c>
      <c r="E2093" s="180" t="s">
        <v>3304</v>
      </c>
      <c r="F2093" s="180" t="s">
        <v>4206</v>
      </c>
      <c r="G2093" s="180" t="s">
        <v>786</v>
      </c>
      <c r="H2093" s="186">
        <v>0</v>
      </c>
      <c r="I2093" s="186">
        <v>665</v>
      </c>
      <c r="J2093" s="186">
        <f t="shared" si="83"/>
        <v>665</v>
      </c>
      <c r="K2093" s="180" t="s">
        <v>6149</v>
      </c>
      <c r="L2093" s="180">
        <v>32562341</v>
      </c>
      <c r="M2093" s="144">
        <v>45493</v>
      </c>
      <c r="N2093" s="144" t="s">
        <v>197</v>
      </c>
      <c r="O2093" s="180" t="s">
        <v>21</v>
      </c>
      <c r="P2093" s="180" t="s">
        <v>21</v>
      </c>
      <c r="Q2093" s="274">
        <v>0</v>
      </c>
      <c r="R2093" s="274">
        <v>10500</v>
      </c>
      <c r="S2093" s="182">
        <f t="shared" si="84"/>
        <v>10500</v>
      </c>
      <c r="T2093" s="216">
        <v>10500</v>
      </c>
      <c r="U2093" s="180">
        <v>96</v>
      </c>
      <c r="V2093" s="180" t="s">
        <v>62</v>
      </c>
      <c r="W2093" s="180" t="s">
        <v>62</v>
      </c>
      <c r="X2093" s="180" t="s">
        <v>276</v>
      </c>
      <c r="Y2093" s="180"/>
      <c r="Z2093" s="180" t="s">
        <v>6153</v>
      </c>
      <c r="AA2093" s="194">
        <v>0.03</v>
      </c>
      <c r="AB2093" s="197" t="s">
        <v>552</v>
      </c>
      <c r="AC2093" s="188">
        <v>2.7E-2</v>
      </c>
      <c r="AD2093" s="274">
        <f t="shared" si="85"/>
        <v>315</v>
      </c>
      <c r="AE2093" s="274">
        <f t="shared" si="69"/>
        <v>109.375</v>
      </c>
      <c r="AF2093" s="189">
        <f t="shared" si="70"/>
        <v>283.5</v>
      </c>
      <c r="AG2093" s="368">
        <f t="shared" si="86"/>
        <v>392.875</v>
      </c>
      <c r="AH2093" s="190">
        <v>0.06</v>
      </c>
      <c r="AI2093" s="189">
        <f t="shared" si="87"/>
        <v>630</v>
      </c>
    </row>
    <row r="2094" spans="1:35" x14ac:dyDescent="0.25">
      <c r="A2094" s="8" t="s">
        <v>2130</v>
      </c>
      <c r="B2094" s="180" t="s">
        <v>38</v>
      </c>
      <c r="C2094" s="180" t="s">
        <v>38</v>
      </c>
      <c r="D2094" s="180" t="s">
        <v>101</v>
      </c>
      <c r="E2094" s="180" t="s">
        <v>405</v>
      </c>
      <c r="F2094" s="180" t="s">
        <v>3388</v>
      </c>
      <c r="G2094" s="180">
        <v>66</v>
      </c>
      <c r="H2094" s="186">
        <v>0</v>
      </c>
      <c r="I2094" s="186">
        <v>5400</v>
      </c>
      <c r="J2094" s="186">
        <f t="shared" si="83"/>
        <v>5400</v>
      </c>
      <c r="K2094" s="180" t="s">
        <v>1495</v>
      </c>
      <c r="L2094" s="180">
        <v>29199674</v>
      </c>
      <c r="M2094" s="144">
        <v>45493</v>
      </c>
      <c r="N2094" s="144" t="s">
        <v>197</v>
      </c>
      <c r="O2094" s="180" t="s">
        <v>43</v>
      </c>
      <c r="P2094" s="180" t="s">
        <v>43</v>
      </c>
      <c r="Q2094" s="274">
        <v>138974</v>
      </c>
      <c r="R2094" s="274">
        <v>187000</v>
      </c>
      <c r="S2094" s="182">
        <f t="shared" si="84"/>
        <v>48026</v>
      </c>
      <c r="T2094" s="216">
        <v>48026</v>
      </c>
      <c r="U2094" s="180">
        <v>144</v>
      </c>
      <c r="V2094" s="180" t="s">
        <v>63</v>
      </c>
      <c r="W2094" s="180" t="s">
        <v>63</v>
      </c>
      <c r="X2094" s="180" t="s">
        <v>277</v>
      </c>
      <c r="Y2094" s="180"/>
      <c r="Z2094" s="180" t="s">
        <v>6154</v>
      </c>
      <c r="AA2094" s="194">
        <v>0.03</v>
      </c>
      <c r="AB2094" s="197" t="s">
        <v>552</v>
      </c>
      <c r="AC2094" s="188">
        <v>0.02</v>
      </c>
      <c r="AD2094" s="274">
        <f t="shared" si="85"/>
        <v>5610</v>
      </c>
      <c r="AE2094" s="274">
        <f t="shared" si="69"/>
        <v>1298.6111111111111</v>
      </c>
      <c r="AF2094" s="189">
        <f t="shared" si="70"/>
        <v>3740</v>
      </c>
      <c r="AG2094" s="368">
        <f t="shared" si="86"/>
        <v>5038.6111111111113</v>
      </c>
      <c r="AH2094" s="190">
        <v>0.06</v>
      </c>
      <c r="AI2094" s="189">
        <f t="shared" si="87"/>
        <v>2881.56</v>
      </c>
    </row>
    <row r="2095" spans="1:35" x14ac:dyDescent="0.25">
      <c r="A2095" s="8" t="s">
        <v>2130</v>
      </c>
      <c r="B2095" s="180" t="s">
        <v>23</v>
      </c>
      <c r="C2095" s="180" t="s">
        <v>23</v>
      </c>
      <c r="D2095" s="180" t="s">
        <v>5937</v>
      </c>
      <c r="E2095" s="180" t="s">
        <v>970</v>
      </c>
      <c r="F2095" s="180" t="s">
        <v>6150</v>
      </c>
      <c r="G2095" s="180" t="s">
        <v>6155</v>
      </c>
      <c r="H2095" s="186">
        <v>5200</v>
      </c>
      <c r="I2095" s="186">
        <v>5775</v>
      </c>
      <c r="J2095" s="186">
        <f t="shared" si="83"/>
        <v>575</v>
      </c>
      <c r="K2095" s="180" t="s">
        <v>6151</v>
      </c>
      <c r="L2095" s="180">
        <v>30470404</v>
      </c>
      <c r="M2095" s="144">
        <v>45493</v>
      </c>
      <c r="N2095" s="144" t="s">
        <v>197</v>
      </c>
      <c r="O2095" s="180" t="s">
        <v>43</v>
      </c>
      <c r="P2095" s="180" t="s">
        <v>43</v>
      </c>
      <c r="Q2095" s="274">
        <v>0</v>
      </c>
      <c r="R2095" s="274">
        <v>235500</v>
      </c>
      <c r="S2095" s="182">
        <f t="shared" si="84"/>
        <v>235500</v>
      </c>
      <c r="T2095" s="216">
        <v>235500</v>
      </c>
      <c r="U2095" s="180">
        <v>168</v>
      </c>
      <c r="V2095" s="180" t="s">
        <v>64</v>
      </c>
      <c r="W2095" s="180" t="s">
        <v>64</v>
      </c>
      <c r="X2095" s="180" t="s">
        <v>276</v>
      </c>
      <c r="Y2095" s="180" t="s">
        <v>115</v>
      </c>
      <c r="Z2095" s="180" t="s">
        <v>5949</v>
      </c>
      <c r="AA2095" s="194">
        <v>0.04</v>
      </c>
      <c r="AB2095" s="197" t="s">
        <v>552</v>
      </c>
      <c r="AC2095" s="188">
        <v>1.7000000000000001E-2</v>
      </c>
      <c r="AD2095" s="274">
        <f t="shared" si="85"/>
        <v>9420</v>
      </c>
      <c r="AE2095" s="274">
        <f t="shared" si="69"/>
        <v>1401.7857142857142</v>
      </c>
      <c r="AF2095" s="189">
        <f t="shared" si="70"/>
        <v>4003.5000000000005</v>
      </c>
      <c r="AG2095" s="368">
        <f t="shared" si="86"/>
        <v>5405.2857142857147</v>
      </c>
      <c r="AH2095" s="190">
        <v>0.03</v>
      </c>
      <c r="AI2095" s="189">
        <f t="shared" si="87"/>
        <v>7065</v>
      </c>
    </row>
    <row r="2096" spans="1:35" x14ac:dyDescent="0.25">
      <c r="A2096" s="8" t="s">
        <v>2130</v>
      </c>
      <c r="B2096" s="180" t="s">
        <v>38</v>
      </c>
      <c r="C2096" s="180" t="s">
        <v>38</v>
      </c>
      <c r="D2096" s="180" t="s">
        <v>101</v>
      </c>
      <c r="E2096" s="180" t="s">
        <v>405</v>
      </c>
      <c r="F2096" s="180" t="s">
        <v>3388</v>
      </c>
      <c r="G2096" s="180">
        <v>66</v>
      </c>
      <c r="H2096" s="186">
        <v>0</v>
      </c>
      <c r="I2096" s="186">
        <v>3289</v>
      </c>
      <c r="J2096" s="186">
        <f t="shared" si="83"/>
        <v>3289</v>
      </c>
      <c r="K2096" s="180" t="s">
        <v>6152</v>
      </c>
      <c r="L2096" s="180">
        <v>25907994</v>
      </c>
      <c r="M2096" s="144">
        <v>45493</v>
      </c>
      <c r="N2096" s="144" t="s">
        <v>197</v>
      </c>
      <c r="O2096" s="180" t="s">
        <v>43</v>
      </c>
      <c r="P2096" s="180" t="s">
        <v>43</v>
      </c>
      <c r="Q2096" s="274">
        <v>0</v>
      </c>
      <c r="R2096" s="274">
        <v>129500</v>
      </c>
      <c r="S2096" s="182">
        <f t="shared" si="84"/>
        <v>129500</v>
      </c>
      <c r="T2096" s="216"/>
      <c r="U2096" s="180">
        <v>168</v>
      </c>
      <c r="V2096" s="180" t="s">
        <v>63</v>
      </c>
      <c r="W2096" s="180" t="s">
        <v>63</v>
      </c>
      <c r="X2096" s="180" t="s">
        <v>277</v>
      </c>
      <c r="Y2096" s="180"/>
      <c r="Z2096" s="180" t="s">
        <v>6156</v>
      </c>
      <c r="AA2096" s="194">
        <v>0.04</v>
      </c>
      <c r="AB2096" s="197" t="s">
        <v>552</v>
      </c>
      <c r="AC2096" s="188">
        <v>1.7000000000000001E-2</v>
      </c>
      <c r="AD2096" s="274">
        <f t="shared" si="85"/>
        <v>5180</v>
      </c>
      <c r="AE2096" s="274">
        <f t="shared" si="69"/>
        <v>770.83333333333337</v>
      </c>
      <c r="AF2096" s="189">
        <f t="shared" si="70"/>
        <v>2201.5</v>
      </c>
      <c r="AG2096" s="368">
        <f t="shared" si="86"/>
        <v>2972.3333333333335</v>
      </c>
      <c r="AH2096" s="190">
        <v>0.03</v>
      </c>
      <c r="AI2096" s="189">
        <f t="shared" si="87"/>
        <v>3885</v>
      </c>
    </row>
    <row r="2097" spans="1:36" x14ac:dyDescent="0.25">
      <c r="A2097" s="707" t="s">
        <v>2131</v>
      </c>
      <c r="B2097" s="8" t="s">
        <v>54</v>
      </c>
      <c r="C2097" s="8" t="s">
        <v>29</v>
      </c>
      <c r="D2097" s="8" t="s">
        <v>168</v>
      </c>
      <c r="E2097" s="8" t="s">
        <v>906</v>
      </c>
      <c r="F2097" s="8" t="s">
        <v>5798</v>
      </c>
      <c r="G2097" s="8" t="s">
        <v>5058</v>
      </c>
      <c r="H2097" s="116">
        <v>0</v>
      </c>
      <c r="I2097" s="8">
        <v>4943</v>
      </c>
      <c r="J2097" s="8">
        <v>4943</v>
      </c>
      <c r="K2097" s="8" t="s">
        <v>6173</v>
      </c>
      <c r="L2097" s="8">
        <v>14722736</v>
      </c>
      <c r="M2097" s="38">
        <v>45495</v>
      </c>
      <c r="N2097" s="8" t="s">
        <v>195</v>
      </c>
      <c r="O2097" s="8" t="s">
        <v>173</v>
      </c>
      <c r="P2097" s="8" t="s">
        <v>463</v>
      </c>
      <c r="Q2097" s="8">
        <v>0</v>
      </c>
      <c r="R2097" s="8">
        <v>186000</v>
      </c>
      <c r="S2097" s="8">
        <v>186000</v>
      </c>
      <c r="T2097" s="8">
        <v>54332</v>
      </c>
      <c r="U2097" s="8">
        <v>156</v>
      </c>
      <c r="V2097" s="8" t="s">
        <v>64</v>
      </c>
      <c r="W2097" s="8" t="s">
        <v>64</v>
      </c>
      <c r="X2097" s="8" t="s">
        <v>276</v>
      </c>
      <c r="Y2097" s="8" t="s">
        <v>6174</v>
      </c>
      <c r="Z2097" s="8" t="s">
        <v>5867</v>
      </c>
      <c r="AA2097" s="8">
        <v>0.04</v>
      </c>
      <c r="AB2097" s="8" t="s">
        <v>552</v>
      </c>
      <c r="AC2097" s="8">
        <v>1.7999999999999999E-2</v>
      </c>
      <c r="AD2097" s="8">
        <v>7440</v>
      </c>
      <c r="AE2097" s="8">
        <v>1192.3076923076924</v>
      </c>
      <c r="AF2097" s="8">
        <v>3347.9999999999995</v>
      </c>
      <c r="AG2097" s="8">
        <v>4540.3076923076915</v>
      </c>
      <c r="AH2097" s="8">
        <v>0.03</v>
      </c>
      <c r="AI2097" s="8">
        <v>5580</v>
      </c>
      <c r="AJ2097" s="8" t="s">
        <v>168</v>
      </c>
    </row>
    <row r="2098" spans="1:36" x14ac:dyDescent="0.25">
      <c r="A2098" s="707" t="s">
        <v>2131</v>
      </c>
      <c r="B2098" s="8" t="s">
        <v>38</v>
      </c>
      <c r="C2098" s="8" t="s">
        <v>38</v>
      </c>
      <c r="D2098" s="8" t="s">
        <v>101</v>
      </c>
      <c r="E2098" s="8" t="s">
        <v>3538</v>
      </c>
      <c r="F2098" s="8" t="s">
        <v>6196</v>
      </c>
      <c r="G2098" s="8" t="s">
        <v>6197</v>
      </c>
      <c r="H2098" s="116">
        <v>0</v>
      </c>
      <c r="I2098" s="8">
        <v>53954</v>
      </c>
      <c r="J2098" s="8">
        <v>53954</v>
      </c>
      <c r="K2098" s="8" t="s">
        <v>6175</v>
      </c>
      <c r="L2098" s="8">
        <v>22351538</v>
      </c>
      <c r="M2098" s="38">
        <v>45495</v>
      </c>
      <c r="N2098" s="8" t="s">
        <v>195</v>
      </c>
      <c r="O2098" s="8" t="s">
        <v>173</v>
      </c>
      <c r="P2098" s="8" t="s">
        <v>355</v>
      </c>
      <c r="Q2098" s="8">
        <v>0</v>
      </c>
      <c r="R2098" s="8">
        <v>1185300</v>
      </c>
      <c r="S2098" s="8">
        <v>1185300</v>
      </c>
      <c r="T2098" s="8">
        <v>156000</v>
      </c>
      <c r="U2098" s="8">
        <v>168</v>
      </c>
      <c r="V2098" s="8" t="s">
        <v>64</v>
      </c>
      <c r="W2098" s="8" t="s">
        <v>64</v>
      </c>
      <c r="X2098" s="8" t="s">
        <v>276</v>
      </c>
      <c r="Y2098" s="8" t="s">
        <v>115</v>
      </c>
      <c r="Z2098" s="8" t="s">
        <v>6182</v>
      </c>
      <c r="AA2098" s="8">
        <v>0.04</v>
      </c>
      <c r="AB2098" s="8" t="s">
        <v>552</v>
      </c>
      <c r="AC2098" s="8">
        <v>1.7000000000000001E-2</v>
      </c>
      <c r="AD2098" s="8">
        <v>47412</v>
      </c>
      <c r="AE2098" s="8">
        <v>7055.3571428571431</v>
      </c>
      <c r="AF2098" s="8">
        <v>20150.100000000002</v>
      </c>
      <c r="AG2098" s="8">
        <v>27205.457142857143</v>
      </c>
      <c r="AH2098" s="8">
        <v>0.03</v>
      </c>
      <c r="AI2098" s="8">
        <v>35559</v>
      </c>
      <c r="AJ2098" s="8" t="s">
        <v>101</v>
      </c>
    </row>
    <row r="2099" spans="1:36" x14ac:dyDescent="0.25">
      <c r="A2099" s="707" t="s">
        <v>2131</v>
      </c>
      <c r="B2099" s="8" t="s">
        <v>29</v>
      </c>
      <c r="C2099" s="8" t="s">
        <v>29</v>
      </c>
      <c r="D2099" s="8" t="s">
        <v>168</v>
      </c>
      <c r="E2099" s="8" t="s">
        <v>455</v>
      </c>
      <c r="F2099" s="8" t="s">
        <v>587</v>
      </c>
      <c r="G2099" s="8" t="s">
        <v>593</v>
      </c>
      <c r="H2099" s="116">
        <v>3224</v>
      </c>
      <c r="I2099" s="8">
        <v>3224</v>
      </c>
      <c r="J2099" s="8">
        <v>0</v>
      </c>
      <c r="K2099" s="8" t="s">
        <v>6176</v>
      </c>
      <c r="L2099" s="8">
        <v>31304948</v>
      </c>
      <c r="M2099" s="38">
        <v>45495</v>
      </c>
      <c r="N2099" s="8" t="s">
        <v>195</v>
      </c>
      <c r="O2099" s="8" t="s">
        <v>173</v>
      </c>
      <c r="P2099" s="8" t="s">
        <v>475</v>
      </c>
      <c r="Q2099" s="8">
        <v>98269.56</v>
      </c>
      <c r="R2099" s="8">
        <v>126770</v>
      </c>
      <c r="S2099" s="8">
        <v>28500.440000000002</v>
      </c>
      <c r="T2099" s="8">
        <v>28500</v>
      </c>
      <c r="U2099" s="8">
        <v>168</v>
      </c>
      <c r="V2099" s="8" t="s">
        <v>63</v>
      </c>
      <c r="W2099" s="8" t="s">
        <v>63</v>
      </c>
      <c r="X2099" s="8" t="s">
        <v>277</v>
      </c>
      <c r="Z2099" s="8" t="s">
        <v>6183</v>
      </c>
      <c r="AA2099" s="8">
        <v>0.04</v>
      </c>
      <c r="AB2099" s="8" t="s">
        <v>552</v>
      </c>
      <c r="AC2099" s="8">
        <v>1.7000000000000001E-2</v>
      </c>
      <c r="AD2099" s="8">
        <v>5070.8</v>
      </c>
      <c r="AE2099" s="8">
        <v>754.58333333333337</v>
      </c>
      <c r="AF2099" s="8">
        <v>2155.09</v>
      </c>
      <c r="AG2099" s="8">
        <v>2909.6733333333336</v>
      </c>
      <c r="AH2099" s="8">
        <v>0.03</v>
      </c>
      <c r="AI2099" s="8">
        <v>855.01319999999998</v>
      </c>
      <c r="AJ2099" s="8" t="s">
        <v>168</v>
      </c>
    </row>
    <row r="2100" spans="1:36" x14ac:dyDescent="0.25">
      <c r="A2100" s="707" t="s">
        <v>2131</v>
      </c>
      <c r="B2100" s="8" t="s">
        <v>39</v>
      </c>
      <c r="C2100" s="8" t="s">
        <v>39</v>
      </c>
      <c r="D2100" s="8" t="s">
        <v>167</v>
      </c>
      <c r="E2100" s="8" t="s">
        <v>451</v>
      </c>
      <c r="F2100" s="8" t="s">
        <v>3580</v>
      </c>
      <c r="G2100" s="8" t="s">
        <v>584</v>
      </c>
      <c r="H2100" s="116">
        <v>0</v>
      </c>
      <c r="I2100" s="8">
        <v>5068</v>
      </c>
      <c r="J2100" s="8">
        <v>5068</v>
      </c>
      <c r="K2100" s="8" t="s">
        <v>6177</v>
      </c>
      <c r="L2100" s="8">
        <v>39340558</v>
      </c>
      <c r="M2100" s="38">
        <v>45495</v>
      </c>
      <c r="N2100" s="8" t="s">
        <v>195</v>
      </c>
      <c r="O2100" s="8" t="s">
        <v>148</v>
      </c>
      <c r="P2100" s="8" t="s">
        <v>258</v>
      </c>
      <c r="Q2100" s="8">
        <v>0</v>
      </c>
      <c r="R2100" s="8">
        <v>205300</v>
      </c>
      <c r="S2100" s="8">
        <v>205300</v>
      </c>
      <c r="T2100" s="8">
        <v>69486</v>
      </c>
      <c r="U2100" s="8">
        <v>168</v>
      </c>
      <c r="V2100" s="8" t="s">
        <v>64</v>
      </c>
      <c r="W2100" s="8" t="s">
        <v>64</v>
      </c>
      <c r="X2100" s="8" t="s">
        <v>276</v>
      </c>
      <c r="Y2100" s="8" t="s">
        <v>665</v>
      </c>
      <c r="Z2100" s="8" t="s">
        <v>6184</v>
      </c>
      <c r="AA2100" s="8">
        <v>0.04</v>
      </c>
      <c r="AB2100" s="8" t="s">
        <v>552</v>
      </c>
      <c r="AC2100" s="8">
        <v>1.7000000000000001E-2</v>
      </c>
      <c r="AD2100" s="8">
        <v>8212</v>
      </c>
      <c r="AE2100" s="8">
        <v>1222.0238095238096</v>
      </c>
      <c r="AF2100" s="8">
        <v>3490.1000000000004</v>
      </c>
      <c r="AG2100" s="8">
        <v>4712.1238095238095</v>
      </c>
      <c r="AH2100" s="8">
        <v>0.03</v>
      </c>
      <c r="AI2100" s="8">
        <v>6159</v>
      </c>
      <c r="AJ2100" s="8" t="s">
        <v>167</v>
      </c>
    </row>
    <row r="2101" spans="1:36" x14ac:dyDescent="0.25">
      <c r="A2101" s="707" t="s">
        <v>2131</v>
      </c>
      <c r="B2101" s="8" t="s">
        <v>39</v>
      </c>
      <c r="C2101" s="8" t="s">
        <v>39</v>
      </c>
      <c r="D2101" s="8" t="s">
        <v>167</v>
      </c>
      <c r="E2101" s="8" t="s">
        <v>4894</v>
      </c>
      <c r="F2101" s="8" t="s">
        <v>4496</v>
      </c>
      <c r="G2101" s="8" t="s">
        <v>4850</v>
      </c>
      <c r="H2101" s="116">
        <v>0</v>
      </c>
      <c r="I2101" s="8">
        <v>12680</v>
      </c>
      <c r="J2101" s="8">
        <v>12680</v>
      </c>
      <c r="K2101" s="8" t="s">
        <v>5992</v>
      </c>
      <c r="L2101" s="8">
        <v>25509123</v>
      </c>
      <c r="M2101" s="38">
        <v>45495</v>
      </c>
      <c r="N2101" s="8" t="s">
        <v>195</v>
      </c>
      <c r="O2101" s="8" t="s">
        <v>148</v>
      </c>
      <c r="P2101" s="8" t="s">
        <v>258</v>
      </c>
      <c r="Q2101" s="8">
        <v>0</v>
      </c>
      <c r="R2101" s="8">
        <v>529800</v>
      </c>
      <c r="S2101" s="8">
        <v>529800</v>
      </c>
      <c r="T2101" s="8">
        <v>55398</v>
      </c>
      <c r="U2101" s="8">
        <v>168</v>
      </c>
      <c r="V2101" s="8" t="s">
        <v>64</v>
      </c>
      <c r="W2101" s="8" t="s">
        <v>64</v>
      </c>
      <c r="X2101" s="8" t="s">
        <v>276</v>
      </c>
      <c r="Y2101" s="8" t="s">
        <v>665</v>
      </c>
      <c r="Z2101" s="8" t="s">
        <v>6053</v>
      </c>
      <c r="AA2101" s="8">
        <v>0.04</v>
      </c>
      <c r="AB2101" s="8" t="s">
        <v>552</v>
      </c>
      <c r="AC2101" s="8">
        <v>1.7000000000000001E-2</v>
      </c>
      <c r="AD2101" s="8">
        <v>21192</v>
      </c>
      <c r="AE2101" s="8">
        <v>3153.5714285714284</v>
      </c>
      <c r="AF2101" s="8">
        <v>9006.6</v>
      </c>
      <c r="AG2101" s="8">
        <v>12160.17142857143</v>
      </c>
      <c r="AH2101" s="8">
        <v>0.03</v>
      </c>
      <c r="AI2101" s="8">
        <v>15894</v>
      </c>
      <c r="AJ2101" s="8" t="s">
        <v>167</v>
      </c>
    </row>
    <row r="2102" spans="1:36" x14ac:dyDescent="0.25">
      <c r="A2102" s="707" t="s">
        <v>2131</v>
      </c>
      <c r="B2102" s="8" t="s">
        <v>39</v>
      </c>
      <c r="C2102" s="8" t="s">
        <v>39</v>
      </c>
      <c r="D2102" s="8" t="s">
        <v>167</v>
      </c>
      <c r="E2102" s="8" t="s">
        <v>451</v>
      </c>
      <c r="F2102" s="8" t="s">
        <v>6131</v>
      </c>
      <c r="G2102" s="8" t="s">
        <v>6140</v>
      </c>
      <c r="H2102" s="116">
        <v>0</v>
      </c>
      <c r="I2102" s="8">
        <v>9980</v>
      </c>
      <c r="J2102" s="8">
        <v>9980</v>
      </c>
      <c r="K2102" s="8" t="s">
        <v>6178</v>
      </c>
      <c r="L2102" s="8">
        <v>24255469</v>
      </c>
      <c r="M2102" s="38">
        <v>45495</v>
      </c>
      <c r="N2102" s="8" t="s">
        <v>195</v>
      </c>
      <c r="O2102" s="8" t="s">
        <v>148</v>
      </c>
      <c r="P2102" s="8" t="s">
        <v>258</v>
      </c>
      <c r="Q2102" s="8">
        <v>0</v>
      </c>
      <c r="R2102" s="8">
        <v>414700</v>
      </c>
      <c r="S2102" s="8">
        <v>414700</v>
      </c>
      <c r="T2102" s="8">
        <v>26217</v>
      </c>
      <c r="U2102" s="8">
        <v>168</v>
      </c>
      <c r="V2102" s="8" t="s">
        <v>64</v>
      </c>
      <c r="W2102" s="8" t="s">
        <v>64</v>
      </c>
      <c r="X2102" s="8" t="s">
        <v>276</v>
      </c>
      <c r="Y2102" s="8" t="s">
        <v>665</v>
      </c>
      <c r="Z2102" s="8" t="s">
        <v>6185</v>
      </c>
      <c r="AA2102" s="8">
        <v>0.04</v>
      </c>
      <c r="AB2102" s="8" t="s">
        <v>552</v>
      </c>
      <c r="AC2102" s="8">
        <v>1.7000000000000001E-2</v>
      </c>
      <c r="AD2102" s="8">
        <v>16588</v>
      </c>
      <c r="AE2102" s="8">
        <v>2468.4523809523807</v>
      </c>
      <c r="AF2102" s="8">
        <v>7049.9000000000005</v>
      </c>
      <c r="AG2102" s="8">
        <v>9518.3523809523813</v>
      </c>
      <c r="AH2102" s="8">
        <v>0.03</v>
      </c>
      <c r="AI2102" s="8">
        <v>12441</v>
      </c>
      <c r="AJ2102" s="8" t="s">
        <v>167</v>
      </c>
    </row>
    <row r="2103" spans="1:36" x14ac:dyDescent="0.25">
      <c r="A2103" s="707" t="s">
        <v>2131</v>
      </c>
      <c r="B2103" s="8" t="s">
        <v>241</v>
      </c>
      <c r="C2103" s="8" t="s">
        <v>241</v>
      </c>
      <c r="D2103" s="180" t="s">
        <v>101</v>
      </c>
      <c r="E2103" s="8" t="s">
        <v>405</v>
      </c>
      <c r="F2103" s="8" t="s">
        <v>6179</v>
      </c>
      <c r="G2103" s="8" t="s">
        <v>6187</v>
      </c>
      <c r="H2103" s="116">
        <v>10809</v>
      </c>
      <c r="I2103" s="8">
        <v>11039</v>
      </c>
      <c r="J2103" s="8">
        <v>230</v>
      </c>
      <c r="K2103" s="8" t="s">
        <v>6180</v>
      </c>
      <c r="L2103" s="8">
        <v>25141746</v>
      </c>
      <c r="M2103" s="38">
        <v>45495</v>
      </c>
      <c r="N2103" s="8" t="s">
        <v>195</v>
      </c>
      <c r="O2103" s="8" t="s">
        <v>173</v>
      </c>
      <c r="P2103" s="8" t="s">
        <v>352</v>
      </c>
      <c r="Q2103" s="8">
        <v>397453</v>
      </c>
      <c r="R2103" s="8">
        <v>459900</v>
      </c>
      <c r="S2103" s="8">
        <v>62447</v>
      </c>
      <c r="T2103" s="8">
        <v>62447</v>
      </c>
      <c r="U2103" s="8">
        <v>168</v>
      </c>
      <c r="V2103" s="8" t="s">
        <v>63</v>
      </c>
      <c r="W2103" s="8" t="s">
        <v>63</v>
      </c>
      <c r="X2103" s="8" t="s">
        <v>277</v>
      </c>
      <c r="Z2103" s="8" t="s">
        <v>6186</v>
      </c>
      <c r="AA2103" s="8">
        <v>0.04</v>
      </c>
      <c r="AB2103" s="8" t="s">
        <v>552</v>
      </c>
      <c r="AC2103" s="8">
        <v>1.7000000000000001E-2</v>
      </c>
      <c r="AD2103" s="8">
        <v>18396</v>
      </c>
      <c r="AE2103" s="8">
        <v>2737.5</v>
      </c>
      <c r="AF2103" s="8">
        <v>7818.3</v>
      </c>
      <c r="AG2103" s="8">
        <v>10555.8</v>
      </c>
      <c r="AH2103" s="8">
        <v>0.03</v>
      </c>
      <c r="AI2103" s="8">
        <v>1873.4099999999999</v>
      </c>
      <c r="AJ2103" s="8" t="s">
        <v>101</v>
      </c>
    </row>
    <row r="2104" spans="1:36" x14ac:dyDescent="0.25">
      <c r="A2104" s="707" t="s">
        <v>2131</v>
      </c>
      <c r="B2104" s="8" t="s">
        <v>38</v>
      </c>
      <c r="C2104" s="8" t="s">
        <v>38</v>
      </c>
      <c r="D2104" s="8" t="s">
        <v>101</v>
      </c>
      <c r="E2104" s="8" t="s">
        <v>3538</v>
      </c>
      <c r="F2104" s="8" t="s">
        <v>4139</v>
      </c>
      <c r="G2104" s="8" t="s">
        <v>4252</v>
      </c>
      <c r="H2104" s="116">
        <v>0</v>
      </c>
      <c r="I2104" s="8">
        <v>11192</v>
      </c>
      <c r="J2104" s="8">
        <v>11192</v>
      </c>
      <c r="K2104" s="8" t="s">
        <v>6181</v>
      </c>
      <c r="L2104" s="8">
        <v>30343588</v>
      </c>
      <c r="M2104" s="38">
        <v>45495</v>
      </c>
      <c r="N2104" s="8" t="s">
        <v>195</v>
      </c>
      <c r="O2104" s="8" t="s">
        <v>43</v>
      </c>
      <c r="P2104" s="8" t="s">
        <v>43</v>
      </c>
      <c r="Q2104" s="8">
        <v>0</v>
      </c>
      <c r="R2104" s="8">
        <v>466400</v>
      </c>
      <c r="S2104" s="8">
        <v>466400</v>
      </c>
      <c r="T2104" s="8">
        <v>50276</v>
      </c>
      <c r="U2104" s="8">
        <v>168</v>
      </c>
      <c r="V2104" s="8" t="s">
        <v>64</v>
      </c>
      <c r="W2104" s="8" t="s">
        <v>64</v>
      </c>
      <c r="X2104" s="8" t="s">
        <v>276</v>
      </c>
      <c r="Y2104" s="8" t="s">
        <v>665</v>
      </c>
      <c r="Z2104" s="8" t="s">
        <v>6188</v>
      </c>
      <c r="AA2104" s="8">
        <v>0.04</v>
      </c>
      <c r="AB2104" s="8" t="s">
        <v>552</v>
      </c>
      <c r="AC2104" s="8">
        <v>1.7000000000000001E-2</v>
      </c>
      <c r="AD2104" s="8">
        <v>18656</v>
      </c>
      <c r="AE2104" s="8">
        <v>2776.1904761904761</v>
      </c>
      <c r="AF2104" s="8">
        <v>7928.8</v>
      </c>
      <c r="AG2104" s="8">
        <v>10704.990476190476</v>
      </c>
      <c r="AH2104" s="8">
        <v>0.03</v>
      </c>
      <c r="AI2104" s="8">
        <v>13992</v>
      </c>
      <c r="AJ2104" s="8" t="s">
        <v>101</v>
      </c>
    </row>
    <row r="2105" spans="1:36" x14ac:dyDescent="0.25">
      <c r="A2105" s="707" t="s">
        <v>2131</v>
      </c>
      <c r="B2105" s="8" t="s">
        <v>29</v>
      </c>
      <c r="C2105" s="8" t="s">
        <v>29</v>
      </c>
      <c r="D2105" s="8" t="s">
        <v>168</v>
      </c>
      <c r="E2105" s="8" t="s">
        <v>455</v>
      </c>
      <c r="F2105" s="8" t="s">
        <v>587</v>
      </c>
      <c r="G2105" s="8" t="s">
        <v>593</v>
      </c>
      <c r="H2105" s="116">
        <v>765</v>
      </c>
      <c r="I2105" s="8">
        <v>1809</v>
      </c>
      <c r="J2105" s="8">
        <v>1044</v>
      </c>
      <c r="K2105" s="8" t="s">
        <v>6189</v>
      </c>
      <c r="L2105" s="8">
        <v>22210738</v>
      </c>
      <c r="M2105" s="38">
        <v>45495</v>
      </c>
      <c r="N2105" s="8" t="s">
        <v>195</v>
      </c>
      <c r="O2105" s="8" t="s">
        <v>43</v>
      </c>
      <c r="P2105" s="8" t="s">
        <v>43</v>
      </c>
      <c r="Q2105" s="8">
        <v>20143</v>
      </c>
      <c r="R2105" s="8">
        <v>56600</v>
      </c>
      <c r="S2105" s="8">
        <v>36457</v>
      </c>
      <c r="T2105" s="8">
        <v>36456</v>
      </c>
      <c r="U2105" s="8">
        <v>144</v>
      </c>
      <c r="V2105" s="8" t="s">
        <v>63</v>
      </c>
      <c r="W2105" s="8" t="s">
        <v>63</v>
      </c>
      <c r="X2105" s="8" t="s">
        <v>277</v>
      </c>
      <c r="Z2105" s="8" t="s">
        <v>6192</v>
      </c>
      <c r="AA2105" s="8">
        <v>0.03</v>
      </c>
      <c r="AB2105" s="8" t="s">
        <v>552</v>
      </c>
      <c r="AC2105" s="8">
        <v>0.02</v>
      </c>
      <c r="AD2105" s="8">
        <v>1698</v>
      </c>
      <c r="AE2105" s="8">
        <v>393.05555555555554</v>
      </c>
      <c r="AF2105" s="8">
        <v>1132</v>
      </c>
      <c r="AG2105" s="8">
        <v>1525.0555555555557</v>
      </c>
      <c r="AH2105" s="8">
        <v>0.06</v>
      </c>
      <c r="AI2105" s="8">
        <v>2187.42</v>
      </c>
      <c r="AJ2105" s="8" t="s">
        <v>168</v>
      </c>
    </row>
    <row r="2106" spans="1:36" x14ac:dyDescent="0.25">
      <c r="A2106" s="707" t="s">
        <v>2131</v>
      </c>
      <c r="B2106" s="8" t="s">
        <v>49</v>
      </c>
      <c r="C2106" s="8" t="s">
        <v>49</v>
      </c>
      <c r="D2106" s="8" t="s">
        <v>133</v>
      </c>
      <c r="E2106" s="8" t="s">
        <v>929</v>
      </c>
      <c r="F2106" s="8" t="s">
        <v>6190</v>
      </c>
      <c r="G2106" s="8" t="s">
        <v>6194</v>
      </c>
      <c r="H2106" s="116">
        <v>0</v>
      </c>
      <c r="I2106" s="8">
        <v>7383</v>
      </c>
      <c r="J2106" s="8">
        <v>7383</v>
      </c>
      <c r="K2106" s="8" t="s">
        <v>6191</v>
      </c>
      <c r="L2106" s="8">
        <v>24203097</v>
      </c>
      <c r="M2106" s="38">
        <v>45495</v>
      </c>
      <c r="N2106" s="8" t="s">
        <v>195</v>
      </c>
      <c r="O2106" s="8" t="s">
        <v>148</v>
      </c>
      <c r="P2106" s="8" t="s">
        <v>493</v>
      </c>
      <c r="Q2106" s="8">
        <v>0</v>
      </c>
      <c r="R2106" s="8">
        <v>304000</v>
      </c>
      <c r="S2106" s="8">
        <v>304000</v>
      </c>
      <c r="T2106" s="8">
        <v>36783</v>
      </c>
      <c r="U2106" s="8">
        <v>168</v>
      </c>
      <c r="V2106" s="8" t="s">
        <v>64</v>
      </c>
      <c r="W2106" s="8" t="s">
        <v>64</v>
      </c>
      <c r="X2106" s="8" t="s">
        <v>276</v>
      </c>
      <c r="Y2106" s="8" t="s">
        <v>665</v>
      </c>
      <c r="Z2106" s="8" t="s">
        <v>6193</v>
      </c>
      <c r="AA2106" s="8">
        <v>0.04</v>
      </c>
      <c r="AB2106" s="8" t="s">
        <v>552</v>
      </c>
      <c r="AC2106" s="8">
        <v>1.7000000000000001E-2</v>
      </c>
      <c r="AD2106" s="8">
        <v>12160</v>
      </c>
      <c r="AE2106" s="8">
        <v>1809.5238095238096</v>
      </c>
      <c r="AF2106" s="8">
        <v>5168</v>
      </c>
      <c r="AG2106" s="8">
        <v>6977.5238095238092</v>
      </c>
      <c r="AH2106" s="8">
        <v>0.03</v>
      </c>
      <c r="AI2106" s="8">
        <v>9120</v>
      </c>
      <c r="AJ2106" s="8" t="s">
        <v>133</v>
      </c>
    </row>
    <row r="2107" spans="1:36" x14ac:dyDescent="0.25">
      <c r="A2107" s="707" t="s">
        <v>2131</v>
      </c>
      <c r="B2107" s="8" t="s">
        <v>27</v>
      </c>
      <c r="C2107" s="8" t="s">
        <v>27</v>
      </c>
      <c r="D2107" s="180" t="s">
        <v>5938</v>
      </c>
      <c r="E2107" s="8" t="s">
        <v>209</v>
      </c>
      <c r="F2107" s="8" t="s">
        <v>4209</v>
      </c>
      <c r="G2107" s="8" t="s">
        <v>6209</v>
      </c>
      <c r="H2107" s="116">
        <v>0</v>
      </c>
      <c r="I2107" s="8">
        <v>5197</v>
      </c>
      <c r="J2107" s="8">
        <v>5197</v>
      </c>
      <c r="K2107" s="8" t="s">
        <v>6195</v>
      </c>
      <c r="L2107" s="8">
        <v>23831870</v>
      </c>
      <c r="M2107" s="38">
        <v>45495</v>
      </c>
      <c r="N2107" s="8" t="s">
        <v>195</v>
      </c>
      <c r="O2107" s="8" t="s">
        <v>43</v>
      </c>
      <c r="P2107" s="8" t="s">
        <v>43</v>
      </c>
      <c r="Q2107" s="8">
        <v>0</v>
      </c>
      <c r="R2107" s="8">
        <v>210800</v>
      </c>
      <c r="S2107" s="8">
        <v>210800</v>
      </c>
      <c r="T2107" s="8">
        <v>19327</v>
      </c>
      <c r="U2107" s="8">
        <v>168</v>
      </c>
      <c r="V2107" s="8" t="s">
        <v>64</v>
      </c>
      <c r="W2107" s="8" t="s">
        <v>64</v>
      </c>
      <c r="X2107" s="8" t="s">
        <v>276</v>
      </c>
      <c r="Y2107" s="8" t="s">
        <v>115</v>
      </c>
      <c r="Z2107" s="8" t="s">
        <v>6208</v>
      </c>
      <c r="AA2107" s="8">
        <v>0.04</v>
      </c>
      <c r="AB2107" s="8" t="s">
        <v>552</v>
      </c>
      <c r="AC2107" s="8">
        <v>1.7000000000000001E-2</v>
      </c>
      <c r="AD2107" s="8">
        <v>8432</v>
      </c>
      <c r="AE2107" s="8">
        <v>1254.7619047619048</v>
      </c>
      <c r="AF2107" s="8">
        <v>3583.6000000000004</v>
      </c>
      <c r="AG2107" s="8">
        <v>4838.361904761905</v>
      </c>
      <c r="AH2107" s="8">
        <v>0.03</v>
      </c>
      <c r="AI2107" s="8">
        <v>6324</v>
      </c>
      <c r="AJ2107" s="8" t="s">
        <v>5938</v>
      </c>
    </row>
    <row r="2108" spans="1:36" x14ac:dyDescent="0.25">
      <c r="A2108" s="707" t="s">
        <v>2131</v>
      </c>
      <c r="B2108" s="8" t="s">
        <v>29</v>
      </c>
      <c r="C2108" s="8" t="s">
        <v>29</v>
      </c>
      <c r="D2108" s="8" t="s">
        <v>168</v>
      </c>
      <c r="E2108" s="8" t="s">
        <v>2081</v>
      </c>
      <c r="F2108" s="8" t="s">
        <v>6198</v>
      </c>
      <c r="G2108" s="8" t="s">
        <v>6211</v>
      </c>
      <c r="H2108" s="116">
        <v>2095</v>
      </c>
      <c r="I2108" s="8">
        <v>2091</v>
      </c>
      <c r="J2108" s="8">
        <v>-4</v>
      </c>
      <c r="K2108" s="8" t="s">
        <v>6199</v>
      </c>
      <c r="L2108" s="8">
        <v>10080125</v>
      </c>
      <c r="M2108" s="38">
        <v>45496</v>
      </c>
      <c r="N2108" s="8" t="s">
        <v>195</v>
      </c>
      <c r="O2108" s="8" t="s">
        <v>43</v>
      </c>
      <c r="P2108" s="8" t="s">
        <v>43</v>
      </c>
      <c r="Q2108" s="8">
        <v>28309.52</v>
      </c>
      <c r="R2108" s="8">
        <v>33400</v>
      </c>
      <c r="S2108" s="8">
        <v>5090.4799999999996</v>
      </c>
      <c r="T2108" s="8">
        <v>5090</v>
      </c>
      <c r="U2108" s="8">
        <v>54</v>
      </c>
      <c r="V2108" s="8" t="s">
        <v>63</v>
      </c>
      <c r="W2108" s="8" t="s">
        <v>63</v>
      </c>
      <c r="X2108" s="8" t="s">
        <v>277</v>
      </c>
      <c r="Z2108" s="8" t="s">
        <v>6210</v>
      </c>
      <c r="AA2108" s="8">
        <v>0.03</v>
      </c>
      <c r="AB2108" s="8" t="s">
        <v>552</v>
      </c>
      <c r="AC2108" s="8">
        <v>3.5000000000000003E-2</v>
      </c>
      <c r="AD2108" s="8">
        <v>1002</v>
      </c>
      <c r="AE2108" s="8">
        <v>618.51851851851848</v>
      </c>
      <c r="AF2108" s="8">
        <v>1169</v>
      </c>
      <c r="AG2108" s="8">
        <v>1787.5185185185185</v>
      </c>
      <c r="AH2108" s="8">
        <v>0.06</v>
      </c>
      <c r="AI2108" s="8">
        <v>305.42879999999997</v>
      </c>
      <c r="AJ2108" s="8" t="s">
        <v>168</v>
      </c>
    </row>
    <row r="2109" spans="1:36" x14ac:dyDescent="0.25">
      <c r="A2109" s="707" t="s">
        <v>2131</v>
      </c>
      <c r="B2109" s="8" t="s">
        <v>44</v>
      </c>
      <c r="C2109" s="8" t="s">
        <v>37</v>
      </c>
      <c r="D2109" s="8" t="s">
        <v>99</v>
      </c>
      <c r="E2109" s="8" t="s">
        <v>459</v>
      </c>
      <c r="F2109" s="8" t="s">
        <v>5136</v>
      </c>
      <c r="G2109" s="8" t="s">
        <v>638</v>
      </c>
      <c r="H2109" s="116">
        <v>1090</v>
      </c>
      <c r="I2109" s="8">
        <v>1260</v>
      </c>
      <c r="J2109" s="8">
        <v>170</v>
      </c>
      <c r="K2109" s="8" t="s">
        <v>6200</v>
      </c>
      <c r="L2109" s="8">
        <v>13408607</v>
      </c>
      <c r="M2109" s="38">
        <v>45496</v>
      </c>
      <c r="N2109" s="8" t="s">
        <v>195</v>
      </c>
      <c r="O2109" s="8" t="s">
        <v>148</v>
      </c>
      <c r="P2109" s="8" t="s">
        <v>252</v>
      </c>
      <c r="Q2109" s="8">
        <v>26486</v>
      </c>
      <c r="R2109" s="8">
        <v>32000</v>
      </c>
      <c r="S2109" s="8">
        <v>5514</v>
      </c>
      <c r="T2109" s="8">
        <v>5514</v>
      </c>
      <c r="U2109" s="8">
        <v>120</v>
      </c>
      <c r="V2109" s="8" t="s">
        <v>63</v>
      </c>
      <c r="W2109" s="8" t="s">
        <v>63</v>
      </c>
      <c r="X2109" s="8" t="s">
        <v>277</v>
      </c>
      <c r="Z2109" s="8" t="s">
        <v>6212</v>
      </c>
      <c r="AA2109" s="8">
        <v>0.03</v>
      </c>
      <c r="AB2109" s="8" t="s">
        <v>552</v>
      </c>
      <c r="AC2109" s="8">
        <v>2.2499999999999999E-2</v>
      </c>
      <c r="AD2109" s="8">
        <v>960</v>
      </c>
      <c r="AE2109" s="8">
        <v>266.66666666666669</v>
      </c>
      <c r="AF2109" s="8">
        <v>720</v>
      </c>
      <c r="AG2109" s="8">
        <v>986.66666666666674</v>
      </c>
      <c r="AH2109" s="8">
        <v>0.06</v>
      </c>
      <c r="AI2109" s="8">
        <v>330.84</v>
      </c>
      <c r="AJ2109" s="8" t="s">
        <v>99</v>
      </c>
    </row>
    <row r="2110" spans="1:36" x14ac:dyDescent="0.25">
      <c r="A2110" s="707" t="s">
        <v>2131</v>
      </c>
      <c r="B2110" s="8" t="s">
        <v>49</v>
      </c>
      <c r="C2110" s="8" t="s">
        <v>49</v>
      </c>
      <c r="D2110" s="8" t="s">
        <v>133</v>
      </c>
      <c r="E2110" s="8" t="s">
        <v>612</v>
      </c>
      <c r="F2110" s="8" t="s">
        <v>2987</v>
      </c>
      <c r="G2110" s="8" t="s">
        <v>891</v>
      </c>
      <c r="I2110" s="8">
        <v>4316</v>
      </c>
      <c r="J2110" s="8">
        <v>4316</v>
      </c>
      <c r="K2110" s="8" t="s">
        <v>6201</v>
      </c>
      <c r="L2110" s="8">
        <v>28636328</v>
      </c>
      <c r="M2110" s="38">
        <v>45496</v>
      </c>
      <c r="N2110" s="8" t="s">
        <v>195</v>
      </c>
      <c r="O2110" s="8" t="s">
        <v>43</v>
      </c>
      <c r="P2110" s="8" t="s">
        <v>43</v>
      </c>
      <c r="Q2110" s="8">
        <v>108691</v>
      </c>
      <c r="R2110" s="8">
        <v>173300</v>
      </c>
      <c r="S2110" s="8">
        <v>64609</v>
      </c>
      <c r="T2110" s="8">
        <v>64691</v>
      </c>
      <c r="U2110" s="8">
        <v>168</v>
      </c>
      <c r="V2110" s="8" t="s">
        <v>63</v>
      </c>
      <c r="W2110" s="8" t="s">
        <v>63</v>
      </c>
      <c r="X2110" s="8" t="s">
        <v>277</v>
      </c>
      <c r="Z2110" s="8" t="s">
        <v>6213</v>
      </c>
      <c r="AA2110" s="8">
        <v>0.04</v>
      </c>
      <c r="AB2110" s="8" t="s">
        <v>552</v>
      </c>
      <c r="AC2110" s="8">
        <v>1.7000000000000001E-2</v>
      </c>
      <c r="AD2110" s="8">
        <v>6932</v>
      </c>
      <c r="AE2110" s="8">
        <v>1031.547619047619</v>
      </c>
      <c r="AF2110" s="8">
        <v>2946.1000000000004</v>
      </c>
      <c r="AG2110" s="8">
        <v>3977.6476190476196</v>
      </c>
      <c r="AH2110" s="8">
        <v>0.03</v>
      </c>
      <c r="AI2110" s="8">
        <v>1938.27</v>
      </c>
      <c r="AJ2110" s="8" t="s">
        <v>133</v>
      </c>
    </row>
    <row r="2111" spans="1:36" x14ac:dyDescent="0.25">
      <c r="A2111" s="707" t="s">
        <v>2131</v>
      </c>
      <c r="B2111" s="8" t="s">
        <v>49</v>
      </c>
      <c r="C2111" s="8" t="s">
        <v>49</v>
      </c>
      <c r="D2111" s="8" t="s">
        <v>133</v>
      </c>
      <c r="E2111" s="8" t="s">
        <v>612</v>
      </c>
      <c r="F2111" s="8" t="s">
        <v>2987</v>
      </c>
      <c r="G2111" s="8" t="s">
        <v>891</v>
      </c>
      <c r="H2111" s="116">
        <v>2197</v>
      </c>
      <c r="I2111" s="8">
        <v>2197</v>
      </c>
      <c r="J2111" s="8">
        <v>0</v>
      </c>
      <c r="K2111" s="8" t="s">
        <v>6202</v>
      </c>
      <c r="L2111" s="8">
        <v>21699910</v>
      </c>
      <c r="M2111" s="38">
        <v>45492</v>
      </c>
      <c r="N2111" s="8" t="s">
        <v>195</v>
      </c>
      <c r="O2111" s="8" t="s">
        <v>21</v>
      </c>
      <c r="P2111" s="8" t="s">
        <v>21</v>
      </c>
      <c r="Q2111" s="8">
        <v>31375</v>
      </c>
      <c r="R2111" s="8">
        <v>70700</v>
      </c>
      <c r="S2111" s="8">
        <v>39325</v>
      </c>
      <c r="T2111" s="8">
        <v>39325</v>
      </c>
      <c r="U2111" s="8">
        <v>168</v>
      </c>
      <c r="V2111" s="8" t="s">
        <v>63</v>
      </c>
      <c r="W2111" s="8" t="s">
        <v>63</v>
      </c>
      <c r="X2111" s="8" t="s">
        <v>277</v>
      </c>
      <c r="Z2111" s="8" t="s">
        <v>6214</v>
      </c>
      <c r="AA2111" s="8">
        <v>0.04</v>
      </c>
      <c r="AB2111" s="8" t="s">
        <v>552</v>
      </c>
      <c r="AC2111" s="8">
        <v>1.7000000000000001E-2</v>
      </c>
      <c r="AD2111" s="8">
        <v>2828</v>
      </c>
      <c r="AE2111" s="8">
        <v>420.83333333333331</v>
      </c>
      <c r="AF2111" s="8">
        <v>1201.9000000000001</v>
      </c>
      <c r="AG2111" s="8">
        <v>1622.7333333333333</v>
      </c>
      <c r="AH2111" s="8">
        <v>0.03</v>
      </c>
      <c r="AI2111" s="8">
        <v>1179.75</v>
      </c>
      <c r="AJ2111" s="8" t="s">
        <v>133</v>
      </c>
    </row>
    <row r="2112" spans="1:36" x14ac:dyDescent="0.25">
      <c r="A2112" s="707" t="s">
        <v>2131</v>
      </c>
      <c r="B2112" s="8" t="s">
        <v>27</v>
      </c>
      <c r="C2112" s="8" t="s">
        <v>27</v>
      </c>
      <c r="D2112" s="180" t="s">
        <v>5938</v>
      </c>
      <c r="E2112" s="8" t="s">
        <v>3304</v>
      </c>
      <c r="F2112" s="8" t="s">
        <v>5838</v>
      </c>
      <c r="G2112" s="8" t="s">
        <v>5843</v>
      </c>
      <c r="H2112" s="116">
        <v>3175</v>
      </c>
      <c r="I2112" s="8">
        <v>4826</v>
      </c>
      <c r="J2112" s="8">
        <v>1651</v>
      </c>
      <c r="K2112" s="8" t="s">
        <v>6203</v>
      </c>
      <c r="L2112" s="8">
        <v>30201622</v>
      </c>
      <c r="M2112" s="38">
        <v>45496</v>
      </c>
      <c r="N2112" s="8" t="s">
        <v>195</v>
      </c>
      <c r="O2112" s="8" t="s">
        <v>43</v>
      </c>
      <c r="P2112" s="8" t="s">
        <v>43</v>
      </c>
      <c r="R2112" s="8">
        <v>195000</v>
      </c>
      <c r="S2112" s="8">
        <v>195000</v>
      </c>
      <c r="U2112" s="8">
        <v>168</v>
      </c>
      <c r="V2112" s="8" t="s">
        <v>63</v>
      </c>
      <c r="W2112" s="8" t="s">
        <v>63</v>
      </c>
      <c r="X2112" s="8" t="s">
        <v>277</v>
      </c>
      <c r="Z2112" s="8" t="s">
        <v>6215</v>
      </c>
      <c r="AA2112" s="8">
        <v>0.04</v>
      </c>
      <c r="AB2112" s="8" t="s">
        <v>552</v>
      </c>
      <c r="AC2112" s="8">
        <v>1.7000000000000001E-2</v>
      </c>
      <c r="AD2112" s="8">
        <v>7800</v>
      </c>
      <c r="AE2112" s="8">
        <v>1160.7142857142858</v>
      </c>
      <c r="AF2112" s="8">
        <v>3315.0000000000005</v>
      </c>
      <c r="AG2112" s="8">
        <v>4475.7142857142862</v>
      </c>
      <c r="AH2112" s="8">
        <v>0.03</v>
      </c>
      <c r="AI2112" s="8">
        <v>5850</v>
      </c>
      <c r="AJ2112" s="8" t="s">
        <v>5938</v>
      </c>
    </row>
    <row r="2113" spans="1:36" x14ac:dyDescent="0.25">
      <c r="A2113" s="707" t="s">
        <v>2131</v>
      </c>
      <c r="B2113" s="8" t="s">
        <v>39</v>
      </c>
      <c r="C2113" s="8" t="s">
        <v>39</v>
      </c>
      <c r="D2113" s="8" t="s">
        <v>167</v>
      </c>
      <c r="E2113" s="8" t="s">
        <v>451</v>
      </c>
      <c r="F2113" s="8" t="s">
        <v>3285</v>
      </c>
      <c r="G2113" s="8" t="s">
        <v>734</v>
      </c>
      <c r="H2113" s="116">
        <v>0</v>
      </c>
      <c r="I2113" s="8">
        <v>2982</v>
      </c>
      <c r="J2113" s="8">
        <v>2982</v>
      </c>
      <c r="K2113" s="8" t="s">
        <v>6002</v>
      </c>
      <c r="L2113" s="8">
        <v>25736244</v>
      </c>
      <c r="M2113" s="38">
        <v>45496</v>
      </c>
      <c r="N2113" s="8" t="s">
        <v>195</v>
      </c>
      <c r="O2113" s="8" t="s">
        <v>43</v>
      </c>
      <c r="P2113" s="8" t="s">
        <v>43</v>
      </c>
      <c r="Q2113" s="8">
        <v>0</v>
      </c>
      <c r="R2113" s="8">
        <v>287900</v>
      </c>
      <c r="S2113" s="8">
        <v>287900</v>
      </c>
      <c r="T2113" s="8">
        <v>25976</v>
      </c>
      <c r="U2113" s="8">
        <v>168</v>
      </c>
      <c r="V2113" s="8" t="s">
        <v>64</v>
      </c>
      <c r="W2113" s="8" t="s">
        <v>64</v>
      </c>
      <c r="X2113" s="8" t="s">
        <v>276</v>
      </c>
      <c r="Y2113" s="8" t="s">
        <v>662</v>
      </c>
      <c r="Z2113" s="8" t="s">
        <v>6074</v>
      </c>
      <c r="AA2113" s="8">
        <v>0.04</v>
      </c>
      <c r="AB2113" s="8" t="s">
        <v>552</v>
      </c>
      <c r="AC2113" s="8">
        <v>1.7000000000000001E-2</v>
      </c>
      <c r="AD2113" s="8">
        <v>11516</v>
      </c>
      <c r="AE2113" s="8">
        <v>1713.6904761904761</v>
      </c>
      <c r="AF2113" s="8">
        <v>4894.3</v>
      </c>
      <c r="AG2113" s="8">
        <v>6607.9904761904763</v>
      </c>
      <c r="AH2113" s="8">
        <v>0.03</v>
      </c>
      <c r="AI2113" s="8">
        <v>8637</v>
      </c>
      <c r="AJ2113" s="8" t="s">
        <v>167</v>
      </c>
    </row>
    <row r="2114" spans="1:36" x14ac:dyDescent="0.25">
      <c r="A2114" s="707" t="s">
        <v>2131</v>
      </c>
      <c r="B2114" s="8" t="s">
        <v>23</v>
      </c>
      <c r="C2114" s="8" t="s">
        <v>23</v>
      </c>
      <c r="D2114" s="180" t="s">
        <v>5937</v>
      </c>
      <c r="E2114" s="8" t="s">
        <v>48</v>
      </c>
      <c r="F2114" s="8" t="s">
        <v>6204</v>
      </c>
      <c r="G2114" s="8" t="s">
        <v>6216</v>
      </c>
      <c r="H2114" s="116">
        <v>0</v>
      </c>
      <c r="I2114" s="8">
        <v>14360</v>
      </c>
      <c r="J2114" s="8">
        <v>14360</v>
      </c>
      <c r="K2114" s="8" t="s">
        <v>6205</v>
      </c>
      <c r="L2114" s="8">
        <v>30433353</v>
      </c>
      <c r="M2114" s="38">
        <v>45496</v>
      </c>
      <c r="N2114" s="8" t="s">
        <v>195</v>
      </c>
      <c r="O2114" s="8" t="s">
        <v>148</v>
      </c>
      <c r="P2114" s="8" t="s">
        <v>329</v>
      </c>
      <c r="Q2114" s="8">
        <v>0</v>
      </c>
      <c r="R2114" s="8">
        <v>601400</v>
      </c>
      <c r="S2114" s="8">
        <v>601400</v>
      </c>
      <c r="T2114" s="8">
        <v>165400</v>
      </c>
      <c r="U2114" s="8">
        <v>168</v>
      </c>
      <c r="V2114" s="8" t="s">
        <v>64</v>
      </c>
      <c r="W2114" s="8" t="s">
        <v>64</v>
      </c>
      <c r="X2114" s="8" t="s">
        <v>276</v>
      </c>
      <c r="Y2114" s="8" t="s">
        <v>650</v>
      </c>
      <c r="Z2114" s="8" t="s">
        <v>6237</v>
      </c>
      <c r="AA2114" s="8">
        <v>0.04</v>
      </c>
      <c r="AB2114" s="8" t="s">
        <v>552</v>
      </c>
      <c r="AC2114" s="8">
        <v>1.7000000000000001E-2</v>
      </c>
      <c r="AD2114" s="8">
        <v>24056</v>
      </c>
      <c r="AE2114" s="8">
        <v>3579.7619047619046</v>
      </c>
      <c r="AF2114" s="8">
        <v>10223.800000000001</v>
      </c>
      <c r="AG2114" s="8">
        <v>13803.561904761906</v>
      </c>
      <c r="AH2114" s="8">
        <v>0.03</v>
      </c>
      <c r="AI2114" s="8">
        <v>18042</v>
      </c>
      <c r="AJ2114" s="8" t="s">
        <v>5937</v>
      </c>
    </row>
    <row r="2115" spans="1:36" x14ac:dyDescent="0.25">
      <c r="A2115" s="707" t="s">
        <v>2131</v>
      </c>
      <c r="B2115" s="8" t="s">
        <v>37</v>
      </c>
      <c r="C2115" s="8" t="s">
        <v>37</v>
      </c>
      <c r="D2115" s="8" t="s">
        <v>99</v>
      </c>
      <c r="E2115" s="8" t="s">
        <v>925</v>
      </c>
      <c r="F2115" s="8" t="s">
        <v>2392</v>
      </c>
      <c r="G2115" s="8" t="s">
        <v>753</v>
      </c>
      <c r="H2115" s="116">
        <v>0</v>
      </c>
      <c r="I2115" s="8">
        <v>3500</v>
      </c>
      <c r="J2115" s="8">
        <v>3500</v>
      </c>
      <c r="K2115" s="8" t="s">
        <v>6206</v>
      </c>
      <c r="L2115" s="8">
        <v>30376701</v>
      </c>
      <c r="M2115" s="38">
        <v>45496</v>
      </c>
      <c r="N2115" s="8" t="s">
        <v>195</v>
      </c>
      <c r="O2115" s="8" t="s">
        <v>43</v>
      </c>
      <c r="P2115" s="8" t="s">
        <v>43</v>
      </c>
      <c r="Q2115" s="8">
        <v>0</v>
      </c>
      <c r="R2115" s="8">
        <v>999900</v>
      </c>
      <c r="S2115" s="8">
        <v>999900</v>
      </c>
      <c r="T2115" s="8">
        <v>262883.98</v>
      </c>
      <c r="U2115" s="8">
        <v>168</v>
      </c>
      <c r="V2115" s="8" t="s">
        <v>64</v>
      </c>
      <c r="W2115" s="8" t="s">
        <v>64</v>
      </c>
      <c r="X2115" s="8" t="s">
        <v>276</v>
      </c>
      <c r="Y2115" s="8" t="s">
        <v>6207</v>
      </c>
      <c r="Z2115" s="8" t="s">
        <v>6236</v>
      </c>
      <c r="AA2115" s="8">
        <v>0.04</v>
      </c>
      <c r="AB2115" s="8" t="s">
        <v>552</v>
      </c>
      <c r="AC2115" s="8">
        <v>1.7000000000000001E-2</v>
      </c>
      <c r="AD2115" s="8">
        <v>39996</v>
      </c>
      <c r="AE2115" s="8">
        <v>5951.7857142857147</v>
      </c>
      <c r="AF2115" s="8">
        <v>16998.300000000003</v>
      </c>
      <c r="AG2115" s="8">
        <v>22950.085714285717</v>
      </c>
      <c r="AH2115" s="8">
        <v>0.03</v>
      </c>
      <c r="AI2115" s="8">
        <v>29997</v>
      </c>
      <c r="AJ2115" s="8" t="s">
        <v>99</v>
      </c>
    </row>
    <row r="2116" spans="1:36" x14ac:dyDescent="0.25">
      <c r="A2116" s="707" t="s">
        <v>2131</v>
      </c>
      <c r="B2116" s="8" t="s">
        <v>24</v>
      </c>
      <c r="C2116" s="8" t="s">
        <v>24</v>
      </c>
      <c r="D2116" s="8" t="s">
        <v>420</v>
      </c>
      <c r="E2116" s="8" t="s">
        <v>3679</v>
      </c>
      <c r="F2116" s="8" t="s">
        <v>4061</v>
      </c>
      <c r="G2116" s="8" t="s">
        <v>2585</v>
      </c>
      <c r="H2116" s="116">
        <v>0</v>
      </c>
      <c r="I2116" s="8">
        <v>1040</v>
      </c>
      <c r="J2116" s="8">
        <v>1040</v>
      </c>
      <c r="K2116" s="8" t="s">
        <v>6217</v>
      </c>
      <c r="L2116" s="8">
        <v>34937924</v>
      </c>
      <c r="M2116" s="38">
        <v>45497</v>
      </c>
      <c r="N2116" s="8" t="s">
        <v>195</v>
      </c>
      <c r="O2116" s="8" t="s">
        <v>21</v>
      </c>
      <c r="P2116" s="8" t="s">
        <v>21</v>
      </c>
      <c r="Q2116" s="8">
        <v>0</v>
      </c>
      <c r="R2116" s="8">
        <v>26100</v>
      </c>
      <c r="S2116" s="8">
        <v>26100</v>
      </c>
      <c r="T2116" s="8">
        <v>26100</v>
      </c>
      <c r="U2116" s="8">
        <v>132</v>
      </c>
      <c r="V2116" s="8" t="s">
        <v>62</v>
      </c>
      <c r="W2116" s="8" t="s">
        <v>62</v>
      </c>
      <c r="X2116" s="8" t="s">
        <v>276</v>
      </c>
      <c r="Z2116" s="8" t="s">
        <v>6226</v>
      </c>
      <c r="AA2116" s="8">
        <v>0.03</v>
      </c>
      <c r="AB2116" s="8" t="s">
        <v>552</v>
      </c>
      <c r="AC2116" s="8">
        <v>2.1999999999999999E-2</v>
      </c>
      <c r="AD2116" s="8">
        <v>783</v>
      </c>
      <c r="AE2116" s="8">
        <v>197.72727272727272</v>
      </c>
      <c r="AF2116" s="8">
        <v>574.19999999999993</v>
      </c>
      <c r="AG2116" s="8">
        <v>771.92727272727268</v>
      </c>
      <c r="AH2116" s="8">
        <v>0.06</v>
      </c>
      <c r="AI2116" s="8">
        <v>1566</v>
      </c>
      <c r="AJ2116" s="8" t="s">
        <v>420</v>
      </c>
    </row>
    <row r="2117" spans="1:36" x14ac:dyDescent="0.25">
      <c r="A2117" s="707" t="s">
        <v>2131</v>
      </c>
      <c r="B2117" s="8" t="s">
        <v>45</v>
      </c>
      <c r="C2117" s="8" t="s">
        <v>184</v>
      </c>
      <c r="D2117" s="180" t="s">
        <v>101</v>
      </c>
      <c r="E2117" s="8" t="s">
        <v>212</v>
      </c>
      <c r="F2117" s="8" t="s">
        <v>804</v>
      </c>
      <c r="G2117" s="8" t="s">
        <v>568</v>
      </c>
      <c r="H2117" s="116">
        <v>0</v>
      </c>
      <c r="I2117" s="8">
        <v>5015</v>
      </c>
      <c r="J2117" s="8">
        <v>5015</v>
      </c>
      <c r="K2117" s="8" t="s">
        <v>6218</v>
      </c>
      <c r="L2117" s="8">
        <v>24315905</v>
      </c>
      <c r="M2117" s="38">
        <v>45497</v>
      </c>
      <c r="N2117" s="8" t="s">
        <v>195</v>
      </c>
      <c r="O2117" s="8" t="s">
        <v>148</v>
      </c>
      <c r="P2117" s="8" t="s">
        <v>53</v>
      </c>
      <c r="Q2117" s="8">
        <v>0</v>
      </c>
      <c r="R2117" s="8">
        <v>203100</v>
      </c>
      <c r="S2117" s="8">
        <v>203100</v>
      </c>
      <c r="T2117" s="8">
        <v>15964.91</v>
      </c>
      <c r="U2117" s="8">
        <v>168</v>
      </c>
      <c r="V2117" s="8" t="s">
        <v>64</v>
      </c>
      <c r="W2117" s="8" t="s">
        <v>64</v>
      </c>
      <c r="X2117" s="8" t="s">
        <v>276</v>
      </c>
      <c r="Y2117" s="8" t="s">
        <v>607</v>
      </c>
      <c r="Z2117" s="8" t="s">
        <v>6227</v>
      </c>
      <c r="AA2117" s="8">
        <v>0.04</v>
      </c>
      <c r="AB2117" s="8" t="s">
        <v>552</v>
      </c>
      <c r="AC2117" s="8">
        <v>1.7000000000000001E-2</v>
      </c>
      <c r="AD2117" s="8">
        <v>8124</v>
      </c>
      <c r="AE2117" s="8">
        <v>1208.9285714285713</v>
      </c>
      <c r="AF2117" s="8">
        <v>3452.7000000000003</v>
      </c>
      <c r="AG2117" s="8">
        <v>4661.6285714285714</v>
      </c>
      <c r="AH2117" s="8">
        <v>0.03</v>
      </c>
      <c r="AI2117" s="8">
        <v>6093</v>
      </c>
      <c r="AJ2117" s="8" t="s">
        <v>101</v>
      </c>
    </row>
    <row r="2118" spans="1:36" x14ac:dyDescent="0.25">
      <c r="A2118" s="707" t="s">
        <v>2131</v>
      </c>
      <c r="B2118" s="8" t="s">
        <v>45</v>
      </c>
      <c r="C2118" s="8" t="s">
        <v>184</v>
      </c>
      <c r="D2118" s="180" t="s">
        <v>101</v>
      </c>
      <c r="E2118" s="8" t="s">
        <v>212</v>
      </c>
      <c r="F2118" s="8" t="s">
        <v>804</v>
      </c>
      <c r="G2118" s="8" t="s">
        <v>568</v>
      </c>
      <c r="H2118" s="116">
        <v>0</v>
      </c>
      <c r="I2118" s="8">
        <v>14340</v>
      </c>
      <c r="J2118" s="8">
        <v>14340</v>
      </c>
      <c r="K2118" s="8" t="s">
        <v>6219</v>
      </c>
      <c r="L2118" s="8">
        <v>25056322</v>
      </c>
      <c r="M2118" s="38">
        <v>45497</v>
      </c>
      <c r="N2118" s="8" t="s">
        <v>195</v>
      </c>
      <c r="O2118" s="8" t="s">
        <v>148</v>
      </c>
      <c r="P2118" s="8" t="s">
        <v>53</v>
      </c>
      <c r="Q2118" s="8">
        <v>0</v>
      </c>
      <c r="R2118" s="8">
        <v>600600</v>
      </c>
      <c r="S2118" s="8">
        <v>600600</v>
      </c>
      <c r="T2118" s="8">
        <v>31775.35</v>
      </c>
      <c r="U2118" s="8">
        <v>168</v>
      </c>
      <c r="V2118" s="8" t="s">
        <v>64</v>
      </c>
      <c r="W2118" s="8" t="s">
        <v>64</v>
      </c>
      <c r="X2118" s="8" t="s">
        <v>276</v>
      </c>
      <c r="Y2118" s="8" t="s">
        <v>609</v>
      </c>
      <c r="Z2118" s="8" t="s">
        <v>6228</v>
      </c>
      <c r="AA2118" s="8">
        <v>0.04</v>
      </c>
      <c r="AB2118" s="8" t="s">
        <v>552</v>
      </c>
      <c r="AC2118" s="8">
        <v>1.7000000000000001E-2</v>
      </c>
      <c r="AD2118" s="8">
        <v>24024</v>
      </c>
      <c r="AE2118" s="8">
        <v>3575</v>
      </c>
      <c r="AF2118" s="8">
        <v>10210.200000000001</v>
      </c>
      <c r="AG2118" s="8">
        <v>13785.2</v>
      </c>
      <c r="AH2118" s="8">
        <v>0.03</v>
      </c>
      <c r="AI2118" s="8">
        <v>18018</v>
      </c>
      <c r="AJ2118" s="8" t="s">
        <v>101</v>
      </c>
    </row>
    <row r="2119" spans="1:36" x14ac:dyDescent="0.25">
      <c r="A2119" s="707" t="s">
        <v>2131</v>
      </c>
      <c r="B2119" s="8" t="s">
        <v>39</v>
      </c>
      <c r="C2119" s="8" t="s">
        <v>39</v>
      </c>
      <c r="D2119" s="8" t="s">
        <v>167</v>
      </c>
      <c r="E2119" s="8" t="s">
        <v>4895</v>
      </c>
      <c r="F2119" s="8" t="s">
        <v>5958</v>
      </c>
      <c r="G2119" s="8" t="s">
        <v>5022</v>
      </c>
      <c r="H2119" s="116">
        <v>0</v>
      </c>
      <c r="I2119" s="8">
        <v>700</v>
      </c>
      <c r="J2119" s="8">
        <v>700</v>
      </c>
      <c r="K2119" s="8" t="s">
        <v>6220</v>
      </c>
      <c r="L2119" s="8">
        <v>27530700</v>
      </c>
      <c r="M2119" s="38">
        <v>45497</v>
      </c>
      <c r="N2119" s="8" t="s">
        <v>195</v>
      </c>
      <c r="O2119" s="8" t="s">
        <v>148</v>
      </c>
      <c r="P2119" s="8" t="s">
        <v>263</v>
      </c>
      <c r="Q2119" s="8">
        <v>0</v>
      </c>
      <c r="R2119" s="8">
        <v>11700</v>
      </c>
      <c r="S2119" s="8">
        <v>11700</v>
      </c>
      <c r="T2119" s="8">
        <v>11700</v>
      </c>
      <c r="U2119" s="8">
        <v>96</v>
      </c>
      <c r="V2119" s="8" t="s">
        <v>62</v>
      </c>
      <c r="W2119" s="8" t="s">
        <v>62</v>
      </c>
      <c r="X2119" s="8" t="s">
        <v>276</v>
      </c>
      <c r="Z2119" s="8" t="s">
        <v>6229</v>
      </c>
      <c r="AA2119" s="8">
        <v>0.03</v>
      </c>
      <c r="AB2119" s="8" t="s">
        <v>552</v>
      </c>
      <c r="AC2119" s="8">
        <v>2.7E-2</v>
      </c>
      <c r="AD2119" s="8">
        <v>351</v>
      </c>
      <c r="AE2119" s="8">
        <v>121.875</v>
      </c>
      <c r="AF2119" s="8">
        <v>315.89999999999998</v>
      </c>
      <c r="AG2119" s="8">
        <v>437.77499999999998</v>
      </c>
      <c r="AH2119" s="8">
        <v>0.06</v>
      </c>
      <c r="AI2119" s="8">
        <v>702</v>
      </c>
      <c r="AJ2119" s="8" t="s">
        <v>167</v>
      </c>
    </row>
    <row r="2120" spans="1:36" x14ac:dyDescent="0.25">
      <c r="A2120" s="707" t="s">
        <v>2131</v>
      </c>
      <c r="B2120" s="8" t="s">
        <v>49</v>
      </c>
      <c r="C2120" s="8" t="s">
        <v>49</v>
      </c>
      <c r="D2120" s="8" t="s">
        <v>133</v>
      </c>
      <c r="E2120" s="8" t="s">
        <v>458</v>
      </c>
      <c r="F2120" s="8" t="s">
        <v>6221</v>
      </c>
      <c r="G2120" s="8" t="s">
        <v>6231</v>
      </c>
      <c r="H2120" s="116">
        <v>0</v>
      </c>
      <c r="I2120" s="8">
        <v>12566</v>
      </c>
      <c r="J2120" s="8">
        <v>12566</v>
      </c>
      <c r="K2120" s="8" t="s">
        <v>6222</v>
      </c>
      <c r="L2120" s="8">
        <v>26576372</v>
      </c>
      <c r="M2120" s="38">
        <v>45497</v>
      </c>
      <c r="N2120" s="8" t="s">
        <v>195</v>
      </c>
      <c r="O2120" s="8" t="s">
        <v>173</v>
      </c>
      <c r="P2120" s="8" t="s">
        <v>328</v>
      </c>
      <c r="Q2120" s="8">
        <v>0</v>
      </c>
      <c r="R2120" s="8">
        <v>525000</v>
      </c>
      <c r="S2120" s="8">
        <v>525000</v>
      </c>
      <c r="T2120" s="8">
        <v>173000</v>
      </c>
      <c r="U2120" s="8">
        <v>168</v>
      </c>
      <c r="V2120" s="8" t="s">
        <v>64</v>
      </c>
      <c r="W2120" s="8" t="s">
        <v>64</v>
      </c>
      <c r="X2120" s="8" t="s">
        <v>276</v>
      </c>
      <c r="Y2120" s="8" t="s">
        <v>609</v>
      </c>
      <c r="Z2120" s="8" t="s">
        <v>6230</v>
      </c>
      <c r="AA2120" s="8">
        <v>0.04</v>
      </c>
      <c r="AB2120" s="8" t="s">
        <v>552</v>
      </c>
      <c r="AC2120" s="8">
        <v>1.7000000000000001E-2</v>
      </c>
      <c r="AD2120" s="8">
        <v>21000</v>
      </c>
      <c r="AE2120" s="8">
        <v>3125</v>
      </c>
      <c r="AF2120" s="8">
        <v>8925</v>
      </c>
      <c r="AG2120" s="8">
        <v>12050</v>
      </c>
      <c r="AH2120" s="8">
        <v>0.03</v>
      </c>
      <c r="AI2120" s="8">
        <v>15750</v>
      </c>
      <c r="AJ2120" s="8" t="s">
        <v>133</v>
      </c>
    </row>
    <row r="2121" spans="1:36" x14ac:dyDescent="0.25">
      <c r="A2121" s="707" t="s">
        <v>2131</v>
      </c>
      <c r="B2121" s="8" t="s">
        <v>29</v>
      </c>
      <c r="C2121" s="8" t="s">
        <v>29</v>
      </c>
      <c r="D2121" s="8" t="s">
        <v>168</v>
      </c>
      <c r="E2121" s="8" t="s">
        <v>455</v>
      </c>
      <c r="F2121" s="8" t="s">
        <v>587</v>
      </c>
      <c r="G2121" s="8" t="s">
        <v>593</v>
      </c>
      <c r="H2121" s="116">
        <v>0</v>
      </c>
      <c r="I2121" s="8">
        <v>6375</v>
      </c>
      <c r="J2121" s="8">
        <v>6375</v>
      </c>
      <c r="K2121" s="8" t="s">
        <v>6223</v>
      </c>
      <c r="L2121" s="8">
        <v>24049072</v>
      </c>
      <c r="M2121" s="38">
        <v>45497</v>
      </c>
      <c r="N2121" s="8" t="s">
        <v>195</v>
      </c>
      <c r="O2121" s="8" t="s">
        <v>43</v>
      </c>
      <c r="P2121" s="8" t="s">
        <v>43</v>
      </c>
      <c r="Q2121" s="8">
        <v>0</v>
      </c>
      <c r="R2121" s="8">
        <v>261100</v>
      </c>
      <c r="S2121" s="8">
        <v>261100</v>
      </c>
      <c r="T2121" s="8">
        <v>30505</v>
      </c>
      <c r="U2121" s="8">
        <v>168</v>
      </c>
      <c r="V2121" s="8" t="s">
        <v>64</v>
      </c>
      <c r="W2121" s="8" t="s">
        <v>64</v>
      </c>
      <c r="X2121" s="8" t="s">
        <v>276</v>
      </c>
      <c r="Y2121" s="8" t="s">
        <v>665</v>
      </c>
      <c r="Z2121" s="8" t="s">
        <v>6232</v>
      </c>
      <c r="AA2121" s="8">
        <v>0.04</v>
      </c>
      <c r="AB2121" s="8" t="s">
        <v>552</v>
      </c>
      <c r="AC2121" s="8">
        <v>1.7000000000000001E-2</v>
      </c>
      <c r="AD2121" s="8">
        <v>10444</v>
      </c>
      <c r="AE2121" s="8">
        <v>1554.1666666666667</v>
      </c>
      <c r="AF2121" s="8">
        <v>4438.7000000000007</v>
      </c>
      <c r="AG2121" s="8">
        <v>5992.8666666666677</v>
      </c>
      <c r="AH2121" s="8">
        <v>0.03</v>
      </c>
      <c r="AI2121" s="8">
        <v>7833</v>
      </c>
      <c r="AJ2121" s="8" t="s">
        <v>168</v>
      </c>
    </row>
    <row r="2122" spans="1:36" x14ac:dyDescent="0.25">
      <c r="A2122" s="707" t="s">
        <v>2131</v>
      </c>
      <c r="B2122" s="8" t="s">
        <v>33</v>
      </c>
      <c r="C2122" s="8" t="s">
        <v>39</v>
      </c>
      <c r="D2122" s="8" t="s">
        <v>167</v>
      </c>
      <c r="E2122" s="8" t="s">
        <v>921</v>
      </c>
      <c r="F2122" s="8" t="s">
        <v>6224</v>
      </c>
      <c r="G2122" s="8" t="s">
        <v>6234</v>
      </c>
      <c r="H2122" s="116">
        <v>0</v>
      </c>
      <c r="I2122" s="8">
        <v>2176</v>
      </c>
      <c r="J2122" s="8">
        <v>2176</v>
      </c>
      <c r="K2122" s="8" t="s">
        <v>6225</v>
      </c>
      <c r="L2122" s="8">
        <v>25147641</v>
      </c>
      <c r="M2122" s="38">
        <v>45497</v>
      </c>
      <c r="N2122" s="8" t="s">
        <v>195</v>
      </c>
      <c r="O2122" s="8" t="s">
        <v>148</v>
      </c>
      <c r="P2122" s="8" t="s">
        <v>273</v>
      </c>
      <c r="Q2122" s="8">
        <v>0</v>
      </c>
      <c r="R2122" s="8">
        <v>82100</v>
      </c>
      <c r="S2122" s="8">
        <v>82100</v>
      </c>
      <c r="T2122" s="8">
        <v>82100</v>
      </c>
      <c r="U2122" s="8">
        <v>168</v>
      </c>
      <c r="V2122" s="8" t="s">
        <v>62</v>
      </c>
      <c r="W2122" s="8" t="s">
        <v>62</v>
      </c>
      <c r="X2122" s="8" t="s">
        <v>276</v>
      </c>
      <c r="Z2122" s="8" t="s">
        <v>6233</v>
      </c>
      <c r="AA2122" s="8">
        <v>0.04</v>
      </c>
      <c r="AB2122" s="8" t="s">
        <v>552</v>
      </c>
      <c r="AC2122" s="8">
        <v>1.7000000000000001E-2</v>
      </c>
      <c r="AD2122" s="8">
        <v>3284</v>
      </c>
      <c r="AE2122" s="8">
        <v>488.6904761904762</v>
      </c>
      <c r="AF2122" s="8">
        <v>1395.7</v>
      </c>
      <c r="AG2122" s="8">
        <v>1884.3904761904762</v>
      </c>
      <c r="AH2122" s="8">
        <v>0.03</v>
      </c>
      <c r="AI2122" s="8">
        <v>2463</v>
      </c>
      <c r="AJ2122" s="8" t="s">
        <v>167</v>
      </c>
    </row>
    <row r="2123" spans="1:36" x14ac:dyDescent="0.25">
      <c r="A2123" s="707" t="s">
        <v>2131</v>
      </c>
      <c r="B2123" s="8" t="s">
        <v>20</v>
      </c>
      <c r="C2123" s="8" t="s">
        <v>20</v>
      </c>
      <c r="D2123" s="8" t="s">
        <v>420</v>
      </c>
      <c r="E2123" s="8" t="s">
        <v>405</v>
      </c>
      <c r="F2123" s="8" t="s">
        <v>4012</v>
      </c>
      <c r="G2123" s="8" t="s">
        <v>3212</v>
      </c>
      <c r="H2123" s="116">
        <v>0</v>
      </c>
      <c r="I2123" s="8">
        <v>3145</v>
      </c>
      <c r="J2123" s="8">
        <v>3145</v>
      </c>
      <c r="K2123" s="8" t="s">
        <v>5998</v>
      </c>
      <c r="L2123" s="8">
        <v>28663404</v>
      </c>
      <c r="M2123" s="38">
        <v>45497</v>
      </c>
      <c r="N2123" s="8" t="s">
        <v>195</v>
      </c>
      <c r="O2123" s="8" t="s">
        <v>148</v>
      </c>
      <c r="P2123" s="8" t="s">
        <v>332</v>
      </c>
      <c r="Q2123" s="8">
        <v>0</v>
      </c>
      <c r="R2123" s="8">
        <v>123400</v>
      </c>
      <c r="S2123" s="8">
        <v>123400</v>
      </c>
      <c r="T2123" s="8">
        <v>10185.39</v>
      </c>
      <c r="U2123" s="8">
        <v>168</v>
      </c>
      <c r="V2123" s="8" t="s">
        <v>64</v>
      </c>
      <c r="W2123" s="8" t="s">
        <v>64</v>
      </c>
      <c r="X2123" s="8" t="s">
        <v>276</v>
      </c>
      <c r="Y2123" s="8" t="s">
        <v>607</v>
      </c>
      <c r="Z2123" s="8" t="s">
        <v>6067</v>
      </c>
      <c r="AA2123" s="8">
        <v>0.04</v>
      </c>
      <c r="AB2123" s="8" t="s">
        <v>552</v>
      </c>
      <c r="AC2123" s="8">
        <v>1.7000000000000001E-2</v>
      </c>
      <c r="AD2123" s="8">
        <v>4936</v>
      </c>
      <c r="AE2123" s="8">
        <v>734.52380952380952</v>
      </c>
      <c r="AF2123" s="8">
        <v>2097.8000000000002</v>
      </c>
      <c r="AG2123" s="8">
        <v>2832.3238095238098</v>
      </c>
      <c r="AH2123" s="8">
        <v>0.03</v>
      </c>
      <c r="AI2123" s="8">
        <v>3702</v>
      </c>
      <c r="AJ2123" s="8" t="s">
        <v>420</v>
      </c>
    </row>
    <row r="2124" spans="1:36" x14ac:dyDescent="0.25">
      <c r="A2124" s="707" t="s">
        <v>2131</v>
      </c>
      <c r="B2124" s="8" t="s">
        <v>29</v>
      </c>
      <c r="C2124" s="8" t="s">
        <v>29</v>
      </c>
      <c r="D2124" s="8" t="s">
        <v>168</v>
      </c>
      <c r="E2124" s="8" t="s">
        <v>454</v>
      </c>
      <c r="F2124" s="8" t="s">
        <v>635</v>
      </c>
      <c r="G2124" s="8" t="s">
        <v>636</v>
      </c>
      <c r="H2124" s="116">
        <v>0</v>
      </c>
      <c r="I2124" s="8">
        <v>25148</v>
      </c>
      <c r="J2124" s="8">
        <v>25148</v>
      </c>
      <c r="K2124" s="8" t="s">
        <v>6235</v>
      </c>
      <c r="L2124" s="8">
        <v>27386336</v>
      </c>
      <c r="M2124" s="38">
        <v>45497</v>
      </c>
      <c r="N2124" s="8" t="s">
        <v>195</v>
      </c>
      <c r="O2124" s="8" t="s">
        <v>148</v>
      </c>
      <c r="P2124" s="8" t="s">
        <v>4613</v>
      </c>
      <c r="Q2124" s="8">
        <v>0</v>
      </c>
      <c r="R2124" s="8">
        <v>1061300</v>
      </c>
      <c r="S2124" s="8">
        <v>1061300</v>
      </c>
      <c r="T2124" s="8">
        <v>61300</v>
      </c>
      <c r="U2124" s="8">
        <v>168</v>
      </c>
      <c r="V2124" s="8" t="s">
        <v>64</v>
      </c>
      <c r="W2124" s="8" t="s">
        <v>64</v>
      </c>
      <c r="X2124" s="8" t="s">
        <v>276</v>
      </c>
      <c r="Y2124" s="8" t="s">
        <v>665</v>
      </c>
      <c r="Z2124" s="8" t="s">
        <v>6238</v>
      </c>
      <c r="AA2124" s="8">
        <v>0.04</v>
      </c>
      <c r="AB2124" s="8" t="s">
        <v>552</v>
      </c>
      <c r="AC2124" s="8">
        <v>1.7000000000000001E-2</v>
      </c>
      <c r="AD2124" s="8">
        <v>42452</v>
      </c>
      <c r="AE2124" s="8">
        <v>6317.2619047619046</v>
      </c>
      <c r="AF2124" s="8">
        <v>18042.100000000002</v>
      </c>
      <c r="AG2124" s="8">
        <v>24359.361904761907</v>
      </c>
      <c r="AH2124" s="8">
        <v>0.03</v>
      </c>
      <c r="AI2124" s="8">
        <v>31839</v>
      </c>
      <c r="AJ2124" s="8" t="s">
        <v>168</v>
      </c>
    </row>
    <row r="2125" spans="1:36" x14ac:dyDescent="0.25">
      <c r="A2125" s="707" t="s">
        <v>2131</v>
      </c>
      <c r="B2125" s="8" t="s">
        <v>23</v>
      </c>
      <c r="C2125" s="8" t="s">
        <v>23</v>
      </c>
      <c r="D2125" s="180" t="s">
        <v>5937</v>
      </c>
      <c r="E2125" s="8" t="s">
        <v>405</v>
      </c>
      <c r="F2125" s="8" t="s">
        <v>3341</v>
      </c>
      <c r="G2125" s="8" t="s">
        <v>3352</v>
      </c>
      <c r="H2125" s="116">
        <v>23500</v>
      </c>
      <c r="I2125" s="8">
        <v>23500</v>
      </c>
      <c r="J2125" s="8">
        <v>0</v>
      </c>
      <c r="K2125" s="8" t="s">
        <v>1376</v>
      </c>
      <c r="L2125" s="8">
        <v>29066776</v>
      </c>
      <c r="M2125" s="38">
        <v>45497</v>
      </c>
      <c r="N2125" s="8" t="s">
        <v>195</v>
      </c>
      <c r="O2125" s="8" t="s">
        <v>173</v>
      </c>
      <c r="P2125" s="8" t="s">
        <v>349</v>
      </c>
      <c r="Q2125" s="8">
        <v>908513</v>
      </c>
      <c r="R2125" s="8">
        <v>991100</v>
      </c>
      <c r="S2125" s="8">
        <v>82587</v>
      </c>
      <c r="T2125" s="8">
        <v>82587</v>
      </c>
      <c r="U2125" s="8">
        <v>168</v>
      </c>
      <c r="V2125" s="8" t="s">
        <v>63</v>
      </c>
      <c r="W2125" s="8" t="s">
        <v>63</v>
      </c>
      <c r="X2125" s="8" t="s">
        <v>277</v>
      </c>
      <c r="Z2125" s="8" t="s">
        <v>6239</v>
      </c>
      <c r="AA2125" s="8">
        <v>0.04</v>
      </c>
      <c r="AB2125" s="8" t="s">
        <v>552</v>
      </c>
      <c r="AC2125" s="8">
        <v>1.7000000000000001E-2</v>
      </c>
      <c r="AD2125" s="8">
        <v>39644</v>
      </c>
      <c r="AE2125" s="8">
        <v>5899.4047619047615</v>
      </c>
      <c r="AF2125" s="8">
        <v>16848.7</v>
      </c>
      <c r="AG2125" s="8">
        <v>22748.10476190476</v>
      </c>
      <c r="AH2125" s="8">
        <v>0.03</v>
      </c>
      <c r="AI2125" s="8">
        <v>2477.61</v>
      </c>
      <c r="AJ2125" s="8" t="s">
        <v>5937</v>
      </c>
    </row>
    <row r="2126" spans="1:36" x14ac:dyDescent="0.25">
      <c r="A2126" s="707" t="s">
        <v>2131</v>
      </c>
      <c r="B2126" s="8" t="s">
        <v>29</v>
      </c>
      <c r="C2126" s="8" t="s">
        <v>29</v>
      </c>
      <c r="D2126" s="8" t="s">
        <v>168</v>
      </c>
      <c r="E2126" s="8" t="s">
        <v>2081</v>
      </c>
      <c r="F2126" s="8" t="s">
        <v>5821</v>
      </c>
      <c r="G2126" s="8" t="s">
        <v>5828</v>
      </c>
      <c r="H2126" s="116">
        <v>0</v>
      </c>
      <c r="I2126" s="8">
        <v>5109</v>
      </c>
      <c r="J2126" s="8">
        <v>5109</v>
      </c>
      <c r="K2126" s="8" t="s">
        <v>6240</v>
      </c>
      <c r="L2126" s="8">
        <v>24149160</v>
      </c>
      <c r="M2126" s="38">
        <v>45497</v>
      </c>
      <c r="N2126" s="8" t="s">
        <v>195</v>
      </c>
      <c r="O2126" s="8" t="s">
        <v>148</v>
      </c>
      <c r="P2126" s="8" t="s">
        <v>339</v>
      </c>
      <c r="Q2126" s="8">
        <v>0</v>
      </c>
      <c r="R2126" s="8">
        <v>207100</v>
      </c>
      <c r="S2126" s="8">
        <v>207100</v>
      </c>
      <c r="T2126" s="8">
        <v>29796.53</v>
      </c>
      <c r="U2126" s="8">
        <v>168</v>
      </c>
      <c r="V2126" s="8" t="s">
        <v>64</v>
      </c>
      <c r="W2126" s="8" t="s">
        <v>64</v>
      </c>
      <c r="X2126" s="8" t="s">
        <v>276</v>
      </c>
      <c r="Y2126" s="8" t="s">
        <v>665</v>
      </c>
      <c r="Z2126" s="8" t="s">
        <v>6054</v>
      </c>
      <c r="AA2126" s="8">
        <v>0.04</v>
      </c>
      <c r="AB2126" s="8" t="s">
        <v>552</v>
      </c>
      <c r="AC2126" s="8">
        <v>1.7000000000000001E-2</v>
      </c>
      <c r="AD2126" s="8">
        <v>8284</v>
      </c>
      <c r="AE2126" s="8">
        <v>1232.7380952380952</v>
      </c>
      <c r="AF2126" s="8">
        <v>3520.7000000000003</v>
      </c>
      <c r="AG2126" s="8">
        <v>4753.4380952380952</v>
      </c>
      <c r="AH2126" s="8">
        <v>0.03</v>
      </c>
      <c r="AI2126" s="8">
        <v>6213</v>
      </c>
      <c r="AJ2126" s="8" t="s">
        <v>168</v>
      </c>
    </row>
    <row r="2127" spans="1:36" x14ac:dyDescent="0.25">
      <c r="A2127" s="707" t="s">
        <v>2131</v>
      </c>
      <c r="B2127" s="8" t="s">
        <v>23</v>
      </c>
      <c r="C2127" s="8" t="s">
        <v>23</v>
      </c>
      <c r="D2127" s="180" t="s">
        <v>5937</v>
      </c>
      <c r="E2127" s="8" t="s">
        <v>211</v>
      </c>
      <c r="F2127" s="8" t="s">
        <v>5657</v>
      </c>
      <c r="G2127" s="8" t="s">
        <v>690</v>
      </c>
      <c r="H2127" s="116">
        <v>0</v>
      </c>
      <c r="I2127" s="8">
        <v>39720</v>
      </c>
      <c r="J2127" s="8">
        <v>39720</v>
      </c>
      <c r="K2127" s="8" t="s">
        <v>5574</v>
      </c>
      <c r="L2127" s="8">
        <v>22822185</v>
      </c>
      <c r="M2127" s="38">
        <v>45497</v>
      </c>
      <c r="N2127" s="8" t="s">
        <v>195</v>
      </c>
      <c r="O2127" s="8" t="s">
        <v>173</v>
      </c>
      <c r="P2127" s="8" t="s">
        <v>355</v>
      </c>
      <c r="Q2127" s="8">
        <v>0</v>
      </c>
      <c r="R2127" s="8">
        <v>1682500</v>
      </c>
      <c r="S2127" s="8">
        <v>1682500</v>
      </c>
      <c r="T2127" s="8">
        <v>166672</v>
      </c>
      <c r="U2127" s="8">
        <v>168</v>
      </c>
      <c r="V2127" s="8" t="s">
        <v>64</v>
      </c>
      <c r="W2127" s="8" t="s">
        <v>64</v>
      </c>
      <c r="X2127" s="8" t="s">
        <v>276</v>
      </c>
      <c r="Y2127" s="8" t="s">
        <v>115</v>
      </c>
      <c r="Z2127" s="8" t="s">
        <v>5658</v>
      </c>
      <c r="AA2127" s="8">
        <v>0.04</v>
      </c>
      <c r="AB2127" s="8" t="s">
        <v>552</v>
      </c>
      <c r="AC2127" s="8">
        <v>1.7000000000000001E-2</v>
      </c>
      <c r="AD2127" s="8">
        <v>67300</v>
      </c>
      <c r="AE2127" s="8">
        <v>10014.880952380952</v>
      </c>
      <c r="AF2127" s="8">
        <v>28602.500000000004</v>
      </c>
      <c r="AG2127" s="8">
        <v>38617.380952380954</v>
      </c>
      <c r="AH2127" s="8">
        <v>0.03</v>
      </c>
      <c r="AI2127" s="8">
        <v>50475</v>
      </c>
      <c r="AJ2127" s="8" t="s">
        <v>5937</v>
      </c>
    </row>
    <row r="2128" spans="1:36" x14ac:dyDescent="0.25">
      <c r="A2128" s="707" t="s">
        <v>2131</v>
      </c>
      <c r="B2128" s="8" t="s">
        <v>27</v>
      </c>
      <c r="C2128" s="8" t="s">
        <v>27</v>
      </c>
      <c r="D2128" s="180" t="s">
        <v>5938</v>
      </c>
      <c r="E2128" s="8" t="s">
        <v>209</v>
      </c>
      <c r="F2128" s="8" t="s">
        <v>6241</v>
      </c>
      <c r="G2128" s="8" t="s">
        <v>6244</v>
      </c>
      <c r="H2128" s="116">
        <v>1435</v>
      </c>
      <c r="I2128" s="8">
        <v>1435</v>
      </c>
      <c r="J2128" s="8">
        <v>0</v>
      </c>
      <c r="K2128" s="8" t="s">
        <v>6242</v>
      </c>
      <c r="L2128" s="8">
        <v>21708791</v>
      </c>
      <c r="M2128" s="38">
        <v>45497</v>
      </c>
      <c r="N2128" s="8" t="s">
        <v>195</v>
      </c>
      <c r="O2128" s="8" t="s">
        <v>148</v>
      </c>
      <c r="P2128" s="8" t="s">
        <v>252</v>
      </c>
      <c r="Q2128" s="8">
        <v>32849</v>
      </c>
      <c r="R2128" s="8">
        <v>39600</v>
      </c>
      <c r="S2128" s="8">
        <v>6751</v>
      </c>
      <c r="T2128" s="8">
        <v>6750</v>
      </c>
      <c r="U2128" s="8">
        <v>143</v>
      </c>
      <c r="V2128" s="8" t="s">
        <v>63</v>
      </c>
      <c r="W2128" s="8" t="s">
        <v>63</v>
      </c>
      <c r="X2128" s="8" t="s">
        <v>277</v>
      </c>
      <c r="Z2128" s="8" t="s">
        <v>6243</v>
      </c>
      <c r="AA2128" s="8">
        <v>0.03</v>
      </c>
      <c r="AB2128" s="8" t="s">
        <v>552</v>
      </c>
      <c r="AC2128" s="8">
        <v>0.02</v>
      </c>
      <c r="AD2128" s="8">
        <v>1188</v>
      </c>
      <c r="AE2128" s="8">
        <v>276.92307692307691</v>
      </c>
      <c r="AF2128" s="8">
        <v>792</v>
      </c>
      <c r="AG2128" s="8">
        <v>1068.9230769230769</v>
      </c>
      <c r="AH2128" s="8">
        <v>0.06</v>
      </c>
      <c r="AI2128" s="8">
        <v>405.06</v>
      </c>
      <c r="AJ2128" s="8" t="s">
        <v>5938</v>
      </c>
    </row>
    <row r="2129" spans="1:36" x14ac:dyDescent="0.25">
      <c r="A2129" s="707" t="s">
        <v>2131</v>
      </c>
      <c r="B2129" s="8" t="s">
        <v>31</v>
      </c>
      <c r="C2129" s="8" t="s">
        <v>31</v>
      </c>
      <c r="D2129" s="8" t="s">
        <v>101</v>
      </c>
      <c r="E2129" s="8" t="s">
        <v>32</v>
      </c>
      <c r="F2129" s="8" t="s">
        <v>2098</v>
      </c>
      <c r="G2129" s="8" t="s">
        <v>2105</v>
      </c>
      <c r="H2129" s="116">
        <v>0</v>
      </c>
      <c r="I2129" s="8">
        <v>21900</v>
      </c>
      <c r="J2129" s="8">
        <v>21900</v>
      </c>
      <c r="K2129" s="8" t="s">
        <v>4927</v>
      </c>
      <c r="L2129" s="8">
        <v>26115464</v>
      </c>
      <c r="M2129" s="38">
        <v>45498</v>
      </c>
      <c r="N2129" s="8" t="s">
        <v>195</v>
      </c>
      <c r="O2129" s="8" t="s">
        <v>148</v>
      </c>
      <c r="P2129" s="8" t="s">
        <v>253</v>
      </c>
      <c r="Q2129" s="8">
        <v>0</v>
      </c>
      <c r="R2129" s="8">
        <v>922910</v>
      </c>
      <c r="S2129" s="8">
        <v>922910</v>
      </c>
      <c r="T2129" s="8">
        <v>26661</v>
      </c>
      <c r="U2129" s="8">
        <v>168</v>
      </c>
      <c r="V2129" s="8" t="s">
        <v>64</v>
      </c>
      <c r="W2129" s="8" t="s">
        <v>64</v>
      </c>
      <c r="X2129" s="8" t="s">
        <v>276</v>
      </c>
      <c r="Y2129" s="8" t="s">
        <v>665</v>
      </c>
      <c r="Z2129" s="8" t="s">
        <v>6249</v>
      </c>
      <c r="AA2129" s="8">
        <v>0.04</v>
      </c>
      <c r="AB2129" s="8" t="s">
        <v>552</v>
      </c>
      <c r="AC2129" s="8">
        <v>1.7000000000000001E-2</v>
      </c>
      <c r="AD2129" s="8">
        <v>36916.400000000001</v>
      </c>
      <c r="AE2129" s="8">
        <v>5493.5119047619046</v>
      </c>
      <c r="AF2129" s="8">
        <v>15689.470000000001</v>
      </c>
      <c r="AG2129" s="8">
        <v>21182.981904761906</v>
      </c>
      <c r="AH2129" s="8">
        <v>0.03</v>
      </c>
      <c r="AI2129" s="8">
        <v>27687.3</v>
      </c>
      <c r="AJ2129" s="8" t="s">
        <v>101</v>
      </c>
    </row>
    <row r="2130" spans="1:36" x14ac:dyDescent="0.25">
      <c r="A2130" s="707" t="s">
        <v>2131</v>
      </c>
      <c r="B2130" s="8" t="s">
        <v>27</v>
      </c>
      <c r="C2130" s="8" t="s">
        <v>27</v>
      </c>
      <c r="D2130" s="180" t="s">
        <v>5938</v>
      </c>
      <c r="E2130" s="8" t="s">
        <v>209</v>
      </c>
      <c r="F2130" s="8" t="s">
        <v>6245</v>
      </c>
      <c r="G2130" s="8" t="s">
        <v>6251</v>
      </c>
      <c r="H2130" s="116">
        <v>2230</v>
      </c>
      <c r="I2130" s="8">
        <v>2544</v>
      </c>
      <c r="J2130" s="8">
        <v>314</v>
      </c>
      <c r="K2130" s="8" t="s">
        <v>6246</v>
      </c>
      <c r="L2130" s="8">
        <v>32737660</v>
      </c>
      <c r="M2130" s="38">
        <v>45498</v>
      </c>
      <c r="N2130" s="8" t="s">
        <v>195</v>
      </c>
      <c r="O2130" s="8" t="s">
        <v>148</v>
      </c>
      <c r="P2130" s="8" t="s">
        <v>290</v>
      </c>
      <c r="Q2130" s="8">
        <v>68087</v>
      </c>
      <c r="R2130" s="8">
        <v>97800</v>
      </c>
      <c r="S2130" s="8">
        <v>29713</v>
      </c>
      <c r="T2130" s="8">
        <v>29712</v>
      </c>
      <c r="U2130" s="8">
        <v>168</v>
      </c>
      <c r="V2130" s="8" t="s">
        <v>63</v>
      </c>
      <c r="W2130" s="8" t="s">
        <v>63</v>
      </c>
      <c r="X2130" s="8" t="s">
        <v>277</v>
      </c>
      <c r="Z2130" s="8" t="s">
        <v>6250</v>
      </c>
      <c r="AA2130" s="8">
        <v>0.04</v>
      </c>
      <c r="AB2130" s="8" t="s">
        <v>552</v>
      </c>
      <c r="AC2130" s="8">
        <v>1.7000000000000001E-2</v>
      </c>
      <c r="AD2130" s="8">
        <v>3912</v>
      </c>
      <c r="AE2130" s="8">
        <v>582.14285714285711</v>
      </c>
      <c r="AF2130" s="8">
        <v>1662.6000000000001</v>
      </c>
      <c r="AG2130" s="8">
        <v>2244.7428571428572</v>
      </c>
      <c r="AH2130" s="8">
        <v>0.06</v>
      </c>
      <c r="AI2130" s="8">
        <v>1782.78</v>
      </c>
      <c r="AJ2130" s="8" t="s">
        <v>5938</v>
      </c>
    </row>
    <row r="2131" spans="1:36" x14ac:dyDescent="0.25">
      <c r="A2131" s="707" t="s">
        <v>2131</v>
      </c>
      <c r="B2131" s="8" t="s">
        <v>38</v>
      </c>
      <c r="C2131" s="8" t="s">
        <v>38</v>
      </c>
      <c r="D2131" s="8" t="s">
        <v>101</v>
      </c>
      <c r="E2131" s="8" t="s">
        <v>3538</v>
      </c>
      <c r="F2131" s="8" t="s">
        <v>6247</v>
      </c>
      <c r="G2131" s="8" t="s">
        <v>6252</v>
      </c>
      <c r="H2131" s="116">
        <v>0</v>
      </c>
      <c r="I2131" s="8">
        <v>18018</v>
      </c>
      <c r="J2131" s="8">
        <v>18018</v>
      </c>
      <c r="K2131" s="8" t="s">
        <v>6248</v>
      </c>
      <c r="L2131" s="8">
        <v>31544665</v>
      </c>
      <c r="M2131" s="38">
        <v>45498</v>
      </c>
      <c r="N2131" s="8" t="s">
        <v>195</v>
      </c>
      <c r="O2131" s="8" t="s">
        <v>173</v>
      </c>
      <c r="P2131" s="8" t="s">
        <v>470</v>
      </c>
      <c r="Q2131" s="8">
        <v>0</v>
      </c>
      <c r="R2131" s="8">
        <v>636626</v>
      </c>
      <c r="S2131" s="8">
        <v>636626</v>
      </c>
      <c r="T2131" s="8">
        <v>26756</v>
      </c>
      <c r="U2131" s="8">
        <v>168</v>
      </c>
      <c r="V2131" s="8" t="s">
        <v>64</v>
      </c>
      <c r="W2131" s="8" t="s">
        <v>64</v>
      </c>
      <c r="X2131" s="8" t="s">
        <v>276</v>
      </c>
      <c r="Y2131" s="8" t="s">
        <v>665</v>
      </c>
      <c r="Z2131" s="8" t="s">
        <v>6057</v>
      </c>
      <c r="AA2131" s="8">
        <v>0.04</v>
      </c>
      <c r="AB2131" s="8" t="s">
        <v>552</v>
      </c>
      <c r="AC2131" s="8">
        <v>1.7000000000000001E-2</v>
      </c>
      <c r="AD2131" s="8">
        <v>25465.040000000001</v>
      </c>
      <c r="AE2131" s="8">
        <v>3789.4404761904761</v>
      </c>
      <c r="AF2131" s="8">
        <v>10822.642000000002</v>
      </c>
      <c r="AG2131" s="8">
        <v>14612.082476190477</v>
      </c>
      <c r="AH2131" s="8">
        <v>0.03</v>
      </c>
      <c r="AI2131" s="8">
        <v>19098.78</v>
      </c>
      <c r="AJ2131" s="8" t="s">
        <v>101</v>
      </c>
    </row>
    <row r="2132" spans="1:36" x14ac:dyDescent="0.25">
      <c r="A2132" s="707" t="s">
        <v>2131</v>
      </c>
      <c r="B2132" s="8" t="s">
        <v>49</v>
      </c>
      <c r="C2132" s="8" t="s">
        <v>49</v>
      </c>
      <c r="D2132" s="8" t="s">
        <v>133</v>
      </c>
      <c r="E2132" s="8" t="s">
        <v>458</v>
      </c>
      <c r="F2132" s="8" t="s">
        <v>2068</v>
      </c>
      <c r="G2132" s="8" t="s">
        <v>2250</v>
      </c>
      <c r="H2132" s="116">
        <v>0</v>
      </c>
      <c r="I2132" s="8">
        <v>18091</v>
      </c>
      <c r="J2132" s="8">
        <v>18091</v>
      </c>
      <c r="K2132" s="8" t="s">
        <v>5081</v>
      </c>
      <c r="L2132" s="8">
        <v>23742506</v>
      </c>
      <c r="M2132" s="38">
        <v>45498</v>
      </c>
      <c r="N2132" s="8" t="s">
        <v>195</v>
      </c>
      <c r="O2132" s="8" t="s">
        <v>148</v>
      </c>
      <c r="P2132" s="8" t="s">
        <v>340</v>
      </c>
      <c r="Q2132" s="8">
        <v>0</v>
      </c>
      <c r="R2132" s="8">
        <v>760500</v>
      </c>
      <c r="S2132" s="8">
        <v>760500</v>
      </c>
      <c r="T2132" s="8">
        <v>97589</v>
      </c>
      <c r="U2132" s="8">
        <v>168</v>
      </c>
      <c r="V2132" s="8" t="s">
        <v>64</v>
      </c>
      <c r="W2132" s="8" t="s">
        <v>64</v>
      </c>
      <c r="X2132" s="8" t="s">
        <v>276</v>
      </c>
      <c r="Y2132" s="8" t="s">
        <v>115</v>
      </c>
      <c r="Z2132" s="8" t="s">
        <v>5089</v>
      </c>
      <c r="AA2132" s="8">
        <v>0.04</v>
      </c>
      <c r="AB2132" s="8" t="s">
        <v>552</v>
      </c>
      <c r="AC2132" s="8">
        <v>1.7000000000000001E-2</v>
      </c>
      <c r="AD2132" s="8">
        <v>30420</v>
      </c>
      <c r="AE2132" s="8">
        <v>4526.7857142857147</v>
      </c>
      <c r="AF2132" s="8">
        <v>12928.500000000002</v>
      </c>
      <c r="AG2132" s="8">
        <v>17455.285714285717</v>
      </c>
      <c r="AH2132" s="8">
        <v>0.03</v>
      </c>
      <c r="AI2132" s="8">
        <v>22815</v>
      </c>
      <c r="AJ2132" s="8" t="s">
        <v>133</v>
      </c>
    </row>
    <row r="2133" spans="1:36" x14ac:dyDescent="0.25">
      <c r="A2133" s="707" t="s">
        <v>2131</v>
      </c>
      <c r="B2133" s="8" t="s">
        <v>27</v>
      </c>
      <c r="C2133" s="8" t="s">
        <v>27</v>
      </c>
      <c r="D2133" s="180" t="s">
        <v>5938</v>
      </c>
      <c r="E2133" s="8" t="s">
        <v>3304</v>
      </c>
      <c r="F2133" s="8" t="s">
        <v>5467</v>
      </c>
      <c r="H2133" s="116">
        <v>33528</v>
      </c>
      <c r="I2133" s="8">
        <v>33528</v>
      </c>
      <c r="J2133" s="8">
        <v>0</v>
      </c>
      <c r="K2133" s="8" t="s">
        <v>1921</v>
      </c>
      <c r="L2133" s="8">
        <v>22496469</v>
      </c>
      <c r="M2133" s="38">
        <v>45498</v>
      </c>
      <c r="N2133" s="8" t="s">
        <v>195</v>
      </c>
      <c r="O2133" s="8" t="s">
        <v>173</v>
      </c>
      <c r="P2133" s="8" t="s">
        <v>328</v>
      </c>
      <c r="Q2133" s="8">
        <v>1397600</v>
      </c>
      <c r="R2133" s="8">
        <v>1418600</v>
      </c>
      <c r="S2133" s="8">
        <v>21000</v>
      </c>
      <c r="T2133" s="8">
        <v>21000</v>
      </c>
      <c r="U2133" s="8">
        <v>168</v>
      </c>
      <c r="V2133" s="8" t="s">
        <v>63</v>
      </c>
      <c r="W2133" s="8" t="s">
        <v>63</v>
      </c>
      <c r="X2133" s="8" t="s">
        <v>277</v>
      </c>
      <c r="Z2133" s="8" t="s">
        <v>6253</v>
      </c>
      <c r="AA2133" s="8">
        <v>0.04</v>
      </c>
      <c r="AB2133" s="8" t="s">
        <v>552</v>
      </c>
      <c r="AC2133" s="8">
        <v>1.7000000000000001E-2</v>
      </c>
      <c r="AD2133" s="8">
        <v>56744</v>
      </c>
      <c r="AE2133" s="8">
        <v>8444.0476190476184</v>
      </c>
      <c r="AF2133" s="8">
        <v>24116.2</v>
      </c>
      <c r="AG2133" s="8">
        <v>32560.247619047619</v>
      </c>
      <c r="AH2133" s="8">
        <v>0.03</v>
      </c>
      <c r="AI2133" s="8">
        <v>630</v>
      </c>
      <c r="AJ2133" s="8" t="s">
        <v>5938</v>
      </c>
    </row>
    <row r="2134" spans="1:36" x14ac:dyDescent="0.25">
      <c r="A2134" s="707" t="s">
        <v>2131</v>
      </c>
      <c r="B2134" s="8" t="s">
        <v>45</v>
      </c>
      <c r="C2134" s="8" t="s">
        <v>184</v>
      </c>
      <c r="D2134" s="180" t="s">
        <v>101</v>
      </c>
      <c r="E2134" s="8" t="s">
        <v>212</v>
      </c>
      <c r="F2134" s="8" t="s">
        <v>4440</v>
      </c>
      <c r="G2134" s="8" t="s">
        <v>627</v>
      </c>
      <c r="H2134" s="116">
        <v>0</v>
      </c>
      <c r="I2134" s="8">
        <v>27108</v>
      </c>
      <c r="J2134" s="8">
        <v>27108</v>
      </c>
      <c r="K2134" s="8" t="s">
        <v>6254</v>
      </c>
      <c r="L2134" s="8">
        <v>27888355</v>
      </c>
      <c r="M2134" s="38">
        <v>45498</v>
      </c>
      <c r="N2134" s="8" t="s">
        <v>195</v>
      </c>
      <c r="O2134" s="8" t="s">
        <v>173</v>
      </c>
      <c r="P2134" s="8" t="s">
        <v>463</v>
      </c>
      <c r="Q2134" s="8">
        <v>804246.87</v>
      </c>
      <c r="R2134" s="8">
        <v>1144900</v>
      </c>
      <c r="S2134" s="8">
        <v>340653.13</v>
      </c>
      <c r="T2134" s="8">
        <v>47413</v>
      </c>
      <c r="U2134" s="8">
        <v>168</v>
      </c>
      <c r="V2134" s="8" t="s">
        <v>64</v>
      </c>
      <c r="W2134" s="8" t="s">
        <v>64</v>
      </c>
      <c r="X2134" s="8" t="s">
        <v>276</v>
      </c>
      <c r="Y2134" s="8" t="s">
        <v>672</v>
      </c>
      <c r="Z2134" s="8" t="s">
        <v>4441</v>
      </c>
      <c r="AA2134" s="8">
        <v>0.04</v>
      </c>
      <c r="AB2134" s="8" t="s">
        <v>552</v>
      </c>
      <c r="AC2134" s="8">
        <v>1.7000000000000001E-2</v>
      </c>
      <c r="AD2134" s="8">
        <v>45796</v>
      </c>
      <c r="AE2134" s="8">
        <v>6814.8809523809523</v>
      </c>
      <c r="AF2134" s="8">
        <v>19463.300000000003</v>
      </c>
      <c r="AG2134" s="8">
        <v>26278.180952380957</v>
      </c>
      <c r="AH2134" s="8">
        <v>0.03</v>
      </c>
      <c r="AI2134" s="8">
        <v>10219.5939</v>
      </c>
      <c r="AJ2134" s="8" t="s">
        <v>101</v>
      </c>
    </row>
    <row r="2135" spans="1:36" x14ac:dyDescent="0.25">
      <c r="A2135" s="707" t="s">
        <v>2131</v>
      </c>
      <c r="B2135" s="8" t="s">
        <v>29</v>
      </c>
      <c r="C2135" s="8" t="s">
        <v>29</v>
      </c>
      <c r="D2135" s="8" t="s">
        <v>168</v>
      </c>
      <c r="E2135" s="8" t="s">
        <v>4620</v>
      </c>
      <c r="F2135" s="8" t="s">
        <v>5738</v>
      </c>
      <c r="G2135" s="8" t="s">
        <v>5756</v>
      </c>
      <c r="H2135" s="116">
        <v>0</v>
      </c>
      <c r="I2135" s="8">
        <v>920</v>
      </c>
      <c r="J2135" s="8">
        <v>920</v>
      </c>
      <c r="K2135" s="8" t="s">
        <v>268</v>
      </c>
      <c r="L2135" s="8">
        <v>24610291</v>
      </c>
      <c r="M2135" s="38">
        <v>45499</v>
      </c>
      <c r="N2135" s="8" t="s">
        <v>195</v>
      </c>
      <c r="O2135" s="8" t="s">
        <v>21</v>
      </c>
      <c r="P2135" s="8" t="s">
        <v>21</v>
      </c>
      <c r="Q2135" s="8">
        <v>0</v>
      </c>
      <c r="R2135" s="8">
        <v>21200</v>
      </c>
      <c r="S2135" s="8">
        <v>21200</v>
      </c>
      <c r="T2135" s="8">
        <v>21200</v>
      </c>
      <c r="U2135" s="8">
        <v>120</v>
      </c>
      <c r="V2135" s="8" t="s">
        <v>62</v>
      </c>
      <c r="W2135" s="8" t="s">
        <v>62</v>
      </c>
      <c r="X2135" s="8" t="s">
        <v>276</v>
      </c>
      <c r="Z2135" s="8" t="s">
        <v>6267</v>
      </c>
      <c r="AA2135" s="8">
        <v>0.03</v>
      </c>
      <c r="AB2135" s="8" t="s">
        <v>552</v>
      </c>
      <c r="AC2135" s="8">
        <v>2.2499999999999999E-2</v>
      </c>
      <c r="AD2135" s="8">
        <v>636</v>
      </c>
      <c r="AE2135" s="8">
        <v>176.66666666666666</v>
      </c>
      <c r="AF2135" s="8">
        <v>477</v>
      </c>
      <c r="AG2135" s="8">
        <v>653.66666666666663</v>
      </c>
      <c r="AH2135" s="8">
        <v>0.06</v>
      </c>
      <c r="AI2135" s="8">
        <v>1272</v>
      </c>
      <c r="AJ2135" s="8" t="s">
        <v>168</v>
      </c>
    </row>
    <row r="2136" spans="1:36" x14ac:dyDescent="0.25">
      <c r="A2136" s="707" t="s">
        <v>2131</v>
      </c>
      <c r="B2136" s="8" t="s">
        <v>38</v>
      </c>
      <c r="C2136" s="8" t="s">
        <v>38</v>
      </c>
      <c r="D2136" s="8" t="s">
        <v>101</v>
      </c>
      <c r="E2136" s="8" t="s">
        <v>883</v>
      </c>
      <c r="F2136" s="8" t="s">
        <v>6255</v>
      </c>
      <c r="G2136" s="8" t="s">
        <v>6269</v>
      </c>
      <c r="H2136" s="116">
        <v>0</v>
      </c>
      <c r="I2136" s="8">
        <v>8570</v>
      </c>
      <c r="J2136" s="8">
        <v>8570</v>
      </c>
      <c r="K2136" s="8" t="s">
        <v>6256</v>
      </c>
      <c r="L2136" s="8">
        <v>27303401</v>
      </c>
      <c r="M2136" s="38">
        <v>45499</v>
      </c>
      <c r="N2136" s="8" t="s">
        <v>195</v>
      </c>
      <c r="O2136" s="8" t="s">
        <v>173</v>
      </c>
      <c r="P2136" s="8" t="s">
        <v>521</v>
      </c>
      <c r="Q2136" s="8">
        <v>0</v>
      </c>
      <c r="R2136" s="8">
        <v>354600</v>
      </c>
      <c r="S2136" s="8">
        <v>354600</v>
      </c>
      <c r="T2136" s="8">
        <v>60441</v>
      </c>
      <c r="U2136" s="8">
        <v>168</v>
      </c>
      <c r="V2136" s="8" t="s">
        <v>64</v>
      </c>
      <c r="W2136" s="8" t="s">
        <v>64</v>
      </c>
      <c r="X2136" s="8" t="s">
        <v>276</v>
      </c>
      <c r="Y2136" s="8" t="s">
        <v>572</v>
      </c>
      <c r="Z2136" s="8" t="s">
        <v>6268</v>
      </c>
      <c r="AA2136" s="8">
        <v>0.04</v>
      </c>
      <c r="AB2136" s="8" t="s">
        <v>552</v>
      </c>
      <c r="AC2136" s="8">
        <v>1.7000000000000001E-2</v>
      </c>
      <c r="AD2136" s="8">
        <v>14184</v>
      </c>
      <c r="AE2136" s="8">
        <v>2110.7142857142858</v>
      </c>
      <c r="AF2136" s="8">
        <v>6028.2000000000007</v>
      </c>
      <c r="AG2136" s="8">
        <v>8138.914285714287</v>
      </c>
      <c r="AH2136" s="8">
        <v>0.03</v>
      </c>
      <c r="AI2136" s="8">
        <v>10638</v>
      </c>
      <c r="AJ2136" s="8" t="s">
        <v>101</v>
      </c>
    </row>
    <row r="2137" spans="1:36" x14ac:dyDescent="0.25">
      <c r="A2137" s="707" t="s">
        <v>2131</v>
      </c>
      <c r="B2137" s="8" t="s">
        <v>184</v>
      </c>
      <c r="C2137" s="8" t="s">
        <v>184</v>
      </c>
      <c r="D2137" s="180" t="s">
        <v>101</v>
      </c>
      <c r="E2137" s="8" t="s">
        <v>417</v>
      </c>
      <c r="F2137" s="8" t="s">
        <v>496</v>
      </c>
      <c r="G2137" s="8" t="s">
        <v>700</v>
      </c>
      <c r="H2137" s="116">
        <v>0</v>
      </c>
      <c r="I2137" s="8">
        <v>16094</v>
      </c>
      <c r="J2137" s="8">
        <v>16094</v>
      </c>
      <c r="K2137" s="8" t="s">
        <v>6257</v>
      </c>
      <c r="L2137" s="8">
        <v>33227661</v>
      </c>
      <c r="M2137" s="38">
        <v>45499</v>
      </c>
      <c r="N2137" s="8" t="s">
        <v>195</v>
      </c>
      <c r="O2137" s="8" t="s">
        <v>173</v>
      </c>
      <c r="P2137" s="8" t="s">
        <v>463</v>
      </c>
      <c r="Q2137" s="8">
        <v>0</v>
      </c>
      <c r="R2137" s="8">
        <v>675400</v>
      </c>
      <c r="S2137" s="8">
        <v>675400</v>
      </c>
      <c r="T2137" s="8">
        <v>69813</v>
      </c>
      <c r="U2137" s="8">
        <v>168</v>
      </c>
      <c r="V2137" s="8" t="s">
        <v>64</v>
      </c>
      <c r="W2137" s="8" t="s">
        <v>64</v>
      </c>
      <c r="X2137" s="8" t="s">
        <v>276</v>
      </c>
      <c r="Y2137" s="8" t="s">
        <v>115</v>
      </c>
      <c r="Z2137" s="8" t="s">
        <v>5642</v>
      </c>
      <c r="AA2137" s="8">
        <v>0.04</v>
      </c>
      <c r="AB2137" s="8" t="s">
        <v>552</v>
      </c>
      <c r="AC2137" s="8">
        <v>1.7000000000000001E-2</v>
      </c>
      <c r="AD2137" s="8">
        <v>27016</v>
      </c>
      <c r="AE2137" s="8">
        <v>4020.2380952380954</v>
      </c>
      <c r="AF2137" s="8">
        <v>11481.800000000001</v>
      </c>
      <c r="AG2137" s="8">
        <v>15502.038095238097</v>
      </c>
      <c r="AH2137" s="8">
        <v>0.03</v>
      </c>
      <c r="AI2137" s="8">
        <v>20262</v>
      </c>
      <c r="AJ2137" s="8" t="s">
        <v>101</v>
      </c>
    </row>
    <row r="2138" spans="1:36" x14ac:dyDescent="0.25">
      <c r="A2138" s="707" t="s">
        <v>2131</v>
      </c>
      <c r="B2138" s="8" t="s">
        <v>29</v>
      </c>
      <c r="C2138" s="8" t="s">
        <v>29</v>
      </c>
      <c r="D2138" s="8" t="s">
        <v>168</v>
      </c>
      <c r="E2138" s="8" t="s">
        <v>455</v>
      </c>
      <c r="F2138" s="8" t="s">
        <v>587</v>
      </c>
      <c r="G2138" s="8" t="s">
        <v>593</v>
      </c>
      <c r="H2138" s="116">
        <v>0</v>
      </c>
      <c r="I2138" s="8">
        <v>514</v>
      </c>
      <c r="J2138" s="8">
        <v>514</v>
      </c>
      <c r="K2138" s="8" t="s">
        <v>6258</v>
      </c>
      <c r="L2138" s="8">
        <v>13597035</v>
      </c>
      <c r="M2138" s="38">
        <v>45499</v>
      </c>
      <c r="N2138" s="8" t="s">
        <v>195</v>
      </c>
      <c r="O2138" s="8" t="s">
        <v>148</v>
      </c>
      <c r="P2138" s="8" t="s">
        <v>267</v>
      </c>
      <c r="Q2138" s="8">
        <v>0</v>
      </c>
      <c r="R2138" s="8">
        <v>5850</v>
      </c>
      <c r="S2138" s="8">
        <v>5850</v>
      </c>
      <c r="T2138" s="8">
        <v>5850</v>
      </c>
      <c r="U2138" s="8">
        <v>72</v>
      </c>
      <c r="V2138" s="8" t="s">
        <v>62</v>
      </c>
      <c r="W2138" s="8" t="s">
        <v>62</v>
      </c>
      <c r="X2138" s="8" t="s">
        <v>276</v>
      </c>
      <c r="Z2138" s="8" t="s">
        <v>6270</v>
      </c>
      <c r="AA2138" s="8">
        <v>0.03</v>
      </c>
      <c r="AB2138" s="8" t="s">
        <v>552</v>
      </c>
      <c r="AC2138" s="8">
        <v>0.03</v>
      </c>
      <c r="AD2138" s="8">
        <v>175.5</v>
      </c>
      <c r="AE2138" s="8">
        <v>81.25</v>
      </c>
      <c r="AF2138" s="8">
        <v>175.5</v>
      </c>
      <c r="AG2138" s="8">
        <v>256.75</v>
      </c>
      <c r="AH2138" s="8">
        <v>0.06</v>
      </c>
      <c r="AI2138" s="8">
        <v>351</v>
      </c>
      <c r="AJ2138" s="8" t="s">
        <v>168</v>
      </c>
    </row>
    <row r="2139" spans="1:36" x14ac:dyDescent="0.25">
      <c r="A2139" s="707" t="s">
        <v>2131</v>
      </c>
      <c r="B2139" s="8" t="s">
        <v>27</v>
      </c>
      <c r="C2139" s="8" t="s">
        <v>27</v>
      </c>
      <c r="D2139" s="180" t="s">
        <v>5938</v>
      </c>
      <c r="E2139" s="8" t="s">
        <v>4900</v>
      </c>
      <c r="F2139" s="8" t="s">
        <v>6259</v>
      </c>
      <c r="G2139" s="8" t="s">
        <v>6272</v>
      </c>
      <c r="H2139" s="116">
        <v>0</v>
      </c>
      <c r="I2139" s="8">
        <v>2973</v>
      </c>
      <c r="J2139" s="8">
        <v>2973</v>
      </c>
      <c r="K2139" s="8" t="s">
        <v>6260</v>
      </c>
      <c r="L2139" s="8">
        <v>30209760</v>
      </c>
      <c r="M2139" s="38">
        <v>45499</v>
      </c>
      <c r="N2139" s="8" t="s">
        <v>195</v>
      </c>
      <c r="O2139" s="8" t="s">
        <v>21</v>
      </c>
      <c r="P2139" s="8" t="s">
        <v>21</v>
      </c>
      <c r="Q2139" s="8">
        <v>0</v>
      </c>
      <c r="R2139" s="8">
        <v>116000</v>
      </c>
      <c r="S2139" s="8">
        <v>116000</v>
      </c>
      <c r="T2139" s="8">
        <v>28695</v>
      </c>
      <c r="U2139" s="8">
        <v>168</v>
      </c>
      <c r="V2139" s="8" t="s">
        <v>64</v>
      </c>
      <c r="W2139" s="8" t="s">
        <v>64</v>
      </c>
      <c r="X2139" s="8" t="s">
        <v>276</v>
      </c>
      <c r="Y2139" s="8" t="s">
        <v>670</v>
      </c>
      <c r="Z2139" s="8" t="s">
        <v>6271</v>
      </c>
      <c r="AA2139" s="8">
        <v>0.04</v>
      </c>
      <c r="AB2139" s="8" t="s">
        <v>552</v>
      </c>
      <c r="AC2139" s="8">
        <v>1.7000000000000001E-2</v>
      </c>
      <c r="AD2139" s="8">
        <v>4640</v>
      </c>
      <c r="AE2139" s="8">
        <v>690.47619047619048</v>
      </c>
      <c r="AF2139" s="8">
        <v>1972.0000000000002</v>
      </c>
      <c r="AG2139" s="8">
        <v>2662.4761904761908</v>
      </c>
      <c r="AH2139" s="8">
        <v>0.03</v>
      </c>
      <c r="AI2139" s="8">
        <v>3480</v>
      </c>
      <c r="AJ2139" s="8" t="s">
        <v>5938</v>
      </c>
    </row>
    <row r="2140" spans="1:36" x14ac:dyDescent="0.25">
      <c r="A2140" s="707" t="s">
        <v>2131</v>
      </c>
      <c r="B2140" s="8" t="s">
        <v>49</v>
      </c>
      <c r="C2140" s="8" t="s">
        <v>49</v>
      </c>
      <c r="D2140" s="8" t="s">
        <v>133</v>
      </c>
      <c r="E2140" s="8" t="s">
        <v>6162</v>
      </c>
      <c r="F2140" s="8" t="s">
        <v>4014</v>
      </c>
      <c r="G2140" s="8" t="s">
        <v>6273</v>
      </c>
      <c r="H2140" s="116">
        <v>14127</v>
      </c>
      <c r="I2140" s="8">
        <v>12747</v>
      </c>
      <c r="J2140" s="8">
        <v>-1380</v>
      </c>
      <c r="K2140" s="8" t="s">
        <v>6261</v>
      </c>
      <c r="L2140" s="8">
        <v>27465347</v>
      </c>
      <c r="M2140" s="38">
        <v>45499</v>
      </c>
      <c r="N2140" s="8" t="s">
        <v>195</v>
      </c>
      <c r="O2140" s="8" t="s">
        <v>21</v>
      </c>
      <c r="P2140" s="8" t="s">
        <v>21</v>
      </c>
      <c r="Q2140" s="8">
        <v>508528</v>
      </c>
      <c r="R2140" s="8">
        <v>555376</v>
      </c>
      <c r="S2140" s="8">
        <v>46848</v>
      </c>
      <c r="T2140" s="8">
        <v>46848</v>
      </c>
      <c r="U2140" s="8">
        <v>168</v>
      </c>
      <c r="V2140" s="8" t="s">
        <v>64</v>
      </c>
      <c r="W2140" s="8" t="s">
        <v>64</v>
      </c>
      <c r="X2140" s="8" t="s">
        <v>276</v>
      </c>
      <c r="Y2140" s="8" t="s">
        <v>650</v>
      </c>
      <c r="Z2140" s="8" t="s">
        <v>4015</v>
      </c>
      <c r="AA2140" s="8">
        <v>0.04</v>
      </c>
      <c r="AB2140" s="8" t="s">
        <v>552</v>
      </c>
      <c r="AC2140" s="8">
        <v>1.7000000000000001E-2</v>
      </c>
      <c r="AD2140" s="8">
        <v>22215.040000000001</v>
      </c>
      <c r="AE2140" s="8">
        <v>3305.8095238095239</v>
      </c>
      <c r="AF2140" s="8">
        <v>9441.3919999999998</v>
      </c>
      <c r="AG2140" s="8">
        <v>12747.201523809523</v>
      </c>
      <c r="AH2140" s="8">
        <v>0.03</v>
      </c>
      <c r="AI2140" s="8">
        <v>1405.44</v>
      </c>
      <c r="AJ2140" s="8" t="s">
        <v>133</v>
      </c>
    </row>
    <row r="2141" spans="1:36" x14ac:dyDescent="0.25">
      <c r="A2141" s="707" t="s">
        <v>2131</v>
      </c>
      <c r="B2141" s="8" t="s">
        <v>27</v>
      </c>
      <c r="C2141" s="8" t="s">
        <v>27</v>
      </c>
      <c r="D2141" s="180" t="s">
        <v>5938</v>
      </c>
      <c r="E2141" s="8" t="s">
        <v>4759</v>
      </c>
      <c r="F2141" s="8" t="s">
        <v>6262</v>
      </c>
      <c r="G2141" s="8" t="s">
        <v>6275</v>
      </c>
      <c r="H2141" s="116">
        <v>0</v>
      </c>
      <c r="I2141" s="8">
        <v>22750</v>
      </c>
      <c r="J2141" s="8">
        <v>22750</v>
      </c>
      <c r="K2141" s="8" t="s">
        <v>6263</v>
      </c>
      <c r="L2141" s="8">
        <v>32487338</v>
      </c>
      <c r="M2141" s="38">
        <v>45499</v>
      </c>
      <c r="N2141" s="8" t="s">
        <v>195</v>
      </c>
      <c r="O2141" s="8" t="s">
        <v>148</v>
      </c>
      <c r="P2141" s="8" t="s">
        <v>915</v>
      </c>
      <c r="Q2141" s="8">
        <v>0</v>
      </c>
      <c r="R2141" s="8">
        <v>959100</v>
      </c>
      <c r="S2141" s="8">
        <v>959100</v>
      </c>
      <c r="T2141" s="8">
        <v>11521</v>
      </c>
      <c r="U2141" s="8">
        <v>168</v>
      </c>
      <c r="V2141" s="8" t="s">
        <v>64</v>
      </c>
      <c r="W2141" s="8" t="s">
        <v>64</v>
      </c>
      <c r="X2141" s="8" t="s">
        <v>276</v>
      </c>
      <c r="Y2141" s="8" t="s">
        <v>665</v>
      </c>
      <c r="Z2141" s="8" t="s">
        <v>6274</v>
      </c>
      <c r="AA2141" s="8">
        <v>0.04</v>
      </c>
      <c r="AB2141" s="8" t="s">
        <v>552</v>
      </c>
      <c r="AC2141" s="8">
        <v>1.7000000000000001E-2</v>
      </c>
      <c r="AD2141" s="8">
        <v>38364</v>
      </c>
      <c r="AE2141" s="8">
        <v>5708.9285714285716</v>
      </c>
      <c r="AF2141" s="8">
        <v>16304.7</v>
      </c>
      <c r="AG2141" s="8">
        <v>22013.628571428573</v>
      </c>
      <c r="AH2141" s="8">
        <v>0.03</v>
      </c>
      <c r="AI2141" s="8">
        <v>28773</v>
      </c>
      <c r="AJ2141" s="8" t="s">
        <v>5938</v>
      </c>
    </row>
    <row r="2142" spans="1:36" x14ac:dyDescent="0.25">
      <c r="A2142" s="707" t="s">
        <v>2131</v>
      </c>
      <c r="B2142" s="8" t="s">
        <v>38</v>
      </c>
      <c r="C2142" s="8" t="s">
        <v>38</v>
      </c>
      <c r="D2142" s="8" t="s">
        <v>101</v>
      </c>
      <c r="E2142" s="8" t="s">
        <v>883</v>
      </c>
      <c r="F2142" s="8" t="s">
        <v>680</v>
      </c>
      <c r="G2142" s="8" t="s">
        <v>617</v>
      </c>
      <c r="H2142" s="116">
        <v>12651</v>
      </c>
      <c r="I2142" s="8">
        <v>10000</v>
      </c>
      <c r="J2142" s="8">
        <v>-2651</v>
      </c>
      <c r="K2142" s="8" t="s">
        <v>6264</v>
      </c>
      <c r="L2142" s="8">
        <v>11034731</v>
      </c>
      <c r="M2142" s="38">
        <v>45499</v>
      </c>
      <c r="N2142" s="8" t="s">
        <v>195</v>
      </c>
      <c r="O2142" s="8" t="s">
        <v>21</v>
      </c>
      <c r="P2142" s="8" t="s">
        <v>21</v>
      </c>
      <c r="Q2142" s="8">
        <v>194539</v>
      </c>
      <c r="R2142" s="8">
        <v>216300</v>
      </c>
      <c r="S2142" s="8">
        <v>21761</v>
      </c>
      <c r="T2142" s="8">
        <v>21761</v>
      </c>
      <c r="U2142" s="8">
        <v>72</v>
      </c>
      <c r="V2142" s="8" t="s">
        <v>63</v>
      </c>
      <c r="W2142" s="8" t="s">
        <v>63</v>
      </c>
      <c r="X2142" s="8" t="s">
        <v>277</v>
      </c>
      <c r="Z2142" s="8" t="s">
        <v>6276</v>
      </c>
      <c r="AA2142" s="8">
        <v>0.03</v>
      </c>
      <c r="AB2142" s="8" t="s">
        <v>552</v>
      </c>
      <c r="AC2142" s="8">
        <v>0.03</v>
      </c>
      <c r="AD2142" s="8">
        <v>6489</v>
      </c>
      <c r="AE2142" s="8">
        <v>3004.1666666666665</v>
      </c>
      <c r="AF2142" s="8">
        <v>6489</v>
      </c>
      <c r="AG2142" s="8">
        <v>9493.1666666666661</v>
      </c>
      <c r="AH2142" s="8">
        <v>0.06</v>
      </c>
      <c r="AI2142" s="8">
        <v>1305.6599999999999</v>
      </c>
      <c r="AJ2142" s="8" t="s">
        <v>101</v>
      </c>
    </row>
    <row r="2143" spans="1:36" x14ac:dyDescent="0.25">
      <c r="A2143" s="707" t="s">
        <v>2131</v>
      </c>
      <c r="B2143" s="8" t="s">
        <v>27</v>
      </c>
      <c r="C2143" s="8" t="s">
        <v>27</v>
      </c>
      <c r="D2143" s="180" t="s">
        <v>5938</v>
      </c>
      <c r="E2143" s="8" t="s">
        <v>3304</v>
      </c>
      <c r="F2143" s="8" t="s">
        <v>6265</v>
      </c>
      <c r="G2143" s="8" t="s">
        <v>6278</v>
      </c>
      <c r="H2143" s="116">
        <v>0</v>
      </c>
      <c r="I2143" s="8">
        <v>2010</v>
      </c>
      <c r="J2143" s="8">
        <v>2010</v>
      </c>
      <c r="K2143" s="8" t="s">
        <v>6266</v>
      </c>
      <c r="L2143" s="8">
        <v>24437676</v>
      </c>
      <c r="M2143" s="38">
        <v>45499</v>
      </c>
      <c r="N2143" s="8" t="s">
        <v>195</v>
      </c>
      <c r="O2143" s="8" t="s">
        <v>148</v>
      </c>
      <c r="P2143" s="8" t="s">
        <v>2663</v>
      </c>
      <c r="Q2143" s="8">
        <v>0</v>
      </c>
      <c r="R2143" s="8">
        <v>75000</v>
      </c>
      <c r="S2143" s="8">
        <v>75000</v>
      </c>
      <c r="T2143" s="8">
        <v>75000</v>
      </c>
      <c r="U2143" s="8">
        <v>168</v>
      </c>
      <c r="V2143" s="8" t="s">
        <v>62</v>
      </c>
      <c r="W2143" s="8" t="s">
        <v>62</v>
      </c>
      <c r="X2143" s="8" t="s">
        <v>276</v>
      </c>
      <c r="Z2143" s="8" t="s">
        <v>6277</v>
      </c>
      <c r="AA2143" s="8">
        <v>0.04</v>
      </c>
      <c r="AB2143" s="8" t="s">
        <v>552</v>
      </c>
      <c r="AC2143" s="8">
        <v>1.7000000000000001E-2</v>
      </c>
      <c r="AD2143" s="8">
        <v>3000</v>
      </c>
      <c r="AE2143" s="8">
        <v>446.42857142857144</v>
      </c>
      <c r="AF2143" s="8">
        <v>1275</v>
      </c>
      <c r="AG2143" s="8">
        <v>1721.4285714285716</v>
      </c>
      <c r="AH2143" s="8">
        <v>0.03</v>
      </c>
      <c r="AI2143" s="8">
        <v>2250</v>
      </c>
      <c r="AJ2143" s="8" t="s">
        <v>5938</v>
      </c>
    </row>
    <row r="2144" spans="1:36" x14ac:dyDescent="0.25">
      <c r="A2144" s="707" t="s">
        <v>2131</v>
      </c>
      <c r="B2144" s="8" t="s">
        <v>49</v>
      </c>
      <c r="C2144" s="8" t="s">
        <v>49</v>
      </c>
      <c r="D2144" s="8" t="s">
        <v>133</v>
      </c>
      <c r="E2144" s="8" t="s">
        <v>458</v>
      </c>
      <c r="F2144" s="8" t="s">
        <v>1418</v>
      </c>
      <c r="G2144" s="8" t="s">
        <v>1423</v>
      </c>
      <c r="H2144" s="116">
        <v>0</v>
      </c>
      <c r="I2144" s="8">
        <v>27880</v>
      </c>
      <c r="J2144" s="8">
        <v>27880</v>
      </c>
      <c r="K2144" s="8" t="s">
        <v>6279</v>
      </c>
      <c r="L2144" s="8">
        <v>20773582</v>
      </c>
      <c r="M2144" s="38">
        <v>45499</v>
      </c>
      <c r="N2144" s="8" t="s">
        <v>195</v>
      </c>
      <c r="O2144" s="8" t="s">
        <v>21</v>
      </c>
      <c r="P2144" s="8" t="s">
        <v>21</v>
      </c>
      <c r="Q2144" s="8">
        <v>0</v>
      </c>
      <c r="R2144" s="8">
        <v>1549500</v>
      </c>
      <c r="S2144" s="8">
        <v>1549500</v>
      </c>
      <c r="T2144" s="8">
        <v>63507</v>
      </c>
      <c r="U2144" s="8">
        <v>168</v>
      </c>
      <c r="V2144" s="8" t="s">
        <v>64</v>
      </c>
      <c r="W2144" s="8" t="s">
        <v>64</v>
      </c>
      <c r="X2144" s="8" t="s">
        <v>276</v>
      </c>
      <c r="Y2144" s="8" t="s">
        <v>609</v>
      </c>
      <c r="Z2144" s="8" t="s">
        <v>6280</v>
      </c>
      <c r="AA2144" s="8">
        <v>0.04</v>
      </c>
      <c r="AB2144" s="8" t="s">
        <v>552</v>
      </c>
      <c r="AC2144" s="8">
        <v>1.7000000000000001E-2</v>
      </c>
      <c r="AD2144" s="8">
        <v>61980</v>
      </c>
      <c r="AE2144" s="8">
        <v>9223.2142857142862</v>
      </c>
      <c r="AF2144" s="8">
        <v>26341.500000000004</v>
      </c>
      <c r="AG2144" s="8">
        <v>35564.71428571429</v>
      </c>
      <c r="AH2144" s="8">
        <v>0.03</v>
      </c>
      <c r="AI2144" s="8">
        <v>46485</v>
      </c>
      <c r="AJ2144" s="8" t="s">
        <v>133</v>
      </c>
    </row>
    <row r="2145" spans="1:36" x14ac:dyDescent="0.25">
      <c r="A2145" s="707" t="s">
        <v>2131</v>
      </c>
      <c r="B2145" s="8" t="s">
        <v>24</v>
      </c>
      <c r="C2145" s="8" t="s">
        <v>24</v>
      </c>
      <c r="D2145" s="8" t="s">
        <v>420</v>
      </c>
      <c r="E2145" s="8" t="s">
        <v>3679</v>
      </c>
      <c r="F2145" s="8" t="s">
        <v>3617</v>
      </c>
      <c r="G2145" s="8" t="s">
        <v>1415</v>
      </c>
      <c r="H2145" s="116">
        <v>0</v>
      </c>
      <c r="I2145" s="8">
        <v>1640</v>
      </c>
      <c r="J2145" s="8">
        <v>1640</v>
      </c>
      <c r="K2145" s="8" t="s">
        <v>6281</v>
      </c>
      <c r="L2145" s="8">
        <v>38250941</v>
      </c>
      <c r="M2145" s="38">
        <v>45499</v>
      </c>
      <c r="N2145" s="8" t="s">
        <v>195</v>
      </c>
      <c r="O2145" s="8" t="s">
        <v>21</v>
      </c>
      <c r="P2145" s="8" t="s">
        <v>21</v>
      </c>
      <c r="Q2145" s="8">
        <v>0</v>
      </c>
      <c r="R2145" s="8">
        <v>53789</v>
      </c>
      <c r="S2145" s="8">
        <v>53789</v>
      </c>
      <c r="T2145" s="8">
        <v>32058.48</v>
      </c>
      <c r="U2145" s="8">
        <v>120</v>
      </c>
      <c r="V2145" s="8" t="s">
        <v>64</v>
      </c>
      <c r="W2145" s="8" t="s">
        <v>64</v>
      </c>
      <c r="X2145" s="8" t="s">
        <v>276</v>
      </c>
      <c r="Y2145" s="8" t="s">
        <v>672</v>
      </c>
      <c r="Z2145" s="8" t="s">
        <v>3236</v>
      </c>
      <c r="AA2145" s="8">
        <v>0.03</v>
      </c>
      <c r="AB2145" s="8" t="s">
        <v>552</v>
      </c>
      <c r="AC2145" s="8">
        <v>2.2499999999999999E-2</v>
      </c>
      <c r="AD2145" s="8">
        <v>1613.6699999999998</v>
      </c>
      <c r="AE2145" s="8">
        <v>448.24166666666667</v>
      </c>
      <c r="AF2145" s="8">
        <v>1210.2525000000001</v>
      </c>
      <c r="AG2145" s="8">
        <v>1658.4941666666668</v>
      </c>
      <c r="AH2145" s="8">
        <v>0.06</v>
      </c>
      <c r="AI2145" s="8">
        <v>3227.3399999999997</v>
      </c>
      <c r="AJ2145" s="8" t="s">
        <v>420</v>
      </c>
    </row>
    <row r="2146" spans="1:36" x14ac:dyDescent="0.25">
      <c r="A2146" s="707" t="s">
        <v>2131</v>
      </c>
      <c r="B2146" s="8" t="s">
        <v>39</v>
      </c>
      <c r="C2146" s="8" t="s">
        <v>39</v>
      </c>
      <c r="D2146" s="8" t="s">
        <v>167</v>
      </c>
      <c r="E2146" s="8" t="s">
        <v>4894</v>
      </c>
      <c r="F2146" s="8" t="s">
        <v>6282</v>
      </c>
      <c r="G2146" s="8" t="s">
        <v>6285</v>
      </c>
      <c r="H2146" s="116">
        <v>0</v>
      </c>
      <c r="I2146" s="8">
        <v>830</v>
      </c>
      <c r="J2146" s="8">
        <v>830</v>
      </c>
      <c r="K2146" s="8" t="s">
        <v>6283</v>
      </c>
      <c r="L2146" s="8">
        <v>30707573</v>
      </c>
      <c r="M2146" s="38">
        <v>45499</v>
      </c>
      <c r="N2146" s="8" t="s">
        <v>195</v>
      </c>
      <c r="O2146" s="8" t="s">
        <v>148</v>
      </c>
      <c r="P2146" s="8" t="s">
        <v>258</v>
      </c>
      <c r="Q2146" s="8">
        <v>0</v>
      </c>
      <c r="R2146" s="8">
        <v>17000</v>
      </c>
      <c r="S2146" s="8">
        <v>17000</v>
      </c>
      <c r="T2146" s="8">
        <v>17000</v>
      </c>
      <c r="U2146" s="8">
        <v>108</v>
      </c>
      <c r="V2146" s="8" t="s">
        <v>62</v>
      </c>
      <c r="W2146" s="8" t="s">
        <v>62</v>
      </c>
      <c r="X2146" s="8" t="s">
        <v>276</v>
      </c>
      <c r="Z2146" s="8" t="s">
        <v>6284</v>
      </c>
      <c r="AA2146" s="8">
        <v>0.03</v>
      </c>
      <c r="AB2146" s="8" t="s">
        <v>552</v>
      </c>
      <c r="AC2146" s="8">
        <v>2.4E-2</v>
      </c>
      <c r="AD2146" s="8">
        <v>510</v>
      </c>
      <c r="AE2146" s="8">
        <v>157.40740740740742</v>
      </c>
      <c r="AF2146" s="8">
        <v>408</v>
      </c>
      <c r="AG2146" s="8">
        <v>565.40740740740739</v>
      </c>
      <c r="AH2146" s="8">
        <v>0.06</v>
      </c>
      <c r="AI2146" s="8">
        <v>1020</v>
      </c>
      <c r="AJ2146" s="8" t="s">
        <v>167</v>
      </c>
    </row>
    <row r="2147" spans="1:36" x14ac:dyDescent="0.25">
      <c r="A2147" s="707" t="s">
        <v>2131</v>
      </c>
      <c r="B2147" s="8" t="s">
        <v>49</v>
      </c>
      <c r="C2147" s="8" t="s">
        <v>49</v>
      </c>
      <c r="D2147" s="8" t="s">
        <v>133</v>
      </c>
      <c r="E2147" s="8" t="s">
        <v>458</v>
      </c>
      <c r="F2147" s="8" t="s">
        <v>6221</v>
      </c>
      <c r="G2147" s="8" t="s">
        <v>6231</v>
      </c>
      <c r="H2147" s="116">
        <v>0</v>
      </c>
      <c r="I2147" s="8">
        <v>46805</v>
      </c>
      <c r="J2147" s="8">
        <v>46805</v>
      </c>
      <c r="K2147" s="8" t="s">
        <v>6286</v>
      </c>
      <c r="L2147" s="8">
        <v>13536315</v>
      </c>
      <c r="M2147" s="38">
        <v>45499</v>
      </c>
      <c r="N2147" s="8" t="s">
        <v>195</v>
      </c>
      <c r="O2147" s="8" t="s">
        <v>148</v>
      </c>
      <c r="P2147" s="8" t="s">
        <v>342</v>
      </c>
      <c r="Q2147" s="8">
        <v>0</v>
      </c>
      <c r="R2147" s="8">
        <v>1211700</v>
      </c>
      <c r="S2147" s="8">
        <v>1211700</v>
      </c>
      <c r="T2147" s="8">
        <v>102583</v>
      </c>
      <c r="U2147" s="8">
        <v>95</v>
      </c>
      <c r="V2147" s="8" t="s">
        <v>64</v>
      </c>
      <c r="W2147" s="8" t="s">
        <v>64</v>
      </c>
      <c r="X2147" s="8" t="s">
        <v>276</v>
      </c>
      <c r="Y2147" s="8" t="s">
        <v>609</v>
      </c>
      <c r="Z2147" s="8" t="s">
        <v>6287</v>
      </c>
      <c r="AA2147" s="8">
        <v>0.04</v>
      </c>
      <c r="AB2147" s="8" t="s">
        <v>552</v>
      </c>
      <c r="AC2147" s="8">
        <v>1.7000000000000001E-2</v>
      </c>
      <c r="AD2147" s="8">
        <v>48468</v>
      </c>
      <c r="AE2147" s="8">
        <v>12754.736842105263</v>
      </c>
      <c r="AF2147" s="8">
        <v>20598.900000000001</v>
      </c>
      <c r="AG2147" s="8">
        <v>33353.636842105261</v>
      </c>
      <c r="AH2147" s="8">
        <v>0.03</v>
      </c>
      <c r="AI2147" s="8">
        <v>36351</v>
      </c>
      <c r="AJ2147" s="8" t="s">
        <v>133</v>
      </c>
    </row>
    <row r="2148" spans="1:36" x14ac:dyDescent="0.25">
      <c r="A2148" s="707" t="s">
        <v>2131</v>
      </c>
      <c r="B2148" s="8" t="s">
        <v>20</v>
      </c>
      <c r="C2148" s="8" t="s">
        <v>20</v>
      </c>
      <c r="D2148" s="8" t="s">
        <v>420</v>
      </c>
      <c r="E2148" s="8" t="s">
        <v>206</v>
      </c>
      <c r="F2148" s="8" t="s">
        <v>3047</v>
      </c>
      <c r="G2148" s="8" t="s">
        <v>3548</v>
      </c>
      <c r="H2148" s="116">
        <v>0</v>
      </c>
      <c r="I2148" s="8">
        <v>2596</v>
      </c>
      <c r="J2148" s="8">
        <v>2596</v>
      </c>
      <c r="K2148" s="8" t="s">
        <v>6288</v>
      </c>
      <c r="L2148" s="8">
        <v>25074287</v>
      </c>
      <c r="M2148" s="38">
        <v>45499</v>
      </c>
      <c r="N2148" s="8" t="s">
        <v>195</v>
      </c>
      <c r="O2148" s="8" t="s">
        <v>148</v>
      </c>
      <c r="P2148" s="8" t="s">
        <v>332</v>
      </c>
      <c r="Q2148" s="8">
        <v>0</v>
      </c>
      <c r="R2148" s="8">
        <v>100000</v>
      </c>
      <c r="S2148" s="8">
        <v>100000</v>
      </c>
      <c r="T2148" s="8">
        <v>100000</v>
      </c>
      <c r="U2148" s="8">
        <v>168</v>
      </c>
      <c r="V2148" s="8" t="s">
        <v>62</v>
      </c>
      <c r="W2148" s="8" t="s">
        <v>62</v>
      </c>
      <c r="X2148" s="8" t="s">
        <v>276</v>
      </c>
      <c r="Z2148" s="8" t="s">
        <v>6289</v>
      </c>
      <c r="AA2148" s="8">
        <v>0.04</v>
      </c>
      <c r="AB2148" s="8" t="s">
        <v>552</v>
      </c>
      <c r="AC2148" s="8">
        <v>1.7000000000000001E-2</v>
      </c>
      <c r="AD2148" s="8">
        <v>4000</v>
      </c>
      <c r="AE2148" s="8">
        <v>595.23809523809518</v>
      </c>
      <c r="AF2148" s="8">
        <v>1700.0000000000002</v>
      </c>
      <c r="AG2148" s="8">
        <v>2295.2380952380954</v>
      </c>
      <c r="AH2148" s="8">
        <v>0.03</v>
      </c>
      <c r="AI2148" s="8">
        <v>3000</v>
      </c>
      <c r="AJ2148" s="8" t="s">
        <v>420</v>
      </c>
    </row>
    <row r="2149" spans="1:36" x14ac:dyDescent="0.25">
      <c r="A2149" s="707" t="s">
        <v>2131</v>
      </c>
      <c r="B2149" s="8" t="s">
        <v>38</v>
      </c>
      <c r="C2149" s="8" t="s">
        <v>38</v>
      </c>
      <c r="D2149" s="8" t="s">
        <v>101</v>
      </c>
      <c r="E2149" s="8" t="s">
        <v>3538</v>
      </c>
      <c r="F2149" s="8" t="s">
        <v>3539</v>
      </c>
      <c r="G2149" s="8" t="s">
        <v>3550</v>
      </c>
      <c r="H2149" s="116">
        <v>0</v>
      </c>
      <c r="I2149" s="8">
        <v>1433</v>
      </c>
      <c r="J2149" s="8">
        <v>1433</v>
      </c>
      <c r="K2149" s="8" t="s">
        <v>6290</v>
      </c>
      <c r="L2149" s="8">
        <v>32704768</v>
      </c>
      <c r="M2149" s="38">
        <v>45499</v>
      </c>
      <c r="N2149" s="8" t="s">
        <v>195</v>
      </c>
      <c r="O2149" s="8" t="s">
        <v>148</v>
      </c>
      <c r="P2149" s="8" t="s">
        <v>260</v>
      </c>
      <c r="Q2149" s="8">
        <v>0</v>
      </c>
      <c r="R2149" s="8">
        <v>37500</v>
      </c>
      <c r="S2149" s="8">
        <v>37500</v>
      </c>
      <c r="T2149" s="8">
        <v>37500</v>
      </c>
      <c r="U2149" s="8">
        <v>120</v>
      </c>
      <c r="V2149" s="8" t="s">
        <v>62</v>
      </c>
      <c r="W2149" s="8" t="s">
        <v>62</v>
      </c>
      <c r="X2149" s="8" t="s">
        <v>276</v>
      </c>
      <c r="Z2149" s="8" t="s">
        <v>6294</v>
      </c>
      <c r="AA2149" s="8">
        <v>0.03</v>
      </c>
      <c r="AB2149" s="8" t="s">
        <v>552</v>
      </c>
      <c r="AC2149" s="8">
        <v>2.2499999999999999E-2</v>
      </c>
      <c r="AD2149" s="8">
        <v>1125</v>
      </c>
      <c r="AE2149" s="8">
        <v>312.5</v>
      </c>
      <c r="AF2149" s="8">
        <v>843.75</v>
      </c>
      <c r="AG2149" s="8">
        <v>1156.25</v>
      </c>
      <c r="AH2149" s="8">
        <v>0.06</v>
      </c>
      <c r="AI2149" s="8">
        <v>2250</v>
      </c>
      <c r="AJ2149" s="8" t="s">
        <v>101</v>
      </c>
    </row>
    <row r="2150" spans="1:36" x14ac:dyDescent="0.25">
      <c r="A2150" s="707" t="s">
        <v>2131</v>
      </c>
      <c r="B2150" s="8" t="s">
        <v>20</v>
      </c>
      <c r="C2150" s="8" t="s">
        <v>20</v>
      </c>
      <c r="D2150" s="8" t="s">
        <v>420</v>
      </c>
      <c r="E2150" s="8" t="s">
        <v>405</v>
      </c>
      <c r="F2150" s="8" t="s">
        <v>5369</v>
      </c>
      <c r="G2150" s="8" t="s">
        <v>5394</v>
      </c>
      <c r="H2150" s="116">
        <v>0</v>
      </c>
      <c r="I2150" s="8">
        <v>5623</v>
      </c>
      <c r="J2150" s="8">
        <v>5623</v>
      </c>
      <c r="K2150" s="8" t="s">
        <v>6291</v>
      </c>
      <c r="L2150" s="8">
        <v>23018227</v>
      </c>
      <c r="M2150" s="38">
        <v>45499</v>
      </c>
      <c r="N2150" s="8" t="s">
        <v>195</v>
      </c>
      <c r="O2150" s="8" t="s">
        <v>148</v>
      </c>
      <c r="P2150" s="8" t="s">
        <v>332</v>
      </c>
      <c r="Q2150" s="8">
        <v>0</v>
      </c>
      <c r="R2150" s="8">
        <v>229000</v>
      </c>
      <c r="S2150" s="8">
        <v>229000</v>
      </c>
      <c r="T2150" s="8">
        <v>55443</v>
      </c>
      <c r="U2150" s="8">
        <v>168</v>
      </c>
      <c r="V2150" s="8" t="s">
        <v>64</v>
      </c>
      <c r="W2150" s="8" t="s">
        <v>64</v>
      </c>
      <c r="X2150" s="8" t="s">
        <v>276</v>
      </c>
      <c r="Y2150" s="8" t="s">
        <v>115</v>
      </c>
      <c r="Z2150" s="8" t="s">
        <v>6295</v>
      </c>
      <c r="AA2150" s="8">
        <v>0.04</v>
      </c>
      <c r="AB2150" s="8" t="s">
        <v>552</v>
      </c>
      <c r="AC2150" s="8">
        <v>1.7000000000000001E-2</v>
      </c>
      <c r="AD2150" s="8">
        <v>9160</v>
      </c>
      <c r="AE2150" s="8">
        <v>1363.0952380952381</v>
      </c>
      <c r="AF2150" s="8">
        <v>3893.0000000000005</v>
      </c>
      <c r="AG2150" s="8">
        <v>5256.0952380952385</v>
      </c>
      <c r="AH2150" s="8">
        <v>0.03</v>
      </c>
      <c r="AI2150" s="8">
        <v>6870</v>
      </c>
      <c r="AJ2150" s="8" t="s">
        <v>420</v>
      </c>
    </row>
    <row r="2151" spans="1:36" x14ac:dyDescent="0.25">
      <c r="A2151" s="707" t="s">
        <v>2131</v>
      </c>
      <c r="B2151" s="8" t="s">
        <v>27</v>
      </c>
      <c r="C2151" s="8" t="s">
        <v>27</v>
      </c>
      <c r="D2151" s="180" t="s">
        <v>5938</v>
      </c>
      <c r="E2151" s="8" t="s">
        <v>405</v>
      </c>
      <c r="F2151" s="8" t="s">
        <v>6292</v>
      </c>
      <c r="G2151" s="8" t="s">
        <v>6297</v>
      </c>
      <c r="H2151" s="116">
        <v>41874</v>
      </c>
      <c r="I2151" s="8">
        <v>41055</v>
      </c>
      <c r="J2151" s="8">
        <v>-819</v>
      </c>
      <c r="K2151" s="8" t="s">
        <v>6293</v>
      </c>
      <c r="L2151" s="8">
        <v>21327107</v>
      </c>
      <c r="M2151" s="38">
        <v>45499</v>
      </c>
      <c r="N2151" s="8" t="s">
        <v>195</v>
      </c>
      <c r="O2151" s="8" t="s">
        <v>148</v>
      </c>
      <c r="P2151" s="8" t="s">
        <v>260</v>
      </c>
      <c r="Q2151" s="8">
        <v>1694060</v>
      </c>
      <c r="R2151" s="8">
        <v>1715800</v>
      </c>
      <c r="S2151" s="8">
        <v>21740</v>
      </c>
      <c r="T2151" s="8">
        <v>21740</v>
      </c>
      <c r="U2151" s="8">
        <v>168</v>
      </c>
      <c r="V2151" s="8" t="s">
        <v>63</v>
      </c>
      <c r="W2151" s="8" t="s">
        <v>63</v>
      </c>
      <c r="X2151" s="8" t="s">
        <v>277</v>
      </c>
      <c r="Z2151" s="8" t="s">
        <v>6296</v>
      </c>
      <c r="AA2151" s="8">
        <v>0.04</v>
      </c>
      <c r="AB2151" s="8" t="s">
        <v>552</v>
      </c>
      <c r="AC2151" s="8">
        <v>1.7000000000000001E-2</v>
      </c>
      <c r="AD2151" s="8">
        <v>68632</v>
      </c>
      <c r="AE2151" s="8">
        <v>10213.095238095239</v>
      </c>
      <c r="AF2151" s="8">
        <v>29168.600000000002</v>
      </c>
      <c r="AG2151" s="8">
        <v>39381.695238095243</v>
      </c>
      <c r="AH2151" s="8">
        <v>0.03</v>
      </c>
      <c r="AI2151" s="8">
        <v>652.19999999999993</v>
      </c>
      <c r="AJ2151" s="8" t="s">
        <v>5938</v>
      </c>
    </row>
    <row r="2152" spans="1:36" x14ac:dyDescent="0.25">
      <c r="A2152" s="707" t="s">
        <v>2131</v>
      </c>
      <c r="B2152" s="8" t="s">
        <v>27</v>
      </c>
      <c r="C2152" s="8" t="s">
        <v>27</v>
      </c>
      <c r="D2152" s="180" t="s">
        <v>5938</v>
      </c>
      <c r="E2152" s="8" t="s">
        <v>4759</v>
      </c>
      <c r="F2152" s="8" t="s">
        <v>6298</v>
      </c>
      <c r="G2152" s="8" t="s">
        <v>6301</v>
      </c>
      <c r="H2152" s="116">
        <v>0</v>
      </c>
      <c r="I2152" s="8">
        <v>14405</v>
      </c>
      <c r="J2152" s="8">
        <v>14405</v>
      </c>
      <c r="K2152" s="8" t="s">
        <v>6299</v>
      </c>
      <c r="L2152" s="8">
        <v>32182148</v>
      </c>
      <c r="M2152" s="38">
        <v>45500</v>
      </c>
      <c r="N2152" s="8" t="s">
        <v>195</v>
      </c>
      <c r="O2152" s="8" t="s">
        <v>148</v>
      </c>
      <c r="P2152" s="8" t="s">
        <v>915</v>
      </c>
      <c r="Q2152" s="8">
        <v>0</v>
      </c>
      <c r="R2152" s="8">
        <v>603400</v>
      </c>
      <c r="S2152" s="8">
        <v>603400</v>
      </c>
      <c r="T2152" s="8">
        <v>36794</v>
      </c>
      <c r="U2152" s="8">
        <v>168</v>
      </c>
      <c r="V2152" s="8" t="s">
        <v>64</v>
      </c>
      <c r="W2152" s="8" t="s">
        <v>64</v>
      </c>
      <c r="X2152" s="8" t="s">
        <v>276</v>
      </c>
      <c r="Y2152" s="8" t="s">
        <v>665</v>
      </c>
      <c r="Z2152" s="8" t="s">
        <v>6300</v>
      </c>
      <c r="AA2152" s="8">
        <v>0.04</v>
      </c>
      <c r="AB2152" s="8" t="s">
        <v>552</v>
      </c>
      <c r="AC2152" s="8">
        <v>1.7000000000000001E-2</v>
      </c>
      <c r="AD2152" s="8">
        <v>24136</v>
      </c>
      <c r="AE2152" s="8">
        <v>3591.6666666666665</v>
      </c>
      <c r="AF2152" s="8">
        <v>10257.800000000001</v>
      </c>
      <c r="AG2152" s="8">
        <v>13849.466666666667</v>
      </c>
      <c r="AH2152" s="8">
        <v>0.03</v>
      </c>
      <c r="AI2152" s="8">
        <v>18102</v>
      </c>
      <c r="AJ2152" s="8" t="s">
        <v>5938</v>
      </c>
    </row>
    <row r="2153" spans="1:36" x14ac:dyDescent="0.25">
      <c r="A2153" s="707" t="s">
        <v>2131</v>
      </c>
      <c r="B2153" s="8" t="s">
        <v>49</v>
      </c>
      <c r="C2153" s="8" t="s">
        <v>49</v>
      </c>
      <c r="D2153" s="8" t="s">
        <v>133</v>
      </c>
      <c r="E2153" s="8" t="s">
        <v>189</v>
      </c>
      <c r="F2153" s="8" t="s">
        <v>6387</v>
      </c>
      <c r="G2153" s="8" t="s">
        <v>5526</v>
      </c>
      <c r="H2153" s="116">
        <v>0</v>
      </c>
      <c r="I2153" s="8">
        <v>11031</v>
      </c>
      <c r="J2153" s="8">
        <v>11031</v>
      </c>
      <c r="K2153" s="8" t="s">
        <v>6388</v>
      </c>
      <c r="L2153" s="8">
        <v>24075737</v>
      </c>
      <c r="M2153" s="38">
        <v>45502</v>
      </c>
      <c r="N2153" s="8" t="s">
        <v>196</v>
      </c>
      <c r="O2153" s="8" t="s">
        <v>174</v>
      </c>
      <c r="P2153" s="8" t="s">
        <v>174</v>
      </c>
      <c r="Q2153" s="8">
        <v>0</v>
      </c>
      <c r="R2153" s="8">
        <v>459500</v>
      </c>
      <c r="S2153" s="8">
        <v>459500</v>
      </c>
      <c r="T2153" s="8">
        <v>40000</v>
      </c>
      <c r="U2153" s="8">
        <v>168</v>
      </c>
      <c r="V2153" s="8" t="s">
        <v>64</v>
      </c>
      <c r="W2153" s="8" t="s">
        <v>64</v>
      </c>
      <c r="X2153" s="8" t="s">
        <v>276</v>
      </c>
      <c r="Y2153" s="8" t="s">
        <v>115</v>
      </c>
      <c r="Z2153" s="8" t="s">
        <v>6396</v>
      </c>
      <c r="AA2153" s="8">
        <v>0.04</v>
      </c>
      <c r="AB2153" s="8" t="s">
        <v>552</v>
      </c>
      <c r="AC2153" s="8">
        <v>1.7000000000000001E-2</v>
      </c>
      <c r="AD2153" s="8">
        <v>18380</v>
      </c>
      <c r="AE2153" s="8">
        <v>2735.1190476190477</v>
      </c>
      <c r="AF2153" s="8">
        <v>7811.5000000000009</v>
      </c>
      <c r="AG2153" s="8">
        <v>10546.61904761905</v>
      </c>
      <c r="AH2153" s="8">
        <v>0.03</v>
      </c>
      <c r="AI2153" s="8">
        <v>13785</v>
      </c>
      <c r="AJ2153" s="8" t="s">
        <v>133</v>
      </c>
    </row>
    <row r="2154" spans="1:36" x14ac:dyDescent="0.25">
      <c r="A2154" s="707" t="s">
        <v>2131</v>
      </c>
      <c r="B2154" s="8" t="s">
        <v>24</v>
      </c>
      <c r="C2154" s="8" t="s">
        <v>24</v>
      </c>
      <c r="D2154" s="8" t="s">
        <v>420</v>
      </c>
      <c r="E2154" s="8" t="s">
        <v>200</v>
      </c>
      <c r="F2154" s="8" t="s">
        <v>4204</v>
      </c>
      <c r="G2154" s="8" t="s">
        <v>4637</v>
      </c>
      <c r="H2154" s="116">
        <v>0</v>
      </c>
      <c r="I2154" s="8">
        <v>3505</v>
      </c>
      <c r="J2154" s="8">
        <v>3505</v>
      </c>
      <c r="K2154" s="8" t="s">
        <v>6389</v>
      </c>
      <c r="L2154" s="8">
        <v>28198369</v>
      </c>
      <c r="M2154" s="38">
        <v>45502</v>
      </c>
      <c r="N2154" s="8" t="s">
        <v>196</v>
      </c>
      <c r="O2154" s="8" t="s">
        <v>173</v>
      </c>
      <c r="P2154" s="8" t="s">
        <v>463</v>
      </c>
      <c r="Q2154" s="8">
        <v>0</v>
      </c>
      <c r="R2154" s="8">
        <v>138700</v>
      </c>
      <c r="S2154" s="8">
        <v>138700</v>
      </c>
      <c r="T2154" s="8">
        <v>11223</v>
      </c>
      <c r="U2154" s="8">
        <v>168</v>
      </c>
      <c r="V2154" s="8" t="s">
        <v>64</v>
      </c>
      <c r="W2154" s="8" t="s">
        <v>64</v>
      </c>
      <c r="X2154" s="8" t="s">
        <v>276</v>
      </c>
      <c r="Y2154" s="8" t="s">
        <v>115</v>
      </c>
      <c r="Z2154" s="8" t="s">
        <v>6050</v>
      </c>
      <c r="AA2154" s="8">
        <v>0.04</v>
      </c>
      <c r="AB2154" s="8" t="s">
        <v>552</v>
      </c>
      <c r="AC2154" s="8">
        <v>1.7000000000000001E-2</v>
      </c>
      <c r="AD2154" s="8">
        <v>5548</v>
      </c>
      <c r="AE2154" s="8">
        <v>825.59523809523807</v>
      </c>
      <c r="AF2154" s="8">
        <v>2357.9</v>
      </c>
      <c r="AG2154" s="8">
        <v>3183.4952380952382</v>
      </c>
      <c r="AH2154" s="8">
        <v>0.03</v>
      </c>
      <c r="AI2154" s="8">
        <v>4161</v>
      </c>
      <c r="AJ2154" s="8" t="s">
        <v>420</v>
      </c>
    </row>
    <row r="2155" spans="1:36" x14ac:dyDescent="0.25">
      <c r="A2155" s="707" t="s">
        <v>2131</v>
      </c>
      <c r="B2155" s="8" t="s">
        <v>29</v>
      </c>
      <c r="C2155" s="8" t="s">
        <v>29</v>
      </c>
      <c r="D2155" s="8" t="s">
        <v>168</v>
      </c>
      <c r="E2155" s="8" t="s">
        <v>4620</v>
      </c>
      <c r="F2155" s="8" t="s">
        <v>5758</v>
      </c>
      <c r="G2155" s="8" t="s">
        <v>5759</v>
      </c>
      <c r="H2155" s="116">
        <v>3000</v>
      </c>
      <c r="I2155" s="8">
        <v>3500</v>
      </c>
      <c r="J2155" s="8">
        <v>500</v>
      </c>
      <c r="K2155" s="8" t="s">
        <v>6390</v>
      </c>
      <c r="L2155" s="8">
        <v>28709189</v>
      </c>
      <c r="M2155" s="38">
        <v>45502</v>
      </c>
      <c r="N2155" s="8" t="s">
        <v>196</v>
      </c>
      <c r="O2155" s="8" t="s">
        <v>148</v>
      </c>
      <c r="P2155" s="8" t="s">
        <v>362</v>
      </c>
      <c r="Q2155" s="8">
        <v>88188</v>
      </c>
      <c r="R2155" s="8">
        <v>139500</v>
      </c>
      <c r="S2155" s="8">
        <v>51312</v>
      </c>
      <c r="T2155" s="8">
        <v>51352</v>
      </c>
      <c r="U2155" s="8">
        <v>168</v>
      </c>
      <c r="V2155" s="8" t="s">
        <v>64</v>
      </c>
      <c r="W2155" s="8" t="s">
        <v>64</v>
      </c>
      <c r="X2155" s="8" t="s">
        <v>276</v>
      </c>
      <c r="Y2155" s="8" t="s">
        <v>572</v>
      </c>
      <c r="Z2155" s="8" t="s">
        <v>5866</v>
      </c>
      <c r="AA2155" s="8">
        <v>0.04</v>
      </c>
      <c r="AB2155" s="8" t="s">
        <v>552</v>
      </c>
      <c r="AC2155" s="8">
        <v>1.7000000000000001E-2</v>
      </c>
      <c r="AD2155" s="8">
        <v>5580</v>
      </c>
      <c r="AE2155" s="8">
        <v>830.35714285714289</v>
      </c>
      <c r="AF2155" s="8">
        <v>2371.5</v>
      </c>
      <c r="AG2155" s="8">
        <v>3201.8571428571431</v>
      </c>
      <c r="AH2155" s="8">
        <v>0.03</v>
      </c>
      <c r="AI2155" s="8">
        <v>1539.36</v>
      </c>
      <c r="AJ2155" s="8" t="s">
        <v>168</v>
      </c>
    </row>
    <row r="2156" spans="1:36" x14ac:dyDescent="0.25">
      <c r="A2156" s="707" t="s">
        <v>2131</v>
      </c>
      <c r="B2156" s="8" t="s">
        <v>27</v>
      </c>
      <c r="C2156" s="8" t="s">
        <v>27</v>
      </c>
      <c r="D2156" s="180" t="s">
        <v>5938</v>
      </c>
      <c r="E2156" s="8" t="s">
        <v>4759</v>
      </c>
      <c r="F2156" s="8" t="s">
        <v>6262</v>
      </c>
      <c r="G2156" s="8" t="s">
        <v>6275</v>
      </c>
      <c r="H2156" s="116">
        <v>0</v>
      </c>
      <c r="I2156" s="8">
        <v>4568</v>
      </c>
      <c r="J2156" s="8">
        <v>4568</v>
      </c>
      <c r="K2156" s="8" t="s">
        <v>6391</v>
      </c>
      <c r="L2156" s="8">
        <v>25245787</v>
      </c>
      <c r="M2156" s="38">
        <v>45502</v>
      </c>
      <c r="N2156" s="8" t="s">
        <v>196</v>
      </c>
      <c r="O2156" s="8" t="s">
        <v>43</v>
      </c>
      <c r="P2156" s="8" t="s">
        <v>43</v>
      </c>
      <c r="Q2156" s="8">
        <v>0</v>
      </c>
      <c r="R2156" s="8">
        <v>183600</v>
      </c>
      <c r="S2156" s="8">
        <v>183600</v>
      </c>
      <c r="T2156" s="8">
        <v>24580</v>
      </c>
      <c r="U2156" s="8">
        <v>168</v>
      </c>
      <c r="V2156" s="8" t="s">
        <v>64</v>
      </c>
      <c r="W2156" s="8" t="s">
        <v>64</v>
      </c>
      <c r="X2156" s="8" t="s">
        <v>276</v>
      </c>
      <c r="Y2156" s="8" t="s">
        <v>115</v>
      </c>
      <c r="Z2156" s="8" t="s">
        <v>6397</v>
      </c>
      <c r="AA2156" s="8">
        <v>0.04</v>
      </c>
      <c r="AB2156" s="8" t="s">
        <v>552</v>
      </c>
      <c r="AC2156" s="8">
        <v>1.7000000000000001E-2</v>
      </c>
      <c r="AD2156" s="8">
        <v>7344</v>
      </c>
      <c r="AE2156" s="8">
        <v>1092.8571428571429</v>
      </c>
      <c r="AF2156" s="8">
        <v>3121.2000000000003</v>
      </c>
      <c r="AG2156" s="8">
        <v>4214.0571428571429</v>
      </c>
      <c r="AH2156" s="8">
        <v>0.03</v>
      </c>
      <c r="AI2156" s="8">
        <v>5508</v>
      </c>
      <c r="AJ2156" s="8" t="s">
        <v>5938</v>
      </c>
    </row>
    <row r="2157" spans="1:36" x14ac:dyDescent="0.25">
      <c r="A2157" s="707" t="s">
        <v>2131</v>
      </c>
      <c r="B2157" s="8" t="s">
        <v>33</v>
      </c>
      <c r="C2157" s="8" t="s">
        <v>39</v>
      </c>
      <c r="D2157" s="8" t="s">
        <v>167</v>
      </c>
      <c r="E2157" s="8" t="s">
        <v>4113</v>
      </c>
      <c r="F2157" s="8" t="s">
        <v>3792</v>
      </c>
      <c r="G2157" s="8" t="s">
        <v>784</v>
      </c>
      <c r="H2157" s="116">
        <v>9767</v>
      </c>
      <c r="I2157" s="8">
        <v>9765</v>
      </c>
      <c r="J2157" s="8">
        <v>-2</v>
      </c>
      <c r="K2157" s="8" t="s">
        <v>6398</v>
      </c>
      <c r="L2157" s="8">
        <v>31166399</v>
      </c>
      <c r="M2157" s="38">
        <v>45502</v>
      </c>
      <c r="N2157" s="8" t="s">
        <v>196</v>
      </c>
      <c r="O2157" s="8" t="s">
        <v>148</v>
      </c>
      <c r="P2157" s="8" t="s">
        <v>221</v>
      </c>
      <c r="Q2157" s="8">
        <v>164900</v>
      </c>
      <c r="R2157" s="8">
        <v>345500</v>
      </c>
      <c r="S2157" s="8">
        <v>180600</v>
      </c>
      <c r="T2157" s="8">
        <v>180600</v>
      </c>
      <c r="U2157" s="8">
        <v>168</v>
      </c>
      <c r="V2157" s="8" t="s">
        <v>64</v>
      </c>
      <c r="W2157" s="8" t="s">
        <v>64</v>
      </c>
      <c r="X2157" s="8" t="s">
        <v>276</v>
      </c>
      <c r="Y2157" s="8" t="s">
        <v>121</v>
      </c>
      <c r="Z2157" s="8" t="s">
        <v>6399</v>
      </c>
      <c r="AA2157" s="8">
        <v>0.04</v>
      </c>
      <c r="AB2157" s="8" t="s">
        <v>552</v>
      </c>
      <c r="AC2157" s="8">
        <v>1.7000000000000001E-2</v>
      </c>
      <c r="AD2157" s="8">
        <v>13820</v>
      </c>
      <c r="AE2157" s="8">
        <v>2056.5476190476193</v>
      </c>
      <c r="AF2157" s="8">
        <v>5873.5</v>
      </c>
      <c r="AG2157" s="8">
        <v>7930.0476190476193</v>
      </c>
      <c r="AH2157" s="8">
        <v>0.03</v>
      </c>
      <c r="AI2157" s="8">
        <v>5418</v>
      </c>
      <c r="AJ2157" s="8" t="s">
        <v>167</v>
      </c>
    </row>
    <row r="2158" spans="1:36" x14ac:dyDescent="0.25">
      <c r="A2158" s="707" t="s">
        <v>2131</v>
      </c>
      <c r="B2158" s="8" t="s">
        <v>27</v>
      </c>
      <c r="C2158" s="8" t="s">
        <v>27</v>
      </c>
      <c r="D2158" s="180" t="s">
        <v>5938</v>
      </c>
      <c r="E2158" s="8" t="s">
        <v>4759</v>
      </c>
      <c r="F2158" s="8" t="s">
        <v>6298</v>
      </c>
      <c r="G2158" s="8" t="s">
        <v>6301</v>
      </c>
      <c r="H2158" s="116">
        <v>0</v>
      </c>
      <c r="I2158" s="8">
        <v>15684</v>
      </c>
      <c r="J2158" s="8">
        <v>15684</v>
      </c>
      <c r="K2158" s="8" t="s">
        <v>6305</v>
      </c>
      <c r="L2158" s="8">
        <v>29165951</v>
      </c>
      <c r="M2158" s="38">
        <v>45502</v>
      </c>
      <c r="N2158" s="8" t="s">
        <v>196</v>
      </c>
      <c r="O2158" s="8" t="s">
        <v>148</v>
      </c>
      <c r="P2158" s="8" t="s">
        <v>915</v>
      </c>
      <c r="Q2158" s="8">
        <v>0</v>
      </c>
      <c r="R2158" s="8">
        <v>560500</v>
      </c>
      <c r="S2158" s="8">
        <v>560500</v>
      </c>
      <c r="T2158" s="8">
        <v>73795</v>
      </c>
      <c r="U2158" s="8">
        <v>144</v>
      </c>
      <c r="V2158" s="8" t="s">
        <v>64</v>
      </c>
      <c r="W2158" s="8" t="s">
        <v>64</v>
      </c>
      <c r="X2158" s="8" t="s">
        <v>276</v>
      </c>
      <c r="Y2158" s="8" t="s">
        <v>607</v>
      </c>
      <c r="Z2158" s="8" t="s">
        <v>6331</v>
      </c>
      <c r="AA2158" s="8">
        <v>0.03</v>
      </c>
      <c r="AB2158" s="8" t="s">
        <v>552</v>
      </c>
      <c r="AC2158" s="8">
        <v>0.02</v>
      </c>
      <c r="AD2158" s="8">
        <v>16815</v>
      </c>
      <c r="AE2158" s="8">
        <v>3892.3611111111113</v>
      </c>
      <c r="AF2158" s="8">
        <v>11210</v>
      </c>
      <c r="AG2158" s="8">
        <v>15102.361111111111</v>
      </c>
      <c r="AH2158" s="8">
        <v>0.06</v>
      </c>
      <c r="AI2158" s="8">
        <v>33630</v>
      </c>
      <c r="AJ2158" s="8" t="s">
        <v>5938</v>
      </c>
    </row>
    <row r="2159" spans="1:36" x14ac:dyDescent="0.25">
      <c r="A2159" s="707" t="s">
        <v>2131</v>
      </c>
      <c r="B2159" s="8" t="s">
        <v>44</v>
      </c>
      <c r="C2159" s="8" t="s">
        <v>37</v>
      </c>
      <c r="D2159" s="8" t="s">
        <v>99</v>
      </c>
      <c r="E2159" s="8" t="s">
        <v>459</v>
      </c>
      <c r="F2159" s="8" t="s">
        <v>6400</v>
      </c>
      <c r="G2159" s="8" t="s">
        <v>651</v>
      </c>
      <c r="H2159" s="116">
        <v>0</v>
      </c>
      <c r="I2159" s="8">
        <v>3405</v>
      </c>
      <c r="J2159" s="8">
        <v>3405</v>
      </c>
      <c r="K2159" s="8" t="s">
        <v>6401</v>
      </c>
      <c r="L2159" s="8">
        <v>38859373</v>
      </c>
      <c r="M2159" s="38">
        <v>45502</v>
      </c>
      <c r="N2159" s="8" t="s">
        <v>196</v>
      </c>
      <c r="O2159" s="8" t="s">
        <v>173</v>
      </c>
      <c r="P2159" s="8" t="s">
        <v>840</v>
      </c>
      <c r="Q2159" s="8">
        <v>0</v>
      </c>
      <c r="R2159" s="8">
        <v>100000</v>
      </c>
      <c r="S2159" s="8">
        <v>100000</v>
      </c>
      <c r="T2159" s="8">
        <v>100000</v>
      </c>
      <c r="U2159" s="8">
        <v>120</v>
      </c>
      <c r="V2159" s="8" t="s">
        <v>62</v>
      </c>
      <c r="W2159" s="8" t="s">
        <v>62</v>
      </c>
      <c r="X2159" s="8" t="s">
        <v>276</v>
      </c>
      <c r="Z2159" s="8" t="s">
        <v>6402</v>
      </c>
      <c r="AA2159" s="8">
        <v>0.03</v>
      </c>
      <c r="AB2159" s="8" t="s">
        <v>552</v>
      </c>
      <c r="AC2159" s="8">
        <v>2.2499999999999999E-2</v>
      </c>
      <c r="AD2159" s="8">
        <v>3000</v>
      </c>
      <c r="AE2159" s="8">
        <v>833.33333333333337</v>
      </c>
      <c r="AF2159" s="8">
        <v>2250</v>
      </c>
      <c r="AG2159" s="8">
        <v>3083.3333333333335</v>
      </c>
      <c r="AH2159" s="8">
        <v>0.06</v>
      </c>
      <c r="AI2159" s="8">
        <v>6000</v>
      </c>
      <c r="AJ2159" s="8" t="s">
        <v>99</v>
      </c>
    </row>
    <row r="2160" spans="1:36" x14ac:dyDescent="0.25">
      <c r="A2160" s="707" t="s">
        <v>2131</v>
      </c>
      <c r="B2160" s="8" t="s">
        <v>49</v>
      </c>
      <c r="C2160" s="8" t="s">
        <v>49</v>
      </c>
      <c r="D2160" s="8" t="s">
        <v>133</v>
      </c>
      <c r="E2160" s="8" t="s">
        <v>929</v>
      </c>
      <c r="F2160" s="8" t="s">
        <v>6403</v>
      </c>
      <c r="G2160" s="8" t="s">
        <v>6413</v>
      </c>
      <c r="H2160" s="116">
        <v>0</v>
      </c>
      <c r="I2160" s="8">
        <v>8520</v>
      </c>
      <c r="J2160" s="8">
        <v>8520</v>
      </c>
      <c r="K2160" s="8" t="s">
        <v>6404</v>
      </c>
      <c r="L2160" s="8">
        <v>37639395</v>
      </c>
      <c r="M2160" s="38">
        <v>45503</v>
      </c>
      <c r="N2160" s="8" t="s">
        <v>196</v>
      </c>
      <c r="O2160" s="8" t="s">
        <v>173</v>
      </c>
      <c r="P2160" s="8" t="s">
        <v>840</v>
      </c>
      <c r="Q2160" s="8">
        <v>0</v>
      </c>
      <c r="R2160" s="8">
        <v>300300</v>
      </c>
      <c r="S2160" s="8">
        <v>300300</v>
      </c>
      <c r="T2160" s="8">
        <v>300300</v>
      </c>
      <c r="U2160" s="8">
        <v>144</v>
      </c>
      <c r="V2160" s="8" t="s">
        <v>62</v>
      </c>
      <c r="W2160" s="8" t="s">
        <v>62</v>
      </c>
      <c r="X2160" s="8" t="s">
        <v>276</v>
      </c>
      <c r="Z2160" s="8" t="s">
        <v>6412</v>
      </c>
      <c r="AA2160" s="8">
        <v>0.03</v>
      </c>
      <c r="AB2160" s="8" t="s">
        <v>552</v>
      </c>
      <c r="AC2160" s="8">
        <v>0.02</v>
      </c>
      <c r="AD2160" s="8">
        <v>9009</v>
      </c>
      <c r="AE2160" s="8">
        <v>2085.4166666666665</v>
      </c>
      <c r="AF2160" s="8">
        <v>6006</v>
      </c>
      <c r="AG2160" s="8">
        <v>8091.4166666666661</v>
      </c>
      <c r="AH2160" s="8">
        <v>0.06</v>
      </c>
      <c r="AI2160" s="8">
        <v>18018</v>
      </c>
      <c r="AJ2160" s="8" t="s">
        <v>133</v>
      </c>
    </row>
    <row r="2161" spans="1:36" x14ac:dyDescent="0.25">
      <c r="A2161" s="707" t="s">
        <v>2131</v>
      </c>
      <c r="B2161" s="8" t="s">
        <v>49</v>
      </c>
      <c r="C2161" s="8" t="s">
        <v>49</v>
      </c>
      <c r="D2161" s="8" t="s">
        <v>133</v>
      </c>
      <c r="E2161" s="8" t="s">
        <v>189</v>
      </c>
      <c r="F2161" s="8" t="s">
        <v>2839</v>
      </c>
      <c r="G2161" s="8" t="s">
        <v>3865</v>
      </c>
      <c r="H2161" s="116">
        <v>0</v>
      </c>
      <c r="I2161" s="8">
        <v>5998</v>
      </c>
      <c r="J2161" s="8">
        <v>5998</v>
      </c>
      <c r="K2161" s="8" t="s">
        <v>3853</v>
      </c>
      <c r="L2161" s="8">
        <v>13572582</v>
      </c>
      <c r="M2161" s="38">
        <v>45503</v>
      </c>
      <c r="N2161" s="8" t="s">
        <v>196</v>
      </c>
      <c r="O2161" s="8" t="s">
        <v>173</v>
      </c>
      <c r="P2161" s="8" t="s">
        <v>463</v>
      </c>
      <c r="Q2161" s="8">
        <v>0</v>
      </c>
      <c r="R2161" s="8">
        <v>189400</v>
      </c>
      <c r="S2161" s="8">
        <v>189400</v>
      </c>
      <c r="T2161" s="8">
        <v>147000</v>
      </c>
      <c r="U2161" s="8">
        <v>130</v>
      </c>
      <c r="V2161" s="8" t="s">
        <v>64</v>
      </c>
      <c r="W2161" s="8" t="s">
        <v>64</v>
      </c>
      <c r="X2161" s="8" t="s">
        <v>276</v>
      </c>
      <c r="Y2161" s="8" t="s">
        <v>6405</v>
      </c>
      <c r="Z2161" s="8" t="s">
        <v>6356</v>
      </c>
      <c r="AA2161" s="8">
        <v>0.03</v>
      </c>
      <c r="AB2161" s="8" t="s">
        <v>552</v>
      </c>
      <c r="AC2161" s="8">
        <v>2.1999999999999999E-2</v>
      </c>
      <c r="AD2161" s="8">
        <v>5682</v>
      </c>
      <c r="AE2161" s="8">
        <v>1456.9230769230769</v>
      </c>
      <c r="AF2161" s="8">
        <v>4166.8</v>
      </c>
      <c r="AG2161" s="8">
        <v>5623.7230769230773</v>
      </c>
      <c r="AH2161" s="8">
        <v>0.06</v>
      </c>
      <c r="AI2161" s="8">
        <v>11364</v>
      </c>
      <c r="AJ2161" s="8" t="s">
        <v>133</v>
      </c>
    </row>
    <row r="2162" spans="1:36" x14ac:dyDescent="0.25">
      <c r="A2162" s="707" t="s">
        <v>2131</v>
      </c>
      <c r="B2162" s="8" t="s">
        <v>45</v>
      </c>
      <c r="C2162" s="8" t="s">
        <v>184</v>
      </c>
      <c r="D2162" s="180" t="s">
        <v>101</v>
      </c>
      <c r="E2162" s="8" t="s">
        <v>212</v>
      </c>
      <c r="F2162" s="8" t="s">
        <v>6406</v>
      </c>
      <c r="G2162" s="8" t="s">
        <v>6415</v>
      </c>
      <c r="H2162" s="116">
        <v>0</v>
      </c>
      <c r="I2162" s="8">
        <v>3405</v>
      </c>
      <c r="J2162" s="8">
        <v>3405</v>
      </c>
      <c r="K2162" s="8" t="s">
        <v>6407</v>
      </c>
      <c r="L2162" s="8">
        <v>36734264</v>
      </c>
      <c r="M2162" s="38">
        <v>45503</v>
      </c>
      <c r="N2162" s="8" t="s">
        <v>196</v>
      </c>
      <c r="O2162" s="8" t="s">
        <v>173</v>
      </c>
      <c r="P2162" s="8" t="s">
        <v>840</v>
      </c>
      <c r="Q2162" s="8">
        <v>0</v>
      </c>
      <c r="R2162" s="8">
        <v>100000</v>
      </c>
      <c r="S2162" s="8">
        <v>100000</v>
      </c>
      <c r="T2162" s="8">
        <v>100000</v>
      </c>
      <c r="U2162" s="8">
        <v>120</v>
      </c>
      <c r="V2162" s="8" t="s">
        <v>62</v>
      </c>
      <c r="W2162" s="8" t="s">
        <v>62</v>
      </c>
      <c r="X2162" s="8" t="s">
        <v>276</v>
      </c>
      <c r="Z2162" s="8" t="s">
        <v>6414</v>
      </c>
      <c r="AA2162" s="8">
        <v>0.03</v>
      </c>
      <c r="AB2162" s="8" t="s">
        <v>552</v>
      </c>
      <c r="AC2162" s="8">
        <v>2.2499999999999999E-2</v>
      </c>
      <c r="AD2162" s="8">
        <v>3000</v>
      </c>
      <c r="AE2162" s="8">
        <v>833.33333333333337</v>
      </c>
      <c r="AF2162" s="8">
        <v>2250</v>
      </c>
      <c r="AG2162" s="8">
        <v>3083.3333333333335</v>
      </c>
      <c r="AH2162" s="8">
        <v>0.06</v>
      </c>
      <c r="AI2162" s="8">
        <v>6000</v>
      </c>
      <c r="AJ2162" s="8" t="s">
        <v>101</v>
      </c>
    </row>
    <row r="2163" spans="1:36" x14ac:dyDescent="0.25">
      <c r="A2163" s="707" t="s">
        <v>2131</v>
      </c>
      <c r="B2163" s="8" t="s">
        <v>24</v>
      </c>
      <c r="C2163" s="8" t="s">
        <v>24</v>
      </c>
      <c r="D2163" s="8" t="s">
        <v>420</v>
      </c>
      <c r="E2163" s="8" t="s">
        <v>405</v>
      </c>
      <c r="F2163" s="8" t="s">
        <v>3076</v>
      </c>
      <c r="G2163" s="8" t="s">
        <v>3090</v>
      </c>
      <c r="H2163" s="116">
        <v>0</v>
      </c>
      <c r="I2163" s="8">
        <v>9527</v>
      </c>
      <c r="J2163" s="8">
        <v>9527</v>
      </c>
      <c r="K2163" s="8" t="s">
        <v>6408</v>
      </c>
      <c r="L2163" s="8">
        <v>22178321</v>
      </c>
      <c r="M2163" s="38">
        <v>45503</v>
      </c>
      <c r="N2163" s="8" t="s">
        <v>196</v>
      </c>
      <c r="O2163" s="8" t="s">
        <v>21</v>
      </c>
      <c r="P2163" s="8" t="s">
        <v>21</v>
      </c>
      <c r="Q2163" s="8">
        <v>0</v>
      </c>
      <c r="R2163" s="8">
        <v>395400</v>
      </c>
      <c r="S2163" s="8">
        <v>395400</v>
      </c>
      <c r="T2163" s="8">
        <v>22763.45</v>
      </c>
      <c r="U2163" s="8">
        <v>168</v>
      </c>
      <c r="V2163" s="8" t="s">
        <v>64</v>
      </c>
      <c r="W2163" s="8" t="s">
        <v>64</v>
      </c>
      <c r="X2163" s="8" t="s">
        <v>276</v>
      </c>
      <c r="Y2163" s="8" t="s">
        <v>6409</v>
      </c>
      <c r="Z2163" s="8" t="s">
        <v>6416</v>
      </c>
      <c r="AA2163" s="8">
        <v>0.04</v>
      </c>
      <c r="AB2163" s="8" t="s">
        <v>552</v>
      </c>
      <c r="AC2163" s="8">
        <v>1.7000000000000001E-2</v>
      </c>
      <c r="AD2163" s="8">
        <v>15816</v>
      </c>
      <c r="AE2163" s="8">
        <v>2353.5714285714284</v>
      </c>
      <c r="AF2163" s="8">
        <v>6721.8</v>
      </c>
      <c r="AG2163" s="8">
        <v>9075.3714285714286</v>
      </c>
      <c r="AH2163" s="8">
        <v>0.03</v>
      </c>
      <c r="AI2163" s="8">
        <v>11862</v>
      </c>
      <c r="AJ2163" s="8" t="s">
        <v>420</v>
      </c>
    </row>
    <row r="2164" spans="1:36" x14ac:dyDescent="0.25">
      <c r="A2164" s="707" t="s">
        <v>2131</v>
      </c>
      <c r="B2164" s="8" t="s">
        <v>27</v>
      </c>
      <c r="C2164" s="8" t="s">
        <v>27</v>
      </c>
      <c r="D2164" s="180" t="s">
        <v>5938</v>
      </c>
      <c r="E2164" s="8" t="s">
        <v>3304</v>
      </c>
      <c r="F2164" s="8" t="s">
        <v>5467</v>
      </c>
      <c r="G2164" s="8" t="s">
        <v>4519</v>
      </c>
      <c r="H2164" s="116">
        <v>0</v>
      </c>
      <c r="I2164" s="8">
        <v>3458</v>
      </c>
      <c r="J2164" s="8">
        <v>3458</v>
      </c>
      <c r="K2164" s="8" t="s">
        <v>6410</v>
      </c>
      <c r="L2164" s="8">
        <v>39065449</v>
      </c>
      <c r="M2164" s="38">
        <v>45503</v>
      </c>
      <c r="N2164" s="8" t="s">
        <v>196</v>
      </c>
      <c r="O2164" s="8" t="s">
        <v>21</v>
      </c>
      <c r="P2164" s="8" t="s">
        <v>21</v>
      </c>
      <c r="Q2164" s="8">
        <v>0</v>
      </c>
      <c r="R2164" s="8">
        <v>136700</v>
      </c>
      <c r="S2164" s="8">
        <v>136700</v>
      </c>
      <c r="T2164" s="8">
        <v>49522</v>
      </c>
      <c r="U2164" s="8">
        <v>168</v>
      </c>
      <c r="V2164" s="8" t="s">
        <v>64</v>
      </c>
      <c r="W2164" s="8" t="s">
        <v>64</v>
      </c>
      <c r="X2164" s="8" t="s">
        <v>276</v>
      </c>
      <c r="Y2164" s="8" t="s">
        <v>6409</v>
      </c>
      <c r="Z2164" s="8" t="s">
        <v>6417</v>
      </c>
      <c r="AA2164" s="8">
        <v>0.04</v>
      </c>
      <c r="AB2164" s="8" t="s">
        <v>552</v>
      </c>
      <c r="AC2164" s="8">
        <v>1.7000000000000001E-2</v>
      </c>
      <c r="AD2164" s="8">
        <v>5468</v>
      </c>
      <c r="AE2164" s="8">
        <v>813.69047619047615</v>
      </c>
      <c r="AF2164" s="8">
        <v>2323.9</v>
      </c>
      <c r="AG2164" s="8">
        <v>3137.5904761904762</v>
      </c>
      <c r="AH2164" s="8">
        <v>0.03</v>
      </c>
      <c r="AI2164" s="8">
        <v>4101</v>
      </c>
      <c r="AJ2164" s="8" t="s">
        <v>5938</v>
      </c>
    </row>
    <row r="2165" spans="1:36" x14ac:dyDescent="0.25">
      <c r="A2165" s="707" t="s">
        <v>2131</v>
      </c>
      <c r="B2165" s="8" t="s">
        <v>49</v>
      </c>
      <c r="C2165" s="8" t="s">
        <v>49</v>
      </c>
      <c r="D2165" s="8" t="s">
        <v>133</v>
      </c>
      <c r="E2165" s="8" t="s">
        <v>189</v>
      </c>
      <c r="F2165" s="8" t="s">
        <v>582</v>
      </c>
      <c r="G2165" s="8" t="s">
        <v>583</v>
      </c>
      <c r="H2165" s="116">
        <v>0</v>
      </c>
      <c r="I2165" s="8">
        <v>881</v>
      </c>
      <c r="J2165" s="8">
        <v>881</v>
      </c>
      <c r="K2165" s="8" t="s">
        <v>6411</v>
      </c>
      <c r="L2165" s="8">
        <v>33860579</v>
      </c>
      <c r="M2165" s="38">
        <v>45503</v>
      </c>
      <c r="N2165" s="8" t="s">
        <v>196</v>
      </c>
      <c r="O2165" s="8" t="s">
        <v>173</v>
      </c>
      <c r="P2165" s="8" t="s">
        <v>463</v>
      </c>
      <c r="Q2165" s="8">
        <v>0</v>
      </c>
      <c r="R2165" s="8">
        <v>20000</v>
      </c>
      <c r="S2165" s="8">
        <v>20000</v>
      </c>
      <c r="T2165" s="8">
        <v>20000</v>
      </c>
      <c r="U2165" s="8">
        <v>120</v>
      </c>
      <c r="V2165" s="8" t="s">
        <v>62</v>
      </c>
      <c r="W2165" s="8" t="s">
        <v>62</v>
      </c>
      <c r="X2165" s="8" t="s">
        <v>276</v>
      </c>
      <c r="Z2165" s="8" t="s">
        <v>6418</v>
      </c>
      <c r="AA2165" s="8">
        <v>0.03</v>
      </c>
      <c r="AB2165" s="8" t="s">
        <v>552</v>
      </c>
      <c r="AC2165" s="8">
        <v>2.2499999999999999E-2</v>
      </c>
      <c r="AD2165" s="8">
        <v>600</v>
      </c>
      <c r="AE2165" s="8">
        <v>166.66666666666666</v>
      </c>
      <c r="AF2165" s="8">
        <v>450</v>
      </c>
      <c r="AG2165" s="8">
        <v>616.66666666666663</v>
      </c>
      <c r="AH2165" s="8">
        <v>0.06</v>
      </c>
      <c r="AI2165" s="8">
        <v>1200</v>
      </c>
      <c r="AJ2165" s="8" t="s">
        <v>133</v>
      </c>
    </row>
    <row r="2166" spans="1:36" x14ac:dyDescent="0.25">
      <c r="A2166" s="707" t="s">
        <v>2131</v>
      </c>
      <c r="B2166" s="8" t="s">
        <v>29</v>
      </c>
      <c r="C2166" s="8" t="s">
        <v>29</v>
      </c>
      <c r="D2166" s="8" t="s">
        <v>168</v>
      </c>
      <c r="E2166" s="8" t="s">
        <v>2081</v>
      </c>
      <c r="F2166" s="8" t="s">
        <v>2366</v>
      </c>
      <c r="G2166" s="8" t="s">
        <v>2377</v>
      </c>
      <c r="H2166" s="116">
        <v>0</v>
      </c>
      <c r="I2166" s="8">
        <v>12758</v>
      </c>
      <c r="J2166" s="8">
        <v>12758</v>
      </c>
      <c r="K2166" s="8" t="s">
        <v>6419</v>
      </c>
      <c r="L2166" s="8">
        <v>22959212</v>
      </c>
      <c r="M2166" s="38">
        <v>45503</v>
      </c>
      <c r="N2166" s="8" t="s">
        <v>196</v>
      </c>
      <c r="O2166" s="8" t="s">
        <v>21</v>
      </c>
      <c r="P2166" s="8" t="s">
        <v>21</v>
      </c>
      <c r="Q2166" s="8">
        <v>0</v>
      </c>
      <c r="R2166" s="8">
        <v>533200</v>
      </c>
      <c r="S2166" s="8">
        <v>533200</v>
      </c>
      <c r="T2166" s="8">
        <v>33313</v>
      </c>
      <c r="U2166" s="8">
        <v>168</v>
      </c>
      <c r="V2166" s="8" t="s">
        <v>64</v>
      </c>
      <c r="W2166" s="8" t="s">
        <v>64</v>
      </c>
      <c r="X2166" s="8" t="s">
        <v>276</v>
      </c>
      <c r="Y2166" s="8" t="s">
        <v>6420</v>
      </c>
      <c r="Z2166" s="8" t="s">
        <v>5950</v>
      </c>
      <c r="AA2166" s="8">
        <v>0.04</v>
      </c>
      <c r="AB2166" s="8" t="s">
        <v>552</v>
      </c>
      <c r="AC2166" s="8">
        <v>1.7000000000000001E-2</v>
      </c>
      <c r="AD2166" s="8">
        <v>21328</v>
      </c>
      <c r="AE2166" s="8">
        <v>3173.8095238095239</v>
      </c>
      <c r="AF2166" s="8">
        <v>9064.4000000000015</v>
      </c>
      <c r="AG2166" s="8">
        <v>12238.209523809524</v>
      </c>
      <c r="AH2166" s="8">
        <v>0.03</v>
      </c>
      <c r="AI2166" s="8">
        <v>15996</v>
      </c>
      <c r="AJ2166" s="8" t="s">
        <v>168</v>
      </c>
    </row>
    <row r="2167" spans="1:36" x14ac:dyDescent="0.25">
      <c r="A2167" s="707" t="s">
        <v>2131</v>
      </c>
      <c r="B2167" s="8" t="s">
        <v>6421</v>
      </c>
      <c r="C2167" s="8" t="s">
        <v>39</v>
      </c>
      <c r="D2167" s="8" t="s">
        <v>167</v>
      </c>
      <c r="E2167" s="8" t="s">
        <v>4896</v>
      </c>
      <c r="F2167" s="8" t="s">
        <v>6378</v>
      </c>
      <c r="G2167" s="8" t="s">
        <v>6426</v>
      </c>
      <c r="H2167" s="116">
        <v>0</v>
      </c>
      <c r="I2167" s="8">
        <v>2010</v>
      </c>
      <c r="J2167" s="8">
        <v>2010</v>
      </c>
      <c r="K2167" s="8" t="s">
        <v>6325</v>
      </c>
      <c r="L2167" s="8">
        <v>28343153</v>
      </c>
      <c r="M2167" s="38">
        <v>45503</v>
      </c>
      <c r="N2167" s="8" t="s">
        <v>196</v>
      </c>
      <c r="O2167" s="8" t="s">
        <v>173</v>
      </c>
      <c r="P2167" s="8" t="s">
        <v>352</v>
      </c>
      <c r="Q2167" s="8">
        <v>0</v>
      </c>
      <c r="R2167" s="8">
        <v>75000</v>
      </c>
      <c r="S2167" s="8">
        <v>75000</v>
      </c>
      <c r="T2167" s="8">
        <v>23222</v>
      </c>
      <c r="U2167" s="8">
        <v>168</v>
      </c>
      <c r="V2167" s="8" t="s">
        <v>64</v>
      </c>
      <c r="W2167" s="8" t="s">
        <v>64</v>
      </c>
      <c r="X2167" s="8" t="s">
        <v>276</v>
      </c>
      <c r="Y2167" s="8" t="s">
        <v>6422</v>
      </c>
      <c r="Z2167" s="8" t="s">
        <v>6379</v>
      </c>
      <c r="AA2167" s="8">
        <v>0.04</v>
      </c>
      <c r="AB2167" s="8" t="s">
        <v>552</v>
      </c>
      <c r="AC2167" s="8">
        <v>1.7000000000000001E-2</v>
      </c>
      <c r="AD2167" s="8">
        <v>3000</v>
      </c>
      <c r="AE2167" s="8">
        <v>446.42857142857144</v>
      </c>
      <c r="AF2167" s="8">
        <v>1275</v>
      </c>
      <c r="AG2167" s="8">
        <v>1721.4285714285716</v>
      </c>
      <c r="AH2167" s="8">
        <v>0.03</v>
      </c>
      <c r="AI2167" s="8">
        <v>2250</v>
      </c>
      <c r="AJ2167" s="8" t="s">
        <v>167</v>
      </c>
    </row>
    <row r="2168" spans="1:36" x14ac:dyDescent="0.25">
      <c r="A2168" s="707" t="s">
        <v>2131</v>
      </c>
      <c r="B2168" s="8" t="s">
        <v>33</v>
      </c>
      <c r="C2168" s="8" t="s">
        <v>39</v>
      </c>
      <c r="D2168" s="8" t="s">
        <v>167</v>
      </c>
      <c r="E2168" s="8" t="s">
        <v>4113</v>
      </c>
      <c r="F2168" s="8" t="s">
        <v>3998</v>
      </c>
      <c r="G2168" s="8" t="s">
        <v>2743</v>
      </c>
      <c r="H2168" s="116">
        <v>1230</v>
      </c>
      <c r="I2168" s="8">
        <v>1230</v>
      </c>
      <c r="J2168" s="8">
        <v>0</v>
      </c>
      <c r="K2168" s="8" t="s">
        <v>6423</v>
      </c>
      <c r="L2168" s="8">
        <v>21561774</v>
      </c>
      <c r="M2168" s="38">
        <v>45503</v>
      </c>
      <c r="N2168" s="8" t="s">
        <v>196</v>
      </c>
      <c r="O2168" s="8" t="s">
        <v>148</v>
      </c>
      <c r="P2168" s="8" t="s">
        <v>273</v>
      </c>
      <c r="Q2168" s="8">
        <v>0</v>
      </c>
      <c r="R2168" s="8">
        <v>32400</v>
      </c>
      <c r="S2168" s="8">
        <v>32400</v>
      </c>
      <c r="T2168" s="8">
        <v>32400</v>
      </c>
      <c r="U2168" s="8">
        <v>132</v>
      </c>
      <c r="V2168" s="8" t="s">
        <v>62</v>
      </c>
      <c r="W2168" s="8" t="s">
        <v>62</v>
      </c>
      <c r="X2168" s="8" t="s">
        <v>276</v>
      </c>
      <c r="Z2168" s="8" t="s">
        <v>6427</v>
      </c>
      <c r="AA2168" s="8">
        <v>0.03</v>
      </c>
      <c r="AB2168" s="8" t="s">
        <v>552</v>
      </c>
      <c r="AC2168" s="8">
        <v>2.1999999999999999E-2</v>
      </c>
      <c r="AD2168" s="8">
        <v>972</v>
      </c>
      <c r="AE2168" s="8">
        <v>245.45454545454547</v>
      </c>
      <c r="AF2168" s="8">
        <v>712.8</v>
      </c>
      <c r="AG2168" s="8">
        <v>958.25454545454545</v>
      </c>
      <c r="AH2168" s="8">
        <v>0.06</v>
      </c>
      <c r="AI2168" s="8">
        <v>1944</v>
      </c>
      <c r="AJ2168" s="8" t="s">
        <v>167</v>
      </c>
    </row>
    <row r="2169" spans="1:36" x14ac:dyDescent="0.25">
      <c r="A2169" s="707" t="s">
        <v>2131</v>
      </c>
      <c r="B2169" s="8" t="s">
        <v>47</v>
      </c>
      <c r="C2169" s="8" t="s">
        <v>47</v>
      </c>
      <c r="D2169" s="8" t="s">
        <v>99</v>
      </c>
      <c r="E2169" s="8" t="s">
        <v>405</v>
      </c>
      <c r="F2169" s="8" t="s">
        <v>1199</v>
      </c>
      <c r="G2169" s="8" t="s">
        <v>621</v>
      </c>
      <c r="H2169" s="116">
        <v>0</v>
      </c>
      <c r="I2169" s="8">
        <v>2054</v>
      </c>
      <c r="J2169" s="8">
        <v>2054</v>
      </c>
      <c r="K2169" s="8" t="s">
        <v>6424</v>
      </c>
      <c r="L2169" s="8">
        <v>23314647</v>
      </c>
      <c r="M2169" s="38">
        <v>45503</v>
      </c>
      <c r="N2169" s="8" t="s">
        <v>196</v>
      </c>
      <c r="O2169" s="8" t="s">
        <v>21</v>
      </c>
      <c r="P2169" s="8" t="s">
        <v>21</v>
      </c>
      <c r="Q2169" s="8">
        <v>0</v>
      </c>
      <c r="R2169" s="8">
        <v>25000</v>
      </c>
      <c r="S2169" s="8">
        <v>25000</v>
      </c>
      <c r="T2169" s="8">
        <v>25000</v>
      </c>
      <c r="U2169" s="8">
        <v>40</v>
      </c>
      <c r="V2169" s="8" t="s">
        <v>62</v>
      </c>
      <c r="W2169" s="8" t="s">
        <v>62</v>
      </c>
      <c r="X2169" s="8" t="s">
        <v>276</v>
      </c>
      <c r="Z2169" s="8" t="s">
        <v>6428</v>
      </c>
      <c r="AA2169" s="8">
        <v>0.03</v>
      </c>
      <c r="AB2169" s="8" t="s">
        <v>552</v>
      </c>
      <c r="AC2169" s="8">
        <v>4.4999999999999998E-2</v>
      </c>
      <c r="AD2169" s="8">
        <v>750</v>
      </c>
      <c r="AE2169" s="8">
        <v>625</v>
      </c>
      <c r="AF2169" s="8">
        <v>1125</v>
      </c>
      <c r="AG2169" s="8">
        <v>1750</v>
      </c>
      <c r="AH2169" s="8">
        <v>0.06</v>
      </c>
      <c r="AI2169" s="8">
        <v>1500</v>
      </c>
      <c r="AJ2169" s="8" t="s">
        <v>99</v>
      </c>
    </row>
    <row r="2170" spans="1:36" x14ac:dyDescent="0.25">
      <c r="A2170" s="707" t="s">
        <v>2131</v>
      </c>
      <c r="B2170" s="8" t="s">
        <v>23</v>
      </c>
      <c r="C2170" s="8" t="s">
        <v>23</v>
      </c>
      <c r="D2170" s="180" t="s">
        <v>5937</v>
      </c>
      <c r="E2170" s="8" t="s">
        <v>970</v>
      </c>
      <c r="F2170" s="8" t="s">
        <v>5510</v>
      </c>
      <c r="G2170" s="8" t="s">
        <v>5527</v>
      </c>
      <c r="H2170" s="116">
        <v>0</v>
      </c>
      <c r="I2170" s="8">
        <v>14211</v>
      </c>
      <c r="J2170" s="8">
        <v>14211</v>
      </c>
      <c r="K2170" s="8" t="s">
        <v>6321</v>
      </c>
      <c r="L2170" s="8">
        <v>22604634</v>
      </c>
      <c r="M2170" s="38">
        <v>45503</v>
      </c>
      <c r="N2170" s="8" t="s">
        <v>196</v>
      </c>
      <c r="O2170" s="8" t="s">
        <v>148</v>
      </c>
      <c r="P2170" s="8" t="s">
        <v>4613</v>
      </c>
      <c r="Q2170" s="8">
        <v>0</v>
      </c>
      <c r="R2170" s="8">
        <v>595100</v>
      </c>
      <c r="S2170" s="8">
        <v>595100</v>
      </c>
      <c r="T2170" s="8">
        <v>45561</v>
      </c>
      <c r="U2170" s="8">
        <v>168</v>
      </c>
      <c r="V2170" s="8" t="s">
        <v>64</v>
      </c>
      <c r="W2170" s="8" t="s">
        <v>64</v>
      </c>
      <c r="X2170" s="8" t="s">
        <v>276</v>
      </c>
      <c r="Y2170" s="8" t="s">
        <v>665</v>
      </c>
      <c r="Z2170" s="8" t="s">
        <v>6373</v>
      </c>
      <c r="AA2170" s="8">
        <v>0.04</v>
      </c>
      <c r="AB2170" s="8" t="s">
        <v>552</v>
      </c>
      <c r="AC2170" s="8">
        <v>1.7000000000000001E-2</v>
      </c>
      <c r="AD2170" s="8">
        <v>23804</v>
      </c>
      <c r="AE2170" s="8">
        <v>3542.2619047619046</v>
      </c>
      <c r="AF2170" s="8">
        <v>10116.700000000001</v>
      </c>
      <c r="AG2170" s="8">
        <v>13658.961904761905</v>
      </c>
      <c r="AH2170" s="8">
        <v>0.03</v>
      </c>
      <c r="AI2170" s="8">
        <v>17853</v>
      </c>
      <c r="AJ2170" s="8" t="s">
        <v>5937</v>
      </c>
    </row>
    <row r="2171" spans="1:36" x14ac:dyDescent="0.25">
      <c r="A2171" s="707" t="s">
        <v>2131</v>
      </c>
      <c r="B2171" s="8" t="s">
        <v>39</v>
      </c>
      <c r="C2171" s="8" t="s">
        <v>39</v>
      </c>
      <c r="D2171" s="8" t="s">
        <v>167</v>
      </c>
      <c r="E2171" s="8" t="s">
        <v>451</v>
      </c>
      <c r="F2171" s="8" t="s">
        <v>6425</v>
      </c>
      <c r="G2171" s="8" t="s">
        <v>6430</v>
      </c>
      <c r="H2171" s="116">
        <v>0</v>
      </c>
      <c r="I2171" s="8">
        <v>7156</v>
      </c>
      <c r="J2171" s="8">
        <v>7156</v>
      </c>
      <c r="K2171" s="8" t="s">
        <v>5479</v>
      </c>
      <c r="L2171" s="8">
        <v>26355232</v>
      </c>
      <c r="M2171" s="38">
        <v>45503</v>
      </c>
      <c r="N2171" s="8" t="s">
        <v>196</v>
      </c>
      <c r="O2171" s="8" t="s">
        <v>148</v>
      </c>
      <c r="P2171" s="8" t="s">
        <v>258</v>
      </c>
      <c r="Q2171" s="8">
        <v>0</v>
      </c>
      <c r="R2171" s="8">
        <v>294500</v>
      </c>
      <c r="S2171" s="8">
        <v>294500</v>
      </c>
      <c r="T2171" s="8">
        <v>35924</v>
      </c>
      <c r="U2171" s="8">
        <v>168</v>
      </c>
      <c r="V2171" s="8" t="s">
        <v>64</v>
      </c>
      <c r="W2171" s="8" t="s">
        <v>64</v>
      </c>
      <c r="X2171" s="8" t="s">
        <v>276</v>
      </c>
      <c r="Y2171" s="8" t="s">
        <v>115</v>
      </c>
      <c r="Z2171" s="8" t="s">
        <v>6429</v>
      </c>
      <c r="AA2171" s="8">
        <v>0.04</v>
      </c>
      <c r="AB2171" s="8" t="s">
        <v>552</v>
      </c>
      <c r="AC2171" s="8">
        <v>1.7000000000000001E-2</v>
      </c>
      <c r="AD2171" s="8">
        <v>11780</v>
      </c>
      <c r="AE2171" s="8">
        <v>1752.9761904761904</v>
      </c>
      <c r="AF2171" s="8">
        <v>5006.5</v>
      </c>
      <c r="AG2171" s="8">
        <v>6759.4761904761908</v>
      </c>
      <c r="AH2171" s="8">
        <v>0.03</v>
      </c>
      <c r="AI2171" s="8">
        <v>8835</v>
      </c>
      <c r="AJ2171" s="8" t="s">
        <v>167</v>
      </c>
    </row>
    <row r="2172" spans="1:36" x14ac:dyDescent="0.25">
      <c r="A2172" s="707" t="s">
        <v>2131</v>
      </c>
      <c r="B2172" s="8" t="s">
        <v>31</v>
      </c>
      <c r="C2172" s="8" t="s">
        <v>31</v>
      </c>
      <c r="D2172" s="8" t="s">
        <v>101</v>
      </c>
      <c r="E2172" s="8" t="s">
        <v>32</v>
      </c>
      <c r="F2172" s="8" t="s">
        <v>530</v>
      </c>
      <c r="G2172" s="8" t="s">
        <v>569</v>
      </c>
      <c r="H2172" s="116">
        <v>1036</v>
      </c>
      <c r="I2172" s="8">
        <v>1630</v>
      </c>
      <c r="J2172" s="8">
        <v>594</v>
      </c>
      <c r="K2172" s="8" t="s">
        <v>4554</v>
      </c>
      <c r="L2172" s="8">
        <v>28074126</v>
      </c>
      <c r="M2172" s="38">
        <v>45504</v>
      </c>
      <c r="N2172" s="8" t="s">
        <v>196</v>
      </c>
      <c r="O2172" s="8" t="s">
        <v>173</v>
      </c>
      <c r="P2172" s="8" t="s">
        <v>355</v>
      </c>
      <c r="Q2172" s="8">
        <v>27520</v>
      </c>
      <c r="R2172" s="8">
        <v>50100</v>
      </c>
      <c r="S2172" s="8">
        <v>22580</v>
      </c>
      <c r="T2172" s="8">
        <v>22580</v>
      </c>
      <c r="U2172" s="8">
        <v>144</v>
      </c>
      <c r="V2172" s="8" t="s">
        <v>63</v>
      </c>
      <c r="W2172" s="8" t="s">
        <v>63</v>
      </c>
      <c r="X2172" s="8" t="s">
        <v>277</v>
      </c>
      <c r="Z2172" s="8" t="s">
        <v>6449</v>
      </c>
      <c r="AA2172" s="8">
        <v>0.03</v>
      </c>
      <c r="AB2172" s="8" t="s">
        <v>552</v>
      </c>
      <c r="AC2172" s="8">
        <v>0.02</v>
      </c>
      <c r="AD2172" s="8">
        <v>1503</v>
      </c>
      <c r="AE2172" s="8">
        <v>347.91666666666669</v>
      </c>
      <c r="AF2172" s="8">
        <v>1002</v>
      </c>
      <c r="AG2172" s="8">
        <v>1349.9166666666667</v>
      </c>
      <c r="AH2172" s="8">
        <v>0.06</v>
      </c>
      <c r="AI2172" s="8">
        <v>1354.8</v>
      </c>
      <c r="AJ2172" s="8" t="s">
        <v>101</v>
      </c>
    </row>
    <row r="2173" spans="1:36" x14ac:dyDescent="0.25">
      <c r="A2173" s="707" t="s">
        <v>2131</v>
      </c>
      <c r="B2173" s="8" t="s">
        <v>49</v>
      </c>
      <c r="C2173" s="8" t="s">
        <v>49</v>
      </c>
      <c r="D2173" s="8" t="s">
        <v>133</v>
      </c>
      <c r="E2173" s="8" t="s">
        <v>931</v>
      </c>
      <c r="F2173" s="8" t="s">
        <v>1291</v>
      </c>
      <c r="G2173" s="8" t="s">
        <v>2031</v>
      </c>
      <c r="H2173" s="116">
        <v>27224</v>
      </c>
      <c r="I2173" s="8">
        <v>25140</v>
      </c>
      <c r="J2173" s="8">
        <v>-2084</v>
      </c>
      <c r="K2173" s="8" t="s">
        <v>6432</v>
      </c>
      <c r="L2173" s="8">
        <v>30427455</v>
      </c>
      <c r="M2173" s="38">
        <v>45504</v>
      </c>
      <c r="N2173" s="8" t="s">
        <v>196</v>
      </c>
      <c r="O2173" s="8" t="s">
        <v>173</v>
      </c>
      <c r="P2173" s="8" t="s">
        <v>328</v>
      </c>
      <c r="Q2173" s="8">
        <v>980249</v>
      </c>
      <c r="R2173" s="8">
        <v>1061000</v>
      </c>
      <c r="S2173" s="8">
        <v>80751</v>
      </c>
      <c r="T2173" s="8">
        <v>80200</v>
      </c>
      <c r="U2173" s="8">
        <v>168</v>
      </c>
      <c r="V2173" s="8" t="s">
        <v>63</v>
      </c>
      <c r="W2173" s="8" t="s">
        <v>63</v>
      </c>
      <c r="X2173" s="8" t="s">
        <v>277</v>
      </c>
      <c r="Z2173" s="8" t="s">
        <v>6450</v>
      </c>
      <c r="AA2173" s="8">
        <v>0.04</v>
      </c>
      <c r="AB2173" s="8" t="s">
        <v>552</v>
      </c>
      <c r="AC2173" s="8">
        <v>1.7000000000000001E-2</v>
      </c>
      <c r="AD2173" s="8">
        <v>42440</v>
      </c>
      <c r="AE2173" s="8">
        <v>6315.4761904761908</v>
      </c>
      <c r="AF2173" s="8">
        <v>18037</v>
      </c>
      <c r="AG2173" s="8">
        <v>24352.476190476191</v>
      </c>
      <c r="AH2173" s="8">
        <v>0.03</v>
      </c>
      <c r="AI2173" s="8">
        <v>2422.5299999999997</v>
      </c>
      <c r="AJ2173" s="8" t="s">
        <v>133</v>
      </c>
    </row>
    <row r="2174" spans="1:36" x14ac:dyDescent="0.25">
      <c r="A2174" s="707" t="s">
        <v>2131</v>
      </c>
      <c r="B2174" s="8" t="s">
        <v>38</v>
      </c>
      <c r="C2174" s="8" t="s">
        <v>38</v>
      </c>
      <c r="D2174" s="8" t="s">
        <v>101</v>
      </c>
      <c r="E2174" s="8" t="s">
        <v>405</v>
      </c>
      <c r="F2174" s="8" t="s">
        <v>730</v>
      </c>
      <c r="G2174" s="8">
        <v>66</v>
      </c>
      <c r="H2174" s="116">
        <v>0</v>
      </c>
      <c r="I2174" s="8">
        <v>13698</v>
      </c>
      <c r="J2174" s="8">
        <v>13698</v>
      </c>
      <c r="K2174" s="8" t="s">
        <v>6433</v>
      </c>
      <c r="L2174" s="8">
        <v>25158299</v>
      </c>
      <c r="M2174" s="38">
        <v>45504</v>
      </c>
      <c r="N2174" s="8" t="s">
        <v>196</v>
      </c>
      <c r="O2174" s="8" t="s">
        <v>173</v>
      </c>
      <c r="P2174" s="8" t="s">
        <v>541</v>
      </c>
      <c r="Q2174" s="8">
        <v>0</v>
      </c>
      <c r="R2174" s="8">
        <v>573200</v>
      </c>
      <c r="S2174" s="8">
        <v>573200</v>
      </c>
      <c r="T2174" s="8">
        <v>79038</v>
      </c>
      <c r="U2174" s="8">
        <v>168</v>
      </c>
      <c r="V2174" s="8" t="s">
        <v>64</v>
      </c>
      <c r="W2174" s="8" t="s">
        <v>64</v>
      </c>
      <c r="X2174" s="8" t="s">
        <v>276</v>
      </c>
      <c r="Y2174" s="8" t="s">
        <v>115</v>
      </c>
      <c r="Z2174" s="8" t="s">
        <v>5154</v>
      </c>
      <c r="AA2174" s="8">
        <v>0.04</v>
      </c>
      <c r="AB2174" s="8" t="s">
        <v>552</v>
      </c>
      <c r="AC2174" s="8">
        <v>1.7000000000000001E-2</v>
      </c>
      <c r="AD2174" s="8">
        <v>22928</v>
      </c>
      <c r="AE2174" s="8">
        <v>3411.9047619047619</v>
      </c>
      <c r="AF2174" s="8">
        <v>9744.4000000000015</v>
      </c>
      <c r="AG2174" s="8">
        <v>13156.304761904763</v>
      </c>
      <c r="AH2174" s="8">
        <v>0.03</v>
      </c>
      <c r="AI2174" s="8">
        <v>17196</v>
      </c>
      <c r="AJ2174" s="8" t="s">
        <v>101</v>
      </c>
    </row>
    <row r="2175" spans="1:36" x14ac:dyDescent="0.25">
      <c r="A2175" s="707" t="s">
        <v>2131</v>
      </c>
      <c r="B2175" s="8" t="s">
        <v>27</v>
      </c>
      <c r="C2175" s="8" t="s">
        <v>27</v>
      </c>
      <c r="D2175" s="180" t="s">
        <v>5938</v>
      </c>
      <c r="E2175" s="8" t="s">
        <v>209</v>
      </c>
      <c r="F2175" s="8" t="s">
        <v>4455</v>
      </c>
      <c r="G2175" s="8" t="s">
        <v>4458</v>
      </c>
      <c r="H2175" s="116">
        <v>0</v>
      </c>
      <c r="I2175" s="8">
        <v>3000</v>
      </c>
      <c r="J2175" s="8">
        <v>3000</v>
      </c>
      <c r="K2175" s="8" t="s">
        <v>5733</v>
      </c>
      <c r="L2175" s="8">
        <v>22721444</v>
      </c>
      <c r="M2175" s="38">
        <v>45504</v>
      </c>
      <c r="N2175" s="8" t="s">
        <v>196</v>
      </c>
      <c r="O2175" s="8" t="s">
        <v>43</v>
      </c>
      <c r="P2175" s="8" t="s">
        <v>43</v>
      </c>
      <c r="Q2175" s="8">
        <v>0</v>
      </c>
      <c r="R2175" s="8">
        <v>117200</v>
      </c>
      <c r="S2175" s="8">
        <v>117200</v>
      </c>
      <c r="T2175" s="8">
        <v>117200</v>
      </c>
      <c r="U2175" s="8">
        <v>168</v>
      </c>
      <c r="V2175" s="8" t="s">
        <v>62</v>
      </c>
      <c r="W2175" s="8" t="s">
        <v>62</v>
      </c>
      <c r="X2175" s="8" t="s">
        <v>276</v>
      </c>
      <c r="Z2175" s="8" t="s">
        <v>6451</v>
      </c>
      <c r="AA2175" s="8">
        <v>0.04</v>
      </c>
      <c r="AB2175" s="8" t="s">
        <v>552</v>
      </c>
      <c r="AC2175" s="8">
        <v>1.7000000000000001E-2</v>
      </c>
      <c r="AD2175" s="8">
        <v>4688</v>
      </c>
      <c r="AE2175" s="8">
        <v>697.61904761904759</v>
      </c>
      <c r="AF2175" s="8">
        <v>1992.4</v>
      </c>
      <c r="AG2175" s="8">
        <v>2690.0190476190478</v>
      </c>
      <c r="AH2175" s="8">
        <v>0.03</v>
      </c>
      <c r="AI2175" s="8">
        <v>3516</v>
      </c>
      <c r="AJ2175" s="8" t="s">
        <v>5938</v>
      </c>
    </row>
    <row r="2176" spans="1:36" x14ac:dyDescent="0.25">
      <c r="A2176" s="707" t="s">
        <v>2131</v>
      </c>
      <c r="B2176" s="8" t="s">
        <v>49</v>
      </c>
      <c r="C2176" s="8" t="s">
        <v>49</v>
      </c>
      <c r="D2176" s="8" t="s">
        <v>133</v>
      </c>
      <c r="E2176" s="8" t="s">
        <v>549</v>
      </c>
      <c r="F2176" s="8" t="s">
        <v>6434</v>
      </c>
      <c r="G2176" s="8" t="s">
        <v>560</v>
      </c>
      <c r="H2176" s="116">
        <v>0</v>
      </c>
      <c r="I2176" s="8">
        <v>805</v>
      </c>
      <c r="J2176" s="8">
        <v>805</v>
      </c>
      <c r="K2176" s="8" t="s">
        <v>3225</v>
      </c>
      <c r="L2176" s="8">
        <v>23521435</v>
      </c>
      <c r="M2176" s="38">
        <v>45504</v>
      </c>
      <c r="N2176" s="8" t="s">
        <v>196</v>
      </c>
      <c r="O2176" s="8" t="s">
        <v>43</v>
      </c>
      <c r="P2176" s="8" t="s">
        <v>43</v>
      </c>
      <c r="Q2176" s="8">
        <v>0</v>
      </c>
      <c r="R2176" s="8">
        <v>16300</v>
      </c>
      <c r="S2176" s="8">
        <v>16300</v>
      </c>
      <c r="T2176" s="8">
        <v>16300</v>
      </c>
      <c r="U2176" s="8">
        <v>108</v>
      </c>
      <c r="V2176" s="8" t="s">
        <v>62</v>
      </c>
      <c r="W2176" s="8" t="s">
        <v>62</v>
      </c>
      <c r="X2176" s="8" t="s">
        <v>276</v>
      </c>
      <c r="Z2176" s="8" t="s">
        <v>6452</v>
      </c>
      <c r="AA2176" s="8">
        <v>0.03</v>
      </c>
      <c r="AB2176" s="8" t="s">
        <v>552</v>
      </c>
      <c r="AC2176" s="8">
        <v>2.4E-2</v>
      </c>
      <c r="AD2176" s="8">
        <v>489</v>
      </c>
      <c r="AE2176" s="8">
        <v>150.92592592592592</v>
      </c>
      <c r="AF2176" s="8">
        <v>391.2</v>
      </c>
      <c r="AG2176" s="8">
        <v>542.12592592592591</v>
      </c>
      <c r="AH2176" s="8">
        <v>0.06</v>
      </c>
      <c r="AI2176" s="8">
        <v>978</v>
      </c>
      <c r="AJ2176" s="8" t="s">
        <v>133</v>
      </c>
    </row>
    <row r="2177" spans="1:36" x14ac:dyDescent="0.25">
      <c r="A2177" s="707" t="s">
        <v>2131</v>
      </c>
      <c r="B2177" s="8" t="s">
        <v>37</v>
      </c>
      <c r="C2177" s="8" t="s">
        <v>37</v>
      </c>
      <c r="D2177" s="8" t="s">
        <v>99</v>
      </c>
      <c r="E2177" s="8" t="s">
        <v>438</v>
      </c>
      <c r="F2177" s="8" t="s">
        <v>2470</v>
      </c>
      <c r="G2177" s="8" t="s">
        <v>753</v>
      </c>
      <c r="H2177" s="116">
        <v>0</v>
      </c>
      <c r="I2177" s="8">
        <v>27580</v>
      </c>
      <c r="J2177" s="8">
        <v>27580</v>
      </c>
      <c r="K2177" s="8" t="s">
        <v>6435</v>
      </c>
      <c r="L2177" s="8">
        <v>13455629</v>
      </c>
      <c r="M2177" s="38">
        <v>45504</v>
      </c>
      <c r="N2177" s="8" t="s">
        <v>196</v>
      </c>
      <c r="O2177" s="8" t="s">
        <v>43</v>
      </c>
      <c r="P2177" s="8" t="s">
        <v>43</v>
      </c>
      <c r="Q2177" s="8">
        <v>0</v>
      </c>
      <c r="R2177" s="8">
        <v>866400</v>
      </c>
      <c r="S2177" s="8">
        <v>866400</v>
      </c>
      <c r="T2177" s="8">
        <v>692094</v>
      </c>
      <c r="U2177" s="8">
        <v>120</v>
      </c>
      <c r="V2177" s="8" t="s">
        <v>64</v>
      </c>
      <c r="W2177" s="8" t="s">
        <v>64</v>
      </c>
      <c r="X2177" s="8" t="s">
        <v>276</v>
      </c>
      <c r="Y2177" s="8" t="s">
        <v>670</v>
      </c>
      <c r="Z2177" s="8" t="s">
        <v>6453</v>
      </c>
      <c r="AA2177" s="8">
        <v>0.03</v>
      </c>
      <c r="AB2177" s="8" t="s">
        <v>552</v>
      </c>
      <c r="AC2177" s="8">
        <v>2.2499999999999999E-2</v>
      </c>
      <c r="AD2177" s="8">
        <v>25992</v>
      </c>
      <c r="AE2177" s="8">
        <v>7220</v>
      </c>
      <c r="AF2177" s="8">
        <v>19494</v>
      </c>
      <c r="AG2177" s="8">
        <v>26714</v>
      </c>
      <c r="AH2177" s="8">
        <v>0.06</v>
      </c>
      <c r="AI2177" s="8">
        <v>51984</v>
      </c>
      <c r="AJ2177" s="8" t="s">
        <v>99</v>
      </c>
    </row>
    <row r="2178" spans="1:36" x14ac:dyDescent="0.25">
      <c r="A2178" s="707" t="s">
        <v>2131</v>
      </c>
      <c r="B2178" s="8" t="s">
        <v>37</v>
      </c>
      <c r="C2178" s="8" t="s">
        <v>37</v>
      </c>
      <c r="D2178" s="8" t="s">
        <v>99</v>
      </c>
      <c r="E2178" s="8" t="s">
        <v>438</v>
      </c>
      <c r="F2178" s="8" t="s">
        <v>677</v>
      </c>
      <c r="G2178" s="8" t="s">
        <v>654</v>
      </c>
      <c r="H2178" s="116">
        <v>5502</v>
      </c>
      <c r="I2178" s="8">
        <v>5502</v>
      </c>
      <c r="J2178" s="8">
        <v>0</v>
      </c>
      <c r="K2178" s="8" t="s">
        <v>6436</v>
      </c>
      <c r="L2178" s="8">
        <v>26700394</v>
      </c>
      <c r="M2178" s="38">
        <v>45504</v>
      </c>
      <c r="N2178" s="8" t="s">
        <v>196</v>
      </c>
      <c r="O2178" s="8" t="s">
        <v>43</v>
      </c>
      <c r="P2178" s="8" t="s">
        <v>43</v>
      </c>
      <c r="Q2178" s="8">
        <v>187452.22</v>
      </c>
      <c r="R2178" s="8">
        <v>223800</v>
      </c>
      <c r="S2178" s="8">
        <v>36347.78</v>
      </c>
      <c r="T2178" s="8">
        <v>36348</v>
      </c>
      <c r="U2178" s="8">
        <v>168</v>
      </c>
      <c r="V2178" s="8" t="s">
        <v>63</v>
      </c>
      <c r="W2178" s="8" t="s">
        <v>63</v>
      </c>
      <c r="X2178" s="8" t="s">
        <v>277</v>
      </c>
      <c r="Z2178" s="8" t="s">
        <v>6454</v>
      </c>
      <c r="AA2178" s="8">
        <v>0.04</v>
      </c>
      <c r="AB2178" s="8" t="s">
        <v>552</v>
      </c>
      <c r="AC2178" s="8">
        <v>1.7000000000000001E-2</v>
      </c>
      <c r="AD2178" s="8">
        <v>8952</v>
      </c>
      <c r="AE2178" s="8">
        <v>1332.1428571428571</v>
      </c>
      <c r="AF2178" s="8">
        <v>3804.6000000000004</v>
      </c>
      <c r="AG2178" s="8">
        <v>5136.7428571428572</v>
      </c>
      <c r="AH2178" s="8">
        <v>0.03</v>
      </c>
      <c r="AI2178" s="8">
        <v>1090.4333999999999</v>
      </c>
      <c r="AJ2178" s="8" t="s">
        <v>99</v>
      </c>
    </row>
    <row r="2179" spans="1:36" x14ac:dyDescent="0.25">
      <c r="A2179" s="707" t="s">
        <v>2131</v>
      </c>
      <c r="B2179" s="8" t="s">
        <v>20</v>
      </c>
      <c r="C2179" s="8" t="s">
        <v>20</v>
      </c>
      <c r="D2179" s="8" t="s">
        <v>420</v>
      </c>
      <c r="E2179" s="8" t="s">
        <v>4899</v>
      </c>
      <c r="F2179" s="8" t="s">
        <v>6362</v>
      </c>
      <c r="G2179" s="8" t="s">
        <v>6455</v>
      </c>
      <c r="H2179" s="116">
        <v>0</v>
      </c>
      <c r="I2179" s="8">
        <v>3945</v>
      </c>
      <c r="J2179" s="8">
        <v>3945</v>
      </c>
      <c r="K2179" s="8" t="s">
        <v>6315</v>
      </c>
      <c r="L2179" s="8">
        <v>29937927</v>
      </c>
      <c r="M2179" s="38">
        <v>45504</v>
      </c>
      <c r="N2179" s="8" t="s">
        <v>196</v>
      </c>
      <c r="O2179" s="8" t="s">
        <v>43</v>
      </c>
      <c r="P2179" s="8" t="s">
        <v>43</v>
      </c>
      <c r="Q2179" s="8">
        <v>0</v>
      </c>
      <c r="R2179" s="8">
        <v>157500</v>
      </c>
      <c r="S2179" s="8">
        <v>157500</v>
      </c>
      <c r="T2179" s="8">
        <v>55443</v>
      </c>
      <c r="U2179" s="8">
        <v>168</v>
      </c>
      <c r="V2179" s="8" t="s">
        <v>64</v>
      </c>
      <c r="W2179" s="8" t="s">
        <v>64</v>
      </c>
      <c r="X2179" s="8" t="s">
        <v>276</v>
      </c>
      <c r="Y2179" s="8" t="s">
        <v>777</v>
      </c>
      <c r="Z2179" s="8" t="s">
        <v>6363</v>
      </c>
      <c r="AA2179" s="8">
        <v>0.04</v>
      </c>
      <c r="AB2179" s="8" t="s">
        <v>552</v>
      </c>
      <c r="AC2179" s="8">
        <v>1.7000000000000001E-2</v>
      </c>
      <c r="AD2179" s="8">
        <v>6300</v>
      </c>
      <c r="AE2179" s="8">
        <v>937.5</v>
      </c>
      <c r="AF2179" s="8">
        <v>2677.5</v>
      </c>
      <c r="AG2179" s="8">
        <v>3615</v>
      </c>
      <c r="AH2179" s="8">
        <v>0.03</v>
      </c>
      <c r="AI2179" s="8">
        <v>4725</v>
      </c>
      <c r="AJ2179" s="8" t="s">
        <v>420</v>
      </c>
    </row>
    <row r="2180" spans="1:36" x14ac:dyDescent="0.25">
      <c r="A2180" s="707" t="s">
        <v>2131</v>
      </c>
      <c r="B2180" s="8" t="s">
        <v>27</v>
      </c>
      <c r="C2180" s="8" t="s">
        <v>27</v>
      </c>
      <c r="D2180" s="180" t="s">
        <v>5938</v>
      </c>
      <c r="E2180" s="8" t="s">
        <v>4759</v>
      </c>
      <c r="F2180" s="8" t="s">
        <v>5813</v>
      </c>
      <c r="G2180" s="8" t="s">
        <v>5816</v>
      </c>
      <c r="H2180" s="116">
        <v>0</v>
      </c>
      <c r="I2180" s="8">
        <v>2370</v>
      </c>
      <c r="J2180" s="8">
        <v>2370</v>
      </c>
      <c r="K2180" s="8" t="s">
        <v>6437</v>
      </c>
      <c r="L2180" s="8">
        <v>28124471</v>
      </c>
      <c r="M2180" s="38">
        <v>45504</v>
      </c>
      <c r="N2180" s="8" t="s">
        <v>196</v>
      </c>
      <c r="O2180" s="8" t="s">
        <v>43</v>
      </c>
      <c r="P2180" s="8" t="s">
        <v>43</v>
      </c>
      <c r="Q2180" s="8">
        <v>0</v>
      </c>
      <c r="R2180" s="8">
        <v>90300</v>
      </c>
      <c r="S2180" s="8">
        <v>90300</v>
      </c>
      <c r="T2180" s="8">
        <v>90300</v>
      </c>
      <c r="U2180" s="8">
        <v>168</v>
      </c>
      <c r="V2180" s="8" t="s">
        <v>62</v>
      </c>
      <c r="W2180" s="8" t="s">
        <v>62</v>
      </c>
      <c r="X2180" s="8" t="s">
        <v>276</v>
      </c>
      <c r="Z2180" s="8" t="s">
        <v>6456</v>
      </c>
      <c r="AA2180" s="8">
        <v>0.04</v>
      </c>
      <c r="AB2180" s="8" t="s">
        <v>552</v>
      </c>
      <c r="AC2180" s="8">
        <v>1.7000000000000001E-2</v>
      </c>
      <c r="AD2180" s="8">
        <v>3612</v>
      </c>
      <c r="AE2180" s="8">
        <v>537.5</v>
      </c>
      <c r="AF2180" s="8">
        <v>1535.1000000000001</v>
      </c>
      <c r="AG2180" s="8">
        <v>2072.6000000000004</v>
      </c>
      <c r="AH2180" s="8">
        <v>0.03</v>
      </c>
      <c r="AI2180" s="8">
        <v>2709</v>
      </c>
      <c r="AJ2180" s="8" t="s">
        <v>5938</v>
      </c>
    </row>
    <row r="2181" spans="1:36" x14ac:dyDescent="0.25">
      <c r="A2181" s="707" t="s">
        <v>2131</v>
      </c>
      <c r="B2181" s="8" t="s">
        <v>24</v>
      </c>
      <c r="C2181" s="8" t="s">
        <v>24</v>
      </c>
      <c r="D2181" s="8" t="s">
        <v>420</v>
      </c>
      <c r="E2181" s="8" t="s">
        <v>405</v>
      </c>
      <c r="F2181" s="8" t="s">
        <v>596</v>
      </c>
      <c r="G2181" s="8" t="s">
        <v>905</v>
      </c>
      <c r="H2181" s="116">
        <v>0</v>
      </c>
      <c r="I2181" s="8">
        <v>1175</v>
      </c>
      <c r="J2181" s="8">
        <v>1175</v>
      </c>
      <c r="K2181" s="8" t="s">
        <v>6438</v>
      </c>
      <c r="L2181" s="8">
        <v>13097642</v>
      </c>
      <c r="M2181" s="38">
        <v>45504</v>
      </c>
      <c r="N2181" s="8" t="s">
        <v>196</v>
      </c>
      <c r="O2181" s="8" t="s">
        <v>43</v>
      </c>
      <c r="P2181" s="8" t="s">
        <v>43</v>
      </c>
      <c r="Q2181" s="8">
        <v>0</v>
      </c>
      <c r="R2181" s="8">
        <v>30600</v>
      </c>
      <c r="S2181" s="8">
        <v>30600</v>
      </c>
      <c r="T2181" s="8">
        <v>30600</v>
      </c>
      <c r="U2181" s="8">
        <v>132</v>
      </c>
      <c r="V2181" s="8" t="s">
        <v>62</v>
      </c>
      <c r="W2181" s="8" t="s">
        <v>62</v>
      </c>
      <c r="X2181" s="8" t="s">
        <v>276</v>
      </c>
      <c r="Z2181" s="8" t="s">
        <v>6457</v>
      </c>
      <c r="AA2181" s="8">
        <v>0.03</v>
      </c>
      <c r="AB2181" s="8" t="s">
        <v>552</v>
      </c>
      <c r="AC2181" s="8">
        <v>2.1999999999999999E-2</v>
      </c>
      <c r="AD2181" s="8">
        <v>918</v>
      </c>
      <c r="AE2181" s="8">
        <v>231.81818181818181</v>
      </c>
      <c r="AF2181" s="8">
        <v>673.19999999999993</v>
      </c>
      <c r="AG2181" s="8">
        <v>905.0181818181818</v>
      </c>
      <c r="AH2181" s="8">
        <v>0.06</v>
      </c>
      <c r="AI2181" s="8">
        <v>1836</v>
      </c>
      <c r="AJ2181" s="8" t="s">
        <v>420</v>
      </c>
    </row>
    <row r="2182" spans="1:36" x14ac:dyDescent="0.25">
      <c r="A2182" s="707" t="s">
        <v>2131</v>
      </c>
      <c r="B2182" s="8" t="s">
        <v>38</v>
      </c>
      <c r="C2182" s="8" t="s">
        <v>38</v>
      </c>
      <c r="D2182" s="8" t="s">
        <v>101</v>
      </c>
      <c r="E2182" s="8" t="s">
        <v>3538</v>
      </c>
      <c r="F2182" s="8" t="s">
        <v>4139</v>
      </c>
      <c r="G2182" s="8" t="s">
        <v>4252</v>
      </c>
      <c r="H2182" s="116">
        <v>0</v>
      </c>
      <c r="I2182" s="8">
        <v>4285</v>
      </c>
      <c r="J2182" s="8">
        <v>4285</v>
      </c>
      <c r="K2182" s="8" t="s">
        <v>6439</v>
      </c>
      <c r="L2182" s="8">
        <v>37284518</v>
      </c>
      <c r="M2182" s="38">
        <v>45504</v>
      </c>
      <c r="N2182" s="8" t="s">
        <v>196</v>
      </c>
      <c r="O2182" s="8" t="s">
        <v>173</v>
      </c>
      <c r="P2182" s="8" t="s">
        <v>463</v>
      </c>
      <c r="Q2182" s="8">
        <v>0</v>
      </c>
      <c r="R2182" s="8">
        <v>172000</v>
      </c>
      <c r="S2182" s="8">
        <v>172000</v>
      </c>
      <c r="T2182" s="8">
        <v>17000</v>
      </c>
      <c r="U2182" s="8">
        <v>168</v>
      </c>
      <c r="V2182" s="8" t="s">
        <v>64</v>
      </c>
      <c r="W2182" s="8" t="s">
        <v>64</v>
      </c>
      <c r="X2182" s="8" t="s">
        <v>276</v>
      </c>
      <c r="Y2182" s="8" t="s">
        <v>115</v>
      </c>
      <c r="Z2182" s="8" t="s">
        <v>6458</v>
      </c>
      <c r="AA2182" s="8">
        <v>0.04</v>
      </c>
      <c r="AB2182" s="8" t="s">
        <v>552</v>
      </c>
      <c r="AC2182" s="8">
        <v>1.7000000000000001E-2</v>
      </c>
      <c r="AD2182" s="8">
        <v>6880</v>
      </c>
      <c r="AE2182" s="8">
        <v>1023.8095238095239</v>
      </c>
      <c r="AF2182" s="8">
        <v>2924</v>
      </c>
      <c r="AG2182" s="8">
        <v>3947.8095238095239</v>
      </c>
      <c r="AH2182" s="8">
        <v>0.03</v>
      </c>
      <c r="AI2182" s="8">
        <v>5160</v>
      </c>
      <c r="AJ2182" s="8" t="s">
        <v>101</v>
      </c>
    </row>
    <row r="2183" spans="1:36" x14ac:dyDescent="0.25">
      <c r="A2183" s="707" t="s">
        <v>2131</v>
      </c>
      <c r="B2183" s="8" t="s">
        <v>27</v>
      </c>
      <c r="C2183" s="8" t="s">
        <v>27</v>
      </c>
      <c r="D2183" s="180" t="s">
        <v>5938</v>
      </c>
      <c r="E2183" s="8" t="s">
        <v>3304</v>
      </c>
      <c r="F2183" s="8" t="s">
        <v>6441</v>
      </c>
      <c r="G2183" s="8" t="s">
        <v>6460</v>
      </c>
      <c r="H2183" s="116">
        <v>0</v>
      </c>
      <c r="I2183" s="8">
        <v>4352</v>
      </c>
      <c r="J2183" s="8">
        <v>4352</v>
      </c>
      <c r="K2183" s="8" t="s">
        <v>6440</v>
      </c>
      <c r="L2183" s="8">
        <v>24632296</v>
      </c>
      <c r="M2183" s="38">
        <v>45504</v>
      </c>
      <c r="N2183" s="8" t="s">
        <v>196</v>
      </c>
      <c r="O2183" s="8" t="s">
        <v>43</v>
      </c>
      <c r="P2183" s="8" t="s">
        <v>43</v>
      </c>
      <c r="Q2183" s="8">
        <v>0</v>
      </c>
      <c r="R2183" s="8">
        <v>148900</v>
      </c>
      <c r="S2183" s="8">
        <v>148900</v>
      </c>
      <c r="T2183" s="8">
        <v>148900</v>
      </c>
      <c r="U2183" s="8">
        <v>168</v>
      </c>
      <c r="V2183" s="8" t="s">
        <v>62</v>
      </c>
      <c r="W2183" s="8" t="s">
        <v>62</v>
      </c>
      <c r="X2183" s="8" t="s">
        <v>276</v>
      </c>
      <c r="Z2183" s="8" t="s">
        <v>6459</v>
      </c>
      <c r="AA2183" s="8">
        <v>0.04</v>
      </c>
      <c r="AB2183" s="8" t="s">
        <v>552</v>
      </c>
      <c r="AC2183" s="8">
        <v>1.7000000000000001E-2</v>
      </c>
      <c r="AD2183" s="8">
        <v>5956</v>
      </c>
      <c r="AE2183" s="8">
        <v>886.30952380952385</v>
      </c>
      <c r="AF2183" s="8">
        <v>2531.3000000000002</v>
      </c>
      <c r="AG2183" s="8">
        <v>3417.609523809524</v>
      </c>
      <c r="AH2183" s="8">
        <v>0.03</v>
      </c>
      <c r="AI2183" s="8">
        <v>4467</v>
      </c>
      <c r="AJ2183" s="8" t="s">
        <v>5938</v>
      </c>
    </row>
    <row r="2184" spans="1:36" x14ac:dyDescent="0.25">
      <c r="A2184" s="707" t="s">
        <v>2131</v>
      </c>
      <c r="B2184" s="8" t="s">
        <v>29</v>
      </c>
      <c r="C2184" s="8" t="s">
        <v>29</v>
      </c>
      <c r="D2184" s="8" t="s">
        <v>168</v>
      </c>
      <c r="E2184" s="8" t="s">
        <v>455</v>
      </c>
      <c r="F2184" s="8" t="s">
        <v>587</v>
      </c>
      <c r="G2184" s="8" t="s">
        <v>593</v>
      </c>
      <c r="H2184" s="116">
        <v>0</v>
      </c>
      <c r="I2184" s="8">
        <v>16081</v>
      </c>
      <c r="J2184" s="8">
        <v>16081</v>
      </c>
      <c r="K2184" s="8" t="s">
        <v>6442</v>
      </c>
      <c r="L2184" s="8">
        <v>24163088</v>
      </c>
      <c r="M2184" s="38">
        <v>45504</v>
      </c>
      <c r="N2184" s="8" t="s">
        <v>196</v>
      </c>
      <c r="O2184" s="8" t="s">
        <v>43</v>
      </c>
      <c r="P2184" s="8" t="s">
        <v>43</v>
      </c>
      <c r="Q2184" s="8">
        <v>0</v>
      </c>
      <c r="R2184" s="8">
        <v>674800</v>
      </c>
      <c r="S2184" s="8">
        <v>674800</v>
      </c>
      <c r="T2184" s="8">
        <v>22530</v>
      </c>
      <c r="U2184" s="8">
        <v>168</v>
      </c>
      <c r="V2184" s="8" t="s">
        <v>64</v>
      </c>
      <c r="W2184" s="8" t="s">
        <v>64</v>
      </c>
      <c r="X2184" s="8" t="s">
        <v>276</v>
      </c>
      <c r="Y2184" s="8" t="s">
        <v>665</v>
      </c>
      <c r="Z2184" s="8" t="s">
        <v>6461</v>
      </c>
      <c r="AA2184" s="8">
        <v>0.04</v>
      </c>
      <c r="AB2184" s="8" t="s">
        <v>552</v>
      </c>
      <c r="AC2184" s="8">
        <v>1.7000000000000001E-2</v>
      </c>
      <c r="AD2184" s="8">
        <v>26992</v>
      </c>
      <c r="AE2184" s="8">
        <v>4016.6666666666665</v>
      </c>
      <c r="AF2184" s="8">
        <v>11471.6</v>
      </c>
      <c r="AG2184" s="8">
        <v>15488.266666666666</v>
      </c>
      <c r="AH2184" s="8">
        <v>0.03</v>
      </c>
      <c r="AI2184" s="8">
        <v>20244</v>
      </c>
      <c r="AJ2184" s="8" t="s">
        <v>168</v>
      </c>
    </row>
    <row r="2185" spans="1:36" x14ac:dyDescent="0.25">
      <c r="A2185" s="707" t="s">
        <v>2131</v>
      </c>
      <c r="B2185" s="8" t="s">
        <v>39</v>
      </c>
      <c r="C2185" s="8" t="s">
        <v>39</v>
      </c>
      <c r="D2185" s="8" t="s">
        <v>167</v>
      </c>
      <c r="E2185" s="8" t="s">
        <v>451</v>
      </c>
      <c r="F2185" s="8" t="s">
        <v>6443</v>
      </c>
      <c r="G2185" s="8" t="s">
        <v>5781</v>
      </c>
      <c r="H2185" s="116">
        <v>0</v>
      </c>
      <c r="I2185" s="8">
        <v>5242</v>
      </c>
      <c r="J2185" s="8">
        <v>5242</v>
      </c>
      <c r="K2185" s="8" t="s">
        <v>6444</v>
      </c>
      <c r="L2185" s="8">
        <v>40886675</v>
      </c>
      <c r="M2185" s="38">
        <v>45504</v>
      </c>
      <c r="N2185" s="8" t="s">
        <v>196</v>
      </c>
      <c r="O2185" s="8" t="s">
        <v>173</v>
      </c>
      <c r="P2185" s="8" t="s">
        <v>840</v>
      </c>
      <c r="Q2185" s="8">
        <v>0</v>
      </c>
      <c r="R2185" s="8">
        <v>200000</v>
      </c>
      <c r="S2185" s="8">
        <v>200000</v>
      </c>
      <c r="T2185" s="8">
        <v>200000</v>
      </c>
      <c r="U2185" s="8">
        <v>156</v>
      </c>
      <c r="V2185" s="8" t="s">
        <v>62</v>
      </c>
      <c r="W2185" s="8" t="s">
        <v>62</v>
      </c>
      <c r="X2185" s="8" t="s">
        <v>276</v>
      </c>
      <c r="Z2185" s="8" t="s">
        <v>6462</v>
      </c>
      <c r="AA2185" s="8">
        <v>0.04</v>
      </c>
      <c r="AB2185" s="8" t="s">
        <v>552</v>
      </c>
      <c r="AC2185" s="8">
        <v>1.7999999999999999E-2</v>
      </c>
      <c r="AD2185" s="8">
        <v>8000</v>
      </c>
      <c r="AE2185" s="8">
        <v>1282.051282051282</v>
      </c>
      <c r="AF2185" s="8">
        <v>3599.9999999999995</v>
      </c>
      <c r="AG2185" s="8">
        <v>4882.0512820512813</v>
      </c>
      <c r="AH2185" s="8">
        <v>0.03</v>
      </c>
      <c r="AI2185" s="8">
        <v>6000</v>
      </c>
      <c r="AJ2185" s="8" t="s">
        <v>167</v>
      </c>
    </row>
    <row r="2186" spans="1:36" x14ac:dyDescent="0.25">
      <c r="A2186" s="707" t="s">
        <v>2131</v>
      </c>
      <c r="B2186" s="8" t="s">
        <v>24</v>
      </c>
      <c r="C2186" s="8" t="s">
        <v>24</v>
      </c>
      <c r="D2186" s="8" t="s">
        <v>420</v>
      </c>
      <c r="E2186" s="8" t="s">
        <v>405</v>
      </c>
      <c r="F2186" s="8" t="s">
        <v>596</v>
      </c>
      <c r="G2186" s="8" t="s">
        <v>905</v>
      </c>
      <c r="H2186" s="116">
        <v>0</v>
      </c>
      <c r="I2186" s="8">
        <v>680</v>
      </c>
      <c r="J2186" s="8">
        <v>680</v>
      </c>
      <c r="K2186" s="8" t="s">
        <v>6445</v>
      </c>
      <c r="L2186" s="8">
        <v>20999289</v>
      </c>
      <c r="M2186" s="38">
        <v>45504</v>
      </c>
      <c r="N2186" s="8" t="s">
        <v>196</v>
      </c>
      <c r="O2186" s="8" t="s">
        <v>43</v>
      </c>
      <c r="P2186" s="8" t="s">
        <v>43</v>
      </c>
      <c r="Q2186" s="8">
        <v>0</v>
      </c>
      <c r="R2186" s="8">
        <v>11200</v>
      </c>
      <c r="S2186" s="8">
        <v>11200</v>
      </c>
      <c r="T2186" s="8">
        <v>11200</v>
      </c>
      <c r="U2186" s="8">
        <v>96</v>
      </c>
      <c r="V2186" s="8" t="s">
        <v>62</v>
      </c>
      <c r="W2186" s="8" t="s">
        <v>62</v>
      </c>
      <c r="X2186" s="8" t="s">
        <v>276</v>
      </c>
      <c r="Z2186" s="8" t="s">
        <v>6463</v>
      </c>
      <c r="AA2186" s="8">
        <v>0.03</v>
      </c>
      <c r="AB2186" s="8" t="s">
        <v>552</v>
      </c>
      <c r="AC2186" s="8">
        <v>2.7E-2</v>
      </c>
      <c r="AD2186" s="8">
        <v>336</v>
      </c>
      <c r="AE2186" s="8">
        <v>116.66666666666667</v>
      </c>
      <c r="AF2186" s="8">
        <v>302.39999999999998</v>
      </c>
      <c r="AG2186" s="8">
        <v>419.06666666666666</v>
      </c>
      <c r="AH2186" s="8">
        <v>0.06</v>
      </c>
      <c r="AI2186" s="8">
        <v>672</v>
      </c>
      <c r="AJ2186" s="8" t="s">
        <v>420</v>
      </c>
    </row>
    <row r="2187" spans="1:36" x14ac:dyDescent="0.25">
      <c r="A2187" s="707" t="s">
        <v>2131</v>
      </c>
      <c r="B2187" s="8" t="s">
        <v>184</v>
      </c>
      <c r="C2187" s="8" t="s">
        <v>184</v>
      </c>
      <c r="D2187" s="180" t="s">
        <v>101</v>
      </c>
      <c r="E2187" s="8" t="s">
        <v>405</v>
      </c>
      <c r="F2187" s="8" t="s">
        <v>6446</v>
      </c>
      <c r="G2187" s="8" t="s">
        <v>2934</v>
      </c>
      <c r="H2187" s="116">
        <v>0</v>
      </c>
      <c r="I2187" s="8">
        <v>1500</v>
      </c>
      <c r="J2187" s="8">
        <v>1500</v>
      </c>
      <c r="K2187" s="8" t="s">
        <v>6447</v>
      </c>
      <c r="L2187" s="8">
        <v>26987810</v>
      </c>
      <c r="M2187" s="38">
        <v>45504</v>
      </c>
      <c r="N2187" s="8" t="s">
        <v>196</v>
      </c>
      <c r="O2187" s="8" t="s">
        <v>43</v>
      </c>
      <c r="P2187" s="8" t="s">
        <v>43</v>
      </c>
      <c r="Q2187" s="8">
        <v>0</v>
      </c>
      <c r="R2187" s="8">
        <v>42800</v>
      </c>
      <c r="S2187" s="8">
        <v>42800</v>
      </c>
      <c r="T2187" s="8">
        <v>42800</v>
      </c>
      <c r="U2187" s="8">
        <v>132</v>
      </c>
      <c r="V2187" s="8" t="s">
        <v>62</v>
      </c>
      <c r="W2187" s="8" t="s">
        <v>62</v>
      </c>
      <c r="X2187" s="8" t="s">
        <v>276</v>
      </c>
      <c r="Z2187" s="8" t="s">
        <v>6464</v>
      </c>
      <c r="AA2187" s="8">
        <v>0.03</v>
      </c>
      <c r="AB2187" s="8" t="s">
        <v>552</v>
      </c>
      <c r="AC2187" s="8">
        <v>2.1999999999999999E-2</v>
      </c>
      <c r="AD2187" s="8">
        <v>1284</v>
      </c>
      <c r="AE2187" s="8">
        <v>324.24242424242425</v>
      </c>
      <c r="AF2187" s="8">
        <v>941.59999999999991</v>
      </c>
      <c r="AG2187" s="8">
        <v>1265.8424242424242</v>
      </c>
      <c r="AH2187" s="8">
        <v>0.06</v>
      </c>
      <c r="AI2187" s="8">
        <v>2568</v>
      </c>
      <c r="AJ2187" s="8" t="s">
        <v>101</v>
      </c>
    </row>
    <row r="2188" spans="1:36" x14ac:dyDescent="0.25">
      <c r="A2188" s="707" t="s">
        <v>2131</v>
      </c>
      <c r="B2188" s="8" t="s">
        <v>24</v>
      </c>
      <c r="C2188" s="8" t="s">
        <v>24</v>
      </c>
      <c r="D2188" s="8" t="s">
        <v>420</v>
      </c>
      <c r="E2188" s="8" t="s">
        <v>405</v>
      </c>
      <c r="F2188" s="8" t="s">
        <v>596</v>
      </c>
      <c r="G2188" s="8" t="s">
        <v>905</v>
      </c>
      <c r="H2188" s="116">
        <v>0</v>
      </c>
      <c r="I2188" s="8">
        <v>1903</v>
      </c>
      <c r="J2188" s="8">
        <v>1903</v>
      </c>
      <c r="K2188" s="8" t="s">
        <v>6448</v>
      </c>
      <c r="L2188" s="8">
        <v>24136385</v>
      </c>
      <c r="M2188" s="38">
        <v>45504</v>
      </c>
      <c r="N2188" s="8" t="s">
        <v>196</v>
      </c>
      <c r="O2188" s="8" t="s">
        <v>173</v>
      </c>
      <c r="P2188" s="8" t="s">
        <v>349</v>
      </c>
      <c r="Q2188" s="8">
        <v>0</v>
      </c>
      <c r="R2188" s="8">
        <v>60000</v>
      </c>
      <c r="S2188" s="8">
        <v>60000</v>
      </c>
      <c r="T2188" s="8">
        <v>60000</v>
      </c>
      <c r="U2188" s="8">
        <v>144</v>
      </c>
      <c r="V2188" s="8" t="s">
        <v>62</v>
      </c>
      <c r="W2188" s="8" t="s">
        <v>62</v>
      </c>
      <c r="X2188" s="8" t="s">
        <v>276</v>
      </c>
      <c r="Z2188" s="8" t="s">
        <v>6465</v>
      </c>
      <c r="AA2188" s="8">
        <v>0.03</v>
      </c>
      <c r="AB2188" s="8" t="s">
        <v>552</v>
      </c>
      <c r="AC2188" s="8">
        <v>0.02</v>
      </c>
      <c r="AD2188" s="8">
        <v>1800</v>
      </c>
      <c r="AE2188" s="8">
        <v>416.66666666666669</v>
      </c>
      <c r="AF2188" s="8">
        <v>1200</v>
      </c>
      <c r="AG2188" s="8">
        <v>1616.6666666666667</v>
      </c>
      <c r="AH2188" s="8">
        <v>0.06</v>
      </c>
      <c r="AI2188" s="8">
        <v>3600</v>
      </c>
      <c r="AJ2188" s="8" t="s">
        <v>420</v>
      </c>
    </row>
    <row r="2189" spans="1:36" x14ac:dyDescent="0.25">
      <c r="A2189" s="707" t="s">
        <v>2131</v>
      </c>
      <c r="B2189" s="8" t="s">
        <v>39</v>
      </c>
      <c r="C2189" s="8" t="s">
        <v>39</v>
      </c>
      <c r="D2189" s="8" t="s">
        <v>167</v>
      </c>
      <c r="E2189" s="8" t="s">
        <v>451</v>
      </c>
      <c r="F2189" s="8" t="s">
        <v>859</v>
      </c>
      <c r="G2189" s="8" t="s">
        <v>584</v>
      </c>
      <c r="H2189" s="116">
        <v>0</v>
      </c>
      <c r="I2189" s="8">
        <v>840</v>
      </c>
      <c r="J2189" s="8">
        <v>840</v>
      </c>
      <c r="K2189" s="8" t="s">
        <v>6466</v>
      </c>
      <c r="L2189" s="8">
        <v>12458877</v>
      </c>
      <c r="M2189" s="38">
        <v>45504</v>
      </c>
      <c r="N2189" s="8" t="s">
        <v>196</v>
      </c>
      <c r="O2189" s="8" t="s">
        <v>43</v>
      </c>
      <c r="P2189" s="8" t="s">
        <v>43</v>
      </c>
      <c r="Q2189" s="8">
        <v>0</v>
      </c>
      <c r="R2189" s="8">
        <v>17300</v>
      </c>
      <c r="S2189" s="8">
        <v>17300</v>
      </c>
      <c r="T2189" s="8">
        <v>17300</v>
      </c>
      <c r="U2189" s="8">
        <v>108</v>
      </c>
      <c r="V2189" s="8" t="s">
        <v>62</v>
      </c>
      <c r="W2189" s="8" t="s">
        <v>62</v>
      </c>
      <c r="X2189" s="8" t="s">
        <v>276</v>
      </c>
      <c r="Z2189" s="8" t="s">
        <v>6481</v>
      </c>
      <c r="AA2189" s="8">
        <v>0.03</v>
      </c>
      <c r="AB2189" s="8" t="s">
        <v>552</v>
      </c>
      <c r="AC2189" s="8">
        <v>2.4E-2</v>
      </c>
      <c r="AD2189" s="8">
        <v>519</v>
      </c>
      <c r="AE2189" s="8">
        <v>160.18518518518519</v>
      </c>
      <c r="AF2189" s="8">
        <v>415.2</v>
      </c>
      <c r="AG2189" s="8">
        <v>575.38518518518515</v>
      </c>
      <c r="AH2189" s="8">
        <v>0.06</v>
      </c>
      <c r="AI2189" s="8">
        <v>1038</v>
      </c>
      <c r="AJ2189" s="8" t="s">
        <v>167</v>
      </c>
    </row>
    <row r="2190" spans="1:36" x14ac:dyDescent="0.25">
      <c r="A2190" s="707" t="s">
        <v>2131</v>
      </c>
      <c r="B2190" s="8" t="s">
        <v>184</v>
      </c>
      <c r="C2190" s="8" t="s">
        <v>184</v>
      </c>
      <c r="D2190" s="180" t="s">
        <v>101</v>
      </c>
      <c r="E2190" s="8" t="s">
        <v>417</v>
      </c>
      <c r="F2190" s="8" t="s">
        <v>1288</v>
      </c>
      <c r="G2190" s="8" t="s">
        <v>1987</v>
      </c>
      <c r="H2190" s="116">
        <v>0</v>
      </c>
      <c r="I2190" s="8">
        <v>10125</v>
      </c>
      <c r="J2190" s="8">
        <v>10125</v>
      </c>
      <c r="K2190" s="8" t="s">
        <v>6000</v>
      </c>
      <c r="L2190" s="8">
        <v>23172764</v>
      </c>
      <c r="M2190" s="38">
        <v>45504</v>
      </c>
      <c r="N2190" s="8" t="s">
        <v>196</v>
      </c>
      <c r="O2190" s="8" t="s">
        <v>173</v>
      </c>
      <c r="P2190" s="8" t="s">
        <v>357</v>
      </c>
      <c r="Q2190" s="8">
        <v>0</v>
      </c>
      <c r="R2190" s="8">
        <v>420900</v>
      </c>
      <c r="S2190" s="8">
        <v>420900</v>
      </c>
      <c r="T2190" s="8">
        <v>18804</v>
      </c>
      <c r="U2190" s="8">
        <v>168</v>
      </c>
      <c r="V2190" s="8" t="s">
        <v>64</v>
      </c>
      <c r="W2190" s="8" t="s">
        <v>64</v>
      </c>
      <c r="X2190" s="8" t="s">
        <v>276</v>
      </c>
      <c r="Y2190" s="8" t="s">
        <v>115</v>
      </c>
      <c r="Z2190" s="8" t="s">
        <v>6070</v>
      </c>
      <c r="AA2190" s="8">
        <v>0.04</v>
      </c>
      <c r="AB2190" s="8" t="s">
        <v>552</v>
      </c>
      <c r="AC2190" s="8">
        <v>1.7000000000000001E-2</v>
      </c>
      <c r="AD2190" s="8">
        <v>16836</v>
      </c>
      <c r="AE2190" s="8">
        <v>2505.3571428571427</v>
      </c>
      <c r="AF2190" s="8">
        <v>7155.3</v>
      </c>
      <c r="AG2190" s="8">
        <v>9660.6571428571424</v>
      </c>
      <c r="AH2190" s="8">
        <v>0.03</v>
      </c>
      <c r="AI2190" s="8">
        <v>12627</v>
      </c>
      <c r="AJ2190" s="8" t="s">
        <v>101</v>
      </c>
    </row>
    <row r="2191" spans="1:36" x14ac:dyDescent="0.25">
      <c r="A2191" s="707" t="s">
        <v>2131</v>
      </c>
      <c r="B2191" s="8" t="s">
        <v>47</v>
      </c>
      <c r="C2191" s="8" t="s">
        <v>47</v>
      </c>
      <c r="D2191" s="8" t="s">
        <v>99</v>
      </c>
      <c r="E2191" s="8" t="s">
        <v>405</v>
      </c>
      <c r="F2191" s="8" t="s">
        <v>6467</v>
      </c>
      <c r="G2191" s="8" t="s">
        <v>6483</v>
      </c>
      <c r="H2191" s="116">
        <v>0</v>
      </c>
      <c r="I2191" s="8">
        <v>1494</v>
      </c>
      <c r="J2191" s="8">
        <v>1494</v>
      </c>
      <c r="K2191" s="8" t="s">
        <v>6468</v>
      </c>
      <c r="L2191" s="8">
        <v>27781776</v>
      </c>
      <c r="M2191" s="38">
        <v>45504</v>
      </c>
      <c r="N2191" s="8" t="s">
        <v>196</v>
      </c>
      <c r="O2191" s="8" t="s">
        <v>148</v>
      </c>
      <c r="P2191" s="8" t="s">
        <v>252</v>
      </c>
      <c r="Q2191" s="8">
        <v>35554.44</v>
      </c>
      <c r="R2191" s="8">
        <v>41200</v>
      </c>
      <c r="S2191" s="8">
        <v>5645.5599999999977</v>
      </c>
      <c r="T2191" s="8">
        <v>5645</v>
      </c>
      <c r="U2191" s="8">
        <v>132</v>
      </c>
      <c r="V2191" s="8" t="s">
        <v>63</v>
      </c>
      <c r="W2191" s="8" t="s">
        <v>63</v>
      </c>
      <c r="X2191" s="8" t="s">
        <v>277</v>
      </c>
      <c r="Z2191" s="8" t="s">
        <v>6482</v>
      </c>
      <c r="AA2191" s="8">
        <v>0.03</v>
      </c>
      <c r="AB2191" s="8" t="s">
        <v>552</v>
      </c>
      <c r="AC2191" s="8">
        <v>2.1999999999999999E-2</v>
      </c>
      <c r="AD2191" s="8">
        <v>1236</v>
      </c>
      <c r="AE2191" s="8">
        <v>312.12121212121212</v>
      </c>
      <c r="AF2191" s="8">
        <v>906.4</v>
      </c>
      <c r="AG2191" s="8">
        <v>1218.5212121212121</v>
      </c>
      <c r="AH2191" s="8">
        <v>0.06</v>
      </c>
      <c r="AI2191" s="8">
        <v>338.73359999999985</v>
      </c>
      <c r="AJ2191" s="8" t="s">
        <v>99</v>
      </c>
    </row>
    <row r="2192" spans="1:36" x14ac:dyDescent="0.25">
      <c r="A2192" s="707" t="s">
        <v>2131</v>
      </c>
      <c r="B2192" s="8" t="s">
        <v>49</v>
      </c>
      <c r="C2192" s="8" t="s">
        <v>49</v>
      </c>
      <c r="D2192" s="8" t="s">
        <v>133</v>
      </c>
      <c r="E2192" s="8" t="s">
        <v>458</v>
      </c>
      <c r="F2192" s="8" t="s">
        <v>895</v>
      </c>
      <c r="G2192" s="8" t="s">
        <v>1395</v>
      </c>
      <c r="H2192" s="116">
        <v>16900</v>
      </c>
      <c r="I2192" s="8">
        <v>17174</v>
      </c>
      <c r="J2192" s="8">
        <v>274</v>
      </c>
      <c r="K2192" s="8" t="s">
        <v>1388</v>
      </c>
      <c r="L2192" s="8">
        <v>9053692</v>
      </c>
      <c r="M2192" s="38">
        <v>45504</v>
      </c>
      <c r="N2192" s="8" t="s">
        <v>196</v>
      </c>
      <c r="O2192" s="8" t="s">
        <v>173</v>
      </c>
      <c r="P2192" s="8" t="s">
        <v>328</v>
      </c>
      <c r="Q2192" s="8">
        <v>248400</v>
      </c>
      <c r="R2192" s="8">
        <v>264575</v>
      </c>
      <c r="S2192" s="8">
        <v>16175</v>
      </c>
      <c r="T2192" s="8">
        <v>16175</v>
      </c>
      <c r="U2192" s="8">
        <v>41</v>
      </c>
      <c r="V2192" s="8" t="s">
        <v>63</v>
      </c>
      <c r="W2192" s="8" t="s">
        <v>63</v>
      </c>
      <c r="X2192" s="8" t="s">
        <v>277</v>
      </c>
      <c r="Z2192" s="8" t="s">
        <v>6484</v>
      </c>
      <c r="AA2192" s="8">
        <v>0.03</v>
      </c>
      <c r="AB2192" s="8" t="s">
        <v>552</v>
      </c>
      <c r="AC2192" s="8">
        <v>3.7499999999999999E-2</v>
      </c>
      <c r="AD2192" s="8">
        <v>7937.25</v>
      </c>
      <c r="AE2192" s="8">
        <v>6453.0487804878048</v>
      </c>
      <c r="AF2192" s="8">
        <v>9921.5625</v>
      </c>
      <c r="AG2192" s="8">
        <v>16374.611280487805</v>
      </c>
      <c r="AH2192" s="8">
        <v>0.06</v>
      </c>
      <c r="AI2192" s="8">
        <v>970.5</v>
      </c>
      <c r="AJ2192" s="8" t="s">
        <v>133</v>
      </c>
    </row>
    <row r="2193" spans="1:36" x14ac:dyDescent="0.25">
      <c r="A2193" s="707" t="s">
        <v>2131</v>
      </c>
      <c r="B2193" s="8" t="s">
        <v>24</v>
      </c>
      <c r="C2193" s="8" t="s">
        <v>24</v>
      </c>
      <c r="D2193" s="8" t="s">
        <v>420</v>
      </c>
      <c r="E2193" s="8" t="s">
        <v>200</v>
      </c>
      <c r="F2193" s="8" t="s">
        <v>3048</v>
      </c>
      <c r="G2193" s="8" t="s">
        <v>3141</v>
      </c>
      <c r="H2193" s="116">
        <v>0</v>
      </c>
      <c r="I2193" s="8">
        <v>18220</v>
      </c>
      <c r="J2193" s="8">
        <v>18220</v>
      </c>
      <c r="K2193" s="8" t="s">
        <v>6469</v>
      </c>
      <c r="L2193" s="8">
        <v>28133331</v>
      </c>
      <c r="M2193" s="38">
        <v>45504</v>
      </c>
      <c r="N2193" s="8" t="s">
        <v>196</v>
      </c>
      <c r="O2193" s="8" t="s">
        <v>148</v>
      </c>
      <c r="P2193" s="8" t="s">
        <v>257</v>
      </c>
      <c r="Q2193" s="8">
        <v>0</v>
      </c>
      <c r="R2193" s="8">
        <v>766000</v>
      </c>
      <c r="S2193" s="8">
        <v>766000</v>
      </c>
      <c r="T2193" s="8">
        <v>22332</v>
      </c>
      <c r="U2193" s="8">
        <v>168</v>
      </c>
      <c r="V2193" s="8" t="s">
        <v>64</v>
      </c>
      <c r="W2193" s="8" t="s">
        <v>64</v>
      </c>
      <c r="X2193" s="8" t="s">
        <v>276</v>
      </c>
      <c r="Y2193" s="8" t="s">
        <v>572</v>
      </c>
      <c r="Z2193" s="8" t="s">
        <v>6485</v>
      </c>
      <c r="AA2193" s="8">
        <v>0.04</v>
      </c>
      <c r="AB2193" s="8" t="s">
        <v>552</v>
      </c>
      <c r="AC2193" s="8">
        <v>1.7000000000000001E-2</v>
      </c>
      <c r="AD2193" s="8">
        <v>30640</v>
      </c>
      <c r="AE2193" s="8">
        <v>4559.5238095238092</v>
      </c>
      <c r="AF2193" s="8">
        <v>13022.000000000002</v>
      </c>
      <c r="AG2193" s="8">
        <v>17581.523809523809</v>
      </c>
      <c r="AH2193" s="8">
        <v>0.03</v>
      </c>
      <c r="AI2193" s="8">
        <v>22980</v>
      </c>
      <c r="AJ2193" s="8" t="s">
        <v>420</v>
      </c>
    </row>
    <row r="2194" spans="1:36" x14ac:dyDescent="0.25">
      <c r="A2194" s="707" t="s">
        <v>2131</v>
      </c>
      <c r="B2194" s="8" t="s">
        <v>29</v>
      </c>
      <c r="C2194" s="8" t="s">
        <v>29</v>
      </c>
      <c r="D2194" s="8" t="s">
        <v>168</v>
      </c>
      <c r="E2194" s="8" t="s">
        <v>455</v>
      </c>
      <c r="F2194" s="8" t="s">
        <v>587</v>
      </c>
      <c r="G2194" s="8" t="s">
        <v>593</v>
      </c>
      <c r="H2194" s="116">
        <v>4200</v>
      </c>
      <c r="I2194" s="8">
        <v>5000</v>
      </c>
      <c r="J2194" s="8">
        <v>800</v>
      </c>
      <c r="K2194" s="8" t="s">
        <v>6470</v>
      </c>
      <c r="L2194" s="8">
        <v>24231364</v>
      </c>
      <c r="M2194" s="38">
        <v>45504</v>
      </c>
      <c r="N2194" s="8" t="s">
        <v>196</v>
      </c>
      <c r="O2194" s="8" t="s">
        <v>43</v>
      </c>
      <c r="P2194" s="8" t="s">
        <v>43</v>
      </c>
      <c r="Q2194" s="8">
        <v>101823.56</v>
      </c>
      <c r="R2194" s="8">
        <v>202400</v>
      </c>
      <c r="S2194" s="8">
        <v>100576.44</v>
      </c>
      <c r="T2194" s="8">
        <v>100576</v>
      </c>
      <c r="U2194" s="8">
        <v>168</v>
      </c>
      <c r="V2194" s="8" t="s">
        <v>63</v>
      </c>
      <c r="W2194" s="8" t="s">
        <v>63</v>
      </c>
      <c r="X2194" s="8" t="s">
        <v>277</v>
      </c>
      <c r="Z2194" s="8" t="s">
        <v>6486</v>
      </c>
      <c r="AA2194" s="8">
        <v>0.04</v>
      </c>
      <c r="AB2194" s="8" t="s">
        <v>552</v>
      </c>
      <c r="AC2194" s="8">
        <v>1.7000000000000001E-2</v>
      </c>
      <c r="AD2194" s="8">
        <v>8096</v>
      </c>
      <c r="AE2194" s="8">
        <v>1204.7619047619048</v>
      </c>
      <c r="AF2194" s="8">
        <v>3440.8</v>
      </c>
      <c r="AG2194" s="8">
        <v>4645.5619047619048</v>
      </c>
      <c r="AH2194" s="8">
        <v>0.03</v>
      </c>
      <c r="AI2194" s="8">
        <v>3017.2932000000001</v>
      </c>
      <c r="AJ2194" s="8" t="s">
        <v>168</v>
      </c>
    </row>
    <row r="2195" spans="1:36" x14ac:dyDescent="0.25">
      <c r="A2195" s="707" t="s">
        <v>2131</v>
      </c>
      <c r="B2195" s="8" t="s">
        <v>27</v>
      </c>
      <c r="C2195" s="8" t="s">
        <v>27</v>
      </c>
      <c r="D2195" s="180" t="s">
        <v>5938</v>
      </c>
      <c r="E2195" s="8" t="s">
        <v>4759</v>
      </c>
      <c r="F2195" s="8" t="s">
        <v>6262</v>
      </c>
      <c r="G2195" s="8" t="s">
        <v>6275</v>
      </c>
      <c r="H2195" s="116">
        <v>0</v>
      </c>
      <c r="I2195" s="8">
        <v>9954</v>
      </c>
      <c r="J2195" s="8">
        <v>9954</v>
      </c>
      <c r="K2195" s="8" t="s">
        <v>6471</v>
      </c>
      <c r="L2195" s="8">
        <v>27866079</v>
      </c>
      <c r="M2195" s="38">
        <v>45504</v>
      </c>
      <c r="N2195" s="8" t="s">
        <v>196</v>
      </c>
      <c r="O2195" s="8" t="s">
        <v>148</v>
      </c>
      <c r="P2195" s="8" t="s">
        <v>915</v>
      </c>
      <c r="Q2195" s="8">
        <v>0</v>
      </c>
      <c r="R2195" s="8">
        <v>413600</v>
      </c>
      <c r="S2195" s="8">
        <v>413600</v>
      </c>
      <c r="T2195" s="8">
        <v>52499</v>
      </c>
      <c r="U2195" s="8">
        <v>168</v>
      </c>
      <c r="V2195" s="8" t="s">
        <v>64</v>
      </c>
      <c r="W2195" s="8" t="s">
        <v>64</v>
      </c>
      <c r="X2195" s="8" t="s">
        <v>276</v>
      </c>
      <c r="Y2195" s="8" t="s">
        <v>665</v>
      </c>
      <c r="Z2195" s="8" t="s">
        <v>6327</v>
      </c>
      <c r="AA2195" s="8">
        <v>0.04</v>
      </c>
      <c r="AB2195" s="8" t="s">
        <v>552</v>
      </c>
      <c r="AC2195" s="8">
        <v>1.7000000000000001E-2</v>
      </c>
      <c r="AD2195" s="8">
        <v>16544</v>
      </c>
      <c r="AE2195" s="8">
        <v>2461.9047619047619</v>
      </c>
      <c r="AF2195" s="8">
        <v>7031.2000000000007</v>
      </c>
      <c r="AG2195" s="8">
        <v>9493.1047619047622</v>
      </c>
      <c r="AH2195" s="8">
        <v>0.03</v>
      </c>
      <c r="AI2195" s="8">
        <v>12408</v>
      </c>
      <c r="AJ2195" s="8" t="s">
        <v>5938</v>
      </c>
    </row>
    <row r="2196" spans="1:36" x14ac:dyDescent="0.25">
      <c r="A2196" s="707" t="s">
        <v>2131</v>
      </c>
      <c r="B2196" s="8" t="s">
        <v>38</v>
      </c>
      <c r="C2196" s="8" t="s">
        <v>38</v>
      </c>
      <c r="D2196" s="8" t="s">
        <v>101</v>
      </c>
      <c r="E2196" s="8" t="s">
        <v>4114</v>
      </c>
      <c r="F2196" s="8" t="s">
        <v>6472</v>
      </c>
      <c r="G2196" s="8" t="s">
        <v>6488</v>
      </c>
      <c r="H2196" s="116">
        <v>0</v>
      </c>
      <c r="I2196" s="8">
        <v>948</v>
      </c>
      <c r="J2196" s="8">
        <v>948</v>
      </c>
      <c r="K2196" s="8" t="s">
        <v>6473</v>
      </c>
      <c r="L2196" s="8">
        <v>21807378</v>
      </c>
      <c r="M2196" s="38">
        <v>45504</v>
      </c>
      <c r="N2196" s="8" t="s">
        <v>196</v>
      </c>
      <c r="O2196" s="8" t="s">
        <v>43</v>
      </c>
      <c r="P2196" s="8" t="s">
        <v>43</v>
      </c>
      <c r="Q2196" s="8">
        <v>0</v>
      </c>
      <c r="R2196" s="8">
        <v>22100</v>
      </c>
      <c r="S2196" s="8">
        <v>22100</v>
      </c>
      <c r="T2196" s="8">
        <v>22100</v>
      </c>
      <c r="U2196" s="8">
        <v>120</v>
      </c>
      <c r="V2196" s="8" t="s">
        <v>62</v>
      </c>
      <c r="W2196" s="8" t="s">
        <v>62</v>
      </c>
      <c r="X2196" s="8" t="s">
        <v>276</v>
      </c>
      <c r="Z2196" s="8" t="s">
        <v>6487</v>
      </c>
      <c r="AA2196" s="8">
        <v>0.03</v>
      </c>
      <c r="AB2196" s="8" t="s">
        <v>552</v>
      </c>
      <c r="AC2196" s="8">
        <v>2.1999999999999999E-2</v>
      </c>
      <c r="AD2196" s="8">
        <v>663</v>
      </c>
      <c r="AE2196" s="8">
        <v>184.16666666666666</v>
      </c>
      <c r="AF2196" s="8">
        <v>486.2</v>
      </c>
      <c r="AG2196" s="8">
        <v>670.36666666666667</v>
      </c>
      <c r="AH2196" s="8">
        <v>0.06</v>
      </c>
      <c r="AI2196" s="8">
        <v>1326</v>
      </c>
      <c r="AJ2196" s="8" t="s">
        <v>101</v>
      </c>
    </row>
    <row r="2197" spans="1:36" x14ac:dyDescent="0.25">
      <c r="A2197" s="707" t="s">
        <v>2131</v>
      </c>
      <c r="B2197" s="8" t="s">
        <v>27</v>
      </c>
      <c r="C2197" s="8" t="s">
        <v>27</v>
      </c>
      <c r="D2197" s="180" t="s">
        <v>5938</v>
      </c>
      <c r="E2197" s="8" t="s">
        <v>3304</v>
      </c>
      <c r="F2197" s="8" t="s">
        <v>6474</v>
      </c>
      <c r="G2197" s="8" t="s">
        <v>6490</v>
      </c>
      <c r="H2197" s="116">
        <v>0</v>
      </c>
      <c r="I2197" s="8">
        <v>594</v>
      </c>
      <c r="J2197" s="8">
        <v>594</v>
      </c>
      <c r="K2197" s="8" t="s">
        <v>6475</v>
      </c>
      <c r="L2197" s="8">
        <v>13213493</v>
      </c>
      <c r="M2197" s="38">
        <v>45504</v>
      </c>
      <c r="N2197" s="8" t="s">
        <v>196</v>
      </c>
      <c r="O2197" s="8" t="s">
        <v>43</v>
      </c>
      <c r="P2197" s="8" t="s">
        <v>43</v>
      </c>
      <c r="Q2197" s="8">
        <v>0</v>
      </c>
      <c r="R2197" s="8">
        <v>7600</v>
      </c>
      <c r="S2197" s="8">
        <v>7600</v>
      </c>
      <c r="T2197" s="8">
        <v>7600</v>
      </c>
      <c r="U2197" s="8">
        <v>72</v>
      </c>
      <c r="V2197" s="8" t="s">
        <v>62</v>
      </c>
      <c r="W2197" s="8" t="s">
        <v>62</v>
      </c>
      <c r="X2197" s="8" t="s">
        <v>276</v>
      </c>
      <c r="Z2197" s="8" t="s">
        <v>6489</v>
      </c>
      <c r="AA2197" s="8">
        <v>0.03</v>
      </c>
      <c r="AB2197" s="8" t="s">
        <v>552</v>
      </c>
      <c r="AC2197" s="8">
        <v>0.03</v>
      </c>
      <c r="AD2197" s="8">
        <v>228</v>
      </c>
      <c r="AE2197" s="8">
        <v>105.55555555555556</v>
      </c>
      <c r="AF2197" s="8">
        <v>228</v>
      </c>
      <c r="AG2197" s="8">
        <v>333.55555555555554</v>
      </c>
      <c r="AH2197" s="8">
        <v>0.06</v>
      </c>
      <c r="AI2197" s="8">
        <v>456</v>
      </c>
      <c r="AJ2197" s="8" t="s">
        <v>5938</v>
      </c>
    </row>
    <row r="2198" spans="1:36" x14ac:dyDescent="0.25">
      <c r="A2198" s="707" t="s">
        <v>2131</v>
      </c>
      <c r="B2198" s="8" t="s">
        <v>24</v>
      </c>
      <c r="C2198" s="8" t="s">
        <v>24</v>
      </c>
      <c r="D2198" s="8" t="s">
        <v>420</v>
      </c>
      <c r="E2198" s="8" t="s">
        <v>200</v>
      </c>
      <c r="F2198" s="8" t="s">
        <v>553</v>
      </c>
      <c r="G2198" s="8" t="s">
        <v>558</v>
      </c>
      <c r="H2198" s="116">
        <v>0</v>
      </c>
      <c r="I2198" s="8">
        <v>3480</v>
      </c>
      <c r="J2198" s="8">
        <v>3480</v>
      </c>
      <c r="K2198" s="8" t="s">
        <v>6476</v>
      </c>
      <c r="L2198" s="8">
        <v>29638430</v>
      </c>
      <c r="M2198" s="38">
        <v>45504</v>
      </c>
      <c r="N2198" s="8" t="s">
        <v>196</v>
      </c>
      <c r="O2198" s="8" t="s">
        <v>148</v>
      </c>
      <c r="P2198" s="8" t="s">
        <v>287</v>
      </c>
      <c r="Q2198" s="8">
        <v>0</v>
      </c>
      <c r="R2198" s="8">
        <v>137600</v>
      </c>
      <c r="S2198" s="8">
        <v>137600</v>
      </c>
      <c r="T2198" s="8">
        <v>4432</v>
      </c>
      <c r="U2198" s="8">
        <v>168</v>
      </c>
      <c r="V2198" s="8" t="s">
        <v>64</v>
      </c>
      <c r="W2198" s="8" t="s">
        <v>64</v>
      </c>
      <c r="X2198" s="8" t="s">
        <v>276</v>
      </c>
      <c r="Y2198" s="8" t="s">
        <v>650</v>
      </c>
      <c r="Z2198" s="8" t="s">
        <v>6491</v>
      </c>
      <c r="AA2198" s="8">
        <v>0.04</v>
      </c>
      <c r="AB2198" s="8" t="s">
        <v>552</v>
      </c>
      <c r="AC2198" s="8">
        <v>1.7000000000000001E-2</v>
      </c>
      <c r="AD2198" s="8">
        <v>5504</v>
      </c>
      <c r="AE2198" s="8">
        <v>819.04761904761904</v>
      </c>
      <c r="AF2198" s="8">
        <v>2339.2000000000003</v>
      </c>
      <c r="AG2198" s="8">
        <v>3158.2476190476191</v>
      </c>
      <c r="AH2198" s="8">
        <v>0.03</v>
      </c>
      <c r="AI2198" s="8">
        <v>4128</v>
      </c>
      <c r="AJ2198" s="8" t="s">
        <v>420</v>
      </c>
    </row>
    <row r="2199" spans="1:36" x14ac:dyDescent="0.25">
      <c r="A2199" s="707" t="s">
        <v>2131</v>
      </c>
      <c r="B2199" s="8" t="s">
        <v>27</v>
      </c>
      <c r="C2199" s="8" t="s">
        <v>27</v>
      </c>
      <c r="D2199" s="180" t="s">
        <v>5938</v>
      </c>
      <c r="E2199" s="8" t="s">
        <v>4759</v>
      </c>
      <c r="F2199" s="8" t="s">
        <v>5813</v>
      </c>
      <c r="G2199" s="8" t="s">
        <v>5816</v>
      </c>
      <c r="H2199" s="116">
        <v>0</v>
      </c>
      <c r="I2199" s="8">
        <v>8685</v>
      </c>
      <c r="J2199" s="8">
        <v>8685</v>
      </c>
      <c r="K2199" s="8" t="s">
        <v>6477</v>
      </c>
      <c r="L2199" s="8">
        <v>34536113</v>
      </c>
      <c r="M2199" s="38">
        <v>45504</v>
      </c>
      <c r="N2199" s="8" t="s">
        <v>196</v>
      </c>
      <c r="O2199" s="8" t="s">
        <v>157</v>
      </c>
      <c r="P2199" s="8" t="s">
        <v>157</v>
      </c>
      <c r="Q2199" s="8">
        <v>288188.95</v>
      </c>
      <c r="R2199" s="8">
        <v>359500</v>
      </c>
      <c r="S2199" s="8">
        <v>71311.049999999988</v>
      </c>
      <c r="T2199" s="8">
        <v>71311</v>
      </c>
      <c r="U2199" s="8">
        <v>168</v>
      </c>
      <c r="V2199" s="8" t="s">
        <v>63</v>
      </c>
      <c r="W2199" s="8" t="s">
        <v>63</v>
      </c>
      <c r="X2199" s="8" t="s">
        <v>277</v>
      </c>
      <c r="Z2199" s="8" t="s">
        <v>6492</v>
      </c>
      <c r="AA2199" s="8">
        <v>0.04</v>
      </c>
      <c r="AB2199" s="8" t="s">
        <v>552</v>
      </c>
      <c r="AC2199" s="8">
        <v>1.7000000000000001E-2</v>
      </c>
      <c r="AD2199" s="8">
        <v>14380</v>
      </c>
      <c r="AE2199" s="8">
        <v>2139.8809523809523</v>
      </c>
      <c r="AF2199" s="8">
        <v>6111.5</v>
      </c>
      <c r="AG2199" s="8">
        <v>8251.3809523809523</v>
      </c>
      <c r="AH2199" s="8">
        <v>0.03</v>
      </c>
      <c r="AI2199" s="8">
        <v>2139.3314999999998</v>
      </c>
      <c r="AJ2199" s="8" t="s">
        <v>5938</v>
      </c>
    </row>
    <row r="2200" spans="1:36" x14ac:dyDescent="0.25">
      <c r="A2200" s="707" t="s">
        <v>2131</v>
      </c>
      <c r="B2200" s="8" t="s">
        <v>24</v>
      </c>
      <c r="C2200" s="8" t="s">
        <v>24</v>
      </c>
      <c r="D2200" s="8" t="s">
        <v>420</v>
      </c>
      <c r="E2200" s="8" t="s">
        <v>200</v>
      </c>
      <c r="F2200" s="8" t="s">
        <v>6478</v>
      </c>
      <c r="G2200" s="8" t="s">
        <v>6494</v>
      </c>
      <c r="H2200" s="116">
        <v>0</v>
      </c>
      <c r="I2200" s="8">
        <v>6700</v>
      </c>
      <c r="J2200" s="8">
        <v>6700</v>
      </c>
      <c r="K2200" s="8" t="s">
        <v>6479</v>
      </c>
      <c r="L2200" s="8">
        <v>11639360</v>
      </c>
      <c r="M2200" s="38">
        <v>45504</v>
      </c>
      <c r="N2200" s="8" t="s">
        <v>196</v>
      </c>
      <c r="O2200" s="8" t="s">
        <v>43</v>
      </c>
      <c r="P2200" s="8" t="s">
        <v>43</v>
      </c>
      <c r="Q2200" s="8">
        <v>0</v>
      </c>
      <c r="R2200" s="8">
        <v>150200</v>
      </c>
      <c r="S2200" s="8">
        <v>150200</v>
      </c>
      <c r="T2200" s="8">
        <v>150200</v>
      </c>
      <c r="U2200" s="8">
        <v>84</v>
      </c>
      <c r="V2200" s="8" t="s">
        <v>62</v>
      </c>
      <c r="W2200" s="8" t="s">
        <v>62</v>
      </c>
      <c r="X2200" s="8" t="s">
        <v>276</v>
      </c>
      <c r="Z2200" s="8" t="s">
        <v>6493</v>
      </c>
      <c r="AA2200" s="8">
        <v>0.03</v>
      </c>
      <c r="AB2200" s="8" t="s">
        <v>552</v>
      </c>
      <c r="AC2200" s="8">
        <v>0.03</v>
      </c>
      <c r="AD2200" s="8">
        <v>4506</v>
      </c>
      <c r="AE2200" s="8">
        <v>1788.0952380952381</v>
      </c>
      <c r="AF2200" s="8">
        <v>4506</v>
      </c>
      <c r="AG2200" s="8">
        <v>6294.0952380952385</v>
      </c>
      <c r="AH2200" s="8">
        <v>0.06</v>
      </c>
      <c r="AI2200" s="8">
        <v>9012</v>
      </c>
      <c r="AJ2200" s="8" t="s">
        <v>420</v>
      </c>
    </row>
    <row r="2201" spans="1:36" x14ac:dyDescent="0.25">
      <c r="A2201" s="707" t="s">
        <v>2131</v>
      </c>
      <c r="B2201" s="8" t="s">
        <v>49</v>
      </c>
      <c r="C2201" s="8" t="s">
        <v>49</v>
      </c>
      <c r="D2201" s="8" t="s">
        <v>133</v>
      </c>
      <c r="E2201" s="8" t="s">
        <v>931</v>
      </c>
      <c r="F2201" s="8" t="s">
        <v>3445</v>
      </c>
      <c r="G2201" s="8" t="s">
        <v>3450</v>
      </c>
      <c r="H2201" s="116">
        <v>0</v>
      </c>
      <c r="I2201" s="8">
        <v>5698</v>
      </c>
      <c r="J2201" s="8">
        <v>5698</v>
      </c>
      <c r="K2201" s="8" t="s">
        <v>6324</v>
      </c>
      <c r="L2201" s="8">
        <v>30960537</v>
      </c>
      <c r="M2201" s="38">
        <v>45503</v>
      </c>
      <c r="N2201" s="8" t="s">
        <v>196</v>
      </c>
      <c r="O2201" s="8" t="s">
        <v>173</v>
      </c>
      <c r="P2201" s="8" t="s">
        <v>463</v>
      </c>
      <c r="Q2201" s="8">
        <v>0</v>
      </c>
      <c r="R2201" s="8">
        <v>232200</v>
      </c>
      <c r="S2201" s="8">
        <v>232200</v>
      </c>
      <c r="T2201" s="8">
        <v>17543</v>
      </c>
      <c r="U2201" s="8">
        <v>168</v>
      </c>
      <c r="V2201" s="8" t="s">
        <v>64</v>
      </c>
      <c r="W2201" s="8" t="s">
        <v>64</v>
      </c>
      <c r="X2201" s="8" t="s">
        <v>276</v>
      </c>
      <c r="Y2201" s="8" t="s">
        <v>609</v>
      </c>
      <c r="Z2201" s="8" t="s">
        <v>6377</v>
      </c>
      <c r="AA2201" s="8">
        <v>0.04</v>
      </c>
      <c r="AB2201" s="8" t="s">
        <v>552</v>
      </c>
      <c r="AC2201" s="8">
        <v>1.7000000000000001E-2</v>
      </c>
      <c r="AD2201" s="8">
        <v>9288</v>
      </c>
      <c r="AE2201" s="8">
        <v>1382.1428571428571</v>
      </c>
      <c r="AF2201" s="8">
        <v>3947.4</v>
      </c>
      <c r="AG2201" s="8">
        <v>5329.5428571428574</v>
      </c>
      <c r="AH2201" s="8">
        <v>0.03</v>
      </c>
      <c r="AI2201" s="8">
        <v>6966</v>
      </c>
      <c r="AJ2201" s="8" t="s">
        <v>133</v>
      </c>
    </row>
    <row r="2202" spans="1:36" x14ac:dyDescent="0.25">
      <c r="A2202" s="707" t="s">
        <v>2131</v>
      </c>
      <c r="B2202" s="8" t="s">
        <v>29</v>
      </c>
      <c r="C2202" s="8" t="s">
        <v>29</v>
      </c>
      <c r="D2202" s="8" t="s">
        <v>168</v>
      </c>
      <c r="E2202" s="8" t="s">
        <v>2081</v>
      </c>
      <c r="F2202" s="8" t="s">
        <v>5384</v>
      </c>
      <c r="G2202" s="8" t="s">
        <v>5056</v>
      </c>
      <c r="H2202" s="116">
        <v>0</v>
      </c>
      <c r="I2202" s="8">
        <v>1350</v>
      </c>
      <c r="J2202" s="8">
        <v>1350</v>
      </c>
      <c r="K2202" s="8" t="s">
        <v>6480</v>
      </c>
      <c r="L2202" s="8">
        <v>25861601</v>
      </c>
      <c r="M2202" s="38">
        <v>45504</v>
      </c>
      <c r="N2202" s="8" t="s">
        <v>196</v>
      </c>
      <c r="O2202" s="8" t="s">
        <v>43</v>
      </c>
      <c r="P2202" s="8" t="s">
        <v>43</v>
      </c>
      <c r="Q2202" s="8">
        <v>0</v>
      </c>
      <c r="R2202" s="8">
        <v>36400</v>
      </c>
      <c r="S2202" s="8">
        <v>36400</v>
      </c>
      <c r="T2202" s="8">
        <v>36400</v>
      </c>
      <c r="U2202" s="8">
        <v>132</v>
      </c>
      <c r="V2202" s="8" t="s">
        <v>62</v>
      </c>
      <c r="W2202" s="8" t="s">
        <v>62</v>
      </c>
      <c r="X2202" s="8" t="s">
        <v>276</v>
      </c>
      <c r="Z2202" s="8" t="s">
        <v>6501</v>
      </c>
      <c r="AA2202" s="8">
        <v>0.03</v>
      </c>
      <c r="AB2202" s="8" t="s">
        <v>552</v>
      </c>
      <c r="AC2202" s="8">
        <v>0.02</v>
      </c>
      <c r="AD2202" s="8">
        <v>1092</v>
      </c>
      <c r="AE2202" s="8">
        <v>275.75757575757575</v>
      </c>
      <c r="AF2202" s="8">
        <v>728</v>
      </c>
      <c r="AG2202" s="8">
        <v>1003.7575757575758</v>
      </c>
      <c r="AH2202" s="8">
        <v>0.06</v>
      </c>
      <c r="AI2202" s="8">
        <v>2184</v>
      </c>
      <c r="AJ2202" s="8" t="s">
        <v>168</v>
      </c>
    </row>
    <row r="2203" spans="1:36" x14ac:dyDescent="0.25">
      <c r="A2203" s="707" t="s">
        <v>2131</v>
      </c>
      <c r="B2203" s="8" t="s">
        <v>27</v>
      </c>
      <c r="C2203" s="8" t="s">
        <v>27</v>
      </c>
      <c r="D2203" s="180" t="s">
        <v>5938</v>
      </c>
      <c r="E2203" s="8" t="s">
        <v>4900</v>
      </c>
      <c r="F2203" s="8" t="s">
        <v>6495</v>
      </c>
      <c r="G2203" s="8" t="s">
        <v>6500</v>
      </c>
      <c r="I2203" s="8">
        <v>2142</v>
      </c>
      <c r="J2203" s="8">
        <v>2142</v>
      </c>
      <c r="K2203" s="8" t="s">
        <v>6496</v>
      </c>
      <c r="L2203" s="8">
        <v>20390982</v>
      </c>
      <c r="M2203" s="38">
        <v>45504</v>
      </c>
      <c r="N2203" s="8" t="s">
        <v>196</v>
      </c>
      <c r="O2203" s="8" t="s">
        <v>43</v>
      </c>
      <c r="P2203" s="8" t="s">
        <v>43</v>
      </c>
      <c r="R2203" s="8">
        <v>68700</v>
      </c>
      <c r="S2203" s="8">
        <v>68700</v>
      </c>
      <c r="T2203" s="8">
        <v>17069</v>
      </c>
      <c r="U2203" s="8">
        <v>144</v>
      </c>
      <c r="V2203" s="8" t="s">
        <v>63</v>
      </c>
      <c r="W2203" s="8" t="s">
        <v>63</v>
      </c>
      <c r="X2203" s="8" t="s">
        <v>277</v>
      </c>
      <c r="Z2203" s="8" t="s">
        <v>6499</v>
      </c>
      <c r="AA2203" s="8">
        <v>0.03</v>
      </c>
      <c r="AB2203" s="8" t="s">
        <v>552</v>
      </c>
      <c r="AC2203" s="8">
        <v>0.02</v>
      </c>
      <c r="AD2203" s="8">
        <v>2061</v>
      </c>
      <c r="AE2203" s="8">
        <v>477.08333333333331</v>
      </c>
      <c r="AF2203" s="8">
        <v>1374</v>
      </c>
      <c r="AG2203" s="8">
        <v>1851.0833333333333</v>
      </c>
      <c r="AH2203" s="8">
        <v>0.06</v>
      </c>
      <c r="AI2203" s="8">
        <v>4122</v>
      </c>
      <c r="AJ2203" s="8" t="s">
        <v>5938</v>
      </c>
    </row>
    <row r="2204" spans="1:36" x14ac:dyDescent="0.25">
      <c r="A2204" s="707" t="s">
        <v>2131</v>
      </c>
      <c r="B2204" s="8" t="s">
        <v>47</v>
      </c>
      <c r="C2204" s="8" t="s">
        <v>47</v>
      </c>
      <c r="D2204" s="8" t="s">
        <v>99</v>
      </c>
      <c r="E2204" s="8" t="s">
        <v>405</v>
      </c>
      <c r="F2204" s="8" t="s">
        <v>4983</v>
      </c>
      <c r="G2204" s="8" t="s">
        <v>5019</v>
      </c>
      <c r="H2204" s="116">
        <v>4422</v>
      </c>
      <c r="I2204" s="8">
        <v>5140</v>
      </c>
      <c r="J2204" s="8">
        <v>718</v>
      </c>
      <c r="K2204" s="8" t="s">
        <v>6497</v>
      </c>
      <c r="L2204" s="8">
        <v>22268354</v>
      </c>
      <c r="M2204" s="38">
        <v>45504</v>
      </c>
      <c r="N2204" s="8" t="s">
        <v>196</v>
      </c>
      <c r="O2204" s="8" t="s">
        <v>148</v>
      </c>
      <c r="P2204" s="8" t="s">
        <v>252</v>
      </c>
      <c r="Q2204" s="8">
        <v>191140.53</v>
      </c>
      <c r="R2204" s="8">
        <v>208400</v>
      </c>
      <c r="S2204" s="8">
        <v>17259.47</v>
      </c>
      <c r="T2204" s="8">
        <v>17259</v>
      </c>
      <c r="U2204" s="8">
        <v>168</v>
      </c>
      <c r="V2204" s="8" t="s">
        <v>63</v>
      </c>
      <c r="W2204" s="8" t="s">
        <v>63</v>
      </c>
      <c r="X2204" s="8" t="s">
        <v>277</v>
      </c>
      <c r="Z2204" s="8" t="s">
        <v>6498</v>
      </c>
      <c r="AA2204" s="8">
        <v>0.04</v>
      </c>
      <c r="AB2204" s="8" t="s">
        <v>552</v>
      </c>
      <c r="AC2204" s="8">
        <v>1.7000000000000001E-2</v>
      </c>
      <c r="AD2204" s="8">
        <v>8336</v>
      </c>
      <c r="AE2204" s="8">
        <v>1240.4761904761904</v>
      </c>
      <c r="AF2204" s="8">
        <v>3542.8</v>
      </c>
      <c r="AG2204" s="8">
        <v>4783.2761904761901</v>
      </c>
      <c r="AH2204" s="8">
        <v>0.03</v>
      </c>
      <c r="AI2204" s="8">
        <v>517.78409999999997</v>
      </c>
      <c r="AJ2204" s="8" t="s">
        <v>99</v>
      </c>
    </row>
    <row r="2205" spans="1:36" x14ac:dyDescent="0.25">
      <c r="A2205" s="707" t="s">
        <v>2131</v>
      </c>
      <c r="B2205" s="8" t="s">
        <v>184</v>
      </c>
      <c r="C2205" s="8" t="s">
        <v>184</v>
      </c>
      <c r="D2205" s="180" t="s">
        <v>101</v>
      </c>
      <c r="E2205" s="8" t="s">
        <v>405</v>
      </c>
      <c r="F2205" s="8" t="s">
        <v>2952</v>
      </c>
      <c r="G2205" s="8" t="s">
        <v>3355</v>
      </c>
      <c r="H2205" s="116">
        <v>0</v>
      </c>
      <c r="I2205" s="8">
        <v>5363</v>
      </c>
      <c r="J2205" s="8">
        <v>5363</v>
      </c>
      <c r="K2205" s="8" t="s">
        <v>6023</v>
      </c>
      <c r="L2205" s="8">
        <v>32660681</v>
      </c>
      <c r="M2205" s="38">
        <v>45505</v>
      </c>
      <c r="N2205" s="8" t="s">
        <v>196</v>
      </c>
      <c r="O2205" s="8" t="s">
        <v>173</v>
      </c>
      <c r="P2205" s="8" t="s">
        <v>355</v>
      </c>
      <c r="Q2205" s="8">
        <v>0</v>
      </c>
      <c r="R2205" s="8">
        <v>30000</v>
      </c>
      <c r="S2205" s="8">
        <v>30000</v>
      </c>
      <c r="T2205" s="8">
        <v>30000</v>
      </c>
      <c r="U2205" s="8">
        <v>12</v>
      </c>
      <c r="V2205" s="8" t="s">
        <v>62</v>
      </c>
      <c r="W2205" s="8" t="s">
        <v>62</v>
      </c>
      <c r="X2205" s="8" t="s">
        <v>276</v>
      </c>
      <c r="Z2205" s="8" t="s">
        <v>6522</v>
      </c>
      <c r="AA2205" s="8">
        <v>0.03</v>
      </c>
      <c r="AB2205" s="8" t="s">
        <v>552</v>
      </c>
      <c r="AC2205" s="8">
        <v>0.08</v>
      </c>
      <c r="AD2205" s="8">
        <v>900</v>
      </c>
      <c r="AE2205" s="8">
        <v>2500</v>
      </c>
      <c r="AF2205" s="8">
        <v>2400</v>
      </c>
      <c r="AG2205" s="8">
        <v>4900</v>
      </c>
      <c r="AH2205" s="8">
        <v>0.06</v>
      </c>
      <c r="AI2205" s="8">
        <v>1800</v>
      </c>
      <c r="AJ2205" s="8" t="s">
        <v>101</v>
      </c>
    </row>
    <row r="2206" spans="1:36" x14ac:dyDescent="0.25">
      <c r="A2206" s="707" t="s">
        <v>2131</v>
      </c>
      <c r="B2206" s="8" t="s">
        <v>29</v>
      </c>
      <c r="C2206" s="8" t="s">
        <v>29</v>
      </c>
      <c r="D2206" s="8" t="s">
        <v>168</v>
      </c>
      <c r="E2206" s="8" t="s">
        <v>454</v>
      </c>
      <c r="F2206" s="8" t="s">
        <v>6502</v>
      </c>
      <c r="G2206" s="8" t="s">
        <v>571</v>
      </c>
      <c r="H2206" s="116">
        <v>8117</v>
      </c>
      <c r="I2206" s="8">
        <v>8117</v>
      </c>
      <c r="J2206" s="8">
        <v>0</v>
      </c>
      <c r="K2206" s="8" t="s">
        <v>6503</v>
      </c>
      <c r="L2206" s="8">
        <v>13105382</v>
      </c>
      <c r="M2206" s="38">
        <v>45505</v>
      </c>
      <c r="N2206" s="8" t="s">
        <v>196</v>
      </c>
      <c r="O2206" s="8" t="s">
        <v>43</v>
      </c>
      <c r="P2206" s="8" t="s">
        <v>43</v>
      </c>
      <c r="Q2206" s="8">
        <v>221217</v>
      </c>
      <c r="R2206" s="8">
        <v>245000</v>
      </c>
      <c r="S2206" s="8">
        <v>23783</v>
      </c>
      <c r="T2206" s="8">
        <v>23783</v>
      </c>
      <c r="U2206" s="8">
        <v>113</v>
      </c>
      <c r="V2206" s="8" t="s">
        <v>63</v>
      </c>
      <c r="W2206" s="8" t="s">
        <v>63</v>
      </c>
      <c r="X2206" s="8" t="s">
        <v>277</v>
      </c>
      <c r="Z2206" s="8" t="s">
        <v>6523</v>
      </c>
      <c r="AA2206" s="8">
        <v>0.03</v>
      </c>
      <c r="AB2206" s="8" t="s">
        <v>552</v>
      </c>
      <c r="AC2206" s="8">
        <v>2.4E-2</v>
      </c>
      <c r="AD2206" s="8">
        <v>7350</v>
      </c>
      <c r="AE2206" s="8">
        <v>2168.141592920354</v>
      </c>
      <c r="AF2206" s="8">
        <v>5880</v>
      </c>
      <c r="AG2206" s="8">
        <v>8048.141592920354</v>
      </c>
      <c r="AH2206" s="8">
        <v>0.06</v>
      </c>
      <c r="AI2206" s="8">
        <v>1426.98</v>
      </c>
      <c r="AJ2206" s="8" t="s">
        <v>168</v>
      </c>
    </row>
    <row r="2207" spans="1:36" x14ac:dyDescent="0.25">
      <c r="A2207" s="707" t="s">
        <v>2131</v>
      </c>
      <c r="B2207" s="8" t="s">
        <v>24</v>
      </c>
      <c r="C2207" s="8" t="s">
        <v>24</v>
      </c>
      <c r="D2207" s="8" t="s">
        <v>420</v>
      </c>
      <c r="E2207" s="8" t="s">
        <v>200</v>
      </c>
      <c r="F2207" s="8" t="s">
        <v>6504</v>
      </c>
      <c r="G2207" s="8" t="s">
        <v>628</v>
      </c>
      <c r="H2207" s="116">
        <v>0</v>
      </c>
      <c r="I2207" s="8">
        <v>7070</v>
      </c>
      <c r="J2207" s="8">
        <v>7070</v>
      </c>
      <c r="K2207" s="8" t="s">
        <v>6505</v>
      </c>
      <c r="L2207" s="8">
        <v>28596719</v>
      </c>
      <c r="M2207" s="38">
        <v>45505</v>
      </c>
      <c r="N2207" s="8" t="s">
        <v>196</v>
      </c>
      <c r="O2207" s="8" t="s">
        <v>43</v>
      </c>
      <c r="P2207" s="8" t="s">
        <v>43</v>
      </c>
      <c r="Q2207" s="8">
        <v>0</v>
      </c>
      <c r="R2207" s="8">
        <v>247600</v>
      </c>
      <c r="S2207" s="8">
        <v>247600</v>
      </c>
      <c r="T2207" s="8">
        <v>247600</v>
      </c>
      <c r="U2207" s="8">
        <v>144</v>
      </c>
      <c r="V2207" s="8" t="s">
        <v>62</v>
      </c>
      <c r="W2207" s="8" t="s">
        <v>62</v>
      </c>
      <c r="X2207" s="8" t="s">
        <v>276</v>
      </c>
      <c r="Z2207" s="8" t="s">
        <v>6524</v>
      </c>
      <c r="AA2207" s="8">
        <v>0.03</v>
      </c>
      <c r="AB2207" s="8" t="s">
        <v>552</v>
      </c>
      <c r="AC2207" s="8">
        <v>0.02</v>
      </c>
      <c r="AD2207" s="8">
        <v>7428</v>
      </c>
      <c r="AE2207" s="8">
        <v>1719.4444444444443</v>
      </c>
      <c r="AF2207" s="8">
        <v>4952</v>
      </c>
      <c r="AG2207" s="8">
        <v>6671.4444444444443</v>
      </c>
      <c r="AH2207" s="8">
        <v>0.06</v>
      </c>
      <c r="AI2207" s="8">
        <v>14856</v>
      </c>
      <c r="AJ2207" s="8" t="s">
        <v>420</v>
      </c>
    </row>
    <row r="2208" spans="1:36" x14ac:dyDescent="0.25">
      <c r="A2208" s="707" t="s">
        <v>2131</v>
      </c>
      <c r="B2208" s="8" t="s">
        <v>49</v>
      </c>
      <c r="C2208" s="8" t="s">
        <v>49</v>
      </c>
      <c r="D2208" s="8" t="s">
        <v>133</v>
      </c>
      <c r="E2208" s="8" t="s">
        <v>929</v>
      </c>
      <c r="F2208" s="8" t="s">
        <v>5371</v>
      </c>
      <c r="G2208" s="8" t="s">
        <v>4179</v>
      </c>
      <c r="H2208" s="116">
        <v>0</v>
      </c>
      <c r="I2208" s="8">
        <v>1006</v>
      </c>
      <c r="J2208" s="8">
        <v>1006</v>
      </c>
      <c r="K2208" s="8" t="s">
        <v>5372</v>
      </c>
      <c r="L2208" s="8">
        <v>30032146</v>
      </c>
      <c r="M2208" s="38">
        <v>45505</v>
      </c>
      <c r="N2208" s="8" t="s">
        <v>196</v>
      </c>
      <c r="O2208" s="8" t="s">
        <v>43</v>
      </c>
      <c r="P2208" s="8" t="s">
        <v>43</v>
      </c>
      <c r="Q2208" s="8">
        <v>0</v>
      </c>
      <c r="R2208" s="8">
        <v>25000</v>
      </c>
      <c r="S2208" s="8">
        <v>25000</v>
      </c>
      <c r="T2208" s="8">
        <v>25000</v>
      </c>
      <c r="U2208" s="8">
        <v>132</v>
      </c>
      <c r="V2208" s="8" t="s">
        <v>62</v>
      </c>
      <c r="W2208" s="8" t="s">
        <v>62</v>
      </c>
      <c r="X2208" s="8" t="s">
        <v>276</v>
      </c>
      <c r="Z2208" s="8" t="s">
        <v>6525</v>
      </c>
      <c r="AA2208" s="8">
        <v>0.03</v>
      </c>
      <c r="AB2208" s="8" t="s">
        <v>552</v>
      </c>
      <c r="AC2208" s="8">
        <v>2.1999999999999999E-2</v>
      </c>
      <c r="AD2208" s="8">
        <v>750</v>
      </c>
      <c r="AE2208" s="8">
        <v>189.39393939393941</v>
      </c>
      <c r="AF2208" s="8">
        <v>550</v>
      </c>
      <c r="AG2208" s="8">
        <v>739.39393939393938</v>
      </c>
      <c r="AH2208" s="8">
        <v>0.06</v>
      </c>
      <c r="AI2208" s="8">
        <v>1500</v>
      </c>
      <c r="AJ2208" s="8" t="s">
        <v>133</v>
      </c>
    </row>
    <row r="2209" spans="1:36" x14ac:dyDescent="0.25">
      <c r="A2209" s="707" t="s">
        <v>2131</v>
      </c>
      <c r="B2209" s="8" t="s">
        <v>29</v>
      </c>
      <c r="C2209" s="8" t="s">
        <v>29</v>
      </c>
      <c r="D2209" s="8" t="s">
        <v>168</v>
      </c>
      <c r="E2209" s="8" t="s">
        <v>454</v>
      </c>
      <c r="F2209" s="8" t="s">
        <v>6502</v>
      </c>
      <c r="G2209" s="8" t="s">
        <v>571</v>
      </c>
      <c r="H2209" s="116">
        <v>0</v>
      </c>
      <c r="I2209" s="8">
        <v>13283</v>
      </c>
      <c r="J2209" s="8">
        <v>13283</v>
      </c>
      <c r="K2209" s="8" t="s">
        <v>6506</v>
      </c>
      <c r="L2209" s="8">
        <v>21972420</v>
      </c>
      <c r="M2209" s="38">
        <v>45505</v>
      </c>
      <c r="N2209" s="8" t="s">
        <v>196</v>
      </c>
      <c r="O2209" s="8" t="s">
        <v>43</v>
      </c>
      <c r="P2209" s="8" t="s">
        <v>43</v>
      </c>
      <c r="Q2209" s="8">
        <v>0</v>
      </c>
      <c r="R2209" s="8">
        <v>473290</v>
      </c>
      <c r="S2209" s="8">
        <v>473290</v>
      </c>
      <c r="T2209" s="8">
        <v>125359.29</v>
      </c>
      <c r="U2209" s="8">
        <v>144</v>
      </c>
      <c r="V2209" s="8" t="s">
        <v>64</v>
      </c>
      <c r="W2209" s="8" t="s">
        <v>64</v>
      </c>
      <c r="X2209" s="8" t="s">
        <v>276</v>
      </c>
      <c r="Y2209" s="8" t="s">
        <v>665</v>
      </c>
      <c r="Z2209" s="8" t="s">
        <v>6526</v>
      </c>
      <c r="AA2209" s="8">
        <v>0.03</v>
      </c>
      <c r="AB2209" s="8" t="s">
        <v>552</v>
      </c>
      <c r="AC2209" s="8">
        <v>0.02</v>
      </c>
      <c r="AD2209" s="8">
        <v>14198.699999999999</v>
      </c>
      <c r="AE2209" s="8">
        <v>3286.7361111111113</v>
      </c>
      <c r="AF2209" s="8">
        <v>9465.8000000000011</v>
      </c>
      <c r="AG2209" s="8">
        <v>12752.536111111112</v>
      </c>
      <c r="AH2209" s="8">
        <v>0.06</v>
      </c>
      <c r="AI2209" s="8">
        <v>28397.399999999998</v>
      </c>
      <c r="AJ2209" s="8" t="s">
        <v>168</v>
      </c>
    </row>
    <row r="2210" spans="1:36" x14ac:dyDescent="0.25">
      <c r="A2210" s="707" t="s">
        <v>2131</v>
      </c>
      <c r="B2210" s="8" t="s">
        <v>24</v>
      </c>
      <c r="C2210" s="8" t="s">
        <v>24</v>
      </c>
      <c r="D2210" s="8" t="s">
        <v>420</v>
      </c>
      <c r="E2210" s="8" t="s">
        <v>405</v>
      </c>
      <c r="F2210" s="8" t="s">
        <v>596</v>
      </c>
      <c r="G2210" s="8" t="s">
        <v>905</v>
      </c>
      <c r="H2210" s="116">
        <v>0</v>
      </c>
      <c r="I2210" s="8">
        <v>881</v>
      </c>
      <c r="J2210" s="8">
        <v>881</v>
      </c>
      <c r="K2210" s="8" t="s">
        <v>6507</v>
      </c>
      <c r="L2210" s="8">
        <v>34764251</v>
      </c>
      <c r="M2210" s="38">
        <v>45505</v>
      </c>
      <c r="N2210" s="8" t="s">
        <v>196</v>
      </c>
      <c r="O2210" s="8" t="s">
        <v>173</v>
      </c>
      <c r="P2210" s="8" t="s">
        <v>463</v>
      </c>
      <c r="Q2210" s="8">
        <v>0</v>
      </c>
      <c r="R2210" s="8">
        <v>20000</v>
      </c>
      <c r="S2210" s="8">
        <v>20000</v>
      </c>
      <c r="T2210" s="8">
        <v>20000</v>
      </c>
      <c r="U2210" s="8">
        <v>120</v>
      </c>
      <c r="V2210" s="8" t="s">
        <v>62</v>
      </c>
      <c r="W2210" s="8" t="s">
        <v>62</v>
      </c>
      <c r="X2210" s="8" t="s">
        <v>276</v>
      </c>
      <c r="Z2210" s="8" t="s">
        <v>6527</v>
      </c>
      <c r="AA2210" s="8">
        <v>0.03</v>
      </c>
      <c r="AB2210" s="8" t="s">
        <v>552</v>
      </c>
      <c r="AC2210" s="8">
        <v>2.2499999999999999E-2</v>
      </c>
      <c r="AD2210" s="8">
        <v>600</v>
      </c>
      <c r="AE2210" s="8">
        <v>166.66666666666666</v>
      </c>
      <c r="AF2210" s="8">
        <v>450</v>
      </c>
      <c r="AG2210" s="8">
        <v>616.66666666666663</v>
      </c>
      <c r="AH2210" s="8">
        <v>0.06</v>
      </c>
      <c r="AI2210" s="8">
        <v>1200</v>
      </c>
      <c r="AJ2210" s="8" t="s">
        <v>420</v>
      </c>
    </row>
    <row r="2211" spans="1:36" x14ac:dyDescent="0.25">
      <c r="A2211" s="707" t="s">
        <v>2131</v>
      </c>
      <c r="B2211" s="8" t="s">
        <v>23</v>
      </c>
      <c r="C2211" s="8" t="s">
        <v>23</v>
      </c>
      <c r="D2211" s="180" t="s">
        <v>5937</v>
      </c>
      <c r="E2211" s="8" t="s">
        <v>447</v>
      </c>
      <c r="F2211" s="8" t="s">
        <v>4508</v>
      </c>
      <c r="G2211" s="8" t="s">
        <v>4513</v>
      </c>
      <c r="H2211" s="116">
        <v>2600</v>
      </c>
      <c r="I2211" s="8">
        <v>2600</v>
      </c>
      <c r="J2211" s="8">
        <v>0</v>
      </c>
      <c r="K2211" s="8" t="s">
        <v>6508</v>
      </c>
      <c r="L2211" s="8">
        <v>24632356</v>
      </c>
      <c r="M2211" s="38">
        <v>45505</v>
      </c>
      <c r="N2211" s="8" t="s">
        <v>196</v>
      </c>
      <c r="O2211" s="8" t="s">
        <v>43</v>
      </c>
      <c r="P2211" s="8" t="s">
        <v>43</v>
      </c>
      <c r="Q2211" s="8">
        <v>81148.570000000007</v>
      </c>
      <c r="R2211" s="8">
        <v>100100</v>
      </c>
      <c r="S2211" s="8">
        <v>18951.429999999993</v>
      </c>
      <c r="T2211" s="8">
        <v>18951</v>
      </c>
      <c r="U2211" s="8">
        <v>168</v>
      </c>
      <c r="V2211" s="8" t="s">
        <v>63</v>
      </c>
      <c r="W2211" s="8" t="s">
        <v>63</v>
      </c>
      <c r="X2211" s="8" t="s">
        <v>277</v>
      </c>
      <c r="Z2211" s="8" t="s">
        <v>6528</v>
      </c>
      <c r="AA2211" s="8">
        <v>0.04</v>
      </c>
      <c r="AB2211" s="8" t="s">
        <v>552</v>
      </c>
      <c r="AC2211" s="8">
        <v>1.7000000000000001E-2</v>
      </c>
      <c r="AD2211" s="8">
        <v>4004</v>
      </c>
      <c r="AE2211" s="8">
        <v>595.83333333333337</v>
      </c>
      <c r="AF2211" s="8">
        <v>1701.7</v>
      </c>
      <c r="AG2211" s="8">
        <v>2297.5333333333333</v>
      </c>
      <c r="AH2211" s="8">
        <v>0.03</v>
      </c>
      <c r="AI2211" s="8">
        <v>568.5428999999998</v>
      </c>
      <c r="AJ2211" s="8" t="s">
        <v>5937</v>
      </c>
    </row>
    <row r="2212" spans="1:36" x14ac:dyDescent="0.25">
      <c r="A2212" s="707" t="s">
        <v>2131</v>
      </c>
      <c r="B2212" s="8" t="s">
        <v>49</v>
      </c>
      <c r="C2212" s="8" t="s">
        <v>49</v>
      </c>
      <c r="D2212" s="8" t="s">
        <v>133</v>
      </c>
      <c r="E2212" s="8" t="s">
        <v>549</v>
      </c>
      <c r="F2212" s="8" t="s">
        <v>3239</v>
      </c>
      <c r="G2212" s="8" t="s">
        <v>1548</v>
      </c>
      <c r="H2212" s="116">
        <v>3803</v>
      </c>
      <c r="I2212" s="8">
        <v>4586</v>
      </c>
      <c r="J2212" s="8">
        <v>783</v>
      </c>
      <c r="K2212" s="8" t="s">
        <v>6509</v>
      </c>
      <c r="L2212" s="8">
        <v>23927470</v>
      </c>
      <c r="M2212" s="38">
        <v>45505</v>
      </c>
      <c r="N2212" s="8" t="s">
        <v>196</v>
      </c>
      <c r="O2212" s="8" t="s">
        <v>43</v>
      </c>
      <c r="P2212" s="8" t="s">
        <v>43</v>
      </c>
      <c r="Q2212" s="8">
        <v>164719</v>
      </c>
      <c r="R2212" s="8">
        <v>184800</v>
      </c>
      <c r="S2212" s="8">
        <v>20081</v>
      </c>
      <c r="T2212" s="8">
        <v>20081</v>
      </c>
      <c r="U2212" s="8">
        <v>168</v>
      </c>
      <c r="V2212" s="8" t="s">
        <v>63</v>
      </c>
      <c r="W2212" s="8" t="s">
        <v>63</v>
      </c>
      <c r="X2212" s="8" t="s">
        <v>277</v>
      </c>
      <c r="Z2212" s="8" t="s">
        <v>6529</v>
      </c>
      <c r="AA2212" s="8">
        <v>0.04</v>
      </c>
      <c r="AB2212" s="8" t="s">
        <v>552</v>
      </c>
      <c r="AC2212" s="8">
        <v>1.7000000000000001E-2</v>
      </c>
      <c r="AD2212" s="8">
        <v>7392</v>
      </c>
      <c r="AE2212" s="8">
        <v>1100</v>
      </c>
      <c r="AF2212" s="8">
        <v>3141.6000000000004</v>
      </c>
      <c r="AG2212" s="8">
        <v>4241.6000000000004</v>
      </c>
      <c r="AH2212" s="8">
        <v>0.03</v>
      </c>
      <c r="AI2212" s="8">
        <v>602.42999999999995</v>
      </c>
      <c r="AJ2212" s="8" t="s">
        <v>133</v>
      </c>
    </row>
    <row r="2213" spans="1:36" x14ac:dyDescent="0.25">
      <c r="A2213" s="707" t="s">
        <v>2131</v>
      </c>
      <c r="B2213" s="8" t="s">
        <v>31</v>
      </c>
      <c r="C2213" s="8" t="s">
        <v>31</v>
      </c>
      <c r="D2213" s="8" t="s">
        <v>101</v>
      </c>
      <c r="E2213" s="8" t="s">
        <v>4893</v>
      </c>
      <c r="F2213" s="8" t="s">
        <v>5720</v>
      </c>
      <c r="G2213" s="8" t="s">
        <v>5743</v>
      </c>
      <c r="I2213" s="8">
        <v>2043</v>
      </c>
      <c r="J2213" s="8">
        <v>2043</v>
      </c>
      <c r="K2213" s="8" t="s">
        <v>6510</v>
      </c>
      <c r="L2213" s="8">
        <v>27734298</v>
      </c>
      <c r="M2213" s="38">
        <v>45505</v>
      </c>
      <c r="N2213" s="8" t="s">
        <v>196</v>
      </c>
      <c r="O2213" s="8" t="s">
        <v>43</v>
      </c>
      <c r="P2213" s="8" t="s">
        <v>43</v>
      </c>
      <c r="Q2213" s="8">
        <v>70323</v>
      </c>
      <c r="R2213" s="8">
        <v>76400</v>
      </c>
      <c r="S2213" s="8">
        <v>6077</v>
      </c>
      <c r="T2213" s="8">
        <v>6077</v>
      </c>
      <c r="U2213" s="8">
        <v>168</v>
      </c>
      <c r="V2213" s="8" t="s">
        <v>63</v>
      </c>
      <c r="W2213" s="8" t="s">
        <v>63</v>
      </c>
      <c r="X2213" s="8" t="s">
        <v>277</v>
      </c>
      <c r="Z2213" s="8" t="s">
        <v>6530</v>
      </c>
      <c r="AA2213" s="8">
        <v>0.04</v>
      </c>
      <c r="AB2213" s="8" t="s">
        <v>552</v>
      </c>
      <c r="AC2213" s="8">
        <v>1.7000000000000001E-2</v>
      </c>
      <c r="AD2213" s="8">
        <v>3056</v>
      </c>
      <c r="AE2213" s="8">
        <v>454.76190476190476</v>
      </c>
      <c r="AF2213" s="8">
        <v>1298.8000000000002</v>
      </c>
      <c r="AG2213" s="8">
        <v>1753.561904761905</v>
      </c>
      <c r="AH2213" s="8">
        <v>0.03</v>
      </c>
      <c r="AI2213" s="8">
        <v>182.31</v>
      </c>
      <c r="AJ2213" s="8" t="s">
        <v>101</v>
      </c>
    </row>
    <row r="2214" spans="1:36" x14ac:dyDescent="0.25">
      <c r="A2214" s="707" t="s">
        <v>2131</v>
      </c>
      <c r="B2214" s="8" t="s">
        <v>29</v>
      </c>
      <c r="C2214" s="8" t="s">
        <v>29</v>
      </c>
      <c r="D2214" s="8" t="s">
        <v>168</v>
      </c>
      <c r="E2214" s="8" t="s">
        <v>455</v>
      </c>
      <c r="F2214" s="8" t="s">
        <v>5319</v>
      </c>
      <c r="G2214" s="8" t="s">
        <v>5344</v>
      </c>
      <c r="H2214" s="116">
        <v>0</v>
      </c>
      <c r="I2214" s="8">
        <v>2015</v>
      </c>
      <c r="J2214" s="8">
        <v>2015</v>
      </c>
      <c r="K2214" s="8" t="s">
        <v>4455</v>
      </c>
      <c r="L2214" s="8">
        <v>26941914</v>
      </c>
      <c r="M2214" s="38">
        <v>45505</v>
      </c>
      <c r="N2214" s="8" t="s">
        <v>196</v>
      </c>
      <c r="O2214" s="8" t="s">
        <v>43</v>
      </c>
      <c r="P2214" s="8" t="s">
        <v>43</v>
      </c>
      <c r="Q2214" s="8">
        <v>0</v>
      </c>
      <c r="R2214" s="8">
        <v>75200</v>
      </c>
      <c r="S2214" s="8">
        <v>75200</v>
      </c>
      <c r="T2214" s="8">
        <v>21589</v>
      </c>
      <c r="U2214" s="8">
        <v>168</v>
      </c>
      <c r="V2214" s="8" t="s">
        <v>64</v>
      </c>
      <c r="W2214" s="8" t="s">
        <v>64</v>
      </c>
      <c r="X2214" s="8" t="s">
        <v>276</v>
      </c>
      <c r="Y2214" s="8" t="s">
        <v>115</v>
      </c>
      <c r="Z2214" s="8" t="s">
        <v>6063</v>
      </c>
      <c r="AA2214" s="8">
        <v>0.04</v>
      </c>
      <c r="AB2214" s="8" t="s">
        <v>552</v>
      </c>
      <c r="AC2214" s="8">
        <v>1.7000000000000001E-2</v>
      </c>
      <c r="AD2214" s="8">
        <v>3008</v>
      </c>
      <c r="AE2214" s="8">
        <v>447.61904761904759</v>
      </c>
      <c r="AF2214" s="8">
        <v>1278.4000000000001</v>
      </c>
      <c r="AG2214" s="8">
        <v>1726.0190476190478</v>
      </c>
      <c r="AH2214" s="8">
        <v>0.03</v>
      </c>
      <c r="AI2214" s="8">
        <v>2256</v>
      </c>
      <c r="AJ2214" s="8" t="s">
        <v>168</v>
      </c>
    </row>
    <row r="2215" spans="1:36" x14ac:dyDescent="0.25">
      <c r="A2215" s="707" t="s">
        <v>2131</v>
      </c>
      <c r="B2215" s="8" t="s">
        <v>49</v>
      </c>
      <c r="C2215" s="8" t="s">
        <v>49</v>
      </c>
      <c r="D2215" s="8" t="s">
        <v>133</v>
      </c>
      <c r="E2215" s="8" t="s">
        <v>549</v>
      </c>
      <c r="F2215" s="8" t="s">
        <v>3239</v>
      </c>
      <c r="G2215" s="8" t="s">
        <v>1548</v>
      </c>
      <c r="H2215" s="116">
        <v>0</v>
      </c>
      <c r="I2215" s="8">
        <v>6777</v>
      </c>
      <c r="J2215" s="8">
        <v>6777</v>
      </c>
      <c r="K2215" s="8" t="s">
        <v>6511</v>
      </c>
      <c r="L2215" s="8">
        <v>33916407</v>
      </c>
      <c r="M2215" s="38">
        <v>45505</v>
      </c>
      <c r="N2215" s="8" t="s">
        <v>196</v>
      </c>
      <c r="O2215" s="8" t="s">
        <v>43</v>
      </c>
      <c r="P2215" s="8" t="s">
        <v>43</v>
      </c>
      <c r="Q2215" s="8">
        <v>0</v>
      </c>
      <c r="R2215" s="8">
        <v>278200</v>
      </c>
      <c r="S2215" s="8">
        <v>278200</v>
      </c>
      <c r="T2215" s="8">
        <v>58767</v>
      </c>
      <c r="U2215" s="8">
        <v>168</v>
      </c>
      <c r="V2215" s="8" t="s">
        <v>64</v>
      </c>
      <c r="W2215" s="8" t="s">
        <v>64</v>
      </c>
      <c r="X2215" s="8" t="s">
        <v>276</v>
      </c>
      <c r="Y2215" s="8" t="s">
        <v>115</v>
      </c>
      <c r="Z2215" s="8" t="s">
        <v>6370</v>
      </c>
      <c r="AA2215" s="8">
        <v>0.04</v>
      </c>
      <c r="AB2215" s="8" t="s">
        <v>552</v>
      </c>
      <c r="AC2215" s="8">
        <v>1.7000000000000001E-2</v>
      </c>
      <c r="AD2215" s="8">
        <v>11128</v>
      </c>
      <c r="AE2215" s="8">
        <v>1655.952380952381</v>
      </c>
      <c r="AF2215" s="8">
        <v>4729.4000000000005</v>
      </c>
      <c r="AG2215" s="8">
        <v>6385.3523809523813</v>
      </c>
      <c r="AH2215" s="8">
        <v>0.03</v>
      </c>
      <c r="AI2215" s="8">
        <v>8346</v>
      </c>
      <c r="AJ2215" s="8" t="s">
        <v>133</v>
      </c>
    </row>
    <row r="2216" spans="1:36" x14ac:dyDescent="0.25">
      <c r="A2216" s="707" t="s">
        <v>2131</v>
      </c>
      <c r="B2216" s="8" t="s">
        <v>39</v>
      </c>
      <c r="C2216" s="8" t="s">
        <v>39</v>
      </c>
      <c r="D2216" s="8" t="s">
        <v>167</v>
      </c>
      <c r="E2216" s="8" t="s">
        <v>4895</v>
      </c>
      <c r="F2216" s="8" t="s">
        <v>5958</v>
      </c>
      <c r="G2216" s="8" t="s">
        <v>5022</v>
      </c>
      <c r="H2216" s="116">
        <v>0</v>
      </c>
      <c r="I2216" s="8">
        <v>3000</v>
      </c>
      <c r="J2216" s="8">
        <v>3000</v>
      </c>
      <c r="K2216" s="8" t="s">
        <v>6512</v>
      </c>
      <c r="L2216" s="8">
        <v>33194558</v>
      </c>
      <c r="M2216" s="38">
        <v>45505</v>
      </c>
      <c r="N2216" s="8" t="s">
        <v>196</v>
      </c>
      <c r="O2216" s="8" t="s">
        <v>43</v>
      </c>
      <c r="P2216" s="8" t="s">
        <v>43</v>
      </c>
      <c r="Q2216" s="8">
        <v>0</v>
      </c>
      <c r="R2216" s="8">
        <v>99800</v>
      </c>
      <c r="S2216" s="8">
        <v>99800</v>
      </c>
      <c r="T2216" s="8">
        <v>99800</v>
      </c>
      <c r="U2216" s="8">
        <v>144</v>
      </c>
      <c r="V2216" s="8" t="s">
        <v>62</v>
      </c>
      <c r="W2216" s="8" t="s">
        <v>62</v>
      </c>
      <c r="X2216" s="8" t="s">
        <v>276</v>
      </c>
      <c r="Z2216" s="8" t="s">
        <v>6531</v>
      </c>
      <c r="AA2216" s="8">
        <v>0.03</v>
      </c>
      <c r="AB2216" s="8" t="s">
        <v>552</v>
      </c>
      <c r="AC2216" s="8">
        <v>0.02</v>
      </c>
      <c r="AD2216" s="8">
        <v>2994</v>
      </c>
      <c r="AE2216" s="8">
        <v>693.05555555555554</v>
      </c>
      <c r="AF2216" s="8">
        <v>1996</v>
      </c>
      <c r="AG2216" s="8">
        <v>2689.0555555555557</v>
      </c>
      <c r="AH2216" s="8">
        <v>0.06</v>
      </c>
      <c r="AI2216" s="8">
        <v>5988</v>
      </c>
      <c r="AJ2216" s="8" t="s">
        <v>167</v>
      </c>
    </row>
    <row r="2217" spans="1:36" x14ac:dyDescent="0.25">
      <c r="A2217" s="707" t="s">
        <v>2131</v>
      </c>
      <c r="B2217" s="8" t="s">
        <v>241</v>
      </c>
      <c r="C2217" s="8" t="s">
        <v>241</v>
      </c>
      <c r="D2217" s="180" t="s">
        <v>101</v>
      </c>
      <c r="E2217" s="8" t="s">
        <v>489</v>
      </c>
      <c r="F2217" s="8" t="s">
        <v>6360</v>
      </c>
      <c r="G2217" s="8" t="s">
        <v>6533</v>
      </c>
      <c r="H2217" s="116">
        <v>0</v>
      </c>
      <c r="I2217" s="8">
        <v>2596</v>
      </c>
      <c r="J2217" s="8">
        <v>2596</v>
      </c>
      <c r="K2217" s="8" t="s">
        <v>6513</v>
      </c>
      <c r="L2217" s="8">
        <v>23938677</v>
      </c>
      <c r="M2217" s="38">
        <v>45505</v>
      </c>
      <c r="N2217" s="8" t="s">
        <v>196</v>
      </c>
      <c r="O2217" s="8" t="s">
        <v>21</v>
      </c>
      <c r="P2217" s="8" t="s">
        <v>21</v>
      </c>
      <c r="Q2217" s="8">
        <v>0</v>
      </c>
      <c r="R2217" s="8">
        <v>100000</v>
      </c>
      <c r="S2217" s="8">
        <v>100000</v>
      </c>
      <c r="T2217" s="8">
        <v>100000</v>
      </c>
      <c r="U2217" s="8">
        <v>168</v>
      </c>
      <c r="V2217" s="8" t="s">
        <v>62</v>
      </c>
      <c r="W2217" s="8" t="s">
        <v>62</v>
      </c>
      <c r="X2217" s="8" t="s">
        <v>276</v>
      </c>
      <c r="Z2217" s="8" t="s">
        <v>6532</v>
      </c>
      <c r="AA2217" s="8">
        <v>0.04</v>
      </c>
      <c r="AB2217" s="8" t="s">
        <v>552</v>
      </c>
      <c r="AC2217" s="8">
        <v>1.7000000000000001E-2</v>
      </c>
      <c r="AD2217" s="8">
        <v>4000</v>
      </c>
      <c r="AE2217" s="8">
        <v>595.23809523809518</v>
      </c>
      <c r="AF2217" s="8">
        <v>1700.0000000000002</v>
      </c>
      <c r="AG2217" s="8">
        <v>2295.2380952380954</v>
      </c>
      <c r="AH2217" s="8">
        <v>0.03</v>
      </c>
      <c r="AI2217" s="8">
        <v>3000</v>
      </c>
      <c r="AJ2217" s="8" t="s">
        <v>101</v>
      </c>
    </row>
    <row r="2218" spans="1:36" x14ac:dyDescent="0.25">
      <c r="A2218" s="707" t="s">
        <v>2131</v>
      </c>
      <c r="B2218" s="8" t="s">
        <v>39</v>
      </c>
      <c r="C2218" s="8" t="s">
        <v>39</v>
      </c>
      <c r="D2218" s="8" t="s">
        <v>167</v>
      </c>
      <c r="E2218" s="8" t="s">
        <v>451</v>
      </c>
      <c r="F2218" s="8" t="s">
        <v>859</v>
      </c>
      <c r="G2218" s="8" t="s">
        <v>584</v>
      </c>
      <c r="H2218" s="116">
        <v>2886</v>
      </c>
      <c r="I2218" s="8">
        <v>2886</v>
      </c>
      <c r="J2218" s="8">
        <v>0</v>
      </c>
      <c r="K2218" s="8" t="s">
        <v>6514</v>
      </c>
      <c r="L2218" s="8">
        <v>22407658</v>
      </c>
      <c r="M2218" s="38">
        <v>45505</v>
      </c>
      <c r="N2218" s="8" t="s">
        <v>196</v>
      </c>
      <c r="O2218" s="8" t="s">
        <v>43</v>
      </c>
      <c r="P2218" s="8" t="s">
        <v>43</v>
      </c>
      <c r="Q2218" s="8">
        <v>81454</v>
      </c>
      <c r="R2218" s="8">
        <v>105600</v>
      </c>
      <c r="S2218" s="8">
        <v>24146</v>
      </c>
      <c r="T2218" s="8">
        <v>24146</v>
      </c>
      <c r="U2218" s="8">
        <v>156</v>
      </c>
      <c r="V2218" s="8" t="s">
        <v>63</v>
      </c>
      <c r="W2218" s="8" t="s">
        <v>63</v>
      </c>
      <c r="X2218" s="8" t="s">
        <v>277</v>
      </c>
      <c r="Z2218" s="8" t="s">
        <v>6534</v>
      </c>
      <c r="AA2218" s="8">
        <v>0.04</v>
      </c>
      <c r="AB2218" s="8" t="s">
        <v>552</v>
      </c>
      <c r="AC2218" s="8">
        <v>1.7999999999999999E-2</v>
      </c>
      <c r="AD2218" s="8">
        <v>4224</v>
      </c>
      <c r="AE2218" s="8">
        <v>676.92307692307691</v>
      </c>
      <c r="AF2218" s="8">
        <v>1900.8</v>
      </c>
      <c r="AG2218" s="8">
        <v>2577.7230769230769</v>
      </c>
      <c r="AH2218" s="8">
        <v>0.03</v>
      </c>
      <c r="AI2218" s="8">
        <v>724.38</v>
      </c>
      <c r="AJ2218" s="8" t="s">
        <v>167</v>
      </c>
    </row>
    <row r="2219" spans="1:36" x14ac:dyDescent="0.25">
      <c r="A2219" s="707" t="s">
        <v>2131</v>
      </c>
      <c r="B2219" s="8" t="s">
        <v>29</v>
      </c>
      <c r="C2219" s="8" t="s">
        <v>29</v>
      </c>
      <c r="D2219" s="8" t="s">
        <v>168</v>
      </c>
      <c r="E2219" s="8" t="s">
        <v>454</v>
      </c>
      <c r="F2219" s="8" t="s">
        <v>5109</v>
      </c>
      <c r="G2219" s="8" t="s">
        <v>592</v>
      </c>
      <c r="H2219" s="116">
        <v>1383</v>
      </c>
      <c r="I2219" s="8">
        <v>1814</v>
      </c>
      <c r="J2219" s="8">
        <v>431</v>
      </c>
      <c r="K2219" s="8" t="s">
        <v>6515</v>
      </c>
      <c r="L2219" s="8">
        <v>23773866</v>
      </c>
      <c r="M2219" s="38">
        <v>45505</v>
      </c>
      <c r="N2219" s="8" t="s">
        <v>196</v>
      </c>
      <c r="O2219" s="8" t="s">
        <v>43</v>
      </c>
      <c r="P2219" s="8" t="s">
        <v>43</v>
      </c>
      <c r="Q2219" s="8">
        <v>42339</v>
      </c>
      <c r="R2219" s="8">
        <v>56820</v>
      </c>
      <c r="S2219" s="8">
        <v>14481</v>
      </c>
      <c r="T2219" s="8">
        <v>14480</v>
      </c>
      <c r="U2219" s="8">
        <v>144</v>
      </c>
      <c r="V2219" s="8" t="s">
        <v>63</v>
      </c>
      <c r="W2219" s="8" t="s">
        <v>63</v>
      </c>
      <c r="X2219" s="8" t="s">
        <v>277</v>
      </c>
      <c r="Z2219" s="8" t="s">
        <v>6535</v>
      </c>
      <c r="AA2219" s="8">
        <v>0.03</v>
      </c>
      <c r="AB2219" s="8" t="s">
        <v>552</v>
      </c>
      <c r="AC2219" s="8">
        <v>0.02</v>
      </c>
      <c r="AD2219" s="8">
        <v>1704.6</v>
      </c>
      <c r="AE2219" s="8">
        <v>394.58333333333331</v>
      </c>
      <c r="AF2219" s="8">
        <v>1136.4000000000001</v>
      </c>
      <c r="AG2219" s="8">
        <v>1530.9833333333333</v>
      </c>
      <c r="AH2219" s="8">
        <v>0.06</v>
      </c>
      <c r="AI2219" s="8">
        <v>868.86</v>
      </c>
      <c r="AJ2219" s="8" t="s">
        <v>168</v>
      </c>
    </row>
    <row r="2220" spans="1:36" x14ac:dyDescent="0.25">
      <c r="A2220" s="707" t="s">
        <v>2131</v>
      </c>
      <c r="B2220" s="8" t="s">
        <v>29</v>
      </c>
      <c r="C2220" s="8" t="s">
        <v>29</v>
      </c>
      <c r="D2220" s="8" t="s">
        <v>168</v>
      </c>
      <c r="E2220" s="8" t="s">
        <v>422</v>
      </c>
      <c r="F2220" s="8" t="s">
        <v>6516</v>
      </c>
      <c r="G2220" s="8" t="s">
        <v>6537</v>
      </c>
      <c r="I2220" s="8">
        <v>3208</v>
      </c>
      <c r="J2220" s="8">
        <v>3208</v>
      </c>
      <c r="K2220" s="8" t="s">
        <v>6517</v>
      </c>
      <c r="L2220" s="8">
        <v>21739981</v>
      </c>
      <c r="M2220" s="38">
        <v>45505</v>
      </c>
      <c r="N2220" s="8" t="s">
        <v>196</v>
      </c>
      <c r="O2220" s="8" t="s">
        <v>43</v>
      </c>
      <c r="P2220" s="8" t="s">
        <v>43</v>
      </c>
      <c r="Q2220" s="8">
        <v>97358</v>
      </c>
      <c r="R2220" s="8">
        <v>105700</v>
      </c>
      <c r="S2220" s="8">
        <v>8342</v>
      </c>
      <c r="T2220" s="8">
        <v>8342.25</v>
      </c>
      <c r="U2220" s="8">
        <v>136</v>
      </c>
      <c r="V2220" s="8" t="s">
        <v>63</v>
      </c>
      <c r="W2220" s="8" t="s">
        <v>63</v>
      </c>
      <c r="X2220" s="8" t="s">
        <v>277</v>
      </c>
      <c r="Z2220" s="8" t="s">
        <v>6536</v>
      </c>
      <c r="AA2220" s="8">
        <v>0.03</v>
      </c>
      <c r="AB2220" s="8" t="s">
        <v>552</v>
      </c>
      <c r="AC2220" s="8">
        <v>2.1999999999999999E-2</v>
      </c>
      <c r="AD2220" s="8">
        <v>3171</v>
      </c>
      <c r="AE2220" s="8">
        <v>777.20588235294122</v>
      </c>
      <c r="AF2220" s="8">
        <v>2325.4</v>
      </c>
      <c r="AG2220" s="8">
        <v>3102.6058823529411</v>
      </c>
      <c r="AH2220" s="8">
        <v>0.06</v>
      </c>
      <c r="AI2220" s="8">
        <v>500.52</v>
      </c>
      <c r="AJ2220" s="8" t="s">
        <v>168</v>
      </c>
    </row>
    <row r="2221" spans="1:36" x14ac:dyDescent="0.25">
      <c r="A2221" s="707" t="s">
        <v>2131</v>
      </c>
      <c r="B2221" s="8" t="s">
        <v>24</v>
      </c>
      <c r="C2221" s="8" t="s">
        <v>24</v>
      </c>
      <c r="D2221" s="8" t="s">
        <v>420</v>
      </c>
      <c r="E2221" s="8" t="s">
        <v>405</v>
      </c>
      <c r="F2221" s="8" t="s">
        <v>5494</v>
      </c>
      <c r="G2221" s="8" t="s">
        <v>5500</v>
      </c>
      <c r="H2221" s="116">
        <v>0</v>
      </c>
      <c r="I2221" s="8">
        <v>2422</v>
      </c>
      <c r="J2221" s="8">
        <v>2422</v>
      </c>
      <c r="K2221" s="8" t="s">
        <v>6518</v>
      </c>
      <c r="L2221" s="8">
        <v>29693497</v>
      </c>
      <c r="M2221" s="38">
        <v>45505</v>
      </c>
      <c r="N2221" s="8" t="s">
        <v>196</v>
      </c>
      <c r="O2221" s="8" t="s">
        <v>148</v>
      </c>
      <c r="P2221" s="8" t="s">
        <v>287</v>
      </c>
      <c r="Q2221" s="8">
        <v>0</v>
      </c>
      <c r="R2221" s="8">
        <v>92500</v>
      </c>
      <c r="S2221" s="8">
        <v>92500</v>
      </c>
      <c r="T2221" s="8">
        <v>26285</v>
      </c>
      <c r="U2221" s="8">
        <v>168</v>
      </c>
      <c r="V2221" s="8" t="s">
        <v>64</v>
      </c>
      <c r="W2221" s="8" t="s">
        <v>64</v>
      </c>
      <c r="X2221" s="8" t="s">
        <v>276</v>
      </c>
      <c r="Y2221" s="8" t="s">
        <v>611</v>
      </c>
      <c r="Z2221" s="8" t="s">
        <v>6382</v>
      </c>
      <c r="AA2221" s="8">
        <v>0.04</v>
      </c>
      <c r="AB2221" s="8" t="s">
        <v>552</v>
      </c>
      <c r="AC2221" s="8">
        <v>1.7000000000000001E-2</v>
      </c>
      <c r="AD2221" s="8">
        <v>3700</v>
      </c>
      <c r="AE2221" s="8">
        <v>550.59523809523807</v>
      </c>
      <c r="AF2221" s="8">
        <v>1572.5</v>
      </c>
      <c r="AG2221" s="8">
        <v>2123.0952380952381</v>
      </c>
      <c r="AH2221" s="8">
        <v>0.03</v>
      </c>
      <c r="AI2221" s="8">
        <v>2775</v>
      </c>
      <c r="AJ2221" s="8" t="s">
        <v>420</v>
      </c>
    </row>
    <row r="2222" spans="1:36" x14ac:dyDescent="0.25">
      <c r="A2222" s="707" t="s">
        <v>2131</v>
      </c>
      <c r="B2222" s="8" t="s">
        <v>45</v>
      </c>
      <c r="C2222" s="8" t="s">
        <v>184</v>
      </c>
      <c r="D2222" s="180" t="s">
        <v>101</v>
      </c>
      <c r="E2222" s="8" t="s">
        <v>212</v>
      </c>
      <c r="F2222" s="8" t="s">
        <v>683</v>
      </c>
      <c r="G2222" s="8" t="s">
        <v>627</v>
      </c>
      <c r="H2222" s="116">
        <v>0</v>
      </c>
      <c r="I2222" s="8">
        <v>6562</v>
      </c>
      <c r="J2222" s="8">
        <v>6562</v>
      </c>
      <c r="K2222" s="8" t="s">
        <v>6519</v>
      </c>
      <c r="L2222" s="8">
        <v>24717989</v>
      </c>
      <c r="M2222" s="38">
        <v>45505</v>
      </c>
      <c r="N2222" s="8" t="s">
        <v>196</v>
      </c>
      <c r="O2222" s="8" t="s">
        <v>21</v>
      </c>
      <c r="P2222" s="8" t="s">
        <v>21</v>
      </c>
      <c r="Q2222" s="8">
        <v>0</v>
      </c>
      <c r="R2222" s="8">
        <v>269000</v>
      </c>
      <c r="S2222" s="8">
        <v>269000</v>
      </c>
      <c r="T2222" s="8">
        <v>32136.06</v>
      </c>
      <c r="U2222" s="8">
        <v>168</v>
      </c>
      <c r="V2222" s="8" t="s">
        <v>64</v>
      </c>
      <c r="W2222" s="8" t="s">
        <v>64</v>
      </c>
      <c r="X2222" s="8" t="s">
        <v>276</v>
      </c>
      <c r="Y2222" s="8" t="s">
        <v>673</v>
      </c>
      <c r="Z2222" s="8" t="s">
        <v>6058</v>
      </c>
      <c r="AA2222" s="8">
        <v>0.04</v>
      </c>
      <c r="AB2222" s="8" t="s">
        <v>552</v>
      </c>
      <c r="AC2222" s="8">
        <v>1.7000000000000001E-2</v>
      </c>
      <c r="AD2222" s="8">
        <v>10760</v>
      </c>
      <c r="AE2222" s="8">
        <v>1601.1904761904761</v>
      </c>
      <c r="AF2222" s="8">
        <v>4573</v>
      </c>
      <c r="AG2222" s="8">
        <v>6174.1904761904761</v>
      </c>
      <c r="AH2222" s="8">
        <v>0.03</v>
      </c>
      <c r="AI2222" s="8">
        <v>8070</v>
      </c>
      <c r="AJ2222" s="8" t="s">
        <v>101</v>
      </c>
    </row>
    <row r="2223" spans="1:36" x14ac:dyDescent="0.25">
      <c r="A2223" s="707" t="s">
        <v>2131</v>
      </c>
      <c r="B2223" s="8" t="s">
        <v>184</v>
      </c>
      <c r="C2223" s="8" t="s">
        <v>184</v>
      </c>
      <c r="D2223" s="180" t="s">
        <v>101</v>
      </c>
      <c r="E2223" s="8" t="s">
        <v>212</v>
      </c>
      <c r="F2223" s="8" t="s">
        <v>804</v>
      </c>
      <c r="G2223" s="8" t="s">
        <v>568</v>
      </c>
      <c r="H2223" s="116">
        <v>0</v>
      </c>
      <c r="I2223" s="8">
        <v>1500</v>
      </c>
      <c r="J2223" s="8">
        <v>1500</v>
      </c>
      <c r="K2223" s="8" t="s">
        <v>6520</v>
      </c>
      <c r="L2223" s="8">
        <v>27519688</v>
      </c>
      <c r="M2223" s="38">
        <v>45505</v>
      </c>
      <c r="N2223" s="8" t="s">
        <v>196</v>
      </c>
      <c r="O2223" s="8" t="s">
        <v>21</v>
      </c>
      <c r="P2223" s="8" t="s">
        <v>21</v>
      </c>
      <c r="Q2223" s="8">
        <v>0</v>
      </c>
      <c r="R2223" s="8">
        <v>39600</v>
      </c>
      <c r="S2223" s="8">
        <v>39600</v>
      </c>
      <c r="T2223" s="8">
        <v>39600</v>
      </c>
      <c r="U2223" s="8">
        <v>120</v>
      </c>
      <c r="V2223" s="8" t="s">
        <v>62</v>
      </c>
      <c r="W2223" s="8" t="s">
        <v>62</v>
      </c>
      <c r="X2223" s="8" t="s">
        <v>276</v>
      </c>
      <c r="Z2223" s="8" t="s">
        <v>6538</v>
      </c>
      <c r="AA2223" s="8">
        <v>0.03</v>
      </c>
      <c r="AB2223" s="8" t="s">
        <v>552</v>
      </c>
      <c r="AC2223" s="8">
        <v>2.2499999999999999E-2</v>
      </c>
      <c r="AD2223" s="8">
        <v>1188</v>
      </c>
      <c r="AE2223" s="8">
        <v>330</v>
      </c>
      <c r="AF2223" s="8">
        <v>891</v>
      </c>
      <c r="AG2223" s="8">
        <v>1221</v>
      </c>
      <c r="AH2223" s="8">
        <v>0.06</v>
      </c>
      <c r="AI2223" s="8">
        <v>2376</v>
      </c>
      <c r="AJ2223" s="8" t="s">
        <v>101</v>
      </c>
    </row>
    <row r="2224" spans="1:36" x14ac:dyDescent="0.25">
      <c r="A2224" s="707" t="s">
        <v>2131</v>
      </c>
      <c r="B2224" s="8" t="s">
        <v>20</v>
      </c>
      <c r="C2224" s="8" t="s">
        <v>20</v>
      </c>
      <c r="D2224" s="8" t="s">
        <v>420</v>
      </c>
      <c r="E2224" s="8" t="s">
        <v>206</v>
      </c>
      <c r="F2224" s="8" t="s">
        <v>6521</v>
      </c>
      <c r="G2224" s="8" t="s">
        <v>6539</v>
      </c>
      <c r="H2224" s="116">
        <v>0</v>
      </c>
      <c r="I2224" s="8">
        <v>13322</v>
      </c>
      <c r="J2224" s="8">
        <v>13322</v>
      </c>
      <c r="K2224" s="8" t="s">
        <v>6314</v>
      </c>
      <c r="L2224" s="8">
        <v>29334042</v>
      </c>
      <c r="M2224" s="38">
        <v>45505</v>
      </c>
      <c r="N2224" s="8" t="s">
        <v>196</v>
      </c>
      <c r="O2224" s="8" t="s">
        <v>43</v>
      </c>
      <c r="P2224" s="8" t="s">
        <v>43</v>
      </c>
      <c r="Q2224" s="8">
        <v>0</v>
      </c>
      <c r="R2224" s="8">
        <v>557200</v>
      </c>
      <c r="S2224" s="8">
        <v>557200</v>
      </c>
      <c r="T2224" s="8">
        <v>46094</v>
      </c>
      <c r="U2224" s="8">
        <v>168</v>
      </c>
      <c r="V2224" s="8" t="s">
        <v>64</v>
      </c>
      <c r="W2224" s="8" t="s">
        <v>64</v>
      </c>
      <c r="X2224" s="8" t="s">
        <v>276</v>
      </c>
      <c r="Y2224" s="8" t="s">
        <v>115</v>
      </c>
      <c r="Z2224" s="8" t="s">
        <v>6359</v>
      </c>
      <c r="AA2224" s="8">
        <v>0.04</v>
      </c>
      <c r="AB2224" s="8" t="s">
        <v>552</v>
      </c>
      <c r="AC2224" s="8">
        <v>1.7000000000000001E-2</v>
      </c>
      <c r="AD2224" s="8">
        <v>22288</v>
      </c>
      <c r="AE2224" s="8">
        <v>3316.6666666666665</v>
      </c>
      <c r="AF2224" s="8">
        <v>9472.4000000000015</v>
      </c>
      <c r="AG2224" s="8">
        <v>12789.066666666668</v>
      </c>
      <c r="AH2224" s="8">
        <v>0.03</v>
      </c>
      <c r="AI2224" s="8">
        <v>16716</v>
      </c>
      <c r="AJ2224" s="8" t="s">
        <v>420</v>
      </c>
    </row>
    <row r="2225" spans="1:36" x14ac:dyDescent="0.25">
      <c r="A2225" s="707" t="s">
        <v>2131</v>
      </c>
      <c r="B2225" s="8" t="s">
        <v>184</v>
      </c>
      <c r="C2225" s="8" t="s">
        <v>184</v>
      </c>
      <c r="D2225" s="180" t="s">
        <v>101</v>
      </c>
      <c r="E2225" s="8" t="s">
        <v>417</v>
      </c>
      <c r="F2225" s="8" t="s">
        <v>496</v>
      </c>
      <c r="G2225" s="8" t="s">
        <v>700</v>
      </c>
      <c r="H2225" s="116">
        <v>0</v>
      </c>
      <c r="I2225" s="8">
        <v>3782</v>
      </c>
      <c r="J2225" s="8">
        <v>3782</v>
      </c>
      <c r="K2225" s="8" t="s">
        <v>6313</v>
      </c>
      <c r="L2225" s="8">
        <v>30829995</v>
      </c>
      <c r="M2225" s="38">
        <v>45505</v>
      </c>
      <c r="N2225" s="8" t="s">
        <v>196</v>
      </c>
      <c r="O2225" s="8" t="s">
        <v>43</v>
      </c>
      <c r="P2225" s="8" t="s">
        <v>43</v>
      </c>
      <c r="Q2225" s="8">
        <v>0</v>
      </c>
      <c r="R2225" s="8">
        <v>150600</v>
      </c>
      <c r="S2225" s="8">
        <v>150600</v>
      </c>
      <c r="T2225" s="8">
        <v>14757</v>
      </c>
      <c r="U2225" s="8">
        <v>168</v>
      </c>
      <c r="V2225" s="8" t="s">
        <v>64</v>
      </c>
      <c r="W2225" s="8" t="s">
        <v>64</v>
      </c>
      <c r="X2225" s="8" t="s">
        <v>276</v>
      </c>
      <c r="Y2225" s="8" t="s">
        <v>115</v>
      </c>
      <c r="Z2225" s="8" t="s">
        <v>6353</v>
      </c>
      <c r="AA2225" s="8">
        <v>0.04</v>
      </c>
      <c r="AB2225" s="8" t="s">
        <v>552</v>
      </c>
      <c r="AC2225" s="8">
        <v>1.7000000000000001E-2</v>
      </c>
      <c r="AD2225" s="8">
        <v>6024</v>
      </c>
      <c r="AE2225" s="8">
        <v>896.42857142857144</v>
      </c>
      <c r="AF2225" s="8">
        <v>2560.2000000000003</v>
      </c>
      <c r="AG2225" s="8">
        <v>3456.6285714285718</v>
      </c>
      <c r="AH2225" s="8">
        <v>0.03</v>
      </c>
      <c r="AI2225" s="8">
        <v>4518</v>
      </c>
      <c r="AJ2225" s="8" t="s">
        <v>101</v>
      </c>
    </row>
    <row r="2226" spans="1:36" x14ac:dyDescent="0.25">
      <c r="A2226" s="707" t="s">
        <v>2131</v>
      </c>
      <c r="B2226" s="8" t="s">
        <v>24</v>
      </c>
      <c r="C2226" s="8" t="s">
        <v>24</v>
      </c>
      <c r="D2226" s="8" t="s">
        <v>420</v>
      </c>
      <c r="E2226" s="8" t="s">
        <v>200</v>
      </c>
      <c r="F2226" s="8" t="s">
        <v>827</v>
      </c>
      <c r="G2226" s="8" t="s">
        <v>1656</v>
      </c>
      <c r="H2226" s="116">
        <v>0</v>
      </c>
      <c r="I2226" s="8">
        <v>830</v>
      </c>
      <c r="J2226" s="8">
        <v>830</v>
      </c>
      <c r="K2226" s="8" t="s">
        <v>5550</v>
      </c>
      <c r="L2226" s="8">
        <v>13701005</v>
      </c>
      <c r="M2226" s="38">
        <v>45505</v>
      </c>
      <c r="N2226" s="8" t="s">
        <v>196</v>
      </c>
      <c r="O2226" s="8" t="s">
        <v>43</v>
      </c>
      <c r="P2226" s="8" t="s">
        <v>43</v>
      </c>
      <c r="Q2226" s="8">
        <v>0</v>
      </c>
      <c r="R2226" s="8">
        <v>17000</v>
      </c>
      <c r="S2226" s="8">
        <v>17000</v>
      </c>
      <c r="T2226" s="8">
        <v>17000</v>
      </c>
      <c r="U2226" s="8">
        <v>108</v>
      </c>
      <c r="V2226" s="8" t="s">
        <v>62</v>
      </c>
      <c r="W2226" s="8" t="s">
        <v>62</v>
      </c>
      <c r="X2226" s="8" t="s">
        <v>276</v>
      </c>
      <c r="Z2226" s="8" t="s">
        <v>6540</v>
      </c>
      <c r="AA2226" s="8">
        <v>0.03</v>
      </c>
      <c r="AB2226" s="8" t="s">
        <v>552</v>
      </c>
      <c r="AC2226" s="8">
        <v>2.4E-2</v>
      </c>
      <c r="AD2226" s="8">
        <v>510</v>
      </c>
      <c r="AE2226" s="8">
        <v>157.40740740740742</v>
      </c>
      <c r="AF2226" s="8">
        <v>408</v>
      </c>
      <c r="AG2226" s="8">
        <v>565.40740740740739</v>
      </c>
      <c r="AH2226" s="8">
        <v>0.06</v>
      </c>
      <c r="AI2226" s="8">
        <v>1020</v>
      </c>
      <c r="AJ2226" s="8" t="s">
        <v>420</v>
      </c>
    </row>
    <row r="2227" spans="1:36" x14ac:dyDescent="0.25">
      <c r="A2227" s="707" t="s">
        <v>2131</v>
      </c>
      <c r="B2227" s="8" t="s">
        <v>20</v>
      </c>
      <c r="C2227" s="8" t="s">
        <v>20</v>
      </c>
      <c r="D2227" s="8" t="s">
        <v>420</v>
      </c>
      <c r="E2227" s="8" t="s">
        <v>4899</v>
      </c>
      <c r="F2227" s="8" t="s">
        <v>6362</v>
      </c>
      <c r="G2227" s="8" t="s">
        <v>6455</v>
      </c>
      <c r="H2227" s="116">
        <v>0</v>
      </c>
      <c r="I2227" s="8">
        <v>4497</v>
      </c>
      <c r="J2227" s="8">
        <v>4497</v>
      </c>
      <c r="K2227" s="8" t="s">
        <v>6542</v>
      </c>
      <c r="L2227" s="8">
        <v>28879089</v>
      </c>
      <c r="M2227" s="38">
        <v>45505</v>
      </c>
      <c r="N2227" s="8" t="s">
        <v>196</v>
      </c>
      <c r="O2227" s="8" t="s">
        <v>43</v>
      </c>
      <c r="P2227" s="8" t="s">
        <v>43</v>
      </c>
      <c r="Q2227" s="8">
        <v>0</v>
      </c>
      <c r="R2227" s="8">
        <v>80000</v>
      </c>
      <c r="S2227" s="8">
        <v>80000</v>
      </c>
      <c r="T2227" s="8">
        <v>80000</v>
      </c>
      <c r="U2227" s="8">
        <v>60</v>
      </c>
      <c r="V2227" s="8" t="s">
        <v>62</v>
      </c>
      <c r="W2227" s="8" t="s">
        <v>62</v>
      </c>
      <c r="X2227" s="8" t="s">
        <v>276</v>
      </c>
      <c r="Z2227" s="8" t="s">
        <v>6555</v>
      </c>
      <c r="AA2227" s="8">
        <v>0.03</v>
      </c>
      <c r="AB2227" s="8" t="s">
        <v>552</v>
      </c>
      <c r="AC2227" s="8">
        <v>3.5000000000000003E-2</v>
      </c>
      <c r="AD2227" s="8">
        <v>2400</v>
      </c>
      <c r="AE2227" s="8">
        <v>1333.3333333333333</v>
      </c>
      <c r="AF2227" s="8">
        <v>2800.0000000000005</v>
      </c>
      <c r="AG2227" s="8">
        <v>4133.3333333333339</v>
      </c>
      <c r="AH2227" s="8">
        <v>0.06</v>
      </c>
      <c r="AI2227" s="8">
        <v>4800</v>
      </c>
      <c r="AJ2227" s="8" t="s">
        <v>420</v>
      </c>
    </row>
    <row r="2228" spans="1:36" x14ac:dyDescent="0.25">
      <c r="A2228" s="707" t="s">
        <v>2131</v>
      </c>
      <c r="B2228" s="8" t="s">
        <v>29</v>
      </c>
      <c r="C2228" s="8" t="s">
        <v>29</v>
      </c>
      <c r="D2228" s="8" t="s">
        <v>168</v>
      </c>
      <c r="E2228" s="8" t="s">
        <v>454</v>
      </c>
      <c r="F2228" s="8" t="s">
        <v>5109</v>
      </c>
      <c r="G2228" s="8" t="s">
        <v>592</v>
      </c>
      <c r="H2228" s="116">
        <v>0</v>
      </c>
      <c r="I2228" s="8">
        <v>6991</v>
      </c>
      <c r="J2228" s="8">
        <v>6991</v>
      </c>
      <c r="K2228" s="8" t="s">
        <v>6543</v>
      </c>
      <c r="L2228" s="8">
        <v>22578985</v>
      </c>
      <c r="M2228" s="38">
        <v>45505</v>
      </c>
      <c r="N2228" s="8" t="s">
        <v>196</v>
      </c>
      <c r="O2228" s="8" t="s">
        <v>43</v>
      </c>
      <c r="P2228" s="8" t="s">
        <v>43</v>
      </c>
      <c r="Q2228" s="8">
        <v>0</v>
      </c>
      <c r="R2228" s="8">
        <v>287300</v>
      </c>
      <c r="S2228" s="8">
        <v>287300</v>
      </c>
      <c r="T2228" s="8">
        <v>74449</v>
      </c>
      <c r="U2228" s="8">
        <v>168</v>
      </c>
      <c r="V2228" s="8" t="s">
        <v>64</v>
      </c>
      <c r="W2228" s="8" t="s">
        <v>64</v>
      </c>
      <c r="X2228" s="8" t="s">
        <v>276</v>
      </c>
      <c r="Y2228" s="8" t="s">
        <v>115</v>
      </c>
      <c r="Z2228" s="8" t="s">
        <v>6073</v>
      </c>
      <c r="AA2228" s="8">
        <v>0.04</v>
      </c>
      <c r="AB2228" s="8" t="s">
        <v>552</v>
      </c>
      <c r="AC2228" s="8">
        <v>1.7000000000000001E-2</v>
      </c>
      <c r="AD2228" s="8">
        <v>11492</v>
      </c>
      <c r="AE2228" s="8">
        <v>1710.1190476190477</v>
      </c>
      <c r="AF2228" s="8">
        <v>4884.1000000000004</v>
      </c>
      <c r="AG2228" s="8">
        <v>6594.2190476190481</v>
      </c>
      <c r="AH2228" s="8">
        <v>0.03</v>
      </c>
      <c r="AI2228" s="8">
        <v>8619</v>
      </c>
      <c r="AJ2228" s="8" t="s">
        <v>168</v>
      </c>
    </row>
    <row r="2229" spans="1:36" x14ac:dyDescent="0.25">
      <c r="A2229" s="707" t="s">
        <v>2131</v>
      </c>
      <c r="B2229" s="8" t="s">
        <v>241</v>
      </c>
      <c r="C2229" s="8" t="s">
        <v>241</v>
      </c>
      <c r="D2229" s="180" t="s">
        <v>101</v>
      </c>
      <c r="E2229" s="8" t="s">
        <v>489</v>
      </c>
      <c r="F2229" s="8" t="s">
        <v>6544</v>
      </c>
      <c r="G2229" s="8" t="s">
        <v>6557</v>
      </c>
      <c r="H2229" s="116">
        <v>0</v>
      </c>
      <c r="I2229" s="8">
        <v>861</v>
      </c>
      <c r="J2229" s="8">
        <v>861</v>
      </c>
      <c r="K2229" s="8" t="s">
        <v>4528</v>
      </c>
      <c r="L2229" s="8">
        <v>29148185</v>
      </c>
      <c r="M2229" s="38">
        <v>45505</v>
      </c>
      <c r="N2229" s="8" t="s">
        <v>196</v>
      </c>
      <c r="O2229" s="8" t="s">
        <v>43</v>
      </c>
      <c r="P2229" s="8" t="s">
        <v>43</v>
      </c>
      <c r="Q2229" s="8">
        <v>0</v>
      </c>
      <c r="R2229" s="8">
        <v>19300</v>
      </c>
      <c r="S2229" s="8">
        <v>19300</v>
      </c>
      <c r="T2229" s="8">
        <v>19300</v>
      </c>
      <c r="U2229" s="8">
        <v>119</v>
      </c>
      <c r="V2229" s="8" t="s">
        <v>62</v>
      </c>
      <c r="W2229" s="8" t="s">
        <v>62</v>
      </c>
      <c r="X2229" s="8" t="s">
        <v>276</v>
      </c>
      <c r="Z2229" s="8" t="s">
        <v>6556</v>
      </c>
      <c r="AA2229" s="8">
        <v>0.03</v>
      </c>
      <c r="AB2229" s="8" t="s">
        <v>552</v>
      </c>
      <c r="AC2229" s="8">
        <v>2.2499999999999999E-2</v>
      </c>
      <c r="AD2229" s="8">
        <v>579</v>
      </c>
      <c r="AE2229" s="8">
        <v>162.18487394957984</v>
      </c>
      <c r="AF2229" s="8">
        <v>434.25</v>
      </c>
      <c r="AG2229" s="8">
        <v>596.43487394957981</v>
      </c>
      <c r="AH2229" s="8">
        <v>0.06</v>
      </c>
      <c r="AI2229" s="8">
        <v>1158</v>
      </c>
      <c r="AJ2229" s="8" t="s">
        <v>101</v>
      </c>
    </row>
    <row r="2230" spans="1:36" x14ac:dyDescent="0.25">
      <c r="A2230" s="707" t="s">
        <v>2131</v>
      </c>
      <c r="B2230" s="8" t="s">
        <v>49</v>
      </c>
      <c r="C2230" s="8" t="s">
        <v>49</v>
      </c>
      <c r="D2230" s="8" t="s">
        <v>133</v>
      </c>
      <c r="E2230" s="8" t="s">
        <v>612</v>
      </c>
      <c r="F2230" s="8" t="s">
        <v>6383</v>
      </c>
      <c r="G2230" s="8" t="s">
        <v>6559</v>
      </c>
      <c r="H2230" s="116">
        <v>0</v>
      </c>
      <c r="I2230" s="8">
        <v>7501</v>
      </c>
      <c r="J2230" s="8">
        <v>7501</v>
      </c>
      <c r="K2230" s="8" t="s">
        <v>6545</v>
      </c>
      <c r="L2230" s="8">
        <v>29072432</v>
      </c>
      <c r="M2230" s="38">
        <v>45505</v>
      </c>
      <c r="N2230" s="8" t="s">
        <v>196</v>
      </c>
      <c r="O2230" s="8" t="s">
        <v>43</v>
      </c>
      <c r="P2230" s="8" t="s">
        <v>43</v>
      </c>
      <c r="Q2230" s="8">
        <v>0</v>
      </c>
      <c r="R2230" s="8">
        <v>309100</v>
      </c>
      <c r="S2230" s="8">
        <v>309100</v>
      </c>
      <c r="T2230" s="8">
        <v>49435</v>
      </c>
      <c r="U2230" s="8">
        <v>168</v>
      </c>
      <c r="V2230" s="8" t="s">
        <v>64</v>
      </c>
      <c r="W2230" s="8" t="s">
        <v>64</v>
      </c>
      <c r="X2230" s="8" t="s">
        <v>276</v>
      </c>
      <c r="Y2230" s="8" t="s">
        <v>115</v>
      </c>
      <c r="Z2230" s="8" t="s">
        <v>6558</v>
      </c>
      <c r="AA2230" s="8">
        <v>0.04</v>
      </c>
      <c r="AB2230" s="8" t="s">
        <v>552</v>
      </c>
      <c r="AC2230" s="8">
        <v>1.7000000000000001E-2</v>
      </c>
      <c r="AD2230" s="8">
        <v>12364</v>
      </c>
      <c r="AE2230" s="8">
        <v>1839.8809523809523</v>
      </c>
      <c r="AF2230" s="8">
        <v>5254.7000000000007</v>
      </c>
      <c r="AG2230" s="8">
        <v>7094.580952380953</v>
      </c>
      <c r="AH2230" s="8">
        <v>0.03</v>
      </c>
      <c r="AI2230" s="8">
        <v>9273</v>
      </c>
      <c r="AJ2230" s="8" t="s">
        <v>133</v>
      </c>
    </row>
    <row r="2231" spans="1:36" x14ac:dyDescent="0.25">
      <c r="A2231" s="707" t="s">
        <v>2131</v>
      </c>
      <c r="B2231" s="8" t="s">
        <v>24</v>
      </c>
      <c r="C2231" s="8" t="s">
        <v>24</v>
      </c>
      <c r="D2231" s="8" t="s">
        <v>420</v>
      </c>
      <c r="E2231" s="8" t="s">
        <v>405</v>
      </c>
      <c r="F2231" s="8" t="s">
        <v>3076</v>
      </c>
      <c r="G2231" s="8" t="s">
        <v>3090</v>
      </c>
      <c r="H2231" s="116">
        <v>0</v>
      </c>
      <c r="I2231" s="8">
        <v>4300</v>
      </c>
      <c r="J2231" s="8">
        <v>4300</v>
      </c>
      <c r="K2231" s="8" t="s">
        <v>6546</v>
      </c>
      <c r="L2231" s="8">
        <v>34239293</v>
      </c>
      <c r="M2231" s="38">
        <v>45505</v>
      </c>
      <c r="N2231" s="8" t="s">
        <v>196</v>
      </c>
      <c r="O2231" s="8" t="s">
        <v>21</v>
      </c>
      <c r="P2231" s="8" t="s">
        <v>21</v>
      </c>
      <c r="Q2231" s="8">
        <v>0</v>
      </c>
      <c r="R2231" s="8">
        <v>147000</v>
      </c>
      <c r="S2231" s="8">
        <v>147000</v>
      </c>
      <c r="T2231" s="8">
        <v>147000</v>
      </c>
      <c r="U2231" s="8">
        <v>144</v>
      </c>
      <c r="V2231" s="8" t="s">
        <v>62</v>
      </c>
      <c r="W2231" s="8" t="s">
        <v>62</v>
      </c>
      <c r="X2231" s="8" t="s">
        <v>276</v>
      </c>
      <c r="Z2231" s="8" t="s">
        <v>6560</v>
      </c>
      <c r="AA2231" s="8">
        <v>0.03</v>
      </c>
      <c r="AB2231" s="8" t="s">
        <v>552</v>
      </c>
      <c r="AC2231" s="8">
        <v>0.02</v>
      </c>
      <c r="AD2231" s="8">
        <v>4410</v>
      </c>
      <c r="AE2231" s="8">
        <v>1020.8333333333334</v>
      </c>
      <c r="AF2231" s="8">
        <v>2940</v>
      </c>
      <c r="AG2231" s="8">
        <v>3960.8333333333335</v>
      </c>
      <c r="AH2231" s="8">
        <v>0.06</v>
      </c>
      <c r="AI2231" s="8">
        <v>8820</v>
      </c>
      <c r="AJ2231" s="8" t="s">
        <v>420</v>
      </c>
    </row>
    <row r="2232" spans="1:36" x14ac:dyDescent="0.25">
      <c r="A2232" s="707" t="s">
        <v>2131</v>
      </c>
      <c r="B2232" s="8" t="s">
        <v>39</v>
      </c>
      <c r="C2232" s="8" t="s">
        <v>39</v>
      </c>
      <c r="D2232" s="8" t="s">
        <v>167</v>
      </c>
      <c r="E2232" s="8" t="s">
        <v>451</v>
      </c>
      <c r="F2232" s="8" t="s">
        <v>6371</v>
      </c>
      <c r="G2232" s="8" t="s">
        <v>6561</v>
      </c>
      <c r="H2232" s="116">
        <v>0</v>
      </c>
      <c r="I2232" s="8">
        <v>2090</v>
      </c>
      <c r="J2232" s="8">
        <v>2090</v>
      </c>
      <c r="K2232" s="8" t="s">
        <v>6547</v>
      </c>
      <c r="L2232" s="8">
        <v>27079219</v>
      </c>
      <c r="M2232" s="38">
        <v>45505</v>
      </c>
      <c r="N2232" s="8" t="s">
        <v>196</v>
      </c>
      <c r="O2232" s="8" t="s">
        <v>43</v>
      </c>
      <c r="P2232" s="8" t="s">
        <v>43</v>
      </c>
      <c r="Q2232" s="8">
        <v>0</v>
      </c>
      <c r="R2232" s="8">
        <v>188800</v>
      </c>
      <c r="S2232" s="8">
        <v>188800</v>
      </c>
      <c r="T2232" s="8">
        <v>34599</v>
      </c>
      <c r="U2232" s="8">
        <v>168</v>
      </c>
      <c r="V2232" s="8" t="s">
        <v>64</v>
      </c>
      <c r="W2232" s="8" t="s">
        <v>64</v>
      </c>
      <c r="X2232" s="8" t="s">
        <v>276</v>
      </c>
      <c r="Y2232" s="8" t="s">
        <v>115</v>
      </c>
      <c r="Z2232" s="8" t="s">
        <v>6372</v>
      </c>
      <c r="AA2232" s="8">
        <v>0.04</v>
      </c>
      <c r="AB2232" s="8" t="s">
        <v>552</v>
      </c>
      <c r="AC2232" s="8">
        <v>1.7000000000000001E-2</v>
      </c>
      <c r="AD2232" s="8">
        <v>7552</v>
      </c>
      <c r="AE2232" s="8">
        <v>1123.8095238095239</v>
      </c>
      <c r="AF2232" s="8">
        <v>3209.6000000000004</v>
      </c>
      <c r="AG2232" s="8">
        <v>4333.4095238095242</v>
      </c>
      <c r="AH2232" s="8">
        <v>0.03</v>
      </c>
      <c r="AI2232" s="8">
        <v>5664</v>
      </c>
      <c r="AJ2232" s="8" t="s">
        <v>167</v>
      </c>
    </row>
    <row r="2233" spans="1:36" x14ac:dyDescent="0.25">
      <c r="A2233" s="707" t="s">
        <v>2131</v>
      </c>
      <c r="B2233" s="8" t="s">
        <v>37</v>
      </c>
      <c r="C2233" s="8" t="s">
        <v>37</v>
      </c>
      <c r="D2233" s="8" t="s">
        <v>99</v>
      </c>
      <c r="E2233" s="8" t="s">
        <v>438</v>
      </c>
      <c r="F2233" s="8" t="s">
        <v>4926</v>
      </c>
      <c r="G2233" s="8" t="s">
        <v>3789</v>
      </c>
      <c r="H2233" s="116">
        <v>0</v>
      </c>
      <c r="I2233" s="8">
        <v>1070</v>
      </c>
      <c r="J2233" s="8">
        <v>1070</v>
      </c>
      <c r="K2233" s="8" t="s">
        <v>6548</v>
      </c>
      <c r="L2233" s="8">
        <v>10360484</v>
      </c>
      <c r="M2233" s="38">
        <v>45505</v>
      </c>
      <c r="N2233" s="8" t="s">
        <v>196</v>
      </c>
      <c r="O2233" s="8" t="s">
        <v>43</v>
      </c>
      <c r="P2233" s="8" t="s">
        <v>43</v>
      </c>
      <c r="Q2233" s="8">
        <v>0</v>
      </c>
      <c r="R2233" s="8">
        <v>17500</v>
      </c>
      <c r="S2233" s="8">
        <v>17500</v>
      </c>
      <c r="T2233" s="8">
        <v>17500</v>
      </c>
      <c r="U2233" s="8">
        <v>65</v>
      </c>
      <c r="V2233" s="8" t="s">
        <v>62</v>
      </c>
      <c r="W2233" s="8" t="s">
        <v>62</v>
      </c>
      <c r="X2233" s="8" t="s">
        <v>276</v>
      </c>
      <c r="Z2233" s="8" t="s">
        <v>6562</v>
      </c>
      <c r="AA2233" s="8">
        <v>0.03</v>
      </c>
      <c r="AB2233" s="8" t="s">
        <v>552</v>
      </c>
      <c r="AC2233" s="8">
        <v>3.5000000000000003E-2</v>
      </c>
      <c r="AD2233" s="8">
        <v>525</v>
      </c>
      <c r="AE2233" s="8">
        <v>269.23076923076923</v>
      </c>
      <c r="AF2233" s="8">
        <v>612.50000000000011</v>
      </c>
      <c r="AG2233" s="8">
        <v>881.73076923076928</v>
      </c>
      <c r="AH2233" s="8">
        <v>0.06</v>
      </c>
      <c r="AI2233" s="8">
        <v>1050</v>
      </c>
      <c r="AJ2233" s="8" t="s">
        <v>99</v>
      </c>
    </row>
    <row r="2234" spans="1:36" x14ac:dyDescent="0.25">
      <c r="A2234" s="707" t="s">
        <v>2131</v>
      </c>
      <c r="B2234" s="8" t="s">
        <v>47</v>
      </c>
      <c r="C2234" s="8" t="s">
        <v>47</v>
      </c>
      <c r="D2234" s="8" t="s">
        <v>99</v>
      </c>
      <c r="E2234" s="8" t="s">
        <v>405</v>
      </c>
      <c r="F2234" s="8" t="s">
        <v>4983</v>
      </c>
      <c r="G2234" s="8" t="s">
        <v>5019</v>
      </c>
      <c r="H2234" s="116">
        <v>8770</v>
      </c>
      <c r="I2234" s="8">
        <v>21921</v>
      </c>
      <c r="J2234" s="8">
        <v>13151</v>
      </c>
      <c r="K2234" s="8" t="s">
        <v>6549</v>
      </c>
      <c r="L2234" s="8">
        <v>23686536</v>
      </c>
      <c r="M2234" s="38">
        <v>45505</v>
      </c>
      <c r="N2234" s="8" t="s">
        <v>196</v>
      </c>
      <c r="O2234" s="8" t="s">
        <v>21</v>
      </c>
      <c r="P2234" s="8" t="s">
        <v>21</v>
      </c>
      <c r="Q2234" s="8">
        <v>379021.13</v>
      </c>
      <c r="R2234" s="8">
        <v>923800</v>
      </c>
      <c r="S2234" s="8">
        <v>544778.87</v>
      </c>
      <c r="T2234" s="8">
        <v>89783</v>
      </c>
      <c r="U2234" s="8">
        <v>168</v>
      </c>
      <c r="V2234" s="8" t="s">
        <v>64</v>
      </c>
      <c r="W2234" s="8" t="s">
        <v>64</v>
      </c>
      <c r="X2234" s="8" t="s">
        <v>276</v>
      </c>
      <c r="Y2234" s="8" t="s">
        <v>115</v>
      </c>
      <c r="Z2234" s="8" t="s">
        <v>6563</v>
      </c>
      <c r="AA2234" s="8">
        <v>0.04</v>
      </c>
      <c r="AB2234" s="8" t="s">
        <v>552</v>
      </c>
      <c r="AC2234" s="8">
        <v>1.7000000000000001E-2</v>
      </c>
      <c r="AD2234" s="8">
        <v>36952</v>
      </c>
      <c r="AE2234" s="8">
        <v>5498.8095238095239</v>
      </c>
      <c r="AF2234" s="8">
        <v>15704.6</v>
      </c>
      <c r="AG2234" s="8">
        <v>21203.409523809525</v>
      </c>
      <c r="AH2234" s="8">
        <v>0.03</v>
      </c>
      <c r="AI2234" s="8">
        <v>16343.366099999999</v>
      </c>
      <c r="AJ2234" s="8" t="s">
        <v>99</v>
      </c>
    </row>
    <row r="2235" spans="1:36" x14ac:dyDescent="0.25">
      <c r="A2235" s="707" t="s">
        <v>2131</v>
      </c>
      <c r="B2235" s="8" t="s">
        <v>37</v>
      </c>
      <c r="C2235" s="8" t="s">
        <v>37</v>
      </c>
      <c r="D2235" s="8" t="s">
        <v>99</v>
      </c>
      <c r="E2235" s="8" t="s">
        <v>438</v>
      </c>
      <c r="F2235" s="8" t="s">
        <v>677</v>
      </c>
      <c r="G2235" s="8" t="s">
        <v>654</v>
      </c>
      <c r="H2235" s="116">
        <v>0</v>
      </c>
      <c r="I2235" s="8">
        <v>932</v>
      </c>
      <c r="J2235" s="8">
        <v>932</v>
      </c>
      <c r="K2235" s="8" t="s">
        <v>6550</v>
      </c>
      <c r="L2235" s="8">
        <v>29995388</v>
      </c>
      <c r="M2235" s="38">
        <v>45505</v>
      </c>
      <c r="N2235" s="8" t="s">
        <v>196</v>
      </c>
      <c r="O2235" s="8" t="s">
        <v>43</v>
      </c>
      <c r="P2235" s="8" t="s">
        <v>43</v>
      </c>
      <c r="Q2235" s="8">
        <v>0</v>
      </c>
      <c r="R2235" s="8">
        <v>21600</v>
      </c>
      <c r="S2235" s="8">
        <v>21600</v>
      </c>
      <c r="T2235" s="8">
        <v>21600</v>
      </c>
      <c r="U2235" s="8">
        <v>120</v>
      </c>
      <c r="V2235" s="8" t="s">
        <v>62</v>
      </c>
      <c r="W2235" s="8" t="s">
        <v>62</v>
      </c>
      <c r="X2235" s="8" t="s">
        <v>276</v>
      </c>
      <c r="Z2235" s="8" t="s">
        <v>6564</v>
      </c>
      <c r="AA2235" s="8">
        <v>0.03</v>
      </c>
      <c r="AB2235" s="8" t="s">
        <v>552</v>
      </c>
      <c r="AC2235" s="8">
        <v>2.1999999999999999E-2</v>
      </c>
      <c r="AD2235" s="8">
        <v>648</v>
      </c>
      <c r="AE2235" s="8">
        <v>180</v>
      </c>
      <c r="AF2235" s="8">
        <v>475.2</v>
      </c>
      <c r="AG2235" s="8">
        <v>655.20000000000005</v>
      </c>
      <c r="AH2235" s="8">
        <v>0.06</v>
      </c>
      <c r="AI2235" s="8">
        <v>1296</v>
      </c>
      <c r="AJ2235" s="8" t="s">
        <v>99</v>
      </c>
    </row>
    <row r="2236" spans="1:36" x14ac:dyDescent="0.25">
      <c r="A2236" s="707" t="s">
        <v>2131</v>
      </c>
      <c r="B2236" s="8" t="s">
        <v>24</v>
      </c>
      <c r="C2236" s="8" t="s">
        <v>24</v>
      </c>
      <c r="D2236" s="8" t="s">
        <v>420</v>
      </c>
      <c r="E2236" s="8" t="s">
        <v>3679</v>
      </c>
      <c r="F2236" s="8" t="s">
        <v>6071</v>
      </c>
      <c r="G2236" s="8" t="s">
        <v>6565</v>
      </c>
      <c r="H2236" s="116">
        <v>0</v>
      </c>
      <c r="I2236" s="8">
        <v>4157</v>
      </c>
      <c r="J2236" s="8">
        <v>4157</v>
      </c>
      <c r="K2236" s="8" t="s">
        <v>6551</v>
      </c>
      <c r="L2236" s="8">
        <v>25915945</v>
      </c>
      <c r="M2236" s="38">
        <v>45505</v>
      </c>
      <c r="N2236" s="8" t="s">
        <v>196</v>
      </c>
      <c r="O2236" s="8" t="s">
        <v>43</v>
      </c>
      <c r="P2236" s="8" t="s">
        <v>43</v>
      </c>
      <c r="Q2236" s="8">
        <v>0</v>
      </c>
      <c r="R2236" s="8">
        <v>166500</v>
      </c>
      <c r="S2236" s="8">
        <v>166500</v>
      </c>
      <c r="T2236" s="8">
        <v>11243</v>
      </c>
      <c r="U2236" s="8">
        <v>168</v>
      </c>
      <c r="V2236" s="8" t="s">
        <v>64</v>
      </c>
      <c r="W2236" s="8" t="s">
        <v>64</v>
      </c>
      <c r="X2236" s="8" t="s">
        <v>276</v>
      </c>
      <c r="Y2236" s="8" t="s">
        <v>115</v>
      </c>
      <c r="Z2236" s="8" t="s">
        <v>6380</v>
      </c>
      <c r="AA2236" s="8">
        <v>0.04</v>
      </c>
      <c r="AB2236" s="8" t="s">
        <v>552</v>
      </c>
      <c r="AC2236" s="8">
        <v>1.7000000000000001E-2</v>
      </c>
      <c r="AD2236" s="8">
        <v>6660</v>
      </c>
      <c r="AE2236" s="8">
        <v>991.07142857142856</v>
      </c>
      <c r="AF2236" s="8">
        <v>2830.5</v>
      </c>
      <c r="AG2236" s="8">
        <v>3821.5714285714284</v>
      </c>
      <c r="AH2236" s="8">
        <v>0.03</v>
      </c>
      <c r="AI2236" s="8">
        <v>4995</v>
      </c>
      <c r="AJ2236" s="8" t="s">
        <v>420</v>
      </c>
    </row>
    <row r="2237" spans="1:36" x14ac:dyDescent="0.25">
      <c r="A2237" s="707" t="s">
        <v>2131</v>
      </c>
      <c r="B2237" s="8" t="s">
        <v>24</v>
      </c>
      <c r="C2237" s="8" t="s">
        <v>24</v>
      </c>
      <c r="D2237" s="8" t="s">
        <v>420</v>
      </c>
      <c r="E2237" s="8" t="s">
        <v>3679</v>
      </c>
      <c r="F2237" s="8" t="s">
        <v>3617</v>
      </c>
      <c r="G2237" s="8" t="s">
        <v>1415</v>
      </c>
      <c r="H2237" s="116">
        <v>0</v>
      </c>
      <c r="I2237" s="8">
        <v>4352</v>
      </c>
      <c r="J2237" s="8">
        <v>4352</v>
      </c>
      <c r="K2237" s="8" t="s">
        <v>6552</v>
      </c>
      <c r="L2237" s="8">
        <v>31988635</v>
      </c>
      <c r="M2237" s="38">
        <v>45505</v>
      </c>
      <c r="N2237" s="8" t="s">
        <v>196</v>
      </c>
      <c r="O2237" s="8" t="s">
        <v>21</v>
      </c>
      <c r="P2237" s="8" t="s">
        <v>21</v>
      </c>
      <c r="Q2237" s="8">
        <v>0</v>
      </c>
      <c r="R2237" s="8">
        <v>174800</v>
      </c>
      <c r="S2237" s="8">
        <v>174800</v>
      </c>
      <c r="T2237" s="8">
        <v>26455</v>
      </c>
      <c r="U2237" s="8">
        <v>168</v>
      </c>
      <c r="V2237" s="8" t="s">
        <v>64</v>
      </c>
      <c r="W2237" s="8" t="s">
        <v>64</v>
      </c>
      <c r="X2237" s="8" t="s">
        <v>276</v>
      </c>
      <c r="Y2237" s="8" t="s">
        <v>115</v>
      </c>
      <c r="Z2237" s="8" t="s">
        <v>6334</v>
      </c>
      <c r="AA2237" s="8">
        <v>0.04</v>
      </c>
      <c r="AB2237" s="8" t="s">
        <v>552</v>
      </c>
      <c r="AC2237" s="8">
        <v>1.7000000000000001E-2</v>
      </c>
      <c r="AD2237" s="8">
        <v>6992</v>
      </c>
      <c r="AE2237" s="8">
        <v>1040.4761904761904</v>
      </c>
      <c r="AF2237" s="8">
        <v>2971.6000000000004</v>
      </c>
      <c r="AG2237" s="8">
        <v>4012.0761904761907</v>
      </c>
      <c r="AH2237" s="8">
        <v>0.03</v>
      </c>
      <c r="AI2237" s="8">
        <v>5244</v>
      </c>
      <c r="AJ2237" s="8" t="s">
        <v>420</v>
      </c>
    </row>
    <row r="2238" spans="1:36" x14ac:dyDescent="0.25">
      <c r="A2238" s="707" t="s">
        <v>2131</v>
      </c>
      <c r="B2238" s="8" t="s">
        <v>27</v>
      </c>
      <c r="C2238" s="8" t="s">
        <v>27</v>
      </c>
      <c r="D2238" s="180" t="s">
        <v>5938</v>
      </c>
      <c r="E2238" s="8" t="s">
        <v>3304</v>
      </c>
      <c r="F2238" s="8" t="s">
        <v>2068</v>
      </c>
      <c r="G2238" s="8" t="s">
        <v>2250</v>
      </c>
      <c r="H2238" s="116">
        <v>0</v>
      </c>
      <c r="I2238" s="8">
        <v>3000</v>
      </c>
      <c r="J2238" s="8">
        <v>3000</v>
      </c>
      <c r="K2238" s="8" t="s">
        <v>6553</v>
      </c>
      <c r="L2238" s="8">
        <v>29132686</v>
      </c>
      <c r="M2238" s="38">
        <v>45505</v>
      </c>
      <c r="N2238" s="8" t="s">
        <v>196</v>
      </c>
      <c r="O2238" s="8" t="s">
        <v>21</v>
      </c>
      <c r="P2238" s="8" t="s">
        <v>21</v>
      </c>
      <c r="Q2238" s="8">
        <v>0</v>
      </c>
      <c r="R2238" s="8">
        <v>117200</v>
      </c>
      <c r="S2238" s="8">
        <v>117200</v>
      </c>
      <c r="T2238" s="8">
        <v>33223</v>
      </c>
      <c r="U2238" s="8">
        <v>168</v>
      </c>
      <c r="V2238" s="8" t="s">
        <v>64</v>
      </c>
      <c r="W2238" s="8" t="s">
        <v>64</v>
      </c>
      <c r="X2238" s="8" t="s">
        <v>276</v>
      </c>
      <c r="Y2238" s="8" t="s">
        <v>115</v>
      </c>
      <c r="Z2238" s="8" t="s">
        <v>6566</v>
      </c>
      <c r="AA2238" s="8">
        <v>0.04</v>
      </c>
      <c r="AB2238" s="8" t="s">
        <v>552</v>
      </c>
      <c r="AC2238" s="8">
        <v>1.7000000000000001E-2</v>
      </c>
      <c r="AD2238" s="8">
        <v>4688</v>
      </c>
      <c r="AE2238" s="8">
        <v>697.61904761904759</v>
      </c>
      <c r="AF2238" s="8">
        <v>1992.4</v>
      </c>
      <c r="AG2238" s="8">
        <v>2690.0190476190478</v>
      </c>
      <c r="AH2238" s="8">
        <v>0.03</v>
      </c>
      <c r="AI2238" s="8">
        <v>3516</v>
      </c>
      <c r="AJ2238" s="8" t="s">
        <v>5938</v>
      </c>
    </row>
    <row r="2239" spans="1:36" x14ac:dyDescent="0.25">
      <c r="A2239" s="707" t="s">
        <v>2131</v>
      </c>
      <c r="B2239" s="8" t="s">
        <v>49</v>
      </c>
      <c r="C2239" s="8" t="s">
        <v>49</v>
      </c>
      <c r="D2239" s="8" t="s">
        <v>133</v>
      </c>
      <c r="E2239" s="8" t="s">
        <v>549</v>
      </c>
      <c r="F2239" s="8" t="s">
        <v>3239</v>
      </c>
      <c r="G2239" s="8" t="s">
        <v>1548</v>
      </c>
      <c r="H2239" s="116">
        <v>13547</v>
      </c>
      <c r="I2239" s="8">
        <v>13547</v>
      </c>
      <c r="J2239" s="8">
        <v>0</v>
      </c>
      <c r="K2239" s="8" t="s">
        <v>6554</v>
      </c>
      <c r="L2239" s="8">
        <v>29353480</v>
      </c>
      <c r="M2239" s="38">
        <v>45505</v>
      </c>
      <c r="N2239" s="8" t="s">
        <v>196</v>
      </c>
      <c r="O2239" s="8" t="s">
        <v>43</v>
      </c>
      <c r="P2239" s="8" t="s">
        <v>43</v>
      </c>
      <c r="Q2239" s="8">
        <v>591369</v>
      </c>
      <c r="R2239" s="8">
        <v>602200</v>
      </c>
      <c r="S2239" s="8">
        <v>10831</v>
      </c>
      <c r="T2239" s="8">
        <v>10831</v>
      </c>
      <c r="U2239" s="8">
        <v>168</v>
      </c>
      <c r="V2239" s="8" t="s">
        <v>63</v>
      </c>
      <c r="W2239" s="8" t="s">
        <v>63</v>
      </c>
      <c r="X2239" s="8" t="s">
        <v>277</v>
      </c>
      <c r="Z2239" s="8" t="s">
        <v>6567</v>
      </c>
      <c r="AA2239" s="8">
        <v>0.04</v>
      </c>
      <c r="AB2239" s="8" t="s">
        <v>552</v>
      </c>
      <c r="AC2239" s="8">
        <v>1.7000000000000001E-2</v>
      </c>
      <c r="AD2239" s="8">
        <v>24088</v>
      </c>
      <c r="AE2239" s="8">
        <v>3584.5238095238096</v>
      </c>
      <c r="AF2239" s="8">
        <v>10237.400000000001</v>
      </c>
      <c r="AG2239" s="8">
        <v>13821.923809523811</v>
      </c>
      <c r="AH2239" s="8">
        <v>0.03</v>
      </c>
      <c r="AI2239" s="8">
        <v>324.93</v>
      </c>
      <c r="AJ2239" s="8" t="s">
        <v>133</v>
      </c>
    </row>
    <row r="2240" spans="1:36" x14ac:dyDescent="0.25">
      <c r="A2240" s="707" t="s">
        <v>2131</v>
      </c>
      <c r="B2240" s="8" t="s">
        <v>184</v>
      </c>
      <c r="C2240" s="8" t="s">
        <v>184</v>
      </c>
      <c r="D2240" s="180" t="s">
        <v>101</v>
      </c>
      <c r="E2240" s="8" t="s">
        <v>417</v>
      </c>
      <c r="F2240" s="8" t="s">
        <v>496</v>
      </c>
      <c r="G2240" s="8" t="s">
        <v>700</v>
      </c>
      <c r="H2240" s="116">
        <v>0</v>
      </c>
      <c r="I2240" s="8">
        <v>6531</v>
      </c>
      <c r="J2240" s="8">
        <v>6531</v>
      </c>
      <c r="K2240" s="8" t="s">
        <v>6303</v>
      </c>
      <c r="L2240" s="8">
        <v>13385006</v>
      </c>
      <c r="M2240" s="38">
        <v>45505</v>
      </c>
      <c r="N2240" s="8" t="s">
        <v>196</v>
      </c>
      <c r="O2240" s="8" t="s">
        <v>21</v>
      </c>
      <c r="P2240" s="8" t="s">
        <v>21</v>
      </c>
      <c r="Q2240" s="8">
        <v>0</v>
      </c>
      <c r="R2240" s="8">
        <v>195600</v>
      </c>
      <c r="S2240" s="8">
        <v>195600</v>
      </c>
      <c r="T2240" s="8">
        <v>110600</v>
      </c>
      <c r="U2240" s="8">
        <v>113</v>
      </c>
      <c r="V2240" s="8" t="s">
        <v>64</v>
      </c>
      <c r="W2240" s="8" t="s">
        <v>64</v>
      </c>
      <c r="X2240" s="8" t="s">
        <v>276</v>
      </c>
      <c r="Y2240" s="8" t="s">
        <v>650</v>
      </c>
      <c r="Z2240" s="8" t="s">
        <v>6329</v>
      </c>
      <c r="AA2240" s="8">
        <v>0.03</v>
      </c>
      <c r="AB2240" s="8" t="s">
        <v>552</v>
      </c>
      <c r="AC2240" s="8">
        <v>2.2499999999999999E-2</v>
      </c>
      <c r="AD2240" s="8">
        <v>5868</v>
      </c>
      <c r="AE2240" s="8">
        <v>1730.9734513274336</v>
      </c>
      <c r="AF2240" s="8">
        <v>4401</v>
      </c>
      <c r="AG2240" s="8">
        <v>6131.9734513274334</v>
      </c>
      <c r="AH2240" s="8">
        <v>0.06</v>
      </c>
      <c r="AI2240" s="8">
        <v>11736</v>
      </c>
      <c r="AJ2240" s="8" t="s">
        <v>101</v>
      </c>
    </row>
    <row r="2241" spans="1:36" x14ac:dyDescent="0.25">
      <c r="A2241" s="707" t="s">
        <v>2131</v>
      </c>
      <c r="B2241" s="8" t="s">
        <v>31</v>
      </c>
      <c r="C2241" s="8" t="s">
        <v>31</v>
      </c>
      <c r="D2241" s="8" t="s">
        <v>101</v>
      </c>
      <c r="E2241" s="8" t="s">
        <v>32</v>
      </c>
      <c r="F2241" s="8" t="s">
        <v>577</v>
      </c>
      <c r="G2241" s="8" t="s">
        <v>618</v>
      </c>
      <c r="I2241" s="8">
        <v>2370</v>
      </c>
      <c r="J2241" s="8">
        <v>2370</v>
      </c>
      <c r="K2241" s="8" t="s">
        <v>6568</v>
      </c>
      <c r="L2241" s="8">
        <v>22395349</v>
      </c>
      <c r="M2241" s="38">
        <v>45505</v>
      </c>
      <c r="N2241" s="8" t="s">
        <v>196</v>
      </c>
      <c r="O2241" s="8" t="s">
        <v>43</v>
      </c>
      <c r="P2241" s="8" t="s">
        <v>43</v>
      </c>
      <c r="Q2241" s="8">
        <v>19983</v>
      </c>
      <c r="R2241" s="8">
        <v>90350</v>
      </c>
      <c r="S2241" s="8">
        <v>70367</v>
      </c>
      <c r="T2241" s="8">
        <v>70367</v>
      </c>
      <c r="U2241" s="8">
        <v>168</v>
      </c>
      <c r="V2241" s="8" t="s">
        <v>63</v>
      </c>
      <c r="W2241" s="8" t="s">
        <v>63</v>
      </c>
      <c r="X2241" s="8" t="s">
        <v>277</v>
      </c>
      <c r="Z2241" s="8" t="s">
        <v>6570</v>
      </c>
      <c r="AA2241" s="8">
        <v>0.04</v>
      </c>
      <c r="AB2241" s="8" t="s">
        <v>552</v>
      </c>
      <c r="AC2241" s="8">
        <v>1.7000000000000001E-2</v>
      </c>
      <c r="AD2241" s="8">
        <v>3614</v>
      </c>
      <c r="AE2241" s="8">
        <v>537.79761904761904</v>
      </c>
      <c r="AF2241" s="8">
        <v>1535.95</v>
      </c>
      <c r="AG2241" s="8">
        <v>2073.7476190476191</v>
      </c>
      <c r="AH2241" s="8">
        <v>0.03</v>
      </c>
      <c r="AI2241" s="8">
        <v>2111.0099999999998</v>
      </c>
      <c r="AJ2241" s="8" t="s">
        <v>101</v>
      </c>
    </row>
    <row r="2242" spans="1:36" x14ac:dyDescent="0.25">
      <c r="A2242" s="707" t="s">
        <v>2131</v>
      </c>
      <c r="B2242" s="8" t="s">
        <v>184</v>
      </c>
      <c r="C2242" s="8" t="s">
        <v>184</v>
      </c>
      <c r="D2242" s="180" t="s">
        <v>101</v>
      </c>
      <c r="E2242" s="8" t="s">
        <v>417</v>
      </c>
      <c r="F2242" s="8" t="s">
        <v>4228</v>
      </c>
      <c r="G2242" s="8" t="s">
        <v>4240</v>
      </c>
      <c r="H2242" s="116">
        <v>0</v>
      </c>
      <c r="I2242" s="8">
        <v>18964</v>
      </c>
      <c r="J2242" s="8">
        <v>18964</v>
      </c>
      <c r="K2242" s="8" t="s">
        <v>6569</v>
      </c>
      <c r="L2242" s="8">
        <v>20525994</v>
      </c>
      <c r="M2242" s="38">
        <v>45505</v>
      </c>
      <c r="N2242" s="8" t="s">
        <v>196</v>
      </c>
      <c r="O2242" s="8" t="s">
        <v>43</v>
      </c>
      <c r="P2242" s="8" t="s">
        <v>43</v>
      </c>
      <c r="Q2242" s="8">
        <v>0</v>
      </c>
      <c r="R2242" s="8">
        <v>748500</v>
      </c>
      <c r="S2242" s="8">
        <v>748500</v>
      </c>
      <c r="T2242" s="8">
        <v>31156</v>
      </c>
      <c r="U2242" s="8">
        <v>156</v>
      </c>
      <c r="V2242" s="8" t="s">
        <v>64</v>
      </c>
      <c r="W2242" s="8" t="s">
        <v>64</v>
      </c>
      <c r="X2242" s="8" t="s">
        <v>276</v>
      </c>
      <c r="Y2242" s="8" t="s">
        <v>115</v>
      </c>
      <c r="Z2242" s="8" t="s">
        <v>6333</v>
      </c>
      <c r="AA2242" s="8">
        <v>0.04</v>
      </c>
      <c r="AB2242" s="8" t="s">
        <v>552</v>
      </c>
      <c r="AC2242" s="8">
        <v>1.7000000000000001E-2</v>
      </c>
      <c r="AD2242" s="8">
        <v>29940</v>
      </c>
      <c r="AE2242" s="8">
        <v>4798.0769230769229</v>
      </c>
      <c r="AF2242" s="8">
        <v>12724.500000000002</v>
      </c>
      <c r="AG2242" s="8">
        <v>17522.576923076926</v>
      </c>
      <c r="AH2242" s="8">
        <v>0.03</v>
      </c>
      <c r="AI2242" s="8">
        <v>22455</v>
      </c>
      <c r="AJ2242" s="8" t="s">
        <v>101</v>
      </c>
    </row>
    <row r="2243" spans="1:36" x14ac:dyDescent="0.25">
      <c r="A2243" s="707" t="s">
        <v>2131</v>
      </c>
      <c r="B2243" s="8" t="s">
        <v>29</v>
      </c>
      <c r="C2243" s="8" t="s">
        <v>29</v>
      </c>
      <c r="D2243" s="8" t="s">
        <v>168</v>
      </c>
      <c r="E2243" s="8" t="s">
        <v>405</v>
      </c>
      <c r="F2243" s="8" t="s">
        <v>811</v>
      </c>
      <c r="G2243" s="8" t="s">
        <v>812</v>
      </c>
      <c r="H2243" s="116">
        <v>0</v>
      </c>
      <c r="I2243" s="8">
        <v>3000</v>
      </c>
      <c r="J2243" s="8">
        <v>3000</v>
      </c>
      <c r="K2243" s="8" t="s">
        <v>6571</v>
      </c>
      <c r="L2243" s="8">
        <v>30710322</v>
      </c>
      <c r="M2243" s="38">
        <v>45505</v>
      </c>
      <c r="N2243" s="8" t="s">
        <v>196</v>
      </c>
      <c r="O2243" s="8" t="s">
        <v>43</v>
      </c>
      <c r="P2243" s="8" t="s">
        <v>43</v>
      </c>
      <c r="Q2243" s="8">
        <v>0</v>
      </c>
      <c r="R2243" s="8">
        <v>99800</v>
      </c>
      <c r="S2243" s="8">
        <v>99800</v>
      </c>
      <c r="T2243" s="8">
        <v>99800</v>
      </c>
      <c r="U2243" s="8">
        <v>144</v>
      </c>
      <c r="V2243" s="8" t="s">
        <v>62</v>
      </c>
      <c r="W2243" s="8" t="s">
        <v>62</v>
      </c>
      <c r="X2243" s="8" t="s">
        <v>276</v>
      </c>
      <c r="Z2243" s="8" t="s">
        <v>6572</v>
      </c>
      <c r="AA2243" s="8">
        <v>0.03</v>
      </c>
      <c r="AB2243" s="8" t="s">
        <v>552</v>
      </c>
      <c r="AC2243" s="8">
        <v>0.02</v>
      </c>
      <c r="AD2243" s="8">
        <v>2994</v>
      </c>
      <c r="AE2243" s="8">
        <v>693.05555555555554</v>
      </c>
      <c r="AF2243" s="8">
        <v>1996</v>
      </c>
      <c r="AG2243" s="8">
        <v>2689.0555555555557</v>
      </c>
      <c r="AH2243" s="8">
        <v>0.06</v>
      </c>
      <c r="AI2243" s="8">
        <v>5988</v>
      </c>
      <c r="AJ2243" s="8" t="s">
        <v>168</v>
      </c>
    </row>
    <row r="2244" spans="1:36" x14ac:dyDescent="0.25">
      <c r="A2244" s="707" t="s">
        <v>2131</v>
      </c>
      <c r="B2244" s="8" t="s">
        <v>241</v>
      </c>
      <c r="C2244" s="8" t="s">
        <v>241</v>
      </c>
      <c r="D2244" s="180" t="s">
        <v>101</v>
      </c>
      <c r="E2244" s="8" t="s">
        <v>405</v>
      </c>
      <c r="F2244" s="8" t="s">
        <v>2315</v>
      </c>
      <c r="G2244" s="8" t="s">
        <v>2327</v>
      </c>
      <c r="H2244" s="116">
        <v>4109</v>
      </c>
      <c r="I2244" s="8">
        <v>5735</v>
      </c>
      <c r="J2244" s="8">
        <v>1626</v>
      </c>
      <c r="K2244" s="8" t="s">
        <v>6579</v>
      </c>
      <c r="L2244" s="8">
        <v>31385986</v>
      </c>
      <c r="M2244" s="38">
        <v>45506</v>
      </c>
      <c r="N2244" s="8" t="s">
        <v>196</v>
      </c>
      <c r="O2244" s="8" t="s">
        <v>43</v>
      </c>
      <c r="P2244" s="8" t="s">
        <v>43</v>
      </c>
      <c r="Q2244" s="8">
        <v>172890</v>
      </c>
      <c r="R2244" s="8">
        <v>233800</v>
      </c>
      <c r="S2244" s="8">
        <v>60910</v>
      </c>
      <c r="T2244" s="8">
        <v>60910</v>
      </c>
      <c r="U2244" s="8">
        <v>168</v>
      </c>
      <c r="V2244" s="8" t="s">
        <v>63</v>
      </c>
      <c r="W2244" s="8" t="s">
        <v>63</v>
      </c>
      <c r="X2244" s="8" t="s">
        <v>277</v>
      </c>
      <c r="Z2244" s="8" t="s">
        <v>6583</v>
      </c>
      <c r="AA2244" s="8">
        <v>0.04</v>
      </c>
      <c r="AB2244" s="8" t="s">
        <v>552</v>
      </c>
      <c r="AC2244" s="8">
        <v>1.7000000000000001E-2</v>
      </c>
      <c r="AD2244" s="8">
        <v>9352</v>
      </c>
      <c r="AE2244" s="8">
        <v>1391.6666666666667</v>
      </c>
      <c r="AF2244" s="8">
        <v>3974.6000000000004</v>
      </c>
      <c r="AG2244" s="8">
        <v>5366.2666666666673</v>
      </c>
      <c r="AH2244" s="8">
        <v>0.03</v>
      </c>
      <c r="AI2244" s="8">
        <v>1827.3</v>
      </c>
      <c r="AJ2244" s="8" t="s">
        <v>101</v>
      </c>
    </row>
    <row r="2245" spans="1:36" x14ac:dyDescent="0.25">
      <c r="A2245" s="707" t="s">
        <v>2131</v>
      </c>
      <c r="B2245" s="8" t="s">
        <v>49</v>
      </c>
      <c r="C2245" s="8" t="s">
        <v>49</v>
      </c>
      <c r="D2245" s="8" t="s">
        <v>133</v>
      </c>
      <c r="E2245" s="8" t="s">
        <v>3219</v>
      </c>
      <c r="F2245" s="8" t="s">
        <v>6351</v>
      </c>
      <c r="G2245" s="8" t="s">
        <v>6584</v>
      </c>
      <c r="H2245" s="116">
        <v>0</v>
      </c>
      <c r="I2245" s="8">
        <v>5730</v>
      </c>
      <c r="J2245" s="8">
        <v>5730</v>
      </c>
      <c r="K2245" s="8" t="s">
        <v>6312</v>
      </c>
      <c r="L2245" s="8">
        <v>24718882</v>
      </c>
      <c r="M2245" s="38">
        <v>45506</v>
      </c>
      <c r="N2245" s="8" t="s">
        <v>196</v>
      </c>
      <c r="O2245" s="8" t="s">
        <v>43</v>
      </c>
      <c r="P2245" s="8" t="s">
        <v>43</v>
      </c>
      <c r="Q2245" s="8">
        <v>0</v>
      </c>
      <c r="R2245" s="8">
        <v>233600</v>
      </c>
      <c r="S2245" s="8">
        <v>233600</v>
      </c>
      <c r="T2245" s="8">
        <v>71248</v>
      </c>
      <c r="U2245" s="8">
        <v>168</v>
      </c>
      <c r="V2245" s="8" t="s">
        <v>64</v>
      </c>
      <c r="W2245" s="8" t="s">
        <v>64</v>
      </c>
      <c r="X2245" s="8" t="s">
        <v>276</v>
      </c>
      <c r="Y2245" s="8" t="s">
        <v>115</v>
      </c>
      <c r="Z2245" s="8" t="s">
        <v>6352</v>
      </c>
      <c r="AA2245" s="8">
        <v>0.04</v>
      </c>
      <c r="AB2245" s="8" t="s">
        <v>552</v>
      </c>
      <c r="AC2245" s="8">
        <v>1.7000000000000001E-2</v>
      </c>
      <c r="AD2245" s="8">
        <v>9344</v>
      </c>
      <c r="AE2245" s="8">
        <v>1390.4761904761904</v>
      </c>
      <c r="AF2245" s="8">
        <v>3971.2000000000003</v>
      </c>
      <c r="AG2245" s="8">
        <v>5361.6761904761906</v>
      </c>
      <c r="AH2245" s="8">
        <v>0.03</v>
      </c>
      <c r="AI2245" s="8">
        <v>7008</v>
      </c>
      <c r="AJ2245" s="8" t="s">
        <v>133</v>
      </c>
    </row>
    <row r="2246" spans="1:36" x14ac:dyDescent="0.25">
      <c r="A2246" s="707" t="s">
        <v>2131</v>
      </c>
      <c r="B2246" s="8" t="s">
        <v>29</v>
      </c>
      <c r="C2246" s="8" t="s">
        <v>29</v>
      </c>
      <c r="D2246" s="8" t="s">
        <v>168</v>
      </c>
      <c r="E2246" s="8" t="s">
        <v>405</v>
      </c>
      <c r="F2246" s="8" t="s">
        <v>4414</v>
      </c>
      <c r="G2246" s="8" t="s">
        <v>4694</v>
      </c>
      <c r="I2246" s="8">
        <v>1918</v>
      </c>
      <c r="J2246" s="8">
        <v>1918</v>
      </c>
      <c r="K2246" s="8" t="s">
        <v>6580</v>
      </c>
      <c r="L2246" s="8">
        <v>23660860</v>
      </c>
      <c r="M2246" s="38">
        <v>45506</v>
      </c>
      <c r="N2246" s="8" t="s">
        <v>196</v>
      </c>
      <c r="O2246" s="8" t="s">
        <v>43</v>
      </c>
      <c r="P2246" s="8" t="s">
        <v>43</v>
      </c>
      <c r="Q2246" s="8">
        <v>43920</v>
      </c>
      <c r="R2246" s="8">
        <v>66850</v>
      </c>
      <c r="S2246" s="8">
        <v>22930</v>
      </c>
      <c r="T2246" s="8">
        <v>22929.59</v>
      </c>
      <c r="U2246" s="8">
        <v>156</v>
      </c>
      <c r="V2246" s="8" t="s">
        <v>63</v>
      </c>
      <c r="W2246" s="8" t="s">
        <v>63</v>
      </c>
      <c r="X2246" s="8" t="s">
        <v>277</v>
      </c>
      <c r="Z2246" s="8" t="s">
        <v>6585</v>
      </c>
      <c r="AA2246" s="8">
        <v>0.04</v>
      </c>
      <c r="AB2246" s="8" t="s">
        <v>552</v>
      </c>
      <c r="AC2246" s="8">
        <v>1.7999999999999999E-2</v>
      </c>
      <c r="AD2246" s="8">
        <v>2674</v>
      </c>
      <c r="AE2246" s="8">
        <v>428.52564102564105</v>
      </c>
      <c r="AF2246" s="8">
        <v>1203.3</v>
      </c>
      <c r="AG2246" s="8">
        <v>1631.8256410256411</v>
      </c>
      <c r="AH2246" s="8">
        <v>0.03</v>
      </c>
      <c r="AI2246" s="8">
        <v>687.9</v>
      </c>
      <c r="AJ2246" s="8" t="s">
        <v>168</v>
      </c>
    </row>
    <row r="2247" spans="1:36" x14ac:dyDescent="0.25">
      <c r="A2247" s="707" t="s">
        <v>2131</v>
      </c>
      <c r="B2247" s="8" t="s">
        <v>29</v>
      </c>
      <c r="C2247" s="8" t="s">
        <v>29</v>
      </c>
      <c r="D2247" s="8" t="s">
        <v>168</v>
      </c>
      <c r="E2247" s="8" t="s">
        <v>4620</v>
      </c>
      <c r="F2247" s="8" t="s">
        <v>5738</v>
      </c>
      <c r="G2247" s="8" t="s">
        <v>5756</v>
      </c>
      <c r="H2247" s="116">
        <v>0</v>
      </c>
      <c r="I2247" s="8">
        <v>1900</v>
      </c>
      <c r="J2247" s="8">
        <v>1900</v>
      </c>
      <c r="K2247" s="8" t="s">
        <v>6581</v>
      </c>
      <c r="L2247" s="8">
        <v>12443368</v>
      </c>
      <c r="M2247" s="38">
        <v>45506</v>
      </c>
      <c r="N2247" s="8" t="s">
        <v>196</v>
      </c>
      <c r="O2247" s="8" t="s">
        <v>148</v>
      </c>
      <c r="P2247" s="8" t="s">
        <v>339</v>
      </c>
      <c r="Q2247" s="8">
        <v>0</v>
      </c>
      <c r="R2247" s="8">
        <v>38400</v>
      </c>
      <c r="S2247" s="8">
        <v>38400</v>
      </c>
      <c r="T2247" s="8">
        <v>38400</v>
      </c>
      <c r="U2247" s="8">
        <v>84</v>
      </c>
      <c r="V2247" s="8" t="s">
        <v>62</v>
      </c>
      <c r="W2247" s="8" t="s">
        <v>62</v>
      </c>
      <c r="X2247" s="8" t="s">
        <v>276</v>
      </c>
      <c r="Z2247" s="8" t="s">
        <v>6586</v>
      </c>
      <c r="AA2247" s="8">
        <v>0.03</v>
      </c>
      <c r="AB2247" s="8" t="s">
        <v>552</v>
      </c>
      <c r="AC2247" s="8">
        <v>0.03</v>
      </c>
      <c r="AD2247" s="8">
        <v>1152</v>
      </c>
      <c r="AE2247" s="8">
        <v>457.14285714285717</v>
      </c>
      <c r="AF2247" s="8">
        <v>1152</v>
      </c>
      <c r="AG2247" s="8">
        <v>1609.1428571428571</v>
      </c>
      <c r="AH2247" s="8">
        <v>0.06</v>
      </c>
      <c r="AI2247" s="8">
        <v>2304</v>
      </c>
      <c r="AJ2247" s="8" t="s">
        <v>168</v>
      </c>
    </row>
    <row r="2248" spans="1:36" x14ac:dyDescent="0.25">
      <c r="A2248" s="707" t="s">
        <v>2131</v>
      </c>
      <c r="B2248" s="8" t="s">
        <v>27</v>
      </c>
      <c r="C2248" s="8" t="s">
        <v>27</v>
      </c>
      <c r="D2248" s="180" t="s">
        <v>5938</v>
      </c>
      <c r="E2248" s="8" t="s">
        <v>3304</v>
      </c>
      <c r="F2248" s="8" t="s">
        <v>6265</v>
      </c>
      <c r="G2248" s="8" t="s">
        <v>6278</v>
      </c>
      <c r="I2248" s="8">
        <v>3616</v>
      </c>
      <c r="J2248" s="8">
        <v>3616</v>
      </c>
      <c r="K2248" s="8" t="s">
        <v>6582</v>
      </c>
      <c r="L2248" s="8">
        <v>2449661</v>
      </c>
      <c r="M2248" s="38">
        <v>45506</v>
      </c>
      <c r="N2248" s="8" t="s">
        <v>196</v>
      </c>
      <c r="O2248" s="8" t="s">
        <v>43</v>
      </c>
      <c r="P2248" s="8" t="s">
        <v>43</v>
      </c>
      <c r="Q2248" s="8">
        <v>137220</v>
      </c>
      <c r="R2248" s="8">
        <v>143400</v>
      </c>
      <c r="S2248" s="8">
        <v>6180</v>
      </c>
      <c r="T2248" s="8">
        <v>6180</v>
      </c>
      <c r="U2248" s="8">
        <v>168</v>
      </c>
      <c r="V2248" s="8" t="s">
        <v>63</v>
      </c>
      <c r="W2248" s="8" t="s">
        <v>63</v>
      </c>
      <c r="X2248" s="8" t="s">
        <v>277</v>
      </c>
      <c r="Z2248" s="8" t="s">
        <v>6587</v>
      </c>
      <c r="AA2248" s="8">
        <v>0.04</v>
      </c>
      <c r="AB2248" s="8" t="s">
        <v>552</v>
      </c>
      <c r="AC2248" s="8">
        <v>1.7000000000000001E-2</v>
      </c>
      <c r="AD2248" s="8">
        <v>5736</v>
      </c>
      <c r="AE2248" s="8">
        <v>853.57142857142856</v>
      </c>
      <c r="AF2248" s="8">
        <v>2437.8000000000002</v>
      </c>
      <c r="AG2248" s="8">
        <v>3291.3714285714286</v>
      </c>
      <c r="AH2248" s="8">
        <v>0.03</v>
      </c>
      <c r="AI2248" s="8">
        <v>185.4</v>
      </c>
      <c r="AJ2248" s="8" t="s">
        <v>5938</v>
      </c>
    </row>
    <row r="2249" spans="1:36" x14ac:dyDescent="0.25">
      <c r="A2249" s="707" t="s">
        <v>2131</v>
      </c>
      <c r="B2249" s="8" t="s">
        <v>27</v>
      </c>
      <c r="C2249" s="8" t="s">
        <v>27</v>
      </c>
      <c r="D2249" s="180" t="s">
        <v>5938</v>
      </c>
      <c r="E2249" s="8" t="s">
        <v>4900</v>
      </c>
      <c r="F2249" s="8" t="s">
        <v>6259</v>
      </c>
      <c r="G2249" s="8" t="s">
        <v>6272</v>
      </c>
      <c r="H2249" s="116">
        <v>0</v>
      </c>
      <c r="I2249" s="8">
        <v>5452</v>
      </c>
      <c r="J2249" s="8">
        <v>5452</v>
      </c>
      <c r="K2249" s="8" t="s">
        <v>4944</v>
      </c>
      <c r="L2249" s="8">
        <v>27086348</v>
      </c>
      <c r="M2249" s="38">
        <v>45506</v>
      </c>
      <c r="N2249" s="8" t="s">
        <v>196</v>
      </c>
      <c r="O2249" s="8" t="s">
        <v>43</v>
      </c>
      <c r="P2249" s="8" t="s">
        <v>43</v>
      </c>
      <c r="Q2249" s="8">
        <v>0</v>
      </c>
      <c r="R2249" s="8">
        <v>221700</v>
      </c>
      <c r="S2249" s="8">
        <v>221700</v>
      </c>
      <c r="T2249" s="8">
        <v>36496</v>
      </c>
      <c r="U2249" s="8">
        <v>168</v>
      </c>
      <c r="V2249" s="8" t="s">
        <v>64</v>
      </c>
      <c r="W2249" s="8" t="s">
        <v>64</v>
      </c>
      <c r="X2249" s="8" t="s">
        <v>276</v>
      </c>
      <c r="Y2249" s="8" t="s">
        <v>115</v>
      </c>
      <c r="Z2249" s="8" t="s">
        <v>6062</v>
      </c>
      <c r="AA2249" s="8">
        <v>0.04</v>
      </c>
      <c r="AB2249" s="8" t="s">
        <v>552</v>
      </c>
      <c r="AC2249" s="8">
        <v>1.7000000000000001E-2</v>
      </c>
      <c r="AD2249" s="8">
        <v>8868</v>
      </c>
      <c r="AE2249" s="8">
        <v>1319.6428571428571</v>
      </c>
      <c r="AF2249" s="8">
        <v>3768.9</v>
      </c>
      <c r="AG2249" s="8">
        <v>5088.5428571428574</v>
      </c>
      <c r="AH2249" s="8">
        <v>0.03</v>
      </c>
      <c r="AI2249" s="8">
        <v>6651</v>
      </c>
      <c r="AJ2249" s="8" t="s">
        <v>5938</v>
      </c>
    </row>
    <row r="2250" spans="1:36" x14ac:dyDescent="0.25">
      <c r="A2250" s="707" t="s">
        <v>2131</v>
      </c>
      <c r="B2250" s="8" t="s">
        <v>20</v>
      </c>
      <c r="C2250" s="8" t="s">
        <v>20</v>
      </c>
      <c r="D2250" s="8" t="s">
        <v>420</v>
      </c>
      <c r="E2250" s="8" t="s">
        <v>206</v>
      </c>
      <c r="F2250" s="8" t="s">
        <v>5917</v>
      </c>
      <c r="G2250" s="8" t="s">
        <v>5927</v>
      </c>
      <c r="H2250" s="116">
        <v>0</v>
      </c>
      <c r="I2250" s="8">
        <v>12915</v>
      </c>
      <c r="J2250" s="8">
        <v>12915</v>
      </c>
      <c r="K2250" s="8" t="s">
        <v>5995</v>
      </c>
      <c r="L2250" s="8">
        <v>24453685</v>
      </c>
      <c r="M2250" s="38">
        <v>45506</v>
      </c>
      <c r="N2250" s="8" t="s">
        <v>196</v>
      </c>
      <c r="O2250" s="8" t="s">
        <v>43</v>
      </c>
      <c r="P2250" s="8" t="s">
        <v>43</v>
      </c>
      <c r="Q2250" s="8">
        <v>0</v>
      </c>
      <c r="R2250" s="8">
        <v>539800</v>
      </c>
      <c r="S2250" s="8">
        <v>539800</v>
      </c>
      <c r="T2250" s="8">
        <v>65737</v>
      </c>
      <c r="U2250" s="8">
        <v>168</v>
      </c>
      <c r="V2250" s="8" t="s">
        <v>64</v>
      </c>
      <c r="W2250" s="8" t="s">
        <v>64</v>
      </c>
      <c r="X2250" s="8" t="s">
        <v>276</v>
      </c>
      <c r="Y2250" s="8" t="s">
        <v>115</v>
      </c>
      <c r="Z2250" s="8" t="s">
        <v>6061</v>
      </c>
      <c r="AA2250" s="8">
        <v>0.04</v>
      </c>
      <c r="AB2250" s="8" t="s">
        <v>552</v>
      </c>
      <c r="AC2250" s="8">
        <v>1.7000000000000001E-2</v>
      </c>
      <c r="AD2250" s="8">
        <v>21592</v>
      </c>
      <c r="AE2250" s="8">
        <v>3213.0952380952381</v>
      </c>
      <c r="AF2250" s="8">
        <v>9176.6</v>
      </c>
      <c r="AG2250" s="8">
        <v>12389.695238095239</v>
      </c>
      <c r="AH2250" s="8">
        <v>0.03</v>
      </c>
      <c r="AI2250" s="8">
        <v>16194</v>
      </c>
      <c r="AJ2250" s="8" t="s">
        <v>420</v>
      </c>
    </row>
    <row r="2251" spans="1:36" x14ac:dyDescent="0.25">
      <c r="A2251" s="707" t="s">
        <v>2131</v>
      </c>
      <c r="B2251" s="8" t="s">
        <v>184</v>
      </c>
      <c r="C2251" s="8" t="s">
        <v>184</v>
      </c>
      <c r="D2251" s="180" t="s">
        <v>101</v>
      </c>
      <c r="E2251" s="8" t="s">
        <v>212</v>
      </c>
      <c r="F2251" s="8" t="s">
        <v>804</v>
      </c>
      <c r="G2251" s="8" t="s">
        <v>568</v>
      </c>
      <c r="H2251" s="116">
        <v>4160</v>
      </c>
      <c r="I2251" s="8">
        <v>4590</v>
      </c>
      <c r="J2251" s="8">
        <v>430</v>
      </c>
      <c r="K2251" s="8" t="s">
        <v>6594</v>
      </c>
      <c r="L2251" s="8">
        <v>25923591</v>
      </c>
      <c r="M2251" s="38">
        <v>45506</v>
      </c>
      <c r="N2251" s="8" t="s">
        <v>196</v>
      </c>
      <c r="O2251" s="8" t="s">
        <v>43</v>
      </c>
      <c r="P2251" s="8" t="s">
        <v>43</v>
      </c>
      <c r="R2251" s="8">
        <v>185000</v>
      </c>
      <c r="S2251" s="8">
        <v>185000</v>
      </c>
      <c r="T2251" s="8">
        <v>4353</v>
      </c>
      <c r="U2251" s="8">
        <v>168</v>
      </c>
      <c r="V2251" s="8" t="s">
        <v>63</v>
      </c>
      <c r="W2251" s="8" t="s">
        <v>63</v>
      </c>
      <c r="X2251" s="8" t="s">
        <v>277</v>
      </c>
      <c r="Z2251" s="8" t="s">
        <v>6595</v>
      </c>
      <c r="AA2251" s="8">
        <v>0.04</v>
      </c>
      <c r="AB2251" s="8" t="s">
        <v>552</v>
      </c>
      <c r="AC2251" s="8">
        <v>1.7000000000000001E-2</v>
      </c>
      <c r="AD2251" s="8">
        <v>7400</v>
      </c>
      <c r="AE2251" s="8">
        <v>1101.1904761904761</v>
      </c>
      <c r="AF2251" s="8">
        <v>3145</v>
      </c>
      <c r="AG2251" s="8">
        <v>4246.1904761904761</v>
      </c>
      <c r="AH2251" s="8">
        <v>0.03</v>
      </c>
      <c r="AI2251" s="8">
        <v>5550</v>
      </c>
      <c r="AJ2251" s="8" t="s">
        <v>101</v>
      </c>
    </row>
    <row r="2252" spans="1:36" x14ac:dyDescent="0.25">
      <c r="A2252" s="707" t="s">
        <v>2131</v>
      </c>
      <c r="B2252" s="8" t="s">
        <v>47</v>
      </c>
      <c r="C2252" s="8" t="s">
        <v>47</v>
      </c>
      <c r="D2252" s="8" t="s">
        <v>99</v>
      </c>
      <c r="E2252" s="8" t="s">
        <v>405</v>
      </c>
      <c r="F2252" s="8" t="s">
        <v>5697</v>
      </c>
      <c r="G2252" s="8" t="s">
        <v>5709</v>
      </c>
      <c r="I2252" s="8">
        <v>5962</v>
      </c>
      <c r="J2252" s="8">
        <v>5962</v>
      </c>
      <c r="K2252" s="8" t="s">
        <v>4721</v>
      </c>
      <c r="L2252" s="8">
        <v>13798558</v>
      </c>
      <c r="M2252" s="38">
        <v>45506</v>
      </c>
      <c r="N2252" s="8" t="s">
        <v>196</v>
      </c>
      <c r="O2252" s="8" t="s">
        <v>43</v>
      </c>
      <c r="P2252" s="8" t="s">
        <v>43</v>
      </c>
      <c r="Q2252" s="8">
        <v>195463.03</v>
      </c>
      <c r="R2252" s="8">
        <v>205000</v>
      </c>
      <c r="S2252" s="8">
        <v>9536.9700000000012</v>
      </c>
      <c r="T2252" s="8">
        <v>9536</v>
      </c>
      <c r="U2252" s="8">
        <v>138</v>
      </c>
      <c r="V2252" s="8" t="s">
        <v>63</v>
      </c>
      <c r="W2252" s="8" t="s">
        <v>63</v>
      </c>
      <c r="X2252" s="8" t="s">
        <v>277</v>
      </c>
      <c r="Z2252" s="8" t="s">
        <v>6598</v>
      </c>
      <c r="AA2252" s="8">
        <v>0.03</v>
      </c>
      <c r="AB2252" s="8" t="s">
        <v>552</v>
      </c>
      <c r="AC2252" s="8">
        <v>0.02</v>
      </c>
      <c r="AD2252" s="8">
        <v>6150</v>
      </c>
      <c r="AE2252" s="8">
        <v>1485.5072463768115</v>
      </c>
      <c r="AF2252" s="8">
        <v>4100</v>
      </c>
      <c r="AG2252" s="8">
        <v>5585.507246376812</v>
      </c>
      <c r="AH2252" s="8">
        <v>0.06</v>
      </c>
      <c r="AI2252" s="8">
        <v>572.21820000000002</v>
      </c>
      <c r="AJ2252" s="8" t="s">
        <v>99</v>
      </c>
    </row>
    <row r="2253" spans="1:36" x14ac:dyDescent="0.25">
      <c r="A2253" s="707" t="s">
        <v>2131</v>
      </c>
      <c r="B2253" s="8" t="s">
        <v>24</v>
      </c>
      <c r="C2253" s="8" t="s">
        <v>24</v>
      </c>
      <c r="D2253" s="8" t="s">
        <v>420</v>
      </c>
      <c r="E2253" s="8" t="s">
        <v>405</v>
      </c>
      <c r="F2253" s="8" t="s">
        <v>6596</v>
      </c>
      <c r="G2253" s="8" t="s">
        <v>6036</v>
      </c>
      <c r="H2253" s="116">
        <v>7208</v>
      </c>
      <c r="I2253" s="8">
        <v>7708</v>
      </c>
      <c r="J2253" s="8">
        <v>500</v>
      </c>
      <c r="K2253" s="8" t="s">
        <v>6597</v>
      </c>
      <c r="L2253" s="8">
        <v>11605107</v>
      </c>
      <c r="M2253" s="38">
        <v>45506</v>
      </c>
      <c r="N2253" s="8" t="s">
        <v>196</v>
      </c>
      <c r="O2253" s="8" t="s">
        <v>43</v>
      </c>
      <c r="P2253" s="8" t="s">
        <v>43</v>
      </c>
      <c r="Q2253" s="8">
        <v>184217</v>
      </c>
      <c r="R2253" s="8">
        <v>213300</v>
      </c>
      <c r="S2253" s="8">
        <v>29083</v>
      </c>
      <c r="T2253" s="8">
        <v>29082</v>
      </c>
      <c r="U2253" s="8">
        <v>99</v>
      </c>
      <c r="V2253" s="8" t="s">
        <v>63</v>
      </c>
      <c r="W2253" s="8" t="s">
        <v>63</v>
      </c>
      <c r="X2253" s="8" t="s">
        <v>277</v>
      </c>
      <c r="Z2253" s="8" t="s">
        <v>6599</v>
      </c>
      <c r="AA2253" s="8">
        <v>0.03</v>
      </c>
      <c r="AB2253" s="8" t="s">
        <v>552</v>
      </c>
      <c r="AC2253" s="8">
        <v>2.4E-2</v>
      </c>
      <c r="AD2253" s="8">
        <v>6399</v>
      </c>
      <c r="AE2253" s="8">
        <v>2154.5454545454545</v>
      </c>
      <c r="AF2253" s="8">
        <v>5119.2</v>
      </c>
      <c r="AG2253" s="8">
        <v>7273.7454545454548</v>
      </c>
      <c r="AH2253" s="8">
        <v>0.06</v>
      </c>
      <c r="AI2253" s="8">
        <v>1744.98</v>
      </c>
      <c r="AJ2253" s="8" t="s">
        <v>420</v>
      </c>
    </row>
    <row r="2254" spans="1:36" x14ac:dyDescent="0.25">
      <c r="A2254" s="707" t="s">
        <v>2131</v>
      </c>
      <c r="B2254" s="8" t="s">
        <v>27</v>
      </c>
      <c r="C2254" s="8" t="s">
        <v>27</v>
      </c>
      <c r="D2254" s="180" t="s">
        <v>5938</v>
      </c>
      <c r="E2254" s="8" t="s">
        <v>3304</v>
      </c>
      <c r="F2254" s="8" t="s">
        <v>5467</v>
      </c>
      <c r="G2254" s="8" t="s">
        <v>4519</v>
      </c>
      <c r="H2254" s="116">
        <v>0</v>
      </c>
      <c r="I2254" s="8">
        <v>1990</v>
      </c>
      <c r="J2254" s="8">
        <v>1990</v>
      </c>
      <c r="K2254" s="8" t="s">
        <v>6600</v>
      </c>
      <c r="L2254" s="8">
        <v>12714051</v>
      </c>
      <c r="M2254" s="38">
        <v>45506</v>
      </c>
      <c r="N2254" s="8" t="s">
        <v>196</v>
      </c>
      <c r="O2254" s="8" t="s">
        <v>43</v>
      </c>
      <c r="P2254" s="8" t="s">
        <v>43</v>
      </c>
      <c r="Q2254" s="8">
        <v>0</v>
      </c>
      <c r="R2254" s="8">
        <v>45400</v>
      </c>
      <c r="S2254" s="8">
        <v>45400</v>
      </c>
      <c r="T2254" s="8">
        <v>45400</v>
      </c>
      <c r="U2254" s="8">
        <v>96</v>
      </c>
      <c r="V2254" s="8" t="s">
        <v>62</v>
      </c>
      <c r="W2254" s="8" t="s">
        <v>62</v>
      </c>
      <c r="X2254" s="8" t="s">
        <v>276</v>
      </c>
      <c r="Z2254" s="8" t="s">
        <v>6601</v>
      </c>
      <c r="AA2254" s="8">
        <v>0.03</v>
      </c>
      <c r="AB2254" s="8" t="s">
        <v>552</v>
      </c>
      <c r="AC2254" s="8">
        <v>2.7E-2</v>
      </c>
      <c r="AD2254" s="8">
        <v>1362</v>
      </c>
      <c r="AE2254" s="8">
        <v>472.91666666666669</v>
      </c>
      <c r="AF2254" s="8">
        <v>1225.8</v>
      </c>
      <c r="AG2254" s="8">
        <v>1698.7166666666667</v>
      </c>
      <c r="AH2254" s="8">
        <v>0.06</v>
      </c>
      <c r="AI2254" s="8">
        <v>2724</v>
      </c>
      <c r="AJ2254" s="8" t="s">
        <v>5938</v>
      </c>
    </row>
    <row r="2255" spans="1:36" x14ac:dyDescent="0.25">
      <c r="A2255" s="707" t="s">
        <v>2131</v>
      </c>
      <c r="B2255" s="8" t="s">
        <v>38</v>
      </c>
      <c r="C2255" s="8" t="s">
        <v>38</v>
      </c>
      <c r="D2255" s="8" t="s">
        <v>101</v>
      </c>
      <c r="E2255" s="8" t="s">
        <v>405</v>
      </c>
      <c r="F2255" s="8" t="s">
        <v>3826</v>
      </c>
      <c r="G2255" s="8" t="s">
        <v>3829</v>
      </c>
      <c r="H2255" s="116">
        <v>0</v>
      </c>
      <c r="I2255" s="8">
        <v>2936</v>
      </c>
      <c r="J2255" s="8">
        <v>2936</v>
      </c>
      <c r="K2255" s="8" t="s">
        <v>6602</v>
      </c>
      <c r="L2255" s="8">
        <v>37506626</v>
      </c>
      <c r="M2255" s="38">
        <v>45506</v>
      </c>
      <c r="N2255" s="8" t="s">
        <v>196</v>
      </c>
      <c r="O2255" s="8" t="s">
        <v>43</v>
      </c>
      <c r="P2255" s="8" t="s">
        <v>43</v>
      </c>
      <c r="Q2255" s="8">
        <v>0</v>
      </c>
      <c r="R2255" s="8">
        <v>114500</v>
      </c>
      <c r="S2255" s="8">
        <v>114500</v>
      </c>
      <c r="T2255" s="8">
        <v>20431</v>
      </c>
      <c r="U2255" s="8">
        <v>168</v>
      </c>
      <c r="V2255" s="8" t="s">
        <v>64</v>
      </c>
      <c r="W2255" s="8" t="s">
        <v>64</v>
      </c>
      <c r="X2255" s="8" t="s">
        <v>276</v>
      </c>
      <c r="Z2255" s="8" t="s">
        <v>6603</v>
      </c>
      <c r="AA2255" s="8">
        <v>0.04</v>
      </c>
      <c r="AB2255" s="8" t="s">
        <v>552</v>
      </c>
      <c r="AC2255" s="8">
        <v>1.7000000000000001E-2</v>
      </c>
      <c r="AD2255" s="8">
        <v>4580</v>
      </c>
      <c r="AE2255" s="8">
        <v>681.54761904761904</v>
      </c>
      <c r="AF2255" s="8">
        <v>1946.5000000000002</v>
      </c>
      <c r="AG2255" s="8">
        <v>2628.0476190476193</v>
      </c>
      <c r="AH2255" s="8">
        <v>0.03</v>
      </c>
      <c r="AI2255" s="8">
        <v>3435</v>
      </c>
      <c r="AJ2255" s="8" t="s">
        <v>101</v>
      </c>
    </row>
    <row r="2256" spans="1:36" x14ac:dyDescent="0.25">
      <c r="A2256" s="707" t="s">
        <v>2131</v>
      </c>
      <c r="B2256" s="8" t="s">
        <v>20</v>
      </c>
      <c r="C2256" s="8" t="s">
        <v>20</v>
      </c>
      <c r="D2256" s="8" t="s">
        <v>420</v>
      </c>
      <c r="E2256" s="8" t="s">
        <v>4899</v>
      </c>
      <c r="F2256" s="8" t="s">
        <v>6362</v>
      </c>
      <c r="G2256" s="8" t="s">
        <v>6455</v>
      </c>
      <c r="H2256" s="116">
        <v>0</v>
      </c>
      <c r="I2256" s="8">
        <v>6048</v>
      </c>
      <c r="J2256" s="8">
        <v>6048</v>
      </c>
      <c r="K2256" s="8" t="s">
        <v>6604</v>
      </c>
      <c r="L2256" s="8">
        <v>10136385</v>
      </c>
      <c r="M2256" s="38">
        <v>45506</v>
      </c>
      <c r="N2256" s="8" t="s">
        <v>196</v>
      </c>
      <c r="O2256" s="8" t="s">
        <v>148</v>
      </c>
      <c r="P2256" s="8" t="s">
        <v>2663</v>
      </c>
      <c r="Q2256" s="8">
        <v>0</v>
      </c>
      <c r="R2256" s="8">
        <v>100000</v>
      </c>
      <c r="S2256" s="8">
        <v>100000</v>
      </c>
      <c r="T2256" s="8">
        <v>100000</v>
      </c>
      <c r="U2256" s="8">
        <v>53</v>
      </c>
      <c r="V2256" s="8" t="s">
        <v>62</v>
      </c>
      <c r="W2256" s="8" t="s">
        <v>62</v>
      </c>
      <c r="X2256" s="8" t="s">
        <v>276</v>
      </c>
      <c r="Z2256" s="8" t="s">
        <v>6631</v>
      </c>
      <c r="AA2256" s="8">
        <v>0.03</v>
      </c>
      <c r="AB2256" s="8" t="s">
        <v>552</v>
      </c>
      <c r="AC2256" s="8">
        <v>3.5000000000000003E-2</v>
      </c>
      <c r="AD2256" s="8">
        <v>3000</v>
      </c>
      <c r="AE2256" s="8">
        <v>1886.7924528301887</v>
      </c>
      <c r="AF2256" s="8">
        <v>3500.0000000000005</v>
      </c>
      <c r="AG2256" s="8">
        <v>5386.7924528301892</v>
      </c>
      <c r="AH2256" s="8">
        <v>0.06</v>
      </c>
      <c r="AI2256" s="8">
        <v>6000</v>
      </c>
      <c r="AJ2256" s="8" t="s">
        <v>420</v>
      </c>
    </row>
    <row r="2257" spans="1:36" x14ac:dyDescent="0.25">
      <c r="A2257" s="707" t="s">
        <v>2131</v>
      </c>
      <c r="B2257" s="8" t="s">
        <v>24</v>
      </c>
      <c r="C2257" s="8" t="s">
        <v>24</v>
      </c>
      <c r="D2257" s="8" t="s">
        <v>420</v>
      </c>
      <c r="E2257" s="8" t="s">
        <v>405</v>
      </c>
      <c r="F2257" s="8" t="s">
        <v>6596</v>
      </c>
      <c r="G2257" s="8" t="s">
        <v>6036</v>
      </c>
      <c r="H2257" s="116">
        <v>0</v>
      </c>
      <c r="I2257" s="8">
        <v>5840</v>
      </c>
      <c r="J2257" s="8">
        <v>5840</v>
      </c>
      <c r="K2257" s="8" t="s">
        <v>6605</v>
      </c>
      <c r="L2257" s="8">
        <v>2489383</v>
      </c>
      <c r="M2257" s="38">
        <v>45507</v>
      </c>
      <c r="N2257" s="8" t="s">
        <v>196</v>
      </c>
      <c r="O2257" s="8" t="s">
        <v>43</v>
      </c>
      <c r="P2257" s="8" t="s">
        <v>43</v>
      </c>
      <c r="Q2257" s="8">
        <v>0</v>
      </c>
      <c r="R2257" s="8">
        <v>203000</v>
      </c>
      <c r="S2257" s="8">
        <v>203000</v>
      </c>
      <c r="T2257" s="8">
        <v>203000</v>
      </c>
      <c r="U2257" s="8">
        <v>144</v>
      </c>
      <c r="V2257" s="8" t="s">
        <v>62</v>
      </c>
      <c r="W2257" s="8" t="s">
        <v>62</v>
      </c>
      <c r="X2257" s="8" t="s">
        <v>276</v>
      </c>
      <c r="Z2257" s="8" t="s">
        <v>6632</v>
      </c>
      <c r="AA2257" s="8">
        <v>0.03</v>
      </c>
      <c r="AB2257" s="8" t="s">
        <v>552</v>
      </c>
      <c r="AC2257" s="8">
        <v>0.02</v>
      </c>
      <c r="AD2257" s="8">
        <v>6090</v>
      </c>
      <c r="AE2257" s="8">
        <v>1409.7222222222222</v>
      </c>
      <c r="AF2257" s="8">
        <v>4060</v>
      </c>
      <c r="AG2257" s="8">
        <v>5469.7222222222226</v>
      </c>
      <c r="AH2257" s="8">
        <v>0.06</v>
      </c>
      <c r="AI2257" s="8">
        <v>12180</v>
      </c>
      <c r="AJ2257" s="8" t="s">
        <v>420</v>
      </c>
    </row>
    <row r="2258" spans="1:36" x14ac:dyDescent="0.25">
      <c r="A2258" s="707" t="s">
        <v>2131</v>
      </c>
      <c r="B2258" s="8" t="s">
        <v>47</v>
      </c>
      <c r="C2258" s="8" t="s">
        <v>47</v>
      </c>
      <c r="D2258" s="8" t="s">
        <v>99</v>
      </c>
      <c r="E2258" s="8" t="s">
        <v>405</v>
      </c>
      <c r="F2258" s="8" t="s">
        <v>1199</v>
      </c>
      <c r="G2258" s="8" t="s">
        <v>621</v>
      </c>
      <c r="H2258" s="116">
        <v>0</v>
      </c>
      <c r="I2258" s="8">
        <v>944</v>
      </c>
      <c r="J2258" s="8">
        <v>944</v>
      </c>
      <c r="K2258" s="8" t="s">
        <v>6606</v>
      </c>
      <c r="L2258" s="8">
        <v>20004771</v>
      </c>
      <c r="M2258" s="38">
        <v>45507</v>
      </c>
      <c r="N2258" s="8" t="s">
        <v>196</v>
      </c>
      <c r="O2258" s="8" t="s">
        <v>43</v>
      </c>
      <c r="P2258" s="8" t="s">
        <v>43</v>
      </c>
      <c r="Q2258" s="8">
        <v>0</v>
      </c>
      <c r="R2258" s="8">
        <v>22000</v>
      </c>
      <c r="S2258" s="8">
        <v>22000</v>
      </c>
      <c r="T2258" s="8">
        <v>22000</v>
      </c>
      <c r="U2258" s="8">
        <v>120</v>
      </c>
      <c r="V2258" s="8" t="s">
        <v>62</v>
      </c>
      <c r="W2258" s="8" t="s">
        <v>62</v>
      </c>
      <c r="X2258" s="8" t="s">
        <v>276</v>
      </c>
      <c r="Z2258" s="8" t="s">
        <v>6633</v>
      </c>
      <c r="AA2258" s="8">
        <v>0.03</v>
      </c>
      <c r="AB2258" s="8" t="s">
        <v>552</v>
      </c>
      <c r="AC2258" s="8">
        <v>0.02</v>
      </c>
      <c r="AD2258" s="8">
        <v>660</v>
      </c>
      <c r="AE2258" s="8">
        <v>183.33333333333334</v>
      </c>
      <c r="AF2258" s="8">
        <v>440</v>
      </c>
      <c r="AG2258" s="8">
        <v>623.33333333333337</v>
      </c>
      <c r="AH2258" s="8">
        <v>0.06</v>
      </c>
      <c r="AI2258" s="8">
        <v>1320</v>
      </c>
      <c r="AJ2258" s="8" t="s">
        <v>99</v>
      </c>
    </row>
    <row r="2259" spans="1:36" x14ac:dyDescent="0.25">
      <c r="A2259" s="707" t="s">
        <v>2131</v>
      </c>
      <c r="B2259" s="8" t="s">
        <v>38</v>
      </c>
      <c r="C2259" s="8" t="s">
        <v>38</v>
      </c>
      <c r="D2259" s="8" t="s">
        <v>101</v>
      </c>
      <c r="E2259" s="8" t="s">
        <v>405</v>
      </c>
      <c r="F2259" s="8" t="s">
        <v>730</v>
      </c>
      <c r="G2259" s="8">
        <v>66</v>
      </c>
      <c r="H2259" s="116">
        <v>6290</v>
      </c>
      <c r="I2259" s="8">
        <v>6290</v>
      </c>
      <c r="J2259" s="8">
        <v>0</v>
      </c>
      <c r="K2259" s="8" t="s">
        <v>2364</v>
      </c>
      <c r="L2259" s="8">
        <v>27477502</v>
      </c>
      <c r="M2259" s="38">
        <v>45507</v>
      </c>
      <c r="N2259" s="8" t="s">
        <v>196</v>
      </c>
      <c r="O2259" s="8" t="s">
        <v>43</v>
      </c>
      <c r="P2259" s="8" t="s">
        <v>43</v>
      </c>
      <c r="Q2259" s="8">
        <v>248059</v>
      </c>
      <c r="R2259" s="8">
        <v>257400</v>
      </c>
      <c r="S2259" s="8">
        <v>9341</v>
      </c>
      <c r="T2259" s="8">
        <v>9341</v>
      </c>
      <c r="U2259" s="8">
        <v>168</v>
      </c>
      <c r="V2259" s="8" t="s">
        <v>63</v>
      </c>
      <c r="W2259" s="8" t="s">
        <v>63</v>
      </c>
      <c r="X2259" s="8" t="s">
        <v>277</v>
      </c>
      <c r="Z2259" s="8" t="s">
        <v>6634</v>
      </c>
      <c r="AA2259" s="8">
        <v>0.04</v>
      </c>
      <c r="AB2259" s="8" t="s">
        <v>552</v>
      </c>
      <c r="AC2259" s="8">
        <v>1.7000000000000001E-2</v>
      </c>
      <c r="AD2259" s="8">
        <v>10296</v>
      </c>
      <c r="AE2259" s="8">
        <v>1532.1428571428571</v>
      </c>
      <c r="AF2259" s="8">
        <v>4375.8</v>
      </c>
      <c r="AG2259" s="8">
        <v>5907.9428571428571</v>
      </c>
      <c r="AH2259" s="8">
        <v>0.03</v>
      </c>
      <c r="AI2259" s="8">
        <v>280.22999999999996</v>
      </c>
      <c r="AJ2259" s="8" t="s">
        <v>101</v>
      </c>
    </row>
    <row r="2260" spans="1:36" x14ac:dyDescent="0.25">
      <c r="A2260" s="707" t="s">
        <v>2131</v>
      </c>
      <c r="B2260" s="8" t="s">
        <v>29</v>
      </c>
      <c r="C2260" s="8" t="s">
        <v>29</v>
      </c>
      <c r="D2260" s="8" t="s">
        <v>168</v>
      </c>
      <c r="E2260" s="8" t="s">
        <v>455</v>
      </c>
      <c r="F2260" s="8" t="s">
        <v>5373</v>
      </c>
      <c r="G2260" s="8" t="s">
        <v>5397</v>
      </c>
      <c r="H2260" s="116">
        <v>0</v>
      </c>
      <c r="I2260" s="8">
        <v>954</v>
      </c>
      <c r="J2260" s="8">
        <v>954</v>
      </c>
      <c r="K2260" s="8" t="s">
        <v>6620</v>
      </c>
      <c r="L2260" s="8">
        <v>9985699</v>
      </c>
      <c r="M2260" s="38">
        <v>45507</v>
      </c>
      <c r="N2260" s="8" t="s">
        <v>196</v>
      </c>
      <c r="O2260" s="8" t="s">
        <v>43</v>
      </c>
      <c r="P2260" s="8" t="s">
        <v>43</v>
      </c>
      <c r="Q2260" s="8">
        <v>0</v>
      </c>
      <c r="R2260" s="8">
        <v>13100</v>
      </c>
      <c r="S2260" s="8">
        <v>13100</v>
      </c>
      <c r="T2260" s="8">
        <v>13100</v>
      </c>
      <c r="U2260" s="8">
        <v>58</v>
      </c>
      <c r="V2260" s="8" t="s">
        <v>62</v>
      </c>
      <c r="W2260" s="8" t="s">
        <v>62</v>
      </c>
      <c r="X2260" s="8" t="s">
        <v>276</v>
      </c>
      <c r="Z2260" s="8" t="s">
        <v>6635</v>
      </c>
      <c r="AA2260" s="8">
        <v>0.03</v>
      </c>
      <c r="AB2260" s="8" t="s">
        <v>552</v>
      </c>
      <c r="AC2260" s="8">
        <v>3.5000000000000003E-2</v>
      </c>
      <c r="AD2260" s="8">
        <v>393</v>
      </c>
      <c r="AE2260" s="8">
        <v>225.86206896551724</v>
      </c>
      <c r="AF2260" s="8">
        <v>458.50000000000006</v>
      </c>
      <c r="AG2260" s="8">
        <v>684.36206896551732</v>
      </c>
      <c r="AH2260" s="8">
        <v>0.06</v>
      </c>
      <c r="AI2260" s="8">
        <v>786</v>
      </c>
      <c r="AJ2260" s="8" t="s">
        <v>168</v>
      </c>
    </row>
    <row r="2261" spans="1:36" x14ac:dyDescent="0.25">
      <c r="A2261" s="707" t="s">
        <v>2131</v>
      </c>
      <c r="B2261" s="8" t="s">
        <v>29</v>
      </c>
      <c r="C2261" s="8" t="s">
        <v>29</v>
      </c>
      <c r="D2261" s="8" t="s">
        <v>168</v>
      </c>
      <c r="E2261" s="8" t="s">
        <v>454</v>
      </c>
      <c r="F2261" s="8" t="s">
        <v>5109</v>
      </c>
      <c r="G2261" s="8" t="s">
        <v>592</v>
      </c>
      <c r="H2261" s="116">
        <v>1227</v>
      </c>
      <c r="I2261" s="8">
        <v>2726</v>
      </c>
      <c r="J2261" s="8">
        <v>1499</v>
      </c>
      <c r="K2261" s="8" t="s">
        <v>6636</v>
      </c>
      <c r="L2261" s="8">
        <v>13712926</v>
      </c>
      <c r="M2261" s="38">
        <v>45507</v>
      </c>
      <c r="N2261" s="8" t="s">
        <v>196</v>
      </c>
      <c r="O2261" s="8" t="s">
        <v>43</v>
      </c>
      <c r="P2261" s="8" t="s">
        <v>43</v>
      </c>
      <c r="Q2261" s="8">
        <v>55887</v>
      </c>
      <c r="R2261" s="8">
        <v>78400</v>
      </c>
      <c r="S2261" s="8">
        <v>22513</v>
      </c>
      <c r="T2261" s="8">
        <v>22513</v>
      </c>
      <c r="U2261" s="8">
        <v>120</v>
      </c>
      <c r="V2261" s="8" t="s">
        <v>63</v>
      </c>
      <c r="W2261" s="8" t="s">
        <v>63</v>
      </c>
      <c r="X2261" s="8" t="s">
        <v>277</v>
      </c>
      <c r="Z2261" s="8" t="s">
        <v>6640</v>
      </c>
      <c r="AA2261" s="8">
        <v>0.03</v>
      </c>
      <c r="AB2261" s="8" t="s">
        <v>552</v>
      </c>
      <c r="AC2261" s="8">
        <v>2.2499999999999999E-2</v>
      </c>
      <c r="AD2261" s="8">
        <v>2352</v>
      </c>
      <c r="AE2261" s="8">
        <v>653.33333333333337</v>
      </c>
      <c r="AF2261" s="8">
        <v>1764</v>
      </c>
      <c r="AG2261" s="8">
        <v>2417.3333333333335</v>
      </c>
      <c r="AH2261" s="8">
        <v>0.06</v>
      </c>
      <c r="AI2261" s="8">
        <v>1350.78</v>
      </c>
      <c r="AJ2261" s="8" t="s">
        <v>168</v>
      </c>
    </row>
    <row r="2262" spans="1:36" x14ac:dyDescent="0.25">
      <c r="A2262" s="707" t="s">
        <v>2131</v>
      </c>
      <c r="B2262" s="8" t="s">
        <v>27</v>
      </c>
      <c r="C2262" s="8" t="s">
        <v>27</v>
      </c>
      <c r="D2262" s="180" t="s">
        <v>5938</v>
      </c>
      <c r="E2262" s="8" t="s">
        <v>209</v>
      </c>
      <c r="F2262" s="8" t="s">
        <v>859</v>
      </c>
      <c r="G2262" s="8" t="s">
        <v>584</v>
      </c>
      <c r="H2262" s="116">
        <v>3917</v>
      </c>
      <c r="I2262" s="8">
        <v>3927</v>
      </c>
      <c r="J2262" s="8">
        <v>10</v>
      </c>
      <c r="K2262" s="8" t="s">
        <v>6637</v>
      </c>
      <c r="L2262" s="8">
        <v>32930139</v>
      </c>
      <c r="M2262" s="38">
        <v>45507</v>
      </c>
      <c r="N2262" s="8" t="s">
        <v>196</v>
      </c>
      <c r="O2262" s="8" t="s">
        <v>43</v>
      </c>
      <c r="P2262" s="8" t="s">
        <v>43</v>
      </c>
      <c r="Q2262" s="8">
        <v>144313</v>
      </c>
      <c r="R2262" s="8">
        <v>156700</v>
      </c>
      <c r="S2262" s="8">
        <v>12387</v>
      </c>
      <c r="T2262" s="8">
        <v>12387</v>
      </c>
      <c r="U2262" s="8">
        <v>168</v>
      </c>
      <c r="V2262" s="8" t="s">
        <v>63</v>
      </c>
      <c r="W2262" s="8" t="s">
        <v>63</v>
      </c>
      <c r="X2262" s="8" t="s">
        <v>277</v>
      </c>
      <c r="Z2262" s="8" t="s">
        <v>6641</v>
      </c>
      <c r="AA2262" s="8">
        <v>0.04</v>
      </c>
      <c r="AB2262" s="8" t="s">
        <v>552</v>
      </c>
      <c r="AC2262" s="8">
        <v>1.7000000000000001E-2</v>
      </c>
      <c r="AD2262" s="8">
        <v>6268</v>
      </c>
      <c r="AE2262" s="8">
        <v>932.73809523809518</v>
      </c>
      <c r="AF2262" s="8">
        <v>2663.9</v>
      </c>
      <c r="AG2262" s="8">
        <v>3596.638095238095</v>
      </c>
      <c r="AH2262" s="8">
        <v>0.03</v>
      </c>
      <c r="AI2262" s="8">
        <v>371.61</v>
      </c>
      <c r="AJ2262" s="8" t="s">
        <v>5938</v>
      </c>
    </row>
    <row r="2263" spans="1:36" x14ac:dyDescent="0.25">
      <c r="A2263" s="707" t="s">
        <v>2131</v>
      </c>
      <c r="B2263" s="8" t="s">
        <v>29</v>
      </c>
      <c r="C2263" s="8" t="s">
        <v>29</v>
      </c>
      <c r="D2263" s="8" t="s">
        <v>168</v>
      </c>
      <c r="E2263" s="8" t="s">
        <v>454</v>
      </c>
      <c r="F2263" s="8" t="s">
        <v>5090</v>
      </c>
      <c r="G2263" s="8" t="s">
        <v>5305</v>
      </c>
      <c r="H2263" s="116">
        <v>1384</v>
      </c>
      <c r="I2263" s="8">
        <v>1818</v>
      </c>
      <c r="J2263" s="8">
        <v>434</v>
      </c>
      <c r="K2263" s="8" t="s">
        <v>6638</v>
      </c>
      <c r="L2263" s="8">
        <v>31108186</v>
      </c>
      <c r="M2263" s="38">
        <v>45507</v>
      </c>
      <c r="N2263" s="8" t="s">
        <v>196</v>
      </c>
      <c r="O2263" s="8" t="s">
        <v>43</v>
      </c>
      <c r="P2263" s="8" t="s">
        <v>43</v>
      </c>
      <c r="Q2263" s="8">
        <v>46089</v>
      </c>
      <c r="R2263" s="8">
        <v>56900</v>
      </c>
      <c r="S2263" s="8">
        <v>10811</v>
      </c>
      <c r="T2263" s="8">
        <v>10811</v>
      </c>
      <c r="U2263" s="8">
        <v>144</v>
      </c>
      <c r="V2263" s="8" t="s">
        <v>63</v>
      </c>
      <c r="W2263" s="8" t="s">
        <v>63</v>
      </c>
      <c r="X2263" s="8" t="s">
        <v>277</v>
      </c>
      <c r="Z2263" s="8" t="s">
        <v>6642</v>
      </c>
      <c r="AA2263" s="8">
        <v>0.03</v>
      </c>
      <c r="AB2263" s="8" t="s">
        <v>552</v>
      </c>
      <c r="AC2263" s="8">
        <v>0.02</v>
      </c>
      <c r="AD2263" s="8">
        <v>1707</v>
      </c>
      <c r="AE2263" s="8">
        <v>395.13888888888891</v>
      </c>
      <c r="AF2263" s="8">
        <v>1138</v>
      </c>
      <c r="AG2263" s="8">
        <v>1533.1388888888889</v>
      </c>
      <c r="AH2263" s="8">
        <v>0.06</v>
      </c>
      <c r="AI2263" s="8">
        <v>648.66</v>
      </c>
      <c r="AJ2263" s="8" t="s">
        <v>168</v>
      </c>
    </row>
    <row r="2264" spans="1:36" x14ac:dyDescent="0.25">
      <c r="A2264" s="707" t="s">
        <v>2131</v>
      </c>
      <c r="B2264" s="8" t="s">
        <v>24</v>
      </c>
      <c r="C2264" s="8" t="s">
        <v>24</v>
      </c>
      <c r="D2264" s="8" t="s">
        <v>420</v>
      </c>
      <c r="E2264" s="8" t="s">
        <v>200</v>
      </c>
      <c r="F2264" s="8" t="s">
        <v>3653</v>
      </c>
      <c r="G2264" s="8" t="s">
        <v>3659</v>
      </c>
      <c r="H2264" s="116">
        <v>0</v>
      </c>
      <c r="I2264" s="8">
        <v>841</v>
      </c>
      <c r="J2264" s="8">
        <v>841</v>
      </c>
      <c r="K2264" s="8" t="s">
        <v>6639</v>
      </c>
      <c r="L2264" s="8">
        <v>22584569</v>
      </c>
      <c r="M2264" s="38">
        <v>45507</v>
      </c>
      <c r="N2264" s="8" t="s">
        <v>196</v>
      </c>
      <c r="O2264" s="8" t="s">
        <v>43</v>
      </c>
      <c r="P2264" s="8" t="s">
        <v>43</v>
      </c>
      <c r="Q2264" s="8">
        <v>0</v>
      </c>
      <c r="R2264" s="8">
        <v>17300</v>
      </c>
      <c r="S2264" s="8">
        <v>17300</v>
      </c>
      <c r="T2264" s="8">
        <v>17300</v>
      </c>
      <c r="U2264" s="8">
        <v>108</v>
      </c>
      <c r="V2264" s="8" t="s">
        <v>62</v>
      </c>
      <c r="W2264" s="8" t="s">
        <v>62</v>
      </c>
      <c r="X2264" s="8" t="s">
        <v>276</v>
      </c>
      <c r="Z2264" s="8" t="s">
        <v>6643</v>
      </c>
      <c r="AA2264" s="8">
        <v>0.03</v>
      </c>
      <c r="AB2264" s="8" t="s">
        <v>552</v>
      </c>
      <c r="AC2264" s="8">
        <v>2.2499999999999999E-2</v>
      </c>
      <c r="AD2264" s="8">
        <v>519</v>
      </c>
      <c r="AE2264" s="8">
        <v>160.18518518518519</v>
      </c>
      <c r="AF2264" s="8">
        <v>389.25</v>
      </c>
      <c r="AG2264" s="8">
        <v>549.43518518518522</v>
      </c>
      <c r="AH2264" s="8">
        <v>0.06</v>
      </c>
      <c r="AI2264" s="8">
        <v>1038</v>
      </c>
      <c r="AJ2264" s="8" t="s">
        <v>420</v>
      </c>
    </row>
    <row r="2265" spans="1:36" x14ac:dyDescent="0.25">
      <c r="A2265" s="707" t="s">
        <v>2131</v>
      </c>
      <c r="B2265" s="8" t="s">
        <v>24</v>
      </c>
      <c r="C2265" s="8" t="s">
        <v>24</v>
      </c>
      <c r="D2265" s="8" t="s">
        <v>420</v>
      </c>
      <c r="E2265" s="8" t="s">
        <v>3679</v>
      </c>
      <c r="F2265" s="8" t="s">
        <v>800</v>
      </c>
      <c r="G2265" s="8" t="s">
        <v>810</v>
      </c>
      <c r="H2265" s="116">
        <v>1805</v>
      </c>
      <c r="I2265" s="8">
        <v>2241</v>
      </c>
      <c r="J2265" s="8">
        <v>436</v>
      </c>
      <c r="K2265" s="8" t="s">
        <v>6644</v>
      </c>
      <c r="L2265" s="8">
        <v>23945923</v>
      </c>
      <c r="M2265" s="38">
        <v>45509</v>
      </c>
      <c r="N2265" s="8" t="s">
        <v>210</v>
      </c>
      <c r="O2265" s="8" t="s">
        <v>43</v>
      </c>
      <c r="P2265" s="8" t="s">
        <v>43</v>
      </c>
      <c r="Q2265" s="8">
        <v>56725.51</v>
      </c>
      <c r="R2265" s="8">
        <v>84800</v>
      </c>
      <c r="S2265" s="8">
        <v>28074.489999999998</v>
      </c>
      <c r="T2265" s="8">
        <v>28074</v>
      </c>
      <c r="U2265" s="8">
        <v>168</v>
      </c>
      <c r="V2265" s="8" t="s">
        <v>63</v>
      </c>
      <c r="W2265" s="8" t="s">
        <v>63</v>
      </c>
      <c r="X2265" s="8" t="s">
        <v>277</v>
      </c>
      <c r="Z2265" s="8" t="s">
        <v>6649</v>
      </c>
      <c r="AA2265" s="8">
        <v>0.04</v>
      </c>
      <c r="AB2265" s="8" t="s">
        <v>552</v>
      </c>
      <c r="AC2265" s="8">
        <v>1.7000000000000001E-2</v>
      </c>
      <c r="AD2265" s="8">
        <v>3392</v>
      </c>
      <c r="AE2265" s="8">
        <v>504.76190476190476</v>
      </c>
      <c r="AF2265" s="8">
        <v>1441.6000000000001</v>
      </c>
      <c r="AG2265" s="8">
        <v>1946.361904761905</v>
      </c>
      <c r="AH2265" s="8">
        <v>0.03</v>
      </c>
      <c r="AI2265" s="8">
        <v>842.23469999999986</v>
      </c>
      <c r="AJ2265" s="8" t="s">
        <v>420</v>
      </c>
    </row>
    <row r="2266" spans="1:36" x14ac:dyDescent="0.25">
      <c r="A2266" s="707" t="s">
        <v>2131</v>
      </c>
      <c r="B2266" s="8" t="s">
        <v>31</v>
      </c>
      <c r="C2266" s="8" t="s">
        <v>31</v>
      </c>
      <c r="D2266" s="8" t="s">
        <v>101</v>
      </c>
      <c r="E2266" s="8" t="s">
        <v>4893</v>
      </c>
      <c r="F2266" s="8" t="s">
        <v>5720</v>
      </c>
      <c r="G2266" s="8" t="s">
        <v>5743</v>
      </c>
      <c r="H2266" s="116">
        <v>1400</v>
      </c>
      <c r="I2266" s="8">
        <v>1500</v>
      </c>
      <c r="J2266" s="8">
        <v>100</v>
      </c>
      <c r="K2266" s="8" t="s">
        <v>6645</v>
      </c>
      <c r="L2266" s="8">
        <v>28273879</v>
      </c>
      <c r="M2266" s="38">
        <v>45509</v>
      </c>
      <c r="N2266" s="8" t="s">
        <v>210</v>
      </c>
      <c r="O2266" s="8" t="s">
        <v>43</v>
      </c>
      <c r="P2266" s="8" t="s">
        <v>43</v>
      </c>
      <c r="Q2266" s="8">
        <v>38497.949999999997</v>
      </c>
      <c r="R2266" s="8">
        <v>53200</v>
      </c>
      <c r="S2266" s="8">
        <v>14702.050000000003</v>
      </c>
      <c r="T2266" s="8">
        <v>14702</v>
      </c>
      <c r="U2266" s="8">
        <v>168</v>
      </c>
      <c r="V2266" s="8" t="s">
        <v>63</v>
      </c>
      <c r="W2266" s="8" t="s">
        <v>63</v>
      </c>
      <c r="X2266" s="8" t="s">
        <v>277</v>
      </c>
      <c r="Z2266" s="8" t="s">
        <v>6650</v>
      </c>
      <c r="AA2266" s="8">
        <v>0.04</v>
      </c>
      <c r="AB2266" s="8" t="s">
        <v>552</v>
      </c>
      <c r="AC2266" s="8">
        <v>1.7000000000000001E-2</v>
      </c>
      <c r="AD2266" s="8">
        <v>2128</v>
      </c>
      <c r="AE2266" s="8">
        <v>316.66666666666669</v>
      </c>
      <c r="AF2266" s="8">
        <v>904.40000000000009</v>
      </c>
      <c r="AG2266" s="8">
        <v>1221.0666666666668</v>
      </c>
      <c r="AH2266" s="8">
        <v>0.03</v>
      </c>
      <c r="AI2266" s="8">
        <v>441.06150000000008</v>
      </c>
      <c r="AJ2266" s="8" t="s">
        <v>101</v>
      </c>
    </row>
    <row r="2267" spans="1:36" x14ac:dyDescent="0.25">
      <c r="A2267" s="707" t="s">
        <v>2131</v>
      </c>
      <c r="B2267" s="8" t="s">
        <v>39</v>
      </c>
      <c r="C2267" s="8" t="s">
        <v>39</v>
      </c>
      <c r="D2267" s="8" t="s">
        <v>167</v>
      </c>
      <c r="E2267" s="8" t="s">
        <v>451</v>
      </c>
      <c r="F2267" s="8" t="s">
        <v>3137</v>
      </c>
      <c r="G2267" s="8" t="s">
        <v>3162</v>
      </c>
      <c r="H2267" s="116">
        <v>1527</v>
      </c>
      <c r="I2267" s="8">
        <v>2997</v>
      </c>
      <c r="J2267" s="8">
        <v>1470</v>
      </c>
      <c r="K2267" s="8" t="s">
        <v>6646</v>
      </c>
      <c r="L2267" s="8">
        <v>13656249</v>
      </c>
      <c r="M2267" s="38">
        <v>45509</v>
      </c>
      <c r="N2267" s="8" t="s">
        <v>210</v>
      </c>
      <c r="O2267" s="8" t="s">
        <v>43</v>
      </c>
      <c r="P2267" s="8" t="s">
        <v>43</v>
      </c>
      <c r="Q2267" s="8">
        <v>48902</v>
      </c>
      <c r="R2267" s="8">
        <v>87000</v>
      </c>
      <c r="S2267" s="8">
        <v>38098</v>
      </c>
      <c r="T2267" s="8">
        <v>38098</v>
      </c>
      <c r="U2267" s="8">
        <v>120</v>
      </c>
      <c r="V2267" s="8" t="s">
        <v>63</v>
      </c>
      <c r="W2267" s="8" t="s">
        <v>63</v>
      </c>
      <c r="X2267" s="8" t="s">
        <v>277</v>
      </c>
      <c r="Z2267" s="8" t="s">
        <v>6651</v>
      </c>
      <c r="AA2267" s="8">
        <v>0.03</v>
      </c>
      <c r="AB2267" s="8" t="s">
        <v>552</v>
      </c>
      <c r="AC2267" s="8">
        <v>0.02</v>
      </c>
      <c r="AD2267" s="8">
        <v>2610</v>
      </c>
      <c r="AE2267" s="8">
        <v>725</v>
      </c>
      <c r="AF2267" s="8">
        <v>1740</v>
      </c>
      <c r="AG2267" s="8">
        <v>2465</v>
      </c>
      <c r="AH2267" s="8">
        <v>0.06</v>
      </c>
      <c r="AI2267" s="8">
        <v>2285.88</v>
      </c>
      <c r="AJ2267" s="8" t="s">
        <v>167</v>
      </c>
    </row>
    <row r="2268" spans="1:36" x14ac:dyDescent="0.25">
      <c r="A2268" s="707" t="s">
        <v>2131</v>
      </c>
      <c r="B2268" s="8" t="s">
        <v>23</v>
      </c>
      <c r="C2268" s="8" t="s">
        <v>23</v>
      </c>
      <c r="D2268" s="180" t="s">
        <v>5937</v>
      </c>
      <c r="E2268" s="8" t="s">
        <v>48</v>
      </c>
      <c r="F2268" s="8" t="s">
        <v>6647</v>
      </c>
      <c r="G2268" s="8" t="s">
        <v>6653</v>
      </c>
      <c r="H2268" s="116">
        <v>1102</v>
      </c>
      <c r="I2268" s="8">
        <v>1102</v>
      </c>
      <c r="J2268" s="8">
        <v>0</v>
      </c>
      <c r="K2268" s="8" t="s">
        <v>6648</v>
      </c>
      <c r="L2268" s="8">
        <v>24361901</v>
      </c>
      <c r="M2268" s="38">
        <v>45509</v>
      </c>
      <c r="N2268" s="8" t="s">
        <v>210</v>
      </c>
      <c r="O2268" s="8" t="s">
        <v>43</v>
      </c>
      <c r="P2268" s="8" t="s">
        <v>43</v>
      </c>
      <c r="Q2268" s="8">
        <v>9372.73</v>
      </c>
      <c r="R2268" s="8">
        <v>23700</v>
      </c>
      <c r="S2268" s="8">
        <v>14327.27</v>
      </c>
      <c r="T2268" s="8">
        <v>14327</v>
      </c>
      <c r="U2268" s="8">
        <v>120</v>
      </c>
      <c r="V2268" s="8" t="s">
        <v>63</v>
      </c>
      <c r="W2268" s="8" t="s">
        <v>63</v>
      </c>
      <c r="X2268" s="8" t="s">
        <v>277</v>
      </c>
      <c r="Z2268" s="8" t="s">
        <v>6652</v>
      </c>
      <c r="AA2268" s="8">
        <v>0.03</v>
      </c>
      <c r="AB2268" s="8" t="s">
        <v>552</v>
      </c>
      <c r="AC2268" s="8">
        <v>2.2499999999999999E-2</v>
      </c>
      <c r="AD2268" s="8">
        <v>711</v>
      </c>
      <c r="AE2268" s="8">
        <v>197.5</v>
      </c>
      <c r="AF2268" s="8">
        <v>533.25</v>
      </c>
      <c r="AG2268" s="8">
        <v>730.75</v>
      </c>
      <c r="AH2268" s="8">
        <v>0.06</v>
      </c>
      <c r="AI2268" s="8">
        <v>859.63620000000003</v>
      </c>
      <c r="AJ2268" s="8" t="s">
        <v>5937</v>
      </c>
    </row>
    <row r="2269" spans="1:36" x14ac:dyDescent="0.25">
      <c r="A2269" s="707" t="s">
        <v>2131</v>
      </c>
      <c r="B2269" s="8" t="s">
        <v>49</v>
      </c>
      <c r="C2269" s="8" t="s">
        <v>49</v>
      </c>
      <c r="D2269" s="8" t="s">
        <v>133</v>
      </c>
      <c r="E2269" s="8" t="s">
        <v>931</v>
      </c>
      <c r="F2269" s="8" t="s">
        <v>6393</v>
      </c>
      <c r="G2269" s="8" t="s">
        <v>6654</v>
      </c>
      <c r="H2269" s="116">
        <v>0</v>
      </c>
      <c r="I2269" s="8">
        <v>27880</v>
      </c>
      <c r="J2269" s="8">
        <v>27880</v>
      </c>
      <c r="K2269" s="8" t="s">
        <v>6385</v>
      </c>
      <c r="L2269" s="8">
        <v>25173854</v>
      </c>
      <c r="M2269" s="38">
        <v>45509</v>
      </c>
      <c r="N2269" s="8" t="s">
        <v>210</v>
      </c>
      <c r="O2269" s="8" t="s">
        <v>21</v>
      </c>
      <c r="P2269" s="8" t="s">
        <v>21</v>
      </c>
      <c r="Q2269" s="8">
        <v>0</v>
      </c>
      <c r="R2269" s="8">
        <v>1177800</v>
      </c>
      <c r="S2269" s="8">
        <v>1177800</v>
      </c>
      <c r="T2269" s="8">
        <v>63507</v>
      </c>
      <c r="U2269" s="8">
        <v>168</v>
      </c>
      <c r="V2269" s="8" t="s">
        <v>64</v>
      </c>
      <c r="W2269" s="8" t="s">
        <v>64</v>
      </c>
      <c r="X2269" s="8" t="s">
        <v>276</v>
      </c>
      <c r="Z2269" s="8" t="s">
        <v>6394</v>
      </c>
      <c r="AA2269" s="8">
        <v>0.04</v>
      </c>
      <c r="AB2269" s="8" t="s">
        <v>552</v>
      </c>
      <c r="AC2269" s="8">
        <v>1.7000000000000001E-2</v>
      </c>
      <c r="AD2269" s="8">
        <v>47112</v>
      </c>
      <c r="AE2269" s="8">
        <v>7010.7142857142853</v>
      </c>
      <c r="AF2269" s="8">
        <v>20022.600000000002</v>
      </c>
      <c r="AG2269" s="8">
        <v>27033.314285714288</v>
      </c>
      <c r="AH2269" s="8">
        <v>0.03</v>
      </c>
      <c r="AI2269" s="8">
        <v>35334</v>
      </c>
      <c r="AJ2269" s="8" t="s">
        <v>133</v>
      </c>
    </row>
    <row r="2270" spans="1:36" x14ac:dyDescent="0.25">
      <c r="A2270" s="707" t="s">
        <v>2131</v>
      </c>
      <c r="B2270" s="8" t="s">
        <v>241</v>
      </c>
      <c r="C2270" s="8" t="s">
        <v>241</v>
      </c>
      <c r="D2270" s="180" t="s">
        <v>101</v>
      </c>
      <c r="E2270" s="8" t="s">
        <v>489</v>
      </c>
      <c r="F2270" s="8" t="s">
        <v>6360</v>
      </c>
      <c r="G2270" s="8" t="s">
        <v>6533</v>
      </c>
      <c r="H2270" s="116">
        <v>0</v>
      </c>
      <c r="I2270" s="8">
        <v>1627</v>
      </c>
      <c r="J2270" s="8">
        <v>1627</v>
      </c>
      <c r="K2270" s="8" t="s">
        <v>6655</v>
      </c>
      <c r="L2270" s="8">
        <v>29629490</v>
      </c>
      <c r="M2270" s="38">
        <v>45509</v>
      </c>
      <c r="N2270" s="8" t="s">
        <v>210</v>
      </c>
      <c r="O2270" s="8" t="s">
        <v>43</v>
      </c>
      <c r="P2270" s="8" t="s">
        <v>43</v>
      </c>
      <c r="Q2270" s="8">
        <v>0</v>
      </c>
      <c r="R2270" s="8">
        <v>50000</v>
      </c>
      <c r="S2270" s="8">
        <v>50000</v>
      </c>
      <c r="T2270" s="8">
        <v>50000</v>
      </c>
      <c r="U2270" s="8">
        <v>144</v>
      </c>
      <c r="V2270" s="8" t="s">
        <v>62</v>
      </c>
      <c r="W2270" s="8" t="s">
        <v>62</v>
      </c>
      <c r="X2270" s="8" t="s">
        <v>276</v>
      </c>
      <c r="Z2270" s="8" t="s">
        <v>6663</v>
      </c>
      <c r="AA2270" s="8">
        <v>0.03</v>
      </c>
      <c r="AB2270" s="8" t="s">
        <v>552</v>
      </c>
      <c r="AC2270" s="8">
        <v>0.02</v>
      </c>
      <c r="AD2270" s="8">
        <v>1500</v>
      </c>
      <c r="AE2270" s="8">
        <v>347.22222222222223</v>
      </c>
      <c r="AF2270" s="8">
        <v>1000</v>
      </c>
      <c r="AG2270" s="8">
        <v>1347.2222222222222</v>
      </c>
      <c r="AH2270" s="8">
        <v>0.06</v>
      </c>
      <c r="AI2270" s="8">
        <v>3000</v>
      </c>
      <c r="AJ2270" s="8" t="s">
        <v>101</v>
      </c>
    </row>
    <row r="2271" spans="1:36" x14ac:dyDescent="0.25">
      <c r="A2271" s="707" t="s">
        <v>2131</v>
      </c>
      <c r="B2271" s="8" t="s">
        <v>27</v>
      </c>
      <c r="C2271" s="8" t="s">
        <v>27</v>
      </c>
      <c r="D2271" s="180" t="s">
        <v>5938</v>
      </c>
      <c r="E2271" s="8" t="s">
        <v>209</v>
      </c>
      <c r="F2271" s="8" t="s">
        <v>6241</v>
      </c>
      <c r="G2271" s="8" t="s">
        <v>6244</v>
      </c>
      <c r="H2271" s="116">
        <v>0</v>
      </c>
      <c r="I2271" s="8">
        <v>1000</v>
      </c>
      <c r="J2271" s="8">
        <v>1000</v>
      </c>
      <c r="K2271" s="8" t="s">
        <v>6656</v>
      </c>
      <c r="L2271" s="8">
        <v>11239784</v>
      </c>
      <c r="M2271" s="38">
        <v>45509</v>
      </c>
      <c r="N2271" s="8" t="s">
        <v>210</v>
      </c>
      <c r="O2271" s="8" t="s">
        <v>43</v>
      </c>
      <c r="P2271" s="8" t="s">
        <v>43</v>
      </c>
      <c r="Q2271" s="8">
        <v>0</v>
      </c>
      <c r="R2271" s="8">
        <v>19300</v>
      </c>
      <c r="S2271" s="8">
        <v>19300</v>
      </c>
      <c r="T2271" s="8">
        <v>19300</v>
      </c>
      <c r="U2271" s="8">
        <v>93</v>
      </c>
      <c r="V2271" s="8" t="s">
        <v>62</v>
      </c>
      <c r="W2271" s="8" t="s">
        <v>62</v>
      </c>
      <c r="X2271" s="8" t="s">
        <v>276</v>
      </c>
      <c r="Z2271" s="8" t="s">
        <v>6664</v>
      </c>
      <c r="AA2271" s="8">
        <v>0.03</v>
      </c>
      <c r="AB2271" s="8" t="s">
        <v>552</v>
      </c>
      <c r="AC2271" s="8">
        <v>2.7E-2</v>
      </c>
      <c r="AD2271" s="8">
        <v>579</v>
      </c>
      <c r="AE2271" s="8">
        <v>207.52688172043011</v>
      </c>
      <c r="AF2271" s="8">
        <v>521.1</v>
      </c>
      <c r="AG2271" s="8">
        <v>728.62688172043011</v>
      </c>
      <c r="AH2271" s="8">
        <v>0.06</v>
      </c>
      <c r="AI2271" s="8">
        <v>1158</v>
      </c>
      <c r="AJ2271" s="8" t="s">
        <v>5938</v>
      </c>
    </row>
    <row r="2272" spans="1:36" x14ac:dyDescent="0.25">
      <c r="A2272" s="707" t="s">
        <v>2131</v>
      </c>
      <c r="B2272" s="8" t="s">
        <v>29</v>
      </c>
      <c r="C2272" s="8" t="s">
        <v>29</v>
      </c>
      <c r="D2272" s="8" t="s">
        <v>168</v>
      </c>
      <c r="E2272" s="8" t="s">
        <v>454</v>
      </c>
      <c r="F2272" s="8" t="s">
        <v>820</v>
      </c>
      <c r="G2272" s="8" t="s">
        <v>2357</v>
      </c>
      <c r="H2272" s="116">
        <v>0</v>
      </c>
      <c r="I2272" s="8">
        <v>4000</v>
      </c>
      <c r="J2272" s="8">
        <v>4000</v>
      </c>
      <c r="K2272" s="8" t="s">
        <v>6657</v>
      </c>
      <c r="L2272" s="8">
        <v>21764657</v>
      </c>
      <c r="M2272" s="38">
        <v>45509</v>
      </c>
      <c r="N2272" s="8" t="s">
        <v>210</v>
      </c>
      <c r="O2272" s="8" t="s">
        <v>43</v>
      </c>
      <c r="P2272" s="8" t="s">
        <v>43</v>
      </c>
      <c r="Q2272" s="8">
        <v>49309</v>
      </c>
      <c r="R2272" s="8">
        <v>136100</v>
      </c>
      <c r="S2272" s="8">
        <v>86791</v>
      </c>
      <c r="T2272" s="8">
        <v>86791</v>
      </c>
      <c r="U2272" s="8">
        <v>144</v>
      </c>
      <c r="V2272" s="8" t="s">
        <v>63</v>
      </c>
      <c r="W2272" s="8" t="s">
        <v>63</v>
      </c>
      <c r="X2272" s="8" t="s">
        <v>277</v>
      </c>
      <c r="Z2272" s="8" t="s">
        <v>6665</v>
      </c>
      <c r="AA2272" s="8">
        <v>0.03</v>
      </c>
      <c r="AB2272" s="8" t="s">
        <v>552</v>
      </c>
      <c r="AC2272" s="8">
        <v>0.02</v>
      </c>
      <c r="AD2272" s="8">
        <v>4083</v>
      </c>
      <c r="AE2272" s="8">
        <v>945.13888888888891</v>
      </c>
      <c r="AF2272" s="8">
        <v>2722</v>
      </c>
      <c r="AG2272" s="8">
        <v>3667.1388888888887</v>
      </c>
      <c r="AH2272" s="8">
        <v>0.06</v>
      </c>
      <c r="AI2272" s="8">
        <v>5207.46</v>
      </c>
      <c r="AJ2272" s="8" t="s">
        <v>168</v>
      </c>
    </row>
    <row r="2273" spans="1:36" x14ac:dyDescent="0.25">
      <c r="A2273" s="707" t="s">
        <v>2131</v>
      </c>
      <c r="B2273" s="8" t="s">
        <v>241</v>
      </c>
      <c r="C2273" s="8" t="s">
        <v>241</v>
      </c>
      <c r="D2273" s="180" t="s">
        <v>101</v>
      </c>
      <c r="E2273" s="8" t="s">
        <v>489</v>
      </c>
      <c r="F2273" s="8" t="s">
        <v>6360</v>
      </c>
      <c r="G2273" s="8" t="s">
        <v>6533</v>
      </c>
      <c r="H2273" s="116">
        <v>5489</v>
      </c>
      <c r="I2273" s="8">
        <v>5411</v>
      </c>
      <c r="J2273" s="8">
        <v>-78</v>
      </c>
      <c r="K2273" s="8" t="s">
        <v>6658</v>
      </c>
      <c r="L2273" s="8">
        <v>28455359</v>
      </c>
      <c r="M2273" s="38">
        <v>45509</v>
      </c>
      <c r="N2273" s="8" t="s">
        <v>210</v>
      </c>
      <c r="O2273" s="8" t="s">
        <v>173</v>
      </c>
      <c r="P2273" s="8" t="s">
        <v>348</v>
      </c>
      <c r="Q2273" s="8">
        <v>199500</v>
      </c>
      <c r="R2273" s="8">
        <v>220000</v>
      </c>
      <c r="S2273" s="8">
        <v>20500</v>
      </c>
      <c r="T2273" s="8">
        <v>20500</v>
      </c>
      <c r="U2273" s="8">
        <v>168</v>
      </c>
      <c r="V2273" s="8" t="s">
        <v>63</v>
      </c>
      <c r="W2273" s="8" t="s">
        <v>63</v>
      </c>
      <c r="X2273" s="8" t="s">
        <v>277</v>
      </c>
      <c r="Z2273" s="8" t="s">
        <v>6666</v>
      </c>
      <c r="AA2273" s="8">
        <v>0.04</v>
      </c>
      <c r="AB2273" s="8" t="s">
        <v>552</v>
      </c>
      <c r="AC2273" s="8">
        <v>1.7000000000000001E-2</v>
      </c>
      <c r="AD2273" s="8">
        <v>8800</v>
      </c>
      <c r="AE2273" s="8">
        <v>1309.5238095238096</v>
      </c>
      <c r="AF2273" s="8">
        <v>3740.0000000000005</v>
      </c>
      <c r="AG2273" s="8">
        <v>5049.5238095238101</v>
      </c>
      <c r="AH2273" s="8">
        <v>0.03</v>
      </c>
      <c r="AI2273" s="8">
        <v>615</v>
      </c>
      <c r="AJ2273" s="8" t="s">
        <v>101</v>
      </c>
    </row>
    <row r="2274" spans="1:36" x14ac:dyDescent="0.25">
      <c r="A2274" s="707" t="s">
        <v>2131</v>
      </c>
      <c r="B2274" s="8" t="s">
        <v>241</v>
      </c>
      <c r="C2274" s="8" t="s">
        <v>241</v>
      </c>
      <c r="D2274" s="180" t="s">
        <v>101</v>
      </c>
      <c r="E2274" s="8" t="s">
        <v>489</v>
      </c>
      <c r="F2274" s="8" t="s">
        <v>836</v>
      </c>
      <c r="G2274" s="8" t="s">
        <v>605</v>
      </c>
      <c r="H2274" s="116">
        <v>0</v>
      </c>
      <c r="I2274" s="8">
        <v>3769</v>
      </c>
      <c r="J2274" s="8">
        <v>3769</v>
      </c>
      <c r="K2274" s="8" t="s">
        <v>6659</v>
      </c>
      <c r="L2274" s="8">
        <v>30257388</v>
      </c>
      <c r="M2274" s="38">
        <v>45509</v>
      </c>
      <c r="N2274" s="8" t="s">
        <v>210</v>
      </c>
      <c r="O2274" s="8" t="s">
        <v>327</v>
      </c>
      <c r="P2274" s="8" t="s">
        <v>327</v>
      </c>
      <c r="Q2274" s="8">
        <v>0</v>
      </c>
      <c r="R2274" s="8">
        <v>150000</v>
      </c>
      <c r="S2274" s="8">
        <v>150000</v>
      </c>
      <c r="T2274" s="8">
        <v>150000</v>
      </c>
      <c r="U2274" s="8">
        <v>168</v>
      </c>
      <c r="V2274" s="8" t="s">
        <v>62</v>
      </c>
      <c r="W2274" s="8" t="s">
        <v>62</v>
      </c>
      <c r="X2274" s="8" t="s">
        <v>276</v>
      </c>
      <c r="Z2274" s="8" t="s">
        <v>6667</v>
      </c>
      <c r="AA2274" s="8">
        <v>0.04</v>
      </c>
      <c r="AB2274" s="8" t="s">
        <v>552</v>
      </c>
      <c r="AC2274" s="8">
        <v>1.7000000000000001E-2</v>
      </c>
      <c r="AD2274" s="8">
        <v>6000</v>
      </c>
      <c r="AE2274" s="8">
        <v>892.85714285714289</v>
      </c>
      <c r="AF2274" s="8">
        <v>2550</v>
      </c>
      <c r="AG2274" s="8">
        <v>3442.8571428571431</v>
      </c>
      <c r="AH2274" s="8">
        <v>0.03</v>
      </c>
      <c r="AI2274" s="8">
        <v>4500</v>
      </c>
      <c r="AJ2274" s="8" t="s">
        <v>101</v>
      </c>
    </row>
    <row r="2275" spans="1:36" x14ac:dyDescent="0.25">
      <c r="A2275" s="707" t="s">
        <v>2131</v>
      </c>
      <c r="B2275" s="8" t="s">
        <v>23</v>
      </c>
      <c r="C2275" s="8" t="s">
        <v>23</v>
      </c>
      <c r="D2275" s="180" t="s">
        <v>5937</v>
      </c>
      <c r="E2275" s="8" t="s">
        <v>211</v>
      </c>
      <c r="F2275" s="8" t="s">
        <v>6660</v>
      </c>
      <c r="G2275" s="8" t="s">
        <v>6669</v>
      </c>
      <c r="H2275" s="116">
        <v>0</v>
      </c>
      <c r="I2275" s="8">
        <v>4398</v>
      </c>
      <c r="J2275" s="8">
        <v>4398</v>
      </c>
      <c r="K2275" s="8" t="s">
        <v>6661</v>
      </c>
      <c r="L2275" s="8">
        <v>12853117</v>
      </c>
      <c r="M2275" s="38">
        <v>45509</v>
      </c>
      <c r="N2275" s="8" t="s">
        <v>210</v>
      </c>
      <c r="O2275" s="8" t="s">
        <v>43</v>
      </c>
      <c r="P2275" s="8" t="s">
        <v>43</v>
      </c>
      <c r="Q2275" s="8">
        <v>0</v>
      </c>
      <c r="R2275" s="8">
        <v>121300</v>
      </c>
      <c r="S2275" s="8">
        <v>121300</v>
      </c>
      <c r="T2275" s="8">
        <v>121300</v>
      </c>
      <c r="U2275" s="8">
        <v>96</v>
      </c>
      <c r="V2275" s="8" t="s">
        <v>62</v>
      </c>
      <c r="W2275" s="8" t="s">
        <v>62</v>
      </c>
      <c r="X2275" s="8" t="s">
        <v>276</v>
      </c>
      <c r="Z2275" s="8" t="s">
        <v>6668</v>
      </c>
      <c r="AA2275" s="8">
        <v>0.03</v>
      </c>
      <c r="AB2275" s="8" t="s">
        <v>552</v>
      </c>
      <c r="AC2275" s="8">
        <v>2.7E-2</v>
      </c>
      <c r="AD2275" s="8">
        <v>3639</v>
      </c>
      <c r="AE2275" s="8">
        <v>1263.5416666666667</v>
      </c>
      <c r="AF2275" s="8">
        <v>3275.1</v>
      </c>
      <c r="AG2275" s="8">
        <v>4538.6416666666664</v>
      </c>
      <c r="AH2275" s="8">
        <v>0.06</v>
      </c>
      <c r="AI2275" s="8">
        <v>7278</v>
      </c>
      <c r="AJ2275" s="8" t="s">
        <v>5937</v>
      </c>
    </row>
    <row r="2276" spans="1:36" x14ac:dyDescent="0.25">
      <c r="A2276" s="707" t="s">
        <v>2131</v>
      </c>
      <c r="B2276" s="8" t="s">
        <v>27</v>
      </c>
      <c r="C2276" s="8" t="s">
        <v>27</v>
      </c>
      <c r="D2276" s="180" t="s">
        <v>5938</v>
      </c>
      <c r="E2276" s="8" t="s">
        <v>4759</v>
      </c>
      <c r="F2276" s="8" t="s">
        <v>4760</v>
      </c>
      <c r="G2276" s="8" t="s">
        <v>4770</v>
      </c>
      <c r="H2276" s="116">
        <v>0</v>
      </c>
      <c r="I2276" s="8">
        <v>15271</v>
      </c>
      <c r="J2276" s="8">
        <v>15271</v>
      </c>
      <c r="K2276" s="8" t="s">
        <v>6662</v>
      </c>
      <c r="L2276" s="8">
        <v>29550315</v>
      </c>
      <c r="M2276" s="38">
        <v>45509</v>
      </c>
      <c r="N2276" s="8" t="s">
        <v>210</v>
      </c>
      <c r="O2276" s="8" t="s">
        <v>157</v>
      </c>
      <c r="P2276" s="8" t="s">
        <v>157</v>
      </c>
      <c r="Q2276" s="8">
        <v>0</v>
      </c>
      <c r="R2276" s="8">
        <v>640300</v>
      </c>
      <c r="S2276" s="8">
        <v>640300</v>
      </c>
      <c r="T2276" s="8">
        <v>19943</v>
      </c>
      <c r="U2276" s="8">
        <v>168</v>
      </c>
      <c r="V2276" s="8" t="s">
        <v>64</v>
      </c>
      <c r="W2276" s="8" t="s">
        <v>64</v>
      </c>
      <c r="X2276" s="8" t="s">
        <v>276</v>
      </c>
      <c r="Y2276" s="8" t="s">
        <v>665</v>
      </c>
      <c r="Z2276" s="8" t="s">
        <v>6340</v>
      </c>
      <c r="AA2276" s="8">
        <v>0.04</v>
      </c>
      <c r="AB2276" s="8" t="s">
        <v>552</v>
      </c>
      <c r="AC2276" s="8">
        <v>1.7000000000000001E-2</v>
      </c>
      <c r="AD2276" s="8">
        <v>25612</v>
      </c>
      <c r="AE2276" s="8">
        <v>3811.3095238095239</v>
      </c>
      <c r="AF2276" s="8">
        <v>10885.1</v>
      </c>
      <c r="AG2276" s="8">
        <v>14696.409523809525</v>
      </c>
      <c r="AH2276" s="8">
        <v>0.03</v>
      </c>
      <c r="AI2276" s="8">
        <v>19209</v>
      </c>
      <c r="AJ2276" s="8" t="s">
        <v>5938</v>
      </c>
    </row>
    <row r="2277" spans="1:36" x14ac:dyDescent="0.25">
      <c r="A2277" s="707" t="s">
        <v>2131</v>
      </c>
      <c r="B2277" s="8" t="s">
        <v>27</v>
      </c>
      <c r="C2277" s="8" t="s">
        <v>27</v>
      </c>
      <c r="D2277" s="180" t="s">
        <v>5938</v>
      </c>
      <c r="E2277" s="8" t="s">
        <v>4900</v>
      </c>
      <c r="F2277" s="8" t="s">
        <v>6670</v>
      </c>
      <c r="G2277" s="8" t="s">
        <v>6675</v>
      </c>
      <c r="H2277" s="116">
        <v>0</v>
      </c>
      <c r="I2277" s="8">
        <v>931</v>
      </c>
      <c r="J2277" s="8">
        <v>931</v>
      </c>
      <c r="K2277" s="8" t="s">
        <v>6671</v>
      </c>
      <c r="L2277" s="8">
        <v>11604557</v>
      </c>
      <c r="M2277" s="38">
        <v>45509</v>
      </c>
      <c r="N2277" s="8" t="s">
        <v>210</v>
      </c>
      <c r="O2277" s="8" t="s">
        <v>43</v>
      </c>
      <c r="P2277" s="8" t="s">
        <v>43</v>
      </c>
      <c r="Q2277" s="8">
        <v>0</v>
      </c>
      <c r="R2277" s="8">
        <v>20000</v>
      </c>
      <c r="S2277" s="8">
        <v>20000</v>
      </c>
      <c r="T2277" s="8">
        <v>20000</v>
      </c>
      <c r="U2277" s="8">
        <v>108</v>
      </c>
      <c r="V2277" s="8" t="s">
        <v>62</v>
      </c>
      <c r="W2277" s="8" t="s">
        <v>62</v>
      </c>
      <c r="X2277" s="8" t="s">
        <v>276</v>
      </c>
      <c r="Z2277" s="8" t="s">
        <v>6674</v>
      </c>
      <c r="AA2277" s="8">
        <v>0.03</v>
      </c>
      <c r="AB2277" s="8" t="s">
        <v>552</v>
      </c>
      <c r="AC2277" s="8">
        <v>2.4E-2</v>
      </c>
      <c r="AD2277" s="8">
        <v>600</v>
      </c>
      <c r="AE2277" s="8">
        <v>185.18518518518519</v>
      </c>
      <c r="AF2277" s="8">
        <v>480</v>
      </c>
      <c r="AG2277" s="8">
        <v>665.18518518518522</v>
      </c>
      <c r="AH2277" s="8">
        <v>0.06</v>
      </c>
      <c r="AI2277" s="8">
        <v>1200</v>
      </c>
      <c r="AJ2277" s="8" t="s">
        <v>5938</v>
      </c>
    </row>
    <row r="2278" spans="1:36" x14ac:dyDescent="0.25">
      <c r="A2278" s="707" t="s">
        <v>2131</v>
      </c>
      <c r="B2278" s="8" t="s">
        <v>38</v>
      </c>
      <c r="C2278" s="8" t="s">
        <v>38</v>
      </c>
      <c r="D2278" s="8" t="s">
        <v>101</v>
      </c>
      <c r="E2278" s="8" t="s">
        <v>4114</v>
      </c>
      <c r="F2278" s="8" t="s">
        <v>5219</v>
      </c>
      <c r="G2278" s="8" t="s">
        <v>5707</v>
      </c>
      <c r="H2278" s="116">
        <v>0</v>
      </c>
      <c r="I2278" s="8">
        <v>4943</v>
      </c>
      <c r="J2278" s="8">
        <v>4943</v>
      </c>
      <c r="K2278" s="8" t="s">
        <v>6672</v>
      </c>
      <c r="L2278" s="8">
        <v>27748928</v>
      </c>
      <c r="M2278" s="38">
        <v>45509</v>
      </c>
      <c r="N2278" s="8" t="s">
        <v>210</v>
      </c>
      <c r="O2278" s="8" t="s">
        <v>43</v>
      </c>
      <c r="P2278" s="8" t="s">
        <v>43</v>
      </c>
      <c r="Q2278" s="8">
        <v>0</v>
      </c>
      <c r="R2278" s="8">
        <v>200000</v>
      </c>
      <c r="S2278" s="8">
        <v>200000</v>
      </c>
      <c r="T2278" s="8">
        <v>18054</v>
      </c>
      <c r="U2278" s="8">
        <v>168</v>
      </c>
      <c r="V2278" s="8" t="s">
        <v>64</v>
      </c>
      <c r="W2278" s="8" t="s">
        <v>64</v>
      </c>
      <c r="X2278" s="8" t="s">
        <v>276</v>
      </c>
      <c r="Y2278" s="8" t="s">
        <v>115</v>
      </c>
      <c r="Z2278" s="8" t="s">
        <v>6350</v>
      </c>
      <c r="AA2278" s="8">
        <v>0.04</v>
      </c>
      <c r="AB2278" s="8" t="s">
        <v>552</v>
      </c>
      <c r="AC2278" s="8">
        <v>1.7000000000000001E-2</v>
      </c>
      <c r="AD2278" s="8">
        <v>8000</v>
      </c>
      <c r="AE2278" s="8">
        <v>1190.4761904761904</v>
      </c>
      <c r="AF2278" s="8">
        <v>3400.0000000000005</v>
      </c>
      <c r="AG2278" s="8">
        <v>4590.4761904761908</v>
      </c>
      <c r="AH2278" s="8">
        <v>0.03</v>
      </c>
      <c r="AI2278" s="8">
        <v>6000</v>
      </c>
      <c r="AJ2278" s="8" t="s">
        <v>101</v>
      </c>
    </row>
    <row r="2279" spans="1:36" x14ac:dyDescent="0.25">
      <c r="A2279" s="707" t="s">
        <v>2131</v>
      </c>
      <c r="B2279" s="8" t="s">
        <v>39</v>
      </c>
      <c r="C2279" s="8" t="s">
        <v>39</v>
      </c>
      <c r="D2279" s="8" t="s">
        <v>167</v>
      </c>
      <c r="E2279" s="8" t="s">
        <v>4895</v>
      </c>
      <c r="F2279" s="8" t="s">
        <v>5958</v>
      </c>
      <c r="G2279" s="8" t="s">
        <v>5022</v>
      </c>
      <c r="H2279" s="116">
        <v>0</v>
      </c>
      <c r="I2279" s="8">
        <v>6140</v>
      </c>
      <c r="J2279" s="8">
        <v>6140</v>
      </c>
      <c r="K2279" s="8" t="s">
        <v>6673</v>
      </c>
      <c r="L2279" s="8">
        <v>25696405</v>
      </c>
      <c r="M2279" s="38">
        <v>45509</v>
      </c>
      <c r="N2279" s="8" t="s">
        <v>210</v>
      </c>
      <c r="O2279" s="8" t="s">
        <v>148</v>
      </c>
      <c r="P2279" s="8" t="s">
        <v>263</v>
      </c>
      <c r="Q2279" s="8">
        <v>0</v>
      </c>
      <c r="R2279" s="8">
        <v>213900</v>
      </c>
      <c r="S2279" s="8">
        <v>213900</v>
      </c>
      <c r="T2279" s="8">
        <v>213900</v>
      </c>
      <c r="U2279" s="8">
        <v>144</v>
      </c>
      <c r="V2279" s="8" t="s">
        <v>62</v>
      </c>
      <c r="W2279" s="8" t="s">
        <v>62</v>
      </c>
      <c r="X2279" s="8" t="s">
        <v>276</v>
      </c>
      <c r="Z2279" s="8" t="s">
        <v>6676</v>
      </c>
      <c r="AA2279" s="8">
        <v>0.03</v>
      </c>
      <c r="AB2279" s="8" t="s">
        <v>552</v>
      </c>
      <c r="AC2279" s="8">
        <v>0.02</v>
      </c>
      <c r="AD2279" s="8">
        <v>6417</v>
      </c>
      <c r="AE2279" s="8">
        <v>1485.4166666666667</v>
      </c>
      <c r="AF2279" s="8">
        <v>4278</v>
      </c>
      <c r="AG2279" s="8">
        <v>5763.416666666667</v>
      </c>
      <c r="AH2279" s="8">
        <v>0.06</v>
      </c>
      <c r="AI2279" s="8">
        <v>12834</v>
      </c>
      <c r="AJ2279" s="8" t="s">
        <v>167</v>
      </c>
    </row>
    <row r="2280" spans="1:36" x14ac:dyDescent="0.25">
      <c r="A2280" s="707" t="s">
        <v>2131</v>
      </c>
      <c r="B2280" s="8" t="s">
        <v>24</v>
      </c>
      <c r="C2280" s="8" t="s">
        <v>24</v>
      </c>
      <c r="D2280" s="8" t="s">
        <v>420</v>
      </c>
      <c r="E2280" s="8" t="s">
        <v>200</v>
      </c>
      <c r="F2280" s="8" t="s">
        <v>6685</v>
      </c>
      <c r="G2280" s="8" t="s">
        <v>602</v>
      </c>
      <c r="H2280" s="116">
        <v>0</v>
      </c>
      <c r="I2280" s="8">
        <v>6000</v>
      </c>
      <c r="J2280" s="8">
        <v>6000</v>
      </c>
      <c r="K2280" s="8" t="s">
        <v>6686</v>
      </c>
      <c r="L2280" s="8">
        <v>20784507</v>
      </c>
      <c r="M2280" s="38">
        <v>45510</v>
      </c>
      <c r="N2280" s="8" t="s">
        <v>210</v>
      </c>
      <c r="O2280" s="8" t="s">
        <v>148</v>
      </c>
      <c r="P2280" s="8" t="s">
        <v>343</v>
      </c>
      <c r="Q2280" s="8">
        <v>0</v>
      </c>
      <c r="R2280" s="8">
        <v>208800</v>
      </c>
      <c r="S2280" s="8">
        <v>208800</v>
      </c>
      <c r="T2280" s="8">
        <v>208800</v>
      </c>
      <c r="U2280" s="8">
        <v>144</v>
      </c>
      <c r="V2280" s="8" t="s">
        <v>62</v>
      </c>
      <c r="W2280" s="8" t="s">
        <v>62</v>
      </c>
      <c r="X2280" s="8" t="s">
        <v>276</v>
      </c>
      <c r="Z2280" s="8" t="s">
        <v>6693</v>
      </c>
      <c r="AA2280" s="8">
        <v>0.03</v>
      </c>
      <c r="AB2280" s="8" t="s">
        <v>552</v>
      </c>
      <c r="AC2280" s="8">
        <v>0.02</v>
      </c>
      <c r="AD2280" s="8">
        <v>6264</v>
      </c>
      <c r="AE2280" s="8">
        <v>1450</v>
      </c>
      <c r="AF2280" s="8">
        <v>4176</v>
      </c>
      <c r="AG2280" s="8">
        <v>5626</v>
      </c>
      <c r="AH2280" s="8">
        <v>0.06</v>
      </c>
      <c r="AI2280" s="8">
        <v>12528</v>
      </c>
      <c r="AJ2280" s="8" t="s">
        <v>420</v>
      </c>
    </row>
    <row r="2281" spans="1:36" x14ac:dyDescent="0.25">
      <c r="A2281" s="707" t="s">
        <v>2131</v>
      </c>
      <c r="B2281" s="8" t="s">
        <v>31</v>
      </c>
      <c r="C2281" s="8" t="s">
        <v>31</v>
      </c>
      <c r="D2281" s="8" t="s">
        <v>101</v>
      </c>
      <c r="E2281" s="8" t="s">
        <v>32</v>
      </c>
      <c r="F2281" s="8" t="s">
        <v>550</v>
      </c>
      <c r="G2281" s="8" t="s">
        <v>578</v>
      </c>
      <c r="H2281" s="116">
        <v>0</v>
      </c>
      <c r="I2281" s="8">
        <v>1448</v>
      </c>
      <c r="J2281" s="8">
        <v>1448</v>
      </c>
      <c r="K2281" s="8" t="s">
        <v>6687</v>
      </c>
      <c r="L2281" s="8">
        <v>20819626</v>
      </c>
      <c r="M2281" s="38">
        <v>45510</v>
      </c>
      <c r="N2281" s="8" t="s">
        <v>210</v>
      </c>
      <c r="O2281" s="8" t="s">
        <v>43</v>
      </c>
      <c r="P2281" s="8" t="s">
        <v>43</v>
      </c>
      <c r="Q2281" s="8">
        <v>0</v>
      </c>
      <c r="R2281" s="8">
        <v>39600</v>
      </c>
      <c r="S2281" s="8">
        <v>39600</v>
      </c>
      <c r="T2281" s="8">
        <v>39600</v>
      </c>
      <c r="U2281" s="8">
        <v>132</v>
      </c>
      <c r="V2281" s="8" t="s">
        <v>62</v>
      </c>
      <c r="W2281" s="8" t="s">
        <v>62</v>
      </c>
      <c r="X2281" s="8" t="s">
        <v>276</v>
      </c>
      <c r="Z2281" s="8" t="s">
        <v>6694</v>
      </c>
      <c r="AA2281" s="8">
        <v>0.03</v>
      </c>
      <c r="AB2281" s="8" t="s">
        <v>552</v>
      </c>
      <c r="AC2281" s="8">
        <v>2.1999999999999999E-2</v>
      </c>
      <c r="AD2281" s="8">
        <v>1188</v>
      </c>
      <c r="AE2281" s="8">
        <v>300</v>
      </c>
      <c r="AF2281" s="8">
        <v>871.19999999999993</v>
      </c>
      <c r="AG2281" s="8">
        <v>1171.1999999999998</v>
      </c>
      <c r="AH2281" s="8">
        <v>0.06</v>
      </c>
      <c r="AI2281" s="8">
        <v>2376</v>
      </c>
      <c r="AJ2281" s="8" t="s">
        <v>101</v>
      </c>
    </row>
    <row r="2282" spans="1:36" x14ac:dyDescent="0.25">
      <c r="A2282" s="707" t="s">
        <v>2131</v>
      </c>
      <c r="B2282" s="8" t="s">
        <v>23</v>
      </c>
      <c r="C2282" s="8" t="s">
        <v>23</v>
      </c>
      <c r="D2282" s="180" t="s">
        <v>5937</v>
      </c>
      <c r="E2282" s="8" t="s">
        <v>211</v>
      </c>
      <c r="F2282" s="8" t="s">
        <v>6660</v>
      </c>
      <c r="G2282" s="8" t="s">
        <v>6669</v>
      </c>
      <c r="H2282" s="116">
        <v>3183</v>
      </c>
      <c r="I2282" s="8">
        <v>5138</v>
      </c>
      <c r="J2282" s="8">
        <v>1955</v>
      </c>
      <c r="K2282" s="8" t="s">
        <v>6688</v>
      </c>
      <c r="L2282" s="8">
        <v>21035329</v>
      </c>
      <c r="M2282" s="38">
        <v>45510</v>
      </c>
      <c r="N2282" s="8" t="s">
        <v>210</v>
      </c>
      <c r="O2282" s="8" t="s">
        <v>43</v>
      </c>
      <c r="P2282" s="8" t="s">
        <v>43</v>
      </c>
      <c r="Q2282" s="8">
        <v>137975</v>
      </c>
      <c r="R2282" s="8">
        <v>208300</v>
      </c>
      <c r="S2282" s="8">
        <v>70325</v>
      </c>
      <c r="T2282" s="8">
        <v>70324</v>
      </c>
      <c r="U2282" s="8">
        <v>168</v>
      </c>
      <c r="V2282" s="8" t="s">
        <v>63</v>
      </c>
      <c r="W2282" s="8" t="s">
        <v>63</v>
      </c>
      <c r="X2282" s="8" t="s">
        <v>277</v>
      </c>
      <c r="Z2282" s="8" t="s">
        <v>6695</v>
      </c>
      <c r="AA2282" s="8">
        <v>0.04</v>
      </c>
      <c r="AB2282" s="8" t="s">
        <v>552</v>
      </c>
      <c r="AC2282" s="8">
        <v>1.7000000000000001E-2</v>
      </c>
      <c r="AD2282" s="8">
        <v>8332</v>
      </c>
      <c r="AE2282" s="8">
        <v>1239.8809523809523</v>
      </c>
      <c r="AF2282" s="8">
        <v>3541.1000000000004</v>
      </c>
      <c r="AG2282" s="8">
        <v>4780.9809523809527</v>
      </c>
      <c r="AH2282" s="8">
        <v>0.03</v>
      </c>
      <c r="AI2282" s="8">
        <v>2109.75</v>
      </c>
      <c r="AJ2282" s="8" t="s">
        <v>5937</v>
      </c>
    </row>
    <row r="2283" spans="1:36" x14ac:dyDescent="0.25">
      <c r="A2283" s="707" t="s">
        <v>2131</v>
      </c>
      <c r="B2283" s="8" t="s">
        <v>49</v>
      </c>
      <c r="C2283" s="8" t="s">
        <v>49</v>
      </c>
      <c r="D2283" s="8" t="s">
        <v>133</v>
      </c>
      <c r="E2283" s="8" t="s">
        <v>3219</v>
      </c>
      <c r="F2283" s="8" t="s">
        <v>6689</v>
      </c>
      <c r="G2283" s="8" t="s">
        <v>6697</v>
      </c>
      <c r="H2283" s="116">
        <v>0</v>
      </c>
      <c r="I2283" s="8">
        <v>3435</v>
      </c>
      <c r="J2283" s="8">
        <v>3435</v>
      </c>
      <c r="K2283" s="8" t="s">
        <v>6690</v>
      </c>
      <c r="L2283" s="8">
        <v>33147306</v>
      </c>
      <c r="M2283" s="38">
        <v>45510</v>
      </c>
      <c r="N2283" s="8" t="s">
        <v>210</v>
      </c>
      <c r="O2283" s="8" t="s">
        <v>43</v>
      </c>
      <c r="P2283" s="8" t="s">
        <v>43</v>
      </c>
      <c r="Q2283" s="8">
        <v>0</v>
      </c>
      <c r="R2283" s="8">
        <v>60000</v>
      </c>
      <c r="S2283" s="8">
        <v>60000</v>
      </c>
      <c r="T2283" s="8">
        <v>60000</v>
      </c>
      <c r="U2283" s="8">
        <v>60</v>
      </c>
      <c r="V2283" s="8" t="s">
        <v>62</v>
      </c>
      <c r="W2283" s="8" t="s">
        <v>62</v>
      </c>
      <c r="X2283" s="8" t="s">
        <v>276</v>
      </c>
      <c r="Z2283" s="8" t="s">
        <v>6696</v>
      </c>
      <c r="AA2283" s="8">
        <v>0.03</v>
      </c>
      <c r="AB2283" s="8" t="s">
        <v>552</v>
      </c>
      <c r="AC2283" s="8">
        <v>3.5000000000000003E-2</v>
      </c>
      <c r="AD2283" s="8">
        <v>1800</v>
      </c>
      <c r="AE2283" s="8">
        <v>1000</v>
      </c>
      <c r="AF2283" s="8">
        <v>2100</v>
      </c>
      <c r="AG2283" s="8">
        <v>3100</v>
      </c>
      <c r="AH2283" s="8">
        <v>0.06</v>
      </c>
      <c r="AI2283" s="8">
        <v>3600</v>
      </c>
      <c r="AJ2283" s="8" t="s">
        <v>133</v>
      </c>
    </row>
    <row r="2284" spans="1:36" x14ac:dyDescent="0.25">
      <c r="A2284" s="707" t="s">
        <v>2131</v>
      </c>
      <c r="B2284" s="8" t="s">
        <v>38</v>
      </c>
      <c r="C2284" s="8" t="s">
        <v>38</v>
      </c>
      <c r="D2284" s="8" t="s">
        <v>101</v>
      </c>
      <c r="E2284" s="8" t="s">
        <v>405</v>
      </c>
      <c r="F2284" s="8" t="s">
        <v>730</v>
      </c>
      <c r="G2284" s="8">
        <v>66</v>
      </c>
      <c r="H2284" s="116">
        <v>0</v>
      </c>
      <c r="I2284" s="8">
        <v>1741</v>
      </c>
      <c r="J2284" s="8">
        <v>1741</v>
      </c>
      <c r="K2284" s="8" t="s">
        <v>6691</v>
      </c>
      <c r="L2284" s="8">
        <v>22558970</v>
      </c>
      <c r="M2284" s="38">
        <v>45510</v>
      </c>
      <c r="N2284" s="8" t="s">
        <v>210</v>
      </c>
      <c r="O2284" s="8" t="s">
        <v>43</v>
      </c>
      <c r="P2284" s="8" t="s">
        <v>43</v>
      </c>
      <c r="Q2284" s="8">
        <v>0</v>
      </c>
      <c r="R2284" s="8">
        <v>59000</v>
      </c>
      <c r="S2284" s="8">
        <v>59000</v>
      </c>
      <c r="T2284" s="8">
        <v>59000</v>
      </c>
      <c r="U2284" s="8">
        <v>150</v>
      </c>
      <c r="V2284" s="8" t="s">
        <v>62</v>
      </c>
      <c r="W2284" s="8" t="s">
        <v>62</v>
      </c>
      <c r="X2284" s="8" t="s">
        <v>276</v>
      </c>
      <c r="Z2284" s="8" t="s">
        <v>6698</v>
      </c>
      <c r="AA2284" s="8">
        <v>0.04</v>
      </c>
      <c r="AB2284" s="8" t="s">
        <v>552</v>
      </c>
      <c r="AC2284" s="8">
        <v>1.7999999999999999E-2</v>
      </c>
      <c r="AD2284" s="8">
        <v>2360</v>
      </c>
      <c r="AE2284" s="8">
        <v>393.33333333333331</v>
      </c>
      <c r="AF2284" s="8">
        <v>1062</v>
      </c>
      <c r="AG2284" s="8">
        <v>1455.3333333333333</v>
      </c>
      <c r="AH2284" s="8">
        <v>0.03</v>
      </c>
      <c r="AI2284" s="8">
        <v>1770</v>
      </c>
      <c r="AJ2284" s="8" t="s">
        <v>101</v>
      </c>
    </row>
    <row r="2285" spans="1:36" x14ac:dyDescent="0.25">
      <c r="A2285" s="707" t="s">
        <v>2131</v>
      </c>
      <c r="B2285" s="8" t="s">
        <v>27</v>
      </c>
      <c r="C2285" s="8" t="s">
        <v>27</v>
      </c>
      <c r="D2285" s="180" t="s">
        <v>5938</v>
      </c>
      <c r="E2285" s="8" t="s">
        <v>4759</v>
      </c>
      <c r="F2285" s="8" t="s">
        <v>6354</v>
      </c>
      <c r="G2285" s="8" t="s">
        <v>6699</v>
      </c>
      <c r="H2285" s="116">
        <v>0</v>
      </c>
      <c r="I2285" s="8">
        <v>45286</v>
      </c>
      <c r="J2285" s="8">
        <v>45286</v>
      </c>
      <c r="K2285" s="8" t="s">
        <v>6692</v>
      </c>
      <c r="L2285" s="8">
        <v>22735761</v>
      </c>
      <c r="M2285" s="38">
        <v>45510</v>
      </c>
      <c r="N2285" s="8" t="s">
        <v>210</v>
      </c>
      <c r="O2285" s="8" t="s">
        <v>173</v>
      </c>
      <c r="P2285" s="8" t="s">
        <v>354</v>
      </c>
      <c r="Q2285" s="8">
        <v>0</v>
      </c>
      <c r="R2285" s="8">
        <v>1919800</v>
      </c>
      <c r="S2285" s="8">
        <v>1919800</v>
      </c>
      <c r="T2285" s="8">
        <v>374140</v>
      </c>
      <c r="U2285" s="8">
        <v>168</v>
      </c>
      <c r="V2285" s="8" t="s">
        <v>64</v>
      </c>
      <c r="W2285" s="8" t="s">
        <v>64</v>
      </c>
      <c r="X2285" s="8" t="s">
        <v>276</v>
      </c>
      <c r="Y2285" s="8" t="s">
        <v>609</v>
      </c>
      <c r="Z2285" s="8" t="s">
        <v>6355</v>
      </c>
      <c r="AA2285" s="8">
        <v>0.04</v>
      </c>
      <c r="AB2285" s="8" t="s">
        <v>552</v>
      </c>
      <c r="AC2285" s="8">
        <v>1.7000000000000001E-2</v>
      </c>
      <c r="AD2285" s="8">
        <v>76792</v>
      </c>
      <c r="AE2285" s="8">
        <v>11427.380952380952</v>
      </c>
      <c r="AF2285" s="8">
        <v>32636.600000000002</v>
      </c>
      <c r="AG2285" s="8">
        <v>44063.980952380953</v>
      </c>
      <c r="AH2285" s="8">
        <v>0.03</v>
      </c>
      <c r="AI2285" s="8">
        <v>57594</v>
      </c>
      <c r="AJ2285" s="8" t="s">
        <v>5938</v>
      </c>
    </row>
    <row r="2286" spans="1:36" x14ac:dyDescent="0.25">
      <c r="A2286" s="707" t="s">
        <v>2131</v>
      </c>
      <c r="B2286" s="8" t="s">
        <v>27</v>
      </c>
      <c r="C2286" s="8" t="s">
        <v>27</v>
      </c>
      <c r="D2286" s="180" t="s">
        <v>5938</v>
      </c>
      <c r="E2286" s="8" t="s">
        <v>4900</v>
      </c>
      <c r="F2286" s="8" t="s">
        <v>6495</v>
      </c>
      <c r="G2286" s="8" t="s">
        <v>6500</v>
      </c>
      <c r="H2286" s="116">
        <v>56590</v>
      </c>
      <c r="I2286" s="8">
        <v>56590</v>
      </c>
      <c r="J2286" s="8">
        <v>0</v>
      </c>
      <c r="K2286" s="8" t="s">
        <v>6701</v>
      </c>
      <c r="L2286" s="8">
        <v>29931578</v>
      </c>
      <c r="M2286" s="38">
        <v>45510</v>
      </c>
      <c r="N2286" s="8" t="s">
        <v>210</v>
      </c>
      <c r="O2286" s="8" t="s">
        <v>148</v>
      </c>
      <c r="P2286" s="8" t="s">
        <v>253</v>
      </c>
      <c r="Q2286" s="8">
        <v>2327725</v>
      </c>
      <c r="R2286" s="8">
        <v>2401700</v>
      </c>
      <c r="S2286" s="8">
        <v>73975</v>
      </c>
      <c r="T2286" s="8">
        <v>73975.48</v>
      </c>
      <c r="U2286" s="8">
        <v>168</v>
      </c>
      <c r="V2286" s="8" t="s">
        <v>63</v>
      </c>
      <c r="W2286" s="8" t="s">
        <v>63</v>
      </c>
      <c r="X2286" s="8" t="s">
        <v>277</v>
      </c>
      <c r="Z2286" s="8" t="s">
        <v>6868</v>
      </c>
      <c r="AA2286" s="8">
        <v>0.04</v>
      </c>
      <c r="AB2286" s="8" t="s">
        <v>552</v>
      </c>
      <c r="AC2286" s="8">
        <v>1.7000000000000001E-2</v>
      </c>
      <c r="AD2286" s="8">
        <v>96068</v>
      </c>
      <c r="AE2286" s="8">
        <v>14295.833333333334</v>
      </c>
      <c r="AF2286" s="8">
        <v>40828.9</v>
      </c>
      <c r="AG2286" s="8">
        <v>55124.733333333337</v>
      </c>
      <c r="AH2286" s="8">
        <v>0.03</v>
      </c>
      <c r="AI2286" s="8">
        <v>2219.25</v>
      </c>
      <c r="AJ2286" s="8" t="s">
        <v>99</v>
      </c>
    </row>
    <row r="2287" spans="1:36" x14ac:dyDescent="0.25">
      <c r="A2287" s="707" t="s">
        <v>2131</v>
      </c>
      <c r="B2287" s="8" t="s">
        <v>23</v>
      </c>
      <c r="C2287" s="8" t="s">
        <v>23</v>
      </c>
      <c r="D2287" s="180" t="s">
        <v>5937</v>
      </c>
      <c r="E2287" s="8" t="s">
        <v>447</v>
      </c>
      <c r="F2287" s="8" t="s">
        <v>2395</v>
      </c>
      <c r="G2287" s="8" t="s">
        <v>2770</v>
      </c>
      <c r="H2287" s="116">
        <v>0</v>
      </c>
      <c r="I2287" s="8">
        <v>8420</v>
      </c>
      <c r="J2287" s="8">
        <v>8420</v>
      </c>
      <c r="K2287" s="8" t="s">
        <v>6702</v>
      </c>
      <c r="L2287" s="8">
        <v>24638939</v>
      </c>
      <c r="M2287" s="38">
        <v>45510</v>
      </c>
      <c r="N2287" s="8" t="s">
        <v>210</v>
      </c>
      <c r="O2287" s="8" t="s">
        <v>43</v>
      </c>
      <c r="P2287" s="8" t="s">
        <v>43</v>
      </c>
      <c r="Q2287" s="8">
        <v>0</v>
      </c>
      <c r="R2287" s="8">
        <v>348200</v>
      </c>
      <c r="S2287" s="8">
        <v>348200</v>
      </c>
      <c r="T2287" s="8">
        <v>4713</v>
      </c>
      <c r="U2287" s="8">
        <v>168</v>
      </c>
      <c r="V2287" s="8" t="s">
        <v>64</v>
      </c>
      <c r="W2287" s="8" t="s">
        <v>64</v>
      </c>
      <c r="X2287" s="8" t="s">
        <v>276</v>
      </c>
      <c r="Y2287" s="8" t="s">
        <v>115</v>
      </c>
      <c r="Z2287" s="8" t="s">
        <v>6335</v>
      </c>
      <c r="AA2287" s="8">
        <v>0.04</v>
      </c>
      <c r="AB2287" s="8" t="s">
        <v>552</v>
      </c>
      <c r="AC2287" s="8">
        <v>1.7000000000000001E-2</v>
      </c>
      <c r="AD2287" s="8">
        <v>13928</v>
      </c>
      <c r="AE2287" s="8">
        <v>2072.6190476190477</v>
      </c>
      <c r="AF2287" s="8">
        <v>5919.4000000000005</v>
      </c>
      <c r="AG2287" s="8">
        <v>7992.0190476190483</v>
      </c>
      <c r="AH2287" s="8">
        <v>0.03</v>
      </c>
      <c r="AI2287" s="8">
        <v>10446</v>
      </c>
      <c r="AJ2287" s="8" t="s">
        <v>5937</v>
      </c>
    </row>
    <row r="2288" spans="1:36" x14ac:dyDescent="0.25">
      <c r="A2288" s="707" t="s">
        <v>2131</v>
      </c>
      <c r="B2288" s="8" t="s">
        <v>39</v>
      </c>
      <c r="C2288" s="8" t="s">
        <v>39</v>
      </c>
      <c r="D2288" s="8" t="s">
        <v>167</v>
      </c>
      <c r="E2288" s="8" t="s">
        <v>4896</v>
      </c>
      <c r="F2288" s="8" t="s">
        <v>6378</v>
      </c>
      <c r="G2288" s="8" t="s">
        <v>6426</v>
      </c>
      <c r="H2288" s="116">
        <v>0</v>
      </c>
      <c r="I2288" s="8">
        <v>10025</v>
      </c>
      <c r="J2288" s="8">
        <v>10025</v>
      </c>
      <c r="K2288" s="8" t="s">
        <v>6703</v>
      </c>
      <c r="L2288" s="8">
        <v>22664306</v>
      </c>
      <c r="M2288" s="38">
        <v>45510</v>
      </c>
      <c r="N2288" s="8" t="s">
        <v>210</v>
      </c>
      <c r="O2288" s="8" t="s">
        <v>43</v>
      </c>
      <c r="P2288" s="8" t="s">
        <v>43</v>
      </c>
      <c r="Q2288" s="8">
        <v>0</v>
      </c>
      <c r="R2288" s="8">
        <v>416000</v>
      </c>
      <c r="S2288" s="8">
        <v>416000</v>
      </c>
      <c r="T2288" s="8">
        <v>12918</v>
      </c>
      <c r="U2288" s="8">
        <v>168</v>
      </c>
      <c r="V2288" s="8" t="s">
        <v>64</v>
      </c>
      <c r="W2288" s="8" t="s">
        <v>64</v>
      </c>
      <c r="X2288" s="8" t="s">
        <v>276</v>
      </c>
      <c r="Y2288" s="8" t="s">
        <v>6704</v>
      </c>
      <c r="Z2288" s="8" t="s">
        <v>6733</v>
      </c>
      <c r="AA2288" s="8">
        <v>0.04</v>
      </c>
      <c r="AB2288" s="8" t="s">
        <v>552</v>
      </c>
      <c r="AC2288" s="8">
        <v>1.7000000000000001E-2</v>
      </c>
      <c r="AD2288" s="8">
        <v>16640</v>
      </c>
      <c r="AE2288" s="8">
        <v>2476.1904761904761</v>
      </c>
      <c r="AF2288" s="8">
        <v>7072.0000000000009</v>
      </c>
      <c r="AG2288" s="8">
        <v>9548.1904761904771</v>
      </c>
      <c r="AH2288" s="8">
        <v>0.03</v>
      </c>
      <c r="AI2288" s="8">
        <v>12480</v>
      </c>
      <c r="AJ2288" s="8" t="s">
        <v>167</v>
      </c>
    </row>
    <row r="2289" spans="1:36" x14ac:dyDescent="0.25">
      <c r="A2289" s="707" t="s">
        <v>2131</v>
      </c>
      <c r="B2289" s="8" t="s">
        <v>31</v>
      </c>
      <c r="C2289" s="8" t="s">
        <v>31</v>
      </c>
      <c r="D2289" s="8" t="s">
        <v>101</v>
      </c>
      <c r="E2289" s="8" t="s">
        <v>32</v>
      </c>
      <c r="F2289" s="8" t="s">
        <v>530</v>
      </c>
      <c r="G2289" s="8" t="s">
        <v>569</v>
      </c>
      <c r="H2289" s="116">
        <v>0</v>
      </c>
      <c r="I2289" s="8">
        <v>34334</v>
      </c>
      <c r="J2289" s="8">
        <v>34334</v>
      </c>
      <c r="K2289" s="8" t="s">
        <v>6705</v>
      </c>
      <c r="L2289" s="8">
        <v>7133835</v>
      </c>
      <c r="M2289" s="38">
        <v>45510</v>
      </c>
      <c r="N2289" s="8" t="s">
        <v>210</v>
      </c>
      <c r="O2289" s="8" t="s">
        <v>6706</v>
      </c>
      <c r="P2289" s="8" t="s">
        <v>6707</v>
      </c>
      <c r="Q2289" s="8">
        <v>0</v>
      </c>
      <c r="R2289" s="8">
        <v>200000</v>
      </c>
      <c r="S2289" s="8">
        <v>200000</v>
      </c>
      <c r="T2289" s="8">
        <v>200000</v>
      </c>
      <c r="U2289" s="8">
        <v>12</v>
      </c>
      <c r="V2289" s="8" t="s">
        <v>62</v>
      </c>
      <c r="W2289" s="8" t="s">
        <v>62</v>
      </c>
      <c r="X2289" s="8" t="s">
        <v>276</v>
      </c>
      <c r="Z2289" s="8" t="s">
        <v>6734</v>
      </c>
      <c r="AA2289" s="8">
        <v>0.03</v>
      </c>
      <c r="AB2289" s="8" t="s">
        <v>552</v>
      </c>
      <c r="AC2289" s="8">
        <v>0.08</v>
      </c>
      <c r="AD2289" s="8">
        <v>6000</v>
      </c>
      <c r="AE2289" s="8">
        <v>16666.666666666668</v>
      </c>
      <c r="AF2289" s="8">
        <v>16000</v>
      </c>
      <c r="AG2289" s="8">
        <v>32666.666666666668</v>
      </c>
      <c r="AH2289" s="8">
        <v>0.06</v>
      </c>
      <c r="AI2289" s="8">
        <v>12000</v>
      </c>
      <c r="AJ2289" s="8" t="s">
        <v>101</v>
      </c>
    </row>
    <row r="2290" spans="1:36" x14ac:dyDescent="0.25">
      <c r="A2290" s="707" t="s">
        <v>2131</v>
      </c>
      <c r="B2290" s="8" t="s">
        <v>37</v>
      </c>
      <c r="C2290" s="8" t="s">
        <v>37</v>
      </c>
      <c r="D2290" s="8" t="s">
        <v>99</v>
      </c>
      <c r="E2290" s="8" t="s">
        <v>917</v>
      </c>
      <c r="F2290" s="8" t="s">
        <v>6708</v>
      </c>
      <c r="G2290" s="8" t="s">
        <v>6736</v>
      </c>
      <c r="H2290" s="116">
        <v>18650</v>
      </c>
      <c r="I2290" s="8">
        <v>17047</v>
      </c>
      <c r="J2290" s="8">
        <v>-1603</v>
      </c>
      <c r="K2290" s="8" t="s">
        <v>6709</v>
      </c>
      <c r="L2290" s="8">
        <v>22092845</v>
      </c>
      <c r="M2290" s="38">
        <v>45510</v>
      </c>
      <c r="N2290" s="8" t="s">
        <v>210</v>
      </c>
      <c r="O2290" s="8" t="s">
        <v>43</v>
      </c>
      <c r="P2290" s="8" t="s">
        <v>43</v>
      </c>
      <c r="Q2290" s="8">
        <v>692139</v>
      </c>
      <c r="R2290" s="8">
        <v>716000</v>
      </c>
      <c r="S2290" s="8">
        <v>23861</v>
      </c>
      <c r="T2290" s="8">
        <v>92882.64</v>
      </c>
      <c r="U2290" s="8">
        <v>168</v>
      </c>
      <c r="V2290" s="8" t="s">
        <v>64</v>
      </c>
      <c r="W2290" s="8" t="s">
        <v>64</v>
      </c>
      <c r="X2290" s="8" t="s">
        <v>276</v>
      </c>
      <c r="Y2290" s="8" t="s">
        <v>115</v>
      </c>
      <c r="Z2290" s="8" t="s">
        <v>6735</v>
      </c>
      <c r="AA2290" s="8">
        <v>0.04</v>
      </c>
      <c r="AB2290" s="8" t="s">
        <v>552</v>
      </c>
      <c r="AC2290" s="8">
        <v>1.7000000000000001E-2</v>
      </c>
      <c r="AD2290" s="8">
        <v>28640</v>
      </c>
      <c r="AE2290" s="8">
        <v>4261.9047619047615</v>
      </c>
      <c r="AF2290" s="8">
        <v>12172</v>
      </c>
      <c r="AG2290" s="8">
        <v>16433.904761904763</v>
      </c>
      <c r="AH2290" s="8">
        <v>0.03</v>
      </c>
      <c r="AI2290" s="8">
        <v>715.82999999999993</v>
      </c>
      <c r="AJ2290" s="8" t="s">
        <v>99</v>
      </c>
    </row>
    <row r="2291" spans="1:36" x14ac:dyDescent="0.25">
      <c r="A2291" s="707" t="s">
        <v>2131</v>
      </c>
      <c r="B2291" s="8" t="s">
        <v>38</v>
      </c>
      <c r="C2291" s="8" t="s">
        <v>38</v>
      </c>
      <c r="D2291" s="8" t="s">
        <v>101</v>
      </c>
      <c r="E2291" s="8" t="s">
        <v>405</v>
      </c>
      <c r="F2291" s="8" t="s">
        <v>6728</v>
      </c>
      <c r="H2291" s="116">
        <v>0</v>
      </c>
      <c r="I2291" s="8">
        <v>2772</v>
      </c>
      <c r="J2291" s="8">
        <v>2772</v>
      </c>
      <c r="K2291" s="8" t="s">
        <v>6729</v>
      </c>
      <c r="L2291" s="8">
        <v>26738951</v>
      </c>
      <c r="M2291" s="38">
        <v>45510</v>
      </c>
      <c r="N2291" s="8" t="s">
        <v>210</v>
      </c>
      <c r="O2291" s="8" t="s">
        <v>43</v>
      </c>
      <c r="P2291" s="8" t="s">
        <v>43</v>
      </c>
      <c r="Q2291" s="8">
        <v>0</v>
      </c>
      <c r="R2291" s="8">
        <v>107500</v>
      </c>
      <c r="S2291" s="8">
        <v>107500</v>
      </c>
      <c r="T2291" s="8">
        <v>107500</v>
      </c>
      <c r="U2291" s="8">
        <v>168</v>
      </c>
      <c r="V2291" s="8" t="s">
        <v>62</v>
      </c>
      <c r="W2291" s="8" t="s">
        <v>62</v>
      </c>
      <c r="X2291" s="8" t="s">
        <v>276</v>
      </c>
      <c r="Z2291" s="8" t="s">
        <v>6737</v>
      </c>
      <c r="AA2291" s="8">
        <v>0.04</v>
      </c>
      <c r="AB2291" s="8" t="s">
        <v>552</v>
      </c>
      <c r="AC2291" s="8">
        <v>1.7000000000000001E-2</v>
      </c>
      <c r="AD2291" s="8">
        <v>4300</v>
      </c>
      <c r="AE2291" s="8">
        <v>639.88095238095241</v>
      </c>
      <c r="AF2291" s="8">
        <v>1827.5000000000002</v>
      </c>
      <c r="AG2291" s="8">
        <v>2467.3809523809527</v>
      </c>
      <c r="AH2291" s="8">
        <v>0.03</v>
      </c>
      <c r="AI2291" s="8">
        <v>3225</v>
      </c>
      <c r="AJ2291" s="8" t="s">
        <v>101</v>
      </c>
    </row>
    <row r="2292" spans="1:36" x14ac:dyDescent="0.25">
      <c r="A2292" s="707" t="s">
        <v>2131</v>
      </c>
      <c r="B2292" s="8" t="s">
        <v>27</v>
      </c>
      <c r="C2292" s="8" t="s">
        <v>27</v>
      </c>
      <c r="D2292" s="180" t="s">
        <v>5938</v>
      </c>
      <c r="E2292" s="8" t="s">
        <v>209</v>
      </c>
      <c r="F2292" s="8" t="s">
        <v>4480</v>
      </c>
      <c r="G2292" s="8" t="s">
        <v>5351</v>
      </c>
      <c r="H2292" s="116">
        <v>0</v>
      </c>
      <c r="I2292" s="8">
        <v>3199</v>
      </c>
      <c r="J2292" s="8">
        <v>3199</v>
      </c>
      <c r="K2292" s="8" t="s">
        <v>6730</v>
      </c>
      <c r="L2292" s="8">
        <v>11241045</v>
      </c>
      <c r="M2292" s="38">
        <v>45510</v>
      </c>
      <c r="N2292" s="8" t="s">
        <v>210</v>
      </c>
      <c r="O2292" s="8" t="s">
        <v>43</v>
      </c>
      <c r="P2292" s="8" t="s">
        <v>43</v>
      </c>
      <c r="Q2292" s="8">
        <v>0</v>
      </c>
      <c r="R2292" s="8">
        <v>75700</v>
      </c>
      <c r="S2292" s="8">
        <v>75700</v>
      </c>
      <c r="T2292" s="8">
        <v>75500</v>
      </c>
      <c r="U2292" s="8">
        <v>91</v>
      </c>
      <c r="V2292" s="8" t="s">
        <v>62</v>
      </c>
      <c r="W2292" s="8" t="s">
        <v>62</v>
      </c>
      <c r="X2292" s="8" t="s">
        <v>276</v>
      </c>
      <c r="Z2292" s="8" t="s">
        <v>6738</v>
      </c>
      <c r="AA2292" s="8">
        <v>0.03</v>
      </c>
      <c r="AB2292" s="8" t="s">
        <v>552</v>
      </c>
      <c r="AC2292" s="8">
        <v>2.7E-2</v>
      </c>
      <c r="AD2292" s="8">
        <v>2271</v>
      </c>
      <c r="AE2292" s="8">
        <v>831.86813186813185</v>
      </c>
      <c r="AF2292" s="8">
        <v>2043.8999999999999</v>
      </c>
      <c r="AG2292" s="8">
        <v>2875.7681318681316</v>
      </c>
      <c r="AH2292" s="8">
        <v>0.06</v>
      </c>
      <c r="AI2292" s="8">
        <v>4542</v>
      </c>
      <c r="AJ2292" s="8" t="s">
        <v>5938</v>
      </c>
    </row>
    <row r="2293" spans="1:36" x14ac:dyDescent="0.25">
      <c r="A2293" s="707" t="s">
        <v>2131</v>
      </c>
      <c r="B2293" s="8" t="s">
        <v>49</v>
      </c>
      <c r="C2293" s="8" t="s">
        <v>49</v>
      </c>
      <c r="D2293" s="8" t="s">
        <v>133</v>
      </c>
      <c r="E2293" s="8" t="s">
        <v>458</v>
      </c>
      <c r="F2293" s="8" t="s">
        <v>5378</v>
      </c>
      <c r="G2293" s="8" t="s">
        <v>5402</v>
      </c>
      <c r="H2293" s="116">
        <v>0</v>
      </c>
      <c r="I2293" s="8">
        <v>1411</v>
      </c>
      <c r="J2293" s="8">
        <v>1411</v>
      </c>
      <c r="K2293" s="8" t="s">
        <v>5379</v>
      </c>
      <c r="L2293" s="8">
        <v>9225155</v>
      </c>
      <c r="M2293" s="38">
        <v>45510</v>
      </c>
      <c r="N2293" s="8" t="s">
        <v>210</v>
      </c>
      <c r="O2293" s="8" t="s">
        <v>43</v>
      </c>
      <c r="P2293" s="8" t="s">
        <v>43</v>
      </c>
      <c r="Q2293" s="8">
        <v>0</v>
      </c>
      <c r="R2293" s="8">
        <v>29820</v>
      </c>
      <c r="S2293" s="8">
        <v>29820</v>
      </c>
      <c r="T2293" s="8">
        <v>29820</v>
      </c>
      <c r="U2293" s="8">
        <v>91</v>
      </c>
      <c r="V2293" s="8" t="s">
        <v>62</v>
      </c>
      <c r="W2293" s="8" t="s">
        <v>62</v>
      </c>
      <c r="X2293" s="8" t="s">
        <v>276</v>
      </c>
      <c r="Z2293" s="8" t="s">
        <v>6739</v>
      </c>
      <c r="AA2293" s="8">
        <v>0.03</v>
      </c>
      <c r="AB2293" s="8" t="s">
        <v>552</v>
      </c>
      <c r="AC2293" s="8">
        <v>2.7E-2</v>
      </c>
      <c r="AD2293" s="8">
        <v>894.6</v>
      </c>
      <c r="AE2293" s="8">
        <v>327.69230769230768</v>
      </c>
      <c r="AF2293" s="8">
        <v>805.14</v>
      </c>
      <c r="AG2293" s="8">
        <v>1132.8323076923077</v>
      </c>
      <c r="AH2293" s="8">
        <v>0.06</v>
      </c>
      <c r="AI2293" s="8">
        <v>1789.2</v>
      </c>
      <c r="AJ2293" s="8" t="s">
        <v>133</v>
      </c>
    </row>
    <row r="2294" spans="1:36" x14ac:dyDescent="0.25">
      <c r="A2294" s="707" t="s">
        <v>2131</v>
      </c>
      <c r="B2294" s="8" t="s">
        <v>29</v>
      </c>
      <c r="C2294" s="8" t="s">
        <v>29</v>
      </c>
      <c r="D2294" s="8" t="s">
        <v>168</v>
      </c>
      <c r="E2294" s="8" t="s">
        <v>455</v>
      </c>
      <c r="F2294" s="8" t="s">
        <v>5715</v>
      </c>
      <c r="G2294" s="8" t="s">
        <v>6740</v>
      </c>
      <c r="H2294" s="116">
        <v>0</v>
      </c>
      <c r="I2294" s="8">
        <v>22719</v>
      </c>
      <c r="J2294" s="8">
        <v>22719</v>
      </c>
      <c r="K2294" s="8" t="s">
        <v>6731</v>
      </c>
      <c r="L2294" s="8">
        <v>28027500</v>
      </c>
      <c r="M2294" s="38">
        <v>45510</v>
      </c>
      <c r="N2294" s="8" t="s">
        <v>210</v>
      </c>
      <c r="O2294" s="8" t="s">
        <v>148</v>
      </c>
      <c r="P2294" s="8" t="s">
        <v>267</v>
      </c>
      <c r="Q2294" s="8">
        <v>0</v>
      </c>
      <c r="R2294" s="8">
        <v>957800</v>
      </c>
      <c r="S2294" s="8">
        <v>957800</v>
      </c>
      <c r="T2294" s="8">
        <v>141693.60999999999</v>
      </c>
      <c r="U2294" s="8">
        <v>168</v>
      </c>
      <c r="V2294" s="8" t="s">
        <v>64</v>
      </c>
      <c r="W2294" s="8" t="s">
        <v>64</v>
      </c>
      <c r="X2294" s="8" t="s">
        <v>276</v>
      </c>
      <c r="Y2294" s="8" t="s">
        <v>572</v>
      </c>
      <c r="Z2294" s="8" t="s">
        <v>5716</v>
      </c>
      <c r="AA2294" s="8">
        <v>0.04</v>
      </c>
      <c r="AB2294" s="8" t="s">
        <v>552</v>
      </c>
      <c r="AC2294" s="8">
        <v>1.7000000000000001E-2</v>
      </c>
      <c r="AD2294" s="8">
        <v>38312</v>
      </c>
      <c r="AE2294" s="8">
        <v>5701.1904761904761</v>
      </c>
      <c r="AF2294" s="8">
        <v>16282.6</v>
      </c>
      <c r="AG2294" s="8">
        <v>21983.790476190476</v>
      </c>
      <c r="AH2294" s="8">
        <v>0.03</v>
      </c>
      <c r="AI2294" s="8">
        <v>28734</v>
      </c>
      <c r="AJ2294" s="8" t="s">
        <v>168</v>
      </c>
    </row>
    <row r="2295" spans="1:36" x14ac:dyDescent="0.25">
      <c r="A2295" s="707" t="s">
        <v>2131</v>
      </c>
      <c r="B2295" s="8" t="s">
        <v>49</v>
      </c>
      <c r="C2295" s="8" t="s">
        <v>49</v>
      </c>
      <c r="D2295" s="8" t="s">
        <v>133</v>
      </c>
      <c r="E2295" s="8" t="s">
        <v>189</v>
      </c>
      <c r="F2295" s="8" t="s">
        <v>6342</v>
      </c>
      <c r="G2295" s="8" t="s">
        <v>967</v>
      </c>
      <c r="H2295" s="116">
        <v>10668</v>
      </c>
      <c r="I2295" s="8">
        <v>11980</v>
      </c>
      <c r="J2295" s="8">
        <v>1312</v>
      </c>
      <c r="K2295" s="8" t="s">
        <v>2721</v>
      </c>
      <c r="L2295" s="8">
        <v>27412158</v>
      </c>
      <c r="M2295" s="38">
        <v>45510</v>
      </c>
      <c r="N2295" s="8" t="s">
        <v>210</v>
      </c>
      <c r="O2295" s="8" t="s">
        <v>148</v>
      </c>
      <c r="P2295" s="8" t="s">
        <v>2663</v>
      </c>
      <c r="Q2295" s="8">
        <v>397000</v>
      </c>
      <c r="R2295" s="8">
        <v>500000</v>
      </c>
      <c r="S2295" s="8">
        <v>103000</v>
      </c>
      <c r="T2295" s="8">
        <v>103000</v>
      </c>
      <c r="U2295" s="8">
        <v>168</v>
      </c>
      <c r="V2295" s="8" t="s">
        <v>63</v>
      </c>
      <c r="W2295" s="8" t="s">
        <v>63</v>
      </c>
      <c r="X2295" s="8" t="s">
        <v>277</v>
      </c>
      <c r="Z2295" s="8" t="s">
        <v>6741</v>
      </c>
      <c r="AA2295" s="8">
        <v>0.04</v>
      </c>
      <c r="AB2295" s="8" t="s">
        <v>552</v>
      </c>
      <c r="AC2295" s="8">
        <v>1.7000000000000001E-2</v>
      </c>
      <c r="AD2295" s="8">
        <v>20000</v>
      </c>
      <c r="AE2295" s="8">
        <v>2976.1904761904761</v>
      </c>
      <c r="AF2295" s="8">
        <v>8500</v>
      </c>
      <c r="AG2295" s="8">
        <v>11476.190476190477</v>
      </c>
      <c r="AH2295" s="8">
        <v>0.03</v>
      </c>
      <c r="AI2295" s="8">
        <v>3090</v>
      </c>
      <c r="AJ2295" s="8" t="s">
        <v>133</v>
      </c>
    </row>
    <row r="2296" spans="1:36" x14ac:dyDescent="0.25">
      <c r="A2296" s="707" t="s">
        <v>2131</v>
      </c>
      <c r="B2296" s="8" t="s">
        <v>37</v>
      </c>
      <c r="C2296" s="8" t="s">
        <v>37</v>
      </c>
      <c r="D2296" s="8" t="s">
        <v>99</v>
      </c>
      <c r="E2296" s="8" t="s">
        <v>459</v>
      </c>
      <c r="F2296" s="8" t="s">
        <v>5136</v>
      </c>
      <c r="G2296" s="8" t="s">
        <v>638</v>
      </c>
      <c r="H2296" s="116">
        <v>0</v>
      </c>
      <c r="I2296" s="8">
        <v>6660</v>
      </c>
      <c r="J2296" s="8">
        <v>6660</v>
      </c>
      <c r="K2296" s="8" t="s">
        <v>6732</v>
      </c>
      <c r="L2296" s="8">
        <v>14722664</v>
      </c>
      <c r="M2296" s="38">
        <v>45510</v>
      </c>
      <c r="N2296" s="8" t="s">
        <v>210</v>
      </c>
      <c r="O2296" s="8" t="s">
        <v>148</v>
      </c>
      <c r="P2296" s="8" t="s">
        <v>252</v>
      </c>
      <c r="Q2296" s="8">
        <v>0</v>
      </c>
      <c r="R2296" s="8">
        <v>203200</v>
      </c>
      <c r="S2296" s="8">
        <v>203200</v>
      </c>
      <c r="T2296" s="8">
        <v>203200</v>
      </c>
      <c r="U2296" s="8">
        <v>120</v>
      </c>
      <c r="V2296" s="8" t="s">
        <v>62</v>
      </c>
      <c r="W2296" s="8" t="s">
        <v>62</v>
      </c>
      <c r="X2296" s="8" t="s">
        <v>276</v>
      </c>
      <c r="Z2296" s="8" t="s">
        <v>6742</v>
      </c>
      <c r="AA2296" s="8">
        <v>0.03</v>
      </c>
      <c r="AB2296" s="8" t="s">
        <v>552</v>
      </c>
      <c r="AC2296" s="8">
        <v>2.2499999999999999E-2</v>
      </c>
      <c r="AD2296" s="8">
        <v>6096</v>
      </c>
      <c r="AE2296" s="8">
        <v>1693.3333333333333</v>
      </c>
      <c r="AF2296" s="8">
        <v>4572</v>
      </c>
      <c r="AG2296" s="8">
        <v>6265.333333333333</v>
      </c>
      <c r="AH2296" s="8">
        <v>0.06</v>
      </c>
      <c r="AI2296" s="8">
        <v>12192</v>
      </c>
      <c r="AJ2296" s="8" t="s">
        <v>99</v>
      </c>
    </row>
    <row r="2297" spans="1:36" x14ac:dyDescent="0.25">
      <c r="A2297" s="707" t="s">
        <v>2131</v>
      </c>
      <c r="B2297" s="8" t="s">
        <v>20</v>
      </c>
      <c r="C2297" s="8" t="s">
        <v>20</v>
      </c>
      <c r="D2297" s="8" t="s">
        <v>420</v>
      </c>
      <c r="E2297" s="8" t="s">
        <v>405</v>
      </c>
      <c r="F2297" s="8" t="s">
        <v>6743</v>
      </c>
      <c r="G2297" s="8" t="s">
        <v>6752</v>
      </c>
      <c r="H2297" s="116">
        <v>0</v>
      </c>
      <c r="I2297" s="8">
        <v>4121</v>
      </c>
      <c r="J2297" s="8">
        <v>4121</v>
      </c>
      <c r="K2297" s="8" t="s">
        <v>6744</v>
      </c>
      <c r="L2297" s="8">
        <v>30250423</v>
      </c>
      <c r="M2297" s="38">
        <v>45510</v>
      </c>
      <c r="N2297" s="8" t="s">
        <v>210</v>
      </c>
      <c r="O2297" s="8" t="s">
        <v>21</v>
      </c>
      <c r="P2297" s="8" t="s">
        <v>21</v>
      </c>
      <c r="Q2297" s="8">
        <v>0</v>
      </c>
      <c r="R2297" s="8">
        <v>165000</v>
      </c>
      <c r="S2297" s="8">
        <v>165000</v>
      </c>
      <c r="T2297" s="8">
        <v>65316</v>
      </c>
      <c r="U2297" s="8">
        <v>168</v>
      </c>
      <c r="V2297" s="8" t="s">
        <v>64</v>
      </c>
      <c r="W2297" s="8" t="s">
        <v>64</v>
      </c>
      <c r="X2297" s="8" t="s">
        <v>276</v>
      </c>
      <c r="Y2297" s="8" t="s">
        <v>115</v>
      </c>
      <c r="Z2297" s="8" t="s">
        <v>6751</v>
      </c>
      <c r="AA2297" s="8">
        <v>0.04</v>
      </c>
      <c r="AB2297" s="8" t="s">
        <v>552</v>
      </c>
      <c r="AC2297" s="8">
        <v>1.7000000000000001E-2</v>
      </c>
      <c r="AD2297" s="8">
        <v>6600</v>
      </c>
      <c r="AE2297" s="8">
        <v>982.14285714285711</v>
      </c>
      <c r="AF2297" s="8">
        <v>2805</v>
      </c>
      <c r="AG2297" s="8">
        <v>3787.1428571428569</v>
      </c>
      <c r="AH2297" s="8">
        <v>0.03</v>
      </c>
      <c r="AI2297" s="8">
        <v>4950</v>
      </c>
      <c r="AJ2297" s="8" t="s">
        <v>420</v>
      </c>
    </row>
    <row r="2298" spans="1:36" x14ac:dyDescent="0.25">
      <c r="A2298" s="707" t="s">
        <v>2131</v>
      </c>
      <c r="B2298" s="8" t="s">
        <v>45</v>
      </c>
      <c r="C2298" s="8" t="s">
        <v>184</v>
      </c>
      <c r="D2298" s="180" t="s">
        <v>101</v>
      </c>
      <c r="E2298" s="8" t="s">
        <v>212</v>
      </c>
      <c r="F2298" s="8" t="s">
        <v>4802</v>
      </c>
      <c r="G2298" s="8" t="s">
        <v>3174</v>
      </c>
      <c r="H2298" s="116">
        <v>0</v>
      </c>
      <c r="I2298" s="8">
        <v>8348</v>
      </c>
      <c r="J2298" s="8">
        <v>8348</v>
      </c>
      <c r="K2298" s="8" t="s">
        <v>6745</v>
      </c>
      <c r="L2298" s="8">
        <v>32216506</v>
      </c>
      <c r="M2298" s="38">
        <v>45510</v>
      </c>
      <c r="N2298" s="8" t="s">
        <v>210</v>
      </c>
      <c r="O2298" s="8" t="s">
        <v>173</v>
      </c>
      <c r="P2298" s="8" t="s">
        <v>352</v>
      </c>
      <c r="Q2298" s="8">
        <v>0</v>
      </c>
      <c r="R2298" s="8">
        <v>345200</v>
      </c>
      <c r="S2298" s="8">
        <v>345200</v>
      </c>
      <c r="T2298" s="8">
        <v>43043</v>
      </c>
      <c r="U2298" s="8">
        <v>168</v>
      </c>
      <c r="V2298" s="8" t="s">
        <v>64</v>
      </c>
      <c r="W2298" s="8" t="s">
        <v>64</v>
      </c>
      <c r="X2298" s="8" t="s">
        <v>276</v>
      </c>
      <c r="Y2298" s="8" t="s">
        <v>115</v>
      </c>
      <c r="Z2298" s="8" t="s">
        <v>6753</v>
      </c>
      <c r="AA2298" s="8">
        <v>0.04</v>
      </c>
      <c r="AB2298" s="8" t="s">
        <v>552</v>
      </c>
      <c r="AC2298" s="8">
        <v>1.7000000000000001E-2</v>
      </c>
      <c r="AD2298" s="8">
        <v>13808</v>
      </c>
      <c r="AE2298" s="8">
        <v>2054.7619047619046</v>
      </c>
      <c r="AF2298" s="8">
        <v>5868.4000000000005</v>
      </c>
      <c r="AG2298" s="8">
        <v>7923.1619047619051</v>
      </c>
      <c r="AH2298" s="8">
        <v>0.03</v>
      </c>
      <c r="AI2298" s="8">
        <v>10356</v>
      </c>
      <c r="AJ2298" s="8" t="s">
        <v>101</v>
      </c>
    </row>
    <row r="2299" spans="1:36" x14ac:dyDescent="0.25">
      <c r="A2299" s="707" t="s">
        <v>2131</v>
      </c>
      <c r="B2299" s="8" t="s">
        <v>20</v>
      </c>
      <c r="C2299" s="8" t="s">
        <v>20</v>
      </c>
      <c r="D2299" s="8" t="s">
        <v>420</v>
      </c>
      <c r="E2299" s="8" t="s">
        <v>206</v>
      </c>
      <c r="F2299" s="8" t="s">
        <v>6746</v>
      </c>
      <c r="G2299" s="8" t="s">
        <v>5752</v>
      </c>
      <c r="H2299" s="116">
        <v>0</v>
      </c>
      <c r="I2299" s="8">
        <v>24963</v>
      </c>
      <c r="J2299" s="8">
        <v>24963</v>
      </c>
      <c r="K2299" s="8" t="s">
        <v>6747</v>
      </c>
      <c r="L2299" s="8">
        <v>28077797</v>
      </c>
      <c r="M2299" s="38">
        <v>45510</v>
      </c>
      <c r="N2299" s="8" t="s">
        <v>210</v>
      </c>
      <c r="O2299" s="8" t="s">
        <v>43</v>
      </c>
      <c r="P2299" s="8" t="s">
        <v>43</v>
      </c>
      <c r="Q2299" s="8">
        <v>0</v>
      </c>
      <c r="R2299" s="8">
        <v>1053400</v>
      </c>
      <c r="S2299" s="8">
        <v>1053400</v>
      </c>
      <c r="T2299" s="8">
        <v>97531</v>
      </c>
      <c r="U2299" s="8">
        <v>168</v>
      </c>
      <c r="V2299" s="8" t="s">
        <v>64</v>
      </c>
      <c r="W2299" s="8" t="s">
        <v>64</v>
      </c>
      <c r="X2299" s="8" t="s">
        <v>276</v>
      </c>
      <c r="Y2299" s="8" t="s">
        <v>115</v>
      </c>
      <c r="Z2299" s="8" t="s">
        <v>6051</v>
      </c>
      <c r="AA2299" s="8">
        <v>0.04</v>
      </c>
      <c r="AB2299" s="8" t="s">
        <v>552</v>
      </c>
      <c r="AC2299" s="8">
        <v>1.7000000000000001E-2</v>
      </c>
      <c r="AD2299" s="8">
        <v>42136</v>
      </c>
      <c r="AE2299" s="8">
        <v>6270.2380952380954</v>
      </c>
      <c r="AF2299" s="8">
        <v>17907.800000000003</v>
      </c>
      <c r="AG2299" s="8">
        <v>24178.038095238098</v>
      </c>
      <c r="AH2299" s="8">
        <v>0.03</v>
      </c>
      <c r="AI2299" s="8">
        <v>31602</v>
      </c>
      <c r="AJ2299" s="8" t="s">
        <v>420</v>
      </c>
    </row>
    <row r="2300" spans="1:36" x14ac:dyDescent="0.25">
      <c r="A2300" s="707" t="s">
        <v>2131</v>
      </c>
      <c r="B2300" s="8" t="s">
        <v>184</v>
      </c>
      <c r="C2300" s="8" t="s">
        <v>184</v>
      </c>
      <c r="D2300" s="180" t="s">
        <v>101</v>
      </c>
      <c r="E2300" s="8" t="s">
        <v>405</v>
      </c>
      <c r="F2300" s="8" t="s">
        <v>2952</v>
      </c>
      <c r="G2300" s="8" t="s">
        <v>3355</v>
      </c>
      <c r="H2300" s="116">
        <v>0</v>
      </c>
      <c r="I2300" s="8">
        <v>2270</v>
      </c>
      <c r="J2300" s="8">
        <v>2270</v>
      </c>
      <c r="K2300" s="8" t="s">
        <v>6748</v>
      </c>
      <c r="L2300" s="8">
        <v>26688804</v>
      </c>
      <c r="M2300" s="38">
        <v>45510</v>
      </c>
      <c r="N2300" s="8" t="s">
        <v>210</v>
      </c>
      <c r="O2300" s="8" t="s">
        <v>173</v>
      </c>
      <c r="P2300" s="8" t="s">
        <v>463</v>
      </c>
      <c r="Q2300" s="8">
        <v>0</v>
      </c>
      <c r="R2300" s="8">
        <v>86100</v>
      </c>
      <c r="S2300" s="8">
        <v>86100</v>
      </c>
      <c r="T2300" s="8">
        <v>86100</v>
      </c>
      <c r="U2300" s="8">
        <v>168</v>
      </c>
      <c r="V2300" s="8" t="s">
        <v>62</v>
      </c>
      <c r="W2300" s="8" t="s">
        <v>62</v>
      </c>
      <c r="X2300" s="8" t="s">
        <v>276</v>
      </c>
      <c r="Z2300" s="8" t="s">
        <v>6754</v>
      </c>
      <c r="AA2300" s="8">
        <v>0.04</v>
      </c>
      <c r="AB2300" s="8" t="s">
        <v>552</v>
      </c>
      <c r="AC2300" s="8">
        <v>1.7000000000000001E-2</v>
      </c>
      <c r="AD2300" s="8">
        <v>3444</v>
      </c>
      <c r="AE2300" s="8">
        <v>512.5</v>
      </c>
      <c r="AF2300" s="8">
        <v>1463.7</v>
      </c>
      <c r="AG2300" s="8">
        <v>1976.2</v>
      </c>
      <c r="AH2300" s="8">
        <v>0.03</v>
      </c>
      <c r="AI2300" s="8">
        <v>2583</v>
      </c>
      <c r="AJ2300" s="8" t="s">
        <v>101</v>
      </c>
    </row>
    <row r="2301" spans="1:36" x14ac:dyDescent="0.25">
      <c r="A2301" s="707" t="s">
        <v>2131</v>
      </c>
      <c r="B2301" s="8" t="s">
        <v>27</v>
      </c>
      <c r="C2301" s="8" t="s">
        <v>27</v>
      </c>
      <c r="D2301" s="180" t="s">
        <v>5938</v>
      </c>
      <c r="E2301" s="8" t="s">
        <v>209</v>
      </c>
      <c r="F2301" s="8" t="s">
        <v>6241</v>
      </c>
      <c r="G2301" s="8" t="s">
        <v>6244</v>
      </c>
      <c r="H2301" s="116">
        <v>0</v>
      </c>
      <c r="I2301" s="8">
        <v>1135</v>
      </c>
      <c r="J2301" s="8">
        <v>1135</v>
      </c>
      <c r="K2301" s="8" t="s">
        <v>6749</v>
      </c>
      <c r="L2301" s="8">
        <v>29652348</v>
      </c>
      <c r="M2301" s="38">
        <v>45510</v>
      </c>
      <c r="N2301" s="8" t="s">
        <v>210</v>
      </c>
      <c r="O2301" s="8" t="s">
        <v>43</v>
      </c>
      <c r="P2301" s="8" t="s">
        <v>43</v>
      </c>
      <c r="Q2301" s="8">
        <v>0</v>
      </c>
      <c r="R2301" s="8">
        <v>28000</v>
      </c>
      <c r="S2301" s="8">
        <v>28000</v>
      </c>
      <c r="T2301" s="8">
        <v>28000</v>
      </c>
      <c r="U2301" s="8">
        <v>120</v>
      </c>
      <c r="V2301" s="8" t="s">
        <v>62</v>
      </c>
      <c r="W2301" s="8" t="s">
        <v>62</v>
      </c>
      <c r="X2301" s="8" t="s">
        <v>276</v>
      </c>
      <c r="Z2301" s="8" t="s">
        <v>6755</v>
      </c>
      <c r="AA2301" s="8">
        <v>0.03</v>
      </c>
      <c r="AB2301" s="8" t="s">
        <v>552</v>
      </c>
      <c r="AC2301" s="8">
        <v>2.2499999999999999E-2</v>
      </c>
      <c r="AD2301" s="8">
        <v>840</v>
      </c>
      <c r="AE2301" s="8">
        <v>233.33333333333334</v>
      </c>
      <c r="AF2301" s="8">
        <v>630</v>
      </c>
      <c r="AG2301" s="8">
        <v>863.33333333333337</v>
      </c>
      <c r="AH2301" s="8">
        <v>0.06</v>
      </c>
      <c r="AI2301" s="8">
        <v>1680</v>
      </c>
      <c r="AJ2301" s="8" t="s">
        <v>5938</v>
      </c>
    </row>
    <row r="2302" spans="1:36" x14ac:dyDescent="0.25">
      <c r="A2302" s="707" t="s">
        <v>2131</v>
      </c>
      <c r="B2302" s="8" t="s">
        <v>27</v>
      </c>
      <c r="C2302" s="8" t="s">
        <v>27</v>
      </c>
      <c r="D2302" s="180" t="s">
        <v>5938</v>
      </c>
      <c r="E2302" s="8" t="s">
        <v>209</v>
      </c>
      <c r="F2302" s="8" t="s">
        <v>4455</v>
      </c>
      <c r="G2302" s="8" t="s">
        <v>4458</v>
      </c>
      <c r="H2302" s="116">
        <v>1162</v>
      </c>
      <c r="I2302" s="8">
        <v>3326</v>
      </c>
      <c r="J2302" s="8">
        <v>2164</v>
      </c>
      <c r="K2302" s="8" t="s">
        <v>6750</v>
      </c>
      <c r="L2302" s="8">
        <v>24097836</v>
      </c>
      <c r="M2302" s="38">
        <v>45510</v>
      </c>
      <c r="N2302" s="8" t="s">
        <v>210</v>
      </c>
      <c r="O2302" s="8" t="s">
        <v>148</v>
      </c>
      <c r="P2302" s="8" t="s">
        <v>290</v>
      </c>
      <c r="Q2302" s="8">
        <v>31894</v>
      </c>
      <c r="R2302" s="8">
        <v>131100</v>
      </c>
      <c r="S2302" s="8">
        <v>99206</v>
      </c>
      <c r="T2302" s="8">
        <v>26620</v>
      </c>
      <c r="U2302" s="8">
        <v>168</v>
      </c>
      <c r="V2302" s="8" t="s">
        <v>64</v>
      </c>
      <c r="W2302" s="8" t="s">
        <v>64</v>
      </c>
      <c r="X2302" s="8" t="s">
        <v>276</v>
      </c>
      <c r="Y2302" s="8" t="s">
        <v>115</v>
      </c>
      <c r="Z2302" s="8" t="s">
        <v>6756</v>
      </c>
      <c r="AA2302" s="8">
        <v>0.04</v>
      </c>
      <c r="AB2302" s="8" t="s">
        <v>552</v>
      </c>
      <c r="AC2302" s="8">
        <v>1.7000000000000001E-2</v>
      </c>
      <c r="AD2302" s="8">
        <v>5244</v>
      </c>
      <c r="AE2302" s="8">
        <v>780.35714285714289</v>
      </c>
      <c r="AF2302" s="8">
        <v>2228.7000000000003</v>
      </c>
      <c r="AG2302" s="8">
        <v>3009.0571428571429</v>
      </c>
      <c r="AH2302" s="8">
        <v>0.03</v>
      </c>
      <c r="AI2302" s="8">
        <v>2976.18</v>
      </c>
      <c r="AJ2302" s="8" t="s">
        <v>5938</v>
      </c>
    </row>
    <row r="2303" spans="1:36" x14ac:dyDescent="0.25">
      <c r="A2303" s="707" t="s">
        <v>2131</v>
      </c>
      <c r="B2303" s="8" t="s">
        <v>44</v>
      </c>
      <c r="C2303" s="8" t="s">
        <v>37</v>
      </c>
      <c r="D2303" s="8" t="s">
        <v>99</v>
      </c>
      <c r="E2303" s="8" t="s">
        <v>459</v>
      </c>
      <c r="F2303" s="8" t="s">
        <v>6400</v>
      </c>
      <c r="G2303" s="8" t="s">
        <v>651</v>
      </c>
      <c r="H2303" s="116">
        <v>5739</v>
      </c>
      <c r="I2303" s="8">
        <v>6763</v>
      </c>
      <c r="J2303" s="8">
        <v>1024</v>
      </c>
      <c r="K2303" s="8" t="s">
        <v>6766</v>
      </c>
      <c r="L2303" s="8">
        <v>9769889</v>
      </c>
      <c r="M2303" s="38">
        <v>45511</v>
      </c>
      <c r="N2303" s="8" t="s">
        <v>210</v>
      </c>
      <c r="O2303" s="8" t="s">
        <v>148</v>
      </c>
      <c r="P2303" s="8" t="s">
        <v>252</v>
      </c>
      <c r="Q2303" s="8">
        <v>100000</v>
      </c>
      <c r="R2303" s="8">
        <v>144500</v>
      </c>
      <c r="S2303" s="8">
        <v>44500</v>
      </c>
      <c r="T2303" s="8">
        <v>44500</v>
      </c>
      <c r="U2303" s="8">
        <v>72</v>
      </c>
      <c r="V2303" s="8" t="s">
        <v>63</v>
      </c>
      <c r="W2303" s="8" t="s">
        <v>63</v>
      </c>
      <c r="X2303" s="8" t="s">
        <v>277</v>
      </c>
      <c r="Z2303" s="8" t="s">
        <v>6794</v>
      </c>
      <c r="AA2303" s="8">
        <v>0.03</v>
      </c>
      <c r="AB2303" s="8" t="s">
        <v>552</v>
      </c>
      <c r="AC2303" s="8">
        <v>0.03</v>
      </c>
      <c r="AD2303" s="8">
        <v>4335</v>
      </c>
      <c r="AE2303" s="8">
        <v>2006.9444444444443</v>
      </c>
      <c r="AF2303" s="8">
        <v>4335</v>
      </c>
      <c r="AG2303" s="8">
        <v>6341.9444444444443</v>
      </c>
      <c r="AH2303" s="8">
        <v>0.06</v>
      </c>
      <c r="AI2303" s="8">
        <v>2670</v>
      </c>
      <c r="AJ2303" s="8" t="s">
        <v>99</v>
      </c>
    </row>
    <row r="2304" spans="1:36" x14ac:dyDescent="0.25">
      <c r="A2304" s="707" t="s">
        <v>2131</v>
      </c>
      <c r="B2304" s="8" t="s">
        <v>38</v>
      </c>
      <c r="C2304" s="8" t="s">
        <v>38</v>
      </c>
      <c r="D2304" s="8" t="s">
        <v>101</v>
      </c>
      <c r="E2304" s="8" t="s">
        <v>3538</v>
      </c>
      <c r="F2304" s="8" t="s">
        <v>3539</v>
      </c>
      <c r="G2304" s="8" t="s">
        <v>3550</v>
      </c>
      <c r="H2304" s="116">
        <v>0</v>
      </c>
      <c r="I2304" s="8">
        <v>1460</v>
      </c>
      <c r="J2304" s="8">
        <v>1460</v>
      </c>
      <c r="K2304" s="8" t="s">
        <v>5251</v>
      </c>
      <c r="L2304" s="8">
        <v>34913014</v>
      </c>
      <c r="M2304" s="38">
        <v>45511</v>
      </c>
      <c r="N2304" s="8" t="s">
        <v>210</v>
      </c>
      <c r="O2304" s="8" t="s">
        <v>148</v>
      </c>
      <c r="P2304" s="8" t="s">
        <v>260</v>
      </c>
      <c r="Q2304" s="8">
        <v>0</v>
      </c>
      <c r="R2304" s="8">
        <v>15000</v>
      </c>
      <c r="S2304" s="8">
        <v>15000</v>
      </c>
      <c r="T2304" s="8">
        <v>15000</v>
      </c>
      <c r="U2304" s="8">
        <v>36</v>
      </c>
      <c r="V2304" s="8" t="s">
        <v>62</v>
      </c>
      <c r="W2304" s="8" t="s">
        <v>62</v>
      </c>
      <c r="X2304" s="8" t="s">
        <v>276</v>
      </c>
      <c r="Z2304" s="8" t="s">
        <v>6795</v>
      </c>
      <c r="AA2304" s="8">
        <v>0.03</v>
      </c>
      <c r="AB2304" s="8" t="s">
        <v>552</v>
      </c>
      <c r="AC2304" s="8">
        <v>0.08</v>
      </c>
      <c r="AD2304" s="8">
        <v>450</v>
      </c>
      <c r="AE2304" s="8">
        <v>416.66666666666669</v>
      </c>
      <c r="AF2304" s="8">
        <v>1200</v>
      </c>
      <c r="AG2304" s="8">
        <v>1616.6666666666667</v>
      </c>
      <c r="AH2304" s="8">
        <v>0.06</v>
      </c>
      <c r="AI2304" s="8">
        <v>900</v>
      </c>
      <c r="AJ2304" s="8" t="s">
        <v>101</v>
      </c>
    </row>
    <row r="2305" spans="1:36" x14ac:dyDescent="0.25">
      <c r="A2305" s="707" t="s">
        <v>2131</v>
      </c>
      <c r="B2305" s="8" t="s">
        <v>44</v>
      </c>
      <c r="C2305" s="8" t="s">
        <v>37</v>
      </c>
      <c r="D2305" s="8" t="s">
        <v>99</v>
      </c>
      <c r="E2305" s="8" t="s">
        <v>459</v>
      </c>
      <c r="F2305" s="8" t="s">
        <v>437</v>
      </c>
      <c r="G2305" s="8" t="s">
        <v>649</v>
      </c>
      <c r="H2305" s="116">
        <v>0</v>
      </c>
      <c r="I2305" s="8">
        <v>2994</v>
      </c>
      <c r="J2305" s="8">
        <v>2994</v>
      </c>
      <c r="K2305" s="8" t="s">
        <v>6767</v>
      </c>
      <c r="L2305" s="8">
        <v>8297182</v>
      </c>
      <c r="M2305" s="38">
        <v>45511</v>
      </c>
      <c r="N2305" s="8" t="s">
        <v>210</v>
      </c>
      <c r="O2305" s="8" t="s">
        <v>43</v>
      </c>
      <c r="P2305" s="8" t="s">
        <v>43</v>
      </c>
      <c r="Q2305" s="8">
        <v>0</v>
      </c>
      <c r="R2305" s="8">
        <v>16100</v>
      </c>
      <c r="S2305" s="8">
        <v>16100</v>
      </c>
      <c r="T2305" s="8">
        <v>16100</v>
      </c>
      <c r="U2305" s="8">
        <v>12</v>
      </c>
      <c r="V2305" s="8" t="s">
        <v>62</v>
      </c>
      <c r="W2305" s="8" t="s">
        <v>62</v>
      </c>
      <c r="X2305" s="8" t="s">
        <v>276</v>
      </c>
      <c r="Z2305" s="8" t="s">
        <v>6796</v>
      </c>
      <c r="AA2305" s="8">
        <v>0.03</v>
      </c>
      <c r="AB2305" s="8" t="s">
        <v>552</v>
      </c>
      <c r="AC2305" s="8">
        <v>0.08</v>
      </c>
      <c r="AD2305" s="8">
        <v>483</v>
      </c>
      <c r="AE2305" s="8">
        <v>1341.6666666666667</v>
      </c>
      <c r="AF2305" s="8">
        <v>1288</v>
      </c>
      <c r="AG2305" s="8">
        <v>2629.666666666667</v>
      </c>
      <c r="AH2305" s="8">
        <v>0.06</v>
      </c>
      <c r="AI2305" s="8">
        <v>966</v>
      </c>
      <c r="AJ2305" s="8" t="s">
        <v>99</v>
      </c>
    </row>
    <row r="2306" spans="1:36" x14ac:dyDescent="0.25">
      <c r="A2306" s="707" t="s">
        <v>2131</v>
      </c>
      <c r="B2306" s="8" t="s">
        <v>38</v>
      </c>
      <c r="C2306" s="8" t="s">
        <v>38</v>
      </c>
      <c r="D2306" s="8" t="s">
        <v>101</v>
      </c>
      <c r="E2306" s="8" t="s">
        <v>405</v>
      </c>
      <c r="F2306" s="8" t="s">
        <v>4997</v>
      </c>
      <c r="G2306" s="8" t="s">
        <v>5355</v>
      </c>
      <c r="H2306" s="116">
        <v>0</v>
      </c>
      <c r="I2306" s="8">
        <v>6223</v>
      </c>
      <c r="J2306" s="8">
        <v>6223</v>
      </c>
      <c r="K2306" s="8" t="s">
        <v>6768</v>
      </c>
      <c r="L2306" s="8">
        <v>39113544</v>
      </c>
      <c r="M2306" s="38">
        <v>45511</v>
      </c>
      <c r="N2306" s="8" t="s">
        <v>210</v>
      </c>
      <c r="O2306" s="8" t="s">
        <v>173</v>
      </c>
      <c r="P2306" s="8" t="s">
        <v>840</v>
      </c>
      <c r="Q2306" s="8">
        <v>0</v>
      </c>
      <c r="R2306" s="8">
        <v>254600</v>
      </c>
      <c r="S2306" s="8">
        <v>254600</v>
      </c>
      <c r="T2306" s="8">
        <v>254600</v>
      </c>
      <c r="U2306" s="8">
        <v>168</v>
      </c>
      <c r="V2306" s="8" t="s">
        <v>62</v>
      </c>
      <c r="W2306" s="8" t="s">
        <v>62</v>
      </c>
      <c r="X2306" s="8" t="s">
        <v>276</v>
      </c>
      <c r="Z2306" s="8" t="s">
        <v>6797</v>
      </c>
      <c r="AA2306" s="8">
        <v>0.04</v>
      </c>
      <c r="AB2306" s="8" t="s">
        <v>552</v>
      </c>
      <c r="AC2306" s="8">
        <v>1.7000000000000001E-2</v>
      </c>
      <c r="AD2306" s="8">
        <v>10184</v>
      </c>
      <c r="AE2306" s="8">
        <v>1515.4761904761904</v>
      </c>
      <c r="AF2306" s="8">
        <v>4328.2000000000007</v>
      </c>
      <c r="AG2306" s="8">
        <v>5843.6761904761916</v>
      </c>
      <c r="AH2306" s="8">
        <v>0.03</v>
      </c>
      <c r="AI2306" s="8">
        <v>7638</v>
      </c>
      <c r="AJ2306" s="8" t="s">
        <v>101</v>
      </c>
    </row>
    <row r="2307" spans="1:36" x14ac:dyDescent="0.25">
      <c r="A2307" s="707" t="s">
        <v>2131</v>
      </c>
      <c r="B2307" s="8" t="s">
        <v>24</v>
      </c>
      <c r="C2307" s="8" t="s">
        <v>24</v>
      </c>
      <c r="D2307" s="8" t="s">
        <v>420</v>
      </c>
      <c r="E2307" s="8" t="s">
        <v>405</v>
      </c>
      <c r="F2307" s="8" t="s">
        <v>6596</v>
      </c>
      <c r="G2307" s="8" t="s">
        <v>6036</v>
      </c>
      <c r="H2307" s="116">
        <v>0</v>
      </c>
      <c r="I2307" s="8">
        <v>1492</v>
      </c>
      <c r="J2307" s="8">
        <v>1492</v>
      </c>
      <c r="K2307" s="8" t="s">
        <v>6769</v>
      </c>
      <c r="L2307" s="8">
        <v>22587149</v>
      </c>
      <c r="M2307" s="38">
        <v>45511</v>
      </c>
      <c r="N2307" s="8" t="s">
        <v>210</v>
      </c>
      <c r="O2307" s="8" t="s">
        <v>43</v>
      </c>
      <c r="P2307" s="8" t="s">
        <v>43</v>
      </c>
      <c r="Q2307" s="8">
        <v>0</v>
      </c>
      <c r="R2307" s="8">
        <v>32400</v>
      </c>
      <c r="S2307" s="8">
        <v>32400</v>
      </c>
      <c r="T2307" s="8">
        <v>32400</v>
      </c>
      <c r="U2307" s="8">
        <v>96</v>
      </c>
      <c r="V2307" s="8" t="s">
        <v>62</v>
      </c>
      <c r="W2307" s="8" t="s">
        <v>62</v>
      </c>
      <c r="X2307" s="8" t="s">
        <v>276</v>
      </c>
      <c r="Z2307" s="8" t="s">
        <v>6798</v>
      </c>
      <c r="AA2307" s="8">
        <v>0.03</v>
      </c>
      <c r="AB2307" s="8" t="s">
        <v>552</v>
      </c>
      <c r="AC2307" s="8">
        <v>2.7E-2</v>
      </c>
      <c r="AD2307" s="8">
        <v>972</v>
      </c>
      <c r="AE2307" s="8">
        <v>337.5</v>
      </c>
      <c r="AF2307" s="8">
        <v>874.8</v>
      </c>
      <c r="AG2307" s="8">
        <v>1212.3</v>
      </c>
      <c r="AH2307" s="8">
        <v>0.03</v>
      </c>
      <c r="AI2307" s="8">
        <v>972</v>
      </c>
      <c r="AJ2307" s="8" t="s">
        <v>420</v>
      </c>
    </row>
    <row r="2308" spans="1:36" x14ac:dyDescent="0.25">
      <c r="A2308" s="707" t="s">
        <v>2131</v>
      </c>
      <c r="B2308" s="8" t="s">
        <v>24</v>
      </c>
      <c r="C2308" s="8" t="s">
        <v>24</v>
      </c>
      <c r="D2308" s="8" t="s">
        <v>420</v>
      </c>
      <c r="E2308" s="8" t="s">
        <v>3679</v>
      </c>
      <c r="F2308" s="8" t="s">
        <v>800</v>
      </c>
      <c r="G2308" s="8" t="s">
        <v>810</v>
      </c>
      <c r="H2308" s="116">
        <v>2180</v>
      </c>
      <c r="I2308" s="8">
        <v>2183</v>
      </c>
      <c r="J2308" s="8">
        <v>3</v>
      </c>
      <c r="K2308" s="8" t="s">
        <v>1719</v>
      </c>
      <c r="L2308" s="8">
        <v>24067030</v>
      </c>
      <c r="M2308" s="38">
        <v>45511</v>
      </c>
      <c r="N2308" s="8" t="s">
        <v>210</v>
      </c>
      <c r="O2308" s="8" t="s">
        <v>43</v>
      </c>
      <c r="P2308" s="8" t="s">
        <v>43</v>
      </c>
      <c r="Q2308" s="8">
        <v>69202.720000000001</v>
      </c>
      <c r="R2308" s="8">
        <v>82400</v>
      </c>
      <c r="S2308" s="8">
        <v>13197.279999999999</v>
      </c>
      <c r="T2308" s="8">
        <v>13197</v>
      </c>
      <c r="U2308" s="8">
        <v>168</v>
      </c>
      <c r="V2308" s="8" t="s">
        <v>63</v>
      </c>
      <c r="W2308" s="8" t="s">
        <v>63</v>
      </c>
      <c r="X2308" s="8" t="s">
        <v>277</v>
      </c>
      <c r="Z2308" s="8" t="s">
        <v>6799</v>
      </c>
      <c r="AA2308" s="8">
        <v>0.04</v>
      </c>
      <c r="AB2308" s="8" t="s">
        <v>552</v>
      </c>
      <c r="AC2308" s="8">
        <v>1.7000000000000001E-2</v>
      </c>
      <c r="AD2308" s="8">
        <v>3296</v>
      </c>
      <c r="AE2308" s="8">
        <v>490.47619047619048</v>
      </c>
      <c r="AF2308" s="8">
        <v>1400.8000000000002</v>
      </c>
      <c r="AG2308" s="8">
        <v>1891.2761904761905</v>
      </c>
      <c r="AH2308" s="8">
        <v>0.03</v>
      </c>
      <c r="AI2308" s="8">
        <v>395.91839999999996</v>
      </c>
      <c r="AJ2308" s="8" t="s">
        <v>420</v>
      </c>
    </row>
    <row r="2309" spans="1:36" x14ac:dyDescent="0.25">
      <c r="A2309" s="707" t="s">
        <v>2131</v>
      </c>
      <c r="B2309" s="8" t="s">
        <v>38</v>
      </c>
      <c r="C2309" s="8" t="s">
        <v>38</v>
      </c>
      <c r="D2309" s="8" t="s">
        <v>101</v>
      </c>
      <c r="E2309" s="8" t="s">
        <v>3538</v>
      </c>
      <c r="F2309" s="8" t="s">
        <v>3539</v>
      </c>
      <c r="G2309" s="8" t="s">
        <v>3550</v>
      </c>
      <c r="H2309" s="116">
        <v>0</v>
      </c>
      <c r="I2309" s="8">
        <v>12651</v>
      </c>
      <c r="J2309" s="8">
        <v>12651</v>
      </c>
      <c r="K2309" s="8" t="s">
        <v>6770</v>
      </c>
      <c r="L2309" s="8">
        <v>27033866</v>
      </c>
      <c r="M2309" s="38">
        <v>45511</v>
      </c>
      <c r="N2309" s="8" t="s">
        <v>210</v>
      </c>
      <c r="O2309" s="8" t="s">
        <v>21</v>
      </c>
      <c r="P2309" s="8" t="s">
        <v>21</v>
      </c>
      <c r="Q2309" s="8">
        <v>0</v>
      </c>
      <c r="R2309" s="8">
        <v>528600</v>
      </c>
      <c r="S2309" s="8">
        <v>528600</v>
      </c>
      <c r="T2309" s="8">
        <v>74969</v>
      </c>
      <c r="U2309" s="8">
        <v>168</v>
      </c>
      <c r="V2309" s="8" t="s">
        <v>64</v>
      </c>
      <c r="W2309" s="8" t="s">
        <v>64</v>
      </c>
      <c r="X2309" s="8" t="s">
        <v>276</v>
      </c>
      <c r="Y2309" s="8" t="s">
        <v>115</v>
      </c>
      <c r="Z2309" s="8" t="s">
        <v>6800</v>
      </c>
      <c r="AA2309" s="8">
        <v>0.04</v>
      </c>
      <c r="AB2309" s="8" t="s">
        <v>552</v>
      </c>
      <c r="AC2309" s="8">
        <v>1.7000000000000001E-2</v>
      </c>
      <c r="AD2309" s="8">
        <v>21144</v>
      </c>
      <c r="AE2309" s="8">
        <v>3146.4285714285716</v>
      </c>
      <c r="AF2309" s="8">
        <v>8986.2000000000007</v>
      </c>
      <c r="AG2309" s="8">
        <v>12132.628571428573</v>
      </c>
      <c r="AH2309" s="8">
        <v>0.03</v>
      </c>
      <c r="AI2309" s="8">
        <v>15858</v>
      </c>
      <c r="AJ2309" s="8" t="s">
        <v>101</v>
      </c>
    </row>
    <row r="2310" spans="1:36" x14ac:dyDescent="0.25">
      <c r="A2310" s="707" t="s">
        <v>2131</v>
      </c>
      <c r="B2310" s="8" t="s">
        <v>39</v>
      </c>
      <c r="C2310" s="8" t="s">
        <v>39</v>
      </c>
      <c r="D2310" s="8" t="s">
        <v>167</v>
      </c>
      <c r="E2310" s="8" t="s">
        <v>451</v>
      </c>
      <c r="F2310" s="8" t="s">
        <v>5068</v>
      </c>
      <c r="G2310" s="8" t="s">
        <v>581</v>
      </c>
      <c r="H2310" s="116">
        <v>1886</v>
      </c>
      <c r="I2310" s="8">
        <v>2076</v>
      </c>
      <c r="J2310" s="8">
        <v>190</v>
      </c>
      <c r="K2310" s="8" t="s">
        <v>6771</v>
      </c>
      <c r="L2310" s="8">
        <v>28216879</v>
      </c>
      <c r="M2310" s="38">
        <v>45511</v>
      </c>
      <c r="N2310" s="8" t="s">
        <v>210</v>
      </c>
      <c r="O2310" s="8" t="s">
        <v>43</v>
      </c>
      <c r="P2310" s="8" t="s">
        <v>43</v>
      </c>
      <c r="Q2310" s="8">
        <v>58454</v>
      </c>
      <c r="R2310" s="8">
        <v>77300</v>
      </c>
      <c r="S2310" s="8">
        <v>18846</v>
      </c>
      <c r="T2310" s="8">
        <v>18846</v>
      </c>
      <c r="U2310" s="8">
        <v>168</v>
      </c>
      <c r="V2310" s="8" t="s">
        <v>63</v>
      </c>
      <c r="W2310" s="8" t="s">
        <v>63</v>
      </c>
      <c r="X2310" s="8" t="s">
        <v>277</v>
      </c>
      <c r="Z2310" s="8" t="s">
        <v>6801</v>
      </c>
      <c r="AA2310" s="8">
        <v>0.04</v>
      </c>
      <c r="AB2310" s="8" t="s">
        <v>552</v>
      </c>
      <c r="AC2310" s="8">
        <v>1.7000000000000001E-2</v>
      </c>
      <c r="AD2310" s="8">
        <v>3092</v>
      </c>
      <c r="AE2310" s="8">
        <v>460.11904761904759</v>
      </c>
      <c r="AF2310" s="8">
        <v>1314.1000000000001</v>
      </c>
      <c r="AG2310" s="8">
        <v>1774.2190476190476</v>
      </c>
      <c r="AH2310" s="8">
        <v>0.03</v>
      </c>
      <c r="AI2310" s="8">
        <v>565.38</v>
      </c>
      <c r="AJ2310" s="8" t="s">
        <v>167</v>
      </c>
    </row>
    <row r="2311" spans="1:36" x14ac:dyDescent="0.25">
      <c r="A2311" s="707" t="s">
        <v>2131</v>
      </c>
      <c r="B2311" s="8" t="s">
        <v>23</v>
      </c>
      <c r="C2311" s="8" t="s">
        <v>23</v>
      </c>
      <c r="D2311" s="180" t="s">
        <v>5937</v>
      </c>
      <c r="E2311" s="8" t="s">
        <v>48</v>
      </c>
      <c r="F2311" s="8" t="s">
        <v>6204</v>
      </c>
      <c r="G2311" s="8" t="s">
        <v>6216</v>
      </c>
      <c r="H2311" s="116">
        <v>0</v>
      </c>
      <c r="I2311" s="8">
        <v>2160</v>
      </c>
      <c r="J2311" s="8">
        <v>2160</v>
      </c>
      <c r="K2311" s="8" t="s">
        <v>6772</v>
      </c>
      <c r="L2311" s="8">
        <v>23757691</v>
      </c>
      <c r="M2311" s="38">
        <v>45511</v>
      </c>
      <c r="N2311" s="8" t="s">
        <v>210</v>
      </c>
      <c r="O2311" s="8" t="s">
        <v>43</v>
      </c>
      <c r="P2311" s="8" t="s">
        <v>43</v>
      </c>
      <c r="Q2311" s="8">
        <v>0</v>
      </c>
      <c r="R2311" s="8">
        <v>81400</v>
      </c>
      <c r="S2311" s="8">
        <v>81400</v>
      </c>
      <c r="T2311" s="8">
        <v>10382.780000000001</v>
      </c>
      <c r="U2311" s="8">
        <v>168</v>
      </c>
      <c r="V2311" s="8" t="s">
        <v>64</v>
      </c>
      <c r="W2311" s="8" t="s">
        <v>64</v>
      </c>
      <c r="X2311" s="8" t="s">
        <v>276</v>
      </c>
      <c r="Y2311" s="8" t="s">
        <v>335</v>
      </c>
      <c r="Z2311" s="8" t="s">
        <v>6802</v>
      </c>
      <c r="AA2311" s="8">
        <v>0.04</v>
      </c>
      <c r="AB2311" s="8" t="s">
        <v>552</v>
      </c>
      <c r="AC2311" s="8">
        <v>1.7000000000000001E-2</v>
      </c>
      <c r="AD2311" s="8">
        <v>3256</v>
      </c>
      <c r="AE2311" s="8">
        <v>484.52380952380952</v>
      </c>
      <c r="AF2311" s="8">
        <v>1383.8000000000002</v>
      </c>
      <c r="AG2311" s="8">
        <v>1868.3238095238098</v>
      </c>
      <c r="AH2311" s="8">
        <v>0.03</v>
      </c>
      <c r="AI2311" s="8">
        <v>2442</v>
      </c>
      <c r="AJ2311" s="8" t="s">
        <v>5937</v>
      </c>
    </row>
    <row r="2312" spans="1:36" x14ac:dyDescent="0.25">
      <c r="A2312" s="707" t="s">
        <v>2131</v>
      </c>
      <c r="B2312" s="8" t="s">
        <v>20</v>
      </c>
      <c r="C2312" s="8" t="s">
        <v>20</v>
      </c>
      <c r="D2312" s="8" t="s">
        <v>420</v>
      </c>
      <c r="E2312" s="8" t="s">
        <v>4899</v>
      </c>
      <c r="F2312" s="8" t="s">
        <v>821</v>
      </c>
      <c r="G2312" s="8" t="s">
        <v>6804</v>
      </c>
      <c r="H2312" s="116">
        <v>0</v>
      </c>
      <c r="I2312" s="8">
        <v>4722</v>
      </c>
      <c r="J2312" s="8">
        <v>4722</v>
      </c>
      <c r="K2312" s="8" t="s">
        <v>6773</v>
      </c>
      <c r="L2312" s="8">
        <v>25667240</v>
      </c>
      <c r="M2312" s="38">
        <v>45511</v>
      </c>
      <c r="N2312" s="8" t="s">
        <v>210</v>
      </c>
      <c r="O2312" s="8" t="s">
        <v>43</v>
      </c>
      <c r="P2312" s="8" t="s">
        <v>43</v>
      </c>
      <c r="Q2312" s="8">
        <v>0</v>
      </c>
      <c r="R2312" s="8">
        <v>190600</v>
      </c>
      <c r="S2312" s="8">
        <v>190600</v>
      </c>
      <c r="T2312" s="8">
        <v>11221</v>
      </c>
      <c r="U2312" s="8">
        <v>168</v>
      </c>
      <c r="V2312" s="8" t="s">
        <v>64</v>
      </c>
      <c r="W2312" s="8" t="s">
        <v>64</v>
      </c>
      <c r="X2312" s="8" t="s">
        <v>276</v>
      </c>
      <c r="Y2312" s="8" t="s">
        <v>672</v>
      </c>
      <c r="Z2312" s="8" t="s">
        <v>6803</v>
      </c>
      <c r="AA2312" s="8">
        <v>0.04</v>
      </c>
      <c r="AB2312" s="8" t="s">
        <v>552</v>
      </c>
      <c r="AC2312" s="8">
        <v>1.7000000000000001E-2</v>
      </c>
      <c r="AD2312" s="8">
        <v>7624</v>
      </c>
      <c r="AE2312" s="8">
        <v>1134.5238095238096</v>
      </c>
      <c r="AF2312" s="8">
        <v>3240.2000000000003</v>
      </c>
      <c r="AG2312" s="8">
        <v>4374.7238095238099</v>
      </c>
      <c r="AH2312" s="8">
        <v>0.03</v>
      </c>
      <c r="AI2312" s="8">
        <v>5718</v>
      </c>
      <c r="AJ2312" s="8" t="s">
        <v>420</v>
      </c>
    </row>
    <row r="2313" spans="1:36" x14ac:dyDescent="0.25">
      <c r="A2313" s="707" t="s">
        <v>2131</v>
      </c>
      <c r="B2313" s="8" t="s">
        <v>38</v>
      </c>
      <c r="C2313" s="8" t="s">
        <v>38</v>
      </c>
      <c r="D2313" s="8" t="s">
        <v>101</v>
      </c>
      <c r="E2313" s="8" t="s">
        <v>883</v>
      </c>
      <c r="F2313" s="8" t="s">
        <v>6774</v>
      </c>
      <c r="G2313" s="8" t="s">
        <v>6806</v>
      </c>
      <c r="H2313" s="116">
        <v>0</v>
      </c>
      <c r="I2313" s="8">
        <v>1538</v>
      </c>
      <c r="J2313" s="8">
        <v>1538</v>
      </c>
      <c r="K2313" s="8" t="s">
        <v>6775</v>
      </c>
      <c r="L2313" s="8">
        <v>11498415</v>
      </c>
      <c r="M2313" s="38">
        <v>45511</v>
      </c>
      <c r="N2313" s="8" t="s">
        <v>210</v>
      </c>
      <c r="O2313" s="8" t="s">
        <v>43</v>
      </c>
      <c r="P2313" s="8" t="s">
        <v>43</v>
      </c>
      <c r="Q2313" s="8">
        <v>0</v>
      </c>
      <c r="R2313" s="8">
        <v>30000</v>
      </c>
      <c r="S2313" s="8">
        <v>30000</v>
      </c>
      <c r="T2313" s="8">
        <v>30000</v>
      </c>
      <c r="U2313" s="8">
        <v>84</v>
      </c>
      <c r="V2313" s="8" t="s">
        <v>62</v>
      </c>
      <c r="W2313" s="8" t="s">
        <v>62</v>
      </c>
      <c r="X2313" s="8" t="s">
        <v>276</v>
      </c>
      <c r="Z2313" s="8" t="s">
        <v>6805</v>
      </c>
      <c r="AA2313" s="8">
        <v>0.03</v>
      </c>
      <c r="AB2313" s="8" t="s">
        <v>552</v>
      </c>
      <c r="AC2313" s="8">
        <v>0.03</v>
      </c>
      <c r="AD2313" s="8">
        <v>900</v>
      </c>
      <c r="AE2313" s="8">
        <v>357.14285714285717</v>
      </c>
      <c r="AF2313" s="8">
        <v>900</v>
      </c>
      <c r="AG2313" s="8">
        <v>1257.1428571428571</v>
      </c>
      <c r="AH2313" s="8">
        <v>0.06</v>
      </c>
      <c r="AI2313" s="8">
        <v>1800</v>
      </c>
      <c r="AJ2313" s="8" t="s">
        <v>101</v>
      </c>
    </row>
    <row r="2314" spans="1:36" x14ac:dyDescent="0.25">
      <c r="A2314" s="707" t="s">
        <v>2131</v>
      </c>
      <c r="B2314" s="8" t="s">
        <v>49</v>
      </c>
      <c r="C2314" s="8" t="s">
        <v>49</v>
      </c>
      <c r="D2314" s="8" t="s">
        <v>133</v>
      </c>
      <c r="E2314" s="8" t="s">
        <v>549</v>
      </c>
      <c r="F2314" s="8" t="s">
        <v>3239</v>
      </c>
      <c r="G2314" s="8" t="s">
        <v>1548</v>
      </c>
      <c r="H2314" s="116">
        <v>0</v>
      </c>
      <c r="I2314" s="8">
        <v>3056</v>
      </c>
      <c r="J2314" s="8">
        <v>3056</v>
      </c>
      <c r="K2314" s="8" t="s">
        <v>6776</v>
      </c>
      <c r="L2314" s="8">
        <v>27466558</v>
      </c>
      <c r="M2314" s="38">
        <v>45511</v>
      </c>
      <c r="N2314" s="8" t="s">
        <v>210</v>
      </c>
      <c r="O2314" s="8" t="s">
        <v>43</v>
      </c>
      <c r="P2314" s="8" t="s">
        <v>43</v>
      </c>
      <c r="Q2314" s="8">
        <v>0</v>
      </c>
      <c r="R2314" s="8">
        <v>120000</v>
      </c>
      <c r="S2314" s="8">
        <v>120000</v>
      </c>
      <c r="T2314" s="8">
        <v>120000</v>
      </c>
      <c r="U2314" s="8">
        <v>168</v>
      </c>
      <c r="V2314" s="8" t="s">
        <v>62</v>
      </c>
      <c r="W2314" s="8" t="s">
        <v>62</v>
      </c>
      <c r="X2314" s="8" t="s">
        <v>276</v>
      </c>
      <c r="Z2314" s="8" t="s">
        <v>6807</v>
      </c>
      <c r="AA2314" s="8">
        <v>0.04</v>
      </c>
      <c r="AB2314" s="8" t="s">
        <v>552</v>
      </c>
      <c r="AC2314" s="8">
        <v>1.7000000000000001E-2</v>
      </c>
      <c r="AD2314" s="8">
        <v>4800</v>
      </c>
      <c r="AE2314" s="8">
        <v>714.28571428571433</v>
      </c>
      <c r="AF2314" s="8">
        <v>2040.0000000000002</v>
      </c>
      <c r="AG2314" s="8">
        <v>2754.2857142857147</v>
      </c>
      <c r="AH2314" s="8">
        <v>0.03</v>
      </c>
      <c r="AI2314" s="8">
        <v>3600</v>
      </c>
      <c r="AJ2314" s="8" t="s">
        <v>133</v>
      </c>
    </row>
    <row r="2315" spans="1:36" x14ac:dyDescent="0.25">
      <c r="A2315" s="707" t="s">
        <v>2131</v>
      </c>
      <c r="B2315" s="8" t="s">
        <v>49</v>
      </c>
      <c r="C2315" s="8" t="s">
        <v>49</v>
      </c>
      <c r="D2315" s="8" t="s">
        <v>133</v>
      </c>
      <c r="E2315" s="8" t="s">
        <v>189</v>
      </c>
      <c r="F2315" s="8" t="s">
        <v>6342</v>
      </c>
      <c r="G2315" s="8" t="s">
        <v>967</v>
      </c>
      <c r="H2315" s="116">
        <v>7310</v>
      </c>
      <c r="I2315" s="8">
        <v>17410</v>
      </c>
      <c r="J2315" s="8">
        <v>10100</v>
      </c>
      <c r="K2315" s="8" t="s">
        <v>2087</v>
      </c>
      <c r="L2315" s="8">
        <v>24252513</v>
      </c>
      <c r="M2315" s="38">
        <v>45511</v>
      </c>
      <c r="N2315" s="8" t="s">
        <v>210</v>
      </c>
      <c r="O2315" s="8" t="s">
        <v>148</v>
      </c>
      <c r="P2315" s="8" t="s">
        <v>1255</v>
      </c>
      <c r="Q2315" s="8">
        <v>280045</v>
      </c>
      <c r="R2315" s="8">
        <v>731500</v>
      </c>
      <c r="S2315" s="8">
        <v>451455</v>
      </c>
      <c r="T2315" s="8">
        <v>94000</v>
      </c>
      <c r="U2315" s="8">
        <v>168</v>
      </c>
      <c r="V2315" s="8" t="s">
        <v>64</v>
      </c>
      <c r="W2315" s="8" t="s">
        <v>64</v>
      </c>
      <c r="X2315" s="8" t="s">
        <v>276</v>
      </c>
      <c r="Y2315" s="8" t="s">
        <v>115</v>
      </c>
      <c r="Z2315" s="8" t="s">
        <v>6343</v>
      </c>
      <c r="AA2315" s="8">
        <v>0.04</v>
      </c>
      <c r="AB2315" s="8" t="s">
        <v>552</v>
      </c>
      <c r="AC2315" s="8">
        <v>1.7000000000000001E-2</v>
      </c>
      <c r="AD2315" s="8">
        <v>29260</v>
      </c>
      <c r="AE2315" s="8">
        <v>4354.166666666667</v>
      </c>
      <c r="AF2315" s="8">
        <v>12435.5</v>
      </c>
      <c r="AG2315" s="8">
        <v>16789.666666666668</v>
      </c>
      <c r="AH2315" s="8">
        <v>0.03</v>
      </c>
      <c r="AI2315" s="8">
        <v>13543.65</v>
      </c>
      <c r="AJ2315" s="8" t="s">
        <v>133</v>
      </c>
    </row>
    <row r="2316" spans="1:36" x14ac:dyDescent="0.25">
      <c r="A2316" s="707" t="s">
        <v>2131</v>
      </c>
      <c r="B2316" s="8" t="s">
        <v>38</v>
      </c>
      <c r="C2316" s="8" t="s">
        <v>38</v>
      </c>
      <c r="D2316" s="8" t="s">
        <v>101</v>
      </c>
      <c r="E2316" s="8" t="s">
        <v>405</v>
      </c>
      <c r="F2316" s="8" t="s">
        <v>2952</v>
      </c>
      <c r="G2316" s="8" t="s">
        <v>3355</v>
      </c>
      <c r="H2316" s="116">
        <v>0</v>
      </c>
      <c r="I2316" s="8">
        <v>987</v>
      </c>
      <c r="J2316" s="8">
        <v>987</v>
      </c>
      <c r="K2316" s="8" t="s">
        <v>6777</v>
      </c>
      <c r="L2316" s="8">
        <v>24285611</v>
      </c>
      <c r="M2316" s="38">
        <v>45511</v>
      </c>
      <c r="N2316" s="8" t="s">
        <v>210</v>
      </c>
      <c r="O2316" s="8" t="s">
        <v>43</v>
      </c>
      <c r="P2316" s="8" t="s">
        <v>43</v>
      </c>
      <c r="Q2316" s="8">
        <v>0</v>
      </c>
      <c r="R2316" s="8">
        <v>23300</v>
      </c>
      <c r="S2316" s="8">
        <v>23300</v>
      </c>
      <c r="T2316" s="8">
        <v>23300</v>
      </c>
      <c r="U2316" s="8">
        <v>120</v>
      </c>
      <c r="V2316" s="8" t="s">
        <v>62</v>
      </c>
      <c r="W2316" s="8" t="s">
        <v>62</v>
      </c>
      <c r="X2316" s="8" t="s">
        <v>276</v>
      </c>
      <c r="Z2316" s="8" t="s">
        <v>6808</v>
      </c>
      <c r="AA2316" s="8">
        <v>0.03</v>
      </c>
      <c r="AB2316" s="8" t="s">
        <v>552</v>
      </c>
      <c r="AC2316" s="8">
        <v>2.2499999999999999E-2</v>
      </c>
      <c r="AD2316" s="8">
        <v>699</v>
      </c>
      <c r="AE2316" s="8">
        <v>194.16666666666666</v>
      </c>
      <c r="AF2316" s="8">
        <v>524.25</v>
      </c>
      <c r="AG2316" s="8">
        <v>718.41666666666663</v>
      </c>
      <c r="AH2316" s="8">
        <v>0.06</v>
      </c>
      <c r="AI2316" s="8">
        <v>1398</v>
      </c>
      <c r="AJ2316" s="8" t="s">
        <v>101</v>
      </c>
    </row>
    <row r="2317" spans="1:36" x14ac:dyDescent="0.25">
      <c r="A2317" s="707" t="s">
        <v>2131</v>
      </c>
      <c r="B2317" s="8" t="s">
        <v>49</v>
      </c>
      <c r="C2317" s="8" t="s">
        <v>49</v>
      </c>
      <c r="D2317" s="8" t="s">
        <v>133</v>
      </c>
      <c r="E2317" s="8" t="s">
        <v>612</v>
      </c>
      <c r="F2317" s="8" t="s">
        <v>6778</v>
      </c>
      <c r="G2317" s="8" t="s">
        <v>6810</v>
      </c>
      <c r="H2317" s="116">
        <v>0</v>
      </c>
      <c r="I2317" s="8">
        <v>1654</v>
      </c>
      <c r="J2317" s="8">
        <v>1654</v>
      </c>
      <c r="K2317" s="8" t="s">
        <v>6779</v>
      </c>
      <c r="L2317" s="8">
        <v>24982788</v>
      </c>
      <c r="M2317" s="38">
        <v>45511</v>
      </c>
      <c r="N2317" s="8" t="s">
        <v>210</v>
      </c>
      <c r="O2317" s="8" t="s">
        <v>148</v>
      </c>
      <c r="P2317" s="8" t="s">
        <v>1255</v>
      </c>
      <c r="Q2317" s="8">
        <v>0</v>
      </c>
      <c r="R2317" s="8">
        <v>50900</v>
      </c>
      <c r="S2317" s="8">
        <v>50900</v>
      </c>
      <c r="T2317" s="8">
        <v>50900</v>
      </c>
      <c r="U2317" s="8">
        <v>144</v>
      </c>
      <c r="V2317" s="8" t="s">
        <v>62</v>
      </c>
      <c r="W2317" s="8" t="s">
        <v>62</v>
      </c>
      <c r="X2317" s="8" t="s">
        <v>276</v>
      </c>
      <c r="Z2317" s="8" t="s">
        <v>6809</v>
      </c>
      <c r="AA2317" s="8">
        <v>0.03</v>
      </c>
      <c r="AB2317" s="8" t="s">
        <v>552</v>
      </c>
      <c r="AC2317" s="8">
        <v>0.02</v>
      </c>
      <c r="AD2317" s="8">
        <v>1527</v>
      </c>
      <c r="AE2317" s="8">
        <v>353.47222222222223</v>
      </c>
      <c r="AF2317" s="8">
        <v>1018</v>
      </c>
      <c r="AG2317" s="8">
        <v>1371.4722222222222</v>
      </c>
      <c r="AH2317" s="8">
        <v>0.06</v>
      </c>
      <c r="AI2317" s="8">
        <v>3054</v>
      </c>
      <c r="AJ2317" s="8" t="s">
        <v>133</v>
      </c>
    </row>
    <row r="2318" spans="1:36" x14ac:dyDescent="0.25">
      <c r="A2318" s="707" t="s">
        <v>2131</v>
      </c>
      <c r="B2318" s="8" t="s">
        <v>184</v>
      </c>
      <c r="C2318" s="8" t="s">
        <v>184</v>
      </c>
      <c r="D2318" s="180" t="s">
        <v>101</v>
      </c>
      <c r="E2318" s="8" t="s">
        <v>4620</v>
      </c>
      <c r="F2318" s="8" t="s">
        <v>6718</v>
      </c>
      <c r="G2318" s="8" t="s">
        <v>6812</v>
      </c>
      <c r="H2318" s="116">
        <v>0</v>
      </c>
      <c r="I2318" s="8">
        <v>1595</v>
      </c>
      <c r="J2318" s="8">
        <v>1595</v>
      </c>
      <c r="K2318" s="8" t="s">
        <v>6780</v>
      </c>
      <c r="L2318" s="8">
        <v>20273821</v>
      </c>
      <c r="M2318" s="38">
        <v>45511</v>
      </c>
      <c r="N2318" s="8" t="s">
        <v>210</v>
      </c>
      <c r="O2318" s="8" t="s">
        <v>43</v>
      </c>
      <c r="P2318" s="8" t="s">
        <v>43</v>
      </c>
      <c r="Q2318" s="8">
        <v>0</v>
      </c>
      <c r="R2318" s="8">
        <v>53200</v>
      </c>
      <c r="S2318" s="8">
        <v>53200</v>
      </c>
      <c r="T2318" s="8">
        <v>53200</v>
      </c>
      <c r="U2318" s="8">
        <v>156</v>
      </c>
      <c r="V2318" s="8" t="s">
        <v>62</v>
      </c>
      <c r="W2318" s="8" t="s">
        <v>62</v>
      </c>
      <c r="X2318" s="8" t="s">
        <v>276</v>
      </c>
      <c r="Z2318" s="8" t="s">
        <v>6811</v>
      </c>
      <c r="AA2318" s="8">
        <v>0.04</v>
      </c>
      <c r="AB2318" s="8" t="s">
        <v>552</v>
      </c>
      <c r="AC2318" s="8">
        <v>1.7999999999999999E-2</v>
      </c>
      <c r="AD2318" s="8">
        <v>2128</v>
      </c>
      <c r="AE2318" s="8">
        <v>341.02564102564105</v>
      </c>
      <c r="AF2318" s="8">
        <v>957.59999999999991</v>
      </c>
      <c r="AG2318" s="8">
        <v>1298.625641025641</v>
      </c>
      <c r="AH2318" s="8">
        <v>0.03</v>
      </c>
      <c r="AI2318" s="8">
        <v>1596</v>
      </c>
      <c r="AJ2318" s="8" t="s">
        <v>101</v>
      </c>
    </row>
    <row r="2319" spans="1:36" x14ac:dyDescent="0.25">
      <c r="A2319" s="707" t="s">
        <v>2131</v>
      </c>
      <c r="B2319" s="8" t="s">
        <v>33</v>
      </c>
      <c r="C2319" s="8" t="s">
        <v>39</v>
      </c>
      <c r="D2319" s="8" t="s">
        <v>167</v>
      </c>
      <c r="E2319" s="8" t="s">
        <v>921</v>
      </c>
      <c r="F2319" s="8" t="s">
        <v>2537</v>
      </c>
      <c r="G2319" s="8" t="s">
        <v>2844</v>
      </c>
      <c r="H2319" s="116">
        <v>0</v>
      </c>
      <c r="I2319" s="8">
        <v>1511</v>
      </c>
      <c r="J2319" s="8">
        <v>1511</v>
      </c>
      <c r="K2319" s="8" t="s">
        <v>6781</v>
      </c>
      <c r="L2319" s="8">
        <v>13821885</v>
      </c>
      <c r="M2319" s="38">
        <v>45511</v>
      </c>
      <c r="N2319" s="8" t="s">
        <v>210</v>
      </c>
      <c r="O2319" s="8" t="s">
        <v>43</v>
      </c>
      <c r="P2319" s="8" t="s">
        <v>43</v>
      </c>
      <c r="Q2319" s="8">
        <v>0</v>
      </c>
      <c r="R2319" s="8">
        <v>41700</v>
      </c>
      <c r="S2319" s="8">
        <v>41700</v>
      </c>
      <c r="T2319" s="8">
        <v>41700</v>
      </c>
      <c r="U2319" s="8">
        <v>132</v>
      </c>
      <c r="V2319" s="8" t="s">
        <v>62</v>
      </c>
      <c r="W2319" s="8" t="s">
        <v>62</v>
      </c>
      <c r="X2319" s="8" t="s">
        <v>276</v>
      </c>
      <c r="Z2319" s="8" t="s">
        <v>6813</v>
      </c>
      <c r="AA2319" s="8">
        <v>0.03</v>
      </c>
      <c r="AB2319" s="8" t="s">
        <v>552</v>
      </c>
      <c r="AC2319" s="8">
        <v>2.1999999999999999E-2</v>
      </c>
      <c r="AD2319" s="8">
        <v>1251</v>
      </c>
      <c r="AE2319" s="8">
        <v>315.90909090909093</v>
      </c>
      <c r="AF2319" s="8">
        <v>917.4</v>
      </c>
      <c r="AG2319" s="8">
        <v>1233.3090909090909</v>
      </c>
      <c r="AH2319" s="8">
        <v>0.06</v>
      </c>
      <c r="AI2319" s="8">
        <v>2502</v>
      </c>
      <c r="AJ2319" s="8" t="s">
        <v>167</v>
      </c>
    </row>
    <row r="2320" spans="1:36" x14ac:dyDescent="0.25">
      <c r="A2320" s="707" t="s">
        <v>2131</v>
      </c>
      <c r="B2320" s="8" t="s">
        <v>241</v>
      </c>
      <c r="C2320" s="8" t="s">
        <v>241</v>
      </c>
      <c r="D2320" s="180" t="s">
        <v>101</v>
      </c>
      <c r="E2320" s="8" t="s">
        <v>489</v>
      </c>
      <c r="F2320" s="8" t="s">
        <v>836</v>
      </c>
      <c r="G2320" s="8" t="s">
        <v>605</v>
      </c>
      <c r="H2320" s="116">
        <v>0</v>
      </c>
      <c r="I2320" s="8">
        <v>8679</v>
      </c>
      <c r="J2320" s="8">
        <v>8679</v>
      </c>
      <c r="K2320" s="8" t="s">
        <v>5566</v>
      </c>
      <c r="L2320" s="8">
        <v>32086548</v>
      </c>
      <c r="M2320" s="38">
        <v>45511</v>
      </c>
      <c r="N2320" s="8" t="s">
        <v>210</v>
      </c>
      <c r="O2320" s="8" t="s">
        <v>148</v>
      </c>
      <c r="P2320" s="8" t="s">
        <v>273</v>
      </c>
      <c r="Q2320" s="8">
        <v>0</v>
      </c>
      <c r="R2320" s="8">
        <v>359300</v>
      </c>
      <c r="S2320" s="8">
        <v>359300</v>
      </c>
      <c r="T2320" s="8">
        <v>25416</v>
      </c>
      <c r="U2320" s="8">
        <v>168</v>
      </c>
      <c r="V2320" s="8" t="s">
        <v>64</v>
      </c>
      <c r="W2320" s="8" t="s">
        <v>64</v>
      </c>
      <c r="X2320" s="8" t="s">
        <v>276</v>
      </c>
      <c r="Z2320" s="8" t="s">
        <v>5645</v>
      </c>
      <c r="AA2320" s="8">
        <v>0.04</v>
      </c>
      <c r="AB2320" s="8" t="s">
        <v>552</v>
      </c>
      <c r="AC2320" s="8">
        <v>1.7000000000000001E-2</v>
      </c>
      <c r="AD2320" s="8">
        <v>14372</v>
      </c>
      <c r="AE2320" s="8">
        <v>2138.6904761904761</v>
      </c>
      <c r="AF2320" s="8">
        <v>6108.1</v>
      </c>
      <c r="AG2320" s="8">
        <v>8246.7904761904756</v>
      </c>
      <c r="AH2320" s="8">
        <v>0.03</v>
      </c>
      <c r="AI2320" s="8">
        <v>10779</v>
      </c>
      <c r="AJ2320" s="8" t="s">
        <v>101</v>
      </c>
    </row>
    <row r="2321" spans="1:36" x14ac:dyDescent="0.25">
      <c r="A2321" s="707" t="s">
        <v>2131</v>
      </c>
      <c r="B2321" s="8" t="s">
        <v>23</v>
      </c>
      <c r="C2321" s="8" t="s">
        <v>23</v>
      </c>
      <c r="D2321" s="180" t="s">
        <v>5937</v>
      </c>
      <c r="E2321" s="8" t="s">
        <v>970</v>
      </c>
      <c r="F2321" s="8" t="s">
        <v>6782</v>
      </c>
      <c r="G2321" s="8" t="s">
        <v>6088</v>
      </c>
      <c r="H2321" s="116">
        <v>0</v>
      </c>
      <c r="I2321" s="8">
        <v>1999</v>
      </c>
      <c r="J2321" s="8">
        <v>1999</v>
      </c>
      <c r="K2321" s="8" t="s">
        <v>6783</v>
      </c>
      <c r="L2321" s="8">
        <v>21347404</v>
      </c>
      <c r="M2321" s="38">
        <v>45511</v>
      </c>
      <c r="N2321" s="8" t="s">
        <v>210</v>
      </c>
      <c r="O2321" s="8" t="s">
        <v>148</v>
      </c>
      <c r="P2321" s="8" t="s">
        <v>4613</v>
      </c>
      <c r="Q2321" s="8">
        <v>0</v>
      </c>
      <c r="R2321" s="8">
        <v>63500</v>
      </c>
      <c r="S2321" s="8">
        <v>63500</v>
      </c>
      <c r="T2321" s="8">
        <v>63500</v>
      </c>
      <c r="U2321" s="8">
        <v>144</v>
      </c>
      <c r="V2321" s="8" t="s">
        <v>62</v>
      </c>
      <c r="W2321" s="8" t="s">
        <v>62</v>
      </c>
      <c r="X2321" s="8" t="s">
        <v>276</v>
      </c>
      <c r="Z2321" s="8" t="s">
        <v>6814</v>
      </c>
      <c r="AA2321" s="8">
        <v>0.03</v>
      </c>
      <c r="AB2321" s="8" t="s">
        <v>552</v>
      </c>
      <c r="AC2321" s="8">
        <v>0.02</v>
      </c>
      <c r="AD2321" s="8">
        <v>1905</v>
      </c>
      <c r="AE2321" s="8">
        <v>440.97222222222223</v>
      </c>
      <c r="AF2321" s="8">
        <v>1270</v>
      </c>
      <c r="AG2321" s="8">
        <v>1710.9722222222222</v>
      </c>
      <c r="AH2321" s="8">
        <v>0.06</v>
      </c>
      <c r="AI2321" s="8">
        <v>3810</v>
      </c>
      <c r="AJ2321" s="8" t="s">
        <v>5937</v>
      </c>
    </row>
    <row r="2322" spans="1:36" x14ac:dyDescent="0.25">
      <c r="A2322" s="707" t="s">
        <v>2131</v>
      </c>
      <c r="B2322" s="8" t="s">
        <v>24</v>
      </c>
      <c r="C2322" s="8" t="s">
        <v>24</v>
      </c>
      <c r="D2322" s="8" t="s">
        <v>420</v>
      </c>
      <c r="E2322" s="8" t="s">
        <v>200</v>
      </c>
      <c r="F2322" s="8" t="s">
        <v>1050</v>
      </c>
      <c r="G2322" s="8" t="s">
        <v>1053</v>
      </c>
      <c r="H2322" s="116">
        <v>0</v>
      </c>
      <c r="I2322" s="8">
        <v>3246</v>
      </c>
      <c r="J2322" s="8">
        <v>3246</v>
      </c>
      <c r="K2322" s="8" t="s">
        <v>6784</v>
      </c>
      <c r="L2322" s="8">
        <v>24208370</v>
      </c>
      <c r="M2322" s="38">
        <v>45511</v>
      </c>
      <c r="N2322" s="8" t="s">
        <v>210</v>
      </c>
      <c r="O2322" s="8" t="s">
        <v>43</v>
      </c>
      <c r="P2322" s="8" t="s">
        <v>43</v>
      </c>
      <c r="Q2322" s="8">
        <v>118203</v>
      </c>
      <c r="R2322" s="8">
        <v>127700</v>
      </c>
      <c r="S2322" s="8">
        <v>9497</v>
      </c>
      <c r="T2322" s="8">
        <v>9497</v>
      </c>
      <c r="U2322" s="8">
        <v>168</v>
      </c>
      <c r="V2322" s="8" t="s">
        <v>63</v>
      </c>
      <c r="W2322" s="8" t="s">
        <v>63</v>
      </c>
      <c r="X2322" s="8" t="s">
        <v>277</v>
      </c>
      <c r="Z2322" s="8" t="s">
        <v>6815</v>
      </c>
      <c r="AA2322" s="8">
        <v>0.04</v>
      </c>
      <c r="AB2322" s="8" t="s">
        <v>552</v>
      </c>
      <c r="AC2322" s="8">
        <v>1.7000000000000001E-2</v>
      </c>
      <c r="AD2322" s="8">
        <v>5108</v>
      </c>
      <c r="AE2322" s="8">
        <v>760.11904761904759</v>
      </c>
      <c r="AF2322" s="8">
        <v>2170.9</v>
      </c>
      <c r="AG2322" s="8">
        <v>2931.0190476190478</v>
      </c>
      <c r="AH2322" s="8">
        <v>0.03</v>
      </c>
      <c r="AI2322" s="8">
        <v>284.90999999999997</v>
      </c>
      <c r="AJ2322" s="8" t="s">
        <v>420</v>
      </c>
    </row>
    <row r="2323" spans="1:36" x14ac:dyDescent="0.25">
      <c r="A2323" s="707" t="s">
        <v>2131</v>
      </c>
      <c r="B2323" s="8" t="s">
        <v>29</v>
      </c>
      <c r="C2323" s="8" t="s">
        <v>29</v>
      </c>
      <c r="D2323" s="8" t="s">
        <v>168</v>
      </c>
      <c r="E2323" s="8" t="s">
        <v>2081</v>
      </c>
      <c r="F2323" s="8" t="s">
        <v>2366</v>
      </c>
      <c r="G2323" s="8" t="s">
        <v>2377</v>
      </c>
      <c r="H2323" s="116">
        <v>2030</v>
      </c>
      <c r="I2323" s="8">
        <v>3294</v>
      </c>
      <c r="J2323" s="8">
        <v>1264</v>
      </c>
      <c r="K2323" s="8" t="s">
        <v>6785</v>
      </c>
      <c r="L2323" s="8">
        <v>27289742</v>
      </c>
      <c r="M2323" s="38">
        <v>45511</v>
      </c>
      <c r="N2323" s="8" t="s">
        <v>210</v>
      </c>
      <c r="O2323" s="8" t="s">
        <v>43</v>
      </c>
      <c r="P2323" s="8" t="s">
        <v>43</v>
      </c>
      <c r="Q2323" s="8">
        <v>97733</v>
      </c>
      <c r="R2323" s="8">
        <v>129700</v>
      </c>
      <c r="S2323" s="8">
        <v>31967</v>
      </c>
      <c r="T2323" s="8">
        <v>31967</v>
      </c>
      <c r="U2323" s="8">
        <v>168</v>
      </c>
      <c r="V2323" s="8" t="s">
        <v>63</v>
      </c>
      <c r="W2323" s="8" t="s">
        <v>63</v>
      </c>
      <c r="X2323" s="8" t="s">
        <v>277</v>
      </c>
      <c r="Z2323" s="8" t="s">
        <v>6816</v>
      </c>
      <c r="AA2323" s="8">
        <v>0.04</v>
      </c>
      <c r="AB2323" s="8" t="s">
        <v>552</v>
      </c>
      <c r="AC2323" s="8">
        <v>1.7000000000000001E-2</v>
      </c>
      <c r="AD2323" s="8">
        <v>5188</v>
      </c>
      <c r="AE2323" s="8">
        <v>772.02380952380952</v>
      </c>
      <c r="AF2323" s="8">
        <v>2204.9</v>
      </c>
      <c r="AG2323" s="8">
        <v>2976.9238095238097</v>
      </c>
      <c r="AH2323" s="8">
        <v>0.03</v>
      </c>
      <c r="AI2323" s="8">
        <v>959.01</v>
      </c>
      <c r="AJ2323" s="8" t="s">
        <v>168</v>
      </c>
    </row>
    <row r="2324" spans="1:36" x14ac:dyDescent="0.25">
      <c r="A2324" s="707" t="s">
        <v>2131</v>
      </c>
      <c r="B2324" s="8" t="s">
        <v>23</v>
      </c>
      <c r="C2324" s="8" t="s">
        <v>23</v>
      </c>
      <c r="D2324" s="180" t="s">
        <v>5937</v>
      </c>
      <c r="E2324" s="8" t="s">
        <v>970</v>
      </c>
      <c r="F2324" s="8" t="s">
        <v>5263</v>
      </c>
      <c r="G2324" s="8" t="s">
        <v>5267</v>
      </c>
      <c r="H2324" s="116">
        <v>0</v>
      </c>
      <c r="I2324" s="8">
        <v>7754</v>
      </c>
      <c r="J2324" s="8">
        <v>7754</v>
      </c>
      <c r="K2324" s="8" t="s">
        <v>6306</v>
      </c>
      <c r="L2324" s="8">
        <v>28173081</v>
      </c>
      <c r="M2324" s="38">
        <v>45511</v>
      </c>
      <c r="N2324" s="8" t="s">
        <v>210</v>
      </c>
      <c r="O2324" s="8" t="s">
        <v>148</v>
      </c>
      <c r="P2324" s="8" t="s">
        <v>4613</v>
      </c>
      <c r="Q2324" s="8">
        <v>0</v>
      </c>
      <c r="R2324" s="8">
        <v>328400</v>
      </c>
      <c r="S2324" s="8">
        <v>328400</v>
      </c>
      <c r="T2324" s="8">
        <v>34281</v>
      </c>
      <c r="U2324" s="8">
        <v>168</v>
      </c>
      <c r="V2324" s="8" t="s">
        <v>64</v>
      </c>
      <c r="W2324" s="8" t="s">
        <v>64</v>
      </c>
      <c r="X2324" s="8" t="s">
        <v>276</v>
      </c>
      <c r="Y2324" s="8" t="s">
        <v>115</v>
      </c>
      <c r="Z2324" s="8" t="s">
        <v>6332</v>
      </c>
      <c r="AA2324" s="8">
        <v>0.04</v>
      </c>
      <c r="AB2324" s="8" t="s">
        <v>552</v>
      </c>
      <c r="AC2324" s="8">
        <v>1.7000000000000001E-2</v>
      </c>
      <c r="AD2324" s="8">
        <v>13136</v>
      </c>
      <c r="AE2324" s="8">
        <v>1954.7619047619048</v>
      </c>
      <c r="AF2324" s="8">
        <v>5582.8</v>
      </c>
      <c r="AG2324" s="8">
        <v>7537.5619047619048</v>
      </c>
      <c r="AH2324" s="8">
        <v>0.03</v>
      </c>
      <c r="AI2324" s="8">
        <v>9852</v>
      </c>
      <c r="AJ2324" s="8" t="s">
        <v>5937</v>
      </c>
    </row>
    <row r="2325" spans="1:36" x14ac:dyDescent="0.25">
      <c r="A2325" s="707" t="s">
        <v>2131</v>
      </c>
      <c r="B2325" s="8" t="s">
        <v>24</v>
      </c>
      <c r="C2325" s="8" t="s">
        <v>24</v>
      </c>
      <c r="D2325" s="8" t="s">
        <v>420</v>
      </c>
      <c r="E2325" s="8" t="s">
        <v>3679</v>
      </c>
      <c r="F2325" s="8" t="s">
        <v>6786</v>
      </c>
      <c r="G2325" s="8" t="s">
        <v>6818</v>
      </c>
      <c r="H2325" s="116">
        <v>0</v>
      </c>
      <c r="I2325" s="8">
        <v>6515</v>
      </c>
      <c r="J2325" s="8">
        <v>6515</v>
      </c>
      <c r="K2325" s="8" t="s">
        <v>6787</v>
      </c>
      <c r="L2325" s="8">
        <v>24852079</v>
      </c>
      <c r="M2325" s="38">
        <v>45511</v>
      </c>
      <c r="N2325" s="8" t="s">
        <v>210</v>
      </c>
      <c r="O2325" s="8" t="s">
        <v>148</v>
      </c>
      <c r="P2325" s="8" t="s">
        <v>287</v>
      </c>
      <c r="Q2325" s="8">
        <v>0</v>
      </c>
      <c r="R2325" s="8">
        <v>267000</v>
      </c>
      <c r="S2325" s="8">
        <v>267000</v>
      </c>
      <c r="T2325" s="8">
        <v>34882</v>
      </c>
      <c r="U2325" s="8">
        <v>168</v>
      </c>
      <c r="V2325" s="8" t="s">
        <v>64</v>
      </c>
      <c r="W2325" s="8" t="s">
        <v>64</v>
      </c>
      <c r="X2325" s="8" t="s">
        <v>276</v>
      </c>
      <c r="Y2325" s="8" t="s">
        <v>115</v>
      </c>
      <c r="Z2325" s="8" t="s">
        <v>6817</v>
      </c>
      <c r="AA2325" s="8">
        <v>0.04</v>
      </c>
      <c r="AB2325" s="8" t="s">
        <v>552</v>
      </c>
      <c r="AC2325" s="8">
        <v>1.7000000000000001E-2</v>
      </c>
      <c r="AD2325" s="8">
        <v>10680</v>
      </c>
      <c r="AE2325" s="8">
        <v>1589.2857142857142</v>
      </c>
      <c r="AF2325" s="8">
        <v>4539</v>
      </c>
      <c r="AG2325" s="8">
        <v>6128.2857142857138</v>
      </c>
      <c r="AH2325" s="8">
        <v>0.03</v>
      </c>
      <c r="AI2325" s="8">
        <v>8010</v>
      </c>
      <c r="AJ2325" s="8" t="s">
        <v>420</v>
      </c>
    </row>
    <row r="2326" spans="1:36" x14ac:dyDescent="0.25">
      <c r="A2326" s="707" t="s">
        <v>2131</v>
      </c>
      <c r="B2326" s="8" t="s">
        <v>24</v>
      </c>
      <c r="C2326" s="8" t="s">
        <v>24</v>
      </c>
      <c r="D2326" s="8" t="s">
        <v>420</v>
      </c>
      <c r="E2326" s="8" t="s">
        <v>200</v>
      </c>
      <c r="F2326" s="8" t="s">
        <v>6504</v>
      </c>
      <c r="G2326" s="8" t="s">
        <v>628</v>
      </c>
      <c r="H2326" s="116">
        <v>0</v>
      </c>
      <c r="I2326" s="8">
        <v>22039</v>
      </c>
      <c r="J2326" s="8">
        <v>22039</v>
      </c>
      <c r="K2326" s="8" t="s">
        <v>6788</v>
      </c>
      <c r="L2326" s="8">
        <v>25952123</v>
      </c>
      <c r="M2326" s="38">
        <v>45511</v>
      </c>
      <c r="N2326" s="8" t="s">
        <v>210</v>
      </c>
      <c r="O2326" s="8" t="s">
        <v>43</v>
      </c>
      <c r="P2326" s="8" t="s">
        <v>43</v>
      </c>
      <c r="Q2326" s="8">
        <v>892334</v>
      </c>
      <c r="R2326" s="8">
        <v>928800</v>
      </c>
      <c r="S2326" s="8">
        <v>36466</v>
      </c>
      <c r="T2326" s="8">
        <v>36466</v>
      </c>
      <c r="U2326" s="8">
        <v>168</v>
      </c>
      <c r="V2326" s="8" t="s">
        <v>63</v>
      </c>
      <c r="W2326" s="8" t="s">
        <v>63</v>
      </c>
      <c r="X2326" s="8" t="s">
        <v>277</v>
      </c>
      <c r="Z2326" s="8" t="s">
        <v>6819</v>
      </c>
      <c r="AA2326" s="8">
        <v>0.04</v>
      </c>
      <c r="AB2326" s="8" t="s">
        <v>552</v>
      </c>
      <c r="AC2326" s="8">
        <v>1.7000000000000001E-2</v>
      </c>
      <c r="AD2326" s="8">
        <v>37152</v>
      </c>
      <c r="AE2326" s="8">
        <v>5528.5714285714284</v>
      </c>
      <c r="AF2326" s="8">
        <v>15789.6</v>
      </c>
      <c r="AG2326" s="8">
        <v>21318.17142857143</v>
      </c>
      <c r="AH2326" s="8">
        <v>0.03</v>
      </c>
      <c r="AI2326" s="8">
        <v>1093.98</v>
      </c>
      <c r="AJ2326" s="8" t="s">
        <v>420</v>
      </c>
    </row>
    <row r="2327" spans="1:36" x14ac:dyDescent="0.25">
      <c r="A2327" s="707" t="s">
        <v>2131</v>
      </c>
      <c r="B2327" s="8" t="s">
        <v>20</v>
      </c>
      <c r="C2327" s="8" t="s">
        <v>20</v>
      </c>
      <c r="D2327" s="8" t="s">
        <v>420</v>
      </c>
      <c r="E2327" s="8" t="s">
        <v>4899</v>
      </c>
      <c r="F2327" s="8" t="s">
        <v>6357</v>
      </c>
      <c r="G2327" s="8" t="s">
        <v>6820</v>
      </c>
      <c r="H2327" s="116">
        <v>0</v>
      </c>
      <c r="I2327" s="8">
        <v>11745</v>
      </c>
      <c r="J2327" s="8">
        <v>11745</v>
      </c>
      <c r="K2327" s="8" t="s">
        <v>6789</v>
      </c>
      <c r="L2327" s="8">
        <v>24772143</v>
      </c>
      <c r="M2327" s="38">
        <v>45511</v>
      </c>
      <c r="N2327" s="8" t="s">
        <v>210</v>
      </c>
      <c r="O2327" s="8" t="s">
        <v>148</v>
      </c>
      <c r="P2327" s="8" t="s">
        <v>225</v>
      </c>
      <c r="Q2327" s="8">
        <v>0</v>
      </c>
      <c r="R2327" s="8">
        <v>490000</v>
      </c>
      <c r="S2327" s="8">
        <v>490000</v>
      </c>
      <c r="T2327" s="8">
        <v>46624</v>
      </c>
      <c r="U2327" s="8">
        <v>168</v>
      </c>
      <c r="V2327" s="8" t="s">
        <v>64</v>
      </c>
      <c r="W2327" s="8" t="s">
        <v>64</v>
      </c>
      <c r="X2327" s="8" t="s">
        <v>276</v>
      </c>
      <c r="Y2327" s="8" t="s">
        <v>115</v>
      </c>
      <c r="Z2327" s="8" t="s">
        <v>6358</v>
      </c>
      <c r="AA2327" s="8">
        <v>0.04</v>
      </c>
      <c r="AB2327" s="8" t="s">
        <v>552</v>
      </c>
      <c r="AC2327" s="8">
        <v>1.7000000000000001E-2</v>
      </c>
      <c r="AD2327" s="8">
        <v>19600</v>
      </c>
      <c r="AE2327" s="8">
        <v>2916.6666666666665</v>
      </c>
      <c r="AF2327" s="8">
        <v>8330</v>
      </c>
      <c r="AG2327" s="8">
        <v>11246.666666666666</v>
      </c>
      <c r="AH2327" s="8">
        <v>0.03</v>
      </c>
      <c r="AI2327" s="8">
        <v>14700</v>
      </c>
      <c r="AJ2327" s="8" t="s">
        <v>420</v>
      </c>
    </row>
    <row r="2328" spans="1:36" x14ac:dyDescent="0.25">
      <c r="A2328" s="707" t="s">
        <v>2131</v>
      </c>
      <c r="B2328" s="8" t="s">
        <v>27</v>
      </c>
      <c r="C2328" s="8" t="s">
        <v>27</v>
      </c>
      <c r="D2328" s="180" t="s">
        <v>5938</v>
      </c>
      <c r="E2328" s="8" t="s">
        <v>4759</v>
      </c>
      <c r="F2328" s="8" t="s">
        <v>6790</v>
      </c>
      <c r="G2328" s="8" t="s">
        <v>6822</v>
      </c>
      <c r="H2328" s="116">
        <v>0</v>
      </c>
      <c r="I2328" s="8">
        <v>3395</v>
      </c>
      <c r="J2328" s="8">
        <v>3395</v>
      </c>
      <c r="K2328" s="8" t="s">
        <v>6791</v>
      </c>
      <c r="L2328" s="8">
        <v>9172923</v>
      </c>
      <c r="M2328" s="38">
        <v>45511</v>
      </c>
      <c r="N2328" s="8" t="s">
        <v>210</v>
      </c>
      <c r="O2328" s="8" t="s">
        <v>43</v>
      </c>
      <c r="P2328" s="8" t="s">
        <v>43</v>
      </c>
      <c r="Q2328" s="8">
        <v>0</v>
      </c>
      <c r="R2328" s="8">
        <v>25700</v>
      </c>
      <c r="S2328" s="8">
        <v>25700</v>
      </c>
      <c r="T2328" s="8">
        <v>25700</v>
      </c>
      <c r="U2328" s="8">
        <v>19</v>
      </c>
      <c r="V2328" s="8" t="s">
        <v>62</v>
      </c>
      <c r="W2328" s="8" t="s">
        <v>62</v>
      </c>
      <c r="X2328" s="8" t="s">
        <v>276</v>
      </c>
      <c r="Z2328" s="8" t="s">
        <v>6821</v>
      </c>
      <c r="AA2328" s="8">
        <v>0.03</v>
      </c>
      <c r="AB2328" s="8" t="s">
        <v>552</v>
      </c>
      <c r="AC2328" s="8">
        <v>7.4999999999999997E-2</v>
      </c>
      <c r="AD2328" s="8">
        <v>771</v>
      </c>
      <c r="AE2328" s="8">
        <v>1352.6315789473683</v>
      </c>
      <c r="AF2328" s="8">
        <v>1927.5</v>
      </c>
      <c r="AG2328" s="8">
        <v>3280.1315789473683</v>
      </c>
      <c r="AH2328" s="8">
        <v>0.06</v>
      </c>
      <c r="AI2328" s="8">
        <v>1542</v>
      </c>
      <c r="AJ2328" s="8" t="s">
        <v>5938</v>
      </c>
    </row>
    <row r="2329" spans="1:36" x14ac:dyDescent="0.25">
      <c r="A2329" s="707" t="s">
        <v>2131</v>
      </c>
      <c r="B2329" s="8" t="s">
        <v>29</v>
      </c>
      <c r="C2329" s="8" t="s">
        <v>29</v>
      </c>
      <c r="D2329" s="8" t="s">
        <v>168</v>
      </c>
      <c r="E2329" s="8" t="s">
        <v>454</v>
      </c>
      <c r="F2329" s="8" t="s">
        <v>906</v>
      </c>
      <c r="G2329" s="8" t="s">
        <v>816</v>
      </c>
      <c r="H2329" s="116">
        <v>0</v>
      </c>
      <c r="I2329" s="8">
        <v>2000</v>
      </c>
      <c r="J2329" s="8">
        <v>2000</v>
      </c>
      <c r="K2329" s="8" t="s">
        <v>6792</v>
      </c>
      <c r="L2329" s="8">
        <v>24004522</v>
      </c>
      <c r="M2329" s="38">
        <v>45511</v>
      </c>
      <c r="N2329" s="8" t="s">
        <v>210</v>
      </c>
      <c r="O2329" s="8" t="s">
        <v>148</v>
      </c>
      <c r="P2329" s="8" t="s">
        <v>267</v>
      </c>
      <c r="Q2329" s="8">
        <v>0</v>
      </c>
      <c r="R2329" s="8">
        <v>63575</v>
      </c>
      <c r="S2329" s="8">
        <v>63575</v>
      </c>
      <c r="T2329" s="8">
        <v>63575</v>
      </c>
      <c r="U2329" s="8">
        <v>144</v>
      </c>
      <c r="V2329" s="8" t="s">
        <v>62</v>
      </c>
      <c r="W2329" s="8" t="s">
        <v>62</v>
      </c>
      <c r="X2329" s="8" t="s">
        <v>276</v>
      </c>
      <c r="Z2329" s="8" t="s">
        <v>6823</v>
      </c>
      <c r="AA2329" s="8">
        <v>0.03</v>
      </c>
      <c r="AB2329" s="8" t="s">
        <v>552</v>
      </c>
      <c r="AC2329" s="8">
        <v>0.02</v>
      </c>
      <c r="AD2329" s="8">
        <v>1907.25</v>
      </c>
      <c r="AE2329" s="8">
        <v>441.49305555555554</v>
      </c>
      <c r="AF2329" s="8">
        <v>1271.5</v>
      </c>
      <c r="AG2329" s="8">
        <v>1712.9930555555557</v>
      </c>
      <c r="AH2329" s="8">
        <v>0.06</v>
      </c>
      <c r="AI2329" s="8">
        <v>3814.5</v>
      </c>
      <c r="AJ2329" s="8" t="s">
        <v>168</v>
      </c>
    </row>
    <row r="2330" spans="1:36" x14ac:dyDescent="0.25">
      <c r="A2330" s="707" t="s">
        <v>2131</v>
      </c>
      <c r="B2330" s="8" t="s">
        <v>24</v>
      </c>
      <c r="C2330" s="8" t="s">
        <v>24</v>
      </c>
      <c r="D2330" s="8" t="s">
        <v>420</v>
      </c>
      <c r="E2330" s="8" t="s">
        <v>405</v>
      </c>
      <c r="F2330" s="8" t="s">
        <v>3076</v>
      </c>
      <c r="G2330" s="8" t="s">
        <v>3090</v>
      </c>
      <c r="H2330" s="116">
        <v>21775</v>
      </c>
      <c r="I2330" s="8">
        <v>19575</v>
      </c>
      <c r="J2330" s="8">
        <v>-2200</v>
      </c>
      <c r="K2330" s="8" t="s">
        <v>5573</v>
      </c>
      <c r="L2330" s="8">
        <v>26979122</v>
      </c>
      <c r="M2330" s="38">
        <v>45511</v>
      </c>
      <c r="N2330" s="8" t="s">
        <v>210</v>
      </c>
      <c r="O2330" s="8" t="s">
        <v>173</v>
      </c>
      <c r="P2330" s="8" t="s">
        <v>349</v>
      </c>
      <c r="Q2330" s="8">
        <v>0</v>
      </c>
      <c r="R2330" s="8">
        <v>823800</v>
      </c>
      <c r="S2330" s="8">
        <v>823800</v>
      </c>
      <c r="T2330" s="8">
        <v>173509</v>
      </c>
      <c r="U2330" s="8">
        <v>168</v>
      </c>
      <c r="V2330" s="8" t="s">
        <v>64</v>
      </c>
      <c r="W2330" s="8" t="s">
        <v>64</v>
      </c>
      <c r="X2330" s="8" t="s">
        <v>276</v>
      </c>
      <c r="Y2330" s="8" t="s">
        <v>534</v>
      </c>
      <c r="Z2330" s="8" t="s">
        <v>5656</v>
      </c>
      <c r="AA2330" s="8">
        <v>0.04</v>
      </c>
      <c r="AB2330" s="8" t="s">
        <v>552</v>
      </c>
      <c r="AC2330" s="8">
        <v>1.7000000000000001E-2</v>
      </c>
      <c r="AD2330" s="8">
        <v>32952</v>
      </c>
      <c r="AE2330" s="8">
        <v>4903.5714285714284</v>
      </c>
      <c r="AF2330" s="8">
        <v>14004.6</v>
      </c>
      <c r="AG2330" s="8">
        <v>18908.17142857143</v>
      </c>
      <c r="AH2330" s="8">
        <v>0.03</v>
      </c>
      <c r="AI2330" s="8">
        <v>24714</v>
      </c>
      <c r="AJ2330" s="8" t="s">
        <v>420</v>
      </c>
    </row>
    <row r="2331" spans="1:36" x14ac:dyDescent="0.25">
      <c r="A2331" s="707" t="s">
        <v>2131</v>
      </c>
      <c r="B2331" s="8" t="s">
        <v>29</v>
      </c>
      <c r="C2331" s="8" t="s">
        <v>29</v>
      </c>
      <c r="D2331" s="8" t="s">
        <v>168</v>
      </c>
      <c r="E2331" s="8" t="s">
        <v>454</v>
      </c>
      <c r="F2331" s="8" t="s">
        <v>635</v>
      </c>
      <c r="G2331" s="8" t="s">
        <v>636</v>
      </c>
      <c r="H2331" s="116">
        <v>0</v>
      </c>
      <c r="I2331" s="8">
        <v>947</v>
      </c>
      <c r="J2331" s="8">
        <v>947</v>
      </c>
      <c r="K2331" s="8" t="s">
        <v>6793</v>
      </c>
      <c r="L2331" s="8">
        <v>20242584</v>
      </c>
      <c r="M2331" s="38">
        <v>45511</v>
      </c>
      <c r="N2331" s="8" t="s">
        <v>210</v>
      </c>
      <c r="O2331" s="8" t="s">
        <v>148</v>
      </c>
      <c r="P2331" s="8" t="s">
        <v>264</v>
      </c>
      <c r="Q2331" s="8">
        <v>0</v>
      </c>
      <c r="R2331" s="8">
        <v>22000</v>
      </c>
      <c r="S2331" s="8">
        <v>22000</v>
      </c>
      <c r="T2331" s="8">
        <v>22000</v>
      </c>
      <c r="U2331" s="8">
        <v>120</v>
      </c>
      <c r="V2331" s="8" t="s">
        <v>62</v>
      </c>
      <c r="W2331" s="8" t="s">
        <v>62</v>
      </c>
      <c r="X2331" s="8" t="s">
        <v>276</v>
      </c>
      <c r="Z2331" s="8" t="s">
        <v>6824</v>
      </c>
      <c r="AA2331" s="8">
        <v>0.03</v>
      </c>
      <c r="AB2331" s="8" t="s">
        <v>552</v>
      </c>
      <c r="AC2331" s="8">
        <v>2.2499999999999999E-2</v>
      </c>
      <c r="AD2331" s="8">
        <v>660</v>
      </c>
      <c r="AE2331" s="8">
        <v>183.33333333333334</v>
      </c>
      <c r="AF2331" s="8">
        <v>495</v>
      </c>
      <c r="AG2331" s="8">
        <v>678.33333333333337</v>
      </c>
      <c r="AH2331" s="8">
        <v>0.06</v>
      </c>
      <c r="AI2331" s="8">
        <v>1320</v>
      </c>
      <c r="AJ2331" s="8" t="s">
        <v>168</v>
      </c>
    </row>
    <row r="2332" spans="1:36" x14ac:dyDescent="0.25">
      <c r="A2332" s="707" t="s">
        <v>2131</v>
      </c>
      <c r="B2332" s="8" t="s">
        <v>29</v>
      </c>
      <c r="C2332" s="8" t="s">
        <v>29</v>
      </c>
      <c r="D2332" s="8" t="s">
        <v>168</v>
      </c>
      <c r="E2332" s="8" t="s">
        <v>454</v>
      </c>
      <c r="F2332" s="8" t="s">
        <v>1372</v>
      </c>
      <c r="G2332" s="8" t="s">
        <v>646</v>
      </c>
      <c r="H2332" s="116">
        <v>0</v>
      </c>
      <c r="I2332" s="8">
        <v>15660</v>
      </c>
      <c r="J2332" s="8">
        <v>15660</v>
      </c>
      <c r="K2332" s="8" t="s">
        <v>5571</v>
      </c>
      <c r="L2332" s="8">
        <v>20609628</v>
      </c>
      <c r="M2332" s="38">
        <v>45512</v>
      </c>
      <c r="N2332" s="8" t="s">
        <v>210</v>
      </c>
      <c r="O2332" s="8" t="s">
        <v>148</v>
      </c>
      <c r="P2332" s="8" t="s">
        <v>264</v>
      </c>
      <c r="Q2332" s="8">
        <v>0</v>
      </c>
      <c r="R2332" s="8">
        <v>559650</v>
      </c>
      <c r="S2332" s="8">
        <v>559650</v>
      </c>
      <c r="T2332" s="8">
        <v>69119</v>
      </c>
      <c r="U2332" s="8">
        <v>144</v>
      </c>
      <c r="V2332" s="8" t="s">
        <v>64</v>
      </c>
      <c r="W2332" s="8" t="s">
        <v>64</v>
      </c>
      <c r="X2332" s="8" t="s">
        <v>276</v>
      </c>
      <c r="Y2332" s="8" t="s">
        <v>115</v>
      </c>
      <c r="Z2332" s="8" t="s">
        <v>5654</v>
      </c>
      <c r="AA2332" s="8">
        <v>0.03</v>
      </c>
      <c r="AB2332" s="8" t="s">
        <v>552</v>
      </c>
      <c r="AC2332" s="8">
        <v>0.02</v>
      </c>
      <c r="AD2332" s="8">
        <v>16789.5</v>
      </c>
      <c r="AE2332" s="8">
        <v>3886.4583333333335</v>
      </c>
      <c r="AF2332" s="8">
        <v>11193</v>
      </c>
      <c r="AG2332" s="8">
        <v>15079.458333333334</v>
      </c>
      <c r="AH2332" s="8">
        <v>0.06</v>
      </c>
      <c r="AI2332" s="8">
        <v>33579</v>
      </c>
      <c r="AJ2332" s="8" t="s">
        <v>168</v>
      </c>
    </row>
    <row r="2333" spans="1:36" x14ac:dyDescent="0.25">
      <c r="A2333" s="707" t="s">
        <v>2131</v>
      </c>
      <c r="B2333" s="8" t="s">
        <v>20</v>
      </c>
      <c r="C2333" s="8" t="s">
        <v>20</v>
      </c>
      <c r="D2333" s="8" t="s">
        <v>420</v>
      </c>
      <c r="E2333" s="8" t="s">
        <v>4899</v>
      </c>
      <c r="F2333" s="8" t="s">
        <v>6828</v>
      </c>
      <c r="G2333" s="8" t="s">
        <v>6842</v>
      </c>
      <c r="H2333" s="116">
        <v>0</v>
      </c>
      <c r="I2333" s="8">
        <v>1396</v>
      </c>
      <c r="J2333" s="8">
        <v>1396</v>
      </c>
      <c r="K2333" s="8" t="s">
        <v>6829</v>
      </c>
      <c r="L2333" s="8">
        <v>26651553</v>
      </c>
      <c r="M2333" s="38">
        <v>45512</v>
      </c>
      <c r="N2333" s="8" t="s">
        <v>210</v>
      </c>
      <c r="O2333" s="8" t="s">
        <v>43</v>
      </c>
      <c r="P2333" s="8" t="s">
        <v>43</v>
      </c>
      <c r="Q2333" s="8">
        <v>0</v>
      </c>
      <c r="R2333" s="8">
        <v>37900</v>
      </c>
      <c r="S2333" s="8">
        <v>37900</v>
      </c>
      <c r="T2333" s="8">
        <v>37900</v>
      </c>
      <c r="U2333" s="8">
        <v>132</v>
      </c>
      <c r="V2333" s="8" t="s">
        <v>62</v>
      </c>
      <c r="W2333" s="8" t="s">
        <v>62</v>
      </c>
      <c r="X2333" s="8" t="s">
        <v>276</v>
      </c>
      <c r="Z2333" s="8" t="s">
        <v>6841</v>
      </c>
      <c r="AA2333" s="8">
        <v>0.03</v>
      </c>
      <c r="AB2333" s="8" t="s">
        <v>552</v>
      </c>
      <c r="AC2333" s="8">
        <v>2.1999999999999999E-2</v>
      </c>
      <c r="AD2333" s="8">
        <v>1137</v>
      </c>
      <c r="AE2333" s="8">
        <v>287.12121212121212</v>
      </c>
      <c r="AF2333" s="8">
        <v>833.8</v>
      </c>
      <c r="AG2333" s="8">
        <v>1120.9212121212122</v>
      </c>
      <c r="AH2333" s="8">
        <v>0.06</v>
      </c>
      <c r="AI2333" s="8">
        <v>2274</v>
      </c>
      <c r="AJ2333" s="8" t="s">
        <v>420</v>
      </c>
    </row>
    <row r="2334" spans="1:36" x14ac:dyDescent="0.25">
      <c r="A2334" s="707" t="s">
        <v>2131</v>
      </c>
      <c r="B2334" s="8" t="s">
        <v>39</v>
      </c>
      <c r="C2334" s="8" t="s">
        <v>39</v>
      </c>
      <c r="D2334" s="8" t="s">
        <v>167</v>
      </c>
      <c r="E2334" s="8" t="s">
        <v>451</v>
      </c>
      <c r="F2334" s="8" t="s">
        <v>3580</v>
      </c>
      <c r="G2334" s="8" t="s">
        <v>584</v>
      </c>
      <c r="H2334" s="116">
        <v>0</v>
      </c>
      <c r="I2334" s="8">
        <v>941</v>
      </c>
      <c r="J2334" s="8">
        <v>941</v>
      </c>
      <c r="K2334" s="8" t="s">
        <v>6830</v>
      </c>
      <c r="L2334" s="8">
        <v>10821598</v>
      </c>
      <c r="M2334" s="38">
        <v>45512</v>
      </c>
      <c r="N2334" s="8" t="s">
        <v>210</v>
      </c>
      <c r="O2334" s="8" t="s">
        <v>43</v>
      </c>
      <c r="P2334" s="8" t="s">
        <v>43</v>
      </c>
      <c r="Q2334" s="8">
        <v>0</v>
      </c>
      <c r="R2334" s="8">
        <v>11000</v>
      </c>
      <c r="S2334" s="8">
        <v>11000</v>
      </c>
      <c r="T2334" s="8">
        <v>11000</v>
      </c>
      <c r="U2334" s="8">
        <v>48</v>
      </c>
      <c r="V2334" s="8" t="s">
        <v>62</v>
      </c>
      <c r="W2334" s="8" t="s">
        <v>62</v>
      </c>
      <c r="X2334" s="8" t="s">
        <v>276</v>
      </c>
      <c r="Z2334" s="8" t="s">
        <v>6843</v>
      </c>
      <c r="AA2334" s="8">
        <v>0.03</v>
      </c>
      <c r="AB2334" s="8" t="s">
        <v>552</v>
      </c>
      <c r="AC2334" s="8">
        <v>3.7499999999999999E-2</v>
      </c>
      <c r="AD2334" s="8">
        <v>330</v>
      </c>
      <c r="AE2334" s="8">
        <v>229.16666666666666</v>
      </c>
      <c r="AF2334" s="8">
        <v>412.5</v>
      </c>
      <c r="AG2334" s="8">
        <v>641.66666666666663</v>
      </c>
      <c r="AH2334" s="8">
        <v>0.06</v>
      </c>
      <c r="AI2334" s="8">
        <v>660</v>
      </c>
      <c r="AJ2334" s="8" t="s">
        <v>167</v>
      </c>
    </row>
    <row r="2335" spans="1:36" x14ac:dyDescent="0.25">
      <c r="A2335" s="707" t="s">
        <v>2131</v>
      </c>
      <c r="B2335" s="8" t="s">
        <v>20</v>
      </c>
      <c r="C2335" s="8" t="s">
        <v>20</v>
      </c>
      <c r="D2335" s="8" t="s">
        <v>420</v>
      </c>
      <c r="E2335" s="8" t="s">
        <v>405</v>
      </c>
      <c r="F2335" s="8" t="s">
        <v>6743</v>
      </c>
      <c r="G2335" s="8" t="s">
        <v>6752</v>
      </c>
      <c r="H2335" s="116">
        <v>0</v>
      </c>
      <c r="I2335" s="8">
        <v>4014</v>
      </c>
      <c r="J2335" s="8">
        <v>4014</v>
      </c>
      <c r="K2335" s="8" t="s">
        <v>6831</v>
      </c>
      <c r="L2335" s="8">
        <v>11269581</v>
      </c>
      <c r="M2335" s="38">
        <v>45512</v>
      </c>
      <c r="N2335" s="8" t="s">
        <v>210</v>
      </c>
      <c r="O2335" s="8" t="s">
        <v>43</v>
      </c>
      <c r="P2335" s="8" t="s">
        <v>43</v>
      </c>
      <c r="Q2335" s="8">
        <v>0</v>
      </c>
      <c r="R2335" s="8">
        <v>85000</v>
      </c>
      <c r="S2335" s="8">
        <v>85000</v>
      </c>
      <c r="T2335" s="8">
        <v>85000</v>
      </c>
      <c r="U2335" s="8">
        <v>76</v>
      </c>
      <c r="V2335" s="8" t="s">
        <v>62</v>
      </c>
      <c r="W2335" s="8" t="s">
        <v>62</v>
      </c>
      <c r="X2335" s="8" t="s">
        <v>276</v>
      </c>
      <c r="Z2335" s="8" t="s">
        <v>6844</v>
      </c>
      <c r="AA2335" s="8">
        <v>0.03</v>
      </c>
      <c r="AB2335" s="8" t="s">
        <v>552</v>
      </c>
      <c r="AC2335" s="8">
        <v>0.03</v>
      </c>
      <c r="AD2335" s="8">
        <v>2550</v>
      </c>
      <c r="AE2335" s="8">
        <v>1118.421052631579</v>
      </c>
      <c r="AF2335" s="8">
        <v>2550</v>
      </c>
      <c r="AG2335" s="8">
        <v>3668.4210526315792</v>
      </c>
      <c r="AH2335" s="8">
        <v>0.06</v>
      </c>
      <c r="AI2335" s="8">
        <v>5100</v>
      </c>
      <c r="AJ2335" s="8" t="s">
        <v>420</v>
      </c>
    </row>
    <row r="2336" spans="1:36" x14ac:dyDescent="0.25">
      <c r="A2336" s="707" t="s">
        <v>2131</v>
      </c>
      <c r="B2336" s="8" t="s">
        <v>38</v>
      </c>
      <c r="C2336" s="8" t="s">
        <v>38</v>
      </c>
      <c r="D2336" s="8" t="s">
        <v>101</v>
      </c>
      <c r="E2336" s="8" t="s">
        <v>405</v>
      </c>
      <c r="F2336" s="8" t="s">
        <v>6446</v>
      </c>
      <c r="G2336" s="8" t="s">
        <v>2934</v>
      </c>
      <c r="H2336" s="116">
        <v>0</v>
      </c>
      <c r="I2336" s="8">
        <v>728</v>
      </c>
      <c r="J2336" s="8">
        <v>728</v>
      </c>
      <c r="K2336" s="8" t="s">
        <v>6832</v>
      </c>
      <c r="L2336" s="8">
        <v>28296211</v>
      </c>
      <c r="M2336" s="38">
        <v>45512</v>
      </c>
      <c r="N2336" s="8" t="s">
        <v>210</v>
      </c>
      <c r="O2336" s="8" t="s">
        <v>43</v>
      </c>
      <c r="P2336" s="8" t="s">
        <v>43</v>
      </c>
      <c r="Q2336" s="8">
        <v>0</v>
      </c>
      <c r="R2336" s="8">
        <v>14100</v>
      </c>
      <c r="S2336" s="8">
        <v>14100</v>
      </c>
      <c r="T2336" s="8">
        <v>14100</v>
      </c>
      <c r="U2336" s="8">
        <v>108</v>
      </c>
      <c r="V2336" s="8" t="s">
        <v>62</v>
      </c>
      <c r="W2336" s="8" t="s">
        <v>62</v>
      </c>
      <c r="X2336" s="8" t="s">
        <v>276</v>
      </c>
      <c r="Z2336" s="8" t="s">
        <v>6845</v>
      </c>
      <c r="AA2336" s="8">
        <v>0.03</v>
      </c>
      <c r="AB2336" s="8" t="s">
        <v>552</v>
      </c>
      <c r="AC2336" s="8">
        <v>2.4E-2</v>
      </c>
      <c r="AD2336" s="8">
        <v>423</v>
      </c>
      <c r="AE2336" s="8">
        <v>130.55555555555554</v>
      </c>
      <c r="AF2336" s="8">
        <v>338.40000000000003</v>
      </c>
      <c r="AG2336" s="8">
        <v>468.95555555555558</v>
      </c>
      <c r="AH2336" s="8">
        <v>0.06</v>
      </c>
      <c r="AI2336" s="8">
        <v>846</v>
      </c>
      <c r="AJ2336" s="8" t="s">
        <v>101</v>
      </c>
    </row>
    <row r="2337" spans="1:36" x14ac:dyDescent="0.25">
      <c r="A2337" s="707" t="s">
        <v>2131</v>
      </c>
      <c r="B2337" s="8" t="s">
        <v>241</v>
      </c>
      <c r="C2337" s="8" t="s">
        <v>241</v>
      </c>
      <c r="D2337" s="8" t="s">
        <v>101</v>
      </c>
      <c r="E2337" s="8" t="s">
        <v>489</v>
      </c>
      <c r="F2337" s="8" t="s">
        <v>6360</v>
      </c>
      <c r="G2337" s="8" t="s">
        <v>6533</v>
      </c>
      <c r="H2337" s="116">
        <v>2725</v>
      </c>
      <c r="I2337" s="8">
        <v>3126</v>
      </c>
      <c r="J2337" s="8">
        <v>401</v>
      </c>
      <c r="K2337" s="8" t="s">
        <v>6833</v>
      </c>
      <c r="L2337" s="8">
        <v>25162358</v>
      </c>
      <c r="M2337" s="38">
        <v>45512</v>
      </c>
      <c r="N2337" s="8" t="s">
        <v>210</v>
      </c>
      <c r="O2337" s="8" t="s">
        <v>43</v>
      </c>
      <c r="P2337" s="8" t="s">
        <v>43</v>
      </c>
      <c r="Q2337" s="8">
        <v>115437</v>
      </c>
      <c r="R2337" s="8">
        <v>122600</v>
      </c>
      <c r="S2337" s="8">
        <v>7163</v>
      </c>
      <c r="T2337" s="8">
        <v>7163</v>
      </c>
      <c r="U2337" s="8">
        <v>168</v>
      </c>
      <c r="V2337" s="8" t="s">
        <v>63</v>
      </c>
      <c r="W2337" s="8" t="s">
        <v>63</v>
      </c>
      <c r="X2337" s="8" t="s">
        <v>277</v>
      </c>
      <c r="Z2337" s="8" t="s">
        <v>6846</v>
      </c>
      <c r="AA2337" s="8">
        <v>0.04</v>
      </c>
      <c r="AB2337" s="8" t="s">
        <v>552</v>
      </c>
      <c r="AC2337" s="8">
        <v>1.7000000000000001E-2</v>
      </c>
      <c r="AD2337" s="8">
        <v>4904</v>
      </c>
      <c r="AE2337" s="8">
        <v>729.76190476190482</v>
      </c>
      <c r="AF2337" s="8">
        <v>2084.2000000000003</v>
      </c>
      <c r="AG2337" s="8">
        <v>2813.9619047619053</v>
      </c>
      <c r="AH2337" s="8">
        <v>0.03</v>
      </c>
      <c r="AI2337" s="8">
        <v>214.89</v>
      </c>
      <c r="AJ2337" s="8" t="s">
        <v>101</v>
      </c>
    </row>
    <row r="2338" spans="1:36" x14ac:dyDescent="0.25">
      <c r="A2338" s="707" t="s">
        <v>2131</v>
      </c>
      <c r="B2338" s="8" t="s">
        <v>38</v>
      </c>
      <c r="C2338" s="8" t="s">
        <v>38</v>
      </c>
      <c r="D2338" s="8" t="s">
        <v>101</v>
      </c>
      <c r="E2338" s="8" t="s">
        <v>405</v>
      </c>
      <c r="F2338" s="8" t="s">
        <v>2952</v>
      </c>
      <c r="G2338" s="8" t="s">
        <v>3355</v>
      </c>
      <c r="H2338" s="116">
        <v>0</v>
      </c>
      <c r="I2338" s="8">
        <v>1197</v>
      </c>
      <c r="J2338" s="8">
        <v>1197</v>
      </c>
      <c r="K2338" s="8" t="s">
        <v>6834</v>
      </c>
      <c r="L2338" s="8">
        <v>28347273</v>
      </c>
      <c r="M2338" s="38">
        <v>45512</v>
      </c>
      <c r="N2338" s="8" t="s">
        <v>210</v>
      </c>
      <c r="O2338" s="8" t="s">
        <v>43</v>
      </c>
      <c r="P2338" s="8" t="s">
        <v>43</v>
      </c>
      <c r="Q2338" s="8">
        <v>0</v>
      </c>
      <c r="R2338" s="8">
        <v>30000</v>
      </c>
      <c r="S2338" s="8">
        <v>30000</v>
      </c>
      <c r="T2338" s="8">
        <v>30000</v>
      </c>
      <c r="U2338" s="8">
        <v>120</v>
      </c>
      <c r="V2338" s="8" t="s">
        <v>62</v>
      </c>
      <c r="W2338" s="8" t="s">
        <v>62</v>
      </c>
      <c r="X2338" s="8" t="s">
        <v>276</v>
      </c>
      <c r="Z2338" s="8" t="s">
        <v>6847</v>
      </c>
      <c r="AA2338" s="8">
        <v>0.03</v>
      </c>
      <c r="AB2338" s="8" t="s">
        <v>552</v>
      </c>
      <c r="AC2338" s="8">
        <v>0.08</v>
      </c>
      <c r="AD2338" s="8">
        <v>900</v>
      </c>
      <c r="AE2338" s="8">
        <v>250</v>
      </c>
      <c r="AF2338" s="8">
        <v>2400</v>
      </c>
      <c r="AG2338" s="8">
        <v>2650</v>
      </c>
      <c r="AH2338" s="8">
        <v>0.06</v>
      </c>
      <c r="AI2338" s="8">
        <v>1800</v>
      </c>
      <c r="AJ2338" s="8" t="s">
        <v>101</v>
      </c>
    </row>
    <row r="2339" spans="1:36" x14ac:dyDescent="0.25">
      <c r="A2339" s="707" t="s">
        <v>2131</v>
      </c>
      <c r="B2339" s="8" t="s">
        <v>20</v>
      </c>
      <c r="C2339" s="8" t="s">
        <v>20</v>
      </c>
      <c r="D2339" s="8" t="s">
        <v>420</v>
      </c>
      <c r="E2339" s="8" t="s">
        <v>405</v>
      </c>
      <c r="F2339" s="8" t="s">
        <v>6835</v>
      </c>
      <c r="G2339" s="8" t="s">
        <v>6849</v>
      </c>
      <c r="H2339" s="116">
        <v>0</v>
      </c>
      <c r="I2339" s="8">
        <v>4950</v>
      </c>
      <c r="J2339" s="8">
        <v>4950</v>
      </c>
      <c r="K2339" s="8" t="s">
        <v>6836</v>
      </c>
      <c r="L2339" s="8">
        <v>30717394</v>
      </c>
      <c r="M2339" s="38">
        <v>45512</v>
      </c>
      <c r="N2339" s="8" t="s">
        <v>210</v>
      </c>
      <c r="O2339" s="8" t="s">
        <v>148</v>
      </c>
      <c r="P2339" s="8" t="s">
        <v>332</v>
      </c>
      <c r="Q2339" s="8">
        <v>0</v>
      </c>
      <c r="R2339" s="8">
        <v>200300</v>
      </c>
      <c r="S2339" s="8">
        <v>200300</v>
      </c>
      <c r="T2339" s="8">
        <v>200300</v>
      </c>
      <c r="U2339" s="8">
        <v>168</v>
      </c>
      <c r="V2339" s="8" t="s">
        <v>62</v>
      </c>
      <c r="W2339" s="8" t="s">
        <v>62</v>
      </c>
      <c r="X2339" s="8" t="s">
        <v>276</v>
      </c>
      <c r="Z2339" s="8" t="s">
        <v>6848</v>
      </c>
      <c r="AA2339" s="8">
        <v>0.04</v>
      </c>
      <c r="AB2339" s="8" t="s">
        <v>552</v>
      </c>
      <c r="AC2339" s="8">
        <v>1.7000000000000001E-2</v>
      </c>
      <c r="AD2339" s="8">
        <v>8012</v>
      </c>
      <c r="AE2339" s="8">
        <v>1192.2619047619048</v>
      </c>
      <c r="AF2339" s="8">
        <v>3405.1000000000004</v>
      </c>
      <c r="AG2339" s="8">
        <v>4597.361904761905</v>
      </c>
      <c r="AH2339" s="8">
        <v>0.03</v>
      </c>
      <c r="AI2339" s="8">
        <v>6009</v>
      </c>
      <c r="AJ2339" s="8" t="s">
        <v>420</v>
      </c>
    </row>
    <row r="2340" spans="1:36" x14ac:dyDescent="0.25">
      <c r="A2340" s="707" t="s">
        <v>2131</v>
      </c>
      <c r="B2340" s="8" t="s">
        <v>27</v>
      </c>
      <c r="C2340" s="8" t="s">
        <v>27</v>
      </c>
      <c r="D2340" s="180" t="s">
        <v>5938</v>
      </c>
      <c r="E2340" s="8" t="s">
        <v>4900</v>
      </c>
      <c r="F2340" s="8" t="s">
        <v>6837</v>
      </c>
      <c r="G2340" s="8" t="s">
        <v>6851</v>
      </c>
      <c r="H2340" s="116">
        <v>0</v>
      </c>
      <c r="I2340" s="8">
        <v>752</v>
      </c>
      <c r="J2340" s="8">
        <v>752</v>
      </c>
      <c r="K2340" s="8" t="s">
        <v>6838</v>
      </c>
      <c r="L2340" s="8">
        <v>31725682</v>
      </c>
      <c r="M2340" s="38">
        <v>45512</v>
      </c>
      <c r="N2340" s="8" t="s">
        <v>210</v>
      </c>
      <c r="O2340" s="8" t="s">
        <v>173</v>
      </c>
      <c r="P2340" s="8" t="s">
        <v>463</v>
      </c>
      <c r="Q2340" s="8">
        <v>0</v>
      </c>
      <c r="R2340" s="8">
        <v>13100</v>
      </c>
      <c r="S2340" s="8">
        <v>13100</v>
      </c>
      <c r="T2340" s="8">
        <v>13100</v>
      </c>
      <c r="U2340" s="8">
        <v>96</v>
      </c>
      <c r="V2340" s="8" t="s">
        <v>62</v>
      </c>
      <c r="W2340" s="8" t="s">
        <v>62</v>
      </c>
      <c r="X2340" s="8" t="s">
        <v>276</v>
      </c>
      <c r="Z2340" s="8" t="s">
        <v>6850</v>
      </c>
      <c r="AA2340" s="8">
        <v>0.03</v>
      </c>
      <c r="AB2340" s="8" t="s">
        <v>552</v>
      </c>
      <c r="AC2340" s="8">
        <v>2.7E-2</v>
      </c>
      <c r="AD2340" s="8">
        <v>393</v>
      </c>
      <c r="AE2340" s="8">
        <v>136.45833333333334</v>
      </c>
      <c r="AF2340" s="8">
        <v>353.7</v>
      </c>
      <c r="AG2340" s="8">
        <v>490.1583333333333</v>
      </c>
      <c r="AH2340" s="8">
        <v>0.06</v>
      </c>
      <c r="AI2340" s="8">
        <v>786</v>
      </c>
      <c r="AJ2340" s="8" t="s">
        <v>5938</v>
      </c>
    </row>
    <row r="2341" spans="1:36" x14ac:dyDescent="0.25">
      <c r="A2341" s="707" t="s">
        <v>2131</v>
      </c>
      <c r="B2341" s="8" t="s">
        <v>29</v>
      </c>
      <c r="C2341" s="8" t="s">
        <v>29</v>
      </c>
      <c r="D2341" s="8" t="s">
        <v>168</v>
      </c>
      <c r="E2341" s="8" t="s">
        <v>454</v>
      </c>
      <c r="F2341" s="8" t="s">
        <v>5109</v>
      </c>
      <c r="G2341" s="8" t="s">
        <v>592</v>
      </c>
      <c r="H2341" s="116">
        <v>0</v>
      </c>
      <c r="I2341" s="8">
        <v>7800</v>
      </c>
      <c r="J2341" s="8">
        <v>7800</v>
      </c>
      <c r="K2341" s="8" t="s">
        <v>6839</v>
      </c>
      <c r="L2341" s="8">
        <v>29005558</v>
      </c>
      <c r="M2341" s="38">
        <v>45512</v>
      </c>
      <c r="N2341" s="8" t="s">
        <v>210</v>
      </c>
      <c r="O2341" s="8" t="s">
        <v>43</v>
      </c>
      <c r="P2341" s="8" t="s">
        <v>43</v>
      </c>
      <c r="Q2341" s="8">
        <v>0</v>
      </c>
      <c r="R2341" s="8">
        <v>274190</v>
      </c>
      <c r="S2341" s="8">
        <v>274190</v>
      </c>
      <c r="T2341" s="8">
        <v>274190</v>
      </c>
      <c r="U2341" s="8">
        <v>144</v>
      </c>
      <c r="V2341" s="8" t="s">
        <v>62</v>
      </c>
      <c r="W2341" s="8" t="s">
        <v>62</v>
      </c>
      <c r="X2341" s="8" t="s">
        <v>276</v>
      </c>
      <c r="Z2341" s="8" t="s">
        <v>6852</v>
      </c>
      <c r="AA2341" s="8">
        <v>0.03</v>
      </c>
      <c r="AB2341" s="8" t="s">
        <v>552</v>
      </c>
      <c r="AC2341" s="8">
        <v>0.02</v>
      </c>
      <c r="AD2341" s="8">
        <v>8225.6999999999989</v>
      </c>
      <c r="AE2341" s="8">
        <v>1904.0972222222222</v>
      </c>
      <c r="AF2341" s="8">
        <v>5483.8</v>
      </c>
      <c r="AG2341" s="8">
        <v>7387.8972222222219</v>
      </c>
      <c r="AH2341" s="8">
        <v>0.06</v>
      </c>
      <c r="AI2341" s="8">
        <v>16451.399999999998</v>
      </c>
      <c r="AJ2341" s="8" t="s">
        <v>168</v>
      </c>
    </row>
    <row r="2342" spans="1:36" x14ac:dyDescent="0.25">
      <c r="A2342" s="707" t="s">
        <v>2131</v>
      </c>
      <c r="B2342" s="8" t="s">
        <v>241</v>
      </c>
      <c r="C2342" s="8" t="s">
        <v>241</v>
      </c>
      <c r="D2342" s="8" t="s">
        <v>101</v>
      </c>
      <c r="E2342" s="8" t="s">
        <v>489</v>
      </c>
      <c r="F2342" s="8" t="s">
        <v>6360</v>
      </c>
      <c r="G2342" s="8" t="s">
        <v>6533</v>
      </c>
      <c r="H2342" s="116">
        <v>0</v>
      </c>
      <c r="I2342" s="8">
        <v>10822</v>
      </c>
      <c r="J2342" s="8">
        <v>10822</v>
      </c>
      <c r="K2342" s="8" t="s">
        <v>6840</v>
      </c>
      <c r="L2342" s="8">
        <v>25924927</v>
      </c>
      <c r="M2342" s="38">
        <v>45512</v>
      </c>
      <c r="N2342" s="8" t="s">
        <v>210</v>
      </c>
      <c r="O2342" s="8" t="s">
        <v>21</v>
      </c>
      <c r="P2342" s="8" t="s">
        <v>21</v>
      </c>
      <c r="Q2342" s="8">
        <v>0</v>
      </c>
      <c r="R2342" s="8">
        <v>450630</v>
      </c>
      <c r="S2342" s="8">
        <v>450630</v>
      </c>
      <c r="T2342" s="8">
        <v>26781</v>
      </c>
      <c r="U2342" s="8">
        <v>168</v>
      </c>
      <c r="V2342" s="8" t="s">
        <v>64</v>
      </c>
      <c r="W2342" s="8" t="s">
        <v>64</v>
      </c>
      <c r="X2342" s="8" t="s">
        <v>276</v>
      </c>
      <c r="Y2342" s="8" t="s">
        <v>572</v>
      </c>
      <c r="Z2342" s="8" t="s">
        <v>6361</v>
      </c>
      <c r="AA2342" s="8">
        <v>0.04</v>
      </c>
      <c r="AB2342" s="8" t="s">
        <v>552</v>
      </c>
      <c r="AC2342" s="8">
        <v>1.7000000000000001E-2</v>
      </c>
      <c r="AD2342" s="8">
        <v>18025.2</v>
      </c>
      <c r="AE2342" s="8">
        <v>2682.3214285714284</v>
      </c>
      <c r="AF2342" s="8">
        <v>7660.7100000000009</v>
      </c>
      <c r="AG2342" s="8">
        <v>10343.03142857143</v>
      </c>
      <c r="AH2342" s="8">
        <v>0.03</v>
      </c>
      <c r="AI2342" s="8">
        <v>13518.9</v>
      </c>
      <c r="AJ2342" s="8" t="s">
        <v>101</v>
      </c>
    </row>
    <row r="2343" spans="1:36" x14ac:dyDescent="0.25">
      <c r="A2343" s="707" t="s">
        <v>2131</v>
      </c>
      <c r="B2343" s="8" t="s">
        <v>24</v>
      </c>
      <c r="C2343" s="8" t="s">
        <v>24</v>
      </c>
      <c r="D2343" s="8" t="s">
        <v>420</v>
      </c>
      <c r="E2343" s="8" t="s">
        <v>200</v>
      </c>
      <c r="F2343" s="8" t="s">
        <v>6869</v>
      </c>
      <c r="G2343" s="8" t="s">
        <v>773</v>
      </c>
      <c r="H2343" s="116">
        <v>0</v>
      </c>
      <c r="I2343" s="8">
        <v>3405</v>
      </c>
      <c r="J2343" s="8">
        <v>3405</v>
      </c>
      <c r="K2343" s="8" t="s">
        <v>6870</v>
      </c>
      <c r="L2343" s="8">
        <v>33511200</v>
      </c>
      <c r="M2343" s="38">
        <v>45512</v>
      </c>
      <c r="N2343" s="8" t="s">
        <v>210</v>
      </c>
      <c r="O2343" s="8" t="s">
        <v>21</v>
      </c>
      <c r="P2343" s="8" t="s">
        <v>21</v>
      </c>
      <c r="Q2343" s="8">
        <v>0</v>
      </c>
      <c r="R2343" s="8">
        <v>100000</v>
      </c>
      <c r="S2343" s="8">
        <v>100000</v>
      </c>
      <c r="T2343" s="8">
        <v>100000</v>
      </c>
      <c r="U2343" s="8">
        <v>120</v>
      </c>
      <c r="V2343" s="8" t="s">
        <v>62</v>
      </c>
      <c r="W2343" s="8" t="s">
        <v>62</v>
      </c>
      <c r="X2343" s="8" t="s">
        <v>276</v>
      </c>
      <c r="Z2343" s="8" t="s">
        <v>6871</v>
      </c>
      <c r="AA2343" s="8">
        <v>0.03</v>
      </c>
      <c r="AB2343" s="8" t="s">
        <v>552</v>
      </c>
      <c r="AC2343" s="8">
        <v>2.1999999999999999E-2</v>
      </c>
      <c r="AD2343" s="8">
        <v>3000</v>
      </c>
      <c r="AE2343" s="8">
        <v>833.33333333333337</v>
      </c>
      <c r="AF2343" s="8">
        <v>2200</v>
      </c>
      <c r="AG2343" s="8">
        <v>3033.3333333333335</v>
      </c>
      <c r="AH2343" s="8">
        <v>0.06</v>
      </c>
      <c r="AI2343" s="8">
        <v>6000</v>
      </c>
      <c r="AJ2343" s="8" t="s">
        <v>420</v>
      </c>
    </row>
    <row r="2344" spans="1:36" x14ac:dyDescent="0.25">
      <c r="A2344" s="707" t="s">
        <v>2131</v>
      </c>
      <c r="B2344" s="8" t="s">
        <v>23</v>
      </c>
      <c r="C2344" s="8" t="s">
        <v>23</v>
      </c>
      <c r="D2344" s="180" t="s">
        <v>5937</v>
      </c>
      <c r="E2344" s="8" t="s">
        <v>970</v>
      </c>
      <c r="F2344" s="8" t="s">
        <v>5510</v>
      </c>
      <c r="G2344" s="8" t="s">
        <v>5527</v>
      </c>
      <c r="H2344" s="116">
        <v>0</v>
      </c>
      <c r="I2344" s="8">
        <v>17011</v>
      </c>
      <c r="J2344" s="8">
        <v>17011</v>
      </c>
      <c r="K2344" s="8" t="s">
        <v>6872</v>
      </c>
      <c r="L2344" s="8">
        <v>23943033</v>
      </c>
      <c r="M2344" s="38">
        <v>45512</v>
      </c>
      <c r="N2344" s="8" t="s">
        <v>210</v>
      </c>
      <c r="O2344" s="8" t="s">
        <v>148</v>
      </c>
      <c r="P2344" s="8" t="s">
        <v>4613</v>
      </c>
      <c r="Q2344" s="8">
        <v>0</v>
      </c>
      <c r="R2344" s="8">
        <v>714500</v>
      </c>
      <c r="S2344" s="8">
        <v>714500</v>
      </c>
      <c r="T2344" s="8">
        <v>63464</v>
      </c>
      <c r="U2344" s="8">
        <v>168</v>
      </c>
      <c r="V2344" s="8" t="s">
        <v>64</v>
      </c>
      <c r="W2344" s="8" t="s">
        <v>64</v>
      </c>
      <c r="X2344" s="8" t="s">
        <v>276</v>
      </c>
      <c r="Z2344" s="8" t="s">
        <v>6873</v>
      </c>
      <c r="AA2344" s="8">
        <v>0.04</v>
      </c>
      <c r="AB2344" s="8" t="s">
        <v>552</v>
      </c>
      <c r="AC2344" s="8">
        <v>1.7000000000000001E-2</v>
      </c>
      <c r="AD2344" s="8">
        <v>28580</v>
      </c>
      <c r="AE2344" s="8">
        <v>4252.9761904761908</v>
      </c>
      <c r="AF2344" s="8">
        <v>12146.5</v>
      </c>
      <c r="AG2344" s="8">
        <v>16399.476190476191</v>
      </c>
      <c r="AH2344" s="8">
        <v>0.03</v>
      </c>
      <c r="AI2344" s="8">
        <v>21435</v>
      </c>
      <c r="AJ2344" s="8" t="s">
        <v>5937</v>
      </c>
    </row>
    <row r="2345" spans="1:36" x14ac:dyDescent="0.25">
      <c r="A2345" s="707" t="s">
        <v>2131</v>
      </c>
      <c r="B2345" s="180" t="s">
        <v>39</v>
      </c>
      <c r="C2345" s="180" t="s">
        <v>39</v>
      </c>
      <c r="D2345" s="180" t="s">
        <v>167</v>
      </c>
      <c r="E2345" s="180" t="s">
        <v>451</v>
      </c>
      <c r="F2345" s="180" t="s">
        <v>6874</v>
      </c>
      <c r="G2345" s="180" t="s">
        <v>6140</v>
      </c>
      <c r="H2345" s="186">
        <v>0</v>
      </c>
      <c r="I2345" s="186">
        <v>6610</v>
      </c>
      <c r="J2345" s="186">
        <f t="shared" ref="J2345:J2408" si="88">IF(H2345=0,I2345,(I2345-H2345))</f>
        <v>6610</v>
      </c>
      <c r="K2345" s="180" t="s">
        <v>6875</v>
      </c>
      <c r="L2345" s="180">
        <v>23634234</v>
      </c>
      <c r="M2345" s="144">
        <v>45513</v>
      </c>
      <c r="N2345" s="144" t="s">
        <v>210</v>
      </c>
      <c r="O2345" s="180" t="s">
        <v>148</v>
      </c>
      <c r="P2345" s="180" t="s">
        <v>258</v>
      </c>
      <c r="Q2345" s="274">
        <v>0</v>
      </c>
      <c r="R2345" s="274">
        <v>271100</v>
      </c>
      <c r="S2345" s="182">
        <f t="shared" ref="S2345:S2408" si="89">R2345-Q2345</f>
        <v>271100</v>
      </c>
      <c r="T2345" s="216">
        <v>8988</v>
      </c>
      <c r="U2345" s="180">
        <v>168</v>
      </c>
      <c r="V2345" s="180" t="s">
        <v>64</v>
      </c>
      <c r="W2345" s="180" t="s">
        <v>64</v>
      </c>
      <c r="X2345" s="180" t="s">
        <v>276</v>
      </c>
      <c r="Y2345" s="180" t="s">
        <v>665</v>
      </c>
      <c r="Z2345" s="180" t="s">
        <v>6344</v>
      </c>
      <c r="AA2345" s="194">
        <v>0.04</v>
      </c>
      <c r="AB2345" s="197" t="s">
        <v>552</v>
      </c>
      <c r="AC2345" s="188">
        <v>1.7000000000000001E-2</v>
      </c>
      <c r="AD2345" s="274">
        <f t="shared" ref="AD2345:AD2408" si="90">AA2345*R2345</f>
        <v>10844</v>
      </c>
      <c r="AE2345" s="274">
        <f t="shared" ref="AE2345:AE2564" si="91">IFERROR((R2345/U2345),0)</f>
        <v>1613.6904761904761</v>
      </c>
      <c r="AF2345" s="189">
        <f t="shared" ref="AF2345:AF2564" si="92">AC2345*R2345</f>
        <v>4608.7000000000007</v>
      </c>
      <c r="AG2345" s="368">
        <f t="shared" ref="AG2345:AG2408" si="93">AE2345+AF2345</f>
        <v>6222.3904761904769</v>
      </c>
      <c r="AH2345" s="190">
        <v>0.03</v>
      </c>
      <c r="AI2345" s="189">
        <f t="shared" ref="AI2345:AI2408" si="94">S2345*AH2345</f>
        <v>8133</v>
      </c>
    </row>
    <row r="2346" spans="1:36" x14ac:dyDescent="0.25">
      <c r="A2346" s="707" t="s">
        <v>2131</v>
      </c>
      <c r="B2346" s="180" t="s">
        <v>29</v>
      </c>
      <c r="C2346" s="180" t="s">
        <v>29</v>
      </c>
      <c r="D2346" s="180" t="s">
        <v>168</v>
      </c>
      <c r="E2346" s="180" t="s">
        <v>455</v>
      </c>
      <c r="F2346" s="180" t="s">
        <v>3395</v>
      </c>
      <c r="G2346" s="180" t="s">
        <v>3637</v>
      </c>
      <c r="H2346" s="186">
        <v>0</v>
      </c>
      <c r="I2346" s="186">
        <v>1157</v>
      </c>
      <c r="J2346" s="186">
        <f t="shared" si="88"/>
        <v>1157</v>
      </c>
      <c r="K2346" s="180" t="s">
        <v>3751</v>
      </c>
      <c r="L2346" s="180">
        <v>24538124</v>
      </c>
      <c r="M2346" s="144">
        <v>45513</v>
      </c>
      <c r="N2346" s="144" t="s">
        <v>210</v>
      </c>
      <c r="O2346" s="180" t="s">
        <v>43</v>
      </c>
      <c r="P2346" s="180" t="s">
        <v>43</v>
      </c>
      <c r="Q2346" s="274">
        <v>0</v>
      </c>
      <c r="R2346" s="274">
        <v>30000</v>
      </c>
      <c r="S2346" s="182">
        <f t="shared" si="89"/>
        <v>30000</v>
      </c>
      <c r="T2346" s="216">
        <v>30000</v>
      </c>
      <c r="U2346" s="180">
        <v>132</v>
      </c>
      <c r="V2346" s="180" t="s">
        <v>62</v>
      </c>
      <c r="W2346" s="180" t="s">
        <v>62</v>
      </c>
      <c r="X2346" s="180" t="s">
        <v>276</v>
      </c>
      <c r="Y2346" s="180"/>
      <c r="Z2346" s="180" t="s">
        <v>6891</v>
      </c>
      <c r="AA2346" s="194">
        <v>0.03</v>
      </c>
      <c r="AB2346" s="197" t="s">
        <v>552</v>
      </c>
      <c r="AC2346" s="188">
        <v>2.1999999999999999E-2</v>
      </c>
      <c r="AD2346" s="274">
        <f t="shared" si="90"/>
        <v>900</v>
      </c>
      <c r="AE2346" s="274">
        <f t="shared" si="91"/>
        <v>227.27272727272728</v>
      </c>
      <c r="AF2346" s="189">
        <f t="shared" si="92"/>
        <v>660</v>
      </c>
      <c r="AG2346" s="368">
        <f t="shared" si="93"/>
        <v>887.27272727272725</v>
      </c>
      <c r="AH2346" s="190">
        <v>0.06</v>
      </c>
      <c r="AI2346" s="189">
        <f t="shared" si="94"/>
        <v>1800</v>
      </c>
    </row>
    <row r="2347" spans="1:36" x14ac:dyDescent="0.25">
      <c r="A2347" s="707" t="s">
        <v>2131</v>
      </c>
      <c r="B2347" s="180" t="s">
        <v>29</v>
      </c>
      <c r="C2347" s="180" t="s">
        <v>29</v>
      </c>
      <c r="D2347" s="180" t="s">
        <v>168</v>
      </c>
      <c r="E2347" s="180" t="s">
        <v>405</v>
      </c>
      <c r="F2347" s="180" t="s">
        <v>4296</v>
      </c>
      <c r="G2347" s="180" t="s">
        <v>4332</v>
      </c>
      <c r="H2347" s="186">
        <v>14780</v>
      </c>
      <c r="I2347" s="186">
        <v>14780</v>
      </c>
      <c r="J2347" s="186">
        <f t="shared" si="88"/>
        <v>0</v>
      </c>
      <c r="K2347" s="180" t="s">
        <v>6876</v>
      </c>
      <c r="L2347" s="180">
        <v>24288867</v>
      </c>
      <c r="M2347" s="144">
        <v>45513</v>
      </c>
      <c r="N2347" s="144" t="s">
        <v>210</v>
      </c>
      <c r="O2347" s="180" t="s">
        <v>148</v>
      </c>
      <c r="P2347" s="180" t="s">
        <v>6877</v>
      </c>
      <c r="Q2347" s="274">
        <v>614101</v>
      </c>
      <c r="R2347" s="274">
        <v>619300</v>
      </c>
      <c r="S2347" s="182">
        <f t="shared" si="89"/>
        <v>5199</v>
      </c>
      <c r="T2347" s="216">
        <v>5199</v>
      </c>
      <c r="U2347" s="180">
        <v>168</v>
      </c>
      <c r="V2347" s="180" t="s">
        <v>63</v>
      </c>
      <c r="W2347" s="180" t="s">
        <v>63</v>
      </c>
      <c r="X2347" s="180" t="s">
        <v>277</v>
      </c>
      <c r="Y2347" s="180"/>
      <c r="Z2347" s="180" t="s">
        <v>6892</v>
      </c>
      <c r="AA2347" s="194">
        <v>0.04</v>
      </c>
      <c r="AB2347" s="197" t="s">
        <v>552</v>
      </c>
      <c r="AC2347" s="188">
        <v>1.7000000000000001E-2</v>
      </c>
      <c r="AD2347" s="274">
        <f t="shared" si="90"/>
        <v>24772</v>
      </c>
      <c r="AE2347" s="274">
        <f t="shared" si="91"/>
        <v>3686.3095238095239</v>
      </c>
      <c r="AF2347" s="189">
        <f t="shared" si="92"/>
        <v>10528.1</v>
      </c>
      <c r="AG2347" s="368">
        <f t="shared" si="93"/>
        <v>14214.409523809525</v>
      </c>
      <c r="AH2347" s="190">
        <v>0.03</v>
      </c>
      <c r="AI2347" s="189">
        <f t="shared" si="94"/>
        <v>155.97</v>
      </c>
    </row>
    <row r="2348" spans="1:36" x14ac:dyDescent="0.25">
      <c r="A2348" s="707" t="s">
        <v>2131</v>
      </c>
      <c r="B2348" s="180" t="s">
        <v>27</v>
      </c>
      <c r="C2348" s="180" t="s">
        <v>27</v>
      </c>
      <c r="D2348" s="180" t="s">
        <v>5938</v>
      </c>
      <c r="E2348" s="180" t="s">
        <v>209</v>
      </c>
      <c r="F2348" s="180" t="s">
        <v>6878</v>
      </c>
      <c r="G2348" s="180" t="s">
        <v>4184</v>
      </c>
      <c r="H2348" s="186">
        <v>10104</v>
      </c>
      <c r="I2348" s="186">
        <v>10540</v>
      </c>
      <c r="J2348" s="186">
        <f t="shared" si="88"/>
        <v>436</v>
      </c>
      <c r="K2348" s="180" t="s">
        <v>6879</v>
      </c>
      <c r="L2348" s="180">
        <v>28396207</v>
      </c>
      <c r="M2348" s="144">
        <v>45513</v>
      </c>
      <c r="N2348" s="144" t="s">
        <v>210</v>
      </c>
      <c r="O2348" s="180" t="s">
        <v>43</v>
      </c>
      <c r="P2348" s="180" t="s">
        <v>43</v>
      </c>
      <c r="Q2348" s="274">
        <v>421773</v>
      </c>
      <c r="R2348" s="274">
        <v>438600</v>
      </c>
      <c r="S2348" s="182">
        <f t="shared" si="89"/>
        <v>16827</v>
      </c>
      <c r="T2348" s="216">
        <v>16827</v>
      </c>
      <c r="U2348" s="180">
        <v>168</v>
      </c>
      <c r="V2348" s="180" t="s">
        <v>64</v>
      </c>
      <c r="W2348" s="180" t="s">
        <v>64</v>
      </c>
      <c r="X2348" s="180" t="s">
        <v>276</v>
      </c>
      <c r="Y2348" s="180" t="s">
        <v>115</v>
      </c>
      <c r="Z2348" s="180" t="s">
        <v>6893</v>
      </c>
      <c r="AA2348" s="194">
        <v>0.04</v>
      </c>
      <c r="AB2348" s="197" t="s">
        <v>552</v>
      </c>
      <c r="AC2348" s="188">
        <v>1.7000000000000001E-2</v>
      </c>
      <c r="AD2348" s="274">
        <f t="shared" si="90"/>
        <v>17544</v>
      </c>
      <c r="AE2348" s="274">
        <f t="shared" si="91"/>
        <v>2610.7142857142858</v>
      </c>
      <c r="AF2348" s="189">
        <f t="shared" si="92"/>
        <v>7456.2000000000007</v>
      </c>
      <c r="AG2348" s="368">
        <f t="shared" si="93"/>
        <v>10066.914285714287</v>
      </c>
      <c r="AH2348" s="190">
        <v>0.03</v>
      </c>
      <c r="AI2348" s="189">
        <f t="shared" si="94"/>
        <v>504.81</v>
      </c>
    </row>
    <row r="2349" spans="1:36" x14ac:dyDescent="0.25">
      <c r="A2349" s="707" t="s">
        <v>2131</v>
      </c>
      <c r="B2349" s="180" t="s">
        <v>39</v>
      </c>
      <c r="C2349" s="180" t="s">
        <v>39</v>
      </c>
      <c r="D2349" s="180" t="s">
        <v>167</v>
      </c>
      <c r="E2349" s="180" t="s">
        <v>451</v>
      </c>
      <c r="F2349" s="180" t="s">
        <v>859</v>
      </c>
      <c r="G2349" s="180" t="s">
        <v>584</v>
      </c>
      <c r="H2349" s="186">
        <v>0</v>
      </c>
      <c r="I2349" s="186">
        <v>1437</v>
      </c>
      <c r="J2349" s="186">
        <f t="shared" si="88"/>
        <v>1437</v>
      </c>
      <c r="K2349" s="180" t="s">
        <v>6880</v>
      </c>
      <c r="L2349" s="180">
        <v>22999129</v>
      </c>
      <c r="M2349" s="144">
        <v>45513</v>
      </c>
      <c r="N2349" s="144" t="s">
        <v>210</v>
      </c>
      <c r="O2349" s="180" t="s">
        <v>148</v>
      </c>
      <c r="P2349" s="180" t="s">
        <v>258</v>
      </c>
      <c r="Q2349" s="274">
        <v>0</v>
      </c>
      <c r="R2349" s="274">
        <v>39200</v>
      </c>
      <c r="S2349" s="182">
        <f t="shared" si="89"/>
        <v>39200</v>
      </c>
      <c r="T2349" s="216">
        <v>39200</v>
      </c>
      <c r="U2349" s="180">
        <v>132</v>
      </c>
      <c r="V2349" s="180" t="s">
        <v>62</v>
      </c>
      <c r="W2349" s="180" t="s">
        <v>62</v>
      </c>
      <c r="X2349" s="180" t="s">
        <v>276</v>
      </c>
      <c r="Y2349" s="180"/>
      <c r="Z2349" s="180" t="s">
        <v>6894</v>
      </c>
      <c r="AA2349" s="194">
        <v>0.03</v>
      </c>
      <c r="AB2349" s="197" t="s">
        <v>552</v>
      </c>
      <c r="AC2349" s="188">
        <v>2.1999999999999999E-2</v>
      </c>
      <c r="AD2349" s="274">
        <f t="shared" si="90"/>
        <v>1176</v>
      </c>
      <c r="AE2349" s="274">
        <f t="shared" si="91"/>
        <v>296.969696969697</v>
      </c>
      <c r="AF2349" s="189">
        <f t="shared" si="92"/>
        <v>862.4</v>
      </c>
      <c r="AG2349" s="368">
        <f t="shared" si="93"/>
        <v>1159.3696969696971</v>
      </c>
      <c r="AH2349" s="190">
        <v>0.06</v>
      </c>
      <c r="AI2349" s="189">
        <f t="shared" si="94"/>
        <v>2352</v>
      </c>
    </row>
    <row r="2350" spans="1:36" x14ac:dyDescent="0.25">
      <c r="A2350" s="707" t="s">
        <v>2131</v>
      </c>
      <c r="B2350" s="180" t="s">
        <v>47</v>
      </c>
      <c r="C2350" s="180" t="s">
        <v>47</v>
      </c>
      <c r="D2350" s="180" t="s">
        <v>99</v>
      </c>
      <c r="E2350" s="180" t="s">
        <v>405</v>
      </c>
      <c r="F2350" s="180" t="s">
        <v>6121</v>
      </c>
      <c r="G2350" s="180" t="s">
        <v>6125</v>
      </c>
      <c r="H2350" s="186">
        <v>0</v>
      </c>
      <c r="I2350" s="186">
        <v>12918</v>
      </c>
      <c r="J2350" s="186">
        <f t="shared" si="88"/>
        <v>12918</v>
      </c>
      <c r="K2350" s="180" t="s">
        <v>6881</v>
      </c>
      <c r="L2350" s="180">
        <v>28476964</v>
      </c>
      <c r="M2350" s="144">
        <v>45513</v>
      </c>
      <c r="N2350" s="144" t="s">
        <v>210</v>
      </c>
      <c r="O2350" s="180" t="s">
        <v>43</v>
      </c>
      <c r="P2350" s="180" t="s">
        <v>43</v>
      </c>
      <c r="Q2350" s="274">
        <v>0</v>
      </c>
      <c r="R2350" s="274">
        <v>540000</v>
      </c>
      <c r="S2350" s="182">
        <f t="shared" si="89"/>
        <v>540000</v>
      </c>
      <c r="T2350" s="216">
        <v>146229</v>
      </c>
      <c r="U2350" s="180">
        <v>168</v>
      </c>
      <c r="V2350" s="180" t="s">
        <v>64</v>
      </c>
      <c r="W2350" s="180" t="s">
        <v>64</v>
      </c>
      <c r="X2350" s="180" t="s">
        <v>276</v>
      </c>
      <c r="Y2350" s="180" t="s">
        <v>534</v>
      </c>
      <c r="Z2350" s="180" t="s">
        <v>6895</v>
      </c>
      <c r="AA2350" s="194">
        <v>0.04</v>
      </c>
      <c r="AB2350" s="197" t="s">
        <v>552</v>
      </c>
      <c r="AC2350" s="188">
        <v>1.7000000000000001E-2</v>
      </c>
      <c r="AD2350" s="274">
        <f t="shared" si="90"/>
        <v>21600</v>
      </c>
      <c r="AE2350" s="274">
        <f t="shared" si="91"/>
        <v>3214.2857142857142</v>
      </c>
      <c r="AF2350" s="189">
        <f t="shared" si="92"/>
        <v>9180</v>
      </c>
      <c r="AG2350" s="368">
        <f t="shared" si="93"/>
        <v>12394.285714285714</v>
      </c>
      <c r="AH2350" s="190">
        <v>0.03</v>
      </c>
      <c r="AI2350" s="189">
        <f t="shared" si="94"/>
        <v>16200</v>
      </c>
    </row>
    <row r="2351" spans="1:36" x14ac:dyDescent="0.25">
      <c r="A2351" s="707" t="s">
        <v>2131</v>
      </c>
      <c r="B2351" s="180" t="s">
        <v>23</v>
      </c>
      <c r="C2351" s="180" t="s">
        <v>23</v>
      </c>
      <c r="D2351" s="180" t="s">
        <v>5937</v>
      </c>
      <c r="E2351" s="180" t="s">
        <v>970</v>
      </c>
      <c r="F2351" s="180" t="s">
        <v>5263</v>
      </c>
      <c r="G2351" s="180" t="s">
        <v>5267</v>
      </c>
      <c r="H2351" s="186">
        <v>0</v>
      </c>
      <c r="I2351" s="186">
        <v>881</v>
      </c>
      <c r="J2351" s="186">
        <f t="shared" si="88"/>
        <v>881</v>
      </c>
      <c r="K2351" s="180" t="s">
        <v>6882</v>
      </c>
      <c r="L2351" s="180">
        <v>24239198</v>
      </c>
      <c r="M2351" s="144">
        <v>45513</v>
      </c>
      <c r="N2351" s="144" t="s">
        <v>210</v>
      </c>
      <c r="O2351" s="180" t="s">
        <v>173</v>
      </c>
      <c r="P2351" s="180" t="s">
        <v>463</v>
      </c>
      <c r="Q2351" s="274">
        <v>0</v>
      </c>
      <c r="R2351" s="274">
        <v>20000</v>
      </c>
      <c r="S2351" s="182">
        <f t="shared" si="89"/>
        <v>20000</v>
      </c>
      <c r="T2351" s="216">
        <v>20000</v>
      </c>
      <c r="U2351" s="180">
        <v>120</v>
      </c>
      <c r="V2351" s="180" t="s">
        <v>62</v>
      </c>
      <c r="W2351" s="180" t="s">
        <v>62</v>
      </c>
      <c r="X2351" s="180" t="s">
        <v>276</v>
      </c>
      <c r="Y2351" s="180"/>
      <c r="Z2351" s="180" t="s">
        <v>6896</v>
      </c>
      <c r="AA2351" s="194">
        <v>0.03</v>
      </c>
      <c r="AB2351" s="197" t="s">
        <v>552</v>
      </c>
      <c r="AC2351" s="188">
        <v>2.2499999999999999E-2</v>
      </c>
      <c r="AD2351" s="274">
        <f t="shared" si="90"/>
        <v>600</v>
      </c>
      <c r="AE2351" s="274">
        <f t="shared" si="91"/>
        <v>166.66666666666666</v>
      </c>
      <c r="AF2351" s="189">
        <f t="shared" si="92"/>
        <v>450</v>
      </c>
      <c r="AG2351" s="368">
        <f t="shared" si="93"/>
        <v>616.66666666666663</v>
      </c>
      <c r="AH2351" s="190">
        <v>0.06</v>
      </c>
      <c r="AI2351" s="189">
        <f t="shared" si="94"/>
        <v>1200</v>
      </c>
    </row>
    <row r="2352" spans="1:36" x14ac:dyDescent="0.25">
      <c r="A2352" s="707" t="s">
        <v>2131</v>
      </c>
      <c r="B2352" s="180" t="s">
        <v>24</v>
      </c>
      <c r="C2352" s="180" t="s">
        <v>24</v>
      </c>
      <c r="D2352" s="180" t="s">
        <v>420</v>
      </c>
      <c r="E2352" s="180" t="s">
        <v>405</v>
      </c>
      <c r="F2352" s="180" t="s">
        <v>6596</v>
      </c>
      <c r="G2352" s="180" t="s">
        <v>6036</v>
      </c>
      <c r="H2352" s="186">
        <v>0</v>
      </c>
      <c r="I2352" s="186">
        <v>3659</v>
      </c>
      <c r="J2352" s="186">
        <f t="shared" si="88"/>
        <v>3659</v>
      </c>
      <c r="K2352" s="180" t="s">
        <v>6883</v>
      </c>
      <c r="L2352" s="180">
        <v>5275878</v>
      </c>
      <c r="M2352" s="144">
        <v>45513</v>
      </c>
      <c r="N2352" s="144" t="s">
        <v>210</v>
      </c>
      <c r="O2352" s="180" t="s">
        <v>43</v>
      </c>
      <c r="P2352" s="180" t="s">
        <v>43</v>
      </c>
      <c r="Q2352" s="274">
        <v>0</v>
      </c>
      <c r="R2352" s="274">
        <v>20000</v>
      </c>
      <c r="S2352" s="182">
        <f t="shared" si="89"/>
        <v>20000</v>
      </c>
      <c r="T2352" s="216">
        <v>20000</v>
      </c>
      <c r="U2352" s="180">
        <v>12</v>
      </c>
      <c r="V2352" s="180" t="s">
        <v>62</v>
      </c>
      <c r="W2352" s="180" t="s">
        <v>62</v>
      </c>
      <c r="X2352" s="180" t="s">
        <v>276</v>
      </c>
      <c r="Y2352" s="180"/>
      <c r="Z2352" s="180" t="s">
        <v>6897</v>
      </c>
      <c r="AA2352" s="194">
        <v>0.03</v>
      </c>
      <c r="AB2352" s="197" t="s">
        <v>552</v>
      </c>
      <c r="AC2352" s="188">
        <v>0.08</v>
      </c>
      <c r="AD2352" s="274">
        <f t="shared" si="90"/>
        <v>600</v>
      </c>
      <c r="AE2352" s="274">
        <f t="shared" si="91"/>
        <v>1666.6666666666667</v>
      </c>
      <c r="AF2352" s="189">
        <f t="shared" si="92"/>
        <v>1600</v>
      </c>
      <c r="AG2352" s="368">
        <f t="shared" si="93"/>
        <v>3266.666666666667</v>
      </c>
      <c r="AH2352" s="190">
        <v>0.06</v>
      </c>
      <c r="AI2352" s="189">
        <f t="shared" si="94"/>
        <v>1200</v>
      </c>
    </row>
    <row r="2353" spans="1:35" x14ac:dyDescent="0.25">
      <c r="A2353" s="707" t="s">
        <v>2131</v>
      </c>
      <c r="B2353" s="180" t="s">
        <v>38</v>
      </c>
      <c r="C2353" s="180" t="s">
        <v>38</v>
      </c>
      <c r="D2353" s="180" t="s">
        <v>101</v>
      </c>
      <c r="E2353" s="180" t="s">
        <v>405</v>
      </c>
      <c r="F2353" s="180" t="s">
        <v>6884</v>
      </c>
      <c r="G2353" s="180" t="s">
        <v>6899</v>
      </c>
      <c r="H2353" s="186">
        <v>0</v>
      </c>
      <c r="I2353" s="186">
        <v>4029</v>
      </c>
      <c r="J2353" s="186">
        <f t="shared" si="88"/>
        <v>4029</v>
      </c>
      <c r="K2353" s="180" t="s">
        <v>6885</v>
      </c>
      <c r="L2353" s="180">
        <v>28013016</v>
      </c>
      <c r="M2353" s="144">
        <v>45513</v>
      </c>
      <c r="N2353" s="144" t="s">
        <v>210</v>
      </c>
      <c r="O2353" s="180" t="s">
        <v>148</v>
      </c>
      <c r="P2353" s="180" t="s">
        <v>253</v>
      </c>
      <c r="Q2353" s="274">
        <v>0</v>
      </c>
      <c r="R2353" s="274">
        <v>161000</v>
      </c>
      <c r="S2353" s="182">
        <f t="shared" si="89"/>
        <v>161000</v>
      </c>
      <c r="T2353" s="216">
        <v>161000</v>
      </c>
      <c r="U2353" s="180">
        <v>168</v>
      </c>
      <c r="V2353" s="180" t="s">
        <v>62</v>
      </c>
      <c r="W2353" s="180" t="s">
        <v>62</v>
      </c>
      <c r="X2353" s="180" t="s">
        <v>276</v>
      </c>
      <c r="Y2353" s="180"/>
      <c r="Z2353" s="180" t="s">
        <v>6898</v>
      </c>
      <c r="AA2353" s="194">
        <v>0.04</v>
      </c>
      <c r="AB2353" s="197" t="s">
        <v>552</v>
      </c>
      <c r="AC2353" s="188">
        <v>1.7000000000000001E-2</v>
      </c>
      <c r="AD2353" s="274">
        <f t="shared" si="90"/>
        <v>6440</v>
      </c>
      <c r="AE2353" s="274">
        <f t="shared" si="91"/>
        <v>958.33333333333337</v>
      </c>
      <c r="AF2353" s="189">
        <f t="shared" si="92"/>
        <v>2737</v>
      </c>
      <c r="AG2353" s="368">
        <f t="shared" si="93"/>
        <v>3695.3333333333335</v>
      </c>
      <c r="AH2353" s="190">
        <v>0.03</v>
      </c>
      <c r="AI2353" s="189">
        <f t="shared" si="94"/>
        <v>4830</v>
      </c>
    </row>
    <row r="2354" spans="1:35" x14ac:dyDescent="0.25">
      <c r="A2354" s="707" t="s">
        <v>2131</v>
      </c>
      <c r="B2354" s="180" t="s">
        <v>47</v>
      </c>
      <c r="C2354" s="180" t="s">
        <v>47</v>
      </c>
      <c r="D2354" s="180" t="s">
        <v>99</v>
      </c>
      <c r="E2354" s="180" t="s">
        <v>405</v>
      </c>
      <c r="F2354" s="180" t="s">
        <v>5504</v>
      </c>
      <c r="G2354" s="180" t="s">
        <v>5509</v>
      </c>
      <c r="H2354" s="186">
        <v>0</v>
      </c>
      <c r="I2354" s="186">
        <v>881</v>
      </c>
      <c r="J2354" s="186">
        <f t="shared" si="88"/>
        <v>881</v>
      </c>
      <c r="K2354" s="180" t="s">
        <v>6886</v>
      </c>
      <c r="L2354" s="180">
        <v>27638258</v>
      </c>
      <c r="M2354" s="144">
        <v>45513</v>
      </c>
      <c r="N2354" s="144" t="s">
        <v>210</v>
      </c>
      <c r="O2354" s="180" t="s">
        <v>43</v>
      </c>
      <c r="P2354" s="180" t="s">
        <v>43</v>
      </c>
      <c r="Q2354" s="274">
        <v>0</v>
      </c>
      <c r="R2354" s="274">
        <v>20000</v>
      </c>
      <c r="S2354" s="182">
        <f t="shared" si="89"/>
        <v>20000</v>
      </c>
      <c r="T2354" s="216">
        <v>20000</v>
      </c>
      <c r="U2354" s="180">
        <v>120</v>
      </c>
      <c r="V2354" s="180" t="s">
        <v>62</v>
      </c>
      <c r="W2354" s="180" t="s">
        <v>62</v>
      </c>
      <c r="X2354" s="180" t="s">
        <v>276</v>
      </c>
      <c r="Y2354" s="180"/>
      <c r="Z2354" s="180" t="s">
        <v>6900</v>
      </c>
      <c r="AA2354" s="194">
        <v>0.03</v>
      </c>
      <c r="AB2354" s="197" t="s">
        <v>552</v>
      </c>
      <c r="AC2354" s="188">
        <v>2.2499999999999999E-2</v>
      </c>
      <c r="AD2354" s="274">
        <f t="shared" si="90"/>
        <v>600</v>
      </c>
      <c r="AE2354" s="274">
        <f t="shared" si="91"/>
        <v>166.66666666666666</v>
      </c>
      <c r="AF2354" s="189">
        <f t="shared" si="92"/>
        <v>450</v>
      </c>
      <c r="AG2354" s="368">
        <f t="shared" si="93"/>
        <v>616.66666666666663</v>
      </c>
      <c r="AH2354" s="190">
        <v>0.06</v>
      </c>
      <c r="AI2354" s="189">
        <f t="shared" si="94"/>
        <v>1200</v>
      </c>
    </row>
    <row r="2355" spans="1:35" x14ac:dyDescent="0.25">
      <c r="A2355" s="707" t="s">
        <v>2131</v>
      </c>
      <c r="B2355" s="180" t="s">
        <v>27</v>
      </c>
      <c r="C2355" s="180" t="s">
        <v>27</v>
      </c>
      <c r="D2355" s="180" t="s">
        <v>5938</v>
      </c>
      <c r="E2355" s="180" t="s">
        <v>4900</v>
      </c>
      <c r="F2355" s="180" t="s">
        <v>6266</v>
      </c>
      <c r="G2355" s="180" t="s">
        <v>6901</v>
      </c>
      <c r="H2355" s="186">
        <v>0</v>
      </c>
      <c r="I2355" s="186">
        <v>3334</v>
      </c>
      <c r="J2355" s="186">
        <f t="shared" si="88"/>
        <v>3334</v>
      </c>
      <c r="K2355" s="180" t="s">
        <v>6310</v>
      </c>
      <c r="L2355" s="180">
        <v>27314843</v>
      </c>
      <c r="M2355" s="144">
        <v>45513</v>
      </c>
      <c r="N2355" s="144" t="s">
        <v>210</v>
      </c>
      <c r="O2355" s="180" t="s">
        <v>43</v>
      </c>
      <c r="P2355" s="180" t="s">
        <v>43</v>
      </c>
      <c r="Q2355" s="274">
        <v>0</v>
      </c>
      <c r="R2355" s="274">
        <v>131400</v>
      </c>
      <c r="S2355" s="182">
        <f t="shared" si="89"/>
        <v>131400</v>
      </c>
      <c r="T2355" s="216">
        <v>10846</v>
      </c>
      <c r="U2355" s="180">
        <v>168</v>
      </c>
      <c r="V2355" s="180" t="s">
        <v>64</v>
      </c>
      <c r="W2355" s="180" t="s">
        <v>64</v>
      </c>
      <c r="X2355" s="180" t="s">
        <v>276</v>
      </c>
      <c r="Y2355" s="180" t="s">
        <v>115</v>
      </c>
      <c r="Z2355" s="180" t="s">
        <v>6347</v>
      </c>
      <c r="AA2355" s="194">
        <v>0.04</v>
      </c>
      <c r="AB2355" s="197" t="s">
        <v>552</v>
      </c>
      <c r="AC2355" s="188">
        <v>1.7000000000000001E-2</v>
      </c>
      <c r="AD2355" s="274">
        <f t="shared" si="90"/>
        <v>5256</v>
      </c>
      <c r="AE2355" s="274">
        <f t="shared" si="91"/>
        <v>782.14285714285711</v>
      </c>
      <c r="AF2355" s="189">
        <f t="shared" si="92"/>
        <v>2233.8000000000002</v>
      </c>
      <c r="AG2355" s="368">
        <f t="shared" si="93"/>
        <v>3015.9428571428571</v>
      </c>
      <c r="AH2355" s="190">
        <v>0.03</v>
      </c>
      <c r="AI2355" s="189">
        <f t="shared" si="94"/>
        <v>3942</v>
      </c>
    </row>
    <row r="2356" spans="1:35" x14ac:dyDescent="0.25">
      <c r="A2356" s="707" t="s">
        <v>2131</v>
      </c>
      <c r="B2356" s="180" t="s">
        <v>23</v>
      </c>
      <c r="C2356" s="180" t="s">
        <v>23</v>
      </c>
      <c r="D2356" s="180" t="s">
        <v>5937</v>
      </c>
      <c r="E2356" s="180" t="s">
        <v>447</v>
      </c>
      <c r="F2356" s="180" t="s">
        <v>713</v>
      </c>
      <c r="G2356" s="180" t="s">
        <v>727</v>
      </c>
      <c r="H2356" s="186">
        <v>0</v>
      </c>
      <c r="I2356" s="186">
        <v>9688</v>
      </c>
      <c r="J2356" s="186">
        <f t="shared" si="88"/>
        <v>9688</v>
      </c>
      <c r="K2356" s="180" t="s">
        <v>6887</v>
      </c>
      <c r="L2356" s="180">
        <v>33181740</v>
      </c>
      <c r="M2356" s="144">
        <v>45513</v>
      </c>
      <c r="N2356" s="144" t="s">
        <v>210</v>
      </c>
      <c r="O2356" s="180" t="s">
        <v>148</v>
      </c>
      <c r="P2356" s="180" t="s">
        <v>329</v>
      </c>
      <c r="Q2356" s="274">
        <v>0</v>
      </c>
      <c r="R2356" s="274">
        <v>402300</v>
      </c>
      <c r="S2356" s="182">
        <f t="shared" si="89"/>
        <v>402300</v>
      </c>
      <c r="T2356" s="216">
        <v>123429</v>
      </c>
      <c r="U2356" s="180">
        <v>168</v>
      </c>
      <c r="V2356" s="180" t="s">
        <v>64</v>
      </c>
      <c r="W2356" s="180" t="s">
        <v>64</v>
      </c>
      <c r="X2356" s="180" t="s">
        <v>276</v>
      </c>
      <c r="Y2356" s="180" t="s">
        <v>534</v>
      </c>
      <c r="Z2356" s="180" t="s">
        <v>6902</v>
      </c>
      <c r="AA2356" s="194">
        <v>0.04</v>
      </c>
      <c r="AB2356" s="197" t="s">
        <v>552</v>
      </c>
      <c r="AC2356" s="188">
        <v>1.7000000000000001E-2</v>
      </c>
      <c r="AD2356" s="274">
        <f t="shared" si="90"/>
        <v>16092</v>
      </c>
      <c r="AE2356" s="274">
        <f t="shared" si="91"/>
        <v>2394.6428571428573</v>
      </c>
      <c r="AF2356" s="189">
        <f t="shared" si="92"/>
        <v>6839.1</v>
      </c>
      <c r="AG2356" s="368">
        <f t="shared" si="93"/>
        <v>9233.7428571428572</v>
      </c>
      <c r="AH2356" s="190">
        <v>0.03</v>
      </c>
      <c r="AI2356" s="189">
        <f t="shared" si="94"/>
        <v>12069</v>
      </c>
    </row>
    <row r="2357" spans="1:35" x14ac:dyDescent="0.25">
      <c r="A2357" s="707" t="s">
        <v>2131</v>
      </c>
      <c r="B2357" s="180" t="s">
        <v>184</v>
      </c>
      <c r="C2357" s="180" t="s">
        <v>184</v>
      </c>
      <c r="D2357" s="180" t="s">
        <v>101</v>
      </c>
      <c r="E2357" s="180" t="s">
        <v>417</v>
      </c>
      <c r="F2357" s="180" t="s">
        <v>6059</v>
      </c>
      <c r="G2357" s="180" t="s">
        <v>6903</v>
      </c>
      <c r="H2357" s="186">
        <v>0</v>
      </c>
      <c r="I2357" s="186">
        <v>47584</v>
      </c>
      <c r="J2357" s="186">
        <f t="shared" si="88"/>
        <v>47584</v>
      </c>
      <c r="K2357" s="180" t="s">
        <v>5994</v>
      </c>
      <c r="L2357" s="180">
        <v>24093568</v>
      </c>
      <c r="M2357" s="144">
        <v>45513</v>
      </c>
      <c r="N2357" s="144" t="s">
        <v>210</v>
      </c>
      <c r="O2357" s="180" t="s">
        <v>148</v>
      </c>
      <c r="P2357" s="180" t="s">
        <v>225</v>
      </c>
      <c r="Q2357" s="274">
        <v>0</v>
      </c>
      <c r="R2357" s="274">
        <v>2017700</v>
      </c>
      <c r="S2357" s="182">
        <f t="shared" si="89"/>
        <v>2017700</v>
      </c>
      <c r="T2357" s="216">
        <v>337025</v>
      </c>
      <c r="U2357" s="180">
        <v>168</v>
      </c>
      <c r="V2357" s="180" t="s">
        <v>64</v>
      </c>
      <c r="W2357" s="180" t="s">
        <v>64</v>
      </c>
      <c r="X2357" s="180" t="s">
        <v>276</v>
      </c>
      <c r="Y2357" s="180" t="s">
        <v>115</v>
      </c>
      <c r="Z2357" s="180" t="s">
        <v>6060</v>
      </c>
      <c r="AA2357" s="194">
        <v>0.04</v>
      </c>
      <c r="AB2357" s="197" t="s">
        <v>552</v>
      </c>
      <c r="AC2357" s="188">
        <v>1.7000000000000001E-2</v>
      </c>
      <c r="AD2357" s="274">
        <f t="shared" si="90"/>
        <v>80708</v>
      </c>
      <c r="AE2357" s="274">
        <f t="shared" si="91"/>
        <v>12010.119047619048</v>
      </c>
      <c r="AF2357" s="189">
        <f t="shared" si="92"/>
        <v>34300.9</v>
      </c>
      <c r="AG2357" s="368">
        <f t="shared" si="93"/>
        <v>46311.019047619047</v>
      </c>
      <c r="AH2357" s="190">
        <v>0.03</v>
      </c>
      <c r="AI2357" s="189">
        <f t="shared" si="94"/>
        <v>60531</v>
      </c>
    </row>
    <row r="2358" spans="1:35" x14ac:dyDescent="0.25">
      <c r="A2358" s="707" t="s">
        <v>2131</v>
      </c>
      <c r="B2358" s="180" t="s">
        <v>23</v>
      </c>
      <c r="C2358" s="180" t="s">
        <v>23</v>
      </c>
      <c r="D2358" s="180" t="s">
        <v>5937</v>
      </c>
      <c r="E2358" s="180" t="s">
        <v>447</v>
      </c>
      <c r="F2358" s="180" t="s">
        <v>713</v>
      </c>
      <c r="G2358" s="180" t="s">
        <v>727</v>
      </c>
      <c r="H2358" s="186">
        <v>0</v>
      </c>
      <c r="I2358" s="186">
        <v>21000</v>
      </c>
      <c r="J2358" s="186">
        <f t="shared" si="88"/>
        <v>21000</v>
      </c>
      <c r="K2358" s="180" t="s">
        <v>5572</v>
      </c>
      <c r="L2358" s="180">
        <v>33697114</v>
      </c>
      <c r="M2358" s="144">
        <v>45513</v>
      </c>
      <c r="N2358" s="144" t="s">
        <v>210</v>
      </c>
      <c r="O2358" s="180" t="s">
        <v>148</v>
      </c>
      <c r="P2358" s="180" t="s">
        <v>356</v>
      </c>
      <c r="Q2358" s="274">
        <v>0</v>
      </c>
      <c r="R2358" s="274">
        <v>884500</v>
      </c>
      <c r="S2358" s="182">
        <f t="shared" si="89"/>
        <v>884500</v>
      </c>
      <c r="T2358" s="216">
        <v>223127</v>
      </c>
      <c r="U2358" s="180">
        <v>168</v>
      </c>
      <c r="V2358" s="180" t="s">
        <v>64</v>
      </c>
      <c r="W2358" s="180" t="s">
        <v>64</v>
      </c>
      <c r="X2358" s="180" t="s">
        <v>276</v>
      </c>
      <c r="Y2358" s="180" t="s">
        <v>534</v>
      </c>
      <c r="Z2358" s="180" t="s">
        <v>6904</v>
      </c>
      <c r="AA2358" s="194">
        <v>0.04</v>
      </c>
      <c r="AB2358" s="197" t="s">
        <v>552</v>
      </c>
      <c r="AC2358" s="188">
        <v>1.7000000000000001E-2</v>
      </c>
      <c r="AD2358" s="274">
        <f t="shared" si="90"/>
        <v>35380</v>
      </c>
      <c r="AE2358" s="274">
        <f t="shared" si="91"/>
        <v>5264.8809523809523</v>
      </c>
      <c r="AF2358" s="189">
        <f t="shared" si="92"/>
        <v>15036.500000000002</v>
      </c>
      <c r="AG2358" s="368">
        <f t="shared" si="93"/>
        <v>20301.380952380954</v>
      </c>
      <c r="AH2358" s="190">
        <v>0.03</v>
      </c>
      <c r="AI2358" s="189">
        <f t="shared" si="94"/>
        <v>26535</v>
      </c>
    </row>
    <row r="2359" spans="1:35" x14ac:dyDescent="0.25">
      <c r="A2359" s="707" t="s">
        <v>2131</v>
      </c>
      <c r="B2359" s="180" t="s">
        <v>45</v>
      </c>
      <c r="C2359" s="180" t="s">
        <v>184</v>
      </c>
      <c r="D2359" s="180" t="s">
        <v>101</v>
      </c>
      <c r="E2359" s="180" t="s">
        <v>212</v>
      </c>
      <c r="F2359" s="708" t="s">
        <v>4802</v>
      </c>
      <c r="G2359" s="466" t="s">
        <v>3174</v>
      </c>
      <c r="H2359" s="186">
        <v>0</v>
      </c>
      <c r="I2359" s="186">
        <v>5400</v>
      </c>
      <c r="J2359" s="186">
        <f t="shared" si="88"/>
        <v>5400</v>
      </c>
      <c r="K2359" s="180" t="s">
        <v>6888</v>
      </c>
      <c r="L2359" s="180">
        <v>28302588</v>
      </c>
      <c r="M2359" s="144">
        <v>45513</v>
      </c>
      <c r="N2359" s="144" t="s">
        <v>210</v>
      </c>
      <c r="O2359" s="180" t="s">
        <v>43</v>
      </c>
      <c r="P2359" s="180" t="s">
        <v>43</v>
      </c>
      <c r="Q2359" s="274">
        <v>0</v>
      </c>
      <c r="R2359" s="274">
        <v>219500</v>
      </c>
      <c r="S2359" s="182">
        <f t="shared" si="89"/>
        <v>219500</v>
      </c>
      <c r="T2359" s="216">
        <v>38961</v>
      </c>
      <c r="U2359" s="180">
        <v>168</v>
      </c>
      <c r="V2359" s="180" t="s">
        <v>64</v>
      </c>
      <c r="W2359" s="180" t="s">
        <v>64</v>
      </c>
      <c r="X2359" s="180" t="s">
        <v>276</v>
      </c>
      <c r="Y2359" s="180" t="s">
        <v>115</v>
      </c>
      <c r="Z2359" s="180" t="s">
        <v>6613</v>
      </c>
      <c r="AA2359" s="194">
        <v>0.04</v>
      </c>
      <c r="AB2359" s="197" t="s">
        <v>552</v>
      </c>
      <c r="AC2359" s="188">
        <v>1.7000000000000001E-2</v>
      </c>
      <c r="AD2359" s="274">
        <f t="shared" si="90"/>
        <v>8780</v>
      </c>
      <c r="AE2359" s="274">
        <f t="shared" si="91"/>
        <v>1306.547619047619</v>
      </c>
      <c r="AF2359" s="189">
        <f t="shared" si="92"/>
        <v>3731.5000000000005</v>
      </c>
      <c r="AG2359" s="368">
        <f t="shared" si="93"/>
        <v>5038.0476190476193</v>
      </c>
      <c r="AH2359" s="190">
        <v>0.03</v>
      </c>
      <c r="AI2359" s="189">
        <f t="shared" si="94"/>
        <v>6585</v>
      </c>
    </row>
    <row r="2360" spans="1:35" x14ac:dyDescent="0.25">
      <c r="A2360" s="707" t="s">
        <v>2131</v>
      </c>
      <c r="B2360" s="180" t="s">
        <v>20</v>
      </c>
      <c r="C2360" s="180" t="s">
        <v>20</v>
      </c>
      <c r="D2360" s="8" t="s">
        <v>420</v>
      </c>
      <c r="E2360" s="180" t="s">
        <v>206</v>
      </c>
      <c r="F2360" s="180" t="s">
        <v>720</v>
      </c>
      <c r="G2360" s="180" t="s">
        <v>2178</v>
      </c>
      <c r="H2360" s="186">
        <v>0</v>
      </c>
      <c r="I2360" s="186">
        <v>2895</v>
      </c>
      <c r="J2360" s="186">
        <f t="shared" si="88"/>
        <v>2895</v>
      </c>
      <c r="K2360" s="180" t="s">
        <v>6889</v>
      </c>
      <c r="L2360" s="180">
        <v>31322159</v>
      </c>
      <c r="M2360" s="144">
        <v>45513</v>
      </c>
      <c r="N2360" s="144" t="s">
        <v>210</v>
      </c>
      <c r="O2360" s="180" t="s">
        <v>43</v>
      </c>
      <c r="P2360" s="180" t="s">
        <v>43</v>
      </c>
      <c r="Q2360" s="274">
        <v>0</v>
      </c>
      <c r="R2360" s="274">
        <v>112700</v>
      </c>
      <c r="S2360" s="182">
        <f t="shared" si="89"/>
        <v>112700</v>
      </c>
      <c r="T2360" s="216">
        <v>26089</v>
      </c>
      <c r="U2360" s="180">
        <v>168</v>
      </c>
      <c r="V2360" s="180" t="s">
        <v>64</v>
      </c>
      <c r="W2360" s="180" t="s">
        <v>64</v>
      </c>
      <c r="X2360" s="180" t="s">
        <v>276</v>
      </c>
      <c r="Y2360" s="180" t="s">
        <v>534</v>
      </c>
      <c r="Z2360" s="180" t="s">
        <v>6905</v>
      </c>
      <c r="AA2360" s="194">
        <v>0.04</v>
      </c>
      <c r="AB2360" s="197" t="s">
        <v>552</v>
      </c>
      <c r="AC2360" s="188">
        <v>1.7000000000000001E-2</v>
      </c>
      <c r="AD2360" s="274">
        <f t="shared" si="90"/>
        <v>4508</v>
      </c>
      <c r="AE2360" s="274">
        <f t="shared" si="91"/>
        <v>670.83333333333337</v>
      </c>
      <c r="AF2360" s="189">
        <f t="shared" si="92"/>
        <v>1915.9</v>
      </c>
      <c r="AG2360" s="368">
        <f t="shared" si="93"/>
        <v>2586.7333333333336</v>
      </c>
      <c r="AH2360" s="190">
        <v>0.03</v>
      </c>
      <c r="AI2360" s="189">
        <f t="shared" si="94"/>
        <v>3381</v>
      </c>
    </row>
    <row r="2361" spans="1:35" x14ac:dyDescent="0.25">
      <c r="A2361" s="707" t="s">
        <v>2131</v>
      </c>
      <c r="B2361" s="180" t="s">
        <v>37</v>
      </c>
      <c r="C2361" s="180" t="s">
        <v>37</v>
      </c>
      <c r="D2361" s="180" t="s">
        <v>99</v>
      </c>
      <c r="E2361" s="180" t="s">
        <v>438</v>
      </c>
      <c r="F2361" s="708" t="s">
        <v>677</v>
      </c>
      <c r="G2361" s="180" t="s">
        <v>654</v>
      </c>
      <c r="H2361" s="186">
        <v>0</v>
      </c>
      <c r="I2361" s="186">
        <v>1200</v>
      </c>
      <c r="J2361" s="186">
        <f t="shared" si="88"/>
        <v>1200</v>
      </c>
      <c r="K2361" s="180" t="s">
        <v>2371</v>
      </c>
      <c r="L2361" s="180">
        <v>24399348</v>
      </c>
      <c r="M2361" s="144">
        <v>45513</v>
      </c>
      <c r="N2361" s="144" t="s">
        <v>210</v>
      </c>
      <c r="O2361" s="180" t="s">
        <v>43</v>
      </c>
      <c r="P2361" s="180" t="s">
        <v>43</v>
      </c>
      <c r="Q2361" s="274">
        <v>0</v>
      </c>
      <c r="R2361" s="274">
        <v>31400</v>
      </c>
      <c r="S2361" s="182">
        <f t="shared" si="89"/>
        <v>31400</v>
      </c>
      <c r="T2361" s="216">
        <v>31400</v>
      </c>
      <c r="U2361" s="180">
        <v>132</v>
      </c>
      <c r="V2361" s="180" t="s">
        <v>62</v>
      </c>
      <c r="W2361" s="180" t="s">
        <v>62</v>
      </c>
      <c r="X2361" s="180" t="s">
        <v>276</v>
      </c>
      <c r="Y2361" s="180"/>
      <c r="Z2361" s="180" t="s">
        <v>6906</v>
      </c>
      <c r="AA2361" s="194">
        <v>0.04</v>
      </c>
      <c r="AB2361" s="197" t="s">
        <v>552</v>
      </c>
      <c r="AC2361" s="188">
        <v>1.7000000000000001E-2</v>
      </c>
      <c r="AD2361" s="274">
        <f t="shared" si="90"/>
        <v>1256</v>
      </c>
      <c r="AE2361" s="274">
        <f t="shared" si="91"/>
        <v>237.87878787878788</v>
      </c>
      <c r="AF2361" s="189">
        <f t="shared" si="92"/>
        <v>533.80000000000007</v>
      </c>
      <c r="AG2361" s="368">
        <f t="shared" si="93"/>
        <v>771.67878787878794</v>
      </c>
      <c r="AH2361" s="190">
        <v>0.03</v>
      </c>
      <c r="AI2361" s="189">
        <f t="shared" si="94"/>
        <v>942</v>
      </c>
    </row>
    <row r="2362" spans="1:35" x14ac:dyDescent="0.25">
      <c r="A2362" s="707" t="s">
        <v>2131</v>
      </c>
      <c r="B2362" s="180" t="s">
        <v>38</v>
      </c>
      <c r="C2362" s="180" t="s">
        <v>38</v>
      </c>
      <c r="D2362" s="180" t="s">
        <v>101</v>
      </c>
      <c r="E2362" s="180" t="s">
        <v>3538</v>
      </c>
      <c r="F2362" s="708" t="s">
        <v>4139</v>
      </c>
      <c r="G2362" s="180" t="s">
        <v>4252</v>
      </c>
      <c r="H2362" s="186">
        <v>0</v>
      </c>
      <c r="I2362" s="186">
        <v>2665</v>
      </c>
      <c r="J2362" s="186">
        <f t="shared" si="88"/>
        <v>2665</v>
      </c>
      <c r="K2362" s="180" t="s">
        <v>6890</v>
      </c>
      <c r="L2362" s="180">
        <v>24442586</v>
      </c>
      <c r="M2362" s="144">
        <v>45513</v>
      </c>
      <c r="N2362" s="144" t="s">
        <v>210</v>
      </c>
      <c r="O2362" s="180" t="s">
        <v>148</v>
      </c>
      <c r="P2362" s="180" t="s">
        <v>260</v>
      </c>
      <c r="Q2362" s="274">
        <v>0</v>
      </c>
      <c r="R2362" s="274">
        <v>102900</v>
      </c>
      <c r="S2362" s="182">
        <f t="shared" si="89"/>
        <v>102900</v>
      </c>
      <c r="T2362" s="216">
        <v>102900</v>
      </c>
      <c r="U2362" s="180">
        <v>168</v>
      </c>
      <c r="V2362" s="180" t="s">
        <v>62</v>
      </c>
      <c r="W2362" s="180" t="s">
        <v>62</v>
      </c>
      <c r="X2362" s="180" t="s">
        <v>276</v>
      </c>
      <c r="Y2362" s="180"/>
      <c r="Z2362" s="180" t="s">
        <v>6907</v>
      </c>
      <c r="AA2362" s="194">
        <v>0.04</v>
      </c>
      <c r="AB2362" s="197" t="s">
        <v>552</v>
      </c>
      <c r="AC2362" s="188">
        <v>1.7000000000000001E-2</v>
      </c>
      <c r="AD2362" s="274">
        <f t="shared" si="90"/>
        <v>4116</v>
      </c>
      <c r="AE2362" s="274">
        <f t="shared" si="91"/>
        <v>612.5</v>
      </c>
      <c r="AF2362" s="189">
        <f t="shared" si="92"/>
        <v>1749.3000000000002</v>
      </c>
      <c r="AG2362" s="368">
        <f t="shared" si="93"/>
        <v>2361.8000000000002</v>
      </c>
      <c r="AH2362" s="190">
        <v>0.03</v>
      </c>
      <c r="AI2362" s="189">
        <f t="shared" si="94"/>
        <v>3087</v>
      </c>
    </row>
    <row r="2363" spans="1:35" x14ac:dyDescent="0.25">
      <c r="A2363" s="707" t="s">
        <v>2131</v>
      </c>
      <c r="B2363" s="180" t="s">
        <v>23</v>
      </c>
      <c r="C2363" s="180" t="s">
        <v>23</v>
      </c>
      <c r="D2363" s="180" t="s">
        <v>5937</v>
      </c>
      <c r="E2363" s="180" t="s">
        <v>48</v>
      </c>
      <c r="F2363" s="180" t="s">
        <v>6908</v>
      </c>
      <c r="G2363" s="180" t="s">
        <v>6919</v>
      </c>
      <c r="H2363" s="186">
        <v>0</v>
      </c>
      <c r="I2363" s="186">
        <v>1453</v>
      </c>
      <c r="J2363" s="186">
        <f t="shared" si="88"/>
        <v>1453</v>
      </c>
      <c r="K2363" s="180" t="s">
        <v>6909</v>
      </c>
      <c r="L2363" s="180">
        <v>25252246</v>
      </c>
      <c r="M2363" s="144">
        <v>45513</v>
      </c>
      <c r="N2363" s="144" t="s">
        <v>210</v>
      </c>
      <c r="O2363" s="180" t="s">
        <v>43</v>
      </c>
      <c r="P2363" s="180" t="s">
        <v>43</v>
      </c>
      <c r="Q2363" s="274">
        <v>0</v>
      </c>
      <c r="R2363" s="274">
        <v>15000</v>
      </c>
      <c r="S2363" s="182">
        <f t="shared" si="89"/>
        <v>15000</v>
      </c>
      <c r="T2363" s="216">
        <v>15000</v>
      </c>
      <c r="U2363" s="180">
        <v>36</v>
      </c>
      <c r="V2363" s="180" t="s">
        <v>62</v>
      </c>
      <c r="W2363" s="180" t="s">
        <v>62</v>
      </c>
      <c r="X2363" s="180" t="s">
        <v>276</v>
      </c>
      <c r="Y2363" s="180"/>
      <c r="Z2363" s="180" t="s">
        <v>6918</v>
      </c>
      <c r="AA2363" s="194">
        <v>0.03</v>
      </c>
      <c r="AB2363" s="197" t="s">
        <v>552</v>
      </c>
      <c r="AC2363" s="188">
        <v>0.05</v>
      </c>
      <c r="AD2363" s="274">
        <f t="shared" si="90"/>
        <v>450</v>
      </c>
      <c r="AE2363" s="274">
        <f t="shared" si="91"/>
        <v>416.66666666666669</v>
      </c>
      <c r="AF2363" s="189">
        <f t="shared" si="92"/>
        <v>750</v>
      </c>
      <c r="AG2363" s="368">
        <f t="shared" si="93"/>
        <v>1166.6666666666667</v>
      </c>
      <c r="AH2363" s="190">
        <v>0.06</v>
      </c>
      <c r="AI2363" s="189">
        <f t="shared" si="94"/>
        <v>900</v>
      </c>
    </row>
    <row r="2364" spans="1:35" x14ac:dyDescent="0.25">
      <c r="A2364" s="707" t="s">
        <v>2131</v>
      </c>
      <c r="B2364" s="180" t="s">
        <v>24</v>
      </c>
      <c r="C2364" s="180" t="s">
        <v>24</v>
      </c>
      <c r="D2364" s="180" t="s">
        <v>420</v>
      </c>
      <c r="E2364" s="180" t="s">
        <v>3679</v>
      </c>
      <c r="F2364" s="180" t="s">
        <v>4557</v>
      </c>
      <c r="G2364" s="180" t="s">
        <v>4560</v>
      </c>
      <c r="H2364" s="186">
        <v>0</v>
      </c>
      <c r="I2364" s="186">
        <v>7341</v>
      </c>
      <c r="J2364" s="186">
        <f t="shared" si="88"/>
        <v>7341</v>
      </c>
      <c r="K2364" s="180" t="s">
        <v>6910</v>
      </c>
      <c r="L2364" s="180">
        <v>24476937</v>
      </c>
      <c r="M2364" s="144">
        <v>45513</v>
      </c>
      <c r="N2364" s="144" t="s">
        <v>210</v>
      </c>
      <c r="O2364" s="180" t="s">
        <v>148</v>
      </c>
      <c r="P2364" s="180" t="s">
        <v>287</v>
      </c>
      <c r="Q2364" s="274">
        <v>0</v>
      </c>
      <c r="R2364" s="274">
        <v>300200</v>
      </c>
      <c r="S2364" s="182">
        <f t="shared" si="89"/>
        <v>300200</v>
      </c>
      <c r="T2364" s="216">
        <v>76103.44</v>
      </c>
      <c r="U2364" s="180">
        <v>168</v>
      </c>
      <c r="V2364" s="180" t="s">
        <v>64</v>
      </c>
      <c r="W2364" s="180" t="s">
        <v>64</v>
      </c>
      <c r="X2364" s="180" t="s">
        <v>276</v>
      </c>
      <c r="Y2364" s="180" t="s">
        <v>662</v>
      </c>
      <c r="Z2364" s="180" t="s">
        <v>6920</v>
      </c>
      <c r="AA2364" s="194">
        <v>0.04</v>
      </c>
      <c r="AB2364" s="197" t="s">
        <v>552</v>
      </c>
      <c r="AC2364" s="188">
        <v>1.7000000000000001E-2</v>
      </c>
      <c r="AD2364" s="274">
        <f t="shared" si="90"/>
        <v>12008</v>
      </c>
      <c r="AE2364" s="274">
        <f t="shared" si="91"/>
        <v>1786.9047619047619</v>
      </c>
      <c r="AF2364" s="189">
        <f t="shared" si="92"/>
        <v>5103.4000000000005</v>
      </c>
      <c r="AG2364" s="368">
        <f t="shared" si="93"/>
        <v>6890.3047619047629</v>
      </c>
      <c r="AH2364" s="190">
        <v>0.03</v>
      </c>
      <c r="AI2364" s="189">
        <f t="shared" si="94"/>
        <v>9006</v>
      </c>
    </row>
    <row r="2365" spans="1:35" x14ac:dyDescent="0.25">
      <c r="A2365" s="707" t="s">
        <v>2131</v>
      </c>
      <c r="B2365" s="180" t="s">
        <v>27</v>
      </c>
      <c r="C2365" s="180" t="s">
        <v>27</v>
      </c>
      <c r="D2365" s="180" t="s">
        <v>5938</v>
      </c>
      <c r="E2365" s="180" t="s">
        <v>209</v>
      </c>
      <c r="F2365" s="180" t="s">
        <v>564</v>
      </c>
      <c r="G2365" s="180" t="s">
        <v>565</v>
      </c>
      <c r="H2365" s="186">
        <v>0</v>
      </c>
      <c r="I2365" s="186">
        <v>14625</v>
      </c>
      <c r="J2365" s="186">
        <f t="shared" si="88"/>
        <v>14625</v>
      </c>
      <c r="K2365" s="180" t="s">
        <v>6911</v>
      </c>
      <c r="L2365" s="180">
        <v>25660169</v>
      </c>
      <c r="M2365" s="144">
        <v>45513</v>
      </c>
      <c r="N2365" s="144" t="s">
        <v>210</v>
      </c>
      <c r="O2365" s="180" t="s">
        <v>173</v>
      </c>
      <c r="P2365" s="180" t="s">
        <v>328</v>
      </c>
      <c r="Q2365" s="274">
        <v>0</v>
      </c>
      <c r="R2365" s="274">
        <v>612700</v>
      </c>
      <c r="S2365" s="182">
        <f t="shared" si="89"/>
        <v>612700</v>
      </c>
      <c r="T2365" s="216">
        <v>55819</v>
      </c>
      <c r="U2365" s="180">
        <v>168</v>
      </c>
      <c r="V2365" s="180" t="s">
        <v>64</v>
      </c>
      <c r="W2365" s="180" t="s">
        <v>64</v>
      </c>
      <c r="X2365" s="180" t="s">
        <v>276</v>
      </c>
      <c r="Y2365" s="180" t="s">
        <v>665</v>
      </c>
      <c r="Z2365" s="180" t="s">
        <v>6921</v>
      </c>
      <c r="AA2365" s="194">
        <v>0.04</v>
      </c>
      <c r="AB2365" s="197" t="s">
        <v>552</v>
      </c>
      <c r="AC2365" s="188">
        <v>1.7000000000000001E-2</v>
      </c>
      <c r="AD2365" s="274">
        <f t="shared" si="90"/>
        <v>24508</v>
      </c>
      <c r="AE2365" s="274">
        <f t="shared" si="91"/>
        <v>3647.0238095238096</v>
      </c>
      <c r="AF2365" s="189">
        <f t="shared" si="92"/>
        <v>10415.900000000001</v>
      </c>
      <c r="AG2365" s="368">
        <f t="shared" si="93"/>
        <v>14062.923809523811</v>
      </c>
      <c r="AH2365" s="190">
        <v>0.03</v>
      </c>
      <c r="AI2365" s="189">
        <f t="shared" si="94"/>
        <v>18381</v>
      </c>
    </row>
    <row r="2366" spans="1:35" x14ac:dyDescent="0.25">
      <c r="A2366" s="707" t="s">
        <v>2131</v>
      </c>
      <c r="B2366" s="180" t="s">
        <v>23</v>
      </c>
      <c r="C2366" s="180" t="s">
        <v>23</v>
      </c>
      <c r="D2366" s="180" t="s">
        <v>5937</v>
      </c>
      <c r="E2366" s="180" t="s">
        <v>48</v>
      </c>
      <c r="F2366" s="180" t="s">
        <v>6908</v>
      </c>
      <c r="G2366" s="180" t="s">
        <v>6919</v>
      </c>
      <c r="H2366" s="186">
        <v>0</v>
      </c>
      <c r="I2366" s="186">
        <v>6763</v>
      </c>
      <c r="J2366" s="186">
        <f t="shared" si="88"/>
        <v>6763</v>
      </c>
      <c r="K2366" s="180" t="s">
        <v>6912</v>
      </c>
      <c r="L2366" s="180">
        <v>27474370</v>
      </c>
      <c r="M2366" s="144">
        <v>45513</v>
      </c>
      <c r="N2366" s="144" t="s">
        <v>210</v>
      </c>
      <c r="O2366" s="180" t="s">
        <v>43</v>
      </c>
      <c r="P2366" s="180" t="s">
        <v>43</v>
      </c>
      <c r="Q2366" s="274">
        <v>0</v>
      </c>
      <c r="R2366" s="274">
        <v>277600</v>
      </c>
      <c r="S2366" s="182">
        <f t="shared" si="89"/>
        <v>277600</v>
      </c>
      <c r="T2366" s="216">
        <v>26927</v>
      </c>
      <c r="U2366" s="180">
        <v>168</v>
      </c>
      <c r="V2366" s="180" t="s">
        <v>64</v>
      </c>
      <c r="W2366" s="180" t="s">
        <v>64</v>
      </c>
      <c r="X2366" s="180" t="s">
        <v>276</v>
      </c>
      <c r="Y2366" s="180" t="s">
        <v>115</v>
      </c>
      <c r="Z2366" s="180" t="s">
        <v>6621</v>
      </c>
      <c r="AA2366" s="194">
        <v>0.04</v>
      </c>
      <c r="AB2366" s="197" t="s">
        <v>552</v>
      </c>
      <c r="AC2366" s="188">
        <v>1.7000000000000001E-2</v>
      </c>
      <c r="AD2366" s="274">
        <f t="shared" si="90"/>
        <v>11104</v>
      </c>
      <c r="AE2366" s="274">
        <f t="shared" si="91"/>
        <v>1652.3809523809523</v>
      </c>
      <c r="AF2366" s="189">
        <f t="shared" si="92"/>
        <v>4719.2000000000007</v>
      </c>
      <c r="AG2366" s="368">
        <f t="shared" si="93"/>
        <v>6371.580952380953</v>
      </c>
      <c r="AH2366" s="190">
        <v>0.03</v>
      </c>
      <c r="AI2366" s="189">
        <f t="shared" si="94"/>
        <v>8328</v>
      </c>
    </row>
    <row r="2367" spans="1:35" x14ac:dyDescent="0.25">
      <c r="A2367" s="707" t="s">
        <v>2131</v>
      </c>
      <c r="B2367" s="180" t="s">
        <v>24</v>
      </c>
      <c r="C2367" s="180" t="s">
        <v>24</v>
      </c>
      <c r="D2367" s="180" t="s">
        <v>420</v>
      </c>
      <c r="E2367" s="180" t="s">
        <v>200</v>
      </c>
      <c r="F2367" s="180" t="s">
        <v>6007</v>
      </c>
      <c r="G2367" s="180" t="s">
        <v>5422</v>
      </c>
      <c r="H2367" s="186">
        <v>0</v>
      </c>
      <c r="I2367" s="186">
        <v>8205</v>
      </c>
      <c r="J2367" s="186">
        <f t="shared" si="88"/>
        <v>8205</v>
      </c>
      <c r="K2367" s="180" t="s">
        <v>6913</v>
      </c>
      <c r="L2367" s="180">
        <v>24023543</v>
      </c>
      <c r="M2367" s="144">
        <v>45513</v>
      </c>
      <c r="N2367" s="144" t="s">
        <v>210</v>
      </c>
      <c r="O2367" s="180" t="s">
        <v>148</v>
      </c>
      <c r="P2367" s="180" t="s">
        <v>287</v>
      </c>
      <c r="Q2367" s="274">
        <v>0</v>
      </c>
      <c r="R2367" s="274">
        <v>339100</v>
      </c>
      <c r="S2367" s="182">
        <f t="shared" si="89"/>
        <v>339100</v>
      </c>
      <c r="T2367" s="216">
        <v>22332</v>
      </c>
      <c r="U2367" s="180">
        <v>168</v>
      </c>
      <c r="V2367" s="180" t="s">
        <v>64</v>
      </c>
      <c r="W2367" s="180" t="s">
        <v>64</v>
      </c>
      <c r="X2367" s="180" t="s">
        <v>276</v>
      </c>
      <c r="Y2367" s="180" t="s">
        <v>115</v>
      </c>
      <c r="Z2367" s="180" t="s">
        <v>6336</v>
      </c>
      <c r="AA2367" s="194">
        <v>0.04</v>
      </c>
      <c r="AB2367" s="197" t="s">
        <v>552</v>
      </c>
      <c r="AC2367" s="188">
        <v>1.7000000000000001E-2</v>
      </c>
      <c r="AD2367" s="274">
        <f t="shared" si="90"/>
        <v>13564</v>
      </c>
      <c r="AE2367" s="274">
        <f t="shared" si="91"/>
        <v>2018.452380952381</v>
      </c>
      <c r="AF2367" s="189">
        <f t="shared" si="92"/>
        <v>5764.7000000000007</v>
      </c>
      <c r="AG2367" s="368">
        <f t="shared" si="93"/>
        <v>7783.1523809523815</v>
      </c>
      <c r="AH2367" s="190">
        <v>0.03</v>
      </c>
      <c r="AI2367" s="189">
        <f t="shared" si="94"/>
        <v>10173</v>
      </c>
    </row>
    <row r="2368" spans="1:35" x14ac:dyDescent="0.25">
      <c r="A2368" s="707" t="s">
        <v>2131</v>
      </c>
      <c r="B2368" s="180" t="s">
        <v>38</v>
      </c>
      <c r="C2368" s="180" t="s">
        <v>38</v>
      </c>
      <c r="D2368" s="180" t="s">
        <v>101</v>
      </c>
      <c r="E2368" s="180" t="s">
        <v>883</v>
      </c>
      <c r="F2368" s="180" t="s">
        <v>2720</v>
      </c>
      <c r="G2368" s="180" t="s">
        <v>2729</v>
      </c>
      <c r="H2368" s="186">
        <v>0</v>
      </c>
      <c r="I2368" s="186">
        <v>20846</v>
      </c>
      <c r="J2368" s="186">
        <f t="shared" si="88"/>
        <v>20846</v>
      </c>
      <c r="K2368" s="180" t="s">
        <v>6914</v>
      </c>
      <c r="L2368" s="180">
        <v>32783477</v>
      </c>
      <c r="M2368" s="144">
        <v>45513</v>
      </c>
      <c r="N2368" s="144" t="s">
        <v>210</v>
      </c>
      <c r="O2368" s="180" t="s">
        <v>43</v>
      </c>
      <c r="P2368" s="180" t="s">
        <v>43</v>
      </c>
      <c r="Q2368" s="274">
        <v>0</v>
      </c>
      <c r="R2368" s="274">
        <v>748000</v>
      </c>
      <c r="S2368" s="182">
        <f t="shared" si="89"/>
        <v>748000</v>
      </c>
      <c r="T2368" s="216">
        <v>246818</v>
      </c>
      <c r="U2368" s="180">
        <v>144</v>
      </c>
      <c r="V2368" s="180" t="s">
        <v>64</v>
      </c>
      <c r="W2368" s="180" t="s">
        <v>64</v>
      </c>
      <c r="X2368" s="180" t="s">
        <v>276</v>
      </c>
      <c r="Y2368" s="180" t="s">
        <v>534</v>
      </c>
      <c r="Z2368" s="180" t="s">
        <v>6763</v>
      </c>
      <c r="AA2368" s="194">
        <v>0.04</v>
      </c>
      <c r="AB2368" s="197" t="s">
        <v>552</v>
      </c>
      <c r="AC2368" s="188">
        <v>1.7000000000000001E-2</v>
      </c>
      <c r="AD2368" s="274">
        <f t="shared" si="90"/>
        <v>29920</v>
      </c>
      <c r="AE2368" s="274">
        <f t="shared" si="91"/>
        <v>5194.4444444444443</v>
      </c>
      <c r="AF2368" s="189">
        <f t="shared" si="92"/>
        <v>12716.000000000002</v>
      </c>
      <c r="AG2368" s="368">
        <f t="shared" si="93"/>
        <v>17910.444444444445</v>
      </c>
      <c r="AH2368" s="190">
        <v>0.03</v>
      </c>
      <c r="AI2368" s="189">
        <f t="shared" si="94"/>
        <v>22440</v>
      </c>
    </row>
    <row r="2369" spans="1:35" x14ac:dyDescent="0.25">
      <c r="A2369" s="707" t="s">
        <v>2131</v>
      </c>
      <c r="B2369" s="180" t="s">
        <v>49</v>
      </c>
      <c r="C2369" s="180" t="s">
        <v>49</v>
      </c>
      <c r="D2369" s="180" t="s">
        <v>133</v>
      </c>
      <c r="E2369" s="180" t="s">
        <v>189</v>
      </c>
      <c r="F2369" s="180" t="s">
        <v>4292</v>
      </c>
      <c r="G2369" s="180" t="s">
        <v>4327</v>
      </c>
      <c r="H2369" s="186">
        <v>0</v>
      </c>
      <c r="I2369" s="186">
        <v>30230</v>
      </c>
      <c r="J2369" s="186">
        <f t="shared" si="88"/>
        <v>30230</v>
      </c>
      <c r="K2369" s="180" t="s">
        <v>6915</v>
      </c>
      <c r="L2369" s="180">
        <v>24551114</v>
      </c>
      <c r="M2369" s="144">
        <v>45513</v>
      </c>
      <c r="N2369" s="144" t="s">
        <v>210</v>
      </c>
      <c r="O2369" s="180" t="s">
        <v>173</v>
      </c>
      <c r="P2369" s="180" t="s">
        <v>352</v>
      </c>
      <c r="Q2369" s="274">
        <v>0</v>
      </c>
      <c r="R2369" s="274">
        <v>1278000</v>
      </c>
      <c r="S2369" s="182">
        <f t="shared" si="89"/>
        <v>1278000</v>
      </c>
      <c r="T2369" s="216">
        <v>156000</v>
      </c>
      <c r="U2369" s="180">
        <v>168</v>
      </c>
      <c r="V2369" s="180" t="s">
        <v>64</v>
      </c>
      <c r="W2369" s="180" t="s">
        <v>64</v>
      </c>
      <c r="X2369" s="180" t="s">
        <v>276</v>
      </c>
      <c r="Y2369" s="180" t="s">
        <v>115</v>
      </c>
      <c r="Z2369" s="180" t="s">
        <v>6922</v>
      </c>
      <c r="AA2369" s="194">
        <v>0.04</v>
      </c>
      <c r="AB2369" s="197" t="s">
        <v>552</v>
      </c>
      <c r="AC2369" s="188">
        <v>1.7000000000000001E-2</v>
      </c>
      <c r="AD2369" s="274">
        <f t="shared" si="90"/>
        <v>51120</v>
      </c>
      <c r="AE2369" s="274">
        <f t="shared" si="91"/>
        <v>7607.1428571428569</v>
      </c>
      <c r="AF2369" s="189">
        <f t="shared" si="92"/>
        <v>21726</v>
      </c>
      <c r="AG2369" s="368">
        <f t="shared" si="93"/>
        <v>29333.142857142855</v>
      </c>
      <c r="AH2369" s="190">
        <v>0.03</v>
      </c>
      <c r="AI2369" s="189">
        <f t="shared" si="94"/>
        <v>38340</v>
      </c>
    </row>
    <row r="2370" spans="1:35" x14ac:dyDescent="0.25">
      <c r="A2370" s="707" t="s">
        <v>2131</v>
      </c>
      <c r="B2370" s="180" t="s">
        <v>29</v>
      </c>
      <c r="C2370" s="180" t="s">
        <v>29</v>
      </c>
      <c r="D2370" s="180" t="s">
        <v>168</v>
      </c>
      <c r="E2370" s="180" t="s">
        <v>455</v>
      </c>
      <c r="F2370" s="180" t="s">
        <v>698</v>
      </c>
      <c r="G2370" s="466" t="s">
        <v>2616</v>
      </c>
      <c r="H2370" s="186">
        <v>2151</v>
      </c>
      <c r="I2370" s="186">
        <v>2261</v>
      </c>
      <c r="J2370" s="186">
        <f t="shared" si="88"/>
        <v>110</v>
      </c>
      <c r="K2370" s="180" t="s">
        <v>6916</v>
      </c>
      <c r="L2370" s="180">
        <v>22337628</v>
      </c>
      <c r="M2370" s="144">
        <v>45513</v>
      </c>
      <c r="N2370" s="144" t="s">
        <v>210</v>
      </c>
      <c r="O2370" s="180" t="s">
        <v>174</v>
      </c>
      <c r="P2370" s="180" t="s">
        <v>174</v>
      </c>
      <c r="Q2370" s="274">
        <v>67683</v>
      </c>
      <c r="R2370" s="274">
        <v>85700</v>
      </c>
      <c r="S2370" s="182">
        <f t="shared" si="89"/>
        <v>18017</v>
      </c>
      <c r="T2370" s="216">
        <v>18017</v>
      </c>
      <c r="U2370" s="180">
        <v>168</v>
      </c>
      <c r="V2370" s="180" t="s">
        <v>63</v>
      </c>
      <c r="W2370" s="180" t="s">
        <v>63</v>
      </c>
      <c r="X2370" s="180" t="s">
        <v>277</v>
      </c>
      <c r="Y2370" s="180"/>
      <c r="Z2370" s="180" t="s">
        <v>6923</v>
      </c>
      <c r="AA2370" s="194">
        <v>0.04</v>
      </c>
      <c r="AB2370" s="197" t="s">
        <v>552</v>
      </c>
      <c r="AC2370" s="188">
        <v>1.7000000000000001E-2</v>
      </c>
      <c r="AD2370" s="274">
        <f t="shared" si="90"/>
        <v>3428</v>
      </c>
      <c r="AE2370" s="274">
        <f t="shared" si="91"/>
        <v>510.11904761904759</v>
      </c>
      <c r="AF2370" s="189">
        <f t="shared" si="92"/>
        <v>1456.9</v>
      </c>
      <c r="AG2370" s="368">
        <f t="shared" si="93"/>
        <v>1967.0190476190478</v>
      </c>
      <c r="AH2370" s="190">
        <v>0.03</v>
      </c>
      <c r="AI2370" s="189">
        <f t="shared" si="94"/>
        <v>540.51</v>
      </c>
    </row>
    <row r="2371" spans="1:35" x14ac:dyDescent="0.25">
      <c r="A2371" s="707" t="s">
        <v>2131</v>
      </c>
      <c r="B2371" s="180" t="s">
        <v>38</v>
      </c>
      <c r="C2371" s="180" t="s">
        <v>38</v>
      </c>
      <c r="D2371" s="180" t="s">
        <v>101</v>
      </c>
      <c r="E2371" s="180" t="s">
        <v>3538</v>
      </c>
      <c r="F2371" s="180" t="s">
        <v>3539</v>
      </c>
      <c r="G2371" s="180" t="s">
        <v>3550</v>
      </c>
      <c r="H2371" s="186">
        <v>0</v>
      </c>
      <c r="I2371" s="186">
        <v>5243</v>
      </c>
      <c r="J2371" s="186">
        <f t="shared" si="88"/>
        <v>5243</v>
      </c>
      <c r="K2371" s="180" t="s">
        <v>6917</v>
      </c>
      <c r="L2371" s="180">
        <v>30610317</v>
      </c>
      <c r="M2371" s="144">
        <v>45513</v>
      </c>
      <c r="N2371" s="144" t="s">
        <v>210</v>
      </c>
      <c r="O2371" s="180" t="s">
        <v>43</v>
      </c>
      <c r="P2371" s="180" t="s">
        <v>43</v>
      </c>
      <c r="Q2371" s="274">
        <v>0</v>
      </c>
      <c r="R2371" s="274">
        <v>200000</v>
      </c>
      <c r="S2371" s="182">
        <f t="shared" si="89"/>
        <v>200000</v>
      </c>
      <c r="T2371" s="216">
        <v>200000</v>
      </c>
      <c r="U2371" s="180">
        <v>156</v>
      </c>
      <c r="V2371" s="180" t="s">
        <v>62</v>
      </c>
      <c r="W2371" s="180" t="s">
        <v>62</v>
      </c>
      <c r="X2371" s="180" t="s">
        <v>276</v>
      </c>
      <c r="Y2371" s="180"/>
      <c r="Z2371" s="180" t="s">
        <v>6924</v>
      </c>
      <c r="AA2371" s="194">
        <v>0.04</v>
      </c>
      <c r="AB2371" s="197" t="s">
        <v>552</v>
      </c>
      <c r="AC2371" s="188">
        <v>1.7999999999999999E-2</v>
      </c>
      <c r="AD2371" s="274">
        <f t="shared" si="90"/>
        <v>8000</v>
      </c>
      <c r="AE2371" s="274">
        <f t="shared" si="91"/>
        <v>1282.051282051282</v>
      </c>
      <c r="AF2371" s="189">
        <f t="shared" si="92"/>
        <v>3599.9999999999995</v>
      </c>
      <c r="AG2371" s="368">
        <f t="shared" si="93"/>
        <v>4882.0512820512813</v>
      </c>
      <c r="AH2371" s="190">
        <v>0.03</v>
      </c>
      <c r="AI2371" s="189">
        <f t="shared" si="94"/>
        <v>6000</v>
      </c>
    </row>
    <row r="2372" spans="1:35" x14ac:dyDescent="0.25">
      <c r="A2372" s="707" t="s">
        <v>2131</v>
      </c>
      <c r="B2372" s="180" t="s">
        <v>38</v>
      </c>
      <c r="C2372" s="180" t="s">
        <v>38</v>
      </c>
      <c r="D2372" s="180" t="s">
        <v>101</v>
      </c>
      <c r="E2372" s="180" t="s">
        <v>3538</v>
      </c>
      <c r="F2372" s="180" t="s">
        <v>3539</v>
      </c>
      <c r="G2372" s="180" t="s">
        <v>3550</v>
      </c>
      <c r="H2372" s="186">
        <v>0</v>
      </c>
      <c r="I2372" s="186">
        <v>2024</v>
      </c>
      <c r="J2372" s="186">
        <f t="shared" si="88"/>
        <v>2024</v>
      </c>
      <c r="K2372" s="180" t="s">
        <v>6925</v>
      </c>
      <c r="L2372" s="180">
        <v>28490495</v>
      </c>
      <c r="M2372" s="144">
        <v>45513</v>
      </c>
      <c r="N2372" s="144" t="s">
        <v>210</v>
      </c>
      <c r="O2372" s="180" t="s">
        <v>148</v>
      </c>
      <c r="P2372" s="180" t="s">
        <v>260</v>
      </c>
      <c r="Q2372" s="274">
        <v>0</v>
      </c>
      <c r="R2372" s="274">
        <v>75600</v>
      </c>
      <c r="S2372" s="182">
        <f t="shared" si="89"/>
        <v>75600</v>
      </c>
      <c r="T2372" s="216">
        <v>9538</v>
      </c>
      <c r="U2372" s="180">
        <v>168</v>
      </c>
      <c r="V2372" s="180" t="s">
        <v>64</v>
      </c>
      <c r="W2372" s="180" t="s">
        <v>64</v>
      </c>
      <c r="X2372" s="180" t="s">
        <v>276</v>
      </c>
      <c r="Y2372" s="180" t="s">
        <v>115</v>
      </c>
      <c r="Z2372" s="180" t="s">
        <v>6926</v>
      </c>
      <c r="AA2372" s="194">
        <v>0.04</v>
      </c>
      <c r="AB2372" s="197" t="s">
        <v>552</v>
      </c>
      <c r="AC2372" s="188">
        <v>1.7000000000000001E-2</v>
      </c>
      <c r="AD2372" s="274">
        <f t="shared" si="90"/>
        <v>3024</v>
      </c>
      <c r="AE2372" s="274">
        <f t="shared" si="91"/>
        <v>450</v>
      </c>
      <c r="AF2372" s="189">
        <f t="shared" si="92"/>
        <v>1285.2</v>
      </c>
      <c r="AG2372" s="368">
        <f t="shared" si="93"/>
        <v>1735.2</v>
      </c>
      <c r="AH2372" s="190">
        <v>0.03</v>
      </c>
      <c r="AI2372" s="189">
        <f t="shared" si="94"/>
        <v>2268</v>
      </c>
    </row>
    <row r="2373" spans="1:35" x14ac:dyDescent="0.25">
      <c r="A2373" s="707" t="s">
        <v>2131</v>
      </c>
      <c r="B2373" s="180" t="s">
        <v>47</v>
      </c>
      <c r="C2373" s="180" t="s">
        <v>47</v>
      </c>
      <c r="D2373" s="180" t="s">
        <v>99</v>
      </c>
      <c r="E2373" s="180" t="s">
        <v>405</v>
      </c>
      <c r="F2373" s="180" t="s">
        <v>6467</v>
      </c>
      <c r="G2373" s="180" t="s">
        <v>6483</v>
      </c>
      <c r="H2373" s="186">
        <v>0</v>
      </c>
      <c r="I2373" s="186">
        <v>10448</v>
      </c>
      <c r="J2373" s="186">
        <f t="shared" si="88"/>
        <v>10448</v>
      </c>
      <c r="K2373" s="180" t="s">
        <v>6323</v>
      </c>
      <c r="L2373" s="180">
        <v>27643881</v>
      </c>
      <c r="M2373" s="144">
        <v>45513</v>
      </c>
      <c r="N2373" s="144" t="s">
        <v>210</v>
      </c>
      <c r="O2373" s="180" t="s">
        <v>43</v>
      </c>
      <c r="P2373" s="180" t="s">
        <v>43</v>
      </c>
      <c r="Q2373" s="274">
        <v>0</v>
      </c>
      <c r="R2373" s="274">
        <v>434700</v>
      </c>
      <c r="S2373" s="182">
        <f t="shared" si="89"/>
        <v>434700</v>
      </c>
      <c r="T2373" s="216">
        <v>46586</v>
      </c>
      <c r="U2373" s="180">
        <v>168</v>
      </c>
      <c r="V2373" s="180" t="s">
        <v>64</v>
      </c>
      <c r="W2373" s="180" t="s">
        <v>64</v>
      </c>
      <c r="X2373" s="180" t="s">
        <v>276</v>
      </c>
      <c r="Y2373" s="180" t="s">
        <v>115</v>
      </c>
      <c r="Z2373" s="180" t="s">
        <v>6376</v>
      </c>
      <c r="AA2373" s="194">
        <v>0.04</v>
      </c>
      <c r="AB2373" s="197" t="s">
        <v>552</v>
      </c>
      <c r="AC2373" s="188">
        <v>1.7000000000000001E-2</v>
      </c>
      <c r="AD2373" s="274">
        <f t="shared" si="90"/>
        <v>17388</v>
      </c>
      <c r="AE2373" s="274">
        <f t="shared" si="91"/>
        <v>2587.5</v>
      </c>
      <c r="AF2373" s="189">
        <f t="shared" si="92"/>
        <v>7389.9000000000005</v>
      </c>
      <c r="AG2373" s="368">
        <f t="shared" si="93"/>
        <v>9977.4000000000015</v>
      </c>
      <c r="AH2373" s="190">
        <v>0.03</v>
      </c>
      <c r="AI2373" s="189">
        <f t="shared" si="94"/>
        <v>13041</v>
      </c>
    </row>
    <row r="2374" spans="1:35" ht="15.75" x14ac:dyDescent="0.25">
      <c r="A2374" s="707" t="s">
        <v>2131</v>
      </c>
      <c r="B2374" s="180" t="s">
        <v>29</v>
      </c>
      <c r="C2374" s="180" t="s">
        <v>29</v>
      </c>
      <c r="D2374" s="180" t="s">
        <v>168</v>
      </c>
      <c r="E2374" s="258" t="s">
        <v>844</v>
      </c>
      <c r="F2374" s="180" t="s">
        <v>843</v>
      </c>
      <c r="G2374" s="180" t="s">
        <v>1406</v>
      </c>
      <c r="H2374" s="186">
        <v>0</v>
      </c>
      <c r="I2374" s="186">
        <v>9432</v>
      </c>
      <c r="J2374" s="186">
        <f t="shared" si="88"/>
        <v>9432</v>
      </c>
      <c r="K2374" s="180" t="s">
        <v>5997</v>
      </c>
      <c r="L2374" s="180">
        <v>27640660</v>
      </c>
      <c r="M2374" s="144">
        <v>45513</v>
      </c>
      <c r="N2374" s="144" t="s">
        <v>210</v>
      </c>
      <c r="O2374" s="180" t="s">
        <v>43</v>
      </c>
      <c r="P2374" s="180" t="s">
        <v>43</v>
      </c>
      <c r="Q2374" s="274">
        <v>0</v>
      </c>
      <c r="R2374" s="274">
        <v>391400</v>
      </c>
      <c r="S2374" s="182">
        <f t="shared" si="89"/>
        <v>391400</v>
      </c>
      <c r="T2374" s="216">
        <v>19680</v>
      </c>
      <c r="U2374" s="180">
        <v>96</v>
      </c>
      <c r="V2374" s="180" t="s">
        <v>64</v>
      </c>
      <c r="W2374" s="180" t="s">
        <v>64</v>
      </c>
      <c r="X2374" s="180" t="s">
        <v>276</v>
      </c>
      <c r="Y2374" s="180" t="s">
        <v>672</v>
      </c>
      <c r="Z2374" s="180" t="s">
        <v>6066</v>
      </c>
      <c r="AA2374" s="194">
        <v>0.04</v>
      </c>
      <c r="AB2374" s="197" t="s">
        <v>552</v>
      </c>
      <c r="AC2374" s="188">
        <v>1.7000000000000001E-2</v>
      </c>
      <c r="AD2374" s="274">
        <f t="shared" si="90"/>
        <v>15656</v>
      </c>
      <c r="AE2374" s="274">
        <f t="shared" si="91"/>
        <v>4077.0833333333335</v>
      </c>
      <c r="AF2374" s="189">
        <f t="shared" si="92"/>
        <v>6653.8</v>
      </c>
      <c r="AG2374" s="368">
        <f t="shared" si="93"/>
        <v>10730.883333333333</v>
      </c>
      <c r="AH2374" s="190">
        <v>0.03</v>
      </c>
      <c r="AI2374" s="189">
        <f t="shared" si="94"/>
        <v>11742</v>
      </c>
    </row>
    <row r="2375" spans="1:35" x14ac:dyDescent="0.25">
      <c r="A2375" s="707" t="s">
        <v>2131</v>
      </c>
      <c r="B2375" s="180" t="s">
        <v>37</v>
      </c>
      <c r="C2375" s="180" t="s">
        <v>37</v>
      </c>
      <c r="D2375" s="180" t="s">
        <v>99</v>
      </c>
      <c r="E2375" s="180" t="s">
        <v>917</v>
      </c>
      <c r="F2375" s="180" t="s">
        <v>4065</v>
      </c>
      <c r="G2375" s="180" t="s">
        <v>4319</v>
      </c>
      <c r="H2375" s="186">
        <v>0</v>
      </c>
      <c r="I2375" s="186">
        <v>15413</v>
      </c>
      <c r="J2375" s="186">
        <f t="shared" si="88"/>
        <v>15413</v>
      </c>
      <c r="K2375" s="180" t="s">
        <v>5515</v>
      </c>
      <c r="L2375" s="180">
        <v>31914332</v>
      </c>
      <c r="M2375" s="144">
        <v>45513</v>
      </c>
      <c r="N2375" s="144" t="s">
        <v>210</v>
      </c>
      <c r="O2375" s="180" t="s">
        <v>148</v>
      </c>
      <c r="P2375" s="180" t="s">
        <v>266</v>
      </c>
      <c r="Q2375" s="274">
        <v>0</v>
      </c>
      <c r="R2375" s="274">
        <v>646300</v>
      </c>
      <c r="S2375" s="182">
        <f t="shared" si="89"/>
        <v>646300</v>
      </c>
      <c r="T2375" s="216">
        <v>118787.25</v>
      </c>
      <c r="U2375" s="180">
        <v>168</v>
      </c>
      <c r="V2375" s="180" t="s">
        <v>64</v>
      </c>
      <c r="W2375" s="180" t="s">
        <v>64</v>
      </c>
      <c r="X2375" s="180" t="s">
        <v>276</v>
      </c>
      <c r="Y2375" s="180" t="s">
        <v>662</v>
      </c>
      <c r="Z2375" s="180" t="s">
        <v>6624</v>
      </c>
      <c r="AA2375" s="194">
        <v>0.04</v>
      </c>
      <c r="AB2375" s="197" t="s">
        <v>552</v>
      </c>
      <c r="AC2375" s="188">
        <v>1.7000000000000001E-2</v>
      </c>
      <c r="AD2375" s="274">
        <f t="shared" si="90"/>
        <v>25852</v>
      </c>
      <c r="AE2375" s="274">
        <f t="shared" si="91"/>
        <v>3847.0238095238096</v>
      </c>
      <c r="AF2375" s="189">
        <f t="shared" si="92"/>
        <v>10987.1</v>
      </c>
      <c r="AG2375" s="368">
        <f t="shared" si="93"/>
        <v>14834.12380952381</v>
      </c>
      <c r="AH2375" s="190">
        <v>0.03</v>
      </c>
      <c r="AI2375" s="189">
        <f t="shared" si="94"/>
        <v>19389</v>
      </c>
    </row>
    <row r="2376" spans="1:35" x14ac:dyDescent="0.25">
      <c r="A2376" s="707" t="s">
        <v>2131</v>
      </c>
      <c r="B2376" s="180" t="s">
        <v>184</v>
      </c>
      <c r="C2376" s="180" t="s">
        <v>184</v>
      </c>
      <c r="D2376" s="180" t="s">
        <v>101</v>
      </c>
      <c r="E2376" s="180" t="s">
        <v>212</v>
      </c>
      <c r="F2376" s="180" t="s">
        <v>804</v>
      </c>
      <c r="G2376" s="180" t="s">
        <v>568</v>
      </c>
      <c r="H2376" s="186">
        <v>3747</v>
      </c>
      <c r="I2376" s="186">
        <v>4535</v>
      </c>
      <c r="J2376" s="186">
        <f t="shared" si="88"/>
        <v>788</v>
      </c>
      <c r="K2376" s="180" t="s">
        <v>6976</v>
      </c>
      <c r="L2376" s="180">
        <v>9206400</v>
      </c>
      <c r="M2376" s="144">
        <v>45514</v>
      </c>
      <c r="N2376" s="144" t="s">
        <v>210</v>
      </c>
      <c r="O2376" s="180" t="s">
        <v>43</v>
      </c>
      <c r="P2376" s="180" t="s">
        <v>43</v>
      </c>
      <c r="Q2376" s="274">
        <v>49187.4</v>
      </c>
      <c r="R2376" s="274">
        <v>59400</v>
      </c>
      <c r="S2376" s="182">
        <f t="shared" si="89"/>
        <v>10212.599999999999</v>
      </c>
      <c r="T2376" s="216">
        <v>10212</v>
      </c>
      <c r="U2376" s="180">
        <v>40</v>
      </c>
      <c r="V2376" s="180" t="s">
        <v>63</v>
      </c>
      <c r="W2376" s="180" t="s">
        <v>63</v>
      </c>
      <c r="X2376" s="180" t="s">
        <v>277</v>
      </c>
      <c r="Y2376" s="180"/>
      <c r="Z2376" s="180" t="s">
        <v>6980</v>
      </c>
      <c r="AA2376" s="194">
        <v>0.03</v>
      </c>
      <c r="AB2376" s="197" t="s">
        <v>552</v>
      </c>
      <c r="AC2376" s="188">
        <v>4.4999999999999998E-2</v>
      </c>
      <c r="AD2376" s="274">
        <f t="shared" si="90"/>
        <v>1782</v>
      </c>
      <c r="AE2376" s="274">
        <f t="shared" si="91"/>
        <v>1485</v>
      </c>
      <c r="AF2376" s="189">
        <f t="shared" si="92"/>
        <v>2673</v>
      </c>
      <c r="AG2376" s="368">
        <f t="shared" si="93"/>
        <v>4158</v>
      </c>
      <c r="AH2376" s="190">
        <v>0.06</v>
      </c>
      <c r="AI2376" s="189">
        <f t="shared" si="94"/>
        <v>612.75599999999986</v>
      </c>
    </row>
    <row r="2377" spans="1:35" x14ac:dyDescent="0.25">
      <c r="A2377" s="707" t="s">
        <v>2131</v>
      </c>
      <c r="B2377" s="180" t="s">
        <v>184</v>
      </c>
      <c r="C2377" s="180" t="s">
        <v>184</v>
      </c>
      <c r="D2377" s="180" t="s">
        <v>101</v>
      </c>
      <c r="E2377" s="180" t="s">
        <v>405</v>
      </c>
      <c r="F2377" s="180" t="s">
        <v>4228</v>
      </c>
      <c r="G2377" s="180" t="s">
        <v>4240</v>
      </c>
      <c r="H2377" s="186">
        <v>12448</v>
      </c>
      <c r="I2377" s="186">
        <v>13615</v>
      </c>
      <c r="J2377" s="186">
        <f t="shared" si="88"/>
        <v>1167</v>
      </c>
      <c r="K2377" s="180" t="s">
        <v>6977</v>
      </c>
      <c r="L2377" s="180">
        <v>26008434</v>
      </c>
      <c r="M2377" s="144">
        <v>45514</v>
      </c>
      <c r="N2377" s="144" t="s">
        <v>210</v>
      </c>
      <c r="O2377" s="180" t="s">
        <v>148</v>
      </c>
      <c r="P2377" s="180" t="s">
        <v>250</v>
      </c>
      <c r="Q2377" s="274">
        <v>549417.93000000005</v>
      </c>
      <c r="R2377" s="274">
        <v>569700</v>
      </c>
      <c r="S2377" s="182">
        <f t="shared" si="89"/>
        <v>20282.069999999949</v>
      </c>
      <c r="T2377" s="216">
        <v>20282</v>
      </c>
      <c r="U2377" s="180">
        <v>168</v>
      </c>
      <c r="V2377" s="180" t="s">
        <v>63</v>
      </c>
      <c r="W2377" s="180" t="s">
        <v>63</v>
      </c>
      <c r="X2377" s="180" t="s">
        <v>277</v>
      </c>
      <c r="Y2377" s="180"/>
      <c r="Z2377" s="180" t="s">
        <v>6981</v>
      </c>
      <c r="AA2377" s="194">
        <v>0.04</v>
      </c>
      <c r="AB2377" s="197" t="s">
        <v>552</v>
      </c>
      <c r="AC2377" s="188">
        <v>1.7000000000000001E-2</v>
      </c>
      <c r="AD2377" s="274">
        <f t="shared" si="90"/>
        <v>22788</v>
      </c>
      <c r="AE2377" s="274">
        <f t="shared" si="91"/>
        <v>3391.0714285714284</v>
      </c>
      <c r="AF2377" s="189">
        <f t="shared" si="92"/>
        <v>9684.9000000000015</v>
      </c>
      <c r="AG2377" s="368">
        <f t="shared" si="93"/>
        <v>13075.971428571429</v>
      </c>
      <c r="AH2377" s="190">
        <v>0.03</v>
      </c>
      <c r="AI2377" s="189">
        <f t="shared" si="94"/>
        <v>608.46209999999849</v>
      </c>
    </row>
    <row r="2378" spans="1:35" x14ac:dyDescent="0.25">
      <c r="A2378" s="707" t="s">
        <v>2131</v>
      </c>
      <c r="B2378" s="180" t="s">
        <v>49</v>
      </c>
      <c r="C2378" s="180" t="s">
        <v>49</v>
      </c>
      <c r="D2378" s="180" t="s">
        <v>133</v>
      </c>
      <c r="E2378" s="180" t="s">
        <v>458</v>
      </c>
      <c r="F2378" s="180" t="s">
        <v>766</v>
      </c>
      <c r="G2378" s="180" t="s">
        <v>2140</v>
      </c>
      <c r="H2378" s="186">
        <v>817</v>
      </c>
      <c r="I2378" s="186">
        <v>4881</v>
      </c>
      <c r="J2378" s="186">
        <f t="shared" si="88"/>
        <v>4064</v>
      </c>
      <c r="K2378" s="180" t="s">
        <v>6978</v>
      </c>
      <c r="L2378" s="180">
        <v>27587677</v>
      </c>
      <c r="M2378" s="144">
        <v>45514</v>
      </c>
      <c r="N2378" s="144" t="s">
        <v>210</v>
      </c>
      <c r="O2378" s="180" t="s">
        <v>43</v>
      </c>
      <c r="P2378" s="180" t="s">
        <v>43</v>
      </c>
      <c r="Q2378" s="274">
        <v>22313</v>
      </c>
      <c r="R2378" s="274">
        <v>197400</v>
      </c>
      <c r="S2378" s="182">
        <f t="shared" si="89"/>
        <v>175087</v>
      </c>
      <c r="T2378" s="216">
        <v>175087</v>
      </c>
      <c r="U2378" s="180">
        <v>168</v>
      </c>
      <c r="V2378" s="180" t="s">
        <v>63</v>
      </c>
      <c r="W2378" s="180" t="s">
        <v>63</v>
      </c>
      <c r="X2378" s="180" t="s">
        <v>277</v>
      </c>
      <c r="Y2378" s="180"/>
      <c r="Z2378" s="180" t="s">
        <v>6982</v>
      </c>
      <c r="AA2378" s="194">
        <v>0.04</v>
      </c>
      <c r="AB2378" s="197" t="s">
        <v>552</v>
      </c>
      <c r="AC2378" s="188">
        <v>1.7000000000000001E-2</v>
      </c>
      <c r="AD2378" s="274">
        <f t="shared" si="90"/>
        <v>7896</v>
      </c>
      <c r="AE2378" s="274">
        <f t="shared" si="91"/>
        <v>1175</v>
      </c>
      <c r="AF2378" s="189">
        <f t="shared" si="92"/>
        <v>3355.8</v>
      </c>
      <c r="AG2378" s="368">
        <f t="shared" si="93"/>
        <v>4530.8</v>
      </c>
      <c r="AH2378" s="190">
        <v>0.03</v>
      </c>
      <c r="AI2378" s="189">
        <f t="shared" si="94"/>
        <v>5252.61</v>
      </c>
    </row>
    <row r="2379" spans="1:35" x14ac:dyDescent="0.25">
      <c r="A2379" s="707" t="s">
        <v>2131</v>
      </c>
      <c r="B2379" s="180" t="s">
        <v>29</v>
      </c>
      <c r="C2379" s="180" t="s">
        <v>29</v>
      </c>
      <c r="D2379" s="180" t="s">
        <v>168</v>
      </c>
      <c r="E2379" s="180" t="s">
        <v>4620</v>
      </c>
      <c r="F2379" s="180" t="s">
        <v>872</v>
      </c>
      <c r="G2379" s="180" t="s">
        <v>4636</v>
      </c>
      <c r="H2379" s="186">
        <v>0</v>
      </c>
      <c r="I2379" s="186">
        <v>19742</v>
      </c>
      <c r="J2379" s="186">
        <f t="shared" si="88"/>
        <v>19742</v>
      </c>
      <c r="K2379" s="180" t="s">
        <v>6623</v>
      </c>
      <c r="L2379" s="180">
        <v>29337492</v>
      </c>
      <c r="M2379" s="144">
        <v>45514</v>
      </c>
      <c r="N2379" s="144" t="s">
        <v>210</v>
      </c>
      <c r="O2379" s="180" t="s">
        <v>43</v>
      </c>
      <c r="P2379" s="180" t="s">
        <v>43</v>
      </c>
      <c r="Q2379" s="274">
        <v>0</v>
      </c>
      <c r="R2379" s="274">
        <v>830900</v>
      </c>
      <c r="S2379" s="182">
        <f t="shared" si="89"/>
        <v>830900</v>
      </c>
      <c r="T2379" s="216">
        <v>79646</v>
      </c>
      <c r="U2379" s="180">
        <v>168</v>
      </c>
      <c r="V2379" s="180" t="s">
        <v>64</v>
      </c>
      <c r="W2379" s="180" t="s">
        <v>64</v>
      </c>
      <c r="X2379" s="180" t="s">
        <v>276</v>
      </c>
      <c r="Y2379" s="180" t="s">
        <v>115</v>
      </c>
      <c r="Z2379" s="180" t="s">
        <v>6622</v>
      </c>
      <c r="AA2379" s="194">
        <v>0.04</v>
      </c>
      <c r="AB2379" s="197" t="s">
        <v>552</v>
      </c>
      <c r="AC2379" s="188">
        <v>1.7000000000000001E-2</v>
      </c>
      <c r="AD2379" s="274">
        <f t="shared" si="90"/>
        <v>33236</v>
      </c>
      <c r="AE2379" s="274">
        <f t="shared" si="91"/>
        <v>4945.833333333333</v>
      </c>
      <c r="AF2379" s="189">
        <f t="shared" si="92"/>
        <v>14125.300000000001</v>
      </c>
      <c r="AG2379" s="368">
        <f t="shared" si="93"/>
        <v>19071.133333333335</v>
      </c>
      <c r="AH2379" s="190">
        <v>0.03</v>
      </c>
      <c r="AI2379" s="189">
        <f t="shared" si="94"/>
        <v>24927</v>
      </c>
    </row>
    <row r="2380" spans="1:35" x14ac:dyDescent="0.25">
      <c r="A2380" s="707" t="s">
        <v>2131</v>
      </c>
      <c r="B2380" s="180" t="s">
        <v>23</v>
      </c>
      <c r="C2380" s="180" t="s">
        <v>23</v>
      </c>
      <c r="D2380" s="180" t="s">
        <v>5937</v>
      </c>
      <c r="E2380" s="180" t="s">
        <v>48</v>
      </c>
      <c r="F2380" s="180" t="s">
        <v>531</v>
      </c>
      <c r="G2380" s="180" t="s">
        <v>659</v>
      </c>
      <c r="H2380" s="186"/>
      <c r="I2380" s="186">
        <v>43000</v>
      </c>
      <c r="J2380" s="186">
        <f t="shared" si="88"/>
        <v>43000</v>
      </c>
      <c r="K2380" s="180" t="s">
        <v>6979</v>
      </c>
      <c r="L2380" s="180">
        <v>23444405</v>
      </c>
      <c r="M2380" s="144">
        <v>45514</v>
      </c>
      <c r="N2380" s="144" t="s">
        <v>210</v>
      </c>
      <c r="O2380" s="180" t="s">
        <v>174</v>
      </c>
      <c r="P2380" s="180" t="s">
        <v>174</v>
      </c>
      <c r="Q2380" s="274">
        <v>1283993.8799999999</v>
      </c>
      <c r="R2380" s="274">
        <v>1822300</v>
      </c>
      <c r="S2380" s="182">
        <f t="shared" si="89"/>
        <v>538306.12000000011</v>
      </c>
      <c r="T2380" s="216">
        <v>538306.12</v>
      </c>
      <c r="U2380" s="180">
        <v>168</v>
      </c>
      <c r="V2380" s="180" t="s">
        <v>63</v>
      </c>
      <c r="W2380" s="180" t="s">
        <v>63</v>
      </c>
      <c r="X2380" s="180" t="s">
        <v>277</v>
      </c>
      <c r="Y2380" s="180"/>
      <c r="Z2380" s="180" t="s">
        <v>6983</v>
      </c>
      <c r="AA2380" s="194">
        <v>0.04</v>
      </c>
      <c r="AB2380" s="197" t="s">
        <v>552</v>
      </c>
      <c r="AC2380" s="188">
        <v>1.7000000000000001E-2</v>
      </c>
      <c r="AD2380" s="274">
        <f t="shared" si="90"/>
        <v>72892</v>
      </c>
      <c r="AE2380" s="274">
        <f t="shared" si="91"/>
        <v>10847.023809523809</v>
      </c>
      <c r="AF2380" s="189">
        <f t="shared" si="92"/>
        <v>30979.100000000002</v>
      </c>
      <c r="AG2380" s="368">
        <f t="shared" si="93"/>
        <v>41826.123809523808</v>
      </c>
      <c r="AH2380" s="190">
        <v>0.03</v>
      </c>
      <c r="AI2380" s="189">
        <f t="shared" si="94"/>
        <v>16149.183600000002</v>
      </c>
    </row>
    <row r="2381" spans="1:35" x14ac:dyDescent="0.25">
      <c r="A2381" s="707" t="s">
        <v>2131</v>
      </c>
      <c r="B2381" s="180" t="s">
        <v>27</v>
      </c>
      <c r="C2381" s="180" t="s">
        <v>27</v>
      </c>
      <c r="D2381" s="180" t="s">
        <v>5938</v>
      </c>
      <c r="E2381" s="180" t="s">
        <v>209</v>
      </c>
      <c r="F2381" s="180" t="s">
        <v>4455</v>
      </c>
      <c r="G2381" s="180" t="s">
        <v>4458</v>
      </c>
      <c r="H2381" s="186">
        <v>0</v>
      </c>
      <c r="I2381" s="186">
        <v>37550</v>
      </c>
      <c r="J2381" s="186">
        <f t="shared" si="88"/>
        <v>37550</v>
      </c>
      <c r="K2381" s="180" t="s">
        <v>6309</v>
      </c>
      <c r="L2381" s="180">
        <v>28878212</v>
      </c>
      <c r="M2381" s="144">
        <v>45511</v>
      </c>
      <c r="N2381" s="144" t="s">
        <v>210</v>
      </c>
      <c r="O2381" s="180" t="s">
        <v>148</v>
      </c>
      <c r="P2381" s="180" t="s">
        <v>4613</v>
      </c>
      <c r="Q2381" s="274">
        <v>0</v>
      </c>
      <c r="R2381" s="274">
        <v>1590000</v>
      </c>
      <c r="S2381" s="182">
        <f t="shared" si="89"/>
        <v>1590000</v>
      </c>
      <c r="T2381" s="216">
        <v>67779</v>
      </c>
      <c r="U2381" s="180">
        <v>168</v>
      </c>
      <c r="V2381" s="180" t="s">
        <v>64</v>
      </c>
      <c r="W2381" s="180" t="s">
        <v>64</v>
      </c>
      <c r="X2381" s="180" t="s">
        <v>276</v>
      </c>
      <c r="Y2381" s="180" t="s">
        <v>665</v>
      </c>
      <c r="Z2381" s="180" t="s">
        <v>6345</v>
      </c>
      <c r="AA2381" s="194">
        <v>0.04</v>
      </c>
      <c r="AB2381" s="197" t="s">
        <v>552</v>
      </c>
      <c r="AC2381" s="188">
        <v>1.7000000000000001E-2</v>
      </c>
      <c r="AD2381" s="274">
        <f t="shared" si="90"/>
        <v>63600</v>
      </c>
      <c r="AE2381" s="274">
        <f t="shared" si="91"/>
        <v>9464.2857142857138</v>
      </c>
      <c r="AF2381" s="189">
        <f t="shared" si="92"/>
        <v>27030.000000000004</v>
      </c>
      <c r="AG2381" s="368">
        <f t="shared" si="93"/>
        <v>36494.285714285717</v>
      </c>
      <c r="AH2381" s="190">
        <v>0.03</v>
      </c>
      <c r="AI2381" s="189">
        <f t="shared" si="94"/>
        <v>47700</v>
      </c>
    </row>
    <row r="2382" spans="1:35" x14ac:dyDescent="0.25">
      <c r="A2382" s="707" t="s">
        <v>2131</v>
      </c>
      <c r="B2382" s="180" t="s">
        <v>27</v>
      </c>
      <c r="C2382" s="180" t="s">
        <v>27</v>
      </c>
      <c r="D2382" s="180" t="s">
        <v>5938</v>
      </c>
      <c r="E2382" s="180" t="s">
        <v>3304</v>
      </c>
      <c r="F2382" s="180" t="s">
        <v>6984</v>
      </c>
      <c r="G2382" s="180" t="s">
        <v>6988</v>
      </c>
      <c r="H2382" s="186">
        <v>4190</v>
      </c>
      <c r="I2382" s="186">
        <v>4347</v>
      </c>
      <c r="J2382" s="186">
        <f t="shared" si="88"/>
        <v>157</v>
      </c>
      <c r="K2382" s="180" t="s">
        <v>6985</v>
      </c>
      <c r="L2382" s="180">
        <v>9328678</v>
      </c>
      <c r="M2382" s="144">
        <v>45514</v>
      </c>
      <c r="N2382" s="144" t="s">
        <v>210</v>
      </c>
      <c r="O2382" s="180" t="s">
        <v>43</v>
      </c>
      <c r="P2382" s="180" t="s">
        <v>43</v>
      </c>
      <c r="Q2382" s="274">
        <v>60190</v>
      </c>
      <c r="R2382" s="274">
        <v>65300</v>
      </c>
      <c r="S2382" s="182">
        <f t="shared" si="89"/>
        <v>5110</v>
      </c>
      <c r="T2382" s="216">
        <v>5110</v>
      </c>
      <c r="U2382" s="180">
        <v>44</v>
      </c>
      <c r="V2382" s="180" t="s">
        <v>63</v>
      </c>
      <c r="W2382" s="180" t="s">
        <v>63</v>
      </c>
      <c r="X2382" s="180" t="s">
        <v>277</v>
      </c>
      <c r="Y2382" s="180"/>
      <c r="Z2382" s="180" t="s">
        <v>6987</v>
      </c>
      <c r="AA2382" s="194">
        <v>0.03</v>
      </c>
      <c r="AB2382" s="197" t="s">
        <v>552</v>
      </c>
      <c r="AC2382" s="188">
        <v>3.7499999999999999E-2</v>
      </c>
      <c r="AD2382" s="274">
        <f t="shared" si="90"/>
        <v>1959</v>
      </c>
      <c r="AE2382" s="274">
        <f t="shared" si="91"/>
        <v>1484.090909090909</v>
      </c>
      <c r="AF2382" s="189">
        <f t="shared" si="92"/>
        <v>2448.75</v>
      </c>
      <c r="AG2382" s="368">
        <f t="shared" si="93"/>
        <v>3932.840909090909</v>
      </c>
      <c r="AH2382" s="190">
        <v>0.06</v>
      </c>
      <c r="AI2382" s="189">
        <f t="shared" si="94"/>
        <v>306.59999999999997</v>
      </c>
    </row>
    <row r="2383" spans="1:35" x14ac:dyDescent="0.25">
      <c r="A2383" s="707" t="s">
        <v>2131</v>
      </c>
      <c r="B2383" s="180" t="s">
        <v>29</v>
      </c>
      <c r="C2383" s="180" t="s">
        <v>29</v>
      </c>
      <c r="D2383" s="180" t="s">
        <v>168</v>
      </c>
      <c r="E2383" s="180" t="s">
        <v>454</v>
      </c>
      <c r="F2383" s="180" t="s">
        <v>635</v>
      </c>
      <c r="G2383" s="180" t="s">
        <v>636</v>
      </c>
      <c r="H2383" s="186"/>
      <c r="I2383" s="186">
        <v>1261</v>
      </c>
      <c r="J2383" s="186">
        <f t="shared" si="88"/>
        <v>1261</v>
      </c>
      <c r="K2383" s="180" t="s">
        <v>6986</v>
      </c>
      <c r="L2383" s="180">
        <v>22203540</v>
      </c>
      <c r="M2383" s="144">
        <v>45514</v>
      </c>
      <c r="N2383" s="144" t="s">
        <v>210</v>
      </c>
      <c r="O2383" s="180" t="s">
        <v>43</v>
      </c>
      <c r="P2383" s="180" t="s">
        <v>43</v>
      </c>
      <c r="Q2383" s="274">
        <v>25544</v>
      </c>
      <c r="R2383" s="274">
        <v>33400</v>
      </c>
      <c r="S2383" s="182">
        <f t="shared" si="89"/>
        <v>7856</v>
      </c>
      <c r="T2383" s="216">
        <v>7856</v>
      </c>
      <c r="U2383" s="180">
        <v>132</v>
      </c>
      <c r="V2383" s="180" t="s">
        <v>63</v>
      </c>
      <c r="W2383" s="180" t="s">
        <v>63</v>
      </c>
      <c r="X2383" s="180" t="s">
        <v>277</v>
      </c>
      <c r="Y2383" s="180"/>
      <c r="Z2383" s="180" t="s">
        <v>6989</v>
      </c>
      <c r="AA2383" s="194">
        <v>0.03</v>
      </c>
      <c r="AB2383" s="197" t="s">
        <v>552</v>
      </c>
      <c r="AC2383" s="188">
        <v>2.1999999999999999E-2</v>
      </c>
      <c r="AD2383" s="274">
        <f t="shared" si="90"/>
        <v>1002</v>
      </c>
      <c r="AE2383" s="274">
        <f t="shared" si="91"/>
        <v>253.03030303030303</v>
      </c>
      <c r="AF2383" s="189">
        <f t="shared" si="92"/>
        <v>734.8</v>
      </c>
      <c r="AG2383" s="368">
        <f t="shared" si="93"/>
        <v>987.83030303030296</v>
      </c>
      <c r="AH2383" s="190">
        <v>0.06</v>
      </c>
      <c r="AI2383" s="189">
        <f t="shared" si="94"/>
        <v>471.35999999999996</v>
      </c>
    </row>
    <row r="2384" spans="1:35" x14ac:dyDescent="0.25">
      <c r="A2384" s="707" t="s">
        <v>2131</v>
      </c>
      <c r="B2384" s="180" t="s">
        <v>20</v>
      </c>
      <c r="C2384" s="180" t="s">
        <v>20</v>
      </c>
      <c r="D2384" s="8" t="s">
        <v>420</v>
      </c>
      <c r="E2384" s="180" t="s">
        <v>405</v>
      </c>
      <c r="F2384" s="180" t="s">
        <v>6990</v>
      </c>
      <c r="G2384" s="180" t="s">
        <v>6993</v>
      </c>
      <c r="H2384" s="186">
        <v>0</v>
      </c>
      <c r="I2384" s="186">
        <v>3500</v>
      </c>
      <c r="J2384" s="186">
        <f t="shared" si="88"/>
        <v>3500</v>
      </c>
      <c r="K2384" s="180" t="s">
        <v>6991</v>
      </c>
      <c r="L2384" s="180">
        <v>22073580</v>
      </c>
      <c r="M2384" s="144">
        <v>45514</v>
      </c>
      <c r="N2384" s="144" t="s">
        <v>210</v>
      </c>
      <c r="O2384" s="180" t="s">
        <v>148</v>
      </c>
      <c r="P2384" s="180" t="s">
        <v>332</v>
      </c>
      <c r="Q2384" s="274">
        <v>0</v>
      </c>
      <c r="R2384" s="274">
        <v>138500</v>
      </c>
      <c r="S2384" s="182">
        <f t="shared" si="89"/>
        <v>138500</v>
      </c>
      <c r="T2384" s="216">
        <v>138500</v>
      </c>
      <c r="U2384" s="180">
        <v>168</v>
      </c>
      <c r="V2384" s="180" t="s">
        <v>62</v>
      </c>
      <c r="W2384" s="180" t="s">
        <v>62</v>
      </c>
      <c r="X2384" s="180" t="s">
        <v>276</v>
      </c>
      <c r="Y2384" s="180"/>
      <c r="Z2384" s="180" t="s">
        <v>6992</v>
      </c>
      <c r="AA2384" s="194">
        <v>0.04</v>
      </c>
      <c r="AB2384" s="197" t="s">
        <v>552</v>
      </c>
      <c r="AC2384" s="188">
        <v>1.7000000000000001E-2</v>
      </c>
      <c r="AD2384" s="274">
        <f t="shared" si="90"/>
        <v>5540</v>
      </c>
      <c r="AE2384" s="274">
        <f t="shared" si="91"/>
        <v>824.40476190476193</v>
      </c>
      <c r="AF2384" s="189">
        <f t="shared" si="92"/>
        <v>2354.5</v>
      </c>
      <c r="AG2384" s="368">
        <f t="shared" si="93"/>
        <v>3178.9047619047619</v>
      </c>
      <c r="AH2384" s="190">
        <v>0.03</v>
      </c>
      <c r="AI2384" s="189">
        <f t="shared" si="94"/>
        <v>4155</v>
      </c>
    </row>
    <row r="2385" spans="1:35" x14ac:dyDescent="0.25">
      <c r="A2385" s="707" t="s">
        <v>2131</v>
      </c>
      <c r="B2385" s="180" t="s">
        <v>37</v>
      </c>
      <c r="C2385" s="180" t="s">
        <v>37</v>
      </c>
      <c r="D2385" s="180" t="s">
        <v>99</v>
      </c>
      <c r="E2385" s="180" t="s">
        <v>438</v>
      </c>
      <c r="F2385" s="180" t="s">
        <v>6374</v>
      </c>
      <c r="G2385" s="180" t="s">
        <v>4107</v>
      </c>
      <c r="H2385" s="186">
        <v>0</v>
      </c>
      <c r="I2385" s="186">
        <v>3640</v>
      </c>
      <c r="J2385" s="186">
        <f t="shared" si="88"/>
        <v>3640</v>
      </c>
      <c r="K2385" s="180" t="s">
        <v>6609</v>
      </c>
      <c r="L2385" s="180">
        <v>29830165</v>
      </c>
      <c r="M2385" s="144">
        <v>45514</v>
      </c>
      <c r="N2385" s="144" t="s">
        <v>210</v>
      </c>
      <c r="O2385" s="180" t="s">
        <v>43</v>
      </c>
      <c r="P2385" s="180" t="s">
        <v>43</v>
      </c>
      <c r="Q2385" s="274">
        <v>0</v>
      </c>
      <c r="R2385" s="274">
        <v>144500</v>
      </c>
      <c r="S2385" s="182">
        <f t="shared" si="89"/>
        <v>144500</v>
      </c>
      <c r="T2385" s="216">
        <v>17569</v>
      </c>
      <c r="U2385" s="180">
        <v>168</v>
      </c>
      <c r="V2385" s="180" t="s">
        <v>64</v>
      </c>
      <c r="W2385" s="180" t="s">
        <v>64</v>
      </c>
      <c r="X2385" s="180" t="s">
        <v>276</v>
      </c>
      <c r="Y2385" s="180" t="s">
        <v>662</v>
      </c>
      <c r="Z2385" s="180" t="s">
        <v>6619</v>
      </c>
      <c r="AA2385" s="194">
        <v>0.04</v>
      </c>
      <c r="AB2385" s="197" t="s">
        <v>552</v>
      </c>
      <c r="AC2385" s="188">
        <v>1.7000000000000001E-2</v>
      </c>
      <c r="AD2385" s="274">
        <f t="shared" si="90"/>
        <v>5780</v>
      </c>
      <c r="AE2385" s="274">
        <f t="shared" si="91"/>
        <v>860.11904761904759</v>
      </c>
      <c r="AF2385" s="189">
        <f t="shared" si="92"/>
        <v>2456.5</v>
      </c>
      <c r="AG2385" s="368">
        <f t="shared" si="93"/>
        <v>3316.6190476190477</v>
      </c>
      <c r="AH2385" s="190">
        <v>0.03</v>
      </c>
      <c r="AI2385" s="189">
        <f t="shared" si="94"/>
        <v>4335</v>
      </c>
    </row>
    <row r="2386" spans="1:35" x14ac:dyDescent="0.25">
      <c r="A2386" s="707" t="s">
        <v>2131</v>
      </c>
      <c r="B2386" s="180" t="s">
        <v>49</v>
      </c>
      <c r="C2386" s="180" t="s">
        <v>49</v>
      </c>
      <c r="D2386" s="180" t="s">
        <v>133</v>
      </c>
      <c r="E2386" s="180" t="s">
        <v>929</v>
      </c>
      <c r="F2386" s="180" t="s">
        <v>5371</v>
      </c>
      <c r="G2386" s="180" t="s">
        <v>4179</v>
      </c>
      <c r="H2386" s="186">
        <v>11165</v>
      </c>
      <c r="I2386" s="186">
        <v>11475</v>
      </c>
      <c r="J2386" s="186">
        <f t="shared" si="88"/>
        <v>310</v>
      </c>
      <c r="K2386" s="180" t="s">
        <v>7007</v>
      </c>
      <c r="L2386" s="180">
        <v>23344439</v>
      </c>
      <c r="M2386" s="144">
        <v>45504</v>
      </c>
      <c r="N2386" s="144" t="s">
        <v>195</v>
      </c>
      <c r="O2386" s="180" t="s">
        <v>174</v>
      </c>
      <c r="P2386" s="180" t="s">
        <v>174</v>
      </c>
      <c r="Q2386" s="274">
        <v>463635</v>
      </c>
      <c r="R2386" s="274">
        <v>478500</v>
      </c>
      <c r="S2386" s="182">
        <f t="shared" si="89"/>
        <v>14865</v>
      </c>
      <c r="T2386" s="216">
        <v>14865</v>
      </c>
      <c r="U2386" s="180">
        <v>168</v>
      </c>
      <c r="V2386" s="180" t="s">
        <v>63</v>
      </c>
      <c r="W2386" s="180" t="s">
        <v>63</v>
      </c>
      <c r="X2386" s="180" t="s">
        <v>277</v>
      </c>
      <c r="Y2386" s="180"/>
      <c r="Z2386" s="180" t="s">
        <v>7008</v>
      </c>
      <c r="AA2386" s="194">
        <v>0.04</v>
      </c>
      <c r="AB2386" s="197" t="s">
        <v>552</v>
      </c>
      <c r="AC2386" s="188">
        <v>1.7000000000000001E-2</v>
      </c>
      <c r="AD2386" s="274">
        <f t="shared" si="90"/>
        <v>19140</v>
      </c>
      <c r="AE2386" s="274">
        <f t="shared" si="91"/>
        <v>2848.2142857142858</v>
      </c>
      <c r="AF2386" s="189">
        <f t="shared" si="92"/>
        <v>8134.5000000000009</v>
      </c>
      <c r="AG2386" s="368">
        <f t="shared" si="93"/>
        <v>10982.714285714286</v>
      </c>
      <c r="AH2386" s="190">
        <v>0.03</v>
      </c>
      <c r="AI2386" s="189">
        <f t="shared" si="94"/>
        <v>445.95</v>
      </c>
    </row>
    <row r="2387" spans="1:35" x14ac:dyDescent="0.25">
      <c r="A2387" s="707" t="s">
        <v>2131</v>
      </c>
      <c r="B2387" s="180" t="s">
        <v>47</v>
      </c>
      <c r="C2387" s="180" t="s">
        <v>47</v>
      </c>
      <c r="D2387" s="180" t="s">
        <v>99</v>
      </c>
      <c r="E2387" s="180" t="s">
        <v>405</v>
      </c>
      <c r="F2387" s="180" t="s">
        <v>7011</v>
      </c>
      <c r="G2387" s="180" t="s">
        <v>2599</v>
      </c>
      <c r="H2387" s="186">
        <v>0</v>
      </c>
      <c r="I2387" s="186">
        <v>1067</v>
      </c>
      <c r="J2387" s="186">
        <f t="shared" si="88"/>
        <v>1067</v>
      </c>
      <c r="K2387" s="180" t="s">
        <v>7010</v>
      </c>
      <c r="L2387" s="180">
        <v>32030558</v>
      </c>
      <c r="M2387" s="144">
        <v>45516</v>
      </c>
      <c r="N2387" s="144" t="s">
        <v>197</v>
      </c>
      <c r="O2387" s="180" t="s">
        <v>43</v>
      </c>
      <c r="P2387" s="180" t="s">
        <v>43</v>
      </c>
      <c r="Q2387" s="274">
        <v>0</v>
      </c>
      <c r="R2387" s="274">
        <v>27000</v>
      </c>
      <c r="S2387" s="182">
        <f t="shared" si="89"/>
        <v>27000</v>
      </c>
      <c r="T2387" s="216">
        <v>27000</v>
      </c>
      <c r="U2387" s="180">
        <v>132</v>
      </c>
      <c r="V2387" s="180" t="s">
        <v>62</v>
      </c>
      <c r="W2387" s="180" t="s">
        <v>62</v>
      </c>
      <c r="X2387" s="180" t="s">
        <v>276</v>
      </c>
      <c r="Y2387" s="180"/>
      <c r="Z2387" s="180" t="s">
        <v>7023</v>
      </c>
      <c r="AA2387" s="194">
        <v>0.03</v>
      </c>
      <c r="AB2387" s="197" t="s">
        <v>552</v>
      </c>
      <c r="AC2387" s="188">
        <v>2.1999999999999999E-2</v>
      </c>
      <c r="AD2387" s="274">
        <f t="shared" si="90"/>
        <v>810</v>
      </c>
      <c r="AE2387" s="274">
        <f t="shared" si="91"/>
        <v>204.54545454545453</v>
      </c>
      <c r="AF2387" s="189">
        <f t="shared" si="92"/>
        <v>594</v>
      </c>
      <c r="AG2387" s="368">
        <f t="shared" si="93"/>
        <v>798.5454545454545</v>
      </c>
      <c r="AH2387" s="190">
        <v>0.06</v>
      </c>
      <c r="AI2387" s="189">
        <f t="shared" si="94"/>
        <v>1620</v>
      </c>
    </row>
    <row r="2388" spans="1:35" x14ac:dyDescent="0.25">
      <c r="A2388" s="707" t="s">
        <v>2131</v>
      </c>
      <c r="B2388" s="180" t="s">
        <v>38</v>
      </c>
      <c r="C2388" s="180" t="s">
        <v>38</v>
      </c>
      <c r="D2388" s="180" t="s">
        <v>101</v>
      </c>
      <c r="E2388" s="180" t="s">
        <v>405</v>
      </c>
      <c r="F2388" s="180" t="s">
        <v>647</v>
      </c>
      <c r="G2388" s="180" t="s">
        <v>648</v>
      </c>
      <c r="H2388" s="186">
        <v>0</v>
      </c>
      <c r="I2388" s="186">
        <v>3308</v>
      </c>
      <c r="J2388" s="186">
        <f t="shared" si="88"/>
        <v>3308</v>
      </c>
      <c r="K2388" s="180" t="s">
        <v>5433</v>
      </c>
      <c r="L2388" s="180">
        <v>25663940</v>
      </c>
      <c r="M2388" s="144">
        <v>45516</v>
      </c>
      <c r="N2388" s="144" t="s">
        <v>197</v>
      </c>
      <c r="O2388" s="180" t="s">
        <v>43</v>
      </c>
      <c r="P2388" s="180" t="s">
        <v>43</v>
      </c>
      <c r="Q2388" s="274">
        <v>0</v>
      </c>
      <c r="R2388" s="274">
        <v>117400</v>
      </c>
      <c r="S2388" s="182">
        <f t="shared" si="89"/>
        <v>117400</v>
      </c>
      <c r="T2388" s="216">
        <v>117400</v>
      </c>
      <c r="U2388" s="180">
        <v>168</v>
      </c>
      <c r="V2388" s="180" t="s">
        <v>62</v>
      </c>
      <c r="W2388" s="180" t="s">
        <v>62</v>
      </c>
      <c r="X2388" s="180" t="s">
        <v>276</v>
      </c>
      <c r="Y2388" s="180"/>
      <c r="Z2388" s="180" t="s">
        <v>7024</v>
      </c>
      <c r="AA2388" s="194">
        <v>0.03</v>
      </c>
      <c r="AB2388" s="197" t="s">
        <v>552</v>
      </c>
      <c r="AC2388" s="188">
        <v>1.7000000000000001E-2</v>
      </c>
      <c r="AD2388" s="274">
        <f t="shared" si="90"/>
        <v>3522</v>
      </c>
      <c r="AE2388" s="274">
        <f t="shared" si="91"/>
        <v>698.80952380952385</v>
      </c>
      <c r="AF2388" s="189">
        <f t="shared" si="92"/>
        <v>1995.8000000000002</v>
      </c>
      <c r="AG2388" s="368">
        <f t="shared" si="93"/>
        <v>2694.609523809524</v>
      </c>
      <c r="AH2388" s="190">
        <v>0.03</v>
      </c>
      <c r="AI2388" s="189">
        <f t="shared" si="94"/>
        <v>3522</v>
      </c>
    </row>
    <row r="2389" spans="1:35" x14ac:dyDescent="0.25">
      <c r="A2389" s="707" t="s">
        <v>2131</v>
      </c>
      <c r="B2389" s="180" t="s">
        <v>39</v>
      </c>
      <c r="C2389" s="180" t="s">
        <v>39</v>
      </c>
      <c r="D2389" s="180" t="s">
        <v>167</v>
      </c>
      <c r="E2389" s="180" t="s">
        <v>4113</v>
      </c>
      <c r="F2389" s="180" t="s">
        <v>3998</v>
      </c>
      <c r="G2389" s="180" t="s">
        <v>2743</v>
      </c>
      <c r="H2389" s="186">
        <v>13941</v>
      </c>
      <c r="I2389" s="186">
        <v>14231</v>
      </c>
      <c r="J2389" s="186">
        <f t="shared" si="88"/>
        <v>290</v>
      </c>
      <c r="K2389" s="180" t="s">
        <v>1665</v>
      </c>
      <c r="L2389" s="180">
        <v>25089197</v>
      </c>
      <c r="M2389" s="144">
        <v>45516</v>
      </c>
      <c r="N2389" s="144" t="s">
        <v>197</v>
      </c>
      <c r="O2389" s="180" t="s">
        <v>148</v>
      </c>
      <c r="P2389" s="180" t="s">
        <v>273</v>
      </c>
      <c r="Q2389" s="274">
        <v>588185</v>
      </c>
      <c r="R2389" s="274">
        <v>595900</v>
      </c>
      <c r="S2389" s="182">
        <f t="shared" si="89"/>
        <v>7715</v>
      </c>
      <c r="T2389" s="216">
        <v>7715</v>
      </c>
      <c r="U2389" s="180">
        <v>168</v>
      </c>
      <c r="V2389" s="180" t="s">
        <v>64</v>
      </c>
      <c r="W2389" s="180" t="s">
        <v>64</v>
      </c>
      <c r="X2389" s="180" t="s">
        <v>276</v>
      </c>
      <c r="Y2389" s="180" t="s">
        <v>7012</v>
      </c>
      <c r="Z2389" s="180" t="s">
        <v>7025</v>
      </c>
      <c r="AA2389" s="194">
        <v>0.04</v>
      </c>
      <c r="AB2389" s="197" t="s">
        <v>552</v>
      </c>
      <c r="AC2389" s="188">
        <v>1.7000000000000001E-2</v>
      </c>
      <c r="AD2389" s="274">
        <f t="shared" si="90"/>
        <v>23836</v>
      </c>
      <c r="AE2389" s="274">
        <f t="shared" si="91"/>
        <v>3547.0238095238096</v>
      </c>
      <c r="AF2389" s="189">
        <f t="shared" si="92"/>
        <v>10130.300000000001</v>
      </c>
      <c r="AG2389" s="368">
        <f t="shared" si="93"/>
        <v>13677.32380952381</v>
      </c>
      <c r="AH2389" s="190">
        <v>0.03</v>
      </c>
      <c r="AI2389" s="189">
        <f t="shared" si="94"/>
        <v>231.45</v>
      </c>
    </row>
    <row r="2390" spans="1:35" x14ac:dyDescent="0.25">
      <c r="A2390" s="707" t="s">
        <v>2131</v>
      </c>
      <c r="B2390" s="180" t="s">
        <v>29</v>
      </c>
      <c r="C2390" s="180" t="s">
        <v>29</v>
      </c>
      <c r="D2390" s="180" t="s">
        <v>168</v>
      </c>
      <c r="E2390" s="180" t="s">
        <v>455</v>
      </c>
      <c r="F2390" s="180" t="s">
        <v>587</v>
      </c>
      <c r="G2390" s="180" t="s">
        <v>593</v>
      </c>
      <c r="H2390" s="186">
        <v>0</v>
      </c>
      <c r="I2390" s="186">
        <v>5162</v>
      </c>
      <c r="J2390" s="186">
        <f t="shared" si="88"/>
        <v>5162</v>
      </c>
      <c r="K2390" s="180" t="s">
        <v>7013</v>
      </c>
      <c r="L2390" s="180">
        <v>24108510</v>
      </c>
      <c r="M2390" s="144">
        <v>45516</v>
      </c>
      <c r="N2390" s="144" t="s">
        <v>197</v>
      </c>
      <c r="O2390" s="180" t="s">
        <v>43</v>
      </c>
      <c r="P2390" s="180" t="s">
        <v>43</v>
      </c>
      <c r="Q2390" s="274">
        <v>0</v>
      </c>
      <c r="R2390" s="274">
        <v>209300</v>
      </c>
      <c r="S2390" s="182">
        <f t="shared" si="89"/>
        <v>209300</v>
      </c>
      <c r="T2390" s="216">
        <v>13838.91</v>
      </c>
      <c r="U2390" s="180">
        <v>168</v>
      </c>
      <c r="V2390" s="180" t="s">
        <v>64</v>
      </c>
      <c r="W2390" s="180" t="s">
        <v>64</v>
      </c>
      <c r="X2390" s="180" t="s">
        <v>276</v>
      </c>
      <c r="Y2390" s="180" t="s">
        <v>665</v>
      </c>
      <c r="Z2390" s="180" t="s">
        <v>7026</v>
      </c>
      <c r="AA2390" s="194">
        <v>0.04</v>
      </c>
      <c r="AB2390" s="197" t="s">
        <v>552</v>
      </c>
      <c r="AC2390" s="188">
        <v>1.7000000000000001E-2</v>
      </c>
      <c r="AD2390" s="274">
        <f t="shared" si="90"/>
        <v>8372</v>
      </c>
      <c r="AE2390" s="274">
        <f t="shared" si="91"/>
        <v>1245.8333333333333</v>
      </c>
      <c r="AF2390" s="189">
        <f t="shared" si="92"/>
        <v>3558.1000000000004</v>
      </c>
      <c r="AG2390" s="368">
        <f t="shared" si="93"/>
        <v>4803.9333333333334</v>
      </c>
      <c r="AH2390" s="190">
        <v>0.03</v>
      </c>
      <c r="AI2390" s="189">
        <f t="shared" si="94"/>
        <v>6279</v>
      </c>
    </row>
    <row r="2391" spans="1:35" x14ac:dyDescent="0.25">
      <c r="A2391" s="707" t="s">
        <v>2131</v>
      </c>
      <c r="B2391" s="180" t="s">
        <v>29</v>
      </c>
      <c r="C2391" s="180" t="s">
        <v>29</v>
      </c>
      <c r="D2391" s="180" t="s">
        <v>168</v>
      </c>
      <c r="E2391" s="180" t="s">
        <v>454</v>
      </c>
      <c r="F2391" s="180" t="s">
        <v>5458</v>
      </c>
      <c r="G2391" s="180" t="s">
        <v>5557</v>
      </c>
      <c r="H2391" s="186">
        <v>0</v>
      </c>
      <c r="I2391" s="186">
        <v>8460</v>
      </c>
      <c r="J2391" s="186">
        <f t="shared" si="88"/>
        <v>8460</v>
      </c>
      <c r="K2391" s="180" t="s">
        <v>7014</v>
      </c>
      <c r="L2391" s="180">
        <v>32586741</v>
      </c>
      <c r="M2391" s="144">
        <v>45516</v>
      </c>
      <c r="N2391" s="144" t="s">
        <v>197</v>
      </c>
      <c r="O2391" s="180" t="s">
        <v>43</v>
      </c>
      <c r="P2391" s="180" t="s">
        <v>43</v>
      </c>
      <c r="Q2391" s="274">
        <v>0</v>
      </c>
      <c r="R2391" s="274">
        <v>349900</v>
      </c>
      <c r="S2391" s="182">
        <f t="shared" si="89"/>
        <v>349900</v>
      </c>
      <c r="T2391" s="216">
        <v>50730.45</v>
      </c>
      <c r="U2391" s="180">
        <v>168</v>
      </c>
      <c r="V2391" s="180" t="s">
        <v>64</v>
      </c>
      <c r="W2391" s="180" t="s">
        <v>64</v>
      </c>
      <c r="X2391" s="180" t="s">
        <v>276</v>
      </c>
      <c r="Y2391" s="180" t="s">
        <v>665</v>
      </c>
      <c r="Z2391" s="180" t="s">
        <v>6614</v>
      </c>
      <c r="AA2391" s="194">
        <v>0.04</v>
      </c>
      <c r="AB2391" s="197" t="s">
        <v>552</v>
      </c>
      <c r="AC2391" s="188">
        <v>1.7000000000000001E-2</v>
      </c>
      <c r="AD2391" s="274">
        <f t="shared" si="90"/>
        <v>13996</v>
      </c>
      <c r="AE2391" s="274">
        <f t="shared" si="91"/>
        <v>2082.7380952380954</v>
      </c>
      <c r="AF2391" s="189">
        <f t="shared" si="92"/>
        <v>5948.3</v>
      </c>
      <c r="AG2391" s="368">
        <f t="shared" si="93"/>
        <v>8031.0380952380956</v>
      </c>
      <c r="AH2391" s="190">
        <v>0.03</v>
      </c>
      <c r="AI2391" s="189">
        <f t="shared" si="94"/>
        <v>10497</v>
      </c>
    </row>
    <row r="2392" spans="1:35" x14ac:dyDescent="0.25">
      <c r="A2392" s="707" t="s">
        <v>2131</v>
      </c>
      <c r="B2392" s="180" t="s">
        <v>24</v>
      </c>
      <c r="C2392" s="180" t="s">
        <v>24</v>
      </c>
      <c r="D2392" s="180" t="s">
        <v>420</v>
      </c>
      <c r="E2392" s="180" t="s">
        <v>3679</v>
      </c>
      <c r="F2392" s="180" t="s">
        <v>4468</v>
      </c>
      <c r="G2392" s="180" t="s">
        <v>3143</v>
      </c>
      <c r="H2392" s="186">
        <v>2184</v>
      </c>
      <c r="I2392" s="186">
        <v>2193</v>
      </c>
      <c r="J2392" s="186">
        <f t="shared" si="88"/>
        <v>9</v>
      </c>
      <c r="K2392" s="180" t="s">
        <v>7015</v>
      </c>
      <c r="L2392" s="180">
        <v>25137442</v>
      </c>
      <c r="M2392" s="144">
        <v>45516</v>
      </c>
      <c r="N2392" s="144" t="s">
        <v>197</v>
      </c>
      <c r="O2392" s="180" t="s">
        <v>43</v>
      </c>
      <c r="P2392" s="180" t="s">
        <v>43</v>
      </c>
      <c r="Q2392" s="274">
        <v>69302.22</v>
      </c>
      <c r="R2392" s="274">
        <v>82800</v>
      </c>
      <c r="S2392" s="182">
        <f t="shared" si="89"/>
        <v>13497.779999999999</v>
      </c>
      <c r="T2392" s="216">
        <v>13497</v>
      </c>
      <c r="U2392" s="180">
        <v>168</v>
      </c>
      <c r="V2392" s="180" t="s">
        <v>63</v>
      </c>
      <c r="W2392" s="180" t="s">
        <v>63</v>
      </c>
      <c r="X2392" s="180" t="s">
        <v>277</v>
      </c>
      <c r="Y2392" s="180"/>
      <c r="Z2392" s="180" t="s">
        <v>7027</v>
      </c>
      <c r="AA2392" s="194">
        <v>0.04</v>
      </c>
      <c r="AB2392" s="197" t="s">
        <v>552</v>
      </c>
      <c r="AC2392" s="188">
        <v>1.7999999999999999E-2</v>
      </c>
      <c r="AD2392" s="274">
        <f t="shared" si="90"/>
        <v>3312</v>
      </c>
      <c r="AE2392" s="274">
        <f t="shared" si="91"/>
        <v>492.85714285714283</v>
      </c>
      <c r="AF2392" s="189">
        <f t="shared" si="92"/>
        <v>1490.3999999999999</v>
      </c>
      <c r="AG2392" s="368">
        <f t="shared" si="93"/>
        <v>1983.2571428571428</v>
      </c>
      <c r="AH2392" s="190">
        <v>0.03</v>
      </c>
      <c r="AI2392" s="189">
        <f t="shared" si="94"/>
        <v>404.93339999999995</v>
      </c>
    </row>
    <row r="2393" spans="1:35" x14ac:dyDescent="0.25">
      <c r="A2393" s="707" t="s">
        <v>2131</v>
      </c>
      <c r="B2393" s="180" t="s">
        <v>20</v>
      </c>
      <c r="C2393" s="180" t="s">
        <v>20</v>
      </c>
      <c r="D2393" s="8" t="s">
        <v>420</v>
      </c>
      <c r="E2393" s="180" t="s">
        <v>206</v>
      </c>
      <c r="F2393" s="180" t="s">
        <v>7016</v>
      </c>
      <c r="G2393" s="180" t="s">
        <v>7029</v>
      </c>
      <c r="H2393" s="186">
        <v>0</v>
      </c>
      <c r="I2393" s="186">
        <v>22945</v>
      </c>
      <c r="J2393" s="186">
        <f t="shared" si="88"/>
        <v>22945</v>
      </c>
      <c r="K2393" s="180" t="s">
        <v>7017</v>
      </c>
      <c r="L2393" s="180">
        <v>28320554</v>
      </c>
      <c r="M2393" s="144">
        <v>45516</v>
      </c>
      <c r="N2393" s="144" t="s">
        <v>197</v>
      </c>
      <c r="O2393" s="180" t="s">
        <v>43</v>
      </c>
      <c r="P2393" s="180" t="s">
        <v>43</v>
      </c>
      <c r="Q2393" s="274">
        <v>0</v>
      </c>
      <c r="R2393" s="274">
        <v>967400</v>
      </c>
      <c r="S2393" s="182">
        <f t="shared" si="89"/>
        <v>967400</v>
      </c>
      <c r="T2393" s="216">
        <v>179372</v>
      </c>
      <c r="U2393" s="180">
        <v>168</v>
      </c>
      <c r="V2393" s="180" t="s">
        <v>64</v>
      </c>
      <c r="W2393" s="180" t="s">
        <v>64</v>
      </c>
      <c r="X2393" s="180" t="s">
        <v>276</v>
      </c>
      <c r="Y2393" s="180" t="s">
        <v>115</v>
      </c>
      <c r="Z2393" s="180" t="s">
        <v>7028</v>
      </c>
      <c r="AA2393" s="194">
        <v>0.04</v>
      </c>
      <c r="AB2393" s="197" t="s">
        <v>552</v>
      </c>
      <c r="AC2393" s="188">
        <v>1.7000000000000001E-2</v>
      </c>
      <c r="AD2393" s="274">
        <f t="shared" si="90"/>
        <v>38696</v>
      </c>
      <c r="AE2393" s="274">
        <f t="shared" si="91"/>
        <v>5758.333333333333</v>
      </c>
      <c r="AF2393" s="189">
        <f t="shared" si="92"/>
        <v>16445.800000000003</v>
      </c>
      <c r="AG2393" s="368">
        <f t="shared" si="93"/>
        <v>22204.133333333335</v>
      </c>
      <c r="AH2393" s="190">
        <v>0.03</v>
      </c>
      <c r="AI2393" s="189">
        <f t="shared" si="94"/>
        <v>29022</v>
      </c>
    </row>
    <row r="2394" spans="1:35" x14ac:dyDescent="0.25">
      <c r="A2394" s="707" t="s">
        <v>2131</v>
      </c>
      <c r="B2394" s="180" t="s">
        <v>49</v>
      </c>
      <c r="C2394" s="180" t="s">
        <v>49</v>
      </c>
      <c r="D2394" s="180" t="s">
        <v>133</v>
      </c>
      <c r="E2394" s="180" t="s">
        <v>928</v>
      </c>
      <c r="F2394" s="180" t="s">
        <v>2339</v>
      </c>
      <c r="G2394" s="180" t="s">
        <v>2342</v>
      </c>
      <c r="H2394" s="186">
        <v>0</v>
      </c>
      <c r="I2394" s="186">
        <v>3405</v>
      </c>
      <c r="J2394" s="186">
        <f t="shared" si="88"/>
        <v>3405</v>
      </c>
      <c r="K2394" s="180" t="s">
        <v>7018</v>
      </c>
      <c r="L2394" s="180">
        <v>32765620</v>
      </c>
      <c r="M2394" s="144">
        <v>45516</v>
      </c>
      <c r="N2394" s="144" t="s">
        <v>197</v>
      </c>
      <c r="O2394" s="180" t="s">
        <v>43</v>
      </c>
      <c r="P2394" s="180" t="s">
        <v>43</v>
      </c>
      <c r="Q2394" s="274">
        <v>0</v>
      </c>
      <c r="R2394" s="274">
        <v>100000</v>
      </c>
      <c r="S2394" s="182">
        <f t="shared" si="89"/>
        <v>100000</v>
      </c>
      <c r="T2394" s="216">
        <v>100000</v>
      </c>
      <c r="U2394" s="180">
        <v>120</v>
      </c>
      <c r="V2394" s="180" t="s">
        <v>62</v>
      </c>
      <c r="W2394" s="180" t="s">
        <v>62</v>
      </c>
      <c r="X2394" s="180" t="s">
        <v>276</v>
      </c>
      <c r="Y2394" s="180"/>
      <c r="Z2394" s="180" t="s">
        <v>7030</v>
      </c>
      <c r="AA2394" s="194">
        <v>0.03</v>
      </c>
      <c r="AB2394" s="197" t="s">
        <v>552</v>
      </c>
      <c r="AC2394" s="188">
        <v>2.2499999999999999E-2</v>
      </c>
      <c r="AD2394" s="274">
        <f t="shared" si="90"/>
        <v>3000</v>
      </c>
      <c r="AE2394" s="274">
        <f t="shared" si="91"/>
        <v>833.33333333333337</v>
      </c>
      <c r="AF2394" s="189">
        <f t="shared" si="92"/>
        <v>2250</v>
      </c>
      <c r="AG2394" s="368">
        <f t="shared" si="93"/>
        <v>3083.3333333333335</v>
      </c>
      <c r="AH2394" s="190">
        <v>0.06</v>
      </c>
      <c r="AI2394" s="189">
        <f t="shared" si="94"/>
        <v>6000</v>
      </c>
    </row>
    <row r="2395" spans="1:35" x14ac:dyDescent="0.25">
      <c r="A2395" s="707" t="s">
        <v>2131</v>
      </c>
      <c r="B2395" s="180" t="s">
        <v>31</v>
      </c>
      <c r="C2395" s="180" t="s">
        <v>31</v>
      </c>
      <c r="D2395" s="180" t="s">
        <v>101</v>
      </c>
      <c r="E2395" s="180" t="s">
        <v>32</v>
      </c>
      <c r="F2395" s="180" t="s">
        <v>577</v>
      </c>
      <c r="G2395" s="180" t="s">
        <v>618</v>
      </c>
      <c r="H2395" s="186">
        <v>0</v>
      </c>
      <c r="I2395" s="186">
        <v>15300</v>
      </c>
      <c r="J2395" s="186">
        <f t="shared" si="88"/>
        <v>15300</v>
      </c>
      <c r="K2395" s="180" t="s">
        <v>7019</v>
      </c>
      <c r="L2395" s="180">
        <v>21594404</v>
      </c>
      <c r="M2395" s="144">
        <v>45516</v>
      </c>
      <c r="N2395" s="144" t="s">
        <v>197</v>
      </c>
      <c r="O2395" s="180" t="s">
        <v>173</v>
      </c>
      <c r="P2395" s="180" t="s">
        <v>328</v>
      </c>
      <c r="Q2395" s="186">
        <v>0</v>
      </c>
      <c r="R2395" s="186">
        <v>603050</v>
      </c>
      <c r="S2395" s="182">
        <f t="shared" si="89"/>
        <v>603050</v>
      </c>
      <c r="T2395" s="216">
        <v>16875</v>
      </c>
      <c r="U2395" s="180">
        <v>156</v>
      </c>
      <c r="V2395" s="180" t="s">
        <v>64</v>
      </c>
      <c r="W2395" s="180" t="s">
        <v>64</v>
      </c>
      <c r="X2395" s="180" t="s">
        <v>276</v>
      </c>
      <c r="Y2395" s="180" t="s">
        <v>115</v>
      </c>
      <c r="Z2395" s="180" t="s">
        <v>7031</v>
      </c>
      <c r="AA2395" s="194">
        <v>0.04</v>
      </c>
      <c r="AB2395" s="197" t="s">
        <v>552</v>
      </c>
      <c r="AC2395" s="188">
        <v>1.7999999999999999E-2</v>
      </c>
      <c r="AD2395" s="186">
        <f t="shared" si="90"/>
        <v>24122</v>
      </c>
      <c r="AE2395" s="186">
        <f t="shared" si="91"/>
        <v>3865.7051282051284</v>
      </c>
      <c r="AF2395" s="189">
        <f t="shared" si="92"/>
        <v>10854.9</v>
      </c>
      <c r="AG2395" s="368">
        <f t="shared" si="93"/>
        <v>14720.605128205128</v>
      </c>
      <c r="AH2395" s="190">
        <v>0.03</v>
      </c>
      <c r="AI2395" s="189">
        <f t="shared" si="94"/>
        <v>18091.5</v>
      </c>
    </row>
    <row r="2396" spans="1:35" x14ac:dyDescent="0.25">
      <c r="A2396" s="707" t="s">
        <v>2131</v>
      </c>
      <c r="B2396" s="180" t="s">
        <v>27</v>
      </c>
      <c r="C2396" s="180" t="s">
        <v>27</v>
      </c>
      <c r="D2396" s="180" t="s">
        <v>5938</v>
      </c>
      <c r="E2396" s="180" t="s">
        <v>4900</v>
      </c>
      <c r="F2396" s="180" t="s">
        <v>7020</v>
      </c>
      <c r="G2396" s="180" t="s">
        <v>7033</v>
      </c>
      <c r="H2396" s="186">
        <v>0</v>
      </c>
      <c r="I2396" s="186">
        <v>3195</v>
      </c>
      <c r="J2396" s="186">
        <f t="shared" si="88"/>
        <v>3195</v>
      </c>
      <c r="K2396" s="180" t="s">
        <v>7021</v>
      </c>
      <c r="L2396" s="180">
        <v>25158153</v>
      </c>
      <c r="M2396" s="144">
        <v>45516</v>
      </c>
      <c r="N2396" s="144" t="s">
        <v>197</v>
      </c>
      <c r="O2396" s="180" t="s">
        <v>148</v>
      </c>
      <c r="P2396" s="180" t="s">
        <v>290</v>
      </c>
      <c r="Q2396" s="186">
        <v>0</v>
      </c>
      <c r="R2396" s="186">
        <v>125500</v>
      </c>
      <c r="S2396" s="182">
        <f t="shared" si="89"/>
        <v>125500</v>
      </c>
      <c r="T2396" s="216">
        <v>49344</v>
      </c>
      <c r="U2396" s="180">
        <v>168</v>
      </c>
      <c r="V2396" s="180" t="s">
        <v>64</v>
      </c>
      <c r="W2396" s="180" t="s">
        <v>64</v>
      </c>
      <c r="X2396" s="180" t="s">
        <v>276</v>
      </c>
      <c r="Y2396" s="180" t="s">
        <v>665</v>
      </c>
      <c r="Z2396" s="180" t="s">
        <v>7032</v>
      </c>
      <c r="AA2396" s="194">
        <v>0.04</v>
      </c>
      <c r="AB2396" s="197" t="s">
        <v>552</v>
      </c>
      <c r="AC2396" s="188">
        <v>1.7000000000000001E-2</v>
      </c>
      <c r="AD2396" s="186">
        <f t="shared" si="90"/>
        <v>5020</v>
      </c>
      <c r="AE2396" s="186">
        <f t="shared" si="91"/>
        <v>747.02380952380952</v>
      </c>
      <c r="AF2396" s="189">
        <f t="shared" si="92"/>
        <v>2133.5</v>
      </c>
      <c r="AG2396" s="368">
        <f t="shared" si="93"/>
        <v>2880.5238095238096</v>
      </c>
      <c r="AH2396" s="190">
        <v>0.03</v>
      </c>
      <c r="AI2396" s="189">
        <f t="shared" si="94"/>
        <v>3765</v>
      </c>
    </row>
    <row r="2397" spans="1:35" x14ac:dyDescent="0.25">
      <c r="A2397" s="707" t="s">
        <v>2131</v>
      </c>
      <c r="B2397" s="180" t="s">
        <v>23</v>
      </c>
      <c r="C2397" s="180" t="s">
        <v>23</v>
      </c>
      <c r="D2397" s="180" t="s">
        <v>5937</v>
      </c>
      <c r="E2397" s="180" t="s">
        <v>970</v>
      </c>
      <c r="F2397" s="8" t="s">
        <v>5263</v>
      </c>
      <c r="G2397" s="180" t="s">
        <v>5267</v>
      </c>
      <c r="H2397" s="186">
        <v>0</v>
      </c>
      <c r="I2397" s="186">
        <v>4654</v>
      </c>
      <c r="J2397" s="186">
        <f t="shared" si="88"/>
        <v>4654</v>
      </c>
      <c r="K2397" s="180" t="s">
        <v>6761</v>
      </c>
      <c r="L2397" s="180">
        <v>21694059</v>
      </c>
      <c r="M2397" s="144">
        <v>45516</v>
      </c>
      <c r="N2397" s="144" t="s">
        <v>197</v>
      </c>
      <c r="O2397" s="180" t="s">
        <v>148</v>
      </c>
      <c r="P2397" s="180" t="s">
        <v>4613</v>
      </c>
      <c r="Q2397" s="274">
        <v>0</v>
      </c>
      <c r="R2397" s="274">
        <v>187700</v>
      </c>
      <c r="S2397" s="182">
        <f t="shared" si="89"/>
        <v>187700</v>
      </c>
      <c r="T2397" s="216">
        <v>55375.9</v>
      </c>
      <c r="U2397" s="180">
        <v>168</v>
      </c>
      <c r="V2397" s="180" t="s">
        <v>64</v>
      </c>
      <c r="W2397" s="180" t="s">
        <v>64</v>
      </c>
      <c r="X2397" s="180" t="s">
        <v>276</v>
      </c>
      <c r="Y2397" s="180" t="s">
        <v>1313</v>
      </c>
      <c r="Z2397" s="180" t="s">
        <v>7034</v>
      </c>
      <c r="AA2397" s="194">
        <v>0.04</v>
      </c>
      <c r="AB2397" s="197" t="s">
        <v>552</v>
      </c>
      <c r="AC2397" s="188">
        <v>1.7000000000000001E-2</v>
      </c>
      <c r="AD2397" s="274">
        <f t="shared" si="90"/>
        <v>7508</v>
      </c>
      <c r="AE2397" s="274">
        <f t="shared" si="91"/>
        <v>1117.2619047619048</v>
      </c>
      <c r="AF2397" s="189">
        <f t="shared" si="92"/>
        <v>3190.9</v>
      </c>
      <c r="AG2397" s="368">
        <f t="shared" si="93"/>
        <v>4308.1619047619051</v>
      </c>
      <c r="AH2397" s="190">
        <v>0.03</v>
      </c>
      <c r="AI2397" s="189">
        <f t="shared" si="94"/>
        <v>5631</v>
      </c>
    </row>
    <row r="2398" spans="1:35" x14ac:dyDescent="0.25">
      <c r="A2398" s="707" t="s">
        <v>2131</v>
      </c>
      <c r="B2398" s="180" t="s">
        <v>49</v>
      </c>
      <c r="C2398" s="180" t="s">
        <v>49</v>
      </c>
      <c r="D2398" s="180" t="s">
        <v>133</v>
      </c>
      <c r="E2398" s="180" t="s">
        <v>3219</v>
      </c>
      <c r="F2398" s="180" t="s">
        <v>3220</v>
      </c>
      <c r="G2398" s="180" t="s">
        <v>3259</v>
      </c>
      <c r="H2398" s="186">
        <v>0</v>
      </c>
      <c r="I2398" s="186">
        <v>29372</v>
      </c>
      <c r="J2398" s="186">
        <f t="shared" si="88"/>
        <v>29372</v>
      </c>
      <c r="K2398" s="180" t="s">
        <v>7022</v>
      </c>
      <c r="L2398" s="180">
        <v>22427769</v>
      </c>
      <c r="M2398" s="144">
        <v>45516</v>
      </c>
      <c r="N2398" s="144" t="s">
        <v>197</v>
      </c>
      <c r="O2398" s="180" t="s">
        <v>148</v>
      </c>
      <c r="P2398" s="180" t="s">
        <v>537</v>
      </c>
      <c r="Q2398" s="274">
        <v>0</v>
      </c>
      <c r="R2398" s="274">
        <v>1241700</v>
      </c>
      <c r="S2398" s="182">
        <f t="shared" si="89"/>
        <v>1241700</v>
      </c>
      <c r="T2398" s="216">
        <v>217200</v>
      </c>
      <c r="U2398" s="180">
        <v>168</v>
      </c>
      <c r="V2398" s="180" t="s">
        <v>64</v>
      </c>
      <c r="W2398" s="180" t="s">
        <v>64</v>
      </c>
      <c r="X2398" s="180" t="s">
        <v>276</v>
      </c>
      <c r="Y2398" s="180" t="s">
        <v>115</v>
      </c>
      <c r="Z2398" s="180" t="s">
        <v>7035</v>
      </c>
      <c r="AA2398" s="194">
        <v>0.04</v>
      </c>
      <c r="AB2398" s="197" t="s">
        <v>552</v>
      </c>
      <c r="AC2398" s="188">
        <v>1.7000000000000001E-2</v>
      </c>
      <c r="AD2398" s="274">
        <f t="shared" si="90"/>
        <v>49668</v>
      </c>
      <c r="AE2398" s="274">
        <f t="shared" si="91"/>
        <v>7391.0714285714284</v>
      </c>
      <c r="AF2398" s="189">
        <f t="shared" si="92"/>
        <v>21108.9</v>
      </c>
      <c r="AG2398" s="368">
        <f t="shared" si="93"/>
        <v>28499.971428571429</v>
      </c>
      <c r="AH2398" s="190">
        <v>0.03</v>
      </c>
      <c r="AI2398" s="189">
        <f t="shared" si="94"/>
        <v>37251</v>
      </c>
    </row>
    <row r="2399" spans="1:35" x14ac:dyDescent="0.25">
      <c r="A2399" s="707" t="s">
        <v>2131</v>
      </c>
      <c r="B2399" s="180" t="s">
        <v>38</v>
      </c>
      <c r="C2399" s="180" t="s">
        <v>38</v>
      </c>
      <c r="D2399" s="180" t="s">
        <v>101</v>
      </c>
      <c r="E2399" s="180" t="s">
        <v>405</v>
      </c>
      <c r="F2399" s="180" t="s">
        <v>546</v>
      </c>
      <c r="G2399" s="180" t="s">
        <v>590</v>
      </c>
      <c r="H2399" s="186">
        <v>0</v>
      </c>
      <c r="I2399" s="186">
        <v>16617</v>
      </c>
      <c r="J2399" s="186">
        <f t="shared" si="88"/>
        <v>16617</v>
      </c>
      <c r="K2399" s="180" t="s">
        <v>6575</v>
      </c>
      <c r="L2399" s="180">
        <v>25276508</v>
      </c>
      <c r="M2399" s="144">
        <v>45516</v>
      </c>
      <c r="N2399" s="144" t="s">
        <v>197</v>
      </c>
      <c r="O2399" s="180" t="s">
        <v>148</v>
      </c>
      <c r="P2399" s="180" t="s">
        <v>260</v>
      </c>
      <c r="Q2399" s="186">
        <v>0</v>
      </c>
      <c r="R2399" s="186">
        <v>697700</v>
      </c>
      <c r="S2399" s="182">
        <f t="shared" si="89"/>
        <v>697700</v>
      </c>
      <c r="T2399" s="216">
        <v>139160</v>
      </c>
      <c r="U2399" s="180">
        <v>168</v>
      </c>
      <c r="V2399" s="180" t="s">
        <v>64</v>
      </c>
      <c r="W2399" s="180" t="s">
        <v>64</v>
      </c>
      <c r="X2399" s="180" t="s">
        <v>276</v>
      </c>
      <c r="Y2399" s="180" t="s">
        <v>115</v>
      </c>
      <c r="Z2399" s="180" t="s">
        <v>6591</v>
      </c>
      <c r="AA2399" s="194">
        <v>0.04</v>
      </c>
      <c r="AB2399" s="197" t="s">
        <v>552</v>
      </c>
      <c r="AC2399" s="188">
        <v>1.7000000000000001E-2</v>
      </c>
      <c r="AD2399" s="186">
        <f t="shared" si="90"/>
        <v>27908</v>
      </c>
      <c r="AE2399" s="186">
        <f t="shared" si="91"/>
        <v>4152.9761904761908</v>
      </c>
      <c r="AF2399" s="189">
        <f t="shared" si="92"/>
        <v>11860.900000000001</v>
      </c>
      <c r="AG2399" s="368">
        <f t="shared" si="93"/>
        <v>16013.876190476192</v>
      </c>
      <c r="AH2399" s="190">
        <v>0.03</v>
      </c>
      <c r="AI2399" s="189">
        <f t="shared" si="94"/>
        <v>20931</v>
      </c>
    </row>
    <row r="2400" spans="1:35" x14ac:dyDescent="0.25">
      <c r="A2400" s="707" t="s">
        <v>2131</v>
      </c>
      <c r="B2400" s="180" t="s">
        <v>33</v>
      </c>
      <c r="C2400" s="180" t="s">
        <v>39</v>
      </c>
      <c r="D2400" s="180" t="s">
        <v>167</v>
      </c>
      <c r="E2400" s="180" t="s">
        <v>921</v>
      </c>
      <c r="F2400" s="180" t="s">
        <v>6224</v>
      </c>
      <c r="G2400" s="180" t="s">
        <v>6234</v>
      </c>
      <c r="H2400" s="186">
        <v>0</v>
      </c>
      <c r="I2400" s="186">
        <v>10864</v>
      </c>
      <c r="J2400" s="186">
        <f t="shared" si="88"/>
        <v>10864</v>
      </c>
      <c r="K2400" s="180" t="s">
        <v>7036</v>
      </c>
      <c r="L2400" s="180">
        <v>28954057</v>
      </c>
      <c r="M2400" s="144">
        <v>45516</v>
      </c>
      <c r="N2400" s="144" t="s">
        <v>197</v>
      </c>
      <c r="O2400" s="180" t="s">
        <v>148</v>
      </c>
      <c r="P2400" s="180" t="s">
        <v>273</v>
      </c>
      <c r="Q2400" s="186">
        <v>0</v>
      </c>
      <c r="R2400" s="186">
        <v>452400</v>
      </c>
      <c r="S2400" s="182">
        <f t="shared" si="89"/>
        <v>452400</v>
      </c>
      <c r="T2400" s="216">
        <v>114406</v>
      </c>
      <c r="U2400" s="180">
        <v>168</v>
      </c>
      <c r="V2400" s="180" t="s">
        <v>64</v>
      </c>
      <c r="W2400" s="180" t="s">
        <v>64</v>
      </c>
      <c r="X2400" s="180" t="s">
        <v>276</v>
      </c>
      <c r="Y2400" s="180" t="s">
        <v>4678</v>
      </c>
      <c r="Z2400" s="180" t="s">
        <v>6615</v>
      </c>
      <c r="AA2400" s="194">
        <v>0.04</v>
      </c>
      <c r="AB2400" s="197" t="s">
        <v>552</v>
      </c>
      <c r="AC2400" s="188">
        <v>1.7000000000000001E-2</v>
      </c>
      <c r="AD2400" s="186">
        <f t="shared" si="90"/>
        <v>18096</v>
      </c>
      <c r="AE2400" s="186">
        <f t="shared" si="91"/>
        <v>2692.8571428571427</v>
      </c>
      <c r="AF2400" s="189">
        <f t="shared" si="92"/>
        <v>7690.8</v>
      </c>
      <c r="AG2400" s="368">
        <f t="shared" si="93"/>
        <v>10383.657142857142</v>
      </c>
      <c r="AH2400" s="190">
        <v>0.03</v>
      </c>
      <c r="AI2400" s="189">
        <f t="shared" si="94"/>
        <v>13572</v>
      </c>
    </row>
    <row r="2401" spans="1:35" x14ac:dyDescent="0.25">
      <c r="A2401" s="707" t="s">
        <v>2131</v>
      </c>
      <c r="B2401" s="180" t="s">
        <v>37</v>
      </c>
      <c r="C2401" s="180" t="s">
        <v>37</v>
      </c>
      <c r="D2401" s="180" t="s">
        <v>99</v>
      </c>
      <c r="E2401" s="180" t="s">
        <v>459</v>
      </c>
      <c r="F2401" s="712" t="s">
        <v>5776</v>
      </c>
      <c r="G2401" s="180" t="s">
        <v>4032</v>
      </c>
      <c r="H2401" s="186">
        <v>0</v>
      </c>
      <c r="I2401" s="186">
        <v>44432</v>
      </c>
      <c r="J2401" s="186">
        <f t="shared" si="88"/>
        <v>44432</v>
      </c>
      <c r="K2401" s="180" t="s">
        <v>7037</v>
      </c>
      <c r="L2401" s="180">
        <v>25274825</v>
      </c>
      <c r="M2401" s="144">
        <v>45516</v>
      </c>
      <c r="N2401" s="144" t="s">
        <v>197</v>
      </c>
      <c r="O2401" s="180" t="s">
        <v>148</v>
      </c>
      <c r="P2401" s="180" t="s">
        <v>537</v>
      </c>
      <c r="Q2401" s="274">
        <v>0</v>
      </c>
      <c r="R2401" s="274">
        <v>1604500</v>
      </c>
      <c r="S2401" s="182">
        <f t="shared" si="89"/>
        <v>1604500</v>
      </c>
      <c r="T2401" s="216">
        <v>235014</v>
      </c>
      <c r="U2401" s="180">
        <v>144</v>
      </c>
      <c r="V2401" s="180" t="s">
        <v>64</v>
      </c>
      <c r="W2401" s="180" t="s">
        <v>64</v>
      </c>
      <c r="X2401" s="180" t="s">
        <v>276</v>
      </c>
      <c r="Y2401" s="180" t="s">
        <v>534</v>
      </c>
      <c r="Z2401" s="180" t="s">
        <v>7038</v>
      </c>
      <c r="AA2401" s="194">
        <v>0.03</v>
      </c>
      <c r="AB2401" s="197" t="s">
        <v>552</v>
      </c>
      <c r="AC2401" s="188">
        <v>0.02</v>
      </c>
      <c r="AD2401" s="274">
        <f t="shared" si="90"/>
        <v>48135</v>
      </c>
      <c r="AE2401" s="274">
        <f t="shared" si="91"/>
        <v>11142.361111111111</v>
      </c>
      <c r="AF2401" s="189">
        <f t="shared" si="92"/>
        <v>32090</v>
      </c>
      <c r="AG2401" s="368">
        <f t="shared" si="93"/>
        <v>43232.361111111109</v>
      </c>
      <c r="AH2401" s="190">
        <v>0.06</v>
      </c>
      <c r="AI2401" s="189">
        <f t="shared" si="94"/>
        <v>96270</v>
      </c>
    </row>
    <row r="2402" spans="1:35" x14ac:dyDescent="0.25">
      <c r="A2402" s="707" t="s">
        <v>2131</v>
      </c>
      <c r="B2402" s="180" t="s">
        <v>29</v>
      </c>
      <c r="C2402" s="180" t="s">
        <v>29</v>
      </c>
      <c r="D2402" s="180" t="s">
        <v>168</v>
      </c>
      <c r="E2402" s="180" t="s">
        <v>2081</v>
      </c>
      <c r="F2402" s="8" t="s">
        <v>5384</v>
      </c>
      <c r="G2402" s="180" t="s">
        <v>5056</v>
      </c>
      <c r="H2402" s="186">
        <v>0</v>
      </c>
      <c r="I2402" s="186">
        <v>11565</v>
      </c>
      <c r="J2402" s="186">
        <f t="shared" si="88"/>
        <v>11565</v>
      </c>
      <c r="K2402" s="180" t="s">
        <v>6308</v>
      </c>
      <c r="L2402" s="180">
        <v>28430108</v>
      </c>
      <c r="M2402" s="144">
        <v>45516</v>
      </c>
      <c r="N2402" s="144" t="s">
        <v>197</v>
      </c>
      <c r="O2402" s="180" t="s">
        <v>43</v>
      </c>
      <c r="P2402" s="180" t="s">
        <v>43</v>
      </c>
      <c r="Q2402" s="274">
        <v>0</v>
      </c>
      <c r="R2402" s="274">
        <v>410900</v>
      </c>
      <c r="S2402" s="182">
        <f t="shared" si="89"/>
        <v>410900</v>
      </c>
      <c r="T2402" s="216">
        <v>110052.84</v>
      </c>
      <c r="U2402" s="180">
        <v>144</v>
      </c>
      <c r="V2402" s="180" t="s">
        <v>64</v>
      </c>
      <c r="W2402" s="180" t="s">
        <v>64</v>
      </c>
      <c r="X2402" s="180" t="s">
        <v>276</v>
      </c>
      <c r="Y2402" s="180" t="s">
        <v>3346</v>
      </c>
      <c r="Z2402" s="180" t="s">
        <v>6341</v>
      </c>
      <c r="AA2402" s="194">
        <v>0.04</v>
      </c>
      <c r="AB2402" s="197" t="s">
        <v>552</v>
      </c>
      <c r="AC2402" s="188">
        <v>1.7000000000000001E-2</v>
      </c>
      <c r="AD2402" s="274">
        <f t="shared" si="90"/>
        <v>16436</v>
      </c>
      <c r="AE2402" s="274">
        <f t="shared" si="91"/>
        <v>2853.4722222222222</v>
      </c>
      <c r="AF2402" s="189">
        <f t="shared" si="92"/>
        <v>6985.3</v>
      </c>
      <c r="AG2402" s="368">
        <f t="shared" si="93"/>
        <v>9838.7722222222219</v>
      </c>
      <c r="AH2402" s="190">
        <v>0.03</v>
      </c>
      <c r="AI2402" s="189">
        <f t="shared" si="94"/>
        <v>12327</v>
      </c>
    </row>
    <row r="2403" spans="1:35" x14ac:dyDescent="0.25">
      <c r="A2403" s="707" t="s">
        <v>2131</v>
      </c>
      <c r="B2403" s="180" t="s">
        <v>38</v>
      </c>
      <c r="C2403" s="180" t="s">
        <v>38</v>
      </c>
      <c r="D2403" s="180" t="s">
        <v>101</v>
      </c>
      <c r="E2403" s="180" t="s">
        <v>405</v>
      </c>
      <c r="F2403" s="180" t="s">
        <v>2952</v>
      </c>
      <c r="G2403" s="180" t="s">
        <v>3355</v>
      </c>
      <c r="H2403" s="186">
        <v>0</v>
      </c>
      <c r="I2403" s="186">
        <v>11250</v>
      </c>
      <c r="J2403" s="186">
        <f t="shared" si="88"/>
        <v>11250</v>
      </c>
      <c r="K2403" s="180" t="s">
        <v>7039</v>
      </c>
      <c r="L2403" s="180">
        <v>31758964</v>
      </c>
      <c r="M2403" s="144">
        <v>45516</v>
      </c>
      <c r="N2403" s="144" t="s">
        <v>197</v>
      </c>
      <c r="O2403" s="180" t="s">
        <v>173</v>
      </c>
      <c r="P2403" s="180" t="s">
        <v>355</v>
      </c>
      <c r="Q2403" s="274">
        <v>0</v>
      </c>
      <c r="R2403" s="274">
        <v>99800</v>
      </c>
      <c r="S2403" s="182">
        <f t="shared" si="89"/>
        <v>99800</v>
      </c>
      <c r="T2403" s="216">
        <v>99800</v>
      </c>
      <c r="U2403" s="180">
        <v>24</v>
      </c>
      <c r="V2403" s="180" t="s">
        <v>62</v>
      </c>
      <c r="W2403" s="180" t="s">
        <v>62</v>
      </c>
      <c r="X2403" s="180" t="s">
        <v>276</v>
      </c>
      <c r="Y2403" s="180"/>
      <c r="Z2403" s="180" t="s">
        <v>7040</v>
      </c>
      <c r="AA2403" s="194">
        <v>0.03</v>
      </c>
      <c r="AB2403" s="197" t="s">
        <v>552</v>
      </c>
      <c r="AC2403" s="188">
        <v>2.4E-2</v>
      </c>
      <c r="AD2403" s="274">
        <f t="shared" si="90"/>
        <v>2994</v>
      </c>
      <c r="AE2403" s="274">
        <f t="shared" si="91"/>
        <v>4158.333333333333</v>
      </c>
      <c r="AF2403" s="189">
        <f t="shared" si="92"/>
        <v>2395.2000000000003</v>
      </c>
      <c r="AG2403" s="368">
        <f t="shared" si="93"/>
        <v>6553.5333333333328</v>
      </c>
      <c r="AH2403" s="190">
        <v>0.06</v>
      </c>
      <c r="AI2403" s="189">
        <f t="shared" si="94"/>
        <v>5988</v>
      </c>
    </row>
    <row r="2404" spans="1:35" x14ac:dyDescent="0.25">
      <c r="A2404" s="707" t="s">
        <v>2131</v>
      </c>
      <c r="B2404" s="180" t="s">
        <v>45</v>
      </c>
      <c r="C2404" s="180" t="s">
        <v>184</v>
      </c>
      <c r="D2404" s="180" t="s">
        <v>101</v>
      </c>
      <c r="E2404" s="180" t="s">
        <v>212</v>
      </c>
      <c r="F2404" s="180" t="s">
        <v>4212</v>
      </c>
      <c r="G2404" s="180" t="s">
        <v>4514</v>
      </c>
      <c r="H2404" s="186">
        <v>0</v>
      </c>
      <c r="I2404" s="186">
        <v>21680</v>
      </c>
      <c r="J2404" s="186">
        <f t="shared" si="88"/>
        <v>21680</v>
      </c>
      <c r="K2404" s="180" t="s">
        <v>7041</v>
      </c>
      <c r="L2404" s="180">
        <v>30068291</v>
      </c>
      <c r="M2404" s="144">
        <v>45516</v>
      </c>
      <c r="N2404" s="144" t="s">
        <v>197</v>
      </c>
      <c r="O2404" s="180" t="s">
        <v>148</v>
      </c>
      <c r="P2404" s="180" t="s">
        <v>332</v>
      </c>
      <c r="Q2404" s="274">
        <v>0</v>
      </c>
      <c r="R2404" s="274">
        <v>913500</v>
      </c>
      <c r="S2404" s="182">
        <f t="shared" si="89"/>
        <v>913500</v>
      </c>
      <c r="T2404" s="216">
        <v>261025</v>
      </c>
      <c r="U2404" s="180">
        <v>168</v>
      </c>
      <c r="V2404" s="180" t="s">
        <v>64</v>
      </c>
      <c r="W2404" s="180" t="s">
        <v>64</v>
      </c>
      <c r="X2404" s="180" t="s">
        <v>276</v>
      </c>
      <c r="Y2404" s="180" t="s">
        <v>7042</v>
      </c>
      <c r="Z2404" s="180" t="s">
        <v>6866</v>
      </c>
      <c r="AA2404" s="194">
        <v>0.04</v>
      </c>
      <c r="AB2404" s="197" t="s">
        <v>552</v>
      </c>
      <c r="AC2404" s="188">
        <v>1.7000000000000001E-2</v>
      </c>
      <c r="AD2404" s="274">
        <f t="shared" si="90"/>
        <v>36540</v>
      </c>
      <c r="AE2404" s="274">
        <f t="shared" si="91"/>
        <v>5437.5</v>
      </c>
      <c r="AF2404" s="189">
        <f t="shared" si="92"/>
        <v>15529.500000000002</v>
      </c>
      <c r="AG2404" s="368">
        <f t="shared" si="93"/>
        <v>20967</v>
      </c>
      <c r="AH2404" s="190">
        <v>0.03</v>
      </c>
      <c r="AI2404" s="189">
        <f t="shared" si="94"/>
        <v>27405</v>
      </c>
    </row>
    <row r="2405" spans="1:35" x14ac:dyDescent="0.25">
      <c r="A2405" s="707" t="s">
        <v>2131</v>
      </c>
      <c r="B2405" s="180" t="s">
        <v>49</v>
      </c>
      <c r="C2405" s="180" t="s">
        <v>49</v>
      </c>
      <c r="D2405" s="180" t="s">
        <v>133</v>
      </c>
      <c r="E2405" s="180" t="s">
        <v>189</v>
      </c>
      <c r="F2405" s="180" t="s">
        <v>721</v>
      </c>
      <c r="G2405" s="180" t="s">
        <v>7073</v>
      </c>
      <c r="H2405" s="186">
        <v>0</v>
      </c>
      <c r="I2405" s="186">
        <v>3420</v>
      </c>
      <c r="J2405" s="186">
        <f t="shared" si="88"/>
        <v>3420</v>
      </c>
      <c r="K2405" s="180" t="s">
        <v>7049</v>
      </c>
      <c r="L2405" s="180">
        <v>10848795</v>
      </c>
      <c r="M2405" s="144">
        <v>45517</v>
      </c>
      <c r="N2405" s="144" t="s">
        <v>197</v>
      </c>
      <c r="O2405" s="180" t="s">
        <v>173</v>
      </c>
      <c r="P2405" s="180" t="s">
        <v>349</v>
      </c>
      <c r="Q2405" s="274">
        <v>0</v>
      </c>
      <c r="R2405" s="274">
        <v>68000</v>
      </c>
      <c r="S2405" s="182">
        <f t="shared" si="89"/>
        <v>68000</v>
      </c>
      <c r="T2405" s="216">
        <v>68000</v>
      </c>
      <c r="U2405" s="180">
        <v>66</v>
      </c>
      <c r="V2405" s="180" t="s">
        <v>62</v>
      </c>
      <c r="W2405" s="180" t="s">
        <v>62</v>
      </c>
      <c r="X2405" s="180" t="s">
        <v>276</v>
      </c>
      <c r="Y2405" s="180"/>
      <c r="Z2405" s="180" t="s">
        <v>7072</v>
      </c>
      <c r="AA2405" s="194">
        <v>0.03</v>
      </c>
      <c r="AB2405" s="197" t="s">
        <v>552</v>
      </c>
      <c r="AC2405" s="188">
        <v>0.05</v>
      </c>
      <c r="AD2405" s="274">
        <f t="shared" si="90"/>
        <v>2040</v>
      </c>
      <c r="AE2405" s="274">
        <f t="shared" si="91"/>
        <v>1030.3030303030303</v>
      </c>
      <c r="AF2405" s="189">
        <f t="shared" si="92"/>
        <v>3400</v>
      </c>
      <c r="AG2405" s="368">
        <f t="shared" si="93"/>
        <v>4430.30303030303</v>
      </c>
      <c r="AH2405" s="190">
        <v>0.06</v>
      </c>
      <c r="AI2405" s="189">
        <f t="shared" si="94"/>
        <v>4080</v>
      </c>
    </row>
    <row r="2406" spans="1:35" x14ac:dyDescent="0.25">
      <c r="A2406" s="707" t="s">
        <v>2131</v>
      </c>
      <c r="B2406" s="180" t="s">
        <v>49</v>
      </c>
      <c r="C2406" s="180" t="s">
        <v>49</v>
      </c>
      <c r="D2406" s="180" t="s">
        <v>133</v>
      </c>
      <c r="E2406" s="180" t="s">
        <v>189</v>
      </c>
      <c r="F2406" s="180" t="s">
        <v>6342</v>
      </c>
      <c r="G2406" s="180" t="s">
        <v>967</v>
      </c>
      <c r="H2406" s="186">
        <v>12091</v>
      </c>
      <c r="I2406" s="186">
        <v>12091</v>
      </c>
      <c r="J2406" s="186">
        <f t="shared" si="88"/>
        <v>0</v>
      </c>
      <c r="K2406" s="180" t="s">
        <v>4422</v>
      </c>
      <c r="L2406" s="180">
        <v>13214132</v>
      </c>
      <c r="M2406" s="144">
        <v>45517</v>
      </c>
      <c r="N2406" s="144" t="s">
        <v>197</v>
      </c>
      <c r="O2406" s="180" t="s">
        <v>148</v>
      </c>
      <c r="P2406" s="180" t="s">
        <v>340</v>
      </c>
      <c r="Q2406" s="186">
        <v>461672</v>
      </c>
      <c r="R2406" s="186">
        <v>504700</v>
      </c>
      <c r="S2406" s="182">
        <f t="shared" si="89"/>
        <v>43028</v>
      </c>
      <c r="T2406" s="216">
        <v>43028</v>
      </c>
      <c r="U2406" s="180">
        <v>168</v>
      </c>
      <c r="V2406" s="180" t="s">
        <v>63</v>
      </c>
      <c r="W2406" s="180" t="s">
        <v>63</v>
      </c>
      <c r="X2406" s="180" t="s">
        <v>277</v>
      </c>
      <c r="Y2406" s="180"/>
      <c r="Z2406" s="180" t="s">
        <v>7074</v>
      </c>
      <c r="AA2406" s="194">
        <v>0.04</v>
      </c>
      <c r="AB2406" s="197" t="s">
        <v>552</v>
      </c>
      <c r="AC2406" s="188">
        <v>1.7000000000000001E-2</v>
      </c>
      <c r="AD2406" s="186">
        <f t="shared" si="90"/>
        <v>20188</v>
      </c>
      <c r="AE2406" s="186">
        <f t="shared" si="91"/>
        <v>3004.1666666666665</v>
      </c>
      <c r="AF2406" s="189">
        <f t="shared" si="92"/>
        <v>8579.9000000000015</v>
      </c>
      <c r="AG2406" s="368">
        <f t="shared" si="93"/>
        <v>11584.066666666668</v>
      </c>
      <c r="AH2406" s="190">
        <v>0.03</v>
      </c>
      <c r="AI2406" s="189">
        <f t="shared" si="94"/>
        <v>1290.8399999999999</v>
      </c>
    </row>
    <row r="2407" spans="1:35" x14ac:dyDescent="0.25">
      <c r="A2407" s="707" t="s">
        <v>2131</v>
      </c>
      <c r="B2407" s="180" t="s">
        <v>23</v>
      </c>
      <c r="C2407" s="180" t="s">
        <v>23</v>
      </c>
      <c r="D2407" s="180" t="s">
        <v>5937</v>
      </c>
      <c r="E2407" s="180" t="s">
        <v>970</v>
      </c>
      <c r="F2407" s="713" t="s">
        <v>971</v>
      </c>
      <c r="G2407" s="180" t="s">
        <v>1331</v>
      </c>
      <c r="H2407" s="186">
        <v>0</v>
      </c>
      <c r="I2407" s="186">
        <v>8161</v>
      </c>
      <c r="J2407" s="186">
        <f t="shared" si="88"/>
        <v>8161</v>
      </c>
      <c r="K2407" s="180" t="s">
        <v>7050</v>
      </c>
      <c r="L2407" s="180">
        <v>28573545</v>
      </c>
      <c r="M2407" s="144">
        <v>45517</v>
      </c>
      <c r="N2407" s="144" t="s">
        <v>197</v>
      </c>
      <c r="O2407" s="180" t="s">
        <v>43</v>
      </c>
      <c r="P2407" s="180" t="s">
        <v>43</v>
      </c>
      <c r="Q2407" s="274">
        <v>0</v>
      </c>
      <c r="R2407" s="274">
        <v>337200</v>
      </c>
      <c r="S2407" s="182">
        <f t="shared" si="89"/>
        <v>337200</v>
      </c>
      <c r="T2407" s="216">
        <v>106687.61</v>
      </c>
      <c r="U2407" s="180">
        <v>168</v>
      </c>
      <c r="V2407" s="180" t="s">
        <v>64</v>
      </c>
      <c r="W2407" s="180" t="s">
        <v>64</v>
      </c>
      <c r="X2407" s="180" t="s">
        <v>276</v>
      </c>
      <c r="Y2407" s="180" t="s">
        <v>1313</v>
      </c>
      <c r="Z2407" s="180" t="s">
        <v>6765</v>
      </c>
      <c r="AA2407" s="194">
        <v>0.04</v>
      </c>
      <c r="AB2407" s="197" t="s">
        <v>552</v>
      </c>
      <c r="AC2407" s="188">
        <v>1.7000000000000001E-2</v>
      </c>
      <c r="AD2407" s="274">
        <f t="shared" si="90"/>
        <v>13488</v>
      </c>
      <c r="AE2407" s="274">
        <f t="shared" si="91"/>
        <v>2007.1428571428571</v>
      </c>
      <c r="AF2407" s="189">
        <f t="shared" si="92"/>
        <v>5732.4000000000005</v>
      </c>
      <c r="AG2407" s="368">
        <f t="shared" si="93"/>
        <v>7739.5428571428574</v>
      </c>
      <c r="AH2407" s="190">
        <v>0.03</v>
      </c>
      <c r="AI2407" s="189">
        <f t="shared" si="94"/>
        <v>10116</v>
      </c>
    </row>
    <row r="2408" spans="1:35" x14ac:dyDescent="0.25">
      <c r="A2408" s="707" t="s">
        <v>2131</v>
      </c>
      <c r="B2408" s="180" t="s">
        <v>184</v>
      </c>
      <c r="C2408" s="180" t="s">
        <v>184</v>
      </c>
      <c r="D2408" s="180" t="s">
        <v>101</v>
      </c>
      <c r="E2408" s="180" t="s">
        <v>417</v>
      </c>
      <c r="F2408" s="180" t="s">
        <v>496</v>
      </c>
      <c r="G2408" s="180" t="s">
        <v>700</v>
      </c>
      <c r="H2408" s="186">
        <v>0</v>
      </c>
      <c r="I2408" s="186">
        <v>17000</v>
      </c>
      <c r="J2408" s="186">
        <f t="shared" si="88"/>
        <v>17000</v>
      </c>
      <c r="K2408" s="180" t="s">
        <v>5693</v>
      </c>
      <c r="L2408" s="180">
        <v>25301677</v>
      </c>
      <c r="M2408" s="144">
        <v>45517</v>
      </c>
      <c r="N2408" s="144" t="s">
        <v>197</v>
      </c>
      <c r="O2408" s="180" t="s">
        <v>148</v>
      </c>
      <c r="P2408" s="180" t="s">
        <v>340</v>
      </c>
      <c r="Q2408" s="274">
        <v>0</v>
      </c>
      <c r="R2408" s="274">
        <v>608300</v>
      </c>
      <c r="S2408" s="182">
        <f t="shared" si="89"/>
        <v>608300</v>
      </c>
      <c r="T2408" s="216">
        <v>608300</v>
      </c>
      <c r="U2408" s="180">
        <v>144</v>
      </c>
      <c r="V2408" s="180" t="s">
        <v>62</v>
      </c>
      <c r="W2408" s="180" t="s">
        <v>62</v>
      </c>
      <c r="X2408" s="180" t="s">
        <v>276</v>
      </c>
      <c r="Y2408" s="180"/>
      <c r="Z2408" s="180" t="s">
        <v>7075</v>
      </c>
      <c r="AA2408" s="194">
        <v>0.03</v>
      </c>
      <c r="AB2408" s="197" t="s">
        <v>552</v>
      </c>
      <c r="AC2408" s="188">
        <v>0.02</v>
      </c>
      <c r="AD2408" s="274">
        <f t="shared" si="90"/>
        <v>18249</v>
      </c>
      <c r="AE2408" s="274">
        <f t="shared" si="91"/>
        <v>4224.3055555555557</v>
      </c>
      <c r="AF2408" s="189">
        <f t="shared" si="92"/>
        <v>12166</v>
      </c>
      <c r="AG2408" s="368">
        <f t="shared" si="93"/>
        <v>16390.305555555555</v>
      </c>
      <c r="AH2408" s="190">
        <v>0.06</v>
      </c>
      <c r="AI2408" s="189">
        <f t="shared" si="94"/>
        <v>36498</v>
      </c>
    </row>
    <row r="2409" spans="1:35" x14ac:dyDescent="0.25">
      <c r="A2409" s="707" t="s">
        <v>2131</v>
      </c>
      <c r="B2409" s="180" t="s">
        <v>29</v>
      </c>
      <c r="C2409" s="180" t="s">
        <v>29</v>
      </c>
      <c r="D2409" s="180" t="s">
        <v>168</v>
      </c>
      <c r="E2409" s="180" t="s">
        <v>422</v>
      </c>
      <c r="F2409" s="180" t="s">
        <v>7051</v>
      </c>
      <c r="G2409" s="180" t="s">
        <v>7077</v>
      </c>
      <c r="H2409" s="186">
        <v>0</v>
      </c>
      <c r="I2409" s="186">
        <v>12350</v>
      </c>
      <c r="J2409" s="186">
        <f t="shared" ref="J2409:J2472" si="95">IF(H2409=0,I2409,(I2409-H2409))</f>
        <v>12350</v>
      </c>
      <c r="K2409" s="180" t="s">
        <v>7052</v>
      </c>
      <c r="L2409" s="180">
        <v>26937876</v>
      </c>
      <c r="M2409" s="144">
        <v>45517</v>
      </c>
      <c r="N2409" s="144" t="s">
        <v>197</v>
      </c>
      <c r="O2409" s="180" t="s">
        <v>148</v>
      </c>
      <c r="P2409" s="180" t="s">
        <v>264</v>
      </c>
      <c r="Q2409" s="274">
        <v>0</v>
      </c>
      <c r="R2409" s="274">
        <v>515800</v>
      </c>
      <c r="S2409" s="182">
        <f t="shared" ref="S2409:S2472" si="96">R2409-Q2409</f>
        <v>515800</v>
      </c>
      <c r="T2409" s="216">
        <v>96036.21</v>
      </c>
      <c r="U2409" s="180">
        <v>168</v>
      </c>
      <c r="V2409" s="180" t="s">
        <v>64</v>
      </c>
      <c r="W2409" s="180" t="s">
        <v>64</v>
      </c>
      <c r="X2409" s="180" t="s">
        <v>276</v>
      </c>
      <c r="Y2409" s="180" t="s">
        <v>534</v>
      </c>
      <c r="Z2409" s="180" t="s">
        <v>7076</v>
      </c>
      <c r="AA2409" s="194">
        <v>0.04</v>
      </c>
      <c r="AB2409" s="197" t="s">
        <v>552</v>
      </c>
      <c r="AC2409" s="188">
        <v>1.7000000000000001E-2</v>
      </c>
      <c r="AD2409" s="274">
        <f t="shared" ref="AD2409:AD2472" si="97">AA2409*R2409</f>
        <v>20632</v>
      </c>
      <c r="AE2409" s="274">
        <f t="shared" si="91"/>
        <v>3070.2380952380954</v>
      </c>
      <c r="AF2409" s="189">
        <f t="shared" si="92"/>
        <v>8768.6</v>
      </c>
      <c r="AG2409" s="368">
        <f t="shared" ref="AG2409:AG2472" si="98">AE2409+AF2409</f>
        <v>11838.838095238096</v>
      </c>
      <c r="AH2409" s="190">
        <v>0.03</v>
      </c>
      <c r="AI2409" s="189">
        <f t="shared" ref="AI2409:AI2472" si="99">S2409*AH2409</f>
        <v>15474</v>
      </c>
    </row>
    <row r="2410" spans="1:35" x14ac:dyDescent="0.25">
      <c r="A2410" s="707" t="s">
        <v>2131</v>
      </c>
      <c r="B2410" s="180" t="s">
        <v>23</v>
      </c>
      <c r="C2410" s="180" t="s">
        <v>23</v>
      </c>
      <c r="D2410" s="180" t="s">
        <v>5937</v>
      </c>
      <c r="E2410" s="180" t="s">
        <v>48</v>
      </c>
      <c r="F2410" s="180" t="s">
        <v>531</v>
      </c>
      <c r="G2410" s="180" t="s">
        <v>659</v>
      </c>
      <c r="H2410" s="186">
        <v>0</v>
      </c>
      <c r="I2410" s="186">
        <v>5580</v>
      </c>
      <c r="J2410" s="186">
        <f t="shared" si="95"/>
        <v>5580</v>
      </c>
      <c r="K2410" s="180" t="s">
        <v>7053</v>
      </c>
      <c r="L2410" s="180">
        <v>22240815</v>
      </c>
      <c r="M2410" s="144">
        <v>45517</v>
      </c>
      <c r="N2410" s="144" t="s">
        <v>197</v>
      </c>
      <c r="O2410" s="180" t="s">
        <v>43</v>
      </c>
      <c r="P2410" s="180" t="s">
        <v>43</v>
      </c>
      <c r="Q2410" s="274">
        <v>217341</v>
      </c>
      <c r="R2410" s="274">
        <v>227200</v>
      </c>
      <c r="S2410" s="182">
        <f t="shared" si="96"/>
        <v>9859</v>
      </c>
      <c r="T2410" s="216">
        <v>9859</v>
      </c>
      <c r="U2410" s="180">
        <v>168</v>
      </c>
      <c r="V2410" s="180" t="s">
        <v>63</v>
      </c>
      <c r="W2410" s="180" t="s">
        <v>63</v>
      </c>
      <c r="X2410" s="180" t="s">
        <v>277</v>
      </c>
      <c r="Y2410" s="180"/>
      <c r="Z2410" s="180" t="s">
        <v>7078</v>
      </c>
      <c r="AA2410" s="194">
        <v>0.04</v>
      </c>
      <c r="AB2410" s="197" t="s">
        <v>552</v>
      </c>
      <c r="AC2410" s="188">
        <v>1.7000000000000001E-2</v>
      </c>
      <c r="AD2410" s="274">
        <f t="shared" si="97"/>
        <v>9088</v>
      </c>
      <c r="AE2410" s="274">
        <f t="shared" si="91"/>
        <v>1352.3809523809523</v>
      </c>
      <c r="AF2410" s="189">
        <f t="shared" si="92"/>
        <v>3862.4</v>
      </c>
      <c r="AG2410" s="368">
        <f t="shared" si="98"/>
        <v>5214.7809523809519</v>
      </c>
      <c r="AH2410" s="190">
        <v>0.03</v>
      </c>
      <c r="AI2410" s="189">
        <f t="shared" si="99"/>
        <v>295.77</v>
      </c>
    </row>
    <row r="2411" spans="1:35" x14ac:dyDescent="0.25">
      <c r="A2411" s="707" t="s">
        <v>2131</v>
      </c>
      <c r="B2411" s="180" t="s">
        <v>29</v>
      </c>
      <c r="C2411" s="180" t="s">
        <v>29</v>
      </c>
      <c r="D2411" s="180" t="s">
        <v>168</v>
      </c>
      <c r="E2411" s="180" t="s">
        <v>4898</v>
      </c>
      <c r="F2411" s="180" t="s">
        <v>7054</v>
      </c>
      <c r="G2411" s="180" t="s">
        <v>7080</v>
      </c>
      <c r="H2411" s="186">
        <v>0</v>
      </c>
      <c r="I2411" s="186">
        <v>550</v>
      </c>
      <c r="J2411" s="186">
        <f t="shared" si="95"/>
        <v>550</v>
      </c>
      <c r="K2411" s="180" t="s">
        <v>7055</v>
      </c>
      <c r="L2411" s="180">
        <v>24148229</v>
      </c>
      <c r="M2411" s="144">
        <v>45517</v>
      </c>
      <c r="N2411" s="144" t="s">
        <v>197</v>
      </c>
      <c r="O2411" s="180" t="s">
        <v>43</v>
      </c>
      <c r="P2411" s="180" t="s">
        <v>43</v>
      </c>
      <c r="Q2411" s="274">
        <v>6334.08</v>
      </c>
      <c r="R2411" s="634">
        <v>26400</v>
      </c>
      <c r="S2411" s="182">
        <f t="shared" si="96"/>
        <v>20065.919999999998</v>
      </c>
      <c r="T2411" s="216">
        <v>20065.919999999998</v>
      </c>
      <c r="U2411" s="180">
        <v>132</v>
      </c>
      <c r="V2411" s="180" t="s">
        <v>63</v>
      </c>
      <c r="W2411" s="180" t="s">
        <v>63</v>
      </c>
      <c r="X2411" s="180" t="s">
        <v>277</v>
      </c>
      <c r="Y2411" s="180"/>
      <c r="Z2411" s="180" t="s">
        <v>7079</v>
      </c>
      <c r="AA2411" s="194">
        <v>0.03</v>
      </c>
      <c r="AB2411" s="197" t="s">
        <v>552</v>
      </c>
      <c r="AC2411" s="188">
        <v>2.1999999999999999E-2</v>
      </c>
      <c r="AD2411" s="274">
        <f t="shared" si="97"/>
        <v>792</v>
      </c>
      <c r="AE2411" s="274">
        <f t="shared" si="91"/>
        <v>200</v>
      </c>
      <c r="AF2411" s="189">
        <f t="shared" si="92"/>
        <v>580.79999999999995</v>
      </c>
      <c r="AG2411" s="368">
        <f t="shared" si="98"/>
        <v>780.8</v>
      </c>
      <c r="AH2411" s="190">
        <v>0.06</v>
      </c>
      <c r="AI2411" s="189">
        <f t="shared" si="99"/>
        <v>1203.9551999999999</v>
      </c>
    </row>
    <row r="2412" spans="1:35" x14ac:dyDescent="0.25">
      <c r="A2412" s="707" t="s">
        <v>2131</v>
      </c>
      <c r="B2412" s="180" t="s">
        <v>184</v>
      </c>
      <c r="C2412" s="180" t="s">
        <v>184</v>
      </c>
      <c r="D2412" s="180" t="s">
        <v>101</v>
      </c>
      <c r="E2412" s="180" t="s">
        <v>6160</v>
      </c>
      <c r="F2412" s="180" t="s">
        <v>6718</v>
      </c>
      <c r="G2412" s="180" t="s">
        <v>6812</v>
      </c>
      <c r="H2412" s="186">
        <v>0</v>
      </c>
      <c r="I2412" s="186">
        <v>1223</v>
      </c>
      <c r="J2412" s="186">
        <f t="shared" si="95"/>
        <v>1223</v>
      </c>
      <c r="K2412" s="180" t="s">
        <v>7056</v>
      </c>
      <c r="L2412" s="180">
        <v>11837258</v>
      </c>
      <c r="M2412" s="144">
        <v>45517</v>
      </c>
      <c r="N2412" s="144" t="s">
        <v>197</v>
      </c>
      <c r="O2412" s="180" t="s">
        <v>173</v>
      </c>
      <c r="P2412" s="180" t="s">
        <v>349</v>
      </c>
      <c r="Q2412" s="274">
        <v>0</v>
      </c>
      <c r="R2412" s="274">
        <v>25400</v>
      </c>
      <c r="S2412" s="182">
        <f t="shared" si="96"/>
        <v>25400</v>
      </c>
      <c r="T2412" s="216">
        <v>25400</v>
      </c>
      <c r="U2412" s="180">
        <v>96</v>
      </c>
      <c r="V2412" s="180" t="s">
        <v>62</v>
      </c>
      <c r="W2412" s="180" t="s">
        <v>62</v>
      </c>
      <c r="X2412" s="180" t="s">
        <v>276</v>
      </c>
      <c r="Y2412" s="180"/>
      <c r="Z2412" s="180" t="s">
        <v>7081</v>
      </c>
      <c r="AA2412" s="194">
        <v>0.03</v>
      </c>
      <c r="AB2412" s="197" t="s">
        <v>552</v>
      </c>
      <c r="AC2412" s="188">
        <v>2.7E-2</v>
      </c>
      <c r="AD2412" s="274">
        <f t="shared" si="97"/>
        <v>762</v>
      </c>
      <c r="AE2412" s="274">
        <f t="shared" si="91"/>
        <v>264.58333333333331</v>
      </c>
      <c r="AF2412" s="189">
        <f t="shared" si="92"/>
        <v>685.8</v>
      </c>
      <c r="AG2412" s="368">
        <f t="shared" si="98"/>
        <v>950.38333333333321</v>
      </c>
      <c r="AH2412" s="190">
        <v>0.06</v>
      </c>
      <c r="AI2412" s="189">
        <f t="shared" si="99"/>
        <v>1524</v>
      </c>
    </row>
    <row r="2413" spans="1:35" x14ac:dyDescent="0.25">
      <c r="A2413" s="707" t="s">
        <v>2131</v>
      </c>
      <c r="B2413" s="180" t="s">
        <v>47</v>
      </c>
      <c r="C2413" s="180" t="s">
        <v>47</v>
      </c>
      <c r="D2413" s="180" t="s">
        <v>99</v>
      </c>
      <c r="E2413" s="180" t="s">
        <v>405</v>
      </c>
      <c r="F2413" s="180" t="s">
        <v>6121</v>
      </c>
      <c r="G2413" s="180" t="s">
        <v>6125</v>
      </c>
      <c r="H2413" s="186">
        <v>0</v>
      </c>
      <c r="I2413" s="186">
        <v>1752</v>
      </c>
      <c r="J2413" s="186">
        <f t="shared" si="95"/>
        <v>1752</v>
      </c>
      <c r="K2413" s="180" t="s">
        <v>7057</v>
      </c>
      <c r="L2413" s="180">
        <v>11689104</v>
      </c>
      <c r="M2413" s="144">
        <v>45517</v>
      </c>
      <c r="N2413" s="144" t="s">
        <v>197</v>
      </c>
      <c r="O2413" s="180" t="s">
        <v>43</v>
      </c>
      <c r="P2413" s="180" t="s">
        <v>43</v>
      </c>
      <c r="Q2413" s="274">
        <v>0</v>
      </c>
      <c r="R2413" s="274">
        <v>39400</v>
      </c>
      <c r="S2413" s="182">
        <f t="shared" si="96"/>
        <v>39400</v>
      </c>
      <c r="T2413" s="216">
        <v>39400</v>
      </c>
      <c r="U2413" s="180">
        <v>96</v>
      </c>
      <c r="V2413" s="180" t="s">
        <v>62</v>
      </c>
      <c r="W2413" s="180" t="s">
        <v>62</v>
      </c>
      <c r="X2413" s="180" t="s">
        <v>276</v>
      </c>
      <c r="Y2413" s="180"/>
      <c r="Z2413" s="180" t="s">
        <v>7082</v>
      </c>
      <c r="AA2413" s="194">
        <v>0.03</v>
      </c>
      <c r="AB2413" s="197" t="s">
        <v>552</v>
      </c>
      <c r="AC2413" s="188">
        <v>2.7E-2</v>
      </c>
      <c r="AD2413" s="274">
        <f t="shared" si="97"/>
        <v>1182</v>
      </c>
      <c r="AE2413" s="274">
        <f t="shared" si="91"/>
        <v>410.41666666666669</v>
      </c>
      <c r="AF2413" s="189">
        <f t="shared" si="92"/>
        <v>1063.8</v>
      </c>
      <c r="AG2413" s="368">
        <f t="shared" si="98"/>
        <v>1474.2166666666667</v>
      </c>
      <c r="AH2413" s="190">
        <v>0.06</v>
      </c>
      <c r="AI2413" s="189">
        <f t="shared" si="99"/>
        <v>2364</v>
      </c>
    </row>
    <row r="2414" spans="1:35" x14ac:dyDescent="0.25">
      <c r="A2414" s="707" t="s">
        <v>2131</v>
      </c>
      <c r="B2414" s="180" t="s">
        <v>29</v>
      </c>
      <c r="C2414" s="180" t="s">
        <v>29</v>
      </c>
      <c r="D2414" s="180" t="s">
        <v>168</v>
      </c>
      <c r="E2414" s="180" t="s">
        <v>454</v>
      </c>
      <c r="F2414" s="180" t="s">
        <v>5109</v>
      </c>
      <c r="G2414" s="180" t="s">
        <v>592</v>
      </c>
      <c r="H2414" s="186">
        <v>0</v>
      </c>
      <c r="I2414" s="186">
        <v>2184</v>
      </c>
      <c r="J2414" s="186">
        <f t="shared" si="95"/>
        <v>2184</v>
      </c>
      <c r="K2414" s="180" t="s">
        <v>7058</v>
      </c>
      <c r="L2414" s="180">
        <v>27297136</v>
      </c>
      <c r="M2414" s="144">
        <v>45517</v>
      </c>
      <c r="N2414" s="144" t="s">
        <v>197</v>
      </c>
      <c r="O2414" s="180" t="s">
        <v>43</v>
      </c>
      <c r="P2414" s="180" t="s">
        <v>43</v>
      </c>
      <c r="Q2414" s="274">
        <v>0</v>
      </c>
      <c r="R2414" s="274">
        <v>82400</v>
      </c>
      <c r="S2414" s="182">
        <f t="shared" si="96"/>
        <v>82400</v>
      </c>
      <c r="T2414" s="216">
        <v>11089</v>
      </c>
      <c r="U2414" s="180">
        <v>168</v>
      </c>
      <c r="V2414" s="180" t="s">
        <v>64</v>
      </c>
      <c r="W2414" s="180" t="s">
        <v>64</v>
      </c>
      <c r="X2414" s="180" t="s">
        <v>276</v>
      </c>
      <c r="Y2414" s="180" t="s">
        <v>662</v>
      </c>
      <c r="Z2414" s="180" t="s">
        <v>6617</v>
      </c>
      <c r="AA2414" s="194">
        <v>0.04</v>
      </c>
      <c r="AB2414" s="197" t="s">
        <v>552</v>
      </c>
      <c r="AC2414" s="188">
        <v>1.7000000000000001E-2</v>
      </c>
      <c r="AD2414" s="274">
        <f t="shared" si="97"/>
        <v>3296</v>
      </c>
      <c r="AE2414" s="274">
        <f t="shared" si="91"/>
        <v>490.47619047619048</v>
      </c>
      <c r="AF2414" s="189">
        <f t="shared" si="92"/>
        <v>1400.8000000000002</v>
      </c>
      <c r="AG2414" s="368">
        <f t="shared" si="98"/>
        <v>1891.2761904761905</v>
      </c>
      <c r="AH2414" s="190">
        <v>0.03</v>
      </c>
      <c r="AI2414" s="189">
        <f t="shared" si="99"/>
        <v>2472</v>
      </c>
    </row>
    <row r="2415" spans="1:35" x14ac:dyDescent="0.25">
      <c r="A2415" s="707" t="s">
        <v>2131</v>
      </c>
      <c r="B2415" s="180" t="s">
        <v>29</v>
      </c>
      <c r="C2415" s="180" t="s">
        <v>29</v>
      </c>
      <c r="D2415" s="180" t="s">
        <v>168</v>
      </c>
      <c r="E2415" s="180" t="s">
        <v>4620</v>
      </c>
      <c r="F2415" s="180" t="s">
        <v>5863</v>
      </c>
      <c r="G2415" s="180" t="s">
        <v>5759</v>
      </c>
      <c r="H2415" s="186">
        <v>0</v>
      </c>
      <c r="I2415" s="186">
        <v>3190</v>
      </c>
      <c r="J2415" s="186">
        <f t="shared" si="95"/>
        <v>3190</v>
      </c>
      <c r="K2415" s="180" t="s">
        <v>5875</v>
      </c>
      <c r="L2415" s="180">
        <v>26987610</v>
      </c>
      <c r="M2415" s="144">
        <v>45517</v>
      </c>
      <c r="N2415" s="144" t="s">
        <v>197</v>
      </c>
      <c r="O2415" s="180" t="s">
        <v>148</v>
      </c>
      <c r="P2415" s="180" t="s">
        <v>266</v>
      </c>
      <c r="Q2415" s="274">
        <v>0</v>
      </c>
      <c r="R2415" s="274">
        <v>125300</v>
      </c>
      <c r="S2415" s="182">
        <f t="shared" si="96"/>
        <v>125300</v>
      </c>
      <c r="T2415" s="216">
        <v>20856.86</v>
      </c>
      <c r="U2415" s="180">
        <v>168</v>
      </c>
      <c r="V2415" s="180" t="s">
        <v>64</v>
      </c>
      <c r="W2415" s="180" t="s">
        <v>64</v>
      </c>
      <c r="X2415" s="180" t="s">
        <v>276</v>
      </c>
      <c r="Y2415" s="180" t="s">
        <v>572</v>
      </c>
      <c r="Z2415" s="180" t="s">
        <v>5951</v>
      </c>
      <c r="AA2415" s="194">
        <v>0.04</v>
      </c>
      <c r="AB2415" s="197" t="s">
        <v>552</v>
      </c>
      <c r="AC2415" s="188">
        <v>1.7000000000000001E-2</v>
      </c>
      <c r="AD2415" s="274">
        <f t="shared" si="97"/>
        <v>5012</v>
      </c>
      <c r="AE2415" s="274">
        <f t="shared" si="91"/>
        <v>745.83333333333337</v>
      </c>
      <c r="AF2415" s="189">
        <f t="shared" si="92"/>
        <v>2130.1000000000004</v>
      </c>
      <c r="AG2415" s="368">
        <f t="shared" si="98"/>
        <v>2875.9333333333338</v>
      </c>
      <c r="AH2415" s="190">
        <v>0.03</v>
      </c>
      <c r="AI2415" s="189">
        <f t="shared" si="99"/>
        <v>3759</v>
      </c>
    </row>
    <row r="2416" spans="1:35" x14ac:dyDescent="0.25">
      <c r="A2416" s="707" t="s">
        <v>2131</v>
      </c>
      <c r="B2416" s="180" t="s">
        <v>37</v>
      </c>
      <c r="C2416" s="180" t="s">
        <v>37</v>
      </c>
      <c r="D2416" s="180" t="s">
        <v>99</v>
      </c>
      <c r="E2416" s="180" t="s">
        <v>438</v>
      </c>
      <c r="F2416" s="180" t="s">
        <v>5634</v>
      </c>
      <c r="G2416" s="180" t="s">
        <v>5710</v>
      </c>
      <c r="H2416" s="186">
        <v>0</v>
      </c>
      <c r="I2416" s="186">
        <v>15228</v>
      </c>
      <c r="J2416" s="186">
        <f t="shared" si="95"/>
        <v>15228</v>
      </c>
      <c r="K2416" s="180" t="s">
        <v>6608</v>
      </c>
      <c r="L2416" s="180">
        <v>28510085</v>
      </c>
      <c r="M2416" s="144">
        <v>45517</v>
      </c>
      <c r="N2416" s="144" t="s">
        <v>197</v>
      </c>
      <c r="O2416" s="180" t="s">
        <v>148</v>
      </c>
      <c r="P2416" s="180" t="s">
        <v>253</v>
      </c>
      <c r="Q2416" s="274">
        <v>0</v>
      </c>
      <c r="R2416" s="274">
        <v>638400</v>
      </c>
      <c r="S2416" s="182">
        <f t="shared" si="96"/>
        <v>638400</v>
      </c>
      <c r="T2416" s="216">
        <v>13700</v>
      </c>
      <c r="U2416" s="180">
        <v>168</v>
      </c>
      <c r="V2416" s="180" t="s">
        <v>64</v>
      </c>
      <c r="W2416" s="180" t="s">
        <v>64</v>
      </c>
      <c r="X2416" s="180" t="s">
        <v>276</v>
      </c>
      <c r="Y2416" s="180" t="s">
        <v>665</v>
      </c>
      <c r="Z2416" s="180" t="s">
        <v>6616</v>
      </c>
      <c r="AA2416" s="194">
        <v>0.04</v>
      </c>
      <c r="AB2416" s="197" t="s">
        <v>552</v>
      </c>
      <c r="AC2416" s="188">
        <v>1.7000000000000001E-2</v>
      </c>
      <c r="AD2416" s="274">
        <f t="shared" si="97"/>
        <v>25536</v>
      </c>
      <c r="AE2416" s="274">
        <f t="shared" si="91"/>
        <v>3800</v>
      </c>
      <c r="AF2416" s="189">
        <f t="shared" si="92"/>
        <v>10852.800000000001</v>
      </c>
      <c r="AG2416" s="368">
        <f t="shared" si="98"/>
        <v>14652.800000000001</v>
      </c>
      <c r="AH2416" s="190">
        <v>0.03</v>
      </c>
      <c r="AI2416" s="189">
        <f t="shared" si="99"/>
        <v>19152</v>
      </c>
    </row>
    <row r="2417" spans="1:35" x14ac:dyDescent="0.25">
      <c r="A2417" s="707" t="s">
        <v>2131</v>
      </c>
      <c r="B2417" s="180" t="s">
        <v>33</v>
      </c>
      <c r="C2417" s="180" t="s">
        <v>39</v>
      </c>
      <c r="D2417" s="180" t="s">
        <v>167</v>
      </c>
      <c r="E2417" s="180" t="s">
        <v>4113</v>
      </c>
      <c r="F2417" s="180" t="s">
        <v>3792</v>
      </c>
      <c r="G2417" s="466" t="s">
        <v>784</v>
      </c>
      <c r="H2417" s="186"/>
      <c r="I2417" s="186">
        <v>2010</v>
      </c>
      <c r="J2417" s="186">
        <f t="shared" si="95"/>
        <v>2010</v>
      </c>
      <c r="K2417" s="180" t="s">
        <v>7059</v>
      </c>
      <c r="L2417" s="180">
        <v>22218187</v>
      </c>
      <c r="M2417" s="144">
        <v>45517</v>
      </c>
      <c r="N2417" s="144" t="s">
        <v>197</v>
      </c>
      <c r="O2417" s="180" t="s">
        <v>43</v>
      </c>
      <c r="P2417" s="180" t="s">
        <v>43</v>
      </c>
      <c r="Q2417" s="274"/>
      <c r="R2417" s="274">
        <v>75000</v>
      </c>
      <c r="S2417" s="182">
        <f t="shared" si="96"/>
        <v>75000</v>
      </c>
      <c r="T2417" s="216">
        <v>75000</v>
      </c>
      <c r="U2417" s="180">
        <v>168</v>
      </c>
      <c r="V2417" s="180" t="s">
        <v>62</v>
      </c>
      <c r="W2417" s="180" t="s">
        <v>62</v>
      </c>
      <c r="X2417" s="180" t="s">
        <v>276</v>
      </c>
      <c r="Y2417" s="180"/>
      <c r="Z2417" s="180" t="s">
        <v>7083</v>
      </c>
      <c r="AA2417" s="194">
        <v>0.04</v>
      </c>
      <c r="AB2417" s="197" t="s">
        <v>552</v>
      </c>
      <c r="AC2417" s="188">
        <v>1.7000000000000001E-2</v>
      </c>
      <c r="AD2417" s="274">
        <f t="shared" si="97"/>
        <v>3000</v>
      </c>
      <c r="AE2417" s="274">
        <f t="shared" si="91"/>
        <v>446.42857142857144</v>
      </c>
      <c r="AF2417" s="189">
        <f t="shared" si="92"/>
        <v>1275</v>
      </c>
      <c r="AG2417" s="368">
        <f t="shared" si="98"/>
        <v>1721.4285714285716</v>
      </c>
      <c r="AH2417" s="190">
        <v>0.03</v>
      </c>
      <c r="AI2417" s="189">
        <f t="shared" si="99"/>
        <v>2250</v>
      </c>
    </row>
    <row r="2418" spans="1:35" x14ac:dyDescent="0.25">
      <c r="A2418" s="707" t="s">
        <v>2131</v>
      </c>
      <c r="B2418" s="180" t="s">
        <v>33</v>
      </c>
      <c r="C2418" s="180" t="s">
        <v>39</v>
      </c>
      <c r="D2418" s="180" t="s">
        <v>167</v>
      </c>
      <c r="E2418" s="180" t="s">
        <v>4113</v>
      </c>
      <c r="F2418" s="180" t="s">
        <v>3792</v>
      </c>
      <c r="G2418" s="466" t="s">
        <v>784</v>
      </c>
      <c r="H2418" s="186">
        <v>0</v>
      </c>
      <c r="I2418" s="186">
        <v>4030</v>
      </c>
      <c r="J2418" s="186">
        <f t="shared" si="95"/>
        <v>4030</v>
      </c>
      <c r="K2418" s="180" t="s">
        <v>1834</v>
      </c>
      <c r="L2418" s="180">
        <v>23533509</v>
      </c>
      <c r="M2418" s="144">
        <v>45517</v>
      </c>
      <c r="N2418" s="144" t="s">
        <v>197</v>
      </c>
      <c r="O2418" s="180" t="s">
        <v>148</v>
      </c>
      <c r="P2418" s="180" t="s">
        <v>273</v>
      </c>
      <c r="Q2418" s="274">
        <v>131514</v>
      </c>
      <c r="R2418" s="274">
        <v>161100</v>
      </c>
      <c r="S2418" s="182">
        <f t="shared" si="96"/>
        <v>29586</v>
      </c>
      <c r="T2418" s="216">
        <v>29586</v>
      </c>
      <c r="U2418" s="180">
        <v>168</v>
      </c>
      <c r="V2418" s="180" t="s">
        <v>64</v>
      </c>
      <c r="W2418" s="180" t="s">
        <v>64</v>
      </c>
      <c r="X2418" s="180" t="s">
        <v>276</v>
      </c>
      <c r="Y2418" s="180" t="s">
        <v>4678</v>
      </c>
      <c r="Z2418" s="180" t="s">
        <v>6628</v>
      </c>
      <c r="AA2418" s="194">
        <v>0.04</v>
      </c>
      <c r="AB2418" s="197" t="s">
        <v>552</v>
      </c>
      <c r="AC2418" s="188">
        <v>1.7000000000000001E-2</v>
      </c>
      <c r="AD2418" s="274">
        <f t="shared" si="97"/>
        <v>6444</v>
      </c>
      <c r="AE2418" s="274">
        <f t="shared" si="91"/>
        <v>958.92857142857144</v>
      </c>
      <c r="AF2418" s="189">
        <f t="shared" si="92"/>
        <v>2738.7000000000003</v>
      </c>
      <c r="AG2418" s="368">
        <f t="shared" si="98"/>
        <v>3697.6285714285718</v>
      </c>
      <c r="AH2418" s="190">
        <v>0.03</v>
      </c>
      <c r="AI2418" s="189">
        <f t="shared" si="99"/>
        <v>887.57999999999993</v>
      </c>
    </row>
    <row r="2419" spans="1:35" x14ac:dyDescent="0.25">
      <c r="A2419" s="707" t="s">
        <v>2131</v>
      </c>
      <c r="B2419" s="180" t="s">
        <v>20</v>
      </c>
      <c r="C2419" s="180" t="s">
        <v>20</v>
      </c>
      <c r="D2419" s="8" t="s">
        <v>420</v>
      </c>
      <c r="E2419" s="180" t="s">
        <v>206</v>
      </c>
      <c r="F2419" s="180" t="s">
        <v>3047</v>
      </c>
      <c r="G2419" s="180" t="s">
        <v>3548</v>
      </c>
      <c r="H2419" s="186">
        <v>0</v>
      </c>
      <c r="I2419" s="186">
        <v>20699</v>
      </c>
      <c r="J2419" s="186">
        <f t="shared" si="95"/>
        <v>20699</v>
      </c>
      <c r="K2419" s="180" t="s">
        <v>7060</v>
      </c>
      <c r="L2419" s="180">
        <v>25594930</v>
      </c>
      <c r="M2419" s="144">
        <v>45517</v>
      </c>
      <c r="N2419" s="144" t="s">
        <v>197</v>
      </c>
      <c r="O2419" s="180" t="s">
        <v>148</v>
      </c>
      <c r="P2419" s="180" t="s">
        <v>343</v>
      </c>
      <c r="Q2419" s="274">
        <v>0</v>
      </c>
      <c r="R2419" s="274">
        <v>871700</v>
      </c>
      <c r="S2419" s="182">
        <f t="shared" si="96"/>
        <v>871700</v>
      </c>
      <c r="T2419" s="216">
        <v>48508</v>
      </c>
      <c r="U2419" s="180">
        <v>168</v>
      </c>
      <c r="V2419" s="180" t="s">
        <v>64</v>
      </c>
      <c r="W2419" s="180" t="s">
        <v>64</v>
      </c>
      <c r="X2419" s="180" t="s">
        <v>276</v>
      </c>
      <c r="Y2419" s="180" t="s">
        <v>115</v>
      </c>
      <c r="Z2419" s="180" t="s">
        <v>7084</v>
      </c>
      <c r="AA2419" s="194">
        <v>0.04</v>
      </c>
      <c r="AB2419" s="197" t="s">
        <v>552</v>
      </c>
      <c r="AC2419" s="188">
        <v>1.7000000000000001E-2</v>
      </c>
      <c r="AD2419" s="274">
        <f t="shared" si="97"/>
        <v>34868</v>
      </c>
      <c r="AE2419" s="274">
        <f t="shared" si="91"/>
        <v>5188.6904761904761</v>
      </c>
      <c r="AF2419" s="189">
        <f t="shared" si="92"/>
        <v>14818.900000000001</v>
      </c>
      <c r="AG2419" s="368">
        <f t="shared" si="98"/>
        <v>20007.590476190479</v>
      </c>
      <c r="AH2419" s="190">
        <v>0.03</v>
      </c>
      <c r="AI2419" s="189">
        <f t="shared" si="99"/>
        <v>26151</v>
      </c>
    </row>
    <row r="2420" spans="1:35" x14ac:dyDescent="0.25">
      <c r="A2420" s="707" t="s">
        <v>2131</v>
      </c>
      <c r="B2420" s="180" t="s">
        <v>49</v>
      </c>
      <c r="C2420" s="180" t="s">
        <v>49</v>
      </c>
      <c r="D2420" s="180" t="s">
        <v>133</v>
      </c>
      <c r="E2420" s="180" t="s">
        <v>612</v>
      </c>
      <c r="F2420" s="180" t="s">
        <v>2987</v>
      </c>
      <c r="G2420" s="180" t="s">
        <v>891</v>
      </c>
      <c r="H2420" s="186">
        <v>0</v>
      </c>
      <c r="I2420" s="186">
        <v>17131</v>
      </c>
      <c r="J2420" s="186">
        <f t="shared" si="95"/>
        <v>17131</v>
      </c>
      <c r="K2420" s="180" t="s">
        <v>7061</v>
      </c>
      <c r="L2420" s="180">
        <v>24109646</v>
      </c>
      <c r="M2420" s="144">
        <v>45517</v>
      </c>
      <c r="N2420" s="144" t="s">
        <v>197</v>
      </c>
      <c r="O2420" s="180" t="s">
        <v>173</v>
      </c>
      <c r="P2420" s="180" t="s">
        <v>357</v>
      </c>
      <c r="Q2420" s="274">
        <v>0</v>
      </c>
      <c r="R2420" s="274">
        <v>719600</v>
      </c>
      <c r="S2420" s="182">
        <f t="shared" si="96"/>
        <v>719600</v>
      </c>
      <c r="T2420" s="216">
        <v>96359</v>
      </c>
      <c r="U2420" s="180">
        <v>168</v>
      </c>
      <c r="V2420" s="180" t="s">
        <v>64</v>
      </c>
      <c r="W2420" s="180" t="s">
        <v>64</v>
      </c>
      <c r="X2420" s="180" t="s">
        <v>276</v>
      </c>
      <c r="Y2420" s="180" t="s">
        <v>777</v>
      </c>
      <c r="Z2420" s="180" t="s">
        <v>6346</v>
      </c>
      <c r="AA2420" s="194">
        <v>0.04</v>
      </c>
      <c r="AB2420" s="197" t="s">
        <v>552</v>
      </c>
      <c r="AC2420" s="188">
        <v>1.7000000000000001E-2</v>
      </c>
      <c r="AD2420" s="274">
        <f t="shared" si="97"/>
        <v>28784</v>
      </c>
      <c r="AE2420" s="274">
        <f t="shared" si="91"/>
        <v>4283.333333333333</v>
      </c>
      <c r="AF2420" s="189">
        <f t="shared" si="92"/>
        <v>12233.2</v>
      </c>
      <c r="AG2420" s="368">
        <f t="shared" si="98"/>
        <v>16516.533333333333</v>
      </c>
      <c r="AH2420" s="190">
        <v>0.03</v>
      </c>
      <c r="AI2420" s="189">
        <f t="shared" si="99"/>
        <v>21588</v>
      </c>
    </row>
    <row r="2421" spans="1:35" x14ac:dyDescent="0.25">
      <c r="A2421" s="707" t="s">
        <v>2131</v>
      </c>
      <c r="B2421" s="180" t="s">
        <v>29</v>
      </c>
      <c r="C2421" s="180" t="s">
        <v>29</v>
      </c>
      <c r="D2421" s="180" t="s">
        <v>168</v>
      </c>
      <c r="E2421" s="180" t="s">
        <v>2081</v>
      </c>
      <c r="F2421" s="180" t="s">
        <v>7062</v>
      </c>
      <c r="G2421" s="180" t="s">
        <v>7086</v>
      </c>
      <c r="H2421" s="186">
        <v>0</v>
      </c>
      <c r="I2421" s="186">
        <v>4553</v>
      </c>
      <c r="J2421" s="186">
        <f t="shared" si="95"/>
        <v>4553</v>
      </c>
      <c r="K2421" s="180" t="s">
        <v>7063</v>
      </c>
      <c r="L2421" s="180">
        <v>27185920</v>
      </c>
      <c r="M2421" s="144">
        <v>45517</v>
      </c>
      <c r="N2421" s="144" t="s">
        <v>197</v>
      </c>
      <c r="O2421" s="180" t="s">
        <v>43</v>
      </c>
      <c r="P2421" s="180" t="s">
        <v>43</v>
      </c>
      <c r="Q2421" s="274">
        <v>0</v>
      </c>
      <c r="R2421" s="274">
        <v>183400</v>
      </c>
      <c r="S2421" s="182">
        <f t="shared" si="96"/>
        <v>183400</v>
      </c>
      <c r="T2421" s="216">
        <v>32955.06</v>
      </c>
      <c r="U2421" s="180">
        <v>168</v>
      </c>
      <c r="V2421" s="180" t="s">
        <v>64</v>
      </c>
      <c r="W2421" s="180" t="s">
        <v>64</v>
      </c>
      <c r="X2421" s="180" t="s">
        <v>276</v>
      </c>
      <c r="Y2421" s="180" t="s">
        <v>665</v>
      </c>
      <c r="Z2421" s="180" t="s">
        <v>7085</v>
      </c>
      <c r="AA2421" s="194">
        <v>0.04</v>
      </c>
      <c r="AB2421" s="197" t="s">
        <v>552</v>
      </c>
      <c r="AC2421" s="188">
        <v>1.7000000000000001E-2</v>
      </c>
      <c r="AD2421" s="274">
        <f t="shared" si="97"/>
        <v>7336</v>
      </c>
      <c r="AE2421" s="274">
        <f t="shared" si="91"/>
        <v>1091.6666666666667</v>
      </c>
      <c r="AF2421" s="189">
        <f t="shared" si="92"/>
        <v>3117.8</v>
      </c>
      <c r="AG2421" s="368">
        <f t="shared" si="98"/>
        <v>4209.4666666666672</v>
      </c>
      <c r="AH2421" s="190">
        <v>0.03</v>
      </c>
      <c r="AI2421" s="189">
        <f t="shared" si="99"/>
        <v>5502</v>
      </c>
    </row>
    <row r="2422" spans="1:35" x14ac:dyDescent="0.25">
      <c r="A2422" s="707" t="s">
        <v>2131</v>
      </c>
      <c r="B2422" s="180" t="s">
        <v>38</v>
      </c>
      <c r="C2422" s="180" t="s">
        <v>38</v>
      </c>
      <c r="D2422" s="180" t="s">
        <v>101</v>
      </c>
      <c r="E2422" s="180" t="s">
        <v>405</v>
      </c>
      <c r="F2422" s="180" t="s">
        <v>730</v>
      </c>
      <c r="G2422" s="180">
        <v>66</v>
      </c>
      <c r="H2422" s="186">
        <v>0</v>
      </c>
      <c r="I2422" s="186">
        <v>6275</v>
      </c>
      <c r="J2422" s="186">
        <f t="shared" si="95"/>
        <v>6275</v>
      </c>
      <c r="K2422" s="180" t="s">
        <v>7064</v>
      </c>
      <c r="L2422" s="180">
        <v>28074936</v>
      </c>
      <c r="M2422" s="144">
        <v>45517</v>
      </c>
      <c r="N2422" s="144" t="s">
        <v>197</v>
      </c>
      <c r="O2422" s="180" t="s">
        <v>43</v>
      </c>
      <c r="P2422" s="180" t="s">
        <v>43</v>
      </c>
      <c r="Q2422" s="274">
        <v>0</v>
      </c>
      <c r="R2422" s="274">
        <v>256800</v>
      </c>
      <c r="S2422" s="182">
        <f t="shared" si="96"/>
        <v>256800</v>
      </c>
      <c r="T2422" s="216">
        <v>43719</v>
      </c>
      <c r="U2422" s="180">
        <v>168</v>
      </c>
      <c r="V2422" s="180" t="s">
        <v>64</v>
      </c>
      <c r="W2422" s="180" t="s">
        <v>64</v>
      </c>
      <c r="X2422" s="180" t="s">
        <v>276</v>
      </c>
      <c r="Y2422" s="180" t="s">
        <v>662</v>
      </c>
      <c r="Z2422" s="180" t="s">
        <v>6618</v>
      </c>
      <c r="AA2422" s="194">
        <v>0.04</v>
      </c>
      <c r="AB2422" s="197" t="s">
        <v>552</v>
      </c>
      <c r="AC2422" s="188">
        <v>1.7000000000000001E-2</v>
      </c>
      <c r="AD2422" s="274">
        <f t="shared" si="97"/>
        <v>10272</v>
      </c>
      <c r="AE2422" s="274">
        <f t="shared" si="91"/>
        <v>1528.5714285714287</v>
      </c>
      <c r="AF2422" s="189">
        <f t="shared" si="92"/>
        <v>4365.6000000000004</v>
      </c>
      <c r="AG2422" s="368">
        <f t="shared" si="98"/>
        <v>5894.1714285714288</v>
      </c>
      <c r="AH2422" s="190">
        <v>0.03</v>
      </c>
      <c r="AI2422" s="189">
        <f t="shared" si="99"/>
        <v>7704</v>
      </c>
    </row>
    <row r="2423" spans="1:35" x14ac:dyDescent="0.25">
      <c r="A2423" s="707" t="s">
        <v>2131</v>
      </c>
      <c r="B2423" s="180" t="s">
        <v>39</v>
      </c>
      <c r="C2423" s="180" t="s">
        <v>39</v>
      </c>
      <c r="D2423" s="180" t="s">
        <v>167</v>
      </c>
      <c r="E2423" s="180" t="s">
        <v>451</v>
      </c>
      <c r="F2423" s="180" t="s">
        <v>859</v>
      </c>
      <c r="G2423" s="180" t="s">
        <v>584</v>
      </c>
      <c r="H2423" s="186">
        <v>0</v>
      </c>
      <c r="I2423" s="186">
        <v>1240</v>
      </c>
      <c r="J2423" s="186">
        <f t="shared" si="95"/>
        <v>1240</v>
      </c>
      <c r="K2423" s="180" t="s">
        <v>7065</v>
      </c>
      <c r="L2423" s="180">
        <v>22012004</v>
      </c>
      <c r="M2423" s="144">
        <v>45517</v>
      </c>
      <c r="N2423" s="144" t="s">
        <v>197</v>
      </c>
      <c r="O2423" s="180" t="s">
        <v>43</v>
      </c>
      <c r="P2423" s="180" t="s">
        <v>43</v>
      </c>
      <c r="Q2423" s="274">
        <v>0</v>
      </c>
      <c r="R2423" s="274">
        <v>32700</v>
      </c>
      <c r="S2423" s="182">
        <f t="shared" si="96"/>
        <v>32700</v>
      </c>
      <c r="T2423" s="216">
        <v>32700</v>
      </c>
      <c r="U2423" s="180">
        <v>132</v>
      </c>
      <c r="V2423" s="180" t="s">
        <v>62</v>
      </c>
      <c r="W2423" s="180" t="s">
        <v>62</v>
      </c>
      <c r="X2423" s="180" t="s">
        <v>276</v>
      </c>
      <c r="Y2423" s="180"/>
      <c r="Z2423" s="180" t="s">
        <v>7087</v>
      </c>
      <c r="AA2423" s="194">
        <v>0.03</v>
      </c>
      <c r="AB2423" s="197" t="s">
        <v>552</v>
      </c>
      <c r="AC2423" s="188">
        <v>2.1999999999999999E-2</v>
      </c>
      <c r="AD2423" s="274">
        <f t="shared" si="97"/>
        <v>981</v>
      </c>
      <c r="AE2423" s="274">
        <f t="shared" si="91"/>
        <v>247.72727272727272</v>
      </c>
      <c r="AF2423" s="189">
        <f t="shared" si="92"/>
        <v>719.4</v>
      </c>
      <c r="AG2423" s="368">
        <f t="shared" si="98"/>
        <v>967.12727272727273</v>
      </c>
      <c r="AH2423" s="190">
        <v>0.06</v>
      </c>
      <c r="AI2423" s="189">
        <f t="shared" si="99"/>
        <v>1962</v>
      </c>
    </row>
    <row r="2424" spans="1:35" x14ac:dyDescent="0.25">
      <c r="A2424" s="707" t="s">
        <v>2131</v>
      </c>
      <c r="B2424" s="180" t="s">
        <v>39</v>
      </c>
      <c r="C2424" s="180" t="s">
        <v>39</v>
      </c>
      <c r="D2424" s="180" t="s">
        <v>167</v>
      </c>
      <c r="E2424" s="180" t="s">
        <v>451</v>
      </c>
      <c r="F2424" s="180" t="s">
        <v>3285</v>
      </c>
      <c r="G2424" s="180" t="s">
        <v>734</v>
      </c>
      <c r="H2424" s="186">
        <v>0</v>
      </c>
      <c r="I2424" s="186">
        <v>9657</v>
      </c>
      <c r="J2424" s="186">
        <f t="shared" si="95"/>
        <v>9657</v>
      </c>
      <c r="K2424" s="180" t="s">
        <v>5676</v>
      </c>
      <c r="L2424" s="180">
        <v>24665654</v>
      </c>
      <c r="M2424" s="144">
        <v>45517</v>
      </c>
      <c r="N2424" s="144" t="s">
        <v>197</v>
      </c>
      <c r="O2424" s="180" t="s">
        <v>43</v>
      </c>
      <c r="P2424" s="180" t="s">
        <v>43</v>
      </c>
      <c r="Q2424" s="274">
        <v>0</v>
      </c>
      <c r="R2424" s="274">
        <v>341600</v>
      </c>
      <c r="S2424" s="182">
        <f t="shared" si="96"/>
        <v>341600</v>
      </c>
      <c r="T2424" s="216">
        <v>68303</v>
      </c>
      <c r="U2424" s="180">
        <v>144</v>
      </c>
      <c r="V2424" s="180" t="s">
        <v>64</v>
      </c>
      <c r="W2424" s="180" t="s">
        <v>64</v>
      </c>
      <c r="X2424" s="180" t="s">
        <v>276</v>
      </c>
      <c r="Y2424" s="180" t="s">
        <v>662</v>
      </c>
      <c r="Z2424" s="180" t="s">
        <v>6853</v>
      </c>
      <c r="AA2424" s="194">
        <v>0.03</v>
      </c>
      <c r="AB2424" s="197" t="s">
        <v>552</v>
      </c>
      <c r="AC2424" s="188">
        <v>0.02</v>
      </c>
      <c r="AD2424" s="274">
        <f t="shared" si="97"/>
        <v>10248</v>
      </c>
      <c r="AE2424" s="274">
        <f t="shared" si="91"/>
        <v>2372.2222222222222</v>
      </c>
      <c r="AF2424" s="189">
        <f t="shared" si="92"/>
        <v>6832</v>
      </c>
      <c r="AG2424" s="368">
        <f t="shared" si="98"/>
        <v>9204.2222222222226</v>
      </c>
      <c r="AH2424" s="190">
        <v>0.06</v>
      </c>
      <c r="AI2424" s="189">
        <f t="shared" si="99"/>
        <v>20496</v>
      </c>
    </row>
    <row r="2425" spans="1:35" x14ac:dyDescent="0.25">
      <c r="A2425" s="707" t="s">
        <v>2131</v>
      </c>
      <c r="B2425" s="180" t="s">
        <v>39</v>
      </c>
      <c r="C2425" s="180" t="s">
        <v>39</v>
      </c>
      <c r="D2425" s="180" t="s">
        <v>167</v>
      </c>
      <c r="E2425" s="180" t="s">
        <v>4895</v>
      </c>
      <c r="F2425" s="180" t="s">
        <v>5958</v>
      </c>
      <c r="G2425" s="180" t="s">
        <v>5022</v>
      </c>
      <c r="H2425" s="186">
        <v>978</v>
      </c>
      <c r="I2425" s="186">
        <v>1408</v>
      </c>
      <c r="J2425" s="186">
        <f t="shared" si="95"/>
        <v>430</v>
      </c>
      <c r="K2425" s="180" t="s">
        <v>6307</v>
      </c>
      <c r="L2425" s="180">
        <v>23536203</v>
      </c>
      <c r="M2425" s="144">
        <v>45517</v>
      </c>
      <c r="N2425" s="144" t="s">
        <v>197</v>
      </c>
      <c r="O2425" s="180" t="s">
        <v>173</v>
      </c>
      <c r="P2425" s="180" t="s">
        <v>328</v>
      </c>
      <c r="Q2425" s="274">
        <v>24736</v>
      </c>
      <c r="R2425" s="274">
        <v>49300</v>
      </c>
      <c r="S2425" s="182">
        <f t="shared" si="96"/>
        <v>24564</v>
      </c>
      <c r="T2425" s="216">
        <v>24564</v>
      </c>
      <c r="U2425" s="180">
        <v>132</v>
      </c>
      <c r="V2425" s="180" t="s">
        <v>64</v>
      </c>
      <c r="W2425" s="180" t="s">
        <v>64</v>
      </c>
      <c r="X2425" s="180" t="s">
        <v>276</v>
      </c>
      <c r="Y2425" s="180" t="s">
        <v>115</v>
      </c>
      <c r="Z2425" s="180" t="s">
        <v>6339</v>
      </c>
      <c r="AA2425" s="194">
        <v>0.03</v>
      </c>
      <c r="AB2425" s="197" t="s">
        <v>552</v>
      </c>
      <c r="AC2425" s="188">
        <v>2.1999999999999999E-2</v>
      </c>
      <c r="AD2425" s="274">
        <f t="shared" si="97"/>
        <v>1479</v>
      </c>
      <c r="AE2425" s="274">
        <f t="shared" si="91"/>
        <v>373.4848484848485</v>
      </c>
      <c r="AF2425" s="189">
        <f t="shared" si="92"/>
        <v>1084.5999999999999</v>
      </c>
      <c r="AG2425" s="368">
        <f t="shared" si="98"/>
        <v>1458.0848484848484</v>
      </c>
      <c r="AH2425" s="190">
        <v>0.06</v>
      </c>
      <c r="AI2425" s="189">
        <f t="shared" si="99"/>
        <v>1473.84</v>
      </c>
    </row>
    <row r="2426" spans="1:35" x14ac:dyDescent="0.25">
      <c r="A2426" s="707" t="s">
        <v>2131</v>
      </c>
      <c r="B2426" s="180" t="s">
        <v>44</v>
      </c>
      <c r="C2426" s="180" t="s">
        <v>37</v>
      </c>
      <c r="D2426" s="180" t="s">
        <v>99</v>
      </c>
      <c r="E2426" s="180" t="s">
        <v>459</v>
      </c>
      <c r="F2426" s="180" t="s">
        <v>5776</v>
      </c>
      <c r="G2426" s="174" t="s">
        <v>4032</v>
      </c>
      <c r="H2426" s="186">
        <v>0</v>
      </c>
      <c r="I2426" s="186">
        <v>2659</v>
      </c>
      <c r="J2426" s="186">
        <f t="shared" si="95"/>
        <v>2659</v>
      </c>
      <c r="K2426" s="180" t="s">
        <v>7066</v>
      </c>
      <c r="L2426" s="180">
        <v>9182160</v>
      </c>
      <c r="M2426" s="144">
        <v>45517</v>
      </c>
      <c r="N2426" s="144" t="s">
        <v>197</v>
      </c>
      <c r="O2426" s="180" t="s">
        <v>148</v>
      </c>
      <c r="P2426" s="180" t="s">
        <v>537</v>
      </c>
      <c r="Q2426" s="274">
        <v>0</v>
      </c>
      <c r="R2426" s="274">
        <v>5000</v>
      </c>
      <c r="S2426" s="182">
        <f t="shared" si="96"/>
        <v>5000</v>
      </c>
      <c r="T2426" s="216">
        <v>5000</v>
      </c>
      <c r="U2426" s="180">
        <v>3</v>
      </c>
      <c r="V2426" s="180" t="s">
        <v>62</v>
      </c>
      <c r="W2426" s="180" t="s">
        <v>62</v>
      </c>
      <c r="X2426" s="180" t="s">
        <v>276</v>
      </c>
      <c r="Y2426" s="180"/>
      <c r="Z2426" s="180" t="s">
        <v>7088</v>
      </c>
      <c r="AA2426" s="194">
        <v>0.03</v>
      </c>
      <c r="AB2426" s="197" t="s">
        <v>552</v>
      </c>
      <c r="AC2426" s="188">
        <v>0.12</v>
      </c>
      <c r="AD2426" s="274">
        <f t="shared" si="97"/>
        <v>150</v>
      </c>
      <c r="AE2426" s="274">
        <f t="shared" si="91"/>
        <v>1666.6666666666667</v>
      </c>
      <c r="AF2426" s="189">
        <f t="shared" si="92"/>
        <v>600</v>
      </c>
      <c r="AG2426" s="368">
        <f t="shared" si="98"/>
        <v>2266.666666666667</v>
      </c>
      <c r="AH2426" s="190">
        <v>0.06</v>
      </c>
      <c r="AI2426" s="189">
        <f t="shared" si="99"/>
        <v>300</v>
      </c>
    </row>
    <row r="2427" spans="1:35" x14ac:dyDescent="0.25">
      <c r="A2427" s="707" t="s">
        <v>2131</v>
      </c>
      <c r="B2427" s="180" t="s">
        <v>38</v>
      </c>
      <c r="C2427" s="180" t="s">
        <v>38</v>
      </c>
      <c r="D2427" s="180" t="s">
        <v>101</v>
      </c>
      <c r="E2427" s="180" t="s">
        <v>883</v>
      </c>
      <c r="F2427" s="180" t="s">
        <v>6774</v>
      </c>
      <c r="G2427" s="180" t="s">
        <v>6806</v>
      </c>
      <c r="H2427" s="186">
        <v>0</v>
      </c>
      <c r="I2427" s="186">
        <v>13220</v>
      </c>
      <c r="J2427" s="186">
        <f t="shared" si="95"/>
        <v>13220</v>
      </c>
      <c r="K2427" s="180" t="s">
        <v>7067</v>
      </c>
      <c r="L2427" s="180">
        <v>3350759</v>
      </c>
      <c r="M2427" s="144">
        <v>45517</v>
      </c>
      <c r="N2427" s="144" t="s">
        <v>197</v>
      </c>
      <c r="O2427" s="180" t="s">
        <v>148</v>
      </c>
      <c r="P2427" s="180" t="s">
        <v>260</v>
      </c>
      <c r="Q2427" s="274">
        <v>0</v>
      </c>
      <c r="R2427" s="274">
        <v>552800</v>
      </c>
      <c r="S2427" s="182">
        <f t="shared" si="96"/>
        <v>552800</v>
      </c>
      <c r="T2427" s="216">
        <v>18506</v>
      </c>
      <c r="U2427" s="180">
        <v>168</v>
      </c>
      <c r="V2427" s="180" t="s">
        <v>64</v>
      </c>
      <c r="W2427" s="180" t="s">
        <v>64</v>
      </c>
      <c r="X2427" s="180" t="s">
        <v>276</v>
      </c>
      <c r="Y2427" s="180" t="s">
        <v>7068</v>
      </c>
      <c r="Z2427" s="180" t="s">
        <v>7089</v>
      </c>
      <c r="AA2427" s="194">
        <v>0.04</v>
      </c>
      <c r="AB2427" s="197" t="s">
        <v>552</v>
      </c>
      <c r="AC2427" s="188">
        <v>1.7000000000000001E-2</v>
      </c>
      <c r="AD2427" s="274">
        <f t="shared" si="97"/>
        <v>22112</v>
      </c>
      <c r="AE2427" s="274">
        <f t="shared" si="91"/>
        <v>3290.4761904761904</v>
      </c>
      <c r="AF2427" s="189">
        <f t="shared" si="92"/>
        <v>9397.6</v>
      </c>
      <c r="AG2427" s="368">
        <f t="shared" si="98"/>
        <v>12688.076190476191</v>
      </c>
      <c r="AH2427" s="190">
        <v>0.03</v>
      </c>
      <c r="AI2427" s="189">
        <f t="shared" si="99"/>
        <v>16584</v>
      </c>
    </row>
    <row r="2428" spans="1:35" x14ac:dyDescent="0.25">
      <c r="A2428" s="707" t="s">
        <v>2131</v>
      </c>
      <c r="B2428" s="180" t="s">
        <v>37</v>
      </c>
      <c r="C2428" s="180" t="s">
        <v>37</v>
      </c>
      <c r="D2428" s="180" t="s">
        <v>99</v>
      </c>
      <c r="E2428" s="180" t="s">
        <v>438</v>
      </c>
      <c r="F2428" s="180" t="s">
        <v>6592</v>
      </c>
      <c r="G2428" s="180" t="s">
        <v>7091</v>
      </c>
      <c r="H2428" s="186">
        <v>0</v>
      </c>
      <c r="I2428" s="186">
        <v>4651</v>
      </c>
      <c r="J2428" s="186">
        <f t="shared" si="95"/>
        <v>4651</v>
      </c>
      <c r="K2428" s="180" t="s">
        <v>6576</v>
      </c>
      <c r="L2428" s="180">
        <v>34255882</v>
      </c>
      <c r="M2428" s="144">
        <v>45517</v>
      </c>
      <c r="N2428" s="144" t="s">
        <v>197</v>
      </c>
      <c r="O2428" s="180" t="s">
        <v>43</v>
      </c>
      <c r="P2428" s="180" t="s">
        <v>43</v>
      </c>
      <c r="Q2428" s="274">
        <v>0</v>
      </c>
      <c r="R2428" s="274">
        <v>187600</v>
      </c>
      <c r="S2428" s="182">
        <f t="shared" si="96"/>
        <v>187600</v>
      </c>
      <c r="T2428" s="216">
        <v>15204</v>
      </c>
      <c r="U2428" s="180">
        <v>168</v>
      </c>
      <c r="V2428" s="180" t="s">
        <v>64</v>
      </c>
      <c r="W2428" s="180" t="s">
        <v>64</v>
      </c>
      <c r="X2428" s="180" t="s">
        <v>276</v>
      </c>
      <c r="Y2428" s="180" t="s">
        <v>672</v>
      </c>
      <c r="Z2428" s="180" t="s">
        <v>7090</v>
      </c>
      <c r="AA2428" s="194">
        <v>0.04</v>
      </c>
      <c r="AB2428" s="197" t="s">
        <v>552</v>
      </c>
      <c r="AC2428" s="188">
        <v>1.7000000000000001E-2</v>
      </c>
      <c r="AD2428" s="274">
        <f t="shared" si="97"/>
        <v>7504</v>
      </c>
      <c r="AE2428" s="274">
        <f t="shared" si="91"/>
        <v>1116.6666666666667</v>
      </c>
      <c r="AF2428" s="189">
        <f t="shared" si="92"/>
        <v>3189.2000000000003</v>
      </c>
      <c r="AG2428" s="368">
        <f t="shared" si="98"/>
        <v>4305.8666666666668</v>
      </c>
      <c r="AH2428" s="190">
        <v>0.03</v>
      </c>
      <c r="AI2428" s="189">
        <f t="shared" si="99"/>
        <v>5628</v>
      </c>
    </row>
    <row r="2429" spans="1:35" x14ac:dyDescent="0.25">
      <c r="A2429" s="707" t="s">
        <v>2131</v>
      </c>
      <c r="B2429" s="180" t="s">
        <v>38</v>
      </c>
      <c r="C2429" s="180" t="s">
        <v>38</v>
      </c>
      <c r="D2429" s="180" t="s">
        <v>101</v>
      </c>
      <c r="E2429" s="180" t="s">
        <v>405</v>
      </c>
      <c r="F2429" s="180" t="s">
        <v>4561</v>
      </c>
      <c r="G2429" s="180"/>
      <c r="H2429" s="186">
        <v>0</v>
      </c>
      <c r="I2429" s="186">
        <v>840</v>
      </c>
      <c r="J2429" s="186">
        <f t="shared" si="95"/>
        <v>840</v>
      </c>
      <c r="K2429" s="180" t="s">
        <v>7069</v>
      </c>
      <c r="L2429" s="180">
        <v>28110985</v>
      </c>
      <c r="M2429" s="144">
        <v>45517</v>
      </c>
      <c r="N2429" s="144" t="s">
        <v>197</v>
      </c>
      <c r="O2429" s="180" t="s">
        <v>43</v>
      </c>
      <c r="P2429" s="180" t="s">
        <v>43</v>
      </c>
      <c r="Q2429" s="274">
        <v>0</v>
      </c>
      <c r="R2429" s="274">
        <v>18600</v>
      </c>
      <c r="S2429" s="182">
        <f t="shared" si="96"/>
        <v>18600</v>
      </c>
      <c r="T2429" s="216">
        <v>18600</v>
      </c>
      <c r="U2429" s="180">
        <v>118</v>
      </c>
      <c r="V2429" s="180" t="s">
        <v>62</v>
      </c>
      <c r="W2429" s="180" t="s">
        <v>62</v>
      </c>
      <c r="X2429" s="180" t="s">
        <v>276</v>
      </c>
      <c r="Y2429" s="180"/>
      <c r="Z2429" s="180" t="s">
        <v>7093</v>
      </c>
      <c r="AA2429" s="194">
        <v>0.03</v>
      </c>
      <c r="AB2429" s="197" t="s">
        <v>552</v>
      </c>
      <c r="AC2429" s="188">
        <v>2.4E-2</v>
      </c>
      <c r="AD2429" s="274">
        <f t="shared" si="97"/>
        <v>558</v>
      </c>
      <c r="AE2429" s="274">
        <f t="shared" si="91"/>
        <v>157.62711864406779</v>
      </c>
      <c r="AF2429" s="189">
        <f t="shared" si="92"/>
        <v>446.40000000000003</v>
      </c>
      <c r="AG2429" s="368">
        <f t="shared" si="98"/>
        <v>604.02711864406785</v>
      </c>
      <c r="AH2429" s="190">
        <v>0.06</v>
      </c>
      <c r="AI2429" s="189">
        <f t="shared" si="99"/>
        <v>1116</v>
      </c>
    </row>
    <row r="2430" spans="1:35" x14ac:dyDescent="0.25">
      <c r="A2430" s="707" t="s">
        <v>2131</v>
      </c>
      <c r="B2430" s="180" t="s">
        <v>39</v>
      </c>
      <c r="C2430" s="180" t="s">
        <v>39</v>
      </c>
      <c r="D2430" s="180" t="s">
        <v>167</v>
      </c>
      <c r="E2430" s="180" t="s">
        <v>4895</v>
      </c>
      <c r="F2430" s="180" t="s">
        <v>7070</v>
      </c>
      <c r="G2430" s="180" t="s">
        <v>5440</v>
      </c>
      <c r="H2430" s="186">
        <v>0</v>
      </c>
      <c r="I2430" s="186">
        <v>4718</v>
      </c>
      <c r="J2430" s="186">
        <f t="shared" si="95"/>
        <v>4718</v>
      </c>
      <c r="K2430" s="180" t="s">
        <v>7071</v>
      </c>
      <c r="L2430" s="180">
        <v>28869179</v>
      </c>
      <c r="M2430" s="144">
        <v>45517</v>
      </c>
      <c r="N2430" s="144" t="s">
        <v>197</v>
      </c>
      <c r="O2430" s="180" t="s">
        <v>148</v>
      </c>
      <c r="P2430" s="180" t="s">
        <v>263</v>
      </c>
      <c r="Q2430" s="274">
        <v>0</v>
      </c>
      <c r="R2430" s="274">
        <v>190400</v>
      </c>
      <c r="S2430" s="182">
        <f t="shared" si="96"/>
        <v>190400</v>
      </c>
      <c r="T2430" s="216">
        <v>29934</v>
      </c>
      <c r="U2430" s="180">
        <v>168</v>
      </c>
      <c r="V2430" s="180" t="s">
        <v>64</v>
      </c>
      <c r="W2430" s="180" t="s">
        <v>64</v>
      </c>
      <c r="X2430" s="180" t="s">
        <v>276</v>
      </c>
      <c r="Y2430" s="180" t="s">
        <v>665</v>
      </c>
      <c r="Z2430" s="180" t="s">
        <v>7092</v>
      </c>
      <c r="AA2430" s="194">
        <v>0.04</v>
      </c>
      <c r="AB2430" s="197" t="s">
        <v>552</v>
      </c>
      <c r="AC2430" s="188">
        <v>1.7000000000000001E-2</v>
      </c>
      <c r="AD2430" s="274">
        <f t="shared" si="97"/>
        <v>7616</v>
      </c>
      <c r="AE2430" s="274">
        <f t="shared" si="91"/>
        <v>1133.3333333333333</v>
      </c>
      <c r="AF2430" s="189">
        <f t="shared" si="92"/>
        <v>3236.8</v>
      </c>
      <c r="AG2430" s="368">
        <f t="shared" si="98"/>
        <v>4370.1333333333332</v>
      </c>
      <c r="AH2430" s="190">
        <v>0.03</v>
      </c>
      <c r="AI2430" s="189">
        <f t="shared" si="99"/>
        <v>5712</v>
      </c>
    </row>
    <row r="2431" spans="1:35" x14ac:dyDescent="0.25">
      <c r="A2431" s="707" t="s">
        <v>2131</v>
      </c>
      <c r="B2431" s="180" t="s">
        <v>24</v>
      </c>
      <c r="C2431" s="180" t="s">
        <v>24</v>
      </c>
      <c r="D2431" s="180" t="s">
        <v>420</v>
      </c>
      <c r="E2431" s="180" t="s">
        <v>3679</v>
      </c>
      <c r="F2431" s="180" t="s">
        <v>6966</v>
      </c>
      <c r="G2431" s="180" t="s">
        <v>7096</v>
      </c>
      <c r="H2431" s="186">
        <v>0</v>
      </c>
      <c r="I2431" s="186">
        <v>3005</v>
      </c>
      <c r="J2431" s="186">
        <f t="shared" si="95"/>
        <v>3005</v>
      </c>
      <c r="K2431" s="180" t="s">
        <v>7094</v>
      </c>
      <c r="L2431" s="180">
        <v>21823594</v>
      </c>
      <c r="M2431" s="144">
        <v>45517</v>
      </c>
      <c r="N2431" s="144" t="s">
        <v>197</v>
      </c>
      <c r="O2431" s="180" t="s">
        <v>148</v>
      </c>
      <c r="P2431" s="180" t="s">
        <v>287</v>
      </c>
      <c r="Q2431" s="274">
        <v>0</v>
      </c>
      <c r="R2431" s="274">
        <v>100000</v>
      </c>
      <c r="S2431" s="182">
        <f t="shared" si="96"/>
        <v>100000</v>
      </c>
      <c r="T2431" s="216">
        <v>100000</v>
      </c>
      <c r="U2431" s="180">
        <v>144</v>
      </c>
      <c r="V2431" s="180" t="s">
        <v>62</v>
      </c>
      <c r="W2431" s="180" t="s">
        <v>62</v>
      </c>
      <c r="X2431" s="180" t="s">
        <v>276</v>
      </c>
      <c r="Y2431" s="180"/>
      <c r="Z2431" s="180" t="s">
        <v>7095</v>
      </c>
      <c r="AA2431" s="194">
        <v>0.03</v>
      </c>
      <c r="AB2431" s="197" t="s">
        <v>552</v>
      </c>
      <c r="AC2431" s="188">
        <v>0.02</v>
      </c>
      <c r="AD2431" s="274">
        <f t="shared" si="97"/>
        <v>3000</v>
      </c>
      <c r="AE2431" s="274">
        <f t="shared" si="91"/>
        <v>694.44444444444446</v>
      </c>
      <c r="AF2431" s="189">
        <f t="shared" si="92"/>
        <v>2000</v>
      </c>
      <c r="AG2431" s="368">
        <f t="shared" si="98"/>
        <v>2694.4444444444443</v>
      </c>
      <c r="AH2431" s="190">
        <v>0.06</v>
      </c>
      <c r="AI2431" s="189">
        <f t="shared" si="99"/>
        <v>6000</v>
      </c>
    </row>
    <row r="2432" spans="1:35" x14ac:dyDescent="0.25">
      <c r="A2432" s="707" t="s">
        <v>2131</v>
      </c>
      <c r="B2432" s="180" t="s">
        <v>27</v>
      </c>
      <c r="C2432" s="180" t="s">
        <v>27</v>
      </c>
      <c r="D2432" s="180" t="s">
        <v>5938</v>
      </c>
      <c r="E2432" s="180" t="s">
        <v>3304</v>
      </c>
      <c r="F2432" s="180" t="s">
        <v>5467</v>
      </c>
      <c r="G2432" s="466" t="s">
        <v>4519</v>
      </c>
      <c r="H2432" s="186">
        <v>0</v>
      </c>
      <c r="I2432" s="186">
        <v>9900</v>
      </c>
      <c r="J2432" s="186">
        <f t="shared" si="95"/>
        <v>9900</v>
      </c>
      <c r="K2432" s="180" t="s">
        <v>7097</v>
      </c>
      <c r="L2432" s="180">
        <v>26336357</v>
      </c>
      <c r="M2432" s="144">
        <v>45517</v>
      </c>
      <c r="N2432" s="144" t="s">
        <v>197</v>
      </c>
      <c r="O2432" s="180" t="s">
        <v>148</v>
      </c>
      <c r="P2432" s="180" t="s">
        <v>340</v>
      </c>
      <c r="Q2432" s="274">
        <v>0</v>
      </c>
      <c r="R2432" s="274">
        <v>411300</v>
      </c>
      <c r="S2432" s="182">
        <f t="shared" si="96"/>
        <v>411300</v>
      </c>
      <c r="T2432" s="216">
        <v>411300</v>
      </c>
      <c r="U2432" s="180">
        <v>168</v>
      </c>
      <c r="V2432" s="180" t="s">
        <v>62</v>
      </c>
      <c r="W2432" s="180" t="s">
        <v>62</v>
      </c>
      <c r="X2432" s="180" t="s">
        <v>276</v>
      </c>
      <c r="Y2432" s="180"/>
      <c r="Z2432" s="180" t="s">
        <v>7106</v>
      </c>
      <c r="AA2432" s="194">
        <v>0.04</v>
      </c>
      <c r="AB2432" s="197" t="s">
        <v>552</v>
      </c>
      <c r="AC2432" s="188">
        <v>1.7000000000000001E-2</v>
      </c>
      <c r="AD2432" s="274">
        <f t="shared" si="97"/>
        <v>16452</v>
      </c>
      <c r="AE2432" s="274">
        <f t="shared" si="91"/>
        <v>2448.2142857142858</v>
      </c>
      <c r="AF2432" s="189">
        <f t="shared" si="92"/>
        <v>6992.1</v>
      </c>
      <c r="AG2432" s="368">
        <f t="shared" si="98"/>
        <v>9440.3142857142866</v>
      </c>
      <c r="AH2432" s="190">
        <v>0.03</v>
      </c>
      <c r="AI2432" s="189">
        <f t="shared" si="99"/>
        <v>12339</v>
      </c>
    </row>
    <row r="2433" spans="1:35" x14ac:dyDescent="0.25">
      <c r="A2433" s="707" t="s">
        <v>2131</v>
      </c>
      <c r="B2433" s="180" t="s">
        <v>29</v>
      </c>
      <c r="C2433" s="180" t="s">
        <v>29</v>
      </c>
      <c r="D2433" s="180" t="s">
        <v>168</v>
      </c>
      <c r="E2433" s="180" t="s">
        <v>405</v>
      </c>
      <c r="F2433" s="180" t="s">
        <v>2244</v>
      </c>
      <c r="G2433" s="180" t="s">
        <v>3151</v>
      </c>
      <c r="H2433" s="186">
        <v>0</v>
      </c>
      <c r="I2433" s="186">
        <v>1055</v>
      </c>
      <c r="J2433" s="186">
        <f t="shared" si="95"/>
        <v>1055</v>
      </c>
      <c r="K2433" s="180" t="s">
        <v>7098</v>
      </c>
      <c r="L2433" s="180">
        <v>22507808</v>
      </c>
      <c r="M2433" s="144">
        <v>45517</v>
      </c>
      <c r="N2433" s="144" t="s">
        <v>197</v>
      </c>
      <c r="O2433" s="180" t="s">
        <v>43</v>
      </c>
      <c r="P2433" s="180" t="s">
        <v>43</v>
      </c>
      <c r="Q2433" s="274">
        <v>0</v>
      </c>
      <c r="R2433" s="274">
        <v>26600</v>
      </c>
      <c r="S2433" s="182">
        <f t="shared" si="96"/>
        <v>26600</v>
      </c>
      <c r="T2433" s="216">
        <v>26600</v>
      </c>
      <c r="U2433" s="180">
        <v>132</v>
      </c>
      <c r="V2433" s="180" t="s">
        <v>62</v>
      </c>
      <c r="W2433" s="180" t="s">
        <v>62</v>
      </c>
      <c r="X2433" s="180" t="s">
        <v>276</v>
      </c>
      <c r="Y2433" s="180"/>
      <c r="Z2433" s="180" t="s">
        <v>7107</v>
      </c>
      <c r="AA2433" s="194">
        <v>0.03</v>
      </c>
      <c r="AB2433" s="197" t="s">
        <v>552</v>
      </c>
      <c r="AC2433" s="188">
        <v>2.1999999999999999E-2</v>
      </c>
      <c r="AD2433" s="274">
        <f t="shared" si="97"/>
        <v>798</v>
      </c>
      <c r="AE2433" s="274">
        <f t="shared" si="91"/>
        <v>201.5151515151515</v>
      </c>
      <c r="AF2433" s="189">
        <f t="shared" si="92"/>
        <v>585.19999999999993</v>
      </c>
      <c r="AG2433" s="368">
        <f t="shared" si="98"/>
        <v>786.71515151515143</v>
      </c>
      <c r="AH2433" s="190">
        <v>0.06</v>
      </c>
      <c r="AI2433" s="189">
        <f t="shared" si="99"/>
        <v>1596</v>
      </c>
    </row>
    <row r="2434" spans="1:35" x14ac:dyDescent="0.25">
      <c r="A2434" s="707" t="s">
        <v>2131</v>
      </c>
      <c r="B2434" s="180" t="s">
        <v>24</v>
      </c>
      <c r="C2434" s="180" t="s">
        <v>24</v>
      </c>
      <c r="D2434" s="180" t="s">
        <v>420</v>
      </c>
      <c r="E2434" s="180" t="s">
        <v>405</v>
      </c>
      <c r="F2434" s="180" t="s">
        <v>5911</v>
      </c>
      <c r="G2434" s="180" t="s">
        <v>4183</v>
      </c>
      <c r="H2434" s="186">
        <v>0</v>
      </c>
      <c r="I2434" s="186">
        <v>6509</v>
      </c>
      <c r="J2434" s="186">
        <f t="shared" si="95"/>
        <v>6509</v>
      </c>
      <c r="K2434" s="180" t="s">
        <v>6320</v>
      </c>
      <c r="L2434" s="180">
        <v>14458448</v>
      </c>
      <c r="M2434" s="144">
        <v>45517</v>
      </c>
      <c r="N2434" s="144" t="s">
        <v>197</v>
      </c>
      <c r="O2434" s="180" t="s">
        <v>148</v>
      </c>
      <c r="P2434" s="180" t="s">
        <v>332</v>
      </c>
      <c r="Q2434" s="274">
        <v>0</v>
      </c>
      <c r="R2434" s="274">
        <v>247000</v>
      </c>
      <c r="S2434" s="182">
        <f t="shared" si="96"/>
        <v>247000</v>
      </c>
      <c r="T2434" s="216">
        <v>66917</v>
      </c>
      <c r="U2434" s="180">
        <v>148</v>
      </c>
      <c r="V2434" s="180" t="s">
        <v>64</v>
      </c>
      <c r="W2434" s="180" t="s">
        <v>64</v>
      </c>
      <c r="X2434" s="180" t="s">
        <v>276</v>
      </c>
      <c r="Y2434" s="180" t="s">
        <v>115</v>
      </c>
      <c r="Z2434" s="180" t="s">
        <v>7108</v>
      </c>
      <c r="AA2434" s="194">
        <v>0.03</v>
      </c>
      <c r="AB2434" s="197" t="s">
        <v>552</v>
      </c>
      <c r="AC2434" s="188">
        <v>1.7000000000000001E-2</v>
      </c>
      <c r="AD2434" s="274">
        <f t="shared" si="97"/>
        <v>7410</v>
      </c>
      <c r="AE2434" s="274">
        <f t="shared" si="91"/>
        <v>1668.918918918919</v>
      </c>
      <c r="AF2434" s="189">
        <f t="shared" si="92"/>
        <v>4199</v>
      </c>
      <c r="AG2434" s="368">
        <f t="shared" si="98"/>
        <v>5867.9189189189192</v>
      </c>
      <c r="AH2434" s="190">
        <v>0.03</v>
      </c>
      <c r="AI2434" s="189">
        <f t="shared" si="99"/>
        <v>7410</v>
      </c>
    </row>
    <row r="2435" spans="1:35" x14ac:dyDescent="0.25">
      <c r="A2435" s="707" t="s">
        <v>2131</v>
      </c>
      <c r="B2435" s="180" t="s">
        <v>29</v>
      </c>
      <c r="C2435" s="180" t="s">
        <v>29</v>
      </c>
      <c r="D2435" s="180" t="s">
        <v>168</v>
      </c>
      <c r="E2435" s="180" t="s">
        <v>455</v>
      </c>
      <c r="F2435" s="180" t="s">
        <v>7099</v>
      </c>
      <c r="G2435" s="180" t="s">
        <v>7110</v>
      </c>
      <c r="H2435" s="186">
        <v>0</v>
      </c>
      <c r="I2435" s="186">
        <v>3600</v>
      </c>
      <c r="J2435" s="186">
        <f t="shared" si="95"/>
        <v>3600</v>
      </c>
      <c r="K2435" s="180" t="s">
        <v>7100</v>
      </c>
      <c r="L2435" s="180">
        <v>20012596</v>
      </c>
      <c r="M2435" s="144">
        <v>45517</v>
      </c>
      <c r="N2435" s="144" t="s">
        <v>197</v>
      </c>
      <c r="O2435" s="180" t="s">
        <v>173</v>
      </c>
      <c r="P2435" s="180" t="s">
        <v>463</v>
      </c>
      <c r="Q2435" s="274">
        <v>0</v>
      </c>
      <c r="R2435" s="274">
        <v>119200</v>
      </c>
      <c r="S2435" s="182">
        <f t="shared" si="96"/>
        <v>119200</v>
      </c>
      <c r="T2435" s="216">
        <v>119200</v>
      </c>
      <c r="U2435" s="180">
        <v>134</v>
      </c>
      <c r="V2435" s="180" t="s">
        <v>62</v>
      </c>
      <c r="W2435" s="180" t="s">
        <v>62</v>
      </c>
      <c r="X2435" s="180" t="s">
        <v>276</v>
      </c>
      <c r="Y2435" s="180"/>
      <c r="Z2435" s="180" t="s">
        <v>7109</v>
      </c>
      <c r="AA2435" s="194">
        <v>0.03</v>
      </c>
      <c r="AB2435" s="197" t="s">
        <v>552</v>
      </c>
      <c r="AC2435" s="188">
        <v>0.02</v>
      </c>
      <c r="AD2435" s="274">
        <f t="shared" si="97"/>
        <v>3576</v>
      </c>
      <c r="AE2435" s="274">
        <f t="shared" si="91"/>
        <v>889.55223880597021</v>
      </c>
      <c r="AF2435" s="189">
        <f t="shared" si="92"/>
        <v>2384</v>
      </c>
      <c r="AG2435" s="368">
        <f t="shared" si="98"/>
        <v>3273.5522388059703</v>
      </c>
      <c r="AH2435" s="190">
        <v>0.06</v>
      </c>
      <c r="AI2435" s="189">
        <f t="shared" si="99"/>
        <v>7152</v>
      </c>
    </row>
    <row r="2436" spans="1:35" x14ac:dyDescent="0.25">
      <c r="A2436" s="707" t="s">
        <v>2131</v>
      </c>
      <c r="B2436" s="180" t="s">
        <v>23</v>
      </c>
      <c r="C2436" s="180" t="s">
        <v>23</v>
      </c>
      <c r="D2436" s="180" t="s">
        <v>5937</v>
      </c>
      <c r="E2436" s="180" t="s">
        <v>447</v>
      </c>
      <c r="F2436" s="180" t="s">
        <v>4389</v>
      </c>
      <c r="G2436" s="180" t="s">
        <v>7112</v>
      </c>
      <c r="H2436" s="186">
        <v>0</v>
      </c>
      <c r="I2436" s="186">
        <v>5405</v>
      </c>
      <c r="J2436" s="186">
        <f t="shared" si="95"/>
        <v>5405</v>
      </c>
      <c r="K2436" s="180" t="s">
        <v>7101</v>
      </c>
      <c r="L2436" s="180">
        <v>22098991</v>
      </c>
      <c r="M2436" s="144">
        <v>45517</v>
      </c>
      <c r="N2436" s="144" t="s">
        <v>197</v>
      </c>
      <c r="O2436" s="180" t="s">
        <v>148</v>
      </c>
      <c r="P2436" s="180" t="s">
        <v>329</v>
      </c>
      <c r="Q2436" s="274">
        <v>0</v>
      </c>
      <c r="R2436" s="274">
        <v>219700</v>
      </c>
      <c r="S2436" s="182">
        <f t="shared" si="96"/>
        <v>219700</v>
      </c>
      <c r="T2436" s="216">
        <v>31233</v>
      </c>
      <c r="U2436" s="180">
        <v>168</v>
      </c>
      <c r="V2436" s="180" t="s">
        <v>64</v>
      </c>
      <c r="W2436" s="180" t="s">
        <v>64</v>
      </c>
      <c r="X2436" s="180" t="s">
        <v>276</v>
      </c>
      <c r="Y2436" s="180" t="s">
        <v>115</v>
      </c>
      <c r="Z2436" s="180" t="s">
        <v>7111</v>
      </c>
      <c r="AA2436" s="194">
        <v>0.04</v>
      </c>
      <c r="AB2436" s="197" t="s">
        <v>552</v>
      </c>
      <c r="AC2436" s="188">
        <v>1.7000000000000001E-2</v>
      </c>
      <c r="AD2436" s="274">
        <f t="shared" si="97"/>
        <v>8788</v>
      </c>
      <c r="AE2436" s="274">
        <f t="shared" si="91"/>
        <v>1307.7380952380952</v>
      </c>
      <c r="AF2436" s="189">
        <f t="shared" si="92"/>
        <v>3734.9</v>
      </c>
      <c r="AG2436" s="368">
        <f t="shared" si="98"/>
        <v>5042.638095238095</v>
      </c>
      <c r="AH2436" s="190">
        <v>0.03</v>
      </c>
      <c r="AI2436" s="189">
        <f t="shared" si="99"/>
        <v>6591</v>
      </c>
    </row>
    <row r="2437" spans="1:35" x14ac:dyDescent="0.25">
      <c r="A2437" s="707" t="s">
        <v>2131</v>
      </c>
      <c r="B2437" s="180" t="s">
        <v>38</v>
      </c>
      <c r="C2437" s="180" t="s">
        <v>38</v>
      </c>
      <c r="D2437" s="180" t="s">
        <v>101</v>
      </c>
      <c r="E2437" s="180" t="s">
        <v>405</v>
      </c>
      <c r="F2437" s="714" t="s">
        <v>2561</v>
      </c>
      <c r="G2437" s="180"/>
      <c r="H2437" s="186">
        <v>2195</v>
      </c>
      <c r="I2437" s="186">
        <v>2205</v>
      </c>
      <c r="J2437" s="186">
        <f t="shared" si="95"/>
        <v>10</v>
      </c>
      <c r="K2437" s="180" t="s">
        <v>7102</v>
      </c>
      <c r="L2437" s="180">
        <v>24330594</v>
      </c>
      <c r="M2437" s="144">
        <v>45517</v>
      </c>
      <c r="N2437" s="144" t="s">
        <v>197</v>
      </c>
      <c r="O2437" s="180" t="s">
        <v>43</v>
      </c>
      <c r="P2437" s="180" t="s">
        <v>43</v>
      </c>
      <c r="Q2437" s="274">
        <v>0</v>
      </c>
      <c r="R2437" s="274">
        <v>83300</v>
      </c>
      <c r="S2437" s="182">
        <f t="shared" si="96"/>
        <v>83300</v>
      </c>
      <c r="T2437" s="216">
        <v>20394</v>
      </c>
      <c r="U2437" s="180">
        <v>168</v>
      </c>
      <c r="V2437" s="180" t="s">
        <v>63</v>
      </c>
      <c r="W2437" s="180" t="s">
        <v>63</v>
      </c>
      <c r="X2437" s="180" t="s">
        <v>277</v>
      </c>
      <c r="Y2437" s="180"/>
      <c r="Z2437" s="180" t="s">
        <v>7113</v>
      </c>
      <c r="AA2437" s="194">
        <v>0.04</v>
      </c>
      <c r="AB2437" s="197" t="s">
        <v>552</v>
      </c>
      <c r="AC2437" s="188">
        <v>1.7000000000000001E-2</v>
      </c>
      <c r="AD2437" s="274">
        <f t="shared" si="97"/>
        <v>3332</v>
      </c>
      <c r="AE2437" s="274">
        <f t="shared" si="91"/>
        <v>495.83333333333331</v>
      </c>
      <c r="AF2437" s="189">
        <f t="shared" si="92"/>
        <v>1416.1000000000001</v>
      </c>
      <c r="AG2437" s="368">
        <f t="shared" si="98"/>
        <v>1911.9333333333334</v>
      </c>
      <c r="AH2437" s="190">
        <v>0.03</v>
      </c>
      <c r="AI2437" s="189">
        <f t="shared" si="99"/>
        <v>2499</v>
      </c>
    </row>
    <row r="2438" spans="1:35" x14ac:dyDescent="0.25">
      <c r="A2438" s="707" t="s">
        <v>2131</v>
      </c>
      <c r="B2438" s="180" t="s">
        <v>33</v>
      </c>
      <c r="C2438" s="180" t="s">
        <v>39</v>
      </c>
      <c r="D2438" s="180" t="s">
        <v>167</v>
      </c>
      <c r="E2438" s="180" t="s">
        <v>921</v>
      </c>
      <c r="F2438" s="180" t="s">
        <v>2537</v>
      </c>
      <c r="G2438" s="180" t="s">
        <v>2844</v>
      </c>
      <c r="H2438" s="186">
        <v>0</v>
      </c>
      <c r="I2438" s="186">
        <v>5266</v>
      </c>
      <c r="J2438" s="186">
        <f t="shared" si="95"/>
        <v>5266</v>
      </c>
      <c r="K2438" s="180" t="s">
        <v>7103</v>
      </c>
      <c r="L2438" s="180">
        <v>26103001</v>
      </c>
      <c r="M2438" s="144">
        <v>45517</v>
      </c>
      <c r="N2438" s="144" t="s">
        <v>197</v>
      </c>
      <c r="O2438" s="180" t="s">
        <v>173</v>
      </c>
      <c r="P2438" s="180" t="s">
        <v>349</v>
      </c>
      <c r="Q2438" s="274">
        <v>0</v>
      </c>
      <c r="R2438" s="274">
        <v>213800</v>
      </c>
      <c r="S2438" s="182">
        <f t="shared" si="96"/>
        <v>213800</v>
      </c>
      <c r="T2438" s="216">
        <v>44332</v>
      </c>
      <c r="U2438" s="180">
        <v>168</v>
      </c>
      <c r="V2438" s="180" t="s">
        <v>64</v>
      </c>
      <c r="W2438" s="180" t="s">
        <v>64</v>
      </c>
      <c r="X2438" s="180" t="s">
        <v>276</v>
      </c>
      <c r="Y2438" s="180" t="s">
        <v>3491</v>
      </c>
      <c r="Z2438" s="180" t="s">
        <v>7114</v>
      </c>
      <c r="AA2438" s="194">
        <v>0.04</v>
      </c>
      <c r="AB2438" s="197" t="s">
        <v>552</v>
      </c>
      <c r="AC2438" s="188">
        <v>1.7000000000000001E-2</v>
      </c>
      <c r="AD2438" s="274">
        <f t="shared" si="97"/>
        <v>8552</v>
      </c>
      <c r="AE2438" s="274">
        <f t="shared" si="91"/>
        <v>1272.6190476190477</v>
      </c>
      <c r="AF2438" s="189">
        <f t="shared" si="92"/>
        <v>3634.6000000000004</v>
      </c>
      <c r="AG2438" s="368">
        <f t="shared" si="98"/>
        <v>4907.2190476190481</v>
      </c>
      <c r="AH2438" s="190">
        <v>0.03</v>
      </c>
      <c r="AI2438" s="189">
        <f t="shared" si="99"/>
        <v>6414</v>
      </c>
    </row>
    <row r="2439" spans="1:35" x14ac:dyDescent="0.25">
      <c r="A2439" s="707" t="s">
        <v>2131</v>
      </c>
      <c r="B2439" s="180" t="s">
        <v>20</v>
      </c>
      <c r="C2439" s="180" t="s">
        <v>20</v>
      </c>
      <c r="D2439" s="8" t="s">
        <v>420</v>
      </c>
      <c r="E2439" s="180" t="s">
        <v>405</v>
      </c>
      <c r="F2439" s="180" t="s">
        <v>6990</v>
      </c>
      <c r="G2439" s="180" t="s">
        <v>6993</v>
      </c>
      <c r="H2439" s="186">
        <v>0</v>
      </c>
      <c r="I2439" s="186">
        <v>1420</v>
      </c>
      <c r="J2439" s="186">
        <f t="shared" si="95"/>
        <v>1420</v>
      </c>
      <c r="K2439" s="180" t="s">
        <v>7104</v>
      </c>
      <c r="L2439" s="180">
        <v>12659095</v>
      </c>
      <c r="M2439" s="144">
        <v>45517</v>
      </c>
      <c r="N2439" s="144" t="s">
        <v>197</v>
      </c>
      <c r="O2439" s="180" t="s">
        <v>148</v>
      </c>
      <c r="P2439" s="180" t="s">
        <v>332</v>
      </c>
      <c r="Q2439" s="274">
        <v>0</v>
      </c>
      <c r="R2439" s="274">
        <v>34100</v>
      </c>
      <c r="S2439" s="182">
        <f t="shared" si="96"/>
        <v>34100</v>
      </c>
      <c r="T2439" s="216">
        <v>34100</v>
      </c>
      <c r="U2439" s="180">
        <v>106</v>
      </c>
      <c r="V2439" s="180" t="s">
        <v>62</v>
      </c>
      <c r="W2439" s="180" t="s">
        <v>62</v>
      </c>
      <c r="X2439" s="180" t="s">
        <v>276</v>
      </c>
      <c r="Y2439" s="180"/>
      <c r="Z2439" s="180" t="s">
        <v>7115</v>
      </c>
      <c r="AA2439" s="194">
        <v>0.03</v>
      </c>
      <c r="AB2439" s="197" t="s">
        <v>552</v>
      </c>
      <c r="AC2439" s="188">
        <v>2.5000000000000001E-2</v>
      </c>
      <c r="AD2439" s="274">
        <f t="shared" si="97"/>
        <v>1023</v>
      </c>
      <c r="AE2439" s="274">
        <f t="shared" si="91"/>
        <v>321.69811320754718</v>
      </c>
      <c r="AF2439" s="189">
        <f t="shared" si="92"/>
        <v>852.5</v>
      </c>
      <c r="AG2439" s="368">
        <f t="shared" si="98"/>
        <v>1174.1981132075471</v>
      </c>
      <c r="AH2439" s="190">
        <v>0.06</v>
      </c>
      <c r="AI2439" s="189">
        <f t="shared" si="99"/>
        <v>2046</v>
      </c>
    </row>
    <row r="2440" spans="1:35" x14ac:dyDescent="0.25">
      <c r="A2440" s="707" t="s">
        <v>2131</v>
      </c>
      <c r="B2440" s="180" t="s">
        <v>38</v>
      </c>
      <c r="C2440" s="180" t="s">
        <v>38</v>
      </c>
      <c r="D2440" s="180" t="s">
        <v>101</v>
      </c>
      <c r="E2440" s="180" t="s">
        <v>883</v>
      </c>
      <c r="F2440" s="180" t="s">
        <v>983</v>
      </c>
      <c r="G2440" s="180" t="s">
        <v>984</v>
      </c>
      <c r="H2440" s="186">
        <v>0</v>
      </c>
      <c r="I2440" s="186">
        <v>3000</v>
      </c>
      <c r="J2440" s="186">
        <f t="shared" si="95"/>
        <v>3000</v>
      </c>
      <c r="K2440" s="180" t="s">
        <v>7105</v>
      </c>
      <c r="L2440" s="180">
        <v>29481250</v>
      </c>
      <c r="M2440" s="144">
        <v>45517</v>
      </c>
      <c r="N2440" s="144" t="s">
        <v>197</v>
      </c>
      <c r="O2440" s="180" t="s">
        <v>43</v>
      </c>
      <c r="P2440" s="180" t="s">
        <v>43</v>
      </c>
      <c r="Q2440" s="274">
        <v>0</v>
      </c>
      <c r="R2440" s="274">
        <v>99800</v>
      </c>
      <c r="S2440" s="182">
        <f t="shared" si="96"/>
        <v>99800</v>
      </c>
      <c r="T2440" s="216">
        <v>99800</v>
      </c>
      <c r="U2440" s="180">
        <v>144</v>
      </c>
      <c r="V2440" s="180" t="s">
        <v>62</v>
      </c>
      <c r="W2440" s="180" t="s">
        <v>62</v>
      </c>
      <c r="X2440" s="180" t="s">
        <v>276</v>
      </c>
      <c r="Y2440" s="180"/>
      <c r="Z2440" s="180" t="s">
        <v>7116</v>
      </c>
      <c r="AA2440" s="194">
        <v>0.03</v>
      </c>
      <c r="AB2440" s="197" t="s">
        <v>552</v>
      </c>
      <c r="AC2440" s="188">
        <v>0.02</v>
      </c>
      <c r="AD2440" s="274">
        <f t="shared" si="97"/>
        <v>2994</v>
      </c>
      <c r="AE2440" s="274">
        <f t="shared" si="91"/>
        <v>693.05555555555554</v>
      </c>
      <c r="AF2440" s="189">
        <f t="shared" si="92"/>
        <v>1996</v>
      </c>
      <c r="AG2440" s="368">
        <f t="shared" si="98"/>
        <v>2689.0555555555557</v>
      </c>
      <c r="AH2440" s="190">
        <v>0.06</v>
      </c>
      <c r="AI2440" s="189">
        <f t="shared" si="99"/>
        <v>5988</v>
      </c>
    </row>
    <row r="2441" spans="1:35" x14ac:dyDescent="0.25">
      <c r="A2441" s="707" t="s">
        <v>2131</v>
      </c>
      <c r="B2441" s="180" t="s">
        <v>33</v>
      </c>
      <c r="C2441" s="180" t="s">
        <v>39</v>
      </c>
      <c r="D2441" s="180" t="s">
        <v>167</v>
      </c>
      <c r="E2441" s="180" t="s">
        <v>4113</v>
      </c>
      <c r="F2441" s="180" t="s">
        <v>6855</v>
      </c>
      <c r="G2441" s="180" t="s">
        <v>7168</v>
      </c>
      <c r="H2441" s="186">
        <v>0</v>
      </c>
      <c r="I2441" s="186">
        <v>2093</v>
      </c>
      <c r="J2441" s="186">
        <f t="shared" si="95"/>
        <v>2093</v>
      </c>
      <c r="K2441" s="180" t="s">
        <v>7167</v>
      </c>
      <c r="L2441" s="180">
        <v>32364292</v>
      </c>
      <c r="M2441" s="144">
        <v>45516</v>
      </c>
      <c r="N2441" s="144" t="s">
        <v>197</v>
      </c>
      <c r="O2441" s="180" t="s">
        <v>148</v>
      </c>
      <c r="P2441" s="180" t="s">
        <v>273</v>
      </c>
      <c r="Q2441" s="274">
        <v>0</v>
      </c>
      <c r="R2441" s="274">
        <v>78500</v>
      </c>
      <c r="S2441" s="182">
        <f t="shared" si="96"/>
        <v>78500</v>
      </c>
      <c r="T2441" s="216">
        <v>14814</v>
      </c>
      <c r="U2441" s="180">
        <v>168</v>
      </c>
      <c r="V2441" s="180" t="s">
        <v>64</v>
      </c>
      <c r="W2441" s="180" t="s">
        <v>64</v>
      </c>
      <c r="X2441" s="180" t="s">
        <v>276</v>
      </c>
      <c r="Y2441" s="180" t="s">
        <v>4678</v>
      </c>
      <c r="Z2441" s="180" t="s">
        <v>6856</v>
      </c>
      <c r="AA2441" s="194">
        <v>0.04</v>
      </c>
      <c r="AB2441" s="197" t="s">
        <v>552</v>
      </c>
      <c r="AC2441" s="188">
        <v>1.7000000000000001E-2</v>
      </c>
      <c r="AD2441" s="274">
        <f t="shared" si="97"/>
        <v>3140</v>
      </c>
      <c r="AE2441" s="274">
        <f t="shared" si="91"/>
        <v>467.26190476190476</v>
      </c>
      <c r="AF2441" s="189">
        <f t="shared" si="92"/>
        <v>1334.5</v>
      </c>
      <c r="AG2441" s="368">
        <f t="shared" si="98"/>
        <v>1801.7619047619048</v>
      </c>
      <c r="AH2441" s="190">
        <v>0.03</v>
      </c>
      <c r="AI2441" s="189">
        <f t="shared" si="99"/>
        <v>2355</v>
      </c>
    </row>
    <row r="2442" spans="1:35" x14ac:dyDescent="0.25">
      <c r="A2442" s="707" t="s">
        <v>2131</v>
      </c>
      <c r="B2442" s="180" t="s">
        <v>29</v>
      </c>
      <c r="C2442" s="180" t="s">
        <v>29</v>
      </c>
      <c r="D2442" s="180" t="s">
        <v>168</v>
      </c>
      <c r="E2442" s="180" t="s">
        <v>422</v>
      </c>
      <c r="F2442" s="180" t="s">
        <v>6516</v>
      </c>
      <c r="G2442" s="180" t="s">
        <v>6537</v>
      </c>
      <c r="H2442" s="186">
        <v>1035</v>
      </c>
      <c r="I2442" s="186">
        <v>1043</v>
      </c>
      <c r="J2442" s="186">
        <f t="shared" si="95"/>
        <v>8</v>
      </c>
      <c r="K2442" s="180" t="s">
        <v>7169</v>
      </c>
      <c r="L2442" s="180">
        <v>20999548</v>
      </c>
      <c r="M2442" s="144">
        <v>45518</v>
      </c>
      <c r="N2442" s="144" t="s">
        <v>197</v>
      </c>
      <c r="O2442" s="180" t="s">
        <v>43</v>
      </c>
      <c r="P2442" s="180" t="s">
        <v>43</v>
      </c>
      <c r="Q2442" s="274">
        <v>22337.5</v>
      </c>
      <c r="R2442" s="274">
        <v>26200</v>
      </c>
      <c r="S2442" s="182">
        <f t="shared" si="96"/>
        <v>3862.5</v>
      </c>
      <c r="T2442" s="216">
        <v>3862.5</v>
      </c>
      <c r="U2442" s="180">
        <v>132</v>
      </c>
      <c r="V2442" s="180" t="s">
        <v>63</v>
      </c>
      <c r="W2442" s="180" t="s">
        <v>63</v>
      </c>
      <c r="X2442" s="180" t="s">
        <v>277</v>
      </c>
      <c r="Y2442" s="180"/>
      <c r="Z2442" s="180" t="s">
        <v>7201</v>
      </c>
      <c r="AA2442" s="194">
        <v>0.03</v>
      </c>
      <c r="AB2442" s="197" t="s">
        <v>552</v>
      </c>
      <c r="AC2442" s="188">
        <v>2.1999999999999999E-2</v>
      </c>
      <c r="AD2442" s="274">
        <f t="shared" si="97"/>
        <v>786</v>
      </c>
      <c r="AE2442" s="274">
        <f t="shared" si="91"/>
        <v>198.4848484848485</v>
      </c>
      <c r="AF2442" s="189">
        <f t="shared" si="92"/>
        <v>576.4</v>
      </c>
      <c r="AG2442" s="368">
        <f t="shared" si="98"/>
        <v>774.88484848484848</v>
      </c>
      <c r="AH2442" s="190">
        <v>0.06</v>
      </c>
      <c r="AI2442" s="189">
        <f t="shared" si="99"/>
        <v>231.75</v>
      </c>
    </row>
    <row r="2443" spans="1:35" x14ac:dyDescent="0.25">
      <c r="A2443" s="707" t="s">
        <v>2131</v>
      </c>
      <c r="B2443" s="180" t="s">
        <v>29</v>
      </c>
      <c r="C2443" s="180" t="s">
        <v>29</v>
      </c>
      <c r="D2443" s="180" t="s">
        <v>168</v>
      </c>
      <c r="E2443" s="180" t="s">
        <v>454</v>
      </c>
      <c r="F2443" s="180" t="s">
        <v>820</v>
      </c>
      <c r="G2443" s="180" t="s">
        <v>2357</v>
      </c>
      <c r="H2443" s="186">
        <v>0</v>
      </c>
      <c r="I2443" s="186">
        <v>509</v>
      </c>
      <c r="J2443" s="186">
        <f t="shared" si="95"/>
        <v>509</v>
      </c>
      <c r="K2443" s="180" t="s">
        <v>7170</v>
      </c>
      <c r="L2443" s="180">
        <v>24830009</v>
      </c>
      <c r="M2443" s="144">
        <v>45518</v>
      </c>
      <c r="N2443" s="144" t="s">
        <v>197</v>
      </c>
      <c r="O2443" s="180" t="s">
        <v>43</v>
      </c>
      <c r="P2443" s="180" t="s">
        <v>43</v>
      </c>
      <c r="Q2443" s="274">
        <v>0</v>
      </c>
      <c r="R2443" s="274">
        <v>5700</v>
      </c>
      <c r="S2443" s="182">
        <f t="shared" si="96"/>
        <v>5700</v>
      </c>
      <c r="T2443" s="216">
        <v>5700</v>
      </c>
      <c r="U2443" s="180">
        <v>72</v>
      </c>
      <c r="V2443" s="180" t="s">
        <v>62</v>
      </c>
      <c r="W2443" s="180" t="s">
        <v>62</v>
      </c>
      <c r="X2443" s="180" t="s">
        <v>276</v>
      </c>
      <c r="Y2443" s="180"/>
      <c r="Z2443" s="180" t="s">
        <v>7202</v>
      </c>
      <c r="AA2443" s="194">
        <v>0.03</v>
      </c>
      <c r="AB2443" s="197" t="s">
        <v>552</v>
      </c>
      <c r="AC2443" s="188">
        <v>0.03</v>
      </c>
      <c r="AD2443" s="274">
        <f t="shared" si="97"/>
        <v>171</v>
      </c>
      <c r="AE2443" s="274">
        <f t="shared" si="91"/>
        <v>79.166666666666671</v>
      </c>
      <c r="AF2443" s="189">
        <f t="shared" si="92"/>
        <v>171</v>
      </c>
      <c r="AG2443" s="368">
        <f t="shared" si="98"/>
        <v>250.16666666666669</v>
      </c>
      <c r="AH2443" s="190">
        <v>0.06</v>
      </c>
      <c r="AI2443" s="189">
        <f t="shared" si="99"/>
        <v>342</v>
      </c>
    </row>
    <row r="2444" spans="1:35" x14ac:dyDescent="0.25">
      <c r="A2444" s="707" t="s">
        <v>2131</v>
      </c>
      <c r="B2444" s="180" t="s">
        <v>38</v>
      </c>
      <c r="C2444" s="180" t="s">
        <v>38</v>
      </c>
      <c r="D2444" s="180" t="s">
        <v>101</v>
      </c>
      <c r="E2444" s="180" t="s">
        <v>883</v>
      </c>
      <c r="F2444" s="180" t="s">
        <v>680</v>
      </c>
      <c r="G2444" s="180" t="s">
        <v>617</v>
      </c>
      <c r="H2444" s="186">
        <v>16279</v>
      </c>
      <c r="I2444" s="186">
        <v>18279</v>
      </c>
      <c r="J2444" s="186">
        <f t="shared" si="95"/>
        <v>2000</v>
      </c>
      <c r="K2444" s="180" t="s">
        <v>7171</v>
      </c>
      <c r="L2444" s="180">
        <v>24298362</v>
      </c>
      <c r="M2444" s="144">
        <v>45518</v>
      </c>
      <c r="N2444" s="144" t="s">
        <v>197</v>
      </c>
      <c r="O2444" s="180" t="s">
        <v>43</v>
      </c>
      <c r="P2444" s="180" t="s">
        <v>43</v>
      </c>
      <c r="Q2444" s="274">
        <v>687961</v>
      </c>
      <c r="R2444" s="274">
        <v>768500</v>
      </c>
      <c r="S2444" s="182">
        <f t="shared" si="96"/>
        <v>80539</v>
      </c>
      <c r="T2444" s="216">
        <v>80539</v>
      </c>
      <c r="U2444" s="180">
        <v>168</v>
      </c>
      <c r="V2444" s="180" t="s">
        <v>63</v>
      </c>
      <c r="W2444" s="180" t="s">
        <v>63</v>
      </c>
      <c r="X2444" s="180" t="s">
        <v>277</v>
      </c>
      <c r="Y2444" s="180"/>
      <c r="Z2444" s="180" t="s">
        <v>7203</v>
      </c>
      <c r="AA2444" s="194">
        <v>0.04</v>
      </c>
      <c r="AB2444" s="197" t="s">
        <v>552</v>
      </c>
      <c r="AC2444" s="188">
        <v>1.7000000000000001E-2</v>
      </c>
      <c r="AD2444" s="274">
        <f t="shared" si="97"/>
        <v>30740</v>
      </c>
      <c r="AE2444" s="274">
        <f t="shared" si="91"/>
        <v>4574.4047619047615</v>
      </c>
      <c r="AF2444" s="189">
        <f t="shared" si="92"/>
        <v>13064.500000000002</v>
      </c>
      <c r="AG2444" s="368">
        <f t="shared" si="98"/>
        <v>17638.904761904763</v>
      </c>
      <c r="AH2444" s="190">
        <v>0.03</v>
      </c>
      <c r="AI2444" s="189">
        <f t="shared" si="99"/>
        <v>2416.17</v>
      </c>
    </row>
    <row r="2445" spans="1:35" x14ac:dyDescent="0.25">
      <c r="A2445" s="707" t="s">
        <v>2131</v>
      </c>
      <c r="B2445" s="180" t="s">
        <v>24</v>
      </c>
      <c r="C2445" s="180" t="s">
        <v>24</v>
      </c>
      <c r="D2445" s="180" t="s">
        <v>420</v>
      </c>
      <c r="E2445" s="180" t="s">
        <v>405</v>
      </c>
      <c r="F2445" s="180" t="s">
        <v>7172</v>
      </c>
      <c r="G2445" s="180" t="s">
        <v>7205</v>
      </c>
      <c r="H2445" s="186">
        <v>0</v>
      </c>
      <c r="I2445" s="186">
        <v>10613</v>
      </c>
      <c r="J2445" s="186">
        <f t="shared" si="95"/>
        <v>10613</v>
      </c>
      <c r="K2445" s="180" t="s">
        <v>7173</v>
      </c>
      <c r="L2445" s="180">
        <v>28077670</v>
      </c>
      <c r="M2445" s="144">
        <v>45518</v>
      </c>
      <c r="N2445" s="144" t="s">
        <v>197</v>
      </c>
      <c r="O2445" s="180" t="s">
        <v>43</v>
      </c>
      <c r="P2445" s="180" t="s">
        <v>43</v>
      </c>
      <c r="Q2445" s="274">
        <v>0</v>
      </c>
      <c r="R2445" s="274">
        <v>441700</v>
      </c>
      <c r="S2445" s="182">
        <f t="shared" si="96"/>
        <v>441700</v>
      </c>
      <c r="T2445" s="216">
        <v>83272</v>
      </c>
      <c r="U2445" s="180">
        <v>168</v>
      </c>
      <c r="V2445" s="180" t="s">
        <v>64</v>
      </c>
      <c r="W2445" s="180" t="s">
        <v>64</v>
      </c>
      <c r="X2445" s="180" t="s">
        <v>276</v>
      </c>
      <c r="Y2445" s="180" t="s">
        <v>662</v>
      </c>
      <c r="Z2445" s="180" t="s">
        <v>7204</v>
      </c>
      <c r="AA2445" s="194">
        <v>0.04</v>
      </c>
      <c r="AB2445" s="197" t="s">
        <v>552</v>
      </c>
      <c r="AC2445" s="188">
        <v>1.7000000000000001E-2</v>
      </c>
      <c r="AD2445" s="274">
        <f t="shared" si="97"/>
        <v>17668</v>
      </c>
      <c r="AE2445" s="274">
        <f t="shared" si="91"/>
        <v>2629.1666666666665</v>
      </c>
      <c r="AF2445" s="189">
        <f t="shared" si="92"/>
        <v>7508.9000000000005</v>
      </c>
      <c r="AG2445" s="368">
        <f t="shared" si="98"/>
        <v>10138.066666666668</v>
      </c>
      <c r="AH2445" s="190">
        <v>0.03</v>
      </c>
      <c r="AI2445" s="189">
        <f t="shared" si="99"/>
        <v>13251</v>
      </c>
    </row>
    <row r="2446" spans="1:35" x14ac:dyDescent="0.25">
      <c r="A2446" s="707" t="s">
        <v>2131</v>
      </c>
      <c r="B2446" s="180" t="s">
        <v>29</v>
      </c>
      <c r="C2446" s="180" t="s">
        <v>29</v>
      </c>
      <c r="D2446" s="180" t="s">
        <v>168</v>
      </c>
      <c r="E2446" s="180" t="s">
        <v>844</v>
      </c>
      <c r="F2446" s="180" t="s">
        <v>843</v>
      </c>
      <c r="G2446" s="180" t="s">
        <v>1406</v>
      </c>
      <c r="H2446" s="186">
        <v>0</v>
      </c>
      <c r="I2446" s="186">
        <v>15465</v>
      </c>
      <c r="J2446" s="186">
        <f t="shared" si="95"/>
        <v>15465</v>
      </c>
      <c r="K2446" s="180" t="s">
        <v>7174</v>
      </c>
      <c r="L2446" s="180">
        <v>24645219</v>
      </c>
      <c r="M2446" s="144">
        <v>45518</v>
      </c>
      <c r="N2446" s="144" t="s">
        <v>197</v>
      </c>
      <c r="O2446" s="180" t="s">
        <v>43</v>
      </c>
      <c r="P2446" s="180" t="s">
        <v>43</v>
      </c>
      <c r="Q2446" s="274">
        <v>0</v>
      </c>
      <c r="R2446" s="274">
        <v>562200</v>
      </c>
      <c r="S2446" s="182">
        <f t="shared" si="96"/>
        <v>562200</v>
      </c>
      <c r="T2446" s="216">
        <v>59200</v>
      </c>
      <c r="U2446" s="180">
        <v>168</v>
      </c>
      <c r="V2446" s="180" t="s">
        <v>64</v>
      </c>
      <c r="W2446" s="180" t="s">
        <v>64</v>
      </c>
      <c r="X2446" s="180" t="s">
        <v>276</v>
      </c>
      <c r="Y2446" s="180" t="s">
        <v>386</v>
      </c>
      <c r="Z2446" s="180" t="s">
        <v>7206</v>
      </c>
      <c r="AA2446" s="194">
        <v>0.04</v>
      </c>
      <c r="AB2446" s="197" t="s">
        <v>552</v>
      </c>
      <c r="AC2446" s="188">
        <v>1.7000000000000001E-2</v>
      </c>
      <c r="AD2446" s="274">
        <f t="shared" si="97"/>
        <v>22488</v>
      </c>
      <c r="AE2446" s="274">
        <f t="shared" si="91"/>
        <v>3346.4285714285716</v>
      </c>
      <c r="AF2446" s="189">
        <f t="shared" si="92"/>
        <v>9557.4000000000015</v>
      </c>
      <c r="AG2446" s="368">
        <f t="shared" si="98"/>
        <v>12903.828571428574</v>
      </c>
      <c r="AH2446" s="190">
        <v>0.03</v>
      </c>
      <c r="AI2446" s="189">
        <f t="shared" si="99"/>
        <v>16866</v>
      </c>
    </row>
    <row r="2447" spans="1:35" x14ac:dyDescent="0.25">
      <c r="A2447" s="707" t="s">
        <v>2131</v>
      </c>
      <c r="B2447" s="180" t="s">
        <v>49</v>
      </c>
      <c r="C2447" s="180" t="s">
        <v>49</v>
      </c>
      <c r="D2447" s="180" t="s">
        <v>133</v>
      </c>
      <c r="E2447" s="180" t="s">
        <v>3219</v>
      </c>
      <c r="F2447" s="180" t="s">
        <v>6689</v>
      </c>
      <c r="G2447" s="180" t="s">
        <v>6697</v>
      </c>
      <c r="H2447" s="186">
        <v>0</v>
      </c>
      <c r="I2447" s="186">
        <v>3001</v>
      </c>
      <c r="J2447" s="186">
        <f t="shared" si="95"/>
        <v>3001</v>
      </c>
      <c r="K2447" s="180" t="s">
        <v>7175</v>
      </c>
      <c r="L2447" s="180">
        <v>40063321</v>
      </c>
      <c r="M2447" s="144">
        <v>45518</v>
      </c>
      <c r="N2447" s="144" t="s">
        <v>197</v>
      </c>
      <c r="O2447" s="180" t="s">
        <v>173</v>
      </c>
      <c r="P2447" s="180" t="s">
        <v>840</v>
      </c>
      <c r="Q2447" s="274">
        <v>0</v>
      </c>
      <c r="R2447" s="274">
        <v>99900</v>
      </c>
      <c r="S2447" s="182">
        <f t="shared" si="96"/>
        <v>99900</v>
      </c>
      <c r="T2447" s="216">
        <v>99900</v>
      </c>
      <c r="U2447" s="180">
        <v>144</v>
      </c>
      <c r="V2447" s="180" t="s">
        <v>62</v>
      </c>
      <c r="W2447" s="180" t="s">
        <v>62</v>
      </c>
      <c r="X2447" s="180" t="s">
        <v>276</v>
      </c>
      <c r="Y2447" s="180"/>
      <c r="Z2447" s="180" t="s">
        <v>7207</v>
      </c>
      <c r="AA2447" s="194">
        <v>0.03</v>
      </c>
      <c r="AB2447" s="197" t="s">
        <v>552</v>
      </c>
      <c r="AC2447" s="188">
        <v>0.02</v>
      </c>
      <c r="AD2447" s="274">
        <f t="shared" si="97"/>
        <v>2997</v>
      </c>
      <c r="AE2447" s="274">
        <f t="shared" si="91"/>
        <v>693.75</v>
      </c>
      <c r="AF2447" s="189">
        <f t="shared" si="92"/>
        <v>1998</v>
      </c>
      <c r="AG2447" s="368">
        <f t="shared" si="98"/>
        <v>2691.75</v>
      </c>
      <c r="AH2447" s="190">
        <v>0.06</v>
      </c>
      <c r="AI2447" s="189">
        <f t="shared" si="99"/>
        <v>5994</v>
      </c>
    </row>
    <row r="2448" spans="1:35" x14ac:dyDescent="0.25">
      <c r="A2448" s="707" t="s">
        <v>2131</v>
      </c>
      <c r="B2448" s="180" t="s">
        <v>38</v>
      </c>
      <c r="C2448" s="180" t="s">
        <v>38</v>
      </c>
      <c r="D2448" s="180" t="s">
        <v>101</v>
      </c>
      <c r="E2448" s="180" t="s">
        <v>3538</v>
      </c>
      <c r="F2448" s="180" t="s">
        <v>4139</v>
      </c>
      <c r="G2448" s="180" t="s">
        <v>4252</v>
      </c>
      <c r="H2448" s="186">
        <v>0</v>
      </c>
      <c r="I2448" s="186">
        <v>1081</v>
      </c>
      <c r="J2448" s="186">
        <f t="shared" si="95"/>
        <v>1081</v>
      </c>
      <c r="K2448" s="180" t="s">
        <v>7176</v>
      </c>
      <c r="L2448" s="180">
        <v>32175050</v>
      </c>
      <c r="M2448" s="144">
        <v>45518</v>
      </c>
      <c r="N2448" s="144" t="s">
        <v>197</v>
      </c>
      <c r="O2448" s="180" t="s">
        <v>148</v>
      </c>
      <c r="P2448" s="180" t="s">
        <v>252</v>
      </c>
      <c r="Q2448" s="274">
        <v>0</v>
      </c>
      <c r="R2448" s="274">
        <v>27400</v>
      </c>
      <c r="S2448" s="182">
        <f t="shared" si="96"/>
        <v>27400</v>
      </c>
      <c r="T2448" s="216">
        <v>27400</v>
      </c>
      <c r="U2448" s="180">
        <v>132</v>
      </c>
      <c r="V2448" s="180" t="s">
        <v>62</v>
      </c>
      <c r="W2448" s="180" t="s">
        <v>62</v>
      </c>
      <c r="X2448" s="180" t="s">
        <v>276</v>
      </c>
      <c r="Y2448" s="180"/>
      <c r="Z2448" s="180" t="s">
        <v>7208</v>
      </c>
      <c r="AA2448" s="194">
        <v>0.03</v>
      </c>
      <c r="AB2448" s="197" t="s">
        <v>552</v>
      </c>
      <c r="AC2448" s="188">
        <v>2.1999999999999999E-2</v>
      </c>
      <c r="AD2448" s="274">
        <f t="shared" si="97"/>
        <v>822</v>
      </c>
      <c r="AE2448" s="274">
        <f t="shared" si="91"/>
        <v>207.57575757575756</v>
      </c>
      <c r="AF2448" s="189">
        <f t="shared" si="92"/>
        <v>602.79999999999995</v>
      </c>
      <c r="AG2448" s="368">
        <f t="shared" si="98"/>
        <v>810.37575757575746</v>
      </c>
      <c r="AH2448" s="190">
        <v>0.06</v>
      </c>
      <c r="AI2448" s="189">
        <f t="shared" si="99"/>
        <v>1644</v>
      </c>
    </row>
    <row r="2449" spans="1:35" x14ac:dyDescent="0.25">
      <c r="A2449" s="707" t="s">
        <v>2131</v>
      </c>
      <c r="B2449" s="180" t="s">
        <v>27</v>
      </c>
      <c r="C2449" s="180" t="s">
        <v>27</v>
      </c>
      <c r="D2449" s="180" t="s">
        <v>5938</v>
      </c>
      <c r="E2449" s="180" t="s">
        <v>3304</v>
      </c>
      <c r="F2449" s="180" t="s">
        <v>4308</v>
      </c>
      <c r="G2449" s="180" t="s">
        <v>4545</v>
      </c>
      <c r="H2449" s="186">
        <v>0</v>
      </c>
      <c r="I2449" s="186">
        <v>2141</v>
      </c>
      <c r="J2449" s="186">
        <f t="shared" si="95"/>
        <v>2141</v>
      </c>
      <c r="K2449" s="180" t="s">
        <v>7177</v>
      </c>
      <c r="L2449" s="180">
        <v>14581584</v>
      </c>
      <c r="M2449" s="144">
        <v>45518</v>
      </c>
      <c r="N2449" s="144" t="s">
        <v>197</v>
      </c>
      <c r="O2449" s="180" t="s">
        <v>43</v>
      </c>
      <c r="P2449" s="180" t="s">
        <v>43</v>
      </c>
      <c r="Q2449" s="274">
        <v>0</v>
      </c>
      <c r="R2449" s="274">
        <v>75000</v>
      </c>
      <c r="S2449" s="182">
        <f t="shared" si="96"/>
        <v>75000</v>
      </c>
      <c r="T2449" s="216">
        <v>36980</v>
      </c>
      <c r="U2449" s="180">
        <v>151</v>
      </c>
      <c r="V2449" s="180" t="s">
        <v>64</v>
      </c>
      <c r="W2449" s="180" t="s">
        <v>64</v>
      </c>
      <c r="X2449" s="180" t="s">
        <v>276</v>
      </c>
      <c r="Y2449" s="180" t="s">
        <v>121</v>
      </c>
      <c r="Z2449" s="180" t="s">
        <v>7209</v>
      </c>
      <c r="AA2449" s="194">
        <v>0.04</v>
      </c>
      <c r="AB2449" s="197" t="s">
        <v>552</v>
      </c>
      <c r="AC2449" s="188">
        <v>1.7999999999999999E-2</v>
      </c>
      <c r="AD2449" s="274">
        <f t="shared" si="97"/>
        <v>3000</v>
      </c>
      <c r="AE2449" s="274">
        <f t="shared" si="91"/>
        <v>496.68874172185429</v>
      </c>
      <c r="AF2449" s="189">
        <f t="shared" si="92"/>
        <v>1350</v>
      </c>
      <c r="AG2449" s="368">
        <f t="shared" si="98"/>
        <v>1846.6887417218543</v>
      </c>
      <c r="AH2449" s="190">
        <v>0.03</v>
      </c>
      <c r="AI2449" s="189">
        <f t="shared" si="99"/>
        <v>2250</v>
      </c>
    </row>
    <row r="2450" spans="1:35" x14ac:dyDescent="0.25">
      <c r="A2450" s="707" t="s">
        <v>2131</v>
      </c>
      <c r="B2450" s="180" t="s">
        <v>24</v>
      </c>
      <c r="C2450" s="180" t="s">
        <v>24</v>
      </c>
      <c r="D2450" s="180" t="s">
        <v>420</v>
      </c>
      <c r="E2450" s="180" t="s">
        <v>405</v>
      </c>
      <c r="F2450" s="180" t="s">
        <v>3076</v>
      </c>
      <c r="G2450" s="180" t="s">
        <v>3090</v>
      </c>
      <c r="H2450" s="186">
        <v>0</v>
      </c>
      <c r="I2450" s="186">
        <v>14221</v>
      </c>
      <c r="J2450" s="186">
        <f t="shared" si="95"/>
        <v>14221</v>
      </c>
      <c r="K2450" s="180" t="s">
        <v>6610</v>
      </c>
      <c r="L2450" s="180">
        <v>27476599</v>
      </c>
      <c r="M2450" s="144">
        <v>45518</v>
      </c>
      <c r="N2450" s="144" t="s">
        <v>197</v>
      </c>
      <c r="O2450" s="180" t="s">
        <v>157</v>
      </c>
      <c r="P2450" s="180" t="s">
        <v>157</v>
      </c>
      <c r="Q2450" s="274">
        <v>0</v>
      </c>
      <c r="R2450" s="274">
        <v>590500</v>
      </c>
      <c r="S2450" s="182">
        <f t="shared" si="96"/>
        <v>590500</v>
      </c>
      <c r="T2450" s="216">
        <v>75432.59</v>
      </c>
      <c r="U2450" s="180">
        <v>168</v>
      </c>
      <c r="V2450" s="180" t="s">
        <v>64</v>
      </c>
      <c r="W2450" s="180" t="s">
        <v>64</v>
      </c>
      <c r="X2450" s="180" t="s">
        <v>276</v>
      </c>
      <c r="Y2450" s="180" t="s">
        <v>662</v>
      </c>
      <c r="Z2450" s="180" t="s">
        <v>7210</v>
      </c>
      <c r="AA2450" s="194">
        <v>0.04</v>
      </c>
      <c r="AB2450" s="197" t="s">
        <v>552</v>
      </c>
      <c r="AC2450" s="188">
        <v>1.7000000000000001E-2</v>
      </c>
      <c r="AD2450" s="274">
        <f t="shared" si="97"/>
        <v>23620</v>
      </c>
      <c r="AE2450" s="274">
        <f t="shared" si="91"/>
        <v>3514.8809523809523</v>
      </c>
      <c r="AF2450" s="189">
        <f t="shared" si="92"/>
        <v>10038.5</v>
      </c>
      <c r="AG2450" s="368">
        <f t="shared" si="98"/>
        <v>13553.380952380952</v>
      </c>
      <c r="AH2450" s="190">
        <v>0.03</v>
      </c>
      <c r="AI2450" s="189">
        <f t="shared" si="99"/>
        <v>17715</v>
      </c>
    </row>
    <row r="2451" spans="1:35" x14ac:dyDescent="0.25">
      <c r="A2451" s="707" t="s">
        <v>2131</v>
      </c>
      <c r="B2451" s="180" t="s">
        <v>47</v>
      </c>
      <c r="C2451" s="180" t="s">
        <v>47</v>
      </c>
      <c r="D2451" s="180" t="s">
        <v>420</v>
      </c>
      <c r="E2451" s="180" t="s">
        <v>405</v>
      </c>
      <c r="F2451" s="180" t="s">
        <v>7178</v>
      </c>
      <c r="G2451" s="180" t="s">
        <v>4286</v>
      </c>
      <c r="H2451" s="186">
        <v>0</v>
      </c>
      <c r="I2451" s="186">
        <v>22038</v>
      </c>
      <c r="J2451" s="186">
        <f t="shared" si="95"/>
        <v>22038</v>
      </c>
      <c r="K2451" s="180" t="s">
        <v>7179</v>
      </c>
      <c r="L2451" s="180">
        <v>26346826</v>
      </c>
      <c r="M2451" s="144">
        <v>45518</v>
      </c>
      <c r="N2451" s="144" t="s">
        <v>197</v>
      </c>
      <c r="O2451" s="180" t="s">
        <v>43</v>
      </c>
      <c r="P2451" s="180" t="s">
        <v>43</v>
      </c>
      <c r="Q2451" s="274">
        <v>0</v>
      </c>
      <c r="R2451" s="274">
        <v>928800</v>
      </c>
      <c r="S2451" s="182">
        <f t="shared" si="96"/>
        <v>928800</v>
      </c>
      <c r="T2451" s="216">
        <v>207506</v>
      </c>
      <c r="U2451" s="180">
        <v>168</v>
      </c>
      <c r="V2451" s="180" t="s">
        <v>64</v>
      </c>
      <c r="W2451" s="180" t="s">
        <v>64</v>
      </c>
      <c r="X2451" s="180" t="s">
        <v>276</v>
      </c>
      <c r="Y2451" s="180" t="s">
        <v>662</v>
      </c>
      <c r="Z2451" s="180" t="s">
        <v>7211</v>
      </c>
      <c r="AA2451" s="194">
        <v>0.04</v>
      </c>
      <c r="AB2451" s="197" t="s">
        <v>552</v>
      </c>
      <c r="AC2451" s="188">
        <v>1.7000000000000001E-2</v>
      </c>
      <c r="AD2451" s="274">
        <f t="shared" si="97"/>
        <v>37152</v>
      </c>
      <c r="AE2451" s="274">
        <f t="shared" si="91"/>
        <v>5528.5714285714284</v>
      </c>
      <c r="AF2451" s="189">
        <f t="shared" si="92"/>
        <v>15789.6</v>
      </c>
      <c r="AG2451" s="368">
        <f t="shared" si="98"/>
        <v>21318.17142857143</v>
      </c>
      <c r="AH2451" s="190">
        <v>0.03</v>
      </c>
      <c r="AI2451" s="189">
        <f t="shared" si="99"/>
        <v>27864</v>
      </c>
    </row>
    <row r="2452" spans="1:35" x14ac:dyDescent="0.25">
      <c r="A2452" s="707" t="s">
        <v>2131</v>
      </c>
      <c r="B2452" s="180" t="s">
        <v>184</v>
      </c>
      <c r="C2452" s="180" t="s">
        <v>184</v>
      </c>
      <c r="D2452" s="180" t="s">
        <v>101</v>
      </c>
      <c r="E2452" s="180" t="s">
        <v>417</v>
      </c>
      <c r="F2452" s="180" t="s">
        <v>496</v>
      </c>
      <c r="G2452" s="180" t="s">
        <v>700</v>
      </c>
      <c r="H2452" s="186">
        <v>0</v>
      </c>
      <c r="I2452" s="186">
        <v>2535</v>
      </c>
      <c r="J2452" s="186">
        <f t="shared" si="95"/>
        <v>2535</v>
      </c>
      <c r="K2452" s="180" t="s">
        <v>4175</v>
      </c>
      <c r="L2452" s="180">
        <v>23561764</v>
      </c>
      <c r="M2452" s="144">
        <v>45518</v>
      </c>
      <c r="N2452" s="144" t="s">
        <v>197</v>
      </c>
      <c r="O2452" s="180" t="s">
        <v>43</v>
      </c>
      <c r="P2452" s="180" t="s">
        <v>43</v>
      </c>
      <c r="Q2452" s="274">
        <v>0</v>
      </c>
      <c r="R2452" s="274">
        <v>97400</v>
      </c>
      <c r="S2452" s="182">
        <f t="shared" si="96"/>
        <v>97400</v>
      </c>
      <c r="T2452" s="216">
        <v>70051</v>
      </c>
      <c r="U2452" s="180">
        <v>168</v>
      </c>
      <c r="V2452" s="180" t="s">
        <v>64</v>
      </c>
      <c r="W2452" s="180" t="s">
        <v>64</v>
      </c>
      <c r="X2452" s="180" t="s">
        <v>276</v>
      </c>
      <c r="Y2452" s="180" t="s">
        <v>662</v>
      </c>
      <c r="Z2452" s="180" t="s">
        <v>7212</v>
      </c>
      <c r="AA2452" s="194">
        <v>0.04</v>
      </c>
      <c r="AB2452" s="197" t="s">
        <v>552</v>
      </c>
      <c r="AC2452" s="188">
        <v>1.7000000000000001E-2</v>
      </c>
      <c r="AD2452" s="274">
        <f t="shared" si="97"/>
        <v>3896</v>
      </c>
      <c r="AE2452" s="274">
        <f t="shared" si="91"/>
        <v>579.76190476190482</v>
      </c>
      <c r="AF2452" s="189">
        <f t="shared" si="92"/>
        <v>1655.8000000000002</v>
      </c>
      <c r="AG2452" s="368">
        <f t="shared" si="98"/>
        <v>2235.5619047619048</v>
      </c>
      <c r="AH2452" s="190">
        <v>0.03</v>
      </c>
      <c r="AI2452" s="189">
        <f t="shared" si="99"/>
        <v>2922</v>
      </c>
    </row>
    <row r="2453" spans="1:35" x14ac:dyDescent="0.25">
      <c r="A2453" s="707" t="s">
        <v>2131</v>
      </c>
      <c r="B2453" s="180" t="s">
        <v>23</v>
      </c>
      <c r="C2453" s="180" t="s">
        <v>23</v>
      </c>
      <c r="D2453" s="180" t="s">
        <v>5937</v>
      </c>
      <c r="E2453" s="180" t="s">
        <v>970</v>
      </c>
      <c r="F2453" s="180" t="s">
        <v>6782</v>
      </c>
      <c r="G2453" s="180" t="s">
        <v>6088</v>
      </c>
      <c r="H2453" s="186">
        <v>0</v>
      </c>
      <c r="I2453" s="186">
        <v>3523</v>
      </c>
      <c r="J2453" s="186">
        <f t="shared" si="95"/>
        <v>3523</v>
      </c>
      <c r="K2453" s="180" t="s">
        <v>7180</v>
      </c>
      <c r="L2453" s="180">
        <v>32142476</v>
      </c>
      <c r="M2453" s="144">
        <v>45518</v>
      </c>
      <c r="N2453" s="144" t="s">
        <v>197</v>
      </c>
      <c r="O2453" s="180" t="s">
        <v>148</v>
      </c>
      <c r="P2453" s="180" t="s">
        <v>4613</v>
      </c>
      <c r="Q2453" s="274">
        <v>0</v>
      </c>
      <c r="R2453" s="274">
        <v>139500</v>
      </c>
      <c r="S2453" s="182">
        <f t="shared" si="96"/>
        <v>139500</v>
      </c>
      <c r="T2453" s="216">
        <v>16274</v>
      </c>
      <c r="U2453" s="180">
        <v>168</v>
      </c>
      <c r="V2453" s="180" t="s">
        <v>64</v>
      </c>
      <c r="W2453" s="180" t="s">
        <v>64</v>
      </c>
      <c r="X2453" s="180" t="s">
        <v>276</v>
      </c>
      <c r="Y2453" s="180" t="s">
        <v>115</v>
      </c>
      <c r="Z2453" s="180" t="s">
        <v>6328</v>
      </c>
      <c r="AA2453" s="194">
        <v>0.04</v>
      </c>
      <c r="AB2453" s="197" t="s">
        <v>552</v>
      </c>
      <c r="AC2453" s="188">
        <v>1.7000000000000001E-2</v>
      </c>
      <c r="AD2453" s="274">
        <f t="shared" si="97"/>
        <v>5580</v>
      </c>
      <c r="AE2453" s="274">
        <f t="shared" si="91"/>
        <v>830.35714285714289</v>
      </c>
      <c r="AF2453" s="189">
        <f t="shared" si="92"/>
        <v>2371.5</v>
      </c>
      <c r="AG2453" s="368">
        <f t="shared" si="98"/>
        <v>3201.8571428571431</v>
      </c>
      <c r="AH2453" s="190">
        <v>0.03</v>
      </c>
      <c r="AI2453" s="189">
        <f t="shared" si="99"/>
        <v>4185</v>
      </c>
    </row>
    <row r="2454" spans="1:35" x14ac:dyDescent="0.25">
      <c r="A2454" s="707" t="s">
        <v>2131</v>
      </c>
      <c r="B2454" s="180" t="s">
        <v>27</v>
      </c>
      <c r="C2454" s="180" t="s">
        <v>27</v>
      </c>
      <c r="D2454" s="180" t="s">
        <v>5938</v>
      </c>
      <c r="E2454" s="180" t="s">
        <v>4900</v>
      </c>
      <c r="F2454" s="180" t="s">
        <v>4616</v>
      </c>
      <c r="G2454" s="180" t="s">
        <v>4632</v>
      </c>
      <c r="H2454" s="186">
        <v>0</v>
      </c>
      <c r="I2454" s="186">
        <v>24196</v>
      </c>
      <c r="J2454" s="186">
        <f t="shared" si="95"/>
        <v>24196</v>
      </c>
      <c r="K2454" s="180" t="s">
        <v>7181</v>
      </c>
      <c r="L2454" s="180">
        <v>26273741</v>
      </c>
      <c r="M2454" s="144">
        <v>45518</v>
      </c>
      <c r="N2454" s="144" t="s">
        <v>197</v>
      </c>
      <c r="O2454" s="180" t="s">
        <v>148</v>
      </c>
      <c r="P2454" s="180" t="s">
        <v>4613</v>
      </c>
      <c r="Q2454" s="274">
        <v>0</v>
      </c>
      <c r="R2454" s="274">
        <v>1020700</v>
      </c>
      <c r="S2454" s="182">
        <f t="shared" si="96"/>
        <v>1020700</v>
      </c>
      <c r="T2454" s="216">
        <v>123283</v>
      </c>
      <c r="U2454" s="180">
        <v>168</v>
      </c>
      <c r="V2454" s="180" t="s">
        <v>64</v>
      </c>
      <c r="W2454" s="180" t="s">
        <v>64</v>
      </c>
      <c r="X2454" s="180" t="s">
        <v>276</v>
      </c>
      <c r="Y2454" s="180" t="s">
        <v>115</v>
      </c>
      <c r="Z2454" s="180" t="s">
        <v>7213</v>
      </c>
      <c r="AA2454" s="194">
        <v>0.04</v>
      </c>
      <c r="AB2454" s="197" t="s">
        <v>552</v>
      </c>
      <c r="AC2454" s="188">
        <v>1.7000000000000001E-2</v>
      </c>
      <c r="AD2454" s="274">
        <f t="shared" si="97"/>
        <v>40828</v>
      </c>
      <c r="AE2454" s="274">
        <f t="shared" si="91"/>
        <v>6075.5952380952385</v>
      </c>
      <c r="AF2454" s="189">
        <f t="shared" si="92"/>
        <v>17351.900000000001</v>
      </c>
      <c r="AG2454" s="368">
        <f t="shared" si="98"/>
        <v>23427.495238095238</v>
      </c>
      <c r="AH2454" s="190">
        <v>0.03</v>
      </c>
      <c r="AI2454" s="189">
        <f t="shared" si="99"/>
        <v>30621</v>
      </c>
    </row>
    <row r="2455" spans="1:35" x14ac:dyDescent="0.25">
      <c r="A2455" s="707" t="s">
        <v>2131</v>
      </c>
      <c r="B2455" s="180" t="s">
        <v>20</v>
      </c>
      <c r="C2455" s="180" t="s">
        <v>20</v>
      </c>
      <c r="D2455" s="8" t="s">
        <v>420</v>
      </c>
      <c r="E2455" s="180" t="s">
        <v>206</v>
      </c>
      <c r="F2455" s="180" t="s">
        <v>6864</v>
      </c>
      <c r="G2455" s="180" t="s">
        <v>5288</v>
      </c>
      <c r="H2455" s="186">
        <v>0</v>
      </c>
      <c r="I2455" s="186">
        <v>7371</v>
      </c>
      <c r="J2455" s="186">
        <f t="shared" si="95"/>
        <v>7371</v>
      </c>
      <c r="K2455" s="180" t="s">
        <v>7182</v>
      </c>
      <c r="L2455" s="180">
        <v>32541361</v>
      </c>
      <c r="M2455" s="144">
        <v>45518</v>
      </c>
      <c r="N2455" s="144" t="s">
        <v>197</v>
      </c>
      <c r="O2455" s="180" t="s">
        <v>43</v>
      </c>
      <c r="P2455" s="180" t="s">
        <v>43</v>
      </c>
      <c r="Q2455" s="274">
        <v>0</v>
      </c>
      <c r="R2455" s="274">
        <v>303500</v>
      </c>
      <c r="S2455" s="182">
        <f t="shared" si="96"/>
        <v>303500</v>
      </c>
      <c r="T2455" s="216">
        <v>50511</v>
      </c>
      <c r="U2455" s="180">
        <v>168</v>
      </c>
      <c r="V2455" s="180" t="s">
        <v>64</v>
      </c>
      <c r="W2455" s="180" t="s">
        <v>64</v>
      </c>
      <c r="X2455" s="180" t="s">
        <v>276</v>
      </c>
      <c r="Y2455" s="180" t="s">
        <v>662</v>
      </c>
      <c r="Z2455" s="180" t="s">
        <v>7214</v>
      </c>
      <c r="AA2455" s="194">
        <v>0.04</v>
      </c>
      <c r="AB2455" s="197" t="s">
        <v>552</v>
      </c>
      <c r="AC2455" s="188">
        <v>1.7000000000000001E-2</v>
      </c>
      <c r="AD2455" s="274">
        <f t="shared" si="97"/>
        <v>12140</v>
      </c>
      <c r="AE2455" s="274">
        <f t="shared" si="91"/>
        <v>1806.547619047619</v>
      </c>
      <c r="AF2455" s="189">
        <f t="shared" si="92"/>
        <v>5159.5</v>
      </c>
      <c r="AG2455" s="368">
        <f t="shared" si="98"/>
        <v>6966.0476190476193</v>
      </c>
      <c r="AH2455" s="190">
        <v>0.03</v>
      </c>
      <c r="AI2455" s="189">
        <f t="shared" si="99"/>
        <v>9105</v>
      </c>
    </row>
    <row r="2456" spans="1:35" x14ac:dyDescent="0.25">
      <c r="A2456" s="707" t="s">
        <v>2131</v>
      </c>
      <c r="B2456" s="180" t="s">
        <v>27</v>
      </c>
      <c r="C2456" s="180" t="s">
        <v>27</v>
      </c>
      <c r="D2456" s="180" t="s">
        <v>5938</v>
      </c>
      <c r="E2456" s="180" t="s">
        <v>209</v>
      </c>
      <c r="F2456" s="180" t="s">
        <v>4480</v>
      </c>
      <c r="G2456" s="466" t="s">
        <v>5351</v>
      </c>
      <c r="H2456" s="186">
        <v>0</v>
      </c>
      <c r="I2456" s="186">
        <v>17298</v>
      </c>
      <c r="J2456" s="186">
        <f t="shared" si="95"/>
        <v>17298</v>
      </c>
      <c r="K2456" s="180" t="s">
        <v>7183</v>
      </c>
      <c r="L2456" s="180">
        <v>26668232</v>
      </c>
      <c r="M2456" s="144">
        <v>45518</v>
      </c>
      <c r="N2456" s="144" t="s">
        <v>197</v>
      </c>
      <c r="O2456" s="180" t="s">
        <v>148</v>
      </c>
      <c r="P2456" s="180" t="s">
        <v>4613</v>
      </c>
      <c r="Q2456" s="274">
        <v>0</v>
      </c>
      <c r="R2456" s="274">
        <v>726700</v>
      </c>
      <c r="S2456" s="182">
        <f t="shared" si="96"/>
        <v>726700</v>
      </c>
      <c r="T2456" s="216">
        <v>45075</v>
      </c>
      <c r="U2456" s="180">
        <v>168</v>
      </c>
      <c r="V2456" s="180" t="s">
        <v>64</v>
      </c>
      <c r="W2456" s="180" t="s">
        <v>64</v>
      </c>
      <c r="X2456" s="180" t="s">
        <v>276</v>
      </c>
      <c r="Y2456" s="180" t="s">
        <v>662</v>
      </c>
      <c r="Z2456" s="180" t="s">
        <v>7215</v>
      </c>
      <c r="AA2456" s="194">
        <v>0.04</v>
      </c>
      <c r="AB2456" s="197" t="s">
        <v>552</v>
      </c>
      <c r="AC2456" s="188">
        <v>1.7000000000000001E-2</v>
      </c>
      <c r="AD2456" s="274">
        <f t="shared" si="97"/>
        <v>29068</v>
      </c>
      <c r="AE2456" s="274">
        <f t="shared" si="91"/>
        <v>4325.5952380952385</v>
      </c>
      <c r="AF2456" s="189">
        <f t="shared" si="92"/>
        <v>12353.900000000001</v>
      </c>
      <c r="AG2456" s="368">
        <f t="shared" si="98"/>
        <v>16679.495238095238</v>
      </c>
      <c r="AH2456" s="190">
        <v>0.03</v>
      </c>
      <c r="AI2456" s="189">
        <f t="shared" si="99"/>
        <v>21801</v>
      </c>
    </row>
    <row r="2457" spans="1:35" x14ac:dyDescent="0.25">
      <c r="A2457" s="707" t="s">
        <v>2131</v>
      </c>
      <c r="B2457" s="180" t="s">
        <v>44</v>
      </c>
      <c r="C2457" s="180" t="s">
        <v>37</v>
      </c>
      <c r="D2457" s="180" t="s">
        <v>99</v>
      </c>
      <c r="E2457" s="180" t="s">
        <v>459</v>
      </c>
      <c r="F2457" s="8" t="s">
        <v>831</v>
      </c>
      <c r="G2457" s="180" t="s">
        <v>2841</v>
      </c>
      <c r="H2457" s="186">
        <v>0</v>
      </c>
      <c r="I2457" s="186">
        <v>570</v>
      </c>
      <c r="J2457" s="186">
        <f t="shared" si="95"/>
        <v>570</v>
      </c>
      <c r="K2457" s="180" t="s">
        <v>7184</v>
      </c>
      <c r="L2457" s="180">
        <v>29696969</v>
      </c>
      <c r="M2457" s="144">
        <v>45518</v>
      </c>
      <c r="N2457" s="144" t="s">
        <v>197</v>
      </c>
      <c r="O2457" s="180" t="s">
        <v>148</v>
      </c>
      <c r="P2457" s="180" t="s">
        <v>252</v>
      </c>
      <c r="Q2457" s="274">
        <v>0</v>
      </c>
      <c r="R2457" s="274">
        <v>7100</v>
      </c>
      <c r="S2457" s="182">
        <f t="shared" si="96"/>
        <v>7100</v>
      </c>
      <c r="T2457" s="216">
        <v>7100</v>
      </c>
      <c r="U2457" s="180">
        <v>72</v>
      </c>
      <c r="V2457" s="180" t="s">
        <v>62</v>
      </c>
      <c r="W2457" s="180" t="s">
        <v>62</v>
      </c>
      <c r="X2457" s="180" t="s">
        <v>276</v>
      </c>
      <c r="Y2457" s="180"/>
      <c r="Z2457" s="180" t="s">
        <v>7216</v>
      </c>
      <c r="AA2457" s="194">
        <v>0.03</v>
      </c>
      <c r="AB2457" s="197" t="s">
        <v>552</v>
      </c>
      <c r="AC2457" s="188">
        <v>0.03</v>
      </c>
      <c r="AD2457" s="274">
        <f t="shared" si="97"/>
        <v>213</v>
      </c>
      <c r="AE2457" s="274">
        <f t="shared" si="91"/>
        <v>98.611111111111114</v>
      </c>
      <c r="AF2457" s="189">
        <f t="shared" si="92"/>
        <v>213</v>
      </c>
      <c r="AG2457" s="368">
        <f t="shared" si="98"/>
        <v>311.61111111111109</v>
      </c>
      <c r="AH2457" s="190">
        <v>0.06</v>
      </c>
      <c r="AI2457" s="189">
        <f t="shared" si="99"/>
        <v>426</v>
      </c>
    </row>
    <row r="2458" spans="1:35" x14ac:dyDescent="0.25">
      <c r="A2458" s="707" t="s">
        <v>2131</v>
      </c>
      <c r="B2458" s="180" t="s">
        <v>24</v>
      </c>
      <c r="C2458" s="180" t="s">
        <v>24</v>
      </c>
      <c r="D2458" s="180" t="s">
        <v>420</v>
      </c>
      <c r="E2458" s="180" t="s">
        <v>200</v>
      </c>
      <c r="F2458" s="8" t="s">
        <v>3653</v>
      </c>
      <c r="G2458" s="180" t="s">
        <v>3659</v>
      </c>
      <c r="H2458" s="186">
        <v>0</v>
      </c>
      <c r="I2458" s="186">
        <v>3246</v>
      </c>
      <c r="J2458" s="186">
        <f t="shared" si="95"/>
        <v>3246</v>
      </c>
      <c r="K2458" s="180" t="s">
        <v>7185</v>
      </c>
      <c r="L2458" s="180">
        <v>10094663</v>
      </c>
      <c r="M2458" s="144">
        <v>45518</v>
      </c>
      <c r="N2458" s="144" t="s">
        <v>197</v>
      </c>
      <c r="O2458" s="180" t="s">
        <v>43</v>
      </c>
      <c r="P2458" s="180" t="s">
        <v>43</v>
      </c>
      <c r="Q2458" s="274">
        <v>0</v>
      </c>
      <c r="R2458" s="274">
        <v>54000</v>
      </c>
      <c r="S2458" s="182">
        <f t="shared" si="96"/>
        <v>54000</v>
      </c>
      <c r="T2458" s="216">
        <v>54000</v>
      </c>
      <c r="U2458" s="180">
        <v>53</v>
      </c>
      <c r="V2458" s="180" t="s">
        <v>62</v>
      </c>
      <c r="W2458" s="180" t="s">
        <v>62</v>
      </c>
      <c r="X2458" s="180" t="s">
        <v>276</v>
      </c>
      <c r="Y2458" s="180"/>
      <c r="Z2458" s="180" t="s">
        <v>7217</v>
      </c>
      <c r="AA2458" s="194">
        <v>0.03</v>
      </c>
      <c r="AB2458" s="197" t="s">
        <v>552</v>
      </c>
      <c r="AC2458" s="188">
        <v>3.5000000000000003E-2</v>
      </c>
      <c r="AD2458" s="274">
        <f t="shared" si="97"/>
        <v>1620</v>
      </c>
      <c r="AE2458" s="274">
        <f t="shared" si="91"/>
        <v>1018.8679245283018</v>
      </c>
      <c r="AF2458" s="189">
        <f t="shared" si="92"/>
        <v>1890.0000000000002</v>
      </c>
      <c r="AG2458" s="368">
        <f t="shared" si="98"/>
        <v>2908.867924528302</v>
      </c>
      <c r="AH2458" s="190">
        <v>0.06</v>
      </c>
      <c r="AI2458" s="189">
        <f t="shared" si="99"/>
        <v>3240</v>
      </c>
    </row>
    <row r="2459" spans="1:35" x14ac:dyDescent="0.25">
      <c r="A2459" s="707" t="s">
        <v>2131</v>
      </c>
      <c r="B2459" s="180" t="s">
        <v>31</v>
      </c>
      <c r="C2459" s="180" t="s">
        <v>31</v>
      </c>
      <c r="D2459" s="180" t="s">
        <v>101</v>
      </c>
      <c r="E2459" s="180" t="s">
        <v>32</v>
      </c>
      <c r="F2459" s="180" t="s">
        <v>530</v>
      </c>
      <c r="G2459" s="180" t="s">
        <v>569</v>
      </c>
      <c r="H2459" s="186">
        <v>7250</v>
      </c>
      <c r="I2459" s="186">
        <v>24450</v>
      </c>
      <c r="J2459" s="186">
        <f t="shared" si="95"/>
        <v>17200</v>
      </c>
      <c r="K2459" s="180" t="s">
        <v>762</v>
      </c>
      <c r="L2459" s="180">
        <v>24899931</v>
      </c>
      <c r="M2459" s="144">
        <v>45518</v>
      </c>
      <c r="N2459" s="144" t="s">
        <v>197</v>
      </c>
      <c r="O2459" s="180" t="s">
        <v>173</v>
      </c>
      <c r="P2459" s="180" t="s">
        <v>463</v>
      </c>
      <c r="Q2459" s="274">
        <v>316272</v>
      </c>
      <c r="R2459" s="274">
        <v>1031600</v>
      </c>
      <c r="S2459" s="182">
        <f t="shared" si="96"/>
        <v>715328</v>
      </c>
      <c r="T2459" s="216">
        <v>715328</v>
      </c>
      <c r="U2459" s="180">
        <v>168</v>
      </c>
      <c r="V2459" s="180" t="s">
        <v>63</v>
      </c>
      <c r="W2459" s="180" t="s">
        <v>63</v>
      </c>
      <c r="X2459" s="180" t="s">
        <v>277</v>
      </c>
      <c r="Y2459" s="180"/>
      <c r="Z2459" s="180" t="s">
        <v>7218</v>
      </c>
      <c r="AA2459" s="194">
        <v>0.04</v>
      </c>
      <c r="AB2459" s="197" t="s">
        <v>552</v>
      </c>
      <c r="AC2459" s="188">
        <v>1.7000000000000001E-2</v>
      </c>
      <c r="AD2459" s="274">
        <f t="shared" si="97"/>
        <v>41264</v>
      </c>
      <c r="AE2459" s="274">
        <f t="shared" si="91"/>
        <v>6140.4761904761908</v>
      </c>
      <c r="AF2459" s="189">
        <f t="shared" si="92"/>
        <v>17537.2</v>
      </c>
      <c r="AG2459" s="368">
        <f t="shared" si="98"/>
        <v>23677.676190476192</v>
      </c>
      <c r="AH2459" s="190">
        <v>0.03</v>
      </c>
      <c r="AI2459" s="189">
        <f t="shared" si="99"/>
        <v>21459.84</v>
      </c>
    </row>
    <row r="2460" spans="1:35" x14ac:dyDescent="0.25">
      <c r="A2460" s="707" t="s">
        <v>2131</v>
      </c>
      <c r="B2460" s="180" t="s">
        <v>20</v>
      </c>
      <c r="C2460" s="180" t="s">
        <v>20</v>
      </c>
      <c r="D2460" s="8" t="s">
        <v>420</v>
      </c>
      <c r="E2460" s="180" t="s">
        <v>206</v>
      </c>
      <c r="F2460" s="180" t="s">
        <v>4781</v>
      </c>
      <c r="G2460" s="180" t="s">
        <v>2685</v>
      </c>
      <c r="H2460" s="186">
        <v>0</v>
      </c>
      <c r="I2460" s="186">
        <v>2970</v>
      </c>
      <c r="J2460" s="186">
        <f t="shared" si="95"/>
        <v>2970</v>
      </c>
      <c r="K2460" s="180" t="s">
        <v>5577</v>
      </c>
      <c r="L2460" s="180">
        <v>25488317</v>
      </c>
      <c r="M2460" s="144">
        <v>45518</v>
      </c>
      <c r="N2460" s="144" t="s">
        <v>197</v>
      </c>
      <c r="O2460" s="180" t="s">
        <v>148</v>
      </c>
      <c r="P2460" s="180" t="s">
        <v>332</v>
      </c>
      <c r="Q2460" s="274">
        <v>0</v>
      </c>
      <c r="R2460" s="274">
        <v>115900</v>
      </c>
      <c r="S2460" s="182">
        <f t="shared" si="96"/>
        <v>115900</v>
      </c>
      <c r="T2460" s="216">
        <v>115900</v>
      </c>
      <c r="U2460" s="180">
        <v>168</v>
      </c>
      <c r="V2460" s="180" t="s">
        <v>62</v>
      </c>
      <c r="W2460" s="180" t="s">
        <v>62</v>
      </c>
      <c r="X2460" s="180" t="s">
        <v>276</v>
      </c>
      <c r="Y2460" s="180"/>
      <c r="Z2460" s="180" t="s">
        <v>5662</v>
      </c>
      <c r="AA2460" s="194">
        <v>0.04</v>
      </c>
      <c r="AB2460" s="197" t="s">
        <v>552</v>
      </c>
      <c r="AC2460" s="188">
        <v>1.7000000000000001E-2</v>
      </c>
      <c r="AD2460" s="274">
        <f t="shared" si="97"/>
        <v>4636</v>
      </c>
      <c r="AE2460" s="274">
        <f t="shared" si="91"/>
        <v>689.88095238095241</v>
      </c>
      <c r="AF2460" s="189">
        <f t="shared" si="92"/>
        <v>1970.3000000000002</v>
      </c>
      <c r="AG2460" s="368">
        <f t="shared" si="98"/>
        <v>2660.1809523809525</v>
      </c>
      <c r="AH2460" s="190">
        <v>0.03</v>
      </c>
      <c r="AI2460" s="189">
        <f t="shared" si="99"/>
        <v>3477</v>
      </c>
    </row>
    <row r="2461" spans="1:35" x14ac:dyDescent="0.25">
      <c r="A2461" s="707" t="s">
        <v>2131</v>
      </c>
      <c r="B2461" s="180" t="s">
        <v>29</v>
      </c>
      <c r="C2461" s="180" t="s">
        <v>29</v>
      </c>
      <c r="D2461" s="180" t="s">
        <v>168</v>
      </c>
      <c r="E2461" s="180" t="s">
        <v>4620</v>
      </c>
      <c r="F2461" s="180" t="s">
        <v>5621</v>
      </c>
      <c r="G2461" s="180" t="s">
        <v>4332</v>
      </c>
      <c r="H2461" s="186">
        <v>0</v>
      </c>
      <c r="I2461" s="186">
        <v>2900</v>
      </c>
      <c r="J2461" s="186">
        <f t="shared" si="95"/>
        <v>2900</v>
      </c>
      <c r="K2461" s="180" t="s">
        <v>5502</v>
      </c>
      <c r="L2461" s="180">
        <v>26174717</v>
      </c>
      <c r="M2461" s="144">
        <v>45518</v>
      </c>
      <c r="N2461" s="144" t="s">
        <v>197</v>
      </c>
      <c r="O2461" s="180" t="s">
        <v>148</v>
      </c>
      <c r="P2461" s="180" t="s">
        <v>339</v>
      </c>
      <c r="Q2461" s="274">
        <v>0</v>
      </c>
      <c r="R2461" s="274">
        <v>112950</v>
      </c>
      <c r="S2461" s="182">
        <f t="shared" si="96"/>
        <v>112950</v>
      </c>
      <c r="T2461" s="216">
        <v>12941</v>
      </c>
      <c r="U2461" s="180">
        <v>168</v>
      </c>
      <c r="V2461" s="180" t="s">
        <v>64</v>
      </c>
      <c r="W2461" s="180" t="s">
        <v>64</v>
      </c>
      <c r="X2461" s="180" t="s">
        <v>276</v>
      </c>
      <c r="Y2461" s="180" t="s">
        <v>572</v>
      </c>
      <c r="Z2461" s="180" t="s">
        <v>7219</v>
      </c>
      <c r="AA2461" s="194">
        <v>0.04</v>
      </c>
      <c r="AB2461" s="197" t="s">
        <v>552</v>
      </c>
      <c r="AC2461" s="188">
        <v>1.7000000000000001E-2</v>
      </c>
      <c r="AD2461" s="274">
        <f t="shared" si="97"/>
        <v>4518</v>
      </c>
      <c r="AE2461" s="274">
        <f t="shared" si="91"/>
        <v>672.32142857142856</v>
      </c>
      <c r="AF2461" s="189">
        <f t="shared" si="92"/>
        <v>1920.15</v>
      </c>
      <c r="AG2461" s="368">
        <f t="shared" si="98"/>
        <v>2592.4714285714285</v>
      </c>
      <c r="AH2461" s="190">
        <v>0.03</v>
      </c>
      <c r="AI2461" s="189">
        <f t="shared" si="99"/>
        <v>3388.5</v>
      </c>
    </row>
    <row r="2462" spans="1:35" x14ac:dyDescent="0.25">
      <c r="A2462" s="707" t="s">
        <v>2131</v>
      </c>
      <c r="B2462" s="180" t="s">
        <v>39</v>
      </c>
      <c r="C2462" s="180" t="s">
        <v>39</v>
      </c>
      <c r="D2462" s="180" t="s">
        <v>167</v>
      </c>
      <c r="E2462" s="180" t="s">
        <v>4895</v>
      </c>
      <c r="F2462" s="180" t="s">
        <v>6711</v>
      </c>
      <c r="G2462" s="180" t="s">
        <v>7220</v>
      </c>
      <c r="H2462" s="186">
        <v>9791</v>
      </c>
      <c r="I2462" s="186">
        <v>10221</v>
      </c>
      <c r="J2462" s="186">
        <f t="shared" si="95"/>
        <v>430</v>
      </c>
      <c r="K2462" s="180" t="s">
        <v>7186</v>
      </c>
      <c r="L2462" s="180">
        <v>25589174</v>
      </c>
      <c r="M2462" s="144">
        <v>45518</v>
      </c>
      <c r="N2462" s="144" t="s">
        <v>197</v>
      </c>
      <c r="O2462" s="180" t="s">
        <v>173</v>
      </c>
      <c r="P2462" s="180" t="s">
        <v>328</v>
      </c>
      <c r="Q2462" s="274">
        <v>406947</v>
      </c>
      <c r="R2462" s="274">
        <v>425000</v>
      </c>
      <c r="S2462" s="182">
        <f t="shared" si="96"/>
        <v>18053</v>
      </c>
      <c r="T2462" s="216">
        <v>18053</v>
      </c>
      <c r="U2462" s="180">
        <v>168</v>
      </c>
      <c r="V2462" s="180" t="s">
        <v>64</v>
      </c>
      <c r="W2462" s="180" t="s">
        <v>64</v>
      </c>
      <c r="X2462" s="180" t="s">
        <v>276</v>
      </c>
      <c r="Y2462" s="180" t="s">
        <v>665</v>
      </c>
      <c r="Z2462" s="180" t="s">
        <v>6712</v>
      </c>
      <c r="AA2462" s="194">
        <v>0.04</v>
      </c>
      <c r="AB2462" s="197" t="s">
        <v>552</v>
      </c>
      <c r="AC2462" s="188">
        <v>1.7000000000000001E-2</v>
      </c>
      <c r="AD2462" s="274">
        <f t="shared" si="97"/>
        <v>17000</v>
      </c>
      <c r="AE2462" s="274">
        <f t="shared" si="91"/>
        <v>2529.7619047619046</v>
      </c>
      <c r="AF2462" s="189">
        <f t="shared" si="92"/>
        <v>7225.0000000000009</v>
      </c>
      <c r="AG2462" s="368">
        <f t="shared" si="98"/>
        <v>9754.7619047619046</v>
      </c>
      <c r="AH2462" s="190">
        <v>0.03</v>
      </c>
      <c r="AI2462" s="189">
        <f t="shared" si="99"/>
        <v>541.59</v>
      </c>
    </row>
    <row r="2463" spans="1:35" x14ac:dyDescent="0.25">
      <c r="A2463" s="707" t="s">
        <v>2131</v>
      </c>
      <c r="B2463" s="180" t="s">
        <v>27</v>
      </c>
      <c r="C2463" s="180" t="s">
        <v>27</v>
      </c>
      <c r="D2463" s="180" t="s">
        <v>5938</v>
      </c>
      <c r="E2463" s="180" t="s">
        <v>209</v>
      </c>
      <c r="F2463" s="180" t="s">
        <v>6588</v>
      </c>
      <c r="G2463" s="180" t="s">
        <v>2560</v>
      </c>
      <c r="H2463" s="186">
        <v>0</v>
      </c>
      <c r="I2463" s="186">
        <v>5237</v>
      </c>
      <c r="J2463" s="186">
        <f t="shared" si="95"/>
        <v>5237</v>
      </c>
      <c r="K2463" s="180" t="s">
        <v>6573</v>
      </c>
      <c r="L2463" s="180">
        <v>22217512</v>
      </c>
      <c r="M2463" s="144">
        <v>45518</v>
      </c>
      <c r="N2463" s="144" t="s">
        <v>197</v>
      </c>
      <c r="O2463" s="180" t="s">
        <v>43</v>
      </c>
      <c r="P2463" s="180" t="s">
        <v>43</v>
      </c>
      <c r="Q2463" s="274">
        <v>0</v>
      </c>
      <c r="R2463" s="274">
        <v>212500</v>
      </c>
      <c r="S2463" s="182">
        <f t="shared" si="96"/>
        <v>212500</v>
      </c>
      <c r="T2463" s="216">
        <v>51143</v>
      </c>
      <c r="U2463" s="180">
        <v>168</v>
      </c>
      <c r="V2463" s="180" t="s">
        <v>64</v>
      </c>
      <c r="W2463" s="180" t="s">
        <v>64</v>
      </c>
      <c r="X2463" s="180" t="s">
        <v>276</v>
      </c>
      <c r="Y2463" s="180" t="s">
        <v>115</v>
      </c>
      <c r="Z2463" s="180" t="s">
        <v>7221</v>
      </c>
      <c r="AA2463" s="194">
        <v>0.04</v>
      </c>
      <c r="AB2463" s="197" t="s">
        <v>552</v>
      </c>
      <c r="AC2463" s="188">
        <v>1.7000000000000001E-2</v>
      </c>
      <c r="AD2463" s="274">
        <f t="shared" si="97"/>
        <v>8500</v>
      </c>
      <c r="AE2463" s="274">
        <f t="shared" si="91"/>
        <v>1264.8809523809523</v>
      </c>
      <c r="AF2463" s="189">
        <f t="shared" si="92"/>
        <v>3612.5000000000005</v>
      </c>
      <c r="AG2463" s="368">
        <f t="shared" si="98"/>
        <v>4877.3809523809523</v>
      </c>
      <c r="AH2463" s="190">
        <v>0.03</v>
      </c>
      <c r="AI2463" s="189">
        <f t="shared" si="99"/>
        <v>6375</v>
      </c>
    </row>
    <row r="2464" spans="1:35" x14ac:dyDescent="0.25">
      <c r="A2464" s="707" t="s">
        <v>2131</v>
      </c>
      <c r="B2464" s="180" t="s">
        <v>38</v>
      </c>
      <c r="C2464" s="180" t="s">
        <v>38</v>
      </c>
      <c r="D2464" s="180" t="s">
        <v>101</v>
      </c>
      <c r="E2464" s="180" t="s">
        <v>4114</v>
      </c>
      <c r="F2464" s="180" t="s">
        <v>4966</v>
      </c>
      <c r="G2464" s="180" t="s">
        <v>5003</v>
      </c>
      <c r="H2464" s="186">
        <v>0</v>
      </c>
      <c r="I2464" s="186">
        <v>3000</v>
      </c>
      <c r="J2464" s="186">
        <f t="shared" si="95"/>
        <v>3000</v>
      </c>
      <c r="K2464" s="180" t="s">
        <v>4967</v>
      </c>
      <c r="L2464" s="180">
        <v>27298625</v>
      </c>
      <c r="M2464" s="144">
        <v>45518</v>
      </c>
      <c r="N2464" s="144" t="s">
        <v>197</v>
      </c>
      <c r="O2464" s="180" t="s">
        <v>56</v>
      </c>
      <c r="P2464" s="180" t="s">
        <v>56</v>
      </c>
      <c r="Q2464" s="274">
        <v>0</v>
      </c>
      <c r="R2464" s="274">
        <v>117200</v>
      </c>
      <c r="S2464" s="182">
        <f t="shared" si="96"/>
        <v>117200</v>
      </c>
      <c r="T2464" s="216">
        <v>17057</v>
      </c>
      <c r="U2464" s="180">
        <v>168</v>
      </c>
      <c r="V2464" s="180" t="s">
        <v>64</v>
      </c>
      <c r="W2464" s="180" t="s">
        <v>64</v>
      </c>
      <c r="X2464" s="180" t="s">
        <v>276</v>
      </c>
      <c r="Y2464" s="180" t="s">
        <v>115</v>
      </c>
      <c r="Z2464" s="180" t="s">
        <v>7222</v>
      </c>
      <c r="AA2464" s="194">
        <v>0.04</v>
      </c>
      <c r="AB2464" s="197" t="s">
        <v>552</v>
      </c>
      <c r="AC2464" s="188">
        <v>1.7000000000000001E-2</v>
      </c>
      <c r="AD2464" s="274">
        <f t="shared" si="97"/>
        <v>4688</v>
      </c>
      <c r="AE2464" s="274">
        <f t="shared" si="91"/>
        <v>697.61904761904759</v>
      </c>
      <c r="AF2464" s="189">
        <f t="shared" si="92"/>
        <v>1992.4</v>
      </c>
      <c r="AG2464" s="368">
        <f t="shared" si="98"/>
        <v>2690.0190476190478</v>
      </c>
      <c r="AH2464" s="190">
        <v>0.03</v>
      </c>
      <c r="AI2464" s="189">
        <f t="shared" si="99"/>
        <v>3516</v>
      </c>
    </row>
    <row r="2465" spans="1:35" x14ac:dyDescent="0.25">
      <c r="A2465" s="707" t="s">
        <v>2131</v>
      </c>
      <c r="B2465" s="180" t="s">
        <v>24</v>
      </c>
      <c r="C2465" s="180" t="s">
        <v>24</v>
      </c>
      <c r="D2465" s="180" t="s">
        <v>420</v>
      </c>
      <c r="E2465" s="180" t="s">
        <v>3679</v>
      </c>
      <c r="F2465" s="180" t="s">
        <v>3617</v>
      </c>
      <c r="G2465" s="180" t="s">
        <v>1415</v>
      </c>
      <c r="H2465" s="186">
        <v>0</v>
      </c>
      <c r="I2465" s="186">
        <v>20215</v>
      </c>
      <c r="J2465" s="186">
        <f t="shared" si="95"/>
        <v>20215</v>
      </c>
      <c r="K2465" s="180" t="s">
        <v>7187</v>
      </c>
      <c r="L2465" s="180">
        <v>23453551</v>
      </c>
      <c r="M2465" s="144">
        <v>45518</v>
      </c>
      <c r="N2465" s="144" t="s">
        <v>197</v>
      </c>
      <c r="O2465" s="180" t="s">
        <v>148</v>
      </c>
      <c r="P2465" s="180" t="s">
        <v>264</v>
      </c>
      <c r="Q2465" s="274">
        <v>0</v>
      </c>
      <c r="R2465" s="274">
        <v>851000</v>
      </c>
      <c r="S2465" s="182">
        <f t="shared" si="96"/>
        <v>851000</v>
      </c>
      <c r="T2465" s="216">
        <v>135528</v>
      </c>
      <c r="U2465" s="180">
        <v>168</v>
      </c>
      <c r="V2465" s="180" t="s">
        <v>64</v>
      </c>
      <c r="W2465" s="180" t="s">
        <v>64</v>
      </c>
      <c r="X2465" s="180" t="s">
        <v>276</v>
      </c>
      <c r="Y2465" s="180" t="s">
        <v>387</v>
      </c>
      <c r="Z2465" s="180" t="s">
        <v>7223</v>
      </c>
      <c r="AA2465" s="194">
        <v>0.04</v>
      </c>
      <c r="AB2465" s="197" t="s">
        <v>552</v>
      </c>
      <c r="AC2465" s="188">
        <v>1.7000000000000001E-2</v>
      </c>
      <c r="AD2465" s="274">
        <f t="shared" si="97"/>
        <v>34040</v>
      </c>
      <c r="AE2465" s="274">
        <f t="shared" si="91"/>
        <v>5065.4761904761908</v>
      </c>
      <c r="AF2465" s="189">
        <f t="shared" si="92"/>
        <v>14467.000000000002</v>
      </c>
      <c r="AG2465" s="368">
        <f t="shared" si="98"/>
        <v>19532.476190476191</v>
      </c>
      <c r="AH2465" s="190">
        <v>0.03</v>
      </c>
      <c r="AI2465" s="189">
        <f t="shared" si="99"/>
        <v>25530</v>
      </c>
    </row>
    <row r="2466" spans="1:35" x14ac:dyDescent="0.25">
      <c r="A2466" s="707" t="s">
        <v>2131</v>
      </c>
      <c r="B2466" s="180" t="s">
        <v>37</v>
      </c>
      <c r="C2466" s="180" t="s">
        <v>37</v>
      </c>
      <c r="D2466" s="180" t="s">
        <v>99</v>
      </c>
      <c r="E2466" s="180" t="s">
        <v>917</v>
      </c>
      <c r="F2466" s="180" t="s">
        <v>4789</v>
      </c>
      <c r="G2466" s="180" t="s">
        <v>5802</v>
      </c>
      <c r="H2466" s="186">
        <v>2380</v>
      </c>
      <c r="I2466" s="186">
        <v>2400</v>
      </c>
      <c r="J2466" s="186">
        <f t="shared" si="95"/>
        <v>20</v>
      </c>
      <c r="K2466" s="180" t="s">
        <v>7188</v>
      </c>
      <c r="L2466" s="180">
        <v>31819795</v>
      </c>
      <c r="M2466" s="144">
        <v>45518</v>
      </c>
      <c r="N2466" s="144" t="s">
        <v>197</v>
      </c>
      <c r="O2466" s="180" t="s">
        <v>148</v>
      </c>
      <c r="P2466" s="180" t="s">
        <v>253</v>
      </c>
      <c r="Q2466" s="274">
        <v>85582.720000000001</v>
      </c>
      <c r="R2466" s="274">
        <v>91600</v>
      </c>
      <c r="S2466" s="182">
        <f t="shared" si="96"/>
        <v>6017.2799999999988</v>
      </c>
      <c r="T2466" s="216">
        <v>6017</v>
      </c>
      <c r="U2466" s="180">
        <v>168</v>
      </c>
      <c r="V2466" s="180" t="s">
        <v>63</v>
      </c>
      <c r="W2466" s="180" t="s">
        <v>63</v>
      </c>
      <c r="X2466" s="180" t="s">
        <v>277</v>
      </c>
      <c r="Y2466" s="180"/>
      <c r="Z2466" s="180" t="s">
        <v>7224</v>
      </c>
      <c r="AA2466" s="194">
        <v>0.04</v>
      </c>
      <c r="AB2466" s="197" t="s">
        <v>552</v>
      </c>
      <c r="AC2466" s="188">
        <v>1.7000000000000001E-2</v>
      </c>
      <c r="AD2466" s="274">
        <f t="shared" si="97"/>
        <v>3664</v>
      </c>
      <c r="AE2466" s="274">
        <f t="shared" si="91"/>
        <v>545.23809523809518</v>
      </c>
      <c r="AF2466" s="189">
        <f t="shared" si="92"/>
        <v>1557.2</v>
      </c>
      <c r="AG2466" s="368">
        <f t="shared" si="98"/>
        <v>2102.4380952380952</v>
      </c>
      <c r="AH2466" s="190">
        <v>0.03</v>
      </c>
      <c r="AI2466" s="189">
        <f t="shared" si="99"/>
        <v>180.51839999999996</v>
      </c>
    </row>
    <row r="2467" spans="1:35" x14ac:dyDescent="0.25">
      <c r="A2467" s="707" t="s">
        <v>2131</v>
      </c>
      <c r="B2467" s="180" t="s">
        <v>20</v>
      </c>
      <c r="C2467" s="180" t="s">
        <v>20</v>
      </c>
      <c r="D2467" s="8" t="s">
        <v>420</v>
      </c>
      <c r="E2467" s="180" t="s">
        <v>405</v>
      </c>
      <c r="F2467" s="180" t="s">
        <v>5369</v>
      </c>
      <c r="G2467" s="180" t="s">
        <v>5394</v>
      </c>
      <c r="H2467" s="186">
        <v>0</v>
      </c>
      <c r="I2467" s="186">
        <v>5400</v>
      </c>
      <c r="J2467" s="186">
        <f t="shared" si="95"/>
        <v>5400</v>
      </c>
      <c r="K2467" s="180" t="s">
        <v>7189</v>
      </c>
      <c r="L2467" s="180">
        <v>12539986</v>
      </c>
      <c r="M2467" s="144">
        <v>45518</v>
      </c>
      <c r="N2467" s="144" t="s">
        <v>197</v>
      </c>
      <c r="O2467" s="180" t="s">
        <v>148</v>
      </c>
      <c r="P2467" s="180" t="s">
        <v>332</v>
      </c>
      <c r="Q2467" s="274">
        <v>0</v>
      </c>
      <c r="R2467" s="274">
        <v>161600</v>
      </c>
      <c r="S2467" s="182">
        <f t="shared" si="96"/>
        <v>161600</v>
      </c>
      <c r="T2467" s="216">
        <v>161600</v>
      </c>
      <c r="U2467" s="180">
        <v>116</v>
      </c>
      <c r="V2467" s="180" t="s">
        <v>62</v>
      </c>
      <c r="W2467" s="180" t="s">
        <v>62</v>
      </c>
      <c r="X2467" s="180" t="s">
        <v>276</v>
      </c>
      <c r="Y2467" s="180"/>
      <c r="Z2467" s="180" t="s">
        <v>7225</v>
      </c>
      <c r="AA2467" s="194">
        <v>0.03</v>
      </c>
      <c r="AB2467" s="197" t="s">
        <v>552</v>
      </c>
      <c r="AC2467" s="188">
        <v>0.02</v>
      </c>
      <c r="AD2467" s="274">
        <f t="shared" si="97"/>
        <v>4848</v>
      </c>
      <c r="AE2467" s="274">
        <f t="shared" si="91"/>
        <v>1393.1034482758621</v>
      </c>
      <c r="AF2467" s="189">
        <f t="shared" si="92"/>
        <v>3232</v>
      </c>
      <c r="AG2467" s="368">
        <f t="shared" si="98"/>
        <v>4625.1034482758623</v>
      </c>
      <c r="AH2467" s="190">
        <v>0.06</v>
      </c>
      <c r="AI2467" s="189">
        <f t="shared" si="99"/>
        <v>9696</v>
      </c>
    </row>
    <row r="2468" spans="1:35" x14ac:dyDescent="0.25">
      <c r="A2468" s="707" t="s">
        <v>2131</v>
      </c>
      <c r="B2468" s="180" t="s">
        <v>20</v>
      </c>
      <c r="C2468" s="180" t="s">
        <v>20</v>
      </c>
      <c r="D2468" s="8" t="s">
        <v>420</v>
      </c>
      <c r="E2468" s="180" t="s">
        <v>4899</v>
      </c>
      <c r="F2468" s="180" t="s">
        <v>821</v>
      </c>
      <c r="G2468" s="180" t="s">
        <v>6804</v>
      </c>
      <c r="H2468" s="186">
        <v>0</v>
      </c>
      <c r="I2468" s="186">
        <v>2850</v>
      </c>
      <c r="J2468" s="186">
        <f t="shared" si="95"/>
        <v>2850</v>
      </c>
      <c r="K2468" s="180" t="s">
        <v>7190</v>
      </c>
      <c r="L2468" s="180">
        <v>23852468</v>
      </c>
      <c r="M2468" s="144">
        <v>45518</v>
      </c>
      <c r="N2468" s="144" t="s">
        <v>197</v>
      </c>
      <c r="O2468" s="180" t="s">
        <v>43</v>
      </c>
      <c r="P2468" s="180" t="s">
        <v>43</v>
      </c>
      <c r="Q2468" s="274">
        <v>0</v>
      </c>
      <c r="R2468" s="274">
        <v>94400</v>
      </c>
      <c r="S2468" s="182">
        <f t="shared" si="96"/>
        <v>94400</v>
      </c>
      <c r="T2468" s="216">
        <v>94400</v>
      </c>
      <c r="U2468" s="180">
        <v>144</v>
      </c>
      <c r="V2468" s="180" t="s">
        <v>62</v>
      </c>
      <c r="W2468" s="180" t="s">
        <v>62</v>
      </c>
      <c r="X2468" s="180" t="s">
        <v>276</v>
      </c>
      <c r="Y2468" s="180"/>
      <c r="Z2468" s="180" t="s">
        <v>7226</v>
      </c>
      <c r="AA2468" s="194">
        <v>0.03</v>
      </c>
      <c r="AB2468" s="197" t="s">
        <v>552</v>
      </c>
      <c r="AC2468" s="188">
        <v>0.02</v>
      </c>
      <c r="AD2468" s="274">
        <f t="shared" si="97"/>
        <v>2832</v>
      </c>
      <c r="AE2468" s="274">
        <f t="shared" si="91"/>
        <v>655.55555555555554</v>
      </c>
      <c r="AF2468" s="189">
        <f t="shared" si="92"/>
        <v>1888</v>
      </c>
      <c r="AG2468" s="368">
        <f t="shared" si="98"/>
        <v>2543.5555555555557</v>
      </c>
      <c r="AH2468" s="190">
        <v>0.06</v>
      </c>
      <c r="AI2468" s="189">
        <f t="shared" si="99"/>
        <v>5664</v>
      </c>
    </row>
    <row r="2469" spans="1:35" x14ac:dyDescent="0.25">
      <c r="A2469" s="707" t="s">
        <v>2131</v>
      </c>
      <c r="B2469" s="180" t="s">
        <v>33</v>
      </c>
      <c r="C2469" s="180" t="s">
        <v>39</v>
      </c>
      <c r="D2469" s="180" t="s">
        <v>167</v>
      </c>
      <c r="E2469" s="180" t="s">
        <v>4113</v>
      </c>
      <c r="F2469" s="180" t="s">
        <v>3998</v>
      </c>
      <c r="G2469" s="180" t="s">
        <v>2743</v>
      </c>
      <c r="H2469" s="186">
        <v>10844</v>
      </c>
      <c r="I2469" s="186">
        <v>10844</v>
      </c>
      <c r="J2469" s="186">
        <f t="shared" si="95"/>
        <v>0</v>
      </c>
      <c r="K2469" s="180" t="s">
        <v>7244</v>
      </c>
      <c r="L2469" s="180">
        <v>21934342</v>
      </c>
      <c r="M2469" s="144">
        <v>45519</v>
      </c>
      <c r="N2469" s="144" t="s">
        <v>197</v>
      </c>
      <c r="O2469" s="180" t="s">
        <v>148</v>
      </c>
      <c r="P2469" s="180" t="s">
        <v>273</v>
      </c>
      <c r="Q2469" s="274">
        <v>372986</v>
      </c>
      <c r="R2469" s="274">
        <v>451600</v>
      </c>
      <c r="S2469" s="182">
        <f t="shared" si="96"/>
        <v>78614</v>
      </c>
      <c r="T2469" s="216">
        <v>78614</v>
      </c>
      <c r="U2469" s="180">
        <v>168</v>
      </c>
      <c r="V2469" s="180" t="s">
        <v>64</v>
      </c>
      <c r="W2469" s="180" t="s">
        <v>64</v>
      </c>
      <c r="X2469" s="180" t="s">
        <v>276</v>
      </c>
      <c r="Y2469" s="180" t="s">
        <v>4678</v>
      </c>
      <c r="Z2469" s="180" t="s">
        <v>7274</v>
      </c>
      <c r="AA2469" s="194">
        <v>0.04</v>
      </c>
      <c r="AB2469" s="197" t="s">
        <v>552</v>
      </c>
      <c r="AC2469" s="188">
        <v>1.7000000000000001E-2</v>
      </c>
      <c r="AD2469" s="274">
        <f t="shared" si="97"/>
        <v>18064</v>
      </c>
      <c r="AE2469" s="274">
        <f t="shared" si="91"/>
        <v>2688.0952380952381</v>
      </c>
      <c r="AF2469" s="189">
        <f t="shared" si="92"/>
        <v>7677.2000000000007</v>
      </c>
      <c r="AG2469" s="368">
        <f t="shared" si="98"/>
        <v>10365.295238095239</v>
      </c>
      <c r="AH2469" s="190">
        <v>0.03</v>
      </c>
      <c r="AI2469" s="189">
        <f t="shared" si="99"/>
        <v>2358.42</v>
      </c>
    </row>
    <row r="2470" spans="1:35" x14ac:dyDescent="0.25">
      <c r="A2470" s="707" t="s">
        <v>2131</v>
      </c>
      <c r="B2470" s="180" t="s">
        <v>49</v>
      </c>
      <c r="C2470" s="180" t="s">
        <v>49</v>
      </c>
      <c r="D2470" s="180" t="s">
        <v>133</v>
      </c>
      <c r="E2470" s="180" t="s">
        <v>189</v>
      </c>
      <c r="F2470" s="180" t="s">
        <v>6387</v>
      </c>
      <c r="G2470" s="180" t="s">
        <v>5526</v>
      </c>
      <c r="H2470" s="186">
        <v>0</v>
      </c>
      <c r="I2470" s="186">
        <v>4526</v>
      </c>
      <c r="J2470" s="186">
        <f t="shared" si="95"/>
        <v>4526</v>
      </c>
      <c r="K2470" s="180" t="s">
        <v>7245</v>
      </c>
      <c r="L2470" s="180">
        <v>30414377</v>
      </c>
      <c r="M2470" s="144">
        <v>45519</v>
      </c>
      <c r="N2470" s="144" t="s">
        <v>197</v>
      </c>
      <c r="O2470" s="180" t="s">
        <v>43</v>
      </c>
      <c r="P2470" s="180" t="s">
        <v>43</v>
      </c>
      <c r="Q2470" s="274">
        <v>0</v>
      </c>
      <c r="R2470" s="274">
        <v>182700</v>
      </c>
      <c r="S2470" s="182">
        <f t="shared" si="96"/>
        <v>182700</v>
      </c>
      <c r="T2470" s="216">
        <v>22334</v>
      </c>
      <c r="U2470" s="180">
        <v>168</v>
      </c>
      <c r="V2470" s="180" t="s">
        <v>64</v>
      </c>
      <c r="W2470" s="180" t="s">
        <v>64</v>
      </c>
      <c r="X2470" s="180" t="s">
        <v>276</v>
      </c>
      <c r="Y2470" s="180" t="s">
        <v>662</v>
      </c>
      <c r="Z2470" s="180" t="s">
        <v>7275</v>
      </c>
      <c r="AA2470" s="194">
        <v>0.04</v>
      </c>
      <c r="AB2470" s="197" t="s">
        <v>552</v>
      </c>
      <c r="AC2470" s="188">
        <v>1.7000000000000001E-2</v>
      </c>
      <c r="AD2470" s="274">
        <f t="shared" si="97"/>
        <v>7308</v>
      </c>
      <c r="AE2470" s="274">
        <f t="shared" si="91"/>
        <v>1087.5</v>
      </c>
      <c r="AF2470" s="189">
        <f t="shared" si="92"/>
        <v>3105.9</v>
      </c>
      <c r="AG2470" s="368">
        <f t="shared" si="98"/>
        <v>4193.3999999999996</v>
      </c>
      <c r="AH2470" s="190">
        <v>0.03</v>
      </c>
      <c r="AI2470" s="189">
        <f t="shared" si="99"/>
        <v>5481</v>
      </c>
    </row>
    <row r="2471" spans="1:35" x14ac:dyDescent="0.25">
      <c r="A2471" s="707" t="s">
        <v>2131</v>
      </c>
      <c r="B2471" s="180" t="s">
        <v>23</v>
      </c>
      <c r="C2471" s="180" t="s">
        <v>23</v>
      </c>
      <c r="D2471" s="180" t="s">
        <v>5937</v>
      </c>
      <c r="E2471" s="180" t="s">
        <v>405</v>
      </c>
      <c r="F2471" s="180" t="s">
        <v>7246</v>
      </c>
      <c r="G2471" s="180" t="s">
        <v>7277</v>
      </c>
      <c r="H2471" s="186">
        <v>0</v>
      </c>
      <c r="I2471" s="186">
        <v>33367</v>
      </c>
      <c r="J2471" s="186">
        <f t="shared" si="95"/>
        <v>33367</v>
      </c>
      <c r="K2471" s="180" t="s">
        <v>7247</v>
      </c>
      <c r="L2471" s="180">
        <v>28808407</v>
      </c>
      <c r="M2471" s="144">
        <v>45519</v>
      </c>
      <c r="N2471" s="144" t="s">
        <v>197</v>
      </c>
      <c r="O2471" s="180" t="s">
        <v>43</v>
      </c>
      <c r="P2471" s="180" t="s">
        <v>43</v>
      </c>
      <c r="Q2471" s="274">
        <v>0</v>
      </c>
      <c r="R2471" s="274">
        <v>1411700</v>
      </c>
      <c r="S2471" s="182">
        <f t="shared" si="96"/>
        <v>1411700</v>
      </c>
      <c r="T2471" s="216">
        <v>333804.34999999998</v>
      </c>
      <c r="U2471" s="180">
        <v>168</v>
      </c>
      <c r="V2471" s="180" t="s">
        <v>64</v>
      </c>
      <c r="W2471" s="180" t="s">
        <v>64</v>
      </c>
      <c r="X2471" s="180" t="s">
        <v>276</v>
      </c>
      <c r="Y2471" s="180" t="s">
        <v>662</v>
      </c>
      <c r="Z2471" s="180" t="s">
        <v>7276</v>
      </c>
      <c r="AA2471" s="194">
        <v>0.04</v>
      </c>
      <c r="AB2471" s="197" t="s">
        <v>552</v>
      </c>
      <c r="AC2471" s="188">
        <v>1.7000000000000001E-2</v>
      </c>
      <c r="AD2471" s="274">
        <f t="shared" si="97"/>
        <v>56468</v>
      </c>
      <c r="AE2471" s="274">
        <f t="shared" si="91"/>
        <v>8402.9761904761908</v>
      </c>
      <c r="AF2471" s="189">
        <f t="shared" si="92"/>
        <v>23998.9</v>
      </c>
      <c r="AG2471" s="368">
        <f t="shared" si="98"/>
        <v>32401.876190476192</v>
      </c>
      <c r="AH2471" s="190">
        <v>0.03</v>
      </c>
      <c r="AI2471" s="189">
        <f t="shared" si="99"/>
        <v>42351</v>
      </c>
    </row>
    <row r="2472" spans="1:35" x14ac:dyDescent="0.25">
      <c r="A2472" s="707" t="s">
        <v>2131</v>
      </c>
      <c r="B2472" s="180" t="s">
        <v>49</v>
      </c>
      <c r="C2472" s="180" t="s">
        <v>49</v>
      </c>
      <c r="D2472" s="180" t="s">
        <v>133</v>
      </c>
      <c r="E2472" s="180" t="s">
        <v>612</v>
      </c>
      <c r="F2472" s="180" t="s">
        <v>6383</v>
      </c>
      <c r="G2472" s="180" t="s">
        <v>6559</v>
      </c>
      <c r="H2472" s="186">
        <v>0</v>
      </c>
      <c r="I2472" s="186">
        <v>3791</v>
      </c>
      <c r="J2472" s="186">
        <f t="shared" si="95"/>
        <v>3791</v>
      </c>
      <c r="K2472" s="180" t="s">
        <v>7248</v>
      </c>
      <c r="L2472" s="180">
        <v>21989612</v>
      </c>
      <c r="M2472" s="144">
        <v>45519</v>
      </c>
      <c r="N2472" s="144" t="s">
        <v>197</v>
      </c>
      <c r="O2472" s="180" t="s">
        <v>43</v>
      </c>
      <c r="P2472" s="180" t="s">
        <v>43</v>
      </c>
      <c r="Q2472" s="274">
        <v>0</v>
      </c>
      <c r="R2472" s="274">
        <v>150900</v>
      </c>
      <c r="S2472" s="182">
        <f t="shared" si="96"/>
        <v>150900</v>
      </c>
      <c r="T2472" s="216">
        <v>32830</v>
      </c>
      <c r="U2472" s="180">
        <v>168</v>
      </c>
      <c r="V2472" s="180" t="s">
        <v>64</v>
      </c>
      <c r="W2472" s="180" t="s">
        <v>64</v>
      </c>
      <c r="X2472" s="180" t="s">
        <v>276</v>
      </c>
      <c r="Y2472" s="180" t="s">
        <v>662</v>
      </c>
      <c r="Z2472" s="180" t="s">
        <v>6867</v>
      </c>
      <c r="AA2472" s="194">
        <v>0.04</v>
      </c>
      <c r="AB2472" s="197" t="s">
        <v>552</v>
      </c>
      <c r="AC2472" s="188">
        <v>1.7000000000000001E-2</v>
      </c>
      <c r="AD2472" s="274">
        <f t="shared" si="97"/>
        <v>6036</v>
      </c>
      <c r="AE2472" s="274">
        <f t="shared" si="91"/>
        <v>898.21428571428567</v>
      </c>
      <c r="AF2472" s="189">
        <f t="shared" si="92"/>
        <v>2565.3000000000002</v>
      </c>
      <c r="AG2472" s="368">
        <f t="shared" si="98"/>
        <v>3463.514285714286</v>
      </c>
      <c r="AH2472" s="190">
        <v>0.03</v>
      </c>
      <c r="AI2472" s="189">
        <f t="shared" si="99"/>
        <v>4527</v>
      </c>
    </row>
    <row r="2473" spans="1:35" x14ac:dyDescent="0.25">
      <c r="A2473" s="707" t="s">
        <v>2131</v>
      </c>
      <c r="B2473" s="180" t="s">
        <v>27</v>
      </c>
      <c r="C2473" s="180" t="s">
        <v>27</v>
      </c>
      <c r="D2473" s="180" t="s">
        <v>5938</v>
      </c>
      <c r="E2473" s="180" t="s">
        <v>209</v>
      </c>
      <c r="F2473" s="180" t="s">
        <v>4480</v>
      </c>
      <c r="G2473" s="466" t="s">
        <v>5351</v>
      </c>
      <c r="H2473" s="186">
        <v>43211</v>
      </c>
      <c r="I2473" s="186">
        <v>49676</v>
      </c>
      <c r="J2473" s="186">
        <f t="shared" ref="J2473:J2536" si="100">IF(H2473=0,I2473,(I2473-H2473))</f>
        <v>6465</v>
      </c>
      <c r="K2473" s="180" t="s">
        <v>7249</v>
      </c>
      <c r="L2473" s="180">
        <v>22451044</v>
      </c>
      <c r="M2473" s="144">
        <v>45519</v>
      </c>
      <c r="N2473" s="144" t="s">
        <v>197</v>
      </c>
      <c r="O2473" s="180" t="s">
        <v>148</v>
      </c>
      <c r="P2473" s="180" t="s">
        <v>263</v>
      </c>
      <c r="Q2473" s="274">
        <v>1817578</v>
      </c>
      <c r="R2473" s="274">
        <v>2106900</v>
      </c>
      <c r="S2473" s="182">
        <f t="shared" ref="S2473:S2536" si="101">R2473-Q2473</f>
        <v>289322</v>
      </c>
      <c r="T2473" s="216">
        <v>215126</v>
      </c>
      <c r="U2473" s="180">
        <v>168</v>
      </c>
      <c r="V2473" s="180" t="s">
        <v>64</v>
      </c>
      <c r="W2473" s="180" t="s">
        <v>64</v>
      </c>
      <c r="X2473" s="180" t="s">
        <v>276</v>
      </c>
      <c r="Y2473" s="180" t="s">
        <v>662</v>
      </c>
      <c r="Z2473" s="180" t="s">
        <v>7278</v>
      </c>
      <c r="AA2473" s="194">
        <v>0.04</v>
      </c>
      <c r="AB2473" s="197" t="s">
        <v>552</v>
      </c>
      <c r="AC2473" s="188">
        <v>1.7000000000000001E-2</v>
      </c>
      <c r="AD2473" s="274">
        <f t="shared" ref="AD2473:AD2536" si="102">AA2473*R2473</f>
        <v>84276</v>
      </c>
      <c r="AE2473" s="274">
        <f t="shared" si="91"/>
        <v>12541.071428571429</v>
      </c>
      <c r="AF2473" s="189">
        <f t="shared" si="92"/>
        <v>35817.300000000003</v>
      </c>
      <c r="AG2473" s="368">
        <f t="shared" ref="AG2473:AG2536" si="103">AE2473+AF2473</f>
        <v>48358.37142857143</v>
      </c>
      <c r="AH2473" s="190">
        <v>0.03</v>
      </c>
      <c r="AI2473" s="189">
        <f t="shared" ref="AI2473:AI2537" si="104">S2473*AH2473</f>
        <v>8679.66</v>
      </c>
    </row>
    <row r="2474" spans="1:35" x14ac:dyDescent="0.25">
      <c r="A2474" s="707" t="s">
        <v>2131</v>
      </c>
      <c r="B2474" s="180" t="s">
        <v>241</v>
      </c>
      <c r="C2474" s="180" t="s">
        <v>241</v>
      </c>
      <c r="D2474" s="180" t="s">
        <v>101</v>
      </c>
      <c r="E2474" s="180" t="s">
        <v>489</v>
      </c>
      <c r="F2474" s="180" t="s">
        <v>836</v>
      </c>
      <c r="G2474" s="466" t="s">
        <v>605</v>
      </c>
      <c r="H2474" s="186">
        <v>0</v>
      </c>
      <c r="I2474" s="186">
        <v>2234</v>
      </c>
      <c r="J2474" s="186">
        <f t="shared" si="100"/>
        <v>2234</v>
      </c>
      <c r="K2474" s="180" t="s">
        <v>7250</v>
      </c>
      <c r="L2474" s="180">
        <v>30923131</v>
      </c>
      <c r="M2474" s="144">
        <v>45519</v>
      </c>
      <c r="N2474" s="144" t="s">
        <v>197</v>
      </c>
      <c r="O2474" s="180" t="s">
        <v>56</v>
      </c>
      <c r="P2474" s="180" t="s">
        <v>56</v>
      </c>
      <c r="Q2474" s="274">
        <v>0</v>
      </c>
      <c r="R2474" s="274">
        <v>84500</v>
      </c>
      <c r="S2474" s="182">
        <f t="shared" si="101"/>
        <v>84500</v>
      </c>
      <c r="T2474" s="216">
        <v>84500</v>
      </c>
      <c r="U2474" s="180">
        <v>168</v>
      </c>
      <c r="V2474" s="180" t="s">
        <v>62</v>
      </c>
      <c r="W2474" s="180" t="s">
        <v>62</v>
      </c>
      <c r="X2474" s="180" t="s">
        <v>276</v>
      </c>
      <c r="Y2474" s="180"/>
      <c r="Z2474" s="180" t="s">
        <v>7279</v>
      </c>
      <c r="AA2474" s="194">
        <v>0.04</v>
      </c>
      <c r="AB2474" s="197" t="s">
        <v>552</v>
      </c>
      <c r="AC2474" s="188">
        <v>1.7000000000000001E-2</v>
      </c>
      <c r="AD2474" s="274">
        <f t="shared" si="102"/>
        <v>3380</v>
      </c>
      <c r="AE2474" s="274">
        <f t="shared" si="91"/>
        <v>502.97619047619048</v>
      </c>
      <c r="AF2474" s="189">
        <f t="shared" si="92"/>
        <v>1436.5</v>
      </c>
      <c r="AG2474" s="368">
        <f t="shared" si="103"/>
        <v>1939.4761904761904</v>
      </c>
      <c r="AH2474" s="190">
        <v>0.03</v>
      </c>
      <c r="AI2474" s="189">
        <f t="shared" si="104"/>
        <v>2535</v>
      </c>
    </row>
    <row r="2475" spans="1:35" x14ac:dyDescent="0.25">
      <c r="A2475" s="707" t="s">
        <v>2131</v>
      </c>
      <c r="B2475" s="180" t="s">
        <v>49</v>
      </c>
      <c r="C2475" s="180" t="s">
        <v>49</v>
      </c>
      <c r="D2475" s="180" t="s">
        <v>133</v>
      </c>
      <c r="E2475" s="180" t="s">
        <v>189</v>
      </c>
      <c r="F2475" s="180" t="s">
        <v>701</v>
      </c>
      <c r="G2475" s="180" t="s">
        <v>702</v>
      </c>
      <c r="H2475" s="186">
        <v>0</v>
      </c>
      <c r="I2475" s="186">
        <v>12700</v>
      </c>
      <c r="J2475" s="186">
        <f t="shared" si="100"/>
        <v>12700</v>
      </c>
      <c r="K2475" s="180" t="s">
        <v>7251</v>
      </c>
      <c r="L2475" s="180">
        <v>30455454</v>
      </c>
      <c r="M2475" s="144">
        <v>45519</v>
      </c>
      <c r="N2475" s="144" t="s">
        <v>197</v>
      </c>
      <c r="O2475" s="180" t="s">
        <v>148</v>
      </c>
      <c r="P2475" s="180" t="s">
        <v>3398</v>
      </c>
      <c r="Q2475" s="274">
        <v>0</v>
      </c>
      <c r="R2475" s="274">
        <v>530700</v>
      </c>
      <c r="S2475" s="182">
        <f t="shared" si="101"/>
        <v>530700</v>
      </c>
      <c r="T2475" s="216">
        <v>58785</v>
      </c>
      <c r="U2475" s="180">
        <v>168</v>
      </c>
      <c r="V2475" s="180" t="s">
        <v>64</v>
      </c>
      <c r="W2475" s="180" t="s">
        <v>64</v>
      </c>
      <c r="X2475" s="180" t="s">
        <v>276</v>
      </c>
      <c r="Y2475" s="180" t="s">
        <v>115</v>
      </c>
      <c r="Z2475" s="180" t="s">
        <v>5153</v>
      </c>
      <c r="AA2475" s="194">
        <v>0.04</v>
      </c>
      <c r="AB2475" s="197" t="s">
        <v>552</v>
      </c>
      <c r="AC2475" s="188">
        <v>1.7000000000000001E-2</v>
      </c>
      <c r="AD2475" s="274">
        <f t="shared" si="102"/>
        <v>21228</v>
      </c>
      <c r="AE2475" s="274">
        <f t="shared" si="91"/>
        <v>3158.9285714285716</v>
      </c>
      <c r="AF2475" s="189">
        <f t="shared" si="92"/>
        <v>9021.9000000000015</v>
      </c>
      <c r="AG2475" s="368">
        <f t="shared" si="103"/>
        <v>12180.828571428574</v>
      </c>
      <c r="AH2475" s="190">
        <v>0.03</v>
      </c>
      <c r="AI2475" s="189">
        <f t="shared" si="104"/>
        <v>15921</v>
      </c>
    </row>
    <row r="2476" spans="1:35" x14ac:dyDescent="0.25">
      <c r="A2476" s="707" t="s">
        <v>2131</v>
      </c>
      <c r="B2476" s="180" t="s">
        <v>39</v>
      </c>
      <c r="C2476" s="180" t="s">
        <v>39</v>
      </c>
      <c r="D2476" s="180" t="s">
        <v>167</v>
      </c>
      <c r="E2476" s="180" t="s">
        <v>451</v>
      </c>
      <c r="F2476" s="180" t="s">
        <v>6961</v>
      </c>
      <c r="G2476" s="180" t="s">
        <v>7280</v>
      </c>
      <c r="H2476" s="186">
        <v>0</v>
      </c>
      <c r="I2476" s="186">
        <v>3749</v>
      </c>
      <c r="J2476" s="186">
        <f t="shared" si="100"/>
        <v>3749</v>
      </c>
      <c r="K2476" s="180" t="s">
        <v>7252</v>
      </c>
      <c r="L2476" s="180">
        <v>22553060</v>
      </c>
      <c r="M2476" s="144">
        <v>45519</v>
      </c>
      <c r="N2476" s="144" t="s">
        <v>197</v>
      </c>
      <c r="O2476" s="180" t="s">
        <v>43</v>
      </c>
      <c r="P2476" s="180" t="s">
        <v>43</v>
      </c>
      <c r="Q2476" s="274">
        <v>0</v>
      </c>
      <c r="R2476" s="274">
        <v>149100</v>
      </c>
      <c r="S2476" s="182">
        <f t="shared" si="101"/>
        <v>149100</v>
      </c>
      <c r="T2476" s="216">
        <v>35003</v>
      </c>
      <c r="U2476" s="180">
        <v>168</v>
      </c>
      <c r="V2476" s="180" t="s">
        <v>64</v>
      </c>
      <c r="W2476" s="180" t="s">
        <v>64</v>
      </c>
      <c r="X2476" s="180" t="s">
        <v>276</v>
      </c>
      <c r="Y2476" s="180" t="s">
        <v>662</v>
      </c>
      <c r="Z2476" s="180" t="s">
        <v>6962</v>
      </c>
      <c r="AA2476" s="194">
        <v>0.04</v>
      </c>
      <c r="AB2476" s="197" t="s">
        <v>552</v>
      </c>
      <c r="AC2476" s="188">
        <v>1.7000000000000001E-2</v>
      </c>
      <c r="AD2476" s="274">
        <f t="shared" si="102"/>
        <v>5964</v>
      </c>
      <c r="AE2476" s="274">
        <f t="shared" si="91"/>
        <v>887.5</v>
      </c>
      <c r="AF2476" s="189">
        <f t="shared" si="92"/>
        <v>2534.7000000000003</v>
      </c>
      <c r="AG2476" s="368">
        <f t="shared" si="103"/>
        <v>3422.2000000000003</v>
      </c>
      <c r="AH2476" s="190">
        <v>0.03</v>
      </c>
      <c r="AI2476" s="189">
        <f t="shared" si="104"/>
        <v>4473</v>
      </c>
    </row>
    <row r="2477" spans="1:35" x14ac:dyDescent="0.25">
      <c r="A2477" s="707" t="s">
        <v>2131</v>
      </c>
      <c r="B2477" s="180" t="s">
        <v>39</v>
      </c>
      <c r="C2477" s="180" t="s">
        <v>39</v>
      </c>
      <c r="D2477" s="180" t="s">
        <v>167</v>
      </c>
      <c r="E2477" s="180" t="s">
        <v>451</v>
      </c>
      <c r="F2477" s="180" t="s">
        <v>7253</v>
      </c>
      <c r="G2477" s="180" t="s">
        <v>681</v>
      </c>
      <c r="H2477" s="186">
        <v>1946</v>
      </c>
      <c r="I2477" s="186">
        <v>1946</v>
      </c>
      <c r="J2477" s="186">
        <f t="shared" si="100"/>
        <v>0</v>
      </c>
      <c r="K2477" s="180" t="s">
        <v>7254</v>
      </c>
      <c r="L2477" s="180">
        <v>25219818</v>
      </c>
      <c r="M2477" s="144">
        <v>45519</v>
      </c>
      <c r="N2477" s="144" t="s">
        <v>197</v>
      </c>
      <c r="O2477" s="180" t="s">
        <v>148</v>
      </c>
      <c r="P2477" s="180" t="s">
        <v>258</v>
      </c>
      <c r="Q2477" s="274">
        <v>60951</v>
      </c>
      <c r="R2477" s="274">
        <v>67900</v>
      </c>
      <c r="S2477" s="182">
        <f t="shared" si="101"/>
        <v>6949</v>
      </c>
      <c r="T2477" s="216">
        <v>6949</v>
      </c>
      <c r="U2477" s="180">
        <v>156</v>
      </c>
      <c r="V2477" s="180" t="s">
        <v>63</v>
      </c>
      <c r="W2477" s="180" t="s">
        <v>63</v>
      </c>
      <c r="X2477" s="180" t="s">
        <v>277</v>
      </c>
      <c r="Y2477" s="180"/>
      <c r="Z2477" s="180" t="s">
        <v>7281</v>
      </c>
      <c r="AA2477" s="194">
        <v>0.04</v>
      </c>
      <c r="AB2477" s="197" t="s">
        <v>552</v>
      </c>
      <c r="AC2477" s="188">
        <v>1.7999999999999999E-2</v>
      </c>
      <c r="AD2477" s="274">
        <f t="shared" si="102"/>
        <v>2716</v>
      </c>
      <c r="AE2477" s="274">
        <f t="shared" si="91"/>
        <v>435.25641025641028</v>
      </c>
      <c r="AF2477" s="189">
        <f t="shared" si="92"/>
        <v>1222.1999999999998</v>
      </c>
      <c r="AG2477" s="368">
        <f t="shared" si="103"/>
        <v>1657.45641025641</v>
      </c>
      <c r="AH2477" s="190">
        <v>0.03</v>
      </c>
      <c r="AI2477" s="189">
        <f t="shared" si="104"/>
        <v>208.47</v>
      </c>
    </row>
    <row r="2478" spans="1:35" x14ac:dyDescent="0.25">
      <c r="A2478" s="707" t="s">
        <v>2131</v>
      </c>
      <c r="B2478" s="180" t="s">
        <v>24</v>
      </c>
      <c r="C2478" s="180" t="s">
        <v>24</v>
      </c>
      <c r="D2478" s="180" t="s">
        <v>420</v>
      </c>
      <c r="E2478" s="180" t="s">
        <v>405</v>
      </c>
      <c r="F2478" s="180" t="s">
        <v>3251</v>
      </c>
      <c r="G2478" s="180" t="s">
        <v>3487</v>
      </c>
      <c r="H2478" s="186">
        <v>0</v>
      </c>
      <c r="I2478" s="186">
        <v>10379</v>
      </c>
      <c r="J2478" s="186">
        <f t="shared" si="100"/>
        <v>10379</v>
      </c>
      <c r="K2478" s="180" t="s">
        <v>7255</v>
      </c>
      <c r="L2478" s="180">
        <v>30489912</v>
      </c>
      <c r="M2478" s="144">
        <v>45519</v>
      </c>
      <c r="N2478" s="144" t="s">
        <v>197</v>
      </c>
      <c r="O2478" s="180" t="s">
        <v>173</v>
      </c>
      <c r="P2478" s="180" t="s">
        <v>350</v>
      </c>
      <c r="Q2478" s="274">
        <v>0</v>
      </c>
      <c r="R2478" s="274">
        <v>431700</v>
      </c>
      <c r="S2478" s="182">
        <f t="shared" si="101"/>
        <v>431700</v>
      </c>
      <c r="T2478" s="216">
        <v>6523.29</v>
      </c>
      <c r="U2478" s="180">
        <v>168</v>
      </c>
      <c r="V2478" s="180" t="s">
        <v>64</v>
      </c>
      <c r="W2478" s="180" t="s">
        <v>64</v>
      </c>
      <c r="X2478" s="180" t="s">
        <v>276</v>
      </c>
      <c r="Y2478" s="180" t="s">
        <v>662</v>
      </c>
      <c r="Z2478" s="180" t="s">
        <v>7282</v>
      </c>
      <c r="AA2478" s="194">
        <v>0.04</v>
      </c>
      <c r="AB2478" s="197" t="s">
        <v>552</v>
      </c>
      <c r="AC2478" s="188">
        <v>1.7000000000000001E-2</v>
      </c>
      <c r="AD2478" s="274">
        <f t="shared" si="102"/>
        <v>17268</v>
      </c>
      <c r="AE2478" s="274">
        <f t="shared" si="91"/>
        <v>2569.6428571428573</v>
      </c>
      <c r="AF2478" s="189">
        <f t="shared" si="92"/>
        <v>7338.9000000000005</v>
      </c>
      <c r="AG2478" s="368">
        <f t="shared" si="103"/>
        <v>9908.5428571428583</v>
      </c>
      <c r="AH2478" s="190">
        <v>0.03</v>
      </c>
      <c r="AI2478" s="189">
        <f t="shared" si="104"/>
        <v>12951</v>
      </c>
    </row>
    <row r="2479" spans="1:35" x14ac:dyDescent="0.25">
      <c r="A2479" s="707" t="s">
        <v>2131</v>
      </c>
      <c r="B2479" s="180" t="s">
        <v>24</v>
      </c>
      <c r="C2479" s="180" t="s">
        <v>24</v>
      </c>
      <c r="D2479" s="180" t="s">
        <v>420</v>
      </c>
      <c r="E2479" s="180" t="s">
        <v>200</v>
      </c>
      <c r="F2479" s="180" t="s">
        <v>7256</v>
      </c>
      <c r="G2479" s="180" t="s">
        <v>773</v>
      </c>
      <c r="H2479" s="186">
        <v>0</v>
      </c>
      <c r="I2479" s="186">
        <v>19717</v>
      </c>
      <c r="J2479" s="186">
        <f t="shared" si="100"/>
        <v>19717</v>
      </c>
      <c r="K2479" s="180" t="s">
        <v>7257</v>
      </c>
      <c r="L2479" s="180">
        <v>40189183</v>
      </c>
      <c r="M2479" s="144">
        <v>45519</v>
      </c>
      <c r="N2479" s="144" t="s">
        <v>197</v>
      </c>
      <c r="O2479" s="180" t="s">
        <v>43</v>
      </c>
      <c r="P2479" s="180" t="s">
        <v>43</v>
      </c>
      <c r="Q2479" s="274">
        <v>0</v>
      </c>
      <c r="R2479" s="274">
        <v>829900</v>
      </c>
      <c r="S2479" s="182">
        <f t="shared" si="101"/>
        <v>829900</v>
      </c>
      <c r="T2479" s="216">
        <v>190106</v>
      </c>
      <c r="U2479" s="180">
        <v>168</v>
      </c>
      <c r="V2479" s="180" t="s">
        <v>64</v>
      </c>
      <c r="W2479" s="180" t="s">
        <v>64</v>
      </c>
      <c r="X2479" s="180" t="s">
        <v>276</v>
      </c>
      <c r="Y2479" s="180" t="s">
        <v>534</v>
      </c>
      <c r="Z2479" s="180" t="s">
        <v>6723</v>
      </c>
      <c r="AA2479" s="194">
        <v>0.04</v>
      </c>
      <c r="AB2479" s="197" t="s">
        <v>552</v>
      </c>
      <c r="AC2479" s="188">
        <v>1.7000000000000001E-2</v>
      </c>
      <c r="AD2479" s="274">
        <f t="shared" si="102"/>
        <v>33196</v>
      </c>
      <c r="AE2479" s="274">
        <f t="shared" si="91"/>
        <v>4939.8809523809523</v>
      </c>
      <c r="AF2479" s="189">
        <f t="shared" si="92"/>
        <v>14108.300000000001</v>
      </c>
      <c r="AG2479" s="368">
        <f t="shared" si="103"/>
        <v>19048.180952380953</v>
      </c>
      <c r="AH2479" s="190">
        <v>0.03</v>
      </c>
      <c r="AI2479" s="189">
        <f t="shared" si="104"/>
        <v>24897</v>
      </c>
    </row>
    <row r="2480" spans="1:35" x14ac:dyDescent="0.25">
      <c r="A2480" s="707" t="s">
        <v>2131</v>
      </c>
      <c r="B2480" s="180" t="s">
        <v>20</v>
      </c>
      <c r="C2480" s="180" t="s">
        <v>20</v>
      </c>
      <c r="D2480" s="8" t="s">
        <v>420</v>
      </c>
      <c r="E2480" s="180" t="s">
        <v>405</v>
      </c>
      <c r="F2480" s="180" t="s">
        <v>5911</v>
      </c>
      <c r="G2480" s="180" t="s">
        <v>4183</v>
      </c>
      <c r="H2480" s="186">
        <v>0</v>
      </c>
      <c r="I2480" s="186">
        <v>2521</v>
      </c>
      <c r="J2480" s="186">
        <f t="shared" si="100"/>
        <v>2521</v>
      </c>
      <c r="K2480" s="180" t="s">
        <v>7258</v>
      </c>
      <c r="L2480" s="180">
        <v>23041893</v>
      </c>
      <c r="M2480" s="144">
        <v>45519</v>
      </c>
      <c r="N2480" s="144" t="s">
        <v>197</v>
      </c>
      <c r="O2480" s="180" t="s">
        <v>148</v>
      </c>
      <c r="P2480" s="180" t="s">
        <v>332</v>
      </c>
      <c r="Q2480" s="274">
        <v>71650.740000000005</v>
      </c>
      <c r="R2480" s="274">
        <v>96800</v>
      </c>
      <c r="S2480" s="182">
        <f t="shared" si="101"/>
        <v>25149.259999999995</v>
      </c>
      <c r="T2480" s="216">
        <v>25149</v>
      </c>
      <c r="U2480" s="180">
        <v>168</v>
      </c>
      <c r="V2480" s="180" t="s">
        <v>64</v>
      </c>
      <c r="W2480" s="180" t="s">
        <v>64</v>
      </c>
      <c r="X2480" s="180" t="s">
        <v>276</v>
      </c>
      <c r="Y2480" s="180" t="s">
        <v>662</v>
      </c>
      <c r="Z2480" s="180" t="s">
        <v>7283</v>
      </c>
      <c r="AA2480" s="194">
        <v>0.04</v>
      </c>
      <c r="AB2480" s="197" t="s">
        <v>552</v>
      </c>
      <c r="AC2480" s="188">
        <v>1.7000000000000001E-2</v>
      </c>
      <c r="AD2480" s="274">
        <f t="shared" si="102"/>
        <v>3872</v>
      </c>
      <c r="AE2480" s="274">
        <f t="shared" si="91"/>
        <v>576.19047619047615</v>
      </c>
      <c r="AF2480" s="189">
        <f t="shared" si="92"/>
        <v>1645.6000000000001</v>
      </c>
      <c r="AG2480" s="368">
        <f t="shared" si="103"/>
        <v>2221.7904761904765</v>
      </c>
      <c r="AH2480" s="190">
        <v>0.03</v>
      </c>
      <c r="AI2480" s="189">
        <f t="shared" si="104"/>
        <v>754.47779999999977</v>
      </c>
    </row>
    <row r="2481" spans="1:35" x14ac:dyDescent="0.25">
      <c r="A2481" s="707" t="s">
        <v>2131</v>
      </c>
      <c r="B2481" s="180" t="s">
        <v>24</v>
      </c>
      <c r="C2481" s="180" t="s">
        <v>24</v>
      </c>
      <c r="D2481" s="180" t="s">
        <v>420</v>
      </c>
      <c r="E2481" s="180" t="s">
        <v>200</v>
      </c>
      <c r="F2481" s="180" t="s">
        <v>827</v>
      </c>
      <c r="G2481" s="180" t="s">
        <v>1656</v>
      </c>
      <c r="H2481" s="186">
        <v>0</v>
      </c>
      <c r="I2481" s="186">
        <v>2645</v>
      </c>
      <c r="J2481" s="186">
        <f t="shared" si="100"/>
        <v>2645</v>
      </c>
      <c r="K2481" s="180" t="s">
        <v>6936</v>
      </c>
      <c r="L2481" s="180">
        <v>21526177</v>
      </c>
      <c r="M2481" s="144">
        <v>45519</v>
      </c>
      <c r="N2481" s="144" t="s">
        <v>197</v>
      </c>
      <c r="O2481" s="180" t="s">
        <v>43</v>
      </c>
      <c r="P2481" s="180" t="s">
        <v>43</v>
      </c>
      <c r="Q2481" s="274">
        <v>0</v>
      </c>
      <c r="R2481" s="274">
        <v>102000</v>
      </c>
      <c r="S2481" s="182">
        <f t="shared" si="101"/>
        <v>102000</v>
      </c>
      <c r="T2481" s="216">
        <v>15000</v>
      </c>
      <c r="U2481" s="180">
        <v>168</v>
      </c>
      <c r="V2481" s="180" t="s">
        <v>64</v>
      </c>
      <c r="W2481" s="180" t="s">
        <v>64</v>
      </c>
      <c r="X2481" s="180" t="s">
        <v>276</v>
      </c>
      <c r="Y2481" s="180" t="s">
        <v>662</v>
      </c>
      <c r="Z2481" s="180" t="s">
        <v>6970</v>
      </c>
      <c r="AA2481" s="194">
        <v>0.04</v>
      </c>
      <c r="AB2481" s="197" t="s">
        <v>552</v>
      </c>
      <c r="AC2481" s="188">
        <v>1.7000000000000001E-2</v>
      </c>
      <c r="AD2481" s="274">
        <f t="shared" si="102"/>
        <v>4080</v>
      </c>
      <c r="AE2481" s="274">
        <f t="shared" si="91"/>
        <v>607.14285714285711</v>
      </c>
      <c r="AF2481" s="189">
        <f t="shared" si="92"/>
        <v>1734.0000000000002</v>
      </c>
      <c r="AG2481" s="368">
        <f t="shared" si="103"/>
        <v>2341.1428571428573</v>
      </c>
      <c r="AH2481" s="190">
        <v>0.03</v>
      </c>
      <c r="AI2481" s="189">
        <f t="shared" si="104"/>
        <v>3060</v>
      </c>
    </row>
    <row r="2482" spans="1:35" x14ac:dyDescent="0.25">
      <c r="A2482" s="707" t="s">
        <v>2131</v>
      </c>
      <c r="B2482" s="180" t="s">
        <v>27</v>
      </c>
      <c r="C2482" s="180" t="s">
        <v>27</v>
      </c>
      <c r="D2482" s="180" t="s">
        <v>5938</v>
      </c>
      <c r="E2482" s="180" t="s">
        <v>4759</v>
      </c>
      <c r="F2482" s="180" t="s">
        <v>5308</v>
      </c>
      <c r="G2482" s="180" t="s">
        <v>5620</v>
      </c>
      <c r="H2482" s="186">
        <v>0</v>
      </c>
      <c r="I2482" s="186">
        <v>11000</v>
      </c>
      <c r="J2482" s="186">
        <f t="shared" si="100"/>
        <v>11000</v>
      </c>
      <c r="K2482" s="180" t="s">
        <v>6317</v>
      </c>
      <c r="L2482" s="180">
        <v>25053645</v>
      </c>
      <c r="M2482" s="144">
        <v>45519</v>
      </c>
      <c r="N2482" s="144" t="s">
        <v>197</v>
      </c>
      <c r="O2482" s="180" t="s">
        <v>148</v>
      </c>
      <c r="P2482" s="180" t="s">
        <v>258</v>
      </c>
      <c r="Q2482" s="274">
        <v>0</v>
      </c>
      <c r="R2482" s="274">
        <v>399400</v>
      </c>
      <c r="S2482" s="182">
        <f t="shared" si="101"/>
        <v>399400</v>
      </c>
      <c r="T2482" s="216">
        <v>50000</v>
      </c>
      <c r="U2482" s="180">
        <v>168</v>
      </c>
      <c r="V2482" s="180" t="s">
        <v>64</v>
      </c>
      <c r="W2482" s="180" t="s">
        <v>64</v>
      </c>
      <c r="X2482" s="180" t="s">
        <v>276</v>
      </c>
      <c r="Y2482" s="180" t="s">
        <v>665</v>
      </c>
      <c r="Z2482" s="180" t="s">
        <v>6365</v>
      </c>
      <c r="AA2482" s="194">
        <v>0.04</v>
      </c>
      <c r="AB2482" s="197" t="s">
        <v>552</v>
      </c>
      <c r="AC2482" s="188">
        <v>1.7000000000000001E-2</v>
      </c>
      <c r="AD2482" s="274">
        <f t="shared" si="102"/>
        <v>15976</v>
      </c>
      <c r="AE2482" s="274">
        <f t="shared" si="91"/>
        <v>2377.3809523809523</v>
      </c>
      <c r="AF2482" s="189">
        <f t="shared" si="92"/>
        <v>6789.8</v>
      </c>
      <c r="AG2482" s="368">
        <f t="shared" si="103"/>
        <v>9167.1809523809534</v>
      </c>
      <c r="AH2482" s="190">
        <v>0.03</v>
      </c>
      <c r="AI2482" s="189">
        <f t="shared" si="104"/>
        <v>11982</v>
      </c>
    </row>
    <row r="2483" spans="1:35" x14ac:dyDescent="0.25">
      <c r="A2483" s="707" t="s">
        <v>2131</v>
      </c>
      <c r="B2483" s="180" t="s">
        <v>20</v>
      </c>
      <c r="C2483" s="180" t="s">
        <v>20</v>
      </c>
      <c r="D2483" s="8" t="s">
        <v>420</v>
      </c>
      <c r="E2483" s="180" t="s">
        <v>206</v>
      </c>
      <c r="F2483" s="180" t="s">
        <v>7259</v>
      </c>
      <c r="G2483" s="180" t="s">
        <v>7285</v>
      </c>
      <c r="H2483" s="186">
        <v>0</v>
      </c>
      <c r="I2483" s="186">
        <v>18140</v>
      </c>
      <c r="J2483" s="186">
        <f t="shared" si="100"/>
        <v>18140</v>
      </c>
      <c r="K2483" s="180" t="s">
        <v>7260</v>
      </c>
      <c r="L2483" s="180">
        <v>22660244</v>
      </c>
      <c r="M2483" s="144">
        <v>45519</v>
      </c>
      <c r="N2483" s="144" t="s">
        <v>197</v>
      </c>
      <c r="O2483" s="180" t="s">
        <v>43</v>
      </c>
      <c r="P2483" s="180" t="s">
        <v>43</v>
      </c>
      <c r="Q2483" s="274">
        <v>0</v>
      </c>
      <c r="R2483" s="274">
        <v>762600</v>
      </c>
      <c r="S2483" s="182">
        <f t="shared" si="101"/>
        <v>762600</v>
      </c>
      <c r="T2483" s="216">
        <v>90492</v>
      </c>
      <c r="U2483" s="180">
        <v>168</v>
      </c>
      <c r="V2483" s="180" t="s">
        <v>64</v>
      </c>
      <c r="W2483" s="180" t="s">
        <v>64</v>
      </c>
      <c r="X2483" s="180" t="s">
        <v>276</v>
      </c>
      <c r="Y2483" s="180" t="s">
        <v>115</v>
      </c>
      <c r="Z2483" s="180" t="s">
        <v>7284</v>
      </c>
      <c r="AA2483" s="194">
        <v>0.04</v>
      </c>
      <c r="AB2483" s="197" t="s">
        <v>552</v>
      </c>
      <c r="AC2483" s="188">
        <v>1.7000000000000001E-2</v>
      </c>
      <c r="AD2483" s="274">
        <f t="shared" si="102"/>
        <v>30504</v>
      </c>
      <c r="AE2483" s="274">
        <f t="shared" si="91"/>
        <v>4539.2857142857147</v>
      </c>
      <c r="AF2483" s="189">
        <f t="shared" si="92"/>
        <v>12964.2</v>
      </c>
      <c r="AG2483" s="368">
        <f t="shared" si="103"/>
        <v>17503.485714285714</v>
      </c>
      <c r="AH2483" s="190">
        <v>0.03</v>
      </c>
      <c r="AI2483" s="189">
        <f t="shared" si="104"/>
        <v>22878</v>
      </c>
    </row>
    <row r="2484" spans="1:35" x14ac:dyDescent="0.25">
      <c r="A2484" s="707" t="s">
        <v>2131</v>
      </c>
      <c r="B2484" s="180" t="s">
        <v>23</v>
      </c>
      <c r="C2484" s="180" t="s">
        <v>23</v>
      </c>
      <c r="D2484" s="180" t="s">
        <v>5937</v>
      </c>
      <c r="E2484" s="180" t="s">
        <v>970</v>
      </c>
      <c r="F2484" s="180" t="s">
        <v>7261</v>
      </c>
      <c r="G2484" s="180" t="s">
        <v>7286</v>
      </c>
      <c r="H2484" s="186">
        <v>0</v>
      </c>
      <c r="I2484" s="186">
        <v>23859</v>
      </c>
      <c r="J2484" s="186">
        <f t="shared" si="100"/>
        <v>23859</v>
      </c>
      <c r="K2484" s="180" t="s">
        <v>7262</v>
      </c>
      <c r="L2484" s="180">
        <v>24033039</v>
      </c>
      <c r="M2484" s="144">
        <v>45519</v>
      </c>
      <c r="N2484" s="144" t="s">
        <v>197</v>
      </c>
      <c r="O2484" s="180" t="s">
        <v>148</v>
      </c>
      <c r="P2484" s="180" t="s">
        <v>4613</v>
      </c>
      <c r="Q2484" s="274">
        <v>0</v>
      </c>
      <c r="R2484" s="274">
        <v>1006400</v>
      </c>
      <c r="S2484" s="182">
        <f t="shared" si="101"/>
        <v>1006400</v>
      </c>
      <c r="T2484" s="216">
        <v>56338</v>
      </c>
      <c r="U2484" s="180">
        <v>168</v>
      </c>
      <c r="V2484" s="180" t="s">
        <v>64</v>
      </c>
      <c r="W2484" s="180" t="s">
        <v>64</v>
      </c>
      <c r="X2484" s="180" t="s">
        <v>276</v>
      </c>
      <c r="Y2484" s="180" t="s">
        <v>665</v>
      </c>
      <c r="Z2484" s="180" t="s">
        <v>6863</v>
      </c>
      <c r="AA2484" s="194">
        <v>0.04</v>
      </c>
      <c r="AB2484" s="197" t="s">
        <v>552</v>
      </c>
      <c r="AC2484" s="188">
        <v>1.7000000000000001E-2</v>
      </c>
      <c r="AD2484" s="274">
        <f t="shared" si="102"/>
        <v>40256</v>
      </c>
      <c r="AE2484" s="274">
        <f t="shared" si="91"/>
        <v>5990.4761904761908</v>
      </c>
      <c r="AF2484" s="189">
        <f t="shared" si="92"/>
        <v>17108.800000000003</v>
      </c>
      <c r="AG2484" s="368">
        <f t="shared" si="103"/>
        <v>23099.276190476194</v>
      </c>
      <c r="AH2484" s="190">
        <v>0.03</v>
      </c>
      <c r="AI2484" s="189">
        <f t="shared" si="104"/>
        <v>30192</v>
      </c>
    </row>
    <row r="2485" spans="1:35" x14ac:dyDescent="0.25">
      <c r="A2485" s="707" t="s">
        <v>2131</v>
      </c>
      <c r="B2485" s="180" t="s">
        <v>23</v>
      </c>
      <c r="C2485" s="180" t="s">
        <v>23</v>
      </c>
      <c r="D2485" s="180" t="s">
        <v>5937</v>
      </c>
      <c r="E2485" s="180" t="s">
        <v>48</v>
      </c>
      <c r="F2485" s="180" t="s">
        <v>5455</v>
      </c>
      <c r="G2485" s="180" t="s">
        <v>5831</v>
      </c>
      <c r="H2485" s="186">
        <v>0</v>
      </c>
      <c r="I2485" s="186">
        <v>2313</v>
      </c>
      <c r="J2485" s="186">
        <f t="shared" si="100"/>
        <v>2313</v>
      </c>
      <c r="K2485" s="180" t="s">
        <v>7263</v>
      </c>
      <c r="L2485" s="180">
        <v>23954464</v>
      </c>
      <c r="M2485" s="144">
        <v>45519</v>
      </c>
      <c r="N2485" s="144" t="s">
        <v>197</v>
      </c>
      <c r="O2485" s="180" t="s">
        <v>148</v>
      </c>
      <c r="P2485" s="180" t="s">
        <v>266</v>
      </c>
      <c r="Q2485" s="274">
        <v>74933</v>
      </c>
      <c r="R2485" s="274">
        <v>87900</v>
      </c>
      <c r="S2485" s="182">
        <f t="shared" si="101"/>
        <v>12967</v>
      </c>
      <c r="T2485" s="216">
        <v>12967</v>
      </c>
      <c r="U2485" s="180">
        <v>168</v>
      </c>
      <c r="V2485" s="180" t="s">
        <v>64</v>
      </c>
      <c r="W2485" s="180" t="s">
        <v>64</v>
      </c>
      <c r="X2485" s="180" t="s">
        <v>276</v>
      </c>
      <c r="Y2485" s="180" t="s">
        <v>662</v>
      </c>
      <c r="Z2485" s="180" t="s">
        <v>6392</v>
      </c>
      <c r="AA2485" s="194">
        <v>0.04</v>
      </c>
      <c r="AB2485" s="197" t="s">
        <v>552</v>
      </c>
      <c r="AC2485" s="188">
        <v>1.7000000000000001E-2</v>
      </c>
      <c r="AD2485" s="274">
        <f t="shared" si="102"/>
        <v>3516</v>
      </c>
      <c r="AE2485" s="274">
        <f t="shared" si="91"/>
        <v>523.21428571428567</v>
      </c>
      <c r="AF2485" s="189">
        <f t="shared" si="92"/>
        <v>1494.3000000000002</v>
      </c>
      <c r="AG2485" s="368">
        <f t="shared" si="103"/>
        <v>2017.514285714286</v>
      </c>
      <c r="AH2485" s="190">
        <v>0.03</v>
      </c>
      <c r="AI2485" s="189">
        <f t="shared" si="104"/>
        <v>389.01</v>
      </c>
    </row>
    <row r="2486" spans="1:35" x14ac:dyDescent="0.25">
      <c r="A2486" s="707" t="s">
        <v>2131</v>
      </c>
      <c r="B2486" s="180" t="s">
        <v>33</v>
      </c>
      <c r="C2486" s="180" t="s">
        <v>39</v>
      </c>
      <c r="D2486" s="180" t="s">
        <v>167</v>
      </c>
      <c r="E2486" s="180" t="s">
        <v>921</v>
      </c>
      <c r="F2486" s="180" t="s">
        <v>6224</v>
      </c>
      <c r="G2486" s="180" t="s">
        <v>6234</v>
      </c>
      <c r="H2486" s="186">
        <v>0</v>
      </c>
      <c r="I2486" s="186">
        <v>1627</v>
      </c>
      <c r="J2486" s="186">
        <f t="shared" si="100"/>
        <v>1627</v>
      </c>
      <c r="K2486" s="180" t="s">
        <v>7264</v>
      </c>
      <c r="L2486" s="180">
        <v>29309040</v>
      </c>
      <c r="M2486" s="144">
        <v>45519</v>
      </c>
      <c r="N2486" s="144" t="s">
        <v>197</v>
      </c>
      <c r="O2486" s="180" t="s">
        <v>148</v>
      </c>
      <c r="P2486" s="180" t="s">
        <v>221</v>
      </c>
      <c r="Q2486" s="274">
        <v>0</v>
      </c>
      <c r="R2486" s="274">
        <v>50000</v>
      </c>
      <c r="S2486" s="182">
        <f t="shared" si="101"/>
        <v>50000</v>
      </c>
      <c r="T2486" s="216">
        <v>50000</v>
      </c>
      <c r="U2486" s="180">
        <v>144</v>
      </c>
      <c r="V2486" s="180" t="s">
        <v>62</v>
      </c>
      <c r="W2486" s="180" t="s">
        <v>62</v>
      </c>
      <c r="X2486" s="180" t="s">
        <v>276</v>
      </c>
      <c r="Y2486" s="180"/>
      <c r="Z2486" s="180" t="s">
        <v>7287</v>
      </c>
      <c r="AA2486" s="194">
        <v>0.03</v>
      </c>
      <c r="AB2486" s="197" t="s">
        <v>552</v>
      </c>
      <c r="AC2486" s="188">
        <v>0.02</v>
      </c>
      <c r="AD2486" s="274">
        <f t="shared" si="102"/>
        <v>1500</v>
      </c>
      <c r="AE2486" s="274">
        <f t="shared" si="91"/>
        <v>347.22222222222223</v>
      </c>
      <c r="AF2486" s="189">
        <f t="shared" si="92"/>
        <v>1000</v>
      </c>
      <c r="AG2486" s="368">
        <f t="shared" si="103"/>
        <v>1347.2222222222222</v>
      </c>
      <c r="AH2486" s="190">
        <v>0.06</v>
      </c>
      <c r="AI2486" s="189">
        <f t="shared" si="104"/>
        <v>3000</v>
      </c>
    </row>
    <row r="2487" spans="1:35" x14ac:dyDescent="0.25">
      <c r="A2487" s="707" t="s">
        <v>2131</v>
      </c>
      <c r="B2487" s="180" t="s">
        <v>27</v>
      </c>
      <c r="C2487" s="180" t="s">
        <v>27</v>
      </c>
      <c r="D2487" s="180" t="s">
        <v>5938</v>
      </c>
      <c r="E2487" s="180" t="s">
        <v>4759</v>
      </c>
      <c r="F2487" s="180" t="s">
        <v>7265</v>
      </c>
      <c r="G2487" s="180" t="s">
        <v>5609</v>
      </c>
      <c r="H2487" s="186">
        <v>0</v>
      </c>
      <c r="I2487" s="186">
        <v>3839</v>
      </c>
      <c r="J2487" s="186">
        <f t="shared" si="100"/>
        <v>3839</v>
      </c>
      <c r="K2487" s="180" t="s">
        <v>7266</v>
      </c>
      <c r="L2487" s="180">
        <v>21167194</v>
      </c>
      <c r="M2487" s="144">
        <v>45519</v>
      </c>
      <c r="N2487" s="144" t="s">
        <v>197</v>
      </c>
      <c r="O2487" s="180" t="s">
        <v>43</v>
      </c>
      <c r="P2487" s="180" t="s">
        <v>43</v>
      </c>
      <c r="Q2487" s="274">
        <v>136379</v>
      </c>
      <c r="R2487" s="274">
        <v>152900</v>
      </c>
      <c r="S2487" s="182">
        <f t="shared" si="101"/>
        <v>16521</v>
      </c>
      <c r="T2487" s="216">
        <v>16521</v>
      </c>
      <c r="U2487" s="180">
        <v>168</v>
      </c>
      <c r="V2487" s="180" t="s">
        <v>63</v>
      </c>
      <c r="W2487" s="180" t="s">
        <v>63</v>
      </c>
      <c r="X2487" s="180" t="s">
        <v>277</v>
      </c>
      <c r="Y2487" s="180"/>
      <c r="Z2487" s="180" t="s">
        <v>7288</v>
      </c>
      <c r="AA2487" s="194">
        <v>0.04</v>
      </c>
      <c r="AB2487" s="197" t="s">
        <v>552</v>
      </c>
      <c r="AC2487" s="188">
        <v>1.7000000000000001E-2</v>
      </c>
      <c r="AD2487" s="274">
        <f t="shared" si="102"/>
        <v>6116</v>
      </c>
      <c r="AE2487" s="274">
        <f t="shared" si="91"/>
        <v>910.11904761904759</v>
      </c>
      <c r="AF2487" s="189">
        <f t="shared" si="92"/>
        <v>2599.3000000000002</v>
      </c>
      <c r="AG2487" s="368">
        <f t="shared" si="103"/>
        <v>3509.4190476190479</v>
      </c>
      <c r="AH2487" s="190">
        <v>0.03</v>
      </c>
      <c r="AI2487" s="189">
        <f t="shared" si="104"/>
        <v>495.63</v>
      </c>
    </row>
    <row r="2488" spans="1:35" x14ac:dyDescent="0.25">
      <c r="A2488" s="707" t="s">
        <v>2131</v>
      </c>
      <c r="B2488" s="180" t="s">
        <v>24</v>
      </c>
      <c r="C2488" s="180" t="s">
        <v>24</v>
      </c>
      <c r="D2488" s="180" t="s">
        <v>420</v>
      </c>
      <c r="E2488" s="180" t="s">
        <v>405</v>
      </c>
      <c r="F2488" s="180" t="s">
        <v>596</v>
      </c>
      <c r="G2488" s="180" t="s">
        <v>905</v>
      </c>
      <c r="H2488" s="186">
        <v>0</v>
      </c>
      <c r="I2488" s="186">
        <v>5431</v>
      </c>
      <c r="J2488" s="186">
        <f t="shared" si="100"/>
        <v>5431</v>
      </c>
      <c r="K2488" s="180" t="s">
        <v>5138</v>
      </c>
      <c r="L2488" s="180">
        <v>32495984</v>
      </c>
      <c r="M2488" s="144">
        <v>45519</v>
      </c>
      <c r="N2488" s="144" t="s">
        <v>197</v>
      </c>
      <c r="O2488" s="180" t="s">
        <v>43</v>
      </c>
      <c r="P2488" s="180" t="s">
        <v>43</v>
      </c>
      <c r="Q2488" s="274">
        <v>0</v>
      </c>
      <c r="R2488" s="274">
        <v>220800</v>
      </c>
      <c r="S2488" s="182">
        <f t="shared" si="101"/>
        <v>220800</v>
      </c>
      <c r="T2488" s="216">
        <v>43226.7</v>
      </c>
      <c r="U2488" s="180">
        <v>168</v>
      </c>
      <c r="V2488" s="180" t="s">
        <v>64</v>
      </c>
      <c r="W2488" s="180" t="s">
        <v>64</v>
      </c>
      <c r="X2488" s="180" t="s">
        <v>276</v>
      </c>
      <c r="Y2488" s="180" t="s">
        <v>662</v>
      </c>
      <c r="Z2488" s="180" t="s">
        <v>6720</v>
      </c>
      <c r="AA2488" s="194">
        <v>0.04</v>
      </c>
      <c r="AB2488" s="197" t="s">
        <v>552</v>
      </c>
      <c r="AC2488" s="188">
        <v>1.7000000000000001E-2</v>
      </c>
      <c r="AD2488" s="274">
        <f t="shared" si="102"/>
        <v>8832</v>
      </c>
      <c r="AE2488" s="274">
        <f t="shared" si="91"/>
        <v>1314.2857142857142</v>
      </c>
      <c r="AF2488" s="189">
        <f t="shared" si="92"/>
        <v>3753.6000000000004</v>
      </c>
      <c r="AG2488" s="368">
        <f t="shared" si="103"/>
        <v>5067.8857142857141</v>
      </c>
      <c r="AH2488" s="190">
        <v>0.03</v>
      </c>
      <c r="AI2488" s="189">
        <f t="shared" si="104"/>
        <v>6624</v>
      </c>
    </row>
    <row r="2489" spans="1:35" x14ac:dyDescent="0.25">
      <c r="A2489" s="707" t="s">
        <v>2131</v>
      </c>
      <c r="B2489" s="180" t="s">
        <v>27</v>
      </c>
      <c r="C2489" s="180" t="s">
        <v>27</v>
      </c>
      <c r="D2489" s="180" t="s">
        <v>5938</v>
      </c>
      <c r="E2489" s="180" t="s">
        <v>3304</v>
      </c>
      <c r="F2489" s="180" t="s">
        <v>2395</v>
      </c>
      <c r="G2489" s="180" t="s">
        <v>2770</v>
      </c>
      <c r="H2489" s="186">
        <v>0</v>
      </c>
      <c r="I2489" s="186">
        <v>2932</v>
      </c>
      <c r="J2489" s="186">
        <f t="shared" si="100"/>
        <v>2932</v>
      </c>
      <c r="K2489" s="180" t="s">
        <v>5885</v>
      </c>
      <c r="L2489" s="180">
        <v>39419275</v>
      </c>
      <c r="M2489" s="144">
        <v>45519</v>
      </c>
      <c r="N2489" s="144" t="s">
        <v>197</v>
      </c>
      <c r="O2489" s="180" t="s">
        <v>173</v>
      </c>
      <c r="P2489" s="180" t="s">
        <v>463</v>
      </c>
      <c r="Q2489" s="274">
        <v>0</v>
      </c>
      <c r="R2489" s="274">
        <v>114000</v>
      </c>
      <c r="S2489" s="182">
        <f t="shared" si="101"/>
        <v>114000</v>
      </c>
      <c r="T2489" s="216">
        <v>21601</v>
      </c>
      <c r="U2489" s="180">
        <v>168</v>
      </c>
      <c r="V2489" s="180" t="s">
        <v>64</v>
      </c>
      <c r="W2489" s="180" t="s">
        <v>64</v>
      </c>
      <c r="X2489" s="180" t="s">
        <v>276</v>
      </c>
      <c r="Y2489" s="180" t="s">
        <v>662</v>
      </c>
      <c r="Z2489" s="180" t="s">
        <v>7289</v>
      </c>
      <c r="AA2489" s="194">
        <v>0.04</v>
      </c>
      <c r="AB2489" s="197" t="s">
        <v>552</v>
      </c>
      <c r="AC2489" s="188">
        <v>1.7000000000000001E-2</v>
      </c>
      <c r="AD2489" s="274">
        <f t="shared" si="102"/>
        <v>4560</v>
      </c>
      <c r="AE2489" s="274">
        <f t="shared" si="91"/>
        <v>678.57142857142856</v>
      </c>
      <c r="AF2489" s="189">
        <f t="shared" si="92"/>
        <v>1938.0000000000002</v>
      </c>
      <c r="AG2489" s="368">
        <f t="shared" si="103"/>
        <v>2616.5714285714289</v>
      </c>
      <c r="AH2489" s="190">
        <v>0.03</v>
      </c>
      <c r="AI2489" s="189">
        <f t="shared" si="104"/>
        <v>3420</v>
      </c>
    </row>
    <row r="2490" spans="1:35" x14ac:dyDescent="0.25">
      <c r="A2490" s="707" t="s">
        <v>2131</v>
      </c>
      <c r="B2490" s="180" t="s">
        <v>37</v>
      </c>
      <c r="C2490" s="180" t="s">
        <v>37</v>
      </c>
      <c r="D2490" s="180" t="s">
        <v>99</v>
      </c>
      <c r="E2490" s="180" t="s">
        <v>438</v>
      </c>
      <c r="F2490" s="180" t="s">
        <v>677</v>
      </c>
      <c r="G2490" s="180" t="s">
        <v>654</v>
      </c>
      <c r="H2490" s="186">
        <v>6770</v>
      </c>
      <c r="I2490" s="186">
        <v>11782</v>
      </c>
      <c r="J2490" s="186">
        <f t="shared" si="100"/>
        <v>5012</v>
      </c>
      <c r="K2490" s="180" t="s">
        <v>7267</v>
      </c>
      <c r="L2490" s="180">
        <v>23655530</v>
      </c>
      <c r="M2490" s="144">
        <v>45519</v>
      </c>
      <c r="N2490" s="144" t="s">
        <v>197</v>
      </c>
      <c r="O2490" s="180" t="s">
        <v>173</v>
      </c>
      <c r="P2490" s="180" t="s">
        <v>463</v>
      </c>
      <c r="Q2490" s="274">
        <v>255082</v>
      </c>
      <c r="R2490" s="274">
        <v>418800</v>
      </c>
      <c r="S2490" s="182">
        <f t="shared" si="101"/>
        <v>163718</v>
      </c>
      <c r="T2490" s="216">
        <v>163718</v>
      </c>
      <c r="U2490" s="180">
        <v>144</v>
      </c>
      <c r="V2490" s="180" t="s">
        <v>63</v>
      </c>
      <c r="W2490" s="180" t="s">
        <v>63</v>
      </c>
      <c r="X2490" s="180" t="s">
        <v>277</v>
      </c>
      <c r="Y2490" s="180"/>
      <c r="Z2490" s="180" t="s">
        <v>7290</v>
      </c>
      <c r="AA2490" s="194">
        <v>0.03</v>
      </c>
      <c r="AB2490" s="197" t="s">
        <v>552</v>
      </c>
      <c r="AC2490" s="188">
        <v>0.02</v>
      </c>
      <c r="AD2490" s="274">
        <f t="shared" si="102"/>
        <v>12564</v>
      </c>
      <c r="AE2490" s="274">
        <f t="shared" si="91"/>
        <v>2908.3333333333335</v>
      </c>
      <c r="AF2490" s="189">
        <f t="shared" si="92"/>
        <v>8376</v>
      </c>
      <c r="AG2490" s="368">
        <f t="shared" si="103"/>
        <v>11284.333333333334</v>
      </c>
      <c r="AH2490" s="190">
        <v>0.06</v>
      </c>
      <c r="AI2490" s="189">
        <f t="shared" si="104"/>
        <v>9823.08</v>
      </c>
    </row>
    <row r="2491" spans="1:35" x14ac:dyDescent="0.25">
      <c r="A2491" s="707" t="s">
        <v>2131</v>
      </c>
      <c r="B2491" s="180" t="s">
        <v>47</v>
      </c>
      <c r="C2491" s="180" t="s">
        <v>47</v>
      </c>
      <c r="D2491" s="180" t="s">
        <v>99</v>
      </c>
      <c r="E2491" s="180" t="s">
        <v>405</v>
      </c>
      <c r="F2491" s="180" t="s">
        <v>5504</v>
      </c>
      <c r="G2491" s="180" t="s">
        <v>5509</v>
      </c>
      <c r="H2491" s="186">
        <v>0</v>
      </c>
      <c r="I2491" s="186">
        <v>3560</v>
      </c>
      <c r="J2491" s="186">
        <f t="shared" si="100"/>
        <v>3560</v>
      </c>
      <c r="K2491" s="180" t="s">
        <v>7268</v>
      </c>
      <c r="L2491" s="180">
        <v>29217280</v>
      </c>
      <c r="M2491" s="144">
        <v>45519</v>
      </c>
      <c r="N2491" s="144" t="s">
        <v>197</v>
      </c>
      <c r="O2491" s="180" t="s">
        <v>173</v>
      </c>
      <c r="P2491" s="180" t="s">
        <v>328</v>
      </c>
      <c r="Q2491" s="274">
        <v>0</v>
      </c>
      <c r="R2491" s="274">
        <v>141100</v>
      </c>
      <c r="S2491" s="182">
        <f t="shared" si="101"/>
        <v>141100</v>
      </c>
      <c r="T2491" s="216">
        <v>141100</v>
      </c>
      <c r="U2491" s="180">
        <v>168</v>
      </c>
      <c r="V2491" s="180" t="s">
        <v>62</v>
      </c>
      <c r="W2491" s="180" t="s">
        <v>62</v>
      </c>
      <c r="X2491" s="180" t="s">
        <v>276</v>
      </c>
      <c r="Y2491" s="180"/>
      <c r="Z2491" s="180" t="s">
        <v>7291</v>
      </c>
      <c r="AA2491" s="194">
        <v>0.04</v>
      </c>
      <c r="AB2491" s="197" t="s">
        <v>552</v>
      </c>
      <c r="AC2491" s="188">
        <v>1.7000000000000001E-2</v>
      </c>
      <c r="AD2491" s="274">
        <f t="shared" si="102"/>
        <v>5644</v>
      </c>
      <c r="AE2491" s="274">
        <f t="shared" si="91"/>
        <v>839.88095238095241</v>
      </c>
      <c r="AF2491" s="189">
        <f t="shared" si="92"/>
        <v>2398.7000000000003</v>
      </c>
      <c r="AG2491" s="368">
        <f t="shared" si="103"/>
        <v>3238.5809523809526</v>
      </c>
      <c r="AH2491" s="190">
        <v>0.03</v>
      </c>
      <c r="AI2491" s="189">
        <f t="shared" si="104"/>
        <v>4233</v>
      </c>
    </row>
    <row r="2492" spans="1:35" x14ac:dyDescent="0.25">
      <c r="A2492" s="707" t="s">
        <v>2131</v>
      </c>
      <c r="B2492" s="180" t="s">
        <v>23</v>
      </c>
      <c r="C2492" s="180" t="s">
        <v>23</v>
      </c>
      <c r="D2492" s="180" t="s">
        <v>5937</v>
      </c>
      <c r="E2492" s="180" t="s">
        <v>447</v>
      </c>
      <c r="F2492" s="180" t="s">
        <v>586</v>
      </c>
      <c r="G2492" s="180" t="s">
        <v>591</v>
      </c>
      <c r="H2492" s="186">
        <v>6243</v>
      </c>
      <c r="I2492" s="186">
        <v>7074</v>
      </c>
      <c r="J2492" s="186">
        <f t="shared" si="100"/>
        <v>831</v>
      </c>
      <c r="K2492" s="180" t="s">
        <v>7269</v>
      </c>
      <c r="L2492" s="180">
        <v>21144330</v>
      </c>
      <c r="M2492" s="144">
        <v>45519</v>
      </c>
      <c r="N2492" s="144" t="s">
        <v>197</v>
      </c>
      <c r="O2492" s="180" t="s">
        <v>43</v>
      </c>
      <c r="P2492" s="180" t="s">
        <v>43</v>
      </c>
      <c r="Q2492" s="274">
        <v>241264</v>
      </c>
      <c r="R2492" s="274">
        <v>288900</v>
      </c>
      <c r="S2492" s="182">
        <f t="shared" si="101"/>
        <v>47636</v>
      </c>
      <c r="T2492" s="216">
        <v>47636</v>
      </c>
      <c r="U2492" s="180">
        <v>168</v>
      </c>
      <c r="V2492" s="180" t="s">
        <v>63</v>
      </c>
      <c r="W2492" s="180" t="s">
        <v>63</v>
      </c>
      <c r="X2492" s="180" t="s">
        <v>277</v>
      </c>
      <c r="Y2492" s="180"/>
      <c r="Z2492" s="180" t="s">
        <v>7292</v>
      </c>
      <c r="AA2492" s="194">
        <v>0.04</v>
      </c>
      <c r="AB2492" s="197" t="s">
        <v>552</v>
      </c>
      <c r="AC2492" s="188">
        <v>1.7000000000000001E-2</v>
      </c>
      <c r="AD2492" s="274">
        <f t="shared" si="102"/>
        <v>11556</v>
      </c>
      <c r="AE2492" s="274">
        <f t="shared" si="91"/>
        <v>1719.6428571428571</v>
      </c>
      <c r="AF2492" s="189">
        <f t="shared" si="92"/>
        <v>4911.3</v>
      </c>
      <c r="AG2492" s="368">
        <f t="shared" si="103"/>
        <v>6630.9428571428571</v>
      </c>
      <c r="AH2492" s="190">
        <v>0.03</v>
      </c>
      <c r="AI2492" s="189">
        <f t="shared" si="104"/>
        <v>1429.08</v>
      </c>
    </row>
    <row r="2493" spans="1:35" x14ac:dyDescent="0.25">
      <c r="A2493" s="707" t="s">
        <v>2131</v>
      </c>
      <c r="B2493" s="180" t="s">
        <v>49</v>
      </c>
      <c r="C2493" s="180" t="s">
        <v>49</v>
      </c>
      <c r="D2493" s="180" t="s">
        <v>133</v>
      </c>
      <c r="E2493" s="180" t="s">
        <v>549</v>
      </c>
      <c r="F2493" s="180" t="s">
        <v>418</v>
      </c>
      <c r="G2493" s="180" t="s">
        <v>7293</v>
      </c>
      <c r="H2493" s="186">
        <v>0</v>
      </c>
      <c r="I2493" s="186">
        <v>4712</v>
      </c>
      <c r="J2493" s="186">
        <f t="shared" si="100"/>
        <v>4712</v>
      </c>
      <c r="K2493" s="180" t="s">
        <v>7270</v>
      </c>
      <c r="L2493" s="180">
        <v>34043353</v>
      </c>
      <c r="M2493" s="144">
        <v>45519</v>
      </c>
      <c r="N2493" s="144" t="s">
        <v>197</v>
      </c>
      <c r="O2493" s="180" t="s">
        <v>43</v>
      </c>
      <c r="P2493" s="180" t="s">
        <v>43</v>
      </c>
      <c r="Q2493" s="274">
        <v>0</v>
      </c>
      <c r="R2493" s="274">
        <v>190200</v>
      </c>
      <c r="S2493" s="182">
        <f t="shared" si="101"/>
        <v>190200</v>
      </c>
      <c r="T2493" s="216">
        <v>26906</v>
      </c>
      <c r="U2493" s="180">
        <v>168</v>
      </c>
      <c r="V2493" s="180" t="s">
        <v>64</v>
      </c>
      <c r="W2493" s="180" t="s">
        <v>64</v>
      </c>
      <c r="X2493" s="180" t="s">
        <v>276</v>
      </c>
      <c r="Y2493" s="180" t="s">
        <v>672</v>
      </c>
      <c r="Z2493" s="180" t="s">
        <v>6859</v>
      </c>
      <c r="AA2493" s="194">
        <v>0.04</v>
      </c>
      <c r="AB2493" s="197" t="s">
        <v>552</v>
      </c>
      <c r="AC2493" s="188">
        <v>1.7000000000000001E-2</v>
      </c>
      <c r="AD2493" s="274">
        <f t="shared" si="102"/>
        <v>7608</v>
      </c>
      <c r="AE2493" s="274">
        <f t="shared" si="91"/>
        <v>1132.1428571428571</v>
      </c>
      <c r="AF2493" s="189">
        <f t="shared" si="92"/>
        <v>3233.4</v>
      </c>
      <c r="AG2493" s="368">
        <f t="shared" si="103"/>
        <v>4365.5428571428574</v>
      </c>
      <c r="AH2493" s="190">
        <v>0.03</v>
      </c>
      <c r="AI2493" s="189">
        <f t="shared" si="104"/>
        <v>5706</v>
      </c>
    </row>
    <row r="2494" spans="1:35" x14ac:dyDescent="0.25">
      <c r="A2494" s="707" t="s">
        <v>2131</v>
      </c>
      <c r="B2494" s="180" t="s">
        <v>29</v>
      </c>
      <c r="C2494" s="180" t="s">
        <v>29</v>
      </c>
      <c r="D2494" s="180" t="s">
        <v>168</v>
      </c>
      <c r="E2494" s="180" t="s">
        <v>4620</v>
      </c>
      <c r="F2494" s="180" t="s">
        <v>5863</v>
      </c>
      <c r="G2494" s="180" t="s">
        <v>5759</v>
      </c>
      <c r="H2494" s="186">
        <v>0</v>
      </c>
      <c r="I2494" s="186">
        <v>5259</v>
      </c>
      <c r="J2494" s="186">
        <f t="shared" si="100"/>
        <v>5259</v>
      </c>
      <c r="K2494" s="180" t="s">
        <v>7271</v>
      </c>
      <c r="L2494" s="180">
        <v>25429261</v>
      </c>
      <c r="M2494" s="144">
        <v>45519</v>
      </c>
      <c r="N2494" s="144" t="s">
        <v>197</v>
      </c>
      <c r="O2494" s="180" t="s">
        <v>148</v>
      </c>
      <c r="P2494" s="180" t="s">
        <v>339</v>
      </c>
      <c r="Q2494" s="274">
        <v>0</v>
      </c>
      <c r="R2494" s="274">
        <v>215600</v>
      </c>
      <c r="S2494" s="182">
        <f t="shared" si="101"/>
        <v>215600</v>
      </c>
      <c r="T2494" s="216">
        <v>67281</v>
      </c>
      <c r="U2494" s="180">
        <v>168</v>
      </c>
      <c r="V2494" s="180" t="s">
        <v>64</v>
      </c>
      <c r="W2494" s="180" t="s">
        <v>64</v>
      </c>
      <c r="X2494" s="180" t="s">
        <v>276</v>
      </c>
      <c r="Y2494" s="180" t="s">
        <v>572</v>
      </c>
      <c r="Z2494" s="180" t="s">
        <v>5864</v>
      </c>
      <c r="AA2494" s="194">
        <v>0.04</v>
      </c>
      <c r="AB2494" s="197" t="s">
        <v>552</v>
      </c>
      <c r="AC2494" s="188">
        <v>1.7000000000000001E-2</v>
      </c>
      <c r="AD2494" s="274">
        <f t="shared" si="102"/>
        <v>8624</v>
      </c>
      <c r="AE2494" s="274">
        <f t="shared" si="91"/>
        <v>1283.3333333333333</v>
      </c>
      <c r="AF2494" s="189">
        <f t="shared" si="92"/>
        <v>3665.2000000000003</v>
      </c>
      <c r="AG2494" s="368">
        <f t="shared" si="103"/>
        <v>4948.5333333333338</v>
      </c>
      <c r="AH2494" s="190">
        <v>0.03</v>
      </c>
      <c r="AI2494" s="189">
        <f t="shared" si="104"/>
        <v>6468</v>
      </c>
    </row>
    <row r="2495" spans="1:35" x14ac:dyDescent="0.25">
      <c r="A2495" s="707" t="s">
        <v>2131</v>
      </c>
      <c r="B2495" s="180" t="s">
        <v>39</v>
      </c>
      <c r="C2495" s="180" t="s">
        <v>39</v>
      </c>
      <c r="D2495" s="180" t="s">
        <v>167</v>
      </c>
      <c r="E2495" s="180" t="s">
        <v>4895</v>
      </c>
      <c r="F2495" s="180" t="s">
        <v>5958</v>
      </c>
      <c r="G2495" s="180" t="s">
        <v>5022</v>
      </c>
      <c r="H2495" s="186"/>
      <c r="I2495" s="186">
        <v>2900</v>
      </c>
      <c r="J2495" s="186">
        <f t="shared" si="100"/>
        <v>2900</v>
      </c>
      <c r="K2495" s="180" t="s">
        <v>7272</v>
      </c>
      <c r="L2495" s="180">
        <v>13387534</v>
      </c>
      <c r="M2495" s="144">
        <v>45519</v>
      </c>
      <c r="N2495" s="144" t="s">
        <v>197</v>
      </c>
      <c r="O2495" s="180" t="s">
        <v>173</v>
      </c>
      <c r="P2495" s="180" t="s">
        <v>328</v>
      </c>
      <c r="Q2495" s="274">
        <v>0</v>
      </c>
      <c r="R2495" s="274">
        <v>86800</v>
      </c>
      <c r="S2495" s="182">
        <f t="shared" si="101"/>
        <v>86800</v>
      </c>
      <c r="T2495" s="216">
        <v>86800</v>
      </c>
      <c r="U2495" s="180">
        <v>120</v>
      </c>
      <c r="V2495" s="180" t="s">
        <v>62</v>
      </c>
      <c r="W2495" s="180" t="s">
        <v>62</v>
      </c>
      <c r="X2495" s="180" t="s">
        <v>276</v>
      </c>
      <c r="Y2495" s="180"/>
      <c r="Z2495" s="180" t="s">
        <v>7294</v>
      </c>
      <c r="AA2495" s="194">
        <v>0.03</v>
      </c>
      <c r="AB2495" s="197" t="s">
        <v>552</v>
      </c>
      <c r="AC2495" s="188">
        <v>2.2499999999999999E-2</v>
      </c>
      <c r="AD2495" s="274">
        <f t="shared" si="102"/>
        <v>2604</v>
      </c>
      <c r="AE2495" s="274">
        <f t="shared" si="91"/>
        <v>723.33333333333337</v>
      </c>
      <c r="AF2495" s="189">
        <f t="shared" si="92"/>
        <v>1953</v>
      </c>
      <c r="AG2495" s="368">
        <f t="shared" si="103"/>
        <v>2676.3333333333335</v>
      </c>
      <c r="AH2495" s="190">
        <v>0.06</v>
      </c>
      <c r="AI2495" s="189">
        <f t="shared" si="104"/>
        <v>5208</v>
      </c>
    </row>
    <row r="2496" spans="1:35" x14ac:dyDescent="0.25">
      <c r="A2496" s="707" t="s">
        <v>2131</v>
      </c>
      <c r="B2496" s="180" t="s">
        <v>29</v>
      </c>
      <c r="C2496" s="180" t="s">
        <v>29</v>
      </c>
      <c r="D2496" s="180" t="s">
        <v>168</v>
      </c>
      <c r="E2496" s="180" t="s">
        <v>405</v>
      </c>
      <c r="F2496" s="180" t="s">
        <v>2244</v>
      </c>
      <c r="G2496" s="180" t="s">
        <v>3151</v>
      </c>
      <c r="H2496" s="186">
        <v>0</v>
      </c>
      <c r="I2496" s="186">
        <v>23968</v>
      </c>
      <c r="J2496" s="186">
        <f t="shared" si="100"/>
        <v>23968</v>
      </c>
      <c r="K2496" s="180" t="s">
        <v>7273</v>
      </c>
      <c r="L2496" s="180">
        <v>25946617</v>
      </c>
      <c r="M2496" s="144">
        <v>45519</v>
      </c>
      <c r="N2496" s="144" t="s">
        <v>197</v>
      </c>
      <c r="O2496" s="180" t="s">
        <v>173</v>
      </c>
      <c r="P2496" s="180" t="s">
        <v>463</v>
      </c>
      <c r="Q2496" s="274">
        <v>0</v>
      </c>
      <c r="R2496" s="274">
        <v>1011000</v>
      </c>
      <c r="S2496" s="182">
        <f t="shared" si="101"/>
        <v>1011000</v>
      </c>
      <c r="T2496" s="216">
        <v>31489.69</v>
      </c>
      <c r="U2496" s="180">
        <v>168</v>
      </c>
      <c r="V2496" s="180" t="s">
        <v>64</v>
      </c>
      <c r="W2496" s="180" t="s">
        <v>64</v>
      </c>
      <c r="X2496" s="180" t="s">
        <v>276</v>
      </c>
      <c r="Y2496" s="180" t="s">
        <v>665</v>
      </c>
      <c r="Z2496" s="180" t="s">
        <v>7295</v>
      </c>
      <c r="AA2496" s="194">
        <v>0.04</v>
      </c>
      <c r="AB2496" s="197" t="s">
        <v>552</v>
      </c>
      <c r="AC2496" s="188">
        <v>1.7000000000000001E-2</v>
      </c>
      <c r="AD2496" s="274">
        <f t="shared" si="102"/>
        <v>40440</v>
      </c>
      <c r="AE2496" s="274">
        <f t="shared" si="91"/>
        <v>6017.8571428571431</v>
      </c>
      <c r="AF2496" s="189">
        <f t="shared" si="92"/>
        <v>17187</v>
      </c>
      <c r="AG2496" s="368">
        <f t="shared" si="103"/>
        <v>23204.857142857145</v>
      </c>
      <c r="AH2496" s="190">
        <v>0.03</v>
      </c>
      <c r="AI2496" s="189">
        <f t="shared" si="104"/>
        <v>30330</v>
      </c>
    </row>
    <row r="2497" spans="1:35" x14ac:dyDescent="0.25">
      <c r="A2497" s="707" t="s">
        <v>2131</v>
      </c>
      <c r="B2497" s="180" t="s">
        <v>27</v>
      </c>
      <c r="C2497" s="180" t="s">
        <v>27</v>
      </c>
      <c r="D2497" s="180" t="s">
        <v>5938</v>
      </c>
      <c r="E2497" s="180" t="s">
        <v>4759</v>
      </c>
      <c r="F2497" s="180" t="s">
        <v>6262</v>
      </c>
      <c r="G2497" s="180" t="s">
        <v>6275</v>
      </c>
      <c r="H2497" s="186">
        <v>0</v>
      </c>
      <c r="I2497" s="186">
        <v>18096</v>
      </c>
      <c r="J2497" s="186">
        <f t="shared" si="100"/>
        <v>18096</v>
      </c>
      <c r="K2497" s="180" t="s">
        <v>6933</v>
      </c>
      <c r="L2497" s="180">
        <v>32519385</v>
      </c>
      <c r="M2497" s="144">
        <v>45519</v>
      </c>
      <c r="N2497" s="144" t="s">
        <v>197</v>
      </c>
      <c r="O2497" s="180" t="s">
        <v>148</v>
      </c>
      <c r="P2497" s="180" t="s">
        <v>915</v>
      </c>
      <c r="Q2497" s="274">
        <v>0</v>
      </c>
      <c r="R2497" s="274">
        <v>760700</v>
      </c>
      <c r="S2497" s="182">
        <f t="shared" si="101"/>
        <v>760700</v>
      </c>
      <c r="T2497" s="216">
        <v>361312</v>
      </c>
      <c r="U2497" s="180">
        <v>168</v>
      </c>
      <c r="V2497" s="180" t="s">
        <v>64</v>
      </c>
      <c r="W2497" s="180" t="s">
        <v>64</v>
      </c>
      <c r="X2497" s="180" t="s">
        <v>276</v>
      </c>
      <c r="Y2497" s="180" t="s">
        <v>665</v>
      </c>
      <c r="Z2497" s="180" t="s">
        <v>6956</v>
      </c>
      <c r="AA2497" s="194">
        <v>0.04</v>
      </c>
      <c r="AB2497" s="197" t="s">
        <v>552</v>
      </c>
      <c r="AC2497" s="188">
        <v>1.7000000000000001E-2</v>
      </c>
      <c r="AD2497" s="274">
        <f t="shared" si="102"/>
        <v>30428</v>
      </c>
      <c r="AE2497" s="274">
        <f t="shared" si="91"/>
        <v>4527.9761904761908</v>
      </c>
      <c r="AF2497" s="189">
        <f t="shared" si="92"/>
        <v>12931.900000000001</v>
      </c>
      <c r="AG2497" s="368">
        <f t="shared" si="103"/>
        <v>17459.876190476192</v>
      </c>
      <c r="AH2497" s="190">
        <v>0.03</v>
      </c>
      <c r="AI2497" s="189">
        <f t="shared" si="104"/>
        <v>22821</v>
      </c>
    </row>
    <row r="2498" spans="1:35" x14ac:dyDescent="0.25">
      <c r="A2498" s="707" t="s">
        <v>2131</v>
      </c>
      <c r="B2498" s="180" t="s">
        <v>184</v>
      </c>
      <c r="C2498" s="180" t="s">
        <v>184</v>
      </c>
      <c r="D2498" s="180" t="s">
        <v>101</v>
      </c>
      <c r="E2498" s="180" t="s">
        <v>405</v>
      </c>
      <c r="F2498" s="180" t="s">
        <v>2699</v>
      </c>
      <c r="G2498" s="180" t="s">
        <v>2711</v>
      </c>
      <c r="H2498" s="186">
        <v>0</v>
      </c>
      <c r="I2498" s="186">
        <v>1188</v>
      </c>
      <c r="J2498" s="186">
        <f t="shared" si="100"/>
        <v>1188</v>
      </c>
      <c r="K2498" s="180" t="s">
        <v>7296</v>
      </c>
      <c r="L2498" s="180">
        <v>24223451</v>
      </c>
      <c r="M2498" s="144">
        <v>45519</v>
      </c>
      <c r="N2498" s="144" t="s">
        <v>197</v>
      </c>
      <c r="O2498" s="180" t="s">
        <v>173</v>
      </c>
      <c r="P2498" s="180" t="s">
        <v>345</v>
      </c>
      <c r="Q2498" s="274">
        <v>0</v>
      </c>
      <c r="R2498" s="274">
        <v>31000</v>
      </c>
      <c r="S2498" s="182">
        <f t="shared" si="101"/>
        <v>31000</v>
      </c>
      <c r="T2498" s="216">
        <v>31000</v>
      </c>
      <c r="U2498" s="180">
        <v>132</v>
      </c>
      <c r="V2498" s="180" t="s">
        <v>62</v>
      </c>
      <c r="W2498" s="180" t="s">
        <v>62</v>
      </c>
      <c r="X2498" s="180" t="s">
        <v>276</v>
      </c>
      <c r="Y2498" s="180"/>
      <c r="Z2498" s="180" t="s">
        <v>7302</v>
      </c>
      <c r="AA2498" s="194">
        <v>0.03</v>
      </c>
      <c r="AB2498" s="197" t="s">
        <v>552</v>
      </c>
      <c r="AC2498" s="188">
        <v>2.1999999999999999E-2</v>
      </c>
      <c r="AD2498" s="274">
        <f t="shared" si="102"/>
        <v>930</v>
      </c>
      <c r="AE2498" s="274">
        <f t="shared" si="91"/>
        <v>234.84848484848484</v>
      </c>
      <c r="AF2498" s="189">
        <f t="shared" si="92"/>
        <v>682</v>
      </c>
      <c r="AG2498" s="368">
        <f t="shared" si="103"/>
        <v>916.84848484848487</v>
      </c>
      <c r="AH2498" s="190">
        <v>0.06</v>
      </c>
      <c r="AI2498" s="189">
        <f t="shared" si="104"/>
        <v>1860</v>
      </c>
    </row>
    <row r="2499" spans="1:35" x14ac:dyDescent="0.25">
      <c r="A2499" s="707" t="s">
        <v>2131</v>
      </c>
      <c r="B2499" s="180" t="s">
        <v>241</v>
      </c>
      <c r="C2499" s="180" t="s">
        <v>241</v>
      </c>
      <c r="D2499" s="180" t="s">
        <v>101</v>
      </c>
      <c r="E2499" s="180" t="s">
        <v>489</v>
      </c>
      <c r="F2499" s="180" t="s">
        <v>836</v>
      </c>
      <c r="G2499" s="466" t="s">
        <v>605</v>
      </c>
      <c r="H2499" s="186">
        <v>0</v>
      </c>
      <c r="I2499" s="186">
        <v>9737</v>
      </c>
      <c r="J2499" s="186">
        <f t="shared" si="100"/>
        <v>9737</v>
      </c>
      <c r="K2499" s="180" t="s">
        <v>6607</v>
      </c>
      <c r="L2499" s="180">
        <v>22277358</v>
      </c>
      <c r="M2499" s="144">
        <v>45519</v>
      </c>
      <c r="N2499" s="144" t="s">
        <v>197</v>
      </c>
      <c r="O2499" s="180" t="s">
        <v>173</v>
      </c>
      <c r="P2499" s="180" t="s">
        <v>470</v>
      </c>
      <c r="Q2499" s="274">
        <v>0</v>
      </c>
      <c r="R2499" s="274">
        <v>404400</v>
      </c>
      <c r="S2499" s="182">
        <f t="shared" si="101"/>
        <v>404400</v>
      </c>
      <c r="T2499" s="216">
        <v>74628</v>
      </c>
      <c r="U2499" s="180">
        <v>168</v>
      </c>
      <c r="V2499" s="180" t="s">
        <v>64</v>
      </c>
      <c r="W2499" s="180" t="s">
        <v>64</v>
      </c>
      <c r="X2499" s="180" t="s">
        <v>276</v>
      </c>
      <c r="Y2499" s="180" t="s">
        <v>115</v>
      </c>
      <c r="Z2499" s="180" t="s">
        <v>7303</v>
      </c>
      <c r="AA2499" s="194">
        <v>0.04</v>
      </c>
      <c r="AB2499" s="197" t="s">
        <v>552</v>
      </c>
      <c r="AC2499" s="188">
        <v>1.7000000000000001E-2</v>
      </c>
      <c r="AD2499" s="274">
        <f t="shared" si="102"/>
        <v>16176</v>
      </c>
      <c r="AE2499" s="274">
        <f t="shared" si="91"/>
        <v>2407.1428571428573</v>
      </c>
      <c r="AF2499" s="189">
        <f t="shared" si="92"/>
        <v>6874.8</v>
      </c>
      <c r="AG2499" s="368">
        <f t="shared" si="103"/>
        <v>9281.942857142858</v>
      </c>
      <c r="AH2499" s="190">
        <v>0.03</v>
      </c>
      <c r="AI2499" s="189">
        <f t="shared" si="104"/>
        <v>12132</v>
      </c>
    </row>
    <row r="2500" spans="1:35" x14ac:dyDescent="0.25">
      <c r="A2500" s="707" t="s">
        <v>2131</v>
      </c>
      <c r="B2500" s="180" t="s">
        <v>20</v>
      </c>
      <c r="C2500" s="180" t="s">
        <v>20</v>
      </c>
      <c r="D2500" s="8" t="s">
        <v>420</v>
      </c>
      <c r="E2500" s="180" t="s">
        <v>4899</v>
      </c>
      <c r="F2500" s="180" t="s">
        <v>6362</v>
      </c>
      <c r="G2500" s="180" t="s">
        <v>6455</v>
      </c>
      <c r="H2500" s="186">
        <v>0</v>
      </c>
      <c r="I2500" s="186">
        <v>8150</v>
      </c>
      <c r="J2500" s="186">
        <f t="shared" si="100"/>
        <v>8150</v>
      </c>
      <c r="K2500" s="180" t="s">
        <v>6315</v>
      </c>
      <c r="L2500" s="180">
        <v>29937927</v>
      </c>
      <c r="M2500" s="144">
        <v>45519</v>
      </c>
      <c r="N2500" s="144" t="s">
        <v>197</v>
      </c>
      <c r="O2500" s="180" t="s">
        <v>43</v>
      </c>
      <c r="P2500" s="180" t="s">
        <v>43</v>
      </c>
      <c r="Q2500" s="274">
        <v>0</v>
      </c>
      <c r="R2500" s="274">
        <v>336700</v>
      </c>
      <c r="S2500" s="182">
        <f t="shared" si="101"/>
        <v>336700</v>
      </c>
      <c r="T2500" s="216">
        <v>33445</v>
      </c>
      <c r="U2500" s="180">
        <v>168</v>
      </c>
      <c r="V2500" s="180" t="s">
        <v>64</v>
      </c>
      <c r="W2500" s="180" t="s">
        <v>64</v>
      </c>
      <c r="X2500" s="180" t="s">
        <v>276</v>
      </c>
      <c r="Y2500" s="180" t="s">
        <v>115</v>
      </c>
      <c r="Z2500" s="180" t="s">
        <v>7304</v>
      </c>
      <c r="AA2500" s="194">
        <v>0.04</v>
      </c>
      <c r="AB2500" s="197" t="s">
        <v>552</v>
      </c>
      <c r="AC2500" s="188">
        <v>1.7000000000000001E-2</v>
      </c>
      <c r="AD2500" s="274">
        <f t="shared" si="102"/>
        <v>13468</v>
      </c>
      <c r="AE2500" s="274">
        <f t="shared" si="91"/>
        <v>2004.1666666666667</v>
      </c>
      <c r="AF2500" s="189">
        <f t="shared" si="92"/>
        <v>5723.9000000000005</v>
      </c>
      <c r="AG2500" s="368">
        <f t="shared" si="103"/>
        <v>7728.0666666666675</v>
      </c>
      <c r="AH2500" s="190">
        <v>0.03</v>
      </c>
      <c r="AI2500" s="189">
        <f t="shared" si="104"/>
        <v>10101</v>
      </c>
    </row>
    <row r="2501" spans="1:35" x14ac:dyDescent="0.25">
      <c r="A2501" s="707" t="s">
        <v>2131</v>
      </c>
      <c r="B2501" s="180" t="s">
        <v>23</v>
      </c>
      <c r="C2501" s="180" t="s">
        <v>23</v>
      </c>
      <c r="D2501" s="180" t="s">
        <v>5937</v>
      </c>
      <c r="E2501" s="180" t="s">
        <v>48</v>
      </c>
      <c r="F2501" s="180" t="s">
        <v>6647</v>
      </c>
      <c r="G2501" s="180" t="s">
        <v>6653</v>
      </c>
      <c r="H2501" s="186">
        <v>0</v>
      </c>
      <c r="I2501" s="186">
        <v>967</v>
      </c>
      <c r="J2501" s="186">
        <f t="shared" si="100"/>
        <v>967</v>
      </c>
      <c r="K2501" s="180" t="s">
        <v>6648</v>
      </c>
      <c r="L2501" s="180">
        <v>24361901</v>
      </c>
      <c r="M2501" s="144">
        <v>45519</v>
      </c>
      <c r="N2501" s="144" t="s">
        <v>197</v>
      </c>
      <c r="O2501" s="180" t="s">
        <v>43</v>
      </c>
      <c r="P2501" s="180" t="s">
        <v>43</v>
      </c>
      <c r="Q2501" s="274">
        <v>0</v>
      </c>
      <c r="R2501" s="274">
        <v>11700</v>
      </c>
      <c r="S2501" s="182">
        <f t="shared" si="101"/>
        <v>11700</v>
      </c>
      <c r="T2501" s="216">
        <v>11700</v>
      </c>
      <c r="U2501" s="180">
        <v>96</v>
      </c>
      <c r="V2501" s="180" t="s">
        <v>62</v>
      </c>
      <c r="W2501" s="180" t="s">
        <v>62</v>
      </c>
      <c r="X2501" s="180" t="s">
        <v>276</v>
      </c>
      <c r="Y2501" s="180"/>
      <c r="Z2501" s="180" t="s">
        <v>7305</v>
      </c>
      <c r="AA2501" s="194">
        <v>0.03</v>
      </c>
      <c r="AB2501" s="197" t="s">
        <v>552</v>
      </c>
      <c r="AC2501" s="188">
        <v>2.7E-2</v>
      </c>
      <c r="AD2501" s="274">
        <f t="shared" si="102"/>
        <v>351</v>
      </c>
      <c r="AE2501" s="274">
        <f t="shared" si="91"/>
        <v>121.875</v>
      </c>
      <c r="AF2501" s="189">
        <f t="shared" si="92"/>
        <v>315.89999999999998</v>
      </c>
      <c r="AG2501" s="368">
        <f t="shared" si="103"/>
        <v>437.77499999999998</v>
      </c>
      <c r="AH2501" s="190">
        <v>0.06</v>
      </c>
      <c r="AI2501" s="189">
        <f t="shared" si="104"/>
        <v>702</v>
      </c>
    </row>
    <row r="2502" spans="1:35" x14ac:dyDescent="0.25">
      <c r="A2502" s="707" t="s">
        <v>2131</v>
      </c>
      <c r="B2502" s="180" t="s">
        <v>31</v>
      </c>
      <c r="C2502" s="180" t="s">
        <v>31</v>
      </c>
      <c r="D2502" s="180" t="s">
        <v>101</v>
      </c>
      <c r="E2502" s="180" t="s">
        <v>32</v>
      </c>
      <c r="F2502" s="180" t="s">
        <v>748</v>
      </c>
      <c r="G2502" s="180" t="s">
        <v>653</v>
      </c>
      <c r="H2502" s="186">
        <v>3004</v>
      </c>
      <c r="I2502" s="186">
        <v>3100</v>
      </c>
      <c r="J2502" s="186">
        <f t="shared" si="100"/>
        <v>96</v>
      </c>
      <c r="K2502" s="180" t="s">
        <v>5311</v>
      </c>
      <c r="L2502" s="180">
        <v>24350460</v>
      </c>
      <c r="M2502" s="144">
        <v>45519</v>
      </c>
      <c r="N2502" s="144" t="s">
        <v>197</v>
      </c>
      <c r="O2502" s="180" t="s">
        <v>173</v>
      </c>
      <c r="P2502" s="180" t="s">
        <v>463</v>
      </c>
      <c r="Q2502" s="274">
        <v>106000</v>
      </c>
      <c r="R2502" s="274">
        <v>121450</v>
      </c>
      <c r="S2502" s="182">
        <f t="shared" si="101"/>
        <v>15450</v>
      </c>
      <c r="T2502" s="216">
        <v>15450</v>
      </c>
      <c r="U2502" s="180">
        <v>168</v>
      </c>
      <c r="V2502" s="180" t="s">
        <v>63</v>
      </c>
      <c r="W2502" s="180" t="s">
        <v>63</v>
      </c>
      <c r="X2502" s="180" t="s">
        <v>277</v>
      </c>
      <c r="Y2502" s="180"/>
      <c r="Z2502" s="180" t="s">
        <v>7306</v>
      </c>
      <c r="AA2502" s="194">
        <v>0.04</v>
      </c>
      <c r="AB2502" s="197" t="s">
        <v>552</v>
      </c>
      <c r="AC2502" s="188">
        <v>1.7000000000000001E-2</v>
      </c>
      <c r="AD2502" s="274">
        <f t="shared" si="102"/>
        <v>4858</v>
      </c>
      <c r="AE2502" s="274">
        <f t="shared" si="91"/>
        <v>722.91666666666663</v>
      </c>
      <c r="AF2502" s="189">
        <f t="shared" si="92"/>
        <v>2064.65</v>
      </c>
      <c r="AG2502" s="368">
        <f t="shared" si="103"/>
        <v>2787.5666666666666</v>
      </c>
      <c r="AH2502" s="190">
        <v>0.03</v>
      </c>
      <c r="AI2502" s="189">
        <f t="shared" si="104"/>
        <v>463.5</v>
      </c>
    </row>
    <row r="2503" spans="1:35" x14ac:dyDescent="0.25">
      <c r="A2503" s="707" t="s">
        <v>2131</v>
      </c>
      <c r="B2503" s="180" t="s">
        <v>24</v>
      </c>
      <c r="C2503" s="180" t="s">
        <v>24</v>
      </c>
      <c r="D2503" s="180" t="s">
        <v>420</v>
      </c>
      <c r="E2503" s="180" t="s">
        <v>3679</v>
      </c>
      <c r="F2503" s="180" t="s">
        <v>6952</v>
      </c>
      <c r="G2503" s="180" t="s">
        <v>7308</v>
      </c>
      <c r="H2503" s="186">
        <v>0</v>
      </c>
      <c r="I2503" s="186">
        <v>2202</v>
      </c>
      <c r="J2503" s="186">
        <f t="shared" si="100"/>
        <v>2202</v>
      </c>
      <c r="K2503" s="180" t="s">
        <v>6932</v>
      </c>
      <c r="L2503" s="180">
        <v>26925572</v>
      </c>
      <c r="M2503" s="144">
        <v>45519</v>
      </c>
      <c r="N2503" s="144" t="s">
        <v>197</v>
      </c>
      <c r="O2503" s="180" t="s">
        <v>43</v>
      </c>
      <c r="P2503" s="180" t="s">
        <v>43</v>
      </c>
      <c r="Q2503" s="274">
        <v>0</v>
      </c>
      <c r="R2503" s="274">
        <v>83200</v>
      </c>
      <c r="S2503" s="182">
        <f t="shared" si="101"/>
        <v>83200</v>
      </c>
      <c r="T2503" s="216">
        <v>26063.45</v>
      </c>
      <c r="U2503" s="180">
        <v>168</v>
      </c>
      <c r="V2503" s="180" t="s">
        <v>64</v>
      </c>
      <c r="W2503" s="180" t="s">
        <v>64</v>
      </c>
      <c r="X2503" s="180" t="s">
        <v>276</v>
      </c>
      <c r="Y2503" s="180" t="s">
        <v>662</v>
      </c>
      <c r="Z2503" s="180" t="s">
        <v>7307</v>
      </c>
      <c r="AA2503" s="194">
        <v>0.04</v>
      </c>
      <c r="AB2503" s="197" t="s">
        <v>552</v>
      </c>
      <c r="AC2503" s="188">
        <v>1.7000000000000001E-2</v>
      </c>
      <c r="AD2503" s="274">
        <f t="shared" si="102"/>
        <v>3328</v>
      </c>
      <c r="AE2503" s="274">
        <f t="shared" si="91"/>
        <v>495.23809523809524</v>
      </c>
      <c r="AF2503" s="189">
        <f t="shared" si="92"/>
        <v>1414.4</v>
      </c>
      <c r="AG2503" s="368">
        <f t="shared" si="103"/>
        <v>1909.6380952380953</v>
      </c>
      <c r="AH2503" s="190">
        <v>0.03</v>
      </c>
      <c r="AI2503" s="189">
        <f t="shared" si="104"/>
        <v>2496</v>
      </c>
    </row>
    <row r="2504" spans="1:35" x14ac:dyDescent="0.25">
      <c r="A2504" s="707" t="s">
        <v>2131</v>
      </c>
      <c r="B2504" s="180" t="s">
        <v>29</v>
      </c>
      <c r="C2504" s="180" t="s">
        <v>29</v>
      </c>
      <c r="D2504" s="180" t="s">
        <v>168</v>
      </c>
      <c r="E2504" s="180" t="s">
        <v>455</v>
      </c>
      <c r="F2504" s="180" t="s">
        <v>587</v>
      </c>
      <c r="G2504" s="180" t="s">
        <v>593</v>
      </c>
      <c r="H2504" s="186"/>
      <c r="I2504" s="186">
        <v>11562</v>
      </c>
      <c r="J2504" s="186">
        <f t="shared" si="100"/>
        <v>11562</v>
      </c>
      <c r="K2504" s="180" t="s">
        <v>7297</v>
      </c>
      <c r="L2504" s="180">
        <v>27595289</v>
      </c>
      <c r="M2504" s="144">
        <v>45519</v>
      </c>
      <c r="N2504" s="144" t="s">
        <v>197</v>
      </c>
      <c r="O2504" s="180" t="s">
        <v>148</v>
      </c>
      <c r="P2504" s="180" t="s">
        <v>263</v>
      </c>
      <c r="Q2504" s="274">
        <v>0</v>
      </c>
      <c r="R2504" s="274">
        <v>482200</v>
      </c>
      <c r="S2504" s="182">
        <f t="shared" si="101"/>
        <v>482200</v>
      </c>
      <c r="T2504" s="216">
        <v>90685</v>
      </c>
      <c r="U2504" s="180">
        <v>168</v>
      </c>
      <c r="V2504" s="180" t="s">
        <v>64</v>
      </c>
      <c r="W2504" s="180" t="s">
        <v>64</v>
      </c>
      <c r="X2504" s="180" t="s">
        <v>276</v>
      </c>
      <c r="Y2504" s="180" t="s">
        <v>662</v>
      </c>
      <c r="Z2504" s="180" t="s">
        <v>7309</v>
      </c>
      <c r="AA2504" s="194">
        <v>0.04</v>
      </c>
      <c r="AB2504" s="197" t="s">
        <v>552</v>
      </c>
      <c r="AC2504" s="188">
        <v>1.7000000000000001E-2</v>
      </c>
      <c r="AD2504" s="274">
        <f t="shared" si="102"/>
        <v>19288</v>
      </c>
      <c r="AE2504" s="274">
        <f t="shared" si="91"/>
        <v>2870.2380952380954</v>
      </c>
      <c r="AF2504" s="189">
        <f t="shared" si="92"/>
        <v>8197.4000000000015</v>
      </c>
      <c r="AG2504" s="368">
        <f t="shared" si="103"/>
        <v>11067.638095238097</v>
      </c>
      <c r="AH2504" s="190">
        <v>0.03</v>
      </c>
      <c r="AI2504" s="189">
        <f t="shared" si="104"/>
        <v>14466</v>
      </c>
    </row>
    <row r="2505" spans="1:35" x14ac:dyDescent="0.25">
      <c r="A2505" s="707" t="s">
        <v>2131</v>
      </c>
      <c r="B2505" s="180" t="s">
        <v>24</v>
      </c>
      <c r="C2505" s="180" t="s">
        <v>24</v>
      </c>
      <c r="D2505" s="180" t="s">
        <v>420</v>
      </c>
      <c r="E2505" s="180" t="s">
        <v>200</v>
      </c>
      <c r="F2505" s="180" t="s">
        <v>6685</v>
      </c>
      <c r="G2505" s="466" t="s">
        <v>602</v>
      </c>
      <c r="H2505" s="186">
        <v>0</v>
      </c>
      <c r="I2505" s="186">
        <v>5083</v>
      </c>
      <c r="J2505" s="186">
        <f t="shared" si="100"/>
        <v>5083</v>
      </c>
      <c r="K2505" s="180" t="s">
        <v>7298</v>
      </c>
      <c r="L2505" s="180">
        <v>24605866</v>
      </c>
      <c r="M2505" s="144">
        <v>45519</v>
      </c>
      <c r="N2505" s="144" t="s">
        <v>197</v>
      </c>
      <c r="O2505" s="180" t="s">
        <v>43</v>
      </c>
      <c r="P2505" s="180" t="s">
        <v>43</v>
      </c>
      <c r="Q2505" s="274">
        <v>0</v>
      </c>
      <c r="R2505" s="274">
        <v>206000</v>
      </c>
      <c r="S2505" s="182">
        <f t="shared" si="101"/>
        <v>206000</v>
      </c>
      <c r="T2505" s="216">
        <v>9875</v>
      </c>
      <c r="U2505" s="180">
        <v>168</v>
      </c>
      <c r="V2505" s="180" t="s">
        <v>64</v>
      </c>
      <c r="W2505" s="180" t="s">
        <v>64</v>
      </c>
      <c r="X2505" s="180" t="s">
        <v>276</v>
      </c>
      <c r="Y2505" s="180" t="s">
        <v>572</v>
      </c>
      <c r="Z2505" s="180" t="s">
        <v>7310</v>
      </c>
      <c r="AA2505" s="194">
        <v>0.04</v>
      </c>
      <c r="AB2505" s="197" t="s">
        <v>552</v>
      </c>
      <c r="AC2505" s="188">
        <v>1.7000000000000001E-2</v>
      </c>
      <c r="AD2505" s="274">
        <f t="shared" si="102"/>
        <v>8240</v>
      </c>
      <c r="AE2505" s="274">
        <f t="shared" si="91"/>
        <v>1226.1904761904761</v>
      </c>
      <c r="AF2505" s="189">
        <f t="shared" si="92"/>
        <v>3502.0000000000005</v>
      </c>
      <c r="AG2505" s="368">
        <f t="shared" si="103"/>
        <v>4728.1904761904771</v>
      </c>
      <c r="AH2505" s="190">
        <v>0.03</v>
      </c>
      <c r="AI2505" s="189">
        <f t="shared" si="104"/>
        <v>6180</v>
      </c>
    </row>
    <row r="2506" spans="1:35" x14ac:dyDescent="0.25">
      <c r="A2506" s="707" t="s">
        <v>2131</v>
      </c>
      <c r="B2506" s="180" t="s">
        <v>31</v>
      </c>
      <c r="C2506" s="180" t="s">
        <v>31</v>
      </c>
      <c r="D2506" s="180" t="s">
        <v>101</v>
      </c>
      <c r="E2506" s="180" t="s">
        <v>32</v>
      </c>
      <c r="F2506" s="180" t="s">
        <v>643</v>
      </c>
      <c r="G2506" s="180" t="s">
        <v>620</v>
      </c>
      <c r="H2506" s="186">
        <v>0</v>
      </c>
      <c r="I2506" s="186">
        <v>840</v>
      </c>
      <c r="J2506" s="186">
        <f t="shared" si="100"/>
        <v>840</v>
      </c>
      <c r="K2506" s="180" t="s">
        <v>7299</v>
      </c>
      <c r="L2506" s="180">
        <v>23559602</v>
      </c>
      <c r="M2506" s="144">
        <v>45519</v>
      </c>
      <c r="N2506" s="144" t="s">
        <v>197</v>
      </c>
      <c r="O2506" s="180" t="s">
        <v>148</v>
      </c>
      <c r="P2506" s="180" t="s">
        <v>260</v>
      </c>
      <c r="Q2506" s="274">
        <v>0</v>
      </c>
      <c r="R2506" s="274">
        <v>15400</v>
      </c>
      <c r="S2506" s="182">
        <f t="shared" si="101"/>
        <v>15400</v>
      </c>
      <c r="T2506" s="216">
        <v>15400</v>
      </c>
      <c r="U2506" s="180">
        <v>96</v>
      </c>
      <c r="V2506" s="180" t="s">
        <v>62</v>
      </c>
      <c r="W2506" s="180" t="s">
        <v>62</v>
      </c>
      <c r="X2506" s="180" t="s">
        <v>276</v>
      </c>
      <c r="Y2506" s="180"/>
      <c r="Z2506" s="180" t="s">
        <v>7311</v>
      </c>
      <c r="AA2506" s="194">
        <v>0.03</v>
      </c>
      <c r="AB2506" s="197" t="s">
        <v>552</v>
      </c>
      <c r="AC2506" s="188">
        <v>2.7E-2</v>
      </c>
      <c r="AD2506" s="274">
        <f t="shared" si="102"/>
        <v>462</v>
      </c>
      <c r="AE2506" s="274">
        <f t="shared" si="91"/>
        <v>160.41666666666666</v>
      </c>
      <c r="AF2506" s="189">
        <f t="shared" si="92"/>
        <v>415.8</v>
      </c>
      <c r="AG2506" s="368">
        <f t="shared" si="103"/>
        <v>576.2166666666667</v>
      </c>
      <c r="AH2506" s="190">
        <v>0.03</v>
      </c>
      <c r="AI2506" s="189">
        <f t="shared" si="104"/>
        <v>462</v>
      </c>
    </row>
    <row r="2507" spans="1:35" x14ac:dyDescent="0.25">
      <c r="A2507" s="707" t="s">
        <v>2131</v>
      </c>
      <c r="B2507" s="180" t="s">
        <v>27</v>
      </c>
      <c r="C2507" s="180" t="s">
        <v>27</v>
      </c>
      <c r="D2507" s="180" t="s">
        <v>5938</v>
      </c>
      <c r="E2507" s="180" t="s">
        <v>209</v>
      </c>
      <c r="F2507" s="180" t="s">
        <v>4480</v>
      </c>
      <c r="G2507" s="466" t="s">
        <v>5351</v>
      </c>
      <c r="H2507" s="186">
        <v>4177</v>
      </c>
      <c r="I2507" s="186">
        <v>22022</v>
      </c>
      <c r="J2507" s="186">
        <f t="shared" si="100"/>
        <v>17845</v>
      </c>
      <c r="K2507" s="180" t="s">
        <v>6304</v>
      </c>
      <c r="L2507" s="180">
        <v>32149733</v>
      </c>
      <c r="M2507" s="144">
        <v>45519</v>
      </c>
      <c r="N2507" s="144" t="s">
        <v>197</v>
      </c>
      <c r="O2507" s="180" t="s">
        <v>21</v>
      </c>
      <c r="P2507" s="180" t="s">
        <v>21</v>
      </c>
      <c r="Q2507" s="274">
        <v>860599</v>
      </c>
      <c r="R2507" s="274">
        <v>928100</v>
      </c>
      <c r="S2507" s="182">
        <f t="shared" si="101"/>
        <v>67501</v>
      </c>
      <c r="T2507" s="216">
        <v>67501</v>
      </c>
      <c r="U2507" s="180">
        <v>168</v>
      </c>
      <c r="V2507" s="180" t="s">
        <v>64</v>
      </c>
      <c r="W2507" s="180" t="s">
        <v>64</v>
      </c>
      <c r="X2507" s="180" t="s">
        <v>276</v>
      </c>
      <c r="Y2507" s="180" t="s">
        <v>609</v>
      </c>
      <c r="Z2507" s="180" t="s">
        <v>6330</v>
      </c>
      <c r="AA2507" s="194">
        <v>0.04</v>
      </c>
      <c r="AB2507" s="197" t="s">
        <v>552</v>
      </c>
      <c r="AC2507" s="188">
        <v>1.7000000000000001E-2</v>
      </c>
      <c r="AD2507" s="274">
        <f t="shared" si="102"/>
        <v>37124</v>
      </c>
      <c r="AE2507" s="274">
        <f t="shared" si="91"/>
        <v>5524.4047619047615</v>
      </c>
      <c r="AF2507" s="189">
        <f t="shared" si="92"/>
        <v>15777.7</v>
      </c>
      <c r="AG2507" s="368">
        <f t="shared" si="103"/>
        <v>21302.10476190476</v>
      </c>
      <c r="AH2507" s="190">
        <v>0.06</v>
      </c>
      <c r="AI2507" s="189">
        <f t="shared" si="104"/>
        <v>4050.06</v>
      </c>
    </row>
    <row r="2508" spans="1:35" x14ac:dyDescent="0.25">
      <c r="A2508" s="707" t="s">
        <v>2131</v>
      </c>
      <c r="B2508" s="180" t="s">
        <v>20</v>
      </c>
      <c r="C2508" s="180" t="s">
        <v>20</v>
      </c>
      <c r="D2508" s="8" t="s">
        <v>420</v>
      </c>
      <c r="E2508" s="180" t="s">
        <v>206</v>
      </c>
      <c r="F2508" s="180" t="s">
        <v>7300</v>
      </c>
      <c r="G2508" s="180" t="s">
        <v>7313</v>
      </c>
      <c r="H2508" s="186">
        <v>0</v>
      </c>
      <c r="I2508" s="186">
        <v>680</v>
      </c>
      <c r="J2508" s="186">
        <f t="shared" si="100"/>
        <v>680</v>
      </c>
      <c r="K2508" s="180" t="s">
        <v>7301</v>
      </c>
      <c r="L2508" s="180">
        <v>25889262</v>
      </c>
      <c r="M2508" s="144">
        <v>45519</v>
      </c>
      <c r="N2508" s="144" t="s">
        <v>197</v>
      </c>
      <c r="O2508" s="180" t="s">
        <v>148</v>
      </c>
      <c r="P2508" s="180" t="s">
        <v>332</v>
      </c>
      <c r="Q2508" s="274">
        <v>0</v>
      </c>
      <c r="R2508" s="274">
        <v>11200</v>
      </c>
      <c r="S2508" s="182">
        <f t="shared" si="101"/>
        <v>11200</v>
      </c>
      <c r="T2508" s="216">
        <v>11200</v>
      </c>
      <c r="U2508" s="180">
        <v>96</v>
      </c>
      <c r="V2508" s="180" t="s">
        <v>62</v>
      </c>
      <c r="W2508" s="180" t="s">
        <v>62</v>
      </c>
      <c r="X2508" s="180" t="s">
        <v>276</v>
      </c>
      <c r="Y2508" s="180"/>
      <c r="Z2508" s="180" t="s">
        <v>7312</v>
      </c>
      <c r="AA2508" s="194">
        <v>0.03</v>
      </c>
      <c r="AB2508" s="197" t="s">
        <v>552</v>
      </c>
      <c r="AC2508" s="188">
        <v>3.5000000000000003E-2</v>
      </c>
      <c r="AD2508" s="274">
        <f t="shared" si="102"/>
        <v>336</v>
      </c>
      <c r="AE2508" s="274">
        <f t="shared" si="91"/>
        <v>116.66666666666667</v>
      </c>
      <c r="AF2508" s="189">
        <f t="shared" si="92"/>
        <v>392.00000000000006</v>
      </c>
      <c r="AG2508" s="368">
        <f t="shared" si="103"/>
        <v>508.66666666666674</v>
      </c>
      <c r="AH2508" s="190">
        <v>0.06</v>
      </c>
      <c r="AI2508" s="189">
        <f t="shared" si="104"/>
        <v>672</v>
      </c>
    </row>
    <row r="2509" spans="1:35" x14ac:dyDescent="0.25">
      <c r="A2509" s="707" t="s">
        <v>2131</v>
      </c>
      <c r="B2509" s="180" t="s">
        <v>27</v>
      </c>
      <c r="C2509" s="180" t="s">
        <v>27</v>
      </c>
      <c r="D2509" s="180" t="s">
        <v>5938</v>
      </c>
      <c r="E2509" s="180" t="s">
        <v>4900</v>
      </c>
      <c r="F2509" s="180" t="s">
        <v>6259</v>
      </c>
      <c r="G2509" s="180" t="s">
        <v>6272</v>
      </c>
      <c r="H2509" s="186">
        <v>0</v>
      </c>
      <c r="I2509" s="186">
        <v>6321</v>
      </c>
      <c r="J2509" s="186">
        <f t="shared" si="100"/>
        <v>6321</v>
      </c>
      <c r="K2509" s="180" t="s">
        <v>5996</v>
      </c>
      <c r="L2509" s="180">
        <v>27954356</v>
      </c>
      <c r="M2509" s="144">
        <v>45519</v>
      </c>
      <c r="N2509" s="144" t="s">
        <v>197</v>
      </c>
      <c r="O2509" s="180" t="s">
        <v>21</v>
      </c>
      <c r="P2509" s="180" t="s">
        <v>21</v>
      </c>
      <c r="Q2509" s="274">
        <v>0</v>
      </c>
      <c r="R2509" s="274">
        <v>258700</v>
      </c>
      <c r="S2509" s="182">
        <f t="shared" si="101"/>
        <v>258700</v>
      </c>
      <c r="T2509" s="216">
        <v>14380</v>
      </c>
      <c r="U2509" s="180">
        <v>168</v>
      </c>
      <c r="V2509" s="180" t="s">
        <v>64</v>
      </c>
      <c r="W2509" s="180" t="s">
        <v>64</v>
      </c>
      <c r="X2509" s="180" t="s">
        <v>276</v>
      </c>
      <c r="Y2509" s="180" t="s">
        <v>665</v>
      </c>
      <c r="Z2509" s="180" t="s">
        <v>6065</v>
      </c>
      <c r="AA2509" s="194">
        <v>0.04</v>
      </c>
      <c r="AB2509" s="197" t="s">
        <v>552</v>
      </c>
      <c r="AC2509" s="188">
        <v>1.7000000000000001E-2</v>
      </c>
      <c r="AD2509" s="274">
        <f t="shared" si="102"/>
        <v>10348</v>
      </c>
      <c r="AE2509" s="274">
        <f t="shared" si="91"/>
        <v>1539.8809523809523</v>
      </c>
      <c r="AF2509" s="189">
        <f t="shared" si="92"/>
        <v>4397.9000000000005</v>
      </c>
      <c r="AG2509" s="368">
        <f t="shared" si="103"/>
        <v>5937.7809523809528</v>
      </c>
      <c r="AH2509" s="190">
        <v>0.03</v>
      </c>
      <c r="AI2509" s="189">
        <f t="shared" si="104"/>
        <v>7761</v>
      </c>
    </row>
    <row r="2510" spans="1:35" x14ac:dyDescent="0.25">
      <c r="A2510" s="707" t="s">
        <v>2131</v>
      </c>
      <c r="B2510" s="180" t="s">
        <v>27</v>
      </c>
      <c r="C2510" s="180" t="s">
        <v>27</v>
      </c>
      <c r="D2510" s="180" t="s">
        <v>5938</v>
      </c>
      <c r="E2510" s="180" t="s">
        <v>4759</v>
      </c>
      <c r="F2510" s="180" t="s">
        <v>7239</v>
      </c>
      <c r="G2510" s="180" t="s">
        <v>7328</v>
      </c>
      <c r="H2510" s="186">
        <v>0</v>
      </c>
      <c r="I2510" s="186">
        <v>1354</v>
      </c>
      <c r="J2510" s="186">
        <f t="shared" si="100"/>
        <v>1354</v>
      </c>
      <c r="K2510" s="180" t="s">
        <v>7314</v>
      </c>
      <c r="L2510" s="180">
        <v>25837939</v>
      </c>
      <c r="M2510" s="144">
        <v>45520</v>
      </c>
      <c r="N2510" s="144" t="s">
        <v>197</v>
      </c>
      <c r="O2510" s="180" t="s">
        <v>43</v>
      </c>
      <c r="P2510" s="180" t="s">
        <v>43</v>
      </c>
      <c r="Q2510" s="274">
        <v>0</v>
      </c>
      <c r="R2510" s="274">
        <v>35000</v>
      </c>
      <c r="S2510" s="182">
        <f t="shared" si="101"/>
        <v>35000</v>
      </c>
      <c r="T2510" s="216">
        <v>35000</v>
      </c>
      <c r="U2510" s="180">
        <v>120</v>
      </c>
      <c r="V2510" s="180" t="s">
        <v>62</v>
      </c>
      <c r="W2510" s="180" t="s">
        <v>62</v>
      </c>
      <c r="X2510" s="180" t="s">
        <v>276</v>
      </c>
      <c r="Y2510" s="180"/>
      <c r="Z2510" s="180" t="s">
        <v>7327</v>
      </c>
      <c r="AA2510" s="194">
        <v>0.03</v>
      </c>
      <c r="AB2510" s="197" t="s">
        <v>552</v>
      </c>
      <c r="AC2510" s="188">
        <v>2.2499999999999999E-2</v>
      </c>
      <c r="AD2510" s="274">
        <f t="shared" si="102"/>
        <v>1050</v>
      </c>
      <c r="AE2510" s="274">
        <f t="shared" si="91"/>
        <v>291.66666666666669</v>
      </c>
      <c r="AF2510" s="189">
        <f t="shared" si="92"/>
        <v>787.5</v>
      </c>
      <c r="AG2510" s="368">
        <f t="shared" si="103"/>
        <v>1079.1666666666667</v>
      </c>
      <c r="AH2510" s="190">
        <v>0.06</v>
      </c>
      <c r="AI2510" s="189">
        <f t="shared" si="104"/>
        <v>2100</v>
      </c>
    </row>
    <row r="2511" spans="1:35" x14ac:dyDescent="0.25">
      <c r="A2511" s="707" t="s">
        <v>2131</v>
      </c>
      <c r="B2511" s="180" t="s">
        <v>20</v>
      </c>
      <c r="C2511" s="180" t="s">
        <v>20</v>
      </c>
      <c r="D2511" s="8" t="s">
        <v>420</v>
      </c>
      <c r="E2511" s="180" t="s">
        <v>206</v>
      </c>
      <c r="F2511" s="180" t="s">
        <v>3047</v>
      </c>
      <c r="G2511" s="180" t="s">
        <v>3548</v>
      </c>
      <c r="H2511" s="186">
        <v>0</v>
      </c>
      <c r="I2511" s="186">
        <v>23639</v>
      </c>
      <c r="J2511" s="186">
        <f t="shared" si="100"/>
        <v>23639</v>
      </c>
      <c r="K2511" s="180" t="s">
        <v>6682</v>
      </c>
      <c r="L2511" s="180">
        <v>21766778</v>
      </c>
      <c r="M2511" s="144">
        <v>45520</v>
      </c>
      <c r="N2511" s="144" t="s">
        <v>197</v>
      </c>
      <c r="O2511" s="180" t="s">
        <v>43</v>
      </c>
      <c r="P2511" s="180" t="s">
        <v>43</v>
      </c>
      <c r="Q2511" s="274">
        <v>0</v>
      </c>
      <c r="R2511" s="274">
        <v>997000</v>
      </c>
      <c r="S2511" s="182">
        <f t="shared" si="101"/>
        <v>997000</v>
      </c>
      <c r="T2511" s="216">
        <v>259007</v>
      </c>
      <c r="U2511" s="180">
        <v>168</v>
      </c>
      <c r="V2511" s="180" t="s">
        <v>64</v>
      </c>
      <c r="W2511" s="180" t="s">
        <v>64</v>
      </c>
      <c r="X2511" s="180" t="s">
        <v>276</v>
      </c>
      <c r="Y2511" s="180" t="s">
        <v>662</v>
      </c>
      <c r="Z2511" s="180" t="s">
        <v>6724</v>
      </c>
      <c r="AA2511" s="194">
        <v>0.04</v>
      </c>
      <c r="AB2511" s="197" t="s">
        <v>552</v>
      </c>
      <c r="AC2511" s="188">
        <v>1.7000000000000001E-2</v>
      </c>
      <c r="AD2511" s="274">
        <f t="shared" si="102"/>
        <v>39880</v>
      </c>
      <c r="AE2511" s="274">
        <f t="shared" si="91"/>
        <v>5934.5238095238092</v>
      </c>
      <c r="AF2511" s="189">
        <f t="shared" si="92"/>
        <v>16949</v>
      </c>
      <c r="AG2511" s="368">
        <f t="shared" si="103"/>
        <v>22883.523809523809</v>
      </c>
      <c r="AH2511" s="190">
        <v>0.03</v>
      </c>
      <c r="AI2511" s="189">
        <f t="shared" si="104"/>
        <v>29910</v>
      </c>
    </row>
    <row r="2512" spans="1:35" x14ac:dyDescent="0.25">
      <c r="A2512" s="707" t="s">
        <v>2131</v>
      </c>
      <c r="B2512" s="180" t="s">
        <v>39</v>
      </c>
      <c r="C2512" s="180" t="s">
        <v>39</v>
      </c>
      <c r="D2512" s="180" t="s">
        <v>167</v>
      </c>
      <c r="E2512" s="180" t="s">
        <v>451</v>
      </c>
      <c r="F2512" s="180" t="s">
        <v>3285</v>
      </c>
      <c r="G2512" s="180" t="s">
        <v>734</v>
      </c>
      <c r="H2512" s="186">
        <v>0</v>
      </c>
      <c r="I2512" s="186">
        <v>4538</v>
      </c>
      <c r="J2512" s="186">
        <f t="shared" si="100"/>
        <v>4538</v>
      </c>
      <c r="K2512" s="180" t="s">
        <v>6678</v>
      </c>
      <c r="L2512" s="180">
        <v>31664578</v>
      </c>
      <c r="M2512" s="144">
        <v>45520</v>
      </c>
      <c r="N2512" s="144" t="s">
        <v>197</v>
      </c>
      <c r="O2512" s="180" t="s">
        <v>43</v>
      </c>
      <c r="P2512" s="180" t="s">
        <v>43</v>
      </c>
      <c r="Q2512" s="274">
        <v>0</v>
      </c>
      <c r="R2512" s="274">
        <v>182700</v>
      </c>
      <c r="S2512" s="182">
        <f t="shared" si="101"/>
        <v>182700</v>
      </c>
      <c r="T2512" s="216">
        <v>29186</v>
      </c>
      <c r="U2512" s="180">
        <v>168</v>
      </c>
      <c r="V2512" s="180" t="s">
        <v>64</v>
      </c>
      <c r="W2512" s="180" t="s">
        <v>64</v>
      </c>
      <c r="X2512" s="180" t="s">
        <v>276</v>
      </c>
      <c r="Y2512" s="180" t="s">
        <v>662</v>
      </c>
      <c r="Z2512" s="180" t="s">
        <v>6715</v>
      </c>
      <c r="AA2512" s="194">
        <v>0.04</v>
      </c>
      <c r="AB2512" s="197" t="s">
        <v>552</v>
      </c>
      <c r="AC2512" s="188">
        <v>1.7000000000000001E-2</v>
      </c>
      <c r="AD2512" s="274">
        <f t="shared" si="102"/>
        <v>7308</v>
      </c>
      <c r="AE2512" s="274">
        <f t="shared" si="91"/>
        <v>1087.5</v>
      </c>
      <c r="AF2512" s="189">
        <f t="shared" si="92"/>
        <v>3105.9</v>
      </c>
      <c r="AG2512" s="368">
        <f t="shared" si="103"/>
        <v>4193.3999999999996</v>
      </c>
      <c r="AH2512" s="190">
        <v>0.03</v>
      </c>
      <c r="AI2512" s="189">
        <f t="shared" si="104"/>
        <v>5481</v>
      </c>
    </row>
    <row r="2513" spans="1:35" x14ac:dyDescent="0.25">
      <c r="A2513" s="707" t="s">
        <v>2131</v>
      </c>
      <c r="B2513" s="180" t="s">
        <v>49</v>
      </c>
      <c r="C2513" s="180" t="s">
        <v>49</v>
      </c>
      <c r="D2513" s="180" t="s">
        <v>133</v>
      </c>
      <c r="E2513" s="180" t="s">
        <v>189</v>
      </c>
      <c r="F2513" s="180" t="s">
        <v>2839</v>
      </c>
      <c r="G2513" s="180" t="s">
        <v>3865</v>
      </c>
      <c r="H2513" s="186">
        <v>0</v>
      </c>
      <c r="I2513" s="186">
        <v>6402</v>
      </c>
      <c r="J2513" s="186">
        <f t="shared" si="100"/>
        <v>6402</v>
      </c>
      <c r="K2513" s="180" t="s">
        <v>7315</v>
      </c>
      <c r="L2513" s="180">
        <v>32419566</v>
      </c>
      <c r="M2513" s="144">
        <v>45520</v>
      </c>
      <c r="N2513" s="144" t="s">
        <v>197</v>
      </c>
      <c r="O2513" s="180" t="s">
        <v>21</v>
      </c>
      <c r="P2513" s="180" t="s">
        <v>21</v>
      </c>
      <c r="Q2513" s="274">
        <v>0</v>
      </c>
      <c r="R2513" s="274">
        <v>262200</v>
      </c>
      <c r="S2513" s="182">
        <f t="shared" si="101"/>
        <v>262200</v>
      </c>
      <c r="T2513" s="216">
        <v>37450</v>
      </c>
      <c r="U2513" s="180">
        <v>168</v>
      </c>
      <c r="V2513" s="180" t="s">
        <v>64</v>
      </c>
      <c r="W2513" s="180" t="s">
        <v>64</v>
      </c>
      <c r="X2513" s="180" t="s">
        <v>276</v>
      </c>
      <c r="Y2513" s="180" t="s">
        <v>115</v>
      </c>
      <c r="Z2513" s="180" t="s">
        <v>7330</v>
      </c>
      <c r="AA2513" s="194">
        <v>0.04</v>
      </c>
      <c r="AB2513" s="197" t="s">
        <v>552</v>
      </c>
      <c r="AC2513" s="188">
        <v>1.7000000000000001E-2</v>
      </c>
      <c r="AD2513" s="274">
        <f t="shared" si="102"/>
        <v>10488</v>
      </c>
      <c r="AE2513" s="274">
        <f t="shared" si="91"/>
        <v>1560.7142857142858</v>
      </c>
      <c r="AF2513" s="189">
        <f t="shared" si="92"/>
        <v>4457.4000000000005</v>
      </c>
      <c r="AG2513" s="368">
        <f t="shared" si="103"/>
        <v>6018.1142857142859</v>
      </c>
      <c r="AH2513" s="190">
        <v>0.03</v>
      </c>
      <c r="AI2513" s="189">
        <f t="shared" si="104"/>
        <v>7866</v>
      </c>
    </row>
    <row r="2514" spans="1:35" x14ac:dyDescent="0.25">
      <c r="A2514" s="707" t="s">
        <v>2131</v>
      </c>
      <c r="B2514" s="180" t="s">
        <v>23</v>
      </c>
      <c r="C2514" s="180" t="s">
        <v>23</v>
      </c>
      <c r="D2514" s="180" t="s">
        <v>5937</v>
      </c>
      <c r="E2514" s="180" t="s">
        <v>970</v>
      </c>
      <c r="F2514" s="180" t="s">
        <v>5263</v>
      </c>
      <c r="G2514" s="180" t="s">
        <v>5267</v>
      </c>
      <c r="H2514" s="186">
        <v>0</v>
      </c>
      <c r="I2514" s="186">
        <v>5880</v>
      </c>
      <c r="J2514" s="186">
        <f t="shared" si="100"/>
        <v>5880</v>
      </c>
      <c r="K2514" s="180" t="s">
        <v>7316</v>
      </c>
      <c r="L2514" s="180">
        <v>22659673</v>
      </c>
      <c r="M2514" s="144">
        <v>45520</v>
      </c>
      <c r="N2514" s="144" t="s">
        <v>197</v>
      </c>
      <c r="O2514" s="180" t="s">
        <v>43</v>
      </c>
      <c r="P2514" s="180" t="s">
        <v>43</v>
      </c>
      <c r="Q2514" s="274">
        <v>0</v>
      </c>
      <c r="R2514" s="274">
        <v>240000</v>
      </c>
      <c r="S2514" s="182">
        <f t="shared" si="101"/>
        <v>240000</v>
      </c>
      <c r="T2514" s="216">
        <v>29977.5</v>
      </c>
      <c r="U2514" s="180">
        <v>168</v>
      </c>
      <c r="V2514" s="180" t="s">
        <v>64</v>
      </c>
      <c r="W2514" s="180" t="s">
        <v>64</v>
      </c>
      <c r="X2514" s="180" t="s">
        <v>276</v>
      </c>
      <c r="Y2514" s="180" t="s">
        <v>665</v>
      </c>
      <c r="Z2514" s="180" t="s">
        <v>6942</v>
      </c>
      <c r="AA2514" s="194">
        <v>0.04</v>
      </c>
      <c r="AB2514" s="197" t="s">
        <v>552</v>
      </c>
      <c r="AC2514" s="188">
        <v>1.7000000000000001E-2</v>
      </c>
      <c r="AD2514" s="274">
        <f t="shared" si="102"/>
        <v>9600</v>
      </c>
      <c r="AE2514" s="274">
        <f t="shared" si="91"/>
        <v>1428.5714285714287</v>
      </c>
      <c r="AF2514" s="189">
        <f t="shared" si="92"/>
        <v>4080.0000000000005</v>
      </c>
      <c r="AG2514" s="368">
        <f t="shared" si="103"/>
        <v>5508.5714285714294</v>
      </c>
      <c r="AH2514" s="190">
        <v>0.03</v>
      </c>
      <c r="AI2514" s="189">
        <f t="shared" si="104"/>
        <v>7200</v>
      </c>
    </row>
    <row r="2515" spans="1:35" x14ac:dyDescent="0.25">
      <c r="A2515" s="707" t="s">
        <v>2131</v>
      </c>
      <c r="B2515" s="180" t="s">
        <v>38</v>
      </c>
      <c r="C2515" s="180" t="s">
        <v>38</v>
      </c>
      <c r="D2515" s="180" t="s">
        <v>101</v>
      </c>
      <c r="E2515" s="180" t="s">
        <v>3538</v>
      </c>
      <c r="F2515" s="180" t="s">
        <v>3539</v>
      </c>
      <c r="G2515" s="180" t="s">
        <v>3550</v>
      </c>
      <c r="H2515" s="186">
        <v>0</v>
      </c>
      <c r="I2515" s="186">
        <v>12866</v>
      </c>
      <c r="J2515" s="186">
        <f t="shared" si="100"/>
        <v>12866</v>
      </c>
      <c r="K2515" s="180" t="s">
        <v>7317</v>
      </c>
      <c r="L2515" s="180">
        <v>38976987</v>
      </c>
      <c r="M2515" s="144">
        <v>45520</v>
      </c>
      <c r="N2515" s="144" t="s">
        <v>197</v>
      </c>
      <c r="O2515" s="180" t="s">
        <v>148</v>
      </c>
      <c r="P2515" s="180" t="s">
        <v>260</v>
      </c>
      <c r="Q2515" s="274">
        <v>0</v>
      </c>
      <c r="R2515" s="274">
        <v>537800</v>
      </c>
      <c r="S2515" s="182">
        <f t="shared" si="101"/>
        <v>537800</v>
      </c>
      <c r="T2515" s="216">
        <v>14900</v>
      </c>
      <c r="U2515" s="180">
        <v>168</v>
      </c>
      <c r="V2515" s="180" t="s">
        <v>64</v>
      </c>
      <c r="W2515" s="180" t="s">
        <v>64</v>
      </c>
      <c r="X2515" s="180" t="s">
        <v>276</v>
      </c>
      <c r="Y2515" s="180" t="s">
        <v>662</v>
      </c>
      <c r="Z2515" s="180" t="s">
        <v>6630</v>
      </c>
      <c r="AA2515" s="194">
        <v>0.04</v>
      </c>
      <c r="AB2515" s="197" t="s">
        <v>552</v>
      </c>
      <c r="AC2515" s="188">
        <v>1.7000000000000001E-2</v>
      </c>
      <c r="AD2515" s="274">
        <f t="shared" si="102"/>
        <v>21512</v>
      </c>
      <c r="AE2515" s="274">
        <f t="shared" si="91"/>
        <v>3201.1904761904761</v>
      </c>
      <c r="AF2515" s="189">
        <f t="shared" si="92"/>
        <v>9142.6</v>
      </c>
      <c r="AG2515" s="368">
        <f t="shared" si="103"/>
        <v>12343.790476190476</v>
      </c>
      <c r="AH2515" s="190">
        <v>0.03</v>
      </c>
      <c r="AI2515" s="189">
        <f t="shared" si="104"/>
        <v>16134</v>
      </c>
    </row>
    <row r="2516" spans="1:35" x14ac:dyDescent="0.25">
      <c r="A2516" s="707" t="s">
        <v>2131</v>
      </c>
      <c r="B2516" s="180" t="s">
        <v>49</v>
      </c>
      <c r="C2516" s="180" t="s">
        <v>49</v>
      </c>
      <c r="D2516" s="180" t="s">
        <v>133</v>
      </c>
      <c r="E2516" s="180" t="s">
        <v>3219</v>
      </c>
      <c r="F2516" s="180" t="s">
        <v>6351</v>
      </c>
      <c r="G2516" s="180" t="s">
        <v>6584</v>
      </c>
      <c r="H2516" s="186">
        <v>0</v>
      </c>
      <c r="I2516" s="186">
        <v>8114</v>
      </c>
      <c r="J2516" s="186">
        <f t="shared" si="100"/>
        <v>8114</v>
      </c>
      <c r="K2516" s="180" t="s">
        <v>3995</v>
      </c>
      <c r="L2516" s="180">
        <v>34113578</v>
      </c>
      <c r="M2516" s="144">
        <v>45520</v>
      </c>
      <c r="N2516" s="144" t="s">
        <v>197</v>
      </c>
      <c r="O2516" s="180" t="s">
        <v>21</v>
      </c>
      <c r="P2516" s="180" t="s">
        <v>21</v>
      </c>
      <c r="Q2516" s="274">
        <v>0</v>
      </c>
      <c r="R2516" s="274">
        <v>335200</v>
      </c>
      <c r="S2516" s="182">
        <f t="shared" si="101"/>
        <v>335200</v>
      </c>
      <c r="T2516" s="216">
        <v>45230</v>
      </c>
      <c r="U2516" s="180">
        <v>168</v>
      </c>
      <c r="V2516" s="180" t="s">
        <v>64</v>
      </c>
      <c r="W2516" s="180" t="s">
        <v>64</v>
      </c>
      <c r="X2516" s="180" t="s">
        <v>276</v>
      </c>
      <c r="Y2516" s="180" t="s">
        <v>115</v>
      </c>
      <c r="Z2516" s="180" t="s">
        <v>7331</v>
      </c>
      <c r="AA2516" s="194">
        <v>0.04</v>
      </c>
      <c r="AB2516" s="197" t="s">
        <v>552</v>
      </c>
      <c r="AC2516" s="188">
        <v>1.7000000000000001E-2</v>
      </c>
      <c r="AD2516" s="274">
        <f t="shared" si="102"/>
        <v>13408</v>
      </c>
      <c r="AE2516" s="274">
        <f t="shared" si="91"/>
        <v>1995.2380952380952</v>
      </c>
      <c r="AF2516" s="189">
        <f t="shared" si="92"/>
        <v>5698.4000000000005</v>
      </c>
      <c r="AG2516" s="368">
        <f t="shared" si="103"/>
        <v>7693.638095238096</v>
      </c>
      <c r="AH2516" s="190">
        <v>0.03</v>
      </c>
      <c r="AI2516" s="189">
        <f t="shared" si="104"/>
        <v>10056</v>
      </c>
    </row>
    <row r="2517" spans="1:35" x14ac:dyDescent="0.25">
      <c r="A2517" s="707" t="s">
        <v>2131</v>
      </c>
      <c r="B2517" s="180" t="s">
        <v>27</v>
      </c>
      <c r="C2517" s="180" t="s">
        <v>27</v>
      </c>
      <c r="D2517" s="180" t="s">
        <v>5938</v>
      </c>
      <c r="E2517" s="180" t="s">
        <v>209</v>
      </c>
      <c r="F2517" s="180" t="s">
        <v>4455</v>
      </c>
      <c r="G2517" s="180" t="s">
        <v>4458</v>
      </c>
      <c r="H2517" s="186">
        <v>0</v>
      </c>
      <c r="I2517" s="186">
        <v>20555</v>
      </c>
      <c r="J2517" s="186">
        <f t="shared" si="100"/>
        <v>20555</v>
      </c>
      <c r="K2517" s="180" t="s">
        <v>7318</v>
      </c>
      <c r="L2517" s="180">
        <v>25168808</v>
      </c>
      <c r="M2517" s="144">
        <v>45520</v>
      </c>
      <c r="N2517" s="144" t="s">
        <v>197</v>
      </c>
      <c r="O2517" s="180" t="s">
        <v>173</v>
      </c>
      <c r="P2517" s="180" t="s">
        <v>463</v>
      </c>
      <c r="Q2517" s="274">
        <v>0</v>
      </c>
      <c r="R2517" s="274">
        <v>865500</v>
      </c>
      <c r="S2517" s="182">
        <f t="shared" si="101"/>
        <v>865500</v>
      </c>
      <c r="T2517" s="216">
        <v>63050</v>
      </c>
      <c r="U2517" s="180">
        <v>168</v>
      </c>
      <c r="V2517" s="180" t="s">
        <v>64</v>
      </c>
      <c r="W2517" s="180" t="s">
        <v>64</v>
      </c>
      <c r="X2517" s="180" t="s">
        <v>276</v>
      </c>
      <c r="Y2517" s="180" t="s">
        <v>115</v>
      </c>
      <c r="Z2517" s="180" t="s">
        <v>7332</v>
      </c>
      <c r="AA2517" s="194">
        <v>0.04</v>
      </c>
      <c r="AB2517" s="197" t="s">
        <v>552</v>
      </c>
      <c r="AC2517" s="188">
        <v>1.7000000000000001E-2</v>
      </c>
      <c r="AD2517" s="274">
        <f t="shared" si="102"/>
        <v>34620</v>
      </c>
      <c r="AE2517" s="274">
        <f t="shared" si="91"/>
        <v>5151.7857142857147</v>
      </c>
      <c r="AF2517" s="189">
        <f t="shared" si="92"/>
        <v>14713.500000000002</v>
      </c>
      <c r="AG2517" s="368">
        <f t="shared" si="103"/>
        <v>19865.285714285717</v>
      </c>
      <c r="AH2517" s="190">
        <v>0.03</v>
      </c>
      <c r="AI2517" s="189">
        <f t="shared" si="104"/>
        <v>25965</v>
      </c>
    </row>
    <row r="2518" spans="1:35" x14ac:dyDescent="0.25">
      <c r="A2518" s="707" t="s">
        <v>2131</v>
      </c>
      <c r="B2518" s="180" t="s">
        <v>20</v>
      </c>
      <c r="C2518" s="180" t="s">
        <v>20</v>
      </c>
      <c r="D2518" s="8" t="s">
        <v>420</v>
      </c>
      <c r="E2518" s="180" t="s">
        <v>206</v>
      </c>
      <c r="F2518" s="180" t="s">
        <v>6864</v>
      </c>
      <c r="G2518" s="180" t="s">
        <v>5288</v>
      </c>
      <c r="H2518" s="186">
        <v>0</v>
      </c>
      <c r="I2518" s="186">
        <v>14335</v>
      </c>
      <c r="J2518" s="186">
        <f t="shared" si="100"/>
        <v>14335</v>
      </c>
      <c r="K2518" s="180" t="s">
        <v>7319</v>
      </c>
      <c r="L2518" s="180">
        <v>24473458</v>
      </c>
      <c r="M2518" s="144">
        <v>45520</v>
      </c>
      <c r="N2518" s="144" t="s">
        <v>197</v>
      </c>
      <c r="O2518" s="180" t="s">
        <v>43</v>
      </c>
      <c r="P2518" s="180" t="s">
        <v>43</v>
      </c>
      <c r="Q2518" s="274">
        <v>0</v>
      </c>
      <c r="R2518" s="274">
        <v>600400</v>
      </c>
      <c r="S2518" s="182">
        <f t="shared" si="101"/>
        <v>600400</v>
      </c>
      <c r="T2518" s="216">
        <v>122677</v>
      </c>
      <c r="U2518" s="180">
        <v>168</v>
      </c>
      <c r="V2518" s="180" t="s">
        <v>64</v>
      </c>
      <c r="W2518" s="180" t="s">
        <v>64</v>
      </c>
      <c r="X2518" s="180" t="s">
        <v>276</v>
      </c>
      <c r="Y2518" s="180" t="s">
        <v>662</v>
      </c>
      <c r="Z2518" s="180" t="s">
        <v>6865</v>
      </c>
      <c r="AA2518" s="194">
        <v>0.04</v>
      </c>
      <c r="AB2518" s="197" t="s">
        <v>552</v>
      </c>
      <c r="AC2518" s="188">
        <v>1.7000000000000001E-2</v>
      </c>
      <c r="AD2518" s="274">
        <f t="shared" si="102"/>
        <v>24016</v>
      </c>
      <c r="AE2518" s="274">
        <f t="shared" si="91"/>
        <v>3573.8095238095239</v>
      </c>
      <c r="AF2518" s="189">
        <f t="shared" si="92"/>
        <v>10206.800000000001</v>
      </c>
      <c r="AG2518" s="368">
        <f t="shared" si="103"/>
        <v>13780.609523809526</v>
      </c>
      <c r="AH2518" s="190">
        <v>0.03</v>
      </c>
      <c r="AI2518" s="189">
        <f t="shared" si="104"/>
        <v>18012</v>
      </c>
    </row>
    <row r="2519" spans="1:35" x14ac:dyDescent="0.25">
      <c r="A2519" s="707" t="s">
        <v>2131</v>
      </c>
      <c r="B2519" s="180" t="s">
        <v>38</v>
      </c>
      <c r="C2519" s="180" t="s">
        <v>38</v>
      </c>
      <c r="D2519" s="180" t="s">
        <v>101</v>
      </c>
      <c r="E2519" s="180" t="s">
        <v>405</v>
      </c>
      <c r="F2519" s="180" t="s">
        <v>579</v>
      </c>
      <c r="G2519" s="180" t="s">
        <v>580</v>
      </c>
      <c r="H2519" s="186">
        <v>700</v>
      </c>
      <c r="I2519" s="186">
        <v>1138</v>
      </c>
      <c r="J2519" s="186">
        <f t="shared" si="100"/>
        <v>438</v>
      </c>
      <c r="K2519" s="180" t="s">
        <v>7320</v>
      </c>
      <c r="L2519" s="180">
        <v>25355313</v>
      </c>
      <c r="M2519" s="144">
        <v>45520</v>
      </c>
      <c r="N2519" s="144" t="s">
        <v>197</v>
      </c>
      <c r="O2519" s="180" t="s">
        <v>43</v>
      </c>
      <c r="P2519" s="180" t="s">
        <v>43</v>
      </c>
      <c r="Q2519" s="274">
        <v>8618</v>
      </c>
      <c r="R2519" s="274">
        <v>32000</v>
      </c>
      <c r="S2519" s="182">
        <f t="shared" si="101"/>
        <v>23382</v>
      </c>
      <c r="T2519" s="216">
        <v>23382</v>
      </c>
      <c r="U2519" s="180">
        <v>140</v>
      </c>
      <c r="V2519" s="180" t="s">
        <v>63</v>
      </c>
      <c r="W2519" s="180" t="s">
        <v>63</v>
      </c>
      <c r="X2519" s="180" t="s">
        <v>277</v>
      </c>
      <c r="Y2519" s="180"/>
      <c r="Z2519" s="180" t="s">
        <v>7337</v>
      </c>
      <c r="AA2519" s="194">
        <v>0.03</v>
      </c>
      <c r="AB2519" s="197" t="s">
        <v>552</v>
      </c>
      <c r="AC2519" s="188">
        <v>2.1999999999999999E-2</v>
      </c>
      <c r="AD2519" s="274">
        <f t="shared" si="102"/>
        <v>960</v>
      </c>
      <c r="AE2519" s="274">
        <f t="shared" si="91"/>
        <v>228.57142857142858</v>
      </c>
      <c r="AF2519" s="189">
        <f t="shared" si="92"/>
        <v>704</v>
      </c>
      <c r="AG2519" s="368">
        <f t="shared" si="103"/>
        <v>932.57142857142856</v>
      </c>
      <c r="AH2519" s="190">
        <v>0.06</v>
      </c>
      <c r="AI2519" s="189">
        <f t="shared" si="104"/>
        <v>1402.9199999999998</v>
      </c>
    </row>
    <row r="2520" spans="1:35" x14ac:dyDescent="0.25">
      <c r="A2520" s="707" t="s">
        <v>2131</v>
      </c>
      <c r="B2520" s="180" t="s">
        <v>38</v>
      </c>
      <c r="C2520" s="180" t="s">
        <v>38</v>
      </c>
      <c r="D2520" s="180" t="s">
        <v>101</v>
      </c>
      <c r="E2520" s="180" t="s">
        <v>405</v>
      </c>
      <c r="F2520" s="180" t="s">
        <v>4561</v>
      </c>
      <c r="G2520" s="180" t="s">
        <v>4578</v>
      </c>
      <c r="H2520" s="186">
        <v>0</v>
      </c>
      <c r="I2520" s="186">
        <v>1763</v>
      </c>
      <c r="J2520" s="186">
        <f t="shared" si="100"/>
        <v>1763</v>
      </c>
      <c r="K2520" s="180" t="s">
        <v>7321</v>
      </c>
      <c r="L2520" s="180">
        <v>29510810</v>
      </c>
      <c r="M2520" s="144">
        <v>45520</v>
      </c>
      <c r="N2520" s="144" t="s">
        <v>197</v>
      </c>
      <c r="O2520" s="180" t="s">
        <v>173</v>
      </c>
      <c r="P2520" s="21" t="s">
        <v>479</v>
      </c>
      <c r="Q2520" s="274">
        <v>45267</v>
      </c>
      <c r="R2520" s="274">
        <v>59900</v>
      </c>
      <c r="S2520" s="182">
        <f t="shared" si="101"/>
        <v>14633</v>
      </c>
      <c r="T2520" s="216">
        <v>14633</v>
      </c>
      <c r="U2520" s="180">
        <v>150</v>
      </c>
      <c r="V2520" s="180" t="s">
        <v>63</v>
      </c>
      <c r="W2520" s="180" t="s">
        <v>63</v>
      </c>
      <c r="X2520" s="180" t="s">
        <v>277</v>
      </c>
      <c r="Y2520" s="180"/>
      <c r="Z2520" s="180" t="s">
        <v>7338</v>
      </c>
      <c r="AA2520" s="194">
        <v>0.03</v>
      </c>
      <c r="AB2520" s="197" t="s">
        <v>552</v>
      </c>
      <c r="AC2520" s="188">
        <v>0.02</v>
      </c>
      <c r="AD2520" s="274">
        <f t="shared" si="102"/>
        <v>1797</v>
      </c>
      <c r="AE2520" s="274">
        <f t="shared" si="91"/>
        <v>399.33333333333331</v>
      </c>
      <c r="AF2520" s="189">
        <f t="shared" si="92"/>
        <v>1198</v>
      </c>
      <c r="AG2520" s="368">
        <f t="shared" si="103"/>
        <v>1597.3333333333333</v>
      </c>
      <c r="AH2520" s="190">
        <v>0.06</v>
      </c>
      <c r="AI2520" s="189">
        <f t="shared" si="104"/>
        <v>877.98</v>
      </c>
    </row>
    <row r="2521" spans="1:35" x14ac:dyDescent="0.25">
      <c r="A2521" s="707" t="s">
        <v>2131</v>
      </c>
      <c r="B2521" s="180" t="s">
        <v>27</v>
      </c>
      <c r="C2521" s="180" t="s">
        <v>27</v>
      </c>
      <c r="D2521" s="180" t="s">
        <v>5938</v>
      </c>
      <c r="E2521" s="180" t="s">
        <v>209</v>
      </c>
      <c r="F2521" s="180" t="s">
        <v>564</v>
      </c>
      <c r="G2521" s="180" t="s">
        <v>565</v>
      </c>
      <c r="H2521" s="186">
        <v>0</v>
      </c>
      <c r="I2521" s="186">
        <v>14506</v>
      </c>
      <c r="J2521" s="186">
        <f t="shared" si="100"/>
        <v>14506</v>
      </c>
      <c r="K2521" s="180" t="s">
        <v>7322</v>
      </c>
      <c r="L2521" s="180">
        <v>25565038</v>
      </c>
      <c r="M2521" s="144">
        <v>45520</v>
      </c>
      <c r="N2521" s="144" t="s">
        <v>197</v>
      </c>
      <c r="O2521" s="180" t="s">
        <v>148</v>
      </c>
      <c r="P2521" s="180" t="s">
        <v>4613</v>
      </c>
      <c r="Q2521" s="274">
        <v>0</v>
      </c>
      <c r="R2521" s="274">
        <v>607700</v>
      </c>
      <c r="S2521" s="182">
        <f t="shared" si="101"/>
        <v>607700</v>
      </c>
      <c r="T2521" s="216">
        <v>23828</v>
      </c>
      <c r="U2521" s="180">
        <v>168</v>
      </c>
      <c r="V2521" s="180" t="s">
        <v>64</v>
      </c>
      <c r="W2521" s="180" t="s">
        <v>64</v>
      </c>
      <c r="X2521" s="180" t="s">
        <v>276</v>
      </c>
      <c r="Y2521" s="180" t="s">
        <v>665</v>
      </c>
      <c r="Z2521" s="180" t="s">
        <v>6862</v>
      </c>
      <c r="AA2521" s="194">
        <v>0.04</v>
      </c>
      <c r="AB2521" s="197" t="s">
        <v>552</v>
      </c>
      <c r="AC2521" s="188">
        <v>1.7000000000000001E-2</v>
      </c>
      <c r="AD2521" s="274">
        <f t="shared" si="102"/>
        <v>24308</v>
      </c>
      <c r="AE2521" s="274">
        <f t="shared" si="91"/>
        <v>3617.2619047619046</v>
      </c>
      <c r="AF2521" s="189">
        <f t="shared" si="92"/>
        <v>10330.900000000001</v>
      </c>
      <c r="AG2521" s="368">
        <f t="shared" si="103"/>
        <v>13948.161904761906</v>
      </c>
      <c r="AH2521" s="190">
        <v>0.03</v>
      </c>
      <c r="AI2521" s="189">
        <f t="shared" si="104"/>
        <v>18231</v>
      </c>
    </row>
    <row r="2522" spans="1:35" x14ac:dyDescent="0.25">
      <c r="A2522" s="707" t="s">
        <v>2131</v>
      </c>
      <c r="B2522" s="180" t="s">
        <v>241</v>
      </c>
      <c r="C2522" s="180" t="s">
        <v>241</v>
      </c>
      <c r="D2522" s="180" t="s">
        <v>101</v>
      </c>
      <c r="E2522" s="180" t="s">
        <v>405</v>
      </c>
      <c r="F2522" s="180" t="s">
        <v>2315</v>
      </c>
      <c r="G2522" s="180" t="s">
        <v>2327</v>
      </c>
      <c r="H2522" s="186">
        <v>1050</v>
      </c>
      <c r="I2522" s="186">
        <v>1285</v>
      </c>
      <c r="J2522" s="186">
        <f t="shared" si="100"/>
        <v>235</v>
      </c>
      <c r="K2522" s="180" t="s">
        <v>1897</v>
      </c>
      <c r="L2522" s="180">
        <v>23204370</v>
      </c>
      <c r="M2522" s="144">
        <v>45520</v>
      </c>
      <c r="N2522" s="144" t="s">
        <v>197</v>
      </c>
      <c r="O2522" s="180" t="s">
        <v>173</v>
      </c>
      <c r="P2522" s="21" t="s">
        <v>345</v>
      </c>
      <c r="Q2522" s="274">
        <v>29033</v>
      </c>
      <c r="R2522" s="274">
        <v>34200</v>
      </c>
      <c r="S2522" s="182">
        <f t="shared" si="101"/>
        <v>5167</v>
      </c>
      <c r="T2522" s="216">
        <v>5167</v>
      </c>
      <c r="U2522" s="180">
        <v>132</v>
      </c>
      <c r="V2522" s="180" t="s">
        <v>63</v>
      </c>
      <c r="W2522" s="180" t="s">
        <v>63</v>
      </c>
      <c r="X2522" s="180" t="s">
        <v>277</v>
      </c>
      <c r="Y2522" s="180"/>
      <c r="Z2522" s="180" t="s">
        <v>7339</v>
      </c>
      <c r="AA2522" s="194">
        <v>0.03</v>
      </c>
      <c r="AB2522" s="197" t="s">
        <v>552</v>
      </c>
      <c r="AC2522" s="188">
        <v>2.1999999999999999E-2</v>
      </c>
      <c r="AD2522" s="274">
        <f t="shared" si="102"/>
        <v>1026</v>
      </c>
      <c r="AE2522" s="274">
        <f t="shared" si="91"/>
        <v>259.09090909090907</v>
      </c>
      <c r="AF2522" s="189">
        <f t="shared" si="92"/>
        <v>752.4</v>
      </c>
      <c r="AG2522" s="368">
        <f t="shared" si="103"/>
        <v>1011.4909090909091</v>
      </c>
      <c r="AH2522" s="190">
        <v>0.06</v>
      </c>
      <c r="AI2522" s="189">
        <f t="shared" si="104"/>
        <v>310.02</v>
      </c>
    </row>
    <row r="2523" spans="1:35" x14ac:dyDescent="0.25">
      <c r="A2523" s="707" t="s">
        <v>2131</v>
      </c>
      <c r="B2523" s="180" t="s">
        <v>44</v>
      </c>
      <c r="C2523" s="180" t="s">
        <v>37</v>
      </c>
      <c r="D2523" s="180" t="s">
        <v>99</v>
      </c>
      <c r="E2523" s="180" t="s">
        <v>459</v>
      </c>
      <c r="F2523" s="180" t="s">
        <v>3423</v>
      </c>
      <c r="G2523" s="180" t="s">
        <v>3428</v>
      </c>
      <c r="H2523" s="186">
        <v>0</v>
      </c>
      <c r="I2523" s="186">
        <v>9884</v>
      </c>
      <c r="J2523" s="186">
        <f t="shared" si="100"/>
        <v>9884</v>
      </c>
      <c r="K2523" s="180" t="s">
        <v>7323</v>
      </c>
      <c r="L2523" s="180">
        <v>8352576</v>
      </c>
      <c r="M2523" s="144">
        <v>45520</v>
      </c>
      <c r="N2523" s="144" t="s">
        <v>197</v>
      </c>
      <c r="O2523" s="180" t="s">
        <v>148</v>
      </c>
      <c r="P2523" s="180" t="s">
        <v>252</v>
      </c>
      <c r="Q2523" s="274">
        <v>0</v>
      </c>
      <c r="R2523" s="274">
        <v>20000</v>
      </c>
      <c r="S2523" s="182">
        <f t="shared" si="101"/>
        <v>20000</v>
      </c>
      <c r="T2523" s="216">
        <v>20000</v>
      </c>
      <c r="U2523" s="180">
        <v>3</v>
      </c>
      <c r="V2523" s="180" t="s">
        <v>62</v>
      </c>
      <c r="W2523" s="180" t="s">
        <v>62</v>
      </c>
      <c r="X2523" s="180" t="s">
        <v>276</v>
      </c>
      <c r="Y2523" s="180"/>
      <c r="Z2523" s="180" t="s">
        <v>7340</v>
      </c>
      <c r="AA2523" s="194">
        <v>0.03</v>
      </c>
      <c r="AB2523" s="197" t="s">
        <v>552</v>
      </c>
      <c r="AC2523" s="188">
        <v>0.12</v>
      </c>
      <c r="AD2523" s="274">
        <f t="shared" si="102"/>
        <v>600</v>
      </c>
      <c r="AE2523" s="274">
        <f t="shared" si="91"/>
        <v>6666.666666666667</v>
      </c>
      <c r="AF2523" s="189">
        <f t="shared" si="92"/>
        <v>2400</v>
      </c>
      <c r="AG2523" s="368">
        <f t="shared" si="103"/>
        <v>9066.6666666666679</v>
      </c>
      <c r="AH2523" s="190">
        <v>0.06</v>
      </c>
      <c r="AI2523" s="189">
        <f t="shared" si="104"/>
        <v>1200</v>
      </c>
    </row>
    <row r="2524" spans="1:35" x14ac:dyDescent="0.25">
      <c r="A2524" s="707" t="s">
        <v>2131</v>
      </c>
      <c r="B2524" s="180" t="s">
        <v>23</v>
      </c>
      <c r="C2524" s="180" t="s">
        <v>23</v>
      </c>
      <c r="D2524" s="180" t="s">
        <v>5937</v>
      </c>
      <c r="E2524" s="180" t="s">
        <v>48</v>
      </c>
      <c r="F2524" s="180" t="s">
        <v>3334</v>
      </c>
      <c r="G2524" s="180" t="s">
        <v>3335</v>
      </c>
      <c r="H2524" s="186">
        <v>0</v>
      </c>
      <c r="I2524" s="186">
        <v>17629</v>
      </c>
      <c r="J2524" s="186">
        <f t="shared" si="100"/>
        <v>17629</v>
      </c>
      <c r="K2524" s="180" t="s">
        <v>7324</v>
      </c>
      <c r="L2524" s="180">
        <v>28856302</v>
      </c>
      <c r="M2524" s="144">
        <v>45520</v>
      </c>
      <c r="N2524" s="144" t="s">
        <v>197</v>
      </c>
      <c r="O2524" s="180" t="s">
        <v>148</v>
      </c>
      <c r="P2524" s="180" t="s">
        <v>4613</v>
      </c>
      <c r="Q2524" s="274">
        <v>0</v>
      </c>
      <c r="R2524" s="274">
        <v>740800</v>
      </c>
      <c r="S2524" s="182">
        <f t="shared" si="101"/>
        <v>740800</v>
      </c>
      <c r="T2524" s="216">
        <v>138778.41</v>
      </c>
      <c r="U2524" s="180">
        <v>168</v>
      </c>
      <c r="V2524" s="180" t="s">
        <v>64</v>
      </c>
      <c r="W2524" s="180" t="s">
        <v>64</v>
      </c>
      <c r="X2524" s="180" t="s">
        <v>276</v>
      </c>
      <c r="Y2524" s="180" t="s">
        <v>662</v>
      </c>
      <c r="Z2524" s="180" t="s">
        <v>7046</v>
      </c>
      <c r="AA2524" s="194">
        <v>0.04</v>
      </c>
      <c r="AB2524" s="197" t="s">
        <v>552</v>
      </c>
      <c r="AC2524" s="188">
        <v>1.7000000000000001E-2</v>
      </c>
      <c r="AD2524" s="274">
        <f t="shared" si="102"/>
        <v>29632</v>
      </c>
      <c r="AE2524" s="274">
        <f t="shared" si="91"/>
        <v>4409.5238095238092</v>
      </c>
      <c r="AF2524" s="189">
        <f t="shared" si="92"/>
        <v>12593.6</v>
      </c>
      <c r="AG2524" s="368">
        <f t="shared" si="103"/>
        <v>17003.123809523808</v>
      </c>
      <c r="AH2524" s="190">
        <v>0.03</v>
      </c>
      <c r="AI2524" s="189">
        <f t="shared" si="104"/>
        <v>22224</v>
      </c>
    </row>
    <row r="2525" spans="1:35" x14ac:dyDescent="0.25">
      <c r="A2525" s="707" t="s">
        <v>2131</v>
      </c>
      <c r="B2525" s="180" t="s">
        <v>29</v>
      </c>
      <c r="C2525" s="180" t="s">
        <v>29</v>
      </c>
      <c r="D2525" s="180" t="s">
        <v>168</v>
      </c>
      <c r="E2525" s="180" t="s">
        <v>454</v>
      </c>
      <c r="F2525" s="180" t="s">
        <v>7325</v>
      </c>
      <c r="G2525" s="180" t="s">
        <v>7342</v>
      </c>
      <c r="H2525" s="186">
        <v>0</v>
      </c>
      <c r="I2525" s="186">
        <v>11561</v>
      </c>
      <c r="J2525" s="186">
        <f t="shared" si="100"/>
        <v>11561</v>
      </c>
      <c r="K2525" s="180" t="s">
        <v>6928</v>
      </c>
      <c r="L2525" s="180">
        <v>13597035</v>
      </c>
      <c r="M2525" s="144">
        <v>45520</v>
      </c>
      <c r="N2525" s="144" t="s">
        <v>197</v>
      </c>
      <c r="O2525" s="180" t="s">
        <v>148</v>
      </c>
      <c r="P2525" s="180" t="s">
        <v>267</v>
      </c>
      <c r="Q2525" s="274">
        <v>0</v>
      </c>
      <c r="R2525" s="274">
        <v>453200</v>
      </c>
      <c r="S2525" s="182">
        <f t="shared" si="101"/>
        <v>453200</v>
      </c>
      <c r="T2525" s="216">
        <v>148042</v>
      </c>
      <c r="U2525" s="180">
        <v>156</v>
      </c>
      <c r="V2525" s="180" t="s">
        <v>64</v>
      </c>
      <c r="W2525" s="180" t="s">
        <v>64</v>
      </c>
      <c r="X2525" s="180" t="s">
        <v>276</v>
      </c>
      <c r="Y2525" s="180" t="s">
        <v>665</v>
      </c>
      <c r="Z2525" s="180" t="s">
        <v>7341</v>
      </c>
      <c r="AA2525" s="194">
        <v>0.04</v>
      </c>
      <c r="AB2525" s="197" t="s">
        <v>552</v>
      </c>
      <c r="AC2525" s="188">
        <v>1.7000000000000001E-2</v>
      </c>
      <c r="AD2525" s="274">
        <f t="shared" si="102"/>
        <v>18128</v>
      </c>
      <c r="AE2525" s="274">
        <f t="shared" si="91"/>
        <v>2905.1282051282051</v>
      </c>
      <c r="AF2525" s="189">
        <f t="shared" si="92"/>
        <v>7704.4000000000005</v>
      </c>
      <c r="AG2525" s="368">
        <f t="shared" si="103"/>
        <v>10609.528205128205</v>
      </c>
      <c r="AH2525" s="190">
        <v>0.03</v>
      </c>
      <c r="AI2525" s="189">
        <f t="shared" si="104"/>
        <v>13596</v>
      </c>
    </row>
    <row r="2526" spans="1:35" x14ac:dyDescent="0.25">
      <c r="A2526" s="707" t="s">
        <v>2131</v>
      </c>
      <c r="B2526" s="180" t="s">
        <v>49</v>
      </c>
      <c r="C2526" s="180" t="s">
        <v>49</v>
      </c>
      <c r="D2526" s="180" t="s">
        <v>133</v>
      </c>
      <c r="E2526" s="180" t="s">
        <v>929</v>
      </c>
      <c r="F2526" s="180" t="s">
        <v>6190</v>
      </c>
      <c r="G2526" s="180" t="s">
        <v>6194</v>
      </c>
      <c r="H2526" s="186">
        <v>0</v>
      </c>
      <c r="I2526" s="186">
        <v>5216</v>
      </c>
      <c r="J2526" s="186">
        <f t="shared" si="100"/>
        <v>5216</v>
      </c>
      <c r="K2526" s="180" t="s">
        <v>6191</v>
      </c>
      <c r="L2526" s="180">
        <v>24203097</v>
      </c>
      <c r="M2526" s="144">
        <v>45520</v>
      </c>
      <c r="N2526" s="144" t="s">
        <v>197</v>
      </c>
      <c r="O2526" s="180" t="s">
        <v>148</v>
      </c>
      <c r="P2526" s="180" t="s">
        <v>3398</v>
      </c>
      <c r="Q2526" s="274">
        <v>0</v>
      </c>
      <c r="R2526" s="274">
        <v>211600</v>
      </c>
      <c r="S2526" s="182">
        <f t="shared" si="101"/>
        <v>211600</v>
      </c>
      <c r="T2526" s="216">
        <v>36174</v>
      </c>
      <c r="U2526" s="180">
        <v>168</v>
      </c>
      <c r="V2526" s="180" t="s">
        <v>64</v>
      </c>
      <c r="W2526" s="180" t="s">
        <v>64</v>
      </c>
      <c r="X2526" s="180" t="s">
        <v>276</v>
      </c>
      <c r="Y2526" s="180" t="s">
        <v>662</v>
      </c>
      <c r="Z2526" s="180" t="s">
        <v>6710</v>
      </c>
      <c r="AA2526" s="194">
        <v>0.04</v>
      </c>
      <c r="AB2526" s="197" t="s">
        <v>552</v>
      </c>
      <c r="AC2526" s="188">
        <v>1.7000000000000001E-2</v>
      </c>
      <c r="AD2526" s="274">
        <f t="shared" si="102"/>
        <v>8464</v>
      </c>
      <c r="AE2526" s="274">
        <f t="shared" si="91"/>
        <v>1259.5238095238096</v>
      </c>
      <c r="AF2526" s="189">
        <f t="shared" si="92"/>
        <v>3597.2000000000003</v>
      </c>
      <c r="AG2526" s="368">
        <f t="shared" si="103"/>
        <v>4856.7238095238099</v>
      </c>
      <c r="AH2526" s="190">
        <v>0.03</v>
      </c>
      <c r="AI2526" s="189">
        <f t="shared" si="104"/>
        <v>6348</v>
      </c>
    </row>
    <row r="2527" spans="1:35" x14ac:dyDescent="0.25">
      <c r="A2527" s="707" t="s">
        <v>2131</v>
      </c>
      <c r="B2527" s="180" t="s">
        <v>38</v>
      </c>
      <c r="C2527" s="180" t="s">
        <v>38</v>
      </c>
      <c r="D2527" s="180" t="s">
        <v>101</v>
      </c>
      <c r="E2527" s="180" t="s">
        <v>405</v>
      </c>
      <c r="F2527" s="180" t="s">
        <v>730</v>
      </c>
      <c r="G2527" s="180">
        <v>66</v>
      </c>
      <c r="H2527" s="186">
        <v>0</v>
      </c>
      <c r="I2527" s="186">
        <v>2596</v>
      </c>
      <c r="J2527" s="186">
        <f t="shared" si="100"/>
        <v>2596</v>
      </c>
      <c r="K2527" s="180" t="s">
        <v>7326</v>
      </c>
      <c r="L2527" s="180">
        <v>25513668</v>
      </c>
      <c r="M2527" s="144">
        <v>45520</v>
      </c>
      <c r="N2527" s="144" t="s">
        <v>197</v>
      </c>
      <c r="O2527" s="180" t="s">
        <v>43</v>
      </c>
      <c r="P2527" s="180" t="s">
        <v>43</v>
      </c>
      <c r="Q2527" s="274">
        <v>0</v>
      </c>
      <c r="R2527" s="274">
        <v>100000</v>
      </c>
      <c r="S2527" s="182">
        <f t="shared" si="101"/>
        <v>100000</v>
      </c>
      <c r="T2527" s="216">
        <v>100000</v>
      </c>
      <c r="U2527" s="180">
        <v>168</v>
      </c>
      <c r="V2527" s="180" t="s">
        <v>62</v>
      </c>
      <c r="W2527" s="180" t="s">
        <v>62</v>
      </c>
      <c r="X2527" s="180" t="s">
        <v>276</v>
      </c>
      <c r="Y2527" s="180"/>
      <c r="Z2527" s="180" t="s">
        <v>7343</v>
      </c>
      <c r="AA2527" s="194">
        <v>0.04</v>
      </c>
      <c r="AB2527" s="197" t="s">
        <v>552</v>
      </c>
      <c r="AC2527" s="188">
        <v>1.7000000000000001E-2</v>
      </c>
      <c r="AD2527" s="274">
        <f t="shared" si="102"/>
        <v>4000</v>
      </c>
      <c r="AE2527" s="274">
        <f t="shared" si="91"/>
        <v>595.23809523809518</v>
      </c>
      <c r="AF2527" s="189">
        <f t="shared" si="92"/>
        <v>1700.0000000000002</v>
      </c>
      <c r="AG2527" s="368">
        <f t="shared" si="103"/>
        <v>2295.2380952380954</v>
      </c>
      <c r="AH2527" s="190">
        <v>0.03</v>
      </c>
      <c r="AI2527" s="189">
        <f t="shared" si="104"/>
        <v>3000</v>
      </c>
    </row>
    <row r="2528" spans="1:35" x14ac:dyDescent="0.25">
      <c r="A2528" s="707" t="s">
        <v>2131</v>
      </c>
      <c r="B2528" s="180" t="s">
        <v>24</v>
      </c>
      <c r="C2528" s="180" t="s">
        <v>24</v>
      </c>
      <c r="D2528" s="180" t="s">
        <v>420</v>
      </c>
      <c r="E2528" s="180" t="s">
        <v>200</v>
      </c>
      <c r="F2528" s="180" t="s">
        <v>6504</v>
      </c>
      <c r="G2528" s="180" t="s">
        <v>628</v>
      </c>
      <c r="H2528" s="186">
        <v>17614</v>
      </c>
      <c r="I2528" s="186">
        <v>18048</v>
      </c>
      <c r="J2528" s="186">
        <f t="shared" si="100"/>
        <v>434</v>
      </c>
      <c r="K2528" s="180" t="s">
        <v>7329</v>
      </c>
      <c r="L2528" s="180">
        <v>25104324</v>
      </c>
      <c r="M2528" s="144">
        <v>45520</v>
      </c>
      <c r="N2528" s="144" t="s">
        <v>197</v>
      </c>
      <c r="O2528" s="180" t="s">
        <v>43</v>
      </c>
      <c r="P2528" s="180" t="s">
        <v>43</v>
      </c>
      <c r="Q2528" s="274">
        <v>562612</v>
      </c>
      <c r="R2528" s="274">
        <v>758700</v>
      </c>
      <c r="S2528" s="182">
        <f t="shared" si="101"/>
        <v>196088</v>
      </c>
      <c r="T2528" s="216">
        <v>196088</v>
      </c>
      <c r="U2528" s="180">
        <v>168</v>
      </c>
      <c r="V2528" s="180" t="s">
        <v>63</v>
      </c>
      <c r="W2528" s="180" t="s">
        <v>63</v>
      </c>
      <c r="X2528" s="180" t="s">
        <v>277</v>
      </c>
      <c r="Y2528" s="180"/>
      <c r="Z2528" s="180" t="s">
        <v>7344</v>
      </c>
      <c r="AA2528" s="194">
        <v>0.04</v>
      </c>
      <c r="AB2528" s="197" t="s">
        <v>552</v>
      </c>
      <c r="AC2528" s="188">
        <v>1.7000000000000001E-2</v>
      </c>
      <c r="AD2528" s="274">
        <f t="shared" si="102"/>
        <v>30348</v>
      </c>
      <c r="AE2528" s="274">
        <f t="shared" si="91"/>
        <v>4516.0714285714284</v>
      </c>
      <c r="AF2528" s="189">
        <f t="shared" si="92"/>
        <v>12897.900000000001</v>
      </c>
      <c r="AG2528" s="368">
        <f t="shared" si="103"/>
        <v>17413.971428571429</v>
      </c>
      <c r="AH2528" s="190">
        <v>0.03</v>
      </c>
      <c r="AI2528" s="189">
        <f t="shared" si="104"/>
        <v>5882.6399999999994</v>
      </c>
    </row>
    <row r="2529" spans="1:35" x14ac:dyDescent="0.25">
      <c r="A2529" s="707" t="s">
        <v>2131</v>
      </c>
      <c r="B2529" s="180" t="s">
        <v>29</v>
      </c>
      <c r="C2529" s="180" t="s">
        <v>29</v>
      </c>
      <c r="D2529" s="180" t="s">
        <v>168</v>
      </c>
      <c r="E2529" s="180" t="s">
        <v>454</v>
      </c>
      <c r="F2529" s="180" t="s">
        <v>5090</v>
      </c>
      <c r="G2529" s="466" t="s">
        <v>5305</v>
      </c>
      <c r="H2529" s="186">
        <v>0</v>
      </c>
      <c r="I2529" s="186">
        <v>12053</v>
      </c>
      <c r="J2529" s="186">
        <f t="shared" si="100"/>
        <v>12053</v>
      </c>
      <c r="K2529" s="180" t="s">
        <v>6930</v>
      </c>
      <c r="L2529" s="180">
        <v>22328950</v>
      </c>
      <c r="M2529" s="144">
        <v>45520</v>
      </c>
      <c r="N2529" s="144" t="s">
        <v>197</v>
      </c>
      <c r="O2529" s="180" t="s">
        <v>43</v>
      </c>
      <c r="P2529" s="180" t="s">
        <v>43</v>
      </c>
      <c r="Q2529" s="274">
        <v>0</v>
      </c>
      <c r="R2529" s="274">
        <v>503100</v>
      </c>
      <c r="S2529" s="182">
        <f t="shared" si="101"/>
        <v>503100</v>
      </c>
      <c r="T2529" s="216">
        <v>93422</v>
      </c>
      <c r="U2529" s="180">
        <v>168</v>
      </c>
      <c r="V2529" s="180" t="s">
        <v>64</v>
      </c>
      <c r="W2529" s="180" t="s">
        <v>64</v>
      </c>
      <c r="X2529" s="180" t="s">
        <v>276</v>
      </c>
      <c r="Y2529" s="180" t="s">
        <v>662</v>
      </c>
      <c r="Z2529" s="180" t="s">
        <v>6945</v>
      </c>
      <c r="AA2529" s="194">
        <v>0.04</v>
      </c>
      <c r="AB2529" s="197" t="s">
        <v>552</v>
      </c>
      <c r="AC2529" s="188">
        <v>1.7000000000000001E-2</v>
      </c>
      <c r="AD2529" s="274">
        <f t="shared" si="102"/>
        <v>20124</v>
      </c>
      <c r="AE2529" s="274">
        <f t="shared" si="91"/>
        <v>2994.6428571428573</v>
      </c>
      <c r="AF2529" s="189">
        <f t="shared" si="92"/>
        <v>8552.7000000000007</v>
      </c>
      <c r="AG2529" s="368">
        <f t="shared" si="103"/>
        <v>11547.342857142858</v>
      </c>
      <c r="AH2529" s="190">
        <v>0.03</v>
      </c>
      <c r="AI2529" s="189">
        <f t="shared" si="104"/>
        <v>15093</v>
      </c>
    </row>
    <row r="2530" spans="1:35" x14ac:dyDescent="0.25">
      <c r="A2530" s="707" t="s">
        <v>2131</v>
      </c>
      <c r="B2530" s="180" t="s">
        <v>23</v>
      </c>
      <c r="C2530" s="180" t="s">
        <v>23</v>
      </c>
      <c r="D2530" s="180" t="s">
        <v>5937</v>
      </c>
      <c r="E2530" s="180" t="s">
        <v>970</v>
      </c>
      <c r="F2530" s="180" t="s">
        <v>971</v>
      </c>
      <c r="G2530" s="180" t="s">
        <v>1331</v>
      </c>
      <c r="H2530" s="186">
        <v>0</v>
      </c>
      <c r="I2530" s="186">
        <v>2320</v>
      </c>
      <c r="J2530" s="186">
        <f t="shared" si="100"/>
        <v>2320</v>
      </c>
      <c r="K2530" s="180" t="s">
        <v>7333</v>
      </c>
      <c r="L2530" s="180">
        <v>34341522</v>
      </c>
      <c r="M2530" s="144">
        <v>45520</v>
      </c>
      <c r="N2530" s="144" t="s">
        <v>197</v>
      </c>
      <c r="O2530" s="180" t="s">
        <v>173</v>
      </c>
      <c r="P2530" s="180" t="s">
        <v>463</v>
      </c>
      <c r="Q2530" s="274">
        <v>0</v>
      </c>
      <c r="R2530" s="274">
        <v>88200</v>
      </c>
      <c r="S2530" s="182">
        <v>88200</v>
      </c>
      <c r="T2530" s="216">
        <v>88200</v>
      </c>
      <c r="U2530" s="180">
        <v>168</v>
      </c>
      <c r="V2530" s="180" t="s">
        <v>62</v>
      </c>
      <c r="W2530" s="180" t="s">
        <v>62</v>
      </c>
      <c r="X2530" s="180" t="s">
        <v>276</v>
      </c>
      <c r="Y2530" s="180"/>
      <c r="Z2530" s="180" t="s">
        <v>7345</v>
      </c>
      <c r="AA2530" s="194">
        <v>0.04</v>
      </c>
      <c r="AB2530" s="197" t="s">
        <v>552</v>
      </c>
      <c r="AC2530" s="188">
        <v>1.7000000000000001E-2</v>
      </c>
      <c r="AD2530" s="274">
        <f t="shared" si="102"/>
        <v>3528</v>
      </c>
      <c r="AE2530" s="274">
        <f t="shared" si="91"/>
        <v>525</v>
      </c>
      <c r="AF2530" s="189">
        <f t="shared" si="92"/>
        <v>1499.4</v>
      </c>
      <c r="AG2530" s="368">
        <f t="shared" si="103"/>
        <v>2024.4</v>
      </c>
      <c r="AH2530" s="190">
        <v>0.03</v>
      </c>
      <c r="AI2530" s="189">
        <f t="shared" si="104"/>
        <v>2646</v>
      </c>
    </row>
    <row r="2531" spans="1:35" x14ac:dyDescent="0.25">
      <c r="A2531" s="707" t="s">
        <v>2131</v>
      </c>
      <c r="B2531" s="180" t="s">
        <v>23</v>
      </c>
      <c r="C2531" s="180" t="s">
        <v>23</v>
      </c>
      <c r="D2531" s="180" t="s">
        <v>5937</v>
      </c>
      <c r="E2531" s="180" t="s">
        <v>447</v>
      </c>
      <c r="F2531" s="180" t="s">
        <v>4508</v>
      </c>
      <c r="G2531" s="180" t="s">
        <v>4513</v>
      </c>
      <c r="H2531" s="186">
        <v>15105</v>
      </c>
      <c r="I2531" s="186">
        <v>15847</v>
      </c>
      <c r="J2531" s="186">
        <f t="shared" si="100"/>
        <v>742</v>
      </c>
      <c r="K2531" s="180" t="s">
        <v>7334</v>
      </c>
      <c r="L2531" s="180">
        <v>27773074</v>
      </c>
      <c r="M2531" s="144">
        <v>45520</v>
      </c>
      <c r="N2531" s="144" t="s">
        <v>197</v>
      </c>
      <c r="O2531" s="180" t="s">
        <v>21</v>
      </c>
      <c r="P2531" s="180" t="s">
        <v>21</v>
      </c>
      <c r="Q2531" s="274">
        <v>507026</v>
      </c>
      <c r="R2531" s="274">
        <v>633200</v>
      </c>
      <c r="S2531" s="182">
        <f t="shared" si="101"/>
        <v>126174</v>
      </c>
      <c r="T2531" s="216">
        <v>126174</v>
      </c>
      <c r="U2531" s="180">
        <v>168</v>
      </c>
      <c r="V2531" s="180" t="s">
        <v>63</v>
      </c>
      <c r="W2531" s="180" t="s">
        <v>63</v>
      </c>
      <c r="X2531" s="180" t="s">
        <v>277</v>
      </c>
      <c r="Y2531" s="180"/>
      <c r="Z2531" s="180" t="s">
        <v>7346</v>
      </c>
      <c r="AA2531" s="194">
        <v>0.04</v>
      </c>
      <c r="AB2531" s="197" t="s">
        <v>552</v>
      </c>
      <c r="AC2531" s="188">
        <v>1.7000000000000001E-2</v>
      </c>
      <c r="AD2531" s="274">
        <f t="shared" si="102"/>
        <v>25328</v>
      </c>
      <c r="AE2531" s="274">
        <f t="shared" si="91"/>
        <v>3769.0476190476193</v>
      </c>
      <c r="AF2531" s="189">
        <f t="shared" si="92"/>
        <v>10764.400000000001</v>
      </c>
      <c r="AG2531" s="368">
        <f t="shared" si="103"/>
        <v>14533.44761904762</v>
      </c>
      <c r="AH2531" s="190">
        <v>0.03</v>
      </c>
      <c r="AI2531" s="189">
        <f t="shared" si="104"/>
        <v>3785.22</v>
      </c>
    </row>
    <row r="2532" spans="1:35" x14ac:dyDescent="0.25">
      <c r="A2532" s="707" t="s">
        <v>2131</v>
      </c>
      <c r="B2532" s="180" t="s">
        <v>20</v>
      </c>
      <c r="C2532" s="180" t="s">
        <v>20</v>
      </c>
      <c r="D2532" s="8" t="s">
        <v>420</v>
      </c>
      <c r="E2532" s="180" t="s">
        <v>4899</v>
      </c>
      <c r="F2532" s="180" t="s">
        <v>6362</v>
      </c>
      <c r="G2532" s="180" t="s">
        <v>6455</v>
      </c>
      <c r="H2532" s="186">
        <v>0</v>
      </c>
      <c r="I2532" s="186">
        <v>2010</v>
      </c>
      <c r="J2532" s="186">
        <f t="shared" si="100"/>
        <v>2010</v>
      </c>
      <c r="K2532" s="180" t="s">
        <v>7335</v>
      </c>
      <c r="L2532" s="180">
        <v>32698047</v>
      </c>
      <c r="M2532" s="144">
        <v>45520</v>
      </c>
      <c r="N2532" s="144" t="s">
        <v>197</v>
      </c>
      <c r="O2532" s="180" t="s">
        <v>43</v>
      </c>
      <c r="P2532" s="180" t="s">
        <v>43</v>
      </c>
      <c r="Q2532" s="274">
        <v>0</v>
      </c>
      <c r="R2532" s="274">
        <v>75000</v>
      </c>
      <c r="S2532" s="182">
        <f t="shared" si="101"/>
        <v>75000</v>
      </c>
      <c r="T2532" s="216">
        <v>75000</v>
      </c>
      <c r="U2532" s="180">
        <v>168</v>
      </c>
      <c r="V2532" s="180" t="s">
        <v>62</v>
      </c>
      <c r="W2532" s="180" t="s">
        <v>62</v>
      </c>
      <c r="X2532" s="180" t="s">
        <v>276</v>
      </c>
      <c r="Y2532" s="180"/>
      <c r="Z2532" s="180" t="s">
        <v>7347</v>
      </c>
      <c r="AA2532" s="194">
        <v>0.04</v>
      </c>
      <c r="AB2532" s="197" t="s">
        <v>552</v>
      </c>
      <c r="AC2532" s="188">
        <v>1.7000000000000001E-2</v>
      </c>
      <c r="AD2532" s="274">
        <f t="shared" si="102"/>
        <v>3000</v>
      </c>
      <c r="AE2532" s="274">
        <f t="shared" si="91"/>
        <v>446.42857142857144</v>
      </c>
      <c r="AF2532" s="189">
        <f t="shared" si="92"/>
        <v>1275</v>
      </c>
      <c r="AG2532" s="368">
        <f t="shared" si="103"/>
        <v>1721.4285714285716</v>
      </c>
      <c r="AH2532" s="190">
        <v>0.03</v>
      </c>
      <c r="AI2532" s="189">
        <f t="shared" si="104"/>
        <v>2250</v>
      </c>
    </row>
    <row r="2533" spans="1:35" x14ac:dyDescent="0.25">
      <c r="A2533" s="707" t="s">
        <v>2131</v>
      </c>
      <c r="B2533" s="180" t="s">
        <v>24</v>
      </c>
      <c r="C2533" s="180" t="s">
        <v>24</v>
      </c>
      <c r="D2533" s="180" t="s">
        <v>420</v>
      </c>
      <c r="E2533" s="180" t="s">
        <v>200</v>
      </c>
      <c r="F2533" s="180" t="s">
        <v>4204</v>
      </c>
      <c r="G2533" s="180" t="s">
        <v>4637</v>
      </c>
      <c r="H2533" s="186">
        <v>0</v>
      </c>
      <c r="I2533" s="186">
        <v>22600</v>
      </c>
      <c r="J2533" s="186">
        <f t="shared" si="100"/>
        <v>22600</v>
      </c>
      <c r="K2533" s="180" t="s">
        <v>6826</v>
      </c>
      <c r="L2533" s="180">
        <v>24027417</v>
      </c>
      <c r="M2533" s="144">
        <v>45520</v>
      </c>
      <c r="N2533" s="144" t="s">
        <v>197</v>
      </c>
      <c r="O2533" s="180" t="s">
        <v>173</v>
      </c>
      <c r="P2533" s="180" t="s">
        <v>463</v>
      </c>
      <c r="Q2533" s="274">
        <v>0</v>
      </c>
      <c r="R2533" s="274">
        <v>952700</v>
      </c>
      <c r="S2533" s="182">
        <f t="shared" si="101"/>
        <v>952700</v>
      </c>
      <c r="T2533" s="216">
        <v>48485</v>
      </c>
      <c r="U2533" s="180">
        <v>168</v>
      </c>
      <c r="V2533" s="180" t="s">
        <v>64</v>
      </c>
      <c r="W2533" s="180" t="s">
        <v>64</v>
      </c>
      <c r="X2533" s="180" t="s">
        <v>276</v>
      </c>
      <c r="Y2533" s="180" t="s">
        <v>115</v>
      </c>
      <c r="Z2533" s="180" t="s">
        <v>6854</v>
      </c>
      <c r="AA2533" s="194">
        <v>0.04</v>
      </c>
      <c r="AB2533" s="197" t="s">
        <v>552</v>
      </c>
      <c r="AC2533" s="188">
        <v>1.7000000000000001E-2</v>
      </c>
      <c r="AD2533" s="274">
        <f t="shared" si="102"/>
        <v>38108</v>
      </c>
      <c r="AE2533" s="274">
        <f t="shared" si="91"/>
        <v>5670.833333333333</v>
      </c>
      <c r="AF2533" s="189">
        <f t="shared" si="92"/>
        <v>16195.900000000001</v>
      </c>
      <c r="AG2533" s="368">
        <f t="shared" si="103"/>
        <v>21866.733333333334</v>
      </c>
      <c r="AH2533" s="190">
        <v>0.03</v>
      </c>
      <c r="AI2533" s="189">
        <f t="shared" si="104"/>
        <v>28581</v>
      </c>
    </row>
    <row r="2534" spans="1:35" x14ac:dyDescent="0.25">
      <c r="A2534" s="707" t="s">
        <v>2131</v>
      </c>
      <c r="B2534" s="180" t="s">
        <v>29</v>
      </c>
      <c r="C2534" s="180" t="s">
        <v>29</v>
      </c>
      <c r="D2534" s="180" t="s">
        <v>168</v>
      </c>
      <c r="E2534" s="180" t="s">
        <v>455</v>
      </c>
      <c r="F2534" s="180" t="s">
        <v>3395</v>
      </c>
      <c r="G2534" s="180" t="s">
        <v>3637</v>
      </c>
      <c r="H2534" s="186">
        <v>0</v>
      </c>
      <c r="I2534" s="186">
        <v>13189</v>
      </c>
      <c r="J2534" s="186">
        <f t="shared" si="100"/>
        <v>13189</v>
      </c>
      <c r="K2534" s="180" t="s">
        <v>7336</v>
      </c>
      <c r="L2534" s="180">
        <v>25330630</v>
      </c>
      <c r="M2534" s="144">
        <v>45520</v>
      </c>
      <c r="N2534" s="144" t="s">
        <v>197</v>
      </c>
      <c r="O2534" s="180" t="s">
        <v>148</v>
      </c>
      <c r="P2534" s="180" t="s">
        <v>273</v>
      </c>
      <c r="Q2534" s="274">
        <v>0</v>
      </c>
      <c r="R2534" s="274">
        <v>551500</v>
      </c>
      <c r="S2534" s="182">
        <f t="shared" si="101"/>
        <v>551500</v>
      </c>
      <c r="T2534" s="216">
        <v>24288</v>
      </c>
      <c r="U2534" s="180">
        <v>168</v>
      </c>
      <c r="V2534" s="180" t="s">
        <v>64</v>
      </c>
      <c r="W2534" s="180" t="s">
        <v>64</v>
      </c>
      <c r="X2534" s="180" t="s">
        <v>276</v>
      </c>
      <c r="Y2534" s="180" t="s">
        <v>662</v>
      </c>
      <c r="Z2534" s="180" t="s">
        <v>6949</v>
      </c>
      <c r="AA2534" s="194">
        <v>0.04</v>
      </c>
      <c r="AB2534" s="197" t="s">
        <v>552</v>
      </c>
      <c r="AC2534" s="188">
        <v>1.7000000000000001E-2</v>
      </c>
      <c r="AD2534" s="274">
        <f t="shared" si="102"/>
        <v>22060</v>
      </c>
      <c r="AE2534" s="274">
        <f t="shared" si="91"/>
        <v>3282.7380952380954</v>
      </c>
      <c r="AF2534" s="189">
        <f t="shared" si="92"/>
        <v>9375.5</v>
      </c>
      <c r="AG2534" s="368">
        <f t="shared" si="103"/>
        <v>12658.238095238095</v>
      </c>
      <c r="AH2534" s="190">
        <v>0.03</v>
      </c>
      <c r="AI2534" s="189">
        <f t="shared" si="104"/>
        <v>16545</v>
      </c>
    </row>
    <row r="2535" spans="1:35" x14ac:dyDescent="0.25">
      <c r="A2535" s="707" t="s">
        <v>2131</v>
      </c>
      <c r="B2535" s="180" t="s">
        <v>23</v>
      </c>
      <c r="C2535" s="180" t="s">
        <v>23</v>
      </c>
      <c r="D2535" s="180" t="s">
        <v>5937</v>
      </c>
      <c r="E2535" s="180" t="s">
        <v>48</v>
      </c>
      <c r="F2535" s="180" t="s">
        <v>6971</v>
      </c>
      <c r="G2535" s="180" t="s">
        <v>7348</v>
      </c>
      <c r="H2535" s="186">
        <v>0</v>
      </c>
      <c r="I2535" s="186">
        <v>21617</v>
      </c>
      <c r="J2535" s="186">
        <f t="shared" si="100"/>
        <v>21617</v>
      </c>
      <c r="K2535" s="180" t="s">
        <v>6937</v>
      </c>
      <c r="L2535" s="180">
        <v>30014878</v>
      </c>
      <c r="M2535" s="144">
        <v>45520</v>
      </c>
      <c r="N2535" s="144" t="s">
        <v>197</v>
      </c>
      <c r="O2535" s="180" t="s">
        <v>148</v>
      </c>
      <c r="P2535" s="180" t="s">
        <v>915</v>
      </c>
      <c r="Q2535" s="274">
        <v>0</v>
      </c>
      <c r="R2535" s="274">
        <v>910900</v>
      </c>
      <c r="S2535" s="182">
        <f t="shared" si="101"/>
        <v>910900</v>
      </c>
      <c r="T2535" s="216">
        <v>184555.94</v>
      </c>
      <c r="U2535" s="180">
        <v>168</v>
      </c>
      <c r="V2535" s="180" t="s">
        <v>64</v>
      </c>
      <c r="W2535" s="180" t="s">
        <v>64</v>
      </c>
      <c r="X2535" s="180" t="s">
        <v>276</v>
      </c>
      <c r="Y2535" s="180" t="s">
        <v>662</v>
      </c>
      <c r="Z2535" s="180" t="s">
        <v>6972</v>
      </c>
      <c r="AA2535" s="194">
        <v>0.04</v>
      </c>
      <c r="AB2535" s="197" t="s">
        <v>552</v>
      </c>
      <c r="AC2535" s="188">
        <v>1.7000000000000001E-2</v>
      </c>
      <c r="AD2535" s="274">
        <f t="shared" si="102"/>
        <v>36436</v>
      </c>
      <c r="AE2535" s="274">
        <f t="shared" si="91"/>
        <v>5422.0238095238092</v>
      </c>
      <c r="AF2535" s="189">
        <f t="shared" si="92"/>
        <v>15485.300000000001</v>
      </c>
      <c r="AG2535" s="368">
        <f t="shared" si="103"/>
        <v>20907.323809523812</v>
      </c>
      <c r="AH2535" s="190">
        <v>0.03</v>
      </c>
      <c r="AI2535" s="189">
        <f t="shared" si="104"/>
        <v>27327</v>
      </c>
    </row>
    <row r="2536" spans="1:35" x14ac:dyDescent="0.25">
      <c r="A2536" s="707" t="s">
        <v>2131</v>
      </c>
      <c r="B2536" s="180" t="s">
        <v>33</v>
      </c>
      <c r="C2536" s="180" t="s">
        <v>39</v>
      </c>
      <c r="D2536" s="180" t="s">
        <v>167</v>
      </c>
      <c r="E2536" s="180" t="s">
        <v>4113</v>
      </c>
      <c r="F2536" s="180" t="s">
        <v>3792</v>
      </c>
      <c r="G2536" s="466" t="s">
        <v>784</v>
      </c>
      <c r="H2536" s="186">
        <v>7560</v>
      </c>
      <c r="I2536" s="186">
        <v>8220</v>
      </c>
      <c r="J2536" s="186">
        <f t="shared" si="100"/>
        <v>660</v>
      </c>
      <c r="K2536" s="180" t="s">
        <v>7349</v>
      </c>
      <c r="L2536" s="180">
        <v>13644872</v>
      </c>
      <c r="M2536" s="144">
        <v>45520</v>
      </c>
      <c r="N2536" s="144" t="s">
        <v>197</v>
      </c>
      <c r="O2536" s="180" t="s">
        <v>148</v>
      </c>
      <c r="P2536" s="180" t="s">
        <v>221</v>
      </c>
      <c r="Q2536" s="274">
        <v>237533</v>
      </c>
      <c r="R2536" s="274">
        <v>249500</v>
      </c>
      <c r="S2536" s="182">
        <f t="shared" si="101"/>
        <v>11967</v>
      </c>
      <c r="T2536" s="216">
        <v>11967</v>
      </c>
      <c r="U2536" s="180">
        <v>115</v>
      </c>
      <c r="V2536" s="180" t="s">
        <v>64</v>
      </c>
      <c r="W2536" s="180" t="s">
        <v>64</v>
      </c>
      <c r="X2536" s="180" t="s">
        <v>276</v>
      </c>
      <c r="Y2536" s="180" t="s">
        <v>4678</v>
      </c>
      <c r="Z2536" s="180" t="s">
        <v>6955</v>
      </c>
      <c r="AA2536" s="194">
        <v>0.04</v>
      </c>
      <c r="AB2536" s="197" t="s">
        <v>552</v>
      </c>
      <c r="AC2536" s="188">
        <v>1.7000000000000001E-2</v>
      </c>
      <c r="AD2536" s="274">
        <f t="shared" si="102"/>
        <v>9980</v>
      </c>
      <c r="AE2536" s="274">
        <f t="shared" si="91"/>
        <v>2169.5652173913045</v>
      </c>
      <c r="AF2536" s="189">
        <f t="shared" si="92"/>
        <v>4241.5</v>
      </c>
      <c r="AG2536" s="368">
        <f t="shared" si="103"/>
        <v>6411.065217391304</v>
      </c>
      <c r="AH2536" s="190">
        <v>0.03</v>
      </c>
      <c r="AI2536" s="189">
        <f t="shared" si="104"/>
        <v>359.01</v>
      </c>
    </row>
    <row r="2537" spans="1:35" x14ac:dyDescent="0.25">
      <c r="A2537" s="707" t="s">
        <v>2131</v>
      </c>
      <c r="B2537" s="180" t="s">
        <v>49</v>
      </c>
      <c r="C2537" s="180" t="s">
        <v>49</v>
      </c>
      <c r="D2537" s="180" t="s">
        <v>133</v>
      </c>
      <c r="E2537" s="180" t="s">
        <v>3219</v>
      </c>
      <c r="F2537" s="180" t="s">
        <v>6689</v>
      </c>
      <c r="G2537" s="180" t="s">
        <v>6697</v>
      </c>
      <c r="H2537" s="186">
        <v>0</v>
      </c>
      <c r="I2537" s="186">
        <v>8344</v>
      </c>
      <c r="J2537" s="186">
        <f t="shared" ref="J2537:J2600" si="105">IF(H2537=0,I2537,(I2537-H2537))</f>
        <v>8344</v>
      </c>
      <c r="K2537" s="180" t="s">
        <v>7353</v>
      </c>
      <c r="L2537" s="180">
        <v>25542318</v>
      </c>
      <c r="M2537" s="144">
        <v>45520</v>
      </c>
      <c r="N2537" s="144" t="s">
        <v>197</v>
      </c>
      <c r="O2537" s="180" t="s">
        <v>43</v>
      </c>
      <c r="P2537" s="180" t="s">
        <v>43</v>
      </c>
      <c r="Q2537" s="274">
        <v>0</v>
      </c>
      <c r="R2537" s="274">
        <v>345000</v>
      </c>
      <c r="S2537" s="182">
        <f t="shared" ref="S2537:S2600" si="106">R2537-Q2537</f>
        <v>345000</v>
      </c>
      <c r="T2537" s="216">
        <v>97281</v>
      </c>
      <c r="U2537" s="180">
        <v>168</v>
      </c>
      <c r="V2537" s="180" t="s">
        <v>64</v>
      </c>
      <c r="W2537" s="180" t="s">
        <v>64</v>
      </c>
      <c r="X2537" s="180" t="s">
        <v>276</v>
      </c>
      <c r="Y2537" s="180" t="s">
        <v>115</v>
      </c>
      <c r="Z2537" s="180" t="s">
        <v>6727</v>
      </c>
      <c r="AA2537" s="194">
        <v>0.04</v>
      </c>
      <c r="AB2537" s="197" t="s">
        <v>552</v>
      </c>
      <c r="AC2537" s="188">
        <v>1.7000000000000001E-2</v>
      </c>
      <c r="AD2537" s="274">
        <f t="shared" ref="AD2537:AD2600" si="107">AA2537*R2537</f>
        <v>13800</v>
      </c>
      <c r="AE2537" s="274">
        <f t="shared" si="91"/>
        <v>2053.5714285714284</v>
      </c>
      <c r="AF2537" s="189">
        <f t="shared" si="92"/>
        <v>5865</v>
      </c>
      <c r="AG2537" s="368">
        <f t="shared" ref="AG2537:AG2600" si="108">AE2537+AF2537</f>
        <v>7918.5714285714284</v>
      </c>
      <c r="AH2537" s="190">
        <v>0.03</v>
      </c>
      <c r="AI2537" s="189">
        <f t="shared" si="104"/>
        <v>10350</v>
      </c>
    </row>
    <row r="2538" spans="1:35" x14ac:dyDescent="0.25">
      <c r="A2538" s="707" t="s">
        <v>2131</v>
      </c>
      <c r="B2538" s="180" t="s">
        <v>20</v>
      </c>
      <c r="C2538" s="180" t="s">
        <v>20</v>
      </c>
      <c r="D2538" s="8" t="s">
        <v>420</v>
      </c>
      <c r="E2538" s="180" t="s">
        <v>206</v>
      </c>
      <c r="F2538" s="180" t="s">
        <v>7354</v>
      </c>
      <c r="G2538" s="180" t="s">
        <v>7375</v>
      </c>
      <c r="H2538" s="186">
        <v>0</v>
      </c>
      <c r="I2538" s="186">
        <v>10154</v>
      </c>
      <c r="J2538" s="186">
        <f t="shared" si="105"/>
        <v>10154</v>
      </c>
      <c r="K2538" s="180" t="s">
        <v>7355</v>
      </c>
      <c r="L2538" s="180">
        <v>24064036</v>
      </c>
      <c r="M2538" s="144">
        <v>45520</v>
      </c>
      <c r="N2538" s="144" t="s">
        <v>197</v>
      </c>
      <c r="O2538" s="180" t="s">
        <v>43</v>
      </c>
      <c r="P2538" s="180" t="s">
        <v>43</v>
      </c>
      <c r="Q2538" s="274">
        <v>0</v>
      </c>
      <c r="R2538" s="274">
        <v>422100</v>
      </c>
      <c r="S2538" s="182">
        <f t="shared" si="106"/>
        <v>422100</v>
      </c>
      <c r="T2538" s="216">
        <v>95278</v>
      </c>
      <c r="U2538" s="180">
        <v>168</v>
      </c>
      <c r="V2538" s="180" t="s">
        <v>64</v>
      </c>
      <c r="W2538" s="180" t="s">
        <v>64</v>
      </c>
      <c r="X2538" s="180" t="s">
        <v>276</v>
      </c>
      <c r="Y2538" s="180" t="s">
        <v>7356</v>
      </c>
      <c r="Z2538" s="180" t="s">
        <v>7374</v>
      </c>
      <c r="AA2538" s="194">
        <v>0.04</v>
      </c>
      <c r="AB2538" s="197" t="s">
        <v>552</v>
      </c>
      <c r="AC2538" s="188">
        <v>1.7000000000000001E-2</v>
      </c>
      <c r="AD2538" s="274">
        <f t="shared" si="107"/>
        <v>16884</v>
      </c>
      <c r="AE2538" s="274">
        <f t="shared" si="91"/>
        <v>2512.5</v>
      </c>
      <c r="AF2538" s="189">
        <f t="shared" si="92"/>
        <v>7175.7000000000007</v>
      </c>
      <c r="AG2538" s="368">
        <f t="shared" si="108"/>
        <v>9688.2000000000007</v>
      </c>
      <c r="AH2538" s="190">
        <v>0.03</v>
      </c>
      <c r="AI2538" s="189">
        <f t="shared" ref="AI2538:AI2601" si="109">S2538*AH2538</f>
        <v>12663</v>
      </c>
    </row>
    <row r="2539" spans="1:35" x14ac:dyDescent="0.25">
      <c r="A2539" s="707" t="s">
        <v>2131</v>
      </c>
      <c r="B2539" s="180" t="s">
        <v>38</v>
      </c>
      <c r="C2539" s="180" t="s">
        <v>38</v>
      </c>
      <c r="D2539" s="180" t="s">
        <v>101</v>
      </c>
      <c r="E2539" s="180" t="s">
        <v>3538</v>
      </c>
      <c r="F2539" s="180" t="s">
        <v>4139</v>
      </c>
      <c r="G2539" s="180" t="s">
        <v>4252</v>
      </c>
      <c r="H2539" s="186">
        <v>0</v>
      </c>
      <c r="I2539" s="186">
        <v>15043</v>
      </c>
      <c r="J2539" s="186">
        <f t="shared" si="105"/>
        <v>15043</v>
      </c>
      <c r="K2539" s="180" t="s">
        <v>6680</v>
      </c>
      <c r="L2539" s="180">
        <v>32693099</v>
      </c>
      <c r="M2539" s="144">
        <v>45520</v>
      </c>
      <c r="N2539" s="144" t="s">
        <v>197</v>
      </c>
      <c r="O2539" s="180" t="s">
        <v>148</v>
      </c>
      <c r="P2539" s="180" t="s">
        <v>915</v>
      </c>
      <c r="Q2539" s="274">
        <v>0</v>
      </c>
      <c r="R2539" s="274">
        <v>630600</v>
      </c>
      <c r="S2539" s="182">
        <f t="shared" si="106"/>
        <v>630600</v>
      </c>
      <c r="T2539" s="216">
        <v>47211</v>
      </c>
      <c r="U2539" s="180">
        <v>168</v>
      </c>
      <c r="V2539" s="180" t="s">
        <v>64</v>
      </c>
      <c r="W2539" s="180" t="s">
        <v>64</v>
      </c>
      <c r="X2539" s="180" t="s">
        <v>276</v>
      </c>
      <c r="Y2539" s="180" t="s">
        <v>662</v>
      </c>
      <c r="Z2539" s="180" t="s">
        <v>6717</v>
      </c>
      <c r="AA2539" s="194">
        <v>0.04</v>
      </c>
      <c r="AB2539" s="197" t="s">
        <v>552</v>
      </c>
      <c r="AC2539" s="188">
        <v>1.7000000000000001E-2</v>
      </c>
      <c r="AD2539" s="274">
        <f t="shared" si="107"/>
        <v>25224</v>
      </c>
      <c r="AE2539" s="274">
        <f t="shared" si="91"/>
        <v>3753.5714285714284</v>
      </c>
      <c r="AF2539" s="189">
        <f t="shared" si="92"/>
        <v>10720.2</v>
      </c>
      <c r="AG2539" s="368">
        <f t="shared" si="108"/>
        <v>14473.771428571428</v>
      </c>
      <c r="AH2539" s="190">
        <v>0.03</v>
      </c>
      <c r="AI2539" s="189">
        <f t="shared" si="109"/>
        <v>18918</v>
      </c>
    </row>
    <row r="2540" spans="1:35" x14ac:dyDescent="0.25">
      <c r="A2540" s="707" t="s">
        <v>2131</v>
      </c>
      <c r="B2540" s="180" t="s">
        <v>24</v>
      </c>
      <c r="C2540" s="180" t="s">
        <v>24</v>
      </c>
      <c r="D2540" s="180" t="s">
        <v>420</v>
      </c>
      <c r="E2540" s="180" t="s">
        <v>200</v>
      </c>
      <c r="F2540" s="180" t="s">
        <v>7047</v>
      </c>
      <c r="G2540" s="180" t="s">
        <v>7376</v>
      </c>
      <c r="H2540" s="186">
        <v>0</v>
      </c>
      <c r="I2540" s="186">
        <v>20900</v>
      </c>
      <c r="J2540" s="186">
        <f t="shared" si="105"/>
        <v>20900</v>
      </c>
      <c r="K2540" s="180" t="s">
        <v>7009</v>
      </c>
      <c r="L2540" s="180">
        <v>23023857</v>
      </c>
      <c r="M2540" s="144">
        <v>45520</v>
      </c>
      <c r="N2540" s="144" t="s">
        <v>197</v>
      </c>
      <c r="O2540" s="180" t="s">
        <v>173</v>
      </c>
      <c r="P2540" s="180" t="s">
        <v>328</v>
      </c>
      <c r="Q2540" s="274">
        <v>0</v>
      </c>
      <c r="R2540" s="274">
        <v>880200</v>
      </c>
      <c r="S2540" s="182">
        <f t="shared" si="106"/>
        <v>880200</v>
      </c>
      <c r="T2540" s="216">
        <v>171924</v>
      </c>
      <c r="U2540" s="180">
        <v>168</v>
      </c>
      <c r="V2540" s="180" t="s">
        <v>64</v>
      </c>
      <c r="W2540" s="180" t="s">
        <v>64</v>
      </c>
      <c r="X2540" s="180" t="s">
        <v>276</v>
      </c>
      <c r="Y2540" s="180" t="s">
        <v>662</v>
      </c>
      <c r="Z2540" s="180" t="s">
        <v>7048</v>
      </c>
      <c r="AA2540" s="194">
        <v>0.04</v>
      </c>
      <c r="AB2540" s="197" t="s">
        <v>552</v>
      </c>
      <c r="AC2540" s="188">
        <v>1.7000000000000001E-2</v>
      </c>
      <c r="AD2540" s="274">
        <f t="shared" si="107"/>
        <v>35208</v>
      </c>
      <c r="AE2540" s="274">
        <f t="shared" si="91"/>
        <v>5239.2857142857147</v>
      </c>
      <c r="AF2540" s="189">
        <f t="shared" si="92"/>
        <v>14963.400000000001</v>
      </c>
      <c r="AG2540" s="368">
        <f t="shared" si="108"/>
        <v>20202.685714285715</v>
      </c>
      <c r="AH2540" s="190">
        <v>0.03</v>
      </c>
      <c r="AI2540" s="189">
        <f t="shared" si="109"/>
        <v>26406</v>
      </c>
    </row>
    <row r="2541" spans="1:35" x14ac:dyDescent="0.25">
      <c r="A2541" s="707" t="s">
        <v>2131</v>
      </c>
      <c r="B2541" s="180" t="s">
        <v>29</v>
      </c>
      <c r="C2541" s="180" t="s">
        <v>29</v>
      </c>
      <c r="D2541" s="180" t="s">
        <v>168</v>
      </c>
      <c r="E2541" s="180" t="s">
        <v>422</v>
      </c>
      <c r="F2541" s="180" t="s">
        <v>6857</v>
      </c>
      <c r="G2541" s="180" t="s">
        <v>7377</v>
      </c>
      <c r="H2541" s="186">
        <v>0</v>
      </c>
      <c r="I2541" s="186">
        <v>11464</v>
      </c>
      <c r="J2541" s="186">
        <f t="shared" si="105"/>
        <v>11464</v>
      </c>
      <c r="K2541" s="180" t="s">
        <v>7357</v>
      </c>
      <c r="L2541" s="180">
        <v>26520086</v>
      </c>
      <c r="M2541" s="144">
        <v>45520</v>
      </c>
      <c r="N2541" s="144" t="s">
        <v>197</v>
      </c>
      <c r="O2541" s="180" t="s">
        <v>43</v>
      </c>
      <c r="P2541" s="180" t="s">
        <v>43</v>
      </c>
      <c r="Q2541" s="274">
        <v>0</v>
      </c>
      <c r="R2541" s="274">
        <v>478000</v>
      </c>
      <c r="S2541" s="182">
        <f t="shared" si="106"/>
        <v>478000</v>
      </c>
      <c r="T2541" s="216">
        <v>101943.71</v>
      </c>
      <c r="U2541" s="180">
        <v>168</v>
      </c>
      <c r="V2541" s="180" t="s">
        <v>64</v>
      </c>
      <c r="W2541" s="180" t="s">
        <v>64</v>
      </c>
      <c r="X2541" s="180" t="s">
        <v>276</v>
      </c>
      <c r="Y2541" s="180" t="s">
        <v>662</v>
      </c>
      <c r="Z2541" s="180" t="s">
        <v>6858</v>
      </c>
      <c r="AA2541" s="194">
        <v>0.04</v>
      </c>
      <c r="AB2541" s="197" t="s">
        <v>552</v>
      </c>
      <c r="AC2541" s="188">
        <v>1.7000000000000001E-2</v>
      </c>
      <c r="AD2541" s="274">
        <f t="shared" si="107"/>
        <v>19120</v>
      </c>
      <c r="AE2541" s="274">
        <f t="shared" si="91"/>
        <v>2845.2380952380954</v>
      </c>
      <c r="AF2541" s="189">
        <f t="shared" si="92"/>
        <v>8126.0000000000009</v>
      </c>
      <c r="AG2541" s="368">
        <f t="shared" si="108"/>
        <v>10971.238095238095</v>
      </c>
      <c r="AH2541" s="190">
        <v>0.03</v>
      </c>
      <c r="AI2541" s="189">
        <f t="shared" si="109"/>
        <v>14340</v>
      </c>
    </row>
    <row r="2542" spans="1:35" x14ac:dyDescent="0.25">
      <c r="A2542" s="707" t="s">
        <v>2131</v>
      </c>
      <c r="B2542" s="180" t="s">
        <v>241</v>
      </c>
      <c r="C2542" s="180" t="s">
        <v>241</v>
      </c>
      <c r="D2542" s="180" t="s">
        <v>101</v>
      </c>
      <c r="E2542" s="180" t="s">
        <v>489</v>
      </c>
      <c r="F2542" s="180" t="s">
        <v>836</v>
      </c>
      <c r="G2542" s="466" t="s">
        <v>605</v>
      </c>
      <c r="H2542" s="186">
        <v>0</v>
      </c>
      <c r="I2542" s="186">
        <v>2359</v>
      </c>
      <c r="J2542" s="186">
        <f t="shared" si="105"/>
        <v>2359</v>
      </c>
      <c r="K2542" s="180" t="s">
        <v>7358</v>
      </c>
      <c r="L2542" s="180">
        <v>23670849</v>
      </c>
      <c r="M2542" s="144">
        <v>45520</v>
      </c>
      <c r="N2542" s="144" t="s">
        <v>197</v>
      </c>
      <c r="O2542" s="180" t="s">
        <v>43</v>
      </c>
      <c r="P2542" s="180" t="s">
        <v>43</v>
      </c>
      <c r="Q2542" s="274">
        <v>0</v>
      </c>
      <c r="R2542" s="274">
        <v>89900</v>
      </c>
      <c r="S2542" s="182">
        <f t="shared" si="106"/>
        <v>89900</v>
      </c>
      <c r="T2542" s="216">
        <v>27760</v>
      </c>
      <c r="U2542" s="180">
        <v>168</v>
      </c>
      <c r="V2542" s="180" t="s">
        <v>64</v>
      </c>
      <c r="W2542" s="180" t="s">
        <v>64</v>
      </c>
      <c r="X2542" s="180" t="s">
        <v>276</v>
      </c>
      <c r="Y2542" s="180" t="s">
        <v>662</v>
      </c>
      <c r="Z2542" s="180" t="s">
        <v>6948</v>
      </c>
      <c r="AA2542" s="194">
        <v>0.04</v>
      </c>
      <c r="AB2542" s="197" t="s">
        <v>552</v>
      </c>
      <c r="AC2542" s="188">
        <v>1.7000000000000001E-2</v>
      </c>
      <c r="AD2542" s="274">
        <f t="shared" si="107"/>
        <v>3596</v>
      </c>
      <c r="AE2542" s="274">
        <f t="shared" si="91"/>
        <v>535.11904761904759</v>
      </c>
      <c r="AF2542" s="189">
        <f t="shared" si="92"/>
        <v>1528.3000000000002</v>
      </c>
      <c r="AG2542" s="368">
        <f t="shared" si="108"/>
        <v>2063.4190476190479</v>
      </c>
      <c r="AH2542" s="190">
        <v>0.03</v>
      </c>
      <c r="AI2542" s="189">
        <f t="shared" si="109"/>
        <v>2697</v>
      </c>
    </row>
    <row r="2543" spans="1:35" x14ac:dyDescent="0.25">
      <c r="A2543" s="707" t="s">
        <v>2131</v>
      </c>
      <c r="B2543" s="180" t="s">
        <v>29</v>
      </c>
      <c r="C2543" s="180" t="s">
        <v>29</v>
      </c>
      <c r="D2543" s="180" t="s">
        <v>168</v>
      </c>
      <c r="E2543" s="180" t="s">
        <v>455</v>
      </c>
      <c r="F2543" s="180" t="s">
        <v>3395</v>
      </c>
      <c r="G2543" s="180" t="s">
        <v>3637</v>
      </c>
      <c r="H2543" s="186">
        <v>0</v>
      </c>
      <c r="I2543" s="186">
        <v>20754</v>
      </c>
      <c r="J2543" s="186">
        <f t="shared" si="105"/>
        <v>20754</v>
      </c>
      <c r="K2543" s="180" t="s">
        <v>7359</v>
      </c>
      <c r="L2543" s="180">
        <v>25187513</v>
      </c>
      <c r="M2543" s="144">
        <v>45520</v>
      </c>
      <c r="N2543" s="144" t="s">
        <v>197</v>
      </c>
      <c r="O2543" s="180" t="s">
        <v>148</v>
      </c>
      <c r="P2543" s="180" t="s">
        <v>362</v>
      </c>
      <c r="Q2543" s="274">
        <v>0</v>
      </c>
      <c r="R2543" s="274">
        <v>874000</v>
      </c>
      <c r="S2543" s="182">
        <f t="shared" si="106"/>
        <v>874000</v>
      </c>
      <c r="T2543" s="216">
        <v>33285</v>
      </c>
      <c r="U2543" s="180">
        <v>168</v>
      </c>
      <c r="V2543" s="180" t="s">
        <v>64</v>
      </c>
      <c r="W2543" s="180" t="s">
        <v>64</v>
      </c>
      <c r="X2543" s="180" t="s">
        <v>276</v>
      </c>
      <c r="Y2543" s="180" t="s">
        <v>662</v>
      </c>
      <c r="Z2543" s="180" t="s">
        <v>6943</v>
      </c>
      <c r="AA2543" s="194">
        <v>0.04</v>
      </c>
      <c r="AB2543" s="197" t="s">
        <v>552</v>
      </c>
      <c r="AC2543" s="188">
        <v>1.7000000000000001E-2</v>
      </c>
      <c r="AD2543" s="274">
        <f t="shared" si="107"/>
        <v>34960</v>
      </c>
      <c r="AE2543" s="274">
        <f t="shared" si="91"/>
        <v>5202.3809523809523</v>
      </c>
      <c r="AF2543" s="189">
        <f t="shared" si="92"/>
        <v>14858.000000000002</v>
      </c>
      <c r="AG2543" s="368">
        <f t="shared" si="108"/>
        <v>20060.380952380954</v>
      </c>
      <c r="AH2543" s="190">
        <v>0.03</v>
      </c>
      <c r="AI2543" s="189">
        <f t="shared" si="109"/>
        <v>26220</v>
      </c>
    </row>
    <row r="2544" spans="1:35" x14ac:dyDescent="0.25">
      <c r="A2544" s="707" t="s">
        <v>2131</v>
      </c>
      <c r="B2544" s="180" t="s">
        <v>29</v>
      </c>
      <c r="C2544" s="180" t="s">
        <v>29</v>
      </c>
      <c r="D2544" s="180" t="s">
        <v>168</v>
      </c>
      <c r="E2544" s="180" t="s">
        <v>4620</v>
      </c>
      <c r="F2544" s="180" t="s">
        <v>6953</v>
      </c>
      <c r="G2544" s="180" t="s">
        <v>7378</v>
      </c>
      <c r="H2544" s="186">
        <v>15000</v>
      </c>
      <c r="I2544" s="186">
        <v>15000</v>
      </c>
      <c r="J2544" s="186">
        <f t="shared" si="105"/>
        <v>0</v>
      </c>
      <c r="K2544" s="180" t="s">
        <v>7360</v>
      </c>
      <c r="L2544" s="180">
        <v>32460665</v>
      </c>
      <c r="M2544" s="144">
        <v>45520</v>
      </c>
      <c r="N2544" s="144" t="s">
        <v>197</v>
      </c>
      <c r="O2544" s="180" t="s">
        <v>148</v>
      </c>
      <c r="P2544" s="180" t="s">
        <v>264</v>
      </c>
      <c r="Q2544" s="274">
        <v>0</v>
      </c>
      <c r="R2544" s="274">
        <v>628700</v>
      </c>
      <c r="S2544" s="182">
        <f t="shared" si="106"/>
        <v>628700</v>
      </c>
      <c r="T2544" s="216">
        <v>177411</v>
      </c>
      <c r="U2544" s="180">
        <v>168</v>
      </c>
      <c r="V2544" s="180" t="s">
        <v>64</v>
      </c>
      <c r="W2544" s="180" t="s">
        <v>64</v>
      </c>
      <c r="X2544" s="180" t="s">
        <v>276</v>
      </c>
      <c r="Y2544" s="180" t="s">
        <v>572</v>
      </c>
      <c r="Z2544" s="180" t="s">
        <v>7117</v>
      </c>
      <c r="AA2544" s="194">
        <v>0.04</v>
      </c>
      <c r="AB2544" s="197" t="s">
        <v>552</v>
      </c>
      <c r="AC2544" s="188">
        <v>1.7000000000000001E-2</v>
      </c>
      <c r="AD2544" s="274">
        <f t="shared" si="107"/>
        <v>25148</v>
      </c>
      <c r="AE2544" s="274">
        <f t="shared" si="91"/>
        <v>3742.2619047619046</v>
      </c>
      <c r="AF2544" s="189">
        <f t="shared" si="92"/>
        <v>10687.900000000001</v>
      </c>
      <c r="AG2544" s="368">
        <f t="shared" si="108"/>
        <v>14430.161904761906</v>
      </c>
      <c r="AH2544" s="190">
        <v>0.03</v>
      </c>
      <c r="AI2544" s="189">
        <f t="shared" si="109"/>
        <v>18861</v>
      </c>
    </row>
    <row r="2545" spans="1:35" x14ac:dyDescent="0.25">
      <c r="A2545" s="707" t="s">
        <v>2131</v>
      </c>
      <c r="B2545" s="180" t="s">
        <v>29</v>
      </c>
      <c r="C2545" s="180" t="s">
        <v>29</v>
      </c>
      <c r="D2545" s="180" t="s">
        <v>168</v>
      </c>
      <c r="E2545" s="180" t="s">
        <v>454</v>
      </c>
      <c r="F2545" s="180" t="s">
        <v>887</v>
      </c>
      <c r="G2545" s="180" t="s">
        <v>570</v>
      </c>
      <c r="H2545" s="186">
        <v>0</v>
      </c>
      <c r="I2545" s="186">
        <v>25148</v>
      </c>
      <c r="J2545" s="186">
        <f t="shared" si="105"/>
        <v>25148</v>
      </c>
      <c r="K2545" s="180" t="s">
        <v>7361</v>
      </c>
      <c r="L2545" s="180">
        <v>24088673</v>
      </c>
      <c r="M2545" s="144">
        <v>45520</v>
      </c>
      <c r="N2545" s="144" t="s">
        <v>197</v>
      </c>
      <c r="O2545" s="180" t="s">
        <v>148</v>
      </c>
      <c r="P2545" s="180" t="s">
        <v>340</v>
      </c>
      <c r="Q2545" s="274">
        <v>0</v>
      </c>
      <c r="R2545" s="274">
        <v>1579100</v>
      </c>
      <c r="S2545" s="182">
        <f t="shared" si="106"/>
        <v>1579100</v>
      </c>
      <c r="T2545" s="216">
        <v>77793</v>
      </c>
      <c r="U2545" s="180">
        <v>168</v>
      </c>
      <c r="V2545" s="180" t="s">
        <v>64</v>
      </c>
      <c r="W2545" s="180" t="s">
        <v>64</v>
      </c>
      <c r="X2545" s="180" t="s">
        <v>276</v>
      </c>
      <c r="Y2545" s="180" t="s">
        <v>665</v>
      </c>
      <c r="Z2545" s="180" t="s">
        <v>6337</v>
      </c>
      <c r="AA2545" s="194">
        <v>0.04</v>
      </c>
      <c r="AB2545" s="197" t="s">
        <v>552</v>
      </c>
      <c r="AC2545" s="188">
        <v>1.7000000000000001E-2</v>
      </c>
      <c r="AD2545" s="274">
        <f t="shared" si="107"/>
        <v>63164</v>
      </c>
      <c r="AE2545" s="274">
        <f t="shared" si="91"/>
        <v>9399.4047619047615</v>
      </c>
      <c r="AF2545" s="189">
        <f t="shared" si="92"/>
        <v>26844.7</v>
      </c>
      <c r="AG2545" s="368">
        <f t="shared" si="108"/>
        <v>36244.10476190476</v>
      </c>
      <c r="AH2545" s="190">
        <v>0.03</v>
      </c>
      <c r="AI2545" s="189">
        <f t="shared" si="109"/>
        <v>47373</v>
      </c>
    </row>
    <row r="2546" spans="1:35" x14ac:dyDescent="0.25">
      <c r="A2546" s="707" t="s">
        <v>2131</v>
      </c>
      <c r="B2546" s="180" t="s">
        <v>33</v>
      </c>
      <c r="C2546" s="180" t="s">
        <v>39</v>
      </c>
      <c r="D2546" s="180" t="s">
        <v>167</v>
      </c>
      <c r="E2546" s="180" t="s">
        <v>921</v>
      </c>
      <c r="F2546" s="180" t="s">
        <v>6224</v>
      </c>
      <c r="G2546" s="180" t="s">
        <v>6234</v>
      </c>
      <c r="H2546" s="186">
        <v>0</v>
      </c>
      <c r="I2546" s="186">
        <v>8856</v>
      </c>
      <c r="J2546" s="186">
        <f t="shared" si="105"/>
        <v>8856</v>
      </c>
      <c r="K2546" s="180" t="s">
        <v>7362</v>
      </c>
      <c r="L2546" s="180">
        <v>28711801</v>
      </c>
      <c r="M2546" s="144">
        <v>45520</v>
      </c>
      <c r="N2546" s="144" t="s">
        <v>197</v>
      </c>
      <c r="O2546" s="180" t="s">
        <v>43</v>
      </c>
      <c r="P2546" s="180" t="s">
        <v>43</v>
      </c>
      <c r="Q2546" s="274">
        <v>0</v>
      </c>
      <c r="R2546" s="274">
        <v>366800</v>
      </c>
      <c r="S2546" s="182">
        <f t="shared" si="106"/>
        <v>366800</v>
      </c>
      <c r="T2546" s="216">
        <v>60564</v>
      </c>
      <c r="U2546" s="180">
        <v>168</v>
      </c>
      <c r="V2546" s="180" t="s">
        <v>64</v>
      </c>
      <c r="W2546" s="180" t="s">
        <v>64</v>
      </c>
      <c r="X2546" s="180" t="s">
        <v>276</v>
      </c>
      <c r="Y2546" s="180" t="s">
        <v>4678</v>
      </c>
      <c r="Z2546" s="180" t="s">
        <v>6946</v>
      </c>
      <c r="AA2546" s="194">
        <v>0.04</v>
      </c>
      <c r="AB2546" s="197" t="s">
        <v>552</v>
      </c>
      <c r="AC2546" s="188">
        <v>1.7000000000000001E-2</v>
      </c>
      <c r="AD2546" s="274">
        <f t="shared" si="107"/>
        <v>14672</v>
      </c>
      <c r="AE2546" s="274">
        <f t="shared" si="91"/>
        <v>2183.3333333333335</v>
      </c>
      <c r="AF2546" s="189">
        <f t="shared" si="92"/>
        <v>6235.6</v>
      </c>
      <c r="AG2546" s="368">
        <f t="shared" si="108"/>
        <v>8418.9333333333343</v>
      </c>
      <c r="AH2546" s="190">
        <v>0.03</v>
      </c>
      <c r="AI2546" s="189">
        <f t="shared" si="109"/>
        <v>11004</v>
      </c>
    </row>
    <row r="2547" spans="1:35" x14ac:dyDescent="0.25">
      <c r="A2547" s="707" t="s">
        <v>2131</v>
      </c>
      <c r="B2547" s="180" t="s">
        <v>23</v>
      </c>
      <c r="C2547" s="180" t="s">
        <v>23</v>
      </c>
      <c r="D2547" s="180" t="s">
        <v>5937</v>
      </c>
      <c r="E2547" s="180" t="s">
        <v>48</v>
      </c>
      <c r="F2547" s="180" t="s">
        <v>6908</v>
      </c>
      <c r="G2547" s="180" t="s">
        <v>6919</v>
      </c>
      <c r="H2547" s="186">
        <v>0</v>
      </c>
      <c r="I2547" s="186">
        <v>4180</v>
      </c>
      <c r="J2547" s="186">
        <f t="shared" si="105"/>
        <v>4180</v>
      </c>
      <c r="K2547" s="180" t="s">
        <v>7363</v>
      </c>
      <c r="L2547" s="180">
        <v>33593642</v>
      </c>
      <c r="M2547" s="144">
        <v>45520</v>
      </c>
      <c r="N2547" s="144" t="s">
        <v>197</v>
      </c>
      <c r="O2547" s="180" t="s">
        <v>43</v>
      </c>
      <c r="P2547" s="180" t="s">
        <v>43</v>
      </c>
      <c r="Q2547" s="274">
        <v>0</v>
      </c>
      <c r="R2547" s="274">
        <v>167500</v>
      </c>
      <c r="S2547" s="182">
        <f t="shared" si="106"/>
        <v>167500</v>
      </c>
      <c r="T2547" s="216">
        <v>28441</v>
      </c>
      <c r="U2547" s="180">
        <v>168</v>
      </c>
      <c r="V2547" s="180" t="s">
        <v>64</v>
      </c>
      <c r="W2547" s="180" t="s">
        <v>64</v>
      </c>
      <c r="X2547" s="180" t="s">
        <v>276</v>
      </c>
      <c r="Y2547" s="180" t="s">
        <v>662</v>
      </c>
      <c r="Z2547" s="180" t="s">
        <v>6973</v>
      </c>
      <c r="AA2547" s="194">
        <v>0.04</v>
      </c>
      <c r="AB2547" s="197" t="s">
        <v>552</v>
      </c>
      <c r="AC2547" s="188">
        <v>1.7000000000000001E-2</v>
      </c>
      <c r="AD2547" s="274">
        <f t="shared" si="107"/>
        <v>6700</v>
      </c>
      <c r="AE2547" s="274">
        <f t="shared" si="91"/>
        <v>997.02380952380952</v>
      </c>
      <c r="AF2547" s="189">
        <f t="shared" si="92"/>
        <v>2847.5</v>
      </c>
      <c r="AG2547" s="368">
        <f t="shared" si="108"/>
        <v>3844.5238095238096</v>
      </c>
      <c r="AH2547" s="190">
        <v>0.03</v>
      </c>
      <c r="AI2547" s="189">
        <f t="shared" si="109"/>
        <v>5025</v>
      </c>
    </row>
    <row r="2548" spans="1:35" x14ac:dyDescent="0.25">
      <c r="A2548" s="707" t="s">
        <v>2131</v>
      </c>
      <c r="B2548" s="180" t="s">
        <v>27</v>
      </c>
      <c r="C2548" s="180" t="s">
        <v>27</v>
      </c>
      <c r="D2548" s="180" t="s">
        <v>5938</v>
      </c>
      <c r="E2548" s="180" t="s">
        <v>4759</v>
      </c>
      <c r="F2548" s="180" t="s">
        <v>6354</v>
      </c>
      <c r="G2548" s="180" t="s">
        <v>6699</v>
      </c>
      <c r="H2548" s="186">
        <v>0</v>
      </c>
      <c r="I2548" s="186">
        <v>7409</v>
      </c>
      <c r="J2548" s="186">
        <f t="shared" si="105"/>
        <v>7409</v>
      </c>
      <c r="K2548" s="180" t="s">
        <v>7364</v>
      </c>
      <c r="L2548" s="180">
        <v>27527898</v>
      </c>
      <c r="M2548" s="144">
        <v>45520</v>
      </c>
      <c r="N2548" s="144" t="s">
        <v>197</v>
      </c>
      <c r="O2548" s="180" t="s">
        <v>43</v>
      </c>
      <c r="P2548" s="180" t="s">
        <v>43</v>
      </c>
      <c r="Q2548" s="274">
        <v>0</v>
      </c>
      <c r="R2548" s="274">
        <v>304100</v>
      </c>
      <c r="S2548" s="182">
        <f t="shared" si="106"/>
        <v>304100</v>
      </c>
      <c r="T2548" s="216">
        <v>63076</v>
      </c>
      <c r="U2548" s="180">
        <v>168</v>
      </c>
      <c r="V2548" s="180" t="s">
        <v>64</v>
      </c>
      <c r="W2548" s="180" t="s">
        <v>64</v>
      </c>
      <c r="X2548" s="180" t="s">
        <v>276</v>
      </c>
      <c r="Y2548" s="180" t="s">
        <v>662</v>
      </c>
      <c r="Z2548" s="180" t="s">
        <v>7045</v>
      </c>
      <c r="AA2548" s="194">
        <v>0.04</v>
      </c>
      <c r="AB2548" s="197" t="s">
        <v>552</v>
      </c>
      <c r="AC2548" s="188">
        <v>1.7000000000000001E-2</v>
      </c>
      <c r="AD2548" s="274">
        <f t="shared" si="107"/>
        <v>12164</v>
      </c>
      <c r="AE2548" s="274">
        <f t="shared" si="91"/>
        <v>1810.1190476190477</v>
      </c>
      <c r="AF2548" s="189">
        <f t="shared" si="92"/>
        <v>5169.7000000000007</v>
      </c>
      <c r="AG2548" s="368">
        <f t="shared" si="108"/>
        <v>6979.8190476190484</v>
      </c>
      <c r="AH2548" s="190">
        <v>0.03</v>
      </c>
      <c r="AI2548" s="189">
        <f t="shared" si="109"/>
        <v>9123</v>
      </c>
    </row>
    <row r="2549" spans="1:35" x14ac:dyDescent="0.25">
      <c r="A2549" s="707" t="s">
        <v>2131</v>
      </c>
      <c r="B2549" s="180" t="s">
        <v>29</v>
      </c>
      <c r="C2549" s="180" t="s">
        <v>29</v>
      </c>
      <c r="D2549" s="180" t="s">
        <v>168</v>
      </c>
      <c r="E2549" s="180" t="s">
        <v>455</v>
      </c>
      <c r="F2549" s="180" t="s">
        <v>587</v>
      </c>
      <c r="G2549" s="180" t="s">
        <v>593</v>
      </c>
      <c r="H2549" s="186">
        <v>0</v>
      </c>
      <c r="I2549" s="186">
        <v>3650</v>
      </c>
      <c r="J2549" s="186">
        <f t="shared" si="105"/>
        <v>3650</v>
      </c>
      <c r="K2549" s="180" t="s">
        <v>7365</v>
      </c>
      <c r="L2549" s="180">
        <v>22665181</v>
      </c>
      <c r="M2549" s="144">
        <v>45520</v>
      </c>
      <c r="N2549" s="144" t="s">
        <v>197</v>
      </c>
      <c r="O2549" s="180" t="s">
        <v>43</v>
      </c>
      <c r="P2549" s="180" t="s">
        <v>43</v>
      </c>
      <c r="Q2549" s="274">
        <v>0</v>
      </c>
      <c r="R2549" s="274">
        <v>123475</v>
      </c>
      <c r="S2549" s="182">
        <f t="shared" si="106"/>
        <v>123475</v>
      </c>
      <c r="T2549" s="216">
        <v>123475</v>
      </c>
      <c r="U2549" s="180">
        <v>144</v>
      </c>
      <c r="V2549" s="180" t="s">
        <v>62</v>
      </c>
      <c r="W2549" s="180" t="s">
        <v>62</v>
      </c>
      <c r="X2549" s="180" t="s">
        <v>276</v>
      </c>
      <c r="Y2549" s="180"/>
      <c r="Z2549" s="180" t="s">
        <v>7379</v>
      </c>
      <c r="AA2549" s="194">
        <v>0.03</v>
      </c>
      <c r="AB2549" s="197" t="s">
        <v>552</v>
      </c>
      <c r="AC2549" s="188">
        <v>0.02</v>
      </c>
      <c r="AD2549" s="274">
        <f t="shared" si="107"/>
        <v>3704.25</v>
      </c>
      <c r="AE2549" s="274">
        <f t="shared" si="91"/>
        <v>857.46527777777783</v>
      </c>
      <c r="AF2549" s="189">
        <f t="shared" si="92"/>
        <v>2469.5</v>
      </c>
      <c r="AG2549" s="368">
        <f t="shared" si="108"/>
        <v>3326.9652777777778</v>
      </c>
      <c r="AH2549" s="190">
        <v>0.06</v>
      </c>
      <c r="AI2549" s="189">
        <f t="shared" si="109"/>
        <v>7408.5</v>
      </c>
    </row>
    <row r="2550" spans="1:35" x14ac:dyDescent="0.25">
      <c r="A2550" s="707" t="s">
        <v>2131</v>
      </c>
      <c r="B2550" s="180" t="s">
        <v>29</v>
      </c>
      <c r="C2550" s="180" t="s">
        <v>29</v>
      </c>
      <c r="D2550" s="180" t="s">
        <v>168</v>
      </c>
      <c r="E2550" s="180" t="s">
        <v>4620</v>
      </c>
      <c r="F2550" s="180" t="s">
        <v>6953</v>
      </c>
      <c r="G2550" s="180" t="s">
        <v>7378</v>
      </c>
      <c r="H2550" s="186">
        <v>0</v>
      </c>
      <c r="I2550" s="186">
        <v>2831</v>
      </c>
      <c r="J2550" s="186">
        <f t="shared" si="105"/>
        <v>2831</v>
      </c>
      <c r="K2550" s="180" t="s">
        <v>7366</v>
      </c>
      <c r="L2550" s="180">
        <v>24956231</v>
      </c>
      <c r="M2550" s="144">
        <v>45520</v>
      </c>
      <c r="N2550" s="144" t="s">
        <v>197</v>
      </c>
      <c r="O2550" s="180" t="s">
        <v>43</v>
      </c>
      <c r="P2550" s="180" t="s">
        <v>43</v>
      </c>
      <c r="Q2550" s="274">
        <v>0</v>
      </c>
      <c r="R2550" s="274">
        <v>110000</v>
      </c>
      <c r="S2550" s="182">
        <f t="shared" si="106"/>
        <v>110000</v>
      </c>
      <c r="T2550" s="216">
        <v>44332</v>
      </c>
      <c r="U2550" s="180">
        <v>168</v>
      </c>
      <c r="V2550" s="180" t="s">
        <v>64</v>
      </c>
      <c r="W2550" s="180" t="s">
        <v>64</v>
      </c>
      <c r="X2550" s="180" t="s">
        <v>276</v>
      </c>
      <c r="Y2550" s="180" t="s">
        <v>662</v>
      </c>
      <c r="Z2550" s="180" t="s">
        <v>6954</v>
      </c>
      <c r="AA2550" s="194">
        <v>0.04</v>
      </c>
      <c r="AB2550" s="197" t="s">
        <v>552</v>
      </c>
      <c r="AC2550" s="188">
        <v>1.7000000000000001E-2</v>
      </c>
      <c r="AD2550" s="274">
        <f t="shared" si="107"/>
        <v>4400</v>
      </c>
      <c r="AE2550" s="274">
        <f t="shared" si="91"/>
        <v>654.76190476190482</v>
      </c>
      <c r="AF2550" s="189">
        <f t="shared" si="92"/>
        <v>1870.0000000000002</v>
      </c>
      <c r="AG2550" s="368">
        <f t="shared" si="108"/>
        <v>2524.761904761905</v>
      </c>
      <c r="AH2550" s="190">
        <v>0.03</v>
      </c>
      <c r="AI2550" s="189">
        <f t="shared" si="109"/>
        <v>3300</v>
      </c>
    </row>
    <row r="2551" spans="1:35" x14ac:dyDescent="0.25">
      <c r="A2551" s="707" t="s">
        <v>2131</v>
      </c>
      <c r="B2551" s="180" t="s">
        <v>47</v>
      </c>
      <c r="C2551" s="180" t="s">
        <v>47</v>
      </c>
      <c r="D2551" s="180" t="s">
        <v>99</v>
      </c>
      <c r="E2551" s="180" t="s">
        <v>405</v>
      </c>
      <c r="F2551" s="180" t="s">
        <v>1199</v>
      </c>
      <c r="G2551" s="180" t="s">
        <v>621</v>
      </c>
      <c r="H2551" s="186">
        <v>0</v>
      </c>
      <c r="I2551" s="186">
        <v>7691</v>
      </c>
      <c r="J2551" s="186">
        <f t="shared" si="105"/>
        <v>7691</v>
      </c>
      <c r="K2551" s="180" t="s">
        <v>7367</v>
      </c>
      <c r="L2551" s="180">
        <v>25039998</v>
      </c>
      <c r="M2551" s="144">
        <v>45520</v>
      </c>
      <c r="N2551" s="144" t="s">
        <v>197</v>
      </c>
      <c r="O2551" s="180" t="s">
        <v>43</v>
      </c>
      <c r="P2551" s="180" t="s">
        <v>43</v>
      </c>
      <c r="Q2551" s="274">
        <v>0</v>
      </c>
      <c r="R2551" s="274">
        <v>317200</v>
      </c>
      <c r="S2551" s="182">
        <f t="shared" si="106"/>
        <v>317200</v>
      </c>
      <c r="T2551" s="216">
        <v>77216</v>
      </c>
      <c r="U2551" s="180">
        <v>168</v>
      </c>
      <c r="V2551" s="180" t="s">
        <v>64</v>
      </c>
      <c r="W2551" s="180" t="s">
        <v>64</v>
      </c>
      <c r="X2551" s="180" t="s">
        <v>276</v>
      </c>
      <c r="Y2551" s="180" t="s">
        <v>662</v>
      </c>
      <c r="Z2551" s="180" t="s">
        <v>6969</v>
      </c>
      <c r="AA2551" s="194">
        <v>0.04</v>
      </c>
      <c r="AB2551" s="197" t="s">
        <v>552</v>
      </c>
      <c r="AC2551" s="188">
        <v>1.7000000000000001E-2</v>
      </c>
      <c r="AD2551" s="274">
        <f t="shared" si="107"/>
        <v>12688</v>
      </c>
      <c r="AE2551" s="274">
        <f t="shared" si="91"/>
        <v>1888.0952380952381</v>
      </c>
      <c r="AF2551" s="189">
        <f t="shared" si="92"/>
        <v>5392.4000000000005</v>
      </c>
      <c r="AG2551" s="368">
        <f t="shared" si="108"/>
        <v>7280.4952380952382</v>
      </c>
      <c r="AH2551" s="190">
        <v>0.03</v>
      </c>
      <c r="AI2551" s="189">
        <f t="shared" si="109"/>
        <v>9516</v>
      </c>
    </row>
    <row r="2552" spans="1:35" x14ac:dyDescent="0.25">
      <c r="A2552" s="707" t="s">
        <v>2131</v>
      </c>
      <c r="B2552" s="180" t="s">
        <v>29</v>
      </c>
      <c r="C2552" s="180" t="s">
        <v>29</v>
      </c>
      <c r="D2552" s="180" t="s">
        <v>168</v>
      </c>
      <c r="E2552" s="180" t="s">
        <v>455</v>
      </c>
      <c r="F2552" s="180" t="s">
        <v>7368</v>
      </c>
      <c r="G2552" s="180" t="s">
        <v>7380</v>
      </c>
      <c r="H2552" s="186">
        <v>0</v>
      </c>
      <c r="I2552" s="186">
        <v>11459</v>
      </c>
      <c r="J2552" s="186">
        <f t="shared" si="105"/>
        <v>11459</v>
      </c>
      <c r="K2552" s="180" t="s">
        <v>7369</v>
      </c>
      <c r="L2552" s="180">
        <v>21730620</v>
      </c>
      <c r="M2552" s="144">
        <v>45520</v>
      </c>
      <c r="N2552" s="144" t="s">
        <v>197</v>
      </c>
      <c r="O2552" s="180" t="s">
        <v>148</v>
      </c>
      <c r="P2552" s="180" t="s">
        <v>264</v>
      </c>
      <c r="Q2552" s="274">
        <v>0</v>
      </c>
      <c r="R2552" s="274">
        <v>471300</v>
      </c>
      <c r="S2552" s="182">
        <f t="shared" si="106"/>
        <v>471300</v>
      </c>
      <c r="T2552" s="216">
        <v>55414</v>
      </c>
      <c r="U2552" s="180">
        <v>168</v>
      </c>
      <c r="V2552" s="180" t="s">
        <v>64</v>
      </c>
      <c r="W2552" s="180" t="s">
        <v>64</v>
      </c>
      <c r="X2552" s="180" t="s">
        <v>276</v>
      </c>
      <c r="Y2552" s="180" t="s">
        <v>665</v>
      </c>
      <c r="Z2552" s="180" t="s">
        <v>6964</v>
      </c>
      <c r="AA2552" s="194">
        <v>0.04</v>
      </c>
      <c r="AB2552" s="197" t="s">
        <v>552</v>
      </c>
      <c r="AC2552" s="188">
        <v>1.7000000000000001E-2</v>
      </c>
      <c r="AD2552" s="274">
        <f t="shared" si="107"/>
        <v>18852</v>
      </c>
      <c r="AE2552" s="274">
        <f t="shared" si="91"/>
        <v>2805.3571428571427</v>
      </c>
      <c r="AF2552" s="189">
        <f t="shared" si="92"/>
        <v>8012.1</v>
      </c>
      <c r="AG2552" s="368">
        <f t="shared" si="108"/>
        <v>10817.457142857143</v>
      </c>
      <c r="AH2552" s="190">
        <v>0.03</v>
      </c>
      <c r="AI2552" s="189">
        <f t="shared" si="109"/>
        <v>14139</v>
      </c>
    </row>
    <row r="2553" spans="1:35" x14ac:dyDescent="0.25">
      <c r="A2553" s="707" t="s">
        <v>2131</v>
      </c>
      <c r="B2553" s="180" t="s">
        <v>31</v>
      </c>
      <c r="C2553" s="180" t="s">
        <v>31</v>
      </c>
      <c r="D2553" s="180" t="s">
        <v>101</v>
      </c>
      <c r="E2553" s="180" t="s">
        <v>32</v>
      </c>
      <c r="F2553" s="180" t="s">
        <v>643</v>
      </c>
      <c r="G2553" s="180" t="s">
        <v>620</v>
      </c>
      <c r="H2553" s="186">
        <v>4489</v>
      </c>
      <c r="I2553" s="186">
        <v>7214</v>
      </c>
      <c r="J2553" s="186">
        <f t="shared" si="105"/>
        <v>2725</v>
      </c>
      <c r="K2553" s="180" t="s">
        <v>7370</v>
      </c>
      <c r="L2553" s="180">
        <v>9220054</v>
      </c>
      <c r="M2553" s="144">
        <v>45520</v>
      </c>
      <c r="N2553" s="144" t="s">
        <v>197</v>
      </c>
      <c r="O2553" s="180" t="s">
        <v>21</v>
      </c>
      <c r="P2553" s="180" t="s">
        <v>21</v>
      </c>
      <c r="Q2553" s="274">
        <v>61760</v>
      </c>
      <c r="R2553" s="274">
        <v>85000</v>
      </c>
      <c r="S2553" s="182">
        <f t="shared" si="106"/>
        <v>23240</v>
      </c>
      <c r="T2553" s="216">
        <v>23240</v>
      </c>
      <c r="U2553" s="180">
        <v>34</v>
      </c>
      <c r="V2553" s="180" t="s">
        <v>63</v>
      </c>
      <c r="W2553" s="180" t="s">
        <v>63</v>
      </c>
      <c r="X2553" s="180" t="s">
        <v>277</v>
      </c>
      <c r="Y2553" s="180"/>
      <c r="Z2553" s="180" t="s">
        <v>7381</v>
      </c>
      <c r="AA2553" s="194">
        <v>0.03</v>
      </c>
      <c r="AB2553" s="197" t="s">
        <v>552</v>
      </c>
      <c r="AC2553" s="188">
        <v>0.05</v>
      </c>
      <c r="AD2553" s="274">
        <f t="shared" si="107"/>
        <v>2550</v>
      </c>
      <c r="AE2553" s="274">
        <f t="shared" si="91"/>
        <v>2500</v>
      </c>
      <c r="AF2553" s="189">
        <f t="shared" si="92"/>
        <v>4250</v>
      </c>
      <c r="AG2553" s="368">
        <f t="shared" si="108"/>
        <v>6750</v>
      </c>
      <c r="AH2553" s="190">
        <v>0.06</v>
      </c>
      <c r="AI2553" s="189">
        <f t="shared" si="109"/>
        <v>1394.3999999999999</v>
      </c>
    </row>
    <row r="2554" spans="1:35" x14ac:dyDescent="0.25">
      <c r="A2554" s="707" t="s">
        <v>2131</v>
      </c>
      <c r="B2554" s="180" t="s">
        <v>39</v>
      </c>
      <c r="C2554" s="180" t="s">
        <v>39</v>
      </c>
      <c r="D2554" s="180" t="s">
        <v>167</v>
      </c>
      <c r="E2554" s="180" t="s">
        <v>451</v>
      </c>
      <c r="F2554" s="180" t="s">
        <v>3137</v>
      </c>
      <c r="G2554" s="180" t="s">
        <v>3162</v>
      </c>
      <c r="H2554" s="186">
        <v>12600</v>
      </c>
      <c r="I2554" s="186">
        <v>9946</v>
      </c>
      <c r="J2554" s="186">
        <f t="shared" si="105"/>
        <v>-2654</v>
      </c>
      <c r="K2554" s="180" t="s">
        <v>7371</v>
      </c>
      <c r="L2554" s="180">
        <v>30740069</v>
      </c>
      <c r="M2554" s="144">
        <v>45520</v>
      </c>
      <c r="N2554" s="144" t="s">
        <v>197</v>
      </c>
      <c r="O2554" s="180" t="s">
        <v>148</v>
      </c>
      <c r="P2554" s="180" t="s">
        <v>258</v>
      </c>
      <c r="Q2554" s="274">
        <v>405746</v>
      </c>
      <c r="R2554" s="274">
        <v>413300</v>
      </c>
      <c r="S2554" s="182">
        <f t="shared" si="106"/>
        <v>7554</v>
      </c>
      <c r="T2554" s="216">
        <v>7554</v>
      </c>
      <c r="U2554" s="180">
        <v>168</v>
      </c>
      <c r="V2554" s="180" t="s">
        <v>63</v>
      </c>
      <c r="W2554" s="180" t="s">
        <v>63</v>
      </c>
      <c r="X2554" s="180" t="s">
        <v>277</v>
      </c>
      <c r="Y2554" s="180"/>
      <c r="Z2554" s="180" t="s">
        <v>7382</v>
      </c>
      <c r="AA2554" s="194">
        <v>0.04</v>
      </c>
      <c r="AB2554" s="197" t="s">
        <v>552</v>
      </c>
      <c r="AC2554" s="188">
        <v>1.7000000000000001E-2</v>
      </c>
      <c r="AD2554" s="274">
        <f t="shared" si="107"/>
        <v>16532</v>
      </c>
      <c r="AE2554" s="274">
        <f t="shared" si="91"/>
        <v>2460.1190476190477</v>
      </c>
      <c r="AF2554" s="189">
        <f t="shared" si="92"/>
        <v>7026.1</v>
      </c>
      <c r="AG2554" s="368">
        <f t="shared" si="108"/>
        <v>9486.2190476190481</v>
      </c>
      <c r="AH2554" s="190">
        <v>0.03</v>
      </c>
      <c r="AI2554" s="189">
        <f t="shared" si="109"/>
        <v>226.62</v>
      </c>
    </row>
    <row r="2555" spans="1:35" x14ac:dyDescent="0.25">
      <c r="A2555" s="707" t="s">
        <v>2131</v>
      </c>
      <c r="B2555" s="180" t="s">
        <v>39</v>
      </c>
      <c r="C2555" s="180" t="s">
        <v>39</v>
      </c>
      <c r="D2555" s="180" t="s">
        <v>167</v>
      </c>
      <c r="E2555" s="180" t="s">
        <v>451</v>
      </c>
      <c r="F2555" s="180" t="s">
        <v>6626</v>
      </c>
      <c r="G2555" s="180" t="s">
        <v>4711</v>
      </c>
      <c r="H2555" s="186">
        <v>0</v>
      </c>
      <c r="I2555" s="186">
        <v>20358</v>
      </c>
      <c r="J2555" s="186">
        <f t="shared" si="105"/>
        <v>20358</v>
      </c>
      <c r="K2555" s="180" t="s">
        <v>7372</v>
      </c>
      <c r="L2555" s="180">
        <v>32350233</v>
      </c>
      <c r="M2555" s="144">
        <v>45520</v>
      </c>
      <c r="N2555" s="144" t="s">
        <v>197</v>
      </c>
      <c r="O2555" s="180" t="s">
        <v>148</v>
      </c>
      <c r="P2555" s="180" t="s">
        <v>258</v>
      </c>
      <c r="Q2555" s="274">
        <v>0</v>
      </c>
      <c r="R2555" s="274">
        <v>857100</v>
      </c>
      <c r="S2555" s="182">
        <f t="shared" si="106"/>
        <v>857100</v>
      </c>
      <c r="T2555" s="216">
        <v>72843</v>
      </c>
      <c r="U2555" s="180">
        <v>168</v>
      </c>
      <c r="V2555" s="180" t="s">
        <v>64</v>
      </c>
      <c r="W2555" s="180" t="s">
        <v>64</v>
      </c>
      <c r="X2555" s="180" t="s">
        <v>276</v>
      </c>
      <c r="Y2555" s="180" t="s">
        <v>662</v>
      </c>
      <c r="Z2555" s="180" t="s">
        <v>6627</v>
      </c>
      <c r="AA2555" s="194">
        <v>0.04</v>
      </c>
      <c r="AB2555" s="197" t="s">
        <v>552</v>
      </c>
      <c r="AC2555" s="188">
        <v>1.7000000000000001E-2</v>
      </c>
      <c r="AD2555" s="274">
        <f t="shared" si="107"/>
        <v>34284</v>
      </c>
      <c r="AE2555" s="274">
        <f t="shared" si="91"/>
        <v>5101.7857142857147</v>
      </c>
      <c r="AF2555" s="189">
        <f t="shared" si="92"/>
        <v>14570.7</v>
      </c>
      <c r="AG2555" s="368">
        <f t="shared" si="108"/>
        <v>19672.485714285714</v>
      </c>
      <c r="AH2555" s="190">
        <v>0.03</v>
      </c>
      <c r="AI2555" s="189">
        <f t="shared" si="109"/>
        <v>25713</v>
      </c>
    </row>
    <row r="2556" spans="1:35" x14ac:dyDescent="0.25">
      <c r="A2556" s="707" t="s">
        <v>2131</v>
      </c>
      <c r="B2556" s="180" t="s">
        <v>29</v>
      </c>
      <c r="C2556" s="180" t="s">
        <v>29</v>
      </c>
      <c r="D2556" s="180" t="s">
        <v>168</v>
      </c>
      <c r="E2556" s="180" t="s">
        <v>454</v>
      </c>
      <c r="F2556" s="180" t="s">
        <v>5090</v>
      </c>
      <c r="G2556" s="466" t="s">
        <v>5305</v>
      </c>
      <c r="H2556" s="186">
        <v>0</v>
      </c>
      <c r="I2556" s="186">
        <v>7915</v>
      </c>
      <c r="J2556" s="186">
        <f t="shared" si="105"/>
        <v>7915</v>
      </c>
      <c r="K2556" s="180" t="s">
        <v>7373</v>
      </c>
      <c r="L2556" s="180">
        <v>24212880</v>
      </c>
      <c r="M2556" s="144">
        <v>45520</v>
      </c>
      <c r="N2556" s="144" t="s">
        <v>197</v>
      </c>
      <c r="O2556" s="180" t="s">
        <v>148</v>
      </c>
      <c r="P2556" s="180" t="s">
        <v>264</v>
      </c>
      <c r="Q2556" s="274">
        <v>0</v>
      </c>
      <c r="R2556" s="274">
        <v>104700</v>
      </c>
      <c r="S2556" s="182">
        <f t="shared" si="106"/>
        <v>104700</v>
      </c>
      <c r="T2556" s="216">
        <v>13376</v>
      </c>
      <c r="U2556" s="180">
        <v>168</v>
      </c>
      <c r="V2556" s="180" t="s">
        <v>64</v>
      </c>
      <c r="W2556" s="180" t="s">
        <v>64</v>
      </c>
      <c r="X2556" s="180" t="s">
        <v>276</v>
      </c>
      <c r="Y2556" s="180" t="s">
        <v>665</v>
      </c>
      <c r="Z2556" s="180" t="s">
        <v>6963</v>
      </c>
      <c r="AA2556" s="194">
        <v>0.04</v>
      </c>
      <c r="AB2556" s="197" t="s">
        <v>552</v>
      </c>
      <c r="AC2556" s="188">
        <v>1.7000000000000001E-2</v>
      </c>
      <c r="AD2556" s="274">
        <f t="shared" si="107"/>
        <v>4188</v>
      </c>
      <c r="AE2556" s="274">
        <f t="shared" si="91"/>
        <v>623.21428571428567</v>
      </c>
      <c r="AF2556" s="189">
        <f t="shared" si="92"/>
        <v>1779.9</v>
      </c>
      <c r="AG2556" s="368">
        <f t="shared" si="108"/>
        <v>2403.1142857142859</v>
      </c>
      <c r="AH2556" s="190">
        <v>0.03</v>
      </c>
      <c r="AI2556" s="189">
        <f t="shared" si="109"/>
        <v>3141</v>
      </c>
    </row>
    <row r="2557" spans="1:35" x14ac:dyDescent="0.25">
      <c r="A2557" s="707" t="s">
        <v>2131</v>
      </c>
      <c r="B2557" s="180" t="s">
        <v>31</v>
      </c>
      <c r="C2557" s="180" t="s">
        <v>31</v>
      </c>
      <c r="D2557" s="180" t="s">
        <v>101</v>
      </c>
      <c r="E2557" s="180" t="s">
        <v>32</v>
      </c>
      <c r="F2557" s="180" t="s">
        <v>642</v>
      </c>
      <c r="G2557" s="180" t="s">
        <v>1995</v>
      </c>
      <c r="H2557" s="186">
        <v>0</v>
      </c>
      <c r="I2557" s="186">
        <v>12670</v>
      </c>
      <c r="J2557" s="186">
        <f t="shared" si="105"/>
        <v>12670</v>
      </c>
      <c r="K2557" s="180" t="s">
        <v>6684</v>
      </c>
      <c r="L2557" s="180">
        <v>23533983</v>
      </c>
      <c r="M2557" s="144">
        <v>45520</v>
      </c>
      <c r="N2557" s="144" t="s">
        <v>197</v>
      </c>
      <c r="O2557" s="180" t="s">
        <v>173</v>
      </c>
      <c r="P2557" s="180" t="s">
        <v>349</v>
      </c>
      <c r="Q2557" s="274">
        <v>0</v>
      </c>
      <c r="R2557" s="274">
        <v>529420</v>
      </c>
      <c r="S2557" s="182">
        <f t="shared" si="106"/>
        <v>529420</v>
      </c>
      <c r="T2557" s="216">
        <v>117573</v>
      </c>
      <c r="U2557" s="180">
        <v>168</v>
      </c>
      <c r="V2557" s="180" t="s">
        <v>64</v>
      </c>
      <c r="W2557" s="180" t="s">
        <v>64</v>
      </c>
      <c r="X2557" s="180" t="s">
        <v>276</v>
      </c>
      <c r="Y2557" s="180" t="s">
        <v>662</v>
      </c>
      <c r="Z2557" s="180" t="s">
        <v>6726</v>
      </c>
      <c r="AA2557" s="194">
        <v>0.04</v>
      </c>
      <c r="AB2557" s="197" t="s">
        <v>552</v>
      </c>
      <c r="AC2557" s="188">
        <v>1.7000000000000001E-2</v>
      </c>
      <c r="AD2557" s="274">
        <f t="shared" si="107"/>
        <v>21176.799999999999</v>
      </c>
      <c r="AE2557" s="274">
        <f t="shared" si="91"/>
        <v>3151.3095238095239</v>
      </c>
      <c r="AF2557" s="189">
        <f t="shared" si="92"/>
        <v>9000.1400000000012</v>
      </c>
      <c r="AG2557" s="368">
        <f t="shared" si="108"/>
        <v>12151.449523809526</v>
      </c>
      <c r="AH2557" s="190">
        <v>0.03</v>
      </c>
      <c r="AI2557" s="189">
        <f t="shared" si="109"/>
        <v>15882.599999999999</v>
      </c>
    </row>
    <row r="2558" spans="1:35" x14ac:dyDescent="0.25">
      <c r="A2558" s="707" t="s">
        <v>2131</v>
      </c>
      <c r="B2558" s="180" t="s">
        <v>184</v>
      </c>
      <c r="C2558" s="180" t="s">
        <v>184</v>
      </c>
      <c r="D2558" s="180" t="s">
        <v>101</v>
      </c>
      <c r="E2558" s="180" t="s">
        <v>417</v>
      </c>
      <c r="F2558" s="180" t="s">
        <v>7383</v>
      </c>
      <c r="G2558" s="180" t="s">
        <v>7388</v>
      </c>
      <c r="H2558" s="186">
        <v>0</v>
      </c>
      <c r="I2558" s="186">
        <v>1828</v>
      </c>
      <c r="J2558" s="186">
        <f t="shared" si="105"/>
        <v>1828</v>
      </c>
      <c r="K2558" s="180" t="s">
        <v>7384</v>
      </c>
      <c r="L2558" s="180">
        <v>37969758</v>
      </c>
      <c r="M2558" s="144">
        <v>45521</v>
      </c>
      <c r="N2558" s="144" t="s">
        <v>197</v>
      </c>
      <c r="O2558" s="180" t="s">
        <v>21</v>
      </c>
      <c r="P2558" s="180" t="s">
        <v>21</v>
      </c>
      <c r="Q2558" s="274">
        <v>0</v>
      </c>
      <c r="R2558" s="274">
        <v>50000</v>
      </c>
      <c r="S2558" s="182">
        <f t="shared" si="106"/>
        <v>50000</v>
      </c>
      <c r="T2558" s="216">
        <v>50000</v>
      </c>
      <c r="U2558" s="180">
        <v>120</v>
      </c>
      <c r="V2558" s="180" t="s">
        <v>62</v>
      </c>
      <c r="W2558" s="180" t="s">
        <v>62</v>
      </c>
      <c r="X2558" s="180" t="s">
        <v>276</v>
      </c>
      <c r="Y2558" s="180"/>
      <c r="Z2558" s="180" t="s">
        <v>7387</v>
      </c>
      <c r="AA2558" s="194">
        <v>0.03</v>
      </c>
      <c r="AB2558" s="197" t="s">
        <v>552</v>
      </c>
      <c r="AC2558" s="188">
        <v>2.2499999999999999E-2</v>
      </c>
      <c r="AD2558" s="274">
        <f t="shared" si="107"/>
        <v>1500</v>
      </c>
      <c r="AE2558" s="274">
        <f t="shared" si="91"/>
        <v>416.66666666666669</v>
      </c>
      <c r="AF2558" s="189">
        <f t="shared" si="92"/>
        <v>1125</v>
      </c>
      <c r="AG2558" s="368">
        <f t="shared" si="108"/>
        <v>1541.6666666666667</v>
      </c>
      <c r="AH2558" s="190">
        <v>0.06</v>
      </c>
      <c r="AI2558" s="189">
        <f t="shared" si="109"/>
        <v>3000</v>
      </c>
    </row>
    <row r="2559" spans="1:35" x14ac:dyDescent="0.25">
      <c r="A2559" s="707" t="s">
        <v>2131</v>
      </c>
      <c r="B2559" s="180" t="s">
        <v>49</v>
      </c>
      <c r="C2559" s="180" t="s">
        <v>49</v>
      </c>
      <c r="D2559" s="180" t="s">
        <v>133</v>
      </c>
      <c r="E2559" s="180" t="s">
        <v>929</v>
      </c>
      <c r="F2559" s="180" t="s">
        <v>5371</v>
      </c>
      <c r="G2559" s="180" t="s">
        <v>4179</v>
      </c>
      <c r="H2559" s="186">
        <v>1006</v>
      </c>
      <c r="I2559" s="186">
        <v>4977</v>
      </c>
      <c r="J2559" s="186">
        <f t="shared" si="105"/>
        <v>3971</v>
      </c>
      <c r="K2559" s="180" t="s">
        <v>5372</v>
      </c>
      <c r="L2559" s="180">
        <v>30032146</v>
      </c>
      <c r="M2559" s="144">
        <v>45521</v>
      </c>
      <c r="N2559" s="144" t="s">
        <v>197</v>
      </c>
      <c r="O2559" s="180" t="s">
        <v>43</v>
      </c>
      <c r="P2559" s="180" t="s">
        <v>43</v>
      </c>
      <c r="Q2559" s="274">
        <v>182427</v>
      </c>
      <c r="R2559" s="274">
        <v>201500</v>
      </c>
      <c r="S2559" s="182">
        <f t="shared" si="106"/>
        <v>19073</v>
      </c>
      <c r="T2559" s="216">
        <v>19073</v>
      </c>
      <c r="U2559" s="180">
        <v>168</v>
      </c>
      <c r="V2559" s="180" t="s">
        <v>63</v>
      </c>
      <c r="W2559" s="180" t="s">
        <v>63</v>
      </c>
      <c r="X2559" s="180" t="s">
        <v>277</v>
      </c>
      <c r="Y2559" s="180"/>
      <c r="Z2559" s="180" t="s">
        <v>7389</v>
      </c>
      <c r="AA2559" s="194">
        <v>0.04</v>
      </c>
      <c r="AB2559" s="197" t="s">
        <v>552</v>
      </c>
      <c r="AC2559" s="188">
        <v>1.7000000000000001E-2</v>
      </c>
      <c r="AD2559" s="274">
        <f t="shared" si="107"/>
        <v>8060</v>
      </c>
      <c r="AE2559" s="274">
        <f t="shared" si="91"/>
        <v>1199.4047619047619</v>
      </c>
      <c r="AF2559" s="189">
        <f t="shared" si="92"/>
        <v>3425.5000000000005</v>
      </c>
      <c r="AG2559" s="368">
        <f t="shared" si="108"/>
        <v>4624.9047619047624</v>
      </c>
      <c r="AH2559" s="190">
        <v>0.03</v>
      </c>
      <c r="AI2559" s="189">
        <f t="shared" si="109"/>
        <v>572.18999999999994</v>
      </c>
    </row>
    <row r="2560" spans="1:35" x14ac:dyDescent="0.25">
      <c r="A2560" s="707" t="s">
        <v>2131</v>
      </c>
      <c r="B2560" s="180" t="s">
        <v>45</v>
      </c>
      <c r="C2560" s="180" t="s">
        <v>184</v>
      </c>
      <c r="D2560" s="180" t="s">
        <v>101</v>
      </c>
      <c r="E2560" s="180" t="s">
        <v>212</v>
      </c>
      <c r="F2560" s="180" t="s">
        <v>683</v>
      </c>
      <c r="G2560" s="180" t="s">
        <v>627</v>
      </c>
      <c r="H2560" s="186">
        <v>4500</v>
      </c>
      <c r="I2560" s="186">
        <v>4858</v>
      </c>
      <c r="J2560" s="186">
        <f t="shared" si="105"/>
        <v>358</v>
      </c>
      <c r="K2560" s="180" t="s">
        <v>7385</v>
      </c>
      <c r="L2560" s="180">
        <v>14587913</v>
      </c>
      <c r="M2560" s="144">
        <v>45521</v>
      </c>
      <c r="N2560" s="144" t="s">
        <v>197</v>
      </c>
      <c r="O2560" s="180" t="s">
        <v>173</v>
      </c>
      <c r="P2560" s="180" t="s">
        <v>328</v>
      </c>
      <c r="Q2560" s="274">
        <v>135687.72</v>
      </c>
      <c r="R2560" s="274">
        <v>153400</v>
      </c>
      <c r="S2560" s="182">
        <f t="shared" si="106"/>
        <v>17712.28</v>
      </c>
      <c r="T2560" s="216">
        <v>17712</v>
      </c>
      <c r="U2560" s="180">
        <v>135</v>
      </c>
      <c r="V2560" s="180" t="s">
        <v>63</v>
      </c>
      <c r="W2560" s="180" t="s">
        <v>63</v>
      </c>
      <c r="X2560" s="180" t="s">
        <v>277</v>
      </c>
      <c r="Y2560" s="180"/>
      <c r="Z2560" s="180" t="s">
        <v>7390</v>
      </c>
      <c r="AA2560" s="194">
        <v>0.03</v>
      </c>
      <c r="AB2560" s="197" t="s">
        <v>552</v>
      </c>
      <c r="AC2560" s="188">
        <v>0.02</v>
      </c>
      <c r="AD2560" s="274">
        <f t="shared" si="107"/>
        <v>4602</v>
      </c>
      <c r="AE2560" s="274">
        <f t="shared" si="91"/>
        <v>1136.2962962962963</v>
      </c>
      <c r="AF2560" s="189">
        <f t="shared" si="92"/>
        <v>3068</v>
      </c>
      <c r="AG2560" s="368">
        <f t="shared" si="108"/>
        <v>4204.2962962962965</v>
      </c>
      <c r="AH2560" s="190">
        <v>0.06</v>
      </c>
      <c r="AI2560" s="189">
        <f t="shared" si="109"/>
        <v>1062.7367999999999</v>
      </c>
    </row>
    <row r="2561" spans="1:35" x14ac:dyDescent="0.25">
      <c r="A2561" s="707" t="s">
        <v>2131</v>
      </c>
      <c r="B2561" s="180" t="s">
        <v>38</v>
      </c>
      <c r="C2561" s="180" t="s">
        <v>38</v>
      </c>
      <c r="D2561" s="180" t="s">
        <v>101</v>
      </c>
      <c r="E2561" s="180" t="s">
        <v>405</v>
      </c>
      <c r="F2561" s="180" t="s">
        <v>730</v>
      </c>
      <c r="G2561" s="180">
        <v>66</v>
      </c>
      <c r="H2561" s="186">
        <v>5883</v>
      </c>
      <c r="I2561" s="186">
        <v>5351</v>
      </c>
      <c r="J2561" s="186">
        <f t="shared" si="105"/>
        <v>-532</v>
      </c>
      <c r="K2561" s="180" t="s">
        <v>7386</v>
      </c>
      <c r="L2561" s="180">
        <v>23811643</v>
      </c>
      <c r="M2561" s="144">
        <v>45521</v>
      </c>
      <c r="N2561" s="144" t="s">
        <v>197</v>
      </c>
      <c r="O2561" s="180" t="s">
        <v>43</v>
      </c>
      <c r="P2561" s="180" t="s">
        <v>43</v>
      </c>
      <c r="Q2561" s="274">
        <v>233925</v>
      </c>
      <c r="R2561" s="274">
        <v>240100</v>
      </c>
      <c r="S2561" s="182">
        <f t="shared" si="106"/>
        <v>6175</v>
      </c>
      <c r="T2561" s="216">
        <v>6175</v>
      </c>
      <c r="U2561" s="180">
        <v>168</v>
      </c>
      <c r="V2561" s="180" t="s">
        <v>63</v>
      </c>
      <c r="W2561" s="180" t="s">
        <v>63</v>
      </c>
      <c r="X2561" s="180" t="s">
        <v>277</v>
      </c>
      <c r="Y2561" s="180"/>
      <c r="Z2561" s="180" t="s">
        <v>7391</v>
      </c>
      <c r="AA2561" s="194">
        <v>0.04</v>
      </c>
      <c r="AB2561" s="197" t="s">
        <v>552</v>
      </c>
      <c r="AC2561" s="188">
        <v>1.7000000000000001E-2</v>
      </c>
      <c r="AD2561" s="274">
        <f t="shared" si="107"/>
        <v>9604</v>
      </c>
      <c r="AE2561" s="274">
        <f t="shared" si="91"/>
        <v>1429.1666666666667</v>
      </c>
      <c r="AF2561" s="189">
        <f t="shared" si="92"/>
        <v>4081.7000000000003</v>
      </c>
      <c r="AG2561" s="368">
        <f t="shared" si="108"/>
        <v>5510.8666666666668</v>
      </c>
      <c r="AH2561" s="190">
        <v>0.03</v>
      </c>
      <c r="AI2561" s="189">
        <f t="shared" si="109"/>
        <v>185.25</v>
      </c>
    </row>
    <row r="2562" spans="1:35" x14ac:dyDescent="0.25">
      <c r="A2562" s="707" t="s">
        <v>2131</v>
      </c>
      <c r="B2562" s="180" t="s">
        <v>184</v>
      </c>
      <c r="C2562" s="180" t="s">
        <v>184</v>
      </c>
      <c r="D2562" s="180" t="s">
        <v>101</v>
      </c>
      <c r="E2562" s="180" t="s">
        <v>6160</v>
      </c>
      <c r="F2562" s="180" t="s">
        <v>6718</v>
      </c>
      <c r="G2562" s="180" t="s">
        <v>6812</v>
      </c>
      <c r="H2562" s="186">
        <v>0</v>
      </c>
      <c r="I2562" s="186">
        <v>4845</v>
      </c>
      <c r="J2562" s="186">
        <f t="shared" si="105"/>
        <v>4845</v>
      </c>
      <c r="K2562" s="180" t="s">
        <v>7392</v>
      </c>
      <c r="L2562" s="180">
        <v>32485041</v>
      </c>
      <c r="M2562" s="144">
        <v>45521</v>
      </c>
      <c r="N2562" s="144" t="s">
        <v>197</v>
      </c>
      <c r="O2562" s="180" t="s">
        <v>43</v>
      </c>
      <c r="P2562" s="180" t="s">
        <v>43</v>
      </c>
      <c r="Q2562" s="274">
        <v>0</v>
      </c>
      <c r="R2562" s="274">
        <v>195800</v>
      </c>
      <c r="S2562" s="182">
        <f t="shared" si="106"/>
        <v>195800</v>
      </c>
      <c r="T2562" s="216">
        <v>55443</v>
      </c>
      <c r="U2562" s="180">
        <v>168</v>
      </c>
      <c r="V2562" s="180" t="s">
        <v>64</v>
      </c>
      <c r="W2562" s="180" t="s">
        <v>64</v>
      </c>
      <c r="X2562" s="180" t="s">
        <v>276</v>
      </c>
      <c r="Y2562" s="180" t="s">
        <v>672</v>
      </c>
      <c r="Z2562" s="180" t="s">
        <v>6719</v>
      </c>
      <c r="AA2562" s="194">
        <v>0.04</v>
      </c>
      <c r="AB2562" s="197" t="s">
        <v>552</v>
      </c>
      <c r="AC2562" s="188">
        <v>1.7000000000000001E-2</v>
      </c>
      <c r="AD2562" s="274">
        <f t="shared" si="107"/>
        <v>7832</v>
      </c>
      <c r="AE2562" s="274">
        <f t="shared" si="91"/>
        <v>1165.4761904761904</v>
      </c>
      <c r="AF2562" s="189">
        <f t="shared" si="92"/>
        <v>3328.6000000000004</v>
      </c>
      <c r="AG2562" s="368">
        <f t="shared" si="108"/>
        <v>4494.0761904761912</v>
      </c>
      <c r="AH2562" s="190">
        <v>0.03</v>
      </c>
      <c r="AI2562" s="189">
        <f t="shared" si="109"/>
        <v>5874</v>
      </c>
    </row>
    <row r="2563" spans="1:35" x14ac:dyDescent="0.25">
      <c r="A2563" s="707" t="s">
        <v>2131</v>
      </c>
      <c r="B2563" s="180" t="s">
        <v>24</v>
      </c>
      <c r="C2563" s="180" t="s">
        <v>24</v>
      </c>
      <c r="D2563" s="180" t="s">
        <v>420</v>
      </c>
      <c r="E2563" s="180" t="s">
        <v>3679</v>
      </c>
      <c r="F2563" s="180" t="s">
        <v>7393</v>
      </c>
      <c r="G2563" s="180" t="s">
        <v>7308</v>
      </c>
      <c r="H2563" s="186">
        <v>0</v>
      </c>
      <c r="I2563" s="186">
        <v>1800</v>
      </c>
      <c r="J2563" s="186">
        <f t="shared" si="105"/>
        <v>1800</v>
      </c>
      <c r="K2563" s="180" t="s">
        <v>7394</v>
      </c>
      <c r="L2563" s="180">
        <v>28031707</v>
      </c>
      <c r="M2563" s="144">
        <v>45521</v>
      </c>
      <c r="N2563" s="144" t="s">
        <v>197</v>
      </c>
      <c r="O2563" s="180" t="s">
        <v>148</v>
      </c>
      <c r="P2563" s="180" t="s">
        <v>266</v>
      </c>
      <c r="Q2563" s="274">
        <v>0</v>
      </c>
      <c r="R2563" s="274">
        <v>56200</v>
      </c>
      <c r="S2563" s="182">
        <f t="shared" si="106"/>
        <v>56200</v>
      </c>
      <c r="T2563" s="216">
        <v>56200</v>
      </c>
      <c r="U2563" s="180">
        <v>144</v>
      </c>
      <c r="V2563" s="180" t="s">
        <v>62</v>
      </c>
      <c r="W2563" s="180" t="s">
        <v>62</v>
      </c>
      <c r="X2563" s="180" t="s">
        <v>276</v>
      </c>
      <c r="Y2563" s="180"/>
      <c r="Z2563" s="180" t="s">
        <v>7395</v>
      </c>
      <c r="AA2563" s="194">
        <v>0.03</v>
      </c>
      <c r="AB2563" s="197" t="s">
        <v>552</v>
      </c>
      <c r="AC2563" s="188">
        <v>0.02</v>
      </c>
      <c r="AD2563" s="274">
        <f t="shared" si="107"/>
        <v>1686</v>
      </c>
      <c r="AE2563" s="274">
        <f t="shared" si="91"/>
        <v>390.27777777777777</v>
      </c>
      <c r="AF2563" s="189">
        <f t="shared" si="92"/>
        <v>1124</v>
      </c>
      <c r="AG2563" s="368">
        <f t="shared" si="108"/>
        <v>1514.2777777777778</v>
      </c>
      <c r="AH2563" s="190">
        <v>0.06</v>
      </c>
      <c r="AI2563" s="189">
        <f t="shared" si="109"/>
        <v>3372</v>
      </c>
    </row>
    <row r="2564" spans="1:35" x14ac:dyDescent="0.25">
      <c r="A2564" s="707" t="s">
        <v>2131</v>
      </c>
      <c r="B2564" s="180" t="s">
        <v>49</v>
      </c>
      <c r="C2564" s="180" t="s">
        <v>49</v>
      </c>
      <c r="D2564" s="180" t="s">
        <v>133</v>
      </c>
      <c r="E2564" s="180" t="s">
        <v>931</v>
      </c>
      <c r="F2564" s="180" t="s">
        <v>3445</v>
      </c>
      <c r="G2564" s="180" t="s">
        <v>3450</v>
      </c>
      <c r="H2564" s="186">
        <v>0</v>
      </c>
      <c r="I2564" s="186">
        <v>5177</v>
      </c>
      <c r="J2564" s="186">
        <f t="shared" si="105"/>
        <v>5177</v>
      </c>
      <c r="K2564" s="180" t="s">
        <v>6931</v>
      </c>
      <c r="L2564" s="180">
        <v>22932126</v>
      </c>
      <c r="M2564" s="144">
        <v>45521</v>
      </c>
      <c r="N2564" s="144" t="s">
        <v>197</v>
      </c>
      <c r="O2564" s="180" t="s">
        <v>43</v>
      </c>
      <c r="P2564" s="180" t="s">
        <v>43</v>
      </c>
      <c r="Q2564" s="274">
        <v>0</v>
      </c>
      <c r="R2564" s="274">
        <v>210000</v>
      </c>
      <c r="S2564" s="182">
        <f t="shared" si="106"/>
        <v>210000</v>
      </c>
      <c r="T2564" s="216">
        <v>39697</v>
      </c>
      <c r="U2564" s="180">
        <v>168</v>
      </c>
      <c r="V2564" s="180" t="s">
        <v>64</v>
      </c>
      <c r="W2564" s="180" t="s">
        <v>64</v>
      </c>
      <c r="X2564" s="180" t="s">
        <v>276</v>
      </c>
      <c r="Y2564" s="180" t="s">
        <v>662</v>
      </c>
      <c r="Z2564" s="180" t="s">
        <v>6947</v>
      </c>
      <c r="AA2564" s="194">
        <v>0.04</v>
      </c>
      <c r="AB2564" s="197" t="s">
        <v>552</v>
      </c>
      <c r="AC2564" s="188">
        <v>1.7000000000000001E-2</v>
      </c>
      <c r="AD2564" s="274">
        <f t="shared" si="107"/>
        <v>8400</v>
      </c>
      <c r="AE2564" s="274">
        <f t="shared" si="91"/>
        <v>1250</v>
      </c>
      <c r="AF2564" s="189">
        <f t="shared" si="92"/>
        <v>3570.0000000000005</v>
      </c>
      <c r="AG2564" s="368">
        <f t="shared" si="108"/>
        <v>4820</v>
      </c>
      <c r="AH2564" s="190">
        <v>0.03</v>
      </c>
      <c r="AI2564" s="189">
        <f t="shared" si="109"/>
        <v>6300</v>
      </c>
    </row>
    <row r="2565" spans="1:35" x14ac:dyDescent="0.25">
      <c r="A2565" s="707" t="s">
        <v>2131</v>
      </c>
      <c r="B2565" s="180" t="s">
        <v>49</v>
      </c>
      <c r="C2565" s="180" t="s">
        <v>49</v>
      </c>
      <c r="D2565" s="180" t="s">
        <v>133</v>
      </c>
      <c r="E2565" s="180" t="s">
        <v>189</v>
      </c>
      <c r="F2565" s="180" t="s">
        <v>2839</v>
      </c>
      <c r="G2565" s="180" t="s">
        <v>3865</v>
      </c>
      <c r="H2565" s="186">
        <v>0</v>
      </c>
      <c r="I2565" s="186">
        <v>2729</v>
      </c>
      <c r="J2565" s="186">
        <f t="shared" si="105"/>
        <v>2729</v>
      </c>
      <c r="K2565" s="180" t="s">
        <v>7436</v>
      </c>
      <c r="L2565" s="180">
        <v>27281188</v>
      </c>
      <c r="M2565" s="144">
        <v>45523</v>
      </c>
      <c r="N2565" s="144" t="s">
        <v>197</v>
      </c>
      <c r="O2565" s="180" t="s">
        <v>148</v>
      </c>
      <c r="P2565" s="180" t="s">
        <v>1255</v>
      </c>
      <c r="Q2565" s="274">
        <v>0</v>
      </c>
      <c r="R2565" s="274">
        <v>90000</v>
      </c>
      <c r="S2565" s="182">
        <f t="shared" si="106"/>
        <v>90000</v>
      </c>
      <c r="T2565" s="216">
        <v>90000</v>
      </c>
      <c r="U2565" s="180">
        <v>144</v>
      </c>
      <c r="V2565" s="180" t="s">
        <v>62</v>
      </c>
      <c r="W2565" s="180" t="s">
        <v>62</v>
      </c>
      <c r="X2565" s="180" t="s">
        <v>276</v>
      </c>
      <c r="Y2565" s="180"/>
      <c r="Z2565" s="180" t="s">
        <v>7447</v>
      </c>
      <c r="AA2565" s="194">
        <v>0.03</v>
      </c>
      <c r="AB2565" s="197" t="s">
        <v>552</v>
      </c>
      <c r="AC2565" s="188">
        <v>0.02</v>
      </c>
      <c r="AD2565" s="274">
        <f t="shared" si="107"/>
        <v>2700</v>
      </c>
      <c r="AE2565" s="274">
        <f t="shared" ref="AE2565:AE2605" si="110">IFERROR((R2565/U2565),0)</f>
        <v>625</v>
      </c>
      <c r="AF2565" s="189">
        <f t="shared" ref="AF2565:AF2605" si="111">AC2565*R2565</f>
        <v>1800</v>
      </c>
      <c r="AG2565" s="368">
        <f t="shared" si="108"/>
        <v>2425</v>
      </c>
      <c r="AH2565" s="190">
        <v>0.06</v>
      </c>
      <c r="AI2565" s="189">
        <f t="shared" si="109"/>
        <v>5400</v>
      </c>
    </row>
    <row r="2566" spans="1:35" x14ac:dyDescent="0.25">
      <c r="A2566" s="707" t="s">
        <v>2131</v>
      </c>
      <c r="B2566" s="180" t="s">
        <v>29</v>
      </c>
      <c r="C2566" s="180" t="s">
        <v>29</v>
      </c>
      <c r="D2566" s="180" t="s">
        <v>168</v>
      </c>
      <c r="E2566" s="180" t="s">
        <v>4620</v>
      </c>
      <c r="F2566" s="180" t="s">
        <v>6953</v>
      </c>
      <c r="G2566" s="180" t="s">
        <v>7378</v>
      </c>
      <c r="H2566" s="186">
        <v>0</v>
      </c>
      <c r="I2566" s="186">
        <v>5292</v>
      </c>
      <c r="J2566" s="186">
        <f t="shared" si="105"/>
        <v>5292</v>
      </c>
      <c r="K2566" s="180" t="s">
        <v>7437</v>
      </c>
      <c r="L2566" s="180">
        <v>29768717</v>
      </c>
      <c r="M2566" s="144">
        <v>45523</v>
      </c>
      <c r="N2566" s="144" t="s">
        <v>197</v>
      </c>
      <c r="O2566" s="180" t="s">
        <v>43</v>
      </c>
      <c r="P2566" s="180" t="s">
        <v>43</v>
      </c>
      <c r="Q2566" s="274">
        <v>0</v>
      </c>
      <c r="R2566" s="274">
        <v>214900</v>
      </c>
      <c r="S2566" s="182">
        <f t="shared" si="106"/>
        <v>214900</v>
      </c>
      <c r="T2566" s="216">
        <v>45777</v>
      </c>
      <c r="U2566" s="180">
        <v>168</v>
      </c>
      <c r="V2566" s="180" t="s">
        <v>64</v>
      </c>
      <c r="W2566" s="180" t="s">
        <v>64</v>
      </c>
      <c r="X2566" s="180" t="s">
        <v>276</v>
      </c>
      <c r="Y2566" s="180" t="s">
        <v>572</v>
      </c>
      <c r="Z2566" s="180" t="s">
        <v>7120</v>
      </c>
      <c r="AA2566" s="194">
        <v>0.04</v>
      </c>
      <c r="AB2566" s="197" t="s">
        <v>552</v>
      </c>
      <c r="AC2566" s="188">
        <v>1.7000000000000001E-2</v>
      </c>
      <c r="AD2566" s="274">
        <f t="shared" si="107"/>
        <v>8596</v>
      </c>
      <c r="AE2566" s="274">
        <f t="shared" si="110"/>
        <v>1279.1666666666667</v>
      </c>
      <c r="AF2566" s="189">
        <f t="shared" si="111"/>
        <v>3653.3</v>
      </c>
      <c r="AG2566" s="368">
        <f t="shared" si="108"/>
        <v>4932.4666666666672</v>
      </c>
      <c r="AH2566" s="190">
        <v>0.03</v>
      </c>
      <c r="AI2566" s="189">
        <f t="shared" si="109"/>
        <v>6447</v>
      </c>
    </row>
    <row r="2567" spans="1:35" x14ac:dyDescent="0.25">
      <c r="A2567" s="707" t="s">
        <v>2131</v>
      </c>
      <c r="B2567" s="180" t="s">
        <v>29</v>
      </c>
      <c r="C2567" s="180" t="s">
        <v>29</v>
      </c>
      <c r="D2567" s="180" t="s">
        <v>168</v>
      </c>
      <c r="E2567" s="180" t="s">
        <v>4620</v>
      </c>
      <c r="F2567" s="180" t="s">
        <v>6953</v>
      </c>
      <c r="G2567" s="180" t="s">
        <v>7378</v>
      </c>
      <c r="H2567" s="186">
        <v>0</v>
      </c>
      <c r="I2567" s="186">
        <v>7749</v>
      </c>
      <c r="J2567" s="186">
        <f t="shared" si="105"/>
        <v>7749</v>
      </c>
      <c r="K2567" s="180" t="s">
        <v>7438</v>
      </c>
      <c r="L2567" s="180">
        <v>23518621</v>
      </c>
      <c r="M2567" s="144">
        <v>45523</v>
      </c>
      <c r="N2567" s="144" t="s">
        <v>197</v>
      </c>
      <c r="O2567" s="180" t="s">
        <v>43</v>
      </c>
      <c r="P2567" s="180" t="s">
        <v>43</v>
      </c>
      <c r="Q2567" s="274">
        <v>0</v>
      </c>
      <c r="R2567" s="274">
        <v>319600</v>
      </c>
      <c r="S2567" s="182">
        <f t="shared" si="106"/>
        <v>319600</v>
      </c>
      <c r="T2567" s="216">
        <v>66554</v>
      </c>
      <c r="U2567" s="180">
        <v>168</v>
      </c>
      <c r="V2567" s="180" t="s">
        <v>64</v>
      </c>
      <c r="W2567" s="180" t="s">
        <v>64</v>
      </c>
      <c r="X2567" s="180" t="s">
        <v>276</v>
      </c>
      <c r="Y2567" s="180" t="s">
        <v>572</v>
      </c>
      <c r="Z2567" s="180" t="s">
        <v>7121</v>
      </c>
      <c r="AA2567" s="194">
        <v>0.04</v>
      </c>
      <c r="AB2567" s="197" t="s">
        <v>552</v>
      </c>
      <c r="AC2567" s="188">
        <v>1.7000000000000001E-2</v>
      </c>
      <c r="AD2567" s="274">
        <f t="shared" si="107"/>
        <v>12784</v>
      </c>
      <c r="AE2567" s="274">
        <f t="shared" si="110"/>
        <v>1902.3809523809523</v>
      </c>
      <c r="AF2567" s="189">
        <f t="shared" si="111"/>
        <v>5433.2000000000007</v>
      </c>
      <c r="AG2567" s="368">
        <f t="shared" si="108"/>
        <v>7335.580952380953</v>
      </c>
      <c r="AH2567" s="190">
        <v>0.03</v>
      </c>
      <c r="AI2567" s="189">
        <f t="shared" si="109"/>
        <v>9588</v>
      </c>
    </row>
    <row r="2568" spans="1:35" x14ac:dyDescent="0.25">
      <c r="A2568" s="707" t="s">
        <v>2131</v>
      </c>
      <c r="B2568" s="180" t="s">
        <v>24</v>
      </c>
      <c r="C2568" s="180" t="s">
        <v>24</v>
      </c>
      <c r="D2568" s="180" t="s">
        <v>420</v>
      </c>
      <c r="E2568" s="180" t="s">
        <v>3679</v>
      </c>
      <c r="F2568" s="180" t="s">
        <v>7439</v>
      </c>
      <c r="G2568" s="180" t="s">
        <v>7448</v>
      </c>
      <c r="H2568" s="186">
        <v>0</v>
      </c>
      <c r="I2568" s="186">
        <v>4400</v>
      </c>
      <c r="J2568" s="186">
        <f t="shared" si="105"/>
        <v>4400</v>
      </c>
      <c r="K2568" s="180" t="s">
        <v>7143</v>
      </c>
      <c r="L2568" s="180">
        <v>27337783</v>
      </c>
      <c r="M2568" s="144">
        <v>45523</v>
      </c>
      <c r="N2568" s="144" t="s">
        <v>197</v>
      </c>
      <c r="O2568" s="180" t="s">
        <v>43</v>
      </c>
      <c r="P2568" s="180" t="s">
        <v>43</v>
      </c>
      <c r="Q2568" s="274">
        <v>0</v>
      </c>
      <c r="R2568" s="274">
        <v>150700</v>
      </c>
      <c r="S2568" s="182">
        <f t="shared" si="106"/>
        <v>150700</v>
      </c>
      <c r="T2568" s="216">
        <v>34561</v>
      </c>
      <c r="U2568" s="180">
        <v>144</v>
      </c>
      <c r="V2568" s="180" t="s">
        <v>64</v>
      </c>
      <c r="W2568" s="180" t="s">
        <v>64</v>
      </c>
      <c r="X2568" s="180" t="s">
        <v>276</v>
      </c>
      <c r="Y2568" s="180" t="s">
        <v>611</v>
      </c>
      <c r="Z2568" s="180" t="s">
        <v>7156</v>
      </c>
      <c r="AA2568" s="194">
        <v>0.03</v>
      </c>
      <c r="AB2568" s="197" t="s">
        <v>552</v>
      </c>
      <c r="AC2568" s="188">
        <v>0.02</v>
      </c>
      <c r="AD2568" s="274">
        <f t="shared" si="107"/>
        <v>4521</v>
      </c>
      <c r="AE2568" s="274">
        <f t="shared" si="110"/>
        <v>1046.5277777777778</v>
      </c>
      <c r="AF2568" s="189">
        <f t="shared" si="111"/>
        <v>3014</v>
      </c>
      <c r="AG2568" s="368">
        <f t="shared" si="108"/>
        <v>4060.5277777777778</v>
      </c>
      <c r="AH2568" s="190">
        <v>0.06</v>
      </c>
      <c r="AI2568" s="189">
        <f t="shared" si="109"/>
        <v>9042</v>
      </c>
    </row>
    <row r="2569" spans="1:35" x14ac:dyDescent="0.25">
      <c r="A2569" s="707" t="s">
        <v>2131</v>
      </c>
      <c r="B2569" s="180" t="s">
        <v>27</v>
      </c>
      <c r="C2569" s="180" t="s">
        <v>27</v>
      </c>
      <c r="D2569" s="180" t="s">
        <v>97</v>
      </c>
      <c r="E2569" s="180" t="s">
        <v>209</v>
      </c>
      <c r="F2569" s="180" t="s">
        <v>564</v>
      </c>
      <c r="G2569" s="180" t="s">
        <v>565</v>
      </c>
      <c r="H2569" s="186">
        <v>0</v>
      </c>
      <c r="I2569" s="186">
        <v>5849</v>
      </c>
      <c r="J2569" s="186">
        <f t="shared" si="105"/>
        <v>5849</v>
      </c>
      <c r="K2569" s="180" t="s">
        <v>7440</v>
      </c>
      <c r="L2569" s="180">
        <v>23823499</v>
      </c>
      <c r="M2569" s="144">
        <v>45523</v>
      </c>
      <c r="N2569" s="144" t="s">
        <v>197</v>
      </c>
      <c r="O2569" s="180" t="s">
        <v>43</v>
      </c>
      <c r="P2569" s="180" t="s">
        <v>43</v>
      </c>
      <c r="Q2569" s="274">
        <v>0</v>
      </c>
      <c r="R2569" s="274">
        <v>238600</v>
      </c>
      <c r="S2569" s="182">
        <f t="shared" si="106"/>
        <v>238600</v>
      </c>
      <c r="T2569" s="216">
        <v>63854</v>
      </c>
      <c r="U2569" s="180">
        <v>168</v>
      </c>
      <c r="V2569" s="180" t="s">
        <v>64</v>
      </c>
      <c r="W2569" s="180" t="s">
        <v>64</v>
      </c>
      <c r="X2569" s="180" t="s">
        <v>276</v>
      </c>
      <c r="Y2569" s="180" t="s">
        <v>662</v>
      </c>
      <c r="Z2569" s="180" t="s">
        <v>6951</v>
      </c>
      <c r="AA2569" s="194">
        <v>0.04</v>
      </c>
      <c r="AB2569" s="197" t="s">
        <v>552</v>
      </c>
      <c r="AC2569" s="188">
        <v>1.7000000000000001E-2</v>
      </c>
      <c r="AD2569" s="274">
        <f t="shared" si="107"/>
        <v>9544</v>
      </c>
      <c r="AE2569" s="274">
        <f t="shared" si="110"/>
        <v>1420.2380952380952</v>
      </c>
      <c r="AF2569" s="189">
        <f t="shared" si="111"/>
        <v>4056.2000000000003</v>
      </c>
      <c r="AG2569" s="368">
        <f t="shared" si="108"/>
        <v>5476.4380952380952</v>
      </c>
      <c r="AH2569" s="190">
        <v>0.03</v>
      </c>
      <c r="AI2569" s="189">
        <f t="shared" si="109"/>
        <v>7158</v>
      </c>
    </row>
    <row r="2570" spans="1:35" x14ac:dyDescent="0.25">
      <c r="A2570" s="707" t="s">
        <v>2131</v>
      </c>
      <c r="B2570" s="180" t="s">
        <v>23</v>
      </c>
      <c r="C2570" s="180" t="s">
        <v>23</v>
      </c>
      <c r="D2570" s="180" t="s">
        <v>97</v>
      </c>
      <c r="E2570" s="180" t="s">
        <v>48</v>
      </c>
      <c r="F2570" s="180" t="s">
        <v>6908</v>
      </c>
      <c r="G2570" s="180" t="s">
        <v>6919</v>
      </c>
      <c r="H2570" s="186">
        <v>0</v>
      </c>
      <c r="I2570" s="186">
        <v>5666</v>
      </c>
      <c r="J2570" s="186">
        <f t="shared" si="105"/>
        <v>5666</v>
      </c>
      <c r="K2570" s="180" t="s">
        <v>6934</v>
      </c>
      <c r="L2570" s="180">
        <v>28688201</v>
      </c>
      <c r="M2570" s="144">
        <v>45523</v>
      </c>
      <c r="N2570" s="144" t="s">
        <v>197</v>
      </c>
      <c r="O2570" s="180" t="s">
        <v>148</v>
      </c>
      <c r="P2570" s="180" t="s">
        <v>356</v>
      </c>
      <c r="Q2570" s="274">
        <v>0</v>
      </c>
      <c r="R2570" s="274">
        <v>230800</v>
      </c>
      <c r="S2570" s="182">
        <f t="shared" si="106"/>
        <v>230800</v>
      </c>
      <c r="T2570" s="216">
        <v>36133</v>
      </c>
      <c r="U2570" s="180">
        <v>168</v>
      </c>
      <c r="V2570" s="180" t="s">
        <v>64</v>
      </c>
      <c r="W2570" s="180" t="s">
        <v>64</v>
      </c>
      <c r="X2570" s="180" t="s">
        <v>276</v>
      </c>
      <c r="Y2570" s="180" t="s">
        <v>609</v>
      </c>
      <c r="Z2570" s="180" t="s">
        <v>6958</v>
      </c>
      <c r="AA2570" s="194">
        <v>0.04</v>
      </c>
      <c r="AB2570" s="197" t="s">
        <v>552</v>
      </c>
      <c r="AC2570" s="188">
        <v>1.7000000000000001E-2</v>
      </c>
      <c r="AD2570" s="274">
        <f t="shared" si="107"/>
        <v>9232</v>
      </c>
      <c r="AE2570" s="274">
        <f t="shared" si="110"/>
        <v>1373.8095238095239</v>
      </c>
      <c r="AF2570" s="189">
        <f t="shared" si="111"/>
        <v>3923.6000000000004</v>
      </c>
      <c r="AG2570" s="368">
        <f t="shared" si="108"/>
        <v>5297.4095238095242</v>
      </c>
      <c r="AH2570" s="190">
        <v>0.03</v>
      </c>
      <c r="AI2570" s="189">
        <f t="shared" si="109"/>
        <v>6924</v>
      </c>
    </row>
    <row r="2571" spans="1:35" x14ac:dyDescent="0.25">
      <c r="A2571" s="707" t="s">
        <v>2131</v>
      </c>
      <c r="B2571" s="180" t="s">
        <v>39</v>
      </c>
      <c r="C2571" s="180" t="s">
        <v>39</v>
      </c>
      <c r="D2571" s="180" t="s">
        <v>167</v>
      </c>
      <c r="E2571" s="180" t="s">
        <v>451</v>
      </c>
      <c r="F2571" s="180" t="s">
        <v>7441</v>
      </c>
      <c r="G2571" s="180" t="s">
        <v>7449</v>
      </c>
      <c r="H2571" s="186">
        <v>0</v>
      </c>
      <c r="I2571" s="186">
        <v>15164</v>
      </c>
      <c r="J2571" s="186">
        <f t="shared" si="105"/>
        <v>15164</v>
      </c>
      <c r="K2571" s="180" t="s">
        <v>7442</v>
      </c>
      <c r="L2571" s="180">
        <v>22404279</v>
      </c>
      <c r="M2571" s="144">
        <v>45523</v>
      </c>
      <c r="N2571" s="144" t="s">
        <v>197</v>
      </c>
      <c r="O2571" s="180" t="s">
        <v>148</v>
      </c>
      <c r="P2571" s="180" t="s">
        <v>258</v>
      </c>
      <c r="Q2571" s="274">
        <v>0</v>
      </c>
      <c r="R2571" s="274">
        <v>635700</v>
      </c>
      <c r="S2571" s="182">
        <f t="shared" si="106"/>
        <v>635700</v>
      </c>
      <c r="T2571" s="216">
        <v>86492</v>
      </c>
      <c r="U2571" s="180">
        <v>168</v>
      </c>
      <c r="V2571" s="180" t="s">
        <v>64</v>
      </c>
      <c r="W2571" s="180" t="s">
        <v>64</v>
      </c>
      <c r="X2571" s="180" t="s">
        <v>276</v>
      </c>
      <c r="Y2571" s="180" t="s">
        <v>662</v>
      </c>
      <c r="Z2571" s="180" t="s">
        <v>6960</v>
      </c>
      <c r="AA2571" s="194">
        <v>0.04</v>
      </c>
      <c r="AB2571" s="197" t="s">
        <v>552</v>
      </c>
      <c r="AC2571" s="188">
        <v>1.7000000000000001E-2</v>
      </c>
      <c r="AD2571" s="274">
        <f t="shared" si="107"/>
        <v>25428</v>
      </c>
      <c r="AE2571" s="274">
        <f t="shared" si="110"/>
        <v>3783.9285714285716</v>
      </c>
      <c r="AF2571" s="189">
        <f t="shared" si="111"/>
        <v>10806.900000000001</v>
      </c>
      <c r="AG2571" s="368">
        <f t="shared" si="108"/>
        <v>14590.828571428574</v>
      </c>
      <c r="AH2571" s="190">
        <v>0.03</v>
      </c>
      <c r="AI2571" s="189">
        <f t="shared" si="109"/>
        <v>19071</v>
      </c>
    </row>
    <row r="2572" spans="1:35" x14ac:dyDescent="0.25">
      <c r="A2572" s="707" t="s">
        <v>2131</v>
      </c>
      <c r="B2572" s="180" t="s">
        <v>31</v>
      </c>
      <c r="C2572" s="180" t="s">
        <v>31</v>
      </c>
      <c r="D2572" s="180" t="s">
        <v>101</v>
      </c>
      <c r="E2572" s="180" t="s">
        <v>32</v>
      </c>
      <c r="F2572" s="180" t="s">
        <v>550</v>
      </c>
      <c r="G2572" s="180" t="s">
        <v>578</v>
      </c>
      <c r="H2572" s="186">
        <v>0</v>
      </c>
      <c r="I2572" s="186">
        <v>1500</v>
      </c>
      <c r="J2572" s="186">
        <f t="shared" si="105"/>
        <v>1500</v>
      </c>
      <c r="K2572" s="180" t="s">
        <v>7443</v>
      </c>
      <c r="L2572" s="180">
        <v>24298362</v>
      </c>
      <c r="M2572" s="144">
        <v>45523</v>
      </c>
      <c r="N2572" s="144" t="s">
        <v>197</v>
      </c>
      <c r="O2572" s="180" t="s">
        <v>43</v>
      </c>
      <c r="P2572" s="180" t="s">
        <v>43</v>
      </c>
      <c r="Q2572" s="274">
        <v>0</v>
      </c>
      <c r="R2572" s="274">
        <v>45350</v>
      </c>
      <c r="S2572" s="182">
        <f t="shared" si="106"/>
        <v>45350</v>
      </c>
      <c r="T2572" s="216">
        <v>45350</v>
      </c>
      <c r="U2572" s="180">
        <v>144</v>
      </c>
      <c r="V2572" s="180" t="s">
        <v>62</v>
      </c>
      <c r="W2572" s="180" t="s">
        <v>62</v>
      </c>
      <c r="X2572" s="180" t="s">
        <v>276</v>
      </c>
      <c r="Y2572" s="180"/>
      <c r="Z2572" s="180" t="s">
        <v>7450</v>
      </c>
      <c r="AA2572" s="194">
        <v>0.03</v>
      </c>
      <c r="AB2572" s="197" t="s">
        <v>552</v>
      </c>
      <c r="AC2572" s="188">
        <v>0.02</v>
      </c>
      <c r="AD2572" s="274">
        <f t="shared" si="107"/>
        <v>1360.5</v>
      </c>
      <c r="AE2572" s="274">
        <f t="shared" si="110"/>
        <v>314.93055555555554</v>
      </c>
      <c r="AF2572" s="189">
        <f t="shared" si="111"/>
        <v>907</v>
      </c>
      <c r="AG2572" s="368">
        <f t="shared" si="108"/>
        <v>1221.9305555555557</v>
      </c>
      <c r="AH2572" s="190">
        <v>0.06</v>
      </c>
      <c r="AI2572" s="189">
        <f t="shared" si="109"/>
        <v>2721</v>
      </c>
    </row>
    <row r="2573" spans="1:35" x14ac:dyDescent="0.25">
      <c r="A2573" s="707" t="s">
        <v>2131</v>
      </c>
      <c r="B2573" s="180" t="s">
        <v>45</v>
      </c>
      <c r="C2573" s="180" t="s">
        <v>184</v>
      </c>
      <c r="D2573" s="180" t="s">
        <v>101</v>
      </c>
      <c r="E2573" s="180" t="s">
        <v>212</v>
      </c>
      <c r="F2573" s="180" t="s">
        <v>7444</v>
      </c>
      <c r="G2573" s="180" t="s">
        <v>6415</v>
      </c>
      <c r="H2573" s="186">
        <v>0</v>
      </c>
      <c r="I2573" s="186">
        <v>1039</v>
      </c>
      <c r="J2573" s="186">
        <f t="shared" si="105"/>
        <v>1039</v>
      </c>
      <c r="K2573" s="180" t="s">
        <v>7445</v>
      </c>
      <c r="L2573" s="180">
        <v>33611752</v>
      </c>
      <c r="M2573" s="144">
        <v>45523</v>
      </c>
      <c r="N2573" s="144" t="s">
        <v>197</v>
      </c>
      <c r="O2573" s="180" t="s">
        <v>173</v>
      </c>
      <c r="P2573" s="180" t="s">
        <v>840</v>
      </c>
      <c r="Q2573" s="274">
        <v>0</v>
      </c>
      <c r="R2573" s="274">
        <v>25000</v>
      </c>
      <c r="S2573" s="182">
        <f t="shared" si="106"/>
        <v>25000</v>
      </c>
      <c r="T2573" s="216">
        <v>25000</v>
      </c>
      <c r="U2573" s="180">
        <v>120</v>
      </c>
      <c r="V2573" s="180" t="s">
        <v>62</v>
      </c>
      <c r="W2573" s="180" t="s">
        <v>62</v>
      </c>
      <c r="X2573" s="180" t="s">
        <v>276</v>
      </c>
      <c r="Y2573" s="180"/>
      <c r="Z2573" s="180" t="s">
        <v>7451</v>
      </c>
      <c r="AA2573" s="194">
        <v>0.03</v>
      </c>
      <c r="AB2573" s="197" t="s">
        <v>552</v>
      </c>
      <c r="AC2573" s="188">
        <v>2.2499999999999999E-2</v>
      </c>
      <c r="AD2573" s="274">
        <f t="shared" si="107"/>
        <v>750</v>
      </c>
      <c r="AE2573" s="274">
        <f t="shared" si="110"/>
        <v>208.33333333333334</v>
      </c>
      <c r="AF2573" s="189">
        <f t="shared" si="111"/>
        <v>562.5</v>
      </c>
      <c r="AG2573" s="368">
        <f t="shared" si="108"/>
        <v>770.83333333333337</v>
      </c>
      <c r="AH2573" s="190">
        <v>0.06</v>
      </c>
      <c r="AI2573" s="189">
        <f t="shared" si="109"/>
        <v>1500</v>
      </c>
    </row>
    <row r="2574" spans="1:35" x14ac:dyDescent="0.25">
      <c r="A2574" s="707" t="s">
        <v>2131</v>
      </c>
      <c r="B2574" s="180" t="s">
        <v>33</v>
      </c>
      <c r="C2574" s="180" t="s">
        <v>39</v>
      </c>
      <c r="D2574" s="180" t="s">
        <v>167</v>
      </c>
      <c r="E2574" s="180" t="s">
        <v>4113</v>
      </c>
      <c r="F2574" s="180" t="s">
        <v>3792</v>
      </c>
      <c r="G2574" s="466" t="s">
        <v>784</v>
      </c>
      <c r="H2574" s="186">
        <v>7280</v>
      </c>
      <c r="I2574" s="186">
        <v>7370</v>
      </c>
      <c r="J2574" s="186">
        <f t="shared" si="105"/>
        <v>90</v>
      </c>
      <c r="K2574" s="180" t="s">
        <v>7446</v>
      </c>
      <c r="L2574" s="180">
        <v>29852646</v>
      </c>
      <c r="M2574" s="144">
        <v>45523</v>
      </c>
      <c r="N2574" s="144" t="s">
        <v>197</v>
      </c>
      <c r="O2574" s="180" t="s">
        <v>148</v>
      </c>
      <c r="P2574" s="180" t="s">
        <v>221</v>
      </c>
      <c r="Q2574" s="274">
        <v>26602</v>
      </c>
      <c r="R2574" s="274">
        <v>299600</v>
      </c>
      <c r="S2574" s="182">
        <f t="shared" si="106"/>
        <v>272998</v>
      </c>
      <c r="T2574" s="216">
        <v>272998</v>
      </c>
      <c r="U2574" s="180">
        <v>168</v>
      </c>
      <c r="V2574" s="180" t="s">
        <v>64</v>
      </c>
      <c r="W2574" s="180" t="s">
        <v>64</v>
      </c>
      <c r="X2574" s="180" t="s">
        <v>276</v>
      </c>
      <c r="Y2574" s="180" t="s">
        <v>4678</v>
      </c>
      <c r="Z2574" s="180" t="s">
        <v>6714</v>
      </c>
      <c r="AA2574" s="194">
        <v>0.04</v>
      </c>
      <c r="AB2574" s="197" t="s">
        <v>552</v>
      </c>
      <c r="AC2574" s="188">
        <v>1.7000000000000001E-2</v>
      </c>
      <c r="AD2574" s="274">
        <f t="shared" si="107"/>
        <v>11984</v>
      </c>
      <c r="AE2574" s="274">
        <f t="shared" si="110"/>
        <v>1783.3333333333333</v>
      </c>
      <c r="AF2574" s="189">
        <f t="shared" si="111"/>
        <v>5093.2000000000007</v>
      </c>
      <c r="AG2574" s="368">
        <f t="shared" si="108"/>
        <v>6876.5333333333338</v>
      </c>
      <c r="AH2574" s="190">
        <v>0.03</v>
      </c>
      <c r="AI2574" s="189">
        <f t="shared" si="109"/>
        <v>8189.94</v>
      </c>
    </row>
    <row r="2575" spans="1:35" x14ac:dyDescent="0.25">
      <c r="A2575" s="707" t="s">
        <v>2131</v>
      </c>
      <c r="B2575" s="180" t="s">
        <v>20</v>
      </c>
      <c r="C2575" s="180" t="s">
        <v>20</v>
      </c>
      <c r="D2575" s="180" t="s">
        <v>420</v>
      </c>
      <c r="E2575" s="180" t="s">
        <v>206</v>
      </c>
      <c r="F2575" s="180" t="s">
        <v>4781</v>
      </c>
      <c r="G2575" s="180" t="s">
        <v>2685</v>
      </c>
      <c r="H2575" s="186">
        <v>0</v>
      </c>
      <c r="I2575" s="186">
        <v>3550</v>
      </c>
      <c r="J2575" s="186">
        <f t="shared" si="105"/>
        <v>3550</v>
      </c>
      <c r="K2575" s="180" t="s">
        <v>5567</v>
      </c>
      <c r="L2575" s="180">
        <v>22655936</v>
      </c>
      <c r="M2575" s="144">
        <v>45524</v>
      </c>
      <c r="N2575" s="144" t="s">
        <v>197</v>
      </c>
      <c r="O2575" s="180" t="s">
        <v>148</v>
      </c>
      <c r="P2575" s="180" t="s">
        <v>332</v>
      </c>
      <c r="Q2575" s="274">
        <v>0</v>
      </c>
      <c r="R2575" s="274">
        <v>140600</v>
      </c>
      <c r="S2575" s="182">
        <f t="shared" si="106"/>
        <v>140600</v>
      </c>
      <c r="T2575" s="216">
        <v>15483</v>
      </c>
      <c r="U2575" s="180">
        <v>168</v>
      </c>
      <c r="V2575" s="180" t="s">
        <v>64</v>
      </c>
      <c r="W2575" s="180" t="s">
        <v>64</v>
      </c>
      <c r="X2575" s="180" t="s">
        <v>276</v>
      </c>
      <c r="Y2575" s="180" t="s">
        <v>534</v>
      </c>
      <c r="Z2575" s="180" t="s">
        <v>5646</v>
      </c>
      <c r="AA2575" s="194">
        <v>0.04</v>
      </c>
      <c r="AB2575" s="197" t="s">
        <v>552</v>
      </c>
      <c r="AC2575" s="188">
        <v>1.7000000000000001E-2</v>
      </c>
      <c r="AD2575" s="274">
        <f t="shared" si="107"/>
        <v>5624</v>
      </c>
      <c r="AE2575" s="274">
        <f t="shared" si="110"/>
        <v>836.90476190476193</v>
      </c>
      <c r="AF2575" s="189">
        <f t="shared" si="111"/>
        <v>2390.2000000000003</v>
      </c>
      <c r="AG2575" s="368">
        <f t="shared" si="108"/>
        <v>3227.1047619047622</v>
      </c>
      <c r="AH2575" s="190">
        <v>0.03</v>
      </c>
      <c r="AI2575" s="189">
        <f t="shared" si="109"/>
        <v>4218</v>
      </c>
    </row>
    <row r="2576" spans="1:35" x14ac:dyDescent="0.25">
      <c r="A2576" s="707" t="s">
        <v>2131</v>
      </c>
      <c r="B2576" s="180" t="s">
        <v>39</v>
      </c>
      <c r="C2576" s="180" t="s">
        <v>39</v>
      </c>
      <c r="D2576" s="180" t="s">
        <v>167</v>
      </c>
      <c r="E2576" s="180" t="s">
        <v>451</v>
      </c>
      <c r="F2576" s="180" t="s">
        <v>7452</v>
      </c>
      <c r="G2576" s="180" t="s">
        <v>5781</v>
      </c>
      <c r="H2576" s="186">
        <v>0</v>
      </c>
      <c r="I2576" s="186">
        <v>6406</v>
      </c>
      <c r="J2576" s="186">
        <f t="shared" si="105"/>
        <v>6406</v>
      </c>
      <c r="K2576" s="180" t="s">
        <v>6096</v>
      </c>
      <c r="L2576" s="180">
        <v>25235886</v>
      </c>
      <c r="M2576" s="144">
        <v>45524</v>
      </c>
      <c r="N2576" s="144" t="s">
        <v>197</v>
      </c>
      <c r="O2576" s="180" t="s">
        <v>173</v>
      </c>
      <c r="P2576" s="180" t="s">
        <v>463</v>
      </c>
      <c r="Q2576" s="274">
        <v>0</v>
      </c>
      <c r="R2576" s="274">
        <v>262400</v>
      </c>
      <c r="S2576" s="182">
        <f t="shared" si="106"/>
        <v>262400</v>
      </c>
      <c r="T2576" s="216">
        <v>38928</v>
      </c>
      <c r="U2576" s="180">
        <v>168</v>
      </c>
      <c r="V2576" s="180" t="s">
        <v>64</v>
      </c>
      <c r="W2576" s="180" t="s">
        <v>64</v>
      </c>
      <c r="X2576" s="180" t="s">
        <v>276</v>
      </c>
      <c r="Y2576" s="180" t="s">
        <v>572</v>
      </c>
      <c r="Z2576" s="180" t="s">
        <v>6593</v>
      </c>
      <c r="AA2576" s="194">
        <v>0.04</v>
      </c>
      <c r="AB2576" s="197" t="s">
        <v>552</v>
      </c>
      <c r="AC2576" s="188">
        <v>1.7000000000000001E-2</v>
      </c>
      <c r="AD2576" s="274">
        <f t="shared" si="107"/>
        <v>10496</v>
      </c>
      <c r="AE2576" s="274">
        <f t="shared" si="110"/>
        <v>1561.9047619047619</v>
      </c>
      <c r="AF2576" s="189">
        <f t="shared" si="111"/>
        <v>4460.8</v>
      </c>
      <c r="AG2576" s="368">
        <f t="shared" si="108"/>
        <v>6022.7047619047626</v>
      </c>
      <c r="AH2576" s="190">
        <v>0.03</v>
      </c>
      <c r="AI2576" s="189">
        <f t="shared" si="109"/>
        <v>7872</v>
      </c>
    </row>
    <row r="2577" spans="1:35" x14ac:dyDescent="0.25">
      <c r="A2577" s="707" t="s">
        <v>2131</v>
      </c>
      <c r="B2577" s="180" t="s">
        <v>20</v>
      </c>
      <c r="C2577" s="180" t="s">
        <v>20</v>
      </c>
      <c r="D2577" s="180" t="s">
        <v>420</v>
      </c>
      <c r="E2577" s="180" t="s">
        <v>405</v>
      </c>
      <c r="F2577" s="180" t="s">
        <v>6990</v>
      </c>
      <c r="G2577" s="180" t="s">
        <v>6993</v>
      </c>
      <c r="H2577" s="186">
        <v>0</v>
      </c>
      <c r="I2577" s="186">
        <v>3300</v>
      </c>
      <c r="J2577" s="186">
        <f t="shared" si="105"/>
        <v>3300</v>
      </c>
      <c r="K2577" s="180" t="s">
        <v>7453</v>
      </c>
      <c r="L2577" s="180">
        <v>20053287</v>
      </c>
      <c r="M2577" s="144">
        <v>45524</v>
      </c>
      <c r="N2577" s="144" t="s">
        <v>197</v>
      </c>
      <c r="O2577" s="180" t="s">
        <v>148</v>
      </c>
      <c r="P2577" s="180" t="s">
        <v>332</v>
      </c>
      <c r="Q2577" s="274">
        <v>0</v>
      </c>
      <c r="R2577" s="274">
        <v>120400</v>
      </c>
      <c r="S2577" s="182">
        <f t="shared" si="106"/>
        <v>120400</v>
      </c>
      <c r="T2577" s="216">
        <v>120300</v>
      </c>
      <c r="U2577" s="180">
        <v>168</v>
      </c>
      <c r="V2577" s="180" t="s">
        <v>62</v>
      </c>
      <c r="W2577" s="180" t="s">
        <v>62</v>
      </c>
      <c r="X2577" s="180" t="s">
        <v>276</v>
      </c>
      <c r="Y2577" s="180"/>
      <c r="Z2577" s="180" t="s">
        <v>7460</v>
      </c>
      <c r="AA2577" s="194">
        <v>0.04</v>
      </c>
      <c r="AB2577" s="197" t="s">
        <v>552</v>
      </c>
      <c r="AC2577" s="188">
        <v>1.7999999999999999E-2</v>
      </c>
      <c r="AD2577" s="274">
        <f t="shared" si="107"/>
        <v>4816</v>
      </c>
      <c r="AE2577" s="274">
        <f t="shared" si="110"/>
        <v>716.66666666666663</v>
      </c>
      <c r="AF2577" s="189">
        <f t="shared" si="111"/>
        <v>2167.1999999999998</v>
      </c>
      <c r="AG2577" s="368">
        <f t="shared" si="108"/>
        <v>2883.8666666666663</v>
      </c>
      <c r="AH2577" s="190">
        <v>0.03</v>
      </c>
      <c r="AI2577" s="189">
        <f t="shared" si="109"/>
        <v>3612</v>
      </c>
    </row>
    <row r="2578" spans="1:35" x14ac:dyDescent="0.25">
      <c r="A2578" s="707" t="s">
        <v>2131</v>
      </c>
      <c r="B2578" s="180" t="s">
        <v>37</v>
      </c>
      <c r="C2578" s="180" t="s">
        <v>37</v>
      </c>
      <c r="D2578" s="180" t="s">
        <v>99</v>
      </c>
      <c r="E2578" s="180" t="s">
        <v>438</v>
      </c>
      <c r="F2578" s="180" t="s">
        <v>7454</v>
      </c>
      <c r="G2578" s="180" t="s">
        <v>7462</v>
      </c>
      <c r="H2578" s="186">
        <v>51565</v>
      </c>
      <c r="I2578" s="186">
        <v>51825</v>
      </c>
      <c r="J2578" s="186">
        <f t="shared" si="105"/>
        <v>260</v>
      </c>
      <c r="K2578" s="180" t="s">
        <v>7455</v>
      </c>
      <c r="L2578" s="180">
        <v>22446679</v>
      </c>
      <c r="M2578" s="144">
        <v>45524</v>
      </c>
      <c r="N2578" s="144" t="s">
        <v>197</v>
      </c>
      <c r="O2578" s="180" t="s">
        <v>173</v>
      </c>
      <c r="P2578" s="180" t="s">
        <v>463</v>
      </c>
      <c r="Q2578" s="274">
        <v>2160672</v>
      </c>
      <c r="R2578" s="274">
        <v>2198500</v>
      </c>
      <c r="S2578" s="182">
        <f t="shared" si="106"/>
        <v>37828</v>
      </c>
      <c r="T2578" s="216">
        <v>37828</v>
      </c>
      <c r="U2578" s="180">
        <v>168</v>
      </c>
      <c r="V2578" s="180" t="s">
        <v>63</v>
      </c>
      <c r="W2578" s="180" t="s">
        <v>63</v>
      </c>
      <c r="X2578" s="180" t="s">
        <v>277</v>
      </c>
      <c r="Y2578" s="180"/>
      <c r="Z2578" s="180" t="s">
        <v>7461</v>
      </c>
      <c r="AA2578" s="194">
        <v>0.04</v>
      </c>
      <c r="AB2578" s="197" t="s">
        <v>552</v>
      </c>
      <c r="AC2578" s="188">
        <v>1.7000000000000001E-2</v>
      </c>
      <c r="AD2578" s="274">
        <f t="shared" si="107"/>
        <v>87940</v>
      </c>
      <c r="AE2578" s="274">
        <f t="shared" si="110"/>
        <v>13086.309523809523</v>
      </c>
      <c r="AF2578" s="189">
        <f t="shared" si="111"/>
        <v>37374.5</v>
      </c>
      <c r="AG2578" s="368">
        <f t="shared" si="108"/>
        <v>50460.809523809527</v>
      </c>
      <c r="AH2578" s="190">
        <v>0.03</v>
      </c>
      <c r="AI2578" s="189">
        <f t="shared" si="109"/>
        <v>1134.8399999999999</v>
      </c>
    </row>
    <row r="2579" spans="1:35" x14ac:dyDescent="0.25">
      <c r="A2579" s="707" t="s">
        <v>2131</v>
      </c>
      <c r="B2579" s="180" t="s">
        <v>24</v>
      </c>
      <c r="C2579" s="180" t="s">
        <v>24</v>
      </c>
      <c r="D2579" s="180" t="s">
        <v>420</v>
      </c>
      <c r="E2579" s="180" t="s">
        <v>3679</v>
      </c>
      <c r="F2579" s="180" t="s">
        <v>6071</v>
      </c>
      <c r="G2579" s="180" t="s">
        <v>6565</v>
      </c>
      <c r="H2579" s="186">
        <v>0</v>
      </c>
      <c r="I2579" s="186">
        <v>1879</v>
      </c>
      <c r="J2579" s="186">
        <f t="shared" si="105"/>
        <v>1879</v>
      </c>
      <c r="K2579" s="180" t="s">
        <v>6001</v>
      </c>
      <c r="L2579" s="180">
        <v>25855476</v>
      </c>
      <c r="M2579" s="144">
        <v>45524</v>
      </c>
      <c r="N2579" s="144" t="s">
        <v>197</v>
      </c>
      <c r="O2579" s="180" t="s">
        <v>148</v>
      </c>
      <c r="P2579" s="180" t="s">
        <v>287</v>
      </c>
      <c r="Q2579" s="274">
        <v>0</v>
      </c>
      <c r="R2579" s="274">
        <v>65200</v>
      </c>
      <c r="S2579" s="182">
        <f t="shared" si="106"/>
        <v>65200</v>
      </c>
      <c r="T2579" s="216">
        <v>26239</v>
      </c>
      <c r="U2579" s="180">
        <v>156</v>
      </c>
      <c r="V2579" s="180" t="s">
        <v>64</v>
      </c>
      <c r="W2579" s="180" t="s">
        <v>64</v>
      </c>
      <c r="X2579" s="180" t="s">
        <v>276</v>
      </c>
      <c r="Y2579" s="180" t="s">
        <v>115</v>
      </c>
      <c r="Z2579" s="180" t="s">
        <v>6072</v>
      </c>
      <c r="AA2579" s="194">
        <v>0.04</v>
      </c>
      <c r="AB2579" s="197" t="s">
        <v>552</v>
      </c>
      <c r="AC2579" s="188">
        <v>1.7000000000000001E-2</v>
      </c>
      <c r="AD2579" s="274">
        <f t="shared" si="107"/>
        <v>2608</v>
      </c>
      <c r="AE2579" s="274">
        <f t="shared" si="110"/>
        <v>417.94871794871796</v>
      </c>
      <c r="AF2579" s="189">
        <f t="shared" si="111"/>
        <v>1108.4000000000001</v>
      </c>
      <c r="AG2579" s="368">
        <f t="shared" si="108"/>
        <v>1526.3487179487181</v>
      </c>
      <c r="AH2579" s="190">
        <v>0.03</v>
      </c>
      <c r="AI2579" s="189">
        <f t="shared" si="109"/>
        <v>1956</v>
      </c>
    </row>
    <row r="2580" spans="1:35" x14ac:dyDescent="0.25">
      <c r="A2580" s="707" t="s">
        <v>2131</v>
      </c>
      <c r="B2580" s="180" t="s">
        <v>23</v>
      </c>
      <c r="C2580" s="180" t="s">
        <v>23</v>
      </c>
      <c r="D2580" s="180" t="s">
        <v>97</v>
      </c>
      <c r="E2580" s="180" t="s">
        <v>970</v>
      </c>
      <c r="F2580" s="180" t="s">
        <v>6150</v>
      </c>
      <c r="G2580" s="180" t="s">
        <v>7484</v>
      </c>
      <c r="H2580" s="186">
        <v>0</v>
      </c>
      <c r="I2580" s="186">
        <v>1913</v>
      </c>
      <c r="J2580" s="186">
        <f t="shared" si="105"/>
        <v>1913</v>
      </c>
      <c r="K2580" s="180" t="s">
        <v>7456</v>
      </c>
      <c r="L2580" s="180">
        <v>33795644</v>
      </c>
      <c r="M2580" s="144">
        <v>45524</v>
      </c>
      <c r="N2580" s="144" t="s">
        <v>197</v>
      </c>
      <c r="O2580" s="180" t="s">
        <v>43</v>
      </c>
      <c r="P2580" s="180" t="s">
        <v>43</v>
      </c>
      <c r="Q2580" s="274">
        <v>0</v>
      </c>
      <c r="R2580" s="274">
        <v>55000</v>
      </c>
      <c r="S2580" s="182">
        <f t="shared" si="106"/>
        <v>55000</v>
      </c>
      <c r="T2580" s="216">
        <v>55000</v>
      </c>
      <c r="U2580" s="180">
        <v>132</v>
      </c>
      <c r="V2580" s="180" t="s">
        <v>62</v>
      </c>
      <c r="W2580" s="180" t="s">
        <v>62</v>
      </c>
      <c r="X2580" s="180" t="s">
        <v>276</v>
      </c>
      <c r="Y2580" s="180"/>
      <c r="Z2580" s="180" t="s">
        <v>7463</v>
      </c>
      <c r="AA2580" s="194">
        <v>0.03</v>
      </c>
      <c r="AB2580" s="197" t="s">
        <v>552</v>
      </c>
      <c r="AC2580" s="188">
        <v>2.1999999999999999E-2</v>
      </c>
      <c r="AD2580" s="274">
        <f t="shared" si="107"/>
        <v>1650</v>
      </c>
      <c r="AE2580" s="274">
        <f t="shared" si="110"/>
        <v>416.66666666666669</v>
      </c>
      <c r="AF2580" s="189">
        <f t="shared" si="111"/>
        <v>1210</v>
      </c>
      <c r="AG2580" s="368">
        <f t="shared" si="108"/>
        <v>1626.6666666666667</v>
      </c>
      <c r="AH2580" s="190">
        <v>0.06</v>
      </c>
      <c r="AI2580" s="189">
        <f t="shared" si="109"/>
        <v>3300</v>
      </c>
    </row>
    <row r="2581" spans="1:35" x14ac:dyDescent="0.25">
      <c r="A2581" s="707" t="s">
        <v>2131</v>
      </c>
      <c r="B2581" s="180" t="s">
        <v>24</v>
      </c>
      <c r="C2581" s="180" t="s">
        <v>24</v>
      </c>
      <c r="D2581" s="180" t="s">
        <v>420</v>
      </c>
      <c r="E2581" s="180" t="s">
        <v>405</v>
      </c>
      <c r="F2581" s="180" t="s">
        <v>1157</v>
      </c>
      <c r="G2581" s="180" t="s">
        <v>774</v>
      </c>
      <c r="H2581" s="186">
        <v>0</v>
      </c>
      <c r="I2581" s="186">
        <v>22263</v>
      </c>
      <c r="J2581" s="186">
        <f t="shared" si="105"/>
        <v>22263</v>
      </c>
      <c r="K2581" s="180" t="s">
        <v>7457</v>
      </c>
      <c r="L2581" s="180">
        <v>22123863</v>
      </c>
      <c r="M2581" s="144">
        <v>45524</v>
      </c>
      <c r="N2581" s="144" t="s">
        <v>197</v>
      </c>
      <c r="O2581" s="180" t="s">
        <v>173</v>
      </c>
      <c r="P2581" s="180" t="s">
        <v>470</v>
      </c>
      <c r="Q2581" s="274">
        <v>643606.04</v>
      </c>
      <c r="R2581" s="274">
        <v>938300</v>
      </c>
      <c r="S2581" s="182">
        <f t="shared" si="106"/>
        <v>294693.95999999996</v>
      </c>
      <c r="T2581" s="216">
        <v>74753</v>
      </c>
      <c r="U2581" s="180">
        <v>168</v>
      </c>
      <c r="V2581" s="180" t="s">
        <v>64</v>
      </c>
      <c r="W2581" s="180" t="s">
        <v>64</v>
      </c>
      <c r="X2581" s="180" t="s">
        <v>276</v>
      </c>
      <c r="Y2581" s="180" t="s">
        <v>121</v>
      </c>
      <c r="Z2581" s="180" t="s">
        <v>7483</v>
      </c>
      <c r="AA2581" s="194">
        <v>0.04</v>
      </c>
      <c r="AB2581" s="197" t="s">
        <v>552</v>
      </c>
      <c r="AC2581" s="188">
        <v>1.7000000000000001E-2</v>
      </c>
      <c r="AD2581" s="274">
        <f t="shared" si="107"/>
        <v>37532</v>
      </c>
      <c r="AE2581" s="274">
        <f t="shared" si="110"/>
        <v>5585.1190476190477</v>
      </c>
      <c r="AF2581" s="189">
        <f t="shared" si="111"/>
        <v>15951.1</v>
      </c>
      <c r="AG2581" s="368">
        <f t="shared" si="108"/>
        <v>21536.219047619048</v>
      </c>
      <c r="AH2581" s="190">
        <v>0.03</v>
      </c>
      <c r="AI2581" s="189">
        <f t="shared" si="109"/>
        <v>8840.8187999999991</v>
      </c>
    </row>
    <row r="2582" spans="1:35" x14ac:dyDescent="0.25">
      <c r="A2582" s="707" t="s">
        <v>2131</v>
      </c>
      <c r="B2582" s="180" t="s">
        <v>241</v>
      </c>
      <c r="C2582" s="180" t="s">
        <v>241</v>
      </c>
      <c r="D2582" s="180" t="s">
        <v>101</v>
      </c>
      <c r="E2582" s="180" t="s">
        <v>489</v>
      </c>
      <c r="F2582" s="180" t="s">
        <v>7458</v>
      </c>
      <c r="G2582" s="180" t="s">
        <v>7486</v>
      </c>
      <c r="H2582" s="186">
        <v>4120</v>
      </c>
      <c r="I2582" s="186">
        <v>4120</v>
      </c>
      <c r="J2582" s="186">
        <f t="shared" si="105"/>
        <v>0</v>
      </c>
      <c r="K2582" s="180" t="s">
        <v>4528</v>
      </c>
      <c r="L2582" s="180">
        <v>29148185</v>
      </c>
      <c r="M2582" s="144">
        <v>45524</v>
      </c>
      <c r="N2582" s="144" t="s">
        <v>197</v>
      </c>
      <c r="O2582" s="180" t="s">
        <v>43</v>
      </c>
      <c r="P2582" s="180" t="s">
        <v>43</v>
      </c>
      <c r="Q2582" s="274">
        <v>117327</v>
      </c>
      <c r="R2582" s="274">
        <v>164950</v>
      </c>
      <c r="S2582" s="182">
        <f t="shared" si="106"/>
        <v>47623</v>
      </c>
      <c r="T2582" s="216">
        <v>47623</v>
      </c>
      <c r="U2582" s="180">
        <v>168</v>
      </c>
      <c r="V2582" s="180" t="s">
        <v>63</v>
      </c>
      <c r="W2582" s="180" t="s">
        <v>63</v>
      </c>
      <c r="X2582" s="180" t="s">
        <v>277</v>
      </c>
      <c r="Y2582" s="180"/>
      <c r="Z2582" s="180" t="s">
        <v>7485</v>
      </c>
      <c r="AA2582" s="194">
        <v>0.04</v>
      </c>
      <c r="AB2582" s="197" t="s">
        <v>552</v>
      </c>
      <c r="AC2582" s="188">
        <v>1.7000000000000001E-2</v>
      </c>
      <c r="AD2582" s="274">
        <f t="shared" si="107"/>
        <v>6598</v>
      </c>
      <c r="AE2582" s="274">
        <f t="shared" si="110"/>
        <v>981.84523809523807</v>
      </c>
      <c r="AF2582" s="189">
        <f t="shared" si="111"/>
        <v>2804.15</v>
      </c>
      <c r="AG2582" s="368">
        <f t="shared" si="108"/>
        <v>3785.9952380952382</v>
      </c>
      <c r="AH2582" s="190">
        <v>0.03</v>
      </c>
      <c r="AI2582" s="189">
        <f t="shared" si="109"/>
        <v>1428.69</v>
      </c>
    </row>
    <row r="2583" spans="1:35" x14ac:dyDescent="0.25">
      <c r="A2583" s="707" t="s">
        <v>2131</v>
      </c>
      <c r="B2583" s="180" t="s">
        <v>20</v>
      </c>
      <c r="C2583" s="180" t="s">
        <v>20</v>
      </c>
      <c r="D2583" s="180" t="s">
        <v>420</v>
      </c>
      <c r="E2583" s="180" t="s">
        <v>405</v>
      </c>
      <c r="F2583" s="180" t="s">
        <v>6990</v>
      </c>
      <c r="G2583" s="180" t="s">
        <v>6993</v>
      </c>
      <c r="H2583" s="186">
        <v>0</v>
      </c>
      <c r="I2583" s="186">
        <v>1259</v>
      </c>
      <c r="J2583" s="186">
        <f t="shared" si="105"/>
        <v>1259</v>
      </c>
      <c r="K2583" s="180" t="s">
        <v>7459</v>
      </c>
      <c r="L2583" s="180">
        <v>28924626</v>
      </c>
      <c r="M2583" s="144">
        <v>45524</v>
      </c>
      <c r="N2583" s="144" t="s">
        <v>197</v>
      </c>
      <c r="O2583" s="180" t="s">
        <v>148</v>
      </c>
      <c r="P2583" s="180" t="s">
        <v>332</v>
      </c>
      <c r="Q2583" s="274">
        <v>0</v>
      </c>
      <c r="R2583" s="274">
        <v>33300</v>
      </c>
      <c r="S2583" s="182">
        <f t="shared" si="106"/>
        <v>33300</v>
      </c>
      <c r="T2583" s="216">
        <v>33300</v>
      </c>
      <c r="U2583" s="180">
        <v>132</v>
      </c>
      <c r="V2583" s="180" t="s">
        <v>62</v>
      </c>
      <c r="W2583" s="180" t="s">
        <v>62</v>
      </c>
      <c r="X2583" s="180" t="s">
        <v>276</v>
      </c>
      <c r="Y2583" s="180"/>
      <c r="Z2583" s="180" t="s">
        <v>7487</v>
      </c>
      <c r="AA2583" s="194">
        <v>0.03</v>
      </c>
      <c r="AB2583" s="197" t="s">
        <v>552</v>
      </c>
      <c r="AC2583" s="188">
        <v>2.5000000000000001E-2</v>
      </c>
      <c r="AD2583" s="274">
        <f t="shared" si="107"/>
        <v>999</v>
      </c>
      <c r="AE2583" s="274">
        <f t="shared" si="110"/>
        <v>252.27272727272728</v>
      </c>
      <c r="AF2583" s="189">
        <f t="shared" si="111"/>
        <v>832.5</v>
      </c>
      <c r="AG2583" s="368">
        <f t="shared" si="108"/>
        <v>1084.7727272727273</v>
      </c>
      <c r="AH2583" s="190">
        <v>0.06</v>
      </c>
      <c r="AI2583" s="189">
        <f t="shared" si="109"/>
        <v>1998</v>
      </c>
    </row>
    <row r="2584" spans="1:35" x14ac:dyDescent="0.25">
      <c r="A2584" s="707" t="s">
        <v>2131</v>
      </c>
      <c r="B2584" s="180" t="s">
        <v>27</v>
      </c>
      <c r="C2584" s="180" t="s">
        <v>27</v>
      </c>
      <c r="D2584" s="180" t="s">
        <v>97</v>
      </c>
      <c r="E2584" s="180" t="s">
        <v>4759</v>
      </c>
      <c r="F2584" s="180" t="s">
        <v>6354</v>
      </c>
      <c r="G2584" s="180" t="s">
        <v>6699</v>
      </c>
      <c r="H2584" s="186">
        <v>0</v>
      </c>
      <c r="I2584" s="186">
        <v>4816</v>
      </c>
      <c r="J2584" s="186">
        <f t="shared" si="105"/>
        <v>4816</v>
      </c>
      <c r="K2584" s="180" t="s">
        <v>7464</v>
      </c>
      <c r="L2584" s="180">
        <v>30848519</v>
      </c>
      <c r="M2584" s="144">
        <v>45524</v>
      </c>
      <c r="N2584" s="144" t="s">
        <v>197</v>
      </c>
      <c r="O2584" s="180" t="s">
        <v>173</v>
      </c>
      <c r="P2584" s="180" t="s">
        <v>328</v>
      </c>
      <c r="Q2584" s="274">
        <v>0</v>
      </c>
      <c r="R2584" s="274">
        <v>194600</v>
      </c>
      <c r="S2584" s="182">
        <f t="shared" si="106"/>
        <v>194600</v>
      </c>
      <c r="T2584" s="216">
        <v>57310</v>
      </c>
      <c r="U2584" s="180">
        <v>168</v>
      </c>
      <c r="V2584" s="180" t="s">
        <v>64</v>
      </c>
      <c r="W2584" s="180" t="s">
        <v>64</v>
      </c>
      <c r="X2584" s="180" t="s">
        <v>276</v>
      </c>
      <c r="Y2584" s="180" t="s">
        <v>672</v>
      </c>
      <c r="Z2584" s="180" t="s">
        <v>7488</v>
      </c>
      <c r="AA2584" s="194">
        <v>0.04</v>
      </c>
      <c r="AB2584" s="197" t="s">
        <v>552</v>
      </c>
      <c r="AC2584" s="188">
        <v>1.7000000000000001E-2</v>
      </c>
      <c r="AD2584" s="274">
        <f t="shared" si="107"/>
        <v>7784</v>
      </c>
      <c r="AE2584" s="274">
        <f t="shared" si="110"/>
        <v>1158.3333333333333</v>
      </c>
      <c r="AF2584" s="189">
        <f t="shared" si="111"/>
        <v>3308.2000000000003</v>
      </c>
      <c r="AG2584" s="368">
        <f t="shared" si="108"/>
        <v>4466.5333333333338</v>
      </c>
      <c r="AH2584" s="190">
        <v>0.03</v>
      </c>
      <c r="AI2584" s="189">
        <f t="shared" si="109"/>
        <v>5838</v>
      </c>
    </row>
    <row r="2585" spans="1:35" x14ac:dyDescent="0.25">
      <c r="A2585" s="707" t="s">
        <v>2131</v>
      </c>
      <c r="B2585" s="180" t="s">
        <v>24</v>
      </c>
      <c r="C2585" s="180" t="s">
        <v>24</v>
      </c>
      <c r="D2585" s="180" t="s">
        <v>420</v>
      </c>
      <c r="E2585" s="180" t="s">
        <v>200</v>
      </c>
      <c r="F2585" s="180" t="s">
        <v>1050</v>
      </c>
      <c r="G2585" s="180" t="s">
        <v>1053</v>
      </c>
      <c r="H2585" s="186">
        <v>0</v>
      </c>
      <c r="I2585" s="186">
        <v>5793</v>
      </c>
      <c r="J2585" s="186">
        <f t="shared" si="105"/>
        <v>5793</v>
      </c>
      <c r="K2585" s="180" t="s">
        <v>7465</v>
      </c>
      <c r="L2585" s="180">
        <v>34181422</v>
      </c>
      <c r="M2585" s="144">
        <v>45524</v>
      </c>
      <c r="N2585" s="144" t="s">
        <v>197</v>
      </c>
      <c r="O2585" s="180" t="s">
        <v>21</v>
      </c>
      <c r="P2585" s="180" t="s">
        <v>21</v>
      </c>
      <c r="Q2585" s="274">
        <v>0</v>
      </c>
      <c r="R2585" s="274">
        <v>201300</v>
      </c>
      <c r="S2585" s="182">
        <f t="shared" si="106"/>
        <v>201300</v>
      </c>
      <c r="T2585" s="216">
        <v>8693</v>
      </c>
      <c r="U2585" s="180">
        <v>144</v>
      </c>
      <c r="V2585" s="180" t="s">
        <v>64</v>
      </c>
      <c r="W2585" s="180" t="s">
        <v>64</v>
      </c>
      <c r="X2585" s="180" t="s">
        <v>276</v>
      </c>
      <c r="Y2585" s="180" t="s">
        <v>7466</v>
      </c>
      <c r="Z2585" s="180" t="s">
        <v>7489</v>
      </c>
      <c r="AA2585" s="194">
        <v>0.03</v>
      </c>
      <c r="AB2585" s="197" t="s">
        <v>552</v>
      </c>
      <c r="AC2585" s="188">
        <v>0.02</v>
      </c>
      <c r="AD2585" s="274">
        <f t="shared" si="107"/>
        <v>6039</v>
      </c>
      <c r="AE2585" s="274">
        <f t="shared" si="110"/>
        <v>1397.9166666666667</v>
      </c>
      <c r="AF2585" s="189">
        <f t="shared" si="111"/>
        <v>4026</v>
      </c>
      <c r="AG2585" s="368">
        <f t="shared" si="108"/>
        <v>5423.916666666667</v>
      </c>
      <c r="AH2585" s="190">
        <v>0.06</v>
      </c>
      <c r="AI2585" s="189">
        <f t="shared" si="109"/>
        <v>12078</v>
      </c>
    </row>
    <row r="2586" spans="1:35" x14ac:dyDescent="0.25">
      <c r="A2586" s="707" t="s">
        <v>2131</v>
      </c>
      <c r="B2586" s="180" t="s">
        <v>37</v>
      </c>
      <c r="C2586" s="180" t="s">
        <v>37</v>
      </c>
      <c r="D2586" s="180" t="s">
        <v>99</v>
      </c>
      <c r="E2586" s="180" t="s">
        <v>917</v>
      </c>
      <c r="F2586" s="180" t="s">
        <v>4789</v>
      </c>
      <c r="G2586" s="180" t="s">
        <v>5802</v>
      </c>
      <c r="H2586" s="186">
        <v>0</v>
      </c>
      <c r="I2586" s="186">
        <v>2010</v>
      </c>
      <c r="J2586" s="186">
        <f t="shared" si="105"/>
        <v>2010</v>
      </c>
      <c r="K2586" s="180" t="s">
        <v>7467</v>
      </c>
      <c r="L2586" s="180">
        <v>22126061</v>
      </c>
      <c r="M2586" s="144">
        <v>45524</v>
      </c>
      <c r="N2586" s="144" t="s">
        <v>197</v>
      </c>
      <c r="O2586" s="180" t="s">
        <v>21</v>
      </c>
      <c r="P2586" s="180" t="s">
        <v>21</v>
      </c>
      <c r="Q2586" s="274">
        <v>0</v>
      </c>
      <c r="R2586" s="274">
        <v>75000</v>
      </c>
      <c r="S2586" s="182">
        <f t="shared" si="106"/>
        <v>75000</v>
      </c>
      <c r="T2586" s="216">
        <v>75000</v>
      </c>
      <c r="U2586" s="180">
        <v>168</v>
      </c>
      <c r="V2586" s="180" t="s">
        <v>62</v>
      </c>
      <c r="W2586" s="180" t="s">
        <v>62</v>
      </c>
      <c r="X2586" s="180" t="s">
        <v>276</v>
      </c>
      <c r="Y2586" s="180"/>
      <c r="Z2586" s="180" t="s">
        <v>7490</v>
      </c>
      <c r="AA2586" s="194">
        <v>0.04</v>
      </c>
      <c r="AB2586" s="197" t="s">
        <v>552</v>
      </c>
      <c r="AC2586" s="188">
        <v>1.7000000000000001E-2</v>
      </c>
      <c r="AD2586" s="274">
        <f t="shared" si="107"/>
        <v>3000</v>
      </c>
      <c r="AE2586" s="274">
        <f t="shared" si="110"/>
        <v>446.42857142857144</v>
      </c>
      <c r="AF2586" s="189">
        <f t="shared" si="111"/>
        <v>1275</v>
      </c>
      <c r="AG2586" s="368">
        <f t="shared" si="108"/>
        <v>1721.4285714285716</v>
      </c>
      <c r="AH2586" s="190">
        <v>0.03</v>
      </c>
      <c r="AI2586" s="189">
        <f t="shared" si="109"/>
        <v>2250</v>
      </c>
    </row>
    <row r="2587" spans="1:35" x14ac:dyDescent="0.25">
      <c r="A2587" s="707" t="s">
        <v>2131</v>
      </c>
      <c r="B2587" s="180" t="s">
        <v>31</v>
      </c>
      <c r="C2587" s="180" t="s">
        <v>31</v>
      </c>
      <c r="D2587" s="180" t="s">
        <v>101</v>
      </c>
      <c r="E2587" s="180" t="s">
        <v>32</v>
      </c>
      <c r="F2587" s="180" t="s">
        <v>577</v>
      </c>
      <c r="G2587" s="180" t="s">
        <v>618</v>
      </c>
      <c r="H2587" s="186">
        <v>0</v>
      </c>
      <c r="I2587" s="186">
        <v>29140</v>
      </c>
      <c r="J2587" s="186">
        <f t="shared" si="105"/>
        <v>29140</v>
      </c>
      <c r="K2587" s="180" t="s">
        <v>6612</v>
      </c>
      <c r="L2587" s="180">
        <v>27823393</v>
      </c>
      <c r="M2587" s="144">
        <v>45524</v>
      </c>
      <c r="N2587" s="144" t="s">
        <v>197</v>
      </c>
      <c r="O2587" s="180" t="s">
        <v>21</v>
      </c>
      <c r="P2587" s="180" t="s">
        <v>21</v>
      </c>
      <c r="Q2587" s="274">
        <v>0</v>
      </c>
      <c r="R2587" s="274">
        <v>1231520</v>
      </c>
      <c r="S2587" s="182">
        <f t="shared" si="106"/>
        <v>1231520</v>
      </c>
      <c r="T2587" s="216">
        <v>272494</v>
      </c>
      <c r="U2587" s="180">
        <v>168</v>
      </c>
      <c r="V2587" s="180" t="s">
        <v>64</v>
      </c>
      <c r="W2587" s="180" t="s">
        <v>64</v>
      </c>
      <c r="X2587" s="180" t="s">
        <v>276</v>
      </c>
      <c r="Y2587" s="180" t="s">
        <v>662</v>
      </c>
      <c r="Z2587" s="180" t="s">
        <v>7491</v>
      </c>
      <c r="AA2587" s="194">
        <v>0.04</v>
      </c>
      <c r="AB2587" s="197" t="s">
        <v>552</v>
      </c>
      <c r="AC2587" s="188">
        <v>1.7000000000000001E-2</v>
      </c>
      <c r="AD2587" s="274">
        <f t="shared" si="107"/>
        <v>49260.800000000003</v>
      </c>
      <c r="AE2587" s="274">
        <f t="shared" si="110"/>
        <v>7330.4761904761908</v>
      </c>
      <c r="AF2587" s="189">
        <f t="shared" si="111"/>
        <v>20935.84</v>
      </c>
      <c r="AG2587" s="368">
        <f t="shared" si="108"/>
        <v>28266.316190476191</v>
      </c>
      <c r="AH2587" s="190">
        <v>0.03</v>
      </c>
      <c r="AI2587" s="189">
        <f t="shared" si="109"/>
        <v>36945.599999999999</v>
      </c>
    </row>
    <row r="2588" spans="1:35" x14ac:dyDescent="0.25">
      <c r="A2588" s="707" t="s">
        <v>2131</v>
      </c>
      <c r="B2588" s="180" t="s">
        <v>33</v>
      </c>
      <c r="C2588" s="180" t="s">
        <v>39</v>
      </c>
      <c r="D2588" s="180" t="s">
        <v>167</v>
      </c>
      <c r="E2588" s="180" t="s">
        <v>4113</v>
      </c>
      <c r="F2588" s="180" t="s">
        <v>3792</v>
      </c>
      <c r="G2588" s="466" t="s">
        <v>784</v>
      </c>
      <c r="H2588" s="186">
        <v>1014</v>
      </c>
      <c r="I2588" s="186">
        <v>1454</v>
      </c>
      <c r="J2588" s="186">
        <f t="shared" si="105"/>
        <v>440</v>
      </c>
      <c r="K2588" s="180" t="s">
        <v>1089</v>
      </c>
      <c r="L2588" s="180">
        <v>31775888</v>
      </c>
      <c r="M2588" s="144">
        <v>45524</v>
      </c>
      <c r="N2588" s="144" t="s">
        <v>197</v>
      </c>
      <c r="O2588" s="180" t="s">
        <v>148</v>
      </c>
      <c r="P2588" s="180" t="s">
        <v>273</v>
      </c>
      <c r="Q2588" s="274">
        <v>28469</v>
      </c>
      <c r="R2588" s="274">
        <v>39800</v>
      </c>
      <c r="S2588" s="182">
        <f t="shared" si="106"/>
        <v>11331</v>
      </c>
      <c r="T2588" s="216">
        <v>11331</v>
      </c>
      <c r="U2588" s="180">
        <v>132</v>
      </c>
      <c r="V2588" s="180" t="s">
        <v>63</v>
      </c>
      <c r="W2588" s="180" t="s">
        <v>63</v>
      </c>
      <c r="X2588" s="180" t="s">
        <v>277</v>
      </c>
      <c r="Y2588" s="180"/>
      <c r="Z2588" s="180" t="s">
        <v>7492</v>
      </c>
      <c r="AA2588" s="194">
        <v>0.03</v>
      </c>
      <c r="AB2588" s="197" t="s">
        <v>552</v>
      </c>
      <c r="AC2588" s="188">
        <v>2.4E-2</v>
      </c>
      <c r="AD2588" s="274">
        <f t="shared" si="107"/>
        <v>1194</v>
      </c>
      <c r="AE2588" s="274">
        <f t="shared" si="110"/>
        <v>301.5151515151515</v>
      </c>
      <c r="AF2588" s="189">
        <f t="shared" si="111"/>
        <v>955.2</v>
      </c>
      <c r="AG2588" s="368">
        <f t="shared" si="108"/>
        <v>1256.7151515151515</v>
      </c>
      <c r="AH2588" s="190">
        <v>0.06</v>
      </c>
      <c r="AI2588" s="189">
        <f t="shared" si="109"/>
        <v>679.86</v>
      </c>
    </row>
    <row r="2589" spans="1:35" x14ac:dyDescent="0.25">
      <c r="A2589" s="707" t="s">
        <v>2131</v>
      </c>
      <c r="B2589" s="180" t="s">
        <v>23</v>
      </c>
      <c r="C2589" s="180" t="s">
        <v>23</v>
      </c>
      <c r="D2589" s="180" t="s">
        <v>97</v>
      </c>
      <c r="E2589" s="180" t="s">
        <v>447</v>
      </c>
      <c r="F2589" s="180" t="s">
        <v>551</v>
      </c>
      <c r="G2589" s="180" t="s">
        <v>714</v>
      </c>
      <c r="H2589" s="186">
        <v>0</v>
      </c>
      <c r="I2589" s="186">
        <v>3625</v>
      </c>
      <c r="J2589" s="186">
        <f t="shared" si="105"/>
        <v>3625</v>
      </c>
      <c r="K2589" s="180" t="s">
        <v>7468</v>
      </c>
      <c r="L2589" s="180">
        <v>28771507</v>
      </c>
      <c r="M2589" s="144">
        <v>45524</v>
      </c>
      <c r="N2589" s="144" t="s">
        <v>197</v>
      </c>
      <c r="O2589" s="180" t="s">
        <v>173</v>
      </c>
      <c r="P2589" s="180" t="s">
        <v>328</v>
      </c>
      <c r="Q2589" s="274">
        <v>0</v>
      </c>
      <c r="R2589" s="274">
        <v>143800</v>
      </c>
      <c r="S2589" s="182">
        <f t="shared" si="106"/>
        <v>143800</v>
      </c>
      <c r="T2589" s="216">
        <v>143800</v>
      </c>
      <c r="U2589" s="180">
        <v>168</v>
      </c>
      <c r="V2589" s="180" t="s">
        <v>62</v>
      </c>
      <c r="W2589" s="180" t="s">
        <v>62</v>
      </c>
      <c r="X2589" s="180" t="s">
        <v>276</v>
      </c>
      <c r="Y2589" s="180"/>
      <c r="Z2589" s="180" t="s">
        <v>7493</v>
      </c>
      <c r="AA2589" s="194">
        <v>0.04</v>
      </c>
      <c r="AB2589" s="197" t="s">
        <v>552</v>
      </c>
      <c r="AC2589" s="188">
        <v>1.7000000000000001E-2</v>
      </c>
      <c r="AD2589" s="274">
        <f t="shared" si="107"/>
        <v>5752</v>
      </c>
      <c r="AE2589" s="274">
        <f t="shared" si="110"/>
        <v>855.95238095238096</v>
      </c>
      <c r="AF2589" s="189">
        <f t="shared" si="111"/>
        <v>2444.6000000000004</v>
      </c>
      <c r="AG2589" s="368">
        <f t="shared" si="108"/>
        <v>3300.5523809523811</v>
      </c>
      <c r="AH2589" s="190">
        <v>0.03</v>
      </c>
      <c r="AI2589" s="189">
        <f t="shared" si="109"/>
        <v>4314</v>
      </c>
    </row>
    <row r="2590" spans="1:35" x14ac:dyDescent="0.25">
      <c r="A2590" s="707" t="s">
        <v>2131</v>
      </c>
      <c r="B2590" s="180" t="s">
        <v>47</v>
      </c>
      <c r="C2590" s="180" t="s">
        <v>47</v>
      </c>
      <c r="D2590" s="180" t="s">
        <v>99</v>
      </c>
      <c r="E2590" s="180" t="s">
        <v>405</v>
      </c>
      <c r="F2590" s="180" t="s">
        <v>4983</v>
      </c>
      <c r="G2590" s="180" t="s">
        <v>5019</v>
      </c>
      <c r="H2590" s="186">
        <v>0</v>
      </c>
      <c r="I2590" s="186">
        <v>3456</v>
      </c>
      <c r="J2590" s="186">
        <f t="shared" si="105"/>
        <v>3456</v>
      </c>
      <c r="K2590" s="180" t="s">
        <v>7469</v>
      </c>
      <c r="L2590" s="180">
        <v>11276506</v>
      </c>
      <c r="M2590" s="144">
        <v>45524</v>
      </c>
      <c r="N2590" s="144" t="s">
        <v>197</v>
      </c>
      <c r="O2590" s="180" t="s">
        <v>21</v>
      </c>
      <c r="P2590" s="180" t="s">
        <v>21</v>
      </c>
      <c r="Q2590" s="274">
        <v>0</v>
      </c>
      <c r="R2590" s="274">
        <v>40000</v>
      </c>
      <c r="S2590" s="182">
        <f t="shared" si="106"/>
        <v>40000</v>
      </c>
      <c r="T2590" s="216">
        <v>40000</v>
      </c>
      <c r="U2590" s="180">
        <v>36</v>
      </c>
      <c r="V2590" s="180" t="s">
        <v>62</v>
      </c>
      <c r="W2590" s="180" t="s">
        <v>62</v>
      </c>
      <c r="X2590" s="180" t="s">
        <v>276</v>
      </c>
      <c r="Y2590" s="180"/>
      <c r="Z2590" s="180" t="s">
        <v>7494</v>
      </c>
      <c r="AA2590" s="194">
        <v>0.03</v>
      </c>
      <c r="AB2590" s="197" t="s">
        <v>552</v>
      </c>
      <c r="AC2590" s="188">
        <v>0.05</v>
      </c>
      <c r="AD2590" s="274">
        <f t="shared" si="107"/>
        <v>1200</v>
      </c>
      <c r="AE2590" s="274">
        <f t="shared" si="110"/>
        <v>1111.1111111111111</v>
      </c>
      <c r="AF2590" s="189">
        <f t="shared" si="111"/>
        <v>2000</v>
      </c>
      <c r="AG2590" s="368">
        <f t="shared" si="108"/>
        <v>3111.1111111111113</v>
      </c>
      <c r="AH2590" s="190">
        <v>0.06</v>
      </c>
      <c r="AI2590" s="189">
        <f t="shared" si="109"/>
        <v>2400</v>
      </c>
    </row>
    <row r="2591" spans="1:35" x14ac:dyDescent="0.25">
      <c r="A2591" s="707" t="s">
        <v>2131</v>
      </c>
      <c r="B2591" s="180" t="s">
        <v>20</v>
      </c>
      <c r="C2591" s="180" t="s">
        <v>20</v>
      </c>
      <c r="D2591" s="180" t="s">
        <v>420</v>
      </c>
      <c r="E2591" s="180" t="s">
        <v>405</v>
      </c>
      <c r="F2591" s="180" t="s">
        <v>5083</v>
      </c>
      <c r="G2591" s="180" t="s">
        <v>5283</v>
      </c>
      <c r="H2591" s="186">
        <v>0</v>
      </c>
      <c r="I2591" s="186">
        <v>6000</v>
      </c>
      <c r="J2591" s="186">
        <f t="shared" si="105"/>
        <v>6000</v>
      </c>
      <c r="K2591" s="180" t="s">
        <v>7470</v>
      </c>
      <c r="L2591" s="180">
        <v>28718681</v>
      </c>
      <c r="M2591" s="144">
        <v>45524</v>
      </c>
      <c r="N2591" s="144" t="s">
        <v>197</v>
      </c>
      <c r="O2591" s="180" t="s">
        <v>148</v>
      </c>
      <c r="P2591" s="180" t="s">
        <v>332</v>
      </c>
      <c r="Q2591" s="274">
        <v>0</v>
      </c>
      <c r="R2591" s="274">
        <v>208800</v>
      </c>
      <c r="S2591" s="182">
        <f t="shared" si="106"/>
        <v>208800</v>
      </c>
      <c r="T2591" s="216">
        <v>208800</v>
      </c>
      <c r="U2591" s="180">
        <v>144</v>
      </c>
      <c r="V2591" s="180" t="s">
        <v>62</v>
      </c>
      <c r="W2591" s="180" t="s">
        <v>62</v>
      </c>
      <c r="X2591" s="180" t="s">
        <v>276</v>
      </c>
      <c r="Y2591" s="180"/>
      <c r="Z2591" s="180" t="s">
        <v>7495</v>
      </c>
      <c r="AA2591" s="194">
        <v>0.03</v>
      </c>
      <c r="AB2591" s="197" t="s">
        <v>552</v>
      </c>
      <c r="AC2591" s="188">
        <v>0.02</v>
      </c>
      <c r="AD2591" s="274">
        <f t="shared" si="107"/>
        <v>6264</v>
      </c>
      <c r="AE2591" s="274">
        <f t="shared" si="110"/>
        <v>1450</v>
      </c>
      <c r="AF2591" s="189">
        <f t="shared" si="111"/>
        <v>4176</v>
      </c>
      <c r="AG2591" s="368">
        <f t="shared" si="108"/>
        <v>5626</v>
      </c>
      <c r="AH2591" s="190">
        <v>0.06</v>
      </c>
      <c r="AI2591" s="189">
        <f t="shared" si="109"/>
        <v>12528</v>
      </c>
    </row>
    <row r="2592" spans="1:35" x14ac:dyDescent="0.25">
      <c r="A2592" s="707" t="s">
        <v>2131</v>
      </c>
      <c r="B2592" s="180" t="s">
        <v>20</v>
      </c>
      <c r="C2592" s="180" t="s">
        <v>20</v>
      </c>
      <c r="D2592" s="180" t="s">
        <v>420</v>
      </c>
      <c r="E2592" s="180" t="s">
        <v>206</v>
      </c>
      <c r="F2592" s="180" t="s">
        <v>2075</v>
      </c>
      <c r="G2592" s="180" t="s">
        <v>2122</v>
      </c>
      <c r="H2592" s="186">
        <v>0</v>
      </c>
      <c r="I2592" s="186">
        <v>19658</v>
      </c>
      <c r="J2592" s="186">
        <f t="shared" si="105"/>
        <v>19658</v>
      </c>
      <c r="K2592" s="180" t="s">
        <v>7471</v>
      </c>
      <c r="L2592" s="180">
        <v>12856433</v>
      </c>
      <c r="M2592" s="144">
        <v>45524</v>
      </c>
      <c r="N2592" s="144" t="s">
        <v>197</v>
      </c>
      <c r="O2592" s="180" t="s">
        <v>43</v>
      </c>
      <c r="P2592" s="180" t="s">
        <v>43</v>
      </c>
      <c r="Q2592" s="274">
        <v>285260</v>
      </c>
      <c r="R2592" s="274">
        <v>702100</v>
      </c>
      <c r="S2592" s="182">
        <f t="shared" si="106"/>
        <v>416840</v>
      </c>
      <c r="T2592" s="216">
        <v>16839</v>
      </c>
      <c r="U2592" s="180">
        <v>142</v>
      </c>
      <c r="V2592" s="180" t="s">
        <v>63</v>
      </c>
      <c r="W2592" s="180" t="s">
        <v>63</v>
      </c>
      <c r="X2592" s="180" t="s">
        <v>277</v>
      </c>
      <c r="Y2592" s="180"/>
      <c r="Z2592" s="180" t="s">
        <v>7496</v>
      </c>
      <c r="AA2592" s="194">
        <v>0.03</v>
      </c>
      <c r="AB2592" s="197" t="s">
        <v>552</v>
      </c>
      <c r="AC2592" s="188">
        <v>0.02</v>
      </c>
      <c r="AD2592" s="274">
        <f t="shared" si="107"/>
        <v>21063</v>
      </c>
      <c r="AE2592" s="274">
        <f t="shared" si="110"/>
        <v>4944.3661971830988</v>
      </c>
      <c r="AF2592" s="189">
        <f t="shared" si="111"/>
        <v>14042</v>
      </c>
      <c r="AG2592" s="368">
        <f t="shared" si="108"/>
        <v>18986.366197183099</v>
      </c>
      <c r="AH2592" s="190">
        <v>0.06</v>
      </c>
      <c r="AI2592" s="189">
        <f t="shared" si="109"/>
        <v>25010.399999999998</v>
      </c>
    </row>
    <row r="2593" spans="1:35" x14ac:dyDescent="0.25">
      <c r="A2593" s="707" t="s">
        <v>2131</v>
      </c>
      <c r="B2593" s="180" t="s">
        <v>24</v>
      </c>
      <c r="C2593" s="180" t="s">
        <v>24</v>
      </c>
      <c r="D2593" s="180" t="s">
        <v>420</v>
      </c>
      <c r="E2593" s="180" t="s">
        <v>3679</v>
      </c>
      <c r="F2593" s="180" t="s">
        <v>838</v>
      </c>
      <c r="G2593" s="180" t="s">
        <v>1467</v>
      </c>
      <c r="H2593" s="186">
        <v>0</v>
      </c>
      <c r="I2593" s="186">
        <v>6885</v>
      </c>
      <c r="J2593" s="186">
        <f t="shared" si="105"/>
        <v>6885</v>
      </c>
      <c r="K2593" s="180" t="s">
        <v>7472</v>
      </c>
      <c r="L2593" s="180">
        <v>22261846</v>
      </c>
      <c r="M2593" s="144">
        <v>45524</v>
      </c>
      <c r="N2593" s="144" t="s">
        <v>197</v>
      </c>
      <c r="O2593" s="180" t="s">
        <v>43</v>
      </c>
      <c r="P2593" s="180" t="s">
        <v>43</v>
      </c>
      <c r="Q2593" s="274"/>
      <c r="R2593" s="274">
        <v>282800</v>
      </c>
      <c r="S2593" s="182">
        <f t="shared" si="106"/>
        <v>282800</v>
      </c>
      <c r="T2593" s="216">
        <v>11162.11</v>
      </c>
      <c r="U2593" s="180">
        <v>168</v>
      </c>
      <c r="V2593" s="180" t="s">
        <v>64</v>
      </c>
      <c r="W2593" s="180" t="s">
        <v>64</v>
      </c>
      <c r="X2593" s="180" t="s">
        <v>276</v>
      </c>
      <c r="Y2593" s="180" t="s">
        <v>665</v>
      </c>
      <c r="Z2593" s="180" t="s">
        <v>7497</v>
      </c>
      <c r="AA2593" s="194">
        <v>0.04</v>
      </c>
      <c r="AB2593" s="197" t="s">
        <v>552</v>
      </c>
      <c r="AC2593" s="188">
        <v>1.7000000000000001E-2</v>
      </c>
      <c r="AD2593" s="274">
        <f t="shared" si="107"/>
        <v>11312</v>
      </c>
      <c r="AE2593" s="274">
        <f t="shared" si="110"/>
        <v>1683.3333333333333</v>
      </c>
      <c r="AF2593" s="189">
        <f t="shared" si="111"/>
        <v>4807.6000000000004</v>
      </c>
      <c r="AG2593" s="368">
        <f t="shared" si="108"/>
        <v>6490.9333333333334</v>
      </c>
      <c r="AH2593" s="190">
        <v>0.03</v>
      </c>
      <c r="AI2593" s="189">
        <f t="shared" si="109"/>
        <v>8484</v>
      </c>
    </row>
    <row r="2594" spans="1:35" x14ac:dyDescent="0.25">
      <c r="A2594" s="707" t="s">
        <v>2131</v>
      </c>
      <c r="B2594" s="180" t="s">
        <v>31</v>
      </c>
      <c r="C2594" s="180" t="s">
        <v>31</v>
      </c>
      <c r="D2594" s="180" t="s">
        <v>101</v>
      </c>
      <c r="E2594" s="180" t="s">
        <v>4893</v>
      </c>
      <c r="F2594" s="180" t="s">
        <v>7474</v>
      </c>
      <c r="G2594" s="180" t="s">
        <v>7499</v>
      </c>
      <c r="H2594" s="186">
        <v>0</v>
      </c>
      <c r="I2594" s="186">
        <v>2596</v>
      </c>
      <c r="J2594" s="186">
        <f t="shared" si="105"/>
        <v>2596</v>
      </c>
      <c r="K2594" s="180" t="s">
        <v>7473</v>
      </c>
      <c r="L2594" s="180">
        <v>29274577</v>
      </c>
      <c r="M2594" s="144">
        <v>45524</v>
      </c>
      <c r="N2594" s="144" t="s">
        <v>197</v>
      </c>
      <c r="O2594" s="180" t="s">
        <v>21</v>
      </c>
      <c r="P2594" s="180" t="s">
        <v>21</v>
      </c>
      <c r="Q2594" s="274">
        <v>0</v>
      </c>
      <c r="R2594" s="274">
        <v>100000</v>
      </c>
      <c r="S2594" s="182">
        <f t="shared" si="106"/>
        <v>100000</v>
      </c>
      <c r="T2594" s="216">
        <v>100000</v>
      </c>
      <c r="U2594" s="180">
        <v>168</v>
      </c>
      <c r="V2594" s="180" t="s">
        <v>62</v>
      </c>
      <c r="W2594" s="180" t="s">
        <v>62</v>
      </c>
      <c r="X2594" s="180" t="s">
        <v>276</v>
      </c>
      <c r="Y2594" s="180"/>
      <c r="Z2594" s="180" t="s">
        <v>7498</v>
      </c>
      <c r="AA2594" s="194">
        <v>0.04</v>
      </c>
      <c r="AB2594" s="197" t="s">
        <v>552</v>
      </c>
      <c r="AC2594" s="188">
        <v>1.7000000000000001E-2</v>
      </c>
      <c r="AD2594" s="274">
        <f t="shared" si="107"/>
        <v>4000</v>
      </c>
      <c r="AE2594" s="274">
        <f t="shared" si="110"/>
        <v>595.23809523809518</v>
      </c>
      <c r="AF2594" s="189">
        <f t="shared" si="111"/>
        <v>1700.0000000000002</v>
      </c>
      <c r="AG2594" s="368">
        <f t="shared" si="108"/>
        <v>2295.2380952380954</v>
      </c>
      <c r="AH2594" s="190">
        <v>0.03</v>
      </c>
      <c r="AI2594" s="189">
        <f t="shared" si="109"/>
        <v>3000</v>
      </c>
    </row>
    <row r="2595" spans="1:35" x14ac:dyDescent="0.25">
      <c r="A2595" s="707" t="s">
        <v>2131</v>
      </c>
      <c r="B2595" s="180" t="s">
        <v>23</v>
      </c>
      <c r="C2595" s="180" t="s">
        <v>23</v>
      </c>
      <c r="D2595" s="180" t="s">
        <v>97</v>
      </c>
      <c r="E2595" s="180" t="s">
        <v>970</v>
      </c>
      <c r="F2595" s="180" t="s">
        <v>5584</v>
      </c>
      <c r="G2595" s="180" t="s">
        <v>5604</v>
      </c>
      <c r="H2595" s="186">
        <v>0</v>
      </c>
      <c r="I2595" s="186">
        <v>52750</v>
      </c>
      <c r="J2595" s="186">
        <f t="shared" si="105"/>
        <v>52750</v>
      </c>
      <c r="K2595" s="180" t="s">
        <v>7410</v>
      </c>
      <c r="L2595" s="180">
        <v>23581675</v>
      </c>
      <c r="M2595" s="144">
        <v>45524</v>
      </c>
      <c r="N2595" s="144" t="s">
        <v>197</v>
      </c>
      <c r="O2595" s="180" t="s">
        <v>148</v>
      </c>
      <c r="P2595" s="180" t="s">
        <v>4613</v>
      </c>
      <c r="Q2595" s="274">
        <v>0</v>
      </c>
      <c r="R2595" s="274">
        <v>2238000</v>
      </c>
      <c r="S2595" s="182">
        <f t="shared" si="106"/>
        <v>2238000</v>
      </c>
      <c r="T2595" s="216">
        <v>347220</v>
      </c>
      <c r="U2595" s="180">
        <v>168</v>
      </c>
      <c r="V2595" s="180" t="s">
        <v>64</v>
      </c>
      <c r="W2595" s="180" t="s">
        <v>64</v>
      </c>
      <c r="X2595" s="180" t="s">
        <v>276</v>
      </c>
      <c r="Y2595" s="180" t="s">
        <v>665</v>
      </c>
      <c r="Z2595" s="180" t="s">
        <v>7500</v>
      </c>
      <c r="AA2595" s="194">
        <v>0.04</v>
      </c>
      <c r="AB2595" s="197" t="s">
        <v>552</v>
      </c>
      <c r="AC2595" s="188">
        <v>1.7000000000000001E-2</v>
      </c>
      <c r="AD2595" s="274">
        <f t="shared" si="107"/>
        <v>89520</v>
      </c>
      <c r="AE2595" s="274">
        <f t="shared" si="110"/>
        <v>13321.428571428571</v>
      </c>
      <c r="AF2595" s="189">
        <f t="shared" si="111"/>
        <v>38046</v>
      </c>
      <c r="AG2595" s="368">
        <f t="shared" si="108"/>
        <v>51367.428571428572</v>
      </c>
      <c r="AH2595" s="190">
        <v>0.03</v>
      </c>
      <c r="AI2595" s="189">
        <f t="shared" si="109"/>
        <v>67140</v>
      </c>
    </row>
    <row r="2596" spans="1:35" x14ac:dyDescent="0.25">
      <c r="A2596" s="707" t="s">
        <v>2131</v>
      </c>
      <c r="B2596" s="180" t="s">
        <v>39</v>
      </c>
      <c r="C2596" s="180" t="s">
        <v>39</v>
      </c>
      <c r="D2596" s="180" t="s">
        <v>167</v>
      </c>
      <c r="E2596" s="180" t="s">
        <v>4895</v>
      </c>
      <c r="F2596" s="180" t="s">
        <v>5174</v>
      </c>
      <c r="G2596" s="180" t="s">
        <v>7502</v>
      </c>
      <c r="H2596" s="186">
        <v>21678</v>
      </c>
      <c r="I2596" s="186">
        <v>21678</v>
      </c>
      <c r="J2596" s="186">
        <f t="shared" si="105"/>
        <v>0</v>
      </c>
      <c r="K2596" s="180" t="s">
        <v>7475</v>
      </c>
      <c r="L2596" s="180">
        <v>26529033</v>
      </c>
      <c r="M2596" s="144">
        <v>45524</v>
      </c>
      <c r="N2596" s="144" t="s">
        <v>197</v>
      </c>
      <c r="O2596" s="180" t="s">
        <v>43</v>
      </c>
      <c r="P2596" s="180" t="s">
        <v>43</v>
      </c>
      <c r="Q2596" s="274">
        <v>709688</v>
      </c>
      <c r="R2596" s="274">
        <v>913400</v>
      </c>
      <c r="S2596" s="182">
        <f t="shared" si="106"/>
        <v>203712</v>
      </c>
      <c r="T2596" s="216">
        <v>203712</v>
      </c>
      <c r="U2596" s="180">
        <v>168</v>
      </c>
      <c r="V2596" s="180" t="s">
        <v>64</v>
      </c>
      <c r="W2596" s="180" t="s">
        <v>64</v>
      </c>
      <c r="X2596" s="180" t="s">
        <v>276</v>
      </c>
      <c r="Y2596" s="180" t="s">
        <v>115</v>
      </c>
      <c r="Z2596" s="180" t="s">
        <v>7501</v>
      </c>
      <c r="AA2596" s="194">
        <v>0.04</v>
      </c>
      <c r="AB2596" s="197" t="s">
        <v>552</v>
      </c>
      <c r="AC2596" s="188">
        <v>1.7000000000000001E-2</v>
      </c>
      <c r="AD2596" s="274">
        <f t="shared" si="107"/>
        <v>36536</v>
      </c>
      <c r="AE2596" s="274">
        <f t="shared" si="110"/>
        <v>5436.9047619047615</v>
      </c>
      <c r="AF2596" s="189">
        <f t="shared" si="111"/>
        <v>15527.800000000001</v>
      </c>
      <c r="AG2596" s="368">
        <f t="shared" si="108"/>
        <v>20964.704761904763</v>
      </c>
      <c r="AH2596" s="190">
        <v>0.03</v>
      </c>
      <c r="AI2596" s="189">
        <f t="shared" si="109"/>
        <v>6111.36</v>
      </c>
    </row>
    <row r="2597" spans="1:35" x14ac:dyDescent="0.25">
      <c r="A2597" s="707" t="s">
        <v>2131</v>
      </c>
      <c r="B2597" s="180" t="s">
        <v>23</v>
      </c>
      <c r="C2597" s="180" t="s">
        <v>23</v>
      </c>
      <c r="D2597" s="180" t="s">
        <v>97</v>
      </c>
      <c r="E2597" s="180" t="s">
        <v>970</v>
      </c>
      <c r="F2597" s="713" t="s">
        <v>971</v>
      </c>
      <c r="G2597" s="180" t="s">
        <v>1331</v>
      </c>
      <c r="H2597" s="186">
        <v>0</v>
      </c>
      <c r="I2597" s="186">
        <v>7097</v>
      </c>
      <c r="J2597" s="186">
        <f t="shared" si="105"/>
        <v>7097</v>
      </c>
      <c r="K2597" s="180" t="s">
        <v>7476</v>
      </c>
      <c r="L2597" s="180">
        <v>13648960</v>
      </c>
      <c r="M2597" s="144">
        <v>45524</v>
      </c>
      <c r="N2597" s="144" t="s">
        <v>197</v>
      </c>
      <c r="O2597" s="180" t="s">
        <v>148</v>
      </c>
      <c r="P2597" s="180" t="s">
        <v>4613</v>
      </c>
      <c r="Q2597" s="274">
        <v>0</v>
      </c>
      <c r="R2597" s="274">
        <v>225600</v>
      </c>
      <c r="S2597" s="182">
        <f t="shared" si="106"/>
        <v>225600</v>
      </c>
      <c r="T2597" s="216">
        <v>14877</v>
      </c>
      <c r="U2597" s="180">
        <v>130</v>
      </c>
      <c r="V2597" s="180" t="s">
        <v>64</v>
      </c>
      <c r="W2597" s="180" t="s">
        <v>64</v>
      </c>
      <c r="X2597" s="180" t="s">
        <v>276</v>
      </c>
      <c r="Y2597" s="180" t="s">
        <v>665</v>
      </c>
      <c r="Z2597" s="180" t="s">
        <v>7503</v>
      </c>
      <c r="AA2597" s="194">
        <v>0.03</v>
      </c>
      <c r="AB2597" s="197" t="s">
        <v>552</v>
      </c>
      <c r="AC2597" s="188">
        <v>2.1999999999999999E-2</v>
      </c>
      <c r="AD2597" s="274">
        <f t="shared" si="107"/>
        <v>6768</v>
      </c>
      <c r="AE2597" s="274">
        <f t="shared" si="110"/>
        <v>1735.3846153846155</v>
      </c>
      <c r="AF2597" s="189">
        <f t="shared" si="111"/>
        <v>4963.2</v>
      </c>
      <c r="AG2597" s="368">
        <f t="shared" si="108"/>
        <v>6698.5846153846151</v>
      </c>
      <c r="AH2597" s="190">
        <v>0.06</v>
      </c>
      <c r="AI2597" s="189">
        <f t="shared" si="109"/>
        <v>13536</v>
      </c>
    </row>
    <row r="2598" spans="1:35" x14ac:dyDescent="0.25">
      <c r="A2598" s="707" t="s">
        <v>2131</v>
      </c>
      <c r="B2598" s="180" t="s">
        <v>24</v>
      </c>
      <c r="C2598" s="180" t="s">
        <v>24</v>
      </c>
      <c r="D2598" s="180" t="s">
        <v>420</v>
      </c>
      <c r="E2598" s="180" t="s">
        <v>200</v>
      </c>
      <c r="F2598" s="180" t="s">
        <v>6504</v>
      </c>
      <c r="G2598" s="180" t="s">
        <v>628</v>
      </c>
      <c r="H2598" s="186">
        <v>0</v>
      </c>
      <c r="I2598" s="186">
        <v>13104</v>
      </c>
      <c r="J2598" s="186">
        <f t="shared" si="105"/>
        <v>13104</v>
      </c>
      <c r="K2598" s="180" t="s">
        <v>7477</v>
      </c>
      <c r="L2598" s="180">
        <v>29546448</v>
      </c>
      <c r="M2598" s="144">
        <v>45524</v>
      </c>
      <c r="N2598" s="144" t="s">
        <v>197</v>
      </c>
      <c r="O2598" s="180" t="s">
        <v>43</v>
      </c>
      <c r="P2598" s="180" t="s">
        <v>43</v>
      </c>
      <c r="Q2598" s="274">
        <v>0</v>
      </c>
      <c r="R2598" s="274">
        <v>547900</v>
      </c>
      <c r="S2598" s="182">
        <f t="shared" si="106"/>
        <v>547900</v>
      </c>
      <c r="T2598" s="216">
        <v>18801</v>
      </c>
      <c r="U2598" s="180">
        <v>168</v>
      </c>
      <c r="V2598" s="180" t="s">
        <v>64</v>
      </c>
      <c r="W2598" s="180" t="s">
        <v>64</v>
      </c>
      <c r="X2598" s="180" t="s">
        <v>276</v>
      </c>
      <c r="Y2598" s="180" t="s">
        <v>115</v>
      </c>
      <c r="Z2598" s="180" t="s">
        <v>7504</v>
      </c>
      <c r="AA2598" s="194">
        <v>0.04</v>
      </c>
      <c r="AB2598" s="197" t="s">
        <v>552</v>
      </c>
      <c r="AC2598" s="188">
        <v>1.7000000000000001E-2</v>
      </c>
      <c r="AD2598" s="274">
        <f t="shared" si="107"/>
        <v>21916</v>
      </c>
      <c r="AE2598" s="274">
        <f t="shared" si="110"/>
        <v>3261.3095238095239</v>
      </c>
      <c r="AF2598" s="189">
        <f t="shared" si="111"/>
        <v>9314.3000000000011</v>
      </c>
      <c r="AG2598" s="368">
        <f t="shared" si="108"/>
        <v>12575.609523809526</v>
      </c>
      <c r="AH2598" s="190">
        <v>0.03</v>
      </c>
      <c r="AI2598" s="189">
        <f t="shared" si="109"/>
        <v>16437</v>
      </c>
    </row>
    <row r="2599" spans="1:35" x14ac:dyDescent="0.25">
      <c r="A2599" s="707" t="s">
        <v>2131</v>
      </c>
      <c r="B2599" s="180" t="s">
        <v>49</v>
      </c>
      <c r="C2599" s="180" t="s">
        <v>49</v>
      </c>
      <c r="D2599" s="180" t="s">
        <v>133</v>
      </c>
      <c r="E2599" s="180" t="s">
        <v>189</v>
      </c>
      <c r="F2599" s="180" t="s">
        <v>6387</v>
      </c>
      <c r="G2599" s="180" t="s">
        <v>5526</v>
      </c>
      <c r="H2599" s="186">
        <v>0</v>
      </c>
      <c r="I2599" s="186">
        <v>15500</v>
      </c>
      <c r="J2599" s="186">
        <f t="shared" si="105"/>
        <v>15500</v>
      </c>
      <c r="K2599" s="180" t="s">
        <v>6611</v>
      </c>
      <c r="L2599" s="180">
        <v>30384533</v>
      </c>
      <c r="M2599" s="144">
        <v>45524</v>
      </c>
      <c r="N2599" s="144" t="s">
        <v>197</v>
      </c>
      <c r="O2599" s="180" t="s">
        <v>173</v>
      </c>
      <c r="P2599" s="180" t="s">
        <v>463</v>
      </c>
      <c r="Q2599" s="274">
        <v>0</v>
      </c>
      <c r="R2599" s="274">
        <v>650000</v>
      </c>
      <c r="S2599" s="182">
        <f t="shared" si="106"/>
        <v>650000</v>
      </c>
      <c r="T2599" s="216">
        <v>62366</v>
      </c>
      <c r="U2599" s="180">
        <v>168</v>
      </c>
      <c r="V2599" s="180" t="s">
        <v>64</v>
      </c>
      <c r="W2599" s="180" t="s">
        <v>64</v>
      </c>
      <c r="X2599" s="180" t="s">
        <v>276</v>
      </c>
      <c r="Y2599" s="180" t="s">
        <v>115</v>
      </c>
      <c r="Z2599" s="180" t="s">
        <v>6625</v>
      </c>
      <c r="AA2599" s="194">
        <v>0.04</v>
      </c>
      <c r="AB2599" s="197" t="s">
        <v>552</v>
      </c>
      <c r="AC2599" s="188">
        <v>1.7000000000000001E-2</v>
      </c>
      <c r="AD2599" s="274">
        <f t="shared" si="107"/>
        <v>26000</v>
      </c>
      <c r="AE2599" s="274">
        <f t="shared" si="110"/>
        <v>3869.0476190476193</v>
      </c>
      <c r="AF2599" s="189">
        <f t="shared" si="111"/>
        <v>11050</v>
      </c>
      <c r="AG2599" s="368">
        <f t="shared" si="108"/>
        <v>14919.047619047618</v>
      </c>
      <c r="AH2599" s="190">
        <v>0.03</v>
      </c>
      <c r="AI2599" s="189">
        <f t="shared" si="109"/>
        <v>19500</v>
      </c>
    </row>
    <row r="2600" spans="1:35" x14ac:dyDescent="0.25">
      <c r="A2600" s="707" t="s">
        <v>2131</v>
      </c>
      <c r="B2600" s="180" t="s">
        <v>24</v>
      </c>
      <c r="C2600" s="180" t="s">
        <v>24</v>
      </c>
      <c r="D2600" s="180" t="s">
        <v>420</v>
      </c>
      <c r="E2600" s="180" t="s">
        <v>200</v>
      </c>
      <c r="F2600" s="180" t="s">
        <v>6478</v>
      </c>
      <c r="G2600" s="180" t="s">
        <v>6494</v>
      </c>
      <c r="H2600" s="186">
        <v>0</v>
      </c>
      <c r="I2600" s="186">
        <v>16815</v>
      </c>
      <c r="J2600" s="186">
        <f t="shared" si="105"/>
        <v>16815</v>
      </c>
      <c r="K2600" s="180" t="s">
        <v>7478</v>
      </c>
      <c r="L2600" s="180">
        <v>29384299</v>
      </c>
      <c r="M2600" s="144">
        <v>45524</v>
      </c>
      <c r="N2600" s="144" t="s">
        <v>197</v>
      </c>
      <c r="O2600" s="180" t="s">
        <v>21</v>
      </c>
      <c r="P2600" s="180" t="s">
        <v>21</v>
      </c>
      <c r="Q2600" s="274">
        <v>567147</v>
      </c>
      <c r="R2600" s="274">
        <v>706100</v>
      </c>
      <c r="S2600" s="182">
        <f t="shared" si="106"/>
        <v>138953</v>
      </c>
      <c r="T2600" s="216">
        <v>138954</v>
      </c>
      <c r="U2600" s="180">
        <v>168</v>
      </c>
      <c r="V2600" s="180" t="s">
        <v>63</v>
      </c>
      <c r="W2600" s="180" t="s">
        <v>63</v>
      </c>
      <c r="X2600" s="180" t="s">
        <v>277</v>
      </c>
      <c r="Y2600" s="180"/>
      <c r="Z2600" s="180" t="s">
        <v>7505</v>
      </c>
      <c r="AA2600" s="194">
        <v>0.04</v>
      </c>
      <c r="AB2600" s="197" t="s">
        <v>552</v>
      </c>
      <c r="AC2600" s="188">
        <v>1.7000000000000001E-2</v>
      </c>
      <c r="AD2600" s="274">
        <f t="shared" si="107"/>
        <v>28244</v>
      </c>
      <c r="AE2600" s="274">
        <f t="shared" si="110"/>
        <v>4202.9761904761908</v>
      </c>
      <c r="AF2600" s="189">
        <f t="shared" si="111"/>
        <v>12003.7</v>
      </c>
      <c r="AG2600" s="368">
        <f t="shared" si="108"/>
        <v>16206.676190476192</v>
      </c>
      <c r="AH2600" s="190">
        <v>0.03</v>
      </c>
      <c r="AI2600" s="189">
        <f t="shared" si="109"/>
        <v>4168.59</v>
      </c>
    </row>
    <row r="2601" spans="1:35" x14ac:dyDescent="0.25">
      <c r="A2601" s="707" t="s">
        <v>2131</v>
      </c>
      <c r="B2601" s="180" t="s">
        <v>24</v>
      </c>
      <c r="C2601" s="180" t="s">
        <v>24</v>
      </c>
      <c r="D2601" s="180" t="s">
        <v>420</v>
      </c>
      <c r="E2601" s="180" t="s">
        <v>200</v>
      </c>
      <c r="F2601" s="180" t="s">
        <v>6478</v>
      </c>
      <c r="G2601" s="180" t="s">
        <v>6494</v>
      </c>
      <c r="H2601" s="186">
        <v>2900</v>
      </c>
      <c r="I2601" s="186">
        <v>3900</v>
      </c>
      <c r="J2601" s="186">
        <f t="shared" ref="J2601:J2605" si="112">IF(H2601=0,I2601,(I2601-H2601))</f>
        <v>1000</v>
      </c>
      <c r="K2601" s="180" t="s">
        <v>637</v>
      </c>
      <c r="L2601" s="180">
        <v>24601934</v>
      </c>
      <c r="M2601" s="144">
        <v>45524</v>
      </c>
      <c r="N2601" s="144" t="s">
        <v>197</v>
      </c>
      <c r="O2601" s="180" t="s">
        <v>148</v>
      </c>
      <c r="P2601" s="180" t="s">
        <v>287</v>
      </c>
      <c r="Q2601" s="274">
        <v>0</v>
      </c>
      <c r="R2601" s="274">
        <v>155500</v>
      </c>
      <c r="S2601" s="182">
        <f t="shared" ref="S2601:S2605" si="113">R2601-Q2601</f>
        <v>155500</v>
      </c>
      <c r="T2601" s="216">
        <v>49676</v>
      </c>
      <c r="U2601" s="180">
        <v>168</v>
      </c>
      <c r="V2601" s="180" t="s">
        <v>63</v>
      </c>
      <c r="W2601" s="180" t="s">
        <v>63</v>
      </c>
      <c r="X2601" s="180" t="s">
        <v>277</v>
      </c>
      <c r="Y2601" s="180"/>
      <c r="Z2601" s="180" t="s">
        <v>7506</v>
      </c>
      <c r="AA2601" s="194">
        <v>0.04</v>
      </c>
      <c r="AB2601" s="197" t="s">
        <v>552</v>
      </c>
      <c r="AC2601" s="188">
        <v>1.7000000000000001E-2</v>
      </c>
      <c r="AD2601" s="274">
        <f t="shared" ref="AD2601:AD2605" si="114">AA2601*R2601</f>
        <v>6220</v>
      </c>
      <c r="AE2601" s="274">
        <f t="shared" si="110"/>
        <v>925.59523809523807</v>
      </c>
      <c r="AF2601" s="189">
        <f t="shared" si="111"/>
        <v>2643.5</v>
      </c>
      <c r="AG2601" s="368">
        <f t="shared" ref="AG2601:AG2605" si="115">AE2601+AF2601</f>
        <v>3569.0952380952381</v>
      </c>
      <c r="AH2601" s="190">
        <v>0.03</v>
      </c>
      <c r="AI2601" s="189">
        <f t="shared" si="109"/>
        <v>4665</v>
      </c>
    </row>
    <row r="2602" spans="1:35" x14ac:dyDescent="0.25">
      <c r="A2602" s="707" t="s">
        <v>2131</v>
      </c>
      <c r="B2602" s="180" t="s">
        <v>49</v>
      </c>
      <c r="C2602" s="180" t="s">
        <v>49</v>
      </c>
      <c r="D2602" s="180" t="s">
        <v>133</v>
      </c>
      <c r="E2602" s="180" t="s">
        <v>189</v>
      </c>
      <c r="F2602" s="180" t="s">
        <v>5233</v>
      </c>
      <c r="G2602" s="180" t="s">
        <v>5526</v>
      </c>
      <c r="H2602" s="186">
        <v>0</v>
      </c>
      <c r="I2602" s="186">
        <v>5357</v>
      </c>
      <c r="J2602" s="186">
        <f t="shared" si="112"/>
        <v>5357</v>
      </c>
      <c r="K2602" s="180" t="s">
        <v>7197</v>
      </c>
      <c r="L2602" s="180">
        <v>23521576</v>
      </c>
      <c r="M2602" s="144">
        <v>45524</v>
      </c>
      <c r="N2602" s="144" t="s">
        <v>197</v>
      </c>
      <c r="O2602" s="180" t="s">
        <v>43</v>
      </c>
      <c r="P2602" s="180" t="s">
        <v>43</v>
      </c>
      <c r="Q2602" s="274">
        <v>0</v>
      </c>
      <c r="R2602" s="274">
        <v>217700</v>
      </c>
      <c r="S2602" s="182">
        <f t="shared" si="113"/>
        <v>217700</v>
      </c>
      <c r="T2602" s="216">
        <v>34043</v>
      </c>
      <c r="U2602" s="180">
        <v>168</v>
      </c>
      <c r="V2602" s="180" t="s">
        <v>64</v>
      </c>
      <c r="W2602" s="180" t="s">
        <v>64</v>
      </c>
      <c r="X2602" s="180" t="s">
        <v>276</v>
      </c>
      <c r="Y2602" s="180" t="s">
        <v>665</v>
      </c>
      <c r="Z2602" s="180" t="s">
        <v>7507</v>
      </c>
      <c r="AA2602" s="194">
        <v>0.04</v>
      </c>
      <c r="AB2602" s="197" t="s">
        <v>552</v>
      </c>
      <c r="AC2602" s="188">
        <v>1.7000000000000001E-2</v>
      </c>
      <c r="AD2602" s="274">
        <f t="shared" si="114"/>
        <v>8708</v>
      </c>
      <c r="AE2602" s="274">
        <f t="shared" si="110"/>
        <v>1295.8333333333333</v>
      </c>
      <c r="AF2602" s="189">
        <f t="shared" si="111"/>
        <v>3700.9</v>
      </c>
      <c r="AG2602" s="368">
        <f t="shared" si="115"/>
        <v>4996.7333333333336</v>
      </c>
      <c r="AH2602" s="190">
        <v>0.03</v>
      </c>
      <c r="AI2602" s="189">
        <f t="shared" ref="AI2602:AI2605" si="116">S2602*AH2602</f>
        <v>6531</v>
      </c>
    </row>
    <row r="2603" spans="1:35" x14ac:dyDescent="0.25">
      <c r="A2603" s="707" t="s">
        <v>2131</v>
      </c>
      <c r="B2603" s="180" t="s">
        <v>24</v>
      </c>
      <c r="C2603" s="180" t="s">
        <v>24</v>
      </c>
      <c r="D2603" s="180" t="s">
        <v>420</v>
      </c>
      <c r="E2603" s="180" t="s">
        <v>3679</v>
      </c>
      <c r="F2603" s="180" t="s">
        <v>4468</v>
      </c>
      <c r="G2603" s="180" t="s">
        <v>3143</v>
      </c>
      <c r="H2603" s="186">
        <v>8720</v>
      </c>
      <c r="I2603" s="186">
        <v>8936</v>
      </c>
      <c r="J2603" s="186">
        <f t="shared" si="112"/>
        <v>216</v>
      </c>
      <c r="K2603" s="180" t="s">
        <v>7479</v>
      </c>
      <c r="L2603" s="180">
        <v>30988958</v>
      </c>
      <c r="M2603" s="144">
        <v>45524</v>
      </c>
      <c r="N2603" s="144" t="s">
        <v>197</v>
      </c>
      <c r="O2603" s="180" t="s">
        <v>21</v>
      </c>
      <c r="P2603" s="180" t="s">
        <v>21</v>
      </c>
      <c r="Q2603" s="274">
        <v>365659</v>
      </c>
      <c r="R2603" s="274">
        <v>370200</v>
      </c>
      <c r="S2603" s="182">
        <f t="shared" si="113"/>
        <v>4541</v>
      </c>
      <c r="T2603" s="216">
        <v>4541</v>
      </c>
      <c r="U2603" s="180">
        <v>168</v>
      </c>
      <c r="V2603" s="180" t="s">
        <v>63</v>
      </c>
      <c r="W2603" s="180" t="s">
        <v>63</v>
      </c>
      <c r="X2603" s="180" t="s">
        <v>277</v>
      </c>
      <c r="Y2603" s="180"/>
      <c r="Z2603" s="180" t="s">
        <v>7508</v>
      </c>
      <c r="AA2603" s="194">
        <v>0.04</v>
      </c>
      <c r="AB2603" s="197" t="s">
        <v>552</v>
      </c>
      <c r="AC2603" s="188">
        <v>1.7000000000000001E-2</v>
      </c>
      <c r="AD2603" s="274">
        <f t="shared" si="114"/>
        <v>14808</v>
      </c>
      <c r="AE2603" s="274">
        <f t="shared" si="110"/>
        <v>2203.5714285714284</v>
      </c>
      <c r="AF2603" s="189">
        <f t="shared" si="111"/>
        <v>6293.4000000000005</v>
      </c>
      <c r="AG2603" s="368">
        <f t="shared" si="115"/>
        <v>8496.971428571429</v>
      </c>
      <c r="AH2603" s="190">
        <v>0.03</v>
      </c>
      <c r="AI2603" s="189">
        <f t="shared" si="116"/>
        <v>136.22999999999999</v>
      </c>
    </row>
    <row r="2604" spans="1:35" x14ac:dyDescent="0.25">
      <c r="A2604" s="707" t="s">
        <v>2131</v>
      </c>
      <c r="B2604" s="180" t="s">
        <v>23</v>
      </c>
      <c r="C2604" s="180" t="s">
        <v>23</v>
      </c>
      <c r="D2604" s="180" t="s">
        <v>97</v>
      </c>
      <c r="E2604" s="180" t="s">
        <v>211</v>
      </c>
      <c r="F2604" s="180" t="s">
        <v>7480</v>
      </c>
      <c r="G2604" s="180" t="s">
        <v>657</v>
      </c>
      <c r="H2604" s="186">
        <v>44000</v>
      </c>
      <c r="I2604" s="186">
        <v>44000</v>
      </c>
      <c r="J2604" s="186">
        <f t="shared" si="112"/>
        <v>0</v>
      </c>
      <c r="K2604" s="180" t="s">
        <v>7481</v>
      </c>
      <c r="L2604" s="180">
        <v>22906028</v>
      </c>
      <c r="M2604" s="144">
        <v>45524</v>
      </c>
      <c r="N2604" s="144" t="s">
        <v>197</v>
      </c>
      <c r="O2604" s="180" t="s">
        <v>43</v>
      </c>
      <c r="P2604" s="180" t="s">
        <v>43</v>
      </c>
      <c r="Q2604" s="274">
        <v>1839543</v>
      </c>
      <c r="R2604" s="274">
        <v>1865000</v>
      </c>
      <c r="S2604" s="182">
        <f t="shared" si="113"/>
        <v>25457</v>
      </c>
      <c r="T2604" s="216">
        <v>25457</v>
      </c>
      <c r="U2604" s="180">
        <v>168</v>
      </c>
      <c r="V2604" s="180" t="s">
        <v>63</v>
      </c>
      <c r="W2604" s="180" t="s">
        <v>63</v>
      </c>
      <c r="X2604" s="180" t="s">
        <v>277</v>
      </c>
      <c r="Y2604" s="180"/>
      <c r="Z2604" s="180" t="s">
        <v>7509</v>
      </c>
      <c r="AA2604" s="194">
        <v>0.04</v>
      </c>
      <c r="AB2604" s="197" t="s">
        <v>552</v>
      </c>
      <c r="AC2604" s="188">
        <v>1.7000000000000001E-2</v>
      </c>
      <c r="AD2604" s="274">
        <f t="shared" si="114"/>
        <v>74600</v>
      </c>
      <c r="AE2604" s="274">
        <f t="shared" si="110"/>
        <v>11101.190476190477</v>
      </c>
      <c r="AF2604" s="189">
        <f t="shared" si="111"/>
        <v>31705.000000000004</v>
      </c>
      <c r="AG2604" s="368">
        <f t="shared" si="115"/>
        <v>42806.190476190481</v>
      </c>
      <c r="AH2604" s="190">
        <v>0.03</v>
      </c>
      <c r="AI2604" s="189">
        <f t="shared" si="116"/>
        <v>763.70999999999992</v>
      </c>
    </row>
    <row r="2605" spans="1:35" x14ac:dyDescent="0.25">
      <c r="A2605" s="707" t="s">
        <v>2131</v>
      </c>
      <c r="B2605" s="180" t="s">
        <v>241</v>
      </c>
      <c r="C2605" s="180" t="s">
        <v>241</v>
      </c>
      <c r="D2605" s="180" t="s">
        <v>101</v>
      </c>
      <c r="E2605" s="180" t="s">
        <v>405</v>
      </c>
      <c r="F2605" s="180" t="s">
        <v>2315</v>
      </c>
      <c r="G2605" s="180" t="s">
        <v>2327</v>
      </c>
      <c r="H2605" s="186">
        <v>0</v>
      </c>
      <c r="I2605" s="186">
        <v>740</v>
      </c>
      <c r="J2605" s="186">
        <f t="shared" si="112"/>
        <v>740</v>
      </c>
      <c r="K2605" s="180" t="s">
        <v>7482</v>
      </c>
      <c r="L2605" s="180">
        <v>23278635</v>
      </c>
      <c r="M2605" s="144">
        <v>45524</v>
      </c>
      <c r="N2605" s="144" t="s">
        <v>197</v>
      </c>
      <c r="O2605" s="180" t="s">
        <v>148</v>
      </c>
      <c r="P2605" s="180" t="s">
        <v>260</v>
      </c>
      <c r="Q2605" s="274">
        <v>0</v>
      </c>
      <c r="R2605" s="274">
        <v>14400</v>
      </c>
      <c r="S2605" s="187">
        <f t="shared" si="113"/>
        <v>14400</v>
      </c>
      <c r="T2605" s="216">
        <v>14400</v>
      </c>
      <c r="U2605" s="180">
        <v>108</v>
      </c>
      <c r="V2605" s="180" t="s">
        <v>62</v>
      </c>
      <c r="W2605" s="180" t="s">
        <v>62</v>
      </c>
      <c r="X2605" s="180" t="s">
        <v>276</v>
      </c>
      <c r="Y2605" s="180"/>
      <c r="Z2605" s="180" t="s">
        <v>7510</v>
      </c>
      <c r="AA2605" s="194">
        <v>0.03</v>
      </c>
      <c r="AB2605" s="197" t="s">
        <v>552</v>
      </c>
      <c r="AC2605" s="188">
        <v>2.4E-2</v>
      </c>
      <c r="AD2605" s="274">
        <f t="shared" si="114"/>
        <v>432</v>
      </c>
      <c r="AE2605" s="274">
        <f t="shared" si="110"/>
        <v>133.33333333333334</v>
      </c>
      <c r="AF2605" s="189">
        <f t="shared" si="111"/>
        <v>345.6</v>
      </c>
      <c r="AG2605" s="368">
        <f t="shared" si="115"/>
        <v>478.93333333333339</v>
      </c>
      <c r="AH2605" s="190">
        <v>0.06</v>
      </c>
      <c r="AI2605" s="189">
        <f t="shared" si="116"/>
        <v>864</v>
      </c>
    </row>
  </sheetData>
  <phoneticPr fontId="278" type="noConversion"/>
  <conditionalFormatting sqref="E185">
    <cfRule type="duplicateValues" dxfId="882" priority="836"/>
  </conditionalFormatting>
  <conditionalFormatting sqref="E193">
    <cfRule type="duplicateValues" dxfId="881" priority="834"/>
  </conditionalFormatting>
  <conditionalFormatting sqref="E207">
    <cfRule type="duplicateValues" dxfId="880" priority="831"/>
  </conditionalFormatting>
  <conditionalFormatting sqref="E209">
    <cfRule type="duplicateValues" dxfId="879" priority="830"/>
  </conditionalFormatting>
  <conditionalFormatting sqref="E242">
    <cfRule type="duplicateValues" dxfId="878" priority="825"/>
  </conditionalFormatting>
  <conditionalFormatting sqref="E270">
    <cfRule type="duplicateValues" dxfId="877" priority="816"/>
  </conditionalFormatting>
  <conditionalFormatting sqref="E503">
    <cfRule type="duplicateValues" dxfId="876" priority="680"/>
  </conditionalFormatting>
  <conditionalFormatting sqref="F1805">
    <cfRule type="duplicateValues" dxfId="875" priority="460"/>
    <cfRule type="duplicateValues" dxfId="874" priority="461"/>
    <cfRule type="duplicateValues" dxfId="873" priority="462"/>
    <cfRule type="duplicateValues" dxfId="872" priority="463"/>
    <cfRule type="duplicateValues" dxfId="871" priority="464"/>
    <cfRule type="duplicateValues" dxfId="870" priority="465"/>
    <cfRule type="duplicateValues" dxfId="869" priority="466"/>
    <cfRule type="duplicateValues" dxfId="868" priority="467"/>
    <cfRule type="duplicateValues" dxfId="867" priority="468"/>
    <cfRule type="duplicateValues" dxfId="866" priority="469"/>
    <cfRule type="duplicateValues" dxfId="865" priority="470"/>
  </conditionalFormatting>
  <conditionalFormatting sqref="F1806">
    <cfRule type="duplicateValues" dxfId="864" priority="655"/>
    <cfRule type="duplicateValues" dxfId="863" priority="656"/>
    <cfRule type="duplicateValues" dxfId="862" priority="657"/>
    <cfRule type="duplicateValues" dxfId="861" priority="658"/>
  </conditionalFormatting>
  <conditionalFormatting sqref="F1807">
    <cfRule type="duplicateValues" dxfId="860" priority="571"/>
    <cfRule type="duplicateValues" dxfId="859" priority="572"/>
  </conditionalFormatting>
  <conditionalFormatting sqref="F1809">
    <cfRule type="duplicateValues" dxfId="858" priority="454"/>
    <cfRule type="duplicateValues" dxfId="857" priority="455"/>
    <cfRule type="duplicateValues" dxfId="856" priority="456"/>
    <cfRule type="duplicateValues" dxfId="855" priority="457"/>
    <cfRule type="duplicateValues" dxfId="854" priority="458"/>
    <cfRule type="duplicateValues" dxfId="853" priority="459"/>
  </conditionalFormatting>
  <conditionalFormatting sqref="F1810">
    <cfRule type="duplicateValues" dxfId="852" priority="651"/>
    <cfRule type="duplicateValues" dxfId="851" priority="652"/>
    <cfRule type="duplicateValues" dxfId="850" priority="653"/>
    <cfRule type="duplicateValues" dxfId="849" priority="654"/>
  </conditionalFormatting>
  <conditionalFormatting sqref="F1811">
    <cfRule type="duplicateValues" dxfId="848" priority="562"/>
    <cfRule type="duplicateValues" dxfId="847" priority="563"/>
    <cfRule type="duplicateValues" dxfId="846" priority="564"/>
    <cfRule type="duplicateValues" dxfId="845" priority="565"/>
    <cfRule type="duplicateValues" dxfId="844" priority="566"/>
    <cfRule type="duplicateValues" dxfId="843" priority="567"/>
    <cfRule type="duplicateValues" dxfId="842" priority="568"/>
  </conditionalFormatting>
  <conditionalFormatting sqref="F1812">
    <cfRule type="duplicateValues" dxfId="841" priority="448"/>
    <cfRule type="duplicateValues" dxfId="840" priority="449"/>
    <cfRule type="duplicateValues" dxfId="839" priority="450"/>
    <cfRule type="duplicateValues" dxfId="838" priority="451"/>
    <cfRule type="duplicateValues" dxfId="837" priority="452"/>
    <cfRule type="duplicateValues" dxfId="836" priority="453"/>
  </conditionalFormatting>
  <conditionalFormatting sqref="F1813">
    <cfRule type="duplicateValues" dxfId="835" priority="647"/>
    <cfRule type="duplicateValues" dxfId="834" priority="648"/>
    <cfRule type="duplicateValues" dxfId="833" priority="649"/>
    <cfRule type="duplicateValues" dxfId="832" priority="650"/>
  </conditionalFormatting>
  <conditionalFormatting sqref="F1814">
    <cfRule type="duplicateValues" dxfId="831" priority="643"/>
    <cfRule type="duplicateValues" dxfId="830" priority="644"/>
    <cfRule type="duplicateValues" dxfId="829" priority="645"/>
    <cfRule type="duplicateValues" dxfId="828" priority="646"/>
  </conditionalFormatting>
  <conditionalFormatting sqref="F1815">
    <cfRule type="duplicateValues" dxfId="827" priority="438"/>
    <cfRule type="duplicateValues" dxfId="826" priority="439"/>
    <cfRule type="duplicateValues" dxfId="825" priority="440"/>
    <cfRule type="duplicateValues" dxfId="824" priority="441"/>
    <cfRule type="duplicateValues" dxfId="823" priority="442"/>
    <cfRule type="duplicateValues" dxfId="822" priority="443"/>
    <cfRule type="duplicateValues" dxfId="821" priority="444"/>
    <cfRule type="duplicateValues" dxfId="820" priority="445"/>
    <cfRule type="duplicateValues" dxfId="819" priority="446"/>
    <cfRule type="duplicateValues" dxfId="818" priority="447"/>
  </conditionalFormatting>
  <conditionalFormatting sqref="F1816">
    <cfRule type="duplicateValues" dxfId="817" priority="639"/>
    <cfRule type="duplicateValues" dxfId="816" priority="640"/>
    <cfRule type="duplicateValues" dxfId="815" priority="641"/>
    <cfRule type="duplicateValues" dxfId="814" priority="642"/>
  </conditionalFormatting>
  <conditionalFormatting sqref="F1820">
    <cfRule type="duplicateValues" dxfId="813" priority="560"/>
    <cfRule type="duplicateValues" dxfId="812" priority="561"/>
  </conditionalFormatting>
  <conditionalFormatting sqref="F1821">
    <cfRule type="duplicateValues" dxfId="811" priority="550"/>
    <cfRule type="duplicateValues" dxfId="810" priority="551"/>
    <cfRule type="duplicateValues" dxfId="809" priority="552"/>
    <cfRule type="duplicateValues" dxfId="808" priority="553"/>
    <cfRule type="duplicateValues" dxfId="807" priority="554"/>
    <cfRule type="duplicateValues" dxfId="806" priority="555"/>
    <cfRule type="duplicateValues" dxfId="805" priority="556"/>
    <cfRule type="duplicateValues" dxfId="804" priority="557"/>
    <cfRule type="duplicateValues" dxfId="803" priority="558"/>
    <cfRule type="duplicateValues" dxfId="802" priority="559"/>
  </conditionalFormatting>
  <conditionalFormatting sqref="F1822">
    <cfRule type="duplicateValues" dxfId="801" priority="428"/>
    <cfRule type="duplicateValues" dxfId="800" priority="429"/>
    <cfRule type="duplicateValues" dxfId="799" priority="430"/>
    <cfRule type="duplicateValues" dxfId="798" priority="431"/>
    <cfRule type="duplicateValues" dxfId="797" priority="432"/>
    <cfRule type="duplicateValues" dxfId="796" priority="433"/>
    <cfRule type="duplicateValues" dxfId="795" priority="434"/>
    <cfRule type="duplicateValues" dxfId="794" priority="435"/>
    <cfRule type="duplicateValues" dxfId="793" priority="436"/>
    <cfRule type="duplicateValues" dxfId="792" priority="437"/>
  </conditionalFormatting>
  <conditionalFormatting sqref="F1825">
    <cfRule type="duplicateValues" dxfId="791" priority="635"/>
    <cfRule type="duplicateValues" dxfId="790" priority="636"/>
    <cfRule type="duplicateValues" dxfId="789" priority="637"/>
    <cfRule type="duplicateValues" dxfId="788" priority="638"/>
  </conditionalFormatting>
  <conditionalFormatting sqref="F1826">
    <cfRule type="duplicateValues" dxfId="787" priority="421"/>
    <cfRule type="duplicateValues" dxfId="786" priority="422"/>
    <cfRule type="duplicateValues" dxfId="785" priority="423"/>
    <cfRule type="duplicateValues" dxfId="784" priority="424"/>
    <cfRule type="duplicateValues" dxfId="783" priority="425"/>
    <cfRule type="duplicateValues" dxfId="782" priority="426"/>
    <cfRule type="duplicateValues" dxfId="781" priority="427"/>
  </conditionalFormatting>
  <conditionalFormatting sqref="F1827">
    <cfRule type="duplicateValues" dxfId="780" priority="419"/>
    <cfRule type="duplicateValues" dxfId="779" priority="420"/>
  </conditionalFormatting>
  <conditionalFormatting sqref="F1828">
    <cfRule type="duplicateValues" dxfId="778" priority="415"/>
    <cfRule type="duplicateValues" dxfId="777" priority="416"/>
  </conditionalFormatting>
  <conditionalFormatting sqref="F1831">
    <cfRule type="duplicateValues" dxfId="776" priority="547"/>
    <cfRule type="duplicateValues" dxfId="775" priority="548"/>
    <cfRule type="duplicateValues" dxfId="774" priority="549"/>
  </conditionalFormatting>
  <conditionalFormatting sqref="F1835">
    <cfRule type="duplicateValues" dxfId="773" priority="540"/>
    <cfRule type="duplicateValues" dxfId="772" priority="541"/>
    <cfRule type="duplicateValues" dxfId="771" priority="542"/>
    <cfRule type="duplicateValues" dxfId="770" priority="543"/>
    <cfRule type="duplicateValues" dxfId="769" priority="544"/>
    <cfRule type="duplicateValues" dxfId="768" priority="545"/>
    <cfRule type="duplicateValues" dxfId="767" priority="546"/>
  </conditionalFormatting>
  <conditionalFormatting sqref="F1839">
    <cfRule type="duplicateValues" dxfId="766" priority="409"/>
    <cfRule type="duplicateValues" dxfId="765" priority="410"/>
    <cfRule type="duplicateValues" dxfId="764" priority="411"/>
    <cfRule type="duplicateValues" dxfId="763" priority="412"/>
    <cfRule type="duplicateValues" dxfId="762" priority="413"/>
    <cfRule type="duplicateValues" dxfId="761" priority="414"/>
  </conditionalFormatting>
  <conditionalFormatting sqref="F1840">
    <cfRule type="duplicateValues" dxfId="760" priority="537"/>
    <cfRule type="duplicateValues" dxfId="759" priority="538"/>
    <cfRule type="duplicateValues" dxfId="758" priority="539"/>
  </conditionalFormatting>
  <conditionalFormatting sqref="F1842">
    <cfRule type="duplicateValues" dxfId="757" priority="535"/>
    <cfRule type="duplicateValues" dxfId="756" priority="536"/>
  </conditionalFormatting>
  <conditionalFormatting sqref="F1843">
    <cfRule type="duplicateValues" dxfId="755" priority="534"/>
  </conditionalFormatting>
  <conditionalFormatting sqref="F1844">
    <cfRule type="duplicateValues" dxfId="754" priority="532"/>
    <cfRule type="duplicateValues" dxfId="753" priority="533"/>
  </conditionalFormatting>
  <conditionalFormatting sqref="F1845">
    <cfRule type="duplicateValues" dxfId="752" priority="530"/>
    <cfRule type="duplicateValues" dxfId="751" priority="531"/>
  </conditionalFormatting>
  <conditionalFormatting sqref="F1846">
    <cfRule type="duplicateValues" dxfId="750" priority="529"/>
  </conditionalFormatting>
  <conditionalFormatting sqref="F1848">
    <cfRule type="duplicateValues" dxfId="749" priority="519"/>
    <cfRule type="duplicateValues" dxfId="748" priority="520"/>
    <cfRule type="duplicateValues" dxfId="747" priority="521"/>
    <cfRule type="duplicateValues" dxfId="746" priority="522"/>
    <cfRule type="duplicateValues" dxfId="745" priority="523"/>
    <cfRule type="duplicateValues" dxfId="744" priority="524"/>
    <cfRule type="duplicateValues" dxfId="743" priority="525"/>
    <cfRule type="duplicateValues" dxfId="742" priority="526"/>
    <cfRule type="duplicateValues" dxfId="741" priority="527"/>
    <cfRule type="duplicateValues" dxfId="740" priority="528"/>
  </conditionalFormatting>
  <conditionalFormatting sqref="F1849">
    <cfRule type="duplicateValues" dxfId="739" priority="407"/>
    <cfRule type="duplicateValues" dxfId="738" priority="408"/>
  </conditionalFormatting>
  <conditionalFormatting sqref="F1850">
    <cfRule type="duplicateValues" dxfId="737" priority="517"/>
    <cfRule type="duplicateValues" dxfId="736" priority="518"/>
  </conditionalFormatting>
  <conditionalFormatting sqref="F1851">
    <cfRule type="duplicateValues" dxfId="735" priority="403"/>
    <cfRule type="duplicateValues" dxfId="734" priority="404"/>
    <cfRule type="duplicateValues" dxfId="733" priority="405"/>
    <cfRule type="duplicateValues" dxfId="732" priority="406"/>
  </conditionalFormatting>
  <conditionalFormatting sqref="F1852">
    <cfRule type="duplicateValues" dxfId="731" priority="634"/>
  </conditionalFormatting>
  <conditionalFormatting sqref="F1853">
    <cfRule type="duplicateValues" dxfId="730" priority="515"/>
    <cfRule type="duplicateValues" dxfId="729" priority="516"/>
  </conditionalFormatting>
  <conditionalFormatting sqref="F1854">
    <cfRule type="duplicateValues" dxfId="728" priority="513"/>
    <cfRule type="duplicateValues" dxfId="727" priority="514"/>
  </conditionalFormatting>
  <conditionalFormatting sqref="F1856">
    <cfRule type="duplicateValues" dxfId="726" priority="394"/>
    <cfRule type="duplicateValues" dxfId="725" priority="395"/>
    <cfRule type="duplicateValues" dxfId="724" priority="396"/>
    <cfRule type="duplicateValues" dxfId="723" priority="397"/>
    <cfRule type="duplicateValues" dxfId="722" priority="398"/>
    <cfRule type="duplicateValues" dxfId="721" priority="399"/>
    <cfRule type="duplicateValues" dxfId="720" priority="400"/>
    <cfRule type="duplicateValues" dxfId="719" priority="401"/>
    <cfRule type="duplicateValues" dxfId="718" priority="402"/>
  </conditionalFormatting>
  <conditionalFormatting sqref="F1858">
    <cfRule type="duplicateValues" dxfId="717" priority="510"/>
    <cfRule type="duplicateValues" dxfId="716" priority="511"/>
    <cfRule type="duplicateValues" dxfId="715" priority="512"/>
  </conditionalFormatting>
  <conditionalFormatting sqref="F1859">
    <cfRule type="duplicateValues" dxfId="714" priority="387"/>
    <cfRule type="duplicateValues" dxfId="713" priority="388"/>
    <cfRule type="duplicateValues" dxfId="712" priority="389"/>
    <cfRule type="duplicateValues" dxfId="711" priority="390"/>
    <cfRule type="duplicateValues" dxfId="710" priority="391"/>
    <cfRule type="duplicateValues" dxfId="709" priority="392"/>
    <cfRule type="duplicateValues" dxfId="708" priority="393"/>
  </conditionalFormatting>
  <conditionalFormatting sqref="F1861">
    <cfRule type="duplicateValues" dxfId="707" priority="376"/>
    <cfRule type="duplicateValues" dxfId="706" priority="377"/>
    <cfRule type="duplicateValues" dxfId="705" priority="378"/>
    <cfRule type="duplicateValues" dxfId="704" priority="379"/>
    <cfRule type="duplicateValues" dxfId="703" priority="380"/>
    <cfRule type="duplicateValues" dxfId="702" priority="381"/>
    <cfRule type="duplicateValues" dxfId="701" priority="382"/>
    <cfRule type="duplicateValues" dxfId="700" priority="383"/>
    <cfRule type="duplicateValues" dxfId="699" priority="384"/>
  </conditionalFormatting>
  <conditionalFormatting sqref="F1866">
    <cfRule type="duplicateValues" dxfId="698" priority="508"/>
    <cfRule type="duplicateValues" dxfId="697" priority="509"/>
  </conditionalFormatting>
  <conditionalFormatting sqref="F1867">
    <cfRule type="duplicateValues" dxfId="696" priority="507"/>
  </conditionalFormatting>
  <conditionalFormatting sqref="F1869">
    <cfRule type="duplicateValues" dxfId="695" priority="368"/>
    <cfRule type="duplicateValues" dxfId="694" priority="369"/>
    <cfRule type="duplicateValues" dxfId="693" priority="370"/>
    <cfRule type="duplicateValues" dxfId="692" priority="371"/>
    <cfRule type="duplicateValues" dxfId="691" priority="372"/>
    <cfRule type="duplicateValues" dxfId="690" priority="373"/>
    <cfRule type="duplicateValues" dxfId="689" priority="374"/>
    <cfRule type="duplicateValues" dxfId="688" priority="375"/>
  </conditionalFormatting>
  <conditionalFormatting sqref="F1876">
    <cfRule type="duplicateValues" dxfId="687" priority="365"/>
    <cfRule type="duplicateValues" dxfId="686" priority="366"/>
    <cfRule type="duplicateValues" dxfId="685" priority="367"/>
  </conditionalFormatting>
  <conditionalFormatting sqref="F1883">
    <cfRule type="duplicateValues" dxfId="684" priority="358"/>
    <cfRule type="duplicateValues" dxfId="683" priority="359"/>
    <cfRule type="duplicateValues" dxfId="682" priority="360"/>
    <cfRule type="duplicateValues" dxfId="681" priority="361"/>
    <cfRule type="duplicateValues" dxfId="680" priority="362"/>
    <cfRule type="duplicateValues" dxfId="679" priority="363"/>
    <cfRule type="duplicateValues" dxfId="678" priority="364"/>
  </conditionalFormatting>
  <conditionalFormatting sqref="F1885">
    <cfRule type="duplicateValues" dxfId="677" priority="351"/>
    <cfRule type="duplicateValues" dxfId="676" priority="352"/>
    <cfRule type="duplicateValues" dxfId="675" priority="353"/>
    <cfRule type="duplicateValues" dxfId="674" priority="354"/>
    <cfRule type="duplicateValues" dxfId="673" priority="355"/>
    <cfRule type="duplicateValues" dxfId="672" priority="356"/>
    <cfRule type="duplicateValues" dxfId="671" priority="357"/>
  </conditionalFormatting>
  <conditionalFormatting sqref="F1886">
    <cfRule type="duplicateValues" dxfId="670" priority="346"/>
    <cfRule type="duplicateValues" dxfId="669" priority="347"/>
    <cfRule type="duplicateValues" dxfId="668" priority="348"/>
    <cfRule type="duplicateValues" dxfId="667" priority="349"/>
    <cfRule type="duplicateValues" dxfId="666" priority="350"/>
  </conditionalFormatting>
  <conditionalFormatting sqref="F1890">
    <cfRule type="duplicateValues" dxfId="665" priority="505"/>
    <cfRule type="duplicateValues" dxfId="664" priority="506"/>
  </conditionalFormatting>
  <conditionalFormatting sqref="F1891">
    <cfRule type="duplicateValues" dxfId="663" priority="499"/>
    <cfRule type="duplicateValues" dxfId="662" priority="500"/>
    <cfRule type="duplicateValues" dxfId="661" priority="501"/>
    <cfRule type="duplicateValues" dxfId="660" priority="502"/>
    <cfRule type="duplicateValues" dxfId="659" priority="503"/>
    <cfRule type="duplicateValues" dxfId="658" priority="504"/>
  </conditionalFormatting>
  <conditionalFormatting sqref="F1893">
    <cfRule type="duplicateValues" dxfId="657" priority="496"/>
    <cfRule type="duplicateValues" dxfId="656" priority="497"/>
    <cfRule type="duplicateValues" dxfId="655" priority="498"/>
  </conditionalFormatting>
  <conditionalFormatting sqref="F1894">
    <cfRule type="duplicateValues" dxfId="654" priority="629"/>
    <cfRule type="duplicateValues" dxfId="653" priority="630"/>
    <cfRule type="duplicateValues" dxfId="652" priority="631"/>
    <cfRule type="duplicateValues" dxfId="651" priority="632"/>
    <cfRule type="duplicateValues" dxfId="650" priority="633"/>
  </conditionalFormatting>
  <conditionalFormatting sqref="F1896">
    <cfRule type="duplicateValues" dxfId="649" priority="490"/>
    <cfRule type="duplicateValues" dxfId="648" priority="491"/>
    <cfRule type="duplicateValues" dxfId="647" priority="492"/>
    <cfRule type="duplicateValues" dxfId="646" priority="493"/>
    <cfRule type="duplicateValues" dxfId="645" priority="494"/>
    <cfRule type="duplicateValues" dxfId="644" priority="495"/>
  </conditionalFormatting>
  <conditionalFormatting sqref="F1899">
    <cfRule type="duplicateValues" dxfId="643" priority="486"/>
    <cfRule type="duplicateValues" dxfId="642" priority="487"/>
    <cfRule type="duplicateValues" dxfId="641" priority="488"/>
    <cfRule type="duplicateValues" dxfId="640" priority="489"/>
  </conditionalFormatting>
  <conditionalFormatting sqref="F1901">
    <cfRule type="duplicateValues" dxfId="639" priority="339"/>
    <cfRule type="duplicateValues" dxfId="638" priority="340"/>
    <cfRule type="duplicateValues" dxfId="637" priority="341"/>
    <cfRule type="duplicateValues" dxfId="636" priority="342"/>
    <cfRule type="duplicateValues" dxfId="635" priority="343"/>
  </conditionalFormatting>
  <conditionalFormatting sqref="F1902">
    <cfRule type="duplicateValues" dxfId="634" priority="334"/>
    <cfRule type="duplicateValues" dxfId="633" priority="335"/>
    <cfRule type="duplicateValues" dxfId="632" priority="336"/>
    <cfRule type="duplicateValues" dxfId="631" priority="337"/>
    <cfRule type="duplicateValues" dxfId="630" priority="338"/>
  </conditionalFormatting>
  <conditionalFormatting sqref="F1903">
    <cfRule type="duplicateValues" dxfId="629" priority="328"/>
    <cfRule type="duplicateValues" dxfId="628" priority="329"/>
    <cfRule type="duplicateValues" dxfId="627" priority="330"/>
    <cfRule type="duplicateValues" dxfId="626" priority="331"/>
    <cfRule type="duplicateValues" dxfId="625" priority="332"/>
    <cfRule type="duplicateValues" dxfId="624" priority="333"/>
  </conditionalFormatting>
  <conditionalFormatting sqref="F1908">
    <cfRule type="duplicateValues" dxfId="623" priority="624"/>
    <cfRule type="duplicateValues" dxfId="622" priority="625"/>
    <cfRule type="duplicateValues" dxfId="621" priority="626"/>
    <cfRule type="duplicateValues" dxfId="620" priority="627"/>
    <cfRule type="duplicateValues" dxfId="619" priority="628"/>
  </conditionalFormatting>
  <conditionalFormatting sqref="F1909:F1910">
    <cfRule type="duplicateValues" dxfId="618" priority="482"/>
    <cfRule type="duplicateValues" dxfId="617" priority="483"/>
  </conditionalFormatting>
  <conditionalFormatting sqref="F1916">
    <cfRule type="duplicateValues" dxfId="616" priority="325"/>
    <cfRule type="duplicateValues" dxfId="615" priority="326"/>
    <cfRule type="duplicateValues" dxfId="614" priority="327"/>
  </conditionalFormatting>
  <conditionalFormatting sqref="F1917">
    <cfRule type="duplicateValues" dxfId="613" priority="619"/>
    <cfRule type="duplicateValues" dxfId="612" priority="620"/>
    <cfRule type="duplicateValues" dxfId="611" priority="621"/>
    <cfRule type="duplicateValues" dxfId="610" priority="622"/>
    <cfRule type="duplicateValues" dxfId="609" priority="623"/>
  </conditionalFormatting>
  <conditionalFormatting sqref="F1919">
    <cfRule type="duplicateValues" dxfId="608" priority="614"/>
    <cfRule type="duplicateValues" dxfId="607" priority="615"/>
    <cfRule type="duplicateValues" dxfId="606" priority="616"/>
    <cfRule type="duplicateValues" dxfId="605" priority="617"/>
    <cfRule type="duplicateValues" dxfId="604" priority="618"/>
  </conditionalFormatting>
  <conditionalFormatting sqref="F1920">
    <cfRule type="duplicateValues" dxfId="603" priority="322"/>
    <cfRule type="duplicateValues" dxfId="602" priority="323"/>
    <cfRule type="duplicateValues" dxfId="601" priority="324"/>
  </conditionalFormatting>
  <conditionalFormatting sqref="F1922">
    <cfRule type="duplicateValues" dxfId="600" priority="315"/>
    <cfRule type="duplicateValues" dxfId="599" priority="316"/>
    <cfRule type="duplicateValues" dxfId="598" priority="317"/>
    <cfRule type="duplicateValues" dxfId="597" priority="318"/>
    <cfRule type="duplicateValues" dxfId="596" priority="319"/>
    <cfRule type="duplicateValues" dxfId="595" priority="320"/>
    <cfRule type="duplicateValues" dxfId="594" priority="321"/>
  </conditionalFormatting>
  <conditionalFormatting sqref="F1924">
    <cfRule type="duplicateValues" dxfId="593" priority="309"/>
    <cfRule type="duplicateValues" dxfId="592" priority="310"/>
    <cfRule type="duplicateValues" dxfId="591" priority="311"/>
    <cfRule type="duplicateValues" dxfId="590" priority="312"/>
    <cfRule type="duplicateValues" dxfId="589" priority="313"/>
    <cfRule type="duplicateValues" dxfId="588" priority="314"/>
  </conditionalFormatting>
  <conditionalFormatting sqref="F1929">
    <cfRule type="duplicateValues" dxfId="587" priority="609"/>
    <cfRule type="duplicateValues" dxfId="586" priority="610"/>
    <cfRule type="duplicateValues" dxfId="585" priority="611"/>
    <cfRule type="duplicateValues" dxfId="584" priority="612"/>
    <cfRule type="duplicateValues" dxfId="583" priority="613"/>
  </conditionalFormatting>
  <conditionalFormatting sqref="F1930">
    <cfRule type="duplicateValues" dxfId="582" priority="307"/>
    <cfRule type="duplicateValues" dxfId="581" priority="308"/>
  </conditionalFormatting>
  <conditionalFormatting sqref="F1933">
    <cfRule type="duplicateValues" dxfId="580" priority="604"/>
    <cfRule type="duplicateValues" dxfId="579" priority="605"/>
    <cfRule type="duplicateValues" dxfId="578" priority="606"/>
    <cfRule type="duplicateValues" dxfId="577" priority="607"/>
    <cfRule type="duplicateValues" dxfId="576" priority="608"/>
  </conditionalFormatting>
  <conditionalFormatting sqref="F1935">
    <cfRule type="duplicateValues" dxfId="575" priority="599"/>
    <cfRule type="duplicateValues" dxfId="574" priority="600"/>
    <cfRule type="duplicateValues" dxfId="573" priority="601"/>
    <cfRule type="duplicateValues" dxfId="572" priority="602"/>
    <cfRule type="duplicateValues" dxfId="571" priority="603"/>
  </conditionalFormatting>
  <conditionalFormatting sqref="F1943">
    <cfRule type="duplicateValues" dxfId="570" priority="598"/>
  </conditionalFormatting>
  <conditionalFormatting sqref="F1945">
    <cfRule type="duplicateValues" dxfId="569" priority="593"/>
    <cfRule type="duplicateValues" dxfId="568" priority="594"/>
    <cfRule type="duplicateValues" dxfId="567" priority="595"/>
    <cfRule type="duplicateValues" dxfId="566" priority="596"/>
    <cfRule type="duplicateValues" dxfId="565" priority="597"/>
  </conditionalFormatting>
  <conditionalFormatting sqref="F1954">
    <cfRule type="duplicateValues" dxfId="564" priority="304"/>
    <cfRule type="duplicateValues" dxfId="563" priority="305"/>
    <cfRule type="duplicateValues" dxfId="562" priority="306"/>
  </conditionalFormatting>
  <conditionalFormatting sqref="F1959">
    <cfRule type="duplicateValues" dxfId="561" priority="301"/>
    <cfRule type="duplicateValues" dxfId="560" priority="302"/>
    <cfRule type="duplicateValues" dxfId="559" priority="303"/>
  </conditionalFormatting>
  <conditionalFormatting sqref="F1960">
    <cfRule type="duplicateValues" dxfId="558" priority="294"/>
    <cfRule type="duplicateValues" dxfId="557" priority="295"/>
    <cfRule type="duplicateValues" dxfId="556" priority="296"/>
    <cfRule type="duplicateValues" dxfId="555" priority="297"/>
    <cfRule type="duplicateValues" dxfId="554" priority="298"/>
    <cfRule type="duplicateValues" dxfId="553" priority="299"/>
    <cfRule type="duplicateValues" dxfId="552" priority="300"/>
  </conditionalFormatting>
  <conditionalFormatting sqref="F1965">
    <cfRule type="duplicateValues" dxfId="551" priority="481"/>
  </conditionalFormatting>
  <conditionalFormatting sqref="F1967">
    <cfRule type="duplicateValues" dxfId="550" priority="588"/>
    <cfRule type="duplicateValues" dxfId="549" priority="589"/>
    <cfRule type="duplicateValues" dxfId="548" priority="590"/>
    <cfRule type="duplicateValues" dxfId="547" priority="591"/>
    <cfRule type="duplicateValues" dxfId="546" priority="592"/>
  </conditionalFormatting>
  <conditionalFormatting sqref="F1968">
    <cfRule type="duplicateValues" dxfId="545" priority="288"/>
    <cfRule type="duplicateValues" dxfId="544" priority="289"/>
    <cfRule type="duplicateValues" dxfId="543" priority="290"/>
    <cfRule type="duplicateValues" dxfId="542" priority="291"/>
    <cfRule type="duplicateValues" dxfId="541" priority="292"/>
    <cfRule type="duplicateValues" dxfId="540" priority="293"/>
  </conditionalFormatting>
  <conditionalFormatting sqref="F1970">
    <cfRule type="duplicateValues" dxfId="539" priority="583"/>
    <cfRule type="duplicateValues" dxfId="538" priority="584"/>
    <cfRule type="duplicateValues" dxfId="537" priority="585"/>
    <cfRule type="duplicateValues" dxfId="536" priority="586"/>
    <cfRule type="duplicateValues" dxfId="535" priority="587"/>
  </conditionalFormatting>
  <conditionalFormatting sqref="F1972">
    <cfRule type="duplicateValues" dxfId="534" priority="578"/>
    <cfRule type="duplicateValues" dxfId="533" priority="579"/>
    <cfRule type="duplicateValues" dxfId="532" priority="580"/>
    <cfRule type="duplicateValues" dxfId="531" priority="581"/>
    <cfRule type="duplicateValues" dxfId="530" priority="582"/>
  </conditionalFormatting>
  <conditionalFormatting sqref="F1973">
    <cfRule type="duplicateValues" dxfId="529" priority="573"/>
    <cfRule type="duplicateValues" dxfId="528" priority="574"/>
    <cfRule type="duplicateValues" dxfId="527" priority="575"/>
    <cfRule type="duplicateValues" dxfId="526" priority="576"/>
    <cfRule type="duplicateValues" dxfId="525" priority="577"/>
  </conditionalFormatting>
  <conditionalFormatting sqref="F1976">
    <cfRule type="duplicateValues" dxfId="524" priority="285"/>
    <cfRule type="duplicateValues" dxfId="523" priority="286"/>
    <cfRule type="duplicateValues" dxfId="522" priority="287"/>
  </conditionalFormatting>
  <conditionalFormatting sqref="F1978">
    <cfRule type="duplicateValues" dxfId="521" priority="280"/>
    <cfRule type="duplicateValues" dxfId="520" priority="281"/>
    <cfRule type="duplicateValues" dxfId="519" priority="282"/>
    <cfRule type="duplicateValues" dxfId="518" priority="283"/>
    <cfRule type="duplicateValues" dxfId="517" priority="284"/>
  </conditionalFormatting>
  <conditionalFormatting sqref="F1983">
    <cfRule type="duplicateValues" dxfId="516" priority="274"/>
    <cfRule type="duplicateValues" dxfId="515" priority="275"/>
    <cfRule type="duplicateValues" dxfId="514" priority="276"/>
    <cfRule type="duplicateValues" dxfId="513" priority="277"/>
    <cfRule type="duplicateValues" dxfId="512" priority="278"/>
    <cfRule type="duplicateValues" dxfId="511" priority="279"/>
  </conditionalFormatting>
  <conditionalFormatting sqref="F1986">
    <cfRule type="duplicateValues" dxfId="510" priority="269"/>
    <cfRule type="duplicateValues" dxfId="509" priority="270"/>
    <cfRule type="duplicateValues" dxfId="508" priority="271"/>
    <cfRule type="duplicateValues" dxfId="507" priority="272"/>
    <cfRule type="duplicateValues" dxfId="506" priority="273"/>
  </conditionalFormatting>
  <conditionalFormatting sqref="F1992">
    <cfRule type="duplicateValues" dxfId="505" priority="264"/>
    <cfRule type="duplicateValues" dxfId="504" priority="265"/>
    <cfRule type="duplicateValues" dxfId="503" priority="266"/>
    <cfRule type="duplicateValues" dxfId="502" priority="267"/>
    <cfRule type="duplicateValues" dxfId="501" priority="268"/>
  </conditionalFormatting>
  <conditionalFormatting sqref="F2007">
    <cfRule type="duplicateValues" dxfId="500" priority="254"/>
    <cfRule type="duplicateValues" dxfId="499" priority="255"/>
    <cfRule type="duplicateValues" dxfId="498" priority="256"/>
    <cfRule type="duplicateValues" dxfId="497" priority="257"/>
    <cfRule type="duplicateValues" dxfId="496" priority="258"/>
    <cfRule type="duplicateValues" dxfId="495" priority="259"/>
    <cfRule type="duplicateValues" dxfId="494" priority="260"/>
    <cfRule type="duplicateValues" dxfId="493" priority="261"/>
    <cfRule type="duplicateValues" dxfId="492" priority="262"/>
    <cfRule type="duplicateValues" dxfId="491" priority="263"/>
  </conditionalFormatting>
  <conditionalFormatting sqref="F2008">
    <cfRule type="duplicateValues" dxfId="490" priority="246"/>
    <cfRule type="duplicateValues" dxfId="489" priority="247"/>
    <cfRule type="duplicateValues" dxfId="488" priority="248"/>
    <cfRule type="duplicateValues" dxfId="487" priority="249"/>
    <cfRule type="duplicateValues" dxfId="486" priority="250"/>
    <cfRule type="duplicateValues" dxfId="485" priority="251"/>
    <cfRule type="duplicateValues" dxfId="484" priority="252"/>
    <cfRule type="duplicateValues" dxfId="483" priority="253"/>
  </conditionalFormatting>
  <conditionalFormatting sqref="F2012">
    <cfRule type="duplicateValues" dxfId="482" priority="239"/>
    <cfRule type="duplicateValues" dxfId="481" priority="240"/>
    <cfRule type="duplicateValues" dxfId="480" priority="241"/>
    <cfRule type="duplicateValues" dxfId="479" priority="242"/>
    <cfRule type="duplicateValues" dxfId="478" priority="243"/>
    <cfRule type="duplicateValues" dxfId="477" priority="244"/>
    <cfRule type="duplicateValues" dxfId="476" priority="245"/>
  </conditionalFormatting>
  <conditionalFormatting sqref="F2015">
    <cfRule type="duplicateValues" dxfId="475" priority="480"/>
  </conditionalFormatting>
  <conditionalFormatting sqref="F2018">
    <cfRule type="duplicateValues" dxfId="474" priority="475"/>
    <cfRule type="duplicateValues" dxfId="473" priority="476"/>
    <cfRule type="duplicateValues" dxfId="472" priority="477"/>
    <cfRule type="duplicateValues" dxfId="471" priority="478"/>
    <cfRule type="duplicateValues" dxfId="470" priority="479"/>
  </conditionalFormatting>
  <conditionalFormatting sqref="F2021">
    <cfRule type="duplicateValues" dxfId="469" priority="227"/>
    <cfRule type="duplicateValues" dxfId="468" priority="228"/>
    <cfRule type="duplicateValues" dxfId="467" priority="229"/>
    <cfRule type="duplicateValues" dxfId="466" priority="230"/>
    <cfRule type="duplicateValues" dxfId="465" priority="231"/>
    <cfRule type="duplicateValues" dxfId="464" priority="232"/>
    <cfRule type="duplicateValues" dxfId="463" priority="233"/>
    <cfRule type="duplicateValues" dxfId="462" priority="234"/>
    <cfRule type="duplicateValues" dxfId="461" priority="235"/>
    <cfRule type="duplicateValues" dxfId="460" priority="236"/>
    <cfRule type="duplicateValues" dxfId="459" priority="237"/>
    <cfRule type="duplicateValues" dxfId="458" priority="238"/>
  </conditionalFormatting>
  <conditionalFormatting sqref="F2035">
    <cfRule type="duplicateValues" dxfId="457" priority="471"/>
    <cfRule type="duplicateValues" dxfId="456" priority="472"/>
    <cfRule type="duplicateValues" dxfId="455" priority="473"/>
    <cfRule type="duplicateValues" dxfId="454" priority="474"/>
  </conditionalFormatting>
  <conditionalFormatting sqref="F2048">
    <cfRule type="duplicateValues" dxfId="453" priority="220"/>
    <cfRule type="duplicateValues" dxfId="452" priority="221"/>
    <cfRule type="duplicateValues" dxfId="451" priority="222"/>
    <cfRule type="duplicateValues" dxfId="450" priority="223"/>
    <cfRule type="duplicateValues" dxfId="449" priority="224"/>
    <cfRule type="duplicateValues" dxfId="448" priority="225"/>
    <cfRule type="duplicateValues" dxfId="447" priority="226"/>
  </conditionalFormatting>
  <conditionalFormatting sqref="F2056">
    <cfRule type="duplicateValues" dxfId="446" priority="215"/>
    <cfRule type="duplicateValues" dxfId="445" priority="216"/>
    <cfRule type="duplicateValues" dxfId="444" priority="217"/>
    <cfRule type="duplicateValues" dxfId="443" priority="218"/>
    <cfRule type="duplicateValues" dxfId="442" priority="219"/>
  </conditionalFormatting>
  <conditionalFormatting sqref="K1">
    <cfRule type="duplicateValues" dxfId="441" priority="947"/>
    <cfRule type="duplicateValues" dxfId="440" priority="948"/>
    <cfRule type="duplicateValues" dxfId="439" priority="950"/>
  </conditionalFormatting>
  <conditionalFormatting sqref="K1:K1803 K2097:K2344 K2606:K1048576">
    <cfRule type="duplicateValues" dxfId="438" priority="666"/>
  </conditionalFormatting>
  <conditionalFormatting sqref="K114">
    <cfRule type="duplicateValues" dxfId="437" priority="849"/>
  </conditionalFormatting>
  <conditionalFormatting sqref="K115:K131 K2:K113 K133:K252 K254:K268 K279:K283">
    <cfRule type="duplicateValues" dxfId="436" priority="866"/>
  </conditionalFormatting>
  <conditionalFormatting sqref="K132">
    <cfRule type="duplicateValues" dxfId="435" priority="845"/>
  </conditionalFormatting>
  <conditionalFormatting sqref="K276:K278 K269:K274">
    <cfRule type="duplicateValues" dxfId="434" priority="819"/>
  </conditionalFormatting>
  <conditionalFormatting sqref="K346">
    <cfRule type="duplicateValues" dxfId="433" priority="714"/>
  </conditionalFormatting>
  <conditionalFormatting sqref="K354">
    <cfRule type="duplicateValues" dxfId="432" priority="801"/>
    <cfRule type="duplicateValues" dxfId="431" priority="802"/>
    <cfRule type="duplicateValues" dxfId="430" priority="803"/>
  </conditionalFormatting>
  <conditionalFormatting sqref="K367">
    <cfRule type="duplicateValues" dxfId="429" priority="800"/>
  </conditionalFormatting>
  <conditionalFormatting sqref="K378:K394">
    <cfRule type="duplicateValues" dxfId="428" priority="762"/>
  </conditionalFormatting>
  <conditionalFormatting sqref="K401">
    <cfRule type="duplicateValues" dxfId="427" priority="796"/>
  </conditionalFormatting>
  <conditionalFormatting sqref="K452">
    <cfRule type="duplicateValues" dxfId="426" priority="695"/>
  </conditionalFormatting>
  <conditionalFormatting sqref="K475:K480">
    <cfRule type="duplicateValues" dxfId="425" priority="732"/>
  </conditionalFormatting>
  <conditionalFormatting sqref="K481 K284:K303 K305 K307 K310:K330 K332:K345 K347:K451 K453:K474 K483:K539 K543:K550">
    <cfRule type="duplicateValues" dxfId="424" priority="754"/>
  </conditionalFormatting>
  <conditionalFormatting sqref="K481 K284:K303 K396:K451 K305 K307 K310:K330 K332:K345 K347:K374 K453:K474 K483:K539 K543:K550">
    <cfRule type="duplicateValues" dxfId="423" priority="782"/>
  </conditionalFormatting>
  <conditionalFormatting sqref="K481 K355:K361 K284:K301 K364:K366 K368:K374 K402:K451 K303 K310:K330 K332:K334 K336:K345 K396:K400 K305 K307 K347:K353 K453:K474 K483:K539 K543:K550">
    <cfRule type="duplicateValues" dxfId="422" priority="808"/>
  </conditionalFormatting>
  <conditionalFormatting sqref="K482">
    <cfRule type="duplicateValues" dxfId="421" priority="690"/>
  </conditionalFormatting>
  <conditionalFormatting sqref="K551">
    <cfRule type="duplicateValues" dxfId="420" priority="878"/>
  </conditionalFormatting>
  <conditionalFormatting sqref="K947">
    <cfRule type="duplicateValues" dxfId="419" priority="676"/>
    <cfRule type="duplicateValues" dxfId="418" priority="677"/>
    <cfRule type="duplicateValues" dxfId="417" priority="679"/>
  </conditionalFormatting>
  <conditionalFormatting sqref="K948:K955">
    <cfRule type="duplicateValues" dxfId="416" priority="672"/>
    <cfRule type="duplicateValues" dxfId="415" priority="673"/>
    <cfRule type="duplicateValues" dxfId="414" priority="675"/>
  </conditionalFormatting>
  <conditionalFormatting sqref="K1804:K2020 K2023:K2096">
    <cfRule type="duplicateValues" dxfId="413" priority="664"/>
  </conditionalFormatting>
  <conditionalFormatting sqref="K1876:K1883 K1885:K2020 K1804:K1864 K2023:K2096">
    <cfRule type="duplicateValues" dxfId="412" priority="665"/>
  </conditionalFormatting>
  <conditionalFormatting sqref="K1884 K1865:K1875">
    <cfRule type="duplicateValues" dxfId="411" priority="660"/>
    <cfRule type="duplicateValues" dxfId="410" priority="661"/>
    <cfRule type="duplicateValues" dxfId="409" priority="662"/>
    <cfRule type="duplicateValues" dxfId="408" priority="663"/>
  </conditionalFormatting>
  <conditionalFormatting sqref="K375:L375">
    <cfRule type="duplicateValues" dxfId="407" priority="765"/>
  </conditionalFormatting>
  <conditionalFormatting sqref="K375:L377">
    <cfRule type="duplicateValues" dxfId="406" priority="764"/>
  </conditionalFormatting>
  <conditionalFormatting sqref="K376:L377">
    <cfRule type="duplicateValues" dxfId="405" priority="767"/>
  </conditionalFormatting>
  <conditionalFormatting sqref="K378:L394">
    <cfRule type="duplicateValues" dxfId="404" priority="763"/>
  </conditionalFormatting>
  <conditionalFormatting sqref="L1">
    <cfRule type="duplicateValues" dxfId="403" priority="949"/>
  </conditionalFormatting>
  <conditionalFormatting sqref="L112">
    <cfRule type="duplicateValues" dxfId="402" priority="848"/>
  </conditionalFormatting>
  <conditionalFormatting sqref="L113:L131 L2:L111 L133:L268 L279:L283">
    <cfRule type="duplicateValues" dxfId="401" priority="867"/>
  </conditionalFormatting>
  <conditionalFormatting sqref="L132">
    <cfRule type="duplicateValues" dxfId="400" priority="846"/>
  </conditionalFormatting>
  <conditionalFormatting sqref="L269:L278">
    <cfRule type="duplicateValues" dxfId="399" priority="820"/>
  </conditionalFormatting>
  <conditionalFormatting sqref="L284">
    <cfRule type="duplicateValues" dxfId="398" priority="794"/>
  </conditionalFormatting>
  <conditionalFormatting sqref="L308">
    <cfRule type="duplicateValues" dxfId="397" priority="791"/>
  </conditionalFormatting>
  <conditionalFormatting sqref="L367">
    <cfRule type="duplicateValues" dxfId="396" priority="799"/>
  </conditionalFormatting>
  <conditionalFormatting sqref="L374">
    <cfRule type="duplicateValues" dxfId="395" priority="798"/>
  </conditionalFormatting>
  <conditionalFormatting sqref="L397">
    <cfRule type="duplicateValues" dxfId="394" priority="797"/>
  </conditionalFormatting>
  <conditionalFormatting sqref="L401">
    <cfRule type="duplicateValues" dxfId="393" priority="795"/>
  </conditionalFormatting>
  <conditionalFormatting sqref="L407">
    <cfRule type="duplicateValues" dxfId="392" priority="779"/>
  </conditionalFormatting>
  <conditionalFormatting sqref="L475:L480">
    <cfRule type="duplicateValues" dxfId="391" priority="733"/>
  </conditionalFormatting>
  <conditionalFormatting sqref="L499">
    <cfRule type="duplicateValues" dxfId="390" priority="726"/>
    <cfRule type="duplicateValues" dxfId="389" priority="727"/>
    <cfRule type="duplicateValues" dxfId="388" priority="728"/>
  </conditionalFormatting>
  <conditionalFormatting sqref="L500:L550 L284:L498">
    <cfRule type="duplicateValues" dxfId="387" priority="730"/>
  </conditionalFormatting>
  <conditionalFormatting sqref="L500:L550 L481:L498 L368:L373 L303:L307 L396 L398:L400 L402:L406 L285:L300 L309:L366 L408:L474">
    <cfRule type="duplicateValues" dxfId="386" priority="807"/>
  </conditionalFormatting>
  <conditionalFormatting sqref="L551">
    <cfRule type="duplicateValues" dxfId="385" priority="879"/>
  </conditionalFormatting>
  <conditionalFormatting sqref="L947">
    <cfRule type="duplicateValues" dxfId="384" priority="678"/>
  </conditionalFormatting>
  <conditionalFormatting sqref="L948:L955">
    <cfRule type="duplicateValues" dxfId="383" priority="674"/>
  </conditionalFormatting>
  <conditionalFormatting sqref="L1804:L2096">
    <cfRule type="duplicateValues" dxfId="382" priority="659"/>
  </conditionalFormatting>
  <conditionalFormatting sqref="P4">
    <cfRule type="duplicateValues" dxfId="381" priority="864"/>
    <cfRule type="duplicateValues" dxfId="380" priority="865"/>
  </conditionalFormatting>
  <conditionalFormatting sqref="P17">
    <cfRule type="duplicateValues" dxfId="379" priority="862"/>
    <cfRule type="duplicateValues" dxfId="378" priority="863"/>
  </conditionalFormatting>
  <conditionalFormatting sqref="P50">
    <cfRule type="duplicateValues" dxfId="377" priority="861"/>
  </conditionalFormatting>
  <conditionalFormatting sqref="P60">
    <cfRule type="duplicateValues" dxfId="376" priority="860"/>
  </conditionalFormatting>
  <conditionalFormatting sqref="P67">
    <cfRule type="duplicateValues" dxfId="375" priority="858"/>
    <cfRule type="duplicateValues" dxfId="374" priority="859"/>
  </conditionalFormatting>
  <conditionalFormatting sqref="P86">
    <cfRule type="duplicateValues" dxfId="373" priority="857"/>
  </conditionalFormatting>
  <conditionalFormatting sqref="P98">
    <cfRule type="duplicateValues" dxfId="372" priority="856"/>
  </conditionalFormatting>
  <conditionalFormatting sqref="P101">
    <cfRule type="duplicateValues" dxfId="371" priority="854"/>
    <cfRule type="duplicateValues" dxfId="370" priority="855"/>
  </conditionalFormatting>
  <conditionalFormatting sqref="P102">
    <cfRule type="duplicateValues" dxfId="369" priority="853"/>
  </conditionalFormatting>
  <conditionalFormatting sqref="P108">
    <cfRule type="duplicateValues" dxfId="368" priority="851"/>
    <cfRule type="duplicateValues" dxfId="367" priority="852"/>
  </conditionalFormatting>
  <conditionalFormatting sqref="P112">
    <cfRule type="duplicateValues" dxfId="366" priority="850"/>
  </conditionalFormatting>
  <conditionalFormatting sqref="P131">
    <cfRule type="duplicateValues" dxfId="365" priority="847"/>
  </conditionalFormatting>
  <conditionalFormatting sqref="P137">
    <cfRule type="duplicateValues" dxfId="364" priority="844"/>
  </conditionalFormatting>
  <conditionalFormatting sqref="P141">
    <cfRule type="duplicateValues" dxfId="363" priority="843"/>
  </conditionalFormatting>
  <conditionalFormatting sqref="P143">
    <cfRule type="duplicateValues" dxfId="362" priority="842"/>
  </conditionalFormatting>
  <conditionalFormatting sqref="P146">
    <cfRule type="duplicateValues" dxfId="361" priority="841"/>
  </conditionalFormatting>
  <conditionalFormatting sqref="P158">
    <cfRule type="duplicateValues" dxfId="360" priority="840"/>
  </conditionalFormatting>
  <conditionalFormatting sqref="P170">
    <cfRule type="duplicateValues" dxfId="359" priority="839"/>
  </conditionalFormatting>
  <conditionalFormatting sqref="P183">
    <cfRule type="duplicateValues" dxfId="358" priority="837"/>
    <cfRule type="duplicateValues" dxfId="357" priority="838"/>
  </conditionalFormatting>
  <conditionalFormatting sqref="P188">
    <cfRule type="duplicateValues" dxfId="356" priority="835"/>
  </conditionalFormatting>
  <conditionalFormatting sqref="P198">
    <cfRule type="duplicateValues" dxfId="355" priority="832"/>
    <cfRule type="duplicateValues" dxfId="354" priority="833"/>
  </conditionalFormatting>
  <conditionalFormatting sqref="P215">
    <cfRule type="duplicateValues" dxfId="353" priority="829"/>
  </conditionalFormatting>
  <conditionalFormatting sqref="P226">
    <cfRule type="duplicateValues" dxfId="352" priority="827"/>
    <cfRule type="duplicateValues" dxfId="351" priority="828"/>
  </conditionalFormatting>
  <conditionalFormatting sqref="P230">
    <cfRule type="duplicateValues" dxfId="350" priority="826"/>
  </conditionalFormatting>
  <conditionalFormatting sqref="P247">
    <cfRule type="duplicateValues" dxfId="349" priority="823"/>
    <cfRule type="duplicateValues" dxfId="348" priority="824"/>
  </conditionalFormatting>
  <conditionalFormatting sqref="P265">
    <cfRule type="duplicateValues" dxfId="347" priority="821"/>
    <cfRule type="duplicateValues" dxfId="346" priority="822"/>
  </conditionalFormatting>
  <conditionalFormatting sqref="P269">
    <cfRule type="duplicateValues" dxfId="345" priority="817"/>
    <cfRule type="duplicateValues" dxfId="344" priority="818"/>
  </conditionalFormatting>
  <conditionalFormatting sqref="P270">
    <cfRule type="duplicateValues" dxfId="343" priority="815"/>
  </conditionalFormatting>
  <conditionalFormatting sqref="P276">
    <cfRule type="duplicateValues" dxfId="342" priority="813"/>
    <cfRule type="duplicateValues" dxfId="341" priority="814"/>
  </conditionalFormatting>
  <conditionalFormatting sqref="P284">
    <cfRule type="duplicateValues" dxfId="340" priority="750"/>
  </conditionalFormatting>
  <conditionalFormatting sqref="P285">
    <cfRule type="duplicateValues" dxfId="339" priority="749"/>
  </conditionalFormatting>
  <conditionalFormatting sqref="P287">
    <cfRule type="duplicateValues" dxfId="338" priority="772"/>
  </conditionalFormatting>
  <conditionalFormatting sqref="P288">
    <cfRule type="duplicateValues" dxfId="337" priority="748"/>
  </conditionalFormatting>
  <conditionalFormatting sqref="P291">
    <cfRule type="duplicateValues" dxfId="336" priority="747"/>
  </conditionalFormatting>
  <conditionalFormatting sqref="P294">
    <cfRule type="duplicateValues" dxfId="335" priority="746"/>
  </conditionalFormatting>
  <conditionalFormatting sqref="P296">
    <cfRule type="duplicateValues" dxfId="334" priority="742"/>
  </conditionalFormatting>
  <conditionalFormatting sqref="P297">
    <cfRule type="duplicateValues" dxfId="333" priority="745"/>
  </conditionalFormatting>
  <conditionalFormatting sqref="P298">
    <cfRule type="duplicateValues" dxfId="332" priority="744"/>
  </conditionalFormatting>
  <conditionalFormatting sqref="P300">
    <cfRule type="duplicateValues" dxfId="331" priority="743"/>
  </conditionalFormatting>
  <conditionalFormatting sqref="P305">
    <cfRule type="duplicateValues" dxfId="330" priority="793"/>
  </conditionalFormatting>
  <conditionalFormatting sqref="P307">
    <cfRule type="duplicateValues" dxfId="329" priority="792"/>
  </conditionalFormatting>
  <conditionalFormatting sqref="P309">
    <cfRule type="duplicateValues" dxfId="328" priority="771"/>
  </conditionalFormatting>
  <conditionalFormatting sqref="P310">
    <cfRule type="duplicateValues" dxfId="327" priority="741"/>
  </conditionalFormatting>
  <conditionalFormatting sqref="P311">
    <cfRule type="duplicateValues" dxfId="326" priority="805"/>
  </conditionalFormatting>
  <conditionalFormatting sqref="P312">
    <cfRule type="duplicateValues" dxfId="325" priority="770"/>
  </conditionalFormatting>
  <conditionalFormatting sqref="P314">
    <cfRule type="duplicateValues" dxfId="324" priority="790"/>
  </conditionalFormatting>
  <conditionalFormatting sqref="P315">
    <cfRule type="duplicateValues" dxfId="323" priority="789"/>
  </conditionalFormatting>
  <conditionalFormatting sqref="P317">
    <cfRule type="duplicateValues" dxfId="322" priority="720"/>
  </conditionalFormatting>
  <conditionalFormatting sqref="P320">
    <cfRule type="duplicateValues" dxfId="321" priority="719"/>
  </conditionalFormatting>
  <conditionalFormatting sqref="P322">
    <cfRule type="duplicateValues" dxfId="320" priority="788"/>
  </conditionalFormatting>
  <conditionalFormatting sqref="P324">
    <cfRule type="duplicateValues" dxfId="319" priority="787"/>
  </conditionalFormatting>
  <conditionalFormatting sqref="P325">
    <cfRule type="duplicateValues" dxfId="318" priority="786"/>
  </conditionalFormatting>
  <conditionalFormatting sqref="P328">
    <cfRule type="duplicateValues" dxfId="317" priority="804"/>
  </conditionalFormatting>
  <conditionalFormatting sqref="P332">
    <cfRule type="duplicateValues" dxfId="316" priority="785"/>
  </conditionalFormatting>
  <conditionalFormatting sqref="P336">
    <cfRule type="duplicateValues" dxfId="315" priority="718"/>
  </conditionalFormatting>
  <conditionalFormatting sqref="P337">
    <cfRule type="duplicateValues" dxfId="314" priority="784"/>
  </conditionalFormatting>
  <conditionalFormatting sqref="P339">
    <cfRule type="duplicateValues" dxfId="313" priority="740"/>
  </conditionalFormatting>
  <conditionalFormatting sqref="P340">
    <cfRule type="duplicateValues" dxfId="312" priority="783"/>
  </conditionalFormatting>
  <conditionalFormatting sqref="P342">
    <cfRule type="duplicateValues" dxfId="311" priority="717"/>
  </conditionalFormatting>
  <conditionalFormatting sqref="P343">
    <cfRule type="duplicateValues" dxfId="310" priority="716"/>
  </conditionalFormatting>
  <conditionalFormatting sqref="P344">
    <cfRule type="duplicateValues" dxfId="309" priority="809"/>
  </conditionalFormatting>
  <conditionalFormatting sqref="P346">
    <cfRule type="duplicateValues" dxfId="308" priority="715"/>
  </conditionalFormatting>
  <conditionalFormatting sqref="P348">
    <cfRule type="duplicateValues" dxfId="307" priority="713"/>
  </conditionalFormatting>
  <conditionalFormatting sqref="P350">
    <cfRule type="duplicateValues" dxfId="306" priority="810"/>
  </conditionalFormatting>
  <conditionalFormatting sqref="P351">
    <cfRule type="duplicateValues" dxfId="305" priority="712"/>
  </conditionalFormatting>
  <conditionalFormatting sqref="P352">
    <cfRule type="duplicateValues" dxfId="304" priority="711"/>
  </conditionalFormatting>
  <conditionalFormatting sqref="P353">
    <cfRule type="duplicateValues" dxfId="303" priority="769"/>
  </conditionalFormatting>
  <conditionalFormatting sqref="P355">
    <cfRule type="duplicateValues" dxfId="302" priority="710"/>
  </conditionalFormatting>
  <conditionalFormatting sqref="P356">
    <cfRule type="duplicateValues" dxfId="301" priority="709"/>
  </conditionalFormatting>
  <conditionalFormatting sqref="P357">
    <cfRule type="duplicateValues" dxfId="300" priority="811"/>
  </conditionalFormatting>
  <conditionalFormatting sqref="P358">
    <cfRule type="duplicateValues" dxfId="299" priority="768"/>
  </conditionalFormatting>
  <conditionalFormatting sqref="P359">
    <cfRule type="duplicateValues" dxfId="298" priority="708"/>
  </conditionalFormatting>
  <conditionalFormatting sqref="P361">
    <cfRule type="duplicateValues" dxfId="297" priority="707"/>
  </conditionalFormatting>
  <conditionalFormatting sqref="P362">
    <cfRule type="duplicateValues" dxfId="296" priority="739"/>
  </conditionalFormatting>
  <conditionalFormatting sqref="P368">
    <cfRule type="duplicateValues" dxfId="295" priority="706"/>
  </conditionalFormatting>
  <conditionalFormatting sqref="P372">
    <cfRule type="duplicateValues" dxfId="294" priority="705"/>
  </conditionalFormatting>
  <conditionalFormatting sqref="P375">
    <cfRule type="duplicateValues" dxfId="293" priority="766"/>
  </conditionalFormatting>
  <conditionalFormatting sqref="P377">
    <cfRule type="duplicateValues" dxfId="292" priority="704"/>
  </conditionalFormatting>
  <conditionalFormatting sqref="P379">
    <cfRule type="duplicateValues" dxfId="291" priority="761"/>
  </conditionalFormatting>
  <conditionalFormatting sqref="P380">
    <cfRule type="duplicateValues" dxfId="290" priority="738"/>
  </conditionalFormatting>
  <conditionalFormatting sqref="P381">
    <cfRule type="duplicateValues" dxfId="289" priority="737"/>
  </conditionalFormatting>
  <conditionalFormatting sqref="P382">
    <cfRule type="duplicateValues" dxfId="288" priority="760"/>
  </conditionalFormatting>
  <conditionalFormatting sqref="P384">
    <cfRule type="duplicateValues" dxfId="287" priority="759"/>
  </conditionalFormatting>
  <conditionalFormatting sqref="P386">
    <cfRule type="duplicateValues" dxfId="286" priority="758"/>
  </conditionalFormatting>
  <conditionalFormatting sqref="P390">
    <cfRule type="duplicateValues" dxfId="285" priority="703"/>
  </conditionalFormatting>
  <conditionalFormatting sqref="P392">
    <cfRule type="duplicateValues" dxfId="284" priority="757"/>
  </conditionalFormatting>
  <conditionalFormatting sqref="P393">
    <cfRule type="duplicateValues" dxfId="283" priority="736"/>
  </conditionalFormatting>
  <conditionalFormatting sqref="P395">
    <cfRule type="duplicateValues" dxfId="282" priority="756"/>
  </conditionalFormatting>
  <conditionalFormatting sqref="P396">
    <cfRule type="duplicateValues" dxfId="281" priority="702"/>
  </conditionalFormatting>
  <conditionalFormatting sqref="P397">
    <cfRule type="duplicateValues" dxfId="280" priority="781"/>
  </conditionalFormatting>
  <conditionalFormatting sqref="P402">
    <cfRule type="duplicateValues" dxfId="279" priority="701"/>
  </conditionalFormatting>
  <conditionalFormatting sqref="P404">
    <cfRule type="duplicateValues" dxfId="278" priority="700"/>
  </conditionalFormatting>
  <conditionalFormatting sqref="P406">
    <cfRule type="duplicateValues" dxfId="277" priority="780"/>
  </conditionalFormatting>
  <conditionalFormatting sqref="P407">
    <cfRule type="duplicateValues" dxfId="276" priority="699"/>
  </conditionalFormatting>
  <conditionalFormatting sqref="P408">
    <cfRule type="duplicateValues" dxfId="275" priority="698"/>
  </conditionalFormatting>
  <conditionalFormatting sqref="P410">
    <cfRule type="duplicateValues" dxfId="274" priority="778"/>
  </conditionalFormatting>
  <conditionalFormatting sqref="P413">
    <cfRule type="duplicateValues" dxfId="273" priority="755"/>
  </conditionalFormatting>
  <conditionalFormatting sqref="P415">
    <cfRule type="duplicateValues" dxfId="272" priority="777"/>
  </conditionalFormatting>
  <conditionalFormatting sqref="P418">
    <cfRule type="duplicateValues" dxfId="271" priority="776"/>
  </conditionalFormatting>
  <conditionalFormatting sqref="P423">
    <cfRule type="duplicateValues" dxfId="270" priority="775"/>
  </conditionalFormatting>
  <conditionalFormatting sqref="P425">
    <cfRule type="duplicateValues" dxfId="269" priority="697"/>
  </conditionalFormatting>
  <conditionalFormatting sqref="P427">
    <cfRule type="duplicateValues" dxfId="268" priority="696"/>
  </conditionalFormatting>
  <conditionalFormatting sqref="P443">
    <cfRule type="duplicateValues" dxfId="267" priority="753"/>
  </conditionalFormatting>
  <conditionalFormatting sqref="P446">
    <cfRule type="duplicateValues" dxfId="266" priority="752"/>
  </conditionalFormatting>
  <conditionalFormatting sqref="P447">
    <cfRule type="duplicateValues" dxfId="265" priority="735"/>
  </conditionalFormatting>
  <conditionalFormatting sqref="P449">
    <cfRule type="duplicateValues" dxfId="264" priority="751"/>
  </conditionalFormatting>
  <conditionalFormatting sqref="P460">
    <cfRule type="duplicateValues" dxfId="263" priority="694"/>
  </conditionalFormatting>
  <conditionalFormatting sqref="P461">
    <cfRule type="duplicateValues" dxfId="262" priority="692"/>
    <cfRule type="duplicateValues" dxfId="261" priority="693"/>
  </conditionalFormatting>
  <conditionalFormatting sqref="P462">
    <cfRule type="duplicateValues" dxfId="260" priority="774"/>
  </conditionalFormatting>
  <conditionalFormatting sqref="P464">
    <cfRule type="duplicateValues" dxfId="259" priority="734"/>
  </conditionalFormatting>
  <conditionalFormatting sqref="P469">
    <cfRule type="duplicateValues" dxfId="258" priority="773"/>
  </conditionalFormatting>
  <conditionalFormatting sqref="P473">
    <cfRule type="duplicateValues" dxfId="257" priority="691"/>
  </conditionalFormatting>
  <conditionalFormatting sqref="P476">
    <cfRule type="duplicateValues" dxfId="256" priority="731"/>
  </conditionalFormatting>
  <conditionalFormatting sqref="P483">
    <cfRule type="duplicateValues" dxfId="255" priority="689"/>
  </conditionalFormatting>
  <conditionalFormatting sqref="P485">
    <cfRule type="duplicateValues" dxfId="254" priority="729"/>
  </conditionalFormatting>
  <conditionalFormatting sqref="P508">
    <cfRule type="duplicateValues" dxfId="253" priority="722"/>
  </conditionalFormatting>
  <conditionalFormatting sqref="P511">
    <cfRule type="duplicateValues" dxfId="252" priority="688"/>
  </conditionalFormatting>
  <conditionalFormatting sqref="P512">
    <cfRule type="duplicateValues" dxfId="251" priority="721"/>
  </conditionalFormatting>
  <conditionalFormatting sqref="P513">
    <cfRule type="duplicateValues" dxfId="250" priority="686"/>
    <cfRule type="duplicateValues" dxfId="249" priority="687"/>
  </conditionalFormatting>
  <conditionalFormatting sqref="P514">
    <cfRule type="duplicateValues" dxfId="248" priority="684"/>
    <cfRule type="duplicateValues" dxfId="247" priority="685"/>
  </conditionalFormatting>
  <conditionalFormatting sqref="P529">
    <cfRule type="duplicateValues" dxfId="246" priority="683"/>
  </conditionalFormatting>
  <conditionalFormatting sqref="P530">
    <cfRule type="duplicateValues" dxfId="245" priority="682"/>
  </conditionalFormatting>
  <conditionalFormatting sqref="P543">
    <cfRule type="duplicateValues" dxfId="244" priority="681"/>
  </conditionalFormatting>
  <conditionalFormatting sqref="P948">
    <cfRule type="duplicateValues" dxfId="243" priority="670"/>
    <cfRule type="duplicateValues" dxfId="242" priority="671"/>
  </conditionalFormatting>
  <conditionalFormatting sqref="P1810">
    <cfRule type="duplicateValues" dxfId="241" priority="569"/>
    <cfRule type="duplicateValues" dxfId="240" priority="570"/>
  </conditionalFormatting>
  <conditionalFormatting sqref="P1827">
    <cfRule type="duplicateValues" dxfId="239" priority="417"/>
    <cfRule type="duplicateValues" dxfId="238" priority="418"/>
  </conditionalFormatting>
  <conditionalFormatting sqref="P1860">
    <cfRule type="duplicateValues" dxfId="237" priority="385"/>
    <cfRule type="duplicateValues" dxfId="236" priority="386"/>
  </conditionalFormatting>
  <conditionalFormatting sqref="P1888">
    <cfRule type="duplicateValues" dxfId="235" priority="344"/>
    <cfRule type="duplicateValues" dxfId="234" priority="345"/>
  </conditionalFormatting>
  <conditionalFormatting sqref="P1905">
    <cfRule type="duplicateValues" dxfId="233" priority="484"/>
    <cfRule type="duplicateValues" dxfId="232" priority="485"/>
  </conditionalFormatting>
  <conditionalFormatting sqref="Q290:R290">
    <cfRule type="duplicateValues" dxfId="231" priority="806"/>
  </conditionalFormatting>
  <conditionalFormatting sqref="Z325:Z340">
    <cfRule type="duplicateValues" dxfId="230" priority="812"/>
  </conditionalFormatting>
  <conditionalFormatting sqref="Z499">
    <cfRule type="duplicateValues" dxfId="229" priority="723"/>
    <cfRule type="duplicateValues" dxfId="228" priority="724"/>
    <cfRule type="duplicateValues" dxfId="227" priority="725"/>
  </conditionalFormatting>
  <conditionalFormatting sqref="F2509">
    <cfRule type="duplicateValues" dxfId="226" priority="184"/>
    <cfRule type="duplicateValues" dxfId="225" priority="185"/>
    <cfRule type="duplicateValues" dxfId="224" priority="186"/>
    <cfRule type="duplicateValues" dxfId="223" priority="187"/>
    <cfRule type="duplicateValues" dxfId="222" priority="188"/>
    <cfRule type="duplicateValues" dxfId="221" priority="189"/>
  </conditionalFormatting>
  <conditionalFormatting sqref="F2346">
    <cfRule type="duplicateValues" dxfId="220" priority="93"/>
    <cfRule type="duplicateValues" dxfId="219" priority="94"/>
    <cfRule type="duplicateValues" dxfId="218" priority="95"/>
    <cfRule type="duplicateValues" dxfId="217" priority="96"/>
  </conditionalFormatting>
  <conditionalFormatting sqref="F2348">
    <cfRule type="duplicateValues" dxfId="216" priority="181"/>
    <cfRule type="duplicateValues" dxfId="215" priority="182"/>
    <cfRule type="duplicateValues" dxfId="214" priority="183"/>
  </conditionalFormatting>
  <conditionalFormatting sqref="F2349">
    <cfRule type="duplicateValues" dxfId="213" priority="174"/>
    <cfRule type="duplicateValues" dxfId="212" priority="175"/>
    <cfRule type="duplicateValues" dxfId="211" priority="176"/>
    <cfRule type="duplicateValues" dxfId="210" priority="177"/>
    <cfRule type="duplicateValues" dxfId="209" priority="178"/>
    <cfRule type="duplicateValues" dxfId="208" priority="179"/>
    <cfRule type="duplicateValues" dxfId="207" priority="180"/>
  </conditionalFormatting>
  <conditionalFormatting sqref="F2354">
    <cfRule type="duplicateValues" dxfId="206" priority="196"/>
  </conditionalFormatting>
  <conditionalFormatting sqref="F2356">
    <cfRule type="duplicateValues" dxfId="205" priority="91"/>
    <cfRule type="duplicateValues" dxfId="204" priority="92"/>
  </conditionalFormatting>
  <conditionalFormatting sqref="F2357">
    <cfRule type="duplicateValues" dxfId="203" priority="168"/>
    <cfRule type="duplicateValues" dxfId="202" priority="169"/>
    <cfRule type="duplicateValues" dxfId="201" priority="170"/>
    <cfRule type="duplicateValues" dxfId="200" priority="171"/>
    <cfRule type="duplicateValues" dxfId="199" priority="172"/>
    <cfRule type="duplicateValues" dxfId="198" priority="173"/>
  </conditionalFormatting>
  <conditionalFormatting sqref="F2359">
    <cfRule type="duplicateValues" dxfId="197" priority="207"/>
    <cfRule type="duplicateValues" dxfId="196" priority="208"/>
    <cfRule type="duplicateValues" dxfId="195" priority="209"/>
    <cfRule type="duplicateValues" dxfId="194" priority="210"/>
    <cfRule type="duplicateValues" dxfId="193" priority="211"/>
  </conditionalFormatting>
  <conditionalFormatting sqref="F2360">
    <cfRule type="duplicateValues" dxfId="192" priority="89"/>
    <cfRule type="duplicateValues" dxfId="191" priority="90"/>
  </conditionalFormatting>
  <conditionalFormatting sqref="F2361">
    <cfRule type="duplicateValues" dxfId="190" priority="202"/>
    <cfRule type="duplicateValues" dxfId="189" priority="203"/>
    <cfRule type="duplicateValues" dxfId="188" priority="204"/>
    <cfRule type="duplicateValues" dxfId="187" priority="205"/>
    <cfRule type="duplicateValues" dxfId="186" priority="206"/>
  </conditionalFormatting>
  <conditionalFormatting sqref="F2362">
    <cfRule type="duplicateValues" dxfId="185" priority="197"/>
    <cfRule type="duplicateValues" dxfId="184" priority="198"/>
    <cfRule type="duplicateValues" dxfId="183" priority="199"/>
    <cfRule type="duplicateValues" dxfId="182" priority="200"/>
    <cfRule type="duplicateValues" dxfId="181" priority="201"/>
  </conditionalFormatting>
  <conditionalFormatting sqref="F2365">
    <cfRule type="duplicateValues" dxfId="180" priority="87"/>
    <cfRule type="duplicateValues" dxfId="179" priority="88"/>
  </conditionalFormatting>
  <conditionalFormatting sqref="F2367">
    <cfRule type="duplicateValues" dxfId="178" priority="163"/>
    <cfRule type="duplicateValues" dxfId="177" priority="164"/>
    <cfRule type="duplicateValues" dxfId="176" priority="165"/>
    <cfRule type="duplicateValues" dxfId="175" priority="166"/>
    <cfRule type="duplicateValues" dxfId="174" priority="167"/>
  </conditionalFormatting>
  <conditionalFormatting sqref="F2372">
    <cfRule type="duplicateValues" dxfId="173" priority="157"/>
    <cfRule type="duplicateValues" dxfId="172" priority="158"/>
    <cfRule type="duplicateValues" dxfId="171" priority="159"/>
    <cfRule type="duplicateValues" dxfId="170" priority="160"/>
    <cfRule type="duplicateValues" dxfId="169" priority="161"/>
    <cfRule type="duplicateValues" dxfId="168" priority="162"/>
  </conditionalFormatting>
  <conditionalFormatting sqref="F2375">
    <cfRule type="duplicateValues" dxfId="167" priority="152"/>
    <cfRule type="duplicateValues" dxfId="166" priority="153"/>
    <cfRule type="duplicateValues" dxfId="165" priority="154"/>
    <cfRule type="duplicateValues" dxfId="164" priority="155"/>
    <cfRule type="duplicateValues" dxfId="163" priority="156"/>
  </conditionalFormatting>
  <conditionalFormatting sqref="F2378">
    <cfRule type="duplicateValues" dxfId="162" priority="85"/>
    <cfRule type="duplicateValues" dxfId="161" priority="86"/>
  </conditionalFormatting>
  <conditionalFormatting sqref="F2380">
    <cfRule type="duplicateValues" dxfId="160" priority="83"/>
    <cfRule type="duplicateValues" dxfId="159" priority="84"/>
  </conditionalFormatting>
  <conditionalFormatting sqref="F2381">
    <cfRule type="duplicateValues" dxfId="158" priority="147"/>
    <cfRule type="duplicateValues" dxfId="157" priority="148"/>
    <cfRule type="duplicateValues" dxfId="156" priority="149"/>
    <cfRule type="duplicateValues" dxfId="155" priority="150"/>
    <cfRule type="duplicateValues" dxfId="154" priority="151"/>
  </conditionalFormatting>
  <conditionalFormatting sqref="F2389">
    <cfRule type="duplicateValues" dxfId="153" priority="78"/>
    <cfRule type="duplicateValues" dxfId="152" priority="79"/>
    <cfRule type="duplicateValues" dxfId="151" priority="80"/>
    <cfRule type="duplicateValues" dxfId="150" priority="81"/>
    <cfRule type="duplicateValues" dxfId="149" priority="82"/>
  </conditionalFormatting>
  <conditionalFormatting sqref="F2391">
    <cfRule type="duplicateValues" dxfId="148" priority="76"/>
    <cfRule type="duplicateValues" dxfId="147" priority="77"/>
  </conditionalFormatting>
  <conditionalFormatting sqref="F2396">
    <cfRule type="duplicateValues" dxfId="146" priority="137"/>
    <cfRule type="duplicateValues" dxfId="145" priority="138"/>
    <cfRule type="duplicateValues" dxfId="144" priority="139"/>
    <cfRule type="duplicateValues" dxfId="143" priority="140"/>
    <cfRule type="duplicateValues" dxfId="142" priority="141"/>
    <cfRule type="duplicateValues" dxfId="141" priority="142"/>
    <cfRule type="duplicateValues" dxfId="140" priority="143"/>
    <cfRule type="duplicateValues" dxfId="139" priority="144"/>
    <cfRule type="duplicateValues" dxfId="138" priority="145"/>
    <cfRule type="duplicateValues" dxfId="137" priority="146"/>
  </conditionalFormatting>
  <conditionalFormatting sqref="F2397">
    <cfRule type="duplicateValues" dxfId="136" priority="129"/>
    <cfRule type="duplicateValues" dxfId="135" priority="130"/>
    <cfRule type="duplicateValues" dxfId="134" priority="131"/>
    <cfRule type="duplicateValues" dxfId="133" priority="132"/>
    <cfRule type="duplicateValues" dxfId="132" priority="133"/>
    <cfRule type="duplicateValues" dxfId="131" priority="134"/>
    <cfRule type="duplicateValues" dxfId="130" priority="135"/>
    <cfRule type="duplicateValues" dxfId="129" priority="136"/>
  </conditionalFormatting>
  <conditionalFormatting sqref="F2399">
    <cfRule type="duplicateValues" dxfId="128" priority="74"/>
    <cfRule type="duplicateValues" dxfId="127" priority="75"/>
  </conditionalFormatting>
  <conditionalFormatting sqref="F2401">
    <cfRule type="duplicateValues" dxfId="126" priority="122"/>
    <cfRule type="duplicateValues" dxfId="125" priority="123"/>
    <cfRule type="duplicateValues" dxfId="124" priority="124"/>
    <cfRule type="duplicateValues" dxfId="123" priority="125"/>
    <cfRule type="duplicateValues" dxfId="122" priority="126"/>
    <cfRule type="duplicateValues" dxfId="121" priority="127"/>
    <cfRule type="duplicateValues" dxfId="120" priority="128"/>
  </conditionalFormatting>
  <conditionalFormatting sqref="F2402">
    <cfRule type="duplicateValues" dxfId="119" priority="72"/>
    <cfRule type="duplicateValues" dxfId="118" priority="73"/>
  </conditionalFormatting>
  <conditionalFormatting sqref="F2404">
    <cfRule type="duplicateValues" dxfId="117" priority="195"/>
  </conditionalFormatting>
  <conditionalFormatting sqref="F2407">
    <cfRule type="duplicateValues" dxfId="116" priority="190"/>
    <cfRule type="duplicateValues" dxfId="115" priority="191"/>
    <cfRule type="duplicateValues" dxfId="114" priority="192"/>
    <cfRule type="duplicateValues" dxfId="113" priority="193"/>
    <cfRule type="duplicateValues" dxfId="112" priority="194"/>
  </conditionalFormatting>
  <conditionalFormatting sqref="F2410">
    <cfRule type="duplicateValues" dxfId="111" priority="110"/>
    <cfRule type="duplicateValues" dxfId="110" priority="111"/>
    <cfRule type="duplicateValues" dxfId="109" priority="112"/>
    <cfRule type="duplicateValues" dxfId="108" priority="113"/>
    <cfRule type="duplicateValues" dxfId="107" priority="114"/>
    <cfRule type="duplicateValues" dxfId="106" priority="115"/>
    <cfRule type="duplicateValues" dxfId="105" priority="116"/>
    <cfRule type="duplicateValues" dxfId="104" priority="117"/>
    <cfRule type="duplicateValues" dxfId="103" priority="118"/>
    <cfRule type="duplicateValues" dxfId="102" priority="119"/>
    <cfRule type="duplicateValues" dxfId="101" priority="120"/>
    <cfRule type="duplicateValues" dxfId="100" priority="121"/>
  </conditionalFormatting>
  <conditionalFormatting sqref="F2417">
    <cfRule type="duplicateValues" dxfId="99" priority="70"/>
    <cfRule type="duplicateValues" dxfId="98" priority="71"/>
  </conditionalFormatting>
  <conditionalFormatting sqref="F2418">
    <cfRule type="duplicateValues" dxfId="97" priority="68"/>
    <cfRule type="duplicateValues" dxfId="96" priority="69"/>
  </conditionalFormatting>
  <conditionalFormatting sqref="F2423">
    <cfRule type="duplicateValues" dxfId="95" priority="66"/>
    <cfRule type="duplicateValues" dxfId="94" priority="67"/>
  </conditionalFormatting>
  <conditionalFormatting sqref="F2437">
    <cfRule type="duplicateValues" dxfId="93" priority="103"/>
    <cfRule type="duplicateValues" dxfId="92" priority="104"/>
    <cfRule type="duplicateValues" dxfId="91" priority="105"/>
    <cfRule type="duplicateValues" dxfId="90" priority="106"/>
    <cfRule type="duplicateValues" dxfId="89" priority="107"/>
    <cfRule type="duplicateValues" dxfId="88" priority="108"/>
    <cfRule type="duplicateValues" dxfId="87" priority="109"/>
  </conditionalFormatting>
  <conditionalFormatting sqref="F2444">
    <cfRule type="duplicateValues" dxfId="86" priority="63"/>
    <cfRule type="duplicateValues" dxfId="85" priority="64"/>
    <cfRule type="duplicateValues" dxfId="84" priority="65"/>
  </conditionalFormatting>
  <conditionalFormatting sqref="F2445">
    <cfRule type="duplicateValues" dxfId="83" priority="98"/>
    <cfRule type="duplicateValues" dxfId="82" priority="99"/>
    <cfRule type="duplicateValues" dxfId="81" priority="100"/>
    <cfRule type="duplicateValues" dxfId="80" priority="101"/>
    <cfRule type="duplicateValues" dxfId="79" priority="102"/>
  </conditionalFormatting>
  <conditionalFormatting sqref="F2457">
    <cfRule type="duplicateValues" dxfId="78" priority="61"/>
    <cfRule type="duplicateValues" dxfId="77" priority="62"/>
  </conditionalFormatting>
  <conditionalFormatting sqref="F2458">
    <cfRule type="duplicateValues" dxfId="76" priority="57"/>
    <cfRule type="duplicateValues" dxfId="75" priority="58"/>
    <cfRule type="duplicateValues" dxfId="74" priority="59"/>
    <cfRule type="duplicateValues" dxfId="73" priority="60"/>
  </conditionalFormatting>
  <conditionalFormatting sqref="F2472">
    <cfRule type="duplicateValues" dxfId="72" priority="54"/>
    <cfRule type="duplicateValues" dxfId="71" priority="55"/>
    <cfRule type="duplicateValues" dxfId="70" priority="56"/>
  </conditionalFormatting>
  <conditionalFormatting sqref="K2412:K2556 K2345:K2375 K2558:K2564">
    <cfRule type="duplicateValues" dxfId="69" priority="213"/>
  </conditionalFormatting>
  <conditionalFormatting sqref="K2412:K2556 K2345:K2375 K2558:K2564">
    <cfRule type="duplicateValues" dxfId="68" priority="214"/>
  </conditionalFormatting>
  <conditionalFormatting sqref="L2345:L2386 L2388:L2564">
    <cfRule type="duplicateValues" dxfId="67" priority="212"/>
  </conditionalFormatting>
  <conditionalFormatting sqref="Z2345:Z2564">
    <cfRule type="duplicateValues" dxfId="66" priority="97"/>
  </conditionalFormatting>
  <conditionalFormatting sqref="P2520">
    <cfRule type="duplicateValues" dxfId="65" priority="53"/>
  </conditionalFormatting>
  <conditionalFormatting sqref="P2520">
    <cfRule type="duplicateValues" dxfId="64" priority="52"/>
  </conditionalFormatting>
  <conditionalFormatting sqref="P2522">
    <cfRule type="duplicateValues" dxfId="63" priority="51"/>
  </conditionalFormatting>
  <conditionalFormatting sqref="P2522">
    <cfRule type="duplicateValues" dxfId="62" priority="50"/>
  </conditionalFormatting>
  <conditionalFormatting sqref="F2526">
    <cfRule type="duplicateValues" dxfId="61" priority="45"/>
    <cfRule type="duplicateValues" dxfId="60" priority="46"/>
    <cfRule type="duplicateValues" dxfId="59" priority="47"/>
    <cfRule type="duplicateValues" dxfId="58" priority="48"/>
    <cfRule type="duplicateValues" dxfId="57" priority="49"/>
  </conditionalFormatting>
  <conditionalFormatting sqref="F2529">
    <cfRule type="duplicateValues" dxfId="56" priority="41"/>
    <cfRule type="duplicateValues" dxfId="55" priority="42"/>
    <cfRule type="duplicateValues" dxfId="54" priority="43"/>
    <cfRule type="duplicateValues" dxfId="53" priority="44"/>
  </conditionalFormatting>
  <conditionalFormatting sqref="F2522">
    <cfRule type="duplicateValues" dxfId="52" priority="39"/>
    <cfRule type="duplicateValues" dxfId="51" priority="40"/>
  </conditionalFormatting>
  <conditionalFormatting sqref="F2531">
    <cfRule type="duplicateValues" dxfId="50" priority="37"/>
    <cfRule type="duplicateValues" dxfId="49" priority="38"/>
  </conditionalFormatting>
  <conditionalFormatting sqref="F2533">
    <cfRule type="duplicateValues" dxfId="48" priority="35"/>
    <cfRule type="duplicateValues" dxfId="47" priority="36"/>
  </conditionalFormatting>
  <conditionalFormatting sqref="F2536">
    <cfRule type="duplicateValues" dxfId="46" priority="33"/>
    <cfRule type="duplicateValues" dxfId="45" priority="34"/>
  </conditionalFormatting>
  <conditionalFormatting sqref="F2551">
    <cfRule type="duplicateValues" dxfId="44" priority="31"/>
    <cfRule type="duplicateValues" dxfId="43" priority="32"/>
  </conditionalFormatting>
  <conditionalFormatting sqref="K2557">
    <cfRule type="duplicateValues" dxfId="42" priority="23"/>
  </conditionalFormatting>
  <conditionalFormatting sqref="K2557">
    <cfRule type="duplicateValues" dxfId="41" priority="24"/>
    <cfRule type="duplicateValues" dxfId="40" priority="25"/>
  </conditionalFormatting>
  <conditionalFormatting sqref="K2557">
    <cfRule type="duplicateValues" dxfId="39" priority="30"/>
  </conditionalFormatting>
  <conditionalFormatting sqref="K2557">
    <cfRule type="duplicateValues" dxfId="38" priority="26"/>
    <cfRule type="duplicateValues" dxfId="37" priority="27"/>
    <cfRule type="duplicateValues" dxfId="36" priority="28"/>
    <cfRule type="duplicateValues" dxfId="35" priority="29"/>
  </conditionalFormatting>
  <conditionalFormatting sqref="F2560">
    <cfRule type="duplicateValues" dxfId="34" priority="21"/>
    <cfRule type="duplicateValues" dxfId="33" priority="22"/>
  </conditionalFormatting>
  <conditionalFormatting sqref="K2565:K2605">
    <cfRule type="duplicateValues" dxfId="32" priority="19"/>
  </conditionalFormatting>
  <conditionalFormatting sqref="K2565:K2605">
    <cfRule type="duplicateValues" dxfId="31" priority="20"/>
  </conditionalFormatting>
  <conditionalFormatting sqref="L2565:L2605">
    <cfRule type="duplicateValues" dxfId="30" priority="18"/>
  </conditionalFormatting>
  <conditionalFormatting sqref="Z2565:Z2605">
    <cfRule type="duplicateValues" dxfId="29" priority="17"/>
  </conditionalFormatting>
  <conditionalFormatting sqref="F2580">
    <cfRule type="duplicateValues" dxfId="28" priority="16"/>
  </conditionalFormatting>
  <conditionalFormatting sqref="F2597">
    <cfRule type="duplicateValues" dxfId="27" priority="11"/>
    <cfRule type="duplicateValues" dxfId="26" priority="12"/>
    <cfRule type="duplicateValues" dxfId="25" priority="13"/>
    <cfRule type="duplicateValues" dxfId="24" priority="14"/>
    <cfRule type="duplicateValues" dxfId="23" priority="15"/>
  </conditionalFormatting>
  <conditionalFormatting sqref="F2601">
    <cfRule type="duplicateValues" dxfId="22" priority="7"/>
    <cfRule type="duplicateValues" dxfId="21" priority="8"/>
    <cfRule type="duplicateValues" dxfId="20" priority="9"/>
    <cfRule type="duplicateValues" dxfId="19" priority="10"/>
  </conditionalFormatting>
  <conditionalFormatting sqref="F2605">
    <cfRule type="duplicateValues" dxfId="18" priority="5"/>
    <cfRule type="duplicateValues" dxfId="17" priority="6"/>
  </conditionalFormatting>
  <conditionalFormatting sqref="F2600">
    <cfRule type="duplicateValues" dxfId="16" priority="1"/>
    <cfRule type="duplicateValues" dxfId="15" priority="2"/>
    <cfRule type="duplicateValues" dxfId="14" priority="3"/>
    <cfRule type="duplicateValues" dxfId="13" priority="4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37E9-B17C-4FD8-9559-E70553020BAC}">
  <dimension ref="A2:S205"/>
  <sheetViews>
    <sheetView topLeftCell="D1" workbookViewId="0">
      <selection activeCell="N26" sqref="N26"/>
    </sheetView>
  </sheetViews>
  <sheetFormatPr defaultColWidth="9.140625" defaultRowHeight="15" x14ac:dyDescent="0.25"/>
  <cols>
    <col min="1" max="1" width="64.85546875" style="8" bestFit="1" customWidth="1"/>
    <col min="2" max="2" width="22.5703125" style="8" bestFit="1" customWidth="1"/>
    <col min="3" max="3" width="17.7109375" style="8" bestFit="1" customWidth="1"/>
    <col min="4" max="4" width="16.28515625" style="8" bestFit="1" customWidth="1"/>
    <col min="5" max="5" width="15.140625" style="8" bestFit="1" customWidth="1"/>
    <col min="6" max="6" width="22.85546875" style="8" bestFit="1" customWidth="1"/>
    <col min="7" max="7" width="26.5703125" style="8" bestFit="1" customWidth="1"/>
    <col min="8" max="8" width="20.5703125" style="8" bestFit="1" customWidth="1"/>
    <col min="9" max="9" width="15.140625" style="8" bestFit="1" customWidth="1"/>
    <col min="10" max="10" width="23.7109375" style="8" bestFit="1" customWidth="1"/>
    <col min="11" max="11" width="22.28515625" style="8" bestFit="1" customWidth="1"/>
    <col min="12" max="12" width="23.7109375" style="8" bestFit="1" customWidth="1"/>
    <col min="13" max="13" width="16.85546875" style="8" bestFit="1" customWidth="1"/>
    <col min="14" max="14" width="21.5703125" style="8" bestFit="1" customWidth="1"/>
    <col min="15" max="15" width="14.140625" style="8" customWidth="1"/>
    <col min="16" max="18" width="9.140625" style="8"/>
    <col min="19" max="19" width="1.85546875" style="8" bestFit="1" customWidth="1"/>
    <col min="20" max="16384" width="9.140625" style="8"/>
  </cols>
  <sheetData>
    <row r="2" spans="1:19" ht="18.75" x14ac:dyDescent="0.3">
      <c r="A2" s="744" t="s">
        <v>1974</v>
      </c>
      <c r="B2" s="744"/>
      <c r="C2" s="744"/>
      <c r="D2" s="744"/>
      <c r="G2" s="798" t="s">
        <v>1975</v>
      </c>
      <c r="H2" s="799"/>
      <c r="I2" s="799"/>
      <c r="J2" s="800"/>
      <c r="L2" s="801" t="s">
        <v>1976</v>
      </c>
      <c r="M2" s="802"/>
      <c r="N2" s="802"/>
      <c r="O2" s="803"/>
    </row>
    <row r="3" spans="1:19" ht="15.75" x14ac:dyDescent="0.25">
      <c r="A3" s="67" t="s">
        <v>59</v>
      </c>
      <c r="B3" s="67" t="s">
        <v>60</v>
      </c>
      <c r="C3" s="12" t="s">
        <v>61</v>
      </c>
      <c r="D3" s="12" t="s">
        <v>17</v>
      </c>
      <c r="G3" s="761" t="s">
        <v>74</v>
      </c>
      <c r="H3" s="761"/>
      <c r="I3" s="761"/>
      <c r="J3" s="761"/>
      <c r="L3" s="82" t="s">
        <v>65</v>
      </c>
      <c r="M3" s="83" t="s">
        <v>151</v>
      </c>
      <c r="N3" s="83" t="s">
        <v>17</v>
      </c>
      <c r="O3" s="83" t="s">
        <v>147</v>
      </c>
      <c r="S3" s="8" t="s">
        <v>232</v>
      </c>
    </row>
    <row r="4" spans="1:19" ht="15.75" x14ac:dyDescent="0.25">
      <c r="A4" s="74" t="s">
        <v>62</v>
      </c>
      <c r="B4" s="74">
        <f>COUNTIFS('CHECKOFF YEAR TO DATE '!V:V,'SUMMARY YTD'!A4)</f>
        <v>843</v>
      </c>
      <c r="C4" s="76">
        <f>SUMIFS('CHECKOFF YEAR TO DATE '!R:R,'CHECKOFF YEAR TO DATE '!V:V,'SUMMARY YTD'!A4)</f>
        <v>76674514.120000005</v>
      </c>
      <c r="D4" s="76">
        <f>SUMIFS('CHECKOFF YEAR TO DATE '!AG:AG,'CHECKOFF YEAR TO DATE '!V:V,'SUMMARY YTD'!A4)</f>
        <v>2650600.3361497936</v>
      </c>
      <c r="G4" s="12" t="s">
        <v>135</v>
      </c>
      <c r="H4" s="12" t="s">
        <v>60</v>
      </c>
      <c r="I4" s="31" t="s">
        <v>61</v>
      </c>
      <c r="J4" s="31" t="s">
        <v>17</v>
      </c>
      <c r="L4" s="69" t="s">
        <v>128</v>
      </c>
      <c r="M4" s="72">
        <f>SUMIFS('CHECKOFF YEAR TO DATE '!R:R,'CHECKOFF YEAR TO DATE '!O:O,'SUMMARY YTD'!L4)</f>
        <v>71668081.629999995</v>
      </c>
      <c r="N4" s="72">
        <f>SUMIFS('CHECKOFF YEAR TO DATE '!AG:AG,'CHECKOFF YEAR TO DATE '!O:O,'SUMMARY YTD'!L4)</f>
        <v>1693813.932571213</v>
      </c>
      <c r="O4" s="74">
        <f>COUNTIFS('CHECKOFF YEAR TO DATE '!O:O,'SUMMARY YTD'!L4)</f>
        <v>188</v>
      </c>
    </row>
    <row r="5" spans="1:19" x14ac:dyDescent="0.25">
      <c r="A5" s="74" t="s">
        <v>63</v>
      </c>
      <c r="B5" s="74">
        <f>COUNTIFS('CHECKOFF YEAR TO DATE '!V:V,'SUMMARY YTD'!A5)</f>
        <v>638</v>
      </c>
      <c r="C5" s="76">
        <f>SUMIFS('CHECKOFF YEAR TO DATE '!R:R,'CHECKOFF YEAR TO DATE '!V:V,'SUMMARY YTD'!A5)</f>
        <v>219225320.06</v>
      </c>
      <c r="D5" s="76">
        <f>SUMIFS('CHECKOFF YEAR TO DATE '!AG:AG,'CHECKOFF YEAR TO DATE '!V:V,'SUMMARY YTD'!A5)</f>
        <v>6165286.3599784188</v>
      </c>
      <c r="G5" s="125" t="s">
        <v>31</v>
      </c>
      <c r="H5" s="125">
        <f>COUNTIFS('CHECKOFF YEAR TO DATE '!C:C,'SUMMARY YTD'!G5)</f>
        <v>147</v>
      </c>
      <c r="I5" s="126">
        <f>SUMIFS('CHECKOFF YEAR TO DATE '!R:R,'CHECKOFF YEAR TO DATE '!C:C,'SUMMARY YTD'!G5)</f>
        <v>56659323</v>
      </c>
      <c r="J5" s="126">
        <f>SUMIFS('CHECKOFF YEAR TO DATE '!AG:AG,'CHECKOFF YEAR TO DATE '!C:C,'SUMMARY YTD'!G5)</f>
        <v>1367876.4578371998</v>
      </c>
      <c r="L5" s="69" t="s">
        <v>327</v>
      </c>
      <c r="M5" s="72">
        <f>SUMIFS('CHECKOFF YEAR TO DATE '!R:R,'CHECKOFF YEAR TO DATE '!O:O,'SUMMARY YTD'!L5)</f>
        <v>10370366</v>
      </c>
      <c r="N5" s="72">
        <f>SUMIFS('CHECKOFF YEAR TO DATE '!AG:AG,'CHECKOFF YEAR TO DATE '!O:O,'SUMMARY YTD'!L5)</f>
        <v>248146.33290476186</v>
      </c>
      <c r="O5" s="74">
        <f>COUNTIFS('CHECKOFF YEAR TO DATE '!O:O,'SUMMARY YTD'!L5)</f>
        <v>21</v>
      </c>
    </row>
    <row r="6" spans="1:19" x14ac:dyDescent="0.25">
      <c r="A6" s="74" t="s">
        <v>187</v>
      </c>
      <c r="B6" s="74">
        <f>COUNTIFS('CHECKOFF YEAR TO DATE '!V:V,'SUMMARY YTD'!A6)</f>
        <v>0</v>
      </c>
      <c r="C6" s="76">
        <f>SUMIFS('CHECKOFF YEAR TO DATE '!R:R,'CHECKOFF YEAR TO DATE '!V:V,'SUMMARY YTD'!A6)</f>
        <v>0</v>
      </c>
      <c r="D6" s="76">
        <f>SUMIFS('CHECKOFF YEAR TO DATE '!AG:AG,'CHECKOFF YEAR TO DATE '!V:V,'SUMMARY YTD'!A6)</f>
        <v>0</v>
      </c>
      <c r="G6" s="125" t="s">
        <v>241</v>
      </c>
      <c r="H6" s="125">
        <f>COUNTIFS('CHECKOFF YEAR TO DATE '!C:C,'SUMMARY YTD'!G6)</f>
        <v>90</v>
      </c>
      <c r="I6" s="126">
        <f>SUMIFS('CHECKOFF YEAR TO DATE '!R:R,'CHECKOFF YEAR TO DATE '!C:C,'SUMMARY YTD'!G6)</f>
        <v>21747509.82</v>
      </c>
      <c r="J6" s="126">
        <f>SUMIFS('CHECKOFF YEAR TO DATE '!AG:AG,'CHECKOFF YEAR TO DATE '!C:C,'SUMMARY YTD'!G6)</f>
        <v>560975.93142869638</v>
      </c>
      <c r="L6" s="69" t="s">
        <v>43</v>
      </c>
      <c r="M6" s="72">
        <f>SUMIFS('CHECKOFF YEAR TO DATE '!R:R,'CHECKOFF YEAR TO DATE '!O:O,'SUMMARY YTD'!L6)</f>
        <v>258747432.98000002</v>
      </c>
      <c r="N6" s="72">
        <f>SUMIFS('CHECKOFF YEAR TO DATE '!AG:AG,'CHECKOFF YEAR TO DATE '!O:O,'SUMMARY YTD'!L6)</f>
        <v>6333879.803804121</v>
      </c>
      <c r="O6" s="74">
        <f>COUNTIFS('CHECKOFF YEAR TO DATE '!O:O,'SUMMARY YTD'!L6)</f>
        <v>1056</v>
      </c>
    </row>
    <row r="7" spans="1:19" x14ac:dyDescent="0.25">
      <c r="A7" s="74" t="s">
        <v>188</v>
      </c>
      <c r="B7" s="74">
        <f>COUNTIFS('CHECKOFF YEAR TO DATE '!V:V,'SUMMARY YTD'!A7)</f>
        <v>0</v>
      </c>
      <c r="C7" s="76">
        <f>SUMIFS('CHECKOFF YEAR TO DATE '!R:R,'CHECKOFF YEAR TO DATE '!V:V,'SUMMARY YTD'!A7)</f>
        <v>0</v>
      </c>
      <c r="D7" s="76">
        <f>SUMIFS('CHECKOFF YEAR TO DATE '!AG:AG,'CHECKOFF YEAR TO DATE '!V:V,'SUMMARY YTD'!A7)</f>
        <v>0</v>
      </c>
      <c r="G7" s="125" t="s">
        <v>38</v>
      </c>
      <c r="H7" s="125">
        <f>COUNTIFS('CHECKOFF YEAR TO DATE '!C:C,'SUMMARY YTD'!G7)</f>
        <v>198</v>
      </c>
      <c r="I7" s="126">
        <f>SUMIFS('CHECKOFF YEAR TO DATE '!R:R,'CHECKOFF YEAR TO DATE '!C:C,'SUMMARY YTD'!G7)</f>
        <v>53062885</v>
      </c>
      <c r="J7" s="126">
        <f>SUMIFS('CHECKOFF YEAR TO DATE '!AG:AG,'CHECKOFF YEAR TO DATE '!C:C,'SUMMARY YTD'!G7)</f>
        <v>1378680.432964308</v>
      </c>
      <c r="L7" s="69" t="s">
        <v>148</v>
      </c>
      <c r="M7" s="72">
        <f>SUMIFS('CHECKOFF YEAR TO DATE '!R:R,'CHECKOFF YEAR TO DATE '!O:O,'SUMMARY YTD'!L7)</f>
        <v>271194237.23000002</v>
      </c>
      <c r="N7" s="72">
        <f>SUMIFS('CHECKOFF YEAR TO DATE '!AG:AG,'CHECKOFF YEAR TO DATE '!O:O,'SUMMARY YTD'!L7)</f>
        <v>6770123.7365079904</v>
      </c>
      <c r="O7" s="74">
        <f>COUNTIFS('CHECKOFF YEAR TO DATE '!O:O,'SUMMARY YTD'!L7)</f>
        <v>707</v>
      </c>
    </row>
    <row r="8" spans="1:19" x14ac:dyDescent="0.25">
      <c r="A8" s="74" t="s">
        <v>64</v>
      </c>
      <c r="B8" s="74">
        <f>COUNTIFS('CHECKOFF YEAR TO DATE '!V:V,'SUMMARY YTD'!A8)</f>
        <v>1123</v>
      </c>
      <c r="C8" s="76">
        <f>SUMIFS('CHECKOFF YEAR TO DATE '!R:R,'CHECKOFF YEAR TO DATE '!V:V,'SUMMARY YTD'!A8)</f>
        <v>537046806.97000003</v>
      </c>
      <c r="D8" s="76">
        <f>SUMIFS('CHECKOFF YEAR TO DATE '!AG:AG,'CHECKOFF YEAR TO DATE '!V:V,'SUMMARY YTD'!A8)</f>
        <v>12583594.206781857</v>
      </c>
      <c r="G8" s="125" t="s">
        <v>184</v>
      </c>
      <c r="H8" s="125">
        <f>COUNTIFS('CHECKOFF YEAR TO DATE '!C:C,'SUMMARY YTD'!G8)</f>
        <v>174</v>
      </c>
      <c r="I8" s="126">
        <f>SUMIFS('CHECKOFF YEAR TO DATE '!R:R,'CHECKOFF YEAR TO DATE '!C:C,'SUMMARY YTD'!G8)</f>
        <v>61624652</v>
      </c>
      <c r="J8" s="126">
        <f>SUMIFS('CHECKOFF YEAR TO DATE '!AG:AG,'CHECKOFF YEAR TO DATE '!C:C,'SUMMARY YTD'!G8)</f>
        <v>1593720.970806936</v>
      </c>
      <c r="L8" s="69" t="s">
        <v>173</v>
      </c>
      <c r="M8" s="72">
        <f>SUMIFS('CHECKOFF YEAR TO DATE '!R:R,'CHECKOFF YEAR TO DATE '!O:O,'SUMMARY YTD'!L8)</f>
        <v>130562731.31</v>
      </c>
      <c r="N8" s="72">
        <f>SUMIFS('CHECKOFF YEAR TO DATE '!AG:AG,'CHECKOFF YEAR TO DATE '!O:O,'SUMMARY YTD'!L8)</f>
        <v>3250693.3721765284</v>
      </c>
      <c r="O8" s="74">
        <f>COUNTIFS('CHECKOFF YEAR TO DATE '!O:O,'SUMMARY YTD'!L8)</f>
        <v>342</v>
      </c>
    </row>
    <row r="9" spans="1:19" x14ac:dyDescent="0.25">
      <c r="A9" s="77" t="s">
        <v>67</v>
      </c>
      <c r="B9" s="77">
        <f>SUM(B4:B8)</f>
        <v>2604</v>
      </c>
      <c r="C9" s="79">
        <f>SUM(C4:C8)</f>
        <v>832946641.1500001</v>
      </c>
      <c r="D9" s="79">
        <f>SUM(D4:D8)</f>
        <v>21399480.902910069</v>
      </c>
      <c r="G9" s="125" t="s">
        <v>23</v>
      </c>
      <c r="H9" s="125">
        <f>COUNTIFS('CHECKOFF YEAR TO DATE '!C:C,'SUMMARY YTD'!G9)</f>
        <v>181</v>
      </c>
      <c r="I9" s="126">
        <f>SUMIFS('CHECKOFF YEAR TO DATE '!R:R,'CHECKOFF YEAR TO DATE '!C:C,'SUMMARY YTD'!G9)</f>
        <v>84267154</v>
      </c>
      <c r="J9" s="126">
        <f>SUMIFS('CHECKOFF YEAR TO DATE '!AG:AG,'CHECKOFF YEAR TO DATE '!C:C,'SUMMARY YTD'!G9)</f>
        <v>1990090.7265891456</v>
      </c>
      <c r="L9" s="69" t="s">
        <v>21</v>
      </c>
      <c r="M9" s="72">
        <f>SUMIFS('CHECKOFF YEAR TO DATE '!R:R,'CHECKOFF YEAR TO DATE '!O:O,'SUMMARY YTD'!L9)</f>
        <v>61039174</v>
      </c>
      <c r="N9" s="72">
        <f>SUMIFS('CHECKOFF YEAR TO DATE '!AG:AG,'CHECKOFF YEAR TO DATE '!O:O,'SUMMARY YTD'!L9)</f>
        <v>1475842.3775418224</v>
      </c>
      <c r="O9" s="74">
        <f>COUNTIFS('CHECKOFF YEAR TO DATE '!O:O,'SUMMARY YTD'!L9)</f>
        <v>221</v>
      </c>
    </row>
    <row r="10" spans="1:19" x14ac:dyDescent="0.25">
      <c r="A10" s="77"/>
      <c r="B10" s="77"/>
      <c r="C10" s="79"/>
      <c r="D10" s="79"/>
      <c r="G10" s="125" t="s">
        <v>27</v>
      </c>
      <c r="H10" s="125">
        <f>COUNTIFS('CHECKOFF YEAR TO DATE '!C:C,'SUMMARY YTD'!G10)</f>
        <v>206</v>
      </c>
      <c r="I10" s="126">
        <f>SUMIFS('CHECKOFF YEAR TO DATE '!R:R,'CHECKOFF YEAR TO DATE '!C:C,'SUMMARY YTD'!G10)</f>
        <v>74676014</v>
      </c>
      <c r="J10" s="126">
        <f>SUMIFS('CHECKOFF YEAR TO DATE '!AG:AG,'CHECKOFF YEAR TO DATE '!C:C,'SUMMARY YTD'!G10)</f>
        <v>1789004.8336549278</v>
      </c>
      <c r="L10" s="69" t="s">
        <v>174</v>
      </c>
      <c r="M10" s="72">
        <f>SUMIFS('CHECKOFF YEAR TO DATE '!R:R,'CHECKOFF YEAR TO DATE '!O:O,'SUMMARY YTD'!L10)</f>
        <v>13293798</v>
      </c>
      <c r="N10" s="72">
        <f>SUMIFS('CHECKOFF YEAR TO DATE '!AG:AG,'CHECKOFF YEAR TO DATE '!O:O,'SUMMARY YTD'!L10)</f>
        <v>318049.58115079365</v>
      </c>
      <c r="O10" s="74">
        <f>COUNTIFS('CHECKOFF YEAR TO DATE '!O:O,'SUMMARY YTD'!L10)</f>
        <v>28</v>
      </c>
    </row>
    <row r="11" spans="1:19" x14ac:dyDescent="0.25">
      <c r="A11" s="74"/>
      <c r="B11" s="74"/>
      <c r="C11" s="76"/>
      <c r="D11" s="76"/>
      <c r="G11" s="125" t="s">
        <v>39</v>
      </c>
      <c r="H11" s="125">
        <f>COUNTIFS('CHECKOFF YEAR TO DATE '!C:C,'SUMMARY YTD'!G11)</f>
        <v>248</v>
      </c>
      <c r="I11" s="126">
        <f>SUMIFS('CHECKOFF YEAR TO DATE '!R:R,'CHECKOFF YEAR TO DATE '!C:C,'SUMMARY YTD'!G11)</f>
        <v>59908542</v>
      </c>
      <c r="J11" s="126">
        <f>SUMIFS('CHECKOFF YEAR TO DATE '!AG:AG,'CHECKOFF YEAR TO DATE '!C:C,'SUMMARY YTD'!G11)</f>
        <v>1525106.4407637154</v>
      </c>
      <c r="L11" s="69" t="s">
        <v>366</v>
      </c>
      <c r="M11" s="72">
        <f>SUMIFS('CHECKOFF YEAR TO DATE '!R:R,'CHECKOFF YEAR TO DATE '!O:O,'SUMMARY YTD'!L11)</f>
        <v>2174442</v>
      </c>
      <c r="N11" s="72">
        <f>SUMIFS('CHECKOFF YEAR TO DATE '!AG:AG,'CHECKOFF YEAR TO DATE '!O:O,'SUMMARY YTD'!L11)</f>
        <v>53205.253540903541</v>
      </c>
      <c r="O11" s="74">
        <f>COUNTIFS('CHECKOFF YEAR TO DATE '!O:O,'SUMMARY YTD'!L11)</f>
        <v>9</v>
      </c>
    </row>
    <row r="12" spans="1:19" x14ac:dyDescent="0.25">
      <c r="A12" s="74"/>
      <c r="B12" s="74"/>
      <c r="C12" s="76"/>
      <c r="D12" s="76"/>
      <c r="G12" s="125" t="s">
        <v>29</v>
      </c>
      <c r="H12" s="125">
        <f>COUNTIFS('CHECKOFF YEAR TO DATE '!C:C,'SUMMARY YTD'!G12)</f>
        <v>380</v>
      </c>
      <c r="I12" s="126">
        <f>SUMIFS('CHECKOFF YEAR TO DATE '!R:R,'CHECKOFF YEAR TO DATE '!C:C,'SUMMARY YTD'!G12)</f>
        <v>107236464</v>
      </c>
      <c r="J12" s="126">
        <f>SUMIFS('CHECKOFF YEAR TO DATE '!AG:AG,'CHECKOFF YEAR TO DATE '!C:C,'SUMMARY YTD'!G12)</f>
        <v>2583459.497268999</v>
      </c>
      <c r="L12" s="69" t="s">
        <v>218</v>
      </c>
      <c r="M12" s="72">
        <f>SUMIFS('CHECKOFF YEAR TO DATE '!R:R,'CHECKOFF YEAR TO DATE '!O:O,'SUMMARY YTD'!L12)</f>
        <v>1042195</v>
      </c>
      <c r="N12" s="72">
        <f>SUMIFS('CHECKOFF YEAR TO DATE '!AG:AG,'CHECKOFF YEAR TO DATE '!O:O,'SUMMARY YTD'!L12)</f>
        <v>25440.247179487178</v>
      </c>
      <c r="O12" s="74">
        <f>COUNTIFS('CHECKOFF YEAR TO DATE '!O:O,'SUMMARY YTD'!L12)</f>
        <v>1</v>
      </c>
    </row>
    <row r="13" spans="1:19" x14ac:dyDescent="0.25">
      <c r="A13" s="128" t="s">
        <v>69</v>
      </c>
      <c r="B13" s="128">
        <f>B9</f>
        <v>2604</v>
      </c>
      <c r="C13" s="130">
        <f>C9</f>
        <v>832946641.1500001</v>
      </c>
      <c r="D13" s="130">
        <f>D9</f>
        <v>21399480.902910069</v>
      </c>
      <c r="G13" s="125" t="s">
        <v>47</v>
      </c>
      <c r="H13" s="125">
        <f>COUNTIFS('CHECKOFF YEAR TO DATE '!C:C,'SUMMARY YTD'!G13)</f>
        <v>70</v>
      </c>
      <c r="I13" s="126">
        <f>SUMIFS('CHECKOFF YEAR TO DATE '!R:R,'CHECKOFF YEAR TO DATE '!C:C,'SUMMARY YTD'!G13)</f>
        <v>18708549</v>
      </c>
      <c r="J13" s="126">
        <f>SUMIFS('CHECKOFF YEAR TO DATE '!AG:AG,'CHECKOFF YEAR TO DATE '!C:C,'SUMMARY YTD'!G13)</f>
        <v>456490.95117850037</v>
      </c>
      <c r="L13" s="69" t="s">
        <v>157</v>
      </c>
      <c r="M13" s="72">
        <f>SUMIFS('CHECKOFF YEAR TO DATE '!R:R,'CHECKOFF YEAR TO DATE '!O:O,'SUMMARY YTD'!L13)</f>
        <v>7959356</v>
      </c>
      <c r="N13" s="72">
        <f>SUMIFS('CHECKOFF YEAR TO DATE '!AG:AG,'CHECKOFF YEAR TO DATE '!O:O,'SUMMARY YTD'!L13)</f>
        <v>1070297.674950938</v>
      </c>
      <c r="O13" s="74">
        <f>COUNTIFS('CHECKOFF YEAR TO DATE '!O:O,'SUMMARY YTD'!L13)</f>
        <v>14</v>
      </c>
    </row>
    <row r="14" spans="1:19" x14ac:dyDescent="0.25">
      <c r="A14" s="74"/>
      <c r="B14" s="451" t="s">
        <v>169</v>
      </c>
      <c r="C14" s="163">
        <f>185000000*12</f>
        <v>2220000000</v>
      </c>
      <c r="D14" s="161" t="s">
        <v>406</v>
      </c>
      <c r="G14" s="125" t="s">
        <v>37</v>
      </c>
      <c r="H14" s="125">
        <f>COUNTIFS('CHECKOFF YEAR TO DATE '!C:C,'SUMMARY YTD'!G14)</f>
        <v>247</v>
      </c>
      <c r="I14" s="126">
        <f>SUMIFS('CHECKOFF YEAR TO DATE '!R:R,'CHECKOFF YEAR TO DATE '!C:C,'SUMMARY YTD'!G14)</f>
        <v>69455325.900000006</v>
      </c>
      <c r="J14" s="126">
        <f>SUMIFS('CHECKOFF YEAR TO DATE '!AG:AG,'CHECKOFF YEAR TO DATE '!C:C,'SUMMARY YTD'!G14)</f>
        <v>1810473.2368439215</v>
      </c>
      <c r="L14" s="69" t="s">
        <v>365</v>
      </c>
      <c r="M14" s="72">
        <f>SUMIFS('CHECKOFF YEAR TO DATE '!R:R,'CHECKOFF YEAR TO DATE '!O:O,'SUMMARY YTD'!L14)</f>
        <v>408231</v>
      </c>
      <c r="N14" s="72">
        <f>SUMIFS('CHECKOFF YEAR TO DATE '!AG:AG,'CHECKOFF YEAR TO DATE '!O:O,'SUMMARY YTD'!L14)</f>
        <v>14742.067095238093</v>
      </c>
      <c r="O14" s="74">
        <f>COUNTIFS('CHECKOFF YEAR TO DATE '!O:O,'SUMMARY YTD'!L14)</f>
        <v>3</v>
      </c>
    </row>
    <row r="15" spans="1:19" x14ac:dyDescent="0.25">
      <c r="B15" s="452" t="s">
        <v>275</v>
      </c>
      <c r="C15" s="138">
        <f>C9/C14</f>
        <v>0.37520118970720723</v>
      </c>
      <c r="D15" s="212">
        <f>C14-C9</f>
        <v>1387053358.8499999</v>
      </c>
      <c r="G15" s="125" t="s">
        <v>49</v>
      </c>
      <c r="H15" s="125">
        <f>COUNTIFS('CHECKOFF YEAR TO DATE '!C:C,'SUMMARY YTD'!G15)</f>
        <v>297</v>
      </c>
      <c r="I15" s="126">
        <f>SUMIFS('CHECKOFF YEAR TO DATE '!R:R,'CHECKOFF YEAR TO DATE '!C:C,'SUMMARY YTD'!G15)</f>
        <v>117615577</v>
      </c>
      <c r="J15" s="126">
        <f>SUMIFS('CHECKOFF YEAR TO DATE '!AG:AG,'CHECKOFF YEAR TO DATE '!C:C,'SUMMARY YTD'!G15)</f>
        <v>3707803.0824865405</v>
      </c>
      <c r="L15" s="84" t="s">
        <v>56</v>
      </c>
      <c r="M15" s="72">
        <f>SUMIFS('CHECKOFF YEAR TO DATE '!R:R,'CHECKOFF YEAR TO DATE '!O:O,'SUMMARY YTD'!L15)</f>
        <v>4286596</v>
      </c>
      <c r="N15" s="72">
        <f>SUMIFS('CHECKOFF YEAR TO DATE '!AG:AG,'CHECKOFF YEAR TO DATE '!O:O,'SUMMARY YTD'!L15)</f>
        <v>112579.85681962481</v>
      </c>
      <c r="O15" s="74">
        <f>COUNTIFS('CHECKOFF YEAR TO DATE '!O:O,'SUMMARY YTD'!L15)</f>
        <v>13</v>
      </c>
    </row>
    <row r="16" spans="1:19" x14ac:dyDescent="0.25">
      <c r="B16" s="452"/>
      <c r="C16" s="138"/>
      <c r="D16" s="212"/>
      <c r="G16" s="125" t="s">
        <v>24</v>
      </c>
      <c r="H16" s="125">
        <f>COUNTIFS('CHECKOFF YEAR TO DATE '!C:C,'SUMMARY YTD'!G16)</f>
        <v>286</v>
      </c>
      <c r="I16" s="126">
        <f>SUMIFS('CHECKOFF YEAR TO DATE '!R:R,'CHECKOFF YEAR TO DATE '!C:C,'SUMMARY YTD'!G16)</f>
        <v>81569656</v>
      </c>
      <c r="J16" s="126">
        <f>SUMIFS('CHECKOFF YEAR TO DATE '!AG:AG,'CHECKOFF YEAR TO DATE '!C:C,'SUMMARY YTD'!G16)</f>
        <v>1970562.746468642</v>
      </c>
      <c r="L16" s="84"/>
      <c r="M16" s="72"/>
      <c r="N16" s="72"/>
      <c r="O16" s="74"/>
    </row>
    <row r="17" spans="1:15" ht="15.75" x14ac:dyDescent="0.25">
      <c r="G17" s="125" t="s">
        <v>20</v>
      </c>
      <c r="H17" s="125">
        <f>COUNTIFS('CHECKOFF YEAR TO DATE '!C:C,'SUMMARY YTD'!G17)</f>
        <v>80</v>
      </c>
      <c r="I17" s="126">
        <f>SUMIFS('CHECKOFF YEAR TO DATE '!R:R,'CHECKOFF YEAR TO DATE '!C:C,'SUMMARY YTD'!G17)</f>
        <v>26414989.43</v>
      </c>
      <c r="J17" s="126">
        <f>SUMIFS('CHECKOFF YEAR TO DATE '!AG:AG,'CHECKOFF YEAR TO DATE '!C:C,'SUMMARY YTD'!G17)</f>
        <v>665235.59461854957</v>
      </c>
      <c r="L17" s="85" t="s">
        <v>71</v>
      </c>
      <c r="M17" s="86">
        <f>SUM(M4:M15)</f>
        <v>832746641.1500001</v>
      </c>
      <c r="N17" s="86">
        <f>SUM(N4:N15)</f>
        <v>21366814.236243419</v>
      </c>
      <c r="O17" s="85">
        <f>SUM(O4:O15)</f>
        <v>2603</v>
      </c>
    </row>
    <row r="18" spans="1:15" x14ac:dyDescent="0.25">
      <c r="G18" s="132" t="s">
        <v>71</v>
      </c>
      <c r="H18" s="132">
        <f>SUM(H5:H17)</f>
        <v>2604</v>
      </c>
      <c r="I18" s="133">
        <f>SUM(I5:I17)</f>
        <v>832946641.14999986</v>
      </c>
      <c r="J18" s="133">
        <f>SUM(J5:J17)</f>
        <v>21399480.902910084</v>
      </c>
    </row>
    <row r="19" spans="1:15" x14ac:dyDescent="0.25">
      <c r="G19" s="132"/>
      <c r="H19" s="132"/>
      <c r="I19" s="133"/>
      <c r="J19" s="133"/>
    </row>
    <row r="21" spans="1:15" ht="15.75" x14ac:dyDescent="0.25">
      <c r="A21" s="750" t="s">
        <v>150</v>
      </c>
      <c r="B21" s="751"/>
      <c r="C21" s="751"/>
      <c r="D21" s="751"/>
      <c r="E21" s="430"/>
      <c r="F21" s="798" t="s">
        <v>93</v>
      </c>
      <c r="G21" s="799"/>
      <c r="H21" s="799"/>
      <c r="I21" s="799"/>
      <c r="J21" s="799"/>
      <c r="K21" s="799"/>
      <c r="L21" s="800"/>
    </row>
    <row r="22" spans="1:15" ht="15.75" x14ac:dyDescent="0.25">
      <c r="A22" s="134" t="s">
        <v>65</v>
      </c>
      <c r="B22" s="83" t="s">
        <v>62</v>
      </c>
      <c r="C22" s="81" t="s">
        <v>63</v>
      </c>
      <c r="D22" s="81" t="s">
        <v>64</v>
      </c>
      <c r="F22" s="135" t="s">
        <v>94</v>
      </c>
      <c r="G22" s="135" t="s">
        <v>176</v>
      </c>
      <c r="H22" s="73" t="s">
        <v>95</v>
      </c>
      <c r="I22" s="12" t="s">
        <v>96</v>
      </c>
      <c r="J22" s="12" t="s">
        <v>66</v>
      </c>
      <c r="K22" s="12" t="s">
        <v>169</v>
      </c>
      <c r="L22" s="136" t="s">
        <v>170</v>
      </c>
    </row>
    <row r="23" spans="1:15" x14ac:dyDescent="0.25">
      <c r="A23" s="69" t="s">
        <v>148</v>
      </c>
      <c r="B23" s="432">
        <f>SUMIFS('CHECKOFF YEAR TO DATE '!R:R,'CHECKOFF YEAR TO DATE '!O:O,'SUMMARY YTD'!A23,'CHECKOFF YEAR TO DATE '!V:V,'SUMMARY YTD'!$B$22)</f>
        <v>26381800</v>
      </c>
      <c r="C23" s="432">
        <f>SUMIFS('CHECKOFF YEAR TO DATE '!R:R,'CHECKOFF YEAR TO DATE '!O:O,'SUMMARY YTD'!A23,'CHECKOFF YEAR TO DATE '!V:V,'SUMMARY YTD'!$C$22)</f>
        <v>43789372</v>
      </c>
      <c r="D23" s="432">
        <f>SUMIFS('CHECKOFF YEAR TO DATE '!R:R,'CHECKOFF YEAR TO DATE '!O:O,'SUMMARY YTD'!A23,'CHECKOFF YEAR TO DATE '!V:V,'SUMMARY YTD'!$D$22)</f>
        <v>201023065.23000002</v>
      </c>
      <c r="F23" s="125" t="s">
        <v>99</v>
      </c>
      <c r="G23" s="125" t="s">
        <v>99</v>
      </c>
      <c r="H23" s="126">
        <f>SUMIFS('CHECKOFF YEAR TO DATE '!R:R,'CHECKOFF YEAR TO DATE '!D:D,'SUMMARY YTD'!F23)</f>
        <v>87745614.900000006</v>
      </c>
      <c r="I23" s="137">
        <f>COUNTIFS('CHECKOFF YEAR TO DATE '!D:D,'SUMMARY YTD'!F23)</f>
        <v>317</v>
      </c>
      <c r="J23" s="126">
        <f>SUMIFS('CHECKOFF YEAR TO DATE '!AG:AG,'CHECKOFF YEAR TO DATE '!D:D,'SUMMARY YTD'!F23)</f>
        <v>2257870.613260516</v>
      </c>
      <c r="K23" s="126">
        <f>'REGIONAL EFFICENCY'!C2*12</f>
        <v>360000000</v>
      </c>
      <c r="L23" s="138">
        <f t="shared" ref="L23:L31" si="0">H23/K23</f>
        <v>0.24373781916666667</v>
      </c>
    </row>
    <row r="24" spans="1:15" x14ac:dyDescent="0.25">
      <c r="A24" s="69" t="s">
        <v>218</v>
      </c>
      <c r="B24" s="432">
        <f>SUMIFS('CHECKOFF YEAR TO DATE '!R:R,'CHECKOFF YEAR TO DATE '!O:O,'SUMMARY YTD'!A24,'CHECKOFF YEAR TO DATE '!V:V,'SUMMARY YTD'!$B$22)</f>
        <v>0</v>
      </c>
      <c r="C24" s="432">
        <f>SUMIFS('CHECKOFF YEAR TO DATE '!R:R,'CHECKOFF YEAR TO DATE '!O:O,'SUMMARY YTD'!A24,'CHECKOFF YEAR TO DATE '!V:V,'SUMMARY YTD'!$C$22)</f>
        <v>1042195</v>
      </c>
      <c r="D24" s="432">
        <f>SUMIFS('CHECKOFF YEAR TO DATE '!R:R,'CHECKOFF YEAR TO DATE '!O:O,'SUMMARY YTD'!A24,'CHECKOFF YEAR TO DATE '!V:V,'SUMMARY YTD'!$D$22)</f>
        <v>0</v>
      </c>
      <c r="F24" s="125" t="s">
        <v>101</v>
      </c>
      <c r="G24" s="125" t="s">
        <v>101</v>
      </c>
      <c r="H24" s="126">
        <f>SUMIFS('CHECKOFF YEAR TO DATE '!R:R,'CHECKOFF YEAR TO DATE '!D:D,'SUMMARY YTD'!F24)</f>
        <v>193094369.81999999</v>
      </c>
      <c r="I24" s="137">
        <f>COUNTIFS('CHECKOFF YEAR TO DATE '!D:D,'SUMMARY YTD'!F24)</f>
        <v>609</v>
      </c>
      <c r="J24" s="126">
        <f>SUMIFS('CHECKOFF YEAR TO DATE '!AG:AG,'CHECKOFF YEAR TO DATE '!D:D,'SUMMARY YTD'!F24)</f>
        <v>4901253.7930371426</v>
      </c>
      <c r="K24" s="126">
        <f>'REGIONAL EFFICENCY'!C3*12</f>
        <v>720000000</v>
      </c>
      <c r="L24" s="138">
        <f t="shared" si="0"/>
        <v>0.26818662474999999</v>
      </c>
    </row>
    <row r="25" spans="1:15" x14ac:dyDescent="0.25">
      <c r="A25" s="69" t="s">
        <v>56</v>
      </c>
      <c r="B25" s="432">
        <f>SUMIFS('CHECKOFF YEAR TO DATE '!R:R,'CHECKOFF YEAR TO DATE '!O:O,'SUMMARY YTD'!A25,'CHECKOFF YEAR TO DATE '!V:V,'SUMMARY YTD'!$B$22)</f>
        <v>392600</v>
      </c>
      <c r="C25" s="432">
        <f>SUMIFS('CHECKOFF YEAR TO DATE '!R:R,'CHECKOFF YEAR TO DATE '!O:O,'SUMMARY YTD'!A25,'CHECKOFF YEAR TO DATE '!V:V,'SUMMARY YTD'!$C$22)</f>
        <v>524572</v>
      </c>
      <c r="D25" s="432">
        <f>SUMIFS('CHECKOFF YEAR TO DATE '!R:R,'CHECKOFF YEAR TO DATE '!O:O,'SUMMARY YTD'!A25,'CHECKOFF YEAR TO DATE '!V:V,'SUMMARY YTD'!$D$22)</f>
        <v>3369424</v>
      </c>
      <c r="F25" s="125" t="s">
        <v>420</v>
      </c>
      <c r="G25" s="125" t="s">
        <v>420</v>
      </c>
      <c r="H25" s="126">
        <f>SUMIFS('CHECKOFF YEAR TO DATE '!R:R,'CHECKOFF YEAR TO DATE '!D:D,'SUMMARY YTD'!F25)</f>
        <v>108913445.43000001</v>
      </c>
      <c r="I25" s="137">
        <f>COUNTIFS('CHECKOFF YEAR TO DATE '!D:D,'SUMMARY YTD'!F25)</f>
        <v>367</v>
      </c>
      <c r="J25" s="126">
        <f>SUMIFS('CHECKOFF YEAR TO DATE '!AG:AG,'CHECKOFF YEAR TO DATE '!D:D,'SUMMARY YTD'!F25)</f>
        <v>2657116.5125157628</v>
      </c>
      <c r="K25" s="126">
        <f>'REGIONAL EFFICENCY'!C4*12</f>
        <v>360000000</v>
      </c>
      <c r="L25" s="138">
        <f t="shared" si="0"/>
        <v>0.30253734841666668</v>
      </c>
    </row>
    <row r="26" spans="1:15" x14ac:dyDescent="0.25">
      <c r="A26" s="69" t="s">
        <v>173</v>
      </c>
      <c r="B26" s="432">
        <f>SUMIFS('CHECKOFF YEAR TO DATE '!R:R,'CHECKOFF YEAR TO DATE '!O:O,'SUMMARY YTD'!A26,'CHECKOFF YEAR TO DATE '!V:V,'SUMMARY YTD'!$B$22)</f>
        <v>15229185.689999999</v>
      </c>
      <c r="C26" s="432">
        <f>SUMIFS('CHECKOFF YEAR TO DATE '!R:R,'CHECKOFF YEAR TO DATE '!O:O,'SUMMARY YTD'!A26,'CHECKOFF YEAR TO DATE '!V:V,'SUMMARY YTD'!$C$22)</f>
        <v>33904209</v>
      </c>
      <c r="D26" s="432">
        <f>SUMIFS('CHECKOFF YEAR TO DATE '!R:R,'CHECKOFF YEAR TO DATE '!O:O,'SUMMARY YTD'!A26,'CHECKOFF YEAR TO DATE '!V:V,'SUMMARY YTD'!$D$22)</f>
        <v>81429336.620000005</v>
      </c>
      <c r="F26" s="125" t="s">
        <v>133</v>
      </c>
      <c r="G26" s="125" t="s">
        <v>133</v>
      </c>
      <c r="H26" s="126">
        <f>SUMIFS('CHECKOFF YEAR TO DATE '!R:R,'CHECKOFF YEAR TO DATE '!D:D,'SUMMARY YTD'!F26)</f>
        <v>117615577</v>
      </c>
      <c r="I26" s="137">
        <f>COUNTIFS('CHECKOFF YEAR TO DATE '!D:D,'SUMMARY YTD'!F26)</f>
        <v>297</v>
      </c>
      <c r="J26" s="126">
        <f>SUMIFS('CHECKOFF YEAR TO DATE '!AG:AG,'CHECKOFF YEAR TO DATE '!D:D,'SUMMARY YTD'!F26)</f>
        <v>3707803.0824865405</v>
      </c>
      <c r="K26" s="126" t="e">
        <f>'REGIONAL EFFICENCY'!#REF!*12</f>
        <v>#REF!</v>
      </c>
      <c r="L26" s="138" t="e">
        <f t="shared" si="0"/>
        <v>#REF!</v>
      </c>
    </row>
    <row r="27" spans="1:15" x14ac:dyDescent="0.25">
      <c r="A27" s="69" t="s">
        <v>157</v>
      </c>
      <c r="B27" s="432">
        <f>SUMIFS('CHECKOFF YEAR TO DATE '!R:R,'CHECKOFF YEAR TO DATE '!O:O,'SUMMARY YTD'!A27,'CHECKOFF YEAR TO DATE '!V:V,'SUMMARY YTD'!$B$22)</f>
        <v>10000</v>
      </c>
      <c r="C27" s="432">
        <f>SUMIFS('CHECKOFF YEAR TO DATE '!R:R,'CHECKOFF YEAR TO DATE '!O:O,'SUMMARY YTD'!A27,'CHECKOFF YEAR TO DATE '!V:V,'SUMMARY YTD'!$C$22)</f>
        <v>883245</v>
      </c>
      <c r="D27" s="432">
        <f>SUMIFS('CHECKOFF YEAR TO DATE '!R:R,'CHECKOFF YEAR TO DATE '!O:O,'SUMMARY YTD'!A27,'CHECKOFF YEAR TO DATE '!V:V,'SUMMARY YTD'!$D$22)</f>
        <v>7066111</v>
      </c>
      <c r="F27" s="125" t="s">
        <v>5937</v>
      </c>
      <c r="G27" s="125" t="s">
        <v>5937</v>
      </c>
      <c r="H27" s="126">
        <f>SUMIFS('CHECKOFF YEAR TO DATE '!R:R,'CHECKOFF YEAR TO DATE '!D:D,'SUMMARY YTD'!F27)</f>
        <v>79508954</v>
      </c>
      <c r="I27" s="137">
        <f>COUNTIFS('CHECKOFF YEAR TO DATE '!D:D,'SUMMARY YTD'!F27)</f>
        <v>175</v>
      </c>
      <c r="J27" s="126">
        <f>SUMIFS('CHECKOFF YEAR TO DATE '!AG:AG,'CHECKOFF YEAR TO DATE '!D:D,'SUMMARY YTD'!F27)</f>
        <v>1878993.8943547131</v>
      </c>
      <c r="K27" s="126">
        <f>'REGIONAL EFFICENCY'!C5*12</f>
        <v>540000000</v>
      </c>
      <c r="L27" s="138">
        <f t="shared" si="0"/>
        <v>0.14723880370370371</v>
      </c>
    </row>
    <row r="28" spans="1:15" x14ac:dyDescent="0.25">
      <c r="A28" s="69" t="s">
        <v>174</v>
      </c>
      <c r="B28" s="432">
        <f>SUMIFS('CHECKOFF YEAR TO DATE '!R:R,'CHECKOFF YEAR TO DATE '!O:O,'SUMMARY YTD'!A28,'CHECKOFF YEAR TO DATE '!V:V,'SUMMARY YTD'!$B$22)</f>
        <v>462333</v>
      </c>
      <c r="C28" s="432">
        <f>SUMIFS('CHECKOFF YEAR TO DATE '!R:R,'CHECKOFF YEAR TO DATE '!O:O,'SUMMARY YTD'!A28,'CHECKOFF YEAR TO DATE '!V:V,'SUMMARY YTD'!$C$22)</f>
        <v>4751759</v>
      </c>
      <c r="D28" s="432">
        <f>SUMIFS('CHECKOFF YEAR TO DATE '!R:R,'CHECKOFF YEAR TO DATE '!O:O,'SUMMARY YTD'!A28,'CHECKOFF YEAR TO DATE '!V:V,'SUMMARY YTD'!$D$22)</f>
        <v>8079706</v>
      </c>
      <c r="F28" s="125" t="s">
        <v>167</v>
      </c>
      <c r="G28" s="125" t="s">
        <v>167</v>
      </c>
      <c r="H28" s="126">
        <f>SUMIFS('CHECKOFF YEAR TO DATE '!R:R,'CHECKOFF YEAR TO DATE '!D:D,'SUMMARY YTD'!F28)</f>
        <v>59583315</v>
      </c>
      <c r="I28" s="137">
        <f>COUNTIFS('CHECKOFF YEAR TO DATE '!D:D,'SUMMARY YTD'!F28)</f>
        <v>249</v>
      </c>
      <c r="J28" s="126">
        <f>SUMIFS('CHECKOFF YEAR TO DATE '!AG:AG,'CHECKOFF YEAR TO DATE '!D:D,'SUMMARY YTD'!F28)</f>
        <v>1517293.8827531333</v>
      </c>
      <c r="K28" s="126">
        <f>'REGIONAL EFFICENCY'!C6*12</f>
        <v>540000000</v>
      </c>
      <c r="L28" s="138">
        <f t="shared" si="0"/>
        <v>0.11033947222222222</v>
      </c>
    </row>
    <row r="29" spans="1:15" x14ac:dyDescent="0.25">
      <c r="A29" s="69" t="s">
        <v>128</v>
      </c>
      <c r="B29" s="432">
        <f>SUMIFS('CHECKOFF YEAR TO DATE '!R:R,'CHECKOFF YEAR TO DATE '!O:O,'SUMMARY YTD'!A29,'CHECKOFF YEAR TO DATE '!V:V,'SUMMARY YTD'!$B$22)</f>
        <v>2754029</v>
      </c>
      <c r="C29" s="432">
        <f>SUMIFS('CHECKOFF YEAR TO DATE '!R:R,'CHECKOFF YEAR TO DATE '!O:O,'SUMMARY YTD'!A29,'CHECKOFF YEAR TO DATE '!V:V,'SUMMARY YTD'!$C$22)</f>
        <v>43386779.629999995</v>
      </c>
      <c r="D29" s="432">
        <f>SUMIFS('CHECKOFF YEAR TO DATE '!R:R,'CHECKOFF YEAR TO DATE '!O:O,'SUMMARY YTD'!A29,'CHECKOFF YEAR TO DATE '!V:V,'SUMMARY YTD'!$D$22)</f>
        <v>25527273</v>
      </c>
      <c r="F29" s="125" t="s">
        <v>5938</v>
      </c>
      <c r="G29" s="125" t="s">
        <v>5938</v>
      </c>
      <c r="H29" s="126">
        <f>SUMIFS('CHECKOFF YEAR TO DATE '!R:R,'CHECKOFF YEAR TO DATE '!D:D,'SUMMARY YTD'!F29)</f>
        <v>74242814</v>
      </c>
      <c r="I29" s="137">
        <f>COUNTIFS('CHECKOFF YEAR TO DATE '!D:D,'SUMMARY YTD'!F29)</f>
        <v>204</v>
      </c>
      <c r="J29" s="126">
        <f>SUMIFS('CHECKOFF YEAR TO DATE '!AG:AG,'CHECKOFF YEAR TO DATE '!D:D,'SUMMARY YTD'!F29)</f>
        <v>1779061.8622263563</v>
      </c>
      <c r="K29" s="126">
        <f>'REGIONAL EFFICENCY'!C7*12</f>
        <v>360000000</v>
      </c>
      <c r="L29" s="138">
        <f t="shared" si="0"/>
        <v>0.20623003888888888</v>
      </c>
    </row>
    <row r="30" spans="1:15" x14ac:dyDescent="0.25">
      <c r="A30" s="69" t="s">
        <v>327</v>
      </c>
      <c r="B30" s="432">
        <f>SUMIFS('CHECKOFF YEAR TO DATE '!R:R,'CHECKOFF YEAR TO DATE '!O:O,'SUMMARY YTD'!A30,'CHECKOFF YEAR TO DATE '!V:V,'SUMMARY YTD'!$B$22)</f>
        <v>530044</v>
      </c>
      <c r="C30" s="432">
        <f>SUMIFS('CHECKOFF YEAR TO DATE '!R:R,'CHECKOFF YEAR TO DATE '!O:O,'SUMMARY YTD'!A30,'CHECKOFF YEAR TO DATE '!V:V,'SUMMARY YTD'!$C$22)</f>
        <v>7043264</v>
      </c>
      <c r="D30" s="432">
        <f>SUMIFS('CHECKOFF YEAR TO DATE '!R:R,'CHECKOFF YEAR TO DATE '!O:O,'SUMMARY YTD'!A30,'CHECKOFF YEAR TO DATE '!V:V,'SUMMARY YTD'!$D$22)</f>
        <v>2797058</v>
      </c>
      <c r="F30" s="125" t="s">
        <v>168</v>
      </c>
      <c r="G30" s="125" t="s">
        <v>168</v>
      </c>
      <c r="H30" s="126">
        <f>SUMIFS('CHECKOFF YEAR TO DATE '!R:R,'CHECKOFF YEAR TO DATE '!D:D,'SUMMARY YTD'!F30)</f>
        <v>107051151</v>
      </c>
      <c r="I30" s="137">
        <f>COUNTIFS('CHECKOFF YEAR TO DATE '!D:D,'SUMMARY YTD'!F30)</f>
        <v>378</v>
      </c>
      <c r="J30" s="126">
        <f>SUMIFS('CHECKOFF YEAR TO DATE '!AG:AG,'CHECKOFF YEAR TO DATE '!D:D,'SUMMARY YTD'!F30)</f>
        <v>2579047.4586129142</v>
      </c>
      <c r="K30" s="126">
        <f>'REGIONAL EFFICENCY'!C8*12</f>
        <v>540000000</v>
      </c>
      <c r="L30" s="138">
        <f t="shared" si="0"/>
        <v>0.19824287222222223</v>
      </c>
    </row>
    <row r="31" spans="1:15" x14ac:dyDescent="0.25">
      <c r="A31" s="69" t="s">
        <v>366</v>
      </c>
      <c r="B31" s="432">
        <f>SUMIFS('CHECKOFF YEAR TO DATE '!R:R,'CHECKOFF YEAR TO DATE '!O:O,'SUMMARY YTD'!A31,'CHECKOFF YEAR TO DATE '!V:V,'SUMMARY YTD'!$B$22)</f>
        <v>305798</v>
      </c>
      <c r="C31" s="432">
        <f>SUMIFS('CHECKOFF YEAR TO DATE '!R:R,'CHECKOFF YEAR TO DATE '!O:O,'SUMMARY YTD'!A31,'CHECKOFF YEAR TO DATE '!V:V,'SUMMARY YTD'!$C$22)</f>
        <v>1042784</v>
      </c>
      <c r="D31" s="432">
        <f>SUMIFS('CHECKOFF YEAR TO DATE '!R:R,'CHECKOFF YEAR TO DATE '!O:O,'SUMMARY YTD'!A31,'CHECKOFF YEAR TO DATE '!V:V,'SUMMARY YTD'!$D$22)</f>
        <v>825860</v>
      </c>
      <c r="F31" s="132" t="s">
        <v>71</v>
      </c>
      <c r="G31" s="132" t="s">
        <v>428</v>
      </c>
      <c r="H31" s="133">
        <f>SUM(H23:H30)</f>
        <v>827755241.1500001</v>
      </c>
      <c r="I31" s="139">
        <f>SUM(I23:I30)</f>
        <v>2596</v>
      </c>
      <c r="J31" s="133">
        <f>SUM(J23:J30)</f>
        <v>21278441.099247079</v>
      </c>
      <c r="K31" s="133">
        <f>'REGIONAL EFFICENCY'!C9*12</f>
        <v>4620000000</v>
      </c>
      <c r="L31" s="140">
        <f t="shared" si="0"/>
        <v>0.17916780111471864</v>
      </c>
    </row>
    <row r="32" spans="1:15" x14ac:dyDescent="0.25">
      <c r="A32" s="69" t="s">
        <v>21</v>
      </c>
      <c r="B32" s="432">
        <f>SUMIFS('CHECKOFF YEAR TO DATE '!R:R,'CHECKOFF YEAR TO DATE '!O:O,'SUMMARY YTD'!A32,'CHECKOFF YEAR TO DATE '!V:V,'SUMMARY YTD'!$B$22)</f>
        <v>6624112</v>
      </c>
      <c r="C32" s="432">
        <f>SUMIFS('CHECKOFF YEAR TO DATE '!R:R,'CHECKOFF YEAR TO DATE '!O:O,'SUMMARY YTD'!A32,'CHECKOFF YEAR TO DATE '!V:V,'SUMMARY YTD'!$C$22)</f>
        <v>11219925</v>
      </c>
      <c r="D32" s="432">
        <f>SUMIFS('CHECKOFF YEAR TO DATE '!R:R,'CHECKOFF YEAR TO DATE '!O:O,'SUMMARY YTD'!A32,'CHECKOFF YEAR TO DATE '!V:V,'SUMMARY YTD'!$D$22)</f>
        <v>43195137</v>
      </c>
    </row>
    <row r="33" spans="1:15" x14ac:dyDescent="0.25">
      <c r="A33" s="69" t="s">
        <v>43</v>
      </c>
      <c r="B33" s="432">
        <f>SUMIFS('CHECKOFF YEAR TO DATE '!R:R,'CHECKOFF YEAR TO DATE '!O:O,'SUMMARY YTD'!A33,'CHECKOFF YEAR TO DATE '!V:V,'SUMMARY YTD'!$B$22)</f>
        <v>23587343.43</v>
      </c>
      <c r="C33" s="432">
        <f>SUMIFS('CHECKOFF YEAR TO DATE '!R:R,'CHECKOFF YEAR TO DATE '!O:O,'SUMMARY YTD'!A33,'CHECKOFF YEAR TO DATE '!V:V,'SUMMARY YTD'!$C$22)</f>
        <v>71426253.430000007</v>
      </c>
      <c r="D33" s="432">
        <f>SUMIFS('CHECKOFF YEAR TO DATE '!R:R,'CHECKOFF YEAR TO DATE '!O:O,'SUMMARY YTD'!A33,'CHECKOFF YEAR TO DATE '!V:V,'SUMMARY YTD'!$D$22)</f>
        <v>163733836.12</v>
      </c>
    </row>
    <row r="34" spans="1:15" x14ac:dyDescent="0.25">
      <c r="A34" s="84" t="s">
        <v>365</v>
      </c>
      <c r="B34" s="432">
        <f>SUMIFS('CHECKOFF YEAR TO DATE '!R:R,'CHECKOFF YEAR TO DATE '!O:O,'SUMMARY YTD'!A34,'CHECKOFF YEAR TO DATE '!V:V,'SUMMARY YTD'!$B$22)</f>
        <v>197269</v>
      </c>
      <c r="C34" s="432">
        <f>SUMIFS('CHECKOFF YEAR TO DATE '!R:R,'CHECKOFF YEAR TO DATE '!O:O,'SUMMARY YTD'!A34,'CHECKOFF YEAR TO DATE '!V:V,'SUMMARY YTD'!$C$22)</f>
        <v>210962</v>
      </c>
      <c r="D34" s="432">
        <f>SUMIFS('CHECKOFF YEAR TO DATE '!R:R,'CHECKOFF YEAR TO DATE '!O:O,'SUMMARY YTD'!A34,'CHECKOFF YEAR TO DATE '!V:V,'SUMMARY YTD'!$D$22)</f>
        <v>0</v>
      </c>
    </row>
    <row r="35" spans="1:15" ht="15.75" x14ac:dyDescent="0.25">
      <c r="A35" s="85" t="s">
        <v>71</v>
      </c>
      <c r="B35" s="433">
        <f>SUM(B23:B34)</f>
        <v>76474514.120000005</v>
      </c>
      <c r="C35" s="433">
        <f>SUM(C23:C34)</f>
        <v>219225320.06</v>
      </c>
      <c r="D35" s="433">
        <f>SUM(D23:D34)</f>
        <v>537046806.97000003</v>
      </c>
    </row>
    <row r="36" spans="1:15" ht="15.75" x14ac:dyDescent="0.25">
      <c r="A36" s="322"/>
      <c r="B36" s="434"/>
      <c r="C36" s="434"/>
      <c r="D36" s="434"/>
    </row>
    <row r="37" spans="1:15" ht="15.75" x14ac:dyDescent="0.25">
      <c r="A37" s="795" t="s">
        <v>2125</v>
      </c>
      <c r="B37" s="796"/>
      <c r="C37" s="796"/>
      <c r="D37" s="796"/>
      <c r="E37" s="796"/>
      <c r="F37" s="796"/>
      <c r="G37" s="796"/>
      <c r="H37" s="796"/>
      <c r="I37" s="796"/>
      <c r="J37" s="796"/>
      <c r="K37" s="796"/>
      <c r="L37" s="796"/>
      <c r="M37" s="796"/>
      <c r="N37" s="796"/>
      <c r="O37" s="797"/>
    </row>
    <row r="38" spans="1:15" ht="15.75" x14ac:dyDescent="0.25">
      <c r="A38" s="453" t="s">
        <v>94</v>
      </c>
      <c r="B38" s="454" t="s">
        <v>176</v>
      </c>
      <c r="C38" s="81" t="s">
        <v>615</v>
      </c>
      <c r="D38" s="81" t="s">
        <v>632</v>
      </c>
      <c r="E38" s="81" t="s">
        <v>2126</v>
      </c>
      <c r="F38" s="81" t="s">
        <v>2127</v>
      </c>
      <c r="G38" s="81" t="s">
        <v>2128</v>
      </c>
      <c r="H38" s="81" t="s">
        <v>2129</v>
      </c>
      <c r="I38" s="81" t="s">
        <v>2130</v>
      </c>
      <c r="J38" s="81" t="s">
        <v>2131</v>
      </c>
      <c r="K38" s="81" t="s">
        <v>2132</v>
      </c>
      <c r="L38" s="81" t="s">
        <v>2133</v>
      </c>
      <c r="M38" s="81" t="s">
        <v>2134</v>
      </c>
      <c r="N38" s="81" t="s">
        <v>2135</v>
      </c>
      <c r="O38" s="447" t="s">
        <v>71</v>
      </c>
    </row>
    <row r="39" spans="1:15" ht="15.75" x14ac:dyDescent="0.25">
      <c r="A39" s="322" t="s">
        <v>99</v>
      </c>
      <c r="B39" s="434" t="s">
        <v>99</v>
      </c>
      <c r="C39" s="434">
        <f>SUMIFS('CHECKOFF YEAR TO DATE '!R:R,'CHECKOFF YEAR TO DATE '!D:D,'SUMMARY YTD'!A39,'CHECKOFF YEAR TO DATE '!A:A,'SUMMARY YTD'!$C$38)</f>
        <v>7134443</v>
      </c>
      <c r="D39" s="434">
        <f>SUMIFS('CHECKOFF YEAR TO DATE '!R:R,'CHECKOFF YEAR TO DATE '!D:D,'SUMMARY YTD'!A39,'CHECKOFF YEAR TO DATE '!A:A,'SUMMARY YTD'!$D$38)</f>
        <v>12535461.9</v>
      </c>
      <c r="E39" s="434">
        <f>SUMIFS('CHECKOFF YEAR TO DATE '!R:R,'CHECKOFF YEAR TO DATE '!D:D,'SUMMARY YTD'!B39,'CHECKOFF YEAR TO DATE '!A:A,'SUMMARY YTD'!$E$38)</f>
        <v>13489582</v>
      </c>
      <c r="F39" s="434">
        <f>SUMIFS('CHECKOFF YEAR TO DATE '!R:R,'CHECKOFF YEAR TO DATE '!D:D,'SUMMARY YTD'!A39,'CHECKOFF YEAR TO DATE '!A:A,'SUMMARY YTD'!$F$38)</f>
        <v>6149296</v>
      </c>
      <c r="G39" s="434">
        <f>SUMIFS('CHECKOFF YEAR TO DATE '!R:R,'CHECKOFF YEAR TO DATE '!D:D,'SUMMARY YTD'!B39,'CHECKOFF YEAR TO DATE '!A:A,'SUMMARY YTD'!$G$38)</f>
        <v>11385687</v>
      </c>
      <c r="H39" s="434">
        <f>SUMIFS('CHECKOFF YEAR TO DATE '!R:R,'CHECKOFF YEAR TO DATE '!D:D,'SUMMARY YTD'!B39,'CHECKOFF YEAR TO DATE '!A:A,'SUMMARY YTD'!$H$38)</f>
        <v>12286550</v>
      </c>
      <c r="I39" s="434">
        <f>SUMIFS('CHECKOFF YEAR TO DATE '!R:R,'CHECKOFF YEAR TO DATE '!D:D,'SUMMARY YTD'!B39,'CHECKOFF YEAR TO DATE '!A:A,'SUMMARY YTD'!$I$38)</f>
        <v>12370095</v>
      </c>
      <c r="J39" s="434">
        <f>SUMIFS('CHECKOFF YEAR TO DATE '!R:R,'CHECKOFF YEAR TO DATE '!D:D,'SUMMARY YTD'!B39,'CHECKOFF YEAR TO DATE '!A:A,'SUMMARY YTD'!$J$38)</f>
        <v>12394500</v>
      </c>
      <c r="K39" s="434"/>
      <c r="L39" s="434"/>
      <c r="M39" s="434"/>
      <c r="N39" s="434"/>
      <c r="O39" s="455">
        <f>SUM(C39:M39)</f>
        <v>87745614.900000006</v>
      </c>
    </row>
    <row r="40" spans="1:15" ht="15.75" x14ac:dyDescent="0.25">
      <c r="A40" s="322" t="s">
        <v>101</v>
      </c>
      <c r="B40" s="434" t="s">
        <v>101</v>
      </c>
      <c r="C40" s="434">
        <f>SUMIFS('CHECKOFF YEAR TO DATE '!R:R,'CHECKOFF YEAR TO DATE '!D:D,'SUMMARY YTD'!A40,'CHECKOFF YEAR TO DATE '!A:A,'SUMMARY YTD'!$C$38)</f>
        <v>26667276.690000001</v>
      </c>
      <c r="D40" s="434">
        <f>SUMIFS('CHECKOFF YEAR TO DATE '!R:R,'CHECKOFF YEAR TO DATE '!D:D,'SUMMARY YTD'!A40,'CHECKOFF YEAR TO DATE '!A:A,'SUMMARY YTD'!$D$38)</f>
        <v>19124032.850000001</v>
      </c>
      <c r="E40" s="434">
        <f>SUMIFS('CHECKOFF YEAR TO DATE '!R:R,'CHECKOFF YEAR TO DATE '!D:D,'SUMMARY YTD'!B40,'CHECKOFF YEAR TO DATE '!A:A,'SUMMARY YTD'!$E$38)</f>
        <v>28428507.18</v>
      </c>
      <c r="F40" s="434">
        <f>SUMIFS('CHECKOFF YEAR TO DATE '!R:R,'CHECKOFF YEAR TO DATE '!D:D,'SUMMARY YTD'!A40,'CHECKOFF YEAR TO DATE '!A:A,'SUMMARY YTD'!$F$38)</f>
        <v>20983974</v>
      </c>
      <c r="G40" s="434">
        <f>SUMIFS('CHECKOFF YEAR TO DATE '!R:R,'CHECKOFF YEAR TO DATE '!D:D,'SUMMARY YTD'!B40,'CHECKOFF YEAR TO DATE '!A:A,'SUMMARY YTD'!$G$38)</f>
        <v>15123946.100000001</v>
      </c>
      <c r="H40" s="434">
        <f>SUMIFS('CHECKOFF YEAR TO DATE '!R:R,'CHECKOFF YEAR TO DATE '!D:D,'SUMMARY YTD'!B40,'CHECKOFF YEAR TO DATE '!A:A,'SUMMARY YTD'!$H$38)</f>
        <v>30335340</v>
      </c>
      <c r="I40" s="434">
        <f>SUMIFS('CHECKOFF YEAR TO DATE '!R:R,'CHECKOFF YEAR TO DATE '!D:D,'SUMMARY YTD'!B40,'CHECKOFF YEAR TO DATE '!A:A,'SUMMARY YTD'!$I$38)</f>
        <v>22996237</v>
      </c>
      <c r="J40" s="434">
        <f>SUMIFS('CHECKOFF YEAR TO DATE '!R:R,'CHECKOFF YEAR TO DATE '!D:D,'SUMMARY YTD'!B40,'CHECKOFF YEAR TO DATE '!A:A,'SUMMARY YTD'!$J$38)</f>
        <v>29435056</v>
      </c>
      <c r="K40" s="434"/>
      <c r="L40" s="434"/>
      <c r="M40" s="434"/>
      <c r="N40" s="434"/>
      <c r="O40" s="455">
        <f t="shared" ref="O40:O46" si="1">SUM(C40:M40)</f>
        <v>193094369.81999999</v>
      </c>
    </row>
    <row r="41" spans="1:15" ht="15.75" x14ac:dyDescent="0.25">
      <c r="A41" s="322" t="s">
        <v>420</v>
      </c>
      <c r="B41" s="434" t="s">
        <v>420</v>
      </c>
      <c r="C41" s="434">
        <f>SUMIFS('CHECKOFF YEAR TO DATE '!R:R,'CHECKOFF YEAR TO DATE '!D:D,'SUMMARY YTD'!A41,'CHECKOFF YEAR TO DATE '!A:A,'SUMMARY YTD'!$C$38)</f>
        <v>6103815</v>
      </c>
      <c r="D41" s="434">
        <f>SUMIFS('CHECKOFF YEAR TO DATE '!R:R,'CHECKOFF YEAR TO DATE '!D:D,'SUMMARY YTD'!A41,'CHECKOFF YEAR TO DATE '!A:A,'SUMMARY YTD'!$D$38)</f>
        <v>8831025</v>
      </c>
      <c r="E41" s="434">
        <f>SUMIFS('CHECKOFF YEAR TO DATE '!R:R,'CHECKOFF YEAR TO DATE '!D:D,'SUMMARY YTD'!B41,'CHECKOFF YEAR TO DATE '!A:A,'SUMMARY YTD'!$E$38)</f>
        <v>8256215</v>
      </c>
      <c r="F41" s="434">
        <f>SUMIFS('CHECKOFF YEAR TO DATE '!R:R,'CHECKOFF YEAR TO DATE '!D:D,'SUMMARY YTD'!A41,'CHECKOFF YEAR TO DATE '!A:A,'SUMMARY YTD'!$F$38)</f>
        <v>6957946</v>
      </c>
      <c r="G41" s="434">
        <f>SUMIFS('CHECKOFF YEAR TO DATE '!R:R,'CHECKOFF YEAR TO DATE '!D:D,'SUMMARY YTD'!B41,'CHECKOFF YEAR TO DATE '!A:A,'SUMMARY YTD'!$G$38)</f>
        <v>11890522.43</v>
      </c>
      <c r="H41" s="434">
        <f>SUMIFS('CHECKOFF YEAR TO DATE '!R:R,'CHECKOFF YEAR TO DATE '!D:D,'SUMMARY YTD'!B41,'CHECKOFF YEAR TO DATE '!A:A,'SUMMARY YTD'!$H$38)</f>
        <v>16825733</v>
      </c>
      <c r="I41" s="434">
        <f>SUMIFS('CHECKOFF YEAR TO DATE '!R:R,'CHECKOFF YEAR TO DATE '!D:D,'SUMMARY YTD'!B41,'CHECKOFF YEAR TO DATE '!A:A,'SUMMARY YTD'!$I$38)</f>
        <v>21013500</v>
      </c>
      <c r="J41" s="434">
        <f>SUMIFS('CHECKOFF YEAR TO DATE '!R:R,'CHECKOFF YEAR TO DATE '!D:D,'SUMMARY YTD'!B41,'CHECKOFF YEAR TO DATE '!A:A,'SUMMARY YTD'!$J$38)</f>
        <v>29034689</v>
      </c>
      <c r="K41" s="434"/>
      <c r="L41" s="434"/>
      <c r="M41" s="434"/>
      <c r="N41" s="434"/>
      <c r="O41" s="455">
        <f t="shared" si="1"/>
        <v>108913445.43000001</v>
      </c>
    </row>
    <row r="42" spans="1:15" ht="15.75" x14ac:dyDescent="0.25">
      <c r="A42" s="322" t="s">
        <v>133</v>
      </c>
      <c r="B42" s="434" t="s">
        <v>133</v>
      </c>
      <c r="C42" s="434">
        <f>SUMIFS('CHECKOFF YEAR TO DATE '!R:R,'CHECKOFF YEAR TO DATE '!D:D,'SUMMARY YTD'!A42,'CHECKOFF YEAR TO DATE '!A:A,'SUMMARY YTD'!$C$38)</f>
        <v>10511380</v>
      </c>
      <c r="D42" s="434">
        <f>SUMIFS('CHECKOFF YEAR TO DATE '!R:R,'CHECKOFF YEAR TO DATE '!D:D,'SUMMARY YTD'!A42,'CHECKOFF YEAR TO DATE '!A:A,'SUMMARY YTD'!$D$38)</f>
        <v>15718877</v>
      </c>
      <c r="E42" s="434">
        <f>SUMIFS('CHECKOFF YEAR TO DATE '!R:R,'CHECKOFF YEAR TO DATE '!D:D,'SUMMARY YTD'!B42,'CHECKOFF YEAR TO DATE '!A:A,'SUMMARY YTD'!$E$38)</f>
        <v>12108767</v>
      </c>
      <c r="F42" s="434">
        <f>SUMIFS('CHECKOFF YEAR TO DATE '!R:R,'CHECKOFF YEAR TO DATE '!D:D,'SUMMARY YTD'!A42,'CHECKOFF YEAR TO DATE '!A:A,'SUMMARY YTD'!$F$38)</f>
        <v>11248062</v>
      </c>
      <c r="G42" s="434">
        <f>SUMIFS('CHECKOFF YEAR TO DATE '!R:R,'CHECKOFF YEAR TO DATE '!D:D,'SUMMARY YTD'!B42,'CHECKOFF YEAR TO DATE '!A:A,'SUMMARY YTD'!$G$38)</f>
        <v>11361023</v>
      </c>
      <c r="H42" s="434">
        <f>SUMIFS('CHECKOFF YEAR TO DATE '!R:R,'CHECKOFF YEAR TO DATE '!D:D,'SUMMARY YTD'!B42,'CHECKOFF YEAR TO DATE '!A:A,'SUMMARY YTD'!$H$38)</f>
        <v>20555125</v>
      </c>
      <c r="I42" s="434">
        <f>SUMIFS('CHECKOFF YEAR TO DATE '!R:R,'CHECKOFF YEAR TO DATE '!D:D,'SUMMARY YTD'!B42,'CHECKOFF YEAR TO DATE '!A:A,'SUMMARY YTD'!$I$38)</f>
        <v>15850572</v>
      </c>
      <c r="J42" s="434">
        <f>SUMIFS('CHECKOFF YEAR TO DATE '!R:R,'CHECKOFF YEAR TO DATE '!D:D,'SUMMARY YTD'!B42,'CHECKOFF YEAR TO DATE '!A:A,'SUMMARY YTD'!$J$38)</f>
        <v>20261771</v>
      </c>
      <c r="K42" s="434"/>
      <c r="L42" s="434"/>
      <c r="M42" s="434"/>
      <c r="N42" s="434"/>
      <c r="O42" s="455">
        <f t="shared" si="1"/>
        <v>117615577</v>
      </c>
    </row>
    <row r="43" spans="1:15" ht="15.75" x14ac:dyDescent="0.25">
      <c r="A43" s="322" t="s">
        <v>5937</v>
      </c>
      <c r="B43" s="434" t="s">
        <v>5937</v>
      </c>
      <c r="C43" s="434">
        <f>SUMIFS('CHECKOFF YEAR TO DATE '!R:R,'CHECKOFF YEAR TO DATE '!D:D,'SUMMARY YTD'!A43,'CHECKOFF YEAR TO DATE '!A:A,'SUMMARY YTD'!$C$38)</f>
        <v>6082679</v>
      </c>
      <c r="D43" s="434">
        <f>SUMIFS('CHECKOFF YEAR TO DATE '!R:R,'CHECKOFF YEAR TO DATE '!D:D,'SUMMARY YTD'!A43,'CHECKOFF YEAR TO DATE '!A:A,'SUMMARY YTD'!$D$38)</f>
        <v>10669570</v>
      </c>
      <c r="E43" s="434">
        <f>SUMIFS('CHECKOFF YEAR TO DATE '!R:R,'CHECKOFF YEAR TO DATE '!D:D,'SUMMARY YTD'!B43,'CHECKOFF YEAR TO DATE '!A:A,'SUMMARY YTD'!$E$38)</f>
        <v>8089080</v>
      </c>
      <c r="F43" s="434">
        <f>SUMIFS('CHECKOFF YEAR TO DATE '!R:R,'CHECKOFF YEAR TO DATE '!D:D,'SUMMARY YTD'!A43,'CHECKOFF YEAR TO DATE '!A:A,'SUMMARY YTD'!$F$38)</f>
        <v>5912016</v>
      </c>
      <c r="G43" s="434">
        <f>SUMIFS('CHECKOFF YEAR TO DATE '!R:R,'CHECKOFF YEAR TO DATE '!D:D,'SUMMARY YTD'!B43,'CHECKOFF YEAR TO DATE '!A:A,'SUMMARY YTD'!$G$38)</f>
        <v>6096549</v>
      </c>
      <c r="H43" s="434">
        <f>SUMIFS('CHECKOFF YEAR TO DATE '!R:R,'CHECKOFF YEAR TO DATE '!D:D,'SUMMARY YTD'!B43,'CHECKOFF YEAR TO DATE '!A:A,'SUMMARY YTD'!$H$38)</f>
        <v>9217260</v>
      </c>
      <c r="I43" s="434">
        <f>SUMIFS('CHECKOFF YEAR TO DATE '!R:R,'CHECKOFF YEAR TO DATE '!D:D,'SUMMARY YTD'!B43,'CHECKOFF YEAR TO DATE '!A:A,'SUMMARY YTD'!$I$38)</f>
        <v>17462100</v>
      </c>
      <c r="J43" s="434">
        <f>SUMIFS('CHECKOFF YEAR TO DATE '!R:R,'CHECKOFF YEAR TO DATE '!D:D,'SUMMARY YTD'!B43,'CHECKOFF YEAR TO DATE '!A:A,'SUMMARY YTD'!$J$38)</f>
        <v>15979700</v>
      </c>
      <c r="K43" s="434"/>
      <c r="L43" s="434"/>
      <c r="M43" s="434"/>
      <c r="N43" s="434"/>
      <c r="O43" s="455">
        <f t="shared" si="1"/>
        <v>79508954</v>
      </c>
    </row>
    <row r="44" spans="1:15" ht="15.75" x14ac:dyDescent="0.25">
      <c r="A44" s="322" t="s">
        <v>167</v>
      </c>
      <c r="B44" s="434" t="s">
        <v>167</v>
      </c>
      <c r="C44" s="434">
        <f>SUMIFS('CHECKOFF YEAR TO DATE '!R:R,'CHECKOFF YEAR TO DATE '!D:D,'SUMMARY YTD'!A44,'CHECKOFF YEAR TO DATE '!A:A,'SUMMARY YTD'!$C$38)</f>
        <v>9109012</v>
      </c>
      <c r="D44" s="434">
        <f>SUMIFS('CHECKOFF YEAR TO DATE '!R:R,'CHECKOFF YEAR TO DATE '!D:D,'SUMMARY YTD'!A44,'CHECKOFF YEAR TO DATE '!A:A,'SUMMARY YTD'!$D$38)</f>
        <v>4173633</v>
      </c>
      <c r="E44" s="434">
        <f>SUMIFS('CHECKOFF YEAR TO DATE '!R:R,'CHECKOFF YEAR TO DATE '!D:D,'SUMMARY YTD'!B44,'CHECKOFF YEAR TO DATE '!A:A,'SUMMARY YTD'!$E$38)</f>
        <v>5531077</v>
      </c>
      <c r="F44" s="434">
        <f>SUMIFS('CHECKOFF YEAR TO DATE '!R:R,'CHECKOFF YEAR TO DATE '!D:D,'SUMMARY YTD'!A44,'CHECKOFF YEAR TO DATE '!A:A,'SUMMARY YTD'!$F$38)</f>
        <v>2938794</v>
      </c>
      <c r="G44" s="434">
        <f>SUMIFS('CHECKOFF YEAR TO DATE '!R:R,'CHECKOFF YEAR TO DATE '!D:D,'SUMMARY YTD'!B44,'CHECKOFF YEAR TO DATE '!A:A,'SUMMARY YTD'!$G$38)</f>
        <v>4505849</v>
      </c>
      <c r="H44" s="434">
        <f>SUMIFS('CHECKOFF YEAR TO DATE '!R:R,'CHECKOFF YEAR TO DATE '!D:D,'SUMMARY YTD'!B44,'CHECKOFF YEAR TO DATE '!A:A,'SUMMARY YTD'!$H$38)</f>
        <v>9370250</v>
      </c>
      <c r="I44" s="434">
        <f>SUMIFS('CHECKOFF YEAR TO DATE '!R:R,'CHECKOFF YEAR TO DATE '!D:D,'SUMMARY YTD'!B44,'CHECKOFF YEAR TO DATE '!A:A,'SUMMARY YTD'!$I$38)</f>
        <v>12248700</v>
      </c>
      <c r="J44" s="434">
        <f>SUMIFS('CHECKOFF YEAR TO DATE '!R:R,'CHECKOFF YEAR TO DATE '!D:D,'SUMMARY YTD'!B44,'CHECKOFF YEAR TO DATE '!A:A,'SUMMARY YTD'!$J$38)</f>
        <v>11706000</v>
      </c>
      <c r="K44" s="434"/>
      <c r="L44" s="434"/>
      <c r="M44" s="434"/>
      <c r="N44" s="434"/>
      <c r="O44" s="455">
        <f t="shared" si="1"/>
        <v>59583315</v>
      </c>
    </row>
    <row r="45" spans="1:15" x14ac:dyDescent="0.25">
      <c r="A45" s="8" t="s">
        <v>5938</v>
      </c>
      <c r="B45" s="8" t="s">
        <v>5938</v>
      </c>
      <c r="C45" s="434">
        <f>SUMIFS('CHECKOFF YEAR TO DATE '!R:R,'CHECKOFF YEAR TO DATE '!D:D,'SUMMARY YTD'!A45,'CHECKOFF YEAR TO DATE '!A:A,'SUMMARY YTD'!$C$38)</f>
        <v>5468460</v>
      </c>
      <c r="D45" s="434">
        <f>SUMIFS('CHECKOFF YEAR TO DATE '!R:R,'CHECKOFF YEAR TO DATE '!D:D,'SUMMARY YTD'!A45,'CHECKOFF YEAR TO DATE '!A:A,'SUMMARY YTD'!$D$38)</f>
        <v>7330036</v>
      </c>
      <c r="E45" s="434">
        <f>SUMIFS('CHECKOFF YEAR TO DATE '!R:R,'CHECKOFF YEAR TO DATE '!D:D,'SUMMARY YTD'!B45,'CHECKOFF YEAR TO DATE '!A:A,'SUMMARY YTD'!$E$38)</f>
        <v>5296202</v>
      </c>
      <c r="F45" s="434">
        <f>SUMIFS('CHECKOFF YEAR TO DATE '!R:R,'CHECKOFF YEAR TO DATE '!D:D,'SUMMARY YTD'!A45,'CHECKOFF YEAR TO DATE '!A:A,'SUMMARY YTD'!$F$38)</f>
        <v>3861168</v>
      </c>
      <c r="G45" s="434">
        <f>SUMIFS('CHECKOFF YEAR TO DATE '!R:R,'CHECKOFF YEAR TO DATE '!D:D,'SUMMARY YTD'!B45,'CHECKOFF YEAR TO DATE '!A:A,'SUMMARY YTD'!$G$38)</f>
        <v>2024742</v>
      </c>
      <c r="H45" s="434">
        <f>SUMIFS('CHECKOFF YEAR TO DATE '!R:R,'CHECKOFF YEAR TO DATE '!D:D,'SUMMARY YTD'!B45,'CHECKOFF YEAR TO DATE '!A:A,'SUMMARY YTD'!$H$38)</f>
        <v>7794206</v>
      </c>
      <c r="I45" s="434">
        <f>SUMIFS('CHECKOFF YEAR TO DATE '!R:R,'CHECKOFF YEAR TO DATE '!D:D,'SUMMARY YTD'!B45,'CHECKOFF YEAR TO DATE '!A:A,'SUMMARY YTD'!$I$38)</f>
        <v>17048500</v>
      </c>
      <c r="J45" s="434">
        <f>SUMIFS('CHECKOFF YEAR TO DATE '!R:R,'CHECKOFF YEAR TO DATE '!D:D,'SUMMARY YTD'!B45,'CHECKOFF YEAR TO DATE '!A:A,'SUMMARY YTD'!$J$38)</f>
        <v>25419500</v>
      </c>
      <c r="K45" s="434"/>
      <c r="L45" s="434"/>
      <c r="M45" s="434"/>
      <c r="N45" s="434"/>
      <c r="O45" s="455">
        <f t="shared" si="1"/>
        <v>74242814</v>
      </c>
    </row>
    <row r="46" spans="1:15" x14ac:dyDescent="0.25">
      <c r="A46" s="8" t="s">
        <v>168</v>
      </c>
      <c r="B46" s="8" t="s">
        <v>168</v>
      </c>
      <c r="C46" s="434">
        <f>SUMIFS('CHECKOFF YEAR TO DATE '!R:R,'CHECKOFF YEAR TO DATE '!D:D,'SUMMARY YTD'!A46,'CHECKOFF YEAR TO DATE '!A:A,'SUMMARY YTD'!$C$38)</f>
        <v>10275284</v>
      </c>
      <c r="D46" s="434">
        <f>SUMIFS('CHECKOFF YEAR TO DATE '!R:R,'CHECKOFF YEAR TO DATE '!D:D,'SUMMARY YTD'!A46,'CHECKOFF YEAR TO DATE '!A:A,'SUMMARY YTD'!$D$38)</f>
        <v>11578956</v>
      </c>
      <c r="E46" s="434">
        <f>SUMIFS('CHECKOFF YEAR TO DATE '!R:R,'CHECKOFF YEAR TO DATE '!D:D,'SUMMARY YTD'!B46,'CHECKOFF YEAR TO DATE '!A:A,'SUMMARY YTD'!$E$38)</f>
        <v>14896683</v>
      </c>
      <c r="F46" s="434">
        <f>SUMIFS('CHECKOFF YEAR TO DATE '!R:R,'CHECKOFF YEAR TO DATE '!D:D,'SUMMARY YTD'!A46,'CHECKOFF YEAR TO DATE '!A:A,'SUMMARY YTD'!$F$38)</f>
        <v>8831247</v>
      </c>
      <c r="G46" s="434">
        <f>SUMIFS('CHECKOFF YEAR TO DATE '!R:R,'CHECKOFF YEAR TO DATE '!D:D,'SUMMARY YTD'!B46,'CHECKOFF YEAR TO DATE '!A:A,'SUMMARY YTD'!$G$38)</f>
        <v>8572224</v>
      </c>
      <c r="H46" s="434">
        <f>SUMIFS('CHECKOFF YEAR TO DATE '!R:R,'CHECKOFF YEAR TO DATE '!D:D,'SUMMARY YTD'!B46,'CHECKOFF YEAR TO DATE '!A:A,'SUMMARY YTD'!$H$38)</f>
        <v>13689629</v>
      </c>
      <c r="I46" s="434">
        <f>SUMIFS('CHECKOFF YEAR TO DATE '!R:R,'CHECKOFF YEAR TO DATE '!D:D,'SUMMARY YTD'!B46,'CHECKOFF YEAR TO DATE '!A:A,'SUMMARY YTD'!$I$38)</f>
        <v>19054408</v>
      </c>
      <c r="J46" s="434">
        <f>SUMIFS('CHECKOFF YEAR TO DATE '!R:R,'CHECKOFF YEAR TO DATE '!D:D,'SUMMARY YTD'!B46,'CHECKOFF YEAR TO DATE '!A:A,'SUMMARY YTD'!$J$38)</f>
        <v>20152720</v>
      </c>
      <c r="K46" s="434"/>
      <c r="L46" s="434"/>
      <c r="M46" s="434"/>
      <c r="N46" s="434"/>
      <c r="O46" s="455">
        <f t="shared" si="1"/>
        <v>107051151</v>
      </c>
    </row>
    <row r="47" spans="1:15" x14ac:dyDescent="0.25">
      <c r="A47" s="352" t="s">
        <v>71</v>
      </c>
      <c r="B47" s="352"/>
      <c r="C47" s="456">
        <f>SUM(C39:C46)</f>
        <v>81352349.689999998</v>
      </c>
      <c r="D47" s="456">
        <f>SUM(D39:D46)</f>
        <v>89961591.75</v>
      </c>
      <c r="E47" s="456">
        <f>SUM(E39:E46)</f>
        <v>96096113.180000007</v>
      </c>
      <c r="F47" s="456">
        <f t="shared" ref="F47:N47" si="2">SUM(F39:F46)</f>
        <v>66882503</v>
      </c>
      <c r="G47" s="456">
        <f t="shared" si="2"/>
        <v>70960542.530000001</v>
      </c>
      <c r="H47" s="456">
        <f t="shared" si="2"/>
        <v>120074093</v>
      </c>
      <c r="I47" s="456">
        <f t="shared" si="2"/>
        <v>138044112</v>
      </c>
      <c r="J47" s="456">
        <f t="shared" si="2"/>
        <v>164383936</v>
      </c>
      <c r="K47" s="456">
        <f t="shared" si="2"/>
        <v>0</v>
      </c>
      <c r="L47" s="456">
        <f t="shared" si="2"/>
        <v>0</v>
      </c>
      <c r="M47" s="456">
        <f t="shared" si="2"/>
        <v>0</v>
      </c>
      <c r="N47" s="456">
        <f t="shared" si="2"/>
        <v>0</v>
      </c>
      <c r="O47" s="456">
        <f>SUM(O39:O46)</f>
        <v>827755241.1500001</v>
      </c>
    </row>
    <row r="48" spans="1:15" x14ac:dyDescent="0.25">
      <c r="A48" s="153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1"/>
    </row>
    <row r="49" spans="1:13" ht="15.75" x14ac:dyDescent="0.25">
      <c r="A49" s="429" t="s">
        <v>152</v>
      </c>
      <c r="B49" s="417"/>
      <c r="C49" s="430"/>
      <c r="D49" s="430"/>
      <c r="E49" s="430"/>
      <c r="F49" s="430"/>
      <c r="G49" s="430"/>
      <c r="H49" s="430"/>
      <c r="I49" s="430"/>
      <c r="J49" s="430"/>
      <c r="K49" s="430"/>
      <c r="L49" s="430"/>
      <c r="M49" s="431"/>
    </row>
    <row r="50" spans="1:13" ht="15.75" x14ac:dyDescent="0.25">
      <c r="A50" s="80" t="s">
        <v>163</v>
      </c>
      <c r="B50" s="80" t="s">
        <v>72</v>
      </c>
      <c r="C50" s="81" t="s">
        <v>62</v>
      </c>
      <c r="D50" s="81" t="s">
        <v>63</v>
      </c>
      <c r="E50" s="81" t="s">
        <v>64</v>
      </c>
      <c r="F50" s="81" t="s">
        <v>153</v>
      </c>
      <c r="G50" s="81" t="s">
        <v>17</v>
      </c>
      <c r="H50" s="81" t="s">
        <v>73</v>
      </c>
      <c r="I50" s="81" t="s">
        <v>155</v>
      </c>
      <c r="J50" s="83" t="s">
        <v>154</v>
      </c>
      <c r="K50" s="83" t="s">
        <v>1977</v>
      </c>
    </row>
    <row r="51" spans="1:13" x14ac:dyDescent="0.25">
      <c r="A51" s="19" t="s">
        <v>211</v>
      </c>
      <c r="B51" s="611"/>
      <c r="C51" s="432">
        <f>SUMIFS('CHECKOFF YEAR TO DATE '!R:R,'CHECKOFF YEAR TO DATE '!E:E,'SUMMARY YTD'!A51,'CHECKOFF YEAR TO DATE '!V:V,'SUMMARY YTD'!$C$50)</f>
        <v>160766</v>
      </c>
      <c r="D51" s="432">
        <f>SUMIFS('CHECKOFF YEAR TO DATE '!R:R,'CHECKOFF YEAR TO DATE '!E:E,'SUMMARY YTD'!A51,'CHECKOFF YEAR TO DATE '!V:V,'SUMMARY YTD'!$D$50)</f>
        <v>7336315</v>
      </c>
      <c r="E51" s="432">
        <f>SUMIFS('CHECKOFF YEAR TO DATE '!R:R,'CHECKOFF YEAR TO DATE '!E:E,'SUMMARY YTD'!A51,'CHECKOFF YEAR TO DATE '!V:V,'SUMMARY YTD'!$E$50)</f>
        <v>6942182</v>
      </c>
      <c r="F51" s="432">
        <f>SUMIFS('CHECKOFF YEAR TO DATE '!R:R,'CHECKOFF YEAR TO DATE '!E:E,'SUMMARY YTD'!A51)</f>
        <v>14439263</v>
      </c>
      <c r="G51" s="432">
        <f>SUMIFS('CHECKOFF YEAR TO DATE '!AG:AG,'CHECKOFF YEAR TO DATE '!E:E,'SUMMARY YTD'!A51)</f>
        <v>340429.2358822751</v>
      </c>
      <c r="H51" s="72">
        <f>'MONTHLY SALES '!H40*12</f>
        <v>90000000</v>
      </c>
      <c r="I51" s="95">
        <f t="shared" ref="I51:I60" si="3">F51/H51</f>
        <v>0.16043625555555555</v>
      </c>
      <c r="J51" s="432">
        <f t="shared" ref="J51:J60" si="4">SUM(C51:E51)</f>
        <v>14439263</v>
      </c>
      <c r="K51" s="290">
        <f t="shared" ref="K51:K60" si="5">H51-F51</f>
        <v>75560737</v>
      </c>
    </row>
    <row r="52" spans="1:13" x14ac:dyDescent="0.25">
      <c r="A52" s="21" t="s">
        <v>422</v>
      </c>
      <c r="B52" s="19" t="s">
        <v>31</v>
      </c>
      <c r="C52" s="432">
        <f>SUMIFS('CHECKOFF YEAR TO DATE '!R:R,'CHECKOFF YEAR TO DATE '!E:E,'SUMMARY YTD'!A52,'CHECKOFF YEAR TO DATE '!V:V,'SUMMARY YTD'!$C$50)</f>
        <v>354400</v>
      </c>
      <c r="D52" s="432">
        <f>SUMIFS('CHECKOFF YEAR TO DATE '!R:R,'CHECKOFF YEAR TO DATE '!E:E,'SUMMARY YTD'!A52,'CHECKOFF YEAR TO DATE '!V:V,'SUMMARY YTD'!$D$50)</f>
        <v>131900</v>
      </c>
      <c r="E52" s="432">
        <f>SUMIFS('CHECKOFF YEAR TO DATE '!R:R,'CHECKOFF YEAR TO DATE '!E:E,'SUMMARY YTD'!A52,'CHECKOFF YEAR TO DATE '!V:V,'SUMMARY YTD'!$E$50)</f>
        <v>2024900</v>
      </c>
      <c r="F52" s="432">
        <f>SUMIFS('CHECKOFF YEAR TO DATE '!R:R,'CHECKOFF YEAR TO DATE '!E:E,'SUMMARY YTD'!A52)</f>
        <v>2511200</v>
      </c>
      <c r="G52" s="432">
        <f>SUMIFS('CHECKOFF YEAR TO DATE '!AG:AG,'CHECKOFF YEAR TO DATE '!E:E,'SUMMARY YTD'!A52)</f>
        <v>58686.792029539094</v>
      </c>
      <c r="H52" s="72">
        <f>'MONTHLY SALES '!H41*12</f>
        <v>18000000</v>
      </c>
      <c r="I52" s="95">
        <f t="shared" si="3"/>
        <v>0.13951111111111111</v>
      </c>
      <c r="J52" s="432">
        <f t="shared" si="4"/>
        <v>2511200</v>
      </c>
      <c r="K52" s="290">
        <f t="shared" si="5"/>
        <v>15488800</v>
      </c>
    </row>
    <row r="53" spans="1:13" x14ac:dyDescent="0.25">
      <c r="A53" s="19" t="s">
        <v>3219</v>
      </c>
      <c r="B53" s="19" t="s">
        <v>23</v>
      </c>
      <c r="C53" s="432">
        <f>SUMIFS('CHECKOFF YEAR TO DATE '!R:R,'CHECKOFF YEAR TO DATE '!E:E,'SUMMARY YTD'!A53,'CHECKOFF YEAR TO DATE '!V:V,'SUMMARY YTD'!$C$50)</f>
        <v>926715</v>
      </c>
      <c r="D53" s="432">
        <f>SUMIFS('CHECKOFF YEAR TO DATE '!R:R,'CHECKOFF YEAR TO DATE '!E:E,'SUMMARY YTD'!A53,'CHECKOFF YEAR TO DATE '!V:V,'SUMMARY YTD'!$D$50)</f>
        <v>0</v>
      </c>
      <c r="E53" s="432">
        <f>SUMIFS('CHECKOFF YEAR TO DATE '!R:R,'CHECKOFF YEAR TO DATE '!E:E,'SUMMARY YTD'!A53,'CHECKOFF YEAR TO DATE '!V:V,'SUMMARY YTD'!$E$50)</f>
        <v>7919413</v>
      </c>
      <c r="F53" s="432">
        <f>SUMIFS('CHECKOFF YEAR TO DATE '!R:R,'CHECKOFF YEAR TO DATE '!E:E,'SUMMARY YTD'!A53)</f>
        <v>8846128</v>
      </c>
      <c r="G53" s="432">
        <f>SUMIFS('CHECKOFF YEAR TO DATE '!AG:AG,'CHECKOFF YEAR TO DATE '!E:E,'SUMMARY YTD'!A53)</f>
        <v>205428.28617316016</v>
      </c>
      <c r="H53" s="72">
        <f>'MONTHLY SALES '!H43*12</f>
        <v>48000000</v>
      </c>
      <c r="I53" s="95">
        <f t="shared" si="3"/>
        <v>0.18429433333333334</v>
      </c>
      <c r="J53" s="432">
        <f t="shared" si="4"/>
        <v>8846128</v>
      </c>
      <c r="K53" s="290">
        <f t="shared" si="5"/>
        <v>39153872</v>
      </c>
    </row>
    <row r="54" spans="1:13" x14ac:dyDescent="0.25">
      <c r="A54" s="19" t="s">
        <v>2083</v>
      </c>
      <c r="B54" s="19" t="s">
        <v>23</v>
      </c>
      <c r="C54" s="432">
        <f>SUMIFS('CHECKOFF YEAR TO DATE '!R:R,'CHECKOFF YEAR TO DATE '!E:E,'SUMMARY YTD'!A54,'CHECKOFF YEAR TO DATE '!V:V,'SUMMARY YTD'!$C$50)</f>
        <v>3603856</v>
      </c>
      <c r="D54" s="432">
        <f>SUMIFS('CHECKOFF YEAR TO DATE '!R:R,'CHECKOFF YEAR TO DATE '!E:E,'SUMMARY YTD'!A54,'CHECKOFF YEAR TO DATE '!V:V,'SUMMARY YTD'!$D$50)</f>
        <v>2803780</v>
      </c>
      <c r="E54" s="432">
        <f>SUMIFS('CHECKOFF YEAR TO DATE '!R:R,'CHECKOFF YEAR TO DATE '!E:E,'SUMMARY YTD'!A54,'CHECKOFF YEAR TO DATE '!V:V,'SUMMARY YTD'!$E$50)</f>
        <v>340544</v>
      </c>
      <c r="F54" s="432">
        <f>SUMIFS('CHECKOFF YEAR TO DATE '!R:R,'CHECKOFF YEAR TO DATE '!E:E,'SUMMARY YTD'!A54)</f>
        <v>6748180</v>
      </c>
      <c r="G54" s="432">
        <f>SUMIFS('CHECKOFF YEAR TO DATE '!AG:AG,'CHECKOFF YEAR TO DATE '!E:E,'SUMMARY YTD'!A54)</f>
        <v>189842.40323361824</v>
      </c>
      <c r="H54" s="72">
        <f>'MONTHLY SALES '!H44*12</f>
        <v>48000000</v>
      </c>
      <c r="I54" s="95">
        <f t="shared" si="3"/>
        <v>0.14058708333333333</v>
      </c>
      <c r="J54" s="432">
        <f t="shared" si="4"/>
        <v>6748180</v>
      </c>
      <c r="K54" s="290">
        <f t="shared" si="5"/>
        <v>41251820</v>
      </c>
    </row>
    <row r="55" spans="1:13" x14ac:dyDescent="0.25">
      <c r="A55" s="21" t="s">
        <v>4113</v>
      </c>
      <c r="B55" s="19" t="s">
        <v>23</v>
      </c>
      <c r="C55" s="432">
        <f>SUMIFS('CHECKOFF YEAR TO DATE '!R:R,'CHECKOFF YEAR TO DATE '!E:E,'SUMMARY YTD'!A55,'CHECKOFF YEAR TO DATE '!V:V,'SUMMARY YTD'!$C$50)</f>
        <v>287744</v>
      </c>
      <c r="D55" s="432">
        <f>SUMIFS('CHECKOFF YEAR TO DATE '!R:R,'CHECKOFF YEAR TO DATE '!E:E,'SUMMARY YTD'!A55,'CHECKOFF YEAR TO DATE '!V:V,'SUMMARY YTD'!$D$50)</f>
        <v>164800</v>
      </c>
      <c r="E55" s="432">
        <f>SUMIFS('CHECKOFF YEAR TO DATE '!R:R,'CHECKOFF YEAR TO DATE '!E:E,'SUMMARY YTD'!A55,'CHECKOFF YEAR TO DATE '!V:V,'SUMMARY YTD'!$E$50)</f>
        <v>6072308</v>
      </c>
      <c r="F55" s="432">
        <f>SUMIFS('CHECKOFF YEAR TO DATE '!R:R,'CHECKOFF YEAR TO DATE '!E:E,'SUMMARY YTD'!A55)</f>
        <v>6524852</v>
      </c>
      <c r="G55" s="432">
        <f>SUMIFS('CHECKOFF YEAR TO DATE '!AG:AG,'CHECKOFF YEAR TO DATE '!E:E,'SUMMARY YTD'!A55)</f>
        <v>158725.95585856494</v>
      </c>
      <c r="H55" s="72">
        <f>'MONTHLY SALES '!H44*12</f>
        <v>48000000</v>
      </c>
      <c r="I55" s="95">
        <f t="shared" si="3"/>
        <v>0.13593441666666667</v>
      </c>
      <c r="J55" s="432">
        <f t="shared" si="4"/>
        <v>6524852</v>
      </c>
      <c r="K55" s="290">
        <f t="shared" si="5"/>
        <v>41475148</v>
      </c>
    </row>
    <row r="56" spans="1:13" x14ac:dyDescent="0.25">
      <c r="A56" s="19" t="s">
        <v>209</v>
      </c>
      <c r="B56" s="19"/>
      <c r="C56" s="432">
        <f>SUMIFS('CHECKOFF YEAR TO DATE '!R:R,'CHECKOFF YEAR TO DATE '!E:E,'SUMMARY YTD'!A56,'CHECKOFF YEAR TO DATE '!V:V,'SUMMARY YTD'!$C$50)</f>
        <v>1722420</v>
      </c>
      <c r="D56" s="432">
        <f>SUMIFS('CHECKOFF YEAR TO DATE '!R:R,'CHECKOFF YEAR TO DATE '!E:E,'SUMMARY YTD'!A56,'CHECKOFF YEAR TO DATE '!V:V,'SUMMARY YTD'!$D$50)</f>
        <v>14724285</v>
      </c>
      <c r="E56" s="432">
        <f>SUMIFS('CHECKOFF YEAR TO DATE '!R:R,'CHECKOFF YEAR TO DATE '!E:E,'SUMMARY YTD'!A56,'CHECKOFF YEAR TO DATE '!V:V,'SUMMARY YTD'!$E$50)</f>
        <v>22266934</v>
      </c>
      <c r="F56" s="432">
        <f>SUMIFS('CHECKOFF YEAR TO DATE '!R:R,'CHECKOFF YEAR TO DATE '!E:E,'SUMMARY YTD'!A56)</f>
        <v>38713639</v>
      </c>
      <c r="G56" s="432">
        <f>SUMIFS('CHECKOFF YEAR TO DATE '!AG:AG,'CHECKOFF YEAR TO DATE '!E:E,'SUMMARY YTD'!A56)</f>
        <v>934323.107300626</v>
      </c>
      <c r="H56" s="72">
        <f>'MONTHLY SALES '!H45*12</f>
        <v>60000000</v>
      </c>
      <c r="I56" s="95">
        <f t="shared" si="3"/>
        <v>0.64522731666666666</v>
      </c>
      <c r="J56" s="432">
        <f t="shared" si="4"/>
        <v>38713639</v>
      </c>
      <c r="K56" s="290">
        <f t="shared" si="5"/>
        <v>21286361</v>
      </c>
    </row>
    <row r="57" spans="1:13" x14ac:dyDescent="0.25">
      <c r="A57" s="19" t="s">
        <v>3793</v>
      </c>
      <c r="B57" s="19"/>
      <c r="C57" s="432">
        <f>SUMIFS('CHECKOFF YEAR TO DATE '!R:R,'CHECKOFF YEAR TO DATE '!E:E,'SUMMARY YTD'!A57,'CHECKOFF YEAR TO DATE '!V:V,'SUMMARY YTD'!$C$50)</f>
        <v>90425</v>
      </c>
      <c r="D57" s="432">
        <f>SUMIFS('CHECKOFF YEAR TO DATE '!R:R,'CHECKOFF YEAR TO DATE '!E:E,'SUMMARY YTD'!A57,'CHECKOFF YEAR TO DATE '!V:V,'SUMMARY YTD'!$D$50)</f>
        <v>0</v>
      </c>
      <c r="E57" s="432">
        <f>SUMIFS('CHECKOFF YEAR TO DATE '!R:R,'CHECKOFF YEAR TO DATE '!E:E,'SUMMARY YTD'!A57,'CHECKOFF YEAR TO DATE '!V:V,'SUMMARY YTD'!$E$50)</f>
        <v>0</v>
      </c>
      <c r="F57" s="432">
        <f>SUMIFS('CHECKOFF YEAR TO DATE '!R:R,'CHECKOFF YEAR TO DATE '!E:E,'SUMMARY YTD'!A57)</f>
        <v>90425</v>
      </c>
      <c r="G57" s="432">
        <f>SUMIFS('CHECKOFF YEAR TO DATE '!AG:AG,'CHECKOFF YEAR TO DATE '!E:E,'SUMMARY YTD'!A57)</f>
        <v>4671.9583333333339</v>
      </c>
      <c r="H57" s="72">
        <f>'MONTHLY SALES '!H47*12</f>
        <v>48000000</v>
      </c>
      <c r="I57" s="95">
        <f t="shared" si="3"/>
        <v>1.8838541666666667E-3</v>
      </c>
      <c r="J57" s="432">
        <f t="shared" si="4"/>
        <v>90425</v>
      </c>
      <c r="K57" s="290">
        <f t="shared" si="5"/>
        <v>47909575</v>
      </c>
    </row>
    <row r="58" spans="1:13" x14ac:dyDescent="0.25">
      <c r="A58" s="19" t="s">
        <v>421</v>
      </c>
      <c r="B58" s="19"/>
      <c r="C58" s="432">
        <f>SUMIFS('CHECKOFF YEAR TO DATE '!R:R,'CHECKOFF YEAR TO DATE '!E:E,'SUMMARY YTD'!A58,'CHECKOFF YEAR TO DATE '!V:V,'SUMMARY YTD'!$C$50)</f>
        <v>505932</v>
      </c>
      <c r="D58" s="432">
        <f>SUMIFS('CHECKOFF YEAR TO DATE '!R:R,'CHECKOFF YEAR TO DATE '!E:E,'SUMMARY YTD'!A58,'CHECKOFF YEAR TO DATE '!V:V,'SUMMARY YTD'!$D$50)</f>
        <v>633400</v>
      </c>
      <c r="E58" s="432">
        <f>SUMIFS('CHECKOFF YEAR TO DATE '!R:R,'CHECKOFF YEAR TO DATE '!E:E,'SUMMARY YTD'!A58,'CHECKOFF YEAR TO DATE '!V:V,'SUMMARY YTD'!$E$50)</f>
        <v>4624287</v>
      </c>
      <c r="F58" s="432">
        <f>SUMIFS('CHECKOFF YEAR TO DATE '!R:R,'CHECKOFF YEAR TO DATE '!E:E,'SUMMARY YTD'!A58)</f>
        <v>5763619</v>
      </c>
      <c r="G58" s="432">
        <f>SUMIFS('CHECKOFF YEAR TO DATE '!AG:AG,'CHECKOFF YEAR TO DATE '!E:E,'SUMMARY YTD'!A58)</f>
        <v>144519.47172161174</v>
      </c>
      <c r="H58" s="72">
        <f>'MONTHLY SALES '!H49*12</f>
        <v>42000000</v>
      </c>
      <c r="I58" s="95">
        <f t="shared" si="3"/>
        <v>0.13722902380952381</v>
      </c>
      <c r="J58" s="432">
        <f t="shared" si="4"/>
        <v>5763619</v>
      </c>
      <c r="K58" s="290">
        <f t="shared" si="5"/>
        <v>36236381</v>
      </c>
    </row>
    <row r="59" spans="1:13" x14ac:dyDescent="0.25">
      <c r="A59" s="19" t="s">
        <v>883</v>
      </c>
      <c r="B59" s="19"/>
      <c r="C59" s="432">
        <f>SUMIFS('CHECKOFF YEAR TO DATE '!R:R,'CHECKOFF YEAR TO DATE '!E:E,'SUMMARY YTD'!A59,'CHECKOFF YEAR TO DATE '!V:V,'SUMMARY YTD'!$C$50)</f>
        <v>1088840</v>
      </c>
      <c r="D59" s="432">
        <f>SUMIFS('CHECKOFF YEAR TO DATE '!R:R,'CHECKOFF YEAR TO DATE '!E:E,'SUMMARY YTD'!A59,'CHECKOFF YEAR TO DATE '!V:V,'SUMMARY YTD'!$D$50)</f>
        <v>8467125</v>
      </c>
      <c r="E59" s="432">
        <f>SUMIFS('CHECKOFF YEAR TO DATE '!R:R,'CHECKOFF YEAR TO DATE '!E:E,'SUMMARY YTD'!A59,'CHECKOFF YEAR TO DATE '!V:V,'SUMMARY YTD'!$E$50)</f>
        <v>9943713</v>
      </c>
      <c r="F59" s="432">
        <f>SUMIFS('CHECKOFF YEAR TO DATE '!R:R,'CHECKOFF YEAR TO DATE '!E:E,'SUMMARY YTD'!A59)</f>
        <v>19499678</v>
      </c>
      <c r="G59" s="432">
        <f>SUMIFS('CHECKOFF YEAR TO DATE '!AG:AG,'CHECKOFF YEAR TO DATE '!E:E,'SUMMARY YTD'!A59)</f>
        <v>487324.31534920633</v>
      </c>
      <c r="H59" s="72">
        <f>'MONTHLY SALES '!H50*12</f>
        <v>42000000</v>
      </c>
      <c r="I59" s="95">
        <f t="shared" si="3"/>
        <v>0.46427804761904762</v>
      </c>
      <c r="J59" s="432">
        <f t="shared" si="4"/>
        <v>19499678</v>
      </c>
      <c r="K59" s="290">
        <f t="shared" si="5"/>
        <v>22500322</v>
      </c>
    </row>
    <row r="60" spans="1:13" x14ac:dyDescent="0.25">
      <c r="A60" s="19" t="s">
        <v>929</v>
      </c>
      <c r="B60" s="19"/>
      <c r="C60" s="432">
        <f>SUMIFS('CHECKOFF YEAR TO DATE '!R:R,'CHECKOFF YEAR TO DATE '!E:E,'SUMMARY YTD'!A60,'CHECKOFF YEAR TO DATE '!V:V,'SUMMARY YTD'!$C$50)</f>
        <v>1022820</v>
      </c>
      <c r="D60" s="432">
        <f>SUMIFS('CHECKOFF YEAR TO DATE '!R:R,'CHECKOFF YEAR TO DATE '!E:E,'SUMMARY YTD'!A60,'CHECKOFF YEAR TO DATE '!V:V,'SUMMARY YTD'!$D$50)</f>
        <v>1862600</v>
      </c>
      <c r="E60" s="432">
        <f>SUMIFS('CHECKOFF YEAR TO DATE '!R:R,'CHECKOFF YEAR TO DATE '!E:E,'SUMMARY YTD'!A60,'CHECKOFF YEAR TO DATE '!V:V,'SUMMARY YTD'!$E$50)</f>
        <v>7147168</v>
      </c>
      <c r="F60" s="432">
        <f>SUMIFS('CHECKOFF YEAR TO DATE '!R:R,'CHECKOFF YEAR TO DATE '!E:E,'SUMMARY YTD'!A60)</f>
        <v>10032588</v>
      </c>
      <c r="G60" s="432">
        <f>SUMIFS('CHECKOFF YEAR TO DATE '!AG:AG,'CHECKOFF YEAR TO DATE '!E:E,'SUMMARY YTD'!A60)</f>
        <v>235277.63273977872</v>
      </c>
      <c r="H60" s="72">
        <f>'MONTHLY SALES '!H51*12</f>
        <v>42000000</v>
      </c>
      <c r="I60" s="95">
        <f t="shared" si="3"/>
        <v>0.23887114285714287</v>
      </c>
      <c r="J60" s="432">
        <f t="shared" si="4"/>
        <v>10032588</v>
      </c>
      <c r="K60" s="290">
        <f t="shared" si="5"/>
        <v>31967412</v>
      </c>
    </row>
    <row r="61" spans="1:13" x14ac:dyDescent="0.25">
      <c r="A61" s="8" t="s">
        <v>4895</v>
      </c>
      <c r="B61" s="19"/>
      <c r="C61" s="432">
        <f>SUMIFS('CHECKOFF YEAR TO DATE '!R:R,'CHECKOFF YEAR TO DATE '!E:E,'SUMMARY YTD'!A61,'CHECKOFF YEAR TO DATE '!V:V,'SUMMARY YTD'!$C$50)</f>
        <v>486200</v>
      </c>
      <c r="D61" s="432">
        <f>SUMIFS('CHECKOFF YEAR TO DATE '!R:R,'CHECKOFF YEAR TO DATE '!E:E,'SUMMARY YTD'!A61,'CHECKOFF YEAR TO DATE '!V:V,'SUMMARY YTD'!$D$50)</f>
        <v>1849100</v>
      </c>
      <c r="E61" s="432">
        <f>SUMIFS('CHECKOFF YEAR TO DATE '!R:R,'CHECKOFF YEAR TO DATE '!E:E,'SUMMARY YTD'!A61,'CHECKOFF YEAR TO DATE '!V:V,'SUMMARY YTD'!$E$50)</f>
        <v>4352500</v>
      </c>
      <c r="F61" s="432">
        <f>SUMIFS('CHECKOFF YEAR TO DATE '!R:R,'CHECKOFF YEAR TO DATE '!E:E,'SUMMARY YTD'!A61)</f>
        <v>6687800</v>
      </c>
      <c r="G61" s="432">
        <f>SUMIFS('CHECKOFF YEAR TO DATE '!AG:AG,'CHECKOFF YEAR TO DATE '!E:E,'SUMMARY YTD'!A61)</f>
        <v>156473.00479797978</v>
      </c>
      <c r="H61" s="72">
        <f>'MONTHLY SALES '!H52*12</f>
        <v>42000000</v>
      </c>
      <c r="I61" s="95">
        <f t="shared" ref="I61:I72" si="6">F61/H61</f>
        <v>0.15923333333333334</v>
      </c>
      <c r="J61" s="432">
        <f t="shared" ref="J61:J72" si="7">SUM(C61:E61)</f>
        <v>6687800</v>
      </c>
      <c r="K61" s="290">
        <f t="shared" ref="K61:K72" si="8">H61-F61</f>
        <v>35312200</v>
      </c>
    </row>
    <row r="62" spans="1:13" x14ac:dyDescent="0.25">
      <c r="A62" s="8" t="s">
        <v>4114</v>
      </c>
      <c r="B62" s="19"/>
      <c r="C62" s="432">
        <f>SUMIFS('CHECKOFF YEAR TO DATE '!R:R,'CHECKOFF YEAR TO DATE '!E:E,'SUMMARY YTD'!A62,'CHECKOFF YEAR TO DATE '!V:V,'SUMMARY YTD'!$C$50)</f>
        <v>50200</v>
      </c>
      <c r="D62" s="432">
        <f>SUMIFS('CHECKOFF YEAR TO DATE '!R:R,'CHECKOFF YEAR TO DATE '!E:E,'SUMMARY YTD'!A62,'CHECKOFF YEAR TO DATE '!V:V,'SUMMARY YTD'!$D$50)</f>
        <v>0</v>
      </c>
      <c r="E62" s="432">
        <f>SUMIFS('CHECKOFF YEAR TO DATE '!R:R,'CHECKOFF YEAR TO DATE '!E:E,'SUMMARY YTD'!A62,'CHECKOFF YEAR TO DATE '!V:V,'SUMMARY YTD'!$E$50)</f>
        <v>1466900</v>
      </c>
      <c r="F62" s="432">
        <f>SUMIFS('CHECKOFF YEAR TO DATE '!R:R,'CHECKOFF YEAR TO DATE '!E:E,'SUMMARY YTD'!A62)</f>
        <v>1517100</v>
      </c>
      <c r="G62" s="432">
        <f>SUMIFS('CHECKOFF YEAR TO DATE '!AG:AG,'CHECKOFF YEAR TO DATE '!E:E,'SUMMARY YTD'!A62)</f>
        <v>35198.393073593077</v>
      </c>
      <c r="H62" s="72">
        <f>'MONTHLY SALES '!H53*12</f>
        <v>60000000</v>
      </c>
      <c r="I62" s="95">
        <f t="shared" si="6"/>
        <v>2.5284999999999998E-2</v>
      </c>
      <c r="J62" s="432">
        <f t="shared" si="7"/>
        <v>1517100</v>
      </c>
      <c r="K62" s="290">
        <f t="shared" si="8"/>
        <v>58482900</v>
      </c>
    </row>
    <row r="63" spans="1:13" x14ac:dyDescent="0.25">
      <c r="A63" s="8" t="s">
        <v>4897</v>
      </c>
      <c r="B63" s="19"/>
      <c r="C63" s="432">
        <f>SUMIFS('CHECKOFF YEAR TO DATE '!R:R,'CHECKOFF YEAR TO DATE '!E:E,'SUMMARY YTD'!A63,'CHECKOFF YEAR TO DATE '!V:V,'SUMMARY YTD'!$C$50)</f>
        <v>59420</v>
      </c>
      <c r="D63" s="432">
        <f>SUMIFS('CHECKOFF YEAR TO DATE '!R:R,'CHECKOFF YEAR TO DATE '!E:E,'SUMMARY YTD'!A63,'CHECKOFF YEAR TO DATE '!V:V,'SUMMARY YTD'!$D$50)</f>
        <v>0</v>
      </c>
      <c r="E63" s="432">
        <f>SUMIFS('CHECKOFF YEAR TO DATE '!R:R,'CHECKOFF YEAR TO DATE '!E:E,'SUMMARY YTD'!A63,'CHECKOFF YEAR TO DATE '!V:V,'SUMMARY YTD'!$E$50)</f>
        <v>0</v>
      </c>
      <c r="F63" s="432">
        <f>SUMIFS('CHECKOFF YEAR TO DATE '!R:R,'CHECKOFF YEAR TO DATE '!E:E,'SUMMARY YTD'!A63)</f>
        <v>59420</v>
      </c>
      <c r="G63" s="432">
        <f>SUMIFS('CHECKOFF YEAR TO DATE '!AG:AG,'CHECKOFF YEAR TO DATE '!E:E,'SUMMARY YTD'!A63)</f>
        <v>2059.4133333333334</v>
      </c>
      <c r="H63" s="72">
        <f>'MONTHLY SALES '!H54*12</f>
        <v>48000000</v>
      </c>
      <c r="I63" s="95">
        <f t="shared" si="6"/>
        <v>1.2379166666666667E-3</v>
      </c>
      <c r="J63" s="432">
        <f t="shared" si="7"/>
        <v>59420</v>
      </c>
      <c r="K63" s="290">
        <f t="shared" si="8"/>
        <v>47940580</v>
      </c>
    </row>
    <row r="64" spans="1:13" x14ac:dyDescent="0.25">
      <c r="A64" s="8" t="s">
        <v>906</v>
      </c>
      <c r="B64" s="19"/>
      <c r="C64" s="432">
        <f>SUMIFS('CHECKOFF YEAR TO DATE '!R:R,'CHECKOFF YEAR TO DATE '!E:E,'SUMMARY YTD'!A64,'CHECKOFF YEAR TO DATE '!V:V,'SUMMARY YTD'!$C$50)</f>
        <v>62750</v>
      </c>
      <c r="D64" s="432">
        <f>SUMIFS('CHECKOFF YEAR TO DATE '!R:R,'CHECKOFF YEAR TO DATE '!E:E,'SUMMARY YTD'!A64,'CHECKOFF YEAR TO DATE '!V:V,'SUMMARY YTD'!$D$50)</f>
        <v>0</v>
      </c>
      <c r="E64" s="432">
        <f>SUMIFS('CHECKOFF YEAR TO DATE '!R:R,'CHECKOFF YEAR TO DATE '!E:E,'SUMMARY YTD'!A64,'CHECKOFF YEAR TO DATE '!V:V,'SUMMARY YTD'!$E$50)</f>
        <v>186000</v>
      </c>
      <c r="F64" s="432">
        <f>SUMIFS('CHECKOFF YEAR TO DATE '!R:R,'CHECKOFF YEAR TO DATE '!E:E,'SUMMARY YTD'!A64)</f>
        <v>248750</v>
      </c>
      <c r="G64" s="432">
        <f>SUMIFS('CHECKOFF YEAR TO DATE '!AG:AG,'CHECKOFF YEAR TO DATE '!E:E,'SUMMARY YTD'!A64)</f>
        <v>7218.8493589743584</v>
      </c>
      <c r="H64" s="72">
        <f>'MONTHLY SALES '!H55*12</f>
        <v>48000000</v>
      </c>
      <c r="I64" s="95">
        <f t="shared" si="6"/>
        <v>5.1822916666666666E-3</v>
      </c>
      <c r="J64" s="432">
        <f t="shared" si="7"/>
        <v>248750</v>
      </c>
      <c r="K64" s="290">
        <f t="shared" si="8"/>
        <v>47751250</v>
      </c>
    </row>
    <row r="65" spans="1:11" x14ac:dyDescent="0.25">
      <c r="A65" s="8" t="s">
        <v>4894</v>
      </c>
      <c r="B65" s="19"/>
      <c r="C65" s="432">
        <f>SUMIFS('CHECKOFF YEAR TO DATE '!R:R,'CHECKOFF YEAR TO DATE '!E:E,'SUMMARY YTD'!A65,'CHECKOFF YEAR TO DATE '!V:V,'SUMMARY YTD'!$C$50)</f>
        <v>33600</v>
      </c>
      <c r="D65" s="432">
        <f>SUMIFS('CHECKOFF YEAR TO DATE '!R:R,'CHECKOFF YEAR TO DATE '!E:E,'SUMMARY YTD'!A65,'CHECKOFF YEAR TO DATE '!V:V,'SUMMARY YTD'!$D$50)</f>
        <v>0</v>
      </c>
      <c r="E65" s="432">
        <f>SUMIFS('CHECKOFF YEAR TO DATE '!R:R,'CHECKOFF YEAR TO DATE '!E:E,'SUMMARY YTD'!A65,'CHECKOFF YEAR TO DATE '!V:V,'SUMMARY YTD'!$E$50)</f>
        <v>1249100</v>
      </c>
      <c r="F65" s="432">
        <f>SUMIFS('CHECKOFF YEAR TO DATE '!R:R,'CHECKOFF YEAR TO DATE '!E:E,'SUMMARY YTD'!A65)</f>
        <v>1282700</v>
      </c>
      <c r="G65" s="432">
        <f>SUMIFS('CHECKOFF YEAR TO DATE '!AG:AG,'CHECKOFF YEAR TO DATE '!E:E,'SUMMARY YTD'!A65)</f>
        <v>29787.330158730165</v>
      </c>
      <c r="H65" s="72">
        <f>'MONTHLY SALES '!H56*12</f>
        <v>36000000</v>
      </c>
      <c r="I65" s="95">
        <f t="shared" si="6"/>
        <v>3.5630555555555554E-2</v>
      </c>
      <c r="J65" s="432">
        <f t="shared" si="7"/>
        <v>1282700</v>
      </c>
      <c r="K65" s="290">
        <f t="shared" si="8"/>
        <v>34717300</v>
      </c>
    </row>
    <row r="66" spans="1:11" x14ac:dyDescent="0.25">
      <c r="A66" s="180" t="s">
        <v>5451</v>
      </c>
      <c r="B66" s="19"/>
      <c r="C66" s="432">
        <f>SUMIFS('CHECKOFF YEAR TO DATE '!R:R,'CHECKOFF YEAR TO DATE '!E:E,'SUMMARY YTD'!A66,'CHECKOFF YEAR TO DATE '!V:V,'SUMMARY YTD'!$C$50)</f>
        <v>8000</v>
      </c>
      <c r="D66" s="432">
        <f>SUMIFS('CHECKOFF YEAR TO DATE '!R:R,'CHECKOFF YEAR TO DATE '!E:E,'SUMMARY YTD'!A66,'CHECKOFF YEAR TO DATE '!V:V,'SUMMARY YTD'!$D$50)</f>
        <v>0</v>
      </c>
      <c r="E66" s="432">
        <f>SUMIFS('CHECKOFF YEAR TO DATE '!R:R,'CHECKOFF YEAR TO DATE '!E:E,'SUMMARY YTD'!A66,'CHECKOFF YEAR TO DATE '!V:V,'SUMMARY YTD'!$E$50)</f>
        <v>576000</v>
      </c>
      <c r="F66" s="432">
        <f>SUMIFS('CHECKOFF YEAR TO DATE '!R:R,'CHECKOFF YEAR TO DATE '!E:E,'SUMMARY YTD'!A66)</f>
        <v>584000</v>
      </c>
      <c r="G66" s="432">
        <f>SUMIFS('CHECKOFF YEAR TO DATE '!AG:AG,'CHECKOFF YEAR TO DATE '!E:E,'SUMMARY YTD'!A66)</f>
        <v>13556.956970740104</v>
      </c>
      <c r="H66" s="72">
        <f>'MONTHLY SALES '!H57*12</f>
        <v>42000000</v>
      </c>
      <c r="I66" s="95">
        <f t="shared" ref="I66:I68" si="9">F66/H66</f>
        <v>1.3904761904761904E-2</v>
      </c>
      <c r="J66" s="432">
        <f t="shared" ref="J66:J68" si="10">SUM(C66:E66)</f>
        <v>584000</v>
      </c>
      <c r="K66" s="290">
        <f t="shared" ref="K66:K68" si="11">H66-F66</f>
        <v>41416000</v>
      </c>
    </row>
    <row r="67" spans="1:11" x14ac:dyDescent="0.25">
      <c r="A67" s="8" t="s">
        <v>4116</v>
      </c>
      <c r="B67" s="19"/>
      <c r="C67" s="432">
        <f>SUMIFS('CHECKOFF YEAR TO DATE '!R:R,'CHECKOFF YEAR TO DATE '!E:E,'SUMMARY YTD'!A67,'CHECKOFF YEAR TO DATE '!V:V,'SUMMARY YTD'!$C$50)</f>
        <v>0</v>
      </c>
      <c r="D67" s="432">
        <f>SUMIFS('CHECKOFF YEAR TO DATE '!R:R,'CHECKOFF YEAR TO DATE '!E:E,'SUMMARY YTD'!A67,'CHECKOFF YEAR TO DATE '!V:V,'SUMMARY YTD'!$D$50)</f>
        <v>0</v>
      </c>
      <c r="E67" s="432">
        <f>SUMIFS('CHECKOFF YEAR TO DATE '!R:R,'CHECKOFF YEAR TO DATE '!E:E,'SUMMARY YTD'!A67,'CHECKOFF YEAR TO DATE '!V:V,'SUMMARY YTD'!$E$50)</f>
        <v>1732200</v>
      </c>
      <c r="F67" s="432">
        <f>SUMIFS('CHECKOFF YEAR TO DATE '!R:R,'CHECKOFF YEAR TO DATE '!E:E,'SUMMARY YTD'!A67)</f>
        <v>1732200</v>
      </c>
      <c r="G67" s="432">
        <f>SUMIFS('CHECKOFF YEAR TO DATE '!AG:AG,'CHECKOFF YEAR TO DATE '!E:E,'SUMMARY YTD'!A67)</f>
        <v>46673.166666666664</v>
      </c>
      <c r="H67" s="72">
        <f>'MONTHLY SALES '!H58*12</f>
        <v>42000000</v>
      </c>
      <c r="I67" s="95">
        <f t="shared" si="9"/>
        <v>4.1242857142857144E-2</v>
      </c>
      <c r="J67" s="432">
        <f t="shared" si="10"/>
        <v>1732200</v>
      </c>
      <c r="K67" s="290">
        <f t="shared" si="11"/>
        <v>40267800</v>
      </c>
    </row>
    <row r="68" spans="1:11" x14ac:dyDescent="0.25">
      <c r="A68" s="8" t="s">
        <v>4898</v>
      </c>
      <c r="B68" s="19"/>
      <c r="C68" s="432">
        <f>SUMIFS('CHECKOFF YEAR TO DATE '!R:R,'CHECKOFF YEAR TO DATE '!E:E,'SUMMARY YTD'!A68,'CHECKOFF YEAR TO DATE '!V:V,'SUMMARY YTD'!$C$50)</f>
        <v>0</v>
      </c>
      <c r="D68" s="432">
        <f>SUMIFS('CHECKOFF YEAR TO DATE '!R:R,'CHECKOFF YEAR TO DATE '!E:E,'SUMMARY YTD'!A68,'CHECKOFF YEAR TO DATE '!V:V,'SUMMARY YTD'!$D$50)</f>
        <v>26400</v>
      </c>
      <c r="E68" s="432">
        <f>SUMIFS('CHECKOFF YEAR TO DATE '!R:R,'CHECKOFF YEAR TO DATE '!E:E,'SUMMARY YTD'!A68,'CHECKOFF YEAR TO DATE '!V:V,'SUMMARY YTD'!$E$50)</f>
        <v>2984850</v>
      </c>
      <c r="F68" s="432">
        <f>SUMIFS('CHECKOFF YEAR TO DATE '!R:R,'CHECKOFF YEAR TO DATE '!E:E,'SUMMARY YTD'!A68)</f>
        <v>3011250</v>
      </c>
      <c r="G68" s="432">
        <f>SUMIFS('CHECKOFF YEAR TO DATE '!AG:AG,'CHECKOFF YEAR TO DATE '!E:E,'SUMMARY YTD'!A68)</f>
        <v>74891.010714285716</v>
      </c>
      <c r="H68" s="72">
        <f>'MONTHLY SALES '!H59*12</f>
        <v>42000000</v>
      </c>
      <c r="I68" s="95">
        <f t="shared" si="9"/>
        <v>7.1696428571428578E-2</v>
      </c>
      <c r="J68" s="432">
        <f t="shared" si="10"/>
        <v>3011250</v>
      </c>
      <c r="K68" s="290">
        <f t="shared" si="11"/>
        <v>38988750</v>
      </c>
    </row>
    <row r="69" spans="1:11" x14ac:dyDescent="0.25">
      <c r="A69" s="8" t="s">
        <v>4620</v>
      </c>
      <c r="B69" s="19"/>
      <c r="C69" s="432">
        <f>SUMIFS('CHECKOFF YEAR TO DATE '!R:R,'CHECKOFF YEAR TO DATE '!E:E,'SUMMARY YTD'!A69,'CHECKOFF YEAR TO DATE '!V:V,'SUMMARY YTD'!$C$50)</f>
        <v>191255</v>
      </c>
      <c r="D69" s="432">
        <f>SUMIFS('CHECKOFF YEAR TO DATE '!R:R,'CHECKOFF YEAR TO DATE '!E:E,'SUMMARY YTD'!A69,'CHECKOFF YEAR TO DATE '!V:V,'SUMMARY YTD'!$D$50)</f>
        <v>0</v>
      </c>
      <c r="E69" s="432">
        <f>SUMIFS('CHECKOFF YEAR TO DATE '!R:R,'CHECKOFF YEAR TO DATE '!E:E,'SUMMARY YTD'!A69,'CHECKOFF YEAR TO DATE '!V:V,'SUMMARY YTD'!$E$50)</f>
        <v>5642580</v>
      </c>
      <c r="F69" s="432">
        <f>SUMIFS('CHECKOFF YEAR TO DATE '!R:R,'CHECKOFF YEAR TO DATE '!E:E,'SUMMARY YTD'!A69)</f>
        <v>5833835</v>
      </c>
      <c r="G69" s="432">
        <f>SUMIFS('CHECKOFF YEAR TO DATE '!AG:AG,'CHECKOFF YEAR TO DATE '!E:E,'SUMMARY YTD'!A69)</f>
        <v>135451.26212912091</v>
      </c>
      <c r="H69" s="72">
        <f>'MONTHLY SALES '!H59*12</f>
        <v>42000000</v>
      </c>
      <c r="I69" s="95">
        <f t="shared" si="6"/>
        <v>0.13890083333333333</v>
      </c>
      <c r="J69" s="432">
        <f t="shared" si="7"/>
        <v>5833835</v>
      </c>
      <c r="K69" s="290">
        <f t="shared" si="8"/>
        <v>36166165</v>
      </c>
    </row>
    <row r="70" spans="1:11" x14ac:dyDescent="0.25">
      <c r="A70" s="19" t="s">
        <v>3538</v>
      </c>
      <c r="B70" s="19"/>
      <c r="C70" s="432">
        <f>SUMIFS('CHECKOFF YEAR TO DATE '!R:R,'CHECKOFF YEAR TO DATE '!E:E,'SUMMARY YTD'!A70,'CHECKOFF YEAR TO DATE '!V:V,'SUMMARY YTD'!$C$50)</f>
        <v>1453033</v>
      </c>
      <c r="D70" s="432">
        <f>SUMIFS('CHECKOFF YEAR TO DATE '!R:R,'CHECKOFF YEAR TO DATE '!E:E,'SUMMARY YTD'!A70,'CHECKOFF YEAR TO DATE '!V:V,'SUMMARY YTD'!$D$50)</f>
        <v>249487</v>
      </c>
      <c r="E70" s="432">
        <f>SUMIFS('CHECKOFF YEAR TO DATE '!R:R,'CHECKOFF YEAR TO DATE '!E:E,'SUMMARY YTD'!A70,'CHECKOFF YEAR TO DATE '!V:V,'SUMMARY YTD'!$E$50)</f>
        <v>7600261</v>
      </c>
      <c r="F70" s="432">
        <f>SUMIFS('CHECKOFF YEAR TO DATE '!R:R,'CHECKOFF YEAR TO DATE '!E:E,'SUMMARY YTD'!A70)</f>
        <v>9302781</v>
      </c>
      <c r="G70" s="432">
        <f>SUMIFS('CHECKOFF YEAR TO DATE '!AG:AG,'CHECKOFF YEAR TO DATE '!E:E,'SUMMARY YTD'!A70)</f>
        <v>229791.05705336333</v>
      </c>
      <c r="H70" s="72">
        <f>'MONTHLY SALES '!H60*12</f>
        <v>42000036</v>
      </c>
      <c r="I70" s="95">
        <f t="shared" si="6"/>
        <v>0.22149459586177497</v>
      </c>
      <c r="J70" s="432">
        <f t="shared" si="7"/>
        <v>9302781</v>
      </c>
      <c r="K70" s="290">
        <f t="shared" si="8"/>
        <v>32697255</v>
      </c>
    </row>
    <row r="71" spans="1:11" x14ac:dyDescent="0.25">
      <c r="A71" s="19" t="s">
        <v>612</v>
      </c>
      <c r="B71" s="19"/>
      <c r="C71" s="432">
        <f>SUMIFS('CHECKOFF YEAR TO DATE '!R:R,'CHECKOFF YEAR TO DATE '!E:E,'SUMMARY YTD'!A71,'CHECKOFF YEAR TO DATE '!V:V,'SUMMARY YTD'!$C$50)</f>
        <v>323656</v>
      </c>
      <c r="D71" s="432">
        <f>SUMIFS('CHECKOFF YEAR TO DATE '!R:R,'CHECKOFF YEAR TO DATE '!E:E,'SUMMARY YTD'!A71,'CHECKOFF YEAR TO DATE '!V:V,'SUMMARY YTD'!$D$50)</f>
        <v>3739670</v>
      </c>
      <c r="E71" s="432">
        <f>SUMIFS('CHECKOFF YEAR TO DATE '!R:R,'CHECKOFF YEAR TO DATE '!E:E,'SUMMARY YTD'!A71,'CHECKOFF YEAR TO DATE '!V:V,'SUMMARY YTD'!$E$50)</f>
        <v>4195789</v>
      </c>
      <c r="F71" s="432">
        <f>SUMIFS('CHECKOFF YEAR TO DATE '!R:R,'CHECKOFF YEAR TO DATE '!E:E,'SUMMARY YTD'!A71)</f>
        <v>8259115</v>
      </c>
      <c r="G71" s="432">
        <f>SUMIFS('CHECKOFF YEAR TO DATE '!AG:AG,'CHECKOFF YEAR TO DATE '!E:E,'SUMMARY YTD'!A71)</f>
        <v>1077376.732740741</v>
      </c>
      <c r="H71" s="72">
        <f>'MONTHLY SALES '!H62*12</f>
        <v>42000000</v>
      </c>
      <c r="I71" s="95">
        <f t="shared" si="6"/>
        <v>0.19664559523809524</v>
      </c>
      <c r="J71" s="432">
        <f t="shared" si="7"/>
        <v>8259115</v>
      </c>
      <c r="K71" s="290">
        <f t="shared" si="8"/>
        <v>33740885</v>
      </c>
    </row>
    <row r="72" spans="1:11" x14ac:dyDescent="0.25">
      <c r="A72" s="19" t="s">
        <v>920</v>
      </c>
      <c r="B72" s="19"/>
      <c r="C72" s="432">
        <f>SUMIFS('CHECKOFF YEAR TO DATE '!R:R,'CHECKOFF YEAR TO DATE '!E:E,'SUMMARY YTD'!A72,'CHECKOFF YEAR TO DATE '!V:V,'SUMMARY YTD'!$C$50)</f>
        <v>573091</v>
      </c>
      <c r="D72" s="432">
        <f>SUMIFS('CHECKOFF YEAR TO DATE '!R:R,'CHECKOFF YEAR TO DATE '!E:E,'SUMMARY YTD'!A72,'CHECKOFF YEAR TO DATE '!V:V,'SUMMARY YTD'!$D$50)</f>
        <v>764189</v>
      </c>
      <c r="E72" s="432">
        <f>SUMIFS('CHECKOFF YEAR TO DATE '!R:R,'CHECKOFF YEAR TO DATE '!E:E,'SUMMARY YTD'!A72,'CHECKOFF YEAR TO DATE '!V:V,'SUMMARY YTD'!$E$50)</f>
        <v>271043</v>
      </c>
      <c r="F72" s="432">
        <f>SUMIFS('CHECKOFF YEAR TO DATE '!R:R,'CHECKOFF YEAR TO DATE '!E:E,'SUMMARY YTD'!A72)</f>
        <v>1608323</v>
      </c>
      <c r="G72" s="432">
        <f>SUMIFS('CHECKOFF YEAR TO DATE '!AG:AG,'CHECKOFF YEAR TO DATE '!E:E,'SUMMARY YTD'!A72)</f>
        <v>46196.075140211644</v>
      </c>
      <c r="H72" s="72">
        <f>'MONTHLY SALES '!H63*12</f>
        <v>60000000</v>
      </c>
      <c r="I72" s="95">
        <f t="shared" si="6"/>
        <v>2.6805383333333332E-2</v>
      </c>
      <c r="J72" s="432">
        <f t="shared" si="7"/>
        <v>1608323</v>
      </c>
      <c r="K72" s="290">
        <f t="shared" si="8"/>
        <v>58391677</v>
      </c>
    </row>
    <row r="73" spans="1:11" x14ac:dyDescent="0.25">
      <c r="A73" s="8" t="s">
        <v>4900</v>
      </c>
      <c r="B73" s="19"/>
      <c r="C73" s="432">
        <f>SUMIFS('CHECKOFF YEAR TO DATE '!R:R,'CHECKOFF YEAR TO DATE '!E:E,'SUMMARY YTD'!A73,'CHECKOFF YEAR TO DATE '!V:V,'SUMMARY YTD'!$C$50)</f>
        <v>39200</v>
      </c>
      <c r="D73" s="432">
        <f>SUMIFS('CHECKOFF YEAR TO DATE '!R:R,'CHECKOFF YEAR TO DATE '!E:E,'SUMMARY YTD'!A73,'CHECKOFF YEAR TO DATE '!V:V,'SUMMARY YTD'!$D$50)</f>
        <v>2470400</v>
      </c>
      <c r="E73" s="432">
        <f>SUMIFS('CHECKOFF YEAR TO DATE '!R:R,'CHECKOFF YEAR TO DATE '!E:E,'SUMMARY YTD'!A73,'CHECKOFF YEAR TO DATE '!V:V,'SUMMARY YTD'!$E$50)</f>
        <v>4141500</v>
      </c>
      <c r="F73" s="432">
        <f>SUMIFS('CHECKOFF YEAR TO DATE '!R:R,'CHECKOFF YEAR TO DATE '!E:E,'SUMMARY YTD'!A73)</f>
        <v>6651100</v>
      </c>
      <c r="G73" s="432">
        <f>SUMIFS('CHECKOFF YEAR TO DATE '!AG:AG,'CHECKOFF YEAR TO DATE '!E:E,'SUMMARY YTD'!A73)</f>
        <v>153456.16812169313</v>
      </c>
      <c r="H73" s="72">
        <f>'MONTHLY SALES '!H55*12</f>
        <v>48000000</v>
      </c>
      <c r="I73" s="95">
        <f t="shared" ref="I73:I104" si="12">F73/H73</f>
        <v>0.13856458333333332</v>
      </c>
      <c r="J73" s="432">
        <f t="shared" ref="J73:J104" si="13">SUM(C73:E73)</f>
        <v>6651100</v>
      </c>
      <c r="K73" s="290">
        <f t="shared" ref="K73:K104" si="14">H73-F73</f>
        <v>41348900</v>
      </c>
    </row>
    <row r="74" spans="1:11" x14ac:dyDescent="0.25">
      <c r="A74" s="19" t="s">
        <v>549</v>
      </c>
      <c r="B74" s="19"/>
      <c r="C74" s="432">
        <f>SUMIFS('CHECKOFF YEAR TO DATE '!R:R,'CHECKOFF YEAR TO DATE '!E:E,'SUMMARY YTD'!A74,'CHECKOFF YEAR TO DATE '!V:V,'SUMMARY YTD'!$C$50)</f>
        <v>489483</v>
      </c>
      <c r="D74" s="432">
        <f>SUMIFS('CHECKOFF YEAR TO DATE '!R:R,'CHECKOFF YEAR TO DATE '!E:E,'SUMMARY YTD'!A74,'CHECKOFF YEAR TO DATE '!V:V,'SUMMARY YTD'!$D$50)</f>
        <v>1880357</v>
      </c>
      <c r="E74" s="432">
        <f>SUMIFS('CHECKOFF YEAR TO DATE '!R:R,'CHECKOFF YEAR TO DATE '!E:E,'SUMMARY YTD'!A74,'CHECKOFF YEAR TO DATE '!V:V,'SUMMARY YTD'!$E$50)</f>
        <v>5776579</v>
      </c>
      <c r="F74" s="432">
        <f>SUMIFS('CHECKOFF YEAR TO DATE '!R:R,'CHECKOFF YEAR TO DATE '!E:E,'SUMMARY YTD'!A74)</f>
        <v>8146419</v>
      </c>
      <c r="G74" s="432">
        <f>SUMIFS('CHECKOFF YEAR TO DATE '!AG:AG,'CHECKOFF YEAR TO DATE '!E:E,'SUMMARY YTD'!A74)</f>
        <v>195292.1319550265</v>
      </c>
      <c r="H74" s="72">
        <f>'MONTHLY SALES '!H56*12</f>
        <v>36000000</v>
      </c>
      <c r="I74" s="95">
        <f t="shared" si="12"/>
        <v>0.22628941666666666</v>
      </c>
      <c r="J74" s="432">
        <f t="shared" si="13"/>
        <v>8146419</v>
      </c>
      <c r="K74" s="290">
        <f t="shared" si="14"/>
        <v>27853581</v>
      </c>
    </row>
    <row r="75" spans="1:11" x14ac:dyDescent="0.25">
      <c r="A75" s="19" t="s">
        <v>456</v>
      </c>
      <c r="B75" s="19"/>
      <c r="C75" s="432">
        <f>SUMIFS('CHECKOFF YEAR TO DATE '!R:R,'CHECKOFF YEAR TO DATE '!E:E,'SUMMARY YTD'!A75,'CHECKOFF YEAR TO DATE '!V:V,'SUMMARY YTD'!$C$50)</f>
        <v>846433</v>
      </c>
      <c r="D75" s="432">
        <f>SUMIFS('CHECKOFF YEAR TO DATE '!R:R,'CHECKOFF YEAR TO DATE '!E:E,'SUMMARY YTD'!A75,'CHECKOFF YEAR TO DATE '!V:V,'SUMMARY YTD'!$D$50)</f>
        <v>3620079</v>
      </c>
      <c r="E75" s="432">
        <f>SUMIFS('CHECKOFF YEAR TO DATE '!R:R,'CHECKOFF YEAR TO DATE '!E:E,'SUMMARY YTD'!A75,'CHECKOFF YEAR TO DATE '!V:V,'SUMMARY YTD'!$E$50)</f>
        <v>6742382</v>
      </c>
      <c r="F75" s="432">
        <f>SUMIFS('CHECKOFF YEAR TO DATE '!R:R,'CHECKOFF YEAR TO DATE '!E:E,'SUMMARY YTD'!A75)</f>
        <v>11208894</v>
      </c>
      <c r="G75" s="432">
        <f>SUMIFS('CHECKOFF YEAR TO DATE '!AG:AG,'CHECKOFF YEAR TO DATE '!E:E,'SUMMARY YTD'!A75)</f>
        <v>264823.76116666663</v>
      </c>
      <c r="H75" s="72">
        <f>'MONTHLY SALES '!H58*12</f>
        <v>42000000</v>
      </c>
      <c r="I75" s="95">
        <f t="shared" si="12"/>
        <v>0.26687842857142857</v>
      </c>
      <c r="J75" s="432">
        <f t="shared" si="13"/>
        <v>11208894</v>
      </c>
      <c r="K75" s="290">
        <f t="shared" si="14"/>
        <v>30791106</v>
      </c>
    </row>
    <row r="76" spans="1:11" x14ac:dyDescent="0.25">
      <c r="A76" s="19" t="s">
        <v>457</v>
      </c>
      <c r="B76" s="19"/>
      <c r="C76" s="432">
        <f>SUMIFS('CHECKOFF YEAR TO DATE '!R:R,'CHECKOFF YEAR TO DATE '!E:E,'SUMMARY YTD'!A76,'CHECKOFF YEAR TO DATE '!V:V,'SUMMARY YTD'!$C$50)</f>
        <v>230642</v>
      </c>
      <c r="D76" s="432">
        <f>SUMIFS('CHECKOFF YEAR TO DATE '!R:R,'CHECKOFF YEAR TO DATE '!E:E,'SUMMARY YTD'!A76,'CHECKOFF YEAR TO DATE '!V:V,'SUMMARY YTD'!$D$50)</f>
        <v>1608159</v>
      </c>
      <c r="E76" s="432">
        <f>SUMIFS('CHECKOFF YEAR TO DATE '!R:R,'CHECKOFF YEAR TO DATE '!E:E,'SUMMARY YTD'!A76,'CHECKOFF YEAR TO DATE '!V:V,'SUMMARY YTD'!$E$50)</f>
        <v>2935844</v>
      </c>
      <c r="F76" s="432">
        <f>SUMIFS('CHECKOFF YEAR TO DATE '!R:R,'CHECKOFF YEAR TO DATE '!E:E,'SUMMARY YTD'!A76)</f>
        <v>4774645</v>
      </c>
      <c r="G76" s="432">
        <f>SUMIFS('CHECKOFF YEAR TO DATE '!AG:AG,'CHECKOFF YEAR TO DATE '!E:E,'SUMMARY YTD'!A76)</f>
        <v>116243.42098941798</v>
      </c>
      <c r="H76" s="72">
        <f>'MONTHLY SALES '!H58*12</f>
        <v>42000000</v>
      </c>
      <c r="I76" s="95">
        <f t="shared" si="12"/>
        <v>0.11368202380952382</v>
      </c>
      <c r="J76" s="432">
        <f t="shared" si="13"/>
        <v>4774645</v>
      </c>
      <c r="K76" s="290">
        <f t="shared" si="14"/>
        <v>37225355</v>
      </c>
    </row>
    <row r="77" spans="1:11" x14ac:dyDescent="0.25">
      <c r="A77" s="19" t="s">
        <v>499</v>
      </c>
      <c r="B77" s="19"/>
      <c r="C77" s="432">
        <f>SUMIFS('CHECKOFF YEAR TO DATE '!R:R,'CHECKOFF YEAR TO DATE '!E:E,'SUMMARY YTD'!A77,'CHECKOFF YEAR TO DATE '!V:V,'SUMMARY YTD'!$C$50)</f>
        <v>670568</v>
      </c>
      <c r="D77" s="432">
        <f>SUMIFS('CHECKOFF YEAR TO DATE '!R:R,'CHECKOFF YEAR TO DATE '!E:E,'SUMMARY YTD'!A77,'CHECKOFF YEAR TO DATE '!V:V,'SUMMARY YTD'!$D$50)</f>
        <v>0</v>
      </c>
      <c r="E77" s="432">
        <f>SUMIFS('CHECKOFF YEAR TO DATE '!R:R,'CHECKOFF YEAR TO DATE '!E:E,'SUMMARY YTD'!A77,'CHECKOFF YEAR TO DATE '!V:V,'SUMMARY YTD'!$E$50)</f>
        <v>1056768</v>
      </c>
      <c r="F77" s="432">
        <f>SUMIFS('CHECKOFF YEAR TO DATE '!R:R,'CHECKOFF YEAR TO DATE '!E:E,'SUMMARY YTD'!A77)</f>
        <v>1727336</v>
      </c>
      <c r="G77" s="432">
        <f>SUMIFS('CHECKOFF YEAR TO DATE '!AG:AG,'CHECKOFF YEAR TO DATE '!E:E,'SUMMARY YTD'!A77)</f>
        <v>46215.492087301587</v>
      </c>
      <c r="H77" s="72">
        <f>'MONTHLY SALES '!H59*12</f>
        <v>42000000</v>
      </c>
      <c r="I77" s="95">
        <f t="shared" si="12"/>
        <v>4.1127047619047619E-2</v>
      </c>
      <c r="J77" s="432">
        <f t="shared" si="13"/>
        <v>1727336</v>
      </c>
      <c r="K77" s="290">
        <f t="shared" si="14"/>
        <v>40272664</v>
      </c>
    </row>
    <row r="78" spans="1:11" x14ac:dyDescent="0.25">
      <c r="A78" s="180" t="s">
        <v>4759</v>
      </c>
      <c r="B78" s="19"/>
      <c r="C78" s="432">
        <f>SUMIFS('CHECKOFF YEAR TO DATE '!R:R,'CHECKOFF YEAR TO DATE '!E:E,'SUMMARY YTD'!A78,'CHECKOFF YEAR TO DATE '!V:V,'SUMMARY YTD'!$C$50)</f>
        <v>402500</v>
      </c>
      <c r="D78" s="432">
        <f>SUMIFS('CHECKOFF YEAR TO DATE '!R:R,'CHECKOFF YEAR TO DATE '!E:E,'SUMMARY YTD'!A78,'CHECKOFF YEAR TO DATE '!V:V,'SUMMARY YTD'!$D$50)</f>
        <v>1053000</v>
      </c>
      <c r="E78" s="432">
        <f>SUMIFS('CHECKOFF YEAR TO DATE '!R:R,'CHECKOFF YEAR TO DATE '!E:E,'SUMMARY YTD'!A78,'CHECKOFF YEAR TO DATE '!V:V,'SUMMARY YTD'!$E$50)</f>
        <v>12297100</v>
      </c>
      <c r="F78" s="432">
        <f>SUMIFS('CHECKOFF YEAR TO DATE '!R:R,'CHECKOFF YEAR TO DATE '!E:E,'SUMMARY YTD'!A78)</f>
        <v>13752600</v>
      </c>
      <c r="G78" s="432">
        <f>SUMIFS('CHECKOFF YEAR TO DATE '!AG:AG,'CHECKOFF YEAR TO DATE '!E:E,'SUMMARY YTD'!A78)</f>
        <v>325095.60142021719</v>
      </c>
      <c r="H78" s="72">
        <f>'MONTHLY SALES '!H59*12</f>
        <v>42000000</v>
      </c>
      <c r="I78" s="95">
        <f t="shared" si="12"/>
        <v>0.32744285714285715</v>
      </c>
      <c r="J78" s="432">
        <f t="shared" si="13"/>
        <v>13752600</v>
      </c>
      <c r="K78" s="290">
        <f t="shared" si="14"/>
        <v>28247400</v>
      </c>
    </row>
    <row r="79" spans="1:11" x14ac:dyDescent="0.25">
      <c r="A79" s="19" t="s">
        <v>447</v>
      </c>
      <c r="B79" s="19"/>
      <c r="C79" s="432">
        <f>SUMIFS('CHECKOFF YEAR TO DATE '!R:R,'CHECKOFF YEAR TO DATE '!E:E,'SUMMARY YTD'!A79,'CHECKOFF YEAR TO DATE '!V:V,'SUMMARY YTD'!$C$50)</f>
        <v>639872</v>
      </c>
      <c r="D79" s="432">
        <f>SUMIFS('CHECKOFF YEAR TO DATE '!R:R,'CHECKOFF YEAR TO DATE '!E:E,'SUMMARY YTD'!A79,'CHECKOFF YEAR TO DATE '!V:V,'SUMMARY YTD'!$D$50)</f>
        <v>9963695</v>
      </c>
      <c r="E79" s="432">
        <f>SUMIFS('CHECKOFF YEAR TO DATE '!R:R,'CHECKOFF YEAR TO DATE '!E:E,'SUMMARY YTD'!A79,'CHECKOFF YEAR TO DATE '!V:V,'SUMMARY YTD'!$E$50)</f>
        <v>12176933</v>
      </c>
      <c r="F79" s="432">
        <f>SUMIFS('CHECKOFF YEAR TO DATE '!R:R,'CHECKOFF YEAR TO DATE '!E:E,'SUMMARY YTD'!A79)</f>
        <v>22780500</v>
      </c>
      <c r="G79" s="432">
        <f>SUMIFS('CHECKOFF YEAR TO DATE '!AG:AG,'CHECKOFF YEAR TO DATE '!E:E,'SUMMARY YTD'!A79)</f>
        <v>538016.97339587717</v>
      </c>
      <c r="H79" s="72">
        <f>'MONTHLY SALES '!H62*12</f>
        <v>42000000</v>
      </c>
      <c r="I79" s="95">
        <f t="shared" si="12"/>
        <v>0.54239285714285712</v>
      </c>
      <c r="J79" s="432">
        <f t="shared" si="13"/>
        <v>22780500</v>
      </c>
      <c r="K79" s="290">
        <f t="shared" si="14"/>
        <v>19219500</v>
      </c>
    </row>
    <row r="80" spans="1:11" x14ac:dyDescent="0.25">
      <c r="A80" s="19" t="s">
        <v>212</v>
      </c>
      <c r="B80" s="19"/>
      <c r="C80" s="432">
        <f>SUMIFS('CHECKOFF YEAR TO DATE '!R:R,'CHECKOFF YEAR TO DATE '!E:E,'SUMMARY YTD'!A80,'CHECKOFF YEAR TO DATE '!V:V,'SUMMARY YTD'!$C$50)</f>
        <v>1761555</v>
      </c>
      <c r="D80" s="432">
        <f>SUMIFS('CHECKOFF YEAR TO DATE '!R:R,'CHECKOFF YEAR TO DATE '!E:E,'SUMMARY YTD'!A80,'CHECKOFF YEAR TO DATE '!V:V,'SUMMARY YTD'!$D$50)</f>
        <v>9333330</v>
      </c>
      <c r="E80" s="432">
        <f>SUMIFS('CHECKOFF YEAR TO DATE '!R:R,'CHECKOFF YEAR TO DATE '!E:E,'SUMMARY YTD'!A80,'CHECKOFF YEAR TO DATE '!V:V,'SUMMARY YTD'!$E$50)</f>
        <v>10600464</v>
      </c>
      <c r="F80" s="432">
        <f>SUMIFS('CHECKOFF YEAR TO DATE '!R:R,'CHECKOFF YEAR TO DATE '!E:E,'SUMMARY YTD'!A80)</f>
        <v>21695349</v>
      </c>
      <c r="G80" s="432">
        <f>SUMIFS('CHECKOFF YEAR TO DATE '!AG:AG,'CHECKOFF YEAR TO DATE '!E:E,'SUMMARY YTD'!A80)</f>
        <v>524095.99068711838</v>
      </c>
      <c r="H80" s="72">
        <f>'MONTHLY SALES '!H63*12</f>
        <v>60000000</v>
      </c>
      <c r="I80" s="95">
        <f t="shared" si="12"/>
        <v>0.36158915000000003</v>
      </c>
      <c r="J80" s="432">
        <f t="shared" si="13"/>
        <v>21695349</v>
      </c>
      <c r="K80" s="290">
        <f t="shared" si="14"/>
        <v>38304651</v>
      </c>
    </row>
    <row r="81" spans="1:11" x14ac:dyDescent="0.25">
      <c r="A81" s="19" t="s">
        <v>923</v>
      </c>
      <c r="B81" s="19"/>
      <c r="C81" s="432">
        <f>SUMIFS('CHECKOFF YEAR TO DATE '!R:R,'CHECKOFF YEAR TO DATE '!E:E,'SUMMARY YTD'!A81,'CHECKOFF YEAR TO DATE '!V:V,'SUMMARY YTD'!$C$50)</f>
        <v>315424</v>
      </c>
      <c r="D81" s="432">
        <f>SUMIFS('CHECKOFF YEAR TO DATE '!R:R,'CHECKOFF YEAR TO DATE '!E:E,'SUMMARY YTD'!A81,'CHECKOFF YEAR TO DATE '!V:V,'SUMMARY YTD'!$D$50)</f>
        <v>798273</v>
      </c>
      <c r="E81" s="432">
        <f>SUMIFS('CHECKOFF YEAR TO DATE '!R:R,'CHECKOFF YEAR TO DATE '!E:E,'SUMMARY YTD'!A81,'CHECKOFF YEAR TO DATE '!V:V,'SUMMARY YTD'!$E$50)</f>
        <v>641207</v>
      </c>
      <c r="F81" s="432">
        <f>SUMIFS('CHECKOFF YEAR TO DATE '!R:R,'CHECKOFF YEAR TO DATE '!E:E,'SUMMARY YTD'!A81)</f>
        <v>1754904</v>
      </c>
      <c r="G81" s="432">
        <f>SUMIFS('CHECKOFF YEAR TO DATE '!AG:AG,'CHECKOFF YEAR TO DATE '!E:E,'SUMMARY YTD'!A81)</f>
        <v>45100.027970370378</v>
      </c>
      <c r="H81" s="72">
        <f>'MONTHLY SALES '!H63*12</f>
        <v>60000000</v>
      </c>
      <c r="I81" s="95">
        <f t="shared" si="12"/>
        <v>2.9248400000000001E-2</v>
      </c>
      <c r="J81" s="432">
        <f t="shared" si="13"/>
        <v>1754904</v>
      </c>
      <c r="K81" s="290">
        <f t="shared" si="14"/>
        <v>58245096</v>
      </c>
    </row>
    <row r="82" spans="1:11" x14ac:dyDescent="0.25">
      <c r="A82" s="19" t="s">
        <v>206</v>
      </c>
      <c r="B82" s="19"/>
      <c r="C82" s="432">
        <f>SUMIFS('CHECKOFF YEAR TO DATE '!R:R,'CHECKOFF YEAR TO DATE '!E:E,'SUMMARY YTD'!A82,'CHECKOFF YEAR TO DATE '!V:V,'SUMMARY YTD'!$C$50)</f>
        <v>2582721</v>
      </c>
      <c r="D82" s="432">
        <f>SUMIFS('CHECKOFF YEAR TO DATE '!R:R,'CHECKOFF YEAR TO DATE '!E:E,'SUMMARY YTD'!A82,'CHECKOFF YEAR TO DATE '!V:V,'SUMMARY YTD'!$D$50)</f>
        <v>702100</v>
      </c>
      <c r="E82" s="432">
        <f>SUMIFS('CHECKOFF YEAR TO DATE '!R:R,'CHECKOFF YEAR TO DATE '!E:E,'SUMMARY YTD'!A82,'CHECKOFF YEAR TO DATE '!V:V,'SUMMARY YTD'!$E$50)</f>
        <v>19245801</v>
      </c>
      <c r="F82" s="432">
        <f>SUMIFS('CHECKOFF YEAR TO DATE '!R:R,'CHECKOFF YEAR TO DATE '!E:E,'SUMMARY YTD'!A82)</f>
        <v>22530622</v>
      </c>
      <c r="G82" s="432">
        <f>SUMIFS('CHECKOFF YEAR TO DATE '!AG:AG,'CHECKOFF YEAR TO DATE '!E:E,'SUMMARY YTD'!A82)</f>
        <v>546314.3847435998</v>
      </c>
      <c r="H82" s="72">
        <f>'MONTHLY SALES '!H64*12</f>
        <v>60000000</v>
      </c>
      <c r="I82" s="95">
        <f t="shared" si="12"/>
        <v>0.37551036666666665</v>
      </c>
      <c r="J82" s="432">
        <f t="shared" si="13"/>
        <v>22530622</v>
      </c>
      <c r="K82" s="290">
        <f t="shared" si="14"/>
        <v>37469378</v>
      </c>
    </row>
    <row r="83" spans="1:11" x14ac:dyDescent="0.25">
      <c r="A83" s="19" t="s">
        <v>902</v>
      </c>
      <c r="B83" s="19"/>
      <c r="C83" s="432">
        <f>SUMIFS('CHECKOFF YEAR TO DATE '!R:R,'CHECKOFF YEAR TO DATE '!E:E,'SUMMARY YTD'!A83,'CHECKOFF YEAR TO DATE '!V:V,'SUMMARY YTD'!$C$50)</f>
        <v>160253</v>
      </c>
      <c r="D83" s="432">
        <f>SUMIFS('CHECKOFF YEAR TO DATE '!R:R,'CHECKOFF YEAR TO DATE '!E:E,'SUMMARY YTD'!A83,'CHECKOFF YEAR TO DATE '!V:V,'SUMMARY YTD'!$D$50)</f>
        <v>332215</v>
      </c>
      <c r="E83" s="432">
        <f>SUMIFS('CHECKOFF YEAR TO DATE '!R:R,'CHECKOFF YEAR TO DATE '!E:E,'SUMMARY YTD'!A83,'CHECKOFF YEAR TO DATE '!V:V,'SUMMARY YTD'!$E$50)</f>
        <v>1650640</v>
      </c>
      <c r="F83" s="432">
        <f>SUMIFS('CHECKOFF YEAR TO DATE '!R:R,'CHECKOFF YEAR TO DATE '!E:E,'SUMMARY YTD'!A83)</f>
        <v>2143108</v>
      </c>
      <c r="G83" s="432">
        <f>SUMIFS('CHECKOFF YEAR TO DATE '!AG:AG,'CHECKOFF YEAR TO DATE '!E:E,'SUMMARY YTD'!A83)</f>
        <v>53106.654147741145</v>
      </c>
      <c r="H83" s="72">
        <f>'MONTHLY SALES '!H66*12</f>
        <v>42000000</v>
      </c>
      <c r="I83" s="95">
        <f t="shared" si="12"/>
        <v>5.1026380952380955E-2</v>
      </c>
      <c r="J83" s="432">
        <f t="shared" si="13"/>
        <v>2143108</v>
      </c>
      <c r="K83" s="290">
        <f t="shared" si="14"/>
        <v>39856892</v>
      </c>
    </row>
    <row r="84" spans="1:11" x14ac:dyDescent="0.25">
      <c r="A84" s="19" t="s">
        <v>483</v>
      </c>
      <c r="B84" s="19"/>
      <c r="C84" s="432">
        <f>SUMIFS('CHECKOFF YEAR TO DATE '!R:R,'CHECKOFF YEAR TO DATE '!E:E,'SUMMARY YTD'!A84,'CHECKOFF YEAR TO DATE '!V:V,'SUMMARY YTD'!$C$50)</f>
        <v>0</v>
      </c>
      <c r="D84" s="432">
        <f>SUMIFS('CHECKOFF YEAR TO DATE '!R:R,'CHECKOFF YEAR TO DATE '!E:E,'SUMMARY YTD'!A84,'CHECKOFF YEAR TO DATE '!V:V,'SUMMARY YTD'!$D$50)</f>
        <v>0</v>
      </c>
      <c r="E84" s="432">
        <f>SUMIFS('CHECKOFF YEAR TO DATE '!R:R,'CHECKOFF YEAR TO DATE '!E:E,'SUMMARY YTD'!A84,'CHECKOFF YEAR TO DATE '!V:V,'SUMMARY YTD'!$E$50)</f>
        <v>481744</v>
      </c>
      <c r="F84" s="432">
        <f>SUMIFS('CHECKOFF YEAR TO DATE '!R:R,'CHECKOFF YEAR TO DATE '!E:E,'SUMMARY YTD'!A84)</f>
        <v>481744</v>
      </c>
      <c r="G84" s="432">
        <f>SUMIFS('CHECKOFF YEAR TO DATE '!AG:AG,'CHECKOFF YEAR TO DATE '!E:E,'SUMMARY YTD'!A84)</f>
        <v>11057.17180952381</v>
      </c>
      <c r="H84" s="72">
        <f>'MONTHLY SALES '!H67*12</f>
        <v>60000000</v>
      </c>
      <c r="I84" s="95">
        <f t="shared" si="12"/>
        <v>8.0290666666666659E-3</v>
      </c>
      <c r="J84" s="432">
        <f t="shared" si="13"/>
        <v>481744</v>
      </c>
      <c r="K84" s="290">
        <f t="shared" si="14"/>
        <v>59518256</v>
      </c>
    </row>
    <row r="85" spans="1:11" x14ac:dyDescent="0.25">
      <c r="A85" s="19" t="s">
        <v>2081</v>
      </c>
      <c r="B85" s="19"/>
      <c r="C85" s="432">
        <f>SUMIFS('CHECKOFF YEAR TO DATE '!R:R,'CHECKOFF YEAR TO DATE '!E:E,'SUMMARY YTD'!A85,'CHECKOFF YEAR TO DATE '!V:V,'SUMMARY YTD'!$C$50)</f>
        <v>525492</v>
      </c>
      <c r="D85" s="432">
        <f>SUMIFS('CHECKOFF YEAR TO DATE '!R:R,'CHECKOFF YEAR TO DATE '!E:E,'SUMMARY YTD'!A85,'CHECKOFF YEAR TO DATE '!V:V,'SUMMARY YTD'!$D$50)</f>
        <v>1018982</v>
      </c>
      <c r="E85" s="432">
        <f>SUMIFS('CHECKOFF YEAR TO DATE '!R:R,'CHECKOFF YEAR TO DATE '!E:E,'SUMMARY YTD'!A85,'CHECKOFF YEAR TO DATE '!V:V,'SUMMARY YTD'!$E$50)</f>
        <v>7379886</v>
      </c>
      <c r="F85" s="432">
        <f>SUMIFS('CHECKOFF YEAR TO DATE '!R:R,'CHECKOFF YEAR TO DATE '!E:E,'SUMMARY YTD'!A85)</f>
        <v>8924360</v>
      </c>
      <c r="G85" s="432">
        <f>SUMIFS('CHECKOFF YEAR TO DATE '!AG:AG,'CHECKOFF YEAR TO DATE '!E:E,'SUMMARY YTD'!A85)</f>
        <v>212542.00446246343</v>
      </c>
      <c r="H85" s="72">
        <f>'MONTHLY SALES '!H67*12</f>
        <v>60000000</v>
      </c>
      <c r="I85" s="95">
        <f t="shared" si="12"/>
        <v>0.14873933333333333</v>
      </c>
      <c r="J85" s="432">
        <f t="shared" si="13"/>
        <v>8924360</v>
      </c>
      <c r="K85" s="290">
        <f t="shared" si="14"/>
        <v>51075640</v>
      </c>
    </row>
    <row r="86" spans="1:11" x14ac:dyDescent="0.25">
      <c r="A86" s="19" t="s">
        <v>417</v>
      </c>
      <c r="B86" s="19" t="s">
        <v>23</v>
      </c>
      <c r="C86" s="432">
        <f>SUMIFS('CHECKOFF YEAR TO DATE '!R:R,'CHECKOFF YEAR TO DATE '!E:E,'SUMMARY YTD'!A86,'CHECKOFF YEAR TO DATE '!V:V,'SUMMARY YTD'!$C$50)</f>
        <v>1499043</v>
      </c>
      <c r="D86" s="432">
        <f>SUMIFS('CHECKOFF YEAR TO DATE '!R:R,'CHECKOFF YEAR TO DATE '!E:E,'SUMMARY YTD'!A86,'CHECKOFF YEAR TO DATE '!V:V,'SUMMARY YTD'!$D$50)</f>
        <v>6352749</v>
      </c>
      <c r="E86" s="432">
        <f>SUMIFS('CHECKOFF YEAR TO DATE '!R:R,'CHECKOFF YEAR TO DATE '!E:E,'SUMMARY YTD'!A86,'CHECKOFF YEAR TO DATE '!V:V,'SUMMARY YTD'!$E$50)</f>
        <v>18552809</v>
      </c>
      <c r="F86" s="432">
        <f>SUMIFS('CHECKOFF YEAR TO DATE '!R:R,'CHECKOFF YEAR TO DATE '!E:E,'SUMMARY YTD'!A86)</f>
        <v>26404601</v>
      </c>
      <c r="G86" s="432">
        <f>SUMIFS('CHECKOFF YEAR TO DATE '!AG:AG,'CHECKOFF YEAR TO DATE '!E:E,'SUMMARY YTD'!A86)</f>
        <v>689932.77859102434</v>
      </c>
      <c r="H86" s="72">
        <f>'MONTHLY SALES '!H68*12</f>
        <v>60000000</v>
      </c>
      <c r="I86" s="95">
        <f t="shared" si="12"/>
        <v>0.44007668333333333</v>
      </c>
      <c r="J86" s="432">
        <f t="shared" si="13"/>
        <v>26404601</v>
      </c>
      <c r="K86" s="290">
        <f t="shared" si="14"/>
        <v>33595399</v>
      </c>
    </row>
    <row r="87" spans="1:11" x14ac:dyDescent="0.25">
      <c r="A87" s="19" t="s">
        <v>3680</v>
      </c>
      <c r="B87" s="19" t="s">
        <v>23</v>
      </c>
      <c r="C87" s="432">
        <f>SUMIFS('CHECKOFF YEAR TO DATE '!R:R,'CHECKOFF YEAR TO DATE '!E:E,'SUMMARY YTD'!A87,'CHECKOFF YEAR TO DATE '!V:V,'SUMMARY YTD'!$C$50)</f>
        <v>35000</v>
      </c>
      <c r="D87" s="432">
        <f>SUMIFS('CHECKOFF YEAR TO DATE '!R:R,'CHECKOFF YEAR TO DATE '!E:E,'SUMMARY YTD'!A87,'CHECKOFF YEAR TO DATE '!V:V,'SUMMARY YTD'!$D$50)</f>
        <v>0</v>
      </c>
      <c r="E87" s="432">
        <f>SUMIFS('CHECKOFF YEAR TO DATE '!R:R,'CHECKOFF YEAR TO DATE '!E:E,'SUMMARY YTD'!A87,'CHECKOFF YEAR TO DATE '!V:V,'SUMMARY YTD'!$E$50)</f>
        <v>0</v>
      </c>
      <c r="F87" s="432">
        <f>SUMIFS('CHECKOFF YEAR TO DATE '!R:R,'CHECKOFF YEAR TO DATE '!E:E,'SUMMARY YTD'!A87)</f>
        <v>35000</v>
      </c>
      <c r="G87" s="432">
        <f>SUMIFS('CHECKOFF YEAR TO DATE '!AG:AG,'CHECKOFF YEAR TO DATE '!E:E,'SUMMARY YTD'!A87)</f>
        <v>1226.4351851851852</v>
      </c>
      <c r="H87" s="72">
        <f>'MONTHLY SALES '!H72*12</f>
        <v>42000000</v>
      </c>
      <c r="I87" s="95">
        <f t="shared" si="12"/>
        <v>8.3333333333333339E-4</v>
      </c>
      <c r="J87" s="432">
        <f t="shared" si="13"/>
        <v>35000</v>
      </c>
      <c r="K87" s="290">
        <f t="shared" si="14"/>
        <v>41965000</v>
      </c>
    </row>
    <row r="88" spans="1:11" x14ac:dyDescent="0.25">
      <c r="A88" s="19" t="s">
        <v>418</v>
      </c>
      <c r="B88" s="19" t="s">
        <v>39</v>
      </c>
      <c r="C88" s="432">
        <f>SUMIFS('CHECKOFF YEAR TO DATE '!R:R,'CHECKOFF YEAR TO DATE '!E:E,'SUMMARY YTD'!A88,'CHECKOFF YEAR TO DATE '!V:V,'SUMMARY YTD'!$C$50)</f>
        <v>85084</v>
      </c>
      <c r="D88" s="432">
        <f>SUMIFS('CHECKOFF YEAR TO DATE '!R:R,'CHECKOFF YEAR TO DATE '!E:E,'SUMMARY YTD'!A88,'CHECKOFF YEAR TO DATE '!V:V,'SUMMARY YTD'!$D$50)</f>
        <v>0</v>
      </c>
      <c r="E88" s="432">
        <f>SUMIFS('CHECKOFF YEAR TO DATE '!R:R,'CHECKOFF YEAR TO DATE '!E:E,'SUMMARY YTD'!A88,'CHECKOFF YEAR TO DATE '!V:V,'SUMMARY YTD'!$E$50)</f>
        <v>0</v>
      </c>
      <c r="F88" s="432">
        <f>SUMIFS('CHECKOFF YEAR TO DATE '!R:R,'CHECKOFF YEAR TO DATE '!E:E,'SUMMARY YTD'!A88)</f>
        <v>85084</v>
      </c>
      <c r="G88" s="432">
        <f>SUMIFS('CHECKOFF YEAR TO DATE '!AG:AG,'CHECKOFF YEAR TO DATE '!E:E,'SUMMARY YTD'!A88)</f>
        <v>2660.9863703703704</v>
      </c>
      <c r="H88" s="72">
        <f>'MONTHLY SALES '!H73*12</f>
        <v>60000012</v>
      </c>
      <c r="I88" s="95">
        <f t="shared" si="12"/>
        <v>1.41806638305339E-3</v>
      </c>
      <c r="J88" s="432">
        <f t="shared" si="13"/>
        <v>85084</v>
      </c>
      <c r="K88" s="290">
        <f t="shared" si="14"/>
        <v>59914928</v>
      </c>
    </row>
    <row r="89" spans="1:11" x14ac:dyDescent="0.25">
      <c r="A89" s="19" t="s">
        <v>532</v>
      </c>
      <c r="B89" s="19" t="s">
        <v>39</v>
      </c>
      <c r="C89" s="432">
        <f>SUMIFS('CHECKOFF YEAR TO DATE '!R:R,'CHECKOFF YEAR TO DATE '!E:E,'SUMMARY YTD'!A89,'CHECKOFF YEAR TO DATE '!V:V,'SUMMARY YTD'!$C$50)</f>
        <v>324179</v>
      </c>
      <c r="D89" s="432">
        <f>SUMIFS('CHECKOFF YEAR TO DATE '!R:R,'CHECKOFF YEAR TO DATE '!E:E,'SUMMARY YTD'!A89,'CHECKOFF YEAR TO DATE '!V:V,'SUMMARY YTD'!$D$50)</f>
        <v>630010</v>
      </c>
      <c r="E89" s="432">
        <f>SUMIFS('CHECKOFF YEAR TO DATE '!R:R,'CHECKOFF YEAR TO DATE '!E:E,'SUMMARY YTD'!A89,'CHECKOFF YEAR TO DATE '!V:V,'SUMMARY YTD'!$E$50)</f>
        <v>6453161</v>
      </c>
      <c r="F89" s="432">
        <f>SUMIFS('CHECKOFF YEAR TO DATE '!R:R,'CHECKOFF YEAR TO DATE '!E:E,'SUMMARY YTD'!A89)</f>
        <v>7407350</v>
      </c>
      <c r="G89" s="432">
        <f>SUMIFS('CHECKOFF YEAR TO DATE '!AG:AG,'CHECKOFF YEAR TO DATE '!E:E,'SUMMARY YTD'!A89)</f>
        <v>172494.81352777779</v>
      </c>
      <c r="H89" s="72">
        <f>'MONTHLY SALES '!H73*12</f>
        <v>60000012</v>
      </c>
      <c r="I89" s="95">
        <f t="shared" si="12"/>
        <v>0.12345580864217161</v>
      </c>
      <c r="J89" s="432">
        <f t="shared" si="13"/>
        <v>7407350</v>
      </c>
      <c r="K89" s="290">
        <f t="shared" si="14"/>
        <v>52592662</v>
      </c>
    </row>
    <row r="90" spans="1:11" x14ac:dyDescent="0.25">
      <c r="A90" s="19" t="s">
        <v>200</v>
      </c>
      <c r="B90" s="19" t="s">
        <v>39</v>
      </c>
      <c r="C90" s="432">
        <f>SUMIFS('CHECKOFF YEAR TO DATE '!R:R,'CHECKOFF YEAR TO DATE '!E:E,'SUMMARY YTD'!A90,'CHECKOFF YEAR TO DATE '!V:V,'SUMMARY YTD'!$C$50)</f>
        <v>3741576</v>
      </c>
      <c r="D90" s="432">
        <f>SUMIFS('CHECKOFF YEAR TO DATE '!R:R,'CHECKOFF YEAR TO DATE '!E:E,'SUMMARY YTD'!A90,'CHECKOFF YEAR TO DATE '!V:V,'SUMMARY YTD'!$D$50)</f>
        <v>6351063</v>
      </c>
      <c r="E90" s="432">
        <f>SUMIFS('CHECKOFF YEAR TO DATE '!R:R,'CHECKOFF YEAR TO DATE '!E:E,'SUMMARY YTD'!A90,'CHECKOFF YEAR TO DATE '!V:V,'SUMMARY YTD'!$E$50)</f>
        <v>28021265</v>
      </c>
      <c r="F90" s="432">
        <f>SUMIFS('CHECKOFF YEAR TO DATE '!R:R,'CHECKOFF YEAR TO DATE '!E:E,'SUMMARY YTD'!A90)</f>
        <v>38113904</v>
      </c>
      <c r="G90" s="432">
        <f>SUMIFS('CHECKOFF YEAR TO DATE '!AG:AG,'CHECKOFF YEAR TO DATE '!E:E,'SUMMARY YTD'!A90)</f>
        <v>914735.37083611253</v>
      </c>
      <c r="H90" s="72">
        <f>'MONTHLY SALES '!H80*12</f>
        <v>60000000</v>
      </c>
      <c r="I90" s="95">
        <f t="shared" si="12"/>
        <v>0.63523173333333338</v>
      </c>
      <c r="J90" s="432">
        <f t="shared" si="13"/>
        <v>38113904</v>
      </c>
      <c r="K90" s="290">
        <f t="shared" si="14"/>
        <v>21886096</v>
      </c>
    </row>
    <row r="91" spans="1:11" x14ac:dyDescent="0.25">
      <c r="A91" s="19" t="s">
        <v>931</v>
      </c>
      <c r="B91" s="19" t="s">
        <v>29</v>
      </c>
      <c r="C91" s="432">
        <f>SUMIFS('CHECKOFF YEAR TO DATE '!R:R,'CHECKOFF YEAR TO DATE '!E:E,'SUMMARY YTD'!A91,'CHECKOFF YEAR TO DATE '!V:V,'SUMMARY YTD'!$C$50)</f>
        <v>379465</v>
      </c>
      <c r="D91" s="432">
        <f>SUMIFS('CHECKOFF YEAR TO DATE '!R:R,'CHECKOFF YEAR TO DATE '!E:E,'SUMMARY YTD'!A91,'CHECKOFF YEAR TO DATE '!V:V,'SUMMARY YTD'!$D$50)</f>
        <v>2168098</v>
      </c>
      <c r="E91" s="432">
        <f>SUMIFS('CHECKOFF YEAR TO DATE '!R:R,'CHECKOFF YEAR TO DATE '!E:E,'SUMMARY YTD'!A91,'CHECKOFF YEAR TO DATE '!V:V,'SUMMARY YTD'!$E$50)</f>
        <v>11484207</v>
      </c>
      <c r="F91" s="432">
        <f>SUMIFS('CHECKOFF YEAR TO DATE '!R:R,'CHECKOFF YEAR TO DATE '!E:E,'SUMMARY YTD'!A91)</f>
        <v>14031770</v>
      </c>
      <c r="G91" s="432">
        <f>SUMIFS('CHECKOFF YEAR TO DATE '!AG:AG,'CHECKOFF YEAR TO DATE '!E:E,'SUMMARY YTD'!A91)</f>
        <v>323454.27209605213</v>
      </c>
      <c r="H91" s="72">
        <f>'MONTHLY SALES '!H82*12</f>
        <v>60000000</v>
      </c>
      <c r="I91" s="95">
        <f t="shared" si="12"/>
        <v>0.23386283333333333</v>
      </c>
      <c r="J91" s="432">
        <f t="shared" si="13"/>
        <v>14031770</v>
      </c>
      <c r="K91" s="290">
        <f t="shared" si="14"/>
        <v>45968230</v>
      </c>
    </row>
    <row r="92" spans="1:11" x14ac:dyDescent="0.25">
      <c r="A92" s="19" t="s">
        <v>3478</v>
      </c>
      <c r="B92" s="19" t="s">
        <v>29</v>
      </c>
      <c r="C92" s="432">
        <f>SUMIFS('CHECKOFF YEAR TO DATE '!R:R,'CHECKOFF YEAR TO DATE '!E:E,'SUMMARY YTD'!A92,'CHECKOFF YEAR TO DATE '!V:V,'SUMMARY YTD'!$C$50)</f>
        <v>160000</v>
      </c>
      <c r="D92" s="432">
        <f>SUMIFS('CHECKOFF YEAR TO DATE '!R:R,'CHECKOFF YEAR TO DATE '!E:E,'SUMMARY YTD'!A92,'CHECKOFF YEAR TO DATE '!V:V,'SUMMARY YTD'!$D$50)</f>
        <v>0</v>
      </c>
      <c r="E92" s="432">
        <f>SUMIFS('CHECKOFF YEAR TO DATE '!R:R,'CHECKOFF YEAR TO DATE '!E:E,'SUMMARY YTD'!A92,'CHECKOFF YEAR TO DATE '!V:V,'SUMMARY YTD'!$E$50)</f>
        <v>0</v>
      </c>
      <c r="F92" s="432">
        <f>SUMIFS('CHECKOFF YEAR TO DATE '!R:R,'CHECKOFF YEAR TO DATE '!E:E,'SUMMARY YTD'!A92)</f>
        <v>160000</v>
      </c>
      <c r="G92" s="432">
        <f>SUMIFS('CHECKOFF YEAR TO DATE '!AG:AG,'CHECKOFF YEAR TO DATE '!E:E,'SUMMARY YTD'!A92)</f>
        <v>6822.2222222222226</v>
      </c>
      <c r="H92" s="72">
        <f>'MONTHLY SALES '!H83*12</f>
        <v>48000000</v>
      </c>
      <c r="I92" s="95">
        <f t="shared" si="12"/>
        <v>3.3333333333333335E-3</v>
      </c>
      <c r="J92" s="432">
        <f t="shared" si="13"/>
        <v>160000</v>
      </c>
      <c r="K92" s="290">
        <f t="shared" si="14"/>
        <v>47840000</v>
      </c>
    </row>
    <row r="93" spans="1:11" x14ac:dyDescent="0.25">
      <c r="A93" s="19" t="s">
        <v>3679</v>
      </c>
      <c r="B93" s="19" t="s">
        <v>29</v>
      </c>
      <c r="C93" s="432">
        <f>SUMIFS('CHECKOFF YEAR TO DATE '!R:R,'CHECKOFF YEAR TO DATE '!E:E,'SUMMARY YTD'!A93,'CHECKOFF YEAR TO DATE '!V:V,'SUMMARY YTD'!$C$50)</f>
        <v>1153523</v>
      </c>
      <c r="D93" s="432">
        <f>SUMIFS('CHECKOFF YEAR TO DATE '!R:R,'CHECKOFF YEAR TO DATE '!E:E,'SUMMARY YTD'!A93,'CHECKOFF YEAR TO DATE '!V:V,'SUMMARY YTD'!$D$50)</f>
        <v>762932</v>
      </c>
      <c r="E93" s="432">
        <f>SUMIFS('CHECKOFF YEAR TO DATE '!R:R,'CHECKOFF YEAR TO DATE '!E:E,'SUMMARY YTD'!A93,'CHECKOFF YEAR TO DATE '!V:V,'SUMMARY YTD'!$E$50)</f>
        <v>11001136</v>
      </c>
      <c r="F93" s="432">
        <f>SUMIFS('CHECKOFF YEAR TO DATE '!R:R,'CHECKOFF YEAR TO DATE '!E:E,'SUMMARY YTD'!A93)</f>
        <v>12917591</v>
      </c>
      <c r="G93" s="432">
        <f>SUMIFS('CHECKOFF YEAR TO DATE '!AG:AG,'CHECKOFF YEAR TO DATE '!E:E,'SUMMARY YTD'!A93)</f>
        <v>312444.78305729455</v>
      </c>
      <c r="H93" s="72">
        <f>'MONTHLY SALES '!H83*12</f>
        <v>48000000</v>
      </c>
      <c r="I93" s="95">
        <f t="shared" si="12"/>
        <v>0.26911647916666664</v>
      </c>
      <c r="J93" s="432">
        <f t="shared" si="13"/>
        <v>12917591</v>
      </c>
      <c r="K93" s="290">
        <f t="shared" si="14"/>
        <v>35082409</v>
      </c>
    </row>
    <row r="94" spans="1:11" x14ac:dyDescent="0.25">
      <c r="A94" s="19" t="s">
        <v>3678</v>
      </c>
      <c r="B94" s="19" t="s">
        <v>29</v>
      </c>
      <c r="C94" s="432">
        <f>SUMIFS('CHECKOFF YEAR TO DATE '!R:R,'CHECKOFF YEAR TO DATE '!E:E,'SUMMARY YTD'!A94,'CHECKOFF YEAR TO DATE '!V:V,'SUMMARY YTD'!$C$50)</f>
        <v>157421</v>
      </c>
      <c r="D94" s="432">
        <f>SUMIFS('CHECKOFF YEAR TO DATE '!R:R,'CHECKOFF YEAR TO DATE '!E:E,'SUMMARY YTD'!A94,'CHECKOFF YEAR TO DATE '!V:V,'SUMMARY YTD'!$D$50)</f>
        <v>0</v>
      </c>
      <c r="E94" s="432">
        <f>SUMIFS('CHECKOFF YEAR TO DATE '!R:R,'CHECKOFF YEAR TO DATE '!E:E,'SUMMARY YTD'!A94,'CHECKOFF YEAR TO DATE '!V:V,'SUMMARY YTD'!$E$50)</f>
        <v>0</v>
      </c>
      <c r="F94" s="432">
        <f>SUMIFS('CHECKOFF YEAR TO DATE '!R:R,'CHECKOFF YEAR TO DATE '!E:E,'SUMMARY YTD'!A94)</f>
        <v>157421</v>
      </c>
      <c r="G94" s="432">
        <f>SUMIFS('CHECKOFF YEAR TO DATE '!AG:AG,'CHECKOFF YEAR TO DATE '!E:E,'SUMMARY YTD'!A94)</f>
        <v>5305.6575873015872</v>
      </c>
      <c r="H94" s="72">
        <f>'MONTHLY SALES '!H84*12</f>
        <v>42000000</v>
      </c>
      <c r="I94" s="95">
        <f t="shared" si="12"/>
        <v>3.7481190476190474E-3</v>
      </c>
      <c r="J94" s="432">
        <f t="shared" si="13"/>
        <v>157421</v>
      </c>
      <c r="K94" s="290">
        <f t="shared" si="14"/>
        <v>41842579</v>
      </c>
    </row>
    <row r="95" spans="1:11" x14ac:dyDescent="0.25">
      <c r="A95" s="19" t="s">
        <v>921</v>
      </c>
      <c r="B95" s="19" t="s">
        <v>29</v>
      </c>
      <c r="C95" s="432">
        <f>SUMIFS('CHECKOFF YEAR TO DATE '!R:R,'CHECKOFF YEAR TO DATE '!E:E,'SUMMARY YTD'!A95,'CHECKOFF YEAR TO DATE '!V:V,'SUMMARY YTD'!$C$50)</f>
        <v>693990</v>
      </c>
      <c r="D95" s="432">
        <f>SUMIFS('CHECKOFF YEAR TO DATE '!R:R,'CHECKOFF YEAR TO DATE '!E:E,'SUMMARY YTD'!A95,'CHECKOFF YEAR TO DATE '!V:V,'SUMMARY YTD'!$D$50)</f>
        <v>233700</v>
      </c>
      <c r="E95" s="432">
        <f>SUMIFS('CHECKOFF YEAR TO DATE '!R:R,'CHECKOFF YEAR TO DATE '!E:E,'SUMMARY YTD'!A95,'CHECKOFF YEAR TO DATE '!V:V,'SUMMARY YTD'!$E$50)</f>
        <v>9599475</v>
      </c>
      <c r="F95" s="432">
        <f>SUMIFS('CHECKOFF YEAR TO DATE '!R:R,'CHECKOFF YEAR TO DATE '!E:E,'SUMMARY YTD'!A95)</f>
        <v>10527165</v>
      </c>
      <c r="G95" s="432">
        <f>SUMIFS('CHECKOFF YEAR TO DATE '!AG:AG,'CHECKOFF YEAR TO DATE '!E:E,'SUMMARY YTD'!A95)</f>
        <v>249999.70020466571</v>
      </c>
      <c r="H95" s="72">
        <f>'MONTHLY SALES '!H86*12</f>
        <v>30000000</v>
      </c>
      <c r="I95" s="95">
        <f t="shared" si="12"/>
        <v>0.35090549999999998</v>
      </c>
      <c r="J95" s="432">
        <f t="shared" si="13"/>
        <v>10527165</v>
      </c>
      <c r="K95" s="290">
        <f t="shared" si="14"/>
        <v>19472835</v>
      </c>
    </row>
    <row r="96" spans="1:11" x14ac:dyDescent="0.25">
      <c r="A96" s="125" t="s">
        <v>448</v>
      </c>
      <c r="B96" s="19" t="s">
        <v>184</v>
      </c>
      <c r="C96" s="432">
        <f>SUMIFS('CHECKOFF YEAR TO DATE '!R:R,'CHECKOFF YEAR TO DATE '!E:E,'SUMMARY YTD'!A96,'CHECKOFF YEAR TO DATE '!V:V,'SUMMARY YTD'!$C$50)</f>
        <v>122429</v>
      </c>
      <c r="D96" s="432">
        <f>SUMIFS('CHECKOFF YEAR TO DATE '!R:R,'CHECKOFF YEAR TO DATE '!E:E,'SUMMARY YTD'!A96,'CHECKOFF YEAR TO DATE '!V:V,'SUMMARY YTD'!$D$50)</f>
        <v>0</v>
      </c>
      <c r="E96" s="432">
        <f>SUMIFS('CHECKOFF YEAR TO DATE '!R:R,'CHECKOFF YEAR TO DATE '!E:E,'SUMMARY YTD'!A96,'CHECKOFF YEAR TO DATE '!V:V,'SUMMARY YTD'!$E$50)</f>
        <v>223989</v>
      </c>
      <c r="F96" s="432">
        <f>SUMIFS('CHECKOFF YEAR TO DATE '!R:R,'CHECKOFF YEAR TO DATE '!E:E,'SUMMARY YTD'!A96)</f>
        <v>346418</v>
      </c>
      <c r="G96" s="432">
        <f>SUMIFS('CHECKOFF YEAR TO DATE '!AG:AG,'CHECKOFF YEAR TO DATE '!E:E,'SUMMARY YTD'!A96)</f>
        <v>7951.1179047619044</v>
      </c>
      <c r="H96" s="72">
        <f>'MONTHLY SALES '!H87*12</f>
        <v>42000000</v>
      </c>
      <c r="I96" s="95">
        <f t="shared" si="12"/>
        <v>8.2480476190476184E-3</v>
      </c>
      <c r="J96" s="432">
        <f t="shared" si="13"/>
        <v>346418</v>
      </c>
      <c r="K96" s="290">
        <f t="shared" si="14"/>
        <v>41653582</v>
      </c>
    </row>
    <row r="97" spans="1:11" x14ac:dyDescent="0.25">
      <c r="A97" s="19" t="s">
        <v>926</v>
      </c>
      <c r="B97" s="19" t="s">
        <v>184</v>
      </c>
      <c r="C97" s="432">
        <f>SUMIFS('CHECKOFF YEAR TO DATE '!R:R,'CHECKOFF YEAR TO DATE '!E:E,'SUMMARY YTD'!A97,'CHECKOFF YEAR TO DATE '!V:V,'SUMMARY YTD'!$C$50)</f>
        <v>156403</v>
      </c>
      <c r="D97" s="432">
        <f>SUMIFS('CHECKOFF YEAR TO DATE '!R:R,'CHECKOFF YEAR TO DATE '!E:E,'SUMMARY YTD'!A97,'CHECKOFF YEAR TO DATE '!V:V,'SUMMARY YTD'!$D$50)</f>
        <v>0</v>
      </c>
      <c r="E97" s="432">
        <f>SUMIFS('CHECKOFF YEAR TO DATE '!R:R,'CHECKOFF YEAR TO DATE '!E:E,'SUMMARY YTD'!A97,'CHECKOFF YEAR TO DATE '!V:V,'SUMMARY YTD'!$E$50)</f>
        <v>0</v>
      </c>
      <c r="F97" s="432">
        <f>SUMIFS('CHECKOFF YEAR TO DATE '!R:R,'CHECKOFF YEAR TO DATE '!E:E,'SUMMARY YTD'!A97)</f>
        <v>156403</v>
      </c>
      <c r="G97" s="432">
        <f>SUMIFS('CHECKOFF YEAR TO DATE '!AG:AG,'CHECKOFF YEAR TO DATE '!E:E,'SUMMARY YTD'!A97)</f>
        <v>8322.0437777777788</v>
      </c>
      <c r="H97" s="72">
        <f>'MONTHLY SALES '!H87*12</f>
        <v>42000000</v>
      </c>
      <c r="I97" s="95">
        <f t="shared" si="12"/>
        <v>3.7238809523809525E-3</v>
      </c>
      <c r="J97" s="432">
        <f t="shared" si="13"/>
        <v>156403</v>
      </c>
      <c r="K97" s="290">
        <f t="shared" si="14"/>
        <v>41843597</v>
      </c>
    </row>
    <row r="98" spans="1:11" x14ac:dyDescent="0.25">
      <c r="A98" s="19" t="s">
        <v>459</v>
      </c>
      <c r="B98" s="19" t="s">
        <v>184</v>
      </c>
      <c r="C98" s="432">
        <f>SUMIFS('CHECKOFF YEAR TO DATE '!R:R,'CHECKOFF YEAR TO DATE '!E:E,'SUMMARY YTD'!A98,'CHECKOFF YEAR TO DATE '!V:V,'SUMMARY YTD'!$C$50)</f>
        <v>2021923</v>
      </c>
      <c r="D98" s="432">
        <f>SUMIFS('CHECKOFF YEAR TO DATE '!R:R,'CHECKOFF YEAR TO DATE '!E:E,'SUMMARY YTD'!A98,'CHECKOFF YEAR TO DATE '!V:V,'SUMMARY YTD'!$D$50)</f>
        <v>2648947</v>
      </c>
      <c r="E98" s="432">
        <f>SUMIFS('CHECKOFF YEAR TO DATE '!R:R,'CHECKOFF YEAR TO DATE '!E:E,'SUMMARY YTD'!A98,'CHECKOFF YEAR TO DATE '!V:V,'SUMMARY YTD'!$E$50)</f>
        <v>8967922</v>
      </c>
      <c r="F98" s="432">
        <f>SUMIFS('CHECKOFF YEAR TO DATE '!R:R,'CHECKOFF YEAR TO DATE '!E:E,'SUMMARY YTD'!A98)</f>
        <v>13638792</v>
      </c>
      <c r="G98" s="432">
        <f>SUMIFS('CHECKOFF YEAR TO DATE '!AG:AG,'CHECKOFF YEAR TO DATE '!E:E,'SUMMARY YTD'!A98)</f>
        <v>377067.86501676118</v>
      </c>
      <c r="H98" s="72">
        <f>'MONTHLY SALES '!H88*12</f>
        <v>42000000</v>
      </c>
      <c r="I98" s="95">
        <f t="shared" si="12"/>
        <v>0.32473314285714283</v>
      </c>
      <c r="J98" s="432">
        <f t="shared" si="13"/>
        <v>13638792</v>
      </c>
      <c r="K98" s="290">
        <f t="shared" si="14"/>
        <v>28361208</v>
      </c>
    </row>
    <row r="99" spans="1:11" x14ac:dyDescent="0.25">
      <c r="A99" s="19" t="s">
        <v>3681</v>
      </c>
      <c r="B99" s="19" t="s">
        <v>20</v>
      </c>
      <c r="C99" s="432">
        <f>SUMIFS('CHECKOFF YEAR TO DATE '!R:R,'CHECKOFF YEAR TO DATE '!E:E,'SUMMARY YTD'!A99,'CHECKOFF YEAR TO DATE '!V:V,'SUMMARY YTD'!$C$50)</f>
        <v>0</v>
      </c>
      <c r="D99" s="432">
        <f>SUMIFS('CHECKOFF YEAR TO DATE '!R:R,'CHECKOFF YEAR TO DATE '!E:E,'SUMMARY YTD'!A99,'CHECKOFF YEAR TO DATE '!V:V,'SUMMARY YTD'!$D$50)</f>
        <v>0</v>
      </c>
      <c r="E99" s="432">
        <f>SUMIFS('CHECKOFF YEAR TO DATE '!R:R,'CHECKOFF YEAR TO DATE '!E:E,'SUMMARY YTD'!A99,'CHECKOFF YEAR TO DATE '!V:V,'SUMMARY YTD'!$E$50)</f>
        <v>601254</v>
      </c>
      <c r="F99" s="432">
        <f>SUMIFS('CHECKOFF YEAR TO DATE '!R:R,'CHECKOFF YEAR TO DATE '!E:E,'SUMMARY YTD'!A99)</f>
        <v>601254</v>
      </c>
      <c r="G99" s="432">
        <f>SUMIFS('CHECKOFF YEAR TO DATE '!AG:AG,'CHECKOFF YEAR TO DATE '!E:E,'SUMMARY YTD'!A99)</f>
        <v>13800.210857142858</v>
      </c>
      <c r="H99" s="72">
        <f>'MONTHLY SALES '!H90*12</f>
        <v>42000000</v>
      </c>
      <c r="I99" s="95">
        <f t="shared" si="12"/>
        <v>1.4315571428571429E-2</v>
      </c>
      <c r="J99" s="432">
        <f t="shared" si="13"/>
        <v>601254</v>
      </c>
      <c r="K99" s="290">
        <f t="shared" si="14"/>
        <v>41398746</v>
      </c>
    </row>
    <row r="100" spans="1:11" x14ac:dyDescent="0.25">
      <c r="A100" s="19" t="s">
        <v>2956</v>
      </c>
      <c r="B100" s="19" t="s">
        <v>24</v>
      </c>
      <c r="C100" s="432">
        <f>SUMIFS('CHECKOFF YEAR TO DATE '!R:R,'CHECKOFF YEAR TO DATE '!E:E,'SUMMARY YTD'!A100,'CHECKOFF YEAR TO DATE '!V:V,'SUMMARY YTD'!$C$50)</f>
        <v>141512</v>
      </c>
      <c r="D100" s="432">
        <f>SUMIFS('CHECKOFF YEAR TO DATE '!R:R,'CHECKOFF YEAR TO DATE '!E:E,'SUMMARY YTD'!A100,'CHECKOFF YEAR TO DATE '!V:V,'SUMMARY YTD'!$D$50)</f>
        <v>125609</v>
      </c>
      <c r="E100" s="432">
        <f>SUMIFS('CHECKOFF YEAR TO DATE '!R:R,'CHECKOFF YEAR TO DATE '!E:E,'SUMMARY YTD'!A100,'CHECKOFF YEAR TO DATE '!V:V,'SUMMARY YTD'!$E$50)</f>
        <v>0</v>
      </c>
      <c r="F100" s="432">
        <f>SUMIFS('CHECKOFF YEAR TO DATE '!R:R,'CHECKOFF YEAR TO DATE '!E:E,'SUMMARY YTD'!A100)</f>
        <v>267121</v>
      </c>
      <c r="G100" s="432">
        <f>SUMIFS('CHECKOFF YEAR TO DATE '!AG:AG,'CHECKOFF YEAR TO DATE '!E:E,'SUMMARY YTD'!A100)</f>
        <v>6131.062952380953</v>
      </c>
      <c r="H100" s="72">
        <f>'MONTHLY SALES '!H91*12</f>
        <v>42000000</v>
      </c>
      <c r="I100" s="95">
        <f t="shared" si="12"/>
        <v>6.3600238095238093E-3</v>
      </c>
      <c r="J100" s="432">
        <f t="shared" si="13"/>
        <v>267121</v>
      </c>
      <c r="K100" s="290">
        <f t="shared" si="14"/>
        <v>41732879</v>
      </c>
    </row>
    <row r="101" spans="1:11" x14ac:dyDescent="0.25">
      <c r="A101" s="180" t="s">
        <v>924</v>
      </c>
      <c r="B101" s="19" t="s">
        <v>24</v>
      </c>
      <c r="C101" s="432">
        <f>SUMIFS('CHECKOFF YEAR TO DATE '!R:R,'CHECKOFF YEAR TO DATE '!E:E,'SUMMARY YTD'!A101,'CHECKOFF YEAR TO DATE '!V:V,'SUMMARY YTD'!$C$50)</f>
        <v>0</v>
      </c>
      <c r="D101" s="432">
        <f>SUMIFS('CHECKOFF YEAR TO DATE '!R:R,'CHECKOFF YEAR TO DATE '!E:E,'SUMMARY YTD'!A101,'CHECKOFF YEAR TO DATE '!V:V,'SUMMARY YTD'!$D$50)</f>
        <v>0</v>
      </c>
      <c r="E101" s="432">
        <f>SUMIFS('CHECKOFF YEAR TO DATE '!R:R,'CHECKOFF YEAR TO DATE '!E:E,'SUMMARY YTD'!A101,'CHECKOFF YEAR TO DATE '!V:V,'SUMMARY YTD'!$E$50)</f>
        <v>159942</v>
      </c>
      <c r="F101" s="432">
        <f>SUMIFS('CHECKOFF YEAR TO DATE '!R:R,'CHECKOFF YEAR TO DATE '!E:E,'SUMMARY YTD'!A101)</f>
        <v>159942</v>
      </c>
      <c r="G101" s="432">
        <f>SUMIFS('CHECKOFF YEAR TO DATE '!AG:AG,'CHECKOFF YEAR TO DATE '!E:E,'SUMMARY YTD'!A101)</f>
        <v>3671.0497142857143</v>
      </c>
      <c r="H101" s="72">
        <f>'MONTHLY SALES '!H92*12</f>
        <v>30000000</v>
      </c>
      <c r="I101" s="95">
        <f t="shared" si="12"/>
        <v>5.3314E-3</v>
      </c>
      <c r="J101" s="432">
        <f t="shared" si="13"/>
        <v>159942</v>
      </c>
      <c r="K101" s="290">
        <f t="shared" si="14"/>
        <v>29840058</v>
      </c>
    </row>
    <row r="102" spans="1:11" x14ac:dyDescent="0.25">
      <c r="A102" s="19" t="s">
        <v>489</v>
      </c>
      <c r="B102" s="19" t="s">
        <v>37</v>
      </c>
      <c r="C102" s="432">
        <f>SUMIFS('CHECKOFF YEAR TO DATE '!R:R,'CHECKOFF YEAR TO DATE '!E:E,'SUMMARY YTD'!A102,'CHECKOFF YEAR TO DATE '!V:V,'SUMMARY YTD'!$C$50)</f>
        <v>3179565</v>
      </c>
      <c r="D102" s="432">
        <f>SUMIFS('CHECKOFF YEAR TO DATE '!R:R,'CHECKOFF YEAR TO DATE '!E:E,'SUMMARY YTD'!A102,'CHECKOFF YEAR TO DATE '!V:V,'SUMMARY YTD'!$D$50)</f>
        <v>2097421</v>
      </c>
      <c r="E102" s="432">
        <f>SUMIFS('CHECKOFF YEAR TO DATE '!R:R,'CHECKOFF YEAR TO DATE '!E:E,'SUMMARY YTD'!A102,'CHECKOFF YEAR TO DATE '!V:V,'SUMMARY YTD'!$E$50)</f>
        <v>11950423</v>
      </c>
      <c r="F102" s="432">
        <f>SUMIFS('CHECKOFF YEAR TO DATE '!R:R,'CHECKOFF YEAR TO DATE '!E:E,'SUMMARY YTD'!A102)</f>
        <v>17227409</v>
      </c>
      <c r="G102" s="432">
        <f>SUMIFS('CHECKOFF YEAR TO DATE '!AG:AG,'CHECKOFF YEAR TO DATE '!E:E,'SUMMARY YTD'!A102)</f>
        <v>450566.60522382194</v>
      </c>
      <c r="H102" s="72">
        <f>'MONTHLY SALES '!H93*12</f>
        <v>72000000</v>
      </c>
      <c r="I102" s="95">
        <f t="shared" si="12"/>
        <v>0.23926956944444444</v>
      </c>
      <c r="J102" s="432">
        <f t="shared" si="13"/>
        <v>17227409</v>
      </c>
      <c r="K102" s="290">
        <f t="shared" si="14"/>
        <v>54772591</v>
      </c>
    </row>
    <row r="103" spans="1:11" x14ac:dyDescent="0.25">
      <c r="A103" s="19" t="s">
        <v>970</v>
      </c>
      <c r="B103" s="19" t="s">
        <v>37</v>
      </c>
      <c r="C103" s="432">
        <f>SUMIFS('CHECKOFF YEAR TO DATE '!R:R,'CHECKOFF YEAR TO DATE '!E:E,'SUMMARY YTD'!A103,'CHECKOFF YEAR TO DATE '!V:V,'SUMMARY YTD'!$C$50)</f>
        <v>941400</v>
      </c>
      <c r="D103" s="432">
        <f>SUMIFS('CHECKOFF YEAR TO DATE '!R:R,'CHECKOFF YEAR TO DATE '!E:E,'SUMMARY YTD'!A103,'CHECKOFF YEAR TO DATE '!V:V,'SUMMARY YTD'!$D$50)</f>
        <v>0</v>
      </c>
      <c r="E103" s="432">
        <f>SUMIFS('CHECKOFF YEAR TO DATE '!R:R,'CHECKOFF YEAR TO DATE '!E:E,'SUMMARY YTD'!A103,'CHECKOFF YEAR TO DATE '!V:V,'SUMMARY YTD'!$E$50)</f>
        <v>17884704</v>
      </c>
      <c r="F103" s="432">
        <f>SUMIFS('CHECKOFF YEAR TO DATE '!R:R,'CHECKOFF YEAR TO DATE '!E:E,'SUMMARY YTD'!A103)</f>
        <v>18826104</v>
      </c>
      <c r="G103" s="432">
        <f>SUMIFS('CHECKOFF YEAR TO DATE '!AG:AG,'CHECKOFF YEAR TO DATE '!E:E,'SUMMARY YTD'!A103)</f>
        <v>435739.38799550175</v>
      </c>
      <c r="H103" s="72" t="e">
        <f>'MONTHLY SALES '!#REF!*12</f>
        <v>#REF!</v>
      </c>
      <c r="I103" s="95" t="e">
        <f t="shared" si="12"/>
        <v>#REF!</v>
      </c>
      <c r="J103" s="432">
        <f t="shared" si="13"/>
        <v>18826104</v>
      </c>
      <c r="K103" s="290" t="e">
        <f t="shared" si="14"/>
        <v>#REF!</v>
      </c>
    </row>
    <row r="104" spans="1:11" x14ac:dyDescent="0.25">
      <c r="A104" s="19" t="s">
        <v>404</v>
      </c>
      <c r="B104" s="19"/>
      <c r="C104" s="432">
        <f>SUMIFS('CHECKOFF YEAR TO DATE '!R:R,'CHECKOFF YEAR TO DATE '!E:E,'SUMMARY YTD'!A104,'CHECKOFF YEAR TO DATE '!V:V,'SUMMARY YTD'!$C$50)</f>
        <v>462416</v>
      </c>
      <c r="D104" s="432">
        <f>SUMIFS('CHECKOFF YEAR TO DATE '!R:R,'CHECKOFF YEAR TO DATE '!E:E,'SUMMARY YTD'!A104,'CHECKOFF YEAR TO DATE '!V:V,'SUMMARY YTD'!$D$50)</f>
        <v>685430</v>
      </c>
      <c r="E104" s="432">
        <f>SUMIFS('CHECKOFF YEAR TO DATE '!R:R,'CHECKOFF YEAR TO DATE '!E:E,'SUMMARY YTD'!A104,'CHECKOFF YEAR TO DATE '!V:V,'SUMMARY YTD'!$E$50)</f>
        <v>3269210</v>
      </c>
      <c r="F104" s="432">
        <f>SUMIFS('CHECKOFF YEAR TO DATE '!R:R,'CHECKOFF YEAR TO DATE '!E:E,'SUMMARY YTD'!A104)</f>
        <v>4417056</v>
      </c>
      <c r="G104" s="432">
        <f>SUMIFS('CHECKOFF YEAR TO DATE '!AG:AG,'CHECKOFF YEAR TO DATE '!E:E,'SUMMARY YTD'!A104)</f>
        <v>110092.83089947089</v>
      </c>
      <c r="H104" s="72" t="e">
        <f>'MONTHLY SALES '!#REF!*12</f>
        <v>#REF!</v>
      </c>
      <c r="I104" s="95" t="e">
        <f t="shared" si="12"/>
        <v>#REF!</v>
      </c>
      <c r="J104" s="432">
        <f t="shared" si="13"/>
        <v>4417056</v>
      </c>
      <c r="K104" s="290" t="e">
        <f t="shared" si="14"/>
        <v>#REF!</v>
      </c>
    </row>
    <row r="105" spans="1:11" x14ac:dyDescent="0.25">
      <c r="A105" s="19" t="s">
        <v>925</v>
      </c>
      <c r="B105" s="19" t="s">
        <v>37</v>
      </c>
      <c r="C105" s="432">
        <f>SUMIFS('CHECKOFF YEAR TO DATE '!R:R,'CHECKOFF YEAR TO DATE '!E:E,'SUMMARY YTD'!A105,'CHECKOFF YEAR TO DATE '!V:V,'SUMMARY YTD'!$C$50)</f>
        <v>365154</v>
      </c>
      <c r="D105" s="432">
        <f>SUMIFS('CHECKOFF YEAR TO DATE '!R:R,'CHECKOFF YEAR TO DATE '!E:E,'SUMMARY YTD'!A105,'CHECKOFF YEAR TO DATE '!V:V,'SUMMARY YTD'!$D$50)</f>
        <v>5194656</v>
      </c>
      <c r="E105" s="432">
        <f>SUMIFS('CHECKOFF YEAR TO DATE '!R:R,'CHECKOFF YEAR TO DATE '!E:E,'SUMMARY YTD'!A105,'CHECKOFF YEAR TO DATE '!V:V,'SUMMARY YTD'!$E$50)</f>
        <v>5060236</v>
      </c>
      <c r="F105" s="432">
        <f>SUMIFS('CHECKOFF YEAR TO DATE '!R:R,'CHECKOFF YEAR TO DATE '!E:E,'SUMMARY YTD'!A105)</f>
        <v>10620046</v>
      </c>
      <c r="G105" s="432">
        <f>SUMIFS('CHECKOFF YEAR TO DATE '!AG:AG,'CHECKOFF YEAR TO DATE '!E:E,'SUMMARY YTD'!A105)</f>
        <v>261249.78114285716</v>
      </c>
      <c r="H105" s="72">
        <f>'MONTHLY SALES '!H94*12</f>
        <v>0</v>
      </c>
      <c r="I105" s="95" t="e">
        <f t="shared" ref="I105:I124" si="15">F105/H105</f>
        <v>#DIV/0!</v>
      </c>
      <c r="J105" s="432">
        <f t="shared" ref="J105:J125" si="16">SUM(C105:E105)</f>
        <v>10620046</v>
      </c>
      <c r="K105" s="290">
        <f t="shared" ref="K105:K124" si="17">H105-F105</f>
        <v>-10620046</v>
      </c>
    </row>
    <row r="106" spans="1:11" x14ac:dyDescent="0.25">
      <c r="A106" s="19" t="s">
        <v>922</v>
      </c>
      <c r="B106" s="19" t="s">
        <v>37</v>
      </c>
      <c r="C106" s="432">
        <f>SUMIFS('CHECKOFF YEAR TO DATE '!R:R,'CHECKOFF YEAR TO DATE '!E:E,'SUMMARY YTD'!A106,'CHECKOFF YEAR TO DATE '!V:V,'SUMMARY YTD'!$C$50)</f>
        <v>775470</v>
      </c>
      <c r="D106" s="432">
        <f>SUMIFS('CHECKOFF YEAR TO DATE '!R:R,'CHECKOFF YEAR TO DATE '!E:E,'SUMMARY YTD'!A106,'CHECKOFF YEAR TO DATE '!V:V,'SUMMARY YTD'!$D$50)</f>
        <v>0</v>
      </c>
      <c r="E106" s="432">
        <f>SUMIFS('CHECKOFF YEAR TO DATE '!R:R,'CHECKOFF YEAR TO DATE '!E:E,'SUMMARY YTD'!A106,'CHECKOFF YEAR TO DATE '!V:V,'SUMMARY YTD'!$E$50)</f>
        <v>4880348</v>
      </c>
      <c r="F106" s="432">
        <f>SUMIFS('CHECKOFF YEAR TO DATE '!R:R,'CHECKOFF YEAR TO DATE '!E:E,'SUMMARY YTD'!A106)</f>
        <v>5655818</v>
      </c>
      <c r="G106" s="432">
        <f>SUMIFS('CHECKOFF YEAR TO DATE '!AG:AG,'CHECKOFF YEAR TO DATE '!E:E,'SUMMARY YTD'!A106)</f>
        <v>133434.4980879121</v>
      </c>
      <c r="H106" s="72">
        <f>'MONTHLY SALES '!H95*12</f>
        <v>3465000000</v>
      </c>
      <c r="I106" s="95">
        <f t="shared" si="15"/>
        <v>1.632270707070707E-3</v>
      </c>
      <c r="J106" s="432">
        <f t="shared" si="16"/>
        <v>5655818</v>
      </c>
      <c r="K106" s="290">
        <f t="shared" si="17"/>
        <v>3459344182</v>
      </c>
    </row>
    <row r="107" spans="1:11" x14ac:dyDescent="0.25">
      <c r="A107" s="19" t="s">
        <v>2082</v>
      </c>
      <c r="B107" s="19" t="s">
        <v>27</v>
      </c>
      <c r="C107" s="432">
        <f>SUMIFS('CHECKOFF YEAR TO DATE '!R:R,'CHECKOFF YEAR TO DATE '!E:E,'SUMMARY YTD'!A107,'CHECKOFF YEAR TO DATE '!V:V,'SUMMARY YTD'!$C$50)</f>
        <v>862341</v>
      </c>
      <c r="D107" s="432">
        <f>SUMIFS('CHECKOFF YEAR TO DATE '!R:R,'CHECKOFF YEAR TO DATE '!E:E,'SUMMARY YTD'!A107,'CHECKOFF YEAR TO DATE '!V:V,'SUMMARY YTD'!$D$50)</f>
        <v>0</v>
      </c>
      <c r="E107" s="432">
        <f>SUMIFS('CHECKOFF YEAR TO DATE '!R:R,'CHECKOFF YEAR TO DATE '!E:E,'SUMMARY YTD'!A107,'CHECKOFF YEAR TO DATE '!V:V,'SUMMARY YTD'!$E$50)</f>
        <v>188959</v>
      </c>
      <c r="F107" s="432">
        <f>SUMIFS('CHECKOFF YEAR TO DATE '!R:R,'CHECKOFF YEAR TO DATE '!E:E,'SUMMARY YTD'!A107)</f>
        <v>1051300</v>
      </c>
      <c r="G107" s="432">
        <f>SUMIFS('CHECKOFF YEAR TO DATE '!AG:AG,'CHECKOFF YEAR TO DATE '!E:E,'SUMMARY YTD'!A107)</f>
        <v>32645.753952380946</v>
      </c>
      <c r="H107" s="72">
        <f>'MONTHLY SALES '!H96*12</f>
        <v>0</v>
      </c>
      <c r="I107" s="95" t="e">
        <f t="shared" si="15"/>
        <v>#DIV/0!</v>
      </c>
      <c r="J107" s="432">
        <f t="shared" si="16"/>
        <v>1051300</v>
      </c>
      <c r="K107" s="290">
        <f t="shared" si="17"/>
        <v>-1051300</v>
      </c>
    </row>
    <row r="108" spans="1:11" x14ac:dyDescent="0.25">
      <c r="A108" s="19" t="s">
        <v>3304</v>
      </c>
      <c r="B108" s="19" t="s">
        <v>27</v>
      </c>
      <c r="C108" s="432">
        <f>SUMIFS('CHECKOFF YEAR TO DATE '!R:R,'CHECKOFF YEAR TO DATE '!E:E,'SUMMARY YTD'!A108,'CHECKOFF YEAR TO DATE '!V:V,'SUMMARY YTD'!$C$50)</f>
        <v>1018900</v>
      </c>
      <c r="D108" s="432">
        <f>SUMIFS('CHECKOFF YEAR TO DATE '!R:R,'CHECKOFF YEAR TO DATE '!E:E,'SUMMARY YTD'!A108,'CHECKOFF YEAR TO DATE '!V:V,'SUMMARY YTD'!$D$50)</f>
        <v>1888600</v>
      </c>
      <c r="E108" s="432">
        <f>SUMIFS('CHECKOFF YEAR TO DATE '!R:R,'CHECKOFF YEAR TO DATE '!E:E,'SUMMARY YTD'!A108,'CHECKOFF YEAR TO DATE '!V:V,'SUMMARY YTD'!$E$50)</f>
        <v>2965983</v>
      </c>
      <c r="F108" s="432">
        <f>SUMIFS('CHECKOFF YEAR TO DATE '!R:R,'CHECKOFF YEAR TO DATE '!E:E,'SUMMARY YTD'!A108)</f>
        <v>5873483</v>
      </c>
      <c r="G108" s="432">
        <f>SUMIFS('CHECKOFF YEAR TO DATE '!AG:AG,'CHECKOFF YEAR TO DATE '!E:E,'SUMMARY YTD'!A108)</f>
        <v>139897.58438626249</v>
      </c>
      <c r="H108" s="72">
        <f>'MONTHLY SALES '!H97*12</f>
        <v>0</v>
      </c>
      <c r="I108" s="95" t="e">
        <f t="shared" si="15"/>
        <v>#DIV/0!</v>
      </c>
      <c r="J108" s="432">
        <f t="shared" si="16"/>
        <v>5873483</v>
      </c>
      <c r="K108" s="290">
        <f t="shared" si="17"/>
        <v>-5873483</v>
      </c>
    </row>
    <row r="109" spans="1:11" x14ac:dyDescent="0.25">
      <c r="A109" s="19" t="s">
        <v>930</v>
      </c>
      <c r="B109" s="19" t="s">
        <v>38</v>
      </c>
      <c r="C109" s="432">
        <f>SUMIFS('CHECKOFF YEAR TO DATE '!R:R,'CHECKOFF YEAR TO DATE '!E:E,'SUMMARY YTD'!A109,'CHECKOFF YEAR TO DATE '!V:V,'SUMMARY YTD'!$C$50)</f>
        <v>0</v>
      </c>
      <c r="D109" s="432">
        <f>SUMIFS('CHECKOFF YEAR TO DATE '!R:R,'CHECKOFF YEAR TO DATE '!E:E,'SUMMARY YTD'!A109,'CHECKOFF YEAR TO DATE '!V:V,'SUMMARY YTD'!$D$50)</f>
        <v>0</v>
      </c>
      <c r="E109" s="432">
        <f>SUMIFS('CHECKOFF YEAR TO DATE '!R:R,'CHECKOFF YEAR TO DATE '!E:E,'SUMMARY YTD'!A109,'CHECKOFF YEAR TO DATE '!V:V,'SUMMARY YTD'!$E$50)</f>
        <v>113846</v>
      </c>
      <c r="F109" s="432">
        <f>SUMIFS('CHECKOFF YEAR TO DATE '!R:R,'CHECKOFF YEAR TO DATE '!E:E,'SUMMARY YTD'!A109)</f>
        <v>113846</v>
      </c>
      <c r="G109" s="432">
        <f>SUMIFS('CHECKOFF YEAR TO DATE '!AG:AG,'CHECKOFF YEAR TO DATE '!E:E,'SUMMARY YTD'!A109)</f>
        <v>2779.0100512820513</v>
      </c>
      <c r="H109" s="72" t="e">
        <f>'MONTHLY SALES '!H98*12</f>
        <v>#VALUE!</v>
      </c>
      <c r="I109" s="95" t="e">
        <f t="shared" si="15"/>
        <v>#VALUE!</v>
      </c>
      <c r="J109" s="432">
        <f t="shared" si="16"/>
        <v>113846</v>
      </c>
      <c r="K109" s="290" t="e">
        <f t="shared" si="17"/>
        <v>#VALUE!</v>
      </c>
    </row>
    <row r="110" spans="1:11" x14ac:dyDescent="0.25">
      <c r="A110" s="19" t="s">
        <v>32</v>
      </c>
      <c r="B110" s="19" t="s">
        <v>38</v>
      </c>
      <c r="C110" s="432">
        <f>SUMIFS('CHECKOFF YEAR TO DATE '!R:R,'CHECKOFF YEAR TO DATE '!E:E,'SUMMARY YTD'!A110,'CHECKOFF YEAR TO DATE '!V:V,'SUMMARY YTD'!$C$50)</f>
        <v>3735296</v>
      </c>
      <c r="D110" s="432">
        <f>SUMIFS('CHECKOFF YEAR TO DATE '!R:R,'CHECKOFF YEAR TO DATE '!E:E,'SUMMARY YTD'!A110,'CHECKOFF YEAR TO DATE '!V:V,'SUMMARY YTD'!$D$50)</f>
        <v>20931820</v>
      </c>
      <c r="E110" s="432">
        <f>SUMIFS('CHECKOFF YEAR TO DATE '!R:R,'CHECKOFF YEAR TO DATE '!E:E,'SUMMARY YTD'!A110,'CHECKOFF YEAR TO DATE '!V:V,'SUMMARY YTD'!$E$50)</f>
        <v>20236913</v>
      </c>
      <c r="F110" s="432">
        <f>SUMIFS('CHECKOFF YEAR TO DATE '!R:R,'CHECKOFF YEAR TO DATE '!E:E,'SUMMARY YTD'!A110)</f>
        <v>44904029</v>
      </c>
      <c r="G110" s="432">
        <f>SUMIFS('CHECKOFF YEAR TO DATE '!AG:AG,'CHECKOFF YEAR TO DATE '!E:E,'SUMMARY YTD'!A110)</f>
        <v>1090212.8014324377</v>
      </c>
      <c r="H110" s="72">
        <f>'MONTHLY SALES '!H99*12</f>
        <v>0</v>
      </c>
      <c r="I110" s="95" t="e">
        <f t="shared" si="15"/>
        <v>#DIV/0!</v>
      </c>
      <c r="J110" s="432">
        <f t="shared" si="16"/>
        <v>44904029</v>
      </c>
      <c r="K110" s="290">
        <f t="shared" si="17"/>
        <v>-44904029</v>
      </c>
    </row>
    <row r="111" spans="1:11" x14ac:dyDescent="0.25">
      <c r="A111" s="19" t="s">
        <v>454</v>
      </c>
      <c r="B111" s="19" t="s">
        <v>38</v>
      </c>
      <c r="C111" s="432">
        <f>SUMIFS('CHECKOFF YEAR TO DATE '!R:R,'CHECKOFF YEAR TO DATE '!E:E,'SUMMARY YTD'!A111,'CHECKOFF YEAR TO DATE '!V:V,'SUMMARY YTD'!$C$50)</f>
        <v>1861736</v>
      </c>
      <c r="D111" s="432">
        <f>SUMIFS('CHECKOFF YEAR TO DATE '!R:R,'CHECKOFF YEAR TO DATE '!E:E,'SUMMARY YTD'!A111,'CHECKOFF YEAR TO DATE '!V:V,'SUMMARY YTD'!$D$50)</f>
        <v>8987681</v>
      </c>
      <c r="E111" s="432">
        <f>SUMIFS('CHECKOFF YEAR TO DATE '!R:R,'CHECKOFF YEAR TO DATE '!E:E,'SUMMARY YTD'!A111,'CHECKOFF YEAR TO DATE '!V:V,'SUMMARY YTD'!$E$50)</f>
        <v>21327559</v>
      </c>
      <c r="F111" s="432">
        <f>SUMIFS('CHECKOFF YEAR TO DATE '!R:R,'CHECKOFF YEAR TO DATE '!E:E,'SUMMARY YTD'!A111)</f>
        <v>32176976</v>
      </c>
      <c r="G111" s="432">
        <f>SUMIFS('CHECKOFF YEAR TO DATE '!AG:AG,'CHECKOFF YEAR TO DATE '!E:E,'SUMMARY YTD'!A111)</f>
        <v>771340.25048266025</v>
      </c>
      <c r="H111" s="72">
        <f>'MONTHLY SALES '!H100*12</f>
        <v>0</v>
      </c>
      <c r="I111" s="95" t="e">
        <f t="shared" si="15"/>
        <v>#DIV/0!</v>
      </c>
      <c r="J111" s="432">
        <f t="shared" si="16"/>
        <v>32176976</v>
      </c>
      <c r="K111" s="290">
        <f t="shared" si="17"/>
        <v>-32176976</v>
      </c>
    </row>
    <row r="112" spans="1:11" x14ac:dyDescent="0.25">
      <c r="A112" s="19" t="s">
        <v>48</v>
      </c>
      <c r="B112" s="19" t="s">
        <v>49</v>
      </c>
      <c r="C112" s="432">
        <f>SUMIFS('CHECKOFF YEAR TO DATE '!R:R,'CHECKOFF YEAR TO DATE '!E:E,'SUMMARY YTD'!A112,'CHECKOFF YEAR TO DATE '!V:V,'SUMMARY YTD'!$C$50)</f>
        <v>364363</v>
      </c>
      <c r="D112" s="432">
        <f>SUMIFS('CHECKOFF YEAR TO DATE '!R:R,'CHECKOFF YEAR TO DATE '!E:E,'SUMMARY YTD'!A112,'CHECKOFF YEAR TO DATE '!V:V,'SUMMARY YTD'!$D$50)</f>
        <v>9369077</v>
      </c>
      <c r="E112" s="432">
        <f>SUMIFS('CHECKOFF YEAR TO DATE '!R:R,'CHECKOFF YEAR TO DATE '!E:E,'SUMMARY YTD'!A112,'CHECKOFF YEAR TO DATE '!V:V,'SUMMARY YTD'!$E$50)</f>
        <v>12892160</v>
      </c>
      <c r="F112" s="432">
        <f>SUMIFS('CHECKOFF YEAR TO DATE '!R:R,'CHECKOFF YEAR TO DATE '!E:E,'SUMMARY YTD'!A112)</f>
        <v>22625600</v>
      </c>
      <c r="G112" s="432">
        <f>SUMIFS('CHECKOFF YEAR TO DATE '!AG:AG,'CHECKOFF YEAR TO DATE '!E:E,'SUMMARY YTD'!A112)</f>
        <v>534481.48274935421</v>
      </c>
      <c r="H112" s="72">
        <f>'MONTHLY SALES '!H101*12</f>
        <v>0</v>
      </c>
      <c r="I112" s="95" t="e">
        <f t="shared" si="15"/>
        <v>#DIV/0!</v>
      </c>
      <c r="J112" s="432">
        <f t="shared" si="16"/>
        <v>22625600</v>
      </c>
      <c r="K112" s="290">
        <f t="shared" si="17"/>
        <v>-22625600</v>
      </c>
    </row>
    <row r="113" spans="1:11" x14ac:dyDescent="0.25">
      <c r="A113" s="19" t="s">
        <v>927</v>
      </c>
      <c r="B113" s="19" t="s">
        <v>49</v>
      </c>
      <c r="C113" s="432">
        <f>SUMIFS('CHECKOFF YEAR TO DATE '!R:R,'CHECKOFF YEAR TO DATE '!E:E,'SUMMARY YTD'!A113,'CHECKOFF YEAR TO DATE '!V:V,'SUMMARY YTD'!$C$50)</f>
        <v>0</v>
      </c>
      <c r="D113" s="432">
        <f>SUMIFS('CHECKOFF YEAR TO DATE '!R:R,'CHECKOFF YEAR TO DATE '!E:E,'SUMMARY YTD'!A113,'CHECKOFF YEAR TO DATE '!V:V,'SUMMARY YTD'!$D$50)</f>
        <v>0</v>
      </c>
      <c r="E113" s="432">
        <f>SUMIFS('CHECKOFF YEAR TO DATE '!R:R,'CHECKOFF YEAR TO DATE '!E:E,'SUMMARY YTD'!A113,'CHECKOFF YEAR TO DATE '!V:V,'SUMMARY YTD'!$E$50)</f>
        <v>153349</v>
      </c>
      <c r="F113" s="432">
        <f>SUMIFS('CHECKOFF YEAR TO DATE '!R:R,'CHECKOFF YEAR TO DATE '!E:E,'SUMMARY YTD'!A113)</f>
        <v>153349</v>
      </c>
      <c r="G113" s="432">
        <f>SUMIFS('CHECKOFF YEAR TO DATE '!AG:AG,'CHECKOFF YEAR TO DATE '!E:E,'SUMMARY YTD'!A113)</f>
        <v>3519.7246666666665</v>
      </c>
      <c r="H113" s="72">
        <f>'MONTHLY SALES '!H102*12</f>
        <v>0</v>
      </c>
      <c r="I113" s="95" t="e">
        <f t="shared" si="15"/>
        <v>#DIV/0!</v>
      </c>
      <c r="J113" s="432">
        <f t="shared" si="16"/>
        <v>153349</v>
      </c>
      <c r="K113" s="290">
        <f t="shared" si="17"/>
        <v>-153349</v>
      </c>
    </row>
    <row r="114" spans="1:11" x14ac:dyDescent="0.25">
      <c r="A114" s="19" t="s">
        <v>2672</v>
      </c>
      <c r="B114" s="19" t="s">
        <v>49</v>
      </c>
      <c r="C114" s="432">
        <f>SUMIFS('CHECKOFF YEAR TO DATE '!R:R,'CHECKOFF YEAR TO DATE '!E:E,'SUMMARY YTD'!A114,'CHECKOFF YEAR TO DATE '!V:V,'SUMMARY YTD'!$C$50)</f>
        <v>150000</v>
      </c>
      <c r="D114" s="432">
        <f>SUMIFS('CHECKOFF YEAR TO DATE '!R:R,'CHECKOFF YEAR TO DATE '!E:E,'SUMMARY YTD'!A114,'CHECKOFF YEAR TO DATE '!V:V,'SUMMARY YTD'!$D$50)</f>
        <v>0</v>
      </c>
      <c r="E114" s="432">
        <f>SUMIFS('CHECKOFF YEAR TO DATE '!R:R,'CHECKOFF YEAR TO DATE '!E:E,'SUMMARY YTD'!A114,'CHECKOFF YEAR TO DATE '!V:V,'SUMMARY YTD'!$E$50)</f>
        <v>0</v>
      </c>
      <c r="F114" s="432">
        <f>SUMIFS('CHECKOFF YEAR TO DATE '!R:R,'CHECKOFF YEAR TO DATE '!E:E,'SUMMARY YTD'!A114)</f>
        <v>150000</v>
      </c>
      <c r="G114" s="432">
        <f>SUMIFS('CHECKOFF YEAR TO DATE '!AG:AG,'CHECKOFF YEAR TO DATE '!E:E,'SUMMARY YTD'!A114)</f>
        <v>3442.8571428571431</v>
      </c>
      <c r="H114" s="72">
        <f>'MONTHLY SALES '!H103*12</f>
        <v>0</v>
      </c>
      <c r="I114" s="95" t="e">
        <f t="shared" si="15"/>
        <v>#DIV/0!</v>
      </c>
      <c r="J114" s="432">
        <f t="shared" si="16"/>
        <v>150000</v>
      </c>
      <c r="K114" s="290">
        <f t="shared" si="17"/>
        <v>-150000</v>
      </c>
    </row>
    <row r="115" spans="1:11" x14ac:dyDescent="0.25">
      <c r="A115" s="19" t="s">
        <v>4117</v>
      </c>
      <c r="B115" s="19" t="s">
        <v>49</v>
      </c>
      <c r="C115" s="432">
        <f>SUMIFS('CHECKOFF YEAR TO DATE '!R:R,'CHECKOFF YEAR TO DATE '!E:E,'SUMMARY YTD'!A115,'CHECKOFF YEAR TO DATE '!V:V,'SUMMARY YTD'!$C$50)</f>
        <v>0</v>
      </c>
      <c r="D115" s="432">
        <f>SUMIFS('CHECKOFF YEAR TO DATE '!R:R,'CHECKOFF YEAR TO DATE '!E:E,'SUMMARY YTD'!A115,'CHECKOFF YEAR TO DATE '!V:V,'SUMMARY YTD'!$D$50)</f>
        <v>0</v>
      </c>
      <c r="E115" s="432">
        <f>SUMIFS('CHECKOFF YEAR TO DATE '!R:R,'CHECKOFF YEAR TO DATE '!E:E,'SUMMARY YTD'!A115,'CHECKOFF YEAR TO DATE '!V:V,'SUMMARY YTD'!$E$50)</f>
        <v>309994</v>
      </c>
      <c r="F115" s="432">
        <f>SUMIFS('CHECKOFF YEAR TO DATE '!R:R,'CHECKOFF YEAR TO DATE '!E:E,'SUMMARY YTD'!A115)</f>
        <v>309994</v>
      </c>
      <c r="G115" s="432">
        <f>SUMIFS('CHECKOFF YEAR TO DATE '!AG:AG,'CHECKOFF YEAR TO DATE '!E:E,'SUMMARY YTD'!A115)</f>
        <v>7115.1003809523809</v>
      </c>
      <c r="H115" s="72">
        <f>'MONTHLY SALES '!H104*12</f>
        <v>0</v>
      </c>
      <c r="I115" s="95" t="e">
        <f t="shared" si="15"/>
        <v>#DIV/0!</v>
      </c>
      <c r="J115" s="432">
        <f t="shared" si="16"/>
        <v>309994</v>
      </c>
      <c r="K115" s="290">
        <f t="shared" si="17"/>
        <v>-309994</v>
      </c>
    </row>
    <row r="116" spans="1:11" x14ac:dyDescent="0.25">
      <c r="A116" s="21" t="s">
        <v>928</v>
      </c>
      <c r="B116" s="371" t="s">
        <v>49</v>
      </c>
      <c r="C116" s="432">
        <f>SUMIFS('CHECKOFF YEAR TO DATE '!R:R,'CHECKOFF YEAR TO DATE '!E:E,'SUMMARY YTD'!A116,'CHECKOFF YEAR TO DATE '!V:V,'SUMMARY YTD'!$C$50)</f>
        <v>882970</v>
      </c>
      <c r="D116" s="432">
        <f>SUMIFS('CHECKOFF YEAR TO DATE '!R:R,'CHECKOFF YEAR TO DATE '!E:E,'SUMMARY YTD'!A116,'CHECKOFF YEAR TO DATE '!V:V,'SUMMARY YTD'!$D$50)</f>
        <v>0</v>
      </c>
      <c r="E116" s="432">
        <f>SUMIFS('CHECKOFF YEAR TO DATE '!R:R,'CHECKOFF YEAR TO DATE '!E:E,'SUMMARY YTD'!A116,'CHECKOFF YEAR TO DATE '!V:V,'SUMMARY YTD'!$E$50)</f>
        <v>7226063</v>
      </c>
      <c r="F116" s="432">
        <f>SUMIFS('CHECKOFF YEAR TO DATE '!R:R,'CHECKOFF YEAR TO DATE '!E:E,'SUMMARY YTD'!A116)</f>
        <v>8109033</v>
      </c>
      <c r="G116" s="432">
        <f>SUMIFS('CHECKOFF YEAR TO DATE '!AG:AG,'CHECKOFF YEAR TO DATE '!E:E,'SUMMARY YTD'!A116)</f>
        <v>188446.10592328047</v>
      </c>
      <c r="H116" s="72">
        <f>'MONTHLY SALES '!H105*12</f>
        <v>0</v>
      </c>
      <c r="I116" s="95" t="e">
        <f t="shared" si="15"/>
        <v>#DIV/0!</v>
      </c>
      <c r="J116" s="432">
        <f t="shared" si="16"/>
        <v>8109033</v>
      </c>
      <c r="K116" s="290">
        <f t="shared" si="17"/>
        <v>-8109033</v>
      </c>
    </row>
    <row r="117" spans="1:11" x14ac:dyDescent="0.25">
      <c r="A117" s="19" t="s">
        <v>458</v>
      </c>
      <c r="B117" s="19" t="s">
        <v>49</v>
      </c>
      <c r="C117" s="432">
        <f>SUMIFS('CHECKOFF YEAR TO DATE '!R:R,'CHECKOFF YEAR TO DATE '!E:E,'SUMMARY YTD'!A117,'CHECKOFF YEAR TO DATE '!V:V,'SUMMARY YTD'!$C$50)</f>
        <v>2492350</v>
      </c>
      <c r="D117" s="432">
        <f>SUMIFS('CHECKOFF YEAR TO DATE '!R:R,'CHECKOFF YEAR TO DATE '!E:E,'SUMMARY YTD'!A117,'CHECKOFF YEAR TO DATE '!V:V,'SUMMARY YTD'!$D$50)</f>
        <v>1208228</v>
      </c>
      <c r="E117" s="432">
        <f>SUMIFS('CHECKOFF YEAR TO DATE '!R:R,'CHECKOFF YEAR TO DATE '!E:E,'SUMMARY YTD'!A117,'CHECKOFF YEAR TO DATE '!V:V,'SUMMARY YTD'!$E$50)</f>
        <v>17810435</v>
      </c>
      <c r="F117" s="432">
        <f>SUMIFS('CHECKOFF YEAR TO DATE '!R:R,'CHECKOFF YEAR TO DATE '!E:E,'SUMMARY YTD'!A117)</f>
        <v>21511013</v>
      </c>
      <c r="G117" s="432">
        <f>SUMIFS('CHECKOFF YEAR TO DATE '!AG:AG,'CHECKOFF YEAR TO DATE '!E:E,'SUMMARY YTD'!A117)</f>
        <v>552345.74494717282</v>
      </c>
      <c r="H117" s="72">
        <f>'MONTHLY SALES '!H106*12</f>
        <v>0</v>
      </c>
      <c r="I117" s="95" t="e">
        <f t="shared" si="15"/>
        <v>#DIV/0!</v>
      </c>
      <c r="J117" s="432">
        <f t="shared" si="16"/>
        <v>21511013</v>
      </c>
      <c r="K117" s="290">
        <f t="shared" si="17"/>
        <v>-21511013</v>
      </c>
    </row>
    <row r="118" spans="1:11" x14ac:dyDescent="0.25">
      <c r="A118" s="318" t="s">
        <v>917</v>
      </c>
      <c r="B118" s="19" t="s">
        <v>49</v>
      </c>
      <c r="C118" s="432">
        <f>SUMIFS('CHECKOFF YEAR TO DATE '!R:R,'CHECKOFF YEAR TO DATE '!E:E,'SUMMARY YTD'!A118,'CHECKOFF YEAR TO DATE '!V:V,'SUMMARY YTD'!$C$50)</f>
        <v>1036442</v>
      </c>
      <c r="D118" s="432">
        <f>SUMIFS('CHECKOFF YEAR TO DATE '!R:R,'CHECKOFF YEAR TO DATE '!E:E,'SUMMARY YTD'!A118,'CHECKOFF YEAR TO DATE '!V:V,'SUMMARY YTD'!$D$50)</f>
        <v>1877686</v>
      </c>
      <c r="E118" s="432">
        <f>SUMIFS('CHECKOFF YEAR TO DATE '!R:R,'CHECKOFF YEAR TO DATE '!E:E,'SUMMARY YTD'!A118,'CHECKOFF YEAR TO DATE '!V:V,'SUMMARY YTD'!$E$50)</f>
        <v>9876863</v>
      </c>
      <c r="F118" s="432">
        <f>SUMIFS('CHECKOFF YEAR TO DATE '!R:R,'CHECKOFF YEAR TO DATE '!E:E,'SUMMARY YTD'!A118)</f>
        <v>12790991</v>
      </c>
      <c r="G118" s="432">
        <f>SUMIFS('CHECKOFF YEAR TO DATE '!AG:AG,'CHECKOFF YEAR TO DATE '!E:E,'SUMMARY YTD'!A118)</f>
        <v>333855.13024290203</v>
      </c>
      <c r="H118" s="72">
        <f>'MONTHLY SALES '!H107*12</f>
        <v>0</v>
      </c>
      <c r="I118" s="95" t="e">
        <f t="shared" si="15"/>
        <v>#DIV/0!</v>
      </c>
      <c r="J118" s="432">
        <f t="shared" si="16"/>
        <v>12790991</v>
      </c>
      <c r="K118" s="290">
        <f t="shared" si="17"/>
        <v>-12790991</v>
      </c>
    </row>
    <row r="119" spans="1:11" x14ac:dyDescent="0.25">
      <c r="A119" s="19" t="s">
        <v>455</v>
      </c>
      <c r="B119" s="19" t="s">
        <v>49</v>
      </c>
      <c r="C119" s="432">
        <f>SUMIFS('CHECKOFF YEAR TO DATE '!R:R,'CHECKOFF YEAR TO DATE '!E:E,'SUMMARY YTD'!A119,'CHECKOFF YEAR TO DATE '!V:V,'SUMMARY YTD'!$C$50)</f>
        <v>1741729</v>
      </c>
      <c r="D119" s="432">
        <f>SUMIFS('CHECKOFF YEAR TO DATE '!R:R,'CHECKOFF YEAR TO DATE '!E:E,'SUMMARY YTD'!A119,'CHECKOFF YEAR TO DATE '!V:V,'SUMMARY YTD'!$D$50)</f>
        <v>8756049</v>
      </c>
      <c r="E119" s="432">
        <f>SUMIFS('CHECKOFF YEAR TO DATE '!R:R,'CHECKOFF YEAR TO DATE '!E:E,'SUMMARY YTD'!A119,'CHECKOFF YEAR TO DATE '!V:V,'SUMMARY YTD'!$E$50)</f>
        <v>19979859</v>
      </c>
      <c r="F119" s="432">
        <f>SUMIFS('CHECKOFF YEAR TO DATE '!R:R,'CHECKOFF YEAR TO DATE '!E:E,'SUMMARY YTD'!A119)</f>
        <v>30477637</v>
      </c>
      <c r="G119" s="432">
        <f>SUMIFS('CHECKOFF YEAR TO DATE '!AG:AG,'CHECKOFF YEAR TO DATE '!E:E,'SUMMARY YTD'!A119)</f>
        <v>739038.06930791959</v>
      </c>
      <c r="H119" s="72">
        <f>'MONTHLY SALES '!H90*12</f>
        <v>42000000</v>
      </c>
      <c r="I119" s="95">
        <f t="shared" si="15"/>
        <v>0.72565802380952382</v>
      </c>
      <c r="J119" s="432">
        <f t="shared" si="16"/>
        <v>30477637</v>
      </c>
      <c r="K119" s="290">
        <f t="shared" si="17"/>
        <v>11522363</v>
      </c>
    </row>
    <row r="120" spans="1:11" x14ac:dyDescent="0.25">
      <c r="A120" s="19" t="s">
        <v>451</v>
      </c>
      <c r="B120" s="19" t="s">
        <v>49</v>
      </c>
      <c r="C120" s="432">
        <f>SUMIFS('CHECKOFF YEAR TO DATE '!R:R,'CHECKOFF YEAR TO DATE '!E:E,'SUMMARY YTD'!A120,'CHECKOFF YEAR TO DATE '!V:V,'SUMMARY YTD'!$C$50)</f>
        <v>2907749</v>
      </c>
      <c r="D120" s="432">
        <f>SUMIFS('CHECKOFF YEAR TO DATE '!R:R,'CHECKOFF YEAR TO DATE '!E:E,'SUMMARY YTD'!A120,'CHECKOFF YEAR TO DATE '!V:V,'SUMMARY YTD'!$D$50)</f>
        <v>8860287</v>
      </c>
      <c r="E120" s="432">
        <f>SUMIFS('CHECKOFF YEAR TO DATE '!R:R,'CHECKOFF YEAR TO DATE '!E:E,'SUMMARY YTD'!A120,'CHECKOFF YEAR TO DATE '!V:V,'SUMMARY YTD'!$E$50)</f>
        <v>13695389</v>
      </c>
      <c r="F120" s="432">
        <f>SUMIFS('CHECKOFF YEAR TO DATE '!R:R,'CHECKOFF YEAR TO DATE '!E:E,'SUMMARY YTD'!A120)</f>
        <v>25463425</v>
      </c>
      <c r="G120" s="432">
        <f>SUMIFS('CHECKOFF YEAR TO DATE '!AG:AG,'CHECKOFF YEAR TO DATE '!E:E,'SUMMARY YTD'!A120)</f>
        <v>673554.13616970065</v>
      </c>
      <c r="H120" s="72">
        <f>'MONTHLY SALES '!H91*12</f>
        <v>42000000</v>
      </c>
      <c r="I120" s="95">
        <f t="shared" si="15"/>
        <v>0.60627202380952383</v>
      </c>
      <c r="J120" s="432">
        <f t="shared" si="16"/>
        <v>25463425</v>
      </c>
      <c r="K120" s="290">
        <f t="shared" si="17"/>
        <v>16536575</v>
      </c>
    </row>
    <row r="121" spans="1:11" x14ac:dyDescent="0.25">
      <c r="A121" s="19" t="s">
        <v>438</v>
      </c>
      <c r="B121" s="19" t="s">
        <v>49</v>
      </c>
      <c r="C121" s="432">
        <f>SUMIFS('CHECKOFF YEAR TO DATE '!R:R,'CHECKOFF YEAR TO DATE '!E:E,'SUMMARY YTD'!A121,'CHECKOFF YEAR TO DATE '!V:V,'SUMMARY YTD'!$C$50)</f>
        <v>2813009</v>
      </c>
      <c r="D121" s="432">
        <f>SUMIFS('CHECKOFF YEAR TO DATE '!R:R,'CHECKOFF YEAR TO DATE '!E:E,'SUMMARY YTD'!A121,'CHECKOFF YEAR TO DATE '!V:V,'SUMMARY YTD'!$D$50)</f>
        <v>11380649.9</v>
      </c>
      <c r="E121" s="432">
        <f>SUMIFS('CHECKOFF YEAR TO DATE '!R:R,'CHECKOFF YEAR TO DATE '!E:E,'SUMMARY YTD'!A121,'CHECKOFF YEAR TO DATE '!V:V,'SUMMARY YTD'!$E$50)</f>
        <v>8215269</v>
      </c>
      <c r="F121" s="432">
        <f>SUMIFS('CHECKOFF YEAR TO DATE '!R:R,'CHECKOFF YEAR TO DATE '!E:E,'SUMMARY YTD'!A121)</f>
        <v>22408927.899999999</v>
      </c>
      <c r="G121" s="432">
        <f>SUMIFS('CHECKOFF YEAR TO DATE '!AG:AG,'CHECKOFF YEAR TO DATE '!E:E,'SUMMARY YTD'!A121)</f>
        <v>591611.47730253264</v>
      </c>
      <c r="H121" s="72">
        <f>'MONTHLY SALES '!H92*12</f>
        <v>30000000</v>
      </c>
      <c r="I121" s="95">
        <f t="shared" si="15"/>
        <v>0.74696426333333332</v>
      </c>
      <c r="J121" s="432">
        <f t="shared" si="16"/>
        <v>22408927.899999999</v>
      </c>
      <c r="K121" s="290">
        <f t="shared" si="17"/>
        <v>7591072.1000000015</v>
      </c>
    </row>
    <row r="122" spans="1:11" x14ac:dyDescent="0.25">
      <c r="A122" s="19" t="s">
        <v>460</v>
      </c>
      <c r="B122" s="19" t="s">
        <v>49</v>
      </c>
      <c r="C122" s="432">
        <f>SUMIFS('CHECKOFF YEAR TO DATE '!R:R,'CHECKOFF YEAR TO DATE '!E:E,'SUMMARY YTD'!A122,'CHECKOFF YEAR TO DATE '!V:V,'SUMMARY YTD'!$C$50)</f>
        <v>181778</v>
      </c>
      <c r="D122" s="432">
        <f>SUMIFS('CHECKOFF YEAR TO DATE '!R:R,'CHECKOFF YEAR TO DATE '!E:E,'SUMMARY YTD'!A122,'CHECKOFF YEAR TO DATE '!V:V,'SUMMARY YTD'!$D$50)</f>
        <v>0</v>
      </c>
      <c r="E122" s="432">
        <f>SUMIFS('CHECKOFF YEAR TO DATE '!R:R,'CHECKOFF YEAR TO DATE '!E:E,'SUMMARY YTD'!A122,'CHECKOFF YEAR TO DATE '!V:V,'SUMMARY YTD'!$E$50)</f>
        <v>2420398</v>
      </c>
      <c r="F122" s="432">
        <f>SUMIFS('CHECKOFF YEAR TO DATE '!R:R,'CHECKOFF YEAR TO DATE '!E:E,'SUMMARY YTD'!A122)</f>
        <v>2602176</v>
      </c>
      <c r="G122" s="432">
        <f>SUMIFS('CHECKOFF YEAR TO DATE '!AG:AG,'CHECKOFF YEAR TO DATE '!E:E,'SUMMARY YTD'!A122)</f>
        <v>62341.204505291011</v>
      </c>
      <c r="H122" s="72">
        <f>'MONTHLY SALES '!H93*12</f>
        <v>72000000</v>
      </c>
      <c r="I122" s="95">
        <f t="shared" si="15"/>
        <v>3.6141333333333331E-2</v>
      </c>
      <c r="J122" s="432">
        <f t="shared" si="16"/>
        <v>2602176</v>
      </c>
      <c r="K122" s="290">
        <f t="shared" si="17"/>
        <v>69397824</v>
      </c>
    </row>
    <row r="123" spans="1:11" x14ac:dyDescent="0.25">
      <c r="A123" s="19" t="s">
        <v>844</v>
      </c>
      <c r="B123" s="19" t="s">
        <v>241</v>
      </c>
      <c r="C123" s="432">
        <f>SUMIFS('CHECKOFF YEAR TO DATE '!R:R,'CHECKOFF YEAR TO DATE '!E:E,'SUMMARY YTD'!A123,'CHECKOFF YEAR TO DATE '!V:V,'SUMMARY YTD'!$C$50)</f>
        <v>0</v>
      </c>
      <c r="D123" s="432">
        <f>SUMIFS('CHECKOFF YEAR TO DATE '!R:R,'CHECKOFF YEAR TO DATE '!E:E,'SUMMARY YTD'!A123,'CHECKOFF YEAR TO DATE '!V:V,'SUMMARY YTD'!$D$50)</f>
        <v>0</v>
      </c>
      <c r="E123" s="432">
        <f>SUMIFS('CHECKOFF YEAR TO DATE '!R:R,'CHECKOFF YEAR TO DATE '!E:E,'SUMMARY YTD'!A123,'CHECKOFF YEAR TO DATE '!V:V,'SUMMARY YTD'!$E$50)</f>
        <v>3016849</v>
      </c>
      <c r="F123" s="432">
        <f>SUMIFS('CHECKOFF YEAR TO DATE '!R:R,'CHECKOFF YEAR TO DATE '!E:E,'SUMMARY YTD'!A123)</f>
        <v>3016849</v>
      </c>
      <c r="G123" s="432">
        <f>SUMIFS('CHECKOFF YEAR TO DATE '!AG:AG,'CHECKOFF YEAR TO DATE '!E:E,'SUMMARY YTD'!A123)</f>
        <v>71285.215509157511</v>
      </c>
      <c r="H123" s="72" t="e">
        <f>'MONTHLY SALES '!#REF!*12</f>
        <v>#REF!</v>
      </c>
      <c r="I123" s="95" t="e">
        <f t="shared" si="15"/>
        <v>#REF!</v>
      </c>
      <c r="J123" s="432">
        <f t="shared" si="16"/>
        <v>3016849</v>
      </c>
      <c r="K123" s="290" t="e">
        <f t="shared" si="17"/>
        <v>#REF!</v>
      </c>
    </row>
    <row r="124" spans="1:11" x14ac:dyDescent="0.25">
      <c r="A124" s="371" t="s">
        <v>189</v>
      </c>
      <c r="B124" s="19" t="s">
        <v>241</v>
      </c>
      <c r="C124" s="432">
        <f>SUMIFS('CHECKOFF YEAR TO DATE '!R:R,'CHECKOFF YEAR TO DATE '!E:E,'SUMMARY YTD'!A124,'CHECKOFF YEAR TO DATE '!V:V,'SUMMARY YTD'!$C$50)</f>
        <v>3329415</v>
      </c>
      <c r="D124" s="432">
        <f>SUMIFS('CHECKOFF YEAR TO DATE '!R:R,'CHECKOFF YEAR TO DATE '!E:E,'SUMMARY YTD'!A124,'CHECKOFF YEAR TO DATE '!V:V,'SUMMARY YTD'!$D$50)</f>
        <v>4728525</v>
      </c>
      <c r="E124" s="432">
        <f>SUMIFS('CHECKOFF YEAR TO DATE '!R:R,'CHECKOFF YEAR TO DATE '!E:E,'SUMMARY YTD'!A124,'CHECKOFF YEAR TO DATE '!V:V,'SUMMARY YTD'!$E$50)</f>
        <v>27148466</v>
      </c>
      <c r="F124" s="432">
        <f>SUMIFS('CHECKOFF YEAR TO DATE '!R:R,'CHECKOFF YEAR TO DATE '!E:E,'SUMMARY YTD'!A124)</f>
        <v>35206406</v>
      </c>
      <c r="G124" s="432">
        <f>SUMIFS('CHECKOFF YEAR TO DATE '!AG:AG,'CHECKOFF YEAR TO DATE '!E:E,'SUMMARY YTD'!A124)</f>
        <v>840745.42912988865</v>
      </c>
      <c r="H124" s="72" t="e">
        <f>'MONTHLY SALES '!#REF!*12</f>
        <v>#REF!</v>
      </c>
      <c r="I124" s="95" t="e">
        <f t="shared" si="15"/>
        <v>#REF!</v>
      </c>
      <c r="J124" s="432">
        <f t="shared" si="16"/>
        <v>35206406</v>
      </c>
      <c r="K124" s="290" t="e">
        <f t="shared" si="17"/>
        <v>#REF!</v>
      </c>
    </row>
    <row r="125" spans="1:11" x14ac:dyDescent="0.25">
      <c r="A125" s="125" t="s">
        <v>405</v>
      </c>
      <c r="B125" s="74"/>
      <c r="C125" s="432">
        <f>SUMIFS('CHECKOFF YEAR TO DATE '!R:R,'CHECKOFF YEAR TO DATE '!E:E,'SUMMARY YTD'!A125,'CHECKOFF YEAR TO DATE '!V:V,'SUMMARY YTD'!$C$50)</f>
        <v>14705917.119999999</v>
      </c>
      <c r="D125" s="432">
        <f>SUMIFS('CHECKOFF YEAR TO DATE '!R:R,'CHECKOFF YEAR TO DATE '!E:E,'SUMMARY YTD'!A125,'CHECKOFF YEAR TO DATE '!V:V,'SUMMARY YTD'!$D$50)</f>
        <v>38201161.159999996</v>
      </c>
      <c r="E125" s="432">
        <f>SUMIFS('CHECKOFF YEAR TO DATE '!R:R,'CHECKOFF YEAR TO DATE '!E:E,'SUMMARY YTD'!A125,'CHECKOFF YEAR TO DATE '!V:V,'SUMMARY YTD'!$E$50)</f>
        <v>46275875.969999999</v>
      </c>
      <c r="F125" s="432">
        <f>SUMIFS('CHECKOFF YEAR TO DATE '!R:R,'CHECKOFF YEAR TO DATE '!E:E,'SUMMARY YTD'!A125)</f>
        <v>99182954.25</v>
      </c>
      <c r="G125" s="432">
        <f>SUMIFS('CHECKOFF YEAR TO DATE '!AG:AG,'CHECKOFF YEAR TO DATE '!E:E,'SUMMARY YTD'!A125)</f>
        <v>2547849.8845349601</v>
      </c>
      <c r="H125" s="72"/>
      <c r="I125" s="95"/>
      <c r="J125" s="432">
        <f t="shared" si="16"/>
        <v>99182954.25</v>
      </c>
      <c r="K125" s="290"/>
    </row>
    <row r="126" spans="1:11" x14ac:dyDescent="0.25">
      <c r="A126" s="399" t="s">
        <v>71</v>
      </c>
      <c r="B126" s="399"/>
      <c r="C126" s="66">
        <f>SUM(C51:C125)</f>
        <v>76148814.120000005</v>
      </c>
      <c r="D126" s="66">
        <f>SUM(D51:D125)</f>
        <v>218974020.06</v>
      </c>
      <c r="E126" s="66">
        <f>SUM(E51:E125)</f>
        <v>534629830.97000003</v>
      </c>
      <c r="F126" s="66">
        <f>SUM(F51:F125)</f>
        <v>829752665.14999998</v>
      </c>
      <c r="G126" s="66">
        <f>SUM(G51:G125)</f>
        <v>21318872.629784808</v>
      </c>
      <c r="H126" s="66">
        <f>'MONTHLY SALES '!C16*12</f>
        <v>4620000000</v>
      </c>
      <c r="I126" s="123">
        <f>F126/H126</f>
        <v>0.17960014397186147</v>
      </c>
      <c r="J126" s="52">
        <f>SUM(J51:J125)</f>
        <v>829752665.14999998</v>
      </c>
      <c r="K126" s="66">
        <f>H126-F126</f>
        <v>3790247334.8499999</v>
      </c>
    </row>
    <row r="129" spans="1:17" ht="15.75" x14ac:dyDescent="0.25">
      <c r="A129" s="80" t="s">
        <v>163</v>
      </c>
      <c r="B129" s="80" t="s">
        <v>72</v>
      </c>
      <c r="C129" s="81" t="s">
        <v>615</v>
      </c>
      <c r="D129" s="81" t="s">
        <v>632</v>
      </c>
      <c r="E129" s="81" t="s">
        <v>2126</v>
      </c>
      <c r="F129" s="81" t="s">
        <v>2127</v>
      </c>
      <c r="G129" s="81" t="s">
        <v>2128</v>
      </c>
      <c r="H129" s="81" t="s">
        <v>2129</v>
      </c>
      <c r="I129" s="81" t="s">
        <v>2130</v>
      </c>
      <c r="J129" s="81" t="s">
        <v>2131</v>
      </c>
      <c r="K129" s="447" t="s">
        <v>71</v>
      </c>
      <c r="L129" s="447" t="s">
        <v>2112</v>
      </c>
      <c r="M129" s="447" t="s">
        <v>2114</v>
      </c>
      <c r="N129" s="447" t="s">
        <v>2113</v>
      </c>
      <c r="O129" s="59" t="s">
        <v>73</v>
      </c>
      <c r="P129" s="59" t="s">
        <v>406</v>
      </c>
      <c r="Q129" s="59" t="s">
        <v>2115</v>
      </c>
    </row>
    <row r="130" spans="1:17" x14ac:dyDescent="0.25">
      <c r="A130" s="19" t="s">
        <v>211</v>
      </c>
      <c r="B130" s="19" t="s">
        <v>31</v>
      </c>
      <c r="C130" s="432">
        <f>SUMIFS('CHECKOFF YEAR TO DATE '!R:R,'CHECKOFF YEAR TO DATE '!E:E,'SUMMARY YTD'!A130,'CHECKOFF YEAR TO DATE '!A:A,'SUMMARY YTD'!$C$129)</f>
        <v>2136469</v>
      </c>
      <c r="D130" s="432">
        <f>SUMIFS('CHECKOFF YEAR TO DATE '!R:R,'CHECKOFF YEAR TO DATE '!E:E,'SUMMARY YTD'!A130,'CHECKOFF YEAR TO DATE '!A:A,'SUMMARY YTD'!$D$129)</f>
        <v>2582209</v>
      </c>
      <c r="E130" s="432">
        <f>SUMIFS('CHECKOFF YEAR TO DATE '!R:R,'CHECKOFF YEAR TO DATE '!E:E,'SUMMARY YTD'!A130,'CHECKOFF YEAR TO DATE '!A:A,'SUMMARY YTD'!$E$129)</f>
        <v>379270</v>
      </c>
      <c r="F130" s="432">
        <f>SUMIFS('CHECKOFF YEAR TO DATE '!R:R,'CHECKOFF YEAR TO DATE '!E:E,'SUMMARY YTD'!A130,'CHECKOFF YEAR TO DATE '!A:A,'SUMMARY YTD'!$F$129)</f>
        <v>1736497</v>
      </c>
      <c r="G130" s="432">
        <f>SUMIFS('CHECKOFF YEAR TO DATE '!R:R,'CHECKOFF YEAR TO DATE '!E:E,'SUMMARY YTD'!A130,'CHECKOFF YEAR TO DATE '!A:A,'SUMMARY YTD'!$G$129)</f>
        <v>694318</v>
      </c>
      <c r="H130" s="432">
        <f>SUMIFS('CHECKOFF YEAR TO DATE '!R:R,'CHECKOFF YEAR TO DATE '!E:E,'SUMMARY YTD'!A130,'CHECKOFF YEAR TO DATE '!A:A,'SUMMARY YTD'!$H$129)</f>
        <v>2577000</v>
      </c>
      <c r="I130" s="432">
        <f>SUMIFS('CHECKOFF YEAR TO DATE '!R:R,'CHECKOFF YEAR TO DATE '!E:E,'SUMMARY YTD'!A130,'CHECKOFF YEAR TO DATE '!A:A,'SUMMARY YTD'!$I$129)</f>
        <v>456400</v>
      </c>
      <c r="J130" s="432"/>
      <c r="K130" s="432">
        <f t="shared" ref="K130:K161" si="18">SUM(C130:I130)</f>
        <v>10562163</v>
      </c>
      <c r="L130" s="434">
        <v>15000000</v>
      </c>
      <c r="M130" s="434">
        <f t="shared" ref="M130:M136" si="19">L130-K130</f>
        <v>4437837</v>
      </c>
      <c r="N130" s="449">
        <f>COUNTIFS('CHECKOFF YEAR TO DATE '!E:E,'SUMMARY YTD'!A130)</f>
        <v>28</v>
      </c>
      <c r="O130" s="8">
        <v>50</v>
      </c>
      <c r="P130" s="448">
        <f>O130-N130</f>
        <v>22</v>
      </c>
    </row>
    <row r="131" spans="1:17" x14ac:dyDescent="0.25">
      <c r="A131" s="21" t="s">
        <v>422</v>
      </c>
      <c r="B131" s="19" t="s">
        <v>31</v>
      </c>
      <c r="C131" s="432">
        <f>SUMIFS('CHECKOFF YEAR TO DATE '!R:R,'CHECKOFF YEAR TO DATE '!E:E,'SUMMARY YTD'!A131,'CHECKOFF YEAR TO DATE '!A:A,'SUMMARY YTD'!$C$129)</f>
        <v>0</v>
      </c>
      <c r="D131" s="432">
        <f>SUMIFS('CHECKOFF YEAR TO DATE '!R:R,'CHECKOFF YEAR TO DATE '!E:E,'SUMMARY YTD'!A131,'CHECKOFF YEAR TO DATE '!A:A,'SUMMARY YTD'!$D$129)</f>
        <v>0</v>
      </c>
      <c r="E131" s="432">
        <f>SUMIFS('CHECKOFF YEAR TO DATE '!R:R,'CHECKOFF YEAR TO DATE '!E:E,'SUMMARY YTD'!A131,'CHECKOFF YEAR TO DATE '!A:A,'SUMMARY YTD'!$E$129)</f>
        <v>0</v>
      </c>
      <c r="F131" s="432">
        <f>SUMIFS('CHECKOFF YEAR TO DATE '!R:R,'CHECKOFF YEAR TO DATE '!E:E,'SUMMARY YTD'!A131,'CHECKOFF YEAR TO DATE '!A:A,'SUMMARY YTD'!$F$129)</f>
        <v>0</v>
      </c>
      <c r="G131" s="432">
        <f>SUMIFS('CHECKOFF YEAR TO DATE '!R:R,'CHECKOFF YEAR TO DATE '!E:E,'SUMMARY YTD'!A131,'CHECKOFF YEAR TO DATE '!A:A,'SUMMARY YTD'!$G$129)</f>
        <v>0</v>
      </c>
      <c r="H131" s="432">
        <f>SUMIFS('CHECKOFF YEAR TO DATE '!R:R,'CHECKOFF YEAR TO DATE '!E:E,'SUMMARY YTD'!A131,'CHECKOFF YEAR TO DATE '!A:A,'SUMMARY YTD'!$H$129)</f>
        <v>30000</v>
      </c>
      <c r="I131" s="432">
        <f>SUMIFS('CHECKOFF YEAR TO DATE '!R:R,'CHECKOFF YEAR TO DATE '!E:E,'SUMMARY YTD'!A131,'CHECKOFF YEAR TO DATE '!A:A,'SUMMARY YTD'!$I$129)</f>
        <v>1355500</v>
      </c>
      <c r="J131" s="432"/>
      <c r="K131" s="432">
        <f t="shared" si="18"/>
        <v>1385500</v>
      </c>
      <c r="L131" s="434">
        <v>15000000</v>
      </c>
      <c r="M131" s="434">
        <f t="shared" si="19"/>
        <v>13614500</v>
      </c>
      <c r="N131" s="449">
        <f>COUNTIFS('CHECKOFF YEAR TO DATE '!E:E,'SUMMARY YTD'!A131)</f>
        <v>11</v>
      </c>
      <c r="O131" s="8">
        <v>50</v>
      </c>
      <c r="P131" s="448">
        <f t="shared" ref="P131:P133" si="20">O131-N131</f>
        <v>39</v>
      </c>
    </row>
    <row r="132" spans="1:17" x14ac:dyDescent="0.25">
      <c r="A132" s="19" t="s">
        <v>3219</v>
      </c>
      <c r="B132" s="19" t="s">
        <v>23</v>
      </c>
      <c r="C132" s="432">
        <f>SUMIFS('CHECKOFF YEAR TO DATE '!R:R,'CHECKOFF YEAR TO DATE '!E:E,'SUMMARY YTD'!A132,'CHECKOFF YEAR TO DATE '!A:A,'SUMMARY YTD'!$C$129)</f>
        <v>0</v>
      </c>
      <c r="D132" s="432">
        <f>SUMIFS('CHECKOFF YEAR TO DATE '!R:R,'CHECKOFF YEAR TO DATE '!E:E,'SUMMARY YTD'!A132,'CHECKOFF YEAR TO DATE '!A:A,'SUMMARY YTD'!$D$129)</f>
        <v>0</v>
      </c>
      <c r="E132" s="432">
        <f>SUMIFS('CHECKOFF YEAR TO DATE '!R:R,'CHECKOFF YEAR TO DATE '!E:E,'SUMMARY YTD'!A132,'CHECKOFF YEAR TO DATE '!A:A,'SUMMARY YTD'!$E$129)</f>
        <v>0</v>
      </c>
      <c r="F132" s="432">
        <f>SUMIFS('CHECKOFF YEAR TO DATE '!R:R,'CHECKOFF YEAR TO DATE '!E:E,'SUMMARY YTD'!A132,'CHECKOFF YEAR TO DATE '!A:A,'SUMMARY YTD'!$F$129)</f>
        <v>474251</v>
      </c>
      <c r="G132" s="432">
        <f>SUMIFS('CHECKOFF YEAR TO DATE '!R:R,'CHECKOFF YEAR TO DATE '!E:E,'SUMMARY YTD'!A132,'CHECKOFF YEAR TO DATE '!A:A,'SUMMARY YTD'!$G$129)</f>
        <v>1773265</v>
      </c>
      <c r="H132" s="432">
        <f>SUMIFS('CHECKOFF YEAR TO DATE '!R:R,'CHECKOFF YEAR TO DATE '!E:E,'SUMMARY YTD'!A132,'CHECKOFF YEAR TO DATE '!A:A,'SUMMARY YTD'!$H$129)</f>
        <v>1941925</v>
      </c>
      <c r="I132" s="432">
        <f>SUMIFS('CHECKOFF YEAR TO DATE '!R:R,'CHECKOFF YEAR TO DATE '!E:E,'SUMMARY YTD'!A132,'CHECKOFF YEAR TO DATE '!A:A,'SUMMARY YTD'!$I$129)</f>
        <v>2341287</v>
      </c>
      <c r="J132" s="432"/>
      <c r="K132" s="432">
        <f t="shared" si="18"/>
        <v>6530728</v>
      </c>
      <c r="L132" s="434">
        <v>15000000</v>
      </c>
      <c r="M132" s="434">
        <f t="shared" si="19"/>
        <v>8469272</v>
      </c>
      <c r="N132" s="449">
        <f>COUNTIFS('CHECKOFF YEAR TO DATE '!E:E,'SUMMARY YTD'!A132)</f>
        <v>17</v>
      </c>
      <c r="O132" s="8">
        <v>50</v>
      </c>
      <c r="P132" s="448">
        <f t="shared" si="20"/>
        <v>33</v>
      </c>
    </row>
    <row r="133" spans="1:17" x14ac:dyDescent="0.25">
      <c r="A133" s="19" t="s">
        <v>2083</v>
      </c>
      <c r="B133" s="19" t="s">
        <v>23</v>
      </c>
      <c r="C133" s="432">
        <f>SUMIFS('CHECKOFF YEAR TO DATE '!R:R,'CHECKOFF YEAR TO DATE '!E:E,'SUMMARY YTD'!A133,'CHECKOFF YEAR TO DATE '!A:A,'SUMMARY YTD'!$C$129)</f>
        <v>0</v>
      </c>
      <c r="D133" s="432">
        <f>SUMIFS('CHECKOFF YEAR TO DATE '!R:R,'CHECKOFF YEAR TO DATE '!E:E,'SUMMARY YTD'!A133,'CHECKOFF YEAR TO DATE '!A:A,'SUMMARY YTD'!$D$129)</f>
        <v>2623890</v>
      </c>
      <c r="E133" s="432">
        <f>SUMIFS('CHECKOFF YEAR TO DATE '!R:R,'CHECKOFF YEAR TO DATE '!E:E,'SUMMARY YTD'!A133,'CHECKOFF YEAR TO DATE '!A:A,'SUMMARY YTD'!$E$129)</f>
        <v>4124290</v>
      </c>
      <c r="F133" s="432">
        <f>SUMIFS('CHECKOFF YEAR TO DATE '!R:R,'CHECKOFF YEAR TO DATE '!E:E,'SUMMARY YTD'!A133,'CHECKOFF YEAR TO DATE '!A:A,'SUMMARY YTD'!$F$129)</f>
        <v>0</v>
      </c>
      <c r="G133" s="432">
        <f>SUMIFS('CHECKOFF YEAR TO DATE '!R:R,'CHECKOFF YEAR TO DATE '!E:E,'SUMMARY YTD'!A133,'CHECKOFF YEAR TO DATE '!A:A,'SUMMARY YTD'!$G$129)</f>
        <v>0</v>
      </c>
      <c r="H133" s="432">
        <f>SUMIFS('CHECKOFF YEAR TO DATE '!R:R,'CHECKOFF YEAR TO DATE '!E:E,'SUMMARY YTD'!A133,'CHECKOFF YEAR TO DATE '!A:A,'SUMMARY YTD'!$H$129)</f>
        <v>0</v>
      </c>
      <c r="I133" s="432">
        <f>SUMIFS('CHECKOFF YEAR TO DATE '!R:R,'CHECKOFF YEAR TO DATE '!E:E,'SUMMARY YTD'!A133,'CHECKOFF YEAR TO DATE '!A:A,'SUMMARY YTD'!$I$129)</f>
        <v>0</v>
      </c>
      <c r="J133" s="432"/>
      <c r="K133" s="432">
        <f t="shared" si="18"/>
        <v>6748180</v>
      </c>
      <c r="L133" s="434">
        <v>15000000</v>
      </c>
      <c r="M133" s="434">
        <f t="shared" si="19"/>
        <v>8251820</v>
      </c>
      <c r="N133" s="449">
        <f>COUNTIFS('CHECKOFF YEAR TO DATE '!E:E,'SUMMARY YTD'!A133)</f>
        <v>31</v>
      </c>
      <c r="O133" s="8">
        <v>50</v>
      </c>
      <c r="P133" s="448">
        <f t="shared" si="20"/>
        <v>19</v>
      </c>
    </row>
    <row r="134" spans="1:17" x14ac:dyDescent="0.25">
      <c r="A134" s="21" t="s">
        <v>4113</v>
      </c>
      <c r="B134" s="19" t="s">
        <v>23</v>
      </c>
      <c r="C134" s="432">
        <f>SUMIFS('CHECKOFF YEAR TO DATE '!R:R,'CHECKOFF YEAR TO DATE '!E:E,'SUMMARY YTD'!A134,'CHECKOFF YEAR TO DATE '!A:A,'SUMMARY YTD'!$C$129)</f>
        <v>0</v>
      </c>
      <c r="D134" s="432">
        <f>SUMIFS('CHECKOFF YEAR TO DATE '!R:R,'CHECKOFF YEAR TO DATE '!E:E,'SUMMARY YTD'!A134,'CHECKOFF YEAR TO DATE '!A:A,'SUMMARY YTD'!$D$129)</f>
        <v>0</v>
      </c>
      <c r="E134" s="432">
        <f>SUMIFS('CHECKOFF YEAR TO DATE '!R:R,'CHECKOFF YEAR TO DATE '!E:E,'SUMMARY YTD'!A134,'CHECKOFF YEAR TO DATE '!A:A,'SUMMARY YTD'!$E$129)</f>
        <v>0</v>
      </c>
      <c r="F134" s="432">
        <f>SUMIFS('CHECKOFF YEAR TO DATE '!R:R,'CHECKOFF YEAR TO DATE '!E:E,'SUMMARY YTD'!A134,'CHECKOFF YEAR TO DATE '!A:A,'SUMMARY YTD'!$F$129)</f>
        <v>0</v>
      </c>
      <c r="G134" s="432">
        <f>SUMIFS('CHECKOFF YEAR TO DATE '!R:R,'CHECKOFF YEAR TO DATE '!E:E,'SUMMARY YTD'!A134,'CHECKOFF YEAR TO DATE '!A:A,'SUMMARY YTD'!$G$129)</f>
        <v>1198100</v>
      </c>
      <c r="H134" s="432">
        <f>SUMIFS('CHECKOFF YEAR TO DATE '!R:R,'CHECKOFF YEAR TO DATE '!E:E,'SUMMARY YTD'!A134,'CHECKOFF YEAR TO DATE '!A:A,'SUMMARY YTD'!$H$129)</f>
        <v>1113152</v>
      </c>
      <c r="I134" s="432">
        <f>SUMIFS('CHECKOFF YEAR TO DATE '!R:R,'CHECKOFF YEAR TO DATE '!E:E,'SUMMARY YTD'!A134,'CHECKOFF YEAR TO DATE '!A:A,'SUMMARY YTD'!$I$129)</f>
        <v>1884700</v>
      </c>
      <c r="J134" s="432"/>
      <c r="K134" s="432">
        <f t="shared" si="18"/>
        <v>4195952</v>
      </c>
      <c r="L134" s="434">
        <v>15000000</v>
      </c>
      <c r="M134" s="434">
        <f t="shared" si="19"/>
        <v>10804048</v>
      </c>
      <c r="N134" s="449">
        <f>COUNTIFS('CHECKOFF YEAR TO DATE '!E:E,'SUMMARY YTD'!A134)</f>
        <v>28</v>
      </c>
      <c r="O134" s="8">
        <v>50</v>
      </c>
      <c r="P134" s="448">
        <f t="shared" ref="P134:P204" si="21">O134-N134</f>
        <v>22</v>
      </c>
    </row>
    <row r="135" spans="1:17" x14ac:dyDescent="0.25">
      <c r="A135" s="19" t="s">
        <v>209</v>
      </c>
      <c r="B135" s="19" t="s">
        <v>23</v>
      </c>
      <c r="C135" s="432">
        <f>SUMIFS('CHECKOFF YEAR TO DATE '!R:R,'CHECKOFF YEAR TO DATE '!E:E,'SUMMARY YTD'!A135,'CHECKOFF YEAR TO DATE '!A:A,'SUMMARY YTD'!$C$129)</f>
        <v>3347992</v>
      </c>
      <c r="D135" s="432">
        <f>SUMIFS('CHECKOFF YEAR TO DATE '!R:R,'CHECKOFF YEAR TO DATE '!E:E,'SUMMARY YTD'!A135,'CHECKOFF YEAR TO DATE '!A:A,'SUMMARY YTD'!$D$129)</f>
        <v>4697091</v>
      </c>
      <c r="E135" s="432">
        <f>SUMIFS('CHECKOFF YEAR TO DATE '!R:R,'CHECKOFF YEAR TO DATE '!E:E,'SUMMARY YTD'!A135,'CHECKOFF YEAR TO DATE '!A:A,'SUMMARY YTD'!$E$129)</f>
        <v>3738043</v>
      </c>
      <c r="F135" s="432">
        <f>SUMIFS('CHECKOFF YEAR TO DATE '!R:R,'CHECKOFF YEAR TO DATE '!E:E,'SUMMARY YTD'!A135,'CHECKOFF YEAR TO DATE '!A:A,'SUMMARY YTD'!$F$129)</f>
        <v>3352412</v>
      </c>
      <c r="G135" s="432">
        <f>SUMIFS('CHECKOFF YEAR TO DATE '!R:R,'CHECKOFF YEAR TO DATE '!E:E,'SUMMARY YTD'!A135,'CHECKOFF YEAR TO DATE '!A:A,'SUMMARY YTD'!$G$129)</f>
        <v>1584586</v>
      </c>
      <c r="H135" s="432">
        <f>SUMIFS('CHECKOFF YEAR TO DATE '!R:R,'CHECKOFF YEAR TO DATE '!E:E,'SUMMARY YTD'!A135,'CHECKOFF YEAR TO DATE '!A:A,'SUMMARY YTD'!$H$129)</f>
        <v>5735915</v>
      </c>
      <c r="I135" s="432">
        <f>SUMIFS('CHECKOFF YEAR TO DATE '!R:R,'CHECKOFF YEAR TO DATE '!E:E,'SUMMARY YTD'!A135,'CHECKOFF YEAR TO DATE '!A:A,'SUMMARY YTD'!$I$129)</f>
        <v>7054100</v>
      </c>
      <c r="J135" s="432"/>
      <c r="K135" s="432">
        <f t="shared" si="18"/>
        <v>29510139</v>
      </c>
      <c r="L135" s="434">
        <v>15000000</v>
      </c>
      <c r="M135" s="434">
        <f t="shared" si="19"/>
        <v>-14510139</v>
      </c>
      <c r="N135" s="449">
        <f>COUNTIFS('CHECKOFF YEAR TO DATE '!E:E,'SUMMARY YTD'!A135)</f>
        <v>99</v>
      </c>
      <c r="O135" s="8">
        <v>50</v>
      </c>
      <c r="P135" s="448">
        <f t="shared" si="21"/>
        <v>-49</v>
      </c>
    </row>
    <row r="136" spans="1:17" x14ac:dyDescent="0.25">
      <c r="A136" s="19" t="s">
        <v>3793</v>
      </c>
      <c r="B136" s="19"/>
      <c r="C136" s="432">
        <f>SUMIFS('CHECKOFF YEAR TO DATE '!R:R,'CHECKOFF YEAR TO DATE '!E:E,'SUMMARY YTD'!A136,'CHECKOFF YEAR TO DATE '!A:A,'SUMMARY YTD'!$C$129)</f>
        <v>0</v>
      </c>
      <c r="D136" s="432">
        <f>SUMIFS('CHECKOFF YEAR TO DATE '!R:R,'CHECKOFF YEAR TO DATE '!E:E,'SUMMARY YTD'!A136,'CHECKOFF YEAR TO DATE '!A:A,'SUMMARY YTD'!$D$129)</f>
        <v>0</v>
      </c>
      <c r="E136" s="432">
        <f>SUMIFS('CHECKOFF YEAR TO DATE '!R:R,'CHECKOFF YEAR TO DATE '!E:E,'SUMMARY YTD'!A136,'CHECKOFF YEAR TO DATE '!A:A,'SUMMARY YTD'!$E$129)</f>
        <v>0</v>
      </c>
      <c r="F136" s="432">
        <f>SUMIFS('CHECKOFF YEAR TO DATE '!R:R,'CHECKOFF YEAR TO DATE '!E:E,'SUMMARY YTD'!A136,'CHECKOFF YEAR TO DATE '!A:A,'SUMMARY YTD'!$F$129)</f>
        <v>0</v>
      </c>
      <c r="G136" s="432">
        <f>SUMIFS('CHECKOFF YEAR TO DATE '!R:R,'CHECKOFF YEAR TO DATE '!E:E,'SUMMARY YTD'!A136,'CHECKOFF YEAR TO DATE '!A:A,'SUMMARY YTD'!$G$129)</f>
        <v>90425</v>
      </c>
      <c r="H136" s="432">
        <f>SUMIFS('CHECKOFF YEAR TO DATE '!R:R,'CHECKOFF YEAR TO DATE '!E:E,'SUMMARY YTD'!A136,'CHECKOFF YEAR TO DATE '!A:A,'SUMMARY YTD'!$H$129)</f>
        <v>0</v>
      </c>
      <c r="I136" s="432">
        <f>SUMIFS('CHECKOFF YEAR TO DATE '!R:R,'CHECKOFF YEAR TO DATE '!E:E,'SUMMARY YTD'!A136,'CHECKOFF YEAR TO DATE '!A:A,'SUMMARY YTD'!$I$129)</f>
        <v>0</v>
      </c>
      <c r="J136" s="432"/>
      <c r="K136" s="432">
        <f t="shared" si="18"/>
        <v>90425</v>
      </c>
      <c r="L136" s="434">
        <v>15000000</v>
      </c>
      <c r="M136" s="434">
        <f t="shared" si="19"/>
        <v>14909575</v>
      </c>
      <c r="N136" s="449">
        <f>COUNTIFS('CHECKOFF YEAR TO DATE '!E:E,'SUMMARY YTD'!A136)</f>
        <v>1</v>
      </c>
      <c r="O136" s="8">
        <v>50</v>
      </c>
      <c r="P136" s="448">
        <f t="shared" si="21"/>
        <v>49</v>
      </c>
    </row>
    <row r="137" spans="1:17" x14ac:dyDescent="0.25">
      <c r="A137" s="8" t="s">
        <v>4895</v>
      </c>
      <c r="B137" s="19"/>
      <c r="C137" s="432">
        <f>SUMIFS('CHECKOFF YEAR TO DATE '!R:R,'CHECKOFF YEAR TO DATE '!E:E,'SUMMARY YTD'!A137,'CHECKOFF YEAR TO DATE '!A:A,'SUMMARY YTD'!$C$129)</f>
        <v>0</v>
      </c>
      <c r="D137" s="432">
        <f>SUMIFS('CHECKOFF YEAR TO DATE '!R:R,'CHECKOFF YEAR TO DATE '!E:E,'SUMMARY YTD'!A137,'CHECKOFF YEAR TO DATE '!A:A,'SUMMARY YTD'!$D$129)</f>
        <v>0</v>
      </c>
      <c r="E137" s="432">
        <f>SUMIFS('CHECKOFF YEAR TO DATE '!R:R,'CHECKOFF YEAR TO DATE '!E:E,'SUMMARY YTD'!A137,'CHECKOFF YEAR TO DATE '!A:A,'SUMMARY YTD'!$E$129)</f>
        <v>0</v>
      </c>
      <c r="F137" s="432">
        <f>SUMIFS('CHECKOFF YEAR TO DATE '!R:R,'CHECKOFF YEAR TO DATE '!E:E,'SUMMARY YTD'!A137,'CHECKOFF YEAR TO DATE '!A:A,'SUMMARY YTD'!$F$129)</f>
        <v>0</v>
      </c>
      <c r="G137" s="432">
        <f>SUMIFS('CHECKOFF YEAR TO DATE '!R:R,'CHECKOFF YEAR TO DATE '!E:E,'SUMMARY YTD'!A137,'CHECKOFF YEAR TO DATE '!A:A,'SUMMARY YTD'!$G$129)</f>
        <v>0</v>
      </c>
      <c r="H137" s="432">
        <f>SUMIFS('CHECKOFF YEAR TO DATE '!R:R,'CHECKOFF YEAR TO DATE '!E:E,'SUMMARY YTD'!A137,'CHECKOFF YEAR TO DATE '!A:A,'SUMMARY YTD'!$H$129)</f>
        <v>1888700</v>
      </c>
      <c r="I137" s="432">
        <f>SUMIFS('CHECKOFF YEAR TO DATE '!R:R,'CHECKOFF YEAR TO DATE '!E:E,'SUMMARY YTD'!A137,'CHECKOFF YEAR TO DATE '!A:A,'SUMMARY YTD'!$I$129)</f>
        <v>2808800</v>
      </c>
      <c r="J137" s="432"/>
      <c r="K137" s="432">
        <f t="shared" si="18"/>
        <v>4697500</v>
      </c>
      <c r="L137" s="434">
        <v>15000000</v>
      </c>
      <c r="M137" s="434">
        <f t="shared" ref="M137:M147" si="22">L137-K137</f>
        <v>10302500</v>
      </c>
      <c r="N137" s="449">
        <f>COUNTIFS('CHECKOFF YEAR TO DATE '!E:E,'SUMMARY YTD'!A137)</f>
        <v>16</v>
      </c>
      <c r="O137" s="8">
        <v>50</v>
      </c>
      <c r="P137" s="448">
        <f t="shared" ref="P137:P147" si="23">O137-N137</f>
        <v>34</v>
      </c>
    </row>
    <row r="138" spans="1:17" x14ac:dyDescent="0.25">
      <c r="A138" s="8" t="s">
        <v>4114</v>
      </c>
      <c r="B138" s="19"/>
      <c r="C138" s="432">
        <f>SUMIFS('CHECKOFF YEAR TO DATE '!R:R,'CHECKOFF YEAR TO DATE '!E:E,'SUMMARY YTD'!A138,'CHECKOFF YEAR TO DATE '!A:A,'SUMMARY YTD'!$C$129)</f>
        <v>0</v>
      </c>
      <c r="D138" s="432">
        <f>SUMIFS('CHECKOFF YEAR TO DATE '!R:R,'CHECKOFF YEAR TO DATE '!E:E,'SUMMARY YTD'!A138,'CHECKOFF YEAR TO DATE '!A:A,'SUMMARY YTD'!$D$129)</f>
        <v>0</v>
      </c>
      <c r="E138" s="432">
        <f>SUMIFS('CHECKOFF YEAR TO DATE '!R:R,'CHECKOFF YEAR TO DATE '!E:E,'SUMMARY YTD'!A138,'CHECKOFF YEAR TO DATE '!A:A,'SUMMARY YTD'!$E$129)</f>
        <v>0</v>
      </c>
      <c r="F138" s="432">
        <f>SUMIFS('CHECKOFF YEAR TO DATE '!R:R,'CHECKOFF YEAR TO DATE '!E:E,'SUMMARY YTD'!A138,'CHECKOFF YEAR TO DATE '!A:A,'SUMMARY YTD'!$F$129)</f>
        <v>0</v>
      </c>
      <c r="G138" s="432">
        <f>SUMIFS('CHECKOFF YEAR TO DATE '!R:R,'CHECKOFF YEAR TO DATE '!E:E,'SUMMARY YTD'!A138,'CHECKOFF YEAR TO DATE '!A:A,'SUMMARY YTD'!$G$129)</f>
        <v>0</v>
      </c>
      <c r="H138" s="432">
        <f>SUMIFS('CHECKOFF YEAR TO DATE '!R:R,'CHECKOFF YEAR TO DATE '!E:E,'SUMMARY YTD'!A138,'CHECKOFF YEAR TO DATE '!A:A,'SUMMARY YTD'!$H$129)</f>
        <v>727500</v>
      </c>
      <c r="I138" s="432">
        <f>SUMIFS('CHECKOFF YEAR TO DATE '!R:R,'CHECKOFF YEAR TO DATE '!E:E,'SUMMARY YTD'!A138,'CHECKOFF YEAR TO DATE '!A:A,'SUMMARY YTD'!$I$129)</f>
        <v>450300</v>
      </c>
      <c r="J138" s="432"/>
      <c r="K138" s="432">
        <f t="shared" si="18"/>
        <v>1177800</v>
      </c>
      <c r="L138" s="434">
        <v>15000000</v>
      </c>
      <c r="M138" s="434">
        <f t="shared" si="22"/>
        <v>13822200</v>
      </c>
      <c r="N138" s="449">
        <f>COUNTIFS('CHECKOFF YEAR TO DATE '!E:E,'SUMMARY YTD'!A138)</f>
        <v>6</v>
      </c>
      <c r="O138" s="8">
        <v>50</v>
      </c>
      <c r="P138" s="448">
        <f t="shared" si="23"/>
        <v>44</v>
      </c>
    </row>
    <row r="139" spans="1:17" x14ac:dyDescent="0.25">
      <c r="A139" s="8" t="s">
        <v>4897</v>
      </c>
      <c r="B139" s="19"/>
      <c r="C139" s="432">
        <f>SUMIFS('CHECKOFF YEAR TO DATE '!R:R,'CHECKOFF YEAR TO DATE '!E:E,'SUMMARY YTD'!A139,'CHECKOFF YEAR TO DATE '!A:A,'SUMMARY YTD'!$C$129)</f>
        <v>0</v>
      </c>
      <c r="D139" s="432">
        <f>SUMIFS('CHECKOFF YEAR TO DATE '!R:R,'CHECKOFF YEAR TO DATE '!E:E,'SUMMARY YTD'!A139,'CHECKOFF YEAR TO DATE '!A:A,'SUMMARY YTD'!$D$129)</f>
        <v>0</v>
      </c>
      <c r="E139" s="432">
        <f>SUMIFS('CHECKOFF YEAR TO DATE '!R:R,'CHECKOFF YEAR TO DATE '!E:E,'SUMMARY YTD'!A139,'CHECKOFF YEAR TO DATE '!A:A,'SUMMARY YTD'!$E$129)</f>
        <v>0</v>
      </c>
      <c r="F139" s="432">
        <f>SUMIFS('CHECKOFF YEAR TO DATE '!R:R,'CHECKOFF YEAR TO DATE '!E:E,'SUMMARY YTD'!A139,'CHECKOFF YEAR TO DATE '!A:A,'SUMMARY YTD'!$F$129)</f>
        <v>0</v>
      </c>
      <c r="G139" s="432">
        <f>SUMIFS('CHECKOFF YEAR TO DATE '!R:R,'CHECKOFF YEAR TO DATE '!E:E,'SUMMARY YTD'!A139,'CHECKOFF YEAR TO DATE '!A:A,'SUMMARY YTD'!$G$129)</f>
        <v>0</v>
      </c>
      <c r="H139" s="432">
        <f>SUMIFS('CHECKOFF YEAR TO DATE '!R:R,'CHECKOFF YEAR TO DATE '!E:E,'SUMMARY YTD'!A139,'CHECKOFF YEAR TO DATE '!A:A,'SUMMARY YTD'!$H$129)</f>
        <v>16050</v>
      </c>
      <c r="I139" s="432">
        <f>SUMIFS('CHECKOFF YEAR TO DATE '!R:R,'CHECKOFF YEAR TO DATE '!E:E,'SUMMARY YTD'!A139,'CHECKOFF YEAR TO DATE '!A:A,'SUMMARY YTD'!$I$129)</f>
        <v>43370</v>
      </c>
      <c r="J139" s="432"/>
      <c r="K139" s="432">
        <f t="shared" si="18"/>
        <v>59420</v>
      </c>
      <c r="L139" s="434">
        <v>15000000</v>
      </c>
      <c r="M139" s="434">
        <f t="shared" si="22"/>
        <v>14940580</v>
      </c>
      <c r="N139" s="449">
        <f>COUNTIFS('CHECKOFF YEAR TO DATE '!E:E,'SUMMARY YTD'!A139)</f>
        <v>3</v>
      </c>
      <c r="O139" s="8">
        <v>50</v>
      </c>
      <c r="P139" s="448">
        <f t="shared" si="23"/>
        <v>47</v>
      </c>
    </row>
    <row r="140" spans="1:17" x14ac:dyDescent="0.25">
      <c r="A140" s="8" t="s">
        <v>906</v>
      </c>
      <c r="B140" s="19"/>
      <c r="C140" s="432">
        <f>SUMIFS('CHECKOFF YEAR TO DATE '!R:R,'CHECKOFF YEAR TO DATE '!E:E,'SUMMARY YTD'!A140,'CHECKOFF YEAR TO DATE '!A:A,'SUMMARY YTD'!$C$129)</f>
        <v>0</v>
      </c>
      <c r="D140" s="432">
        <f>SUMIFS('CHECKOFF YEAR TO DATE '!R:R,'CHECKOFF YEAR TO DATE '!E:E,'SUMMARY YTD'!A140,'CHECKOFF YEAR TO DATE '!A:A,'SUMMARY YTD'!$D$129)</f>
        <v>0</v>
      </c>
      <c r="E140" s="432">
        <f>SUMIFS('CHECKOFF YEAR TO DATE '!R:R,'CHECKOFF YEAR TO DATE '!E:E,'SUMMARY YTD'!A140,'CHECKOFF YEAR TO DATE '!A:A,'SUMMARY YTD'!$E$129)</f>
        <v>0</v>
      </c>
      <c r="F140" s="432">
        <f>SUMIFS('CHECKOFF YEAR TO DATE '!R:R,'CHECKOFF YEAR TO DATE '!E:E,'SUMMARY YTD'!A140,'CHECKOFF YEAR TO DATE '!A:A,'SUMMARY YTD'!$F$129)</f>
        <v>0</v>
      </c>
      <c r="G140" s="432">
        <f>SUMIFS('CHECKOFF YEAR TO DATE '!R:R,'CHECKOFF YEAR TO DATE '!E:E,'SUMMARY YTD'!A140,'CHECKOFF YEAR TO DATE '!A:A,'SUMMARY YTD'!$G$129)</f>
        <v>0</v>
      </c>
      <c r="H140" s="432">
        <f>SUMIFS('CHECKOFF YEAR TO DATE '!R:R,'CHECKOFF YEAR TO DATE '!E:E,'SUMMARY YTD'!A140,'CHECKOFF YEAR TO DATE '!A:A,'SUMMARY YTD'!$H$129)</f>
        <v>30050</v>
      </c>
      <c r="I140" s="432">
        <f>SUMIFS('CHECKOFF YEAR TO DATE '!R:R,'CHECKOFF YEAR TO DATE '!E:E,'SUMMARY YTD'!A140,'CHECKOFF YEAR TO DATE '!A:A,'SUMMARY YTD'!$I$129)</f>
        <v>32700</v>
      </c>
      <c r="J140" s="432"/>
      <c r="K140" s="432">
        <f t="shared" si="18"/>
        <v>62750</v>
      </c>
      <c r="L140" s="434">
        <v>15000000</v>
      </c>
      <c r="M140" s="434">
        <f t="shared" si="22"/>
        <v>14937250</v>
      </c>
      <c r="N140" s="449">
        <f>COUNTIFS('CHECKOFF YEAR TO DATE '!E:E,'SUMMARY YTD'!A140)</f>
        <v>4</v>
      </c>
      <c r="O140" s="8">
        <v>50</v>
      </c>
      <c r="P140" s="448">
        <f t="shared" si="23"/>
        <v>46</v>
      </c>
    </row>
    <row r="141" spans="1:17" x14ac:dyDescent="0.25">
      <c r="A141" s="180" t="s">
        <v>5451</v>
      </c>
      <c r="B141" s="19"/>
      <c r="C141" s="432">
        <f>SUMIFS('CHECKOFF YEAR TO DATE '!R:R,'CHECKOFF YEAR TO DATE '!E:E,'SUMMARY YTD'!A141,'CHECKOFF YEAR TO DATE '!A:A,'SUMMARY YTD'!$C$129)</f>
        <v>0</v>
      </c>
      <c r="D141" s="432">
        <f>SUMIFS('CHECKOFF YEAR TO DATE '!R:R,'CHECKOFF YEAR TO DATE '!E:E,'SUMMARY YTD'!A141,'CHECKOFF YEAR TO DATE '!A:A,'SUMMARY YTD'!$D$129)</f>
        <v>0</v>
      </c>
      <c r="E141" s="432">
        <f>SUMIFS('CHECKOFF YEAR TO DATE '!R:R,'CHECKOFF YEAR TO DATE '!E:E,'SUMMARY YTD'!A141,'CHECKOFF YEAR TO DATE '!A:A,'SUMMARY YTD'!$E$129)</f>
        <v>0</v>
      </c>
      <c r="F141" s="432">
        <f>SUMIFS('CHECKOFF YEAR TO DATE '!R:R,'CHECKOFF YEAR TO DATE '!E:E,'SUMMARY YTD'!A141,'CHECKOFF YEAR TO DATE '!A:A,'SUMMARY YTD'!$F$129)</f>
        <v>0</v>
      </c>
      <c r="G141" s="432">
        <f>SUMIFS('CHECKOFF YEAR TO DATE '!R:R,'CHECKOFF YEAR TO DATE '!E:E,'SUMMARY YTD'!A141,'CHECKOFF YEAR TO DATE '!A:A,'SUMMARY YTD'!$G$129)</f>
        <v>0</v>
      </c>
      <c r="H141" s="432">
        <f>SUMIFS('CHECKOFF YEAR TO DATE '!R:R,'CHECKOFF YEAR TO DATE '!E:E,'SUMMARY YTD'!A141,'CHECKOFF YEAR TO DATE '!A:A,'SUMMARY YTD'!$H$129)</f>
        <v>0</v>
      </c>
      <c r="I141" s="432">
        <f>SUMIFS('CHECKOFF YEAR TO DATE '!R:R,'CHECKOFF YEAR TO DATE '!E:E,'SUMMARY YTD'!A141,'CHECKOFF YEAR TO DATE '!A:A,'SUMMARY YTD'!$I$129)</f>
        <v>584000</v>
      </c>
      <c r="J141" s="432"/>
      <c r="K141" s="432">
        <f t="shared" si="18"/>
        <v>584000</v>
      </c>
      <c r="L141" s="434">
        <v>15000000</v>
      </c>
      <c r="M141" s="434">
        <f t="shared" ref="M141:M144" si="24">L141-K141</f>
        <v>14416000</v>
      </c>
      <c r="N141" s="449">
        <f>COUNTIFS('CHECKOFF YEAR TO DATE '!E:E,'SUMMARY YTD'!A141)</f>
        <v>3</v>
      </c>
      <c r="O141" s="8">
        <v>50</v>
      </c>
      <c r="P141" s="448">
        <f t="shared" ref="P141:P144" si="25">O141-N141</f>
        <v>47</v>
      </c>
    </row>
    <row r="142" spans="1:17" x14ac:dyDescent="0.25">
      <c r="A142" s="8" t="s">
        <v>4894</v>
      </c>
      <c r="B142" s="19"/>
      <c r="C142" s="432">
        <f>SUMIFS('CHECKOFF YEAR TO DATE '!R:R,'CHECKOFF YEAR TO DATE '!E:E,'SUMMARY YTD'!A142,'CHECKOFF YEAR TO DATE '!A:A,'SUMMARY YTD'!$C$129)</f>
        <v>0</v>
      </c>
      <c r="D142" s="432">
        <f>SUMIFS('CHECKOFF YEAR TO DATE '!R:R,'CHECKOFF YEAR TO DATE '!E:E,'SUMMARY YTD'!A142,'CHECKOFF YEAR TO DATE '!A:A,'SUMMARY YTD'!$D$129)</f>
        <v>0</v>
      </c>
      <c r="E142" s="432">
        <f>SUMIFS('CHECKOFF YEAR TO DATE '!R:R,'CHECKOFF YEAR TO DATE '!E:E,'SUMMARY YTD'!A142,'CHECKOFF YEAR TO DATE '!A:A,'SUMMARY YTD'!$E$129)</f>
        <v>0</v>
      </c>
      <c r="F142" s="432">
        <f>SUMIFS('CHECKOFF YEAR TO DATE '!R:R,'CHECKOFF YEAR TO DATE '!E:E,'SUMMARY YTD'!A142,'CHECKOFF YEAR TO DATE '!A:A,'SUMMARY YTD'!$F$129)</f>
        <v>0</v>
      </c>
      <c r="G142" s="432">
        <f>SUMIFS('CHECKOFF YEAR TO DATE '!R:R,'CHECKOFF YEAR TO DATE '!E:E,'SUMMARY YTD'!A142,'CHECKOFF YEAR TO DATE '!A:A,'SUMMARY YTD'!$G$129)</f>
        <v>0</v>
      </c>
      <c r="H142" s="432">
        <f>SUMIFS('CHECKOFF YEAR TO DATE '!R:R,'CHECKOFF YEAR TO DATE '!E:E,'SUMMARY YTD'!A142,'CHECKOFF YEAR TO DATE '!A:A,'SUMMARY YTD'!$H$129)</f>
        <v>182300</v>
      </c>
      <c r="I142" s="432">
        <f>SUMIFS('CHECKOFF YEAR TO DATE '!R:R,'CHECKOFF YEAR TO DATE '!E:E,'SUMMARY YTD'!A142,'CHECKOFF YEAR TO DATE '!A:A,'SUMMARY YTD'!$I$129)</f>
        <v>553600</v>
      </c>
      <c r="J142" s="432"/>
      <c r="K142" s="432">
        <f t="shared" si="18"/>
        <v>735900</v>
      </c>
      <c r="L142" s="434">
        <v>15000000</v>
      </c>
      <c r="M142" s="434">
        <f t="shared" si="24"/>
        <v>14264100</v>
      </c>
      <c r="N142" s="449">
        <f>COUNTIFS('CHECKOFF YEAR TO DATE '!E:E,'SUMMARY YTD'!A142)</f>
        <v>7</v>
      </c>
      <c r="O142" s="8">
        <v>50</v>
      </c>
      <c r="P142" s="448">
        <f t="shared" si="25"/>
        <v>43</v>
      </c>
    </row>
    <row r="143" spans="1:17" x14ac:dyDescent="0.25">
      <c r="A143" s="8" t="s">
        <v>4116</v>
      </c>
      <c r="B143" s="19"/>
      <c r="C143" s="432">
        <f>SUMIFS('CHECKOFF YEAR TO DATE '!R:R,'CHECKOFF YEAR TO DATE '!E:E,'SUMMARY YTD'!A143,'CHECKOFF YEAR TO DATE '!A:A,'SUMMARY YTD'!$C$129)</f>
        <v>0</v>
      </c>
      <c r="D143" s="432">
        <f>SUMIFS('CHECKOFF YEAR TO DATE '!R:R,'CHECKOFF YEAR TO DATE '!E:E,'SUMMARY YTD'!A143,'CHECKOFF YEAR TO DATE '!A:A,'SUMMARY YTD'!$D$129)</f>
        <v>0</v>
      </c>
      <c r="E143" s="432">
        <f>SUMIFS('CHECKOFF YEAR TO DATE '!R:R,'CHECKOFF YEAR TO DATE '!E:E,'SUMMARY YTD'!A143,'CHECKOFF YEAR TO DATE '!A:A,'SUMMARY YTD'!$E$129)</f>
        <v>0</v>
      </c>
      <c r="F143" s="432">
        <f>SUMIFS('CHECKOFF YEAR TO DATE '!R:R,'CHECKOFF YEAR TO DATE '!E:E,'SUMMARY YTD'!A143,'CHECKOFF YEAR TO DATE '!A:A,'SUMMARY YTD'!$F$129)</f>
        <v>0</v>
      </c>
      <c r="G143" s="432">
        <f>SUMIFS('CHECKOFF YEAR TO DATE '!R:R,'CHECKOFF YEAR TO DATE '!E:E,'SUMMARY YTD'!A143,'CHECKOFF YEAR TO DATE '!A:A,'SUMMARY YTD'!$G$129)</f>
        <v>0</v>
      </c>
      <c r="H143" s="432">
        <f>SUMIFS('CHECKOFF YEAR TO DATE '!R:R,'CHECKOFF YEAR TO DATE '!E:E,'SUMMARY YTD'!A143,'CHECKOFF YEAR TO DATE '!A:A,'SUMMARY YTD'!$H$129)</f>
        <v>1732200</v>
      </c>
      <c r="I143" s="432">
        <f>SUMIFS('CHECKOFF YEAR TO DATE '!R:R,'CHECKOFF YEAR TO DATE '!E:E,'SUMMARY YTD'!A143,'CHECKOFF YEAR TO DATE '!A:A,'SUMMARY YTD'!$I$129)</f>
        <v>0</v>
      </c>
      <c r="J143" s="432"/>
      <c r="K143" s="432">
        <f t="shared" si="18"/>
        <v>1732200</v>
      </c>
      <c r="L143" s="434">
        <v>15000000</v>
      </c>
      <c r="M143" s="434">
        <f t="shared" si="24"/>
        <v>13267800</v>
      </c>
      <c r="N143" s="449">
        <f>COUNTIFS('CHECKOFF YEAR TO DATE '!E:E,'SUMMARY YTD'!A143)</f>
        <v>1</v>
      </c>
      <c r="O143" s="8">
        <v>50</v>
      </c>
      <c r="P143" s="448">
        <f t="shared" si="25"/>
        <v>49</v>
      </c>
    </row>
    <row r="144" spans="1:17" x14ac:dyDescent="0.25">
      <c r="A144" s="8" t="s">
        <v>4898</v>
      </c>
      <c r="B144" s="19"/>
      <c r="C144" s="432">
        <f>SUMIFS('CHECKOFF YEAR TO DATE '!R:R,'CHECKOFF YEAR TO DATE '!E:E,'SUMMARY YTD'!A144,'CHECKOFF YEAR TO DATE '!A:A,'SUMMARY YTD'!$C$129)</f>
        <v>0</v>
      </c>
      <c r="D144" s="432">
        <f>SUMIFS('CHECKOFF YEAR TO DATE '!R:R,'CHECKOFF YEAR TO DATE '!E:E,'SUMMARY YTD'!A144,'CHECKOFF YEAR TO DATE '!A:A,'SUMMARY YTD'!$D$129)</f>
        <v>0</v>
      </c>
      <c r="E144" s="432">
        <f>SUMIFS('CHECKOFF YEAR TO DATE '!R:R,'CHECKOFF YEAR TO DATE '!E:E,'SUMMARY YTD'!A144,'CHECKOFF YEAR TO DATE '!A:A,'SUMMARY YTD'!$E$129)</f>
        <v>0</v>
      </c>
      <c r="F144" s="432">
        <f>SUMIFS('CHECKOFF YEAR TO DATE '!R:R,'CHECKOFF YEAR TO DATE '!E:E,'SUMMARY YTD'!A144,'CHECKOFF YEAR TO DATE '!A:A,'SUMMARY YTD'!$F$129)</f>
        <v>0</v>
      </c>
      <c r="G144" s="432">
        <f>SUMIFS('CHECKOFF YEAR TO DATE '!R:R,'CHECKOFF YEAR TO DATE '!E:E,'SUMMARY YTD'!A144,'CHECKOFF YEAR TO DATE '!A:A,'SUMMARY YTD'!$G$129)</f>
        <v>0</v>
      </c>
      <c r="H144" s="432">
        <f>SUMIFS('CHECKOFF YEAR TO DATE '!R:R,'CHECKOFF YEAR TO DATE '!E:E,'SUMMARY YTD'!A144,'CHECKOFF YEAR TO DATE '!A:A,'SUMMARY YTD'!$H$129)</f>
        <v>662650</v>
      </c>
      <c r="I144" s="432">
        <f>SUMIFS('CHECKOFF YEAR TO DATE '!R:R,'CHECKOFF YEAR TO DATE '!E:E,'SUMMARY YTD'!A144,'CHECKOFF YEAR TO DATE '!A:A,'SUMMARY YTD'!$I$129)</f>
        <v>2322200</v>
      </c>
      <c r="J144" s="432"/>
      <c r="K144" s="432">
        <f t="shared" si="18"/>
        <v>2984850</v>
      </c>
      <c r="L144" s="434">
        <v>15000000</v>
      </c>
      <c r="M144" s="434">
        <f t="shared" si="24"/>
        <v>12015150</v>
      </c>
      <c r="N144" s="449">
        <f>COUNTIFS('CHECKOFF YEAR TO DATE '!E:E,'SUMMARY YTD'!A144)</f>
        <v>4</v>
      </c>
      <c r="O144" s="8">
        <v>50</v>
      </c>
      <c r="P144" s="448">
        <f t="shared" si="25"/>
        <v>46</v>
      </c>
    </row>
    <row r="145" spans="1:16" x14ac:dyDescent="0.25">
      <c r="A145" s="19" t="s">
        <v>421</v>
      </c>
      <c r="B145" s="19"/>
      <c r="C145" s="432">
        <f>SUMIFS('CHECKOFF YEAR TO DATE '!R:R,'CHECKOFF YEAR TO DATE '!E:E,'SUMMARY YTD'!A145,'CHECKOFF YEAR TO DATE '!A:A,'SUMMARY YTD'!$C$129)</f>
        <v>1078484</v>
      </c>
      <c r="D145" s="432">
        <f>SUMIFS('CHECKOFF YEAR TO DATE '!R:R,'CHECKOFF YEAR TO DATE '!E:E,'SUMMARY YTD'!A145,'CHECKOFF YEAR TO DATE '!A:A,'SUMMARY YTD'!$D$129)</f>
        <v>1077386</v>
      </c>
      <c r="E145" s="432">
        <f>SUMIFS('CHECKOFF YEAR TO DATE '!R:R,'CHECKOFF YEAR TO DATE '!E:E,'SUMMARY YTD'!A145,'CHECKOFF YEAR TO DATE '!A:A,'SUMMARY YTD'!$E$129)</f>
        <v>3254901</v>
      </c>
      <c r="F145" s="432">
        <f>SUMIFS('CHECKOFF YEAR TO DATE '!R:R,'CHECKOFF YEAR TO DATE '!E:E,'SUMMARY YTD'!A145,'CHECKOFF YEAR TO DATE '!A:A,'SUMMARY YTD'!$F$129)</f>
        <v>352848</v>
      </c>
      <c r="G145" s="432">
        <f>SUMIFS('CHECKOFF YEAR TO DATE '!R:R,'CHECKOFF YEAR TO DATE '!E:E,'SUMMARY YTD'!A145,'CHECKOFF YEAR TO DATE '!A:A,'SUMMARY YTD'!$G$129)</f>
        <v>0</v>
      </c>
      <c r="H145" s="432">
        <f>SUMIFS('CHECKOFF YEAR TO DATE '!R:R,'CHECKOFF YEAR TO DATE '!E:E,'SUMMARY YTD'!A145,'CHECKOFF YEAR TO DATE '!A:A,'SUMMARY YTD'!$H$129)</f>
        <v>0</v>
      </c>
      <c r="I145" s="432">
        <f>SUMIFS('CHECKOFF YEAR TO DATE '!R:R,'CHECKOFF YEAR TO DATE '!E:E,'SUMMARY YTD'!A145,'CHECKOFF YEAR TO DATE '!A:A,'SUMMARY YTD'!$I$129)</f>
        <v>0</v>
      </c>
      <c r="J145" s="432"/>
      <c r="K145" s="432">
        <f t="shared" si="18"/>
        <v>5763619</v>
      </c>
      <c r="L145" s="434">
        <v>15000000</v>
      </c>
      <c r="M145" s="434">
        <f t="shared" si="22"/>
        <v>9236381</v>
      </c>
      <c r="N145" s="449">
        <f>COUNTIFS('CHECKOFF YEAR TO DATE '!E:E,'SUMMARY YTD'!A145)</f>
        <v>19</v>
      </c>
      <c r="O145" s="8">
        <v>50</v>
      </c>
      <c r="P145" s="448">
        <f t="shared" si="23"/>
        <v>31</v>
      </c>
    </row>
    <row r="146" spans="1:16" x14ac:dyDescent="0.25">
      <c r="A146" s="19" t="s">
        <v>883</v>
      </c>
      <c r="B146" s="19"/>
      <c r="C146" s="432">
        <f>SUMIFS('CHECKOFF YEAR TO DATE '!R:R,'CHECKOFF YEAR TO DATE '!E:E,'SUMMARY YTD'!A146,'CHECKOFF YEAR TO DATE '!A:A,'SUMMARY YTD'!$C$129)</f>
        <v>2326564</v>
      </c>
      <c r="D146" s="432">
        <f>SUMIFS('CHECKOFF YEAR TO DATE '!R:R,'CHECKOFF YEAR TO DATE '!E:E,'SUMMARY YTD'!A146,'CHECKOFF YEAR TO DATE '!A:A,'SUMMARY YTD'!$D$129)</f>
        <v>2363410</v>
      </c>
      <c r="E146" s="432">
        <f>SUMIFS('CHECKOFF YEAR TO DATE '!R:R,'CHECKOFF YEAR TO DATE '!E:E,'SUMMARY YTD'!A146,'CHECKOFF YEAR TO DATE '!A:A,'SUMMARY YTD'!$E$129)</f>
        <v>2621315</v>
      </c>
      <c r="F146" s="432">
        <f>SUMIFS('CHECKOFF YEAR TO DATE '!R:R,'CHECKOFF YEAR TO DATE '!E:E,'SUMMARY YTD'!A146,'CHECKOFF YEAR TO DATE '!A:A,'SUMMARY YTD'!$F$129)</f>
        <v>2405187</v>
      </c>
      <c r="G146" s="432">
        <f>SUMIFS('CHECKOFF YEAR TO DATE '!R:R,'CHECKOFF YEAR TO DATE '!E:E,'SUMMARY YTD'!A146,'CHECKOFF YEAR TO DATE '!A:A,'SUMMARY YTD'!$G$129)</f>
        <v>1861586</v>
      </c>
      <c r="H146" s="432">
        <f>SUMIFS('CHECKOFF YEAR TO DATE '!R:R,'CHECKOFF YEAR TO DATE '!E:E,'SUMMARY YTD'!A146,'CHECKOFF YEAR TO DATE '!A:A,'SUMMARY YTD'!$H$129)</f>
        <v>2877916</v>
      </c>
      <c r="I146" s="432">
        <f>SUMIFS('CHECKOFF YEAR TO DATE '!R:R,'CHECKOFF YEAR TO DATE '!E:E,'SUMMARY YTD'!A146,'CHECKOFF YEAR TO DATE '!A:A,'SUMMARY YTD'!$I$129)</f>
        <v>2273700</v>
      </c>
      <c r="J146" s="432"/>
      <c r="K146" s="432">
        <f t="shared" si="18"/>
        <v>16729678</v>
      </c>
      <c r="L146" s="434">
        <v>15000000</v>
      </c>
      <c r="M146" s="434">
        <f t="shared" si="22"/>
        <v>-1729678</v>
      </c>
      <c r="N146" s="449">
        <f>COUNTIFS('CHECKOFF YEAR TO DATE '!E:E,'SUMMARY YTD'!A146)</f>
        <v>44</v>
      </c>
      <c r="O146" s="8">
        <v>50</v>
      </c>
      <c r="P146" s="448">
        <f t="shared" si="23"/>
        <v>6</v>
      </c>
    </row>
    <row r="147" spans="1:16" x14ac:dyDescent="0.25">
      <c r="A147" s="19" t="s">
        <v>929</v>
      </c>
      <c r="B147" s="19"/>
      <c r="C147" s="432">
        <f>SUMIFS('CHECKOFF YEAR TO DATE '!R:R,'CHECKOFF YEAR TO DATE '!E:E,'SUMMARY YTD'!A147,'CHECKOFF YEAR TO DATE '!A:A,'SUMMARY YTD'!$C$129)</f>
        <v>20700</v>
      </c>
      <c r="D147" s="432">
        <f>SUMIFS('CHECKOFF YEAR TO DATE '!R:R,'CHECKOFF YEAR TO DATE '!E:E,'SUMMARY YTD'!A147,'CHECKOFF YEAR TO DATE '!A:A,'SUMMARY YTD'!$D$129)</f>
        <v>889657</v>
      </c>
      <c r="E147" s="432">
        <f>SUMIFS('CHECKOFF YEAR TO DATE '!R:R,'CHECKOFF YEAR TO DATE '!E:E,'SUMMARY YTD'!A147,'CHECKOFF YEAR TO DATE '!A:A,'SUMMARY YTD'!$E$129)</f>
        <v>916850</v>
      </c>
      <c r="F147" s="432">
        <f>SUMIFS('CHECKOFF YEAR TO DATE '!R:R,'CHECKOFF YEAR TO DATE '!E:E,'SUMMARY YTD'!A147,'CHECKOFF YEAR TO DATE '!A:A,'SUMMARY YTD'!$F$129)</f>
        <v>1942660</v>
      </c>
      <c r="G147" s="432">
        <f>SUMIFS('CHECKOFF YEAR TO DATE '!R:R,'CHECKOFF YEAR TO DATE '!E:E,'SUMMARY YTD'!A147,'CHECKOFF YEAR TO DATE '!A:A,'SUMMARY YTD'!$G$129)</f>
        <v>1331989</v>
      </c>
      <c r="H147" s="432">
        <f>SUMIFS('CHECKOFF YEAR TO DATE '!R:R,'CHECKOFF YEAR TO DATE '!E:E,'SUMMARY YTD'!A147,'CHECKOFF YEAR TO DATE '!A:A,'SUMMARY YTD'!$H$129)</f>
        <v>1806900</v>
      </c>
      <c r="I147" s="432">
        <f>SUMIFS('CHECKOFF YEAR TO DATE '!R:R,'CHECKOFF YEAR TO DATE '!E:E,'SUMMARY YTD'!A147,'CHECKOFF YEAR TO DATE '!A:A,'SUMMARY YTD'!$I$129)</f>
        <v>1602932</v>
      </c>
      <c r="J147" s="432"/>
      <c r="K147" s="432">
        <f t="shared" si="18"/>
        <v>8511688</v>
      </c>
      <c r="L147" s="434">
        <v>15000000</v>
      </c>
      <c r="M147" s="434">
        <f t="shared" si="22"/>
        <v>6488312</v>
      </c>
      <c r="N147" s="449">
        <f>COUNTIFS('CHECKOFF YEAR TO DATE '!E:E,'SUMMARY YTD'!A147)</f>
        <v>36</v>
      </c>
      <c r="O147" s="8">
        <v>50</v>
      </c>
      <c r="P147" s="448">
        <f t="shared" si="23"/>
        <v>14</v>
      </c>
    </row>
    <row r="148" spans="1:16" x14ac:dyDescent="0.25">
      <c r="A148" s="8" t="s">
        <v>4620</v>
      </c>
      <c r="B148" s="19"/>
      <c r="C148" s="432">
        <f>SUMIFS('CHECKOFF YEAR TO DATE '!R:R,'CHECKOFF YEAR TO DATE '!E:E,'SUMMARY YTD'!A148,'CHECKOFF YEAR TO DATE '!A:A,'SUMMARY YTD'!$C$129)</f>
        <v>0</v>
      </c>
      <c r="D148" s="432">
        <f>SUMIFS('CHECKOFF YEAR TO DATE '!R:R,'CHECKOFF YEAR TO DATE '!E:E,'SUMMARY YTD'!A148,'CHECKOFF YEAR TO DATE '!A:A,'SUMMARY YTD'!$D$129)</f>
        <v>0</v>
      </c>
      <c r="E148" s="432">
        <f>SUMIFS('CHECKOFF YEAR TO DATE '!R:R,'CHECKOFF YEAR TO DATE '!E:E,'SUMMARY YTD'!A148,'CHECKOFF YEAR TO DATE '!A:A,'SUMMARY YTD'!$E$129)</f>
        <v>0</v>
      </c>
      <c r="F148" s="432">
        <f>SUMIFS('CHECKOFF YEAR TO DATE '!R:R,'CHECKOFF YEAR TO DATE '!E:E,'SUMMARY YTD'!A148,'CHECKOFF YEAR TO DATE '!A:A,'SUMMARY YTD'!$F$129)</f>
        <v>0</v>
      </c>
      <c r="G148" s="432">
        <f>SUMIFS('CHECKOFF YEAR TO DATE '!R:R,'CHECKOFF YEAR TO DATE '!E:E,'SUMMARY YTD'!A148,'CHECKOFF YEAR TO DATE '!A:A,'SUMMARY YTD'!$G$129)</f>
        <v>0</v>
      </c>
      <c r="H148" s="432">
        <f>SUMIFS('CHECKOFF YEAR TO DATE '!R:R,'CHECKOFF YEAR TO DATE '!E:E,'SUMMARY YTD'!A148,'CHECKOFF YEAR TO DATE '!A:A,'SUMMARY YTD'!$H$129)</f>
        <v>1121955</v>
      </c>
      <c r="I148" s="432">
        <f>SUMIFS('CHECKOFF YEAR TO DATE '!R:R,'CHECKOFF YEAR TO DATE '!E:E,'SUMMARY YTD'!A148,'CHECKOFF YEAR TO DATE '!A:A,'SUMMARY YTD'!$I$129)</f>
        <v>1901630</v>
      </c>
      <c r="J148" s="432"/>
      <c r="K148" s="432">
        <f t="shared" si="18"/>
        <v>3023585</v>
      </c>
      <c r="L148" s="434">
        <v>15000001</v>
      </c>
      <c r="M148" s="434">
        <f t="shared" ref="M148:M179" si="26">L148-K148</f>
        <v>11976416</v>
      </c>
      <c r="N148" s="449">
        <f>COUNTIFS('CHECKOFF YEAR TO DATE '!E:E,'SUMMARY YTD'!A148)</f>
        <v>20</v>
      </c>
      <c r="O148" s="8">
        <v>51</v>
      </c>
      <c r="P148" s="448">
        <f t="shared" ref="P148:P149" si="27">O148-N148</f>
        <v>31</v>
      </c>
    </row>
    <row r="149" spans="1:16" x14ac:dyDescent="0.25">
      <c r="A149" s="19" t="s">
        <v>3538</v>
      </c>
      <c r="B149" s="19"/>
      <c r="C149" s="432">
        <f>SUMIFS('CHECKOFF YEAR TO DATE '!R:R,'CHECKOFF YEAR TO DATE '!E:E,'SUMMARY YTD'!A149,'CHECKOFF YEAR TO DATE '!A:A,'SUMMARY YTD'!$C$129)</f>
        <v>0</v>
      </c>
      <c r="D149" s="432">
        <f>SUMIFS('CHECKOFF YEAR TO DATE '!R:R,'CHECKOFF YEAR TO DATE '!E:E,'SUMMARY YTD'!A149,'CHECKOFF YEAR TO DATE '!A:A,'SUMMARY YTD'!$D$129)</f>
        <v>0</v>
      </c>
      <c r="E149" s="432">
        <f>SUMIFS('CHECKOFF YEAR TO DATE '!R:R,'CHECKOFF YEAR TO DATE '!E:E,'SUMMARY YTD'!A149,'CHECKOFF YEAR TO DATE '!A:A,'SUMMARY YTD'!$E$129)</f>
        <v>0</v>
      </c>
      <c r="F149" s="432">
        <f>SUMIFS('CHECKOFF YEAR TO DATE '!R:R,'CHECKOFF YEAR TO DATE '!E:E,'SUMMARY YTD'!A149,'CHECKOFF YEAR TO DATE '!A:A,'SUMMARY YTD'!$F$129)</f>
        <v>207392</v>
      </c>
      <c r="G149" s="432">
        <f>SUMIFS('CHECKOFF YEAR TO DATE '!R:R,'CHECKOFF YEAR TO DATE '!E:E,'SUMMARY YTD'!A149,'CHECKOFF YEAR TO DATE '!A:A,'SUMMARY YTD'!$G$129)</f>
        <v>313628</v>
      </c>
      <c r="H149" s="432">
        <f>SUMIFS('CHECKOFF YEAR TO DATE '!R:R,'CHECKOFF YEAR TO DATE '!E:E,'SUMMARY YTD'!A149,'CHECKOFF YEAR TO DATE '!A:A,'SUMMARY YTD'!$H$129)</f>
        <v>3105422</v>
      </c>
      <c r="I149" s="432">
        <f>SUMIFS('CHECKOFF YEAR TO DATE '!R:R,'CHECKOFF YEAR TO DATE '!E:E,'SUMMARY YTD'!A149,'CHECKOFF YEAR TO DATE '!A:A,'SUMMARY YTD'!$I$129)</f>
        <v>1060613</v>
      </c>
      <c r="J149" s="432"/>
      <c r="K149" s="432">
        <f t="shared" si="18"/>
        <v>4687055</v>
      </c>
      <c r="L149" s="434">
        <v>15000002</v>
      </c>
      <c r="M149" s="434">
        <f t="shared" si="26"/>
        <v>10312947</v>
      </c>
      <c r="N149" s="449">
        <f>COUNTIFS('CHECKOFF YEAR TO DATE '!E:E,'SUMMARY YTD'!A149)</f>
        <v>32</v>
      </c>
      <c r="O149" s="8">
        <v>52</v>
      </c>
      <c r="P149" s="448">
        <f t="shared" si="27"/>
        <v>20</v>
      </c>
    </row>
    <row r="150" spans="1:16" x14ac:dyDescent="0.25">
      <c r="A150" s="19" t="s">
        <v>612</v>
      </c>
      <c r="B150" s="19"/>
      <c r="C150" s="432">
        <f>SUMIFS('CHECKOFF YEAR TO DATE '!R:R,'CHECKOFF YEAR TO DATE '!E:E,'SUMMARY YTD'!A150,'CHECKOFF YEAR TO DATE '!A:A,'SUMMARY YTD'!$C$129)</f>
        <v>1846678</v>
      </c>
      <c r="D150" s="432">
        <f>SUMIFS('CHECKOFF YEAR TO DATE '!R:R,'CHECKOFF YEAR TO DATE '!E:E,'SUMMARY YTD'!A150,'CHECKOFF YEAR TO DATE '!A:A,'SUMMARY YTD'!$D$129)</f>
        <v>1583684</v>
      </c>
      <c r="E150" s="432">
        <f>SUMIFS('CHECKOFF YEAR TO DATE '!R:R,'CHECKOFF YEAR TO DATE '!E:E,'SUMMARY YTD'!A150,'CHECKOFF YEAR TO DATE '!A:A,'SUMMARY YTD'!$E$129)</f>
        <v>38816</v>
      </c>
      <c r="F150" s="432">
        <f>SUMIFS('CHECKOFF YEAR TO DATE '!R:R,'CHECKOFF YEAR TO DATE '!E:E,'SUMMARY YTD'!A150,'CHECKOFF YEAR TO DATE '!A:A,'SUMMARY YTD'!$F$129)</f>
        <v>1117898</v>
      </c>
      <c r="G150" s="432">
        <f>SUMIFS('CHECKOFF YEAR TO DATE '!R:R,'CHECKOFF YEAR TO DATE '!E:E,'SUMMARY YTD'!A150,'CHECKOFF YEAR TO DATE '!A:A,'SUMMARY YTD'!$G$129)</f>
        <v>626039</v>
      </c>
      <c r="H150" s="432">
        <f>SUMIFS('CHECKOFF YEAR TO DATE '!R:R,'CHECKOFF YEAR TO DATE '!E:E,'SUMMARY YTD'!A150,'CHECKOFF YEAR TO DATE '!A:A,'SUMMARY YTD'!$H$129)</f>
        <v>903900</v>
      </c>
      <c r="I150" s="432">
        <f>SUMIFS('CHECKOFF YEAR TO DATE '!R:R,'CHECKOFF YEAR TO DATE '!E:E,'SUMMARY YTD'!A150,'CHECKOFF YEAR TO DATE '!A:A,'SUMMARY YTD'!$I$129)</f>
        <v>667600</v>
      </c>
      <c r="J150" s="432"/>
      <c r="K150" s="432">
        <f t="shared" si="18"/>
        <v>6784615</v>
      </c>
      <c r="L150" s="434">
        <v>15000000</v>
      </c>
      <c r="M150" s="434">
        <f t="shared" si="26"/>
        <v>8215385</v>
      </c>
      <c r="N150" s="449">
        <f>COUNTIFS('CHECKOFF YEAR TO DATE '!E:E,'SUMMARY YTD'!A150)</f>
        <v>22</v>
      </c>
      <c r="O150" s="8">
        <v>50</v>
      </c>
      <c r="P150" s="448">
        <f t="shared" ref="P150:P152" si="28">O150-N150</f>
        <v>28</v>
      </c>
    </row>
    <row r="151" spans="1:16" x14ac:dyDescent="0.25">
      <c r="A151" s="19" t="s">
        <v>920</v>
      </c>
      <c r="B151" s="19"/>
      <c r="C151" s="432">
        <f>SUMIFS('CHECKOFF YEAR TO DATE '!R:R,'CHECKOFF YEAR TO DATE '!E:E,'SUMMARY YTD'!A151,'CHECKOFF YEAR TO DATE '!A:A,'SUMMARY YTD'!$C$129)</f>
        <v>87997</v>
      </c>
      <c r="D151" s="432">
        <f>SUMIFS('CHECKOFF YEAR TO DATE '!R:R,'CHECKOFF YEAR TO DATE '!E:E,'SUMMARY YTD'!A151,'CHECKOFF YEAR TO DATE '!A:A,'SUMMARY YTD'!$D$129)</f>
        <v>405741</v>
      </c>
      <c r="E151" s="432">
        <f>SUMIFS('CHECKOFF YEAR TO DATE '!R:R,'CHECKOFF YEAR TO DATE '!E:E,'SUMMARY YTD'!A151,'CHECKOFF YEAR TO DATE '!A:A,'SUMMARY YTD'!$E$129)</f>
        <v>1114585</v>
      </c>
      <c r="F151" s="432">
        <f>SUMIFS('CHECKOFF YEAR TO DATE '!R:R,'CHECKOFF YEAR TO DATE '!E:E,'SUMMARY YTD'!A151,'CHECKOFF YEAR TO DATE '!A:A,'SUMMARY YTD'!$F$129)</f>
        <v>0</v>
      </c>
      <c r="G151" s="432">
        <f>SUMIFS('CHECKOFF YEAR TO DATE '!R:R,'CHECKOFF YEAR TO DATE '!E:E,'SUMMARY YTD'!A151,'CHECKOFF YEAR TO DATE '!A:A,'SUMMARY YTD'!$G$129)</f>
        <v>0</v>
      </c>
      <c r="H151" s="432">
        <f>SUMIFS('CHECKOFF YEAR TO DATE '!R:R,'CHECKOFF YEAR TO DATE '!E:E,'SUMMARY YTD'!A151,'CHECKOFF YEAR TO DATE '!A:A,'SUMMARY YTD'!$H$129)</f>
        <v>0</v>
      </c>
      <c r="I151" s="432">
        <f>SUMIFS('CHECKOFF YEAR TO DATE '!R:R,'CHECKOFF YEAR TO DATE '!E:E,'SUMMARY YTD'!A151,'CHECKOFF YEAR TO DATE '!A:A,'SUMMARY YTD'!$I$129)</f>
        <v>0</v>
      </c>
      <c r="J151" s="432"/>
      <c r="K151" s="432">
        <f t="shared" si="18"/>
        <v>1608323</v>
      </c>
      <c r="L151" s="434">
        <v>15000000</v>
      </c>
      <c r="M151" s="434">
        <f t="shared" si="26"/>
        <v>13391677</v>
      </c>
      <c r="N151" s="449">
        <f>COUNTIFS('CHECKOFF YEAR TO DATE '!E:E,'SUMMARY YTD'!A151)</f>
        <v>10</v>
      </c>
      <c r="O151" s="8">
        <v>50</v>
      </c>
      <c r="P151" s="448">
        <f t="shared" si="28"/>
        <v>40</v>
      </c>
    </row>
    <row r="152" spans="1:16" x14ac:dyDescent="0.25">
      <c r="A152" s="8" t="s">
        <v>4900</v>
      </c>
      <c r="B152" s="19"/>
      <c r="C152" s="432">
        <f>SUMIFS('CHECKOFF YEAR TO DATE '!R:R,'CHECKOFF YEAR TO DATE '!E:E,'SUMMARY YTD'!A152,'CHECKOFF YEAR TO DATE '!A:A,'SUMMARY YTD'!$C$129)</f>
        <v>0</v>
      </c>
      <c r="D152" s="432">
        <f>SUMIFS('CHECKOFF YEAR TO DATE '!R:R,'CHECKOFF YEAR TO DATE '!E:E,'SUMMARY YTD'!A152,'CHECKOFF YEAR TO DATE '!A:A,'SUMMARY YTD'!$D$129)</f>
        <v>0</v>
      </c>
      <c r="E152" s="432">
        <f>SUMIFS('CHECKOFF YEAR TO DATE '!R:R,'CHECKOFF YEAR TO DATE '!E:E,'SUMMARY YTD'!A152,'CHECKOFF YEAR TO DATE '!A:A,'SUMMARY YTD'!$E$129)</f>
        <v>0</v>
      </c>
      <c r="F152" s="432">
        <f>SUMIFS('CHECKOFF YEAR TO DATE '!R:R,'CHECKOFF YEAR TO DATE '!E:E,'SUMMARY YTD'!A152,'CHECKOFF YEAR TO DATE '!A:A,'SUMMARY YTD'!$F$129)</f>
        <v>0</v>
      </c>
      <c r="G152" s="432">
        <f>SUMIFS('CHECKOFF YEAR TO DATE '!R:R,'CHECKOFF YEAR TO DATE '!E:E,'SUMMARY YTD'!A152,'CHECKOFF YEAR TO DATE '!A:A,'SUMMARY YTD'!$G$129)</f>
        <v>0</v>
      </c>
      <c r="H152" s="432">
        <f>SUMIFS('CHECKOFF YEAR TO DATE '!R:R,'CHECKOFF YEAR TO DATE '!E:E,'SUMMARY YTD'!A152,'CHECKOFF YEAR TO DATE '!A:A,'SUMMARY YTD'!$H$129)</f>
        <v>6100</v>
      </c>
      <c r="I152" s="432">
        <f>SUMIFS('CHECKOFF YEAR TO DATE '!R:R,'CHECKOFF YEAR TO DATE '!E:E,'SUMMARY YTD'!A152,'CHECKOFF YEAR TO DATE '!A:A,'SUMMARY YTD'!$I$129)</f>
        <v>2267500</v>
      </c>
      <c r="J152" s="432"/>
      <c r="K152" s="432">
        <f t="shared" si="18"/>
        <v>2273600</v>
      </c>
      <c r="L152" s="434">
        <v>14999999.5</v>
      </c>
      <c r="M152" s="434">
        <f t="shared" si="26"/>
        <v>12726399.5</v>
      </c>
      <c r="N152" s="449">
        <f>COUNTIFS('CHECKOFF YEAR TO DATE '!E:E,'SUMMARY YTD'!A152)</f>
        <v>15</v>
      </c>
      <c r="O152" s="8">
        <v>49.5</v>
      </c>
      <c r="P152" s="448">
        <f t="shared" si="28"/>
        <v>34.5</v>
      </c>
    </row>
    <row r="153" spans="1:16" x14ac:dyDescent="0.25">
      <c r="A153" s="19" t="s">
        <v>549</v>
      </c>
      <c r="B153" s="19"/>
      <c r="C153" s="432">
        <f>SUMIFS('CHECKOFF YEAR TO DATE '!R:R,'CHECKOFF YEAR TO DATE '!E:E,'SUMMARY YTD'!A153,'CHECKOFF YEAR TO DATE '!A:A,'SUMMARY YTD'!$C$129)</f>
        <v>2100022</v>
      </c>
      <c r="D153" s="432">
        <f>SUMIFS('CHECKOFF YEAR TO DATE '!R:R,'CHECKOFF YEAR TO DATE '!E:E,'SUMMARY YTD'!A153,'CHECKOFF YEAR TO DATE '!A:A,'SUMMARY YTD'!$D$129)</f>
        <v>1433163</v>
      </c>
      <c r="E153" s="432">
        <f>SUMIFS('CHECKOFF YEAR TO DATE '!R:R,'CHECKOFF YEAR TO DATE '!E:E,'SUMMARY YTD'!A153,'CHECKOFF YEAR TO DATE '!A:A,'SUMMARY YTD'!$E$129)</f>
        <v>1017692</v>
      </c>
      <c r="F153" s="432">
        <f>SUMIFS('CHECKOFF YEAR TO DATE '!R:R,'CHECKOFF YEAR TO DATE '!E:E,'SUMMARY YTD'!A153,'CHECKOFF YEAR TO DATE '!A:A,'SUMMARY YTD'!$F$129)</f>
        <v>175049</v>
      </c>
      <c r="G153" s="432">
        <f>SUMIFS('CHECKOFF YEAR TO DATE '!R:R,'CHECKOFF YEAR TO DATE '!E:E,'SUMMARY YTD'!A153,'CHECKOFF YEAR TO DATE '!A:A,'SUMMARY YTD'!$G$129)</f>
        <v>1405628</v>
      </c>
      <c r="H153" s="432">
        <f>SUMIFS('CHECKOFF YEAR TO DATE '!R:R,'CHECKOFF YEAR TO DATE '!E:E,'SUMMARY YTD'!A153,'CHECKOFF YEAR TO DATE '!A:A,'SUMMARY YTD'!$H$129)</f>
        <v>123612</v>
      </c>
      <c r="I153" s="432">
        <f>SUMIFS('CHECKOFF YEAR TO DATE '!R:R,'CHECKOFF YEAR TO DATE '!E:E,'SUMMARY YTD'!A153,'CHECKOFF YEAR TO DATE '!A:A,'SUMMARY YTD'!$I$129)</f>
        <v>499553</v>
      </c>
      <c r="J153" s="432"/>
      <c r="K153" s="432">
        <f t="shared" si="18"/>
        <v>6754719</v>
      </c>
      <c r="L153" s="434">
        <v>14999999</v>
      </c>
      <c r="M153" s="434">
        <f t="shared" si="26"/>
        <v>8245280</v>
      </c>
      <c r="N153" s="449">
        <f>COUNTIFS('CHECKOFF YEAR TO DATE '!E:E,'SUMMARY YTD'!A153)</f>
        <v>24</v>
      </c>
      <c r="O153" s="8">
        <v>49</v>
      </c>
      <c r="P153" s="448">
        <f t="shared" ref="P153:P156" si="29">O153-N153</f>
        <v>25</v>
      </c>
    </row>
    <row r="154" spans="1:16" x14ac:dyDescent="0.25">
      <c r="A154" s="19" t="s">
        <v>456</v>
      </c>
      <c r="B154" s="19"/>
      <c r="C154" s="432">
        <f>SUMIFS('CHECKOFF YEAR TO DATE '!R:R,'CHECKOFF YEAR TO DATE '!E:E,'SUMMARY YTD'!A154,'CHECKOFF YEAR TO DATE '!A:A,'SUMMARY YTD'!$C$129)</f>
        <v>5243756</v>
      </c>
      <c r="D154" s="432">
        <f>SUMIFS('CHECKOFF YEAR TO DATE '!R:R,'CHECKOFF YEAR TO DATE '!E:E,'SUMMARY YTD'!A154,'CHECKOFF YEAR TO DATE '!A:A,'SUMMARY YTD'!$D$129)</f>
        <v>838009</v>
      </c>
      <c r="E154" s="432">
        <f>SUMIFS('CHECKOFF YEAR TO DATE '!R:R,'CHECKOFF YEAR TO DATE '!E:E,'SUMMARY YTD'!A154,'CHECKOFF YEAR TO DATE '!A:A,'SUMMARY YTD'!$E$129)</f>
        <v>2216694</v>
      </c>
      <c r="F154" s="432">
        <f>SUMIFS('CHECKOFF YEAR TO DATE '!R:R,'CHECKOFF YEAR TO DATE '!E:E,'SUMMARY YTD'!A154,'CHECKOFF YEAR TO DATE '!A:A,'SUMMARY YTD'!$F$129)</f>
        <v>1974077</v>
      </c>
      <c r="G154" s="432">
        <f>SUMIFS('CHECKOFF YEAR TO DATE '!R:R,'CHECKOFF YEAR TO DATE '!E:E,'SUMMARY YTD'!A154,'CHECKOFF YEAR TO DATE '!A:A,'SUMMARY YTD'!$G$129)</f>
        <v>936358</v>
      </c>
      <c r="H154" s="432">
        <f>SUMIFS('CHECKOFF YEAR TO DATE '!R:R,'CHECKOFF YEAR TO DATE '!E:E,'SUMMARY YTD'!A154,'CHECKOFF YEAR TO DATE '!A:A,'SUMMARY YTD'!$H$129)</f>
        <v>0</v>
      </c>
      <c r="I154" s="432">
        <f>SUMIFS('CHECKOFF YEAR TO DATE '!R:R,'CHECKOFF YEAR TO DATE '!E:E,'SUMMARY YTD'!A154,'CHECKOFF YEAR TO DATE '!A:A,'SUMMARY YTD'!$I$129)</f>
        <v>0</v>
      </c>
      <c r="J154" s="432"/>
      <c r="K154" s="432">
        <f t="shared" si="18"/>
        <v>11208894</v>
      </c>
      <c r="L154" s="434">
        <v>14999998.5</v>
      </c>
      <c r="M154" s="434">
        <f t="shared" si="26"/>
        <v>3791104.5</v>
      </c>
      <c r="N154" s="449">
        <f>COUNTIFS('CHECKOFF YEAR TO DATE '!E:E,'SUMMARY YTD'!A154)</f>
        <v>28</v>
      </c>
      <c r="O154" s="8">
        <v>48.5</v>
      </c>
      <c r="P154" s="448">
        <f t="shared" si="29"/>
        <v>20.5</v>
      </c>
    </row>
    <row r="155" spans="1:16" x14ac:dyDescent="0.25">
      <c r="A155" s="19" t="s">
        <v>457</v>
      </c>
      <c r="B155" s="19"/>
      <c r="C155" s="432">
        <f>SUMIFS('CHECKOFF YEAR TO DATE '!R:R,'CHECKOFF YEAR TO DATE '!E:E,'SUMMARY YTD'!A155,'CHECKOFF YEAR TO DATE '!A:A,'SUMMARY YTD'!$C$129)</f>
        <v>1929558</v>
      </c>
      <c r="D155" s="432">
        <f>SUMIFS('CHECKOFF YEAR TO DATE '!R:R,'CHECKOFF YEAR TO DATE '!E:E,'SUMMARY YTD'!A155,'CHECKOFF YEAR TO DATE '!A:A,'SUMMARY YTD'!$D$129)</f>
        <v>1678523</v>
      </c>
      <c r="E155" s="432">
        <f>SUMIFS('CHECKOFF YEAR TO DATE '!R:R,'CHECKOFF YEAR TO DATE '!E:E,'SUMMARY YTD'!A155,'CHECKOFF YEAR TO DATE '!A:A,'SUMMARY YTD'!$E$129)</f>
        <v>1166564</v>
      </c>
      <c r="F155" s="432">
        <f>SUMIFS('CHECKOFF YEAR TO DATE '!R:R,'CHECKOFF YEAR TO DATE '!E:E,'SUMMARY YTD'!A155,'CHECKOFF YEAR TO DATE '!A:A,'SUMMARY YTD'!$F$129)</f>
        <v>0</v>
      </c>
      <c r="G155" s="432">
        <f>SUMIFS('CHECKOFF YEAR TO DATE '!R:R,'CHECKOFF YEAR TO DATE '!E:E,'SUMMARY YTD'!A155,'CHECKOFF YEAR TO DATE '!A:A,'SUMMARY YTD'!$G$129)</f>
        <v>0</v>
      </c>
      <c r="H155" s="432">
        <f>SUMIFS('CHECKOFF YEAR TO DATE '!R:R,'CHECKOFF YEAR TO DATE '!E:E,'SUMMARY YTD'!A155,'CHECKOFF YEAR TO DATE '!A:A,'SUMMARY YTD'!$H$129)</f>
        <v>0</v>
      </c>
      <c r="I155" s="432">
        <f>SUMIFS('CHECKOFF YEAR TO DATE '!R:R,'CHECKOFF YEAR TO DATE '!E:E,'SUMMARY YTD'!A155,'CHECKOFF YEAR TO DATE '!A:A,'SUMMARY YTD'!$I$129)</f>
        <v>0</v>
      </c>
      <c r="J155" s="432"/>
      <c r="K155" s="432">
        <f t="shared" si="18"/>
        <v>4774645</v>
      </c>
      <c r="L155" s="434">
        <v>14999998</v>
      </c>
      <c r="M155" s="434">
        <f t="shared" si="26"/>
        <v>10225353</v>
      </c>
      <c r="N155" s="449">
        <f>COUNTIFS('CHECKOFF YEAR TO DATE '!E:E,'SUMMARY YTD'!A155)</f>
        <v>13</v>
      </c>
      <c r="O155" s="8">
        <v>48</v>
      </c>
      <c r="P155" s="448">
        <f t="shared" si="29"/>
        <v>35</v>
      </c>
    </row>
    <row r="156" spans="1:16" x14ac:dyDescent="0.25">
      <c r="A156" s="19" t="s">
        <v>499</v>
      </c>
      <c r="B156" s="19"/>
      <c r="C156" s="432">
        <f>SUMIFS('CHECKOFF YEAR TO DATE '!R:R,'CHECKOFF YEAR TO DATE '!E:E,'SUMMARY YTD'!A156,'CHECKOFF YEAR TO DATE '!A:A,'SUMMARY YTD'!$C$129)</f>
        <v>106003</v>
      </c>
      <c r="D156" s="432">
        <f>SUMIFS('CHECKOFF YEAR TO DATE '!R:R,'CHECKOFF YEAR TO DATE '!E:E,'SUMMARY YTD'!A156,'CHECKOFF YEAR TO DATE '!A:A,'SUMMARY YTD'!$D$129)</f>
        <v>590440</v>
      </c>
      <c r="E156" s="432">
        <f>SUMIFS('CHECKOFF YEAR TO DATE '!R:R,'CHECKOFF YEAR TO DATE '!E:E,'SUMMARY YTD'!A156,'CHECKOFF YEAR TO DATE '!A:A,'SUMMARY YTD'!$E$129)</f>
        <v>1005607</v>
      </c>
      <c r="F156" s="432">
        <f>SUMIFS('CHECKOFF YEAR TO DATE '!R:R,'CHECKOFF YEAR TO DATE '!E:E,'SUMMARY YTD'!A156,'CHECKOFF YEAR TO DATE '!A:A,'SUMMARY YTD'!$F$129)</f>
        <v>25286</v>
      </c>
      <c r="G156" s="432">
        <f>SUMIFS('CHECKOFF YEAR TO DATE '!R:R,'CHECKOFF YEAR TO DATE '!E:E,'SUMMARY YTD'!A156,'CHECKOFF YEAR TO DATE '!A:A,'SUMMARY YTD'!$G$129)</f>
        <v>0</v>
      </c>
      <c r="H156" s="432">
        <f>SUMIFS('CHECKOFF YEAR TO DATE '!R:R,'CHECKOFF YEAR TO DATE '!E:E,'SUMMARY YTD'!A156,'CHECKOFF YEAR TO DATE '!A:A,'SUMMARY YTD'!$H$129)</f>
        <v>0</v>
      </c>
      <c r="I156" s="432">
        <f>SUMIFS('CHECKOFF YEAR TO DATE '!R:R,'CHECKOFF YEAR TO DATE '!E:E,'SUMMARY YTD'!A156,'CHECKOFF YEAR TO DATE '!A:A,'SUMMARY YTD'!$I$129)</f>
        <v>0</v>
      </c>
      <c r="J156" s="432"/>
      <c r="K156" s="432">
        <f t="shared" si="18"/>
        <v>1727336</v>
      </c>
      <c r="L156" s="434">
        <v>14999997.5</v>
      </c>
      <c r="M156" s="434">
        <f t="shared" si="26"/>
        <v>13272661.5</v>
      </c>
      <c r="N156" s="449">
        <f>COUNTIFS('CHECKOFF YEAR TO DATE '!E:E,'SUMMARY YTD'!A156)</f>
        <v>15</v>
      </c>
      <c r="O156" s="8">
        <v>47.5</v>
      </c>
      <c r="P156" s="448">
        <f t="shared" si="29"/>
        <v>32.5</v>
      </c>
    </row>
    <row r="157" spans="1:16" x14ac:dyDescent="0.25">
      <c r="A157" s="180" t="s">
        <v>4759</v>
      </c>
      <c r="B157" s="19"/>
      <c r="C157" s="432">
        <f>SUMIFS('CHECKOFF YEAR TO DATE '!R:R,'CHECKOFF YEAR TO DATE '!E:E,'SUMMARY YTD'!A157,'CHECKOFF YEAR TO DATE '!A:A,'SUMMARY YTD'!$C$129)</f>
        <v>0</v>
      </c>
      <c r="D157" s="432">
        <f>SUMIFS('CHECKOFF YEAR TO DATE '!R:R,'CHECKOFF YEAR TO DATE '!E:E,'SUMMARY YTD'!A157,'CHECKOFF YEAR TO DATE '!A:A,'SUMMARY YTD'!$D$129)</f>
        <v>0</v>
      </c>
      <c r="E157" s="432">
        <f>SUMIFS('CHECKOFF YEAR TO DATE '!R:R,'CHECKOFF YEAR TO DATE '!E:E,'SUMMARY YTD'!A157,'CHECKOFF YEAR TO DATE '!A:A,'SUMMARY YTD'!$E$129)</f>
        <v>0</v>
      </c>
      <c r="F157" s="432">
        <f>SUMIFS('CHECKOFF YEAR TO DATE '!R:R,'CHECKOFF YEAR TO DATE '!E:E,'SUMMARY YTD'!A157,'CHECKOFF YEAR TO DATE '!A:A,'SUMMARY YTD'!$F$129)</f>
        <v>0</v>
      </c>
      <c r="G157" s="432">
        <f>SUMIFS('CHECKOFF YEAR TO DATE '!R:R,'CHECKOFF YEAR TO DATE '!E:E,'SUMMARY YTD'!A157,'CHECKOFF YEAR TO DATE '!A:A,'SUMMARY YTD'!$G$129)</f>
        <v>0</v>
      </c>
      <c r="H157" s="432">
        <f>SUMIFS('CHECKOFF YEAR TO DATE '!R:R,'CHECKOFF YEAR TO DATE '!E:E,'SUMMARY YTD'!A157,'CHECKOFF YEAR TO DATE '!A:A,'SUMMARY YTD'!$H$129)</f>
        <v>898000</v>
      </c>
      <c r="I157" s="432">
        <f>SUMIFS('CHECKOFF YEAR TO DATE '!R:R,'CHECKOFF YEAR TO DATE '!E:E,'SUMMARY YTD'!A157,'CHECKOFF YEAR TO DATE '!A:A,'SUMMARY YTD'!$I$129)</f>
        <v>5252100</v>
      </c>
      <c r="J157" s="432"/>
      <c r="K157" s="432">
        <f t="shared" si="18"/>
        <v>6150100</v>
      </c>
      <c r="L157" s="434">
        <v>15000000</v>
      </c>
      <c r="M157" s="434">
        <f t="shared" si="26"/>
        <v>8849900</v>
      </c>
      <c r="N157" s="449">
        <f>COUNTIFS('CHECKOFF YEAR TO DATE '!E:E,'SUMMARY YTD'!A157)</f>
        <v>27</v>
      </c>
      <c r="O157" s="8">
        <v>50</v>
      </c>
      <c r="P157" s="448">
        <f t="shared" ref="P157:P158" si="30">O157-N157</f>
        <v>23</v>
      </c>
    </row>
    <row r="158" spans="1:16" x14ac:dyDescent="0.25">
      <c r="A158" s="19" t="s">
        <v>447</v>
      </c>
      <c r="B158" s="19"/>
      <c r="C158" s="432">
        <f>SUMIFS('CHECKOFF YEAR TO DATE '!R:R,'CHECKOFF YEAR TO DATE '!E:E,'SUMMARY YTD'!A158,'CHECKOFF YEAR TO DATE '!A:A,'SUMMARY YTD'!$C$129)</f>
        <v>3157229</v>
      </c>
      <c r="D158" s="432">
        <f>SUMIFS('CHECKOFF YEAR TO DATE '!R:R,'CHECKOFF YEAR TO DATE '!E:E,'SUMMARY YTD'!A158,'CHECKOFF YEAR TO DATE '!A:A,'SUMMARY YTD'!$D$129)</f>
        <v>2212628</v>
      </c>
      <c r="E158" s="432">
        <f>SUMIFS('CHECKOFF YEAR TO DATE '!R:R,'CHECKOFF YEAR TO DATE '!E:E,'SUMMARY YTD'!A158,'CHECKOFF YEAR TO DATE '!A:A,'SUMMARY YTD'!$E$129)</f>
        <v>3789905</v>
      </c>
      <c r="F158" s="432">
        <f>SUMIFS('CHECKOFF YEAR TO DATE '!R:R,'CHECKOFF YEAR TO DATE '!E:E,'SUMMARY YTD'!A158,'CHECKOFF YEAR TO DATE '!A:A,'SUMMARY YTD'!$F$129)</f>
        <v>1534810</v>
      </c>
      <c r="G158" s="432">
        <f>SUMIFS('CHECKOFF YEAR TO DATE '!R:R,'CHECKOFF YEAR TO DATE '!E:E,'SUMMARY YTD'!A158,'CHECKOFF YEAR TO DATE '!A:A,'SUMMARY YTD'!$G$129)</f>
        <v>3265628</v>
      </c>
      <c r="H158" s="432">
        <f>SUMIFS('CHECKOFF YEAR TO DATE '!R:R,'CHECKOFF YEAR TO DATE '!E:E,'SUMMARY YTD'!A158,'CHECKOFF YEAR TO DATE '!A:A,'SUMMARY YTD'!$H$129)</f>
        <v>2764800</v>
      </c>
      <c r="I158" s="432">
        <f>SUMIFS('CHECKOFF YEAR TO DATE '!R:R,'CHECKOFF YEAR TO DATE '!E:E,'SUMMARY YTD'!A158,'CHECKOFF YEAR TO DATE '!A:A,'SUMMARY YTD'!$I$129)</f>
        <v>3034800</v>
      </c>
      <c r="J158" s="432"/>
      <c r="K158" s="432">
        <f t="shared" si="18"/>
        <v>19759800</v>
      </c>
      <c r="L158" s="434">
        <v>15000000</v>
      </c>
      <c r="M158" s="434">
        <f t="shared" si="26"/>
        <v>-4759800</v>
      </c>
      <c r="N158" s="449">
        <f>COUNTIFS('CHECKOFF YEAR TO DATE '!E:E,'SUMMARY YTD'!A158)</f>
        <v>57</v>
      </c>
      <c r="O158" s="8">
        <v>50</v>
      </c>
      <c r="P158" s="448">
        <f t="shared" si="30"/>
        <v>-7</v>
      </c>
    </row>
    <row r="159" spans="1:16" x14ac:dyDescent="0.25">
      <c r="A159" s="19" t="s">
        <v>212</v>
      </c>
      <c r="B159" s="19"/>
      <c r="C159" s="432">
        <f>SUMIFS('CHECKOFF YEAR TO DATE '!R:R,'CHECKOFF YEAR TO DATE '!E:E,'SUMMARY YTD'!A159,'CHECKOFF YEAR TO DATE '!A:A,'SUMMARY YTD'!$C$129)</f>
        <v>3890465</v>
      </c>
      <c r="D159" s="432">
        <f>SUMIFS('CHECKOFF YEAR TO DATE '!R:R,'CHECKOFF YEAR TO DATE '!E:E,'SUMMARY YTD'!A159,'CHECKOFF YEAR TO DATE '!A:A,'SUMMARY YTD'!$D$129)</f>
        <v>2146651</v>
      </c>
      <c r="E159" s="432">
        <f>SUMIFS('CHECKOFF YEAR TO DATE '!R:R,'CHECKOFF YEAR TO DATE '!E:E,'SUMMARY YTD'!A159,'CHECKOFF YEAR TO DATE '!A:A,'SUMMARY YTD'!$E$129)</f>
        <v>1913755</v>
      </c>
      <c r="F159" s="432">
        <f>SUMIFS('CHECKOFF YEAR TO DATE '!R:R,'CHECKOFF YEAR TO DATE '!E:E,'SUMMARY YTD'!A159,'CHECKOFF YEAR TO DATE '!A:A,'SUMMARY YTD'!$F$129)</f>
        <v>2295139</v>
      </c>
      <c r="G159" s="432">
        <f>SUMIFS('CHECKOFF YEAR TO DATE '!R:R,'CHECKOFF YEAR TO DATE '!E:E,'SUMMARY YTD'!A159,'CHECKOFF YEAR TO DATE '!A:A,'SUMMARY YTD'!$G$129)</f>
        <v>1841098</v>
      </c>
      <c r="H159" s="432">
        <f>SUMIFS('CHECKOFF YEAR TO DATE '!R:R,'CHECKOFF YEAR TO DATE '!E:E,'SUMMARY YTD'!A159,'CHECKOFF YEAR TO DATE '!A:A,'SUMMARY YTD'!$H$129)</f>
        <v>2207941</v>
      </c>
      <c r="I159" s="432">
        <f>SUMIFS('CHECKOFF YEAR TO DATE '!R:R,'CHECKOFF YEAR TO DATE '!E:E,'SUMMARY YTD'!A159,'CHECKOFF YEAR TO DATE '!A:A,'SUMMARY YTD'!$I$129)</f>
        <v>3142100</v>
      </c>
      <c r="J159" s="432"/>
      <c r="K159" s="432">
        <f t="shared" si="18"/>
        <v>17437149</v>
      </c>
      <c r="L159" s="434">
        <v>15000000</v>
      </c>
      <c r="M159" s="434">
        <f t="shared" si="26"/>
        <v>-2437149</v>
      </c>
      <c r="N159" s="449">
        <f>COUNTIFS('CHECKOFF YEAR TO DATE '!E:E,'SUMMARY YTD'!A159)</f>
        <v>57</v>
      </c>
      <c r="O159" s="8">
        <v>50</v>
      </c>
      <c r="P159" s="448">
        <f t="shared" ref="P159:P175" si="31">O159-N159</f>
        <v>-7</v>
      </c>
    </row>
    <row r="160" spans="1:16" x14ac:dyDescent="0.25">
      <c r="A160" s="19" t="s">
        <v>923</v>
      </c>
      <c r="B160" s="19"/>
      <c r="C160" s="432">
        <f>SUMIFS('CHECKOFF YEAR TO DATE '!R:R,'CHECKOFF YEAR TO DATE '!E:E,'SUMMARY YTD'!A160,'CHECKOFF YEAR TO DATE '!A:A,'SUMMARY YTD'!$C$129)</f>
        <v>492314</v>
      </c>
      <c r="D160" s="432">
        <f>SUMIFS('CHECKOFF YEAR TO DATE '!R:R,'CHECKOFF YEAR TO DATE '!E:E,'SUMMARY YTD'!A160,'CHECKOFF YEAR TO DATE '!A:A,'SUMMARY YTD'!$D$129)</f>
        <v>621383</v>
      </c>
      <c r="E160" s="432">
        <f>SUMIFS('CHECKOFF YEAR TO DATE '!R:R,'CHECKOFF YEAR TO DATE '!E:E,'SUMMARY YTD'!A160,'CHECKOFF YEAR TO DATE '!A:A,'SUMMARY YTD'!$E$129)</f>
        <v>641207</v>
      </c>
      <c r="F160" s="432">
        <f>SUMIFS('CHECKOFF YEAR TO DATE '!R:R,'CHECKOFF YEAR TO DATE '!E:E,'SUMMARY YTD'!A160,'CHECKOFF YEAR TO DATE '!A:A,'SUMMARY YTD'!$F$129)</f>
        <v>0</v>
      </c>
      <c r="G160" s="432">
        <f>SUMIFS('CHECKOFF YEAR TO DATE '!R:R,'CHECKOFF YEAR TO DATE '!E:E,'SUMMARY YTD'!A160,'CHECKOFF YEAR TO DATE '!A:A,'SUMMARY YTD'!$G$129)</f>
        <v>0</v>
      </c>
      <c r="H160" s="432">
        <f>SUMIFS('CHECKOFF YEAR TO DATE '!R:R,'CHECKOFF YEAR TO DATE '!E:E,'SUMMARY YTD'!A160,'CHECKOFF YEAR TO DATE '!A:A,'SUMMARY YTD'!$H$129)</f>
        <v>0</v>
      </c>
      <c r="I160" s="432">
        <f>SUMIFS('CHECKOFF YEAR TO DATE '!R:R,'CHECKOFF YEAR TO DATE '!E:E,'SUMMARY YTD'!A160,'CHECKOFF YEAR TO DATE '!A:A,'SUMMARY YTD'!$I$129)</f>
        <v>0</v>
      </c>
      <c r="J160" s="432"/>
      <c r="K160" s="432">
        <f t="shared" si="18"/>
        <v>1754904</v>
      </c>
      <c r="L160" s="434">
        <v>15000000</v>
      </c>
      <c r="M160" s="434">
        <f t="shared" si="26"/>
        <v>13245096</v>
      </c>
      <c r="N160" s="449">
        <f>COUNTIFS('CHECKOFF YEAR TO DATE '!E:E,'SUMMARY YTD'!A160)</f>
        <v>6</v>
      </c>
      <c r="O160" s="8">
        <v>50</v>
      </c>
      <c r="P160" s="448">
        <f t="shared" si="31"/>
        <v>44</v>
      </c>
    </row>
    <row r="161" spans="1:16" x14ac:dyDescent="0.25">
      <c r="A161" s="19" t="s">
        <v>206</v>
      </c>
      <c r="B161" s="19"/>
      <c r="C161" s="432">
        <f>SUMIFS('CHECKOFF YEAR TO DATE '!R:R,'CHECKOFF YEAR TO DATE '!E:E,'SUMMARY YTD'!A161,'CHECKOFF YEAR TO DATE '!A:A,'SUMMARY YTD'!$C$129)</f>
        <v>0</v>
      </c>
      <c r="D161" s="432">
        <f>SUMIFS('CHECKOFF YEAR TO DATE '!R:R,'CHECKOFF YEAR TO DATE '!E:E,'SUMMARY YTD'!A161,'CHECKOFF YEAR TO DATE '!A:A,'SUMMARY YTD'!$D$129)</f>
        <v>1341568</v>
      </c>
      <c r="E161" s="432">
        <f>SUMIFS('CHECKOFF YEAR TO DATE '!R:R,'CHECKOFF YEAR TO DATE '!E:E,'SUMMARY YTD'!A161,'CHECKOFF YEAR TO DATE '!A:A,'SUMMARY YTD'!$E$129)</f>
        <v>2322424</v>
      </c>
      <c r="F161" s="432">
        <f>SUMIFS('CHECKOFF YEAR TO DATE '!R:R,'CHECKOFF YEAR TO DATE '!E:E,'SUMMARY YTD'!A161,'CHECKOFF YEAR TO DATE '!A:A,'SUMMARY YTD'!$F$129)</f>
        <v>2748790</v>
      </c>
      <c r="G161" s="432">
        <f>SUMIFS('CHECKOFF YEAR TO DATE '!R:R,'CHECKOFF YEAR TO DATE '!E:E,'SUMMARY YTD'!A161,'CHECKOFF YEAR TO DATE '!A:A,'SUMMARY YTD'!$G$129)</f>
        <v>3896014</v>
      </c>
      <c r="H161" s="432">
        <f>SUMIFS('CHECKOFF YEAR TO DATE '!R:R,'CHECKOFF YEAR TO DATE '!E:E,'SUMMARY YTD'!A161,'CHECKOFF YEAR TO DATE '!A:A,'SUMMARY YTD'!$H$129)</f>
        <v>1989926</v>
      </c>
      <c r="I161" s="432">
        <f>SUMIFS('CHECKOFF YEAR TO DATE '!R:R,'CHECKOFF YEAR TO DATE '!E:E,'SUMMARY YTD'!A161,'CHECKOFF YEAR TO DATE '!A:A,'SUMMARY YTD'!$I$129)</f>
        <v>1974300</v>
      </c>
      <c r="J161" s="432"/>
      <c r="K161" s="432">
        <f t="shared" si="18"/>
        <v>14273022</v>
      </c>
      <c r="L161" s="434">
        <v>15000000</v>
      </c>
      <c r="M161" s="434">
        <f t="shared" si="26"/>
        <v>726978</v>
      </c>
      <c r="N161" s="449">
        <f>COUNTIFS('CHECKOFF YEAR TO DATE '!E:E,'SUMMARY YTD'!A161)</f>
        <v>51</v>
      </c>
      <c r="O161" s="8">
        <v>50</v>
      </c>
      <c r="P161" s="448">
        <f t="shared" si="31"/>
        <v>-1</v>
      </c>
    </row>
    <row r="162" spans="1:16" x14ac:dyDescent="0.25">
      <c r="A162" s="19" t="s">
        <v>902</v>
      </c>
      <c r="B162" s="19"/>
      <c r="C162" s="432">
        <f>SUMIFS('CHECKOFF YEAR TO DATE '!R:R,'CHECKOFF YEAR TO DATE '!E:E,'SUMMARY YTD'!A162,'CHECKOFF YEAR TO DATE '!A:A,'SUMMARY YTD'!$C$129)</f>
        <v>100000</v>
      </c>
      <c r="D162" s="432">
        <f>SUMIFS('CHECKOFF YEAR TO DATE '!R:R,'CHECKOFF YEAR TO DATE '!E:E,'SUMMARY YTD'!A162,'CHECKOFF YEAR TO DATE '!A:A,'SUMMARY YTD'!$D$129)</f>
        <v>1034330</v>
      </c>
      <c r="E162" s="432">
        <f>SUMIFS('CHECKOFF YEAR TO DATE '!R:R,'CHECKOFF YEAR TO DATE '!E:E,'SUMMARY YTD'!A162,'CHECKOFF YEAR TO DATE '!A:A,'SUMMARY YTD'!$E$129)</f>
        <v>342468</v>
      </c>
      <c r="F162" s="432">
        <f>SUMIFS('CHECKOFF YEAR TO DATE '!R:R,'CHECKOFF YEAR TO DATE '!E:E,'SUMMARY YTD'!A162,'CHECKOFF YEAR TO DATE '!A:A,'SUMMARY YTD'!$F$129)</f>
        <v>451054</v>
      </c>
      <c r="G162" s="432">
        <f>SUMIFS('CHECKOFF YEAR TO DATE '!R:R,'CHECKOFF YEAR TO DATE '!E:E,'SUMMARY YTD'!A162,'CHECKOFF YEAR TO DATE '!A:A,'SUMMARY YTD'!$G$129)</f>
        <v>215256</v>
      </c>
      <c r="H162" s="432">
        <f>SUMIFS('CHECKOFF YEAR TO DATE '!R:R,'CHECKOFF YEAR TO DATE '!E:E,'SUMMARY YTD'!A162,'CHECKOFF YEAR TO DATE '!A:A,'SUMMARY YTD'!$H$129)</f>
        <v>0</v>
      </c>
      <c r="I162" s="432">
        <f>SUMIFS('CHECKOFF YEAR TO DATE '!R:R,'CHECKOFF YEAR TO DATE '!E:E,'SUMMARY YTD'!A162,'CHECKOFF YEAR TO DATE '!A:A,'SUMMARY YTD'!$I$129)</f>
        <v>0</v>
      </c>
      <c r="J162" s="432"/>
      <c r="K162" s="432">
        <f t="shared" ref="K162:K193" si="32">SUM(C162:I162)</f>
        <v>2143108</v>
      </c>
      <c r="L162" s="434">
        <v>15000000</v>
      </c>
      <c r="M162" s="434">
        <f t="shared" si="26"/>
        <v>12856892</v>
      </c>
      <c r="N162" s="449">
        <f>COUNTIFS('CHECKOFF YEAR TO DATE '!E:E,'SUMMARY YTD'!A162)</f>
        <v>7</v>
      </c>
      <c r="O162" s="8">
        <v>50</v>
      </c>
      <c r="P162" s="448">
        <f t="shared" si="31"/>
        <v>43</v>
      </c>
    </row>
    <row r="163" spans="1:16" x14ac:dyDescent="0.25">
      <c r="A163" s="19" t="s">
        <v>483</v>
      </c>
      <c r="B163" s="19"/>
      <c r="C163" s="432">
        <f>SUMIFS('CHECKOFF YEAR TO DATE '!R:R,'CHECKOFF YEAR TO DATE '!E:E,'SUMMARY YTD'!A163,'CHECKOFF YEAR TO DATE '!A:A,'SUMMARY YTD'!$C$129)</f>
        <v>481744</v>
      </c>
      <c r="D163" s="432">
        <f>SUMIFS('CHECKOFF YEAR TO DATE '!R:R,'CHECKOFF YEAR TO DATE '!E:E,'SUMMARY YTD'!A163,'CHECKOFF YEAR TO DATE '!A:A,'SUMMARY YTD'!$D$129)</f>
        <v>0</v>
      </c>
      <c r="E163" s="432">
        <f>SUMIFS('CHECKOFF YEAR TO DATE '!R:R,'CHECKOFF YEAR TO DATE '!E:E,'SUMMARY YTD'!A163,'CHECKOFF YEAR TO DATE '!A:A,'SUMMARY YTD'!$E$129)</f>
        <v>0</v>
      </c>
      <c r="F163" s="432">
        <f>SUMIFS('CHECKOFF YEAR TO DATE '!R:R,'CHECKOFF YEAR TO DATE '!E:E,'SUMMARY YTD'!A163,'CHECKOFF YEAR TO DATE '!A:A,'SUMMARY YTD'!$F$129)</f>
        <v>0</v>
      </c>
      <c r="G163" s="432">
        <f>SUMIFS('CHECKOFF YEAR TO DATE '!R:R,'CHECKOFF YEAR TO DATE '!E:E,'SUMMARY YTD'!A163,'CHECKOFF YEAR TO DATE '!A:A,'SUMMARY YTD'!$G$129)</f>
        <v>0</v>
      </c>
      <c r="H163" s="432">
        <f>SUMIFS('CHECKOFF YEAR TO DATE '!R:R,'CHECKOFF YEAR TO DATE '!E:E,'SUMMARY YTD'!A163,'CHECKOFF YEAR TO DATE '!A:A,'SUMMARY YTD'!$H$129)</f>
        <v>0</v>
      </c>
      <c r="I163" s="432">
        <f>SUMIFS('CHECKOFF YEAR TO DATE '!R:R,'CHECKOFF YEAR TO DATE '!E:E,'SUMMARY YTD'!A163,'CHECKOFF YEAR TO DATE '!A:A,'SUMMARY YTD'!$I$129)</f>
        <v>0</v>
      </c>
      <c r="J163" s="432"/>
      <c r="K163" s="432">
        <f t="shared" si="32"/>
        <v>481744</v>
      </c>
      <c r="L163" s="434">
        <v>15000000</v>
      </c>
      <c r="M163" s="434">
        <f t="shared" si="26"/>
        <v>14518256</v>
      </c>
      <c r="N163" s="449">
        <f>COUNTIFS('CHECKOFF YEAR TO DATE '!E:E,'SUMMARY YTD'!A163)</f>
        <v>1</v>
      </c>
      <c r="O163" s="8">
        <v>50</v>
      </c>
      <c r="P163" s="448">
        <f t="shared" si="31"/>
        <v>49</v>
      </c>
    </row>
    <row r="164" spans="1:16" x14ac:dyDescent="0.25">
      <c r="A164" s="19" t="s">
        <v>2081</v>
      </c>
      <c r="B164" s="19"/>
      <c r="C164" s="432">
        <f>SUMIFS('CHECKOFF YEAR TO DATE '!R:R,'CHECKOFF YEAR TO DATE '!E:E,'SUMMARY YTD'!A164,'CHECKOFF YEAR TO DATE '!A:A,'SUMMARY YTD'!$C$129)</f>
        <v>0</v>
      </c>
      <c r="D164" s="432">
        <f>SUMIFS('CHECKOFF YEAR TO DATE '!R:R,'CHECKOFF YEAR TO DATE '!E:E,'SUMMARY YTD'!A164,'CHECKOFF YEAR TO DATE '!A:A,'SUMMARY YTD'!$D$129)</f>
        <v>381186</v>
      </c>
      <c r="E164" s="432">
        <f>SUMIFS('CHECKOFF YEAR TO DATE '!R:R,'CHECKOFF YEAR TO DATE '!E:E,'SUMMARY YTD'!A164,'CHECKOFF YEAR TO DATE '!A:A,'SUMMARY YTD'!$E$129)</f>
        <v>1645479</v>
      </c>
      <c r="F164" s="432">
        <f>SUMIFS('CHECKOFF YEAR TO DATE '!R:R,'CHECKOFF YEAR TO DATE '!E:E,'SUMMARY YTD'!A164,'CHECKOFF YEAR TO DATE '!A:A,'SUMMARY YTD'!$F$129)</f>
        <v>1894919</v>
      </c>
      <c r="G164" s="432">
        <f>SUMIFS('CHECKOFF YEAR TO DATE '!R:R,'CHECKOFF YEAR TO DATE '!E:E,'SUMMARY YTD'!A164,'CHECKOFF YEAR TO DATE '!A:A,'SUMMARY YTD'!$G$129)</f>
        <v>1331276</v>
      </c>
      <c r="H164" s="432">
        <f>SUMIFS('CHECKOFF YEAR TO DATE '!R:R,'CHECKOFF YEAR TO DATE '!E:E,'SUMMARY YTD'!A164,'CHECKOFF YEAR TO DATE '!A:A,'SUMMARY YTD'!$H$129)</f>
        <v>1277600</v>
      </c>
      <c r="I164" s="432">
        <f>SUMIFS('CHECKOFF YEAR TO DATE '!R:R,'CHECKOFF YEAR TO DATE '!E:E,'SUMMARY YTD'!A164,'CHECKOFF YEAR TO DATE '!A:A,'SUMMARY YTD'!$I$129)</f>
        <v>859800</v>
      </c>
      <c r="J164" s="432"/>
      <c r="K164" s="432">
        <f t="shared" si="32"/>
        <v>7390260</v>
      </c>
      <c r="L164" s="434">
        <v>15000000</v>
      </c>
      <c r="M164" s="434">
        <f t="shared" si="26"/>
        <v>7609740</v>
      </c>
      <c r="N164" s="449">
        <f>COUNTIFS('CHECKOFF YEAR TO DATE '!E:E,'SUMMARY YTD'!A164)</f>
        <v>36</v>
      </c>
      <c r="O164" s="8">
        <v>50</v>
      </c>
      <c r="P164" s="448">
        <f t="shared" si="31"/>
        <v>14</v>
      </c>
    </row>
    <row r="165" spans="1:16" x14ac:dyDescent="0.25">
      <c r="A165" s="19" t="s">
        <v>417</v>
      </c>
      <c r="B165" s="19"/>
      <c r="C165" s="432">
        <f>SUMIFS('CHECKOFF YEAR TO DATE '!R:R,'CHECKOFF YEAR TO DATE '!E:E,'SUMMARY YTD'!A165,'CHECKOFF YEAR TO DATE '!A:A,'SUMMARY YTD'!$C$129)</f>
        <v>3939393</v>
      </c>
      <c r="D165" s="432">
        <f>SUMIFS('CHECKOFF YEAR TO DATE '!R:R,'CHECKOFF YEAR TO DATE '!E:E,'SUMMARY YTD'!A165,'CHECKOFF YEAR TO DATE '!A:A,'SUMMARY YTD'!$D$129)</f>
        <v>1130752</v>
      </c>
      <c r="E165" s="432">
        <f>SUMIFS('CHECKOFF YEAR TO DATE '!R:R,'CHECKOFF YEAR TO DATE '!E:E,'SUMMARY YTD'!A165,'CHECKOFF YEAR TO DATE '!A:A,'SUMMARY YTD'!$E$129)</f>
        <v>1009346</v>
      </c>
      <c r="F165" s="432">
        <f>SUMIFS('CHECKOFF YEAR TO DATE '!R:R,'CHECKOFF YEAR TO DATE '!E:E,'SUMMARY YTD'!A165,'CHECKOFF YEAR TO DATE '!A:A,'SUMMARY YTD'!$F$129)</f>
        <v>3414080</v>
      </c>
      <c r="G165" s="432">
        <f>SUMIFS('CHECKOFF YEAR TO DATE '!R:R,'CHECKOFF YEAR TO DATE '!E:E,'SUMMARY YTD'!A165,'CHECKOFF YEAR TO DATE '!A:A,'SUMMARY YTD'!$G$129)</f>
        <v>1839130</v>
      </c>
      <c r="H165" s="432">
        <f>SUMIFS('CHECKOFF YEAR TO DATE '!R:R,'CHECKOFF YEAR TO DATE '!E:E,'SUMMARY YTD'!A165,'CHECKOFF YEAR TO DATE '!A:A,'SUMMARY YTD'!$H$129)</f>
        <v>5662300</v>
      </c>
      <c r="I165" s="432">
        <f>SUMIFS('CHECKOFF YEAR TO DATE '!R:R,'CHECKOFF YEAR TO DATE '!E:E,'SUMMARY YTD'!A165,'CHECKOFF YEAR TO DATE '!A:A,'SUMMARY YTD'!$I$129)</f>
        <v>4445200</v>
      </c>
      <c r="J165" s="432"/>
      <c r="K165" s="432">
        <f t="shared" si="32"/>
        <v>21440201</v>
      </c>
      <c r="L165" s="434">
        <v>15000000</v>
      </c>
      <c r="M165" s="434">
        <f t="shared" si="26"/>
        <v>-6440201</v>
      </c>
      <c r="N165" s="449">
        <f>COUNTIFS('CHECKOFF YEAR TO DATE '!E:E,'SUMMARY YTD'!A165)</f>
        <v>49</v>
      </c>
      <c r="O165" s="8">
        <v>50</v>
      </c>
      <c r="P165" s="448">
        <f t="shared" si="31"/>
        <v>1</v>
      </c>
    </row>
    <row r="166" spans="1:16" x14ac:dyDescent="0.25">
      <c r="A166" s="19" t="s">
        <v>3680</v>
      </c>
      <c r="B166" s="19"/>
      <c r="C166" s="432">
        <f>SUMIFS('CHECKOFF YEAR TO DATE '!R:R,'CHECKOFF YEAR TO DATE '!E:E,'SUMMARY YTD'!A166,'CHECKOFF YEAR TO DATE '!A:A,'SUMMARY YTD'!$C$129)</f>
        <v>0</v>
      </c>
      <c r="D166" s="432">
        <f>SUMIFS('CHECKOFF YEAR TO DATE '!R:R,'CHECKOFF YEAR TO DATE '!E:E,'SUMMARY YTD'!A166,'CHECKOFF YEAR TO DATE '!A:A,'SUMMARY YTD'!$D$129)</f>
        <v>0</v>
      </c>
      <c r="E166" s="432">
        <f>SUMIFS('CHECKOFF YEAR TO DATE '!R:R,'CHECKOFF YEAR TO DATE '!E:E,'SUMMARY YTD'!A166,'CHECKOFF YEAR TO DATE '!A:A,'SUMMARY YTD'!$E$129)</f>
        <v>0</v>
      </c>
      <c r="F166" s="432">
        <f>SUMIFS('CHECKOFF YEAR TO DATE '!R:R,'CHECKOFF YEAR TO DATE '!E:E,'SUMMARY YTD'!A166,'CHECKOFF YEAR TO DATE '!A:A,'SUMMARY YTD'!$F$129)</f>
        <v>0</v>
      </c>
      <c r="G166" s="432">
        <f>SUMIFS('CHECKOFF YEAR TO DATE '!R:R,'CHECKOFF YEAR TO DATE '!E:E,'SUMMARY YTD'!A166,'CHECKOFF YEAR TO DATE '!A:A,'SUMMARY YTD'!$G$129)</f>
        <v>35000</v>
      </c>
      <c r="H166" s="432">
        <f>SUMIFS('CHECKOFF YEAR TO DATE '!R:R,'CHECKOFF YEAR TO DATE '!E:E,'SUMMARY YTD'!A166,'CHECKOFF YEAR TO DATE '!A:A,'SUMMARY YTD'!$H$129)</f>
        <v>0</v>
      </c>
      <c r="I166" s="432">
        <f>SUMIFS('CHECKOFF YEAR TO DATE '!R:R,'CHECKOFF YEAR TO DATE '!E:E,'SUMMARY YTD'!A166,'CHECKOFF YEAR TO DATE '!A:A,'SUMMARY YTD'!$I$129)</f>
        <v>0</v>
      </c>
      <c r="J166" s="432"/>
      <c r="K166" s="432">
        <f t="shared" si="32"/>
        <v>35000</v>
      </c>
      <c r="L166" s="434">
        <v>15000000</v>
      </c>
      <c r="M166" s="434">
        <f t="shared" si="26"/>
        <v>14965000</v>
      </c>
      <c r="N166" s="449">
        <f>COUNTIFS('CHECKOFF YEAR TO DATE '!E:E,'SUMMARY YTD'!A166)</f>
        <v>2</v>
      </c>
      <c r="O166" s="8">
        <v>50</v>
      </c>
      <c r="P166" s="448">
        <f t="shared" si="31"/>
        <v>48</v>
      </c>
    </row>
    <row r="167" spans="1:16" x14ac:dyDescent="0.25">
      <c r="A167" s="19" t="s">
        <v>418</v>
      </c>
      <c r="B167" s="19"/>
      <c r="C167" s="432">
        <f>SUMIFS('CHECKOFF YEAR TO DATE '!R:R,'CHECKOFF YEAR TO DATE '!E:E,'SUMMARY YTD'!A167,'CHECKOFF YEAR TO DATE '!A:A,'SUMMARY YTD'!$C$129)</f>
        <v>15484</v>
      </c>
      <c r="D167" s="432">
        <f>SUMIFS('CHECKOFF YEAR TO DATE '!R:R,'CHECKOFF YEAR TO DATE '!E:E,'SUMMARY YTD'!A167,'CHECKOFF YEAR TO DATE '!A:A,'SUMMARY YTD'!$D$129)</f>
        <v>69600</v>
      </c>
      <c r="E167" s="432">
        <f>SUMIFS('CHECKOFF YEAR TO DATE '!R:R,'CHECKOFF YEAR TO DATE '!E:E,'SUMMARY YTD'!A167,'CHECKOFF YEAR TO DATE '!A:A,'SUMMARY YTD'!$E$129)</f>
        <v>0</v>
      </c>
      <c r="F167" s="432">
        <f>SUMIFS('CHECKOFF YEAR TO DATE '!R:R,'CHECKOFF YEAR TO DATE '!E:E,'SUMMARY YTD'!A167,'CHECKOFF YEAR TO DATE '!A:A,'SUMMARY YTD'!$F$129)</f>
        <v>0</v>
      </c>
      <c r="G167" s="432">
        <f>SUMIFS('CHECKOFF YEAR TO DATE '!R:R,'CHECKOFF YEAR TO DATE '!E:E,'SUMMARY YTD'!A167,'CHECKOFF YEAR TO DATE '!A:A,'SUMMARY YTD'!$G$129)</f>
        <v>0</v>
      </c>
      <c r="H167" s="432">
        <f>SUMIFS('CHECKOFF YEAR TO DATE '!R:R,'CHECKOFF YEAR TO DATE '!E:E,'SUMMARY YTD'!A167,'CHECKOFF YEAR TO DATE '!A:A,'SUMMARY YTD'!$H$129)</f>
        <v>0</v>
      </c>
      <c r="I167" s="432">
        <f>SUMIFS('CHECKOFF YEAR TO DATE '!R:R,'CHECKOFF YEAR TO DATE '!E:E,'SUMMARY YTD'!A167,'CHECKOFF YEAR TO DATE '!A:A,'SUMMARY YTD'!$I$129)</f>
        <v>0</v>
      </c>
      <c r="J167" s="432"/>
      <c r="K167" s="432">
        <f t="shared" si="32"/>
        <v>85084</v>
      </c>
      <c r="L167" s="434">
        <v>15000000</v>
      </c>
      <c r="M167" s="434">
        <f t="shared" si="26"/>
        <v>14914916</v>
      </c>
      <c r="N167" s="449">
        <f>COUNTIFS('CHECKOFF YEAR TO DATE '!E:E,'SUMMARY YTD'!A167)</f>
        <v>2</v>
      </c>
      <c r="O167" s="8">
        <v>50</v>
      </c>
      <c r="P167" s="448">
        <f t="shared" si="31"/>
        <v>48</v>
      </c>
    </row>
    <row r="168" spans="1:16" x14ac:dyDescent="0.25">
      <c r="A168" s="19" t="s">
        <v>532</v>
      </c>
      <c r="B168" s="19"/>
      <c r="C168" s="432">
        <f>SUMIFS('CHECKOFF YEAR TO DATE '!R:R,'CHECKOFF YEAR TO DATE '!E:E,'SUMMARY YTD'!A168,'CHECKOFF YEAR TO DATE '!A:A,'SUMMARY YTD'!$C$129)</f>
        <v>1792756</v>
      </c>
      <c r="D168" s="432">
        <f>SUMIFS('CHECKOFF YEAR TO DATE '!R:R,'CHECKOFF YEAR TO DATE '!E:E,'SUMMARY YTD'!A168,'CHECKOFF YEAR TO DATE '!A:A,'SUMMARY YTD'!$D$129)</f>
        <v>2773941</v>
      </c>
      <c r="E168" s="432">
        <f>SUMIFS('CHECKOFF YEAR TO DATE '!R:R,'CHECKOFF YEAR TO DATE '!E:E,'SUMMARY YTD'!A168,'CHECKOFF YEAR TO DATE '!A:A,'SUMMARY YTD'!$E$129)</f>
        <v>1659822</v>
      </c>
      <c r="F168" s="432">
        <f>SUMIFS('CHECKOFF YEAR TO DATE '!R:R,'CHECKOFF YEAR TO DATE '!E:E,'SUMMARY YTD'!A168,'CHECKOFF YEAR TO DATE '!A:A,'SUMMARY YTD'!$F$129)</f>
        <v>1180831</v>
      </c>
      <c r="G168" s="432">
        <f>SUMIFS('CHECKOFF YEAR TO DATE '!R:R,'CHECKOFF YEAR TO DATE '!E:E,'SUMMARY YTD'!A168,'CHECKOFF YEAR TO DATE '!A:A,'SUMMARY YTD'!$G$129)</f>
        <v>0</v>
      </c>
      <c r="H168" s="432">
        <f>SUMIFS('CHECKOFF YEAR TO DATE '!R:R,'CHECKOFF YEAR TO DATE '!E:E,'SUMMARY YTD'!A168,'CHECKOFF YEAR TO DATE '!A:A,'SUMMARY YTD'!$H$129)</f>
        <v>0</v>
      </c>
      <c r="I168" s="432">
        <f>SUMIFS('CHECKOFF YEAR TO DATE '!R:R,'CHECKOFF YEAR TO DATE '!E:E,'SUMMARY YTD'!A168,'CHECKOFF YEAR TO DATE '!A:A,'SUMMARY YTD'!$I$129)</f>
        <v>0</v>
      </c>
      <c r="J168" s="432"/>
      <c r="K168" s="432">
        <f t="shared" si="32"/>
        <v>7407350</v>
      </c>
      <c r="L168" s="434">
        <v>15000000</v>
      </c>
      <c r="M168" s="434">
        <f t="shared" si="26"/>
        <v>7592650</v>
      </c>
      <c r="N168" s="449">
        <f>COUNTIFS('CHECKOFF YEAR TO DATE '!E:E,'SUMMARY YTD'!A168)</f>
        <v>22</v>
      </c>
      <c r="O168" s="8">
        <v>50</v>
      </c>
      <c r="P168" s="448">
        <f t="shared" si="31"/>
        <v>28</v>
      </c>
    </row>
    <row r="169" spans="1:16" x14ac:dyDescent="0.25">
      <c r="A169" s="19" t="s">
        <v>200</v>
      </c>
      <c r="B169" s="19"/>
      <c r="C169" s="432">
        <f>SUMIFS('CHECKOFF YEAR TO DATE '!R:R,'CHECKOFF YEAR TO DATE '!E:E,'SUMMARY YTD'!A169,'CHECKOFF YEAR TO DATE '!A:A,'SUMMARY YTD'!$C$129)</f>
        <v>3217091</v>
      </c>
      <c r="D169" s="432">
        <f>SUMIFS('CHECKOFF YEAR TO DATE '!R:R,'CHECKOFF YEAR TO DATE '!E:E,'SUMMARY YTD'!A169,'CHECKOFF YEAR TO DATE '!A:A,'SUMMARY YTD'!$D$129)</f>
        <v>4390885</v>
      </c>
      <c r="E169" s="432">
        <f>SUMIFS('CHECKOFF YEAR TO DATE '!R:R,'CHECKOFF YEAR TO DATE '!E:E,'SUMMARY YTD'!A169,'CHECKOFF YEAR TO DATE '!A:A,'SUMMARY YTD'!$E$129)</f>
        <v>2336476</v>
      </c>
      <c r="F169" s="432">
        <f>SUMIFS('CHECKOFF YEAR TO DATE '!R:R,'CHECKOFF YEAR TO DATE '!E:E,'SUMMARY YTD'!A169,'CHECKOFF YEAR TO DATE '!A:A,'SUMMARY YTD'!$F$129)</f>
        <v>3148836</v>
      </c>
      <c r="G169" s="432">
        <f>SUMIFS('CHECKOFF YEAR TO DATE '!R:R,'CHECKOFF YEAR TO DATE '!E:E,'SUMMARY YTD'!A169,'CHECKOFF YEAR TO DATE '!A:A,'SUMMARY YTD'!$G$129)</f>
        <v>3293682</v>
      </c>
      <c r="H169" s="432">
        <f>SUMIFS('CHECKOFF YEAR TO DATE '!R:R,'CHECKOFF YEAR TO DATE '!E:E,'SUMMARY YTD'!A169,'CHECKOFF YEAR TO DATE '!A:A,'SUMMARY YTD'!$H$129)</f>
        <v>6699934</v>
      </c>
      <c r="I169" s="432">
        <f>SUMIFS('CHECKOFF YEAR TO DATE '!R:R,'CHECKOFF YEAR TO DATE '!E:E,'SUMMARY YTD'!A169,'CHECKOFF YEAR TO DATE '!A:A,'SUMMARY YTD'!$I$129)</f>
        <v>6453900</v>
      </c>
      <c r="J169" s="432"/>
      <c r="K169" s="432">
        <f t="shared" si="32"/>
        <v>29540804</v>
      </c>
      <c r="L169" s="434">
        <v>15000000</v>
      </c>
      <c r="M169" s="434">
        <f t="shared" si="26"/>
        <v>-14540804</v>
      </c>
      <c r="N169" s="449">
        <f>COUNTIFS('CHECKOFF YEAR TO DATE '!E:E,'SUMMARY YTD'!A169)</f>
        <v>120</v>
      </c>
      <c r="O169" s="8">
        <v>50</v>
      </c>
      <c r="P169" s="448">
        <f t="shared" si="31"/>
        <v>-70</v>
      </c>
    </row>
    <row r="170" spans="1:16" x14ac:dyDescent="0.25">
      <c r="A170" s="19" t="s">
        <v>931</v>
      </c>
      <c r="B170" s="19"/>
      <c r="C170" s="432">
        <f>SUMIFS('CHECKOFF YEAR TO DATE '!R:R,'CHECKOFF YEAR TO DATE '!E:E,'SUMMARY YTD'!A170,'CHECKOFF YEAR TO DATE '!A:A,'SUMMARY YTD'!$C$129)</f>
        <v>0</v>
      </c>
      <c r="D170" s="432">
        <f>SUMIFS('CHECKOFF YEAR TO DATE '!R:R,'CHECKOFF YEAR TO DATE '!E:E,'SUMMARY YTD'!A170,'CHECKOFF YEAR TO DATE '!A:A,'SUMMARY YTD'!$D$129)</f>
        <v>2160813</v>
      </c>
      <c r="E170" s="432">
        <f>SUMIFS('CHECKOFF YEAR TO DATE '!R:R,'CHECKOFF YEAR TO DATE '!E:E,'SUMMARY YTD'!A170,'CHECKOFF YEAR TO DATE '!A:A,'SUMMARY YTD'!$E$129)</f>
        <v>551563</v>
      </c>
      <c r="F170" s="432">
        <f>SUMIFS('CHECKOFF YEAR TO DATE '!R:R,'CHECKOFF YEAR TO DATE '!E:E,'SUMMARY YTD'!A170,'CHECKOFF YEAR TO DATE '!A:A,'SUMMARY YTD'!$F$129)</f>
        <v>2811911</v>
      </c>
      <c r="G170" s="432">
        <f>SUMIFS('CHECKOFF YEAR TO DATE '!R:R,'CHECKOFF YEAR TO DATE '!E:E,'SUMMARY YTD'!A170,'CHECKOFF YEAR TO DATE '!A:A,'SUMMARY YTD'!$G$129)</f>
        <v>1982483</v>
      </c>
      <c r="H170" s="432">
        <f>SUMIFS('CHECKOFF YEAR TO DATE '!R:R,'CHECKOFF YEAR TO DATE '!E:E,'SUMMARY YTD'!A170,'CHECKOFF YEAR TO DATE '!A:A,'SUMMARY YTD'!$H$129)</f>
        <v>1866500</v>
      </c>
      <c r="I170" s="432">
        <f>SUMIFS('CHECKOFF YEAR TO DATE '!R:R,'CHECKOFF YEAR TO DATE '!E:E,'SUMMARY YTD'!A170,'CHECKOFF YEAR TO DATE '!A:A,'SUMMARY YTD'!$I$129)</f>
        <v>1977500</v>
      </c>
      <c r="J170" s="432"/>
      <c r="K170" s="432">
        <f t="shared" si="32"/>
        <v>11350770</v>
      </c>
      <c r="L170" s="434">
        <v>15000000</v>
      </c>
      <c r="M170" s="434">
        <f t="shared" si="26"/>
        <v>3649230</v>
      </c>
      <c r="N170" s="449">
        <f>COUNTIFS('CHECKOFF YEAR TO DATE '!E:E,'SUMMARY YTD'!A170)</f>
        <v>26</v>
      </c>
      <c r="O170" s="8">
        <v>50</v>
      </c>
      <c r="P170" s="448">
        <f t="shared" si="31"/>
        <v>24</v>
      </c>
    </row>
    <row r="171" spans="1:16" x14ac:dyDescent="0.25">
      <c r="A171" s="19" t="s">
        <v>3478</v>
      </c>
      <c r="B171" s="19"/>
      <c r="C171" s="432">
        <f>SUMIFS('CHECKOFF YEAR TO DATE '!R:R,'CHECKOFF YEAR TO DATE '!E:E,'SUMMARY YTD'!A171,'CHECKOFF YEAR TO DATE '!A:A,'SUMMARY YTD'!$C$129)</f>
        <v>0</v>
      </c>
      <c r="D171" s="432">
        <f>SUMIFS('CHECKOFF YEAR TO DATE '!R:R,'CHECKOFF YEAR TO DATE '!E:E,'SUMMARY YTD'!A171,'CHECKOFF YEAR TO DATE '!A:A,'SUMMARY YTD'!$D$129)</f>
        <v>0</v>
      </c>
      <c r="E171" s="432">
        <f>SUMIFS('CHECKOFF YEAR TO DATE '!R:R,'CHECKOFF YEAR TO DATE '!E:E,'SUMMARY YTD'!A171,'CHECKOFF YEAR TO DATE '!A:A,'SUMMARY YTD'!$E$129)</f>
        <v>0</v>
      </c>
      <c r="F171" s="432">
        <f>SUMIFS('CHECKOFF YEAR TO DATE '!R:R,'CHECKOFF YEAR TO DATE '!E:E,'SUMMARY YTD'!A171,'CHECKOFF YEAR TO DATE '!A:A,'SUMMARY YTD'!$F$129)</f>
        <v>160000</v>
      </c>
      <c r="G171" s="432">
        <f>SUMIFS('CHECKOFF YEAR TO DATE '!R:R,'CHECKOFF YEAR TO DATE '!E:E,'SUMMARY YTD'!A171,'CHECKOFF YEAR TO DATE '!A:A,'SUMMARY YTD'!$G$129)</f>
        <v>0</v>
      </c>
      <c r="H171" s="432">
        <f>SUMIFS('CHECKOFF YEAR TO DATE '!R:R,'CHECKOFF YEAR TO DATE '!E:E,'SUMMARY YTD'!A171,'CHECKOFF YEAR TO DATE '!A:A,'SUMMARY YTD'!$H$129)</f>
        <v>0</v>
      </c>
      <c r="I171" s="432">
        <f>SUMIFS('CHECKOFF YEAR TO DATE '!R:R,'CHECKOFF YEAR TO DATE '!E:E,'SUMMARY YTD'!A171,'CHECKOFF YEAR TO DATE '!A:A,'SUMMARY YTD'!$I$129)</f>
        <v>0</v>
      </c>
      <c r="J171" s="432"/>
      <c r="K171" s="432">
        <f t="shared" si="32"/>
        <v>160000</v>
      </c>
      <c r="L171" s="434">
        <v>15000000</v>
      </c>
      <c r="M171" s="434">
        <f t="shared" si="26"/>
        <v>14840000</v>
      </c>
      <c r="N171" s="449">
        <f>COUNTIFS('CHECKOFF YEAR TO DATE '!E:E,'SUMMARY YTD'!A171)</f>
        <v>2</v>
      </c>
      <c r="O171" s="8">
        <v>50</v>
      </c>
      <c r="P171" s="448">
        <f t="shared" si="31"/>
        <v>48</v>
      </c>
    </row>
    <row r="172" spans="1:16" x14ac:dyDescent="0.25">
      <c r="A172" s="19" t="s">
        <v>3679</v>
      </c>
      <c r="B172" s="19"/>
      <c r="C172" s="432">
        <f>SUMIFS('CHECKOFF YEAR TO DATE '!R:R,'CHECKOFF YEAR TO DATE '!E:E,'SUMMARY YTD'!A172,'CHECKOFF YEAR TO DATE '!A:A,'SUMMARY YTD'!$C$129)</f>
        <v>0</v>
      </c>
      <c r="D172" s="432">
        <f>SUMIFS('CHECKOFF YEAR TO DATE '!R:R,'CHECKOFF YEAR TO DATE '!E:E,'SUMMARY YTD'!A172,'CHECKOFF YEAR TO DATE '!A:A,'SUMMARY YTD'!$D$129)</f>
        <v>0</v>
      </c>
      <c r="E172" s="432">
        <f>SUMIFS('CHECKOFF YEAR TO DATE '!R:R,'CHECKOFF YEAR TO DATE '!E:E,'SUMMARY YTD'!A172,'CHECKOFF YEAR TO DATE '!A:A,'SUMMARY YTD'!$E$129)</f>
        <v>0</v>
      </c>
      <c r="F172" s="432">
        <f>SUMIFS('CHECKOFF YEAR TO DATE '!R:R,'CHECKOFF YEAR TO DATE '!E:E,'SUMMARY YTD'!A172,'CHECKOFF YEAR TO DATE '!A:A,'SUMMARY YTD'!$F$129)</f>
        <v>0</v>
      </c>
      <c r="G172" s="432">
        <f>SUMIFS('CHECKOFF YEAR TO DATE '!R:R,'CHECKOFF YEAR TO DATE '!E:E,'SUMMARY YTD'!A172,'CHECKOFF YEAR TO DATE '!A:A,'SUMMARY YTD'!$G$129)</f>
        <v>768144</v>
      </c>
      <c r="H172" s="432">
        <f>SUMIFS('CHECKOFF YEAR TO DATE '!R:R,'CHECKOFF YEAR TO DATE '!E:E,'SUMMARY YTD'!A172,'CHECKOFF YEAR TO DATE '!A:A,'SUMMARY YTD'!$H$129)</f>
        <v>4618058</v>
      </c>
      <c r="I172" s="432">
        <f>SUMIFS('CHECKOFF YEAR TO DATE '!R:R,'CHECKOFF YEAR TO DATE '!E:E,'SUMMARY YTD'!A172,'CHECKOFF YEAR TO DATE '!A:A,'SUMMARY YTD'!$I$129)</f>
        <v>4333700</v>
      </c>
      <c r="J172" s="432"/>
      <c r="K172" s="432">
        <f t="shared" si="32"/>
        <v>9719902</v>
      </c>
      <c r="L172" s="434">
        <v>15000000</v>
      </c>
      <c r="M172" s="434">
        <f t="shared" si="26"/>
        <v>5280098</v>
      </c>
      <c r="N172" s="449">
        <f>COUNTIFS('CHECKOFF YEAR TO DATE '!E:E,'SUMMARY YTD'!A172)</f>
        <v>55</v>
      </c>
      <c r="O172" s="8">
        <v>50</v>
      </c>
      <c r="P172" s="448">
        <f t="shared" si="31"/>
        <v>-5</v>
      </c>
    </row>
    <row r="173" spans="1:16" x14ac:dyDescent="0.25">
      <c r="A173" s="19" t="s">
        <v>3678</v>
      </c>
      <c r="B173" s="19" t="s">
        <v>23</v>
      </c>
      <c r="C173" s="432">
        <f>SUMIFS('CHECKOFF YEAR TO DATE '!R:R,'CHECKOFF YEAR TO DATE '!E:E,'SUMMARY YTD'!A173,'CHECKOFF YEAR TO DATE '!A:A,'SUMMARY YTD'!$C$129)</f>
        <v>0</v>
      </c>
      <c r="D173" s="432">
        <f>SUMIFS('CHECKOFF YEAR TO DATE '!R:R,'CHECKOFF YEAR TO DATE '!E:E,'SUMMARY YTD'!A173,'CHECKOFF YEAR TO DATE '!A:A,'SUMMARY YTD'!$D$129)</f>
        <v>0</v>
      </c>
      <c r="E173" s="432">
        <f>SUMIFS('CHECKOFF YEAR TO DATE '!R:R,'CHECKOFF YEAR TO DATE '!E:E,'SUMMARY YTD'!A173,'CHECKOFF YEAR TO DATE '!A:A,'SUMMARY YTD'!$E$129)</f>
        <v>0</v>
      </c>
      <c r="F173" s="432">
        <f>SUMIFS('CHECKOFF YEAR TO DATE '!R:R,'CHECKOFF YEAR TO DATE '!E:E,'SUMMARY YTD'!A173,'CHECKOFF YEAR TO DATE '!A:A,'SUMMARY YTD'!$F$129)</f>
        <v>0</v>
      </c>
      <c r="G173" s="432">
        <f>SUMIFS('CHECKOFF YEAR TO DATE '!R:R,'CHECKOFF YEAR TO DATE '!E:E,'SUMMARY YTD'!A173,'CHECKOFF YEAR TO DATE '!A:A,'SUMMARY YTD'!$G$129)</f>
        <v>85021</v>
      </c>
      <c r="H173" s="432">
        <f>SUMIFS('CHECKOFF YEAR TO DATE '!R:R,'CHECKOFF YEAR TO DATE '!E:E,'SUMMARY YTD'!A173,'CHECKOFF YEAR TO DATE '!A:A,'SUMMARY YTD'!$H$129)</f>
        <v>0</v>
      </c>
      <c r="I173" s="432">
        <f>SUMIFS('CHECKOFF YEAR TO DATE '!R:R,'CHECKOFF YEAR TO DATE '!E:E,'SUMMARY YTD'!A173,'CHECKOFF YEAR TO DATE '!A:A,'SUMMARY YTD'!$I$129)</f>
        <v>72400</v>
      </c>
      <c r="J173" s="432"/>
      <c r="K173" s="432">
        <f t="shared" si="32"/>
        <v>157421</v>
      </c>
      <c r="L173" s="434">
        <v>15000000</v>
      </c>
      <c r="M173" s="434">
        <f t="shared" si="26"/>
        <v>14842579</v>
      </c>
      <c r="N173" s="449">
        <f>COUNTIFS('CHECKOFF YEAR TO DATE '!E:E,'SUMMARY YTD'!A173)</f>
        <v>4</v>
      </c>
      <c r="O173" s="8">
        <v>50</v>
      </c>
      <c r="P173" s="448">
        <f t="shared" si="31"/>
        <v>46</v>
      </c>
    </row>
    <row r="174" spans="1:16" x14ac:dyDescent="0.25">
      <c r="A174" s="19" t="s">
        <v>921</v>
      </c>
      <c r="B174" s="19" t="s">
        <v>39</v>
      </c>
      <c r="C174" s="432">
        <f>SUMIFS('CHECKOFF YEAR TO DATE '!R:R,'CHECKOFF YEAR TO DATE '!E:E,'SUMMARY YTD'!A174,'CHECKOFF YEAR TO DATE '!A:A,'SUMMARY YTD'!$C$129)</f>
        <v>3411047</v>
      </c>
      <c r="D174" s="432">
        <f>SUMIFS('CHECKOFF YEAR TO DATE '!R:R,'CHECKOFF YEAR TO DATE '!E:E,'SUMMARY YTD'!A174,'CHECKOFF YEAR TO DATE '!A:A,'SUMMARY YTD'!$D$129)</f>
        <v>385029</v>
      </c>
      <c r="E174" s="432">
        <f>SUMIFS('CHECKOFF YEAR TO DATE '!R:R,'CHECKOFF YEAR TO DATE '!E:E,'SUMMARY YTD'!A174,'CHECKOFF YEAR TO DATE '!A:A,'SUMMARY YTD'!$E$129)</f>
        <v>1786689</v>
      </c>
      <c r="F174" s="432">
        <f>SUMIFS('CHECKOFF YEAR TO DATE '!R:R,'CHECKOFF YEAR TO DATE '!E:E,'SUMMARY YTD'!A174,'CHECKOFF YEAR TO DATE '!A:A,'SUMMARY YTD'!$F$129)</f>
        <v>0</v>
      </c>
      <c r="G174" s="432">
        <f>SUMIFS('CHECKOFF YEAR TO DATE '!R:R,'CHECKOFF YEAR TO DATE '!E:E,'SUMMARY YTD'!A174,'CHECKOFF YEAR TO DATE '!A:A,'SUMMARY YTD'!$G$129)</f>
        <v>0</v>
      </c>
      <c r="H174" s="432">
        <f>SUMIFS('CHECKOFF YEAR TO DATE '!R:R,'CHECKOFF YEAR TO DATE '!E:E,'SUMMARY YTD'!A174,'CHECKOFF YEAR TO DATE '!A:A,'SUMMARY YTD'!$H$129)</f>
        <v>1568400</v>
      </c>
      <c r="I174" s="432">
        <f>SUMIFS('CHECKOFF YEAR TO DATE '!R:R,'CHECKOFF YEAR TO DATE '!E:E,'SUMMARY YTD'!A174,'CHECKOFF YEAR TO DATE '!A:A,'SUMMARY YTD'!$I$129)</f>
        <v>2169200</v>
      </c>
      <c r="J174" s="432"/>
      <c r="K174" s="432">
        <f t="shared" si="32"/>
        <v>9320365</v>
      </c>
      <c r="L174" s="434">
        <v>15000000</v>
      </c>
      <c r="M174" s="434">
        <f t="shared" si="26"/>
        <v>5679635</v>
      </c>
      <c r="N174" s="449">
        <f>COUNTIFS('CHECKOFF YEAR TO DATE '!E:E,'SUMMARY YTD'!A174)</f>
        <v>38</v>
      </c>
      <c r="O174" s="8">
        <v>50</v>
      </c>
      <c r="P174" s="448">
        <f t="shared" si="31"/>
        <v>12</v>
      </c>
    </row>
    <row r="175" spans="1:16" x14ac:dyDescent="0.25">
      <c r="A175" s="125" t="s">
        <v>448</v>
      </c>
      <c r="B175" s="19" t="s">
        <v>39</v>
      </c>
      <c r="C175" s="432">
        <f>SUMIFS('CHECKOFF YEAR TO DATE '!R:R,'CHECKOFF YEAR TO DATE '!E:E,'SUMMARY YTD'!A175,'CHECKOFF YEAR TO DATE '!A:A,'SUMMARY YTD'!$C$129)</f>
        <v>346418</v>
      </c>
      <c r="D175" s="432">
        <f>SUMIFS('CHECKOFF YEAR TO DATE '!R:R,'CHECKOFF YEAR TO DATE '!E:E,'SUMMARY YTD'!A175,'CHECKOFF YEAR TO DATE '!A:A,'SUMMARY YTD'!$D$129)</f>
        <v>0</v>
      </c>
      <c r="E175" s="432">
        <f>SUMIFS('CHECKOFF YEAR TO DATE '!R:R,'CHECKOFF YEAR TO DATE '!E:E,'SUMMARY YTD'!A175,'CHECKOFF YEAR TO DATE '!A:A,'SUMMARY YTD'!$E$129)</f>
        <v>0</v>
      </c>
      <c r="F175" s="432">
        <f>SUMIFS('CHECKOFF YEAR TO DATE '!R:R,'CHECKOFF YEAR TO DATE '!E:E,'SUMMARY YTD'!A175,'CHECKOFF YEAR TO DATE '!A:A,'SUMMARY YTD'!$F$129)</f>
        <v>0</v>
      </c>
      <c r="G175" s="432">
        <f>SUMIFS('CHECKOFF YEAR TO DATE '!R:R,'CHECKOFF YEAR TO DATE '!E:E,'SUMMARY YTD'!A175,'CHECKOFF YEAR TO DATE '!A:A,'SUMMARY YTD'!$G$129)</f>
        <v>0</v>
      </c>
      <c r="H175" s="432">
        <f>SUMIFS('CHECKOFF YEAR TO DATE '!R:R,'CHECKOFF YEAR TO DATE '!E:E,'SUMMARY YTD'!A175,'CHECKOFF YEAR TO DATE '!A:A,'SUMMARY YTD'!$H$129)</f>
        <v>0</v>
      </c>
      <c r="I175" s="432">
        <f>SUMIFS('CHECKOFF YEAR TO DATE '!R:R,'CHECKOFF YEAR TO DATE '!E:E,'SUMMARY YTD'!A175,'CHECKOFF YEAR TO DATE '!A:A,'SUMMARY YTD'!$I$129)</f>
        <v>0</v>
      </c>
      <c r="J175" s="432"/>
      <c r="K175" s="432">
        <f t="shared" si="32"/>
        <v>346418</v>
      </c>
      <c r="L175" s="434">
        <v>15000000</v>
      </c>
      <c r="M175" s="434">
        <f t="shared" si="26"/>
        <v>14653582</v>
      </c>
      <c r="N175" s="449">
        <f>COUNTIFS('CHECKOFF YEAR TO DATE '!E:E,'SUMMARY YTD'!A175)</f>
        <v>2</v>
      </c>
      <c r="O175" s="8">
        <v>50</v>
      </c>
      <c r="P175" s="448">
        <f t="shared" si="31"/>
        <v>48</v>
      </c>
    </row>
    <row r="176" spans="1:16" x14ac:dyDescent="0.25">
      <c r="A176" s="19" t="s">
        <v>926</v>
      </c>
      <c r="B176" s="19" t="s">
        <v>39</v>
      </c>
      <c r="C176" s="432">
        <f>SUMIFS('CHECKOFF YEAR TO DATE '!R:R,'CHECKOFF YEAR TO DATE '!E:E,'SUMMARY YTD'!A176,'CHECKOFF YEAR TO DATE '!A:A,'SUMMARY YTD'!$C$129)</f>
        <v>29766</v>
      </c>
      <c r="D176" s="432">
        <f>SUMIFS('CHECKOFF YEAR TO DATE '!R:R,'CHECKOFF YEAR TO DATE '!E:E,'SUMMARY YTD'!A176,'CHECKOFF YEAR TO DATE '!A:A,'SUMMARY YTD'!$D$129)</f>
        <v>60809</v>
      </c>
      <c r="E176" s="432">
        <f>SUMIFS('CHECKOFF YEAR TO DATE '!R:R,'CHECKOFF YEAR TO DATE '!E:E,'SUMMARY YTD'!A176,'CHECKOFF YEAR TO DATE '!A:A,'SUMMARY YTD'!$E$129)</f>
        <v>65828</v>
      </c>
      <c r="F176" s="432">
        <f>SUMIFS('CHECKOFF YEAR TO DATE '!R:R,'CHECKOFF YEAR TO DATE '!E:E,'SUMMARY YTD'!A176,'CHECKOFF YEAR TO DATE '!A:A,'SUMMARY YTD'!$F$129)</f>
        <v>0</v>
      </c>
      <c r="G176" s="432">
        <f>SUMIFS('CHECKOFF YEAR TO DATE '!R:R,'CHECKOFF YEAR TO DATE '!E:E,'SUMMARY YTD'!A176,'CHECKOFF YEAR TO DATE '!A:A,'SUMMARY YTD'!$G$129)</f>
        <v>0</v>
      </c>
      <c r="H176" s="432">
        <f>SUMIFS('CHECKOFF YEAR TO DATE '!R:R,'CHECKOFF YEAR TO DATE '!E:E,'SUMMARY YTD'!A176,'CHECKOFF YEAR TO DATE '!A:A,'SUMMARY YTD'!$H$129)</f>
        <v>0</v>
      </c>
      <c r="I176" s="432">
        <f>SUMIFS('CHECKOFF YEAR TO DATE '!R:R,'CHECKOFF YEAR TO DATE '!E:E,'SUMMARY YTD'!A176,'CHECKOFF YEAR TO DATE '!A:A,'SUMMARY YTD'!$I$129)</f>
        <v>0</v>
      </c>
      <c r="J176" s="432"/>
      <c r="K176" s="432">
        <f t="shared" si="32"/>
        <v>156403</v>
      </c>
      <c r="L176" s="434">
        <v>15000000</v>
      </c>
      <c r="M176" s="434">
        <f t="shared" si="26"/>
        <v>14843597</v>
      </c>
      <c r="N176" s="449">
        <f>COUNTIFS('CHECKOFF YEAR TO DATE '!E:E,'SUMMARY YTD'!A176)</f>
        <v>4</v>
      </c>
      <c r="O176" s="8">
        <v>50</v>
      </c>
      <c r="P176" s="448"/>
    </row>
    <row r="177" spans="1:16" x14ac:dyDescent="0.25">
      <c r="A177" s="19" t="s">
        <v>459</v>
      </c>
      <c r="B177" s="19" t="s">
        <v>29</v>
      </c>
      <c r="C177" s="432">
        <f>SUMIFS('CHECKOFF YEAR TO DATE '!R:R,'CHECKOFF YEAR TO DATE '!E:E,'SUMMARY YTD'!A177,'CHECKOFF YEAR TO DATE '!A:A,'SUMMARY YTD'!$C$129)</f>
        <v>1839259</v>
      </c>
      <c r="D177" s="432">
        <f>SUMIFS('CHECKOFF YEAR TO DATE '!R:R,'CHECKOFF YEAR TO DATE '!E:E,'SUMMARY YTD'!A177,'CHECKOFF YEAR TO DATE '!A:A,'SUMMARY YTD'!$D$129)</f>
        <v>1626167</v>
      </c>
      <c r="E177" s="432">
        <f>SUMIFS('CHECKOFF YEAR TO DATE '!R:R,'CHECKOFF YEAR TO DATE '!E:E,'SUMMARY YTD'!A177,'CHECKOFF YEAR TO DATE '!A:A,'SUMMARY YTD'!$E$129)</f>
        <v>1043949</v>
      </c>
      <c r="F177" s="432">
        <f>SUMIFS('CHECKOFF YEAR TO DATE '!R:R,'CHECKOFF YEAR TO DATE '!E:E,'SUMMARY YTD'!A177,'CHECKOFF YEAR TO DATE '!A:A,'SUMMARY YTD'!$F$129)</f>
        <v>377581</v>
      </c>
      <c r="G177" s="432">
        <f>SUMIFS('CHECKOFF YEAR TO DATE '!R:R,'CHECKOFF YEAR TO DATE '!E:E,'SUMMARY YTD'!A177,'CHECKOFF YEAR TO DATE '!A:A,'SUMMARY YTD'!$G$129)</f>
        <v>4455026</v>
      </c>
      <c r="H177" s="432">
        <f>SUMIFS('CHECKOFF YEAR TO DATE '!R:R,'CHECKOFF YEAR TO DATE '!E:E,'SUMMARY YTD'!A177,'CHECKOFF YEAR TO DATE '!A:A,'SUMMARY YTD'!$H$129)</f>
        <v>925800</v>
      </c>
      <c r="I177" s="432">
        <f>SUMIFS('CHECKOFF YEAR TO DATE '!R:R,'CHECKOFF YEAR TO DATE '!E:E,'SUMMARY YTD'!A177,'CHECKOFF YEAR TO DATE '!A:A,'SUMMARY YTD'!$I$129)</f>
        <v>1238610</v>
      </c>
      <c r="J177" s="432"/>
      <c r="K177" s="432">
        <f t="shared" si="32"/>
        <v>11506392</v>
      </c>
      <c r="L177" s="434">
        <v>15000000</v>
      </c>
      <c r="M177" s="434">
        <f t="shared" si="26"/>
        <v>3493608</v>
      </c>
      <c r="N177" s="449">
        <f>COUNTIFS('CHECKOFF YEAR TO DATE '!E:E,'SUMMARY YTD'!A177)</f>
        <v>68</v>
      </c>
      <c r="O177" s="8">
        <v>50</v>
      </c>
      <c r="P177" s="448">
        <f t="shared" ref="P177" si="33">O177-N177</f>
        <v>-18</v>
      </c>
    </row>
    <row r="178" spans="1:16" x14ac:dyDescent="0.25">
      <c r="A178" s="19" t="s">
        <v>3681</v>
      </c>
      <c r="B178" s="19" t="s">
        <v>29</v>
      </c>
      <c r="C178" s="432">
        <f>SUMIFS('CHECKOFF YEAR TO DATE '!R:R,'CHECKOFF YEAR TO DATE '!E:E,'SUMMARY YTD'!A178,'CHECKOFF YEAR TO DATE '!A:A,'SUMMARY YTD'!$C$129)</f>
        <v>0</v>
      </c>
      <c r="D178" s="432">
        <f>SUMIFS('CHECKOFF YEAR TO DATE '!R:R,'CHECKOFF YEAR TO DATE '!E:E,'SUMMARY YTD'!A178,'CHECKOFF YEAR TO DATE '!A:A,'SUMMARY YTD'!$D$129)</f>
        <v>0</v>
      </c>
      <c r="E178" s="432">
        <f>SUMIFS('CHECKOFF YEAR TO DATE '!R:R,'CHECKOFF YEAR TO DATE '!E:E,'SUMMARY YTD'!A178,'CHECKOFF YEAR TO DATE '!A:A,'SUMMARY YTD'!$E$129)</f>
        <v>0</v>
      </c>
      <c r="F178" s="432">
        <f>SUMIFS('CHECKOFF YEAR TO DATE '!R:R,'CHECKOFF YEAR TO DATE '!E:E,'SUMMARY YTD'!A178,'CHECKOFF YEAR TO DATE '!A:A,'SUMMARY YTD'!$F$129)</f>
        <v>0</v>
      </c>
      <c r="G178" s="432">
        <f>SUMIFS('CHECKOFF YEAR TO DATE '!R:R,'CHECKOFF YEAR TO DATE '!E:E,'SUMMARY YTD'!A178,'CHECKOFF YEAR TO DATE '!A:A,'SUMMARY YTD'!$G$129)</f>
        <v>601254</v>
      </c>
      <c r="H178" s="432">
        <f>SUMIFS('CHECKOFF YEAR TO DATE '!R:R,'CHECKOFF YEAR TO DATE '!E:E,'SUMMARY YTD'!A178,'CHECKOFF YEAR TO DATE '!A:A,'SUMMARY YTD'!$H$129)</f>
        <v>0</v>
      </c>
      <c r="I178" s="432">
        <f>SUMIFS('CHECKOFF YEAR TO DATE '!R:R,'CHECKOFF YEAR TO DATE '!E:E,'SUMMARY YTD'!A178,'CHECKOFF YEAR TO DATE '!A:A,'SUMMARY YTD'!$I$129)</f>
        <v>0</v>
      </c>
      <c r="J178" s="432"/>
      <c r="K178" s="432">
        <f t="shared" si="32"/>
        <v>601254</v>
      </c>
      <c r="L178" s="434">
        <v>15000000</v>
      </c>
      <c r="M178" s="434">
        <f t="shared" si="26"/>
        <v>14398746</v>
      </c>
      <c r="N178" s="449">
        <f>COUNTIFS('CHECKOFF YEAR TO DATE '!E:E,'SUMMARY YTD'!A178)</f>
        <v>1</v>
      </c>
      <c r="O178" s="8">
        <v>50</v>
      </c>
      <c r="P178" s="448"/>
    </row>
    <row r="179" spans="1:16" x14ac:dyDescent="0.25">
      <c r="A179" s="19" t="s">
        <v>2956</v>
      </c>
      <c r="B179" s="19" t="s">
        <v>29</v>
      </c>
      <c r="C179" s="432">
        <f>SUMIFS('CHECKOFF YEAR TO DATE '!R:R,'CHECKOFF YEAR TO DATE '!E:E,'SUMMARY YTD'!A179,'CHECKOFF YEAR TO DATE '!A:A,'SUMMARY YTD'!$C$129)</f>
        <v>0</v>
      </c>
      <c r="D179" s="432">
        <f>SUMIFS('CHECKOFF YEAR TO DATE '!R:R,'CHECKOFF YEAR TO DATE '!E:E,'SUMMARY YTD'!A179,'CHECKOFF YEAR TO DATE '!A:A,'SUMMARY YTD'!$D$129)</f>
        <v>0</v>
      </c>
      <c r="E179" s="432">
        <f>SUMIFS('CHECKOFF YEAR TO DATE '!R:R,'CHECKOFF YEAR TO DATE '!E:E,'SUMMARY YTD'!A179,'CHECKOFF YEAR TO DATE '!A:A,'SUMMARY YTD'!$E$129)</f>
        <v>125609</v>
      </c>
      <c r="F179" s="432">
        <f>SUMIFS('CHECKOFF YEAR TO DATE '!R:R,'CHECKOFF YEAR TO DATE '!E:E,'SUMMARY YTD'!A179,'CHECKOFF YEAR TO DATE '!A:A,'SUMMARY YTD'!$F$129)</f>
        <v>141512</v>
      </c>
      <c r="G179" s="432">
        <f>SUMIFS('CHECKOFF YEAR TO DATE '!R:R,'CHECKOFF YEAR TO DATE '!E:E,'SUMMARY YTD'!A179,'CHECKOFF YEAR TO DATE '!A:A,'SUMMARY YTD'!$G$129)</f>
        <v>0</v>
      </c>
      <c r="H179" s="432">
        <f>SUMIFS('CHECKOFF YEAR TO DATE '!R:R,'CHECKOFF YEAR TO DATE '!E:E,'SUMMARY YTD'!A179,'CHECKOFF YEAR TO DATE '!A:A,'SUMMARY YTD'!$H$129)</f>
        <v>0</v>
      </c>
      <c r="I179" s="432">
        <f>SUMIFS('CHECKOFF YEAR TO DATE '!R:R,'CHECKOFF YEAR TO DATE '!E:E,'SUMMARY YTD'!A179,'CHECKOFF YEAR TO DATE '!A:A,'SUMMARY YTD'!$I$129)</f>
        <v>0</v>
      </c>
      <c r="J179" s="432"/>
      <c r="K179" s="432">
        <f t="shared" si="32"/>
        <v>267121</v>
      </c>
      <c r="L179" s="434">
        <v>15000000</v>
      </c>
      <c r="M179" s="434">
        <f t="shared" si="26"/>
        <v>14732879</v>
      </c>
      <c r="N179" s="449">
        <f>COUNTIFS('CHECKOFF YEAR TO DATE '!E:E,'SUMMARY YTD'!A179)</f>
        <v>2</v>
      </c>
      <c r="O179" s="8">
        <v>50</v>
      </c>
      <c r="P179" s="448">
        <f t="shared" ref="P179" si="34">O179-N179</f>
        <v>48</v>
      </c>
    </row>
    <row r="180" spans="1:16" x14ac:dyDescent="0.25">
      <c r="A180" s="180" t="s">
        <v>924</v>
      </c>
      <c r="B180" s="19" t="s">
        <v>29</v>
      </c>
      <c r="C180" s="432">
        <f>SUMIFS('CHECKOFF YEAR TO DATE '!R:R,'CHECKOFF YEAR TO DATE '!E:E,'SUMMARY YTD'!A180,'CHECKOFF YEAR TO DATE '!A:A,'SUMMARY YTD'!$C$129)</f>
        <v>159942</v>
      </c>
      <c r="D180" s="432">
        <f>SUMIFS('CHECKOFF YEAR TO DATE '!R:R,'CHECKOFF YEAR TO DATE '!E:E,'SUMMARY YTD'!A180,'CHECKOFF YEAR TO DATE '!A:A,'SUMMARY YTD'!$D$129)</f>
        <v>0</v>
      </c>
      <c r="E180" s="432">
        <f>SUMIFS('CHECKOFF YEAR TO DATE '!R:R,'CHECKOFF YEAR TO DATE '!E:E,'SUMMARY YTD'!A180,'CHECKOFF YEAR TO DATE '!A:A,'SUMMARY YTD'!$E$129)</f>
        <v>0</v>
      </c>
      <c r="F180" s="432">
        <f>SUMIFS('CHECKOFF YEAR TO DATE '!R:R,'CHECKOFF YEAR TO DATE '!E:E,'SUMMARY YTD'!A180,'CHECKOFF YEAR TO DATE '!A:A,'SUMMARY YTD'!$F$129)</f>
        <v>0</v>
      </c>
      <c r="G180" s="432">
        <f>SUMIFS('CHECKOFF YEAR TO DATE '!R:R,'CHECKOFF YEAR TO DATE '!E:E,'SUMMARY YTD'!A180,'CHECKOFF YEAR TO DATE '!A:A,'SUMMARY YTD'!$G$129)</f>
        <v>0</v>
      </c>
      <c r="H180" s="432">
        <f>SUMIFS('CHECKOFF YEAR TO DATE '!R:R,'CHECKOFF YEAR TO DATE '!E:E,'SUMMARY YTD'!A180,'CHECKOFF YEAR TO DATE '!A:A,'SUMMARY YTD'!$H$129)</f>
        <v>0</v>
      </c>
      <c r="I180" s="432">
        <f>SUMIFS('CHECKOFF YEAR TO DATE '!R:R,'CHECKOFF YEAR TO DATE '!E:E,'SUMMARY YTD'!A180,'CHECKOFF YEAR TO DATE '!A:A,'SUMMARY YTD'!$I$129)</f>
        <v>0</v>
      </c>
      <c r="J180" s="432"/>
      <c r="K180" s="432">
        <f t="shared" si="32"/>
        <v>159942</v>
      </c>
      <c r="L180" s="434">
        <v>15000000</v>
      </c>
      <c r="M180" s="434">
        <f t="shared" ref="M180:M204" si="35">L180-K180</f>
        <v>14840058</v>
      </c>
      <c r="N180" s="449">
        <f>COUNTIFS('CHECKOFF YEAR TO DATE '!E:E,'SUMMARY YTD'!A180)</f>
        <v>1</v>
      </c>
      <c r="O180" s="8">
        <v>50</v>
      </c>
      <c r="P180" s="448"/>
    </row>
    <row r="181" spans="1:16" x14ac:dyDescent="0.25">
      <c r="A181" s="19" t="s">
        <v>489</v>
      </c>
      <c r="B181" s="19" t="s">
        <v>29</v>
      </c>
      <c r="C181" s="432">
        <f>SUMIFS('CHECKOFF YEAR TO DATE '!R:R,'CHECKOFF YEAR TO DATE '!E:E,'SUMMARY YTD'!A181,'CHECKOFF YEAR TO DATE '!A:A,'SUMMARY YTD'!$C$129)</f>
        <v>1936657</v>
      </c>
      <c r="D181" s="432">
        <f>SUMIFS('CHECKOFF YEAR TO DATE '!R:R,'CHECKOFF YEAR TO DATE '!E:E,'SUMMARY YTD'!A181,'CHECKOFF YEAR TO DATE '!A:A,'SUMMARY YTD'!$D$129)</f>
        <v>1593326</v>
      </c>
      <c r="E181" s="432">
        <f>SUMIFS('CHECKOFF YEAR TO DATE '!R:R,'CHECKOFF YEAR TO DATE '!E:E,'SUMMARY YTD'!A181,'CHECKOFF YEAR TO DATE '!A:A,'SUMMARY YTD'!$E$129)</f>
        <v>3534822</v>
      </c>
      <c r="F181" s="432">
        <f>SUMIFS('CHECKOFF YEAR TO DATE '!R:R,'CHECKOFF YEAR TO DATE '!E:E,'SUMMARY YTD'!A181,'CHECKOFF YEAR TO DATE '!A:A,'SUMMARY YTD'!$F$129)</f>
        <v>2055412</v>
      </c>
      <c r="G181" s="432">
        <f>SUMIFS('CHECKOFF YEAR TO DATE '!R:R,'CHECKOFF YEAR TO DATE '!E:E,'SUMMARY YTD'!A181,'CHECKOFF YEAR TO DATE '!A:A,'SUMMARY YTD'!$G$129)</f>
        <v>1495598</v>
      </c>
      <c r="H181" s="432">
        <f>SUMIFS('CHECKOFF YEAR TO DATE '!R:R,'CHECKOFF YEAR TO DATE '!E:E,'SUMMARY YTD'!A181,'CHECKOFF YEAR TO DATE '!A:A,'SUMMARY YTD'!$H$129)</f>
        <v>2049400</v>
      </c>
      <c r="I181" s="432">
        <f>SUMIFS('CHECKOFF YEAR TO DATE '!R:R,'CHECKOFF YEAR TO DATE '!E:E,'SUMMARY YTD'!A181,'CHECKOFF YEAR TO DATE '!A:A,'SUMMARY YTD'!$I$129)</f>
        <v>2346614</v>
      </c>
      <c r="J181" s="432"/>
      <c r="K181" s="432">
        <f t="shared" si="32"/>
        <v>15011829</v>
      </c>
      <c r="L181" s="434">
        <v>15000000</v>
      </c>
      <c r="M181" s="434">
        <f t="shared" si="35"/>
        <v>-11829</v>
      </c>
      <c r="N181" s="449">
        <f>COUNTIFS('CHECKOFF YEAR TO DATE '!E:E,'SUMMARY YTD'!A181)</f>
        <v>71</v>
      </c>
      <c r="O181" s="8">
        <v>50</v>
      </c>
      <c r="P181" s="448">
        <f t="shared" ref="P181" si="36">O181-N181</f>
        <v>-21</v>
      </c>
    </row>
    <row r="182" spans="1:16" x14ac:dyDescent="0.25">
      <c r="A182" s="19" t="s">
        <v>970</v>
      </c>
      <c r="B182" s="19" t="s">
        <v>184</v>
      </c>
      <c r="C182" s="432">
        <f>SUMIFS('CHECKOFF YEAR TO DATE '!R:R,'CHECKOFF YEAR TO DATE '!E:E,'SUMMARY YTD'!A182,'CHECKOFF YEAR TO DATE '!A:A,'SUMMARY YTD'!$C$129)</f>
        <v>0</v>
      </c>
      <c r="D182" s="432">
        <f>SUMIFS('CHECKOFF YEAR TO DATE '!R:R,'CHECKOFF YEAR TO DATE '!E:E,'SUMMARY YTD'!A182,'CHECKOFF YEAR TO DATE '!A:A,'SUMMARY YTD'!$D$129)</f>
        <v>1373474</v>
      </c>
      <c r="E182" s="432">
        <f>SUMIFS('CHECKOFF YEAR TO DATE '!R:R,'CHECKOFF YEAR TO DATE '!E:E,'SUMMARY YTD'!A182,'CHECKOFF YEAR TO DATE '!A:A,'SUMMARY YTD'!$E$129)</f>
        <v>392122</v>
      </c>
      <c r="F182" s="432">
        <f>SUMIFS('CHECKOFF YEAR TO DATE '!R:R,'CHECKOFF YEAR TO DATE '!E:E,'SUMMARY YTD'!A182,'CHECKOFF YEAR TO DATE '!A:A,'SUMMARY YTD'!$F$129)</f>
        <v>932908</v>
      </c>
      <c r="G182" s="432">
        <f>SUMIFS('CHECKOFF YEAR TO DATE '!R:R,'CHECKOFF YEAR TO DATE '!E:E,'SUMMARY YTD'!A182,'CHECKOFF YEAR TO DATE '!A:A,'SUMMARY YTD'!$G$129)</f>
        <v>0</v>
      </c>
      <c r="H182" s="432">
        <f>SUMIFS('CHECKOFF YEAR TO DATE '!R:R,'CHECKOFF YEAR TO DATE '!E:E,'SUMMARY YTD'!A182,'CHECKOFF YEAR TO DATE '!A:A,'SUMMARY YTD'!$H$129)</f>
        <v>150000</v>
      </c>
      <c r="I182" s="432">
        <f>SUMIFS('CHECKOFF YEAR TO DATE '!R:R,'CHECKOFF YEAR TO DATE '!E:E,'SUMMARY YTD'!A182,'CHECKOFF YEAR TO DATE '!A:A,'SUMMARY YTD'!$I$129)</f>
        <v>9738500</v>
      </c>
      <c r="J182" s="432"/>
      <c r="K182" s="432">
        <f t="shared" si="32"/>
        <v>12587004</v>
      </c>
      <c r="L182" s="434">
        <v>15000000</v>
      </c>
      <c r="M182" s="434">
        <f t="shared" si="35"/>
        <v>2412996</v>
      </c>
      <c r="N182" s="449">
        <f>COUNTIFS('CHECKOFF YEAR TO DATE '!E:E,'SUMMARY YTD'!A182)</f>
        <v>33</v>
      </c>
      <c r="O182" s="8">
        <v>50</v>
      </c>
      <c r="P182" s="448"/>
    </row>
    <row r="183" spans="1:16" x14ac:dyDescent="0.25">
      <c r="A183" s="19" t="s">
        <v>404</v>
      </c>
      <c r="B183" s="19" t="s">
        <v>184</v>
      </c>
      <c r="C183" s="432">
        <f>SUMIFS('CHECKOFF YEAR TO DATE '!R:R,'CHECKOFF YEAR TO DATE '!E:E,'SUMMARY YTD'!A183,'CHECKOFF YEAR TO DATE '!A:A,'SUMMARY YTD'!$C$129)</f>
        <v>298050</v>
      </c>
      <c r="D183" s="432">
        <f>SUMIFS('CHECKOFF YEAR TO DATE '!R:R,'CHECKOFF YEAR TO DATE '!E:E,'SUMMARY YTD'!A183,'CHECKOFF YEAR TO DATE '!A:A,'SUMMARY YTD'!$D$129)</f>
        <v>3130748</v>
      </c>
      <c r="E183" s="432">
        <f>SUMIFS('CHECKOFF YEAR TO DATE '!R:R,'CHECKOFF YEAR TO DATE '!E:E,'SUMMARY YTD'!A183,'CHECKOFF YEAR TO DATE '!A:A,'SUMMARY YTD'!$E$129)</f>
        <v>988258</v>
      </c>
      <c r="F183" s="432">
        <f>SUMIFS('CHECKOFF YEAR TO DATE '!R:R,'CHECKOFF YEAR TO DATE '!E:E,'SUMMARY YTD'!A183,'CHECKOFF YEAR TO DATE '!A:A,'SUMMARY YTD'!$F$129)</f>
        <v>0</v>
      </c>
      <c r="G183" s="432">
        <f>SUMIFS('CHECKOFF YEAR TO DATE '!R:R,'CHECKOFF YEAR TO DATE '!E:E,'SUMMARY YTD'!A183,'CHECKOFF YEAR TO DATE '!A:A,'SUMMARY YTD'!$G$129)</f>
        <v>0</v>
      </c>
      <c r="H183" s="432">
        <f>SUMIFS('CHECKOFF YEAR TO DATE '!R:R,'CHECKOFF YEAR TO DATE '!E:E,'SUMMARY YTD'!A183,'CHECKOFF YEAR TO DATE '!A:A,'SUMMARY YTD'!$H$129)</f>
        <v>0</v>
      </c>
      <c r="I183" s="432">
        <f>SUMIFS('CHECKOFF YEAR TO DATE '!R:R,'CHECKOFF YEAR TO DATE '!E:E,'SUMMARY YTD'!A183,'CHECKOFF YEAR TO DATE '!A:A,'SUMMARY YTD'!$I$129)</f>
        <v>0</v>
      </c>
      <c r="J183" s="432"/>
      <c r="K183" s="432">
        <f t="shared" si="32"/>
        <v>4417056</v>
      </c>
      <c r="L183" s="434">
        <v>15000000</v>
      </c>
      <c r="M183" s="434">
        <f t="shared" si="35"/>
        <v>10582944</v>
      </c>
      <c r="N183" s="449">
        <f>COUNTIFS('CHECKOFF YEAR TO DATE '!E:E,'SUMMARY YTD'!A183)</f>
        <v>14</v>
      </c>
      <c r="O183" s="8">
        <v>50</v>
      </c>
      <c r="P183" s="448">
        <f t="shared" ref="P183" si="37">O183-N183</f>
        <v>36</v>
      </c>
    </row>
    <row r="184" spans="1:16" x14ac:dyDescent="0.25">
      <c r="A184" s="19" t="s">
        <v>925</v>
      </c>
      <c r="B184" s="19" t="s">
        <v>184</v>
      </c>
      <c r="C184" s="432">
        <f>SUMIFS('CHECKOFF YEAR TO DATE '!R:R,'CHECKOFF YEAR TO DATE '!E:E,'SUMMARY YTD'!A184,'CHECKOFF YEAR TO DATE '!A:A,'SUMMARY YTD'!$C$129)</f>
        <v>21038</v>
      </c>
      <c r="D184" s="432">
        <f>SUMIFS('CHECKOFF YEAR TO DATE '!R:R,'CHECKOFF YEAR TO DATE '!E:E,'SUMMARY YTD'!A184,'CHECKOFF YEAR TO DATE '!A:A,'SUMMARY YTD'!$D$129)</f>
        <v>130962</v>
      </c>
      <c r="E184" s="432">
        <f>SUMIFS('CHECKOFF YEAR TO DATE '!R:R,'CHECKOFF YEAR TO DATE '!E:E,'SUMMARY YTD'!A184,'CHECKOFF YEAR TO DATE '!A:A,'SUMMARY YTD'!$E$129)</f>
        <v>3325866</v>
      </c>
      <c r="F184" s="432">
        <f>SUMIFS('CHECKOFF YEAR TO DATE '!R:R,'CHECKOFF YEAR TO DATE '!E:E,'SUMMARY YTD'!A184,'CHECKOFF YEAR TO DATE '!A:A,'SUMMARY YTD'!$F$129)</f>
        <v>1416580</v>
      </c>
      <c r="G184" s="432">
        <f>SUMIFS('CHECKOFF YEAR TO DATE '!R:R,'CHECKOFF YEAR TO DATE '!E:E,'SUMMARY YTD'!A184,'CHECKOFF YEAR TO DATE '!A:A,'SUMMARY YTD'!$G$129)</f>
        <v>1539706</v>
      </c>
      <c r="H184" s="432">
        <f>SUMIFS('CHECKOFF YEAR TO DATE '!R:R,'CHECKOFF YEAR TO DATE '!E:E,'SUMMARY YTD'!A184,'CHECKOFF YEAR TO DATE '!A:A,'SUMMARY YTD'!$H$129)</f>
        <v>2082294</v>
      </c>
      <c r="I184" s="432">
        <f>SUMIFS('CHECKOFF YEAR TO DATE '!R:R,'CHECKOFF YEAR TO DATE '!E:E,'SUMMARY YTD'!A184,'CHECKOFF YEAR TO DATE '!A:A,'SUMMARY YTD'!$I$129)</f>
        <v>1103700</v>
      </c>
      <c r="J184" s="432"/>
      <c r="K184" s="432">
        <f t="shared" si="32"/>
        <v>9620146</v>
      </c>
      <c r="L184" s="434">
        <v>15000000</v>
      </c>
      <c r="M184" s="434">
        <f t="shared" si="35"/>
        <v>5379854</v>
      </c>
      <c r="N184" s="449">
        <f>COUNTIFS('CHECKOFF YEAR TO DATE '!E:E,'SUMMARY YTD'!A184)</f>
        <v>29</v>
      </c>
      <c r="O184" s="8">
        <v>50</v>
      </c>
      <c r="P184" s="448">
        <f t="shared" si="21"/>
        <v>21</v>
      </c>
    </row>
    <row r="185" spans="1:16" x14ac:dyDescent="0.25">
      <c r="A185" s="19" t="s">
        <v>922</v>
      </c>
      <c r="B185" s="19" t="s">
        <v>20</v>
      </c>
      <c r="C185" s="432">
        <f>SUMIFS('CHECKOFF YEAR TO DATE '!R:R,'CHECKOFF YEAR TO DATE '!E:E,'SUMMARY YTD'!A185,'CHECKOFF YEAR TO DATE '!A:A,'SUMMARY YTD'!$C$129)</f>
        <v>88294</v>
      </c>
      <c r="D185" s="432">
        <f>SUMIFS('CHECKOFF YEAR TO DATE '!R:R,'CHECKOFF YEAR TO DATE '!E:E,'SUMMARY YTD'!A185,'CHECKOFF YEAR TO DATE '!A:A,'SUMMARY YTD'!$D$129)</f>
        <v>246779</v>
      </c>
      <c r="E185" s="432">
        <f>SUMIFS('CHECKOFF YEAR TO DATE '!R:R,'CHECKOFF YEAR TO DATE '!E:E,'SUMMARY YTD'!A185,'CHECKOFF YEAR TO DATE '!A:A,'SUMMARY YTD'!$E$129)</f>
        <v>3900225</v>
      </c>
      <c r="F185" s="432">
        <f>SUMIFS('CHECKOFF YEAR TO DATE '!R:R,'CHECKOFF YEAR TO DATE '!E:E,'SUMMARY YTD'!A185,'CHECKOFF YEAR TO DATE '!A:A,'SUMMARY YTD'!$F$129)</f>
        <v>0</v>
      </c>
      <c r="G185" s="432">
        <f>SUMIFS('CHECKOFF YEAR TO DATE '!R:R,'CHECKOFF YEAR TO DATE '!E:E,'SUMMARY YTD'!A185,'CHECKOFF YEAR TO DATE '!A:A,'SUMMARY YTD'!$G$129)</f>
        <v>0</v>
      </c>
      <c r="H185" s="432">
        <f>SUMIFS('CHECKOFF YEAR TO DATE '!R:R,'CHECKOFF YEAR TO DATE '!E:E,'SUMMARY YTD'!A185,'CHECKOFF YEAR TO DATE '!A:A,'SUMMARY YTD'!$H$129)</f>
        <v>1085620</v>
      </c>
      <c r="I185" s="432">
        <f>SUMIFS('CHECKOFF YEAR TO DATE '!R:R,'CHECKOFF YEAR TO DATE '!E:E,'SUMMARY YTD'!A185,'CHECKOFF YEAR TO DATE '!A:A,'SUMMARY YTD'!$I$129)</f>
        <v>334900</v>
      </c>
      <c r="J185" s="432"/>
      <c r="K185" s="432">
        <f t="shared" si="32"/>
        <v>5655818</v>
      </c>
      <c r="L185" s="434">
        <v>15000000</v>
      </c>
      <c r="M185" s="434">
        <f t="shared" si="35"/>
        <v>9344182</v>
      </c>
      <c r="N185" s="449">
        <f>COUNTIFS('CHECKOFF YEAR TO DATE '!E:E,'SUMMARY YTD'!A185)</f>
        <v>9</v>
      </c>
      <c r="O185" s="8">
        <v>50</v>
      </c>
      <c r="P185" s="448">
        <f t="shared" si="21"/>
        <v>41</v>
      </c>
    </row>
    <row r="186" spans="1:16" x14ac:dyDescent="0.25">
      <c r="A186" s="19" t="s">
        <v>2082</v>
      </c>
      <c r="B186" s="19" t="s">
        <v>24</v>
      </c>
      <c r="C186" s="432">
        <f>SUMIFS('CHECKOFF YEAR TO DATE '!R:R,'CHECKOFF YEAR TO DATE '!E:E,'SUMMARY YTD'!A186,'CHECKOFF YEAR TO DATE '!A:A,'SUMMARY YTD'!$C$129)</f>
        <v>0</v>
      </c>
      <c r="D186" s="432">
        <f>SUMIFS('CHECKOFF YEAR TO DATE '!R:R,'CHECKOFF YEAR TO DATE '!E:E,'SUMMARY YTD'!A186,'CHECKOFF YEAR TO DATE '!A:A,'SUMMARY YTD'!$D$129)</f>
        <v>268753</v>
      </c>
      <c r="E186" s="432">
        <f>SUMIFS('CHECKOFF YEAR TO DATE '!R:R,'CHECKOFF YEAR TO DATE '!E:E,'SUMMARY YTD'!A186,'CHECKOFF YEAR TO DATE '!A:A,'SUMMARY YTD'!$E$129)</f>
        <v>709416</v>
      </c>
      <c r="F186" s="432">
        <f>SUMIFS('CHECKOFF YEAR TO DATE '!R:R,'CHECKOFF YEAR TO DATE '!E:E,'SUMMARY YTD'!A186,'CHECKOFF YEAR TO DATE '!A:A,'SUMMARY YTD'!$F$129)</f>
        <v>73131</v>
      </c>
      <c r="G186" s="432">
        <f>SUMIFS('CHECKOFF YEAR TO DATE '!R:R,'CHECKOFF YEAR TO DATE '!E:E,'SUMMARY YTD'!A186,'CHECKOFF YEAR TO DATE '!A:A,'SUMMARY YTD'!$G$129)</f>
        <v>0</v>
      </c>
      <c r="H186" s="432">
        <f>SUMIFS('CHECKOFF YEAR TO DATE '!R:R,'CHECKOFF YEAR TO DATE '!E:E,'SUMMARY YTD'!A186,'CHECKOFF YEAR TO DATE '!A:A,'SUMMARY YTD'!$H$129)</f>
        <v>0</v>
      </c>
      <c r="I186" s="432">
        <f>SUMIFS('CHECKOFF YEAR TO DATE '!R:R,'CHECKOFF YEAR TO DATE '!E:E,'SUMMARY YTD'!A186,'CHECKOFF YEAR TO DATE '!A:A,'SUMMARY YTD'!$I$129)</f>
        <v>0</v>
      </c>
      <c r="J186" s="432"/>
      <c r="K186" s="432">
        <f t="shared" si="32"/>
        <v>1051300</v>
      </c>
      <c r="L186" s="434">
        <v>15000000</v>
      </c>
      <c r="M186" s="434">
        <f t="shared" si="35"/>
        <v>13948700</v>
      </c>
      <c r="N186" s="449">
        <f>COUNTIFS('CHECKOFF YEAR TO DATE '!E:E,'SUMMARY YTD'!A186)</f>
        <v>13</v>
      </c>
      <c r="O186" s="8">
        <v>50</v>
      </c>
      <c r="P186" s="448">
        <f t="shared" si="21"/>
        <v>37</v>
      </c>
    </row>
    <row r="187" spans="1:16" x14ac:dyDescent="0.25">
      <c r="A187" s="19" t="s">
        <v>3304</v>
      </c>
      <c r="B187" s="19" t="s">
        <v>37</v>
      </c>
      <c r="C187" s="432">
        <f>SUMIFS('CHECKOFF YEAR TO DATE '!R:R,'CHECKOFF YEAR TO DATE '!E:E,'SUMMARY YTD'!A187,'CHECKOFF YEAR TO DATE '!A:A,'SUMMARY YTD'!$C$129)</f>
        <v>0</v>
      </c>
      <c r="D187" s="432">
        <f>SUMIFS('CHECKOFF YEAR TO DATE '!R:R,'CHECKOFF YEAR TO DATE '!E:E,'SUMMARY YTD'!A187,'CHECKOFF YEAR TO DATE '!A:A,'SUMMARY YTD'!$D$129)</f>
        <v>0</v>
      </c>
      <c r="E187" s="432">
        <f>SUMIFS('CHECKOFF YEAR TO DATE '!R:R,'CHECKOFF YEAR TO DATE '!E:E,'SUMMARY YTD'!A187,'CHECKOFF YEAR TO DATE '!A:A,'SUMMARY YTD'!$E$129)</f>
        <v>0</v>
      </c>
      <c r="F187" s="432">
        <f>SUMIFS('CHECKOFF YEAR TO DATE '!R:R,'CHECKOFF YEAR TO DATE '!E:E,'SUMMARY YTD'!A187,'CHECKOFF YEAR TO DATE '!A:A,'SUMMARY YTD'!$F$129)</f>
        <v>0</v>
      </c>
      <c r="G187" s="432">
        <f>SUMIFS('CHECKOFF YEAR TO DATE '!R:R,'CHECKOFF YEAR TO DATE '!E:E,'SUMMARY YTD'!A187,'CHECKOFF YEAR TO DATE '!A:A,'SUMMARY YTD'!$G$129)</f>
        <v>36892</v>
      </c>
      <c r="H187" s="432">
        <f>SUMIFS('CHECKOFF YEAR TO DATE '!R:R,'CHECKOFF YEAR TO DATE '!E:E,'SUMMARY YTD'!A187,'CHECKOFF YEAR TO DATE '!A:A,'SUMMARY YTD'!$H$129)</f>
        <v>1095791</v>
      </c>
      <c r="I187" s="432">
        <f>SUMIFS('CHECKOFF YEAR TO DATE '!R:R,'CHECKOFF YEAR TO DATE '!E:E,'SUMMARY YTD'!A187,'CHECKOFF YEAR TO DATE '!A:A,'SUMMARY YTD'!$I$129)</f>
        <v>1787400</v>
      </c>
      <c r="J187" s="432"/>
      <c r="K187" s="432">
        <f t="shared" si="32"/>
        <v>2920083</v>
      </c>
      <c r="L187" s="434">
        <v>15000000</v>
      </c>
      <c r="M187" s="434">
        <f t="shared" si="35"/>
        <v>12079917</v>
      </c>
      <c r="N187" s="449">
        <f>COUNTIFS('CHECKOFF YEAR TO DATE '!E:E,'SUMMARY YTD'!A187)</f>
        <v>28</v>
      </c>
      <c r="O187" s="8">
        <v>50</v>
      </c>
      <c r="P187" s="448">
        <f t="shared" si="21"/>
        <v>22</v>
      </c>
    </row>
    <row r="188" spans="1:16" x14ac:dyDescent="0.25">
      <c r="A188" s="19" t="s">
        <v>930</v>
      </c>
      <c r="B188" s="19" t="s">
        <v>37</v>
      </c>
      <c r="C188" s="432">
        <f>SUMIFS('CHECKOFF YEAR TO DATE '!R:R,'CHECKOFF YEAR TO DATE '!E:E,'SUMMARY YTD'!A188,'CHECKOFF YEAR TO DATE '!A:A,'SUMMARY YTD'!$C$129)</f>
        <v>0</v>
      </c>
      <c r="D188" s="432">
        <f>SUMIFS('CHECKOFF YEAR TO DATE '!R:R,'CHECKOFF YEAR TO DATE '!E:E,'SUMMARY YTD'!A188,'CHECKOFF YEAR TO DATE '!A:A,'SUMMARY YTD'!$D$129)</f>
        <v>0</v>
      </c>
      <c r="E188" s="432">
        <f>SUMIFS('CHECKOFF YEAR TO DATE '!R:R,'CHECKOFF YEAR TO DATE '!E:E,'SUMMARY YTD'!A188,'CHECKOFF YEAR TO DATE '!A:A,'SUMMARY YTD'!$E$129)</f>
        <v>113846</v>
      </c>
      <c r="F188" s="432">
        <f>SUMIFS('CHECKOFF YEAR TO DATE '!R:R,'CHECKOFF YEAR TO DATE '!E:E,'SUMMARY YTD'!A188,'CHECKOFF YEAR TO DATE '!A:A,'SUMMARY YTD'!$F$129)</f>
        <v>0</v>
      </c>
      <c r="G188" s="432">
        <f>SUMIFS('CHECKOFF YEAR TO DATE '!R:R,'CHECKOFF YEAR TO DATE '!E:E,'SUMMARY YTD'!A188,'CHECKOFF YEAR TO DATE '!A:A,'SUMMARY YTD'!$G$129)</f>
        <v>0</v>
      </c>
      <c r="H188" s="432">
        <f>SUMIFS('CHECKOFF YEAR TO DATE '!R:R,'CHECKOFF YEAR TO DATE '!E:E,'SUMMARY YTD'!A188,'CHECKOFF YEAR TO DATE '!A:A,'SUMMARY YTD'!$H$129)</f>
        <v>0</v>
      </c>
      <c r="I188" s="432">
        <f>SUMIFS('CHECKOFF YEAR TO DATE '!R:R,'CHECKOFF YEAR TO DATE '!E:E,'SUMMARY YTD'!A188,'CHECKOFF YEAR TO DATE '!A:A,'SUMMARY YTD'!$I$129)</f>
        <v>0</v>
      </c>
      <c r="J188" s="432"/>
      <c r="K188" s="432">
        <f t="shared" si="32"/>
        <v>113846</v>
      </c>
      <c r="L188" s="434">
        <v>15000000</v>
      </c>
      <c r="M188" s="434">
        <f t="shared" si="35"/>
        <v>14886154</v>
      </c>
      <c r="N188" s="449">
        <f>COUNTIFS('CHECKOFF YEAR TO DATE '!E:E,'SUMMARY YTD'!A188)</f>
        <v>1</v>
      </c>
      <c r="O188" s="8">
        <v>50</v>
      </c>
      <c r="P188" s="448">
        <f t="shared" si="21"/>
        <v>49</v>
      </c>
    </row>
    <row r="189" spans="1:16" x14ac:dyDescent="0.25">
      <c r="A189" s="19" t="s">
        <v>32</v>
      </c>
      <c r="B189" s="19" t="s">
        <v>37</v>
      </c>
      <c r="C189" s="432">
        <f>SUMIFS('CHECKOFF YEAR TO DATE '!R:R,'CHECKOFF YEAR TO DATE '!E:E,'SUMMARY YTD'!A189,'CHECKOFF YEAR TO DATE '!A:A,'SUMMARY YTD'!$C$129)</f>
        <v>7801188</v>
      </c>
      <c r="D189" s="432">
        <f>SUMIFS('CHECKOFF YEAR TO DATE '!R:R,'CHECKOFF YEAR TO DATE '!E:E,'SUMMARY YTD'!A189,'CHECKOFF YEAR TO DATE '!A:A,'SUMMARY YTD'!$D$129)</f>
        <v>5688981</v>
      </c>
      <c r="E189" s="432">
        <f>SUMIFS('CHECKOFF YEAR TO DATE '!R:R,'CHECKOFF YEAR TO DATE '!E:E,'SUMMARY YTD'!A189,'CHECKOFF YEAR TO DATE '!A:A,'SUMMARY YTD'!$E$129)</f>
        <v>7568920</v>
      </c>
      <c r="F189" s="432">
        <f>SUMIFS('CHECKOFF YEAR TO DATE '!R:R,'CHECKOFF YEAR TO DATE '!E:E,'SUMMARY YTD'!A189,'CHECKOFF YEAR TO DATE '!A:A,'SUMMARY YTD'!$F$129)</f>
        <v>2952925</v>
      </c>
      <c r="G189" s="432">
        <f>SUMIFS('CHECKOFF YEAR TO DATE '!R:R,'CHECKOFF YEAR TO DATE '!E:E,'SUMMARY YTD'!A189,'CHECKOFF YEAR TO DATE '!A:A,'SUMMARY YTD'!$G$129)</f>
        <v>3327295</v>
      </c>
      <c r="H189" s="432">
        <f>SUMIFS('CHECKOFF YEAR TO DATE '!R:R,'CHECKOFF YEAR TO DATE '!E:E,'SUMMARY YTD'!A189,'CHECKOFF YEAR TO DATE '!A:A,'SUMMARY YTD'!$H$129)</f>
        <v>6503060</v>
      </c>
      <c r="I189" s="432">
        <f>SUMIFS('CHECKOFF YEAR TO DATE '!R:R,'CHECKOFF YEAR TO DATE '!E:E,'SUMMARY YTD'!A189,'CHECKOFF YEAR TO DATE '!A:A,'SUMMARY YTD'!$I$129)</f>
        <v>6095910</v>
      </c>
      <c r="J189" s="432"/>
      <c r="K189" s="432">
        <f t="shared" si="32"/>
        <v>39938279</v>
      </c>
      <c r="L189" s="434">
        <v>15000000</v>
      </c>
      <c r="M189" s="434">
        <f t="shared" si="35"/>
        <v>-24938279</v>
      </c>
      <c r="N189" s="449">
        <f>COUNTIFS('CHECKOFF YEAR TO DATE '!E:E,'SUMMARY YTD'!A189)</f>
        <v>113</v>
      </c>
      <c r="O189" s="8">
        <v>50</v>
      </c>
      <c r="P189" s="448">
        <f t="shared" si="21"/>
        <v>-63</v>
      </c>
    </row>
    <row r="190" spans="1:16" x14ac:dyDescent="0.25">
      <c r="A190" s="19" t="s">
        <v>454</v>
      </c>
      <c r="B190" s="19" t="s">
        <v>37</v>
      </c>
      <c r="C190" s="432">
        <f>SUMIFS('CHECKOFF YEAR TO DATE '!R:R,'CHECKOFF YEAR TO DATE '!E:E,'SUMMARY YTD'!A190,'CHECKOFF YEAR TO DATE '!A:A,'SUMMARY YTD'!$C$129)</f>
        <v>3877886</v>
      </c>
      <c r="D190" s="432">
        <f>SUMIFS('CHECKOFF YEAR TO DATE '!R:R,'CHECKOFF YEAR TO DATE '!E:E,'SUMMARY YTD'!A190,'CHECKOFF YEAR TO DATE '!A:A,'SUMMARY YTD'!$D$129)</f>
        <v>3912165</v>
      </c>
      <c r="E190" s="432">
        <f>SUMIFS('CHECKOFF YEAR TO DATE '!R:R,'CHECKOFF YEAR TO DATE '!E:E,'SUMMARY YTD'!A190,'CHECKOFF YEAR TO DATE '!A:A,'SUMMARY YTD'!$E$129)</f>
        <v>2974122</v>
      </c>
      <c r="F190" s="432">
        <f>SUMIFS('CHECKOFF YEAR TO DATE '!R:R,'CHECKOFF YEAR TO DATE '!E:E,'SUMMARY YTD'!A190,'CHECKOFF YEAR TO DATE '!A:A,'SUMMARY YTD'!$F$129)</f>
        <v>2407141</v>
      </c>
      <c r="G190" s="432">
        <f>SUMIFS('CHECKOFF YEAR TO DATE '!R:R,'CHECKOFF YEAR TO DATE '!E:E,'SUMMARY YTD'!A190,'CHECKOFF YEAR TO DATE '!A:A,'SUMMARY YTD'!$G$129)</f>
        <v>3138052</v>
      </c>
      <c r="H190" s="432">
        <f>SUMIFS('CHECKOFF YEAR TO DATE '!R:R,'CHECKOFF YEAR TO DATE '!E:E,'SUMMARY YTD'!A190,'CHECKOFF YEAR TO DATE '!A:A,'SUMMARY YTD'!$H$129)</f>
        <v>2609847</v>
      </c>
      <c r="I190" s="432">
        <f>SUMIFS('CHECKOFF YEAR TO DATE '!R:R,'CHECKOFF YEAR TO DATE '!E:E,'SUMMARY YTD'!A190,'CHECKOFF YEAR TO DATE '!A:A,'SUMMARY YTD'!$I$129)</f>
        <v>6831738</v>
      </c>
      <c r="J190" s="432"/>
      <c r="K190" s="432">
        <f t="shared" si="32"/>
        <v>25750951</v>
      </c>
      <c r="L190" s="434">
        <v>15000000</v>
      </c>
      <c r="M190" s="434">
        <f t="shared" si="35"/>
        <v>-10750951</v>
      </c>
      <c r="N190" s="449">
        <f>COUNTIFS('CHECKOFF YEAR TO DATE '!E:E,'SUMMARY YTD'!A190)</f>
        <v>112</v>
      </c>
      <c r="O190" s="8">
        <v>50</v>
      </c>
      <c r="P190" s="448">
        <f t="shared" si="21"/>
        <v>-62</v>
      </c>
    </row>
    <row r="191" spans="1:16" x14ac:dyDescent="0.25">
      <c r="A191" s="19" t="s">
        <v>48</v>
      </c>
      <c r="B191" s="19" t="s">
        <v>37</v>
      </c>
      <c r="C191" s="432">
        <f>SUMIFS('CHECKOFF YEAR TO DATE '!R:R,'CHECKOFF YEAR TO DATE '!E:E,'SUMMARY YTD'!A191,'CHECKOFF YEAR TO DATE '!A:A,'SUMMARY YTD'!$C$129)</f>
        <v>354566</v>
      </c>
      <c r="D191" s="432">
        <f>SUMIFS('CHECKOFF YEAR TO DATE '!R:R,'CHECKOFF YEAR TO DATE '!E:E,'SUMMARY YTD'!A191,'CHECKOFF YEAR TO DATE '!A:A,'SUMMARY YTD'!$D$129)</f>
        <v>2880764</v>
      </c>
      <c r="E191" s="432">
        <f>SUMIFS('CHECKOFF YEAR TO DATE '!R:R,'CHECKOFF YEAR TO DATE '!E:E,'SUMMARY YTD'!A191,'CHECKOFF YEAR TO DATE '!A:A,'SUMMARY YTD'!$E$129)</f>
        <v>2413198</v>
      </c>
      <c r="F191" s="432">
        <f>SUMIFS('CHECKOFF YEAR TO DATE '!R:R,'CHECKOFF YEAR TO DATE '!E:E,'SUMMARY YTD'!A191,'CHECKOFF YEAR TO DATE '!A:A,'SUMMARY YTD'!$F$129)</f>
        <v>1684409</v>
      </c>
      <c r="G191" s="432">
        <f>SUMIFS('CHECKOFF YEAR TO DATE '!R:R,'CHECKOFF YEAR TO DATE '!E:E,'SUMMARY YTD'!A191,'CHECKOFF YEAR TO DATE '!A:A,'SUMMARY YTD'!$G$129)</f>
        <v>2136603</v>
      </c>
      <c r="H191" s="432">
        <f>SUMIFS('CHECKOFF YEAR TO DATE '!R:R,'CHECKOFF YEAR TO DATE '!E:E,'SUMMARY YTD'!A191,'CHECKOFF YEAR TO DATE '!A:A,'SUMMARY YTD'!$H$129)</f>
        <v>3725460</v>
      </c>
      <c r="I191" s="432">
        <f>SUMIFS('CHECKOFF YEAR TO DATE '!R:R,'CHECKOFF YEAR TO DATE '!E:E,'SUMMARY YTD'!A191,'CHECKOFF YEAR TO DATE '!A:A,'SUMMARY YTD'!$I$129)</f>
        <v>4232400</v>
      </c>
      <c r="J191" s="432"/>
      <c r="K191" s="432">
        <f t="shared" si="32"/>
        <v>17427400</v>
      </c>
      <c r="L191" s="434">
        <v>15000000</v>
      </c>
      <c r="M191" s="434">
        <f t="shared" si="35"/>
        <v>-2427400</v>
      </c>
      <c r="N191" s="449">
        <f>COUNTIFS('CHECKOFF YEAR TO DATE '!E:E,'SUMMARY YTD'!A191)</f>
        <v>46</v>
      </c>
      <c r="O191" s="8">
        <v>50</v>
      </c>
      <c r="P191" s="448">
        <f t="shared" si="21"/>
        <v>4</v>
      </c>
    </row>
    <row r="192" spans="1:16" x14ac:dyDescent="0.25">
      <c r="A192" s="19" t="s">
        <v>927</v>
      </c>
      <c r="B192" s="19" t="s">
        <v>27</v>
      </c>
      <c r="C192" s="432">
        <f>SUMIFS('CHECKOFF YEAR TO DATE '!R:R,'CHECKOFF YEAR TO DATE '!E:E,'SUMMARY YTD'!A192,'CHECKOFF YEAR TO DATE '!A:A,'SUMMARY YTD'!$C$129)</f>
        <v>0</v>
      </c>
      <c r="D192" s="432">
        <f>SUMIFS('CHECKOFF YEAR TO DATE '!R:R,'CHECKOFF YEAR TO DATE '!E:E,'SUMMARY YTD'!A192,'CHECKOFF YEAR TO DATE '!A:A,'SUMMARY YTD'!$D$129)</f>
        <v>153349</v>
      </c>
      <c r="E192" s="432">
        <f>SUMIFS('CHECKOFF YEAR TO DATE '!R:R,'CHECKOFF YEAR TO DATE '!E:E,'SUMMARY YTD'!A192,'CHECKOFF YEAR TO DATE '!A:A,'SUMMARY YTD'!$E$129)</f>
        <v>0</v>
      </c>
      <c r="F192" s="432">
        <f>SUMIFS('CHECKOFF YEAR TO DATE '!R:R,'CHECKOFF YEAR TO DATE '!E:E,'SUMMARY YTD'!A192,'CHECKOFF YEAR TO DATE '!A:A,'SUMMARY YTD'!$F$129)</f>
        <v>0</v>
      </c>
      <c r="G192" s="432">
        <f>SUMIFS('CHECKOFF YEAR TO DATE '!R:R,'CHECKOFF YEAR TO DATE '!E:E,'SUMMARY YTD'!A192,'CHECKOFF YEAR TO DATE '!A:A,'SUMMARY YTD'!$G$129)</f>
        <v>0</v>
      </c>
      <c r="H192" s="432">
        <f>SUMIFS('CHECKOFF YEAR TO DATE '!R:R,'CHECKOFF YEAR TO DATE '!E:E,'SUMMARY YTD'!A192,'CHECKOFF YEAR TO DATE '!A:A,'SUMMARY YTD'!$H$129)</f>
        <v>0</v>
      </c>
      <c r="I192" s="432">
        <f>SUMIFS('CHECKOFF YEAR TO DATE '!R:R,'CHECKOFF YEAR TO DATE '!E:E,'SUMMARY YTD'!A192,'CHECKOFF YEAR TO DATE '!A:A,'SUMMARY YTD'!$I$129)</f>
        <v>0</v>
      </c>
      <c r="J192" s="432"/>
      <c r="K192" s="432">
        <f t="shared" si="32"/>
        <v>153349</v>
      </c>
      <c r="L192" s="434">
        <v>15000000</v>
      </c>
      <c r="M192" s="434">
        <f t="shared" si="35"/>
        <v>14846651</v>
      </c>
      <c r="N192" s="449">
        <f>COUNTIFS('CHECKOFF YEAR TO DATE '!E:E,'SUMMARY YTD'!A192)</f>
        <v>1</v>
      </c>
      <c r="O192" s="8">
        <v>50</v>
      </c>
      <c r="P192" s="448">
        <f t="shared" si="21"/>
        <v>49</v>
      </c>
    </row>
    <row r="193" spans="1:16" x14ac:dyDescent="0.25">
      <c r="A193" s="19" t="s">
        <v>2672</v>
      </c>
      <c r="B193" s="19" t="s">
        <v>27</v>
      </c>
      <c r="C193" s="432">
        <f>SUMIFS('CHECKOFF YEAR TO DATE '!R:R,'CHECKOFF YEAR TO DATE '!E:E,'SUMMARY YTD'!A193,'CHECKOFF YEAR TO DATE '!A:A,'SUMMARY YTD'!$C$129)</f>
        <v>0</v>
      </c>
      <c r="D193" s="432">
        <f>SUMIFS('CHECKOFF YEAR TO DATE '!R:R,'CHECKOFF YEAR TO DATE '!E:E,'SUMMARY YTD'!A193,'CHECKOFF YEAR TO DATE '!A:A,'SUMMARY YTD'!$D$129)</f>
        <v>0</v>
      </c>
      <c r="E193" s="432">
        <f>SUMIFS('CHECKOFF YEAR TO DATE '!R:R,'CHECKOFF YEAR TO DATE '!E:E,'SUMMARY YTD'!A193,'CHECKOFF YEAR TO DATE '!A:A,'SUMMARY YTD'!$E$129)</f>
        <v>150000</v>
      </c>
      <c r="F193" s="432">
        <f>SUMIFS('CHECKOFF YEAR TO DATE '!R:R,'CHECKOFF YEAR TO DATE '!E:E,'SUMMARY YTD'!A193,'CHECKOFF YEAR TO DATE '!A:A,'SUMMARY YTD'!$F$129)</f>
        <v>0</v>
      </c>
      <c r="G193" s="432">
        <f>SUMIFS('CHECKOFF YEAR TO DATE '!R:R,'CHECKOFF YEAR TO DATE '!E:E,'SUMMARY YTD'!A193,'CHECKOFF YEAR TO DATE '!A:A,'SUMMARY YTD'!$G$129)</f>
        <v>0</v>
      </c>
      <c r="H193" s="432">
        <f>SUMIFS('CHECKOFF YEAR TO DATE '!R:R,'CHECKOFF YEAR TO DATE '!E:E,'SUMMARY YTD'!A193,'CHECKOFF YEAR TO DATE '!A:A,'SUMMARY YTD'!$H$129)</f>
        <v>0</v>
      </c>
      <c r="I193" s="432">
        <f>SUMIFS('CHECKOFF YEAR TO DATE '!R:R,'CHECKOFF YEAR TO DATE '!E:E,'SUMMARY YTD'!A193,'CHECKOFF YEAR TO DATE '!A:A,'SUMMARY YTD'!$I$129)</f>
        <v>0</v>
      </c>
      <c r="J193" s="432"/>
      <c r="K193" s="432">
        <f t="shared" si="32"/>
        <v>150000</v>
      </c>
      <c r="L193" s="434">
        <v>15000000</v>
      </c>
      <c r="M193" s="434">
        <f t="shared" si="35"/>
        <v>14850000</v>
      </c>
      <c r="N193" s="449">
        <f>COUNTIFS('CHECKOFF YEAR TO DATE '!E:E,'SUMMARY YTD'!A193)</f>
        <v>1</v>
      </c>
      <c r="O193" s="8">
        <v>50</v>
      </c>
      <c r="P193" s="448">
        <f t="shared" si="21"/>
        <v>49</v>
      </c>
    </row>
    <row r="194" spans="1:16" x14ac:dyDescent="0.25">
      <c r="A194" s="19" t="s">
        <v>4117</v>
      </c>
      <c r="B194" s="19" t="s">
        <v>38</v>
      </c>
      <c r="C194" s="432">
        <f>SUMIFS('CHECKOFF YEAR TO DATE '!R:R,'CHECKOFF YEAR TO DATE '!E:E,'SUMMARY YTD'!A194,'CHECKOFF YEAR TO DATE '!A:A,'SUMMARY YTD'!$C$129)</f>
        <v>0</v>
      </c>
      <c r="D194" s="432">
        <f>SUMIFS('CHECKOFF YEAR TO DATE '!R:R,'CHECKOFF YEAR TO DATE '!E:E,'SUMMARY YTD'!A194,'CHECKOFF YEAR TO DATE '!A:A,'SUMMARY YTD'!$D$129)</f>
        <v>0</v>
      </c>
      <c r="E194" s="432">
        <f>SUMIFS('CHECKOFF YEAR TO DATE '!R:R,'CHECKOFF YEAR TO DATE '!E:E,'SUMMARY YTD'!A194,'CHECKOFF YEAR TO DATE '!A:A,'SUMMARY YTD'!$E$129)</f>
        <v>0</v>
      </c>
      <c r="F194" s="432">
        <f>SUMIFS('CHECKOFF YEAR TO DATE '!R:R,'CHECKOFF YEAR TO DATE '!E:E,'SUMMARY YTD'!A194,'CHECKOFF YEAR TO DATE '!A:A,'SUMMARY YTD'!$F$129)</f>
        <v>0</v>
      </c>
      <c r="G194" s="432">
        <f>SUMIFS('CHECKOFF YEAR TO DATE '!R:R,'CHECKOFF YEAR TO DATE '!E:E,'SUMMARY YTD'!A194,'CHECKOFF YEAR TO DATE '!A:A,'SUMMARY YTD'!$G$129)</f>
        <v>0</v>
      </c>
      <c r="H194" s="432">
        <f>SUMIFS('CHECKOFF YEAR TO DATE '!R:R,'CHECKOFF YEAR TO DATE '!E:E,'SUMMARY YTD'!A194,'CHECKOFF YEAR TO DATE '!A:A,'SUMMARY YTD'!$H$129)</f>
        <v>309994</v>
      </c>
      <c r="I194" s="432">
        <f>SUMIFS('CHECKOFF YEAR TO DATE '!R:R,'CHECKOFF YEAR TO DATE '!E:E,'SUMMARY YTD'!A194,'CHECKOFF YEAR TO DATE '!A:A,'SUMMARY YTD'!$I$129)</f>
        <v>0</v>
      </c>
      <c r="J194" s="432"/>
      <c r="K194" s="432">
        <f t="shared" ref="K194:K203" si="38">SUM(C194:I194)</f>
        <v>309994</v>
      </c>
      <c r="L194" s="434">
        <v>15000000</v>
      </c>
      <c r="M194" s="434">
        <f t="shared" si="35"/>
        <v>14690006</v>
      </c>
      <c r="N194" s="449">
        <f>COUNTIFS('CHECKOFF YEAR TO DATE '!E:E,'SUMMARY YTD'!A194)</f>
        <v>1</v>
      </c>
      <c r="O194" s="8">
        <v>50</v>
      </c>
      <c r="P194" s="448">
        <f t="shared" si="21"/>
        <v>49</v>
      </c>
    </row>
    <row r="195" spans="1:16" x14ac:dyDescent="0.25">
      <c r="A195" s="21" t="s">
        <v>928</v>
      </c>
      <c r="B195" s="19" t="s">
        <v>38</v>
      </c>
      <c r="C195" s="432">
        <f>SUMIFS('CHECKOFF YEAR TO DATE '!R:R,'CHECKOFF YEAR TO DATE '!E:E,'SUMMARY YTD'!A195,'CHECKOFF YEAR TO DATE '!A:A,'SUMMARY YTD'!$C$129)</f>
        <v>1515554</v>
      </c>
      <c r="D195" s="432">
        <f>SUMIFS('CHECKOFF YEAR TO DATE '!R:R,'CHECKOFF YEAR TO DATE '!E:E,'SUMMARY YTD'!A195,'CHECKOFF YEAR TO DATE '!A:A,'SUMMARY YTD'!$D$129)</f>
        <v>1188183</v>
      </c>
      <c r="E195" s="432">
        <f>SUMIFS('CHECKOFF YEAR TO DATE '!R:R,'CHECKOFF YEAR TO DATE '!E:E,'SUMMARY YTD'!A195,'CHECKOFF YEAR TO DATE '!A:A,'SUMMARY YTD'!$E$129)</f>
        <v>905120</v>
      </c>
      <c r="F195" s="432">
        <f>SUMIFS('CHECKOFF YEAR TO DATE '!R:R,'CHECKOFF YEAR TO DATE '!E:E,'SUMMARY YTD'!A195,'CHECKOFF YEAR TO DATE '!A:A,'SUMMARY YTD'!$F$129)</f>
        <v>1141790</v>
      </c>
      <c r="G195" s="432">
        <f>SUMIFS('CHECKOFF YEAR TO DATE '!R:R,'CHECKOFF YEAR TO DATE '!E:E,'SUMMARY YTD'!A195,'CHECKOFF YEAR TO DATE '!A:A,'SUMMARY YTD'!$G$129)</f>
        <v>0</v>
      </c>
      <c r="H195" s="432">
        <f>SUMIFS('CHECKOFF YEAR TO DATE '!R:R,'CHECKOFF YEAR TO DATE '!E:E,'SUMMARY YTD'!A195,'CHECKOFF YEAR TO DATE '!A:A,'SUMMARY YTD'!$H$129)</f>
        <v>2323786</v>
      </c>
      <c r="I195" s="432">
        <f>SUMIFS('CHECKOFF YEAR TO DATE '!R:R,'CHECKOFF YEAR TO DATE '!E:E,'SUMMARY YTD'!A195,'CHECKOFF YEAR TO DATE '!A:A,'SUMMARY YTD'!$I$129)</f>
        <v>934600</v>
      </c>
      <c r="J195" s="432"/>
      <c r="K195" s="432">
        <f t="shared" si="38"/>
        <v>8009033</v>
      </c>
      <c r="L195" s="434">
        <v>15000000</v>
      </c>
      <c r="M195" s="434">
        <f t="shared" si="35"/>
        <v>6990967</v>
      </c>
      <c r="N195" s="449">
        <f>COUNTIFS('CHECKOFF YEAR TO DATE '!E:E,'SUMMARY YTD'!A195)</f>
        <v>21</v>
      </c>
      <c r="O195" s="8">
        <v>50</v>
      </c>
      <c r="P195" s="448">
        <f t="shared" si="21"/>
        <v>29</v>
      </c>
    </row>
    <row r="196" spans="1:16" x14ac:dyDescent="0.25">
      <c r="A196" s="19" t="s">
        <v>458</v>
      </c>
      <c r="B196" s="19" t="s">
        <v>38</v>
      </c>
      <c r="C196" s="432">
        <f>SUMIFS('CHECKOFF YEAR TO DATE '!R:R,'CHECKOFF YEAR TO DATE '!E:E,'SUMMARY YTD'!A196,'CHECKOFF YEAR TO DATE '!A:A,'SUMMARY YTD'!$C$129)</f>
        <v>1582700</v>
      </c>
      <c r="D196" s="432">
        <f>SUMIFS('CHECKOFF YEAR TO DATE '!R:R,'CHECKOFF YEAR TO DATE '!E:E,'SUMMARY YTD'!A196,'CHECKOFF YEAR TO DATE '!A:A,'SUMMARY YTD'!$D$129)</f>
        <v>2163579</v>
      </c>
      <c r="E196" s="432">
        <f>SUMIFS('CHECKOFF YEAR TO DATE '!R:R,'CHECKOFF YEAR TO DATE '!E:E,'SUMMARY YTD'!A196,'CHECKOFF YEAR TO DATE '!A:A,'SUMMARY YTD'!$E$129)</f>
        <v>3923429</v>
      </c>
      <c r="F196" s="432">
        <f>SUMIFS('CHECKOFF YEAR TO DATE '!R:R,'CHECKOFF YEAR TO DATE '!E:E,'SUMMARY YTD'!A196,'CHECKOFF YEAR TO DATE '!A:A,'SUMMARY YTD'!$F$129)</f>
        <v>2869360</v>
      </c>
      <c r="G196" s="432">
        <f>SUMIFS('CHECKOFF YEAR TO DATE '!R:R,'CHECKOFF YEAR TO DATE '!E:E,'SUMMARY YTD'!A196,'CHECKOFF YEAR TO DATE '!A:A,'SUMMARY YTD'!$G$129)</f>
        <v>1915350</v>
      </c>
      <c r="H196" s="432">
        <f>SUMIFS('CHECKOFF YEAR TO DATE '!R:R,'CHECKOFF YEAR TO DATE '!E:E,'SUMMARY YTD'!A196,'CHECKOFF YEAR TO DATE '!A:A,'SUMMARY YTD'!$H$129)</f>
        <v>1513200</v>
      </c>
      <c r="I196" s="432">
        <f>SUMIFS('CHECKOFF YEAR TO DATE '!R:R,'CHECKOFF YEAR TO DATE '!E:E,'SUMMARY YTD'!A196,'CHECKOFF YEAR TO DATE '!A:A,'SUMMARY YTD'!$I$129)</f>
        <v>3004900</v>
      </c>
      <c r="J196" s="432"/>
      <c r="K196" s="432">
        <f t="shared" si="38"/>
        <v>16972518</v>
      </c>
      <c r="L196" s="434">
        <v>15000000</v>
      </c>
      <c r="M196" s="434">
        <f t="shared" si="35"/>
        <v>-1972518</v>
      </c>
      <c r="N196" s="449">
        <f>COUNTIFS('CHECKOFF YEAR TO DATE '!E:E,'SUMMARY YTD'!A196)</f>
        <v>56</v>
      </c>
      <c r="O196" s="8">
        <v>50</v>
      </c>
      <c r="P196" s="448">
        <f t="shared" si="21"/>
        <v>-6</v>
      </c>
    </row>
    <row r="197" spans="1:16" x14ac:dyDescent="0.25">
      <c r="A197" s="318" t="s">
        <v>917</v>
      </c>
      <c r="B197" s="19" t="s">
        <v>49</v>
      </c>
      <c r="C197" s="432">
        <f>SUMIFS('CHECKOFF YEAR TO DATE '!R:R,'CHECKOFF YEAR TO DATE '!E:E,'SUMMARY YTD'!A197,'CHECKOFF YEAR TO DATE '!A:A,'SUMMARY YTD'!$C$129)</f>
        <v>30000</v>
      </c>
      <c r="D197" s="432">
        <f>SUMIFS('CHECKOFF YEAR TO DATE '!R:R,'CHECKOFF YEAR TO DATE '!E:E,'SUMMARY YTD'!A197,'CHECKOFF YEAR TO DATE '!A:A,'SUMMARY YTD'!$D$129)</f>
        <v>715370</v>
      </c>
      <c r="E197" s="432">
        <f>SUMIFS('CHECKOFF YEAR TO DATE '!R:R,'CHECKOFF YEAR TO DATE '!E:E,'SUMMARY YTD'!A197,'CHECKOFF YEAR TO DATE '!A:A,'SUMMARY YTD'!$E$129)</f>
        <v>1871565</v>
      </c>
      <c r="F197" s="432">
        <f>SUMIFS('CHECKOFF YEAR TO DATE '!R:R,'CHECKOFF YEAR TO DATE '!E:E,'SUMMARY YTD'!A197,'CHECKOFF YEAR TO DATE '!A:A,'SUMMARY YTD'!$F$129)</f>
        <v>0</v>
      </c>
      <c r="G197" s="432">
        <f>SUMIFS('CHECKOFF YEAR TO DATE '!R:R,'CHECKOFF YEAR TO DATE '!E:E,'SUMMARY YTD'!A197,'CHECKOFF YEAR TO DATE '!A:A,'SUMMARY YTD'!$G$129)</f>
        <v>1131004</v>
      </c>
      <c r="H197" s="432">
        <f>SUMIFS('CHECKOFF YEAR TO DATE '!R:R,'CHECKOFF YEAR TO DATE '!E:E,'SUMMARY YTD'!A197,'CHECKOFF YEAR TO DATE '!A:A,'SUMMARY YTD'!$H$129)</f>
        <v>4031852</v>
      </c>
      <c r="I197" s="432">
        <f>SUMIFS('CHECKOFF YEAR TO DATE '!R:R,'CHECKOFF YEAR TO DATE '!E:E,'SUMMARY YTD'!A197,'CHECKOFF YEAR TO DATE '!A:A,'SUMMARY YTD'!$I$129)</f>
        <v>3482300</v>
      </c>
      <c r="J197" s="432"/>
      <c r="K197" s="432">
        <f t="shared" si="38"/>
        <v>11262091</v>
      </c>
      <c r="L197" s="434">
        <v>15000000</v>
      </c>
      <c r="M197" s="434">
        <f t="shared" si="35"/>
        <v>3737909</v>
      </c>
      <c r="N197" s="449">
        <f>COUNTIFS('CHECKOFF YEAR TO DATE '!E:E,'SUMMARY YTD'!A197)</f>
        <v>35</v>
      </c>
      <c r="O197" s="8">
        <v>50</v>
      </c>
      <c r="P197" s="448">
        <f t="shared" si="21"/>
        <v>15</v>
      </c>
    </row>
    <row r="198" spans="1:16" x14ac:dyDescent="0.25">
      <c r="A198" s="19" t="s">
        <v>455</v>
      </c>
      <c r="B198" s="19" t="s">
        <v>49</v>
      </c>
      <c r="C198" s="432">
        <f>SUMIFS('CHECKOFF YEAR TO DATE '!R:R,'CHECKOFF YEAR TO DATE '!E:E,'SUMMARY YTD'!A198,'CHECKOFF YEAR TO DATE '!A:A,'SUMMARY YTD'!$C$129)</f>
        <v>3540774</v>
      </c>
      <c r="D198" s="432">
        <f>SUMIFS('CHECKOFF YEAR TO DATE '!R:R,'CHECKOFF YEAR TO DATE '!E:E,'SUMMARY YTD'!A198,'CHECKOFF YEAR TO DATE '!A:A,'SUMMARY YTD'!$D$129)</f>
        <v>2546435</v>
      </c>
      <c r="E198" s="432">
        <f>SUMIFS('CHECKOFF YEAR TO DATE '!R:R,'CHECKOFF YEAR TO DATE '!E:E,'SUMMARY YTD'!A198,'CHECKOFF YEAR TO DATE '!A:A,'SUMMARY YTD'!$E$129)</f>
        <v>3295128</v>
      </c>
      <c r="F198" s="432">
        <f>SUMIFS('CHECKOFF YEAR TO DATE '!R:R,'CHECKOFF YEAR TO DATE '!E:E,'SUMMARY YTD'!A198,'CHECKOFF YEAR TO DATE '!A:A,'SUMMARY YTD'!$F$129)</f>
        <v>3295447</v>
      </c>
      <c r="G198" s="432">
        <f>SUMIFS('CHECKOFF YEAR TO DATE '!R:R,'CHECKOFF YEAR TO DATE '!E:E,'SUMMARY YTD'!A198,'CHECKOFF YEAR TO DATE '!A:A,'SUMMARY YTD'!$G$129)</f>
        <v>3876501</v>
      </c>
      <c r="H198" s="432">
        <f>SUMIFS('CHECKOFF YEAR TO DATE '!R:R,'CHECKOFF YEAR TO DATE '!E:E,'SUMMARY YTD'!A198,'CHECKOFF YEAR TO DATE '!A:A,'SUMMARY YTD'!$H$129)</f>
        <v>4730657</v>
      </c>
      <c r="I198" s="432">
        <f>SUMIFS('CHECKOFF YEAR TO DATE '!R:R,'CHECKOFF YEAR TO DATE '!E:E,'SUMMARY YTD'!A198,'CHECKOFF YEAR TO DATE '!A:A,'SUMMARY YTD'!$I$129)</f>
        <v>3872400</v>
      </c>
      <c r="J198" s="432"/>
      <c r="K198" s="432">
        <f t="shared" si="38"/>
        <v>25157342</v>
      </c>
      <c r="L198" s="434">
        <v>15000000</v>
      </c>
      <c r="M198" s="434">
        <f t="shared" si="35"/>
        <v>-10157342</v>
      </c>
      <c r="N198" s="449">
        <f>COUNTIFS('CHECKOFF YEAR TO DATE '!E:E,'SUMMARY YTD'!A198)</f>
        <v>117</v>
      </c>
      <c r="O198" s="8">
        <v>50</v>
      </c>
      <c r="P198" s="448">
        <f t="shared" si="21"/>
        <v>-67</v>
      </c>
    </row>
    <row r="199" spans="1:16" x14ac:dyDescent="0.25">
      <c r="A199" s="19" t="s">
        <v>451</v>
      </c>
      <c r="B199" s="19" t="s">
        <v>49</v>
      </c>
      <c r="C199" s="432">
        <f>SUMIFS('CHECKOFF YEAR TO DATE '!R:R,'CHECKOFF YEAR TO DATE '!E:E,'SUMMARY YTD'!A199,'CHECKOFF YEAR TO DATE '!A:A,'SUMMARY YTD'!$C$129)</f>
        <v>2680525</v>
      </c>
      <c r="D199" s="432">
        <f>SUMIFS('CHECKOFF YEAR TO DATE '!R:R,'CHECKOFF YEAR TO DATE '!E:E,'SUMMARY YTD'!A199,'CHECKOFF YEAR TO DATE '!A:A,'SUMMARY YTD'!$D$129)</f>
        <v>2406643</v>
      </c>
      <c r="E199" s="432">
        <f>SUMIFS('CHECKOFF YEAR TO DATE '!R:R,'CHECKOFF YEAR TO DATE '!E:E,'SUMMARY YTD'!A199,'CHECKOFF YEAR TO DATE '!A:A,'SUMMARY YTD'!$E$129)</f>
        <v>2307995</v>
      </c>
      <c r="F199" s="432">
        <f>SUMIFS('CHECKOFF YEAR TO DATE '!R:R,'CHECKOFF YEAR TO DATE '!E:E,'SUMMARY YTD'!A199,'CHECKOFF YEAR TO DATE '!A:A,'SUMMARY YTD'!$F$129)</f>
        <v>2281198</v>
      </c>
      <c r="G199" s="432">
        <f>SUMIFS('CHECKOFF YEAR TO DATE '!R:R,'CHECKOFF YEAR TO DATE '!E:E,'SUMMARY YTD'!A199,'CHECKOFF YEAR TO DATE '!A:A,'SUMMARY YTD'!$G$129)</f>
        <v>2734324</v>
      </c>
      <c r="H199" s="432">
        <f>SUMIFS('CHECKOFF YEAR TO DATE '!R:R,'CHECKOFF YEAR TO DATE '!E:E,'SUMMARY YTD'!A199,'CHECKOFF YEAR TO DATE '!A:A,'SUMMARY YTD'!$H$129)</f>
        <v>3078140</v>
      </c>
      <c r="I199" s="432">
        <f>SUMIFS('CHECKOFF YEAR TO DATE '!R:R,'CHECKOFF YEAR TO DATE '!E:E,'SUMMARY YTD'!A199,'CHECKOFF YEAR TO DATE '!A:A,'SUMMARY YTD'!$I$129)</f>
        <v>4832400</v>
      </c>
      <c r="J199" s="432"/>
      <c r="K199" s="432">
        <f t="shared" si="38"/>
        <v>20321225</v>
      </c>
      <c r="L199" s="434">
        <v>15000000</v>
      </c>
      <c r="M199" s="434">
        <f t="shared" si="35"/>
        <v>-5321225</v>
      </c>
      <c r="N199" s="449">
        <f>COUNTIFS('CHECKOFF YEAR TO DATE '!E:E,'SUMMARY YTD'!A199)</f>
        <v>121</v>
      </c>
      <c r="O199" s="8">
        <v>50</v>
      </c>
      <c r="P199" s="448">
        <f t="shared" si="21"/>
        <v>-71</v>
      </c>
    </row>
    <row r="200" spans="1:16" x14ac:dyDescent="0.25">
      <c r="A200" s="19" t="s">
        <v>438</v>
      </c>
      <c r="B200" s="19" t="s">
        <v>49</v>
      </c>
      <c r="C200" s="432">
        <f>SUMIFS('CHECKOFF YEAR TO DATE '!R:R,'CHECKOFF YEAR TO DATE '!E:E,'SUMMARY YTD'!A200,'CHECKOFF YEAR TO DATE '!A:A,'SUMMARY YTD'!$C$129)</f>
        <v>1651391</v>
      </c>
      <c r="D200" s="432">
        <f>SUMIFS('CHECKOFF YEAR TO DATE '!R:R,'CHECKOFF YEAR TO DATE '!E:E,'SUMMARY YTD'!A200,'CHECKOFF YEAR TO DATE '!A:A,'SUMMARY YTD'!$D$129)</f>
        <v>4428917.9000000004</v>
      </c>
      <c r="E200" s="432">
        <f>SUMIFS('CHECKOFF YEAR TO DATE '!R:R,'CHECKOFF YEAR TO DATE '!E:E,'SUMMARY YTD'!A200,'CHECKOFF YEAR TO DATE '!A:A,'SUMMARY YTD'!$E$129)</f>
        <v>1958181</v>
      </c>
      <c r="F200" s="432">
        <f>SUMIFS('CHECKOFF YEAR TO DATE '!R:R,'CHECKOFF YEAR TO DATE '!E:E,'SUMMARY YTD'!A200,'CHECKOFF YEAR TO DATE '!A:A,'SUMMARY YTD'!$F$129)</f>
        <v>1309670</v>
      </c>
      <c r="G200" s="432">
        <f>SUMIFS('CHECKOFF YEAR TO DATE '!R:R,'CHECKOFF YEAR TO DATE '!E:E,'SUMMARY YTD'!A200,'CHECKOFF YEAR TO DATE '!A:A,'SUMMARY YTD'!$G$129)</f>
        <v>2610068</v>
      </c>
      <c r="H200" s="432">
        <f>SUMIFS('CHECKOFF YEAR TO DATE '!R:R,'CHECKOFF YEAR TO DATE '!E:E,'SUMMARY YTD'!A200,'CHECKOFF YEAR TO DATE '!A:A,'SUMMARY YTD'!$H$129)</f>
        <v>2837500</v>
      </c>
      <c r="I200" s="432">
        <f>SUMIFS('CHECKOFF YEAR TO DATE '!R:R,'CHECKOFF YEAR TO DATE '!E:E,'SUMMARY YTD'!A200,'CHECKOFF YEAR TO DATE '!A:A,'SUMMARY YTD'!$I$129)</f>
        <v>2864700</v>
      </c>
      <c r="J200" s="432"/>
      <c r="K200" s="432">
        <f t="shared" si="38"/>
        <v>17660427.899999999</v>
      </c>
      <c r="L200" s="434">
        <v>15000000</v>
      </c>
      <c r="M200" s="434">
        <f t="shared" si="35"/>
        <v>-2660427.8999999985</v>
      </c>
      <c r="N200" s="449">
        <f>COUNTIFS('CHECKOFF YEAR TO DATE '!E:E,'SUMMARY YTD'!A200)</f>
        <v>80</v>
      </c>
      <c r="O200" s="8">
        <v>50</v>
      </c>
      <c r="P200" s="448">
        <f t="shared" si="21"/>
        <v>-30</v>
      </c>
    </row>
    <row r="201" spans="1:16" x14ac:dyDescent="0.25">
      <c r="A201" s="19" t="s">
        <v>460</v>
      </c>
      <c r="B201" s="19" t="s">
        <v>49</v>
      </c>
      <c r="C201" s="432">
        <f>SUMIFS('CHECKOFF YEAR TO DATE '!R:R,'CHECKOFF YEAR TO DATE '!E:E,'SUMMARY YTD'!A201,'CHECKOFF YEAR TO DATE '!A:A,'SUMMARY YTD'!$C$129)</f>
        <v>675744</v>
      </c>
      <c r="D201" s="432">
        <f>SUMIFS('CHECKOFF YEAR TO DATE '!R:R,'CHECKOFF YEAR TO DATE '!E:E,'SUMMARY YTD'!A201,'CHECKOFF YEAR TO DATE '!A:A,'SUMMARY YTD'!$D$129)</f>
        <v>1926432</v>
      </c>
      <c r="E201" s="432">
        <f>SUMIFS('CHECKOFF YEAR TO DATE '!R:R,'CHECKOFF YEAR TO DATE '!E:E,'SUMMARY YTD'!A201,'CHECKOFF YEAR TO DATE '!A:A,'SUMMARY YTD'!$E$129)</f>
        <v>0</v>
      </c>
      <c r="F201" s="432">
        <f>SUMIFS('CHECKOFF YEAR TO DATE '!R:R,'CHECKOFF YEAR TO DATE '!E:E,'SUMMARY YTD'!A201,'CHECKOFF YEAR TO DATE '!A:A,'SUMMARY YTD'!$F$129)</f>
        <v>0</v>
      </c>
      <c r="G201" s="432">
        <f>SUMIFS('CHECKOFF YEAR TO DATE '!R:R,'CHECKOFF YEAR TO DATE '!E:E,'SUMMARY YTD'!A201,'CHECKOFF YEAR TO DATE '!A:A,'SUMMARY YTD'!$G$129)</f>
        <v>0</v>
      </c>
      <c r="H201" s="432">
        <f>SUMIFS('CHECKOFF YEAR TO DATE '!R:R,'CHECKOFF YEAR TO DATE '!E:E,'SUMMARY YTD'!A201,'CHECKOFF YEAR TO DATE '!A:A,'SUMMARY YTD'!$H$129)</f>
        <v>0</v>
      </c>
      <c r="I201" s="432">
        <f>SUMIFS('CHECKOFF YEAR TO DATE '!R:R,'CHECKOFF YEAR TO DATE '!E:E,'SUMMARY YTD'!A201,'CHECKOFF YEAR TO DATE '!A:A,'SUMMARY YTD'!$I$129)</f>
        <v>0</v>
      </c>
      <c r="J201" s="432"/>
      <c r="K201" s="432">
        <f t="shared" si="38"/>
        <v>2602176</v>
      </c>
      <c r="L201" s="434">
        <v>15000000</v>
      </c>
      <c r="M201" s="434">
        <f t="shared" si="35"/>
        <v>12397824</v>
      </c>
      <c r="N201" s="449">
        <f>COUNTIFS('CHECKOFF YEAR TO DATE '!E:E,'SUMMARY YTD'!A201)</f>
        <v>7</v>
      </c>
      <c r="O201" s="8">
        <v>50</v>
      </c>
      <c r="P201" s="448">
        <f t="shared" si="21"/>
        <v>43</v>
      </c>
    </row>
    <row r="202" spans="1:16" x14ac:dyDescent="0.25">
      <c r="A202" s="19" t="s">
        <v>844</v>
      </c>
      <c r="B202" s="19" t="s">
        <v>49</v>
      </c>
      <c r="C202" s="432">
        <f>SUMIFS('CHECKOFF YEAR TO DATE '!R:R,'CHECKOFF YEAR TO DATE '!E:E,'SUMMARY YTD'!A202,'CHECKOFF YEAR TO DATE '!A:A,'SUMMARY YTD'!$C$129)</f>
        <v>813088</v>
      </c>
      <c r="D202" s="432">
        <f>SUMIFS('CHECKOFF YEAR TO DATE '!R:R,'CHECKOFF YEAR TO DATE '!E:E,'SUMMARY YTD'!A202,'CHECKOFF YEAR TO DATE '!A:A,'SUMMARY YTD'!$D$129)</f>
        <v>642154</v>
      </c>
      <c r="E202" s="432">
        <f>SUMIFS('CHECKOFF YEAR TO DATE '!R:R,'CHECKOFF YEAR TO DATE '!E:E,'SUMMARY YTD'!A202,'CHECKOFF YEAR TO DATE '!A:A,'SUMMARY YTD'!$E$129)</f>
        <v>608007</v>
      </c>
      <c r="F202" s="432">
        <f>SUMIFS('CHECKOFF YEAR TO DATE '!R:R,'CHECKOFF YEAR TO DATE '!E:E,'SUMMARY YTD'!A202,'CHECKOFF YEAR TO DATE '!A:A,'SUMMARY YTD'!$F$129)</f>
        <v>0</v>
      </c>
      <c r="G202" s="432">
        <f>SUMIFS('CHECKOFF YEAR TO DATE '!R:R,'CHECKOFF YEAR TO DATE '!E:E,'SUMMARY YTD'!A202,'CHECKOFF YEAR TO DATE '!A:A,'SUMMARY YTD'!$G$129)</f>
        <v>0</v>
      </c>
      <c r="H202" s="432">
        <f>SUMIFS('CHECKOFF YEAR TO DATE '!R:R,'CHECKOFF YEAR TO DATE '!E:E,'SUMMARY YTD'!A202,'CHECKOFF YEAR TO DATE '!A:A,'SUMMARY YTD'!$H$129)</f>
        <v>0</v>
      </c>
      <c r="I202" s="432">
        <f>SUMIFS('CHECKOFF YEAR TO DATE '!R:R,'CHECKOFF YEAR TO DATE '!E:E,'SUMMARY YTD'!A202,'CHECKOFF YEAR TO DATE '!A:A,'SUMMARY YTD'!$I$129)</f>
        <v>0</v>
      </c>
      <c r="J202" s="432"/>
      <c r="K202" s="432">
        <f t="shared" si="38"/>
        <v>2063249</v>
      </c>
      <c r="L202" s="434">
        <v>15000000</v>
      </c>
      <c r="M202" s="434">
        <f t="shared" si="35"/>
        <v>12936751</v>
      </c>
      <c r="N202" s="449">
        <f>COUNTIFS('CHECKOFF YEAR TO DATE '!E:E,'SUMMARY YTD'!A202)</f>
        <v>6</v>
      </c>
      <c r="O202" s="8">
        <v>50</v>
      </c>
      <c r="P202" s="448">
        <f t="shared" si="21"/>
        <v>44</v>
      </c>
    </row>
    <row r="203" spans="1:16" x14ac:dyDescent="0.25">
      <c r="A203" s="371" t="s">
        <v>189</v>
      </c>
      <c r="B203" s="371" t="s">
        <v>49</v>
      </c>
      <c r="C203" s="432">
        <f>SUMIFS('CHECKOFF YEAR TO DATE '!R:R,'CHECKOFF YEAR TO DATE '!E:E,'SUMMARY YTD'!A203,'CHECKOFF YEAR TO DATE '!A:A,'SUMMARY YTD'!$C$129)</f>
        <v>3293234</v>
      </c>
      <c r="D203" s="432">
        <f>SUMIFS('CHECKOFF YEAR TO DATE '!R:R,'CHECKOFF YEAR TO DATE '!E:E,'SUMMARY YTD'!A203,'CHECKOFF YEAR TO DATE '!A:A,'SUMMARY YTD'!$D$129)</f>
        <v>6299798</v>
      </c>
      <c r="E203" s="432">
        <f>SUMIFS('CHECKOFF YEAR TO DATE '!R:R,'CHECKOFF YEAR TO DATE '!E:E,'SUMMARY YTD'!A203,'CHECKOFF YEAR TO DATE '!A:A,'SUMMARY YTD'!$E$129)</f>
        <v>4390754</v>
      </c>
      <c r="F203" s="432">
        <f>SUMIFS('CHECKOFF YEAR TO DATE '!R:R,'CHECKOFF YEAR TO DATE '!E:E,'SUMMARY YTD'!A203,'CHECKOFF YEAR TO DATE '!A:A,'SUMMARY YTD'!$F$129)</f>
        <v>715143</v>
      </c>
      <c r="G203" s="432">
        <f>SUMIFS('CHECKOFF YEAR TO DATE '!R:R,'CHECKOFF YEAR TO DATE '!E:E,'SUMMARY YTD'!A203,'CHECKOFF YEAR TO DATE '!A:A,'SUMMARY YTD'!$G$129)</f>
        <v>2326269</v>
      </c>
      <c r="H203" s="432">
        <f>SUMIFS('CHECKOFF YEAR TO DATE '!R:R,'CHECKOFF YEAR TO DATE '!E:E,'SUMMARY YTD'!A203,'CHECKOFF YEAR TO DATE '!A:A,'SUMMARY YTD'!$H$129)</f>
        <v>8033108</v>
      </c>
      <c r="I203" s="432">
        <f>SUMIFS('CHECKOFF YEAR TO DATE '!R:R,'CHECKOFF YEAR TO DATE '!E:E,'SUMMARY YTD'!A203,'CHECKOFF YEAR TO DATE '!A:A,'SUMMARY YTD'!$I$129)</f>
        <v>4463700</v>
      </c>
      <c r="J203" s="432"/>
      <c r="K203" s="432">
        <f t="shared" si="38"/>
        <v>29522006</v>
      </c>
      <c r="L203" s="434">
        <v>15000000</v>
      </c>
      <c r="M203" s="434">
        <f t="shared" si="35"/>
        <v>-14522006</v>
      </c>
      <c r="N203" s="449">
        <f>COUNTIFS('CHECKOFF YEAR TO DATE '!E:E,'SUMMARY YTD'!A203)</f>
        <v>86</v>
      </c>
      <c r="O203" s="8">
        <v>50</v>
      </c>
      <c r="P203" s="448">
        <f t="shared" si="21"/>
        <v>-36</v>
      </c>
    </row>
    <row r="204" spans="1:16" x14ac:dyDescent="0.25">
      <c r="A204" s="19" t="s">
        <v>405</v>
      </c>
      <c r="B204" s="19"/>
      <c r="C204" s="432">
        <f>SUMIFS('CHECKOFF YEAR TO DATE '!R:R,'CHECKOFF YEAR TO DATE '!E:E,'SUMMARY YTD'!A204,'CHECKOFF YEAR TO DATE '!A:A,'SUMMARY YTD'!$C$129)</f>
        <v>8094529.6900000004</v>
      </c>
      <c r="D204" s="432">
        <f>SUMIFS('CHECKOFF YEAR TO DATE '!R:R,'CHECKOFF YEAR TO DATE '!E:E,'SUMMARY YTD'!A204,'CHECKOFF YEAR TO DATE '!A:A,'SUMMARY YTD'!$D$129)</f>
        <v>7165833.8500000006</v>
      </c>
      <c r="E204" s="432">
        <f>SUMIFS('CHECKOFF YEAR TO DATE '!R:R,'CHECKOFF YEAR TO DATE '!E:E,'SUMMARY YTD'!A204,'CHECKOFF YEAR TO DATE '!A:A,'SUMMARY YTD'!$E$129)</f>
        <v>9935992.1799999997</v>
      </c>
      <c r="F204" s="432">
        <f>SUMIFS('CHECKOFF YEAR TO DATE '!R:R,'CHECKOFF YEAR TO DATE '!E:E,'SUMMARY YTD'!A204,'CHECKOFF YEAR TO DATE '!A:A,'SUMMARY YTD'!$F$129)</f>
        <v>9824369</v>
      </c>
      <c r="G204" s="432">
        <f>SUMIFS('CHECKOFF YEAR TO DATE '!R:R,'CHECKOFF YEAR TO DATE '!E:E,'SUMMARY YTD'!A204,'CHECKOFF YEAR TO DATE '!A:A,'SUMMARY YTD'!$G$129)</f>
        <v>9267946.5300000012</v>
      </c>
      <c r="H204" s="432">
        <f>SUMIFS('CHECKOFF YEAR TO DATE '!R:R,'CHECKOFF YEAR TO DATE '!E:E,'SUMMARY YTD'!A204,'CHECKOFF YEAR TO DATE '!A:A,'SUMMARY YTD'!$H$129)</f>
        <v>16851878</v>
      </c>
      <c r="I204" s="432">
        <f>SUMIFS('CHECKOFF YEAR TO DATE '!R:R,'CHECKOFF YEAR TO DATE '!E:E,'SUMMARY YTD'!A204,'CHECKOFF YEAR TO DATE '!A:A,'SUMMARY YTD'!$I$129)</f>
        <v>16869155</v>
      </c>
      <c r="J204" s="432"/>
      <c r="K204" s="432">
        <f t="shared" ref="K204" si="39">SUM(C204:I204)</f>
        <v>78009704.25</v>
      </c>
      <c r="L204" s="434">
        <v>15000000</v>
      </c>
      <c r="M204" s="434">
        <f t="shared" si="35"/>
        <v>-63009704.25</v>
      </c>
      <c r="N204" s="449">
        <f>COUNTIFS('CHECKOFF YEAR TO DATE '!E:E,'SUMMARY YTD'!A204)</f>
        <v>407</v>
      </c>
      <c r="O204" s="8">
        <v>50</v>
      </c>
      <c r="P204" s="448">
        <f t="shared" si="21"/>
        <v>-357</v>
      </c>
    </row>
    <row r="205" spans="1:16" x14ac:dyDescent="0.25">
      <c r="A205" s="399" t="s">
        <v>71</v>
      </c>
      <c r="B205" s="399"/>
      <c r="C205" s="66">
        <f t="shared" ref="C205:I205" si="40">SUM(C130:C204)</f>
        <v>81352349.689999998</v>
      </c>
      <c r="D205" s="66">
        <f t="shared" si="40"/>
        <v>89961591.75</v>
      </c>
      <c r="E205" s="66">
        <f t="shared" si="40"/>
        <v>96096113.180000007</v>
      </c>
      <c r="F205" s="66">
        <f t="shared" si="40"/>
        <v>66882503</v>
      </c>
      <c r="G205" s="66">
        <f t="shared" si="40"/>
        <v>70960542.530000001</v>
      </c>
      <c r="H205" s="66">
        <f t="shared" si="40"/>
        <v>120074093</v>
      </c>
      <c r="I205" s="66">
        <f t="shared" si="40"/>
        <v>137909412</v>
      </c>
      <c r="J205" s="66"/>
      <c r="K205" s="92">
        <f>SUM(K130:K204)</f>
        <v>663236605.14999998</v>
      </c>
      <c r="L205" s="92"/>
      <c r="M205" s="450">
        <f>SUM(N130:N204)</f>
        <v>2585</v>
      </c>
      <c r="N205" s="380"/>
      <c r="O205" s="380"/>
    </row>
  </sheetData>
  <mergeCells count="7">
    <mergeCell ref="A37:O37"/>
    <mergeCell ref="F21:L21"/>
    <mergeCell ref="A21:D21"/>
    <mergeCell ref="A2:D2"/>
    <mergeCell ref="G3:J3"/>
    <mergeCell ref="G2:J2"/>
    <mergeCell ref="L2:O2"/>
  </mergeCells>
  <conditionalFormatting sqref="A51:A65 F51:F125 A67:A125">
    <cfRule type="duplicateValues" dxfId="12" priority="10676"/>
  </conditionalFormatting>
  <conditionalFormatting sqref="A61:A65 A67:A68">
    <cfRule type="duplicateValues" dxfId="11" priority="2"/>
  </conditionalFormatting>
  <conditionalFormatting sqref="A130:A140 A142:A204">
    <cfRule type="duplicateValues" dxfId="10" priority="10675"/>
  </conditionalFormatting>
  <conditionalFormatting sqref="F51:F125">
    <cfRule type="cellIs" dxfId="9" priority="10" operator="greaterThanOrEqual">
      <formula>1500000</formula>
    </cfRule>
  </conditionalFormatting>
  <conditionalFormatting sqref="L23:L31">
    <cfRule type="cellIs" dxfId="8" priority="12" operator="greaterThan">
      <formula>$P$33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54"/>
  <sheetViews>
    <sheetView topLeftCell="A22" workbookViewId="0">
      <selection activeCell="D32" sqref="D32"/>
    </sheetView>
  </sheetViews>
  <sheetFormatPr defaultColWidth="9.140625" defaultRowHeight="15" x14ac:dyDescent="0.25"/>
  <cols>
    <col min="1" max="1" width="21.85546875" style="8" bestFit="1" customWidth="1"/>
    <col min="2" max="2" width="24.5703125" style="8" bestFit="1" customWidth="1"/>
    <col min="3" max="3" width="17.85546875" style="8" bestFit="1" customWidth="1"/>
    <col min="4" max="4" width="20.42578125" style="8" bestFit="1" customWidth="1"/>
    <col min="5" max="5" width="20.7109375" style="8" bestFit="1" customWidth="1"/>
    <col min="6" max="6" width="20.28515625" style="8" bestFit="1" customWidth="1"/>
    <col min="7" max="7" width="21.5703125" style="8" bestFit="1" customWidth="1"/>
    <col min="8" max="8" width="23.7109375" style="8" bestFit="1" customWidth="1"/>
    <col min="9" max="9" width="20" style="8" bestFit="1" customWidth="1"/>
    <col min="10" max="10" width="14.28515625" style="8" bestFit="1" customWidth="1"/>
    <col min="11" max="11" width="15.5703125" style="8" bestFit="1" customWidth="1"/>
    <col min="12" max="12" width="14.28515625" style="8" bestFit="1" customWidth="1"/>
    <col min="13" max="13" width="13.85546875" style="8" bestFit="1" customWidth="1"/>
    <col min="14" max="14" width="14.28515625" style="8" bestFit="1" customWidth="1"/>
    <col min="15" max="16384" width="9.140625" style="8"/>
  </cols>
  <sheetData>
    <row r="1" spans="1:14" ht="45" x14ac:dyDescent="0.25">
      <c r="A1" s="276" t="s">
        <v>94</v>
      </c>
      <c r="B1" s="276" t="s">
        <v>176</v>
      </c>
      <c r="C1" s="286">
        <v>45117</v>
      </c>
      <c r="D1" s="286">
        <v>45118</v>
      </c>
      <c r="E1" s="286">
        <v>45119</v>
      </c>
      <c r="F1" s="286">
        <v>45120</v>
      </c>
      <c r="G1" s="286">
        <v>45121</v>
      </c>
      <c r="H1" s="286">
        <v>45122</v>
      </c>
      <c r="I1" s="278" t="s">
        <v>71</v>
      </c>
      <c r="J1" s="278" t="s">
        <v>400</v>
      </c>
      <c r="K1" s="278" t="s">
        <v>397</v>
      </c>
      <c r="L1" s="278" t="s">
        <v>275</v>
      </c>
      <c r="M1" s="278" t="s">
        <v>398</v>
      </c>
    </row>
    <row r="2" spans="1:14" x14ac:dyDescent="0.25">
      <c r="A2" s="172" t="s">
        <v>101</v>
      </c>
      <c r="B2" s="8" t="str">
        <f>A2</f>
        <v>NAIROBI REGION</v>
      </c>
      <c r="C2" s="116">
        <f>SUMIFS('Fully Booked'!R:R,'Fully Booked'!C:C,'DAY TO DAY PERFORMANCE'!A2,'Fully Booked'!L:L,'DAY TO DAY PERFORMANCE'!$C$1)</f>
        <v>0</v>
      </c>
      <c r="D2" s="116">
        <f>SUMIFS('Fully Booked'!R:R,'Fully Booked'!C:C,'DAY TO DAY PERFORMANCE'!A2,'Fully Booked'!L:L,'DAY TO DAY PERFORMANCE'!$D$1)</f>
        <v>0</v>
      </c>
      <c r="E2" s="116">
        <f>SUMIFS('Fully Booked'!R:R,'Fully Booked'!C:C,'DAY TO DAY PERFORMANCE'!A2,'Fully Booked'!L:L,'DAY TO DAY PERFORMANCE'!$E$1)</f>
        <v>0</v>
      </c>
      <c r="F2" s="116">
        <f>SUMIFS('Fully Booked'!R:R,'Fully Booked'!C:C,'DAY TO DAY PERFORMANCE'!A2,'Fully Booked'!L:L,'DAY TO DAY PERFORMANCE'!$F$1)</f>
        <v>0</v>
      </c>
      <c r="G2" s="116">
        <f>SUMIFS('Fully Booked'!R:R,'Fully Booked'!C:C,'DAY TO DAY PERFORMANCE'!A2,'Fully Booked'!L:L,'DAY TO DAY PERFORMANCE'!$G$1)</f>
        <v>0</v>
      </c>
      <c r="H2" s="116">
        <f>SUMIFS('Fully Booked'!R:R,'Fully Booked'!C:C,'DAY TO DAY PERFORMANCE'!A2,'Fully Booked'!L:L,'DAY TO DAY PERFORMANCE'!$H$1)</f>
        <v>0</v>
      </c>
      <c r="I2" s="116">
        <f t="shared" ref="I2:I9" si="0">SUM(C2:H2)</f>
        <v>0</v>
      </c>
      <c r="J2" s="282">
        <f>COUNTIFS('Fully Booked'!C:C,'DAY TO DAY PERFORMANCE'!A2,'Fully Booked'!L:L,"&gt;="&amp;'DAY TO DAY PERFORMANCE'!$C$1,'Fully Booked'!L:L,"&lt;="&amp;'DAY TO DAY PERFORMANCE'!$H$1)</f>
        <v>0</v>
      </c>
      <c r="K2" s="116">
        <f>'DAILY SALES '!M3*COUNTA('DAY TO DAY PERFORMANCE'!$C$1:$H$1)</f>
        <v>10500000</v>
      </c>
      <c r="L2" s="117">
        <f t="shared" ref="L2:L10" si="1">I2/K2</f>
        <v>0</v>
      </c>
      <c r="M2" s="116">
        <f>SUMIFS('PENDING FULL BOOKING'!H:H,'PENDING FULL BOOKING'!C:C,'DAY TO DAY PERFORMANCE'!A2)</f>
        <v>9323087</v>
      </c>
    </row>
    <row r="3" spans="1:14" x14ac:dyDescent="0.25">
      <c r="A3" s="8" t="s">
        <v>168</v>
      </c>
      <c r="B3" s="8" t="str">
        <f t="shared" ref="B3:B9" si="2">A3</f>
        <v>WESTERN REGION</v>
      </c>
      <c r="C3" s="116">
        <f>SUMIFS('Fully Booked'!R:R,'Fully Booked'!C:C,'DAY TO DAY PERFORMANCE'!A3,'Fully Booked'!L:L,'DAY TO DAY PERFORMANCE'!$C$1)</f>
        <v>0</v>
      </c>
      <c r="D3" s="116">
        <f>SUMIFS('Fully Booked'!R:R,'Fully Booked'!C:C,'DAY TO DAY PERFORMANCE'!A3,'Fully Booked'!L:L,'DAY TO DAY PERFORMANCE'!$D$1)</f>
        <v>0</v>
      </c>
      <c r="E3" s="116">
        <f>SUMIFS('Fully Booked'!R:R,'Fully Booked'!C:C,'DAY TO DAY PERFORMANCE'!A3,'Fully Booked'!L:L,'DAY TO DAY PERFORMANCE'!$E$1)</f>
        <v>0</v>
      </c>
      <c r="F3" s="116">
        <f>SUMIFS('Fully Booked'!R:R,'Fully Booked'!C:C,'DAY TO DAY PERFORMANCE'!A3,'Fully Booked'!L:L,'DAY TO DAY PERFORMANCE'!$F$1)</f>
        <v>0</v>
      </c>
      <c r="G3" s="116">
        <f>SUMIFS('Fully Booked'!R:R,'Fully Booked'!C:C,'DAY TO DAY PERFORMANCE'!A3,'Fully Booked'!L:L,'DAY TO DAY PERFORMANCE'!$G$1)</f>
        <v>0</v>
      </c>
      <c r="H3" s="116">
        <f>SUMIFS('Fully Booked'!R:R,'Fully Booked'!C:C,'DAY TO DAY PERFORMANCE'!A3,'Fully Booked'!L:L,'DAY TO DAY PERFORMANCE'!$H$1)</f>
        <v>0</v>
      </c>
      <c r="I3" s="116">
        <f t="shared" si="0"/>
        <v>0</v>
      </c>
      <c r="J3" s="282">
        <f>COUNTIFS('Fully Booked'!C:C,'DAY TO DAY PERFORMANCE'!A3,'Fully Booked'!L:L,"&gt;="&amp;'DAY TO DAY PERFORMANCE'!$C$1,'Fully Booked'!L:L,"&lt;="&amp;'DAY TO DAY PERFORMANCE'!$H$1)</f>
        <v>0</v>
      </c>
      <c r="K3" s="116">
        <f>'DAILY SALES '!M4*COUNTA('DAY TO DAY PERFORMANCE'!$C$1:$H$1)</f>
        <v>7500000</v>
      </c>
      <c r="L3" s="117">
        <f t="shared" si="1"/>
        <v>0</v>
      </c>
      <c r="M3" s="116">
        <f>SUMIFS('PENDING FULL BOOKING'!H:H,'PENDING FULL BOOKING'!C:C,'DAY TO DAY PERFORMANCE'!A3)</f>
        <v>5834199</v>
      </c>
    </row>
    <row r="4" spans="1:14" x14ac:dyDescent="0.25">
      <c r="A4" s="8" t="s">
        <v>99</v>
      </c>
      <c r="B4" s="8" t="str">
        <f t="shared" si="2"/>
        <v>COASTAL  REGION</v>
      </c>
      <c r="C4" s="116">
        <f>SUMIFS('Fully Booked'!R:R,'Fully Booked'!C:C,'DAY TO DAY PERFORMANCE'!A4,'Fully Booked'!L:L,'DAY TO DAY PERFORMANCE'!$C$1)</f>
        <v>0</v>
      </c>
      <c r="D4" s="116">
        <f>SUMIFS('Fully Booked'!R:R,'Fully Booked'!C:C,'DAY TO DAY PERFORMANCE'!A4,'Fully Booked'!L:L,'DAY TO DAY PERFORMANCE'!$D$1)</f>
        <v>0</v>
      </c>
      <c r="E4" s="116">
        <f>SUMIFS('Fully Booked'!R:R,'Fully Booked'!C:C,'DAY TO DAY PERFORMANCE'!A4,'Fully Booked'!L:L,'DAY TO DAY PERFORMANCE'!$E$1)</f>
        <v>0</v>
      </c>
      <c r="F4" s="116">
        <f>SUMIFS('Fully Booked'!R:R,'Fully Booked'!C:C,'DAY TO DAY PERFORMANCE'!A4,'Fully Booked'!L:L,'DAY TO DAY PERFORMANCE'!$F$1)</f>
        <v>0</v>
      </c>
      <c r="G4" s="116">
        <f>SUMIFS('Fully Booked'!R:R,'Fully Booked'!C:C,'DAY TO DAY PERFORMANCE'!A4,'Fully Booked'!L:L,'DAY TO DAY PERFORMANCE'!$G$1)</f>
        <v>0</v>
      </c>
      <c r="H4" s="116">
        <f>SUMIFS('Fully Booked'!R:R,'Fully Booked'!C:C,'DAY TO DAY PERFORMANCE'!A4,'Fully Booked'!L:L,'DAY TO DAY PERFORMANCE'!$H$1)</f>
        <v>0</v>
      </c>
      <c r="I4" s="116">
        <f t="shared" si="0"/>
        <v>0</v>
      </c>
      <c r="J4" s="282">
        <f>COUNTIFS('Fully Booked'!C:C,'DAY TO DAY PERFORMANCE'!A4,'Fully Booked'!L:L,"&gt;="&amp;'DAY TO DAY PERFORMANCE'!$C$1,'Fully Booked'!L:L,"&lt;="&amp;'DAY TO DAY PERFORMANCE'!$H$1)</f>
        <v>0</v>
      </c>
      <c r="K4" s="116">
        <f>'DAILY SALES '!M5*COUNTA('DAY TO DAY PERFORMANCE'!$C$1:$H$1)</f>
        <v>11250000</v>
      </c>
      <c r="L4" s="117">
        <f t="shared" si="1"/>
        <v>0</v>
      </c>
      <c r="M4" s="116">
        <f>SUMIFS('PENDING FULL BOOKING'!H:H,'PENDING FULL BOOKING'!C:C,'DAY TO DAY PERFORMANCE'!A4)</f>
        <v>3710267</v>
      </c>
    </row>
    <row r="5" spans="1:14" x14ac:dyDescent="0.25">
      <c r="A5" s="8" t="s">
        <v>133</v>
      </c>
      <c r="B5" s="8" t="str">
        <f t="shared" si="2"/>
        <v>MOUNT KENYA REGION</v>
      </c>
      <c r="C5" s="116">
        <f>SUMIFS('Fully Booked'!R:R,'Fully Booked'!C:C,'DAY TO DAY PERFORMANCE'!A5,'Fully Booked'!L:L,'DAY TO DAY PERFORMANCE'!$C$1)</f>
        <v>0</v>
      </c>
      <c r="D5" s="116">
        <f>SUMIFS('Fully Booked'!R:R,'Fully Booked'!C:C,'DAY TO DAY PERFORMANCE'!A5,'Fully Booked'!L:L,'DAY TO DAY PERFORMANCE'!$D$1)</f>
        <v>0</v>
      </c>
      <c r="E5" s="116">
        <f>SUMIFS('Fully Booked'!R:R,'Fully Booked'!C:C,'DAY TO DAY PERFORMANCE'!A5,'Fully Booked'!L:L,'DAY TO DAY PERFORMANCE'!$E$1)</f>
        <v>0</v>
      </c>
      <c r="F5" s="116">
        <f>SUMIFS('Fully Booked'!R:R,'Fully Booked'!C:C,'DAY TO DAY PERFORMANCE'!A5,'Fully Booked'!L:L,'DAY TO DAY PERFORMANCE'!$F$1)</f>
        <v>0</v>
      </c>
      <c r="G5" s="116">
        <f>SUMIFS('Fully Booked'!R:R,'Fully Booked'!C:C,'DAY TO DAY PERFORMANCE'!A5,'Fully Booked'!L:L,'DAY TO DAY PERFORMANCE'!$G$1)</f>
        <v>0</v>
      </c>
      <c r="H5" s="116">
        <f>SUMIFS('Fully Booked'!R:R,'Fully Booked'!C:C,'DAY TO DAY PERFORMANCE'!A5,'Fully Booked'!L:L,'DAY TO DAY PERFORMANCE'!$H$1)</f>
        <v>0</v>
      </c>
      <c r="I5" s="116">
        <f t="shared" si="0"/>
        <v>0</v>
      </c>
      <c r="J5" s="282">
        <f>COUNTIFS('Fully Booked'!C:C,'DAY TO DAY PERFORMANCE'!A5,'Fully Booked'!L:L,"&gt;="&amp;'DAY TO DAY PERFORMANCE'!$C$1,'Fully Booked'!L:L,"&lt;="&amp;'DAY TO DAY PERFORMANCE'!$H$1)</f>
        <v>0</v>
      </c>
      <c r="K5" s="116">
        <f>'DAILY SALES '!M6*COUNTA('DAY TO DAY PERFORMANCE'!$C$1:$H$1)</f>
        <v>11250000</v>
      </c>
      <c r="L5" s="117">
        <f t="shared" si="1"/>
        <v>0</v>
      </c>
      <c r="M5" s="116">
        <f>SUMIFS('PENDING FULL BOOKING'!H:H,'PENDING FULL BOOKING'!C:C,'DAY TO DAY PERFORMANCE'!A5)</f>
        <v>9624053</v>
      </c>
    </row>
    <row r="6" spans="1:14" x14ac:dyDescent="0.25">
      <c r="A6" s="8" t="s">
        <v>97</v>
      </c>
      <c r="B6" s="8" t="str">
        <f t="shared" si="2"/>
        <v>RIFT VALLEY REGION</v>
      </c>
      <c r="C6" s="116">
        <f>SUMIFS('Fully Booked'!R:R,'Fully Booked'!C:C,'DAY TO DAY PERFORMANCE'!A6,'Fully Booked'!L:L,'DAY TO DAY PERFORMANCE'!$C$1)</f>
        <v>0</v>
      </c>
      <c r="D6" s="116">
        <f>SUMIFS('Fully Booked'!R:R,'Fully Booked'!C:C,'DAY TO DAY PERFORMANCE'!A6,'Fully Booked'!L:L,'DAY TO DAY PERFORMANCE'!$D$1)</f>
        <v>0</v>
      </c>
      <c r="E6" s="116">
        <f>SUMIFS('Fully Booked'!R:R,'Fully Booked'!C:C,'DAY TO DAY PERFORMANCE'!A6,'Fully Booked'!L:L,'DAY TO DAY PERFORMANCE'!$E$1)</f>
        <v>0</v>
      </c>
      <c r="F6" s="116">
        <f>SUMIFS('Fully Booked'!R:R,'Fully Booked'!C:C,'DAY TO DAY PERFORMANCE'!A6,'Fully Booked'!L:L,'DAY TO DAY PERFORMANCE'!$F$1)</f>
        <v>0</v>
      </c>
      <c r="G6" s="116">
        <f>SUMIFS('Fully Booked'!R:R,'Fully Booked'!C:C,'DAY TO DAY PERFORMANCE'!A6,'Fully Booked'!L:L,'DAY TO DAY PERFORMANCE'!$G$1)</f>
        <v>0</v>
      </c>
      <c r="H6" s="116">
        <f>SUMIFS('Fully Booked'!R:R,'Fully Booked'!C:C,'DAY TO DAY PERFORMANCE'!A6,'Fully Booked'!L:L,'DAY TO DAY PERFORMANCE'!$H$1)</f>
        <v>0</v>
      </c>
      <c r="I6" s="116">
        <f t="shared" si="0"/>
        <v>0</v>
      </c>
      <c r="J6" s="282">
        <f>COUNTIFS('Fully Booked'!C:C,'DAY TO DAY PERFORMANCE'!A6,'Fully Booked'!L:L,"&gt;="&amp;'DAY TO DAY PERFORMANCE'!$C$1,'Fully Booked'!L:L,"&lt;="&amp;'DAY TO DAY PERFORMANCE'!$H$1)</f>
        <v>0</v>
      </c>
      <c r="K6" s="116">
        <f>'DAILY SALES '!M7*COUNTA('DAY TO DAY PERFORMANCE'!$C$1:$H$1)</f>
        <v>7500000</v>
      </c>
      <c r="L6" s="117">
        <f t="shared" si="1"/>
        <v>0</v>
      </c>
      <c r="M6" s="116">
        <f>SUMIFS('PENDING FULL BOOKING'!H:H,'PENDING FULL BOOKING'!C:C,'DAY TO DAY PERFORMANCE'!A6)</f>
        <v>9485462</v>
      </c>
    </row>
    <row r="7" spans="1:14" x14ac:dyDescent="0.25">
      <c r="A7" s="8" t="s">
        <v>167</v>
      </c>
      <c r="B7" s="8" t="str">
        <f t="shared" si="2"/>
        <v>NYANZA REGION</v>
      </c>
      <c r="C7" s="116">
        <f>SUMIFS('Fully Booked'!R:R,'Fully Booked'!C:C,'DAY TO DAY PERFORMANCE'!A7,'Fully Booked'!L:L,'DAY TO DAY PERFORMANCE'!$C$1)</f>
        <v>0</v>
      </c>
      <c r="D7" s="116">
        <f>SUMIFS('Fully Booked'!R:R,'Fully Booked'!C:C,'DAY TO DAY PERFORMANCE'!A7,'Fully Booked'!L:L,'DAY TO DAY PERFORMANCE'!$D$1)</f>
        <v>0</v>
      </c>
      <c r="E7" s="116">
        <f>SUMIFS('Fully Booked'!R:R,'Fully Booked'!C:C,'DAY TO DAY PERFORMANCE'!A7,'Fully Booked'!L:L,'DAY TO DAY PERFORMANCE'!$E$1)</f>
        <v>0</v>
      </c>
      <c r="F7" s="116">
        <f>SUMIFS('Fully Booked'!R:R,'Fully Booked'!C:C,'DAY TO DAY PERFORMANCE'!A7,'Fully Booked'!L:L,'DAY TO DAY PERFORMANCE'!$F$1)</f>
        <v>0</v>
      </c>
      <c r="G7" s="116">
        <f>SUMIFS('Fully Booked'!R:R,'Fully Booked'!C:C,'DAY TO DAY PERFORMANCE'!A7,'Fully Booked'!L:L,'DAY TO DAY PERFORMANCE'!$G$1)</f>
        <v>0</v>
      </c>
      <c r="H7" s="116">
        <f>SUMIFS('Fully Booked'!R:R,'Fully Booked'!C:C,'DAY TO DAY PERFORMANCE'!A7,'Fully Booked'!L:L,'DAY TO DAY PERFORMANCE'!$H$1)</f>
        <v>0</v>
      </c>
      <c r="I7" s="116">
        <f t="shared" si="0"/>
        <v>0</v>
      </c>
      <c r="J7" s="282">
        <f>COUNTIFS('Fully Booked'!C:C,'DAY TO DAY PERFORMANCE'!A7,'Fully Booked'!L:L,"&gt;="&amp;'DAY TO DAY PERFORMANCE'!$C$1,'Fully Booked'!L:L,"&lt;="&amp;'DAY TO DAY PERFORMANCE'!$H$1)</f>
        <v>0</v>
      </c>
      <c r="K7" s="116">
        <f>'DAILY SALES '!M8*COUNTA('DAY TO DAY PERFORMANCE'!$C$1:$H$1)</f>
        <v>7500000</v>
      </c>
      <c r="L7" s="117">
        <f t="shared" si="1"/>
        <v>0</v>
      </c>
      <c r="M7" s="116">
        <f>SUMIFS('PENDING FULL BOOKING'!H:H,'PENDING FULL BOOKING'!C:C,'DAY TO DAY PERFORMANCE'!A7)</f>
        <v>4538778</v>
      </c>
    </row>
    <row r="8" spans="1:14" x14ac:dyDescent="0.25">
      <c r="A8" s="8" t="s">
        <v>420</v>
      </c>
      <c r="B8" s="8" t="str">
        <f t="shared" si="2"/>
        <v>EASTERN REGION</v>
      </c>
      <c r="C8" s="116">
        <f>SUMIFS('Fully Booked'!R:R,'Fully Booked'!C:C,'DAY TO DAY PERFORMANCE'!A8,'Fully Booked'!L:L,'DAY TO DAY PERFORMANCE'!$C$1)</f>
        <v>0</v>
      </c>
      <c r="D8" s="116">
        <f>SUMIFS('Fully Booked'!R:R,'Fully Booked'!C:C,'DAY TO DAY PERFORMANCE'!A8,'Fully Booked'!L:L,'DAY TO DAY PERFORMANCE'!$D$1)</f>
        <v>0</v>
      </c>
      <c r="E8" s="116">
        <f>SUMIFS('Fully Booked'!R:R,'Fully Booked'!C:C,'DAY TO DAY PERFORMANCE'!A8,'Fully Booked'!L:L,'DAY TO DAY PERFORMANCE'!$E$1)</f>
        <v>0</v>
      </c>
      <c r="F8" s="116">
        <f>SUMIFS('Fully Booked'!R:R,'Fully Booked'!C:C,'DAY TO DAY PERFORMANCE'!A8,'Fully Booked'!L:L,'DAY TO DAY PERFORMANCE'!$F$1)</f>
        <v>0</v>
      </c>
      <c r="G8" s="116">
        <f>SUMIFS('Fully Booked'!R:R,'Fully Booked'!C:C,'DAY TO DAY PERFORMANCE'!A8,'Fully Booked'!L:L,'DAY TO DAY PERFORMANCE'!$G$1)</f>
        <v>0</v>
      </c>
      <c r="H8" s="116">
        <f>SUMIFS('Fully Booked'!R:R,'Fully Booked'!C:C,'DAY TO DAY PERFORMANCE'!A8,'Fully Booked'!L:L,'DAY TO DAY PERFORMANCE'!$H$1)</f>
        <v>0</v>
      </c>
      <c r="I8" s="116">
        <f t="shared" si="0"/>
        <v>0</v>
      </c>
      <c r="J8" s="282">
        <f>COUNTIFS('Fully Booked'!C:C,'DAY TO DAY PERFORMANCE'!A8,'Fully Booked'!L:L,"&gt;="&amp;'DAY TO DAY PERFORMANCE'!$C$1,'Fully Booked'!L:L,"&lt;="&amp;'DAY TO DAY PERFORMANCE'!$H$1)</f>
        <v>0</v>
      </c>
      <c r="K8" s="116">
        <f>'DAILY SALES '!M9*COUNTA('DAY TO DAY PERFORMANCE'!$C$1:$H$1)</f>
        <v>4000000</v>
      </c>
      <c r="L8" s="117">
        <f t="shared" si="1"/>
        <v>0</v>
      </c>
      <c r="M8" s="116">
        <f>SUMIFS('PENDING FULL BOOKING'!H:H,'PENDING FULL BOOKING'!C:C,'DAY TO DAY PERFORMANCE'!A8)</f>
        <v>17180807</v>
      </c>
    </row>
    <row r="9" spans="1:14" x14ac:dyDescent="0.25">
      <c r="A9" s="8" t="s">
        <v>98</v>
      </c>
      <c r="B9" s="8" t="str">
        <f t="shared" si="2"/>
        <v>LOWER EASTERN</v>
      </c>
      <c r="C9" s="116">
        <f>SUMIFS('Fully Booked'!R:R,'Fully Booked'!C:C,'DAY TO DAY PERFORMANCE'!A9,'Fully Booked'!L:L,'DAY TO DAY PERFORMANCE'!$C$1)</f>
        <v>0</v>
      </c>
      <c r="D9" s="116">
        <f>SUMIFS('Fully Booked'!R:R,'Fully Booked'!C:C,'DAY TO DAY PERFORMANCE'!A9,'Fully Booked'!L:L,'DAY TO DAY PERFORMANCE'!$D$1)</f>
        <v>0</v>
      </c>
      <c r="E9" s="116">
        <f>SUMIFS('Fully Booked'!R:R,'Fully Booked'!C:C,'DAY TO DAY PERFORMANCE'!A9,'Fully Booked'!L:L,'DAY TO DAY PERFORMANCE'!$E$1)</f>
        <v>0</v>
      </c>
      <c r="F9" s="116">
        <f>SUMIFS('Fully Booked'!R:R,'Fully Booked'!C:C,'DAY TO DAY PERFORMANCE'!A9,'Fully Booked'!L:L,'DAY TO DAY PERFORMANCE'!$F$1)</f>
        <v>0</v>
      </c>
      <c r="G9" s="116">
        <f>SUMIFS('Fully Booked'!R:R,'Fully Booked'!C:C,'DAY TO DAY PERFORMANCE'!A9,'Fully Booked'!L:L,'DAY TO DAY PERFORMANCE'!$G$1)</f>
        <v>0</v>
      </c>
      <c r="H9" s="116">
        <f>SUMIFS('Fully Booked'!R:R,'Fully Booked'!C:C,'DAY TO DAY PERFORMANCE'!A9,'Fully Booked'!L:L,'DAY TO DAY PERFORMANCE'!$H$1)</f>
        <v>0</v>
      </c>
      <c r="I9" s="116">
        <f t="shared" si="0"/>
        <v>0</v>
      </c>
      <c r="J9" s="282">
        <f>COUNTIFS('Fully Booked'!C:C,'DAY TO DAY PERFORMANCE'!A9,'Fully Booked'!L:L,"&gt;="&amp;'DAY TO DAY PERFORMANCE'!$C$1,'Fully Booked'!L:L,"&lt;="&amp;'DAY TO DAY PERFORMANCE'!$H$1)</f>
        <v>0</v>
      </c>
      <c r="K9" s="116">
        <f>'DAILY SALES '!M10*COUNTA('DAY TO DAY PERFORMANCE'!$C$1:$H$1)</f>
        <v>6000000</v>
      </c>
      <c r="L9" s="117">
        <f t="shared" si="1"/>
        <v>0</v>
      </c>
      <c r="M9" s="116">
        <f>SUMIFS('PENDING FULL BOOKING'!H:H,'PENDING FULL BOOKING'!C:C,'DAY TO DAY PERFORMANCE'!A9)</f>
        <v>0</v>
      </c>
    </row>
    <row r="10" spans="1:14" x14ac:dyDescent="0.25">
      <c r="A10" s="793" t="s">
        <v>427</v>
      </c>
      <c r="B10" s="794"/>
      <c r="C10" s="275">
        <f t="shared" ref="C10:J10" si="3">SUM(C2:C9)</f>
        <v>0</v>
      </c>
      <c r="D10" s="275">
        <f t="shared" si="3"/>
        <v>0</v>
      </c>
      <c r="E10" s="275">
        <f t="shared" si="3"/>
        <v>0</v>
      </c>
      <c r="F10" s="275">
        <f t="shared" si="3"/>
        <v>0</v>
      </c>
      <c r="G10" s="275">
        <f t="shared" si="3"/>
        <v>0</v>
      </c>
      <c r="H10" s="275">
        <f t="shared" si="3"/>
        <v>0</v>
      </c>
      <c r="I10" s="118">
        <f t="shared" si="3"/>
        <v>0</v>
      </c>
      <c r="J10" s="283">
        <f t="shared" si="3"/>
        <v>0</v>
      </c>
      <c r="K10" s="118">
        <v>44410462.041009784</v>
      </c>
      <c r="L10" s="255">
        <f t="shared" si="1"/>
        <v>0</v>
      </c>
      <c r="M10" s="279">
        <f>SUM(M2:M9)</f>
        <v>59696653</v>
      </c>
    </row>
    <row r="12" spans="1:14" ht="48.75" customHeight="1" x14ac:dyDescent="0.25">
      <c r="A12" s="280" t="s">
        <v>326</v>
      </c>
      <c r="B12" s="280" t="s">
        <v>163</v>
      </c>
      <c r="C12" s="280" t="s">
        <v>72</v>
      </c>
      <c r="D12" s="277">
        <v>45117</v>
      </c>
      <c r="E12" s="277">
        <v>45118</v>
      </c>
      <c r="F12" s="277">
        <v>45119</v>
      </c>
      <c r="G12" s="277">
        <v>45120</v>
      </c>
      <c r="H12" s="277">
        <v>45121</v>
      </c>
      <c r="I12" s="278" t="s">
        <v>71</v>
      </c>
      <c r="J12" s="277" t="s">
        <v>399</v>
      </c>
      <c r="K12" s="278" t="s">
        <v>71</v>
      </c>
      <c r="L12" s="278" t="s">
        <v>213</v>
      </c>
      <c r="M12" s="278" t="s">
        <v>275</v>
      </c>
      <c r="N12" s="278" t="s">
        <v>68</v>
      </c>
    </row>
    <row r="13" spans="1:14" x14ac:dyDescent="0.25">
      <c r="A13" s="21" t="s">
        <v>319</v>
      </c>
      <c r="B13" s="19" t="s">
        <v>268</v>
      </c>
      <c r="C13" s="19" t="s">
        <v>38</v>
      </c>
      <c r="D13" s="46">
        <f>SUMIFS('Fully Booked'!R:R,'Fully Booked'!D:D,'DAY TO DAY PERFORMANCE'!B13,'Fully Booked'!L:L,'DAY TO DAY PERFORMANCE'!$D$12)</f>
        <v>0</v>
      </c>
      <c r="E13" s="46">
        <f>SUMIFS('Fully Booked'!R:R,'Fully Booked'!D:D,'DAY TO DAY PERFORMANCE'!B13,'Fully Booked'!L:L,'DAY TO DAY PERFORMANCE'!$E$12)</f>
        <v>0</v>
      </c>
      <c r="F13" s="46">
        <f>SUMIFS('Fully Booked'!R:R,'Fully Booked'!D:D,'DAY TO DAY PERFORMANCE'!B13,'Fully Booked'!L:L,'DAY TO DAY PERFORMANCE'!$F$12)</f>
        <v>0</v>
      </c>
      <c r="G13" s="46">
        <f>SUMIFS('Fully Booked'!R:R,'Fully Booked'!D:D,'DAY TO DAY PERFORMANCE'!B13,'Fully Booked'!L:L,'DAY TO DAY PERFORMANCE'!$G$12)</f>
        <v>0</v>
      </c>
      <c r="H13" s="46">
        <f>SUMIFS('Fully Booked'!R:R,'Fully Booked'!D:D,'DAY TO DAY PERFORMANCE'!B13,'Fully Booked'!L:L,'DAY TO DAY PERFORMANCE'!$H$12)</f>
        <v>0</v>
      </c>
      <c r="I13" s="72">
        <f>SUMIFS('Fully Booked'!R:R,'Fully Booked'!D:D,'DAY TO DAY PERFORMANCE'!B13,'Fully Booked'!L:L,'DAY TO DAY PERFORMANCE'!$I$12)</f>
        <v>0</v>
      </c>
      <c r="J13" s="70">
        <f>COUNTIFS('Fully Booked'!D:D,'DAY TO DAY PERFORMANCE'!B13,'Fully Booked'!L:L,"&gt;="&amp;'DAY TO DAY PERFORMANCE'!$C$1,'Fully Booked'!L:L,"&lt;="&amp;'DAY TO DAY PERFORMANCE'!$H$1)</f>
        <v>0</v>
      </c>
      <c r="K13" s="72">
        <f t="shared" ref="K13:K53" si="4">SUM(D13:I13)</f>
        <v>0</v>
      </c>
      <c r="L13" s="72">
        <f>'DAILY SALES '!D17*COUNTA('DAY TO DAY PERFORMANCE'!$D$12:$H$12)</f>
        <v>1562500</v>
      </c>
      <c r="M13" s="95">
        <f>K13/L13</f>
        <v>0</v>
      </c>
      <c r="N13" s="72">
        <f>SUMIFS('PENDING FULL BOOKING'!H:H,'PENDING FULL BOOKING'!D:D,'DAY TO DAY PERFORMANCE'!B13)</f>
        <v>0</v>
      </c>
    </row>
    <row r="14" spans="1:14" x14ac:dyDescent="0.25">
      <c r="A14" s="21" t="s">
        <v>293</v>
      </c>
      <c r="B14" s="19" t="s">
        <v>199</v>
      </c>
      <c r="C14" s="19" t="s">
        <v>31</v>
      </c>
      <c r="D14" s="46">
        <f>SUMIFS('Fully Booked'!R:R,'Fully Booked'!D:D,'DAY TO DAY PERFORMANCE'!B14,'Fully Booked'!L:L,'DAY TO DAY PERFORMANCE'!$D$12)</f>
        <v>0</v>
      </c>
      <c r="E14" s="46">
        <f>SUMIFS('Fully Booked'!R:R,'Fully Booked'!D:D,'DAY TO DAY PERFORMANCE'!B14,'Fully Booked'!L:L,'DAY TO DAY PERFORMANCE'!$E$12)</f>
        <v>0</v>
      </c>
      <c r="F14" s="46">
        <f>SUMIFS('Fully Booked'!R:R,'Fully Booked'!D:D,'DAY TO DAY PERFORMANCE'!B14,'Fully Booked'!L:L,'DAY TO DAY PERFORMANCE'!$F$12)</f>
        <v>0</v>
      </c>
      <c r="G14" s="46">
        <f>SUMIFS('Fully Booked'!R:R,'Fully Booked'!D:D,'DAY TO DAY PERFORMANCE'!B14,'Fully Booked'!L:L,'DAY TO DAY PERFORMANCE'!$G$12)</f>
        <v>0</v>
      </c>
      <c r="H14" s="46">
        <f>SUMIFS('Fully Booked'!R:R,'Fully Booked'!D:D,'DAY TO DAY PERFORMANCE'!B14,'Fully Booked'!L:L,'DAY TO DAY PERFORMANCE'!$H$12)</f>
        <v>0</v>
      </c>
      <c r="I14" s="72">
        <f>SUMIFS('Fully Booked'!R:R,'Fully Booked'!D:D,'DAY TO DAY PERFORMANCE'!B14,'Fully Booked'!L:L,'DAY TO DAY PERFORMANCE'!$I$12)</f>
        <v>0</v>
      </c>
      <c r="J14" s="70">
        <f>COUNTIFS('Fully Booked'!D:D,'DAY TO DAY PERFORMANCE'!B14,'Fully Booked'!L:L,"&gt;="&amp;'DAY TO DAY PERFORMANCE'!$C$1,'Fully Booked'!L:L,"&lt;="&amp;'DAY TO DAY PERFORMANCE'!$H$1)</f>
        <v>0</v>
      </c>
      <c r="K14" s="72">
        <f t="shared" si="4"/>
        <v>0</v>
      </c>
      <c r="L14" s="72">
        <f>'DAILY SALES '!D18*COUNTA('DAY TO DAY PERFORMANCE'!$D$12:$H$12)</f>
        <v>312500</v>
      </c>
      <c r="M14" s="95">
        <f t="shared" ref="M14:M52" si="5">K14/L14</f>
        <v>0</v>
      </c>
      <c r="N14" s="72">
        <f>SUMIFS('PENDING FULL BOOKING'!H:H,'PENDING FULL BOOKING'!D:D,'DAY TO DAY PERFORMANCE'!B14)</f>
        <v>0</v>
      </c>
    </row>
    <row r="15" spans="1:14" x14ac:dyDescent="0.25">
      <c r="A15" s="21" t="s">
        <v>294</v>
      </c>
      <c r="B15" s="19" t="s">
        <v>32</v>
      </c>
      <c r="C15" s="19" t="s">
        <v>31</v>
      </c>
      <c r="D15" s="46">
        <f>SUMIFS('Fully Booked'!R:R,'Fully Booked'!D:D,'DAY TO DAY PERFORMANCE'!B15,'Fully Booked'!L:L,'DAY TO DAY PERFORMANCE'!$D$12)</f>
        <v>0</v>
      </c>
      <c r="E15" s="46">
        <f>SUMIFS('Fully Booked'!R:R,'Fully Booked'!D:D,'DAY TO DAY PERFORMANCE'!B15,'Fully Booked'!L:L,'DAY TO DAY PERFORMANCE'!$E$12)</f>
        <v>0</v>
      </c>
      <c r="F15" s="46">
        <f>SUMIFS('Fully Booked'!R:R,'Fully Booked'!D:D,'DAY TO DAY PERFORMANCE'!B15,'Fully Booked'!L:L,'DAY TO DAY PERFORMANCE'!$F$12)</f>
        <v>0</v>
      </c>
      <c r="G15" s="46">
        <f>SUMIFS('Fully Booked'!R:R,'Fully Booked'!D:D,'DAY TO DAY PERFORMANCE'!B15,'Fully Booked'!L:L,'DAY TO DAY PERFORMANCE'!$G$12)</f>
        <v>0</v>
      </c>
      <c r="H15" s="46">
        <f>SUMIFS('Fully Booked'!R:R,'Fully Booked'!D:D,'DAY TO DAY PERFORMANCE'!B15,'Fully Booked'!L:L,'DAY TO DAY PERFORMANCE'!$H$12)</f>
        <v>0</v>
      </c>
      <c r="I15" s="72">
        <f>SUMIFS('Fully Booked'!R:R,'Fully Booked'!D:D,'DAY TO DAY PERFORMANCE'!B15,'Fully Booked'!L:L,'DAY TO DAY PERFORMANCE'!$I$12)</f>
        <v>0</v>
      </c>
      <c r="J15" s="70">
        <f>COUNTIFS('Fully Booked'!D:D,'DAY TO DAY PERFORMANCE'!B15,'Fully Booked'!L:L,"&gt;="&amp;'DAY TO DAY PERFORMANCE'!$C$1,'Fully Booked'!L:L,"&lt;="&amp;'DAY TO DAY PERFORMANCE'!$H$1)</f>
        <v>0</v>
      </c>
      <c r="K15" s="72">
        <f t="shared" si="4"/>
        <v>0</v>
      </c>
      <c r="L15" s="72" t="e">
        <f>'DAILY SALES '!#REF!*COUNTA('DAY TO DAY PERFORMANCE'!$D$12:$H$12)</f>
        <v>#REF!</v>
      </c>
      <c r="M15" s="95" t="e">
        <f t="shared" si="5"/>
        <v>#REF!</v>
      </c>
      <c r="N15" s="72">
        <f>SUMIFS('PENDING FULL BOOKING'!H:H,'PENDING FULL BOOKING'!D:D,'DAY TO DAY PERFORMANCE'!B15)</f>
        <v>1562040</v>
      </c>
    </row>
    <row r="16" spans="1:14" x14ac:dyDescent="0.25">
      <c r="A16" s="21" t="s">
        <v>317</v>
      </c>
      <c r="B16" s="19" t="s">
        <v>137</v>
      </c>
      <c r="C16" s="19" t="s">
        <v>38</v>
      </c>
      <c r="D16" s="46">
        <f>SUMIFS('Fully Booked'!R:R,'Fully Booked'!D:D,'DAY TO DAY PERFORMANCE'!B16,'Fully Booked'!L:L,'DAY TO DAY PERFORMANCE'!$D$12)</f>
        <v>0</v>
      </c>
      <c r="E16" s="46">
        <f>SUMIFS('Fully Booked'!R:R,'Fully Booked'!D:D,'DAY TO DAY PERFORMANCE'!B16,'Fully Booked'!L:L,'DAY TO DAY PERFORMANCE'!$E$12)</f>
        <v>0</v>
      </c>
      <c r="F16" s="46">
        <f>SUMIFS('Fully Booked'!R:R,'Fully Booked'!D:D,'DAY TO DAY PERFORMANCE'!B16,'Fully Booked'!L:L,'DAY TO DAY PERFORMANCE'!$F$12)</f>
        <v>0</v>
      </c>
      <c r="G16" s="46">
        <f>SUMIFS('Fully Booked'!R:R,'Fully Booked'!D:D,'DAY TO DAY PERFORMANCE'!B16,'Fully Booked'!L:L,'DAY TO DAY PERFORMANCE'!$G$12)</f>
        <v>0</v>
      </c>
      <c r="H16" s="46">
        <f>SUMIFS('Fully Booked'!R:R,'Fully Booked'!D:D,'DAY TO DAY PERFORMANCE'!B16,'Fully Booked'!L:L,'DAY TO DAY PERFORMANCE'!$H$12)</f>
        <v>0</v>
      </c>
      <c r="I16" s="72">
        <f>SUMIFS('Fully Booked'!R:R,'Fully Booked'!D:D,'DAY TO DAY PERFORMANCE'!B16,'Fully Booked'!L:L,'DAY TO DAY PERFORMANCE'!$I$12)</f>
        <v>0</v>
      </c>
      <c r="J16" s="70">
        <f>COUNTIFS('Fully Booked'!D:D,'DAY TO DAY PERFORMANCE'!B16,'Fully Booked'!L:L,"&gt;="&amp;'DAY TO DAY PERFORMANCE'!$C$1,'Fully Booked'!L:L,"&lt;="&amp;'DAY TO DAY PERFORMANCE'!$H$1)</f>
        <v>0</v>
      </c>
      <c r="K16" s="72">
        <f t="shared" si="4"/>
        <v>0</v>
      </c>
      <c r="L16" s="72" t="e">
        <f>'DAILY SALES '!#REF!*COUNTA('DAY TO DAY PERFORMANCE'!$D$12:$H$12)</f>
        <v>#REF!</v>
      </c>
      <c r="M16" s="95" t="e">
        <f t="shared" si="5"/>
        <v>#REF!</v>
      </c>
      <c r="N16" s="72">
        <f>SUMIFS('PENDING FULL BOOKING'!H:H,'PENDING FULL BOOKING'!D:D,'DAY TO DAY PERFORMANCE'!B16)</f>
        <v>0</v>
      </c>
    </row>
    <row r="17" spans="1:14" x14ac:dyDescent="0.25">
      <c r="A17" s="21" t="s">
        <v>320</v>
      </c>
      <c r="B17" s="19" t="s">
        <v>189</v>
      </c>
      <c r="C17" s="19" t="s">
        <v>49</v>
      </c>
      <c r="D17" s="46">
        <f>SUMIFS('Fully Booked'!R:R,'Fully Booked'!D:D,'DAY TO DAY PERFORMANCE'!B17,'Fully Booked'!L:L,'DAY TO DAY PERFORMANCE'!$D$12)</f>
        <v>0</v>
      </c>
      <c r="E17" s="46">
        <f>SUMIFS('Fully Booked'!R:R,'Fully Booked'!D:D,'DAY TO DAY PERFORMANCE'!B17,'Fully Booked'!L:L,'DAY TO DAY PERFORMANCE'!$E$12)</f>
        <v>0</v>
      </c>
      <c r="F17" s="46">
        <f>SUMIFS('Fully Booked'!R:R,'Fully Booked'!D:D,'DAY TO DAY PERFORMANCE'!B17,'Fully Booked'!L:L,'DAY TO DAY PERFORMANCE'!$F$12)</f>
        <v>0</v>
      </c>
      <c r="G17" s="46">
        <f>SUMIFS('Fully Booked'!R:R,'Fully Booked'!D:D,'DAY TO DAY PERFORMANCE'!B17,'Fully Booked'!L:L,'DAY TO DAY PERFORMANCE'!$G$12)</f>
        <v>0</v>
      </c>
      <c r="H17" s="46">
        <f>SUMIFS('Fully Booked'!R:R,'Fully Booked'!D:D,'DAY TO DAY PERFORMANCE'!B17,'Fully Booked'!L:L,'DAY TO DAY PERFORMANCE'!$H$12)</f>
        <v>0</v>
      </c>
      <c r="I17" s="72">
        <f>SUMIFS('Fully Booked'!R:R,'Fully Booked'!D:D,'DAY TO DAY PERFORMANCE'!B17,'Fully Booked'!L:L,'DAY TO DAY PERFORMANCE'!$I$12)</f>
        <v>0</v>
      </c>
      <c r="J17" s="70">
        <f>COUNTIFS('Fully Booked'!D:D,'DAY TO DAY PERFORMANCE'!B17,'Fully Booked'!L:L,"&gt;="&amp;'DAY TO DAY PERFORMANCE'!$C$1,'Fully Booked'!L:L,"&lt;="&amp;'DAY TO DAY PERFORMANCE'!$H$1)</f>
        <v>0</v>
      </c>
      <c r="K17" s="72">
        <f t="shared" si="4"/>
        <v>0</v>
      </c>
      <c r="L17" s="72">
        <f>'DAILY SALES '!D20*COUNTA('DAY TO DAY PERFORMANCE'!$D$12:$H$12)</f>
        <v>833333.33333333326</v>
      </c>
      <c r="M17" s="95">
        <f t="shared" si="5"/>
        <v>0</v>
      </c>
      <c r="N17" s="72">
        <f>SUMIFS('PENDING FULL BOOKING'!H:H,'PENDING FULL BOOKING'!D:D,'DAY TO DAY PERFORMANCE'!B17)</f>
        <v>2676800</v>
      </c>
    </row>
    <row r="18" spans="1:14" x14ac:dyDescent="0.25">
      <c r="A18" s="21" t="s">
        <v>310</v>
      </c>
      <c r="B18" s="19" t="s">
        <v>206</v>
      </c>
      <c r="C18" s="19" t="s">
        <v>20</v>
      </c>
      <c r="D18" s="46">
        <f>SUMIFS('Fully Booked'!R:R,'Fully Booked'!D:D,'DAY TO DAY PERFORMANCE'!B18,'Fully Booked'!L:L,'DAY TO DAY PERFORMANCE'!$D$12)</f>
        <v>0</v>
      </c>
      <c r="E18" s="46">
        <f>SUMIFS('Fully Booked'!R:R,'Fully Booked'!D:D,'DAY TO DAY PERFORMANCE'!B18,'Fully Booked'!L:L,'DAY TO DAY PERFORMANCE'!$E$12)</f>
        <v>0</v>
      </c>
      <c r="F18" s="46">
        <f>SUMIFS('Fully Booked'!R:R,'Fully Booked'!D:D,'DAY TO DAY PERFORMANCE'!B18,'Fully Booked'!L:L,'DAY TO DAY PERFORMANCE'!$F$12)</f>
        <v>0</v>
      </c>
      <c r="G18" s="46">
        <f>SUMIFS('Fully Booked'!R:R,'Fully Booked'!D:D,'DAY TO DAY PERFORMANCE'!B18,'Fully Booked'!L:L,'DAY TO DAY PERFORMANCE'!$G$12)</f>
        <v>0</v>
      </c>
      <c r="H18" s="46">
        <f>SUMIFS('Fully Booked'!R:R,'Fully Booked'!D:D,'DAY TO DAY PERFORMANCE'!B18,'Fully Booked'!L:L,'DAY TO DAY PERFORMANCE'!$H$12)</f>
        <v>0</v>
      </c>
      <c r="I18" s="72">
        <f>SUMIFS('Fully Booked'!R:R,'Fully Booked'!D:D,'DAY TO DAY PERFORMANCE'!B18,'Fully Booked'!L:L,'DAY TO DAY PERFORMANCE'!$I$12)</f>
        <v>0</v>
      </c>
      <c r="J18" s="70">
        <f>COUNTIFS('Fully Booked'!D:D,'DAY TO DAY PERFORMANCE'!B18,'Fully Booked'!L:L,"&gt;="&amp;'DAY TO DAY PERFORMANCE'!$C$1,'Fully Booked'!L:L,"&lt;="&amp;'DAY TO DAY PERFORMANCE'!$H$1)</f>
        <v>0</v>
      </c>
      <c r="K18" s="72">
        <f t="shared" si="4"/>
        <v>0</v>
      </c>
      <c r="L18" s="72">
        <f>'DAILY SALES '!D21*COUNTA('DAY TO DAY PERFORMANCE'!$D$12:$H$12)</f>
        <v>833333.33333333326</v>
      </c>
      <c r="M18" s="95">
        <f t="shared" si="5"/>
        <v>0</v>
      </c>
      <c r="N18" s="72">
        <f>SUMIFS('PENDING FULL BOOKING'!H:H,'PENDING FULL BOOKING'!D:D,'DAY TO DAY PERFORMANCE'!B18)</f>
        <v>1333400</v>
      </c>
    </row>
    <row r="19" spans="1:14" x14ac:dyDescent="0.25">
      <c r="A19" s="21" t="s">
        <v>314</v>
      </c>
      <c r="B19" s="19" t="s">
        <v>208</v>
      </c>
      <c r="C19" s="19" t="s">
        <v>207</v>
      </c>
      <c r="D19" s="46">
        <f>SUMIFS('Fully Booked'!R:R,'Fully Booked'!D:D,'DAY TO DAY PERFORMANCE'!B19,'Fully Booked'!L:L,'DAY TO DAY PERFORMANCE'!$D$12)</f>
        <v>0</v>
      </c>
      <c r="E19" s="46">
        <f>SUMIFS('Fully Booked'!R:R,'Fully Booked'!D:D,'DAY TO DAY PERFORMANCE'!B19,'Fully Booked'!L:L,'DAY TO DAY PERFORMANCE'!$E$12)</f>
        <v>0</v>
      </c>
      <c r="F19" s="46">
        <f>SUMIFS('Fully Booked'!R:R,'Fully Booked'!D:D,'DAY TO DAY PERFORMANCE'!B19,'Fully Booked'!L:L,'DAY TO DAY PERFORMANCE'!$F$12)</f>
        <v>0</v>
      </c>
      <c r="G19" s="46">
        <f>SUMIFS('Fully Booked'!R:R,'Fully Booked'!D:D,'DAY TO DAY PERFORMANCE'!B19,'Fully Booked'!L:L,'DAY TO DAY PERFORMANCE'!$G$12)</f>
        <v>0</v>
      </c>
      <c r="H19" s="46">
        <f>SUMIFS('Fully Booked'!R:R,'Fully Booked'!D:D,'DAY TO DAY PERFORMANCE'!B19,'Fully Booked'!L:L,'DAY TO DAY PERFORMANCE'!$H$12)</f>
        <v>0</v>
      </c>
      <c r="I19" s="72">
        <f>SUMIFS('Fully Booked'!R:R,'Fully Booked'!D:D,'DAY TO DAY PERFORMANCE'!B19,'Fully Booked'!L:L,'DAY TO DAY PERFORMANCE'!$I$12)</f>
        <v>0</v>
      </c>
      <c r="J19" s="70">
        <f>COUNTIFS('Fully Booked'!D:D,'DAY TO DAY PERFORMANCE'!B19,'Fully Booked'!L:L,"&gt;="&amp;'DAY TO DAY PERFORMANCE'!$C$1,'Fully Booked'!L:L,"&lt;="&amp;'DAY TO DAY PERFORMANCE'!$H$1)</f>
        <v>0</v>
      </c>
      <c r="K19" s="72">
        <f t="shared" si="4"/>
        <v>0</v>
      </c>
      <c r="L19" s="72">
        <f>'DAILY SALES '!D22*COUNTA('DAY TO DAY PERFORMANCE'!$D$12:$H$12)</f>
        <v>1041666.6666666667</v>
      </c>
      <c r="M19" s="95">
        <f t="shared" si="5"/>
        <v>0</v>
      </c>
      <c r="N19" s="72">
        <f>SUMIFS('PENDING FULL BOOKING'!H:H,'PENDING FULL BOOKING'!D:D,'DAY TO DAY PERFORMANCE'!B19)</f>
        <v>0</v>
      </c>
    </row>
    <row r="20" spans="1:14" x14ac:dyDescent="0.25">
      <c r="A20" s="21" t="s">
        <v>316</v>
      </c>
      <c r="B20" s="19" t="s">
        <v>209</v>
      </c>
      <c r="C20" s="19" t="s">
        <v>27</v>
      </c>
      <c r="D20" s="46">
        <f>SUMIFS('Fully Booked'!R:R,'Fully Booked'!D:D,'DAY TO DAY PERFORMANCE'!B20,'Fully Booked'!L:L,'DAY TO DAY PERFORMANCE'!$D$12)</f>
        <v>0</v>
      </c>
      <c r="E20" s="46">
        <f>SUMIFS('Fully Booked'!R:R,'Fully Booked'!D:D,'DAY TO DAY PERFORMANCE'!B20,'Fully Booked'!L:L,'DAY TO DAY PERFORMANCE'!$E$12)</f>
        <v>0</v>
      </c>
      <c r="F20" s="46">
        <f>SUMIFS('Fully Booked'!R:R,'Fully Booked'!D:D,'DAY TO DAY PERFORMANCE'!B20,'Fully Booked'!L:L,'DAY TO DAY PERFORMANCE'!$F$12)</f>
        <v>0</v>
      </c>
      <c r="G20" s="46">
        <f>SUMIFS('Fully Booked'!R:R,'Fully Booked'!D:D,'DAY TO DAY PERFORMANCE'!B20,'Fully Booked'!L:L,'DAY TO DAY PERFORMANCE'!$G$12)</f>
        <v>0</v>
      </c>
      <c r="H20" s="46">
        <f>SUMIFS('Fully Booked'!R:R,'Fully Booked'!D:D,'DAY TO DAY PERFORMANCE'!B20,'Fully Booked'!L:L,'DAY TO DAY PERFORMANCE'!$H$12)</f>
        <v>0</v>
      </c>
      <c r="I20" s="72">
        <f>SUMIFS('Fully Booked'!R:R,'Fully Booked'!D:D,'DAY TO DAY PERFORMANCE'!B20,'Fully Booked'!L:L,'DAY TO DAY PERFORMANCE'!$I$12)</f>
        <v>0</v>
      </c>
      <c r="J20" s="70">
        <f>COUNTIFS('Fully Booked'!D:D,'DAY TO DAY PERFORMANCE'!B20,'Fully Booked'!L:L,"&gt;="&amp;'DAY TO DAY PERFORMANCE'!$C$1,'Fully Booked'!L:L,"&lt;="&amp;'DAY TO DAY PERFORMANCE'!$H$1)</f>
        <v>0</v>
      </c>
      <c r="K20" s="72">
        <f t="shared" si="4"/>
        <v>0</v>
      </c>
      <c r="L20" s="72">
        <f>'DAILY SALES '!D59*COUNTA('DAY TO DAY PERFORMANCE'!$D$12:$H$12)</f>
        <v>1041666.6666666667</v>
      </c>
      <c r="M20" s="95">
        <f t="shared" si="5"/>
        <v>0</v>
      </c>
      <c r="N20" s="72">
        <f>SUMIFS('PENDING FULL BOOKING'!H:H,'PENDING FULL BOOKING'!D:D,'DAY TO DAY PERFORMANCE'!B20)</f>
        <v>1887276</v>
      </c>
    </row>
    <row r="21" spans="1:14" x14ac:dyDescent="0.25">
      <c r="A21" s="21" t="s">
        <v>295</v>
      </c>
      <c r="B21" s="19" t="s">
        <v>50</v>
      </c>
      <c r="C21" s="19" t="s">
        <v>31</v>
      </c>
      <c r="D21" s="46">
        <f>SUMIFS('Fully Booked'!R:R,'Fully Booked'!D:D,'DAY TO DAY PERFORMANCE'!B21,'Fully Booked'!L:L,'DAY TO DAY PERFORMANCE'!$D$12)</f>
        <v>0</v>
      </c>
      <c r="E21" s="46">
        <f>SUMIFS('Fully Booked'!R:R,'Fully Booked'!D:D,'DAY TO DAY PERFORMANCE'!B21,'Fully Booked'!L:L,'DAY TO DAY PERFORMANCE'!$E$12)</f>
        <v>0</v>
      </c>
      <c r="F21" s="46">
        <f>SUMIFS('Fully Booked'!R:R,'Fully Booked'!D:D,'DAY TO DAY PERFORMANCE'!B21,'Fully Booked'!L:L,'DAY TO DAY PERFORMANCE'!$F$12)</f>
        <v>0</v>
      </c>
      <c r="G21" s="46">
        <f>SUMIFS('Fully Booked'!R:R,'Fully Booked'!D:D,'DAY TO DAY PERFORMANCE'!B21,'Fully Booked'!L:L,'DAY TO DAY PERFORMANCE'!$G$12)</f>
        <v>0</v>
      </c>
      <c r="H21" s="46">
        <f>SUMIFS('Fully Booked'!R:R,'Fully Booked'!D:D,'DAY TO DAY PERFORMANCE'!B21,'Fully Booked'!L:L,'DAY TO DAY PERFORMANCE'!$H$12)</f>
        <v>0</v>
      </c>
      <c r="I21" s="72">
        <f>SUMIFS('Fully Booked'!R:R,'Fully Booked'!D:D,'DAY TO DAY PERFORMANCE'!B21,'Fully Booked'!L:L,'DAY TO DAY PERFORMANCE'!$I$12)</f>
        <v>0</v>
      </c>
      <c r="J21" s="70">
        <f>COUNTIFS('Fully Booked'!D:D,'DAY TO DAY PERFORMANCE'!B21,'Fully Booked'!L:L,"&gt;="&amp;'DAY TO DAY PERFORMANCE'!$C$1,'Fully Booked'!L:L,"&lt;="&amp;'DAY TO DAY PERFORMANCE'!$H$1)</f>
        <v>0</v>
      </c>
      <c r="K21" s="72">
        <f t="shared" si="4"/>
        <v>0</v>
      </c>
      <c r="L21" s="72">
        <f>'DAILY SALES '!D61*COUNTA('DAY TO DAY PERFORMANCE'!$D$12:$H$12)</f>
        <v>729166.66666666674</v>
      </c>
      <c r="M21" s="95">
        <f t="shared" si="5"/>
        <v>0</v>
      </c>
      <c r="N21" s="72">
        <f>SUMIFS('PENDING FULL BOOKING'!H:H,'PENDING FULL BOOKING'!D:D,'DAY TO DAY PERFORMANCE'!B21)</f>
        <v>0</v>
      </c>
    </row>
    <row r="22" spans="1:14" x14ac:dyDescent="0.25">
      <c r="A22" s="21" t="s">
        <v>302</v>
      </c>
      <c r="B22" s="19" t="s">
        <v>270</v>
      </c>
      <c r="C22" s="19" t="s">
        <v>39</v>
      </c>
      <c r="D22" s="46">
        <f>SUMIFS('Fully Booked'!R:R,'Fully Booked'!D:D,'DAY TO DAY PERFORMANCE'!B22,'Fully Booked'!L:L,'DAY TO DAY PERFORMANCE'!$D$12)</f>
        <v>0</v>
      </c>
      <c r="E22" s="46">
        <f>SUMIFS('Fully Booked'!R:R,'Fully Booked'!D:D,'DAY TO DAY PERFORMANCE'!B22,'Fully Booked'!L:L,'DAY TO DAY PERFORMANCE'!$E$12)</f>
        <v>0</v>
      </c>
      <c r="F22" s="46">
        <f>SUMIFS('Fully Booked'!R:R,'Fully Booked'!D:D,'DAY TO DAY PERFORMANCE'!B22,'Fully Booked'!L:L,'DAY TO DAY PERFORMANCE'!$F$12)</f>
        <v>0</v>
      </c>
      <c r="G22" s="46">
        <f>SUMIFS('Fully Booked'!R:R,'Fully Booked'!D:D,'DAY TO DAY PERFORMANCE'!B22,'Fully Booked'!L:L,'DAY TO DAY PERFORMANCE'!$G$12)</f>
        <v>0</v>
      </c>
      <c r="H22" s="46">
        <f>SUMIFS('Fully Booked'!R:R,'Fully Booked'!D:D,'DAY TO DAY PERFORMANCE'!B22,'Fully Booked'!L:L,'DAY TO DAY PERFORMANCE'!$H$12)</f>
        <v>0</v>
      </c>
      <c r="I22" s="72">
        <f>SUMIFS('Fully Booked'!R:R,'Fully Booked'!D:D,'DAY TO DAY PERFORMANCE'!B22,'Fully Booked'!L:L,'DAY TO DAY PERFORMANCE'!$I$12)</f>
        <v>0</v>
      </c>
      <c r="J22" s="70">
        <f>COUNTIFS('Fully Booked'!D:D,'DAY TO DAY PERFORMANCE'!B22,'Fully Booked'!L:L,"&gt;="&amp;'DAY TO DAY PERFORMANCE'!$C$1,'Fully Booked'!L:L,"&lt;="&amp;'DAY TO DAY PERFORMANCE'!$H$1)</f>
        <v>0</v>
      </c>
      <c r="K22" s="72">
        <f t="shared" si="4"/>
        <v>0</v>
      </c>
      <c r="L22" s="72">
        <f>'DAILY SALES '!D65*COUNTA('DAY TO DAY PERFORMANCE'!$D$12:$H$12)</f>
        <v>729166.66666666674</v>
      </c>
      <c r="M22" s="95">
        <f t="shared" si="5"/>
        <v>0</v>
      </c>
      <c r="N22" s="72">
        <f>SUMIFS('PENDING FULL BOOKING'!H:H,'PENDING FULL BOOKING'!D:D,'DAY TO DAY PERFORMANCE'!B22)</f>
        <v>0</v>
      </c>
    </row>
    <row r="23" spans="1:14" x14ac:dyDescent="0.25">
      <c r="A23" s="21" t="s">
        <v>324</v>
      </c>
      <c r="B23" s="19" t="s">
        <v>255</v>
      </c>
      <c r="C23" s="19" t="s">
        <v>241</v>
      </c>
      <c r="D23" s="46">
        <f>SUMIFS('Fully Booked'!R:R,'Fully Booked'!D:D,'DAY TO DAY PERFORMANCE'!B23,'Fully Booked'!L:L,'DAY TO DAY PERFORMANCE'!$D$12)</f>
        <v>0</v>
      </c>
      <c r="E23" s="46">
        <f>SUMIFS('Fully Booked'!R:R,'Fully Booked'!D:D,'DAY TO DAY PERFORMANCE'!B23,'Fully Booked'!L:L,'DAY TO DAY PERFORMANCE'!$E$12)</f>
        <v>0</v>
      </c>
      <c r="F23" s="46">
        <f>SUMIFS('Fully Booked'!R:R,'Fully Booked'!D:D,'DAY TO DAY PERFORMANCE'!B23,'Fully Booked'!L:L,'DAY TO DAY PERFORMANCE'!$F$12)</f>
        <v>0</v>
      </c>
      <c r="G23" s="46">
        <f>SUMIFS('Fully Booked'!R:R,'Fully Booked'!D:D,'DAY TO DAY PERFORMANCE'!B23,'Fully Booked'!L:L,'DAY TO DAY PERFORMANCE'!$G$12)</f>
        <v>0</v>
      </c>
      <c r="H23" s="46">
        <f>SUMIFS('Fully Booked'!R:R,'Fully Booked'!D:D,'DAY TO DAY PERFORMANCE'!B23,'Fully Booked'!L:L,'DAY TO DAY PERFORMANCE'!$H$12)</f>
        <v>0</v>
      </c>
      <c r="I23" s="72">
        <f>SUMIFS('Fully Booked'!R:R,'Fully Booked'!D:D,'DAY TO DAY PERFORMANCE'!B23,'Fully Booked'!L:L,'DAY TO DAY PERFORMANCE'!$I$12)</f>
        <v>0</v>
      </c>
      <c r="J23" s="70">
        <f>COUNTIFS('Fully Booked'!D:D,'DAY TO DAY PERFORMANCE'!B23,'Fully Booked'!L:L,"&gt;="&amp;'DAY TO DAY PERFORMANCE'!$C$1,'Fully Booked'!L:L,"&lt;="&amp;'DAY TO DAY PERFORMANCE'!$H$1)</f>
        <v>0</v>
      </c>
      <c r="K23" s="72">
        <f t="shared" si="4"/>
        <v>0</v>
      </c>
      <c r="L23" s="72">
        <f>'DAILY SALES '!D66*COUNTA('DAY TO DAY PERFORMANCE'!$D$12:$H$12)</f>
        <v>729166.66666666674</v>
      </c>
      <c r="M23" s="95">
        <f t="shared" si="5"/>
        <v>0</v>
      </c>
      <c r="N23" s="72">
        <f>SUMIFS('PENDING FULL BOOKING'!H:H,'PENDING FULL BOOKING'!D:D,'DAY TO DAY PERFORMANCE'!B23)</f>
        <v>0</v>
      </c>
    </row>
    <row r="24" spans="1:14" x14ac:dyDescent="0.25">
      <c r="A24" s="21" t="s">
        <v>308</v>
      </c>
      <c r="B24" s="19" t="s">
        <v>26</v>
      </c>
      <c r="C24" s="19" t="s">
        <v>25</v>
      </c>
      <c r="D24" s="46">
        <f>SUMIFS('Fully Booked'!R:R,'Fully Booked'!D:D,'DAY TO DAY PERFORMANCE'!B24,'Fully Booked'!L:L,'DAY TO DAY PERFORMANCE'!$D$12)</f>
        <v>0</v>
      </c>
      <c r="E24" s="46">
        <f>SUMIFS('Fully Booked'!R:R,'Fully Booked'!D:D,'DAY TO DAY PERFORMANCE'!B24,'Fully Booked'!L:L,'DAY TO DAY PERFORMANCE'!$E$12)</f>
        <v>0</v>
      </c>
      <c r="F24" s="46">
        <f>SUMIFS('Fully Booked'!R:R,'Fully Booked'!D:D,'DAY TO DAY PERFORMANCE'!B24,'Fully Booked'!L:L,'DAY TO DAY PERFORMANCE'!$F$12)</f>
        <v>0</v>
      </c>
      <c r="G24" s="46">
        <f>SUMIFS('Fully Booked'!R:R,'Fully Booked'!D:D,'DAY TO DAY PERFORMANCE'!B24,'Fully Booked'!L:L,'DAY TO DAY PERFORMANCE'!$G$12)</f>
        <v>0</v>
      </c>
      <c r="H24" s="46">
        <f>SUMIFS('Fully Booked'!R:R,'Fully Booked'!D:D,'DAY TO DAY PERFORMANCE'!B24,'Fully Booked'!L:L,'DAY TO DAY PERFORMANCE'!$H$12)</f>
        <v>0</v>
      </c>
      <c r="I24" s="72">
        <f>SUMIFS('Fully Booked'!R:R,'Fully Booked'!D:D,'DAY TO DAY PERFORMANCE'!B24,'Fully Booked'!L:L,'DAY TO DAY PERFORMANCE'!$I$12)</f>
        <v>0</v>
      </c>
      <c r="J24" s="70">
        <f>COUNTIFS('Fully Booked'!D:D,'DAY TO DAY PERFORMANCE'!B24,'Fully Booked'!L:L,"&gt;="&amp;'DAY TO DAY PERFORMANCE'!$C$1,'Fully Booked'!L:L,"&lt;="&amp;'DAY TO DAY PERFORMANCE'!$H$1)</f>
        <v>0</v>
      </c>
      <c r="K24" s="72">
        <f t="shared" si="4"/>
        <v>0</v>
      </c>
      <c r="L24" s="72" t="e">
        <f>'DAILY SALES '!#REF!*COUNTA('DAY TO DAY PERFORMANCE'!$D$12:$H$12)</f>
        <v>#REF!</v>
      </c>
      <c r="M24" s="95" t="e">
        <f t="shared" si="5"/>
        <v>#REF!</v>
      </c>
      <c r="N24" s="72">
        <f>SUMIFS('PENDING FULL BOOKING'!H:H,'PENDING FULL BOOKING'!D:D,'DAY TO DAY PERFORMANCE'!B24)</f>
        <v>0</v>
      </c>
    </row>
    <row r="25" spans="1:14" x14ac:dyDescent="0.25">
      <c r="A25" s="21" t="s">
        <v>313</v>
      </c>
      <c r="B25" s="19" t="s">
        <v>233</v>
      </c>
      <c r="C25" s="19" t="s">
        <v>37</v>
      </c>
      <c r="D25" s="46">
        <f>SUMIFS('Fully Booked'!R:R,'Fully Booked'!D:D,'DAY TO DAY PERFORMANCE'!B25,'Fully Booked'!L:L,'DAY TO DAY PERFORMANCE'!$D$12)</f>
        <v>0</v>
      </c>
      <c r="E25" s="46">
        <f>SUMIFS('Fully Booked'!R:R,'Fully Booked'!D:D,'DAY TO DAY PERFORMANCE'!B25,'Fully Booked'!L:L,'DAY TO DAY PERFORMANCE'!$E$12)</f>
        <v>0</v>
      </c>
      <c r="F25" s="46">
        <f>SUMIFS('Fully Booked'!R:R,'Fully Booked'!D:D,'DAY TO DAY PERFORMANCE'!B25,'Fully Booked'!L:L,'DAY TO DAY PERFORMANCE'!$F$12)</f>
        <v>0</v>
      </c>
      <c r="G25" s="46">
        <f>SUMIFS('Fully Booked'!R:R,'Fully Booked'!D:D,'DAY TO DAY PERFORMANCE'!B25,'Fully Booked'!L:L,'DAY TO DAY PERFORMANCE'!$G$12)</f>
        <v>0</v>
      </c>
      <c r="H25" s="46">
        <f>SUMIFS('Fully Booked'!R:R,'Fully Booked'!D:D,'DAY TO DAY PERFORMANCE'!B25,'Fully Booked'!L:L,'DAY TO DAY PERFORMANCE'!$H$12)</f>
        <v>0</v>
      </c>
      <c r="I25" s="72">
        <f>SUMIFS('Fully Booked'!R:R,'Fully Booked'!D:D,'DAY TO DAY PERFORMANCE'!B25,'Fully Booked'!L:L,'DAY TO DAY PERFORMANCE'!$I$12)</f>
        <v>0</v>
      </c>
      <c r="J25" s="70">
        <f>COUNTIFS('Fully Booked'!D:D,'DAY TO DAY PERFORMANCE'!B25,'Fully Booked'!L:L,"&gt;="&amp;'DAY TO DAY PERFORMANCE'!$C$1,'Fully Booked'!L:L,"&lt;="&amp;'DAY TO DAY PERFORMANCE'!$H$1)</f>
        <v>0</v>
      </c>
      <c r="K25" s="72">
        <f t="shared" si="4"/>
        <v>0</v>
      </c>
      <c r="L25" s="72">
        <f>'DAILY SALES '!D67*COUNTA('DAY TO DAY PERFORMANCE'!$D$12:$H$12)</f>
        <v>729166.66666666674</v>
      </c>
      <c r="M25" s="95">
        <f t="shared" si="5"/>
        <v>0</v>
      </c>
      <c r="N25" s="72">
        <f>SUMIFS('PENDING FULL BOOKING'!H:H,'PENDING FULL BOOKING'!D:D,'DAY TO DAY PERFORMANCE'!B25)</f>
        <v>0</v>
      </c>
    </row>
    <row r="26" spans="1:14" x14ac:dyDescent="0.25">
      <c r="A26" s="21" t="s">
        <v>309</v>
      </c>
      <c r="B26" s="19" t="s">
        <v>212</v>
      </c>
      <c r="C26" s="19" t="s">
        <v>45</v>
      </c>
      <c r="D26" s="46">
        <f>SUMIFS('Fully Booked'!R:R,'Fully Booked'!D:D,'DAY TO DAY PERFORMANCE'!B26,'Fully Booked'!L:L,'DAY TO DAY PERFORMANCE'!$D$12)</f>
        <v>0</v>
      </c>
      <c r="E26" s="46">
        <f>SUMIFS('Fully Booked'!R:R,'Fully Booked'!D:D,'DAY TO DAY PERFORMANCE'!B26,'Fully Booked'!L:L,'DAY TO DAY PERFORMANCE'!$E$12)</f>
        <v>0</v>
      </c>
      <c r="F26" s="46">
        <f>SUMIFS('Fully Booked'!R:R,'Fully Booked'!D:D,'DAY TO DAY PERFORMANCE'!B26,'Fully Booked'!L:L,'DAY TO DAY PERFORMANCE'!$F$12)</f>
        <v>0</v>
      </c>
      <c r="G26" s="46">
        <f>SUMIFS('Fully Booked'!R:R,'Fully Booked'!D:D,'DAY TO DAY PERFORMANCE'!B26,'Fully Booked'!L:L,'DAY TO DAY PERFORMANCE'!$G$12)</f>
        <v>0</v>
      </c>
      <c r="H26" s="46">
        <f>SUMIFS('Fully Booked'!R:R,'Fully Booked'!D:D,'DAY TO DAY PERFORMANCE'!B26,'Fully Booked'!L:L,'DAY TO DAY PERFORMANCE'!$H$12)</f>
        <v>0</v>
      </c>
      <c r="I26" s="72">
        <f>SUMIFS('Fully Booked'!R:R,'Fully Booked'!D:D,'DAY TO DAY PERFORMANCE'!B26,'Fully Booked'!L:L,'DAY TO DAY PERFORMANCE'!$I$12)</f>
        <v>0</v>
      </c>
      <c r="J26" s="70">
        <f>COUNTIFS('Fully Booked'!D:D,'DAY TO DAY PERFORMANCE'!B26,'Fully Booked'!L:L,"&gt;="&amp;'DAY TO DAY PERFORMANCE'!$C$1,'Fully Booked'!L:L,"&lt;="&amp;'DAY TO DAY PERFORMANCE'!$H$1)</f>
        <v>0</v>
      </c>
      <c r="K26" s="72">
        <f t="shared" si="4"/>
        <v>0</v>
      </c>
      <c r="L26" s="72">
        <f>'DAILY SALES '!D68*COUNTA('DAY TO DAY PERFORMANCE'!$D$12:$H$12)</f>
        <v>729166.66666666674</v>
      </c>
      <c r="M26" s="95">
        <f t="shared" si="5"/>
        <v>0</v>
      </c>
      <c r="N26" s="72">
        <f>SUMIFS('PENDING FULL BOOKING'!H:H,'PENDING FULL BOOKING'!D:D,'DAY TO DAY PERFORMANCE'!B26)</f>
        <v>3194312</v>
      </c>
    </row>
    <row r="27" spans="1:14" x14ac:dyDescent="0.25">
      <c r="A27" s="21" t="s">
        <v>297</v>
      </c>
      <c r="B27" s="19" t="s">
        <v>269</v>
      </c>
      <c r="C27" s="19" t="s">
        <v>27</v>
      </c>
      <c r="D27" s="46">
        <f>SUMIFS('Fully Booked'!R:R,'Fully Booked'!D:D,'DAY TO DAY PERFORMANCE'!B27,'Fully Booked'!L:L,'DAY TO DAY PERFORMANCE'!$D$12)</f>
        <v>0</v>
      </c>
      <c r="E27" s="46">
        <f>SUMIFS('Fully Booked'!R:R,'Fully Booked'!D:D,'DAY TO DAY PERFORMANCE'!B27,'Fully Booked'!L:L,'DAY TO DAY PERFORMANCE'!$E$12)</f>
        <v>0</v>
      </c>
      <c r="F27" s="46">
        <f>SUMIFS('Fully Booked'!R:R,'Fully Booked'!D:D,'DAY TO DAY PERFORMANCE'!B27,'Fully Booked'!L:L,'DAY TO DAY PERFORMANCE'!$F$12)</f>
        <v>0</v>
      </c>
      <c r="G27" s="46">
        <f>SUMIFS('Fully Booked'!R:R,'Fully Booked'!D:D,'DAY TO DAY PERFORMANCE'!B27,'Fully Booked'!L:L,'DAY TO DAY PERFORMANCE'!$G$12)</f>
        <v>0</v>
      </c>
      <c r="H27" s="46">
        <f>SUMIFS('Fully Booked'!R:R,'Fully Booked'!D:D,'DAY TO DAY PERFORMANCE'!B27,'Fully Booked'!L:L,'DAY TO DAY PERFORMANCE'!$H$12)</f>
        <v>0</v>
      </c>
      <c r="I27" s="72">
        <f>SUMIFS('Fully Booked'!R:R,'Fully Booked'!D:D,'DAY TO DAY PERFORMANCE'!B27,'Fully Booked'!L:L,'DAY TO DAY PERFORMANCE'!$I$12)</f>
        <v>0</v>
      </c>
      <c r="J27" s="70">
        <f>COUNTIFS('Fully Booked'!D:D,'DAY TO DAY PERFORMANCE'!B27,'Fully Booked'!L:L,"&gt;="&amp;'DAY TO DAY PERFORMANCE'!$C$1,'Fully Booked'!L:L,"&lt;="&amp;'DAY TO DAY PERFORMANCE'!$H$1)</f>
        <v>0</v>
      </c>
      <c r="K27" s="72">
        <f t="shared" si="4"/>
        <v>0</v>
      </c>
      <c r="L27" s="72">
        <f>'DAILY SALES '!D69*COUNTA('DAY TO DAY PERFORMANCE'!$D$12:$H$12)</f>
        <v>520833.33333333337</v>
      </c>
      <c r="M27" s="95">
        <f t="shared" si="5"/>
        <v>0</v>
      </c>
      <c r="N27" s="72">
        <f>SUMIFS('PENDING FULL BOOKING'!H:H,'PENDING FULL BOOKING'!D:D,'DAY TO DAY PERFORMANCE'!B27)</f>
        <v>0</v>
      </c>
    </row>
    <row r="28" spans="1:14" x14ac:dyDescent="0.25">
      <c r="A28" s="21" t="s">
        <v>304</v>
      </c>
      <c r="B28" s="19" t="s">
        <v>46</v>
      </c>
      <c r="C28" s="19" t="s">
        <v>29</v>
      </c>
      <c r="D28" s="46">
        <f>SUMIFS('Fully Booked'!R:R,'Fully Booked'!D:D,'DAY TO DAY PERFORMANCE'!B28,'Fully Booked'!L:L,'DAY TO DAY PERFORMANCE'!$D$12)</f>
        <v>0</v>
      </c>
      <c r="E28" s="46">
        <f>SUMIFS('Fully Booked'!R:R,'Fully Booked'!D:D,'DAY TO DAY PERFORMANCE'!B28,'Fully Booked'!L:L,'DAY TO DAY PERFORMANCE'!$E$12)</f>
        <v>0</v>
      </c>
      <c r="F28" s="46">
        <f>SUMIFS('Fully Booked'!R:R,'Fully Booked'!D:D,'DAY TO DAY PERFORMANCE'!B28,'Fully Booked'!L:L,'DAY TO DAY PERFORMANCE'!$F$12)</f>
        <v>0</v>
      </c>
      <c r="G28" s="46">
        <f>SUMIFS('Fully Booked'!R:R,'Fully Booked'!D:D,'DAY TO DAY PERFORMANCE'!B28,'Fully Booked'!L:L,'DAY TO DAY PERFORMANCE'!$G$12)</f>
        <v>0</v>
      </c>
      <c r="H28" s="46">
        <f>SUMIFS('Fully Booked'!R:R,'Fully Booked'!D:D,'DAY TO DAY PERFORMANCE'!B28,'Fully Booked'!L:L,'DAY TO DAY PERFORMANCE'!$H$12)</f>
        <v>0</v>
      </c>
      <c r="I28" s="72">
        <f>SUMIFS('Fully Booked'!R:R,'Fully Booked'!D:D,'DAY TO DAY PERFORMANCE'!B28,'Fully Booked'!L:L,'DAY TO DAY PERFORMANCE'!$I$12)</f>
        <v>0</v>
      </c>
      <c r="J28" s="70">
        <f>COUNTIFS('Fully Booked'!D:D,'DAY TO DAY PERFORMANCE'!B28,'Fully Booked'!L:L,"&gt;="&amp;'DAY TO DAY PERFORMANCE'!$C$1,'Fully Booked'!L:L,"&lt;="&amp;'DAY TO DAY PERFORMANCE'!$H$1)</f>
        <v>0</v>
      </c>
      <c r="K28" s="72">
        <f t="shared" si="4"/>
        <v>0</v>
      </c>
      <c r="L28" s="72">
        <f>'DAILY SALES '!D70*COUNTA('DAY TO DAY PERFORMANCE'!$D$12:$H$12)</f>
        <v>1250000</v>
      </c>
      <c r="M28" s="95">
        <f t="shared" si="5"/>
        <v>0</v>
      </c>
      <c r="N28" s="72">
        <f>SUMIFS('PENDING FULL BOOKING'!H:H,'PENDING FULL BOOKING'!D:D,'DAY TO DAY PERFORMANCE'!B28)</f>
        <v>0</v>
      </c>
    </row>
    <row r="29" spans="1:14" x14ac:dyDescent="0.25">
      <c r="A29" s="21" t="s">
        <v>296</v>
      </c>
      <c r="B29" s="19" t="s">
        <v>211</v>
      </c>
      <c r="C29" s="19" t="s">
        <v>83</v>
      </c>
      <c r="D29" s="46">
        <f>SUMIFS('Fully Booked'!R:R,'Fully Booked'!D:D,'DAY TO DAY PERFORMANCE'!B29,'Fully Booked'!L:L,'DAY TO DAY PERFORMANCE'!$D$12)</f>
        <v>0</v>
      </c>
      <c r="E29" s="46">
        <f>SUMIFS('Fully Booked'!R:R,'Fully Booked'!D:D,'DAY TO DAY PERFORMANCE'!B29,'Fully Booked'!L:L,'DAY TO DAY PERFORMANCE'!$E$12)</f>
        <v>0</v>
      </c>
      <c r="F29" s="46">
        <f>SUMIFS('Fully Booked'!R:R,'Fully Booked'!D:D,'DAY TO DAY PERFORMANCE'!B29,'Fully Booked'!L:L,'DAY TO DAY PERFORMANCE'!$F$12)</f>
        <v>0</v>
      </c>
      <c r="G29" s="46">
        <f>SUMIFS('Fully Booked'!R:R,'Fully Booked'!D:D,'DAY TO DAY PERFORMANCE'!B29,'Fully Booked'!L:L,'DAY TO DAY PERFORMANCE'!$G$12)</f>
        <v>0</v>
      </c>
      <c r="H29" s="46">
        <f>SUMIFS('Fully Booked'!R:R,'Fully Booked'!D:D,'DAY TO DAY PERFORMANCE'!B29,'Fully Booked'!L:L,'DAY TO DAY PERFORMANCE'!$H$12)</f>
        <v>0</v>
      </c>
      <c r="I29" s="72">
        <f>SUMIFS('Fully Booked'!R:R,'Fully Booked'!D:D,'DAY TO DAY PERFORMANCE'!B29,'Fully Booked'!L:L,'DAY TO DAY PERFORMANCE'!$I$12)</f>
        <v>0</v>
      </c>
      <c r="J29" s="70">
        <f>COUNTIFS('Fully Booked'!D:D,'DAY TO DAY PERFORMANCE'!B29,'Fully Booked'!L:L,"&gt;="&amp;'DAY TO DAY PERFORMANCE'!$C$1,'Fully Booked'!L:L,"&lt;="&amp;'DAY TO DAY PERFORMANCE'!$H$1)</f>
        <v>0</v>
      </c>
      <c r="K29" s="72">
        <f t="shared" si="4"/>
        <v>0</v>
      </c>
      <c r="L29" s="72" t="e">
        <f>'DAILY SALES '!#REF!*COUNTA('DAY TO DAY PERFORMANCE'!$D$12:$H$12)</f>
        <v>#REF!</v>
      </c>
      <c r="M29" s="95" t="e">
        <f t="shared" si="5"/>
        <v>#REF!</v>
      </c>
      <c r="N29" s="72">
        <f>SUMIFS('PENDING FULL BOOKING'!H:H,'PENDING FULL BOOKING'!D:D,'DAY TO DAY PERFORMANCE'!B29)</f>
        <v>0</v>
      </c>
    </row>
    <row r="30" spans="1:14" x14ac:dyDescent="0.25">
      <c r="A30" s="21" t="s">
        <v>303</v>
      </c>
      <c r="B30" s="19" t="s">
        <v>30</v>
      </c>
      <c r="C30" s="19" t="s">
        <v>29</v>
      </c>
      <c r="D30" s="46">
        <f>SUMIFS('Fully Booked'!R:R,'Fully Booked'!D:D,'DAY TO DAY PERFORMANCE'!B30,'Fully Booked'!L:L,'DAY TO DAY PERFORMANCE'!$D$12)</f>
        <v>0</v>
      </c>
      <c r="E30" s="46">
        <f>SUMIFS('Fully Booked'!R:R,'Fully Booked'!D:D,'DAY TO DAY PERFORMANCE'!B30,'Fully Booked'!L:L,'DAY TO DAY PERFORMANCE'!$E$12)</f>
        <v>0</v>
      </c>
      <c r="F30" s="46">
        <f>SUMIFS('Fully Booked'!R:R,'Fully Booked'!D:D,'DAY TO DAY PERFORMANCE'!B30,'Fully Booked'!L:L,'DAY TO DAY PERFORMANCE'!$F$12)</f>
        <v>0</v>
      </c>
      <c r="G30" s="46">
        <f>SUMIFS('Fully Booked'!R:R,'Fully Booked'!D:D,'DAY TO DAY PERFORMANCE'!B30,'Fully Booked'!L:L,'DAY TO DAY PERFORMANCE'!$G$12)</f>
        <v>0</v>
      </c>
      <c r="H30" s="46">
        <f>SUMIFS('Fully Booked'!R:R,'Fully Booked'!D:D,'DAY TO DAY PERFORMANCE'!B30,'Fully Booked'!L:L,'DAY TO DAY PERFORMANCE'!$H$12)</f>
        <v>0</v>
      </c>
      <c r="I30" s="72">
        <f>SUMIFS('Fully Booked'!R:R,'Fully Booked'!D:D,'DAY TO DAY PERFORMANCE'!B30,'Fully Booked'!L:L,'DAY TO DAY PERFORMANCE'!$I$12)</f>
        <v>0</v>
      </c>
      <c r="J30" s="70">
        <f>COUNTIFS('Fully Booked'!D:D,'DAY TO DAY PERFORMANCE'!B30,'Fully Booked'!L:L,"&gt;="&amp;'DAY TO DAY PERFORMANCE'!$C$1,'Fully Booked'!L:L,"&lt;="&amp;'DAY TO DAY PERFORMANCE'!$H$1)</f>
        <v>0</v>
      </c>
      <c r="K30" s="72">
        <f t="shared" si="4"/>
        <v>0</v>
      </c>
      <c r="L30" s="72" t="e">
        <f>'DAILY SALES '!#REF!*COUNTA('DAY TO DAY PERFORMANCE'!$D$12:$H$12)</f>
        <v>#REF!</v>
      </c>
      <c r="M30" s="95" t="e">
        <f t="shared" si="5"/>
        <v>#REF!</v>
      </c>
      <c r="N30" s="72">
        <f>SUMIFS('PENDING FULL BOOKING'!H:H,'PENDING FULL BOOKING'!D:D,'DAY TO DAY PERFORMANCE'!B30)</f>
        <v>0</v>
      </c>
    </row>
    <row r="31" spans="1:14" x14ac:dyDescent="0.25">
      <c r="A31" s="21" t="s">
        <v>315</v>
      </c>
      <c r="B31" s="19" t="s">
        <v>234</v>
      </c>
      <c r="C31" s="19" t="s">
        <v>44</v>
      </c>
      <c r="D31" s="46">
        <f>SUMIFS('Fully Booked'!R:R,'Fully Booked'!D:D,'DAY TO DAY PERFORMANCE'!B31,'Fully Booked'!L:L,'DAY TO DAY PERFORMANCE'!$D$12)</f>
        <v>0</v>
      </c>
      <c r="E31" s="46">
        <f>SUMIFS('Fully Booked'!R:R,'Fully Booked'!D:D,'DAY TO DAY PERFORMANCE'!B31,'Fully Booked'!L:L,'DAY TO DAY PERFORMANCE'!$E$12)</f>
        <v>0</v>
      </c>
      <c r="F31" s="46">
        <f>SUMIFS('Fully Booked'!R:R,'Fully Booked'!D:D,'DAY TO DAY PERFORMANCE'!B31,'Fully Booked'!L:L,'DAY TO DAY PERFORMANCE'!$F$12)</f>
        <v>0</v>
      </c>
      <c r="G31" s="46">
        <f>SUMIFS('Fully Booked'!R:R,'Fully Booked'!D:D,'DAY TO DAY PERFORMANCE'!B31,'Fully Booked'!L:L,'DAY TO DAY PERFORMANCE'!$G$12)</f>
        <v>0</v>
      </c>
      <c r="H31" s="46">
        <f>SUMIFS('Fully Booked'!R:R,'Fully Booked'!D:D,'DAY TO DAY PERFORMANCE'!B31,'Fully Booked'!L:L,'DAY TO DAY PERFORMANCE'!$H$12)</f>
        <v>0</v>
      </c>
      <c r="I31" s="72">
        <f>SUMIFS('Fully Booked'!R:R,'Fully Booked'!D:D,'DAY TO DAY PERFORMANCE'!B31,'Fully Booked'!L:L,'DAY TO DAY PERFORMANCE'!$I$12)</f>
        <v>0</v>
      </c>
      <c r="J31" s="70">
        <f>COUNTIFS('Fully Booked'!D:D,'DAY TO DAY PERFORMANCE'!B31,'Fully Booked'!L:L,"&gt;="&amp;'DAY TO DAY PERFORMANCE'!$C$1,'Fully Booked'!L:L,"&lt;="&amp;'DAY TO DAY PERFORMANCE'!$H$1)</f>
        <v>0</v>
      </c>
      <c r="K31" s="72">
        <f t="shared" si="4"/>
        <v>0</v>
      </c>
      <c r="L31" s="72" t="e">
        <f>'DAILY SALES '!#REF!*COUNTA('DAY TO DAY PERFORMANCE'!$D$12:$H$12)</f>
        <v>#REF!</v>
      </c>
      <c r="M31" s="95" t="e">
        <f t="shared" si="5"/>
        <v>#REF!</v>
      </c>
      <c r="N31" s="72">
        <f>SUMIFS('PENDING FULL BOOKING'!H:H,'PENDING FULL BOOKING'!D:D,'DAY TO DAY PERFORMANCE'!B31)</f>
        <v>0</v>
      </c>
    </row>
    <row r="32" spans="1:14" x14ac:dyDescent="0.25">
      <c r="A32" s="21" t="s">
        <v>307</v>
      </c>
      <c r="B32" s="19" t="s">
        <v>288</v>
      </c>
      <c r="C32" s="19" t="s">
        <v>29</v>
      </c>
      <c r="D32" s="46">
        <f>SUMIFS('Fully Booked'!R:R,'Fully Booked'!D:D,'DAY TO DAY PERFORMANCE'!B32,'Fully Booked'!L:L,'DAY TO DAY PERFORMANCE'!$D$12)</f>
        <v>0</v>
      </c>
      <c r="E32" s="46">
        <f>SUMIFS('Fully Booked'!R:R,'Fully Booked'!D:D,'DAY TO DAY PERFORMANCE'!B32,'Fully Booked'!L:L,'DAY TO DAY PERFORMANCE'!$E$12)</f>
        <v>0</v>
      </c>
      <c r="F32" s="46">
        <f>SUMIFS('Fully Booked'!R:R,'Fully Booked'!D:D,'DAY TO DAY PERFORMANCE'!B32,'Fully Booked'!L:L,'DAY TO DAY PERFORMANCE'!$F$12)</f>
        <v>0</v>
      </c>
      <c r="G32" s="46">
        <f>SUMIFS('Fully Booked'!R:R,'Fully Booked'!D:D,'DAY TO DAY PERFORMANCE'!B32,'Fully Booked'!L:L,'DAY TO DAY PERFORMANCE'!$G$12)</f>
        <v>0</v>
      </c>
      <c r="H32" s="46">
        <f>SUMIFS('Fully Booked'!R:R,'Fully Booked'!D:D,'DAY TO DAY PERFORMANCE'!B32,'Fully Booked'!L:L,'DAY TO DAY PERFORMANCE'!$H$12)</f>
        <v>0</v>
      </c>
      <c r="I32" s="72">
        <f>SUMIFS('Fully Booked'!R:R,'Fully Booked'!D:D,'DAY TO DAY PERFORMANCE'!B32,'Fully Booked'!L:L,'DAY TO DAY PERFORMANCE'!$I$12)</f>
        <v>0</v>
      </c>
      <c r="J32" s="70">
        <f>COUNTIFS('Fully Booked'!D:D,'DAY TO DAY PERFORMANCE'!B32,'Fully Booked'!L:L,"&gt;="&amp;'DAY TO DAY PERFORMANCE'!$C$1,'Fully Booked'!L:L,"&lt;="&amp;'DAY TO DAY PERFORMANCE'!$H$1)</f>
        <v>0</v>
      </c>
      <c r="K32" s="72">
        <f t="shared" si="4"/>
        <v>0</v>
      </c>
      <c r="L32" s="72" t="e">
        <f>'DAILY SALES '!#REF!*COUNTA('DAY TO DAY PERFORMANCE'!$D$12:$H$12)</f>
        <v>#REF!</v>
      </c>
      <c r="M32" s="95" t="e">
        <f t="shared" si="5"/>
        <v>#REF!</v>
      </c>
      <c r="N32" s="72">
        <f>SUMIFS('PENDING FULL BOOKING'!H:H,'PENDING FULL BOOKING'!D:D,'DAY TO DAY PERFORMANCE'!B32)</f>
        <v>0</v>
      </c>
    </row>
    <row r="33" spans="1:14" x14ac:dyDescent="0.25">
      <c r="A33" s="21" t="s">
        <v>301</v>
      </c>
      <c r="B33" s="19" t="s">
        <v>289</v>
      </c>
      <c r="C33" s="19" t="s">
        <v>39</v>
      </c>
      <c r="D33" s="46">
        <f>SUMIFS('Fully Booked'!R:R,'Fully Booked'!D:D,'DAY TO DAY PERFORMANCE'!B33,'Fully Booked'!L:L,'DAY TO DAY PERFORMANCE'!$D$12)</f>
        <v>0</v>
      </c>
      <c r="E33" s="46">
        <f>SUMIFS('Fully Booked'!R:R,'Fully Booked'!D:D,'DAY TO DAY PERFORMANCE'!B33,'Fully Booked'!L:L,'DAY TO DAY PERFORMANCE'!$E$12)</f>
        <v>0</v>
      </c>
      <c r="F33" s="46">
        <f>SUMIFS('Fully Booked'!R:R,'Fully Booked'!D:D,'DAY TO DAY PERFORMANCE'!B33,'Fully Booked'!L:L,'DAY TO DAY PERFORMANCE'!$F$12)</f>
        <v>0</v>
      </c>
      <c r="G33" s="46">
        <f>SUMIFS('Fully Booked'!R:R,'Fully Booked'!D:D,'DAY TO DAY PERFORMANCE'!B33,'Fully Booked'!L:L,'DAY TO DAY PERFORMANCE'!$G$12)</f>
        <v>0</v>
      </c>
      <c r="H33" s="46">
        <f>SUMIFS('Fully Booked'!R:R,'Fully Booked'!D:D,'DAY TO DAY PERFORMANCE'!B33,'Fully Booked'!L:L,'DAY TO DAY PERFORMANCE'!$H$12)</f>
        <v>0</v>
      </c>
      <c r="I33" s="72">
        <f>SUMIFS('Fully Booked'!R:R,'Fully Booked'!D:D,'DAY TO DAY PERFORMANCE'!B33,'Fully Booked'!L:L,'DAY TO DAY PERFORMANCE'!$I$12)</f>
        <v>0</v>
      </c>
      <c r="J33" s="70">
        <f>COUNTIFS('Fully Booked'!D:D,'DAY TO DAY PERFORMANCE'!B33,'Fully Booked'!L:L,"&gt;="&amp;'DAY TO DAY PERFORMANCE'!$C$1,'Fully Booked'!L:L,"&lt;="&amp;'DAY TO DAY PERFORMANCE'!$H$1)</f>
        <v>0</v>
      </c>
      <c r="K33" s="72">
        <f t="shared" si="4"/>
        <v>0</v>
      </c>
      <c r="L33" s="72" t="e">
        <f>'DAILY SALES '!#REF!*COUNTA('DAY TO DAY PERFORMANCE'!$D$12:$H$12)</f>
        <v>#REF!</v>
      </c>
      <c r="M33" s="95" t="e">
        <f t="shared" si="5"/>
        <v>#REF!</v>
      </c>
      <c r="N33" s="72">
        <f>SUMIFS('PENDING FULL BOOKING'!H:H,'PENDING FULL BOOKING'!D:D,'DAY TO DAY PERFORMANCE'!B33)</f>
        <v>0</v>
      </c>
    </row>
    <row r="34" spans="1:14" x14ac:dyDescent="0.25">
      <c r="A34" s="21" t="s">
        <v>298</v>
      </c>
      <c r="B34" s="19" t="s">
        <v>248</v>
      </c>
      <c r="C34" s="19" t="s">
        <v>23</v>
      </c>
      <c r="D34" s="46">
        <f>SUMIFS('Fully Booked'!R:R,'Fully Booked'!D:D,'DAY TO DAY PERFORMANCE'!B34,'Fully Booked'!L:L,'DAY TO DAY PERFORMANCE'!$D$12)</f>
        <v>0</v>
      </c>
      <c r="E34" s="46">
        <f>SUMIFS('Fully Booked'!R:R,'Fully Booked'!D:D,'DAY TO DAY PERFORMANCE'!B34,'Fully Booked'!L:L,'DAY TO DAY PERFORMANCE'!$E$12)</f>
        <v>0</v>
      </c>
      <c r="F34" s="46">
        <f>SUMIFS('Fully Booked'!R:R,'Fully Booked'!D:D,'DAY TO DAY PERFORMANCE'!B34,'Fully Booked'!L:L,'DAY TO DAY PERFORMANCE'!$F$12)</f>
        <v>0</v>
      </c>
      <c r="G34" s="46">
        <f>SUMIFS('Fully Booked'!R:R,'Fully Booked'!D:D,'DAY TO DAY PERFORMANCE'!B34,'Fully Booked'!L:L,'DAY TO DAY PERFORMANCE'!$G$12)</f>
        <v>0</v>
      </c>
      <c r="H34" s="46">
        <f>SUMIFS('Fully Booked'!R:R,'Fully Booked'!D:D,'DAY TO DAY PERFORMANCE'!B34,'Fully Booked'!L:L,'DAY TO DAY PERFORMANCE'!$H$12)</f>
        <v>0</v>
      </c>
      <c r="I34" s="72">
        <f>SUMIFS('Fully Booked'!R:R,'Fully Booked'!D:D,'DAY TO DAY PERFORMANCE'!B34,'Fully Booked'!L:L,'DAY TO DAY PERFORMANCE'!$I$12)</f>
        <v>0</v>
      </c>
      <c r="J34" s="70">
        <f>COUNTIFS('Fully Booked'!D:D,'DAY TO DAY PERFORMANCE'!B34,'Fully Booked'!L:L,"&gt;="&amp;'DAY TO DAY PERFORMANCE'!$C$1,'Fully Booked'!L:L,"&lt;="&amp;'DAY TO DAY PERFORMANCE'!$H$1)</f>
        <v>0</v>
      </c>
      <c r="K34" s="72">
        <f t="shared" si="4"/>
        <v>0</v>
      </c>
      <c r="L34" s="72" t="e">
        <f>'DAILY SALES '!#REF!*COUNTA('DAY TO DAY PERFORMANCE'!$D$12:$H$12)</f>
        <v>#REF!</v>
      </c>
      <c r="M34" s="95" t="e">
        <f t="shared" si="5"/>
        <v>#REF!</v>
      </c>
      <c r="N34" s="72">
        <f>SUMIFS('PENDING FULL BOOKING'!H:H,'PENDING FULL BOOKING'!D:D,'DAY TO DAY PERFORMANCE'!B34)</f>
        <v>0</v>
      </c>
    </row>
    <row r="35" spans="1:14" x14ac:dyDescent="0.25">
      <c r="A35" s="21" t="s">
        <v>322</v>
      </c>
      <c r="B35" s="19"/>
      <c r="C35" s="19" t="s">
        <v>49</v>
      </c>
      <c r="D35" s="46">
        <f>SUMIFS('Fully Booked'!R:R,'Fully Booked'!D:D,'DAY TO DAY PERFORMANCE'!B35,'Fully Booked'!L:L,'DAY TO DAY PERFORMANCE'!$D$12)</f>
        <v>0</v>
      </c>
      <c r="E35" s="46">
        <f>SUMIFS('Fully Booked'!R:R,'Fully Booked'!D:D,'DAY TO DAY PERFORMANCE'!B35,'Fully Booked'!L:L,'DAY TO DAY PERFORMANCE'!$E$12)</f>
        <v>0</v>
      </c>
      <c r="F35" s="46">
        <f>SUMIFS('Fully Booked'!R:R,'Fully Booked'!D:D,'DAY TO DAY PERFORMANCE'!B35,'Fully Booked'!L:L,'DAY TO DAY PERFORMANCE'!$F$12)</f>
        <v>0</v>
      </c>
      <c r="G35" s="46">
        <f>SUMIFS('Fully Booked'!R:R,'Fully Booked'!D:D,'DAY TO DAY PERFORMANCE'!B35,'Fully Booked'!L:L,'DAY TO DAY PERFORMANCE'!$G$12)</f>
        <v>0</v>
      </c>
      <c r="H35" s="46">
        <f>SUMIFS('Fully Booked'!R:R,'Fully Booked'!D:D,'DAY TO DAY PERFORMANCE'!B35,'Fully Booked'!L:L,'DAY TO DAY PERFORMANCE'!$H$12)</f>
        <v>0</v>
      </c>
      <c r="I35" s="72">
        <f>SUMIFS('Fully Booked'!R:R,'Fully Booked'!D:D,'DAY TO DAY PERFORMANCE'!B35,'Fully Booked'!L:L,'DAY TO DAY PERFORMANCE'!$I$12)</f>
        <v>0</v>
      </c>
      <c r="J35" s="70">
        <f>COUNTIFS('Fully Booked'!D:D,'DAY TO DAY PERFORMANCE'!B35,'Fully Booked'!L:L,"&gt;="&amp;'DAY TO DAY PERFORMANCE'!$C$1,'Fully Booked'!L:L,"&lt;="&amp;'DAY TO DAY PERFORMANCE'!$H$1)</f>
        <v>0</v>
      </c>
      <c r="K35" s="72">
        <f t="shared" si="4"/>
        <v>0</v>
      </c>
      <c r="L35" s="72" t="e">
        <f>'DAILY SALES '!#REF!*COUNTA('DAY TO DAY PERFORMANCE'!$D$12:$H$12)</f>
        <v>#REF!</v>
      </c>
      <c r="M35" s="95" t="e">
        <f t="shared" si="5"/>
        <v>#REF!</v>
      </c>
      <c r="N35" s="72">
        <f>SUMIFS('PENDING FULL BOOKING'!H:H,'PENDING FULL BOOKING'!D:D,'DAY TO DAY PERFORMANCE'!B35)</f>
        <v>0</v>
      </c>
    </row>
    <row r="36" spans="1:14" x14ac:dyDescent="0.25">
      <c r="A36" s="21"/>
      <c r="B36" s="19" t="s">
        <v>418</v>
      </c>
      <c r="C36" s="19" t="s">
        <v>24</v>
      </c>
      <c r="D36" s="46">
        <f>SUMIFS('Fully Booked'!R:R,'Fully Booked'!D:D,'DAY TO DAY PERFORMANCE'!B36,'Fully Booked'!L:L,'DAY TO DAY PERFORMANCE'!$D$12)</f>
        <v>0</v>
      </c>
      <c r="E36" s="46">
        <f>SUMIFS('Fully Booked'!R:R,'Fully Booked'!D:D,'DAY TO DAY PERFORMANCE'!B36,'Fully Booked'!L:L,'DAY TO DAY PERFORMANCE'!$E$12)</f>
        <v>0</v>
      </c>
      <c r="F36" s="46">
        <f>SUMIFS('Fully Booked'!R:R,'Fully Booked'!D:D,'DAY TO DAY PERFORMANCE'!B36,'Fully Booked'!L:L,'DAY TO DAY PERFORMANCE'!$F$12)</f>
        <v>0</v>
      </c>
      <c r="G36" s="46">
        <f>SUMIFS('Fully Booked'!R:R,'Fully Booked'!D:D,'DAY TO DAY PERFORMANCE'!B36,'Fully Booked'!L:L,'DAY TO DAY PERFORMANCE'!$G$12)</f>
        <v>0</v>
      </c>
      <c r="H36" s="46">
        <f>SUMIFS('Fully Booked'!R:R,'Fully Booked'!D:D,'DAY TO DAY PERFORMANCE'!B36,'Fully Booked'!L:L,'DAY TO DAY PERFORMANCE'!$H$12)</f>
        <v>0</v>
      </c>
      <c r="I36" s="72">
        <f>SUMIFS('Fully Booked'!R:R,'Fully Booked'!D:D,'DAY TO DAY PERFORMANCE'!B36,'Fully Booked'!L:L,'DAY TO DAY PERFORMANCE'!$I$12)</f>
        <v>0</v>
      </c>
      <c r="J36" s="70">
        <f>COUNTIFS('Fully Booked'!D:D,'DAY TO DAY PERFORMANCE'!B36,'Fully Booked'!L:L,"&gt;="&amp;'DAY TO DAY PERFORMANCE'!$C$1,'Fully Booked'!L:L,"&lt;="&amp;'DAY TO DAY PERFORMANCE'!$H$1)</f>
        <v>0</v>
      </c>
      <c r="K36" s="72">
        <f t="shared" si="4"/>
        <v>0</v>
      </c>
      <c r="L36" s="72" t="e">
        <f>'DAILY SALES '!#REF!*COUNTA('DAY TO DAY PERFORMANCE'!$D$12:$H$12)</f>
        <v>#REF!</v>
      </c>
      <c r="M36" s="95" t="e">
        <f t="shared" si="5"/>
        <v>#REF!</v>
      </c>
      <c r="N36" s="72">
        <f>SUMIFS('PENDING FULL BOOKING'!H:H,'PENDING FULL BOOKING'!D:D,'DAY TO DAY PERFORMANCE'!B36)</f>
        <v>0</v>
      </c>
    </row>
    <row r="37" spans="1:14" x14ac:dyDescent="0.25">
      <c r="A37" s="21" t="s">
        <v>299</v>
      </c>
      <c r="B37" s="19" t="s">
        <v>228</v>
      </c>
      <c r="C37" s="19" t="s">
        <v>39</v>
      </c>
      <c r="D37" s="46">
        <f>SUMIFS('Fully Booked'!R:R,'Fully Booked'!D:D,'DAY TO DAY PERFORMANCE'!B37,'Fully Booked'!L:L,'DAY TO DAY PERFORMANCE'!$D$12)</f>
        <v>0</v>
      </c>
      <c r="E37" s="46">
        <f>SUMIFS('Fully Booked'!R:R,'Fully Booked'!D:D,'DAY TO DAY PERFORMANCE'!B37,'Fully Booked'!L:L,'DAY TO DAY PERFORMANCE'!$E$12)</f>
        <v>0</v>
      </c>
      <c r="F37" s="46">
        <f>SUMIFS('Fully Booked'!R:R,'Fully Booked'!D:D,'DAY TO DAY PERFORMANCE'!B37,'Fully Booked'!L:L,'DAY TO DAY PERFORMANCE'!$F$12)</f>
        <v>0</v>
      </c>
      <c r="G37" s="46">
        <f>SUMIFS('Fully Booked'!R:R,'Fully Booked'!D:D,'DAY TO DAY PERFORMANCE'!B37,'Fully Booked'!L:L,'DAY TO DAY PERFORMANCE'!$G$12)</f>
        <v>0</v>
      </c>
      <c r="H37" s="46">
        <f>SUMIFS('Fully Booked'!R:R,'Fully Booked'!D:D,'DAY TO DAY PERFORMANCE'!B37,'Fully Booked'!L:L,'DAY TO DAY PERFORMANCE'!$H$12)</f>
        <v>0</v>
      </c>
      <c r="I37" s="72">
        <f>SUMIFS('Fully Booked'!R:R,'Fully Booked'!D:D,'DAY TO DAY PERFORMANCE'!B37,'Fully Booked'!L:L,'DAY TO DAY PERFORMANCE'!$I$12)</f>
        <v>0</v>
      </c>
      <c r="J37" s="70">
        <f>COUNTIFS('Fully Booked'!D:D,'DAY TO DAY PERFORMANCE'!B37,'Fully Booked'!L:L,"&gt;="&amp;'DAY TO DAY PERFORMANCE'!$C$1,'Fully Booked'!L:L,"&lt;="&amp;'DAY TO DAY PERFORMANCE'!$H$1)</f>
        <v>0</v>
      </c>
      <c r="K37" s="72">
        <f t="shared" si="4"/>
        <v>0</v>
      </c>
      <c r="L37" s="72" t="e">
        <f>'DAILY SALES '!#REF!*COUNTA('DAY TO DAY PERFORMANCE'!$D$12:$H$12)</f>
        <v>#REF!</v>
      </c>
      <c r="M37" s="95" t="e">
        <f t="shared" si="5"/>
        <v>#REF!</v>
      </c>
      <c r="N37" s="72">
        <f>SUMIFS('PENDING FULL BOOKING'!H:H,'PENDING FULL BOOKING'!D:D,'DAY TO DAY PERFORMANCE'!B37)</f>
        <v>0</v>
      </c>
    </row>
    <row r="38" spans="1:14" x14ac:dyDescent="0.25">
      <c r="A38" s="21" t="s">
        <v>311</v>
      </c>
      <c r="B38" s="19" t="s">
        <v>292</v>
      </c>
      <c r="C38" s="19" t="s">
        <v>25</v>
      </c>
      <c r="D38" s="46">
        <f>SUMIFS('Fully Booked'!R:R,'Fully Booked'!D:D,'DAY TO DAY PERFORMANCE'!B38,'Fully Booked'!L:L,'DAY TO DAY PERFORMANCE'!$D$12)</f>
        <v>0</v>
      </c>
      <c r="E38" s="46">
        <f>SUMIFS('Fully Booked'!R:R,'Fully Booked'!D:D,'DAY TO DAY PERFORMANCE'!B38,'Fully Booked'!L:L,'DAY TO DAY PERFORMANCE'!$E$12)</f>
        <v>0</v>
      </c>
      <c r="F38" s="46">
        <f>SUMIFS('Fully Booked'!R:R,'Fully Booked'!D:D,'DAY TO DAY PERFORMANCE'!B38,'Fully Booked'!L:L,'DAY TO DAY PERFORMANCE'!$F$12)</f>
        <v>0</v>
      </c>
      <c r="G38" s="46">
        <f>SUMIFS('Fully Booked'!R:R,'Fully Booked'!D:D,'DAY TO DAY PERFORMANCE'!B38,'Fully Booked'!L:L,'DAY TO DAY PERFORMANCE'!$G$12)</f>
        <v>0</v>
      </c>
      <c r="H38" s="46">
        <f>SUMIFS('Fully Booked'!R:R,'Fully Booked'!D:D,'DAY TO DAY PERFORMANCE'!B38,'Fully Booked'!L:L,'DAY TO DAY PERFORMANCE'!$H$12)</f>
        <v>0</v>
      </c>
      <c r="I38" s="72">
        <f>SUMIFS('Fully Booked'!R:R,'Fully Booked'!D:D,'DAY TO DAY PERFORMANCE'!B38,'Fully Booked'!L:L,'DAY TO DAY PERFORMANCE'!$I$12)</f>
        <v>0</v>
      </c>
      <c r="J38" s="70">
        <f>COUNTIFS('Fully Booked'!D:D,'DAY TO DAY PERFORMANCE'!B38,'Fully Booked'!L:L,"&gt;="&amp;'DAY TO DAY PERFORMANCE'!$C$1,'Fully Booked'!L:L,"&lt;="&amp;'DAY TO DAY PERFORMANCE'!$H$1)</f>
        <v>0</v>
      </c>
      <c r="K38" s="72">
        <f t="shared" si="4"/>
        <v>0</v>
      </c>
      <c r="L38" s="72" t="e">
        <f>'DAILY SALES '!#REF!*COUNTA('DAY TO DAY PERFORMANCE'!$D$12:$H$12)</f>
        <v>#REF!</v>
      </c>
      <c r="M38" s="95" t="e">
        <f t="shared" si="5"/>
        <v>#REF!</v>
      </c>
      <c r="N38" s="72">
        <f>SUMIFS('PENDING FULL BOOKING'!H:H,'PENDING FULL BOOKING'!D:D,'DAY TO DAY PERFORMANCE'!B38)</f>
        <v>0</v>
      </c>
    </row>
    <row r="39" spans="1:14" x14ac:dyDescent="0.25">
      <c r="A39" s="21"/>
      <c r="B39" s="19" t="s">
        <v>419</v>
      </c>
      <c r="C39" s="19" t="s">
        <v>24</v>
      </c>
      <c r="D39" s="46">
        <f>SUMIFS('Fully Booked'!R:R,'Fully Booked'!D:D,'DAY TO DAY PERFORMANCE'!B39,'Fully Booked'!L:L,'DAY TO DAY PERFORMANCE'!$D$12)</f>
        <v>0</v>
      </c>
      <c r="E39" s="46">
        <f>SUMIFS('Fully Booked'!R:R,'Fully Booked'!D:D,'DAY TO DAY PERFORMANCE'!B39,'Fully Booked'!L:L,'DAY TO DAY PERFORMANCE'!$E$12)</f>
        <v>0</v>
      </c>
      <c r="F39" s="46">
        <f>SUMIFS('Fully Booked'!R:R,'Fully Booked'!D:D,'DAY TO DAY PERFORMANCE'!B39,'Fully Booked'!L:L,'DAY TO DAY PERFORMANCE'!$F$12)</f>
        <v>0</v>
      </c>
      <c r="G39" s="46">
        <f>SUMIFS('Fully Booked'!R:R,'Fully Booked'!D:D,'DAY TO DAY PERFORMANCE'!B39,'Fully Booked'!L:L,'DAY TO DAY PERFORMANCE'!$G$12)</f>
        <v>0</v>
      </c>
      <c r="H39" s="46">
        <f>SUMIFS('Fully Booked'!R:R,'Fully Booked'!D:D,'DAY TO DAY PERFORMANCE'!B39,'Fully Booked'!L:L,'DAY TO DAY PERFORMANCE'!$H$12)</f>
        <v>0</v>
      </c>
      <c r="I39" s="72">
        <f>SUMIFS('Fully Booked'!R:R,'Fully Booked'!D:D,'DAY TO DAY PERFORMANCE'!B39,'Fully Booked'!L:L,'DAY TO DAY PERFORMANCE'!$I$12)</f>
        <v>0</v>
      </c>
      <c r="J39" s="70">
        <f>COUNTIFS('Fully Booked'!D:D,'DAY TO DAY PERFORMANCE'!B39,'Fully Booked'!L:L,"&gt;="&amp;'DAY TO DAY PERFORMANCE'!$C$1,'Fully Booked'!L:L,"&lt;="&amp;'DAY TO DAY PERFORMANCE'!$H$1)</f>
        <v>0</v>
      </c>
      <c r="K39" s="72">
        <f t="shared" si="4"/>
        <v>0</v>
      </c>
      <c r="L39" s="72" t="e">
        <f>'DAILY SALES '!#REF!*COUNTA('DAY TO DAY PERFORMANCE'!$D$12:$H$12)</f>
        <v>#REF!</v>
      </c>
      <c r="M39" s="95" t="e">
        <f t="shared" si="5"/>
        <v>#REF!</v>
      </c>
      <c r="N39" s="72">
        <f>SUMIFS('PENDING FULL BOOKING'!H:H,'PENDING FULL BOOKING'!D:D,'DAY TO DAY PERFORMANCE'!B39)</f>
        <v>0</v>
      </c>
    </row>
    <row r="40" spans="1:14" x14ac:dyDescent="0.25">
      <c r="A40" s="21" t="s">
        <v>318</v>
      </c>
      <c r="B40" s="21" t="s">
        <v>160</v>
      </c>
      <c r="C40" s="19" t="s">
        <v>38</v>
      </c>
      <c r="D40" s="46">
        <f>SUMIFS('Fully Booked'!R:R,'Fully Booked'!D:D,'DAY TO DAY PERFORMANCE'!B40,'Fully Booked'!L:L,'DAY TO DAY PERFORMANCE'!$D$12)</f>
        <v>0</v>
      </c>
      <c r="E40" s="46">
        <f>SUMIFS('Fully Booked'!R:R,'Fully Booked'!D:D,'DAY TO DAY PERFORMANCE'!B40,'Fully Booked'!L:L,'DAY TO DAY PERFORMANCE'!$E$12)</f>
        <v>0</v>
      </c>
      <c r="F40" s="46">
        <f>SUMIFS('Fully Booked'!R:R,'Fully Booked'!D:D,'DAY TO DAY PERFORMANCE'!B40,'Fully Booked'!L:L,'DAY TO DAY PERFORMANCE'!$F$12)</f>
        <v>0</v>
      </c>
      <c r="G40" s="46">
        <f>SUMIFS('Fully Booked'!R:R,'Fully Booked'!D:D,'DAY TO DAY PERFORMANCE'!B40,'Fully Booked'!L:L,'DAY TO DAY PERFORMANCE'!$G$12)</f>
        <v>0</v>
      </c>
      <c r="H40" s="46">
        <f>SUMIFS('Fully Booked'!R:R,'Fully Booked'!D:D,'DAY TO DAY PERFORMANCE'!B40,'Fully Booked'!L:L,'DAY TO DAY PERFORMANCE'!$H$12)</f>
        <v>0</v>
      </c>
      <c r="I40" s="72">
        <f>SUMIFS('Fully Booked'!R:R,'Fully Booked'!D:D,'DAY TO DAY PERFORMANCE'!B40,'Fully Booked'!L:L,'DAY TO DAY PERFORMANCE'!$I$12)</f>
        <v>0</v>
      </c>
      <c r="J40" s="70">
        <f>COUNTIFS('Fully Booked'!D:D,'DAY TO DAY PERFORMANCE'!B40,'Fully Booked'!L:L,"&gt;="&amp;'DAY TO DAY PERFORMANCE'!$C$1,'Fully Booked'!L:L,"&lt;="&amp;'DAY TO DAY PERFORMANCE'!$H$1)</f>
        <v>0</v>
      </c>
      <c r="K40" s="72">
        <f t="shared" si="4"/>
        <v>0</v>
      </c>
      <c r="L40" s="72" t="e">
        <f>'DAILY SALES '!#REF!*COUNTA('DAY TO DAY PERFORMANCE'!$D$12:$H$12)</f>
        <v>#REF!</v>
      </c>
      <c r="M40" s="95" t="e">
        <f t="shared" si="5"/>
        <v>#REF!</v>
      </c>
      <c r="N40" s="72">
        <f>SUMIFS('PENDING FULL BOOKING'!H:H,'PENDING FULL BOOKING'!D:D,'DAY TO DAY PERFORMANCE'!B40)</f>
        <v>0</v>
      </c>
    </row>
    <row r="41" spans="1:14" x14ac:dyDescent="0.25">
      <c r="A41" s="21" t="s">
        <v>325</v>
      </c>
      <c r="B41" s="21" t="s">
        <v>205</v>
      </c>
      <c r="C41" s="19" t="s">
        <v>47</v>
      </c>
      <c r="D41" s="46">
        <f>SUMIFS('Fully Booked'!R:R,'Fully Booked'!D:D,'DAY TO DAY PERFORMANCE'!B41,'Fully Booked'!L:L,'DAY TO DAY PERFORMANCE'!$D$12)</f>
        <v>0</v>
      </c>
      <c r="E41" s="46">
        <f>SUMIFS('Fully Booked'!R:R,'Fully Booked'!D:D,'DAY TO DAY PERFORMANCE'!B41,'Fully Booked'!L:L,'DAY TO DAY PERFORMANCE'!$E$12)</f>
        <v>0</v>
      </c>
      <c r="F41" s="46">
        <f>SUMIFS('Fully Booked'!R:R,'Fully Booked'!D:D,'DAY TO DAY PERFORMANCE'!B41,'Fully Booked'!L:L,'DAY TO DAY PERFORMANCE'!$F$12)</f>
        <v>0</v>
      </c>
      <c r="G41" s="46">
        <f>SUMIFS('Fully Booked'!R:R,'Fully Booked'!D:D,'DAY TO DAY PERFORMANCE'!B41,'Fully Booked'!L:L,'DAY TO DAY PERFORMANCE'!$G$12)</f>
        <v>0</v>
      </c>
      <c r="H41" s="46">
        <f>SUMIFS('Fully Booked'!R:R,'Fully Booked'!D:D,'DAY TO DAY PERFORMANCE'!B41,'Fully Booked'!L:L,'DAY TO DAY PERFORMANCE'!$H$12)</f>
        <v>0</v>
      </c>
      <c r="I41" s="72">
        <f>SUMIFS('Fully Booked'!R:R,'Fully Booked'!D:D,'DAY TO DAY PERFORMANCE'!B41,'Fully Booked'!L:L,'DAY TO DAY PERFORMANCE'!$I$12)</f>
        <v>0</v>
      </c>
      <c r="J41" s="70">
        <f>COUNTIFS('Fully Booked'!D:D,'DAY TO DAY PERFORMANCE'!B41,'Fully Booked'!L:L,"&gt;="&amp;'DAY TO DAY PERFORMANCE'!$C$1,'Fully Booked'!L:L,"&lt;="&amp;'DAY TO DAY PERFORMANCE'!$H$1)</f>
        <v>0</v>
      </c>
      <c r="K41" s="72">
        <f t="shared" si="4"/>
        <v>0</v>
      </c>
      <c r="L41" s="72" t="e">
        <f>'DAILY SALES '!#REF!*COUNTA('DAY TO DAY PERFORMANCE'!$D$12:$H$12)</f>
        <v>#REF!</v>
      </c>
      <c r="M41" s="95" t="e">
        <f t="shared" si="5"/>
        <v>#REF!</v>
      </c>
      <c r="N41" s="72">
        <f>SUMIFS('PENDING FULL BOOKING'!H:H,'PENDING FULL BOOKING'!D:D,'DAY TO DAY PERFORMANCE'!B41)</f>
        <v>0</v>
      </c>
    </row>
    <row r="42" spans="1:14" x14ac:dyDescent="0.25">
      <c r="A42" s="21" t="s">
        <v>306</v>
      </c>
      <c r="B42" s="21" t="s">
        <v>261</v>
      </c>
      <c r="C42" s="19" t="s">
        <v>29</v>
      </c>
      <c r="D42" s="46">
        <f>SUMIFS('Fully Booked'!R:R,'Fully Booked'!D:D,'DAY TO DAY PERFORMANCE'!B42,'Fully Booked'!L:L,'DAY TO DAY PERFORMANCE'!$D$12)</f>
        <v>0</v>
      </c>
      <c r="E42" s="46">
        <f>SUMIFS('Fully Booked'!R:R,'Fully Booked'!D:D,'DAY TO DAY PERFORMANCE'!B42,'Fully Booked'!L:L,'DAY TO DAY PERFORMANCE'!$E$12)</f>
        <v>0</v>
      </c>
      <c r="F42" s="46">
        <f>SUMIFS('Fully Booked'!R:R,'Fully Booked'!D:D,'DAY TO DAY PERFORMANCE'!B42,'Fully Booked'!L:L,'DAY TO DAY PERFORMANCE'!$F$12)</f>
        <v>0</v>
      </c>
      <c r="G42" s="46">
        <f>SUMIFS('Fully Booked'!R:R,'Fully Booked'!D:D,'DAY TO DAY PERFORMANCE'!B42,'Fully Booked'!L:L,'DAY TO DAY PERFORMANCE'!$G$12)</f>
        <v>0</v>
      </c>
      <c r="H42" s="46">
        <f>SUMIFS('Fully Booked'!R:R,'Fully Booked'!D:D,'DAY TO DAY PERFORMANCE'!B42,'Fully Booked'!L:L,'DAY TO DAY PERFORMANCE'!$H$12)</f>
        <v>0</v>
      </c>
      <c r="I42" s="72">
        <f>SUMIFS('Fully Booked'!R:R,'Fully Booked'!D:D,'DAY TO DAY PERFORMANCE'!B42,'Fully Booked'!L:L,'DAY TO DAY PERFORMANCE'!$I$12)</f>
        <v>0</v>
      </c>
      <c r="J42" s="70">
        <f>COUNTIFS('Fully Booked'!D:D,'DAY TO DAY PERFORMANCE'!B42,'Fully Booked'!L:L,"&gt;="&amp;'DAY TO DAY PERFORMANCE'!$C$1,'Fully Booked'!L:L,"&lt;="&amp;'DAY TO DAY PERFORMANCE'!$H$1)</f>
        <v>0</v>
      </c>
      <c r="K42" s="72">
        <f t="shared" si="4"/>
        <v>0</v>
      </c>
      <c r="L42" s="72" t="e">
        <f>'DAILY SALES '!#REF!*COUNTA('DAY TO DAY PERFORMANCE'!$D$12:$H$12)</f>
        <v>#REF!</v>
      </c>
      <c r="M42" s="95" t="e">
        <f t="shared" si="5"/>
        <v>#REF!</v>
      </c>
      <c r="N42" s="72">
        <f>SUMIFS('PENDING FULL BOOKING'!H:H,'PENDING FULL BOOKING'!D:D,'DAY TO DAY PERFORMANCE'!B42)</f>
        <v>0</v>
      </c>
    </row>
    <row r="43" spans="1:14" x14ac:dyDescent="0.25">
      <c r="A43" s="21"/>
      <c r="B43" s="21" t="s">
        <v>404</v>
      </c>
      <c r="C43" s="19" t="s">
        <v>41</v>
      </c>
      <c r="D43" s="46">
        <f>SUMIFS('Fully Booked'!R:R,'Fully Booked'!D:D,'DAY TO DAY PERFORMANCE'!B43,'Fully Booked'!L:L,'DAY TO DAY PERFORMANCE'!$D$12)</f>
        <v>0</v>
      </c>
      <c r="E43" s="46">
        <f>SUMIFS('Fully Booked'!R:R,'Fully Booked'!D:D,'DAY TO DAY PERFORMANCE'!B43,'Fully Booked'!L:L,'DAY TO DAY PERFORMANCE'!$E$12)</f>
        <v>0</v>
      </c>
      <c r="F43" s="46">
        <f>SUMIFS('Fully Booked'!R:R,'Fully Booked'!D:D,'DAY TO DAY PERFORMANCE'!B43,'Fully Booked'!L:L,'DAY TO DAY PERFORMANCE'!$F$12)</f>
        <v>0</v>
      </c>
      <c r="G43" s="46">
        <f>SUMIFS('Fully Booked'!R:R,'Fully Booked'!D:D,'DAY TO DAY PERFORMANCE'!B43,'Fully Booked'!L:L,'DAY TO DAY PERFORMANCE'!$G$12)</f>
        <v>0</v>
      </c>
      <c r="H43" s="46">
        <f>SUMIFS('Fully Booked'!R:R,'Fully Booked'!D:D,'DAY TO DAY PERFORMANCE'!B43,'Fully Booked'!L:L,'DAY TO DAY PERFORMANCE'!$H$12)</f>
        <v>0</v>
      </c>
      <c r="I43" s="72">
        <f>SUMIFS('Fully Booked'!R:R,'Fully Booked'!D:D,'DAY TO DAY PERFORMANCE'!B43,'Fully Booked'!L:L,'DAY TO DAY PERFORMANCE'!$I$12)</f>
        <v>0</v>
      </c>
      <c r="J43" s="70">
        <f>COUNTIFS('Fully Booked'!D:D,'DAY TO DAY PERFORMANCE'!B43,'Fully Booked'!L:L,"&gt;="&amp;'DAY TO DAY PERFORMANCE'!$C$1,'Fully Booked'!L:L,"&lt;="&amp;'DAY TO DAY PERFORMANCE'!$H$1)</f>
        <v>0</v>
      </c>
      <c r="K43" s="72">
        <f t="shared" si="4"/>
        <v>0</v>
      </c>
      <c r="L43" s="72" t="e">
        <f>'DAILY SALES '!#REF!*COUNTA('DAY TO DAY PERFORMANCE'!$D$12:$H$12)</f>
        <v>#REF!</v>
      </c>
      <c r="M43" s="95" t="e">
        <f t="shared" si="5"/>
        <v>#REF!</v>
      </c>
      <c r="N43" s="72">
        <f>SUMIFS('PENDING FULL BOOKING'!H:H,'PENDING FULL BOOKING'!D:D,'DAY TO DAY PERFORMANCE'!B43)</f>
        <v>0</v>
      </c>
    </row>
    <row r="44" spans="1:14" x14ac:dyDescent="0.25">
      <c r="A44" s="21" t="s">
        <v>300</v>
      </c>
      <c r="B44" s="21" t="s">
        <v>227</v>
      </c>
      <c r="C44" s="19" t="s">
        <v>33</v>
      </c>
      <c r="D44" s="46">
        <f>SUMIFS('Fully Booked'!R:R,'Fully Booked'!D:D,'DAY TO DAY PERFORMANCE'!B44,'Fully Booked'!L:L,'DAY TO DAY PERFORMANCE'!$D$12)</f>
        <v>0</v>
      </c>
      <c r="E44" s="46">
        <f>SUMIFS('Fully Booked'!R:R,'Fully Booked'!D:D,'DAY TO DAY PERFORMANCE'!B44,'Fully Booked'!L:L,'DAY TO DAY PERFORMANCE'!$E$12)</f>
        <v>0</v>
      </c>
      <c r="F44" s="46">
        <f>SUMIFS('Fully Booked'!R:R,'Fully Booked'!D:D,'DAY TO DAY PERFORMANCE'!B44,'Fully Booked'!L:L,'DAY TO DAY PERFORMANCE'!$F$12)</f>
        <v>0</v>
      </c>
      <c r="G44" s="46">
        <f>SUMIFS('Fully Booked'!R:R,'Fully Booked'!D:D,'DAY TO DAY PERFORMANCE'!B44,'Fully Booked'!L:L,'DAY TO DAY PERFORMANCE'!$G$12)</f>
        <v>0</v>
      </c>
      <c r="H44" s="46">
        <f>SUMIFS('Fully Booked'!R:R,'Fully Booked'!D:D,'DAY TO DAY PERFORMANCE'!B44,'Fully Booked'!L:L,'DAY TO DAY PERFORMANCE'!$H$12)</f>
        <v>0</v>
      </c>
      <c r="I44" s="72">
        <f>SUMIFS('Fully Booked'!R:R,'Fully Booked'!D:D,'DAY TO DAY PERFORMANCE'!B44,'Fully Booked'!L:L,'DAY TO DAY PERFORMANCE'!$I$12)</f>
        <v>0</v>
      </c>
      <c r="J44" s="70">
        <f>COUNTIFS('Fully Booked'!D:D,'DAY TO DAY PERFORMANCE'!B44,'Fully Booked'!L:L,"&gt;="&amp;'DAY TO DAY PERFORMANCE'!$C$1,'Fully Booked'!L:L,"&lt;="&amp;'DAY TO DAY PERFORMANCE'!$H$1)</f>
        <v>0</v>
      </c>
      <c r="K44" s="72">
        <f t="shared" si="4"/>
        <v>0</v>
      </c>
      <c r="L44" s="72" t="e">
        <f>'DAILY SALES '!#REF!*COUNTA('DAY TO DAY PERFORMANCE'!$D$12:$H$12)</f>
        <v>#REF!</v>
      </c>
      <c r="M44" s="95" t="e">
        <f t="shared" si="5"/>
        <v>#REF!</v>
      </c>
      <c r="N44" s="72">
        <f>SUMIFS('PENDING FULL BOOKING'!H:H,'PENDING FULL BOOKING'!D:D,'DAY TO DAY PERFORMANCE'!B44)</f>
        <v>0</v>
      </c>
    </row>
    <row r="45" spans="1:14" x14ac:dyDescent="0.25">
      <c r="A45" s="21" t="s">
        <v>305</v>
      </c>
      <c r="B45" s="21" t="s">
        <v>162</v>
      </c>
      <c r="C45" s="19" t="s">
        <v>55</v>
      </c>
      <c r="D45" s="46">
        <f>SUMIFS('Fully Booked'!R:R,'Fully Booked'!D:D,'DAY TO DAY PERFORMANCE'!B45,'Fully Booked'!L:L,'DAY TO DAY PERFORMANCE'!$D$12)</f>
        <v>0</v>
      </c>
      <c r="E45" s="46">
        <f>SUMIFS('Fully Booked'!R:R,'Fully Booked'!D:D,'DAY TO DAY PERFORMANCE'!B45,'Fully Booked'!L:L,'DAY TO DAY PERFORMANCE'!$E$12)</f>
        <v>0</v>
      </c>
      <c r="F45" s="46">
        <f>SUMIFS('Fully Booked'!R:R,'Fully Booked'!D:D,'DAY TO DAY PERFORMANCE'!B45,'Fully Booked'!L:L,'DAY TO DAY PERFORMANCE'!$F$12)</f>
        <v>0</v>
      </c>
      <c r="G45" s="46">
        <f>SUMIFS('Fully Booked'!R:R,'Fully Booked'!D:D,'DAY TO DAY PERFORMANCE'!B45,'Fully Booked'!L:L,'DAY TO DAY PERFORMANCE'!$G$12)</f>
        <v>0</v>
      </c>
      <c r="H45" s="46">
        <f>SUMIFS('Fully Booked'!R:R,'Fully Booked'!D:D,'DAY TO DAY PERFORMANCE'!B45,'Fully Booked'!L:L,'DAY TO DAY PERFORMANCE'!$H$12)</f>
        <v>0</v>
      </c>
      <c r="I45" s="72">
        <f>SUMIFS('Fully Booked'!R:R,'Fully Booked'!D:D,'DAY TO DAY PERFORMANCE'!B45,'Fully Booked'!L:L,'DAY TO DAY PERFORMANCE'!$I$12)</f>
        <v>0</v>
      </c>
      <c r="J45" s="70">
        <f>COUNTIFS('Fully Booked'!D:D,'DAY TO DAY PERFORMANCE'!B45,'Fully Booked'!L:L,"&gt;="&amp;'DAY TO DAY PERFORMANCE'!$C$1,'Fully Booked'!L:L,"&lt;="&amp;'DAY TO DAY PERFORMANCE'!$H$1)</f>
        <v>0</v>
      </c>
      <c r="K45" s="72">
        <f t="shared" si="4"/>
        <v>0</v>
      </c>
      <c r="L45" s="72" t="e">
        <f>'DAILY SALES '!#REF!*COUNTA('DAY TO DAY PERFORMANCE'!$D$12:$H$12)</f>
        <v>#REF!</v>
      </c>
      <c r="M45" s="95" t="e">
        <f t="shared" si="5"/>
        <v>#REF!</v>
      </c>
      <c r="N45" s="72">
        <f>SUMIFS('PENDING FULL BOOKING'!H:H,'PENDING FULL BOOKING'!D:D,'DAY TO DAY PERFORMANCE'!B45)</f>
        <v>0</v>
      </c>
    </row>
    <row r="46" spans="1:14" x14ac:dyDescent="0.25">
      <c r="A46" s="21"/>
      <c r="B46" s="21" t="s">
        <v>417</v>
      </c>
      <c r="C46" s="19" t="s">
        <v>25</v>
      </c>
      <c r="D46" s="46">
        <f>SUMIFS('Fully Booked'!R:R,'Fully Booked'!D:D,'DAY TO DAY PERFORMANCE'!B46,'Fully Booked'!L:L,'DAY TO DAY PERFORMANCE'!$D$12)</f>
        <v>0</v>
      </c>
      <c r="E46" s="46">
        <f>SUMIFS('Fully Booked'!R:R,'Fully Booked'!D:D,'DAY TO DAY PERFORMANCE'!B46,'Fully Booked'!L:L,'DAY TO DAY PERFORMANCE'!$E$12)</f>
        <v>0</v>
      </c>
      <c r="F46" s="46">
        <f>SUMIFS('Fully Booked'!R:R,'Fully Booked'!D:D,'DAY TO DAY PERFORMANCE'!B46,'Fully Booked'!L:L,'DAY TO DAY PERFORMANCE'!$F$12)</f>
        <v>0</v>
      </c>
      <c r="G46" s="46">
        <f>SUMIFS('Fully Booked'!R:R,'Fully Booked'!D:D,'DAY TO DAY PERFORMANCE'!B46,'Fully Booked'!L:L,'DAY TO DAY PERFORMANCE'!$G$12)</f>
        <v>0</v>
      </c>
      <c r="H46" s="46">
        <f>SUMIFS('Fully Booked'!R:R,'Fully Booked'!D:D,'DAY TO DAY PERFORMANCE'!B46,'Fully Booked'!L:L,'DAY TO DAY PERFORMANCE'!$H$12)</f>
        <v>0</v>
      </c>
      <c r="I46" s="72">
        <f>SUMIFS('Fully Booked'!R:R,'Fully Booked'!D:D,'DAY TO DAY PERFORMANCE'!B46,'Fully Booked'!L:L,'DAY TO DAY PERFORMANCE'!$I$12)</f>
        <v>0</v>
      </c>
      <c r="J46" s="70">
        <f>COUNTIFS('Fully Booked'!D:D,'DAY TO DAY PERFORMANCE'!B46,'Fully Booked'!L:L,"&gt;="&amp;'DAY TO DAY PERFORMANCE'!$C$1,'Fully Booked'!L:L,"&lt;="&amp;'DAY TO DAY PERFORMANCE'!$H$1)</f>
        <v>0</v>
      </c>
      <c r="K46" s="72">
        <f t="shared" si="4"/>
        <v>0</v>
      </c>
      <c r="L46" s="72" t="e">
        <f>'DAILY SALES '!#REF!*COUNTA('DAY TO DAY PERFORMANCE'!$D$12:$H$12)</f>
        <v>#REF!</v>
      </c>
      <c r="M46" s="95" t="e">
        <f t="shared" si="5"/>
        <v>#REF!</v>
      </c>
      <c r="N46" s="72">
        <f>SUMIFS('PENDING FULL BOOKING'!H:H,'PENDING FULL BOOKING'!D:D,'DAY TO DAY PERFORMANCE'!B46)</f>
        <v>538400</v>
      </c>
    </row>
    <row r="47" spans="1:14" x14ac:dyDescent="0.25">
      <c r="A47" s="21" t="s">
        <v>321</v>
      </c>
      <c r="B47" s="21" t="s">
        <v>200</v>
      </c>
      <c r="C47" s="19" t="s">
        <v>24</v>
      </c>
      <c r="D47" s="46">
        <f>SUMIFS('Fully Booked'!R:R,'Fully Booked'!D:D,'DAY TO DAY PERFORMANCE'!B47,'Fully Booked'!L:L,'DAY TO DAY PERFORMANCE'!$D$12)</f>
        <v>0</v>
      </c>
      <c r="E47" s="46">
        <f>SUMIFS('Fully Booked'!R:R,'Fully Booked'!D:D,'DAY TO DAY PERFORMANCE'!B47,'Fully Booked'!L:L,'DAY TO DAY PERFORMANCE'!$E$12)</f>
        <v>0</v>
      </c>
      <c r="F47" s="46">
        <f>SUMIFS('Fully Booked'!R:R,'Fully Booked'!D:D,'DAY TO DAY PERFORMANCE'!B47,'Fully Booked'!L:L,'DAY TO DAY PERFORMANCE'!$F$12)</f>
        <v>0</v>
      </c>
      <c r="G47" s="46">
        <f>SUMIFS('Fully Booked'!R:R,'Fully Booked'!D:D,'DAY TO DAY PERFORMANCE'!B47,'Fully Booked'!L:L,'DAY TO DAY PERFORMANCE'!$G$12)</f>
        <v>0</v>
      </c>
      <c r="H47" s="46">
        <f>SUMIFS('Fully Booked'!R:R,'Fully Booked'!D:D,'DAY TO DAY PERFORMANCE'!B47,'Fully Booked'!L:L,'DAY TO DAY PERFORMANCE'!$H$12)</f>
        <v>0</v>
      </c>
      <c r="I47" s="72">
        <f>SUMIFS('Fully Booked'!R:R,'Fully Booked'!D:D,'DAY TO DAY PERFORMANCE'!B47,'Fully Booked'!L:L,'DAY TO DAY PERFORMANCE'!$I$12)</f>
        <v>0</v>
      </c>
      <c r="J47" s="70">
        <f>COUNTIFS('Fully Booked'!D:D,'DAY TO DAY PERFORMANCE'!B47,'Fully Booked'!L:L,"&gt;="&amp;'DAY TO DAY PERFORMANCE'!$C$1,'Fully Booked'!L:L,"&lt;="&amp;'DAY TO DAY PERFORMANCE'!$H$1)</f>
        <v>0</v>
      </c>
      <c r="K47" s="72">
        <f t="shared" si="4"/>
        <v>0</v>
      </c>
      <c r="L47" s="72" t="e">
        <f>'DAILY SALES '!#REF!*COUNTA('DAY TO DAY PERFORMANCE'!$D$12:$H$12)</f>
        <v>#REF!</v>
      </c>
      <c r="M47" s="95" t="e">
        <f t="shared" si="5"/>
        <v>#REF!</v>
      </c>
      <c r="N47" s="72">
        <f>SUMIFS('PENDING FULL BOOKING'!H:H,'PENDING FULL BOOKING'!D:D,'DAY TO DAY PERFORMANCE'!B47)</f>
        <v>3378489</v>
      </c>
    </row>
    <row r="48" spans="1:14" x14ac:dyDescent="0.25">
      <c r="A48" s="21" t="s">
        <v>323</v>
      </c>
      <c r="B48" s="21" t="s">
        <v>265</v>
      </c>
      <c r="C48" s="19" t="s">
        <v>49</v>
      </c>
      <c r="D48" s="46">
        <f>SUMIFS('Fully Booked'!R:R,'Fully Booked'!D:D,'DAY TO DAY PERFORMANCE'!B48,'Fully Booked'!L:L,'DAY TO DAY PERFORMANCE'!$D$12)</f>
        <v>0</v>
      </c>
      <c r="E48" s="46">
        <f>SUMIFS('Fully Booked'!R:R,'Fully Booked'!D:D,'DAY TO DAY PERFORMANCE'!B48,'Fully Booked'!L:L,'DAY TO DAY PERFORMANCE'!$E$12)</f>
        <v>0</v>
      </c>
      <c r="F48" s="46">
        <f>SUMIFS('Fully Booked'!R:R,'Fully Booked'!D:D,'DAY TO DAY PERFORMANCE'!B48,'Fully Booked'!L:L,'DAY TO DAY PERFORMANCE'!$F$12)</f>
        <v>0</v>
      </c>
      <c r="G48" s="46">
        <f>SUMIFS('Fully Booked'!R:R,'Fully Booked'!D:D,'DAY TO DAY PERFORMANCE'!B48,'Fully Booked'!L:L,'DAY TO DAY PERFORMANCE'!$G$12)</f>
        <v>0</v>
      </c>
      <c r="H48" s="46">
        <f>SUMIFS('Fully Booked'!R:R,'Fully Booked'!D:D,'DAY TO DAY PERFORMANCE'!B48,'Fully Booked'!L:L,'DAY TO DAY PERFORMANCE'!$H$12)</f>
        <v>0</v>
      </c>
      <c r="I48" s="72">
        <f>SUMIFS('Fully Booked'!R:R,'Fully Booked'!D:D,'DAY TO DAY PERFORMANCE'!B48,'Fully Booked'!L:L,'DAY TO DAY PERFORMANCE'!$I$12)</f>
        <v>0</v>
      </c>
      <c r="J48" s="70">
        <f>COUNTIFS('Fully Booked'!D:D,'DAY TO DAY PERFORMANCE'!B48,'Fully Booked'!L:L,"&gt;="&amp;'DAY TO DAY PERFORMANCE'!$C$1,'Fully Booked'!L:L,"&lt;="&amp;'DAY TO DAY PERFORMANCE'!$H$1)</f>
        <v>0</v>
      </c>
      <c r="K48" s="72">
        <f t="shared" si="4"/>
        <v>0</v>
      </c>
      <c r="L48" s="72" t="e">
        <f>'DAILY SALES '!#REF!*COUNTA('DAY TO DAY PERFORMANCE'!$D$12:$H$12)</f>
        <v>#REF!</v>
      </c>
      <c r="M48" s="95" t="e">
        <f t="shared" si="5"/>
        <v>#REF!</v>
      </c>
      <c r="N48" s="72">
        <f>SUMIFS('PENDING FULL BOOKING'!H:H,'PENDING FULL BOOKING'!D:D,'DAY TO DAY PERFORMANCE'!B48)</f>
        <v>0</v>
      </c>
    </row>
    <row r="49" spans="1:14" x14ac:dyDescent="0.25">
      <c r="A49" s="21" t="s">
        <v>312</v>
      </c>
      <c r="B49" s="21" t="s">
        <v>291</v>
      </c>
      <c r="C49" s="19" t="s">
        <v>25</v>
      </c>
      <c r="D49" s="46">
        <f>SUMIFS('Fully Booked'!R:R,'Fully Booked'!D:D,'DAY TO DAY PERFORMANCE'!B49,'Fully Booked'!L:L,'DAY TO DAY PERFORMANCE'!$D$12)</f>
        <v>0</v>
      </c>
      <c r="E49" s="46">
        <f>SUMIFS('Fully Booked'!R:R,'Fully Booked'!D:D,'DAY TO DAY PERFORMANCE'!B49,'Fully Booked'!L:L,'DAY TO DAY PERFORMANCE'!$E$12)</f>
        <v>0</v>
      </c>
      <c r="F49" s="46">
        <f>SUMIFS('Fully Booked'!R:R,'Fully Booked'!D:D,'DAY TO DAY PERFORMANCE'!B49,'Fully Booked'!L:L,'DAY TO DAY PERFORMANCE'!$F$12)</f>
        <v>0</v>
      </c>
      <c r="G49" s="46">
        <f>SUMIFS('Fully Booked'!R:R,'Fully Booked'!D:D,'DAY TO DAY PERFORMANCE'!B49,'Fully Booked'!L:L,'DAY TO DAY PERFORMANCE'!$G$12)</f>
        <v>0</v>
      </c>
      <c r="H49" s="46">
        <f>SUMIFS('Fully Booked'!R:R,'Fully Booked'!D:D,'DAY TO DAY PERFORMANCE'!B49,'Fully Booked'!L:L,'DAY TO DAY PERFORMANCE'!$H$12)</f>
        <v>0</v>
      </c>
      <c r="I49" s="72">
        <f>SUMIFS('Fully Booked'!R:R,'Fully Booked'!D:D,'DAY TO DAY PERFORMANCE'!B49,'Fully Booked'!L:L,'DAY TO DAY PERFORMANCE'!$I$12)</f>
        <v>0</v>
      </c>
      <c r="J49" s="70">
        <f>COUNTIFS('Fully Booked'!D:D,'DAY TO DAY PERFORMANCE'!B49,'Fully Booked'!L:L,"&gt;="&amp;'DAY TO DAY PERFORMANCE'!$C$1,'Fully Booked'!L:L,"&lt;="&amp;'DAY TO DAY PERFORMANCE'!$H$1)</f>
        <v>0</v>
      </c>
      <c r="K49" s="72">
        <f t="shared" si="4"/>
        <v>0</v>
      </c>
      <c r="L49" s="72" t="e">
        <f>'DAILY SALES '!#REF!*COUNTA('DAY TO DAY PERFORMANCE'!$D$12:$H$12)</f>
        <v>#REF!</v>
      </c>
      <c r="M49" s="95" t="e">
        <f t="shared" si="5"/>
        <v>#REF!</v>
      </c>
      <c r="N49" s="72">
        <f>SUMIFS('PENDING FULL BOOKING'!H:H,'PENDING FULL BOOKING'!D:D,'DAY TO DAY PERFORMANCE'!B49)</f>
        <v>0</v>
      </c>
    </row>
    <row r="50" spans="1:14" x14ac:dyDescent="0.25">
      <c r="A50" s="21" t="s">
        <v>385</v>
      </c>
      <c r="B50" s="21" t="s">
        <v>384</v>
      </c>
      <c r="C50" s="19" t="s">
        <v>49</v>
      </c>
      <c r="D50" s="46">
        <f>SUMIFS('Fully Booked'!R:R,'Fully Booked'!D:D,'DAY TO DAY PERFORMANCE'!B50,'Fully Booked'!L:L,'DAY TO DAY PERFORMANCE'!$D$12)</f>
        <v>0</v>
      </c>
      <c r="E50" s="46">
        <f>SUMIFS('Fully Booked'!R:R,'Fully Booked'!D:D,'DAY TO DAY PERFORMANCE'!B50,'Fully Booked'!L:L,'DAY TO DAY PERFORMANCE'!$E$12)</f>
        <v>0</v>
      </c>
      <c r="F50" s="46">
        <f>SUMIFS('Fully Booked'!R:R,'Fully Booked'!D:D,'DAY TO DAY PERFORMANCE'!B50,'Fully Booked'!L:L,'DAY TO DAY PERFORMANCE'!$F$12)</f>
        <v>0</v>
      </c>
      <c r="G50" s="46">
        <f>SUMIFS('Fully Booked'!R:R,'Fully Booked'!D:D,'DAY TO DAY PERFORMANCE'!B50,'Fully Booked'!L:L,'DAY TO DAY PERFORMANCE'!$G$12)</f>
        <v>0</v>
      </c>
      <c r="H50" s="46">
        <f>SUMIFS('Fully Booked'!R:R,'Fully Booked'!D:D,'DAY TO DAY PERFORMANCE'!B50,'Fully Booked'!L:L,'DAY TO DAY PERFORMANCE'!$H$12)</f>
        <v>0</v>
      </c>
      <c r="I50" s="72">
        <f>SUMIFS('Fully Booked'!R:R,'Fully Booked'!D:D,'DAY TO DAY PERFORMANCE'!B50,'Fully Booked'!L:L,'DAY TO DAY PERFORMANCE'!$I$12)</f>
        <v>0</v>
      </c>
      <c r="J50" s="70">
        <f>COUNTIFS('Fully Booked'!D:D,'DAY TO DAY PERFORMANCE'!B50,'Fully Booked'!L:L,"&gt;="&amp;'DAY TO DAY PERFORMANCE'!$C$1,'Fully Booked'!L:L,"&lt;="&amp;'DAY TO DAY PERFORMANCE'!$H$1)</f>
        <v>0</v>
      </c>
      <c r="K50" s="72">
        <f t="shared" si="4"/>
        <v>0</v>
      </c>
      <c r="L50" s="72" t="e">
        <f>'DAILY SALES '!#REF!*COUNTA('DAY TO DAY PERFORMANCE'!$D$12:$H$12)</f>
        <v>#REF!</v>
      </c>
      <c r="M50" s="95" t="e">
        <f t="shared" si="5"/>
        <v>#REF!</v>
      </c>
      <c r="N50" s="72">
        <f>SUMIFS('PENDING FULL BOOKING'!H:H,'PENDING FULL BOOKING'!D:D,'DAY TO DAY PERFORMANCE'!B50)</f>
        <v>0</v>
      </c>
    </row>
    <row r="51" spans="1:14" x14ac:dyDescent="0.25">
      <c r="A51" s="21"/>
      <c r="B51" s="21" t="s">
        <v>422</v>
      </c>
      <c r="C51" s="19" t="s">
        <v>54</v>
      </c>
      <c r="D51" s="46">
        <f>SUMIFS('Fully Booked'!R:R,'Fully Booked'!D:D,'DAY TO DAY PERFORMANCE'!B51,'Fully Booked'!L:L,'DAY TO DAY PERFORMANCE'!$D$12)</f>
        <v>0</v>
      </c>
      <c r="E51" s="46">
        <f>SUMIFS('Fully Booked'!R:R,'Fully Booked'!D:D,'DAY TO DAY PERFORMANCE'!B51,'Fully Booked'!L:L,'DAY TO DAY PERFORMANCE'!$E$12)</f>
        <v>0</v>
      </c>
      <c r="F51" s="46">
        <f>SUMIFS('Fully Booked'!R:R,'Fully Booked'!D:D,'DAY TO DAY PERFORMANCE'!B51,'Fully Booked'!L:L,'DAY TO DAY PERFORMANCE'!$F$12)</f>
        <v>0</v>
      </c>
      <c r="G51" s="46">
        <f>SUMIFS('Fully Booked'!R:R,'Fully Booked'!D:D,'DAY TO DAY PERFORMANCE'!B51,'Fully Booked'!L:L,'DAY TO DAY PERFORMANCE'!$G$12)</f>
        <v>0</v>
      </c>
      <c r="H51" s="46">
        <f>SUMIFS('Fully Booked'!R:R,'Fully Booked'!D:D,'DAY TO DAY PERFORMANCE'!B51,'Fully Booked'!L:L,'DAY TO DAY PERFORMANCE'!$H$12)</f>
        <v>0</v>
      </c>
      <c r="I51" s="72">
        <f>SUMIFS('Fully Booked'!R:R,'Fully Booked'!D:D,'DAY TO DAY PERFORMANCE'!B51,'Fully Booked'!L:L,'DAY TO DAY PERFORMANCE'!$I$12)</f>
        <v>0</v>
      </c>
      <c r="J51" s="70">
        <f>COUNTIFS('Fully Booked'!D:D,'DAY TO DAY PERFORMANCE'!B51,'Fully Booked'!L:L,"&gt;="&amp;'DAY TO DAY PERFORMANCE'!$C$1,'Fully Booked'!L:L,"&lt;="&amp;'DAY TO DAY PERFORMANCE'!$H$1)</f>
        <v>0</v>
      </c>
      <c r="K51" s="72">
        <f t="shared" si="4"/>
        <v>0</v>
      </c>
      <c r="L51" s="72" t="e">
        <f>'DAILY SALES '!#REF!*COUNTA('DAY TO DAY PERFORMANCE'!$D$12:$H$12)</f>
        <v>#REF!</v>
      </c>
      <c r="M51" s="95" t="e">
        <f t="shared" si="5"/>
        <v>#REF!</v>
      </c>
      <c r="N51" s="72">
        <f>SUMIFS('PENDING FULL BOOKING'!H:H,'PENDING FULL BOOKING'!D:D,'DAY TO DAY PERFORMANCE'!B51)</f>
        <v>849000</v>
      </c>
    </row>
    <row r="52" spans="1:14" x14ac:dyDescent="0.25">
      <c r="A52" s="21"/>
      <c r="B52" s="21" t="s">
        <v>423</v>
      </c>
      <c r="C52" s="287" t="s">
        <v>23</v>
      </c>
      <c r="D52" s="288">
        <f>SUMIFS('Fully Booked'!R:R,'Fully Booked'!D:D,'DAY TO DAY PERFORMANCE'!B52,'Fully Booked'!L:L,'DAY TO DAY PERFORMANCE'!$D$12)</f>
        <v>0</v>
      </c>
      <c r="E52" s="288">
        <f>SUMIFS('Fully Booked'!R:R,'Fully Booked'!D:D,'DAY TO DAY PERFORMANCE'!B52,'Fully Booked'!L:L,'DAY TO DAY PERFORMANCE'!$E$12)</f>
        <v>0</v>
      </c>
      <c r="F52" s="288">
        <f>SUMIFS('Fully Booked'!R:R,'Fully Booked'!D:D,'DAY TO DAY PERFORMANCE'!B52,'Fully Booked'!L:L,'DAY TO DAY PERFORMANCE'!$F$12)</f>
        <v>0</v>
      </c>
      <c r="G52" s="288">
        <f>SUMIFS('Fully Booked'!R:R,'Fully Booked'!D:D,'DAY TO DAY PERFORMANCE'!B52,'Fully Booked'!L:L,'DAY TO DAY PERFORMANCE'!$G$12)</f>
        <v>0</v>
      </c>
      <c r="H52" s="288">
        <f>SUMIFS('Fully Booked'!R:R,'Fully Booked'!D:D,'DAY TO DAY PERFORMANCE'!B52,'Fully Booked'!L:L,'DAY TO DAY PERFORMANCE'!$H$12)</f>
        <v>0</v>
      </c>
      <c r="I52" s="289">
        <f>SUMIFS('Fully Booked'!R:R,'Fully Booked'!D:D,'DAY TO DAY PERFORMANCE'!B52,'Fully Booked'!L:L,'DAY TO DAY PERFORMANCE'!$I$12)</f>
        <v>0</v>
      </c>
      <c r="J52" s="70">
        <f>COUNTIFS('Fully Booked'!D:D,'DAY TO DAY PERFORMANCE'!B52,'Fully Booked'!L:L,"&gt;="&amp;'DAY TO DAY PERFORMANCE'!$C$1,'Fully Booked'!L:L,"&lt;="&amp;'DAY TO DAY PERFORMANCE'!$H$1)</f>
        <v>0</v>
      </c>
      <c r="K52" s="72">
        <f t="shared" si="4"/>
        <v>0</v>
      </c>
      <c r="L52" s="72" t="e">
        <f>'DAILY SALES '!#REF!*COUNTA('DAY TO DAY PERFORMANCE'!$D$12:$H$12)</f>
        <v>#REF!</v>
      </c>
      <c r="M52" s="95" t="e">
        <f t="shared" si="5"/>
        <v>#REF!</v>
      </c>
      <c r="N52" s="72">
        <f>SUMIFS('PENDING FULL BOOKING'!H:H,'PENDING FULL BOOKING'!D:D,'DAY TO DAY PERFORMANCE'!B52)</f>
        <v>0</v>
      </c>
    </row>
    <row r="53" spans="1:14" x14ac:dyDescent="0.25">
      <c r="A53" s="21"/>
      <c r="B53" s="21" t="s">
        <v>405</v>
      </c>
      <c r="C53" s="287"/>
      <c r="D53" s="288">
        <f>SUMIFS('Fully Booked'!R:R,'Fully Booked'!D:D,'DAY TO DAY PERFORMANCE'!B53,'Fully Booked'!L:L,'DAY TO DAY PERFORMANCE'!$D$12)</f>
        <v>0</v>
      </c>
      <c r="E53" s="288">
        <f>SUMIFS('Fully Booked'!R:R,'Fully Booked'!D:D,'DAY TO DAY PERFORMANCE'!B53,'Fully Booked'!L:L,'DAY TO DAY PERFORMANCE'!$E$12)</f>
        <v>0</v>
      </c>
      <c r="F53" s="288">
        <f>SUMIFS('Fully Booked'!R:R,'Fully Booked'!D:D,'DAY TO DAY PERFORMANCE'!B53,'Fully Booked'!L:L,'DAY TO DAY PERFORMANCE'!$F$12)</f>
        <v>0</v>
      </c>
      <c r="G53" s="288">
        <f>SUMIFS('Fully Booked'!R:R,'Fully Booked'!D:D,'DAY TO DAY PERFORMANCE'!B53,'Fully Booked'!L:L,'DAY TO DAY PERFORMANCE'!$G$12)</f>
        <v>0</v>
      </c>
      <c r="H53" s="288">
        <f>SUMIFS('Fully Booked'!R:R,'Fully Booked'!D:D,'DAY TO DAY PERFORMANCE'!B53,'Fully Booked'!L:L,'DAY TO DAY PERFORMANCE'!$H$12)</f>
        <v>0</v>
      </c>
      <c r="I53" s="289">
        <f>SUMIFS('Fully Booked'!R:R,'Fully Booked'!D:D,'DAY TO DAY PERFORMANCE'!B53,'Fully Booked'!L:L,'DAY TO DAY PERFORMANCE'!$I$12)</f>
        <v>0</v>
      </c>
      <c r="J53" s="70">
        <f>COUNTIFS('Fully Booked'!D:D,'DAY TO DAY PERFORMANCE'!B53,'Fully Booked'!L:L,"&gt;="&amp;'DAY TO DAY PERFORMANCE'!$C$1,'Fully Booked'!L:L,"&lt;="&amp;'DAY TO DAY PERFORMANCE'!$H$1)</f>
        <v>0</v>
      </c>
      <c r="K53" s="72">
        <f t="shared" si="4"/>
        <v>0</v>
      </c>
      <c r="L53" s="72"/>
      <c r="M53" s="95"/>
      <c r="N53" s="72">
        <f>SUMIFS('PENDING FULL BOOKING'!H:H,'PENDING FULL BOOKING'!D:D,'DAY TO DAY PERFORMANCE'!B53)</f>
        <v>9827722</v>
      </c>
    </row>
    <row r="54" spans="1:14" x14ac:dyDescent="0.25">
      <c r="A54" s="93"/>
      <c r="B54" s="93" t="s">
        <v>71</v>
      </c>
      <c r="C54" s="93"/>
      <c r="D54" s="92">
        <f t="shared" ref="D54:K54" si="6">SUM(D13:D53)</f>
        <v>0</v>
      </c>
      <c r="E54" s="92">
        <f t="shared" si="6"/>
        <v>0</v>
      </c>
      <c r="F54" s="92">
        <f t="shared" si="6"/>
        <v>0</v>
      </c>
      <c r="G54" s="92">
        <f t="shared" si="6"/>
        <v>0</v>
      </c>
      <c r="H54" s="92">
        <f t="shared" si="6"/>
        <v>0</v>
      </c>
      <c r="I54" s="92">
        <f t="shared" si="6"/>
        <v>0</v>
      </c>
      <c r="J54" s="281">
        <f t="shared" si="6"/>
        <v>0</v>
      </c>
      <c r="K54" s="92">
        <f t="shared" si="6"/>
        <v>0</v>
      </c>
      <c r="L54" s="92">
        <v>44410462.041009799</v>
      </c>
      <c r="M54" s="270">
        <f>K54/L54</f>
        <v>0</v>
      </c>
      <c r="N54" s="92">
        <f>SUM(N13:N51)</f>
        <v>15419717</v>
      </c>
    </row>
  </sheetData>
  <mergeCells count="1">
    <mergeCell ref="A10:B10"/>
  </mergeCells>
  <conditionalFormatting sqref="B13:B50">
    <cfRule type="duplicateValues" dxfId="7" priority="716"/>
  </conditionalFormatting>
  <conditionalFormatting sqref="B13:B53">
    <cfRule type="duplicateValues" dxfId="6" priority="719"/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8"/>
  <sheetViews>
    <sheetView workbookViewId="0">
      <selection activeCell="H34" sqref="H34"/>
    </sheetView>
  </sheetViews>
  <sheetFormatPr defaultColWidth="9.140625" defaultRowHeight="15" x14ac:dyDescent="0.25"/>
  <cols>
    <col min="1" max="1" width="11.140625" style="8" bestFit="1" customWidth="1"/>
    <col min="2" max="2" width="10.140625" style="8" bestFit="1" customWidth="1"/>
    <col min="3" max="3" width="18.5703125" style="8" bestFit="1" customWidth="1"/>
    <col min="4" max="4" width="33.42578125" style="8" bestFit="1" customWidth="1"/>
    <col min="5" max="5" width="26.85546875" style="8" bestFit="1" customWidth="1"/>
    <col min="6" max="6" width="10.5703125" style="8" bestFit="1" customWidth="1"/>
    <col min="7" max="7" width="17.42578125" style="8" bestFit="1" customWidth="1"/>
    <col min="8" max="8" width="14.28515625" style="8" bestFit="1" customWidth="1"/>
    <col min="9" max="9" width="11.42578125" style="8" bestFit="1" customWidth="1"/>
    <col min="10" max="10" width="7.28515625" style="8" bestFit="1" customWidth="1"/>
    <col min="11" max="11" width="33.42578125" style="8" bestFit="1" customWidth="1"/>
    <col min="12" max="12" width="9.28515625" style="8" bestFit="1" customWidth="1"/>
    <col min="13" max="13" width="18.42578125" style="8" bestFit="1" customWidth="1"/>
    <col min="14" max="14" width="17.42578125" style="8" bestFit="1" customWidth="1"/>
    <col min="15" max="15" width="13.42578125" style="8" bestFit="1" customWidth="1"/>
    <col min="16" max="16" width="20.7109375" style="8" bestFit="1" customWidth="1"/>
    <col min="17" max="17" width="10.42578125" style="8" bestFit="1" customWidth="1"/>
    <col min="18" max="18" width="10" style="8" bestFit="1" customWidth="1"/>
    <col min="19" max="19" width="8.28515625" style="8" bestFit="1" customWidth="1"/>
    <col min="20" max="20" width="11" style="8" bestFit="1" customWidth="1"/>
    <col min="21" max="21" width="6.140625" style="8" bestFit="1" customWidth="1"/>
    <col min="22" max="22" width="18.5703125" style="8" bestFit="1" customWidth="1"/>
    <col min="23" max="23" width="17.42578125" style="8" bestFit="1" customWidth="1"/>
    <col min="24" max="24" width="10.5703125" style="8" bestFit="1" customWidth="1"/>
    <col min="25" max="25" width="11.42578125" style="8" bestFit="1" customWidth="1"/>
    <col min="26" max="26" width="13.85546875" style="8" bestFit="1" customWidth="1"/>
    <col min="27" max="27" width="12.140625" style="8" bestFit="1" customWidth="1"/>
    <col min="28" max="28" width="14.85546875" style="8" bestFit="1" customWidth="1"/>
    <col min="29" max="29" width="73.85546875" style="8" bestFit="1" customWidth="1"/>
    <col min="30" max="16384" width="9.140625" style="8"/>
  </cols>
  <sheetData>
    <row r="1" spans="1:30" x14ac:dyDescent="0.25">
      <c r="A1" s="9" t="s">
        <v>0</v>
      </c>
      <c r="B1" s="9" t="s">
        <v>143</v>
      </c>
      <c r="C1" s="9" t="s">
        <v>171</v>
      </c>
      <c r="D1" s="9" t="s">
        <v>172</v>
      </c>
      <c r="E1" s="9" t="s">
        <v>2</v>
      </c>
      <c r="F1" s="9" t="s">
        <v>3</v>
      </c>
      <c r="G1" s="9" t="s">
        <v>5</v>
      </c>
      <c r="H1" s="62" t="s">
        <v>105</v>
      </c>
      <c r="I1" s="9" t="s">
        <v>7</v>
      </c>
      <c r="J1" s="9" t="s">
        <v>28</v>
      </c>
      <c r="K1" s="9" t="s">
        <v>9</v>
      </c>
      <c r="L1" s="9" t="s">
        <v>10</v>
      </c>
      <c r="M1" s="9" t="s">
        <v>106</v>
      </c>
      <c r="N1" s="9" t="s">
        <v>79</v>
      </c>
      <c r="O1" s="148" t="s">
        <v>107</v>
      </c>
      <c r="P1" s="40" t="s">
        <v>108</v>
      </c>
      <c r="Q1" s="63" t="s">
        <v>224</v>
      </c>
      <c r="R1" s="64" t="s">
        <v>179</v>
      </c>
      <c r="S1" s="146" t="s">
        <v>180</v>
      </c>
      <c r="T1" s="9" t="s">
        <v>109</v>
      </c>
      <c r="U1" s="41" t="s">
        <v>13</v>
      </c>
      <c r="V1" s="41" t="s">
        <v>11</v>
      </c>
      <c r="W1" s="62" t="s">
        <v>110</v>
      </c>
      <c r="X1" s="39" t="s">
        <v>16</v>
      </c>
      <c r="Y1" s="39" t="s">
        <v>111</v>
      </c>
      <c r="Z1" s="39" t="s">
        <v>66</v>
      </c>
      <c r="AA1" s="61" t="s">
        <v>18</v>
      </c>
      <c r="AB1" s="39" t="s">
        <v>112</v>
      </c>
      <c r="AC1" s="9"/>
      <c r="AD1" s="10"/>
    </row>
    <row r="2" spans="1:30" s="97" customFormat="1" x14ac:dyDescent="0.25">
      <c r="A2" s="96" t="s">
        <v>41</v>
      </c>
      <c r="B2" s="96" t="s">
        <v>29</v>
      </c>
      <c r="C2" s="96" t="s">
        <v>42</v>
      </c>
      <c r="D2" s="96" t="s">
        <v>123</v>
      </c>
      <c r="E2" s="96" t="s">
        <v>124</v>
      </c>
      <c r="F2" s="96">
        <v>23508656</v>
      </c>
      <c r="G2" s="96" t="s">
        <v>21</v>
      </c>
      <c r="H2" s="103">
        <v>170000</v>
      </c>
      <c r="I2" s="96">
        <v>144</v>
      </c>
      <c r="J2" s="96" t="s">
        <v>28</v>
      </c>
      <c r="K2" s="96" t="s">
        <v>125</v>
      </c>
      <c r="L2" s="96" t="s">
        <v>126</v>
      </c>
      <c r="M2" s="96" t="s">
        <v>217</v>
      </c>
      <c r="N2" s="99">
        <v>140459</v>
      </c>
      <c r="O2" s="149">
        <v>44827</v>
      </c>
      <c r="P2" s="100" t="s">
        <v>118</v>
      </c>
      <c r="Q2" s="100">
        <v>44831</v>
      </c>
      <c r="R2" s="101">
        <f t="shared" ref="R2:R8" ca="1" si="0">(Q2-TODAY())</f>
        <v>-704</v>
      </c>
      <c r="S2" s="147" t="str">
        <f t="shared" ref="S2:S8" ca="1" si="1">IF(R2&lt;0,"EXPIRED",IF(R2&lt;7,"EXPIRING SOON","ON THE PROCESS"))</f>
        <v>EXPIRED</v>
      </c>
      <c r="T2" s="103">
        <f t="shared" ref="T2:T8" si="2">0.93*H2-1100-N2</f>
        <v>16541</v>
      </c>
      <c r="U2" s="102">
        <v>0.02</v>
      </c>
      <c r="V2" s="102">
        <v>0.05</v>
      </c>
      <c r="W2" s="103">
        <f t="shared" ref="W2:W8" si="3">H2*V2</f>
        <v>8500</v>
      </c>
      <c r="X2" s="99">
        <f t="shared" ref="X2:X8" si="4">H2*U2</f>
        <v>3400</v>
      </c>
      <c r="Y2" s="99">
        <f t="shared" ref="Y2:Y8" si="5">H2/I2</f>
        <v>1180.5555555555557</v>
      </c>
      <c r="Z2" s="99">
        <f t="shared" ref="Z2:Z8" si="6">Y2+X2</f>
        <v>4580.5555555555557</v>
      </c>
      <c r="AA2" s="104">
        <v>0.04</v>
      </c>
      <c r="AB2" s="99">
        <f t="shared" ref="AB2:AB8" si="7">H2*AA2</f>
        <v>6800</v>
      </c>
      <c r="AC2" s="96" t="s">
        <v>236</v>
      </c>
      <c r="AD2" s="96"/>
    </row>
    <row r="3" spans="1:30" s="97" customFormat="1" ht="15.75" customHeight="1" x14ac:dyDescent="0.25">
      <c r="A3" s="97" t="s">
        <v>29</v>
      </c>
      <c r="B3" s="96" t="s">
        <v>29</v>
      </c>
      <c r="C3" s="97" t="s">
        <v>46</v>
      </c>
      <c r="D3" s="107" t="s">
        <v>185</v>
      </c>
      <c r="E3" s="108" t="s">
        <v>182</v>
      </c>
      <c r="F3" s="96">
        <v>24247670</v>
      </c>
      <c r="G3" s="96" t="s">
        <v>43</v>
      </c>
      <c r="H3" s="103">
        <v>65579</v>
      </c>
      <c r="I3" s="96">
        <v>120</v>
      </c>
      <c r="J3" s="96" t="s">
        <v>28</v>
      </c>
      <c r="K3" s="109" t="s">
        <v>183</v>
      </c>
      <c r="L3" s="96" t="s">
        <v>186</v>
      </c>
      <c r="M3" s="96" t="s">
        <v>217</v>
      </c>
      <c r="N3" s="110">
        <v>50500</v>
      </c>
      <c r="O3" s="149">
        <v>44947</v>
      </c>
      <c r="P3" s="100" t="s">
        <v>118</v>
      </c>
      <c r="Q3" s="100">
        <v>44951</v>
      </c>
      <c r="R3" s="101">
        <f t="shared" ca="1" si="0"/>
        <v>-584</v>
      </c>
      <c r="S3" s="147" t="str">
        <f t="shared" ca="1" si="1"/>
        <v>EXPIRED</v>
      </c>
      <c r="T3" s="103">
        <f t="shared" si="2"/>
        <v>9388.4700000000012</v>
      </c>
      <c r="U3" s="102">
        <v>2.2499999999999999E-2</v>
      </c>
      <c r="V3" s="102">
        <v>0.03</v>
      </c>
      <c r="W3" s="103">
        <f t="shared" si="3"/>
        <v>1967.37</v>
      </c>
      <c r="X3" s="99">
        <f t="shared" si="4"/>
        <v>1475.5274999999999</v>
      </c>
      <c r="Y3" s="99">
        <f t="shared" si="5"/>
        <v>546.49166666666667</v>
      </c>
      <c r="Z3" s="99">
        <f t="shared" si="6"/>
        <v>2022.0191666666665</v>
      </c>
      <c r="AA3" s="104">
        <v>0.08</v>
      </c>
      <c r="AB3" s="99">
        <f t="shared" si="7"/>
        <v>5246.32</v>
      </c>
      <c r="AC3" s="96" t="s">
        <v>230</v>
      </c>
      <c r="AD3" s="96"/>
    </row>
    <row r="4" spans="1:30" s="97" customFormat="1" x14ac:dyDescent="0.25">
      <c r="A4" s="96" t="s">
        <v>41</v>
      </c>
      <c r="B4" s="96" t="s">
        <v>29</v>
      </c>
      <c r="C4" s="96" t="s">
        <v>42</v>
      </c>
      <c r="D4" s="96" t="s">
        <v>113</v>
      </c>
      <c r="E4" s="96" t="s">
        <v>114</v>
      </c>
      <c r="F4" s="96">
        <v>20418719</v>
      </c>
      <c r="G4" s="96" t="s">
        <v>43</v>
      </c>
      <c r="H4" s="103">
        <v>220000</v>
      </c>
      <c r="I4" s="96">
        <v>144</v>
      </c>
      <c r="J4" s="96" t="s">
        <v>28</v>
      </c>
      <c r="K4" s="96" t="s">
        <v>115</v>
      </c>
      <c r="L4" s="96" t="s">
        <v>116</v>
      </c>
      <c r="M4" s="96" t="s">
        <v>117</v>
      </c>
      <c r="N4" s="99">
        <v>191487</v>
      </c>
      <c r="O4" s="149">
        <v>44593</v>
      </c>
      <c r="P4" s="100" t="s">
        <v>118</v>
      </c>
      <c r="Q4" s="100">
        <v>44597</v>
      </c>
      <c r="R4" s="101">
        <f t="shared" ca="1" si="0"/>
        <v>-938</v>
      </c>
      <c r="S4" s="147" t="str">
        <f t="shared" ca="1" si="1"/>
        <v>EXPIRED</v>
      </c>
      <c r="T4" s="103">
        <f t="shared" si="2"/>
        <v>12013</v>
      </c>
      <c r="U4" s="102">
        <v>0.02</v>
      </c>
      <c r="V4" s="102">
        <v>0.05</v>
      </c>
      <c r="W4" s="103">
        <f t="shared" si="3"/>
        <v>11000</v>
      </c>
      <c r="X4" s="99">
        <f t="shared" si="4"/>
        <v>4400</v>
      </c>
      <c r="Y4" s="99">
        <f t="shared" si="5"/>
        <v>1527.7777777777778</v>
      </c>
      <c r="Z4" s="99">
        <f t="shared" si="6"/>
        <v>5927.7777777777774</v>
      </c>
      <c r="AA4" s="104">
        <v>0.04</v>
      </c>
      <c r="AB4" s="99">
        <f t="shared" si="7"/>
        <v>8800</v>
      </c>
      <c r="AC4" s="96" t="s">
        <v>235</v>
      </c>
      <c r="AD4" s="105"/>
    </row>
    <row r="5" spans="1:30" s="97" customFormat="1" ht="15.75" customHeight="1" x14ac:dyDescent="0.25">
      <c r="A5" s="96" t="s">
        <v>23</v>
      </c>
      <c r="B5" s="96" t="s">
        <v>23</v>
      </c>
      <c r="C5" s="96" t="s">
        <v>48</v>
      </c>
      <c r="D5" s="96" t="s">
        <v>158</v>
      </c>
      <c r="E5" s="98" t="s">
        <v>156</v>
      </c>
      <c r="F5" s="96">
        <v>25931428</v>
      </c>
      <c r="G5" s="96" t="s">
        <v>157</v>
      </c>
      <c r="H5" s="103">
        <v>311646</v>
      </c>
      <c r="I5" s="96">
        <v>144</v>
      </c>
      <c r="J5" s="96" t="s">
        <v>28</v>
      </c>
      <c r="K5" s="98" t="s">
        <v>58</v>
      </c>
      <c r="L5" s="96" t="s">
        <v>159</v>
      </c>
      <c r="M5" s="96" t="s">
        <v>117</v>
      </c>
      <c r="N5" s="106">
        <v>207384</v>
      </c>
      <c r="O5" s="149">
        <v>44912</v>
      </c>
      <c r="P5" s="100" t="s">
        <v>118</v>
      </c>
      <c r="Q5" s="100">
        <v>44916</v>
      </c>
      <c r="R5" s="101">
        <f t="shared" ca="1" si="0"/>
        <v>-619</v>
      </c>
      <c r="S5" s="147" t="str">
        <f t="shared" ca="1" si="1"/>
        <v>EXPIRED</v>
      </c>
      <c r="T5" s="103">
        <f t="shared" si="2"/>
        <v>81346.780000000028</v>
      </c>
      <c r="U5" s="102">
        <v>0.02</v>
      </c>
      <c r="V5" s="102">
        <v>0.05</v>
      </c>
      <c r="W5" s="103">
        <f t="shared" si="3"/>
        <v>15582.300000000001</v>
      </c>
      <c r="X5" s="99">
        <f t="shared" si="4"/>
        <v>6232.92</v>
      </c>
      <c r="Y5" s="99">
        <f t="shared" si="5"/>
        <v>2164.2083333333335</v>
      </c>
      <c r="Z5" s="99">
        <f t="shared" si="6"/>
        <v>8397.128333333334</v>
      </c>
      <c r="AA5" s="104">
        <v>0.04</v>
      </c>
      <c r="AB5" s="99">
        <f t="shared" si="7"/>
        <v>12465.84</v>
      </c>
      <c r="AC5" s="96" t="s">
        <v>237</v>
      </c>
      <c r="AD5" s="96"/>
    </row>
    <row r="6" spans="1:30" s="97" customFormat="1" ht="15.75" customHeight="1" x14ac:dyDescent="0.25">
      <c r="A6" s="96" t="s">
        <v>55</v>
      </c>
      <c r="B6" s="96" t="s">
        <v>29</v>
      </c>
      <c r="C6" s="96" t="s">
        <v>162</v>
      </c>
      <c r="D6" s="96" t="s">
        <v>178</v>
      </c>
      <c r="E6" s="96" t="s">
        <v>177</v>
      </c>
      <c r="F6" s="96">
        <v>27520602</v>
      </c>
      <c r="G6" s="96" t="s">
        <v>36</v>
      </c>
      <c r="H6" s="103">
        <v>211104</v>
      </c>
      <c r="I6" s="96">
        <v>144</v>
      </c>
      <c r="J6" s="96" t="s">
        <v>28</v>
      </c>
      <c r="K6" s="96" t="s">
        <v>161</v>
      </c>
      <c r="L6" s="97" t="s">
        <v>181</v>
      </c>
      <c r="M6" s="96" t="s">
        <v>117</v>
      </c>
      <c r="N6" s="99">
        <v>175327</v>
      </c>
      <c r="O6" s="149">
        <v>44944</v>
      </c>
      <c r="P6" s="100" t="s">
        <v>118</v>
      </c>
      <c r="Q6" s="100">
        <v>44948</v>
      </c>
      <c r="R6" s="101">
        <f t="shared" ca="1" si="0"/>
        <v>-587</v>
      </c>
      <c r="S6" s="147" t="str">
        <f t="shared" ca="1" si="1"/>
        <v>EXPIRED</v>
      </c>
      <c r="T6" s="103">
        <f t="shared" si="2"/>
        <v>19899.72</v>
      </c>
      <c r="U6" s="102">
        <v>0.02</v>
      </c>
      <c r="V6" s="102">
        <v>0.05</v>
      </c>
      <c r="W6" s="103">
        <f t="shared" si="3"/>
        <v>10555.2</v>
      </c>
      <c r="X6" s="99">
        <f t="shared" si="4"/>
        <v>4222.08</v>
      </c>
      <c r="Y6" s="99">
        <f t="shared" si="5"/>
        <v>1466</v>
      </c>
      <c r="Z6" s="99">
        <f t="shared" si="6"/>
        <v>5688.08</v>
      </c>
      <c r="AA6" s="104">
        <v>0.04</v>
      </c>
      <c r="AB6" s="99">
        <f t="shared" si="7"/>
        <v>8444.16</v>
      </c>
      <c r="AC6" s="96" t="s">
        <v>238</v>
      </c>
      <c r="AD6" s="96"/>
    </row>
    <row r="7" spans="1:30" s="97" customFormat="1" ht="15.75" customHeight="1" x14ac:dyDescent="0.25">
      <c r="A7" s="96" t="s">
        <v>33</v>
      </c>
      <c r="B7" s="96" t="s">
        <v>39</v>
      </c>
      <c r="C7" s="96" t="s">
        <v>34</v>
      </c>
      <c r="D7" s="96" t="s">
        <v>219</v>
      </c>
      <c r="E7" s="96" t="s">
        <v>220</v>
      </c>
      <c r="F7" s="96">
        <v>29506906</v>
      </c>
      <c r="G7" s="96" t="s">
        <v>221</v>
      </c>
      <c r="H7" s="103">
        <v>210000</v>
      </c>
      <c r="I7" s="96">
        <v>144</v>
      </c>
      <c r="J7" s="96" t="s">
        <v>28</v>
      </c>
      <c r="K7" s="96" t="s">
        <v>222</v>
      </c>
      <c r="L7" s="96" t="s">
        <v>223</v>
      </c>
      <c r="M7" s="96" t="s">
        <v>117</v>
      </c>
      <c r="N7" s="99">
        <v>166560</v>
      </c>
      <c r="O7" s="149">
        <v>44873</v>
      </c>
      <c r="P7" s="100" t="s">
        <v>118</v>
      </c>
      <c r="Q7" s="100">
        <v>44877</v>
      </c>
      <c r="R7" s="101">
        <f t="shared" ca="1" si="0"/>
        <v>-658</v>
      </c>
      <c r="S7" s="147" t="str">
        <f t="shared" ca="1" si="1"/>
        <v>EXPIRED</v>
      </c>
      <c r="T7" s="103">
        <f t="shared" si="2"/>
        <v>27640</v>
      </c>
      <c r="U7" s="111">
        <v>0.02</v>
      </c>
      <c r="V7" s="102">
        <v>0.05</v>
      </c>
      <c r="W7" s="103">
        <f t="shared" si="3"/>
        <v>10500</v>
      </c>
      <c r="X7" s="99">
        <f t="shared" si="4"/>
        <v>4200</v>
      </c>
      <c r="Y7" s="99">
        <f t="shared" si="5"/>
        <v>1458.3333333333333</v>
      </c>
      <c r="Z7" s="99">
        <f t="shared" si="6"/>
        <v>5658.333333333333</v>
      </c>
      <c r="AA7" s="104">
        <v>0.04</v>
      </c>
      <c r="AB7" s="99">
        <f t="shared" si="7"/>
        <v>8400</v>
      </c>
      <c r="AC7" s="96" t="s">
        <v>239</v>
      </c>
      <c r="AD7" s="96"/>
    </row>
    <row r="8" spans="1:30" s="97" customFormat="1" x14ac:dyDescent="0.25">
      <c r="A8" s="96" t="s">
        <v>39</v>
      </c>
      <c r="B8" s="96" t="s">
        <v>39</v>
      </c>
      <c r="C8" s="96" t="s">
        <v>40</v>
      </c>
      <c r="D8" s="96" t="s">
        <v>119</v>
      </c>
      <c r="E8" s="96" t="s">
        <v>120</v>
      </c>
      <c r="F8" s="96">
        <v>11633300</v>
      </c>
      <c r="G8" s="96" t="s">
        <v>43</v>
      </c>
      <c r="H8" s="103">
        <v>80188</v>
      </c>
      <c r="I8" s="96">
        <v>108</v>
      </c>
      <c r="J8" s="96" t="s">
        <v>28</v>
      </c>
      <c r="K8" s="96" t="s">
        <v>121</v>
      </c>
      <c r="L8" s="96" t="s">
        <v>122</v>
      </c>
      <c r="M8" s="96" t="s">
        <v>117</v>
      </c>
      <c r="N8" s="99">
        <v>29074</v>
      </c>
      <c r="O8" s="149">
        <v>44600</v>
      </c>
      <c r="P8" s="100" t="s">
        <v>118</v>
      </c>
      <c r="Q8" s="100">
        <v>44606</v>
      </c>
      <c r="R8" s="101">
        <f t="shared" ca="1" si="0"/>
        <v>-929</v>
      </c>
      <c r="S8" s="147" t="str">
        <f t="shared" ca="1" si="1"/>
        <v>EXPIRED</v>
      </c>
      <c r="T8" s="103">
        <f t="shared" si="2"/>
        <v>44400.840000000011</v>
      </c>
      <c r="U8" s="102">
        <v>2.4E-2</v>
      </c>
      <c r="V8" s="102">
        <v>0.03</v>
      </c>
      <c r="W8" s="103">
        <f t="shared" si="3"/>
        <v>2405.64</v>
      </c>
      <c r="X8" s="99">
        <f t="shared" si="4"/>
        <v>1924.5119999999999</v>
      </c>
      <c r="Y8" s="99">
        <f t="shared" si="5"/>
        <v>742.48148148148152</v>
      </c>
      <c r="Z8" s="99">
        <f t="shared" si="6"/>
        <v>2666.9934814814815</v>
      </c>
      <c r="AA8" s="104">
        <v>0.08</v>
      </c>
      <c r="AB8" s="99">
        <f t="shared" si="7"/>
        <v>6415.04</v>
      </c>
      <c r="AC8" s="96" t="s">
        <v>240</v>
      </c>
      <c r="AD8" s="96"/>
    </row>
  </sheetData>
  <conditionalFormatting sqref="E1:E8">
    <cfRule type="duplicateValues" dxfId="5" priority="5"/>
  </conditionalFormatting>
  <conditionalFormatting sqref="F1:F8">
    <cfRule type="duplicateValues" dxfId="4" priority="6"/>
  </conditionalFormatting>
  <conditionalFormatting sqref="P1:P8">
    <cfRule type="cellIs" dxfId="3" priority="1" operator="equal">
      <formula>"RECEIVED"</formula>
    </cfRule>
  </conditionalFormatting>
  <conditionalFormatting sqref="S1:S8">
    <cfRule type="cellIs" dxfId="2" priority="2" operator="equal">
      <formula>"EXPIRING SOON"</formula>
    </cfRule>
    <cfRule type="cellIs" dxfId="1" priority="3" operator="equal">
      <formula>"EXPIRED"</formula>
    </cfRule>
    <cfRule type="cellIs" dxfId="0" priority="4" operator="equal">
      <formula>"ON THE PROCESS"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DAILY SALES </vt:lpstr>
      <vt:lpstr>WEEKLY SALES </vt:lpstr>
      <vt:lpstr>MONTHLY SALES </vt:lpstr>
      <vt:lpstr>WEEKLY  TO WEEK SALES </vt:lpstr>
      <vt:lpstr>NEW EXISITNG </vt:lpstr>
      <vt:lpstr>PENDING ANALYSIS </vt:lpstr>
      <vt:lpstr>PENDING FULL BOOKING</vt:lpstr>
      <vt:lpstr>Fully Booked</vt:lpstr>
      <vt:lpstr>REGIONAL SALES</vt:lpstr>
      <vt:lpstr>REGIONAL EFFICENCY</vt:lpstr>
      <vt:lpstr>MARKETERS ANALYSIS</vt:lpstr>
      <vt:lpstr>MARKETERS ALONE</vt:lpstr>
      <vt:lpstr>REGIONAL MARKTERS </vt:lpstr>
      <vt:lpstr>DAILY WEEKLY GRAPHS </vt:lpstr>
      <vt:lpstr>REGIONS</vt:lpstr>
      <vt:lpstr>PRODUCT MANAGER EFFICIENCY</vt:lpstr>
      <vt:lpstr>SALES </vt:lpstr>
      <vt:lpstr>SUMMARY</vt:lpstr>
      <vt:lpstr>disbursment and by product summ</vt:lpstr>
      <vt:lpstr>BYPRODUCT CHANGE</vt:lpstr>
      <vt:lpstr>CLEARANCE</vt:lpstr>
      <vt:lpstr>Sheet1</vt:lpstr>
      <vt:lpstr>Sheet4</vt:lpstr>
      <vt:lpstr>CHECKOFF P&amp;L</vt:lpstr>
      <vt:lpstr>CHECKOFF YEAR TO DATE </vt:lpstr>
      <vt:lpstr>SUMMARY YTD</vt:lpstr>
      <vt:lpstr>DAY TO DAY PERFORMANCE</vt:lpstr>
      <vt:lpstr>PENDING BUY OFF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MCL User</dc:creator>
  <cp:lastModifiedBy>MCL Eric B</cp:lastModifiedBy>
  <cp:lastPrinted>2024-07-27T11:04:33Z</cp:lastPrinted>
  <dcterms:created xsi:type="dcterms:W3CDTF">2022-02-01T12:16:58Z</dcterms:created>
  <dcterms:modified xsi:type="dcterms:W3CDTF">2024-08-31T10:10:40Z</dcterms:modified>
</cp:coreProperties>
</file>